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40.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Legal" sheetId="2" r:id="rId6"/>
    <sheet state="visible" name="Index" sheetId="3" r:id="rId7"/>
    <sheet state="hidden" name="ReadMe" sheetId="4" r:id="rId8"/>
    <sheet state="hidden" name="GlossaryData" sheetId="5" r:id="rId9"/>
    <sheet state="hidden" name="(DM) GuidedTour" sheetId="6" r:id="rId10"/>
    <sheet state="hidden" name="(T) General Tables" sheetId="7" r:id="rId11"/>
    <sheet state="visible" name="(I-1) General" sheetId="8" r:id="rId12"/>
    <sheet state="visible" name="(I-2) Bands" sheetId="9" r:id="rId13"/>
    <sheet state="visible" name="(I-3) Design &amp; Feedback" sheetId="10" r:id="rId14"/>
    <sheet state="visible" name="(I-4) Length Compliance" sheetId="11" r:id="rId15"/>
    <sheet state="visible" name="(R-1) Unadjusted Lengths Calcs" sheetId="12" r:id="rId16"/>
    <sheet state="visible" name="(R-2) Adjusted Lengths (Tables)" sheetId="13" r:id="rId17"/>
    <sheet state="visible" name="(R-3) Adjusted Lengths (Alt.)" sheetId="14" r:id="rId18"/>
    <sheet state="visible" name="(R-4) Construction (Part 1)" sheetId="15" r:id="rId19"/>
    <sheet state="visible" name="(R-4a) Construction (Part 2)" sheetId="16" r:id="rId20"/>
    <sheet state="visible" name="(R-5) Comparison" sheetId="17" r:id="rId21"/>
    <sheet state="visible" name="(R-6) Dbl Top Plates Nailing" sheetId="18" r:id="rId22"/>
    <sheet state="hidden" name="(R-7) Optimization Report" sheetId="19" r:id="rId23"/>
    <sheet state="visible" name="(M-1) Adjustment Factors" sheetId="20" r:id="rId24"/>
    <sheet state="visible" name="(M-2) Compliance Matrix" sheetId="21" r:id="rId25"/>
    <sheet state="visible" name="(A-1) Custom Climate" sheetId="22" r:id="rId26"/>
    <sheet state="hidden" name="(BCBC) Unadjusted Lengths (W)" sheetId="23" r:id="rId27"/>
    <sheet state="hidden" name="(BCBC) Unadjusted Lengths (S)" sheetId="24" r:id="rId28"/>
    <sheet state="hidden" name="(BCBC) Adjustment Factors (Alt)" sheetId="25" r:id="rId29"/>
    <sheet state="hidden" name="(Keep) Sheet1" sheetId="26" r:id="rId30"/>
    <sheet state="hidden" name="(BCBC) Adjustment Factors" sheetId="27" r:id="rId31"/>
    <sheet state="hidden" name="(M) Builder Preferences" sheetId="28" r:id="rId32"/>
    <sheet state="hidden" name="Orthogonal Setback Walls" sheetId="29" r:id="rId33"/>
    <sheet state="hidden" name="BCS Matrix Tables" sheetId="30" r:id="rId34"/>
    <sheet state="hidden" name="(BCBC) BWP Construction" sheetId="31" r:id="rId35"/>
    <sheet state="hidden" name="Braced Wall Panels" sheetId="32" r:id="rId36"/>
    <sheet state="hidden" name="BCBC Reference Tables" sheetId="33" r:id="rId37"/>
    <sheet state="hidden" name="(BCBC) Sheathing Fasteners" sheetId="34" r:id="rId38"/>
    <sheet state="hidden" name="(BCBC) Anchor Bolt Spacing" sheetId="35" r:id="rId39"/>
    <sheet state="hidden" name="(BCBC) Dble Top Plates Nailing" sheetId="36" r:id="rId40"/>
    <sheet state="hidden" name="(BCBC) Framing Fasteners" sheetId="37" r:id="rId41"/>
    <sheet state="hidden" name="(BCBC) Climate and Seismic Data" sheetId="38" r:id="rId42"/>
    <sheet state="hidden" name="NBC_List" sheetId="39" r:id="rId43"/>
    <sheet state="hidden" name="DataValidation" sheetId="40" r:id="rId44"/>
  </sheets>
  <definedNames>
    <definedName name="No_123">'Orthogonal Setback Walls'!$E$5:$E$14</definedName>
    <definedName name="No_ABC">'Orthogonal Setback Walls'!$C$5:$C$14</definedName>
    <definedName name="Yes_123">'Orthogonal Setback Walls'!$D$5:$D$23</definedName>
    <definedName name="Yes_ABC">'Orthogonal Setback Walls'!$B$5:$B$23</definedName>
    <definedName hidden="1" localSheetId="7" name="_xlnm._FilterDatabase">'(I-1) General'!$D$33:$D$66</definedName>
    <definedName hidden="1" localSheetId="8" name="_xlnm._FilterDatabase">'(I-2) Bands'!$D$4:$D$53</definedName>
    <definedName hidden="1" localSheetId="9" name="_xlnm._FilterDatabase">'(I-3) Design &amp; Feedback'!$D$4:$D$122</definedName>
    <definedName hidden="1" localSheetId="10" name="_xlnm._FilterDatabase">'(I-4) Length Compliance'!$D$4:$D$123</definedName>
    <definedName hidden="1" localSheetId="11" name="_xlnm._FilterDatabase">'(R-1) Unadjusted Lengths Calcs'!$D$4:$D$114</definedName>
    <definedName hidden="1" localSheetId="12" name="_xlnm._FilterDatabase">'(R-2) Adjusted Lengths (Tables)'!$D$4:$D$122</definedName>
    <definedName hidden="1" localSheetId="13" name="_xlnm._FilterDatabase">'(R-3) Adjusted Lengths (Alt.)'!$D$4:$D$122</definedName>
    <definedName hidden="1" localSheetId="14" name="_xlnm._FilterDatabase">'(R-4) Construction (Part 1)'!$D$55:$D$63</definedName>
    <definedName hidden="1" localSheetId="15" name="_xlnm._FilterDatabase">'(R-4a) Construction (Part 2)'!$D$4:$D$118</definedName>
    <definedName hidden="1" localSheetId="16" name="_xlnm._FilterDatabase">'(R-5) Comparison'!$D$4:$D$123</definedName>
    <definedName hidden="1" localSheetId="17" name="_xlnm._FilterDatabase">'(R-6) Dbl Top Plates Nailing'!$D$4:$D$27</definedName>
    <definedName hidden="1" localSheetId="22" name="_xlnm._FilterDatabase">'(BCBC) Unadjusted Lengths (W)'!$D$4:$D$32</definedName>
    <definedName hidden="1" localSheetId="23" name="_xlnm._FilterDatabase">'(BCBC) Unadjusted Lengths (S)'!$D$4:$D$207</definedName>
    <definedName hidden="1" localSheetId="31" name="_xlnm._FilterDatabase">'Braced Wall Panels'!$B$2:$B$105</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3">
      <text>
        <t xml:space="preserve">When selecting a site design location from this list, the calculator imports the whole set of climate and seismic data from Appendix C of the BCBC2024. If you would like to use design values different from these imports, please select &lt;Custom Location&gt; and follow the link to the right.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R7">
      <text>
        <t xml:space="preserve">New! Band Layout Optimization
There is a direct mathematical relationship between the K-factors for Number of Bands and Average Band Spacing. 
When all other inputs are equal, this allows the Band Layout in each Orthogonal Direction and Braced Storey to be optimized based only on the number of Bands and the distance between end-Band centerlines.
The indicators below compare your current Band Layout to the optimal configuration for both Design Drivers:
✅ Optimal — the Band Layout is optimized
🔄 Not yet optimal — improved efficiency is possible. % values show how much the current layout exceeds the optimal.
Because end-Band spacing is usually fixed, optimization is most often achieved by adjusting the Number of Bands to reduce required bracing.
This feature is a design aid only and should be evaluated alongside all other lateral bracing and project requirements.
See into video here:
https://youtu.be/0S8xF1aAGFE</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K102">
      <text>
        <t xml:space="preserve">Select Concrete Foundation Wall - Full Height (CFW-FH) only where first wood-framed floor is directly supported by concrete foundation wall. CFW-FH is calculated based on highest value kN/m Reference Framing Type.</t>
      </text>
    </comment>
    <comment authorId="0" ref="K76">
      <text>
        <t xml:space="preserve">Select Concrete Foundation Wall - Full Height (CFW-FH) only where first wood-framed floor is directly supported by concrete foundation wall. CFW-FH is calculated based on highest value kN/m Reference Framing Type.</t>
      </text>
    </comment>
  </commentList>
</comments>
</file>

<file path=xl/sharedStrings.xml><?xml version="1.0" encoding="utf-8"?>
<sst xmlns="http://schemas.openxmlformats.org/spreadsheetml/2006/main" count="5090" uniqueCount="1443">
  <si>
    <t>O</t>
  </si>
  <si>
    <t>For Design, Compliance and Construction</t>
  </si>
  <si>
    <t>START HERE</t>
  </si>
  <si>
    <t>Introduction</t>
  </si>
  <si>
    <r>
      <rPr>
        <rFont val="Arial"/>
      </rPr>
      <t xml:space="preserve">Welcome to the Part 9 Bracing Calculator - No Scripts! This type has had the Google Apps Script removed, providing easier access for local government and Excel-based users.
This tool has been created and developed to help all building code users navigate Subsection 9.23.13 of the 2024 BC Building Code. If you are new user, we recommend you to view the video to the right, and follow along on how to navigate through the tool. Please note that this is just an interim demo for this tool (based on a pervious version), additional tutorials are available at </t>
    </r>
    <r>
      <rPr>
        <rFont val="Arial"/>
        <color rgb="FF1155CC"/>
        <u/>
      </rPr>
      <t xml:space="preserve">part9bracing.ca/tutorials.
</t>
    </r>
    <r>
      <rPr>
        <rFont val="Arial"/>
      </rPr>
      <t xml:space="preserve">A new plan review checklist has recently been posted to </t>
    </r>
    <r>
      <rPr>
        <rFont val="Arial"/>
        <color rgb="FF1155CC"/>
        <u/>
      </rPr>
      <t>part9bracing.ca/resources.</t>
    </r>
    <r>
      <rPr>
        <rFont val="Arial"/>
      </rPr>
      <t xml:space="preserve">
If you have any feedback or would like to report an issue, please reach out to info@part9bracing.ca.</t>
    </r>
  </si>
  <si>
    <t>https://youtu.be/_qU4_UqRsGE?si=HO1fsNIR6KqJDxoX</t>
  </si>
  <si>
    <t>Disclaimer</t>
  </si>
  <si>
    <r>
      <rPr>
        <rFont val="Arial"/>
      </rPr>
      <t xml:space="preserve">The Part 9 Bracing Calculator is a reference tool designed to assist in understanding and applying lateral bracing requirements under the 2024 BC Building Code (Part 9).
This tool is not an official building code document and does not replace the need for professional judgment, site-specific engineering, or approval from the local authority having jurisdiction.
The developer assumes no liability for any errors, omissions, or consequences arising from the use of this tool. Users accept full responsibility for how the tool is applied and how its outputs are interpreted.
Always confirm results with a qualified professional and your local building authority.
By using this tool, you agree to the accompanying </t>
    </r>
    <r>
      <rPr>
        <rFont val="Arial"/>
        <color rgb="FF1155CC"/>
        <u/>
      </rPr>
      <t>Privacy Policy and Terms of Use</t>
    </r>
    <r>
      <rPr>
        <rFont val="Arial"/>
      </rPr>
      <t>.</t>
    </r>
  </si>
  <si>
    <r>
      <rPr>
        <rFont val="Arial"/>
        <color theme="1"/>
      </rPr>
      <t xml:space="preserve">Version Information - </t>
    </r>
    <r>
      <rPr>
        <rFont val="Arial"/>
        <b/>
        <color theme="1"/>
      </rPr>
      <t>For most up-to-date information, please visit part9bracing.ca</t>
    </r>
  </si>
  <si>
    <t>Current Version:</t>
  </si>
  <si>
    <t>Last Update:</t>
  </si>
  <si>
    <t>March 8th, 2026</t>
  </si>
  <si>
    <t xml:space="preserve">Version History: </t>
  </si>
  <si>
    <t>Version History</t>
  </si>
  <si>
    <t>Building Code Dataset:</t>
  </si>
  <si>
    <t>BCBC2024</t>
  </si>
  <si>
    <t>Last Building Code Update:</t>
  </si>
  <si>
    <t>June 16th, 2025 (Rev6)</t>
  </si>
  <si>
    <t>&lt;End of Sheet START HERE&gt;</t>
  </si>
  <si>
    <t>Legal</t>
  </si>
  <si>
    <r>
      <rPr>
        <rFont val="Arial"/>
      </rPr>
      <t xml:space="preserve">For full details visit </t>
    </r>
    <r>
      <rPr>
        <rFont val="Arial"/>
        <color rgb="FF1155CC"/>
        <u/>
      </rPr>
      <t>part9bracing.ca/legal</t>
    </r>
  </si>
  <si>
    <r>
      <rPr>
        <rFont val="Arial"/>
        <i/>
        <color theme="1"/>
      </rPr>
      <t xml:space="preserve">Last Updated: April 10, 2025
</t>
    </r>
    <r>
      <rPr>
        <rFont val="Arial"/>
        <color theme="1"/>
      </rPr>
      <t xml:space="preserve">
The Part 9 Bracing Calculator is a reference tool intended to aid understanding and application of lateral bracing requirements under the BC Building Code (Part 9).
It is not an official building code document. It does not replace the need for professional advice, site-specific engineering, or confirmation from your local authority having jurisdiction.
The developer assumes no liability for any errors, omissions, or outcomes resulting from the use of this tool. Users accept full responsibility for how the tool is used and how its outputs are interpreted.
Always verify results with a qualified professional and your local building authority.</t>
    </r>
  </si>
  <si>
    <t>Terms of Use</t>
  </si>
  <si>
    <r>
      <rPr>
        <rFont val="Arial"/>
        <i/>
        <color theme="1"/>
        <sz val="11.0"/>
      </rPr>
      <t>Last Updated: May 15, 2025</t>
    </r>
    <r>
      <rPr>
        <rFont val="Arial"/>
        <color theme="1"/>
        <sz val="11.0"/>
      </rPr>
      <t xml:space="preserve">
By using the Part 9 Bracing Calculator, you agree to the following terms:
Use at Your Own Risk
This calculator is provided as-is, free of charge, for informational purposes only. It is not a substitute for professional advice, official interpretation, or engineering judgment.
No Guarantee of Accuracy
While every effort has been made to ensure the tool is helpful and informed by code references, no warranty is given regarding the completeness, accuracy, or applicability of the results.
Responsibility Remains with the User
You are solely responsible for verifying all results and ensuring compliance with applicable building codes, bylaws, and regulatory requirements. Always consult with your local authority having jurisdiction (AHJ).
Use of Scripts and Services
Internal scripts provide interface support and automation within your spreadsheet, including navigation buttons, sheet visibility controls, print filters, and calculations. These scripts run entirely within your personal copy and do not collect or transmit any personal data. An optional version-checking feature, located on the START HERE sheet, reads a public file to help you stay informed about updates. This check is one-way and does not send any information from your sheet.
External data services (OpenStreetMap/Nominatim, Google Maps, Natural Resources Canada Seismic Hazard Tool, and GeoGratis GeoNames service) are used only through user-initiated tools within the (A-2) C2 &amp; C3 Generator sheet. These services may collect information in accordance with their own privacy policies. No data is sent from your sheet to these services beyond what is required to retrieve location or seismic hazard results.
Permitted Use
You are welcome to use and adapt this tool for personal or professional use, including by municipalities, government officials, designers, or code professionals. Use within an educational or institutional setting such as classrooms, training sessions, or workshops is permitted only for individual learning. Any formal instructional use, including distribution to students or participants, incorporation into course materials, or use in presentations, requires prior consent from the developer. Redistribution or commercial resale without permission is not allowed.
Sharing
To ensure users have access to the most accurate and up-to-date version of the tool, please share only the official website link: part9bracing.ca. Do not share or circulate direct copies of the calculator file, including modified versions. This helps prevent outdated or altered files from being distributed without context or support.
You may not repost, republish, or redistribute this tool (or any modified version of it) through websites, shared drives, course platforms, institutional repositories, or other networks without express written permission from the developer. Internal adaptation for personal use or within a single organization (e.g., a municipality or firm) is permitted, but must not be shared externally.
Use in group instruction or formal training settings—whether free or paid—also requires prior consent, even if the tool is shared privately among participants. Always credit the original source and refer others to the official site.
Third-Party Libraries and Attribution
This tool makes use of the following open and public resources:
Leaflet.js – BSD 2-Clause License
Leaflet Color Markers – MIT License
OpenStreetMap and Nominatim Geocoder – Open Database License (ODbL), © OpenStreetMap contributors
GeoGratis GeoNames Service – Open Government Licence – Canada
Natural Resources Canada Seismic Hazard Tool (NRCAN GraphQL API) – Open Government Licence – Canada
These tools are used in accordance with their respective licenses. No modifications have been made to these services beyond integrating them into user-initiated features in the calculator. Attribution is included within the tool and its documentation.
Non-Acceptance
If you do not agree to these terms, you are not permitted to access, use, reproduce, or distribute the Part 9 Bracing Calculator or any of its outputs. Please close the tool and refer others to the official source at part9bracing.ca.
Right to Modify
The developer may update these Terms of Use from time to time. The most current version is included in the latest version of the calculator. A version tracking feature is provided within the tool to help users identify updates, but its use is optional. Terms apply as written in the version of the calculator you are using. Users are encouraged to check for the latest version periodically to benefit from improvements and updated terms.</t>
    </r>
  </si>
  <si>
    <t>Privacy Policy</t>
  </si>
  <si>
    <r>
      <rPr>
        <rFont val="Arial"/>
        <i/>
        <color theme="1"/>
      </rPr>
      <t xml:space="preserve">Last Updated: May 15, 2025
</t>
    </r>
    <r>
      <rPr>
        <rFont val="Arial"/>
        <color theme="1"/>
      </rPr>
      <t xml:space="preserve">
The Part 9 Bracing Calculator is a Google Sheets-based tool designed to assist with interpreting building code requirements for lateral bracing. Once copied, the calculator operates entirely within your own Google Drive. The developer does not collect or access any user data.
Script Behaviour and User Data
Internal scripts provide interface support and automation within your spreadsheet, including navigation buttons, sheet visibility controls, print filters, and calculations. These scripts run entirely within your personal copy and do not collect or transmit any personal data.
An optional version-checking feature, located on the START HERE sheet, reads a public file to help you stay informed about updates. This check is one-way and does not send any information from your sheet.
All scripts are fully visible and editable in your personal copy of the calculator under Extensions &gt; Apps Script. You are free to review, modify, or disable any script functionality according to your own needs.
If you prefer not to use any scripts, a non-scripted version of the calculator is available. This version does not include interactive features but still provides the same core data and building code references in a static format. Please contact the developer for details.
External Services
Certain features in the tool allow users to fetch data from external sources, such as:
OpenStreetMap / Nominatim – used to retrieve coordinates for typed addresses
GeoGratis (GeoNames Service) – used to match Canadian city names to geographic coordinates
Natural Resources Canada Seismic Hazard Tool – used to retrieve site-specific seismic values via public API
These external services may collect information such as IP address, query content, or browser headers in accordance with their own privacy policies. No personal information is transmitted from your calculator to these services other than what you manually input (e.g., a city name or address for lookup purposes).
Email Sign-Ups and Communication
If you choose to register for a live training session, your name, email address, organization, and session selections are stored solely for the purpose of delivering calendar invitations, meeting links, and optional reminders.
You may optionally choose to receive future updates about the Part 9 Bracing Calculator. If selected, your email address is used only for that purpose and never shared or sold.
You can unsubscribe from future updates at any time by completing the unsubscribe form at:_x000b_ https://part9bracing.ca/unsubscribe, or by emailing info@part9bracing.ca with the subject line "Unsubscribe".
Unsubscribed users will no longer receive optional communications but may still receive confirmation or reminder emails for sessions they have registered to attend.
Right to Modify
The developer may update this Privacy Policy from time to time. The most current version is included in the latest version of the calculator. A version tracking feature is provided within the tool to help users identify updates, but its use is optional. Terms apply as written in the version of the calculator you are using. Users are encouraged to check for the latest version periodically to benefit from improvements and updated terms.</t>
    </r>
  </si>
  <si>
    <t>Credits</t>
  </si>
  <si>
    <r>
      <rPr>
        <rFont val="Arial"/>
        <i/>
        <color theme="1"/>
      </rPr>
      <t xml:space="preserve">Last Updated: May 15, 2025
</t>
    </r>
    <r>
      <rPr>
        <rFont val="Arial"/>
        <color theme="1"/>
      </rPr>
      <t>The Part 9 Bracing Calculator incorporates publicly available data, APIs, and open-source libraries. The following resources have been used under their respective licenses or public use policies. The developer gratefully acknowledges their contribution to making this tool accessible and functional:_x000b_
Mapping and Geolocation
OpenStreetMap Contributors- Provide the base map tiles and geodata used for mapping and address lookup Licensed under the Open Database License (ODbL), © OpenStreetMap contributors.
Nominatim Geocoder - Performs address-to-coordinate lookups using OpenStreetMap data. Also covered by the ODbL license and subject to usage limits.
GeoGratis/GeoNames Service – Natural Resources Canada - Official location data for Canadian communities. Used under the Open Government Licence – Canada._x000b_
Seismic Hazard Data
Natural Resources Canada Seismic Hazard Tool (NRCAN GraphQL API) Provides 2020 National Building Code (NBC) seismic hazard values based on user-selected site classes and coordinates. Used under the Open Government Licence – Canada._x000b_
Mapping Libraries
Leaflet.js An open-source JavaScript library for interactive maps. BSD 2-Clause License
Leaflet Color Markers Custom map marker icons. MIT License_x000b_
These external services are used only when initiated by the user and do not collect personal data from the tool itself. Attribution is included here and where appropriate within the tool interface. If you represent one of these services and have additional attribution requirements, please contact the developer at info@part9bracing.ca.</t>
    </r>
  </si>
  <si>
    <t>&lt;End of Sheet Legal&gt;</t>
  </si>
  <si>
    <t>Index</t>
  </si>
  <si>
    <t>Administrative Sheets</t>
  </si>
  <si>
    <t>Primary navigation page, with links to all user facing sheets.</t>
  </si>
  <si>
    <t>ReadMe</t>
  </si>
  <si>
    <t>Hidden - (UNDER CONSTRUCTION)</t>
  </si>
  <si>
    <t>GlossaryData/Discovery Mode</t>
  </si>
  <si>
    <t>Print Dashboard</t>
  </si>
  <si>
    <t>(REMOVED FOR No Scripts VERSION)</t>
  </si>
  <si>
    <t>User Inputs</t>
  </si>
  <si>
    <t>(I-1) General</t>
  </si>
  <si>
    <r>
      <rPr>
        <rFont val="Arial"/>
        <color theme="1"/>
        <sz val="11.0"/>
      </rPr>
      <t xml:space="preserve">General </t>
    </r>
    <r>
      <rPr>
        <rFont val="Arial"/>
        <b/>
        <color theme="1"/>
        <sz val="11.0"/>
      </rPr>
      <t>inputs</t>
    </r>
    <r>
      <rPr>
        <rFont val="Arial"/>
        <color theme="1"/>
        <sz val="11.0"/>
      </rPr>
      <t xml:space="preserve"> page. </t>
    </r>
  </si>
  <si>
    <t>(I-2) Bands</t>
  </si>
  <si>
    <r>
      <rPr>
        <rFont val="Arial"/>
        <color theme="1"/>
        <sz val="11.0"/>
      </rPr>
      <t xml:space="preserve">Bands </t>
    </r>
    <r>
      <rPr>
        <rFont val="Arial"/>
        <b/>
        <color theme="1"/>
        <sz val="11.0"/>
      </rPr>
      <t>inputs</t>
    </r>
    <r>
      <rPr>
        <rFont val="Arial"/>
        <color theme="1"/>
        <sz val="11.0"/>
      </rPr>
      <t xml:space="preserve"> page.</t>
    </r>
  </si>
  <si>
    <t>(I-3) Design &amp; Feedback</t>
  </si>
  <si>
    <r>
      <rPr>
        <rFont val="Arial"/>
        <color theme="1"/>
        <sz val="11.0"/>
      </rPr>
      <t xml:space="preserve">Band specific design </t>
    </r>
    <r>
      <rPr>
        <rFont val="Arial"/>
        <b/>
        <color theme="1"/>
        <sz val="11.0"/>
      </rPr>
      <t>inputs</t>
    </r>
    <r>
      <rPr>
        <rFont val="Arial"/>
        <color theme="1"/>
        <sz val="11.0"/>
      </rPr>
      <t xml:space="preserve"> page.</t>
    </r>
  </si>
  <si>
    <t>(I-4) Length Compliance</t>
  </si>
  <si>
    <r>
      <rPr>
        <rFont val="Arial"/>
        <color theme="1"/>
        <sz val="11.0"/>
      </rPr>
      <t xml:space="preserve">User </t>
    </r>
    <r>
      <rPr>
        <rFont val="Arial"/>
        <b/>
        <color theme="1"/>
        <sz val="11.0"/>
      </rPr>
      <t>inputs</t>
    </r>
    <r>
      <rPr>
        <rFont val="Arial"/>
        <color theme="1"/>
        <sz val="11.0"/>
      </rPr>
      <t xml:space="preserve"> to demonstrate compliance with minimum bracing length</t>
    </r>
  </si>
  <si>
    <t>Reports</t>
  </si>
  <si>
    <t>(R-1) Unadjusted Lengths Calcs</t>
  </si>
  <si>
    <t>Demonstration of unadjusted lengths calculations</t>
  </si>
  <si>
    <t>(R-2) Adjusted Lengths (Tables)</t>
  </si>
  <si>
    <t>(R-3) Adjusted Lengths (Alt.)</t>
  </si>
  <si>
    <t>(R-4) Construction (Part 1)</t>
  </si>
  <si>
    <r>
      <rPr>
        <rFont val="Arial"/>
        <color theme="1"/>
        <sz val="11.0"/>
      </rPr>
      <t xml:space="preserve">User </t>
    </r>
    <r>
      <rPr>
        <rFont val="Arial"/>
        <b/>
        <color theme="1"/>
        <sz val="11.0"/>
      </rPr>
      <t>inputs</t>
    </r>
    <r>
      <rPr>
        <rFont val="Arial"/>
        <color theme="1"/>
        <sz val="11.0"/>
      </rPr>
      <t xml:space="preserve"> and table of construction requirements</t>
    </r>
  </si>
  <si>
    <t>(R-4a) Construction (Part 2)</t>
  </si>
  <si>
    <t>Table of construction requirements</t>
  </si>
  <si>
    <t>(R-5) Comparison</t>
  </si>
  <si>
    <t>Hidden - Comparison analysis of Calculation Methods</t>
  </si>
  <si>
    <t>(R-6) Dbl Top Plates Nailing</t>
  </si>
  <si>
    <t>Hidden - Demonstration of top plate nailing calculations</t>
  </si>
  <si>
    <t>(M-1) Adjustment Factors</t>
  </si>
  <si>
    <t>Table of K Factors</t>
  </si>
  <si>
    <t>(M-2) Compliance Matrix</t>
  </si>
  <si>
    <t>Table of compliance pathways and trigger points</t>
  </si>
  <si>
    <t>(D-1) ASCII Report</t>
  </si>
  <si>
    <t>Appendix Calculators</t>
  </si>
  <si>
    <t>(A-1) Custom Climate</t>
  </si>
  <si>
    <r>
      <rPr>
        <rFont val="Arial"/>
        <color theme="1"/>
        <sz val="11.0"/>
      </rPr>
      <t xml:space="preserve">User </t>
    </r>
    <r>
      <rPr>
        <rFont val="Arial"/>
        <b/>
        <color theme="1"/>
        <sz val="11.0"/>
      </rPr>
      <t>inputs</t>
    </r>
    <r>
      <rPr>
        <rFont val="Arial"/>
        <color theme="1"/>
        <sz val="11.0"/>
      </rPr>
      <t xml:space="preserve"> for custom climate data</t>
    </r>
  </si>
  <si>
    <t>(A-2) C2 &amp; C3 Generator</t>
  </si>
  <si>
    <t>(A-2a) Smax Report</t>
  </si>
  <si>
    <t>BCBC References</t>
  </si>
  <si>
    <t>(BCBC) Unadjusted Lengths (W)</t>
  </si>
  <si>
    <t>Consolidated code tables used in calculations</t>
  </si>
  <si>
    <t>(BCBC) Unadjusted Lengths (S)</t>
  </si>
  <si>
    <t>&lt;End of Sheet Index&gt;</t>
  </si>
  <si>
    <t>Part 9 Bracing Calculator</t>
  </si>
  <si>
    <t>Read Me (UNDER CONSTRUCTION)</t>
  </si>
  <si>
    <t>Line</t>
  </si>
  <si>
    <t>Sheet Name</t>
  </si>
  <si>
    <t>Prompt/Field Name</t>
  </si>
  <si>
    <t>Instruction</t>
  </si>
  <si>
    <t>Description/Commentary</t>
  </si>
  <si>
    <t>Calculation Impacts</t>
  </si>
  <si>
    <t>BCBC 2024 References</t>
  </si>
  <si>
    <t>This sheet is used to list ReadMe commentary</t>
  </si>
  <si>
    <t>None.</t>
  </si>
  <si>
    <t>I-1.00</t>
  </si>
  <si>
    <t>N/A</t>
  </si>
  <si>
    <t>This sheet is the first step in the calculator tool. User to navigate from top to bottom following guidance. As the user enters details from the top down, the calculator will provide intereactive feedback adn begin to populate other areas of the calculations.</t>
  </si>
  <si>
    <t>This section contains all the administrative inputs required by the user.</t>
  </si>
  <si>
    <t>None. Administrative function only. Entries here will populate throughout other sheets/reports so that a set of calculations can be coordinated.</t>
  </si>
  <si>
    <t>Entry required</t>
  </si>
  <si>
    <t>Administrative input.</t>
  </si>
  <si>
    <t>This section contains all the site and Location information required by the user for the calculator to retireve respective values through BCBC Appendix C-2 and C-3.</t>
  </si>
  <si>
    <t>1.01</t>
  </si>
  <si>
    <t>Calculator uses entry to query BCBC for site location specific climate and seismic data. If your location is not returned, or if your jurisdiction provides climate specific direction to code users differnent from the BCBC (eg increased snow loads for mountainous areas), you will need to enter this information into the calculator in the &lt;Custom Location&gt; field at the top of the “Climate/Seismic Data” work sheet to customize the calculator. See ReadMe Line Number 002? If you live in one of these juristictions, please reach out to have your juristiction details added to the Master file.</t>
  </si>
  <si>
    <t>Sets regional climate and seismic risk values.</t>
  </si>
  <si>
    <t>Appendix C</t>
  </si>
  <si>
    <t>Results of this entry will populate calculator with site specific climate and seismic data derived from Appendix C. </t>
  </si>
  <si>
    <t>Assigns a site specific seismic risk value, Smax, to calculations. Selection of a Site Class of other than Unknown alerts the user that a professional is required to make the Site Class determination.</t>
  </si>
  <si>
    <t>1.03</t>
  </si>
  <si>
    <t>Rough terrain is suburban, urban, or wooded terrain extending upwind from the building uninterrupted for at least 1 km. Open terrain is level terrain with only scattered trees, buildings or other obstructions, open water or shorelines. </t>
  </si>
  <si>
    <t xml:space="preserve">This input factors the bracing length calculation for site specific wind conditions. Open terrain produces higher lateral forces on a building, and hence requires a higher level of resitance (ie bracing), when compared to rough terrain. </t>
  </si>
  <si>
    <t>Calculated</t>
  </si>
  <si>
    <t>Specified Snow Load calculated based on Location. For simplicity, calculator conservatively assumes for roof widths greater than 4.3m only.</t>
  </si>
  <si>
    <t>Hourly-Wind-Pressure value recalled from code tables based on Site Location.</t>
  </si>
  <si>
    <t>Bracketed table reference based on HWP (1/50).</t>
  </si>
  <si>
    <t>Smax value recalled from code tables based on Site Location and Site Class. If the user is in a Location not identified, please use custom location feature.</t>
  </si>
  <si>
    <t xml:space="preserve">Bracketed code table reference based on Smax. </t>
  </si>
  <si>
    <t>This sectino provides for high level inputs to inform the layout of teh calcualtor and feedback tot eh code compliance matrix.</t>
  </si>
  <si>
    <t>This entry relates to the building overall. For example, if any Storey for Bracgin exceeds the values of Normal Weight constructino, this entry cannot be Normal Weight Construction</t>
  </si>
  <si>
    <t>This input relays information to the Code Compliance Matrix, but does not affect the calculations. Additonal details are reqiured by the user (on a per Braced Storey basis) later in the calculator. The intention here is to gather highlevel input so the calculator can function and be laid out appropriately down the correct code pathway.</t>
  </si>
  <si>
    <t>This entry relates to the building overall. For example, if any Band on any Storey for Bracgin uses intermittent sheathing, this entry cannot be continuous sheathing.</t>
  </si>
  <si>
    <t>Select number of wood-framed floors</t>
  </si>
  <si>
    <t>impacts on code pathway and number of Storeys for Bracing.</t>
  </si>
  <si>
    <t>Select foundation type. User are given two options, Slab on Grade, or Basement/Crawlspace. Review view for brakedown of definiitnos. The inte</t>
  </si>
  <si>
    <t>This selection informs the calculator on teh potential for Basement/Crawlspace designed not as a Braced Storey.</t>
  </si>
  <si>
    <t>Entry possibly required, based on previous entries.</t>
  </si>
  <si>
    <t>If the above line is selected as Basement/Crawlspace, the user is queried about how the frist wood-framed floor is supported at the exterior. With designs where the first wood-framed floor is supported en. Three options are presented to help inform the calculator of potential code pathwasy, relaxations and exemptions.</t>
  </si>
  <si>
    <t>If the above line is selected as soemthing other than full height foundation walls, the users is asked about the wood-framed walls supporting the first wood-framed floor.</t>
  </si>
  <si>
    <t xml:space="preserve">If line two above is selectd as somethign other than full height foudntaino alls, the user is asked about eh wood-frame dwalls supporting the first wood-framed floor. </t>
  </si>
  <si>
    <t>Calulator feedback based on the code requirements of the entries aobve in lines ???</t>
  </si>
  <si>
    <t>There are limitations on the extents of Part 9 lateral bracing to 3 Storeys for Bracing. Designating the Basement/Crawls[ace as a Braced Storey may restrict some building forms. Cripple walls are typically required to have 20% more bracing than the Braced Storey that they support, so there may be some advantages (ie reduced amout of total bracing length) by designating the Basement/Crawlspace as a Braced Storey. Users should experiment with what approach works best for their design and construction needs.</t>
  </si>
  <si>
    <t>If the answer to the line above is "No", the user is given to designate the Basement/Crawlspace in their design as a Braced Storey (per... ) in . That is, the Relaxation for cripple walls will be overridden in the calculator, and the Basement/Crawlspace will be designed as a Braced Storey.</t>
  </si>
  <si>
    <t>Identifies the Braced Storey requireing the input from the user.</t>
  </si>
  <si>
    <t>This represents the horizontal orthogonal plan dimension (side to side typically of a building plan), based on the buildings furthest orthogonal extents, for all Storeys for Bracing. This measurement does not including open, single level decks, or exemptions utilized through Additional System Considerations. Further consideration will be giiven later in the calculator for building plan dimensions on each Braced Storey.</t>
  </si>
  <si>
    <t>Measured from the top of the wall plates on the upper most storey to the top of the highest roof elevation.</t>
  </si>
  <si>
    <t>solar panels. this is a simple yes no for inclusion of solar panels on roof. this is a singular erntrace for heavy weight construction on the uppermost floor supporting roof. this relates to teh construction weight and will likely be removed if i inclded normal + solar panels in the construction weight options</t>
  </si>
  <si>
    <t>Default.</t>
  </si>
  <si>
    <t>This selction provides general instruction to the caluclator to assume all BWBs as a particular sheathing type. Generally, this is associated with the exterior walls, but consideration should and can also be made for the interior. The calculator provides oppportunity later in the sytem for band specific allocation of sheathing type if neccessary. Thisis placed here at the beginning, as for typicall construction we are dealing predominantly with the exterior walls with this consideration. For the building official, there is opportunity to review later also.</t>
  </si>
  <si>
    <t>User entry required.</t>
  </si>
  <si>
    <t xml:space="preserve">weight of construction is complicated and requires a significant level of user spfisticatino and inputs. as such this calculator is limited to normal weight construction, and normal weight constructino plus solar panels only. </t>
  </si>
  <si>
    <t>User entry may be required.</t>
  </si>
  <si>
    <t>If Basement/Crawlspace is selected as the Foundation Design, p</t>
  </si>
  <si>
    <t xml:space="preserve">User to consider all exterior wood-framed walls. Note the longest stud out of any of the exterior walls, and answer the question based on the wall heigh at that point. </t>
  </si>
  <si>
    <t xml:space="preserve">User to consider all exterior wood-framed walls supporting the lowest wood-framed floor. </t>
  </si>
  <si>
    <t>Calculated based on user entries.</t>
  </si>
  <si>
    <r>
      <rPr>
        <rFont val="Arial"/>
        <color rgb="FF000000"/>
        <sz val="11.0"/>
      </rPr>
      <t xml:space="preserve">The BCBC provides the option to designers to designate their Basement/Crawlspace as a Braced Storey in their design. This question provides users with that option once it is determined that their proposed design is permitted to be designed </t>
    </r>
    <r>
      <rPr>
        <rFont val="Arial"/>
        <color rgb="FF000000"/>
        <sz val="11.0"/>
        <u/>
      </rPr>
      <t>not</t>
    </r>
    <r>
      <rPr>
        <rFont val="Arial"/>
        <color rgb="FF000000"/>
        <sz val="11.0"/>
      </rPr>
      <t xml:space="preserve"> as a Braced Storey.</t>
    </r>
  </si>
  <si>
    <t>This matrix provides a list of details, based on the previsous user entries, that the calculator relies on for determing what entries are required on the next sheets.</t>
  </si>
  <si>
    <t>if you have a mixed braced wall band, with a mixture of panels. this selection should be the most restrictive material. braced wall bands can mix panel materials if designed to the most restrictive Reference Framing Type.</t>
  </si>
  <si>
    <t>bcbc</t>
  </si>
  <si>
    <t xml:space="preserve">A short preliminary report to help designers recognise possible code pathways based on their previous inputs. </t>
  </si>
  <si>
    <t>Although this calculator is based on the Calculation Method, the result is given here for designers if they wish to pursue compliance through the Simplified Method.</t>
  </si>
  <si>
    <t>Provides feedback if professionally designed lateral bracing system is required.</t>
  </si>
  <si>
    <t xml:space="preserve">Provides feedback if Additional System Considerations, are permitted to be used in the design. The answer to this </t>
  </si>
  <si>
    <t>Link</t>
  </si>
  <si>
    <t>Link to Code Pathway Report Matrix worksheet.</t>
  </si>
  <si>
    <t>Cell</t>
  </si>
  <si>
    <t>Title</t>
  </si>
  <si>
    <t>Teir 2</t>
  </si>
  <si>
    <t>Hover Summary</t>
  </si>
  <si>
    <t>Description</t>
  </si>
  <si>
    <t>Impact</t>
  </si>
  <si>
    <t>Code Reference</t>
  </si>
  <si>
    <t>Tutorial</t>
  </si>
  <si>
    <t>Cross Reference #1</t>
  </si>
  <si>
    <t>Cross Reference #2</t>
  </si>
  <si>
    <t>Cross Reference #3</t>
  </si>
  <si>
    <t>Cross Reference #4</t>
  </si>
  <si>
    <t>G5</t>
  </si>
  <si>
    <t>9.23.13.4.6.6</t>
  </si>
  <si>
    <r>
      <rPr>
        <color rgb="FF1155CC"/>
        <u/>
      </rPr>
      <t>https://youtu.be/example1</t>
    </r>
  </si>
  <si>
    <t>G6</t>
  </si>
  <si>
    <r>
      <rPr>
        <color rgb="FF1155CC"/>
        <u/>
      </rPr>
      <t>https://youtu.be/example2</t>
    </r>
  </si>
  <si>
    <t>G7</t>
  </si>
  <si>
    <t>Enter address of project site</t>
  </si>
  <si>
    <t>Administrative only, no impact on calculations</t>
  </si>
  <si>
    <t>G8</t>
  </si>
  <si>
    <t>Enter File Reference Number</t>
  </si>
  <si>
    <t>Administrative only, no impact on calculations. Field will auto-populate into footer of each sheet.</t>
  </si>
  <si>
    <t>G9</t>
  </si>
  <si>
    <t>Enter Name of User</t>
  </si>
  <si>
    <t>G10</t>
  </si>
  <si>
    <t>Enter Email contact of User</t>
  </si>
  <si>
    <t>G12</t>
  </si>
  <si>
    <t>G13</t>
  </si>
  <si>
    <t>If your project site is in a location listed in Appendix C of the BCBC, select from this list. If your project site is not in a location listed in Appendix C, or your AHJ stipulates climatic and seismic design values that differ from those of Appendix C, select Custom Location.</t>
  </si>
  <si>
    <t xml:space="preserve">For locations listed in Appendix C of the BCBC, this selection of location automates the selection of climatic and seismic design values to be used in the calculations. You will see some of these values populate in the cells below your selection. </t>
  </si>
  <si>
    <t>G14</t>
  </si>
  <si>
    <t>the ground beneah your feet</t>
  </si>
  <si>
    <t>Select Site Class. If you do not know your Site Class, select Unknown. For Site Class selections other than Unknown, a professional is required.</t>
  </si>
  <si>
    <t>A, B, C, D or E</t>
  </si>
  <si>
    <t>Unknown</t>
  </si>
  <si>
    <t>G15</t>
  </si>
  <si>
    <t>affects wind, needs AHJ to confirm in some cases. big impact on measurements</t>
  </si>
  <si>
    <t xml:space="preserve">Select Site Exposure. Confirm with your AHJ if </t>
  </si>
  <si>
    <t>Selection affects bracing desing requirements for wind forces, directly through the K(W)exposure factor. This factor is 1 for Rough Terrain, and 1.4 for Open Terrain. With all other factors being equal, bracing lengths will be 40% greater for Open Terrain.</t>
  </si>
  <si>
    <t>Rough Terrain</t>
  </si>
  <si>
    <t>Open Terrain</t>
  </si>
  <si>
    <t>G16</t>
  </si>
  <si>
    <t>Code Refernece</t>
  </si>
  <si>
    <t>G17</t>
  </si>
  <si>
    <t>G18</t>
  </si>
  <si>
    <t>Code Refernece, but is impacted by Site Class</t>
  </si>
  <si>
    <t>G19</t>
  </si>
  <si>
    <t>Code Reference based on Smax</t>
  </si>
  <si>
    <t xml:space="preserve">Seismic Parameter based on Location and Site Class. If you are using a Location in the BCBC Appendix </t>
  </si>
  <si>
    <t>G20</t>
  </si>
  <si>
    <t>Code Table Reference based on Smax</t>
  </si>
  <si>
    <t xml:space="preserve">The Calculation Method (Tables) brackets Smax values </t>
  </si>
  <si>
    <t>Normal</t>
  </si>
  <si>
    <t>Heavy</t>
  </si>
  <si>
    <t>Continuous</t>
  </si>
  <si>
    <t>Intermittent</t>
  </si>
  <si>
    <t>Continuous/Intermittent</t>
  </si>
  <si>
    <t>Slab</t>
  </si>
  <si>
    <t>B/CS</t>
  </si>
  <si>
    <t>full height</t>
  </si>
  <si>
    <t>crippl</t>
  </si>
  <si>
    <t>criple and fdn</t>
  </si>
  <si>
    <t>SheetName</t>
  </si>
  <si>
    <t>StepID</t>
  </si>
  <si>
    <t>InstructionTitle</t>
  </si>
  <si>
    <t>InstructionText</t>
  </si>
  <si>
    <t>ForwardLink</t>
  </si>
  <si>
    <t>BackLink</t>
  </si>
  <si>
    <t>SidebarLinks</t>
  </si>
  <si>
    <t>NextSheetLink</t>
  </si>
  <si>
    <t>Welcome to the Guided Tour</t>
  </si>
  <si>
    <t>This step-by-step guide walks you through the Part 9 Bracing Calculator, from basic inputs to permit-ready reports.
You’re on the START HERE sheet. This sheet includes:
• The Disclaimer
• Launch Calculator button
• Version Information, including a Check Version History button – check this regularly to stay up to date.
When you're ready, click Launch Calculator to begin.</t>
  </si>
  <si>
    <t>Calculator Now Active – General Guidance</t>
  </si>
  <si>
    <r>
      <rPr>
        <rFont val="&quot;Helvetica Neue&quot;"/>
        <color rgb="FF000000"/>
        <sz val="10.0"/>
      </rPr>
      <t xml:space="preserve">The Part 9 Bracing Calculator has now launched, and all sheets have been populated as tabs at the bottom of the page. You'll notice in the launch that you've been automatically positioned on the (I-1) General sheet — the starting point for entering your project inputs.
This Guided Tour will walk you through the calculator step by step - use the </t>
    </r>
    <r>
      <rPr>
        <rFont val="&quot;Helvetica Neue&quot;"/>
        <b/>
        <color rgb="FF000000"/>
        <sz val="10.0"/>
      </rPr>
      <t>Next</t>
    </r>
    <r>
      <rPr>
        <rFont val="&quot;Helvetica Neue&quot;"/>
        <color rgb="FF000000"/>
        <sz val="10.0"/>
      </rPr>
      <t xml:space="preserve"> and </t>
    </r>
    <r>
      <rPr>
        <rFont val="&quot;Helvetica Neue&quot;"/>
        <b/>
        <color rgb="FF000000"/>
        <sz val="10.0"/>
      </rPr>
      <t>Back</t>
    </r>
    <r>
      <rPr>
        <rFont val="&quot;Helvetica Neue&quot;"/>
        <color rgb="FF000000"/>
        <sz val="10.0"/>
      </rPr>
      <t xml:space="preserve"> buttons to navigate.</t>
    </r>
  </si>
  <si>
    <t>Navigating the User Interface</t>
  </si>
  <si>
    <t>To get the most out of the Part 9 Bracing Calculator, keep these tips in mind with the user interface:
• Purple Cell = Input required
• Green Cell = Completed selection
• Blue Cell = Calculator results
• Grey Cell = No input required
• Red Cell = Error
• To protect the function of the calculator, some cells in the sheet are protected. The calculator will show a prompt if you try and edit them.
• Navigation flows top-to-bottom, left-to-right, through all the input sheets, and the inputs in preceeding cells dictate the options for those following. While you're learning the tool, it's recommended to follow this Guided Tour and go step by step through the sheets.
• Action buttons are used throughout the tool to automate processes, and are generally clearly labelled for their intended action. 
•Toggle Filter buttons are used to simplify your view. Toggle Filter will hide/unhide the rows that are not required for your calculation.
QUICK TROUBLE SHOOTING TIP: 
If the buttons look misplaced on your sheet, switch back and forth to another sheet using the tabs at the bottom of the page - this usually resets the buttons to the correct position.</t>
  </si>
  <si>
    <t>Three Core Input Sheets</t>
  </si>
  <si>
    <t>This Guided Tour will focus on the three main user input sheets:
•  (I-1) General — For project, climate/seismic, and high level building design inputs
•  (I-2) Bands — For Band layout for each Braced Storey
•  (I-3) Design &amp; Feedback — For Band specific construction details, and calculation results
These three sheets are the foundation of your bracing calculation, but just the start of the Part 9 Bracing Calculator! 
Once you're confident with these input sheets, we'll look into how to get more out of the tool.</t>
  </si>
  <si>
    <t>Design Understanding Required</t>
  </si>
  <si>
    <t>The Part 9 Bracing Calculator assumes a general level of Part 9 lateral bracing literacy by the user. 
This tool also uses some terms, that are not part of the general code lexicon, to describe certain elements of lateral bracing design and systems, and help improve user understanding, and processing logic. Development of an FAQ and integrated glossary is forthcoming.</t>
  </si>
  <si>
    <t>Begin Walkthrough</t>
  </si>
  <si>
    <r>
      <rPr>
        <rFont val="&quot;Helvetica Neue&quot;"/>
        <color rgb="FF000000"/>
        <sz val="10.0"/>
      </rPr>
      <t xml:space="preserve">You’re ready to begin!
Press </t>
    </r>
    <r>
      <rPr>
        <rFont val="&quot;Helvetica Neue&quot;"/>
        <b/>
        <color rgb="FF000000"/>
        <sz val="10.0"/>
      </rPr>
      <t>Next</t>
    </r>
    <r>
      <rPr>
        <rFont val="&quot;Helvetica Neue&quot;"/>
        <color rgb="FF000000"/>
        <sz val="10.0"/>
      </rPr>
      <t xml:space="preserve"> to start working through the (I-1) General sheet.</t>
    </r>
  </si>
  <si>
    <t>Overview: (I-1) General</t>
  </si>
  <si>
    <t>This sheet sets the foundation for the entire Part 9 Bracing Calculator. 
It gathers key information about the project site, environmental conditions, and overall design assumptions.
Follow the inputs step by step — each section builds on the last.</t>
  </si>
  <si>
    <t>Administrative Information</t>
  </si>
  <si>
    <t>• Enter the project's basic administrative details, including address, a reference number, and the contact information of who is completing the calculations. 
These fields do not affect any calculations, however, they will appear in the footers or all printed outputs.</t>
  </si>
  <si>
    <t>Site and Environmental Conditions</t>
  </si>
  <si>
    <t>• Select your project Design Location. Locations on this list automatically import all BCBC Appendix C-2 and C-3 data associated with that Design Location. To use a differnt source, or enter manual climate/seismic design data, select Custom Location. 
• Select Site Class. Any selection other than 'Unknown' should be supported through detmination by a qualified professional. Site Class provides for a site specific modulation to regional seismic hazard values.
• Select Site Exposure. Site Exposure provides for site specific modulation to regional wind hazard values.
Follow the previous three inputs, the calculator generates outputs for climate and seismic design values, including their corresponding BCBC range references. These values are critical to all downstream bracing calculations.</t>
  </si>
  <si>
    <t>Design Parameters - Overall Building</t>
  </si>
  <si>
    <t>This section defines overall design charactistics of the building, and is used to determine which compliance paths are availble in your design, in it's given Design Location.
• Select Weight of Construction. As this section relates to the overall building, if selecting Normal Weight Construction, all Braced Storeys are to be of Normal Weight Construction. Note that Weight of Construction is addressed per Braced Storey at later sections of the calculator .
• Select Sheathing Continuity. As this section relates to the overall building, if seleting Continuously Sheathed, all Bands in all Braced Storeys are to be Continuously Sheathed. Note that Sheathing Continuity is addressed per Band at later sections of the calculatior.
• Select the number of wood-framed floors and Foundation Type. Based on your inputs, the calculator determines how many Braced Storeys are present — and if a Relaxed Braced Storey may be permitted. Selection of Slab-On-Grade will grey out downstream fields to streamline your workflow.</t>
  </si>
  <si>
    <t>Braced Storey vs Relaxed Braced Storey</t>
  </si>
  <si>
    <t>If you’ve selected Basement/Crawlspace, as your Foundation Type, the calculator requires further clarification on the design to determine whether the Basement/Crawlspace qualifies as a Relaxed Braced Storey.
• Select how the first wood-framed floor is supported. Selection of Foudnation Walls to teh underside of the floor will grey out downstream fields to streamline your workflow.
• Select the height of the wood framed walls, and the length of the wood framed walls supporting the first wood-framed floor.
• Finally, if your Basement/Crawlspace qualifies as a Relaxed Braced Storey, select if you wish to designate it as a Braced Storey.</t>
  </si>
  <si>
    <t>Design Parameters by Braced Storey</t>
  </si>
  <si>
    <t>This section defines building design characteristics for each Braced Storey, and Relaxed Braced Storey (if applicable).
• Input horizontal and vertical plan dimensions, in feet and inches, and the Weight of Construction, for each Braced Storey.
• Input Eave-to-Ridge roof height on the Braced Storey supporting Roof only.
Note that the calculator provides feedback in the adjacent section (to the right of the inputs) on whether Additional System Considerations are permitted, based on earlier site and design values. Some Additional System Considerations can affect how buiding plan dimensions are determined.</t>
  </si>
  <si>
    <t>Compliance Pathway Report</t>
  </si>
  <si>
    <t>At the bottom of I1, the calculator displays a summary of which code pathways are available to you. This includes Simplified, Tables, and Alternative Methods, plus options like Foundation Cripple Walls and Additional System Considerations. A live status indicator updates as you change inputs. This gives you an early read on whether your design is on track to remain within Part 9.</t>
  </si>
  <si>
    <t>Compliance Pathway Matrix</t>
  </si>
  <si>
    <t>Click the matrix button to jump to a visual summary of your project’s status across all code pathways. The matrix displays site + building conditions across the top and code triggers on the left. Green cells mean compliant. Red cells mean the design has exceeded that trigger. Use this to modify your design for maximum efficiency and clarity when preparing submissions.</t>
  </si>
  <si>
    <t>Overview: (I-2) Bands</t>
  </si>
  <si>
    <t>Now that the overall building structure and braced stories have been defined, this sheet collects information about brace wall bands on a per-storey basis. Each section of this sheet aligns with one brace storey (e.g., Roof Only, Roof + 1 Floor). Bands are grouped and identified by orthogonal direction (horizontal = 1, 2, 3...; vertical = A, B, C...).</t>
  </si>
  <si>
    <t>Brace Wall Bands – Roof Only</t>
  </si>
  <si>
    <t>Start with the roof-only storey. Enter the number of bands in the horizontal and vertical axes, and the total distance between the centerlines of the end bands in each direction. This allows the calculator to compute average band spacing. If the orthogonal setback exemption is permitted in your design, a toggle appears asking whether a setback wall is used.</t>
  </si>
  <si>
    <t>Additional Stories: Roof + 1, Roof + 2</t>
  </si>
  <si>
    <t>If applicable, continue entering the same information (number of bands and spacing) for the roof + 1 floor and roof + 2 floor brace stories. These fields appear only if the building was previously identified as having multiple braced stories. Setback wall options are not asked on these stories — they only apply to the uppermost.</t>
  </si>
  <si>
    <t>Relaxed Braced storey (Basement/Crawlspace)</t>
  </si>
  <si>
    <t>If a relaxed braced storey is part of the design, provide the number of bands and total distance between centerlines of end bands. Be sure to include any exterior foundation walls in your count. If a setback wall was used on the storey above, a message will appear reminding you that tighter band spacing may be required in the relaxed storey.</t>
  </si>
  <si>
    <t>Visual Summary: Band Plan Diagram (Coming Soon)</t>
  </si>
  <si>
    <t>Future versions of the calculator will include a visual ASCII grid of brace wall bands by storey and direction. This will help users overlay their design to verify consistency with assumed spacing. For now, ensure your band IDs (numbers or letters) are planned for easy reference on the next sheet.</t>
  </si>
  <si>
    <t>Overview: (I-3) Design &amp; Feedback</t>
  </si>
  <si>
    <t>This sheet connects your brace wall band layout with the bracing construction details. For each brace wall band, you’ll specify how bracing is achieved — including framing type, sheathing, and optional secondary materials. The calculator then displays the required bracing lengths using both the Tables and Alternative methods.</t>
  </si>
  <si>
    <t>Autoload and Autofill Tools</t>
  </si>
  <si>
    <t>At the top of this sheet, you’ll find autoload buttons labeled WSPA/WSPD for common framing presets. These are optional shortcuts for contractors or designers to prefill all bands with typical framing types. You can also use the ‘Autofill Band ID’ tool to assign numbers and letters consistently to each band.</t>
  </si>
  <si>
    <t>Primary Bracing Details (Full Braced Stories)</t>
  </si>
  <si>
    <t>For each brace wall band in full braced stories, enter the band ID (1, 2, 3… or A, B, C…), confirm the building dimension (auto-filled), and select the reference framing type. Choose whether the sheathing is continuous or intermittent. The system will provide notes such as whether roof bracing is required. If your selected framing type supports secondary sheathing (e.g., drywall), those fields will appear.</t>
  </si>
  <si>
    <t>Required Bracing Output (Tables and Alternative)</t>
  </si>
  <si>
    <t>Once primary (and if applicable, secondary) bracing details are set, the calculator will return required bracing lengths for that band. Both the Tables method and the Alternative method are shown: meters, feet, percentage of plan dimension, and whether wind or seismic governs the result. This allows side-by-side comparison before you build.</t>
  </si>
  <si>
    <t>Bracing Details for Relaxed Braced Stories</t>
  </si>
  <si>
    <t>For bands in relaxed braced stories (e.g., crawlspaces), the entry format differs slightly. You’ll indicate whether each band is interior, exterior, or both. Then choose from allowed framing types (wood sheathed panels only, or CFW-FH — concrete foundation wall, full height). Sheathing continuity and secondary drywall inputs are available where applicable. The system again returns required bracing lengths.</t>
  </si>
  <si>
    <t>Explore Options from Here</t>
  </si>
  <si>
    <t>Once this sheet is complete, you have a working design. From here, you can: 
 1) Go to the print dashboard to create permit-ready reports
 2) Explore builder preference customization (nails, bolts, fasteners)
 3) View reports showing how these numbers were calculated. These are optional, but recommended for transparency and accuracy.</t>
  </si>
  <si>
    <t>Print Dashboard/1, (I-4) Length Compliance/1, (R-4) Construction (Part 1)/1</t>
  </si>
  <si>
    <t>Overview of I4: Total Length Compliance</t>
  </si>
  <si>
    <t>This sheet summarizes how much bracing length is required in each brace wall band and allows you to manually enter how much is provided. It checks compliance against both the Tables and Alternative methods, helping you verify the adequacy of your design before construction or permit submission.</t>
  </si>
  <si>
    <t>Entering Provided Bracing Lengths</t>
  </si>
  <si>
    <t>For each band (identified by story and ID), the calculator displays the required bracing in feet, inches, and sixteenths. You’ll enter the actual length of bracing you are providing. This input is purely for verification and does not affect any upstream calculations — it’s here for your review and reporting.</t>
  </si>
  <si>
    <t>Compliance Check Results</t>
  </si>
  <si>
    <t>Once you’ve entered the provided lengths, the calculator will mark each band as compliant or non-compliant, based on whether the provided length meets or exceeds the required minimum. This gives designers a clear visual confirmation of where their design stands.</t>
  </si>
  <si>
    <t>Check Minimum Braced Wall Panel Lengths</t>
  </si>
  <si>
    <t>Remember: the code also defines minimum physical panel lengths, regardless of what the calculation method produces. For example, isolated wood-sheathed panels generally require a minimum length of 750 mm (30 in). Use this sheet to confirm that no calculated panels fall below this absolute minimum. See BCBC 9.23.13.5 or your rules checklist.</t>
  </si>
  <si>
    <t>Next Steps</t>
  </si>
  <si>
    <t>You’ve now completed the core design workflow. From here, you may: 
 • Go to the Print Dashboard to export your reports
 • Customize builder fastener preferences for construction
 • Explore detailed reports on how the calculator generated these values.</t>
  </si>
  <si>
    <t>Print Dashboard/1, (R-4) Construction</t>
  </si>
  <si>
    <t>Overview of Print Dashboard</t>
  </si>
  <si>
    <t>The Print Dashboard is your hub for exporting all inputs, calculations and reports generated by the calculator. It provides checkboxes to print specific content based on your needs — for example, a building permit submission package, or a trade package for construction guidance.</t>
  </si>
  <si>
    <t>Choosing Reports to Export</t>
  </si>
  <si>
    <t>You’ll see a list of available printed outputs: Summary Report, Bracing Length Calculations, Construction Requirements, Compliance Matrix, and more. Check/uncheck the boxes for the sheets you’d like to include. These selections will determine what gets bundled into your final output.</t>
  </si>
  <si>
    <t>Generating the Output File</t>
  </si>
  <si>
    <t>After making your selections, click the button to generate a printable package. This compiles a single PDF or document with your chosen content. Depending on your browser settings, the output may be downloaded directly or previewed before saving.</t>
  </si>
  <si>
    <t>Archiving or Sharing</t>
  </si>
  <si>
    <t>Once printed, your file is ready to submit with your permit application or distribute to your builder or project team. For ongoing tracking, future versions of the calculator may offer version-stamped QR codes or Drive-based project archiving.</t>
  </si>
  <si>
    <t>Emoji</t>
  </si>
  <si>
    <t>Meaning</t>
  </si>
  <si>
    <t>✅</t>
  </si>
  <si>
    <t>Input complete / success</t>
  </si>
  <si>
    <t>📌</t>
  </si>
  <si>
    <t>Tip or suggestion</t>
  </si>
  <si>
    <t>🔍</t>
  </si>
  <si>
    <t>Look up details / investigate</t>
  </si>
  <si>
    <t>💡</t>
  </si>
  <si>
    <t>Insight or helpful hint</t>
  </si>
  <si>
    <t>⚠️</t>
  </si>
  <si>
    <t>Warning / important note</t>
  </si>
  <si>
    <t>🛠️</t>
  </si>
  <si>
    <t>Builder / construction-specific info</t>
  </si>
  <si>
    <t>⏩ / ⏪</t>
  </si>
  <si>
    <t>Navigation forward / back</t>
  </si>
  <si>
    <t>🧮</t>
  </si>
  <si>
    <t>Calculation-related detail</t>
  </si>
  <si>
    <t>🗂️</t>
  </si>
  <si>
    <t>Reference section or external link</t>
  </si>
  <si>
    <t>🧱</t>
  </si>
  <si>
    <t>Structural info / bracing-specific concept</t>
  </si>
  <si>
    <t>🧰</t>
  </si>
  <si>
    <t>Advanced tools / builder preferences</t>
  </si>
  <si>
    <t>📎</t>
  </si>
  <si>
    <t>Attachment or reference (e.g. PDF, tutorial link)</t>
  </si>
  <si>
    <t>🔗</t>
  </si>
  <si>
    <t>Cross-reference to other section</t>
  </si>
  <si>
    <t>This Calculator Version</t>
  </si>
  <si>
    <t>Generic List</t>
  </si>
  <si>
    <t>beta_1.043</t>
  </si>
  <si>
    <t>Maximum Building Dimension (m) variable in calculator, indexed off inputs</t>
  </si>
  <si>
    <t>Maximum Ridge Height (m) varialbe in calculator</t>
  </si>
  <si>
    <t>Maximum Snow Load (kPa) code maximum</t>
  </si>
  <si>
    <t>Yes/No Answers</t>
  </si>
  <si>
    <t>Yes</t>
  </si>
  <si>
    <t>No</t>
  </si>
  <si>
    <t>Maybe</t>
  </si>
  <si>
    <t>Required</t>
  </si>
  <si>
    <t>Entry Required</t>
  </si>
  <si>
    <t>Not Required</t>
  </si>
  <si>
    <t>No Entry Required</t>
  </si>
  <si>
    <t>Optional</t>
  </si>
  <si>
    <t>=if('(3) Design Inputs and Feedback'!S8='(T) General Tables'!$A$14,"</t>
  </si>
  <si>
    <t>Foundation Type</t>
  </si>
  <si>
    <t>Slab-on-Grade</t>
  </si>
  <si>
    <t>Basement/Crawlspace</t>
  </si>
  <si>
    <t>Basement/Crawlspace designed as a Braced Storey</t>
  </si>
  <si>
    <t>Basement/Crawlspace not yet determined to be designed as a Braced Storey</t>
  </si>
  <si>
    <t>Walls on Supporting Level</t>
  </si>
  <si>
    <t>Roof Only</t>
  </si>
  <si>
    <t>Roof plus 1 Floor</t>
  </si>
  <si>
    <t>Roof plus 2 Floors</t>
  </si>
  <si>
    <t>Lowest wood-framed floor is supported at exterior directly by foundation walls only</t>
  </si>
  <si>
    <t>Lowest wood-framed floor is supported at exterior directly by combination of foundation and wood-framed (cripple) walls</t>
  </si>
  <si>
    <t>Lowest wood-framed floor is supported at exterior directly by wood-framed (cripple) walls only</t>
  </si>
  <si>
    <t>Lowest wood-framed floor is supported at interior by wood-framed walls</t>
  </si>
  <si>
    <t>Abbreviations</t>
  </si>
  <si>
    <t>R</t>
  </si>
  <si>
    <t>R+1F</t>
  </si>
  <si>
    <t>R+2F</t>
  </si>
  <si>
    <t>B/CS-FDN</t>
  </si>
  <si>
    <t>Basement/Crawlspace - floor supported at exterior directly by foundation only</t>
  </si>
  <si>
    <t>B/CS-FDN&amp;FRAME</t>
  </si>
  <si>
    <t>Basement/Crawlspace - floor supported at exterior directly by combination of foundation and framed (cripple) walls</t>
  </si>
  <si>
    <t>B/CS-FDN/FRAME</t>
  </si>
  <si>
    <t>B/CS-FRAME</t>
  </si>
  <si>
    <t>Basement/Crawlspace - floor supported at exterior directly by framed (cripple) walls only</t>
  </si>
  <si>
    <t>Cripple Walls (height)</t>
  </si>
  <si>
    <t>Framed (cripple) walls are 0.35m (1' 2") or less in height</t>
  </si>
  <si>
    <t>Framed (cripple) walls are greater than 0.35m (1' 2") but 1.2m (3' 11") or less in height</t>
  </si>
  <si>
    <t>Framed (cripple) walls are greater than 1.2m (3' 11") in height</t>
  </si>
  <si>
    <t>Framed (cripple) walls are an unknown height</t>
  </si>
  <si>
    <t>Cripple Walls (length)</t>
  </si>
  <si>
    <t>Framed (cripple) walls are 5m (16' 5") or less in length</t>
  </si>
  <si>
    <t>Framed (cripple) walls are greater than 5m (16' 5") but 6m (19' 8") or less in length</t>
  </si>
  <si>
    <t>Framed (cripple) walls are greater than  6m (19' 8") in length</t>
  </si>
  <si>
    <t>Framed (cripple) walls are an unknown length</t>
  </si>
  <si>
    <t>Stepped Foundation</t>
  </si>
  <si>
    <t>2.4 minimum concrete</t>
  </si>
  <si>
    <t>max 7.6m band</t>
  </si>
  <si>
    <t>Number of wood framed floors?</t>
  </si>
  <si>
    <t>Weight of Construction</t>
  </si>
  <si>
    <t>Normal Weight Construction</t>
  </si>
  <si>
    <t>Heavy Weight Construction</t>
  </si>
  <si>
    <t>Heavy (Normal plus Rooftop Solar Panels)</t>
  </si>
  <si>
    <t>Masonary Veneer</t>
  </si>
  <si>
    <t>Stone Veneer</t>
  </si>
  <si>
    <t>Interior Gypsum</t>
  </si>
  <si>
    <t>Installed</t>
  </si>
  <si>
    <t>Omitted, blocked wall</t>
  </si>
  <si>
    <t>Omitted, unblocked wall</t>
  </si>
  <si>
    <t>Sheathing Continuity throughout Building</t>
  </si>
  <si>
    <t>Sheathing Continuity</t>
  </si>
  <si>
    <t>Continuous and Intermittent</t>
  </si>
  <si>
    <t>Anchor Bolt Diameter</t>
  </si>
  <si>
    <t>1/2" (12.5mm)</t>
  </si>
  <si>
    <t>5/8" (15.9mm)</t>
  </si>
  <si>
    <t>Framing Nail Type</t>
  </si>
  <si>
    <t>Code Table</t>
  </si>
  <si>
    <t>Standard Coil Nail (diameter)</t>
  </si>
  <si>
    <t>Standard Paper Clip Nail (Diameter)</t>
  </si>
  <si>
    <t>Common Bright Hand Nail</t>
  </si>
  <si>
    <t>Heavy Coil Nail (dia</t>
  </si>
  <si>
    <t>Wood Sheating Nail Type</t>
  </si>
  <si>
    <t>=if(I99='(T) General Tables'!$A$512,"Full height concrete</t>
  </si>
  <si>
    <t>Drywall Sheathing Fasteners</t>
  </si>
  <si>
    <t>Standard Nails (dia)</t>
  </si>
  <si>
    <t>Drywall Screws</t>
  </si>
  <si>
    <t>Builders Preferences</t>
  </si>
  <si>
    <t>Number of Bands</t>
  </si>
  <si>
    <t>Smax Parameter</t>
  </si>
  <si>
    <t>Smax(0.2)</t>
  </si>
  <si>
    <t>Smax ≤ 0.2</t>
  </si>
  <si>
    <t>0.2 &lt; Smax ≤ 0.4</t>
  </si>
  <si>
    <r>
      <rPr>
        <rFont val="Arial"/>
        <color rgb="FF000000"/>
        <sz val="11.0"/>
      </rPr>
      <t>0.2 &lt; Smax ≤ 0.4</t>
    </r>
  </si>
  <si>
    <t>0.4 &lt; Smax ≤ 0.6</t>
  </si>
  <si>
    <r>
      <rPr>
        <rFont val="Arial"/>
        <color theme="1"/>
        <sz val="11.0"/>
      </rPr>
      <t>0.6 &lt; Smax ≤ 0.8</t>
    </r>
  </si>
  <si>
    <r>
      <rPr>
        <rFont val="Arial"/>
        <color theme="1"/>
        <sz val="11.0"/>
      </rPr>
      <t>0.6 &lt; Smax ≤ 0.8</t>
    </r>
  </si>
  <si>
    <t>0.8 &lt; Smax ≤ 1.2</t>
  </si>
  <si>
    <r>
      <rPr>
        <rFont val="Arial"/>
        <color theme="1"/>
        <sz val="11.0"/>
      </rPr>
      <t>1.2 &lt; Smax ≤ 1.6</t>
    </r>
  </si>
  <si>
    <r>
      <rPr>
        <rFont val="Arial"/>
        <color theme="1"/>
        <sz val="11.0"/>
      </rPr>
      <t>1.2 &lt; Smax ≤ 1.6</t>
    </r>
  </si>
  <si>
    <t>1.6 &lt; Smax ≤ 2.0</t>
  </si>
  <si>
    <r>
      <rPr>
        <rFont val="Arial"/>
        <color theme="1"/>
        <sz val="11.0"/>
      </rPr>
      <t>2.0 &lt; Smax ≤ 2.6</t>
    </r>
  </si>
  <si>
    <r>
      <rPr>
        <rFont val="Arial"/>
        <color theme="1"/>
        <sz val="11.0"/>
      </rPr>
      <t>2.0 &lt; Smax ≤ 2.6</t>
    </r>
  </si>
  <si>
    <t>2.6 &lt; Smax</t>
  </si>
  <si>
    <t>Smax Rating System</t>
  </si>
  <si>
    <t>High Wind Pressure</t>
  </si>
  <si>
    <t>HWP</t>
  </si>
  <si>
    <t>HWP ≤ 0.3</t>
  </si>
  <si>
    <t>0.3 &lt; HWP ≤ 0.4</t>
  </si>
  <si>
    <t>0.4 &lt; HWP ≤ 0.5</t>
  </si>
  <si>
    <t>0.5 &lt; HWP ≤ 0.6</t>
  </si>
  <si>
    <t>0.6 &lt; HWP ≤ 0.9</t>
  </si>
  <si>
    <t>0.9 &lt; HWP</t>
  </si>
  <si>
    <t>HWP Rating System</t>
  </si>
  <si>
    <t xml:space="preserve">Reference Framing Type </t>
  </si>
  <si>
    <t>GWB-O</t>
  </si>
  <si>
    <t>GWB-A</t>
  </si>
  <si>
    <t>GWB-B</t>
  </si>
  <si>
    <t>GWB-C</t>
  </si>
  <si>
    <t>GWB-D</t>
  </si>
  <si>
    <t>GWB-A-2</t>
  </si>
  <si>
    <t>GWB-B-2</t>
  </si>
  <si>
    <t>GWB-C-2</t>
  </si>
  <si>
    <t>GWB-D-2</t>
  </si>
  <si>
    <t>GWB-E</t>
  </si>
  <si>
    <t>GWB-F</t>
  </si>
  <si>
    <t>GWB-G</t>
  </si>
  <si>
    <t>GWB-H</t>
  </si>
  <si>
    <t>WSP-A</t>
  </si>
  <si>
    <t>WSP-B</t>
  </si>
  <si>
    <t>WSP-C</t>
  </si>
  <si>
    <t>WSP-D</t>
  </si>
  <si>
    <t>WSP-E</t>
  </si>
  <si>
    <t>CFW-FH</t>
  </si>
  <si>
    <t>WSP-A NO INT GWB</t>
  </si>
  <si>
    <t>WSP-B NO INT GWB</t>
  </si>
  <si>
    <t>WSP-C NO INT GWB</t>
  </si>
  <si>
    <t>WSP-D NO INT GWB</t>
  </si>
  <si>
    <t>WSP-E NO INT GWB</t>
  </si>
  <si>
    <t>WSP-F</t>
  </si>
  <si>
    <t>DWB</t>
  </si>
  <si>
    <t>Panel Materials</t>
  </si>
  <si>
    <t>Wood</t>
  </si>
  <si>
    <t>Site Class</t>
  </si>
  <si>
    <t>A</t>
  </si>
  <si>
    <t>B</t>
  </si>
  <si>
    <t>C</t>
  </si>
  <si>
    <t>D</t>
  </si>
  <si>
    <t>E</t>
  </si>
  <si>
    <t>Site Exposure</t>
  </si>
  <si>
    <t>Open/Unknown Terrain</t>
  </si>
  <si>
    <t>Band ID</t>
  </si>
  <si>
    <t>F</t>
  </si>
  <si>
    <t>G</t>
  </si>
  <si>
    <t>H</t>
  </si>
  <si>
    <t>I</t>
  </si>
  <si>
    <t>J</t>
  </si>
  <si>
    <t>Location</t>
  </si>
  <si>
    <t>100 Mile House</t>
  </si>
  <si>
    <t>Abbotsford</t>
  </si>
  <si>
    <t>Agassiz</t>
  </si>
  <si>
    <t>Alberni</t>
  </si>
  <si>
    <t>Ashcroft</t>
  </si>
  <si>
    <t>Bamfield</t>
  </si>
  <si>
    <t>Beatton River</t>
  </si>
  <si>
    <t>Bella Bella</t>
  </si>
  <si>
    <t>Bella Coola</t>
  </si>
  <si>
    <t>Burns Lake</t>
  </si>
  <si>
    <t>Cache Creek</t>
  </si>
  <si>
    <t>Campbell River</t>
  </si>
  <si>
    <t>Carmi</t>
  </si>
  <si>
    <t>Castlegar</t>
  </si>
  <si>
    <t>Chetwynd</t>
  </si>
  <si>
    <t>Chilliwack</t>
  </si>
  <si>
    <t>Comox</t>
  </si>
  <si>
    <t>Courtenay</t>
  </si>
  <si>
    <t>Cranbrook</t>
  </si>
  <si>
    <t>Crescent Valley</t>
  </si>
  <si>
    <t>Crofton</t>
  </si>
  <si>
    <t>Dawson Creek</t>
  </si>
  <si>
    <t>Dease Lake</t>
  </si>
  <si>
    <t>Dog Creek</t>
  </si>
  <si>
    <t>Duncan</t>
  </si>
  <si>
    <t>Elko</t>
  </si>
  <si>
    <t>Fernie</t>
  </si>
  <si>
    <t>Fort Nelson</t>
  </si>
  <si>
    <t>Fort St. John</t>
  </si>
  <si>
    <t>Glacier</t>
  </si>
  <si>
    <t>Golden</t>
  </si>
  <si>
    <t>Gold River</t>
  </si>
  <si>
    <t>Grand Forks</t>
  </si>
  <si>
    <t>Greenwood</t>
  </si>
  <si>
    <t>Hope</t>
  </si>
  <si>
    <t>Jordan River</t>
  </si>
  <si>
    <t>Kamloops</t>
  </si>
  <si>
    <t>Kaslo</t>
  </si>
  <si>
    <t>Kelowna</t>
  </si>
  <si>
    <t>Kimberley</t>
  </si>
  <si>
    <t>Kitimat Plant</t>
  </si>
  <si>
    <t>Kitimat Townsite</t>
  </si>
  <si>
    <t>Ladysmith</t>
  </si>
  <si>
    <t>Langford</t>
  </si>
  <si>
    <t>Lillooet</t>
  </si>
  <si>
    <t>Lytton</t>
  </si>
  <si>
    <t>Mackenzie</t>
  </si>
  <si>
    <t>Masset</t>
  </si>
  <si>
    <t>McBride</t>
  </si>
  <si>
    <t>McLeod Lake</t>
  </si>
  <si>
    <t>Merritt</t>
  </si>
  <si>
    <t>Mission City</t>
  </si>
  <si>
    <t>Montrose</t>
  </si>
  <si>
    <t>Nakusp</t>
  </si>
  <si>
    <t>Nanaimo</t>
  </si>
  <si>
    <t>Nelson</t>
  </si>
  <si>
    <t>Ocean Falls</t>
  </si>
  <si>
    <t>Osoyoos</t>
  </si>
  <si>
    <t>Parksville</t>
  </si>
  <si>
    <t>Penticton</t>
  </si>
  <si>
    <t>Port Alberni</t>
  </si>
  <si>
    <t>Port Alice</t>
  </si>
  <si>
    <t>Port Hardy</t>
  </si>
  <si>
    <t>Port McNeill</t>
  </si>
  <si>
    <t>Port Renfrew</t>
  </si>
  <si>
    <t>Powell River</t>
  </si>
  <si>
    <t>Prince George</t>
  </si>
  <si>
    <t>Prince Rupert</t>
  </si>
  <si>
    <t>Princeton</t>
  </si>
  <si>
    <t>Qualicum Beach</t>
  </si>
  <si>
    <t>Sandspit</t>
  </si>
  <si>
    <t>Sechelt</t>
  </si>
  <si>
    <t>Sidney</t>
  </si>
  <si>
    <t>Smithers</t>
  </si>
  <si>
    <t>Smith River</t>
  </si>
  <si>
    <t>Sooke</t>
  </si>
  <si>
    <t>Squamish</t>
  </si>
  <si>
    <t>Stewart</t>
  </si>
  <si>
    <t>Tahsis</t>
  </si>
  <si>
    <t>Taylor</t>
  </si>
  <si>
    <t>Terrace</t>
  </si>
  <si>
    <t>Tofino</t>
  </si>
  <si>
    <t>Trail</t>
  </si>
  <si>
    <t>Ucluelet</t>
  </si>
  <si>
    <t>Province and Location</t>
  </si>
  <si>
    <t>Queen Charlotte City</t>
  </si>
  <si>
    <t>Quesnel</t>
  </si>
  <si>
    <t>Revelstoke</t>
  </si>
  <si>
    <t>Salmon Arm</t>
  </si>
  <si>
    <t>Burnaby (Simon Fraser Univ.)</t>
  </si>
  <si>
    <t>Cloverdale</t>
  </si>
  <si>
    <t>Haney</t>
  </si>
  <si>
    <t>Ladner</t>
  </si>
  <si>
    <t>Langley</t>
  </si>
  <si>
    <t>New Westminster</t>
  </si>
  <si>
    <t>North Vancouver</t>
  </si>
  <si>
    <t>Richmond</t>
  </si>
  <si>
    <t>Surrey (88 Ave and 156 St.)</t>
  </si>
  <si>
    <t>Vancouver (City Hall)</t>
  </si>
  <si>
    <t>Vancouver (Granville St. and 41st Ave)</t>
  </si>
  <si>
    <t>West Vancouver</t>
  </si>
  <si>
    <t>Vernon</t>
  </si>
  <si>
    <t>Victoria</t>
  </si>
  <si>
    <t>Victoria (Gonzales Hts)</t>
  </si>
  <si>
    <t>Victoria (Mt Tolmie)</t>
  </si>
  <si>
    <t>Whistler</t>
  </si>
  <si>
    <t>White Rock</t>
  </si>
  <si>
    <t>Williams Lake</t>
  </si>
  <si>
    <t>Youbou</t>
  </si>
  <si>
    <t>Inches</t>
  </si>
  <si>
    <t>Feet and Inches</t>
  </si>
  <si>
    <t>Adjustment Factors</t>
  </si>
  <si>
    <t>Adjustment Factors (Wind)</t>
  </si>
  <si>
    <t>K(W) exp</t>
  </si>
  <si>
    <t>K(W) exposure</t>
  </si>
  <si>
    <t>K(W) roof</t>
  </si>
  <si>
    <t>K(W) roofheight</t>
  </si>
  <si>
    <t>K(W) spacing</t>
  </si>
  <si>
    <t>K(W) number</t>
  </si>
  <si>
    <t>K(W) gyp</t>
  </si>
  <si>
    <t>K(W) gypsum</t>
  </si>
  <si>
    <t>K(W) sheath</t>
  </si>
  <si>
    <t>K(W) sheathing</t>
  </si>
  <si>
    <t>Adjustment Factors (Seismic)</t>
  </si>
  <si>
    <t>K(S) weight</t>
  </si>
  <si>
    <t>K(S) snow</t>
  </si>
  <si>
    <t>K(S) spacing</t>
  </si>
  <si>
    <t>K(S) number</t>
  </si>
  <si>
    <t>K(S) gyp</t>
  </si>
  <si>
    <t>K(S) gypsum</t>
  </si>
  <si>
    <t>K(S) sheath</t>
  </si>
  <si>
    <t>K(S) sheathing</t>
  </si>
  <si>
    <t>Design Coefficients(Alternative)</t>
  </si>
  <si>
    <t>Adjustment Factors (Alternative)</t>
  </si>
  <si>
    <t>C(S) walls</t>
  </si>
  <si>
    <t>C(S) roof</t>
  </si>
  <si>
    <t>K(W) frame</t>
  </si>
  <si>
    <t>C(W) frame</t>
  </si>
  <si>
    <t>C(W) storey</t>
  </si>
  <si>
    <t>K(S) frame</t>
  </si>
  <si>
    <t>C(S) frame</t>
  </si>
  <si>
    <t>C(S) storey</t>
  </si>
  <si>
    <t>Band Location</t>
  </si>
  <si>
    <t>Exterior</t>
  </si>
  <si>
    <t>Interior</t>
  </si>
  <si>
    <t>Ext./Int.</t>
  </si>
  <si>
    <t>B/CS RFT</t>
  </si>
  <si>
    <t>Concrete</t>
  </si>
  <si>
    <t>Conc./Wood</t>
  </si>
  <si>
    <t>Orthogonal Setback Walls</t>
  </si>
  <si>
    <t>Ai</t>
  </si>
  <si>
    <t>Bi</t>
  </si>
  <si>
    <t>Ci</t>
  </si>
  <si>
    <t>Di</t>
  </si>
  <si>
    <t>Ei</t>
  </si>
  <si>
    <t>Fi</t>
  </si>
  <si>
    <t>Gi</t>
  </si>
  <si>
    <t>Part 9 Bracing Calculator (No Scripts)</t>
  </si>
  <si>
    <t>Sheet (I-1):  Inputs - General</t>
  </si>
  <si>
    <t>Calculator Feedback:</t>
  </si>
  <si>
    <t>Address</t>
  </si>
  <si>
    <t>#3a Example Street</t>
  </si>
  <si>
    <t>Permit/File/Reference Number</t>
  </si>
  <si>
    <t>Building Permit 123567</t>
  </si>
  <si>
    <t>Calculations Completed by (Name)</t>
  </si>
  <si>
    <t>Tim</t>
  </si>
  <si>
    <t>Calculations Completed by (Contact Information)</t>
  </si>
  <si>
    <t>info@part9bracing.ca</t>
  </si>
  <si>
    <r>
      <rPr>
        <rFont val="Arial"/>
        <color theme="1"/>
        <sz val="11.0"/>
      </rPr>
      <t xml:space="preserve">Site Design Location </t>
    </r>
    <r>
      <rPr>
        <rFont val="Arial"/>
        <i/>
        <color theme="1"/>
        <sz val="11.0"/>
      </rPr>
      <t>(see hover note)</t>
    </r>
  </si>
  <si>
    <t>Click here to enter &lt;Custom Location&gt; climate and seismic data</t>
  </si>
  <si>
    <t>Specified Snow Load (kPa)</t>
  </si>
  <si>
    <t>HWP (1/50)</t>
  </si>
  <si>
    <t>HWP Range Identifier</t>
  </si>
  <si>
    <t>Smax</t>
  </si>
  <si>
    <t>Smax Range Identifier</t>
  </si>
  <si>
    <t>Number of wood-framed floors?</t>
  </si>
  <si>
    <t>Describe exterior walls supporting lowest wood-framed floor:</t>
  </si>
  <si>
    <r>
      <rPr>
        <rFont val="Arial"/>
        <color rgb="FF000000"/>
        <sz val="11.0"/>
      </rPr>
      <t xml:space="preserve">Maximum height of exterior </t>
    </r>
    <r>
      <rPr>
        <rFont val="Arial"/>
        <b/>
        <color rgb="FF000000"/>
        <sz val="11.0"/>
      </rPr>
      <t>and</t>
    </r>
    <r>
      <rPr>
        <rFont val="Arial"/>
        <color rgb="FF000000"/>
        <sz val="11.0"/>
      </rPr>
      <t xml:space="preserve"> interior wood-framed walls supporting lowest wood-framed floor?</t>
    </r>
  </si>
  <si>
    <r>
      <rPr>
        <rFont val="Arial"/>
        <color rgb="FF000000"/>
        <sz val="11.0"/>
      </rPr>
      <t xml:space="preserve">Maximum length of exterior </t>
    </r>
    <r>
      <rPr>
        <rFont val="Arial"/>
        <b/>
        <color rgb="FF000000"/>
        <sz val="11.0"/>
      </rPr>
      <t>and</t>
    </r>
    <r>
      <rPr>
        <rFont val="Arial"/>
        <color rgb="FF000000"/>
        <sz val="11.0"/>
      </rPr>
      <t xml:space="preserve"> interior wood-framed walls supporting lowest wood-framed floor?</t>
    </r>
  </si>
  <si>
    <r>
      <rPr>
        <rFont val="Arial"/>
        <color rgb="FF000000"/>
        <sz val="11.0"/>
      </rPr>
      <t xml:space="preserve">Is a Basement/Crawlspace </t>
    </r>
    <r>
      <rPr>
        <rFont val="Arial"/>
        <color rgb="FF000000"/>
        <sz val="11.0"/>
        <u/>
      </rPr>
      <t>required</t>
    </r>
    <r>
      <rPr>
        <rFont val="Arial"/>
        <color rgb="FF000000"/>
        <sz val="11.0"/>
      </rPr>
      <t xml:space="preserve"> to be designed as a Braced Storey?</t>
    </r>
  </si>
  <si>
    <t>Designate Basement/Crawlspace as a Braced Storey?</t>
  </si>
  <si>
    <t>Filter:</t>
  </si>
  <si>
    <t>For Braced Storey with walls supporting a Roof only</t>
  </si>
  <si>
    <t>Building Plan Dimension (along Horizontal Axis)</t>
  </si>
  <si>
    <t>feet</t>
  </si>
  <si>
    <t>inches</t>
  </si>
  <si>
    <t>m</t>
  </si>
  <si>
    <t>Building Plan Dimension (along Vertical Axis)</t>
  </si>
  <si>
    <t>Eave-to-Ridge Roof Height</t>
  </si>
  <si>
    <t>Weight of Construction of Braced Storey</t>
  </si>
  <si>
    <t>For Braced Storey with walls supporting a Roof plus 1 Floor</t>
  </si>
  <si>
    <t>For Braced Storey with walls supporting a Roof plus 2 Floors</t>
  </si>
  <si>
    <t>For Basement/Crawlspace designed as a Relaxed Braced Storey</t>
  </si>
  <si>
    <t>With concrete foundation walls, extending to the underside of the first wood-framed floor, around the exterior</t>
  </si>
  <si>
    <t>With cripple walls, or cripple walls and stepped concrete foundation walls, extending to the underside of the first wood-framed floor, around the exterior and interior</t>
  </si>
  <si>
    <t>Braced Storeys and Relaxed Braced Storeys Matrix</t>
  </si>
  <si>
    <t>Braced Storeys above Foundation</t>
  </si>
  <si>
    <t>Basement/Crawlspace interior wood-framed walls designed as a Relaxed Braced Storey</t>
  </si>
  <si>
    <t>Basement/Crawlspace exterior framed (cripple walls) designed as a Relaxed Braced Storey</t>
  </si>
  <si>
    <t>Basement/Crawlspace as a Braced Storey</t>
  </si>
  <si>
    <t>Total Braced Storeys</t>
  </si>
  <si>
    <t>Number of wood-framed floors supported by lowest exterior wood-framed walls?</t>
  </si>
  <si>
    <t>Is Part 9 Simplified Approach permitted?</t>
  </si>
  <si>
    <t>Is Part 9 Calculation Method (Tables) permitted?</t>
  </si>
  <si>
    <t>Is Part 9 Calculation Method (Alternative) permitted?</t>
  </si>
  <si>
    <t>Are Part 9 Foundation Cripple Walls permitted?</t>
  </si>
  <si>
    <t>Are Part 9 Additional System Considerations permitted?</t>
  </si>
  <si>
    <t>Code Matrix Link</t>
  </si>
  <si>
    <t>Link to Compliance Pathway Matrix</t>
  </si>
  <si>
    <t>&lt;End of Sheet (I-1) General&gt;</t>
  </si>
  <si>
    <t>`</t>
  </si>
  <si>
    <t>Sheet (I-2): Inputs - Bands</t>
  </si>
  <si>
    <t>For Braced Storeys</t>
  </si>
  <si>
    <t>For walls supporting:</t>
  </si>
  <si>
    <t>Abbreviation</t>
  </si>
  <si>
    <t>Orthogonal Axis</t>
  </si>
  <si>
    <t>Description of Entry Required</t>
  </si>
  <si>
    <t>User Entries</t>
  </si>
  <si>
    <r>
      <rPr>
        <rFont val="Arial"/>
        <color rgb="FFFF0000"/>
        <sz val="11.0"/>
      </rPr>
      <t xml:space="preserve">NEW! </t>
    </r>
    <r>
      <rPr>
        <rFont val="Arial"/>
        <color theme="1"/>
        <sz val="11.0"/>
      </rPr>
      <t xml:space="preserve">Optimizations in </t>
    </r>
    <r>
      <rPr>
        <rFont val="Arial"/>
        <color rgb="FF0000FF"/>
        <sz val="11.0"/>
      </rPr>
      <t>blue</t>
    </r>
    <r>
      <rPr>
        <rFont val="Arial"/>
        <color theme="1"/>
        <sz val="11.0"/>
      </rPr>
      <t xml:space="preserve"> text </t>
    </r>
    <r>
      <rPr>
        <rFont val="Arial"/>
        <i/>
        <color theme="1"/>
        <sz val="11.0"/>
      </rPr>
      <t>(see hover note)</t>
    </r>
  </si>
  <si>
    <t>Bands labelled along Horizontal Axis 
(Bands labelled 1, 2, 3... etc..)</t>
  </si>
  <si>
    <t>Number of Bands:</t>
  </si>
  <si>
    <t>Total distance between centerlines of end Bands:</t>
  </si>
  <si>
    <t>Average Spacing of Bands:</t>
  </si>
  <si>
    <t>Does the design utilise a setback wall in this orthogonal direction?</t>
  </si>
  <si>
    <t>Bands labelled along Vertical Axis 
(Bands labelled A, B, C... etc.)</t>
  </si>
  <si>
    <t>For a Basement/Crawlspace designed as a Relaxed Braced Storey</t>
  </si>
  <si>
    <t>For bracing where:</t>
  </si>
  <si>
    <t>Braced Storey directly above is...</t>
  </si>
  <si>
    <t>Total number of Bands (including all exterior walls):</t>
  </si>
  <si>
    <t>Band supporting uppermost setback wall:</t>
  </si>
  <si>
    <t>Number of Bands (including all exterior walls):</t>
  </si>
  <si>
    <t>&lt;End of Sheet (I-2) Bands&gt;</t>
  </si>
  <si>
    <t xml:space="preserve">Filter: </t>
  </si>
  <si>
    <t>Sheet (I-3): Inputs - Design &amp; Feedback</t>
  </si>
  <si>
    <t>Primary Bracing Details</t>
  </si>
  <si>
    <t>Secondary Bracing Details</t>
  </si>
  <si>
    <t>Caclulation Method (Tables) 
Required Bracing Length</t>
  </si>
  <si>
    <t>Calculation Method (Alternative) 
Required Bracing Length</t>
  </si>
  <si>
    <t>Building Dimension || Band (m)</t>
  </si>
  <si>
    <t>Reference Framing Type</t>
  </si>
  <si>
    <t xml:space="preserve">Bracing into Roof System </t>
  </si>
  <si>
    <t>Interior/Reverse Drywall</t>
  </si>
  <si>
    <t>Design Choice</t>
  </si>
  <si>
    <t>(m)</t>
  </si>
  <si>
    <t>(ft)</t>
  </si>
  <si>
    <t xml:space="preserve">% of || Building Dimension </t>
  </si>
  <si>
    <t>Design Driver</t>
  </si>
  <si>
    <t xml:space="preserve">Braced Storey above Basement/Crawlspace: </t>
  </si>
  <si>
    <t>Caclulation Method (Tables) 
Required Length</t>
  </si>
  <si>
    <t>Calculation Method (Alternative) 
Required Length</t>
  </si>
  <si>
    <t xml:space="preserve">% of || B/CS Dimension </t>
  </si>
  <si>
    <r>
      <rPr>
        <rFont val="Arial"/>
        <color rgb="FF000000"/>
        <sz val="11.0"/>
      </rPr>
      <t xml:space="preserve">With cripple walls, or cripple walls and stepped concrete foundation walls, extending to the underside of the first wood-framed floor, around the exterior </t>
    </r>
    <r>
      <rPr>
        <rFont val="Arial"/>
        <color rgb="FF000000"/>
        <sz val="11.0"/>
      </rPr>
      <t>and</t>
    </r>
    <r>
      <rPr>
        <rFont val="Arial"/>
        <color rgb="FF000000"/>
        <sz val="11.0"/>
      </rPr>
      <t xml:space="preserve"> interior</t>
    </r>
  </si>
  <si>
    <t>&lt;End of Sheet (I-3) Design &amp; Feedback&gt;</t>
  </si>
  <si>
    <t>Filter</t>
  </si>
  <si>
    <t>Sheet (I-4): Inputs - Total Length Compliance (Tables and Alternative)</t>
  </si>
  <si>
    <t>Plan Check Note: In addition to compliant total lengths, review provided length against minimum Panel length per BCBC2024 T-9.23.13.5.</t>
  </si>
  <si>
    <t>Total Length of Panels in each Band</t>
  </si>
  <si>
    <t>Code Compliance Check</t>
  </si>
  <si>
    <t>Tables</t>
  </si>
  <si>
    <t>Alternative</t>
  </si>
  <si>
    <t>Provided</t>
  </si>
  <si>
    <t>Ft</t>
  </si>
  <si>
    <t xml:space="preserve"> - </t>
  </si>
  <si>
    <t>In</t>
  </si>
  <si>
    <t xml:space="preserve">With concrete foundation walls, extending to the underside of the first wood-framed floor, around the exterior																		</t>
  </si>
  <si>
    <t>Braced Storey above:</t>
  </si>
  <si>
    <t>&lt;End of Sheet (I-4) Length Compliance&gt;</t>
  </si>
  <si>
    <t>Sheet (R-1) Report: Unadjusted Lengths Calculations for Wind and Seismic Forces</t>
  </si>
  <si>
    <t>Plan Check Note: Review against BCBC2024 T-9.23.13.7.-A and T-9.23.13.7.-C</t>
  </si>
  <si>
    <t>HWP Table Bracket</t>
  </si>
  <si>
    <t>Smax Table Bracket</t>
  </si>
  <si>
    <t>Braced Storey above B/CS</t>
  </si>
  <si>
    <t>Seismic Unajusted Lengths Table Values</t>
  </si>
  <si>
    <t>Unadjusted Lengths</t>
  </si>
  <si>
    <t>WIND</t>
  </si>
  <si>
    <t>SEISMIC</t>
  </si>
  <si>
    <t>L(UW)
(m)</t>
  </si>
  <si>
    <t>L(US)
(m)</t>
  </si>
  <si>
    <t>&lt;End of Sheet (R-1) Unadjusted Lengths Calcs&gt;</t>
  </si>
  <si>
    <t xml:space="preserve"> For Design, Compliance and Construction</t>
  </si>
  <si>
    <t xml:space="preserve"> Sheet (R-2): Report - Adjustment Factors and Adjusted Lengths - Calculation Method (Tables)</t>
  </si>
  <si>
    <t>Plan Check Note: Review Adjustment Factors against BCBC2024 T-9.23.13.7.-B and T-9.23.13.7.-D</t>
  </si>
  <si>
    <t>Total</t>
  </si>
  <si>
    <t>Most Restrictive</t>
  </si>
  <si>
    <t>K(W)
exp</t>
  </si>
  <si>
    <t>K(W)
roof</t>
  </si>
  <si>
    <t>K(W)
spacing</t>
  </si>
  <si>
    <t>K(W)
number</t>
  </si>
  <si>
    <t>K(W)
gyp</t>
  </si>
  <si>
    <t>K(W)
sheath</t>
  </si>
  <si>
    <t>L(W)
(m)</t>
  </si>
  <si>
    <t>K(S)
weight</t>
  </si>
  <si>
    <t>K(S)
snow</t>
  </si>
  <si>
    <t>K(S)
spacing</t>
  </si>
  <si>
    <t>K(S)
number</t>
  </si>
  <si>
    <t>K(S)
gyp</t>
  </si>
  <si>
    <t>K(S)
sheath</t>
  </si>
  <si>
    <t>L(S)
(m)</t>
  </si>
  <si>
    <t>Required Length (m)</t>
  </si>
  <si>
    <t xml:space="preserve">Braced Storey above: </t>
  </si>
  <si>
    <t>Braced Storey Above</t>
  </si>
  <si>
    <t>B/CS
L(W) (m)</t>
  </si>
  <si>
    <t xml:space="preserve">For Basement/Crawlspace designed as a Relaxed Braced Storey																		</t>
  </si>
  <si>
    <t>Cripple Wall Adjustment Factor:</t>
  </si>
  <si>
    <t>&lt;End of Sheet (R-2) Adjusted Lengths (Tables)&gt;</t>
  </si>
  <si>
    <t>Feedback</t>
  </si>
  <si>
    <t xml:space="preserve"> Sheet (R-3): Report - Adjustment Factors, Coefficients and Adjusted Lengths - Calculation Method (Alternative)</t>
  </si>
  <si>
    <t>Plan Check Note: Review against BCBC2024 A-9.23.13.7.(3), A-9.23.13.7.(4), T-9.23.13.7.-B, and T-9.23.13.7.-D.</t>
  </si>
  <si>
    <t>C(W)
storey</t>
  </si>
  <si>
    <t>K(W)
frame</t>
  </si>
  <si>
    <t>L(W) (m)</t>
  </si>
  <si>
    <t>C(S)
storey</t>
  </si>
  <si>
    <t>C(S)
walls</t>
  </si>
  <si>
    <t>C(S)
roof</t>
  </si>
  <si>
    <t>S</t>
  </si>
  <si>
    <t>K(S)
frame</t>
  </si>
  <si>
    <t>L(S) (m)</t>
  </si>
  <si>
    <t xml:space="preserve">For Basement/Crawlspace designed as a Relaxed Braced Storey                                                                                                                                                        </t>
  </si>
  <si>
    <t>HWP
(1/50)</t>
  </si>
  <si>
    <t>B/CS
L(S) (m)</t>
  </si>
  <si>
    <t xml:space="preserve">For Basement/Crawlspace designed as a Relaxed Braced Storey																			</t>
  </si>
  <si>
    <t>Band 
Material</t>
  </si>
  <si>
    <t>&lt;End of Sheet (R-3) Adjusted Lengths (Alt.)&gt;</t>
  </si>
  <si>
    <t>Sheet (R-4): Report - Construction (Part 1)</t>
  </si>
  <si>
    <t>Builder Preferences</t>
  </si>
  <si>
    <t>Caclulator Feedback:</t>
  </si>
  <si>
    <t>Anchor Bolts (Diameter)</t>
  </si>
  <si>
    <t>1/2"</t>
  </si>
  <si>
    <t>Framing Nails</t>
  </si>
  <si>
    <t>3 1/4" x 0.120" (Std Strip/Coil)</t>
  </si>
  <si>
    <t>Wood-based Braced Wall Panel Sheathing Nails</t>
  </si>
  <si>
    <t>2 1/2" x 0.113" (Std Strip/Coil)</t>
  </si>
  <si>
    <r>
      <rPr>
        <rFont val="Arial"/>
        <color rgb="FF000000"/>
        <sz val="11.0"/>
      </rPr>
      <t>Wood-based Wall Sheathing (</t>
    </r>
    <r>
      <rPr>
        <rFont val="Arial"/>
        <color rgb="FF000000"/>
        <sz val="11.0"/>
        <u/>
      </rPr>
      <t>not</t>
    </r>
    <r>
      <rPr>
        <rFont val="Arial"/>
        <color rgb="FF000000"/>
        <sz val="11.0"/>
      </rPr>
      <t xml:space="preserve"> in BWPs) Fasteners</t>
    </r>
  </si>
  <si>
    <t>Same as BWP nails</t>
  </si>
  <si>
    <t>Gysum-based Braced Wall Panel Sheathing Fasteners</t>
  </si>
  <si>
    <t>Type W Drywall Screws</t>
  </si>
  <si>
    <t>Screws require minimum 3/4" embed into framing</t>
  </si>
  <si>
    <t>Wood-based Subfloor Sheathing Fasteners</t>
  </si>
  <si>
    <t>Screws</t>
  </si>
  <si>
    <t>Wood-based Roof Sheathing Fasteners</t>
  </si>
  <si>
    <t>General Construction Details Relating to Lateral Bracing System</t>
  </si>
  <si>
    <t>Anchor Bolt Spacing based on Design Inputs and Builder Preferences</t>
  </si>
  <si>
    <t>Anchor Bolt Diameter:</t>
  </si>
  <si>
    <t>Anchor Bolt Minimum Embed into Foundation:</t>
  </si>
  <si>
    <t>4"</t>
  </si>
  <si>
    <r>
      <rPr>
        <rFont val="Arial"/>
        <color rgb="FF000000"/>
        <sz val="11.0"/>
      </rPr>
      <t xml:space="preserve">Maximum Spacing for Anchor Bolts </t>
    </r>
    <r>
      <rPr>
        <rFont val="Arial"/>
        <color rgb="FF000000"/>
        <sz val="11.0"/>
        <u/>
      </rPr>
      <t>not</t>
    </r>
    <r>
      <rPr>
        <rFont val="Arial"/>
        <color rgb="FF000000"/>
        <sz val="11.0"/>
      </rPr>
      <t xml:space="preserve"> in Braced Wall Panels:*</t>
    </r>
  </si>
  <si>
    <t>8' on center</t>
  </si>
  <si>
    <t>*See Report - Construction (Part 2) for Panel specific anchor bolt spacing</t>
  </si>
  <si>
    <t>Anchor bolts to be positioned within 12" of foundation wall corners, and within 12" of Panel edges</t>
  </si>
  <si>
    <t>Lateral Bracing System Framing Nail Connections and Spacing based on Design Inputs and Builder Preferences</t>
  </si>
  <si>
    <t xml:space="preserve">Fastener Type: </t>
  </si>
  <si>
    <t>Spacing (in)</t>
  </si>
  <si>
    <t>Number</t>
  </si>
  <si>
    <t>Rim joist, trimmer joist or blocking – supporting walls with required braced wall panels – to sill plate or top wall plate – toe nail</t>
  </si>
  <si>
    <t>Blocking to stud or stud to wall plate (each end) toe nail</t>
  </si>
  <si>
    <t>Blocking to stud or stud to wall plate (each end) end nail</t>
  </si>
  <si>
    <t>Doubled studs at openings, within walls, or abutting studs at wall intersections and corners – in required braced wall panels</t>
  </si>
  <si>
    <t>Doubled top wall plates (see below for joints in braced wall bands)</t>
  </si>
  <si>
    <t>Bottom wall plate or sole plate to floor joists, rim joists or blocking (exterior walls) (3)</t>
  </si>
  <si>
    <t>Bottom wall plate or sole plate – in required braced wall panels – to floor joists, rim joists or blocking (exterior walls) (3)</t>
  </si>
  <si>
    <t>Interior walls to framing or subflooring</t>
  </si>
  <si>
    <t>Required braced wall panels – in interior walls – to framing above and below</t>
  </si>
  <si>
    <t>Roof rafter, roof truss or roof joist to plate – toe nail</t>
  </si>
  <si>
    <t>End-joist or end-rafter to built-up wall stud</t>
  </si>
  <si>
    <t>End-joist or end-rafter to built-up wall stud (for roof of heavy construction)</t>
  </si>
  <si>
    <t>Subfloor Sheathing Fasteners based on Design Inputs and Builder Preferences</t>
  </si>
  <si>
    <t>Minimum Length</t>
  </si>
  <si>
    <t>Maximum Spacing (in)</t>
  </si>
  <si>
    <t>Edges</t>
  </si>
  <si>
    <t>Field</t>
  </si>
  <si>
    <r>
      <rPr>
        <rFont val="Arial"/>
        <color rgb="FF000000"/>
        <sz val="11.0"/>
      </rPr>
      <t xml:space="preserve">Wall Sheathing Fasteners for Sheathing </t>
    </r>
    <r>
      <rPr>
        <rFont val="Arial"/>
        <color rgb="FF000000"/>
        <sz val="11.0"/>
        <u/>
      </rPr>
      <t>not</t>
    </r>
    <r>
      <rPr>
        <rFont val="Arial"/>
        <color rgb="FF000000"/>
        <sz val="11.0"/>
      </rPr>
      <t xml:space="preserve"> in a Braced Wall Panel based on Design Inputs and Builder Preferences</t>
    </r>
  </si>
  <si>
    <t>Roof Sheathing Fasteners based on Design Inputs and Builder Preferences</t>
  </si>
  <si>
    <t>&lt;End of Sheet (R-4) Construction (Part 1)&gt;</t>
  </si>
  <si>
    <t>Sheet (R-4b): Report - Construction (Part 2)</t>
  </si>
  <si>
    <t>Framing nails to extend minimum 1/2 length into second member. Space nails to avoid splitting.</t>
  </si>
  <si>
    <t>Wood-based BWP Sheathing Nails</t>
  </si>
  <si>
    <r>
      <rPr>
        <rFont val="Arial"/>
        <color rgb="FF000000"/>
        <sz val="11.0"/>
      </rPr>
      <t>Wood-based Wall Sheathing (</t>
    </r>
    <r>
      <rPr>
        <rFont val="Arial"/>
        <color rgb="FF000000"/>
        <sz val="11.0"/>
        <u/>
      </rPr>
      <t>not</t>
    </r>
    <r>
      <rPr>
        <rFont val="Arial"/>
        <color rgb="FF000000"/>
        <sz val="11.0"/>
      </rPr>
      <t xml:space="preserve"> in BWPs) Fasteners</t>
    </r>
  </si>
  <si>
    <t>Gysum-based BWP Sheathing Fasteners*</t>
  </si>
  <si>
    <t>Band Specific Construction Details based on Builder Preferences</t>
  </si>
  <si>
    <t>Band Information</t>
  </si>
  <si>
    <t>Anchor Bolts</t>
  </si>
  <si>
    <t>Framing</t>
  </si>
  <si>
    <t>Primary Bracing Sheathing</t>
  </si>
  <si>
    <t>Secondary Bracing Sheathing</t>
  </si>
  <si>
    <t>Max. Spacing in BWP</t>
  </si>
  <si>
    <t>Min. # per BWP</t>
  </si>
  <si>
    <t xml:space="preserve">Max. Stud Spacing </t>
  </si>
  <si>
    <t>Double Top Plate Nailing</t>
  </si>
  <si>
    <t>Bracing Extending to Roof Framing</t>
  </si>
  <si>
    <t>Minimum Sheathing</t>
  </si>
  <si>
    <t>Horiz. Blocking</t>
  </si>
  <si>
    <t>Fastener Type</t>
  </si>
  <si>
    <t>Spacing</t>
  </si>
  <si>
    <t>Sheathing</t>
  </si>
  <si>
    <t>Min. Plate Lap</t>
  </si>
  <si>
    <t>Min. Nails Each Side</t>
  </si>
  <si>
    <t>&lt;End of Sheet (R-4a) Constructino (Part 2)&gt;</t>
  </si>
  <si>
    <t>Sheet (R-5): Report - Comparison of Calculation Method (Wind vs Seismic Forces)</t>
  </si>
  <si>
    <t>Plan Check Note: Review for most restrictive load. See BCBC9.23.13.7.(2)</t>
  </si>
  <si>
    <t xml:space="preserve">Calculation Method (Tables) </t>
  </si>
  <si>
    <t xml:space="preserve">Calculation Method (Alternative) </t>
  </si>
  <si>
    <t xml:space="preserve">% of Building Dimension </t>
  </si>
  <si>
    <t>Max Option (m)</t>
  </si>
  <si>
    <t>Max Option (ft)</t>
  </si>
  <si>
    <t>Adjusted Length (m)</t>
  </si>
  <si>
    <t xml:space="preserve">For Basement/Crawlspace designed as Relaxed Braced Storeys                                                                                                                                                       </t>
  </si>
  <si>
    <t xml:space="preserve">For Basement/Crawlspace designed as a Relaxed Braced Storey                                                                                                                                                      </t>
  </si>
  <si>
    <t>Alt. Calculated length 
(m)</t>
  </si>
  <si>
    <t>&lt;End of Sheet (R-5) Comparison&gt;</t>
  </si>
  <si>
    <t>Sheet (R-6) Report - Double Top Plate Nailing</t>
  </si>
  <si>
    <t>Construction Type</t>
  </si>
  <si>
    <t>Notes</t>
  </si>
  <si>
    <t>Smax range</t>
  </si>
  <si>
    <t>Nails shall be spaced not less than 75 mm o.c. along the top plate in rows spaced not less than 35 mm apart.</t>
  </si>
  <si>
    <t>HWP Range</t>
  </si>
  <si>
    <t>Number of nails in top plates of walls perpendicular to Uppermost Storey Setback wall are to be doubled.</t>
  </si>
  <si>
    <t>Nails prior to adjustments (Seismic)</t>
  </si>
  <si>
    <t>Nails prior to adjustments (Wind)</t>
  </si>
  <si>
    <t>Plan Check Note: Review against BCBC2024 9.23.11.4.</t>
  </si>
  <si>
    <t>Code Specification</t>
  </si>
  <si>
    <t>Builder Preferences Specifications</t>
  </si>
  <si>
    <t>Max.</t>
  </si>
  <si>
    <t>Nail Length</t>
  </si>
  <si>
    <t>Nail Diameter</t>
  </si>
  <si>
    <t>Minimum Lap</t>
  </si>
  <si>
    <t>Nails Each 
Side</t>
  </si>
  <si>
    <t>Minimum 
Lap</t>
  </si>
  <si>
    <t>Walls on floor supporting:</t>
  </si>
  <si>
    <t>Band Reference</t>
  </si>
  <si>
    <t>Band Spacing</t>
  </si>
  <si>
    <t>Spacing Adjustment</t>
  </si>
  <si>
    <t>Nails Each Side</t>
  </si>
  <si>
    <t>(mm)</t>
  </si>
  <si>
    <t>(in)</t>
  </si>
  <si>
    <t>1, 2, 3... etc</t>
  </si>
  <si>
    <t>A, B, C... etc</t>
  </si>
  <si>
    <t>B/CS (1)</t>
  </si>
  <si>
    <t>B/CS (2)</t>
  </si>
  <si>
    <t>&lt;End of Sheet (R-6) Double Top Plate Nailing&gt;</t>
  </si>
  <si>
    <t>Optimization Reporting Data</t>
  </si>
  <si>
    <t>Number of Bands Factors</t>
  </si>
  <si>
    <t>(W)</t>
  </si>
  <si>
    <t>(S)</t>
  </si>
  <si>
    <t>Average Band Spacing Factors</t>
  </si>
  <si>
    <t>Spacing (m)</t>
  </si>
  <si>
    <t>Interpolated Tables</t>
  </si>
  <si>
    <t>Optimization Data</t>
  </si>
  <si>
    <t>Optimization Results</t>
  </si>
  <si>
    <t>Optimization Statements</t>
  </si>
  <si>
    <t>Hypothetical # Bands</t>
  </si>
  <si>
    <t>Average Band Spacing Based on User Input</t>
  </si>
  <si>
    <t>Bracing Per Band</t>
  </si>
  <si>
    <t>Bracing Per Orthogonal Direction</t>
  </si>
  <si>
    <t>For Braced Storey with walls supporting Roof only</t>
  </si>
  <si>
    <t>For Bands labelled 1, 2, 3, etc...</t>
  </si>
  <si>
    <t>Optimum Factor</t>
  </si>
  <si>
    <t>User # Bands</t>
  </si>
  <si>
    <t>Optimum # Bands</t>
  </si>
  <si>
    <t>Max Distance (m)</t>
  </si>
  <si>
    <t>User Factor</t>
  </si>
  <si>
    <t>Optimized?</t>
  </si>
  <si>
    <t>Difference</t>
  </si>
  <si>
    <t>%</t>
  </si>
  <si>
    <t>For Bands labelled A, B, C, etc...</t>
  </si>
  <si>
    <t xml:space="preserve"> </t>
  </si>
  <si>
    <t>For Braced Storey with walls supporting Roof plus 1 Floor</t>
  </si>
  <si>
    <t>For Braced Storey with walls supporting Roof plus 2 Floors</t>
  </si>
  <si>
    <t>For Relaxed Braced Storey with concrete foundation walls, extending to the underside of the first wood-framed floor, around the exterior</t>
  </si>
  <si>
    <t>For Relaxed Braced Storey with cripple walls, or cripple walls and stepped concrete foundation walls, extending to the underside of the first wood-framed floor, around the exterior and interior</t>
  </si>
  <si>
    <t>For Relaxed Braced Storey with ??</t>
  </si>
  <si>
    <t>Sheet (M-1): Matrix - Adjustment Factors</t>
  </si>
  <si>
    <t>For Bands labelled:</t>
  </si>
  <si>
    <t>1, 2, 3... etc along Horizontal Axis</t>
  </si>
  <si>
    <t>A, B, C... etc along Vertical Axis</t>
  </si>
  <si>
    <t>Notes:</t>
  </si>
  <si>
    <t>Braced Storey:</t>
  </si>
  <si>
    <t>Storey above B/CS:</t>
  </si>
  <si>
    <t>Wind Adjustment Factors</t>
  </si>
  <si>
    <t>(Rugged)</t>
  </si>
  <si>
    <t>(Open) 1 storey</t>
  </si>
  <si>
    <t>(Open) 2 storey</t>
  </si>
  <si>
    <t>(Open) 3 storey</t>
  </si>
  <si>
    <t>B/CS (1) and (2) based on Braced Storey above.</t>
  </si>
  <si>
    <t>Wind Adjustment Factor Total*</t>
  </si>
  <si>
    <t>*K(W) gyp and K(W) sheath applied per Band in Sheet (I-3)</t>
  </si>
  <si>
    <t>Seismic Adjustment Factors</t>
  </si>
  <si>
    <t>(Normal)</t>
  </si>
  <si>
    <t>(Heavy)</t>
  </si>
  <si>
    <t>(Masonry Veneer)</t>
  </si>
  <si>
    <t>(Stone Veneer)</t>
  </si>
  <si>
    <t>Seismic Adjustment Factor Total*</t>
  </si>
  <si>
    <t>*K(S) gyp and K(S) sheath applied per Band in Sheet (I-3)</t>
  </si>
  <si>
    <t>&lt;End of Sheet (M-1) Matrix: Adjustment Factors&gt;</t>
  </si>
  <si>
    <t>Sheet (M-2) Matrix: Code Path Compliance Review and Trigger Points</t>
  </si>
  <si>
    <t>Building Design Conditions</t>
  </si>
  <si>
    <t>Exposure</t>
  </si>
  <si>
    <t>Snow Load (kPa)</t>
  </si>
  <si>
    <t>Smax C</t>
  </si>
  <si>
    <t>ABC/vert. (m)</t>
  </si>
  <si>
    <t>123/hor. (m)</t>
  </si>
  <si>
    <t>Eave-to-Ridge</t>
  </si>
  <si>
    <t>Sheathing Continunity</t>
  </si>
  <si>
    <t>Storeys For Bracing</t>
  </si>
  <si>
    <r>
      <rPr>
        <rFont val="Arial"/>
        <color rgb="FF000000"/>
        <sz val="11.0"/>
      </rPr>
      <t xml:space="preserve">Lowest exterior wood-framed wall supports </t>
    </r>
    <r>
      <rPr>
        <rFont val="Arial"/>
        <i/>
        <color rgb="FF000000"/>
        <sz val="11.0"/>
      </rPr>
      <t xml:space="preserve">x </t>
    </r>
    <r>
      <rPr>
        <rFont val="Arial"/>
        <color rgb="FF000000"/>
        <sz val="11.0"/>
      </rPr>
      <t>floors</t>
    </r>
  </si>
  <si>
    <t>Weight of Construction (Building)</t>
  </si>
  <si>
    <t>Comliance Matrix</t>
  </si>
  <si>
    <t>Code Path</t>
  </si>
  <si>
    <t>BCBC Reference</t>
  </si>
  <si>
    <t>Valid?</t>
  </si>
  <si>
    <t>Trigger Criteria</t>
  </si>
  <si>
    <t>Simplified Approach Table A</t>
  </si>
  <si>
    <t>9.12.13.1&gt;9.23.13.11.(1)</t>
  </si>
  <si>
    <t>Simplified Approach Table B</t>
  </si>
  <si>
    <t>9.12.13.1&gt;9.23.13.11.(2)</t>
  </si>
  <si>
    <t>High Wind and Seismic Forces</t>
  </si>
  <si>
    <t>9.23.13.2(1)(i)</t>
  </si>
  <si>
    <t>9.23.13.2(1)(ii)</t>
  </si>
  <si>
    <t>Calculation Method (Tables)</t>
  </si>
  <si>
    <t>9.23.13.7.(3) and (4)</t>
  </si>
  <si>
    <t>Calculation Method (Alternative)</t>
  </si>
  <si>
    <t>A-9.23.13.7.(3) and (4)</t>
  </si>
  <si>
    <t>Foundation Cripple Walls</t>
  </si>
  <si>
    <t>9.23.13.8.(2)</t>
  </si>
  <si>
    <t>9.23.13.8.(3)</t>
  </si>
  <si>
    <t>Additional System Considerations</t>
  </si>
  <si>
    <t>9.23.13.10</t>
  </si>
  <si>
    <t>Return to Part 9 Bracing Calculator</t>
  </si>
  <si>
    <t>&lt;End of Sheet (M-2) Compliance Matrix&gt;</t>
  </si>
  <si>
    <t>Sheet (A-1):  Custom Climate and Seismic Inputs</t>
  </si>
  <si>
    <t>NOTE: In some regions, AHJs may be providing code users with climate and seismic data that differ from the BCBC Appendix C values. If so, these values can be entered on this tab directly. 
If you are developing in a location that is not listed in the BCBC Appendix C, and the AHJ does not provide you with design data, click thorough to the GENERATE DESIGN VALUES link below.</t>
  </si>
  <si>
    <t>Custom Climate and Seismic Data</t>
  </si>
  <si>
    <t>Snow Loads</t>
  </si>
  <si>
    <t>Specifed Snow Load (kPa)</t>
  </si>
  <si>
    <t>Site Class - Smax</t>
  </si>
  <si>
    <t>Ss</t>
  </si>
  <si>
    <t>Sr</t>
  </si>
  <si>
    <t>Roof width &lt;= 4.3m</t>
  </si>
  <si>
    <t>Roof width &gt; 4.3m</t>
  </si>
  <si>
    <t>&lt;Custom Location&gt;</t>
  </si>
  <si>
    <t>GENERATE DESIGN VALUES</t>
  </si>
  <si>
    <t>&lt;End of Sheet (A-1) Custom Climate&gt;</t>
  </si>
  <si>
    <t>BCBC 9.23.13.7-A: Unadjusted Minimum Total Panel Lengths for Wind Forces</t>
  </si>
  <si>
    <t>NOTE: Contents of the following tables, including descriptions and values, have been edited from the original BCBC content with the intention to aid in calculator and user ease of understanding. While every effort has been made to maintain code logic and intent, please review direct code content for critital elements with your use.</t>
  </si>
  <si>
    <t>Copyright (c) Province of British Columbia. All rights reserved. Reproduced with permission of the Province of British Columbia.</t>
  </si>
  <si>
    <t>BCBC: Table 9.23.13.7-A</t>
  </si>
  <si>
    <t>Unadjusted Minimum Total Panel Lengths for Wind Forming Part of Sentence 9.23.13.7.(3)</t>
  </si>
  <si>
    <t>Diagonal- Lumber- Sheathed Framing Type (with gypsum board on opposite side) (2)</t>
  </si>
  <si>
    <t>Gypsum-Sheathed Framing Type
(with gypsum board on only one side)</t>
  </si>
  <si>
    <t>Gypsum-Sheathed Framing Type
(with gypsum board on both sides)
9.23.13.7.(6)</t>
  </si>
  <si>
    <t>Wood-sheathed Framing Type
(with gypsum board on opposite side)</t>
  </si>
  <si>
    <t>Full Height Concrete Foudantion Walls</t>
  </si>
  <si>
    <t>Storey</t>
  </si>
  <si>
    <t>0.9 &lt; HWP ≤ 1.2</t>
  </si>
  <si>
    <t>&lt;End of Sheet (BCBC) Unadjusted Lengths (W)&gt;</t>
  </si>
  <si>
    <t>BCBC 9.23.13.7-C: Unadjusted Minimum Total Panel Lengths for Seismic Forces</t>
  </si>
  <si>
    <t>BCBC: Table 9.23.13.7-C</t>
  </si>
  <si>
    <t>Unadjusted Minimum Total Panel Lengths for Seismic Forming Part of Sentence 9.23.13.7.(4)</t>
  </si>
  <si>
    <t>Braced Storey</t>
  </si>
  <si>
    <t>Building Plan Dimension || to Band (m)</t>
  </si>
  <si>
    <t>Unadjusted Minimum Total Panel Length for Seismic Forces (m) Lus, m (1) (2)</t>
  </si>
  <si>
    <t>Diagonal Lumber</t>
  </si>
  <si>
    <t>Gypsum-Sheathed Framing Type 
(with gypsum board on only one side)</t>
  </si>
  <si>
    <t>Wood-Sheathed Framing Type 
(with gypsum board installed on interior/reverse)</t>
  </si>
  <si>
    <t>Full Height Concrete</t>
  </si>
  <si>
    <t>DR</t>
  </si>
  <si>
    <t>&lt;End of Sheet (BCBC Unadjusted Lengths (S)&gt;</t>
  </si>
  <si>
    <t xml:space="preserve"> BCBC: Table 9.23.13.7.-B and Table 9.23.13.7.-D Adjustment Factors for Wind and Seismic Forces</t>
  </si>
  <si>
    <t>NOTE: Contents of the following tables, including descriptions and values, have been edited from the original BCBC content with the intention to aid in calculator and user ease of understanding. While every effort has been made to maintain code logic and intent, please review direct code content for critital elements with your use. Some values (highlighted in purple) have been referenced from updated values of the NBC2025.</t>
  </si>
  <si>
    <t>Alternative Coefficients</t>
  </si>
  <si>
    <t>Table A-9.23.13.7.(3)-A</t>
  </si>
  <si>
    <t>Seismic Related Coefficients</t>
  </si>
  <si>
    <t>Building dimension || to Band (m)</t>
  </si>
  <si>
    <t>Cwalls (1)</t>
  </si>
  <si>
    <t>Croof</t>
  </si>
  <si>
    <t>(1)interpolation permitted</t>
  </si>
  <si>
    <t>Wind/Seismic-related Framing Adjustment Factors</t>
  </si>
  <si>
    <t>Table A-9.23.3.5.-C</t>
  </si>
  <si>
    <t>kN/m</t>
  </si>
  <si>
    <t>Not in Part 9 as RFT</t>
  </si>
  <si>
    <t>Based on WSP-E</t>
  </si>
  <si>
    <t>Braced Storey Coefficient for Wind/Seismic</t>
  </si>
  <si>
    <t>A-9.23.13.7.(3)</t>
  </si>
  <si>
    <t>A-9.23.13.7.(4)</t>
  </si>
  <si>
    <t>Reference Framign Type</t>
  </si>
  <si>
    <t>Band Materials</t>
  </si>
  <si>
    <t>Full height concrete, no wood-based bracing required. See BCBC</t>
  </si>
  <si>
    <t>Construction requirements matched to Band above. See BCBC9.23.13.8.(2)(c)(ii) and (3)(a).</t>
  </si>
  <si>
    <t>Construction requirements matched to Band above. Note that 8' (2.4m) of continuous full height concrete can provide enough bracing for Band. See BCBC9.23.13.9.</t>
  </si>
  <si>
    <t xml:space="preserve">  For Design, Compliance and Construction</t>
  </si>
  <si>
    <t>BCBC: Table 9.23.13.7.-B and Table 9.23.13.7.-D Adjustment Factors for Wind and Seismic Forces</t>
  </si>
  <si>
    <t>BCBC Table 9.23.13.7.-B</t>
  </si>
  <si>
    <t>Adjustment Factors for the Determination of Minimum Total Braced Wall Panel Lengths for Wind Forming Part of Sentence 9.23.13.7.(3)</t>
  </si>
  <si>
    <t>Name</t>
  </si>
  <si>
    <t>Symbol</t>
  </si>
  <si>
    <t>Condition</t>
  </si>
  <si>
    <t>Adjustment Factor</t>
  </si>
  <si>
    <t>Exposure Factor</t>
  </si>
  <si>
    <t>Apply factor to all Storeys for Bracing in both orthogonal directions</t>
  </si>
  <si>
    <t>All storeys</t>
  </si>
  <si>
    <t>Rough terrain</t>
  </si>
  <si>
    <t>All storeys in 1 – storey building</t>
  </si>
  <si>
    <t>Open terrain</t>
  </si>
  <si>
    <t>All storeys in 2 – storey building</t>
  </si>
  <si>
    <t>All storeys in 3 – storey building</t>
  </si>
  <si>
    <t>Apply factor separately to each Braced Storey</t>
  </si>
  <si>
    <t>Storey supporting Roof only</t>
  </si>
  <si>
    <t>Storey supporting Roof plus 1 Floor</t>
  </si>
  <si>
    <t>Storey supporting Roof plus 2 Floors</t>
  </si>
  <si>
    <t>Average Band Spacing</t>
  </si>
  <si>
    <t>Apply factor to all Bands per orthogonal direction</t>
  </si>
  <si>
    <t>Any storey</t>
  </si>
  <si>
    <t>Interior/Reverse Gypsum</t>
  </si>
  <si>
    <t>Interior gypsum board: apply factor in accordance with whether gypsum board is installed or ommited on interior side of Panels</t>
  </si>
  <si>
    <t>Intermittent/Continuous Sheathing: apply factor in accordance with continuity of sheathing between Panels within a Band</t>
  </si>
  <si>
    <t>Continuously sheathed</t>
  </si>
  <si>
    <t>Intermittently sheathed</t>
  </si>
  <si>
    <t>BCBC Table 9.23.13.7.-D</t>
  </si>
  <si>
    <t>Adjustment Factors for the Determination of Minimum Total Braced Wall Panel Lengths for Seismic Forming Part of Sentence 9.23.13.7.(4)</t>
  </si>
  <si>
    <t>Normal-weight construction: Apply to all Storeys for Bracing</t>
  </si>
  <si>
    <t>All</t>
  </si>
  <si>
    <t>Heavyweight Construction: Apply factor corresponding to Building Plan Dimension Parallel to Band, for each Braced Storey</t>
  </si>
  <si>
    <t>Roof Snow Load</t>
  </si>
  <si>
    <t>For snow load specific to Location</t>
  </si>
  <si>
    <t>Apply factor to all Bands(?) per orthogonal direction</t>
  </si>
  <si>
    <t>Interior/Reverse gypsum board: apply factor to Band in accordance with whether gypsum board is installed or ommited on interior side of Panels</t>
  </si>
  <si>
    <t>Intermittent/Continuous Sheathing: apply factor to Band in accordance with continuity of sheathing between Panels within a Band</t>
  </si>
  <si>
    <t>Continuously wood-sheathed</t>
  </si>
  <si>
    <r>
      <rPr>
        <rFont val="Helvetica Neue"/>
        <color theme="1"/>
        <sz val="9.0"/>
      </rPr>
      <t xml:space="preserve">Masonry veneer half </t>
    </r>
    <r>
      <rPr>
        <rFont val="HelveticaLTStd"/>
        <color theme="1"/>
        <sz val="10.0"/>
      </rPr>
      <t xml:space="preserve">storey </t>
    </r>
    <r>
      <rPr>
        <rFont val="HelveticaLTStd"/>
        <color theme="1"/>
        <sz val="9.0"/>
      </rPr>
      <t xml:space="preserve">above </t>
    </r>
    <r>
      <rPr>
        <rFont val="HelveticaLTStd"/>
        <color theme="1"/>
        <sz val="10.0"/>
      </rPr>
      <t>foundation</t>
    </r>
    <r>
      <rPr>
        <rFont val="HelveticaLTStd"/>
        <color theme="1"/>
        <sz val="9.0"/>
      </rPr>
      <t xml:space="preserve">: apply factor corresponding to one </t>
    </r>
    <r>
      <rPr>
        <rFont val="HelveticaLTStd"/>
        <color theme="1"/>
        <sz val="10.0"/>
      </rPr>
      <t xml:space="preserve">building </t>
    </r>
    <r>
      <rPr>
        <rFont val="HelveticaLTStd"/>
        <color theme="1"/>
        <sz val="9.0"/>
      </rPr>
      <t xml:space="preserve">face (or two </t>
    </r>
    <r>
      <rPr>
        <rFont val="HelveticaLTStd"/>
        <color theme="1"/>
        <sz val="10.0"/>
      </rPr>
      <t xml:space="preserve">building </t>
    </r>
    <r>
      <rPr>
        <rFont val="HelveticaLTStd"/>
        <color theme="1"/>
        <sz val="9.0"/>
      </rPr>
      <t>faces)</t>
    </r>
  </si>
  <si>
    <t>One Face</t>
  </si>
  <si>
    <t>Two Faces</t>
  </si>
  <si>
    <r>
      <rPr>
        <rFont val="Helvetica Neue"/>
        <color theme="1"/>
        <sz val="9.0"/>
      </rPr>
      <t xml:space="preserve">Masonry veneer cladding perpendicular to </t>
    </r>
    <r>
      <rPr>
        <rFont val="HelveticaLTStd"/>
        <color theme="1"/>
        <sz val="10.0"/>
      </rPr>
      <t>braced wall</t>
    </r>
  </si>
  <si>
    <t>Storey supporting roof only</t>
  </si>
  <si>
    <r>
      <rPr>
        <rFont val="Helvetica Neue"/>
        <color theme="1"/>
        <sz val="10.0"/>
      </rPr>
      <t>band</t>
    </r>
    <r>
      <rPr>
        <rFont val="HelveticaLTStd"/>
        <color theme="1"/>
        <sz val="9.0"/>
      </rPr>
      <t xml:space="preserve">, fully clad: </t>
    </r>
    <r>
      <rPr>
        <rFont val="HelveticaLTStd"/>
        <color theme="1"/>
        <sz val="7.0"/>
      </rPr>
      <t xml:space="preserve">(3) </t>
    </r>
    <r>
      <rPr>
        <rFont val="HelveticaLTStd"/>
        <color theme="1"/>
        <sz val="9.0"/>
      </rPr>
      <t xml:space="preserve">apply factor corresponding to Lwl for one </t>
    </r>
    <r>
      <rPr>
        <rFont val="HelveticaLTStd"/>
        <color theme="1"/>
        <sz val="10.0"/>
      </rPr>
      <t xml:space="preserve">building </t>
    </r>
    <r>
      <rPr>
        <rFont val="HelveticaLTStd"/>
        <color theme="1"/>
        <sz val="9.0"/>
      </rPr>
      <t xml:space="preserve">face (or two </t>
    </r>
    <r>
      <rPr>
        <rFont val="HelveticaLTStd"/>
        <color theme="1"/>
        <sz val="10.0"/>
      </rPr>
      <t xml:space="preserve">building </t>
    </r>
    <r>
      <rPr>
        <rFont val="HelveticaLTStd"/>
        <color theme="1"/>
        <sz val="9.0"/>
      </rPr>
      <t>faces)</t>
    </r>
  </si>
  <si>
    <r>
      <rPr>
        <rFont val="Helvetica Neue"/>
        <color theme="1"/>
        <sz val="9.0"/>
      </rPr>
      <t xml:space="preserve">Masonry veneer cladding perpendicular to </t>
    </r>
    <r>
      <rPr>
        <rFont val="HelveticaLTStd"/>
        <color theme="1"/>
        <sz val="10.0"/>
      </rPr>
      <t>braced wall</t>
    </r>
  </si>
  <si>
    <r>
      <rPr>
        <rFont val="Helvetica Neue"/>
        <color theme="1"/>
        <sz val="10.0"/>
      </rPr>
      <t>band</t>
    </r>
    <r>
      <rPr>
        <rFont val="HelveticaLTStd"/>
        <color theme="1"/>
        <sz val="9.0"/>
      </rPr>
      <t xml:space="preserve">, partially clad: </t>
    </r>
    <r>
      <rPr>
        <rFont val="HelveticaLTStd"/>
        <color theme="1"/>
        <sz val="7.0"/>
      </rPr>
      <t xml:space="preserve">(3) </t>
    </r>
    <r>
      <rPr>
        <rFont val="HelveticaLTStd"/>
        <color theme="1"/>
        <sz val="9.0"/>
      </rPr>
      <t xml:space="preserve">apply factor corresponding to Lwl for one </t>
    </r>
    <r>
      <rPr>
        <rFont val="HelveticaLTStd"/>
        <color theme="1"/>
        <sz val="10.0"/>
      </rPr>
      <t xml:space="preserve">building </t>
    </r>
    <r>
      <rPr>
        <rFont val="HelveticaLTStd"/>
        <color theme="1"/>
        <sz val="9.0"/>
      </rPr>
      <t xml:space="preserve">face (or two </t>
    </r>
    <r>
      <rPr>
        <rFont val="HelveticaLTStd"/>
        <color theme="1"/>
        <sz val="10.0"/>
      </rPr>
      <t xml:space="preserve">building </t>
    </r>
    <r>
      <rPr>
        <rFont val="HelveticaLTStd"/>
        <color theme="1"/>
        <sz val="9.0"/>
      </rPr>
      <t>faces)</t>
    </r>
  </si>
  <si>
    <t>stone up to hald</t>
  </si>
  <si>
    <t>Drop Down Options</t>
  </si>
  <si>
    <t>Length</t>
  </si>
  <si>
    <t>Diameter</t>
  </si>
  <si>
    <t>Minimum 4" (100mm) embed into foundation required</t>
  </si>
  <si>
    <t>Shorter nails are accepable in some scenarios, however this is easiest</t>
  </si>
  <si>
    <t>Minimum 3/4" (20mm) penetration into framing required</t>
  </si>
  <si>
    <t>5/8"</t>
  </si>
  <si>
    <t>3 1/4" x 0.113" (Strip/Coil)</t>
  </si>
  <si>
    <t>3 1/4" x 0.131" (Strip/Coil)</t>
  </si>
  <si>
    <t>3 1/4" x 0.148" (Strip/Coil)</t>
  </si>
  <si>
    <t>3 1/4" x 0.144" (Common)</t>
  </si>
  <si>
    <t>Wood Based BWP Sheathing Nails</t>
  </si>
  <si>
    <t>2 1/2" x 0.099" (Strip/Coil)</t>
  </si>
  <si>
    <t>2 1/2" x 0.120" (Strip/Coil)</t>
  </si>
  <si>
    <t>2 1/2" x 0.131" (Strip/Coil)</t>
  </si>
  <si>
    <t>2 1/2" x 0.148" (Strip/Coil)</t>
  </si>
  <si>
    <t>2 1/2"  x 0.144" (Common)</t>
  </si>
  <si>
    <t>Wood Based Sheathing Fasteners (not in BWPs)</t>
  </si>
  <si>
    <t>Common/Spiral Nails</t>
  </si>
  <si>
    <t>Ring Thread Nails</t>
  </si>
  <si>
    <t>Staples (14g)</t>
  </si>
  <si>
    <t>Gypsum Wall Sheathing Fasteners</t>
  </si>
  <si>
    <t>Subfloor Sheathing Fasteners</t>
  </si>
  <si>
    <t>Roof Sheathing Fasteners</t>
  </si>
  <si>
    <t>Setback Walls</t>
  </si>
  <si>
    <t>Drop Down Option</t>
  </si>
  <si>
    <t>ACB</t>
  </si>
  <si>
    <t>ABC Direction</t>
  </si>
  <si>
    <t>123 Direction</t>
  </si>
  <si>
    <t>Yes_ABC</t>
  </si>
  <si>
    <t>No_ABC</t>
  </si>
  <si>
    <t>Yes_123</t>
  </si>
  <si>
    <t>No_123</t>
  </si>
  <si>
    <t>1i</t>
  </si>
  <si>
    <t>2i</t>
  </si>
  <si>
    <t>3i</t>
  </si>
  <si>
    <t>4i</t>
  </si>
  <si>
    <t>5i</t>
  </si>
  <si>
    <t>6i</t>
  </si>
  <si>
    <t>7i</t>
  </si>
  <si>
    <t>Hi</t>
  </si>
  <si>
    <t>8i</t>
  </si>
  <si>
    <t>Ii</t>
  </si>
  <si>
    <t>9i</t>
  </si>
  <si>
    <t xml:space="preserve">Braced Storey above B/CS designed as a Relaxed Braced Storey </t>
  </si>
  <si>
    <t>Braced Storey above B/CS:</t>
  </si>
  <si>
    <t>Interior Basement/Crawlspace Required by material</t>
  </si>
  <si>
    <t>i thikn this can be teh role of teh designer, add as a note</t>
  </si>
  <si>
    <t>basement/crwalspace interior walls spacing</t>
  </si>
  <si>
    <t>Bands Referenced ABC</t>
  </si>
  <si>
    <t>Bands Reference 123</t>
  </si>
  <si>
    <t>Number of  Bands</t>
  </si>
  <si>
    <t>Distance between end bands</t>
  </si>
  <si>
    <t>Number of inter required</t>
  </si>
  <si>
    <t>Int required?</t>
  </si>
  <si>
    <t>Interior Spacing</t>
  </si>
  <si>
    <t>Based on my building is an interior b/cs interior wall required for spacing?</t>
  </si>
  <si>
    <t>Floor Above</t>
  </si>
  <si>
    <t>ABC</t>
  </si>
  <si>
    <t>Exterior Cripple Walls based on storey above B/CS</t>
  </si>
  <si>
    <t>band id</t>
  </si>
  <si>
    <t>m required above</t>
  </si>
  <si>
    <t>ft req</t>
  </si>
  <si>
    <t>m required for cripple wall</t>
  </si>
  <si>
    <t>Band Material Matrix</t>
  </si>
  <si>
    <t>RFT</t>
  </si>
  <si>
    <t>Material</t>
  </si>
  <si>
    <t>Interior/Exterior</t>
  </si>
  <si>
    <t>No Full Height Concrete</t>
  </si>
  <si>
    <t>Full Height Concrete less than 2.4m</t>
  </si>
  <si>
    <t>Full Height Concrete more than 2.4m</t>
  </si>
  <si>
    <t>Partially</t>
  </si>
  <si>
    <t>Total distance between centerlines of Vertical Axis end bands</t>
  </si>
  <si>
    <t>Total distance between centerlines of Horizontal Axis end bands</t>
  </si>
  <si>
    <t>r</t>
  </si>
  <si>
    <t>r+1f</t>
  </si>
  <si>
    <t>r+2f</t>
  </si>
  <si>
    <t>Table 9.23.3.5.-C</t>
  </si>
  <si>
    <t>Minimum Specififications for Braced Wall Panel Construction and Fasteners</t>
  </si>
  <si>
    <t>Panel Construction</t>
  </si>
  <si>
    <t>Code Table Fastener Requirements</t>
  </si>
  <si>
    <t>Fastener Requirements based on Builder Preferences</t>
  </si>
  <si>
    <t>Nails</t>
  </si>
  <si>
    <t>Nails or Screws</t>
  </si>
  <si>
    <t>Horizontal Blocking</t>
  </si>
  <si>
    <t xml:space="preserve">Maximum Stud Spacing </t>
  </si>
  <si>
    <t>Fastener Details</t>
  </si>
  <si>
    <t>Nearest 1/8</t>
  </si>
  <si>
    <t>Type</t>
  </si>
  <si>
    <t>Dia.</t>
  </si>
  <si>
    <t>1/2" gypsum board</t>
  </si>
  <si>
    <t>-</t>
  </si>
  <si>
    <t>20 (pen.)</t>
  </si>
  <si>
    <t>3/4" (pen.)</t>
  </si>
  <si>
    <t>*16</t>
  </si>
  <si>
    <t>*Stud spacing can be increased to 24 by adding blocking</t>
  </si>
  <si>
    <t>GWB-C (blocked)</t>
  </si>
  <si>
    <t>1/2" gypsum board both sides</t>
  </si>
  <si>
    <t>GWB-C-2 (blocked)</t>
  </si>
  <si>
    <t>3/8" wood-based panel</t>
  </si>
  <si>
    <t>Common</t>
  </si>
  <si>
    <t>Not Permitted</t>
  </si>
  <si>
    <t>7/16" wood-based panel</t>
  </si>
  <si>
    <t>5/8" wood-based panel</t>
  </si>
  <si>
    <t>19mm diagonal lumber board</t>
  </si>
  <si>
    <t>?</t>
  </si>
  <si>
    <t>Wood-based panels may be installed vertically or horizontally.</t>
  </si>
  <si>
    <t>Where blocking is required, horizontal joints of panel sheathing shall occur over blocking consisting of not less than 2x4 (nominal) lumber oriented either edgewise or flatwise, and the panel sheathing shall be fastened to the blocking.</t>
  </si>
  <si>
    <t>% Compliant</t>
  </si>
  <si>
    <t>Panel 1</t>
  </si>
  <si>
    <t>Panel 2</t>
  </si>
  <si>
    <t>Panel 3</t>
  </si>
  <si>
    <t>Panel 4</t>
  </si>
  <si>
    <t>Panel 5</t>
  </si>
  <si>
    <t>Panel 6</t>
  </si>
  <si>
    <t>Panel 7</t>
  </si>
  <si>
    <t>Panel 8</t>
  </si>
  <si>
    <t>Panel 9</t>
  </si>
  <si>
    <t>Panel 10</t>
  </si>
  <si>
    <t>Panel Data Matrix</t>
  </si>
  <si>
    <t>Table Name</t>
  </si>
  <si>
    <t>BCBC Table Reference</t>
  </si>
  <si>
    <t>Div B Page Number</t>
  </si>
  <si>
    <t>9.23.3.1</t>
  </si>
  <si>
    <t>9-166 to 9-167</t>
  </si>
  <si>
    <t>Fasteners</t>
  </si>
  <si>
    <t>9.23.3.5-A</t>
  </si>
  <si>
    <t>9-170 to 9-172</t>
  </si>
  <si>
    <t>9.23.3.5-B</t>
  </si>
  <si>
    <t>9.23.3.5-C</t>
  </si>
  <si>
    <t>Anchorage</t>
  </si>
  <si>
    <t>9.23.6.1</t>
  </si>
  <si>
    <t>9-177</t>
  </si>
  <si>
    <t>Double Top Plates</t>
  </si>
  <si>
    <t>9.23.11.4-A</t>
  </si>
  <si>
    <t>9-186 to -187</t>
  </si>
  <si>
    <t>9.23.11.4-B</t>
  </si>
  <si>
    <t>Wind Forces, minimum length</t>
  </si>
  <si>
    <t>9.23.13.7-A</t>
  </si>
  <si>
    <t>9-193 to 9-196</t>
  </si>
  <si>
    <t>Adjustment Factors for Wind</t>
  </si>
  <si>
    <t>9.23.13.7-B</t>
  </si>
  <si>
    <t>Seismic Forces, minimum length</t>
  </si>
  <si>
    <t>9.23.13.7-C</t>
  </si>
  <si>
    <t>9-198 to 9-211</t>
  </si>
  <si>
    <t>Adjustment Factors for Seismic</t>
  </si>
  <si>
    <t>9.23.13.7-D</t>
  </si>
  <si>
    <t>9.23.11.-A</t>
  </si>
  <si>
    <t>9-215 to 9-218</t>
  </si>
  <si>
    <t>9.23.13.-B</t>
  </si>
  <si>
    <t>9.23.11.-C</t>
  </si>
  <si>
    <t>9.23.13.-D</t>
  </si>
  <si>
    <t>C-2</t>
  </si>
  <si>
    <t>C-676 to C-679</t>
  </si>
  <si>
    <t>C-3</t>
  </si>
  <si>
    <t>C-682 to C-685</t>
  </si>
  <si>
    <t>Table 9.23.3.5.-A, B, C</t>
  </si>
  <si>
    <t>Builder Prefernce for Same as BWP Nails</t>
  </si>
  <si>
    <t>Element</t>
  </si>
  <si>
    <t>Minimum Length of Fasteners</t>
  </si>
  <si>
    <t>Max. Spacing</t>
  </si>
  <si>
    <t>Edge</t>
  </si>
  <si>
    <t>dia</t>
  </si>
  <si>
    <t>Subfloor</t>
  </si>
  <si>
    <t>For wood-based subfloor sheathing panels greater than 3/8" and up to 3/4"</t>
  </si>
  <si>
    <t>2"</t>
  </si>
  <si>
    <t>1 3/4"</t>
  </si>
  <si>
    <t>For wood-based subfloor sheathing panels greater than 3/4" and up to 1"</t>
  </si>
  <si>
    <t>2 1/4"</t>
  </si>
  <si>
    <t>Wall</t>
  </si>
  <si>
    <t>For wood-based wall sheathing panels panels 3/8" or less</t>
  </si>
  <si>
    <t>1 1/2"</t>
  </si>
  <si>
    <t>For wood-based wall sheathing panels panels greater than 3/8" and up to 3/4"</t>
  </si>
  <si>
    <t>For wood-based wall sheathing panels greater than 3/4" and up to 1"</t>
  </si>
  <si>
    <t>Roof</t>
  </si>
  <si>
    <t>For wood-based roof sheathing panels 3/8" or less</t>
  </si>
  <si>
    <t>For wood-based roof sheathing panels greater than 3/8" and up to 3/4"</t>
  </si>
  <si>
    <t>For wood-based roof sheathing panels greater than 3/4" and up to 1"</t>
  </si>
  <si>
    <t>2 1/2"</t>
  </si>
  <si>
    <t>Wood-based roof sheathing panels within 3' of roof edges</t>
  </si>
  <si>
    <t>The Part 9 Bracing Calculator</t>
  </si>
  <si>
    <t>BCBC Table 9.23.6.1</t>
  </si>
  <si>
    <t xml:space="preserve">Table 9.23.6.1. </t>
  </si>
  <si>
    <t>Developer Notes</t>
  </si>
  <si>
    <t xml:space="preserve">Anchor Bolt Spacing within Braced Wall Panels Where HWP ≤ 1.2 kPa, Smax for Site Class C &gt; 0.47 and Smax ≤ 2.6 </t>
  </si>
  <si>
    <t xml:space="preserve">Forming Part of Sentence 9.23.6.1.(3) </t>
  </si>
  <si>
    <r>
      <rPr>
        <rFont val="Arial"/>
        <color rgb="FF000000"/>
        <sz val="11.0"/>
      </rPr>
      <t xml:space="preserve">Maximum Spacing of Anchor Bolts within Braced Wall </t>
    </r>
    <r>
      <rPr>
        <rFont val="Arial"/>
        <b/>
        <color rgb="FF000000"/>
        <sz val="11.0"/>
      </rPr>
      <t>Panels</t>
    </r>
  </si>
  <si>
    <t>12.7mm</t>
  </si>
  <si>
    <t>15.9mm</t>
  </si>
  <si>
    <t>(ft in)</t>
  </si>
  <si>
    <t>8' 0"</t>
  </si>
  <si>
    <t>4' 7"</t>
  </si>
  <si>
    <t>6' 10"</t>
  </si>
  <si>
    <t>Conservatly inferred through unajusted lengths tables</t>
  </si>
  <si>
    <t>Missing RFTs, noted in Appendix but nowhere else. Kept as a placeholder.</t>
  </si>
  <si>
    <t>2' 8"</t>
  </si>
  <si>
    <t>4' 0"</t>
  </si>
  <si>
    <t>2' 3"</t>
  </si>
  <si>
    <t>3' 3"</t>
  </si>
  <si>
    <t>1' 11"</t>
  </si>
  <si>
    <t>2' 11"</t>
  </si>
  <si>
    <t>1' 7"</t>
  </si>
  <si>
    <t>Anchorage of braced wall panel shall be provided by fastening the sill plate to the foundation with anchor bolts, such that a)  there are not less than two anchor bolts per braced wall panel, located at opposite a)  there are not less than two anchor bolts per braced wall panel, located at opposite ends of the braced wall panel within 0.5 m of the foundation end or within 0.3 m of ends of the braced wall panel within 0.5 m of the foundation end or within 0.3 m of the end of the braced wall panel, and b)  anchor bolts spaced in accordance with above.</t>
  </si>
  <si>
    <t>&lt;End of Sheet&gt;</t>
  </si>
  <si>
    <t>BCBC Top Plate Nailing</t>
  </si>
  <si>
    <t>Forming Part of Sentence 9.23.11.4.(5)</t>
  </si>
  <si>
    <t>Minimum Number of Nails on Each Side of Doubled Top Plate Splice for Braced Wall Band Spacing of 10.6 m (2)</t>
  </si>
  <si>
    <t>Table 9.23.11.4.-B</t>
  </si>
  <si>
    <t>Weight of Construction or Cladding Type(3)</t>
  </si>
  <si>
    <t>Fasteners in Doubled Top Plate Splice Connections in Braced Wall Bands Where 0.6 kPa &lt; HWP ≤ 1.2 kPa</t>
  </si>
  <si>
    <t>Normal-Weight Construction</t>
  </si>
  <si>
    <t>Heavy Construction (4)</t>
  </si>
  <si>
    <t>Masonry Veneer (on one or more building faces) (4) (5)</t>
  </si>
  <si>
    <t>Stone Veneer (on one or more building faces) (4) (5)</t>
  </si>
  <si>
    <t>more than hal of lower level for masonary/stone etc</t>
  </si>
  <si>
    <t>Masonry Veneer</t>
  </si>
  <si>
    <t>Minimum Number of Nails on Each Side of Doubled Top Plate Splice for Braced Wall Band Spacing of 10.6 m (1)</t>
  </si>
  <si>
    <t>Rough Terrain (2), and Roof Eave-to-Ridge Height of 3m (3)</t>
  </si>
  <si>
    <t>missing from code?</t>
  </si>
  <si>
    <t>1 stud space</t>
  </si>
  <si>
    <t>2 stud spaces</t>
  </si>
  <si>
    <t>3 stud spaces</t>
  </si>
  <si>
    <t xml:space="preserve">  BCBC T-9.23.3.4</t>
  </si>
  <si>
    <t>Table 9.23.3.4.</t>
  </si>
  <si>
    <t>Builder Framing Nail Preference</t>
  </si>
  <si>
    <t>Nailing for Framing</t>
  </si>
  <si>
    <t>Forming Part of Sentences 9.23.3.4.(1) and 9.23.14.4.(2)</t>
  </si>
  <si>
    <t>Construction Detail</t>
  </si>
  <si>
    <t>Code Base Specification</t>
  </si>
  <si>
    <t>Builder Preference Specification</t>
  </si>
  <si>
    <t>Minimum Diameter</t>
  </si>
  <si>
    <t>Spacing/Number</t>
  </si>
  <si>
    <t>Checks</t>
  </si>
  <si>
    <t>Floor joist or blocking perpendicular to sill plate or top wall plate below – toe nail (per joist or blocking)</t>
  </si>
  <si>
    <t>Wood or metal strapping to underside of floor joists</t>
  </si>
  <si>
    <t>Cross bridging to joists (each end)</t>
  </si>
  <si>
    <t>Double header or trimmer joists</t>
  </si>
  <si>
    <t>Floor joist to stud (balloon construction)</t>
  </si>
  <si>
    <t>Ledger strip to wood beam (per joist)</t>
  </si>
  <si>
    <t>Joist to joist splice (see also Table 9.23.14.8.) (each end)</t>
  </si>
  <si>
    <t>Tail joist to adjacent header joist</t>
  </si>
  <si>
    <t>(end nailed) around openings</t>
  </si>
  <si>
    <t>Each header joist to adjacent trimmer joist</t>
  </si>
  <si>
    <t>Doubled studs at openings, or studs at walls or wall intersections and corners</t>
  </si>
  <si>
    <t>Doubled top wall plates (2)</t>
  </si>
  <si>
    <t>Horizontal member over openings in non-loadbearing walls – each end</t>
  </si>
  <si>
    <t>Lintels to studs (each end)</t>
  </si>
  <si>
    <t>Ceiling joist to plate – toe nail each end</t>
  </si>
  <si>
    <t>Roof rafter, roof truss or roof joist to plate – toe nail (4)</t>
  </si>
  <si>
    <t>Rafter plate to each ceiling joist</t>
  </si>
  <si>
    <t>Rafter to joist (with ridge supported)</t>
  </si>
  <si>
    <t>Rafter to joist (with ridge unsupported)</t>
  </si>
  <si>
    <t>Gusset plate to each rafter at peak</t>
  </si>
  <si>
    <t>Rafter to ridge board – toe nail – end nail</t>
  </si>
  <si>
    <t>Collar tie to rafter – each end</t>
  </si>
  <si>
    <t>Collar tie lateral support to each collar tie</t>
  </si>
  <si>
    <t>Jack rafter to hip or valley rafter</t>
  </si>
  <si>
    <t>Roof strut to rafter</t>
  </si>
  <si>
    <t>Roof strut to loadbearing wall – toe nail</t>
  </si>
  <si>
    <t>38 mm × 140 mm or less plank decking to support</t>
  </si>
  <si>
    <t>Plank decking wider than 38 mm × 140 mm to support</t>
  </si>
  <si>
    <t>38 mm edge laid plank decking to support (toe nail)</t>
  </si>
  <si>
    <t>38 mm edge laid plank to each other</t>
  </si>
  <si>
    <t>End-joist or end-rafter to built-up wall stud (5)</t>
  </si>
  <si>
    <t>End-joist or end-rafter to built-up wall stud (5) (heavy construction of roof)</t>
  </si>
  <si>
    <t>Table 9.23.3.1.</t>
  </si>
  <si>
    <t>Diameter of Nails</t>
  </si>
  <si>
    <t xml:space="preserve">Minimum Diameter </t>
  </si>
  <si>
    <t>&gt;101</t>
  </si>
  <si>
    <t xml:space="preserve">  BCBC Climat Data</t>
  </si>
  <si>
    <t>Seismic and Climate Data</t>
  </si>
  <si>
    <t>Snow 1 in 50</t>
  </si>
  <si>
    <t>Low Wind and Seismic Forces</t>
  </si>
  <si>
    <t>Roof &lt; 4.3m</t>
  </si>
  <si>
    <t>Roof &gt; 4.3m</t>
  </si>
  <si>
    <t>1 in 50</t>
  </si>
  <si>
    <t>Smax (C)  ≤ 0.47</t>
  </si>
  <si>
    <t>HWP ≤ 0.60</t>
  </si>
  <si>
    <t>Permitted by 9.23.13.1.(a)(b)</t>
  </si>
  <si>
    <t>Permitted by 9.23.13.2.</t>
  </si>
  <si>
    <t>Oliver</t>
  </si>
  <si>
    <t>Province</t>
  </si>
  <si>
    <t>Location Name</t>
  </si>
  <si>
    <t>GeoGratis Latitude</t>
  </si>
  <si>
    <t>GeoGratis Longitude</t>
  </si>
  <si>
    <t>Map Link</t>
  </si>
  <si>
    <t>OpenMap Latitude</t>
  </si>
  <si>
    <t>OpenMap Longitude</t>
  </si>
  <si>
    <t>Distance Between (m)</t>
  </si>
  <si>
    <t>Latitude</t>
  </si>
  <si>
    <t>Longitude</t>
  </si>
  <si>
    <t>Elevation</t>
  </si>
  <si>
    <t>2.5% °C</t>
  </si>
  <si>
    <t>1% °C</t>
  </si>
  <si>
    <t>Dry °C</t>
  </si>
  <si>
    <t>Wet °C</t>
  </si>
  <si>
    <t>DegreeDays
Below
18°C</t>
  </si>
  <si>
    <t>15 Min.
Rain,
mm</t>
  </si>
  <si>
    <t>One
Day
Rain,
1/50,
mm</t>
  </si>
  <si>
    <t>Ann.
Rain,
mm</t>
  </si>
  <si>
    <t>Moist.
Index</t>
  </si>
  <si>
    <t>Ann.
Tot.
Ppn.,
mm</t>
  </si>
  <si>
    <t>Driving Rain
Wind
Pressures,
Pa, 1/5</t>
  </si>
  <si>
    <t>1/50</t>
  </si>
  <si>
    <t>BC</t>
  </si>
  <si>
    <t>No match</t>
  </si>
  <si>
    <t>Surrey (88 Ave &amp; 156 St.)</t>
  </si>
  <si>
    <t>Vancouver (Granville St. &amp; 41st Ave)</t>
  </si>
  <si>
    <t>NOTE: Contents of these tables, including descriptions and values, have been edited from the original BCBC content with the intention to aid in calculator and user ease of understanding. While every effort has been made to maintain code logic and intent, please review direct code content for critital elements with your use.</t>
  </si>
  <si>
    <t>Answer</t>
  </si>
  <si>
    <t>Alley</t>
  </si>
  <si>
    <t>Avenue</t>
  </si>
  <si>
    <t>Boulevard</t>
  </si>
  <si>
    <t>Circle</t>
  </si>
  <si>
    <t>Court</t>
  </si>
  <si>
    <t>Crescent</t>
  </si>
  <si>
    <t>Drive</t>
  </si>
  <si>
    <t>Expressway</t>
  </si>
  <si>
    <t>Freeway</t>
  </si>
  <si>
    <t>Highway</t>
  </si>
  <si>
    <t>Lane</t>
  </si>
  <si>
    <t>Parkway</t>
  </si>
  <si>
    <t>Place</t>
  </si>
  <si>
    <t>Road</t>
  </si>
  <si>
    <t>Square</t>
  </si>
  <si>
    <t>Street</t>
  </si>
  <si>
    <t>Way</t>
  </si>
  <si>
    <t>Alberta</t>
  </si>
  <si>
    <t>British Columbia</t>
  </si>
  <si>
    <t>Manitoba</t>
  </si>
  <si>
    <t>New Brunswick</t>
  </si>
  <si>
    <t>Newfoundland and Labrador</t>
  </si>
  <si>
    <t>Northwest Territories</t>
  </si>
  <si>
    <t>Nova Scotia</t>
  </si>
  <si>
    <t>Nunavut</t>
  </si>
  <si>
    <t>Ontario</t>
  </si>
  <si>
    <t>Prince Edward Island</t>
  </si>
  <si>
    <t>Quebec</t>
  </si>
  <si>
    <t>Saskatchewan</t>
  </si>
  <si>
    <t>Yukon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</si>
</sst>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
    <numFmt numFmtId="165" formatCode="0.0000"/>
    <numFmt numFmtId="166" formatCode="m/d"/>
  </numFmts>
  <fonts count="116">
    <font>
      <sz val="11.0"/>
      <color theme="1"/>
      <name val="Aptos Narrow"/>
      <scheme val="minor"/>
    </font>
    <font>
      <sz val="12.0"/>
      <color theme="1"/>
      <name val="Arial"/>
    </font>
    <font>
      <u/>
      <sz val="11.0"/>
      <color rgb="FF4A86E8"/>
      <name val="Arial"/>
    </font>
    <font>
      <sz val="11.0"/>
      <color theme="1"/>
      <name val="Arial"/>
    </font>
    <font>
      <b/>
      <sz val="36.0"/>
      <color rgb="FF000000"/>
      <name val="Arial"/>
    </font>
    <font>
      <sz val="12.0"/>
      <color rgb="FF000000"/>
      <name val="Arial"/>
    </font>
    <font>
      <i/>
      <sz val="12.0"/>
      <color rgb="FF000000"/>
      <name val="Arial"/>
    </font>
    <font>
      <sz val="17.0"/>
      <color rgb="FF000000"/>
      <name val="Arial"/>
    </font>
    <font>
      <sz val="14.0"/>
      <color theme="1"/>
      <name val="Arial"/>
    </font>
    <font>
      <sz val="14.0"/>
      <color rgb="FF000000"/>
      <name val="Arial"/>
    </font>
    <font>
      <color theme="1"/>
      <name val="Arial"/>
    </font>
    <font/>
    <font>
      <u/>
      <color rgb="FF0000FF"/>
      <name val="Arial"/>
    </font>
    <font>
      <color theme="1"/>
      <name val="Aptos Narrow"/>
      <scheme val="minor"/>
    </font>
    <font>
      <color rgb="FF000000"/>
      <name val="Arial"/>
    </font>
    <font>
      <b/>
      <sz val="13.0"/>
      <color theme="1"/>
      <name val="Arial"/>
    </font>
    <font>
      <color rgb="FF0000FF"/>
      <name val="Arial"/>
    </font>
    <font>
      <b/>
      <i/>
      <color theme="1"/>
      <name val="Arial"/>
    </font>
    <font>
      <u/>
      <color rgb="FF0000FF"/>
      <name val="Arial"/>
    </font>
    <font>
      <i/>
      <sz val="11.0"/>
      <color rgb="FF000000"/>
      <name val="Arial"/>
    </font>
    <font>
      <u/>
      <color rgb="FF0000FF"/>
    </font>
    <font>
      <sz val="11.0"/>
      <color theme="1"/>
      <name val="Aptos Narrow"/>
    </font>
    <font>
      <b/>
      <sz val="36.0"/>
      <color theme="1"/>
      <name val="Arial"/>
    </font>
    <font>
      <i/>
      <sz val="11.0"/>
      <color theme="1"/>
      <name val="Arial"/>
    </font>
    <font>
      <sz val="17.0"/>
      <color theme="1"/>
      <name val="Arial"/>
    </font>
    <font>
      <u/>
      <sz val="11.0"/>
      <color rgb="FF467886"/>
      <name val="Arial"/>
    </font>
    <font>
      <sz val="11.0"/>
      <color rgb="FF000000"/>
      <name val="Arial"/>
    </font>
    <font>
      <u/>
      <sz val="11.0"/>
      <color rgb="FF467886"/>
      <name val="Arial"/>
    </font>
    <font>
      <u/>
      <sz val="11.0"/>
      <color theme="10"/>
      <name val="Arial"/>
    </font>
    <font>
      <sz val="11.0"/>
      <color rgb="FF1B1B1B"/>
      <name val="Arial"/>
    </font>
    <font>
      <b/>
      <color theme="1"/>
      <name val="Aptos Narrow"/>
      <scheme val="minor"/>
    </font>
    <font>
      <b/>
      <color theme="1"/>
      <name val="Arial"/>
    </font>
    <font>
      <u/>
      <color rgb="FF0000FF"/>
    </font>
    <font>
      <u/>
      <color rgb="FF467886"/>
      <name val="Arial"/>
    </font>
    <font>
      <sz val="10.0"/>
      <color theme="1"/>
      <name val="Arial"/>
    </font>
    <font>
      <b/>
      <sz val="10.0"/>
      <color rgb="FF000000"/>
      <name val="&quot;Helvetica Neue&quot;"/>
    </font>
    <font>
      <sz val="10.0"/>
      <color rgb="FF000000"/>
      <name val="&quot;Helvetica Neue&quot;"/>
    </font>
    <font>
      <sz val="10.0"/>
      <color theme="1"/>
      <name val="Aptos Narrow"/>
      <scheme val="minor"/>
    </font>
    <font>
      <b/>
      <sz val="11.0"/>
      <color theme="1"/>
      <name val="Arial"/>
    </font>
    <font>
      <sz val="11.0"/>
      <color rgb="FF242424"/>
      <name val="Arial"/>
    </font>
    <font>
      <b/>
      <sz val="11.0"/>
      <color rgb="FF000000"/>
      <name val="Arial"/>
    </font>
    <font>
      <b/>
      <sz val="11.0"/>
      <color rgb="FF242424"/>
      <name val="Arial"/>
    </font>
    <font>
      <sz val="17.0"/>
      <color rgb="FF242424"/>
      <name val="Arial"/>
    </font>
    <font>
      <sz val="14.0"/>
      <color rgb="FF242424"/>
      <name val="Arial"/>
    </font>
    <font>
      <sz val="14.0"/>
      <color rgb="FFFFFFFF"/>
      <name val="Arial"/>
    </font>
    <font>
      <sz val="14.0"/>
      <color theme="0"/>
      <name val="Arial"/>
    </font>
    <font>
      <sz val="11.0"/>
      <color rgb="FFFF0000"/>
      <name val="Arial"/>
    </font>
    <font>
      <sz val="11.0"/>
      <color rgb="FF467886"/>
      <name val="Arial"/>
    </font>
    <font>
      <b/>
      <u/>
      <color theme="1"/>
      <name val="Arial"/>
    </font>
    <font>
      <u/>
      <sz val="11.0"/>
      <color theme="10"/>
      <name val="Arial"/>
    </font>
    <font>
      <u/>
      <sz val="11.0"/>
      <color theme="10"/>
      <name val="Arial"/>
    </font>
    <font>
      <u/>
      <sz val="11.0"/>
      <color rgb="FF0000FF"/>
      <name val="Arial"/>
    </font>
    <font>
      <b/>
      <u/>
      <color theme="1"/>
      <name val="Aptos Narrow"/>
      <scheme val="minor"/>
    </font>
    <font>
      <sz val="11.0"/>
      <color rgb="FFE8E8E8"/>
      <name val="Arial"/>
    </font>
    <font>
      <u/>
      <sz val="14.0"/>
      <color rgb="FF0000FF"/>
      <name val="Arial"/>
    </font>
    <font>
      <b/>
      <sz val="12.0"/>
      <color theme="1"/>
      <name val="Arial"/>
    </font>
    <font>
      <sz val="11.0"/>
      <color rgb="FF0000FF"/>
      <name val="Arial"/>
    </font>
    <font>
      <sz val="16.0"/>
      <color rgb="FF242424"/>
      <name val="Arial"/>
    </font>
    <font>
      <sz val="11.0"/>
      <color theme="0"/>
      <name val="Arial"/>
    </font>
    <font>
      <color rgb="FFBD5115"/>
      <name val="Arial"/>
    </font>
    <font>
      <b/>
      <i/>
      <sz val="11.0"/>
      <color theme="1"/>
      <name val="Arial"/>
    </font>
    <font>
      <sz val="16.0"/>
      <color theme="1"/>
      <name val="Arial"/>
    </font>
    <font>
      <sz val="11.0"/>
      <color rgb="FFC00000"/>
      <name val="Arial"/>
    </font>
    <font>
      <u/>
      <sz val="11.0"/>
      <color theme="1"/>
      <name val="Arial"/>
    </font>
    <font>
      <u/>
      <sz val="11.0"/>
      <color theme="1"/>
      <name val="Arial"/>
    </font>
    <font>
      <u/>
      <sz val="11.0"/>
      <color theme="1"/>
      <name val="Arial"/>
    </font>
    <font>
      <u/>
      <sz val="11.0"/>
      <color theme="1"/>
      <name val="Arial"/>
    </font>
    <font>
      <u/>
      <sz val="11.0"/>
      <color theme="1"/>
      <name val="Arial"/>
    </font>
    <font>
      <u/>
      <sz val="11.0"/>
      <color theme="1"/>
      <name val="Arial"/>
    </font>
    <font>
      <u/>
      <sz val="11.0"/>
      <color theme="1"/>
      <name val="Arial"/>
    </font>
    <font>
      <i/>
      <sz val="11.0"/>
      <color theme="1"/>
      <name val="Aptos Narrow"/>
    </font>
    <font>
      <sz val="14.0"/>
      <color theme="0"/>
      <name val="Aptos Narrow"/>
    </font>
    <font>
      <sz val="11.0"/>
      <color rgb="FFE8E8E8"/>
      <name val="Aptos Narrow"/>
    </font>
    <font>
      <sz val="11.0"/>
      <color rgb="FF000000"/>
      <name val="Aptos Narrow"/>
    </font>
    <font>
      <sz val="11.0"/>
      <color rgb="FF242424"/>
      <name val="Aptos Narrow"/>
    </font>
    <font>
      <sz val="11.0"/>
      <color rgb="FFC00000"/>
      <name val="Aptos Narrow"/>
    </font>
    <font>
      <b/>
      <sz val="11.0"/>
      <color theme="1"/>
      <name val="Aptos Narrow"/>
    </font>
    <font>
      <sz val="10.0"/>
      <color theme="1"/>
      <name val="Palatino Linotype"/>
    </font>
    <font>
      <sz val="11.0"/>
      <color rgb="FFFFFFFF"/>
      <name val="Arial"/>
    </font>
    <font>
      <i/>
      <sz val="11.0"/>
      <color rgb="FFB7B7B7"/>
      <name val="Arial"/>
    </font>
    <font>
      <sz val="11.0"/>
      <color rgb="FFB7B7B7"/>
      <name val="Arial"/>
    </font>
    <font>
      <u/>
      <sz val="11.0"/>
      <color rgb="FF000000"/>
      <name val="Arial"/>
    </font>
    <font>
      <sz val="11.0"/>
      <color rgb="FF7F7F7F"/>
      <name val="Arial"/>
    </font>
    <font>
      <sz val="16.0"/>
      <color rgb="FF000000"/>
      <name val="Arial"/>
    </font>
    <font>
      <sz val="11.0"/>
      <color rgb="FF000000"/>
      <name val="&quot;Aptos Narrow&quot;"/>
    </font>
    <font>
      <i/>
      <sz val="11.0"/>
      <color rgb="FF000000"/>
      <name val="&quot;Aptos Narrow&quot;"/>
    </font>
    <font>
      <sz val="9.0"/>
      <color theme="1"/>
      <name val="Arial"/>
    </font>
    <font>
      <sz val="11.0"/>
      <color theme="1"/>
      <name val="Play"/>
    </font>
    <font>
      <b/>
      <sz val="36.0"/>
      <color rgb="FF000000"/>
      <name val="Aptos Narrow"/>
    </font>
    <font>
      <sz val="14.0"/>
      <color rgb="FF242424"/>
      <name val="Aptos Narrow"/>
    </font>
    <font>
      <sz val="11.0"/>
      <color theme="0"/>
      <name val="Aptos Narrow"/>
    </font>
    <font>
      <sz val="11.0"/>
      <color rgb="FF000000"/>
      <name val="Play"/>
    </font>
    <font>
      <sz val="11.0"/>
      <color rgb="FF242424"/>
      <name val="Play"/>
    </font>
    <font>
      <i/>
      <sz val="11.0"/>
      <color theme="1"/>
      <name val="Play"/>
    </font>
    <font>
      <sz val="9.0"/>
      <color theme="1"/>
      <name val="Helvetica Neue"/>
    </font>
    <font>
      <sz val="10.0"/>
      <color theme="1"/>
      <name val="Helvetica Neue"/>
    </font>
    <font>
      <sz val="12.0"/>
      <color theme="1"/>
      <name val="Aptos Narrow"/>
    </font>
    <font>
      <b/>
      <u/>
      <sz val="11.0"/>
      <color theme="1"/>
      <name val="Aptos Narrow"/>
    </font>
    <font>
      <sz val="11.0"/>
      <color rgb="FFFF0000"/>
      <name val="Aptos Narrow"/>
    </font>
    <font>
      <b/>
      <i/>
      <sz val="11.0"/>
      <color theme="1"/>
      <name val="Aptos Narrow"/>
    </font>
    <font>
      <sz val="11.0"/>
      <color rgb="FFD0D0D0"/>
      <name val="Aptos Narrow"/>
    </font>
    <font>
      <sz val="10.0"/>
      <color rgb="FF000000"/>
      <name val="Helvetica Neue"/>
    </font>
    <font>
      <b/>
      <sz val="10.0"/>
      <color theme="1"/>
      <name val="Helvetica Neue"/>
    </font>
    <font>
      <sz val="11.0"/>
      <color theme="1"/>
      <name val="Aptos"/>
    </font>
    <font>
      <b/>
      <sz val="11.0"/>
      <color theme="1"/>
      <name val="Aptos"/>
    </font>
    <font>
      <b/>
      <sz val="11.0"/>
      <color rgb="FF242424"/>
      <name val="Aptos Narrow"/>
    </font>
    <font>
      <sz val="11.0"/>
      <color theme="1"/>
      <name val="Helvetica Neue"/>
    </font>
    <font>
      <i/>
      <sz val="11.0"/>
      <color rgb="FF000000"/>
      <name val="Aptos Narrow"/>
    </font>
    <font>
      <sz val="16.0"/>
      <color rgb="FF000000"/>
      <name val="Aptos Narrow"/>
    </font>
    <font>
      <sz val="14.0"/>
      <color rgb="FF000000"/>
      <name val="Aptos Narrow"/>
    </font>
    <font>
      <sz val="12.0"/>
      <color theme="0"/>
      <name val="Aptos Narrow"/>
    </font>
    <font>
      <b/>
      <sz val="11.0"/>
      <color theme="1"/>
      <name val="Play"/>
    </font>
    <font>
      <b/>
      <sz val="10.0"/>
      <color rgb="FF000000"/>
      <name val="Arial"/>
    </font>
    <font>
      <b/>
      <sz val="10.0"/>
      <color theme="1"/>
      <name val="Arial"/>
    </font>
    <font>
      <sz val="10.0"/>
      <color rgb="FF000000"/>
      <name val="Arial"/>
    </font>
    <font>
      <u/>
      <sz val="10.0"/>
      <color rgb="FF000000"/>
      <name val="Arial"/>
    </font>
  </fonts>
  <fills count="62">
    <fill>
      <patternFill patternType="none"/>
    </fill>
    <fill>
      <patternFill patternType="lightGray"/>
    </fill>
    <fill>
      <patternFill patternType="solid">
        <fgColor theme="7"/>
        <bgColor theme="7"/>
      </patternFill>
    </fill>
    <fill>
      <patternFill patternType="solid">
        <fgColor rgb="FFE8E8E8"/>
        <bgColor rgb="FFE8E8E8"/>
      </patternFill>
    </fill>
    <fill>
      <patternFill patternType="solid">
        <fgColor rgb="FFFF00FF"/>
        <bgColor rgb="FFFF00FF"/>
      </patternFill>
    </fill>
    <fill>
      <patternFill patternType="solid">
        <fgColor rgb="FFFFFF00"/>
        <bgColor rgb="FFFFFF00"/>
      </patternFill>
    </fill>
    <fill>
      <patternFill patternType="solid">
        <fgColor rgb="FF6AA84F"/>
        <bgColor rgb="FF6AA84F"/>
      </patternFill>
    </fill>
    <fill>
      <patternFill patternType="solid">
        <fgColor rgb="FFFF9900"/>
        <bgColor rgb="FFFF9900"/>
      </patternFill>
    </fill>
    <fill>
      <patternFill patternType="solid">
        <fgColor rgb="FFCCCCCC"/>
        <bgColor rgb="FFCCCCCC"/>
      </patternFill>
    </fill>
    <fill>
      <patternFill patternType="solid">
        <fgColor rgb="FF0F9ED5"/>
        <bgColor rgb="FF0F9ED5"/>
      </patternFill>
    </fill>
    <fill>
      <patternFill patternType="solid">
        <fgColor rgb="FF399ED5"/>
        <bgColor rgb="FF399ED5"/>
      </patternFill>
    </fill>
    <fill>
      <patternFill patternType="solid">
        <fgColor rgb="FFE49EDD"/>
        <bgColor rgb="FFE49EDD"/>
      </patternFill>
    </fill>
    <fill>
      <patternFill patternType="solid">
        <fgColor rgb="FFFFFFFF"/>
        <bgColor rgb="FFFFFFFF"/>
      </patternFill>
    </fill>
    <fill>
      <patternFill patternType="solid">
        <fgColor rgb="FFD4D4D4"/>
        <bgColor rgb="FFD4D4D4"/>
      </patternFill>
    </fill>
    <fill>
      <patternFill patternType="solid">
        <fgColor rgb="FFFAE2D5"/>
        <bgColor rgb="FFFAE2D5"/>
      </patternFill>
    </fill>
    <fill>
      <patternFill patternType="solid">
        <fgColor rgb="FFD0D0D0"/>
        <bgColor rgb="FFD0D0D0"/>
      </patternFill>
    </fill>
    <fill>
      <patternFill patternType="solid">
        <fgColor rgb="FF43AFE2"/>
        <bgColor rgb="FF43AFE2"/>
      </patternFill>
    </fill>
    <fill>
      <patternFill patternType="solid">
        <fgColor rgb="FFFF0000"/>
        <bgColor rgb="FFFF0000"/>
      </patternFill>
    </fill>
    <fill>
      <patternFill patternType="solid">
        <fgColor rgb="FFF5A6A6"/>
        <bgColor rgb="FFF5A6A6"/>
      </patternFill>
    </fill>
    <fill>
      <patternFill patternType="solid">
        <fgColor rgb="FFF1CEEE"/>
        <bgColor rgb="FFF1CEEE"/>
      </patternFill>
    </fill>
    <fill>
      <patternFill patternType="solid">
        <fgColor rgb="FFD76DCC"/>
        <bgColor rgb="FFD76DCC"/>
      </patternFill>
    </fill>
    <fill>
      <patternFill patternType="solid">
        <fgColor rgb="FF3F3F3F"/>
        <bgColor rgb="FF3F3F3F"/>
      </patternFill>
    </fill>
    <fill>
      <patternFill patternType="solid">
        <fgColor theme="0"/>
        <bgColor theme="0"/>
      </patternFill>
    </fill>
    <fill>
      <patternFill patternType="solid">
        <fgColor rgb="FFB7E1CD"/>
        <bgColor rgb="FFB7E1CD"/>
      </patternFill>
    </fill>
    <fill>
      <patternFill patternType="solid">
        <fgColor rgb="FFDBE9F7"/>
        <bgColor rgb="FFDBE9F7"/>
      </patternFill>
    </fill>
    <fill>
      <patternFill patternType="solid">
        <fgColor rgb="FFF2F2F2"/>
        <bgColor rgb="FFF2F2F2"/>
      </patternFill>
    </fill>
    <fill>
      <patternFill patternType="solid">
        <fgColor rgb="FF3A3A3A"/>
        <bgColor rgb="FF3A3A3A"/>
      </patternFill>
    </fill>
    <fill>
      <patternFill patternType="solid">
        <fgColor rgb="FFFFFCC4"/>
        <bgColor rgb="FFFFFCC4"/>
      </patternFill>
    </fill>
    <fill>
      <patternFill patternType="solid">
        <fgColor rgb="FFD9F2D0"/>
        <bgColor rgb="FFD9F2D0"/>
      </patternFill>
    </fill>
    <fill>
      <patternFill patternType="solid">
        <fgColor rgb="FF666666"/>
        <bgColor rgb="FF666666"/>
      </patternFill>
    </fill>
    <fill>
      <patternFill patternType="solid">
        <fgColor rgb="FF36403A"/>
        <bgColor rgb="FF36403A"/>
      </patternFill>
    </fill>
    <fill>
      <patternFill patternType="solid">
        <fgColor rgb="FFE87331"/>
        <bgColor rgb="FFE87331"/>
      </patternFill>
    </fill>
    <fill>
      <patternFill patternType="solid">
        <fgColor rgb="FF4D93D9"/>
        <bgColor rgb="FF4D93D9"/>
      </patternFill>
    </fill>
    <fill>
      <patternFill patternType="solid">
        <fgColor rgb="FFFFC000"/>
        <bgColor rgb="FFFFC000"/>
      </patternFill>
    </fill>
    <fill>
      <patternFill patternType="solid">
        <fgColor rgb="FFBD5115"/>
        <bgColor rgb="FFBD5115"/>
      </patternFill>
    </fill>
    <fill>
      <patternFill patternType="solid">
        <fgColor rgb="FF747474"/>
        <bgColor rgb="FF747474"/>
      </patternFill>
    </fill>
    <fill>
      <patternFill patternType="solid">
        <fgColor rgb="FFEFEFEF"/>
        <bgColor rgb="FFEFEFEF"/>
      </patternFill>
    </fill>
    <fill>
      <patternFill patternType="solid">
        <fgColor rgb="FF7F7F7F"/>
        <bgColor rgb="FF7F7F7F"/>
      </patternFill>
    </fill>
    <fill>
      <patternFill patternType="solid">
        <fgColor rgb="FFD9D9D9"/>
        <bgColor rgb="FFD9D9D9"/>
      </patternFill>
    </fill>
    <fill>
      <patternFill patternType="solid">
        <fgColor rgb="FFCFE2F3"/>
        <bgColor rgb="FFCFE2F3"/>
      </patternFill>
    </fill>
    <fill>
      <patternFill patternType="solid">
        <fgColor rgb="FFC9DAF8"/>
        <bgColor rgb="FFC9DAF8"/>
      </patternFill>
    </fill>
    <fill>
      <patternFill patternType="solid">
        <fgColor rgb="FF00FF00"/>
        <bgColor rgb="FF00FF00"/>
      </patternFill>
    </fill>
    <fill>
      <patternFill patternType="solid">
        <fgColor rgb="FFCCDEF6"/>
        <bgColor rgb="FFCCDEF6"/>
      </patternFill>
    </fill>
    <fill>
      <patternFill patternType="solid">
        <fgColor rgb="FFBBDDE7"/>
        <bgColor rgb="FFBBDDE7"/>
      </patternFill>
    </fill>
    <fill>
      <patternFill patternType="solid">
        <fgColor rgb="FFCADCF7"/>
        <bgColor rgb="FFCADCF7"/>
      </patternFill>
    </fill>
    <fill>
      <patternFill patternType="solid">
        <fgColor rgb="FFC2DCF0"/>
        <bgColor rgb="FFC2DCF0"/>
      </patternFill>
    </fill>
    <fill>
      <patternFill patternType="solid">
        <fgColor rgb="FFC9DBF8"/>
        <bgColor rgb="FFC9DBF8"/>
      </patternFill>
    </fill>
    <fill>
      <patternFill patternType="solid">
        <fgColor rgb="FFCBDCF7"/>
        <bgColor rgb="FFCBDCF7"/>
      </patternFill>
    </fill>
    <fill>
      <patternFill patternType="solid">
        <fgColor rgb="FFCDDFF5"/>
        <bgColor rgb="FFCDDFF5"/>
      </patternFill>
    </fill>
    <fill>
      <patternFill patternType="solid">
        <fgColor rgb="FFCDE0F5"/>
        <bgColor rgb="FFCDE0F5"/>
      </patternFill>
    </fill>
    <fill>
      <patternFill patternType="solid">
        <fgColor rgb="FFCADBF8"/>
        <bgColor rgb="FFCADBF8"/>
      </patternFill>
    </fill>
    <fill>
      <patternFill patternType="solid">
        <fgColor rgb="FFCADBF7"/>
        <bgColor rgb="FFCADBF7"/>
      </patternFill>
    </fill>
    <fill>
      <patternFill patternType="solid">
        <fgColor rgb="FFCBDDF6"/>
        <bgColor rgb="FFCBDDF6"/>
      </patternFill>
    </fill>
    <fill>
      <patternFill patternType="solid">
        <fgColor rgb="FFB9DDE5"/>
        <bgColor rgb="FFB9DDE5"/>
      </patternFill>
    </fill>
    <fill>
      <patternFill patternType="solid">
        <fgColor rgb="FFB9DDE4"/>
        <bgColor rgb="FFB9DDE4"/>
      </patternFill>
    </fill>
    <fill>
      <patternFill patternType="solid">
        <fgColor rgb="FFCCDFF5"/>
        <bgColor rgb="FFCCDFF5"/>
      </patternFill>
    </fill>
    <fill>
      <patternFill patternType="solid">
        <fgColor rgb="FFF3F3F3"/>
        <bgColor rgb="FFF3F3F3"/>
      </patternFill>
    </fill>
    <fill>
      <patternFill patternType="solid">
        <fgColor rgb="FF262626"/>
        <bgColor rgb="FF262626"/>
      </patternFill>
    </fill>
    <fill>
      <patternFill patternType="solid">
        <fgColor rgb="FFF7C6CE"/>
        <bgColor rgb="FFF7C6CE"/>
      </patternFill>
    </fill>
    <fill>
      <patternFill patternType="solid">
        <fgColor rgb="FF4D94D8"/>
        <bgColor rgb="FF4D94D8"/>
      </patternFill>
    </fill>
    <fill>
      <patternFill patternType="solid">
        <fgColor rgb="FF7030A0"/>
        <bgColor rgb="FF7030A0"/>
      </patternFill>
    </fill>
    <fill>
      <patternFill patternType="solid">
        <fgColor rgb="FFA2AAB7"/>
        <bgColor rgb="FFA2AAB7"/>
      </patternFill>
    </fill>
  </fills>
  <borders count="100">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bottom/>
    </border>
    <border>
      <left style="thin">
        <color rgb="FF000000"/>
      </left>
      <right style="thin">
        <color rgb="FF000000"/>
      </right>
      <top style="thin">
        <color rgb="FF000000"/>
      </top>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top style="medium">
        <color rgb="FF000000"/>
      </top>
    </border>
    <border>
      <right/>
      <top style="medium">
        <color rgb="FF000000"/>
      </top>
    </border>
    <border>
      <left style="medium">
        <color rgb="FF000000"/>
      </left>
      <right/>
      <top/>
      <bottom style="medium">
        <color rgb="FF000000"/>
      </bottom>
    </border>
    <border>
      <left/>
      <right/>
      <top/>
      <bottom style="medium">
        <color rgb="FF000000"/>
      </bottom>
    </border>
    <border>
      <left/>
      <bottom style="medium">
        <color rgb="FF000000"/>
      </bottom>
    </border>
    <border>
      <right/>
      <bottom style="medium">
        <color rgb="FF000000"/>
      </bottom>
    </border>
    <border>
      <left/>
      <right style="medium">
        <color rgb="FF000000"/>
      </right>
      <top/>
      <bottom style="medium">
        <color rgb="FF000000"/>
      </bottom>
    </border>
    <border>
      <left/>
      <right/>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right/>
      <top style="thin">
        <color rgb="FF000000"/>
      </top>
      <bottom style="thin">
        <color rgb="FF000000"/>
      </bottom>
    </border>
    <border>
      <left style="thin">
        <color rgb="FF000000"/>
      </left>
    </border>
    <border>
      <left style="thin">
        <color rgb="FF000000"/>
      </left>
      <right style="thin">
        <color rgb="FF000000"/>
      </right>
    </border>
    <border>
      <left style="thin">
        <color rgb="FF000000"/>
      </left>
      <right style="thin">
        <color rgb="FF000000"/>
      </right>
      <top/>
      <bottom style="thin">
        <color rgb="FF000000"/>
      </bottom>
    </border>
    <border>
      <left/>
      <right style="thin">
        <color rgb="FF000000"/>
      </right>
      <top style="thin">
        <color rgb="FF000000"/>
      </top>
      <bottom/>
    </border>
    <border>
      <right style="thin">
        <color rgb="FF000000"/>
      </right>
    </border>
    <border>
      <left style="thin">
        <color rgb="FF000000"/>
      </left>
      <top/>
      <bottom/>
    </border>
    <border>
      <top/>
      <bottom/>
    </border>
    <border>
      <right style="thin">
        <color rgb="FF000000"/>
      </right>
      <top/>
      <bottom/>
    </border>
    <border>
      <left style="thin">
        <color rgb="FF000000"/>
      </left>
      <right/>
      <top/>
      <bottom style="thin">
        <color rgb="FF000000"/>
      </bottom>
    </border>
    <border>
      <left/>
      <right style="thin">
        <color rgb="FF000000"/>
      </right>
      <top/>
      <bottom style="thin">
        <color rgb="FF000000"/>
      </bottom>
    </border>
    <border>
      <left/>
      <right/>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top/>
      <bottom/>
    </border>
    <border>
      <left/>
      <right style="thin">
        <color rgb="FF000000"/>
      </right>
      <top/>
      <bottom/>
    </border>
    <border>
      <left style="thin">
        <color rgb="FF000000"/>
      </left>
      <top/>
    </border>
    <border>
      <top/>
    </border>
    <border>
      <right style="thin">
        <color rgb="FF000000"/>
      </right>
      <top/>
    </border>
    <border>
      <left/>
      <right/>
      <top style="thin">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right style="thin">
        <color rgb="FF000000"/>
      </right>
      <bottom style="thin">
        <color rgb="FF000000"/>
      </bottom>
    </border>
    <border>
      <right/>
      <top/>
      <bottom style="thin">
        <color rgb="FF000000"/>
      </bottom>
    </border>
    <border>
      <left style="thin">
        <color rgb="FF000000"/>
      </left>
      <right/>
      <bottom style="thin">
        <color rgb="FF000000"/>
      </bottom>
    </border>
    <border>
      <top style="medium">
        <color rgb="FF000000"/>
      </top>
      <bottom style="medium">
        <color rgb="FF000000"/>
      </bottom>
    </border>
    <border>
      <left style="thin">
        <color rgb="FF000000"/>
      </left>
      <right style="thin">
        <color rgb="FF000000"/>
      </right>
      <top/>
    </border>
    <border>
      <left style="thin">
        <color rgb="FF000000"/>
      </left>
      <right/>
      <top style="thin">
        <color rgb="FF000000"/>
      </top>
      <bottom/>
    </border>
    <border>
      <left style="thin">
        <color rgb="FF000000"/>
      </left>
      <right/>
      <top/>
    </border>
    <border>
      <left/>
      <right/>
      <top/>
    </border>
    <border>
      <left/>
      <right style="thin">
        <color rgb="FF000000"/>
      </right>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right style="thin">
        <color rgb="FF000000"/>
      </right>
      <top style="thin">
        <color rgb="FF000000"/>
      </top>
    </border>
    <border>
      <left/>
      <right style="thin">
        <color rgb="FF000000"/>
      </right>
    </border>
    <border>
      <left style="thin">
        <color rgb="FF7F7F7F"/>
      </left>
      <right style="thin">
        <color rgb="FF7F7F7F"/>
      </right>
      <top style="thin">
        <color rgb="FF000000"/>
      </top>
      <bottom style="thin">
        <color rgb="FF000000"/>
      </bottom>
    </border>
    <border>
      <left style="thin">
        <color rgb="FF7F7F7F"/>
      </left>
      <right style="thin">
        <color rgb="FF000000"/>
      </right>
      <top style="thin">
        <color rgb="FF000000"/>
      </top>
      <bottom style="thin">
        <color rgb="FF000000"/>
      </bottom>
    </border>
    <border>
      <left style="thin">
        <color rgb="FF7F7F7F"/>
      </left>
      <right style="thin">
        <color rgb="FF7F7F7F"/>
      </right>
      <top style="thin">
        <color rgb="FF000000"/>
      </top>
      <bottom/>
    </border>
    <border>
      <left style="thin">
        <color rgb="FF7F7F7F"/>
      </left>
      <right style="thin">
        <color rgb="FF000000"/>
      </right>
      <top style="thin">
        <color rgb="FF000000"/>
      </top>
      <bottom/>
    </border>
    <border>
      <left style="thin">
        <color rgb="FF000000"/>
      </left>
      <right style="thin">
        <color rgb="FF7F7F7F"/>
      </right>
      <bottom style="thin">
        <color rgb="FF000000"/>
      </bottom>
    </border>
    <border>
      <left style="thin">
        <color rgb="FF7F7F7F"/>
      </left>
      <right style="thin">
        <color rgb="FF7F7F7F"/>
      </right>
      <bottom style="thin">
        <color rgb="FF000000"/>
      </bottom>
    </border>
    <border>
      <left style="thin">
        <color rgb="FF7F7F7F"/>
      </left>
      <right style="thin">
        <color rgb="FF000000"/>
      </right>
      <bottom style="thin">
        <color rgb="FF000000"/>
      </bottom>
    </border>
    <border>
      <left style="thin">
        <color rgb="FF000000"/>
      </left>
      <right style="thin">
        <color rgb="FF7F7F7F"/>
      </right>
      <top style="thin">
        <color rgb="FF000000"/>
      </top>
      <bottom style="thin">
        <color rgb="FF000000"/>
      </bottom>
    </border>
  </borders>
  <cellStyleXfs count="1">
    <xf borderId="0" fillId="0" fontId="0" numFmtId="0" applyAlignment="1" applyFont="1"/>
  </cellStyleXfs>
  <cellXfs count="1301">
    <xf borderId="0" fillId="0" fontId="0" numFmtId="0" xfId="0" applyAlignment="1" applyFont="1">
      <alignment readingOrder="0" shrinkToFit="0" vertical="bottom" wrapText="0"/>
    </xf>
    <xf borderId="0" fillId="0" fontId="1" numFmtId="0" xfId="0" applyAlignment="1" applyFont="1">
      <alignment horizontal="left" readingOrder="0" vertical="center"/>
    </xf>
    <xf borderId="1" fillId="2" fontId="2" numFmtId="0" xfId="0" applyAlignment="1" applyBorder="1" applyFill="1" applyFont="1">
      <alignment horizontal="center" readingOrder="0" vertical="center"/>
    </xf>
    <xf borderId="0" fillId="0" fontId="3" numFmtId="0" xfId="0" applyAlignment="1" applyFont="1">
      <alignment horizontal="left" shrinkToFit="0" vertical="center" wrapText="1"/>
    </xf>
    <xf borderId="0" fillId="0" fontId="1" numFmtId="0" xfId="0" applyAlignment="1" applyFont="1">
      <alignment horizontal="left" vertical="center"/>
    </xf>
    <xf borderId="0" fillId="0" fontId="1" numFmtId="0" xfId="0" applyAlignment="1" applyFont="1">
      <alignment horizontal="left" shrinkToFit="0" vertical="center" wrapText="1"/>
    </xf>
    <xf borderId="0" fillId="0" fontId="1" numFmtId="0" xfId="0" applyAlignment="1" applyFont="1">
      <alignment shrinkToFit="0" vertical="center" wrapText="1"/>
    </xf>
    <xf borderId="0" fillId="0" fontId="3" numFmtId="0" xfId="0" applyAlignment="1" applyFont="1">
      <alignment vertical="center"/>
    </xf>
    <xf borderId="2" fillId="3" fontId="4" numFmtId="0" xfId="0" applyAlignment="1" applyBorder="1" applyFill="1" applyFont="1">
      <alignment horizontal="left" vertical="center"/>
    </xf>
    <xf borderId="3" fillId="3" fontId="5" numFmtId="0" xfId="0" applyAlignment="1" applyBorder="1" applyFont="1">
      <alignment horizontal="left" vertical="center"/>
    </xf>
    <xf borderId="3" fillId="3" fontId="5" numFmtId="0" xfId="0" applyAlignment="1" applyBorder="1" applyFont="1">
      <alignment horizontal="left" shrinkToFit="0" vertical="center" wrapText="1"/>
    </xf>
    <xf borderId="3" fillId="3" fontId="5" numFmtId="0" xfId="0" applyAlignment="1" applyBorder="1" applyFont="1">
      <alignment shrinkToFit="0" vertical="center" wrapText="1"/>
    </xf>
    <xf borderId="4" fillId="3" fontId="6" numFmtId="0" xfId="0" applyAlignment="1" applyBorder="1" applyFont="1">
      <alignment horizontal="right" vertical="center"/>
    </xf>
    <xf borderId="5" fillId="3" fontId="7" numFmtId="0" xfId="0" applyAlignment="1" applyBorder="1" applyFont="1">
      <alignment horizontal="left" readingOrder="0" vertical="center"/>
    </xf>
    <xf borderId="1" fillId="3" fontId="5" numFmtId="0" xfId="0" applyAlignment="1" applyBorder="1" applyFont="1">
      <alignment horizontal="left" vertical="center"/>
    </xf>
    <xf borderId="1" fillId="3" fontId="5" numFmtId="0" xfId="0" applyAlignment="1" applyBorder="1" applyFont="1">
      <alignment horizontal="left" shrinkToFit="0" vertical="center" wrapText="1"/>
    </xf>
    <xf borderId="1" fillId="3" fontId="5" numFmtId="0" xfId="0" applyAlignment="1" applyBorder="1" applyFont="1">
      <alignment shrinkToFit="0" vertical="center" wrapText="1"/>
    </xf>
    <xf borderId="6" fillId="3" fontId="5" numFmtId="0" xfId="0" applyAlignment="1" applyBorder="1" applyFont="1">
      <alignment horizontal="left" vertical="center"/>
    </xf>
    <xf borderId="0" fillId="0" fontId="8" numFmtId="0" xfId="0" applyAlignment="1" applyFont="1">
      <alignment horizontal="left" vertical="center"/>
    </xf>
    <xf borderId="0" fillId="0" fontId="8" numFmtId="0" xfId="0" applyAlignment="1" applyFont="1">
      <alignment vertical="center"/>
    </xf>
    <xf borderId="7" fillId="4" fontId="9" numFmtId="0" xfId="0" applyAlignment="1" applyBorder="1" applyFill="1" applyFont="1">
      <alignment horizontal="left" readingOrder="0" vertical="center"/>
    </xf>
    <xf borderId="8" fillId="4" fontId="9" numFmtId="0" xfId="0" applyAlignment="1" applyBorder="1" applyFont="1">
      <alignment horizontal="left" vertical="center"/>
    </xf>
    <xf borderId="8" fillId="4" fontId="9" numFmtId="0" xfId="0" applyAlignment="1" applyBorder="1" applyFont="1">
      <alignment horizontal="left" shrinkToFit="0" vertical="center" wrapText="1"/>
    </xf>
    <xf borderId="8" fillId="4" fontId="9" numFmtId="0" xfId="0" applyAlignment="1" applyBorder="1" applyFont="1">
      <alignment shrinkToFit="0" vertical="center" wrapText="1"/>
    </xf>
    <xf borderId="9" fillId="4" fontId="9" numFmtId="0" xfId="0" applyAlignment="1" applyBorder="1" applyFont="1">
      <alignment horizontal="left" vertical="center"/>
    </xf>
    <xf borderId="0" fillId="0" fontId="10" numFmtId="0" xfId="0" applyAlignment="1" applyFont="1">
      <alignment vertical="center"/>
    </xf>
    <xf borderId="10" fillId="3" fontId="10" numFmtId="0" xfId="0" applyAlignment="1" applyBorder="1" applyFont="1">
      <alignment readingOrder="0" vertical="center"/>
    </xf>
    <xf borderId="11" fillId="0" fontId="11" numFmtId="0" xfId="0" applyBorder="1" applyFont="1"/>
    <xf borderId="12" fillId="0" fontId="11" numFmtId="0" xfId="0" applyBorder="1" applyFont="1"/>
    <xf borderId="13" fillId="0" fontId="12" numFmtId="0" xfId="0" applyAlignment="1" applyBorder="1" applyFont="1">
      <alignment readingOrder="0" shrinkToFit="0" vertical="center" wrapText="1"/>
    </xf>
    <xf borderId="14" fillId="0" fontId="11" numFmtId="0" xfId="0" applyBorder="1" applyFont="1"/>
    <xf borderId="15" fillId="0" fontId="11" numFmtId="0" xfId="0" applyBorder="1" applyFont="1"/>
    <xf borderId="13" fillId="0" fontId="13" numFmtId="0" xfId="0" applyAlignment="1" applyBorder="1" applyFont="1">
      <alignment horizontal="center"/>
    </xf>
    <xf borderId="16" fillId="0" fontId="11" numFmtId="0" xfId="0" applyBorder="1" applyFont="1"/>
    <xf borderId="17" fillId="0" fontId="11" numFmtId="0" xfId="0" applyBorder="1" applyFont="1"/>
    <xf borderId="18" fillId="0" fontId="11" numFmtId="0" xfId="0" applyBorder="1" applyFont="1"/>
    <xf borderId="16" fillId="0" fontId="14" numFmtId="0" xfId="0" applyAlignment="1" applyBorder="1" applyFont="1">
      <alignment horizontal="center" readingOrder="0" shrinkToFit="0" vertical="center" wrapText="1"/>
    </xf>
    <xf borderId="19" fillId="5" fontId="15" numFmtId="0" xfId="0" applyAlignment="1" applyBorder="1" applyFill="1" applyFont="1">
      <alignment readingOrder="0" vertical="center"/>
    </xf>
    <xf borderId="20" fillId="0" fontId="11" numFmtId="0" xfId="0" applyBorder="1" applyFont="1"/>
    <xf borderId="21" fillId="0" fontId="11" numFmtId="0" xfId="0" applyBorder="1" applyFont="1"/>
    <xf borderId="22" fillId="0" fontId="16" numFmtId="0" xfId="0" applyAlignment="1" applyBorder="1" applyFont="1">
      <alignment readingOrder="0" shrinkToFit="0" vertical="center" wrapText="1"/>
    </xf>
    <xf borderId="23" fillId="0" fontId="11" numFmtId="0" xfId="0" applyBorder="1" applyFont="1"/>
    <xf borderId="24" fillId="0" fontId="11" numFmtId="0" xfId="0" applyBorder="1" applyFont="1"/>
    <xf borderId="0" fillId="0" fontId="17" numFmtId="0" xfId="0" applyAlignment="1" applyFont="1">
      <alignment readingOrder="0" shrinkToFit="0" vertical="center" wrapText="1"/>
    </xf>
    <xf borderId="25" fillId="0" fontId="10" numFmtId="0" xfId="0" applyAlignment="1" applyBorder="1" applyFont="1">
      <alignment readingOrder="0" vertical="center"/>
    </xf>
    <xf borderId="10" fillId="0" fontId="10" numFmtId="0" xfId="0" applyAlignment="1" applyBorder="1" applyFont="1">
      <alignment vertical="center"/>
    </xf>
    <xf borderId="10" fillId="0" fontId="10" numFmtId="0" xfId="0" applyAlignment="1" applyBorder="1" applyFont="1">
      <alignment readingOrder="0" vertical="center"/>
    </xf>
    <xf borderId="10" fillId="0" fontId="18" numFmtId="0" xfId="0" applyAlignment="1" applyBorder="1" applyFont="1">
      <alignment readingOrder="0" vertical="center"/>
    </xf>
    <xf borderId="10" fillId="3" fontId="10" numFmtId="0" xfId="0" applyAlignment="1" applyBorder="1" applyFont="1">
      <alignment horizontal="center" readingOrder="0" vertical="center"/>
    </xf>
    <xf borderId="0" fillId="0" fontId="13" numFmtId="0" xfId="0" applyAlignment="1" applyFont="1">
      <alignment vertical="center"/>
    </xf>
    <xf borderId="4" fillId="3" fontId="19" numFmtId="0" xfId="0" applyAlignment="1" applyBorder="1" applyFont="1">
      <alignment horizontal="right" vertical="center"/>
    </xf>
    <xf borderId="7" fillId="6" fontId="9" numFmtId="0" xfId="0" applyAlignment="1" applyBorder="1" applyFill="1" applyFont="1">
      <alignment horizontal="left" readingOrder="0" vertical="center"/>
    </xf>
    <xf borderId="8" fillId="6" fontId="9" numFmtId="0" xfId="0" applyAlignment="1" applyBorder="1" applyFont="1">
      <alignment horizontal="left" vertical="center"/>
    </xf>
    <xf borderId="8" fillId="6" fontId="9" numFmtId="0" xfId="0" applyAlignment="1" applyBorder="1" applyFont="1">
      <alignment horizontal="left" shrinkToFit="0" vertical="center" wrapText="1"/>
    </xf>
    <xf borderId="8" fillId="6" fontId="9" numFmtId="0" xfId="0" applyAlignment="1" applyBorder="1" applyFont="1">
      <alignment shrinkToFit="0" vertical="center" wrapText="1"/>
    </xf>
    <xf borderId="9" fillId="6" fontId="9" numFmtId="0" xfId="0" applyAlignment="1" applyBorder="1" applyFont="1">
      <alignment horizontal="left" vertical="center"/>
    </xf>
    <xf borderId="10" fillId="7" fontId="20" numFmtId="0" xfId="0" applyAlignment="1" applyBorder="1" applyFill="1" applyFont="1">
      <alignment readingOrder="0" vertical="center"/>
    </xf>
    <xf borderId="10" fillId="8" fontId="10" numFmtId="0" xfId="0" applyAlignment="1" applyBorder="1" applyFill="1" applyFont="1">
      <alignment readingOrder="0" vertical="center"/>
    </xf>
    <xf borderId="10" fillId="0" fontId="10" numFmtId="0" xfId="0" applyAlignment="1" applyBorder="1" applyFont="1">
      <alignment readingOrder="0" shrinkToFit="0" vertical="center" wrapText="1"/>
    </xf>
    <xf borderId="0" fillId="0" fontId="10" numFmtId="0" xfId="0" applyAlignment="1" applyFont="1">
      <alignment readingOrder="0" vertical="center"/>
    </xf>
    <xf borderId="10" fillId="0" fontId="3" numFmtId="0" xfId="0" applyAlignment="1" applyBorder="1" applyFont="1">
      <alignment readingOrder="0" shrinkToFit="0" wrapText="1"/>
    </xf>
    <xf borderId="10" fillId="0" fontId="13" numFmtId="0" xfId="0" applyAlignment="1" applyBorder="1" applyFont="1">
      <alignment readingOrder="0" shrinkToFit="0" vertical="center" wrapText="1"/>
    </xf>
    <xf borderId="10" fillId="8" fontId="10" numFmtId="0" xfId="0" applyAlignment="1" applyBorder="1" applyFont="1">
      <alignment horizontal="center" readingOrder="0" vertical="center"/>
    </xf>
    <xf borderId="0" fillId="0" fontId="21" numFmtId="0" xfId="0" applyFont="1"/>
    <xf borderId="1" fillId="9" fontId="21" numFmtId="0" xfId="0" applyBorder="1" applyFill="1" applyFont="1"/>
    <xf borderId="2" fillId="3" fontId="22" numFmtId="0" xfId="0" applyBorder="1" applyFont="1"/>
    <xf borderId="3" fillId="3" fontId="21" numFmtId="0" xfId="0" applyBorder="1" applyFont="1"/>
    <xf borderId="4" fillId="3" fontId="23" numFmtId="0" xfId="0" applyAlignment="1" applyBorder="1" applyFont="1">
      <alignment horizontal="right"/>
    </xf>
    <xf borderId="5" fillId="3" fontId="24" numFmtId="0" xfId="0" applyBorder="1" applyFont="1"/>
    <xf borderId="1" fillId="3" fontId="21" numFmtId="0" xfId="0" applyBorder="1" applyFont="1"/>
    <xf borderId="6" fillId="3" fontId="21" numFmtId="0" xfId="0" applyBorder="1" applyFont="1"/>
    <xf borderId="7" fillId="10" fontId="8" numFmtId="0" xfId="0" applyBorder="1" applyFill="1" applyFont="1"/>
    <xf borderId="8" fillId="10" fontId="21" numFmtId="0" xfId="0" applyBorder="1" applyFont="1"/>
    <xf borderId="9" fillId="10" fontId="21" numFmtId="0" xfId="0" applyBorder="1" applyFont="1"/>
    <xf borderId="0" fillId="0" fontId="21" numFmtId="0" xfId="0" applyFont="1"/>
    <xf borderId="10" fillId="3" fontId="3" numFmtId="0" xfId="0" applyBorder="1" applyFont="1"/>
    <xf borderId="10" fillId="0" fontId="3" numFmtId="0" xfId="0" applyBorder="1" applyFont="1"/>
    <xf borderId="25" fillId="5" fontId="25" numFmtId="0" xfId="0" applyBorder="1" applyFont="1"/>
    <xf borderId="10" fillId="0" fontId="21" numFmtId="0" xfId="0" applyBorder="1" applyFont="1"/>
    <xf borderId="25" fillId="0" fontId="21" numFmtId="0" xfId="0" applyBorder="1" applyFont="1"/>
    <xf borderId="25" fillId="5" fontId="3" numFmtId="0" xfId="0" applyBorder="1" applyFont="1"/>
    <xf borderId="10" fillId="0" fontId="3" numFmtId="0" xfId="0" applyAlignment="1" applyBorder="1" applyFont="1">
      <alignment readingOrder="0"/>
    </xf>
    <xf borderId="25" fillId="5" fontId="3" numFmtId="0" xfId="0" applyBorder="1" applyFont="1"/>
    <xf borderId="0" fillId="0" fontId="21" numFmtId="0" xfId="0" applyFont="1"/>
    <xf borderId="10" fillId="0" fontId="21" numFmtId="0" xfId="0" applyAlignment="1" applyBorder="1" applyFont="1">
      <alignment readingOrder="0"/>
    </xf>
    <xf borderId="25" fillId="5" fontId="3" numFmtId="0" xfId="0" applyAlignment="1" applyBorder="1" applyFont="1">
      <alignment readingOrder="0"/>
    </xf>
    <xf borderId="25" fillId="5" fontId="26" numFmtId="0" xfId="0" applyAlignment="1" applyBorder="1" applyFont="1">
      <alignment readingOrder="0"/>
    </xf>
    <xf borderId="25" fillId="5" fontId="27" numFmtId="0" xfId="0" applyBorder="1" applyFont="1"/>
    <xf borderId="10" fillId="0" fontId="3" numFmtId="0" xfId="0" applyBorder="1" applyFont="1"/>
    <xf borderId="25" fillId="0" fontId="21" numFmtId="0" xfId="0" applyBorder="1" applyFont="1"/>
    <xf borderId="10" fillId="3" fontId="3" numFmtId="0" xfId="0" applyAlignment="1" applyBorder="1" applyFont="1">
      <alignment horizontal="center"/>
    </xf>
    <xf borderId="0" fillId="0" fontId="1" numFmtId="0" xfId="0" applyAlignment="1" applyFont="1">
      <alignment horizontal="left" vertical="top"/>
    </xf>
    <xf borderId="0" fillId="0" fontId="1" numFmtId="0" xfId="0" applyAlignment="1" applyFont="1">
      <alignment horizontal="left" shrinkToFit="0" vertical="top" wrapText="1"/>
    </xf>
    <xf borderId="0" fillId="0" fontId="1" numFmtId="0" xfId="0" applyAlignment="1" applyFont="1">
      <alignment shrinkToFit="0" vertical="top" wrapText="1"/>
    </xf>
    <xf borderId="0" fillId="0" fontId="3" numFmtId="0" xfId="0" applyFont="1"/>
    <xf borderId="2" fillId="3" fontId="4" numFmtId="0" xfId="0" applyAlignment="1" applyBorder="1" applyFont="1">
      <alignment horizontal="left" vertical="top"/>
    </xf>
    <xf borderId="3" fillId="3" fontId="5" numFmtId="0" xfId="0" applyAlignment="1" applyBorder="1" applyFont="1">
      <alignment horizontal="left" vertical="top"/>
    </xf>
    <xf borderId="3" fillId="3" fontId="5" numFmtId="0" xfId="0" applyAlignment="1" applyBorder="1" applyFont="1">
      <alignment horizontal="left" shrinkToFit="0" vertical="top" wrapText="1"/>
    </xf>
    <xf borderId="3" fillId="3" fontId="5" numFmtId="0" xfId="0" applyAlignment="1" applyBorder="1" applyFont="1">
      <alignment shrinkToFit="0" vertical="top" wrapText="1"/>
    </xf>
    <xf borderId="5" fillId="3" fontId="7" numFmtId="0" xfId="0" applyAlignment="1" applyBorder="1" applyFont="1">
      <alignment horizontal="left" readingOrder="0" vertical="top"/>
    </xf>
    <xf borderId="1" fillId="3" fontId="5" numFmtId="0" xfId="0" applyAlignment="1" applyBorder="1" applyFont="1">
      <alignment horizontal="left" vertical="top"/>
    </xf>
    <xf borderId="1" fillId="3" fontId="5" numFmtId="0" xfId="0" applyAlignment="1" applyBorder="1" applyFont="1">
      <alignment horizontal="left" shrinkToFit="0" vertical="top" wrapText="1"/>
    </xf>
    <xf borderId="1" fillId="3" fontId="5" numFmtId="0" xfId="0" applyAlignment="1" applyBorder="1" applyFont="1">
      <alignment shrinkToFit="0" vertical="top" wrapText="1"/>
    </xf>
    <xf borderId="6" fillId="3" fontId="5" numFmtId="0" xfId="0" applyAlignment="1" applyBorder="1" applyFont="1">
      <alignment horizontal="left" vertical="top"/>
    </xf>
    <xf borderId="0" fillId="0" fontId="8" numFmtId="0" xfId="0" applyAlignment="1" applyFont="1">
      <alignment horizontal="left" vertical="top"/>
    </xf>
    <xf borderId="0" fillId="0" fontId="8" numFmtId="0" xfId="0" applyFont="1"/>
    <xf borderId="7" fillId="11" fontId="9" numFmtId="0" xfId="0" applyAlignment="1" applyBorder="1" applyFill="1" applyFont="1">
      <alignment horizontal="left" readingOrder="0" vertical="center"/>
    </xf>
    <xf borderId="8" fillId="11" fontId="9" numFmtId="0" xfId="0" applyAlignment="1" applyBorder="1" applyFont="1">
      <alignment horizontal="left" vertical="top"/>
    </xf>
    <xf borderId="8" fillId="11" fontId="9" numFmtId="0" xfId="0" applyAlignment="1" applyBorder="1" applyFont="1">
      <alignment horizontal="left" shrinkToFit="0" vertical="top" wrapText="1"/>
    </xf>
    <xf borderId="8" fillId="11" fontId="9" numFmtId="0" xfId="0" applyAlignment="1" applyBorder="1" applyFont="1">
      <alignment shrinkToFit="0" vertical="top" wrapText="1"/>
    </xf>
    <xf borderId="9" fillId="11" fontId="9" numFmtId="0" xfId="0" applyAlignment="1" applyBorder="1" applyFont="1">
      <alignment horizontal="left" vertical="top"/>
    </xf>
    <xf borderId="0" fillId="0" fontId="3" numFmtId="0" xfId="0" applyAlignment="1" applyFont="1">
      <alignment horizontal="left" vertical="top"/>
    </xf>
    <xf borderId="25" fillId="3" fontId="3" numFmtId="0" xfId="0" applyAlignment="1" applyBorder="1" applyFont="1">
      <alignment horizontal="left" vertical="top"/>
    </xf>
    <xf borderId="25" fillId="3" fontId="3" numFmtId="0" xfId="0" applyAlignment="1" applyBorder="1" applyFont="1">
      <alignment horizontal="left" shrinkToFit="0" vertical="top" wrapText="1"/>
    </xf>
    <xf borderId="25" fillId="3" fontId="3" numFmtId="0" xfId="0" applyAlignment="1" applyBorder="1" applyFont="1">
      <alignment shrinkToFit="0" vertical="top" wrapText="1"/>
    </xf>
    <xf borderId="25" fillId="0" fontId="3" numFmtId="2" xfId="0" applyAlignment="1" applyBorder="1" applyFont="1" applyNumberFormat="1">
      <alignment horizontal="left" vertical="top"/>
    </xf>
    <xf borderId="25" fillId="0" fontId="3" numFmtId="0" xfId="0" applyAlignment="1" applyBorder="1" applyFont="1">
      <alignment horizontal="left" vertical="top"/>
    </xf>
    <xf borderId="25" fillId="0" fontId="3" numFmtId="0" xfId="0" applyAlignment="1" applyBorder="1" applyFont="1">
      <alignment horizontal="left" shrinkToFit="0" vertical="top" wrapText="1"/>
    </xf>
    <xf borderId="25" fillId="0" fontId="3" numFmtId="0" xfId="0" applyAlignment="1" applyBorder="1" applyFont="1">
      <alignment shrinkToFit="0" vertical="top" wrapText="1"/>
    </xf>
    <xf borderId="26" fillId="0" fontId="3" numFmtId="0" xfId="0" applyAlignment="1" applyBorder="1" applyFont="1">
      <alignment horizontal="left" vertical="top"/>
    </xf>
    <xf borderId="12" fillId="0" fontId="3" numFmtId="0" xfId="0" applyAlignment="1" applyBorder="1" applyFont="1">
      <alignment horizontal="left" vertical="top"/>
    </xf>
    <xf borderId="27" fillId="0" fontId="3" numFmtId="2" xfId="0" applyAlignment="1" applyBorder="1" applyFont="1" applyNumberFormat="1">
      <alignment horizontal="left" vertical="top"/>
    </xf>
    <xf borderId="0" fillId="0" fontId="3" numFmtId="2" xfId="0" applyAlignment="1" applyFont="1" applyNumberFormat="1">
      <alignment horizontal="left" vertical="top"/>
    </xf>
    <xf borderId="25" fillId="0" fontId="28" numFmtId="0" xfId="0" applyAlignment="1" applyBorder="1" applyFont="1">
      <alignment horizontal="left" vertical="top"/>
    </xf>
    <xf borderId="25" fillId="0" fontId="26" numFmtId="0" xfId="0" applyAlignment="1" applyBorder="1" applyFont="1">
      <alignment horizontal="left" shrinkToFit="0" vertical="top" wrapText="1"/>
    </xf>
    <xf borderId="25" fillId="12" fontId="29" numFmtId="0" xfId="0" applyAlignment="1" applyBorder="1" applyFill="1" applyFont="1">
      <alignment horizontal="left" shrinkToFit="0" vertical="top" wrapText="1"/>
    </xf>
    <xf borderId="0" fillId="0" fontId="3" numFmtId="0" xfId="0" applyAlignment="1" applyFont="1">
      <alignment horizontal="left" shrinkToFit="0" vertical="top" wrapText="1"/>
    </xf>
    <xf borderId="0" fillId="0" fontId="3" numFmtId="0" xfId="0" applyAlignment="1" applyFont="1">
      <alignment shrinkToFit="0" vertical="top" wrapText="1"/>
    </xf>
    <xf borderId="0" fillId="0" fontId="3" numFmtId="0" xfId="0" applyAlignment="1" applyFont="1">
      <alignment horizontal="left" readingOrder="0" shrinkToFit="0" vertical="top" wrapText="1"/>
    </xf>
    <xf borderId="0" fillId="0" fontId="26" numFmtId="0" xfId="0" applyAlignment="1" applyFont="1">
      <alignment horizontal="left" readingOrder="0" shrinkToFit="0" vertical="top" wrapText="1"/>
    </xf>
    <xf borderId="0" fillId="0" fontId="30" numFmtId="0" xfId="0" applyAlignment="1" applyFont="1">
      <alignment horizontal="center" readingOrder="0" shrinkToFit="0" vertical="top" wrapText="1"/>
    </xf>
    <xf borderId="0" fillId="0" fontId="31" numFmtId="0" xfId="0" applyAlignment="1" applyFont="1">
      <alignment horizontal="center" readingOrder="0" shrinkToFit="0" vertical="top" wrapText="1"/>
    </xf>
    <xf borderId="0" fillId="0" fontId="31" numFmtId="0" xfId="0" applyAlignment="1" applyFont="1">
      <alignment readingOrder="0" shrinkToFit="0" vertical="top" wrapText="1"/>
    </xf>
    <xf borderId="0" fillId="0" fontId="13" numFmtId="0" xfId="0" applyAlignment="1" applyFont="1">
      <alignment shrinkToFit="0" vertical="top" wrapText="1"/>
    </xf>
    <xf borderId="0" fillId="0" fontId="10" numFmtId="0" xfId="0" applyAlignment="1" applyFont="1">
      <alignment readingOrder="0" shrinkToFit="0" vertical="top" wrapText="1"/>
    </xf>
    <xf borderId="0" fillId="0" fontId="10" numFmtId="0" xfId="0" applyAlignment="1" applyFont="1">
      <alignment readingOrder="0" shrinkToFit="0" vertical="top" wrapText="1"/>
    </xf>
    <xf borderId="0" fillId="0" fontId="32" numFmtId="0" xfId="0" applyAlignment="1" applyFont="1">
      <alignment readingOrder="0" shrinkToFit="0" vertical="top" wrapText="1"/>
    </xf>
    <xf borderId="0" fillId="0" fontId="33" numFmtId="0" xfId="0" applyAlignment="1" applyFont="1">
      <alignment readingOrder="0" shrinkToFit="0" vertical="top" wrapText="1"/>
    </xf>
    <xf borderId="0" fillId="0" fontId="34" numFmtId="0" xfId="0" applyAlignment="1" applyFont="1">
      <alignment readingOrder="0" shrinkToFit="0" wrapText="1"/>
    </xf>
    <xf borderId="0" fillId="0" fontId="13" numFmtId="0" xfId="0" applyAlignment="1" applyFont="1">
      <alignment shrinkToFit="0" wrapText="1"/>
    </xf>
    <xf borderId="25" fillId="13" fontId="35" numFmtId="0" xfId="0" applyAlignment="1" applyBorder="1" applyFill="1" applyFont="1">
      <alignment readingOrder="0" shrinkToFit="0" vertical="top" wrapText="1"/>
    </xf>
    <xf borderId="25" fillId="0" fontId="36" numFmtId="0" xfId="0" applyAlignment="1" applyBorder="1" applyFont="1">
      <alignment horizontal="right" readingOrder="0" shrinkToFit="0" vertical="top" wrapText="1"/>
    </xf>
    <xf borderId="25" fillId="0" fontId="36" numFmtId="0" xfId="0" applyAlignment="1" applyBorder="1" applyFont="1">
      <alignment readingOrder="0" shrinkToFit="0" vertical="top" wrapText="1"/>
    </xf>
    <xf borderId="0" fillId="0" fontId="37" numFmtId="0" xfId="0" applyAlignment="1" applyFont="1">
      <alignment shrinkToFit="0" wrapText="1"/>
    </xf>
    <xf borderId="0" fillId="0" fontId="30" numFmtId="0" xfId="0" applyAlignment="1" applyFont="1">
      <alignment horizontal="center" readingOrder="0"/>
    </xf>
    <xf borderId="0" fillId="0" fontId="13" numFmtId="0" xfId="0" applyAlignment="1" applyFont="1">
      <alignment readingOrder="0"/>
    </xf>
    <xf borderId="7" fillId="14" fontId="38" numFmtId="0" xfId="0" applyAlignment="1" applyBorder="1" applyFill="1" applyFont="1">
      <alignment horizontal="center" vertical="center"/>
    </xf>
    <xf borderId="28" fillId="14" fontId="38" numFmtId="0" xfId="0" applyAlignment="1" applyBorder="1" applyFont="1">
      <alignment horizontal="center" vertical="center"/>
    </xf>
    <xf borderId="0" fillId="0" fontId="3" numFmtId="0" xfId="0" applyAlignment="1" applyFont="1">
      <alignment readingOrder="0"/>
    </xf>
    <xf borderId="25" fillId="0" fontId="38" numFmtId="0" xfId="0" applyAlignment="1" applyBorder="1" applyFont="1">
      <alignment horizontal="left" vertical="center"/>
    </xf>
    <xf borderId="0" fillId="0" fontId="38" numFmtId="0" xfId="0" applyAlignment="1" applyFont="1">
      <alignment horizontal="center" vertical="center"/>
    </xf>
    <xf borderId="25" fillId="0" fontId="3" numFmtId="164" xfId="0" applyAlignment="1" applyBorder="1" applyFont="1" applyNumberFormat="1">
      <alignment horizontal="left" vertical="center"/>
    </xf>
    <xf borderId="25" fillId="0" fontId="3" numFmtId="0" xfId="0" applyAlignment="1" applyBorder="1" applyFont="1">
      <alignment horizontal="left" vertical="center"/>
    </xf>
    <xf borderId="29" fillId="15" fontId="38" numFmtId="0" xfId="0" applyAlignment="1" applyBorder="1" applyFill="1" applyFont="1">
      <alignment horizontal="left"/>
    </xf>
    <xf borderId="25" fillId="0" fontId="3" numFmtId="0" xfId="0" applyAlignment="1" applyBorder="1" applyFont="1">
      <alignment horizontal="left"/>
    </xf>
    <xf borderId="26" fillId="0" fontId="3" numFmtId="0" xfId="0" applyAlignment="1" applyBorder="1" applyFont="1">
      <alignment horizontal="left"/>
    </xf>
    <xf borderId="0" fillId="0" fontId="3" numFmtId="0" xfId="0" applyAlignment="1" applyFont="1">
      <alignment horizontal="left"/>
    </xf>
    <xf borderId="30" fillId="15" fontId="38" numFmtId="0" xfId="0" applyAlignment="1" applyBorder="1" applyFont="1">
      <alignment horizontal="left"/>
    </xf>
    <xf borderId="25" fillId="0" fontId="3" numFmtId="0" xfId="0" applyAlignment="1" applyBorder="1" applyFont="1">
      <alignment horizontal="left" readingOrder="0"/>
    </xf>
    <xf borderId="25" fillId="0" fontId="26" numFmtId="0" xfId="0" applyAlignment="1" applyBorder="1" applyFont="1">
      <alignment horizontal="left"/>
    </xf>
    <xf borderId="25" fillId="15" fontId="38" numFmtId="0" xfId="0" applyAlignment="1" applyBorder="1" applyFont="1">
      <alignment horizontal="left"/>
    </xf>
    <xf borderId="0" fillId="0" fontId="26" numFmtId="0" xfId="0" applyAlignment="1" applyFont="1">
      <alignment horizontal="left"/>
    </xf>
    <xf borderId="25" fillId="0" fontId="3" numFmtId="0" xfId="0" applyAlignment="1" applyBorder="1" applyFont="1">
      <alignment vertical="center"/>
    </xf>
    <xf borderId="0" fillId="0" fontId="39" numFmtId="0" xfId="0" applyFont="1"/>
    <xf borderId="25" fillId="15" fontId="40" numFmtId="0" xfId="0" applyBorder="1" applyFont="1"/>
    <xf borderId="25" fillId="0" fontId="26" numFmtId="0" xfId="0" applyBorder="1" applyFont="1"/>
    <xf borderId="0" fillId="0" fontId="26" numFmtId="0" xfId="0" applyFont="1"/>
    <xf borderId="25" fillId="3" fontId="38" numFmtId="0" xfId="0" applyAlignment="1" applyBorder="1" applyFont="1">
      <alignment horizontal="left"/>
    </xf>
    <xf borderId="25" fillId="12" fontId="3" numFmtId="0" xfId="0" applyAlignment="1" applyBorder="1" applyFont="1">
      <alignment shrinkToFit="0" vertical="center" wrapText="1"/>
    </xf>
    <xf borderId="0" fillId="0" fontId="38" numFmtId="0" xfId="0" applyFont="1"/>
    <xf borderId="0" fillId="0" fontId="38" numFmtId="0" xfId="0" applyAlignment="1" applyFont="1">
      <alignment shrinkToFit="0" vertical="center" wrapText="1"/>
    </xf>
    <xf borderId="1" fillId="2" fontId="38" numFmtId="0" xfId="0" applyAlignment="1" applyBorder="1" applyFont="1">
      <alignment horizontal="left"/>
    </xf>
    <xf borderId="25" fillId="16" fontId="38" numFmtId="0" xfId="0" applyAlignment="1" applyBorder="1" applyFill="1" applyFont="1">
      <alignment horizontal="left"/>
    </xf>
    <xf borderId="1" fillId="16" fontId="38" numFmtId="0" xfId="0" applyAlignment="1" applyBorder="1" applyFont="1">
      <alignment horizontal="left"/>
    </xf>
    <xf borderId="25" fillId="15" fontId="41" numFmtId="0" xfId="0" applyAlignment="1" applyBorder="1" applyFont="1">
      <alignment horizontal="left" vertical="center"/>
    </xf>
    <xf borderId="25" fillId="12" fontId="3" numFmtId="0" xfId="0" applyBorder="1" applyFont="1"/>
    <xf borderId="25" fillId="0" fontId="3" numFmtId="0" xfId="0" applyBorder="1" applyFont="1"/>
    <xf borderId="25" fillId="17" fontId="3" numFmtId="0" xfId="0" applyBorder="1" applyFill="1" applyFont="1"/>
    <xf borderId="31" fillId="15" fontId="38" numFmtId="0" xfId="0" applyAlignment="1" applyBorder="1" applyFont="1">
      <alignment horizontal="left" vertical="center"/>
    </xf>
    <xf borderId="32" fillId="0" fontId="11" numFmtId="0" xfId="0" applyBorder="1" applyFont="1"/>
    <xf borderId="33" fillId="18" fontId="3" numFmtId="0" xfId="0" applyAlignment="1" applyBorder="1" applyFill="1" applyFont="1">
      <alignment horizontal="left"/>
    </xf>
    <xf borderId="34" fillId="18" fontId="3" numFmtId="0" xfId="0" applyAlignment="1" applyBorder="1" applyFont="1">
      <alignment horizontal="left"/>
    </xf>
    <xf borderId="35" fillId="18" fontId="3" numFmtId="0" xfId="0" applyAlignment="1" applyBorder="1" applyFont="1">
      <alignment horizontal="left"/>
    </xf>
    <xf borderId="36" fillId="18" fontId="3" numFmtId="0" xfId="0" applyAlignment="1" applyBorder="1" applyFont="1">
      <alignment horizontal="left"/>
    </xf>
    <xf borderId="37" fillId="17" fontId="3" numFmtId="0" xfId="0" applyAlignment="1" applyBorder="1" applyFont="1">
      <alignment horizontal="left"/>
    </xf>
    <xf borderId="38" fillId="17" fontId="3" numFmtId="0" xfId="0" applyBorder="1" applyFont="1"/>
    <xf borderId="33" fillId="18" fontId="3" numFmtId="165" xfId="0" applyBorder="1" applyFont="1" applyNumberFormat="1"/>
    <xf borderId="35" fillId="18" fontId="3" numFmtId="165" xfId="0" applyBorder="1" applyFont="1" applyNumberFormat="1"/>
    <xf borderId="37" fillId="17" fontId="3" numFmtId="165" xfId="0" applyBorder="1" applyFont="1" applyNumberFormat="1"/>
    <xf borderId="38" fillId="17" fontId="3" numFmtId="0" xfId="0" applyAlignment="1" applyBorder="1" applyFont="1">
      <alignment horizontal="left"/>
    </xf>
    <xf borderId="30" fillId="16" fontId="38" numFmtId="0" xfId="0" applyAlignment="1" applyBorder="1" applyFont="1">
      <alignment horizontal="left" shrinkToFit="0" vertical="center" wrapText="1"/>
    </xf>
    <xf borderId="26" fillId="0" fontId="26" numFmtId="0" xfId="0" applyAlignment="1" applyBorder="1" applyFont="1">
      <alignment horizontal="left" shrinkToFit="0" vertical="center" wrapText="1"/>
    </xf>
    <xf borderId="0" fillId="0" fontId="38" numFmtId="0" xfId="0" applyAlignment="1" applyFont="1">
      <alignment vertical="center"/>
    </xf>
    <xf borderId="25" fillId="16" fontId="38" numFmtId="0" xfId="0" applyAlignment="1" applyBorder="1" applyFont="1">
      <alignment vertical="center"/>
    </xf>
    <xf borderId="1" fillId="16" fontId="38" numFmtId="0" xfId="0" applyBorder="1" applyFont="1"/>
    <xf borderId="1" fillId="19" fontId="38" numFmtId="0" xfId="0" applyBorder="1" applyFill="1" applyFont="1"/>
    <xf borderId="25" fillId="0" fontId="38" numFmtId="0" xfId="0" applyAlignment="1" applyBorder="1" applyFont="1">
      <alignment horizontal="left"/>
    </xf>
    <xf borderId="25" fillId="0" fontId="26" numFmtId="0" xfId="0" applyAlignment="1" applyBorder="1" applyFont="1">
      <alignment vertical="center"/>
    </xf>
    <xf borderId="25" fillId="0" fontId="40" numFmtId="0" xfId="0" applyAlignment="1" applyBorder="1" applyFont="1">
      <alignment vertical="center"/>
    </xf>
    <xf borderId="0" fillId="0" fontId="38" numFmtId="0" xfId="0" applyAlignment="1" applyFont="1">
      <alignment horizontal="left"/>
    </xf>
    <xf borderId="2" fillId="3" fontId="4" numFmtId="0" xfId="0" applyAlignment="1" applyBorder="1" applyFont="1">
      <alignment horizontal="left" readingOrder="0" vertical="center"/>
    </xf>
    <xf borderId="0" fillId="0" fontId="3" numFmtId="0" xfId="0" applyAlignment="1" applyFont="1">
      <alignment horizontal="left" vertical="center"/>
    </xf>
    <xf borderId="3" fillId="3" fontId="22" numFmtId="0" xfId="0" applyAlignment="1" applyBorder="1" applyFont="1">
      <alignment vertical="center"/>
    </xf>
    <xf borderId="39" fillId="3" fontId="22" numFmtId="0" xfId="0" applyAlignment="1" applyBorder="1" applyFont="1">
      <alignment horizontal="left" vertical="center"/>
    </xf>
    <xf borderId="40" fillId="3" fontId="22" numFmtId="0" xfId="0" applyAlignment="1" applyBorder="1" applyFont="1">
      <alignment horizontal="left" vertical="center"/>
    </xf>
    <xf borderId="3" fillId="3" fontId="3" numFmtId="0" xfId="0" applyAlignment="1" applyBorder="1" applyFont="1">
      <alignment horizontal="left" vertical="center"/>
    </xf>
    <xf borderId="4" fillId="3" fontId="23" numFmtId="0" xfId="0" applyAlignment="1" applyBorder="1" applyFont="1">
      <alignment horizontal="right" vertical="center"/>
    </xf>
    <xf borderId="0" fillId="0" fontId="3" numFmtId="0" xfId="0" applyAlignment="1" applyFont="1">
      <alignment horizontal="center" vertical="center"/>
    </xf>
    <xf borderId="41" fillId="3" fontId="42" numFmtId="0" xfId="0" applyAlignment="1" applyBorder="1" applyFont="1">
      <alignment horizontal="left" readingOrder="0" vertical="center"/>
    </xf>
    <xf borderId="42" fillId="3" fontId="43" numFmtId="0" xfId="0" applyAlignment="1" applyBorder="1" applyFont="1">
      <alignment vertical="center"/>
    </xf>
    <xf borderId="43" fillId="3" fontId="22" numFmtId="0" xfId="0" applyAlignment="1" applyBorder="1" applyFont="1">
      <alignment horizontal="left" vertical="center"/>
    </xf>
    <xf borderId="44" fillId="3" fontId="22" numFmtId="0" xfId="0" applyAlignment="1" applyBorder="1" applyFont="1">
      <alignment horizontal="left" vertical="center"/>
    </xf>
    <xf borderId="42" fillId="3" fontId="3" numFmtId="0" xfId="0" applyAlignment="1" applyBorder="1" applyFont="1">
      <alignment horizontal="left" vertical="center"/>
    </xf>
    <xf borderId="45" fillId="3" fontId="3" numFmtId="0" xfId="0" applyAlignment="1" applyBorder="1" applyFont="1">
      <alignment vertical="center"/>
    </xf>
    <xf borderId="25" fillId="20" fontId="3" numFmtId="0" xfId="0" applyAlignment="1" applyBorder="1" applyFill="1" applyFont="1">
      <alignment horizontal="center" shrinkToFit="0" vertical="center" wrapText="1"/>
    </xf>
    <xf borderId="7" fillId="21" fontId="44" numFmtId="0" xfId="0" applyAlignment="1" applyBorder="1" applyFill="1" applyFont="1">
      <alignment horizontal="left" readingOrder="0" vertical="center"/>
    </xf>
    <xf borderId="8" fillId="21" fontId="45" numFmtId="0" xfId="0" applyAlignment="1" applyBorder="1" applyFont="1">
      <alignment horizontal="left" vertical="center"/>
    </xf>
    <xf borderId="46" fillId="21" fontId="45" numFmtId="0" xfId="0" applyAlignment="1" applyBorder="1" applyFont="1">
      <alignment horizontal="left" vertical="center"/>
    </xf>
    <xf borderId="8" fillId="21" fontId="3" numFmtId="0" xfId="0" applyAlignment="1" applyBorder="1" applyFont="1">
      <alignment horizontal="left" vertical="center"/>
    </xf>
    <xf borderId="9" fillId="21" fontId="3" numFmtId="0" xfId="0" applyAlignment="1" applyBorder="1" applyFont="1">
      <alignment vertical="center"/>
    </xf>
    <xf borderId="0" fillId="0" fontId="3" numFmtId="0" xfId="0" applyAlignment="1" applyFont="1">
      <alignment vertical="center"/>
    </xf>
    <xf borderId="0" fillId="0" fontId="13" numFmtId="0" xfId="0" applyAlignment="1" applyFont="1">
      <alignment horizontal="center" readingOrder="0" vertical="center"/>
    </xf>
    <xf borderId="10" fillId="3" fontId="3" numFmtId="0" xfId="0" applyAlignment="1" applyBorder="1" applyFont="1">
      <alignment horizontal="left" vertical="center"/>
    </xf>
    <xf borderId="25" fillId="3" fontId="3" numFmtId="0" xfId="0" applyAlignment="1" applyBorder="1" applyFont="1">
      <alignment vertical="center"/>
    </xf>
    <xf borderId="25" fillId="0" fontId="3" numFmtId="0" xfId="0" applyAlignment="1" applyBorder="1" applyFont="1">
      <alignment readingOrder="0" vertical="center"/>
    </xf>
    <xf borderId="10" fillId="19" fontId="3" numFmtId="0" xfId="0" applyAlignment="1" applyBorder="1" applyFont="1">
      <alignment horizontal="left" readingOrder="0" vertical="center"/>
    </xf>
    <xf borderId="25" fillId="22" fontId="3" numFmtId="0" xfId="0" applyAlignment="1" applyBorder="1" applyFill="1" applyFont="1">
      <alignment vertical="center"/>
    </xf>
    <xf borderId="10" fillId="23" fontId="3" numFmtId="0" xfId="0" applyBorder="1" applyFill="1" applyFont="1"/>
    <xf borderId="25" fillId="22" fontId="46" numFmtId="0" xfId="0" applyAlignment="1" applyBorder="1" applyFont="1">
      <alignment vertical="center"/>
    </xf>
    <xf borderId="25" fillId="0" fontId="3" numFmtId="0" xfId="0" applyAlignment="1" applyBorder="1" applyFont="1">
      <alignment vertical="center"/>
    </xf>
    <xf borderId="10" fillId="19" fontId="47" numFmtId="0" xfId="0" applyAlignment="1" applyBorder="1" applyFont="1">
      <alignment horizontal="left" readingOrder="0" vertical="center"/>
    </xf>
    <xf borderId="25" fillId="22" fontId="3" numFmtId="0" xfId="0" applyAlignment="1" applyBorder="1" applyFont="1">
      <alignment readingOrder="0" vertical="center"/>
    </xf>
    <xf borderId="0" fillId="0" fontId="3" numFmtId="0" xfId="0" applyAlignment="1" applyFont="1">
      <alignment horizontal="left" shrinkToFit="0" vertical="center" wrapText="1"/>
    </xf>
    <xf borderId="0" fillId="0" fontId="3" numFmtId="0" xfId="0" applyAlignment="1" applyFont="1">
      <alignment horizontal="left" vertical="center"/>
    </xf>
    <xf borderId="25" fillId="0" fontId="3" numFmtId="0" xfId="0" applyAlignment="1" applyBorder="1" applyFont="1">
      <alignment horizontal="center" vertical="center"/>
    </xf>
    <xf borderId="0" fillId="0" fontId="48" numFmtId="0" xfId="0" applyAlignment="1" applyFont="1">
      <alignment readingOrder="0" vertical="center"/>
    </xf>
    <xf borderId="10" fillId="3" fontId="3" numFmtId="0" xfId="0" applyAlignment="1" applyBorder="1" applyFont="1">
      <alignment horizontal="left" shrinkToFit="0" vertical="center" wrapText="1"/>
    </xf>
    <xf borderId="30" fillId="3" fontId="3" numFmtId="0" xfId="0" applyAlignment="1" applyBorder="1" applyFont="1">
      <alignment vertical="center"/>
    </xf>
    <xf borderId="25" fillId="0" fontId="49" numFmtId="2" xfId="0" applyAlignment="1" applyBorder="1" applyFont="1" applyNumberFormat="1">
      <alignment horizontal="center" vertical="center"/>
    </xf>
    <xf borderId="0" fillId="0" fontId="50" numFmtId="2" xfId="0" applyAlignment="1" applyFont="1" applyNumberFormat="1">
      <alignment horizontal="center" vertical="center"/>
    </xf>
    <xf borderId="25" fillId="0" fontId="3" numFmtId="0" xfId="0" applyAlignment="1" applyBorder="1" applyFont="1">
      <alignment horizontal="left" readingOrder="0" vertical="center"/>
    </xf>
    <xf borderId="25" fillId="5" fontId="51" numFmtId="0" xfId="0" applyAlignment="1" applyBorder="1" applyFont="1">
      <alignment readingOrder="0" vertical="center"/>
    </xf>
    <xf borderId="25" fillId="0" fontId="3" numFmtId="2" xfId="0" applyAlignment="1" applyBorder="1" applyFont="1" applyNumberFormat="1">
      <alignment horizontal="center" vertical="center"/>
    </xf>
    <xf borderId="0" fillId="0" fontId="3" numFmtId="2" xfId="0" applyAlignment="1" applyFont="1" applyNumberFormat="1">
      <alignment horizontal="center" vertical="center"/>
    </xf>
    <xf borderId="25" fillId="0" fontId="3" numFmtId="0" xfId="0" applyAlignment="1" applyBorder="1" applyFont="1">
      <alignment horizontal="left" vertical="center"/>
    </xf>
    <xf borderId="25" fillId="0" fontId="46" numFmtId="0" xfId="0" applyAlignment="1" applyBorder="1" applyFont="1">
      <alignment vertical="center"/>
    </xf>
    <xf borderId="0" fillId="0" fontId="52" numFmtId="0" xfId="0" applyAlignment="1" applyFont="1">
      <alignment readingOrder="0" vertical="center"/>
    </xf>
    <xf borderId="25" fillId="0" fontId="3" numFmtId="0" xfId="0" applyAlignment="1" applyBorder="1" applyFont="1">
      <alignment horizontal="left" shrinkToFit="0" vertical="center" wrapText="1"/>
    </xf>
    <xf borderId="10" fillId="24" fontId="3" numFmtId="164" xfId="0" applyAlignment="1" applyBorder="1" applyFill="1" applyFont="1" applyNumberFormat="1">
      <alignment horizontal="left" vertical="center"/>
    </xf>
    <xf borderId="25" fillId="0" fontId="3" numFmtId="0" xfId="0" applyAlignment="1" applyBorder="1" applyFont="1">
      <alignment horizontal="left" readingOrder="0" shrinkToFit="0" vertical="center" wrapText="1"/>
    </xf>
    <xf borderId="10" fillId="24" fontId="3" numFmtId="0" xfId="0" applyAlignment="1" applyBorder="1" applyFont="1">
      <alignment horizontal="left" vertical="center"/>
    </xf>
    <xf borderId="0" fillId="0" fontId="13" numFmtId="0" xfId="0" applyAlignment="1" applyFont="1">
      <alignment readingOrder="0" vertical="center"/>
    </xf>
    <xf borderId="10" fillId="3" fontId="3" numFmtId="0" xfId="0" applyAlignment="1" applyBorder="1" applyFont="1">
      <alignment horizontal="left" shrinkToFit="0" vertical="center" wrapText="1"/>
    </xf>
    <xf borderId="10" fillId="0" fontId="3" numFmtId="0" xfId="0" applyAlignment="1" applyBorder="1" applyFont="1">
      <alignment horizontal="left" shrinkToFit="0" vertical="center" wrapText="1"/>
    </xf>
    <xf borderId="47" fillId="19" fontId="26" numFmtId="0" xfId="0" applyAlignment="1" applyBorder="1" applyFont="1">
      <alignment horizontal="left" readingOrder="0" vertical="center"/>
    </xf>
    <xf borderId="48" fillId="0" fontId="11" numFmtId="0" xfId="0" applyBorder="1" applyFont="1"/>
    <xf borderId="49" fillId="0" fontId="11" numFmtId="0" xfId="0" applyBorder="1" applyFont="1"/>
    <xf borderId="25" fillId="0" fontId="3" numFmtId="0" xfId="0" applyAlignment="1" applyBorder="1" applyFont="1">
      <alignment horizontal="left" shrinkToFit="0" vertical="center" wrapText="1"/>
    </xf>
    <xf borderId="50" fillId="19" fontId="26" numFmtId="0" xfId="0" applyAlignment="1" applyBorder="1" applyFont="1">
      <alignment horizontal="left" readingOrder="0" vertical="center"/>
    </xf>
    <xf borderId="10" fillId="19" fontId="3" numFmtId="0" xfId="0" applyAlignment="1" applyBorder="1" applyFont="1">
      <alignment horizontal="left" readingOrder="0" vertical="center"/>
    </xf>
    <xf borderId="27" fillId="0" fontId="3" numFmtId="0" xfId="0" applyAlignment="1" applyBorder="1" applyFont="1">
      <alignment horizontal="left" readingOrder="0" shrinkToFit="0" vertical="center" wrapText="1"/>
    </xf>
    <xf borderId="10" fillId="19" fontId="3" numFmtId="0" xfId="0" applyAlignment="1" applyBorder="1" applyFont="1">
      <alignment horizontal="left" readingOrder="0" shrinkToFit="0" vertical="center" wrapText="1"/>
    </xf>
    <xf borderId="25" fillId="0" fontId="26" numFmtId="0" xfId="0" applyAlignment="1" applyBorder="1" applyFont="1">
      <alignment horizontal="left" shrinkToFit="0" vertical="center" wrapText="1"/>
    </xf>
    <xf borderId="25" fillId="0" fontId="26" numFmtId="0" xfId="0" applyAlignment="1" applyBorder="1" applyFont="1">
      <alignment horizontal="left" readingOrder="0" shrinkToFit="0" vertical="center" wrapText="1"/>
    </xf>
    <xf borderId="10" fillId="24" fontId="3" numFmtId="0" xfId="0" applyAlignment="1" applyBorder="1" applyFont="1">
      <alignment horizontal="left" shrinkToFit="0" vertical="center" wrapText="1"/>
    </xf>
    <xf borderId="0" fillId="0" fontId="3" numFmtId="0" xfId="0" applyAlignment="1" applyFont="1">
      <alignment shrinkToFit="0" vertical="center" wrapText="1"/>
    </xf>
    <xf borderId="25" fillId="0" fontId="3" numFmtId="0" xfId="0" applyAlignment="1" applyBorder="1" applyFont="1">
      <alignment horizontal="left" readingOrder="0" shrinkToFit="0" vertical="center" wrapText="1"/>
    </xf>
    <xf borderId="25" fillId="0" fontId="46" numFmtId="0" xfId="0" applyAlignment="1" applyBorder="1" applyFont="1">
      <alignment horizontal="left" vertical="center"/>
    </xf>
    <xf borderId="25" fillId="5" fontId="3" numFmtId="0" xfId="0" applyAlignment="1" applyBorder="1" applyFont="1">
      <alignment horizontal="center" vertical="center"/>
    </xf>
    <xf borderId="0" fillId="0" fontId="53" numFmtId="0" xfId="0" applyAlignment="1" applyFont="1">
      <alignment horizontal="center" vertical="center"/>
    </xf>
    <xf borderId="10" fillId="3" fontId="3" numFmtId="0" xfId="0" applyAlignment="1" applyBorder="1" applyFont="1">
      <alignment horizontal="left" readingOrder="0" vertical="center"/>
    </xf>
    <xf borderId="25" fillId="3" fontId="46" numFmtId="0" xfId="0" applyAlignment="1" applyBorder="1" applyFont="1">
      <alignment vertical="center"/>
    </xf>
    <xf borderId="51" fillId="3" fontId="3" numFmtId="0" xfId="0" applyAlignment="1" applyBorder="1" applyFont="1">
      <alignment readingOrder="0" vertical="center"/>
    </xf>
    <xf borderId="52" fillId="0" fontId="11" numFmtId="0" xfId="0" applyBorder="1" applyFont="1"/>
    <xf borderId="53" fillId="0" fontId="11" numFmtId="0" xfId="0" applyBorder="1" applyFont="1"/>
    <xf borderId="25" fillId="0" fontId="3" numFmtId="0" xfId="0" applyAlignment="1" applyBorder="1" applyFont="1">
      <alignment readingOrder="0" shrinkToFit="0" vertical="center" wrapText="1"/>
    </xf>
    <xf borderId="25" fillId="19" fontId="26" numFmtId="0" xfId="0" applyAlignment="1" applyBorder="1" applyFont="1">
      <alignment horizontal="left" readingOrder="0" vertical="center"/>
    </xf>
    <xf borderId="25" fillId="0" fontId="26" numFmtId="0" xfId="0" applyAlignment="1" applyBorder="1" applyFont="1">
      <alignment horizontal="center" vertical="center"/>
    </xf>
    <xf borderId="25" fillId="14" fontId="26" numFmtId="0" xfId="0" applyAlignment="1" applyBorder="1" applyFont="1">
      <alignment horizontal="left" readingOrder="0" vertical="center"/>
    </xf>
    <xf borderId="25" fillId="0" fontId="46" numFmtId="0" xfId="0" applyAlignment="1" applyBorder="1" applyFont="1">
      <alignment horizontal="right" vertical="center"/>
    </xf>
    <xf borderId="25" fillId="0" fontId="3" numFmtId="0" xfId="0" applyAlignment="1" applyBorder="1" applyFont="1">
      <alignment shrinkToFit="0" vertical="center" wrapText="1"/>
    </xf>
    <xf borderId="25" fillId="24" fontId="26" numFmtId="164" xfId="0" applyAlignment="1" applyBorder="1" applyFont="1" applyNumberFormat="1">
      <alignment horizontal="left" vertical="center"/>
    </xf>
    <xf borderId="10" fillId="0" fontId="3" numFmtId="0" xfId="0" applyAlignment="1" applyBorder="1" applyFont="1">
      <alignment horizontal="center" vertical="center"/>
    </xf>
    <xf borderId="10" fillId="0" fontId="3" numFmtId="0" xfId="0" applyAlignment="1" applyBorder="1" applyFont="1">
      <alignment horizontal="right" vertical="center"/>
    </xf>
    <xf borderId="25" fillId="19" fontId="3" numFmtId="0" xfId="0" applyAlignment="1" applyBorder="1" applyFont="1">
      <alignment horizontal="left" readingOrder="0" vertical="center"/>
    </xf>
    <xf borderId="25" fillId="14" fontId="3" numFmtId="0" xfId="0" applyAlignment="1" applyBorder="1" applyFont="1">
      <alignment horizontal="left" readingOrder="0" vertical="center"/>
    </xf>
    <xf borderId="25" fillId="24" fontId="26" numFmtId="164" xfId="0" applyAlignment="1" applyBorder="1" applyFont="1" applyNumberFormat="1">
      <alignment horizontal="left" readingOrder="0" vertical="center"/>
    </xf>
    <xf borderId="10" fillId="0" fontId="3" numFmtId="0" xfId="0" applyAlignment="1" applyBorder="1" applyFont="1">
      <alignment readingOrder="0" shrinkToFit="0" vertical="center" wrapText="1"/>
    </xf>
    <xf borderId="10" fillId="19" fontId="3" numFmtId="164" xfId="0" applyAlignment="1" applyBorder="1" applyFont="1" applyNumberFormat="1">
      <alignment horizontal="left" readingOrder="0" vertical="center"/>
    </xf>
    <xf borderId="10" fillId="3" fontId="3" numFmtId="0" xfId="0" applyAlignment="1" applyBorder="1" applyFont="1">
      <alignment horizontal="left" readingOrder="0" shrinkToFit="0" vertical="center" wrapText="1"/>
    </xf>
    <xf borderId="47" fillId="19" fontId="26" numFmtId="164" xfId="0" applyAlignment="1" applyBorder="1" applyFont="1" applyNumberFormat="1">
      <alignment horizontal="left" readingOrder="0" vertical="center"/>
    </xf>
    <xf borderId="51" fillId="3" fontId="3" numFmtId="0" xfId="0" applyAlignment="1" applyBorder="1" applyFont="1">
      <alignment horizontal="left" readingOrder="0" shrinkToFit="0" vertical="center" wrapText="1"/>
    </xf>
    <xf borderId="25" fillId="0" fontId="3" numFmtId="2" xfId="0" applyAlignment="1" applyBorder="1" applyFont="1" applyNumberFormat="1">
      <alignment vertical="center"/>
    </xf>
    <xf borderId="11" fillId="0" fontId="26" numFmtId="0" xfId="0" applyAlignment="1" applyBorder="1" applyFont="1">
      <alignment horizontal="center" vertical="center"/>
    </xf>
    <xf borderId="26" fillId="0" fontId="3" numFmtId="0" xfId="0" applyAlignment="1" applyBorder="1" applyFont="1">
      <alignment shrinkToFit="0" vertical="center" wrapText="1"/>
    </xf>
    <xf borderId="30" fillId="24" fontId="26" numFmtId="164" xfId="0" applyAlignment="1" applyBorder="1" applyFont="1" applyNumberFormat="1">
      <alignment horizontal="left" vertical="center"/>
    </xf>
    <xf borderId="14" fillId="0" fontId="26" numFmtId="0" xfId="0" applyAlignment="1" applyBorder="1" applyFont="1">
      <alignment horizontal="center" vertical="center"/>
    </xf>
    <xf borderId="10" fillId="19" fontId="26" numFmtId="164" xfId="0" applyAlignment="1" applyBorder="1" applyFont="1" applyNumberFormat="1">
      <alignment horizontal="left" readingOrder="0" vertical="center"/>
    </xf>
    <xf borderId="25" fillId="5" fontId="3" numFmtId="2" xfId="0" applyAlignment="1" applyBorder="1" applyFont="1" applyNumberFormat="1">
      <alignment horizontal="center" vertical="center"/>
    </xf>
    <xf borderId="10" fillId="3" fontId="26" numFmtId="0" xfId="0" applyAlignment="1" applyBorder="1" applyFont="1">
      <alignment horizontal="left" readingOrder="0" shrinkToFit="0" vertical="center" wrapText="1"/>
    </xf>
    <xf borderId="10" fillId="0" fontId="3" numFmtId="0" xfId="0" applyAlignment="1" applyBorder="1" applyFont="1">
      <alignment horizontal="left" readingOrder="0" shrinkToFit="0" vertical="center" wrapText="1"/>
    </xf>
    <xf borderId="10" fillId="0" fontId="26" numFmtId="0" xfId="0" applyAlignment="1" applyBorder="1" applyFont="1">
      <alignment horizontal="left" readingOrder="0" shrinkToFit="0" vertical="center" wrapText="1"/>
    </xf>
    <xf borderId="13" fillId="0" fontId="3" numFmtId="0" xfId="0" applyAlignment="1" applyBorder="1" applyFont="1">
      <alignment horizontal="left" readingOrder="0" shrinkToFit="0" vertical="center" wrapText="1"/>
    </xf>
    <xf borderId="51" fillId="24" fontId="3" numFmtId="0" xfId="0" applyAlignment="1" applyBorder="1" applyFont="1">
      <alignment horizontal="left" shrinkToFit="0" vertical="center" wrapText="1"/>
    </xf>
    <xf borderId="10" fillId="25" fontId="3" numFmtId="0" xfId="0" applyAlignment="1" applyBorder="1" applyFill="1" applyFont="1">
      <alignment horizontal="left" readingOrder="0" vertical="center"/>
    </xf>
    <xf borderId="10" fillId="24" fontId="3" numFmtId="0" xfId="0" applyAlignment="1" applyBorder="1" applyFont="1">
      <alignment horizontal="left" vertical="center"/>
    </xf>
    <xf borderId="26" fillId="0" fontId="3" numFmtId="0" xfId="0" applyAlignment="1" applyBorder="1" applyFont="1">
      <alignment horizontal="left" shrinkToFit="0" vertical="center" wrapText="1"/>
    </xf>
    <xf borderId="51" fillId="24" fontId="3" numFmtId="0" xfId="0" applyAlignment="1" applyBorder="1" applyFont="1">
      <alignment horizontal="left" vertical="center"/>
    </xf>
    <xf borderId="10" fillId="5" fontId="54" numFmtId="0" xfId="0" applyAlignment="1" applyBorder="1" applyFont="1">
      <alignment horizontal="center" readingOrder="0" vertical="center"/>
    </xf>
    <xf borderId="10" fillId="22" fontId="26" numFmtId="0" xfId="0" applyAlignment="1" applyBorder="1" applyFont="1">
      <alignment horizontal="center" shrinkToFit="0" vertical="center" wrapText="1"/>
    </xf>
    <xf borderId="47" fillId="3" fontId="3" numFmtId="0" xfId="0" applyAlignment="1" applyBorder="1" applyFont="1">
      <alignment horizontal="center" shrinkToFit="0" vertical="center" wrapText="1"/>
    </xf>
    <xf borderId="0" fillId="0" fontId="55" numFmtId="0" xfId="0" applyAlignment="1" applyFont="1">
      <alignment horizontal="left" shrinkToFit="0" vertical="center" wrapText="1"/>
    </xf>
    <xf borderId="0" fillId="0" fontId="55" numFmtId="0" xfId="0" applyAlignment="1" applyFont="1">
      <alignment shrinkToFit="0" vertical="center" wrapText="1"/>
    </xf>
    <xf borderId="0" fillId="0" fontId="34" numFmtId="0" xfId="0" applyAlignment="1" applyFont="1">
      <alignment horizontal="left" shrinkToFit="0" vertical="center" wrapText="1"/>
    </xf>
    <xf borderId="0" fillId="0" fontId="34" numFmtId="0" xfId="0" applyAlignment="1" applyFont="1">
      <alignment horizontal="left" vertical="center"/>
    </xf>
    <xf borderId="0" fillId="0" fontId="34" numFmtId="0" xfId="0" applyAlignment="1" applyFont="1">
      <alignment shrinkToFit="0" vertical="center" wrapText="1"/>
    </xf>
    <xf borderId="0" fillId="0" fontId="34" numFmtId="0" xfId="0" applyAlignment="1" applyFont="1">
      <alignment vertical="center"/>
    </xf>
    <xf borderId="0" fillId="0" fontId="3" numFmtId="0" xfId="0" applyAlignment="1" applyFont="1">
      <alignment readingOrder="0" vertical="center"/>
    </xf>
    <xf borderId="3" fillId="3" fontId="3" numFmtId="0" xfId="0" applyAlignment="1" applyBorder="1" applyFont="1">
      <alignment vertical="center"/>
    </xf>
    <xf borderId="3" fillId="3" fontId="3" numFmtId="0" xfId="0" applyAlignment="1" applyBorder="1" applyFont="1">
      <alignment horizontal="center" vertical="center"/>
    </xf>
    <xf borderId="5" fillId="3" fontId="42" numFmtId="0" xfId="0" applyAlignment="1" applyBorder="1" applyFont="1">
      <alignment horizontal="left" readingOrder="0" vertical="center"/>
    </xf>
    <xf borderId="1" fillId="3" fontId="3" numFmtId="0" xfId="0" applyAlignment="1" applyBorder="1" applyFont="1">
      <alignment vertical="center"/>
    </xf>
    <xf borderId="1" fillId="3" fontId="3" numFmtId="0" xfId="0" applyAlignment="1" applyBorder="1" applyFont="1">
      <alignment horizontal="center" vertical="center"/>
    </xf>
    <xf borderId="6" fillId="3" fontId="3" numFmtId="0" xfId="0" applyAlignment="1" applyBorder="1" applyFont="1">
      <alignment vertical="center"/>
    </xf>
    <xf borderId="25" fillId="20" fontId="3" numFmtId="0" xfId="0" applyAlignment="1" applyBorder="1" applyFont="1">
      <alignment horizontal="center" vertical="center"/>
    </xf>
    <xf borderId="7" fillId="21" fontId="44" numFmtId="0" xfId="0" applyAlignment="1" applyBorder="1" applyFont="1">
      <alignment horizontal="left" readingOrder="0" vertical="center"/>
    </xf>
    <xf borderId="8" fillId="21" fontId="3" numFmtId="0" xfId="0" applyAlignment="1" applyBorder="1" applyFont="1">
      <alignment vertical="center"/>
    </xf>
    <xf borderId="8" fillId="21" fontId="3" numFmtId="0" xfId="0" applyAlignment="1" applyBorder="1" applyFont="1">
      <alignment horizontal="center" vertical="center"/>
    </xf>
    <xf borderId="0" fillId="0" fontId="53" numFmtId="0" xfId="0" applyAlignment="1" applyFont="1">
      <alignment horizontal="center" shrinkToFit="0" vertical="center" wrapText="1"/>
    </xf>
    <xf borderId="51" fillId="3" fontId="3" numFmtId="0" xfId="0" applyAlignment="1" applyBorder="1" applyFont="1">
      <alignment horizontal="left" readingOrder="0" vertical="center"/>
    </xf>
    <xf borderId="26" fillId="0" fontId="3" numFmtId="0" xfId="0" applyAlignment="1" applyBorder="1" applyFont="1">
      <alignment horizontal="center" shrinkToFit="0" vertical="center" wrapText="1"/>
    </xf>
    <xf borderId="13" fillId="0" fontId="3" numFmtId="0" xfId="0" applyAlignment="1" applyBorder="1" applyFont="1">
      <alignment vertical="center"/>
    </xf>
    <xf borderId="13" fillId="0" fontId="3" numFmtId="0" xfId="0" applyAlignment="1" applyBorder="1" applyFont="1">
      <alignment horizontal="left" vertical="center"/>
    </xf>
    <xf borderId="25" fillId="0" fontId="3" numFmtId="0" xfId="0" applyAlignment="1" applyBorder="1" applyFont="1">
      <alignment readingOrder="0" vertical="center"/>
    </xf>
    <xf borderId="25" fillId="5" fontId="3" numFmtId="0" xfId="0" applyAlignment="1" applyBorder="1" applyFont="1">
      <alignment horizontal="center" shrinkToFit="0" vertical="center" wrapText="1"/>
    </xf>
    <xf borderId="0" fillId="0" fontId="3" numFmtId="0" xfId="0" applyAlignment="1" applyFont="1">
      <alignment horizontal="center" shrinkToFit="0" vertical="center" wrapText="1"/>
    </xf>
    <xf borderId="13" fillId="0" fontId="3" numFmtId="0" xfId="0" applyAlignment="1" applyBorder="1" applyFont="1">
      <alignment horizontal="center" shrinkToFit="0" vertical="center" wrapText="1"/>
    </xf>
    <xf borderId="26" fillId="3" fontId="3" numFmtId="0" xfId="0" applyAlignment="1" applyBorder="1" applyFont="1">
      <alignment horizontal="left" readingOrder="0" shrinkToFit="0" vertical="center" wrapText="1"/>
    </xf>
    <xf borderId="54" fillId="3" fontId="3" numFmtId="0" xfId="0" applyAlignment="1" applyBorder="1" applyFont="1">
      <alignment vertical="center"/>
    </xf>
    <xf borderId="25" fillId="19" fontId="3" numFmtId="1" xfId="0" applyAlignment="1" applyBorder="1" applyFont="1" applyNumberFormat="1">
      <alignment horizontal="right" readingOrder="0" vertical="center"/>
    </xf>
    <xf borderId="25" fillId="3" fontId="56" numFmtId="0" xfId="0" applyAlignment="1" applyBorder="1" applyFont="1">
      <alignment vertical="center"/>
    </xf>
    <xf borderId="55" fillId="0" fontId="11" numFmtId="0" xfId="0" applyBorder="1" applyFont="1"/>
    <xf borderId="56" fillId="0" fontId="11" numFmtId="0" xfId="0" applyBorder="1" applyFont="1"/>
    <xf borderId="25" fillId="14" fontId="3" numFmtId="1" xfId="0" applyAlignment="1" applyBorder="1" applyFont="1" applyNumberFormat="1">
      <alignment readingOrder="0" vertical="center"/>
    </xf>
    <xf borderId="25" fillId="24" fontId="3" numFmtId="164" xfId="0" applyAlignment="1" applyBorder="1" applyFont="1" applyNumberFormat="1">
      <alignment vertical="center"/>
    </xf>
    <xf borderId="25" fillId="24" fontId="3" numFmtId="164" xfId="0" applyAlignment="1" applyBorder="1" applyFont="1" applyNumberFormat="1">
      <alignment horizontal="right" vertical="center"/>
    </xf>
    <xf borderId="27" fillId="0" fontId="11" numFmtId="0" xfId="0" applyBorder="1" applyFont="1"/>
    <xf borderId="25" fillId="19" fontId="3" numFmtId="164" xfId="0" applyAlignment="1" applyBorder="1" applyFont="1" applyNumberFormat="1">
      <alignment horizontal="right" readingOrder="0" vertical="center"/>
    </xf>
    <xf borderId="25" fillId="3" fontId="26" numFmtId="0" xfId="0" applyAlignment="1" applyBorder="1" applyFont="1">
      <alignment vertical="center"/>
    </xf>
    <xf borderId="26" fillId="15" fontId="3" numFmtId="0" xfId="0" applyAlignment="1" applyBorder="1" applyFont="1">
      <alignment horizontal="left" readingOrder="0" shrinkToFit="0" vertical="center" wrapText="1"/>
    </xf>
    <xf borderId="54" fillId="15" fontId="3" numFmtId="0" xfId="0" applyAlignment="1" applyBorder="1" applyFont="1">
      <alignment vertical="center"/>
    </xf>
    <xf borderId="25" fillId="15" fontId="56" numFmtId="0" xfId="0" applyAlignment="1" applyBorder="1" applyFont="1">
      <alignment vertical="center"/>
    </xf>
    <xf borderId="26" fillId="0" fontId="3" numFmtId="0" xfId="0" applyAlignment="1" applyBorder="1" applyFont="1">
      <alignment horizontal="center" vertical="center"/>
    </xf>
    <xf borderId="13" fillId="0" fontId="3" numFmtId="0" xfId="0" applyAlignment="1" applyBorder="1" applyFont="1">
      <alignment horizontal="center" vertical="center"/>
    </xf>
    <xf borderId="30" fillId="24" fontId="3" numFmtId="164" xfId="0" applyAlignment="1" applyBorder="1" applyFont="1" applyNumberFormat="1">
      <alignment vertical="center"/>
    </xf>
    <xf borderId="25" fillId="15" fontId="46" numFmtId="0" xfId="0" applyAlignment="1" applyBorder="1" applyFont="1">
      <alignment vertical="center"/>
    </xf>
    <xf borderId="25" fillId="15" fontId="26" numFmtId="0" xfId="0" applyAlignment="1" applyBorder="1" applyFont="1">
      <alignment vertical="center"/>
    </xf>
    <xf borderId="56" fillId="0" fontId="3" numFmtId="0" xfId="0" applyAlignment="1" applyBorder="1" applyFont="1">
      <alignment horizontal="center" shrinkToFit="0" vertical="center" wrapText="1"/>
    </xf>
    <xf borderId="57" fillId="19" fontId="3" numFmtId="1" xfId="0" applyAlignment="1" applyBorder="1" applyFont="1" applyNumberFormat="1">
      <alignment readingOrder="0" vertical="center"/>
    </xf>
    <xf borderId="17" fillId="0" fontId="3" numFmtId="0" xfId="0" applyAlignment="1" applyBorder="1" applyFont="1">
      <alignment horizontal="center" vertical="center"/>
    </xf>
    <xf borderId="25" fillId="19" fontId="3" numFmtId="1" xfId="0" applyAlignment="1" applyBorder="1" applyFont="1" applyNumberFormat="1">
      <alignment readingOrder="0" vertical="center"/>
    </xf>
    <xf borderId="12" fillId="0" fontId="3" numFmtId="2" xfId="0" applyAlignment="1" applyBorder="1" applyFont="1" applyNumberFormat="1">
      <alignment horizontal="center" vertical="center"/>
    </xf>
    <xf borderId="12" fillId="0" fontId="3" numFmtId="0" xfId="0" applyAlignment="1" applyBorder="1" applyFont="1">
      <alignment horizontal="center" vertical="center"/>
    </xf>
    <xf borderId="25" fillId="15" fontId="3" numFmtId="0" xfId="0" applyAlignment="1" applyBorder="1" applyFont="1">
      <alignment vertical="center"/>
    </xf>
    <xf borderId="11" fillId="0" fontId="3" numFmtId="0" xfId="0" applyAlignment="1" applyBorder="1" applyFont="1">
      <alignment horizontal="center" vertical="center"/>
    </xf>
    <xf borderId="30" fillId="15" fontId="3" numFmtId="0" xfId="0" applyAlignment="1" applyBorder="1" applyFont="1">
      <alignment vertical="center"/>
    </xf>
    <xf borderId="58" fillId="24" fontId="3" numFmtId="164" xfId="0" applyAlignment="1" applyBorder="1" applyFont="1" applyNumberFormat="1">
      <alignment vertical="center"/>
    </xf>
    <xf borderId="49" fillId="3" fontId="3" numFmtId="0" xfId="0" applyAlignment="1" applyBorder="1" applyFont="1">
      <alignment vertical="center"/>
    </xf>
    <xf borderId="12" fillId="3" fontId="3" numFmtId="0" xfId="0" applyAlignment="1" applyBorder="1" applyFont="1">
      <alignment vertical="center"/>
    </xf>
    <xf borderId="12" fillId="15" fontId="3" numFmtId="0" xfId="0" applyAlignment="1" applyBorder="1" applyFont="1">
      <alignment vertical="center"/>
    </xf>
    <xf borderId="30" fillId="14" fontId="3" numFmtId="1" xfId="0" applyAlignment="1" applyBorder="1" applyFont="1" applyNumberFormat="1">
      <alignment readingOrder="0" vertical="center"/>
    </xf>
    <xf borderId="26" fillId="0" fontId="3" numFmtId="2" xfId="0" applyAlignment="1" applyBorder="1" applyFont="1" applyNumberFormat="1">
      <alignment horizontal="center" vertical="center"/>
    </xf>
    <xf borderId="0" fillId="0" fontId="53" numFmtId="2" xfId="0" applyAlignment="1" applyFont="1" applyNumberFormat="1">
      <alignment horizontal="center" shrinkToFit="0" vertical="center" wrapText="1"/>
    </xf>
    <xf borderId="10" fillId="3" fontId="26" numFmtId="0" xfId="0" applyAlignment="1" applyBorder="1" applyFont="1">
      <alignment horizontal="left" readingOrder="0" vertical="center"/>
    </xf>
    <xf borderId="30" fillId="3" fontId="26" numFmtId="0" xfId="0" applyAlignment="1" applyBorder="1" applyFont="1">
      <alignment vertical="center"/>
    </xf>
    <xf borderId="10" fillId="25" fontId="26" numFmtId="0" xfId="0" applyAlignment="1" applyBorder="1" applyFont="1">
      <alignment horizontal="left" vertical="center"/>
    </xf>
    <xf borderId="25" fillId="0" fontId="3" numFmtId="0" xfId="0" applyAlignment="1" applyBorder="1" applyFont="1">
      <alignment horizontal="center" shrinkToFit="0" vertical="center" wrapText="1"/>
    </xf>
    <xf borderId="10" fillId="0" fontId="3" numFmtId="0" xfId="0" applyAlignment="1" applyBorder="1" applyFont="1">
      <alignment vertical="center"/>
    </xf>
    <xf borderId="10" fillId="0" fontId="3" numFmtId="0" xfId="0" applyAlignment="1" applyBorder="1" applyFont="1">
      <alignment horizontal="left" vertical="center"/>
    </xf>
    <xf borderId="10" fillId="0" fontId="3" numFmtId="0" xfId="0" applyAlignment="1" applyBorder="1" applyFont="1">
      <alignment horizontal="left" readingOrder="0" vertical="center"/>
    </xf>
    <xf borderId="25" fillId="24" fontId="3" numFmtId="0" xfId="0" applyAlignment="1" applyBorder="1" applyFont="1">
      <alignment horizontal="right" vertical="center"/>
    </xf>
    <xf borderId="25" fillId="5" fontId="3" numFmtId="2" xfId="0" applyAlignment="1" applyBorder="1" applyFont="1" applyNumberFormat="1">
      <alignment horizontal="center" shrinkToFit="0" vertical="center" wrapText="1"/>
    </xf>
    <xf borderId="25" fillId="3" fontId="3" numFmtId="0" xfId="0" applyAlignment="1" applyBorder="1" applyFont="1">
      <alignment shrinkToFit="0" vertical="center" wrapText="1"/>
    </xf>
    <xf borderId="25" fillId="0" fontId="3" numFmtId="2" xfId="0" applyAlignment="1" applyBorder="1" applyFont="1" applyNumberFormat="1">
      <alignment horizontal="left" vertical="center"/>
    </xf>
    <xf borderId="1" fillId="24" fontId="3" numFmtId="0" xfId="0" applyAlignment="1" applyBorder="1" applyFont="1">
      <alignment vertical="center"/>
    </xf>
    <xf borderId="25" fillId="0" fontId="46" numFmtId="2" xfId="0" applyAlignment="1" applyBorder="1" applyFont="1" applyNumberFormat="1">
      <alignment horizontal="left" vertical="center"/>
    </xf>
    <xf borderId="25" fillId="15" fontId="3" numFmtId="0" xfId="0" applyAlignment="1" applyBorder="1" applyFont="1">
      <alignment shrinkToFit="0" vertical="center" wrapText="1"/>
    </xf>
    <xf borderId="15" fillId="0" fontId="3" numFmtId="0" xfId="0" applyAlignment="1" applyBorder="1" applyFont="1">
      <alignment horizontal="center" shrinkToFit="0" vertical="center" wrapText="1"/>
    </xf>
    <xf borderId="59" fillId="0" fontId="11" numFmtId="0" xfId="0" applyBorder="1" applyFont="1"/>
    <xf borderId="25" fillId="24" fontId="3" numFmtId="1" xfId="0" applyAlignment="1" applyBorder="1" applyFont="1" applyNumberFormat="1">
      <alignment vertical="center"/>
    </xf>
    <xf borderId="25" fillId="14" fontId="3" numFmtId="1" xfId="0" applyAlignment="1" applyBorder="1" applyFont="1" applyNumberFormat="1">
      <alignment vertical="center"/>
    </xf>
    <xf borderId="47" fillId="3" fontId="3" numFmtId="0" xfId="0" applyAlignment="1" applyBorder="1" applyFont="1">
      <alignment horizontal="center" vertical="center"/>
    </xf>
    <xf borderId="0" fillId="0" fontId="13" numFmtId="0" xfId="0" applyFont="1"/>
    <xf borderId="4" fillId="3" fontId="3" numFmtId="0" xfId="0" applyAlignment="1" applyBorder="1" applyFont="1">
      <alignment vertical="center"/>
    </xf>
    <xf borderId="2" fillId="3" fontId="3" numFmtId="0" xfId="0" applyAlignment="1" applyBorder="1" applyFont="1">
      <alignment horizontal="center" vertical="center"/>
    </xf>
    <xf borderId="42" fillId="3" fontId="3" numFmtId="0" xfId="0" applyAlignment="1" applyBorder="1" applyFont="1">
      <alignment vertical="center"/>
    </xf>
    <xf borderId="41" fillId="3" fontId="3" numFmtId="0" xfId="0" applyAlignment="1" applyBorder="1" applyFont="1">
      <alignment horizontal="center" vertical="center"/>
    </xf>
    <xf borderId="42" fillId="3" fontId="3" numFmtId="0" xfId="0" applyAlignment="1" applyBorder="1" applyFont="1">
      <alignment horizontal="center" vertical="center"/>
    </xf>
    <xf borderId="30" fillId="20" fontId="3" numFmtId="0" xfId="0" applyAlignment="1" applyBorder="1" applyFont="1">
      <alignment horizontal="center" vertical="center"/>
    </xf>
    <xf borderId="41" fillId="26" fontId="44" numFmtId="0" xfId="0" applyAlignment="1" applyBorder="1" applyFill="1" applyFont="1">
      <alignment horizontal="left" readingOrder="0" vertical="center"/>
    </xf>
    <xf borderId="42" fillId="26" fontId="3" numFmtId="0" xfId="0" applyAlignment="1" applyBorder="1" applyFont="1">
      <alignment vertical="center"/>
    </xf>
    <xf borderId="45" fillId="26" fontId="3" numFmtId="0" xfId="0" applyAlignment="1" applyBorder="1" applyFont="1">
      <alignment vertical="center"/>
    </xf>
    <xf borderId="41" fillId="26" fontId="3" numFmtId="0" xfId="0" applyAlignment="1" applyBorder="1" applyFont="1">
      <alignment horizontal="center" vertical="center"/>
    </xf>
    <xf borderId="42" fillId="26" fontId="3" numFmtId="0" xfId="0" applyAlignment="1" applyBorder="1" applyFont="1">
      <alignment horizontal="center" vertical="center"/>
    </xf>
    <xf borderId="45" fillId="26" fontId="3" numFmtId="0" xfId="0" applyAlignment="1" applyBorder="1" applyFont="1">
      <alignment horizontal="center" vertical="center"/>
    </xf>
    <xf borderId="10" fillId="3" fontId="3" numFmtId="0" xfId="0" applyAlignment="1" applyBorder="1" applyFont="1">
      <alignment readingOrder="0" vertical="center"/>
    </xf>
    <xf borderId="10" fillId="3" fontId="26" numFmtId="0" xfId="0" applyAlignment="1" applyBorder="1" applyFont="1">
      <alignment horizontal="center" vertical="center"/>
    </xf>
    <xf borderId="47" fillId="3" fontId="26" numFmtId="0" xfId="0" applyAlignment="1" applyBorder="1" applyFont="1">
      <alignment horizontal="center" vertical="center"/>
    </xf>
    <xf borderId="60" fillId="27" fontId="3" numFmtId="0" xfId="0" applyAlignment="1" applyBorder="1" applyFill="1" applyFont="1">
      <alignment horizontal="center" shrinkToFit="0" vertical="center" wrapText="1"/>
    </xf>
    <xf borderId="61" fillId="0" fontId="11" numFmtId="0" xfId="0" applyBorder="1" applyFont="1"/>
    <xf borderId="62" fillId="0" fontId="11" numFmtId="0" xfId="0" applyBorder="1" applyFont="1"/>
    <xf borderId="47" fillId="28" fontId="3" numFmtId="0" xfId="0" applyAlignment="1" applyBorder="1" applyFill="1" applyFont="1">
      <alignment horizontal="center" shrinkToFit="0" vertical="center" wrapText="1"/>
    </xf>
    <xf borderId="25" fillId="0" fontId="3" numFmtId="0" xfId="0" applyAlignment="1" applyBorder="1" applyFont="1">
      <alignment horizontal="center" readingOrder="0" shrinkToFit="0" vertical="center" wrapText="1"/>
    </xf>
    <xf borderId="27" fillId="0" fontId="3" numFmtId="0" xfId="0" applyAlignment="1" applyBorder="1" applyFont="1">
      <alignment horizontal="center" shrinkToFit="0" vertical="center" wrapText="1"/>
    </xf>
    <xf borderId="25" fillId="27" fontId="3" numFmtId="0" xfId="0" applyAlignment="1" applyBorder="1" applyFont="1">
      <alignment horizontal="center" vertical="center"/>
    </xf>
    <xf borderId="25" fillId="27" fontId="34" numFmtId="0" xfId="0" applyAlignment="1" applyBorder="1" applyFont="1">
      <alignment horizontal="center" shrinkToFit="0" vertical="center" wrapText="1"/>
    </xf>
    <xf borderId="25" fillId="27" fontId="3" numFmtId="0" xfId="0" applyAlignment="1" applyBorder="1" applyFont="1">
      <alignment horizontal="center" shrinkToFit="0" vertical="center" wrapText="1"/>
    </xf>
    <xf borderId="63" fillId="28" fontId="3" numFmtId="0" xfId="0" applyAlignment="1" applyBorder="1" applyFont="1">
      <alignment horizontal="center" vertical="center"/>
    </xf>
    <xf borderId="57" fillId="28" fontId="3" numFmtId="0" xfId="0" applyAlignment="1" applyBorder="1" applyFont="1">
      <alignment horizontal="center" vertical="center"/>
    </xf>
    <xf borderId="25" fillId="28" fontId="34" numFmtId="0" xfId="0" applyAlignment="1" applyBorder="1" applyFont="1">
      <alignment horizontal="center" shrinkToFit="0" vertical="center" wrapText="1"/>
    </xf>
    <xf borderId="57" fillId="28" fontId="3" numFmtId="0" xfId="0" applyAlignment="1" applyBorder="1" applyFont="1">
      <alignment horizontal="center" shrinkToFit="0" vertical="center" wrapText="1"/>
    </xf>
    <xf borderId="25" fillId="3" fontId="3" numFmtId="0" xfId="0" applyAlignment="1" applyBorder="1" applyFont="1">
      <alignment horizontal="center" shrinkToFit="0" vertical="center" wrapText="1"/>
    </xf>
    <xf borderId="25" fillId="19" fontId="3" numFmtId="0" xfId="0" applyAlignment="1" applyBorder="1" applyFont="1">
      <alignment horizontal="center" readingOrder="0" vertical="center"/>
    </xf>
    <xf borderId="25" fillId="3" fontId="3" numFmtId="164" xfId="0" applyAlignment="1" applyBorder="1" applyFont="1" applyNumberFormat="1">
      <alignment horizontal="center" vertical="center"/>
    </xf>
    <xf borderId="25" fillId="3" fontId="3" numFmtId="0" xfId="0" applyAlignment="1" applyBorder="1" applyFont="1">
      <alignment horizontal="center" vertical="center"/>
    </xf>
    <xf borderId="57" fillId="24" fontId="3" numFmtId="164" xfId="0" applyAlignment="1" applyBorder="1" applyFont="1" applyNumberFormat="1">
      <alignment horizontal="center" vertical="center"/>
    </xf>
    <xf borderId="64" fillId="24" fontId="3" numFmtId="164" xfId="0" applyAlignment="1" applyBorder="1" applyFont="1" applyNumberFormat="1">
      <alignment horizontal="center" vertical="center"/>
    </xf>
    <xf borderId="65" fillId="24" fontId="3" numFmtId="9" xfId="0" applyAlignment="1" applyBorder="1" applyFont="1" applyNumberFormat="1">
      <alignment horizontal="center" vertical="center"/>
    </xf>
    <xf borderId="57" fillId="24" fontId="3" numFmtId="9" xfId="0" applyAlignment="1" applyBorder="1" applyFont="1" applyNumberFormat="1">
      <alignment horizontal="center" vertical="center"/>
    </xf>
    <xf borderId="25" fillId="24" fontId="3" numFmtId="164" xfId="0" applyAlignment="1" applyBorder="1" applyFont="1" applyNumberFormat="1">
      <alignment horizontal="center" vertical="center"/>
    </xf>
    <xf borderId="66" fillId="24" fontId="3" numFmtId="9" xfId="0" applyAlignment="1" applyBorder="1" applyFont="1" applyNumberFormat="1">
      <alignment horizontal="center" vertical="center"/>
    </xf>
    <xf borderId="25" fillId="24" fontId="3" numFmtId="9" xfId="0" applyAlignment="1" applyBorder="1" applyFont="1" applyNumberFormat="1">
      <alignment horizontal="center" vertical="center"/>
    </xf>
    <xf borderId="57" fillId="3" fontId="3" numFmtId="0" xfId="0" applyAlignment="1" applyBorder="1" applyFont="1">
      <alignment horizontal="center" shrinkToFit="0" vertical="center" wrapText="1"/>
    </xf>
    <xf borderId="57" fillId="3" fontId="3" numFmtId="164" xfId="0" applyAlignment="1" applyBorder="1" applyFont="1" applyNumberFormat="1">
      <alignment horizontal="center" vertical="center"/>
    </xf>
    <xf borderId="57" fillId="3" fontId="3" numFmtId="0" xfId="0" applyAlignment="1" applyBorder="1" applyFont="1">
      <alignment horizontal="center" vertical="center"/>
    </xf>
    <xf borderId="67" fillId="24" fontId="3" numFmtId="164" xfId="0" applyAlignment="1" applyBorder="1" applyFont="1" applyNumberFormat="1">
      <alignment horizontal="center" vertical="center"/>
    </xf>
    <xf borderId="68" fillId="24" fontId="3" numFmtId="9" xfId="0" applyAlignment="1" applyBorder="1" applyFont="1" applyNumberFormat="1">
      <alignment horizontal="center" vertical="center"/>
    </xf>
    <xf borderId="25" fillId="15" fontId="3" numFmtId="0" xfId="0" applyAlignment="1" applyBorder="1" applyFont="1">
      <alignment horizontal="center" shrinkToFit="0" vertical="center" wrapText="1"/>
    </xf>
    <xf borderId="25" fillId="15" fontId="3" numFmtId="164" xfId="0" applyAlignment="1" applyBorder="1" applyFont="1" applyNumberFormat="1">
      <alignment horizontal="center" vertical="center"/>
    </xf>
    <xf borderId="25" fillId="15" fontId="3" numFmtId="0" xfId="0" applyAlignment="1" applyBorder="1" applyFont="1">
      <alignment horizontal="center" vertical="center"/>
    </xf>
    <xf borderId="57" fillId="19" fontId="3" numFmtId="0" xfId="0" applyAlignment="1" applyBorder="1" applyFont="1">
      <alignment horizontal="center" readingOrder="0" vertical="center"/>
    </xf>
    <xf borderId="25" fillId="19" fontId="3" numFmtId="0" xfId="0" applyAlignment="1" applyBorder="1" applyFont="1">
      <alignment horizontal="center" vertical="center"/>
    </xf>
    <xf borderId="25" fillId="29" fontId="3" numFmtId="0" xfId="0" applyAlignment="1" applyBorder="1" applyFill="1" applyFont="1">
      <alignment horizontal="center" vertical="center"/>
    </xf>
    <xf borderId="51" fillId="3" fontId="26" numFmtId="0" xfId="0" applyAlignment="1" applyBorder="1" applyFont="1">
      <alignment horizontal="left" readingOrder="0" vertical="center"/>
    </xf>
    <xf borderId="10" fillId="3" fontId="26" numFmtId="0" xfId="0" applyAlignment="1" applyBorder="1" applyFont="1">
      <alignment horizontal="left" vertical="center"/>
    </xf>
    <xf borderId="10" fillId="22" fontId="26" numFmtId="0" xfId="0" applyAlignment="1" applyBorder="1" applyFont="1">
      <alignment horizontal="left" readingOrder="0" vertical="center"/>
    </xf>
    <xf borderId="25" fillId="24" fontId="26" numFmtId="0" xfId="0" applyAlignment="1" applyBorder="1" applyFont="1">
      <alignment horizontal="center" vertical="center"/>
    </xf>
    <xf borderId="10" fillId="0" fontId="3" numFmtId="0" xfId="0" applyAlignment="1" applyBorder="1" applyFont="1">
      <alignment horizontal="center" shrinkToFit="0" vertical="center" wrapText="1"/>
    </xf>
    <xf borderId="10" fillId="27" fontId="3" numFmtId="0" xfId="0" applyAlignment="1" applyBorder="1" applyFont="1">
      <alignment horizontal="center" shrinkToFit="0" vertical="center" wrapText="1"/>
    </xf>
    <xf borderId="10" fillId="28" fontId="3" numFmtId="0" xfId="0" applyAlignment="1" applyBorder="1" applyFont="1">
      <alignment horizontal="center" shrinkToFit="0" vertical="center" wrapText="1"/>
    </xf>
    <xf borderId="16" fillId="0" fontId="3" numFmtId="0" xfId="0" applyAlignment="1" applyBorder="1" applyFont="1">
      <alignment horizontal="center" shrinkToFit="0" vertical="center" wrapText="1"/>
    </xf>
    <xf borderId="18" fillId="0" fontId="3" numFmtId="0" xfId="0" applyAlignment="1" applyBorder="1" applyFont="1">
      <alignment horizontal="center" shrinkToFit="0" vertical="center" wrapText="1"/>
    </xf>
    <xf borderId="29" fillId="27" fontId="3" numFmtId="0" xfId="0" applyAlignment="1" applyBorder="1" applyFont="1">
      <alignment horizontal="center" vertical="center"/>
    </xf>
    <xf borderId="69" fillId="27" fontId="3" numFmtId="0" xfId="0" applyAlignment="1" applyBorder="1" applyFont="1">
      <alignment horizontal="center" vertical="center"/>
    </xf>
    <xf borderId="57" fillId="27" fontId="34" numFmtId="0" xfId="0" applyAlignment="1" applyBorder="1" applyFont="1">
      <alignment horizontal="center" shrinkToFit="0" vertical="center" wrapText="1"/>
    </xf>
    <xf borderId="70" fillId="27" fontId="3" numFmtId="0" xfId="0" applyAlignment="1" applyBorder="1" applyFont="1">
      <alignment horizontal="center" shrinkToFit="0" vertical="center" wrapText="1"/>
    </xf>
    <xf borderId="29" fillId="28" fontId="3" numFmtId="0" xfId="0" applyAlignment="1" applyBorder="1" applyFont="1">
      <alignment horizontal="center" vertical="center"/>
    </xf>
    <xf borderId="57" fillId="28" fontId="34" numFmtId="0" xfId="0" applyAlignment="1" applyBorder="1" applyFont="1">
      <alignment horizontal="center" shrinkToFit="0" vertical="center" wrapText="1"/>
    </xf>
    <xf borderId="70" fillId="28" fontId="3" numFmtId="0" xfId="0" applyAlignment="1" applyBorder="1" applyFont="1">
      <alignment horizontal="center" shrinkToFit="0" vertical="center" wrapText="1"/>
    </xf>
    <xf borderId="10" fillId="19" fontId="3" numFmtId="0" xfId="0" applyAlignment="1" applyBorder="1" applyFont="1">
      <alignment horizontal="center" readingOrder="0" vertical="center"/>
    </xf>
    <xf borderId="25" fillId="3" fontId="13" numFmtId="0" xfId="0" applyAlignment="1" applyBorder="1" applyFont="1">
      <alignment horizontal="center"/>
    </xf>
    <xf borderId="25" fillId="15" fontId="13" numFmtId="0" xfId="0" applyAlignment="1" applyBorder="1" applyFont="1">
      <alignment horizontal="center"/>
    </xf>
    <xf borderId="57" fillId="15" fontId="3" numFmtId="0" xfId="0" applyAlignment="1" applyBorder="1" applyFont="1">
      <alignment horizontal="center" vertical="center"/>
    </xf>
    <xf borderId="27" fillId="0" fontId="34" numFmtId="0" xfId="0" applyAlignment="1" applyBorder="1" applyFont="1">
      <alignment horizontal="center" shrinkToFit="0" vertical="center" wrapText="1"/>
    </xf>
    <xf borderId="30" fillId="28" fontId="3" numFmtId="0" xfId="0" applyAlignment="1" applyBorder="1" applyFont="1">
      <alignment horizontal="center" vertical="center"/>
    </xf>
    <xf borderId="0" fillId="0" fontId="10" numFmtId="0" xfId="0" applyAlignment="1" applyFont="1">
      <alignment horizontal="center" vertical="center"/>
    </xf>
    <xf borderId="10" fillId="19" fontId="3" numFmtId="0" xfId="0" applyAlignment="1" applyBorder="1" applyFont="1">
      <alignment horizontal="center" vertical="center"/>
    </xf>
    <xf borderId="10" fillId="3" fontId="3" numFmtId="0" xfId="0" applyAlignment="1" applyBorder="1" applyFont="1">
      <alignment horizontal="center" vertical="center"/>
    </xf>
    <xf borderId="0" fillId="0" fontId="13" numFmtId="0" xfId="0" applyAlignment="1" applyFont="1">
      <alignment vertical="center"/>
    </xf>
    <xf borderId="5" fillId="3" fontId="57" numFmtId="0" xfId="0" applyAlignment="1" applyBorder="1" applyFont="1">
      <alignment horizontal="left" readingOrder="0" vertical="center"/>
    </xf>
    <xf borderId="7" fillId="30" fontId="44" numFmtId="0" xfId="0" applyAlignment="1" applyBorder="1" applyFill="1" applyFont="1">
      <alignment readingOrder="0" vertical="center"/>
    </xf>
    <xf borderId="8" fillId="30" fontId="58" numFmtId="0" xfId="0" applyAlignment="1" applyBorder="1" applyFont="1">
      <alignment vertical="center"/>
    </xf>
    <xf borderId="8" fillId="30" fontId="58" numFmtId="0" xfId="0" applyAlignment="1" applyBorder="1" applyFont="1">
      <alignment horizontal="center" vertical="center"/>
    </xf>
    <xf borderId="9" fillId="30" fontId="3" numFmtId="0" xfId="0" applyAlignment="1" applyBorder="1" applyFont="1">
      <alignment vertical="center"/>
    </xf>
    <xf borderId="10" fillId="31" fontId="3" numFmtId="0" xfId="0" applyAlignment="1" applyBorder="1" applyFill="1" applyFont="1">
      <alignment horizontal="left" readingOrder="0" vertical="center"/>
    </xf>
    <xf borderId="71" fillId="3" fontId="3" numFmtId="0" xfId="0" applyAlignment="1" applyBorder="1" applyFont="1">
      <alignment horizontal="center" vertical="center"/>
    </xf>
    <xf borderId="72" fillId="0" fontId="11" numFmtId="0" xfId="0" applyBorder="1" applyFont="1"/>
    <xf borderId="73" fillId="0" fontId="11" numFmtId="0" xfId="0" applyBorder="1" applyFont="1"/>
    <xf borderId="60" fillId="27" fontId="3" numFmtId="0" xfId="0" applyAlignment="1" applyBorder="1" applyFont="1">
      <alignment horizontal="center" vertical="center"/>
    </xf>
    <xf borderId="60" fillId="28" fontId="3" numFmtId="0" xfId="0" applyAlignment="1" applyBorder="1" applyFont="1">
      <alignment horizontal="center" vertical="center"/>
    </xf>
    <xf borderId="60" fillId="19" fontId="3" numFmtId="0" xfId="0" applyAlignment="1" applyBorder="1" applyFont="1">
      <alignment horizontal="center" vertical="center"/>
    </xf>
    <xf borderId="30" fillId="27" fontId="3" numFmtId="0" xfId="0" applyAlignment="1" applyBorder="1" applyFont="1">
      <alignment horizontal="center" vertical="center"/>
    </xf>
    <xf quotePrefix="1" borderId="74" fillId="22" fontId="34" numFmtId="0" xfId="0" applyAlignment="1" applyBorder="1" applyFont="1">
      <alignment horizontal="center" vertical="center"/>
    </xf>
    <xf borderId="74" fillId="22" fontId="34" numFmtId="0" xfId="0" applyAlignment="1" applyBorder="1" applyFont="1">
      <alignment horizontal="center" vertical="center"/>
    </xf>
    <xf borderId="25" fillId="27" fontId="3" numFmtId="13" xfId="0" applyAlignment="1" applyBorder="1" applyFont="1" applyNumberFormat="1">
      <alignment horizontal="center" shrinkToFit="0" vertical="center" wrapText="1"/>
    </xf>
    <xf borderId="25" fillId="28" fontId="3" numFmtId="0" xfId="0" applyAlignment="1" applyBorder="1" applyFont="1">
      <alignment horizontal="center" vertical="center"/>
    </xf>
    <xf quotePrefix="1" borderId="25" fillId="22" fontId="34" numFmtId="0" xfId="0" applyAlignment="1" applyBorder="1" applyFont="1">
      <alignment horizontal="center" vertical="center"/>
    </xf>
    <xf borderId="25" fillId="0" fontId="34" numFmtId="0" xfId="0" applyAlignment="1" applyBorder="1" applyFont="1">
      <alignment horizontal="center" vertical="center"/>
    </xf>
    <xf borderId="25" fillId="28" fontId="3" numFmtId="13" xfId="0" applyAlignment="1" applyBorder="1" applyFont="1" applyNumberFormat="1">
      <alignment horizontal="center" shrinkToFit="0" vertical="center" wrapText="1"/>
    </xf>
    <xf borderId="30" fillId="19" fontId="3" numFmtId="0" xfId="0" applyAlignment="1" applyBorder="1" applyFont="1">
      <alignment horizontal="center" vertical="center"/>
    </xf>
    <xf quotePrefix="1" borderId="14" fillId="0" fontId="34" numFmtId="0" xfId="0" applyAlignment="1" applyBorder="1" applyFont="1">
      <alignment horizontal="center" vertical="center"/>
    </xf>
    <xf borderId="30" fillId="19" fontId="3" numFmtId="13" xfId="0" applyAlignment="1" applyBorder="1" applyFont="1" applyNumberFormat="1">
      <alignment horizontal="center" shrinkToFit="0" vertical="center" wrapText="1"/>
    </xf>
    <xf borderId="57" fillId="27" fontId="3" numFmtId="0" xfId="0" applyAlignment="1" applyBorder="1" applyFont="1">
      <alignment horizontal="center" shrinkToFit="0" vertical="center" wrapText="1"/>
    </xf>
    <xf borderId="25" fillId="24" fontId="34" numFmtId="0" xfId="0" applyAlignment="1" applyBorder="1" applyFont="1">
      <alignment horizontal="center" vertical="center"/>
    </xf>
    <xf borderId="57" fillId="24" fontId="34" numFmtId="0" xfId="0" applyAlignment="1" applyBorder="1" applyFont="1">
      <alignment horizontal="center" vertical="center"/>
    </xf>
    <xf borderId="25" fillId="22" fontId="34" numFmtId="0" xfId="0" applyAlignment="1" applyBorder="1" applyFont="1">
      <alignment horizontal="center" vertical="center"/>
    </xf>
    <xf quotePrefix="1" borderId="25" fillId="0" fontId="34" numFmtId="0" xfId="0" applyAlignment="1" applyBorder="1" applyFont="1">
      <alignment horizontal="center" vertical="center"/>
    </xf>
    <xf borderId="25" fillId="19" fontId="34" numFmtId="0" xfId="0" applyAlignment="1" applyBorder="1" applyFont="1">
      <alignment horizontal="center" readingOrder="0" vertical="center"/>
    </xf>
    <xf borderId="25" fillId="14" fontId="34" numFmtId="0" xfId="0" applyAlignment="1" applyBorder="1" applyFont="1">
      <alignment horizontal="center" readingOrder="0" vertical="center"/>
    </xf>
    <xf borderId="25" fillId="14" fontId="34" numFmtId="0" xfId="0" applyAlignment="1" applyBorder="1" applyFont="1">
      <alignment horizontal="center" vertical="center"/>
    </xf>
    <xf borderId="25" fillId="19" fontId="34" numFmtId="0" xfId="0" applyAlignment="1" applyBorder="1" applyFont="1">
      <alignment horizontal="center" vertical="center"/>
    </xf>
    <xf borderId="30" fillId="5" fontId="3" numFmtId="0" xfId="0" applyAlignment="1" applyBorder="1" applyFont="1">
      <alignment horizontal="center" vertical="center"/>
    </xf>
    <xf borderId="51" fillId="3" fontId="3" numFmtId="0" xfId="0" applyAlignment="1" applyBorder="1" applyFont="1">
      <alignment horizontal="left" shrinkToFit="0" vertical="center" wrapText="1"/>
    </xf>
    <xf borderId="16" fillId="0" fontId="3" numFmtId="0" xfId="0" applyAlignment="1" applyBorder="1" applyFont="1">
      <alignment horizontal="left" readingOrder="0" vertical="center"/>
    </xf>
    <xf borderId="51" fillId="24" fontId="3" numFmtId="0" xfId="0" applyAlignment="1" applyBorder="1" applyFont="1">
      <alignment horizontal="center" vertical="center"/>
    </xf>
    <xf borderId="10" fillId="27" fontId="3" numFmtId="0" xfId="0" applyAlignment="1" applyBorder="1" applyFont="1">
      <alignment horizontal="center" vertical="center"/>
    </xf>
    <xf borderId="10" fillId="28" fontId="3" numFmtId="0" xfId="0" applyAlignment="1" applyBorder="1" applyFont="1">
      <alignment horizontal="center" vertical="center"/>
    </xf>
    <xf quotePrefix="1" borderId="1" fillId="22" fontId="34" numFmtId="0" xfId="0" applyAlignment="1" applyBorder="1" applyFont="1">
      <alignment horizontal="center" vertical="center"/>
    </xf>
    <xf borderId="57" fillId="27" fontId="3" numFmtId="0" xfId="0" applyAlignment="1" applyBorder="1" applyFont="1">
      <alignment horizontal="center" vertical="center"/>
    </xf>
    <xf borderId="1" fillId="22" fontId="34" numFmtId="0" xfId="0" applyAlignment="1" applyBorder="1" applyFont="1">
      <alignment horizontal="center" vertical="center"/>
    </xf>
    <xf borderId="57" fillId="27" fontId="3" numFmtId="13" xfId="0" applyAlignment="1" applyBorder="1" applyFont="1" applyNumberFormat="1">
      <alignment horizontal="center" shrinkToFit="0" vertical="center" wrapText="1"/>
    </xf>
    <xf quotePrefix="1" borderId="57" fillId="22" fontId="34" numFmtId="0" xfId="0" applyAlignment="1" applyBorder="1" applyFont="1">
      <alignment horizontal="center" vertical="center"/>
    </xf>
    <xf borderId="27" fillId="0" fontId="34" numFmtId="0" xfId="0" applyAlignment="1" applyBorder="1" applyFont="1">
      <alignment horizontal="center" vertical="center"/>
    </xf>
    <xf borderId="57" fillId="28" fontId="3" numFmtId="13" xfId="0" applyAlignment="1" applyBorder="1" applyFont="1" applyNumberFormat="1">
      <alignment horizontal="center" shrinkToFit="0" vertical="center" wrapText="1"/>
    </xf>
    <xf borderId="29" fillId="19" fontId="3" numFmtId="0" xfId="0" applyAlignment="1" applyBorder="1" applyFont="1">
      <alignment horizontal="center" vertical="center"/>
    </xf>
    <xf quotePrefix="1" borderId="0" fillId="0" fontId="34" numFmtId="0" xfId="0" applyAlignment="1" applyFont="1">
      <alignment horizontal="center" vertical="center"/>
    </xf>
    <xf borderId="29" fillId="19" fontId="3" numFmtId="13" xfId="0" applyAlignment="1" applyBorder="1" applyFont="1" applyNumberFormat="1">
      <alignment horizontal="center" shrinkToFit="0" vertical="center" wrapText="1"/>
    </xf>
    <xf borderId="63" fillId="3" fontId="3" numFmtId="0" xfId="0" applyAlignment="1" applyBorder="1" applyFont="1">
      <alignment horizontal="center" vertical="center"/>
    </xf>
    <xf quotePrefix="1" borderId="67" fillId="22" fontId="34" numFmtId="0" xfId="0" applyAlignment="1" applyBorder="1" applyFont="1">
      <alignment horizontal="center" vertical="center"/>
    </xf>
    <xf borderId="57" fillId="5" fontId="3" numFmtId="0" xfId="0" applyAlignment="1" applyBorder="1" applyFont="1">
      <alignment horizontal="center" vertical="center"/>
    </xf>
    <xf borderId="66" fillId="3" fontId="3" numFmtId="0" xfId="0" applyAlignment="1" applyBorder="1" applyFont="1">
      <alignment horizontal="center" vertical="center"/>
    </xf>
    <xf borderId="57" fillId="19" fontId="34" numFmtId="0" xfId="0" applyAlignment="1" applyBorder="1" applyFont="1">
      <alignment horizontal="center" vertical="center"/>
    </xf>
    <xf borderId="66" fillId="15" fontId="3" numFmtId="0" xfId="0" applyAlignment="1" applyBorder="1" applyFont="1">
      <alignment horizontal="center" vertical="center"/>
    </xf>
    <xf borderId="51" fillId="3" fontId="3" numFmtId="0" xfId="0" applyAlignment="1" applyBorder="1" applyFont="1">
      <alignment horizontal="left" vertical="center"/>
    </xf>
    <xf borderId="10" fillId="3" fontId="3" numFmtId="0" xfId="0" applyAlignment="1" applyBorder="1" applyFont="1">
      <alignment horizontal="left" vertical="center"/>
    </xf>
    <xf borderId="10" fillId="24" fontId="3" numFmtId="0" xfId="0" applyAlignment="1" applyBorder="1" applyFont="1">
      <alignment horizontal="center" vertical="center"/>
    </xf>
    <xf borderId="10" fillId="3" fontId="3" numFmtId="0" xfId="0" applyAlignment="1" applyBorder="1" applyFont="1">
      <alignment horizontal="center" readingOrder="0" vertical="center"/>
    </xf>
    <xf borderId="75" fillId="26" fontId="44" numFmtId="0" xfId="0" applyAlignment="1" applyBorder="1" applyFont="1">
      <alignment readingOrder="0" vertical="center"/>
    </xf>
    <xf borderId="76" fillId="0" fontId="11" numFmtId="0" xfId="0" applyBorder="1" applyFont="1"/>
    <xf borderId="77" fillId="0" fontId="11" numFmtId="0" xfId="0" applyBorder="1" applyFont="1"/>
    <xf borderId="10" fillId="31" fontId="26" numFmtId="0" xfId="0" applyAlignment="1" applyBorder="1" applyFont="1">
      <alignment horizontal="left" readingOrder="0" vertical="center"/>
    </xf>
    <xf borderId="11" fillId="0" fontId="3" numFmtId="0" xfId="0" applyAlignment="1" applyBorder="1" applyFont="1">
      <alignment vertical="center"/>
    </xf>
    <xf borderId="12" fillId="0" fontId="3" numFmtId="0" xfId="0" applyAlignment="1" applyBorder="1" applyFont="1">
      <alignment vertical="center"/>
    </xf>
    <xf borderId="14" fillId="0" fontId="3" numFmtId="0" xfId="0" applyAlignment="1" applyBorder="1" applyFont="1">
      <alignment vertical="center"/>
    </xf>
    <xf borderId="15" fillId="0" fontId="3" numFmtId="0" xfId="0" applyAlignment="1" applyBorder="1" applyFont="1">
      <alignment vertical="center"/>
    </xf>
    <xf borderId="13" fillId="3" fontId="3" numFmtId="0" xfId="0" applyAlignment="1" applyBorder="1" applyFont="1">
      <alignment horizontal="center" vertical="center"/>
    </xf>
    <xf borderId="25" fillId="32" fontId="59" numFmtId="0" xfId="0" applyAlignment="1" applyBorder="1" applyFill="1" applyFont="1">
      <alignment horizontal="center" readingOrder="0" vertical="center"/>
    </xf>
    <xf borderId="25" fillId="33" fontId="59" numFmtId="0" xfId="0" applyAlignment="1" applyBorder="1" applyFill="1" applyFont="1">
      <alignment horizontal="center" readingOrder="0" vertical="center"/>
    </xf>
    <xf borderId="27" fillId="0" fontId="60" numFmtId="0" xfId="0" applyAlignment="1" applyBorder="1" applyFont="1">
      <alignment horizontal="center" vertical="center"/>
    </xf>
    <xf borderId="27" fillId="0" fontId="3" numFmtId="0" xfId="0" applyAlignment="1" applyBorder="1" applyFont="1">
      <alignment horizontal="center" vertical="center"/>
    </xf>
    <xf borderId="27" fillId="0" fontId="60" numFmtId="164" xfId="0" applyAlignment="1" applyBorder="1" applyFont="1" applyNumberFormat="1">
      <alignment horizontal="center" vertical="center"/>
    </xf>
    <xf borderId="27" fillId="24" fontId="3" numFmtId="164" xfId="0" applyAlignment="1" applyBorder="1" applyFont="1" applyNumberFormat="1">
      <alignment horizontal="center" vertical="center"/>
    </xf>
    <xf borderId="57" fillId="15" fontId="3" numFmtId="164" xfId="0" applyAlignment="1" applyBorder="1" applyFont="1" applyNumberFormat="1">
      <alignment horizontal="center" vertical="center"/>
    </xf>
    <xf borderId="78" fillId="15" fontId="3" numFmtId="0" xfId="0" applyAlignment="1" applyBorder="1" applyFont="1">
      <alignment horizontal="center" vertical="center"/>
    </xf>
    <xf borderId="29" fillId="15" fontId="3" numFmtId="0" xfId="0" applyAlignment="1" applyBorder="1" applyFont="1">
      <alignment horizontal="center" vertical="center"/>
    </xf>
    <xf borderId="30" fillId="15" fontId="3" numFmtId="0" xfId="0" applyAlignment="1" applyBorder="1" applyFont="1">
      <alignment horizontal="center" vertical="center"/>
    </xf>
    <xf borderId="30" fillId="3" fontId="3" numFmtId="0" xfId="0" applyAlignment="1" applyBorder="1" applyFont="1">
      <alignment horizontal="center" vertical="center"/>
    </xf>
    <xf borderId="64" fillId="15" fontId="3" numFmtId="0" xfId="0" applyAlignment="1" applyBorder="1" applyFont="1">
      <alignment horizontal="center" vertical="center"/>
    </xf>
    <xf borderId="30" fillId="15" fontId="26" numFmtId="0" xfId="0" applyAlignment="1" applyBorder="1" applyFont="1">
      <alignment horizontal="center" vertical="center"/>
    </xf>
    <xf borderId="25" fillId="15" fontId="26" numFmtId="0" xfId="0" applyAlignment="1" applyBorder="1" applyFont="1">
      <alignment horizontal="center" vertical="center"/>
    </xf>
    <xf borderId="47" fillId="3" fontId="3" numFmtId="0" xfId="0" applyAlignment="1" applyBorder="1" applyFont="1">
      <alignment horizontal="center" readingOrder="0" vertical="center"/>
    </xf>
    <xf borderId="2" fillId="3" fontId="22" numFmtId="0" xfId="0" applyAlignment="1" applyBorder="1" applyFont="1">
      <alignment horizontal="left" vertical="center"/>
    </xf>
    <xf borderId="3" fillId="3" fontId="53" numFmtId="0" xfId="0" applyAlignment="1" applyBorder="1" applyFont="1">
      <alignment vertical="center"/>
    </xf>
    <xf borderId="5" fillId="3" fontId="61" numFmtId="0" xfId="0" applyAlignment="1" applyBorder="1" applyFont="1">
      <alignment horizontal="left" vertical="center"/>
    </xf>
    <xf borderId="1" fillId="3" fontId="53" numFmtId="0" xfId="0" applyAlignment="1" applyBorder="1" applyFont="1">
      <alignment vertical="center"/>
    </xf>
    <xf borderId="6" fillId="3" fontId="3" numFmtId="0" xfId="0" applyAlignment="1" applyBorder="1" applyFont="1">
      <alignment horizontal="center" vertical="center"/>
    </xf>
    <xf borderId="7" fillId="26" fontId="45" numFmtId="0" xfId="0" applyAlignment="1" applyBorder="1" applyFont="1">
      <alignment vertical="center"/>
    </xf>
    <xf borderId="8" fillId="26" fontId="58" numFmtId="0" xfId="0" applyAlignment="1" applyBorder="1" applyFont="1">
      <alignment vertical="center"/>
    </xf>
    <xf borderId="9" fillId="26" fontId="58" numFmtId="0" xfId="0" applyAlignment="1" applyBorder="1" applyFont="1">
      <alignment horizontal="center" vertical="center"/>
    </xf>
    <xf borderId="47" fillId="2" fontId="62" numFmtId="0" xfId="0" applyAlignment="1" applyBorder="1" applyFont="1">
      <alignment horizontal="center" vertical="center"/>
    </xf>
    <xf borderId="79" fillId="0" fontId="11" numFmtId="0" xfId="0" applyBorder="1" applyFont="1"/>
    <xf borderId="57" fillId="9" fontId="3" numFmtId="0" xfId="0" applyAlignment="1" applyBorder="1" applyFont="1">
      <alignment horizontal="center" vertical="center"/>
    </xf>
    <xf borderId="47" fillId="33" fontId="62" numFmtId="0" xfId="0" applyAlignment="1" applyBorder="1" applyFont="1">
      <alignment horizontal="center" vertical="center"/>
    </xf>
    <xf borderId="57" fillId="33" fontId="3" numFmtId="0" xfId="0" applyAlignment="1" applyBorder="1" applyFont="1">
      <alignment horizontal="center" vertical="center"/>
    </xf>
    <xf borderId="47" fillId="27" fontId="3" numFmtId="0" xfId="0" applyAlignment="1" applyBorder="1" applyFont="1">
      <alignment horizontal="center" vertical="center"/>
    </xf>
    <xf borderId="25" fillId="27" fontId="63" numFmtId="0" xfId="0" applyAlignment="1" applyBorder="1" applyFont="1">
      <alignment horizontal="center" shrinkToFit="0" vertical="center" wrapText="1"/>
    </xf>
    <xf borderId="57" fillId="27" fontId="64" numFmtId="0" xfId="0" applyAlignment="1" applyBorder="1" applyFont="1">
      <alignment horizontal="center" shrinkToFit="0" vertical="center" wrapText="1"/>
    </xf>
    <xf borderId="30" fillId="27" fontId="3" numFmtId="0" xfId="0" applyAlignment="1" applyBorder="1" applyFont="1">
      <alignment horizontal="center" readingOrder="0" shrinkToFit="0" vertical="center" wrapText="1"/>
    </xf>
    <xf borderId="66" fillId="24" fontId="3" numFmtId="164" xfId="0" applyAlignment="1" applyBorder="1" applyFont="1" applyNumberFormat="1">
      <alignment horizontal="center" vertical="center"/>
    </xf>
    <xf borderId="25" fillId="24" fontId="65" numFmtId="164" xfId="0" applyAlignment="1" applyBorder="1" applyFont="1" applyNumberFormat="1">
      <alignment horizontal="center" vertical="center"/>
    </xf>
    <xf borderId="16" fillId="0" fontId="3" numFmtId="0" xfId="0" applyAlignment="1" applyBorder="1" applyFont="1">
      <alignment horizontal="center" vertical="center"/>
    </xf>
    <xf borderId="56" fillId="0" fontId="3" numFmtId="0" xfId="0" applyAlignment="1" applyBorder="1" applyFont="1">
      <alignment horizontal="center" vertical="center"/>
    </xf>
    <xf borderId="60" fillId="9" fontId="62" numFmtId="0" xfId="0" applyAlignment="1" applyBorder="1" applyFont="1">
      <alignment horizontal="center" vertical="center"/>
    </xf>
    <xf borderId="71" fillId="27" fontId="3" numFmtId="0" xfId="0" applyAlignment="1" applyBorder="1" applyFont="1">
      <alignment horizontal="center" vertical="center"/>
    </xf>
    <xf borderId="63" fillId="24" fontId="3" numFmtId="0" xfId="0" applyAlignment="1" applyBorder="1" applyFont="1">
      <alignment horizontal="center" vertical="center"/>
    </xf>
    <xf borderId="25" fillId="27" fontId="26" numFmtId="0" xfId="0" applyAlignment="1" applyBorder="1" applyFont="1">
      <alignment horizontal="center" vertical="center"/>
    </xf>
    <xf borderId="70" fillId="33" fontId="26" numFmtId="0" xfId="0" applyAlignment="1" applyBorder="1" applyFont="1">
      <alignment horizontal="center" vertical="center"/>
    </xf>
    <xf borderId="55" fillId="0" fontId="3" numFmtId="0" xfId="0" applyAlignment="1" applyBorder="1" applyFont="1">
      <alignment horizontal="center" shrinkToFit="0" vertical="center" wrapText="1"/>
    </xf>
    <xf borderId="56" fillId="0" fontId="3" numFmtId="0" xfId="0" applyAlignment="1" applyBorder="1" applyFont="1">
      <alignment horizontal="center" readingOrder="0" shrinkToFit="0" vertical="center" wrapText="1"/>
    </xf>
    <xf borderId="25" fillId="24" fontId="3" numFmtId="0" xfId="0" applyAlignment="1" applyBorder="1" applyFont="1">
      <alignment horizontal="center" vertical="center"/>
    </xf>
    <xf borderId="16" fillId="0" fontId="3" numFmtId="0" xfId="0" applyAlignment="1" applyBorder="1" applyFont="1">
      <alignment horizontal="left" vertical="center"/>
    </xf>
    <xf borderId="63" fillId="34" fontId="3" numFmtId="0" xfId="0" applyAlignment="1" applyBorder="1" applyFill="1" applyFont="1">
      <alignment horizontal="center" vertical="center"/>
    </xf>
    <xf borderId="65" fillId="24" fontId="3" numFmtId="0" xfId="0" applyAlignment="1" applyBorder="1" applyFont="1">
      <alignment horizontal="center" vertical="center"/>
    </xf>
    <xf borderId="25" fillId="2" fontId="26" numFmtId="0" xfId="0" applyAlignment="1" applyBorder="1" applyFont="1">
      <alignment horizontal="center" vertical="center"/>
    </xf>
    <xf borderId="25" fillId="33" fontId="26" numFmtId="0" xfId="0" applyAlignment="1" applyBorder="1" applyFont="1">
      <alignment horizontal="center" vertical="center"/>
    </xf>
    <xf borderId="30" fillId="27" fontId="3" numFmtId="0" xfId="0" applyAlignment="1" applyBorder="1" applyFont="1">
      <alignment horizontal="center" shrinkToFit="0" vertical="center" wrapText="1"/>
    </xf>
    <xf borderId="57" fillId="24" fontId="66" numFmtId="164" xfId="0" applyAlignment="1" applyBorder="1" applyFont="1" applyNumberFormat="1">
      <alignment horizontal="center" vertical="center"/>
    </xf>
    <xf borderId="0" fillId="0" fontId="3" numFmtId="0" xfId="0" applyAlignment="1" applyFont="1">
      <alignment horizontal="center"/>
    </xf>
    <xf borderId="0" fillId="0" fontId="3" numFmtId="0" xfId="0" applyAlignment="1" applyFont="1">
      <alignment shrinkToFit="0" wrapText="1"/>
    </xf>
    <xf borderId="3" fillId="3" fontId="3" numFmtId="0" xfId="0" applyAlignment="1" applyBorder="1" applyFont="1">
      <alignment horizontal="center"/>
    </xf>
    <xf borderId="3" fillId="3" fontId="3" numFmtId="0" xfId="0" applyBorder="1" applyFont="1"/>
    <xf borderId="3" fillId="3" fontId="3" numFmtId="0" xfId="0" applyAlignment="1" applyBorder="1" applyFont="1">
      <alignment shrinkToFit="0" wrapText="1"/>
    </xf>
    <xf borderId="5" fillId="3" fontId="57" numFmtId="0" xfId="0" applyAlignment="1" applyBorder="1" applyFont="1">
      <alignment horizontal="left" vertical="top"/>
    </xf>
    <xf borderId="1" fillId="3" fontId="3" numFmtId="0" xfId="0" applyAlignment="1" applyBorder="1" applyFont="1">
      <alignment horizontal="center"/>
    </xf>
    <xf borderId="1" fillId="3" fontId="3" numFmtId="0" xfId="0" applyBorder="1" applyFont="1"/>
    <xf borderId="1" fillId="3" fontId="3" numFmtId="0" xfId="0" applyAlignment="1" applyBorder="1" applyFont="1">
      <alignment shrinkToFit="0" wrapText="1"/>
    </xf>
    <xf borderId="6" fillId="3" fontId="3" numFmtId="0" xfId="0" applyBorder="1" applyFont="1"/>
    <xf borderId="7" fillId="26" fontId="45" numFmtId="0" xfId="0" applyAlignment="1" applyBorder="1" applyFont="1">
      <alignment horizontal="left" vertical="center"/>
    </xf>
    <xf borderId="8" fillId="26" fontId="3" numFmtId="0" xfId="0" applyAlignment="1" applyBorder="1" applyFont="1">
      <alignment horizontal="center"/>
    </xf>
    <xf borderId="8" fillId="26" fontId="3" numFmtId="0" xfId="0" applyBorder="1" applyFont="1"/>
    <xf borderId="8" fillId="26" fontId="3" numFmtId="0" xfId="0" applyAlignment="1" applyBorder="1" applyFont="1">
      <alignment vertical="center"/>
    </xf>
    <xf borderId="8" fillId="26" fontId="3" numFmtId="0" xfId="0" applyAlignment="1" applyBorder="1" applyFont="1">
      <alignment shrinkToFit="0" wrapText="1"/>
    </xf>
    <xf borderId="9" fillId="26" fontId="3" numFmtId="0" xfId="0" applyBorder="1" applyFont="1"/>
    <xf borderId="0" fillId="0" fontId="53" numFmtId="0" xfId="0" applyAlignment="1" applyFont="1">
      <alignment horizontal="center"/>
    </xf>
    <xf borderId="10" fillId="3" fontId="26" numFmtId="0" xfId="0" applyAlignment="1" applyBorder="1" applyFont="1">
      <alignment horizontal="left" readingOrder="0"/>
    </xf>
    <xf borderId="47" fillId="32" fontId="62" numFmtId="0" xfId="0" applyAlignment="1" applyBorder="1" applyFont="1">
      <alignment horizontal="center" shrinkToFit="0" vertical="center" wrapText="1"/>
    </xf>
    <xf borderId="57" fillId="32" fontId="3" numFmtId="0" xfId="0" applyAlignment="1" applyBorder="1" applyFont="1">
      <alignment horizontal="center" vertical="center"/>
    </xf>
    <xf borderId="0" fillId="0" fontId="53" numFmtId="0" xfId="0" applyAlignment="1" applyFont="1">
      <alignment horizontal="center" readingOrder="0" vertical="center"/>
    </xf>
    <xf borderId="25" fillId="28" fontId="3" numFmtId="0" xfId="0" applyAlignment="1" applyBorder="1" applyFont="1">
      <alignment horizontal="center" readingOrder="0" shrinkToFit="0" vertical="center" wrapText="1"/>
    </xf>
    <xf borderId="25" fillId="28" fontId="3" numFmtId="0" xfId="0" applyAlignment="1" applyBorder="1" applyFont="1">
      <alignment horizontal="center" shrinkToFit="0" vertical="center" wrapText="1"/>
    </xf>
    <xf borderId="25" fillId="28" fontId="67" numFmtId="0" xfId="0" applyAlignment="1" applyBorder="1" applyFont="1">
      <alignment horizontal="center" vertical="center"/>
    </xf>
    <xf borderId="25" fillId="28" fontId="68" numFmtId="0" xfId="0" applyAlignment="1" applyBorder="1" applyFont="1">
      <alignment horizontal="center" shrinkToFit="0" vertical="center" wrapText="1"/>
    </xf>
    <xf borderId="25" fillId="5" fontId="3" numFmtId="0" xfId="0" applyAlignment="1" applyBorder="1" applyFont="1">
      <alignment horizontal="center"/>
    </xf>
    <xf borderId="57" fillId="3" fontId="3" numFmtId="0" xfId="0" applyAlignment="1" applyBorder="1" applyFont="1">
      <alignment horizontal="center"/>
    </xf>
    <xf borderId="25" fillId="24" fontId="3" numFmtId="164" xfId="0" applyAlignment="1" applyBorder="1" applyFont="1" applyNumberFormat="1">
      <alignment horizontal="center" shrinkToFit="0" vertical="center" wrapText="1"/>
    </xf>
    <xf borderId="67" fillId="24" fontId="3" numFmtId="164" xfId="0" applyAlignment="1" applyBorder="1" applyFont="1" applyNumberFormat="1">
      <alignment horizontal="center"/>
    </xf>
    <xf borderId="57" fillId="5" fontId="3" numFmtId="0" xfId="0" applyAlignment="1" applyBorder="1" applyFont="1">
      <alignment horizontal="center"/>
    </xf>
    <xf borderId="25" fillId="3" fontId="3" numFmtId="0" xfId="0" applyAlignment="1" applyBorder="1" applyFont="1">
      <alignment horizontal="center"/>
    </xf>
    <xf borderId="25" fillId="15" fontId="3" numFmtId="0" xfId="0" applyAlignment="1" applyBorder="1" applyFont="1">
      <alignment horizontal="center"/>
    </xf>
    <xf borderId="57" fillId="15" fontId="3" numFmtId="0" xfId="0" applyAlignment="1" applyBorder="1" applyFont="1">
      <alignment horizontal="center"/>
    </xf>
    <xf borderId="10" fillId="0" fontId="3" numFmtId="0" xfId="0" applyAlignment="1" applyBorder="1" applyFont="1">
      <alignment horizontal="center"/>
    </xf>
    <xf borderId="26" fillId="0" fontId="3" numFmtId="0" xfId="0" applyAlignment="1" applyBorder="1" applyFont="1">
      <alignment horizontal="center"/>
    </xf>
    <xf borderId="47" fillId="32" fontId="62" numFmtId="0" xfId="0" applyAlignment="1" applyBorder="1" applyFont="1">
      <alignment horizontal="center"/>
    </xf>
    <xf borderId="47" fillId="33" fontId="62" numFmtId="0" xfId="0" applyAlignment="1" applyBorder="1" applyFont="1">
      <alignment horizontal="center"/>
    </xf>
    <xf borderId="71" fillId="28" fontId="3" numFmtId="0" xfId="0" applyAlignment="1" applyBorder="1" applyFont="1">
      <alignment horizontal="center" vertical="center"/>
    </xf>
    <xf borderId="25" fillId="32" fontId="26" numFmtId="0" xfId="0" applyAlignment="1" applyBorder="1" applyFont="1">
      <alignment horizontal="center" vertical="center"/>
    </xf>
    <xf borderId="30" fillId="33" fontId="26" numFmtId="0" xfId="0" applyAlignment="1" applyBorder="1" applyFont="1">
      <alignment horizontal="center" vertical="center"/>
    </xf>
    <xf borderId="64" fillId="28" fontId="3" numFmtId="0" xfId="0" applyAlignment="1" applyBorder="1" applyFont="1">
      <alignment horizontal="center" shrinkToFit="0" vertical="center" wrapText="1"/>
    </xf>
    <xf borderId="57" fillId="28" fontId="69" numFmtId="0" xfId="0" applyAlignment="1" applyBorder="1" applyFont="1">
      <alignment horizontal="center" shrinkToFit="0" vertical="center" wrapText="1"/>
    </xf>
    <xf borderId="25" fillId="24" fontId="3" numFmtId="164" xfId="0" applyAlignment="1" applyBorder="1" applyFont="1" applyNumberFormat="1">
      <alignment horizontal="center"/>
    </xf>
    <xf borderId="25" fillId="24" fontId="3" numFmtId="4" xfId="0" applyAlignment="1" applyBorder="1" applyFont="1" applyNumberFormat="1">
      <alignment horizontal="center" vertical="center"/>
    </xf>
    <xf borderId="25" fillId="5" fontId="3" numFmtId="164" xfId="0" applyAlignment="1" applyBorder="1" applyFont="1" applyNumberFormat="1">
      <alignment horizontal="center" vertical="center"/>
    </xf>
    <xf borderId="63" fillId="15" fontId="3" numFmtId="0" xfId="0" applyAlignment="1" applyBorder="1" applyFont="1">
      <alignment horizontal="center" vertical="center"/>
    </xf>
    <xf borderId="56" fillId="0" fontId="3" numFmtId="0" xfId="0" applyAlignment="1" applyBorder="1" applyFont="1">
      <alignment horizontal="center"/>
    </xf>
    <xf borderId="67" fillId="33" fontId="26" numFmtId="0" xfId="0" applyAlignment="1" applyBorder="1" applyFont="1">
      <alignment vertical="center"/>
    </xf>
    <xf borderId="29" fillId="28" fontId="3" numFmtId="0" xfId="0" applyAlignment="1" applyBorder="1" applyFont="1">
      <alignment horizontal="center" shrinkToFit="0" vertical="center" wrapText="1"/>
    </xf>
    <xf borderId="80" fillId="3" fontId="3" numFmtId="0" xfId="0" applyAlignment="1" applyBorder="1" applyFont="1">
      <alignment horizontal="center" vertical="center"/>
    </xf>
    <xf borderId="27" fillId="3" fontId="3" numFmtId="0" xfId="0" applyAlignment="1" applyBorder="1" applyFont="1">
      <alignment horizontal="center" vertical="center"/>
    </xf>
    <xf borderId="0" fillId="0" fontId="3" numFmtId="164" xfId="0" applyAlignment="1" applyFont="1" applyNumberFormat="1">
      <alignment horizontal="center" vertical="center"/>
    </xf>
    <xf borderId="0" fillId="0" fontId="21" numFmtId="0" xfId="0" applyAlignment="1" applyFont="1">
      <alignment vertical="center"/>
    </xf>
    <xf borderId="8" fillId="21" fontId="58" numFmtId="0" xfId="0" applyAlignment="1" applyBorder="1" applyFont="1">
      <alignment vertical="center"/>
    </xf>
    <xf borderId="9" fillId="21" fontId="58" numFmtId="0" xfId="0" applyAlignment="1" applyBorder="1" applyFont="1">
      <alignment vertical="center"/>
    </xf>
    <xf borderId="10" fillId="31" fontId="21" numFmtId="0" xfId="0" applyAlignment="1" applyBorder="1" applyFont="1">
      <alignment horizontal="center" vertical="center"/>
    </xf>
    <xf borderId="47" fillId="19" fontId="3" numFmtId="0" xfId="0" applyAlignment="1" applyBorder="1" applyFont="1">
      <alignment horizontal="right" readingOrder="0" vertical="center"/>
    </xf>
    <xf borderId="10" fillId="19" fontId="3" numFmtId="0" xfId="0" applyAlignment="1" applyBorder="1" applyFont="1">
      <alignment horizontal="right" readingOrder="0" vertical="center"/>
    </xf>
    <xf borderId="10" fillId="0" fontId="26" numFmtId="0" xfId="0" applyAlignment="1" applyBorder="1" applyFont="1">
      <alignment horizontal="left" vertical="center"/>
    </xf>
    <xf borderId="11" fillId="0" fontId="3" numFmtId="0" xfId="0" applyAlignment="1" applyBorder="1" applyFont="1">
      <alignment horizontal="left" vertical="center"/>
    </xf>
    <xf borderId="0" fillId="0" fontId="38" numFmtId="0" xfId="0" applyAlignment="1" applyFont="1">
      <alignment horizontal="left" vertical="center"/>
    </xf>
    <xf borderId="26" fillId="0" fontId="3" numFmtId="0" xfId="0" applyAlignment="1" applyBorder="1" applyFont="1">
      <alignment vertical="center"/>
    </xf>
    <xf borderId="16" fillId="0" fontId="3" numFmtId="0" xfId="0" applyAlignment="1" applyBorder="1" applyFont="1">
      <alignment vertical="center"/>
    </xf>
    <xf borderId="17" fillId="0" fontId="3" numFmtId="0" xfId="0" applyAlignment="1" applyBorder="1" applyFont="1">
      <alignment vertical="center"/>
    </xf>
    <xf borderId="18" fillId="0" fontId="3" numFmtId="0" xfId="0" applyAlignment="1" applyBorder="1" applyFont="1">
      <alignment vertical="center"/>
    </xf>
    <xf borderId="64" fillId="24" fontId="3" numFmtId="0" xfId="0" applyAlignment="1" applyBorder="1" applyFont="1">
      <alignment horizontal="right" vertical="center"/>
    </xf>
    <xf borderId="16" fillId="0" fontId="3" numFmtId="0" xfId="0" applyAlignment="1" applyBorder="1" applyFont="1">
      <alignment readingOrder="0" vertical="center"/>
    </xf>
    <xf borderId="78" fillId="24" fontId="3" numFmtId="0" xfId="0" applyAlignment="1" applyBorder="1" applyFont="1">
      <alignment horizontal="right" readingOrder="0" vertical="center"/>
    </xf>
    <xf borderId="10" fillId="0" fontId="26" numFmtId="0" xfId="0" applyAlignment="1" applyBorder="1" applyFont="1">
      <alignment vertical="center"/>
    </xf>
    <xf borderId="67" fillId="24" fontId="3" numFmtId="0" xfId="0" applyAlignment="1" applyBorder="1" applyFont="1">
      <alignment horizontal="right" vertical="center"/>
    </xf>
    <xf borderId="10" fillId="0" fontId="3" numFmtId="0" xfId="0" applyAlignment="1" applyBorder="1" applyFont="1">
      <alignment readingOrder="0" vertical="center"/>
    </xf>
    <xf borderId="0" fillId="0" fontId="23" numFmtId="0" xfId="0" applyAlignment="1" applyFont="1">
      <alignment vertical="center"/>
    </xf>
    <xf borderId="67" fillId="24" fontId="3" numFmtId="0" xfId="0" applyAlignment="1" applyBorder="1" applyFont="1">
      <alignment horizontal="center" vertical="center"/>
    </xf>
    <xf borderId="27" fillId="0" fontId="3" numFmtId="0" xfId="0" applyAlignment="1" applyBorder="1" applyFont="1">
      <alignment vertical="center"/>
    </xf>
    <xf borderId="18" fillId="0" fontId="3" numFmtId="164" xfId="0" applyAlignment="1" applyBorder="1" applyFont="1" applyNumberFormat="1">
      <alignment vertical="center"/>
    </xf>
    <xf borderId="12" fillId="0" fontId="3" numFmtId="164" xfId="0" applyAlignment="1" applyBorder="1" applyFont="1" applyNumberFormat="1">
      <alignment vertical="center"/>
    </xf>
    <xf borderId="67" fillId="35" fontId="3" numFmtId="164" xfId="0" applyAlignment="1" applyBorder="1" applyFill="1" applyFont="1" applyNumberFormat="1">
      <alignment vertical="center"/>
    </xf>
    <xf borderId="25" fillId="0" fontId="3" numFmtId="164" xfId="0" applyAlignment="1" applyBorder="1" applyFont="1" applyNumberFormat="1">
      <alignment vertical="center"/>
    </xf>
    <xf borderId="57" fillId="24" fontId="3" numFmtId="0" xfId="0" applyAlignment="1" applyBorder="1" applyFont="1">
      <alignment horizontal="center" vertical="center"/>
    </xf>
    <xf borderId="25" fillId="5" fontId="26" numFmtId="0" xfId="0" applyAlignment="1" applyBorder="1" applyFont="1">
      <alignment horizontal="center" vertical="center"/>
    </xf>
    <xf borderId="27" fillId="0" fontId="3" numFmtId="164" xfId="0" applyAlignment="1" applyBorder="1" applyFont="1" applyNumberFormat="1">
      <alignment vertical="center"/>
    </xf>
    <xf borderId="25" fillId="3" fontId="3" numFmtId="164" xfId="0" applyAlignment="1" applyBorder="1" applyFont="1" applyNumberFormat="1">
      <alignment vertical="center"/>
    </xf>
    <xf borderId="1" fillId="3" fontId="3" numFmtId="0" xfId="0" applyAlignment="1" applyBorder="1" applyFont="1">
      <alignment horizontal="left" vertical="center"/>
    </xf>
    <xf borderId="31" fillId="21" fontId="44" numFmtId="0" xfId="0" applyAlignment="1" applyBorder="1" applyFont="1">
      <alignment horizontal="left" readingOrder="0" vertical="center"/>
    </xf>
    <xf borderId="81" fillId="0" fontId="11" numFmtId="0" xfId="0" applyBorder="1" applyFont="1"/>
    <xf borderId="10" fillId="24" fontId="3" numFmtId="0" xfId="0" applyAlignment="1" applyBorder="1" applyFont="1">
      <alignment horizontal="right" vertical="center"/>
    </xf>
    <xf borderId="10" fillId="36" fontId="3" numFmtId="0" xfId="0" applyAlignment="1" applyBorder="1" applyFill="1" applyFont="1">
      <alignment readingOrder="0" vertical="center"/>
    </xf>
    <xf borderId="25" fillId="0" fontId="38" numFmtId="0" xfId="0" applyAlignment="1" applyBorder="1" applyFont="1">
      <alignment horizontal="center" vertical="center"/>
    </xf>
    <xf borderId="10" fillId="25" fontId="3" numFmtId="0" xfId="0" applyAlignment="1" applyBorder="1" applyFont="1">
      <alignment horizontal="center" vertical="center"/>
    </xf>
    <xf borderId="10" fillId="25" fontId="3" numFmtId="0" xfId="0" applyAlignment="1" applyBorder="1" applyFont="1">
      <alignment horizontal="left" vertical="center"/>
    </xf>
    <xf borderId="10" fillId="3" fontId="39" numFmtId="0" xfId="0" applyAlignment="1" applyBorder="1" applyFont="1">
      <alignment horizontal="left" vertical="center"/>
    </xf>
    <xf borderId="82" fillId="12" fontId="3" numFmtId="0" xfId="0" applyAlignment="1" applyBorder="1" applyFont="1">
      <alignment horizontal="center" shrinkToFit="0" vertical="center" wrapText="1"/>
    </xf>
    <xf borderId="47" fillId="12" fontId="3" numFmtId="0" xfId="0" applyAlignment="1" applyBorder="1" applyFont="1">
      <alignment horizontal="center" shrinkToFit="0" vertical="center" wrapText="1"/>
    </xf>
    <xf borderId="82" fillId="12" fontId="26" numFmtId="0" xfId="0" applyAlignment="1" applyBorder="1" applyFont="1">
      <alignment horizontal="center" shrinkToFit="0" vertical="center" wrapText="1"/>
    </xf>
    <xf borderId="56" fillId="0" fontId="26" numFmtId="0" xfId="0" applyAlignment="1" applyBorder="1" applyFont="1">
      <alignment horizontal="center" shrinkToFit="0" vertical="center" wrapText="1"/>
    </xf>
    <xf borderId="47" fillId="12" fontId="26" numFmtId="0" xfId="0" applyAlignment="1" applyBorder="1" applyFont="1">
      <alignment horizontal="center" shrinkToFit="0" vertical="center" wrapText="1"/>
    </xf>
    <xf borderId="25" fillId="12" fontId="3" numFmtId="0" xfId="0" applyAlignment="1" applyBorder="1" applyFont="1">
      <alignment horizontal="center" shrinkToFit="0" vertical="center" wrapText="1"/>
    </xf>
    <xf borderId="25" fillId="12" fontId="26" numFmtId="0" xfId="0" applyAlignment="1" applyBorder="1" applyFont="1">
      <alignment horizontal="center" shrinkToFit="0" vertical="center" wrapText="1"/>
    </xf>
    <xf borderId="0" fillId="0" fontId="13" numFmtId="0" xfId="0" applyAlignment="1" applyFont="1">
      <alignment horizontal="center" vertical="center"/>
    </xf>
    <xf borderId="47" fillId="15" fontId="3" numFmtId="0" xfId="0" applyAlignment="1" applyBorder="1" applyFont="1">
      <alignment horizontal="center" vertical="center"/>
    </xf>
    <xf borderId="41" fillId="3" fontId="57" numFmtId="0" xfId="0" applyAlignment="1" applyBorder="1" applyFont="1">
      <alignment horizontal="left" readingOrder="0" vertical="center"/>
    </xf>
    <xf borderId="42" fillId="26" fontId="58" numFmtId="0" xfId="0" applyAlignment="1" applyBorder="1" applyFont="1">
      <alignment horizontal="center" vertical="center"/>
    </xf>
    <xf borderId="42" fillId="26" fontId="58" numFmtId="0" xfId="0" applyAlignment="1" applyBorder="1" applyFont="1">
      <alignment vertical="center"/>
    </xf>
    <xf borderId="45" fillId="26" fontId="58" numFmtId="0" xfId="0" applyAlignment="1" applyBorder="1" applyFont="1">
      <alignment vertical="center"/>
    </xf>
    <xf borderId="10" fillId="31" fontId="3" numFmtId="0" xfId="0" applyAlignment="1" applyBorder="1" applyFont="1">
      <alignment horizontal="left" vertical="center"/>
    </xf>
    <xf borderId="0" fillId="0" fontId="38" numFmtId="0" xfId="0" applyAlignment="1" applyFont="1">
      <alignment horizontal="left" shrinkToFit="0" vertical="center" wrapText="1"/>
    </xf>
    <xf borderId="0" fillId="0" fontId="38" numFmtId="0" xfId="0" applyAlignment="1" applyFont="1">
      <alignment horizontal="center" shrinkToFit="0" vertical="center" wrapText="1"/>
    </xf>
    <xf borderId="60" fillId="32" fontId="62" numFmtId="0" xfId="0" applyAlignment="1" applyBorder="1" applyFont="1">
      <alignment horizontal="center" shrinkToFit="0" vertical="center" wrapText="1"/>
    </xf>
    <xf borderId="47" fillId="33" fontId="62" numFmtId="0" xfId="0" applyAlignment="1" applyBorder="1" applyFont="1">
      <alignment horizontal="center" shrinkToFit="0" vertical="center" wrapText="1"/>
    </xf>
    <xf borderId="47" fillId="28" fontId="3" numFmtId="0" xfId="0" applyAlignment="1" applyBorder="1" applyFont="1">
      <alignment horizontal="center" vertical="center"/>
    </xf>
    <xf borderId="30" fillId="28" fontId="3" numFmtId="0" xfId="0" applyAlignment="1" applyBorder="1" applyFont="1">
      <alignment horizontal="center" shrinkToFit="0" vertical="center" wrapText="1"/>
    </xf>
    <xf borderId="25" fillId="37" fontId="3" numFmtId="164" xfId="0" applyAlignment="1" applyBorder="1" applyFill="1" applyFont="1" applyNumberFormat="1">
      <alignment horizontal="center" vertical="center"/>
    </xf>
    <xf borderId="10" fillId="0" fontId="13" numFmtId="0" xfId="0" applyBorder="1" applyFont="1"/>
    <xf borderId="25" fillId="24" fontId="3" numFmtId="0" xfId="0" applyAlignment="1" applyBorder="1" applyFont="1">
      <alignment horizontal="center" shrinkToFit="0" vertical="center" wrapText="1"/>
    </xf>
    <xf borderId="51" fillId="32" fontId="62" numFmtId="0" xfId="0" applyAlignment="1" applyBorder="1" applyFont="1">
      <alignment horizontal="center" shrinkToFit="0" vertical="center" wrapText="1"/>
    </xf>
    <xf borderId="10" fillId="33" fontId="62" numFmtId="0" xfId="0" applyAlignment="1" applyBorder="1" applyFont="1">
      <alignment horizontal="center" shrinkToFit="0" vertical="center" wrapText="1"/>
    </xf>
    <xf borderId="10" fillId="32" fontId="62" numFmtId="0" xfId="0" applyAlignment="1" applyBorder="1" applyFont="1">
      <alignment horizontal="center" shrinkToFit="0" vertical="center" wrapText="1"/>
    </xf>
    <xf borderId="25" fillId="35" fontId="26" numFmtId="164" xfId="0" applyAlignment="1" applyBorder="1" applyFont="1" applyNumberFormat="1">
      <alignment horizontal="center" vertical="center"/>
    </xf>
    <xf borderId="25" fillId="24" fontId="26" numFmtId="164" xfId="0" applyAlignment="1" applyBorder="1" applyFont="1" applyNumberFormat="1">
      <alignment horizontal="center" vertical="center"/>
    </xf>
    <xf borderId="25" fillId="24" fontId="26" numFmtId="9" xfId="0" applyAlignment="1" applyBorder="1" applyFont="1" applyNumberFormat="1">
      <alignment horizontal="center" vertical="center"/>
    </xf>
    <xf borderId="25" fillId="35" fontId="3" numFmtId="164" xfId="0" applyAlignment="1" applyBorder="1" applyFont="1" applyNumberFormat="1">
      <alignment horizontal="center" vertical="center"/>
    </xf>
    <xf borderId="10" fillId="0" fontId="10" numFmtId="0" xfId="0" applyAlignment="1" applyBorder="1" applyFont="1">
      <alignment readingOrder="0"/>
    </xf>
    <xf borderId="25" fillId="34" fontId="3" numFmtId="0" xfId="0" applyAlignment="1" applyBorder="1" applyFont="1">
      <alignment horizontal="center" readingOrder="0" vertical="center"/>
    </xf>
    <xf borderId="25" fillId="24" fontId="3" numFmtId="2" xfId="0" applyAlignment="1" applyBorder="1" applyFont="1" applyNumberFormat="1">
      <alignment horizontal="center" vertical="center"/>
    </xf>
    <xf borderId="0" fillId="0" fontId="21" numFmtId="0" xfId="0" applyAlignment="1" applyFont="1">
      <alignment horizontal="center" vertical="center"/>
    </xf>
    <xf borderId="83" fillId="3" fontId="4" numFmtId="0" xfId="0" applyAlignment="1" applyBorder="1" applyFont="1">
      <alignment horizontal="left" readingOrder="0" vertical="center"/>
    </xf>
    <xf borderId="74" fillId="3" fontId="21" numFmtId="0" xfId="0" applyAlignment="1" applyBorder="1" applyFont="1">
      <alignment vertical="center"/>
    </xf>
    <xf borderId="58" fillId="3" fontId="70" numFmtId="0" xfId="0" applyAlignment="1" applyBorder="1" applyFont="1">
      <alignment horizontal="right" vertical="center"/>
    </xf>
    <xf borderId="84" fillId="3" fontId="43" numFmtId="0" xfId="0" applyAlignment="1" applyBorder="1" applyFont="1">
      <alignment horizontal="left" readingOrder="0" vertical="center"/>
    </xf>
    <xf borderId="85" fillId="3" fontId="21" numFmtId="0" xfId="0" applyAlignment="1" applyBorder="1" applyFont="1">
      <alignment vertical="center"/>
    </xf>
    <xf borderId="86" fillId="3" fontId="21" numFmtId="0" xfId="0" applyAlignment="1" applyBorder="1" applyFont="1">
      <alignment vertical="center"/>
    </xf>
    <xf borderId="25" fillId="20" fontId="21" numFmtId="0" xfId="0" applyAlignment="1" applyBorder="1" applyFont="1">
      <alignment horizontal="center" vertical="center"/>
    </xf>
    <xf borderId="25" fillId="5" fontId="21" numFmtId="0" xfId="0" applyAlignment="1" applyBorder="1" applyFont="1">
      <alignment horizontal="center" vertical="center"/>
    </xf>
    <xf borderId="87" fillId="21" fontId="44" numFmtId="0" xfId="0" applyAlignment="1" applyBorder="1" applyFont="1">
      <alignment horizontal="left" readingOrder="0" vertical="center"/>
    </xf>
    <xf borderId="88" fillId="21" fontId="71" numFmtId="0" xfId="0" applyAlignment="1" applyBorder="1" applyFont="1">
      <alignment horizontal="left" vertical="center"/>
    </xf>
    <xf borderId="89" fillId="21" fontId="71" numFmtId="0" xfId="0" applyAlignment="1" applyBorder="1" applyFont="1">
      <alignment horizontal="left" vertical="center"/>
    </xf>
    <xf borderId="0" fillId="0" fontId="72" numFmtId="0" xfId="0" applyAlignment="1" applyFont="1">
      <alignment horizontal="center" vertical="center"/>
    </xf>
    <xf borderId="10" fillId="0" fontId="21" numFmtId="0" xfId="0" applyAlignment="1" applyBorder="1" applyFont="1">
      <alignment vertical="center"/>
    </xf>
    <xf borderId="10" fillId="24" fontId="21" numFmtId="0" xfId="0" applyAlignment="1" applyBorder="1" applyFont="1">
      <alignment horizontal="left" vertical="center"/>
    </xf>
    <xf borderId="10" fillId="38" fontId="10" numFmtId="0" xfId="0" applyAlignment="1" applyBorder="1" applyFill="1" applyFont="1">
      <alignment readingOrder="0" vertical="center"/>
    </xf>
    <xf borderId="10" fillId="24" fontId="73" numFmtId="0" xfId="0" applyAlignment="1" applyBorder="1" applyFont="1">
      <alignment horizontal="left" vertical="center"/>
    </xf>
    <xf borderId="10" fillId="0" fontId="13" numFmtId="0" xfId="0" applyAlignment="1" applyBorder="1" applyFont="1">
      <alignment readingOrder="0" vertical="center"/>
    </xf>
    <xf borderId="13" fillId="0" fontId="21" numFmtId="0" xfId="0" applyAlignment="1" applyBorder="1" applyFont="1">
      <alignment vertical="center"/>
    </xf>
    <xf borderId="10" fillId="24" fontId="74" numFmtId="0" xfId="0" applyAlignment="1" applyBorder="1" applyFont="1">
      <alignment horizontal="left" vertical="center"/>
    </xf>
    <xf borderId="10" fillId="0" fontId="13" numFmtId="0" xfId="0" applyAlignment="1" applyBorder="1" applyFont="1">
      <alignment vertical="center"/>
    </xf>
    <xf borderId="51" fillId="24" fontId="21" numFmtId="0" xfId="0" applyAlignment="1" applyBorder="1" applyFont="1">
      <alignment horizontal="left" vertical="center"/>
    </xf>
    <xf borderId="10" fillId="31" fontId="10" numFmtId="0" xfId="0" applyAlignment="1" applyBorder="1" applyFont="1">
      <alignment readingOrder="0" vertical="center"/>
    </xf>
    <xf borderId="83" fillId="3" fontId="21" numFmtId="0" xfId="0" applyAlignment="1" applyBorder="1" applyFont="1">
      <alignment vertical="center"/>
    </xf>
    <xf borderId="58" fillId="3" fontId="21" numFmtId="0" xfId="0" applyAlignment="1" applyBorder="1" applyFont="1">
      <alignment vertical="center"/>
    </xf>
    <xf borderId="10" fillId="2" fontId="75" numFmtId="0" xfId="0" applyAlignment="1" applyBorder="1" applyFont="1">
      <alignment horizontal="center" vertical="center"/>
    </xf>
    <xf borderId="25" fillId="33" fontId="75" numFmtId="0" xfId="0" applyAlignment="1" applyBorder="1" applyFont="1">
      <alignment horizontal="center" vertical="center"/>
    </xf>
    <xf borderId="25" fillId="0" fontId="21" numFmtId="0" xfId="0" applyAlignment="1" applyBorder="1" applyFont="1">
      <alignment horizontal="center" vertical="center"/>
    </xf>
    <xf borderId="10" fillId="0" fontId="21" numFmtId="0" xfId="0" applyAlignment="1" applyBorder="1" applyFont="1">
      <alignment horizontal="center" vertical="center"/>
    </xf>
    <xf borderId="26" fillId="0" fontId="21" numFmtId="0" xfId="0" applyAlignment="1" applyBorder="1" applyFont="1">
      <alignment horizontal="center" shrinkToFit="0" vertical="center" wrapText="1"/>
    </xf>
    <xf borderId="0" fillId="0" fontId="76" numFmtId="0" xfId="0" applyAlignment="1" applyFont="1">
      <alignment shrinkToFit="0" vertical="center" wrapText="1"/>
    </xf>
    <xf borderId="25" fillId="0" fontId="21" numFmtId="0" xfId="0" applyAlignment="1" applyBorder="1" applyFont="1">
      <alignment shrinkToFit="0" vertical="center" wrapText="1"/>
    </xf>
    <xf borderId="25" fillId="0" fontId="21" numFmtId="0" xfId="0" applyAlignment="1" applyBorder="1" applyFont="1">
      <alignment horizontal="center" shrinkToFit="0" vertical="center" wrapText="1"/>
    </xf>
    <xf borderId="27" fillId="0" fontId="21" numFmtId="0" xfId="0" applyAlignment="1" applyBorder="1" applyFont="1">
      <alignment horizontal="center" shrinkToFit="0" vertical="center" wrapText="1"/>
    </xf>
    <xf borderId="27" fillId="0" fontId="3" numFmtId="0" xfId="0" applyAlignment="1" applyBorder="1" applyFont="1">
      <alignment horizontal="center" readingOrder="0" shrinkToFit="0" vertical="center" wrapText="1"/>
    </xf>
    <xf borderId="0" fillId="0" fontId="21" numFmtId="0" xfId="0" applyAlignment="1" applyFont="1">
      <alignment horizontal="center" shrinkToFit="0" vertical="center" wrapText="1"/>
    </xf>
    <xf borderId="25" fillId="0" fontId="13" numFmtId="0" xfId="0" applyAlignment="1" applyBorder="1" applyFont="1">
      <alignment vertical="center"/>
    </xf>
    <xf borderId="26" fillId="0" fontId="21" numFmtId="0" xfId="0" applyAlignment="1" applyBorder="1" applyFont="1">
      <alignment horizontal="left" vertical="center"/>
    </xf>
    <xf borderId="25" fillId="0" fontId="21" numFmtId="0" xfId="0" applyAlignment="1" applyBorder="1" applyFont="1">
      <alignment vertical="center"/>
    </xf>
    <xf borderId="25" fillId="24" fontId="21" numFmtId="164" xfId="0" applyAlignment="1" applyBorder="1" applyFont="1" applyNumberFormat="1">
      <alignment horizontal="center" vertical="center"/>
    </xf>
    <xf borderId="25" fillId="24" fontId="21" numFmtId="0" xfId="0" applyAlignment="1" applyBorder="1" applyFont="1">
      <alignment horizontal="center" vertical="center"/>
    </xf>
    <xf borderId="63" fillId="24" fontId="21" numFmtId="164" xfId="0" applyAlignment="1" applyBorder="1" applyFont="1" applyNumberFormat="1">
      <alignment horizontal="center" vertical="center"/>
    </xf>
    <xf borderId="57" fillId="24" fontId="21" numFmtId="0" xfId="0" applyAlignment="1" applyBorder="1" applyFont="1">
      <alignment horizontal="center" vertical="center"/>
    </xf>
    <xf borderId="66" fillId="24" fontId="21" numFmtId="164" xfId="0" applyAlignment="1" applyBorder="1" applyFont="1" applyNumberFormat="1">
      <alignment horizontal="center" vertical="center"/>
    </xf>
    <xf borderId="57" fillId="24" fontId="21" numFmtId="164" xfId="0" applyAlignment="1" applyBorder="1" applyFont="1" applyNumberFormat="1">
      <alignment horizontal="center" vertical="center"/>
    </xf>
    <xf borderId="26" fillId="0" fontId="3" numFmtId="0" xfId="0" applyAlignment="1" applyBorder="1" applyFont="1">
      <alignment horizontal="left" readingOrder="0" vertical="center"/>
    </xf>
    <xf borderId="12" fillId="0" fontId="21" numFmtId="0" xfId="0" applyAlignment="1" applyBorder="1" applyFont="1">
      <alignment vertical="center"/>
    </xf>
    <xf borderId="0" fillId="0" fontId="21" numFmtId="0" xfId="0" applyAlignment="1" applyFont="1">
      <alignment shrinkToFit="0" vertical="center" wrapText="1"/>
    </xf>
    <xf borderId="0" fillId="0" fontId="76" numFmtId="0" xfId="0" applyAlignment="1" applyFont="1">
      <alignment vertical="center"/>
    </xf>
    <xf borderId="0" fillId="0" fontId="76" numFmtId="0" xfId="0" applyAlignment="1" applyFont="1">
      <alignment horizontal="center" vertical="center"/>
    </xf>
    <xf borderId="0" fillId="0" fontId="77" numFmtId="0" xfId="0" applyAlignment="1" applyFont="1">
      <alignment vertical="center"/>
    </xf>
    <xf borderId="0" fillId="0" fontId="10" numFmtId="0" xfId="0" applyAlignment="1" applyFont="1">
      <alignment vertical="bottom"/>
    </xf>
    <xf borderId="0" fillId="5" fontId="10" numFmtId="0" xfId="0" applyAlignment="1" applyFont="1">
      <alignment readingOrder="0" vertical="bottom"/>
    </xf>
    <xf borderId="0" fillId="0" fontId="10" numFmtId="0" xfId="0" applyAlignment="1" applyFont="1">
      <alignment horizontal="right" vertical="bottom"/>
    </xf>
    <xf borderId="0" fillId="0" fontId="10" numFmtId="2" xfId="0" applyAlignment="1" applyFont="1" applyNumberFormat="1">
      <alignment horizontal="right" vertical="bottom"/>
    </xf>
    <xf borderId="0" fillId="0" fontId="10" numFmtId="164" xfId="0" applyAlignment="1" applyFont="1" applyNumberFormat="1">
      <alignment vertical="bottom"/>
    </xf>
    <xf borderId="0" fillId="0" fontId="13" numFmtId="0" xfId="0" applyFont="1"/>
    <xf borderId="0" fillId="0" fontId="10" numFmtId="0" xfId="0" applyAlignment="1" applyFont="1">
      <alignment readingOrder="0" vertical="bottom"/>
    </xf>
    <xf borderId="0" fillId="0" fontId="10" numFmtId="0" xfId="0" applyFont="1"/>
    <xf borderId="0" fillId="0" fontId="10" numFmtId="0" xfId="0" applyAlignment="1" applyFont="1">
      <alignment shrinkToFit="0" wrapText="1"/>
    </xf>
    <xf borderId="0" fillId="39" fontId="10" numFmtId="164" xfId="0" applyAlignment="1" applyFill="1" applyFont="1" applyNumberFormat="1">
      <alignment vertical="bottom"/>
    </xf>
    <xf borderId="0" fillId="39" fontId="10" numFmtId="164" xfId="0" applyAlignment="1" applyFont="1" applyNumberFormat="1">
      <alignment horizontal="right" vertical="bottom"/>
    </xf>
    <xf borderId="0" fillId="0" fontId="10" numFmtId="164" xfId="0" applyAlignment="1" applyFont="1" applyNumberFormat="1">
      <alignment horizontal="right" vertical="bottom"/>
    </xf>
    <xf borderId="0" fillId="39" fontId="10" numFmtId="1" xfId="0" applyAlignment="1" applyFont="1" applyNumberFormat="1">
      <alignment horizontal="right" vertical="bottom"/>
    </xf>
    <xf borderId="0" fillId="40" fontId="10" numFmtId="164" xfId="0" applyAlignment="1" applyFill="1" applyFont="1" applyNumberFormat="1">
      <alignment horizontal="right" vertical="bottom"/>
    </xf>
    <xf borderId="0" fillId="41" fontId="10" numFmtId="164" xfId="0" applyAlignment="1" applyFill="1" applyFont="1" applyNumberFormat="1">
      <alignment horizontal="right" vertical="bottom"/>
    </xf>
    <xf borderId="0" fillId="39" fontId="10" numFmtId="0" xfId="0" applyAlignment="1" applyFont="1">
      <alignment horizontal="right" vertical="bottom"/>
    </xf>
    <xf borderId="0" fillId="42" fontId="10" numFmtId="164" xfId="0" applyAlignment="1" applyFill="1" applyFont="1" applyNumberFormat="1">
      <alignment horizontal="right" vertical="bottom"/>
    </xf>
    <xf borderId="0" fillId="43" fontId="10" numFmtId="164" xfId="0" applyAlignment="1" applyFill="1" applyFont="1" applyNumberFormat="1">
      <alignment horizontal="right" vertical="bottom"/>
    </xf>
    <xf borderId="0" fillId="0" fontId="10" numFmtId="1" xfId="0" applyAlignment="1" applyFont="1" applyNumberFormat="1">
      <alignment horizontal="right" vertical="bottom"/>
    </xf>
    <xf borderId="0" fillId="44" fontId="10" numFmtId="164" xfId="0" applyAlignment="1" applyFill="1" applyFont="1" applyNumberFormat="1">
      <alignment horizontal="right" vertical="bottom"/>
    </xf>
    <xf borderId="0" fillId="45" fontId="10" numFmtId="164" xfId="0" applyAlignment="1" applyFill="1" applyFont="1" applyNumberFormat="1">
      <alignment horizontal="right" vertical="bottom"/>
    </xf>
    <xf borderId="0" fillId="46" fontId="10" numFmtId="164" xfId="0" applyAlignment="1" applyFill="1" applyFont="1" applyNumberFormat="1">
      <alignment horizontal="right" vertical="bottom"/>
    </xf>
    <xf borderId="0" fillId="0" fontId="10" numFmtId="0" xfId="0" applyAlignment="1" applyFont="1">
      <alignment vertical="top"/>
    </xf>
    <xf borderId="0" fillId="0" fontId="10" numFmtId="0" xfId="0" applyAlignment="1" applyFont="1">
      <alignment horizontal="right" vertical="top"/>
    </xf>
    <xf borderId="0" fillId="39" fontId="10" numFmtId="164" xfId="0" applyAlignment="1" applyFont="1" applyNumberFormat="1">
      <alignment horizontal="right" vertical="top"/>
    </xf>
    <xf borderId="0" fillId="0" fontId="10" numFmtId="164" xfId="0" applyAlignment="1" applyFont="1" applyNumberFormat="1">
      <alignment vertical="top"/>
    </xf>
    <xf borderId="0" fillId="41" fontId="10" numFmtId="164" xfId="0" applyAlignment="1" applyFont="1" applyNumberFormat="1">
      <alignment horizontal="right" vertical="top"/>
    </xf>
    <xf borderId="0" fillId="40" fontId="10" numFmtId="164" xfId="0" applyAlignment="1" applyFont="1" applyNumberFormat="1">
      <alignment horizontal="right" vertical="top"/>
    </xf>
    <xf borderId="0" fillId="44" fontId="10" numFmtId="164" xfId="0" applyAlignment="1" applyFont="1" applyNumberFormat="1">
      <alignment horizontal="right" vertical="top"/>
    </xf>
    <xf borderId="0" fillId="0" fontId="10" numFmtId="10" xfId="0" applyAlignment="1" applyFont="1" applyNumberFormat="1">
      <alignment horizontal="right" vertical="top"/>
    </xf>
    <xf borderId="0" fillId="0" fontId="10" numFmtId="10" xfId="0" applyAlignment="1" applyFont="1" applyNumberFormat="1">
      <alignment vertical="top"/>
    </xf>
    <xf borderId="0" fillId="0" fontId="10" numFmtId="0" xfId="0" applyAlignment="1" applyFont="1">
      <alignment shrinkToFit="0" vertical="top" wrapText="1"/>
    </xf>
    <xf borderId="0" fillId="47" fontId="10" numFmtId="164" xfId="0" applyAlignment="1" applyFill="1" applyFont="1" applyNumberFormat="1">
      <alignment horizontal="right" vertical="bottom"/>
    </xf>
    <xf borderId="0" fillId="48" fontId="10" numFmtId="164" xfId="0" applyAlignment="1" applyFill="1" applyFont="1" applyNumberFormat="1">
      <alignment horizontal="right" vertical="bottom"/>
    </xf>
    <xf borderId="0" fillId="49" fontId="10" numFmtId="164" xfId="0" applyAlignment="1" applyFill="1" applyFont="1" applyNumberFormat="1">
      <alignment horizontal="right" vertical="bottom"/>
    </xf>
    <xf borderId="0" fillId="50" fontId="10" numFmtId="164" xfId="0" applyAlignment="1" applyFill="1" applyFont="1" applyNumberFormat="1">
      <alignment horizontal="right" vertical="bottom"/>
    </xf>
    <xf borderId="0" fillId="51" fontId="10" numFmtId="164" xfId="0" applyAlignment="1" applyFill="1" applyFont="1" applyNumberFormat="1">
      <alignment horizontal="right" vertical="bottom"/>
    </xf>
    <xf borderId="0" fillId="0" fontId="10" numFmtId="10" xfId="0" applyAlignment="1" applyFont="1" applyNumberFormat="1">
      <alignment horizontal="right" vertical="bottom"/>
    </xf>
    <xf borderId="0" fillId="0" fontId="10" numFmtId="10" xfId="0" applyAlignment="1" applyFont="1" applyNumberFormat="1">
      <alignment vertical="bottom"/>
    </xf>
    <xf borderId="0" fillId="52" fontId="10" numFmtId="164" xfId="0" applyAlignment="1" applyFill="1" applyFont="1" applyNumberFormat="1">
      <alignment horizontal="right" vertical="bottom"/>
    </xf>
    <xf borderId="0" fillId="53" fontId="10" numFmtId="164" xfId="0" applyAlignment="1" applyFill="1" applyFont="1" applyNumberFormat="1">
      <alignment horizontal="right" vertical="bottom"/>
    </xf>
    <xf borderId="0" fillId="54" fontId="10" numFmtId="164" xfId="0" applyAlignment="1" applyFill="1" applyFont="1" applyNumberFormat="1">
      <alignment horizontal="right" vertical="bottom"/>
    </xf>
    <xf borderId="0" fillId="55" fontId="10" numFmtId="164" xfId="0" applyAlignment="1" applyFill="1" applyFont="1" applyNumberFormat="1">
      <alignment horizontal="right" vertical="bottom"/>
    </xf>
    <xf borderId="0" fillId="8" fontId="10" numFmtId="0" xfId="0" applyAlignment="1" applyFont="1">
      <alignment vertical="bottom"/>
    </xf>
    <xf borderId="0" fillId="8" fontId="10" numFmtId="164" xfId="0" applyAlignment="1" applyFont="1" applyNumberFormat="1">
      <alignment vertical="bottom"/>
    </xf>
    <xf borderId="0" fillId="8" fontId="10" numFmtId="0" xfId="0" applyAlignment="1" applyFont="1">
      <alignment horizontal="right" vertical="bottom"/>
    </xf>
    <xf borderId="0" fillId="8" fontId="10" numFmtId="164" xfId="0" applyAlignment="1" applyFont="1" applyNumberFormat="1">
      <alignment horizontal="right" vertical="bottom"/>
    </xf>
    <xf borderId="0" fillId="8" fontId="10" numFmtId="0" xfId="0" applyAlignment="1" applyFont="1">
      <alignment vertical="top"/>
    </xf>
    <xf borderId="0" fillId="8" fontId="10" numFmtId="10" xfId="0" applyAlignment="1" applyFont="1" applyNumberFormat="1">
      <alignment horizontal="right" vertical="bottom"/>
    </xf>
    <xf borderId="0" fillId="8" fontId="10" numFmtId="10" xfId="0" applyAlignment="1" applyFont="1" applyNumberFormat="1">
      <alignment vertical="bottom"/>
    </xf>
    <xf borderId="3" fillId="3" fontId="23" numFmtId="0" xfId="0" applyAlignment="1" applyBorder="1" applyFont="1">
      <alignment horizontal="right" vertical="center"/>
    </xf>
    <xf borderId="7" fillId="21" fontId="44" numFmtId="0" xfId="0" applyAlignment="1" applyBorder="1" applyFont="1">
      <alignment readingOrder="0" vertical="center"/>
    </xf>
    <xf borderId="10" fillId="38" fontId="3" numFmtId="0" xfId="0" applyAlignment="1" applyBorder="1" applyFont="1">
      <alignment horizontal="center" readingOrder="0" vertical="center"/>
    </xf>
    <xf borderId="25" fillId="3" fontId="3" numFmtId="0" xfId="0" applyAlignment="1" applyBorder="1" applyFont="1">
      <alignment horizontal="left" vertical="center"/>
    </xf>
    <xf borderId="25" fillId="24" fontId="3" numFmtId="0" xfId="0" applyAlignment="1" applyBorder="1" applyFont="1">
      <alignment vertical="center"/>
    </xf>
    <xf borderId="0" fillId="0" fontId="78" numFmtId="0" xfId="0" applyAlignment="1" applyFont="1">
      <alignment vertical="center"/>
    </xf>
    <xf borderId="27" fillId="0" fontId="79" numFmtId="0" xfId="0" applyAlignment="1" applyBorder="1" applyFont="1">
      <alignment vertical="center"/>
    </xf>
    <xf borderId="18" fillId="0" fontId="79" numFmtId="0" xfId="0" applyAlignment="1" applyBorder="1" applyFont="1">
      <alignment vertical="center"/>
    </xf>
    <xf borderId="25" fillId="3" fontId="23" numFmtId="164" xfId="0" applyAlignment="1" applyBorder="1" applyFont="1" applyNumberFormat="1">
      <alignment horizontal="right" vertical="center"/>
    </xf>
    <xf borderId="0" fillId="0" fontId="3" numFmtId="0" xfId="0" applyAlignment="1" applyFont="1">
      <alignment horizontal="right" vertical="center"/>
    </xf>
    <xf borderId="25" fillId="0" fontId="79" numFmtId="0" xfId="0" applyAlignment="1" applyBorder="1" applyFont="1">
      <alignment vertical="center"/>
    </xf>
    <xf borderId="12" fillId="0" fontId="79" numFmtId="0" xfId="0" applyAlignment="1" applyBorder="1" applyFont="1">
      <alignment vertical="center"/>
    </xf>
    <xf borderId="25" fillId="3" fontId="19" numFmtId="164" xfId="0" applyAlignment="1" applyBorder="1" applyFont="1" applyNumberFormat="1">
      <alignment horizontal="right" vertical="center"/>
    </xf>
    <xf borderId="25" fillId="24" fontId="26" numFmtId="164" xfId="0" applyAlignment="1" applyBorder="1" applyFont="1" applyNumberFormat="1">
      <alignment horizontal="right" vertical="center"/>
    </xf>
    <xf borderId="25" fillId="0" fontId="26" numFmtId="0" xfId="0" applyAlignment="1" applyBorder="1" applyFont="1">
      <alignment readingOrder="0" vertical="center"/>
    </xf>
    <xf borderId="0" fillId="0" fontId="3" numFmtId="2" xfId="0" applyAlignment="1" applyFont="1" applyNumberFormat="1">
      <alignment vertical="center"/>
    </xf>
    <xf borderId="25" fillId="3" fontId="80" numFmtId="0" xfId="0" applyAlignment="1" applyBorder="1" applyFont="1">
      <alignment vertical="center"/>
    </xf>
    <xf borderId="25" fillId="3" fontId="80" numFmtId="164" xfId="0" applyAlignment="1" applyBorder="1" applyFont="1" applyNumberFormat="1">
      <alignment horizontal="right" vertical="center"/>
    </xf>
    <xf borderId="10" fillId="0" fontId="81" numFmtId="0" xfId="0" applyAlignment="1" applyBorder="1" applyFont="1">
      <alignment horizontal="left" vertical="center"/>
    </xf>
    <xf borderId="25" fillId="24" fontId="38" numFmtId="164" xfId="0" applyAlignment="1" applyBorder="1" applyFont="1" applyNumberFormat="1">
      <alignment horizontal="right" vertical="center"/>
    </xf>
    <xf borderId="0" fillId="0" fontId="26" numFmtId="0" xfId="0" applyAlignment="1" applyFont="1">
      <alignment vertical="center"/>
    </xf>
    <xf borderId="25" fillId="0" fontId="79" numFmtId="0" xfId="0" applyAlignment="1" applyBorder="1" applyFont="1">
      <alignment horizontal="left" vertical="center"/>
    </xf>
    <xf borderId="25" fillId="3" fontId="3" numFmtId="164" xfId="0" applyAlignment="1" applyBorder="1" applyFont="1" applyNumberFormat="1">
      <alignment horizontal="right" vertical="center"/>
    </xf>
    <xf borderId="0" fillId="0" fontId="3" numFmtId="164" xfId="0" applyAlignment="1" applyFont="1" applyNumberFormat="1">
      <alignment horizontal="right" vertical="center"/>
    </xf>
    <xf borderId="25" fillId="3" fontId="26" numFmtId="164" xfId="0" applyAlignment="1" applyBorder="1" applyFont="1" applyNumberFormat="1">
      <alignment horizontal="right" vertical="center"/>
    </xf>
    <xf borderId="25" fillId="3" fontId="82" numFmtId="164" xfId="0" applyAlignment="1" applyBorder="1" applyFont="1" applyNumberFormat="1">
      <alignment horizontal="right" vertical="center"/>
    </xf>
    <xf borderId="25" fillId="56" fontId="79" numFmtId="0" xfId="0" applyAlignment="1" applyBorder="1" applyFill="1" applyFont="1">
      <alignment horizontal="left" vertical="center"/>
    </xf>
    <xf borderId="26" fillId="56" fontId="79" numFmtId="0" xfId="0" applyAlignment="1" applyBorder="1" applyFont="1">
      <alignment horizontal="left" vertical="center"/>
    </xf>
    <xf borderId="25" fillId="24" fontId="3" numFmtId="164" xfId="0" applyAlignment="1" applyBorder="1" applyFont="1" applyNumberFormat="1">
      <alignment horizontal="right" shrinkToFit="0" vertical="center" wrapText="1"/>
    </xf>
    <xf borderId="0" fillId="0" fontId="38" numFmtId="0" xfId="0" applyAlignment="1" applyFont="1">
      <alignment horizontal="right" vertical="center"/>
    </xf>
    <xf borderId="41" fillId="21" fontId="44" numFmtId="0" xfId="0" applyAlignment="1" applyBorder="1" applyFont="1">
      <alignment horizontal="left" readingOrder="0" vertical="center"/>
    </xf>
    <xf borderId="42" fillId="21" fontId="3" numFmtId="0" xfId="0" applyAlignment="1" applyBorder="1" applyFont="1">
      <alignment vertical="center"/>
    </xf>
    <xf borderId="45" fillId="21" fontId="3" numFmtId="0" xfId="0" applyAlignment="1" applyBorder="1" applyFont="1">
      <alignment vertical="center"/>
    </xf>
    <xf borderId="60" fillId="15" fontId="3" numFmtId="0" xfId="0" applyAlignment="1" applyBorder="1" applyFont="1">
      <alignment horizontal="left" vertical="center"/>
    </xf>
    <xf borderId="47" fillId="15" fontId="3" numFmtId="0" xfId="0" applyAlignment="1" applyBorder="1" applyFont="1">
      <alignment horizontal="left" vertical="center"/>
    </xf>
    <xf borderId="25" fillId="0" fontId="26" numFmtId="0" xfId="0" applyAlignment="1" applyBorder="1" applyFont="1">
      <alignment horizontal="center" shrinkToFit="0" vertical="center" wrapText="1"/>
    </xf>
    <xf borderId="47" fillId="24" fontId="3" numFmtId="0" xfId="0" applyAlignment="1" applyBorder="1" applyFont="1">
      <alignment horizontal="left" vertical="center"/>
    </xf>
    <xf borderId="25" fillId="24" fontId="3" numFmtId="165" xfId="0" applyAlignment="1" applyBorder="1" applyFont="1" applyNumberFormat="1">
      <alignment horizontal="center" vertical="center"/>
    </xf>
    <xf borderId="10" fillId="15" fontId="3" numFmtId="0" xfId="0" applyAlignment="1" applyBorder="1" applyFont="1">
      <alignment horizontal="center" vertical="center"/>
    </xf>
    <xf borderId="27" fillId="0" fontId="3" numFmtId="164" xfId="0" applyAlignment="1" applyBorder="1" applyFont="1" applyNumberFormat="1">
      <alignment horizontal="center" vertical="center"/>
    </xf>
    <xf borderId="57" fillId="26" fontId="3" numFmtId="0" xfId="0" applyAlignment="1" applyBorder="1" applyFont="1">
      <alignment horizontal="center" vertical="center"/>
    </xf>
    <xf borderId="16" fillId="0" fontId="3" numFmtId="164" xfId="0" applyAlignment="1" applyBorder="1" applyFont="1" applyNumberFormat="1">
      <alignment horizontal="center" vertical="center"/>
    </xf>
    <xf borderId="18" fillId="0" fontId="3" numFmtId="164" xfId="0" applyAlignment="1" applyBorder="1" applyFont="1" applyNumberFormat="1">
      <alignment horizontal="center" vertical="center"/>
    </xf>
    <xf borderId="25" fillId="0" fontId="39" numFmtId="0" xfId="0" applyAlignment="1" applyBorder="1" applyFont="1">
      <alignment vertical="center"/>
    </xf>
    <xf borderId="25" fillId="0" fontId="3" numFmtId="164" xfId="0" applyAlignment="1" applyBorder="1" applyFont="1" applyNumberFormat="1">
      <alignment horizontal="center" vertical="center"/>
    </xf>
    <xf borderId="25" fillId="26" fontId="3" numFmtId="0" xfId="0" applyAlignment="1" applyBorder="1" applyFont="1">
      <alignment horizontal="center" vertical="center"/>
    </xf>
    <xf borderId="10" fillId="0" fontId="3" numFmtId="164" xfId="0" applyAlignment="1" applyBorder="1" applyFont="1" applyNumberFormat="1">
      <alignment horizontal="center" vertical="center"/>
    </xf>
    <xf borderId="12" fillId="0" fontId="3" numFmtId="164" xfId="0" applyAlignment="1" applyBorder="1" applyFont="1" applyNumberFormat="1">
      <alignment horizontal="center" vertical="center"/>
    </xf>
    <xf borderId="67" fillId="26" fontId="3" numFmtId="0" xfId="0" applyAlignment="1" applyBorder="1" applyFont="1">
      <alignment horizontal="center" vertical="center"/>
    </xf>
    <xf borderId="25" fillId="0" fontId="34" numFmtId="0" xfId="0" applyAlignment="1" applyBorder="1" applyFont="1">
      <alignment vertical="center"/>
    </xf>
    <xf borderId="26" fillId="0" fontId="3" numFmtId="0" xfId="0" applyAlignment="1" applyBorder="1" applyFont="1">
      <alignment horizontal="left" vertical="center"/>
    </xf>
    <xf borderId="0" fillId="0" fontId="13" numFmtId="0" xfId="0" applyAlignment="1" applyFont="1">
      <alignment vertical="center"/>
    </xf>
    <xf borderId="3" fillId="3" fontId="4" numFmtId="0" xfId="0" applyAlignment="1" applyBorder="1" applyFont="1">
      <alignment vertical="center"/>
    </xf>
    <xf borderId="3" fillId="3" fontId="26" numFmtId="0" xfId="0" applyAlignment="1" applyBorder="1" applyFont="1">
      <alignment horizontal="right" vertical="center"/>
    </xf>
    <xf borderId="3" fillId="3" fontId="26" numFmtId="0" xfId="0" applyAlignment="1" applyBorder="1" applyFont="1">
      <alignment horizontal="left" vertical="center"/>
    </xf>
    <xf borderId="3" fillId="3" fontId="26" numFmtId="0" xfId="0" applyAlignment="1" applyBorder="1" applyFont="1">
      <alignment vertical="center"/>
    </xf>
    <xf borderId="5" fillId="3" fontId="83" numFmtId="0" xfId="0" applyAlignment="1" applyBorder="1" applyFont="1">
      <alignment horizontal="left" readingOrder="0" vertical="center"/>
    </xf>
    <xf borderId="1" fillId="3" fontId="9" numFmtId="0" xfId="0" applyAlignment="1" applyBorder="1" applyFont="1">
      <alignment vertical="center"/>
    </xf>
    <xf borderId="1" fillId="3" fontId="26" numFmtId="0" xfId="0" applyAlignment="1" applyBorder="1" applyFont="1">
      <alignment horizontal="right" vertical="center"/>
    </xf>
    <xf borderId="1" fillId="3" fontId="26" numFmtId="0" xfId="0" applyAlignment="1" applyBorder="1" applyFont="1">
      <alignment horizontal="left" vertical="center"/>
    </xf>
    <xf borderId="1" fillId="3" fontId="26" numFmtId="0" xfId="0" applyAlignment="1" applyBorder="1" applyFont="1">
      <alignment vertical="center"/>
    </xf>
    <xf borderId="6" fillId="3" fontId="26" numFmtId="0" xfId="0" applyAlignment="1" applyBorder="1" applyFont="1">
      <alignment vertical="center"/>
    </xf>
    <xf borderId="42" fillId="26" fontId="45" numFmtId="0" xfId="0" applyAlignment="1" applyBorder="1" applyFont="1">
      <alignment horizontal="left" vertical="center"/>
    </xf>
    <xf borderId="42" fillId="26" fontId="58" numFmtId="0" xfId="0" applyAlignment="1" applyBorder="1" applyFont="1">
      <alignment horizontal="left" vertical="center"/>
    </xf>
    <xf borderId="10" fillId="5" fontId="3" numFmtId="0" xfId="0" applyAlignment="1" applyBorder="1" applyFont="1">
      <alignment readingOrder="0" shrinkToFit="0" vertical="center" wrapText="1"/>
    </xf>
    <xf borderId="25" fillId="12" fontId="3" numFmtId="0" xfId="0" applyAlignment="1" applyBorder="1" applyFont="1">
      <alignment vertical="center"/>
    </xf>
    <xf borderId="10" fillId="0" fontId="3" numFmtId="0" xfId="0" applyAlignment="1" applyBorder="1" applyFont="1">
      <alignment horizontal="center" readingOrder="0" vertical="center"/>
    </xf>
    <xf borderId="26" fillId="0" fontId="3" numFmtId="0" xfId="0" applyAlignment="1" applyBorder="1" applyFont="1">
      <alignment horizontal="center" readingOrder="0" shrinkToFit="0" vertical="center" wrapText="1"/>
    </xf>
    <xf borderId="30" fillId="12" fontId="3" numFmtId="0" xfId="0" applyAlignment="1" applyBorder="1" applyFont="1">
      <alignment vertical="center"/>
    </xf>
    <xf borderId="25" fillId="19" fontId="3" numFmtId="164" xfId="0" applyAlignment="1" applyBorder="1" applyFont="1" applyNumberFormat="1">
      <alignment readingOrder="0" vertical="center"/>
    </xf>
    <xf borderId="66" fillId="19" fontId="3" numFmtId="164" xfId="0" applyAlignment="1" applyBorder="1" applyFont="1" applyNumberFormat="1">
      <alignment readingOrder="0" vertical="center"/>
    </xf>
    <xf borderId="67" fillId="19" fontId="3" numFmtId="164" xfId="0" applyAlignment="1" applyBorder="1" applyFont="1" applyNumberFormat="1">
      <alignment readingOrder="0" vertical="center"/>
    </xf>
    <xf borderId="0" fillId="0" fontId="10" numFmtId="0" xfId="0" applyAlignment="1" applyFont="1">
      <alignment vertical="center"/>
    </xf>
    <xf borderId="41" fillId="21" fontId="45" numFmtId="0" xfId="0" applyAlignment="1" applyBorder="1" applyFont="1">
      <alignment vertical="center"/>
    </xf>
    <xf borderId="10" fillId="5" fontId="3" numFmtId="0" xfId="0" applyAlignment="1" applyBorder="1" applyFont="1">
      <alignment horizontal="left" shrinkToFit="0" vertical="center" wrapText="1"/>
    </xf>
    <xf borderId="13" fillId="12" fontId="3" numFmtId="0" xfId="0" applyAlignment="1" applyBorder="1" applyFont="1">
      <alignment horizontal="center" vertical="center"/>
    </xf>
    <xf borderId="26" fillId="57" fontId="3" numFmtId="0" xfId="0" applyAlignment="1" applyBorder="1" applyFill="1" applyFont="1">
      <alignment horizontal="center" shrinkToFit="0" vertical="center" wrapText="1"/>
    </xf>
    <xf borderId="26" fillId="12" fontId="3" numFmtId="0" xfId="0" applyAlignment="1" applyBorder="1" applyFont="1">
      <alignment horizontal="center" shrinkToFit="0" vertical="center" wrapText="1"/>
    </xf>
    <xf borderId="13" fillId="12" fontId="3" numFmtId="0" xfId="0" applyAlignment="1" applyBorder="1" applyFont="1">
      <alignment horizontal="center" shrinkToFit="0" vertical="center" wrapText="1"/>
    </xf>
    <xf borderId="13" fillId="12" fontId="23" numFmtId="0" xfId="0" applyAlignment="1" applyBorder="1" applyFont="1">
      <alignment horizontal="center" shrinkToFit="0" vertical="center" wrapText="1"/>
    </xf>
    <xf borderId="26" fillId="12" fontId="23" numFmtId="0" xfId="0" applyAlignment="1" applyBorder="1" applyFont="1">
      <alignment horizontal="center" readingOrder="0" shrinkToFit="0" vertical="center" wrapText="1"/>
    </xf>
    <xf borderId="25" fillId="57" fontId="3" numFmtId="0" xfId="0" applyAlignment="1" applyBorder="1" applyFont="1">
      <alignment vertical="center"/>
    </xf>
    <xf borderId="25" fillId="3" fontId="23" numFmtId="0" xfId="0" applyAlignment="1" applyBorder="1" applyFont="1">
      <alignment vertical="center"/>
    </xf>
    <xf borderId="25" fillId="18" fontId="23" numFmtId="0" xfId="0" applyAlignment="1" applyBorder="1" applyFont="1">
      <alignment vertical="center"/>
    </xf>
    <xf borderId="25" fillId="12" fontId="23" numFmtId="0" xfId="0" applyAlignment="1" applyBorder="1" applyFont="1">
      <alignment readingOrder="0" vertical="center"/>
    </xf>
    <xf borderId="25" fillId="0" fontId="10" numFmtId="0" xfId="0" applyAlignment="1" applyBorder="1" applyFont="1">
      <alignment vertical="center"/>
    </xf>
    <xf borderId="25" fillId="12" fontId="84" numFmtId="0" xfId="0" applyAlignment="1" applyBorder="1" applyFont="1">
      <alignment readingOrder="0" shrinkToFit="0" vertical="bottom" wrapText="0"/>
    </xf>
    <xf borderId="25" fillId="57" fontId="84" numFmtId="2" xfId="0" applyAlignment="1" applyBorder="1" applyFont="1" applyNumberFormat="1">
      <alignment horizontal="right" readingOrder="0" shrinkToFit="0" vertical="bottom" wrapText="0"/>
    </xf>
    <xf borderId="25" fillId="12" fontId="84" numFmtId="2" xfId="0" applyAlignment="1" applyBorder="1" applyFont="1" applyNumberFormat="1">
      <alignment shrinkToFit="0" vertical="bottom" wrapText="0"/>
    </xf>
    <xf borderId="25" fillId="12" fontId="84" numFmtId="164" xfId="0" applyAlignment="1" applyBorder="1" applyFont="1" applyNumberFormat="1">
      <alignment horizontal="right" readingOrder="0" shrinkToFit="0" vertical="bottom" wrapText="0"/>
    </xf>
    <xf borderId="25" fillId="38" fontId="85" numFmtId="164" xfId="0" applyAlignment="1" applyBorder="1" applyFont="1" applyNumberFormat="1">
      <alignment horizontal="right" readingOrder="0" shrinkToFit="0" vertical="bottom" wrapText="0"/>
    </xf>
    <xf borderId="25" fillId="0" fontId="84" numFmtId="164" xfId="0" applyAlignment="1" applyBorder="1" applyFont="1" applyNumberFormat="1">
      <alignment horizontal="right" readingOrder="0" shrinkToFit="0" vertical="bottom" wrapText="0"/>
    </xf>
    <xf borderId="25" fillId="12" fontId="23" numFmtId="164" xfId="0" applyAlignment="1" applyBorder="1" applyFont="1" applyNumberFormat="1">
      <alignment vertical="center"/>
    </xf>
    <xf borderId="83" fillId="3" fontId="4" numFmtId="0" xfId="0" applyAlignment="1" applyBorder="1" applyFont="1">
      <alignment vertical="center"/>
    </xf>
    <xf borderId="74" fillId="3" fontId="3" numFmtId="0" xfId="0" applyAlignment="1" applyBorder="1" applyFont="1">
      <alignment vertical="center"/>
    </xf>
    <xf borderId="58" fillId="3" fontId="23" numFmtId="0" xfId="0" applyAlignment="1" applyBorder="1" applyFont="1">
      <alignment horizontal="right" vertical="center"/>
    </xf>
    <xf borderId="84" fillId="3" fontId="57" numFmtId="0" xfId="0" applyAlignment="1" applyBorder="1" applyFont="1">
      <alignment readingOrder="0" vertical="center"/>
    </xf>
    <xf borderId="85" fillId="3" fontId="3" numFmtId="0" xfId="0" applyAlignment="1" applyBorder="1" applyFont="1">
      <alignment vertical="center"/>
    </xf>
    <xf borderId="86" fillId="3" fontId="3" numFmtId="0" xfId="0" applyAlignment="1" applyBorder="1" applyFont="1">
      <alignment vertical="center"/>
    </xf>
    <xf borderId="66" fillId="21" fontId="44" numFmtId="0" xfId="0" applyAlignment="1" applyBorder="1" applyFont="1">
      <alignment readingOrder="0" vertical="center"/>
    </xf>
    <xf borderId="68" fillId="21" fontId="3" numFmtId="0" xfId="0" applyAlignment="1" applyBorder="1" applyFont="1">
      <alignment vertical="center"/>
    </xf>
    <xf borderId="67" fillId="21" fontId="3" numFmtId="0" xfId="0" applyAlignment="1" applyBorder="1" applyFont="1">
      <alignment vertical="center"/>
    </xf>
    <xf borderId="82" fillId="12" fontId="3" numFmtId="0" xfId="0" applyAlignment="1" applyBorder="1" applyFont="1">
      <alignment horizontal="center" vertical="center"/>
    </xf>
    <xf borderId="26" fillId="12" fontId="3" numFmtId="0" xfId="0" applyAlignment="1" applyBorder="1" applyFont="1">
      <alignment horizontal="center" readingOrder="0" shrinkToFit="0" vertical="center" wrapText="1"/>
    </xf>
    <xf borderId="47" fillId="12" fontId="3" numFmtId="0" xfId="0" applyAlignment="1" applyBorder="1" applyFont="1">
      <alignment horizontal="center" vertical="center"/>
    </xf>
    <xf borderId="26" fillId="26" fontId="3" numFmtId="0" xfId="0" applyAlignment="1" applyBorder="1" applyFont="1">
      <alignment horizontal="center" readingOrder="0" shrinkToFit="0" vertical="center" wrapText="1"/>
    </xf>
    <xf borderId="57" fillId="26" fontId="3" numFmtId="0" xfId="0" applyAlignment="1" applyBorder="1" applyFont="1">
      <alignment vertical="center"/>
    </xf>
    <xf borderId="25" fillId="58" fontId="23" numFmtId="0" xfId="0" applyAlignment="1" applyBorder="1" applyFill="1" applyFont="1">
      <alignment vertical="center"/>
    </xf>
    <xf borderId="25" fillId="0" fontId="23" numFmtId="0" xfId="0" applyAlignment="1" applyBorder="1" applyFont="1">
      <alignment vertical="center"/>
    </xf>
    <xf borderId="67" fillId="12" fontId="23" numFmtId="0" xfId="0" applyAlignment="1" applyBorder="1" applyFont="1">
      <alignment vertical="center"/>
    </xf>
    <xf borderId="25" fillId="12" fontId="60" numFmtId="164" xfId="0" applyAlignment="1" applyBorder="1" applyFont="1" applyNumberFormat="1">
      <alignment horizontal="right" shrinkToFit="0" vertical="center" wrapText="1"/>
    </xf>
    <xf borderId="25" fillId="26" fontId="23" numFmtId="164" xfId="0" applyAlignment="1" applyBorder="1" applyFont="1" applyNumberFormat="1">
      <alignment vertical="center"/>
    </xf>
    <xf borderId="25" fillId="3" fontId="23" numFmtId="164" xfId="0" applyAlignment="1" applyBorder="1" applyFont="1" applyNumberFormat="1">
      <alignment vertical="center"/>
    </xf>
    <xf borderId="25" fillId="0" fontId="23" numFmtId="164" xfId="0" applyAlignment="1" applyBorder="1" applyFont="1" applyNumberFormat="1">
      <alignment vertical="center"/>
    </xf>
    <xf borderId="67" fillId="12" fontId="3" numFmtId="0" xfId="0" applyAlignment="1" applyBorder="1" applyFont="1">
      <alignment vertical="center"/>
    </xf>
    <xf borderId="25" fillId="12" fontId="3" numFmtId="164" xfId="0" applyAlignment="1" applyBorder="1" applyFont="1" applyNumberFormat="1">
      <alignment horizontal="right" vertical="center"/>
    </xf>
    <xf borderId="25" fillId="26" fontId="3" numFmtId="164" xfId="0" applyAlignment="1" applyBorder="1" applyFont="1" applyNumberFormat="1">
      <alignment vertical="center"/>
    </xf>
    <xf borderId="25" fillId="12" fontId="3" numFmtId="164" xfId="0" applyAlignment="1" applyBorder="1" applyFont="1" applyNumberFormat="1">
      <alignment vertical="center"/>
    </xf>
    <xf borderId="25" fillId="12" fontId="23" numFmtId="164" xfId="0" applyAlignment="1" applyBorder="1" applyFont="1" applyNumberFormat="1">
      <alignment horizontal="right" vertical="center"/>
    </xf>
    <xf borderId="0" fillId="0" fontId="60" numFmtId="0" xfId="0" applyAlignment="1" applyFont="1">
      <alignment vertical="center"/>
    </xf>
    <xf borderId="0" fillId="0" fontId="3" numFmtId="164" xfId="0" applyAlignment="1" applyFont="1" applyNumberFormat="1">
      <alignment vertical="center"/>
    </xf>
    <xf borderId="0" fillId="0" fontId="23" numFmtId="164" xfId="0" applyAlignment="1" applyFont="1" applyNumberFormat="1">
      <alignment vertical="center"/>
    </xf>
    <xf borderId="1" fillId="59" fontId="3" numFmtId="0" xfId="0" applyBorder="1" applyFill="1" applyFont="1"/>
    <xf borderId="3" fillId="3" fontId="3" numFmtId="0" xfId="0" applyAlignment="1" applyBorder="1" applyFont="1">
      <alignment horizontal="left" shrinkToFit="0" vertical="top" wrapText="1"/>
    </xf>
    <xf borderId="41" fillId="3" fontId="43" numFmtId="0" xfId="0" applyAlignment="1" applyBorder="1" applyFont="1">
      <alignment horizontal="left" vertical="center"/>
    </xf>
    <xf borderId="1" fillId="3" fontId="3" numFmtId="0" xfId="0" applyAlignment="1" applyBorder="1" applyFont="1">
      <alignment horizontal="left" shrinkToFit="0" vertical="top" wrapText="1"/>
    </xf>
    <xf borderId="42" fillId="3" fontId="3" numFmtId="0" xfId="0" applyBorder="1" applyFont="1"/>
    <xf borderId="45" fillId="3" fontId="3" numFmtId="0" xfId="0" applyBorder="1" applyFont="1"/>
    <xf borderId="41" fillId="26" fontId="58" numFmtId="0" xfId="0" applyAlignment="1" applyBorder="1" applyFont="1">
      <alignment vertical="center"/>
    </xf>
    <xf borderId="42" fillId="26" fontId="3" numFmtId="0" xfId="0" applyAlignment="1" applyBorder="1" applyFont="1">
      <alignment horizontal="left" vertical="top"/>
    </xf>
    <xf borderId="42" fillId="26" fontId="58" numFmtId="0" xfId="0" applyBorder="1" applyFont="1"/>
    <xf borderId="45" fillId="26" fontId="58" numFmtId="0" xfId="0" applyBorder="1" applyFont="1"/>
    <xf borderId="0" fillId="0" fontId="3" numFmtId="0" xfId="0" applyAlignment="1" applyFont="1">
      <alignment horizontal="right" shrinkToFit="0" vertical="top" wrapText="1"/>
    </xf>
    <xf borderId="10" fillId="5" fontId="3" numFmtId="0" xfId="0" applyAlignment="1" applyBorder="1" applyFont="1">
      <alignment horizontal="left" readingOrder="0" shrinkToFit="0" vertical="center" wrapText="1"/>
    </xf>
    <xf borderId="10" fillId="0" fontId="3" numFmtId="0" xfId="0" applyAlignment="1" applyBorder="1" applyFont="1">
      <alignment horizontal="left" shrinkToFit="0" vertical="top" wrapText="1"/>
    </xf>
    <xf borderId="10" fillId="0" fontId="3" numFmtId="0" xfId="0" applyAlignment="1" applyBorder="1" applyFont="1">
      <alignment horizontal="left"/>
    </xf>
    <xf borderId="16" fillId="0" fontId="3" numFmtId="0" xfId="0" applyAlignment="1" applyBorder="1" applyFont="1">
      <alignment horizontal="left"/>
    </xf>
    <xf borderId="26" fillId="0" fontId="3" numFmtId="0" xfId="0" applyBorder="1" applyFont="1"/>
    <xf borderId="25" fillId="0" fontId="23" numFmtId="164" xfId="0" applyBorder="1" applyFont="1" applyNumberFormat="1"/>
    <xf borderId="25" fillId="0" fontId="23" numFmtId="2" xfId="0" applyBorder="1" applyFont="1" applyNumberFormat="1"/>
    <xf borderId="25" fillId="0" fontId="23" numFmtId="0" xfId="0" applyBorder="1" applyFont="1"/>
    <xf borderId="25" fillId="0" fontId="3" numFmtId="164" xfId="0" applyBorder="1" applyFont="1" applyNumberFormat="1"/>
    <xf borderId="25" fillId="0" fontId="3" numFmtId="2" xfId="0" applyBorder="1" applyFont="1" applyNumberFormat="1"/>
    <xf borderId="25" fillId="12" fontId="3" numFmtId="164" xfId="0" applyBorder="1" applyFont="1" applyNumberFormat="1"/>
    <xf borderId="25" fillId="12" fontId="3" numFmtId="2" xfId="0" applyBorder="1" applyFont="1" applyNumberFormat="1"/>
    <xf borderId="30" fillId="12" fontId="3" numFmtId="164" xfId="0" applyBorder="1" applyFont="1" applyNumberFormat="1"/>
    <xf borderId="30" fillId="12" fontId="3" numFmtId="2" xfId="0" applyBorder="1" applyFont="1" applyNumberFormat="1"/>
    <xf borderId="25" fillId="17" fontId="23" numFmtId="164" xfId="0" applyAlignment="1" applyBorder="1" applyFont="1" applyNumberFormat="1">
      <alignment horizontal="right"/>
    </xf>
    <xf borderId="25" fillId="17" fontId="23" numFmtId="2" xfId="0" applyBorder="1" applyFont="1" applyNumberFormat="1"/>
    <xf borderId="0" fillId="0" fontId="86" numFmtId="0" xfId="0" applyFont="1"/>
    <xf borderId="25" fillId="0" fontId="3" numFmtId="0" xfId="0" applyAlignment="1" applyBorder="1" applyFont="1">
      <alignment readingOrder="0"/>
    </xf>
    <xf borderId="57" fillId="12" fontId="3" numFmtId="0" xfId="0" applyBorder="1" applyFont="1"/>
    <xf borderId="25" fillId="0" fontId="3" numFmtId="164" xfId="0" applyAlignment="1" applyBorder="1" applyFont="1" applyNumberFormat="1">
      <alignment readingOrder="0"/>
    </xf>
    <xf borderId="25" fillId="12" fontId="3" numFmtId="164" xfId="0" applyAlignment="1" applyBorder="1" applyFont="1" applyNumberFormat="1">
      <alignment readingOrder="0"/>
    </xf>
    <xf borderId="25" fillId="4" fontId="3" numFmtId="164" xfId="0" applyAlignment="1" applyBorder="1" applyFont="1" applyNumberFormat="1">
      <alignment readingOrder="0"/>
    </xf>
    <xf borderId="57" fillId="15" fontId="23" numFmtId="0" xfId="0" applyBorder="1" applyFont="1"/>
    <xf borderId="25" fillId="15" fontId="23" numFmtId="164" xfId="0" applyBorder="1" applyFont="1" applyNumberFormat="1"/>
    <xf borderId="57" fillId="17" fontId="3" numFmtId="0" xfId="0" applyBorder="1" applyFont="1"/>
    <xf borderId="25" fillId="12" fontId="23" numFmtId="0" xfId="0" applyAlignment="1" applyBorder="1" applyFont="1">
      <alignment readingOrder="0"/>
    </xf>
    <xf borderId="10" fillId="3" fontId="3" numFmtId="0" xfId="0" applyAlignment="1" applyBorder="1" applyFont="1">
      <alignment horizontal="left" readingOrder="0"/>
    </xf>
    <xf borderId="25" fillId="0" fontId="3" numFmtId="0" xfId="0" applyAlignment="1" applyBorder="1" applyFont="1">
      <alignment horizontal="center"/>
    </xf>
    <xf borderId="0" fillId="0" fontId="13" numFmtId="0" xfId="0" applyFont="1"/>
    <xf borderId="0" fillId="0" fontId="87" numFmtId="0" xfId="0" applyAlignment="1" applyFont="1">
      <alignment horizontal="left" shrinkToFit="0" vertical="top" wrapText="1"/>
    </xf>
    <xf borderId="1" fillId="59" fontId="21" numFmtId="0" xfId="0" applyBorder="1" applyFont="1"/>
    <xf borderId="0" fillId="0" fontId="87" numFmtId="0" xfId="0" applyAlignment="1" applyFont="1">
      <alignment horizontal="right" shrinkToFit="0" vertical="top" wrapText="1"/>
    </xf>
    <xf borderId="2" fillId="3" fontId="88" numFmtId="0" xfId="0" applyAlignment="1" applyBorder="1" applyFont="1">
      <alignment horizontal="left" vertical="top"/>
    </xf>
    <xf borderId="3" fillId="3" fontId="87" numFmtId="0" xfId="0" applyAlignment="1" applyBorder="1" applyFont="1">
      <alignment horizontal="left" shrinkToFit="0" vertical="top" wrapText="1"/>
    </xf>
    <xf borderId="4" fillId="3" fontId="70" numFmtId="0" xfId="0" applyAlignment="1" applyBorder="1" applyFont="1">
      <alignment horizontal="right" vertical="top"/>
    </xf>
    <xf borderId="41" fillId="3" fontId="89" numFmtId="0" xfId="0" applyAlignment="1" applyBorder="1" applyFont="1">
      <alignment horizontal="left" vertical="top"/>
    </xf>
    <xf borderId="1" fillId="3" fontId="87" numFmtId="0" xfId="0" applyAlignment="1" applyBorder="1" applyFont="1">
      <alignment horizontal="left" shrinkToFit="0" vertical="top" wrapText="1"/>
    </xf>
    <xf borderId="42" fillId="3" fontId="21" numFmtId="0" xfId="0" applyBorder="1" applyFont="1"/>
    <xf borderId="45" fillId="3" fontId="21" numFmtId="0" xfId="0" applyBorder="1" applyFont="1"/>
    <xf borderId="25" fillId="5" fontId="21" numFmtId="0" xfId="0" applyAlignment="1" applyBorder="1" applyFont="1">
      <alignment horizontal="center" shrinkToFit="0" vertical="center" wrapText="1"/>
    </xf>
    <xf borderId="41" fillId="26" fontId="90" numFmtId="0" xfId="0" applyAlignment="1" applyBorder="1" applyFont="1">
      <alignment vertical="center"/>
    </xf>
    <xf borderId="42" fillId="26" fontId="87" numFmtId="0" xfId="0" applyAlignment="1" applyBorder="1" applyFont="1">
      <alignment horizontal="left" shrinkToFit="0" vertical="top" wrapText="1"/>
    </xf>
    <xf borderId="42" fillId="26" fontId="90" numFmtId="0" xfId="0" applyBorder="1" applyFont="1"/>
    <xf borderId="45" fillId="26" fontId="90" numFmtId="0" xfId="0" applyBorder="1" applyFont="1"/>
    <xf borderId="10" fillId="5" fontId="87" numFmtId="0" xfId="0" applyAlignment="1" applyBorder="1" applyFont="1">
      <alignment horizontal="left" shrinkToFit="0" vertical="center" wrapText="1"/>
    </xf>
    <xf borderId="10" fillId="0" fontId="87" numFmtId="0" xfId="0" applyAlignment="1" applyBorder="1" applyFont="1">
      <alignment horizontal="left" shrinkToFit="0" vertical="top" wrapText="1"/>
    </xf>
    <xf borderId="25" fillId="0" fontId="74" numFmtId="0" xfId="0" applyBorder="1" applyFont="1"/>
    <xf borderId="47" fillId="3" fontId="87" numFmtId="0" xfId="0" applyAlignment="1" applyBorder="1" applyFont="1">
      <alignment horizontal="left" shrinkToFit="0" vertical="center" wrapText="1"/>
    </xf>
    <xf borderId="0" fillId="0" fontId="87" numFmtId="0" xfId="0" applyAlignment="1" applyFont="1">
      <alignment shrinkToFit="0" vertical="top" wrapText="1"/>
    </xf>
    <xf borderId="27" fillId="0" fontId="87" numFmtId="0" xfId="0" applyAlignment="1" applyBorder="1" applyFont="1">
      <alignment shrinkToFit="0" vertical="center" wrapText="1"/>
    </xf>
    <xf borderId="27" fillId="0" fontId="87" numFmtId="0" xfId="0" applyAlignment="1" applyBorder="1" applyFont="1">
      <alignment readingOrder="0" shrinkToFit="0" vertical="center" wrapText="1"/>
    </xf>
    <xf borderId="27" fillId="0" fontId="87" numFmtId="2" xfId="0" applyAlignment="1" applyBorder="1" applyFont="1" applyNumberFormat="1">
      <alignment shrinkToFit="0" vertical="center" wrapText="1"/>
    </xf>
    <xf borderId="26" fillId="0" fontId="91" numFmtId="0" xfId="0" applyAlignment="1" applyBorder="1" applyFont="1">
      <alignment horizontal="left" shrinkToFit="0" vertical="center" wrapText="1"/>
    </xf>
    <xf borderId="26" fillId="0" fontId="87" numFmtId="0" xfId="0" applyAlignment="1" applyBorder="1" applyFont="1">
      <alignment horizontal="left" shrinkToFit="0" vertical="center" wrapText="1"/>
    </xf>
    <xf borderId="25" fillId="0" fontId="91" numFmtId="0" xfId="0" applyAlignment="1" applyBorder="1" applyFont="1">
      <alignment horizontal="left" shrinkToFit="0" vertical="center" wrapText="1"/>
    </xf>
    <xf borderId="25" fillId="0" fontId="87" numFmtId="0" xfId="0" applyAlignment="1" applyBorder="1" applyFont="1">
      <alignment horizontal="left" shrinkToFit="0" vertical="center" wrapText="1"/>
    </xf>
    <xf borderId="25" fillId="0" fontId="87" numFmtId="2" xfId="0" applyAlignment="1" applyBorder="1" applyFont="1" applyNumberFormat="1">
      <alignment shrinkToFit="0" vertical="center" wrapText="1"/>
    </xf>
    <xf borderId="25" fillId="0" fontId="92" numFmtId="0" xfId="0" applyAlignment="1" applyBorder="1" applyFont="1">
      <alignment horizontal="left" shrinkToFit="0" vertical="center" wrapText="1"/>
    </xf>
    <xf borderId="26" fillId="0" fontId="87" numFmtId="0" xfId="0" applyAlignment="1" applyBorder="1" applyFont="1">
      <alignment horizontal="left" readingOrder="0" shrinkToFit="0" vertical="center" wrapText="1"/>
    </xf>
    <xf borderId="25" fillId="0" fontId="93" numFmtId="0" xfId="0" applyAlignment="1" applyBorder="1" applyFont="1">
      <alignment horizontal="left" shrinkToFit="0" vertical="center" wrapText="1"/>
    </xf>
    <xf borderId="25" fillId="0" fontId="93" numFmtId="2" xfId="0" applyAlignment="1" applyBorder="1" applyFont="1" applyNumberFormat="1">
      <alignment shrinkToFit="0" vertical="center" wrapText="1"/>
    </xf>
    <xf borderId="25" fillId="17" fontId="93" numFmtId="0" xfId="0" applyAlignment="1" applyBorder="1" applyFont="1">
      <alignment horizontal="left" shrinkToFit="0" vertical="center" wrapText="1"/>
    </xf>
    <xf borderId="25" fillId="17" fontId="93" numFmtId="2" xfId="0" applyAlignment="1" applyBorder="1" applyFont="1" applyNumberFormat="1">
      <alignment shrinkToFit="0" vertical="center" wrapText="1"/>
    </xf>
    <xf borderId="26" fillId="0" fontId="87" numFmtId="0" xfId="0" applyAlignment="1" applyBorder="1" applyFont="1">
      <alignment shrinkToFit="0" vertical="center" wrapText="1"/>
    </xf>
    <xf borderId="25" fillId="0" fontId="93" numFmtId="0" xfId="0" applyAlignment="1" applyBorder="1" applyFont="1">
      <alignment horizontal="left" readingOrder="0" shrinkToFit="0" vertical="center" wrapText="1"/>
    </xf>
    <xf borderId="0" fillId="0" fontId="87" numFmtId="2" xfId="0" applyAlignment="1" applyFont="1" applyNumberFormat="1">
      <alignment horizontal="right" shrinkToFit="0" vertical="top" wrapText="1"/>
    </xf>
    <xf borderId="25" fillId="0" fontId="87" numFmtId="0" xfId="0" applyAlignment="1" applyBorder="1" applyFont="1">
      <alignment horizontal="left" vertical="top"/>
    </xf>
    <xf borderId="56" fillId="0" fontId="21" numFmtId="0" xfId="0" applyAlignment="1" applyBorder="1" applyFont="1">
      <alignment shrinkToFit="0" vertical="center" wrapText="1"/>
    </xf>
    <xf borderId="27" fillId="0" fontId="21" numFmtId="0" xfId="0" applyAlignment="1" applyBorder="1" applyFont="1">
      <alignment shrinkToFit="0" vertical="center" wrapText="1"/>
    </xf>
    <xf borderId="27" fillId="0" fontId="21" numFmtId="0" xfId="0" applyAlignment="1" applyBorder="1" applyFont="1">
      <alignment readingOrder="0" shrinkToFit="0" vertical="center" wrapText="1"/>
    </xf>
    <xf borderId="26" fillId="0" fontId="87" numFmtId="0" xfId="0" applyAlignment="1" applyBorder="1" applyFont="1">
      <alignment horizontal="center" shrinkToFit="0" vertical="center" wrapText="1"/>
    </xf>
    <xf borderId="26" fillId="12" fontId="87" numFmtId="0" xfId="0" applyAlignment="1" applyBorder="1" applyFont="1">
      <alignment horizontal="center" vertical="center"/>
    </xf>
    <xf borderId="25" fillId="12" fontId="87" numFmtId="0" xfId="0" applyBorder="1" applyFont="1"/>
    <xf borderId="67" fillId="12" fontId="87" numFmtId="0" xfId="0" applyBorder="1" applyFont="1"/>
    <xf borderId="26" fillId="12" fontId="87" numFmtId="0" xfId="0" applyAlignment="1" applyBorder="1" applyFont="1">
      <alignment horizontal="left" readingOrder="0" shrinkToFit="0" vertical="center" wrapText="1"/>
    </xf>
    <xf borderId="90" fillId="12" fontId="87" numFmtId="0" xfId="0" applyAlignment="1" applyBorder="1" applyFont="1">
      <alignment horizontal="left" shrinkToFit="0" vertical="center" wrapText="1"/>
    </xf>
    <xf borderId="25" fillId="12" fontId="93" numFmtId="0" xfId="0" applyBorder="1" applyFont="1"/>
    <xf borderId="91" fillId="0" fontId="11" numFmtId="0" xfId="0" applyBorder="1" applyFont="1"/>
    <xf borderId="78" fillId="0" fontId="11" numFmtId="0" xfId="0" applyBorder="1" applyFont="1"/>
    <xf borderId="25" fillId="17" fontId="93" numFmtId="164" xfId="0" applyAlignment="1" applyBorder="1" applyFont="1" applyNumberFormat="1">
      <alignment horizontal="left" shrinkToFit="0" vertical="center" wrapText="1"/>
    </xf>
    <xf borderId="26" fillId="12" fontId="21" numFmtId="0" xfId="0" applyAlignment="1" applyBorder="1" applyFont="1">
      <alignment horizontal="center" vertical="center"/>
    </xf>
    <xf borderId="26" fillId="12" fontId="21" numFmtId="0" xfId="0" applyAlignment="1" applyBorder="1" applyFont="1">
      <alignment horizontal="left" vertical="center"/>
    </xf>
    <xf borderId="26" fillId="12" fontId="21" numFmtId="0" xfId="0" applyAlignment="1" applyBorder="1" applyFont="1">
      <alignment horizontal="left" shrinkToFit="0" vertical="center" wrapText="1"/>
    </xf>
    <xf borderId="25" fillId="12" fontId="70" numFmtId="0" xfId="0" applyAlignment="1" applyBorder="1" applyFont="1">
      <alignment horizontal="left" vertical="center"/>
    </xf>
    <xf borderId="25" fillId="12" fontId="70" numFmtId="2" xfId="0" applyAlignment="1" applyBorder="1" applyFont="1" applyNumberFormat="1">
      <alignment horizontal="right" vertical="center"/>
    </xf>
    <xf borderId="25" fillId="12" fontId="21" numFmtId="0" xfId="0" applyAlignment="1" applyBorder="1" applyFont="1">
      <alignment horizontal="left" vertical="center"/>
    </xf>
    <xf borderId="25" fillId="12" fontId="21" numFmtId="2" xfId="0" applyAlignment="1" applyBorder="1" applyFont="1" applyNumberFormat="1">
      <alignment horizontal="right" vertical="center"/>
    </xf>
    <xf borderId="26" fillId="12" fontId="73" numFmtId="0" xfId="0" applyAlignment="1" applyBorder="1" applyFont="1">
      <alignment horizontal="left" shrinkToFit="0" vertical="center" wrapText="1"/>
    </xf>
    <xf borderId="25" fillId="0" fontId="21" numFmtId="2" xfId="0" applyAlignment="1" applyBorder="1" applyFont="1" applyNumberFormat="1">
      <alignment horizontal="right" vertical="center"/>
    </xf>
    <xf borderId="26" fillId="12" fontId="21" numFmtId="0" xfId="0" applyAlignment="1" applyBorder="1" applyFont="1">
      <alignment horizontal="center" shrinkToFit="0" vertical="center" wrapText="1"/>
    </xf>
    <xf borderId="30" fillId="12" fontId="21" numFmtId="0" xfId="0" applyAlignment="1" applyBorder="1" applyFont="1">
      <alignment horizontal="left" shrinkToFit="0" vertical="center" wrapText="1"/>
    </xf>
    <xf borderId="25" fillId="0" fontId="70" numFmtId="2" xfId="0" applyAlignment="1" applyBorder="1" applyFont="1" applyNumberFormat="1">
      <alignment horizontal="right" vertical="center"/>
    </xf>
    <xf borderId="29" fillId="12" fontId="21" numFmtId="0" xfId="0" applyAlignment="1" applyBorder="1" applyFont="1">
      <alignment horizontal="left" shrinkToFit="0" vertical="center" wrapText="1"/>
    </xf>
    <xf borderId="57" fillId="12" fontId="21" numFmtId="0" xfId="0" applyAlignment="1" applyBorder="1" applyFont="1">
      <alignment horizontal="left" shrinkToFit="0" vertical="center" wrapText="1"/>
    </xf>
    <xf borderId="25" fillId="12" fontId="21" numFmtId="0" xfId="0" applyAlignment="1" applyBorder="1" applyFont="1">
      <alignment horizontal="left" shrinkToFit="0" vertical="center" wrapText="1"/>
    </xf>
    <xf borderId="25" fillId="0" fontId="21" numFmtId="0" xfId="0" applyAlignment="1" applyBorder="1" applyFont="1">
      <alignment horizontal="left" vertical="center"/>
    </xf>
    <xf borderId="25" fillId="12" fontId="70" numFmtId="0" xfId="0" applyAlignment="1" applyBorder="1" applyFont="1">
      <alignment horizontal="left" shrinkToFit="0" vertical="center" wrapText="1"/>
    </xf>
    <xf borderId="25" fillId="0" fontId="70" numFmtId="2" xfId="0" applyAlignment="1" applyBorder="1" applyFont="1" applyNumberFormat="1">
      <alignment vertical="center"/>
    </xf>
    <xf borderId="25" fillId="0" fontId="21" numFmtId="0" xfId="0" applyAlignment="1" applyBorder="1" applyFont="1">
      <alignment horizontal="left" shrinkToFit="0" vertical="center" wrapText="1"/>
    </xf>
    <xf borderId="25" fillId="0" fontId="73" numFmtId="2" xfId="0" applyAlignment="1" applyBorder="1" applyFont="1" applyNumberFormat="1">
      <alignment horizontal="right" vertical="center"/>
    </xf>
    <xf borderId="1" fillId="12" fontId="94" numFmtId="0" xfId="0" applyAlignment="1" applyBorder="1" applyFont="1">
      <alignment horizontal="center" shrinkToFit="0" vertical="center" wrapText="1"/>
    </xf>
    <xf borderId="1" fillId="12" fontId="95" numFmtId="0" xfId="0" applyAlignment="1" applyBorder="1" applyFont="1">
      <alignment horizontal="center" vertical="center"/>
    </xf>
    <xf borderId="0" fillId="0" fontId="93" numFmtId="0" xfId="0" applyAlignment="1" applyFont="1">
      <alignment horizontal="left" shrinkToFit="0" vertical="center" wrapText="1"/>
    </xf>
    <xf borderId="0" fillId="0" fontId="93" numFmtId="2" xfId="0" applyAlignment="1" applyFont="1" applyNumberFormat="1">
      <alignment shrinkToFit="0" vertical="center" wrapText="1"/>
    </xf>
    <xf borderId="1" fillId="12" fontId="94" numFmtId="0" xfId="0" applyAlignment="1" applyBorder="1" applyFont="1">
      <alignment shrinkToFit="0" wrapText="1"/>
    </xf>
    <xf borderId="1" fillId="12" fontId="94" numFmtId="0" xfId="0" applyBorder="1" applyFont="1"/>
    <xf borderId="26" fillId="12" fontId="95" numFmtId="0" xfId="0" applyAlignment="1" applyBorder="1" applyFont="1">
      <alignment horizontal="center" vertical="center"/>
    </xf>
    <xf borderId="25" fillId="12" fontId="94" numFmtId="0" xfId="0" applyBorder="1" applyFont="1"/>
    <xf borderId="0" fillId="0" fontId="95" numFmtId="0" xfId="0" applyFont="1"/>
    <xf borderId="92" fillId="12" fontId="94" numFmtId="0" xfId="0" applyBorder="1" applyFont="1"/>
    <xf borderId="93" fillId="12" fontId="94" numFmtId="0" xfId="0" applyBorder="1" applyFont="1"/>
    <xf borderId="59" fillId="0" fontId="87" numFmtId="0" xfId="0" applyAlignment="1" applyBorder="1" applyFont="1">
      <alignment horizontal="center" shrinkToFit="0" vertical="top" wrapText="1"/>
    </xf>
    <xf borderId="94" fillId="12" fontId="94" numFmtId="0" xfId="0" applyBorder="1" applyFont="1"/>
    <xf borderId="95" fillId="12" fontId="94" numFmtId="0" xfId="0" applyBorder="1" applyFont="1"/>
    <xf borderId="0" fillId="0" fontId="21" numFmtId="2" xfId="0" applyFont="1" applyNumberFormat="1"/>
    <xf borderId="0" fillId="0" fontId="21" numFmtId="164" xfId="0" applyFont="1" applyNumberFormat="1"/>
    <xf borderId="0" fillId="0" fontId="76" numFmtId="0" xfId="0" applyFont="1"/>
    <xf borderId="10" fillId="0" fontId="21" numFmtId="0" xfId="0" applyAlignment="1" applyBorder="1" applyFont="1">
      <alignment horizontal="left" vertical="center"/>
    </xf>
    <xf borderId="0" fillId="0" fontId="21" numFmtId="0" xfId="0" applyAlignment="1" applyFont="1">
      <alignment horizontal="left" vertical="center"/>
    </xf>
    <xf borderId="0" fillId="0" fontId="94" numFmtId="0" xfId="0" applyFont="1"/>
    <xf borderId="0" fillId="0" fontId="13" numFmtId="0" xfId="0" applyAlignment="1" applyFont="1">
      <alignment horizontal="left"/>
    </xf>
    <xf borderId="0" fillId="0" fontId="10" numFmtId="0" xfId="0" applyAlignment="1" applyFont="1">
      <alignment horizontal="left" readingOrder="0"/>
    </xf>
    <xf borderId="0" fillId="0" fontId="10" numFmtId="0" xfId="0" applyAlignment="1" applyFont="1">
      <alignment readingOrder="0"/>
    </xf>
    <xf borderId="0" fillId="0" fontId="13" numFmtId="164" xfId="0" applyFont="1" applyNumberFormat="1"/>
    <xf borderId="0" fillId="0" fontId="3" numFmtId="0" xfId="0" applyAlignment="1" applyFont="1">
      <alignment horizontal="left" readingOrder="0"/>
    </xf>
    <xf borderId="0" fillId="0" fontId="21" numFmtId="0" xfId="0" applyAlignment="1" applyFont="1">
      <alignment horizontal="left"/>
    </xf>
    <xf borderId="0" fillId="0" fontId="21" numFmtId="0" xfId="0" applyAlignment="1" applyFont="1">
      <alignment horizontal="center" readingOrder="0"/>
    </xf>
    <xf borderId="0" fillId="0" fontId="3" numFmtId="0" xfId="0" applyAlignment="1" applyFont="1">
      <alignment horizontal="left" readingOrder="0" shrinkToFit="0" vertical="center" wrapText="1"/>
    </xf>
    <xf borderId="0" fillId="0" fontId="3" numFmtId="0" xfId="0" applyAlignment="1" applyFont="1">
      <alignment readingOrder="0" shrinkToFit="0" wrapText="1"/>
    </xf>
    <xf borderId="10" fillId="0" fontId="21" numFmtId="0" xfId="0" applyAlignment="1" applyBorder="1" applyFont="1">
      <alignment horizontal="center"/>
    </xf>
    <xf borderId="16" fillId="0" fontId="21" numFmtId="0" xfId="0" applyAlignment="1" applyBorder="1" applyFont="1">
      <alignment horizontal="center"/>
    </xf>
    <xf borderId="25" fillId="0" fontId="21" numFmtId="0" xfId="0" applyAlignment="1" applyBorder="1" applyFont="1">
      <alignment readingOrder="0" shrinkToFit="0" vertical="center" wrapText="1"/>
    </xf>
    <xf borderId="12" fillId="0" fontId="21" numFmtId="0" xfId="0" applyAlignment="1" applyBorder="1" applyFont="1">
      <alignment shrinkToFit="0" vertical="center" wrapText="1"/>
    </xf>
    <xf borderId="25" fillId="0" fontId="21" numFmtId="0" xfId="0" applyBorder="1" applyFont="1"/>
    <xf borderId="12" fillId="0" fontId="21" numFmtId="1" xfId="0" applyBorder="1" applyFont="1" applyNumberFormat="1"/>
    <xf borderId="25" fillId="0" fontId="21" numFmtId="2" xfId="0" applyBorder="1" applyFont="1" applyNumberFormat="1"/>
    <xf borderId="25" fillId="0" fontId="96" numFmtId="0" xfId="0" applyBorder="1" applyFont="1"/>
    <xf borderId="25" fillId="0" fontId="21" numFmtId="1" xfId="0" applyBorder="1" applyFont="1" applyNumberFormat="1"/>
    <xf borderId="25" fillId="0" fontId="21" numFmtId="164" xfId="0" applyBorder="1" applyFont="1" applyNumberFormat="1"/>
    <xf borderId="0" fillId="0" fontId="97" numFmtId="0" xfId="0" applyFont="1"/>
    <xf borderId="0" fillId="0" fontId="76" numFmtId="0" xfId="0" applyAlignment="1" applyFont="1">
      <alignment horizontal="center"/>
    </xf>
    <xf borderId="0" fillId="0" fontId="21" numFmtId="0" xfId="0" applyAlignment="1" applyFont="1">
      <alignment shrinkToFit="0" wrapText="1"/>
    </xf>
    <xf borderId="10" fillId="0" fontId="21" numFmtId="0" xfId="0" applyAlignment="1" applyBorder="1" applyFont="1">
      <alignment horizontal="center" shrinkToFit="0" vertical="center" wrapText="1"/>
    </xf>
    <xf borderId="55" fillId="0" fontId="21" numFmtId="0" xfId="0" applyAlignment="1" applyBorder="1" applyFont="1">
      <alignment horizontal="center" shrinkToFit="0" vertical="center" wrapText="1"/>
    </xf>
    <xf borderId="56" fillId="0" fontId="21" numFmtId="0" xfId="0" applyAlignment="1" applyBorder="1" applyFont="1">
      <alignment horizontal="center" shrinkToFit="0" vertical="center" wrapText="1"/>
    </xf>
    <xf borderId="25" fillId="24" fontId="21" numFmtId="164" xfId="0" applyAlignment="1" applyBorder="1" applyFont="1" applyNumberFormat="1">
      <alignment vertical="center"/>
    </xf>
    <xf borderId="25" fillId="24" fontId="21" numFmtId="164" xfId="0" applyBorder="1" applyFont="1" applyNumberFormat="1"/>
    <xf borderId="25" fillId="24" fontId="21" numFmtId="2" xfId="0" applyAlignment="1" applyBorder="1" applyFont="1" applyNumberFormat="1">
      <alignment vertical="center"/>
    </xf>
    <xf borderId="25" fillId="24" fontId="21" numFmtId="0" xfId="0" applyBorder="1" applyFont="1"/>
    <xf borderId="25" fillId="24" fontId="21" numFmtId="0" xfId="0" applyAlignment="1" applyBorder="1" applyFont="1">
      <alignment vertical="center"/>
    </xf>
    <xf borderId="25" fillId="0" fontId="21" numFmtId="0" xfId="0" applyAlignment="1" applyBorder="1" applyFont="1">
      <alignment shrinkToFit="0" wrapText="1"/>
    </xf>
    <xf borderId="10" fillId="0" fontId="76" numFmtId="0" xfId="0" applyAlignment="1" applyBorder="1" applyFont="1">
      <alignment shrinkToFit="0" vertical="top" wrapText="1"/>
    </xf>
    <xf borderId="25" fillId="0" fontId="76" numFmtId="0" xfId="0" applyAlignment="1" applyBorder="1" applyFont="1">
      <alignment shrinkToFit="0" wrapText="1"/>
    </xf>
    <xf borderId="10" fillId="3" fontId="74" numFmtId="0" xfId="0" applyAlignment="1" applyBorder="1" applyFont="1">
      <alignment horizontal="left" vertical="center"/>
    </xf>
    <xf borderId="14" fillId="0" fontId="21" numFmtId="0" xfId="0" applyAlignment="1" applyBorder="1" applyFont="1">
      <alignment horizontal="left" shrinkToFit="0" vertical="center" wrapText="1"/>
    </xf>
    <xf borderId="10" fillId="3" fontId="21" numFmtId="0" xfId="0" applyAlignment="1" applyBorder="1" applyFont="1">
      <alignment horizontal="left" vertical="center"/>
    </xf>
    <xf borderId="0" fillId="0" fontId="21" numFmtId="0" xfId="0" applyAlignment="1" applyFont="1">
      <alignment horizontal="left" shrinkToFit="0" vertical="center" wrapText="1"/>
    </xf>
    <xf borderId="10" fillId="0" fontId="21" numFmtId="0" xfId="0" applyAlignment="1" applyBorder="1" applyFont="1">
      <alignment horizontal="left" shrinkToFit="0" vertical="center" wrapText="1"/>
    </xf>
    <xf borderId="10" fillId="12" fontId="21" numFmtId="0" xfId="0" applyAlignment="1" applyBorder="1" applyFont="1">
      <alignment horizontal="left" shrinkToFit="0" vertical="center" wrapText="1"/>
    </xf>
    <xf borderId="54" fillId="0" fontId="11" numFmtId="0" xfId="0" applyBorder="1" applyFont="1"/>
    <xf borderId="90" fillId="12" fontId="21" numFmtId="0" xfId="0" applyAlignment="1" applyBorder="1" applyFont="1">
      <alignment horizontal="left" shrinkToFit="0" vertical="center" wrapText="1"/>
    </xf>
    <xf borderId="13" fillId="12" fontId="21" numFmtId="0" xfId="0" applyAlignment="1" applyBorder="1" applyFont="1">
      <alignment horizontal="center" shrinkToFit="0" vertical="center" wrapText="1"/>
    </xf>
    <xf borderId="26" fillId="0" fontId="21" numFmtId="0" xfId="0" applyAlignment="1" applyBorder="1" applyFont="1">
      <alignment horizontal="left" shrinkToFit="0" vertical="center" wrapText="1"/>
    </xf>
    <xf borderId="57" fillId="12" fontId="21" numFmtId="0" xfId="0" applyAlignment="1" applyBorder="1" applyFont="1">
      <alignment horizontal="center" shrinkToFit="0" vertical="center" wrapText="1"/>
    </xf>
    <xf borderId="0" fillId="0" fontId="21" numFmtId="0" xfId="0" applyAlignment="1" applyFont="1">
      <alignment horizontal="center" shrinkToFit="0" wrapText="1"/>
    </xf>
    <xf borderId="57" fillId="12" fontId="21" numFmtId="0" xfId="0" applyAlignment="1" applyBorder="1" applyFont="1">
      <alignment shrinkToFit="0" wrapText="1"/>
    </xf>
    <xf borderId="57" fillId="12" fontId="21" numFmtId="0" xfId="0" applyAlignment="1" applyBorder="1" applyFont="1">
      <alignment horizontal="right" shrinkToFit="0" wrapText="1"/>
    </xf>
    <xf borderId="57" fillId="5" fontId="21" numFmtId="0" xfId="0" applyAlignment="1" applyBorder="1" applyFont="1">
      <alignment shrinkToFit="0" wrapText="1"/>
    </xf>
    <xf borderId="57" fillId="12" fontId="21" numFmtId="0" xfId="0" applyAlignment="1" applyBorder="1" applyFont="1">
      <alignment shrinkToFit="0" vertical="top" wrapText="1"/>
    </xf>
    <xf borderId="57" fillId="12" fontId="21" numFmtId="164" xfId="0" applyAlignment="1" applyBorder="1" applyFont="1" applyNumberFormat="1">
      <alignment shrinkToFit="0" vertical="top" wrapText="1"/>
    </xf>
    <xf borderId="57" fillId="5" fontId="21" numFmtId="0" xfId="0" applyAlignment="1" applyBorder="1" applyFont="1">
      <alignment shrinkToFit="0" vertical="top" wrapText="1"/>
    </xf>
    <xf borderId="63" fillId="5" fontId="21" numFmtId="0" xfId="0" applyAlignment="1" applyBorder="1" applyFont="1">
      <alignment shrinkToFit="0" vertical="top" wrapText="1"/>
    </xf>
    <xf borderId="25" fillId="5" fontId="21" numFmtId="0" xfId="0" applyAlignment="1" applyBorder="1" applyFont="1">
      <alignment shrinkToFit="0" vertical="top" wrapText="1"/>
    </xf>
    <xf borderId="25" fillId="5" fontId="21" numFmtId="0" xfId="0" applyAlignment="1" applyBorder="1" applyFont="1">
      <alignment shrinkToFit="0" wrapText="1"/>
    </xf>
    <xf borderId="57" fillId="12" fontId="21" numFmtId="164" xfId="0" applyAlignment="1" applyBorder="1" applyFont="1" applyNumberFormat="1">
      <alignment shrinkToFit="0" wrapText="1"/>
    </xf>
    <xf borderId="25" fillId="5" fontId="21" numFmtId="0" xfId="0" applyBorder="1" applyFont="1"/>
    <xf borderId="25" fillId="12" fontId="21" numFmtId="0" xfId="0" applyAlignment="1" applyBorder="1" applyFont="1">
      <alignment shrinkToFit="0" wrapText="1"/>
    </xf>
    <xf borderId="25" fillId="12" fontId="21" numFmtId="0" xfId="0" applyAlignment="1" applyBorder="1" applyFont="1">
      <alignment shrinkToFit="0" vertical="top" wrapText="1"/>
    </xf>
    <xf borderId="25" fillId="12" fontId="70" numFmtId="0" xfId="0" applyAlignment="1" applyBorder="1" applyFont="1">
      <alignment shrinkToFit="0" wrapText="1"/>
    </xf>
    <xf borderId="57" fillId="12" fontId="70" numFmtId="0" xfId="0" applyAlignment="1" applyBorder="1" applyFont="1">
      <alignment horizontal="right" shrinkToFit="0" wrapText="1"/>
    </xf>
    <xf borderId="57" fillId="12" fontId="70" numFmtId="0" xfId="0" applyAlignment="1" applyBorder="1" applyFont="1">
      <alignment shrinkToFit="0" wrapText="1"/>
    </xf>
    <xf borderId="25" fillId="5" fontId="70" numFmtId="0" xfId="0" applyAlignment="1" applyBorder="1" applyFont="1">
      <alignment shrinkToFit="0" vertical="top" wrapText="1"/>
    </xf>
    <xf borderId="57" fillId="5" fontId="70" numFmtId="0" xfId="0" applyAlignment="1" applyBorder="1" applyFont="1">
      <alignment shrinkToFit="0" vertical="top" wrapText="1"/>
    </xf>
    <xf borderId="25" fillId="12" fontId="70" numFmtId="0" xfId="0" applyAlignment="1" applyBorder="1" applyFont="1">
      <alignment shrinkToFit="0" vertical="top" wrapText="1"/>
    </xf>
    <xf borderId="63" fillId="5" fontId="70" numFmtId="0" xfId="0" applyAlignment="1" applyBorder="1" applyFont="1">
      <alignment shrinkToFit="0" vertical="top" wrapText="1"/>
    </xf>
    <xf borderId="25" fillId="0" fontId="70" numFmtId="0" xfId="0" applyAlignment="1" applyBorder="1" applyFont="1">
      <alignment shrinkToFit="0" wrapText="1"/>
    </xf>
    <xf borderId="25" fillId="12" fontId="21" numFmtId="0" xfId="0" applyAlignment="1" applyBorder="1" applyFont="1">
      <alignment horizontal="right" shrinkToFit="0" wrapText="1"/>
    </xf>
    <xf borderId="25" fillId="12" fontId="21" numFmtId="164" xfId="0" applyAlignment="1" applyBorder="1" applyFont="1" applyNumberFormat="1">
      <alignment shrinkToFit="0" wrapText="1"/>
    </xf>
    <xf borderId="25" fillId="26" fontId="98" numFmtId="0" xfId="0" applyBorder="1" applyFont="1"/>
    <xf borderId="25" fillId="12" fontId="21" numFmtId="0" xfId="0" applyAlignment="1" applyBorder="1" applyFont="1">
      <alignment horizontal="left"/>
    </xf>
    <xf borderId="25" fillId="12" fontId="21" numFmtId="2" xfId="0" applyAlignment="1" applyBorder="1" applyFont="1" applyNumberFormat="1">
      <alignment shrinkToFit="0" wrapText="1"/>
    </xf>
    <xf borderId="66" fillId="5" fontId="21" numFmtId="0" xfId="0" applyAlignment="1" applyBorder="1" applyFont="1">
      <alignment shrinkToFit="0" wrapText="1"/>
    </xf>
    <xf borderId="25" fillId="12" fontId="21" numFmtId="0" xfId="0" applyBorder="1" applyFont="1"/>
    <xf borderId="25" fillId="5" fontId="21" numFmtId="0" xfId="0" applyAlignment="1" applyBorder="1" applyFont="1">
      <alignment horizontal="right" shrinkToFit="0" wrapText="1"/>
    </xf>
    <xf borderId="0" fillId="0" fontId="99" numFmtId="0" xfId="0" applyFont="1"/>
    <xf borderId="0" fillId="0" fontId="99" numFmtId="0" xfId="0" applyAlignment="1" applyFont="1">
      <alignment shrinkToFit="0" wrapText="1"/>
    </xf>
    <xf borderId="0" fillId="0" fontId="77" numFmtId="0" xfId="0" applyFont="1"/>
    <xf borderId="1" fillId="59" fontId="21" numFmtId="0" xfId="0" applyAlignment="1" applyBorder="1" applyFont="1">
      <alignment vertical="center"/>
    </xf>
    <xf borderId="25" fillId="5" fontId="21" numFmtId="0" xfId="0" applyAlignment="1" applyBorder="1" applyFont="1">
      <alignment vertical="center"/>
    </xf>
    <xf borderId="13" fillId="3" fontId="21" numFmtId="0" xfId="0" applyAlignment="1" applyBorder="1" applyFont="1">
      <alignment horizontal="center" vertical="center"/>
    </xf>
    <xf borderId="10" fillId="3" fontId="21" numFmtId="0" xfId="0" applyAlignment="1" applyBorder="1" applyFont="1">
      <alignment horizontal="center" vertical="center"/>
    </xf>
    <xf borderId="51" fillId="3" fontId="21" numFmtId="0" xfId="0" applyAlignment="1" applyBorder="1" applyFont="1">
      <alignment horizontal="center" vertical="center"/>
    </xf>
    <xf borderId="0" fillId="0" fontId="100" numFmtId="0" xfId="0" applyAlignment="1" applyFont="1">
      <alignment horizontal="center" shrinkToFit="0" vertical="center" wrapText="1"/>
    </xf>
    <xf borderId="12" fillId="0" fontId="21" numFmtId="0" xfId="0" applyAlignment="1" applyBorder="1" applyFont="1">
      <alignment horizontal="center" vertical="center"/>
    </xf>
    <xf borderId="25" fillId="0" fontId="21" numFmtId="9" xfId="0" applyAlignment="1" applyBorder="1" applyFont="1" applyNumberFormat="1">
      <alignment horizontal="center" vertical="center"/>
    </xf>
    <xf borderId="12" fillId="0" fontId="21" numFmtId="0" xfId="0" applyAlignment="1" applyBorder="1" applyFont="1">
      <alignment horizontal="center"/>
    </xf>
    <xf borderId="25" fillId="0" fontId="21" numFmtId="0" xfId="0" applyAlignment="1" applyBorder="1" applyFont="1">
      <alignment horizontal="center"/>
    </xf>
    <xf borderId="25" fillId="0" fontId="21" numFmtId="9" xfId="0" applyAlignment="1" applyBorder="1" applyFont="1" applyNumberFormat="1">
      <alignment horizontal="center"/>
    </xf>
    <xf borderId="0" fillId="0" fontId="21" numFmtId="0" xfId="0" applyAlignment="1" applyFont="1">
      <alignment horizontal="center"/>
    </xf>
    <xf borderId="25" fillId="0" fontId="76" numFmtId="0" xfId="0" applyBorder="1" applyFont="1"/>
    <xf borderId="26" fillId="12" fontId="21" numFmtId="0" xfId="0" applyBorder="1" applyFont="1"/>
    <xf borderId="10" fillId="12" fontId="21" numFmtId="0" xfId="0" applyAlignment="1" applyBorder="1" applyFont="1">
      <alignment horizontal="left"/>
    </xf>
    <xf borderId="10" fillId="0" fontId="74" numFmtId="0" xfId="0" applyAlignment="1" applyBorder="1" applyFont="1">
      <alignment horizontal="left"/>
    </xf>
    <xf borderId="25" fillId="0" fontId="21" numFmtId="0" xfId="0" applyAlignment="1" applyBorder="1" applyFont="1">
      <alignment horizontal="left"/>
    </xf>
    <xf borderId="26" fillId="0" fontId="21" numFmtId="0" xfId="0" applyAlignment="1" applyBorder="1" applyFont="1">
      <alignment horizontal="center" vertical="center"/>
    </xf>
    <xf borderId="12" fillId="0" fontId="21" numFmtId="0" xfId="0" applyBorder="1" applyFont="1"/>
    <xf borderId="25" fillId="12" fontId="21" numFmtId="2" xfId="0" applyBorder="1" applyFont="1" applyNumberFormat="1"/>
    <xf borderId="25" fillId="0" fontId="74" numFmtId="0" xfId="0" applyAlignment="1" applyBorder="1" applyFont="1">
      <alignment horizontal="left"/>
    </xf>
    <xf borderId="25" fillId="12" fontId="21" numFmtId="164" xfId="0" applyBorder="1" applyFont="1" applyNumberFormat="1"/>
    <xf borderId="0" fillId="0" fontId="101" numFmtId="0" xfId="0" applyFont="1"/>
    <xf borderId="0" fillId="0" fontId="102" numFmtId="0" xfId="0" applyFont="1"/>
    <xf borderId="1" fillId="2" fontId="3" numFmtId="0" xfId="0" applyAlignment="1" applyBorder="1" applyFont="1">
      <alignment vertical="center"/>
    </xf>
    <xf borderId="4" fillId="3" fontId="23" numFmtId="0" xfId="0" applyAlignment="1" applyBorder="1" applyFont="1">
      <alignment horizontal="right" readingOrder="0" vertical="center"/>
    </xf>
    <xf borderId="5" fillId="3" fontId="43" numFmtId="0" xfId="0" applyAlignment="1" applyBorder="1" applyFont="1">
      <alignment horizontal="left" readingOrder="0" vertical="center"/>
    </xf>
    <xf borderId="8" fillId="21" fontId="45" numFmtId="0" xfId="0" applyAlignment="1" applyBorder="1" applyFont="1">
      <alignment horizontal="left" vertical="center"/>
    </xf>
    <xf borderId="9" fillId="21" fontId="45" numFmtId="0" xfId="0" applyAlignment="1" applyBorder="1" applyFont="1">
      <alignment horizontal="left" vertical="center"/>
    </xf>
    <xf borderId="25" fillId="20" fontId="10" numFmtId="0" xfId="0" applyAlignment="1" applyBorder="1" applyFont="1">
      <alignment horizontal="center" readingOrder="0" vertical="center"/>
    </xf>
    <xf borderId="56" fillId="0" fontId="3" numFmtId="0" xfId="0" applyAlignment="1" applyBorder="1" applyFont="1">
      <alignment shrinkToFit="0" vertical="center" wrapText="1"/>
    </xf>
    <xf borderId="10" fillId="0" fontId="26" numFmtId="0" xfId="0" applyAlignment="1" applyBorder="1" applyFont="1">
      <alignment horizontal="center" shrinkToFit="0" vertical="center" wrapText="1"/>
    </xf>
    <xf borderId="25" fillId="0" fontId="23" numFmtId="0" xfId="0" applyAlignment="1" applyBorder="1" applyFont="1">
      <alignment horizontal="center" shrinkToFit="0" vertical="center" wrapText="1"/>
    </xf>
    <xf borderId="56" fillId="0" fontId="3" numFmtId="0" xfId="0" applyAlignment="1" applyBorder="1" applyFont="1">
      <alignment vertical="center"/>
    </xf>
    <xf borderId="25" fillId="15" fontId="26" numFmtId="0" xfId="0" applyAlignment="1" applyBorder="1" applyFont="1">
      <alignment horizontal="center" shrinkToFit="0" vertical="center" wrapText="1"/>
    </xf>
    <xf borderId="25" fillId="15" fontId="19" numFmtId="0" xfId="0" applyAlignment="1" applyBorder="1" applyFont="1">
      <alignment horizontal="center" shrinkToFit="0" vertical="center" wrapText="1"/>
    </xf>
    <xf borderId="25" fillId="0" fontId="23" numFmtId="0" xfId="0" applyAlignment="1" applyBorder="1" applyFont="1">
      <alignment horizontal="center" vertical="center"/>
    </xf>
    <xf borderId="25" fillId="3" fontId="23" numFmtId="0" xfId="0" applyAlignment="1" applyBorder="1" applyFont="1">
      <alignment horizontal="center" vertical="center"/>
    </xf>
    <xf borderId="25" fillId="60" fontId="3" numFmtId="0" xfId="0" applyAlignment="1" applyBorder="1" applyFill="1" applyFont="1">
      <alignment vertical="center"/>
    </xf>
    <xf borderId="25" fillId="60" fontId="3" numFmtId="0" xfId="0" applyAlignment="1" applyBorder="1" applyFont="1">
      <alignment horizontal="center" vertical="center"/>
    </xf>
    <xf borderId="10" fillId="0" fontId="10" numFmtId="0" xfId="0" applyAlignment="1" applyBorder="1" applyFont="1">
      <alignment shrinkToFit="0" vertical="center" wrapText="1"/>
    </xf>
    <xf borderId="1" fillId="2" fontId="21" numFmtId="0" xfId="0" applyAlignment="1" applyBorder="1" applyFont="1">
      <alignment vertical="center"/>
    </xf>
    <xf borderId="2" fillId="3" fontId="88" numFmtId="0" xfId="0" applyAlignment="1" applyBorder="1" applyFont="1">
      <alignment horizontal="left" vertical="center"/>
    </xf>
    <xf borderId="3" fillId="3" fontId="21" numFmtId="0" xfId="0" applyAlignment="1" applyBorder="1" applyFont="1">
      <alignment vertical="center"/>
    </xf>
    <xf borderId="5" fillId="3" fontId="89" numFmtId="0" xfId="0" applyAlignment="1" applyBorder="1" applyFont="1">
      <alignment horizontal="left" vertical="center"/>
    </xf>
    <xf borderId="1" fillId="3" fontId="21" numFmtId="0" xfId="0" applyAlignment="1" applyBorder="1" applyFont="1">
      <alignment vertical="center"/>
    </xf>
    <xf borderId="7" fillId="21" fontId="71" numFmtId="0" xfId="0" applyAlignment="1" applyBorder="1" applyFont="1">
      <alignment horizontal="left" vertical="center"/>
    </xf>
    <xf borderId="8" fillId="21" fontId="71" numFmtId="0" xfId="0" applyAlignment="1" applyBorder="1" applyFont="1">
      <alignment horizontal="left" vertical="center"/>
    </xf>
    <xf borderId="9" fillId="21" fontId="71" numFmtId="0" xfId="0" applyAlignment="1" applyBorder="1" applyFont="1">
      <alignment horizontal="left" vertical="center"/>
    </xf>
    <xf borderId="10" fillId="15" fontId="73" numFmtId="0" xfId="0" applyAlignment="1" applyBorder="1" applyFont="1">
      <alignment horizontal="center" vertical="center"/>
    </xf>
    <xf borderId="10" fillId="0" fontId="103" numFmtId="0" xfId="0" applyAlignment="1" applyBorder="1" applyFont="1">
      <alignment horizontal="center"/>
    </xf>
    <xf borderId="0" fillId="0" fontId="103" numFmtId="0" xfId="0" applyFont="1"/>
    <xf borderId="10" fillId="0" fontId="103" numFmtId="0" xfId="0" applyAlignment="1" applyBorder="1" applyFont="1">
      <alignment horizontal="center" vertical="center"/>
    </xf>
    <xf borderId="10" fillId="0" fontId="103" numFmtId="0" xfId="0" applyAlignment="1" applyBorder="1" applyFont="1">
      <alignment horizontal="center" shrinkToFit="0" wrapText="1"/>
    </xf>
    <xf borderId="0" fillId="0" fontId="103" numFmtId="0" xfId="0" applyAlignment="1" applyFont="1">
      <alignment shrinkToFit="0" wrapText="1"/>
    </xf>
    <xf borderId="25" fillId="5" fontId="74" numFmtId="0" xfId="0" applyAlignment="1" applyBorder="1" applyFont="1">
      <alignment horizontal="center" vertical="center"/>
    </xf>
    <xf borderId="25" fillId="0" fontId="103" numFmtId="0" xfId="0" applyAlignment="1" applyBorder="1" applyFont="1">
      <alignment horizontal="center" shrinkToFit="0" vertical="center" wrapText="1"/>
    </xf>
    <xf borderId="25" fillId="0" fontId="74" numFmtId="0" xfId="0" applyAlignment="1" applyBorder="1" applyFont="1">
      <alignment vertical="center"/>
    </xf>
    <xf borderId="25" fillId="5" fontId="103" numFmtId="0" xfId="0" applyAlignment="1" applyBorder="1" applyFont="1">
      <alignment horizontal="center" shrinkToFit="0" vertical="center" wrapText="1"/>
    </xf>
    <xf borderId="25" fillId="0" fontId="104" numFmtId="0" xfId="0" applyAlignment="1" applyBorder="1" applyFont="1">
      <alignment horizontal="center" vertical="center"/>
    </xf>
    <xf borderId="25" fillId="0" fontId="105" numFmtId="0" xfId="0" applyAlignment="1" applyBorder="1" applyFont="1">
      <alignment horizontal="center" vertical="center"/>
    </xf>
    <xf borderId="25" fillId="0" fontId="104" numFmtId="0" xfId="0" applyAlignment="1" applyBorder="1" applyFont="1">
      <alignment horizontal="center" shrinkToFit="0" vertical="center" wrapText="1"/>
    </xf>
    <xf borderId="0" fillId="0" fontId="104" numFmtId="0" xfId="0" applyAlignment="1" applyFont="1">
      <alignment horizontal="center" shrinkToFit="0" vertical="center" wrapText="1"/>
    </xf>
    <xf borderId="25" fillId="24" fontId="105" numFmtId="0" xfId="0" applyAlignment="1" applyBorder="1" applyFont="1">
      <alignment vertical="center"/>
    </xf>
    <xf borderId="25" fillId="24" fontId="104" numFmtId="0" xfId="0" applyAlignment="1" applyBorder="1" applyFont="1">
      <alignment horizontal="center" shrinkToFit="0" vertical="center" wrapText="1"/>
    </xf>
    <xf borderId="25" fillId="17" fontId="70" numFmtId="0" xfId="0" applyAlignment="1" applyBorder="1" applyFont="1">
      <alignment vertical="center"/>
    </xf>
    <xf borderId="25" fillId="17" fontId="74" numFmtId="0" xfId="0" applyAlignment="1" applyBorder="1" applyFont="1">
      <alignment vertical="center"/>
    </xf>
    <xf borderId="25" fillId="17" fontId="21" numFmtId="0" xfId="0" applyAlignment="1" applyBorder="1" applyFont="1">
      <alignment vertical="center"/>
    </xf>
    <xf borderId="25" fillId="3" fontId="21" numFmtId="0" xfId="0" applyBorder="1" applyFont="1"/>
    <xf borderId="0" fillId="0" fontId="106" numFmtId="0" xfId="0" applyFont="1"/>
    <xf borderId="1" fillId="2" fontId="21" numFmtId="0" xfId="0" applyBorder="1" applyFont="1"/>
    <xf borderId="3" fillId="3" fontId="88" numFmtId="0" xfId="0" applyAlignment="1" applyBorder="1" applyFont="1">
      <alignment vertical="center"/>
    </xf>
    <xf borderId="3" fillId="3" fontId="73" numFmtId="0" xfId="0" applyAlignment="1" applyBorder="1" applyFont="1">
      <alignment horizontal="right" vertical="center"/>
    </xf>
    <xf borderId="3" fillId="3" fontId="73" numFmtId="0" xfId="0" applyAlignment="1" applyBorder="1" applyFont="1">
      <alignment horizontal="left" vertical="center"/>
    </xf>
    <xf borderId="3" fillId="3" fontId="73" numFmtId="0" xfId="0" applyAlignment="1" applyBorder="1" applyFont="1">
      <alignment vertical="center"/>
    </xf>
    <xf borderId="3" fillId="3" fontId="107" numFmtId="0" xfId="0" applyAlignment="1" applyBorder="1" applyFont="1">
      <alignment horizontal="right" vertical="top"/>
    </xf>
    <xf borderId="5" fillId="3" fontId="108" numFmtId="0" xfId="0" applyAlignment="1" applyBorder="1" applyFont="1">
      <alignment horizontal="left" vertical="center"/>
    </xf>
    <xf borderId="1" fillId="3" fontId="109" numFmtId="0" xfId="0" applyAlignment="1" applyBorder="1" applyFont="1">
      <alignment vertical="center"/>
    </xf>
    <xf borderId="1" fillId="3" fontId="73" numFmtId="0" xfId="0" applyAlignment="1" applyBorder="1" applyFont="1">
      <alignment horizontal="right" vertical="center"/>
    </xf>
    <xf borderId="1" fillId="3" fontId="73" numFmtId="0" xfId="0" applyAlignment="1" applyBorder="1" applyFont="1">
      <alignment horizontal="left" vertical="center"/>
    </xf>
    <xf borderId="1" fillId="3" fontId="73" numFmtId="0" xfId="0" applyAlignment="1" applyBorder="1" applyFont="1">
      <alignment vertical="center"/>
    </xf>
    <xf borderId="7" fillId="26" fontId="110" numFmtId="0" xfId="0" applyAlignment="1" applyBorder="1" applyFont="1">
      <alignment horizontal="left" vertical="center"/>
    </xf>
    <xf borderId="8" fillId="26" fontId="71" numFmtId="0" xfId="0" applyAlignment="1" applyBorder="1" applyFont="1">
      <alignment horizontal="left" vertical="center"/>
    </xf>
    <xf borderId="8" fillId="26" fontId="90" numFmtId="0" xfId="0" applyAlignment="1" applyBorder="1" applyFont="1">
      <alignment horizontal="left" vertical="center"/>
    </xf>
    <xf borderId="8" fillId="26" fontId="90" numFmtId="0" xfId="0" applyAlignment="1" applyBorder="1" applyFont="1">
      <alignment vertical="center"/>
    </xf>
    <xf borderId="8" fillId="21" fontId="90" numFmtId="0" xfId="0" applyAlignment="1" applyBorder="1" applyFont="1">
      <alignment vertical="center"/>
    </xf>
    <xf borderId="8" fillId="21" fontId="21" numFmtId="0" xfId="0" applyBorder="1" applyFont="1"/>
    <xf borderId="9" fillId="21" fontId="21" numFmtId="0" xfId="0" applyBorder="1" applyFont="1"/>
    <xf borderId="67" fillId="24" fontId="21" numFmtId="2" xfId="0" applyAlignment="1" applyBorder="1" applyFont="1" applyNumberFormat="1">
      <alignment vertical="center"/>
    </xf>
    <xf borderId="30" fillId="3" fontId="21" numFmtId="0" xfId="0" applyAlignment="1" applyBorder="1" applyFont="1">
      <alignment shrinkToFit="0" vertical="center" wrapText="1"/>
    </xf>
    <xf borderId="25" fillId="12" fontId="21" numFmtId="0" xfId="0" applyAlignment="1" applyBorder="1" applyFont="1">
      <alignment horizontal="center" shrinkToFit="0" vertical="center" wrapText="1"/>
    </xf>
    <xf borderId="25" fillId="12" fontId="21" numFmtId="0" xfId="0" applyAlignment="1" applyBorder="1" applyFont="1">
      <alignment vertical="center"/>
    </xf>
    <xf borderId="25" fillId="12" fontId="21" numFmtId="2" xfId="0" applyAlignment="1" applyBorder="1" applyFont="1" applyNumberFormat="1">
      <alignment vertical="center"/>
    </xf>
    <xf borderId="25" fillId="12" fontId="21" numFmtId="164" xfId="0" applyAlignment="1" applyBorder="1" applyFont="1" applyNumberFormat="1">
      <alignment vertical="center"/>
    </xf>
    <xf borderId="25" fillId="0" fontId="21" numFmtId="164" xfId="0" applyAlignment="1" applyBorder="1" applyFont="1" applyNumberFormat="1">
      <alignment vertical="center"/>
    </xf>
    <xf borderId="25" fillId="3" fontId="21" numFmtId="0" xfId="0" applyAlignment="1" applyBorder="1" applyFont="1">
      <alignment vertical="center"/>
    </xf>
    <xf borderId="25" fillId="3" fontId="21" numFmtId="164" xfId="0" applyAlignment="1" applyBorder="1" applyFont="1" applyNumberFormat="1">
      <alignment vertical="center"/>
    </xf>
    <xf borderId="27" fillId="0" fontId="21" numFmtId="0" xfId="0" applyAlignment="1" applyBorder="1" applyFont="1">
      <alignment vertical="center"/>
    </xf>
    <xf borderId="25" fillId="0" fontId="73" numFmtId="0" xfId="0" applyAlignment="1" applyBorder="1" applyFont="1">
      <alignment vertical="center"/>
    </xf>
    <xf borderId="25" fillId="12" fontId="73" numFmtId="0" xfId="0" applyAlignment="1" applyBorder="1" applyFont="1">
      <alignment vertical="center"/>
    </xf>
    <xf borderId="25" fillId="12" fontId="21" numFmtId="0" xfId="0" applyAlignment="1" applyBorder="1" applyFont="1">
      <alignment horizontal="center" vertical="center"/>
    </xf>
    <xf borderId="25" fillId="12" fontId="21" numFmtId="0" xfId="0" applyAlignment="1" applyBorder="1" applyFont="1">
      <alignment horizontal="right" vertical="center"/>
    </xf>
    <xf borderId="0" fillId="0" fontId="21" numFmtId="0" xfId="0" applyAlignment="1" applyFont="1">
      <alignment horizontal="right"/>
    </xf>
    <xf borderId="0" fillId="0" fontId="87" numFmtId="0" xfId="0" applyFont="1"/>
    <xf borderId="4" fillId="3" fontId="107" numFmtId="0" xfId="0" applyAlignment="1" applyBorder="1" applyFont="1">
      <alignment horizontal="right" vertical="top"/>
    </xf>
    <xf borderId="0" fillId="0" fontId="87" numFmtId="0" xfId="0" applyAlignment="1" applyFont="1">
      <alignment vertical="center"/>
    </xf>
    <xf borderId="6" fillId="3" fontId="73" numFmtId="0" xfId="0" applyAlignment="1" applyBorder="1" applyFont="1">
      <alignment vertical="center"/>
    </xf>
    <xf borderId="41" fillId="26" fontId="110" numFmtId="0" xfId="0" applyAlignment="1" applyBorder="1" applyFont="1">
      <alignment horizontal="left" vertical="center"/>
    </xf>
    <xf borderId="42" fillId="26" fontId="71" numFmtId="0" xfId="0" applyAlignment="1" applyBorder="1" applyFont="1">
      <alignment horizontal="left" vertical="center"/>
    </xf>
    <xf borderId="42" fillId="26" fontId="90" numFmtId="0" xfId="0" applyAlignment="1" applyBorder="1" applyFont="1">
      <alignment horizontal="left" vertical="center"/>
    </xf>
    <xf borderId="42" fillId="26" fontId="90" numFmtId="0" xfId="0" applyAlignment="1" applyBorder="1" applyFont="1">
      <alignment vertical="center"/>
    </xf>
    <xf borderId="45" fillId="26" fontId="90" numFmtId="0" xfId="0" applyAlignment="1" applyBorder="1" applyFont="1">
      <alignment vertical="center"/>
    </xf>
    <xf borderId="26" fillId="12" fontId="87" numFmtId="0" xfId="0" applyAlignment="1" applyBorder="1" applyFont="1">
      <alignment horizontal="left" vertical="center"/>
    </xf>
    <xf borderId="10" fillId="0" fontId="87" numFmtId="0" xfId="0" applyAlignment="1" applyBorder="1" applyFont="1">
      <alignment horizontal="center" vertical="center"/>
    </xf>
    <xf borderId="13" fillId="0" fontId="87" numFmtId="0" xfId="0" applyAlignment="1" applyBorder="1" applyFont="1">
      <alignment horizontal="center" vertical="center"/>
    </xf>
    <xf borderId="10" fillId="0" fontId="87" numFmtId="0" xfId="0" applyAlignment="1" applyBorder="1" applyFont="1">
      <alignment vertical="center"/>
    </xf>
    <xf borderId="16" fillId="0" fontId="87" numFmtId="0" xfId="0" applyAlignment="1" applyBorder="1" applyFont="1">
      <alignment horizontal="center" vertical="center"/>
    </xf>
    <xf borderId="26" fillId="0" fontId="87" numFmtId="0" xfId="0" applyAlignment="1" applyBorder="1" applyFont="1">
      <alignment vertical="center"/>
    </xf>
    <xf borderId="13" fillId="0" fontId="87" numFmtId="0" xfId="0" applyAlignment="1" applyBorder="1" applyFont="1">
      <alignment vertical="center"/>
    </xf>
    <xf borderId="25" fillId="0" fontId="87" numFmtId="0" xfId="0" applyAlignment="1" applyBorder="1" applyFont="1">
      <alignment vertical="center"/>
    </xf>
    <xf borderId="14" fillId="0" fontId="87" numFmtId="0" xfId="0" applyAlignment="1" applyBorder="1" applyFont="1">
      <alignment vertical="center"/>
    </xf>
    <xf borderId="26" fillId="0" fontId="21" numFmtId="0" xfId="0" applyAlignment="1" applyBorder="1" applyFont="1">
      <alignment vertical="center"/>
    </xf>
    <xf borderId="25" fillId="24" fontId="87" numFmtId="0" xfId="0" applyAlignment="1" applyBorder="1" applyFont="1">
      <alignment vertical="center"/>
    </xf>
    <xf borderId="25" fillId="24" fontId="87" numFmtId="164" xfId="0" applyBorder="1" applyFont="1" applyNumberFormat="1"/>
    <xf borderId="25" fillId="0" fontId="87" numFmtId="0" xfId="0" applyBorder="1" applyFont="1"/>
    <xf borderId="25" fillId="0" fontId="87" numFmtId="164" xfId="0" applyBorder="1" applyFont="1" applyNumberFormat="1"/>
    <xf borderId="10" fillId="0" fontId="87" numFmtId="164" xfId="0" applyBorder="1" applyFont="1" applyNumberFormat="1"/>
    <xf borderId="0" fillId="0" fontId="111" numFmtId="0" xfId="0" applyFont="1"/>
    <xf borderId="27" fillId="0" fontId="87" numFmtId="0" xfId="0" applyBorder="1" applyFont="1"/>
    <xf borderId="27" fillId="0" fontId="87" numFmtId="164" xfId="0" applyBorder="1" applyFont="1" applyNumberFormat="1"/>
    <xf borderId="57" fillId="24" fontId="87" numFmtId="164" xfId="0" applyBorder="1" applyFont="1" applyNumberFormat="1"/>
    <xf borderId="16" fillId="0" fontId="87" numFmtId="165" xfId="0" applyBorder="1" applyFont="1" applyNumberFormat="1"/>
    <xf borderId="96" fillId="0" fontId="87" numFmtId="165" xfId="0" applyBorder="1" applyFont="1" applyNumberFormat="1"/>
    <xf borderId="97" fillId="0" fontId="87" numFmtId="165" xfId="0" applyBorder="1" applyFont="1" applyNumberFormat="1"/>
    <xf borderId="98" fillId="0" fontId="87" numFmtId="165" xfId="0" applyBorder="1" applyFont="1" applyNumberFormat="1"/>
    <xf borderId="0" fillId="0" fontId="94" numFmtId="164" xfId="0" applyFont="1" applyNumberFormat="1"/>
    <xf borderId="10" fillId="0" fontId="87" numFmtId="165" xfId="0" applyBorder="1" applyFont="1" applyNumberFormat="1"/>
    <xf borderId="99" fillId="0" fontId="87" numFmtId="165" xfId="0" applyBorder="1" applyFont="1" applyNumberFormat="1"/>
    <xf borderId="92" fillId="0" fontId="87" numFmtId="165" xfId="0" applyBorder="1" applyFont="1" applyNumberFormat="1"/>
    <xf borderId="93" fillId="0" fontId="87" numFmtId="165" xfId="0" applyBorder="1" applyFont="1" applyNumberFormat="1"/>
    <xf borderId="99" fillId="12" fontId="87" numFmtId="165" xfId="0" applyBorder="1" applyFont="1" applyNumberFormat="1"/>
    <xf borderId="92" fillId="12" fontId="87" numFmtId="165" xfId="0" applyBorder="1" applyFont="1" applyNumberFormat="1"/>
    <xf borderId="93" fillId="12" fontId="87" numFmtId="165" xfId="0" applyBorder="1" applyFont="1" applyNumberFormat="1"/>
    <xf borderId="0" fillId="0" fontId="87" numFmtId="164" xfId="0" applyFont="1" applyNumberFormat="1"/>
    <xf borderId="25" fillId="17" fontId="87" numFmtId="0" xfId="0" applyBorder="1" applyFont="1"/>
    <xf borderId="99" fillId="17" fontId="91" numFmtId="165" xfId="0" applyBorder="1" applyFont="1" applyNumberFormat="1"/>
    <xf borderId="92" fillId="17" fontId="91" numFmtId="165" xfId="0" applyBorder="1" applyFont="1" applyNumberFormat="1"/>
    <xf borderId="93" fillId="17" fontId="91" numFmtId="165" xfId="0" applyBorder="1" applyFont="1" applyNumberFormat="1"/>
    <xf borderId="25" fillId="0" fontId="87" numFmtId="165" xfId="0" applyBorder="1" applyFont="1" applyNumberFormat="1"/>
    <xf borderId="25" fillId="5" fontId="87" numFmtId="0" xfId="0" applyBorder="1" applyFont="1"/>
    <xf borderId="25" fillId="61" fontId="112" numFmtId="0" xfId="0" applyAlignment="1" applyBorder="1" applyFill="1" applyFont="1">
      <alignment horizontal="center" readingOrder="0" shrinkToFit="0" vertical="center" wrapText="1"/>
    </xf>
    <xf borderId="25" fillId="61" fontId="113" numFmtId="0" xfId="0" applyAlignment="1" applyBorder="1" applyFont="1">
      <alignment horizontal="center" readingOrder="0" shrinkToFit="0" vertical="center" wrapText="1"/>
    </xf>
    <xf borderId="25" fillId="61" fontId="112" numFmtId="166" xfId="0" applyAlignment="1" applyBorder="1" applyFont="1" applyNumberFormat="1">
      <alignment horizontal="center" readingOrder="0" shrinkToFit="0" vertical="center" wrapText="1"/>
    </xf>
    <xf borderId="25" fillId="13" fontId="112" numFmtId="0" xfId="0" applyAlignment="1" applyBorder="1" applyFont="1">
      <alignment readingOrder="0" vertical="top"/>
    </xf>
    <xf borderId="25" fillId="0" fontId="114" numFmtId="0" xfId="0" applyAlignment="1" applyBorder="1" applyFont="1">
      <alignment readingOrder="0" vertical="top"/>
    </xf>
    <xf borderId="25" fillId="0" fontId="114" numFmtId="0" xfId="0" applyAlignment="1" applyBorder="1" applyFont="1">
      <alignment horizontal="right" readingOrder="0" vertical="top"/>
    </xf>
    <xf borderId="25" fillId="0" fontId="115" numFmtId="0" xfId="0" applyAlignment="1" applyBorder="1" applyFont="1">
      <alignment horizontal="right" readingOrder="0" vertical="top"/>
    </xf>
    <xf borderId="25" fillId="0" fontId="114" numFmtId="1" xfId="0" applyAlignment="1" applyBorder="1" applyFont="1" applyNumberFormat="1">
      <alignment horizontal="right" readingOrder="0" vertical="top"/>
    </xf>
    <xf borderId="25" fillId="17" fontId="114" numFmtId="1" xfId="0" applyAlignment="1" applyBorder="1" applyFont="1" applyNumberFormat="1">
      <alignment horizontal="right" readingOrder="0" vertical="top"/>
    </xf>
  </cellXfs>
  <cellStyles count="1">
    <cellStyle xfId="0" name="Normal" builtinId="0"/>
  </cellStyles>
  <dxfs count="28">
    <dxf>
      <font>
        <color rgb="FFF5A6A6"/>
      </font>
      <fill>
        <patternFill patternType="solid">
          <fgColor rgb="FF595959"/>
          <bgColor rgb="FF595959"/>
        </patternFill>
      </fill>
      <border/>
    </dxf>
    <dxf>
      <font/>
      <fill>
        <patternFill patternType="solid">
          <fgColor rgb="FFFFC7CE"/>
          <bgColor rgb="FFFFC7CE"/>
        </patternFill>
      </fill>
      <border/>
    </dxf>
    <dxf>
      <font/>
      <fill>
        <patternFill patternType="solid">
          <fgColor rgb="FFF4C7C3"/>
          <bgColor rgb="FFF4C7C3"/>
        </patternFill>
      </fill>
      <border/>
    </dxf>
    <dxf>
      <font>
        <color rgb="FF595959"/>
      </font>
      <fill>
        <patternFill patternType="solid">
          <fgColor rgb="FF595959"/>
          <bgColor rgb="FF595959"/>
        </patternFill>
      </fill>
      <border/>
    </dxf>
    <dxf>
      <font>
        <color rgb="FFE8E8E8"/>
      </font>
      <fill>
        <patternFill patternType="none"/>
      </fill>
      <border/>
    </dxf>
    <dxf>
      <font/>
      <fill>
        <patternFill patternType="solid">
          <fgColor rgb="FFB7E1CD"/>
          <bgColor rgb="FFB7E1CD"/>
        </patternFill>
      </fill>
      <border/>
    </dxf>
    <dxf>
      <font>
        <color rgb="FFFF0000"/>
      </font>
      <fill>
        <patternFill patternType="none"/>
      </fill>
      <border/>
    </dxf>
    <dxf>
      <font/>
      <fill>
        <patternFill patternType="solid">
          <fgColor rgb="FF00FF00"/>
          <bgColor rgb="FF00FF00"/>
        </patternFill>
      </fill>
      <border/>
    </dxf>
    <dxf>
      <font/>
      <fill>
        <patternFill patternType="solid">
          <fgColor rgb="FFFF0000"/>
          <bgColor rgb="FFFF0000"/>
        </patternFill>
      </fill>
      <border/>
    </dxf>
    <dxf>
      <font>
        <b/>
        <color rgb="FFF5A6A6"/>
      </font>
      <fill>
        <patternFill patternType="solid">
          <fgColor rgb="FF595959"/>
          <bgColor rgb="FF595959"/>
        </patternFill>
      </fill>
      <border/>
    </dxf>
    <dxf>
      <font>
        <color rgb="FFF2F2F2"/>
      </font>
      <fill>
        <patternFill patternType="none"/>
      </fill>
      <border/>
    </dxf>
    <dxf>
      <font>
        <color rgb="FFC00000"/>
      </font>
      <fill>
        <patternFill patternType="solid">
          <fgColor rgb="FF4D94D8"/>
          <bgColor rgb="FF4D94D8"/>
        </patternFill>
      </fill>
      <border/>
    </dxf>
    <dxf>
      <font>
        <color rgb="FFC00000"/>
      </font>
      <fill>
        <patternFill patternType="solid">
          <fgColor rgb="FFFFC000"/>
          <bgColor rgb="FFFFC000"/>
        </patternFill>
      </fill>
      <border/>
    </dxf>
    <dxf>
      <font>
        <color rgb="FFDBE9F7"/>
      </font>
      <fill>
        <patternFill patternType="solid">
          <fgColor rgb="FF595959"/>
          <bgColor rgb="FF595959"/>
        </patternFill>
      </fill>
      <border/>
    </dxf>
    <dxf>
      <font/>
      <fill>
        <patternFill patternType="solid">
          <fgColor rgb="FFC6EFCE"/>
          <bgColor rgb="FFC6EFCE"/>
        </patternFill>
      </fill>
      <border/>
    </dxf>
    <dxf>
      <font>
        <color rgb="FF006100"/>
      </font>
      <fill>
        <patternFill patternType="solid">
          <fgColor rgb="FFC6EFCE"/>
          <bgColor rgb="FFC6EFCE"/>
        </patternFill>
      </fill>
      <border/>
    </dxf>
    <dxf>
      <font>
        <color rgb="FF9C0006"/>
      </font>
      <fill>
        <patternFill patternType="solid">
          <fgColor rgb="FFFFC7CE"/>
          <bgColor rgb="FFFFC7CE"/>
        </patternFill>
      </fill>
      <border/>
    </dxf>
    <dxf>
      <font>
        <color rgb="FF9C0006"/>
      </font>
      <fill>
        <patternFill patternType="solid">
          <fgColor theme="7"/>
          <bgColor theme="7"/>
        </patternFill>
      </fill>
      <border/>
    </dxf>
    <dxf>
      <font/>
      <fill>
        <patternFill patternType="solid">
          <fgColor rgb="FF666666"/>
          <bgColor rgb="FF666666"/>
        </patternFill>
      </fill>
      <border/>
    </dxf>
    <dxf>
      <font>
        <color rgb="FF595959"/>
      </font>
      <fill>
        <patternFill patternType="solid">
          <fgColor rgb="FFE8E8E8"/>
          <bgColor rgb="FFE8E8E8"/>
        </patternFill>
      </fill>
      <border/>
    </dxf>
    <dxf>
      <font>
        <color rgb="FF9C0006"/>
      </font>
      <fill>
        <patternFill patternType="solid">
          <fgColor rgb="FFE8E8E8"/>
          <bgColor rgb="FFE8E8E8"/>
        </patternFill>
      </fill>
      <border/>
    </dxf>
    <dxf>
      <font>
        <color rgb="FF747474"/>
      </font>
      <fill>
        <patternFill patternType="solid">
          <fgColor rgb="FF747474"/>
          <bgColor rgb="FF747474"/>
        </patternFill>
      </fill>
      <border/>
    </dxf>
    <dxf>
      <font>
        <color rgb="FF9C0006"/>
      </font>
      <fill>
        <patternFill patternType="solid">
          <fgColor rgb="FF4D94D8"/>
          <bgColor rgb="FF4D94D8"/>
        </patternFill>
      </fill>
      <border/>
    </dxf>
    <dxf>
      <font>
        <color rgb="FF9C0006"/>
      </font>
      <fill>
        <patternFill patternType="solid">
          <fgColor rgb="FFFFC000"/>
          <bgColor rgb="FFFFC000"/>
        </patternFill>
      </fill>
      <border/>
    </dxf>
    <dxf>
      <font>
        <color rgb="FF666666"/>
      </font>
      <fill>
        <patternFill patternType="solid">
          <fgColor rgb="FF666666"/>
          <bgColor rgb="FF666666"/>
        </patternFill>
      </fill>
      <border/>
    </dxf>
    <dxf>
      <font>
        <color rgb="FF9C5700"/>
      </font>
      <fill>
        <patternFill patternType="solid">
          <fgColor rgb="FFFFEB9C"/>
          <bgColor rgb="FFFFEB9C"/>
        </patternFill>
      </fill>
      <border/>
    </dxf>
    <dxf>
      <font>
        <color rgb="FF9C0006"/>
      </font>
      <fill>
        <patternFill patternType="solid">
          <fgColor rgb="FFFAE2D5"/>
          <bgColor rgb="FFFAE2D5"/>
        </patternFill>
      </fill>
      <border/>
    </dxf>
    <dxf>
      <font>
        <color rgb="FF9C0006"/>
      </font>
      <fill>
        <patternFill patternType="solid">
          <fgColor rgb="FFD0D0D0"/>
          <bgColor rgb="FFD0D0D0"/>
        </patternFill>
      </fill>
      <border/>
    </dxf>
  </dxfs>
</styleSheet>
</file>

<file path=xl/_rels/workbook.xml.rels><?xml version="1.0" encoding="UTF-8" standalone="yes"?><Relationships xmlns="http://schemas.openxmlformats.org/package/2006/relationships"><Relationship Id="rId40" Type="http://schemas.openxmlformats.org/officeDocument/2006/relationships/worksheet" Target="worksheets/sheet36.xml"/><Relationship Id="rId20" Type="http://schemas.openxmlformats.org/officeDocument/2006/relationships/worksheet" Target="worksheets/sheet16.xml"/><Relationship Id="rId42" Type="http://schemas.openxmlformats.org/officeDocument/2006/relationships/worksheet" Target="worksheets/sheet38.xml"/><Relationship Id="rId41" Type="http://schemas.openxmlformats.org/officeDocument/2006/relationships/worksheet" Target="worksheets/sheet37.xml"/><Relationship Id="rId22" Type="http://schemas.openxmlformats.org/officeDocument/2006/relationships/worksheet" Target="worksheets/sheet18.xml"/><Relationship Id="rId44" Type="http://schemas.openxmlformats.org/officeDocument/2006/relationships/worksheet" Target="worksheets/sheet40.xml"/><Relationship Id="rId21" Type="http://schemas.openxmlformats.org/officeDocument/2006/relationships/worksheet" Target="worksheets/sheet17.xml"/><Relationship Id="rId43" Type="http://schemas.openxmlformats.org/officeDocument/2006/relationships/worksheet" Target="worksheets/sheet39.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29" Type="http://schemas.openxmlformats.org/officeDocument/2006/relationships/worksheet" Target="worksheets/sheet25.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11" Type="http://schemas.openxmlformats.org/officeDocument/2006/relationships/worksheet" Target="worksheets/sheet7.xml"/><Relationship Id="rId33" Type="http://schemas.openxmlformats.org/officeDocument/2006/relationships/worksheet" Target="worksheets/sheet29.xml"/><Relationship Id="rId10" Type="http://schemas.openxmlformats.org/officeDocument/2006/relationships/worksheet" Target="worksheets/sheet6.xml"/><Relationship Id="rId32" Type="http://schemas.openxmlformats.org/officeDocument/2006/relationships/worksheet" Target="worksheets/sheet28.xml"/><Relationship Id="rId13" Type="http://schemas.openxmlformats.org/officeDocument/2006/relationships/worksheet" Target="worksheets/sheet9.xml"/><Relationship Id="rId35" Type="http://schemas.openxmlformats.org/officeDocument/2006/relationships/worksheet" Target="worksheets/sheet31.xml"/><Relationship Id="rId12" Type="http://schemas.openxmlformats.org/officeDocument/2006/relationships/worksheet" Target="worksheets/sheet8.xml"/><Relationship Id="rId34" Type="http://schemas.openxmlformats.org/officeDocument/2006/relationships/worksheet" Target="worksheets/sheet30.xml"/><Relationship Id="rId15" Type="http://schemas.openxmlformats.org/officeDocument/2006/relationships/worksheet" Target="worksheets/sheet11.xml"/><Relationship Id="rId37" Type="http://schemas.openxmlformats.org/officeDocument/2006/relationships/worksheet" Target="worksheets/sheet33.xml"/><Relationship Id="rId14" Type="http://schemas.openxmlformats.org/officeDocument/2006/relationships/worksheet" Target="worksheets/sheet10.xml"/><Relationship Id="rId36" Type="http://schemas.openxmlformats.org/officeDocument/2006/relationships/worksheet" Target="worksheets/sheet32.xml"/><Relationship Id="rId17" Type="http://schemas.openxmlformats.org/officeDocument/2006/relationships/worksheet" Target="worksheets/sheet13.xml"/><Relationship Id="rId39" Type="http://schemas.openxmlformats.org/officeDocument/2006/relationships/worksheet" Target="worksheets/sheet35.xml"/><Relationship Id="rId16" Type="http://schemas.openxmlformats.org/officeDocument/2006/relationships/worksheet" Target="worksheets/sheet12.xml"/><Relationship Id="rId38" Type="http://schemas.openxmlformats.org/officeDocument/2006/relationships/worksheet" Target="worksheets/sheet34.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0</xdr:colOff>
      <xdr:row>6</xdr:row>
      <xdr:rowOff>0</xdr:rowOff>
    </xdr:from>
    <xdr:ext cx="1381125" cy="781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part9bracing.ca/tutorials." TargetMode="External"/><Relationship Id="rId2" Type="http://schemas.openxmlformats.org/officeDocument/2006/relationships/hyperlink" Target="https://youtu.be/_qU4_UqRsGE?si=HO1fsNIR6KqJDxoX" TargetMode="External"/><Relationship Id="rId3" Type="http://schemas.openxmlformats.org/officeDocument/2006/relationships/hyperlink" Target="https://www.part9bracing.ca/calculator/version-history" TargetMode="External"/><Relationship Id="rId4" Type="http://schemas.openxmlformats.org/officeDocument/2006/relationships/hyperlink" Target="https://www2.gov.bc.ca/gov/content/industry/construction-industry/building-codes-standards/bc-codes/2024-bc-codes" TargetMode="External"/><Relationship Id="rId5"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0.xml"/><Relationship Id="rId3"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http://part9bracing.ca/legal" TargetMode="External"/><Relationship Id="rId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hyperlink" Target="https://www.part9bracing.ca/resources/smaxgpt" TargetMode="External"/><Relationship Id="rId2"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hyperlink" Target="https://youtu.be/example1" TargetMode="External"/><Relationship Id="rId2" Type="http://schemas.openxmlformats.org/officeDocument/2006/relationships/hyperlink" Target="https://youtu.be/example2" TargetMode="Externa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8.xml"/><Relationship Id="rId3"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9.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8"/>
    <col customWidth="1" min="2" max="2" width="2.63"/>
    <col customWidth="1" min="3" max="3" width="25.0"/>
    <col customWidth="1" min="4" max="4" width="17.88"/>
    <col customWidth="1" min="5" max="7" width="17.75"/>
    <col customWidth="1" min="8" max="8" width="18.13"/>
    <col customWidth="1" min="9" max="9" width="24.75"/>
    <col customWidth="1" min="10" max="10" width="1.38"/>
  </cols>
  <sheetData>
    <row r="1">
      <c r="A1" s="1"/>
      <c r="B1" s="2" t="s">
        <v>0</v>
      </c>
      <c r="C1" s="3"/>
      <c r="D1" s="4"/>
      <c r="E1" s="5"/>
      <c r="F1" s="6"/>
      <c r="G1" s="5"/>
      <c r="H1" s="5"/>
      <c r="I1" s="4"/>
      <c r="J1" s="4"/>
    </row>
    <row r="2">
      <c r="A2" s="4"/>
      <c r="B2" s="7"/>
      <c r="C2" s="8" t="str">
        <f>'(T) General Tables'!A539</f>
        <v>Part 9 Bracing Calculator (No Scripts)</v>
      </c>
      <c r="D2" s="9"/>
      <c r="E2" s="10"/>
      <c r="F2" s="11"/>
      <c r="G2" s="10"/>
      <c r="H2" s="10"/>
      <c r="I2" s="12"/>
      <c r="J2" s="4"/>
    </row>
    <row r="3" ht="26.25" customHeight="1">
      <c r="A3" s="4"/>
      <c r="B3" s="7"/>
      <c r="C3" s="13" t="s">
        <v>1</v>
      </c>
      <c r="D3" s="14"/>
      <c r="E3" s="15"/>
      <c r="F3" s="16"/>
      <c r="G3" s="15"/>
      <c r="H3" s="15"/>
      <c r="I3" s="17"/>
      <c r="J3" s="4"/>
    </row>
    <row r="4" ht="22.5" customHeight="1">
      <c r="A4" s="18"/>
      <c r="B4" s="19"/>
      <c r="C4" s="20" t="s">
        <v>2</v>
      </c>
      <c r="D4" s="21"/>
      <c r="E4" s="22"/>
      <c r="F4" s="23"/>
      <c r="G4" s="22"/>
      <c r="H4" s="22"/>
      <c r="I4" s="24"/>
      <c r="J4" s="18"/>
    </row>
    <row r="5" ht="18.75" customHeight="1">
      <c r="A5" s="25"/>
      <c r="B5" s="25"/>
      <c r="C5" s="25"/>
      <c r="D5" s="25"/>
      <c r="E5" s="25"/>
      <c r="F5" s="25"/>
      <c r="G5" s="25"/>
      <c r="H5" s="25"/>
      <c r="I5" s="25"/>
      <c r="J5" s="25"/>
    </row>
    <row r="6" ht="18.75" customHeight="1">
      <c r="A6" s="25"/>
      <c r="B6" s="25"/>
      <c r="C6" s="26" t="s">
        <v>3</v>
      </c>
      <c r="D6" s="27"/>
      <c r="E6" s="27"/>
      <c r="F6" s="27"/>
      <c r="G6" s="27"/>
      <c r="H6" s="27"/>
      <c r="I6" s="28"/>
      <c r="J6" s="25"/>
    </row>
    <row r="7" ht="148.5" customHeight="1">
      <c r="A7" s="25"/>
      <c r="B7" s="25"/>
      <c r="C7" s="29" t="s">
        <v>4</v>
      </c>
      <c r="D7" s="30"/>
      <c r="E7" s="30"/>
      <c r="F7" s="30"/>
      <c r="G7" s="31"/>
      <c r="H7" s="32"/>
      <c r="I7" s="31"/>
      <c r="J7" s="25"/>
    </row>
    <row r="8" ht="35.25" customHeight="1">
      <c r="A8" s="25"/>
      <c r="B8" s="25"/>
      <c r="C8" s="33"/>
      <c r="D8" s="34"/>
      <c r="E8" s="34"/>
      <c r="F8" s="34"/>
      <c r="G8" s="35"/>
      <c r="H8" s="36" t="s">
        <v>5</v>
      </c>
      <c r="I8" s="35"/>
      <c r="J8" s="25"/>
    </row>
    <row r="9">
      <c r="A9" s="25"/>
      <c r="B9" s="25"/>
      <c r="C9" s="25"/>
      <c r="J9" s="25"/>
    </row>
    <row r="10" ht="22.5" customHeight="1">
      <c r="A10" s="25"/>
      <c r="B10" s="25"/>
      <c r="C10" s="37" t="s">
        <v>6</v>
      </c>
      <c r="D10" s="38"/>
      <c r="E10" s="38"/>
      <c r="F10" s="38"/>
      <c r="G10" s="38"/>
      <c r="H10" s="38"/>
      <c r="I10" s="39"/>
      <c r="J10" s="25"/>
    </row>
    <row r="11" ht="157.5" customHeight="1">
      <c r="A11" s="25"/>
      <c r="B11" s="25"/>
      <c r="C11" s="40" t="s">
        <v>7</v>
      </c>
      <c r="D11" s="41"/>
      <c r="E11" s="41"/>
      <c r="F11" s="41"/>
      <c r="G11" s="41"/>
      <c r="H11" s="41"/>
      <c r="I11" s="42"/>
      <c r="J11" s="25"/>
    </row>
    <row r="12">
      <c r="A12" s="25"/>
      <c r="B12" s="25"/>
      <c r="C12" s="25"/>
      <c r="D12" s="25"/>
      <c r="E12" s="25"/>
      <c r="F12" s="25"/>
      <c r="G12" s="43"/>
      <c r="J12" s="25"/>
    </row>
    <row r="13" ht="18.75" customHeight="1">
      <c r="A13" s="25"/>
      <c r="B13" s="25"/>
      <c r="C13" s="26" t="s">
        <v>8</v>
      </c>
      <c r="D13" s="27"/>
      <c r="E13" s="27"/>
      <c r="F13" s="27"/>
      <c r="G13" s="27"/>
      <c r="H13" s="27"/>
      <c r="I13" s="28"/>
      <c r="J13" s="25"/>
    </row>
    <row r="14" ht="18.75" customHeight="1">
      <c r="A14" s="25"/>
      <c r="B14" s="25"/>
      <c r="C14" s="44" t="s">
        <v>9</v>
      </c>
      <c r="D14" s="45" t="str">
        <f>'(T) General Tables'!A2</f>
        <v>beta_1.043</v>
      </c>
      <c r="E14" s="27"/>
      <c r="F14" s="27"/>
      <c r="G14" s="27"/>
      <c r="H14" s="27"/>
      <c r="I14" s="28"/>
      <c r="J14" s="25"/>
    </row>
    <row r="15" ht="18.75" customHeight="1">
      <c r="A15" s="25"/>
      <c r="B15" s="25"/>
      <c r="C15" s="44" t="s">
        <v>10</v>
      </c>
      <c r="D15" s="46" t="s">
        <v>11</v>
      </c>
      <c r="E15" s="27"/>
      <c r="F15" s="27"/>
      <c r="G15" s="27"/>
      <c r="H15" s="27"/>
      <c r="I15" s="28"/>
      <c r="J15" s="25"/>
    </row>
    <row r="16" ht="18.75" customHeight="1">
      <c r="A16" s="25"/>
      <c r="B16" s="25"/>
      <c r="C16" s="44" t="s">
        <v>12</v>
      </c>
      <c r="D16" s="47" t="s">
        <v>13</v>
      </c>
      <c r="E16" s="27"/>
      <c r="F16" s="27"/>
      <c r="G16" s="27"/>
      <c r="H16" s="27"/>
      <c r="I16" s="28"/>
      <c r="J16" s="25"/>
    </row>
    <row r="17" ht="18.75" customHeight="1">
      <c r="A17" s="25"/>
      <c r="B17" s="25"/>
      <c r="C17" s="44" t="s">
        <v>14</v>
      </c>
      <c r="D17" s="47" t="s">
        <v>15</v>
      </c>
      <c r="E17" s="27"/>
      <c r="F17" s="27"/>
      <c r="G17" s="27"/>
      <c r="H17" s="27"/>
      <c r="I17" s="28"/>
      <c r="J17" s="25"/>
    </row>
    <row r="18" ht="18.75" customHeight="1">
      <c r="A18" s="25"/>
      <c r="B18" s="25"/>
      <c r="C18" s="44" t="s">
        <v>16</v>
      </c>
      <c r="D18" s="46" t="s">
        <v>17</v>
      </c>
      <c r="E18" s="27"/>
      <c r="F18" s="27"/>
      <c r="G18" s="27"/>
      <c r="H18" s="27"/>
      <c r="I18" s="28"/>
      <c r="J18" s="25"/>
    </row>
    <row r="19">
      <c r="A19" s="25"/>
      <c r="B19" s="25"/>
      <c r="C19" s="25"/>
      <c r="D19" s="25"/>
      <c r="E19" s="25"/>
      <c r="F19" s="25"/>
      <c r="G19" s="25"/>
      <c r="H19" s="25"/>
      <c r="I19" s="25"/>
      <c r="J19" s="25"/>
    </row>
    <row r="20">
      <c r="A20" s="25"/>
      <c r="B20" s="25"/>
      <c r="C20" s="48" t="s">
        <v>18</v>
      </c>
      <c r="D20" s="27"/>
      <c r="E20" s="27"/>
      <c r="F20" s="27"/>
      <c r="G20" s="27"/>
      <c r="H20" s="27"/>
      <c r="I20" s="28"/>
      <c r="J20" s="25"/>
    </row>
    <row r="21">
      <c r="A21" s="25"/>
      <c r="B21" s="25"/>
      <c r="C21" s="25"/>
      <c r="D21" s="25"/>
      <c r="E21" s="25"/>
      <c r="F21" s="25"/>
      <c r="G21" s="25"/>
      <c r="H21" s="25"/>
      <c r="I21" s="25"/>
      <c r="J21" s="25"/>
    </row>
    <row r="22">
      <c r="A22" s="25"/>
      <c r="B22" s="25"/>
      <c r="C22" s="25"/>
      <c r="D22" s="25"/>
      <c r="E22" s="25"/>
      <c r="F22" s="25"/>
      <c r="G22" s="25"/>
      <c r="H22" s="25"/>
      <c r="I22" s="25"/>
      <c r="J22" s="25"/>
    </row>
    <row r="23">
      <c r="A23" s="25"/>
      <c r="B23" s="25"/>
      <c r="C23" s="25"/>
      <c r="D23" s="25"/>
      <c r="E23" s="25"/>
      <c r="F23" s="25"/>
      <c r="G23" s="25"/>
      <c r="H23" s="25"/>
      <c r="I23" s="25"/>
      <c r="J23" s="25"/>
    </row>
    <row r="24">
      <c r="A24" s="25"/>
      <c r="B24" s="25"/>
      <c r="C24" s="25"/>
      <c r="D24" s="25"/>
      <c r="E24" s="25"/>
      <c r="F24" s="25"/>
      <c r="G24" s="25"/>
      <c r="H24" s="25"/>
      <c r="I24" s="25"/>
      <c r="J24" s="25"/>
    </row>
    <row r="25">
      <c r="A25" s="25"/>
      <c r="B25" s="25"/>
      <c r="C25" s="25"/>
      <c r="D25" s="25"/>
      <c r="E25" s="25"/>
      <c r="F25" s="25"/>
      <c r="G25" s="25"/>
      <c r="H25" s="25"/>
      <c r="I25" s="25"/>
      <c r="J25" s="25"/>
    </row>
    <row r="26">
      <c r="A26" s="25"/>
      <c r="B26" s="25"/>
      <c r="C26" s="25"/>
      <c r="D26" s="25"/>
      <c r="E26" s="25"/>
      <c r="F26" s="25"/>
      <c r="G26" s="25"/>
      <c r="H26" s="25"/>
      <c r="I26" s="25"/>
      <c r="J26" s="25"/>
    </row>
    <row r="27">
      <c r="A27" s="25"/>
      <c r="B27" s="25"/>
      <c r="C27" s="25"/>
      <c r="D27" s="25"/>
      <c r="E27" s="25"/>
      <c r="F27" s="25"/>
      <c r="G27" s="25"/>
      <c r="H27" s="25"/>
      <c r="I27" s="25"/>
      <c r="J27" s="25"/>
    </row>
    <row r="28">
      <c r="A28" s="25"/>
      <c r="B28" s="25"/>
      <c r="C28" s="25"/>
      <c r="D28" s="25"/>
      <c r="E28" s="25"/>
      <c r="F28" s="25"/>
      <c r="G28" s="25"/>
      <c r="H28" s="25"/>
      <c r="I28" s="25"/>
      <c r="J28" s="25"/>
    </row>
    <row r="29">
      <c r="A29" s="25"/>
      <c r="B29" s="25"/>
      <c r="C29" s="25"/>
      <c r="D29" s="25"/>
      <c r="E29" s="25"/>
      <c r="F29" s="25"/>
      <c r="G29" s="25"/>
      <c r="H29" s="25"/>
      <c r="I29" s="25"/>
      <c r="J29" s="25"/>
    </row>
    <row r="30">
      <c r="A30" s="25"/>
      <c r="B30" s="25"/>
      <c r="C30" s="25"/>
      <c r="D30" s="25"/>
      <c r="E30" s="25"/>
      <c r="F30" s="25"/>
      <c r="G30" s="25"/>
      <c r="H30" s="25"/>
      <c r="I30" s="25"/>
      <c r="J30" s="25"/>
    </row>
    <row r="31">
      <c r="A31" s="25"/>
      <c r="B31" s="25"/>
      <c r="C31" s="25"/>
      <c r="D31" s="25"/>
      <c r="E31" s="25"/>
      <c r="F31" s="25"/>
      <c r="G31" s="25"/>
      <c r="H31" s="25"/>
      <c r="I31" s="25"/>
      <c r="J31" s="25"/>
    </row>
    <row r="32">
      <c r="A32" s="25"/>
      <c r="B32" s="25"/>
      <c r="C32" s="25"/>
      <c r="D32" s="25"/>
      <c r="E32" s="25"/>
      <c r="F32" s="25"/>
      <c r="G32" s="25"/>
      <c r="H32" s="25"/>
      <c r="I32" s="25"/>
      <c r="J32" s="25"/>
    </row>
    <row r="33">
      <c r="A33" s="25"/>
      <c r="B33" s="25"/>
      <c r="C33" s="25"/>
      <c r="D33" s="25"/>
      <c r="E33" s="25"/>
      <c r="F33" s="25"/>
      <c r="G33" s="25"/>
      <c r="H33" s="25"/>
      <c r="I33" s="25"/>
      <c r="J33" s="25"/>
    </row>
    <row r="34">
      <c r="A34" s="25"/>
      <c r="B34" s="25"/>
      <c r="C34" s="25"/>
      <c r="D34" s="25"/>
      <c r="E34" s="25"/>
      <c r="F34" s="25"/>
      <c r="G34" s="25"/>
      <c r="H34" s="25"/>
      <c r="I34" s="25"/>
      <c r="J34" s="25"/>
    </row>
    <row r="35">
      <c r="A35" s="25"/>
      <c r="B35" s="25"/>
      <c r="C35" s="25"/>
      <c r="D35" s="25"/>
      <c r="E35" s="25"/>
      <c r="F35" s="25"/>
      <c r="G35" s="25"/>
      <c r="H35" s="25"/>
      <c r="I35" s="25"/>
      <c r="J35" s="25"/>
    </row>
    <row r="36">
      <c r="A36" s="25"/>
      <c r="B36" s="25"/>
      <c r="C36" s="25"/>
      <c r="D36" s="25"/>
      <c r="E36" s="25"/>
      <c r="F36" s="25"/>
      <c r="G36" s="25"/>
      <c r="H36" s="25"/>
      <c r="I36" s="25"/>
      <c r="J36" s="25"/>
    </row>
    <row r="37">
      <c r="A37" s="25"/>
      <c r="B37" s="25"/>
      <c r="C37" s="25"/>
      <c r="D37" s="25"/>
      <c r="E37" s="25"/>
      <c r="F37" s="25"/>
      <c r="G37" s="25"/>
      <c r="H37" s="25"/>
      <c r="I37" s="25"/>
      <c r="J37" s="25"/>
    </row>
    <row r="38">
      <c r="A38" s="25"/>
      <c r="B38" s="25"/>
      <c r="C38" s="25"/>
      <c r="D38" s="25"/>
      <c r="E38" s="25"/>
      <c r="F38" s="25"/>
      <c r="G38" s="25"/>
      <c r="H38" s="25"/>
      <c r="I38" s="25"/>
      <c r="J38" s="25"/>
    </row>
    <row r="39">
      <c r="A39" s="25"/>
      <c r="B39" s="25"/>
      <c r="C39" s="25"/>
      <c r="D39" s="25"/>
      <c r="E39" s="25"/>
      <c r="F39" s="25"/>
      <c r="G39" s="25"/>
      <c r="H39" s="25"/>
      <c r="I39" s="25"/>
      <c r="J39" s="25"/>
    </row>
    <row r="40">
      <c r="A40" s="25"/>
      <c r="B40" s="25"/>
      <c r="C40" s="25"/>
      <c r="D40" s="25"/>
      <c r="E40" s="25"/>
      <c r="F40" s="25"/>
      <c r="G40" s="25"/>
      <c r="H40" s="25"/>
      <c r="I40" s="25"/>
      <c r="J40" s="25"/>
    </row>
    <row r="41">
      <c r="A41" s="25"/>
      <c r="B41" s="25"/>
      <c r="C41" s="25"/>
      <c r="D41" s="25"/>
      <c r="E41" s="25"/>
      <c r="F41" s="25"/>
      <c r="G41" s="25"/>
      <c r="H41" s="25"/>
      <c r="I41" s="25"/>
      <c r="J41" s="25"/>
    </row>
    <row r="42">
      <c r="A42" s="25"/>
      <c r="B42" s="25"/>
      <c r="C42" s="25"/>
      <c r="D42" s="25"/>
      <c r="E42" s="25"/>
      <c r="F42" s="25"/>
      <c r="G42" s="25"/>
      <c r="H42" s="25"/>
      <c r="I42" s="25"/>
      <c r="J42" s="25"/>
    </row>
    <row r="43">
      <c r="A43" s="25"/>
      <c r="B43" s="25"/>
      <c r="C43" s="25"/>
      <c r="D43" s="25"/>
      <c r="E43" s="25"/>
      <c r="F43" s="25"/>
      <c r="G43" s="25"/>
      <c r="H43" s="25"/>
      <c r="I43" s="25"/>
      <c r="J43" s="25"/>
    </row>
    <row r="44">
      <c r="A44" s="25"/>
      <c r="B44" s="25"/>
      <c r="C44" s="25"/>
      <c r="D44" s="25"/>
      <c r="E44" s="25"/>
      <c r="F44" s="25"/>
      <c r="G44" s="25"/>
      <c r="H44" s="25"/>
      <c r="I44" s="25"/>
      <c r="J44" s="25"/>
    </row>
    <row r="45">
      <c r="A45" s="25"/>
      <c r="B45" s="25"/>
      <c r="C45" s="25"/>
      <c r="D45" s="25"/>
      <c r="E45" s="25"/>
      <c r="F45" s="25"/>
      <c r="G45" s="25"/>
      <c r="H45" s="25"/>
      <c r="I45" s="25"/>
      <c r="J45" s="25"/>
    </row>
    <row r="46">
      <c r="A46" s="25"/>
      <c r="B46" s="25"/>
      <c r="C46" s="25"/>
      <c r="D46" s="25"/>
      <c r="E46" s="25"/>
      <c r="F46" s="25"/>
      <c r="G46" s="25"/>
      <c r="H46" s="25"/>
      <c r="I46" s="25"/>
      <c r="J46" s="25"/>
    </row>
    <row r="47">
      <c r="A47" s="25"/>
      <c r="B47" s="25"/>
      <c r="C47" s="25"/>
      <c r="D47" s="25"/>
      <c r="E47" s="25"/>
      <c r="F47" s="25"/>
      <c r="G47" s="25"/>
      <c r="H47" s="25"/>
      <c r="I47" s="25"/>
      <c r="J47" s="25"/>
    </row>
    <row r="48">
      <c r="A48" s="25"/>
      <c r="B48" s="25"/>
      <c r="C48" s="25"/>
      <c r="D48" s="25"/>
      <c r="E48" s="25"/>
      <c r="F48" s="25"/>
      <c r="G48" s="25"/>
      <c r="H48" s="25"/>
      <c r="I48" s="25"/>
      <c r="J48" s="25"/>
    </row>
    <row r="49">
      <c r="A49" s="25"/>
      <c r="B49" s="25"/>
      <c r="C49" s="25"/>
      <c r="D49" s="25"/>
      <c r="E49" s="25"/>
      <c r="F49" s="25"/>
      <c r="G49" s="25"/>
      <c r="H49" s="25"/>
      <c r="I49" s="25"/>
      <c r="J49" s="25"/>
    </row>
    <row r="50">
      <c r="A50" s="25"/>
      <c r="B50" s="25"/>
      <c r="C50" s="25"/>
      <c r="D50" s="25"/>
      <c r="E50" s="25"/>
      <c r="F50" s="25"/>
      <c r="G50" s="25"/>
      <c r="H50" s="25"/>
      <c r="I50" s="25"/>
      <c r="J50" s="25"/>
    </row>
    <row r="51">
      <c r="A51" s="25"/>
      <c r="B51" s="25"/>
      <c r="C51" s="25"/>
      <c r="D51" s="25"/>
      <c r="E51" s="25"/>
      <c r="F51" s="25"/>
      <c r="G51" s="25"/>
      <c r="H51" s="25"/>
      <c r="I51" s="25"/>
      <c r="J51" s="25"/>
    </row>
    <row r="52">
      <c r="A52" s="25"/>
      <c r="B52" s="25"/>
      <c r="C52" s="25"/>
      <c r="D52" s="25"/>
      <c r="E52" s="25"/>
      <c r="F52" s="25"/>
      <c r="G52" s="25"/>
      <c r="H52" s="25"/>
      <c r="I52" s="25"/>
      <c r="J52" s="25"/>
    </row>
    <row r="53">
      <c r="A53" s="25"/>
      <c r="B53" s="25"/>
      <c r="C53" s="25"/>
      <c r="D53" s="25"/>
      <c r="E53" s="25"/>
      <c r="F53" s="25"/>
      <c r="G53" s="25"/>
      <c r="H53" s="25"/>
      <c r="I53" s="25"/>
      <c r="J53" s="25"/>
    </row>
    <row r="54">
      <c r="A54" s="25"/>
      <c r="B54" s="25"/>
      <c r="C54" s="25"/>
      <c r="D54" s="25"/>
      <c r="E54" s="25"/>
      <c r="F54" s="25"/>
      <c r="G54" s="25"/>
      <c r="H54" s="25"/>
      <c r="I54" s="25"/>
      <c r="J54" s="25"/>
    </row>
    <row r="55">
      <c r="A55" s="25"/>
      <c r="B55" s="25"/>
      <c r="C55" s="25"/>
      <c r="D55" s="25"/>
      <c r="E55" s="25"/>
      <c r="F55" s="25"/>
      <c r="G55" s="25"/>
      <c r="H55" s="25"/>
      <c r="I55" s="25"/>
      <c r="J55" s="25"/>
    </row>
    <row r="56">
      <c r="A56" s="25"/>
      <c r="B56" s="25"/>
      <c r="C56" s="25"/>
      <c r="D56" s="25"/>
      <c r="E56" s="25"/>
      <c r="F56" s="25"/>
      <c r="G56" s="25"/>
      <c r="H56" s="25"/>
      <c r="I56" s="25"/>
      <c r="J56" s="25"/>
    </row>
    <row r="57">
      <c r="A57" s="25"/>
      <c r="B57" s="25"/>
      <c r="C57" s="25"/>
      <c r="D57" s="25"/>
      <c r="E57" s="25"/>
      <c r="F57" s="25"/>
      <c r="G57" s="25"/>
      <c r="H57" s="25"/>
      <c r="I57" s="25"/>
      <c r="J57" s="25"/>
    </row>
    <row r="58">
      <c r="A58" s="25"/>
      <c r="B58" s="25"/>
      <c r="C58" s="25"/>
      <c r="D58" s="25"/>
      <c r="E58" s="25"/>
      <c r="F58" s="25"/>
      <c r="G58" s="25"/>
      <c r="H58" s="25"/>
      <c r="I58" s="25"/>
      <c r="J58" s="25"/>
    </row>
    <row r="59">
      <c r="A59" s="25"/>
      <c r="B59" s="25"/>
      <c r="C59" s="25"/>
      <c r="D59" s="25"/>
      <c r="E59" s="25"/>
      <c r="F59" s="25"/>
      <c r="G59" s="25"/>
      <c r="H59" s="25"/>
      <c r="I59" s="25"/>
      <c r="J59" s="25"/>
    </row>
    <row r="60">
      <c r="A60" s="25"/>
      <c r="B60" s="25"/>
      <c r="C60" s="25"/>
      <c r="D60" s="25"/>
      <c r="E60" s="25"/>
      <c r="F60" s="25"/>
      <c r="G60" s="25"/>
      <c r="H60" s="25"/>
      <c r="I60" s="25"/>
      <c r="J60" s="25"/>
    </row>
    <row r="61">
      <c r="A61" s="25"/>
      <c r="B61" s="25"/>
      <c r="C61" s="25"/>
      <c r="D61" s="25"/>
      <c r="E61" s="25"/>
      <c r="F61" s="25"/>
      <c r="G61" s="25"/>
      <c r="H61" s="25"/>
      <c r="I61" s="25"/>
      <c r="J61" s="25"/>
    </row>
    <row r="62">
      <c r="A62" s="25"/>
      <c r="B62" s="25"/>
      <c r="C62" s="25"/>
      <c r="D62" s="25"/>
      <c r="E62" s="25"/>
      <c r="F62" s="25"/>
      <c r="G62" s="25"/>
      <c r="H62" s="25"/>
      <c r="I62" s="25"/>
      <c r="J62" s="25"/>
    </row>
    <row r="63">
      <c r="A63" s="25"/>
      <c r="B63" s="25"/>
      <c r="C63" s="25"/>
      <c r="D63" s="25"/>
      <c r="E63" s="25"/>
      <c r="F63" s="25"/>
      <c r="G63" s="25"/>
      <c r="H63" s="25"/>
      <c r="I63" s="25"/>
      <c r="J63" s="25"/>
    </row>
    <row r="64">
      <c r="A64" s="25"/>
      <c r="B64" s="25"/>
      <c r="C64" s="25"/>
      <c r="D64" s="25"/>
      <c r="E64" s="25"/>
      <c r="F64" s="25"/>
      <c r="G64" s="25"/>
      <c r="H64" s="25"/>
      <c r="I64" s="25"/>
      <c r="J64" s="25"/>
    </row>
    <row r="65">
      <c r="A65" s="25"/>
      <c r="B65" s="25"/>
      <c r="C65" s="25"/>
      <c r="D65" s="25"/>
      <c r="E65" s="25"/>
      <c r="F65" s="25"/>
      <c r="G65" s="25"/>
      <c r="H65" s="25"/>
      <c r="I65" s="25"/>
      <c r="J65" s="25"/>
    </row>
    <row r="66">
      <c r="A66" s="25"/>
      <c r="B66" s="25"/>
      <c r="C66" s="25"/>
      <c r="D66" s="25"/>
      <c r="E66" s="25"/>
      <c r="F66" s="25"/>
      <c r="G66" s="25"/>
      <c r="H66" s="25"/>
      <c r="I66" s="25"/>
      <c r="J66" s="25"/>
    </row>
    <row r="67">
      <c r="A67" s="25"/>
      <c r="B67" s="25"/>
      <c r="C67" s="25"/>
      <c r="D67" s="25"/>
      <c r="E67" s="25"/>
      <c r="F67" s="25"/>
      <c r="G67" s="25"/>
      <c r="H67" s="25"/>
      <c r="I67" s="25"/>
      <c r="J67" s="25"/>
    </row>
    <row r="68">
      <c r="A68" s="25"/>
      <c r="B68" s="25"/>
      <c r="C68" s="25"/>
      <c r="D68" s="25"/>
      <c r="E68" s="25"/>
      <c r="F68" s="25"/>
      <c r="G68" s="25"/>
      <c r="H68" s="25"/>
      <c r="I68" s="25"/>
      <c r="J68" s="25"/>
    </row>
    <row r="69">
      <c r="A69" s="25"/>
      <c r="B69" s="25"/>
      <c r="C69" s="25"/>
      <c r="D69" s="25"/>
      <c r="E69" s="25"/>
      <c r="F69" s="25"/>
      <c r="G69" s="25"/>
      <c r="H69" s="25"/>
      <c r="I69" s="25"/>
      <c r="J69" s="25"/>
    </row>
    <row r="70">
      <c r="A70" s="25"/>
      <c r="B70" s="25"/>
      <c r="C70" s="25"/>
      <c r="D70" s="25"/>
      <c r="E70" s="25"/>
      <c r="F70" s="25"/>
      <c r="G70" s="25"/>
      <c r="H70" s="25"/>
      <c r="I70" s="25"/>
      <c r="J70" s="25"/>
    </row>
    <row r="71">
      <c r="A71" s="25"/>
      <c r="B71" s="25"/>
      <c r="C71" s="25"/>
      <c r="D71" s="25"/>
      <c r="E71" s="25"/>
      <c r="F71" s="25"/>
      <c r="G71" s="25"/>
      <c r="H71" s="25"/>
      <c r="I71" s="25"/>
      <c r="J71" s="25"/>
    </row>
    <row r="72">
      <c r="A72" s="25"/>
      <c r="B72" s="25"/>
      <c r="C72" s="25"/>
      <c r="D72" s="25"/>
      <c r="E72" s="25"/>
      <c r="F72" s="25"/>
      <c r="G72" s="25"/>
      <c r="H72" s="25"/>
      <c r="I72" s="25"/>
      <c r="J72" s="25"/>
    </row>
    <row r="73">
      <c r="A73" s="25"/>
      <c r="B73" s="25"/>
      <c r="C73" s="25"/>
      <c r="D73" s="25"/>
      <c r="E73" s="25"/>
      <c r="F73" s="25"/>
      <c r="G73" s="25"/>
      <c r="H73" s="25"/>
      <c r="I73" s="25"/>
      <c r="J73" s="25"/>
    </row>
    <row r="74">
      <c r="A74" s="25"/>
      <c r="B74" s="25"/>
      <c r="C74" s="25"/>
      <c r="D74" s="25"/>
      <c r="E74" s="25"/>
      <c r="F74" s="25"/>
      <c r="G74" s="25"/>
      <c r="H74" s="25"/>
      <c r="I74" s="25"/>
      <c r="J74" s="25"/>
    </row>
    <row r="75">
      <c r="A75" s="25"/>
      <c r="B75" s="25"/>
      <c r="C75" s="25"/>
      <c r="D75" s="25"/>
      <c r="E75" s="25"/>
      <c r="F75" s="25"/>
      <c r="G75" s="25"/>
      <c r="H75" s="25"/>
      <c r="I75" s="25"/>
      <c r="J75" s="25"/>
    </row>
    <row r="76">
      <c r="A76" s="25"/>
      <c r="B76" s="25"/>
      <c r="C76" s="25"/>
      <c r="D76" s="25"/>
      <c r="E76" s="25"/>
      <c r="F76" s="25"/>
      <c r="G76" s="25"/>
      <c r="H76" s="25"/>
      <c r="I76" s="25"/>
      <c r="J76" s="25"/>
    </row>
    <row r="77">
      <c r="A77" s="25"/>
      <c r="B77" s="25"/>
      <c r="C77" s="25"/>
      <c r="D77" s="25"/>
      <c r="E77" s="25"/>
      <c r="F77" s="25"/>
      <c r="G77" s="25"/>
      <c r="H77" s="25"/>
      <c r="I77" s="25"/>
      <c r="J77" s="25"/>
    </row>
    <row r="78">
      <c r="A78" s="25"/>
      <c r="B78" s="25"/>
      <c r="C78" s="25"/>
      <c r="D78" s="25"/>
      <c r="E78" s="25"/>
      <c r="F78" s="25"/>
      <c r="G78" s="25"/>
      <c r="H78" s="25"/>
      <c r="I78" s="25"/>
      <c r="J78" s="25"/>
    </row>
    <row r="79">
      <c r="A79" s="25"/>
      <c r="B79" s="25"/>
      <c r="C79" s="25"/>
      <c r="D79" s="25"/>
      <c r="E79" s="25"/>
      <c r="F79" s="25"/>
      <c r="G79" s="25"/>
      <c r="H79" s="25"/>
      <c r="I79" s="25"/>
      <c r="J79" s="25"/>
    </row>
    <row r="80">
      <c r="A80" s="25"/>
      <c r="B80" s="25"/>
      <c r="C80" s="25"/>
      <c r="D80" s="25"/>
      <c r="E80" s="25"/>
      <c r="F80" s="25"/>
      <c r="G80" s="25"/>
      <c r="H80" s="25"/>
      <c r="I80" s="25"/>
      <c r="J80" s="25"/>
    </row>
    <row r="81">
      <c r="A81" s="25"/>
      <c r="B81" s="25"/>
      <c r="C81" s="25"/>
      <c r="D81" s="25"/>
      <c r="E81" s="25"/>
      <c r="F81" s="25"/>
      <c r="G81" s="25"/>
      <c r="H81" s="25"/>
      <c r="I81" s="25"/>
      <c r="J81" s="25"/>
    </row>
    <row r="82">
      <c r="A82" s="25"/>
      <c r="B82" s="25"/>
      <c r="C82" s="25"/>
      <c r="D82" s="25"/>
      <c r="E82" s="25"/>
      <c r="F82" s="25"/>
      <c r="G82" s="25"/>
      <c r="H82" s="25"/>
      <c r="I82" s="25"/>
      <c r="J82" s="25"/>
    </row>
    <row r="83">
      <c r="A83" s="25"/>
      <c r="B83" s="25"/>
      <c r="C83" s="25"/>
      <c r="D83" s="25"/>
      <c r="E83" s="25"/>
      <c r="F83" s="25"/>
      <c r="G83" s="25"/>
      <c r="H83" s="25"/>
      <c r="I83" s="25"/>
      <c r="J83" s="25"/>
    </row>
    <row r="84">
      <c r="A84" s="25"/>
      <c r="B84" s="25"/>
      <c r="C84" s="25"/>
      <c r="D84" s="25"/>
      <c r="E84" s="25"/>
      <c r="F84" s="25"/>
      <c r="G84" s="25"/>
      <c r="H84" s="25"/>
      <c r="I84" s="25"/>
      <c r="J84" s="25"/>
    </row>
    <row r="85">
      <c r="A85" s="25"/>
      <c r="B85" s="25"/>
      <c r="C85" s="25"/>
      <c r="D85" s="25"/>
      <c r="E85" s="25"/>
      <c r="F85" s="25"/>
      <c r="G85" s="25"/>
      <c r="H85" s="25"/>
      <c r="I85" s="25"/>
      <c r="J85" s="25"/>
    </row>
    <row r="86">
      <c r="A86" s="25"/>
      <c r="B86" s="25"/>
      <c r="C86" s="25"/>
      <c r="D86" s="25"/>
      <c r="E86" s="25"/>
      <c r="F86" s="25"/>
      <c r="G86" s="25"/>
      <c r="H86" s="25"/>
      <c r="I86" s="25"/>
      <c r="J86" s="25"/>
    </row>
    <row r="87">
      <c r="A87" s="25"/>
      <c r="B87" s="25"/>
      <c r="C87" s="25"/>
      <c r="D87" s="25"/>
      <c r="E87" s="25"/>
      <c r="F87" s="25"/>
      <c r="G87" s="25"/>
      <c r="H87" s="25"/>
      <c r="I87" s="25"/>
      <c r="J87" s="25"/>
    </row>
    <row r="88">
      <c r="A88" s="25"/>
      <c r="B88" s="25"/>
      <c r="C88" s="25"/>
      <c r="D88" s="25"/>
      <c r="E88" s="25"/>
      <c r="F88" s="25"/>
      <c r="G88" s="25"/>
      <c r="H88" s="25"/>
      <c r="I88" s="25"/>
      <c r="J88" s="25"/>
    </row>
    <row r="89">
      <c r="A89" s="25"/>
      <c r="B89" s="25"/>
      <c r="C89" s="25"/>
      <c r="D89" s="25"/>
      <c r="E89" s="25"/>
      <c r="F89" s="25"/>
      <c r="G89" s="25"/>
      <c r="H89" s="25"/>
      <c r="I89" s="25"/>
      <c r="J89" s="25"/>
    </row>
    <row r="90">
      <c r="A90" s="25"/>
      <c r="B90" s="25"/>
      <c r="C90" s="25"/>
      <c r="D90" s="25"/>
      <c r="E90" s="25"/>
      <c r="F90" s="25"/>
      <c r="G90" s="25"/>
      <c r="H90" s="25"/>
      <c r="I90" s="25"/>
      <c r="J90" s="25"/>
    </row>
    <row r="91">
      <c r="A91" s="25"/>
      <c r="B91" s="25"/>
      <c r="C91" s="25"/>
      <c r="D91" s="25"/>
      <c r="E91" s="25"/>
      <c r="F91" s="25"/>
      <c r="G91" s="25"/>
      <c r="H91" s="25"/>
      <c r="I91" s="25"/>
      <c r="J91" s="25"/>
    </row>
    <row r="92">
      <c r="A92" s="25"/>
      <c r="B92" s="25"/>
      <c r="C92" s="25"/>
      <c r="D92" s="25"/>
      <c r="E92" s="25"/>
      <c r="F92" s="25"/>
      <c r="G92" s="25"/>
      <c r="H92" s="25"/>
      <c r="I92" s="25"/>
      <c r="J92" s="25"/>
    </row>
    <row r="93">
      <c r="A93" s="25"/>
      <c r="B93" s="25"/>
      <c r="C93" s="25"/>
      <c r="D93" s="25"/>
      <c r="E93" s="25"/>
      <c r="F93" s="25"/>
      <c r="G93" s="25"/>
      <c r="H93" s="25"/>
      <c r="I93" s="25"/>
      <c r="J93" s="25"/>
    </row>
    <row r="94">
      <c r="A94" s="25"/>
      <c r="B94" s="25"/>
      <c r="C94" s="25"/>
      <c r="D94" s="25"/>
      <c r="E94" s="25"/>
      <c r="F94" s="25"/>
      <c r="G94" s="25"/>
      <c r="H94" s="25"/>
      <c r="I94" s="25"/>
      <c r="J94" s="25"/>
    </row>
    <row r="95">
      <c r="A95" s="25"/>
      <c r="B95" s="25"/>
      <c r="C95" s="25"/>
      <c r="D95" s="25"/>
      <c r="E95" s="25"/>
      <c r="F95" s="25"/>
      <c r="G95" s="25"/>
      <c r="H95" s="25"/>
      <c r="I95" s="25"/>
      <c r="J95" s="25"/>
    </row>
    <row r="96">
      <c r="A96" s="25"/>
      <c r="B96" s="25"/>
      <c r="C96" s="25"/>
      <c r="D96" s="25"/>
      <c r="E96" s="25"/>
      <c r="F96" s="25"/>
      <c r="G96" s="25"/>
      <c r="H96" s="25"/>
      <c r="I96" s="25"/>
      <c r="J96" s="25"/>
    </row>
    <row r="97">
      <c r="A97" s="25"/>
      <c r="B97" s="25"/>
      <c r="C97" s="25"/>
      <c r="D97" s="25"/>
      <c r="E97" s="25"/>
      <c r="F97" s="25"/>
      <c r="G97" s="25"/>
      <c r="H97" s="25"/>
      <c r="I97" s="25"/>
      <c r="J97" s="25"/>
    </row>
    <row r="98">
      <c r="A98" s="25"/>
      <c r="B98" s="25"/>
      <c r="C98" s="25"/>
      <c r="D98" s="25"/>
      <c r="E98" s="25"/>
      <c r="F98" s="25"/>
      <c r="G98" s="25"/>
      <c r="H98" s="25"/>
      <c r="I98" s="25"/>
      <c r="J98" s="25"/>
    </row>
    <row r="99">
      <c r="A99" s="25"/>
      <c r="B99" s="25"/>
      <c r="C99" s="25"/>
      <c r="D99" s="25"/>
      <c r="E99" s="25"/>
      <c r="F99" s="25"/>
      <c r="G99" s="25"/>
      <c r="H99" s="25"/>
      <c r="I99" s="25"/>
      <c r="J99" s="25"/>
    </row>
    <row r="100">
      <c r="A100" s="25"/>
      <c r="B100" s="25"/>
      <c r="C100" s="25"/>
      <c r="D100" s="25"/>
      <c r="E100" s="25"/>
      <c r="F100" s="25"/>
      <c r="G100" s="25"/>
      <c r="H100" s="25"/>
      <c r="I100" s="25"/>
      <c r="J100" s="25"/>
    </row>
    <row r="101">
      <c r="A101" s="25"/>
      <c r="B101" s="25"/>
      <c r="C101" s="25"/>
      <c r="D101" s="25"/>
      <c r="E101" s="25"/>
      <c r="F101" s="25"/>
      <c r="G101" s="25"/>
      <c r="H101" s="25"/>
      <c r="I101" s="25"/>
      <c r="J101" s="25"/>
    </row>
    <row r="102">
      <c r="A102" s="25"/>
      <c r="B102" s="25"/>
      <c r="C102" s="25"/>
      <c r="D102" s="25"/>
      <c r="E102" s="25"/>
      <c r="F102" s="25"/>
      <c r="G102" s="25"/>
      <c r="H102" s="25"/>
      <c r="I102" s="25"/>
      <c r="J102" s="25"/>
    </row>
    <row r="103">
      <c r="A103" s="25"/>
      <c r="B103" s="25"/>
      <c r="C103" s="25"/>
      <c r="D103" s="25"/>
      <c r="E103" s="25"/>
      <c r="F103" s="25"/>
      <c r="G103" s="25"/>
      <c r="H103" s="25"/>
      <c r="I103" s="25"/>
      <c r="J103" s="25"/>
    </row>
    <row r="104">
      <c r="A104" s="25"/>
      <c r="B104" s="25"/>
      <c r="C104" s="25"/>
      <c r="D104" s="25"/>
      <c r="E104" s="25"/>
      <c r="F104" s="25"/>
      <c r="G104" s="25"/>
      <c r="H104" s="25"/>
      <c r="I104" s="25"/>
      <c r="J104" s="25"/>
    </row>
    <row r="105">
      <c r="A105" s="25"/>
      <c r="B105" s="25"/>
      <c r="C105" s="25"/>
      <c r="D105" s="25"/>
      <c r="E105" s="25"/>
      <c r="F105" s="25"/>
      <c r="G105" s="25"/>
      <c r="H105" s="25"/>
      <c r="I105" s="25"/>
      <c r="J105" s="25"/>
    </row>
    <row r="106">
      <c r="A106" s="25"/>
      <c r="B106" s="25"/>
      <c r="C106" s="25"/>
      <c r="D106" s="25"/>
      <c r="E106" s="25"/>
      <c r="F106" s="25"/>
      <c r="G106" s="25"/>
      <c r="H106" s="25"/>
      <c r="I106" s="25"/>
      <c r="J106" s="25"/>
    </row>
    <row r="107">
      <c r="A107" s="25"/>
      <c r="B107" s="25"/>
      <c r="C107" s="25"/>
      <c r="D107" s="25"/>
      <c r="E107" s="25"/>
      <c r="F107" s="25"/>
      <c r="G107" s="25"/>
      <c r="H107" s="25"/>
      <c r="I107" s="25"/>
      <c r="J107" s="25"/>
    </row>
    <row r="108">
      <c r="A108" s="25"/>
      <c r="B108" s="25"/>
      <c r="C108" s="25"/>
      <c r="D108" s="25"/>
      <c r="E108" s="25"/>
      <c r="F108" s="25"/>
      <c r="G108" s="25"/>
      <c r="H108" s="25"/>
      <c r="I108" s="25"/>
      <c r="J108" s="25"/>
    </row>
    <row r="109">
      <c r="A109" s="25"/>
      <c r="B109" s="25"/>
      <c r="C109" s="25"/>
      <c r="D109" s="25"/>
      <c r="E109" s="25"/>
      <c r="F109" s="25"/>
      <c r="G109" s="25"/>
      <c r="H109" s="25"/>
      <c r="I109" s="25"/>
      <c r="J109" s="25"/>
    </row>
    <row r="110">
      <c r="A110" s="25"/>
      <c r="B110" s="25"/>
      <c r="C110" s="25"/>
      <c r="D110" s="25"/>
      <c r="E110" s="25"/>
      <c r="F110" s="25"/>
      <c r="G110" s="25"/>
      <c r="H110" s="25"/>
      <c r="I110" s="25"/>
      <c r="J110" s="25"/>
    </row>
    <row r="111">
      <c r="A111" s="25"/>
      <c r="B111" s="25"/>
      <c r="C111" s="25"/>
      <c r="D111" s="25"/>
      <c r="E111" s="25"/>
      <c r="F111" s="25"/>
      <c r="G111" s="25"/>
      <c r="H111" s="25"/>
      <c r="I111" s="25"/>
      <c r="J111" s="25"/>
    </row>
    <row r="112">
      <c r="A112" s="25"/>
      <c r="B112" s="25"/>
      <c r="C112" s="25"/>
      <c r="D112" s="25"/>
      <c r="E112" s="25"/>
      <c r="F112" s="25"/>
      <c r="G112" s="25"/>
      <c r="H112" s="25"/>
      <c r="I112" s="25"/>
      <c r="J112" s="25"/>
    </row>
    <row r="113">
      <c r="A113" s="25"/>
      <c r="B113" s="25"/>
      <c r="C113" s="25"/>
      <c r="D113" s="25"/>
      <c r="E113" s="25"/>
      <c r="F113" s="25"/>
      <c r="G113" s="25"/>
      <c r="H113" s="25"/>
      <c r="I113" s="25"/>
      <c r="J113" s="25"/>
    </row>
    <row r="114">
      <c r="A114" s="25"/>
      <c r="B114" s="25"/>
      <c r="C114" s="25"/>
      <c r="D114" s="25"/>
      <c r="E114" s="25"/>
      <c r="F114" s="25"/>
      <c r="G114" s="25"/>
      <c r="H114" s="25"/>
      <c r="I114" s="25"/>
      <c r="J114" s="25"/>
    </row>
    <row r="115">
      <c r="A115" s="25"/>
      <c r="B115" s="25"/>
      <c r="C115" s="25"/>
      <c r="D115" s="25"/>
      <c r="E115" s="25"/>
      <c r="F115" s="25"/>
      <c r="G115" s="25"/>
      <c r="H115" s="25"/>
      <c r="I115" s="25"/>
      <c r="J115" s="25"/>
    </row>
    <row r="116">
      <c r="A116" s="25"/>
      <c r="B116" s="25"/>
      <c r="C116" s="25"/>
      <c r="D116" s="25"/>
      <c r="E116" s="25"/>
      <c r="F116" s="25"/>
      <c r="G116" s="25"/>
      <c r="H116" s="25"/>
      <c r="I116" s="25"/>
      <c r="J116" s="25"/>
    </row>
    <row r="117">
      <c r="A117" s="25"/>
      <c r="B117" s="25"/>
      <c r="C117" s="25"/>
      <c r="D117" s="25"/>
      <c r="E117" s="25"/>
      <c r="F117" s="25"/>
      <c r="G117" s="25"/>
      <c r="H117" s="25"/>
      <c r="I117" s="25"/>
      <c r="J117" s="25"/>
    </row>
    <row r="118">
      <c r="A118" s="25"/>
      <c r="B118" s="25"/>
      <c r="C118" s="25"/>
      <c r="D118" s="25"/>
      <c r="E118" s="25"/>
      <c r="F118" s="25"/>
      <c r="G118" s="25"/>
      <c r="H118" s="25"/>
      <c r="I118" s="25"/>
      <c r="J118" s="25"/>
    </row>
    <row r="119">
      <c r="A119" s="25"/>
      <c r="B119" s="25"/>
      <c r="C119" s="25"/>
      <c r="D119" s="25"/>
      <c r="E119" s="25"/>
      <c r="F119" s="25"/>
      <c r="G119" s="25"/>
      <c r="H119" s="25"/>
      <c r="I119" s="25"/>
      <c r="J119" s="25"/>
    </row>
    <row r="120">
      <c r="A120" s="25"/>
      <c r="B120" s="25"/>
      <c r="C120" s="25"/>
      <c r="D120" s="25"/>
      <c r="E120" s="25"/>
      <c r="F120" s="25"/>
      <c r="G120" s="25"/>
      <c r="H120" s="25"/>
      <c r="I120" s="25"/>
      <c r="J120" s="25"/>
    </row>
    <row r="121">
      <c r="A121" s="25"/>
      <c r="B121" s="25"/>
      <c r="C121" s="25"/>
      <c r="D121" s="25"/>
      <c r="E121" s="25"/>
      <c r="F121" s="25"/>
      <c r="G121" s="25"/>
      <c r="H121" s="25"/>
      <c r="I121" s="25"/>
      <c r="J121" s="25"/>
    </row>
    <row r="122">
      <c r="A122" s="25"/>
      <c r="B122" s="25"/>
      <c r="C122" s="25"/>
      <c r="D122" s="25"/>
      <c r="E122" s="25"/>
      <c r="F122" s="25"/>
      <c r="G122" s="25"/>
      <c r="H122" s="25"/>
      <c r="I122" s="25"/>
      <c r="J122" s="25"/>
    </row>
    <row r="123">
      <c r="A123" s="25"/>
      <c r="B123" s="25"/>
      <c r="C123" s="25"/>
      <c r="D123" s="25"/>
      <c r="E123" s="25"/>
      <c r="F123" s="25"/>
      <c r="G123" s="25"/>
      <c r="H123" s="25"/>
      <c r="I123" s="25"/>
      <c r="J123" s="25"/>
    </row>
    <row r="124">
      <c r="A124" s="25"/>
      <c r="B124" s="25"/>
      <c r="C124" s="25"/>
      <c r="D124" s="25"/>
      <c r="E124" s="25"/>
      <c r="F124" s="25"/>
      <c r="G124" s="25"/>
      <c r="H124" s="25"/>
      <c r="I124" s="25"/>
      <c r="J124" s="25"/>
    </row>
    <row r="125">
      <c r="A125" s="25"/>
      <c r="B125" s="25"/>
      <c r="C125" s="25"/>
      <c r="D125" s="25"/>
      <c r="E125" s="25"/>
      <c r="F125" s="25"/>
      <c r="G125" s="25"/>
      <c r="H125" s="25"/>
      <c r="I125" s="25"/>
      <c r="J125" s="25"/>
    </row>
    <row r="126">
      <c r="A126" s="25"/>
      <c r="B126" s="25"/>
      <c r="C126" s="25"/>
      <c r="D126" s="25"/>
      <c r="E126" s="25"/>
      <c r="F126" s="25"/>
      <c r="G126" s="25"/>
      <c r="H126" s="25"/>
      <c r="I126" s="25"/>
      <c r="J126" s="25"/>
    </row>
    <row r="127">
      <c r="A127" s="25"/>
      <c r="B127" s="25"/>
      <c r="C127" s="25"/>
      <c r="D127" s="25"/>
      <c r="E127" s="25"/>
      <c r="F127" s="25"/>
      <c r="G127" s="25"/>
      <c r="H127" s="25"/>
      <c r="I127" s="25"/>
      <c r="J127" s="25"/>
    </row>
    <row r="128">
      <c r="A128" s="25"/>
      <c r="B128" s="25"/>
      <c r="C128" s="25"/>
      <c r="D128" s="25"/>
      <c r="E128" s="25"/>
      <c r="F128" s="25"/>
      <c r="G128" s="25"/>
      <c r="H128" s="25"/>
      <c r="I128" s="25"/>
      <c r="J128" s="25"/>
    </row>
    <row r="129">
      <c r="A129" s="25"/>
      <c r="B129" s="25"/>
      <c r="C129" s="25"/>
      <c r="D129" s="25"/>
      <c r="E129" s="25"/>
      <c r="F129" s="25"/>
      <c r="G129" s="25"/>
      <c r="H129" s="25"/>
      <c r="I129" s="25"/>
      <c r="J129" s="25"/>
    </row>
    <row r="130">
      <c r="A130" s="25"/>
      <c r="B130" s="25"/>
      <c r="C130" s="25"/>
      <c r="D130" s="25"/>
      <c r="E130" s="25"/>
      <c r="F130" s="25"/>
      <c r="G130" s="25"/>
      <c r="H130" s="25"/>
      <c r="I130" s="25"/>
      <c r="J130" s="25"/>
    </row>
    <row r="131">
      <c r="A131" s="25"/>
      <c r="B131" s="25"/>
      <c r="C131" s="25"/>
      <c r="D131" s="25"/>
      <c r="E131" s="25"/>
      <c r="F131" s="25"/>
      <c r="G131" s="25"/>
      <c r="H131" s="25"/>
      <c r="I131" s="25"/>
      <c r="J131" s="25"/>
    </row>
    <row r="132">
      <c r="A132" s="25"/>
      <c r="B132" s="25"/>
      <c r="C132" s="25"/>
      <c r="D132" s="25"/>
      <c r="E132" s="25"/>
      <c r="F132" s="25"/>
      <c r="G132" s="25"/>
      <c r="H132" s="25"/>
      <c r="I132" s="25"/>
      <c r="J132" s="25"/>
    </row>
    <row r="133">
      <c r="A133" s="25"/>
      <c r="B133" s="25"/>
      <c r="C133" s="25"/>
      <c r="D133" s="25"/>
      <c r="E133" s="25"/>
      <c r="F133" s="25"/>
      <c r="G133" s="25"/>
      <c r="H133" s="25"/>
      <c r="I133" s="25"/>
      <c r="J133" s="25"/>
    </row>
    <row r="134">
      <c r="A134" s="25"/>
      <c r="B134" s="25"/>
      <c r="C134" s="25"/>
      <c r="D134" s="25"/>
      <c r="E134" s="25"/>
      <c r="F134" s="25"/>
      <c r="G134" s="25"/>
      <c r="H134" s="25"/>
      <c r="I134" s="25"/>
      <c r="J134" s="25"/>
    </row>
    <row r="135">
      <c r="A135" s="25"/>
      <c r="B135" s="25"/>
      <c r="C135" s="25"/>
      <c r="D135" s="25"/>
      <c r="E135" s="25"/>
      <c r="F135" s="25"/>
      <c r="G135" s="25"/>
      <c r="H135" s="25"/>
      <c r="I135" s="25"/>
      <c r="J135" s="25"/>
    </row>
    <row r="136">
      <c r="A136" s="25"/>
      <c r="B136" s="25"/>
      <c r="C136" s="25"/>
      <c r="D136" s="25"/>
      <c r="E136" s="25"/>
      <c r="F136" s="25"/>
      <c r="G136" s="25"/>
      <c r="H136" s="25"/>
      <c r="I136" s="25"/>
      <c r="J136" s="25"/>
    </row>
    <row r="137">
      <c r="A137" s="25"/>
      <c r="B137" s="25"/>
      <c r="C137" s="25"/>
      <c r="D137" s="25"/>
      <c r="E137" s="25"/>
      <c r="F137" s="25"/>
      <c r="G137" s="25"/>
      <c r="H137" s="25"/>
      <c r="I137" s="25"/>
      <c r="J137" s="25"/>
    </row>
    <row r="138">
      <c r="A138" s="25"/>
      <c r="B138" s="25"/>
      <c r="C138" s="25"/>
      <c r="D138" s="25"/>
      <c r="E138" s="25"/>
      <c r="F138" s="25"/>
      <c r="G138" s="25"/>
      <c r="H138" s="25"/>
      <c r="I138" s="25"/>
      <c r="J138" s="25"/>
    </row>
    <row r="139">
      <c r="A139" s="25"/>
      <c r="B139" s="25"/>
      <c r="C139" s="25"/>
      <c r="D139" s="25"/>
      <c r="E139" s="25"/>
      <c r="F139" s="25"/>
      <c r="G139" s="25"/>
      <c r="H139" s="25"/>
      <c r="I139" s="25"/>
      <c r="J139" s="25"/>
    </row>
    <row r="140">
      <c r="A140" s="25"/>
      <c r="B140" s="25"/>
      <c r="C140" s="25"/>
      <c r="D140" s="25"/>
      <c r="E140" s="25"/>
      <c r="F140" s="25"/>
      <c r="G140" s="25"/>
      <c r="H140" s="25"/>
      <c r="I140" s="25"/>
      <c r="J140" s="25"/>
    </row>
    <row r="141">
      <c r="A141" s="25"/>
      <c r="B141" s="25"/>
      <c r="C141" s="25"/>
      <c r="D141" s="25"/>
      <c r="E141" s="25"/>
      <c r="F141" s="25"/>
      <c r="G141" s="25"/>
      <c r="H141" s="25"/>
      <c r="I141" s="25"/>
      <c r="J141" s="25"/>
    </row>
    <row r="142">
      <c r="A142" s="25"/>
      <c r="B142" s="25"/>
      <c r="C142" s="25"/>
      <c r="D142" s="25"/>
      <c r="E142" s="25"/>
      <c r="F142" s="25"/>
      <c r="G142" s="25"/>
      <c r="H142" s="25"/>
      <c r="I142" s="25"/>
      <c r="J142" s="25"/>
    </row>
    <row r="143">
      <c r="A143" s="25"/>
      <c r="B143" s="25"/>
      <c r="C143" s="25"/>
      <c r="D143" s="25"/>
      <c r="E143" s="25"/>
      <c r="F143" s="25"/>
      <c r="G143" s="25"/>
      <c r="H143" s="25"/>
      <c r="I143" s="25"/>
      <c r="J143" s="25"/>
    </row>
    <row r="144">
      <c r="A144" s="25"/>
      <c r="B144" s="25"/>
      <c r="C144" s="25"/>
      <c r="D144" s="25"/>
      <c r="E144" s="25"/>
      <c r="F144" s="25"/>
      <c r="G144" s="25"/>
      <c r="H144" s="25"/>
      <c r="I144" s="25"/>
      <c r="J144" s="25"/>
    </row>
    <row r="145">
      <c r="A145" s="25"/>
      <c r="B145" s="25"/>
      <c r="C145" s="25"/>
      <c r="D145" s="25"/>
      <c r="E145" s="25"/>
      <c r="F145" s="25"/>
      <c r="G145" s="25"/>
      <c r="H145" s="25"/>
      <c r="I145" s="25"/>
      <c r="J145" s="25"/>
    </row>
    <row r="146">
      <c r="A146" s="25"/>
      <c r="B146" s="25"/>
      <c r="C146" s="25"/>
      <c r="D146" s="25"/>
      <c r="E146" s="25"/>
      <c r="F146" s="25"/>
      <c r="G146" s="25"/>
      <c r="H146" s="25"/>
      <c r="I146" s="25"/>
      <c r="J146" s="25"/>
    </row>
    <row r="147">
      <c r="A147" s="25"/>
      <c r="B147" s="25"/>
      <c r="C147" s="25"/>
      <c r="D147" s="25"/>
      <c r="E147" s="25"/>
      <c r="F147" s="25"/>
      <c r="G147" s="25"/>
      <c r="H147" s="25"/>
      <c r="I147" s="25"/>
      <c r="J147" s="25"/>
    </row>
    <row r="148">
      <c r="A148" s="25"/>
      <c r="B148" s="25"/>
      <c r="C148" s="25"/>
      <c r="D148" s="25"/>
      <c r="E148" s="25"/>
      <c r="F148" s="25"/>
      <c r="G148" s="25"/>
      <c r="H148" s="25"/>
      <c r="I148" s="25"/>
      <c r="J148" s="25"/>
    </row>
    <row r="149">
      <c r="A149" s="25"/>
      <c r="B149" s="25"/>
      <c r="C149" s="25"/>
      <c r="D149" s="25"/>
      <c r="E149" s="25"/>
      <c r="F149" s="25"/>
      <c r="G149" s="25"/>
      <c r="H149" s="25"/>
      <c r="I149" s="25"/>
      <c r="J149" s="25"/>
    </row>
    <row r="150">
      <c r="A150" s="25"/>
      <c r="B150" s="25"/>
      <c r="C150" s="25"/>
      <c r="D150" s="25"/>
      <c r="E150" s="25"/>
      <c r="F150" s="25"/>
      <c r="G150" s="25"/>
      <c r="H150" s="25"/>
      <c r="I150" s="25"/>
      <c r="J150" s="25"/>
    </row>
    <row r="151">
      <c r="A151" s="25"/>
      <c r="B151" s="25"/>
      <c r="C151" s="25"/>
      <c r="D151" s="25"/>
      <c r="E151" s="25"/>
      <c r="F151" s="25"/>
      <c r="G151" s="25"/>
      <c r="H151" s="25"/>
      <c r="I151" s="25"/>
      <c r="J151" s="25"/>
    </row>
    <row r="152">
      <c r="A152" s="25"/>
      <c r="B152" s="25"/>
      <c r="C152" s="25"/>
      <c r="D152" s="25"/>
      <c r="E152" s="25"/>
      <c r="F152" s="25"/>
      <c r="G152" s="25"/>
      <c r="H152" s="25"/>
      <c r="I152" s="25"/>
      <c r="J152" s="25"/>
    </row>
    <row r="153">
      <c r="A153" s="25"/>
      <c r="B153" s="25"/>
      <c r="C153" s="25"/>
      <c r="D153" s="25"/>
      <c r="E153" s="25"/>
      <c r="F153" s="25"/>
      <c r="G153" s="25"/>
      <c r="H153" s="25"/>
      <c r="I153" s="25"/>
      <c r="J153" s="25"/>
    </row>
    <row r="154">
      <c r="A154" s="25"/>
      <c r="B154" s="25"/>
      <c r="C154" s="25"/>
      <c r="D154" s="25"/>
      <c r="E154" s="25"/>
      <c r="F154" s="25"/>
      <c r="G154" s="25"/>
      <c r="H154" s="25"/>
      <c r="I154" s="25"/>
      <c r="J154" s="25"/>
    </row>
    <row r="155">
      <c r="A155" s="25"/>
      <c r="B155" s="25"/>
      <c r="C155" s="25"/>
      <c r="D155" s="25"/>
      <c r="E155" s="25"/>
      <c r="F155" s="25"/>
      <c r="G155" s="25"/>
      <c r="H155" s="25"/>
      <c r="I155" s="25"/>
      <c r="J155" s="25"/>
    </row>
    <row r="156">
      <c r="A156" s="25"/>
      <c r="B156" s="25"/>
      <c r="C156" s="25"/>
      <c r="D156" s="25"/>
      <c r="E156" s="25"/>
      <c r="F156" s="25"/>
      <c r="G156" s="25"/>
      <c r="H156" s="25"/>
      <c r="I156" s="25"/>
      <c r="J156" s="25"/>
    </row>
    <row r="157">
      <c r="A157" s="25"/>
      <c r="B157" s="25"/>
      <c r="C157" s="25"/>
      <c r="D157" s="25"/>
      <c r="E157" s="25"/>
      <c r="F157" s="25"/>
      <c r="G157" s="25"/>
      <c r="H157" s="25"/>
      <c r="I157" s="25"/>
      <c r="J157" s="25"/>
    </row>
    <row r="158">
      <c r="A158" s="25"/>
      <c r="B158" s="25"/>
      <c r="C158" s="25"/>
      <c r="D158" s="25"/>
      <c r="E158" s="25"/>
      <c r="F158" s="25"/>
      <c r="G158" s="25"/>
      <c r="H158" s="25"/>
      <c r="I158" s="25"/>
      <c r="J158" s="25"/>
    </row>
    <row r="159">
      <c r="A159" s="25"/>
      <c r="B159" s="25"/>
      <c r="C159" s="25"/>
      <c r="D159" s="25"/>
      <c r="E159" s="25"/>
      <c r="F159" s="25"/>
      <c r="G159" s="25"/>
      <c r="H159" s="25"/>
      <c r="I159" s="25"/>
      <c r="J159" s="25"/>
    </row>
    <row r="160">
      <c r="A160" s="25"/>
      <c r="B160" s="25"/>
      <c r="C160" s="25"/>
      <c r="D160" s="25"/>
      <c r="E160" s="25"/>
      <c r="F160" s="25"/>
      <c r="G160" s="25"/>
      <c r="H160" s="25"/>
      <c r="I160" s="25"/>
      <c r="J160" s="25"/>
    </row>
    <row r="161">
      <c r="A161" s="25"/>
      <c r="B161" s="25"/>
      <c r="C161" s="25"/>
      <c r="D161" s="25"/>
      <c r="E161" s="25"/>
      <c r="F161" s="25"/>
      <c r="G161" s="25"/>
      <c r="H161" s="25"/>
      <c r="I161" s="25"/>
      <c r="J161" s="25"/>
    </row>
    <row r="162">
      <c r="A162" s="25"/>
      <c r="B162" s="25"/>
      <c r="C162" s="25"/>
      <c r="D162" s="25"/>
      <c r="E162" s="25"/>
      <c r="F162" s="25"/>
      <c r="G162" s="25"/>
      <c r="H162" s="25"/>
      <c r="I162" s="25"/>
      <c r="J162" s="25"/>
    </row>
    <row r="163">
      <c r="A163" s="25"/>
      <c r="B163" s="25"/>
      <c r="C163" s="25"/>
      <c r="D163" s="25"/>
      <c r="E163" s="25"/>
      <c r="F163" s="25"/>
      <c r="G163" s="25"/>
      <c r="H163" s="25"/>
      <c r="I163" s="25"/>
      <c r="J163" s="25"/>
    </row>
    <row r="164">
      <c r="A164" s="25"/>
      <c r="B164" s="25"/>
      <c r="C164" s="25"/>
      <c r="D164" s="25"/>
      <c r="E164" s="25"/>
      <c r="F164" s="25"/>
      <c r="G164" s="25"/>
      <c r="H164" s="25"/>
      <c r="I164" s="25"/>
      <c r="J164" s="25"/>
    </row>
    <row r="165">
      <c r="A165" s="25"/>
      <c r="B165" s="25"/>
      <c r="C165" s="25"/>
      <c r="D165" s="25"/>
      <c r="E165" s="25"/>
      <c r="F165" s="25"/>
      <c r="G165" s="25"/>
      <c r="H165" s="25"/>
      <c r="I165" s="25"/>
      <c r="J165" s="25"/>
    </row>
    <row r="166">
      <c r="A166" s="25"/>
      <c r="B166" s="25"/>
      <c r="C166" s="25"/>
      <c r="D166" s="25"/>
      <c r="E166" s="25"/>
      <c r="F166" s="25"/>
      <c r="G166" s="25"/>
      <c r="H166" s="25"/>
      <c r="I166" s="25"/>
      <c r="J166" s="25"/>
    </row>
    <row r="167">
      <c r="A167" s="25"/>
      <c r="B167" s="25"/>
      <c r="C167" s="25"/>
      <c r="D167" s="25"/>
      <c r="E167" s="25"/>
      <c r="F167" s="25"/>
      <c r="G167" s="25"/>
      <c r="H167" s="25"/>
      <c r="I167" s="25"/>
      <c r="J167" s="25"/>
    </row>
    <row r="168">
      <c r="A168" s="25"/>
      <c r="B168" s="25"/>
      <c r="C168" s="25"/>
      <c r="D168" s="25"/>
      <c r="E168" s="25"/>
      <c r="F168" s="25"/>
      <c r="G168" s="25"/>
      <c r="H168" s="25"/>
      <c r="I168" s="25"/>
      <c r="J168" s="25"/>
    </row>
    <row r="169">
      <c r="A169" s="25"/>
      <c r="B169" s="25"/>
      <c r="C169" s="25"/>
      <c r="D169" s="25"/>
      <c r="E169" s="25"/>
      <c r="F169" s="25"/>
      <c r="G169" s="25"/>
      <c r="H169" s="25"/>
      <c r="I169" s="25"/>
      <c r="J169" s="25"/>
    </row>
    <row r="170">
      <c r="A170" s="25"/>
      <c r="B170" s="25"/>
      <c r="C170" s="25"/>
      <c r="D170" s="25"/>
      <c r="E170" s="25"/>
      <c r="F170" s="25"/>
      <c r="G170" s="25"/>
      <c r="H170" s="25"/>
      <c r="I170" s="25"/>
      <c r="J170" s="25"/>
    </row>
    <row r="171">
      <c r="A171" s="25"/>
      <c r="B171" s="25"/>
      <c r="C171" s="25"/>
      <c r="D171" s="25"/>
      <c r="E171" s="25"/>
      <c r="F171" s="25"/>
      <c r="G171" s="25"/>
      <c r="H171" s="25"/>
      <c r="I171" s="25"/>
      <c r="J171" s="25"/>
    </row>
    <row r="172">
      <c r="A172" s="25"/>
      <c r="B172" s="25"/>
      <c r="C172" s="25"/>
      <c r="D172" s="25"/>
      <c r="E172" s="25"/>
      <c r="F172" s="25"/>
      <c r="G172" s="25"/>
      <c r="H172" s="25"/>
      <c r="I172" s="25"/>
      <c r="J172" s="25"/>
    </row>
    <row r="173">
      <c r="A173" s="25"/>
      <c r="B173" s="25"/>
      <c r="C173" s="25"/>
      <c r="D173" s="25"/>
      <c r="E173" s="25"/>
      <c r="F173" s="25"/>
      <c r="G173" s="25"/>
      <c r="H173" s="25"/>
      <c r="I173" s="25"/>
      <c r="J173" s="25"/>
    </row>
    <row r="174">
      <c r="A174" s="25"/>
      <c r="B174" s="25"/>
      <c r="C174" s="25"/>
      <c r="D174" s="25"/>
      <c r="E174" s="25"/>
      <c r="F174" s="25"/>
      <c r="G174" s="25"/>
      <c r="H174" s="25"/>
      <c r="I174" s="25"/>
      <c r="J174" s="25"/>
    </row>
    <row r="175">
      <c r="A175" s="25"/>
      <c r="B175" s="25"/>
      <c r="C175" s="25"/>
      <c r="D175" s="25"/>
      <c r="E175" s="25"/>
      <c r="F175" s="25"/>
      <c r="G175" s="25"/>
      <c r="H175" s="25"/>
      <c r="I175" s="25"/>
      <c r="J175" s="25"/>
    </row>
    <row r="176">
      <c r="A176" s="25"/>
      <c r="B176" s="25"/>
      <c r="C176" s="25"/>
      <c r="D176" s="25"/>
      <c r="E176" s="25"/>
      <c r="F176" s="25"/>
      <c r="G176" s="25"/>
      <c r="H176" s="25"/>
      <c r="I176" s="25"/>
      <c r="J176" s="25"/>
    </row>
    <row r="177">
      <c r="A177" s="25"/>
      <c r="B177" s="25"/>
      <c r="C177" s="25"/>
      <c r="D177" s="25"/>
      <c r="E177" s="25"/>
      <c r="F177" s="25"/>
      <c r="G177" s="25"/>
      <c r="H177" s="25"/>
      <c r="I177" s="25"/>
      <c r="J177" s="25"/>
    </row>
    <row r="178">
      <c r="A178" s="25"/>
      <c r="B178" s="25"/>
      <c r="C178" s="25"/>
      <c r="D178" s="25"/>
      <c r="E178" s="25"/>
      <c r="F178" s="25"/>
      <c r="G178" s="25"/>
      <c r="H178" s="25"/>
      <c r="I178" s="25"/>
      <c r="J178" s="25"/>
    </row>
    <row r="179">
      <c r="A179" s="25"/>
      <c r="B179" s="25"/>
      <c r="C179" s="25"/>
      <c r="D179" s="25"/>
      <c r="E179" s="25"/>
      <c r="F179" s="25"/>
      <c r="G179" s="25"/>
      <c r="H179" s="25"/>
      <c r="I179" s="25"/>
      <c r="J179" s="25"/>
    </row>
    <row r="180">
      <c r="A180" s="25"/>
      <c r="B180" s="25"/>
      <c r="C180" s="25"/>
      <c r="D180" s="25"/>
      <c r="E180" s="25"/>
      <c r="F180" s="25"/>
      <c r="G180" s="25"/>
      <c r="H180" s="25"/>
      <c r="I180" s="25"/>
      <c r="J180" s="25"/>
    </row>
    <row r="181">
      <c r="A181" s="25"/>
      <c r="B181" s="25"/>
      <c r="C181" s="25"/>
      <c r="D181" s="25"/>
      <c r="E181" s="25"/>
      <c r="F181" s="25"/>
      <c r="G181" s="25"/>
      <c r="H181" s="25"/>
      <c r="I181" s="25"/>
      <c r="J181" s="25"/>
    </row>
    <row r="182">
      <c r="A182" s="25"/>
      <c r="B182" s="25"/>
      <c r="C182" s="25"/>
      <c r="D182" s="25"/>
      <c r="E182" s="25"/>
      <c r="F182" s="25"/>
      <c r="G182" s="25"/>
      <c r="H182" s="25"/>
      <c r="I182" s="25"/>
      <c r="J182" s="25"/>
    </row>
    <row r="183">
      <c r="A183" s="25"/>
      <c r="B183" s="25"/>
      <c r="C183" s="25"/>
      <c r="D183" s="25"/>
      <c r="E183" s="25"/>
      <c r="F183" s="25"/>
      <c r="G183" s="25"/>
      <c r="H183" s="25"/>
      <c r="I183" s="25"/>
      <c r="J183" s="25"/>
    </row>
    <row r="184">
      <c r="A184" s="25"/>
      <c r="B184" s="25"/>
      <c r="C184" s="25"/>
      <c r="D184" s="25"/>
      <c r="E184" s="25"/>
      <c r="F184" s="25"/>
      <c r="G184" s="25"/>
      <c r="H184" s="25"/>
      <c r="I184" s="25"/>
      <c r="J184" s="25"/>
    </row>
    <row r="185">
      <c r="A185" s="25"/>
      <c r="B185" s="25"/>
      <c r="C185" s="25"/>
      <c r="D185" s="25"/>
      <c r="E185" s="25"/>
      <c r="F185" s="25"/>
      <c r="G185" s="25"/>
      <c r="H185" s="25"/>
      <c r="I185" s="25"/>
      <c r="J185" s="25"/>
    </row>
    <row r="186">
      <c r="A186" s="25"/>
      <c r="B186" s="25"/>
      <c r="C186" s="25"/>
      <c r="D186" s="25"/>
      <c r="E186" s="25"/>
      <c r="F186" s="25"/>
      <c r="G186" s="25"/>
      <c r="H186" s="25"/>
      <c r="I186" s="25"/>
      <c r="J186" s="25"/>
    </row>
    <row r="187">
      <c r="A187" s="25"/>
      <c r="B187" s="25"/>
      <c r="C187" s="25"/>
      <c r="D187" s="25"/>
      <c r="E187" s="25"/>
      <c r="F187" s="25"/>
      <c r="G187" s="25"/>
      <c r="H187" s="25"/>
      <c r="I187" s="25"/>
      <c r="J187" s="25"/>
    </row>
    <row r="188">
      <c r="A188" s="25"/>
      <c r="B188" s="25"/>
      <c r="C188" s="25"/>
      <c r="D188" s="25"/>
      <c r="E188" s="25"/>
      <c r="F188" s="25"/>
      <c r="G188" s="25"/>
      <c r="H188" s="25"/>
      <c r="I188" s="25"/>
      <c r="J188" s="25"/>
    </row>
    <row r="189">
      <c r="A189" s="25"/>
      <c r="B189" s="25"/>
      <c r="C189" s="25"/>
      <c r="D189" s="25"/>
      <c r="E189" s="25"/>
      <c r="F189" s="25"/>
      <c r="G189" s="25"/>
      <c r="H189" s="25"/>
      <c r="I189" s="25"/>
      <c r="J189" s="25"/>
    </row>
    <row r="190">
      <c r="A190" s="25"/>
      <c r="B190" s="25"/>
      <c r="C190" s="25"/>
      <c r="D190" s="25"/>
      <c r="E190" s="25"/>
      <c r="F190" s="25"/>
      <c r="G190" s="25"/>
      <c r="H190" s="25"/>
      <c r="I190" s="25"/>
      <c r="J190" s="25"/>
    </row>
    <row r="191">
      <c r="A191" s="25"/>
      <c r="B191" s="25"/>
      <c r="C191" s="25"/>
      <c r="D191" s="25"/>
      <c r="E191" s="25"/>
      <c r="F191" s="25"/>
      <c r="G191" s="25"/>
      <c r="H191" s="25"/>
      <c r="I191" s="25"/>
      <c r="J191" s="25"/>
    </row>
    <row r="192">
      <c r="A192" s="25"/>
      <c r="B192" s="25"/>
      <c r="C192" s="25"/>
      <c r="D192" s="25"/>
      <c r="E192" s="25"/>
      <c r="F192" s="25"/>
      <c r="G192" s="25"/>
      <c r="H192" s="25"/>
      <c r="I192" s="25"/>
      <c r="J192" s="25"/>
    </row>
    <row r="193">
      <c r="A193" s="25"/>
      <c r="B193" s="25"/>
      <c r="C193" s="25"/>
      <c r="D193" s="25"/>
      <c r="E193" s="25"/>
      <c r="F193" s="25"/>
      <c r="G193" s="25"/>
      <c r="H193" s="25"/>
      <c r="I193" s="25"/>
      <c r="J193" s="25"/>
    </row>
    <row r="194">
      <c r="A194" s="25"/>
      <c r="B194" s="25"/>
      <c r="C194" s="25"/>
      <c r="D194" s="25"/>
      <c r="E194" s="25"/>
      <c r="F194" s="25"/>
      <c r="G194" s="25"/>
      <c r="H194" s="25"/>
      <c r="I194" s="25"/>
      <c r="J194" s="25"/>
    </row>
    <row r="195">
      <c r="A195" s="25"/>
      <c r="B195" s="25"/>
      <c r="C195" s="25"/>
      <c r="D195" s="25"/>
      <c r="E195" s="25"/>
      <c r="F195" s="25"/>
      <c r="G195" s="25"/>
      <c r="H195" s="25"/>
      <c r="I195" s="25"/>
      <c r="J195" s="25"/>
    </row>
    <row r="196">
      <c r="A196" s="25"/>
      <c r="B196" s="25"/>
      <c r="C196" s="25"/>
      <c r="D196" s="25"/>
      <c r="E196" s="25"/>
      <c r="F196" s="25"/>
      <c r="G196" s="25"/>
      <c r="H196" s="25"/>
      <c r="I196" s="25"/>
      <c r="J196" s="25"/>
    </row>
    <row r="197">
      <c r="A197" s="25"/>
      <c r="B197" s="25"/>
      <c r="C197" s="25"/>
      <c r="D197" s="25"/>
      <c r="E197" s="25"/>
      <c r="F197" s="25"/>
      <c r="G197" s="25"/>
      <c r="H197" s="25"/>
      <c r="I197" s="25"/>
      <c r="J197" s="25"/>
    </row>
    <row r="198">
      <c r="A198" s="25"/>
      <c r="B198" s="25"/>
      <c r="C198" s="25"/>
      <c r="D198" s="25"/>
      <c r="E198" s="25"/>
      <c r="F198" s="25"/>
      <c r="G198" s="25"/>
      <c r="H198" s="25"/>
      <c r="I198" s="25"/>
      <c r="J198" s="25"/>
    </row>
    <row r="199">
      <c r="A199" s="25"/>
      <c r="B199" s="25"/>
      <c r="C199" s="25"/>
      <c r="D199" s="25"/>
      <c r="E199" s="25"/>
      <c r="F199" s="25"/>
      <c r="G199" s="25"/>
      <c r="H199" s="25"/>
      <c r="I199" s="25"/>
      <c r="J199" s="25"/>
    </row>
    <row r="200">
      <c r="A200" s="25"/>
      <c r="B200" s="25"/>
      <c r="C200" s="25"/>
      <c r="D200" s="25"/>
      <c r="E200" s="25"/>
      <c r="F200" s="25"/>
      <c r="G200" s="25"/>
      <c r="H200" s="25"/>
      <c r="I200" s="25"/>
      <c r="J200" s="25"/>
    </row>
    <row r="201">
      <c r="A201" s="25"/>
      <c r="B201" s="25"/>
      <c r="C201" s="25"/>
      <c r="D201" s="25"/>
      <c r="E201" s="25"/>
      <c r="F201" s="25"/>
      <c r="G201" s="25"/>
      <c r="H201" s="25"/>
      <c r="I201" s="25"/>
      <c r="J201" s="25"/>
    </row>
    <row r="202">
      <c r="A202" s="25"/>
      <c r="B202" s="25"/>
      <c r="C202" s="25"/>
      <c r="D202" s="25"/>
      <c r="E202" s="25"/>
      <c r="F202" s="25"/>
      <c r="G202" s="25"/>
      <c r="H202" s="25"/>
      <c r="I202" s="25"/>
      <c r="J202" s="25"/>
    </row>
    <row r="203">
      <c r="A203" s="25"/>
      <c r="B203" s="25"/>
      <c r="C203" s="25"/>
      <c r="D203" s="25"/>
      <c r="E203" s="25"/>
      <c r="F203" s="25"/>
      <c r="G203" s="25"/>
      <c r="H203" s="25"/>
      <c r="I203" s="25"/>
      <c r="J203" s="25"/>
    </row>
    <row r="204">
      <c r="A204" s="25"/>
      <c r="B204" s="25"/>
      <c r="C204" s="25"/>
      <c r="D204" s="25"/>
      <c r="E204" s="25"/>
      <c r="F204" s="25"/>
      <c r="G204" s="25"/>
      <c r="H204" s="25"/>
      <c r="I204" s="25"/>
      <c r="J204" s="25"/>
    </row>
    <row r="205">
      <c r="A205" s="25"/>
      <c r="B205" s="25"/>
      <c r="C205" s="25"/>
      <c r="D205" s="25"/>
      <c r="E205" s="25"/>
      <c r="F205" s="25"/>
      <c r="G205" s="25"/>
      <c r="H205" s="25"/>
      <c r="I205" s="25"/>
      <c r="J205" s="25"/>
    </row>
    <row r="206">
      <c r="A206" s="25"/>
      <c r="B206" s="25"/>
      <c r="C206" s="25"/>
      <c r="D206" s="25"/>
      <c r="E206" s="25"/>
      <c r="F206" s="25"/>
      <c r="G206" s="25"/>
      <c r="H206" s="25"/>
      <c r="I206" s="25"/>
      <c r="J206" s="25"/>
    </row>
    <row r="207">
      <c r="A207" s="25"/>
      <c r="B207" s="25"/>
      <c r="C207" s="25"/>
      <c r="D207" s="25"/>
      <c r="E207" s="25"/>
      <c r="F207" s="25"/>
      <c r="G207" s="25"/>
      <c r="H207" s="25"/>
      <c r="I207" s="25"/>
      <c r="J207" s="25"/>
    </row>
    <row r="208">
      <c r="A208" s="25"/>
      <c r="B208" s="25"/>
      <c r="C208" s="25"/>
      <c r="D208" s="25"/>
      <c r="E208" s="25"/>
      <c r="F208" s="25"/>
      <c r="G208" s="25"/>
      <c r="H208" s="25"/>
      <c r="I208" s="25"/>
      <c r="J208" s="25"/>
    </row>
    <row r="209">
      <c r="A209" s="25"/>
      <c r="B209" s="25"/>
      <c r="C209" s="25"/>
      <c r="D209" s="25"/>
      <c r="E209" s="25"/>
      <c r="F209" s="25"/>
      <c r="G209" s="25"/>
      <c r="H209" s="25"/>
      <c r="I209" s="25"/>
      <c r="J209" s="25"/>
    </row>
    <row r="210">
      <c r="A210" s="25"/>
      <c r="B210" s="25"/>
      <c r="C210" s="25"/>
      <c r="D210" s="25"/>
      <c r="E210" s="25"/>
      <c r="F210" s="25"/>
      <c r="G210" s="25"/>
      <c r="H210" s="25"/>
      <c r="I210" s="25"/>
      <c r="J210" s="25"/>
    </row>
    <row r="211">
      <c r="A211" s="25"/>
      <c r="B211" s="25"/>
      <c r="C211" s="25"/>
      <c r="D211" s="25"/>
      <c r="E211" s="25"/>
      <c r="F211" s="25"/>
      <c r="G211" s="25"/>
      <c r="H211" s="25"/>
      <c r="I211" s="25"/>
      <c r="J211" s="25"/>
    </row>
    <row r="212">
      <c r="A212" s="25"/>
      <c r="B212" s="25"/>
      <c r="C212" s="25"/>
      <c r="D212" s="25"/>
      <c r="E212" s="25"/>
      <c r="F212" s="25"/>
      <c r="G212" s="25"/>
      <c r="H212" s="25"/>
      <c r="I212" s="25"/>
      <c r="J212" s="25"/>
    </row>
    <row r="213">
      <c r="A213" s="25"/>
      <c r="B213" s="25"/>
      <c r="C213" s="25"/>
      <c r="D213" s="25"/>
      <c r="E213" s="25"/>
      <c r="F213" s="25"/>
      <c r="G213" s="25"/>
      <c r="H213" s="25"/>
      <c r="I213" s="25"/>
      <c r="J213" s="25"/>
    </row>
    <row r="214">
      <c r="A214" s="25"/>
      <c r="B214" s="25"/>
      <c r="C214" s="25"/>
      <c r="D214" s="25"/>
      <c r="E214" s="25"/>
      <c r="F214" s="25"/>
      <c r="G214" s="25"/>
      <c r="H214" s="25"/>
      <c r="I214" s="25"/>
      <c r="J214" s="25"/>
    </row>
    <row r="215">
      <c r="A215" s="25"/>
      <c r="B215" s="25"/>
      <c r="C215" s="25"/>
      <c r="D215" s="25"/>
      <c r="E215" s="25"/>
      <c r="F215" s="25"/>
      <c r="G215" s="25"/>
      <c r="H215" s="25"/>
      <c r="I215" s="25"/>
      <c r="J215" s="25"/>
    </row>
    <row r="216">
      <c r="A216" s="25"/>
      <c r="B216" s="25"/>
      <c r="C216" s="25"/>
      <c r="D216" s="25"/>
      <c r="E216" s="25"/>
      <c r="F216" s="25"/>
      <c r="G216" s="25"/>
      <c r="H216" s="25"/>
      <c r="I216" s="25"/>
      <c r="J216" s="25"/>
    </row>
    <row r="217">
      <c r="A217" s="25"/>
      <c r="B217" s="25"/>
      <c r="C217" s="25"/>
      <c r="D217" s="25"/>
      <c r="E217" s="25"/>
      <c r="F217" s="25"/>
      <c r="G217" s="25"/>
      <c r="H217" s="25"/>
      <c r="I217" s="25"/>
      <c r="J217" s="25"/>
    </row>
    <row r="218">
      <c r="A218" s="25"/>
      <c r="B218" s="25"/>
      <c r="C218" s="25"/>
      <c r="D218" s="25"/>
      <c r="E218" s="25"/>
      <c r="F218" s="25"/>
      <c r="G218" s="25"/>
      <c r="H218" s="25"/>
      <c r="I218" s="25"/>
      <c r="J218" s="25"/>
    </row>
    <row r="219">
      <c r="A219" s="25"/>
      <c r="B219" s="25"/>
      <c r="C219" s="25"/>
      <c r="D219" s="25"/>
      <c r="E219" s="25"/>
      <c r="F219" s="25"/>
      <c r="G219" s="25"/>
      <c r="H219" s="25"/>
      <c r="I219" s="25"/>
      <c r="J219" s="25"/>
    </row>
    <row r="220">
      <c r="A220" s="25"/>
      <c r="B220" s="25"/>
      <c r="C220" s="25"/>
      <c r="D220" s="25"/>
      <c r="E220" s="25"/>
      <c r="F220" s="25"/>
      <c r="G220" s="25"/>
      <c r="H220" s="25"/>
      <c r="I220" s="25"/>
      <c r="J220" s="25"/>
    </row>
    <row r="221">
      <c r="A221" s="25"/>
      <c r="B221" s="25"/>
      <c r="C221" s="25"/>
      <c r="D221" s="25"/>
      <c r="E221" s="25"/>
      <c r="F221" s="25"/>
      <c r="G221" s="25"/>
      <c r="H221" s="25"/>
      <c r="I221" s="25"/>
      <c r="J221" s="25"/>
    </row>
    <row r="222">
      <c r="A222" s="25"/>
      <c r="B222" s="25"/>
      <c r="C222" s="25"/>
      <c r="D222" s="25"/>
      <c r="E222" s="25"/>
      <c r="F222" s="25"/>
      <c r="G222" s="25"/>
      <c r="H222" s="25"/>
      <c r="I222" s="25"/>
      <c r="J222" s="25"/>
    </row>
    <row r="223">
      <c r="A223" s="25"/>
      <c r="B223" s="25"/>
      <c r="C223" s="25"/>
      <c r="D223" s="25"/>
      <c r="E223" s="25"/>
      <c r="F223" s="25"/>
      <c r="G223" s="25"/>
      <c r="H223" s="25"/>
      <c r="I223" s="25"/>
      <c r="J223" s="25"/>
    </row>
    <row r="224">
      <c r="A224" s="25"/>
      <c r="B224" s="25"/>
      <c r="C224" s="25"/>
      <c r="D224" s="25"/>
      <c r="E224" s="25"/>
      <c r="F224" s="25"/>
      <c r="G224" s="25"/>
      <c r="H224" s="25"/>
      <c r="I224" s="25"/>
      <c r="J224" s="25"/>
    </row>
    <row r="225">
      <c r="A225" s="25"/>
      <c r="B225" s="25"/>
      <c r="C225" s="25"/>
      <c r="D225" s="25"/>
      <c r="E225" s="25"/>
      <c r="F225" s="25"/>
      <c r="G225" s="25"/>
      <c r="H225" s="25"/>
      <c r="I225" s="25"/>
      <c r="J225" s="25"/>
    </row>
    <row r="226">
      <c r="A226" s="25"/>
      <c r="B226" s="25"/>
      <c r="C226" s="25"/>
      <c r="D226" s="25"/>
      <c r="E226" s="25"/>
      <c r="F226" s="25"/>
      <c r="G226" s="25"/>
      <c r="H226" s="25"/>
      <c r="I226" s="25"/>
      <c r="J226" s="25"/>
    </row>
    <row r="227">
      <c r="A227" s="25"/>
      <c r="B227" s="25"/>
      <c r="C227" s="25"/>
      <c r="D227" s="25"/>
      <c r="E227" s="25"/>
      <c r="F227" s="25"/>
      <c r="G227" s="25"/>
      <c r="H227" s="25"/>
      <c r="I227" s="25"/>
      <c r="J227" s="25"/>
    </row>
    <row r="228">
      <c r="A228" s="25"/>
      <c r="B228" s="25"/>
      <c r="C228" s="25"/>
      <c r="D228" s="25"/>
      <c r="E228" s="25"/>
      <c r="F228" s="25"/>
      <c r="G228" s="25"/>
      <c r="H228" s="25"/>
      <c r="I228" s="25"/>
      <c r="J228" s="25"/>
    </row>
    <row r="229">
      <c r="A229" s="25"/>
      <c r="B229" s="25"/>
      <c r="C229" s="25"/>
      <c r="D229" s="25"/>
      <c r="E229" s="25"/>
      <c r="F229" s="25"/>
      <c r="G229" s="25"/>
      <c r="H229" s="25"/>
      <c r="I229" s="25"/>
      <c r="J229" s="25"/>
    </row>
    <row r="230">
      <c r="A230" s="25"/>
      <c r="B230" s="25"/>
      <c r="C230" s="25"/>
      <c r="D230" s="25"/>
      <c r="E230" s="25"/>
      <c r="F230" s="25"/>
      <c r="G230" s="25"/>
      <c r="H230" s="25"/>
      <c r="I230" s="25"/>
      <c r="J230" s="25"/>
    </row>
    <row r="231">
      <c r="A231" s="25"/>
      <c r="B231" s="25"/>
      <c r="C231" s="25"/>
      <c r="D231" s="25"/>
      <c r="E231" s="25"/>
      <c r="F231" s="25"/>
      <c r="G231" s="25"/>
      <c r="H231" s="25"/>
      <c r="I231" s="25"/>
      <c r="J231" s="25"/>
    </row>
    <row r="232">
      <c r="A232" s="25"/>
      <c r="B232" s="25"/>
      <c r="C232" s="25"/>
      <c r="D232" s="25"/>
      <c r="E232" s="25"/>
      <c r="F232" s="25"/>
      <c r="G232" s="25"/>
      <c r="H232" s="25"/>
      <c r="I232" s="25"/>
      <c r="J232" s="25"/>
    </row>
    <row r="233">
      <c r="A233" s="25"/>
      <c r="B233" s="25"/>
      <c r="C233" s="25"/>
      <c r="D233" s="25"/>
      <c r="E233" s="25"/>
      <c r="F233" s="25"/>
      <c r="G233" s="25"/>
      <c r="H233" s="25"/>
      <c r="I233" s="25"/>
      <c r="J233" s="25"/>
    </row>
    <row r="234">
      <c r="A234" s="25"/>
      <c r="B234" s="25"/>
      <c r="C234" s="25"/>
      <c r="D234" s="25"/>
      <c r="E234" s="25"/>
      <c r="F234" s="25"/>
      <c r="G234" s="25"/>
      <c r="H234" s="25"/>
      <c r="I234" s="25"/>
      <c r="J234" s="25"/>
    </row>
    <row r="235">
      <c r="A235" s="25"/>
      <c r="B235" s="25"/>
      <c r="C235" s="25"/>
      <c r="D235" s="25"/>
      <c r="E235" s="25"/>
      <c r="F235" s="25"/>
      <c r="G235" s="25"/>
      <c r="H235" s="25"/>
      <c r="I235" s="25"/>
      <c r="J235" s="25"/>
    </row>
    <row r="236">
      <c r="A236" s="25"/>
      <c r="B236" s="25"/>
      <c r="C236" s="25"/>
      <c r="D236" s="25"/>
      <c r="E236" s="25"/>
      <c r="F236" s="25"/>
      <c r="G236" s="25"/>
      <c r="H236" s="25"/>
      <c r="I236" s="25"/>
      <c r="J236" s="25"/>
    </row>
    <row r="237">
      <c r="A237" s="25"/>
      <c r="B237" s="25"/>
      <c r="C237" s="25"/>
      <c r="D237" s="25"/>
      <c r="E237" s="25"/>
      <c r="F237" s="25"/>
      <c r="G237" s="25"/>
      <c r="H237" s="25"/>
      <c r="I237" s="25"/>
      <c r="J237" s="25"/>
    </row>
    <row r="238">
      <c r="A238" s="25"/>
      <c r="B238" s="25"/>
      <c r="C238" s="25"/>
      <c r="D238" s="25"/>
      <c r="E238" s="25"/>
      <c r="F238" s="25"/>
      <c r="G238" s="25"/>
      <c r="H238" s="25"/>
      <c r="I238" s="25"/>
      <c r="J238" s="25"/>
    </row>
    <row r="239">
      <c r="A239" s="25"/>
      <c r="B239" s="25"/>
      <c r="C239" s="25"/>
      <c r="D239" s="25"/>
      <c r="E239" s="25"/>
      <c r="F239" s="25"/>
      <c r="G239" s="25"/>
      <c r="H239" s="25"/>
      <c r="I239" s="25"/>
      <c r="J239" s="25"/>
    </row>
    <row r="240">
      <c r="A240" s="25"/>
      <c r="B240" s="25"/>
      <c r="C240" s="25"/>
      <c r="D240" s="25"/>
      <c r="E240" s="25"/>
      <c r="F240" s="25"/>
      <c r="G240" s="25"/>
      <c r="H240" s="25"/>
      <c r="I240" s="25"/>
      <c r="J240" s="25"/>
    </row>
    <row r="241">
      <c r="A241" s="25"/>
      <c r="B241" s="25"/>
      <c r="C241" s="25"/>
      <c r="D241" s="25"/>
      <c r="E241" s="25"/>
      <c r="F241" s="25"/>
      <c r="G241" s="25"/>
      <c r="H241" s="25"/>
      <c r="I241" s="25"/>
      <c r="J241" s="25"/>
    </row>
    <row r="242">
      <c r="A242" s="25"/>
      <c r="B242" s="25"/>
      <c r="C242" s="25"/>
      <c r="D242" s="25"/>
      <c r="E242" s="25"/>
      <c r="F242" s="25"/>
      <c r="G242" s="25"/>
      <c r="H242" s="25"/>
      <c r="I242" s="25"/>
      <c r="J242" s="25"/>
    </row>
    <row r="243">
      <c r="A243" s="25"/>
      <c r="B243" s="25"/>
      <c r="C243" s="25"/>
      <c r="D243" s="25"/>
      <c r="E243" s="25"/>
      <c r="F243" s="25"/>
      <c r="G243" s="25"/>
      <c r="H243" s="25"/>
      <c r="I243" s="25"/>
      <c r="J243" s="25"/>
    </row>
    <row r="244">
      <c r="A244" s="25"/>
      <c r="B244" s="25"/>
      <c r="C244" s="25"/>
      <c r="D244" s="25"/>
      <c r="E244" s="25"/>
      <c r="F244" s="25"/>
      <c r="G244" s="25"/>
      <c r="H244" s="25"/>
      <c r="I244" s="25"/>
      <c r="J244" s="25"/>
    </row>
    <row r="245">
      <c r="A245" s="25"/>
      <c r="B245" s="25"/>
      <c r="C245" s="25"/>
      <c r="D245" s="25"/>
      <c r="E245" s="25"/>
      <c r="F245" s="25"/>
      <c r="G245" s="25"/>
      <c r="H245" s="25"/>
      <c r="I245" s="25"/>
      <c r="J245" s="25"/>
    </row>
    <row r="246">
      <c r="A246" s="25"/>
      <c r="B246" s="25"/>
      <c r="C246" s="25"/>
      <c r="D246" s="25"/>
      <c r="E246" s="25"/>
      <c r="F246" s="25"/>
      <c r="G246" s="25"/>
      <c r="H246" s="25"/>
      <c r="I246" s="25"/>
      <c r="J246" s="25"/>
    </row>
    <row r="247">
      <c r="A247" s="25"/>
      <c r="B247" s="25"/>
      <c r="C247" s="25"/>
      <c r="D247" s="25"/>
      <c r="E247" s="25"/>
      <c r="F247" s="25"/>
      <c r="G247" s="25"/>
      <c r="H247" s="25"/>
      <c r="I247" s="25"/>
      <c r="J247" s="25"/>
    </row>
    <row r="248">
      <c r="A248" s="25"/>
      <c r="B248" s="25"/>
      <c r="C248" s="25"/>
      <c r="D248" s="25"/>
      <c r="E248" s="25"/>
      <c r="F248" s="25"/>
      <c r="G248" s="25"/>
      <c r="H248" s="25"/>
      <c r="I248" s="25"/>
      <c r="J248" s="25"/>
    </row>
    <row r="249">
      <c r="A249" s="25"/>
      <c r="B249" s="25"/>
      <c r="C249" s="25"/>
      <c r="D249" s="25"/>
      <c r="E249" s="25"/>
      <c r="F249" s="25"/>
      <c r="G249" s="25"/>
      <c r="H249" s="25"/>
      <c r="I249" s="25"/>
      <c r="J249" s="25"/>
    </row>
    <row r="250">
      <c r="A250" s="25"/>
      <c r="B250" s="25"/>
      <c r="C250" s="25"/>
      <c r="D250" s="25"/>
      <c r="E250" s="25"/>
      <c r="F250" s="25"/>
      <c r="G250" s="25"/>
      <c r="H250" s="25"/>
      <c r="I250" s="25"/>
      <c r="J250" s="25"/>
    </row>
    <row r="251">
      <c r="A251" s="25"/>
      <c r="B251" s="25"/>
      <c r="C251" s="25"/>
      <c r="D251" s="25"/>
      <c r="E251" s="25"/>
      <c r="F251" s="25"/>
      <c r="G251" s="25"/>
      <c r="H251" s="25"/>
      <c r="I251" s="25"/>
      <c r="J251" s="25"/>
    </row>
    <row r="252">
      <c r="A252" s="25"/>
      <c r="B252" s="25"/>
      <c r="C252" s="25"/>
      <c r="D252" s="25"/>
      <c r="E252" s="25"/>
      <c r="F252" s="25"/>
      <c r="G252" s="25"/>
      <c r="H252" s="25"/>
      <c r="I252" s="25"/>
      <c r="J252" s="25"/>
    </row>
    <row r="253">
      <c r="A253" s="25"/>
      <c r="B253" s="25"/>
      <c r="C253" s="25"/>
      <c r="D253" s="25"/>
      <c r="E253" s="25"/>
      <c r="F253" s="25"/>
      <c r="G253" s="25"/>
      <c r="H253" s="25"/>
      <c r="I253" s="25"/>
      <c r="J253" s="25"/>
    </row>
    <row r="254">
      <c r="A254" s="25"/>
      <c r="B254" s="25"/>
      <c r="C254" s="25"/>
      <c r="D254" s="25"/>
      <c r="E254" s="25"/>
      <c r="F254" s="25"/>
      <c r="G254" s="25"/>
      <c r="H254" s="25"/>
      <c r="I254" s="25"/>
      <c r="J254" s="25"/>
    </row>
    <row r="255">
      <c r="A255" s="25"/>
      <c r="B255" s="25"/>
      <c r="C255" s="25"/>
      <c r="D255" s="25"/>
      <c r="E255" s="25"/>
      <c r="F255" s="25"/>
      <c r="G255" s="25"/>
      <c r="H255" s="25"/>
      <c r="I255" s="25"/>
      <c r="J255" s="25"/>
    </row>
    <row r="256">
      <c r="A256" s="25"/>
      <c r="B256" s="25"/>
      <c r="C256" s="25"/>
      <c r="D256" s="25"/>
      <c r="E256" s="25"/>
      <c r="F256" s="25"/>
      <c r="G256" s="25"/>
      <c r="H256" s="25"/>
      <c r="I256" s="25"/>
      <c r="J256" s="25"/>
    </row>
    <row r="257">
      <c r="A257" s="25"/>
      <c r="B257" s="25"/>
      <c r="C257" s="25"/>
      <c r="D257" s="25"/>
      <c r="E257" s="25"/>
      <c r="F257" s="25"/>
      <c r="G257" s="25"/>
      <c r="H257" s="25"/>
      <c r="I257" s="25"/>
      <c r="J257" s="25"/>
    </row>
    <row r="258">
      <c r="A258" s="25"/>
      <c r="B258" s="25"/>
      <c r="C258" s="25"/>
      <c r="D258" s="25"/>
      <c r="E258" s="25"/>
      <c r="F258" s="25"/>
      <c r="G258" s="25"/>
      <c r="H258" s="25"/>
      <c r="I258" s="25"/>
      <c r="J258" s="25"/>
    </row>
    <row r="259">
      <c r="A259" s="25"/>
      <c r="B259" s="25"/>
      <c r="C259" s="25"/>
      <c r="D259" s="25"/>
      <c r="E259" s="25"/>
      <c r="F259" s="25"/>
      <c r="G259" s="25"/>
      <c r="H259" s="25"/>
      <c r="I259" s="25"/>
      <c r="J259" s="25"/>
    </row>
    <row r="260">
      <c r="A260" s="25"/>
      <c r="B260" s="25"/>
      <c r="C260" s="25"/>
      <c r="D260" s="25"/>
      <c r="E260" s="25"/>
      <c r="F260" s="25"/>
      <c r="G260" s="25"/>
      <c r="H260" s="25"/>
      <c r="I260" s="25"/>
      <c r="J260" s="25"/>
    </row>
    <row r="261">
      <c r="A261" s="25"/>
      <c r="B261" s="25"/>
      <c r="C261" s="25"/>
      <c r="D261" s="25"/>
      <c r="E261" s="25"/>
      <c r="F261" s="25"/>
      <c r="G261" s="25"/>
      <c r="H261" s="25"/>
      <c r="I261" s="25"/>
      <c r="J261" s="25"/>
    </row>
    <row r="262">
      <c r="A262" s="25"/>
      <c r="B262" s="25"/>
      <c r="C262" s="25"/>
      <c r="D262" s="25"/>
      <c r="E262" s="25"/>
      <c r="F262" s="25"/>
      <c r="G262" s="25"/>
      <c r="H262" s="25"/>
      <c r="I262" s="25"/>
      <c r="J262" s="25"/>
    </row>
    <row r="263">
      <c r="A263" s="25"/>
      <c r="B263" s="25"/>
      <c r="C263" s="25"/>
      <c r="D263" s="25"/>
      <c r="E263" s="25"/>
      <c r="F263" s="25"/>
      <c r="G263" s="25"/>
      <c r="H263" s="25"/>
      <c r="I263" s="25"/>
      <c r="J263" s="25"/>
    </row>
    <row r="264">
      <c r="A264" s="25"/>
      <c r="B264" s="25"/>
      <c r="C264" s="25"/>
      <c r="D264" s="25"/>
      <c r="E264" s="25"/>
      <c r="F264" s="25"/>
      <c r="G264" s="25"/>
      <c r="H264" s="25"/>
      <c r="I264" s="25"/>
      <c r="J264" s="25"/>
    </row>
    <row r="265">
      <c r="A265" s="25"/>
      <c r="B265" s="25"/>
      <c r="C265" s="25"/>
      <c r="D265" s="25"/>
      <c r="E265" s="25"/>
      <c r="F265" s="25"/>
      <c r="G265" s="25"/>
      <c r="H265" s="25"/>
      <c r="I265" s="25"/>
      <c r="J265" s="25"/>
    </row>
    <row r="266">
      <c r="A266" s="25"/>
      <c r="B266" s="25"/>
      <c r="C266" s="25"/>
      <c r="D266" s="25"/>
      <c r="E266" s="25"/>
      <c r="F266" s="25"/>
      <c r="G266" s="25"/>
      <c r="H266" s="25"/>
      <c r="I266" s="25"/>
      <c r="J266" s="25"/>
    </row>
    <row r="267">
      <c r="A267" s="25"/>
      <c r="B267" s="25"/>
      <c r="C267" s="25"/>
      <c r="D267" s="25"/>
      <c r="E267" s="25"/>
      <c r="F267" s="25"/>
      <c r="G267" s="25"/>
      <c r="H267" s="25"/>
      <c r="I267" s="25"/>
      <c r="J267" s="25"/>
    </row>
    <row r="268">
      <c r="A268" s="25"/>
      <c r="B268" s="25"/>
      <c r="C268" s="25"/>
      <c r="D268" s="25"/>
      <c r="E268" s="25"/>
      <c r="F268" s="25"/>
      <c r="G268" s="25"/>
      <c r="H268" s="25"/>
      <c r="I268" s="25"/>
      <c r="J268" s="25"/>
    </row>
    <row r="269">
      <c r="A269" s="25"/>
      <c r="B269" s="25"/>
      <c r="C269" s="25"/>
      <c r="D269" s="25"/>
      <c r="E269" s="25"/>
      <c r="F269" s="25"/>
      <c r="G269" s="25"/>
      <c r="H269" s="25"/>
      <c r="I269" s="25"/>
      <c r="J269" s="25"/>
    </row>
    <row r="270">
      <c r="A270" s="25"/>
      <c r="B270" s="25"/>
      <c r="C270" s="25"/>
      <c r="D270" s="25"/>
      <c r="E270" s="25"/>
      <c r="F270" s="25"/>
      <c r="G270" s="25"/>
      <c r="H270" s="25"/>
      <c r="I270" s="25"/>
      <c r="J270" s="25"/>
    </row>
    <row r="271">
      <c r="A271" s="25"/>
      <c r="B271" s="25"/>
      <c r="C271" s="25"/>
      <c r="D271" s="25"/>
      <c r="E271" s="25"/>
      <c r="F271" s="25"/>
      <c r="G271" s="25"/>
      <c r="H271" s="25"/>
      <c r="I271" s="25"/>
      <c r="J271" s="25"/>
    </row>
    <row r="272">
      <c r="A272" s="25"/>
      <c r="B272" s="25"/>
      <c r="C272" s="25"/>
      <c r="D272" s="25"/>
      <c r="E272" s="25"/>
      <c r="F272" s="25"/>
      <c r="G272" s="25"/>
      <c r="H272" s="25"/>
      <c r="I272" s="25"/>
      <c r="J272" s="25"/>
    </row>
    <row r="273">
      <c r="A273" s="25"/>
      <c r="B273" s="25"/>
      <c r="C273" s="25"/>
      <c r="D273" s="25"/>
      <c r="E273" s="25"/>
      <c r="F273" s="25"/>
      <c r="G273" s="25"/>
      <c r="H273" s="25"/>
      <c r="I273" s="25"/>
      <c r="J273" s="25"/>
    </row>
    <row r="274">
      <c r="A274" s="25"/>
      <c r="B274" s="25"/>
      <c r="C274" s="25"/>
      <c r="D274" s="25"/>
      <c r="E274" s="25"/>
      <c r="F274" s="25"/>
      <c r="G274" s="25"/>
      <c r="H274" s="25"/>
      <c r="I274" s="25"/>
      <c r="J274" s="25"/>
    </row>
    <row r="275">
      <c r="A275" s="25"/>
      <c r="B275" s="25"/>
      <c r="C275" s="25"/>
      <c r="D275" s="25"/>
      <c r="E275" s="25"/>
      <c r="F275" s="25"/>
      <c r="G275" s="25"/>
      <c r="H275" s="25"/>
      <c r="I275" s="25"/>
      <c r="J275" s="25"/>
    </row>
    <row r="276">
      <c r="A276" s="25"/>
      <c r="B276" s="25"/>
      <c r="C276" s="25"/>
      <c r="D276" s="25"/>
      <c r="E276" s="25"/>
      <c r="F276" s="25"/>
      <c r="G276" s="25"/>
      <c r="H276" s="25"/>
      <c r="I276" s="25"/>
      <c r="J276" s="25"/>
    </row>
    <row r="277">
      <c r="A277" s="25"/>
      <c r="B277" s="25"/>
      <c r="C277" s="25"/>
      <c r="D277" s="25"/>
      <c r="E277" s="25"/>
      <c r="F277" s="25"/>
      <c r="G277" s="25"/>
      <c r="H277" s="25"/>
      <c r="I277" s="25"/>
      <c r="J277" s="25"/>
    </row>
    <row r="278">
      <c r="A278" s="25"/>
      <c r="B278" s="25"/>
      <c r="C278" s="25"/>
      <c r="D278" s="25"/>
      <c r="E278" s="25"/>
      <c r="F278" s="25"/>
      <c r="G278" s="25"/>
      <c r="H278" s="25"/>
      <c r="I278" s="25"/>
      <c r="J278" s="25"/>
    </row>
    <row r="279">
      <c r="A279" s="25"/>
      <c r="B279" s="25"/>
      <c r="C279" s="25"/>
      <c r="D279" s="25"/>
      <c r="E279" s="25"/>
      <c r="F279" s="25"/>
      <c r="G279" s="25"/>
      <c r="H279" s="25"/>
      <c r="I279" s="25"/>
      <c r="J279" s="25"/>
    </row>
    <row r="280">
      <c r="A280" s="25"/>
      <c r="B280" s="25"/>
      <c r="C280" s="25"/>
      <c r="D280" s="25"/>
      <c r="E280" s="25"/>
      <c r="F280" s="25"/>
      <c r="G280" s="25"/>
      <c r="H280" s="25"/>
      <c r="I280" s="25"/>
      <c r="J280" s="25"/>
    </row>
    <row r="281">
      <c r="A281" s="25"/>
      <c r="B281" s="25"/>
      <c r="C281" s="25"/>
      <c r="D281" s="25"/>
      <c r="E281" s="25"/>
      <c r="F281" s="25"/>
      <c r="G281" s="25"/>
      <c r="H281" s="25"/>
      <c r="I281" s="25"/>
      <c r="J281" s="25"/>
    </row>
    <row r="282">
      <c r="A282" s="25"/>
      <c r="B282" s="25"/>
      <c r="C282" s="25"/>
      <c r="D282" s="25"/>
      <c r="E282" s="25"/>
      <c r="F282" s="25"/>
      <c r="G282" s="25"/>
      <c r="H282" s="25"/>
      <c r="I282" s="25"/>
      <c r="J282" s="25"/>
    </row>
    <row r="283">
      <c r="A283" s="25"/>
      <c r="B283" s="25"/>
      <c r="C283" s="25"/>
      <c r="D283" s="25"/>
      <c r="E283" s="25"/>
      <c r="F283" s="25"/>
      <c r="G283" s="25"/>
      <c r="H283" s="25"/>
      <c r="I283" s="25"/>
      <c r="J283" s="25"/>
    </row>
    <row r="284">
      <c r="A284" s="25"/>
      <c r="B284" s="25"/>
      <c r="C284" s="25"/>
      <c r="D284" s="25"/>
      <c r="E284" s="25"/>
      <c r="F284" s="25"/>
      <c r="G284" s="25"/>
      <c r="H284" s="25"/>
      <c r="I284" s="25"/>
      <c r="J284" s="25"/>
    </row>
    <row r="285">
      <c r="A285" s="25"/>
      <c r="B285" s="25"/>
      <c r="C285" s="25"/>
      <c r="D285" s="25"/>
      <c r="E285" s="25"/>
      <c r="F285" s="25"/>
      <c r="G285" s="25"/>
      <c r="H285" s="25"/>
      <c r="I285" s="25"/>
      <c r="J285" s="25"/>
    </row>
    <row r="286">
      <c r="A286" s="25"/>
      <c r="B286" s="25"/>
      <c r="C286" s="25"/>
      <c r="D286" s="25"/>
      <c r="E286" s="25"/>
      <c r="F286" s="25"/>
      <c r="G286" s="25"/>
      <c r="H286" s="25"/>
      <c r="I286" s="25"/>
      <c r="J286" s="25"/>
    </row>
    <row r="287">
      <c r="A287" s="25"/>
      <c r="B287" s="25"/>
      <c r="C287" s="25"/>
      <c r="D287" s="25"/>
      <c r="E287" s="25"/>
      <c r="F287" s="25"/>
      <c r="G287" s="25"/>
      <c r="H287" s="25"/>
      <c r="I287" s="25"/>
      <c r="J287" s="25"/>
    </row>
    <row r="288">
      <c r="A288" s="25"/>
      <c r="B288" s="25"/>
      <c r="C288" s="25"/>
      <c r="D288" s="25"/>
      <c r="E288" s="25"/>
      <c r="F288" s="25"/>
      <c r="G288" s="25"/>
      <c r="H288" s="25"/>
      <c r="I288" s="25"/>
      <c r="J288" s="25"/>
    </row>
    <row r="289">
      <c r="A289" s="25"/>
      <c r="B289" s="25"/>
      <c r="C289" s="25"/>
      <c r="D289" s="25"/>
      <c r="E289" s="25"/>
      <c r="F289" s="25"/>
      <c r="G289" s="25"/>
      <c r="H289" s="25"/>
      <c r="I289" s="25"/>
      <c r="J289" s="25"/>
    </row>
    <row r="290">
      <c r="A290" s="25"/>
      <c r="B290" s="25"/>
      <c r="C290" s="25"/>
      <c r="D290" s="25"/>
      <c r="E290" s="25"/>
      <c r="F290" s="25"/>
      <c r="G290" s="25"/>
      <c r="H290" s="25"/>
      <c r="I290" s="25"/>
      <c r="J290" s="25"/>
    </row>
    <row r="291">
      <c r="A291" s="25"/>
      <c r="B291" s="25"/>
      <c r="C291" s="25"/>
      <c r="D291" s="25"/>
      <c r="E291" s="25"/>
      <c r="F291" s="25"/>
      <c r="G291" s="25"/>
      <c r="H291" s="25"/>
      <c r="I291" s="25"/>
      <c r="J291" s="25"/>
    </row>
    <row r="292">
      <c r="A292" s="25"/>
      <c r="B292" s="25"/>
      <c r="C292" s="25"/>
      <c r="D292" s="25"/>
      <c r="E292" s="25"/>
      <c r="F292" s="25"/>
      <c r="G292" s="25"/>
      <c r="H292" s="25"/>
      <c r="I292" s="25"/>
      <c r="J292" s="25"/>
    </row>
    <row r="293">
      <c r="A293" s="25"/>
      <c r="B293" s="25"/>
      <c r="C293" s="25"/>
      <c r="D293" s="25"/>
      <c r="E293" s="25"/>
      <c r="F293" s="25"/>
      <c r="G293" s="25"/>
      <c r="H293" s="25"/>
      <c r="I293" s="25"/>
      <c r="J293" s="25"/>
    </row>
    <row r="294">
      <c r="A294" s="25"/>
      <c r="B294" s="25"/>
      <c r="C294" s="25"/>
      <c r="D294" s="25"/>
      <c r="E294" s="25"/>
      <c r="F294" s="25"/>
      <c r="G294" s="25"/>
      <c r="H294" s="25"/>
      <c r="I294" s="25"/>
      <c r="J294" s="25"/>
    </row>
    <row r="295">
      <c r="A295" s="25"/>
      <c r="B295" s="25"/>
      <c r="C295" s="25"/>
      <c r="D295" s="25"/>
      <c r="E295" s="25"/>
      <c r="F295" s="25"/>
      <c r="G295" s="25"/>
      <c r="H295" s="25"/>
      <c r="I295" s="25"/>
      <c r="J295" s="25"/>
    </row>
    <row r="296">
      <c r="A296" s="25"/>
      <c r="B296" s="25"/>
      <c r="C296" s="25"/>
      <c r="D296" s="25"/>
      <c r="E296" s="25"/>
      <c r="F296" s="25"/>
      <c r="G296" s="25"/>
      <c r="H296" s="25"/>
      <c r="I296" s="25"/>
      <c r="J296" s="25"/>
    </row>
    <row r="297">
      <c r="A297" s="25"/>
      <c r="B297" s="25"/>
      <c r="C297" s="25"/>
      <c r="D297" s="25"/>
      <c r="E297" s="25"/>
      <c r="F297" s="25"/>
      <c r="G297" s="25"/>
      <c r="H297" s="25"/>
      <c r="I297" s="25"/>
      <c r="J297" s="25"/>
    </row>
    <row r="298">
      <c r="A298" s="25"/>
      <c r="B298" s="25"/>
      <c r="C298" s="25"/>
      <c r="D298" s="25"/>
      <c r="E298" s="25"/>
      <c r="F298" s="25"/>
      <c r="G298" s="25"/>
      <c r="H298" s="25"/>
      <c r="I298" s="25"/>
      <c r="J298" s="25"/>
    </row>
    <row r="299">
      <c r="A299" s="25"/>
      <c r="B299" s="25"/>
      <c r="C299" s="25"/>
      <c r="D299" s="25"/>
      <c r="E299" s="25"/>
      <c r="F299" s="25"/>
      <c r="G299" s="25"/>
      <c r="H299" s="25"/>
      <c r="I299" s="25"/>
      <c r="J299" s="25"/>
    </row>
    <row r="300">
      <c r="A300" s="25"/>
      <c r="B300" s="25"/>
      <c r="C300" s="25"/>
      <c r="D300" s="25"/>
      <c r="E300" s="25"/>
      <c r="F300" s="25"/>
      <c r="G300" s="25"/>
      <c r="H300" s="25"/>
      <c r="I300" s="25"/>
      <c r="J300" s="25"/>
    </row>
    <row r="301">
      <c r="A301" s="25"/>
      <c r="B301" s="25"/>
      <c r="C301" s="25"/>
      <c r="D301" s="25"/>
      <c r="E301" s="25"/>
      <c r="F301" s="25"/>
      <c r="G301" s="25"/>
      <c r="H301" s="25"/>
      <c r="I301" s="25"/>
      <c r="J301" s="25"/>
    </row>
    <row r="302">
      <c r="A302" s="25"/>
      <c r="B302" s="25"/>
      <c r="C302" s="25"/>
      <c r="D302" s="25"/>
      <c r="E302" s="25"/>
      <c r="F302" s="25"/>
      <c r="G302" s="25"/>
      <c r="H302" s="25"/>
      <c r="I302" s="25"/>
      <c r="J302" s="25"/>
    </row>
    <row r="303">
      <c r="A303" s="25"/>
      <c r="B303" s="25"/>
      <c r="C303" s="25"/>
      <c r="D303" s="25"/>
      <c r="E303" s="25"/>
      <c r="F303" s="25"/>
      <c r="G303" s="25"/>
      <c r="H303" s="25"/>
      <c r="I303" s="25"/>
      <c r="J303" s="25"/>
    </row>
    <row r="304">
      <c r="A304" s="25"/>
      <c r="B304" s="25"/>
      <c r="C304" s="25"/>
      <c r="D304" s="25"/>
      <c r="E304" s="25"/>
      <c r="F304" s="25"/>
      <c r="G304" s="25"/>
      <c r="H304" s="25"/>
      <c r="I304" s="25"/>
      <c r="J304" s="25"/>
    </row>
    <row r="305">
      <c r="A305" s="25"/>
      <c r="B305" s="25"/>
      <c r="C305" s="25"/>
      <c r="D305" s="25"/>
      <c r="E305" s="25"/>
      <c r="F305" s="25"/>
      <c r="G305" s="25"/>
      <c r="H305" s="25"/>
      <c r="I305" s="25"/>
      <c r="J305" s="25"/>
    </row>
    <row r="306">
      <c r="A306" s="25"/>
      <c r="B306" s="25"/>
      <c r="C306" s="25"/>
      <c r="D306" s="25"/>
      <c r="E306" s="25"/>
      <c r="F306" s="25"/>
      <c r="G306" s="25"/>
      <c r="H306" s="25"/>
      <c r="I306" s="25"/>
      <c r="J306" s="25"/>
    </row>
    <row r="307">
      <c r="A307" s="25"/>
      <c r="B307" s="25"/>
      <c r="C307" s="25"/>
      <c r="D307" s="25"/>
      <c r="E307" s="25"/>
      <c r="F307" s="25"/>
      <c r="G307" s="25"/>
      <c r="H307" s="25"/>
      <c r="I307" s="25"/>
      <c r="J307" s="25"/>
    </row>
    <row r="308">
      <c r="A308" s="25"/>
      <c r="B308" s="25"/>
      <c r="C308" s="25"/>
      <c r="D308" s="25"/>
      <c r="E308" s="25"/>
      <c r="F308" s="25"/>
      <c r="G308" s="25"/>
      <c r="H308" s="25"/>
      <c r="I308" s="25"/>
      <c r="J308" s="25"/>
    </row>
    <row r="309">
      <c r="A309" s="25"/>
      <c r="B309" s="25"/>
      <c r="C309" s="25"/>
      <c r="D309" s="25"/>
      <c r="E309" s="25"/>
      <c r="F309" s="25"/>
      <c r="G309" s="25"/>
      <c r="H309" s="25"/>
      <c r="I309" s="25"/>
      <c r="J309" s="25"/>
    </row>
    <row r="310">
      <c r="A310" s="25"/>
      <c r="B310" s="25"/>
      <c r="C310" s="25"/>
      <c r="D310" s="25"/>
      <c r="E310" s="25"/>
      <c r="F310" s="25"/>
      <c r="G310" s="25"/>
      <c r="H310" s="25"/>
      <c r="I310" s="25"/>
      <c r="J310" s="25"/>
    </row>
    <row r="311">
      <c r="A311" s="25"/>
      <c r="B311" s="25"/>
      <c r="C311" s="25"/>
      <c r="D311" s="25"/>
      <c r="E311" s="25"/>
      <c r="F311" s="25"/>
      <c r="G311" s="25"/>
      <c r="H311" s="25"/>
      <c r="I311" s="25"/>
      <c r="J311" s="25"/>
    </row>
    <row r="312">
      <c r="A312" s="25"/>
      <c r="B312" s="25"/>
      <c r="C312" s="25"/>
      <c r="D312" s="25"/>
      <c r="E312" s="25"/>
      <c r="F312" s="25"/>
      <c r="G312" s="25"/>
      <c r="H312" s="25"/>
      <c r="I312" s="25"/>
      <c r="J312" s="25"/>
    </row>
    <row r="313">
      <c r="A313" s="25"/>
      <c r="B313" s="25"/>
      <c r="C313" s="25"/>
      <c r="D313" s="25"/>
      <c r="E313" s="25"/>
      <c r="F313" s="25"/>
      <c r="G313" s="25"/>
      <c r="H313" s="25"/>
      <c r="I313" s="25"/>
      <c r="J313" s="25"/>
    </row>
    <row r="314">
      <c r="A314" s="25"/>
      <c r="B314" s="25"/>
      <c r="C314" s="25"/>
      <c r="D314" s="25"/>
      <c r="E314" s="25"/>
      <c r="F314" s="25"/>
      <c r="G314" s="25"/>
      <c r="H314" s="25"/>
      <c r="I314" s="25"/>
      <c r="J314" s="25"/>
    </row>
    <row r="315">
      <c r="A315" s="25"/>
      <c r="B315" s="25"/>
      <c r="C315" s="25"/>
      <c r="D315" s="25"/>
      <c r="E315" s="25"/>
      <c r="F315" s="25"/>
      <c r="G315" s="25"/>
      <c r="H315" s="25"/>
      <c r="I315" s="25"/>
      <c r="J315" s="25"/>
    </row>
    <row r="316">
      <c r="A316" s="25"/>
      <c r="B316" s="25"/>
      <c r="C316" s="25"/>
      <c r="D316" s="25"/>
      <c r="E316" s="25"/>
      <c r="F316" s="25"/>
      <c r="G316" s="25"/>
      <c r="H316" s="25"/>
      <c r="I316" s="25"/>
      <c r="J316" s="25"/>
    </row>
    <row r="317">
      <c r="A317" s="25"/>
      <c r="B317" s="25"/>
      <c r="C317" s="25"/>
      <c r="D317" s="25"/>
      <c r="E317" s="25"/>
      <c r="F317" s="25"/>
      <c r="G317" s="25"/>
      <c r="H317" s="25"/>
      <c r="I317" s="25"/>
      <c r="J317" s="25"/>
    </row>
    <row r="318">
      <c r="A318" s="25"/>
      <c r="B318" s="25"/>
      <c r="C318" s="25"/>
      <c r="D318" s="25"/>
      <c r="E318" s="25"/>
      <c r="F318" s="25"/>
      <c r="G318" s="25"/>
      <c r="H318" s="25"/>
      <c r="I318" s="25"/>
      <c r="J318" s="25"/>
    </row>
    <row r="319">
      <c r="A319" s="25"/>
      <c r="B319" s="25"/>
      <c r="C319" s="25"/>
      <c r="D319" s="25"/>
      <c r="E319" s="25"/>
      <c r="F319" s="25"/>
      <c r="G319" s="25"/>
      <c r="H319" s="25"/>
      <c r="I319" s="25"/>
      <c r="J319" s="25"/>
    </row>
    <row r="320">
      <c r="A320" s="25"/>
      <c r="B320" s="25"/>
      <c r="C320" s="25"/>
      <c r="D320" s="25"/>
      <c r="E320" s="25"/>
      <c r="F320" s="25"/>
      <c r="G320" s="25"/>
      <c r="H320" s="25"/>
      <c r="I320" s="25"/>
      <c r="J320" s="25"/>
    </row>
    <row r="321">
      <c r="A321" s="25"/>
      <c r="B321" s="25"/>
      <c r="C321" s="25"/>
      <c r="D321" s="25"/>
      <c r="E321" s="25"/>
      <c r="F321" s="25"/>
      <c r="G321" s="25"/>
      <c r="H321" s="25"/>
      <c r="I321" s="25"/>
      <c r="J321" s="25"/>
    </row>
    <row r="322">
      <c r="A322" s="25"/>
      <c r="B322" s="25"/>
      <c r="C322" s="25"/>
      <c r="D322" s="25"/>
      <c r="E322" s="25"/>
      <c r="F322" s="25"/>
      <c r="G322" s="25"/>
      <c r="H322" s="25"/>
      <c r="I322" s="25"/>
      <c r="J322" s="25"/>
    </row>
    <row r="323">
      <c r="A323" s="25"/>
      <c r="B323" s="25"/>
      <c r="C323" s="25"/>
      <c r="D323" s="25"/>
      <c r="E323" s="25"/>
      <c r="F323" s="25"/>
      <c r="G323" s="25"/>
      <c r="H323" s="25"/>
      <c r="I323" s="25"/>
      <c r="J323" s="25"/>
    </row>
    <row r="324">
      <c r="A324" s="25"/>
      <c r="B324" s="25"/>
      <c r="C324" s="25"/>
      <c r="D324" s="25"/>
      <c r="E324" s="25"/>
      <c r="F324" s="25"/>
      <c r="G324" s="25"/>
      <c r="H324" s="25"/>
      <c r="I324" s="25"/>
      <c r="J324" s="25"/>
    </row>
    <row r="325">
      <c r="A325" s="25"/>
      <c r="B325" s="25"/>
      <c r="C325" s="25"/>
      <c r="D325" s="25"/>
      <c r="E325" s="25"/>
      <c r="F325" s="25"/>
      <c r="G325" s="25"/>
      <c r="H325" s="25"/>
      <c r="I325" s="25"/>
      <c r="J325" s="25"/>
    </row>
    <row r="326">
      <c r="A326" s="25"/>
      <c r="B326" s="25"/>
      <c r="C326" s="25"/>
      <c r="D326" s="25"/>
      <c r="E326" s="25"/>
      <c r="F326" s="25"/>
      <c r="G326" s="25"/>
      <c r="H326" s="25"/>
      <c r="I326" s="25"/>
      <c r="J326" s="25"/>
    </row>
    <row r="327">
      <c r="A327" s="25"/>
      <c r="B327" s="25"/>
      <c r="C327" s="25"/>
      <c r="D327" s="25"/>
      <c r="E327" s="25"/>
      <c r="F327" s="25"/>
      <c r="G327" s="25"/>
      <c r="H327" s="25"/>
      <c r="I327" s="25"/>
      <c r="J327" s="25"/>
    </row>
    <row r="328">
      <c r="A328" s="25"/>
      <c r="B328" s="25"/>
      <c r="C328" s="25"/>
      <c r="D328" s="25"/>
      <c r="E328" s="25"/>
      <c r="F328" s="25"/>
      <c r="G328" s="25"/>
      <c r="H328" s="25"/>
      <c r="I328" s="25"/>
      <c r="J328" s="25"/>
    </row>
    <row r="329">
      <c r="A329" s="25"/>
      <c r="B329" s="25"/>
      <c r="C329" s="25"/>
      <c r="D329" s="25"/>
      <c r="E329" s="25"/>
      <c r="F329" s="25"/>
      <c r="G329" s="25"/>
      <c r="H329" s="25"/>
      <c r="I329" s="25"/>
      <c r="J329" s="25"/>
    </row>
    <row r="330">
      <c r="A330" s="25"/>
      <c r="B330" s="25"/>
      <c r="C330" s="25"/>
      <c r="D330" s="25"/>
      <c r="E330" s="25"/>
      <c r="F330" s="25"/>
      <c r="G330" s="25"/>
      <c r="H330" s="25"/>
      <c r="I330" s="25"/>
      <c r="J330" s="25"/>
    </row>
    <row r="331">
      <c r="A331" s="25"/>
      <c r="B331" s="25"/>
      <c r="C331" s="25"/>
      <c r="D331" s="25"/>
      <c r="E331" s="25"/>
      <c r="F331" s="25"/>
      <c r="G331" s="25"/>
      <c r="H331" s="25"/>
      <c r="I331" s="25"/>
      <c r="J331" s="25"/>
    </row>
    <row r="332">
      <c r="A332" s="25"/>
      <c r="B332" s="25"/>
      <c r="C332" s="25"/>
      <c r="D332" s="25"/>
      <c r="E332" s="25"/>
      <c r="F332" s="25"/>
      <c r="G332" s="25"/>
      <c r="H332" s="25"/>
      <c r="I332" s="25"/>
      <c r="J332" s="25"/>
    </row>
    <row r="333">
      <c r="A333" s="25"/>
      <c r="B333" s="25"/>
      <c r="C333" s="25"/>
      <c r="D333" s="25"/>
      <c r="E333" s="25"/>
      <c r="F333" s="25"/>
      <c r="G333" s="25"/>
      <c r="H333" s="25"/>
      <c r="I333" s="25"/>
      <c r="J333" s="25"/>
    </row>
    <row r="334">
      <c r="A334" s="25"/>
      <c r="B334" s="25"/>
      <c r="C334" s="25"/>
      <c r="D334" s="25"/>
      <c r="E334" s="25"/>
      <c r="F334" s="25"/>
      <c r="G334" s="25"/>
      <c r="H334" s="25"/>
      <c r="I334" s="25"/>
      <c r="J334" s="25"/>
    </row>
    <row r="335">
      <c r="A335" s="25"/>
      <c r="B335" s="25"/>
      <c r="C335" s="25"/>
      <c r="D335" s="25"/>
      <c r="E335" s="25"/>
      <c r="F335" s="25"/>
      <c r="G335" s="25"/>
      <c r="H335" s="25"/>
      <c r="I335" s="25"/>
      <c r="J335" s="25"/>
    </row>
    <row r="336">
      <c r="A336" s="25"/>
      <c r="B336" s="25"/>
      <c r="C336" s="25"/>
      <c r="D336" s="25"/>
      <c r="E336" s="25"/>
      <c r="F336" s="25"/>
      <c r="G336" s="25"/>
      <c r="H336" s="25"/>
      <c r="I336" s="25"/>
      <c r="J336" s="25"/>
    </row>
    <row r="337">
      <c r="A337" s="25"/>
      <c r="B337" s="25"/>
      <c r="C337" s="25"/>
      <c r="D337" s="25"/>
      <c r="E337" s="25"/>
      <c r="F337" s="25"/>
      <c r="G337" s="25"/>
      <c r="H337" s="25"/>
      <c r="I337" s="25"/>
      <c r="J337" s="25"/>
    </row>
    <row r="338">
      <c r="A338" s="25"/>
      <c r="B338" s="25"/>
      <c r="C338" s="25"/>
      <c r="D338" s="25"/>
      <c r="E338" s="25"/>
      <c r="F338" s="25"/>
      <c r="G338" s="25"/>
      <c r="H338" s="25"/>
      <c r="I338" s="25"/>
      <c r="J338" s="25"/>
    </row>
    <row r="339">
      <c r="A339" s="25"/>
      <c r="B339" s="25"/>
      <c r="C339" s="25"/>
      <c r="D339" s="25"/>
      <c r="E339" s="25"/>
      <c r="F339" s="25"/>
      <c r="G339" s="25"/>
      <c r="H339" s="25"/>
      <c r="I339" s="25"/>
      <c r="J339" s="25"/>
    </row>
    <row r="340">
      <c r="A340" s="25"/>
      <c r="B340" s="25"/>
      <c r="C340" s="25"/>
      <c r="D340" s="25"/>
      <c r="E340" s="25"/>
      <c r="F340" s="25"/>
      <c r="G340" s="25"/>
      <c r="H340" s="25"/>
      <c r="I340" s="25"/>
      <c r="J340" s="25"/>
    </row>
    <row r="341">
      <c r="A341" s="25"/>
      <c r="B341" s="25"/>
      <c r="C341" s="25"/>
      <c r="D341" s="25"/>
      <c r="E341" s="25"/>
      <c r="F341" s="25"/>
      <c r="G341" s="25"/>
      <c r="H341" s="25"/>
      <c r="I341" s="25"/>
      <c r="J341" s="25"/>
    </row>
    <row r="342">
      <c r="A342" s="25"/>
      <c r="B342" s="25"/>
      <c r="C342" s="25"/>
      <c r="D342" s="25"/>
      <c r="E342" s="25"/>
      <c r="F342" s="25"/>
      <c r="G342" s="25"/>
      <c r="H342" s="25"/>
      <c r="I342" s="25"/>
      <c r="J342" s="25"/>
    </row>
    <row r="343">
      <c r="A343" s="25"/>
      <c r="B343" s="25"/>
      <c r="C343" s="25"/>
      <c r="D343" s="25"/>
      <c r="E343" s="25"/>
      <c r="F343" s="25"/>
      <c r="G343" s="25"/>
      <c r="H343" s="25"/>
      <c r="I343" s="25"/>
      <c r="J343" s="25"/>
    </row>
    <row r="344">
      <c r="A344" s="25"/>
      <c r="B344" s="25"/>
      <c r="C344" s="25"/>
      <c r="D344" s="25"/>
      <c r="E344" s="25"/>
      <c r="F344" s="25"/>
      <c r="G344" s="25"/>
      <c r="H344" s="25"/>
      <c r="I344" s="25"/>
      <c r="J344" s="25"/>
    </row>
    <row r="345">
      <c r="A345" s="25"/>
      <c r="B345" s="25"/>
      <c r="C345" s="25"/>
      <c r="D345" s="25"/>
      <c r="E345" s="25"/>
      <c r="F345" s="25"/>
      <c r="G345" s="25"/>
      <c r="H345" s="25"/>
      <c r="I345" s="25"/>
      <c r="J345" s="25"/>
    </row>
    <row r="346">
      <c r="A346" s="25"/>
      <c r="B346" s="25"/>
      <c r="C346" s="25"/>
      <c r="D346" s="25"/>
      <c r="E346" s="25"/>
      <c r="F346" s="25"/>
      <c r="G346" s="25"/>
      <c r="H346" s="25"/>
      <c r="I346" s="25"/>
      <c r="J346" s="25"/>
    </row>
    <row r="347">
      <c r="A347" s="25"/>
      <c r="B347" s="25"/>
      <c r="C347" s="25"/>
      <c r="D347" s="25"/>
      <c r="E347" s="25"/>
      <c r="F347" s="25"/>
      <c r="G347" s="25"/>
      <c r="H347" s="25"/>
      <c r="I347" s="25"/>
      <c r="J347" s="25"/>
    </row>
    <row r="348">
      <c r="A348" s="25"/>
      <c r="B348" s="25"/>
      <c r="C348" s="25"/>
      <c r="D348" s="25"/>
      <c r="E348" s="25"/>
      <c r="F348" s="25"/>
      <c r="G348" s="25"/>
      <c r="H348" s="25"/>
      <c r="I348" s="25"/>
      <c r="J348" s="25"/>
    </row>
    <row r="349">
      <c r="A349" s="25"/>
      <c r="B349" s="25"/>
      <c r="C349" s="25"/>
      <c r="D349" s="25"/>
      <c r="E349" s="25"/>
      <c r="F349" s="25"/>
      <c r="G349" s="25"/>
      <c r="H349" s="25"/>
      <c r="I349" s="25"/>
      <c r="J349" s="25"/>
    </row>
    <row r="350">
      <c r="A350" s="25"/>
      <c r="B350" s="25"/>
      <c r="C350" s="25"/>
      <c r="D350" s="25"/>
      <c r="E350" s="25"/>
      <c r="F350" s="25"/>
      <c r="G350" s="25"/>
      <c r="H350" s="25"/>
      <c r="I350" s="25"/>
      <c r="J350" s="25"/>
    </row>
    <row r="351">
      <c r="A351" s="25"/>
      <c r="B351" s="25"/>
      <c r="C351" s="25"/>
      <c r="D351" s="25"/>
      <c r="E351" s="25"/>
      <c r="F351" s="25"/>
      <c r="G351" s="25"/>
      <c r="H351" s="25"/>
      <c r="I351" s="25"/>
      <c r="J351" s="25"/>
    </row>
    <row r="352">
      <c r="A352" s="25"/>
      <c r="B352" s="25"/>
      <c r="C352" s="25"/>
      <c r="D352" s="25"/>
      <c r="E352" s="25"/>
      <c r="F352" s="25"/>
      <c r="G352" s="25"/>
      <c r="H352" s="25"/>
      <c r="I352" s="25"/>
      <c r="J352" s="25"/>
    </row>
    <row r="353">
      <c r="A353" s="25"/>
      <c r="B353" s="25"/>
      <c r="C353" s="25"/>
      <c r="D353" s="25"/>
      <c r="E353" s="25"/>
      <c r="F353" s="25"/>
      <c r="G353" s="25"/>
      <c r="H353" s="25"/>
      <c r="I353" s="25"/>
      <c r="J353" s="25"/>
    </row>
    <row r="354">
      <c r="A354" s="25"/>
      <c r="B354" s="25"/>
      <c r="C354" s="25"/>
      <c r="D354" s="25"/>
      <c r="E354" s="25"/>
      <c r="F354" s="25"/>
      <c r="G354" s="25"/>
      <c r="H354" s="25"/>
      <c r="I354" s="25"/>
      <c r="J354" s="25"/>
    </row>
    <row r="355">
      <c r="A355" s="25"/>
      <c r="B355" s="25"/>
      <c r="C355" s="25"/>
      <c r="D355" s="25"/>
      <c r="E355" s="25"/>
      <c r="F355" s="25"/>
      <c r="G355" s="25"/>
      <c r="H355" s="25"/>
      <c r="I355" s="25"/>
      <c r="J355" s="25"/>
    </row>
    <row r="356">
      <c r="A356" s="25"/>
      <c r="B356" s="25"/>
      <c r="C356" s="25"/>
      <c r="D356" s="25"/>
      <c r="E356" s="25"/>
      <c r="F356" s="25"/>
      <c r="G356" s="25"/>
      <c r="H356" s="25"/>
      <c r="I356" s="25"/>
      <c r="J356" s="25"/>
    </row>
    <row r="357">
      <c r="A357" s="25"/>
      <c r="B357" s="25"/>
      <c r="C357" s="25"/>
      <c r="D357" s="25"/>
      <c r="E357" s="25"/>
      <c r="F357" s="25"/>
      <c r="G357" s="25"/>
      <c r="H357" s="25"/>
      <c r="I357" s="25"/>
      <c r="J357" s="25"/>
    </row>
    <row r="358">
      <c r="A358" s="25"/>
      <c r="B358" s="25"/>
      <c r="C358" s="25"/>
      <c r="D358" s="25"/>
      <c r="E358" s="25"/>
      <c r="F358" s="25"/>
      <c r="G358" s="25"/>
      <c r="H358" s="25"/>
      <c r="I358" s="25"/>
      <c r="J358" s="25"/>
    </row>
    <row r="359">
      <c r="A359" s="25"/>
      <c r="B359" s="25"/>
      <c r="C359" s="25"/>
      <c r="D359" s="25"/>
      <c r="E359" s="25"/>
      <c r="F359" s="25"/>
      <c r="G359" s="25"/>
      <c r="H359" s="25"/>
      <c r="I359" s="25"/>
      <c r="J359" s="25"/>
    </row>
    <row r="360">
      <c r="A360" s="25"/>
      <c r="B360" s="25"/>
      <c r="C360" s="25"/>
      <c r="D360" s="25"/>
      <c r="E360" s="25"/>
      <c r="F360" s="25"/>
      <c r="G360" s="25"/>
      <c r="H360" s="25"/>
      <c r="I360" s="25"/>
      <c r="J360" s="25"/>
    </row>
    <row r="361">
      <c r="A361" s="25"/>
      <c r="B361" s="25"/>
      <c r="C361" s="25"/>
      <c r="D361" s="25"/>
      <c r="E361" s="25"/>
      <c r="F361" s="25"/>
      <c r="G361" s="25"/>
      <c r="H361" s="25"/>
      <c r="I361" s="25"/>
      <c r="J361" s="25"/>
    </row>
    <row r="362">
      <c r="A362" s="25"/>
      <c r="B362" s="25"/>
      <c r="C362" s="25"/>
      <c r="D362" s="25"/>
      <c r="E362" s="25"/>
      <c r="F362" s="25"/>
      <c r="G362" s="25"/>
      <c r="H362" s="25"/>
      <c r="I362" s="25"/>
      <c r="J362" s="25"/>
    </row>
    <row r="363">
      <c r="A363" s="25"/>
      <c r="B363" s="25"/>
      <c r="C363" s="25"/>
      <c r="D363" s="25"/>
      <c r="E363" s="25"/>
      <c r="F363" s="25"/>
      <c r="G363" s="25"/>
      <c r="H363" s="25"/>
      <c r="I363" s="25"/>
      <c r="J363" s="25"/>
    </row>
    <row r="364">
      <c r="A364" s="25"/>
      <c r="B364" s="25"/>
      <c r="C364" s="25"/>
      <c r="D364" s="25"/>
      <c r="E364" s="25"/>
      <c r="F364" s="25"/>
      <c r="G364" s="25"/>
      <c r="H364" s="25"/>
      <c r="I364" s="25"/>
      <c r="J364" s="25"/>
    </row>
    <row r="365">
      <c r="A365" s="25"/>
      <c r="B365" s="25"/>
      <c r="C365" s="25"/>
      <c r="D365" s="25"/>
      <c r="E365" s="25"/>
      <c r="F365" s="25"/>
      <c r="G365" s="25"/>
      <c r="H365" s="25"/>
      <c r="I365" s="25"/>
      <c r="J365" s="25"/>
    </row>
    <row r="366">
      <c r="A366" s="25"/>
      <c r="B366" s="25"/>
      <c r="C366" s="25"/>
      <c r="D366" s="25"/>
      <c r="E366" s="25"/>
      <c r="F366" s="25"/>
      <c r="G366" s="25"/>
      <c r="H366" s="25"/>
      <c r="I366" s="25"/>
      <c r="J366" s="25"/>
    </row>
    <row r="367">
      <c r="A367" s="25"/>
      <c r="B367" s="25"/>
      <c r="C367" s="25"/>
      <c r="D367" s="25"/>
      <c r="E367" s="25"/>
      <c r="F367" s="25"/>
      <c r="G367" s="25"/>
      <c r="H367" s="25"/>
      <c r="I367" s="25"/>
      <c r="J367" s="25"/>
    </row>
    <row r="368">
      <c r="A368" s="25"/>
      <c r="B368" s="25"/>
      <c r="C368" s="25"/>
      <c r="D368" s="25"/>
      <c r="E368" s="25"/>
      <c r="F368" s="25"/>
      <c r="G368" s="25"/>
      <c r="H368" s="25"/>
      <c r="I368" s="25"/>
      <c r="J368" s="25"/>
    </row>
    <row r="369">
      <c r="A369" s="25"/>
      <c r="B369" s="25"/>
      <c r="C369" s="25"/>
      <c r="D369" s="25"/>
      <c r="E369" s="25"/>
      <c r="F369" s="25"/>
      <c r="G369" s="25"/>
      <c r="H369" s="25"/>
      <c r="I369" s="25"/>
      <c r="J369" s="25"/>
    </row>
    <row r="370">
      <c r="A370" s="25"/>
      <c r="B370" s="25"/>
      <c r="C370" s="25"/>
      <c r="D370" s="25"/>
      <c r="E370" s="25"/>
      <c r="F370" s="25"/>
      <c r="G370" s="25"/>
      <c r="H370" s="25"/>
      <c r="I370" s="25"/>
      <c r="J370" s="25"/>
    </row>
    <row r="371">
      <c r="A371" s="25"/>
      <c r="B371" s="25"/>
      <c r="C371" s="25"/>
      <c r="D371" s="25"/>
      <c r="E371" s="25"/>
      <c r="F371" s="25"/>
      <c r="G371" s="25"/>
      <c r="H371" s="25"/>
      <c r="I371" s="25"/>
      <c r="J371" s="25"/>
    </row>
    <row r="372">
      <c r="A372" s="25"/>
      <c r="B372" s="25"/>
      <c r="C372" s="25"/>
      <c r="D372" s="25"/>
      <c r="E372" s="25"/>
      <c r="F372" s="25"/>
      <c r="G372" s="25"/>
      <c r="H372" s="25"/>
      <c r="I372" s="25"/>
      <c r="J372" s="25"/>
    </row>
    <row r="373">
      <c r="A373" s="25"/>
      <c r="B373" s="25"/>
      <c r="C373" s="25"/>
      <c r="D373" s="25"/>
      <c r="E373" s="25"/>
      <c r="F373" s="25"/>
      <c r="G373" s="25"/>
      <c r="H373" s="25"/>
      <c r="I373" s="25"/>
      <c r="J373" s="25"/>
    </row>
    <row r="374">
      <c r="A374" s="25"/>
      <c r="B374" s="25"/>
      <c r="C374" s="25"/>
      <c r="D374" s="25"/>
      <c r="E374" s="25"/>
      <c r="F374" s="25"/>
      <c r="G374" s="25"/>
      <c r="H374" s="25"/>
      <c r="I374" s="25"/>
      <c r="J374" s="25"/>
    </row>
    <row r="375">
      <c r="A375" s="25"/>
      <c r="B375" s="25"/>
      <c r="C375" s="25"/>
      <c r="D375" s="25"/>
      <c r="E375" s="25"/>
      <c r="F375" s="25"/>
      <c r="G375" s="25"/>
      <c r="H375" s="25"/>
      <c r="I375" s="25"/>
      <c r="J375" s="25"/>
    </row>
    <row r="376">
      <c r="A376" s="25"/>
      <c r="B376" s="25"/>
      <c r="C376" s="25"/>
      <c r="D376" s="25"/>
      <c r="E376" s="25"/>
      <c r="F376" s="25"/>
      <c r="G376" s="25"/>
      <c r="H376" s="25"/>
      <c r="I376" s="25"/>
      <c r="J376" s="25"/>
    </row>
    <row r="377">
      <c r="A377" s="25"/>
      <c r="B377" s="25"/>
      <c r="C377" s="25"/>
      <c r="D377" s="25"/>
      <c r="E377" s="25"/>
      <c r="F377" s="25"/>
      <c r="G377" s="25"/>
      <c r="H377" s="25"/>
      <c r="I377" s="25"/>
      <c r="J377" s="25"/>
    </row>
    <row r="378">
      <c r="A378" s="25"/>
      <c r="B378" s="25"/>
      <c r="C378" s="25"/>
      <c r="D378" s="25"/>
      <c r="E378" s="25"/>
      <c r="F378" s="25"/>
      <c r="G378" s="25"/>
      <c r="H378" s="25"/>
      <c r="I378" s="25"/>
      <c r="J378" s="25"/>
    </row>
    <row r="379">
      <c r="A379" s="25"/>
      <c r="B379" s="25"/>
      <c r="C379" s="25"/>
      <c r="D379" s="25"/>
      <c r="E379" s="25"/>
      <c r="F379" s="25"/>
      <c r="G379" s="25"/>
      <c r="H379" s="25"/>
      <c r="I379" s="25"/>
      <c r="J379" s="25"/>
    </row>
    <row r="380">
      <c r="A380" s="25"/>
      <c r="B380" s="25"/>
      <c r="C380" s="25"/>
      <c r="D380" s="25"/>
      <c r="E380" s="25"/>
      <c r="F380" s="25"/>
      <c r="G380" s="25"/>
      <c r="H380" s="25"/>
      <c r="I380" s="25"/>
      <c r="J380" s="25"/>
    </row>
    <row r="381">
      <c r="A381" s="25"/>
      <c r="B381" s="25"/>
      <c r="C381" s="25"/>
      <c r="D381" s="25"/>
      <c r="E381" s="25"/>
      <c r="F381" s="25"/>
      <c r="G381" s="25"/>
      <c r="H381" s="25"/>
      <c r="I381" s="25"/>
      <c r="J381" s="25"/>
    </row>
    <row r="382">
      <c r="A382" s="25"/>
      <c r="B382" s="25"/>
      <c r="C382" s="25"/>
      <c r="D382" s="25"/>
      <c r="E382" s="25"/>
      <c r="F382" s="25"/>
      <c r="G382" s="25"/>
      <c r="H382" s="25"/>
      <c r="I382" s="25"/>
      <c r="J382" s="25"/>
    </row>
    <row r="383">
      <c r="A383" s="25"/>
      <c r="B383" s="25"/>
      <c r="C383" s="25"/>
      <c r="D383" s="25"/>
      <c r="E383" s="25"/>
      <c r="F383" s="25"/>
      <c r="G383" s="25"/>
      <c r="H383" s="25"/>
      <c r="I383" s="25"/>
      <c r="J383" s="25"/>
    </row>
    <row r="384">
      <c r="A384" s="25"/>
      <c r="B384" s="25"/>
      <c r="C384" s="25"/>
      <c r="D384" s="25"/>
      <c r="E384" s="25"/>
      <c r="F384" s="25"/>
      <c r="G384" s="25"/>
      <c r="H384" s="25"/>
      <c r="I384" s="25"/>
      <c r="J384" s="25"/>
    </row>
    <row r="385">
      <c r="A385" s="25"/>
      <c r="B385" s="25"/>
      <c r="C385" s="25"/>
      <c r="D385" s="25"/>
      <c r="E385" s="25"/>
      <c r="F385" s="25"/>
      <c r="G385" s="25"/>
      <c r="H385" s="25"/>
      <c r="I385" s="25"/>
      <c r="J385" s="25"/>
    </row>
    <row r="386">
      <c r="A386" s="25"/>
      <c r="B386" s="25"/>
      <c r="C386" s="25"/>
      <c r="D386" s="25"/>
      <c r="E386" s="25"/>
      <c r="F386" s="25"/>
      <c r="G386" s="25"/>
      <c r="H386" s="25"/>
      <c r="I386" s="25"/>
      <c r="J386" s="25"/>
    </row>
    <row r="387">
      <c r="A387" s="25"/>
      <c r="B387" s="25"/>
      <c r="C387" s="25"/>
      <c r="D387" s="25"/>
      <c r="E387" s="25"/>
      <c r="F387" s="25"/>
      <c r="G387" s="25"/>
      <c r="H387" s="25"/>
      <c r="I387" s="25"/>
      <c r="J387" s="25"/>
    </row>
    <row r="388">
      <c r="A388" s="25"/>
      <c r="B388" s="25"/>
      <c r="C388" s="25"/>
      <c r="D388" s="25"/>
      <c r="E388" s="25"/>
      <c r="F388" s="25"/>
      <c r="G388" s="25"/>
      <c r="H388" s="25"/>
      <c r="I388" s="25"/>
      <c r="J388" s="25"/>
    </row>
    <row r="389">
      <c r="A389" s="25"/>
      <c r="B389" s="25"/>
      <c r="C389" s="25"/>
      <c r="D389" s="25"/>
      <c r="E389" s="25"/>
      <c r="F389" s="25"/>
      <c r="G389" s="25"/>
      <c r="H389" s="25"/>
      <c r="I389" s="25"/>
      <c r="J389" s="25"/>
    </row>
    <row r="390">
      <c r="A390" s="25"/>
      <c r="B390" s="25"/>
      <c r="C390" s="25"/>
      <c r="D390" s="25"/>
      <c r="E390" s="25"/>
      <c r="F390" s="25"/>
      <c r="G390" s="25"/>
      <c r="H390" s="25"/>
      <c r="I390" s="25"/>
      <c r="J390" s="25"/>
    </row>
    <row r="391">
      <c r="A391" s="25"/>
      <c r="B391" s="25"/>
      <c r="C391" s="25"/>
      <c r="D391" s="25"/>
      <c r="E391" s="25"/>
      <c r="F391" s="25"/>
      <c r="G391" s="25"/>
      <c r="H391" s="25"/>
      <c r="I391" s="25"/>
      <c r="J391" s="25"/>
    </row>
    <row r="392">
      <c r="A392" s="25"/>
      <c r="B392" s="25"/>
      <c r="C392" s="25"/>
      <c r="D392" s="25"/>
      <c r="E392" s="25"/>
      <c r="F392" s="25"/>
      <c r="G392" s="25"/>
      <c r="H392" s="25"/>
      <c r="I392" s="25"/>
      <c r="J392" s="25"/>
    </row>
    <row r="393">
      <c r="A393" s="25"/>
      <c r="B393" s="25"/>
      <c r="C393" s="25"/>
      <c r="D393" s="25"/>
      <c r="E393" s="25"/>
      <c r="F393" s="25"/>
      <c r="G393" s="25"/>
      <c r="H393" s="25"/>
      <c r="I393" s="25"/>
      <c r="J393" s="25"/>
    </row>
    <row r="394">
      <c r="A394" s="25"/>
      <c r="B394" s="25"/>
      <c r="C394" s="25"/>
      <c r="D394" s="25"/>
      <c r="E394" s="25"/>
      <c r="F394" s="25"/>
      <c r="G394" s="25"/>
      <c r="H394" s="25"/>
      <c r="I394" s="25"/>
      <c r="J394" s="25"/>
    </row>
    <row r="395">
      <c r="A395" s="25"/>
      <c r="B395" s="25"/>
      <c r="C395" s="25"/>
      <c r="D395" s="25"/>
      <c r="E395" s="25"/>
      <c r="F395" s="25"/>
      <c r="G395" s="25"/>
      <c r="H395" s="25"/>
      <c r="I395" s="25"/>
      <c r="J395" s="25"/>
    </row>
    <row r="396">
      <c r="A396" s="25"/>
      <c r="B396" s="25"/>
      <c r="C396" s="25"/>
      <c r="D396" s="25"/>
      <c r="E396" s="25"/>
      <c r="F396" s="25"/>
      <c r="G396" s="25"/>
      <c r="H396" s="25"/>
      <c r="I396" s="25"/>
      <c r="J396" s="25"/>
    </row>
    <row r="397">
      <c r="A397" s="25"/>
      <c r="B397" s="25"/>
      <c r="C397" s="25"/>
      <c r="D397" s="25"/>
      <c r="E397" s="25"/>
      <c r="F397" s="25"/>
      <c r="G397" s="25"/>
      <c r="H397" s="25"/>
      <c r="I397" s="25"/>
      <c r="J397" s="25"/>
    </row>
    <row r="398">
      <c r="A398" s="25"/>
      <c r="B398" s="25"/>
      <c r="C398" s="25"/>
      <c r="D398" s="25"/>
      <c r="E398" s="25"/>
      <c r="F398" s="25"/>
      <c r="G398" s="25"/>
      <c r="H398" s="25"/>
      <c r="I398" s="25"/>
      <c r="J398" s="25"/>
    </row>
    <row r="399">
      <c r="A399" s="25"/>
      <c r="B399" s="25"/>
      <c r="C399" s="25"/>
      <c r="D399" s="25"/>
      <c r="E399" s="25"/>
      <c r="F399" s="25"/>
      <c r="G399" s="25"/>
      <c r="H399" s="25"/>
      <c r="I399" s="25"/>
      <c r="J399" s="25"/>
    </row>
    <row r="400">
      <c r="A400" s="25"/>
      <c r="B400" s="25"/>
      <c r="C400" s="25"/>
      <c r="D400" s="25"/>
      <c r="E400" s="25"/>
      <c r="F400" s="25"/>
      <c r="G400" s="25"/>
      <c r="H400" s="25"/>
      <c r="I400" s="25"/>
      <c r="J400" s="25"/>
    </row>
    <row r="401">
      <c r="A401" s="25"/>
      <c r="B401" s="25"/>
      <c r="C401" s="25"/>
      <c r="D401" s="25"/>
      <c r="E401" s="25"/>
      <c r="F401" s="25"/>
      <c r="G401" s="25"/>
      <c r="H401" s="25"/>
      <c r="I401" s="25"/>
      <c r="J401" s="25"/>
    </row>
    <row r="402">
      <c r="A402" s="25"/>
      <c r="B402" s="25"/>
      <c r="C402" s="25"/>
      <c r="D402" s="25"/>
      <c r="E402" s="25"/>
      <c r="F402" s="25"/>
      <c r="G402" s="25"/>
      <c r="H402" s="25"/>
      <c r="I402" s="25"/>
      <c r="J402" s="25"/>
    </row>
    <row r="403">
      <c r="A403" s="25"/>
      <c r="B403" s="25"/>
      <c r="C403" s="25"/>
      <c r="D403" s="25"/>
      <c r="E403" s="25"/>
      <c r="F403" s="25"/>
      <c r="G403" s="25"/>
      <c r="H403" s="25"/>
      <c r="I403" s="25"/>
      <c r="J403" s="25"/>
    </row>
    <row r="404">
      <c r="A404" s="25"/>
      <c r="B404" s="25"/>
      <c r="C404" s="25"/>
      <c r="D404" s="25"/>
      <c r="E404" s="25"/>
      <c r="F404" s="25"/>
      <c r="G404" s="25"/>
      <c r="H404" s="25"/>
      <c r="I404" s="25"/>
      <c r="J404" s="25"/>
    </row>
    <row r="405">
      <c r="A405" s="25"/>
      <c r="B405" s="25"/>
      <c r="C405" s="25"/>
      <c r="D405" s="25"/>
      <c r="E405" s="25"/>
      <c r="F405" s="25"/>
      <c r="G405" s="25"/>
      <c r="H405" s="25"/>
      <c r="I405" s="25"/>
      <c r="J405" s="25"/>
    </row>
    <row r="406">
      <c r="A406" s="25"/>
      <c r="B406" s="25"/>
      <c r="C406" s="25"/>
      <c r="D406" s="25"/>
      <c r="E406" s="25"/>
      <c r="F406" s="25"/>
      <c r="G406" s="25"/>
      <c r="H406" s="25"/>
      <c r="I406" s="25"/>
      <c r="J406" s="25"/>
    </row>
    <row r="407">
      <c r="A407" s="25"/>
      <c r="B407" s="25"/>
      <c r="C407" s="25"/>
      <c r="D407" s="25"/>
      <c r="E407" s="25"/>
      <c r="F407" s="25"/>
      <c r="G407" s="25"/>
      <c r="H407" s="25"/>
      <c r="I407" s="25"/>
      <c r="J407" s="25"/>
    </row>
    <row r="408">
      <c r="A408" s="25"/>
      <c r="B408" s="25"/>
      <c r="C408" s="25"/>
      <c r="D408" s="25"/>
      <c r="E408" s="25"/>
      <c r="F408" s="25"/>
      <c r="G408" s="25"/>
      <c r="H408" s="25"/>
      <c r="I408" s="25"/>
      <c r="J408" s="25"/>
    </row>
    <row r="409">
      <c r="A409" s="25"/>
      <c r="B409" s="25"/>
      <c r="C409" s="25"/>
      <c r="D409" s="25"/>
      <c r="E409" s="25"/>
      <c r="F409" s="25"/>
      <c r="G409" s="25"/>
      <c r="H409" s="25"/>
      <c r="I409" s="25"/>
      <c r="J409" s="25"/>
    </row>
    <row r="410">
      <c r="A410" s="25"/>
      <c r="B410" s="25"/>
      <c r="C410" s="25"/>
      <c r="D410" s="25"/>
      <c r="E410" s="25"/>
      <c r="F410" s="25"/>
      <c r="G410" s="25"/>
      <c r="H410" s="25"/>
      <c r="I410" s="25"/>
      <c r="J410" s="25"/>
    </row>
    <row r="411">
      <c r="A411" s="25"/>
      <c r="B411" s="25"/>
      <c r="C411" s="25"/>
      <c r="D411" s="25"/>
      <c r="E411" s="25"/>
      <c r="F411" s="25"/>
      <c r="G411" s="25"/>
      <c r="H411" s="25"/>
      <c r="I411" s="25"/>
      <c r="J411" s="25"/>
    </row>
    <row r="412">
      <c r="A412" s="25"/>
      <c r="B412" s="25"/>
      <c r="C412" s="25"/>
      <c r="D412" s="25"/>
      <c r="E412" s="25"/>
      <c r="F412" s="25"/>
      <c r="G412" s="25"/>
      <c r="H412" s="25"/>
      <c r="I412" s="25"/>
      <c r="J412" s="25"/>
    </row>
    <row r="413">
      <c r="A413" s="25"/>
      <c r="B413" s="25"/>
      <c r="C413" s="25"/>
      <c r="D413" s="25"/>
      <c r="E413" s="25"/>
      <c r="F413" s="25"/>
      <c r="G413" s="25"/>
      <c r="H413" s="25"/>
      <c r="I413" s="25"/>
      <c r="J413" s="25"/>
    </row>
    <row r="414">
      <c r="A414" s="25"/>
      <c r="B414" s="25"/>
      <c r="C414" s="25"/>
      <c r="D414" s="25"/>
      <c r="E414" s="25"/>
      <c r="F414" s="25"/>
      <c r="G414" s="25"/>
      <c r="H414" s="25"/>
      <c r="I414" s="25"/>
      <c r="J414" s="25"/>
    </row>
    <row r="415">
      <c r="A415" s="25"/>
      <c r="B415" s="25"/>
      <c r="C415" s="25"/>
      <c r="D415" s="25"/>
      <c r="E415" s="25"/>
      <c r="F415" s="25"/>
      <c r="G415" s="25"/>
      <c r="H415" s="25"/>
      <c r="I415" s="25"/>
      <c r="J415" s="25"/>
    </row>
    <row r="416">
      <c r="A416" s="25"/>
      <c r="B416" s="25"/>
      <c r="C416" s="25"/>
      <c r="D416" s="25"/>
      <c r="E416" s="25"/>
      <c r="F416" s="25"/>
      <c r="G416" s="25"/>
      <c r="H416" s="25"/>
      <c r="I416" s="25"/>
      <c r="J416" s="25"/>
    </row>
    <row r="417">
      <c r="A417" s="25"/>
      <c r="B417" s="25"/>
      <c r="C417" s="25"/>
      <c r="D417" s="25"/>
      <c r="E417" s="25"/>
      <c r="F417" s="25"/>
      <c r="G417" s="25"/>
      <c r="H417" s="25"/>
      <c r="I417" s="25"/>
      <c r="J417" s="25"/>
    </row>
    <row r="418">
      <c r="A418" s="25"/>
      <c r="B418" s="25"/>
      <c r="C418" s="25"/>
      <c r="D418" s="25"/>
      <c r="E418" s="25"/>
      <c r="F418" s="25"/>
      <c r="G418" s="25"/>
      <c r="H418" s="25"/>
      <c r="I418" s="25"/>
      <c r="J418" s="25"/>
    </row>
    <row r="419">
      <c r="A419" s="25"/>
      <c r="B419" s="25"/>
      <c r="C419" s="25"/>
      <c r="D419" s="25"/>
      <c r="E419" s="25"/>
      <c r="F419" s="25"/>
      <c r="G419" s="25"/>
      <c r="H419" s="25"/>
      <c r="I419" s="25"/>
      <c r="J419" s="25"/>
    </row>
    <row r="420">
      <c r="A420" s="25"/>
      <c r="B420" s="25"/>
      <c r="C420" s="25"/>
      <c r="D420" s="25"/>
      <c r="E420" s="25"/>
      <c r="F420" s="25"/>
      <c r="G420" s="25"/>
      <c r="H420" s="25"/>
      <c r="I420" s="25"/>
      <c r="J420" s="25"/>
    </row>
    <row r="421">
      <c r="A421" s="25"/>
      <c r="B421" s="25"/>
      <c r="C421" s="25"/>
      <c r="D421" s="25"/>
      <c r="E421" s="25"/>
      <c r="F421" s="25"/>
      <c r="G421" s="25"/>
      <c r="H421" s="25"/>
      <c r="I421" s="25"/>
      <c r="J421" s="25"/>
    </row>
    <row r="422">
      <c r="A422" s="25"/>
      <c r="B422" s="25"/>
      <c r="C422" s="25"/>
      <c r="D422" s="25"/>
      <c r="E422" s="25"/>
      <c r="F422" s="25"/>
      <c r="G422" s="25"/>
      <c r="H422" s="25"/>
      <c r="I422" s="25"/>
      <c r="J422" s="25"/>
    </row>
    <row r="423">
      <c r="A423" s="25"/>
      <c r="B423" s="25"/>
      <c r="C423" s="25"/>
      <c r="D423" s="25"/>
      <c r="E423" s="25"/>
      <c r="F423" s="25"/>
      <c r="G423" s="25"/>
      <c r="H423" s="25"/>
      <c r="I423" s="25"/>
      <c r="J423" s="25"/>
    </row>
    <row r="424">
      <c r="A424" s="25"/>
      <c r="B424" s="25"/>
      <c r="C424" s="25"/>
      <c r="D424" s="25"/>
      <c r="E424" s="25"/>
      <c r="F424" s="25"/>
      <c r="G424" s="25"/>
      <c r="H424" s="25"/>
      <c r="I424" s="25"/>
      <c r="J424" s="25"/>
    </row>
    <row r="425">
      <c r="A425" s="25"/>
      <c r="B425" s="25"/>
      <c r="C425" s="25"/>
      <c r="D425" s="25"/>
      <c r="E425" s="25"/>
      <c r="F425" s="25"/>
      <c r="G425" s="25"/>
      <c r="H425" s="25"/>
      <c r="I425" s="25"/>
      <c r="J425" s="25"/>
    </row>
    <row r="426">
      <c r="A426" s="25"/>
      <c r="B426" s="25"/>
      <c r="C426" s="25"/>
      <c r="D426" s="25"/>
      <c r="E426" s="25"/>
      <c r="F426" s="25"/>
      <c r="G426" s="25"/>
      <c r="H426" s="25"/>
      <c r="I426" s="25"/>
      <c r="J426" s="25"/>
    </row>
    <row r="427">
      <c r="A427" s="25"/>
      <c r="B427" s="25"/>
      <c r="C427" s="25"/>
      <c r="D427" s="25"/>
      <c r="E427" s="25"/>
      <c r="F427" s="25"/>
      <c r="G427" s="25"/>
      <c r="H427" s="25"/>
      <c r="I427" s="25"/>
      <c r="J427" s="25"/>
    </row>
    <row r="428">
      <c r="A428" s="25"/>
      <c r="B428" s="25"/>
      <c r="C428" s="25"/>
      <c r="D428" s="25"/>
      <c r="E428" s="25"/>
      <c r="F428" s="25"/>
      <c r="G428" s="25"/>
      <c r="H428" s="25"/>
      <c r="I428" s="25"/>
      <c r="J428" s="25"/>
    </row>
    <row r="429">
      <c r="A429" s="25"/>
      <c r="B429" s="25"/>
      <c r="C429" s="25"/>
      <c r="D429" s="25"/>
      <c r="E429" s="25"/>
      <c r="F429" s="25"/>
      <c r="G429" s="25"/>
      <c r="H429" s="25"/>
      <c r="I429" s="25"/>
      <c r="J429" s="25"/>
    </row>
    <row r="430">
      <c r="A430" s="25"/>
      <c r="B430" s="25"/>
      <c r="C430" s="25"/>
      <c r="D430" s="25"/>
      <c r="E430" s="25"/>
      <c r="F430" s="25"/>
      <c r="G430" s="25"/>
      <c r="H430" s="25"/>
      <c r="I430" s="25"/>
      <c r="J430" s="25"/>
    </row>
    <row r="431">
      <c r="A431" s="25"/>
      <c r="B431" s="25"/>
      <c r="C431" s="25"/>
      <c r="D431" s="25"/>
      <c r="E431" s="25"/>
      <c r="F431" s="25"/>
      <c r="G431" s="25"/>
      <c r="H431" s="25"/>
      <c r="I431" s="25"/>
      <c r="J431" s="25"/>
    </row>
    <row r="432">
      <c r="A432" s="25"/>
      <c r="B432" s="25"/>
      <c r="C432" s="25"/>
      <c r="D432" s="25"/>
      <c r="E432" s="25"/>
      <c r="F432" s="25"/>
      <c r="G432" s="25"/>
      <c r="H432" s="25"/>
      <c r="I432" s="25"/>
      <c r="J432" s="25"/>
    </row>
    <row r="433">
      <c r="A433" s="25"/>
      <c r="B433" s="25"/>
      <c r="C433" s="25"/>
      <c r="D433" s="25"/>
      <c r="E433" s="25"/>
      <c r="F433" s="25"/>
      <c r="G433" s="25"/>
      <c r="H433" s="25"/>
      <c r="I433" s="25"/>
      <c r="J433" s="25"/>
    </row>
    <row r="434">
      <c r="A434" s="25"/>
      <c r="B434" s="25"/>
      <c r="C434" s="25"/>
      <c r="D434" s="25"/>
      <c r="E434" s="25"/>
      <c r="F434" s="25"/>
      <c r="G434" s="25"/>
      <c r="H434" s="25"/>
      <c r="I434" s="25"/>
      <c r="J434" s="25"/>
    </row>
    <row r="435">
      <c r="A435" s="25"/>
      <c r="B435" s="25"/>
      <c r="C435" s="25"/>
      <c r="D435" s="25"/>
      <c r="E435" s="25"/>
      <c r="F435" s="25"/>
      <c r="G435" s="25"/>
      <c r="H435" s="25"/>
      <c r="I435" s="25"/>
      <c r="J435" s="25"/>
    </row>
    <row r="436">
      <c r="A436" s="25"/>
      <c r="B436" s="25"/>
      <c r="C436" s="25"/>
      <c r="D436" s="25"/>
      <c r="E436" s="25"/>
      <c r="F436" s="25"/>
      <c r="G436" s="25"/>
      <c r="H436" s="25"/>
      <c r="I436" s="25"/>
      <c r="J436" s="25"/>
    </row>
    <row r="437">
      <c r="A437" s="25"/>
      <c r="B437" s="25"/>
      <c r="C437" s="25"/>
      <c r="D437" s="25"/>
      <c r="E437" s="25"/>
      <c r="F437" s="25"/>
      <c r="G437" s="25"/>
      <c r="H437" s="25"/>
      <c r="I437" s="25"/>
      <c r="J437" s="25"/>
    </row>
    <row r="438">
      <c r="A438" s="25"/>
      <c r="B438" s="25"/>
      <c r="C438" s="25"/>
      <c r="D438" s="25"/>
      <c r="E438" s="25"/>
      <c r="F438" s="25"/>
      <c r="G438" s="25"/>
      <c r="H438" s="25"/>
      <c r="I438" s="25"/>
      <c r="J438" s="25"/>
    </row>
    <row r="439">
      <c r="A439" s="25"/>
      <c r="B439" s="25"/>
      <c r="C439" s="25"/>
      <c r="D439" s="25"/>
      <c r="E439" s="25"/>
      <c r="F439" s="25"/>
      <c r="G439" s="25"/>
      <c r="H439" s="25"/>
      <c r="I439" s="25"/>
      <c r="J439" s="25"/>
    </row>
    <row r="440">
      <c r="A440" s="25"/>
      <c r="B440" s="25"/>
      <c r="C440" s="25"/>
      <c r="D440" s="25"/>
      <c r="E440" s="25"/>
      <c r="F440" s="25"/>
      <c r="G440" s="25"/>
      <c r="H440" s="25"/>
      <c r="I440" s="25"/>
      <c r="J440" s="25"/>
    </row>
    <row r="441">
      <c r="A441" s="25"/>
      <c r="B441" s="25"/>
      <c r="C441" s="25"/>
      <c r="D441" s="25"/>
      <c r="E441" s="25"/>
      <c r="F441" s="25"/>
      <c r="G441" s="25"/>
      <c r="H441" s="25"/>
      <c r="I441" s="25"/>
      <c r="J441" s="25"/>
    </row>
    <row r="442">
      <c r="A442" s="25"/>
      <c r="B442" s="25"/>
      <c r="C442" s="25"/>
      <c r="D442" s="25"/>
      <c r="E442" s="25"/>
      <c r="F442" s="25"/>
      <c r="G442" s="25"/>
      <c r="H442" s="25"/>
      <c r="I442" s="25"/>
      <c r="J442" s="25"/>
    </row>
    <row r="443">
      <c r="A443" s="25"/>
      <c r="B443" s="25"/>
      <c r="C443" s="25"/>
      <c r="D443" s="25"/>
      <c r="E443" s="25"/>
      <c r="F443" s="25"/>
      <c r="G443" s="25"/>
      <c r="H443" s="25"/>
      <c r="I443" s="25"/>
      <c r="J443" s="25"/>
    </row>
    <row r="444">
      <c r="A444" s="25"/>
      <c r="B444" s="25"/>
      <c r="C444" s="25"/>
      <c r="D444" s="25"/>
      <c r="E444" s="25"/>
      <c r="F444" s="25"/>
      <c r="G444" s="25"/>
      <c r="H444" s="25"/>
      <c r="I444" s="25"/>
      <c r="J444" s="25"/>
    </row>
    <row r="445">
      <c r="A445" s="25"/>
      <c r="B445" s="25"/>
      <c r="C445" s="25"/>
      <c r="D445" s="25"/>
      <c r="E445" s="25"/>
      <c r="F445" s="25"/>
      <c r="G445" s="25"/>
      <c r="H445" s="25"/>
      <c r="I445" s="25"/>
      <c r="J445" s="25"/>
    </row>
    <row r="446">
      <c r="A446" s="25"/>
      <c r="B446" s="25"/>
      <c r="C446" s="25"/>
      <c r="D446" s="25"/>
      <c r="E446" s="25"/>
      <c r="F446" s="25"/>
      <c r="G446" s="25"/>
      <c r="H446" s="25"/>
      <c r="I446" s="25"/>
      <c r="J446" s="25"/>
    </row>
    <row r="447">
      <c r="A447" s="25"/>
      <c r="B447" s="25"/>
      <c r="C447" s="25"/>
      <c r="D447" s="25"/>
      <c r="E447" s="25"/>
      <c r="F447" s="25"/>
      <c r="G447" s="25"/>
      <c r="H447" s="25"/>
      <c r="I447" s="25"/>
      <c r="J447" s="25"/>
    </row>
    <row r="448">
      <c r="A448" s="25"/>
      <c r="B448" s="25"/>
      <c r="C448" s="25"/>
      <c r="D448" s="25"/>
      <c r="E448" s="25"/>
      <c r="F448" s="25"/>
      <c r="G448" s="25"/>
      <c r="H448" s="25"/>
      <c r="I448" s="25"/>
      <c r="J448" s="25"/>
    </row>
    <row r="449">
      <c r="A449" s="25"/>
      <c r="B449" s="25"/>
      <c r="C449" s="25"/>
      <c r="D449" s="25"/>
      <c r="E449" s="25"/>
      <c r="F449" s="25"/>
      <c r="G449" s="25"/>
      <c r="H449" s="25"/>
      <c r="I449" s="25"/>
      <c r="J449" s="25"/>
    </row>
    <row r="450">
      <c r="A450" s="25"/>
      <c r="B450" s="25"/>
      <c r="C450" s="25"/>
      <c r="D450" s="25"/>
      <c r="E450" s="25"/>
      <c r="F450" s="25"/>
      <c r="G450" s="25"/>
      <c r="H450" s="25"/>
      <c r="I450" s="25"/>
      <c r="J450" s="25"/>
    </row>
    <row r="451">
      <c r="A451" s="25"/>
      <c r="B451" s="25"/>
      <c r="C451" s="25"/>
      <c r="D451" s="25"/>
      <c r="E451" s="25"/>
      <c r="F451" s="25"/>
      <c r="G451" s="25"/>
      <c r="H451" s="25"/>
      <c r="I451" s="25"/>
      <c r="J451" s="25"/>
    </row>
    <row r="452">
      <c r="A452" s="25"/>
      <c r="B452" s="25"/>
      <c r="C452" s="25"/>
      <c r="D452" s="25"/>
      <c r="E452" s="25"/>
      <c r="F452" s="25"/>
      <c r="G452" s="25"/>
      <c r="H452" s="25"/>
      <c r="I452" s="25"/>
      <c r="J452" s="25"/>
    </row>
    <row r="453">
      <c r="A453" s="25"/>
      <c r="B453" s="25"/>
      <c r="C453" s="25"/>
      <c r="D453" s="25"/>
      <c r="E453" s="25"/>
      <c r="F453" s="25"/>
      <c r="G453" s="25"/>
      <c r="H453" s="25"/>
      <c r="I453" s="25"/>
      <c r="J453" s="25"/>
    </row>
    <row r="454">
      <c r="A454" s="25"/>
      <c r="B454" s="25"/>
      <c r="C454" s="25"/>
      <c r="D454" s="25"/>
      <c r="E454" s="25"/>
      <c r="F454" s="25"/>
      <c r="G454" s="25"/>
      <c r="H454" s="25"/>
      <c r="I454" s="25"/>
      <c r="J454" s="25"/>
    </row>
    <row r="455">
      <c r="A455" s="25"/>
      <c r="B455" s="25"/>
      <c r="C455" s="25"/>
      <c r="D455" s="25"/>
      <c r="E455" s="25"/>
      <c r="F455" s="25"/>
      <c r="G455" s="25"/>
      <c r="H455" s="25"/>
      <c r="I455" s="25"/>
      <c r="J455" s="25"/>
    </row>
    <row r="456">
      <c r="A456" s="25"/>
      <c r="B456" s="25"/>
      <c r="C456" s="25"/>
      <c r="D456" s="25"/>
      <c r="E456" s="25"/>
      <c r="F456" s="25"/>
      <c r="G456" s="25"/>
      <c r="H456" s="25"/>
      <c r="I456" s="25"/>
      <c r="J456" s="25"/>
    </row>
    <row r="457">
      <c r="A457" s="25"/>
      <c r="B457" s="25"/>
      <c r="C457" s="25"/>
      <c r="D457" s="25"/>
      <c r="E457" s="25"/>
      <c r="F457" s="25"/>
      <c r="G457" s="25"/>
      <c r="H457" s="25"/>
      <c r="I457" s="25"/>
      <c r="J457" s="25"/>
    </row>
    <row r="458">
      <c r="A458" s="25"/>
      <c r="B458" s="25"/>
      <c r="C458" s="25"/>
      <c r="D458" s="25"/>
      <c r="E458" s="25"/>
      <c r="F458" s="25"/>
      <c r="G458" s="25"/>
      <c r="H458" s="25"/>
      <c r="I458" s="25"/>
      <c r="J458" s="25"/>
    </row>
    <row r="459">
      <c r="A459" s="25"/>
      <c r="B459" s="25"/>
      <c r="C459" s="25"/>
      <c r="D459" s="25"/>
      <c r="E459" s="25"/>
      <c r="F459" s="25"/>
      <c r="G459" s="25"/>
      <c r="H459" s="25"/>
      <c r="I459" s="25"/>
      <c r="J459" s="25"/>
    </row>
    <row r="460">
      <c r="A460" s="25"/>
      <c r="B460" s="25"/>
      <c r="C460" s="25"/>
      <c r="D460" s="25"/>
      <c r="E460" s="25"/>
      <c r="F460" s="25"/>
      <c r="G460" s="25"/>
      <c r="H460" s="25"/>
      <c r="I460" s="25"/>
      <c r="J460" s="25"/>
    </row>
    <row r="461">
      <c r="A461" s="25"/>
      <c r="B461" s="25"/>
      <c r="C461" s="25"/>
      <c r="D461" s="25"/>
      <c r="E461" s="25"/>
      <c r="F461" s="25"/>
      <c r="G461" s="25"/>
      <c r="H461" s="25"/>
      <c r="I461" s="25"/>
      <c r="J461" s="25"/>
    </row>
    <row r="462">
      <c r="A462" s="25"/>
      <c r="B462" s="25"/>
      <c r="C462" s="25"/>
      <c r="D462" s="25"/>
      <c r="E462" s="25"/>
      <c r="F462" s="25"/>
      <c r="G462" s="25"/>
      <c r="H462" s="25"/>
      <c r="I462" s="25"/>
      <c r="J462" s="25"/>
    </row>
    <row r="463">
      <c r="A463" s="25"/>
      <c r="B463" s="25"/>
      <c r="C463" s="25"/>
      <c r="D463" s="25"/>
      <c r="E463" s="25"/>
      <c r="F463" s="25"/>
      <c r="G463" s="25"/>
      <c r="H463" s="25"/>
      <c r="I463" s="25"/>
      <c r="J463" s="25"/>
    </row>
    <row r="464">
      <c r="A464" s="25"/>
      <c r="B464" s="25"/>
      <c r="C464" s="25"/>
      <c r="D464" s="25"/>
      <c r="E464" s="25"/>
      <c r="F464" s="25"/>
      <c r="G464" s="25"/>
      <c r="H464" s="25"/>
      <c r="I464" s="25"/>
      <c r="J464" s="25"/>
    </row>
    <row r="465">
      <c r="A465" s="25"/>
      <c r="B465" s="25"/>
      <c r="C465" s="25"/>
      <c r="D465" s="25"/>
      <c r="E465" s="25"/>
      <c r="F465" s="25"/>
      <c r="G465" s="25"/>
      <c r="H465" s="25"/>
      <c r="I465" s="25"/>
      <c r="J465" s="25"/>
    </row>
    <row r="466">
      <c r="A466" s="25"/>
      <c r="B466" s="25"/>
      <c r="C466" s="25"/>
      <c r="D466" s="25"/>
      <c r="E466" s="25"/>
      <c r="F466" s="25"/>
      <c r="G466" s="25"/>
      <c r="H466" s="25"/>
      <c r="I466" s="25"/>
      <c r="J466" s="25"/>
    </row>
    <row r="467">
      <c r="A467" s="25"/>
      <c r="B467" s="25"/>
      <c r="C467" s="25"/>
      <c r="D467" s="25"/>
      <c r="E467" s="25"/>
      <c r="F467" s="25"/>
      <c r="G467" s="25"/>
      <c r="H467" s="25"/>
      <c r="I467" s="25"/>
      <c r="J467" s="25"/>
    </row>
    <row r="468">
      <c r="A468" s="25"/>
      <c r="B468" s="25"/>
      <c r="C468" s="25"/>
      <c r="D468" s="25"/>
      <c r="E468" s="25"/>
      <c r="F468" s="25"/>
      <c r="G468" s="25"/>
      <c r="H468" s="25"/>
      <c r="I468" s="25"/>
      <c r="J468" s="25"/>
    </row>
    <row r="469">
      <c r="A469" s="25"/>
      <c r="B469" s="25"/>
      <c r="C469" s="25"/>
      <c r="D469" s="25"/>
      <c r="E469" s="25"/>
      <c r="F469" s="25"/>
      <c r="G469" s="25"/>
      <c r="H469" s="25"/>
      <c r="I469" s="25"/>
      <c r="J469" s="25"/>
    </row>
    <row r="470">
      <c r="A470" s="25"/>
      <c r="B470" s="25"/>
      <c r="C470" s="25"/>
      <c r="D470" s="25"/>
      <c r="E470" s="25"/>
      <c r="F470" s="25"/>
      <c r="G470" s="25"/>
      <c r="H470" s="25"/>
      <c r="I470" s="25"/>
      <c r="J470" s="25"/>
    </row>
    <row r="471">
      <c r="A471" s="25"/>
      <c r="B471" s="25"/>
      <c r="C471" s="25"/>
      <c r="D471" s="25"/>
      <c r="E471" s="25"/>
      <c r="F471" s="25"/>
      <c r="G471" s="25"/>
      <c r="H471" s="25"/>
      <c r="I471" s="25"/>
      <c r="J471" s="25"/>
    </row>
    <row r="472">
      <c r="A472" s="25"/>
      <c r="B472" s="25"/>
      <c r="C472" s="25"/>
      <c r="D472" s="25"/>
      <c r="E472" s="25"/>
      <c r="F472" s="25"/>
      <c r="G472" s="25"/>
      <c r="H472" s="25"/>
      <c r="I472" s="25"/>
      <c r="J472" s="25"/>
    </row>
    <row r="473">
      <c r="A473" s="25"/>
      <c r="B473" s="25"/>
      <c r="C473" s="25"/>
      <c r="D473" s="25"/>
      <c r="E473" s="25"/>
      <c r="F473" s="25"/>
      <c r="G473" s="25"/>
      <c r="H473" s="25"/>
      <c r="I473" s="25"/>
      <c r="J473" s="25"/>
    </row>
    <row r="474">
      <c r="A474" s="25"/>
      <c r="B474" s="25"/>
      <c r="C474" s="25"/>
      <c r="D474" s="25"/>
      <c r="E474" s="25"/>
      <c r="F474" s="25"/>
      <c r="G474" s="25"/>
      <c r="H474" s="25"/>
      <c r="I474" s="25"/>
      <c r="J474" s="25"/>
    </row>
    <row r="475">
      <c r="A475" s="25"/>
      <c r="B475" s="25"/>
      <c r="C475" s="25"/>
      <c r="D475" s="25"/>
      <c r="E475" s="25"/>
      <c r="F475" s="25"/>
      <c r="G475" s="25"/>
      <c r="H475" s="25"/>
      <c r="I475" s="25"/>
      <c r="J475" s="25"/>
    </row>
    <row r="476">
      <c r="A476" s="25"/>
      <c r="B476" s="25"/>
      <c r="C476" s="25"/>
      <c r="D476" s="25"/>
      <c r="E476" s="25"/>
      <c r="F476" s="25"/>
      <c r="G476" s="25"/>
      <c r="H476" s="25"/>
      <c r="I476" s="25"/>
      <c r="J476" s="25"/>
    </row>
    <row r="477">
      <c r="A477" s="25"/>
      <c r="B477" s="25"/>
      <c r="C477" s="25"/>
      <c r="D477" s="25"/>
      <c r="E477" s="25"/>
      <c r="F477" s="25"/>
      <c r="G477" s="25"/>
      <c r="H477" s="25"/>
      <c r="I477" s="25"/>
      <c r="J477" s="25"/>
    </row>
    <row r="478">
      <c r="A478" s="25"/>
      <c r="B478" s="25"/>
      <c r="C478" s="25"/>
      <c r="D478" s="25"/>
      <c r="E478" s="25"/>
      <c r="F478" s="25"/>
      <c r="G478" s="25"/>
      <c r="H478" s="25"/>
      <c r="I478" s="25"/>
      <c r="J478" s="25"/>
    </row>
    <row r="479">
      <c r="A479" s="25"/>
      <c r="B479" s="25"/>
      <c r="C479" s="25"/>
      <c r="D479" s="25"/>
      <c r="E479" s="25"/>
      <c r="F479" s="25"/>
      <c r="G479" s="25"/>
      <c r="H479" s="25"/>
      <c r="I479" s="25"/>
      <c r="J479" s="25"/>
    </row>
    <row r="480">
      <c r="A480" s="25"/>
      <c r="B480" s="25"/>
      <c r="C480" s="25"/>
      <c r="D480" s="25"/>
      <c r="E480" s="25"/>
      <c r="F480" s="25"/>
      <c r="G480" s="25"/>
      <c r="H480" s="25"/>
      <c r="I480" s="25"/>
      <c r="J480" s="25"/>
    </row>
    <row r="481">
      <c r="A481" s="25"/>
      <c r="B481" s="25"/>
      <c r="C481" s="25"/>
      <c r="D481" s="25"/>
      <c r="E481" s="25"/>
      <c r="F481" s="25"/>
      <c r="G481" s="25"/>
      <c r="H481" s="25"/>
      <c r="I481" s="25"/>
      <c r="J481" s="25"/>
    </row>
    <row r="482">
      <c r="A482" s="25"/>
      <c r="B482" s="25"/>
      <c r="C482" s="25"/>
      <c r="D482" s="25"/>
      <c r="E482" s="25"/>
      <c r="F482" s="25"/>
      <c r="G482" s="25"/>
      <c r="H482" s="25"/>
      <c r="I482" s="25"/>
      <c r="J482" s="25"/>
    </row>
    <row r="483">
      <c r="A483" s="25"/>
      <c r="B483" s="25"/>
      <c r="C483" s="25"/>
      <c r="D483" s="25"/>
      <c r="E483" s="25"/>
      <c r="F483" s="25"/>
      <c r="G483" s="25"/>
      <c r="H483" s="25"/>
      <c r="I483" s="25"/>
      <c r="J483" s="25"/>
    </row>
    <row r="484">
      <c r="A484" s="25"/>
      <c r="B484" s="25"/>
      <c r="C484" s="25"/>
      <c r="D484" s="25"/>
      <c r="E484" s="25"/>
      <c r="F484" s="25"/>
      <c r="G484" s="25"/>
      <c r="H484" s="25"/>
      <c r="I484" s="25"/>
      <c r="J484" s="25"/>
    </row>
    <row r="485">
      <c r="A485" s="25"/>
      <c r="B485" s="25"/>
      <c r="C485" s="25"/>
      <c r="D485" s="25"/>
      <c r="E485" s="25"/>
      <c r="F485" s="25"/>
      <c r="G485" s="25"/>
      <c r="H485" s="25"/>
      <c r="I485" s="25"/>
      <c r="J485" s="25"/>
    </row>
    <row r="486">
      <c r="A486" s="25"/>
      <c r="B486" s="25"/>
      <c r="C486" s="25"/>
      <c r="D486" s="25"/>
      <c r="E486" s="25"/>
      <c r="F486" s="25"/>
      <c r="G486" s="25"/>
      <c r="H486" s="25"/>
      <c r="I486" s="25"/>
      <c r="J486" s="25"/>
    </row>
    <row r="487">
      <c r="A487" s="25"/>
      <c r="B487" s="25"/>
      <c r="C487" s="25"/>
      <c r="D487" s="25"/>
      <c r="E487" s="25"/>
      <c r="F487" s="25"/>
      <c r="G487" s="25"/>
      <c r="H487" s="25"/>
      <c r="I487" s="25"/>
      <c r="J487" s="25"/>
    </row>
    <row r="488">
      <c r="A488" s="25"/>
      <c r="B488" s="25"/>
      <c r="C488" s="25"/>
      <c r="D488" s="25"/>
      <c r="E488" s="25"/>
      <c r="F488" s="25"/>
      <c r="G488" s="25"/>
      <c r="H488" s="25"/>
      <c r="I488" s="25"/>
      <c r="J488" s="25"/>
    </row>
    <row r="489">
      <c r="A489" s="25"/>
      <c r="B489" s="25"/>
      <c r="C489" s="25"/>
      <c r="D489" s="25"/>
      <c r="E489" s="25"/>
      <c r="F489" s="25"/>
      <c r="G489" s="25"/>
      <c r="H489" s="25"/>
      <c r="I489" s="25"/>
      <c r="J489" s="25"/>
    </row>
    <row r="490">
      <c r="A490" s="25"/>
      <c r="B490" s="25"/>
      <c r="C490" s="25"/>
      <c r="D490" s="25"/>
      <c r="E490" s="25"/>
      <c r="F490" s="25"/>
      <c r="G490" s="25"/>
      <c r="H490" s="25"/>
      <c r="I490" s="25"/>
      <c r="J490" s="25"/>
    </row>
    <row r="491">
      <c r="A491" s="25"/>
      <c r="B491" s="25"/>
      <c r="C491" s="25"/>
      <c r="D491" s="25"/>
      <c r="E491" s="25"/>
      <c r="F491" s="25"/>
      <c r="G491" s="25"/>
      <c r="H491" s="25"/>
      <c r="I491" s="25"/>
      <c r="J491" s="25"/>
    </row>
    <row r="492">
      <c r="A492" s="25"/>
      <c r="B492" s="25"/>
      <c r="C492" s="25"/>
      <c r="D492" s="25"/>
      <c r="E492" s="25"/>
      <c r="F492" s="25"/>
      <c r="G492" s="25"/>
      <c r="H492" s="25"/>
      <c r="I492" s="25"/>
      <c r="J492" s="25"/>
    </row>
    <row r="493">
      <c r="A493" s="25"/>
      <c r="B493" s="25"/>
      <c r="C493" s="25"/>
      <c r="D493" s="25"/>
      <c r="E493" s="25"/>
      <c r="F493" s="25"/>
      <c r="G493" s="25"/>
      <c r="H493" s="25"/>
      <c r="I493" s="25"/>
      <c r="J493" s="25"/>
    </row>
    <row r="494">
      <c r="A494" s="25"/>
      <c r="B494" s="25"/>
      <c r="C494" s="25"/>
      <c r="D494" s="25"/>
      <c r="E494" s="25"/>
      <c r="F494" s="25"/>
      <c r="G494" s="25"/>
      <c r="H494" s="25"/>
      <c r="I494" s="25"/>
      <c r="J494" s="25"/>
    </row>
    <row r="495">
      <c r="A495" s="25"/>
      <c r="B495" s="25"/>
      <c r="C495" s="25"/>
      <c r="D495" s="25"/>
      <c r="E495" s="25"/>
      <c r="F495" s="25"/>
      <c r="G495" s="25"/>
      <c r="H495" s="25"/>
      <c r="I495" s="25"/>
      <c r="J495" s="25"/>
    </row>
    <row r="496">
      <c r="A496" s="25"/>
      <c r="B496" s="25"/>
      <c r="C496" s="25"/>
      <c r="D496" s="25"/>
      <c r="E496" s="25"/>
      <c r="F496" s="25"/>
      <c r="G496" s="25"/>
      <c r="H496" s="25"/>
      <c r="I496" s="25"/>
      <c r="J496" s="25"/>
    </row>
    <row r="497">
      <c r="A497" s="25"/>
      <c r="B497" s="25"/>
      <c r="C497" s="25"/>
      <c r="D497" s="25"/>
      <c r="E497" s="25"/>
      <c r="F497" s="25"/>
      <c r="G497" s="25"/>
      <c r="H497" s="25"/>
      <c r="I497" s="25"/>
      <c r="J497" s="25"/>
    </row>
    <row r="498">
      <c r="A498" s="25"/>
      <c r="B498" s="25"/>
      <c r="C498" s="25"/>
      <c r="D498" s="25"/>
      <c r="E498" s="25"/>
      <c r="F498" s="25"/>
      <c r="G498" s="25"/>
      <c r="H498" s="25"/>
      <c r="I498" s="25"/>
      <c r="J498" s="25"/>
    </row>
    <row r="499">
      <c r="A499" s="25"/>
      <c r="B499" s="25"/>
      <c r="C499" s="25"/>
      <c r="D499" s="25"/>
      <c r="E499" s="25"/>
      <c r="F499" s="25"/>
      <c r="G499" s="25"/>
      <c r="H499" s="25"/>
      <c r="I499" s="25"/>
      <c r="J499" s="25"/>
    </row>
    <row r="500">
      <c r="A500" s="25"/>
      <c r="B500" s="25"/>
      <c r="C500" s="25"/>
      <c r="D500" s="25"/>
      <c r="E500" s="25"/>
      <c r="F500" s="25"/>
      <c r="G500" s="25"/>
      <c r="H500" s="25"/>
      <c r="I500" s="25"/>
      <c r="J500" s="25"/>
    </row>
    <row r="501">
      <c r="A501" s="25"/>
      <c r="B501" s="25"/>
      <c r="C501" s="25"/>
      <c r="D501" s="25"/>
      <c r="E501" s="25"/>
      <c r="F501" s="25"/>
      <c r="G501" s="25"/>
      <c r="H501" s="25"/>
      <c r="I501" s="25"/>
      <c r="J501" s="25"/>
    </row>
    <row r="502">
      <c r="A502" s="25"/>
      <c r="B502" s="25"/>
      <c r="C502" s="25"/>
      <c r="D502" s="25"/>
      <c r="E502" s="25"/>
      <c r="F502" s="25"/>
      <c r="G502" s="25"/>
      <c r="H502" s="25"/>
      <c r="I502" s="25"/>
      <c r="J502" s="25"/>
    </row>
    <row r="503">
      <c r="A503" s="25"/>
      <c r="B503" s="25"/>
      <c r="C503" s="25"/>
      <c r="D503" s="25"/>
      <c r="E503" s="25"/>
      <c r="F503" s="25"/>
      <c r="G503" s="25"/>
      <c r="H503" s="25"/>
      <c r="I503" s="25"/>
      <c r="J503" s="25"/>
    </row>
    <row r="504">
      <c r="A504" s="25"/>
      <c r="B504" s="25"/>
      <c r="C504" s="25"/>
      <c r="D504" s="25"/>
      <c r="E504" s="25"/>
      <c r="F504" s="25"/>
      <c r="G504" s="25"/>
      <c r="H504" s="25"/>
      <c r="I504" s="25"/>
      <c r="J504" s="25"/>
    </row>
    <row r="505">
      <c r="A505" s="25"/>
      <c r="B505" s="25"/>
      <c r="C505" s="25"/>
      <c r="D505" s="25"/>
      <c r="E505" s="25"/>
      <c r="F505" s="25"/>
      <c r="G505" s="25"/>
      <c r="H505" s="25"/>
      <c r="I505" s="25"/>
      <c r="J505" s="25"/>
    </row>
    <row r="506">
      <c r="A506" s="25"/>
      <c r="B506" s="25"/>
      <c r="C506" s="25"/>
      <c r="D506" s="25"/>
      <c r="E506" s="25"/>
      <c r="F506" s="25"/>
      <c r="G506" s="25"/>
      <c r="H506" s="25"/>
      <c r="I506" s="25"/>
      <c r="J506" s="25"/>
    </row>
    <row r="507">
      <c r="A507" s="25"/>
      <c r="B507" s="25"/>
      <c r="C507" s="25"/>
      <c r="D507" s="25"/>
      <c r="E507" s="25"/>
      <c r="F507" s="25"/>
      <c r="G507" s="25"/>
      <c r="H507" s="25"/>
      <c r="I507" s="25"/>
      <c r="J507" s="25"/>
    </row>
    <row r="508">
      <c r="A508" s="25"/>
      <c r="B508" s="25"/>
      <c r="C508" s="25"/>
      <c r="D508" s="25"/>
      <c r="E508" s="25"/>
      <c r="F508" s="25"/>
      <c r="G508" s="25"/>
      <c r="H508" s="25"/>
      <c r="I508" s="25"/>
      <c r="J508" s="25"/>
    </row>
    <row r="509">
      <c r="A509" s="25"/>
      <c r="B509" s="25"/>
      <c r="C509" s="25"/>
      <c r="D509" s="25"/>
      <c r="E509" s="25"/>
      <c r="F509" s="25"/>
      <c r="G509" s="25"/>
      <c r="H509" s="25"/>
      <c r="I509" s="25"/>
      <c r="J509" s="25"/>
    </row>
    <row r="510">
      <c r="A510" s="25"/>
      <c r="B510" s="25"/>
      <c r="C510" s="25"/>
      <c r="D510" s="25"/>
      <c r="E510" s="25"/>
      <c r="F510" s="25"/>
      <c r="G510" s="25"/>
      <c r="H510" s="25"/>
      <c r="I510" s="25"/>
      <c r="J510" s="25"/>
    </row>
    <row r="511">
      <c r="A511" s="25"/>
      <c r="B511" s="25"/>
      <c r="C511" s="25"/>
      <c r="D511" s="25"/>
      <c r="E511" s="25"/>
      <c r="F511" s="25"/>
      <c r="G511" s="25"/>
      <c r="H511" s="25"/>
      <c r="I511" s="25"/>
      <c r="J511" s="25"/>
    </row>
    <row r="512">
      <c r="A512" s="25"/>
      <c r="B512" s="25"/>
      <c r="C512" s="25"/>
      <c r="D512" s="25"/>
      <c r="E512" s="25"/>
      <c r="F512" s="25"/>
      <c r="G512" s="25"/>
      <c r="H512" s="25"/>
      <c r="I512" s="25"/>
      <c r="J512" s="25"/>
    </row>
    <row r="513">
      <c r="A513" s="25"/>
      <c r="B513" s="25"/>
      <c r="C513" s="25"/>
      <c r="D513" s="25"/>
      <c r="E513" s="25"/>
      <c r="F513" s="25"/>
      <c r="G513" s="25"/>
      <c r="H513" s="25"/>
      <c r="I513" s="25"/>
      <c r="J513" s="25"/>
    </row>
    <row r="514">
      <c r="A514" s="25"/>
      <c r="B514" s="25"/>
      <c r="C514" s="25"/>
      <c r="D514" s="25"/>
      <c r="E514" s="25"/>
      <c r="F514" s="25"/>
      <c r="G514" s="25"/>
      <c r="H514" s="25"/>
      <c r="I514" s="25"/>
      <c r="J514" s="25"/>
    </row>
    <row r="515">
      <c r="A515" s="25"/>
      <c r="B515" s="25"/>
      <c r="C515" s="25"/>
      <c r="D515" s="25"/>
      <c r="E515" s="25"/>
      <c r="F515" s="25"/>
      <c r="G515" s="25"/>
      <c r="H515" s="25"/>
      <c r="I515" s="25"/>
      <c r="J515" s="25"/>
    </row>
    <row r="516">
      <c r="A516" s="25"/>
      <c r="B516" s="25"/>
      <c r="C516" s="25"/>
      <c r="D516" s="25"/>
      <c r="E516" s="25"/>
      <c r="F516" s="25"/>
      <c r="G516" s="25"/>
      <c r="H516" s="25"/>
      <c r="I516" s="25"/>
      <c r="J516" s="25"/>
    </row>
    <row r="517">
      <c r="A517" s="25"/>
      <c r="B517" s="25"/>
      <c r="C517" s="25"/>
      <c r="D517" s="25"/>
      <c r="E517" s="25"/>
      <c r="F517" s="25"/>
      <c r="G517" s="25"/>
      <c r="H517" s="25"/>
      <c r="I517" s="25"/>
      <c r="J517" s="25"/>
    </row>
    <row r="518">
      <c r="A518" s="25"/>
      <c r="B518" s="25"/>
      <c r="C518" s="25"/>
      <c r="D518" s="25"/>
      <c r="E518" s="25"/>
      <c r="F518" s="25"/>
      <c r="G518" s="25"/>
      <c r="H518" s="25"/>
      <c r="I518" s="25"/>
      <c r="J518" s="25"/>
    </row>
    <row r="519">
      <c r="A519" s="25"/>
      <c r="B519" s="25"/>
      <c r="C519" s="25"/>
      <c r="D519" s="25"/>
      <c r="E519" s="25"/>
      <c r="F519" s="25"/>
      <c r="G519" s="25"/>
      <c r="H519" s="25"/>
      <c r="I519" s="25"/>
      <c r="J519" s="25"/>
    </row>
    <row r="520">
      <c r="A520" s="25"/>
      <c r="B520" s="25"/>
      <c r="C520" s="25"/>
      <c r="D520" s="25"/>
      <c r="E520" s="25"/>
      <c r="F520" s="25"/>
      <c r="G520" s="25"/>
      <c r="H520" s="25"/>
      <c r="I520" s="25"/>
      <c r="J520" s="25"/>
    </row>
    <row r="521">
      <c r="A521" s="25"/>
      <c r="B521" s="25"/>
      <c r="C521" s="25"/>
      <c r="D521" s="25"/>
      <c r="E521" s="25"/>
      <c r="F521" s="25"/>
      <c r="G521" s="25"/>
      <c r="H521" s="25"/>
      <c r="I521" s="25"/>
      <c r="J521" s="25"/>
    </row>
    <row r="522">
      <c r="A522" s="25"/>
      <c r="B522" s="25"/>
      <c r="C522" s="25"/>
      <c r="D522" s="25"/>
      <c r="E522" s="25"/>
      <c r="F522" s="25"/>
      <c r="G522" s="25"/>
      <c r="H522" s="25"/>
      <c r="I522" s="25"/>
      <c r="J522" s="25"/>
    </row>
    <row r="523">
      <c r="A523" s="25"/>
      <c r="B523" s="25"/>
      <c r="C523" s="25"/>
      <c r="D523" s="25"/>
      <c r="E523" s="25"/>
      <c r="F523" s="25"/>
      <c r="G523" s="25"/>
      <c r="H523" s="25"/>
      <c r="I523" s="25"/>
      <c r="J523" s="25"/>
    </row>
    <row r="524">
      <c r="A524" s="25"/>
      <c r="B524" s="25"/>
      <c r="C524" s="25"/>
      <c r="D524" s="25"/>
      <c r="E524" s="25"/>
      <c r="F524" s="25"/>
      <c r="G524" s="25"/>
      <c r="H524" s="25"/>
      <c r="I524" s="25"/>
      <c r="J524" s="25"/>
    </row>
    <row r="525">
      <c r="A525" s="25"/>
      <c r="B525" s="25"/>
      <c r="C525" s="25"/>
      <c r="D525" s="25"/>
      <c r="E525" s="25"/>
      <c r="F525" s="25"/>
      <c r="G525" s="25"/>
      <c r="H525" s="25"/>
      <c r="I525" s="25"/>
      <c r="J525" s="25"/>
    </row>
    <row r="526">
      <c r="A526" s="25"/>
      <c r="B526" s="25"/>
      <c r="C526" s="25"/>
      <c r="D526" s="25"/>
      <c r="E526" s="25"/>
      <c r="F526" s="25"/>
      <c r="G526" s="25"/>
      <c r="H526" s="25"/>
      <c r="I526" s="25"/>
      <c r="J526" s="25"/>
    </row>
    <row r="527">
      <c r="A527" s="25"/>
      <c r="B527" s="25"/>
      <c r="C527" s="25"/>
      <c r="D527" s="25"/>
      <c r="E527" s="25"/>
      <c r="F527" s="25"/>
      <c r="G527" s="25"/>
      <c r="H527" s="25"/>
      <c r="I527" s="25"/>
      <c r="J527" s="25"/>
    </row>
    <row r="528">
      <c r="A528" s="25"/>
      <c r="B528" s="25"/>
      <c r="C528" s="25"/>
      <c r="D528" s="25"/>
      <c r="E528" s="25"/>
      <c r="F528" s="25"/>
      <c r="G528" s="25"/>
      <c r="H528" s="25"/>
      <c r="I528" s="25"/>
      <c r="J528" s="25"/>
    </row>
    <row r="529">
      <c r="A529" s="25"/>
      <c r="B529" s="25"/>
      <c r="C529" s="25"/>
      <c r="D529" s="25"/>
      <c r="E529" s="25"/>
      <c r="F529" s="25"/>
      <c r="G529" s="25"/>
      <c r="H529" s="25"/>
      <c r="I529" s="25"/>
      <c r="J529" s="25"/>
    </row>
    <row r="530">
      <c r="A530" s="25"/>
      <c r="B530" s="25"/>
      <c r="C530" s="25"/>
      <c r="D530" s="25"/>
      <c r="E530" s="25"/>
      <c r="F530" s="25"/>
      <c r="G530" s="25"/>
      <c r="H530" s="25"/>
      <c r="I530" s="25"/>
      <c r="J530" s="25"/>
    </row>
    <row r="531">
      <c r="A531" s="25"/>
      <c r="B531" s="25"/>
      <c r="C531" s="25"/>
      <c r="D531" s="25"/>
      <c r="E531" s="25"/>
      <c r="F531" s="25"/>
      <c r="G531" s="25"/>
      <c r="H531" s="25"/>
      <c r="I531" s="25"/>
      <c r="J531" s="25"/>
    </row>
    <row r="532">
      <c r="A532" s="25"/>
      <c r="B532" s="25"/>
      <c r="C532" s="25"/>
      <c r="D532" s="25"/>
      <c r="E532" s="25"/>
      <c r="F532" s="25"/>
      <c r="G532" s="25"/>
      <c r="H532" s="25"/>
      <c r="I532" s="25"/>
      <c r="J532" s="25"/>
    </row>
    <row r="533">
      <c r="A533" s="25"/>
      <c r="B533" s="25"/>
      <c r="C533" s="25"/>
      <c r="D533" s="25"/>
      <c r="E533" s="25"/>
      <c r="F533" s="25"/>
      <c r="G533" s="25"/>
      <c r="H533" s="25"/>
      <c r="I533" s="25"/>
      <c r="J533" s="25"/>
    </row>
    <row r="534">
      <c r="A534" s="25"/>
      <c r="B534" s="25"/>
      <c r="C534" s="25"/>
      <c r="D534" s="25"/>
      <c r="E534" s="25"/>
      <c r="F534" s="25"/>
      <c r="G534" s="25"/>
      <c r="H534" s="25"/>
      <c r="I534" s="25"/>
      <c r="J534" s="25"/>
    </row>
    <row r="535">
      <c r="A535" s="25"/>
      <c r="B535" s="25"/>
      <c r="C535" s="25"/>
      <c r="D535" s="25"/>
      <c r="E535" s="25"/>
      <c r="F535" s="25"/>
      <c r="G535" s="25"/>
      <c r="H535" s="25"/>
      <c r="I535" s="25"/>
      <c r="J535" s="25"/>
    </row>
    <row r="536">
      <c r="A536" s="25"/>
      <c r="B536" s="25"/>
      <c r="C536" s="25"/>
      <c r="D536" s="25"/>
      <c r="E536" s="25"/>
      <c r="F536" s="25"/>
      <c r="G536" s="25"/>
      <c r="H536" s="25"/>
      <c r="I536" s="25"/>
      <c r="J536" s="25"/>
    </row>
    <row r="537">
      <c r="A537" s="25"/>
      <c r="B537" s="25"/>
      <c r="C537" s="25"/>
      <c r="D537" s="25"/>
      <c r="E537" s="25"/>
      <c r="F537" s="25"/>
      <c r="G537" s="25"/>
      <c r="H537" s="25"/>
      <c r="I537" s="25"/>
      <c r="J537" s="25"/>
    </row>
    <row r="538">
      <c r="A538" s="25"/>
      <c r="B538" s="25"/>
      <c r="C538" s="25"/>
      <c r="D538" s="25"/>
      <c r="E538" s="25"/>
      <c r="F538" s="25"/>
      <c r="G538" s="25"/>
      <c r="H538" s="25"/>
      <c r="I538" s="25"/>
      <c r="J538" s="25"/>
    </row>
    <row r="539">
      <c r="A539" s="25"/>
      <c r="B539" s="25"/>
      <c r="C539" s="25"/>
      <c r="D539" s="25"/>
      <c r="E539" s="25"/>
      <c r="F539" s="25"/>
      <c r="G539" s="25"/>
      <c r="H539" s="25"/>
      <c r="I539" s="25"/>
      <c r="J539" s="25"/>
    </row>
    <row r="540">
      <c r="A540" s="25"/>
      <c r="B540" s="25"/>
      <c r="C540" s="25"/>
      <c r="D540" s="25"/>
      <c r="E540" s="25"/>
      <c r="F540" s="25"/>
      <c r="G540" s="25"/>
      <c r="H540" s="25"/>
      <c r="I540" s="25"/>
      <c r="J540" s="25"/>
    </row>
    <row r="541">
      <c r="A541" s="25"/>
      <c r="B541" s="25"/>
      <c r="C541" s="25"/>
      <c r="D541" s="25"/>
      <c r="E541" s="25"/>
      <c r="F541" s="25"/>
      <c r="G541" s="25"/>
      <c r="H541" s="25"/>
      <c r="I541" s="25"/>
      <c r="J541" s="25"/>
    </row>
    <row r="542">
      <c r="A542" s="25"/>
      <c r="B542" s="25"/>
      <c r="C542" s="25"/>
      <c r="D542" s="25"/>
      <c r="E542" s="25"/>
      <c r="F542" s="25"/>
      <c r="G542" s="25"/>
      <c r="H542" s="25"/>
      <c r="I542" s="25"/>
      <c r="J542" s="25"/>
    </row>
    <row r="543">
      <c r="A543" s="25"/>
      <c r="B543" s="25"/>
      <c r="C543" s="25"/>
      <c r="D543" s="25"/>
      <c r="E543" s="25"/>
      <c r="F543" s="25"/>
      <c r="G543" s="25"/>
      <c r="H543" s="25"/>
      <c r="I543" s="25"/>
      <c r="J543" s="25"/>
    </row>
    <row r="544">
      <c r="A544" s="25"/>
      <c r="B544" s="25"/>
      <c r="C544" s="25"/>
      <c r="D544" s="25"/>
      <c r="E544" s="25"/>
      <c r="F544" s="25"/>
      <c r="G544" s="25"/>
      <c r="H544" s="25"/>
      <c r="I544" s="25"/>
      <c r="J544" s="25"/>
    </row>
    <row r="545">
      <c r="A545" s="25"/>
      <c r="B545" s="25"/>
      <c r="C545" s="25"/>
      <c r="D545" s="25"/>
      <c r="E545" s="25"/>
      <c r="F545" s="25"/>
      <c r="G545" s="25"/>
      <c r="H545" s="25"/>
      <c r="I545" s="25"/>
      <c r="J545" s="25"/>
    </row>
    <row r="546">
      <c r="A546" s="25"/>
      <c r="B546" s="25"/>
      <c r="C546" s="25"/>
      <c r="D546" s="25"/>
      <c r="E546" s="25"/>
      <c r="F546" s="25"/>
      <c r="G546" s="25"/>
      <c r="H546" s="25"/>
      <c r="I546" s="25"/>
      <c r="J546" s="25"/>
    </row>
    <row r="547">
      <c r="A547" s="25"/>
      <c r="B547" s="25"/>
      <c r="C547" s="25"/>
      <c r="D547" s="25"/>
      <c r="E547" s="25"/>
      <c r="F547" s="25"/>
      <c r="G547" s="25"/>
      <c r="H547" s="25"/>
      <c r="I547" s="25"/>
      <c r="J547" s="25"/>
    </row>
    <row r="548">
      <c r="A548" s="25"/>
      <c r="B548" s="25"/>
      <c r="C548" s="25"/>
      <c r="D548" s="25"/>
      <c r="E548" s="25"/>
      <c r="F548" s="25"/>
      <c r="G548" s="25"/>
      <c r="H548" s="25"/>
      <c r="I548" s="25"/>
      <c r="J548" s="25"/>
    </row>
    <row r="549">
      <c r="A549" s="25"/>
      <c r="B549" s="25"/>
      <c r="C549" s="25"/>
      <c r="D549" s="25"/>
      <c r="E549" s="25"/>
      <c r="F549" s="25"/>
      <c r="G549" s="25"/>
      <c r="H549" s="25"/>
      <c r="I549" s="25"/>
      <c r="J549" s="25"/>
    </row>
    <row r="550">
      <c r="A550" s="25"/>
      <c r="B550" s="25"/>
      <c r="C550" s="25"/>
      <c r="D550" s="25"/>
      <c r="E550" s="25"/>
      <c r="F550" s="25"/>
      <c r="G550" s="25"/>
      <c r="H550" s="25"/>
      <c r="I550" s="25"/>
      <c r="J550" s="25"/>
    </row>
    <row r="551">
      <c r="A551" s="25"/>
      <c r="B551" s="25"/>
      <c r="C551" s="25"/>
      <c r="D551" s="25"/>
      <c r="E551" s="25"/>
      <c r="F551" s="25"/>
      <c r="G551" s="25"/>
      <c r="H551" s="25"/>
      <c r="I551" s="25"/>
      <c r="J551" s="25"/>
    </row>
    <row r="552">
      <c r="A552" s="25"/>
      <c r="B552" s="25"/>
      <c r="C552" s="25"/>
      <c r="D552" s="25"/>
      <c r="E552" s="25"/>
      <c r="F552" s="25"/>
      <c r="G552" s="25"/>
      <c r="H552" s="25"/>
      <c r="I552" s="25"/>
      <c r="J552" s="25"/>
    </row>
    <row r="553">
      <c r="A553" s="25"/>
      <c r="B553" s="25"/>
      <c r="C553" s="25"/>
      <c r="D553" s="25"/>
      <c r="E553" s="25"/>
      <c r="F553" s="25"/>
      <c r="G553" s="25"/>
      <c r="H553" s="25"/>
      <c r="I553" s="25"/>
      <c r="J553" s="25"/>
    </row>
    <row r="554">
      <c r="A554" s="25"/>
      <c r="B554" s="25"/>
      <c r="C554" s="25"/>
      <c r="D554" s="25"/>
      <c r="E554" s="25"/>
      <c r="F554" s="25"/>
      <c r="G554" s="25"/>
      <c r="H554" s="25"/>
      <c r="I554" s="25"/>
      <c r="J554" s="25"/>
    </row>
    <row r="555">
      <c r="A555" s="25"/>
      <c r="B555" s="25"/>
      <c r="C555" s="25"/>
      <c r="D555" s="25"/>
      <c r="E555" s="25"/>
      <c r="F555" s="25"/>
      <c r="G555" s="25"/>
      <c r="H555" s="25"/>
      <c r="I555" s="25"/>
      <c r="J555" s="25"/>
    </row>
    <row r="556">
      <c r="A556" s="25"/>
      <c r="B556" s="25"/>
      <c r="C556" s="25"/>
      <c r="D556" s="25"/>
      <c r="E556" s="25"/>
      <c r="F556" s="25"/>
      <c r="G556" s="25"/>
      <c r="H556" s="25"/>
      <c r="I556" s="25"/>
      <c r="J556" s="25"/>
    </row>
    <row r="557">
      <c r="A557" s="25"/>
      <c r="B557" s="25"/>
      <c r="C557" s="25"/>
      <c r="D557" s="25"/>
      <c r="E557" s="25"/>
      <c r="F557" s="25"/>
      <c r="G557" s="25"/>
      <c r="H557" s="25"/>
      <c r="I557" s="25"/>
      <c r="J557" s="25"/>
    </row>
    <row r="558">
      <c r="A558" s="25"/>
      <c r="B558" s="25"/>
      <c r="C558" s="25"/>
      <c r="D558" s="25"/>
      <c r="E558" s="25"/>
      <c r="F558" s="25"/>
      <c r="G558" s="25"/>
      <c r="H558" s="25"/>
      <c r="I558" s="25"/>
      <c r="J558" s="25"/>
    </row>
    <row r="559">
      <c r="A559" s="25"/>
      <c r="B559" s="25"/>
      <c r="C559" s="25"/>
      <c r="D559" s="25"/>
      <c r="E559" s="25"/>
      <c r="F559" s="25"/>
      <c r="G559" s="25"/>
      <c r="H559" s="25"/>
      <c r="I559" s="25"/>
      <c r="J559" s="25"/>
    </row>
    <row r="560">
      <c r="A560" s="25"/>
      <c r="B560" s="25"/>
      <c r="C560" s="25"/>
      <c r="D560" s="25"/>
      <c r="E560" s="25"/>
      <c r="F560" s="25"/>
      <c r="G560" s="25"/>
      <c r="H560" s="25"/>
      <c r="I560" s="25"/>
      <c r="J560" s="25"/>
    </row>
    <row r="561">
      <c r="A561" s="25"/>
      <c r="B561" s="25"/>
      <c r="C561" s="25"/>
      <c r="D561" s="25"/>
      <c r="E561" s="25"/>
      <c r="F561" s="25"/>
      <c r="G561" s="25"/>
      <c r="H561" s="25"/>
      <c r="I561" s="25"/>
      <c r="J561" s="25"/>
    </row>
    <row r="562">
      <c r="A562" s="25"/>
      <c r="B562" s="25"/>
      <c r="C562" s="25"/>
      <c r="D562" s="25"/>
      <c r="E562" s="25"/>
      <c r="F562" s="25"/>
      <c r="G562" s="25"/>
      <c r="H562" s="25"/>
      <c r="I562" s="25"/>
      <c r="J562" s="25"/>
    </row>
    <row r="563">
      <c r="A563" s="25"/>
      <c r="B563" s="25"/>
      <c r="C563" s="25"/>
      <c r="D563" s="25"/>
      <c r="E563" s="25"/>
      <c r="F563" s="25"/>
      <c r="G563" s="25"/>
      <c r="H563" s="25"/>
      <c r="I563" s="25"/>
      <c r="J563" s="25"/>
    </row>
    <row r="564">
      <c r="A564" s="25"/>
      <c r="B564" s="25"/>
      <c r="C564" s="25"/>
      <c r="D564" s="25"/>
      <c r="E564" s="25"/>
      <c r="F564" s="25"/>
      <c r="G564" s="25"/>
      <c r="H564" s="25"/>
      <c r="I564" s="25"/>
      <c r="J564" s="25"/>
    </row>
    <row r="565">
      <c r="A565" s="25"/>
      <c r="B565" s="25"/>
      <c r="C565" s="25"/>
      <c r="D565" s="25"/>
      <c r="E565" s="25"/>
      <c r="F565" s="25"/>
      <c r="G565" s="25"/>
      <c r="H565" s="25"/>
      <c r="I565" s="25"/>
      <c r="J565" s="25"/>
    </row>
    <row r="566">
      <c r="A566" s="25"/>
      <c r="B566" s="25"/>
      <c r="C566" s="25"/>
      <c r="D566" s="25"/>
      <c r="E566" s="25"/>
      <c r="F566" s="25"/>
      <c r="G566" s="25"/>
      <c r="H566" s="25"/>
      <c r="I566" s="25"/>
      <c r="J566" s="25"/>
    </row>
    <row r="567">
      <c r="A567" s="25"/>
      <c r="B567" s="25"/>
      <c r="C567" s="25"/>
      <c r="D567" s="25"/>
      <c r="E567" s="25"/>
      <c r="F567" s="25"/>
      <c r="G567" s="25"/>
      <c r="H567" s="25"/>
      <c r="I567" s="25"/>
      <c r="J567" s="25"/>
    </row>
    <row r="568">
      <c r="A568" s="25"/>
      <c r="B568" s="25"/>
      <c r="C568" s="25"/>
      <c r="D568" s="25"/>
      <c r="E568" s="25"/>
      <c r="F568" s="25"/>
      <c r="G568" s="25"/>
      <c r="H568" s="25"/>
      <c r="I568" s="25"/>
      <c r="J568" s="25"/>
    </row>
    <row r="569">
      <c r="A569" s="25"/>
      <c r="B569" s="25"/>
      <c r="C569" s="25"/>
      <c r="D569" s="25"/>
      <c r="E569" s="25"/>
      <c r="F569" s="25"/>
      <c r="G569" s="25"/>
      <c r="H569" s="25"/>
      <c r="I569" s="25"/>
      <c r="J569" s="25"/>
    </row>
    <row r="570">
      <c r="A570" s="25"/>
      <c r="B570" s="25"/>
      <c r="C570" s="25"/>
      <c r="D570" s="25"/>
      <c r="E570" s="25"/>
      <c r="F570" s="25"/>
      <c r="G570" s="25"/>
      <c r="H570" s="25"/>
      <c r="I570" s="25"/>
      <c r="J570" s="25"/>
    </row>
    <row r="571">
      <c r="A571" s="25"/>
      <c r="B571" s="25"/>
      <c r="C571" s="25"/>
      <c r="D571" s="25"/>
      <c r="E571" s="25"/>
      <c r="F571" s="25"/>
      <c r="G571" s="25"/>
      <c r="H571" s="25"/>
      <c r="I571" s="25"/>
      <c r="J571" s="25"/>
    </row>
    <row r="572">
      <c r="A572" s="25"/>
      <c r="B572" s="25"/>
      <c r="C572" s="25"/>
      <c r="D572" s="25"/>
      <c r="E572" s="25"/>
      <c r="F572" s="25"/>
      <c r="G572" s="25"/>
      <c r="H572" s="25"/>
      <c r="I572" s="25"/>
      <c r="J572" s="25"/>
    </row>
    <row r="573">
      <c r="A573" s="25"/>
      <c r="B573" s="25"/>
      <c r="C573" s="25"/>
      <c r="D573" s="25"/>
      <c r="E573" s="25"/>
      <c r="F573" s="25"/>
      <c r="G573" s="25"/>
      <c r="H573" s="25"/>
      <c r="I573" s="25"/>
      <c r="J573" s="25"/>
    </row>
    <row r="574">
      <c r="A574" s="25"/>
      <c r="B574" s="25"/>
      <c r="C574" s="25"/>
      <c r="D574" s="25"/>
      <c r="E574" s="25"/>
      <c r="F574" s="25"/>
      <c r="G574" s="25"/>
      <c r="H574" s="25"/>
      <c r="I574" s="25"/>
      <c r="J574" s="25"/>
    </row>
    <row r="575">
      <c r="A575" s="25"/>
      <c r="B575" s="25"/>
      <c r="C575" s="25"/>
      <c r="D575" s="25"/>
      <c r="E575" s="25"/>
      <c r="F575" s="25"/>
      <c r="G575" s="25"/>
      <c r="H575" s="25"/>
      <c r="I575" s="25"/>
      <c r="J575" s="25"/>
    </row>
    <row r="576">
      <c r="A576" s="25"/>
      <c r="B576" s="25"/>
      <c r="C576" s="25"/>
      <c r="D576" s="25"/>
      <c r="E576" s="25"/>
      <c r="F576" s="25"/>
      <c r="G576" s="25"/>
      <c r="H576" s="25"/>
      <c r="I576" s="25"/>
      <c r="J576" s="25"/>
    </row>
    <row r="577">
      <c r="A577" s="25"/>
      <c r="B577" s="25"/>
      <c r="C577" s="25"/>
      <c r="D577" s="25"/>
      <c r="E577" s="25"/>
      <c r="F577" s="25"/>
      <c r="G577" s="25"/>
      <c r="H577" s="25"/>
      <c r="I577" s="25"/>
      <c r="J577" s="25"/>
    </row>
    <row r="578">
      <c r="A578" s="25"/>
      <c r="B578" s="25"/>
      <c r="C578" s="25"/>
      <c r="D578" s="25"/>
      <c r="E578" s="25"/>
      <c r="F578" s="25"/>
      <c r="G578" s="25"/>
      <c r="H578" s="25"/>
      <c r="I578" s="25"/>
      <c r="J578" s="25"/>
    </row>
    <row r="579">
      <c r="A579" s="25"/>
      <c r="B579" s="25"/>
      <c r="C579" s="25"/>
      <c r="D579" s="25"/>
      <c r="E579" s="25"/>
      <c r="F579" s="25"/>
      <c r="G579" s="25"/>
      <c r="H579" s="25"/>
      <c r="I579" s="25"/>
      <c r="J579" s="25"/>
    </row>
    <row r="580">
      <c r="A580" s="25"/>
      <c r="B580" s="25"/>
      <c r="C580" s="25"/>
      <c r="D580" s="25"/>
      <c r="E580" s="25"/>
      <c r="F580" s="25"/>
      <c r="G580" s="25"/>
      <c r="H580" s="25"/>
      <c r="I580" s="25"/>
      <c r="J580" s="25"/>
    </row>
    <row r="581">
      <c r="A581" s="25"/>
      <c r="B581" s="25"/>
      <c r="C581" s="25"/>
      <c r="D581" s="25"/>
      <c r="E581" s="25"/>
      <c r="F581" s="25"/>
      <c r="G581" s="25"/>
      <c r="H581" s="25"/>
      <c r="I581" s="25"/>
      <c r="J581" s="25"/>
    </row>
    <row r="582">
      <c r="A582" s="25"/>
      <c r="B582" s="25"/>
      <c r="C582" s="25"/>
      <c r="D582" s="25"/>
      <c r="E582" s="25"/>
      <c r="F582" s="25"/>
      <c r="G582" s="25"/>
      <c r="H582" s="25"/>
      <c r="I582" s="25"/>
      <c r="J582" s="25"/>
    </row>
    <row r="583">
      <c r="A583" s="25"/>
      <c r="B583" s="25"/>
      <c r="C583" s="25"/>
      <c r="D583" s="25"/>
      <c r="E583" s="25"/>
      <c r="F583" s="25"/>
      <c r="G583" s="25"/>
      <c r="H583" s="25"/>
      <c r="I583" s="25"/>
      <c r="J583" s="25"/>
    </row>
    <row r="584">
      <c r="A584" s="25"/>
      <c r="B584" s="25"/>
      <c r="C584" s="25"/>
      <c r="D584" s="25"/>
      <c r="E584" s="25"/>
      <c r="F584" s="25"/>
      <c r="G584" s="25"/>
      <c r="H584" s="25"/>
      <c r="I584" s="25"/>
      <c r="J584" s="25"/>
    </row>
    <row r="585">
      <c r="A585" s="25"/>
      <c r="B585" s="25"/>
      <c r="C585" s="25"/>
      <c r="D585" s="25"/>
      <c r="E585" s="25"/>
      <c r="F585" s="25"/>
      <c r="G585" s="25"/>
      <c r="H585" s="25"/>
      <c r="I585" s="25"/>
      <c r="J585" s="25"/>
    </row>
    <row r="586">
      <c r="A586" s="25"/>
      <c r="B586" s="25"/>
      <c r="C586" s="25"/>
      <c r="D586" s="25"/>
      <c r="E586" s="25"/>
      <c r="F586" s="25"/>
      <c r="G586" s="25"/>
      <c r="H586" s="25"/>
      <c r="I586" s="25"/>
      <c r="J586" s="25"/>
    </row>
    <row r="587">
      <c r="A587" s="25"/>
      <c r="B587" s="25"/>
      <c r="C587" s="25"/>
      <c r="D587" s="25"/>
      <c r="E587" s="25"/>
      <c r="F587" s="25"/>
      <c r="G587" s="25"/>
      <c r="H587" s="25"/>
      <c r="I587" s="25"/>
      <c r="J587" s="25"/>
    </row>
    <row r="588">
      <c r="A588" s="25"/>
      <c r="B588" s="25"/>
      <c r="C588" s="25"/>
      <c r="D588" s="25"/>
      <c r="E588" s="25"/>
      <c r="F588" s="25"/>
      <c r="G588" s="25"/>
      <c r="H588" s="25"/>
      <c r="I588" s="25"/>
      <c r="J588" s="25"/>
    </row>
    <row r="589">
      <c r="A589" s="25"/>
      <c r="B589" s="25"/>
      <c r="C589" s="25"/>
      <c r="D589" s="25"/>
      <c r="E589" s="25"/>
      <c r="F589" s="25"/>
      <c r="G589" s="25"/>
      <c r="H589" s="25"/>
      <c r="I589" s="25"/>
      <c r="J589" s="25"/>
    </row>
    <row r="590">
      <c r="A590" s="25"/>
      <c r="B590" s="25"/>
      <c r="C590" s="25"/>
      <c r="D590" s="25"/>
      <c r="E590" s="25"/>
      <c r="F590" s="25"/>
      <c r="G590" s="25"/>
      <c r="H590" s="25"/>
      <c r="I590" s="25"/>
      <c r="J590" s="25"/>
    </row>
    <row r="591">
      <c r="A591" s="25"/>
      <c r="B591" s="25"/>
      <c r="C591" s="25"/>
      <c r="D591" s="25"/>
      <c r="E591" s="25"/>
      <c r="F591" s="25"/>
      <c r="G591" s="25"/>
      <c r="H591" s="25"/>
      <c r="I591" s="25"/>
      <c r="J591" s="25"/>
    </row>
    <row r="592">
      <c r="A592" s="25"/>
      <c r="B592" s="25"/>
      <c r="C592" s="25"/>
      <c r="D592" s="25"/>
      <c r="E592" s="25"/>
      <c r="F592" s="25"/>
      <c r="G592" s="25"/>
      <c r="H592" s="25"/>
      <c r="I592" s="25"/>
      <c r="J592" s="25"/>
    </row>
    <row r="593">
      <c r="A593" s="25"/>
      <c r="B593" s="25"/>
      <c r="C593" s="25"/>
      <c r="D593" s="25"/>
      <c r="E593" s="25"/>
      <c r="F593" s="25"/>
      <c r="G593" s="25"/>
      <c r="H593" s="25"/>
      <c r="I593" s="25"/>
      <c r="J593" s="25"/>
    </row>
    <row r="594">
      <c r="A594" s="25"/>
      <c r="B594" s="25"/>
      <c r="C594" s="25"/>
      <c r="D594" s="25"/>
      <c r="E594" s="25"/>
      <c r="F594" s="25"/>
      <c r="G594" s="25"/>
      <c r="H594" s="25"/>
      <c r="I594" s="25"/>
      <c r="J594" s="25"/>
    </row>
    <row r="595">
      <c r="A595" s="25"/>
      <c r="B595" s="25"/>
      <c r="C595" s="25"/>
      <c r="D595" s="25"/>
      <c r="E595" s="25"/>
      <c r="F595" s="25"/>
      <c r="G595" s="25"/>
      <c r="H595" s="25"/>
      <c r="I595" s="25"/>
      <c r="J595" s="25"/>
    </row>
    <row r="596">
      <c r="A596" s="25"/>
      <c r="B596" s="25"/>
      <c r="C596" s="25"/>
      <c r="D596" s="25"/>
      <c r="E596" s="25"/>
      <c r="F596" s="25"/>
      <c r="G596" s="25"/>
      <c r="H596" s="25"/>
      <c r="I596" s="25"/>
      <c r="J596" s="25"/>
    </row>
    <row r="597">
      <c r="A597" s="25"/>
      <c r="B597" s="25"/>
      <c r="C597" s="25"/>
      <c r="D597" s="25"/>
      <c r="E597" s="25"/>
      <c r="F597" s="25"/>
      <c r="G597" s="25"/>
      <c r="H597" s="25"/>
      <c r="I597" s="25"/>
      <c r="J597" s="25"/>
    </row>
    <row r="598">
      <c r="A598" s="25"/>
      <c r="B598" s="25"/>
      <c r="C598" s="25"/>
      <c r="D598" s="25"/>
      <c r="E598" s="25"/>
      <c r="F598" s="25"/>
      <c r="G598" s="25"/>
      <c r="H598" s="25"/>
      <c r="I598" s="25"/>
      <c r="J598" s="25"/>
    </row>
    <row r="599">
      <c r="A599" s="25"/>
      <c r="B599" s="25"/>
      <c r="C599" s="25"/>
      <c r="D599" s="25"/>
      <c r="E599" s="25"/>
      <c r="F599" s="25"/>
      <c r="G599" s="25"/>
      <c r="H599" s="25"/>
      <c r="I599" s="25"/>
      <c r="J599" s="25"/>
    </row>
    <row r="600">
      <c r="A600" s="25"/>
      <c r="B600" s="25"/>
      <c r="C600" s="25"/>
      <c r="D600" s="25"/>
      <c r="E600" s="25"/>
      <c r="F600" s="25"/>
      <c r="G600" s="25"/>
      <c r="H600" s="25"/>
      <c r="I600" s="25"/>
      <c r="J600" s="25"/>
    </row>
    <row r="601">
      <c r="A601" s="25"/>
      <c r="B601" s="25"/>
      <c r="C601" s="25"/>
      <c r="D601" s="25"/>
      <c r="E601" s="25"/>
      <c r="F601" s="25"/>
      <c r="G601" s="25"/>
      <c r="H601" s="25"/>
      <c r="I601" s="25"/>
      <c r="J601" s="25"/>
    </row>
    <row r="602">
      <c r="A602" s="25"/>
      <c r="B602" s="25"/>
      <c r="C602" s="25"/>
      <c r="D602" s="25"/>
      <c r="E602" s="25"/>
      <c r="F602" s="25"/>
      <c r="G602" s="25"/>
      <c r="H602" s="25"/>
      <c r="I602" s="25"/>
      <c r="J602" s="25"/>
    </row>
    <row r="603">
      <c r="A603" s="25"/>
      <c r="B603" s="25"/>
      <c r="C603" s="25"/>
      <c r="D603" s="25"/>
      <c r="E603" s="25"/>
      <c r="F603" s="25"/>
      <c r="G603" s="25"/>
      <c r="H603" s="25"/>
      <c r="I603" s="25"/>
      <c r="J603" s="25"/>
    </row>
    <row r="604">
      <c r="A604" s="25"/>
      <c r="B604" s="25"/>
      <c r="C604" s="25"/>
      <c r="D604" s="25"/>
      <c r="E604" s="25"/>
      <c r="F604" s="25"/>
      <c r="G604" s="25"/>
      <c r="H604" s="25"/>
      <c r="I604" s="25"/>
      <c r="J604" s="25"/>
    </row>
    <row r="605">
      <c r="A605" s="25"/>
      <c r="B605" s="25"/>
      <c r="C605" s="25"/>
      <c r="D605" s="25"/>
      <c r="E605" s="25"/>
      <c r="F605" s="25"/>
      <c r="G605" s="25"/>
      <c r="H605" s="25"/>
      <c r="I605" s="25"/>
      <c r="J605" s="25"/>
    </row>
    <row r="606">
      <c r="A606" s="25"/>
      <c r="B606" s="25"/>
      <c r="C606" s="25"/>
      <c r="D606" s="25"/>
      <c r="E606" s="25"/>
      <c r="F606" s="25"/>
      <c r="G606" s="25"/>
      <c r="H606" s="25"/>
      <c r="I606" s="25"/>
      <c r="J606" s="25"/>
    </row>
    <row r="607">
      <c r="A607" s="25"/>
      <c r="B607" s="25"/>
      <c r="C607" s="25"/>
      <c r="D607" s="25"/>
      <c r="E607" s="25"/>
      <c r="F607" s="25"/>
      <c r="G607" s="25"/>
      <c r="H607" s="25"/>
      <c r="I607" s="25"/>
      <c r="J607" s="25"/>
    </row>
    <row r="608">
      <c r="A608" s="25"/>
      <c r="B608" s="25"/>
      <c r="C608" s="25"/>
      <c r="D608" s="25"/>
      <c r="E608" s="25"/>
      <c r="F608" s="25"/>
      <c r="G608" s="25"/>
      <c r="H608" s="25"/>
      <c r="I608" s="25"/>
      <c r="J608" s="25"/>
    </row>
    <row r="609">
      <c r="A609" s="25"/>
      <c r="B609" s="25"/>
      <c r="C609" s="25"/>
      <c r="D609" s="25"/>
      <c r="E609" s="25"/>
      <c r="F609" s="25"/>
      <c r="G609" s="25"/>
      <c r="H609" s="25"/>
      <c r="I609" s="25"/>
      <c r="J609" s="25"/>
    </row>
    <row r="610">
      <c r="A610" s="25"/>
      <c r="B610" s="25"/>
      <c r="C610" s="25"/>
      <c r="D610" s="25"/>
      <c r="E610" s="25"/>
      <c r="F610" s="25"/>
      <c r="G610" s="25"/>
      <c r="H610" s="25"/>
      <c r="I610" s="25"/>
      <c r="J610" s="25"/>
    </row>
    <row r="611">
      <c r="A611" s="25"/>
      <c r="B611" s="25"/>
      <c r="C611" s="25"/>
      <c r="D611" s="25"/>
      <c r="E611" s="25"/>
      <c r="F611" s="25"/>
      <c r="G611" s="25"/>
      <c r="H611" s="25"/>
      <c r="I611" s="25"/>
      <c r="J611" s="25"/>
    </row>
    <row r="612">
      <c r="A612" s="25"/>
      <c r="B612" s="25"/>
      <c r="C612" s="25"/>
      <c r="D612" s="25"/>
      <c r="E612" s="25"/>
      <c r="F612" s="25"/>
      <c r="G612" s="25"/>
      <c r="H612" s="25"/>
      <c r="I612" s="25"/>
      <c r="J612" s="25"/>
    </row>
    <row r="613">
      <c r="A613" s="25"/>
      <c r="B613" s="25"/>
      <c r="C613" s="25"/>
      <c r="D613" s="25"/>
      <c r="E613" s="25"/>
      <c r="F613" s="25"/>
      <c r="G613" s="25"/>
      <c r="H613" s="25"/>
      <c r="I613" s="25"/>
      <c r="J613" s="25"/>
    </row>
    <row r="614">
      <c r="A614" s="25"/>
      <c r="B614" s="25"/>
      <c r="C614" s="25"/>
      <c r="D614" s="25"/>
      <c r="E614" s="25"/>
      <c r="F614" s="25"/>
      <c r="G614" s="25"/>
      <c r="H614" s="25"/>
      <c r="I614" s="25"/>
      <c r="J614" s="25"/>
    </row>
    <row r="615">
      <c r="A615" s="25"/>
      <c r="B615" s="25"/>
      <c r="C615" s="25"/>
      <c r="D615" s="25"/>
      <c r="E615" s="25"/>
      <c r="F615" s="25"/>
      <c r="G615" s="25"/>
      <c r="H615" s="25"/>
      <c r="I615" s="25"/>
      <c r="J615" s="25"/>
    </row>
    <row r="616">
      <c r="A616" s="25"/>
      <c r="B616" s="25"/>
      <c r="C616" s="25"/>
      <c r="D616" s="25"/>
      <c r="E616" s="25"/>
      <c r="F616" s="25"/>
      <c r="G616" s="25"/>
      <c r="H616" s="25"/>
      <c r="I616" s="25"/>
      <c r="J616" s="25"/>
    </row>
    <row r="617">
      <c r="A617" s="25"/>
      <c r="B617" s="25"/>
      <c r="C617" s="25"/>
      <c r="D617" s="25"/>
      <c r="E617" s="25"/>
      <c r="F617" s="25"/>
      <c r="G617" s="25"/>
      <c r="H617" s="25"/>
      <c r="I617" s="25"/>
      <c r="J617" s="25"/>
    </row>
    <row r="618">
      <c r="A618" s="25"/>
      <c r="B618" s="25"/>
      <c r="C618" s="25"/>
      <c r="D618" s="25"/>
      <c r="E618" s="25"/>
      <c r="F618" s="25"/>
      <c r="G618" s="25"/>
      <c r="H618" s="25"/>
      <c r="I618" s="25"/>
      <c r="J618" s="25"/>
    </row>
    <row r="619">
      <c r="A619" s="25"/>
      <c r="B619" s="25"/>
      <c r="C619" s="25"/>
      <c r="D619" s="25"/>
      <c r="E619" s="25"/>
      <c r="F619" s="25"/>
      <c r="G619" s="25"/>
      <c r="H619" s="25"/>
      <c r="I619" s="25"/>
      <c r="J619" s="25"/>
    </row>
    <row r="620">
      <c r="A620" s="25"/>
      <c r="B620" s="25"/>
      <c r="C620" s="25"/>
      <c r="D620" s="25"/>
      <c r="E620" s="25"/>
      <c r="F620" s="25"/>
      <c r="G620" s="25"/>
      <c r="H620" s="25"/>
      <c r="I620" s="25"/>
      <c r="J620" s="25"/>
    </row>
    <row r="621">
      <c r="A621" s="25"/>
      <c r="B621" s="25"/>
      <c r="C621" s="25"/>
      <c r="D621" s="25"/>
      <c r="E621" s="25"/>
      <c r="F621" s="25"/>
      <c r="G621" s="25"/>
      <c r="H621" s="25"/>
      <c r="I621" s="25"/>
      <c r="J621" s="25"/>
    </row>
    <row r="622">
      <c r="A622" s="25"/>
      <c r="B622" s="25"/>
      <c r="C622" s="25"/>
      <c r="D622" s="25"/>
      <c r="E622" s="25"/>
      <c r="F622" s="25"/>
      <c r="G622" s="25"/>
      <c r="H622" s="25"/>
      <c r="I622" s="25"/>
      <c r="J622" s="25"/>
    </row>
    <row r="623">
      <c r="A623" s="25"/>
      <c r="B623" s="25"/>
      <c r="C623" s="25"/>
      <c r="D623" s="25"/>
      <c r="E623" s="25"/>
      <c r="F623" s="25"/>
      <c r="G623" s="25"/>
      <c r="H623" s="25"/>
      <c r="I623" s="25"/>
      <c r="J623" s="25"/>
    </row>
    <row r="624">
      <c r="A624" s="25"/>
      <c r="B624" s="25"/>
      <c r="C624" s="25"/>
      <c r="D624" s="25"/>
      <c r="E624" s="25"/>
      <c r="F624" s="25"/>
      <c r="G624" s="25"/>
      <c r="H624" s="25"/>
      <c r="I624" s="25"/>
      <c r="J624" s="25"/>
    </row>
    <row r="625">
      <c r="A625" s="25"/>
      <c r="B625" s="25"/>
      <c r="C625" s="25"/>
      <c r="D625" s="25"/>
      <c r="E625" s="25"/>
      <c r="F625" s="25"/>
      <c r="G625" s="25"/>
      <c r="H625" s="25"/>
      <c r="I625" s="25"/>
      <c r="J625" s="25"/>
    </row>
    <row r="626">
      <c r="A626" s="25"/>
      <c r="B626" s="25"/>
      <c r="C626" s="25"/>
      <c r="D626" s="25"/>
      <c r="E626" s="25"/>
      <c r="F626" s="25"/>
      <c r="G626" s="25"/>
      <c r="H626" s="25"/>
      <c r="I626" s="25"/>
      <c r="J626" s="25"/>
    </row>
    <row r="627">
      <c r="A627" s="25"/>
      <c r="B627" s="25"/>
      <c r="C627" s="25"/>
      <c r="D627" s="25"/>
      <c r="E627" s="25"/>
      <c r="F627" s="25"/>
      <c r="G627" s="25"/>
      <c r="H627" s="25"/>
      <c r="I627" s="25"/>
      <c r="J627" s="25"/>
    </row>
    <row r="628">
      <c r="A628" s="25"/>
      <c r="B628" s="25"/>
      <c r="C628" s="25"/>
      <c r="D628" s="25"/>
      <c r="E628" s="25"/>
      <c r="F628" s="25"/>
      <c r="G628" s="25"/>
      <c r="H628" s="25"/>
      <c r="I628" s="25"/>
      <c r="J628" s="25"/>
    </row>
    <row r="629">
      <c r="A629" s="25"/>
      <c r="B629" s="25"/>
      <c r="C629" s="25"/>
      <c r="D629" s="25"/>
      <c r="E629" s="25"/>
      <c r="F629" s="25"/>
      <c r="G629" s="25"/>
      <c r="H629" s="25"/>
      <c r="I629" s="25"/>
      <c r="J629" s="25"/>
    </row>
    <row r="630">
      <c r="A630" s="25"/>
      <c r="B630" s="25"/>
      <c r="C630" s="25"/>
      <c r="D630" s="25"/>
      <c r="E630" s="25"/>
      <c r="F630" s="25"/>
      <c r="G630" s="25"/>
      <c r="H630" s="25"/>
      <c r="I630" s="25"/>
      <c r="J630" s="25"/>
    </row>
    <row r="631">
      <c r="A631" s="25"/>
      <c r="B631" s="25"/>
      <c r="C631" s="25"/>
      <c r="D631" s="25"/>
      <c r="E631" s="25"/>
      <c r="F631" s="25"/>
      <c r="G631" s="25"/>
      <c r="H631" s="25"/>
      <c r="I631" s="25"/>
      <c r="J631" s="25"/>
    </row>
    <row r="632">
      <c r="A632" s="25"/>
      <c r="B632" s="25"/>
      <c r="C632" s="25"/>
      <c r="D632" s="25"/>
      <c r="E632" s="25"/>
      <c r="F632" s="25"/>
      <c r="G632" s="25"/>
      <c r="H632" s="25"/>
      <c r="I632" s="25"/>
      <c r="J632" s="25"/>
    </row>
    <row r="633">
      <c r="A633" s="25"/>
      <c r="B633" s="25"/>
      <c r="C633" s="25"/>
      <c r="D633" s="25"/>
      <c r="E633" s="25"/>
      <c r="F633" s="25"/>
      <c r="G633" s="25"/>
      <c r="H633" s="25"/>
      <c r="I633" s="25"/>
      <c r="J633" s="25"/>
    </row>
    <row r="634">
      <c r="A634" s="25"/>
      <c r="B634" s="25"/>
      <c r="C634" s="25"/>
      <c r="D634" s="25"/>
      <c r="E634" s="25"/>
      <c r="F634" s="25"/>
      <c r="G634" s="25"/>
      <c r="H634" s="25"/>
      <c r="I634" s="25"/>
      <c r="J634" s="25"/>
    </row>
    <row r="635">
      <c r="A635" s="25"/>
      <c r="B635" s="25"/>
      <c r="C635" s="25"/>
      <c r="D635" s="25"/>
      <c r="E635" s="25"/>
      <c r="F635" s="25"/>
      <c r="G635" s="25"/>
      <c r="H635" s="25"/>
      <c r="I635" s="25"/>
      <c r="J635" s="25"/>
    </row>
    <row r="636">
      <c r="A636" s="25"/>
      <c r="B636" s="25"/>
      <c r="C636" s="25"/>
      <c r="D636" s="25"/>
      <c r="E636" s="25"/>
      <c r="F636" s="25"/>
      <c r="G636" s="25"/>
      <c r="H636" s="25"/>
      <c r="I636" s="25"/>
      <c r="J636" s="25"/>
    </row>
    <row r="637">
      <c r="A637" s="25"/>
      <c r="B637" s="25"/>
      <c r="C637" s="25"/>
      <c r="D637" s="25"/>
      <c r="E637" s="25"/>
      <c r="F637" s="25"/>
      <c r="G637" s="25"/>
      <c r="H637" s="25"/>
      <c r="I637" s="25"/>
      <c r="J637" s="25"/>
    </row>
    <row r="638">
      <c r="A638" s="25"/>
      <c r="B638" s="25"/>
      <c r="C638" s="25"/>
      <c r="D638" s="25"/>
      <c r="E638" s="25"/>
      <c r="F638" s="25"/>
      <c r="G638" s="25"/>
      <c r="H638" s="25"/>
      <c r="I638" s="25"/>
      <c r="J638" s="25"/>
    </row>
    <row r="639">
      <c r="A639" s="25"/>
      <c r="B639" s="25"/>
      <c r="C639" s="25"/>
      <c r="D639" s="25"/>
      <c r="E639" s="25"/>
      <c r="F639" s="25"/>
      <c r="G639" s="25"/>
      <c r="H639" s="25"/>
      <c r="I639" s="25"/>
      <c r="J639" s="25"/>
    </row>
    <row r="640">
      <c r="A640" s="25"/>
      <c r="B640" s="25"/>
      <c r="C640" s="25"/>
      <c r="D640" s="25"/>
      <c r="E640" s="25"/>
      <c r="F640" s="25"/>
      <c r="G640" s="25"/>
      <c r="H640" s="25"/>
      <c r="I640" s="25"/>
      <c r="J640" s="25"/>
    </row>
    <row r="641">
      <c r="A641" s="25"/>
      <c r="B641" s="25"/>
      <c r="C641" s="25"/>
      <c r="D641" s="25"/>
      <c r="E641" s="25"/>
      <c r="F641" s="25"/>
      <c r="G641" s="25"/>
      <c r="H641" s="25"/>
      <c r="I641" s="25"/>
      <c r="J641" s="25"/>
    </row>
    <row r="642">
      <c r="A642" s="25"/>
      <c r="B642" s="25"/>
      <c r="C642" s="25"/>
      <c r="D642" s="25"/>
      <c r="E642" s="25"/>
      <c r="F642" s="25"/>
      <c r="G642" s="25"/>
      <c r="H642" s="25"/>
      <c r="I642" s="25"/>
      <c r="J642" s="25"/>
    </row>
    <row r="643">
      <c r="A643" s="25"/>
      <c r="B643" s="25"/>
      <c r="C643" s="25"/>
      <c r="D643" s="25"/>
      <c r="E643" s="25"/>
      <c r="F643" s="25"/>
      <c r="G643" s="25"/>
      <c r="H643" s="25"/>
      <c r="I643" s="25"/>
      <c r="J643" s="25"/>
    </row>
    <row r="644">
      <c r="A644" s="25"/>
      <c r="B644" s="25"/>
      <c r="C644" s="25"/>
      <c r="D644" s="25"/>
      <c r="E644" s="25"/>
      <c r="F644" s="25"/>
      <c r="G644" s="25"/>
      <c r="H644" s="25"/>
      <c r="I644" s="25"/>
      <c r="J644" s="25"/>
    </row>
    <row r="645">
      <c r="A645" s="25"/>
      <c r="B645" s="25"/>
      <c r="C645" s="25"/>
      <c r="D645" s="25"/>
      <c r="E645" s="25"/>
      <c r="F645" s="25"/>
      <c r="G645" s="25"/>
      <c r="H645" s="25"/>
      <c r="I645" s="25"/>
      <c r="J645" s="25"/>
    </row>
    <row r="646">
      <c r="A646" s="25"/>
      <c r="B646" s="25"/>
      <c r="C646" s="25"/>
      <c r="D646" s="25"/>
      <c r="E646" s="25"/>
      <c r="F646" s="25"/>
      <c r="G646" s="25"/>
      <c r="H646" s="25"/>
      <c r="I646" s="25"/>
      <c r="J646" s="25"/>
    </row>
    <row r="647">
      <c r="A647" s="25"/>
      <c r="B647" s="25"/>
      <c r="C647" s="25"/>
      <c r="D647" s="25"/>
      <c r="E647" s="25"/>
      <c r="F647" s="25"/>
      <c r="G647" s="25"/>
      <c r="H647" s="25"/>
      <c r="I647" s="25"/>
      <c r="J647" s="25"/>
    </row>
    <row r="648">
      <c r="A648" s="25"/>
      <c r="B648" s="25"/>
      <c r="C648" s="25"/>
      <c r="D648" s="25"/>
      <c r="E648" s="25"/>
      <c r="F648" s="25"/>
      <c r="G648" s="25"/>
      <c r="H648" s="25"/>
      <c r="I648" s="25"/>
      <c r="J648" s="25"/>
    </row>
    <row r="649">
      <c r="A649" s="25"/>
      <c r="B649" s="25"/>
      <c r="C649" s="25"/>
      <c r="D649" s="25"/>
      <c r="E649" s="25"/>
      <c r="F649" s="25"/>
      <c r="G649" s="25"/>
      <c r="H649" s="25"/>
      <c r="I649" s="25"/>
      <c r="J649" s="25"/>
    </row>
    <row r="650">
      <c r="A650" s="25"/>
      <c r="B650" s="25"/>
      <c r="C650" s="25"/>
      <c r="D650" s="25"/>
      <c r="E650" s="25"/>
      <c r="F650" s="25"/>
      <c r="G650" s="25"/>
      <c r="H650" s="25"/>
      <c r="I650" s="25"/>
      <c r="J650" s="25"/>
    </row>
    <row r="651">
      <c r="A651" s="25"/>
      <c r="B651" s="25"/>
      <c r="C651" s="25"/>
      <c r="D651" s="25"/>
      <c r="E651" s="25"/>
      <c r="F651" s="25"/>
      <c r="G651" s="25"/>
      <c r="H651" s="25"/>
      <c r="I651" s="25"/>
      <c r="J651" s="25"/>
    </row>
    <row r="652">
      <c r="A652" s="25"/>
      <c r="B652" s="25"/>
      <c r="C652" s="25"/>
      <c r="D652" s="25"/>
      <c r="E652" s="25"/>
      <c r="F652" s="25"/>
      <c r="G652" s="25"/>
      <c r="H652" s="25"/>
      <c r="I652" s="25"/>
      <c r="J652" s="25"/>
    </row>
    <row r="653">
      <c r="A653" s="25"/>
      <c r="B653" s="25"/>
      <c r="C653" s="25"/>
      <c r="D653" s="25"/>
      <c r="E653" s="25"/>
      <c r="F653" s="25"/>
      <c r="G653" s="25"/>
      <c r="H653" s="25"/>
      <c r="I653" s="25"/>
      <c r="J653" s="25"/>
    </row>
    <row r="654">
      <c r="A654" s="25"/>
      <c r="B654" s="25"/>
      <c r="C654" s="25"/>
      <c r="D654" s="25"/>
      <c r="E654" s="25"/>
      <c r="F654" s="25"/>
      <c r="G654" s="25"/>
      <c r="H654" s="25"/>
      <c r="I654" s="25"/>
      <c r="J654" s="25"/>
    </row>
    <row r="655">
      <c r="A655" s="25"/>
      <c r="B655" s="25"/>
      <c r="C655" s="25"/>
      <c r="D655" s="25"/>
      <c r="E655" s="25"/>
      <c r="F655" s="25"/>
      <c r="G655" s="25"/>
      <c r="H655" s="25"/>
      <c r="I655" s="25"/>
      <c r="J655" s="25"/>
    </row>
    <row r="656">
      <c r="A656" s="25"/>
      <c r="B656" s="25"/>
      <c r="C656" s="25"/>
      <c r="D656" s="25"/>
      <c r="E656" s="25"/>
      <c r="F656" s="25"/>
      <c r="G656" s="25"/>
      <c r="H656" s="25"/>
      <c r="I656" s="25"/>
      <c r="J656" s="25"/>
    </row>
    <row r="657">
      <c r="A657" s="25"/>
      <c r="B657" s="25"/>
      <c r="C657" s="25"/>
      <c r="D657" s="25"/>
      <c r="E657" s="25"/>
      <c r="F657" s="25"/>
      <c r="G657" s="25"/>
      <c r="H657" s="25"/>
      <c r="I657" s="25"/>
      <c r="J657" s="25"/>
    </row>
    <row r="658">
      <c r="A658" s="25"/>
      <c r="B658" s="25"/>
      <c r="C658" s="25"/>
      <c r="D658" s="25"/>
      <c r="E658" s="25"/>
      <c r="F658" s="25"/>
      <c r="G658" s="25"/>
      <c r="H658" s="25"/>
      <c r="I658" s="25"/>
      <c r="J658" s="25"/>
    </row>
    <row r="659">
      <c r="A659" s="25"/>
      <c r="B659" s="25"/>
      <c r="C659" s="25"/>
      <c r="D659" s="25"/>
      <c r="E659" s="25"/>
      <c r="F659" s="25"/>
      <c r="G659" s="25"/>
      <c r="H659" s="25"/>
      <c r="I659" s="25"/>
      <c r="J659" s="25"/>
    </row>
    <row r="660">
      <c r="A660" s="25"/>
      <c r="B660" s="25"/>
      <c r="C660" s="25"/>
      <c r="D660" s="25"/>
      <c r="E660" s="25"/>
      <c r="F660" s="25"/>
      <c r="G660" s="25"/>
      <c r="H660" s="25"/>
      <c r="I660" s="25"/>
      <c r="J660" s="25"/>
    </row>
    <row r="661">
      <c r="A661" s="25"/>
      <c r="B661" s="25"/>
      <c r="C661" s="25"/>
      <c r="D661" s="25"/>
      <c r="E661" s="25"/>
      <c r="F661" s="25"/>
      <c r="G661" s="25"/>
      <c r="H661" s="25"/>
      <c r="I661" s="25"/>
      <c r="J661" s="25"/>
    </row>
    <row r="662">
      <c r="A662" s="25"/>
      <c r="B662" s="25"/>
      <c r="C662" s="25"/>
      <c r="D662" s="25"/>
      <c r="E662" s="25"/>
      <c r="F662" s="25"/>
      <c r="G662" s="25"/>
      <c r="H662" s="25"/>
      <c r="I662" s="25"/>
      <c r="J662" s="25"/>
    </row>
    <row r="663">
      <c r="A663" s="25"/>
      <c r="B663" s="25"/>
      <c r="C663" s="25"/>
      <c r="D663" s="25"/>
      <c r="E663" s="25"/>
      <c r="F663" s="25"/>
      <c r="G663" s="25"/>
      <c r="H663" s="25"/>
      <c r="I663" s="25"/>
      <c r="J663" s="25"/>
    </row>
    <row r="664">
      <c r="A664" s="25"/>
      <c r="B664" s="25"/>
      <c r="C664" s="25"/>
      <c r="D664" s="25"/>
      <c r="E664" s="25"/>
      <c r="F664" s="25"/>
      <c r="G664" s="25"/>
      <c r="H664" s="25"/>
      <c r="I664" s="25"/>
      <c r="J664" s="25"/>
    </row>
    <row r="665">
      <c r="A665" s="25"/>
      <c r="B665" s="25"/>
      <c r="C665" s="25"/>
      <c r="D665" s="25"/>
      <c r="E665" s="25"/>
      <c r="F665" s="25"/>
      <c r="G665" s="25"/>
      <c r="H665" s="25"/>
      <c r="I665" s="25"/>
      <c r="J665" s="25"/>
    </row>
    <row r="666">
      <c r="A666" s="25"/>
      <c r="B666" s="25"/>
      <c r="C666" s="25"/>
      <c r="D666" s="25"/>
      <c r="E666" s="25"/>
      <c r="F666" s="25"/>
      <c r="G666" s="25"/>
      <c r="H666" s="25"/>
      <c r="I666" s="25"/>
      <c r="J666" s="25"/>
    </row>
    <row r="667">
      <c r="A667" s="25"/>
      <c r="B667" s="25"/>
      <c r="C667" s="25"/>
      <c r="D667" s="25"/>
      <c r="E667" s="25"/>
      <c r="F667" s="25"/>
      <c r="G667" s="25"/>
      <c r="H667" s="25"/>
      <c r="I667" s="25"/>
      <c r="J667" s="25"/>
    </row>
    <row r="668">
      <c r="A668" s="25"/>
      <c r="B668" s="25"/>
      <c r="C668" s="25"/>
      <c r="D668" s="25"/>
      <c r="E668" s="25"/>
      <c r="F668" s="25"/>
      <c r="G668" s="25"/>
      <c r="H668" s="25"/>
      <c r="I668" s="25"/>
      <c r="J668" s="25"/>
    </row>
    <row r="669">
      <c r="A669" s="25"/>
      <c r="B669" s="25"/>
      <c r="C669" s="25"/>
      <c r="D669" s="25"/>
      <c r="E669" s="25"/>
      <c r="F669" s="25"/>
      <c r="G669" s="25"/>
      <c r="H669" s="25"/>
      <c r="I669" s="25"/>
      <c r="J669" s="25"/>
    </row>
    <row r="670">
      <c r="A670" s="25"/>
      <c r="B670" s="25"/>
      <c r="C670" s="25"/>
      <c r="D670" s="25"/>
      <c r="E670" s="25"/>
      <c r="F670" s="25"/>
      <c r="G670" s="25"/>
      <c r="H670" s="25"/>
      <c r="I670" s="25"/>
      <c r="J670" s="25"/>
    </row>
    <row r="671">
      <c r="A671" s="25"/>
      <c r="B671" s="25"/>
      <c r="C671" s="25"/>
      <c r="D671" s="25"/>
      <c r="E671" s="25"/>
      <c r="F671" s="25"/>
      <c r="G671" s="25"/>
      <c r="H671" s="25"/>
      <c r="I671" s="25"/>
      <c r="J671" s="25"/>
    </row>
    <row r="672">
      <c r="A672" s="25"/>
      <c r="B672" s="25"/>
      <c r="C672" s="25"/>
      <c r="D672" s="25"/>
      <c r="E672" s="25"/>
      <c r="F672" s="25"/>
      <c r="G672" s="25"/>
      <c r="H672" s="25"/>
      <c r="I672" s="25"/>
      <c r="J672" s="25"/>
    </row>
    <row r="673">
      <c r="A673" s="25"/>
      <c r="B673" s="25"/>
      <c r="C673" s="25"/>
      <c r="D673" s="25"/>
      <c r="E673" s="25"/>
      <c r="F673" s="25"/>
      <c r="G673" s="25"/>
      <c r="H673" s="25"/>
      <c r="I673" s="25"/>
      <c r="J673" s="25"/>
    </row>
    <row r="674">
      <c r="A674" s="25"/>
      <c r="B674" s="25"/>
      <c r="C674" s="25"/>
      <c r="D674" s="25"/>
      <c r="E674" s="25"/>
      <c r="F674" s="25"/>
      <c r="G674" s="25"/>
      <c r="H674" s="25"/>
      <c r="I674" s="25"/>
      <c r="J674" s="25"/>
    </row>
    <row r="675">
      <c r="A675" s="25"/>
      <c r="B675" s="25"/>
      <c r="C675" s="25"/>
      <c r="D675" s="25"/>
      <c r="E675" s="25"/>
      <c r="F675" s="25"/>
      <c r="G675" s="25"/>
      <c r="H675" s="25"/>
      <c r="I675" s="25"/>
      <c r="J675" s="25"/>
    </row>
    <row r="676">
      <c r="A676" s="25"/>
      <c r="B676" s="25"/>
      <c r="C676" s="25"/>
      <c r="D676" s="25"/>
      <c r="E676" s="25"/>
      <c r="F676" s="25"/>
      <c r="G676" s="25"/>
      <c r="H676" s="25"/>
      <c r="I676" s="25"/>
      <c r="J676" s="25"/>
    </row>
    <row r="677">
      <c r="A677" s="25"/>
      <c r="B677" s="25"/>
      <c r="C677" s="25"/>
      <c r="D677" s="25"/>
      <c r="E677" s="25"/>
      <c r="F677" s="25"/>
      <c r="G677" s="25"/>
      <c r="H677" s="25"/>
      <c r="I677" s="25"/>
      <c r="J677" s="25"/>
    </row>
    <row r="678">
      <c r="A678" s="25"/>
      <c r="B678" s="25"/>
      <c r="C678" s="25"/>
      <c r="D678" s="25"/>
      <c r="E678" s="25"/>
      <c r="F678" s="25"/>
      <c r="G678" s="25"/>
      <c r="H678" s="25"/>
      <c r="I678" s="25"/>
      <c r="J678" s="25"/>
    </row>
    <row r="679">
      <c r="A679" s="25"/>
      <c r="B679" s="25"/>
      <c r="C679" s="25"/>
      <c r="D679" s="25"/>
      <c r="E679" s="25"/>
      <c r="F679" s="25"/>
      <c r="G679" s="25"/>
      <c r="H679" s="25"/>
      <c r="I679" s="25"/>
      <c r="J679" s="25"/>
    </row>
    <row r="680">
      <c r="A680" s="25"/>
      <c r="B680" s="25"/>
      <c r="C680" s="25"/>
      <c r="D680" s="25"/>
      <c r="E680" s="25"/>
      <c r="F680" s="25"/>
      <c r="G680" s="25"/>
      <c r="H680" s="25"/>
      <c r="I680" s="25"/>
      <c r="J680" s="25"/>
    </row>
    <row r="681">
      <c r="A681" s="25"/>
      <c r="B681" s="25"/>
      <c r="C681" s="25"/>
      <c r="D681" s="25"/>
      <c r="E681" s="25"/>
      <c r="F681" s="25"/>
      <c r="G681" s="25"/>
      <c r="H681" s="25"/>
      <c r="I681" s="25"/>
      <c r="J681" s="25"/>
    </row>
    <row r="682">
      <c r="A682" s="25"/>
      <c r="B682" s="25"/>
      <c r="C682" s="25"/>
      <c r="D682" s="25"/>
      <c r="E682" s="25"/>
      <c r="F682" s="25"/>
      <c r="G682" s="25"/>
      <c r="H682" s="25"/>
      <c r="I682" s="25"/>
      <c r="J682" s="25"/>
    </row>
    <row r="683">
      <c r="A683" s="25"/>
      <c r="B683" s="25"/>
      <c r="C683" s="25"/>
      <c r="D683" s="25"/>
      <c r="E683" s="25"/>
      <c r="F683" s="25"/>
      <c r="G683" s="25"/>
      <c r="H683" s="25"/>
      <c r="I683" s="25"/>
      <c r="J683" s="25"/>
    </row>
    <row r="684">
      <c r="A684" s="25"/>
      <c r="B684" s="25"/>
      <c r="C684" s="25"/>
      <c r="D684" s="25"/>
      <c r="E684" s="25"/>
      <c r="F684" s="25"/>
      <c r="G684" s="25"/>
      <c r="H684" s="25"/>
      <c r="I684" s="25"/>
      <c r="J684" s="25"/>
    </row>
    <row r="685">
      <c r="A685" s="25"/>
      <c r="B685" s="25"/>
      <c r="C685" s="25"/>
      <c r="D685" s="25"/>
      <c r="E685" s="25"/>
      <c r="F685" s="25"/>
      <c r="G685" s="25"/>
      <c r="H685" s="25"/>
      <c r="I685" s="25"/>
      <c r="J685" s="25"/>
    </row>
    <row r="686">
      <c r="A686" s="25"/>
      <c r="B686" s="25"/>
      <c r="C686" s="25"/>
      <c r="D686" s="25"/>
      <c r="E686" s="25"/>
      <c r="F686" s="25"/>
      <c r="G686" s="25"/>
      <c r="H686" s="25"/>
      <c r="I686" s="25"/>
      <c r="J686" s="25"/>
    </row>
    <row r="687">
      <c r="A687" s="25"/>
      <c r="B687" s="25"/>
      <c r="C687" s="25"/>
      <c r="D687" s="25"/>
      <c r="E687" s="25"/>
      <c r="F687" s="25"/>
      <c r="G687" s="25"/>
      <c r="H687" s="25"/>
      <c r="I687" s="25"/>
      <c r="J687" s="25"/>
    </row>
    <row r="688">
      <c r="A688" s="25"/>
      <c r="B688" s="25"/>
      <c r="C688" s="25"/>
      <c r="D688" s="25"/>
      <c r="E688" s="25"/>
      <c r="F688" s="25"/>
      <c r="G688" s="25"/>
      <c r="H688" s="25"/>
      <c r="I688" s="25"/>
      <c r="J688" s="25"/>
    </row>
    <row r="689">
      <c r="A689" s="25"/>
      <c r="B689" s="25"/>
      <c r="C689" s="25"/>
      <c r="D689" s="25"/>
      <c r="E689" s="25"/>
      <c r="F689" s="25"/>
      <c r="G689" s="25"/>
      <c r="H689" s="25"/>
      <c r="I689" s="25"/>
      <c r="J689" s="25"/>
    </row>
    <row r="690">
      <c r="A690" s="25"/>
      <c r="B690" s="25"/>
      <c r="C690" s="25"/>
      <c r="D690" s="25"/>
      <c r="E690" s="25"/>
      <c r="F690" s="25"/>
      <c r="G690" s="25"/>
      <c r="H690" s="25"/>
      <c r="I690" s="25"/>
      <c r="J690" s="25"/>
    </row>
    <row r="691">
      <c r="A691" s="25"/>
      <c r="B691" s="25"/>
      <c r="C691" s="25"/>
      <c r="D691" s="25"/>
      <c r="E691" s="25"/>
      <c r="F691" s="25"/>
      <c r="G691" s="25"/>
      <c r="H691" s="25"/>
      <c r="I691" s="25"/>
      <c r="J691" s="25"/>
    </row>
    <row r="692">
      <c r="A692" s="25"/>
      <c r="B692" s="25"/>
      <c r="C692" s="25"/>
      <c r="D692" s="25"/>
      <c r="E692" s="25"/>
      <c r="F692" s="25"/>
      <c r="G692" s="25"/>
      <c r="H692" s="25"/>
      <c r="I692" s="25"/>
      <c r="J692" s="25"/>
    </row>
    <row r="693">
      <c r="A693" s="25"/>
      <c r="B693" s="25"/>
      <c r="C693" s="25"/>
      <c r="D693" s="25"/>
      <c r="E693" s="25"/>
      <c r="F693" s="25"/>
      <c r="G693" s="25"/>
      <c r="H693" s="25"/>
      <c r="I693" s="25"/>
      <c r="J693" s="25"/>
    </row>
    <row r="694">
      <c r="A694" s="25"/>
      <c r="B694" s="25"/>
      <c r="C694" s="25"/>
      <c r="D694" s="25"/>
      <c r="E694" s="25"/>
      <c r="F694" s="25"/>
      <c r="G694" s="25"/>
      <c r="H694" s="25"/>
      <c r="I694" s="25"/>
      <c r="J694" s="25"/>
    </row>
    <row r="695">
      <c r="A695" s="25"/>
      <c r="B695" s="25"/>
      <c r="C695" s="25"/>
      <c r="D695" s="25"/>
      <c r="E695" s="25"/>
      <c r="F695" s="25"/>
      <c r="G695" s="25"/>
      <c r="H695" s="25"/>
      <c r="I695" s="25"/>
      <c r="J695" s="25"/>
    </row>
    <row r="696">
      <c r="A696" s="25"/>
      <c r="B696" s="25"/>
      <c r="C696" s="25"/>
      <c r="D696" s="25"/>
      <c r="E696" s="25"/>
      <c r="F696" s="25"/>
      <c r="G696" s="25"/>
      <c r="H696" s="25"/>
      <c r="I696" s="25"/>
      <c r="J696" s="25"/>
    </row>
    <row r="697">
      <c r="A697" s="25"/>
      <c r="B697" s="25"/>
      <c r="C697" s="25"/>
      <c r="D697" s="25"/>
      <c r="E697" s="25"/>
      <c r="F697" s="25"/>
      <c r="G697" s="25"/>
      <c r="H697" s="25"/>
      <c r="I697" s="25"/>
      <c r="J697" s="25"/>
    </row>
    <row r="698">
      <c r="A698" s="25"/>
      <c r="B698" s="25"/>
      <c r="C698" s="25"/>
      <c r="D698" s="25"/>
      <c r="E698" s="25"/>
      <c r="F698" s="25"/>
      <c r="G698" s="25"/>
      <c r="H698" s="25"/>
      <c r="I698" s="25"/>
      <c r="J698" s="25"/>
    </row>
    <row r="699">
      <c r="A699" s="25"/>
      <c r="B699" s="25"/>
      <c r="C699" s="25"/>
      <c r="D699" s="25"/>
      <c r="E699" s="25"/>
      <c r="F699" s="25"/>
      <c r="G699" s="25"/>
      <c r="H699" s="25"/>
      <c r="I699" s="25"/>
      <c r="J699" s="25"/>
    </row>
    <row r="700">
      <c r="A700" s="25"/>
      <c r="B700" s="25"/>
      <c r="C700" s="25"/>
      <c r="D700" s="25"/>
      <c r="E700" s="25"/>
      <c r="F700" s="25"/>
      <c r="G700" s="25"/>
      <c r="H700" s="25"/>
      <c r="I700" s="25"/>
      <c r="J700" s="25"/>
    </row>
    <row r="701">
      <c r="A701" s="25"/>
      <c r="B701" s="25"/>
      <c r="C701" s="25"/>
      <c r="D701" s="25"/>
      <c r="E701" s="25"/>
      <c r="F701" s="25"/>
      <c r="G701" s="25"/>
      <c r="H701" s="25"/>
      <c r="I701" s="25"/>
      <c r="J701" s="25"/>
    </row>
    <row r="702">
      <c r="A702" s="25"/>
      <c r="B702" s="25"/>
      <c r="C702" s="25"/>
      <c r="D702" s="25"/>
      <c r="E702" s="25"/>
      <c r="F702" s="25"/>
      <c r="G702" s="25"/>
      <c r="H702" s="25"/>
      <c r="I702" s="25"/>
      <c r="J702" s="25"/>
    </row>
    <row r="703">
      <c r="A703" s="25"/>
      <c r="B703" s="25"/>
      <c r="C703" s="25"/>
      <c r="D703" s="25"/>
      <c r="E703" s="25"/>
      <c r="F703" s="25"/>
      <c r="G703" s="25"/>
      <c r="H703" s="25"/>
      <c r="I703" s="25"/>
      <c r="J703" s="25"/>
    </row>
    <row r="704">
      <c r="A704" s="25"/>
      <c r="B704" s="25"/>
      <c r="C704" s="25"/>
      <c r="D704" s="25"/>
      <c r="E704" s="25"/>
      <c r="F704" s="25"/>
      <c r="G704" s="25"/>
      <c r="H704" s="25"/>
      <c r="I704" s="25"/>
      <c r="J704" s="25"/>
    </row>
    <row r="705">
      <c r="A705" s="25"/>
      <c r="B705" s="25"/>
      <c r="C705" s="25"/>
      <c r="D705" s="25"/>
      <c r="E705" s="25"/>
      <c r="F705" s="25"/>
      <c r="G705" s="25"/>
      <c r="H705" s="25"/>
      <c r="I705" s="25"/>
      <c r="J705" s="25"/>
    </row>
    <row r="706">
      <c r="A706" s="25"/>
      <c r="B706" s="25"/>
      <c r="C706" s="25"/>
      <c r="D706" s="25"/>
      <c r="E706" s="25"/>
      <c r="F706" s="25"/>
      <c r="G706" s="25"/>
      <c r="H706" s="25"/>
      <c r="I706" s="25"/>
      <c r="J706" s="25"/>
    </row>
    <row r="707">
      <c r="A707" s="25"/>
      <c r="B707" s="25"/>
      <c r="C707" s="25"/>
      <c r="D707" s="25"/>
      <c r="E707" s="25"/>
      <c r="F707" s="25"/>
      <c r="G707" s="25"/>
      <c r="H707" s="25"/>
      <c r="I707" s="25"/>
      <c r="J707" s="25"/>
    </row>
    <row r="708">
      <c r="A708" s="25"/>
      <c r="B708" s="25"/>
      <c r="C708" s="25"/>
      <c r="D708" s="25"/>
      <c r="E708" s="25"/>
      <c r="F708" s="25"/>
      <c r="G708" s="25"/>
      <c r="H708" s="25"/>
      <c r="I708" s="25"/>
      <c r="J708" s="25"/>
    </row>
    <row r="709">
      <c r="A709" s="25"/>
      <c r="B709" s="25"/>
      <c r="C709" s="25"/>
      <c r="D709" s="25"/>
      <c r="E709" s="25"/>
      <c r="F709" s="25"/>
      <c r="G709" s="25"/>
      <c r="H709" s="25"/>
      <c r="I709" s="25"/>
      <c r="J709" s="25"/>
    </row>
    <row r="710">
      <c r="A710" s="25"/>
      <c r="B710" s="25"/>
      <c r="C710" s="25"/>
      <c r="D710" s="25"/>
      <c r="E710" s="25"/>
      <c r="F710" s="25"/>
      <c r="G710" s="25"/>
      <c r="H710" s="25"/>
      <c r="I710" s="25"/>
      <c r="J710" s="25"/>
    </row>
    <row r="711">
      <c r="A711" s="25"/>
      <c r="B711" s="25"/>
      <c r="C711" s="25"/>
      <c r="D711" s="25"/>
      <c r="E711" s="25"/>
      <c r="F711" s="25"/>
      <c r="G711" s="25"/>
      <c r="H711" s="25"/>
      <c r="I711" s="25"/>
      <c r="J711" s="25"/>
    </row>
    <row r="712">
      <c r="A712" s="25"/>
      <c r="B712" s="25"/>
      <c r="C712" s="25"/>
      <c r="D712" s="25"/>
      <c r="E712" s="25"/>
      <c r="F712" s="25"/>
      <c r="G712" s="25"/>
      <c r="H712" s="25"/>
      <c r="I712" s="25"/>
      <c r="J712" s="25"/>
    </row>
    <row r="713">
      <c r="A713" s="25"/>
      <c r="B713" s="25"/>
      <c r="C713" s="25"/>
      <c r="D713" s="25"/>
      <c r="E713" s="25"/>
      <c r="F713" s="25"/>
      <c r="G713" s="25"/>
      <c r="H713" s="25"/>
      <c r="I713" s="25"/>
      <c r="J713" s="25"/>
    </row>
    <row r="714">
      <c r="A714" s="25"/>
      <c r="B714" s="25"/>
      <c r="C714" s="25"/>
      <c r="D714" s="25"/>
      <c r="E714" s="25"/>
      <c r="F714" s="25"/>
      <c r="G714" s="25"/>
      <c r="H714" s="25"/>
      <c r="I714" s="25"/>
      <c r="J714" s="25"/>
    </row>
    <row r="715">
      <c r="A715" s="25"/>
      <c r="B715" s="25"/>
      <c r="C715" s="25"/>
      <c r="D715" s="25"/>
      <c r="E715" s="25"/>
      <c r="F715" s="25"/>
      <c r="G715" s="25"/>
      <c r="H715" s="25"/>
      <c r="I715" s="25"/>
      <c r="J715" s="25"/>
    </row>
    <row r="716">
      <c r="A716" s="25"/>
      <c r="B716" s="25"/>
      <c r="C716" s="25"/>
      <c r="D716" s="25"/>
      <c r="E716" s="25"/>
      <c r="F716" s="25"/>
      <c r="G716" s="25"/>
      <c r="H716" s="25"/>
      <c r="I716" s="25"/>
      <c r="J716" s="25"/>
    </row>
    <row r="717">
      <c r="A717" s="25"/>
      <c r="B717" s="25"/>
      <c r="C717" s="25"/>
      <c r="D717" s="25"/>
      <c r="E717" s="25"/>
      <c r="F717" s="25"/>
      <c r="G717" s="25"/>
      <c r="H717" s="25"/>
      <c r="I717" s="25"/>
      <c r="J717" s="25"/>
    </row>
    <row r="718">
      <c r="A718" s="25"/>
      <c r="B718" s="25"/>
      <c r="C718" s="25"/>
      <c r="D718" s="25"/>
      <c r="E718" s="25"/>
      <c r="F718" s="25"/>
      <c r="G718" s="25"/>
      <c r="H718" s="25"/>
      <c r="I718" s="25"/>
      <c r="J718" s="25"/>
    </row>
    <row r="719">
      <c r="A719" s="25"/>
      <c r="B719" s="25"/>
      <c r="C719" s="25"/>
      <c r="D719" s="25"/>
      <c r="E719" s="25"/>
      <c r="F719" s="25"/>
      <c r="G719" s="25"/>
      <c r="H719" s="25"/>
      <c r="I719" s="25"/>
      <c r="J719" s="25"/>
    </row>
    <row r="720">
      <c r="A720" s="25"/>
      <c r="B720" s="25"/>
      <c r="C720" s="25"/>
      <c r="D720" s="25"/>
      <c r="E720" s="25"/>
      <c r="F720" s="25"/>
      <c r="G720" s="25"/>
      <c r="H720" s="25"/>
      <c r="I720" s="25"/>
      <c r="J720" s="25"/>
    </row>
    <row r="721">
      <c r="A721" s="25"/>
      <c r="B721" s="25"/>
      <c r="C721" s="25"/>
      <c r="D721" s="25"/>
      <c r="E721" s="25"/>
      <c r="F721" s="25"/>
      <c r="G721" s="25"/>
      <c r="H721" s="25"/>
      <c r="I721" s="25"/>
      <c r="J721" s="25"/>
    </row>
    <row r="722">
      <c r="A722" s="25"/>
      <c r="B722" s="25"/>
      <c r="C722" s="25"/>
      <c r="D722" s="25"/>
      <c r="E722" s="25"/>
      <c r="F722" s="25"/>
      <c r="G722" s="25"/>
      <c r="H722" s="25"/>
      <c r="I722" s="25"/>
      <c r="J722" s="25"/>
    </row>
    <row r="723">
      <c r="A723" s="25"/>
      <c r="B723" s="25"/>
      <c r="C723" s="25"/>
      <c r="D723" s="25"/>
      <c r="E723" s="25"/>
      <c r="F723" s="25"/>
      <c r="G723" s="25"/>
      <c r="H723" s="25"/>
      <c r="I723" s="25"/>
      <c r="J723" s="25"/>
    </row>
    <row r="724">
      <c r="A724" s="25"/>
      <c r="B724" s="25"/>
      <c r="C724" s="25"/>
      <c r="D724" s="25"/>
      <c r="E724" s="25"/>
      <c r="F724" s="25"/>
      <c r="G724" s="25"/>
      <c r="H724" s="25"/>
      <c r="I724" s="25"/>
      <c r="J724" s="25"/>
    </row>
    <row r="725">
      <c r="A725" s="25"/>
      <c r="B725" s="25"/>
      <c r="C725" s="25"/>
      <c r="D725" s="25"/>
      <c r="E725" s="25"/>
      <c r="F725" s="25"/>
      <c r="G725" s="25"/>
      <c r="H725" s="25"/>
      <c r="I725" s="25"/>
      <c r="J725" s="25"/>
    </row>
    <row r="726">
      <c r="A726" s="25"/>
      <c r="B726" s="25"/>
      <c r="C726" s="25"/>
      <c r="D726" s="25"/>
      <c r="E726" s="25"/>
      <c r="F726" s="25"/>
      <c r="G726" s="25"/>
      <c r="H726" s="25"/>
      <c r="I726" s="25"/>
      <c r="J726" s="25"/>
    </row>
    <row r="727">
      <c r="A727" s="25"/>
      <c r="B727" s="25"/>
      <c r="C727" s="25"/>
      <c r="D727" s="25"/>
      <c r="E727" s="25"/>
      <c r="F727" s="25"/>
      <c r="G727" s="25"/>
      <c r="H727" s="25"/>
      <c r="I727" s="25"/>
      <c r="J727" s="25"/>
    </row>
    <row r="728">
      <c r="A728" s="25"/>
      <c r="B728" s="25"/>
      <c r="C728" s="25"/>
      <c r="D728" s="25"/>
      <c r="E728" s="25"/>
      <c r="F728" s="25"/>
      <c r="G728" s="25"/>
      <c r="H728" s="25"/>
      <c r="I728" s="25"/>
      <c r="J728" s="25"/>
    </row>
    <row r="729">
      <c r="A729" s="25"/>
      <c r="B729" s="25"/>
      <c r="C729" s="25"/>
      <c r="D729" s="25"/>
      <c r="E729" s="25"/>
      <c r="F729" s="25"/>
      <c r="G729" s="25"/>
      <c r="H729" s="25"/>
      <c r="I729" s="25"/>
      <c r="J729" s="25"/>
    </row>
    <row r="730">
      <c r="A730" s="25"/>
      <c r="B730" s="25"/>
      <c r="C730" s="25"/>
      <c r="D730" s="25"/>
      <c r="E730" s="25"/>
      <c r="F730" s="25"/>
      <c r="G730" s="25"/>
      <c r="H730" s="25"/>
      <c r="I730" s="25"/>
      <c r="J730" s="25"/>
    </row>
    <row r="731">
      <c r="A731" s="25"/>
      <c r="B731" s="25"/>
      <c r="C731" s="25"/>
      <c r="D731" s="25"/>
      <c r="E731" s="25"/>
      <c r="F731" s="25"/>
      <c r="G731" s="25"/>
      <c r="H731" s="25"/>
      <c r="I731" s="25"/>
      <c r="J731" s="25"/>
    </row>
    <row r="732">
      <c r="A732" s="25"/>
      <c r="B732" s="25"/>
      <c r="C732" s="25"/>
      <c r="D732" s="25"/>
      <c r="E732" s="25"/>
      <c r="F732" s="25"/>
      <c r="G732" s="25"/>
      <c r="H732" s="25"/>
      <c r="I732" s="25"/>
      <c r="J732" s="25"/>
    </row>
    <row r="733">
      <c r="A733" s="25"/>
      <c r="B733" s="25"/>
      <c r="C733" s="25"/>
      <c r="D733" s="25"/>
      <c r="E733" s="25"/>
      <c r="F733" s="25"/>
      <c r="G733" s="25"/>
      <c r="H733" s="25"/>
      <c r="I733" s="25"/>
      <c r="J733" s="25"/>
    </row>
    <row r="734">
      <c r="A734" s="25"/>
      <c r="B734" s="25"/>
      <c r="C734" s="25"/>
      <c r="D734" s="25"/>
      <c r="E734" s="25"/>
      <c r="F734" s="25"/>
      <c r="G734" s="25"/>
      <c r="H734" s="25"/>
      <c r="I734" s="25"/>
      <c r="J734" s="25"/>
    </row>
    <row r="735">
      <c r="A735" s="25"/>
      <c r="B735" s="25"/>
      <c r="C735" s="25"/>
      <c r="D735" s="25"/>
      <c r="E735" s="25"/>
      <c r="F735" s="25"/>
      <c r="G735" s="25"/>
      <c r="H735" s="25"/>
      <c r="I735" s="25"/>
      <c r="J735" s="25"/>
    </row>
    <row r="736">
      <c r="A736" s="25"/>
      <c r="B736" s="25"/>
      <c r="C736" s="25"/>
      <c r="D736" s="25"/>
      <c r="E736" s="25"/>
      <c r="F736" s="25"/>
      <c r="G736" s="25"/>
      <c r="H736" s="25"/>
      <c r="I736" s="25"/>
      <c r="J736" s="25"/>
    </row>
    <row r="737">
      <c r="A737" s="25"/>
      <c r="B737" s="25"/>
      <c r="C737" s="25"/>
      <c r="D737" s="25"/>
      <c r="E737" s="25"/>
      <c r="F737" s="25"/>
      <c r="G737" s="25"/>
      <c r="H737" s="25"/>
      <c r="I737" s="25"/>
      <c r="J737" s="25"/>
    </row>
    <row r="738">
      <c r="A738" s="25"/>
      <c r="B738" s="25"/>
      <c r="C738" s="25"/>
      <c r="D738" s="25"/>
      <c r="E738" s="25"/>
      <c r="F738" s="25"/>
      <c r="G738" s="25"/>
      <c r="H738" s="25"/>
      <c r="I738" s="25"/>
      <c r="J738" s="25"/>
    </row>
    <row r="739">
      <c r="A739" s="25"/>
      <c r="B739" s="25"/>
      <c r="C739" s="25"/>
      <c r="D739" s="25"/>
      <c r="E739" s="25"/>
      <c r="F739" s="25"/>
      <c r="G739" s="25"/>
      <c r="H739" s="25"/>
      <c r="I739" s="25"/>
      <c r="J739" s="25"/>
    </row>
    <row r="740">
      <c r="A740" s="25"/>
      <c r="B740" s="25"/>
      <c r="C740" s="25"/>
      <c r="D740" s="25"/>
      <c r="E740" s="25"/>
      <c r="F740" s="25"/>
      <c r="G740" s="25"/>
      <c r="H740" s="25"/>
      <c r="I740" s="25"/>
      <c r="J740" s="25"/>
    </row>
    <row r="741">
      <c r="A741" s="25"/>
      <c r="B741" s="25"/>
      <c r="C741" s="25"/>
      <c r="D741" s="25"/>
      <c r="E741" s="25"/>
      <c r="F741" s="25"/>
      <c r="G741" s="25"/>
      <c r="H741" s="25"/>
      <c r="I741" s="25"/>
      <c r="J741" s="25"/>
    </row>
    <row r="742">
      <c r="A742" s="25"/>
      <c r="B742" s="25"/>
      <c r="C742" s="25"/>
      <c r="D742" s="25"/>
      <c r="E742" s="25"/>
      <c r="F742" s="25"/>
      <c r="G742" s="25"/>
      <c r="H742" s="25"/>
      <c r="I742" s="25"/>
      <c r="J742" s="25"/>
    </row>
    <row r="743">
      <c r="A743" s="25"/>
      <c r="B743" s="25"/>
      <c r="C743" s="25"/>
      <c r="D743" s="25"/>
      <c r="E743" s="25"/>
      <c r="F743" s="25"/>
      <c r="G743" s="25"/>
      <c r="H743" s="25"/>
      <c r="I743" s="25"/>
      <c r="J743" s="25"/>
    </row>
    <row r="744">
      <c r="A744" s="25"/>
      <c r="B744" s="25"/>
      <c r="C744" s="25"/>
      <c r="D744" s="25"/>
      <c r="E744" s="25"/>
      <c r="F744" s="25"/>
      <c r="G744" s="25"/>
      <c r="H744" s="25"/>
      <c r="I744" s="25"/>
      <c r="J744" s="25"/>
    </row>
    <row r="745">
      <c r="A745" s="25"/>
      <c r="B745" s="25"/>
      <c r="C745" s="25"/>
      <c r="D745" s="25"/>
      <c r="E745" s="25"/>
      <c r="F745" s="25"/>
      <c r="G745" s="25"/>
      <c r="H745" s="25"/>
      <c r="I745" s="25"/>
      <c r="J745" s="25"/>
    </row>
    <row r="746">
      <c r="A746" s="25"/>
      <c r="B746" s="25"/>
      <c r="C746" s="25"/>
      <c r="D746" s="25"/>
      <c r="E746" s="25"/>
      <c r="F746" s="25"/>
      <c r="G746" s="25"/>
      <c r="H746" s="25"/>
      <c r="I746" s="25"/>
      <c r="J746" s="25"/>
    </row>
    <row r="747">
      <c r="A747" s="25"/>
      <c r="B747" s="25"/>
      <c r="C747" s="25"/>
      <c r="D747" s="25"/>
      <c r="E747" s="25"/>
      <c r="F747" s="25"/>
      <c r="G747" s="25"/>
      <c r="H747" s="25"/>
      <c r="I747" s="25"/>
      <c r="J747" s="25"/>
    </row>
    <row r="748">
      <c r="A748" s="25"/>
      <c r="B748" s="25"/>
      <c r="C748" s="25"/>
      <c r="D748" s="25"/>
      <c r="E748" s="25"/>
      <c r="F748" s="25"/>
      <c r="G748" s="25"/>
      <c r="H748" s="25"/>
      <c r="I748" s="25"/>
      <c r="J748" s="25"/>
    </row>
    <row r="749">
      <c r="A749" s="25"/>
      <c r="B749" s="25"/>
      <c r="C749" s="25"/>
      <c r="D749" s="25"/>
      <c r="E749" s="25"/>
      <c r="F749" s="25"/>
      <c r="G749" s="25"/>
      <c r="H749" s="25"/>
      <c r="I749" s="25"/>
      <c r="J749" s="25"/>
    </row>
    <row r="750">
      <c r="A750" s="25"/>
      <c r="B750" s="25"/>
      <c r="C750" s="25"/>
      <c r="D750" s="25"/>
      <c r="E750" s="25"/>
      <c r="F750" s="25"/>
      <c r="G750" s="25"/>
      <c r="H750" s="25"/>
      <c r="I750" s="25"/>
      <c r="J750" s="25"/>
    </row>
    <row r="751">
      <c r="A751" s="25"/>
      <c r="B751" s="25"/>
      <c r="C751" s="25"/>
      <c r="D751" s="25"/>
      <c r="E751" s="25"/>
      <c r="F751" s="25"/>
      <c r="G751" s="25"/>
      <c r="H751" s="25"/>
      <c r="I751" s="25"/>
      <c r="J751" s="25"/>
    </row>
    <row r="752">
      <c r="A752" s="25"/>
      <c r="B752" s="25"/>
      <c r="C752" s="25"/>
      <c r="D752" s="25"/>
      <c r="E752" s="25"/>
      <c r="F752" s="25"/>
      <c r="G752" s="25"/>
      <c r="H752" s="25"/>
      <c r="I752" s="25"/>
      <c r="J752" s="25"/>
    </row>
    <row r="753">
      <c r="A753" s="25"/>
      <c r="B753" s="25"/>
      <c r="C753" s="25"/>
      <c r="D753" s="25"/>
      <c r="E753" s="25"/>
      <c r="F753" s="25"/>
      <c r="G753" s="25"/>
      <c r="H753" s="25"/>
      <c r="I753" s="25"/>
      <c r="J753" s="25"/>
    </row>
    <row r="754">
      <c r="A754" s="25"/>
      <c r="B754" s="25"/>
      <c r="C754" s="25"/>
      <c r="D754" s="25"/>
      <c r="E754" s="25"/>
      <c r="F754" s="25"/>
      <c r="G754" s="25"/>
      <c r="H754" s="25"/>
      <c r="I754" s="25"/>
      <c r="J754" s="25"/>
    </row>
    <row r="755">
      <c r="A755" s="25"/>
      <c r="B755" s="25"/>
      <c r="C755" s="25"/>
      <c r="D755" s="25"/>
      <c r="E755" s="25"/>
      <c r="F755" s="25"/>
      <c r="G755" s="25"/>
      <c r="H755" s="25"/>
      <c r="I755" s="25"/>
      <c r="J755" s="25"/>
    </row>
    <row r="756">
      <c r="A756" s="25"/>
      <c r="B756" s="25"/>
      <c r="C756" s="25"/>
      <c r="D756" s="25"/>
      <c r="E756" s="25"/>
      <c r="F756" s="25"/>
      <c r="G756" s="25"/>
      <c r="H756" s="25"/>
      <c r="I756" s="25"/>
      <c r="J756" s="25"/>
    </row>
    <row r="757">
      <c r="A757" s="25"/>
      <c r="B757" s="25"/>
      <c r="C757" s="25"/>
      <c r="D757" s="25"/>
      <c r="E757" s="25"/>
      <c r="F757" s="25"/>
      <c r="G757" s="25"/>
      <c r="H757" s="25"/>
      <c r="I757" s="25"/>
      <c r="J757" s="25"/>
    </row>
    <row r="758">
      <c r="A758" s="25"/>
      <c r="B758" s="25"/>
      <c r="C758" s="25"/>
      <c r="D758" s="25"/>
      <c r="E758" s="25"/>
      <c r="F758" s="25"/>
      <c r="G758" s="25"/>
      <c r="H758" s="25"/>
      <c r="I758" s="25"/>
      <c r="J758" s="25"/>
    </row>
    <row r="759">
      <c r="A759" s="25"/>
      <c r="B759" s="25"/>
      <c r="C759" s="25"/>
      <c r="D759" s="25"/>
      <c r="E759" s="25"/>
      <c r="F759" s="25"/>
      <c r="G759" s="25"/>
      <c r="H759" s="25"/>
      <c r="I759" s="25"/>
      <c r="J759" s="25"/>
    </row>
    <row r="760">
      <c r="A760" s="25"/>
      <c r="B760" s="25"/>
      <c r="C760" s="25"/>
      <c r="D760" s="25"/>
      <c r="E760" s="25"/>
      <c r="F760" s="25"/>
      <c r="G760" s="25"/>
      <c r="H760" s="25"/>
      <c r="I760" s="25"/>
      <c r="J760" s="25"/>
    </row>
    <row r="761">
      <c r="A761" s="25"/>
      <c r="B761" s="25"/>
      <c r="C761" s="25"/>
      <c r="D761" s="25"/>
      <c r="E761" s="25"/>
      <c r="F761" s="25"/>
      <c r="G761" s="25"/>
      <c r="H761" s="25"/>
      <c r="I761" s="25"/>
      <c r="J761" s="25"/>
    </row>
    <row r="762">
      <c r="A762" s="25"/>
      <c r="B762" s="25"/>
      <c r="C762" s="25"/>
      <c r="D762" s="25"/>
      <c r="E762" s="25"/>
      <c r="F762" s="25"/>
      <c r="G762" s="25"/>
      <c r="H762" s="25"/>
      <c r="I762" s="25"/>
      <c r="J762" s="25"/>
    </row>
    <row r="763">
      <c r="A763" s="25"/>
      <c r="B763" s="25"/>
      <c r="C763" s="25"/>
      <c r="D763" s="25"/>
      <c r="E763" s="25"/>
      <c r="F763" s="25"/>
      <c r="G763" s="25"/>
      <c r="H763" s="25"/>
      <c r="I763" s="25"/>
      <c r="J763" s="25"/>
    </row>
    <row r="764">
      <c r="A764" s="25"/>
      <c r="B764" s="25"/>
      <c r="C764" s="25"/>
      <c r="D764" s="25"/>
      <c r="E764" s="25"/>
      <c r="F764" s="25"/>
      <c r="G764" s="25"/>
      <c r="H764" s="25"/>
      <c r="I764" s="25"/>
      <c r="J764" s="25"/>
    </row>
    <row r="765">
      <c r="A765" s="25"/>
      <c r="B765" s="25"/>
      <c r="C765" s="25"/>
      <c r="D765" s="25"/>
      <c r="E765" s="25"/>
      <c r="F765" s="25"/>
      <c r="G765" s="25"/>
      <c r="H765" s="25"/>
      <c r="I765" s="25"/>
      <c r="J765" s="25"/>
    </row>
    <row r="766">
      <c r="A766" s="25"/>
      <c r="B766" s="25"/>
      <c r="C766" s="25"/>
      <c r="D766" s="25"/>
      <c r="E766" s="25"/>
      <c r="F766" s="25"/>
      <c r="G766" s="25"/>
      <c r="H766" s="25"/>
      <c r="I766" s="25"/>
      <c r="J766" s="25"/>
    </row>
    <row r="767">
      <c r="A767" s="25"/>
      <c r="B767" s="25"/>
      <c r="C767" s="25"/>
      <c r="D767" s="25"/>
      <c r="E767" s="25"/>
      <c r="F767" s="25"/>
      <c r="G767" s="25"/>
      <c r="H767" s="25"/>
      <c r="I767" s="25"/>
      <c r="J767" s="25"/>
    </row>
    <row r="768">
      <c r="A768" s="25"/>
      <c r="B768" s="25"/>
      <c r="C768" s="25"/>
      <c r="D768" s="25"/>
      <c r="E768" s="25"/>
      <c r="F768" s="25"/>
      <c r="G768" s="25"/>
      <c r="H768" s="25"/>
      <c r="I768" s="25"/>
      <c r="J768" s="25"/>
    </row>
    <row r="769">
      <c r="A769" s="25"/>
      <c r="B769" s="25"/>
      <c r="C769" s="25"/>
      <c r="D769" s="25"/>
      <c r="E769" s="25"/>
      <c r="F769" s="25"/>
      <c r="G769" s="25"/>
      <c r="H769" s="25"/>
      <c r="I769" s="25"/>
      <c r="J769" s="25"/>
    </row>
    <row r="770">
      <c r="A770" s="25"/>
      <c r="B770" s="25"/>
      <c r="C770" s="25"/>
      <c r="D770" s="25"/>
      <c r="E770" s="25"/>
      <c r="F770" s="25"/>
      <c r="G770" s="25"/>
      <c r="H770" s="25"/>
      <c r="I770" s="25"/>
      <c r="J770" s="25"/>
    </row>
    <row r="771">
      <c r="A771" s="25"/>
      <c r="B771" s="25"/>
      <c r="C771" s="25"/>
      <c r="D771" s="25"/>
      <c r="E771" s="25"/>
      <c r="F771" s="25"/>
      <c r="G771" s="25"/>
      <c r="H771" s="25"/>
      <c r="I771" s="25"/>
      <c r="J771" s="25"/>
    </row>
    <row r="772">
      <c r="A772" s="25"/>
      <c r="B772" s="25"/>
      <c r="C772" s="25"/>
      <c r="D772" s="25"/>
      <c r="E772" s="25"/>
      <c r="F772" s="25"/>
      <c r="G772" s="25"/>
      <c r="H772" s="25"/>
      <c r="I772" s="25"/>
      <c r="J772" s="25"/>
    </row>
    <row r="773">
      <c r="A773" s="25"/>
      <c r="B773" s="25"/>
      <c r="C773" s="25"/>
      <c r="D773" s="25"/>
      <c r="E773" s="25"/>
      <c r="F773" s="25"/>
      <c r="G773" s="25"/>
      <c r="H773" s="25"/>
      <c r="I773" s="25"/>
      <c r="J773" s="25"/>
    </row>
    <row r="774">
      <c r="A774" s="25"/>
      <c r="B774" s="25"/>
      <c r="C774" s="25"/>
      <c r="D774" s="25"/>
      <c r="E774" s="25"/>
      <c r="F774" s="25"/>
      <c r="G774" s="25"/>
      <c r="H774" s="25"/>
      <c r="I774" s="25"/>
      <c r="J774" s="25"/>
    </row>
    <row r="775">
      <c r="A775" s="25"/>
      <c r="B775" s="25"/>
      <c r="C775" s="25"/>
      <c r="D775" s="25"/>
      <c r="E775" s="25"/>
      <c r="F775" s="25"/>
      <c r="G775" s="25"/>
      <c r="H775" s="25"/>
      <c r="I775" s="25"/>
      <c r="J775" s="25"/>
    </row>
    <row r="776">
      <c r="A776" s="25"/>
      <c r="B776" s="25"/>
      <c r="C776" s="25"/>
      <c r="D776" s="25"/>
      <c r="E776" s="25"/>
      <c r="F776" s="25"/>
      <c r="G776" s="25"/>
      <c r="H776" s="25"/>
      <c r="I776" s="25"/>
      <c r="J776" s="25"/>
    </row>
    <row r="777">
      <c r="A777" s="25"/>
      <c r="B777" s="25"/>
      <c r="C777" s="25"/>
      <c r="D777" s="25"/>
      <c r="E777" s="25"/>
      <c r="F777" s="25"/>
      <c r="G777" s="25"/>
      <c r="H777" s="25"/>
      <c r="I777" s="25"/>
      <c r="J777" s="25"/>
    </row>
    <row r="778">
      <c r="A778" s="25"/>
      <c r="B778" s="25"/>
      <c r="C778" s="25"/>
      <c r="D778" s="25"/>
      <c r="E778" s="25"/>
      <c r="F778" s="25"/>
      <c r="G778" s="25"/>
      <c r="H778" s="25"/>
      <c r="I778" s="25"/>
      <c r="J778" s="25"/>
    </row>
    <row r="779">
      <c r="A779" s="25"/>
      <c r="B779" s="25"/>
      <c r="C779" s="25"/>
      <c r="D779" s="25"/>
      <c r="E779" s="25"/>
      <c r="F779" s="25"/>
      <c r="G779" s="25"/>
      <c r="H779" s="25"/>
      <c r="I779" s="25"/>
      <c r="J779" s="25"/>
    </row>
    <row r="780">
      <c r="A780" s="25"/>
      <c r="B780" s="25"/>
      <c r="C780" s="25"/>
      <c r="D780" s="25"/>
      <c r="E780" s="25"/>
      <c r="F780" s="25"/>
      <c r="G780" s="25"/>
      <c r="H780" s="25"/>
      <c r="I780" s="25"/>
      <c r="J780" s="25"/>
    </row>
    <row r="781">
      <c r="A781" s="25"/>
      <c r="B781" s="25"/>
      <c r="C781" s="25"/>
      <c r="D781" s="25"/>
      <c r="E781" s="25"/>
      <c r="F781" s="25"/>
      <c r="G781" s="25"/>
      <c r="H781" s="25"/>
      <c r="I781" s="25"/>
      <c r="J781" s="25"/>
    </row>
    <row r="782">
      <c r="A782" s="25"/>
      <c r="B782" s="25"/>
      <c r="C782" s="25"/>
      <c r="D782" s="25"/>
      <c r="E782" s="25"/>
      <c r="F782" s="25"/>
      <c r="G782" s="25"/>
      <c r="H782" s="25"/>
      <c r="I782" s="25"/>
      <c r="J782" s="25"/>
    </row>
    <row r="783">
      <c r="A783" s="25"/>
      <c r="B783" s="25"/>
      <c r="C783" s="25"/>
      <c r="D783" s="25"/>
      <c r="E783" s="25"/>
      <c r="F783" s="25"/>
      <c r="G783" s="25"/>
      <c r="H783" s="25"/>
      <c r="I783" s="25"/>
      <c r="J783" s="25"/>
    </row>
    <row r="784">
      <c r="A784" s="25"/>
      <c r="B784" s="25"/>
      <c r="C784" s="25"/>
      <c r="D784" s="25"/>
      <c r="E784" s="25"/>
      <c r="F784" s="25"/>
      <c r="G784" s="25"/>
      <c r="H784" s="25"/>
      <c r="I784" s="25"/>
      <c r="J784" s="25"/>
    </row>
    <row r="785">
      <c r="A785" s="25"/>
      <c r="B785" s="25"/>
      <c r="C785" s="25"/>
      <c r="D785" s="25"/>
      <c r="E785" s="25"/>
      <c r="F785" s="25"/>
      <c r="G785" s="25"/>
      <c r="H785" s="25"/>
      <c r="I785" s="25"/>
      <c r="J785" s="25"/>
    </row>
    <row r="786">
      <c r="A786" s="25"/>
      <c r="B786" s="25"/>
      <c r="C786" s="25"/>
      <c r="D786" s="25"/>
      <c r="E786" s="25"/>
      <c r="F786" s="25"/>
      <c r="G786" s="25"/>
      <c r="H786" s="25"/>
      <c r="I786" s="25"/>
      <c r="J786" s="25"/>
    </row>
    <row r="787">
      <c r="A787" s="25"/>
      <c r="B787" s="25"/>
      <c r="C787" s="25"/>
      <c r="D787" s="25"/>
      <c r="E787" s="25"/>
      <c r="F787" s="25"/>
      <c r="G787" s="25"/>
      <c r="H787" s="25"/>
      <c r="I787" s="25"/>
      <c r="J787" s="25"/>
    </row>
    <row r="788">
      <c r="A788" s="25"/>
      <c r="B788" s="25"/>
      <c r="C788" s="25"/>
      <c r="D788" s="25"/>
      <c r="E788" s="25"/>
      <c r="F788" s="25"/>
      <c r="G788" s="25"/>
      <c r="H788" s="25"/>
      <c r="I788" s="25"/>
      <c r="J788" s="25"/>
    </row>
    <row r="789">
      <c r="A789" s="25"/>
      <c r="B789" s="25"/>
      <c r="C789" s="25"/>
      <c r="D789" s="25"/>
      <c r="E789" s="25"/>
      <c r="F789" s="25"/>
      <c r="G789" s="25"/>
      <c r="H789" s="25"/>
      <c r="I789" s="25"/>
      <c r="J789" s="25"/>
    </row>
    <row r="790">
      <c r="A790" s="25"/>
      <c r="B790" s="25"/>
      <c r="C790" s="25"/>
      <c r="D790" s="25"/>
      <c r="E790" s="25"/>
      <c r="F790" s="25"/>
      <c r="G790" s="25"/>
      <c r="H790" s="25"/>
      <c r="I790" s="25"/>
      <c r="J790" s="25"/>
    </row>
    <row r="791">
      <c r="A791" s="25"/>
      <c r="B791" s="25"/>
      <c r="C791" s="25"/>
      <c r="D791" s="25"/>
      <c r="E791" s="25"/>
      <c r="F791" s="25"/>
      <c r="G791" s="25"/>
      <c r="H791" s="25"/>
      <c r="I791" s="25"/>
      <c r="J791" s="25"/>
    </row>
    <row r="792">
      <c r="A792" s="25"/>
      <c r="B792" s="25"/>
      <c r="C792" s="25"/>
      <c r="D792" s="25"/>
      <c r="E792" s="25"/>
      <c r="F792" s="25"/>
      <c r="G792" s="25"/>
      <c r="H792" s="25"/>
      <c r="I792" s="25"/>
      <c r="J792" s="25"/>
    </row>
    <row r="793">
      <c r="A793" s="25"/>
      <c r="B793" s="25"/>
      <c r="C793" s="25"/>
      <c r="D793" s="25"/>
      <c r="E793" s="25"/>
      <c r="F793" s="25"/>
      <c r="G793" s="25"/>
      <c r="H793" s="25"/>
      <c r="I793" s="25"/>
      <c r="J793" s="25"/>
    </row>
    <row r="794">
      <c r="A794" s="25"/>
      <c r="B794" s="25"/>
      <c r="C794" s="25"/>
      <c r="D794" s="25"/>
      <c r="E794" s="25"/>
      <c r="F794" s="25"/>
      <c r="G794" s="25"/>
      <c r="H794" s="25"/>
      <c r="I794" s="25"/>
      <c r="J794" s="25"/>
    </row>
    <row r="795">
      <c r="A795" s="25"/>
      <c r="B795" s="25"/>
      <c r="C795" s="25"/>
      <c r="D795" s="25"/>
      <c r="E795" s="25"/>
      <c r="F795" s="25"/>
      <c r="G795" s="25"/>
      <c r="H795" s="25"/>
      <c r="I795" s="25"/>
      <c r="J795" s="25"/>
    </row>
    <row r="796">
      <c r="A796" s="25"/>
      <c r="B796" s="25"/>
      <c r="C796" s="25"/>
      <c r="D796" s="25"/>
      <c r="E796" s="25"/>
      <c r="F796" s="25"/>
      <c r="G796" s="25"/>
      <c r="H796" s="25"/>
      <c r="I796" s="25"/>
      <c r="J796" s="25"/>
    </row>
    <row r="797">
      <c r="A797" s="25"/>
      <c r="B797" s="25"/>
      <c r="C797" s="25"/>
      <c r="D797" s="25"/>
      <c r="E797" s="25"/>
      <c r="F797" s="25"/>
      <c r="G797" s="25"/>
      <c r="H797" s="25"/>
      <c r="I797" s="25"/>
      <c r="J797" s="25"/>
    </row>
    <row r="798">
      <c r="A798" s="25"/>
      <c r="B798" s="25"/>
      <c r="C798" s="25"/>
      <c r="D798" s="25"/>
      <c r="E798" s="25"/>
      <c r="F798" s="25"/>
      <c r="G798" s="25"/>
      <c r="H798" s="25"/>
      <c r="I798" s="25"/>
      <c r="J798" s="25"/>
    </row>
    <row r="799">
      <c r="A799" s="25"/>
      <c r="B799" s="25"/>
      <c r="C799" s="25"/>
      <c r="D799" s="25"/>
      <c r="E799" s="25"/>
      <c r="F799" s="25"/>
      <c r="G799" s="25"/>
      <c r="H799" s="25"/>
      <c r="I799" s="25"/>
      <c r="J799" s="25"/>
    </row>
    <row r="800">
      <c r="A800" s="25"/>
      <c r="B800" s="25"/>
      <c r="C800" s="25"/>
      <c r="D800" s="25"/>
      <c r="E800" s="25"/>
      <c r="F800" s="25"/>
      <c r="G800" s="25"/>
      <c r="H800" s="25"/>
      <c r="I800" s="25"/>
      <c r="J800" s="25"/>
    </row>
    <row r="801">
      <c r="A801" s="25"/>
      <c r="B801" s="25"/>
      <c r="C801" s="25"/>
      <c r="D801" s="25"/>
      <c r="E801" s="25"/>
      <c r="F801" s="25"/>
      <c r="G801" s="25"/>
      <c r="H801" s="25"/>
      <c r="I801" s="25"/>
      <c r="J801" s="25"/>
    </row>
    <row r="802">
      <c r="A802" s="25"/>
      <c r="B802" s="25"/>
      <c r="C802" s="25"/>
      <c r="D802" s="25"/>
      <c r="E802" s="25"/>
      <c r="F802" s="25"/>
      <c r="G802" s="25"/>
      <c r="H802" s="25"/>
      <c r="I802" s="25"/>
      <c r="J802" s="25"/>
    </row>
    <row r="803">
      <c r="A803" s="25"/>
      <c r="B803" s="25"/>
      <c r="C803" s="25"/>
      <c r="D803" s="25"/>
      <c r="E803" s="25"/>
      <c r="F803" s="25"/>
      <c r="G803" s="25"/>
      <c r="H803" s="25"/>
      <c r="I803" s="25"/>
      <c r="J803" s="25"/>
    </row>
    <row r="804">
      <c r="A804" s="25"/>
      <c r="B804" s="25"/>
      <c r="C804" s="25"/>
      <c r="D804" s="25"/>
      <c r="E804" s="25"/>
      <c r="F804" s="25"/>
      <c r="G804" s="25"/>
      <c r="H804" s="25"/>
      <c r="I804" s="25"/>
      <c r="J804" s="25"/>
    </row>
    <row r="805">
      <c r="A805" s="25"/>
      <c r="B805" s="25"/>
      <c r="C805" s="25"/>
      <c r="D805" s="25"/>
      <c r="E805" s="25"/>
      <c r="F805" s="25"/>
      <c r="G805" s="25"/>
      <c r="H805" s="25"/>
      <c r="I805" s="25"/>
      <c r="J805" s="25"/>
    </row>
    <row r="806">
      <c r="A806" s="25"/>
      <c r="B806" s="25"/>
      <c r="C806" s="25"/>
      <c r="D806" s="25"/>
      <c r="E806" s="25"/>
      <c r="F806" s="25"/>
      <c r="G806" s="25"/>
      <c r="H806" s="25"/>
      <c r="I806" s="25"/>
      <c r="J806" s="25"/>
    </row>
    <row r="807">
      <c r="A807" s="25"/>
      <c r="B807" s="25"/>
      <c r="C807" s="25"/>
      <c r="D807" s="25"/>
      <c r="E807" s="25"/>
      <c r="F807" s="25"/>
      <c r="G807" s="25"/>
      <c r="H807" s="25"/>
      <c r="I807" s="25"/>
      <c r="J807" s="25"/>
    </row>
    <row r="808">
      <c r="A808" s="25"/>
      <c r="B808" s="25"/>
      <c r="C808" s="25"/>
      <c r="D808" s="25"/>
      <c r="E808" s="25"/>
      <c r="F808" s="25"/>
      <c r="G808" s="25"/>
      <c r="H808" s="25"/>
      <c r="I808" s="25"/>
      <c r="J808" s="25"/>
    </row>
    <row r="809">
      <c r="A809" s="25"/>
      <c r="B809" s="25"/>
      <c r="C809" s="25"/>
      <c r="D809" s="25"/>
      <c r="E809" s="25"/>
      <c r="F809" s="25"/>
      <c r="G809" s="25"/>
      <c r="H809" s="25"/>
      <c r="I809" s="25"/>
      <c r="J809" s="25"/>
    </row>
    <row r="810">
      <c r="A810" s="25"/>
      <c r="B810" s="25"/>
      <c r="C810" s="25"/>
      <c r="D810" s="25"/>
      <c r="E810" s="25"/>
      <c r="F810" s="25"/>
      <c r="G810" s="25"/>
      <c r="H810" s="25"/>
      <c r="I810" s="25"/>
      <c r="J810" s="25"/>
    </row>
    <row r="811">
      <c r="A811" s="25"/>
      <c r="B811" s="25"/>
      <c r="C811" s="25"/>
      <c r="D811" s="25"/>
      <c r="E811" s="25"/>
      <c r="F811" s="25"/>
      <c r="G811" s="25"/>
      <c r="H811" s="25"/>
      <c r="I811" s="25"/>
      <c r="J811" s="25"/>
    </row>
    <row r="812">
      <c r="A812" s="25"/>
      <c r="B812" s="25"/>
      <c r="C812" s="25"/>
      <c r="D812" s="25"/>
      <c r="E812" s="25"/>
      <c r="F812" s="25"/>
      <c r="G812" s="25"/>
      <c r="H812" s="25"/>
      <c r="I812" s="25"/>
      <c r="J812" s="25"/>
    </row>
    <row r="813">
      <c r="A813" s="25"/>
      <c r="B813" s="25"/>
      <c r="C813" s="25"/>
      <c r="D813" s="25"/>
      <c r="E813" s="25"/>
      <c r="F813" s="25"/>
      <c r="G813" s="25"/>
      <c r="H813" s="25"/>
      <c r="I813" s="25"/>
      <c r="J813" s="25"/>
    </row>
    <row r="814">
      <c r="A814" s="25"/>
      <c r="B814" s="25"/>
      <c r="C814" s="25"/>
      <c r="D814" s="25"/>
      <c r="E814" s="25"/>
      <c r="F814" s="25"/>
      <c r="G814" s="25"/>
      <c r="H814" s="25"/>
      <c r="I814" s="25"/>
      <c r="J814" s="25"/>
    </row>
    <row r="815">
      <c r="A815" s="25"/>
      <c r="B815" s="25"/>
      <c r="C815" s="25"/>
      <c r="D815" s="25"/>
      <c r="E815" s="25"/>
      <c r="F815" s="25"/>
      <c r="G815" s="25"/>
      <c r="H815" s="25"/>
      <c r="I815" s="25"/>
      <c r="J815" s="25"/>
    </row>
    <row r="816">
      <c r="A816" s="25"/>
      <c r="B816" s="25"/>
      <c r="C816" s="25"/>
      <c r="D816" s="25"/>
      <c r="E816" s="25"/>
      <c r="F816" s="25"/>
      <c r="G816" s="25"/>
      <c r="H816" s="25"/>
      <c r="I816" s="25"/>
      <c r="J816" s="25"/>
    </row>
    <row r="817">
      <c r="A817" s="25"/>
      <c r="B817" s="25"/>
      <c r="C817" s="25"/>
      <c r="D817" s="25"/>
      <c r="E817" s="25"/>
      <c r="F817" s="25"/>
      <c r="G817" s="25"/>
      <c r="H817" s="25"/>
      <c r="I817" s="25"/>
      <c r="J817" s="25"/>
    </row>
    <row r="818">
      <c r="A818" s="25"/>
      <c r="B818" s="25"/>
      <c r="C818" s="25"/>
      <c r="D818" s="25"/>
      <c r="E818" s="25"/>
      <c r="F818" s="25"/>
      <c r="G818" s="25"/>
      <c r="H818" s="25"/>
      <c r="I818" s="25"/>
      <c r="J818" s="25"/>
    </row>
    <row r="819">
      <c r="A819" s="25"/>
      <c r="B819" s="25"/>
      <c r="C819" s="25"/>
      <c r="D819" s="25"/>
      <c r="E819" s="25"/>
      <c r="F819" s="25"/>
      <c r="G819" s="25"/>
      <c r="H819" s="25"/>
      <c r="I819" s="25"/>
      <c r="J819" s="25"/>
    </row>
    <row r="820">
      <c r="A820" s="25"/>
      <c r="B820" s="25"/>
      <c r="C820" s="25"/>
      <c r="D820" s="25"/>
      <c r="E820" s="25"/>
      <c r="F820" s="25"/>
      <c r="G820" s="25"/>
      <c r="H820" s="25"/>
      <c r="I820" s="25"/>
      <c r="J820" s="25"/>
    </row>
    <row r="821">
      <c r="A821" s="25"/>
      <c r="B821" s="25"/>
      <c r="C821" s="25"/>
      <c r="D821" s="25"/>
      <c r="E821" s="25"/>
      <c r="F821" s="25"/>
      <c r="G821" s="25"/>
      <c r="H821" s="25"/>
      <c r="I821" s="25"/>
      <c r="J821" s="25"/>
    </row>
    <row r="822">
      <c r="A822" s="25"/>
      <c r="B822" s="25"/>
      <c r="C822" s="25"/>
      <c r="D822" s="25"/>
      <c r="E822" s="25"/>
      <c r="F822" s="25"/>
      <c r="G822" s="25"/>
      <c r="H822" s="25"/>
      <c r="I822" s="25"/>
      <c r="J822" s="25"/>
    </row>
    <row r="823">
      <c r="A823" s="25"/>
      <c r="B823" s="25"/>
      <c r="C823" s="25"/>
      <c r="D823" s="25"/>
      <c r="E823" s="25"/>
      <c r="F823" s="25"/>
      <c r="G823" s="25"/>
      <c r="H823" s="25"/>
      <c r="I823" s="25"/>
      <c r="J823" s="25"/>
    </row>
    <row r="824">
      <c r="A824" s="25"/>
      <c r="B824" s="25"/>
      <c r="C824" s="25"/>
      <c r="D824" s="25"/>
      <c r="E824" s="25"/>
      <c r="F824" s="25"/>
      <c r="G824" s="25"/>
      <c r="H824" s="25"/>
      <c r="I824" s="25"/>
      <c r="J824" s="25"/>
    </row>
    <row r="825">
      <c r="A825" s="25"/>
      <c r="B825" s="25"/>
      <c r="C825" s="25"/>
      <c r="D825" s="25"/>
      <c r="E825" s="25"/>
      <c r="F825" s="25"/>
      <c r="G825" s="25"/>
      <c r="H825" s="25"/>
      <c r="I825" s="25"/>
      <c r="J825" s="25"/>
    </row>
    <row r="826">
      <c r="A826" s="25"/>
      <c r="B826" s="25"/>
      <c r="C826" s="25"/>
      <c r="D826" s="25"/>
      <c r="E826" s="25"/>
      <c r="F826" s="25"/>
      <c r="G826" s="25"/>
      <c r="H826" s="25"/>
      <c r="I826" s="25"/>
      <c r="J826" s="25"/>
    </row>
    <row r="827">
      <c r="A827" s="25"/>
      <c r="B827" s="25"/>
      <c r="C827" s="25"/>
      <c r="D827" s="25"/>
      <c r="E827" s="25"/>
      <c r="F827" s="25"/>
      <c r="G827" s="25"/>
      <c r="H827" s="25"/>
      <c r="I827" s="25"/>
      <c r="J827" s="25"/>
    </row>
    <row r="828">
      <c r="A828" s="25"/>
      <c r="B828" s="25"/>
      <c r="C828" s="25"/>
      <c r="D828" s="25"/>
      <c r="E828" s="25"/>
      <c r="F828" s="25"/>
      <c r="G828" s="25"/>
      <c r="H828" s="25"/>
      <c r="I828" s="25"/>
      <c r="J828" s="25"/>
    </row>
    <row r="829">
      <c r="A829" s="25"/>
      <c r="B829" s="25"/>
      <c r="C829" s="25"/>
      <c r="D829" s="25"/>
      <c r="E829" s="25"/>
      <c r="F829" s="25"/>
      <c r="G829" s="25"/>
      <c r="H829" s="25"/>
      <c r="I829" s="25"/>
      <c r="J829" s="25"/>
    </row>
    <row r="830">
      <c r="A830" s="25"/>
      <c r="B830" s="25"/>
      <c r="C830" s="25"/>
      <c r="D830" s="25"/>
      <c r="E830" s="25"/>
      <c r="F830" s="25"/>
      <c r="G830" s="25"/>
      <c r="H830" s="25"/>
      <c r="I830" s="25"/>
      <c r="J830" s="25"/>
    </row>
    <row r="831">
      <c r="A831" s="25"/>
      <c r="B831" s="25"/>
      <c r="C831" s="25"/>
      <c r="D831" s="25"/>
      <c r="E831" s="25"/>
      <c r="F831" s="25"/>
      <c r="G831" s="25"/>
      <c r="H831" s="25"/>
      <c r="I831" s="25"/>
      <c r="J831" s="25"/>
    </row>
    <row r="832">
      <c r="A832" s="25"/>
      <c r="B832" s="25"/>
      <c r="C832" s="25"/>
      <c r="D832" s="25"/>
      <c r="E832" s="25"/>
      <c r="F832" s="25"/>
      <c r="G832" s="25"/>
      <c r="H832" s="25"/>
      <c r="I832" s="25"/>
      <c r="J832" s="25"/>
    </row>
    <row r="833">
      <c r="A833" s="25"/>
      <c r="B833" s="25"/>
      <c r="C833" s="25"/>
      <c r="D833" s="25"/>
      <c r="E833" s="25"/>
      <c r="F833" s="25"/>
      <c r="G833" s="25"/>
      <c r="H833" s="25"/>
      <c r="I833" s="25"/>
      <c r="J833" s="25"/>
    </row>
    <row r="834">
      <c r="A834" s="25"/>
      <c r="B834" s="25"/>
      <c r="C834" s="25"/>
      <c r="D834" s="25"/>
      <c r="E834" s="25"/>
      <c r="F834" s="25"/>
      <c r="G834" s="25"/>
      <c r="H834" s="25"/>
      <c r="I834" s="25"/>
      <c r="J834" s="25"/>
    </row>
    <row r="835">
      <c r="A835" s="25"/>
      <c r="B835" s="25"/>
      <c r="C835" s="25"/>
      <c r="D835" s="25"/>
      <c r="E835" s="25"/>
      <c r="F835" s="25"/>
      <c r="G835" s="25"/>
      <c r="H835" s="25"/>
      <c r="I835" s="25"/>
      <c r="J835" s="25"/>
    </row>
    <row r="836">
      <c r="A836" s="25"/>
      <c r="B836" s="25"/>
      <c r="C836" s="25"/>
      <c r="D836" s="25"/>
      <c r="E836" s="25"/>
      <c r="F836" s="25"/>
      <c r="G836" s="25"/>
      <c r="H836" s="25"/>
      <c r="I836" s="25"/>
      <c r="J836" s="25"/>
    </row>
    <row r="837">
      <c r="A837" s="25"/>
      <c r="B837" s="25"/>
      <c r="C837" s="25"/>
      <c r="D837" s="25"/>
      <c r="E837" s="25"/>
      <c r="F837" s="25"/>
      <c r="G837" s="25"/>
      <c r="H837" s="25"/>
      <c r="I837" s="25"/>
      <c r="J837" s="25"/>
    </row>
    <row r="838">
      <c r="A838" s="25"/>
      <c r="B838" s="25"/>
      <c r="C838" s="25"/>
      <c r="D838" s="25"/>
      <c r="E838" s="25"/>
      <c r="F838" s="25"/>
      <c r="G838" s="25"/>
      <c r="H838" s="25"/>
      <c r="I838" s="25"/>
      <c r="J838" s="25"/>
    </row>
    <row r="839">
      <c r="A839" s="25"/>
      <c r="B839" s="25"/>
      <c r="C839" s="25"/>
      <c r="D839" s="25"/>
      <c r="E839" s="25"/>
      <c r="F839" s="25"/>
      <c r="G839" s="25"/>
      <c r="H839" s="25"/>
      <c r="I839" s="25"/>
      <c r="J839" s="25"/>
    </row>
    <row r="840">
      <c r="A840" s="25"/>
      <c r="B840" s="25"/>
      <c r="C840" s="25"/>
      <c r="D840" s="25"/>
      <c r="E840" s="25"/>
      <c r="F840" s="25"/>
      <c r="G840" s="25"/>
      <c r="H840" s="25"/>
      <c r="I840" s="25"/>
      <c r="J840" s="25"/>
    </row>
    <row r="841">
      <c r="A841" s="25"/>
      <c r="B841" s="25"/>
      <c r="C841" s="25"/>
      <c r="D841" s="25"/>
      <c r="E841" s="25"/>
      <c r="F841" s="25"/>
      <c r="G841" s="25"/>
      <c r="H841" s="25"/>
      <c r="I841" s="25"/>
      <c r="J841" s="25"/>
    </row>
    <row r="842">
      <c r="A842" s="25"/>
      <c r="B842" s="25"/>
      <c r="C842" s="25"/>
      <c r="D842" s="25"/>
      <c r="E842" s="25"/>
      <c r="F842" s="25"/>
      <c r="G842" s="25"/>
      <c r="H842" s="25"/>
      <c r="I842" s="25"/>
      <c r="J842" s="25"/>
    </row>
    <row r="843">
      <c r="A843" s="25"/>
      <c r="B843" s="25"/>
      <c r="C843" s="25"/>
      <c r="D843" s="25"/>
      <c r="E843" s="25"/>
      <c r="F843" s="25"/>
      <c r="G843" s="25"/>
      <c r="H843" s="25"/>
      <c r="I843" s="25"/>
      <c r="J843" s="25"/>
    </row>
    <row r="844">
      <c r="A844" s="25"/>
      <c r="B844" s="25"/>
      <c r="C844" s="25"/>
      <c r="D844" s="25"/>
      <c r="E844" s="25"/>
      <c r="F844" s="25"/>
      <c r="G844" s="25"/>
      <c r="H844" s="25"/>
      <c r="I844" s="25"/>
      <c r="J844" s="25"/>
    </row>
    <row r="845">
      <c r="A845" s="25"/>
      <c r="B845" s="25"/>
      <c r="C845" s="25"/>
      <c r="D845" s="25"/>
      <c r="E845" s="25"/>
      <c r="F845" s="25"/>
      <c r="G845" s="25"/>
      <c r="H845" s="25"/>
      <c r="I845" s="25"/>
      <c r="J845" s="25"/>
    </row>
    <row r="846">
      <c r="A846" s="25"/>
      <c r="B846" s="25"/>
      <c r="C846" s="25"/>
      <c r="D846" s="25"/>
      <c r="E846" s="25"/>
      <c r="F846" s="25"/>
      <c r="G846" s="25"/>
      <c r="H846" s="25"/>
      <c r="I846" s="25"/>
      <c r="J846" s="25"/>
    </row>
    <row r="847">
      <c r="A847" s="25"/>
      <c r="B847" s="25"/>
      <c r="C847" s="25"/>
      <c r="D847" s="25"/>
      <c r="E847" s="25"/>
      <c r="F847" s="25"/>
      <c r="G847" s="25"/>
      <c r="H847" s="25"/>
      <c r="I847" s="25"/>
      <c r="J847" s="25"/>
    </row>
    <row r="848">
      <c r="A848" s="25"/>
      <c r="B848" s="25"/>
      <c r="C848" s="25"/>
      <c r="D848" s="25"/>
      <c r="E848" s="25"/>
      <c r="F848" s="25"/>
      <c r="G848" s="25"/>
      <c r="H848" s="25"/>
      <c r="I848" s="25"/>
      <c r="J848" s="25"/>
    </row>
    <row r="849">
      <c r="A849" s="25"/>
      <c r="B849" s="25"/>
      <c r="C849" s="25"/>
      <c r="D849" s="25"/>
      <c r="E849" s="25"/>
      <c r="F849" s="25"/>
      <c r="G849" s="25"/>
      <c r="H849" s="25"/>
      <c r="I849" s="25"/>
      <c r="J849" s="25"/>
    </row>
    <row r="850">
      <c r="A850" s="25"/>
      <c r="B850" s="25"/>
      <c r="C850" s="25"/>
      <c r="D850" s="25"/>
      <c r="E850" s="25"/>
      <c r="F850" s="25"/>
      <c r="G850" s="25"/>
      <c r="H850" s="25"/>
      <c r="I850" s="25"/>
      <c r="J850" s="25"/>
    </row>
    <row r="851">
      <c r="A851" s="25"/>
      <c r="B851" s="25"/>
      <c r="C851" s="25"/>
      <c r="D851" s="25"/>
      <c r="E851" s="25"/>
      <c r="F851" s="25"/>
      <c r="G851" s="25"/>
      <c r="H851" s="25"/>
      <c r="I851" s="25"/>
      <c r="J851" s="25"/>
    </row>
    <row r="852">
      <c r="A852" s="25"/>
      <c r="B852" s="25"/>
      <c r="C852" s="25"/>
      <c r="D852" s="25"/>
      <c r="E852" s="25"/>
      <c r="F852" s="25"/>
      <c r="G852" s="25"/>
      <c r="H852" s="25"/>
      <c r="I852" s="25"/>
      <c r="J852" s="25"/>
    </row>
    <row r="853">
      <c r="A853" s="25"/>
      <c r="B853" s="25"/>
      <c r="C853" s="25"/>
      <c r="D853" s="25"/>
      <c r="E853" s="25"/>
      <c r="F853" s="25"/>
      <c r="G853" s="25"/>
      <c r="H853" s="25"/>
      <c r="I853" s="25"/>
      <c r="J853" s="25"/>
    </row>
    <row r="854">
      <c r="A854" s="25"/>
      <c r="B854" s="25"/>
      <c r="C854" s="25"/>
      <c r="D854" s="25"/>
      <c r="E854" s="25"/>
      <c r="F854" s="25"/>
      <c r="G854" s="25"/>
      <c r="H854" s="25"/>
      <c r="I854" s="25"/>
      <c r="J854" s="25"/>
    </row>
    <row r="855">
      <c r="A855" s="25"/>
      <c r="B855" s="25"/>
      <c r="C855" s="25"/>
      <c r="D855" s="25"/>
      <c r="E855" s="25"/>
      <c r="F855" s="25"/>
      <c r="G855" s="25"/>
      <c r="H855" s="25"/>
      <c r="I855" s="25"/>
      <c r="J855" s="25"/>
    </row>
    <row r="856">
      <c r="A856" s="25"/>
      <c r="B856" s="25"/>
      <c r="C856" s="25"/>
      <c r="D856" s="25"/>
      <c r="E856" s="25"/>
      <c r="F856" s="25"/>
      <c r="G856" s="25"/>
      <c r="H856" s="25"/>
      <c r="I856" s="25"/>
      <c r="J856" s="25"/>
    </row>
    <row r="857">
      <c r="A857" s="25"/>
      <c r="B857" s="25"/>
      <c r="C857" s="25"/>
      <c r="D857" s="25"/>
      <c r="E857" s="25"/>
      <c r="F857" s="25"/>
      <c r="G857" s="25"/>
      <c r="H857" s="25"/>
      <c r="I857" s="25"/>
      <c r="J857" s="25"/>
    </row>
    <row r="858">
      <c r="A858" s="25"/>
      <c r="B858" s="25"/>
      <c r="C858" s="25"/>
      <c r="D858" s="25"/>
      <c r="E858" s="25"/>
      <c r="F858" s="25"/>
      <c r="G858" s="25"/>
      <c r="H858" s="25"/>
      <c r="I858" s="25"/>
      <c r="J858" s="25"/>
    </row>
    <row r="859">
      <c r="A859" s="25"/>
      <c r="B859" s="25"/>
      <c r="C859" s="25"/>
      <c r="D859" s="25"/>
      <c r="E859" s="25"/>
      <c r="F859" s="25"/>
      <c r="G859" s="25"/>
      <c r="H859" s="25"/>
      <c r="I859" s="25"/>
      <c r="J859" s="25"/>
    </row>
    <row r="860">
      <c r="A860" s="25"/>
      <c r="B860" s="25"/>
      <c r="C860" s="25"/>
      <c r="D860" s="25"/>
      <c r="E860" s="25"/>
      <c r="F860" s="25"/>
      <c r="G860" s="25"/>
      <c r="H860" s="25"/>
      <c r="I860" s="25"/>
      <c r="J860" s="25"/>
    </row>
    <row r="861">
      <c r="A861" s="25"/>
      <c r="B861" s="25"/>
      <c r="C861" s="25"/>
      <c r="D861" s="25"/>
      <c r="E861" s="25"/>
      <c r="F861" s="25"/>
      <c r="G861" s="25"/>
      <c r="H861" s="25"/>
      <c r="I861" s="25"/>
      <c r="J861" s="25"/>
    </row>
    <row r="862">
      <c r="A862" s="25"/>
      <c r="B862" s="25"/>
      <c r="C862" s="25"/>
      <c r="D862" s="25"/>
      <c r="E862" s="25"/>
      <c r="F862" s="25"/>
      <c r="G862" s="25"/>
      <c r="H862" s="25"/>
      <c r="I862" s="25"/>
      <c r="J862" s="25"/>
    </row>
    <row r="863">
      <c r="A863" s="25"/>
      <c r="B863" s="25"/>
      <c r="C863" s="25"/>
      <c r="D863" s="25"/>
      <c r="E863" s="25"/>
      <c r="F863" s="25"/>
      <c r="G863" s="25"/>
      <c r="H863" s="25"/>
      <c r="I863" s="25"/>
      <c r="J863" s="25"/>
    </row>
    <row r="864">
      <c r="A864" s="25"/>
      <c r="B864" s="25"/>
      <c r="C864" s="25"/>
      <c r="D864" s="25"/>
      <c r="E864" s="25"/>
      <c r="F864" s="25"/>
      <c r="G864" s="25"/>
      <c r="H864" s="25"/>
      <c r="I864" s="25"/>
      <c r="J864" s="25"/>
    </row>
    <row r="865">
      <c r="A865" s="25"/>
      <c r="B865" s="25"/>
      <c r="C865" s="25"/>
      <c r="D865" s="25"/>
      <c r="E865" s="25"/>
      <c r="F865" s="25"/>
      <c r="G865" s="25"/>
      <c r="H865" s="25"/>
      <c r="I865" s="25"/>
      <c r="J865" s="25"/>
    </row>
    <row r="866">
      <c r="A866" s="25"/>
      <c r="B866" s="25"/>
      <c r="C866" s="25"/>
      <c r="D866" s="25"/>
      <c r="E866" s="25"/>
      <c r="F866" s="25"/>
      <c r="G866" s="25"/>
      <c r="H866" s="25"/>
      <c r="I866" s="25"/>
      <c r="J866" s="25"/>
    </row>
    <row r="867">
      <c r="A867" s="25"/>
      <c r="B867" s="25"/>
      <c r="C867" s="25"/>
      <c r="D867" s="25"/>
      <c r="E867" s="25"/>
      <c r="F867" s="25"/>
      <c r="G867" s="25"/>
      <c r="H867" s="25"/>
      <c r="I867" s="25"/>
      <c r="J867" s="25"/>
    </row>
    <row r="868">
      <c r="A868" s="25"/>
      <c r="B868" s="25"/>
      <c r="C868" s="25"/>
      <c r="D868" s="25"/>
      <c r="E868" s="25"/>
      <c r="F868" s="25"/>
      <c r="G868" s="25"/>
      <c r="H868" s="25"/>
      <c r="I868" s="25"/>
      <c r="J868" s="25"/>
    </row>
    <row r="869">
      <c r="A869" s="25"/>
      <c r="B869" s="25"/>
      <c r="C869" s="25"/>
      <c r="D869" s="25"/>
      <c r="E869" s="25"/>
      <c r="F869" s="25"/>
      <c r="G869" s="25"/>
      <c r="H869" s="25"/>
      <c r="I869" s="25"/>
      <c r="J869" s="25"/>
    </row>
    <row r="870">
      <c r="A870" s="25"/>
      <c r="B870" s="25"/>
      <c r="C870" s="25"/>
      <c r="D870" s="25"/>
      <c r="E870" s="25"/>
      <c r="F870" s="25"/>
      <c r="G870" s="25"/>
      <c r="H870" s="25"/>
      <c r="I870" s="25"/>
      <c r="J870" s="25"/>
    </row>
    <row r="871">
      <c r="A871" s="25"/>
      <c r="B871" s="25"/>
      <c r="C871" s="25"/>
      <c r="D871" s="25"/>
      <c r="E871" s="25"/>
      <c r="F871" s="25"/>
      <c r="G871" s="25"/>
      <c r="H871" s="25"/>
      <c r="I871" s="25"/>
      <c r="J871" s="25"/>
    </row>
    <row r="872">
      <c r="A872" s="25"/>
      <c r="B872" s="25"/>
      <c r="C872" s="25"/>
      <c r="D872" s="25"/>
      <c r="E872" s="25"/>
      <c r="F872" s="25"/>
      <c r="G872" s="25"/>
      <c r="H872" s="25"/>
      <c r="I872" s="25"/>
      <c r="J872" s="25"/>
    </row>
    <row r="873">
      <c r="A873" s="25"/>
      <c r="B873" s="25"/>
      <c r="C873" s="25"/>
      <c r="D873" s="25"/>
      <c r="E873" s="25"/>
      <c r="F873" s="25"/>
      <c r="G873" s="25"/>
      <c r="H873" s="25"/>
      <c r="I873" s="25"/>
      <c r="J873" s="25"/>
    </row>
    <row r="874">
      <c r="A874" s="25"/>
      <c r="B874" s="25"/>
      <c r="C874" s="25"/>
      <c r="D874" s="25"/>
      <c r="E874" s="25"/>
      <c r="F874" s="25"/>
      <c r="G874" s="25"/>
      <c r="H874" s="25"/>
      <c r="I874" s="25"/>
      <c r="J874" s="25"/>
    </row>
    <row r="875">
      <c r="A875" s="25"/>
      <c r="B875" s="25"/>
      <c r="C875" s="25"/>
      <c r="D875" s="25"/>
      <c r="E875" s="25"/>
      <c r="F875" s="25"/>
      <c r="G875" s="25"/>
      <c r="H875" s="25"/>
      <c r="I875" s="25"/>
      <c r="J875" s="25"/>
    </row>
    <row r="876">
      <c r="A876" s="25"/>
      <c r="B876" s="25"/>
      <c r="C876" s="25"/>
      <c r="D876" s="25"/>
      <c r="E876" s="25"/>
      <c r="F876" s="25"/>
      <c r="G876" s="25"/>
      <c r="H876" s="25"/>
      <c r="I876" s="25"/>
      <c r="J876" s="25"/>
    </row>
    <row r="877">
      <c r="A877" s="25"/>
      <c r="B877" s="25"/>
      <c r="C877" s="25"/>
      <c r="D877" s="25"/>
      <c r="E877" s="25"/>
      <c r="F877" s="25"/>
      <c r="G877" s="25"/>
      <c r="H877" s="25"/>
      <c r="I877" s="25"/>
      <c r="J877" s="25"/>
    </row>
    <row r="878">
      <c r="A878" s="25"/>
      <c r="B878" s="25"/>
      <c r="C878" s="25"/>
      <c r="D878" s="25"/>
      <c r="E878" s="25"/>
      <c r="F878" s="25"/>
      <c r="G878" s="25"/>
      <c r="H878" s="25"/>
      <c r="I878" s="25"/>
      <c r="J878" s="25"/>
    </row>
    <row r="879">
      <c r="A879" s="25"/>
      <c r="B879" s="25"/>
      <c r="C879" s="25"/>
      <c r="D879" s="25"/>
      <c r="E879" s="25"/>
      <c r="F879" s="25"/>
      <c r="G879" s="25"/>
      <c r="H879" s="25"/>
      <c r="I879" s="25"/>
      <c r="J879" s="25"/>
    </row>
    <row r="880">
      <c r="A880" s="25"/>
      <c r="B880" s="25"/>
      <c r="C880" s="25"/>
      <c r="D880" s="25"/>
      <c r="E880" s="25"/>
      <c r="F880" s="25"/>
      <c r="G880" s="25"/>
      <c r="H880" s="25"/>
      <c r="I880" s="25"/>
      <c r="J880" s="25"/>
    </row>
    <row r="881">
      <c r="A881" s="25"/>
      <c r="B881" s="25"/>
      <c r="C881" s="25"/>
      <c r="D881" s="25"/>
      <c r="E881" s="25"/>
      <c r="F881" s="25"/>
      <c r="G881" s="25"/>
      <c r="H881" s="25"/>
      <c r="I881" s="25"/>
      <c r="J881" s="25"/>
    </row>
    <row r="882">
      <c r="A882" s="25"/>
      <c r="B882" s="25"/>
      <c r="C882" s="25"/>
      <c r="D882" s="25"/>
      <c r="E882" s="25"/>
      <c r="F882" s="25"/>
      <c r="G882" s="25"/>
      <c r="H882" s="25"/>
      <c r="I882" s="25"/>
      <c r="J882" s="25"/>
    </row>
    <row r="883">
      <c r="A883" s="25"/>
      <c r="B883" s="25"/>
      <c r="C883" s="25"/>
      <c r="D883" s="25"/>
      <c r="E883" s="25"/>
      <c r="F883" s="25"/>
      <c r="G883" s="25"/>
      <c r="H883" s="25"/>
      <c r="I883" s="25"/>
      <c r="J883" s="25"/>
    </row>
    <row r="884">
      <c r="A884" s="25"/>
      <c r="B884" s="25"/>
      <c r="C884" s="25"/>
      <c r="D884" s="25"/>
      <c r="E884" s="25"/>
      <c r="F884" s="25"/>
      <c r="G884" s="25"/>
      <c r="H884" s="25"/>
      <c r="I884" s="25"/>
      <c r="J884" s="25"/>
    </row>
    <row r="885">
      <c r="A885" s="25"/>
      <c r="B885" s="25"/>
      <c r="C885" s="25"/>
      <c r="D885" s="25"/>
      <c r="E885" s="25"/>
      <c r="F885" s="25"/>
      <c r="G885" s="25"/>
      <c r="H885" s="25"/>
      <c r="I885" s="25"/>
      <c r="J885" s="25"/>
    </row>
    <row r="886">
      <c r="A886" s="25"/>
      <c r="B886" s="25"/>
      <c r="C886" s="25"/>
      <c r="D886" s="25"/>
      <c r="E886" s="25"/>
      <c r="F886" s="25"/>
      <c r="G886" s="25"/>
      <c r="H886" s="25"/>
      <c r="I886" s="25"/>
      <c r="J886" s="25"/>
    </row>
    <row r="887">
      <c r="A887" s="25"/>
      <c r="B887" s="25"/>
      <c r="C887" s="25"/>
      <c r="D887" s="25"/>
      <c r="E887" s="25"/>
      <c r="F887" s="25"/>
      <c r="G887" s="25"/>
      <c r="H887" s="25"/>
      <c r="I887" s="25"/>
      <c r="J887" s="25"/>
    </row>
    <row r="888">
      <c r="A888" s="25"/>
      <c r="B888" s="25"/>
      <c r="C888" s="25"/>
      <c r="D888" s="25"/>
      <c r="E888" s="25"/>
      <c r="F888" s="25"/>
      <c r="G888" s="25"/>
      <c r="H888" s="25"/>
      <c r="I888" s="25"/>
      <c r="J888" s="25"/>
    </row>
    <row r="889">
      <c r="A889" s="25"/>
      <c r="B889" s="25"/>
      <c r="C889" s="25"/>
      <c r="D889" s="25"/>
      <c r="E889" s="25"/>
      <c r="F889" s="25"/>
      <c r="G889" s="25"/>
      <c r="H889" s="25"/>
      <c r="I889" s="25"/>
      <c r="J889" s="25"/>
    </row>
    <row r="890">
      <c r="A890" s="25"/>
      <c r="B890" s="25"/>
      <c r="C890" s="25"/>
      <c r="D890" s="25"/>
      <c r="E890" s="25"/>
      <c r="F890" s="25"/>
      <c r="G890" s="25"/>
      <c r="H890" s="25"/>
      <c r="I890" s="25"/>
      <c r="J890" s="25"/>
    </row>
    <row r="891">
      <c r="A891" s="25"/>
      <c r="B891" s="25"/>
      <c r="C891" s="25"/>
      <c r="D891" s="25"/>
      <c r="E891" s="25"/>
      <c r="F891" s="25"/>
      <c r="G891" s="25"/>
      <c r="H891" s="25"/>
      <c r="I891" s="25"/>
      <c r="J891" s="25"/>
    </row>
    <row r="892">
      <c r="A892" s="25"/>
      <c r="B892" s="25"/>
      <c r="C892" s="25"/>
      <c r="D892" s="25"/>
      <c r="E892" s="25"/>
      <c r="F892" s="25"/>
      <c r="G892" s="25"/>
      <c r="H892" s="25"/>
      <c r="I892" s="25"/>
      <c r="J892" s="25"/>
    </row>
    <row r="893">
      <c r="A893" s="25"/>
      <c r="B893" s="25"/>
      <c r="C893" s="25"/>
      <c r="D893" s="25"/>
      <c r="E893" s="25"/>
      <c r="F893" s="25"/>
      <c r="G893" s="25"/>
      <c r="H893" s="25"/>
      <c r="I893" s="25"/>
      <c r="J893" s="25"/>
    </row>
    <row r="894">
      <c r="A894" s="25"/>
      <c r="B894" s="25"/>
      <c r="C894" s="25"/>
      <c r="D894" s="25"/>
      <c r="E894" s="25"/>
      <c r="F894" s="25"/>
      <c r="G894" s="25"/>
      <c r="H894" s="25"/>
      <c r="I894" s="25"/>
      <c r="J894" s="25"/>
    </row>
    <row r="895">
      <c r="A895" s="25"/>
      <c r="B895" s="25"/>
      <c r="C895" s="25"/>
      <c r="D895" s="25"/>
      <c r="E895" s="25"/>
      <c r="F895" s="25"/>
      <c r="G895" s="25"/>
      <c r="H895" s="25"/>
      <c r="I895" s="25"/>
      <c r="J895" s="25"/>
    </row>
    <row r="896">
      <c r="A896" s="25"/>
      <c r="B896" s="25"/>
      <c r="C896" s="25"/>
      <c r="D896" s="25"/>
      <c r="E896" s="25"/>
      <c r="F896" s="25"/>
      <c r="G896" s="25"/>
      <c r="H896" s="25"/>
      <c r="I896" s="25"/>
      <c r="J896" s="25"/>
    </row>
    <row r="897">
      <c r="A897" s="25"/>
      <c r="B897" s="25"/>
      <c r="C897" s="25"/>
      <c r="D897" s="25"/>
      <c r="E897" s="25"/>
      <c r="F897" s="25"/>
      <c r="G897" s="25"/>
      <c r="H897" s="25"/>
      <c r="I897" s="25"/>
      <c r="J897" s="25"/>
    </row>
    <row r="898">
      <c r="A898" s="25"/>
      <c r="B898" s="25"/>
      <c r="C898" s="25"/>
      <c r="D898" s="25"/>
      <c r="E898" s="25"/>
      <c r="F898" s="25"/>
      <c r="G898" s="25"/>
      <c r="H898" s="25"/>
      <c r="I898" s="25"/>
      <c r="J898" s="25"/>
    </row>
    <row r="899">
      <c r="A899" s="25"/>
      <c r="B899" s="25"/>
      <c r="C899" s="25"/>
      <c r="D899" s="25"/>
      <c r="E899" s="25"/>
      <c r="F899" s="25"/>
      <c r="G899" s="25"/>
      <c r="H899" s="25"/>
      <c r="I899" s="25"/>
      <c r="J899" s="25"/>
    </row>
    <row r="900">
      <c r="A900" s="25"/>
      <c r="B900" s="25"/>
      <c r="C900" s="25"/>
      <c r="D900" s="25"/>
      <c r="E900" s="25"/>
      <c r="F900" s="25"/>
      <c r="G900" s="25"/>
      <c r="H900" s="25"/>
      <c r="I900" s="25"/>
      <c r="J900" s="25"/>
    </row>
    <row r="901">
      <c r="A901" s="25"/>
      <c r="B901" s="25"/>
      <c r="C901" s="25"/>
      <c r="D901" s="25"/>
      <c r="E901" s="25"/>
      <c r="F901" s="25"/>
      <c r="G901" s="25"/>
      <c r="H901" s="25"/>
      <c r="I901" s="25"/>
      <c r="J901" s="25"/>
    </row>
    <row r="902">
      <c r="A902" s="25"/>
      <c r="B902" s="25"/>
      <c r="C902" s="25"/>
      <c r="D902" s="25"/>
      <c r="E902" s="25"/>
      <c r="F902" s="25"/>
      <c r="G902" s="25"/>
      <c r="H902" s="25"/>
      <c r="I902" s="25"/>
      <c r="J902" s="25"/>
    </row>
    <row r="903">
      <c r="A903" s="25"/>
      <c r="B903" s="25"/>
      <c r="C903" s="25"/>
      <c r="D903" s="25"/>
      <c r="E903" s="25"/>
      <c r="F903" s="25"/>
      <c r="G903" s="25"/>
      <c r="H903" s="25"/>
      <c r="I903" s="25"/>
      <c r="J903" s="25"/>
    </row>
    <row r="904">
      <c r="A904" s="25"/>
      <c r="B904" s="25"/>
      <c r="C904" s="25"/>
      <c r="D904" s="25"/>
      <c r="E904" s="25"/>
      <c r="F904" s="25"/>
      <c r="G904" s="25"/>
      <c r="H904" s="25"/>
      <c r="I904" s="25"/>
      <c r="J904" s="25"/>
    </row>
    <row r="905">
      <c r="A905" s="25"/>
      <c r="B905" s="25"/>
      <c r="C905" s="25"/>
      <c r="D905" s="25"/>
      <c r="E905" s="25"/>
      <c r="F905" s="25"/>
      <c r="G905" s="25"/>
      <c r="H905" s="25"/>
      <c r="I905" s="25"/>
      <c r="J905" s="25"/>
    </row>
    <row r="906">
      <c r="A906" s="25"/>
      <c r="B906" s="25"/>
      <c r="C906" s="25"/>
      <c r="D906" s="25"/>
      <c r="E906" s="25"/>
      <c r="F906" s="25"/>
      <c r="G906" s="25"/>
      <c r="H906" s="25"/>
      <c r="I906" s="25"/>
      <c r="J906" s="25"/>
    </row>
    <row r="907">
      <c r="A907" s="25"/>
      <c r="B907" s="25"/>
      <c r="C907" s="25"/>
      <c r="D907" s="25"/>
      <c r="E907" s="25"/>
      <c r="F907" s="25"/>
      <c r="G907" s="25"/>
      <c r="H907" s="25"/>
      <c r="I907" s="25"/>
      <c r="J907" s="25"/>
    </row>
    <row r="908">
      <c r="A908" s="25"/>
      <c r="B908" s="25"/>
      <c r="C908" s="25"/>
      <c r="D908" s="25"/>
      <c r="E908" s="25"/>
      <c r="F908" s="25"/>
      <c r="G908" s="25"/>
      <c r="H908" s="25"/>
      <c r="I908" s="25"/>
      <c r="J908" s="25"/>
    </row>
    <row r="909">
      <c r="A909" s="25"/>
      <c r="B909" s="25"/>
      <c r="C909" s="25"/>
      <c r="D909" s="25"/>
      <c r="E909" s="25"/>
      <c r="F909" s="25"/>
      <c r="G909" s="25"/>
      <c r="H909" s="25"/>
      <c r="I909" s="25"/>
      <c r="J909" s="25"/>
    </row>
    <row r="910">
      <c r="A910" s="25"/>
      <c r="B910" s="25"/>
      <c r="C910" s="25"/>
      <c r="D910" s="25"/>
      <c r="E910" s="25"/>
      <c r="F910" s="25"/>
      <c r="G910" s="25"/>
      <c r="H910" s="25"/>
      <c r="I910" s="25"/>
      <c r="J910" s="25"/>
    </row>
    <row r="911">
      <c r="A911" s="25"/>
      <c r="B911" s="25"/>
      <c r="C911" s="25"/>
      <c r="D911" s="25"/>
      <c r="E911" s="25"/>
      <c r="F911" s="25"/>
      <c r="G911" s="25"/>
      <c r="H911" s="25"/>
      <c r="I911" s="25"/>
      <c r="J911" s="25"/>
    </row>
    <row r="912">
      <c r="A912" s="25"/>
      <c r="B912" s="25"/>
      <c r="C912" s="25"/>
      <c r="D912" s="25"/>
      <c r="E912" s="25"/>
      <c r="F912" s="25"/>
      <c r="G912" s="25"/>
      <c r="H912" s="25"/>
      <c r="I912" s="25"/>
      <c r="J912" s="25"/>
    </row>
    <row r="913">
      <c r="A913" s="25"/>
      <c r="B913" s="25"/>
      <c r="C913" s="25"/>
      <c r="D913" s="25"/>
      <c r="E913" s="25"/>
      <c r="F913" s="25"/>
      <c r="G913" s="25"/>
      <c r="H913" s="25"/>
      <c r="I913" s="25"/>
      <c r="J913" s="25"/>
    </row>
    <row r="914">
      <c r="A914" s="25"/>
      <c r="B914" s="25"/>
      <c r="C914" s="25"/>
      <c r="D914" s="25"/>
      <c r="E914" s="25"/>
      <c r="F914" s="25"/>
      <c r="G914" s="25"/>
      <c r="H914" s="25"/>
      <c r="I914" s="25"/>
      <c r="J914" s="25"/>
    </row>
    <row r="915">
      <c r="A915" s="25"/>
      <c r="B915" s="25"/>
      <c r="C915" s="25"/>
      <c r="D915" s="25"/>
      <c r="E915" s="25"/>
      <c r="F915" s="25"/>
      <c r="G915" s="25"/>
      <c r="H915" s="25"/>
      <c r="I915" s="25"/>
      <c r="J915" s="25"/>
    </row>
    <row r="916">
      <c r="A916" s="25"/>
      <c r="B916" s="25"/>
      <c r="C916" s="25"/>
      <c r="D916" s="25"/>
      <c r="E916" s="25"/>
      <c r="F916" s="25"/>
      <c r="G916" s="25"/>
      <c r="H916" s="25"/>
      <c r="I916" s="25"/>
      <c r="J916" s="25"/>
    </row>
    <row r="917">
      <c r="A917" s="25"/>
      <c r="B917" s="25"/>
      <c r="C917" s="25"/>
      <c r="D917" s="25"/>
      <c r="E917" s="25"/>
      <c r="F917" s="25"/>
      <c r="G917" s="25"/>
      <c r="H917" s="25"/>
      <c r="I917" s="25"/>
      <c r="J917" s="25"/>
    </row>
    <row r="918">
      <c r="A918" s="25"/>
      <c r="B918" s="25"/>
      <c r="C918" s="25"/>
      <c r="D918" s="25"/>
      <c r="E918" s="25"/>
      <c r="F918" s="25"/>
      <c r="G918" s="25"/>
      <c r="H918" s="25"/>
      <c r="I918" s="25"/>
      <c r="J918" s="25"/>
    </row>
    <row r="919">
      <c r="A919" s="25"/>
      <c r="B919" s="25"/>
      <c r="C919" s="25"/>
      <c r="D919" s="25"/>
      <c r="E919" s="25"/>
      <c r="F919" s="25"/>
      <c r="G919" s="25"/>
      <c r="H919" s="25"/>
      <c r="I919" s="25"/>
      <c r="J919" s="25"/>
    </row>
    <row r="920">
      <c r="A920" s="25"/>
      <c r="B920" s="25"/>
      <c r="C920" s="25"/>
      <c r="D920" s="25"/>
      <c r="E920" s="25"/>
      <c r="F920" s="25"/>
      <c r="G920" s="25"/>
      <c r="H920" s="25"/>
      <c r="I920" s="25"/>
      <c r="J920" s="25"/>
    </row>
    <row r="921">
      <c r="A921" s="25"/>
      <c r="B921" s="25"/>
      <c r="C921" s="25"/>
      <c r="D921" s="25"/>
      <c r="E921" s="25"/>
      <c r="F921" s="25"/>
      <c r="G921" s="25"/>
      <c r="H921" s="25"/>
      <c r="I921" s="25"/>
      <c r="J921" s="25"/>
    </row>
    <row r="922">
      <c r="A922" s="25"/>
      <c r="B922" s="25"/>
      <c r="C922" s="25"/>
      <c r="D922" s="25"/>
      <c r="E922" s="25"/>
      <c r="F922" s="25"/>
      <c r="G922" s="25"/>
      <c r="H922" s="25"/>
      <c r="I922" s="25"/>
      <c r="J922" s="25"/>
    </row>
    <row r="923">
      <c r="A923" s="25"/>
      <c r="B923" s="25"/>
      <c r="C923" s="25"/>
      <c r="D923" s="25"/>
      <c r="E923" s="25"/>
      <c r="F923" s="25"/>
      <c r="G923" s="25"/>
      <c r="H923" s="25"/>
      <c r="I923" s="25"/>
      <c r="J923" s="25"/>
    </row>
    <row r="924">
      <c r="A924" s="25"/>
      <c r="B924" s="25"/>
      <c r="C924" s="25"/>
      <c r="D924" s="25"/>
      <c r="E924" s="25"/>
      <c r="F924" s="25"/>
      <c r="G924" s="25"/>
      <c r="H924" s="25"/>
      <c r="I924" s="25"/>
      <c r="J924" s="25"/>
    </row>
    <row r="925">
      <c r="A925" s="25"/>
      <c r="B925" s="25"/>
      <c r="C925" s="25"/>
      <c r="D925" s="25"/>
      <c r="E925" s="25"/>
      <c r="F925" s="25"/>
      <c r="G925" s="25"/>
      <c r="H925" s="25"/>
      <c r="I925" s="25"/>
      <c r="J925" s="25"/>
    </row>
    <row r="926">
      <c r="A926" s="25"/>
      <c r="B926" s="25"/>
      <c r="C926" s="25"/>
      <c r="D926" s="25"/>
      <c r="E926" s="25"/>
      <c r="F926" s="25"/>
      <c r="G926" s="25"/>
      <c r="H926" s="25"/>
      <c r="I926" s="25"/>
      <c r="J926" s="25"/>
    </row>
    <row r="927">
      <c r="A927" s="25"/>
      <c r="B927" s="25"/>
      <c r="C927" s="25"/>
      <c r="D927" s="25"/>
      <c r="E927" s="25"/>
      <c r="F927" s="25"/>
      <c r="G927" s="25"/>
      <c r="H927" s="25"/>
      <c r="I927" s="25"/>
      <c r="J927" s="25"/>
    </row>
    <row r="928">
      <c r="A928" s="25"/>
      <c r="B928" s="25"/>
      <c r="C928" s="25"/>
      <c r="D928" s="25"/>
      <c r="E928" s="25"/>
      <c r="F928" s="25"/>
      <c r="G928" s="25"/>
      <c r="H928" s="25"/>
      <c r="I928" s="25"/>
      <c r="J928" s="25"/>
    </row>
    <row r="929">
      <c r="A929" s="25"/>
      <c r="B929" s="25"/>
      <c r="C929" s="25"/>
      <c r="D929" s="25"/>
      <c r="E929" s="25"/>
      <c r="F929" s="25"/>
      <c r="G929" s="25"/>
      <c r="H929" s="25"/>
      <c r="I929" s="25"/>
      <c r="J929" s="25"/>
    </row>
    <row r="930">
      <c r="A930" s="25"/>
      <c r="B930" s="25"/>
      <c r="C930" s="25"/>
      <c r="D930" s="25"/>
      <c r="E930" s="25"/>
      <c r="F930" s="25"/>
      <c r="G930" s="25"/>
      <c r="H930" s="25"/>
      <c r="I930" s="25"/>
      <c r="J930" s="25"/>
    </row>
    <row r="931">
      <c r="A931" s="25"/>
      <c r="B931" s="25"/>
      <c r="C931" s="25"/>
      <c r="D931" s="25"/>
      <c r="E931" s="25"/>
      <c r="F931" s="25"/>
      <c r="G931" s="25"/>
      <c r="H931" s="25"/>
      <c r="I931" s="25"/>
      <c r="J931" s="25"/>
    </row>
    <row r="932">
      <c r="A932" s="25"/>
      <c r="B932" s="25"/>
      <c r="C932" s="25"/>
      <c r="D932" s="25"/>
      <c r="E932" s="25"/>
      <c r="F932" s="25"/>
      <c r="G932" s="25"/>
      <c r="H932" s="25"/>
      <c r="I932" s="25"/>
      <c r="J932" s="25"/>
    </row>
    <row r="933">
      <c r="A933" s="25"/>
      <c r="B933" s="25"/>
      <c r="C933" s="25"/>
      <c r="D933" s="25"/>
      <c r="E933" s="25"/>
      <c r="F933" s="25"/>
      <c r="G933" s="25"/>
      <c r="H933" s="25"/>
      <c r="I933" s="25"/>
      <c r="J933" s="25"/>
    </row>
    <row r="934">
      <c r="A934" s="25"/>
      <c r="B934" s="25"/>
      <c r="C934" s="25"/>
      <c r="D934" s="25"/>
      <c r="E934" s="25"/>
      <c r="F934" s="25"/>
      <c r="G934" s="25"/>
      <c r="H934" s="25"/>
      <c r="I934" s="25"/>
      <c r="J934" s="25"/>
    </row>
    <row r="935">
      <c r="A935" s="25"/>
      <c r="B935" s="25"/>
      <c r="C935" s="25"/>
      <c r="D935" s="25"/>
      <c r="E935" s="25"/>
      <c r="F935" s="25"/>
      <c r="G935" s="25"/>
      <c r="H935" s="25"/>
      <c r="I935" s="25"/>
      <c r="J935" s="25"/>
    </row>
    <row r="936">
      <c r="A936" s="25"/>
      <c r="B936" s="25"/>
      <c r="C936" s="25"/>
      <c r="D936" s="25"/>
      <c r="E936" s="25"/>
      <c r="F936" s="25"/>
      <c r="G936" s="25"/>
      <c r="H936" s="25"/>
      <c r="I936" s="25"/>
      <c r="J936" s="25"/>
    </row>
    <row r="937">
      <c r="A937" s="25"/>
      <c r="B937" s="25"/>
      <c r="C937" s="25"/>
      <c r="D937" s="25"/>
      <c r="E937" s="25"/>
      <c r="F937" s="25"/>
      <c r="G937" s="25"/>
      <c r="H937" s="25"/>
      <c r="I937" s="25"/>
      <c r="J937" s="25"/>
    </row>
    <row r="938">
      <c r="A938" s="25"/>
      <c r="B938" s="25"/>
      <c r="C938" s="25"/>
      <c r="D938" s="25"/>
      <c r="E938" s="25"/>
      <c r="F938" s="25"/>
      <c r="G938" s="25"/>
      <c r="H938" s="25"/>
      <c r="I938" s="25"/>
      <c r="J938" s="25"/>
    </row>
    <row r="939">
      <c r="A939" s="25"/>
      <c r="B939" s="25"/>
      <c r="C939" s="25"/>
      <c r="D939" s="25"/>
      <c r="E939" s="25"/>
      <c r="F939" s="25"/>
      <c r="G939" s="25"/>
      <c r="H939" s="25"/>
      <c r="I939" s="25"/>
      <c r="J939" s="25"/>
    </row>
    <row r="940">
      <c r="A940" s="25"/>
      <c r="B940" s="25"/>
      <c r="C940" s="25"/>
      <c r="D940" s="25"/>
      <c r="E940" s="25"/>
      <c r="F940" s="25"/>
      <c r="G940" s="25"/>
      <c r="H940" s="25"/>
      <c r="I940" s="25"/>
      <c r="J940" s="25"/>
    </row>
    <row r="941">
      <c r="A941" s="25"/>
      <c r="B941" s="25"/>
      <c r="C941" s="25"/>
      <c r="D941" s="25"/>
      <c r="E941" s="25"/>
      <c r="F941" s="25"/>
      <c r="G941" s="25"/>
      <c r="H941" s="25"/>
      <c r="I941" s="25"/>
      <c r="J941" s="25"/>
    </row>
    <row r="942">
      <c r="A942" s="25"/>
      <c r="B942" s="25"/>
      <c r="C942" s="25"/>
      <c r="D942" s="25"/>
      <c r="E942" s="25"/>
      <c r="F942" s="25"/>
      <c r="G942" s="25"/>
      <c r="H942" s="25"/>
      <c r="I942" s="25"/>
      <c r="J942" s="25"/>
    </row>
    <row r="943">
      <c r="A943" s="25"/>
      <c r="B943" s="25"/>
      <c r="C943" s="25"/>
      <c r="D943" s="25"/>
      <c r="E943" s="25"/>
      <c r="F943" s="25"/>
      <c r="G943" s="25"/>
      <c r="H943" s="25"/>
      <c r="I943" s="25"/>
      <c r="J943" s="25"/>
    </row>
    <row r="944">
      <c r="A944" s="25"/>
      <c r="B944" s="25"/>
      <c r="C944" s="25"/>
      <c r="D944" s="25"/>
      <c r="E944" s="25"/>
      <c r="F944" s="25"/>
      <c r="G944" s="25"/>
      <c r="H944" s="25"/>
      <c r="I944" s="25"/>
      <c r="J944" s="25"/>
    </row>
    <row r="945">
      <c r="A945" s="25"/>
      <c r="B945" s="25"/>
      <c r="C945" s="25"/>
      <c r="D945" s="25"/>
      <c r="E945" s="25"/>
      <c r="F945" s="25"/>
      <c r="G945" s="25"/>
      <c r="H945" s="25"/>
      <c r="I945" s="25"/>
      <c r="J945" s="25"/>
    </row>
    <row r="946">
      <c r="A946" s="25"/>
      <c r="B946" s="25"/>
      <c r="C946" s="25"/>
      <c r="D946" s="25"/>
      <c r="E946" s="25"/>
      <c r="F946" s="25"/>
      <c r="G946" s="25"/>
      <c r="H946" s="25"/>
      <c r="I946" s="25"/>
      <c r="J946" s="25"/>
    </row>
    <row r="947">
      <c r="A947" s="25"/>
      <c r="B947" s="25"/>
      <c r="C947" s="25"/>
      <c r="D947" s="25"/>
      <c r="E947" s="25"/>
      <c r="F947" s="25"/>
      <c r="G947" s="25"/>
      <c r="H947" s="25"/>
      <c r="I947" s="25"/>
      <c r="J947" s="25"/>
    </row>
    <row r="948">
      <c r="A948" s="25"/>
      <c r="B948" s="25"/>
      <c r="C948" s="25"/>
      <c r="D948" s="25"/>
      <c r="E948" s="25"/>
      <c r="F948" s="25"/>
      <c r="G948" s="25"/>
      <c r="H948" s="25"/>
      <c r="I948" s="25"/>
      <c r="J948" s="25"/>
    </row>
    <row r="949">
      <c r="A949" s="25"/>
      <c r="B949" s="25"/>
      <c r="C949" s="25"/>
      <c r="D949" s="25"/>
      <c r="E949" s="25"/>
      <c r="F949" s="25"/>
      <c r="G949" s="25"/>
      <c r="H949" s="25"/>
      <c r="I949" s="25"/>
      <c r="J949" s="25"/>
    </row>
    <row r="950">
      <c r="A950" s="25"/>
      <c r="B950" s="25"/>
      <c r="C950" s="25"/>
      <c r="D950" s="25"/>
      <c r="E950" s="25"/>
      <c r="F950" s="25"/>
      <c r="G950" s="25"/>
      <c r="H950" s="25"/>
      <c r="I950" s="25"/>
      <c r="J950" s="25"/>
    </row>
    <row r="951">
      <c r="A951" s="25"/>
      <c r="B951" s="25"/>
      <c r="C951" s="25"/>
      <c r="D951" s="25"/>
      <c r="E951" s="25"/>
      <c r="F951" s="25"/>
      <c r="G951" s="25"/>
      <c r="H951" s="25"/>
      <c r="I951" s="25"/>
      <c r="J951" s="25"/>
    </row>
    <row r="952">
      <c r="A952" s="25"/>
      <c r="B952" s="25"/>
      <c r="C952" s="25"/>
      <c r="D952" s="25"/>
      <c r="E952" s="25"/>
      <c r="F952" s="25"/>
      <c r="G952" s="25"/>
      <c r="H952" s="25"/>
      <c r="I952" s="25"/>
      <c r="J952" s="25"/>
    </row>
    <row r="953">
      <c r="A953" s="25"/>
      <c r="B953" s="25"/>
      <c r="C953" s="25"/>
      <c r="D953" s="25"/>
      <c r="E953" s="25"/>
      <c r="F953" s="25"/>
      <c r="G953" s="25"/>
      <c r="H953" s="25"/>
      <c r="I953" s="25"/>
      <c r="J953" s="25"/>
    </row>
    <row r="954">
      <c r="A954" s="25"/>
      <c r="B954" s="25"/>
      <c r="C954" s="25"/>
      <c r="D954" s="25"/>
      <c r="E954" s="25"/>
      <c r="F954" s="25"/>
      <c r="G954" s="25"/>
      <c r="H954" s="25"/>
      <c r="I954" s="25"/>
      <c r="J954" s="25"/>
    </row>
    <row r="955">
      <c r="A955" s="25"/>
      <c r="B955" s="25"/>
      <c r="C955" s="25"/>
      <c r="D955" s="25"/>
      <c r="E955" s="25"/>
      <c r="F955" s="25"/>
      <c r="G955" s="25"/>
      <c r="H955" s="25"/>
      <c r="I955" s="25"/>
      <c r="J955" s="25"/>
    </row>
    <row r="956">
      <c r="A956" s="25"/>
      <c r="B956" s="25"/>
      <c r="C956" s="25"/>
      <c r="D956" s="25"/>
      <c r="E956" s="25"/>
      <c r="F956" s="25"/>
      <c r="G956" s="25"/>
      <c r="H956" s="25"/>
      <c r="I956" s="25"/>
      <c r="J956" s="25"/>
    </row>
    <row r="957">
      <c r="A957" s="25"/>
      <c r="B957" s="25"/>
      <c r="C957" s="25"/>
      <c r="D957" s="25"/>
      <c r="E957" s="25"/>
      <c r="F957" s="25"/>
      <c r="G957" s="25"/>
      <c r="H957" s="25"/>
      <c r="I957" s="25"/>
      <c r="J957" s="25"/>
    </row>
    <row r="958">
      <c r="A958" s="25"/>
      <c r="B958" s="25"/>
      <c r="C958" s="25"/>
      <c r="D958" s="25"/>
      <c r="E958" s="25"/>
      <c r="F958" s="25"/>
      <c r="G958" s="25"/>
      <c r="H958" s="25"/>
      <c r="I958" s="25"/>
      <c r="J958" s="25"/>
    </row>
    <row r="959">
      <c r="A959" s="25"/>
      <c r="B959" s="25"/>
      <c r="C959" s="25"/>
      <c r="D959" s="25"/>
      <c r="E959" s="25"/>
      <c r="F959" s="25"/>
      <c r="G959" s="25"/>
      <c r="H959" s="25"/>
      <c r="I959" s="25"/>
      <c r="J959" s="25"/>
    </row>
    <row r="960">
      <c r="A960" s="25"/>
      <c r="B960" s="25"/>
      <c r="C960" s="25"/>
      <c r="D960" s="25"/>
      <c r="E960" s="25"/>
      <c r="F960" s="25"/>
      <c r="G960" s="25"/>
      <c r="H960" s="25"/>
      <c r="I960" s="25"/>
      <c r="J960" s="25"/>
    </row>
    <row r="961">
      <c r="A961" s="25"/>
      <c r="B961" s="25"/>
      <c r="C961" s="25"/>
      <c r="D961" s="25"/>
      <c r="E961" s="25"/>
      <c r="F961" s="25"/>
      <c r="G961" s="25"/>
      <c r="H961" s="25"/>
      <c r="I961" s="25"/>
      <c r="J961" s="25"/>
    </row>
    <row r="962">
      <c r="A962" s="25"/>
      <c r="B962" s="25"/>
      <c r="C962" s="25"/>
      <c r="D962" s="25"/>
      <c r="E962" s="25"/>
      <c r="F962" s="25"/>
      <c r="G962" s="25"/>
      <c r="H962" s="25"/>
      <c r="I962" s="25"/>
      <c r="J962" s="25"/>
    </row>
    <row r="963">
      <c r="A963" s="25"/>
      <c r="B963" s="25"/>
      <c r="C963" s="25"/>
      <c r="D963" s="25"/>
      <c r="E963" s="25"/>
      <c r="F963" s="25"/>
      <c r="G963" s="25"/>
      <c r="H963" s="25"/>
      <c r="I963" s="25"/>
      <c r="J963" s="25"/>
    </row>
    <row r="964">
      <c r="A964" s="25"/>
      <c r="B964" s="25"/>
      <c r="C964" s="25"/>
      <c r="D964" s="25"/>
      <c r="E964" s="25"/>
      <c r="F964" s="25"/>
      <c r="G964" s="25"/>
      <c r="H964" s="25"/>
      <c r="I964" s="25"/>
      <c r="J964" s="25"/>
    </row>
    <row r="965">
      <c r="A965" s="25"/>
      <c r="B965" s="25"/>
      <c r="C965" s="25"/>
      <c r="D965" s="25"/>
      <c r="E965" s="25"/>
      <c r="F965" s="25"/>
      <c r="G965" s="25"/>
      <c r="H965" s="25"/>
      <c r="I965" s="25"/>
      <c r="J965" s="25"/>
    </row>
    <row r="966">
      <c r="A966" s="25"/>
      <c r="B966" s="25"/>
      <c r="C966" s="25"/>
      <c r="D966" s="25"/>
      <c r="E966" s="25"/>
      <c r="F966" s="25"/>
      <c r="G966" s="25"/>
      <c r="H966" s="25"/>
      <c r="I966" s="25"/>
      <c r="J966" s="25"/>
    </row>
    <row r="967">
      <c r="A967" s="25"/>
      <c r="B967" s="25"/>
      <c r="C967" s="25"/>
      <c r="D967" s="25"/>
      <c r="E967" s="25"/>
      <c r="F967" s="25"/>
      <c r="G967" s="25"/>
      <c r="H967" s="25"/>
      <c r="I967" s="25"/>
      <c r="J967" s="25"/>
    </row>
    <row r="968">
      <c r="A968" s="25"/>
      <c r="B968" s="25"/>
      <c r="C968" s="25"/>
      <c r="D968" s="25"/>
      <c r="E968" s="25"/>
      <c r="F968" s="25"/>
      <c r="G968" s="25"/>
      <c r="H968" s="25"/>
      <c r="I968" s="25"/>
      <c r="J968" s="25"/>
    </row>
    <row r="969">
      <c r="A969" s="25"/>
      <c r="B969" s="25"/>
      <c r="C969" s="25"/>
      <c r="D969" s="25"/>
      <c r="E969" s="25"/>
      <c r="F969" s="25"/>
      <c r="G969" s="25"/>
      <c r="H969" s="25"/>
      <c r="I969" s="25"/>
      <c r="J969" s="25"/>
    </row>
    <row r="970">
      <c r="A970" s="25"/>
      <c r="B970" s="25"/>
      <c r="C970" s="25"/>
      <c r="D970" s="25"/>
      <c r="E970" s="25"/>
      <c r="F970" s="25"/>
      <c r="G970" s="25"/>
      <c r="H970" s="25"/>
      <c r="I970" s="25"/>
      <c r="J970" s="25"/>
    </row>
    <row r="971">
      <c r="A971" s="25"/>
      <c r="B971" s="25"/>
      <c r="C971" s="25"/>
      <c r="D971" s="25"/>
      <c r="E971" s="25"/>
      <c r="F971" s="25"/>
      <c r="G971" s="25"/>
      <c r="H971" s="25"/>
      <c r="I971" s="25"/>
      <c r="J971" s="25"/>
    </row>
    <row r="972">
      <c r="A972" s="25"/>
      <c r="B972" s="25"/>
      <c r="C972" s="25"/>
      <c r="D972" s="25"/>
      <c r="E972" s="25"/>
      <c r="F972" s="25"/>
      <c r="G972" s="25"/>
      <c r="H972" s="25"/>
      <c r="I972" s="25"/>
      <c r="J972" s="25"/>
    </row>
    <row r="973">
      <c r="A973" s="25"/>
      <c r="B973" s="25"/>
      <c r="C973" s="25"/>
      <c r="D973" s="25"/>
      <c r="E973" s="25"/>
      <c r="F973" s="25"/>
      <c r="G973" s="25"/>
      <c r="H973" s="25"/>
      <c r="I973" s="25"/>
      <c r="J973" s="25"/>
    </row>
    <row r="974">
      <c r="A974" s="25"/>
      <c r="B974" s="25"/>
      <c r="C974" s="25"/>
      <c r="D974" s="25"/>
      <c r="E974" s="25"/>
      <c r="F974" s="25"/>
      <c r="G974" s="25"/>
      <c r="H974" s="25"/>
      <c r="I974" s="25"/>
      <c r="J974" s="25"/>
    </row>
    <row r="975">
      <c r="A975" s="25"/>
      <c r="B975" s="25"/>
      <c r="C975" s="25"/>
      <c r="D975" s="25"/>
      <c r="E975" s="25"/>
      <c r="F975" s="25"/>
      <c r="G975" s="25"/>
      <c r="H975" s="25"/>
      <c r="I975" s="25"/>
      <c r="J975" s="25"/>
    </row>
    <row r="976">
      <c r="A976" s="25"/>
      <c r="B976" s="25"/>
      <c r="C976" s="25"/>
      <c r="D976" s="25"/>
      <c r="E976" s="25"/>
      <c r="F976" s="25"/>
      <c r="G976" s="25"/>
      <c r="H976" s="25"/>
      <c r="I976" s="25"/>
      <c r="J976" s="25"/>
    </row>
    <row r="977">
      <c r="A977" s="25"/>
      <c r="B977" s="25"/>
      <c r="C977" s="25"/>
      <c r="D977" s="25"/>
      <c r="E977" s="25"/>
      <c r="F977" s="25"/>
      <c r="G977" s="25"/>
      <c r="H977" s="25"/>
      <c r="I977" s="25"/>
      <c r="J977" s="25"/>
    </row>
    <row r="978">
      <c r="A978" s="25"/>
      <c r="B978" s="25"/>
      <c r="C978" s="25"/>
      <c r="D978" s="25"/>
      <c r="E978" s="25"/>
      <c r="F978" s="25"/>
      <c r="G978" s="25"/>
      <c r="H978" s="25"/>
      <c r="I978" s="25"/>
      <c r="J978" s="25"/>
    </row>
    <row r="979">
      <c r="A979" s="25"/>
      <c r="B979" s="25"/>
      <c r="C979" s="25"/>
      <c r="D979" s="25"/>
      <c r="E979" s="25"/>
      <c r="F979" s="25"/>
      <c r="G979" s="25"/>
      <c r="H979" s="25"/>
      <c r="I979" s="25"/>
      <c r="J979" s="25"/>
    </row>
    <row r="980">
      <c r="A980" s="25"/>
      <c r="B980" s="25"/>
      <c r="C980" s="25"/>
      <c r="D980" s="25"/>
      <c r="E980" s="25"/>
      <c r="F980" s="25"/>
      <c r="G980" s="25"/>
      <c r="H980" s="25"/>
      <c r="I980" s="25"/>
      <c r="J980" s="25"/>
    </row>
    <row r="981">
      <c r="A981" s="25"/>
      <c r="B981" s="25"/>
      <c r="C981" s="25"/>
      <c r="D981" s="25"/>
      <c r="E981" s="25"/>
      <c r="F981" s="25"/>
      <c r="G981" s="25"/>
      <c r="H981" s="25"/>
      <c r="I981" s="25"/>
      <c r="J981" s="25"/>
    </row>
    <row r="982">
      <c r="A982" s="25"/>
      <c r="B982" s="25"/>
      <c r="C982" s="25"/>
      <c r="D982" s="25"/>
      <c r="E982" s="25"/>
      <c r="F982" s="25"/>
      <c r="G982" s="25"/>
      <c r="H982" s="25"/>
      <c r="I982" s="25"/>
      <c r="J982" s="25"/>
    </row>
    <row r="983">
      <c r="A983" s="25"/>
      <c r="B983" s="25"/>
      <c r="C983" s="25"/>
      <c r="D983" s="25"/>
      <c r="E983" s="25"/>
      <c r="F983" s="25"/>
      <c r="G983" s="25"/>
      <c r="H983" s="25"/>
      <c r="I983" s="25"/>
      <c r="J983" s="25"/>
    </row>
    <row r="984">
      <c r="A984" s="25"/>
      <c r="B984" s="25"/>
      <c r="C984" s="25"/>
      <c r="D984" s="25"/>
      <c r="E984" s="25"/>
      <c r="F984" s="25"/>
      <c r="G984" s="25"/>
      <c r="H984" s="25"/>
      <c r="I984" s="25"/>
      <c r="J984" s="25"/>
    </row>
    <row r="985">
      <c r="A985" s="25"/>
      <c r="B985" s="25"/>
      <c r="C985" s="25"/>
      <c r="D985" s="25"/>
      <c r="E985" s="25"/>
      <c r="F985" s="25"/>
      <c r="G985" s="25"/>
      <c r="H985" s="25"/>
      <c r="I985" s="25"/>
      <c r="J985" s="25"/>
    </row>
    <row r="986">
      <c r="A986" s="25"/>
      <c r="B986" s="25"/>
      <c r="C986" s="25"/>
      <c r="D986" s="25"/>
      <c r="E986" s="25"/>
      <c r="F986" s="25"/>
      <c r="G986" s="25"/>
      <c r="H986" s="25"/>
      <c r="I986" s="25"/>
      <c r="J986" s="25"/>
    </row>
    <row r="987">
      <c r="A987" s="25"/>
      <c r="B987" s="25"/>
      <c r="C987" s="25"/>
      <c r="D987" s="25"/>
      <c r="E987" s="25"/>
      <c r="F987" s="25"/>
      <c r="G987" s="25"/>
      <c r="H987" s="25"/>
      <c r="I987" s="25"/>
      <c r="J987" s="25"/>
    </row>
    <row r="988">
      <c r="A988" s="25"/>
      <c r="B988" s="25"/>
      <c r="C988" s="25"/>
      <c r="D988" s="25"/>
      <c r="E988" s="25"/>
      <c r="F988" s="25"/>
      <c r="G988" s="25"/>
      <c r="H988" s="25"/>
      <c r="I988" s="25"/>
      <c r="J988" s="25"/>
    </row>
    <row r="989">
      <c r="A989" s="25"/>
      <c r="B989" s="25"/>
      <c r="C989" s="25"/>
      <c r="D989" s="25"/>
      <c r="E989" s="25"/>
      <c r="F989" s="25"/>
      <c r="G989" s="25"/>
      <c r="H989" s="25"/>
      <c r="I989" s="25"/>
      <c r="J989" s="25"/>
    </row>
    <row r="990">
      <c r="A990" s="25"/>
      <c r="B990" s="25"/>
      <c r="C990" s="25"/>
      <c r="D990" s="25"/>
      <c r="E990" s="25"/>
      <c r="F990" s="25"/>
      <c r="G990" s="25"/>
      <c r="H990" s="25"/>
      <c r="I990" s="25"/>
      <c r="J990" s="25"/>
    </row>
    <row r="991">
      <c r="A991" s="25"/>
      <c r="B991" s="25"/>
      <c r="C991" s="25"/>
      <c r="D991" s="25"/>
      <c r="E991" s="25"/>
      <c r="F991" s="25"/>
      <c r="G991" s="25"/>
      <c r="H991" s="25"/>
      <c r="I991" s="25"/>
      <c r="J991" s="25"/>
    </row>
    <row r="992">
      <c r="A992" s="25"/>
      <c r="B992" s="25"/>
      <c r="C992" s="25"/>
      <c r="D992" s="25"/>
      <c r="E992" s="25"/>
      <c r="F992" s="25"/>
      <c r="G992" s="25"/>
      <c r="H992" s="25"/>
      <c r="I992" s="25"/>
      <c r="J992" s="25"/>
    </row>
    <row r="993">
      <c r="A993" s="25"/>
      <c r="B993" s="25"/>
      <c r="C993" s="25"/>
      <c r="D993" s="25"/>
      <c r="E993" s="25"/>
      <c r="F993" s="25"/>
      <c r="G993" s="25"/>
      <c r="H993" s="25"/>
      <c r="I993" s="25"/>
      <c r="J993" s="25"/>
    </row>
  </sheetData>
  <mergeCells count="15">
    <mergeCell ref="G12:I12"/>
    <mergeCell ref="C13:I13"/>
    <mergeCell ref="D14:I14"/>
    <mergeCell ref="D15:I15"/>
    <mergeCell ref="D16:I16"/>
    <mergeCell ref="D17:I17"/>
    <mergeCell ref="D18:I18"/>
    <mergeCell ref="C20:I20"/>
    <mergeCell ref="C6:I6"/>
    <mergeCell ref="C7:G8"/>
    <mergeCell ref="H7:I7"/>
    <mergeCell ref="H8:I8"/>
    <mergeCell ref="C9:I9"/>
    <mergeCell ref="C10:I10"/>
    <mergeCell ref="C11:I11"/>
  </mergeCells>
  <hyperlinks>
    <hyperlink display="O" location="Index!A1" ref="B1"/>
    <hyperlink r:id="rId1" ref="C7"/>
    <hyperlink r:id="rId2" ref="H8"/>
    <hyperlink display="The Part 9 Bracing Calculator is a reference tool designed to assist in understanding and applying lateral bracing requirements under the 2024 BC Building Code (Part 9).&#10;&#10;This tool is not an official building code document and does not replace the need for professional judgment, site-specific engineering, or approval from the local authority having jurisdiction.&#10;&#10;The developer assumes no liability for any errors, omissions, or consequences arising from the use of this tool. Users accept full responsibility for how the tool is applied and how its outputs are interpreted.&#10;&#10;Always confirm results with a qualified professional and your local building authority.&#10;&#10;By using this tool, you agree to the accompanying Privacy Policy and Terms of Use." location="Legal!A1" ref="C11"/>
    <hyperlink r:id="rId3" ref="D16"/>
    <hyperlink r:id="rId4" ref="D17"/>
  </hyperlinks>
  <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9.0"/>
    <col customWidth="1" min="3" max="3" width="1.38"/>
    <col customWidth="1" min="4" max="4" width="13.75"/>
    <col customWidth="1" min="5" max="5" width="1.38"/>
    <col customWidth="1" min="6" max="6" width="2.88"/>
    <col customWidth="1" min="7" max="7" width="6.38"/>
    <col customWidth="1" min="8" max="8" width="5.75"/>
    <col customWidth="1" min="9" max="9" width="12.63"/>
    <col customWidth="1" min="10" max="10" width="13.88"/>
    <col customWidth="1" min="11" max="12" width="12.63"/>
    <col customWidth="1" min="13" max="13" width="1.75"/>
    <col customWidth="1" min="14" max="14" width="17.0"/>
    <col customWidth="1" min="15" max="15" width="25.13"/>
    <col customWidth="1" min="16" max="16" width="1.75"/>
    <col customWidth="1" min="17" max="20" width="11.38"/>
    <col customWidth="1" min="21" max="21" width="1.75"/>
    <col customWidth="1" min="22" max="25" width="11.38"/>
    <col customWidth="1" min="26" max="26" width="1.38"/>
  </cols>
  <sheetData>
    <row r="1" ht="14.25" customHeight="1">
      <c r="A1" s="7"/>
      <c r="B1" s="207"/>
      <c r="C1" s="25"/>
      <c r="D1" s="207"/>
      <c r="E1" s="7"/>
      <c r="F1" s="2" t="s">
        <v>0</v>
      </c>
      <c r="G1" s="7"/>
      <c r="H1" s="7"/>
      <c r="I1" s="7"/>
      <c r="J1" s="207"/>
      <c r="K1" s="207"/>
      <c r="L1" s="207"/>
      <c r="M1" s="7"/>
      <c r="N1" s="7"/>
      <c r="O1" s="7"/>
      <c r="P1" s="7"/>
      <c r="Q1" s="7"/>
      <c r="R1" s="7"/>
      <c r="S1" s="7"/>
      <c r="T1" s="207"/>
      <c r="U1" s="7"/>
      <c r="V1" s="7"/>
      <c r="W1" s="7"/>
      <c r="X1" s="7"/>
      <c r="Y1" s="207"/>
      <c r="Z1" s="392"/>
    </row>
    <row r="2" ht="14.25" customHeight="1">
      <c r="A2" s="7"/>
      <c r="B2" s="207"/>
      <c r="C2" s="25"/>
      <c r="D2" s="207"/>
      <c r="E2" s="7"/>
      <c r="F2" s="7"/>
      <c r="G2" s="8" t="str">
        <f>'(T) General Tables'!A539</f>
        <v>Part 9 Bracing Calculator (No Scripts)</v>
      </c>
      <c r="H2" s="318"/>
      <c r="I2" s="393"/>
      <c r="J2" s="394"/>
      <c r="K2" s="319"/>
      <c r="L2" s="319"/>
      <c r="M2" s="318"/>
      <c r="N2" s="318"/>
      <c r="O2" s="318"/>
      <c r="P2" s="318"/>
      <c r="Q2" s="318"/>
      <c r="R2" s="318"/>
      <c r="S2" s="318"/>
      <c r="T2" s="318"/>
      <c r="U2" s="318"/>
      <c r="V2" s="318"/>
      <c r="W2" s="318"/>
      <c r="X2" s="318"/>
      <c r="Y2" s="206" t="str">
        <f>'(T) General Tables'!A2</f>
        <v>beta_1.043</v>
      </c>
      <c r="Z2" s="392"/>
    </row>
    <row r="3" ht="26.25" customHeight="1">
      <c r="A3" s="7"/>
      <c r="B3" s="207"/>
      <c r="C3" s="25"/>
      <c r="D3" s="207"/>
      <c r="E3" s="7"/>
      <c r="F3" s="7"/>
      <c r="G3" s="208" t="s">
        <v>1</v>
      </c>
      <c r="H3" s="395"/>
      <c r="I3" s="213"/>
      <c r="J3" s="396"/>
      <c r="K3" s="397"/>
      <c r="L3" s="397"/>
      <c r="M3" s="395"/>
      <c r="N3" s="395"/>
      <c r="O3" s="395"/>
      <c r="P3" s="395"/>
      <c r="Q3" s="395"/>
      <c r="R3" s="395"/>
      <c r="S3" s="395"/>
      <c r="T3" s="395"/>
      <c r="U3" s="395"/>
      <c r="V3" s="395"/>
      <c r="W3" s="395"/>
      <c r="X3" s="395"/>
      <c r="Y3" s="213"/>
      <c r="Z3" s="392"/>
    </row>
    <row r="4" ht="22.5" customHeight="1">
      <c r="A4" s="7"/>
      <c r="B4" s="398" t="s">
        <v>32</v>
      </c>
      <c r="C4" s="25"/>
      <c r="D4" s="268" t="s">
        <v>699</v>
      </c>
      <c r="E4" s="7"/>
      <c r="F4" s="7"/>
      <c r="G4" s="399" t="s">
        <v>700</v>
      </c>
      <c r="H4" s="400"/>
      <c r="I4" s="401"/>
      <c r="J4" s="402"/>
      <c r="K4" s="403"/>
      <c r="L4" s="403"/>
      <c r="M4" s="400"/>
      <c r="N4" s="400"/>
      <c r="O4" s="400"/>
      <c r="P4" s="400"/>
      <c r="Q4" s="400"/>
      <c r="R4" s="400"/>
      <c r="S4" s="400"/>
      <c r="T4" s="403"/>
      <c r="U4" s="400"/>
      <c r="V4" s="400"/>
      <c r="W4" s="400"/>
      <c r="X4" s="400"/>
      <c r="Y4" s="404"/>
      <c r="Z4" s="392"/>
    </row>
    <row r="5" ht="18.75" hidden="1" customHeight="1">
      <c r="A5" s="7"/>
      <c r="B5" s="25"/>
      <c r="C5" s="25"/>
      <c r="D5" s="269"/>
      <c r="E5" s="7"/>
      <c r="F5" s="7"/>
      <c r="G5" s="7"/>
      <c r="H5" s="7"/>
      <c r="I5" s="7"/>
      <c r="J5" s="207"/>
      <c r="K5" s="207"/>
      <c r="L5" s="207"/>
      <c r="M5" s="7"/>
      <c r="N5" s="7"/>
      <c r="O5" s="7"/>
      <c r="P5" s="7"/>
      <c r="Q5" s="7"/>
      <c r="R5" s="7"/>
      <c r="S5" s="7"/>
      <c r="T5" s="207"/>
      <c r="U5" s="7"/>
      <c r="V5" s="7"/>
      <c r="W5" s="7"/>
      <c r="X5" s="7"/>
      <c r="Y5" s="207"/>
      <c r="Z5" s="392"/>
    </row>
    <row r="6" ht="18.75" hidden="1" customHeight="1">
      <c r="A6" s="7"/>
      <c r="B6" s="25"/>
      <c r="C6" s="25"/>
      <c r="D6" s="269"/>
      <c r="E6" s="7"/>
      <c r="F6" s="7"/>
      <c r="G6" s="405"/>
      <c r="H6" s="27"/>
      <c r="I6" s="27"/>
      <c r="J6" s="27"/>
      <c r="K6" s="27"/>
      <c r="L6" s="27"/>
      <c r="M6" s="27"/>
      <c r="N6" s="27"/>
      <c r="O6" s="27"/>
      <c r="P6" s="27"/>
      <c r="Q6" s="27"/>
      <c r="R6" s="27"/>
      <c r="S6" s="27"/>
      <c r="T6" s="27"/>
      <c r="U6" s="27"/>
      <c r="V6" s="27"/>
      <c r="W6" s="27"/>
      <c r="X6" s="27"/>
      <c r="Y6" s="28"/>
      <c r="Z6" s="392"/>
    </row>
    <row r="7">
      <c r="A7" s="7"/>
      <c r="B7" s="25"/>
      <c r="C7" s="25"/>
      <c r="D7" s="269" t="s">
        <v>325</v>
      </c>
      <c r="E7" s="7"/>
      <c r="F7" s="7"/>
      <c r="G7" s="7"/>
      <c r="H7" s="7"/>
      <c r="I7" s="7"/>
      <c r="J7" s="207"/>
      <c r="K7" s="207"/>
      <c r="L7" s="207"/>
      <c r="M7" s="7"/>
      <c r="N7" s="7"/>
      <c r="O7" s="7"/>
      <c r="P7" s="7"/>
      <c r="Q7" s="7"/>
      <c r="R7" s="7"/>
      <c r="S7" s="7"/>
      <c r="T7" s="207"/>
      <c r="U7" s="7"/>
      <c r="V7" s="7"/>
      <c r="W7" s="7"/>
      <c r="X7" s="7"/>
      <c r="Y7" s="207"/>
      <c r="Z7" s="392"/>
    </row>
    <row r="8" ht="18.75" customHeight="1">
      <c r="A8" s="7"/>
      <c r="B8" s="234"/>
      <c r="C8" s="25"/>
      <c r="D8" s="269" t="s">
        <v>325</v>
      </c>
      <c r="E8" s="7"/>
      <c r="F8" s="7"/>
      <c r="G8" s="270" t="s">
        <v>679</v>
      </c>
      <c r="H8" s="27"/>
      <c r="I8" s="27"/>
      <c r="J8" s="27"/>
      <c r="K8" s="27"/>
      <c r="L8" s="27"/>
      <c r="M8" s="27"/>
      <c r="N8" s="27"/>
      <c r="O8" s="27"/>
      <c r="P8" s="27"/>
      <c r="Q8" s="27"/>
      <c r="R8" s="27"/>
      <c r="S8" s="27"/>
      <c r="T8" s="27"/>
      <c r="U8" s="27"/>
      <c r="V8" s="27"/>
      <c r="W8" s="27"/>
      <c r="X8" s="27"/>
      <c r="Y8" s="28"/>
      <c r="Z8" s="392"/>
    </row>
    <row r="9" ht="37.5" customHeight="1">
      <c r="A9" s="7"/>
      <c r="B9" s="234"/>
      <c r="C9" s="25"/>
      <c r="D9" s="269" t="s">
        <v>325</v>
      </c>
      <c r="E9" s="7"/>
      <c r="F9" s="7"/>
      <c r="G9" s="406" t="s">
        <v>701</v>
      </c>
      <c r="H9" s="27"/>
      <c r="I9" s="27"/>
      <c r="J9" s="27"/>
      <c r="K9" s="27"/>
      <c r="L9" s="28"/>
      <c r="M9" s="7"/>
      <c r="N9" s="407" t="s">
        <v>702</v>
      </c>
      <c r="O9" s="256"/>
      <c r="P9" s="7"/>
      <c r="Q9" s="408" t="s">
        <v>703</v>
      </c>
      <c r="R9" s="409"/>
      <c r="S9" s="409"/>
      <c r="T9" s="410"/>
      <c r="U9" s="7"/>
      <c r="V9" s="411" t="s">
        <v>704</v>
      </c>
      <c r="W9" s="255"/>
      <c r="X9" s="255"/>
      <c r="Y9" s="256"/>
      <c r="Z9" s="392"/>
    </row>
    <row r="10" ht="56.25" customHeight="1">
      <c r="A10" s="7"/>
      <c r="B10" s="162"/>
      <c r="C10" s="25"/>
      <c r="D10" s="269" t="s">
        <v>325</v>
      </c>
      <c r="E10" s="7"/>
      <c r="F10" s="7"/>
      <c r="G10" s="282" t="s">
        <v>460</v>
      </c>
      <c r="H10" s="28"/>
      <c r="I10" s="376" t="s">
        <v>705</v>
      </c>
      <c r="J10" s="412" t="s">
        <v>706</v>
      </c>
      <c r="K10" s="413" t="s">
        <v>380</v>
      </c>
      <c r="L10" s="376" t="s">
        <v>707</v>
      </c>
      <c r="M10" s="7"/>
      <c r="N10" s="376" t="s">
        <v>708</v>
      </c>
      <c r="O10" s="413" t="s">
        <v>709</v>
      </c>
      <c r="P10" s="7"/>
      <c r="Q10" s="414" t="s">
        <v>710</v>
      </c>
      <c r="R10" s="414" t="s">
        <v>711</v>
      </c>
      <c r="S10" s="415" t="s">
        <v>712</v>
      </c>
      <c r="T10" s="416" t="s">
        <v>713</v>
      </c>
      <c r="U10" s="7"/>
      <c r="V10" s="417" t="s">
        <v>710</v>
      </c>
      <c r="W10" s="418" t="s">
        <v>711</v>
      </c>
      <c r="X10" s="419" t="s">
        <v>712</v>
      </c>
      <c r="Y10" s="420" t="s">
        <v>713</v>
      </c>
      <c r="Z10" s="392"/>
    </row>
    <row r="11" ht="18.75" customHeight="1">
      <c r="A11" s="7"/>
      <c r="B11" s="162"/>
      <c r="C11" s="25"/>
      <c r="D11" s="268" t="str">
        <f>'(T) General Tables'!A14</f>
        <v>Required</v>
      </c>
      <c r="E11" s="162"/>
      <c r="F11" s="7"/>
      <c r="G11" s="421" t="str">
        <f>'(T) General Tables'!$A$36</f>
        <v>R</v>
      </c>
      <c r="H11" s="422">
        <v>1.0</v>
      </c>
      <c r="I11" s="423">
        <f>IF(D11='(T) General Tables'!$A$14,'(I-1) General'!$H$39,"-")</f>
        <v>18.6182</v>
      </c>
      <c r="J11" s="422" t="s">
        <v>437</v>
      </c>
      <c r="K11" s="422" t="s">
        <v>201</v>
      </c>
      <c r="L11" s="424" t="str">
        <f>IF(OR(ISNUMBER(MATCH(J11, '(T) General Tables'!$A$183:$A$185, 0)), ISNUMBER(MATCH(J11, '(T) General Tables'!$A$191:$A$194, 0))), '(T) General Tables'!$A$14, '(T) General Tables'!$A$17)</f>
        <v>N/A</v>
      </c>
      <c r="M11" s="207"/>
      <c r="N11" s="424" t="str">
        <f t="array" ref="N11">INDEX('(Keep) Sheet1'!$C$7:$D$35,MATCH(J11,'(Keep) Sheet1'!$C$7:$C$35,0),2)</f>
        <v>Optional</v>
      </c>
      <c r="O11" s="422" t="s">
        <v>376</v>
      </c>
      <c r="P11" s="207"/>
      <c r="Q11" s="425">
        <f>'(R-5) Comparison'!V12</f>
        <v>1.121150923</v>
      </c>
      <c r="R11" s="426">
        <f>'(R-5) Comparison'!Y12</f>
        <v>3.678316675</v>
      </c>
      <c r="S11" s="427">
        <f>'(R-5) Comparison'!X12</f>
        <v>0.06021800833</v>
      </c>
      <c r="T11" s="428" t="str">
        <f>'(R-5) Comparison'!W12</f>
        <v>WIND</v>
      </c>
      <c r="U11" s="207"/>
      <c r="V11" s="429">
        <f>'(R-5) Comparison'!AI12</f>
        <v>0.9346858218</v>
      </c>
      <c r="W11" s="429">
        <f>'(R-5) Comparison'!AL12</f>
        <v>3.066554533</v>
      </c>
      <c r="X11" s="430">
        <f>'(R-5) Comparison'!AK12</f>
        <v>0.05020280273</v>
      </c>
      <c r="Y11" s="431" t="str">
        <f>'(R-5) Comparison'!AJ12</f>
        <v>WIND</v>
      </c>
      <c r="Z11" s="392"/>
    </row>
    <row r="12" ht="18.75" customHeight="1">
      <c r="A12" s="7"/>
      <c r="B12" s="162"/>
      <c r="C12" s="25"/>
      <c r="D12" s="268" t="str">
        <f>'(T) General Tables'!A14</f>
        <v>Required</v>
      </c>
      <c r="E12" s="162"/>
      <c r="F12" s="7"/>
      <c r="G12" s="432" t="str">
        <f>'(T) General Tables'!$A$36</f>
        <v>R</v>
      </c>
      <c r="H12" s="422">
        <v>2.0</v>
      </c>
      <c r="I12" s="433">
        <f>IF(D12='(T) General Tables'!$A$14,'(I-1) General'!$H$39,"-")</f>
        <v>18.6182</v>
      </c>
      <c r="J12" s="422" t="s">
        <v>437</v>
      </c>
      <c r="K12" s="422" t="s">
        <v>201</v>
      </c>
      <c r="L12" s="434" t="str">
        <f>IF(OR(ISNUMBER(MATCH(J12, '(T) General Tables'!$A$183:$A$185, 0)), ISNUMBER(MATCH(J12, '(T) General Tables'!$A$191:$A$194, 0))), '(T) General Tables'!$A$14, '(T) General Tables'!$A$17)</f>
        <v>N/A</v>
      </c>
      <c r="M12" s="207"/>
      <c r="N12" s="424" t="str">
        <f t="array" ref="N12">INDEX('(Keep) Sheet1'!$C$7:$D$35,MATCH(J12,'(Keep) Sheet1'!$C$7:$C$35,0),2)</f>
        <v>Optional</v>
      </c>
      <c r="O12" s="422" t="s">
        <v>376</v>
      </c>
      <c r="P12" s="207"/>
      <c r="Q12" s="429">
        <f>'(R-5) Comparison'!V13</f>
        <v>1.121150923</v>
      </c>
      <c r="R12" s="435">
        <f>'(R-5) Comparison'!Y13</f>
        <v>3.678316675</v>
      </c>
      <c r="S12" s="436">
        <f>'(R-5) Comparison'!X13</f>
        <v>0.06021800833</v>
      </c>
      <c r="T12" s="431" t="str">
        <f>'(R-5) Comparison'!W13</f>
        <v>WIND</v>
      </c>
      <c r="U12" s="207"/>
      <c r="V12" s="429">
        <f>'(R-5) Comparison'!AI13</f>
        <v>0.9346858218</v>
      </c>
      <c r="W12" s="429">
        <f>'(R-5) Comparison'!AL13</f>
        <v>3.066554533</v>
      </c>
      <c r="X12" s="430">
        <f>'(R-5) Comparison'!AK13</f>
        <v>0.05020280273</v>
      </c>
      <c r="Y12" s="431" t="str">
        <f>'(R-5) Comparison'!AJ13</f>
        <v>WIND</v>
      </c>
      <c r="Z12" s="7"/>
    </row>
    <row r="13" ht="18.75" customHeight="1">
      <c r="A13" s="7"/>
      <c r="B13" s="162"/>
      <c r="C13" s="25"/>
      <c r="D13" s="268" t="str">
        <f>IF('(I-2) Bands'!$K$8&gt;=3,'(T) General Tables'!$A$14,'(T) General Tables'!$A$15)</f>
        <v>Required</v>
      </c>
      <c r="E13" s="162"/>
      <c r="F13" s="7"/>
      <c r="G13" s="421" t="str">
        <f>'(T) General Tables'!$A$36</f>
        <v>R</v>
      </c>
      <c r="H13" s="422">
        <v>3.0</v>
      </c>
      <c r="I13" s="423">
        <f>IF(D13='(T) General Tables'!$A$14,'(I-1) General'!$H$39,"-")</f>
        <v>18.6182</v>
      </c>
      <c r="J13" s="422" t="s">
        <v>437</v>
      </c>
      <c r="K13" s="422" t="s">
        <v>201</v>
      </c>
      <c r="L13" s="424" t="str">
        <f>IF(OR(ISNUMBER(MATCH(J13, '(T) General Tables'!$A$183:$A$185, 0)), ISNUMBER(MATCH(J13, '(T) General Tables'!$A$191:$A$194, 0))), '(T) General Tables'!$A$14, '(T) General Tables'!$A$17)</f>
        <v>N/A</v>
      </c>
      <c r="M13" s="207"/>
      <c r="N13" s="424" t="str">
        <f t="array" ref="N13">INDEX('(Keep) Sheet1'!$C$7:$D$35,MATCH(J13,'(Keep) Sheet1'!$C$7:$C$35,0),2)</f>
        <v>Optional</v>
      </c>
      <c r="O13" s="422" t="s">
        <v>376</v>
      </c>
      <c r="P13" s="207"/>
      <c r="Q13" s="429">
        <f>'(R-5) Comparison'!V14</f>
        <v>1.121150923</v>
      </c>
      <c r="R13" s="435">
        <f>'(R-5) Comparison'!Y14</f>
        <v>3.678316675</v>
      </c>
      <c r="S13" s="436">
        <f>'(R-5) Comparison'!X14</f>
        <v>0.06021800833</v>
      </c>
      <c r="T13" s="431" t="str">
        <f>'(R-5) Comparison'!W14</f>
        <v>WIND</v>
      </c>
      <c r="U13" s="207"/>
      <c r="V13" s="429">
        <f>'(R-5) Comparison'!AI14</f>
        <v>0.9346858218</v>
      </c>
      <c r="W13" s="429">
        <f>'(R-5) Comparison'!AL14</f>
        <v>3.066554533</v>
      </c>
      <c r="X13" s="430">
        <f>'(R-5) Comparison'!AK14</f>
        <v>0.05020280273</v>
      </c>
      <c r="Y13" s="431" t="str">
        <f>'(R-5) Comparison'!AJ14</f>
        <v>WIND</v>
      </c>
      <c r="Z13" s="7"/>
    </row>
    <row r="14" ht="18.75" customHeight="1">
      <c r="A14" s="7"/>
      <c r="B14" s="162"/>
      <c r="C14" s="7"/>
      <c r="D14" s="268" t="str">
        <f>IF('(I-2) Bands'!$K$8&gt;=4,'(T) General Tables'!$A$14,'(T) General Tables'!$A$15)</f>
        <v>Required</v>
      </c>
      <c r="E14" s="162"/>
      <c r="F14" s="7"/>
      <c r="G14" s="421" t="str">
        <f>'(T) General Tables'!$A$36</f>
        <v>R</v>
      </c>
      <c r="H14" s="422">
        <v>4.0</v>
      </c>
      <c r="I14" s="423">
        <f>IF(D14='(T) General Tables'!$A$14,'(I-1) General'!$H$39,"-")</f>
        <v>18.6182</v>
      </c>
      <c r="J14" s="422" t="s">
        <v>437</v>
      </c>
      <c r="K14" s="422" t="s">
        <v>201</v>
      </c>
      <c r="L14" s="424" t="str">
        <f>IF(OR(ISNUMBER(MATCH(J14, '(T) General Tables'!$A$183:$A$185, 0)), ISNUMBER(MATCH(J14, '(T) General Tables'!$A$191:$A$194, 0))), '(T) General Tables'!$A$14, '(T) General Tables'!$A$17)</f>
        <v>N/A</v>
      </c>
      <c r="M14" s="207"/>
      <c r="N14" s="424" t="str">
        <f t="array" ref="N14">INDEX('(Keep) Sheet1'!$C$7:$D$35,MATCH(J14,'(Keep) Sheet1'!$C$7:$C$35,0),2)</f>
        <v>Optional</v>
      </c>
      <c r="O14" s="422" t="s">
        <v>376</v>
      </c>
      <c r="P14" s="207"/>
      <c r="Q14" s="429">
        <f>'(R-5) Comparison'!V15</f>
        <v>1.121150923</v>
      </c>
      <c r="R14" s="435">
        <f>'(R-5) Comparison'!Y15</f>
        <v>3.678316675</v>
      </c>
      <c r="S14" s="436">
        <f>'(R-5) Comparison'!X15</f>
        <v>0.06021800833</v>
      </c>
      <c r="T14" s="431" t="str">
        <f>'(R-5) Comparison'!W15</f>
        <v>WIND</v>
      </c>
      <c r="U14" s="207"/>
      <c r="V14" s="429">
        <f>'(R-5) Comparison'!AI15</f>
        <v>0.9346858218</v>
      </c>
      <c r="W14" s="429">
        <f>'(R-5) Comparison'!AL15</f>
        <v>3.066554533</v>
      </c>
      <c r="X14" s="430">
        <f>'(R-5) Comparison'!AK15</f>
        <v>0.05020280273</v>
      </c>
      <c r="Y14" s="431" t="str">
        <f>'(R-5) Comparison'!AJ15</f>
        <v>WIND</v>
      </c>
      <c r="Z14" s="7"/>
    </row>
    <row r="15" ht="18.75" hidden="1" customHeight="1">
      <c r="A15" s="7"/>
      <c r="B15" s="162"/>
      <c r="C15" s="7"/>
      <c r="D15" s="268" t="str">
        <f>IF('(I-2) Bands'!$K$8&gt;=5,'(T) General Tables'!$A$14,'(T) General Tables'!$A$15)</f>
        <v>Not Required</v>
      </c>
      <c r="E15" s="162"/>
      <c r="F15" s="7"/>
      <c r="G15" s="421" t="str">
        <f>'(T) General Tables'!$A$36</f>
        <v>R</v>
      </c>
      <c r="H15" s="422"/>
      <c r="I15" s="423" t="str">
        <f>IF(D15='(T) General Tables'!$A$14,'(I-1) General'!$H$39,"-")</f>
        <v>-</v>
      </c>
      <c r="J15" s="422"/>
      <c r="K15" s="422"/>
      <c r="L15" s="424" t="str">
        <f>IF(OR(ISNUMBER(MATCH(J15, '(T) General Tables'!$A$183:$A$185, 0)), ISNUMBER(MATCH(J15, '(T) General Tables'!$A$191:$A$194, 0))), '(T) General Tables'!$A$14, '(T) General Tables'!$A$17)</f>
        <v>N/A</v>
      </c>
      <c r="M15" s="207"/>
      <c r="N15" s="424" t="str">
        <f t="array" ref="N15">INDEX('(Keep) Sheet1'!$C$7:$D$35,MATCH(J15,'(Keep) Sheet1'!$C$7:$C$35,0),2)</f>
        <v>#N/A</v>
      </c>
      <c r="O15" s="422"/>
      <c r="P15" s="207"/>
      <c r="Q15" s="429" t="str">
        <f>'(R-5) Comparison'!V16</f>
        <v>#N/A</v>
      </c>
      <c r="R15" s="435" t="str">
        <f>'(R-5) Comparison'!Y16</f>
        <v>#N/A</v>
      </c>
      <c r="S15" s="436" t="str">
        <f>'(R-5) Comparison'!X16</f>
        <v>#N/A</v>
      </c>
      <c r="T15" s="431" t="str">
        <f>'(R-5) Comparison'!W16</f>
        <v>#N/A</v>
      </c>
      <c r="U15" s="207"/>
      <c r="V15" s="429" t="str">
        <f>'(R-5) Comparison'!AI16</f>
        <v>#N/A</v>
      </c>
      <c r="W15" s="429" t="str">
        <f>'(R-5) Comparison'!AL16</f>
        <v>#N/A</v>
      </c>
      <c r="X15" s="430" t="str">
        <f>'(R-5) Comparison'!AK16</f>
        <v>#N/A</v>
      </c>
      <c r="Y15" s="431" t="str">
        <f>'(R-5) Comparison'!AJ16</f>
        <v>#N/A</v>
      </c>
      <c r="Z15" s="7"/>
    </row>
    <row r="16" ht="18.75" hidden="1" customHeight="1">
      <c r="A16" s="7"/>
      <c r="B16" s="162"/>
      <c r="C16" s="7"/>
      <c r="D16" s="268" t="str">
        <f>IF('(I-2) Bands'!$K$8&gt;=6,'(T) General Tables'!$A$14,'(T) General Tables'!$A$15)</f>
        <v>Not Required</v>
      </c>
      <c r="E16" s="162"/>
      <c r="F16" s="7"/>
      <c r="G16" s="421" t="str">
        <f>'(T) General Tables'!$A$36</f>
        <v>R</v>
      </c>
      <c r="H16" s="422"/>
      <c r="I16" s="423" t="str">
        <f>IF(D16='(T) General Tables'!$A$14,'(I-1) General'!$H$39,"-")</f>
        <v>-</v>
      </c>
      <c r="J16" s="422"/>
      <c r="K16" s="422"/>
      <c r="L16" s="424" t="str">
        <f>IF(OR(ISNUMBER(MATCH(J16, '(T) General Tables'!$A$183:$A$185, 0)), ISNUMBER(MATCH(J16, '(T) General Tables'!$A$191:$A$194, 0))), '(T) General Tables'!$A$14, '(T) General Tables'!$A$17)</f>
        <v>N/A</v>
      </c>
      <c r="M16" s="207"/>
      <c r="N16" s="424" t="str">
        <f t="array" ref="N16">INDEX('(Keep) Sheet1'!$C$7:$D$35,MATCH(J16,'(Keep) Sheet1'!$C$7:$C$35,0),2)</f>
        <v>#N/A</v>
      </c>
      <c r="O16" s="422"/>
      <c r="P16" s="207"/>
      <c r="Q16" s="429" t="str">
        <f>'(R-5) Comparison'!V17</f>
        <v>#N/A</v>
      </c>
      <c r="R16" s="435" t="str">
        <f>'(R-5) Comparison'!Y17</f>
        <v>#N/A</v>
      </c>
      <c r="S16" s="436" t="str">
        <f>'(R-5) Comparison'!X17</f>
        <v>#N/A</v>
      </c>
      <c r="T16" s="431" t="str">
        <f>'(R-5) Comparison'!W17</f>
        <v>#N/A</v>
      </c>
      <c r="U16" s="207"/>
      <c r="V16" s="429" t="str">
        <f>'(R-5) Comparison'!AI17</f>
        <v>#N/A</v>
      </c>
      <c r="W16" s="429" t="str">
        <f>'(R-5) Comparison'!AL17</f>
        <v>#N/A</v>
      </c>
      <c r="X16" s="430" t="str">
        <f>'(R-5) Comparison'!AK17</f>
        <v>#N/A</v>
      </c>
      <c r="Y16" s="431" t="str">
        <f>'(R-5) Comparison'!AJ17</f>
        <v>#N/A</v>
      </c>
      <c r="Z16" s="7"/>
    </row>
    <row r="17" ht="18.75" hidden="1" customHeight="1">
      <c r="A17" s="7"/>
      <c r="B17" s="162"/>
      <c r="C17" s="7"/>
      <c r="D17" s="268" t="str">
        <f>IF('(I-2) Bands'!$K$8&gt;=7,'(T) General Tables'!$A$14,'(T) General Tables'!$A$15)</f>
        <v>Not Required</v>
      </c>
      <c r="E17" s="162"/>
      <c r="F17" s="7"/>
      <c r="G17" s="421" t="str">
        <f>'(T) General Tables'!$A$36</f>
        <v>R</v>
      </c>
      <c r="H17" s="422"/>
      <c r="I17" s="423" t="str">
        <f>IF(D17='(T) General Tables'!$A$14,'(I-1) General'!$H$39,"-")</f>
        <v>-</v>
      </c>
      <c r="J17" s="422"/>
      <c r="K17" s="422"/>
      <c r="L17" s="424" t="str">
        <f>IF(OR(ISNUMBER(MATCH(J17, '(T) General Tables'!$A$183:$A$185, 0)), ISNUMBER(MATCH(J17, '(T) General Tables'!$A$191:$A$194, 0))), '(T) General Tables'!$A$14, '(T) General Tables'!$A$17)</f>
        <v>N/A</v>
      </c>
      <c r="M17" s="207"/>
      <c r="N17" s="424" t="str">
        <f t="array" ref="N17">INDEX('(Keep) Sheet1'!$C$7:$D$35,MATCH(J17,'(Keep) Sheet1'!$C$7:$C$35,0),2)</f>
        <v>#N/A</v>
      </c>
      <c r="O17" s="422"/>
      <c r="P17" s="207"/>
      <c r="Q17" s="429" t="str">
        <f>'(R-5) Comparison'!V18</f>
        <v>#N/A</v>
      </c>
      <c r="R17" s="435" t="str">
        <f>'(R-5) Comparison'!Y18</f>
        <v>#N/A</v>
      </c>
      <c r="S17" s="436" t="str">
        <f>'(R-5) Comparison'!X18</f>
        <v>#N/A</v>
      </c>
      <c r="T17" s="431" t="str">
        <f>'(R-5) Comparison'!W18</f>
        <v>#N/A</v>
      </c>
      <c r="U17" s="207"/>
      <c r="V17" s="429" t="str">
        <f>'(R-5) Comparison'!AI18</f>
        <v>#N/A</v>
      </c>
      <c r="W17" s="429" t="str">
        <f>'(R-5) Comparison'!AL18</f>
        <v>#N/A</v>
      </c>
      <c r="X17" s="430" t="str">
        <f>'(R-5) Comparison'!AK18</f>
        <v>#N/A</v>
      </c>
      <c r="Y17" s="431" t="str">
        <f>'(R-5) Comparison'!AJ18</f>
        <v>#N/A</v>
      </c>
      <c r="Z17" s="7"/>
    </row>
    <row r="18" ht="18.75" hidden="1" customHeight="1">
      <c r="A18" s="7"/>
      <c r="B18" s="162"/>
      <c r="C18" s="7"/>
      <c r="D18" s="268" t="str">
        <f>IF('(I-2) Bands'!$K$8&gt;=8,'(T) General Tables'!$A$14,'(T) General Tables'!$A$15)</f>
        <v>Not Required</v>
      </c>
      <c r="E18" s="162"/>
      <c r="F18" s="7"/>
      <c r="G18" s="421" t="str">
        <f>'(T) General Tables'!$A$36</f>
        <v>R</v>
      </c>
      <c r="H18" s="422"/>
      <c r="I18" s="423" t="str">
        <f>IF(D18='(T) General Tables'!$A$14,'(I-1) General'!$H$39,"-")</f>
        <v>-</v>
      </c>
      <c r="J18" s="422"/>
      <c r="K18" s="422"/>
      <c r="L18" s="424" t="str">
        <f>IF(OR(ISNUMBER(MATCH(J18, '(T) General Tables'!$A$183:$A$185, 0)), ISNUMBER(MATCH(J18, '(T) General Tables'!$A$191:$A$194, 0))), '(T) General Tables'!$A$14, '(T) General Tables'!$A$17)</f>
        <v>N/A</v>
      </c>
      <c r="M18" s="207"/>
      <c r="N18" s="424" t="str">
        <f t="array" ref="N18">INDEX('(Keep) Sheet1'!$C$7:$D$35,MATCH(J18,'(Keep) Sheet1'!$C$7:$C$35,0),2)</f>
        <v>#N/A</v>
      </c>
      <c r="O18" s="422"/>
      <c r="P18" s="207"/>
      <c r="Q18" s="429" t="str">
        <f>'(R-5) Comparison'!V19</f>
        <v>#N/A</v>
      </c>
      <c r="R18" s="435" t="str">
        <f>'(R-5) Comparison'!Y19</f>
        <v>#N/A</v>
      </c>
      <c r="S18" s="436" t="str">
        <f>'(R-5) Comparison'!X19</f>
        <v>#N/A</v>
      </c>
      <c r="T18" s="431" t="str">
        <f>'(R-5) Comparison'!W19</f>
        <v>#N/A</v>
      </c>
      <c r="U18" s="207"/>
      <c r="V18" s="429" t="str">
        <f>'(R-5) Comparison'!AI19</f>
        <v>#N/A</v>
      </c>
      <c r="W18" s="429" t="str">
        <f>'(R-5) Comparison'!AL19</f>
        <v>#N/A</v>
      </c>
      <c r="X18" s="430" t="str">
        <f>'(R-5) Comparison'!AK19</f>
        <v>#N/A</v>
      </c>
      <c r="Y18" s="431" t="str">
        <f>'(R-5) Comparison'!AJ19</f>
        <v>#N/A</v>
      </c>
      <c r="Z18" s="7"/>
    </row>
    <row r="19" ht="18.75" hidden="1" customHeight="1">
      <c r="A19" s="7"/>
      <c r="B19" s="162"/>
      <c r="C19" s="7"/>
      <c r="D19" s="268" t="str">
        <f>IF('(I-2) Bands'!$K$8&gt;=9,'(T) General Tables'!$A$14,'(T) General Tables'!$A$15)</f>
        <v>Not Required</v>
      </c>
      <c r="E19" s="162"/>
      <c r="F19" s="7"/>
      <c r="G19" s="421" t="str">
        <f>'(T) General Tables'!$A$36</f>
        <v>R</v>
      </c>
      <c r="H19" s="422"/>
      <c r="I19" s="423" t="str">
        <f>IF(D19='(T) General Tables'!$A$14,'(I-1) General'!$H$39,"-")</f>
        <v>-</v>
      </c>
      <c r="J19" s="422"/>
      <c r="K19" s="422"/>
      <c r="L19" s="424" t="str">
        <f>IF(OR(ISNUMBER(MATCH(J19, '(T) General Tables'!$A$183:$A$185, 0)), ISNUMBER(MATCH(J19, '(T) General Tables'!$A$191:$A$194, 0))), '(T) General Tables'!$A$14, '(T) General Tables'!$A$17)</f>
        <v>N/A</v>
      </c>
      <c r="M19" s="207"/>
      <c r="N19" s="424" t="str">
        <f t="array" ref="N19">INDEX('(Keep) Sheet1'!$C$7:$D$35,MATCH(J19,'(Keep) Sheet1'!$C$7:$C$35,0),2)</f>
        <v>#N/A</v>
      </c>
      <c r="O19" s="422"/>
      <c r="P19" s="207"/>
      <c r="Q19" s="429" t="str">
        <f>'(R-5) Comparison'!V20</f>
        <v>#N/A</v>
      </c>
      <c r="R19" s="435" t="str">
        <f>'(R-5) Comparison'!Y20</f>
        <v>#N/A</v>
      </c>
      <c r="S19" s="436" t="str">
        <f>'(R-5) Comparison'!X20</f>
        <v>#N/A</v>
      </c>
      <c r="T19" s="431" t="str">
        <f>'(R-5) Comparison'!W20</f>
        <v>#N/A</v>
      </c>
      <c r="U19" s="207"/>
      <c r="V19" s="429" t="str">
        <f>'(R-5) Comparison'!AI20</f>
        <v>#N/A</v>
      </c>
      <c r="W19" s="429" t="str">
        <f>'(R-5) Comparison'!AL20</f>
        <v>#N/A</v>
      </c>
      <c r="X19" s="430" t="str">
        <f>'(R-5) Comparison'!AK20</f>
        <v>#N/A</v>
      </c>
      <c r="Y19" s="431" t="str">
        <f>'(R-5) Comparison'!AJ20</f>
        <v>#N/A</v>
      </c>
      <c r="Z19" s="7"/>
    </row>
    <row r="20" ht="18.75" hidden="1" customHeight="1">
      <c r="A20" s="7"/>
      <c r="B20" s="162"/>
      <c r="C20" s="7"/>
      <c r="D20" s="268" t="str">
        <f>IF('(I-2) Bands'!$K$8&gt;=10,'(T) General Tables'!$A$14,'(T) General Tables'!$A$15)</f>
        <v>Not Required</v>
      </c>
      <c r="E20" s="162"/>
      <c r="F20" s="7"/>
      <c r="G20" s="421" t="str">
        <f>'(T) General Tables'!$A$36</f>
        <v>R</v>
      </c>
      <c r="H20" s="422"/>
      <c r="I20" s="423" t="str">
        <f>IF(D20='(T) General Tables'!$A$14,'(I-1) General'!$H$39,"-")</f>
        <v>-</v>
      </c>
      <c r="J20" s="422"/>
      <c r="K20" s="422"/>
      <c r="L20" s="424" t="str">
        <f>IF(OR(ISNUMBER(MATCH(J20, '(T) General Tables'!$A$183:$A$185, 0)), ISNUMBER(MATCH(J20, '(T) General Tables'!$A$191:$A$194, 0))), '(T) General Tables'!$A$14, '(T) General Tables'!$A$17)</f>
        <v>N/A</v>
      </c>
      <c r="M20" s="207"/>
      <c r="N20" s="424" t="str">
        <f t="array" ref="N20">INDEX('(Keep) Sheet1'!$C$7:$D$35,MATCH(J20,'(Keep) Sheet1'!$C$7:$C$35,0),2)</f>
        <v>#N/A</v>
      </c>
      <c r="O20" s="422"/>
      <c r="P20" s="207"/>
      <c r="Q20" s="429" t="str">
        <f>'(R-5) Comparison'!V21</f>
        <v>#N/A</v>
      </c>
      <c r="R20" s="435" t="str">
        <f>'(R-5) Comparison'!Y21</f>
        <v>#N/A</v>
      </c>
      <c r="S20" s="436" t="str">
        <f>'(R-5) Comparison'!X21</f>
        <v>#N/A</v>
      </c>
      <c r="T20" s="431" t="str">
        <f>'(R-5) Comparison'!W21</f>
        <v>#N/A</v>
      </c>
      <c r="U20" s="207"/>
      <c r="V20" s="429" t="str">
        <f>'(R-5) Comparison'!AI21</f>
        <v>#N/A</v>
      </c>
      <c r="W20" s="429" t="str">
        <f>'(R-5) Comparison'!AL21</f>
        <v>#N/A</v>
      </c>
      <c r="X20" s="430" t="str">
        <f>'(R-5) Comparison'!AK21</f>
        <v>#N/A</v>
      </c>
      <c r="Y20" s="431" t="str">
        <f>'(R-5) Comparison'!AJ21</f>
        <v>#N/A</v>
      </c>
      <c r="Z20" s="7"/>
    </row>
    <row r="21" ht="18.75" customHeight="1">
      <c r="A21" s="7"/>
      <c r="B21" s="162"/>
      <c r="C21" s="25"/>
      <c r="D21" s="268" t="str">
        <f>'(T) General Tables'!A14</f>
        <v>Required</v>
      </c>
      <c r="E21" s="162"/>
      <c r="F21" s="7"/>
      <c r="G21" s="437" t="str">
        <f>'(T) General Tables'!$A$36</f>
        <v>R</v>
      </c>
      <c r="H21" s="422" t="s">
        <v>453</v>
      </c>
      <c r="I21" s="438">
        <f>IF(D21='(T) General Tables'!$A$14,'(I-1) General'!$H$37,"-")</f>
        <v>7.2898</v>
      </c>
      <c r="J21" s="422" t="s">
        <v>437</v>
      </c>
      <c r="K21" s="422" t="s">
        <v>201</v>
      </c>
      <c r="L21" s="439" t="str">
        <f>IF(OR(ISNUMBER(MATCH(J21, '(T) General Tables'!$A$183:$A$185, 0)), ISNUMBER(MATCH(J21, '(T) General Tables'!$A$191:$A$194, 0))), '(T) General Tables'!$A$14, '(T) General Tables'!$A$17)</f>
        <v>N/A</v>
      </c>
      <c r="M21" s="207"/>
      <c r="N21" s="439" t="str">
        <f t="array" ref="N21">INDEX('(Keep) Sheet1'!$C$7:$D$35,MATCH(J21,'(Keep) Sheet1'!$C$7:$C$35,0),2)</f>
        <v>Optional</v>
      </c>
      <c r="O21" s="422" t="s">
        <v>376</v>
      </c>
      <c r="P21" s="207"/>
      <c r="Q21" s="429">
        <f>'(R-5) Comparison'!V22</f>
        <v>2.32476214</v>
      </c>
      <c r="R21" s="435">
        <f>'(R-5) Comparison'!Y22</f>
        <v>7.627172375</v>
      </c>
      <c r="S21" s="436">
        <f>'(R-5) Comparison'!X22</f>
        <v>0.318906162</v>
      </c>
      <c r="T21" s="431" t="str">
        <f>'(R-5) Comparison'!W22</f>
        <v>WIND</v>
      </c>
      <c r="U21" s="207"/>
      <c r="V21" s="429">
        <f>'(R-5) Comparison'!AI22</f>
        <v>1.938117489</v>
      </c>
      <c r="W21" s="429">
        <f>'(R-5) Comparison'!AL22</f>
        <v>6.35865318</v>
      </c>
      <c r="X21" s="430">
        <f>'(R-5) Comparison'!AK22</f>
        <v>0.2658670319</v>
      </c>
      <c r="Y21" s="431" t="str">
        <f>'(R-5) Comparison'!AJ22</f>
        <v>WIND</v>
      </c>
      <c r="Z21" s="7"/>
    </row>
    <row r="22" ht="18.75" customHeight="1">
      <c r="A22" s="7"/>
      <c r="B22" s="162"/>
      <c r="C22" s="25"/>
      <c r="D22" s="268" t="str">
        <f>'(T) General Tables'!A14</f>
        <v>Required</v>
      </c>
      <c r="E22" s="162"/>
      <c r="F22" s="7"/>
      <c r="G22" s="437" t="str">
        <f>'(T) General Tables'!$A$36</f>
        <v>R</v>
      </c>
      <c r="H22" s="440" t="s">
        <v>454</v>
      </c>
      <c r="I22" s="438">
        <f>IF(D22='(T) General Tables'!$A$14,'(I-1) General'!$H$37,"-")</f>
        <v>7.2898</v>
      </c>
      <c r="J22" s="422" t="s">
        <v>437</v>
      </c>
      <c r="K22" s="422" t="s">
        <v>201</v>
      </c>
      <c r="L22" s="439" t="str">
        <f>IF(OR(ISNUMBER(MATCH(J22, '(T) General Tables'!$A$183:$A$185, 0)), ISNUMBER(MATCH(J22, '(T) General Tables'!$A$191:$A$194, 0))), '(T) General Tables'!$A$14, '(T) General Tables'!$A$17)</f>
        <v>N/A</v>
      </c>
      <c r="M22" s="207"/>
      <c r="N22" s="439" t="str">
        <f t="array" ref="N22">INDEX('(Keep) Sheet1'!$C$7:$D$35,MATCH(J22,'(Keep) Sheet1'!$C$7:$C$35,0),2)</f>
        <v>Optional</v>
      </c>
      <c r="O22" s="422" t="s">
        <v>376</v>
      </c>
      <c r="P22" s="207"/>
      <c r="Q22" s="429">
        <f>'(R-5) Comparison'!V23</f>
        <v>2.32476214</v>
      </c>
      <c r="R22" s="435">
        <f>'(R-5) Comparison'!Y23</f>
        <v>7.627172375</v>
      </c>
      <c r="S22" s="436">
        <f>'(R-5) Comparison'!X23</f>
        <v>0.318906162</v>
      </c>
      <c r="T22" s="431" t="str">
        <f>'(R-5) Comparison'!W23</f>
        <v>WIND</v>
      </c>
      <c r="U22" s="207"/>
      <c r="V22" s="429">
        <f>'(R-5) Comparison'!AI23</f>
        <v>1.938117489</v>
      </c>
      <c r="W22" s="429">
        <f>'(R-5) Comparison'!AL23</f>
        <v>6.35865318</v>
      </c>
      <c r="X22" s="430">
        <f>'(R-5) Comparison'!AK23</f>
        <v>0.2658670319</v>
      </c>
      <c r="Y22" s="431" t="str">
        <f>'(R-5) Comparison'!AJ23</f>
        <v>WIND</v>
      </c>
      <c r="Z22" s="7"/>
    </row>
    <row r="23" ht="18.75" customHeight="1">
      <c r="A23" s="7"/>
      <c r="B23" s="162"/>
      <c r="C23" s="25"/>
      <c r="D23" s="268" t="str">
        <f>IF('(I-2) Bands'!$K$12&gt;=3,'(T) General Tables'!$A$14,'(T) General Tables'!$A$15)</f>
        <v>Required</v>
      </c>
      <c r="E23" s="162"/>
      <c r="F23" s="7"/>
      <c r="G23" s="437" t="str">
        <f>'(T) General Tables'!$A$36</f>
        <v>R</v>
      </c>
      <c r="H23" s="422" t="s">
        <v>455</v>
      </c>
      <c r="I23" s="438">
        <f>IF(D23='(T) General Tables'!$A$14,'(I-1) General'!$H$37,"-")</f>
        <v>7.2898</v>
      </c>
      <c r="J23" s="422" t="s">
        <v>437</v>
      </c>
      <c r="K23" s="422" t="s">
        <v>201</v>
      </c>
      <c r="L23" s="439" t="str">
        <f>IF(OR(ISNUMBER(MATCH(J23, '(T) General Tables'!$A$183:$A$185, 0)), ISNUMBER(MATCH(J23, '(T) General Tables'!$A$191:$A$194, 0))), '(T) General Tables'!$A$14, '(T) General Tables'!$A$17)</f>
        <v>N/A</v>
      </c>
      <c r="M23" s="207"/>
      <c r="N23" s="439" t="str">
        <f t="array" ref="N23">INDEX('(Keep) Sheet1'!$C$7:$D$35,MATCH(J23,'(Keep) Sheet1'!$C$7:$C$35,0),2)</f>
        <v>Optional</v>
      </c>
      <c r="O23" s="422" t="s">
        <v>376</v>
      </c>
      <c r="P23" s="207"/>
      <c r="Q23" s="429">
        <f>'(R-5) Comparison'!V24</f>
        <v>2.32476214</v>
      </c>
      <c r="R23" s="435">
        <f>'(R-5) Comparison'!Y24</f>
        <v>7.627172375</v>
      </c>
      <c r="S23" s="436">
        <f>'(R-5) Comparison'!X24</f>
        <v>0.318906162</v>
      </c>
      <c r="T23" s="431" t="str">
        <f>'(R-5) Comparison'!W24</f>
        <v>WIND</v>
      </c>
      <c r="U23" s="207"/>
      <c r="V23" s="429">
        <f>'(R-5) Comparison'!AI24</f>
        <v>1.938117489</v>
      </c>
      <c r="W23" s="429">
        <f>'(R-5) Comparison'!AL24</f>
        <v>6.35865318</v>
      </c>
      <c r="X23" s="430">
        <f>'(R-5) Comparison'!AK24</f>
        <v>0.2658670319</v>
      </c>
      <c r="Y23" s="431" t="str">
        <f>'(R-5) Comparison'!AJ24</f>
        <v>WIND</v>
      </c>
      <c r="Z23" s="7"/>
    </row>
    <row r="24" ht="18.75" hidden="1" customHeight="1">
      <c r="A24" s="7"/>
      <c r="B24" s="162"/>
      <c r="C24" s="7"/>
      <c r="D24" s="268" t="str">
        <f>IF('(I-2) Bands'!$K$12&gt;=4,'(T) General Tables'!$A$14,'(T) General Tables'!$A$15)</f>
        <v>Not Required</v>
      </c>
      <c r="E24" s="162"/>
      <c r="F24" s="7"/>
      <c r="G24" s="437" t="str">
        <f>'(T) General Tables'!$A$36</f>
        <v>R</v>
      </c>
      <c r="H24" s="422"/>
      <c r="I24" s="438" t="str">
        <f>IF(D24='(T) General Tables'!$A$14,'(I-1) General'!$H$37,"-")</f>
        <v>-</v>
      </c>
      <c r="J24" s="422"/>
      <c r="K24" s="422"/>
      <c r="L24" s="439" t="str">
        <f>IF(OR(ISNUMBER(MATCH(J24, '(T) General Tables'!$A$183:$A$185, 0)), ISNUMBER(MATCH(J24, '(T) General Tables'!$A$191:$A$194, 0))), '(T) General Tables'!$A$14, '(T) General Tables'!$A$17)</f>
        <v>N/A</v>
      </c>
      <c r="M24" s="207"/>
      <c r="N24" s="439" t="str">
        <f t="array" ref="N24">INDEX('(Keep) Sheet1'!$C$7:$D$35,MATCH(J24,'(Keep) Sheet1'!$C$7:$C$35,0),2)</f>
        <v>#N/A</v>
      </c>
      <c r="O24" s="422"/>
      <c r="P24" s="207"/>
      <c r="Q24" s="429" t="str">
        <f>'(R-5) Comparison'!V25</f>
        <v>#N/A</v>
      </c>
      <c r="R24" s="435" t="str">
        <f>'(R-5) Comparison'!Y25</f>
        <v>#N/A</v>
      </c>
      <c r="S24" s="436" t="str">
        <f>'(R-5) Comparison'!X25</f>
        <v>#N/A</v>
      </c>
      <c r="T24" s="431" t="str">
        <f>'(R-5) Comparison'!W25</f>
        <v>#N/A</v>
      </c>
      <c r="U24" s="207"/>
      <c r="V24" s="429" t="str">
        <f>'(R-5) Comparison'!AI25</f>
        <v>#N/A</v>
      </c>
      <c r="W24" s="429" t="str">
        <f>'(R-5) Comparison'!AL25</f>
        <v>#N/A</v>
      </c>
      <c r="X24" s="430" t="str">
        <f>'(R-5) Comparison'!AK25</f>
        <v>#N/A</v>
      </c>
      <c r="Y24" s="431" t="str">
        <f>'(R-5) Comparison'!AJ25</f>
        <v>#N/A</v>
      </c>
      <c r="Z24" s="7"/>
    </row>
    <row r="25" ht="18.75" hidden="1" customHeight="1">
      <c r="A25" s="7"/>
      <c r="B25" s="162"/>
      <c r="C25" s="7"/>
      <c r="D25" s="268" t="str">
        <f>IF('(I-2) Bands'!$K$12&gt;=5,'(T) General Tables'!$A$14,'(T) General Tables'!$A$15)</f>
        <v>Not Required</v>
      </c>
      <c r="E25" s="162"/>
      <c r="F25" s="7"/>
      <c r="G25" s="437" t="str">
        <f>'(T) General Tables'!$A$36</f>
        <v>R</v>
      </c>
      <c r="H25" s="422"/>
      <c r="I25" s="438" t="str">
        <f>IF(D25='(T) General Tables'!$A$14,'(I-1) General'!$H$37,"-")</f>
        <v>-</v>
      </c>
      <c r="J25" s="422"/>
      <c r="K25" s="422"/>
      <c r="L25" s="439" t="str">
        <f>IF(OR(ISNUMBER(MATCH(J25, '(T) General Tables'!$A$183:$A$185, 0)), ISNUMBER(MATCH(J25, '(T) General Tables'!$A$191:$A$194, 0))), '(T) General Tables'!$A$14, '(T) General Tables'!$A$17)</f>
        <v>N/A</v>
      </c>
      <c r="M25" s="207"/>
      <c r="N25" s="439" t="str">
        <f t="array" ref="N25">INDEX('(Keep) Sheet1'!$C$7:$D$35,MATCH(J25,'(Keep) Sheet1'!$C$7:$C$35,0),2)</f>
        <v>#N/A</v>
      </c>
      <c r="O25" s="422"/>
      <c r="P25" s="207"/>
      <c r="Q25" s="429" t="str">
        <f>'(R-5) Comparison'!V26</f>
        <v>#N/A</v>
      </c>
      <c r="R25" s="435" t="str">
        <f>'(R-5) Comparison'!Y26</f>
        <v>#N/A</v>
      </c>
      <c r="S25" s="436" t="str">
        <f>'(R-5) Comparison'!X26</f>
        <v>#N/A</v>
      </c>
      <c r="T25" s="431" t="str">
        <f>'(R-5) Comparison'!W26</f>
        <v>#N/A</v>
      </c>
      <c r="U25" s="207"/>
      <c r="V25" s="429" t="str">
        <f>'(R-5) Comparison'!AI26</f>
        <v>#N/A</v>
      </c>
      <c r="W25" s="429" t="str">
        <f>'(R-5) Comparison'!AL26</f>
        <v>#N/A</v>
      </c>
      <c r="X25" s="430" t="str">
        <f>'(R-5) Comparison'!AK26</f>
        <v>#N/A</v>
      </c>
      <c r="Y25" s="431" t="str">
        <f>'(R-5) Comparison'!AJ26</f>
        <v>#N/A</v>
      </c>
      <c r="Z25" s="7"/>
    </row>
    <row r="26" ht="18.75" hidden="1" customHeight="1">
      <c r="A26" s="7"/>
      <c r="B26" s="162"/>
      <c r="C26" s="7"/>
      <c r="D26" s="268" t="str">
        <f>IF('(I-2) Bands'!$K$12&gt;=6,'(T) General Tables'!$A$14,'(T) General Tables'!$A$15)</f>
        <v>Not Required</v>
      </c>
      <c r="E26" s="162"/>
      <c r="F26" s="7"/>
      <c r="G26" s="437" t="str">
        <f>'(T) General Tables'!$A$36</f>
        <v>R</v>
      </c>
      <c r="H26" s="422"/>
      <c r="I26" s="438" t="str">
        <f>IF(D26='(T) General Tables'!$A$14,'(I-1) General'!$H$37,"-")</f>
        <v>-</v>
      </c>
      <c r="J26" s="422"/>
      <c r="K26" s="422"/>
      <c r="L26" s="439" t="str">
        <f>IF(OR(ISNUMBER(MATCH(J26, '(T) General Tables'!$A$183:$A$185, 0)), ISNUMBER(MATCH(J26, '(T) General Tables'!$A$191:$A$194, 0))), '(T) General Tables'!$A$14, '(T) General Tables'!$A$17)</f>
        <v>N/A</v>
      </c>
      <c r="M26" s="207"/>
      <c r="N26" s="439" t="str">
        <f t="array" ref="N26">INDEX('(Keep) Sheet1'!$C$7:$D$35,MATCH(J26,'(Keep) Sheet1'!$C$7:$C$35,0),2)</f>
        <v>#N/A</v>
      </c>
      <c r="O26" s="422"/>
      <c r="P26" s="207"/>
      <c r="Q26" s="429" t="str">
        <f>'(R-5) Comparison'!V27</f>
        <v>#N/A</v>
      </c>
      <c r="R26" s="435" t="str">
        <f>'(R-5) Comparison'!Y27</f>
        <v>#N/A</v>
      </c>
      <c r="S26" s="436" t="str">
        <f>'(R-5) Comparison'!X27</f>
        <v>#N/A</v>
      </c>
      <c r="T26" s="431" t="str">
        <f>'(R-5) Comparison'!W27</f>
        <v>#N/A</v>
      </c>
      <c r="U26" s="207"/>
      <c r="V26" s="429" t="str">
        <f>'(R-5) Comparison'!AI27</f>
        <v>#N/A</v>
      </c>
      <c r="W26" s="429" t="str">
        <f>'(R-5) Comparison'!AL27</f>
        <v>#N/A</v>
      </c>
      <c r="X26" s="430" t="str">
        <f>'(R-5) Comparison'!AK27</f>
        <v>#N/A</v>
      </c>
      <c r="Y26" s="431" t="str">
        <f>'(R-5) Comparison'!AJ27</f>
        <v>#N/A</v>
      </c>
      <c r="Z26" s="7"/>
    </row>
    <row r="27" ht="18.75" hidden="1" customHeight="1">
      <c r="A27" s="7"/>
      <c r="B27" s="162"/>
      <c r="C27" s="7"/>
      <c r="D27" s="268" t="str">
        <f>IF('(I-2) Bands'!$K$12&gt;=7,'(T) General Tables'!$A$14,'(T) General Tables'!$A$15)</f>
        <v>Not Required</v>
      </c>
      <c r="E27" s="162"/>
      <c r="F27" s="7"/>
      <c r="G27" s="437" t="str">
        <f>'(T) General Tables'!$A$36</f>
        <v>R</v>
      </c>
      <c r="H27" s="441"/>
      <c r="I27" s="438" t="str">
        <f>IF(D27='(T) General Tables'!$A$14,'(I-1) General'!$H$37,"-")</f>
        <v>-</v>
      </c>
      <c r="J27" s="422"/>
      <c r="K27" s="422"/>
      <c r="L27" s="439" t="str">
        <f>IF(OR(ISNUMBER(MATCH(J27, '(T) General Tables'!$A$183:$A$185, 0)), ISNUMBER(MATCH(J27, '(T) General Tables'!$A$191:$A$194, 0))), '(T) General Tables'!$A$14, '(T) General Tables'!$A$17)</f>
        <v>N/A</v>
      </c>
      <c r="M27" s="207"/>
      <c r="N27" s="439" t="str">
        <f t="array" ref="N27">INDEX('(Keep) Sheet1'!$C$7:$D$35,MATCH(J27,'(Keep) Sheet1'!$C$7:$C$35,0),2)</f>
        <v>#N/A</v>
      </c>
      <c r="O27" s="422"/>
      <c r="P27" s="207"/>
      <c r="Q27" s="429" t="str">
        <f>'(R-5) Comparison'!V28</f>
        <v>#N/A</v>
      </c>
      <c r="R27" s="435" t="str">
        <f>'(R-5) Comparison'!Y28</f>
        <v>#N/A</v>
      </c>
      <c r="S27" s="436" t="str">
        <f>'(R-5) Comparison'!X28</f>
        <v>#N/A</v>
      </c>
      <c r="T27" s="431" t="str">
        <f>'(R-5) Comparison'!W28</f>
        <v>#N/A</v>
      </c>
      <c r="U27" s="207"/>
      <c r="V27" s="429" t="str">
        <f>'(R-5) Comparison'!AI28</f>
        <v>#N/A</v>
      </c>
      <c r="W27" s="429" t="str">
        <f>'(R-5) Comparison'!AL28</f>
        <v>#N/A</v>
      </c>
      <c r="X27" s="430" t="str">
        <f>'(R-5) Comparison'!AK28</f>
        <v>#N/A</v>
      </c>
      <c r="Y27" s="431" t="str">
        <f>'(R-5) Comparison'!AJ28</f>
        <v>#N/A</v>
      </c>
      <c r="Z27" s="7"/>
    </row>
    <row r="28" ht="18.75" hidden="1" customHeight="1">
      <c r="A28" s="7"/>
      <c r="B28" s="162"/>
      <c r="C28" s="7"/>
      <c r="D28" s="268" t="str">
        <f>IF('(I-2) Bands'!$K$12&gt;=8,'(T) General Tables'!$A$14,'(T) General Tables'!$A$15)</f>
        <v>Not Required</v>
      </c>
      <c r="E28" s="162"/>
      <c r="F28" s="7"/>
      <c r="G28" s="437" t="str">
        <f>'(T) General Tables'!$A$36</f>
        <v>R</v>
      </c>
      <c r="H28" s="441"/>
      <c r="I28" s="438" t="str">
        <f>IF(D28='(T) General Tables'!$A$14,'(I-1) General'!$H$37,"-")</f>
        <v>-</v>
      </c>
      <c r="J28" s="422"/>
      <c r="K28" s="422"/>
      <c r="L28" s="439" t="str">
        <f>IF(OR(ISNUMBER(MATCH(J28, '(T) General Tables'!$A$183:$A$185, 0)), ISNUMBER(MATCH(J28, '(T) General Tables'!$A$191:$A$194, 0))), '(T) General Tables'!$A$14, '(T) General Tables'!$A$17)</f>
        <v>N/A</v>
      </c>
      <c r="M28" s="207"/>
      <c r="N28" s="439" t="str">
        <f t="array" ref="N28">INDEX('(Keep) Sheet1'!$C$7:$D$35,MATCH(J28,'(Keep) Sheet1'!$C$7:$C$35,0),2)</f>
        <v>#N/A</v>
      </c>
      <c r="O28" s="422"/>
      <c r="P28" s="207"/>
      <c r="Q28" s="429" t="str">
        <f>'(R-5) Comparison'!V29</f>
        <v>#N/A</v>
      </c>
      <c r="R28" s="435" t="str">
        <f>'(R-5) Comparison'!Y29</f>
        <v>#N/A</v>
      </c>
      <c r="S28" s="436" t="str">
        <f>'(R-5) Comparison'!X29</f>
        <v>#N/A</v>
      </c>
      <c r="T28" s="431" t="str">
        <f>'(R-5) Comparison'!W29</f>
        <v>#N/A</v>
      </c>
      <c r="U28" s="207"/>
      <c r="V28" s="429" t="str">
        <f>'(R-5) Comparison'!AI29</f>
        <v>#N/A</v>
      </c>
      <c r="W28" s="429" t="str">
        <f>'(R-5) Comparison'!AL29</f>
        <v>#N/A</v>
      </c>
      <c r="X28" s="430" t="str">
        <f>'(R-5) Comparison'!AK29</f>
        <v>#N/A</v>
      </c>
      <c r="Y28" s="431" t="str">
        <f>'(R-5) Comparison'!AJ29</f>
        <v>#N/A</v>
      </c>
      <c r="Z28" s="7"/>
    </row>
    <row r="29" ht="18.75" hidden="1" customHeight="1">
      <c r="A29" s="7"/>
      <c r="B29" s="162"/>
      <c r="C29" s="7"/>
      <c r="D29" s="268" t="str">
        <f>IF('(I-2) Bands'!$K$12&gt;=9,'(T) General Tables'!$A$14,'(T) General Tables'!$A$15)</f>
        <v>Not Required</v>
      </c>
      <c r="E29" s="162"/>
      <c r="F29" s="7"/>
      <c r="G29" s="437" t="str">
        <f>'(T) General Tables'!$A$36</f>
        <v>R</v>
      </c>
      <c r="H29" s="441"/>
      <c r="I29" s="438" t="str">
        <f>IF(D29='(T) General Tables'!$A$14,'(I-1) General'!$H$37,"-")</f>
        <v>-</v>
      </c>
      <c r="J29" s="422"/>
      <c r="K29" s="422"/>
      <c r="L29" s="439" t="str">
        <f>IF(OR(ISNUMBER(MATCH(J29, '(T) General Tables'!$A$183:$A$185, 0)), ISNUMBER(MATCH(J29, '(T) General Tables'!$A$191:$A$194, 0))), '(T) General Tables'!$A$14, '(T) General Tables'!$A$17)</f>
        <v>N/A</v>
      </c>
      <c r="M29" s="207"/>
      <c r="N29" s="439" t="str">
        <f t="array" ref="N29">INDEX('(Keep) Sheet1'!$C$7:$D$35,MATCH(J29,'(Keep) Sheet1'!$C$7:$C$35,0),2)</f>
        <v>#N/A</v>
      </c>
      <c r="O29" s="422"/>
      <c r="P29" s="207"/>
      <c r="Q29" s="429" t="str">
        <f>'(R-5) Comparison'!V30</f>
        <v>#N/A</v>
      </c>
      <c r="R29" s="435" t="str">
        <f>'(R-5) Comparison'!Y30</f>
        <v>#N/A</v>
      </c>
      <c r="S29" s="436" t="str">
        <f>'(R-5) Comparison'!X30</f>
        <v>#N/A</v>
      </c>
      <c r="T29" s="431" t="str">
        <f>'(R-5) Comparison'!W30</f>
        <v>#N/A</v>
      </c>
      <c r="U29" s="207"/>
      <c r="V29" s="429" t="str">
        <f>'(R-5) Comparison'!AI30</f>
        <v>#N/A</v>
      </c>
      <c r="W29" s="429" t="str">
        <f>'(R-5) Comparison'!AL30</f>
        <v>#N/A</v>
      </c>
      <c r="X29" s="430" t="str">
        <f>'(R-5) Comparison'!AK30</f>
        <v>#N/A</v>
      </c>
      <c r="Y29" s="431" t="str">
        <f>'(R-5) Comparison'!AJ30</f>
        <v>#N/A</v>
      </c>
      <c r="Z29" s="7"/>
    </row>
    <row r="30" ht="18.75" hidden="1" customHeight="1">
      <c r="A30" s="7"/>
      <c r="B30" s="162"/>
      <c r="C30" s="7"/>
      <c r="D30" s="268" t="str">
        <f>IF('(I-2) Bands'!$K$12&gt;=10,'(T) General Tables'!$A$14,'(T) General Tables'!$A$15)</f>
        <v>Not Required</v>
      </c>
      <c r="E30" s="162"/>
      <c r="F30" s="7"/>
      <c r="G30" s="437" t="str">
        <f>'(T) General Tables'!$A$36</f>
        <v>R</v>
      </c>
      <c r="H30" s="441"/>
      <c r="I30" s="438" t="str">
        <f>IF(D30='(T) General Tables'!$A$14,'(I-1) General'!$H$37,"-")</f>
        <v>-</v>
      </c>
      <c r="J30" s="422"/>
      <c r="K30" s="422"/>
      <c r="L30" s="439" t="str">
        <f>IF(OR(ISNUMBER(MATCH(J30, '(T) General Tables'!$A$183:$A$185, 0)), ISNUMBER(MATCH(J30, '(T) General Tables'!$A$191:$A$194, 0))), '(T) General Tables'!$A$14, '(T) General Tables'!$A$17)</f>
        <v>N/A</v>
      </c>
      <c r="M30" s="207"/>
      <c r="N30" s="439" t="str">
        <f t="array" ref="N30">INDEX('(Keep) Sheet1'!$C$7:$D$35,MATCH(J30,'(Keep) Sheet1'!$C$7:$C$35,0),2)</f>
        <v>#N/A</v>
      </c>
      <c r="O30" s="422"/>
      <c r="P30" s="207"/>
      <c r="Q30" s="429" t="str">
        <f>'(R-5) Comparison'!V31</f>
        <v>#N/A</v>
      </c>
      <c r="R30" s="435" t="str">
        <f>'(R-5) Comparison'!Y31</f>
        <v>#N/A</v>
      </c>
      <c r="S30" s="436" t="str">
        <f>'(R-5) Comparison'!X31</f>
        <v>#N/A</v>
      </c>
      <c r="T30" s="431" t="str">
        <f>'(R-5) Comparison'!W31</f>
        <v>#N/A</v>
      </c>
      <c r="U30" s="207"/>
      <c r="V30" s="429" t="str">
        <f>'(R-5) Comparison'!AI31</f>
        <v>#N/A</v>
      </c>
      <c r="W30" s="429" t="str">
        <f>'(R-5) Comparison'!AL31</f>
        <v>#N/A</v>
      </c>
      <c r="X30" s="430" t="str">
        <f>'(R-5) Comparison'!AK31</f>
        <v>#N/A</v>
      </c>
      <c r="Y30" s="431" t="str">
        <f>'(R-5) Comparison'!AJ31</f>
        <v>#N/A</v>
      </c>
      <c r="Z30" s="7"/>
    </row>
    <row r="31" ht="18.75" customHeight="1">
      <c r="A31" s="7"/>
      <c r="B31" s="162"/>
      <c r="C31" s="7"/>
      <c r="D31" s="268" t="str">
        <f>IF('(I-2) Bands'!$K$16&gt;0,'(T) General Tables'!$A$14,'(T) General Tables'!$A$15)</f>
        <v>Required</v>
      </c>
      <c r="E31" s="162"/>
      <c r="F31" s="7"/>
      <c r="G31" s="421" t="str">
        <f>'(T) General Tables'!$A$37</f>
        <v>R+1F</v>
      </c>
      <c r="H31" s="422">
        <v>1.0</v>
      </c>
      <c r="I31" s="423">
        <f>IF(D31='(T) General Tables'!$A$14,'(I-1) General'!$H$47,"-")</f>
        <v>18.6182</v>
      </c>
      <c r="J31" s="422" t="s">
        <v>437</v>
      </c>
      <c r="K31" s="422" t="s">
        <v>201</v>
      </c>
      <c r="L31" s="442" t="str">
        <f>IF(OR(ISNUMBER(MATCH(J31, '(T) General Tables'!$A$183:$A$185, 0)), ISNUMBER(MATCH(J31, '(T) General Tables'!$A$191:$A$194, 0))), '(T) General Tables'!$A$14, '(T) General Tables'!$A$17)</f>
        <v>N/A</v>
      </c>
      <c r="M31" s="207"/>
      <c r="N31" s="424" t="str">
        <f t="array" ref="N31">INDEX('(Keep) Sheet1'!$C$7:$D$35,MATCH(J31,'(Keep) Sheet1'!$C$7:$C$35,0),2)</f>
        <v>Optional</v>
      </c>
      <c r="O31" s="422" t="s">
        <v>376</v>
      </c>
      <c r="P31" s="207"/>
      <c r="Q31" s="429">
        <f>'(R-5) Comparison'!V32</f>
        <v>2.257507416</v>
      </c>
      <c r="R31" s="435">
        <f>'(R-5) Comparison'!Y32</f>
        <v>7.406520394</v>
      </c>
      <c r="S31" s="436">
        <f>'(R-5) Comparison'!X32</f>
        <v>0.1212527213</v>
      </c>
      <c r="T31" s="431" t="str">
        <f>'(R-5) Comparison'!W32</f>
        <v>WIND</v>
      </c>
      <c r="U31" s="207"/>
      <c r="V31" s="429">
        <f>'(R-5) Comparison'!AI32</f>
        <v>1.871933777</v>
      </c>
      <c r="W31" s="429">
        <f>'(R-5) Comparison'!AL32</f>
        <v>6.141515016</v>
      </c>
      <c r="X31" s="430">
        <f>'(R-5) Comparison'!AK32</f>
        <v>0.1005432199</v>
      </c>
      <c r="Y31" s="431" t="str">
        <f>'(R-5) Comparison'!AJ32</f>
        <v>WIND</v>
      </c>
      <c r="Z31" s="7"/>
    </row>
    <row r="32" ht="18.75" customHeight="1">
      <c r="A32" s="7"/>
      <c r="B32" s="162"/>
      <c r="C32" s="7"/>
      <c r="D32" s="268" t="str">
        <f>IF('(I-2) Bands'!$K$16&gt;0,'(T) General Tables'!$A$14,'(T) General Tables'!$A$15)</f>
        <v>Required</v>
      </c>
      <c r="E32" s="162"/>
      <c r="F32" s="7"/>
      <c r="G32" s="421" t="str">
        <f>'(T) General Tables'!$A$37</f>
        <v>R+1F</v>
      </c>
      <c r="H32" s="422">
        <v>2.0</v>
      </c>
      <c r="I32" s="423">
        <f>IF(D32='(T) General Tables'!$A$14,'(I-1) General'!$H$47,"-")</f>
        <v>18.6182</v>
      </c>
      <c r="J32" s="422" t="s">
        <v>437</v>
      </c>
      <c r="K32" s="422" t="s">
        <v>201</v>
      </c>
      <c r="L32" s="442" t="str">
        <f>IF(OR(ISNUMBER(MATCH(J32, '(T) General Tables'!$A$183:$A$185, 0)), ISNUMBER(MATCH(J32, '(T) General Tables'!$A$191:$A$194, 0))), '(T) General Tables'!$A$14, '(T) General Tables'!$A$17)</f>
        <v>N/A</v>
      </c>
      <c r="M32" s="207"/>
      <c r="N32" s="424" t="str">
        <f t="array" ref="N32">INDEX('(Keep) Sheet1'!$C$7:$D$35,MATCH(J32,'(Keep) Sheet1'!$C$7:$C$35,0),2)</f>
        <v>Optional</v>
      </c>
      <c r="O32" s="422" t="s">
        <v>376</v>
      </c>
      <c r="P32" s="207"/>
      <c r="Q32" s="429">
        <f>'(R-5) Comparison'!V33</f>
        <v>2.257507416</v>
      </c>
      <c r="R32" s="435">
        <f>'(R-5) Comparison'!Y33</f>
        <v>7.406520394</v>
      </c>
      <c r="S32" s="436">
        <f>'(R-5) Comparison'!X33</f>
        <v>0.1212527213</v>
      </c>
      <c r="T32" s="431" t="str">
        <f>'(R-5) Comparison'!W33</f>
        <v>WIND</v>
      </c>
      <c r="U32" s="207"/>
      <c r="V32" s="429">
        <f>'(R-5) Comparison'!AI33</f>
        <v>1.871933777</v>
      </c>
      <c r="W32" s="429">
        <f>'(R-5) Comparison'!AL33</f>
        <v>6.141515016</v>
      </c>
      <c r="X32" s="430">
        <f>'(R-5) Comparison'!AK33</f>
        <v>0.1005432199</v>
      </c>
      <c r="Y32" s="431" t="str">
        <f>'(R-5) Comparison'!AJ33</f>
        <v>WIND</v>
      </c>
      <c r="Z32" s="7"/>
    </row>
    <row r="33" ht="18.75" customHeight="1">
      <c r="A33" s="7"/>
      <c r="B33" s="162"/>
      <c r="C33" s="7"/>
      <c r="D33" s="268" t="str">
        <f>IF('(I-2) Bands'!$K$16&gt;=3,'(T) General Tables'!$A$14,'(T) General Tables'!$A$15)</f>
        <v>Required</v>
      </c>
      <c r="E33" s="162"/>
      <c r="F33" s="7"/>
      <c r="G33" s="421" t="str">
        <f>'(T) General Tables'!$A$37</f>
        <v>R+1F</v>
      </c>
      <c r="H33" s="422">
        <v>3.0</v>
      </c>
      <c r="I33" s="423">
        <f>IF(D33='(T) General Tables'!$A$14,'(I-1) General'!$H$47,"-")</f>
        <v>18.6182</v>
      </c>
      <c r="J33" s="422" t="s">
        <v>437</v>
      </c>
      <c r="K33" s="422" t="s">
        <v>201</v>
      </c>
      <c r="L33" s="442" t="str">
        <f>IF(OR(ISNUMBER(MATCH(J33, '(T) General Tables'!$A$183:$A$185, 0)), ISNUMBER(MATCH(J33, '(T) General Tables'!$A$191:$A$194, 0))), '(T) General Tables'!$A$14, '(T) General Tables'!$A$17)</f>
        <v>N/A</v>
      </c>
      <c r="M33" s="207"/>
      <c r="N33" s="424" t="str">
        <f t="array" ref="N33">INDEX('(Keep) Sheet1'!$C$7:$D$35,MATCH(J33,'(Keep) Sheet1'!$C$7:$C$35,0),2)</f>
        <v>Optional</v>
      </c>
      <c r="O33" s="422" t="s">
        <v>376</v>
      </c>
      <c r="P33" s="207"/>
      <c r="Q33" s="429">
        <f>'(R-5) Comparison'!V34</f>
        <v>2.257507416</v>
      </c>
      <c r="R33" s="435">
        <f>'(R-5) Comparison'!Y34</f>
        <v>7.406520394</v>
      </c>
      <c r="S33" s="436">
        <f>'(R-5) Comparison'!X34</f>
        <v>0.1212527213</v>
      </c>
      <c r="T33" s="431" t="str">
        <f>'(R-5) Comparison'!W34</f>
        <v>WIND</v>
      </c>
      <c r="U33" s="207"/>
      <c r="V33" s="429">
        <f>'(R-5) Comparison'!AI34</f>
        <v>1.871933777</v>
      </c>
      <c r="W33" s="429">
        <f>'(R-5) Comparison'!AL34</f>
        <v>6.141515016</v>
      </c>
      <c r="X33" s="430">
        <f>'(R-5) Comparison'!AK34</f>
        <v>0.1005432199</v>
      </c>
      <c r="Y33" s="431" t="str">
        <f>'(R-5) Comparison'!AJ34</f>
        <v>WIND</v>
      </c>
      <c r="Z33" s="7"/>
    </row>
    <row r="34" ht="18.75" customHeight="1">
      <c r="A34" s="7"/>
      <c r="B34" s="162"/>
      <c r="C34" s="7"/>
      <c r="D34" s="268" t="str">
        <f>IF('(I-2) Bands'!$K$16&gt;=4,'(T) General Tables'!$A$14,'(T) General Tables'!$A$15)</f>
        <v>Required</v>
      </c>
      <c r="E34" s="162"/>
      <c r="F34" s="7"/>
      <c r="G34" s="421" t="str">
        <f>'(T) General Tables'!$A$37</f>
        <v>R+1F</v>
      </c>
      <c r="H34" s="422">
        <v>4.0</v>
      </c>
      <c r="I34" s="423">
        <f>IF(D34='(T) General Tables'!$A$14,'(I-1) General'!$H$47,"-")</f>
        <v>18.6182</v>
      </c>
      <c r="J34" s="422" t="s">
        <v>437</v>
      </c>
      <c r="K34" s="422" t="s">
        <v>201</v>
      </c>
      <c r="L34" s="442" t="str">
        <f>IF(OR(ISNUMBER(MATCH(J34, '(T) General Tables'!$A$183:$A$185, 0)), ISNUMBER(MATCH(J34, '(T) General Tables'!$A$191:$A$194, 0))), '(T) General Tables'!$A$14, '(T) General Tables'!$A$17)</f>
        <v>N/A</v>
      </c>
      <c r="M34" s="207"/>
      <c r="N34" s="424" t="str">
        <f t="array" ref="N34">INDEX('(Keep) Sheet1'!$C$7:$D$35,MATCH(J34,'(Keep) Sheet1'!$C$7:$C$35,0),2)</f>
        <v>Optional</v>
      </c>
      <c r="O34" s="422" t="s">
        <v>376</v>
      </c>
      <c r="P34" s="207"/>
      <c r="Q34" s="429">
        <f>'(R-5) Comparison'!V35</f>
        <v>2.257507416</v>
      </c>
      <c r="R34" s="435">
        <f>'(R-5) Comparison'!Y35</f>
        <v>7.406520394</v>
      </c>
      <c r="S34" s="436">
        <f>'(R-5) Comparison'!X35</f>
        <v>0.1212527213</v>
      </c>
      <c r="T34" s="431" t="str">
        <f>'(R-5) Comparison'!W35</f>
        <v>WIND</v>
      </c>
      <c r="U34" s="207"/>
      <c r="V34" s="429">
        <f>'(R-5) Comparison'!AI35</f>
        <v>1.871933777</v>
      </c>
      <c r="W34" s="429">
        <f>'(R-5) Comparison'!AL35</f>
        <v>6.141515016</v>
      </c>
      <c r="X34" s="430">
        <f>'(R-5) Comparison'!AK35</f>
        <v>0.1005432199</v>
      </c>
      <c r="Y34" s="431" t="str">
        <f>'(R-5) Comparison'!AJ35</f>
        <v>WIND</v>
      </c>
      <c r="Z34" s="7"/>
    </row>
    <row r="35" ht="18.75" hidden="1" customHeight="1">
      <c r="A35" s="7"/>
      <c r="B35" s="162"/>
      <c r="C35" s="7"/>
      <c r="D35" s="268" t="str">
        <f>IF('(I-2) Bands'!$K$16&gt;=5,'(T) General Tables'!$A$14,'(T) General Tables'!$A$15)</f>
        <v>Not Required</v>
      </c>
      <c r="E35" s="162"/>
      <c r="F35" s="7"/>
      <c r="G35" s="421" t="str">
        <f>'(T) General Tables'!$A$37</f>
        <v>R+1F</v>
      </c>
      <c r="H35" s="422"/>
      <c r="I35" s="423" t="str">
        <f>IF(D35='(T) General Tables'!$A$14,'(I-1) General'!$H$47,"-")</f>
        <v>-</v>
      </c>
      <c r="J35" s="422"/>
      <c r="K35" s="422"/>
      <c r="L35" s="442" t="str">
        <f>IF(OR(ISNUMBER(MATCH(J35, '(T) General Tables'!$A$183:$A$185, 0)), ISNUMBER(MATCH(J35, '(T) General Tables'!$A$191:$A$194, 0))), '(T) General Tables'!$A$14, '(T) General Tables'!$A$17)</f>
        <v>N/A</v>
      </c>
      <c r="M35" s="207"/>
      <c r="N35" s="424" t="str">
        <f t="array" ref="N35">INDEX('(Keep) Sheet1'!$C$7:$D$35,MATCH(J35,'(Keep) Sheet1'!$C$7:$C$35,0),2)</f>
        <v>#N/A</v>
      </c>
      <c r="O35" s="422"/>
      <c r="P35" s="207"/>
      <c r="Q35" s="429" t="str">
        <f>'(R-5) Comparison'!V36</f>
        <v>#N/A</v>
      </c>
      <c r="R35" s="435" t="str">
        <f>'(R-5) Comparison'!Y36</f>
        <v>#N/A</v>
      </c>
      <c r="S35" s="436" t="str">
        <f>'(R-5) Comparison'!X36</f>
        <v>#N/A</v>
      </c>
      <c r="T35" s="431" t="str">
        <f>'(R-5) Comparison'!W36</f>
        <v>#N/A</v>
      </c>
      <c r="U35" s="207"/>
      <c r="V35" s="429" t="str">
        <f>'(R-5) Comparison'!AI36</f>
        <v>#N/A</v>
      </c>
      <c r="W35" s="429" t="str">
        <f>'(R-5) Comparison'!AL36</f>
        <v>#N/A</v>
      </c>
      <c r="X35" s="430" t="str">
        <f>'(R-5) Comparison'!AK36</f>
        <v>#N/A</v>
      </c>
      <c r="Y35" s="431" t="str">
        <f>'(R-5) Comparison'!AJ36</f>
        <v>#N/A</v>
      </c>
      <c r="Z35" s="7"/>
    </row>
    <row r="36" ht="18.75" hidden="1" customHeight="1">
      <c r="A36" s="7"/>
      <c r="B36" s="162"/>
      <c r="C36" s="7"/>
      <c r="D36" s="268" t="str">
        <f>IF('(I-2) Bands'!$K$16&gt;=6,'(T) General Tables'!$A$14,'(T) General Tables'!$A$15)</f>
        <v>Not Required</v>
      </c>
      <c r="E36" s="162"/>
      <c r="F36" s="7"/>
      <c r="G36" s="421" t="str">
        <f>'(T) General Tables'!$A$37</f>
        <v>R+1F</v>
      </c>
      <c r="H36" s="422"/>
      <c r="I36" s="423" t="str">
        <f>IF(D36='(T) General Tables'!$A$14,'(I-1) General'!$H$47,"-")</f>
        <v>-</v>
      </c>
      <c r="J36" s="422"/>
      <c r="K36" s="422"/>
      <c r="L36" s="442" t="str">
        <f>IF(OR(ISNUMBER(MATCH(J36, '(T) General Tables'!$A$183:$A$185, 0)), ISNUMBER(MATCH(J36, '(T) General Tables'!$A$191:$A$194, 0))), '(T) General Tables'!$A$14, '(T) General Tables'!$A$17)</f>
        <v>N/A</v>
      </c>
      <c r="M36" s="207"/>
      <c r="N36" s="424" t="str">
        <f t="array" ref="N36">INDEX('(Keep) Sheet1'!$C$7:$D$35,MATCH(J36,'(Keep) Sheet1'!$C$7:$C$35,0),2)</f>
        <v>#N/A</v>
      </c>
      <c r="O36" s="422"/>
      <c r="P36" s="207"/>
      <c r="Q36" s="429" t="str">
        <f>'(R-5) Comparison'!V37</f>
        <v>#N/A</v>
      </c>
      <c r="R36" s="435" t="str">
        <f>'(R-5) Comparison'!Y37</f>
        <v>#N/A</v>
      </c>
      <c r="S36" s="436" t="str">
        <f>'(R-5) Comparison'!X37</f>
        <v>#N/A</v>
      </c>
      <c r="T36" s="431" t="str">
        <f>'(R-5) Comparison'!W37</f>
        <v>#N/A</v>
      </c>
      <c r="U36" s="207"/>
      <c r="V36" s="429" t="str">
        <f>'(R-5) Comparison'!AI37</f>
        <v>#N/A</v>
      </c>
      <c r="W36" s="429" t="str">
        <f>'(R-5) Comparison'!AL37</f>
        <v>#N/A</v>
      </c>
      <c r="X36" s="430" t="str">
        <f>'(R-5) Comparison'!AK37</f>
        <v>#N/A</v>
      </c>
      <c r="Y36" s="431" t="str">
        <f>'(R-5) Comparison'!AJ37</f>
        <v>#N/A</v>
      </c>
      <c r="Z36" s="7"/>
    </row>
    <row r="37" ht="18.75" hidden="1" customHeight="1">
      <c r="A37" s="7"/>
      <c r="B37" s="162"/>
      <c r="C37" s="7"/>
      <c r="D37" s="268" t="str">
        <f>IF('(I-2) Bands'!$K$16&gt;=7,'(T) General Tables'!$A$14,'(T) General Tables'!$A$15)</f>
        <v>Not Required</v>
      </c>
      <c r="E37" s="162"/>
      <c r="F37" s="7"/>
      <c r="G37" s="421" t="str">
        <f>'(T) General Tables'!$A$37</f>
        <v>R+1F</v>
      </c>
      <c r="H37" s="422"/>
      <c r="I37" s="423" t="str">
        <f>IF(D37='(T) General Tables'!$A$14,'(I-1) General'!$H$47,"-")</f>
        <v>-</v>
      </c>
      <c r="J37" s="422"/>
      <c r="K37" s="422"/>
      <c r="L37" s="442" t="str">
        <f>IF(OR(ISNUMBER(MATCH(J37, '(T) General Tables'!$A$183:$A$185, 0)), ISNUMBER(MATCH(J37, '(T) General Tables'!$A$191:$A$194, 0))), '(T) General Tables'!$A$14, '(T) General Tables'!$A$17)</f>
        <v>N/A</v>
      </c>
      <c r="M37" s="207"/>
      <c r="N37" s="424" t="str">
        <f t="array" ref="N37">INDEX('(Keep) Sheet1'!$C$7:$D$35,MATCH(J37,'(Keep) Sheet1'!$C$7:$C$35,0),2)</f>
        <v>#N/A</v>
      </c>
      <c r="O37" s="422"/>
      <c r="P37" s="207"/>
      <c r="Q37" s="429" t="str">
        <f>'(R-5) Comparison'!V38</f>
        <v>#N/A</v>
      </c>
      <c r="R37" s="435" t="str">
        <f>'(R-5) Comparison'!Y38</f>
        <v>#N/A</v>
      </c>
      <c r="S37" s="436" t="str">
        <f>'(R-5) Comparison'!X38</f>
        <v>#N/A</v>
      </c>
      <c r="T37" s="431" t="str">
        <f>'(R-5) Comparison'!W38</f>
        <v>#N/A</v>
      </c>
      <c r="U37" s="207"/>
      <c r="V37" s="429" t="str">
        <f>'(R-5) Comparison'!AI38</f>
        <v>#N/A</v>
      </c>
      <c r="W37" s="429" t="str">
        <f>'(R-5) Comparison'!AL38</f>
        <v>#N/A</v>
      </c>
      <c r="X37" s="430" t="str">
        <f>'(R-5) Comparison'!AK38</f>
        <v>#N/A</v>
      </c>
      <c r="Y37" s="431" t="str">
        <f>'(R-5) Comparison'!AJ38</f>
        <v>#N/A</v>
      </c>
      <c r="Z37" s="7"/>
    </row>
    <row r="38" ht="18.75" hidden="1" customHeight="1">
      <c r="A38" s="7"/>
      <c r="B38" s="162"/>
      <c r="C38" s="7"/>
      <c r="D38" s="268" t="str">
        <f>IF('(I-2) Bands'!$K$16&gt;=8,'(T) General Tables'!$A$14,'(T) General Tables'!$A$15)</f>
        <v>Not Required</v>
      </c>
      <c r="E38" s="162"/>
      <c r="F38" s="7"/>
      <c r="G38" s="421" t="str">
        <f>'(T) General Tables'!$A$37</f>
        <v>R+1F</v>
      </c>
      <c r="H38" s="422"/>
      <c r="I38" s="423" t="str">
        <f>IF(D38='(T) General Tables'!$A$14,'(I-1) General'!$H$47,"-")</f>
        <v>-</v>
      </c>
      <c r="J38" s="422"/>
      <c r="K38" s="422"/>
      <c r="L38" s="442" t="str">
        <f>IF(OR(ISNUMBER(MATCH(J38, '(T) General Tables'!$A$183:$A$185, 0)), ISNUMBER(MATCH(J38, '(T) General Tables'!$A$191:$A$194, 0))), '(T) General Tables'!$A$14, '(T) General Tables'!$A$17)</f>
        <v>N/A</v>
      </c>
      <c r="M38" s="207"/>
      <c r="N38" s="424" t="str">
        <f t="array" ref="N38">INDEX('(Keep) Sheet1'!$C$7:$D$35,MATCH(J38,'(Keep) Sheet1'!$C$7:$C$35,0),2)</f>
        <v>#N/A</v>
      </c>
      <c r="O38" s="422"/>
      <c r="P38" s="207"/>
      <c r="Q38" s="429" t="str">
        <f>'(R-5) Comparison'!V39</f>
        <v>#N/A</v>
      </c>
      <c r="R38" s="435" t="str">
        <f>'(R-5) Comparison'!Y39</f>
        <v>#N/A</v>
      </c>
      <c r="S38" s="436" t="str">
        <f>'(R-5) Comparison'!X39</f>
        <v>#N/A</v>
      </c>
      <c r="T38" s="431" t="str">
        <f>'(R-5) Comparison'!W39</f>
        <v>#N/A</v>
      </c>
      <c r="U38" s="207"/>
      <c r="V38" s="429" t="str">
        <f>'(R-5) Comparison'!AI39</f>
        <v>#N/A</v>
      </c>
      <c r="W38" s="429" t="str">
        <f>'(R-5) Comparison'!AL39</f>
        <v>#N/A</v>
      </c>
      <c r="X38" s="430" t="str">
        <f>'(R-5) Comparison'!AK39</f>
        <v>#N/A</v>
      </c>
      <c r="Y38" s="431" t="str">
        <f>'(R-5) Comparison'!AJ39</f>
        <v>#N/A</v>
      </c>
      <c r="Z38" s="7"/>
    </row>
    <row r="39" ht="18.75" hidden="1" customHeight="1">
      <c r="A39" s="7"/>
      <c r="B39" s="162"/>
      <c r="C39" s="7"/>
      <c r="D39" s="268" t="str">
        <f>IF('(I-2) Bands'!$K$16&gt;=9,'(T) General Tables'!$A$14,'(T) General Tables'!$A$15)</f>
        <v>Not Required</v>
      </c>
      <c r="E39" s="162"/>
      <c r="F39" s="7"/>
      <c r="G39" s="421" t="str">
        <f>'(T) General Tables'!$A$37</f>
        <v>R+1F</v>
      </c>
      <c r="H39" s="422"/>
      <c r="I39" s="423" t="str">
        <f>IF(D39='(T) General Tables'!$A$14,'(I-1) General'!$H$47,"-")</f>
        <v>-</v>
      </c>
      <c r="J39" s="422"/>
      <c r="K39" s="422"/>
      <c r="L39" s="442" t="str">
        <f>IF(OR(ISNUMBER(MATCH(J39, '(T) General Tables'!$A$183:$A$185, 0)), ISNUMBER(MATCH(J39, '(T) General Tables'!$A$191:$A$194, 0))), '(T) General Tables'!$A$14, '(T) General Tables'!$A$17)</f>
        <v>N/A</v>
      </c>
      <c r="M39" s="207"/>
      <c r="N39" s="424" t="str">
        <f t="array" ref="N39">INDEX('(Keep) Sheet1'!$C$7:$D$35,MATCH(J39,'(Keep) Sheet1'!$C$7:$C$35,0),2)</f>
        <v>#N/A</v>
      </c>
      <c r="O39" s="422"/>
      <c r="P39" s="207"/>
      <c r="Q39" s="429" t="str">
        <f>'(R-5) Comparison'!V40</f>
        <v>#N/A</v>
      </c>
      <c r="R39" s="435" t="str">
        <f>'(R-5) Comparison'!Y40</f>
        <v>#N/A</v>
      </c>
      <c r="S39" s="436" t="str">
        <f>'(R-5) Comparison'!X40</f>
        <v>#N/A</v>
      </c>
      <c r="T39" s="431" t="str">
        <f>'(R-5) Comparison'!W40</f>
        <v>#N/A</v>
      </c>
      <c r="U39" s="207"/>
      <c r="V39" s="429" t="str">
        <f>'(R-5) Comparison'!AI40</f>
        <v>#N/A</v>
      </c>
      <c r="W39" s="429" t="str">
        <f>'(R-5) Comparison'!AL40</f>
        <v>#N/A</v>
      </c>
      <c r="X39" s="430" t="str">
        <f>'(R-5) Comparison'!AK40</f>
        <v>#N/A</v>
      </c>
      <c r="Y39" s="431" t="str">
        <f>'(R-5) Comparison'!AJ40</f>
        <v>#N/A</v>
      </c>
      <c r="Z39" s="7"/>
    </row>
    <row r="40" ht="18.75" hidden="1" customHeight="1">
      <c r="A40" s="7"/>
      <c r="B40" s="162"/>
      <c r="C40" s="7"/>
      <c r="D40" s="268" t="str">
        <f>IF('(I-2) Bands'!$K$16&gt;=10,'(T) General Tables'!$A$14,'(T) General Tables'!$A$15)</f>
        <v>Not Required</v>
      </c>
      <c r="E40" s="162"/>
      <c r="F40" s="7"/>
      <c r="G40" s="421" t="str">
        <f>'(T) General Tables'!$A$37</f>
        <v>R+1F</v>
      </c>
      <c r="H40" s="422"/>
      <c r="I40" s="423" t="str">
        <f>IF(D40='(T) General Tables'!$A$14,'(I-1) General'!$H$47,"-")</f>
        <v>-</v>
      </c>
      <c r="J40" s="422"/>
      <c r="K40" s="422"/>
      <c r="L40" s="442" t="str">
        <f>IF(OR(ISNUMBER(MATCH(J40, '(T) General Tables'!$A$183:$A$185, 0)), ISNUMBER(MATCH(J40, '(T) General Tables'!$A$191:$A$194, 0))), '(T) General Tables'!$A$14, '(T) General Tables'!$A$17)</f>
        <v>N/A</v>
      </c>
      <c r="M40" s="207"/>
      <c r="N40" s="424" t="str">
        <f t="array" ref="N40">INDEX('(Keep) Sheet1'!$C$7:$D$35,MATCH(J40,'(Keep) Sheet1'!$C$7:$C$35,0),2)</f>
        <v>#N/A</v>
      </c>
      <c r="O40" s="422"/>
      <c r="P40" s="207"/>
      <c r="Q40" s="429" t="str">
        <f>'(R-5) Comparison'!V41</f>
        <v>#N/A</v>
      </c>
      <c r="R40" s="435" t="str">
        <f>'(R-5) Comparison'!Y41</f>
        <v>#N/A</v>
      </c>
      <c r="S40" s="436" t="str">
        <f>'(R-5) Comparison'!X41</f>
        <v>#N/A</v>
      </c>
      <c r="T40" s="431" t="str">
        <f>'(R-5) Comparison'!W41</f>
        <v>#N/A</v>
      </c>
      <c r="U40" s="207"/>
      <c r="V40" s="429" t="str">
        <f>'(R-5) Comparison'!AI41</f>
        <v>#N/A</v>
      </c>
      <c r="W40" s="429" t="str">
        <f>'(R-5) Comparison'!AL41</f>
        <v>#N/A</v>
      </c>
      <c r="X40" s="430" t="str">
        <f>'(R-5) Comparison'!AK41</f>
        <v>#N/A</v>
      </c>
      <c r="Y40" s="431" t="str">
        <f>'(R-5) Comparison'!AJ41</f>
        <v>#N/A</v>
      </c>
      <c r="Z40" s="7"/>
    </row>
    <row r="41" ht="18.75" customHeight="1">
      <c r="A41" s="7"/>
      <c r="B41" s="162"/>
      <c r="C41" s="7"/>
      <c r="D41" s="268" t="str">
        <f>IF('(I-2) Bands'!$K$19&gt;0,'(T) General Tables'!$A$14,'(T) General Tables'!$A$15)</f>
        <v>Required</v>
      </c>
      <c r="E41" s="162"/>
      <c r="F41" s="7"/>
      <c r="G41" s="437" t="str">
        <f>'(T) General Tables'!$A$37</f>
        <v>R+1F</v>
      </c>
      <c r="H41" s="422" t="s">
        <v>453</v>
      </c>
      <c r="I41" s="438">
        <f>IF(D41='(T) General Tables'!$A$14,'(I-1) General'!$H$45,"-")</f>
        <v>7.2898</v>
      </c>
      <c r="J41" s="422" t="s">
        <v>440</v>
      </c>
      <c r="K41" s="422" t="s">
        <v>201</v>
      </c>
      <c r="L41" s="442" t="str">
        <f>IF(OR(ISNUMBER(MATCH(J41, '(T) General Tables'!$A$183:$A$185, 0)), ISNUMBER(MATCH(J41, '(T) General Tables'!$A$191:$A$194, 0))), '(T) General Tables'!$A$14, '(T) General Tables'!$A$17)</f>
        <v>Required</v>
      </c>
      <c r="M41" s="207"/>
      <c r="N41" s="439" t="str">
        <f t="array" ref="N41">INDEX('(Keep) Sheet1'!$C$7:$D$35,MATCH(J41,'(Keep) Sheet1'!$C$7:$C$35,0),2)</f>
        <v>Optional</v>
      </c>
      <c r="O41" s="422" t="s">
        <v>376</v>
      </c>
      <c r="P41" s="207"/>
      <c r="Q41" s="429">
        <f>'(R-5) Comparison'!V42</f>
        <v>1.952923713</v>
      </c>
      <c r="R41" s="435">
        <f>'(R-5) Comparison'!Y42</f>
        <v>6.407230031</v>
      </c>
      <c r="S41" s="436">
        <f>'(R-5) Comparison'!X42</f>
        <v>0.2678981198</v>
      </c>
      <c r="T41" s="431" t="str">
        <f>'(R-5) Comparison'!W42</f>
        <v>WIND</v>
      </c>
      <c r="U41" s="207"/>
      <c r="V41" s="429">
        <f>'(R-5) Comparison'!AI42</f>
        <v>1.630250029</v>
      </c>
      <c r="W41" s="429">
        <f>'(R-5) Comparison'!AL42</f>
        <v>5.348589335</v>
      </c>
      <c r="X41" s="430">
        <f>'(R-5) Comparison'!AK42</f>
        <v>0.2236343973</v>
      </c>
      <c r="Y41" s="431" t="str">
        <f>'(R-5) Comparison'!AJ42</f>
        <v>WIND</v>
      </c>
      <c r="Z41" s="7"/>
    </row>
    <row r="42" ht="18.75" customHeight="1">
      <c r="A42" s="7"/>
      <c r="B42" s="162"/>
      <c r="C42" s="7"/>
      <c r="D42" s="268" t="str">
        <f>IF('(I-2) Bands'!$K$19&gt;0,'(T) General Tables'!$A$14,'(T) General Tables'!$A$15)</f>
        <v>Required</v>
      </c>
      <c r="E42" s="162"/>
      <c r="F42" s="7"/>
      <c r="G42" s="437" t="str">
        <f>'(T) General Tables'!$A$37</f>
        <v>R+1F</v>
      </c>
      <c r="H42" s="422" t="s">
        <v>454</v>
      </c>
      <c r="I42" s="438">
        <f>IF(D42='(T) General Tables'!$A$14,'(I-1) General'!$H$45,"-")</f>
        <v>7.2898</v>
      </c>
      <c r="J42" s="422" t="s">
        <v>440</v>
      </c>
      <c r="K42" s="422" t="s">
        <v>201</v>
      </c>
      <c r="L42" s="442" t="str">
        <f>IF(OR(ISNUMBER(MATCH(J42, '(T) General Tables'!$A$183:$A$185, 0)), ISNUMBER(MATCH(J42, '(T) General Tables'!$A$191:$A$194, 0))), '(T) General Tables'!$A$14, '(T) General Tables'!$A$17)</f>
        <v>Required</v>
      </c>
      <c r="M42" s="207"/>
      <c r="N42" s="439" t="str">
        <f t="array" ref="N42">INDEX('(Keep) Sheet1'!$C$7:$D$35,MATCH(J42,'(Keep) Sheet1'!$C$7:$C$35,0),2)</f>
        <v>Optional</v>
      </c>
      <c r="O42" s="422" t="s">
        <v>376</v>
      </c>
      <c r="P42" s="207"/>
      <c r="Q42" s="429">
        <f>'(R-5) Comparison'!V43</f>
        <v>1.952923713</v>
      </c>
      <c r="R42" s="435">
        <f>'(R-5) Comparison'!Y43</f>
        <v>6.407230031</v>
      </c>
      <c r="S42" s="436">
        <f>'(R-5) Comparison'!X43</f>
        <v>0.2678981198</v>
      </c>
      <c r="T42" s="431" t="str">
        <f>'(R-5) Comparison'!W43</f>
        <v>WIND</v>
      </c>
      <c r="U42" s="207"/>
      <c r="V42" s="429">
        <f>'(R-5) Comparison'!AI43</f>
        <v>1.630250029</v>
      </c>
      <c r="W42" s="429">
        <f>'(R-5) Comparison'!AL43</f>
        <v>5.348589335</v>
      </c>
      <c r="X42" s="430">
        <f>'(R-5) Comparison'!AK43</f>
        <v>0.2236343973</v>
      </c>
      <c r="Y42" s="431" t="str">
        <f>'(R-5) Comparison'!AJ43</f>
        <v>WIND</v>
      </c>
      <c r="Z42" s="7"/>
    </row>
    <row r="43" ht="18.75" customHeight="1">
      <c r="A43" s="7"/>
      <c r="B43" s="162"/>
      <c r="C43" s="7"/>
      <c r="D43" s="268" t="str">
        <f>IF('(I-2) Bands'!$K$19&gt;=3,'(T) General Tables'!$A$14,'(T) General Tables'!$A$15)</f>
        <v>Required</v>
      </c>
      <c r="E43" s="162"/>
      <c r="F43" s="7"/>
      <c r="G43" s="437" t="str">
        <f>'(T) General Tables'!$A$37</f>
        <v>R+1F</v>
      </c>
      <c r="H43" s="422" t="s">
        <v>455</v>
      </c>
      <c r="I43" s="438">
        <f>IF(D43='(T) General Tables'!$A$14,'(I-1) General'!$H$45,"-")</f>
        <v>7.2898</v>
      </c>
      <c r="J43" s="422" t="s">
        <v>440</v>
      </c>
      <c r="K43" s="422" t="s">
        <v>201</v>
      </c>
      <c r="L43" s="442" t="str">
        <f>IF(OR(ISNUMBER(MATCH(J43, '(T) General Tables'!$A$183:$A$185, 0)), ISNUMBER(MATCH(J43, '(T) General Tables'!$A$191:$A$194, 0))), '(T) General Tables'!$A$14, '(T) General Tables'!$A$17)</f>
        <v>Required</v>
      </c>
      <c r="M43" s="207"/>
      <c r="N43" s="439" t="str">
        <f t="array" ref="N43">INDEX('(Keep) Sheet1'!$C$7:$D$35,MATCH(J43,'(Keep) Sheet1'!$C$7:$C$35,0),2)</f>
        <v>Optional</v>
      </c>
      <c r="O43" s="422" t="s">
        <v>376</v>
      </c>
      <c r="P43" s="207"/>
      <c r="Q43" s="429">
        <f>'(R-5) Comparison'!V44</f>
        <v>1.952923713</v>
      </c>
      <c r="R43" s="435">
        <f>'(R-5) Comparison'!Y44</f>
        <v>6.407230031</v>
      </c>
      <c r="S43" s="436">
        <f>'(R-5) Comparison'!X44</f>
        <v>0.2678981198</v>
      </c>
      <c r="T43" s="431" t="str">
        <f>'(R-5) Comparison'!W44</f>
        <v>WIND</v>
      </c>
      <c r="U43" s="207"/>
      <c r="V43" s="429">
        <f>'(R-5) Comparison'!AI44</f>
        <v>1.630250029</v>
      </c>
      <c r="W43" s="429">
        <f>'(R-5) Comparison'!AL44</f>
        <v>5.348589335</v>
      </c>
      <c r="X43" s="430">
        <f>'(R-5) Comparison'!AK44</f>
        <v>0.2236343973</v>
      </c>
      <c r="Y43" s="431" t="str">
        <f>'(R-5) Comparison'!AJ44</f>
        <v>WIND</v>
      </c>
      <c r="Z43" s="7"/>
    </row>
    <row r="44" ht="18.75" hidden="1" customHeight="1">
      <c r="A44" s="7"/>
      <c r="B44" s="162"/>
      <c r="C44" s="7"/>
      <c r="D44" s="268" t="str">
        <f>IF('(I-2) Bands'!$K$19&gt;=4,'(T) General Tables'!$A$14,'(T) General Tables'!$A$15)</f>
        <v>Not Required</v>
      </c>
      <c r="E44" s="162"/>
      <c r="F44" s="7"/>
      <c r="G44" s="437" t="str">
        <f>'(T) General Tables'!$A$37</f>
        <v>R+1F</v>
      </c>
      <c r="H44" s="422" t="s">
        <v>456</v>
      </c>
      <c r="I44" s="438" t="str">
        <f>IF(D44='(T) General Tables'!$A$14,'(I-1) General'!$H$45,"-")</f>
        <v>-</v>
      </c>
      <c r="J44" s="422" t="s">
        <v>437</v>
      </c>
      <c r="K44" s="422" t="s">
        <v>201</v>
      </c>
      <c r="L44" s="442" t="str">
        <f>IF(OR(ISNUMBER(MATCH(J44, '(T) General Tables'!$A$183:$A$185, 0)), ISNUMBER(MATCH(J44, '(T) General Tables'!$A$191:$A$194, 0))), '(T) General Tables'!$A$14, '(T) General Tables'!$A$17)</f>
        <v>N/A</v>
      </c>
      <c r="M44" s="207"/>
      <c r="N44" s="439" t="str">
        <f t="array" ref="N44">INDEX('(Keep) Sheet1'!$C$7:$D$35,MATCH(J44,'(Keep) Sheet1'!$C$7:$C$35,0),2)</f>
        <v>Optional</v>
      </c>
      <c r="O44" s="422" t="s">
        <v>376</v>
      </c>
      <c r="P44" s="207"/>
      <c r="Q44" s="429" t="str">
        <f>'(R-5) Comparison'!V45</f>
        <v>#N/A</v>
      </c>
      <c r="R44" s="435" t="str">
        <f>'(R-5) Comparison'!Y45</f>
        <v>#N/A</v>
      </c>
      <c r="S44" s="436" t="str">
        <f>'(R-5) Comparison'!X45</f>
        <v>#N/A</v>
      </c>
      <c r="T44" s="431" t="str">
        <f>'(R-5) Comparison'!W45</f>
        <v>#N/A</v>
      </c>
      <c r="U44" s="207"/>
      <c r="V44" s="429" t="str">
        <f>'(R-5) Comparison'!AI45</f>
        <v>#N/A</v>
      </c>
      <c r="W44" s="429" t="str">
        <f>'(R-5) Comparison'!AL45</f>
        <v>#N/A</v>
      </c>
      <c r="X44" s="430" t="str">
        <f>'(R-5) Comparison'!AK45</f>
        <v>#N/A</v>
      </c>
      <c r="Y44" s="431" t="str">
        <f>'(R-5) Comparison'!AJ45</f>
        <v>#N/A</v>
      </c>
      <c r="Z44" s="7"/>
    </row>
    <row r="45" ht="18.75" hidden="1" customHeight="1">
      <c r="A45" s="7"/>
      <c r="B45" s="162"/>
      <c r="C45" s="7"/>
      <c r="D45" s="268" t="str">
        <f>IF('(I-2) Bands'!$K$19&gt;=5,'(T) General Tables'!$A$14,'(T) General Tables'!$A$15)</f>
        <v>Not Required</v>
      </c>
      <c r="E45" s="162"/>
      <c r="F45" s="7"/>
      <c r="G45" s="437" t="str">
        <f>'(T) General Tables'!$A$37</f>
        <v>R+1F</v>
      </c>
      <c r="H45" s="422" t="s">
        <v>457</v>
      </c>
      <c r="I45" s="438" t="str">
        <f>IF(D45='(T) General Tables'!$A$14,'(I-1) General'!$H$45,"-")</f>
        <v>-</v>
      </c>
      <c r="J45" s="422" t="s">
        <v>437</v>
      </c>
      <c r="K45" s="422" t="s">
        <v>201</v>
      </c>
      <c r="L45" s="442" t="str">
        <f>IF(OR(ISNUMBER(MATCH(J45, '(T) General Tables'!$A$183:$A$185, 0)), ISNUMBER(MATCH(J45, '(T) General Tables'!$A$191:$A$194, 0))), '(T) General Tables'!$A$14, '(T) General Tables'!$A$17)</f>
        <v>N/A</v>
      </c>
      <c r="M45" s="207"/>
      <c r="N45" s="439" t="str">
        <f t="array" ref="N45">INDEX('(Keep) Sheet1'!$C$7:$D$35,MATCH(J45,'(Keep) Sheet1'!$C$7:$C$35,0),2)</f>
        <v>Optional</v>
      </c>
      <c r="O45" s="422" t="s">
        <v>376</v>
      </c>
      <c r="P45" s="207"/>
      <c r="Q45" s="429" t="str">
        <f>'(R-5) Comparison'!V46</f>
        <v>#N/A</v>
      </c>
      <c r="R45" s="435" t="str">
        <f>'(R-5) Comparison'!Y46</f>
        <v>#N/A</v>
      </c>
      <c r="S45" s="436" t="str">
        <f>'(R-5) Comparison'!X46</f>
        <v>#N/A</v>
      </c>
      <c r="T45" s="431" t="str">
        <f>'(R-5) Comparison'!W46</f>
        <v>#N/A</v>
      </c>
      <c r="U45" s="207"/>
      <c r="V45" s="429" t="str">
        <f>'(R-5) Comparison'!AI46</f>
        <v>#N/A</v>
      </c>
      <c r="W45" s="429" t="str">
        <f>'(R-5) Comparison'!AL46</f>
        <v>#N/A</v>
      </c>
      <c r="X45" s="430" t="str">
        <f>'(R-5) Comparison'!AK46</f>
        <v>#N/A</v>
      </c>
      <c r="Y45" s="431" t="str">
        <f>'(R-5) Comparison'!AJ46</f>
        <v>#N/A</v>
      </c>
      <c r="Z45" s="7"/>
    </row>
    <row r="46" ht="18.75" hidden="1" customHeight="1">
      <c r="A46" s="7"/>
      <c r="B46" s="162"/>
      <c r="C46" s="7"/>
      <c r="D46" s="268" t="str">
        <f>IF('(I-2) Bands'!$K$19&gt;=6,'(T) General Tables'!$A$14,'(T) General Tables'!$A$15)</f>
        <v>Not Required</v>
      </c>
      <c r="E46" s="162"/>
      <c r="F46" s="7"/>
      <c r="G46" s="437" t="str">
        <f>'(T) General Tables'!$A$37</f>
        <v>R+1F</v>
      </c>
      <c r="H46" s="422"/>
      <c r="I46" s="438" t="str">
        <f>IF(D46='(T) General Tables'!$A$14,'(I-1) General'!$H$45,"-")</f>
        <v>-</v>
      </c>
      <c r="J46" s="422"/>
      <c r="K46" s="422"/>
      <c r="L46" s="442" t="str">
        <f>IF(OR(ISNUMBER(MATCH(J46, '(T) General Tables'!$A$183:$A$185, 0)), ISNUMBER(MATCH(J46, '(T) General Tables'!$A$191:$A$194, 0))), '(T) General Tables'!$A$14, '(T) General Tables'!$A$17)</f>
        <v>N/A</v>
      </c>
      <c r="M46" s="207"/>
      <c r="N46" s="439" t="str">
        <f t="array" ref="N46">INDEX('(Keep) Sheet1'!$C$7:$D$35,MATCH(J46,'(Keep) Sheet1'!$C$7:$C$35,0),2)</f>
        <v>#N/A</v>
      </c>
      <c r="O46" s="422"/>
      <c r="P46" s="207"/>
      <c r="Q46" s="429" t="str">
        <f>'(R-5) Comparison'!V47</f>
        <v>#N/A</v>
      </c>
      <c r="R46" s="435" t="str">
        <f>'(R-5) Comparison'!Y47</f>
        <v>#N/A</v>
      </c>
      <c r="S46" s="436" t="str">
        <f>'(R-5) Comparison'!X47</f>
        <v>#N/A</v>
      </c>
      <c r="T46" s="431" t="str">
        <f>'(R-5) Comparison'!W47</f>
        <v>#N/A</v>
      </c>
      <c r="U46" s="207"/>
      <c r="V46" s="429" t="str">
        <f>'(R-5) Comparison'!AI47</f>
        <v>#N/A</v>
      </c>
      <c r="W46" s="429" t="str">
        <f>'(R-5) Comparison'!AL47</f>
        <v>#N/A</v>
      </c>
      <c r="X46" s="430" t="str">
        <f>'(R-5) Comparison'!AK47</f>
        <v>#N/A</v>
      </c>
      <c r="Y46" s="431" t="str">
        <f>'(R-5) Comparison'!AJ47</f>
        <v>#N/A</v>
      </c>
      <c r="Z46" s="7"/>
    </row>
    <row r="47" ht="18.75" hidden="1" customHeight="1">
      <c r="A47" s="7"/>
      <c r="B47" s="162"/>
      <c r="C47" s="7"/>
      <c r="D47" s="268" t="str">
        <f>IF('(I-2) Bands'!$K$19&gt;=7,'(T) General Tables'!$A$14,'(T) General Tables'!$A$15)</f>
        <v>Not Required</v>
      </c>
      <c r="E47" s="162"/>
      <c r="F47" s="7"/>
      <c r="G47" s="437" t="str">
        <f>'(T) General Tables'!$A$37</f>
        <v>R+1F</v>
      </c>
      <c r="H47" s="422"/>
      <c r="I47" s="438" t="str">
        <f>IF(D47='(T) General Tables'!$A$14,'(I-1) General'!$H$45,"-")</f>
        <v>-</v>
      </c>
      <c r="J47" s="422"/>
      <c r="K47" s="422"/>
      <c r="L47" s="442" t="str">
        <f>IF(OR(ISNUMBER(MATCH(J47, '(T) General Tables'!$A$183:$A$185, 0)), ISNUMBER(MATCH(J47, '(T) General Tables'!$A$191:$A$194, 0))), '(T) General Tables'!$A$14, '(T) General Tables'!$A$17)</f>
        <v>N/A</v>
      </c>
      <c r="M47" s="207"/>
      <c r="N47" s="439" t="str">
        <f t="array" ref="N47">INDEX('(Keep) Sheet1'!$C$7:$D$35,MATCH(J47,'(Keep) Sheet1'!$C$7:$C$35,0),2)</f>
        <v>#N/A</v>
      </c>
      <c r="O47" s="422"/>
      <c r="P47" s="207"/>
      <c r="Q47" s="429" t="str">
        <f>'(R-5) Comparison'!V48</f>
        <v>#N/A</v>
      </c>
      <c r="R47" s="435" t="str">
        <f>'(R-5) Comparison'!Y48</f>
        <v>#N/A</v>
      </c>
      <c r="S47" s="436" t="str">
        <f>'(R-5) Comparison'!X48</f>
        <v>#N/A</v>
      </c>
      <c r="T47" s="431" t="str">
        <f>'(R-5) Comparison'!W48</f>
        <v>#N/A</v>
      </c>
      <c r="U47" s="207"/>
      <c r="V47" s="429" t="str">
        <f>'(R-5) Comparison'!AI48</f>
        <v>#N/A</v>
      </c>
      <c r="W47" s="429" t="str">
        <f>'(R-5) Comparison'!AL48</f>
        <v>#N/A</v>
      </c>
      <c r="X47" s="430" t="str">
        <f>'(R-5) Comparison'!AK48</f>
        <v>#N/A</v>
      </c>
      <c r="Y47" s="431" t="str">
        <f>'(R-5) Comparison'!AJ48</f>
        <v>#N/A</v>
      </c>
      <c r="Z47" s="7"/>
    </row>
    <row r="48" ht="18.75" hidden="1" customHeight="1">
      <c r="A48" s="7"/>
      <c r="B48" s="162"/>
      <c r="C48" s="7"/>
      <c r="D48" s="268" t="str">
        <f>IF('(I-2) Bands'!$K$19&gt;=8,'(T) General Tables'!$A$14,'(T) General Tables'!$A$15)</f>
        <v>Not Required</v>
      </c>
      <c r="E48" s="162"/>
      <c r="F48" s="7"/>
      <c r="G48" s="437" t="str">
        <f>'(T) General Tables'!$A$37</f>
        <v>R+1F</v>
      </c>
      <c r="H48" s="422"/>
      <c r="I48" s="438" t="str">
        <f>IF(D48='(T) General Tables'!$A$14,'(I-1) General'!$H$45,"-")</f>
        <v>-</v>
      </c>
      <c r="J48" s="422"/>
      <c r="K48" s="422"/>
      <c r="L48" s="442" t="str">
        <f>IF(OR(ISNUMBER(MATCH(J48, '(T) General Tables'!$A$183:$A$185, 0)), ISNUMBER(MATCH(J48, '(T) General Tables'!$A$191:$A$194, 0))), '(T) General Tables'!$A$14, '(T) General Tables'!$A$17)</f>
        <v>N/A</v>
      </c>
      <c r="M48" s="207"/>
      <c r="N48" s="439" t="str">
        <f t="array" ref="N48">INDEX('(Keep) Sheet1'!$C$7:$D$35,MATCH(J48,'(Keep) Sheet1'!$C$7:$C$35,0),2)</f>
        <v>#N/A</v>
      </c>
      <c r="O48" s="422"/>
      <c r="P48" s="207"/>
      <c r="Q48" s="429" t="str">
        <f>'(R-5) Comparison'!V49</f>
        <v>#N/A</v>
      </c>
      <c r="R48" s="435" t="str">
        <f>'(R-5) Comparison'!Y49</f>
        <v>#N/A</v>
      </c>
      <c r="S48" s="436" t="str">
        <f>'(R-5) Comparison'!X49</f>
        <v>#N/A</v>
      </c>
      <c r="T48" s="431" t="str">
        <f>'(R-5) Comparison'!W49</f>
        <v>#N/A</v>
      </c>
      <c r="U48" s="207"/>
      <c r="V48" s="429" t="str">
        <f>'(R-5) Comparison'!AI49</f>
        <v>#N/A</v>
      </c>
      <c r="W48" s="429" t="str">
        <f>'(R-5) Comparison'!AL49</f>
        <v>#N/A</v>
      </c>
      <c r="X48" s="430" t="str">
        <f>'(R-5) Comparison'!AK49</f>
        <v>#N/A</v>
      </c>
      <c r="Y48" s="431" t="str">
        <f>'(R-5) Comparison'!AJ49</f>
        <v>#N/A</v>
      </c>
      <c r="Z48" s="7"/>
    </row>
    <row r="49" ht="18.75" hidden="1" customHeight="1">
      <c r="A49" s="7"/>
      <c r="B49" s="162"/>
      <c r="C49" s="7"/>
      <c r="D49" s="268" t="str">
        <f>IF('(I-2) Bands'!$K$19&gt;=9,'(T) General Tables'!$A$14,'(T) General Tables'!$A$15)</f>
        <v>Not Required</v>
      </c>
      <c r="E49" s="162"/>
      <c r="F49" s="7"/>
      <c r="G49" s="437" t="str">
        <f>'(T) General Tables'!$A$37</f>
        <v>R+1F</v>
      </c>
      <c r="H49" s="422"/>
      <c r="I49" s="438" t="str">
        <f>IF(D49='(T) General Tables'!$A$14,'(I-1) General'!$H$45,"-")</f>
        <v>-</v>
      </c>
      <c r="J49" s="422"/>
      <c r="K49" s="422"/>
      <c r="L49" s="442" t="str">
        <f>IF(OR(ISNUMBER(MATCH(J49, '(T) General Tables'!$A$183:$A$185, 0)), ISNUMBER(MATCH(J49, '(T) General Tables'!$A$191:$A$194, 0))), '(T) General Tables'!$A$14, '(T) General Tables'!$A$17)</f>
        <v>N/A</v>
      </c>
      <c r="M49" s="207"/>
      <c r="N49" s="439" t="str">
        <f t="array" ref="N49">INDEX('(Keep) Sheet1'!$C$7:$D$35,MATCH(J49,'(Keep) Sheet1'!$C$7:$C$35,0),2)</f>
        <v>#N/A</v>
      </c>
      <c r="O49" s="422"/>
      <c r="P49" s="207"/>
      <c r="Q49" s="429" t="str">
        <f>'(R-5) Comparison'!V50</f>
        <v>#N/A</v>
      </c>
      <c r="R49" s="435" t="str">
        <f>'(R-5) Comparison'!Y50</f>
        <v>#N/A</v>
      </c>
      <c r="S49" s="436" t="str">
        <f>'(R-5) Comparison'!X50</f>
        <v>#N/A</v>
      </c>
      <c r="T49" s="431" t="str">
        <f>'(R-5) Comparison'!W50</f>
        <v>#N/A</v>
      </c>
      <c r="U49" s="207"/>
      <c r="V49" s="429" t="str">
        <f>'(R-5) Comparison'!AI50</f>
        <v>#N/A</v>
      </c>
      <c r="W49" s="429" t="str">
        <f>'(R-5) Comparison'!AL50</f>
        <v>#N/A</v>
      </c>
      <c r="X49" s="430" t="str">
        <f>'(R-5) Comparison'!AK50</f>
        <v>#N/A</v>
      </c>
      <c r="Y49" s="431" t="str">
        <f>'(R-5) Comparison'!AJ50</f>
        <v>#N/A</v>
      </c>
      <c r="Z49" s="7"/>
    </row>
    <row r="50" ht="18.75" hidden="1" customHeight="1">
      <c r="A50" s="7"/>
      <c r="B50" s="162"/>
      <c r="C50" s="7"/>
      <c r="D50" s="268" t="str">
        <f>IF('(I-2) Bands'!$K$19&gt;=10,'(T) General Tables'!$A$14,'(T) General Tables'!$A$15)</f>
        <v>Not Required</v>
      </c>
      <c r="E50" s="162"/>
      <c r="F50" s="7"/>
      <c r="G50" s="437" t="str">
        <f>'(T) General Tables'!$A$37</f>
        <v>R+1F</v>
      </c>
      <c r="H50" s="422"/>
      <c r="I50" s="438" t="str">
        <f>IF(D50='(T) General Tables'!$A$14,'(I-1) General'!$H$45,"-")</f>
        <v>-</v>
      </c>
      <c r="J50" s="422"/>
      <c r="K50" s="422"/>
      <c r="L50" s="442" t="str">
        <f>IF(OR(ISNUMBER(MATCH(J50, '(T) General Tables'!$A$183:$A$185, 0)), ISNUMBER(MATCH(J50, '(T) General Tables'!$A$191:$A$194, 0))), '(T) General Tables'!$A$14, '(T) General Tables'!$A$17)</f>
        <v>N/A</v>
      </c>
      <c r="M50" s="207"/>
      <c r="N50" s="439" t="str">
        <f t="array" ref="N50">INDEX('(Keep) Sheet1'!$C$7:$D$35,MATCH(J50,'(Keep) Sheet1'!$C$7:$C$35,0),2)</f>
        <v>#N/A</v>
      </c>
      <c r="O50" s="422"/>
      <c r="P50" s="207"/>
      <c r="Q50" s="429" t="str">
        <f>'(R-5) Comparison'!V51</f>
        <v>#N/A</v>
      </c>
      <c r="R50" s="435" t="str">
        <f>'(R-5) Comparison'!Y51</f>
        <v>#N/A</v>
      </c>
      <c r="S50" s="436" t="str">
        <f>'(R-5) Comparison'!X51</f>
        <v>#N/A</v>
      </c>
      <c r="T50" s="431" t="str">
        <f>'(R-5) Comparison'!W51</f>
        <v>#N/A</v>
      </c>
      <c r="U50" s="207"/>
      <c r="V50" s="429" t="str">
        <f>'(R-5) Comparison'!AI51</f>
        <v>#N/A</v>
      </c>
      <c r="W50" s="429" t="str">
        <f>'(R-5) Comparison'!AL51</f>
        <v>#N/A</v>
      </c>
      <c r="X50" s="430" t="str">
        <f>'(R-5) Comparison'!AK51</f>
        <v>#N/A</v>
      </c>
      <c r="Y50" s="431" t="str">
        <f>'(R-5) Comparison'!AJ51</f>
        <v>#N/A</v>
      </c>
      <c r="Z50" s="7"/>
    </row>
    <row r="51" ht="18.75" customHeight="1">
      <c r="A51" s="7"/>
      <c r="B51" s="162"/>
      <c r="C51" s="7"/>
      <c r="D51" s="268" t="str">
        <f>IF('(I-2) Bands'!$K$22&gt;0,'(T) General Tables'!$A$14,'(T) General Tables'!$A$15)</f>
        <v>Required</v>
      </c>
      <c r="E51" s="162"/>
      <c r="F51" s="7"/>
      <c r="G51" s="421" t="str">
        <f>'(T) General Tables'!$A$38</f>
        <v>R+2F</v>
      </c>
      <c r="H51" s="422">
        <v>1.0</v>
      </c>
      <c r="I51" s="423">
        <f>IF(D51='(T) General Tables'!$A$14,'(I-1) General'!$H$53,"-")</f>
        <v>17.399</v>
      </c>
      <c r="J51" s="422" t="s">
        <v>437</v>
      </c>
      <c r="K51" s="422" t="s">
        <v>201</v>
      </c>
      <c r="L51" s="442" t="str">
        <f>IF(OR(ISNUMBER(MATCH(J51, '(T) General Tables'!$A$183:$A$185, 0)), ISNUMBER(MATCH(J51, '(T) General Tables'!$A$191:$A$194, 0))), '(T) General Tables'!$A$14, '(T) General Tables'!$A$17)</f>
        <v>N/A</v>
      </c>
      <c r="M51" s="207"/>
      <c r="N51" s="424" t="str">
        <f t="array" ref="N51">INDEX('(Keep) Sheet1'!$C$7:$D$35,MATCH(J51,'(Keep) Sheet1'!$C$7:$C$35,0),2)</f>
        <v>Optional</v>
      </c>
      <c r="O51" s="422" t="s">
        <v>376</v>
      </c>
      <c r="P51" s="207"/>
      <c r="Q51" s="429">
        <f>'(R-5) Comparison'!V52</f>
        <v>3.387338726</v>
      </c>
      <c r="R51" s="435">
        <f>'(R-5) Comparison'!Y52</f>
        <v>11.11331603</v>
      </c>
      <c r="S51" s="436">
        <f>'(R-5) Comparison'!X52</f>
        <v>0.1946858283</v>
      </c>
      <c r="T51" s="431" t="str">
        <f>'(R-5) Comparison'!W52</f>
        <v>WIND</v>
      </c>
      <c r="U51" s="207"/>
      <c r="V51" s="429">
        <f>'(R-5) Comparison'!AI52</f>
        <v>2.807497649</v>
      </c>
      <c r="W51" s="429">
        <f>'(R-5) Comparison'!AL52</f>
        <v>9.210950291</v>
      </c>
      <c r="X51" s="430">
        <f>'(R-5) Comparison'!AK52</f>
        <v>0.1613597131</v>
      </c>
      <c r="Y51" s="431" t="str">
        <f>'(R-5) Comparison'!AJ52</f>
        <v>WIND</v>
      </c>
      <c r="Z51" s="7"/>
    </row>
    <row r="52" ht="18.75" customHeight="1">
      <c r="A52" s="7"/>
      <c r="B52" s="162"/>
      <c r="C52" s="7"/>
      <c r="D52" s="268" t="str">
        <f>IF('(I-2) Bands'!$K$22&gt;0,'(T) General Tables'!$A$14,'(T) General Tables'!$A$15)</f>
        <v>Required</v>
      </c>
      <c r="E52" s="162"/>
      <c r="F52" s="7"/>
      <c r="G52" s="421" t="str">
        <f>'(T) General Tables'!$A$38</f>
        <v>R+2F</v>
      </c>
      <c r="H52" s="422">
        <v>2.0</v>
      </c>
      <c r="I52" s="423">
        <f>IF(D52='(T) General Tables'!$A$14,'(I-1) General'!$H$53,"-")</f>
        <v>17.399</v>
      </c>
      <c r="J52" s="422" t="s">
        <v>437</v>
      </c>
      <c r="K52" s="422" t="s">
        <v>201</v>
      </c>
      <c r="L52" s="442" t="str">
        <f>IF(OR(ISNUMBER(MATCH(J52, '(T) General Tables'!$A$183:$A$185, 0)), ISNUMBER(MATCH(J52, '(T) General Tables'!$A$191:$A$194, 0))), '(T) General Tables'!$A$14, '(T) General Tables'!$A$17)</f>
        <v>N/A</v>
      </c>
      <c r="M52" s="207"/>
      <c r="N52" s="424" t="str">
        <f t="array" ref="N52">INDEX('(Keep) Sheet1'!$C$7:$D$35,MATCH(J52,'(Keep) Sheet1'!$C$7:$C$35,0),2)</f>
        <v>Optional</v>
      </c>
      <c r="O52" s="422" t="s">
        <v>376</v>
      </c>
      <c r="P52" s="207"/>
      <c r="Q52" s="429">
        <f>'(R-5) Comparison'!V53</f>
        <v>3.387338726</v>
      </c>
      <c r="R52" s="435">
        <f>'(R-5) Comparison'!Y53</f>
        <v>11.11331603</v>
      </c>
      <c r="S52" s="436">
        <f>'(R-5) Comparison'!X53</f>
        <v>0.1946858283</v>
      </c>
      <c r="T52" s="431" t="str">
        <f>'(R-5) Comparison'!W53</f>
        <v>WIND</v>
      </c>
      <c r="U52" s="207"/>
      <c r="V52" s="429">
        <f>'(R-5) Comparison'!AI53</f>
        <v>2.807497649</v>
      </c>
      <c r="W52" s="429">
        <f>'(R-5) Comparison'!AL53</f>
        <v>9.210950291</v>
      </c>
      <c r="X52" s="430">
        <f>'(R-5) Comparison'!AK53</f>
        <v>0.1613597131</v>
      </c>
      <c r="Y52" s="431" t="str">
        <f>'(R-5) Comparison'!AJ53</f>
        <v>WIND</v>
      </c>
      <c r="Z52" s="7"/>
    </row>
    <row r="53" ht="18.75" customHeight="1">
      <c r="A53" s="7"/>
      <c r="B53" s="162"/>
      <c r="C53" s="7"/>
      <c r="D53" s="268" t="str">
        <f>IF('(I-2) Bands'!$K$22&gt;=3,'(T) General Tables'!$A$14,'(T) General Tables'!$A$15)</f>
        <v>Required</v>
      </c>
      <c r="E53" s="162"/>
      <c r="F53" s="7"/>
      <c r="G53" s="421" t="str">
        <f>'(T) General Tables'!$A$38</f>
        <v>R+2F</v>
      </c>
      <c r="H53" s="422">
        <v>3.0</v>
      </c>
      <c r="I53" s="423">
        <f>IF(D53='(T) General Tables'!$A$14,'(I-1) General'!$H$53,"-")</f>
        <v>17.399</v>
      </c>
      <c r="J53" s="422" t="s">
        <v>437</v>
      </c>
      <c r="K53" s="422" t="s">
        <v>201</v>
      </c>
      <c r="L53" s="442" t="str">
        <f>IF(OR(ISNUMBER(MATCH(J53, '(T) General Tables'!$A$183:$A$185, 0)), ISNUMBER(MATCH(J53, '(T) General Tables'!$A$191:$A$194, 0))), '(T) General Tables'!$A$14, '(T) General Tables'!$A$17)</f>
        <v>N/A</v>
      </c>
      <c r="M53" s="207"/>
      <c r="N53" s="424" t="str">
        <f t="array" ref="N53">INDEX('(Keep) Sheet1'!$C$7:$D$35,MATCH(J53,'(Keep) Sheet1'!$C$7:$C$35,0),2)</f>
        <v>Optional</v>
      </c>
      <c r="O53" s="422" t="s">
        <v>376</v>
      </c>
      <c r="P53" s="207"/>
      <c r="Q53" s="429">
        <f>'(R-5) Comparison'!V54</f>
        <v>3.387338726</v>
      </c>
      <c r="R53" s="435">
        <f>'(R-5) Comparison'!Y54</f>
        <v>11.11331603</v>
      </c>
      <c r="S53" s="436">
        <f>'(R-5) Comparison'!X54</f>
        <v>0.1946858283</v>
      </c>
      <c r="T53" s="431" t="str">
        <f>'(R-5) Comparison'!W54</f>
        <v>WIND</v>
      </c>
      <c r="U53" s="207"/>
      <c r="V53" s="429">
        <f>'(R-5) Comparison'!AI54</f>
        <v>2.807497649</v>
      </c>
      <c r="W53" s="429">
        <f>'(R-5) Comparison'!AL54</f>
        <v>9.210950291</v>
      </c>
      <c r="X53" s="430">
        <f>'(R-5) Comparison'!AK54</f>
        <v>0.1613597131</v>
      </c>
      <c r="Y53" s="431" t="str">
        <f>'(R-5) Comparison'!AJ54</f>
        <v>WIND</v>
      </c>
      <c r="Z53" s="7"/>
    </row>
    <row r="54" ht="18.75" customHeight="1">
      <c r="A54" s="7"/>
      <c r="B54" s="162"/>
      <c r="C54" s="7"/>
      <c r="D54" s="268" t="str">
        <f>IF('(I-2) Bands'!$K$22&gt;=4,'(T) General Tables'!$A$14,'(T) General Tables'!$A$15)</f>
        <v>Required</v>
      </c>
      <c r="E54" s="162"/>
      <c r="F54" s="7"/>
      <c r="G54" s="421" t="str">
        <f>'(T) General Tables'!$A$38</f>
        <v>R+2F</v>
      </c>
      <c r="H54" s="422">
        <v>4.0</v>
      </c>
      <c r="I54" s="423">
        <f>IF(D54='(T) General Tables'!$A$14,'(I-1) General'!$H$53,"-")</f>
        <v>17.399</v>
      </c>
      <c r="J54" s="422" t="s">
        <v>437</v>
      </c>
      <c r="K54" s="422" t="s">
        <v>201</v>
      </c>
      <c r="L54" s="442" t="str">
        <f>IF(OR(ISNUMBER(MATCH(J54, '(T) General Tables'!$A$183:$A$185, 0)), ISNUMBER(MATCH(J54, '(T) General Tables'!$A$191:$A$194, 0))), '(T) General Tables'!$A$14, '(T) General Tables'!$A$17)</f>
        <v>N/A</v>
      </c>
      <c r="M54" s="207"/>
      <c r="N54" s="424" t="str">
        <f t="array" ref="N54">INDEX('(Keep) Sheet1'!$C$7:$D$35,MATCH(J54,'(Keep) Sheet1'!$C$7:$C$35,0),2)</f>
        <v>Optional</v>
      </c>
      <c r="O54" s="422" t="s">
        <v>376</v>
      </c>
      <c r="P54" s="207"/>
      <c r="Q54" s="429">
        <f>'(R-5) Comparison'!V55</f>
        <v>3.387338726</v>
      </c>
      <c r="R54" s="435">
        <f>'(R-5) Comparison'!Y55</f>
        <v>11.11331603</v>
      </c>
      <c r="S54" s="436">
        <f>'(R-5) Comparison'!X55</f>
        <v>0.1946858283</v>
      </c>
      <c r="T54" s="431" t="str">
        <f>'(R-5) Comparison'!W55</f>
        <v>WIND</v>
      </c>
      <c r="U54" s="207"/>
      <c r="V54" s="429">
        <f>'(R-5) Comparison'!AI55</f>
        <v>2.807497649</v>
      </c>
      <c r="W54" s="429">
        <f>'(R-5) Comparison'!AL55</f>
        <v>9.210950291</v>
      </c>
      <c r="X54" s="430">
        <f>'(R-5) Comparison'!AK55</f>
        <v>0.1613597131</v>
      </c>
      <c r="Y54" s="431" t="str">
        <f>'(R-5) Comparison'!AJ55</f>
        <v>WIND</v>
      </c>
      <c r="Z54" s="7"/>
    </row>
    <row r="55" ht="18.75" hidden="1" customHeight="1">
      <c r="A55" s="7"/>
      <c r="B55" s="162"/>
      <c r="C55" s="7"/>
      <c r="D55" s="268" t="str">
        <f>IF('(I-2) Bands'!$K$22&gt;=5,'(T) General Tables'!$A$14,'(T) General Tables'!$A$15)</f>
        <v>Not Required</v>
      </c>
      <c r="E55" s="162"/>
      <c r="F55" s="7"/>
      <c r="G55" s="421" t="str">
        <f>'(T) General Tables'!$A$38</f>
        <v>R+2F</v>
      </c>
      <c r="H55" s="422"/>
      <c r="I55" s="423" t="str">
        <f>IF(D55='(T) General Tables'!$A$14,'(I-1) General'!$H$53,"-")</f>
        <v>-</v>
      </c>
      <c r="J55" s="422"/>
      <c r="K55" s="422"/>
      <c r="L55" s="442" t="str">
        <f>IF(OR(ISNUMBER(MATCH(J55, '(T) General Tables'!$A$183:$A$185, 0)), ISNUMBER(MATCH(J55, '(T) General Tables'!$A$191:$A$194, 0))), '(T) General Tables'!$A$14, '(T) General Tables'!$A$17)</f>
        <v>N/A</v>
      </c>
      <c r="M55" s="207"/>
      <c r="N55" s="424" t="str">
        <f t="array" ref="N55">INDEX('(Keep) Sheet1'!$C$7:$D$35,MATCH(J55,'(Keep) Sheet1'!$C$7:$C$35,0),2)</f>
        <v>#N/A</v>
      </c>
      <c r="O55" s="422"/>
      <c r="P55" s="207"/>
      <c r="Q55" s="429" t="str">
        <f>'(R-5) Comparison'!V56</f>
        <v>#N/A</v>
      </c>
      <c r="R55" s="435" t="str">
        <f>'(R-5) Comparison'!Y56</f>
        <v>#N/A</v>
      </c>
      <c r="S55" s="436" t="str">
        <f>'(R-5) Comparison'!X56</f>
        <v>#N/A</v>
      </c>
      <c r="T55" s="431" t="str">
        <f>'(R-5) Comparison'!W56</f>
        <v>#N/A</v>
      </c>
      <c r="U55" s="207"/>
      <c r="V55" s="429" t="str">
        <f>'(R-5) Comparison'!AI56</f>
        <v>#N/A</v>
      </c>
      <c r="W55" s="429" t="str">
        <f>'(R-5) Comparison'!AL56</f>
        <v>#N/A</v>
      </c>
      <c r="X55" s="430" t="str">
        <f>'(R-5) Comparison'!AK56</f>
        <v>#N/A</v>
      </c>
      <c r="Y55" s="431" t="str">
        <f>'(R-5) Comparison'!AJ56</f>
        <v>#N/A</v>
      </c>
      <c r="Z55" s="7"/>
    </row>
    <row r="56" ht="18.75" hidden="1" customHeight="1">
      <c r="A56" s="7"/>
      <c r="B56" s="162"/>
      <c r="C56" s="7"/>
      <c r="D56" s="268" t="str">
        <f>IF('(I-2) Bands'!$K$22&gt;=6,'(T) General Tables'!$A$14,'(T) General Tables'!$A$15)</f>
        <v>Not Required</v>
      </c>
      <c r="E56" s="162"/>
      <c r="F56" s="7"/>
      <c r="G56" s="421" t="str">
        <f>'(T) General Tables'!$A$38</f>
        <v>R+2F</v>
      </c>
      <c r="H56" s="422"/>
      <c r="I56" s="423" t="str">
        <f>IF(D56='(T) General Tables'!$A$14,'(I-1) General'!$H$53,"-")</f>
        <v>-</v>
      </c>
      <c r="J56" s="422"/>
      <c r="K56" s="422"/>
      <c r="L56" s="442" t="str">
        <f>IF(OR(ISNUMBER(MATCH(J56, '(T) General Tables'!$A$183:$A$185, 0)), ISNUMBER(MATCH(J56, '(T) General Tables'!$A$191:$A$194, 0))), '(T) General Tables'!$A$14, '(T) General Tables'!$A$17)</f>
        <v>N/A</v>
      </c>
      <c r="M56" s="207"/>
      <c r="N56" s="424" t="str">
        <f t="array" ref="N56">INDEX('(Keep) Sheet1'!$C$7:$D$35,MATCH(J56,'(Keep) Sheet1'!$C$7:$C$35,0),2)</f>
        <v>#N/A</v>
      </c>
      <c r="O56" s="422"/>
      <c r="P56" s="207"/>
      <c r="Q56" s="429" t="str">
        <f>'(R-5) Comparison'!V57</f>
        <v>#N/A</v>
      </c>
      <c r="R56" s="435" t="str">
        <f>'(R-5) Comparison'!Y57</f>
        <v>#N/A</v>
      </c>
      <c r="S56" s="436" t="str">
        <f>'(R-5) Comparison'!X57</f>
        <v>#N/A</v>
      </c>
      <c r="T56" s="431" t="str">
        <f>'(R-5) Comparison'!W57</f>
        <v>#N/A</v>
      </c>
      <c r="U56" s="207"/>
      <c r="V56" s="429" t="str">
        <f>'(R-5) Comparison'!AI57</f>
        <v>#N/A</v>
      </c>
      <c r="W56" s="429" t="str">
        <f>'(R-5) Comparison'!AL57</f>
        <v>#N/A</v>
      </c>
      <c r="X56" s="430" t="str">
        <f>'(R-5) Comparison'!AK57</f>
        <v>#N/A</v>
      </c>
      <c r="Y56" s="431" t="str">
        <f>'(R-5) Comparison'!AJ57</f>
        <v>#N/A</v>
      </c>
      <c r="Z56" s="7"/>
    </row>
    <row r="57" ht="18.75" hidden="1" customHeight="1">
      <c r="A57" s="7"/>
      <c r="B57" s="162"/>
      <c r="C57" s="7"/>
      <c r="D57" s="268" t="str">
        <f>IF('(I-2) Bands'!$K$22&gt;=7,'(T) General Tables'!$A$14,'(T) General Tables'!$A$15)</f>
        <v>Not Required</v>
      </c>
      <c r="E57" s="162"/>
      <c r="F57" s="7"/>
      <c r="G57" s="421" t="str">
        <f>'(T) General Tables'!$A$38</f>
        <v>R+2F</v>
      </c>
      <c r="H57" s="422"/>
      <c r="I57" s="423" t="str">
        <f>IF(D57='(T) General Tables'!$A$14,'(I-1) General'!$H$53,"-")</f>
        <v>-</v>
      </c>
      <c r="J57" s="422"/>
      <c r="K57" s="422"/>
      <c r="L57" s="442" t="str">
        <f>IF(OR(ISNUMBER(MATCH(J57, '(T) General Tables'!$A$183:$A$185, 0)), ISNUMBER(MATCH(J57, '(T) General Tables'!$A$191:$A$194, 0))), '(T) General Tables'!$A$14, '(T) General Tables'!$A$17)</f>
        <v>N/A</v>
      </c>
      <c r="M57" s="207"/>
      <c r="N57" s="424" t="str">
        <f t="array" ref="N57">INDEX('(Keep) Sheet1'!$C$7:$D$35,MATCH(J57,'(Keep) Sheet1'!$C$7:$C$35,0),2)</f>
        <v>#N/A</v>
      </c>
      <c r="O57" s="422"/>
      <c r="P57" s="207"/>
      <c r="Q57" s="429" t="str">
        <f>'(R-5) Comparison'!V58</f>
        <v>#N/A</v>
      </c>
      <c r="R57" s="435" t="str">
        <f>'(R-5) Comparison'!Y58</f>
        <v>#N/A</v>
      </c>
      <c r="S57" s="436" t="str">
        <f>'(R-5) Comparison'!X58</f>
        <v>#N/A</v>
      </c>
      <c r="T57" s="431" t="str">
        <f>'(R-5) Comparison'!W58</f>
        <v>#N/A</v>
      </c>
      <c r="U57" s="207"/>
      <c r="V57" s="429" t="str">
        <f>'(R-5) Comparison'!AI58</f>
        <v>#N/A</v>
      </c>
      <c r="W57" s="429" t="str">
        <f>'(R-5) Comparison'!AL58</f>
        <v>#N/A</v>
      </c>
      <c r="X57" s="430" t="str">
        <f>'(R-5) Comparison'!AK58</f>
        <v>#N/A</v>
      </c>
      <c r="Y57" s="431" t="str">
        <f>'(R-5) Comparison'!AJ58</f>
        <v>#N/A</v>
      </c>
      <c r="Z57" s="7"/>
    </row>
    <row r="58" ht="18.75" hidden="1" customHeight="1">
      <c r="A58" s="7"/>
      <c r="B58" s="162"/>
      <c r="C58" s="7"/>
      <c r="D58" s="268" t="str">
        <f>IF('(I-2) Bands'!$K$22&gt;=8,'(T) General Tables'!$A$14,'(T) General Tables'!$A$15)</f>
        <v>Not Required</v>
      </c>
      <c r="E58" s="162"/>
      <c r="F58" s="7"/>
      <c r="G58" s="421" t="str">
        <f>'(T) General Tables'!$A$38</f>
        <v>R+2F</v>
      </c>
      <c r="H58" s="422"/>
      <c r="I58" s="423" t="str">
        <f>IF(D58='(T) General Tables'!$A$14,'(I-1) General'!$H$53,"-")</f>
        <v>-</v>
      </c>
      <c r="J58" s="422"/>
      <c r="K58" s="422"/>
      <c r="L58" s="442" t="str">
        <f>IF(OR(ISNUMBER(MATCH(J58, '(T) General Tables'!$A$183:$A$185, 0)), ISNUMBER(MATCH(J58, '(T) General Tables'!$A$191:$A$194, 0))), '(T) General Tables'!$A$14, '(T) General Tables'!$A$17)</f>
        <v>N/A</v>
      </c>
      <c r="M58" s="207"/>
      <c r="N58" s="424" t="str">
        <f t="array" ref="N58">INDEX('(Keep) Sheet1'!$C$7:$D$35,MATCH(J58,'(Keep) Sheet1'!$C$7:$C$35,0),2)</f>
        <v>#N/A</v>
      </c>
      <c r="O58" s="422"/>
      <c r="P58" s="207"/>
      <c r="Q58" s="429" t="str">
        <f>'(R-5) Comparison'!V59</f>
        <v>#N/A</v>
      </c>
      <c r="R58" s="435" t="str">
        <f>'(R-5) Comparison'!Y59</f>
        <v>#N/A</v>
      </c>
      <c r="S58" s="436" t="str">
        <f>'(R-5) Comparison'!X59</f>
        <v>#N/A</v>
      </c>
      <c r="T58" s="431" t="str">
        <f>'(R-5) Comparison'!W59</f>
        <v>#N/A</v>
      </c>
      <c r="U58" s="207"/>
      <c r="V58" s="429" t="str">
        <f>'(R-5) Comparison'!AI59</f>
        <v>#N/A</v>
      </c>
      <c r="W58" s="429" t="str">
        <f>'(R-5) Comparison'!AL59</f>
        <v>#N/A</v>
      </c>
      <c r="X58" s="430" t="str">
        <f>'(R-5) Comparison'!AK59</f>
        <v>#N/A</v>
      </c>
      <c r="Y58" s="431" t="str">
        <f>'(R-5) Comparison'!AJ59</f>
        <v>#N/A</v>
      </c>
      <c r="Z58" s="7"/>
    </row>
    <row r="59" ht="18.75" hidden="1" customHeight="1">
      <c r="A59" s="7"/>
      <c r="B59" s="162"/>
      <c r="C59" s="7"/>
      <c r="D59" s="268" t="str">
        <f>IF('(I-2) Bands'!$K$22&gt;=9,'(T) General Tables'!$A$14,'(T) General Tables'!$A$15)</f>
        <v>Not Required</v>
      </c>
      <c r="E59" s="162"/>
      <c r="F59" s="7"/>
      <c r="G59" s="421" t="str">
        <f>'(T) General Tables'!$A$38</f>
        <v>R+2F</v>
      </c>
      <c r="H59" s="422"/>
      <c r="I59" s="423" t="str">
        <f>IF(D59='(T) General Tables'!$A$14,'(I-1) General'!$H$53,"-")</f>
        <v>-</v>
      </c>
      <c r="J59" s="422"/>
      <c r="K59" s="422"/>
      <c r="L59" s="442" t="str">
        <f>IF(OR(ISNUMBER(MATCH(J59, '(T) General Tables'!$A$183:$A$185, 0)), ISNUMBER(MATCH(J59, '(T) General Tables'!$A$191:$A$194, 0))), '(T) General Tables'!$A$14, '(T) General Tables'!$A$17)</f>
        <v>N/A</v>
      </c>
      <c r="M59" s="207"/>
      <c r="N59" s="424" t="str">
        <f t="array" ref="N59">INDEX('(Keep) Sheet1'!$C$7:$D$35,MATCH(J59,'(Keep) Sheet1'!$C$7:$C$35,0),2)</f>
        <v>#N/A</v>
      </c>
      <c r="O59" s="422"/>
      <c r="P59" s="207"/>
      <c r="Q59" s="429" t="str">
        <f>'(R-5) Comparison'!V60</f>
        <v>#N/A</v>
      </c>
      <c r="R59" s="435" t="str">
        <f>'(R-5) Comparison'!Y60</f>
        <v>#N/A</v>
      </c>
      <c r="S59" s="436" t="str">
        <f>'(R-5) Comparison'!X60</f>
        <v>#N/A</v>
      </c>
      <c r="T59" s="431" t="str">
        <f>'(R-5) Comparison'!W60</f>
        <v>#N/A</v>
      </c>
      <c r="U59" s="207"/>
      <c r="V59" s="429" t="str">
        <f>'(R-5) Comparison'!AI60</f>
        <v>#N/A</v>
      </c>
      <c r="W59" s="429" t="str">
        <f>'(R-5) Comparison'!AL60</f>
        <v>#N/A</v>
      </c>
      <c r="X59" s="430" t="str">
        <f>'(R-5) Comparison'!AK60</f>
        <v>#N/A</v>
      </c>
      <c r="Y59" s="431" t="str">
        <f>'(R-5) Comparison'!AJ60</f>
        <v>#N/A</v>
      </c>
      <c r="Z59" s="7"/>
    </row>
    <row r="60" ht="18.75" hidden="1" customHeight="1">
      <c r="A60" s="7"/>
      <c r="B60" s="162"/>
      <c r="C60" s="7"/>
      <c r="D60" s="268" t="str">
        <f>IF('(I-2) Bands'!$K$22&gt;=10,'(T) General Tables'!$A$14,'(T) General Tables'!$A$15)</f>
        <v>Not Required</v>
      </c>
      <c r="E60" s="162"/>
      <c r="F60" s="7"/>
      <c r="G60" s="421" t="str">
        <f>'(T) General Tables'!$A$38</f>
        <v>R+2F</v>
      </c>
      <c r="H60" s="422"/>
      <c r="I60" s="423" t="str">
        <f>IF(D60='(T) General Tables'!$A$14,'(I-1) General'!$H$53,"-")</f>
        <v>-</v>
      </c>
      <c r="J60" s="422"/>
      <c r="K60" s="422"/>
      <c r="L60" s="442" t="str">
        <f>IF(OR(ISNUMBER(MATCH(J60, '(T) General Tables'!$A$183:$A$185, 0)), ISNUMBER(MATCH(J60, '(T) General Tables'!$A$191:$A$194, 0))), '(T) General Tables'!$A$14, '(T) General Tables'!$A$17)</f>
        <v>N/A</v>
      </c>
      <c r="M60" s="207"/>
      <c r="N60" s="424" t="str">
        <f t="array" ref="N60">INDEX('(Keep) Sheet1'!$C$7:$D$35,MATCH(J60,'(Keep) Sheet1'!$C$7:$C$35,0),2)</f>
        <v>#N/A</v>
      </c>
      <c r="O60" s="422"/>
      <c r="P60" s="207"/>
      <c r="Q60" s="429" t="str">
        <f>'(R-5) Comparison'!V61</f>
        <v>#N/A</v>
      </c>
      <c r="R60" s="435" t="str">
        <f>'(R-5) Comparison'!Y61</f>
        <v>#N/A</v>
      </c>
      <c r="S60" s="436" t="str">
        <f>'(R-5) Comparison'!X61</f>
        <v>#N/A</v>
      </c>
      <c r="T60" s="431" t="str">
        <f>'(R-5) Comparison'!W61</f>
        <v>#N/A</v>
      </c>
      <c r="U60" s="207"/>
      <c r="V60" s="429" t="str">
        <f>'(R-5) Comparison'!AI61</f>
        <v>#N/A</v>
      </c>
      <c r="W60" s="429" t="str">
        <f>'(R-5) Comparison'!AL61</f>
        <v>#N/A</v>
      </c>
      <c r="X60" s="430" t="str">
        <f>'(R-5) Comparison'!AK61</f>
        <v>#N/A</v>
      </c>
      <c r="Y60" s="431" t="str">
        <f>'(R-5) Comparison'!AJ61</f>
        <v>#N/A</v>
      </c>
      <c r="Z60" s="7"/>
    </row>
    <row r="61" ht="18.75" customHeight="1">
      <c r="A61" s="7"/>
      <c r="B61" s="162"/>
      <c r="C61" s="7"/>
      <c r="D61" s="268" t="str">
        <f>IF('(I-2) Bands'!$K$25&gt;0,'(T) General Tables'!$A$14,'(T) General Tables'!$A$15)</f>
        <v>Required</v>
      </c>
      <c r="E61" s="162"/>
      <c r="F61" s="7"/>
      <c r="G61" s="437" t="str">
        <f>'(T) General Tables'!$A$38</f>
        <v>R+2F</v>
      </c>
      <c r="H61" s="422" t="s">
        <v>453</v>
      </c>
      <c r="I61" s="438">
        <f>IF(D61='(T) General Tables'!$A$14,'(I-1) General'!$H$51,"-")</f>
        <v>7.2898</v>
      </c>
      <c r="J61" s="422" t="s">
        <v>441</v>
      </c>
      <c r="K61" s="422" t="s">
        <v>201</v>
      </c>
      <c r="L61" s="442" t="str">
        <f>IF(OR(ISNUMBER(MATCH(J61, '(T) General Tables'!$A$183:$A$185, 0)), ISNUMBER(MATCH(J61, '(T) General Tables'!$A$191:$A$194, 0))), '(T) General Tables'!$A$14, '(T) General Tables'!$A$17)</f>
        <v>Required</v>
      </c>
      <c r="M61" s="207"/>
      <c r="N61" s="439" t="str">
        <f t="array" ref="N61">INDEX('(Keep) Sheet1'!$C$7:$D$35,MATCH(J61,'(Keep) Sheet1'!$C$7:$C$35,0),2)</f>
        <v>Optional</v>
      </c>
      <c r="O61" s="422" t="s">
        <v>376</v>
      </c>
      <c r="P61" s="207"/>
      <c r="Q61" s="429">
        <f>'(R-5) Comparison'!V62</f>
        <v>2.646869285</v>
      </c>
      <c r="R61" s="435">
        <f>'(R-5) Comparison'!Y62</f>
        <v>8.683954346</v>
      </c>
      <c r="S61" s="436">
        <f>'(R-5) Comparison'!X62</f>
        <v>0.3630921678</v>
      </c>
      <c r="T61" s="431" t="str">
        <f>'(R-5) Comparison'!W62</f>
        <v>WIND</v>
      </c>
      <c r="U61" s="207"/>
      <c r="V61" s="429">
        <f>'(R-5) Comparison'!AI62</f>
        <v>2.212164626</v>
      </c>
      <c r="W61" s="429">
        <f>'(R-5) Comparison'!AL62</f>
        <v>7.257757961</v>
      </c>
      <c r="X61" s="430">
        <f>'(R-5) Comparison'!AK62</f>
        <v>0.3034602632</v>
      </c>
      <c r="Y61" s="431" t="str">
        <f>'(R-5) Comparison'!AJ62</f>
        <v>WIND</v>
      </c>
      <c r="Z61" s="7"/>
    </row>
    <row r="62" ht="18.75" customHeight="1">
      <c r="A62" s="7"/>
      <c r="B62" s="162"/>
      <c r="C62" s="7"/>
      <c r="D62" s="268" t="str">
        <f>IF('(I-2) Bands'!$K$25&gt;0,'(T) General Tables'!$A$14,'(T) General Tables'!$A$15)</f>
        <v>Required</v>
      </c>
      <c r="E62" s="162"/>
      <c r="F62" s="7"/>
      <c r="G62" s="437" t="str">
        <f>'(T) General Tables'!$A$38</f>
        <v>R+2F</v>
      </c>
      <c r="H62" s="422" t="s">
        <v>454</v>
      </c>
      <c r="I62" s="438">
        <f>IF(D62='(T) General Tables'!$A$14,'(I-1) General'!$H$51,"-")</f>
        <v>7.2898</v>
      </c>
      <c r="J62" s="422" t="s">
        <v>441</v>
      </c>
      <c r="K62" s="422" t="s">
        <v>201</v>
      </c>
      <c r="L62" s="442" t="str">
        <f>IF(OR(ISNUMBER(MATCH(J62, '(T) General Tables'!$A$183:$A$185, 0)), ISNUMBER(MATCH(J62, '(T) General Tables'!$A$191:$A$194, 0))), '(T) General Tables'!$A$14, '(T) General Tables'!$A$17)</f>
        <v>Required</v>
      </c>
      <c r="M62" s="207"/>
      <c r="N62" s="439" t="str">
        <f t="array" ref="N62">INDEX('(Keep) Sheet1'!$C$7:$D$35,MATCH(J62,'(Keep) Sheet1'!$C$7:$C$35,0),2)</f>
        <v>Optional</v>
      </c>
      <c r="O62" s="422" t="s">
        <v>376</v>
      </c>
      <c r="P62" s="207"/>
      <c r="Q62" s="429">
        <f>'(R-5) Comparison'!V63</f>
        <v>2.646869285</v>
      </c>
      <c r="R62" s="435">
        <f>'(R-5) Comparison'!Y63</f>
        <v>8.683954346</v>
      </c>
      <c r="S62" s="436">
        <f>'(R-5) Comparison'!X63</f>
        <v>0.3630921678</v>
      </c>
      <c r="T62" s="431" t="str">
        <f>'(R-5) Comparison'!W63</f>
        <v>WIND</v>
      </c>
      <c r="U62" s="207"/>
      <c r="V62" s="429">
        <f>'(R-5) Comparison'!AI63</f>
        <v>2.212164626</v>
      </c>
      <c r="W62" s="429">
        <f>'(R-5) Comparison'!AL63</f>
        <v>7.257757961</v>
      </c>
      <c r="X62" s="430">
        <f>'(R-5) Comparison'!AK63</f>
        <v>0.3034602632</v>
      </c>
      <c r="Y62" s="431" t="str">
        <f>'(R-5) Comparison'!AJ63</f>
        <v>WIND</v>
      </c>
      <c r="Z62" s="7"/>
    </row>
    <row r="63" ht="18.75" customHeight="1">
      <c r="A63" s="7"/>
      <c r="B63" s="162"/>
      <c r="C63" s="7"/>
      <c r="D63" s="268" t="str">
        <f>IF('(I-2) Bands'!$K$25&gt;=3,'(T) General Tables'!$A$14,'(T) General Tables'!$A$15)</f>
        <v>Required</v>
      </c>
      <c r="E63" s="162"/>
      <c r="F63" s="7"/>
      <c r="G63" s="437" t="str">
        <f>'(T) General Tables'!$A$38</f>
        <v>R+2F</v>
      </c>
      <c r="H63" s="422" t="s">
        <v>455</v>
      </c>
      <c r="I63" s="438">
        <f>IF(D63='(T) General Tables'!$A$14,'(I-1) General'!$H$51,"-")</f>
        <v>7.2898</v>
      </c>
      <c r="J63" s="422" t="s">
        <v>441</v>
      </c>
      <c r="K63" s="422" t="s">
        <v>201</v>
      </c>
      <c r="L63" s="442" t="str">
        <f>IF(OR(ISNUMBER(MATCH(J63, '(T) General Tables'!$A$183:$A$185, 0)), ISNUMBER(MATCH(J63, '(T) General Tables'!$A$191:$A$194, 0))), '(T) General Tables'!$A$14, '(T) General Tables'!$A$17)</f>
        <v>Required</v>
      </c>
      <c r="M63" s="207"/>
      <c r="N63" s="439" t="str">
        <f t="array" ref="N63">INDEX('(Keep) Sheet1'!$C$7:$D$35,MATCH(J63,'(Keep) Sheet1'!$C$7:$C$35,0),2)</f>
        <v>Optional</v>
      </c>
      <c r="O63" s="422" t="s">
        <v>376</v>
      </c>
      <c r="P63" s="207"/>
      <c r="Q63" s="429">
        <f>'(R-5) Comparison'!V64</f>
        <v>2.646869285</v>
      </c>
      <c r="R63" s="435">
        <f>'(R-5) Comparison'!Y64</f>
        <v>8.683954346</v>
      </c>
      <c r="S63" s="436">
        <f>'(R-5) Comparison'!X64</f>
        <v>0.3630921678</v>
      </c>
      <c r="T63" s="431" t="str">
        <f>'(R-5) Comparison'!W64</f>
        <v>WIND</v>
      </c>
      <c r="U63" s="207"/>
      <c r="V63" s="429">
        <f>'(R-5) Comparison'!AI64</f>
        <v>2.212164626</v>
      </c>
      <c r="W63" s="429">
        <f>'(R-5) Comparison'!AL64</f>
        <v>7.257757961</v>
      </c>
      <c r="X63" s="430">
        <f>'(R-5) Comparison'!AK64</f>
        <v>0.3034602632</v>
      </c>
      <c r="Y63" s="431" t="str">
        <f>'(R-5) Comparison'!AJ64</f>
        <v>WIND</v>
      </c>
      <c r="Z63" s="7"/>
    </row>
    <row r="64" ht="18.75" hidden="1" customHeight="1">
      <c r="A64" s="7"/>
      <c r="B64" s="162"/>
      <c r="C64" s="7"/>
      <c r="D64" s="268" t="str">
        <f>IF('(I-2) Bands'!$K$25&gt;=4,'(T) General Tables'!$A$14,'(T) General Tables'!$A$15)</f>
        <v>Not Required</v>
      </c>
      <c r="E64" s="162"/>
      <c r="F64" s="7"/>
      <c r="G64" s="437" t="str">
        <f>'(T) General Tables'!$A$38</f>
        <v>R+2F</v>
      </c>
      <c r="H64" s="422"/>
      <c r="I64" s="438" t="str">
        <f>IF(D64='(T) General Tables'!$A$14,'(I-1) General'!$H$51,"-")</f>
        <v>-</v>
      </c>
      <c r="J64" s="422"/>
      <c r="K64" s="422"/>
      <c r="L64" s="442" t="str">
        <f>IF(OR(ISNUMBER(MATCH(J64, '(T) General Tables'!$A$183:$A$185, 0)), ISNUMBER(MATCH(J64, '(T) General Tables'!$A$191:$A$194, 0))), '(T) General Tables'!$A$14, '(T) General Tables'!$A$17)</f>
        <v>N/A</v>
      </c>
      <c r="M64" s="207"/>
      <c r="N64" s="439" t="str">
        <f t="array" ref="N64">INDEX('(Keep) Sheet1'!$C$7:$D$35,MATCH(J64,'(Keep) Sheet1'!$C$7:$C$35,0),2)</f>
        <v>#N/A</v>
      </c>
      <c r="O64" s="422"/>
      <c r="P64" s="207"/>
      <c r="Q64" s="429" t="str">
        <f>'(R-5) Comparison'!V65</f>
        <v>#N/A</v>
      </c>
      <c r="R64" s="435" t="str">
        <f>'(R-5) Comparison'!Y65</f>
        <v>#N/A</v>
      </c>
      <c r="S64" s="436" t="str">
        <f>'(R-5) Comparison'!X65</f>
        <v>#N/A</v>
      </c>
      <c r="T64" s="431" t="str">
        <f>'(R-5) Comparison'!W65</f>
        <v>#N/A</v>
      </c>
      <c r="U64" s="207"/>
      <c r="V64" s="429" t="str">
        <f>'(R-5) Comparison'!AI65</f>
        <v>#N/A</v>
      </c>
      <c r="W64" s="429" t="str">
        <f>'(R-5) Comparison'!AL65</f>
        <v>#N/A</v>
      </c>
      <c r="X64" s="430" t="str">
        <f>'(R-5) Comparison'!AK65</f>
        <v>#N/A</v>
      </c>
      <c r="Y64" s="431" t="str">
        <f>'(R-5) Comparison'!AJ65</f>
        <v>#N/A</v>
      </c>
      <c r="Z64" s="7"/>
    </row>
    <row r="65" ht="18.75" hidden="1" customHeight="1">
      <c r="A65" s="7"/>
      <c r="B65" s="162"/>
      <c r="C65" s="7"/>
      <c r="D65" s="268" t="str">
        <f>IF('(I-2) Bands'!$K$25&gt;=5,'(T) General Tables'!$A$14,'(T) General Tables'!$A$15)</f>
        <v>Not Required</v>
      </c>
      <c r="E65" s="162"/>
      <c r="F65" s="7"/>
      <c r="G65" s="437" t="str">
        <f>'(T) General Tables'!$A$38</f>
        <v>R+2F</v>
      </c>
      <c r="H65" s="422"/>
      <c r="I65" s="438" t="str">
        <f>IF(D65='(T) General Tables'!$A$14,'(I-1) General'!$H$51,"-")</f>
        <v>-</v>
      </c>
      <c r="J65" s="422"/>
      <c r="K65" s="422"/>
      <c r="L65" s="442" t="str">
        <f>IF(OR(ISNUMBER(MATCH(J65, '(T) General Tables'!$A$183:$A$185, 0)), ISNUMBER(MATCH(J65, '(T) General Tables'!$A$191:$A$194, 0))), '(T) General Tables'!$A$14, '(T) General Tables'!$A$17)</f>
        <v>N/A</v>
      </c>
      <c r="M65" s="207"/>
      <c r="N65" s="439" t="str">
        <f t="array" ref="N65">INDEX('(Keep) Sheet1'!$C$7:$D$35,MATCH(J65,'(Keep) Sheet1'!$C$7:$C$35,0),2)</f>
        <v>#N/A</v>
      </c>
      <c r="O65" s="422"/>
      <c r="P65" s="207"/>
      <c r="Q65" s="429" t="str">
        <f>'(R-5) Comparison'!V66</f>
        <v>#N/A</v>
      </c>
      <c r="R65" s="435" t="str">
        <f>'(R-5) Comparison'!Y66</f>
        <v>#N/A</v>
      </c>
      <c r="S65" s="436" t="str">
        <f>'(R-5) Comparison'!X66</f>
        <v>#N/A</v>
      </c>
      <c r="T65" s="431" t="str">
        <f>'(R-5) Comparison'!W66</f>
        <v>#N/A</v>
      </c>
      <c r="U65" s="207"/>
      <c r="V65" s="429" t="str">
        <f>'(R-5) Comparison'!AI66</f>
        <v>#N/A</v>
      </c>
      <c r="W65" s="429" t="str">
        <f>'(R-5) Comparison'!AL66</f>
        <v>#N/A</v>
      </c>
      <c r="X65" s="430" t="str">
        <f>'(R-5) Comparison'!AK66</f>
        <v>#N/A</v>
      </c>
      <c r="Y65" s="431" t="str">
        <f>'(R-5) Comparison'!AJ66</f>
        <v>#N/A</v>
      </c>
      <c r="Z65" s="7"/>
    </row>
    <row r="66" ht="18.75" hidden="1" customHeight="1">
      <c r="A66" s="7"/>
      <c r="B66" s="162"/>
      <c r="C66" s="7"/>
      <c r="D66" s="268" t="str">
        <f>IF('(I-2) Bands'!$K$25&gt;=6,'(T) General Tables'!$A$14,'(T) General Tables'!$A$15)</f>
        <v>Not Required</v>
      </c>
      <c r="E66" s="162"/>
      <c r="F66" s="7"/>
      <c r="G66" s="437" t="str">
        <f>'(T) General Tables'!$A$38</f>
        <v>R+2F</v>
      </c>
      <c r="H66" s="422"/>
      <c r="I66" s="438" t="str">
        <f>IF(D66='(T) General Tables'!$A$14,'(I-1) General'!$H$51,"-")</f>
        <v>-</v>
      </c>
      <c r="J66" s="422"/>
      <c r="K66" s="422"/>
      <c r="L66" s="442" t="str">
        <f>IF(OR(ISNUMBER(MATCH(J66, '(T) General Tables'!$A$183:$A$185, 0)), ISNUMBER(MATCH(J66, '(T) General Tables'!$A$191:$A$194, 0))), '(T) General Tables'!$A$14, '(T) General Tables'!$A$17)</f>
        <v>N/A</v>
      </c>
      <c r="M66" s="207"/>
      <c r="N66" s="439" t="str">
        <f t="array" ref="N66">INDEX('(Keep) Sheet1'!$C$7:$D$35,MATCH(J66,'(Keep) Sheet1'!$C$7:$C$35,0),2)</f>
        <v>#N/A</v>
      </c>
      <c r="O66" s="422"/>
      <c r="P66" s="207"/>
      <c r="Q66" s="429" t="str">
        <f>'(R-5) Comparison'!V67</f>
        <v>#N/A</v>
      </c>
      <c r="R66" s="435" t="str">
        <f>'(R-5) Comparison'!Y67</f>
        <v>#N/A</v>
      </c>
      <c r="S66" s="436" t="str">
        <f>'(R-5) Comparison'!X67</f>
        <v>#N/A</v>
      </c>
      <c r="T66" s="431" t="str">
        <f>'(R-5) Comparison'!W67</f>
        <v>#N/A</v>
      </c>
      <c r="U66" s="207"/>
      <c r="V66" s="429" t="str">
        <f>'(R-5) Comparison'!AI67</f>
        <v>#N/A</v>
      </c>
      <c r="W66" s="429" t="str">
        <f>'(R-5) Comparison'!AL67</f>
        <v>#N/A</v>
      </c>
      <c r="X66" s="430" t="str">
        <f>'(R-5) Comparison'!AK67</f>
        <v>#N/A</v>
      </c>
      <c r="Y66" s="431" t="str">
        <f>'(R-5) Comparison'!AJ67</f>
        <v>#N/A</v>
      </c>
      <c r="Z66" s="7"/>
    </row>
    <row r="67" ht="18.75" hidden="1" customHeight="1">
      <c r="A67" s="7"/>
      <c r="B67" s="162"/>
      <c r="C67" s="7"/>
      <c r="D67" s="268" t="str">
        <f>IF('(I-2) Bands'!$K$25&gt;=7,'(T) General Tables'!$A$14,'(T) General Tables'!$A$15)</f>
        <v>Not Required</v>
      </c>
      <c r="E67" s="162"/>
      <c r="F67" s="7"/>
      <c r="G67" s="437" t="str">
        <f>'(T) General Tables'!$A$38</f>
        <v>R+2F</v>
      </c>
      <c r="H67" s="422"/>
      <c r="I67" s="438" t="str">
        <f>IF(D67='(T) General Tables'!$A$14,'(I-1) General'!$H$51,"-")</f>
        <v>-</v>
      </c>
      <c r="J67" s="422"/>
      <c r="K67" s="422"/>
      <c r="L67" s="442" t="str">
        <f>IF(OR(ISNUMBER(MATCH(J67, '(T) General Tables'!$A$183:$A$185, 0)), ISNUMBER(MATCH(J67, '(T) General Tables'!$A$191:$A$194, 0))), '(T) General Tables'!$A$14, '(T) General Tables'!$A$17)</f>
        <v>N/A</v>
      </c>
      <c r="M67" s="207"/>
      <c r="N67" s="439" t="str">
        <f t="array" ref="N67">INDEX('(Keep) Sheet1'!$C$7:$D$35,MATCH(J67,'(Keep) Sheet1'!$C$7:$C$35,0),2)</f>
        <v>#N/A</v>
      </c>
      <c r="O67" s="422"/>
      <c r="P67" s="207"/>
      <c r="Q67" s="429" t="str">
        <f>'(R-5) Comparison'!V68</f>
        <v>#N/A</v>
      </c>
      <c r="R67" s="435" t="str">
        <f>'(R-5) Comparison'!Y68</f>
        <v>#N/A</v>
      </c>
      <c r="S67" s="436" t="str">
        <f>'(R-5) Comparison'!X68</f>
        <v>#N/A</v>
      </c>
      <c r="T67" s="431" t="str">
        <f>'(R-5) Comparison'!W68</f>
        <v>#N/A</v>
      </c>
      <c r="U67" s="207"/>
      <c r="V67" s="429" t="str">
        <f>'(R-5) Comparison'!AI68</f>
        <v>#N/A</v>
      </c>
      <c r="W67" s="429" t="str">
        <f>'(R-5) Comparison'!AL68</f>
        <v>#N/A</v>
      </c>
      <c r="X67" s="430" t="str">
        <f>'(R-5) Comparison'!AK68</f>
        <v>#N/A</v>
      </c>
      <c r="Y67" s="431" t="str">
        <f>'(R-5) Comparison'!AJ68</f>
        <v>#N/A</v>
      </c>
      <c r="Z67" s="7"/>
    </row>
    <row r="68" ht="18.75" hidden="1" customHeight="1">
      <c r="A68" s="7"/>
      <c r="B68" s="162"/>
      <c r="C68" s="7"/>
      <c r="D68" s="268" t="str">
        <f>IF('(I-2) Bands'!$K$25&gt;=8,'(T) General Tables'!$A$14,'(T) General Tables'!$A$15)</f>
        <v>Not Required</v>
      </c>
      <c r="E68" s="162"/>
      <c r="F68" s="7"/>
      <c r="G68" s="437" t="str">
        <f>'(T) General Tables'!$A$38</f>
        <v>R+2F</v>
      </c>
      <c r="H68" s="422"/>
      <c r="I68" s="438" t="str">
        <f>IF(D68='(T) General Tables'!$A$14,'(I-1) General'!$H$51,"-")</f>
        <v>-</v>
      </c>
      <c r="J68" s="422"/>
      <c r="K68" s="422"/>
      <c r="L68" s="442" t="str">
        <f>IF(OR(ISNUMBER(MATCH(J68, '(T) General Tables'!$A$183:$A$185, 0)), ISNUMBER(MATCH(J68, '(T) General Tables'!$A$191:$A$194, 0))), '(T) General Tables'!$A$14, '(T) General Tables'!$A$17)</f>
        <v>N/A</v>
      </c>
      <c r="M68" s="207"/>
      <c r="N68" s="439" t="str">
        <f t="array" ref="N68">INDEX('(Keep) Sheet1'!$C$7:$D$35,MATCH(J68,'(Keep) Sheet1'!$C$7:$C$35,0),2)</f>
        <v>#N/A</v>
      </c>
      <c r="O68" s="422"/>
      <c r="P68" s="207"/>
      <c r="Q68" s="429" t="str">
        <f>'(R-5) Comparison'!V69</f>
        <v>#N/A</v>
      </c>
      <c r="R68" s="435" t="str">
        <f>'(R-5) Comparison'!Y69</f>
        <v>#N/A</v>
      </c>
      <c r="S68" s="436" t="str">
        <f>'(R-5) Comparison'!X69</f>
        <v>#N/A</v>
      </c>
      <c r="T68" s="431" t="str">
        <f>'(R-5) Comparison'!W69</f>
        <v>#N/A</v>
      </c>
      <c r="U68" s="207"/>
      <c r="V68" s="429" t="str">
        <f>'(R-5) Comparison'!AI69</f>
        <v>#N/A</v>
      </c>
      <c r="W68" s="429" t="str">
        <f>'(R-5) Comparison'!AL69</f>
        <v>#N/A</v>
      </c>
      <c r="X68" s="430" t="str">
        <f>'(R-5) Comparison'!AK69</f>
        <v>#N/A</v>
      </c>
      <c r="Y68" s="431" t="str">
        <f>'(R-5) Comparison'!AJ69</f>
        <v>#N/A</v>
      </c>
      <c r="Z68" s="7"/>
    </row>
    <row r="69" ht="18.75" hidden="1" customHeight="1">
      <c r="A69" s="7"/>
      <c r="B69" s="162"/>
      <c r="C69" s="7"/>
      <c r="D69" s="268" t="str">
        <f>IF('(I-2) Bands'!$K$25&gt;=9,'(T) General Tables'!$A$14,'(T) General Tables'!$A$15)</f>
        <v>Not Required</v>
      </c>
      <c r="E69" s="162"/>
      <c r="F69" s="7"/>
      <c r="G69" s="437" t="str">
        <f>'(T) General Tables'!$A$38</f>
        <v>R+2F</v>
      </c>
      <c r="H69" s="422"/>
      <c r="I69" s="438" t="str">
        <f>IF(D69='(T) General Tables'!$A$14,'(I-1) General'!$H$51,"-")</f>
        <v>-</v>
      </c>
      <c r="J69" s="422"/>
      <c r="K69" s="422"/>
      <c r="L69" s="442" t="str">
        <f>IF(OR(ISNUMBER(MATCH(J69, '(T) General Tables'!$A$183:$A$185, 0)), ISNUMBER(MATCH(J69, '(T) General Tables'!$A$191:$A$194, 0))), '(T) General Tables'!$A$14, '(T) General Tables'!$A$17)</f>
        <v>N/A</v>
      </c>
      <c r="M69" s="207"/>
      <c r="N69" s="439" t="str">
        <f t="array" ref="N69">INDEX('(Keep) Sheet1'!$C$7:$D$35,MATCH(J69,'(Keep) Sheet1'!$C$7:$C$35,0),2)</f>
        <v>#N/A</v>
      </c>
      <c r="O69" s="422"/>
      <c r="P69" s="207"/>
      <c r="Q69" s="429" t="str">
        <f>'(R-5) Comparison'!V70</f>
        <v>#N/A</v>
      </c>
      <c r="R69" s="435" t="str">
        <f>'(R-5) Comparison'!Y70</f>
        <v>#N/A</v>
      </c>
      <c r="S69" s="436" t="str">
        <f>'(R-5) Comparison'!X70</f>
        <v>#N/A</v>
      </c>
      <c r="T69" s="431" t="str">
        <f>'(R-5) Comparison'!W70</f>
        <v>#N/A</v>
      </c>
      <c r="U69" s="207"/>
      <c r="V69" s="429" t="str">
        <f>'(R-5) Comparison'!AI70</f>
        <v>#N/A</v>
      </c>
      <c r="W69" s="429" t="str">
        <f>'(R-5) Comparison'!AL70</f>
        <v>#N/A</v>
      </c>
      <c r="X69" s="430" t="str">
        <f>'(R-5) Comparison'!AK70</f>
        <v>#N/A</v>
      </c>
      <c r="Y69" s="431" t="str">
        <f>'(R-5) Comparison'!AJ70</f>
        <v>#N/A</v>
      </c>
      <c r="Z69" s="7"/>
    </row>
    <row r="70" ht="18.75" hidden="1" customHeight="1">
      <c r="A70" s="7"/>
      <c r="B70" s="162"/>
      <c r="C70" s="7"/>
      <c r="D70" s="268" t="str">
        <f>IF('(I-2) Bands'!$K$25&gt;=10,'(T) General Tables'!$A$14,'(T) General Tables'!$A$15)</f>
        <v>Not Required</v>
      </c>
      <c r="E70" s="162"/>
      <c r="F70" s="7"/>
      <c r="G70" s="437" t="str">
        <f>'(T) General Tables'!$A$38</f>
        <v>R+2F</v>
      </c>
      <c r="H70" s="422"/>
      <c r="I70" s="438" t="str">
        <f>IF(D70='(T) General Tables'!$A$14,'(I-1) General'!$H$51,"-")</f>
        <v>-</v>
      </c>
      <c r="J70" s="422"/>
      <c r="K70" s="422"/>
      <c r="L70" s="442" t="str">
        <f>IF(OR(ISNUMBER(MATCH(J70, '(T) General Tables'!$A$183:$A$185, 0)), ISNUMBER(MATCH(J70, '(T) General Tables'!$A$191:$A$194, 0))), '(T) General Tables'!$A$14, '(T) General Tables'!$A$17)</f>
        <v>N/A</v>
      </c>
      <c r="M70" s="207"/>
      <c r="N70" s="439" t="str">
        <f t="array" ref="N70">INDEX('(Keep) Sheet1'!$C$7:$D$35,MATCH(J70,'(Keep) Sheet1'!$C$7:$C$35,0),2)</f>
        <v>#N/A</v>
      </c>
      <c r="O70" s="422"/>
      <c r="P70" s="207"/>
      <c r="Q70" s="429" t="str">
        <f>'(R-5) Comparison'!V71</f>
        <v>#N/A</v>
      </c>
      <c r="R70" s="435" t="str">
        <f>'(R-5) Comparison'!Y71</f>
        <v>#N/A</v>
      </c>
      <c r="S70" s="436" t="str">
        <f>'(R-5) Comparison'!X71</f>
        <v>#N/A</v>
      </c>
      <c r="T70" s="431" t="str">
        <f>'(R-5) Comparison'!W71</f>
        <v>#N/A</v>
      </c>
      <c r="U70" s="207"/>
      <c r="V70" s="429" t="str">
        <f>'(R-5) Comparison'!AI71</f>
        <v>#N/A</v>
      </c>
      <c r="W70" s="429" t="str">
        <f>'(R-5) Comparison'!AL71</f>
        <v>#N/A</v>
      </c>
      <c r="X70" s="430" t="str">
        <f>'(R-5) Comparison'!AK71</f>
        <v>#N/A</v>
      </c>
      <c r="Y70" s="431" t="str">
        <f>'(R-5) Comparison'!AJ71</f>
        <v>#N/A</v>
      </c>
      <c r="Z70" s="7"/>
    </row>
    <row r="71" ht="18.75" hidden="1" customHeight="1">
      <c r="A71" s="7"/>
      <c r="B71" s="7"/>
      <c r="C71" s="7"/>
      <c r="D71" s="269" t="str">
        <f>IF('(I-2) Bands'!$K$33&gt;0,'(T) General Tables'!$A$14,'(T) General Tables'!$A$15)</f>
        <v>Not Required</v>
      </c>
      <c r="E71" s="7"/>
      <c r="F71" s="7"/>
      <c r="G71" s="7"/>
      <c r="H71" s="7"/>
      <c r="I71" s="7"/>
      <c r="J71" s="207"/>
      <c r="K71" s="207"/>
      <c r="L71" s="207"/>
      <c r="M71" s="7"/>
      <c r="N71" s="7"/>
      <c r="O71" s="7"/>
      <c r="P71" s="7"/>
      <c r="Q71" s="7"/>
      <c r="R71" s="7"/>
      <c r="S71" s="7"/>
      <c r="T71" s="7"/>
      <c r="U71" s="7"/>
      <c r="V71" s="7"/>
      <c r="W71" s="7"/>
      <c r="X71" s="7"/>
      <c r="Y71" s="7"/>
      <c r="Z71" s="7"/>
    </row>
    <row r="72" ht="18.75" hidden="1" customHeight="1">
      <c r="A72" s="335"/>
      <c r="B72" s="162"/>
      <c r="C72" s="7"/>
      <c r="D72" s="269" t="str">
        <f>IF('(I-2) Bands'!$K$33&gt;0,'(T) General Tables'!$A$14,'(T) General Tables'!$A$15)</f>
        <v>Not Required</v>
      </c>
      <c r="E72" s="7"/>
      <c r="F72" s="335"/>
      <c r="G72" s="443" t="s">
        <v>659</v>
      </c>
      <c r="H72" s="273"/>
      <c r="I72" s="273"/>
      <c r="J72" s="273"/>
      <c r="K72" s="273"/>
      <c r="L72" s="273"/>
      <c r="M72" s="273"/>
      <c r="N72" s="273"/>
      <c r="O72" s="273"/>
      <c r="P72" s="273"/>
      <c r="Q72" s="273"/>
      <c r="R72" s="273"/>
      <c r="S72" s="273"/>
      <c r="T72" s="273"/>
      <c r="U72" s="273"/>
      <c r="V72" s="273"/>
      <c r="W72" s="273"/>
      <c r="X72" s="273"/>
      <c r="Y72" s="274"/>
      <c r="Z72" s="335"/>
    </row>
    <row r="73" ht="18.75" hidden="1" customHeight="1">
      <c r="A73" s="335"/>
      <c r="B73" s="162"/>
      <c r="C73" s="7"/>
      <c r="D73" s="269" t="str">
        <f>IF('(I-2) Bands'!$K$33&gt;0,'(T) General Tables'!$A$14,'(T) General Tables'!$A$15)</f>
        <v>Not Required</v>
      </c>
      <c r="E73" s="7"/>
      <c r="F73" s="335"/>
      <c r="G73" s="444" t="s">
        <v>660</v>
      </c>
      <c r="H73" s="27"/>
      <c r="I73" s="27"/>
      <c r="J73" s="27"/>
      <c r="K73" s="27"/>
      <c r="L73" s="27"/>
      <c r="M73" s="27"/>
      <c r="N73" s="27"/>
      <c r="O73" s="27"/>
      <c r="P73" s="27"/>
      <c r="Q73" s="27"/>
      <c r="R73" s="27"/>
      <c r="S73" s="27"/>
      <c r="T73" s="27"/>
      <c r="U73" s="27"/>
      <c r="V73" s="27"/>
      <c r="W73" s="27"/>
      <c r="X73" s="27"/>
      <c r="Y73" s="28"/>
      <c r="Z73" s="335"/>
    </row>
    <row r="74" ht="18.75" hidden="1" customHeight="1">
      <c r="A74" s="335"/>
      <c r="B74" s="162"/>
      <c r="C74" s="7"/>
      <c r="D74" s="269" t="str">
        <f>IF('(I-2) Bands'!$K$33&gt;0,'(T) General Tables'!$A$14,'(T) General Tables'!$A$15)</f>
        <v>Not Required</v>
      </c>
      <c r="E74" s="7"/>
      <c r="F74" s="335"/>
      <c r="G74" s="445" t="s">
        <v>714</v>
      </c>
      <c r="H74" s="27"/>
      <c r="I74" s="27"/>
      <c r="J74" s="27"/>
      <c r="K74" s="28"/>
      <c r="L74" s="446" t="str">
        <f>'BCS Matrix Tables'!A8</f>
        <v>N/A</v>
      </c>
      <c r="M74" s="25"/>
      <c r="N74" s="447"/>
      <c r="O74" s="27"/>
      <c r="P74" s="27"/>
      <c r="Q74" s="27"/>
      <c r="R74" s="27"/>
      <c r="S74" s="27"/>
      <c r="T74" s="27"/>
      <c r="U74" s="27"/>
      <c r="V74" s="27"/>
      <c r="W74" s="27"/>
      <c r="X74" s="27"/>
      <c r="Y74" s="28"/>
      <c r="Z74" s="335"/>
    </row>
    <row r="75" ht="37.5" hidden="1" customHeight="1">
      <c r="A75" s="265"/>
      <c r="B75" s="280"/>
      <c r="C75" s="265"/>
      <c r="D75" s="269" t="str">
        <f>IF('(I-2) Bands'!$K$33&gt;0,'(T) General Tables'!$A$14,'(T) General Tables'!$A$15)</f>
        <v>Not Required</v>
      </c>
      <c r="E75" s="265"/>
      <c r="F75" s="265"/>
      <c r="G75" s="406" t="s">
        <v>701</v>
      </c>
      <c r="H75" s="27"/>
      <c r="I75" s="27"/>
      <c r="J75" s="27"/>
      <c r="K75" s="27"/>
      <c r="L75" s="28"/>
      <c r="M75" s="25"/>
      <c r="N75" s="406" t="s">
        <v>702</v>
      </c>
      <c r="O75" s="28"/>
      <c r="P75" s="25"/>
      <c r="Q75" s="448" t="s">
        <v>715</v>
      </c>
      <c r="R75" s="27"/>
      <c r="S75" s="27"/>
      <c r="T75" s="28"/>
      <c r="U75" s="392"/>
      <c r="V75" s="449" t="s">
        <v>716</v>
      </c>
      <c r="W75" s="27"/>
      <c r="X75" s="27"/>
      <c r="Y75" s="28"/>
      <c r="Z75" s="265"/>
    </row>
    <row r="76" ht="63.75" hidden="1" customHeight="1">
      <c r="A76" s="335"/>
      <c r="B76" s="234"/>
      <c r="C76" s="207"/>
      <c r="D76" s="269" t="str">
        <f>IF('(I-2) Bands'!$K$33&gt;0,'(T) General Tables'!$A$14,'(T) General Tables'!$A$15)</f>
        <v>Not Required</v>
      </c>
      <c r="E76" s="207"/>
      <c r="F76" s="335"/>
      <c r="G76" s="450" t="s">
        <v>460</v>
      </c>
      <c r="H76" s="35"/>
      <c r="I76" s="376" t="s">
        <v>705</v>
      </c>
      <c r="J76" s="451" t="s">
        <v>609</v>
      </c>
      <c r="K76" s="413" t="s">
        <v>706</v>
      </c>
      <c r="L76" s="413" t="s">
        <v>380</v>
      </c>
      <c r="M76" s="25"/>
      <c r="N76" s="413" t="s">
        <v>708</v>
      </c>
      <c r="O76" s="413" t="s">
        <v>709</v>
      </c>
      <c r="P76" s="25"/>
      <c r="Q76" s="452" t="s">
        <v>710</v>
      </c>
      <c r="R76" s="453" t="s">
        <v>711</v>
      </c>
      <c r="S76" s="454" t="s">
        <v>717</v>
      </c>
      <c r="T76" s="455" t="s">
        <v>713</v>
      </c>
      <c r="U76" s="392"/>
      <c r="V76" s="456" t="s">
        <v>710</v>
      </c>
      <c r="W76" s="456" t="s">
        <v>711</v>
      </c>
      <c r="X76" s="457" t="s">
        <v>717</v>
      </c>
      <c r="Y76" s="458" t="s">
        <v>713</v>
      </c>
      <c r="Z76" s="335"/>
    </row>
    <row r="77" ht="18.75" hidden="1" customHeight="1">
      <c r="A77" s="7"/>
      <c r="B77" s="162"/>
      <c r="C77" s="7"/>
      <c r="D77" s="268" t="str">
        <f>IF('(I-2) Bands'!$K$33&gt;0,'(T) General Tables'!$A$14,'(T) General Tables'!$A$15)</f>
        <v>Not Required</v>
      </c>
      <c r="E77" s="162"/>
      <c r="F77" s="7"/>
      <c r="G77" s="432" t="str">
        <f>'(T) General Tables'!$A$39</f>
        <v>B/CS</v>
      </c>
      <c r="H77" s="459"/>
      <c r="I77" s="460" t="str">
        <f>IF(D77='(T) General Tables'!$A$14,'(I-1) General'!$H$60,"-")</f>
        <v>-</v>
      </c>
      <c r="J77" s="440"/>
      <c r="K77" s="440"/>
      <c r="L77" s="440"/>
      <c r="M77" s="207"/>
      <c r="N77" s="434" t="str">
        <f t="array" ref="N77">INDEX('(Keep) Sheet1'!$C$7:$D$35,MATCH(K77,'(Keep) Sheet1'!$C$7:$C$35,0),2)</f>
        <v>#N/A</v>
      </c>
      <c r="O77" s="440"/>
      <c r="P77" s="207"/>
      <c r="Q77" s="429" t="str">
        <f>'(R-5) Comparison'!V78</f>
        <v>#N/A</v>
      </c>
      <c r="R77" s="429" t="str">
        <f>'(R-5) Comparison'!Y78</f>
        <v>#N/A</v>
      </c>
      <c r="S77" s="431" t="str">
        <f>'(R-5) Comparison'!X78</f>
        <v>#N/A</v>
      </c>
      <c r="T77" s="429" t="str">
        <f>'(R-5) Comparison'!W78</f>
        <v>#N/A</v>
      </c>
      <c r="U77" s="207"/>
      <c r="V77" s="429" t="str">
        <f>'(R-5) Comparison'!AI78</f>
        <v>#N/A</v>
      </c>
      <c r="W77" s="429" t="str">
        <f>'(R-5) Comparison'!AL78</f>
        <v>#N/A</v>
      </c>
      <c r="X77" s="431" t="str">
        <f>'(R-5) Comparison'!AK78</f>
        <v>#N/A</v>
      </c>
      <c r="Y77" s="429" t="str">
        <f>'(R-5) Comparison'!AJ78</f>
        <v>#N/A</v>
      </c>
      <c r="Z77" s="7"/>
    </row>
    <row r="78" ht="18.75" hidden="1" customHeight="1">
      <c r="A78" s="7"/>
      <c r="B78" s="162"/>
      <c r="C78" s="7"/>
      <c r="D78" s="268" t="str">
        <f>IF('(I-2) Bands'!$K$33&gt;0,'(T) General Tables'!$A$14,'(T) General Tables'!$A$15)</f>
        <v>Not Required</v>
      </c>
      <c r="E78" s="162"/>
      <c r="F78" s="7"/>
      <c r="G78" s="421" t="str">
        <f>'(T) General Tables'!$A$39</f>
        <v>B/CS</v>
      </c>
      <c r="H78" s="459"/>
      <c r="I78" s="460" t="str">
        <f>IF(D78='(T) General Tables'!$A$14,'(I-1) General'!$H$60,"-")</f>
        <v>-</v>
      </c>
      <c r="J78" s="422"/>
      <c r="K78" s="440"/>
      <c r="L78" s="422"/>
      <c r="M78" s="207"/>
      <c r="N78" s="434" t="str">
        <f t="array" ref="N78">INDEX('(Keep) Sheet1'!$C$7:$D$35,MATCH(K78,'(Keep) Sheet1'!$C$7:$C$35,0),2)</f>
        <v>#N/A</v>
      </c>
      <c r="O78" s="440"/>
      <c r="P78" s="207"/>
      <c r="Q78" s="429" t="str">
        <f>'(R-5) Comparison'!V79</f>
        <v>#N/A</v>
      </c>
      <c r="R78" s="429" t="str">
        <f>'(R-5) Comparison'!Y79</f>
        <v>#N/A</v>
      </c>
      <c r="S78" s="431" t="str">
        <f>'(R-5) Comparison'!X79</f>
        <v>#N/A</v>
      </c>
      <c r="T78" s="429" t="str">
        <f>'(R-5) Comparison'!W79</f>
        <v>#N/A</v>
      </c>
      <c r="U78" s="207"/>
      <c r="V78" s="429" t="str">
        <f>'(R-5) Comparison'!AI79</f>
        <v>#N/A</v>
      </c>
      <c r="W78" s="429" t="str">
        <f>'(R-5) Comparison'!AL79</f>
        <v>#N/A</v>
      </c>
      <c r="X78" s="431" t="str">
        <f>'(R-5) Comparison'!AK79</f>
        <v>#N/A</v>
      </c>
      <c r="Y78" s="429" t="str">
        <f>'(R-5) Comparison'!AJ79</f>
        <v>#N/A</v>
      </c>
      <c r="Z78" s="7"/>
    </row>
    <row r="79" ht="18.75" hidden="1" customHeight="1">
      <c r="A79" s="7"/>
      <c r="B79" s="162"/>
      <c r="C79" s="7"/>
      <c r="D79" s="268" t="str">
        <f>IF('(I-2) Bands'!$K$33&gt;2,'(T) General Tables'!$A$14,'(T) General Tables'!$A$15)</f>
        <v>Not Required</v>
      </c>
      <c r="E79" s="162"/>
      <c r="F79" s="7"/>
      <c r="G79" s="421" t="str">
        <f>'(T) General Tables'!$A$39</f>
        <v>B/CS</v>
      </c>
      <c r="H79" s="459"/>
      <c r="I79" s="460" t="str">
        <f>IF(D79='(T) General Tables'!$A$14,'(I-1) General'!$H$60,"-")</f>
        <v>-</v>
      </c>
      <c r="J79" s="422"/>
      <c r="K79" s="440"/>
      <c r="L79" s="422"/>
      <c r="M79" s="207"/>
      <c r="N79" s="434" t="str">
        <f t="array" ref="N79">INDEX('(Keep) Sheet1'!$C$7:$D$35,MATCH(K79,'(Keep) Sheet1'!$C$7:$C$35,0),2)</f>
        <v>#N/A</v>
      </c>
      <c r="O79" s="440"/>
      <c r="P79" s="207"/>
      <c r="Q79" s="429" t="str">
        <f>'(R-5) Comparison'!V80</f>
        <v>#N/A</v>
      </c>
      <c r="R79" s="429" t="str">
        <f>'(R-5) Comparison'!Y80</f>
        <v>#N/A</v>
      </c>
      <c r="S79" s="431" t="str">
        <f>'(R-5) Comparison'!X80</f>
        <v>#N/A</v>
      </c>
      <c r="T79" s="429" t="str">
        <f>'(R-5) Comparison'!W80</f>
        <v>#N/A</v>
      </c>
      <c r="U79" s="207"/>
      <c r="V79" s="429" t="str">
        <f>'(R-5) Comparison'!AI80</f>
        <v>#N/A</v>
      </c>
      <c r="W79" s="429" t="str">
        <f>'(R-5) Comparison'!AL80</f>
        <v>#N/A</v>
      </c>
      <c r="X79" s="431" t="str">
        <f>'(R-5) Comparison'!AK80</f>
        <v>#N/A</v>
      </c>
      <c r="Y79" s="429" t="str">
        <f>'(R-5) Comparison'!AJ80</f>
        <v>#N/A</v>
      </c>
      <c r="Z79" s="7"/>
    </row>
    <row r="80" ht="18.75" hidden="1" customHeight="1">
      <c r="A80" s="7"/>
      <c r="B80" s="162"/>
      <c r="C80" s="7"/>
      <c r="D80" s="268" t="str">
        <f>IF('(I-2) Bands'!$K$33&gt;3,'(T) General Tables'!$A$14,'(T) General Tables'!$A$15)</f>
        <v>Not Required</v>
      </c>
      <c r="E80" s="162"/>
      <c r="F80" s="7"/>
      <c r="G80" s="421" t="str">
        <f>'(T) General Tables'!$A$39</f>
        <v>B/CS</v>
      </c>
      <c r="H80" s="459"/>
      <c r="I80" s="460" t="str">
        <f>IF(D80='(T) General Tables'!$A$14,'(I-1) General'!$H$60,"-")</f>
        <v>-</v>
      </c>
      <c r="J80" s="422"/>
      <c r="K80" s="440"/>
      <c r="L80" s="441"/>
      <c r="M80" s="207"/>
      <c r="N80" s="434" t="str">
        <f t="array" ref="N80">INDEX('(Keep) Sheet1'!$C$7:$D$35,MATCH(K80,'(Keep) Sheet1'!$C$7:$C$35,0),2)</f>
        <v>#N/A</v>
      </c>
      <c r="O80" s="440"/>
      <c r="P80" s="207"/>
      <c r="Q80" s="429" t="str">
        <f>'(R-5) Comparison'!V81</f>
        <v>#N/A</v>
      </c>
      <c r="R80" s="429" t="str">
        <f>'(R-5) Comparison'!Y81</f>
        <v>#N/A</v>
      </c>
      <c r="S80" s="431" t="str">
        <f>'(R-5) Comparison'!X81</f>
        <v>#N/A</v>
      </c>
      <c r="T80" s="429" t="str">
        <f>'(R-5) Comparison'!W81</f>
        <v>#N/A</v>
      </c>
      <c r="U80" s="207"/>
      <c r="V80" s="429" t="str">
        <f>'(R-5) Comparison'!AI81</f>
        <v>#N/A</v>
      </c>
      <c r="W80" s="429" t="str">
        <f>'(R-5) Comparison'!AL81</f>
        <v>#N/A</v>
      </c>
      <c r="X80" s="431" t="str">
        <f>'(R-5) Comparison'!AK81</f>
        <v>#N/A</v>
      </c>
      <c r="Y80" s="429" t="str">
        <f>'(R-5) Comparison'!AJ81</f>
        <v>#N/A</v>
      </c>
      <c r="Z80" s="7"/>
    </row>
    <row r="81" ht="18.75" hidden="1" customHeight="1">
      <c r="A81" s="7"/>
      <c r="B81" s="162"/>
      <c r="C81" s="7"/>
      <c r="D81" s="268" t="str">
        <f>IF('(I-2) Bands'!$K$33&gt;4,'(T) General Tables'!$A$14,'(T) General Tables'!$A$15)</f>
        <v>Not Required</v>
      </c>
      <c r="E81" s="162"/>
      <c r="F81" s="7"/>
      <c r="G81" s="421" t="str">
        <f>'(T) General Tables'!$A$39</f>
        <v>B/CS</v>
      </c>
      <c r="H81" s="459"/>
      <c r="I81" s="460" t="str">
        <f>IF(D81='(T) General Tables'!$A$14,'(I-1) General'!$H$60,"-")</f>
        <v>-</v>
      </c>
      <c r="J81" s="422"/>
      <c r="K81" s="440"/>
      <c r="L81" s="441"/>
      <c r="M81" s="207"/>
      <c r="N81" s="434" t="str">
        <f t="array" ref="N81">INDEX('(Keep) Sheet1'!$C$7:$D$35,MATCH(K81,'(Keep) Sheet1'!$C$7:$C$35,0),2)</f>
        <v>#N/A</v>
      </c>
      <c r="O81" s="440"/>
      <c r="P81" s="207"/>
      <c r="Q81" s="429" t="str">
        <f>'(R-5) Comparison'!V82</f>
        <v>#N/A</v>
      </c>
      <c r="R81" s="429" t="str">
        <f>'(R-5) Comparison'!Y82</f>
        <v>#N/A</v>
      </c>
      <c r="S81" s="431" t="str">
        <f>'(R-5) Comparison'!X82</f>
        <v>#N/A</v>
      </c>
      <c r="T81" s="429" t="str">
        <f>'(R-5) Comparison'!W82</f>
        <v>#N/A</v>
      </c>
      <c r="U81" s="207"/>
      <c r="V81" s="429" t="str">
        <f>'(R-5) Comparison'!AI82</f>
        <v>#N/A</v>
      </c>
      <c r="W81" s="429" t="str">
        <f>'(R-5) Comparison'!AL82</f>
        <v>#N/A</v>
      </c>
      <c r="X81" s="431" t="str">
        <f>'(R-5) Comparison'!AK82</f>
        <v>#N/A</v>
      </c>
      <c r="Y81" s="429" t="str">
        <f>'(R-5) Comparison'!AJ82</f>
        <v>#N/A</v>
      </c>
      <c r="Z81" s="7"/>
    </row>
    <row r="82" ht="18.75" hidden="1" customHeight="1">
      <c r="A82" s="7"/>
      <c r="B82" s="162"/>
      <c r="C82" s="7"/>
      <c r="D82" s="268" t="str">
        <f>IF('(I-2) Bands'!$K$33&gt;5,'(T) General Tables'!$A$14,'(T) General Tables'!$A$15)</f>
        <v>Not Required</v>
      </c>
      <c r="E82" s="162"/>
      <c r="F82" s="7"/>
      <c r="G82" s="421" t="str">
        <f>'(T) General Tables'!$A$39</f>
        <v>B/CS</v>
      </c>
      <c r="H82" s="459"/>
      <c r="I82" s="460" t="str">
        <f>IF(D82='(T) General Tables'!$A$14,'(I-1) General'!$H$60,"-")</f>
        <v>-</v>
      </c>
      <c r="J82" s="422"/>
      <c r="K82" s="440"/>
      <c r="L82" s="441"/>
      <c r="M82" s="207"/>
      <c r="N82" s="434" t="str">
        <f t="array" ref="N82">INDEX('(Keep) Sheet1'!$C$7:$D$35,MATCH(K82,'(Keep) Sheet1'!$C$7:$C$35,0),2)</f>
        <v>#N/A</v>
      </c>
      <c r="O82" s="440"/>
      <c r="P82" s="207"/>
      <c r="Q82" s="429" t="str">
        <f>'(R-5) Comparison'!V83</f>
        <v>#N/A</v>
      </c>
      <c r="R82" s="429" t="str">
        <f>'(R-5) Comparison'!Y83</f>
        <v>#N/A</v>
      </c>
      <c r="S82" s="431" t="str">
        <f>'(R-5) Comparison'!X83</f>
        <v>#N/A</v>
      </c>
      <c r="T82" s="429" t="str">
        <f>'(R-5) Comparison'!W83</f>
        <v>#N/A</v>
      </c>
      <c r="U82" s="207"/>
      <c r="V82" s="429" t="str">
        <f>'(R-5) Comparison'!AI83</f>
        <v>#N/A</v>
      </c>
      <c r="W82" s="429" t="str">
        <f>'(R-5) Comparison'!AL83</f>
        <v>#N/A</v>
      </c>
      <c r="X82" s="431" t="str">
        <f>'(R-5) Comparison'!AK83</f>
        <v>#N/A</v>
      </c>
      <c r="Y82" s="429" t="str">
        <f>'(R-5) Comparison'!AJ83</f>
        <v>#N/A</v>
      </c>
      <c r="Z82" s="7"/>
    </row>
    <row r="83" ht="18.75" hidden="1" customHeight="1">
      <c r="A83" s="7"/>
      <c r="B83" s="162"/>
      <c r="C83" s="7"/>
      <c r="D83" s="268" t="str">
        <f>IF('(I-2) Bands'!$K$33&gt;6,'(T) General Tables'!$A$14,'(T) General Tables'!$A$15)</f>
        <v>Not Required</v>
      </c>
      <c r="E83" s="162"/>
      <c r="F83" s="7"/>
      <c r="G83" s="421" t="str">
        <f>'(T) General Tables'!$A$39</f>
        <v>B/CS</v>
      </c>
      <c r="H83" s="459"/>
      <c r="I83" s="460" t="str">
        <f>IF(D83='(T) General Tables'!$A$14,'(I-1) General'!$H$60,"-")</f>
        <v>-</v>
      </c>
      <c r="J83" s="422"/>
      <c r="K83" s="440"/>
      <c r="L83" s="441"/>
      <c r="M83" s="207"/>
      <c r="N83" s="434" t="str">
        <f t="array" ref="N83">INDEX('(Keep) Sheet1'!$C$7:$D$35,MATCH(K83,'(Keep) Sheet1'!$C$7:$C$35,0),2)</f>
        <v>#N/A</v>
      </c>
      <c r="O83" s="440"/>
      <c r="P83" s="207"/>
      <c r="Q83" s="429" t="str">
        <f>'(R-5) Comparison'!V84</f>
        <v>#N/A</v>
      </c>
      <c r="R83" s="429" t="str">
        <f>'(R-5) Comparison'!Y84</f>
        <v>#N/A</v>
      </c>
      <c r="S83" s="431" t="str">
        <f>'(R-5) Comparison'!X84</f>
        <v>#N/A</v>
      </c>
      <c r="T83" s="429" t="str">
        <f>'(R-5) Comparison'!W84</f>
        <v>#N/A</v>
      </c>
      <c r="U83" s="207"/>
      <c r="V83" s="429" t="str">
        <f>'(R-5) Comparison'!AI84</f>
        <v>#N/A</v>
      </c>
      <c r="W83" s="429" t="str">
        <f>'(R-5) Comparison'!AL84</f>
        <v>#N/A</v>
      </c>
      <c r="X83" s="431" t="str">
        <f>'(R-5) Comparison'!AK84</f>
        <v>#N/A</v>
      </c>
      <c r="Y83" s="429" t="str">
        <f>'(R-5) Comparison'!AJ84</f>
        <v>#N/A</v>
      </c>
      <c r="Z83" s="7"/>
    </row>
    <row r="84" ht="18.75" hidden="1" customHeight="1">
      <c r="A84" s="7"/>
      <c r="B84" s="162"/>
      <c r="C84" s="7"/>
      <c r="D84" s="268" t="str">
        <f>IF('(I-2) Bands'!$K$33&gt;7,'(T) General Tables'!$A$14,'(T) General Tables'!$A$15)</f>
        <v>Not Required</v>
      </c>
      <c r="E84" s="162"/>
      <c r="F84" s="7"/>
      <c r="G84" s="421" t="str">
        <f>'(T) General Tables'!$A$39</f>
        <v>B/CS</v>
      </c>
      <c r="H84" s="459"/>
      <c r="I84" s="460" t="str">
        <f>IF(D84='(T) General Tables'!$A$14,'(I-1) General'!$H$60,"-")</f>
        <v>-</v>
      </c>
      <c r="J84" s="422"/>
      <c r="K84" s="440"/>
      <c r="L84" s="422"/>
      <c r="M84" s="207"/>
      <c r="N84" s="434" t="str">
        <f t="array" ref="N84">INDEX('(Keep) Sheet1'!$C$7:$D$35,MATCH(K84,'(Keep) Sheet1'!$C$7:$C$35,0),2)</f>
        <v>#N/A</v>
      </c>
      <c r="O84" s="440"/>
      <c r="P84" s="207"/>
      <c r="Q84" s="429" t="str">
        <f>'(R-5) Comparison'!V85</f>
        <v>#N/A</v>
      </c>
      <c r="R84" s="429" t="str">
        <f>'(R-5) Comparison'!Y85</f>
        <v>#N/A</v>
      </c>
      <c r="S84" s="431" t="str">
        <f>'(R-5) Comparison'!X85</f>
        <v>#N/A</v>
      </c>
      <c r="T84" s="429" t="str">
        <f>'(R-5) Comparison'!W85</f>
        <v>#N/A</v>
      </c>
      <c r="U84" s="207"/>
      <c r="V84" s="429" t="str">
        <f>'(R-5) Comparison'!AI85</f>
        <v>#N/A</v>
      </c>
      <c r="W84" s="429" t="str">
        <f>'(R-5) Comparison'!AL85</f>
        <v>#N/A</v>
      </c>
      <c r="X84" s="431" t="str">
        <f>'(R-5) Comparison'!AK85</f>
        <v>#N/A</v>
      </c>
      <c r="Y84" s="429" t="str">
        <f>'(R-5) Comparison'!AJ85</f>
        <v>#N/A</v>
      </c>
      <c r="Z84" s="7"/>
    </row>
    <row r="85" ht="18.75" hidden="1" customHeight="1">
      <c r="A85" s="7"/>
      <c r="B85" s="162"/>
      <c r="C85" s="7"/>
      <c r="D85" s="268" t="str">
        <f>IF('(I-2) Bands'!$K$33&gt;8,'(T) General Tables'!$A$14,'(T) General Tables'!$A$15)</f>
        <v>Not Required</v>
      </c>
      <c r="E85" s="162"/>
      <c r="F85" s="7"/>
      <c r="G85" s="421" t="str">
        <f>'(T) General Tables'!$A$39</f>
        <v>B/CS</v>
      </c>
      <c r="H85" s="459"/>
      <c r="I85" s="460" t="str">
        <f>IF(D85='(T) General Tables'!$A$14,'(I-1) General'!$H$60,"-")</f>
        <v>-</v>
      </c>
      <c r="J85" s="422"/>
      <c r="K85" s="440"/>
      <c r="L85" s="441"/>
      <c r="M85" s="207"/>
      <c r="N85" s="434" t="str">
        <f t="array" ref="N85">INDEX('(Keep) Sheet1'!$C$7:$D$35,MATCH(K85,'(Keep) Sheet1'!$C$7:$C$35,0),2)</f>
        <v>#N/A</v>
      </c>
      <c r="O85" s="440"/>
      <c r="P85" s="207"/>
      <c r="Q85" s="429" t="str">
        <f>'(R-5) Comparison'!V86</f>
        <v>#N/A</v>
      </c>
      <c r="R85" s="429" t="str">
        <f>'(R-5) Comparison'!Y86</f>
        <v>#N/A</v>
      </c>
      <c r="S85" s="431" t="str">
        <f>'(R-5) Comparison'!X86</f>
        <v>#N/A</v>
      </c>
      <c r="T85" s="429" t="str">
        <f>'(R-5) Comparison'!W86</f>
        <v>#N/A</v>
      </c>
      <c r="U85" s="207"/>
      <c r="V85" s="429" t="str">
        <f>'(R-5) Comparison'!AI86</f>
        <v>#N/A</v>
      </c>
      <c r="W85" s="429" t="str">
        <f>'(R-5) Comparison'!AL86</f>
        <v>#N/A</v>
      </c>
      <c r="X85" s="431" t="str">
        <f>'(R-5) Comparison'!AK86</f>
        <v>#N/A</v>
      </c>
      <c r="Y85" s="429" t="str">
        <f>'(R-5) Comparison'!AJ86</f>
        <v>#N/A</v>
      </c>
      <c r="Z85" s="7"/>
    </row>
    <row r="86" ht="18.75" hidden="1" customHeight="1">
      <c r="A86" s="7"/>
      <c r="B86" s="162"/>
      <c r="C86" s="7"/>
      <c r="D86" s="268" t="str">
        <f>IF('(I-2) Bands'!$K$33&gt;9,'(T) General Tables'!$A$14,'(T) General Tables'!$A$15)</f>
        <v>Not Required</v>
      </c>
      <c r="E86" s="162"/>
      <c r="F86" s="7"/>
      <c r="G86" s="421" t="str">
        <f>'(T) General Tables'!$A$39</f>
        <v>B/CS</v>
      </c>
      <c r="H86" s="459"/>
      <c r="I86" s="460" t="str">
        <f>IF(D86='(T) General Tables'!$A$14,'(I-1) General'!$H$60,"-")</f>
        <v>-</v>
      </c>
      <c r="J86" s="422"/>
      <c r="K86" s="440"/>
      <c r="L86" s="441"/>
      <c r="M86" s="207"/>
      <c r="N86" s="434" t="str">
        <f t="array" ref="N86">INDEX('(Keep) Sheet1'!$C$7:$D$35,MATCH(K86,'(Keep) Sheet1'!$C$7:$C$35,0),2)</f>
        <v>#N/A</v>
      </c>
      <c r="O86" s="440"/>
      <c r="P86" s="207"/>
      <c r="Q86" s="429" t="str">
        <f>'(R-5) Comparison'!V87</f>
        <v>#N/A</v>
      </c>
      <c r="R86" s="429" t="str">
        <f>'(R-5) Comparison'!Y87</f>
        <v>#N/A</v>
      </c>
      <c r="S86" s="431" t="str">
        <f>'(R-5) Comparison'!X87</f>
        <v>#N/A</v>
      </c>
      <c r="T86" s="429" t="str">
        <f>'(R-5) Comparison'!W87</f>
        <v>#N/A</v>
      </c>
      <c r="U86" s="207"/>
      <c r="V86" s="429" t="str">
        <f>'(R-5) Comparison'!AI87</f>
        <v>#N/A</v>
      </c>
      <c r="W86" s="429" t="str">
        <f>'(R-5) Comparison'!AL87</f>
        <v>#N/A</v>
      </c>
      <c r="X86" s="431" t="str">
        <f>'(R-5) Comparison'!AK87</f>
        <v>#N/A</v>
      </c>
      <c r="Y86" s="429" t="str">
        <f>'(R-5) Comparison'!AJ87</f>
        <v>#N/A</v>
      </c>
      <c r="Z86" s="7"/>
    </row>
    <row r="87" ht="18.75" hidden="1" customHeight="1">
      <c r="A87" s="7"/>
      <c r="B87" s="162"/>
      <c r="C87" s="7"/>
      <c r="D87" s="268" t="str">
        <f>IF('(I-2) Bands'!$K$37&gt;0,'(T) General Tables'!$A$14,'(T) General Tables'!$A$15)</f>
        <v>Not Required</v>
      </c>
      <c r="E87" s="162"/>
      <c r="F87" s="7"/>
      <c r="G87" s="437" t="str">
        <f>'(T) General Tables'!$A$39</f>
        <v>B/CS</v>
      </c>
      <c r="H87" s="459"/>
      <c r="I87" s="461" t="str">
        <f>IF(D87='(T) General Tables'!$A$14,'(I-1) General'!$H$58,"-")</f>
        <v>-</v>
      </c>
      <c r="J87" s="422"/>
      <c r="K87" s="440"/>
      <c r="L87" s="441"/>
      <c r="M87" s="207"/>
      <c r="N87" s="462" t="str">
        <f t="array" ref="N87">INDEX('(Keep) Sheet1'!$C$7:$D$35,MATCH(K87,'(Keep) Sheet1'!$C$7:$C$35,0),2)</f>
        <v>#N/A</v>
      </c>
      <c r="O87" s="441"/>
      <c r="P87" s="207"/>
      <c r="Q87" s="429" t="str">
        <f>'(R-5) Comparison'!V88</f>
        <v>#N/A</v>
      </c>
      <c r="R87" s="429" t="str">
        <f>'(R-5) Comparison'!Y88</f>
        <v>#N/A</v>
      </c>
      <c r="S87" s="431" t="str">
        <f>'(R-5) Comparison'!X88</f>
        <v>#N/A</v>
      </c>
      <c r="T87" s="429" t="str">
        <f>'(R-5) Comparison'!W88</f>
        <v>#N/A</v>
      </c>
      <c r="U87" s="207"/>
      <c r="V87" s="429" t="str">
        <f>'(R-5) Comparison'!AI88</f>
        <v>#N/A</v>
      </c>
      <c r="W87" s="429" t="str">
        <f>'(R-5) Comparison'!AL88</f>
        <v>#N/A</v>
      </c>
      <c r="X87" s="431" t="str">
        <f>'(R-5) Comparison'!AK88</f>
        <v>#N/A</v>
      </c>
      <c r="Y87" s="429" t="str">
        <f>'(R-5) Comparison'!AJ88</f>
        <v>#N/A</v>
      </c>
      <c r="Z87" s="7"/>
    </row>
    <row r="88" ht="18.75" hidden="1" customHeight="1">
      <c r="A88" s="7"/>
      <c r="B88" s="162"/>
      <c r="C88" s="7"/>
      <c r="D88" s="268" t="str">
        <f>IF('(I-2) Bands'!$K$37&gt;0,'(T) General Tables'!$A$14,'(T) General Tables'!$A$15)</f>
        <v>Not Required</v>
      </c>
      <c r="E88" s="162"/>
      <c r="F88" s="7"/>
      <c r="G88" s="437" t="str">
        <f>'(T) General Tables'!$A$39</f>
        <v>B/CS</v>
      </c>
      <c r="H88" s="459"/>
      <c r="I88" s="461" t="str">
        <f>IF(D88='(T) General Tables'!$A$14,'(I-1) General'!$H$58,"-")</f>
        <v>-</v>
      </c>
      <c r="J88" s="422"/>
      <c r="K88" s="440"/>
      <c r="L88" s="441"/>
      <c r="M88" s="207"/>
      <c r="N88" s="462" t="str">
        <f t="array" ref="N88">INDEX('(Keep) Sheet1'!$C$7:$D$35,MATCH(K88,'(Keep) Sheet1'!$C$7:$C$35,0),2)</f>
        <v>#N/A</v>
      </c>
      <c r="O88" s="441"/>
      <c r="P88" s="207"/>
      <c r="Q88" s="429" t="str">
        <f>'(R-5) Comparison'!V89</f>
        <v>#N/A</v>
      </c>
      <c r="R88" s="429" t="str">
        <f>'(R-5) Comparison'!Y89</f>
        <v>#N/A</v>
      </c>
      <c r="S88" s="431" t="str">
        <f>'(R-5) Comparison'!X89</f>
        <v>#N/A</v>
      </c>
      <c r="T88" s="429" t="str">
        <f>'(R-5) Comparison'!W89</f>
        <v>#N/A</v>
      </c>
      <c r="U88" s="207"/>
      <c r="V88" s="429" t="str">
        <f>'(R-5) Comparison'!AI89</f>
        <v>#N/A</v>
      </c>
      <c r="W88" s="429" t="str">
        <f>'(R-5) Comparison'!AL89</f>
        <v>#N/A</v>
      </c>
      <c r="X88" s="431" t="str">
        <f>'(R-5) Comparison'!AK89</f>
        <v>#N/A</v>
      </c>
      <c r="Y88" s="429" t="str">
        <f>'(R-5) Comparison'!AJ89</f>
        <v>#N/A</v>
      </c>
      <c r="Z88" s="7"/>
    </row>
    <row r="89" ht="18.75" hidden="1" customHeight="1">
      <c r="A89" s="7"/>
      <c r="B89" s="162"/>
      <c r="C89" s="7"/>
      <c r="D89" s="268" t="str">
        <f>IF('(I-2) Bands'!$K$37&gt;2,'(T) General Tables'!$A$14,'(T) General Tables'!$A$15)</f>
        <v>Not Required</v>
      </c>
      <c r="E89" s="162"/>
      <c r="F89" s="7"/>
      <c r="G89" s="437" t="str">
        <f>'(T) General Tables'!$A$39</f>
        <v>B/CS</v>
      </c>
      <c r="H89" s="459"/>
      <c r="I89" s="461" t="str">
        <f>IF(D89='(T) General Tables'!$A$14,'(I-1) General'!$H$58,"-")</f>
        <v>-</v>
      </c>
      <c r="J89" s="422"/>
      <c r="K89" s="440"/>
      <c r="L89" s="422"/>
      <c r="M89" s="207"/>
      <c r="N89" s="462" t="str">
        <f t="array" ref="N89">INDEX('(Keep) Sheet1'!$C$7:$D$35,MATCH(K89,'(Keep) Sheet1'!$C$7:$C$35,0),2)</f>
        <v>#N/A</v>
      </c>
      <c r="O89" s="422"/>
      <c r="P89" s="207"/>
      <c r="Q89" s="429" t="str">
        <f>'(R-5) Comparison'!V90</f>
        <v>#N/A</v>
      </c>
      <c r="R89" s="429" t="str">
        <f>'(R-5) Comparison'!Y90</f>
        <v>#N/A</v>
      </c>
      <c r="S89" s="431" t="str">
        <f>'(R-5) Comparison'!X90</f>
        <v>#N/A</v>
      </c>
      <c r="T89" s="429" t="str">
        <f>'(R-5) Comparison'!W90</f>
        <v>#N/A</v>
      </c>
      <c r="U89" s="207"/>
      <c r="V89" s="429" t="str">
        <f>'(R-5) Comparison'!AI90</f>
        <v>#N/A</v>
      </c>
      <c r="W89" s="429" t="str">
        <f>'(R-5) Comparison'!AL90</f>
        <v>#N/A</v>
      </c>
      <c r="X89" s="431" t="str">
        <f>'(R-5) Comparison'!AK90</f>
        <v>#N/A</v>
      </c>
      <c r="Y89" s="429" t="str">
        <f>'(R-5) Comparison'!AJ90</f>
        <v>#N/A</v>
      </c>
      <c r="Z89" s="7"/>
    </row>
    <row r="90" ht="18.75" hidden="1" customHeight="1">
      <c r="A90" s="7"/>
      <c r="B90" s="162"/>
      <c r="C90" s="7"/>
      <c r="D90" s="268" t="str">
        <f>IF('(I-2) Bands'!$K$37&gt;3,'(T) General Tables'!$A$14,'(T) General Tables'!$A$15)</f>
        <v>Not Required</v>
      </c>
      <c r="E90" s="162"/>
      <c r="F90" s="7"/>
      <c r="G90" s="437" t="str">
        <f>'(T) General Tables'!$A$39</f>
        <v>B/CS</v>
      </c>
      <c r="H90" s="459"/>
      <c r="I90" s="461" t="str">
        <f>IF(D90='(T) General Tables'!$A$14,'(I-1) General'!$H$58,"-")</f>
        <v>-</v>
      </c>
      <c r="J90" s="422"/>
      <c r="K90" s="440"/>
      <c r="L90" s="422"/>
      <c r="M90" s="207"/>
      <c r="N90" s="462" t="str">
        <f t="array" ref="N90">INDEX('(Keep) Sheet1'!$C$7:$D$35,MATCH(K90,'(Keep) Sheet1'!$C$7:$C$35,0),2)</f>
        <v>#N/A</v>
      </c>
      <c r="O90" s="422"/>
      <c r="P90" s="207"/>
      <c r="Q90" s="429" t="str">
        <f>'(R-5) Comparison'!V91</f>
        <v>#N/A</v>
      </c>
      <c r="R90" s="429" t="str">
        <f>'(R-5) Comparison'!Y91</f>
        <v>#N/A</v>
      </c>
      <c r="S90" s="431" t="str">
        <f>'(R-5) Comparison'!X91</f>
        <v>#N/A</v>
      </c>
      <c r="T90" s="429" t="str">
        <f>'(R-5) Comparison'!W91</f>
        <v>#N/A</v>
      </c>
      <c r="U90" s="207"/>
      <c r="V90" s="429" t="str">
        <f>'(R-5) Comparison'!AI91</f>
        <v>#N/A</v>
      </c>
      <c r="W90" s="429" t="str">
        <f>'(R-5) Comparison'!AL91</f>
        <v>#N/A</v>
      </c>
      <c r="X90" s="431" t="str">
        <f>'(R-5) Comparison'!AK91</f>
        <v>#N/A</v>
      </c>
      <c r="Y90" s="429" t="str">
        <f>'(R-5) Comparison'!AJ91</f>
        <v>#N/A</v>
      </c>
      <c r="Z90" s="7"/>
    </row>
    <row r="91" ht="18.75" hidden="1" customHeight="1">
      <c r="A91" s="7"/>
      <c r="B91" s="162"/>
      <c r="C91" s="7"/>
      <c r="D91" s="268" t="str">
        <f>IF('(I-2) Bands'!$K$37&gt;4,'(T) General Tables'!$A$14,'(T) General Tables'!$A$15)</f>
        <v>Not Required</v>
      </c>
      <c r="E91" s="162"/>
      <c r="F91" s="7"/>
      <c r="G91" s="437" t="str">
        <f>'(T) General Tables'!$A$39</f>
        <v>B/CS</v>
      </c>
      <c r="H91" s="459"/>
      <c r="I91" s="461" t="str">
        <f>IF(D91='(T) General Tables'!$A$14,'(I-1) General'!$H$58,"-")</f>
        <v>-</v>
      </c>
      <c r="J91" s="422"/>
      <c r="K91" s="440"/>
      <c r="L91" s="441"/>
      <c r="M91" s="207"/>
      <c r="N91" s="462" t="str">
        <f t="array" ref="N91">INDEX('(Keep) Sheet1'!$C$7:$D$35,MATCH(K91,'(Keep) Sheet1'!$C$7:$C$35,0),2)</f>
        <v>#N/A</v>
      </c>
      <c r="O91" s="441"/>
      <c r="P91" s="207"/>
      <c r="Q91" s="429" t="str">
        <f>'(R-5) Comparison'!V92</f>
        <v>#N/A</v>
      </c>
      <c r="R91" s="429" t="str">
        <f>'(R-5) Comparison'!Y92</f>
        <v>#N/A</v>
      </c>
      <c r="S91" s="431" t="str">
        <f>'(R-5) Comparison'!X92</f>
        <v>#N/A</v>
      </c>
      <c r="T91" s="429" t="str">
        <f>'(R-5) Comparison'!W92</f>
        <v>#N/A</v>
      </c>
      <c r="U91" s="207"/>
      <c r="V91" s="429" t="str">
        <f>'(R-5) Comparison'!AI92</f>
        <v>#N/A</v>
      </c>
      <c r="W91" s="429" t="str">
        <f>'(R-5) Comparison'!AL92</f>
        <v>#N/A</v>
      </c>
      <c r="X91" s="431" t="str">
        <f>'(R-5) Comparison'!AK92</f>
        <v>#N/A</v>
      </c>
      <c r="Y91" s="429" t="str">
        <f>'(R-5) Comparison'!AJ92</f>
        <v>#N/A</v>
      </c>
      <c r="Z91" s="7"/>
    </row>
    <row r="92" ht="18.75" hidden="1" customHeight="1">
      <c r="A92" s="7"/>
      <c r="B92" s="162"/>
      <c r="C92" s="7"/>
      <c r="D92" s="268" t="str">
        <f>IF('(I-2) Bands'!$K$37&gt;5,'(T) General Tables'!$A$14,'(T) General Tables'!$A$15)</f>
        <v>Not Required</v>
      </c>
      <c r="E92" s="162"/>
      <c r="F92" s="7"/>
      <c r="G92" s="437" t="str">
        <f>'(T) General Tables'!$A$39</f>
        <v>B/CS</v>
      </c>
      <c r="H92" s="459"/>
      <c r="I92" s="461" t="str">
        <f>IF(D92='(T) General Tables'!$A$14,'(I-1) General'!$H$58,"-")</f>
        <v>-</v>
      </c>
      <c r="J92" s="422"/>
      <c r="K92" s="440"/>
      <c r="L92" s="441"/>
      <c r="M92" s="207"/>
      <c r="N92" s="462" t="str">
        <f t="array" ref="N92">INDEX('(Keep) Sheet1'!$C$7:$D$35,MATCH(K92,'(Keep) Sheet1'!$C$7:$C$35,0),2)</f>
        <v>#N/A</v>
      </c>
      <c r="O92" s="441"/>
      <c r="P92" s="207"/>
      <c r="Q92" s="429" t="str">
        <f>'(R-5) Comparison'!V93</f>
        <v>#N/A</v>
      </c>
      <c r="R92" s="429" t="str">
        <f>'(R-5) Comparison'!Y93</f>
        <v>#N/A</v>
      </c>
      <c r="S92" s="431" t="str">
        <f>'(R-5) Comparison'!X93</f>
        <v>#N/A</v>
      </c>
      <c r="T92" s="429" t="str">
        <f>'(R-5) Comparison'!W93</f>
        <v>#N/A</v>
      </c>
      <c r="U92" s="207"/>
      <c r="V92" s="429" t="str">
        <f>'(R-5) Comparison'!AI93</f>
        <v>#N/A</v>
      </c>
      <c r="W92" s="429" t="str">
        <f>'(R-5) Comparison'!AL93</f>
        <v>#N/A</v>
      </c>
      <c r="X92" s="431" t="str">
        <f>'(R-5) Comparison'!AK93</f>
        <v>#N/A</v>
      </c>
      <c r="Y92" s="429" t="str">
        <f>'(R-5) Comparison'!AJ93</f>
        <v>#N/A</v>
      </c>
      <c r="Z92" s="7"/>
    </row>
    <row r="93" ht="18.75" hidden="1" customHeight="1">
      <c r="A93" s="7"/>
      <c r="B93" s="162"/>
      <c r="C93" s="7"/>
      <c r="D93" s="268" t="str">
        <f>IF('(I-2) Bands'!$K$37&gt;6,'(T) General Tables'!$A$14,'(T) General Tables'!$A$15)</f>
        <v>Not Required</v>
      </c>
      <c r="E93" s="162"/>
      <c r="F93" s="7"/>
      <c r="G93" s="437" t="str">
        <f>'(T) General Tables'!$A$39</f>
        <v>B/CS</v>
      </c>
      <c r="H93" s="459"/>
      <c r="I93" s="461" t="str">
        <f>IF(D93='(T) General Tables'!$A$14,'(I-1) General'!$H$58,"-")</f>
        <v>-</v>
      </c>
      <c r="J93" s="422"/>
      <c r="K93" s="440"/>
      <c r="L93" s="441"/>
      <c r="M93" s="207"/>
      <c r="N93" s="462" t="str">
        <f t="array" ref="N93">INDEX('(Keep) Sheet1'!$C$7:$D$35,MATCH(K93,'(Keep) Sheet1'!$C$7:$C$35,0),2)</f>
        <v>#N/A</v>
      </c>
      <c r="O93" s="441"/>
      <c r="P93" s="207"/>
      <c r="Q93" s="429" t="str">
        <f>'(R-5) Comparison'!V94</f>
        <v>#N/A</v>
      </c>
      <c r="R93" s="429" t="str">
        <f>'(R-5) Comparison'!Y94</f>
        <v>#N/A</v>
      </c>
      <c r="S93" s="431" t="str">
        <f>'(R-5) Comparison'!X94</f>
        <v>#N/A</v>
      </c>
      <c r="T93" s="429" t="str">
        <f>'(R-5) Comparison'!W94</f>
        <v>#N/A</v>
      </c>
      <c r="U93" s="207"/>
      <c r="V93" s="429" t="str">
        <f>'(R-5) Comparison'!AI94</f>
        <v>#N/A</v>
      </c>
      <c r="W93" s="429" t="str">
        <f>'(R-5) Comparison'!AL94</f>
        <v>#N/A</v>
      </c>
      <c r="X93" s="431" t="str">
        <f>'(R-5) Comparison'!AK94</f>
        <v>#N/A</v>
      </c>
      <c r="Y93" s="429" t="str">
        <f>'(R-5) Comparison'!AJ94</f>
        <v>#N/A</v>
      </c>
      <c r="Z93" s="7"/>
    </row>
    <row r="94" ht="18.75" hidden="1" customHeight="1">
      <c r="A94" s="7"/>
      <c r="B94" s="162"/>
      <c r="C94" s="7"/>
      <c r="D94" s="268" t="str">
        <f>IF('(I-2) Bands'!$K$37&gt;7,'(T) General Tables'!$A$14,'(T) General Tables'!$A$15)</f>
        <v>Not Required</v>
      </c>
      <c r="E94" s="162"/>
      <c r="F94" s="7"/>
      <c r="G94" s="437" t="str">
        <f>'(T) General Tables'!$A$39</f>
        <v>B/CS</v>
      </c>
      <c r="H94" s="459"/>
      <c r="I94" s="461" t="str">
        <f>IF(D94='(T) General Tables'!$A$14,'(I-1) General'!$H$58,"-")</f>
        <v>-</v>
      </c>
      <c r="J94" s="422"/>
      <c r="K94" s="440"/>
      <c r="L94" s="422"/>
      <c r="M94" s="207"/>
      <c r="N94" s="462" t="str">
        <f t="array" ref="N94">INDEX('(Keep) Sheet1'!$C$7:$D$35,MATCH(K94,'(Keep) Sheet1'!$C$7:$C$35,0),2)</f>
        <v>#N/A</v>
      </c>
      <c r="O94" s="441"/>
      <c r="P94" s="207"/>
      <c r="Q94" s="429" t="str">
        <f>'(R-5) Comparison'!V95</f>
        <v>#N/A</v>
      </c>
      <c r="R94" s="429" t="str">
        <f>'(R-5) Comparison'!Y95</f>
        <v>#N/A</v>
      </c>
      <c r="S94" s="431" t="str">
        <f>'(R-5) Comparison'!X95</f>
        <v>#N/A</v>
      </c>
      <c r="T94" s="429" t="str">
        <f>'(R-5) Comparison'!W95</f>
        <v>#N/A</v>
      </c>
      <c r="U94" s="207"/>
      <c r="V94" s="429" t="str">
        <f>'(R-5) Comparison'!AI95</f>
        <v>#N/A</v>
      </c>
      <c r="W94" s="429" t="str">
        <f>'(R-5) Comparison'!AL95</f>
        <v>#N/A</v>
      </c>
      <c r="X94" s="431" t="str">
        <f>'(R-5) Comparison'!AK95</f>
        <v>#N/A</v>
      </c>
      <c r="Y94" s="429" t="str">
        <f>'(R-5) Comparison'!AJ95</f>
        <v>#N/A</v>
      </c>
      <c r="Z94" s="7"/>
    </row>
    <row r="95" ht="18.75" hidden="1" customHeight="1">
      <c r="A95" s="7"/>
      <c r="B95" s="162"/>
      <c r="C95" s="7"/>
      <c r="D95" s="268" t="str">
        <f>IF('(I-2) Bands'!$K$37&gt;8,'(T) General Tables'!$A$14,'(T) General Tables'!$A$15)</f>
        <v>Not Required</v>
      </c>
      <c r="E95" s="162"/>
      <c r="F95" s="7"/>
      <c r="G95" s="437" t="str">
        <f>'(T) General Tables'!$A$39</f>
        <v>B/CS</v>
      </c>
      <c r="H95" s="459"/>
      <c r="I95" s="461" t="str">
        <f>IF(D95='(T) General Tables'!$A$14,'(I-1) General'!$H$58,"-")</f>
        <v>-</v>
      </c>
      <c r="J95" s="422"/>
      <c r="K95" s="440"/>
      <c r="L95" s="441"/>
      <c r="M95" s="207"/>
      <c r="N95" s="462" t="str">
        <f t="array" ref="N95">INDEX('(Keep) Sheet1'!$C$7:$D$35,MATCH(K95,'(Keep) Sheet1'!$C$7:$C$35,0),2)</f>
        <v>#N/A</v>
      </c>
      <c r="O95" s="441"/>
      <c r="P95" s="207"/>
      <c r="Q95" s="429" t="str">
        <f>'(R-5) Comparison'!V96</f>
        <v>#N/A</v>
      </c>
      <c r="R95" s="429" t="str">
        <f>'(R-5) Comparison'!Y96</f>
        <v>#N/A</v>
      </c>
      <c r="S95" s="431" t="str">
        <f>'(R-5) Comparison'!X96</f>
        <v>#N/A</v>
      </c>
      <c r="T95" s="429" t="str">
        <f>'(R-5) Comparison'!W96</f>
        <v>#N/A</v>
      </c>
      <c r="U95" s="207"/>
      <c r="V95" s="429" t="str">
        <f>'(R-5) Comparison'!AI96</f>
        <v>#N/A</v>
      </c>
      <c r="W95" s="429" t="str">
        <f>'(R-5) Comparison'!AL96</f>
        <v>#N/A</v>
      </c>
      <c r="X95" s="431" t="str">
        <f>'(R-5) Comparison'!AK96</f>
        <v>#N/A</v>
      </c>
      <c r="Y95" s="429" t="str">
        <f>'(R-5) Comparison'!AJ96</f>
        <v>#N/A</v>
      </c>
      <c r="Z95" s="7"/>
    </row>
    <row r="96" ht="18.75" hidden="1" customHeight="1">
      <c r="A96" s="7"/>
      <c r="B96" s="162"/>
      <c r="C96" s="7"/>
      <c r="D96" s="268" t="str">
        <f>IF('(I-2) Bands'!$K$37&gt;9,'(T) General Tables'!$A$14,'(T) General Tables'!$A$15)</f>
        <v>Not Required</v>
      </c>
      <c r="E96" s="162"/>
      <c r="F96" s="7"/>
      <c r="G96" s="437" t="str">
        <f>'(T) General Tables'!$A$39</f>
        <v>B/CS</v>
      </c>
      <c r="H96" s="459"/>
      <c r="I96" s="461" t="str">
        <f>IF(D96='(T) General Tables'!$A$14,'(I-1) General'!$H$58,"-")</f>
        <v>-</v>
      </c>
      <c r="J96" s="422"/>
      <c r="K96" s="440"/>
      <c r="L96" s="441"/>
      <c r="M96" s="207"/>
      <c r="N96" s="462" t="str">
        <f t="array" ref="N96">INDEX('(Keep) Sheet1'!$C$7:$D$35,MATCH(K96,'(Keep) Sheet1'!$C$7:$C$35,0),2)</f>
        <v>#N/A</v>
      </c>
      <c r="O96" s="441"/>
      <c r="P96" s="207"/>
      <c r="Q96" s="429" t="str">
        <f>'(R-5) Comparison'!V97</f>
        <v>#N/A</v>
      </c>
      <c r="R96" s="429" t="str">
        <f>'(R-5) Comparison'!Y97</f>
        <v>#N/A</v>
      </c>
      <c r="S96" s="431" t="str">
        <f>'(R-5) Comparison'!X97</f>
        <v>#N/A</v>
      </c>
      <c r="T96" s="429" t="str">
        <f>'(R-5) Comparison'!W97</f>
        <v>#N/A</v>
      </c>
      <c r="U96" s="207"/>
      <c r="V96" s="429" t="str">
        <f>'(R-5) Comparison'!AI97</f>
        <v>#N/A</v>
      </c>
      <c r="W96" s="429" t="str">
        <f>'(R-5) Comparison'!AL97</f>
        <v>#N/A</v>
      </c>
      <c r="X96" s="431" t="str">
        <f>'(R-5) Comparison'!AK97</f>
        <v>#N/A</v>
      </c>
      <c r="Y96" s="429" t="str">
        <f>'(R-5) Comparison'!AJ97</f>
        <v>#N/A</v>
      </c>
      <c r="Z96" s="7"/>
    </row>
    <row r="97" ht="18.75" hidden="1" customHeight="1">
      <c r="A97" s="7"/>
      <c r="B97" s="7"/>
      <c r="C97" s="25"/>
      <c r="D97" s="269" t="str">
        <f>IF('(I-2) Bands'!$K$46&gt;0,'(T) General Tables'!$A$14,'(T) General Tables'!$A$15)</f>
        <v>Not Required</v>
      </c>
      <c r="E97" s="7"/>
      <c r="F97" s="7"/>
      <c r="G97" s="7"/>
      <c r="H97" s="7"/>
      <c r="I97" s="7"/>
      <c r="J97" s="7"/>
      <c r="K97" s="7"/>
      <c r="L97" s="7"/>
      <c r="M97" s="7"/>
      <c r="N97" s="7"/>
      <c r="O97" s="7"/>
      <c r="P97" s="7"/>
      <c r="Q97" s="7"/>
      <c r="R97" s="7"/>
      <c r="S97" s="7"/>
      <c r="T97" s="7"/>
      <c r="U97" s="7"/>
      <c r="V97" s="7"/>
      <c r="W97" s="7"/>
      <c r="X97" s="7"/>
      <c r="Y97" s="7"/>
      <c r="Z97" s="7"/>
    </row>
    <row r="98" ht="18.75" hidden="1" customHeight="1">
      <c r="A98" s="335"/>
      <c r="B98" s="162"/>
      <c r="C98" s="25"/>
      <c r="D98" s="269" t="str">
        <f>IF('(I-2) Bands'!$K$46&gt;0,'(T) General Tables'!$A$14,'(T) General Tables'!$A$15)</f>
        <v>Not Required</v>
      </c>
      <c r="E98" s="7"/>
      <c r="F98" s="335"/>
      <c r="G98" s="443" t="s">
        <v>659</v>
      </c>
      <c r="H98" s="273"/>
      <c r="I98" s="273"/>
      <c r="J98" s="273"/>
      <c r="K98" s="273"/>
      <c r="L98" s="273"/>
      <c r="M98" s="273"/>
      <c r="N98" s="273"/>
      <c r="O98" s="273"/>
      <c r="P98" s="273"/>
      <c r="Q98" s="273"/>
      <c r="R98" s="273"/>
      <c r="S98" s="273"/>
      <c r="T98" s="273"/>
      <c r="U98" s="273"/>
      <c r="V98" s="273"/>
      <c r="W98" s="273"/>
      <c r="X98" s="273"/>
      <c r="Y98" s="274"/>
      <c r="Z98" s="335"/>
    </row>
    <row r="99" ht="18.75" hidden="1" customHeight="1">
      <c r="A99" s="335"/>
      <c r="B99" s="162"/>
      <c r="C99" s="25"/>
      <c r="D99" s="269" t="str">
        <f>IF('(I-2) Bands'!$K$46&gt;0,'(T) General Tables'!$A$14,'(T) General Tables'!$A$15)</f>
        <v>Not Required</v>
      </c>
      <c r="E99" s="7"/>
      <c r="F99" s="335"/>
      <c r="G99" s="444" t="s">
        <v>718</v>
      </c>
      <c r="H99" s="27"/>
      <c r="I99" s="27"/>
      <c r="J99" s="27"/>
      <c r="K99" s="27"/>
      <c r="L99" s="27"/>
      <c r="M99" s="27"/>
      <c r="N99" s="27"/>
      <c r="O99" s="27"/>
      <c r="P99" s="27"/>
      <c r="Q99" s="27"/>
      <c r="R99" s="27"/>
      <c r="S99" s="27"/>
      <c r="T99" s="27"/>
      <c r="U99" s="27"/>
      <c r="V99" s="27"/>
      <c r="W99" s="27"/>
      <c r="X99" s="27"/>
      <c r="Y99" s="28"/>
      <c r="Z99" s="335"/>
    </row>
    <row r="100" ht="18.75" hidden="1" customHeight="1">
      <c r="A100" s="335"/>
      <c r="B100" s="162"/>
      <c r="C100" s="25"/>
      <c r="D100" s="269" t="str">
        <f>IF('(I-2) Bands'!$K$46&gt;0,'(T) General Tables'!$A$14,'(T) General Tables'!$A$15)</f>
        <v>Not Required</v>
      </c>
      <c r="E100" s="7"/>
      <c r="F100" s="335"/>
      <c r="G100" s="445" t="s">
        <v>714</v>
      </c>
      <c r="H100" s="27"/>
      <c r="I100" s="27"/>
      <c r="J100" s="27"/>
      <c r="K100" s="28"/>
      <c r="L100" s="446" t="str">
        <f>'BCS Matrix Tables'!A8</f>
        <v>N/A</v>
      </c>
      <c r="M100" s="25"/>
      <c r="N100" s="447"/>
      <c r="O100" s="27"/>
      <c r="P100" s="27"/>
      <c r="Q100" s="27"/>
      <c r="R100" s="27"/>
      <c r="S100" s="27"/>
      <c r="T100" s="27"/>
      <c r="U100" s="27"/>
      <c r="V100" s="27"/>
      <c r="W100" s="27"/>
      <c r="X100" s="27"/>
      <c r="Y100" s="28"/>
      <c r="Z100" s="335"/>
    </row>
    <row r="101" ht="37.5" hidden="1" customHeight="1">
      <c r="A101" s="265"/>
      <c r="B101" s="280"/>
      <c r="C101" s="25"/>
      <c r="D101" s="269" t="str">
        <f>IF('(I-2) Bands'!$K$46&gt;0,'(T) General Tables'!$A$14,'(T) General Tables'!$A$15)</f>
        <v>Not Required</v>
      </c>
      <c r="E101" s="265"/>
      <c r="F101" s="265"/>
      <c r="G101" s="406" t="s">
        <v>701</v>
      </c>
      <c r="H101" s="27"/>
      <c r="I101" s="27"/>
      <c r="J101" s="27"/>
      <c r="K101" s="27"/>
      <c r="L101" s="28"/>
      <c r="M101" s="25"/>
      <c r="N101" s="406" t="s">
        <v>702</v>
      </c>
      <c r="O101" s="28"/>
      <c r="P101" s="265"/>
      <c r="Q101" s="448" t="s">
        <v>715</v>
      </c>
      <c r="R101" s="27"/>
      <c r="S101" s="27"/>
      <c r="T101" s="28"/>
      <c r="U101" s="7"/>
      <c r="V101" s="411" t="s">
        <v>716</v>
      </c>
      <c r="W101" s="255"/>
      <c r="X101" s="255"/>
      <c r="Y101" s="256"/>
      <c r="Z101" s="265"/>
    </row>
    <row r="102" ht="63.75" hidden="1" customHeight="1">
      <c r="A102" s="335"/>
      <c r="B102" s="234"/>
      <c r="C102" s="25"/>
      <c r="D102" s="269" t="str">
        <f>IF('(I-2) Bands'!$K$46&gt;0,'(T) General Tables'!$A$14,'(T) General Tables'!$A$15)</f>
        <v>Not Required</v>
      </c>
      <c r="E102" s="207"/>
      <c r="F102" s="335"/>
      <c r="G102" s="447" t="s">
        <v>460</v>
      </c>
      <c r="H102" s="28"/>
      <c r="I102" s="376" t="s">
        <v>705</v>
      </c>
      <c r="J102" s="376" t="s">
        <v>609</v>
      </c>
      <c r="K102" s="376" t="s">
        <v>706</v>
      </c>
      <c r="L102" s="376" t="s">
        <v>380</v>
      </c>
      <c r="M102" s="335"/>
      <c r="N102" s="463" t="s">
        <v>708</v>
      </c>
      <c r="O102" s="413" t="s">
        <v>709</v>
      </c>
      <c r="P102" s="335"/>
      <c r="Q102" s="452" t="s">
        <v>710</v>
      </c>
      <c r="R102" s="453" t="s">
        <v>711</v>
      </c>
      <c r="S102" s="415" t="s">
        <v>717</v>
      </c>
      <c r="T102" s="455" t="s">
        <v>713</v>
      </c>
      <c r="U102" s="207"/>
      <c r="V102" s="464" t="s">
        <v>710</v>
      </c>
      <c r="W102" s="464" t="s">
        <v>711</v>
      </c>
      <c r="X102" s="419" t="s">
        <v>717</v>
      </c>
      <c r="Y102" s="458" t="s">
        <v>713</v>
      </c>
      <c r="Z102" s="335"/>
    </row>
    <row r="103" ht="18.75" hidden="1" customHeight="1">
      <c r="A103" s="7"/>
      <c r="B103" s="162"/>
      <c r="C103" s="25"/>
      <c r="D103" s="268" t="str">
        <f>IF('(I-2) Bands'!$K$46&gt;0,'(T) General Tables'!$A$14,'(T) General Tables'!$A$15)</f>
        <v>Not Required</v>
      </c>
      <c r="E103" s="162"/>
      <c r="F103" s="7"/>
      <c r="G103" s="432" t="str">
        <f>'(T) General Tables'!$A$39</f>
        <v>B/CS</v>
      </c>
      <c r="H103" s="459"/>
      <c r="I103" s="460" t="str">
        <f>IF(D103='(T) General Tables'!$A$14,'(I-1) General'!$H$66,"-")</f>
        <v>-</v>
      </c>
      <c r="J103" s="440"/>
      <c r="K103" s="440"/>
      <c r="L103" s="440"/>
      <c r="M103" s="207"/>
      <c r="N103" s="424" t="str">
        <f t="array" ref="N103">INDEX('(Keep) Sheet1'!$C$7:$D$35,MATCH(K103,'(Keep) Sheet1'!$C$7:$C$35,0),2)</f>
        <v>#N/A</v>
      </c>
      <c r="O103" s="422"/>
      <c r="P103" s="207"/>
      <c r="Q103" s="429" t="str">
        <f>'(R-5) Comparison'!V104</f>
        <v>#N/A</v>
      </c>
      <c r="R103" s="429" t="str">
        <f>'(R-5) Comparison'!Y104</f>
        <v>#N/A</v>
      </c>
      <c r="S103" s="431" t="str">
        <f>'(R-5) Comparison'!X104</f>
        <v>#N/A</v>
      </c>
      <c r="T103" s="429" t="str">
        <f>'(R-5) Comparison'!W104</f>
        <v>#N/A</v>
      </c>
      <c r="U103" s="465"/>
      <c r="V103" s="429" t="str">
        <f>'(R-5) Comparison'!AI104</f>
        <v>#N/A</v>
      </c>
      <c r="W103" s="429" t="str">
        <f>'(R-5) Comparison'!AL104</f>
        <v>#N/A</v>
      </c>
      <c r="X103" s="431" t="str">
        <f>'(R-5) Comparison'!AK104</f>
        <v>#N/A</v>
      </c>
      <c r="Y103" s="429" t="str">
        <f>'(R-5) Comparison'!AJ104</f>
        <v>#N/A</v>
      </c>
      <c r="Z103" s="7"/>
    </row>
    <row r="104" ht="18.75" hidden="1" customHeight="1">
      <c r="A104" s="7"/>
      <c r="B104" s="162"/>
      <c r="C104" s="25"/>
      <c r="D104" s="268" t="str">
        <f>IF('(I-2) Bands'!$K$46&gt;0,'(T) General Tables'!$A$14,'(T) General Tables'!$A$15)</f>
        <v>Not Required</v>
      </c>
      <c r="E104" s="162"/>
      <c r="F104" s="7"/>
      <c r="G104" s="421" t="str">
        <f>'(T) General Tables'!$A$39</f>
        <v>B/CS</v>
      </c>
      <c r="H104" s="459"/>
      <c r="I104" s="460" t="str">
        <f>IF(D104='(T) General Tables'!$A$14,'(I-1) General'!$H$66,"-")</f>
        <v>-</v>
      </c>
      <c r="J104" s="440"/>
      <c r="K104" s="440"/>
      <c r="L104" s="440"/>
      <c r="M104" s="207"/>
      <c r="N104" s="424" t="str">
        <f t="array" ref="N104">INDEX('(Keep) Sheet1'!$C$7:$D$35,MATCH(K104,'(Keep) Sheet1'!$C$7:$C$35,0),2)</f>
        <v>#N/A</v>
      </c>
      <c r="O104" s="422"/>
      <c r="P104" s="207"/>
      <c r="Q104" s="429" t="str">
        <f>'(R-5) Comparison'!V105</f>
        <v>#N/A</v>
      </c>
      <c r="R104" s="429" t="str">
        <f>'(R-5) Comparison'!Y105</f>
        <v>#N/A</v>
      </c>
      <c r="S104" s="431" t="str">
        <f>'(R-5) Comparison'!X105</f>
        <v>#N/A</v>
      </c>
      <c r="T104" s="429" t="str">
        <f>'(R-5) Comparison'!W105</f>
        <v>#N/A</v>
      </c>
      <c r="U104" s="465"/>
      <c r="V104" s="429" t="str">
        <f>'(R-5) Comparison'!AI105</f>
        <v>#N/A</v>
      </c>
      <c r="W104" s="429" t="str">
        <f>'(R-5) Comparison'!AL105</f>
        <v>#N/A</v>
      </c>
      <c r="X104" s="431" t="str">
        <f>'(R-5) Comparison'!AK105</f>
        <v>#N/A</v>
      </c>
      <c r="Y104" s="429" t="str">
        <f>'(R-5) Comparison'!AJ105</f>
        <v>#N/A</v>
      </c>
      <c r="Z104" s="7"/>
    </row>
    <row r="105" ht="18.75" hidden="1" customHeight="1">
      <c r="A105" s="7"/>
      <c r="B105" s="162"/>
      <c r="C105" s="25"/>
      <c r="D105" s="268" t="str">
        <f>IF('(I-2) Bands'!$K$46&gt;2,'(T) General Tables'!$A$14,'(T) General Tables'!$A$15)</f>
        <v>Not Required</v>
      </c>
      <c r="E105" s="162"/>
      <c r="F105" s="7"/>
      <c r="G105" s="421" t="str">
        <f>'(T) General Tables'!$A$39</f>
        <v>B/CS</v>
      </c>
      <c r="H105" s="459"/>
      <c r="I105" s="460" t="str">
        <f>IF(D105='(T) General Tables'!$A$14,'(I-1) General'!$H$66,"-")</f>
        <v>-</v>
      </c>
      <c r="J105" s="422"/>
      <c r="K105" s="440"/>
      <c r="L105" s="440"/>
      <c r="M105" s="207"/>
      <c r="N105" s="424" t="str">
        <f t="array" ref="N105">INDEX('(Keep) Sheet1'!$C$7:$D$35,MATCH(K105,'(Keep) Sheet1'!$C$7:$C$35,0),2)</f>
        <v>#N/A</v>
      </c>
      <c r="O105" s="422"/>
      <c r="P105" s="207"/>
      <c r="Q105" s="429" t="str">
        <f>'(R-5) Comparison'!V106</f>
        <v>#N/A</v>
      </c>
      <c r="R105" s="429" t="str">
        <f>'(R-5) Comparison'!Y106</f>
        <v>#N/A</v>
      </c>
      <c r="S105" s="431" t="str">
        <f>'(R-5) Comparison'!X106</f>
        <v>#N/A</v>
      </c>
      <c r="T105" s="429" t="str">
        <f>'(R-5) Comparison'!W106</f>
        <v>#N/A</v>
      </c>
      <c r="U105" s="465"/>
      <c r="V105" s="429" t="str">
        <f>'(R-5) Comparison'!AI106</f>
        <v>#N/A</v>
      </c>
      <c r="W105" s="429" t="str">
        <f>'(R-5) Comparison'!AL106</f>
        <v>#N/A</v>
      </c>
      <c r="X105" s="431" t="str">
        <f>'(R-5) Comparison'!AK106</f>
        <v>#N/A</v>
      </c>
      <c r="Y105" s="429" t="str">
        <f>'(R-5) Comparison'!AJ106</f>
        <v>#N/A</v>
      </c>
      <c r="Z105" s="7"/>
    </row>
    <row r="106" ht="18.75" hidden="1" customHeight="1">
      <c r="A106" s="7"/>
      <c r="B106" s="162"/>
      <c r="C106" s="7"/>
      <c r="D106" s="268" t="str">
        <f>IF('(I-2) Bands'!$K$46&gt;3,'(T) General Tables'!$A$14,'(T) General Tables'!$A$15)</f>
        <v>Not Required</v>
      </c>
      <c r="E106" s="162"/>
      <c r="F106" s="7"/>
      <c r="G106" s="421" t="str">
        <f>'(T) General Tables'!$A$39</f>
        <v>B/CS</v>
      </c>
      <c r="H106" s="466"/>
      <c r="I106" s="460" t="str">
        <f>IF(D106='(T) General Tables'!$A$14,'(I-1) General'!$H$66,"-")</f>
        <v>-</v>
      </c>
      <c r="J106" s="422"/>
      <c r="K106" s="440"/>
      <c r="L106" s="422"/>
      <c r="M106" s="207"/>
      <c r="N106" s="424" t="str">
        <f t="array" ref="N106">INDEX('(Keep) Sheet1'!$C$7:$D$35,MATCH(K106,'(Keep) Sheet1'!$C$7:$C$35,0),2)</f>
        <v>#N/A</v>
      </c>
      <c r="O106" s="422"/>
      <c r="P106" s="207"/>
      <c r="Q106" s="429" t="str">
        <f>'(R-5) Comparison'!V107</f>
        <v>#N/A</v>
      </c>
      <c r="R106" s="429" t="str">
        <f>'(R-5) Comparison'!Y107</f>
        <v>#N/A</v>
      </c>
      <c r="S106" s="431" t="str">
        <f>'(R-5) Comparison'!X107</f>
        <v>#N/A</v>
      </c>
      <c r="T106" s="429" t="str">
        <f>'(R-5) Comparison'!W107</f>
        <v>#N/A</v>
      </c>
      <c r="U106" s="465"/>
      <c r="V106" s="429" t="str">
        <f>'(R-5) Comparison'!AI107</f>
        <v>#N/A</v>
      </c>
      <c r="W106" s="429" t="str">
        <f>'(R-5) Comparison'!AL107</f>
        <v>#N/A</v>
      </c>
      <c r="X106" s="431" t="str">
        <f>'(R-5) Comparison'!AK107</f>
        <v>#N/A</v>
      </c>
      <c r="Y106" s="429" t="str">
        <f>'(R-5) Comparison'!AJ107</f>
        <v>#N/A</v>
      </c>
      <c r="Z106" s="7"/>
    </row>
    <row r="107" ht="18.75" hidden="1" customHeight="1">
      <c r="A107" s="7"/>
      <c r="B107" s="162"/>
      <c r="C107" s="7"/>
      <c r="D107" s="268" t="str">
        <f>IF('(I-2) Bands'!$K$46&gt;4,'(T) General Tables'!$A$14,'(T) General Tables'!$A$15)</f>
        <v>Not Required</v>
      </c>
      <c r="E107" s="162"/>
      <c r="F107" s="7"/>
      <c r="G107" s="421" t="str">
        <f>'(T) General Tables'!$A$39</f>
        <v>B/CS</v>
      </c>
      <c r="H107" s="466"/>
      <c r="I107" s="460" t="str">
        <f>IF(D107='(T) General Tables'!$A$14,'(I-1) General'!$H$66,"-")</f>
        <v>-</v>
      </c>
      <c r="J107" s="422"/>
      <c r="K107" s="440"/>
      <c r="L107" s="422"/>
      <c r="M107" s="207"/>
      <c r="N107" s="424" t="str">
        <f t="array" ref="N107">INDEX('(Keep) Sheet1'!$C$7:$D$35,MATCH(K107,'(Keep) Sheet1'!$C$7:$C$35,0),2)</f>
        <v>#N/A</v>
      </c>
      <c r="O107" s="422"/>
      <c r="P107" s="207"/>
      <c r="Q107" s="429" t="str">
        <f>'(R-5) Comparison'!V108</f>
        <v>#N/A</v>
      </c>
      <c r="R107" s="429" t="str">
        <f>'(R-5) Comparison'!Y108</f>
        <v>#N/A</v>
      </c>
      <c r="S107" s="431" t="str">
        <f>'(R-5) Comparison'!X108</f>
        <v>#N/A</v>
      </c>
      <c r="T107" s="429" t="str">
        <f>'(R-5) Comparison'!W108</f>
        <v>#N/A</v>
      </c>
      <c r="U107" s="465"/>
      <c r="V107" s="429" t="str">
        <f>'(R-5) Comparison'!AI108</f>
        <v>#N/A</v>
      </c>
      <c r="W107" s="429" t="str">
        <f>'(R-5) Comparison'!AL108</f>
        <v>#N/A</v>
      </c>
      <c r="X107" s="431" t="str">
        <f>'(R-5) Comparison'!AK108</f>
        <v>#N/A</v>
      </c>
      <c r="Y107" s="429" t="str">
        <f>'(R-5) Comparison'!AJ108</f>
        <v>#N/A</v>
      </c>
      <c r="Z107" s="7"/>
    </row>
    <row r="108" ht="18.75" hidden="1" customHeight="1">
      <c r="A108" s="7"/>
      <c r="B108" s="162"/>
      <c r="C108" s="7"/>
      <c r="D108" s="268" t="str">
        <f>IF('(I-2) Bands'!$K$46&gt;5,'(T) General Tables'!$A$14,'(T) General Tables'!$A$15)</f>
        <v>Not Required</v>
      </c>
      <c r="E108" s="162"/>
      <c r="F108" s="7"/>
      <c r="G108" s="421" t="str">
        <f>'(T) General Tables'!$A$39</f>
        <v>B/CS</v>
      </c>
      <c r="H108" s="466"/>
      <c r="I108" s="460" t="str">
        <f>IF(D108='(T) General Tables'!$A$14,'(I-1) General'!$H$66,"-")</f>
        <v>-</v>
      </c>
      <c r="J108" s="422"/>
      <c r="K108" s="440"/>
      <c r="L108" s="422"/>
      <c r="M108" s="207"/>
      <c r="N108" s="424" t="str">
        <f t="array" ref="N108">INDEX('(Keep) Sheet1'!$C$7:$D$35,MATCH(K108,'(Keep) Sheet1'!$C$7:$C$35,0),2)</f>
        <v>#N/A</v>
      </c>
      <c r="O108" s="422"/>
      <c r="P108" s="207"/>
      <c r="Q108" s="429" t="str">
        <f>'(R-5) Comparison'!V109</f>
        <v>#N/A</v>
      </c>
      <c r="R108" s="429" t="str">
        <f>'(R-5) Comparison'!Y109</f>
        <v>#N/A</v>
      </c>
      <c r="S108" s="431" t="str">
        <f>'(R-5) Comparison'!X109</f>
        <v>#N/A</v>
      </c>
      <c r="T108" s="429" t="str">
        <f>'(R-5) Comparison'!W109</f>
        <v>#N/A</v>
      </c>
      <c r="U108" s="465"/>
      <c r="V108" s="429" t="str">
        <f>'(R-5) Comparison'!AI109</f>
        <v>#N/A</v>
      </c>
      <c r="W108" s="429" t="str">
        <f>'(R-5) Comparison'!AL109</f>
        <v>#N/A</v>
      </c>
      <c r="X108" s="431" t="str">
        <f>'(R-5) Comparison'!AK109</f>
        <v>#N/A</v>
      </c>
      <c r="Y108" s="429" t="str">
        <f>'(R-5) Comparison'!AJ109</f>
        <v>#N/A</v>
      </c>
      <c r="Z108" s="7"/>
    </row>
    <row r="109" ht="18.75" hidden="1" customHeight="1">
      <c r="A109" s="7"/>
      <c r="B109" s="162"/>
      <c r="C109" s="7"/>
      <c r="D109" s="268" t="str">
        <f>IF('(I-2) Bands'!$K$46&gt;6,'(T) General Tables'!$A$14,'(T) General Tables'!$A$15)</f>
        <v>Not Required</v>
      </c>
      <c r="E109" s="162"/>
      <c r="F109" s="7"/>
      <c r="G109" s="421" t="str">
        <f>'(T) General Tables'!$A$39</f>
        <v>B/CS</v>
      </c>
      <c r="H109" s="466"/>
      <c r="I109" s="460" t="str">
        <f>IF(D109='(T) General Tables'!$A$14,'(I-1) General'!$H$66,"-")</f>
        <v>-</v>
      </c>
      <c r="J109" s="422"/>
      <c r="K109" s="440"/>
      <c r="L109" s="422"/>
      <c r="M109" s="207"/>
      <c r="N109" s="424" t="str">
        <f t="array" ref="N109">INDEX('(Keep) Sheet1'!$C$7:$D$35,MATCH(K109,'(Keep) Sheet1'!$C$7:$C$35,0),2)</f>
        <v>#N/A</v>
      </c>
      <c r="O109" s="422"/>
      <c r="P109" s="207"/>
      <c r="Q109" s="429" t="str">
        <f>'(R-5) Comparison'!V110</f>
        <v>#N/A</v>
      </c>
      <c r="R109" s="429" t="str">
        <f>'(R-5) Comparison'!Y110</f>
        <v>#N/A</v>
      </c>
      <c r="S109" s="431" t="str">
        <f>'(R-5) Comparison'!X110</f>
        <v>#N/A</v>
      </c>
      <c r="T109" s="429" t="str">
        <f>'(R-5) Comparison'!W110</f>
        <v>#N/A</v>
      </c>
      <c r="U109" s="465"/>
      <c r="V109" s="429" t="str">
        <f>'(R-5) Comparison'!AI110</f>
        <v>#N/A</v>
      </c>
      <c r="W109" s="429" t="str">
        <f>'(R-5) Comparison'!AL110</f>
        <v>#N/A</v>
      </c>
      <c r="X109" s="431" t="str">
        <f>'(R-5) Comparison'!AK110</f>
        <v>#N/A</v>
      </c>
      <c r="Y109" s="429" t="str">
        <f>'(R-5) Comparison'!AJ110</f>
        <v>#N/A</v>
      </c>
      <c r="Z109" s="7"/>
    </row>
    <row r="110" ht="18.75" hidden="1" customHeight="1">
      <c r="A110" s="7"/>
      <c r="B110" s="162"/>
      <c r="C110" s="7"/>
      <c r="D110" s="268" t="str">
        <f>IF('(I-2) Bands'!$K$46&gt;7,'(T) General Tables'!$A$14,'(T) General Tables'!$A$15)</f>
        <v>Not Required</v>
      </c>
      <c r="E110" s="162"/>
      <c r="F110" s="7"/>
      <c r="G110" s="421" t="str">
        <f>'(T) General Tables'!$A$39</f>
        <v>B/CS</v>
      </c>
      <c r="H110" s="466"/>
      <c r="I110" s="460" t="str">
        <f>IF(D110='(T) General Tables'!$A$14,'(I-1) General'!$H$66,"-")</f>
        <v>-</v>
      </c>
      <c r="J110" s="422"/>
      <c r="K110" s="440"/>
      <c r="L110" s="422"/>
      <c r="M110" s="207"/>
      <c r="N110" s="424" t="str">
        <f t="array" ref="N110">INDEX('(Keep) Sheet1'!$C$7:$D$35,MATCH(K110,'(Keep) Sheet1'!$C$7:$C$35,0),2)</f>
        <v>#N/A</v>
      </c>
      <c r="O110" s="422"/>
      <c r="P110" s="207"/>
      <c r="Q110" s="429" t="str">
        <f>'(R-5) Comparison'!V111</f>
        <v>#N/A</v>
      </c>
      <c r="R110" s="429" t="str">
        <f>'(R-5) Comparison'!Y111</f>
        <v>#N/A</v>
      </c>
      <c r="S110" s="431" t="str">
        <f>'(R-5) Comparison'!X111</f>
        <v>#N/A</v>
      </c>
      <c r="T110" s="429" t="str">
        <f>'(R-5) Comparison'!W111</f>
        <v>#N/A</v>
      </c>
      <c r="U110" s="465"/>
      <c r="V110" s="429" t="str">
        <f>'(R-5) Comparison'!AI111</f>
        <v>#N/A</v>
      </c>
      <c r="W110" s="429" t="str">
        <f>'(R-5) Comparison'!AL111</f>
        <v>#N/A</v>
      </c>
      <c r="X110" s="431" t="str">
        <f>'(R-5) Comparison'!AK111</f>
        <v>#N/A</v>
      </c>
      <c r="Y110" s="429" t="str">
        <f>'(R-5) Comparison'!AJ111</f>
        <v>#N/A</v>
      </c>
      <c r="Z110" s="7"/>
    </row>
    <row r="111" ht="18.75" hidden="1" customHeight="1">
      <c r="A111" s="7"/>
      <c r="B111" s="162"/>
      <c r="C111" s="7"/>
      <c r="D111" s="268" t="str">
        <f>IF('(I-2) Bands'!$K$46&gt;8,'(T) General Tables'!$A$14,'(T) General Tables'!$A$15)</f>
        <v>Not Required</v>
      </c>
      <c r="E111" s="162"/>
      <c r="F111" s="7"/>
      <c r="G111" s="421" t="str">
        <f>'(T) General Tables'!$A$39</f>
        <v>B/CS</v>
      </c>
      <c r="H111" s="466"/>
      <c r="I111" s="460" t="str">
        <f>IF(D111='(T) General Tables'!$A$14,'(I-1) General'!$H$66,"-")</f>
        <v>-</v>
      </c>
      <c r="J111" s="422"/>
      <c r="K111" s="440"/>
      <c r="L111" s="422"/>
      <c r="M111" s="207"/>
      <c r="N111" s="424" t="str">
        <f t="array" ref="N111">INDEX('(Keep) Sheet1'!$C$7:$D$35,MATCH(K111,'(Keep) Sheet1'!$C$7:$C$35,0),2)</f>
        <v>#N/A</v>
      </c>
      <c r="O111" s="422"/>
      <c r="P111" s="207"/>
      <c r="Q111" s="429" t="str">
        <f>'(R-5) Comparison'!V112</f>
        <v>#N/A</v>
      </c>
      <c r="R111" s="429" t="str">
        <f>'(R-5) Comparison'!Y112</f>
        <v>#N/A</v>
      </c>
      <c r="S111" s="431" t="str">
        <f>'(R-5) Comparison'!X112</f>
        <v>#N/A</v>
      </c>
      <c r="T111" s="429" t="str">
        <f>'(R-5) Comparison'!W112</f>
        <v>#N/A</v>
      </c>
      <c r="U111" s="465"/>
      <c r="V111" s="429" t="str">
        <f>'(R-5) Comparison'!AI112</f>
        <v>#N/A</v>
      </c>
      <c r="W111" s="429" t="str">
        <f>'(R-5) Comparison'!AL112</f>
        <v>#N/A</v>
      </c>
      <c r="X111" s="431" t="str">
        <f>'(R-5) Comparison'!AK112</f>
        <v>#N/A</v>
      </c>
      <c r="Y111" s="429" t="str">
        <f>'(R-5) Comparison'!AJ112</f>
        <v>#N/A</v>
      </c>
      <c r="Z111" s="7"/>
    </row>
    <row r="112" ht="18.75" hidden="1" customHeight="1">
      <c r="A112" s="7"/>
      <c r="B112" s="162"/>
      <c r="C112" s="7"/>
      <c r="D112" s="268" t="str">
        <f>IF('(I-2) Bands'!$K$46&gt;9,'(T) General Tables'!$A$14,'(T) General Tables'!$A$15)</f>
        <v>Not Required</v>
      </c>
      <c r="E112" s="162"/>
      <c r="F112" s="7"/>
      <c r="G112" s="421" t="str">
        <f>'(T) General Tables'!$A$39</f>
        <v>B/CS</v>
      </c>
      <c r="H112" s="466"/>
      <c r="I112" s="460" t="str">
        <f>IF(D112='(T) General Tables'!$A$14,'(I-1) General'!$H$66,"-")</f>
        <v>-</v>
      </c>
      <c r="J112" s="422"/>
      <c r="K112" s="440"/>
      <c r="L112" s="422"/>
      <c r="M112" s="207"/>
      <c r="N112" s="424" t="str">
        <f t="array" ref="N112">INDEX('(Keep) Sheet1'!$C$7:$D$35,MATCH(K112,'(Keep) Sheet1'!$C$7:$C$35,0),2)</f>
        <v>#N/A</v>
      </c>
      <c r="O112" s="422"/>
      <c r="P112" s="207"/>
      <c r="Q112" s="429" t="str">
        <f>'(R-5) Comparison'!V113</f>
        <v>#N/A</v>
      </c>
      <c r="R112" s="429" t="str">
        <f>'(R-5) Comparison'!Y113</f>
        <v>#N/A</v>
      </c>
      <c r="S112" s="431" t="str">
        <f>'(R-5) Comparison'!X113</f>
        <v>#N/A</v>
      </c>
      <c r="T112" s="429" t="str">
        <f>'(R-5) Comparison'!W113</f>
        <v>#N/A</v>
      </c>
      <c r="U112" s="465"/>
      <c r="V112" s="429" t="str">
        <f>'(R-5) Comparison'!AI113</f>
        <v>#N/A</v>
      </c>
      <c r="W112" s="429" t="str">
        <f>'(R-5) Comparison'!AL113</f>
        <v>#N/A</v>
      </c>
      <c r="X112" s="431" t="str">
        <f>'(R-5) Comparison'!AK113</f>
        <v>#N/A</v>
      </c>
      <c r="Y112" s="429" t="str">
        <f>'(R-5) Comparison'!AJ113</f>
        <v>#N/A</v>
      </c>
      <c r="Z112" s="7"/>
    </row>
    <row r="113" ht="18.75" hidden="1" customHeight="1">
      <c r="A113" s="7"/>
      <c r="B113" s="162"/>
      <c r="C113" s="25"/>
      <c r="D113" s="268" t="str">
        <f>IF('(I-2) Bands'!$K$50&gt;0,'(T) General Tables'!$A$14,'(T) General Tables'!$A$15)</f>
        <v>Not Required</v>
      </c>
      <c r="E113" s="162"/>
      <c r="F113" s="7"/>
      <c r="G113" s="437" t="str">
        <f>'(T) General Tables'!$A$39</f>
        <v>B/CS</v>
      </c>
      <c r="H113" s="459"/>
      <c r="I113" s="461" t="str">
        <f>IF(D113='(T) General Tables'!$A$14,'(I-1) General'!$H$64,"-")</f>
        <v>-</v>
      </c>
      <c r="J113" s="440"/>
      <c r="K113" s="440"/>
      <c r="L113" s="440"/>
      <c r="M113" s="207"/>
      <c r="N113" s="439" t="str">
        <f t="array" ref="N113">INDEX('(Keep) Sheet1'!$C$7:$D$35,MATCH(K113,'(Keep) Sheet1'!$C$7:$C$35,0),2)</f>
        <v>#N/A</v>
      </c>
      <c r="O113" s="422"/>
      <c r="P113" s="207"/>
      <c r="Q113" s="429" t="str">
        <f>'(R-5) Comparison'!V114</f>
        <v>#N/A</v>
      </c>
      <c r="R113" s="429" t="str">
        <f>'(R-5) Comparison'!Y114</f>
        <v>#N/A</v>
      </c>
      <c r="S113" s="431" t="str">
        <f>'(R-5) Comparison'!X114</f>
        <v>#N/A</v>
      </c>
      <c r="T113" s="429" t="str">
        <f>'(R-5) Comparison'!W114</f>
        <v>#N/A</v>
      </c>
      <c r="U113" s="465"/>
      <c r="V113" s="429" t="str">
        <f>'(R-5) Comparison'!AI114</f>
        <v>#N/A</v>
      </c>
      <c r="W113" s="429" t="str">
        <f>'(R-5) Comparison'!AL114</f>
        <v>#N/A</v>
      </c>
      <c r="X113" s="431" t="str">
        <f>'(R-5) Comparison'!AK114</f>
        <v>#N/A</v>
      </c>
      <c r="Y113" s="429" t="str">
        <f>'(R-5) Comparison'!AJ114</f>
        <v>#N/A</v>
      </c>
      <c r="Z113" s="7"/>
    </row>
    <row r="114" ht="18.75" hidden="1" customHeight="1">
      <c r="A114" s="7"/>
      <c r="B114" s="162"/>
      <c r="C114" s="25"/>
      <c r="D114" s="268" t="str">
        <f>IF('(I-2) Bands'!$K$50&gt;0,'(T) General Tables'!$A$14,'(T) General Tables'!$A$15)</f>
        <v>Not Required</v>
      </c>
      <c r="E114" s="162"/>
      <c r="F114" s="7"/>
      <c r="G114" s="437" t="str">
        <f>'(T) General Tables'!$A$39</f>
        <v>B/CS</v>
      </c>
      <c r="H114" s="459"/>
      <c r="I114" s="461" t="str">
        <f>IF(D114='(T) General Tables'!$A$14,'(I-1) General'!$H$64,"-")</f>
        <v>-</v>
      </c>
      <c r="J114" s="440"/>
      <c r="K114" s="440"/>
      <c r="L114" s="440"/>
      <c r="M114" s="207"/>
      <c r="N114" s="439" t="str">
        <f t="array" ref="N114">INDEX('(Keep) Sheet1'!$C$7:$D$35,MATCH(K114,'(Keep) Sheet1'!$C$7:$C$35,0),2)</f>
        <v>#N/A</v>
      </c>
      <c r="O114" s="422"/>
      <c r="P114" s="207"/>
      <c r="Q114" s="429" t="str">
        <f>'(R-5) Comparison'!V115</f>
        <v>#N/A</v>
      </c>
      <c r="R114" s="429" t="str">
        <f>'(R-5) Comparison'!Y115</f>
        <v>#N/A</v>
      </c>
      <c r="S114" s="431" t="str">
        <f>'(R-5) Comparison'!X115</f>
        <v>#N/A</v>
      </c>
      <c r="T114" s="429" t="str">
        <f>'(R-5) Comparison'!W115</f>
        <v>#N/A</v>
      </c>
      <c r="U114" s="465"/>
      <c r="V114" s="429" t="str">
        <f>'(R-5) Comparison'!AI115</f>
        <v>#N/A</v>
      </c>
      <c r="W114" s="429" t="str">
        <f>'(R-5) Comparison'!AL115</f>
        <v>#N/A</v>
      </c>
      <c r="X114" s="431" t="str">
        <f>'(R-5) Comparison'!AK115</f>
        <v>#N/A</v>
      </c>
      <c r="Y114" s="429" t="str">
        <f>'(R-5) Comparison'!AJ115</f>
        <v>#N/A</v>
      </c>
      <c r="Z114" s="7"/>
    </row>
    <row r="115" ht="18.75" hidden="1" customHeight="1">
      <c r="A115" s="7"/>
      <c r="B115" s="162"/>
      <c r="C115" s="25"/>
      <c r="D115" s="268" t="str">
        <f>IF('(I-2) Bands'!$K$50&gt;2,'(T) General Tables'!$A$14,'(T) General Tables'!$A$15)</f>
        <v>Not Required</v>
      </c>
      <c r="E115" s="162"/>
      <c r="F115" s="7"/>
      <c r="G115" s="437" t="str">
        <f>'(T) General Tables'!$A$39</f>
        <v>B/CS</v>
      </c>
      <c r="H115" s="459"/>
      <c r="I115" s="461" t="str">
        <f>IF(D115='(T) General Tables'!$A$14,'(I-1) General'!$H$64,"-")</f>
        <v>-</v>
      </c>
      <c r="J115" s="422"/>
      <c r="K115" s="440"/>
      <c r="L115" s="440"/>
      <c r="M115" s="207"/>
      <c r="N115" s="439" t="str">
        <f t="array" ref="N115">INDEX('(Keep) Sheet1'!$C$7:$D$35,MATCH(K115,'(Keep) Sheet1'!$C$7:$C$35,0),2)</f>
        <v>#N/A</v>
      </c>
      <c r="O115" s="422"/>
      <c r="P115" s="207"/>
      <c r="Q115" s="429" t="str">
        <f>'(R-5) Comparison'!V116</f>
        <v>#N/A</v>
      </c>
      <c r="R115" s="429" t="str">
        <f>'(R-5) Comparison'!Y116</f>
        <v>#N/A</v>
      </c>
      <c r="S115" s="431" t="str">
        <f>'(R-5) Comparison'!X116</f>
        <v>#N/A</v>
      </c>
      <c r="T115" s="429" t="str">
        <f>'(R-5) Comparison'!W116</f>
        <v>#N/A</v>
      </c>
      <c r="U115" s="465"/>
      <c r="V115" s="429" t="str">
        <f>'(R-5) Comparison'!AI116</f>
        <v>#N/A</v>
      </c>
      <c r="W115" s="429" t="str">
        <f>'(R-5) Comparison'!AL116</f>
        <v>#N/A</v>
      </c>
      <c r="X115" s="431" t="str">
        <f>'(R-5) Comparison'!AK116</f>
        <v>#N/A</v>
      </c>
      <c r="Y115" s="429" t="str">
        <f>'(R-5) Comparison'!AJ116</f>
        <v>#N/A</v>
      </c>
      <c r="Z115" s="7"/>
    </row>
    <row r="116" ht="18.75" hidden="1" customHeight="1">
      <c r="A116" s="7"/>
      <c r="B116" s="162"/>
      <c r="C116" s="7"/>
      <c r="D116" s="268" t="str">
        <f>IF('(I-2) Bands'!$K$50&gt;3,'(T) General Tables'!$A$14,'(T) General Tables'!$A$15)</f>
        <v>Not Required</v>
      </c>
      <c r="E116" s="162"/>
      <c r="F116" s="7"/>
      <c r="G116" s="437" t="str">
        <f>'(T) General Tables'!$A$39</f>
        <v>B/CS</v>
      </c>
      <c r="H116" s="466"/>
      <c r="I116" s="461" t="str">
        <f>IF(D116='(T) General Tables'!$A$14,'(I-1) General'!$H$64,"-")</f>
        <v>-</v>
      </c>
      <c r="J116" s="422"/>
      <c r="K116" s="440"/>
      <c r="L116" s="422"/>
      <c r="M116" s="207"/>
      <c r="N116" s="439" t="str">
        <f t="array" ref="N116">INDEX('(Keep) Sheet1'!$C$7:$D$35,MATCH(K116,'(Keep) Sheet1'!$C$7:$C$35,0),2)</f>
        <v>#N/A</v>
      </c>
      <c r="O116" s="422"/>
      <c r="P116" s="207"/>
      <c r="Q116" s="429" t="str">
        <f>'(R-5) Comparison'!V117</f>
        <v>#N/A</v>
      </c>
      <c r="R116" s="429" t="str">
        <f>'(R-5) Comparison'!Y117</f>
        <v>#N/A</v>
      </c>
      <c r="S116" s="431" t="str">
        <f>'(R-5) Comparison'!X117</f>
        <v>#N/A</v>
      </c>
      <c r="T116" s="429" t="str">
        <f>'(R-5) Comparison'!W117</f>
        <v>#N/A</v>
      </c>
      <c r="U116" s="465"/>
      <c r="V116" s="429" t="str">
        <f>'(R-5) Comparison'!AI117</f>
        <v>#N/A</v>
      </c>
      <c r="W116" s="429" t="str">
        <f>'(R-5) Comparison'!AL117</f>
        <v>#N/A</v>
      </c>
      <c r="X116" s="431" t="str">
        <f>'(R-5) Comparison'!AK117</f>
        <v>#N/A</v>
      </c>
      <c r="Y116" s="429" t="str">
        <f>'(R-5) Comparison'!AJ117</f>
        <v>#N/A</v>
      </c>
      <c r="Z116" s="7"/>
    </row>
    <row r="117" ht="18.75" hidden="1" customHeight="1">
      <c r="A117" s="7"/>
      <c r="B117" s="162"/>
      <c r="C117" s="7"/>
      <c r="D117" s="268" t="str">
        <f>IF('(I-2) Bands'!$K$50&gt;4,'(T) General Tables'!$A$14,'(T) General Tables'!$A$15)</f>
        <v>Not Required</v>
      </c>
      <c r="E117" s="162"/>
      <c r="F117" s="7"/>
      <c r="G117" s="437" t="str">
        <f>'(T) General Tables'!$A$39</f>
        <v>B/CS</v>
      </c>
      <c r="H117" s="466"/>
      <c r="I117" s="461" t="str">
        <f>IF(D117='(T) General Tables'!$A$14,'(I-1) General'!$H$64,"-")</f>
        <v>-</v>
      </c>
      <c r="J117" s="422"/>
      <c r="K117" s="440"/>
      <c r="L117" s="422"/>
      <c r="M117" s="207"/>
      <c r="N117" s="439" t="str">
        <f t="array" ref="N117">INDEX('(Keep) Sheet1'!$C$7:$D$35,MATCH(K117,'(Keep) Sheet1'!$C$7:$C$35,0),2)</f>
        <v>#N/A</v>
      </c>
      <c r="O117" s="422"/>
      <c r="P117" s="207"/>
      <c r="Q117" s="429" t="str">
        <f>'(R-5) Comparison'!V118</f>
        <v>#N/A</v>
      </c>
      <c r="R117" s="429" t="str">
        <f>'(R-5) Comparison'!Y118</f>
        <v>#N/A</v>
      </c>
      <c r="S117" s="431" t="str">
        <f>'(R-5) Comparison'!X118</f>
        <v>#N/A</v>
      </c>
      <c r="T117" s="429" t="str">
        <f>'(R-5) Comparison'!W118</f>
        <v>#N/A</v>
      </c>
      <c r="U117" s="465"/>
      <c r="V117" s="429" t="str">
        <f>'(R-5) Comparison'!AI118</f>
        <v>#N/A</v>
      </c>
      <c r="W117" s="429" t="str">
        <f>'(R-5) Comparison'!AL118</f>
        <v>#N/A</v>
      </c>
      <c r="X117" s="431" t="str">
        <f>'(R-5) Comparison'!AK118</f>
        <v>#N/A</v>
      </c>
      <c r="Y117" s="429" t="str">
        <f>'(R-5) Comparison'!AJ118</f>
        <v>#N/A</v>
      </c>
      <c r="Z117" s="7"/>
    </row>
    <row r="118" ht="18.75" hidden="1" customHeight="1">
      <c r="A118" s="7"/>
      <c r="B118" s="162"/>
      <c r="C118" s="7"/>
      <c r="D118" s="268" t="str">
        <f>IF('(I-2) Bands'!$K$50&gt;5,'(T) General Tables'!$A$14,'(T) General Tables'!$A$15)</f>
        <v>Not Required</v>
      </c>
      <c r="E118" s="162"/>
      <c r="F118" s="7"/>
      <c r="G118" s="437" t="str">
        <f>'(T) General Tables'!$A$39</f>
        <v>B/CS</v>
      </c>
      <c r="H118" s="466"/>
      <c r="I118" s="461" t="str">
        <f>IF(D118='(T) General Tables'!$A$14,'(I-1) General'!$H$64,"-")</f>
        <v>-</v>
      </c>
      <c r="J118" s="422"/>
      <c r="K118" s="440"/>
      <c r="L118" s="422"/>
      <c r="M118" s="207"/>
      <c r="N118" s="439" t="str">
        <f t="array" ref="N118">INDEX('(Keep) Sheet1'!$C$7:$D$35,MATCH(K118,'(Keep) Sheet1'!$C$7:$C$35,0),2)</f>
        <v>#N/A</v>
      </c>
      <c r="O118" s="422"/>
      <c r="P118" s="207"/>
      <c r="Q118" s="429" t="str">
        <f>'(R-5) Comparison'!V119</f>
        <v>#N/A</v>
      </c>
      <c r="R118" s="429" t="str">
        <f>'(R-5) Comparison'!Y119</f>
        <v>#N/A</v>
      </c>
      <c r="S118" s="431" t="str">
        <f>'(R-5) Comparison'!X119</f>
        <v>#N/A</v>
      </c>
      <c r="T118" s="429" t="str">
        <f>'(R-5) Comparison'!W119</f>
        <v>#N/A</v>
      </c>
      <c r="U118" s="465"/>
      <c r="V118" s="429" t="str">
        <f>'(R-5) Comparison'!AI119</f>
        <v>#N/A</v>
      </c>
      <c r="W118" s="429" t="str">
        <f>'(R-5) Comparison'!AL119</f>
        <v>#N/A</v>
      </c>
      <c r="X118" s="431" t="str">
        <f>'(R-5) Comparison'!AK119</f>
        <v>#N/A</v>
      </c>
      <c r="Y118" s="429" t="str">
        <f>'(R-5) Comparison'!AJ119</f>
        <v>#N/A</v>
      </c>
      <c r="Z118" s="7"/>
    </row>
    <row r="119" ht="18.75" hidden="1" customHeight="1">
      <c r="A119" s="7"/>
      <c r="B119" s="162"/>
      <c r="C119" s="7"/>
      <c r="D119" s="268" t="str">
        <f>IF('(I-2) Bands'!$K$50&gt;6,'(T) General Tables'!$A$14,'(T) General Tables'!$A$15)</f>
        <v>Not Required</v>
      </c>
      <c r="E119" s="162"/>
      <c r="F119" s="7"/>
      <c r="G119" s="437" t="str">
        <f>'(T) General Tables'!$A$39</f>
        <v>B/CS</v>
      </c>
      <c r="H119" s="466"/>
      <c r="I119" s="461" t="str">
        <f>IF(D119='(T) General Tables'!$A$14,'(I-1) General'!$H$64,"-")</f>
        <v>-</v>
      </c>
      <c r="J119" s="422"/>
      <c r="K119" s="440"/>
      <c r="L119" s="422"/>
      <c r="M119" s="207"/>
      <c r="N119" s="439" t="str">
        <f t="array" ref="N119">INDEX('(Keep) Sheet1'!$C$7:$D$35,MATCH(K119,'(Keep) Sheet1'!$C$7:$C$35,0),2)</f>
        <v>#N/A</v>
      </c>
      <c r="O119" s="422"/>
      <c r="P119" s="207"/>
      <c r="Q119" s="429" t="str">
        <f>'(R-5) Comparison'!V120</f>
        <v>#N/A</v>
      </c>
      <c r="R119" s="429" t="str">
        <f>'(R-5) Comparison'!Y120</f>
        <v>#N/A</v>
      </c>
      <c r="S119" s="431" t="str">
        <f>'(R-5) Comparison'!X120</f>
        <v>#N/A</v>
      </c>
      <c r="T119" s="429" t="str">
        <f>'(R-5) Comparison'!W120</f>
        <v>#N/A</v>
      </c>
      <c r="U119" s="465"/>
      <c r="V119" s="429" t="str">
        <f>'(R-5) Comparison'!AI120</f>
        <v>#N/A</v>
      </c>
      <c r="W119" s="429" t="str">
        <f>'(R-5) Comparison'!AL120</f>
        <v>#N/A</v>
      </c>
      <c r="X119" s="431" t="str">
        <f>'(R-5) Comparison'!AK120</f>
        <v>#N/A</v>
      </c>
      <c r="Y119" s="429" t="str">
        <f>'(R-5) Comparison'!AJ120</f>
        <v>#N/A</v>
      </c>
      <c r="Z119" s="7"/>
    </row>
    <row r="120" ht="18.75" hidden="1" customHeight="1">
      <c r="A120" s="7"/>
      <c r="B120" s="162"/>
      <c r="C120" s="7"/>
      <c r="D120" s="268" t="str">
        <f>IF('(I-2) Bands'!$K$50&gt;7,'(T) General Tables'!$A$14,'(T) General Tables'!$A$15)</f>
        <v>Not Required</v>
      </c>
      <c r="E120" s="162"/>
      <c r="F120" s="7"/>
      <c r="G120" s="437" t="str">
        <f>'(T) General Tables'!$A$39</f>
        <v>B/CS</v>
      </c>
      <c r="H120" s="466"/>
      <c r="I120" s="461" t="str">
        <f>IF(D120='(T) General Tables'!$A$14,'(I-1) General'!$H$64,"-")</f>
        <v>-</v>
      </c>
      <c r="J120" s="422"/>
      <c r="K120" s="440"/>
      <c r="L120" s="422"/>
      <c r="M120" s="207"/>
      <c r="N120" s="439" t="str">
        <f t="array" ref="N120">INDEX('(Keep) Sheet1'!$C$7:$D$35,MATCH(K120,'(Keep) Sheet1'!$C$7:$C$35,0),2)</f>
        <v>#N/A</v>
      </c>
      <c r="O120" s="422"/>
      <c r="P120" s="207"/>
      <c r="Q120" s="429" t="str">
        <f>'(R-5) Comparison'!V121</f>
        <v>#N/A</v>
      </c>
      <c r="R120" s="429" t="str">
        <f>'(R-5) Comparison'!Y121</f>
        <v>#N/A</v>
      </c>
      <c r="S120" s="431" t="str">
        <f>'(R-5) Comparison'!X121</f>
        <v>#N/A</v>
      </c>
      <c r="T120" s="429" t="str">
        <f>'(R-5) Comparison'!W121</f>
        <v>#N/A</v>
      </c>
      <c r="U120" s="465"/>
      <c r="V120" s="429" t="str">
        <f>'(R-5) Comparison'!AI121</f>
        <v>#N/A</v>
      </c>
      <c r="W120" s="429" t="str">
        <f>'(R-5) Comparison'!AL121</f>
        <v>#N/A</v>
      </c>
      <c r="X120" s="431" t="str">
        <f>'(R-5) Comparison'!AK121</f>
        <v>#N/A</v>
      </c>
      <c r="Y120" s="429" t="str">
        <f>'(R-5) Comparison'!AJ121</f>
        <v>#N/A</v>
      </c>
      <c r="Z120" s="7"/>
    </row>
    <row r="121" ht="18.75" hidden="1" customHeight="1">
      <c r="A121" s="7"/>
      <c r="B121" s="162"/>
      <c r="C121" s="7"/>
      <c r="D121" s="268" t="str">
        <f>IF('(I-2) Bands'!$K$50&gt;8,'(T) General Tables'!$A$14,'(T) General Tables'!$A$15)</f>
        <v>Not Required</v>
      </c>
      <c r="E121" s="162"/>
      <c r="F121" s="7"/>
      <c r="G121" s="437" t="str">
        <f>'(T) General Tables'!$A$39</f>
        <v>B/CS</v>
      </c>
      <c r="H121" s="466"/>
      <c r="I121" s="461" t="str">
        <f>IF(D121='(T) General Tables'!$A$14,'(I-1) General'!$H$64,"-")</f>
        <v>-</v>
      </c>
      <c r="J121" s="422"/>
      <c r="K121" s="440"/>
      <c r="L121" s="422"/>
      <c r="M121" s="207"/>
      <c r="N121" s="439" t="str">
        <f t="array" ref="N121">INDEX('(Keep) Sheet1'!$C$7:$D$35,MATCH(K121,'(Keep) Sheet1'!$C$7:$C$35,0),2)</f>
        <v>#N/A</v>
      </c>
      <c r="O121" s="422"/>
      <c r="P121" s="207"/>
      <c r="Q121" s="429" t="str">
        <f>'(R-5) Comparison'!V122</f>
        <v>#N/A</v>
      </c>
      <c r="R121" s="429" t="str">
        <f>'(R-5) Comparison'!Y122</f>
        <v>#N/A</v>
      </c>
      <c r="S121" s="431" t="str">
        <f>'(R-5) Comparison'!X122</f>
        <v>#N/A</v>
      </c>
      <c r="T121" s="429" t="str">
        <f>'(R-5) Comparison'!W122</f>
        <v>#N/A</v>
      </c>
      <c r="U121" s="465"/>
      <c r="V121" s="429" t="str">
        <f>'(R-5) Comparison'!AI122</f>
        <v>#N/A</v>
      </c>
      <c r="W121" s="429" t="str">
        <f>'(R-5) Comparison'!AL122</f>
        <v>#N/A</v>
      </c>
      <c r="X121" s="431" t="str">
        <f>'(R-5) Comparison'!AK122</f>
        <v>#N/A</v>
      </c>
      <c r="Y121" s="429" t="str">
        <f>'(R-5) Comparison'!AJ122</f>
        <v>#N/A</v>
      </c>
      <c r="Z121" s="7"/>
    </row>
    <row r="122" ht="18.75" hidden="1" customHeight="1">
      <c r="A122" s="7"/>
      <c r="B122" s="162"/>
      <c r="C122" s="7"/>
      <c r="D122" s="268" t="str">
        <f>IF('(I-2) Bands'!$K$50&gt;9,'(T) General Tables'!$A$14,'(T) General Tables'!$A$15)</f>
        <v>Not Required</v>
      </c>
      <c r="E122" s="162"/>
      <c r="F122" s="7"/>
      <c r="G122" s="437" t="str">
        <f>'(T) General Tables'!$A$39</f>
        <v>B/CS</v>
      </c>
      <c r="H122" s="466"/>
      <c r="I122" s="461" t="str">
        <f>IF(D122='(T) General Tables'!$A$14,'(I-1) General'!$H$64,"-")</f>
        <v>-</v>
      </c>
      <c r="J122" s="422"/>
      <c r="K122" s="440"/>
      <c r="L122" s="422"/>
      <c r="M122" s="207"/>
      <c r="N122" s="439" t="str">
        <f t="array" ref="N122">INDEX('(Keep) Sheet1'!$C$7:$D$35,MATCH(K122,'(Keep) Sheet1'!$C$7:$C$35,0),2)</f>
        <v>#N/A</v>
      </c>
      <c r="O122" s="422"/>
      <c r="P122" s="207"/>
      <c r="Q122" s="429" t="str">
        <f>'(R-5) Comparison'!V123</f>
        <v>#N/A</v>
      </c>
      <c r="R122" s="429" t="str">
        <f>'(R-5) Comparison'!Y123</f>
        <v>#N/A</v>
      </c>
      <c r="S122" s="431" t="str">
        <f>'(R-5) Comparison'!X123</f>
        <v>#N/A</v>
      </c>
      <c r="T122" s="429" t="str">
        <f>'(R-5) Comparison'!W123</f>
        <v>#N/A</v>
      </c>
      <c r="U122" s="465"/>
      <c r="V122" s="429" t="str">
        <f>'(R-5) Comparison'!AI123</f>
        <v>#N/A</v>
      </c>
      <c r="W122" s="429" t="str">
        <f>'(R-5) Comparison'!AL123</f>
        <v>#N/A</v>
      </c>
      <c r="X122" s="431" t="str">
        <f>'(R-5) Comparison'!AK123</f>
        <v>#N/A</v>
      </c>
      <c r="Y122" s="429" t="str">
        <f>'(R-5) Comparison'!AJ123</f>
        <v>#N/A</v>
      </c>
      <c r="Z122" s="7"/>
    </row>
    <row r="123" ht="18.75" customHeight="1">
      <c r="A123" s="7"/>
      <c r="B123" s="7"/>
      <c r="C123" s="25"/>
      <c r="D123" s="269"/>
      <c r="E123" s="7"/>
      <c r="F123" s="7"/>
      <c r="G123" s="7"/>
      <c r="H123" s="7"/>
      <c r="I123" s="7"/>
      <c r="J123" s="207"/>
      <c r="K123" s="207"/>
      <c r="L123" s="207"/>
      <c r="M123" s="7"/>
      <c r="N123" s="7"/>
      <c r="O123" s="7"/>
      <c r="P123" s="7"/>
      <c r="Q123" s="7"/>
      <c r="R123" s="7"/>
      <c r="S123" s="7"/>
      <c r="T123" s="207"/>
      <c r="U123" s="7"/>
      <c r="V123" s="7"/>
      <c r="W123" s="7"/>
      <c r="X123" s="7"/>
      <c r="Y123" s="207"/>
      <c r="Z123" s="392"/>
    </row>
    <row r="124" ht="18.75" customHeight="1">
      <c r="A124" s="7"/>
      <c r="B124" s="7"/>
      <c r="C124" s="25"/>
      <c r="D124" s="269"/>
      <c r="E124" s="7"/>
      <c r="F124" s="7"/>
      <c r="G124" s="282" t="str">
        <f>'(I-1) General'!G84</f>
        <v>| Permit/File Number: Building Permit 123567 | Calculations completed by: Tim - info@part9bracing.ca |</v>
      </c>
      <c r="H124" s="27"/>
      <c r="I124" s="27"/>
      <c r="J124" s="27"/>
      <c r="K124" s="27"/>
      <c r="L124" s="27"/>
      <c r="M124" s="27"/>
      <c r="N124" s="27"/>
      <c r="O124" s="27"/>
      <c r="P124" s="27"/>
      <c r="Q124" s="27"/>
      <c r="R124" s="27"/>
      <c r="S124" s="27"/>
      <c r="T124" s="27"/>
      <c r="U124" s="27"/>
      <c r="V124" s="27"/>
      <c r="W124" s="27"/>
      <c r="X124" s="27"/>
      <c r="Y124" s="28"/>
      <c r="Z124" s="392"/>
    </row>
    <row r="125" ht="18.75" customHeight="1">
      <c r="A125" s="7"/>
      <c r="B125" s="7"/>
      <c r="C125" s="25"/>
      <c r="D125" s="269"/>
      <c r="E125" s="7"/>
      <c r="F125" s="7"/>
      <c r="G125" s="467" t="s">
        <v>719</v>
      </c>
      <c r="H125" s="27"/>
      <c r="I125" s="27"/>
      <c r="J125" s="27"/>
      <c r="K125" s="27"/>
      <c r="L125" s="27"/>
      <c r="M125" s="27"/>
      <c r="N125" s="27"/>
      <c r="O125" s="27"/>
      <c r="P125" s="27"/>
      <c r="Q125" s="27"/>
      <c r="R125" s="27"/>
      <c r="S125" s="27"/>
      <c r="T125" s="27"/>
      <c r="U125" s="27"/>
      <c r="V125" s="27"/>
      <c r="W125" s="27"/>
      <c r="X125" s="27"/>
      <c r="Y125" s="28"/>
      <c r="Z125" s="392"/>
    </row>
    <row r="126" ht="14.25" customHeight="1">
      <c r="A126" s="7"/>
      <c r="B126" s="7"/>
      <c r="C126" s="25"/>
      <c r="D126" s="207"/>
      <c r="E126" s="7"/>
      <c r="F126" s="7"/>
      <c r="G126" s="7"/>
      <c r="H126" s="7"/>
      <c r="I126" s="7"/>
      <c r="J126" s="207"/>
      <c r="K126" s="207"/>
      <c r="L126" s="207"/>
      <c r="M126" s="7"/>
      <c r="N126" s="7"/>
      <c r="O126" s="7"/>
      <c r="P126" s="7"/>
      <c r="Q126" s="7"/>
      <c r="R126" s="7"/>
      <c r="S126" s="7"/>
      <c r="T126" s="207"/>
      <c r="U126" s="7"/>
      <c r="V126" s="7"/>
      <c r="W126" s="7"/>
      <c r="X126" s="7"/>
      <c r="Y126" s="207"/>
      <c r="Z126" s="392"/>
    </row>
    <row r="127" ht="14.25" customHeight="1">
      <c r="A127" s="7"/>
      <c r="B127" s="7"/>
      <c r="C127" s="25"/>
      <c r="D127" s="207"/>
      <c r="E127" s="7"/>
      <c r="F127" s="7"/>
      <c r="G127" s="7"/>
      <c r="H127" s="7"/>
      <c r="I127" s="7"/>
      <c r="J127" s="207"/>
      <c r="K127" s="207"/>
      <c r="L127" s="207"/>
      <c r="M127" s="7"/>
      <c r="N127" s="7"/>
      <c r="O127" s="392"/>
      <c r="P127" s="7"/>
      <c r="Q127" s="7"/>
      <c r="R127" s="7"/>
      <c r="S127" s="7"/>
      <c r="T127" s="207"/>
      <c r="U127" s="7"/>
      <c r="V127" s="7"/>
      <c r="W127" s="7"/>
      <c r="X127" s="7"/>
      <c r="Y127" s="207"/>
      <c r="Z127" s="7"/>
    </row>
    <row r="128" ht="14.25" customHeight="1">
      <c r="A128" s="7"/>
      <c r="B128" s="7"/>
      <c r="C128" s="25"/>
      <c r="D128" s="207"/>
      <c r="E128" s="7"/>
      <c r="F128" s="7"/>
      <c r="G128" s="317"/>
      <c r="H128" s="7"/>
      <c r="I128" s="7"/>
      <c r="J128" s="207"/>
      <c r="K128" s="207"/>
      <c r="L128" s="207"/>
      <c r="M128" s="7"/>
      <c r="N128" s="7"/>
      <c r="O128" s="7"/>
      <c r="P128" s="7"/>
      <c r="Q128" s="7"/>
      <c r="R128" s="7"/>
      <c r="S128" s="7"/>
      <c r="T128" s="207"/>
      <c r="U128" s="7"/>
      <c r="V128" s="7"/>
      <c r="W128" s="7"/>
      <c r="X128" s="7"/>
      <c r="Y128" s="207"/>
      <c r="Z128" s="7"/>
    </row>
    <row r="129" ht="14.25" customHeight="1">
      <c r="A129" s="7"/>
      <c r="B129" s="7"/>
      <c r="C129" s="25"/>
      <c r="D129" s="207"/>
      <c r="E129" s="7"/>
      <c r="F129" s="7"/>
      <c r="G129" s="7"/>
      <c r="H129" s="7"/>
      <c r="I129" s="7"/>
      <c r="J129" s="207"/>
      <c r="K129" s="207"/>
      <c r="L129" s="207"/>
      <c r="M129" s="7"/>
      <c r="N129" s="7"/>
      <c r="O129" s="7"/>
      <c r="P129" s="7"/>
      <c r="Q129" s="7"/>
      <c r="R129" s="7"/>
      <c r="S129" s="7"/>
      <c r="T129" s="207"/>
      <c r="U129" s="7"/>
      <c r="V129" s="7"/>
      <c r="W129" s="7"/>
      <c r="X129" s="7"/>
      <c r="Y129" s="207"/>
      <c r="Z129" s="7"/>
    </row>
    <row r="130" ht="14.25" customHeight="1">
      <c r="A130" s="7"/>
      <c r="B130" s="7"/>
      <c r="C130" s="25"/>
      <c r="D130" s="207"/>
      <c r="E130" s="7"/>
      <c r="F130" s="7"/>
      <c r="G130" s="7"/>
      <c r="H130" s="7"/>
      <c r="I130" s="7"/>
      <c r="J130" s="207"/>
      <c r="K130" s="207"/>
      <c r="L130" s="207"/>
      <c r="M130" s="7"/>
      <c r="N130" s="7"/>
      <c r="O130" s="7"/>
      <c r="P130" s="7"/>
      <c r="Q130" s="7"/>
      <c r="R130" s="7"/>
      <c r="S130" s="7"/>
      <c r="T130" s="207"/>
      <c r="U130" s="7"/>
      <c r="V130" s="7"/>
      <c r="W130" s="7"/>
      <c r="X130" s="7"/>
      <c r="Y130" s="207"/>
      <c r="Z130" s="7"/>
    </row>
    <row r="131" ht="14.25" customHeight="1">
      <c r="A131" s="7"/>
      <c r="B131" s="7"/>
      <c r="C131" s="25"/>
      <c r="D131" s="207"/>
      <c r="E131" s="7"/>
      <c r="F131" s="7"/>
      <c r="G131" s="7"/>
      <c r="H131" s="7"/>
      <c r="I131" s="7"/>
      <c r="J131" s="207"/>
      <c r="K131" s="207"/>
      <c r="L131" s="207"/>
      <c r="M131" s="7"/>
      <c r="N131" s="7"/>
      <c r="O131" s="7"/>
      <c r="P131" s="7"/>
      <c r="Q131" s="7"/>
      <c r="R131" s="7"/>
      <c r="S131" s="7"/>
      <c r="T131" s="207"/>
      <c r="U131" s="7"/>
      <c r="V131" s="7"/>
      <c r="W131" s="7"/>
      <c r="X131" s="7"/>
      <c r="Y131" s="207"/>
      <c r="Z131" s="7"/>
    </row>
    <row r="132" ht="14.25" customHeight="1">
      <c r="A132" s="7"/>
      <c r="B132" s="207"/>
      <c r="C132" s="25"/>
      <c r="D132" s="207"/>
      <c r="E132" s="7"/>
      <c r="F132" s="7"/>
      <c r="G132" s="7"/>
      <c r="H132" s="7"/>
      <c r="I132" s="7"/>
      <c r="J132" s="207"/>
      <c r="K132" s="207"/>
      <c r="L132" s="207"/>
      <c r="M132" s="7"/>
      <c r="N132" s="7"/>
      <c r="O132" s="7"/>
      <c r="P132" s="7"/>
      <c r="Q132" s="7"/>
      <c r="R132" s="7"/>
      <c r="S132" s="7"/>
      <c r="T132" s="207"/>
      <c r="U132" s="7"/>
      <c r="V132" s="7"/>
      <c r="W132" s="7"/>
      <c r="X132" s="7"/>
      <c r="Y132" s="207"/>
      <c r="Z132" s="7"/>
    </row>
    <row r="133" ht="14.25" customHeight="1">
      <c r="A133" s="7"/>
      <c r="B133" s="207"/>
      <c r="C133" s="25"/>
      <c r="D133" s="207"/>
      <c r="E133" s="7"/>
      <c r="F133" s="7"/>
      <c r="G133" s="7"/>
      <c r="H133" s="7"/>
      <c r="I133" s="7"/>
      <c r="J133" s="207"/>
      <c r="K133" s="207"/>
      <c r="L133" s="207"/>
      <c r="M133" s="7"/>
      <c r="N133" s="7"/>
      <c r="O133" s="7"/>
      <c r="P133" s="7"/>
      <c r="Q133" s="7"/>
      <c r="R133" s="7"/>
      <c r="S133" s="7"/>
      <c r="T133" s="207"/>
      <c r="U133" s="7"/>
      <c r="V133" s="7"/>
      <c r="W133" s="7"/>
      <c r="X133" s="7"/>
      <c r="Y133" s="207"/>
      <c r="Z133" s="7"/>
    </row>
    <row r="134" ht="14.25" customHeight="1">
      <c r="A134" s="7"/>
      <c r="B134" s="207"/>
      <c r="C134" s="25"/>
      <c r="D134" s="207"/>
      <c r="E134" s="7"/>
      <c r="F134" s="7"/>
      <c r="G134" s="7"/>
      <c r="H134" s="7"/>
      <c r="I134" s="7"/>
      <c r="J134" s="207"/>
      <c r="K134" s="207"/>
      <c r="L134" s="207"/>
      <c r="M134" s="7"/>
      <c r="N134" s="7"/>
      <c r="O134" s="7"/>
      <c r="P134" s="7"/>
      <c r="Q134" s="7"/>
      <c r="R134" s="7"/>
      <c r="S134" s="7"/>
      <c r="T134" s="207"/>
      <c r="U134" s="7"/>
      <c r="V134" s="7"/>
      <c r="W134" s="7"/>
      <c r="X134" s="7"/>
      <c r="Y134" s="207"/>
      <c r="Z134" s="7"/>
    </row>
    <row r="135" ht="14.25" customHeight="1">
      <c r="A135" s="7"/>
      <c r="B135" s="207"/>
      <c r="C135" s="25"/>
      <c r="D135" s="207"/>
      <c r="E135" s="7"/>
      <c r="F135" s="7"/>
      <c r="G135" s="7"/>
      <c r="H135" s="7"/>
      <c r="I135" s="7"/>
      <c r="J135" s="207"/>
      <c r="K135" s="207"/>
      <c r="L135" s="207"/>
      <c r="M135" s="7"/>
      <c r="N135" s="7"/>
      <c r="O135" s="7"/>
      <c r="P135" s="7"/>
      <c r="Q135" s="7"/>
      <c r="R135" s="7"/>
      <c r="S135" s="7"/>
      <c r="T135" s="207"/>
      <c r="U135" s="7"/>
      <c r="V135" s="7"/>
      <c r="W135" s="7"/>
      <c r="X135" s="7"/>
      <c r="Y135" s="207"/>
      <c r="Z135" s="7"/>
    </row>
    <row r="136" ht="14.25" customHeight="1">
      <c r="A136" s="7"/>
      <c r="B136" s="207"/>
      <c r="C136" s="25"/>
      <c r="D136" s="207"/>
      <c r="E136" s="7"/>
      <c r="F136" s="7"/>
      <c r="G136" s="7"/>
      <c r="H136" s="7"/>
      <c r="I136" s="7"/>
      <c r="J136" s="207"/>
      <c r="K136" s="207"/>
      <c r="L136" s="207"/>
      <c r="M136" s="7"/>
      <c r="N136" s="7"/>
      <c r="O136" s="7"/>
      <c r="P136" s="7"/>
      <c r="Q136" s="7"/>
      <c r="R136" s="7"/>
      <c r="S136" s="7"/>
      <c r="T136" s="207"/>
      <c r="U136" s="7"/>
      <c r="V136" s="7"/>
      <c r="W136" s="7"/>
      <c r="X136" s="7"/>
      <c r="Y136" s="207"/>
      <c r="Z136" s="7"/>
    </row>
    <row r="137" ht="14.25" customHeight="1">
      <c r="A137" s="7"/>
      <c r="B137" s="207"/>
      <c r="C137" s="25"/>
      <c r="D137" s="207"/>
      <c r="E137" s="7"/>
      <c r="F137" s="7"/>
      <c r="G137" s="7"/>
      <c r="H137" s="7"/>
      <c r="I137" s="7"/>
      <c r="J137" s="207"/>
      <c r="K137" s="207"/>
      <c r="L137" s="207"/>
      <c r="M137" s="7"/>
      <c r="N137" s="7"/>
      <c r="O137" s="7"/>
      <c r="P137" s="7"/>
      <c r="Q137" s="7"/>
      <c r="R137" s="7"/>
      <c r="S137" s="7"/>
      <c r="T137" s="207"/>
      <c r="U137" s="7"/>
      <c r="V137" s="7"/>
      <c r="W137" s="7"/>
      <c r="X137" s="7"/>
      <c r="Y137" s="207"/>
      <c r="Z137" s="7"/>
    </row>
    <row r="138" ht="14.25" customHeight="1">
      <c r="A138" s="7"/>
      <c r="B138" s="207"/>
      <c r="C138" s="25"/>
      <c r="D138" s="207"/>
      <c r="E138" s="7"/>
      <c r="F138" s="7"/>
      <c r="G138" s="7"/>
      <c r="H138" s="7"/>
      <c r="I138" s="7"/>
      <c r="J138" s="207"/>
      <c r="K138" s="207"/>
      <c r="L138" s="207"/>
      <c r="M138" s="7"/>
      <c r="N138" s="7"/>
      <c r="O138" s="7"/>
      <c r="P138" s="7"/>
      <c r="Q138" s="7"/>
      <c r="R138" s="7"/>
      <c r="S138" s="7"/>
      <c r="T138" s="207"/>
      <c r="U138" s="7"/>
      <c r="V138" s="7"/>
      <c r="W138" s="7"/>
      <c r="X138" s="7"/>
      <c r="Y138" s="207"/>
      <c r="Z138" s="7"/>
    </row>
    <row r="139" ht="14.25" customHeight="1">
      <c r="A139" s="7"/>
      <c r="B139" s="207"/>
      <c r="C139" s="25"/>
      <c r="D139" s="207"/>
      <c r="E139" s="7"/>
      <c r="F139" s="7"/>
      <c r="G139" s="7"/>
      <c r="H139" s="7"/>
      <c r="I139" s="7"/>
      <c r="J139" s="207"/>
      <c r="K139" s="207"/>
      <c r="L139" s="207"/>
      <c r="M139" s="7"/>
      <c r="N139" s="7"/>
      <c r="O139" s="7"/>
      <c r="P139" s="7"/>
      <c r="Q139" s="7"/>
      <c r="R139" s="7"/>
      <c r="S139" s="7"/>
      <c r="T139" s="207"/>
      <c r="U139" s="7"/>
      <c r="V139" s="7"/>
      <c r="W139" s="7"/>
      <c r="X139" s="7"/>
      <c r="Y139" s="207"/>
      <c r="Z139" s="7"/>
    </row>
    <row r="140" ht="14.25" customHeight="1">
      <c r="A140" s="7"/>
      <c r="B140" s="207"/>
      <c r="C140" s="25"/>
      <c r="D140" s="207"/>
      <c r="E140" s="7"/>
      <c r="F140" s="7"/>
      <c r="G140" s="7"/>
      <c r="H140" s="7"/>
      <c r="I140" s="7"/>
      <c r="J140" s="207"/>
      <c r="K140" s="207"/>
      <c r="L140" s="207"/>
      <c r="M140" s="7"/>
      <c r="N140" s="7"/>
      <c r="O140" s="7"/>
      <c r="P140" s="7"/>
      <c r="Q140" s="7"/>
      <c r="R140" s="7"/>
      <c r="S140" s="7"/>
      <c r="T140" s="207"/>
      <c r="U140" s="7"/>
      <c r="V140" s="7"/>
      <c r="W140" s="7"/>
      <c r="X140" s="7"/>
      <c r="Y140" s="207"/>
      <c r="Z140" s="7"/>
    </row>
    <row r="141" ht="14.25" customHeight="1">
      <c r="A141" s="7"/>
      <c r="B141" s="207"/>
      <c r="C141" s="25"/>
      <c r="D141" s="207"/>
      <c r="E141" s="7"/>
      <c r="F141" s="7"/>
      <c r="G141" s="7"/>
      <c r="H141" s="7"/>
      <c r="I141" s="7"/>
      <c r="J141" s="207"/>
      <c r="K141" s="207"/>
      <c r="L141" s="207"/>
      <c r="M141" s="7"/>
      <c r="N141" s="7"/>
      <c r="O141" s="7"/>
      <c r="P141" s="7"/>
      <c r="Q141" s="7"/>
      <c r="R141" s="7"/>
      <c r="S141" s="7"/>
      <c r="T141" s="207"/>
      <c r="U141" s="7"/>
      <c r="V141" s="7"/>
      <c r="W141" s="7"/>
      <c r="X141" s="7"/>
      <c r="Y141" s="207"/>
      <c r="Z141" s="7"/>
    </row>
    <row r="142" ht="14.25" customHeight="1">
      <c r="A142" s="7"/>
      <c r="B142" s="207"/>
      <c r="C142" s="25"/>
      <c r="D142" s="207"/>
      <c r="E142" s="7"/>
      <c r="F142" s="7"/>
      <c r="G142" s="7"/>
      <c r="H142" s="7"/>
      <c r="I142" s="7"/>
      <c r="J142" s="207"/>
      <c r="K142" s="207"/>
      <c r="L142" s="207"/>
      <c r="M142" s="7"/>
      <c r="N142" s="7"/>
      <c r="O142" s="7"/>
      <c r="P142" s="7"/>
      <c r="Q142" s="7"/>
      <c r="R142" s="7"/>
      <c r="S142" s="7"/>
      <c r="T142" s="207"/>
      <c r="U142" s="7"/>
      <c r="V142" s="7"/>
      <c r="W142" s="7"/>
      <c r="X142" s="7"/>
      <c r="Y142" s="207"/>
      <c r="Z142" s="7"/>
    </row>
    <row r="143" ht="14.25" customHeight="1">
      <c r="A143" s="7"/>
      <c r="B143" s="207"/>
      <c r="C143" s="25"/>
      <c r="D143" s="207"/>
      <c r="E143" s="7"/>
      <c r="F143" s="7"/>
      <c r="G143" s="7"/>
      <c r="H143" s="7"/>
      <c r="I143" s="7"/>
      <c r="J143" s="207"/>
      <c r="K143" s="207"/>
      <c r="L143" s="207"/>
      <c r="M143" s="7"/>
      <c r="N143" s="7"/>
      <c r="O143" s="7"/>
      <c r="P143" s="7"/>
      <c r="Q143" s="7"/>
      <c r="R143" s="7"/>
      <c r="S143" s="7"/>
      <c r="T143" s="207"/>
      <c r="U143" s="7"/>
      <c r="V143" s="7"/>
      <c r="W143" s="7"/>
      <c r="X143" s="7"/>
      <c r="Y143" s="207"/>
      <c r="Z143" s="7"/>
    </row>
    <row r="144" ht="14.25" customHeight="1">
      <c r="A144" s="7"/>
      <c r="B144" s="207"/>
      <c r="C144" s="25"/>
      <c r="D144" s="207"/>
      <c r="E144" s="7"/>
      <c r="F144" s="7"/>
      <c r="G144" s="7"/>
      <c r="H144" s="7"/>
      <c r="I144" s="7"/>
      <c r="J144" s="207"/>
      <c r="K144" s="207"/>
      <c r="L144" s="207"/>
      <c r="M144" s="7"/>
      <c r="N144" s="7"/>
      <c r="O144" s="7"/>
      <c r="P144" s="7"/>
      <c r="Q144" s="7"/>
      <c r="R144" s="7"/>
      <c r="S144" s="7"/>
      <c r="T144" s="207"/>
      <c r="U144" s="7"/>
      <c r="V144" s="7"/>
      <c r="W144" s="7"/>
      <c r="X144" s="7"/>
      <c r="Y144" s="207"/>
      <c r="Z144" s="7"/>
    </row>
    <row r="145" ht="14.25" customHeight="1">
      <c r="A145" s="7"/>
      <c r="B145" s="207"/>
      <c r="C145" s="25"/>
      <c r="D145" s="207"/>
      <c r="E145" s="7"/>
      <c r="F145" s="7"/>
      <c r="G145" s="7"/>
      <c r="H145" s="7"/>
      <c r="I145" s="7"/>
      <c r="J145" s="207"/>
      <c r="K145" s="207"/>
      <c r="L145" s="207"/>
      <c r="M145" s="7"/>
      <c r="N145" s="7"/>
      <c r="O145" s="7"/>
      <c r="P145" s="7"/>
      <c r="Q145" s="7"/>
      <c r="R145" s="7"/>
      <c r="S145" s="7"/>
      <c r="T145" s="207"/>
      <c r="U145" s="7"/>
      <c r="V145" s="7"/>
      <c r="W145" s="7"/>
      <c r="X145" s="7"/>
      <c r="Y145" s="207"/>
      <c r="Z145" s="7"/>
    </row>
    <row r="146" ht="14.25" customHeight="1">
      <c r="A146" s="7"/>
      <c r="B146" s="207"/>
      <c r="C146" s="25"/>
      <c r="D146" s="207"/>
      <c r="E146" s="7"/>
      <c r="F146" s="7"/>
      <c r="G146" s="7"/>
      <c r="H146" s="7"/>
      <c r="I146" s="7"/>
      <c r="J146" s="207"/>
      <c r="K146" s="207"/>
      <c r="L146" s="207"/>
      <c r="M146" s="7"/>
      <c r="N146" s="7"/>
      <c r="O146" s="7"/>
      <c r="P146" s="7"/>
      <c r="Q146" s="7"/>
      <c r="R146" s="7"/>
      <c r="S146" s="7"/>
      <c r="T146" s="207"/>
      <c r="U146" s="7"/>
      <c r="V146" s="7"/>
      <c r="W146" s="7"/>
      <c r="X146" s="7"/>
      <c r="Y146" s="207"/>
      <c r="Z146" s="7"/>
    </row>
    <row r="147" ht="14.25" customHeight="1">
      <c r="A147" s="7"/>
      <c r="B147" s="207"/>
      <c r="C147" s="25"/>
      <c r="D147" s="207"/>
      <c r="E147" s="7"/>
      <c r="F147" s="7"/>
      <c r="G147" s="7"/>
      <c r="H147" s="7"/>
      <c r="I147" s="7"/>
      <c r="J147" s="207"/>
      <c r="K147" s="207"/>
      <c r="L147" s="207"/>
      <c r="M147" s="7"/>
      <c r="N147" s="7"/>
      <c r="O147" s="7"/>
      <c r="P147" s="7"/>
      <c r="Q147" s="7"/>
      <c r="R147" s="7"/>
      <c r="S147" s="7"/>
      <c r="T147" s="207"/>
      <c r="U147" s="7"/>
      <c r="V147" s="7"/>
      <c r="W147" s="7"/>
      <c r="X147" s="7"/>
      <c r="Y147" s="207"/>
      <c r="Z147" s="7"/>
    </row>
    <row r="148" ht="14.25" customHeight="1">
      <c r="A148" s="7"/>
      <c r="B148" s="207"/>
      <c r="C148" s="25"/>
      <c r="D148" s="207"/>
      <c r="E148" s="7"/>
      <c r="F148" s="7"/>
      <c r="G148" s="7"/>
      <c r="H148" s="7"/>
      <c r="I148" s="7"/>
      <c r="J148" s="207"/>
      <c r="K148" s="207"/>
      <c r="L148" s="207"/>
      <c r="M148" s="7"/>
      <c r="N148" s="7"/>
      <c r="O148" s="7"/>
      <c r="P148" s="7"/>
      <c r="Q148" s="7"/>
      <c r="R148" s="7"/>
      <c r="S148" s="7"/>
      <c r="T148" s="207"/>
      <c r="U148" s="7"/>
      <c r="V148" s="7"/>
      <c r="W148" s="7"/>
      <c r="X148" s="7"/>
      <c r="Y148" s="207"/>
      <c r="Z148" s="7"/>
    </row>
    <row r="149" ht="14.25" customHeight="1">
      <c r="A149" s="7"/>
      <c r="B149" s="207"/>
      <c r="C149" s="25"/>
      <c r="D149" s="207"/>
      <c r="E149" s="7"/>
      <c r="F149" s="7"/>
      <c r="G149" s="7"/>
      <c r="H149" s="7"/>
      <c r="I149" s="7"/>
      <c r="J149" s="207"/>
      <c r="K149" s="207"/>
      <c r="L149" s="207"/>
      <c r="M149" s="7"/>
      <c r="N149" s="7"/>
      <c r="O149" s="7"/>
      <c r="P149" s="7"/>
      <c r="Q149" s="7"/>
      <c r="R149" s="7"/>
      <c r="S149" s="7"/>
      <c r="T149" s="207"/>
      <c r="U149" s="7"/>
      <c r="V149" s="7"/>
      <c r="W149" s="7"/>
      <c r="X149" s="7"/>
      <c r="Y149" s="207"/>
      <c r="Z149" s="7"/>
    </row>
    <row r="150" ht="14.25" customHeight="1">
      <c r="A150" s="7"/>
      <c r="B150" s="207"/>
      <c r="C150" s="25"/>
      <c r="D150" s="207"/>
      <c r="E150" s="7"/>
      <c r="F150" s="7"/>
      <c r="G150" s="7"/>
      <c r="H150" s="7"/>
      <c r="I150" s="7"/>
      <c r="J150" s="207"/>
      <c r="K150" s="207"/>
      <c r="L150" s="207"/>
      <c r="M150" s="7"/>
      <c r="N150" s="7"/>
      <c r="O150" s="7"/>
      <c r="P150" s="7"/>
      <c r="Q150" s="7"/>
      <c r="R150" s="7"/>
      <c r="S150" s="7"/>
      <c r="T150" s="207"/>
      <c r="U150" s="7"/>
      <c r="V150" s="7"/>
      <c r="W150" s="7"/>
      <c r="X150" s="7"/>
      <c r="Y150" s="207"/>
      <c r="Z150" s="7"/>
    </row>
    <row r="151" ht="14.25" customHeight="1">
      <c r="A151" s="7"/>
      <c r="B151" s="207"/>
      <c r="C151" s="25"/>
      <c r="D151" s="207"/>
      <c r="E151" s="7"/>
      <c r="F151" s="7"/>
      <c r="G151" s="7"/>
      <c r="H151" s="7"/>
      <c r="I151" s="7"/>
      <c r="J151" s="207"/>
      <c r="K151" s="207"/>
      <c r="L151" s="207"/>
      <c r="M151" s="7"/>
      <c r="N151" s="7"/>
      <c r="O151" s="7"/>
      <c r="P151" s="7"/>
      <c r="Q151" s="7"/>
      <c r="R151" s="7"/>
      <c r="S151" s="7"/>
      <c r="T151" s="207"/>
      <c r="U151" s="7"/>
      <c r="V151" s="7"/>
      <c r="W151" s="7"/>
      <c r="X151" s="7"/>
      <c r="Y151" s="207"/>
      <c r="Z151" s="7"/>
    </row>
    <row r="152" ht="14.25" customHeight="1">
      <c r="A152" s="7"/>
      <c r="B152" s="207"/>
      <c r="C152" s="25"/>
      <c r="D152" s="207"/>
      <c r="E152" s="7"/>
      <c r="F152" s="7"/>
      <c r="G152" s="7"/>
      <c r="H152" s="7"/>
      <c r="I152" s="7"/>
      <c r="J152" s="207"/>
      <c r="K152" s="207"/>
      <c r="L152" s="207"/>
      <c r="M152" s="7"/>
      <c r="N152" s="7"/>
      <c r="O152" s="7"/>
      <c r="P152" s="7"/>
      <c r="Q152" s="7"/>
      <c r="R152" s="7"/>
      <c r="S152" s="7"/>
      <c r="T152" s="207"/>
      <c r="U152" s="7"/>
      <c r="V152" s="7"/>
      <c r="W152" s="7"/>
      <c r="X152" s="7"/>
      <c r="Y152" s="207"/>
      <c r="Z152" s="7"/>
    </row>
    <row r="153" ht="14.25" customHeight="1">
      <c r="A153" s="7"/>
      <c r="B153" s="207"/>
      <c r="C153" s="25"/>
      <c r="D153" s="207"/>
      <c r="E153" s="7"/>
      <c r="F153" s="7"/>
      <c r="G153" s="7"/>
      <c r="H153" s="7"/>
      <c r="I153" s="7"/>
      <c r="J153" s="207"/>
      <c r="K153" s="207"/>
      <c r="L153" s="207"/>
      <c r="M153" s="7"/>
      <c r="N153" s="7"/>
      <c r="O153" s="7"/>
      <c r="P153" s="7"/>
      <c r="Q153" s="7"/>
      <c r="R153" s="7"/>
      <c r="S153" s="7"/>
      <c r="T153" s="207"/>
      <c r="U153" s="7"/>
      <c r="V153" s="7"/>
      <c r="W153" s="7"/>
      <c r="X153" s="7"/>
      <c r="Y153" s="207"/>
      <c r="Z153" s="7"/>
    </row>
    <row r="154" ht="14.25" customHeight="1">
      <c r="A154" s="7"/>
      <c r="B154" s="207"/>
      <c r="C154" s="25"/>
      <c r="D154" s="207"/>
      <c r="E154" s="7"/>
      <c r="F154" s="7"/>
      <c r="G154" s="7"/>
      <c r="H154" s="7"/>
      <c r="I154" s="7"/>
      <c r="J154" s="207"/>
      <c r="K154" s="207"/>
      <c r="L154" s="207"/>
      <c r="M154" s="7"/>
      <c r="N154" s="7"/>
      <c r="O154" s="7"/>
      <c r="P154" s="7"/>
      <c r="Q154" s="7"/>
      <c r="R154" s="7"/>
      <c r="S154" s="7"/>
      <c r="T154" s="207"/>
      <c r="U154" s="7"/>
      <c r="V154" s="7"/>
      <c r="W154" s="7"/>
      <c r="X154" s="7"/>
      <c r="Y154" s="207"/>
      <c r="Z154" s="7"/>
    </row>
    <row r="155" ht="14.25" customHeight="1">
      <c r="A155" s="7"/>
      <c r="B155" s="207"/>
      <c r="C155" s="25"/>
      <c r="D155" s="207"/>
      <c r="E155" s="7"/>
      <c r="F155" s="7"/>
      <c r="G155" s="7"/>
      <c r="H155" s="7"/>
      <c r="I155" s="7"/>
      <c r="J155" s="207"/>
      <c r="K155" s="207"/>
      <c r="L155" s="207"/>
      <c r="M155" s="7"/>
      <c r="N155" s="7"/>
      <c r="O155" s="7"/>
      <c r="P155" s="7"/>
      <c r="Q155" s="7"/>
      <c r="R155" s="7"/>
      <c r="S155" s="7"/>
      <c r="T155" s="207"/>
      <c r="U155" s="7"/>
      <c r="V155" s="7"/>
      <c r="W155" s="7"/>
      <c r="X155" s="7"/>
      <c r="Y155" s="207"/>
      <c r="Z155" s="7"/>
    </row>
    <row r="156" ht="14.25" customHeight="1">
      <c r="A156" s="7"/>
      <c r="B156" s="207"/>
      <c r="C156" s="25"/>
      <c r="D156" s="207"/>
      <c r="E156" s="7"/>
      <c r="F156" s="7"/>
      <c r="G156" s="7"/>
      <c r="H156" s="7"/>
      <c r="I156" s="7"/>
      <c r="J156" s="207"/>
      <c r="K156" s="207"/>
      <c r="L156" s="207"/>
      <c r="M156" s="7"/>
      <c r="N156" s="7"/>
      <c r="O156" s="7"/>
      <c r="P156" s="7"/>
      <c r="Q156" s="7"/>
      <c r="R156" s="7"/>
      <c r="S156" s="7"/>
      <c r="T156" s="207"/>
      <c r="U156" s="7"/>
      <c r="V156" s="7"/>
      <c r="W156" s="7"/>
      <c r="X156" s="7"/>
      <c r="Y156" s="207"/>
      <c r="Z156" s="7"/>
    </row>
    <row r="157" ht="14.25" customHeight="1">
      <c r="A157" s="7"/>
      <c r="B157" s="207"/>
      <c r="C157" s="25"/>
      <c r="D157" s="207"/>
      <c r="E157" s="7"/>
      <c r="F157" s="7"/>
      <c r="G157" s="7"/>
      <c r="H157" s="7"/>
      <c r="I157" s="7"/>
      <c r="J157" s="207"/>
      <c r="K157" s="207"/>
      <c r="L157" s="207"/>
      <c r="M157" s="7"/>
      <c r="N157" s="7"/>
      <c r="O157" s="7"/>
      <c r="P157" s="7"/>
      <c r="Q157" s="7"/>
      <c r="R157" s="7"/>
      <c r="S157" s="7"/>
      <c r="T157" s="207"/>
      <c r="U157" s="7"/>
      <c r="V157" s="7"/>
      <c r="W157" s="7"/>
      <c r="X157" s="7"/>
      <c r="Y157" s="207"/>
      <c r="Z157" s="7"/>
    </row>
    <row r="158" ht="14.25" customHeight="1">
      <c r="A158" s="7"/>
      <c r="B158" s="207"/>
      <c r="C158" s="25"/>
      <c r="D158" s="207"/>
      <c r="E158" s="7"/>
      <c r="F158" s="7"/>
      <c r="G158" s="7"/>
      <c r="H158" s="7"/>
      <c r="I158" s="7"/>
      <c r="J158" s="207"/>
      <c r="K158" s="207"/>
      <c r="L158" s="207"/>
      <c r="M158" s="7"/>
      <c r="N158" s="7"/>
      <c r="O158" s="7"/>
      <c r="P158" s="7"/>
      <c r="Q158" s="7"/>
      <c r="R158" s="7"/>
      <c r="S158" s="7"/>
      <c r="T158" s="207"/>
      <c r="U158" s="7"/>
      <c r="V158" s="7"/>
      <c r="W158" s="7"/>
      <c r="X158" s="7"/>
      <c r="Y158" s="207"/>
      <c r="Z158" s="7"/>
    </row>
    <row r="159" ht="14.25" customHeight="1">
      <c r="A159" s="7"/>
      <c r="B159" s="207"/>
      <c r="C159" s="25"/>
      <c r="D159" s="207"/>
      <c r="E159" s="7"/>
      <c r="F159" s="7"/>
      <c r="G159" s="7"/>
      <c r="H159" s="7"/>
      <c r="I159" s="7"/>
      <c r="J159" s="207"/>
      <c r="K159" s="207"/>
      <c r="L159" s="207"/>
      <c r="M159" s="7"/>
      <c r="N159" s="7"/>
      <c r="O159" s="7"/>
      <c r="P159" s="7"/>
      <c r="Q159" s="7"/>
      <c r="R159" s="7"/>
      <c r="S159" s="7"/>
      <c r="T159" s="207"/>
      <c r="U159" s="7"/>
      <c r="V159" s="7"/>
      <c r="W159" s="7"/>
      <c r="X159" s="7"/>
      <c r="Y159" s="207"/>
      <c r="Z159" s="7"/>
    </row>
    <row r="160" ht="14.25" customHeight="1">
      <c r="A160" s="7"/>
      <c r="B160" s="207"/>
      <c r="C160" s="25"/>
      <c r="D160" s="207"/>
      <c r="E160" s="7"/>
      <c r="F160" s="7"/>
      <c r="G160" s="7"/>
      <c r="H160" s="7"/>
      <c r="I160" s="7"/>
      <c r="J160" s="207"/>
      <c r="K160" s="207"/>
      <c r="L160" s="207"/>
      <c r="M160" s="7"/>
      <c r="N160" s="7"/>
      <c r="O160" s="7"/>
      <c r="P160" s="7"/>
      <c r="Q160" s="7"/>
      <c r="R160" s="7"/>
      <c r="S160" s="7"/>
      <c r="T160" s="207"/>
      <c r="U160" s="7"/>
      <c r="V160" s="7"/>
      <c r="W160" s="7"/>
      <c r="X160" s="7"/>
      <c r="Y160" s="207"/>
      <c r="Z160" s="7"/>
    </row>
    <row r="161" ht="14.25" customHeight="1">
      <c r="A161" s="7"/>
      <c r="B161" s="207"/>
      <c r="C161" s="25"/>
      <c r="D161" s="207"/>
      <c r="E161" s="7"/>
      <c r="F161" s="7"/>
      <c r="G161" s="7"/>
      <c r="H161" s="7"/>
      <c r="I161" s="7"/>
      <c r="J161" s="207"/>
      <c r="K161" s="207"/>
      <c r="L161" s="207"/>
      <c r="M161" s="7"/>
      <c r="N161" s="7"/>
      <c r="O161" s="7"/>
      <c r="P161" s="7"/>
      <c r="Q161" s="7"/>
      <c r="R161" s="7"/>
      <c r="S161" s="7"/>
      <c r="T161" s="207"/>
      <c r="U161" s="7"/>
      <c r="V161" s="7"/>
      <c r="W161" s="7"/>
      <c r="X161" s="7"/>
      <c r="Y161" s="207"/>
      <c r="Z161" s="7"/>
    </row>
    <row r="162" ht="14.25" customHeight="1">
      <c r="A162" s="7"/>
      <c r="B162" s="207"/>
      <c r="C162" s="25"/>
      <c r="D162" s="207"/>
      <c r="E162" s="7"/>
      <c r="F162" s="7"/>
      <c r="G162" s="7"/>
      <c r="H162" s="7"/>
      <c r="I162" s="7"/>
      <c r="J162" s="207"/>
      <c r="K162" s="207"/>
      <c r="L162" s="207"/>
      <c r="M162" s="7"/>
      <c r="N162" s="7"/>
      <c r="O162" s="7"/>
      <c r="P162" s="7"/>
      <c r="Q162" s="7"/>
      <c r="R162" s="7"/>
      <c r="S162" s="7"/>
      <c r="T162" s="207"/>
      <c r="U162" s="7"/>
      <c r="V162" s="7"/>
      <c r="W162" s="7"/>
      <c r="X162" s="7"/>
      <c r="Y162" s="207"/>
      <c r="Z162" s="7"/>
    </row>
    <row r="163" ht="14.25" customHeight="1">
      <c r="A163" s="7"/>
      <c r="B163" s="207"/>
      <c r="C163" s="25"/>
      <c r="D163" s="207"/>
      <c r="E163" s="7"/>
      <c r="F163" s="7"/>
      <c r="G163" s="7"/>
      <c r="H163" s="7"/>
      <c r="I163" s="7"/>
      <c r="J163" s="207"/>
      <c r="K163" s="207"/>
      <c r="L163" s="207"/>
      <c r="M163" s="7"/>
      <c r="N163" s="7"/>
      <c r="O163" s="7"/>
      <c r="P163" s="7"/>
      <c r="Q163" s="7"/>
      <c r="R163" s="7"/>
      <c r="S163" s="7"/>
      <c r="T163" s="207"/>
      <c r="U163" s="7"/>
      <c r="V163" s="7"/>
      <c r="W163" s="7"/>
      <c r="X163" s="7"/>
      <c r="Y163" s="207"/>
      <c r="Z163" s="7"/>
    </row>
    <row r="164" ht="14.25" customHeight="1">
      <c r="A164" s="7"/>
      <c r="B164" s="207"/>
      <c r="C164" s="25"/>
      <c r="D164" s="207"/>
      <c r="E164" s="7"/>
      <c r="F164" s="7"/>
      <c r="G164" s="7"/>
      <c r="H164" s="7"/>
      <c r="I164" s="7"/>
      <c r="J164" s="207"/>
      <c r="K164" s="207"/>
      <c r="L164" s="207"/>
      <c r="M164" s="7"/>
      <c r="N164" s="7"/>
      <c r="O164" s="7"/>
      <c r="P164" s="7"/>
      <c r="Q164" s="7"/>
      <c r="R164" s="7"/>
      <c r="S164" s="7"/>
      <c r="T164" s="207"/>
      <c r="U164" s="7"/>
      <c r="V164" s="7"/>
      <c r="W164" s="7"/>
      <c r="X164" s="7"/>
      <c r="Y164" s="207"/>
      <c r="Z164" s="7"/>
    </row>
    <row r="165" ht="14.25" customHeight="1">
      <c r="A165" s="7"/>
      <c r="B165" s="207"/>
      <c r="C165" s="25"/>
      <c r="D165" s="207"/>
      <c r="E165" s="7"/>
      <c r="F165" s="7"/>
      <c r="G165" s="7"/>
      <c r="H165" s="7"/>
      <c r="I165" s="7"/>
      <c r="J165" s="207"/>
      <c r="K165" s="207"/>
      <c r="L165" s="207"/>
      <c r="M165" s="7"/>
      <c r="N165" s="7"/>
      <c r="O165" s="7"/>
      <c r="P165" s="7"/>
      <c r="Q165" s="7"/>
      <c r="R165" s="7"/>
      <c r="S165" s="7"/>
      <c r="T165" s="207"/>
      <c r="U165" s="7"/>
      <c r="V165" s="7"/>
      <c r="W165" s="7"/>
      <c r="X165" s="7"/>
      <c r="Y165" s="207"/>
      <c r="Z165" s="7"/>
    </row>
    <row r="166" ht="14.25" customHeight="1">
      <c r="A166" s="7"/>
      <c r="B166" s="207"/>
      <c r="C166" s="25"/>
      <c r="D166" s="207"/>
      <c r="E166" s="7"/>
      <c r="F166" s="7"/>
      <c r="G166" s="7"/>
      <c r="H166" s="7"/>
      <c r="I166" s="7"/>
      <c r="J166" s="207"/>
      <c r="K166" s="207"/>
      <c r="L166" s="207"/>
      <c r="M166" s="7"/>
      <c r="N166" s="7"/>
      <c r="O166" s="7"/>
      <c r="P166" s="7"/>
      <c r="Q166" s="7"/>
      <c r="R166" s="7"/>
      <c r="S166" s="7"/>
      <c r="T166" s="207"/>
      <c r="U166" s="7"/>
      <c r="V166" s="7"/>
      <c r="W166" s="7"/>
      <c r="X166" s="7"/>
      <c r="Y166" s="207"/>
      <c r="Z166" s="7"/>
    </row>
    <row r="167" ht="14.25" customHeight="1">
      <c r="A167" s="7"/>
      <c r="B167" s="207"/>
      <c r="C167" s="25"/>
      <c r="D167" s="207"/>
      <c r="E167" s="7"/>
      <c r="F167" s="7"/>
      <c r="G167" s="7"/>
      <c r="H167" s="7"/>
      <c r="I167" s="7"/>
      <c r="J167" s="207"/>
      <c r="K167" s="207"/>
      <c r="L167" s="207"/>
      <c r="M167" s="7"/>
      <c r="N167" s="7"/>
      <c r="O167" s="7"/>
      <c r="P167" s="7"/>
      <c r="Q167" s="7"/>
      <c r="R167" s="7"/>
      <c r="S167" s="7"/>
      <c r="T167" s="207"/>
      <c r="U167" s="7"/>
      <c r="V167" s="7"/>
      <c r="W167" s="7"/>
      <c r="X167" s="7"/>
      <c r="Y167" s="207"/>
      <c r="Z167" s="7"/>
    </row>
    <row r="168" ht="14.25" customHeight="1">
      <c r="A168" s="7"/>
      <c r="B168" s="207"/>
      <c r="C168" s="25"/>
      <c r="D168" s="207"/>
      <c r="E168" s="7"/>
      <c r="F168" s="7"/>
      <c r="G168" s="7"/>
      <c r="H168" s="7"/>
      <c r="I168" s="7"/>
      <c r="J168" s="207"/>
      <c r="K168" s="207"/>
      <c r="L168" s="207"/>
      <c r="M168" s="7"/>
      <c r="N168" s="7"/>
      <c r="O168" s="7"/>
      <c r="P168" s="7"/>
      <c r="Q168" s="7"/>
      <c r="R168" s="7"/>
      <c r="S168" s="7"/>
      <c r="T168" s="207"/>
      <c r="U168" s="7"/>
      <c r="V168" s="7"/>
      <c r="W168" s="7"/>
      <c r="X168" s="7"/>
      <c r="Y168" s="207"/>
      <c r="Z168" s="7"/>
    </row>
    <row r="169" ht="14.25" customHeight="1">
      <c r="A169" s="7"/>
      <c r="B169" s="207"/>
      <c r="C169" s="25"/>
      <c r="D169" s="207"/>
      <c r="E169" s="7"/>
      <c r="F169" s="7"/>
      <c r="G169" s="7"/>
      <c r="H169" s="7"/>
      <c r="I169" s="7"/>
      <c r="J169" s="207"/>
      <c r="K169" s="207"/>
      <c r="L169" s="207"/>
      <c r="M169" s="7"/>
      <c r="N169" s="7"/>
      <c r="O169" s="7"/>
      <c r="P169" s="7"/>
      <c r="Q169" s="7"/>
      <c r="R169" s="7"/>
      <c r="S169" s="7"/>
      <c r="T169" s="207"/>
      <c r="U169" s="7"/>
      <c r="V169" s="7"/>
      <c r="W169" s="7"/>
      <c r="X169" s="7"/>
      <c r="Y169" s="207"/>
      <c r="Z169" s="7"/>
    </row>
    <row r="170" ht="14.25" customHeight="1">
      <c r="A170" s="7"/>
      <c r="B170" s="207"/>
      <c r="C170" s="25"/>
      <c r="D170" s="207"/>
      <c r="E170" s="7"/>
      <c r="F170" s="7"/>
      <c r="G170" s="7"/>
      <c r="H170" s="7"/>
      <c r="I170" s="7"/>
      <c r="J170" s="207"/>
      <c r="K170" s="207"/>
      <c r="L170" s="207"/>
      <c r="M170" s="7"/>
      <c r="N170" s="7"/>
      <c r="O170" s="7"/>
      <c r="P170" s="7"/>
      <c r="Q170" s="7"/>
      <c r="R170" s="7"/>
      <c r="S170" s="7"/>
      <c r="T170" s="207"/>
      <c r="U170" s="7"/>
      <c r="V170" s="7"/>
      <c r="W170" s="7"/>
      <c r="X170" s="7"/>
      <c r="Y170" s="207"/>
      <c r="Z170" s="7"/>
    </row>
    <row r="171" ht="14.25" customHeight="1">
      <c r="A171" s="7"/>
      <c r="B171" s="207"/>
      <c r="C171" s="25"/>
      <c r="D171" s="207"/>
      <c r="E171" s="7"/>
      <c r="F171" s="7"/>
      <c r="G171" s="7"/>
      <c r="H171" s="7"/>
      <c r="I171" s="7"/>
      <c r="J171" s="207"/>
      <c r="K171" s="207"/>
      <c r="L171" s="207"/>
      <c r="M171" s="7"/>
      <c r="N171" s="7"/>
      <c r="O171" s="7"/>
      <c r="P171" s="7"/>
      <c r="Q171" s="7"/>
      <c r="R171" s="7"/>
      <c r="S171" s="7"/>
      <c r="T171" s="207"/>
      <c r="U171" s="7"/>
      <c r="V171" s="7"/>
      <c r="W171" s="7"/>
      <c r="X171" s="7"/>
      <c r="Y171" s="207"/>
      <c r="Z171" s="7"/>
    </row>
    <row r="172" ht="14.25" customHeight="1">
      <c r="A172" s="7"/>
      <c r="B172" s="207"/>
      <c r="C172" s="25"/>
      <c r="D172" s="207"/>
      <c r="E172" s="7"/>
      <c r="F172" s="7"/>
      <c r="G172" s="7"/>
      <c r="H172" s="7"/>
      <c r="I172" s="7"/>
      <c r="J172" s="207"/>
      <c r="K172" s="207"/>
      <c r="L172" s="207"/>
      <c r="M172" s="7"/>
      <c r="N172" s="7"/>
      <c r="O172" s="7"/>
      <c r="P172" s="7"/>
      <c r="Q172" s="7"/>
      <c r="R172" s="7"/>
      <c r="S172" s="7"/>
      <c r="T172" s="207"/>
      <c r="U172" s="7"/>
      <c r="V172" s="7"/>
      <c r="W172" s="7"/>
      <c r="X172" s="7"/>
      <c r="Y172" s="207"/>
      <c r="Z172" s="7"/>
    </row>
    <row r="173" ht="14.25" customHeight="1">
      <c r="A173" s="7"/>
      <c r="B173" s="207"/>
      <c r="C173" s="25"/>
      <c r="D173" s="207"/>
      <c r="E173" s="7"/>
      <c r="F173" s="7"/>
      <c r="G173" s="7"/>
      <c r="H173" s="7"/>
      <c r="I173" s="7"/>
      <c r="J173" s="207"/>
      <c r="K173" s="207"/>
      <c r="L173" s="207"/>
      <c r="M173" s="7"/>
      <c r="N173" s="7"/>
      <c r="O173" s="7"/>
      <c r="P173" s="7"/>
      <c r="Q173" s="7"/>
      <c r="R173" s="7"/>
      <c r="S173" s="7"/>
      <c r="T173" s="207"/>
      <c r="U173" s="7"/>
      <c r="V173" s="7"/>
      <c r="W173" s="7"/>
      <c r="X173" s="7"/>
      <c r="Y173" s="207"/>
      <c r="Z173" s="7"/>
    </row>
    <row r="174" ht="14.25" customHeight="1">
      <c r="A174" s="7"/>
      <c r="B174" s="207"/>
      <c r="C174" s="25"/>
      <c r="D174" s="207"/>
      <c r="E174" s="7"/>
      <c r="F174" s="7"/>
      <c r="G174" s="7"/>
      <c r="H174" s="7"/>
      <c r="I174" s="7"/>
      <c r="J174" s="207"/>
      <c r="K174" s="207"/>
      <c r="L174" s="207"/>
      <c r="M174" s="7"/>
      <c r="N174" s="7"/>
      <c r="O174" s="7"/>
      <c r="P174" s="7"/>
      <c r="Q174" s="7"/>
      <c r="R174" s="7"/>
      <c r="S174" s="7"/>
      <c r="T174" s="207"/>
      <c r="U174" s="7"/>
      <c r="V174" s="7"/>
      <c r="W174" s="7"/>
      <c r="X174" s="7"/>
      <c r="Y174" s="207"/>
      <c r="Z174" s="7"/>
    </row>
    <row r="175" ht="14.25" customHeight="1">
      <c r="A175" s="7"/>
      <c r="B175" s="207"/>
      <c r="C175" s="25"/>
      <c r="D175" s="207"/>
      <c r="E175" s="7"/>
      <c r="F175" s="7"/>
      <c r="G175" s="7"/>
      <c r="H175" s="7"/>
      <c r="I175" s="7"/>
      <c r="J175" s="207"/>
      <c r="K175" s="207"/>
      <c r="L175" s="207"/>
      <c r="M175" s="7"/>
      <c r="N175" s="7"/>
      <c r="O175" s="7"/>
      <c r="P175" s="7"/>
      <c r="Q175" s="7"/>
      <c r="R175" s="7"/>
      <c r="S175" s="7"/>
      <c r="T175" s="207"/>
      <c r="U175" s="7"/>
      <c r="V175" s="7"/>
      <c r="W175" s="7"/>
      <c r="X175" s="7"/>
      <c r="Y175" s="207"/>
      <c r="Z175" s="7"/>
    </row>
    <row r="176" ht="14.25" customHeight="1">
      <c r="A176" s="7"/>
      <c r="B176" s="207"/>
      <c r="C176" s="25"/>
      <c r="D176" s="207"/>
      <c r="E176" s="7"/>
      <c r="F176" s="7"/>
      <c r="G176" s="7"/>
      <c r="H176" s="7"/>
      <c r="I176" s="7"/>
      <c r="J176" s="207"/>
      <c r="K176" s="207"/>
      <c r="L176" s="207"/>
      <c r="M176" s="7"/>
      <c r="N176" s="7"/>
      <c r="O176" s="7"/>
      <c r="P176" s="7"/>
      <c r="Q176" s="7"/>
      <c r="R176" s="7"/>
      <c r="S176" s="7"/>
      <c r="T176" s="207"/>
      <c r="U176" s="7"/>
      <c r="V176" s="7"/>
      <c r="W176" s="7"/>
      <c r="X176" s="7"/>
      <c r="Y176" s="207"/>
      <c r="Z176" s="7"/>
    </row>
    <row r="177" ht="14.25" customHeight="1">
      <c r="A177" s="7"/>
      <c r="B177" s="207"/>
      <c r="C177" s="25"/>
      <c r="D177" s="207"/>
      <c r="E177" s="7"/>
      <c r="F177" s="7"/>
      <c r="G177" s="7"/>
      <c r="H177" s="7"/>
      <c r="I177" s="7"/>
      <c r="J177" s="207"/>
      <c r="K177" s="207"/>
      <c r="L177" s="207"/>
      <c r="M177" s="7"/>
      <c r="N177" s="7"/>
      <c r="O177" s="7"/>
      <c r="P177" s="7"/>
      <c r="Q177" s="7"/>
      <c r="R177" s="7"/>
      <c r="S177" s="7"/>
      <c r="T177" s="207"/>
      <c r="U177" s="7"/>
      <c r="V177" s="7"/>
      <c r="W177" s="7"/>
      <c r="X177" s="7"/>
      <c r="Y177" s="207"/>
      <c r="Z177" s="7"/>
    </row>
    <row r="178" ht="14.25" customHeight="1">
      <c r="A178" s="7"/>
      <c r="B178" s="207"/>
      <c r="C178" s="25"/>
      <c r="D178" s="207"/>
      <c r="E178" s="7"/>
      <c r="F178" s="7"/>
      <c r="G178" s="7"/>
      <c r="H178" s="7"/>
      <c r="I178" s="7"/>
      <c r="J178" s="207"/>
      <c r="K178" s="207"/>
      <c r="L178" s="207"/>
      <c r="M178" s="7"/>
      <c r="N178" s="7"/>
      <c r="O178" s="7"/>
      <c r="P178" s="7"/>
      <c r="Q178" s="7"/>
      <c r="R178" s="7"/>
      <c r="S178" s="7"/>
      <c r="T178" s="207"/>
      <c r="U178" s="7"/>
      <c r="V178" s="7"/>
      <c r="W178" s="7"/>
      <c r="X178" s="7"/>
      <c r="Y178" s="207"/>
      <c r="Z178" s="7"/>
    </row>
    <row r="179" ht="14.25" customHeight="1">
      <c r="A179" s="7"/>
      <c r="B179" s="207"/>
      <c r="C179" s="25"/>
      <c r="D179" s="207"/>
      <c r="E179" s="7"/>
      <c r="F179" s="7"/>
      <c r="G179" s="7"/>
      <c r="H179" s="7"/>
      <c r="I179" s="7"/>
      <c r="J179" s="207"/>
      <c r="K179" s="207"/>
      <c r="L179" s="207"/>
      <c r="M179" s="7"/>
      <c r="N179" s="7"/>
      <c r="O179" s="7"/>
      <c r="P179" s="7"/>
      <c r="Q179" s="7"/>
      <c r="R179" s="7"/>
      <c r="S179" s="7"/>
      <c r="T179" s="207"/>
      <c r="U179" s="7"/>
      <c r="V179" s="7"/>
      <c r="W179" s="7"/>
      <c r="X179" s="7"/>
      <c r="Y179" s="207"/>
      <c r="Z179" s="7"/>
    </row>
    <row r="180" ht="14.25" customHeight="1">
      <c r="A180" s="7"/>
      <c r="B180" s="207"/>
      <c r="C180" s="25"/>
      <c r="D180" s="207"/>
      <c r="E180" s="7"/>
      <c r="F180" s="7"/>
      <c r="G180" s="7"/>
      <c r="H180" s="7"/>
      <c r="I180" s="7"/>
      <c r="J180" s="207"/>
      <c r="K180" s="207"/>
      <c r="L180" s="207"/>
      <c r="M180" s="7"/>
      <c r="N180" s="7"/>
      <c r="O180" s="7"/>
      <c r="P180" s="7"/>
      <c r="Q180" s="7"/>
      <c r="R180" s="7"/>
      <c r="S180" s="7"/>
      <c r="T180" s="207"/>
      <c r="U180" s="7"/>
      <c r="V180" s="7"/>
      <c r="W180" s="7"/>
      <c r="X180" s="7"/>
      <c r="Y180" s="207"/>
      <c r="Z180" s="7"/>
    </row>
    <row r="181" ht="14.25" customHeight="1">
      <c r="A181" s="7"/>
      <c r="B181" s="207"/>
      <c r="C181" s="25"/>
      <c r="D181" s="207"/>
      <c r="E181" s="7"/>
      <c r="F181" s="7"/>
      <c r="G181" s="7"/>
      <c r="H181" s="7"/>
      <c r="I181" s="7"/>
      <c r="J181" s="207"/>
      <c r="K181" s="207"/>
      <c r="L181" s="207"/>
      <c r="M181" s="7"/>
      <c r="N181" s="7"/>
      <c r="O181" s="7"/>
      <c r="P181" s="7"/>
      <c r="Q181" s="7"/>
      <c r="R181" s="7"/>
      <c r="S181" s="7"/>
      <c r="T181" s="207"/>
      <c r="U181" s="7"/>
      <c r="V181" s="7"/>
      <c r="W181" s="7"/>
      <c r="X181" s="7"/>
      <c r="Y181" s="207"/>
      <c r="Z181" s="7"/>
    </row>
    <row r="182" ht="14.25" customHeight="1">
      <c r="A182" s="7"/>
      <c r="B182" s="207"/>
      <c r="C182" s="25"/>
      <c r="D182" s="207"/>
      <c r="E182" s="7"/>
      <c r="F182" s="7"/>
      <c r="G182" s="7"/>
      <c r="H182" s="7"/>
      <c r="I182" s="7"/>
      <c r="J182" s="207"/>
      <c r="K182" s="207"/>
      <c r="L182" s="207"/>
      <c r="M182" s="7"/>
      <c r="N182" s="7"/>
      <c r="O182" s="7"/>
      <c r="P182" s="7"/>
      <c r="Q182" s="7"/>
      <c r="R182" s="7"/>
      <c r="S182" s="7"/>
      <c r="T182" s="207"/>
      <c r="U182" s="7"/>
      <c r="V182" s="7"/>
      <c r="W182" s="7"/>
      <c r="X182" s="7"/>
      <c r="Y182" s="207"/>
      <c r="Z182" s="7"/>
    </row>
    <row r="183" ht="14.25" customHeight="1">
      <c r="A183" s="7"/>
      <c r="B183" s="207"/>
      <c r="C183" s="25"/>
      <c r="D183" s="207"/>
      <c r="E183" s="7"/>
      <c r="F183" s="7"/>
      <c r="G183" s="7"/>
      <c r="H183" s="7"/>
      <c r="I183" s="7"/>
      <c r="J183" s="207"/>
      <c r="K183" s="207"/>
      <c r="L183" s="207"/>
      <c r="M183" s="7"/>
      <c r="N183" s="7"/>
      <c r="O183" s="7"/>
      <c r="P183" s="7"/>
      <c r="Q183" s="7"/>
      <c r="R183" s="7"/>
      <c r="S183" s="7"/>
      <c r="T183" s="207"/>
      <c r="U183" s="7"/>
      <c r="V183" s="7"/>
      <c r="W183" s="7"/>
      <c r="X183" s="7"/>
      <c r="Y183" s="207"/>
      <c r="Z183" s="7"/>
    </row>
    <row r="184" ht="14.25" customHeight="1">
      <c r="A184" s="7"/>
      <c r="B184" s="207"/>
      <c r="C184" s="25"/>
      <c r="D184" s="207"/>
      <c r="E184" s="7"/>
      <c r="F184" s="7"/>
      <c r="G184" s="7"/>
      <c r="H184" s="7"/>
      <c r="I184" s="7"/>
      <c r="J184" s="207"/>
      <c r="K184" s="207"/>
      <c r="L184" s="207"/>
      <c r="M184" s="7"/>
      <c r="N184" s="7"/>
      <c r="O184" s="7"/>
      <c r="P184" s="7"/>
      <c r="Q184" s="7"/>
      <c r="R184" s="7"/>
      <c r="S184" s="7"/>
      <c r="T184" s="207"/>
      <c r="U184" s="7"/>
      <c r="V184" s="7"/>
      <c r="W184" s="7"/>
      <c r="X184" s="7"/>
      <c r="Y184" s="207"/>
      <c r="Z184" s="7"/>
    </row>
    <row r="185" ht="14.25" customHeight="1">
      <c r="A185" s="7"/>
      <c r="B185" s="207"/>
      <c r="C185" s="25"/>
      <c r="D185" s="207"/>
      <c r="E185" s="7"/>
      <c r="F185" s="7"/>
      <c r="G185" s="7"/>
      <c r="H185" s="7"/>
      <c r="I185" s="7"/>
      <c r="J185" s="207"/>
      <c r="K185" s="207"/>
      <c r="L185" s="207"/>
      <c r="M185" s="7"/>
      <c r="N185" s="7"/>
      <c r="O185" s="7"/>
      <c r="P185" s="7"/>
      <c r="Q185" s="7"/>
      <c r="R185" s="7"/>
      <c r="S185" s="7"/>
      <c r="T185" s="207"/>
      <c r="U185" s="7"/>
      <c r="V185" s="7"/>
      <c r="W185" s="7"/>
      <c r="X185" s="7"/>
      <c r="Y185" s="207"/>
      <c r="Z185" s="7"/>
    </row>
    <row r="186" ht="14.25" customHeight="1">
      <c r="A186" s="7"/>
      <c r="B186" s="207"/>
      <c r="C186" s="25"/>
      <c r="D186" s="207"/>
      <c r="E186" s="7"/>
      <c r="F186" s="7"/>
      <c r="G186" s="7"/>
      <c r="H186" s="7"/>
      <c r="I186" s="7"/>
      <c r="J186" s="207"/>
      <c r="K186" s="207"/>
      <c r="L186" s="207"/>
      <c r="M186" s="7"/>
      <c r="N186" s="7"/>
      <c r="O186" s="7"/>
      <c r="P186" s="7"/>
      <c r="Q186" s="7"/>
      <c r="R186" s="7"/>
      <c r="S186" s="7"/>
      <c r="T186" s="207"/>
      <c r="U186" s="7"/>
      <c r="V186" s="7"/>
      <c r="W186" s="7"/>
      <c r="X186" s="7"/>
      <c r="Y186" s="207"/>
      <c r="Z186" s="7"/>
    </row>
    <row r="187" ht="14.25" customHeight="1">
      <c r="A187" s="7"/>
      <c r="B187" s="207"/>
      <c r="C187" s="25"/>
      <c r="D187" s="207"/>
      <c r="E187" s="7"/>
      <c r="F187" s="7"/>
      <c r="G187" s="7"/>
      <c r="H187" s="7"/>
      <c r="I187" s="7"/>
      <c r="J187" s="207"/>
      <c r="K187" s="207"/>
      <c r="L187" s="207"/>
      <c r="M187" s="7"/>
      <c r="N187" s="7"/>
      <c r="O187" s="7"/>
      <c r="P187" s="7"/>
      <c r="Q187" s="7"/>
      <c r="R187" s="7"/>
      <c r="S187" s="7"/>
      <c r="T187" s="207"/>
      <c r="U187" s="7"/>
      <c r="V187" s="7"/>
      <c r="W187" s="7"/>
      <c r="X187" s="7"/>
      <c r="Y187" s="207"/>
      <c r="Z187" s="7"/>
    </row>
    <row r="188" ht="14.25" customHeight="1">
      <c r="A188" s="7"/>
      <c r="B188" s="207"/>
      <c r="C188" s="25"/>
      <c r="D188" s="207"/>
      <c r="E188" s="7"/>
      <c r="F188" s="7"/>
      <c r="G188" s="7"/>
      <c r="H188" s="7"/>
      <c r="I188" s="7"/>
      <c r="J188" s="207"/>
      <c r="K188" s="207"/>
      <c r="L188" s="207"/>
      <c r="M188" s="7"/>
      <c r="N188" s="7"/>
      <c r="O188" s="7"/>
      <c r="P188" s="7"/>
      <c r="Q188" s="7"/>
      <c r="R188" s="7"/>
      <c r="S188" s="7"/>
      <c r="T188" s="207"/>
      <c r="U188" s="7"/>
      <c r="V188" s="7"/>
      <c r="W188" s="7"/>
      <c r="X188" s="7"/>
      <c r="Y188" s="207"/>
      <c r="Z188" s="7"/>
    </row>
    <row r="189" ht="14.25" customHeight="1">
      <c r="A189" s="7"/>
      <c r="B189" s="207"/>
      <c r="C189" s="25"/>
      <c r="D189" s="207"/>
      <c r="E189" s="7"/>
      <c r="F189" s="7"/>
      <c r="G189" s="7"/>
      <c r="H189" s="7"/>
      <c r="I189" s="7"/>
      <c r="J189" s="207"/>
      <c r="K189" s="207"/>
      <c r="L189" s="207"/>
      <c r="M189" s="7"/>
      <c r="N189" s="7"/>
      <c r="O189" s="7"/>
      <c r="P189" s="7"/>
      <c r="Q189" s="7"/>
      <c r="R189" s="7"/>
      <c r="S189" s="7"/>
      <c r="T189" s="207"/>
      <c r="U189" s="7"/>
      <c r="V189" s="7"/>
      <c r="W189" s="7"/>
      <c r="X189" s="7"/>
      <c r="Y189" s="207"/>
      <c r="Z189" s="7"/>
    </row>
    <row r="190" ht="14.25" customHeight="1">
      <c r="A190" s="7"/>
      <c r="B190" s="207"/>
      <c r="C190" s="25"/>
      <c r="D190" s="207"/>
      <c r="E190" s="7"/>
      <c r="F190" s="7"/>
      <c r="G190" s="7"/>
      <c r="H190" s="7"/>
      <c r="I190" s="7"/>
      <c r="J190" s="207"/>
      <c r="K190" s="207"/>
      <c r="L190" s="207"/>
      <c r="M190" s="7"/>
      <c r="N190" s="7"/>
      <c r="O190" s="7"/>
      <c r="P190" s="7"/>
      <c r="Q190" s="7"/>
      <c r="R190" s="7"/>
      <c r="S190" s="7"/>
      <c r="T190" s="207"/>
      <c r="U190" s="7"/>
      <c r="V190" s="7"/>
      <c r="W190" s="7"/>
      <c r="X190" s="7"/>
      <c r="Y190" s="207"/>
      <c r="Z190" s="7"/>
    </row>
    <row r="191" ht="14.25" customHeight="1">
      <c r="A191" s="7"/>
      <c r="B191" s="207"/>
      <c r="C191" s="25"/>
      <c r="D191" s="207"/>
      <c r="E191" s="7"/>
      <c r="F191" s="7"/>
      <c r="G191" s="7"/>
      <c r="H191" s="7"/>
      <c r="I191" s="7"/>
      <c r="J191" s="207"/>
      <c r="K191" s="207"/>
      <c r="L191" s="207"/>
      <c r="M191" s="7"/>
      <c r="N191" s="7"/>
      <c r="O191" s="7"/>
      <c r="P191" s="7"/>
      <c r="Q191" s="7"/>
      <c r="R191" s="7"/>
      <c r="S191" s="7"/>
      <c r="T191" s="207"/>
      <c r="U191" s="7"/>
      <c r="V191" s="7"/>
      <c r="W191" s="7"/>
      <c r="X191" s="7"/>
      <c r="Y191" s="207"/>
      <c r="Z191" s="7"/>
    </row>
    <row r="192" ht="14.25" customHeight="1">
      <c r="A192" s="7"/>
      <c r="B192" s="207"/>
      <c r="C192" s="25"/>
      <c r="D192" s="207"/>
      <c r="E192" s="7"/>
      <c r="F192" s="7"/>
      <c r="G192" s="7"/>
      <c r="H192" s="7"/>
      <c r="I192" s="7"/>
      <c r="J192" s="207"/>
      <c r="K192" s="207"/>
      <c r="L192" s="207"/>
      <c r="M192" s="7"/>
      <c r="N192" s="7"/>
      <c r="O192" s="7"/>
      <c r="P192" s="7"/>
      <c r="Q192" s="7"/>
      <c r="R192" s="7"/>
      <c r="S192" s="7"/>
      <c r="T192" s="207"/>
      <c r="U192" s="7"/>
      <c r="V192" s="7"/>
      <c r="W192" s="7"/>
      <c r="X192" s="7"/>
      <c r="Y192" s="207"/>
      <c r="Z192" s="7"/>
    </row>
    <row r="193" ht="14.25" customHeight="1">
      <c r="A193" s="7"/>
      <c r="B193" s="207"/>
      <c r="C193" s="25"/>
      <c r="D193" s="207"/>
      <c r="E193" s="7"/>
      <c r="F193" s="7"/>
      <c r="G193" s="7"/>
      <c r="H193" s="7"/>
      <c r="I193" s="7"/>
      <c r="J193" s="207"/>
      <c r="K193" s="207"/>
      <c r="L193" s="207"/>
      <c r="M193" s="7"/>
      <c r="N193" s="7"/>
      <c r="O193" s="7"/>
      <c r="P193" s="7"/>
      <c r="Q193" s="7"/>
      <c r="R193" s="7"/>
      <c r="S193" s="7"/>
      <c r="T193" s="207"/>
      <c r="U193" s="7"/>
      <c r="V193" s="7"/>
      <c r="W193" s="7"/>
      <c r="X193" s="7"/>
      <c r="Y193" s="207"/>
      <c r="Z193" s="7"/>
    </row>
    <row r="194" ht="14.25" customHeight="1">
      <c r="A194" s="7"/>
      <c r="B194" s="207"/>
      <c r="C194" s="25"/>
      <c r="D194" s="207"/>
      <c r="E194" s="7"/>
      <c r="F194" s="7"/>
      <c r="G194" s="7"/>
      <c r="H194" s="7"/>
      <c r="I194" s="7"/>
      <c r="J194" s="207"/>
      <c r="K194" s="207"/>
      <c r="L194" s="207"/>
      <c r="M194" s="7"/>
      <c r="N194" s="7"/>
      <c r="O194" s="7"/>
      <c r="P194" s="7"/>
      <c r="Q194" s="7"/>
      <c r="R194" s="7"/>
      <c r="S194" s="7"/>
      <c r="T194" s="207"/>
      <c r="U194" s="7"/>
      <c r="V194" s="7"/>
      <c r="W194" s="7"/>
      <c r="X194" s="7"/>
      <c r="Y194" s="207"/>
      <c r="Z194" s="7"/>
    </row>
    <row r="195" ht="14.25" customHeight="1">
      <c r="A195" s="7"/>
      <c r="B195" s="207"/>
      <c r="C195" s="25"/>
      <c r="D195" s="207"/>
      <c r="E195" s="7"/>
      <c r="F195" s="7"/>
      <c r="G195" s="7"/>
      <c r="H195" s="7"/>
      <c r="I195" s="7"/>
      <c r="J195" s="207"/>
      <c r="K195" s="207"/>
      <c r="L195" s="207"/>
      <c r="M195" s="7"/>
      <c r="N195" s="7"/>
      <c r="O195" s="7"/>
      <c r="P195" s="7"/>
      <c r="Q195" s="7"/>
      <c r="R195" s="7"/>
      <c r="S195" s="7"/>
      <c r="T195" s="207"/>
      <c r="U195" s="7"/>
      <c r="V195" s="7"/>
      <c r="W195" s="7"/>
      <c r="X195" s="7"/>
      <c r="Y195" s="207"/>
      <c r="Z195" s="7"/>
    </row>
    <row r="196" ht="14.25" customHeight="1">
      <c r="A196" s="7"/>
      <c r="B196" s="207"/>
      <c r="C196" s="25"/>
      <c r="D196" s="207"/>
      <c r="E196" s="7"/>
      <c r="F196" s="7"/>
      <c r="G196" s="7"/>
      <c r="H196" s="7"/>
      <c r="I196" s="7"/>
      <c r="J196" s="207"/>
      <c r="K196" s="207"/>
      <c r="L196" s="207"/>
      <c r="M196" s="7"/>
      <c r="N196" s="7"/>
      <c r="O196" s="7"/>
      <c r="P196" s="7"/>
      <c r="Q196" s="7"/>
      <c r="R196" s="7"/>
      <c r="S196" s="7"/>
      <c r="T196" s="207"/>
      <c r="U196" s="7"/>
      <c r="V196" s="7"/>
      <c r="W196" s="7"/>
      <c r="X196" s="7"/>
      <c r="Y196" s="207"/>
      <c r="Z196" s="7"/>
    </row>
    <row r="197" ht="14.25" customHeight="1">
      <c r="A197" s="7"/>
      <c r="B197" s="207"/>
      <c r="C197" s="25"/>
      <c r="D197" s="207"/>
      <c r="E197" s="7"/>
      <c r="F197" s="7"/>
      <c r="G197" s="7"/>
      <c r="H197" s="7"/>
      <c r="I197" s="7"/>
      <c r="J197" s="207"/>
      <c r="K197" s="207"/>
      <c r="L197" s="207"/>
      <c r="M197" s="7"/>
      <c r="N197" s="7"/>
      <c r="O197" s="7"/>
      <c r="P197" s="7"/>
      <c r="Q197" s="7"/>
      <c r="R197" s="7"/>
      <c r="S197" s="7"/>
      <c r="T197" s="207"/>
      <c r="U197" s="7"/>
      <c r="V197" s="7"/>
      <c r="W197" s="7"/>
      <c r="X197" s="7"/>
      <c r="Y197" s="207"/>
      <c r="Z197" s="7"/>
    </row>
    <row r="198" ht="14.25" customHeight="1">
      <c r="A198" s="7"/>
      <c r="B198" s="207"/>
      <c r="C198" s="25"/>
      <c r="D198" s="207"/>
      <c r="E198" s="7"/>
      <c r="F198" s="7"/>
      <c r="G198" s="7"/>
      <c r="H198" s="7"/>
      <c r="I198" s="7"/>
      <c r="J198" s="207"/>
      <c r="K198" s="207"/>
      <c r="L198" s="207"/>
      <c r="M198" s="7"/>
      <c r="N198" s="7"/>
      <c r="O198" s="7"/>
      <c r="P198" s="7"/>
      <c r="Q198" s="7"/>
      <c r="R198" s="7"/>
      <c r="S198" s="7"/>
      <c r="T198" s="207"/>
      <c r="U198" s="7"/>
      <c r="V198" s="7"/>
      <c r="W198" s="7"/>
      <c r="X198" s="7"/>
      <c r="Y198" s="207"/>
      <c r="Z198" s="7"/>
    </row>
    <row r="199" ht="14.25" customHeight="1">
      <c r="A199" s="7"/>
      <c r="B199" s="207"/>
      <c r="C199" s="25"/>
      <c r="D199" s="207"/>
      <c r="E199" s="7"/>
      <c r="F199" s="7"/>
      <c r="G199" s="7"/>
      <c r="H199" s="7"/>
      <c r="I199" s="7"/>
      <c r="J199" s="207"/>
      <c r="K199" s="207"/>
      <c r="L199" s="207"/>
      <c r="M199" s="7"/>
      <c r="N199" s="7"/>
      <c r="O199" s="7"/>
      <c r="P199" s="7"/>
      <c r="Q199" s="7"/>
      <c r="R199" s="7"/>
      <c r="S199" s="7"/>
      <c r="T199" s="207"/>
      <c r="U199" s="7"/>
      <c r="V199" s="7"/>
      <c r="W199" s="7"/>
      <c r="X199" s="7"/>
      <c r="Y199" s="207"/>
      <c r="Z199" s="7"/>
    </row>
    <row r="200" ht="14.25" customHeight="1">
      <c r="A200" s="7"/>
      <c r="B200" s="207"/>
      <c r="C200" s="25"/>
      <c r="D200" s="207"/>
      <c r="E200" s="7"/>
      <c r="F200" s="7"/>
      <c r="G200" s="7"/>
      <c r="H200" s="7"/>
      <c r="I200" s="7"/>
      <c r="J200" s="207"/>
      <c r="K200" s="207"/>
      <c r="L200" s="207"/>
      <c r="M200" s="7"/>
      <c r="N200" s="7"/>
      <c r="O200" s="7"/>
      <c r="P200" s="7"/>
      <c r="Q200" s="7"/>
      <c r="R200" s="7"/>
      <c r="S200" s="7"/>
      <c r="T200" s="207"/>
      <c r="U200" s="7"/>
      <c r="V200" s="7"/>
      <c r="W200" s="7"/>
      <c r="X200" s="7"/>
      <c r="Y200" s="207"/>
      <c r="Z200" s="7"/>
    </row>
    <row r="201" ht="14.25" customHeight="1">
      <c r="A201" s="7"/>
      <c r="B201" s="207"/>
      <c r="C201" s="25"/>
      <c r="D201" s="207"/>
      <c r="E201" s="7"/>
      <c r="F201" s="7"/>
      <c r="G201" s="7"/>
      <c r="H201" s="7"/>
      <c r="I201" s="7"/>
      <c r="J201" s="207"/>
      <c r="K201" s="207"/>
      <c r="L201" s="207"/>
      <c r="M201" s="7"/>
      <c r="N201" s="7"/>
      <c r="O201" s="7"/>
      <c r="P201" s="7"/>
      <c r="Q201" s="7"/>
      <c r="R201" s="7"/>
      <c r="S201" s="7"/>
      <c r="T201" s="207"/>
      <c r="U201" s="7"/>
      <c r="V201" s="7"/>
      <c r="W201" s="7"/>
      <c r="X201" s="7"/>
      <c r="Y201" s="207"/>
      <c r="Z201" s="7"/>
    </row>
    <row r="202" ht="14.25" customHeight="1">
      <c r="A202" s="7"/>
      <c r="B202" s="207"/>
      <c r="C202" s="25"/>
      <c r="D202" s="207"/>
      <c r="E202" s="7"/>
      <c r="F202" s="7"/>
      <c r="G202" s="7"/>
      <c r="H202" s="7"/>
      <c r="I202" s="7"/>
      <c r="J202" s="207"/>
      <c r="K202" s="207"/>
      <c r="L202" s="207"/>
      <c r="M202" s="7"/>
      <c r="N202" s="7"/>
      <c r="O202" s="7"/>
      <c r="P202" s="7"/>
      <c r="Q202" s="7"/>
      <c r="R202" s="7"/>
      <c r="S202" s="7"/>
      <c r="T202" s="207"/>
      <c r="U202" s="7"/>
      <c r="V202" s="7"/>
      <c r="W202" s="7"/>
      <c r="X202" s="7"/>
      <c r="Y202" s="207"/>
      <c r="Z202" s="7"/>
    </row>
    <row r="203" ht="14.25" customHeight="1">
      <c r="A203" s="7"/>
      <c r="B203" s="207"/>
      <c r="C203" s="25"/>
      <c r="D203" s="207"/>
      <c r="E203" s="7"/>
      <c r="F203" s="7"/>
      <c r="G203" s="7"/>
      <c r="H203" s="7"/>
      <c r="I203" s="7"/>
      <c r="J203" s="207"/>
      <c r="K203" s="207"/>
      <c r="L203" s="207"/>
      <c r="M203" s="7"/>
      <c r="N203" s="7"/>
      <c r="O203" s="7"/>
      <c r="P203" s="7"/>
      <c r="Q203" s="7"/>
      <c r="R203" s="7"/>
      <c r="S203" s="7"/>
      <c r="T203" s="207"/>
      <c r="U203" s="7"/>
      <c r="V203" s="7"/>
      <c r="W203" s="7"/>
      <c r="X203" s="7"/>
      <c r="Y203" s="207"/>
      <c r="Z203" s="7"/>
    </row>
    <row r="204" ht="14.25" customHeight="1">
      <c r="A204" s="7"/>
      <c r="B204" s="207"/>
      <c r="C204" s="25"/>
      <c r="D204" s="207"/>
      <c r="E204" s="7"/>
      <c r="F204" s="7"/>
      <c r="G204" s="7"/>
      <c r="H204" s="7"/>
      <c r="I204" s="7"/>
      <c r="J204" s="207"/>
      <c r="K204" s="207"/>
      <c r="L204" s="207"/>
      <c r="M204" s="7"/>
      <c r="N204" s="7"/>
      <c r="O204" s="7"/>
      <c r="P204" s="7"/>
      <c r="Q204" s="7"/>
      <c r="R204" s="7"/>
      <c r="S204" s="7"/>
      <c r="T204" s="207"/>
      <c r="U204" s="7"/>
      <c r="V204" s="7"/>
      <c r="W204" s="7"/>
      <c r="X204" s="7"/>
      <c r="Y204" s="207"/>
      <c r="Z204" s="7"/>
    </row>
    <row r="205" ht="14.25" customHeight="1">
      <c r="A205" s="7"/>
      <c r="B205" s="207"/>
      <c r="C205" s="25"/>
      <c r="D205" s="207"/>
      <c r="E205" s="7"/>
      <c r="F205" s="7"/>
      <c r="G205" s="7"/>
      <c r="H205" s="7"/>
      <c r="I205" s="7"/>
      <c r="J205" s="207"/>
      <c r="K205" s="207"/>
      <c r="L205" s="207"/>
      <c r="M205" s="7"/>
      <c r="N205" s="7"/>
      <c r="O205" s="7"/>
      <c r="P205" s="7"/>
      <c r="Q205" s="7"/>
      <c r="R205" s="7"/>
      <c r="S205" s="7"/>
      <c r="T205" s="207"/>
      <c r="U205" s="7"/>
      <c r="V205" s="7"/>
      <c r="W205" s="7"/>
      <c r="X205" s="7"/>
      <c r="Y205" s="207"/>
      <c r="Z205" s="7"/>
    </row>
    <row r="206" ht="14.25" customHeight="1">
      <c r="A206" s="7"/>
      <c r="B206" s="207"/>
      <c r="C206" s="25"/>
      <c r="D206" s="207"/>
      <c r="E206" s="7"/>
      <c r="F206" s="7"/>
      <c r="G206" s="7"/>
      <c r="H206" s="7"/>
      <c r="I206" s="7"/>
      <c r="J206" s="207"/>
      <c r="K206" s="207"/>
      <c r="L206" s="207"/>
      <c r="M206" s="7"/>
      <c r="N206" s="7"/>
      <c r="O206" s="7"/>
      <c r="P206" s="7"/>
      <c r="Q206" s="7"/>
      <c r="R206" s="7"/>
      <c r="S206" s="7"/>
      <c r="T206" s="207"/>
      <c r="U206" s="7"/>
      <c r="V206" s="7"/>
      <c r="W206" s="7"/>
      <c r="X206" s="7"/>
      <c r="Y206" s="207"/>
      <c r="Z206" s="7"/>
    </row>
    <row r="207" ht="14.25" customHeight="1">
      <c r="A207" s="7"/>
      <c r="B207" s="207"/>
      <c r="C207" s="25"/>
      <c r="D207" s="207"/>
      <c r="E207" s="7"/>
      <c r="F207" s="7"/>
      <c r="G207" s="7"/>
      <c r="H207" s="7"/>
      <c r="I207" s="7"/>
      <c r="J207" s="207"/>
      <c r="K207" s="207"/>
      <c r="L207" s="207"/>
      <c r="M207" s="7"/>
      <c r="N207" s="7"/>
      <c r="O207" s="7"/>
      <c r="P207" s="7"/>
      <c r="Q207" s="7"/>
      <c r="R207" s="7"/>
      <c r="S207" s="7"/>
      <c r="T207" s="207"/>
      <c r="U207" s="7"/>
      <c r="V207" s="7"/>
      <c r="W207" s="7"/>
      <c r="X207" s="7"/>
      <c r="Y207" s="207"/>
      <c r="Z207" s="7"/>
    </row>
    <row r="208" ht="14.25" customHeight="1">
      <c r="A208" s="7"/>
      <c r="B208" s="207"/>
      <c r="C208" s="25"/>
      <c r="D208" s="207"/>
      <c r="E208" s="7"/>
      <c r="F208" s="7"/>
      <c r="G208" s="7"/>
      <c r="H208" s="7"/>
      <c r="I208" s="7"/>
      <c r="J208" s="207"/>
      <c r="K208" s="207"/>
      <c r="L208" s="207"/>
      <c r="M208" s="7"/>
      <c r="N208" s="7"/>
      <c r="O208" s="7"/>
      <c r="P208" s="7"/>
      <c r="Q208" s="7"/>
      <c r="R208" s="7"/>
      <c r="S208" s="7"/>
      <c r="T208" s="207"/>
      <c r="U208" s="7"/>
      <c r="V208" s="7"/>
      <c r="W208" s="7"/>
      <c r="X208" s="7"/>
      <c r="Y208" s="207"/>
      <c r="Z208" s="7"/>
    </row>
    <row r="209" ht="14.25" customHeight="1">
      <c r="A209" s="7"/>
      <c r="B209" s="207"/>
      <c r="C209" s="25"/>
      <c r="D209" s="207"/>
      <c r="E209" s="7"/>
      <c r="F209" s="7"/>
      <c r="G209" s="7"/>
      <c r="H209" s="7"/>
      <c r="I209" s="7"/>
      <c r="J209" s="207"/>
      <c r="K209" s="207"/>
      <c r="L209" s="207"/>
      <c r="M209" s="7"/>
      <c r="N209" s="7"/>
      <c r="O209" s="7"/>
      <c r="P209" s="7"/>
      <c r="Q209" s="7"/>
      <c r="R209" s="7"/>
      <c r="S209" s="7"/>
      <c r="T209" s="207"/>
      <c r="U209" s="7"/>
      <c r="V209" s="7"/>
      <c r="W209" s="7"/>
      <c r="X209" s="7"/>
      <c r="Y209" s="207"/>
      <c r="Z209" s="7"/>
    </row>
    <row r="210" ht="14.25" customHeight="1">
      <c r="A210" s="7"/>
      <c r="B210" s="207"/>
      <c r="C210" s="25"/>
      <c r="D210" s="207"/>
      <c r="E210" s="7"/>
      <c r="F210" s="7"/>
      <c r="G210" s="7"/>
      <c r="H210" s="7"/>
      <c r="I210" s="7"/>
      <c r="J210" s="207"/>
      <c r="K210" s="207"/>
      <c r="L210" s="207"/>
      <c r="M210" s="7"/>
      <c r="N210" s="7"/>
      <c r="O210" s="7"/>
      <c r="P210" s="7"/>
      <c r="Q210" s="7"/>
      <c r="R210" s="7"/>
      <c r="S210" s="7"/>
      <c r="T210" s="207"/>
      <c r="U210" s="7"/>
      <c r="V210" s="7"/>
      <c r="W210" s="7"/>
      <c r="X210" s="7"/>
      <c r="Y210" s="207"/>
      <c r="Z210" s="7"/>
    </row>
    <row r="211" ht="14.25" customHeight="1">
      <c r="A211" s="7"/>
      <c r="B211" s="207"/>
      <c r="C211" s="25"/>
      <c r="D211" s="207"/>
      <c r="E211" s="7"/>
      <c r="F211" s="7"/>
      <c r="G211" s="7"/>
      <c r="H211" s="7"/>
      <c r="I211" s="7"/>
      <c r="J211" s="207"/>
      <c r="K211" s="207"/>
      <c r="L211" s="207"/>
      <c r="M211" s="7"/>
      <c r="N211" s="7"/>
      <c r="O211" s="7"/>
      <c r="P211" s="7"/>
      <c r="Q211" s="7"/>
      <c r="R211" s="7"/>
      <c r="S211" s="7"/>
      <c r="T211" s="207"/>
      <c r="U211" s="7"/>
      <c r="V211" s="7"/>
      <c r="W211" s="7"/>
      <c r="X211" s="7"/>
      <c r="Y211" s="207"/>
      <c r="Z211" s="7"/>
    </row>
    <row r="212" ht="14.25" customHeight="1">
      <c r="A212" s="7"/>
      <c r="B212" s="207"/>
      <c r="C212" s="25"/>
      <c r="D212" s="207"/>
      <c r="E212" s="7"/>
      <c r="F212" s="7"/>
      <c r="G212" s="7"/>
      <c r="H212" s="7"/>
      <c r="I212" s="7"/>
      <c r="J212" s="207"/>
      <c r="K212" s="207"/>
      <c r="L212" s="207"/>
      <c r="M212" s="7"/>
      <c r="N212" s="7"/>
      <c r="O212" s="7"/>
      <c r="P212" s="7"/>
      <c r="Q212" s="7"/>
      <c r="R212" s="7"/>
      <c r="S212" s="7"/>
      <c r="T212" s="207"/>
      <c r="U212" s="7"/>
      <c r="V212" s="7"/>
      <c r="W212" s="7"/>
      <c r="X212" s="7"/>
      <c r="Y212" s="207"/>
      <c r="Z212" s="7"/>
    </row>
    <row r="213" ht="14.25" customHeight="1">
      <c r="A213" s="7"/>
      <c r="B213" s="207"/>
      <c r="C213" s="25"/>
      <c r="D213" s="207"/>
      <c r="E213" s="7"/>
      <c r="F213" s="7"/>
      <c r="G213" s="7"/>
      <c r="H213" s="7"/>
      <c r="I213" s="7"/>
      <c r="J213" s="207"/>
      <c r="K213" s="207"/>
      <c r="L213" s="207"/>
      <c r="M213" s="7"/>
      <c r="N213" s="7"/>
      <c r="O213" s="7"/>
      <c r="P213" s="7"/>
      <c r="Q213" s="7"/>
      <c r="R213" s="7"/>
      <c r="S213" s="7"/>
      <c r="T213" s="207"/>
      <c r="U213" s="7"/>
      <c r="V213" s="7"/>
      <c r="W213" s="7"/>
      <c r="X213" s="7"/>
      <c r="Y213" s="207"/>
      <c r="Z213" s="7"/>
    </row>
    <row r="214" ht="14.25" customHeight="1">
      <c r="A214" s="7"/>
      <c r="B214" s="207"/>
      <c r="C214" s="25"/>
      <c r="D214" s="207"/>
      <c r="E214" s="7"/>
      <c r="F214" s="7"/>
      <c r="G214" s="7"/>
      <c r="H214" s="7"/>
      <c r="I214" s="7"/>
      <c r="J214" s="207"/>
      <c r="K214" s="207"/>
      <c r="L214" s="207"/>
      <c r="M214" s="7"/>
      <c r="N214" s="7"/>
      <c r="O214" s="7"/>
      <c r="P214" s="7"/>
      <c r="Q214" s="7"/>
      <c r="R214" s="7"/>
      <c r="S214" s="7"/>
      <c r="T214" s="207"/>
      <c r="U214" s="7"/>
      <c r="V214" s="7"/>
      <c r="W214" s="7"/>
      <c r="X214" s="7"/>
      <c r="Y214" s="207"/>
      <c r="Z214" s="7"/>
    </row>
    <row r="215" ht="14.25" customHeight="1">
      <c r="A215" s="7"/>
      <c r="B215" s="207"/>
      <c r="C215" s="25"/>
      <c r="D215" s="207"/>
      <c r="E215" s="7"/>
      <c r="F215" s="7"/>
      <c r="G215" s="7"/>
      <c r="H215" s="7"/>
      <c r="I215" s="7"/>
      <c r="J215" s="207"/>
      <c r="K215" s="207"/>
      <c r="L215" s="207"/>
      <c r="M215" s="7"/>
      <c r="N215" s="7"/>
      <c r="O215" s="7"/>
      <c r="P215" s="7"/>
      <c r="Q215" s="7"/>
      <c r="R215" s="7"/>
      <c r="S215" s="7"/>
      <c r="T215" s="207"/>
      <c r="U215" s="7"/>
      <c r="V215" s="7"/>
      <c r="W215" s="7"/>
      <c r="X215" s="7"/>
      <c r="Y215" s="207"/>
      <c r="Z215" s="7"/>
    </row>
    <row r="216" ht="14.25" customHeight="1">
      <c r="A216" s="7"/>
      <c r="B216" s="207"/>
      <c r="C216" s="25"/>
      <c r="D216" s="207"/>
      <c r="E216" s="7"/>
      <c r="F216" s="7"/>
      <c r="G216" s="7"/>
      <c r="H216" s="7"/>
      <c r="I216" s="7"/>
      <c r="J216" s="207"/>
      <c r="K216" s="207"/>
      <c r="L216" s="207"/>
      <c r="M216" s="7"/>
      <c r="N216" s="7"/>
      <c r="O216" s="7"/>
      <c r="P216" s="7"/>
      <c r="Q216" s="7"/>
      <c r="R216" s="7"/>
      <c r="S216" s="7"/>
      <c r="T216" s="207"/>
      <c r="U216" s="7"/>
      <c r="V216" s="7"/>
      <c r="W216" s="7"/>
      <c r="X216" s="7"/>
      <c r="Y216" s="207"/>
      <c r="Z216" s="7"/>
    </row>
    <row r="217" ht="14.25" customHeight="1">
      <c r="A217" s="7"/>
      <c r="B217" s="207"/>
      <c r="C217" s="25"/>
      <c r="D217" s="207"/>
      <c r="E217" s="7"/>
      <c r="F217" s="7"/>
      <c r="G217" s="7"/>
      <c r="H217" s="7"/>
      <c r="I217" s="7"/>
      <c r="J217" s="207"/>
      <c r="K217" s="207"/>
      <c r="L217" s="207"/>
      <c r="M217" s="7"/>
      <c r="N217" s="7"/>
      <c r="O217" s="7"/>
      <c r="P217" s="7"/>
      <c r="Q217" s="7"/>
      <c r="R217" s="7"/>
      <c r="S217" s="7"/>
      <c r="T217" s="207"/>
      <c r="U217" s="7"/>
      <c r="V217" s="7"/>
      <c r="W217" s="7"/>
      <c r="X217" s="7"/>
      <c r="Y217" s="207"/>
      <c r="Z217" s="7"/>
    </row>
    <row r="218" ht="14.25" customHeight="1">
      <c r="A218" s="7"/>
      <c r="B218" s="207"/>
      <c r="C218" s="25"/>
      <c r="D218" s="207"/>
      <c r="E218" s="7"/>
      <c r="F218" s="7"/>
      <c r="G218" s="7"/>
      <c r="H218" s="7"/>
      <c r="I218" s="7"/>
      <c r="J218" s="207"/>
      <c r="K218" s="207"/>
      <c r="L218" s="207"/>
      <c r="M218" s="7"/>
      <c r="N218" s="7"/>
      <c r="O218" s="7"/>
      <c r="P218" s="7"/>
      <c r="Q218" s="7"/>
      <c r="R218" s="7"/>
      <c r="S218" s="7"/>
      <c r="T218" s="207"/>
      <c r="U218" s="7"/>
      <c r="V218" s="7"/>
      <c r="W218" s="7"/>
      <c r="X218" s="7"/>
      <c r="Y218" s="207"/>
      <c r="Z218" s="7"/>
    </row>
    <row r="219" ht="14.25" customHeight="1">
      <c r="A219" s="7"/>
      <c r="B219" s="207"/>
      <c r="C219" s="25"/>
      <c r="D219" s="207"/>
      <c r="E219" s="7"/>
      <c r="F219" s="7"/>
      <c r="G219" s="7"/>
      <c r="H219" s="7"/>
      <c r="I219" s="7"/>
      <c r="J219" s="207"/>
      <c r="K219" s="207"/>
      <c r="L219" s="207"/>
      <c r="M219" s="7"/>
      <c r="N219" s="7"/>
      <c r="O219" s="7"/>
      <c r="P219" s="7"/>
      <c r="Q219" s="7"/>
      <c r="R219" s="7"/>
      <c r="S219" s="7"/>
      <c r="T219" s="207"/>
      <c r="U219" s="7"/>
      <c r="V219" s="7"/>
      <c r="W219" s="7"/>
      <c r="X219" s="7"/>
      <c r="Y219" s="207"/>
      <c r="Z219" s="7"/>
    </row>
    <row r="220" ht="14.25" customHeight="1">
      <c r="A220" s="7"/>
      <c r="B220" s="207"/>
      <c r="C220" s="25"/>
      <c r="D220" s="207"/>
      <c r="E220" s="7"/>
      <c r="F220" s="7"/>
      <c r="G220" s="7"/>
      <c r="H220" s="7"/>
      <c r="I220" s="7"/>
      <c r="J220" s="207"/>
      <c r="K220" s="207"/>
      <c r="L220" s="207"/>
      <c r="M220" s="7"/>
      <c r="N220" s="7"/>
      <c r="O220" s="7"/>
      <c r="P220" s="7"/>
      <c r="Q220" s="7"/>
      <c r="R220" s="7"/>
      <c r="S220" s="7"/>
      <c r="T220" s="207"/>
      <c r="U220" s="7"/>
      <c r="V220" s="7"/>
      <c r="W220" s="7"/>
      <c r="X220" s="7"/>
      <c r="Y220" s="207"/>
      <c r="Z220" s="7"/>
    </row>
    <row r="221" ht="14.25" customHeight="1">
      <c r="A221" s="7"/>
      <c r="B221" s="207"/>
      <c r="C221" s="25"/>
      <c r="D221" s="207"/>
      <c r="E221" s="7"/>
      <c r="F221" s="7"/>
      <c r="G221" s="7"/>
      <c r="H221" s="7"/>
      <c r="I221" s="7"/>
      <c r="J221" s="207"/>
      <c r="K221" s="207"/>
      <c r="L221" s="207"/>
      <c r="M221" s="7"/>
      <c r="N221" s="7"/>
      <c r="O221" s="7"/>
      <c r="P221" s="7"/>
      <c r="Q221" s="7"/>
      <c r="R221" s="7"/>
      <c r="S221" s="7"/>
      <c r="T221" s="207"/>
      <c r="U221" s="7"/>
      <c r="V221" s="7"/>
      <c r="W221" s="7"/>
      <c r="X221" s="7"/>
      <c r="Y221" s="207"/>
      <c r="Z221" s="7"/>
    </row>
    <row r="222" ht="14.25" customHeight="1">
      <c r="A222" s="7"/>
      <c r="B222" s="207"/>
      <c r="C222" s="25"/>
      <c r="D222" s="207"/>
      <c r="E222" s="7"/>
      <c r="F222" s="7"/>
      <c r="G222" s="7"/>
      <c r="H222" s="7"/>
      <c r="I222" s="7"/>
      <c r="J222" s="207"/>
      <c r="K222" s="207"/>
      <c r="L222" s="207"/>
      <c r="M222" s="7"/>
      <c r="N222" s="7"/>
      <c r="O222" s="7"/>
      <c r="P222" s="7"/>
      <c r="Q222" s="7"/>
      <c r="R222" s="7"/>
      <c r="S222" s="7"/>
      <c r="T222" s="207"/>
      <c r="U222" s="7"/>
      <c r="V222" s="7"/>
      <c r="W222" s="7"/>
      <c r="X222" s="7"/>
      <c r="Y222" s="207"/>
      <c r="Z222" s="7"/>
    </row>
    <row r="223" ht="14.25" customHeight="1">
      <c r="A223" s="7"/>
      <c r="B223" s="207"/>
      <c r="C223" s="25"/>
      <c r="D223" s="207"/>
      <c r="E223" s="7"/>
      <c r="F223" s="7"/>
      <c r="G223" s="7"/>
      <c r="H223" s="7"/>
      <c r="I223" s="7"/>
      <c r="J223" s="207"/>
      <c r="K223" s="207"/>
      <c r="L223" s="207"/>
      <c r="M223" s="7"/>
      <c r="N223" s="7"/>
      <c r="O223" s="7"/>
      <c r="P223" s="7"/>
      <c r="Q223" s="7"/>
      <c r="R223" s="7"/>
      <c r="S223" s="7"/>
      <c r="T223" s="207"/>
      <c r="U223" s="7"/>
      <c r="V223" s="7"/>
      <c r="W223" s="7"/>
      <c r="X223" s="7"/>
      <c r="Y223" s="207"/>
      <c r="Z223" s="7"/>
    </row>
    <row r="224" ht="14.25" customHeight="1">
      <c r="A224" s="7"/>
      <c r="B224" s="207"/>
      <c r="C224" s="25"/>
      <c r="D224" s="207"/>
      <c r="E224" s="7"/>
      <c r="F224" s="7"/>
      <c r="G224" s="7"/>
      <c r="H224" s="7"/>
      <c r="I224" s="7"/>
      <c r="J224" s="207"/>
      <c r="K224" s="207"/>
      <c r="L224" s="207"/>
      <c r="M224" s="7"/>
      <c r="N224" s="7"/>
      <c r="O224" s="7"/>
      <c r="P224" s="7"/>
      <c r="Q224" s="7"/>
      <c r="R224" s="7"/>
      <c r="S224" s="7"/>
      <c r="T224" s="207"/>
      <c r="U224" s="7"/>
      <c r="V224" s="7"/>
      <c r="W224" s="7"/>
      <c r="X224" s="7"/>
      <c r="Y224" s="207"/>
      <c r="Z224" s="7"/>
    </row>
    <row r="225" ht="14.25" customHeight="1">
      <c r="A225" s="7"/>
      <c r="B225" s="207"/>
      <c r="C225" s="25"/>
      <c r="D225" s="207"/>
      <c r="E225" s="7"/>
      <c r="F225" s="7"/>
      <c r="G225" s="7"/>
      <c r="H225" s="7"/>
      <c r="I225" s="7"/>
      <c r="J225" s="207"/>
      <c r="K225" s="207"/>
      <c r="L225" s="207"/>
      <c r="M225" s="7"/>
      <c r="N225" s="7"/>
      <c r="O225" s="7"/>
      <c r="P225" s="7"/>
      <c r="Q225" s="7"/>
      <c r="R225" s="7"/>
      <c r="S225" s="7"/>
      <c r="T225" s="207"/>
      <c r="U225" s="7"/>
      <c r="V225" s="7"/>
      <c r="W225" s="7"/>
      <c r="X225" s="7"/>
      <c r="Y225" s="207"/>
      <c r="Z225" s="7"/>
    </row>
    <row r="226" ht="14.25" customHeight="1">
      <c r="A226" s="7"/>
      <c r="B226" s="207"/>
      <c r="C226" s="25"/>
      <c r="D226" s="207"/>
      <c r="E226" s="7"/>
      <c r="F226" s="7"/>
      <c r="G226" s="7"/>
      <c r="H226" s="7"/>
      <c r="I226" s="7"/>
      <c r="J226" s="207"/>
      <c r="K226" s="207"/>
      <c r="L226" s="207"/>
      <c r="M226" s="7"/>
      <c r="N226" s="7"/>
      <c r="O226" s="7"/>
      <c r="P226" s="7"/>
      <c r="Q226" s="7"/>
      <c r="R226" s="7"/>
      <c r="S226" s="7"/>
      <c r="T226" s="207"/>
      <c r="U226" s="7"/>
      <c r="V226" s="7"/>
      <c r="W226" s="7"/>
      <c r="X226" s="7"/>
      <c r="Y226" s="207"/>
      <c r="Z226" s="7"/>
    </row>
    <row r="227" ht="14.25" customHeight="1">
      <c r="A227" s="7"/>
      <c r="B227" s="207"/>
      <c r="C227" s="25"/>
      <c r="D227" s="207"/>
      <c r="E227" s="7"/>
      <c r="F227" s="7"/>
      <c r="G227" s="7"/>
      <c r="H227" s="7"/>
      <c r="I227" s="7"/>
      <c r="J227" s="207"/>
      <c r="K227" s="207"/>
      <c r="L227" s="207"/>
      <c r="M227" s="7"/>
      <c r="N227" s="7"/>
      <c r="O227" s="7"/>
      <c r="P227" s="7"/>
      <c r="Q227" s="7"/>
      <c r="R227" s="7"/>
      <c r="S227" s="7"/>
      <c r="T227" s="207"/>
      <c r="U227" s="7"/>
      <c r="V227" s="7"/>
      <c r="W227" s="7"/>
      <c r="X227" s="7"/>
      <c r="Y227" s="207"/>
      <c r="Z227" s="7"/>
    </row>
    <row r="228" ht="14.25" customHeight="1">
      <c r="A228" s="7"/>
      <c r="B228" s="207"/>
      <c r="C228" s="25"/>
      <c r="D228" s="207"/>
      <c r="E228" s="7"/>
      <c r="F228" s="7"/>
      <c r="G228" s="7"/>
      <c r="H228" s="7"/>
      <c r="I228" s="7"/>
      <c r="J228" s="207"/>
      <c r="K228" s="207"/>
      <c r="L228" s="207"/>
      <c r="M228" s="7"/>
      <c r="N228" s="7"/>
      <c r="O228" s="7"/>
      <c r="P228" s="7"/>
      <c r="Q228" s="7"/>
      <c r="R228" s="7"/>
      <c r="S228" s="7"/>
      <c r="T228" s="207"/>
      <c r="U228" s="7"/>
      <c r="V228" s="7"/>
      <c r="W228" s="7"/>
      <c r="X228" s="7"/>
      <c r="Y228" s="207"/>
      <c r="Z228" s="7"/>
    </row>
    <row r="229" ht="14.25" customHeight="1">
      <c r="A229" s="7"/>
      <c r="B229" s="207"/>
      <c r="C229" s="25"/>
      <c r="D229" s="207"/>
      <c r="E229" s="7"/>
      <c r="F229" s="7"/>
      <c r="G229" s="7"/>
      <c r="H229" s="7"/>
      <c r="I229" s="7"/>
      <c r="J229" s="207"/>
      <c r="K229" s="207"/>
      <c r="L229" s="207"/>
      <c r="M229" s="7"/>
      <c r="N229" s="7"/>
      <c r="O229" s="7"/>
      <c r="P229" s="7"/>
      <c r="Q229" s="7"/>
      <c r="R229" s="7"/>
      <c r="S229" s="7"/>
      <c r="T229" s="207"/>
      <c r="U229" s="7"/>
      <c r="V229" s="7"/>
      <c r="W229" s="7"/>
      <c r="X229" s="7"/>
      <c r="Y229" s="207"/>
      <c r="Z229" s="7"/>
    </row>
    <row r="230" ht="14.25" customHeight="1">
      <c r="A230" s="7"/>
      <c r="B230" s="207"/>
      <c r="C230" s="25"/>
      <c r="D230" s="207"/>
      <c r="E230" s="7"/>
      <c r="F230" s="7"/>
      <c r="G230" s="7"/>
      <c r="H230" s="7"/>
      <c r="I230" s="7"/>
      <c r="J230" s="207"/>
      <c r="K230" s="207"/>
      <c r="L230" s="207"/>
      <c r="M230" s="7"/>
      <c r="N230" s="7"/>
      <c r="O230" s="7"/>
      <c r="P230" s="7"/>
      <c r="Q230" s="7"/>
      <c r="R230" s="7"/>
      <c r="S230" s="7"/>
      <c r="T230" s="207"/>
      <c r="U230" s="7"/>
      <c r="V230" s="7"/>
      <c r="W230" s="7"/>
      <c r="X230" s="7"/>
      <c r="Y230" s="207"/>
      <c r="Z230" s="7"/>
    </row>
    <row r="231" ht="14.25" customHeight="1">
      <c r="A231" s="7"/>
      <c r="B231" s="207"/>
      <c r="C231" s="25"/>
      <c r="D231" s="207"/>
      <c r="E231" s="7"/>
      <c r="F231" s="7"/>
      <c r="G231" s="7"/>
      <c r="H231" s="7"/>
      <c r="I231" s="7"/>
      <c r="J231" s="207"/>
      <c r="K231" s="207"/>
      <c r="L231" s="207"/>
      <c r="M231" s="7"/>
      <c r="N231" s="7"/>
      <c r="O231" s="7"/>
      <c r="P231" s="7"/>
      <c r="Q231" s="7"/>
      <c r="R231" s="7"/>
      <c r="S231" s="7"/>
      <c r="T231" s="207"/>
      <c r="U231" s="7"/>
      <c r="V231" s="7"/>
      <c r="W231" s="7"/>
      <c r="X231" s="7"/>
      <c r="Y231" s="207"/>
      <c r="Z231" s="7"/>
    </row>
    <row r="232" ht="14.25" customHeight="1">
      <c r="A232" s="7"/>
      <c r="B232" s="207"/>
      <c r="C232" s="25"/>
      <c r="D232" s="207"/>
      <c r="E232" s="7"/>
      <c r="F232" s="7"/>
      <c r="G232" s="7"/>
      <c r="H232" s="7"/>
      <c r="I232" s="7"/>
      <c r="J232" s="207"/>
      <c r="K232" s="207"/>
      <c r="L232" s="207"/>
      <c r="M232" s="7"/>
      <c r="N232" s="7"/>
      <c r="O232" s="7"/>
      <c r="P232" s="7"/>
      <c r="Q232" s="7"/>
      <c r="R232" s="7"/>
      <c r="S232" s="7"/>
      <c r="T232" s="207"/>
      <c r="U232" s="7"/>
      <c r="V232" s="7"/>
      <c r="W232" s="7"/>
      <c r="X232" s="7"/>
      <c r="Y232" s="207"/>
      <c r="Z232" s="7"/>
    </row>
    <row r="233" ht="14.25" customHeight="1">
      <c r="A233" s="7"/>
      <c r="B233" s="207"/>
      <c r="C233" s="25"/>
      <c r="D233" s="207"/>
      <c r="E233" s="7"/>
      <c r="F233" s="7"/>
      <c r="G233" s="7"/>
      <c r="H233" s="7"/>
      <c r="I233" s="7"/>
      <c r="J233" s="207"/>
      <c r="K233" s="207"/>
      <c r="L233" s="207"/>
      <c r="M233" s="7"/>
      <c r="N233" s="7"/>
      <c r="O233" s="7"/>
      <c r="P233" s="7"/>
      <c r="Q233" s="7"/>
      <c r="R233" s="7"/>
      <c r="S233" s="7"/>
      <c r="T233" s="207"/>
      <c r="U233" s="7"/>
      <c r="V233" s="7"/>
      <c r="W233" s="7"/>
      <c r="X233" s="7"/>
      <c r="Y233" s="207"/>
      <c r="Z233" s="7"/>
    </row>
    <row r="234" ht="14.25" customHeight="1">
      <c r="A234" s="7"/>
      <c r="B234" s="207"/>
      <c r="C234" s="25"/>
      <c r="D234" s="207"/>
      <c r="E234" s="7"/>
      <c r="F234" s="7"/>
      <c r="G234" s="7"/>
      <c r="H234" s="7"/>
      <c r="I234" s="7"/>
      <c r="J234" s="207"/>
      <c r="K234" s="207"/>
      <c r="L234" s="207"/>
      <c r="M234" s="7"/>
      <c r="N234" s="7"/>
      <c r="O234" s="7"/>
      <c r="P234" s="7"/>
      <c r="Q234" s="7"/>
      <c r="R234" s="7"/>
      <c r="S234" s="7"/>
      <c r="T234" s="207"/>
      <c r="U234" s="7"/>
      <c r="V234" s="7"/>
      <c r="W234" s="7"/>
      <c r="X234" s="7"/>
      <c r="Y234" s="207"/>
      <c r="Z234" s="7"/>
    </row>
    <row r="235" ht="14.25" customHeight="1">
      <c r="A235" s="7"/>
      <c r="B235" s="207"/>
      <c r="C235" s="25"/>
      <c r="D235" s="207"/>
      <c r="E235" s="7"/>
      <c r="F235" s="7"/>
      <c r="G235" s="7"/>
      <c r="H235" s="7"/>
      <c r="I235" s="7"/>
      <c r="J235" s="207"/>
      <c r="K235" s="207"/>
      <c r="L235" s="207"/>
      <c r="M235" s="7"/>
      <c r="N235" s="7"/>
      <c r="O235" s="7"/>
      <c r="P235" s="7"/>
      <c r="Q235" s="7"/>
      <c r="R235" s="7"/>
      <c r="S235" s="7"/>
      <c r="T235" s="207"/>
      <c r="U235" s="7"/>
      <c r="V235" s="7"/>
      <c r="W235" s="7"/>
      <c r="X235" s="7"/>
      <c r="Y235" s="207"/>
      <c r="Z235" s="7"/>
    </row>
    <row r="236" ht="14.25" customHeight="1">
      <c r="A236" s="7"/>
      <c r="B236" s="207"/>
      <c r="C236" s="25"/>
      <c r="D236" s="207"/>
      <c r="E236" s="7"/>
      <c r="F236" s="7"/>
      <c r="G236" s="7"/>
      <c r="H236" s="7"/>
      <c r="I236" s="7"/>
      <c r="J236" s="207"/>
      <c r="K236" s="207"/>
      <c r="L236" s="207"/>
      <c r="M236" s="7"/>
      <c r="N236" s="7"/>
      <c r="O236" s="7"/>
      <c r="P236" s="7"/>
      <c r="Q236" s="7"/>
      <c r="R236" s="7"/>
      <c r="S236" s="7"/>
      <c r="T236" s="207"/>
      <c r="U236" s="7"/>
      <c r="V236" s="7"/>
      <c r="W236" s="7"/>
      <c r="X236" s="7"/>
      <c r="Y236" s="207"/>
      <c r="Z236" s="7"/>
    </row>
    <row r="237" ht="14.25" customHeight="1">
      <c r="A237" s="7"/>
      <c r="B237" s="207"/>
      <c r="C237" s="25"/>
      <c r="D237" s="207"/>
      <c r="E237" s="7"/>
      <c r="F237" s="7"/>
      <c r="G237" s="7"/>
      <c r="H237" s="7"/>
      <c r="I237" s="7"/>
      <c r="J237" s="207"/>
      <c r="K237" s="207"/>
      <c r="L237" s="207"/>
      <c r="M237" s="7"/>
      <c r="N237" s="7"/>
      <c r="O237" s="7"/>
      <c r="P237" s="7"/>
      <c r="Q237" s="7"/>
      <c r="R237" s="7"/>
      <c r="S237" s="7"/>
      <c r="T237" s="207"/>
      <c r="U237" s="7"/>
      <c r="V237" s="7"/>
      <c r="W237" s="7"/>
      <c r="X237" s="7"/>
      <c r="Y237" s="207"/>
      <c r="Z237" s="7"/>
    </row>
    <row r="238" ht="14.25" customHeight="1">
      <c r="A238" s="7"/>
      <c r="B238" s="207"/>
      <c r="C238" s="25"/>
      <c r="D238" s="207"/>
      <c r="E238" s="7"/>
      <c r="F238" s="7"/>
      <c r="G238" s="7"/>
      <c r="H238" s="7"/>
      <c r="I238" s="7"/>
      <c r="J238" s="207"/>
      <c r="K238" s="207"/>
      <c r="L238" s="207"/>
      <c r="M238" s="7"/>
      <c r="N238" s="7"/>
      <c r="O238" s="7"/>
      <c r="P238" s="7"/>
      <c r="Q238" s="7"/>
      <c r="R238" s="7"/>
      <c r="S238" s="7"/>
      <c r="T238" s="207"/>
      <c r="U238" s="7"/>
      <c r="V238" s="7"/>
      <c r="W238" s="7"/>
      <c r="X238" s="7"/>
      <c r="Y238" s="207"/>
      <c r="Z238" s="7"/>
    </row>
    <row r="239" ht="14.25" customHeight="1">
      <c r="A239" s="7"/>
      <c r="B239" s="207"/>
      <c r="C239" s="25"/>
      <c r="D239" s="207"/>
      <c r="E239" s="7"/>
      <c r="F239" s="7"/>
      <c r="G239" s="7"/>
      <c r="H239" s="7"/>
      <c r="I239" s="7"/>
      <c r="J239" s="207"/>
      <c r="K239" s="207"/>
      <c r="L239" s="207"/>
      <c r="M239" s="7"/>
      <c r="N239" s="7"/>
      <c r="O239" s="7"/>
      <c r="P239" s="7"/>
      <c r="Q239" s="7"/>
      <c r="R239" s="7"/>
      <c r="S239" s="7"/>
      <c r="T239" s="207"/>
      <c r="U239" s="7"/>
      <c r="V239" s="7"/>
      <c r="W239" s="7"/>
      <c r="X239" s="7"/>
      <c r="Y239" s="207"/>
      <c r="Z239" s="7"/>
    </row>
    <row r="240" ht="14.25" customHeight="1">
      <c r="A240" s="7"/>
      <c r="B240" s="207"/>
      <c r="C240" s="25"/>
      <c r="D240" s="207"/>
      <c r="E240" s="7"/>
      <c r="F240" s="7"/>
      <c r="G240" s="7"/>
      <c r="H240" s="7"/>
      <c r="I240" s="7"/>
      <c r="J240" s="207"/>
      <c r="K240" s="207"/>
      <c r="L240" s="207"/>
      <c r="M240" s="7"/>
      <c r="N240" s="7"/>
      <c r="O240" s="7"/>
      <c r="P240" s="7"/>
      <c r="Q240" s="7"/>
      <c r="R240" s="7"/>
      <c r="S240" s="7"/>
      <c r="T240" s="207"/>
      <c r="U240" s="7"/>
      <c r="V240" s="7"/>
      <c r="W240" s="7"/>
      <c r="X240" s="7"/>
      <c r="Y240" s="207"/>
      <c r="Z240" s="7"/>
    </row>
    <row r="241" ht="14.25" customHeight="1">
      <c r="A241" s="7"/>
      <c r="B241" s="207"/>
      <c r="C241" s="25"/>
      <c r="D241" s="207"/>
      <c r="E241" s="7"/>
      <c r="F241" s="7"/>
      <c r="G241" s="7"/>
      <c r="H241" s="7"/>
      <c r="I241" s="7"/>
      <c r="J241" s="207"/>
      <c r="K241" s="207"/>
      <c r="L241" s="207"/>
      <c r="M241" s="7"/>
      <c r="N241" s="7"/>
      <c r="O241" s="7"/>
      <c r="P241" s="7"/>
      <c r="Q241" s="7"/>
      <c r="R241" s="7"/>
      <c r="S241" s="7"/>
      <c r="T241" s="207"/>
      <c r="U241" s="7"/>
      <c r="V241" s="7"/>
      <c r="W241" s="7"/>
      <c r="X241" s="7"/>
      <c r="Y241" s="207"/>
      <c r="Z241" s="7"/>
    </row>
    <row r="242" ht="14.25" customHeight="1">
      <c r="A242" s="7"/>
      <c r="B242" s="207"/>
      <c r="C242" s="25"/>
      <c r="D242" s="207"/>
      <c r="E242" s="7"/>
      <c r="F242" s="7"/>
      <c r="G242" s="7"/>
      <c r="H242" s="7"/>
      <c r="I242" s="7"/>
      <c r="J242" s="207"/>
      <c r="K242" s="207"/>
      <c r="L242" s="207"/>
      <c r="M242" s="7"/>
      <c r="N242" s="7"/>
      <c r="O242" s="7"/>
      <c r="P242" s="7"/>
      <c r="Q242" s="7"/>
      <c r="R242" s="7"/>
      <c r="S242" s="7"/>
      <c r="T242" s="207"/>
      <c r="U242" s="7"/>
      <c r="V242" s="7"/>
      <c r="W242" s="7"/>
      <c r="X242" s="7"/>
      <c r="Y242" s="207"/>
      <c r="Z242" s="7"/>
    </row>
    <row r="243" ht="14.25" customHeight="1">
      <c r="A243" s="7"/>
      <c r="B243" s="207"/>
      <c r="C243" s="25"/>
      <c r="D243" s="207"/>
      <c r="E243" s="7"/>
      <c r="F243" s="7"/>
      <c r="G243" s="7"/>
      <c r="H243" s="7"/>
      <c r="I243" s="7"/>
      <c r="J243" s="207"/>
      <c r="K243" s="207"/>
      <c r="L243" s="207"/>
      <c r="M243" s="7"/>
      <c r="N243" s="7"/>
      <c r="O243" s="7"/>
      <c r="P243" s="7"/>
      <c r="Q243" s="7"/>
      <c r="R243" s="7"/>
      <c r="S243" s="7"/>
      <c r="T243" s="207"/>
      <c r="U243" s="7"/>
      <c r="V243" s="7"/>
      <c r="W243" s="7"/>
      <c r="X243" s="7"/>
      <c r="Y243" s="207"/>
      <c r="Z243" s="7"/>
    </row>
    <row r="244" ht="14.25" customHeight="1">
      <c r="A244" s="7"/>
      <c r="B244" s="207"/>
      <c r="C244" s="25"/>
      <c r="D244" s="207"/>
      <c r="E244" s="7"/>
      <c r="F244" s="7"/>
      <c r="G244" s="7"/>
      <c r="H244" s="7"/>
      <c r="I244" s="7"/>
      <c r="J244" s="207"/>
      <c r="K244" s="207"/>
      <c r="L244" s="207"/>
      <c r="M244" s="7"/>
      <c r="N244" s="7"/>
      <c r="O244" s="7"/>
      <c r="P244" s="7"/>
      <c r="Q244" s="7"/>
      <c r="R244" s="7"/>
      <c r="S244" s="7"/>
      <c r="T244" s="207"/>
      <c r="U244" s="7"/>
      <c r="V244" s="7"/>
      <c r="W244" s="7"/>
      <c r="X244" s="7"/>
      <c r="Y244" s="207"/>
      <c r="Z244" s="7"/>
    </row>
    <row r="245" ht="14.25" customHeight="1">
      <c r="A245" s="7"/>
      <c r="B245" s="207"/>
      <c r="C245" s="25"/>
      <c r="D245" s="207"/>
      <c r="E245" s="7"/>
      <c r="F245" s="7"/>
      <c r="G245" s="7"/>
      <c r="H245" s="7"/>
      <c r="I245" s="7"/>
      <c r="J245" s="207"/>
      <c r="K245" s="207"/>
      <c r="L245" s="207"/>
      <c r="M245" s="7"/>
      <c r="N245" s="7"/>
      <c r="O245" s="7"/>
      <c r="P245" s="7"/>
      <c r="Q245" s="7"/>
      <c r="R245" s="7"/>
      <c r="S245" s="7"/>
      <c r="T245" s="207"/>
      <c r="U245" s="7"/>
      <c r="V245" s="7"/>
      <c r="W245" s="7"/>
      <c r="X245" s="7"/>
      <c r="Y245" s="207"/>
      <c r="Z245" s="7"/>
    </row>
    <row r="246" ht="14.25" customHeight="1">
      <c r="A246" s="7"/>
      <c r="B246" s="207"/>
      <c r="C246" s="25"/>
      <c r="D246" s="207"/>
      <c r="E246" s="7"/>
      <c r="F246" s="7"/>
      <c r="G246" s="7"/>
      <c r="H246" s="7"/>
      <c r="I246" s="7"/>
      <c r="J246" s="207"/>
      <c r="K246" s="207"/>
      <c r="L246" s="207"/>
      <c r="M246" s="7"/>
      <c r="N246" s="7"/>
      <c r="O246" s="7"/>
      <c r="P246" s="7"/>
      <c r="Q246" s="7"/>
      <c r="R246" s="7"/>
      <c r="S246" s="7"/>
      <c r="T246" s="207"/>
      <c r="U246" s="7"/>
      <c r="V246" s="7"/>
      <c r="W246" s="7"/>
      <c r="X246" s="7"/>
      <c r="Y246" s="207"/>
      <c r="Z246" s="7"/>
    </row>
    <row r="247" ht="14.25" customHeight="1">
      <c r="A247" s="7"/>
      <c r="B247" s="207"/>
      <c r="C247" s="25"/>
      <c r="D247" s="207"/>
      <c r="E247" s="7"/>
      <c r="F247" s="7"/>
      <c r="G247" s="7"/>
      <c r="H247" s="7"/>
      <c r="I247" s="7"/>
      <c r="J247" s="207"/>
      <c r="K247" s="207"/>
      <c r="L247" s="207"/>
      <c r="M247" s="7"/>
      <c r="N247" s="7"/>
      <c r="O247" s="7"/>
      <c r="P247" s="7"/>
      <c r="Q247" s="7"/>
      <c r="R247" s="7"/>
      <c r="S247" s="7"/>
      <c r="T247" s="207"/>
      <c r="U247" s="7"/>
      <c r="V247" s="7"/>
      <c r="W247" s="7"/>
      <c r="X247" s="7"/>
      <c r="Y247" s="207"/>
      <c r="Z247" s="7"/>
    </row>
    <row r="248" ht="14.25" customHeight="1">
      <c r="A248" s="7"/>
      <c r="B248" s="207"/>
      <c r="C248" s="25"/>
      <c r="D248" s="207"/>
      <c r="E248" s="7"/>
      <c r="F248" s="7"/>
      <c r="G248" s="7"/>
      <c r="H248" s="7"/>
      <c r="I248" s="7"/>
      <c r="J248" s="207"/>
      <c r="K248" s="207"/>
      <c r="L248" s="207"/>
      <c r="M248" s="7"/>
      <c r="N248" s="7"/>
      <c r="O248" s="7"/>
      <c r="P248" s="7"/>
      <c r="Q248" s="7"/>
      <c r="R248" s="7"/>
      <c r="S248" s="7"/>
      <c r="T248" s="207"/>
      <c r="U248" s="7"/>
      <c r="V248" s="7"/>
      <c r="W248" s="7"/>
      <c r="X248" s="7"/>
      <c r="Y248" s="207"/>
      <c r="Z248" s="7"/>
    </row>
    <row r="249" ht="14.25" customHeight="1">
      <c r="A249" s="7"/>
      <c r="B249" s="207"/>
      <c r="C249" s="25"/>
      <c r="D249" s="207"/>
      <c r="E249" s="7"/>
      <c r="F249" s="7"/>
      <c r="G249" s="7"/>
      <c r="H249" s="7"/>
      <c r="I249" s="7"/>
      <c r="J249" s="207"/>
      <c r="K249" s="207"/>
      <c r="L249" s="207"/>
      <c r="M249" s="7"/>
      <c r="N249" s="7"/>
      <c r="O249" s="7"/>
      <c r="P249" s="7"/>
      <c r="Q249" s="7"/>
      <c r="R249" s="7"/>
      <c r="S249" s="7"/>
      <c r="T249" s="207"/>
      <c r="U249" s="7"/>
      <c r="V249" s="7"/>
      <c r="W249" s="7"/>
      <c r="X249" s="7"/>
      <c r="Y249" s="207"/>
      <c r="Z249" s="7"/>
    </row>
    <row r="250" ht="14.25" customHeight="1">
      <c r="A250" s="7"/>
      <c r="B250" s="207"/>
      <c r="C250" s="25"/>
      <c r="D250" s="207"/>
      <c r="E250" s="7"/>
      <c r="F250" s="7"/>
      <c r="G250" s="7"/>
      <c r="H250" s="7"/>
      <c r="I250" s="7"/>
      <c r="J250" s="207"/>
      <c r="K250" s="207"/>
      <c r="L250" s="207"/>
      <c r="M250" s="7"/>
      <c r="N250" s="7"/>
      <c r="O250" s="7"/>
      <c r="P250" s="7"/>
      <c r="Q250" s="7"/>
      <c r="R250" s="7"/>
      <c r="S250" s="7"/>
      <c r="T250" s="207"/>
      <c r="U250" s="7"/>
      <c r="V250" s="7"/>
      <c r="W250" s="7"/>
      <c r="X250" s="7"/>
      <c r="Y250" s="207"/>
      <c r="Z250" s="7"/>
    </row>
    <row r="251" ht="14.25" customHeight="1">
      <c r="A251" s="7"/>
      <c r="B251" s="207"/>
      <c r="C251" s="25"/>
      <c r="D251" s="207"/>
      <c r="E251" s="7"/>
      <c r="F251" s="7"/>
      <c r="G251" s="7"/>
      <c r="H251" s="7"/>
      <c r="I251" s="7"/>
      <c r="J251" s="207"/>
      <c r="K251" s="207"/>
      <c r="L251" s="207"/>
      <c r="M251" s="7"/>
      <c r="N251" s="7"/>
      <c r="O251" s="7"/>
      <c r="P251" s="7"/>
      <c r="Q251" s="7"/>
      <c r="R251" s="7"/>
      <c r="S251" s="7"/>
      <c r="T251" s="207"/>
      <c r="U251" s="7"/>
      <c r="V251" s="7"/>
      <c r="W251" s="7"/>
      <c r="X251" s="7"/>
      <c r="Y251" s="207"/>
      <c r="Z251" s="7"/>
    </row>
    <row r="252" ht="14.25" customHeight="1">
      <c r="A252" s="7"/>
      <c r="B252" s="207"/>
      <c r="C252" s="25"/>
      <c r="D252" s="207"/>
      <c r="E252" s="7"/>
      <c r="F252" s="7"/>
      <c r="G252" s="7"/>
      <c r="H252" s="7"/>
      <c r="I252" s="7"/>
      <c r="J252" s="207"/>
      <c r="K252" s="207"/>
      <c r="L252" s="207"/>
      <c r="M252" s="7"/>
      <c r="N252" s="7"/>
      <c r="O252" s="7"/>
      <c r="P252" s="7"/>
      <c r="Q252" s="7"/>
      <c r="R252" s="7"/>
      <c r="S252" s="7"/>
      <c r="T252" s="207"/>
      <c r="U252" s="7"/>
      <c r="V252" s="7"/>
      <c r="W252" s="7"/>
      <c r="X252" s="7"/>
      <c r="Y252" s="207"/>
      <c r="Z252" s="7"/>
    </row>
    <row r="253" ht="14.25" customHeight="1">
      <c r="A253" s="7"/>
      <c r="B253" s="207"/>
      <c r="C253" s="25"/>
      <c r="D253" s="207"/>
      <c r="E253" s="7"/>
      <c r="F253" s="7"/>
      <c r="G253" s="7"/>
      <c r="H253" s="7"/>
      <c r="I253" s="7"/>
      <c r="J253" s="207"/>
      <c r="K253" s="207"/>
      <c r="L253" s="207"/>
      <c r="M253" s="7"/>
      <c r="N253" s="7"/>
      <c r="O253" s="7"/>
      <c r="P253" s="7"/>
      <c r="Q253" s="7"/>
      <c r="R253" s="7"/>
      <c r="S253" s="7"/>
      <c r="T253" s="207"/>
      <c r="U253" s="7"/>
      <c r="V253" s="7"/>
      <c r="W253" s="7"/>
      <c r="X253" s="7"/>
      <c r="Y253" s="207"/>
      <c r="Z253" s="7"/>
    </row>
    <row r="254" ht="14.25" customHeight="1">
      <c r="A254" s="7"/>
      <c r="B254" s="207"/>
      <c r="C254" s="25"/>
      <c r="D254" s="207"/>
      <c r="E254" s="7"/>
      <c r="F254" s="7"/>
      <c r="G254" s="7"/>
      <c r="H254" s="7"/>
      <c r="I254" s="7"/>
      <c r="J254" s="207"/>
      <c r="K254" s="207"/>
      <c r="L254" s="207"/>
      <c r="M254" s="7"/>
      <c r="N254" s="7"/>
      <c r="O254" s="7"/>
      <c r="P254" s="7"/>
      <c r="Q254" s="7"/>
      <c r="R254" s="7"/>
      <c r="S254" s="7"/>
      <c r="T254" s="207"/>
      <c r="U254" s="7"/>
      <c r="V254" s="7"/>
      <c r="W254" s="7"/>
      <c r="X254" s="7"/>
      <c r="Y254" s="207"/>
      <c r="Z254" s="7"/>
    </row>
    <row r="255" ht="14.25" customHeight="1">
      <c r="A255" s="7"/>
      <c r="B255" s="207"/>
      <c r="C255" s="25"/>
      <c r="D255" s="207"/>
      <c r="E255" s="7"/>
      <c r="F255" s="7"/>
      <c r="G255" s="7"/>
      <c r="H255" s="7"/>
      <c r="I255" s="7"/>
      <c r="J255" s="207"/>
      <c r="K255" s="207"/>
      <c r="L255" s="207"/>
      <c r="M255" s="7"/>
      <c r="N255" s="7"/>
      <c r="O255" s="7"/>
      <c r="P255" s="7"/>
      <c r="Q255" s="7"/>
      <c r="R255" s="7"/>
      <c r="S255" s="7"/>
      <c r="T255" s="207"/>
      <c r="U255" s="7"/>
      <c r="V255" s="7"/>
      <c r="W255" s="7"/>
      <c r="X255" s="7"/>
      <c r="Y255" s="207"/>
      <c r="Z255" s="7"/>
    </row>
    <row r="256" ht="14.25" customHeight="1">
      <c r="A256" s="7"/>
      <c r="B256" s="207"/>
      <c r="C256" s="25"/>
      <c r="D256" s="207"/>
      <c r="E256" s="7"/>
      <c r="F256" s="7"/>
      <c r="G256" s="7"/>
      <c r="H256" s="7"/>
      <c r="I256" s="7"/>
      <c r="J256" s="207"/>
      <c r="K256" s="207"/>
      <c r="L256" s="207"/>
      <c r="M256" s="7"/>
      <c r="N256" s="7"/>
      <c r="O256" s="7"/>
      <c r="P256" s="7"/>
      <c r="Q256" s="7"/>
      <c r="R256" s="7"/>
      <c r="S256" s="7"/>
      <c r="T256" s="207"/>
      <c r="U256" s="7"/>
      <c r="V256" s="7"/>
      <c r="W256" s="7"/>
      <c r="X256" s="7"/>
      <c r="Y256" s="207"/>
      <c r="Z256" s="7"/>
    </row>
    <row r="257" ht="14.25" customHeight="1">
      <c r="A257" s="7"/>
      <c r="B257" s="207"/>
      <c r="C257" s="25"/>
      <c r="D257" s="207"/>
      <c r="E257" s="7"/>
      <c r="F257" s="7"/>
      <c r="G257" s="7"/>
      <c r="H257" s="7"/>
      <c r="I257" s="7"/>
      <c r="J257" s="207"/>
      <c r="K257" s="207"/>
      <c r="L257" s="207"/>
      <c r="M257" s="7"/>
      <c r="N257" s="7"/>
      <c r="O257" s="7"/>
      <c r="P257" s="7"/>
      <c r="Q257" s="7"/>
      <c r="R257" s="7"/>
      <c r="S257" s="7"/>
      <c r="T257" s="207"/>
      <c r="U257" s="7"/>
      <c r="V257" s="7"/>
      <c r="W257" s="7"/>
      <c r="X257" s="7"/>
      <c r="Y257" s="207"/>
      <c r="Z257" s="7"/>
    </row>
    <row r="258" ht="14.25" customHeight="1">
      <c r="A258" s="7"/>
      <c r="B258" s="207"/>
      <c r="C258" s="25"/>
      <c r="D258" s="207"/>
      <c r="E258" s="7"/>
      <c r="F258" s="7"/>
      <c r="G258" s="7"/>
      <c r="H258" s="7"/>
      <c r="I258" s="7"/>
      <c r="J258" s="207"/>
      <c r="K258" s="207"/>
      <c r="L258" s="207"/>
      <c r="M258" s="7"/>
      <c r="N258" s="7"/>
      <c r="O258" s="7"/>
      <c r="P258" s="7"/>
      <c r="Q258" s="7"/>
      <c r="R258" s="7"/>
      <c r="S258" s="7"/>
      <c r="T258" s="207"/>
      <c r="U258" s="7"/>
      <c r="V258" s="7"/>
      <c r="W258" s="7"/>
      <c r="X258" s="7"/>
      <c r="Y258" s="207"/>
      <c r="Z258" s="7"/>
    </row>
    <row r="259" ht="14.25" customHeight="1">
      <c r="A259" s="7"/>
      <c r="B259" s="207"/>
      <c r="C259" s="25"/>
      <c r="D259" s="207"/>
      <c r="E259" s="7"/>
      <c r="F259" s="7"/>
      <c r="G259" s="7"/>
      <c r="H259" s="7"/>
      <c r="I259" s="7"/>
      <c r="J259" s="207"/>
      <c r="K259" s="207"/>
      <c r="L259" s="207"/>
      <c r="M259" s="7"/>
      <c r="N259" s="7"/>
      <c r="O259" s="7"/>
      <c r="P259" s="7"/>
      <c r="Q259" s="7"/>
      <c r="R259" s="7"/>
      <c r="S259" s="7"/>
      <c r="T259" s="207"/>
      <c r="U259" s="7"/>
      <c r="V259" s="7"/>
      <c r="W259" s="7"/>
      <c r="X259" s="7"/>
      <c r="Y259" s="207"/>
      <c r="Z259" s="7"/>
    </row>
    <row r="260" ht="14.25" customHeight="1">
      <c r="A260" s="7"/>
      <c r="B260" s="207"/>
      <c r="C260" s="25"/>
      <c r="D260" s="207"/>
      <c r="E260" s="7"/>
      <c r="F260" s="7"/>
      <c r="G260" s="7"/>
      <c r="H260" s="7"/>
      <c r="I260" s="7"/>
      <c r="J260" s="207"/>
      <c r="K260" s="207"/>
      <c r="L260" s="207"/>
      <c r="M260" s="7"/>
      <c r="N260" s="7"/>
      <c r="O260" s="7"/>
      <c r="P260" s="7"/>
      <c r="Q260" s="7"/>
      <c r="R260" s="7"/>
      <c r="S260" s="7"/>
      <c r="T260" s="207"/>
      <c r="U260" s="7"/>
      <c r="V260" s="7"/>
      <c r="W260" s="7"/>
      <c r="X260" s="7"/>
      <c r="Y260" s="207"/>
      <c r="Z260" s="7"/>
    </row>
    <row r="261" ht="14.25" customHeight="1">
      <c r="A261" s="7"/>
      <c r="B261" s="207"/>
      <c r="C261" s="25"/>
      <c r="D261" s="207"/>
      <c r="E261" s="7"/>
      <c r="F261" s="7"/>
      <c r="G261" s="7"/>
      <c r="H261" s="7"/>
      <c r="I261" s="7"/>
      <c r="J261" s="207"/>
      <c r="K261" s="207"/>
      <c r="L261" s="207"/>
      <c r="M261" s="7"/>
      <c r="N261" s="7"/>
      <c r="O261" s="7"/>
      <c r="P261" s="7"/>
      <c r="Q261" s="7"/>
      <c r="R261" s="7"/>
      <c r="S261" s="7"/>
      <c r="T261" s="207"/>
      <c r="U261" s="7"/>
      <c r="V261" s="7"/>
      <c r="W261" s="7"/>
      <c r="X261" s="7"/>
      <c r="Y261" s="207"/>
      <c r="Z261" s="7"/>
    </row>
    <row r="262" ht="14.25" customHeight="1">
      <c r="A262" s="7"/>
      <c r="B262" s="207"/>
      <c r="C262" s="25"/>
      <c r="D262" s="207"/>
      <c r="E262" s="7"/>
      <c r="F262" s="7"/>
      <c r="G262" s="7"/>
      <c r="H262" s="7"/>
      <c r="I262" s="7"/>
      <c r="J262" s="207"/>
      <c r="K262" s="207"/>
      <c r="L262" s="207"/>
      <c r="M262" s="7"/>
      <c r="N262" s="7"/>
      <c r="O262" s="7"/>
      <c r="P262" s="7"/>
      <c r="Q262" s="7"/>
      <c r="R262" s="7"/>
      <c r="S262" s="7"/>
      <c r="T262" s="207"/>
      <c r="U262" s="7"/>
      <c r="V262" s="7"/>
      <c r="W262" s="7"/>
      <c r="X262" s="7"/>
      <c r="Y262" s="207"/>
      <c r="Z262" s="7"/>
    </row>
    <row r="263" ht="14.25" customHeight="1">
      <c r="A263" s="7"/>
      <c r="B263" s="207"/>
      <c r="C263" s="25"/>
      <c r="D263" s="207"/>
      <c r="E263" s="7"/>
      <c r="F263" s="7"/>
      <c r="G263" s="7"/>
      <c r="H263" s="7"/>
      <c r="I263" s="7"/>
      <c r="J263" s="207"/>
      <c r="K263" s="207"/>
      <c r="L263" s="207"/>
      <c r="M263" s="7"/>
      <c r="N263" s="7"/>
      <c r="O263" s="7"/>
      <c r="P263" s="7"/>
      <c r="Q263" s="7"/>
      <c r="R263" s="7"/>
      <c r="S263" s="7"/>
      <c r="T263" s="207"/>
      <c r="U263" s="7"/>
      <c r="V263" s="7"/>
      <c r="W263" s="7"/>
      <c r="X263" s="7"/>
      <c r="Y263" s="207"/>
      <c r="Z263" s="7"/>
    </row>
    <row r="264" ht="14.25" customHeight="1">
      <c r="A264" s="7"/>
      <c r="B264" s="207"/>
      <c r="C264" s="25"/>
      <c r="D264" s="207"/>
      <c r="E264" s="7"/>
      <c r="F264" s="7"/>
      <c r="G264" s="7"/>
      <c r="H264" s="7"/>
      <c r="I264" s="7"/>
      <c r="J264" s="207"/>
      <c r="K264" s="207"/>
      <c r="L264" s="207"/>
      <c r="M264" s="7"/>
      <c r="N264" s="7"/>
      <c r="O264" s="7"/>
      <c r="P264" s="7"/>
      <c r="Q264" s="7"/>
      <c r="R264" s="7"/>
      <c r="S264" s="7"/>
      <c r="T264" s="207"/>
      <c r="U264" s="7"/>
      <c r="V264" s="7"/>
      <c r="W264" s="7"/>
      <c r="X264" s="7"/>
      <c r="Y264" s="207"/>
      <c r="Z264" s="7"/>
    </row>
    <row r="265" ht="14.25" customHeight="1">
      <c r="A265" s="7"/>
      <c r="B265" s="207"/>
      <c r="C265" s="25"/>
      <c r="D265" s="207"/>
      <c r="E265" s="7"/>
      <c r="F265" s="7"/>
      <c r="G265" s="7"/>
      <c r="H265" s="7"/>
      <c r="I265" s="7"/>
      <c r="J265" s="207"/>
      <c r="K265" s="207"/>
      <c r="L265" s="207"/>
      <c r="M265" s="7"/>
      <c r="N265" s="7"/>
      <c r="O265" s="7"/>
      <c r="P265" s="7"/>
      <c r="Q265" s="7"/>
      <c r="R265" s="7"/>
      <c r="S265" s="7"/>
      <c r="T265" s="207"/>
      <c r="U265" s="7"/>
      <c r="V265" s="7"/>
      <c r="W265" s="7"/>
      <c r="X265" s="7"/>
      <c r="Y265" s="207"/>
      <c r="Z265" s="7"/>
    </row>
    <row r="266" ht="14.25" customHeight="1">
      <c r="A266" s="7"/>
      <c r="B266" s="207"/>
      <c r="C266" s="25"/>
      <c r="D266" s="207"/>
      <c r="E266" s="7"/>
      <c r="F266" s="7"/>
      <c r="G266" s="7"/>
      <c r="H266" s="7"/>
      <c r="I266" s="7"/>
      <c r="J266" s="207"/>
      <c r="K266" s="207"/>
      <c r="L266" s="207"/>
      <c r="M266" s="7"/>
      <c r="N266" s="7"/>
      <c r="O266" s="7"/>
      <c r="P266" s="7"/>
      <c r="Q266" s="7"/>
      <c r="R266" s="7"/>
      <c r="S266" s="7"/>
      <c r="T266" s="207"/>
      <c r="U266" s="7"/>
      <c r="V266" s="7"/>
      <c r="W266" s="7"/>
      <c r="X266" s="7"/>
      <c r="Y266" s="207"/>
      <c r="Z266" s="7"/>
    </row>
    <row r="267" ht="14.25" customHeight="1">
      <c r="A267" s="7"/>
      <c r="B267" s="207"/>
      <c r="C267" s="25"/>
      <c r="D267" s="207"/>
      <c r="E267" s="7"/>
      <c r="F267" s="7"/>
      <c r="G267" s="7"/>
      <c r="H267" s="7"/>
      <c r="I267" s="7"/>
      <c r="J267" s="207"/>
      <c r="K267" s="207"/>
      <c r="L267" s="207"/>
      <c r="M267" s="7"/>
      <c r="N267" s="7"/>
      <c r="O267" s="7"/>
      <c r="P267" s="7"/>
      <c r="Q267" s="7"/>
      <c r="R267" s="7"/>
      <c r="S267" s="7"/>
      <c r="T267" s="207"/>
      <c r="U267" s="7"/>
      <c r="V267" s="7"/>
      <c r="W267" s="7"/>
      <c r="X267" s="7"/>
      <c r="Y267" s="207"/>
      <c r="Z267" s="7"/>
    </row>
    <row r="268" ht="14.25" customHeight="1">
      <c r="A268" s="7"/>
      <c r="B268" s="207"/>
      <c r="C268" s="25"/>
      <c r="D268" s="207"/>
      <c r="E268" s="7"/>
      <c r="F268" s="7"/>
      <c r="G268" s="7"/>
      <c r="H268" s="7"/>
      <c r="I268" s="7"/>
      <c r="J268" s="207"/>
      <c r="K268" s="207"/>
      <c r="L268" s="207"/>
      <c r="M268" s="7"/>
      <c r="N268" s="7"/>
      <c r="O268" s="7"/>
      <c r="P268" s="7"/>
      <c r="Q268" s="7"/>
      <c r="R268" s="7"/>
      <c r="S268" s="7"/>
      <c r="T268" s="207"/>
      <c r="U268" s="7"/>
      <c r="V268" s="7"/>
      <c r="W268" s="7"/>
      <c r="X268" s="7"/>
      <c r="Y268" s="207"/>
      <c r="Z268" s="7"/>
    </row>
    <row r="269" ht="14.25" customHeight="1">
      <c r="A269" s="7"/>
      <c r="B269" s="207"/>
      <c r="C269" s="25"/>
      <c r="D269" s="207"/>
      <c r="E269" s="7"/>
      <c r="F269" s="7"/>
      <c r="G269" s="7"/>
      <c r="H269" s="7"/>
      <c r="I269" s="7"/>
      <c r="J269" s="207"/>
      <c r="K269" s="207"/>
      <c r="L269" s="207"/>
      <c r="M269" s="7"/>
      <c r="N269" s="7"/>
      <c r="O269" s="7"/>
      <c r="P269" s="7"/>
      <c r="Q269" s="7"/>
      <c r="R269" s="7"/>
      <c r="S269" s="7"/>
      <c r="T269" s="207"/>
      <c r="U269" s="7"/>
      <c r="V269" s="7"/>
      <c r="W269" s="7"/>
      <c r="X269" s="7"/>
      <c r="Y269" s="207"/>
      <c r="Z269" s="7"/>
    </row>
    <row r="270" ht="14.25" customHeight="1">
      <c r="A270" s="7"/>
      <c r="B270" s="207"/>
      <c r="C270" s="25"/>
      <c r="D270" s="207"/>
      <c r="E270" s="7"/>
      <c r="F270" s="7"/>
      <c r="G270" s="7"/>
      <c r="H270" s="7"/>
      <c r="I270" s="7"/>
      <c r="J270" s="207"/>
      <c r="K270" s="207"/>
      <c r="L270" s="207"/>
      <c r="M270" s="7"/>
      <c r="N270" s="7"/>
      <c r="O270" s="7"/>
      <c r="P270" s="7"/>
      <c r="Q270" s="7"/>
      <c r="R270" s="7"/>
      <c r="S270" s="7"/>
      <c r="T270" s="207"/>
      <c r="U270" s="7"/>
      <c r="V270" s="7"/>
      <c r="W270" s="7"/>
      <c r="X270" s="7"/>
      <c r="Y270" s="207"/>
      <c r="Z270" s="7"/>
    </row>
    <row r="271" ht="14.25" customHeight="1">
      <c r="A271" s="7"/>
      <c r="B271" s="207"/>
      <c r="C271" s="25"/>
      <c r="D271" s="207"/>
      <c r="E271" s="7"/>
      <c r="F271" s="7"/>
      <c r="G271" s="7"/>
      <c r="H271" s="7"/>
      <c r="I271" s="7"/>
      <c r="J271" s="207"/>
      <c r="K271" s="207"/>
      <c r="L271" s="207"/>
      <c r="M271" s="7"/>
      <c r="N271" s="7"/>
      <c r="O271" s="7"/>
      <c r="P271" s="7"/>
      <c r="Q271" s="7"/>
      <c r="R271" s="7"/>
      <c r="S271" s="7"/>
      <c r="T271" s="207"/>
      <c r="U271" s="7"/>
      <c r="V271" s="7"/>
      <c r="W271" s="7"/>
      <c r="X271" s="7"/>
      <c r="Y271" s="207"/>
      <c r="Z271" s="7"/>
    </row>
    <row r="272" ht="14.25" customHeight="1">
      <c r="A272" s="7"/>
      <c r="B272" s="207"/>
      <c r="C272" s="25"/>
      <c r="D272" s="207"/>
      <c r="E272" s="7"/>
      <c r="F272" s="7"/>
      <c r="G272" s="7"/>
      <c r="H272" s="7"/>
      <c r="I272" s="7"/>
      <c r="J272" s="207"/>
      <c r="K272" s="207"/>
      <c r="L272" s="207"/>
      <c r="M272" s="7"/>
      <c r="N272" s="7"/>
      <c r="O272" s="7"/>
      <c r="P272" s="7"/>
      <c r="Q272" s="7"/>
      <c r="R272" s="7"/>
      <c r="S272" s="7"/>
      <c r="T272" s="207"/>
      <c r="U272" s="7"/>
      <c r="V272" s="7"/>
      <c r="W272" s="7"/>
      <c r="X272" s="7"/>
      <c r="Y272" s="207"/>
      <c r="Z272" s="7"/>
    </row>
    <row r="273" ht="14.25" customHeight="1">
      <c r="A273" s="7"/>
      <c r="B273" s="207"/>
      <c r="C273" s="25"/>
      <c r="D273" s="207"/>
      <c r="E273" s="7"/>
      <c r="F273" s="7"/>
      <c r="G273" s="7"/>
      <c r="H273" s="7"/>
      <c r="I273" s="7"/>
      <c r="J273" s="207"/>
      <c r="K273" s="207"/>
      <c r="L273" s="207"/>
      <c r="M273" s="7"/>
      <c r="N273" s="7"/>
      <c r="O273" s="7"/>
      <c r="P273" s="7"/>
      <c r="Q273" s="7"/>
      <c r="R273" s="7"/>
      <c r="S273" s="7"/>
      <c r="T273" s="207"/>
      <c r="U273" s="7"/>
      <c r="V273" s="7"/>
      <c r="W273" s="7"/>
      <c r="X273" s="7"/>
      <c r="Y273" s="207"/>
      <c r="Z273" s="7"/>
    </row>
    <row r="274" ht="14.25" customHeight="1">
      <c r="A274" s="7"/>
      <c r="B274" s="207"/>
      <c r="C274" s="25"/>
      <c r="D274" s="207"/>
      <c r="E274" s="7"/>
      <c r="F274" s="7"/>
      <c r="G274" s="7"/>
      <c r="H274" s="7"/>
      <c r="I274" s="7"/>
      <c r="J274" s="207"/>
      <c r="K274" s="207"/>
      <c r="L274" s="207"/>
      <c r="M274" s="7"/>
      <c r="N274" s="7"/>
      <c r="O274" s="7"/>
      <c r="P274" s="7"/>
      <c r="Q274" s="7"/>
      <c r="R274" s="7"/>
      <c r="S274" s="7"/>
      <c r="T274" s="207"/>
      <c r="U274" s="7"/>
      <c r="V274" s="7"/>
      <c r="W274" s="7"/>
      <c r="X274" s="7"/>
      <c r="Y274" s="207"/>
      <c r="Z274" s="7"/>
    </row>
    <row r="275" ht="14.25" customHeight="1">
      <c r="A275" s="7"/>
      <c r="B275" s="207"/>
      <c r="C275" s="25"/>
      <c r="D275" s="207"/>
      <c r="E275" s="7"/>
      <c r="F275" s="7"/>
      <c r="G275" s="7"/>
      <c r="H275" s="7"/>
      <c r="I275" s="7"/>
      <c r="J275" s="207"/>
      <c r="K275" s="207"/>
      <c r="L275" s="207"/>
      <c r="M275" s="7"/>
      <c r="N275" s="7"/>
      <c r="O275" s="7"/>
      <c r="P275" s="7"/>
      <c r="Q275" s="7"/>
      <c r="R275" s="7"/>
      <c r="S275" s="7"/>
      <c r="T275" s="207"/>
      <c r="U275" s="7"/>
      <c r="V275" s="7"/>
      <c r="W275" s="7"/>
      <c r="X275" s="7"/>
      <c r="Y275" s="207"/>
      <c r="Z275" s="7"/>
    </row>
    <row r="276" ht="14.25" customHeight="1">
      <c r="A276" s="7"/>
      <c r="B276" s="207"/>
      <c r="C276" s="25"/>
      <c r="D276" s="207"/>
      <c r="E276" s="7"/>
      <c r="F276" s="7"/>
      <c r="G276" s="7"/>
      <c r="H276" s="7"/>
      <c r="I276" s="7"/>
      <c r="J276" s="207"/>
      <c r="K276" s="207"/>
      <c r="L276" s="207"/>
      <c r="M276" s="7"/>
      <c r="N276" s="7"/>
      <c r="O276" s="7"/>
      <c r="P276" s="7"/>
      <c r="Q276" s="7"/>
      <c r="R276" s="7"/>
      <c r="S276" s="7"/>
      <c r="T276" s="207"/>
      <c r="U276" s="7"/>
      <c r="V276" s="7"/>
      <c r="W276" s="7"/>
      <c r="X276" s="7"/>
      <c r="Y276" s="207"/>
      <c r="Z276" s="7"/>
    </row>
    <row r="277" ht="14.25" customHeight="1">
      <c r="A277" s="7"/>
      <c r="B277" s="207"/>
      <c r="C277" s="25"/>
      <c r="D277" s="207"/>
      <c r="E277" s="7"/>
      <c r="F277" s="7"/>
      <c r="G277" s="7"/>
      <c r="H277" s="7"/>
      <c r="I277" s="7"/>
      <c r="J277" s="207"/>
      <c r="K277" s="207"/>
      <c r="L277" s="207"/>
      <c r="M277" s="7"/>
      <c r="N277" s="7"/>
      <c r="O277" s="7"/>
      <c r="P277" s="7"/>
      <c r="Q277" s="7"/>
      <c r="R277" s="7"/>
      <c r="S277" s="7"/>
      <c r="T277" s="207"/>
      <c r="U277" s="7"/>
      <c r="V277" s="7"/>
      <c r="W277" s="7"/>
      <c r="X277" s="7"/>
      <c r="Y277" s="207"/>
      <c r="Z277" s="7"/>
    </row>
    <row r="278" ht="14.25" customHeight="1">
      <c r="A278" s="7"/>
      <c r="B278" s="207"/>
      <c r="C278" s="25"/>
      <c r="D278" s="207"/>
      <c r="E278" s="7"/>
      <c r="F278" s="7"/>
      <c r="G278" s="7"/>
      <c r="H278" s="7"/>
      <c r="I278" s="7"/>
      <c r="J278" s="207"/>
      <c r="K278" s="207"/>
      <c r="L278" s="207"/>
      <c r="M278" s="7"/>
      <c r="N278" s="7"/>
      <c r="O278" s="7"/>
      <c r="P278" s="7"/>
      <c r="Q278" s="7"/>
      <c r="R278" s="7"/>
      <c r="S278" s="7"/>
      <c r="T278" s="207"/>
      <c r="U278" s="7"/>
      <c r="V278" s="7"/>
      <c r="W278" s="7"/>
      <c r="X278" s="7"/>
      <c r="Y278" s="207"/>
      <c r="Z278" s="7"/>
    </row>
    <row r="279" ht="14.25" customHeight="1">
      <c r="A279" s="7"/>
      <c r="B279" s="207"/>
      <c r="C279" s="25"/>
      <c r="D279" s="207"/>
      <c r="E279" s="7"/>
      <c r="F279" s="7"/>
      <c r="G279" s="7"/>
      <c r="H279" s="7"/>
      <c r="I279" s="7"/>
      <c r="J279" s="207"/>
      <c r="K279" s="207"/>
      <c r="L279" s="207"/>
      <c r="M279" s="7"/>
      <c r="N279" s="7"/>
      <c r="O279" s="7"/>
      <c r="P279" s="7"/>
      <c r="Q279" s="7"/>
      <c r="R279" s="7"/>
      <c r="S279" s="7"/>
      <c r="T279" s="207"/>
      <c r="U279" s="7"/>
      <c r="V279" s="7"/>
      <c r="W279" s="7"/>
      <c r="X279" s="7"/>
      <c r="Y279" s="207"/>
      <c r="Z279" s="7"/>
    </row>
    <row r="280" ht="14.25" customHeight="1">
      <c r="A280" s="7"/>
      <c r="B280" s="207"/>
      <c r="C280" s="25"/>
      <c r="D280" s="207"/>
      <c r="E280" s="7"/>
      <c r="F280" s="7"/>
      <c r="G280" s="7"/>
      <c r="H280" s="7"/>
      <c r="I280" s="7"/>
      <c r="J280" s="207"/>
      <c r="K280" s="207"/>
      <c r="L280" s="207"/>
      <c r="M280" s="7"/>
      <c r="N280" s="7"/>
      <c r="O280" s="7"/>
      <c r="P280" s="7"/>
      <c r="Q280" s="7"/>
      <c r="R280" s="7"/>
      <c r="S280" s="7"/>
      <c r="T280" s="207"/>
      <c r="U280" s="7"/>
      <c r="V280" s="7"/>
      <c r="W280" s="7"/>
      <c r="X280" s="7"/>
      <c r="Y280" s="207"/>
      <c r="Z280" s="7"/>
    </row>
    <row r="281" ht="14.25" customHeight="1">
      <c r="A281" s="7"/>
      <c r="B281" s="207"/>
      <c r="C281" s="25"/>
      <c r="D281" s="207"/>
      <c r="E281" s="7"/>
      <c r="F281" s="7"/>
      <c r="G281" s="7"/>
      <c r="H281" s="7"/>
      <c r="I281" s="7"/>
      <c r="J281" s="207"/>
      <c r="K281" s="207"/>
      <c r="L281" s="207"/>
      <c r="M281" s="7"/>
      <c r="N281" s="7"/>
      <c r="O281" s="7"/>
      <c r="P281" s="7"/>
      <c r="Q281" s="7"/>
      <c r="R281" s="7"/>
      <c r="S281" s="7"/>
      <c r="T281" s="207"/>
      <c r="U281" s="7"/>
      <c r="V281" s="7"/>
      <c r="W281" s="7"/>
      <c r="X281" s="7"/>
      <c r="Y281" s="207"/>
      <c r="Z281" s="7"/>
    </row>
    <row r="282" ht="14.25" customHeight="1">
      <c r="A282" s="7"/>
      <c r="B282" s="207"/>
      <c r="C282" s="25"/>
      <c r="D282" s="207"/>
      <c r="E282" s="7"/>
      <c r="F282" s="7"/>
      <c r="G282" s="7"/>
      <c r="H282" s="7"/>
      <c r="I282" s="7"/>
      <c r="J282" s="207"/>
      <c r="K282" s="207"/>
      <c r="L282" s="207"/>
      <c r="M282" s="7"/>
      <c r="N282" s="7"/>
      <c r="O282" s="7"/>
      <c r="P282" s="7"/>
      <c r="Q282" s="7"/>
      <c r="R282" s="7"/>
      <c r="S282" s="7"/>
      <c r="T282" s="207"/>
      <c r="U282" s="7"/>
      <c r="V282" s="7"/>
      <c r="W282" s="7"/>
      <c r="X282" s="7"/>
      <c r="Y282" s="207"/>
      <c r="Z282" s="7"/>
    </row>
    <row r="283" ht="14.25" customHeight="1">
      <c r="A283" s="7"/>
      <c r="B283" s="207"/>
      <c r="C283" s="25"/>
      <c r="D283" s="207"/>
      <c r="E283" s="7"/>
      <c r="F283" s="7"/>
      <c r="G283" s="7"/>
      <c r="H283" s="7"/>
      <c r="I283" s="7"/>
      <c r="J283" s="207"/>
      <c r="K283" s="207"/>
      <c r="L283" s="207"/>
      <c r="M283" s="7"/>
      <c r="N283" s="7"/>
      <c r="O283" s="7"/>
      <c r="P283" s="7"/>
      <c r="Q283" s="7"/>
      <c r="R283" s="7"/>
      <c r="S283" s="7"/>
      <c r="T283" s="207"/>
      <c r="U283" s="7"/>
      <c r="V283" s="7"/>
      <c r="W283" s="7"/>
      <c r="X283" s="7"/>
      <c r="Y283" s="207"/>
      <c r="Z283" s="7"/>
    </row>
    <row r="284" ht="14.25" customHeight="1">
      <c r="A284" s="7"/>
      <c r="B284" s="207"/>
      <c r="C284" s="25"/>
      <c r="D284" s="207"/>
      <c r="E284" s="7"/>
      <c r="F284" s="7"/>
      <c r="G284" s="7"/>
      <c r="H284" s="7"/>
      <c r="I284" s="7"/>
      <c r="J284" s="207"/>
      <c r="K284" s="207"/>
      <c r="L284" s="207"/>
      <c r="M284" s="7"/>
      <c r="N284" s="7"/>
      <c r="O284" s="7"/>
      <c r="P284" s="7"/>
      <c r="Q284" s="7"/>
      <c r="R284" s="7"/>
      <c r="S284" s="7"/>
      <c r="T284" s="207"/>
      <c r="U284" s="7"/>
      <c r="V284" s="7"/>
      <c r="W284" s="7"/>
      <c r="X284" s="7"/>
      <c r="Y284" s="207"/>
      <c r="Z284" s="7"/>
    </row>
    <row r="285" ht="14.25" customHeight="1">
      <c r="A285" s="7"/>
      <c r="B285" s="207"/>
      <c r="C285" s="25"/>
      <c r="D285" s="207"/>
      <c r="E285" s="7"/>
      <c r="F285" s="7"/>
      <c r="G285" s="7"/>
      <c r="H285" s="7"/>
      <c r="I285" s="7"/>
      <c r="J285" s="207"/>
      <c r="K285" s="207"/>
      <c r="L285" s="207"/>
      <c r="M285" s="7"/>
      <c r="N285" s="7"/>
      <c r="O285" s="7"/>
      <c r="P285" s="7"/>
      <c r="Q285" s="7"/>
      <c r="R285" s="7"/>
      <c r="S285" s="7"/>
      <c r="T285" s="207"/>
      <c r="U285" s="7"/>
      <c r="V285" s="7"/>
      <c r="W285" s="7"/>
      <c r="X285" s="7"/>
      <c r="Y285" s="207"/>
      <c r="Z285" s="7"/>
    </row>
    <row r="286" ht="14.25" customHeight="1">
      <c r="A286" s="7"/>
      <c r="B286" s="207"/>
      <c r="C286" s="25"/>
      <c r="D286" s="207"/>
      <c r="E286" s="7"/>
      <c r="F286" s="7"/>
      <c r="G286" s="7"/>
      <c r="H286" s="7"/>
      <c r="I286" s="7"/>
      <c r="J286" s="207"/>
      <c r="K286" s="207"/>
      <c r="L286" s="207"/>
      <c r="M286" s="7"/>
      <c r="N286" s="7"/>
      <c r="O286" s="7"/>
      <c r="P286" s="7"/>
      <c r="Q286" s="7"/>
      <c r="R286" s="7"/>
      <c r="S286" s="7"/>
      <c r="T286" s="207"/>
      <c r="U286" s="7"/>
      <c r="V286" s="7"/>
      <c r="W286" s="7"/>
      <c r="X286" s="7"/>
      <c r="Y286" s="207"/>
      <c r="Z286" s="7"/>
    </row>
    <row r="287" ht="14.25" customHeight="1">
      <c r="A287" s="7"/>
      <c r="B287" s="207"/>
      <c r="C287" s="25"/>
      <c r="D287" s="207"/>
      <c r="E287" s="7"/>
      <c r="F287" s="7"/>
      <c r="G287" s="7"/>
      <c r="H287" s="7"/>
      <c r="I287" s="7"/>
      <c r="J287" s="207"/>
      <c r="K287" s="207"/>
      <c r="L287" s="207"/>
      <c r="M287" s="7"/>
      <c r="N287" s="7"/>
      <c r="O287" s="7"/>
      <c r="P287" s="7"/>
      <c r="Q287" s="7"/>
      <c r="R287" s="7"/>
      <c r="S287" s="7"/>
      <c r="T287" s="207"/>
      <c r="U287" s="7"/>
      <c r="V287" s="7"/>
      <c r="W287" s="7"/>
      <c r="X287" s="7"/>
      <c r="Y287" s="207"/>
      <c r="Z287" s="7"/>
    </row>
    <row r="288" ht="14.25" customHeight="1">
      <c r="A288" s="7"/>
      <c r="B288" s="207"/>
      <c r="C288" s="25"/>
      <c r="D288" s="207"/>
      <c r="E288" s="7"/>
      <c r="F288" s="7"/>
      <c r="G288" s="7"/>
      <c r="H288" s="7"/>
      <c r="I288" s="7"/>
      <c r="J288" s="207"/>
      <c r="K288" s="207"/>
      <c r="L288" s="207"/>
      <c r="M288" s="7"/>
      <c r="N288" s="7"/>
      <c r="O288" s="7"/>
      <c r="P288" s="7"/>
      <c r="Q288" s="7"/>
      <c r="R288" s="7"/>
      <c r="S288" s="7"/>
      <c r="T288" s="207"/>
      <c r="U288" s="7"/>
      <c r="V288" s="7"/>
      <c r="W288" s="7"/>
      <c r="X288" s="7"/>
      <c r="Y288" s="207"/>
      <c r="Z288" s="7"/>
    </row>
    <row r="289" ht="14.25" customHeight="1">
      <c r="A289" s="7"/>
      <c r="B289" s="207"/>
      <c r="C289" s="25"/>
      <c r="D289" s="207"/>
      <c r="E289" s="7"/>
      <c r="F289" s="7"/>
      <c r="G289" s="7"/>
      <c r="H289" s="7"/>
      <c r="I289" s="7"/>
      <c r="J289" s="207"/>
      <c r="K289" s="207"/>
      <c r="L289" s="207"/>
      <c r="M289" s="7"/>
      <c r="N289" s="7"/>
      <c r="O289" s="7"/>
      <c r="P289" s="7"/>
      <c r="Q289" s="7"/>
      <c r="R289" s="7"/>
      <c r="S289" s="7"/>
      <c r="T289" s="207"/>
      <c r="U289" s="7"/>
      <c r="V289" s="7"/>
      <c r="W289" s="7"/>
      <c r="X289" s="7"/>
      <c r="Y289" s="207"/>
      <c r="Z289" s="7"/>
    </row>
    <row r="290" ht="14.25" customHeight="1">
      <c r="A290" s="7"/>
      <c r="B290" s="207"/>
      <c r="C290" s="25"/>
      <c r="D290" s="207"/>
      <c r="E290" s="7"/>
      <c r="F290" s="7"/>
      <c r="G290" s="7"/>
      <c r="H290" s="7"/>
      <c r="I290" s="7"/>
      <c r="J290" s="207"/>
      <c r="K290" s="207"/>
      <c r="L290" s="207"/>
      <c r="M290" s="7"/>
      <c r="N290" s="7"/>
      <c r="O290" s="7"/>
      <c r="P290" s="7"/>
      <c r="Q290" s="7"/>
      <c r="R290" s="7"/>
      <c r="S290" s="7"/>
      <c r="T290" s="207"/>
      <c r="U290" s="7"/>
      <c r="V290" s="7"/>
      <c r="W290" s="7"/>
      <c r="X290" s="7"/>
      <c r="Y290" s="207"/>
      <c r="Z290" s="7"/>
    </row>
    <row r="291" ht="14.25" customHeight="1">
      <c r="A291" s="7"/>
      <c r="B291" s="207"/>
      <c r="C291" s="25"/>
      <c r="D291" s="207"/>
      <c r="E291" s="7"/>
      <c r="F291" s="7"/>
      <c r="G291" s="7"/>
      <c r="H291" s="7"/>
      <c r="I291" s="7"/>
      <c r="J291" s="207"/>
      <c r="K291" s="207"/>
      <c r="L291" s="207"/>
      <c r="M291" s="7"/>
      <c r="N291" s="7"/>
      <c r="O291" s="7"/>
      <c r="P291" s="7"/>
      <c r="Q291" s="7"/>
      <c r="R291" s="7"/>
      <c r="S291" s="7"/>
      <c r="T291" s="207"/>
      <c r="U291" s="7"/>
      <c r="V291" s="7"/>
      <c r="W291" s="7"/>
      <c r="X291" s="7"/>
      <c r="Y291" s="207"/>
      <c r="Z291" s="7"/>
    </row>
    <row r="292" ht="14.25" customHeight="1">
      <c r="A292" s="7"/>
      <c r="B292" s="207"/>
      <c r="C292" s="25"/>
      <c r="D292" s="207"/>
      <c r="E292" s="7"/>
      <c r="F292" s="7"/>
      <c r="G292" s="7"/>
      <c r="H292" s="7"/>
      <c r="I292" s="7"/>
      <c r="J292" s="207"/>
      <c r="K292" s="207"/>
      <c r="L292" s="207"/>
      <c r="M292" s="7"/>
      <c r="N292" s="7"/>
      <c r="O292" s="7"/>
      <c r="P292" s="7"/>
      <c r="Q292" s="7"/>
      <c r="R292" s="7"/>
      <c r="S292" s="7"/>
      <c r="T292" s="207"/>
      <c r="U292" s="7"/>
      <c r="V292" s="7"/>
      <c r="W292" s="7"/>
      <c r="X292" s="7"/>
      <c r="Y292" s="207"/>
      <c r="Z292" s="7"/>
    </row>
    <row r="293" ht="14.25" customHeight="1">
      <c r="A293" s="7"/>
      <c r="B293" s="207"/>
      <c r="C293" s="25"/>
      <c r="D293" s="207"/>
      <c r="E293" s="7"/>
      <c r="F293" s="7"/>
      <c r="G293" s="7"/>
      <c r="H293" s="7"/>
      <c r="I293" s="7"/>
      <c r="J293" s="207"/>
      <c r="K293" s="207"/>
      <c r="L293" s="207"/>
      <c r="M293" s="7"/>
      <c r="N293" s="7"/>
      <c r="O293" s="7"/>
      <c r="P293" s="7"/>
      <c r="Q293" s="7"/>
      <c r="R293" s="7"/>
      <c r="S293" s="7"/>
      <c r="T293" s="207"/>
      <c r="U293" s="7"/>
      <c r="V293" s="7"/>
      <c r="W293" s="7"/>
      <c r="X293" s="7"/>
      <c r="Y293" s="207"/>
      <c r="Z293" s="7"/>
    </row>
    <row r="294" ht="14.25" customHeight="1">
      <c r="A294" s="7"/>
      <c r="B294" s="207"/>
      <c r="C294" s="25"/>
      <c r="D294" s="207"/>
      <c r="E294" s="7"/>
      <c r="F294" s="7"/>
      <c r="G294" s="7"/>
      <c r="H294" s="7"/>
      <c r="I294" s="7"/>
      <c r="J294" s="207"/>
      <c r="K294" s="207"/>
      <c r="L294" s="207"/>
      <c r="M294" s="7"/>
      <c r="N294" s="7"/>
      <c r="O294" s="7"/>
      <c r="P294" s="7"/>
      <c r="Q294" s="7"/>
      <c r="R294" s="7"/>
      <c r="S294" s="7"/>
      <c r="T294" s="207"/>
      <c r="U294" s="7"/>
      <c r="V294" s="7"/>
      <c r="W294" s="7"/>
      <c r="X294" s="7"/>
      <c r="Y294" s="207"/>
      <c r="Z294" s="7"/>
    </row>
    <row r="295" ht="14.25" customHeight="1">
      <c r="A295" s="7"/>
      <c r="B295" s="207"/>
      <c r="C295" s="25"/>
      <c r="D295" s="207"/>
      <c r="E295" s="7"/>
      <c r="F295" s="7"/>
      <c r="G295" s="7"/>
      <c r="H295" s="7"/>
      <c r="I295" s="7"/>
      <c r="J295" s="207"/>
      <c r="K295" s="207"/>
      <c r="L295" s="207"/>
      <c r="M295" s="7"/>
      <c r="N295" s="7"/>
      <c r="O295" s="7"/>
      <c r="P295" s="7"/>
      <c r="Q295" s="7"/>
      <c r="R295" s="7"/>
      <c r="S295" s="7"/>
      <c r="T295" s="207"/>
      <c r="U295" s="7"/>
      <c r="V295" s="7"/>
      <c r="W295" s="7"/>
      <c r="X295" s="7"/>
      <c r="Y295" s="207"/>
      <c r="Z295" s="7"/>
    </row>
    <row r="296" ht="14.25" customHeight="1">
      <c r="A296" s="7"/>
      <c r="B296" s="207"/>
      <c r="C296" s="25"/>
      <c r="D296" s="207"/>
      <c r="E296" s="7"/>
      <c r="F296" s="7"/>
      <c r="G296" s="7"/>
      <c r="H296" s="7"/>
      <c r="I296" s="7"/>
      <c r="J296" s="207"/>
      <c r="K296" s="207"/>
      <c r="L296" s="207"/>
      <c r="M296" s="7"/>
      <c r="N296" s="7"/>
      <c r="O296" s="7"/>
      <c r="P296" s="7"/>
      <c r="Q296" s="7"/>
      <c r="R296" s="7"/>
      <c r="S296" s="7"/>
      <c r="T296" s="207"/>
      <c r="U296" s="7"/>
      <c r="V296" s="7"/>
      <c r="W296" s="7"/>
      <c r="X296" s="7"/>
      <c r="Y296" s="207"/>
      <c r="Z296" s="7"/>
    </row>
    <row r="297" ht="14.25" customHeight="1">
      <c r="A297" s="7"/>
      <c r="B297" s="207"/>
      <c r="C297" s="25"/>
      <c r="D297" s="207"/>
      <c r="E297" s="7"/>
      <c r="F297" s="7"/>
      <c r="G297" s="7"/>
      <c r="H297" s="7"/>
      <c r="I297" s="7"/>
      <c r="J297" s="207"/>
      <c r="K297" s="207"/>
      <c r="L297" s="207"/>
      <c r="M297" s="7"/>
      <c r="N297" s="7"/>
      <c r="O297" s="7"/>
      <c r="P297" s="7"/>
      <c r="Q297" s="7"/>
      <c r="R297" s="7"/>
      <c r="S297" s="7"/>
      <c r="T297" s="207"/>
      <c r="U297" s="7"/>
      <c r="V297" s="7"/>
      <c r="W297" s="7"/>
      <c r="X297" s="7"/>
      <c r="Y297" s="207"/>
      <c r="Z297" s="7"/>
    </row>
    <row r="298" ht="14.25" customHeight="1">
      <c r="A298" s="7"/>
      <c r="B298" s="207"/>
      <c r="C298" s="25"/>
      <c r="D298" s="207"/>
      <c r="E298" s="7"/>
      <c r="F298" s="7"/>
      <c r="G298" s="7"/>
      <c r="H298" s="7"/>
      <c r="I298" s="7"/>
      <c r="J298" s="207"/>
      <c r="K298" s="207"/>
      <c r="L298" s="207"/>
      <c r="M298" s="7"/>
      <c r="N298" s="7"/>
      <c r="O298" s="7"/>
      <c r="P298" s="7"/>
      <c r="Q298" s="7"/>
      <c r="R298" s="7"/>
      <c r="S298" s="7"/>
      <c r="T298" s="207"/>
      <c r="U298" s="7"/>
      <c r="V298" s="7"/>
      <c r="W298" s="7"/>
      <c r="X298" s="7"/>
      <c r="Y298" s="207"/>
      <c r="Z298" s="7"/>
    </row>
    <row r="299" ht="14.25" customHeight="1">
      <c r="A299" s="7"/>
      <c r="B299" s="207"/>
      <c r="C299" s="25"/>
      <c r="D299" s="207"/>
      <c r="E299" s="7"/>
      <c r="F299" s="7"/>
      <c r="G299" s="7"/>
      <c r="H299" s="7"/>
      <c r="I299" s="7"/>
      <c r="J299" s="207"/>
      <c r="K299" s="207"/>
      <c r="L299" s="207"/>
      <c r="M299" s="7"/>
      <c r="N299" s="7"/>
      <c r="O299" s="7"/>
      <c r="P299" s="7"/>
      <c r="Q299" s="7"/>
      <c r="R299" s="7"/>
      <c r="S299" s="7"/>
      <c r="T299" s="207"/>
      <c r="U299" s="7"/>
      <c r="V299" s="7"/>
      <c r="W299" s="7"/>
      <c r="X299" s="7"/>
      <c r="Y299" s="207"/>
      <c r="Z299" s="7"/>
    </row>
    <row r="300" ht="14.25" customHeight="1">
      <c r="A300" s="7"/>
      <c r="B300" s="207"/>
      <c r="C300" s="25"/>
      <c r="D300" s="207"/>
      <c r="E300" s="7"/>
      <c r="F300" s="7"/>
      <c r="G300" s="7"/>
      <c r="H300" s="7"/>
      <c r="I300" s="7"/>
      <c r="J300" s="207"/>
      <c r="K300" s="207"/>
      <c r="L300" s="207"/>
      <c r="M300" s="7"/>
      <c r="N300" s="7"/>
      <c r="O300" s="7"/>
      <c r="P300" s="7"/>
      <c r="Q300" s="7"/>
      <c r="R300" s="7"/>
      <c r="S300" s="7"/>
      <c r="T300" s="207"/>
      <c r="U300" s="7"/>
      <c r="V300" s="7"/>
      <c r="W300" s="7"/>
      <c r="X300" s="7"/>
      <c r="Y300" s="207"/>
      <c r="Z300" s="7"/>
    </row>
    <row r="301" ht="14.25" customHeight="1">
      <c r="A301" s="7"/>
      <c r="B301" s="207"/>
      <c r="C301" s="25"/>
      <c r="D301" s="207"/>
      <c r="E301" s="7"/>
      <c r="F301" s="7"/>
      <c r="G301" s="7"/>
      <c r="H301" s="7"/>
      <c r="I301" s="7"/>
      <c r="J301" s="207"/>
      <c r="K301" s="207"/>
      <c r="L301" s="207"/>
      <c r="M301" s="7"/>
      <c r="N301" s="7"/>
      <c r="O301" s="7"/>
      <c r="P301" s="7"/>
      <c r="Q301" s="7"/>
      <c r="R301" s="7"/>
      <c r="S301" s="7"/>
      <c r="T301" s="207"/>
      <c r="U301" s="7"/>
      <c r="V301" s="7"/>
      <c r="W301" s="7"/>
      <c r="X301" s="7"/>
      <c r="Y301" s="207"/>
      <c r="Z301" s="7"/>
    </row>
    <row r="302" ht="14.25" customHeight="1">
      <c r="A302" s="7"/>
      <c r="B302" s="207"/>
      <c r="C302" s="25"/>
      <c r="D302" s="207"/>
      <c r="E302" s="7"/>
      <c r="F302" s="7"/>
      <c r="G302" s="7"/>
      <c r="H302" s="7"/>
      <c r="I302" s="7"/>
      <c r="J302" s="207"/>
      <c r="K302" s="207"/>
      <c r="L302" s="207"/>
      <c r="M302" s="7"/>
      <c r="N302" s="7"/>
      <c r="O302" s="7"/>
      <c r="P302" s="7"/>
      <c r="Q302" s="7"/>
      <c r="R302" s="7"/>
      <c r="S302" s="7"/>
      <c r="T302" s="207"/>
      <c r="U302" s="7"/>
      <c r="V302" s="7"/>
      <c r="W302" s="7"/>
      <c r="X302" s="7"/>
      <c r="Y302" s="207"/>
      <c r="Z302" s="7"/>
    </row>
    <row r="303" ht="14.25" customHeight="1">
      <c r="A303" s="7"/>
      <c r="B303" s="207"/>
      <c r="C303" s="25"/>
      <c r="D303" s="207"/>
      <c r="E303" s="7"/>
      <c r="F303" s="7"/>
      <c r="G303" s="7"/>
      <c r="H303" s="7"/>
      <c r="I303" s="7"/>
      <c r="J303" s="207"/>
      <c r="K303" s="207"/>
      <c r="L303" s="207"/>
      <c r="M303" s="7"/>
      <c r="N303" s="7"/>
      <c r="O303" s="7"/>
      <c r="P303" s="7"/>
      <c r="Q303" s="7"/>
      <c r="R303" s="7"/>
      <c r="S303" s="7"/>
      <c r="T303" s="207"/>
      <c r="U303" s="7"/>
      <c r="V303" s="7"/>
      <c r="W303" s="7"/>
      <c r="X303" s="7"/>
      <c r="Y303" s="207"/>
      <c r="Z303" s="7"/>
    </row>
    <row r="304" ht="14.25" customHeight="1">
      <c r="A304" s="7"/>
      <c r="B304" s="207"/>
      <c r="C304" s="25"/>
      <c r="D304" s="207"/>
      <c r="E304" s="7"/>
      <c r="F304" s="7"/>
      <c r="G304" s="7"/>
      <c r="H304" s="7"/>
      <c r="I304" s="7"/>
      <c r="J304" s="207"/>
      <c r="K304" s="207"/>
      <c r="L304" s="207"/>
      <c r="M304" s="7"/>
      <c r="N304" s="7"/>
      <c r="O304" s="7"/>
      <c r="P304" s="7"/>
      <c r="Q304" s="7"/>
      <c r="R304" s="7"/>
      <c r="S304" s="7"/>
      <c r="T304" s="207"/>
      <c r="U304" s="7"/>
      <c r="V304" s="7"/>
      <c r="W304" s="7"/>
      <c r="X304" s="7"/>
      <c r="Y304" s="207"/>
      <c r="Z304" s="7"/>
    </row>
    <row r="305" ht="14.25" customHeight="1">
      <c r="A305" s="7"/>
      <c r="B305" s="207"/>
      <c r="C305" s="25"/>
      <c r="D305" s="207"/>
      <c r="E305" s="7"/>
      <c r="F305" s="7"/>
      <c r="G305" s="7"/>
      <c r="H305" s="7"/>
      <c r="I305" s="7"/>
      <c r="J305" s="207"/>
      <c r="K305" s="207"/>
      <c r="L305" s="207"/>
      <c r="M305" s="7"/>
      <c r="N305" s="7"/>
      <c r="O305" s="7"/>
      <c r="P305" s="7"/>
      <c r="Q305" s="7"/>
      <c r="R305" s="7"/>
      <c r="S305" s="7"/>
      <c r="T305" s="207"/>
      <c r="U305" s="7"/>
      <c r="V305" s="7"/>
      <c r="W305" s="7"/>
      <c r="X305" s="7"/>
      <c r="Y305" s="207"/>
      <c r="Z305" s="7"/>
    </row>
    <row r="306" ht="14.25" customHeight="1">
      <c r="A306" s="7"/>
      <c r="B306" s="207"/>
      <c r="C306" s="25"/>
      <c r="D306" s="207"/>
      <c r="E306" s="7"/>
      <c r="F306" s="7"/>
      <c r="G306" s="7"/>
      <c r="H306" s="7"/>
      <c r="I306" s="7"/>
      <c r="J306" s="207"/>
      <c r="K306" s="207"/>
      <c r="L306" s="207"/>
      <c r="M306" s="7"/>
      <c r="N306" s="7"/>
      <c r="O306" s="7"/>
      <c r="P306" s="7"/>
      <c r="Q306" s="7"/>
      <c r="R306" s="7"/>
      <c r="S306" s="7"/>
      <c r="T306" s="207"/>
      <c r="U306" s="7"/>
      <c r="V306" s="7"/>
      <c r="W306" s="7"/>
      <c r="X306" s="7"/>
      <c r="Y306" s="207"/>
      <c r="Z306" s="7"/>
    </row>
    <row r="307" ht="14.25" customHeight="1">
      <c r="A307" s="7"/>
      <c r="B307" s="207"/>
      <c r="C307" s="25"/>
      <c r="D307" s="207"/>
      <c r="E307" s="7"/>
      <c r="F307" s="7"/>
      <c r="G307" s="7"/>
      <c r="H307" s="7"/>
      <c r="I307" s="7"/>
      <c r="J307" s="207"/>
      <c r="K307" s="207"/>
      <c r="L307" s="207"/>
      <c r="M307" s="7"/>
      <c r="N307" s="7"/>
      <c r="O307" s="7"/>
      <c r="P307" s="7"/>
      <c r="Q307" s="7"/>
      <c r="R307" s="7"/>
      <c r="S307" s="7"/>
      <c r="T307" s="207"/>
      <c r="U307" s="7"/>
      <c r="V307" s="7"/>
      <c r="W307" s="7"/>
      <c r="X307" s="7"/>
      <c r="Y307" s="207"/>
      <c r="Z307" s="7"/>
    </row>
    <row r="308" ht="14.25" customHeight="1">
      <c r="A308" s="7"/>
      <c r="B308" s="207"/>
      <c r="C308" s="25"/>
      <c r="D308" s="207"/>
      <c r="E308" s="7"/>
      <c r="F308" s="7"/>
      <c r="G308" s="7"/>
      <c r="H308" s="7"/>
      <c r="I308" s="7"/>
      <c r="J308" s="207"/>
      <c r="K308" s="207"/>
      <c r="L308" s="207"/>
      <c r="M308" s="7"/>
      <c r="N308" s="7"/>
      <c r="O308" s="7"/>
      <c r="P308" s="7"/>
      <c r="Q308" s="7"/>
      <c r="R308" s="7"/>
      <c r="S308" s="7"/>
      <c r="T308" s="207"/>
      <c r="U308" s="7"/>
      <c r="V308" s="7"/>
      <c r="W308" s="7"/>
      <c r="X308" s="7"/>
      <c r="Y308" s="207"/>
      <c r="Z308" s="7"/>
    </row>
    <row r="309" ht="14.25" customHeight="1">
      <c r="A309" s="7"/>
      <c r="B309" s="207"/>
      <c r="C309" s="25"/>
      <c r="D309" s="207"/>
      <c r="E309" s="7"/>
      <c r="F309" s="7"/>
      <c r="G309" s="7"/>
      <c r="H309" s="7"/>
      <c r="I309" s="7"/>
      <c r="J309" s="207"/>
      <c r="K309" s="207"/>
      <c r="L309" s="207"/>
      <c r="M309" s="7"/>
      <c r="N309" s="7"/>
      <c r="O309" s="7"/>
      <c r="P309" s="7"/>
      <c r="Q309" s="7"/>
      <c r="R309" s="7"/>
      <c r="S309" s="7"/>
      <c r="T309" s="207"/>
      <c r="U309" s="7"/>
      <c r="V309" s="7"/>
      <c r="W309" s="7"/>
      <c r="X309" s="7"/>
      <c r="Y309" s="207"/>
      <c r="Z309" s="7"/>
    </row>
    <row r="310" ht="14.25" customHeight="1">
      <c r="A310" s="7"/>
      <c r="B310" s="207"/>
      <c r="C310" s="25"/>
      <c r="D310" s="207"/>
      <c r="E310" s="7"/>
      <c r="F310" s="7"/>
      <c r="G310" s="7"/>
      <c r="H310" s="7"/>
      <c r="I310" s="7"/>
      <c r="J310" s="207"/>
      <c r="K310" s="207"/>
      <c r="L310" s="207"/>
      <c r="M310" s="7"/>
      <c r="N310" s="7"/>
      <c r="O310" s="7"/>
      <c r="P310" s="7"/>
      <c r="Q310" s="7"/>
      <c r="R310" s="7"/>
      <c r="S310" s="7"/>
      <c r="T310" s="207"/>
      <c r="U310" s="7"/>
      <c r="V310" s="7"/>
      <c r="W310" s="7"/>
      <c r="X310" s="7"/>
      <c r="Y310" s="207"/>
      <c r="Z310" s="7"/>
    </row>
    <row r="311" ht="14.25" customHeight="1">
      <c r="A311" s="7"/>
      <c r="B311" s="207"/>
      <c r="C311" s="25"/>
      <c r="D311" s="207"/>
      <c r="E311" s="7"/>
      <c r="F311" s="7"/>
      <c r="G311" s="7"/>
      <c r="H311" s="7"/>
      <c r="I311" s="7"/>
      <c r="J311" s="207"/>
      <c r="K311" s="207"/>
      <c r="L311" s="207"/>
      <c r="M311" s="7"/>
      <c r="N311" s="7"/>
      <c r="O311" s="7"/>
      <c r="P311" s="7"/>
      <c r="Q311" s="7"/>
      <c r="R311" s="7"/>
      <c r="S311" s="7"/>
      <c r="T311" s="207"/>
      <c r="U311" s="7"/>
      <c r="V311" s="7"/>
      <c r="W311" s="7"/>
      <c r="X311" s="7"/>
      <c r="Y311" s="207"/>
      <c r="Z311" s="7"/>
    </row>
    <row r="312" ht="14.25" customHeight="1">
      <c r="A312" s="7"/>
      <c r="B312" s="207"/>
      <c r="C312" s="25"/>
      <c r="D312" s="207"/>
      <c r="E312" s="7"/>
      <c r="F312" s="7"/>
      <c r="G312" s="7"/>
      <c r="H312" s="7"/>
      <c r="I312" s="7"/>
      <c r="J312" s="207"/>
      <c r="K312" s="207"/>
      <c r="L312" s="207"/>
      <c r="M312" s="7"/>
      <c r="N312" s="7"/>
      <c r="O312" s="7"/>
      <c r="P312" s="7"/>
      <c r="Q312" s="7"/>
      <c r="R312" s="7"/>
      <c r="S312" s="7"/>
      <c r="T312" s="207"/>
      <c r="U312" s="7"/>
      <c r="V312" s="7"/>
      <c r="W312" s="7"/>
      <c r="X312" s="7"/>
      <c r="Y312" s="207"/>
      <c r="Z312" s="7"/>
    </row>
    <row r="313" ht="14.25" customHeight="1">
      <c r="A313" s="7"/>
      <c r="B313" s="207"/>
      <c r="C313" s="25"/>
      <c r="D313" s="207"/>
      <c r="E313" s="7"/>
      <c r="F313" s="7"/>
      <c r="G313" s="7"/>
      <c r="H313" s="7"/>
      <c r="I313" s="7"/>
      <c r="J313" s="207"/>
      <c r="K313" s="207"/>
      <c r="L313" s="207"/>
      <c r="M313" s="7"/>
      <c r="N313" s="7"/>
      <c r="O313" s="7"/>
      <c r="P313" s="7"/>
      <c r="Q313" s="7"/>
      <c r="R313" s="7"/>
      <c r="S313" s="7"/>
      <c r="T313" s="207"/>
      <c r="U313" s="7"/>
      <c r="V313" s="7"/>
      <c r="W313" s="7"/>
      <c r="X313" s="7"/>
      <c r="Y313" s="207"/>
      <c r="Z313" s="7"/>
    </row>
    <row r="314" ht="14.25" customHeight="1">
      <c r="A314" s="7"/>
      <c r="B314" s="207"/>
      <c r="C314" s="25"/>
      <c r="D314" s="207"/>
      <c r="E314" s="7"/>
      <c r="F314" s="7"/>
      <c r="G314" s="7"/>
      <c r="H314" s="7"/>
      <c r="I314" s="7"/>
      <c r="J314" s="207"/>
      <c r="K314" s="207"/>
      <c r="L314" s="207"/>
      <c r="M314" s="7"/>
      <c r="N314" s="7"/>
      <c r="O314" s="7"/>
      <c r="P314" s="7"/>
      <c r="Q314" s="7"/>
      <c r="R314" s="7"/>
      <c r="S314" s="7"/>
      <c r="T314" s="207"/>
      <c r="U314" s="7"/>
      <c r="V314" s="7"/>
      <c r="W314" s="7"/>
      <c r="X314" s="7"/>
      <c r="Y314" s="207"/>
      <c r="Z314" s="7"/>
    </row>
    <row r="315" ht="14.25" customHeight="1">
      <c r="A315" s="7"/>
      <c r="B315" s="207"/>
      <c r="C315" s="25"/>
      <c r="D315" s="207"/>
      <c r="E315" s="7"/>
      <c r="F315" s="7"/>
      <c r="G315" s="7"/>
      <c r="H315" s="7"/>
      <c r="I315" s="7"/>
      <c r="J315" s="207"/>
      <c r="K315" s="207"/>
      <c r="L315" s="207"/>
      <c r="M315" s="7"/>
      <c r="N315" s="7"/>
      <c r="O315" s="7"/>
      <c r="P315" s="7"/>
      <c r="Q315" s="7"/>
      <c r="R315" s="7"/>
      <c r="S315" s="7"/>
      <c r="T315" s="207"/>
      <c r="U315" s="7"/>
      <c r="V315" s="7"/>
      <c r="W315" s="7"/>
      <c r="X315" s="7"/>
      <c r="Y315" s="207"/>
      <c r="Z315" s="7"/>
    </row>
    <row r="316" ht="14.25" customHeight="1">
      <c r="A316" s="7"/>
      <c r="B316" s="207"/>
      <c r="C316" s="25"/>
      <c r="D316" s="207"/>
      <c r="E316" s="7"/>
      <c r="F316" s="7"/>
      <c r="G316" s="7"/>
      <c r="H316" s="7"/>
      <c r="I316" s="7"/>
      <c r="J316" s="207"/>
      <c r="K316" s="207"/>
      <c r="L316" s="207"/>
      <c r="M316" s="7"/>
      <c r="N316" s="7"/>
      <c r="O316" s="7"/>
      <c r="P316" s="7"/>
      <c r="Q316" s="7"/>
      <c r="R316" s="7"/>
      <c r="S316" s="7"/>
      <c r="T316" s="207"/>
      <c r="U316" s="7"/>
      <c r="V316" s="7"/>
      <c r="W316" s="7"/>
      <c r="X316" s="7"/>
      <c r="Y316" s="207"/>
      <c r="Z316" s="7"/>
    </row>
    <row r="317" ht="14.25" customHeight="1">
      <c r="A317" s="7"/>
      <c r="B317" s="207"/>
      <c r="C317" s="25"/>
      <c r="D317" s="207"/>
      <c r="E317" s="7"/>
      <c r="F317" s="7"/>
      <c r="G317" s="7"/>
      <c r="H317" s="7"/>
      <c r="I317" s="7"/>
      <c r="J317" s="207"/>
      <c r="K317" s="207"/>
      <c r="L317" s="207"/>
      <c r="M317" s="7"/>
      <c r="N317" s="7"/>
      <c r="O317" s="7"/>
      <c r="P317" s="7"/>
      <c r="Q317" s="7"/>
      <c r="R317" s="7"/>
      <c r="S317" s="7"/>
      <c r="T317" s="207"/>
      <c r="U317" s="7"/>
      <c r="V317" s="7"/>
      <c r="W317" s="7"/>
      <c r="X317" s="7"/>
      <c r="Y317" s="207"/>
      <c r="Z317" s="7"/>
    </row>
    <row r="318" ht="14.25" customHeight="1">
      <c r="A318" s="7"/>
      <c r="B318" s="207"/>
      <c r="C318" s="25"/>
      <c r="D318" s="207"/>
      <c r="E318" s="7"/>
      <c r="F318" s="7"/>
      <c r="G318" s="7"/>
      <c r="H318" s="7"/>
      <c r="I318" s="7"/>
      <c r="J318" s="207"/>
      <c r="K318" s="207"/>
      <c r="L318" s="207"/>
      <c r="M318" s="7"/>
      <c r="N318" s="7"/>
      <c r="O318" s="7"/>
      <c r="P318" s="7"/>
      <c r="Q318" s="7"/>
      <c r="R318" s="7"/>
      <c r="S318" s="7"/>
      <c r="T318" s="207"/>
      <c r="U318" s="7"/>
      <c r="V318" s="7"/>
      <c r="W318" s="7"/>
      <c r="X318" s="7"/>
      <c r="Y318" s="207"/>
      <c r="Z318" s="7"/>
    </row>
    <row r="319" ht="14.25" customHeight="1">
      <c r="A319" s="7"/>
      <c r="B319" s="207"/>
      <c r="C319" s="25"/>
      <c r="D319" s="207"/>
      <c r="E319" s="7"/>
      <c r="F319" s="7"/>
      <c r="G319" s="7"/>
      <c r="H319" s="7"/>
      <c r="I319" s="7"/>
      <c r="J319" s="207"/>
      <c r="K319" s="207"/>
      <c r="L319" s="207"/>
      <c r="M319" s="7"/>
      <c r="N319" s="7"/>
      <c r="O319" s="7"/>
      <c r="P319" s="7"/>
      <c r="Q319" s="7"/>
      <c r="R319" s="7"/>
      <c r="S319" s="7"/>
      <c r="T319" s="207"/>
      <c r="U319" s="7"/>
      <c r="V319" s="7"/>
      <c r="W319" s="7"/>
      <c r="X319" s="7"/>
      <c r="Y319" s="207"/>
      <c r="Z319" s="7"/>
    </row>
    <row r="320" ht="14.25" customHeight="1">
      <c r="A320" s="7"/>
      <c r="B320" s="207"/>
      <c r="C320" s="25"/>
      <c r="D320" s="207"/>
      <c r="E320" s="7"/>
      <c r="F320" s="7"/>
      <c r="G320" s="7"/>
      <c r="H320" s="7"/>
      <c r="I320" s="7"/>
      <c r="J320" s="207"/>
      <c r="K320" s="207"/>
      <c r="L320" s="207"/>
      <c r="M320" s="7"/>
      <c r="N320" s="7"/>
      <c r="O320" s="7"/>
      <c r="P320" s="7"/>
      <c r="Q320" s="7"/>
      <c r="R320" s="7"/>
      <c r="S320" s="7"/>
      <c r="T320" s="207"/>
      <c r="U320" s="7"/>
      <c r="V320" s="7"/>
      <c r="W320" s="7"/>
      <c r="X320" s="7"/>
      <c r="Y320" s="207"/>
      <c r="Z320" s="7"/>
    </row>
    <row r="321" ht="14.25" customHeight="1">
      <c r="A321" s="7"/>
      <c r="B321" s="207"/>
      <c r="C321" s="25"/>
      <c r="D321" s="207"/>
      <c r="E321" s="7"/>
      <c r="F321" s="7"/>
      <c r="G321" s="7"/>
      <c r="H321" s="7"/>
      <c r="I321" s="7"/>
      <c r="J321" s="207"/>
      <c r="K321" s="207"/>
      <c r="L321" s="207"/>
      <c r="M321" s="7"/>
      <c r="N321" s="7"/>
      <c r="O321" s="7"/>
      <c r="P321" s="7"/>
      <c r="Q321" s="7"/>
      <c r="R321" s="7"/>
      <c r="S321" s="7"/>
      <c r="T321" s="207"/>
      <c r="U321" s="7"/>
      <c r="V321" s="7"/>
      <c r="W321" s="7"/>
      <c r="X321" s="7"/>
      <c r="Y321" s="207"/>
      <c r="Z321" s="7"/>
    </row>
    <row r="322" ht="14.25" customHeight="1">
      <c r="A322" s="7"/>
      <c r="B322" s="207"/>
      <c r="C322" s="25"/>
      <c r="D322" s="207"/>
      <c r="E322" s="7"/>
      <c r="F322" s="7"/>
      <c r="G322" s="7"/>
      <c r="H322" s="7"/>
      <c r="I322" s="7"/>
      <c r="J322" s="207"/>
      <c r="K322" s="207"/>
      <c r="L322" s="207"/>
      <c r="M322" s="7"/>
      <c r="N322" s="7"/>
      <c r="O322" s="7"/>
      <c r="P322" s="7"/>
      <c r="Q322" s="7"/>
      <c r="R322" s="7"/>
      <c r="S322" s="7"/>
      <c r="T322" s="207"/>
      <c r="U322" s="7"/>
      <c r="V322" s="7"/>
      <c r="W322" s="7"/>
      <c r="X322" s="7"/>
      <c r="Y322" s="207"/>
      <c r="Z322" s="7"/>
    </row>
    <row r="323" ht="14.25" customHeight="1">
      <c r="A323" s="7"/>
      <c r="B323" s="207"/>
      <c r="C323" s="25"/>
      <c r="D323" s="207"/>
      <c r="E323" s="7"/>
      <c r="F323" s="7"/>
      <c r="G323" s="7"/>
      <c r="H323" s="7"/>
      <c r="I323" s="7"/>
      <c r="J323" s="207"/>
      <c r="K323" s="207"/>
      <c r="L323" s="207"/>
      <c r="M323" s="7"/>
      <c r="N323" s="7"/>
      <c r="O323" s="7"/>
      <c r="P323" s="7"/>
      <c r="Q323" s="7"/>
      <c r="R323" s="7"/>
      <c r="S323" s="7"/>
      <c r="T323" s="207"/>
      <c r="U323" s="7"/>
      <c r="V323" s="7"/>
      <c r="W323" s="7"/>
      <c r="X323" s="7"/>
      <c r="Y323" s="207"/>
      <c r="Z323" s="7"/>
    </row>
    <row r="324" ht="14.25" customHeight="1">
      <c r="A324" s="7"/>
      <c r="B324" s="207"/>
      <c r="C324" s="25"/>
      <c r="D324" s="207"/>
      <c r="E324" s="7"/>
      <c r="F324" s="7"/>
      <c r="G324" s="7"/>
      <c r="H324" s="7"/>
      <c r="I324" s="7"/>
      <c r="J324" s="207"/>
      <c r="K324" s="207"/>
      <c r="L324" s="207"/>
      <c r="M324" s="7"/>
      <c r="N324" s="7"/>
      <c r="O324" s="7"/>
      <c r="P324" s="7"/>
      <c r="Q324" s="7"/>
      <c r="R324" s="7"/>
      <c r="S324" s="7"/>
      <c r="T324" s="207"/>
      <c r="U324" s="7"/>
      <c r="V324" s="7"/>
      <c r="W324" s="7"/>
      <c r="X324" s="7"/>
      <c r="Y324" s="207"/>
      <c r="Z324" s="7"/>
    </row>
    <row r="325" ht="14.25" customHeight="1">
      <c r="A325" s="7"/>
      <c r="B325" s="207"/>
      <c r="C325" s="25"/>
      <c r="D325" s="207"/>
      <c r="E325" s="7"/>
      <c r="F325" s="7"/>
      <c r="G325" s="7"/>
      <c r="H325" s="7"/>
      <c r="I325" s="7"/>
      <c r="J325" s="207"/>
      <c r="K325" s="207"/>
      <c r="L325" s="207"/>
      <c r="M325" s="7"/>
      <c r="N325" s="7"/>
      <c r="O325" s="7"/>
      <c r="P325" s="7"/>
      <c r="Q325" s="7"/>
      <c r="R325" s="7"/>
      <c r="S325" s="7"/>
      <c r="T325" s="207"/>
      <c r="U325" s="7"/>
      <c r="V325" s="7"/>
      <c r="W325" s="7"/>
      <c r="X325" s="7"/>
      <c r="Y325" s="207"/>
      <c r="Z325" s="7"/>
    </row>
    <row r="326" ht="14.25" customHeight="1">
      <c r="A326" s="7"/>
      <c r="B326" s="207"/>
      <c r="C326" s="25"/>
      <c r="D326" s="207"/>
      <c r="E326" s="7"/>
      <c r="F326" s="7"/>
      <c r="G326" s="7"/>
      <c r="H326" s="7"/>
      <c r="I326" s="7"/>
      <c r="J326" s="207"/>
      <c r="K326" s="207"/>
      <c r="L326" s="207"/>
      <c r="M326" s="7"/>
      <c r="N326" s="7"/>
      <c r="O326" s="7"/>
      <c r="P326" s="7"/>
      <c r="Q326" s="7"/>
      <c r="R326" s="7"/>
      <c r="S326" s="7"/>
      <c r="T326" s="207"/>
      <c r="U326" s="7"/>
      <c r="V326" s="7"/>
      <c r="W326" s="7"/>
      <c r="X326" s="7"/>
      <c r="Y326" s="207"/>
      <c r="Z326" s="7"/>
    </row>
    <row r="327" ht="14.25" customHeight="1">
      <c r="A327" s="7"/>
      <c r="B327" s="207"/>
      <c r="C327" s="25"/>
      <c r="D327" s="207"/>
      <c r="E327" s="7"/>
      <c r="F327" s="7"/>
      <c r="G327" s="7"/>
      <c r="H327" s="7"/>
      <c r="I327" s="7"/>
      <c r="J327" s="207"/>
      <c r="K327" s="207"/>
      <c r="L327" s="207"/>
      <c r="M327" s="7"/>
      <c r="N327" s="7"/>
      <c r="O327" s="7"/>
      <c r="P327" s="7"/>
      <c r="Q327" s="7"/>
      <c r="R327" s="7"/>
      <c r="S327" s="7"/>
      <c r="T327" s="207"/>
      <c r="U327" s="7"/>
      <c r="V327" s="7"/>
      <c r="W327" s="7"/>
      <c r="X327" s="7"/>
      <c r="Y327" s="207"/>
      <c r="Z327" s="7"/>
    </row>
    <row r="328" ht="14.25" customHeight="1">
      <c r="A328" s="7"/>
      <c r="B328" s="207"/>
      <c r="C328" s="25"/>
      <c r="D328" s="207"/>
      <c r="E328" s="7"/>
      <c r="F328" s="7"/>
      <c r="G328" s="7"/>
      <c r="H328" s="7"/>
      <c r="I328" s="7"/>
      <c r="J328" s="207"/>
      <c r="K328" s="207"/>
      <c r="L328" s="207"/>
      <c r="M328" s="7"/>
      <c r="N328" s="7"/>
      <c r="O328" s="7"/>
      <c r="P328" s="7"/>
      <c r="Q328" s="7"/>
      <c r="R328" s="7"/>
      <c r="S328" s="7"/>
      <c r="T328" s="207"/>
      <c r="U328" s="7"/>
      <c r="V328" s="7"/>
      <c r="W328" s="7"/>
      <c r="X328" s="7"/>
      <c r="Y328" s="207"/>
      <c r="Z328" s="7"/>
    </row>
    <row r="329" ht="14.25" customHeight="1">
      <c r="A329" s="7"/>
      <c r="B329" s="207"/>
      <c r="C329" s="25"/>
      <c r="D329" s="207"/>
      <c r="E329" s="7"/>
      <c r="F329" s="7"/>
      <c r="G329" s="7"/>
      <c r="H329" s="7"/>
      <c r="I329" s="7"/>
      <c r="J329" s="207"/>
      <c r="K329" s="207"/>
      <c r="L329" s="207"/>
      <c r="M329" s="7"/>
      <c r="N329" s="7"/>
      <c r="O329" s="7"/>
      <c r="P329" s="7"/>
      <c r="Q329" s="7"/>
      <c r="R329" s="7"/>
      <c r="S329" s="7"/>
      <c r="T329" s="207"/>
      <c r="U329" s="7"/>
      <c r="V329" s="7"/>
      <c r="W329" s="7"/>
      <c r="X329" s="7"/>
      <c r="Y329" s="207"/>
      <c r="Z329" s="7"/>
    </row>
    <row r="330" ht="14.25" customHeight="1">
      <c r="A330" s="7"/>
      <c r="B330" s="207"/>
      <c r="C330" s="25"/>
      <c r="D330" s="207"/>
      <c r="E330" s="7"/>
      <c r="F330" s="7"/>
      <c r="G330" s="7"/>
      <c r="H330" s="7"/>
      <c r="I330" s="7"/>
      <c r="J330" s="207"/>
      <c r="K330" s="207"/>
      <c r="L330" s="207"/>
      <c r="M330" s="7"/>
      <c r="N330" s="7"/>
      <c r="O330" s="7"/>
      <c r="P330" s="7"/>
      <c r="Q330" s="7"/>
      <c r="R330" s="7"/>
      <c r="S330" s="7"/>
      <c r="T330" s="207"/>
      <c r="U330" s="7"/>
      <c r="V330" s="7"/>
      <c r="W330" s="7"/>
      <c r="X330" s="7"/>
      <c r="Y330" s="207"/>
      <c r="Z330" s="7"/>
    </row>
    <row r="331" ht="14.25" customHeight="1">
      <c r="A331" s="7"/>
      <c r="B331" s="207"/>
      <c r="C331" s="25"/>
      <c r="D331" s="207"/>
      <c r="E331" s="7"/>
      <c r="F331" s="7"/>
      <c r="G331" s="7"/>
      <c r="H331" s="7"/>
      <c r="I331" s="7"/>
      <c r="J331" s="207"/>
      <c r="K331" s="207"/>
      <c r="L331" s="207"/>
      <c r="M331" s="7"/>
      <c r="N331" s="7"/>
      <c r="O331" s="7"/>
      <c r="P331" s="7"/>
      <c r="Q331" s="7"/>
      <c r="R331" s="7"/>
      <c r="S331" s="7"/>
      <c r="T331" s="207"/>
      <c r="U331" s="7"/>
      <c r="V331" s="7"/>
      <c r="W331" s="7"/>
      <c r="X331" s="7"/>
      <c r="Y331" s="207"/>
      <c r="Z331" s="7"/>
    </row>
    <row r="332" ht="14.25" customHeight="1">
      <c r="A332" s="7"/>
      <c r="B332" s="207"/>
      <c r="C332" s="25"/>
      <c r="D332" s="207"/>
      <c r="E332" s="7"/>
      <c r="F332" s="7"/>
      <c r="G332" s="7"/>
      <c r="H332" s="7"/>
      <c r="I332" s="7"/>
      <c r="J332" s="207"/>
      <c r="K332" s="207"/>
      <c r="L332" s="207"/>
      <c r="M332" s="7"/>
      <c r="N332" s="7"/>
      <c r="O332" s="7"/>
      <c r="P332" s="7"/>
      <c r="Q332" s="7"/>
      <c r="R332" s="7"/>
      <c r="S332" s="7"/>
      <c r="T332" s="207"/>
      <c r="U332" s="7"/>
      <c r="V332" s="7"/>
      <c r="W332" s="7"/>
      <c r="X332" s="7"/>
      <c r="Y332" s="207"/>
      <c r="Z332" s="7"/>
    </row>
    <row r="333" ht="14.25" customHeight="1">
      <c r="A333" s="7"/>
      <c r="B333" s="207"/>
      <c r="C333" s="25"/>
      <c r="D333" s="207"/>
      <c r="E333" s="7"/>
      <c r="F333" s="7"/>
      <c r="G333" s="7"/>
      <c r="H333" s="7"/>
      <c r="I333" s="7"/>
      <c r="J333" s="207"/>
      <c r="K333" s="207"/>
      <c r="L333" s="207"/>
      <c r="M333" s="7"/>
      <c r="N333" s="7"/>
      <c r="O333" s="7"/>
      <c r="P333" s="7"/>
      <c r="Q333" s="7"/>
      <c r="R333" s="7"/>
      <c r="S333" s="7"/>
      <c r="T333" s="207"/>
      <c r="U333" s="7"/>
      <c r="V333" s="7"/>
      <c r="W333" s="7"/>
      <c r="X333" s="7"/>
      <c r="Y333" s="207"/>
      <c r="Z333" s="7"/>
    </row>
    <row r="334" ht="14.25" customHeight="1">
      <c r="A334" s="7"/>
      <c r="B334" s="207"/>
      <c r="C334" s="25"/>
      <c r="D334" s="207"/>
      <c r="E334" s="7"/>
      <c r="F334" s="7"/>
      <c r="G334" s="7"/>
      <c r="H334" s="7"/>
      <c r="I334" s="7"/>
      <c r="J334" s="207"/>
      <c r="K334" s="207"/>
      <c r="L334" s="207"/>
      <c r="M334" s="7"/>
      <c r="N334" s="7"/>
      <c r="O334" s="7"/>
      <c r="P334" s="7"/>
      <c r="Q334" s="7"/>
      <c r="R334" s="7"/>
      <c r="S334" s="7"/>
      <c r="T334" s="207"/>
      <c r="U334" s="7"/>
      <c r="V334" s="7"/>
      <c r="W334" s="7"/>
      <c r="X334" s="7"/>
      <c r="Y334" s="207"/>
      <c r="Z334" s="7"/>
    </row>
    <row r="335" ht="14.25" customHeight="1">
      <c r="A335" s="7"/>
      <c r="B335" s="207"/>
      <c r="C335" s="25"/>
      <c r="D335" s="207"/>
      <c r="E335" s="7"/>
      <c r="F335" s="7"/>
      <c r="G335" s="7"/>
      <c r="H335" s="7"/>
      <c r="I335" s="7"/>
      <c r="J335" s="207"/>
      <c r="K335" s="207"/>
      <c r="L335" s="207"/>
      <c r="M335" s="7"/>
      <c r="N335" s="7"/>
      <c r="O335" s="7"/>
      <c r="P335" s="7"/>
      <c r="Q335" s="7"/>
      <c r="R335" s="7"/>
      <c r="S335" s="7"/>
      <c r="T335" s="207"/>
      <c r="U335" s="7"/>
      <c r="V335" s="7"/>
      <c r="W335" s="7"/>
      <c r="X335" s="7"/>
      <c r="Y335" s="207"/>
      <c r="Z335" s="7"/>
    </row>
    <row r="336" ht="14.25" customHeight="1">
      <c r="A336" s="7"/>
      <c r="B336" s="207"/>
      <c r="C336" s="25"/>
      <c r="D336" s="207"/>
      <c r="E336" s="7"/>
      <c r="F336" s="7"/>
      <c r="G336" s="7"/>
      <c r="H336" s="7"/>
      <c r="I336" s="7"/>
      <c r="J336" s="207"/>
      <c r="K336" s="207"/>
      <c r="L336" s="207"/>
      <c r="M336" s="7"/>
      <c r="N336" s="7"/>
      <c r="O336" s="7"/>
      <c r="P336" s="7"/>
      <c r="Q336" s="7"/>
      <c r="R336" s="7"/>
      <c r="S336" s="7"/>
      <c r="T336" s="207"/>
      <c r="U336" s="7"/>
      <c r="V336" s="7"/>
      <c r="W336" s="7"/>
      <c r="X336" s="7"/>
      <c r="Y336" s="207"/>
      <c r="Z336" s="7"/>
    </row>
    <row r="337" ht="14.25" customHeight="1">
      <c r="A337" s="7"/>
      <c r="B337" s="207"/>
      <c r="C337" s="25"/>
      <c r="D337" s="207"/>
      <c r="E337" s="7"/>
      <c r="F337" s="7"/>
      <c r="G337" s="7"/>
      <c r="H337" s="7"/>
      <c r="I337" s="7"/>
      <c r="J337" s="207"/>
      <c r="K337" s="207"/>
      <c r="L337" s="207"/>
      <c r="M337" s="7"/>
      <c r="N337" s="7"/>
      <c r="O337" s="7"/>
      <c r="P337" s="7"/>
      <c r="Q337" s="7"/>
      <c r="R337" s="7"/>
      <c r="S337" s="7"/>
      <c r="T337" s="207"/>
      <c r="U337" s="7"/>
      <c r="V337" s="7"/>
      <c r="W337" s="7"/>
      <c r="X337" s="7"/>
      <c r="Y337" s="207"/>
      <c r="Z337" s="7"/>
    </row>
    <row r="338" ht="14.25" customHeight="1">
      <c r="A338" s="7"/>
      <c r="B338" s="207"/>
      <c r="C338" s="25"/>
      <c r="D338" s="207"/>
      <c r="E338" s="7"/>
      <c r="F338" s="7"/>
      <c r="G338" s="7"/>
      <c r="H338" s="7"/>
      <c r="I338" s="7"/>
      <c r="J338" s="207"/>
      <c r="K338" s="207"/>
      <c r="L338" s="207"/>
      <c r="M338" s="7"/>
      <c r="N338" s="7"/>
      <c r="O338" s="7"/>
      <c r="P338" s="7"/>
      <c r="Q338" s="7"/>
      <c r="R338" s="7"/>
      <c r="S338" s="7"/>
      <c r="T338" s="207"/>
      <c r="U338" s="7"/>
      <c r="V338" s="7"/>
      <c r="W338" s="7"/>
      <c r="X338" s="7"/>
      <c r="Y338" s="207"/>
      <c r="Z338" s="7"/>
    </row>
    <row r="339" ht="14.25" customHeight="1">
      <c r="A339" s="7"/>
      <c r="B339" s="207"/>
      <c r="C339" s="25"/>
      <c r="D339" s="207"/>
      <c r="E339" s="7"/>
      <c r="F339" s="7"/>
      <c r="G339" s="7"/>
      <c r="H339" s="7"/>
      <c r="I339" s="7"/>
      <c r="J339" s="207"/>
      <c r="K339" s="207"/>
      <c r="L339" s="207"/>
      <c r="M339" s="7"/>
      <c r="N339" s="7"/>
      <c r="O339" s="7"/>
      <c r="P339" s="7"/>
      <c r="Q339" s="7"/>
      <c r="R339" s="7"/>
      <c r="S339" s="7"/>
      <c r="T339" s="207"/>
      <c r="U339" s="7"/>
      <c r="V339" s="7"/>
      <c r="W339" s="7"/>
      <c r="X339" s="7"/>
      <c r="Y339" s="207"/>
      <c r="Z339" s="7"/>
    </row>
    <row r="340" ht="14.25" customHeight="1">
      <c r="A340" s="7"/>
      <c r="B340" s="207"/>
      <c r="C340" s="25"/>
      <c r="D340" s="207"/>
      <c r="E340" s="7"/>
      <c r="F340" s="7"/>
      <c r="G340" s="7"/>
      <c r="H340" s="7"/>
      <c r="I340" s="7"/>
      <c r="J340" s="207"/>
      <c r="K340" s="207"/>
      <c r="L340" s="207"/>
      <c r="M340" s="7"/>
      <c r="N340" s="7"/>
      <c r="O340" s="7"/>
      <c r="P340" s="7"/>
      <c r="Q340" s="7"/>
      <c r="R340" s="7"/>
      <c r="S340" s="7"/>
      <c r="T340" s="207"/>
      <c r="U340" s="7"/>
      <c r="V340" s="7"/>
      <c r="W340" s="7"/>
      <c r="X340" s="7"/>
      <c r="Y340" s="207"/>
      <c r="Z340" s="7"/>
    </row>
    <row r="341" ht="14.25" customHeight="1">
      <c r="A341" s="7"/>
      <c r="B341" s="207"/>
      <c r="C341" s="25"/>
      <c r="D341" s="207"/>
      <c r="E341" s="7"/>
      <c r="F341" s="7"/>
      <c r="G341" s="7"/>
      <c r="H341" s="7"/>
      <c r="I341" s="7"/>
      <c r="J341" s="207"/>
      <c r="K341" s="207"/>
      <c r="L341" s="207"/>
      <c r="M341" s="7"/>
      <c r="N341" s="7"/>
      <c r="O341" s="7"/>
      <c r="P341" s="7"/>
      <c r="Q341" s="7"/>
      <c r="R341" s="7"/>
      <c r="S341" s="7"/>
      <c r="T341" s="207"/>
      <c r="U341" s="7"/>
      <c r="V341" s="7"/>
      <c r="W341" s="7"/>
      <c r="X341" s="7"/>
      <c r="Y341" s="207"/>
      <c r="Z341" s="7"/>
    </row>
    <row r="342" ht="14.25" customHeight="1">
      <c r="A342" s="7"/>
      <c r="B342" s="207"/>
      <c r="C342" s="25"/>
      <c r="D342" s="207"/>
      <c r="E342" s="7"/>
      <c r="F342" s="7"/>
      <c r="G342" s="7"/>
      <c r="H342" s="7"/>
      <c r="I342" s="7"/>
      <c r="J342" s="207"/>
      <c r="K342" s="207"/>
      <c r="L342" s="207"/>
      <c r="M342" s="7"/>
      <c r="N342" s="7"/>
      <c r="O342" s="7"/>
      <c r="P342" s="7"/>
      <c r="Q342" s="7"/>
      <c r="R342" s="7"/>
      <c r="S342" s="7"/>
      <c r="T342" s="207"/>
      <c r="U342" s="7"/>
      <c r="V342" s="7"/>
      <c r="W342" s="7"/>
      <c r="X342" s="7"/>
      <c r="Y342" s="207"/>
      <c r="Z342" s="7"/>
    </row>
    <row r="343" ht="14.25" customHeight="1">
      <c r="A343" s="7"/>
      <c r="B343" s="207"/>
      <c r="C343" s="25"/>
      <c r="D343" s="207"/>
      <c r="E343" s="7"/>
      <c r="F343" s="7"/>
      <c r="G343" s="7"/>
      <c r="H343" s="7"/>
      <c r="I343" s="7"/>
      <c r="J343" s="207"/>
      <c r="K343" s="207"/>
      <c r="L343" s="207"/>
      <c r="M343" s="7"/>
      <c r="N343" s="7"/>
      <c r="O343" s="7"/>
      <c r="P343" s="7"/>
      <c r="Q343" s="7"/>
      <c r="R343" s="7"/>
      <c r="S343" s="7"/>
      <c r="T343" s="207"/>
      <c r="U343" s="7"/>
      <c r="V343" s="7"/>
      <c r="W343" s="7"/>
      <c r="X343" s="7"/>
      <c r="Y343" s="207"/>
      <c r="Z343" s="7"/>
    </row>
    <row r="344" ht="14.25" customHeight="1">
      <c r="A344" s="7"/>
      <c r="B344" s="207"/>
      <c r="C344" s="25"/>
      <c r="D344" s="207"/>
      <c r="E344" s="7"/>
      <c r="F344" s="7"/>
      <c r="G344" s="7"/>
      <c r="H344" s="7"/>
      <c r="I344" s="7"/>
      <c r="J344" s="207"/>
      <c r="K344" s="207"/>
      <c r="L344" s="207"/>
      <c r="M344" s="7"/>
      <c r="N344" s="7"/>
      <c r="O344" s="7"/>
      <c r="P344" s="7"/>
      <c r="Q344" s="7"/>
      <c r="R344" s="7"/>
      <c r="S344" s="7"/>
      <c r="T344" s="207"/>
      <c r="U344" s="7"/>
      <c r="V344" s="7"/>
      <c r="W344" s="7"/>
      <c r="X344" s="7"/>
      <c r="Y344" s="207"/>
      <c r="Z344" s="7"/>
    </row>
    <row r="345" ht="14.25" customHeight="1">
      <c r="A345" s="7"/>
      <c r="B345" s="207"/>
      <c r="C345" s="25"/>
      <c r="D345" s="207"/>
      <c r="E345" s="7"/>
      <c r="F345" s="7"/>
      <c r="G345" s="7"/>
      <c r="H345" s="7"/>
      <c r="I345" s="7"/>
      <c r="J345" s="207"/>
      <c r="K345" s="207"/>
      <c r="L345" s="207"/>
      <c r="M345" s="7"/>
      <c r="N345" s="7"/>
      <c r="O345" s="7"/>
      <c r="P345" s="7"/>
      <c r="Q345" s="7"/>
      <c r="R345" s="7"/>
      <c r="S345" s="7"/>
      <c r="T345" s="207"/>
      <c r="U345" s="7"/>
      <c r="V345" s="7"/>
      <c r="W345" s="7"/>
      <c r="X345" s="7"/>
      <c r="Y345" s="207"/>
      <c r="Z345" s="7"/>
    </row>
    <row r="346" ht="14.25" customHeight="1">
      <c r="A346" s="7"/>
      <c r="B346" s="207"/>
      <c r="C346" s="25"/>
      <c r="D346" s="207"/>
      <c r="E346" s="7"/>
      <c r="F346" s="7"/>
      <c r="G346" s="7"/>
      <c r="H346" s="7"/>
      <c r="I346" s="7"/>
      <c r="J346" s="207"/>
      <c r="K346" s="207"/>
      <c r="L346" s="207"/>
      <c r="M346" s="7"/>
      <c r="N346" s="7"/>
      <c r="O346" s="7"/>
      <c r="P346" s="7"/>
      <c r="Q346" s="7"/>
      <c r="R346" s="7"/>
      <c r="S346" s="7"/>
      <c r="T346" s="207"/>
      <c r="U346" s="7"/>
      <c r="V346" s="7"/>
      <c r="W346" s="7"/>
      <c r="X346" s="7"/>
      <c r="Y346" s="207"/>
      <c r="Z346" s="7"/>
    </row>
    <row r="347" ht="14.25" customHeight="1">
      <c r="A347" s="7"/>
      <c r="B347" s="207"/>
      <c r="C347" s="25"/>
      <c r="D347" s="207"/>
      <c r="E347" s="7"/>
      <c r="F347" s="7"/>
      <c r="G347" s="7"/>
      <c r="H347" s="7"/>
      <c r="I347" s="7"/>
      <c r="J347" s="207"/>
      <c r="K347" s="207"/>
      <c r="L347" s="207"/>
      <c r="M347" s="7"/>
      <c r="N347" s="7"/>
      <c r="O347" s="7"/>
      <c r="P347" s="7"/>
      <c r="Q347" s="7"/>
      <c r="R347" s="7"/>
      <c r="S347" s="7"/>
      <c r="T347" s="207"/>
      <c r="U347" s="7"/>
      <c r="V347" s="7"/>
      <c r="W347" s="7"/>
      <c r="X347" s="7"/>
      <c r="Y347" s="207"/>
      <c r="Z347" s="7"/>
    </row>
    <row r="348" ht="14.25" customHeight="1">
      <c r="A348" s="7"/>
      <c r="B348" s="207"/>
      <c r="C348" s="25"/>
      <c r="D348" s="207"/>
      <c r="E348" s="7"/>
      <c r="F348" s="7"/>
      <c r="G348" s="7"/>
      <c r="H348" s="7"/>
      <c r="I348" s="7"/>
      <c r="J348" s="207"/>
      <c r="K348" s="207"/>
      <c r="L348" s="207"/>
      <c r="M348" s="7"/>
      <c r="N348" s="7"/>
      <c r="O348" s="7"/>
      <c r="P348" s="7"/>
      <c r="Q348" s="7"/>
      <c r="R348" s="7"/>
      <c r="S348" s="7"/>
      <c r="T348" s="207"/>
      <c r="U348" s="7"/>
      <c r="V348" s="7"/>
      <c r="W348" s="7"/>
      <c r="X348" s="7"/>
      <c r="Y348" s="207"/>
      <c r="Z348" s="7"/>
    </row>
    <row r="349" ht="14.25" customHeight="1">
      <c r="A349" s="7"/>
      <c r="B349" s="207"/>
      <c r="C349" s="25"/>
      <c r="D349" s="207"/>
      <c r="E349" s="7"/>
      <c r="F349" s="7"/>
      <c r="G349" s="7"/>
      <c r="H349" s="7"/>
      <c r="I349" s="7"/>
      <c r="J349" s="207"/>
      <c r="K349" s="207"/>
      <c r="L349" s="207"/>
      <c r="M349" s="7"/>
      <c r="N349" s="7"/>
      <c r="O349" s="7"/>
      <c r="P349" s="7"/>
      <c r="Q349" s="7"/>
      <c r="R349" s="7"/>
      <c r="S349" s="7"/>
      <c r="T349" s="207"/>
      <c r="U349" s="7"/>
      <c r="V349" s="7"/>
      <c r="W349" s="7"/>
      <c r="X349" s="7"/>
      <c r="Y349" s="207"/>
      <c r="Z349" s="7"/>
    </row>
    <row r="350" ht="14.25" customHeight="1">
      <c r="A350" s="7"/>
      <c r="B350" s="207"/>
      <c r="C350" s="25"/>
      <c r="D350" s="207"/>
      <c r="E350" s="7"/>
      <c r="F350" s="7"/>
      <c r="G350" s="7"/>
      <c r="H350" s="7"/>
      <c r="I350" s="7"/>
      <c r="J350" s="207"/>
      <c r="K350" s="207"/>
      <c r="L350" s="207"/>
      <c r="M350" s="7"/>
      <c r="N350" s="7"/>
      <c r="O350" s="7"/>
      <c r="P350" s="7"/>
      <c r="Q350" s="7"/>
      <c r="R350" s="7"/>
      <c r="S350" s="7"/>
      <c r="T350" s="207"/>
      <c r="U350" s="7"/>
      <c r="V350" s="7"/>
      <c r="W350" s="7"/>
      <c r="X350" s="7"/>
      <c r="Y350" s="207"/>
      <c r="Z350" s="7"/>
    </row>
    <row r="351" ht="14.25" customHeight="1">
      <c r="A351" s="7"/>
      <c r="B351" s="207"/>
      <c r="C351" s="25"/>
      <c r="D351" s="207"/>
      <c r="E351" s="7"/>
      <c r="F351" s="7"/>
      <c r="G351" s="7"/>
      <c r="H351" s="7"/>
      <c r="I351" s="7"/>
      <c r="J351" s="207"/>
      <c r="K351" s="207"/>
      <c r="L351" s="207"/>
      <c r="M351" s="7"/>
      <c r="N351" s="7"/>
      <c r="O351" s="7"/>
      <c r="P351" s="7"/>
      <c r="Q351" s="7"/>
      <c r="R351" s="7"/>
      <c r="S351" s="7"/>
      <c r="T351" s="207"/>
      <c r="U351" s="7"/>
      <c r="V351" s="7"/>
      <c r="W351" s="7"/>
      <c r="X351" s="7"/>
      <c r="Y351" s="207"/>
      <c r="Z351" s="7"/>
    </row>
    <row r="352" ht="14.25" customHeight="1">
      <c r="A352" s="7"/>
      <c r="B352" s="207"/>
      <c r="C352" s="25"/>
      <c r="D352" s="207"/>
      <c r="E352" s="7"/>
      <c r="F352" s="7"/>
      <c r="G352" s="7"/>
      <c r="H352" s="7"/>
      <c r="I352" s="7"/>
      <c r="J352" s="207"/>
      <c r="K352" s="207"/>
      <c r="L352" s="207"/>
      <c r="M352" s="7"/>
      <c r="N352" s="7"/>
      <c r="O352" s="7"/>
      <c r="P352" s="7"/>
      <c r="Q352" s="7"/>
      <c r="R352" s="7"/>
      <c r="S352" s="7"/>
      <c r="T352" s="207"/>
      <c r="U352" s="7"/>
      <c r="V352" s="7"/>
      <c r="W352" s="7"/>
      <c r="X352" s="7"/>
      <c r="Y352" s="207"/>
      <c r="Z352" s="7"/>
    </row>
    <row r="353" ht="14.25" customHeight="1">
      <c r="A353" s="7"/>
      <c r="B353" s="207"/>
      <c r="C353" s="25"/>
      <c r="D353" s="207"/>
      <c r="E353" s="7"/>
      <c r="F353" s="7"/>
      <c r="G353" s="7"/>
      <c r="H353" s="7"/>
      <c r="I353" s="7"/>
      <c r="J353" s="207"/>
      <c r="K353" s="207"/>
      <c r="L353" s="207"/>
      <c r="M353" s="7"/>
      <c r="N353" s="7"/>
      <c r="O353" s="7"/>
      <c r="P353" s="7"/>
      <c r="Q353" s="7"/>
      <c r="R353" s="7"/>
      <c r="S353" s="7"/>
      <c r="T353" s="207"/>
      <c r="U353" s="7"/>
      <c r="V353" s="7"/>
      <c r="W353" s="7"/>
      <c r="X353" s="7"/>
      <c r="Y353" s="207"/>
      <c r="Z353" s="7"/>
    </row>
    <row r="354" ht="14.25" customHeight="1">
      <c r="A354" s="7"/>
      <c r="B354" s="207"/>
      <c r="C354" s="25"/>
      <c r="D354" s="207"/>
      <c r="E354" s="7"/>
      <c r="F354" s="7"/>
      <c r="G354" s="7"/>
      <c r="H354" s="7"/>
      <c r="I354" s="7"/>
      <c r="J354" s="207"/>
      <c r="K354" s="207"/>
      <c r="L354" s="207"/>
      <c r="M354" s="7"/>
      <c r="N354" s="7"/>
      <c r="O354" s="7"/>
      <c r="P354" s="7"/>
      <c r="Q354" s="7"/>
      <c r="R354" s="7"/>
      <c r="S354" s="7"/>
      <c r="T354" s="207"/>
      <c r="U354" s="7"/>
      <c r="V354" s="7"/>
      <c r="W354" s="7"/>
      <c r="X354" s="7"/>
      <c r="Y354" s="207"/>
      <c r="Z354" s="7"/>
    </row>
    <row r="355" ht="14.25" customHeight="1">
      <c r="A355" s="7"/>
      <c r="B355" s="207"/>
      <c r="C355" s="25"/>
      <c r="D355" s="207"/>
      <c r="E355" s="7"/>
      <c r="F355" s="7"/>
      <c r="G355" s="7"/>
      <c r="H355" s="7"/>
      <c r="I355" s="7"/>
      <c r="J355" s="207"/>
      <c r="K355" s="207"/>
      <c r="L355" s="207"/>
      <c r="M355" s="7"/>
      <c r="N355" s="7"/>
      <c r="O355" s="7"/>
      <c r="P355" s="7"/>
      <c r="Q355" s="7"/>
      <c r="R355" s="7"/>
      <c r="S355" s="7"/>
      <c r="T355" s="207"/>
      <c r="U355" s="7"/>
      <c r="V355" s="7"/>
      <c r="W355" s="7"/>
      <c r="X355" s="7"/>
      <c r="Y355" s="207"/>
      <c r="Z355" s="7"/>
    </row>
    <row r="356" ht="14.25" customHeight="1">
      <c r="A356" s="7"/>
      <c r="B356" s="207"/>
      <c r="C356" s="25"/>
      <c r="D356" s="207"/>
      <c r="E356" s="7"/>
      <c r="F356" s="7"/>
      <c r="G356" s="7"/>
      <c r="H356" s="7"/>
      <c r="I356" s="7"/>
      <c r="J356" s="207"/>
      <c r="K356" s="207"/>
      <c r="L356" s="207"/>
      <c r="M356" s="7"/>
      <c r="N356" s="7"/>
      <c r="O356" s="7"/>
      <c r="P356" s="7"/>
      <c r="Q356" s="7"/>
      <c r="R356" s="7"/>
      <c r="S356" s="7"/>
      <c r="T356" s="207"/>
      <c r="U356" s="7"/>
      <c r="V356" s="7"/>
      <c r="W356" s="7"/>
      <c r="X356" s="7"/>
      <c r="Y356" s="207"/>
      <c r="Z356" s="7"/>
    </row>
    <row r="357" ht="14.25" customHeight="1">
      <c r="A357" s="7"/>
      <c r="B357" s="207"/>
      <c r="C357" s="25"/>
      <c r="D357" s="207"/>
      <c r="E357" s="7"/>
      <c r="F357" s="7"/>
      <c r="G357" s="7"/>
      <c r="H357" s="7"/>
      <c r="I357" s="7"/>
      <c r="J357" s="207"/>
      <c r="K357" s="207"/>
      <c r="L357" s="207"/>
      <c r="M357" s="7"/>
      <c r="N357" s="7"/>
      <c r="O357" s="7"/>
      <c r="P357" s="7"/>
      <c r="Q357" s="7"/>
      <c r="R357" s="7"/>
      <c r="S357" s="7"/>
      <c r="T357" s="207"/>
      <c r="U357" s="7"/>
      <c r="V357" s="7"/>
      <c r="W357" s="7"/>
      <c r="X357" s="7"/>
      <c r="Y357" s="207"/>
      <c r="Z357" s="7"/>
    </row>
    <row r="358" ht="14.25" customHeight="1">
      <c r="A358" s="7"/>
      <c r="B358" s="207"/>
      <c r="C358" s="25"/>
      <c r="D358" s="207"/>
      <c r="E358" s="7"/>
      <c r="F358" s="7"/>
      <c r="G358" s="7"/>
      <c r="H358" s="7"/>
      <c r="I358" s="7"/>
      <c r="J358" s="207"/>
      <c r="K358" s="207"/>
      <c r="L358" s="207"/>
      <c r="M358" s="7"/>
      <c r="N358" s="7"/>
      <c r="O358" s="7"/>
      <c r="P358" s="7"/>
      <c r="Q358" s="7"/>
      <c r="R358" s="7"/>
      <c r="S358" s="7"/>
      <c r="T358" s="207"/>
      <c r="U358" s="7"/>
      <c r="V358" s="7"/>
      <c r="W358" s="7"/>
      <c r="X358" s="7"/>
      <c r="Y358" s="207"/>
      <c r="Z358" s="7"/>
    </row>
    <row r="359" ht="14.25" customHeight="1">
      <c r="A359" s="7"/>
      <c r="B359" s="207"/>
      <c r="C359" s="25"/>
      <c r="D359" s="207"/>
      <c r="E359" s="7"/>
      <c r="F359" s="7"/>
      <c r="G359" s="7"/>
      <c r="H359" s="7"/>
      <c r="I359" s="7"/>
      <c r="J359" s="207"/>
      <c r="K359" s="207"/>
      <c r="L359" s="207"/>
      <c r="M359" s="7"/>
      <c r="N359" s="7"/>
      <c r="O359" s="7"/>
      <c r="P359" s="7"/>
      <c r="Q359" s="7"/>
      <c r="R359" s="7"/>
      <c r="S359" s="7"/>
      <c r="T359" s="207"/>
      <c r="U359" s="7"/>
      <c r="V359" s="7"/>
      <c r="W359" s="7"/>
      <c r="X359" s="7"/>
      <c r="Y359" s="207"/>
      <c r="Z359" s="7"/>
    </row>
    <row r="360" ht="14.25" customHeight="1">
      <c r="A360" s="7"/>
      <c r="B360" s="207"/>
      <c r="C360" s="25"/>
      <c r="D360" s="207"/>
      <c r="E360" s="7"/>
      <c r="F360" s="7"/>
      <c r="G360" s="7"/>
      <c r="H360" s="7"/>
      <c r="I360" s="7"/>
      <c r="J360" s="207"/>
      <c r="K360" s="207"/>
      <c r="L360" s="207"/>
      <c r="M360" s="7"/>
      <c r="N360" s="7"/>
      <c r="O360" s="7"/>
      <c r="P360" s="7"/>
      <c r="Q360" s="7"/>
      <c r="R360" s="7"/>
      <c r="S360" s="7"/>
      <c r="T360" s="207"/>
      <c r="U360" s="7"/>
      <c r="V360" s="7"/>
      <c r="W360" s="7"/>
      <c r="X360" s="7"/>
      <c r="Y360" s="207"/>
      <c r="Z360" s="7"/>
    </row>
    <row r="361" ht="14.25" customHeight="1">
      <c r="A361" s="7"/>
      <c r="B361" s="207"/>
      <c r="C361" s="25"/>
      <c r="D361" s="207"/>
      <c r="E361" s="7"/>
      <c r="F361" s="7"/>
      <c r="G361" s="7"/>
      <c r="H361" s="7"/>
      <c r="I361" s="7"/>
      <c r="J361" s="207"/>
      <c r="K361" s="207"/>
      <c r="L361" s="207"/>
      <c r="M361" s="7"/>
      <c r="N361" s="7"/>
      <c r="O361" s="7"/>
      <c r="P361" s="7"/>
      <c r="Q361" s="7"/>
      <c r="R361" s="7"/>
      <c r="S361" s="7"/>
      <c r="T361" s="207"/>
      <c r="U361" s="7"/>
      <c r="V361" s="7"/>
      <c r="W361" s="7"/>
      <c r="X361" s="7"/>
      <c r="Y361" s="207"/>
      <c r="Z361" s="7"/>
    </row>
    <row r="362" ht="14.25" customHeight="1">
      <c r="A362" s="7"/>
      <c r="B362" s="207"/>
      <c r="C362" s="25"/>
      <c r="D362" s="207"/>
      <c r="E362" s="7"/>
      <c r="F362" s="7"/>
      <c r="G362" s="7"/>
      <c r="H362" s="7"/>
      <c r="I362" s="7"/>
      <c r="J362" s="207"/>
      <c r="K362" s="207"/>
      <c r="L362" s="207"/>
      <c r="M362" s="7"/>
      <c r="N362" s="7"/>
      <c r="O362" s="7"/>
      <c r="P362" s="7"/>
      <c r="Q362" s="7"/>
      <c r="R362" s="7"/>
      <c r="S362" s="7"/>
      <c r="T362" s="207"/>
      <c r="U362" s="7"/>
      <c r="V362" s="7"/>
      <c r="W362" s="7"/>
      <c r="X362" s="7"/>
      <c r="Y362" s="207"/>
      <c r="Z362" s="7"/>
    </row>
    <row r="363" ht="14.25" customHeight="1">
      <c r="A363" s="7"/>
      <c r="B363" s="207"/>
      <c r="C363" s="25"/>
      <c r="D363" s="207"/>
      <c r="E363" s="7"/>
      <c r="F363" s="7"/>
      <c r="G363" s="7"/>
      <c r="H363" s="7"/>
      <c r="I363" s="7"/>
      <c r="J363" s="207"/>
      <c r="K363" s="207"/>
      <c r="L363" s="207"/>
      <c r="M363" s="7"/>
      <c r="N363" s="7"/>
      <c r="O363" s="7"/>
      <c r="P363" s="7"/>
      <c r="Q363" s="7"/>
      <c r="R363" s="7"/>
      <c r="S363" s="7"/>
      <c r="T363" s="207"/>
      <c r="U363" s="7"/>
      <c r="V363" s="7"/>
      <c r="W363" s="7"/>
      <c r="X363" s="7"/>
      <c r="Y363" s="207"/>
      <c r="Z363" s="7"/>
    </row>
    <row r="364" ht="14.25" customHeight="1">
      <c r="A364" s="7"/>
      <c r="B364" s="207"/>
      <c r="C364" s="25"/>
      <c r="D364" s="207"/>
      <c r="E364" s="7"/>
      <c r="F364" s="7"/>
      <c r="G364" s="7"/>
      <c r="H364" s="7"/>
      <c r="I364" s="7"/>
      <c r="J364" s="207"/>
      <c r="K364" s="207"/>
      <c r="L364" s="207"/>
      <c r="M364" s="7"/>
      <c r="N364" s="7"/>
      <c r="O364" s="7"/>
      <c r="P364" s="7"/>
      <c r="Q364" s="7"/>
      <c r="R364" s="7"/>
      <c r="S364" s="7"/>
      <c r="T364" s="207"/>
      <c r="U364" s="7"/>
      <c r="V364" s="7"/>
      <c r="W364" s="7"/>
      <c r="X364" s="7"/>
      <c r="Y364" s="207"/>
      <c r="Z364" s="7"/>
    </row>
    <row r="365" ht="14.25" customHeight="1">
      <c r="A365" s="7"/>
      <c r="B365" s="207"/>
      <c r="C365" s="25"/>
      <c r="D365" s="207"/>
      <c r="E365" s="7"/>
      <c r="F365" s="7"/>
      <c r="G365" s="7"/>
      <c r="H365" s="7"/>
      <c r="I365" s="7"/>
      <c r="J365" s="207"/>
      <c r="K365" s="207"/>
      <c r="L365" s="207"/>
      <c r="M365" s="7"/>
      <c r="N365" s="7"/>
      <c r="O365" s="7"/>
      <c r="P365" s="7"/>
      <c r="Q365" s="7"/>
      <c r="R365" s="7"/>
      <c r="S365" s="7"/>
      <c r="T365" s="207"/>
      <c r="U365" s="7"/>
      <c r="V365" s="7"/>
      <c r="W365" s="7"/>
      <c r="X365" s="7"/>
      <c r="Y365" s="207"/>
      <c r="Z365" s="7"/>
    </row>
    <row r="366" ht="14.25" customHeight="1">
      <c r="A366" s="7"/>
      <c r="B366" s="207"/>
      <c r="C366" s="25"/>
      <c r="D366" s="207"/>
      <c r="E366" s="7"/>
      <c r="F366" s="7"/>
      <c r="G366" s="7"/>
      <c r="H366" s="7"/>
      <c r="I366" s="7"/>
      <c r="J366" s="207"/>
      <c r="K366" s="207"/>
      <c r="L366" s="207"/>
      <c r="M366" s="7"/>
      <c r="N366" s="7"/>
      <c r="O366" s="7"/>
      <c r="P366" s="7"/>
      <c r="Q366" s="7"/>
      <c r="R366" s="7"/>
      <c r="S366" s="7"/>
      <c r="T366" s="207"/>
      <c r="U366" s="7"/>
      <c r="V366" s="7"/>
      <c r="W366" s="7"/>
      <c r="X366" s="7"/>
      <c r="Y366" s="207"/>
      <c r="Z366" s="7"/>
    </row>
    <row r="367" ht="14.25" customHeight="1">
      <c r="A367" s="7"/>
      <c r="B367" s="207"/>
      <c r="C367" s="25"/>
      <c r="D367" s="207"/>
      <c r="E367" s="7"/>
      <c r="F367" s="7"/>
      <c r="G367" s="7"/>
      <c r="H367" s="7"/>
      <c r="I367" s="7"/>
      <c r="J367" s="207"/>
      <c r="K367" s="207"/>
      <c r="L367" s="207"/>
      <c r="M367" s="7"/>
      <c r="N367" s="7"/>
      <c r="O367" s="7"/>
      <c r="P367" s="7"/>
      <c r="Q367" s="7"/>
      <c r="R367" s="7"/>
      <c r="S367" s="7"/>
      <c r="T367" s="207"/>
      <c r="U367" s="7"/>
      <c r="V367" s="7"/>
      <c r="W367" s="7"/>
      <c r="X367" s="7"/>
      <c r="Y367" s="207"/>
      <c r="Z367" s="7"/>
    </row>
    <row r="368" ht="14.25" customHeight="1">
      <c r="A368" s="7"/>
      <c r="B368" s="207"/>
      <c r="C368" s="25"/>
      <c r="D368" s="207"/>
      <c r="E368" s="7"/>
      <c r="F368" s="7"/>
      <c r="G368" s="7"/>
      <c r="H368" s="7"/>
      <c r="I368" s="7"/>
      <c r="J368" s="207"/>
      <c r="K368" s="207"/>
      <c r="L368" s="207"/>
      <c r="M368" s="7"/>
      <c r="N368" s="7"/>
      <c r="O368" s="7"/>
      <c r="P368" s="7"/>
      <c r="Q368" s="7"/>
      <c r="R368" s="7"/>
      <c r="S368" s="7"/>
      <c r="T368" s="207"/>
      <c r="U368" s="7"/>
      <c r="V368" s="7"/>
      <c r="W368" s="7"/>
      <c r="X368" s="7"/>
      <c r="Y368" s="207"/>
      <c r="Z368" s="7"/>
    </row>
    <row r="369" ht="14.25" customHeight="1">
      <c r="A369" s="7"/>
      <c r="B369" s="207"/>
      <c r="C369" s="25"/>
      <c r="D369" s="207"/>
      <c r="E369" s="7"/>
      <c r="F369" s="7"/>
      <c r="G369" s="7"/>
      <c r="H369" s="7"/>
      <c r="I369" s="7"/>
      <c r="J369" s="207"/>
      <c r="K369" s="207"/>
      <c r="L369" s="207"/>
      <c r="M369" s="7"/>
      <c r="N369" s="7"/>
      <c r="O369" s="7"/>
      <c r="P369" s="7"/>
      <c r="Q369" s="7"/>
      <c r="R369" s="7"/>
      <c r="S369" s="7"/>
      <c r="T369" s="207"/>
      <c r="U369" s="7"/>
      <c r="V369" s="7"/>
      <c r="W369" s="7"/>
      <c r="X369" s="7"/>
      <c r="Y369" s="207"/>
      <c r="Z369" s="7"/>
    </row>
    <row r="370" ht="14.25" customHeight="1">
      <c r="A370" s="7"/>
      <c r="B370" s="207"/>
      <c r="C370" s="25"/>
      <c r="D370" s="207"/>
      <c r="E370" s="7"/>
      <c r="F370" s="7"/>
      <c r="G370" s="7"/>
      <c r="H370" s="7"/>
      <c r="I370" s="7"/>
      <c r="J370" s="207"/>
      <c r="K370" s="207"/>
      <c r="L370" s="207"/>
      <c r="M370" s="7"/>
      <c r="N370" s="7"/>
      <c r="O370" s="7"/>
      <c r="P370" s="7"/>
      <c r="Q370" s="7"/>
      <c r="R370" s="7"/>
      <c r="S370" s="7"/>
      <c r="T370" s="207"/>
      <c r="U370" s="7"/>
      <c r="V370" s="7"/>
      <c r="W370" s="7"/>
      <c r="X370" s="7"/>
      <c r="Y370" s="207"/>
      <c r="Z370" s="7"/>
    </row>
    <row r="371" ht="14.25" customHeight="1">
      <c r="A371" s="7"/>
      <c r="B371" s="207"/>
      <c r="C371" s="25"/>
      <c r="D371" s="207"/>
      <c r="E371" s="7"/>
      <c r="F371" s="7"/>
      <c r="G371" s="7"/>
      <c r="H371" s="7"/>
      <c r="I371" s="7"/>
      <c r="J371" s="207"/>
      <c r="K371" s="207"/>
      <c r="L371" s="207"/>
      <c r="M371" s="7"/>
      <c r="N371" s="7"/>
      <c r="O371" s="7"/>
      <c r="P371" s="7"/>
      <c r="Q371" s="7"/>
      <c r="R371" s="7"/>
      <c r="S371" s="7"/>
      <c r="T371" s="207"/>
      <c r="U371" s="7"/>
      <c r="V371" s="7"/>
      <c r="W371" s="7"/>
      <c r="X371" s="7"/>
      <c r="Y371" s="207"/>
      <c r="Z371" s="7"/>
    </row>
    <row r="372" ht="14.25" customHeight="1">
      <c r="A372" s="7"/>
      <c r="B372" s="207"/>
      <c r="C372" s="25"/>
      <c r="D372" s="207"/>
      <c r="E372" s="7"/>
      <c r="F372" s="7"/>
      <c r="G372" s="7"/>
      <c r="H372" s="7"/>
      <c r="I372" s="7"/>
      <c r="J372" s="207"/>
      <c r="K372" s="207"/>
      <c r="L372" s="207"/>
      <c r="M372" s="7"/>
      <c r="N372" s="7"/>
      <c r="O372" s="7"/>
      <c r="P372" s="7"/>
      <c r="Q372" s="7"/>
      <c r="R372" s="7"/>
      <c r="S372" s="7"/>
      <c r="T372" s="207"/>
      <c r="U372" s="7"/>
      <c r="V372" s="7"/>
      <c r="W372" s="7"/>
      <c r="X372" s="7"/>
      <c r="Y372" s="207"/>
      <c r="Z372" s="7"/>
    </row>
    <row r="373" ht="14.25" customHeight="1">
      <c r="A373" s="7"/>
      <c r="B373" s="207"/>
      <c r="C373" s="25"/>
      <c r="D373" s="207"/>
      <c r="E373" s="7"/>
      <c r="F373" s="7"/>
      <c r="G373" s="7"/>
      <c r="H373" s="7"/>
      <c r="I373" s="7"/>
      <c r="J373" s="207"/>
      <c r="K373" s="207"/>
      <c r="L373" s="207"/>
      <c r="M373" s="7"/>
      <c r="N373" s="7"/>
      <c r="O373" s="7"/>
      <c r="P373" s="7"/>
      <c r="Q373" s="7"/>
      <c r="R373" s="7"/>
      <c r="S373" s="7"/>
      <c r="T373" s="207"/>
      <c r="U373" s="7"/>
      <c r="V373" s="7"/>
      <c r="W373" s="7"/>
      <c r="X373" s="7"/>
      <c r="Y373" s="207"/>
      <c r="Z373" s="7"/>
    </row>
    <row r="374" ht="14.25" customHeight="1">
      <c r="A374" s="7"/>
      <c r="B374" s="207"/>
      <c r="C374" s="25"/>
      <c r="D374" s="207"/>
      <c r="E374" s="7"/>
      <c r="F374" s="7"/>
      <c r="G374" s="7"/>
      <c r="H374" s="7"/>
      <c r="I374" s="7"/>
      <c r="J374" s="207"/>
      <c r="K374" s="207"/>
      <c r="L374" s="207"/>
      <c r="M374" s="7"/>
      <c r="N374" s="7"/>
      <c r="O374" s="7"/>
      <c r="P374" s="7"/>
      <c r="Q374" s="7"/>
      <c r="R374" s="7"/>
      <c r="S374" s="7"/>
      <c r="T374" s="207"/>
      <c r="U374" s="7"/>
      <c r="V374" s="7"/>
      <c r="W374" s="7"/>
      <c r="X374" s="7"/>
      <c r="Y374" s="207"/>
      <c r="Z374" s="7"/>
    </row>
    <row r="375" ht="14.25" customHeight="1">
      <c r="A375" s="7"/>
      <c r="B375" s="207"/>
      <c r="C375" s="25"/>
      <c r="D375" s="207"/>
      <c r="E375" s="7"/>
      <c r="F375" s="7"/>
      <c r="G375" s="7"/>
      <c r="H375" s="7"/>
      <c r="I375" s="7"/>
      <c r="J375" s="207"/>
      <c r="K375" s="207"/>
      <c r="L375" s="207"/>
      <c r="M375" s="7"/>
      <c r="N375" s="7"/>
      <c r="O375" s="7"/>
      <c r="P375" s="7"/>
      <c r="Q375" s="7"/>
      <c r="R375" s="7"/>
      <c r="S375" s="7"/>
      <c r="T375" s="207"/>
      <c r="U375" s="7"/>
      <c r="V375" s="7"/>
      <c r="W375" s="7"/>
      <c r="X375" s="7"/>
      <c r="Y375" s="207"/>
      <c r="Z375" s="7"/>
    </row>
    <row r="376" ht="14.25" customHeight="1">
      <c r="A376" s="7"/>
      <c r="B376" s="207"/>
      <c r="C376" s="25"/>
      <c r="D376" s="207"/>
      <c r="E376" s="7"/>
      <c r="F376" s="7"/>
      <c r="G376" s="7"/>
      <c r="H376" s="7"/>
      <c r="I376" s="7"/>
      <c r="J376" s="207"/>
      <c r="K376" s="207"/>
      <c r="L376" s="207"/>
      <c r="M376" s="7"/>
      <c r="N376" s="7"/>
      <c r="O376" s="7"/>
      <c r="P376" s="7"/>
      <c r="Q376" s="7"/>
      <c r="R376" s="7"/>
      <c r="S376" s="7"/>
      <c r="T376" s="207"/>
      <c r="U376" s="7"/>
      <c r="V376" s="7"/>
      <c r="W376" s="7"/>
      <c r="X376" s="7"/>
      <c r="Y376" s="207"/>
      <c r="Z376" s="7"/>
    </row>
    <row r="377" ht="14.25" customHeight="1">
      <c r="A377" s="7"/>
      <c r="B377" s="207"/>
      <c r="C377" s="25"/>
      <c r="D377" s="207"/>
      <c r="E377" s="7"/>
      <c r="F377" s="7"/>
      <c r="G377" s="7"/>
      <c r="H377" s="7"/>
      <c r="I377" s="7"/>
      <c r="J377" s="207"/>
      <c r="K377" s="207"/>
      <c r="L377" s="207"/>
      <c r="M377" s="7"/>
      <c r="N377" s="7"/>
      <c r="O377" s="7"/>
      <c r="P377" s="7"/>
      <c r="Q377" s="7"/>
      <c r="R377" s="7"/>
      <c r="S377" s="7"/>
      <c r="T377" s="207"/>
      <c r="U377" s="7"/>
      <c r="V377" s="7"/>
      <c r="W377" s="7"/>
      <c r="X377" s="7"/>
      <c r="Y377" s="207"/>
      <c r="Z377" s="7"/>
    </row>
    <row r="378" ht="14.25" customHeight="1">
      <c r="A378" s="7"/>
      <c r="B378" s="207"/>
      <c r="C378" s="25"/>
      <c r="D378" s="207"/>
      <c r="E378" s="7"/>
      <c r="F378" s="7"/>
      <c r="G378" s="7"/>
      <c r="H378" s="7"/>
      <c r="I378" s="7"/>
      <c r="J378" s="207"/>
      <c r="K378" s="207"/>
      <c r="L378" s="207"/>
      <c r="M378" s="7"/>
      <c r="N378" s="7"/>
      <c r="O378" s="7"/>
      <c r="P378" s="7"/>
      <c r="Q378" s="7"/>
      <c r="R378" s="7"/>
      <c r="S378" s="7"/>
      <c r="T378" s="207"/>
      <c r="U378" s="7"/>
      <c r="V378" s="7"/>
      <c r="W378" s="7"/>
      <c r="X378" s="7"/>
      <c r="Y378" s="207"/>
      <c r="Z378" s="7"/>
    </row>
    <row r="379" ht="14.25" customHeight="1">
      <c r="A379" s="7"/>
      <c r="B379" s="207"/>
      <c r="C379" s="25"/>
      <c r="D379" s="207"/>
      <c r="E379" s="7"/>
      <c r="F379" s="7"/>
      <c r="G379" s="7"/>
      <c r="H379" s="7"/>
      <c r="I379" s="7"/>
      <c r="J379" s="207"/>
      <c r="K379" s="207"/>
      <c r="L379" s="207"/>
      <c r="M379" s="7"/>
      <c r="N379" s="7"/>
      <c r="O379" s="7"/>
      <c r="P379" s="7"/>
      <c r="Q379" s="7"/>
      <c r="R379" s="7"/>
      <c r="S379" s="7"/>
      <c r="T379" s="207"/>
      <c r="U379" s="7"/>
      <c r="V379" s="7"/>
      <c r="W379" s="7"/>
      <c r="X379" s="7"/>
      <c r="Y379" s="207"/>
      <c r="Z379" s="7"/>
    </row>
    <row r="380" ht="14.25" customHeight="1">
      <c r="A380" s="7"/>
      <c r="B380" s="207"/>
      <c r="C380" s="25"/>
      <c r="D380" s="207"/>
      <c r="E380" s="7"/>
      <c r="F380" s="7"/>
      <c r="G380" s="7"/>
      <c r="H380" s="7"/>
      <c r="I380" s="7"/>
      <c r="J380" s="207"/>
      <c r="K380" s="207"/>
      <c r="L380" s="207"/>
      <c r="M380" s="7"/>
      <c r="N380" s="7"/>
      <c r="O380" s="7"/>
      <c r="P380" s="7"/>
      <c r="Q380" s="7"/>
      <c r="R380" s="7"/>
      <c r="S380" s="7"/>
      <c r="T380" s="207"/>
      <c r="U380" s="7"/>
      <c r="V380" s="7"/>
      <c r="W380" s="7"/>
      <c r="X380" s="7"/>
      <c r="Y380" s="207"/>
      <c r="Z380" s="7"/>
    </row>
    <row r="381" ht="14.25" customHeight="1">
      <c r="A381" s="7"/>
      <c r="B381" s="207"/>
      <c r="C381" s="25"/>
      <c r="D381" s="207"/>
      <c r="E381" s="7"/>
      <c r="F381" s="7"/>
      <c r="G381" s="7"/>
      <c r="H381" s="7"/>
      <c r="I381" s="7"/>
      <c r="J381" s="207"/>
      <c r="K381" s="207"/>
      <c r="L381" s="207"/>
      <c r="M381" s="7"/>
      <c r="N381" s="7"/>
      <c r="O381" s="7"/>
      <c r="P381" s="7"/>
      <c r="Q381" s="7"/>
      <c r="R381" s="7"/>
      <c r="S381" s="7"/>
      <c r="T381" s="207"/>
      <c r="U381" s="7"/>
      <c r="V381" s="7"/>
      <c r="W381" s="7"/>
      <c r="X381" s="7"/>
      <c r="Y381" s="207"/>
      <c r="Z381" s="7"/>
    </row>
    <row r="382" ht="14.25" customHeight="1">
      <c r="A382" s="7"/>
      <c r="B382" s="207"/>
      <c r="C382" s="25"/>
      <c r="D382" s="207"/>
      <c r="E382" s="7"/>
      <c r="F382" s="7"/>
      <c r="G382" s="7"/>
      <c r="H382" s="7"/>
      <c r="I382" s="7"/>
      <c r="J382" s="207"/>
      <c r="K382" s="207"/>
      <c r="L382" s="207"/>
      <c r="M382" s="7"/>
      <c r="N382" s="7"/>
      <c r="O382" s="7"/>
      <c r="P382" s="7"/>
      <c r="Q382" s="7"/>
      <c r="R382" s="7"/>
      <c r="S382" s="7"/>
      <c r="T382" s="207"/>
      <c r="U382" s="7"/>
      <c r="V382" s="7"/>
      <c r="W382" s="7"/>
      <c r="X382" s="7"/>
      <c r="Y382" s="207"/>
      <c r="Z382" s="7"/>
    </row>
    <row r="383" ht="14.25" customHeight="1">
      <c r="A383" s="7"/>
      <c r="B383" s="207"/>
      <c r="C383" s="25"/>
      <c r="D383" s="207"/>
      <c r="E383" s="7"/>
      <c r="F383" s="7"/>
      <c r="G383" s="7"/>
      <c r="H383" s="7"/>
      <c r="I383" s="7"/>
      <c r="J383" s="207"/>
      <c r="K383" s="207"/>
      <c r="L383" s="207"/>
      <c r="M383" s="7"/>
      <c r="N383" s="7"/>
      <c r="O383" s="7"/>
      <c r="P383" s="7"/>
      <c r="Q383" s="7"/>
      <c r="R383" s="7"/>
      <c r="S383" s="7"/>
      <c r="T383" s="207"/>
      <c r="U383" s="7"/>
      <c r="V383" s="7"/>
      <c r="W383" s="7"/>
      <c r="X383" s="7"/>
      <c r="Y383" s="207"/>
      <c r="Z383" s="7"/>
    </row>
    <row r="384" ht="14.25" customHeight="1">
      <c r="A384" s="7"/>
      <c r="B384" s="207"/>
      <c r="C384" s="25"/>
      <c r="D384" s="207"/>
      <c r="E384" s="7"/>
      <c r="F384" s="7"/>
      <c r="G384" s="7"/>
      <c r="H384" s="7"/>
      <c r="I384" s="7"/>
      <c r="J384" s="207"/>
      <c r="K384" s="207"/>
      <c r="L384" s="207"/>
      <c r="M384" s="7"/>
      <c r="N384" s="7"/>
      <c r="O384" s="7"/>
      <c r="P384" s="7"/>
      <c r="Q384" s="7"/>
      <c r="R384" s="7"/>
      <c r="S384" s="7"/>
      <c r="T384" s="207"/>
      <c r="U384" s="7"/>
      <c r="V384" s="7"/>
      <c r="W384" s="7"/>
      <c r="X384" s="7"/>
      <c r="Y384" s="207"/>
      <c r="Z384" s="7"/>
    </row>
    <row r="385" ht="14.25" customHeight="1">
      <c r="A385" s="7"/>
      <c r="B385" s="207"/>
      <c r="C385" s="25"/>
      <c r="D385" s="207"/>
      <c r="E385" s="7"/>
      <c r="F385" s="7"/>
      <c r="G385" s="7"/>
      <c r="H385" s="7"/>
      <c r="I385" s="7"/>
      <c r="J385" s="207"/>
      <c r="K385" s="207"/>
      <c r="L385" s="207"/>
      <c r="M385" s="7"/>
      <c r="N385" s="7"/>
      <c r="O385" s="7"/>
      <c r="P385" s="7"/>
      <c r="Q385" s="7"/>
      <c r="R385" s="7"/>
      <c r="S385" s="7"/>
      <c r="T385" s="207"/>
      <c r="U385" s="7"/>
      <c r="V385" s="7"/>
      <c r="W385" s="7"/>
      <c r="X385" s="7"/>
      <c r="Y385" s="207"/>
      <c r="Z385" s="7"/>
    </row>
    <row r="386" ht="14.25" customHeight="1">
      <c r="A386" s="7"/>
      <c r="B386" s="207"/>
      <c r="C386" s="25"/>
      <c r="D386" s="207"/>
      <c r="E386" s="7"/>
      <c r="F386" s="7"/>
      <c r="G386" s="7"/>
      <c r="H386" s="7"/>
      <c r="I386" s="7"/>
      <c r="J386" s="207"/>
      <c r="K386" s="207"/>
      <c r="L386" s="207"/>
      <c r="M386" s="7"/>
      <c r="N386" s="7"/>
      <c r="O386" s="7"/>
      <c r="P386" s="7"/>
      <c r="Q386" s="7"/>
      <c r="R386" s="7"/>
      <c r="S386" s="7"/>
      <c r="T386" s="207"/>
      <c r="U386" s="7"/>
      <c r="V386" s="7"/>
      <c r="W386" s="7"/>
      <c r="X386" s="7"/>
      <c r="Y386" s="207"/>
      <c r="Z386" s="7"/>
    </row>
    <row r="387" ht="14.25" customHeight="1">
      <c r="A387" s="7"/>
      <c r="B387" s="207"/>
      <c r="C387" s="25"/>
      <c r="D387" s="207"/>
      <c r="E387" s="7"/>
      <c r="F387" s="7"/>
      <c r="G387" s="7"/>
      <c r="H387" s="7"/>
      <c r="I387" s="7"/>
      <c r="J387" s="207"/>
      <c r="K387" s="207"/>
      <c r="L387" s="207"/>
      <c r="M387" s="7"/>
      <c r="N387" s="7"/>
      <c r="O387" s="7"/>
      <c r="P387" s="7"/>
      <c r="Q387" s="7"/>
      <c r="R387" s="7"/>
      <c r="S387" s="7"/>
      <c r="T387" s="207"/>
      <c r="U387" s="7"/>
      <c r="V387" s="7"/>
      <c r="W387" s="7"/>
      <c r="X387" s="7"/>
      <c r="Y387" s="207"/>
      <c r="Z387" s="7"/>
    </row>
    <row r="388" ht="14.25" customHeight="1">
      <c r="A388" s="7"/>
      <c r="B388" s="207"/>
      <c r="C388" s="25"/>
      <c r="D388" s="207"/>
      <c r="E388" s="7"/>
      <c r="F388" s="7"/>
      <c r="G388" s="7"/>
      <c r="H388" s="7"/>
      <c r="I388" s="7"/>
      <c r="J388" s="207"/>
      <c r="K388" s="207"/>
      <c r="L388" s="207"/>
      <c r="M388" s="7"/>
      <c r="N388" s="7"/>
      <c r="O388" s="7"/>
      <c r="P388" s="7"/>
      <c r="Q388" s="7"/>
      <c r="R388" s="7"/>
      <c r="S388" s="7"/>
      <c r="T388" s="207"/>
      <c r="U388" s="7"/>
      <c r="V388" s="7"/>
      <c r="W388" s="7"/>
      <c r="X388" s="7"/>
      <c r="Y388" s="207"/>
      <c r="Z388" s="7"/>
    </row>
    <row r="389" ht="14.25" customHeight="1">
      <c r="A389" s="7"/>
      <c r="B389" s="207"/>
      <c r="C389" s="25"/>
      <c r="D389" s="207"/>
      <c r="E389" s="7"/>
      <c r="F389" s="7"/>
      <c r="G389" s="7"/>
      <c r="H389" s="7"/>
      <c r="I389" s="7"/>
      <c r="J389" s="207"/>
      <c r="K389" s="207"/>
      <c r="L389" s="207"/>
      <c r="M389" s="7"/>
      <c r="N389" s="7"/>
      <c r="O389" s="7"/>
      <c r="P389" s="7"/>
      <c r="Q389" s="7"/>
      <c r="R389" s="7"/>
      <c r="S389" s="7"/>
      <c r="T389" s="207"/>
      <c r="U389" s="7"/>
      <c r="V389" s="7"/>
      <c r="W389" s="7"/>
      <c r="X389" s="7"/>
      <c r="Y389" s="207"/>
      <c r="Z389" s="7"/>
    </row>
    <row r="390" ht="14.25" customHeight="1">
      <c r="A390" s="7"/>
      <c r="B390" s="207"/>
      <c r="C390" s="25"/>
      <c r="D390" s="207"/>
      <c r="E390" s="7"/>
      <c r="F390" s="7"/>
      <c r="G390" s="7"/>
      <c r="H390" s="7"/>
      <c r="I390" s="7"/>
      <c r="J390" s="207"/>
      <c r="K390" s="207"/>
      <c r="L390" s="207"/>
      <c r="M390" s="7"/>
      <c r="N390" s="7"/>
      <c r="O390" s="7"/>
      <c r="P390" s="7"/>
      <c r="Q390" s="7"/>
      <c r="R390" s="7"/>
      <c r="S390" s="7"/>
      <c r="T390" s="207"/>
      <c r="U390" s="7"/>
      <c r="V390" s="7"/>
      <c r="W390" s="7"/>
      <c r="X390" s="7"/>
      <c r="Y390" s="207"/>
      <c r="Z390" s="7"/>
    </row>
    <row r="391" ht="14.25" customHeight="1">
      <c r="A391" s="7"/>
      <c r="B391" s="207"/>
      <c r="C391" s="25"/>
      <c r="D391" s="207"/>
      <c r="E391" s="7"/>
      <c r="F391" s="7"/>
      <c r="G391" s="7"/>
      <c r="H391" s="7"/>
      <c r="I391" s="7"/>
      <c r="J391" s="207"/>
      <c r="K391" s="207"/>
      <c r="L391" s="207"/>
      <c r="M391" s="7"/>
      <c r="N391" s="7"/>
      <c r="O391" s="7"/>
      <c r="P391" s="7"/>
      <c r="Q391" s="7"/>
      <c r="R391" s="7"/>
      <c r="S391" s="7"/>
      <c r="T391" s="207"/>
      <c r="U391" s="7"/>
      <c r="V391" s="7"/>
      <c r="W391" s="7"/>
      <c r="X391" s="7"/>
      <c r="Y391" s="207"/>
      <c r="Z391" s="7"/>
    </row>
    <row r="392" ht="14.25" customHeight="1">
      <c r="A392" s="7"/>
      <c r="B392" s="207"/>
      <c r="C392" s="25"/>
      <c r="D392" s="207"/>
      <c r="E392" s="7"/>
      <c r="F392" s="7"/>
      <c r="G392" s="7"/>
      <c r="H392" s="7"/>
      <c r="I392" s="7"/>
      <c r="J392" s="207"/>
      <c r="K392" s="207"/>
      <c r="L392" s="207"/>
      <c r="M392" s="7"/>
      <c r="N392" s="7"/>
      <c r="O392" s="7"/>
      <c r="P392" s="7"/>
      <c r="Q392" s="7"/>
      <c r="R392" s="7"/>
      <c r="S392" s="7"/>
      <c r="T392" s="207"/>
      <c r="U392" s="7"/>
      <c r="V392" s="7"/>
      <c r="W392" s="7"/>
      <c r="X392" s="7"/>
      <c r="Y392" s="207"/>
      <c r="Z392" s="7"/>
    </row>
    <row r="393" ht="14.25" customHeight="1">
      <c r="A393" s="7"/>
      <c r="B393" s="207"/>
      <c r="C393" s="25"/>
      <c r="D393" s="207"/>
      <c r="E393" s="7"/>
      <c r="F393" s="7"/>
      <c r="G393" s="7"/>
      <c r="H393" s="7"/>
      <c r="I393" s="7"/>
      <c r="J393" s="207"/>
      <c r="K393" s="207"/>
      <c r="L393" s="207"/>
      <c r="M393" s="7"/>
      <c r="N393" s="7"/>
      <c r="O393" s="7"/>
      <c r="P393" s="7"/>
      <c r="Q393" s="7"/>
      <c r="R393" s="7"/>
      <c r="S393" s="7"/>
      <c r="T393" s="207"/>
      <c r="U393" s="7"/>
      <c r="V393" s="7"/>
      <c r="W393" s="7"/>
      <c r="X393" s="7"/>
      <c r="Y393" s="207"/>
      <c r="Z393" s="7"/>
    </row>
    <row r="394" ht="14.25" customHeight="1">
      <c r="A394" s="7"/>
      <c r="B394" s="207"/>
      <c r="C394" s="25"/>
      <c r="D394" s="207"/>
      <c r="E394" s="7"/>
      <c r="F394" s="7"/>
      <c r="G394" s="7"/>
      <c r="H394" s="7"/>
      <c r="I394" s="7"/>
      <c r="J394" s="207"/>
      <c r="K394" s="207"/>
      <c r="L394" s="207"/>
      <c r="M394" s="7"/>
      <c r="N394" s="7"/>
      <c r="O394" s="7"/>
      <c r="P394" s="7"/>
      <c r="Q394" s="7"/>
      <c r="R394" s="7"/>
      <c r="S394" s="7"/>
      <c r="T394" s="207"/>
      <c r="U394" s="7"/>
      <c r="V394" s="7"/>
      <c r="W394" s="7"/>
      <c r="X394" s="7"/>
      <c r="Y394" s="207"/>
      <c r="Z394" s="7"/>
    </row>
    <row r="395" ht="14.25" customHeight="1">
      <c r="A395" s="7"/>
      <c r="B395" s="207"/>
      <c r="C395" s="25"/>
      <c r="D395" s="207"/>
      <c r="E395" s="7"/>
      <c r="F395" s="7"/>
      <c r="G395" s="7"/>
      <c r="H395" s="7"/>
      <c r="I395" s="7"/>
      <c r="J395" s="207"/>
      <c r="K395" s="207"/>
      <c r="L395" s="207"/>
      <c r="M395" s="7"/>
      <c r="N395" s="7"/>
      <c r="O395" s="7"/>
      <c r="P395" s="7"/>
      <c r="Q395" s="7"/>
      <c r="R395" s="7"/>
      <c r="S395" s="7"/>
      <c r="T395" s="207"/>
      <c r="U395" s="7"/>
      <c r="V395" s="7"/>
      <c r="W395" s="7"/>
      <c r="X395" s="7"/>
      <c r="Y395" s="207"/>
      <c r="Z395" s="7"/>
    </row>
    <row r="396" ht="14.25" customHeight="1">
      <c r="A396" s="7"/>
      <c r="B396" s="207"/>
      <c r="C396" s="25"/>
      <c r="D396" s="207"/>
      <c r="E396" s="7"/>
      <c r="F396" s="7"/>
      <c r="G396" s="7"/>
      <c r="H396" s="7"/>
      <c r="I396" s="7"/>
      <c r="J396" s="207"/>
      <c r="K396" s="207"/>
      <c r="L396" s="207"/>
      <c r="M396" s="7"/>
      <c r="N396" s="7"/>
      <c r="O396" s="7"/>
      <c r="P396" s="7"/>
      <c r="Q396" s="7"/>
      <c r="R396" s="7"/>
      <c r="S396" s="7"/>
      <c r="T396" s="207"/>
      <c r="U396" s="7"/>
      <c r="V396" s="7"/>
      <c r="W396" s="7"/>
      <c r="X396" s="7"/>
      <c r="Y396" s="207"/>
      <c r="Z396" s="7"/>
    </row>
    <row r="397" ht="14.25" customHeight="1">
      <c r="A397" s="7"/>
      <c r="B397" s="207"/>
      <c r="C397" s="25"/>
      <c r="D397" s="207"/>
      <c r="E397" s="7"/>
      <c r="F397" s="7"/>
      <c r="G397" s="7"/>
      <c r="H397" s="7"/>
      <c r="I397" s="7"/>
      <c r="J397" s="207"/>
      <c r="K397" s="207"/>
      <c r="L397" s="207"/>
      <c r="M397" s="7"/>
      <c r="N397" s="7"/>
      <c r="O397" s="7"/>
      <c r="P397" s="7"/>
      <c r="Q397" s="7"/>
      <c r="R397" s="7"/>
      <c r="S397" s="7"/>
      <c r="T397" s="207"/>
      <c r="U397" s="7"/>
      <c r="V397" s="7"/>
      <c r="W397" s="7"/>
      <c r="X397" s="7"/>
      <c r="Y397" s="207"/>
      <c r="Z397" s="7"/>
    </row>
    <row r="398" ht="14.25" customHeight="1">
      <c r="A398" s="7"/>
      <c r="B398" s="207"/>
      <c r="C398" s="25"/>
      <c r="D398" s="207"/>
      <c r="E398" s="7"/>
      <c r="F398" s="7"/>
      <c r="G398" s="7"/>
      <c r="H398" s="7"/>
      <c r="I398" s="7"/>
      <c r="J398" s="207"/>
      <c r="K398" s="207"/>
      <c r="L398" s="207"/>
      <c r="M398" s="7"/>
      <c r="N398" s="7"/>
      <c r="O398" s="7"/>
      <c r="P398" s="7"/>
      <c r="Q398" s="7"/>
      <c r="R398" s="7"/>
      <c r="S398" s="7"/>
      <c r="T398" s="207"/>
      <c r="U398" s="7"/>
      <c r="V398" s="7"/>
      <c r="W398" s="7"/>
      <c r="X398" s="7"/>
      <c r="Y398" s="207"/>
      <c r="Z398" s="7"/>
    </row>
    <row r="399" ht="14.25" customHeight="1">
      <c r="A399" s="7"/>
      <c r="B399" s="207"/>
      <c r="C399" s="25"/>
      <c r="D399" s="207"/>
      <c r="E399" s="7"/>
      <c r="F399" s="7"/>
      <c r="G399" s="7"/>
      <c r="H399" s="7"/>
      <c r="I399" s="7"/>
      <c r="J399" s="207"/>
      <c r="K399" s="207"/>
      <c r="L399" s="207"/>
      <c r="M399" s="7"/>
      <c r="N399" s="7"/>
      <c r="O399" s="7"/>
      <c r="P399" s="7"/>
      <c r="Q399" s="7"/>
      <c r="R399" s="7"/>
      <c r="S399" s="7"/>
      <c r="T399" s="207"/>
      <c r="U399" s="7"/>
      <c r="V399" s="7"/>
      <c r="W399" s="7"/>
      <c r="X399" s="7"/>
      <c r="Y399" s="207"/>
      <c r="Z399" s="7"/>
    </row>
    <row r="400" ht="14.25" customHeight="1">
      <c r="A400" s="7"/>
      <c r="B400" s="207"/>
      <c r="C400" s="25"/>
      <c r="D400" s="207"/>
      <c r="E400" s="7"/>
      <c r="F400" s="7"/>
      <c r="G400" s="7"/>
      <c r="H400" s="7"/>
      <c r="I400" s="7"/>
      <c r="J400" s="207"/>
      <c r="K400" s="207"/>
      <c r="L400" s="207"/>
      <c r="M400" s="7"/>
      <c r="N400" s="7"/>
      <c r="O400" s="7"/>
      <c r="P400" s="7"/>
      <c r="Q400" s="7"/>
      <c r="R400" s="7"/>
      <c r="S400" s="7"/>
      <c r="T400" s="207"/>
      <c r="U400" s="7"/>
      <c r="V400" s="7"/>
      <c r="W400" s="7"/>
      <c r="X400" s="7"/>
      <c r="Y400" s="207"/>
      <c r="Z400" s="7"/>
    </row>
    <row r="401" ht="14.25" customHeight="1">
      <c r="A401" s="7"/>
      <c r="B401" s="207"/>
      <c r="C401" s="25"/>
      <c r="D401" s="207"/>
      <c r="E401" s="7"/>
      <c r="F401" s="7"/>
      <c r="G401" s="7"/>
      <c r="H401" s="7"/>
      <c r="I401" s="7"/>
      <c r="J401" s="207"/>
      <c r="K401" s="207"/>
      <c r="L401" s="207"/>
      <c r="M401" s="7"/>
      <c r="N401" s="7"/>
      <c r="O401" s="7"/>
      <c r="P401" s="7"/>
      <c r="Q401" s="7"/>
      <c r="R401" s="7"/>
      <c r="S401" s="7"/>
      <c r="T401" s="207"/>
      <c r="U401" s="7"/>
      <c r="V401" s="7"/>
      <c r="W401" s="7"/>
      <c r="X401" s="7"/>
      <c r="Y401" s="207"/>
      <c r="Z401" s="7"/>
    </row>
    <row r="402" ht="14.25" customHeight="1">
      <c r="A402" s="7"/>
      <c r="B402" s="207"/>
      <c r="C402" s="25"/>
      <c r="D402" s="207"/>
      <c r="E402" s="7"/>
      <c r="F402" s="7"/>
      <c r="G402" s="7"/>
      <c r="H402" s="7"/>
      <c r="I402" s="7"/>
      <c r="J402" s="207"/>
      <c r="K402" s="207"/>
      <c r="L402" s="207"/>
      <c r="M402" s="7"/>
      <c r="N402" s="7"/>
      <c r="O402" s="7"/>
      <c r="P402" s="7"/>
      <c r="Q402" s="7"/>
      <c r="R402" s="7"/>
      <c r="S402" s="7"/>
      <c r="T402" s="207"/>
      <c r="U402" s="7"/>
      <c r="V402" s="7"/>
      <c r="W402" s="7"/>
      <c r="X402" s="7"/>
      <c r="Y402" s="207"/>
      <c r="Z402" s="7"/>
    </row>
    <row r="403" ht="14.25" customHeight="1">
      <c r="A403" s="7"/>
      <c r="B403" s="207"/>
      <c r="C403" s="25"/>
      <c r="D403" s="207"/>
      <c r="E403" s="7"/>
      <c r="F403" s="7"/>
      <c r="G403" s="7"/>
      <c r="H403" s="7"/>
      <c r="I403" s="7"/>
      <c r="J403" s="207"/>
      <c r="K403" s="207"/>
      <c r="L403" s="207"/>
      <c r="M403" s="7"/>
      <c r="N403" s="7"/>
      <c r="O403" s="7"/>
      <c r="P403" s="7"/>
      <c r="Q403" s="7"/>
      <c r="R403" s="7"/>
      <c r="S403" s="7"/>
      <c r="T403" s="207"/>
      <c r="U403" s="7"/>
      <c r="V403" s="7"/>
      <c r="W403" s="7"/>
      <c r="X403" s="7"/>
      <c r="Y403" s="207"/>
      <c r="Z403" s="7"/>
    </row>
    <row r="404" ht="14.25" customHeight="1">
      <c r="A404" s="7"/>
      <c r="B404" s="207"/>
      <c r="C404" s="25"/>
      <c r="D404" s="207"/>
      <c r="E404" s="7"/>
      <c r="F404" s="7"/>
      <c r="G404" s="7"/>
      <c r="H404" s="7"/>
      <c r="I404" s="7"/>
      <c r="J404" s="207"/>
      <c r="K404" s="207"/>
      <c r="L404" s="207"/>
      <c r="M404" s="7"/>
      <c r="N404" s="7"/>
      <c r="O404" s="7"/>
      <c r="P404" s="7"/>
      <c r="Q404" s="7"/>
      <c r="R404" s="7"/>
      <c r="S404" s="7"/>
      <c r="T404" s="207"/>
      <c r="U404" s="7"/>
      <c r="V404" s="7"/>
      <c r="W404" s="7"/>
      <c r="X404" s="7"/>
      <c r="Y404" s="207"/>
      <c r="Z404" s="7"/>
    </row>
    <row r="405" ht="14.25" customHeight="1">
      <c r="A405" s="7"/>
      <c r="B405" s="207"/>
      <c r="C405" s="25"/>
      <c r="D405" s="207"/>
      <c r="E405" s="7"/>
      <c r="F405" s="7"/>
      <c r="G405" s="7"/>
      <c r="H405" s="7"/>
      <c r="I405" s="7"/>
      <c r="J405" s="207"/>
      <c r="K405" s="207"/>
      <c r="L405" s="207"/>
      <c r="M405" s="7"/>
      <c r="N405" s="7"/>
      <c r="O405" s="7"/>
      <c r="P405" s="7"/>
      <c r="Q405" s="7"/>
      <c r="R405" s="7"/>
      <c r="S405" s="7"/>
      <c r="T405" s="207"/>
      <c r="U405" s="7"/>
      <c r="V405" s="7"/>
      <c r="W405" s="7"/>
      <c r="X405" s="7"/>
      <c r="Y405" s="207"/>
      <c r="Z405" s="7"/>
    </row>
    <row r="406" ht="14.25" customHeight="1">
      <c r="A406" s="7"/>
      <c r="B406" s="207"/>
      <c r="C406" s="25"/>
      <c r="D406" s="207"/>
      <c r="E406" s="7"/>
      <c r="F406" s="7"/>
      <c r="G406" s="7"/>
      <c r="H406" s="7"/>
      <c r="I406" s="7"/>
      <c r="J406" s="207"/>
      <c r="K406" s="207"/>
      <c r="L406" s="207"/>
      <c r="M406" s="7"/>
      <c r="N406" s="7"/>
      <c r="O406" s="7"/>
      <c r="P406" s="7"/>
      <c r="Q406" s="7"/>
      <c r="R406" s="7"/>
      <c r="S406" s="7"/>
      <c r="T406" s="207"/>
      <c r="U406" s="7"/>
      <c r="V406" s="7"/>
      <c r="W406" s="7"/>
      <c r="X406" s="7"/>
      <c r="Y406" s="207"/>
      <c r="Z406" s="7"/>
    </row>
    <row r="407" ht="14.25" customHeight="1">
      <c r="A407" s="7"/>
      <c r="B407" s="207"/>
      <c r="C407" s="25"/>
      <c r="D407" s="207"/>
      <c r="E407" s="7"/>
      <c r="F407" s="7"/>
      <c r="G407" s="7"/>
      <c r="H407" s="7"/>
      <c r="I407" s="7"/>
      <c r="J407" s="207"/>
      <c r="K407" s="207"/>
      <c r="L407" s="207"/>
      <c r="M407" s="7"/>
      <c r="N407" s="7"/>
      <c r="O407" s="7"/>
      <c r="P407" s="7"/>
      <c r="Q407" s="7"/>
      <c r="R407" s="7"/>
      <c r="S407" s="7"/>
      <c r="T407" s="207"/>
      <c r="U407" s="7"/>
      <c r="V407" s="7"/>
      <c r="W407" s="7"/>
      <c r="X407" s="7"/>
      <c r="Y407" s="207"/>
      <c r="Z407" s="7"/>
    </row>
    <row r="408" ht="14.25" customHeight="1">
      <c r="A408" s="7"/>
      <c r="B408" s="207"/>
      <c r="C408" s="25"/>
      <c r="D408" s="207"/>
      <c r="E408" s="7"/>
      <c r="F408" s="7"/>
      <c r="G408" s="7"/>
      <c r="H408" s="7"/>
      <c r="I408" s="7"/>
      <c r="J408" s="207"/>
      <c r="K408" s="207"/>
      <c r="L408" s="207"/>
      <c r="M408" s="7"/>
      <c r="N408" s="7"/>
      <c r="O408" s="7"/>
      <c r="P408" s="7"/>
      <c r="Q408" s="7"/>
      <c r="R408" s="7"/>
      <c r="S408" s="7"/>
      <c r="T408" s="207"/>
      <c r="U408" s="7"/>
      <c r="V408" s="7"/>
      <c r="W408" s="7"/>
      <c r="X408" s="7"/>
      <c r="Y408" s="207"/>
      <c r="Z408" s="7"/>
    </row>
    <row r="409" ht="14.25" customHeight="1">
      <c r="A409" s="7"/>
      <c r="B409" s="207"/>
      <c r="C409" s="25"/>
      <c r="D409" s="207"/>
      <c r="E409" s="7"/>
      <c r="F409" s="7"/>
      <c r="G409" s="7"/>
      <c r="H409" s="7"/>
      <c r="I409" s="7"/>
      <c r="J409" s="207"/>
      <c r="K409" s="207"/>
      <c r="L409" s="207"/>
      <c r="M409" s="7"/>
      <c r="N409" s="7"/>
      <c r="O409" s="7"/>
      <c r="P409" s="7"/>
      <c r="Q409" s="7"/>
      <c r="R409" s="7"/>
      <c r="S409" s="7"/>
      <c r="T409" s="207"/>
      <c r="U409" s="7"/>
      <c r="V409" s="7"/>
      <c r="W409" s="7"/>
      <c r="X409" s="7"/>
      <c r="Y409" s="207"/>
      <c r="Z409" s="7"/>
    </row>
    <row r="410" ht="14.25" customHeight="1">
      <c r="A410" s="7"/>
      <c r="B410" s="207"/>
      <c r="C410" s="25"/>
      <c r="D410" s="207"/>
      <c r="E410" s="7"/>
      <c r="F410" s="7"/>
      <c r="G410" s="7"/>
      <c r="H410" s="7"/>
      <c r="I410" s="7"/>
      <c r="J410" s="207"/>
      <c r="K410" s="207"/>
      <c r="L410" s="207"/>
      <c r="M410" s="7"/>
      <c r="N410" s="7"/>
      <c r="O410" s="7"/>
      <c r="P410" s="7"/>
      <c r="Q410" s="7"/>
      <c r="R410" s="7"/>
      <c r="S410" s="7"/>
      <c r="T410" s="207"/>
      <c r="U410" s="7"/>
      <c r="V410" s="7"/>
      <c r="W410" s="7"/>
      <c r="X410" s="7"/>
      <c r="Y410" s="207"/>
      <c r="Z410" s="7"/>
    </row>
    <row r="411" ht="14.25" customHeight="1">
      <c r="A411" s="7"/>
      <c r="B411" s="207"/>
      <c r="C411" s="25"/>
      <c r="D411" s="207"/>
      <c r="E411" s="7"/>
      <c r="F411" s="7"/>
      <c r="G411" s="7"/>
      <c r="H411" s="7"/>
      <c r="I411" s="7"/>
      <c r="J411" s="207"/>
      <c r="K411" s="207"/>
      <c r="L411" s="207"/>
      <c r="M411" s="7"/>
      <c r="N411" s="7"/>
      <c r="O411" s="7"/>
      <c r="P411" s="7"/>
      <c r="Q411" s="7"/>
      <c r="R411" s="7"/>
      <c r="S411" s="7"/>
      <c r="T411" s="207"/>
      <c r="U411" s="7"/>
      <c r="V411" s="7"/>
      <c r="W411" s="7"/>
      <c r="X411" s="7"/>
      <c r="Y411" s="207"/>
      <c r="Z411" s="7"/>
    </row>
    <row r="412" ht="14.25" customHeight="1">
      <c r="A412" s="7"/>
      <c r="B412" s="207"/>
      <c r="C412" s="25"/>
      <c r="D412" s="207"/>
      <c r="E412" s="7"/>
      <c r="F412" s="7"/>
      <c r="G412" s="7"/>
      <c r="H412" s="7"/>
      <c r="I412" s="7"/>
      <c r="J412" s="207"/>
      <c r="K412" s="207"/>
      <c r="L412" s="207"/>
      <c r="M412" s="7"/>
      <c r="N412" s="7"/>
      <c r="O412" s="7"/>
      <c r="P412" s="7"/>
      <c r="Q412" s="7"/>
      <c r="R412" s="7"/>
      <c r="S412" s="7"/>
      <c r="T412" s="207"/>
      <c r="U412" s="7"/>
      <c r="V412" s="7"/>
      <c r="W412" s="7"/>
      <c r="X412" s="7"/>
      <c r="Y412" s="207"/>
      <c r="Z412" s="7"/>
    </row>
    <row r="413" ht="14.25" customHeight="1">
      <c r="A413" s="7"/>
      <c r="B413" s="207"/>
      <c r="C413" s="25"/>
      <c r="D413" s="207"/>
      <c r="E413" s="7"/>
      <c r="F413" s="7"/>
      <c r="G413" s="7"/>
      <c r="H413" s="7"/>
      <c r="I413" s="7"/>
      <c r="J413" s="207"/>
      <c r="K413" s="207"/>
      <c r="L413" s="207"/>
      <c r="M413" s="7"/>
      <c r="N413" s="7"/>
      <c r="O413" s="7"/>
      <c r="P413" s="7"/>
      <c r="Q413" s="7"/>
      <c r="R413" s="7"/>
      <c r="S413" s="7"/>
      <c r="T413" s="207"/>
      <c r="U413" s="7"/>
      <c r="V413" s="7"/>
      <c r="W413" s="7"/>
      <c r="X413" s="7"/>
      <c r="Y413" s="207"/>
      <c r="Z413" s="7"/>
    </row>
    <row r="414" ht="14.25" customHeight="1">
      <c r="A414" s="7"/>
      <c r="B414" s="207"/>
      <c r="C414" s="25"/>
      <c r="D414" s="207"/>
      <c r="E414" s="7"/>
      <c r="F414" s="7"/>
      <c r="G414" s="7"/>
      <c r="H414" s="7"/>
      <c r="I414" s="7"/>
      <c r="J414" s="207"/>
      <c r="K414" s="207"/>
      <c r="L414" s="207"/>
      <c r="M414" s="7"/>
      <c r="N414" s="7"/>
      <c r="O414" s="7"/>
      <c r="P414" s="7"/>
      <c r="Q414" s="7"/>
      <c r="R414" s="7"/>
      <c r="S414" s="7"/>
      <c r="T414" s="207"/>
      <c r="U414" s="7"/>
      <c r="V414" s="7"/>
      <c r="W414" s="7"/>
      <c r="X414" s="7"/>
      <c r="Y414" s="207"/>
      <c r="Z414" s="7"/>
    </row>
    <row r="415" ht="14.25" customHeight="1">
      <c r="A415" s="7"/>
      <c r="B415" s="207"/>
      <c r="C415" s="25"/>
      <c r="D415" s="207"/>
      <c r="E415" s="7"/>
      <c r="F415" s="7"/>
      <c r="G415" s="7"/>
      <c r="H415" s="7"/>
      <c r="I415" s="7"/>
      <c r="J415" s="207"/>
      <c r="K415" s="207"/>
      <c r="L415" s="207"/>
      <c r="M415" s="7"/>
      <c r="N415" s="7"/>
      <c r="O415" s="7"/>
      <c r="P415" s="7"/>
      <c r="Q415" s="7"/>
      <c r="R415" s="7"/>
      <c r="S415" s="7"/>
      <c r="T415" s="207"/>
      <c r="U415" s="7"/>
      <c r="V415" s="7"/>
      <c r="W415" s="7"/>
      <c r="X415" s="7"/>
      <c r="Y415" s="207"/>
      <c r="Z415" s="7"/>
    </row>
    <row r="416" ht="14.25" customHeight="1">
      <c r="A416" s="7"/>
      <c r="B416" s="207"/>
      <c r="C416" s="25"/>
      <c r="D416" s="207"/>
      <c r="E416" s="7"/>
      <c r="F416" s="7"/>
      <c r="G416" s="7"/>
      <c r="H416" s="7"/>
      <c r="I416" s="7"/>
      <c r="J416" s="207"/>
      <c r="K416" s="207"/>
      <c r="L416" s="207"/>
      <c r="M416" s="7"/>
      <c r="N416" s="7"/>
      <c r="O416" s="7"/>
      <c r="P416" s="7"/>
      <c r="Q416" s="7"/>
      <c r="R416" s="7"/>
      <c r="S416" s="7"/>
      <c r="T416" s="207"/>
      <c r="U416" s="7"/>
      <c r="V416" s="7"/>
      <c r="W416" s="7"/>
      <c r="X416" s="7"/>
      <c r="Y416" s="207"/>
      <c r="Z416" s="7"/>
    </row>
    <row r="417" ht="14.25" customHeight="1">
      <c r="A417" s="7"/>
      <c r="B417" s="207"/>
      <c r="C417" s="25"/>
      <c r="D417" s="207"/>
      <c r="E417" s="7"/>
      <c r="F417" s="7"/>
      <c r="G417" s="7"/>
      <c r="H417" s="7"/>
      <c r="I417" s="7"/>
      <c r="J417" s="207"/>
      <c r="K417" s="207"/>
      <c r="L417" s="207"/>
      <c r="M417" s="7"/>
      <c r="N417" s="7"/>
      <c r="O417" s="7"/>
      <c r="P417" s="7"/>
      <c r="Q417" s="7"/>
      <c r="R417" s="7"/>
      <c r="S417" s="7"/>
      <c r="T417" s="207"/>
      <c r="U417" s="7"/>
      <c r="V417" s="7"/>
      <c r="W417" s="7"/>
      <c r="X417" s="7"/>
      <c r="Y417" s="207"/>
      <c r="Z417" s="7"/>
    </row>
    <row r="418" ht="14.25" customHeight="1">
      <c r="A418" s="7"/>
      <c r="B418" s="207"/>
      <c r="C418" s="25"/>
      <c r="D418" s="207"/>
      <c r="E418" s="7"/>
      <c r="F418" s="7"/>
      <c r="G418" s="7"/>
      <c r="H418" s="7"/>
      <c r="I418" s="7"/>
      <c r="J418" s="207"/>
      <c r="K418" s="207"/>
      <c r="L418" s="207"/>
      <c r="M418" s="7"/>
      <c r="N418" s="7"/>
      <c r="O418" s="7"/>
      <c r="P418" s="7"/>
      <c r="Q418" s="7"/>
      <c r="R418" s="7"/>
      <c r="S418" s="7"/>
      <c r="T418" s="207"/>
      <c r="U418" s="7"/>
      <c r="V418" s="7"/>
      <c r="W418" s="7"/>
      <c r="X418" s="7"/>
      <c r="Y418" s="207"/>
      <c r="Z418" s="7"/>
    </row>
    <row r="419" ht="14.25" customHeight="1">
      <c r="A419" s="7"/>
      <c r="B419" s="207"/>
      <c r="C419" s="25"/>
      <c r="D419" s="207"/>
      <c r="E419" s="7"/>
      <c r="F419" s="7"/>
      <c r="G419" s="7"/>
      <c r="H419" s="7"/>
      <c r="I419" s="7"/>
      <c r="J419" s="207"/>
      <c r="K419" s="207"/>
      <c r="L419" s="207"/>
      <c r="M419" s="7"/>
      <c r="N419" s="7"/>
      <c r="O419" s="7"/>
      <c r="P419" s="7"/>
      <c r="Q419" s="7"/>
      <c r="R419" s="7"/>
      <c r="S419" s="7"/>
      <c r="T419" s="207"/>
      <c r="U419" s="7"/>
      <c r="V419" s="7"/>
      <c r="W419" s="7"/>
      <c r="X419" s="7"/>
      <c r="Y419" s="207"/>
      <c r="Z419" s="7"/>
    </row>
    <row r="420" ht="14.25" customHeight="1">
      <c r="A420" s="7"/>
      <c r="B420" s="207"/>
      <c r="C420" s="25"/>
      <c r="D420" s="207"/>
      <c r="E420" s="7"/>
      <c r="F420" s="7"/>
      <c r="G420" s="7"/>
      <c r="H420" s="7"/>
      <c r="I420" s="7"/>
      <c r="J420" s="207"/>
      <c r="K420" s="207"/>
      <c r="L420" s="207"/>
      <c r="M420" s="7"/>
      <c r="N420" s="7"/>
      <c r="O420" s="7"/>
      <c r="P420" s="7"/>
      <c r="Q420" s="7"/>
      <c r="R420" s="7"/>
      <c r="S420" s="7"/>
      <c r="T420" s="207"/>
      <c r="U420" s="7"/>
      <c r="V420" s="7"/>
      <c r="W420" s="7"/>
      <c r="X420" s="7"/>
      <c r="Y420" s="207"/>
      <c r="Z420" s="7"/>
    </row>
    <row r="421" ht="14.25" customHeight="1">
      <c r="A421" s="7"/>
      <c r="B421" s="207"/>
      <c r="C421" s="25"/>
      <c r="D421" s="207"/>
      <c r="E421" s="7"/>
      <c r="F421" s="7"/>
      <c r="G421" s="7"/>
      <c r="H421" s="7"/>
      <c r="I421" s="7"/>
      <c r="J421" s="207"/>
      <c r="K421" s="207"/>
      <c r="L421" s="207"/>
      <c r="M421" s="7"/>
      <c r="N421" s="7"/>
      <c r="O421" s="7"/>
      <c r="P421" s="7"/>
      <c r="Q421" s="7"/>
      <c r="R421" s="7"/>
      <c r="S421" s="7"/>
      <c r="T421" s="207"/>
      <c r="U421" s="7"/>
      <c r="V421" s="7"/>
      <c r="W421" s="7"/>
      <c r="X421" s="7"/>
      <c r="Y421" s="207"/>
      <c r="Z421" s="7"/>
    </row>
    <row r="422" ht="14.25" customHeight="1">
      <c r="A422" s="7"/>
      <c r="B422" s="207"/>
      <c r="C422" s="25"/>
      <c r="D422" s="207"/>
      <c r="E422" s="7"/>
      <c r="F422" s="7"/>
      <c r="G422" s="7"/>
      <c r="H422" s="7"/>
      <c r="I422" s="7"/>
      <c r="J422" s="207"/>
      <c r="K422" s="207"/>
      <c r="L422" s="207"/>
      <c r="M422" s="7"/>
      <c r="N422" s="7"/>
      <c r="O422" s="7"/>
      <c r="P422" s="7"/>
      <c r="Q422" s="7"/>
      <c r="R422" s="7"/>
      <c r="S422" s="7"/>
      <c r="T422" s="207"/>
      <c r="U422" s="7"/>
      <c r="V422" s="7"/>
      <c r="W422" s="7"/>
      <c r="X422" s="7"/>
      <c r="Y422" s="207"/>
      <c r="Z422" s="7"/>
    </row>
    <row r="423" ht="14.25" customHeight="1">
      <c r="A423" s="7"/>
      <c r="B423" s="207"/>
      <c r="C423" s="25"/>
      <c r="D423" s="207"/>
      <c r="E423" s="7"/>
      <c r="F423" s="7"/>
      <c r="G423" s="7"/>
      <c r="H423" s="7"/>
      <c r="I423" s="7"/>
      <c r="J423" s="207"/>
      <c r="K423" s="207"/>
      <c r="L423" s="207"/>
      <c r="M423" s="7"/>
      <c r="N423" s="7"/>
      <c r="O423" s="7"/>
      <c r="P423" s="7"/>
      <c r="Q423" s="7"/>
      <c r="R423" s="7"/>
      <c r="S423" s="7"/>
      <c r="T423" s="207"/>
      <c r="U423" s="7"/>
      <c r="V423" s="7"/>
      <c r="W423" s="7"/>
      <c r="X423" s="7"/>
      <c r="Y423" s="207"/>
      <c r="Z423" s="7"/>
    </row>
    <row r="424" ht="14.25" customHeight="1">
      <c r="A424" s="7"/>
      <c r="B424" s="207"/>
      <c r="C424" s="25"/>
      <c r="D424" s="207"/>
      <c r="E424" s="7"/>
      <c r="F424" s="7"/>
      <c r="G424" s="7"/>
      <c r="H424" s="7"/>
      <c r="I424" s="7"/>
      <c r="J424" s="207"/>
      <c r="K424" s="207"/>
      <c r="L424" s="207"/>
      <c r="M424" s="7"/>
      <c r="N424" s="7"/>
      <c r="O424" s="7"/>
      <c r="P424" s="7"/>
      <c r="Q424" s="7"/>
      <c r="R424" s="7"/>
      <c r="S424" s="7"/>
      <c r="T424" s="207"/>
      <c r="U424" s="7"/>
      <c r="V424" s="7"/>
      <c r="W424" s="7"/>
      <c r="X424" s="7"/>
      <c r="Y424" s="207"/>
      <c r="Z424" s="7"/>
    </row>
    <row r="425" ht="14.25" customHeight="1">
      <c r="A425" s="7"/>
      <c r="B425" s="207"/>
      <c r="C425" s="25"/>
      <c r="D425" s="207"/>
      <c r="E425" s="7"/>
      <c r="F425" s="7"/>
      <c r="G425" s="7"/>
      <c r="H425" s="7"/>
      <c r="I425" s="7"/>
      <c r="J425" s="207"/>
      <c r="K425" s="207"/>
      <c r="L425" s="207"/>
      <c r="M425" s="7"/>
      <c r="N425" s="7"/>
      <c r="O425" s="7"/>
      <c r="P425" s="7"/>
      <c r="Q425" s="7"/>
      <c r="R425" s="7"/>
      <c r="S425" s="7"/>
      <c r="T425" s="207"/>
      <c r="U425" s="7"/>
      <c r="V425" s="7"/>
      <c r="W425" s="7"/>
      <c r="X425" s="7"/>
      <c r="Y425" s="207"/>
      <c r="Z425" s="7"/>
    </row>
    <row r="426" ht="14.25" customHeight="1">
      <c r="A426" s="7"/>
      <c r="B426" s="207"/>
      <c r="C426" s="25"/>
      <c r="D426" s="207"/>
      <c r="E426" s="7"/>
      <c r="F426" s="7"/>
      <c r="G426" s="7"/>
      <c r="H426" s="7"/>
      <c r="I426" s="7"/>
      <c r="J426" s="207"/>
      <c r="K426" s="207"/>
      <c r="L426" s="207"/>
      <c r="M426" s="7"/>
      <c r="N426" s="7"/>
      <c r="O426" s="7"/>
      <c r="P426" s="7"/>
      <c r="Q426" s="7"/>
      <c r="R426" s="7"/>
      <c r="S426" s="7"/>
      <c r="T426" s="207"/>
      <c r="U426" s="7"/>
      <c r="V426" s="7"/>
      <c r="W426" s="7"/>
      <c r="X426" s="7"/>
      <c r="Y426" s="207"/>
      <c r="Z426" s="7"/>
    </row>
    <row r="427" ht="14.25" customHeight="1">
      <c r="A427" s="7"/>
      <c r="B427" s="207"/>
      <c r="C427" s="25"/>
      <c r="D427" s="207"/>
      <c r="E427" s="7"/>
      <c r="F427" s="7"/>
      <c r="G427" s="7"/>
      <c r="H427" s="7"/>
      <c r="I427" s="7"/>
      <c r="J427" s="207"/>
      <c r="K427" s="207"/>
      <c r="L427" s="207"/>
      <c r="M427" s="7"/>
      <c r="N427" s="7"/>
      <c r="O427" s="7"/>
      <c r="P427" s="7"/>
      <c r="Q427" s="7"/>
      <c r="R427" s="7"/>
      <c r="S427" s="7"/>
      <c r="T427" s="207"/>
      <c r="U427" s="7"/>
      <c r="V427" s="7"/>
      <c r="W427" s="7"/>
      <c r="X427" s="7"/>
      <c r="Y427" s="207"/>
      <c r="Z427" s="7"/>
    </row>
    <row r="428" ht="14.25" customHeight="1">
      <c r="A428" s="7"/>
      <c r="B428" s="207"/>
      <c r="C428" s="25"/>
      <c r="D428" s="207"/>
      <c r="E428" s="7"/>
      <c r="F428" s="7"/>
      <c r="G428" s="7"/>
      <c r="H428" s="7"/>
      <c r="I428" s="7"/>
      <c r="J428" s="207"/>
      <c r="K428" s="207"/>
      <c r="L428" s="207"/>
      <c r="M428" s="7"/>
      <c r="N428" s="7"/>
      <c r="O428" s="7"/>
      <c r="P428" s="7"/>
      <c r="Q428" s="7"/>
      <c r="R428" s="7"/>
      <c r="S428" s="7"/>
      <c r="T428" s="207"/>
      <c r="U428" s="7"/>
      <c r="V428" s="7"/>
      <c r="W428" s="7"/>
      <c r="X428" s="7"/>
      <c r="Y428" s="207"/>
      <c r="Z428" s="7"/>
    </row>
    <row r="429" ht="14.25" customHeight="1">
      <c r="A429" s="7"/>
      <c r="B429" s="207"/>
      <c r="C429" s="25"/>
      <c r="D429" s="207"/>
      <c r="E429" s="7"/>
      <c r="F429" s="7"/>
      <c r="G429" s="7"/>
      <c r="H429" s="7"/>
      <c r="I429" s="7"/>
      <c r="J429" s="207"/>
      <c r="K429" s="207"/>
      <c r="L429" s="207"/>
      <c r="M429" s="7"/>
      <c r="N429" s="7"/>
      <c r="O429" s="7"/>
      <c r="P429" s="7"/>
      <c r="Q429" s="7"/>
      <c r="R429" s="7"/>
      <c r="S429" s="7"/>
      <c r="T429" s="207"/>
      <c r="U429" s="7"/>
      <c r="V429" s="7"/>
      <c r="W429" s="7"/>
      <c r="X429" s="7"/>
      <c r="Y429" s="207"/>
      <c r="Z429" s="7"/>
    </row>
    <row r="430" ht="14.25" customHeight="1">
      <c r="A430" s="7"/>
      <c r="B430" s="207"/>
      <c r="C430" s="25"/>
      <c r="D430" s="207"/>
      <c r="E430" s="7"/>
      <c r="F430" s="7"/>
      <c r="G430" s="7"/>
      <c r="H430" s="7"/>
      <c r="I430" s="7"/>
      <c r="J430" s="207"/>
      <c r="K430" s="207"/>
      <c r="L430" s="207"/>
      <c r="M430" s="7"/>
      <c r="N430" s="7"/>
      <c r="O430" s="7"/>
      <c r="P430" s="7"/>
      <c r="Q430" s="7"/>
      <c r="R430" s="7"/>
      <c r="S430" s="7"/>
      <c r="T430" s="207"/>
      <c r="U430" s="7"/>
      <c r="V430" s="7"/>
      <c r="W430" s="7"/>
      <c r="X430" s="7"/>
      <c r="Y430" s="207"/>
      <c r="Z430" s="7"/>
    </row>
    <row r="431" ht="14.25" customHeight="1">
      <c r="A431" s="7"/>
      <c r="B431" s="207"/>
      <c r="C431" s="25"/>
      <c r="D431" s="207"/>
      <c r="E431" s="7"/>
      <c r="F431" s="7"/>
      <c r="G431" s="7"/>
      <c r="H431" s="7"/>
      <c r="I431" s="7"/>
      <c r="J431" s="207"/>
      <c r="K431" s="207"/>
      <c r="L431" s="207"/>
      <c r="M431" s="7"/>
      <c r="N431" s="7"/>
      <c r="O431" s="7"/>
      <c r="P431" s="7"/>
      <c r="Q431" s="7"/>
      <c r="R431" s="7"/>
      <c r="S431" s="7"/>
      <c r="T431" s="207"/>
      <c r="U431" s="7"/>
      <c r="V431" s="7"/>
      <c r="W431" s="7"/>
      <c r="X431" s="7"/>
      <c r="Y431" s="207"/>
      <c r="Z431" s="7"/>
    </row>
    <row r="432" ht="14.25" customHeight="1">
      <c r="A432" s="7"/>
      <c r="B432" s="207"/>
      <c r="C432" s="25"/>
      <c r="D432" s="207"/>
      <c r="E432" s="7"/>
      <c r="F432" s="7"/>
      <c r="G432" s="7"/>
      <c r="H432" s="7"/>
      <c r="I432" s="7"/>
      <c r="J432" s="207"/>
      <c r="K432" s="207"/>
      <c r="L432" s="207"/>
      <c r="M432" s="7"/>
      <c r="N432" s="7"/>
      <c r="O432" s="7"/>
      <c r="P432" s="7"/>
      <c r="Q432" s="7"/>
      <c r="R432" s="7"/>
      <c r="S432" s="7"/>
      <c r="T432" s="207"/>
      <c r="U432" s="7"/>
      <c r="V432" s="7"/>
      <c r="W432" s="7"/>
      <c r="X432" s="7"/>
      <c r="Y432" s="207"/>
      <c r="Z432" s="7"/>
    </row>
    <row r="433" ht="14.25" customHeight="1">
      <c r="A433" s="7"/>
      <c r="B433" s="207"/>
      <c r="C433" s="25"/>
      <c r="D433" s="207"/>
      <c r="E433" s="7"/>
      <c r="F433" s="7"/>
      <c r="G433" s="7"/>
      <c r="H433" s="7"/>
      <c r="I433" s="7"/>
      <c r="J433" s="207"/>
      <c r="K433" s="207"/>
      <c r="L433" s="207"/>
      <c r="M433" s="7"/>
      <c r="N433" s="7"/>
      <c r="O433" s="7"/>
      <c r="P433" s="7"/>
      <c r="Q433" s="7"/>
      <c r="R433" s="7"/>
      <c r="S433" s="7"/>
      <c r="T433" s="207"/>
      <c r="U433" s="7"/>
      <c r="V433" s="7"/>
      <c r="W433" s="7"/>
      <c r="X433" s="7"/>
      <c r="Y433" s="207"/>
      <c r="Z433" s="7"/>
    </row>
    <row r="434" ht="14.25" customHeight="1">
      <c r="A434" s="7"/>
      <c r="B434" s="207"/>
      <c r="C434" s="25"/>
      <c r="D434" s="207"/>
      <c r="E434" s="7"/>
      <c r="F434" s="7"/>
      <c r="G434" s="7"/>
      <c r="H434" s="7"/>
      <c r="I434" s="7"/>
      <c r="J434" s="207"/>
      <c r="K434" s="207"/>
      <c r="L434" s="207"/>
      <c r="M434" s="7"/>
      <c r="N434" s="7"/>
      <c r="O434" s="7"/>
      <c r="P434" s="7"/>
      <c r="Q434" s="7"/>
      <c r="R434" s="7"/>
      <c r="S434" s="7"/>
      <c r="T434" s="207"/>
      <c r="U434" s="7"/>
      <c r="V434" s="7"/>
      <c r="W434" s="7"/>
      <c r="X434" s="7"/>
      <c r="Y434" s="207"/>
      <c r="Z434" s="7"/>
    </row>
    <row r="435" ht="14.25" customHeight="1">
      <c r="A435" s="7"/>
      <c r="B435" s="207"/>
      <c r="C435" s="25"/>
      <c r="D435" s="207"/>
      <c r="E435" s="7"/>
      <c r="F435" s="7"/>
      <c r="G435" s="7"/>
      <c r="H435" s="7"/>
      <c r="I435" s="7"/>
      <c r="J435" s="207"/>
      <c r="K435" s="207"/>
      <c r="L435" s="207"/>
      <c r="M435" s="7"/>
      <c r="N435" s="7"/>
      <c r="O435" s="7"/>
      <c r="P435" s="7"/>
      <c r="Q435" s="7"/>
      <c r="R435" s="7"/>
      <c r="S435" s="7"/>
      <c r="T435" s="207"/>
      <c r="U435" s="7"/>
      <c r="V435" s="7"/>
      <c r="W435" s="7"/>
      <c r="X435" s="7"/>
      <c r="Y435" s="207"/>
      <c r="Z435" s="7"/>
    </row>
    <row r="436" ht="14.25" customHeight="1">
      <c r="A436" s="7"/>
      <c r="B436" s="207"/>
      <c r="C436" s="25"/>
      <c r="D436" s="207"/>
      <c r="E436" s="7"/>
      <c r="F436" s="7"/>
      <c r="G436" s="7"/>
      <c r="H436" s="7"/>
      <c r="I436" s="7"/>
      <c r="J436" s="207"/>
      <c r="K436" s="207"/>
      <c r="L436" s="207"/>
      <c r="M436" s="7"/>
      <c r="N436" s="7"/>
      <c r="O436" s="7"/>
      <c r="P436" s="7"/>
      <c r="Q436" s="7"/>
      <c r="R436" s="7"/>
      <c r="S436" s="7"/>
      <c r="T436" s="207"/>
      <c r="U436" s="7"/>
      <c r="V436" s="7"/>
      <c r="W436" s="7"/>
      <c r="X436" s="7"/>
      <c r="Y436" s="207"/>
      <c r="Z436" s="7"/>
    </row>
    <row r="437" ht="14.25" customHeight="1">
      <c r="A437" s="7"/>
      <c r="B437" s="207"/>
      <c r="C437" s="25"/>
      <c r="D437" s="207"/>
      <c r="E437" s="7"/>
      <c r="F437" s="7"/>
      <c r="G437" s="7"/>
      <c r="H437" s="7"/>
      <c r="I437" s="7"/>
      <c r="J437" s="207"/>
      <c r="K437" s="207"/>
      <c r="L437" s="207"/>
      <c r="M437" s="7"/>
      <c r="N437" s="7"/>
      <c r="O437" s="7"/>
      <c r="P437" s="7"/>
      <c r="Q437" s="7"/>
      <c r="R437" s="7"/>
      <c r="S437" s="7"/>
      <c r="T437" s="207"/>
      <c r="U437" s="7"/>
      <c r="V437" s="7"/>
      <c r="W437" s="7"/>
      <c r="X437" s="7"/>
      <c r="Y437" s="207"/>
      <c r="Z437" s="7"/>
    </row>
    <row r="438" ht="14.25" customHeight="1">
      <c r="A438" s="7"/>
      <c r="B438" s="207"/>
      <c r="C438" s="25"/>
      <c r="D438" s="207"/>
      <c r="E438" s="7"/>
      <c r="F438" s="7"/>
      <c r="G438" s="7"/>
      <c r="H438" s="7"/>
      <c r="I438" s="7"/>
      <c r="J438" s="207"/>
      <c r="K438" s="207"/>
      <c r="L438" s="207"/>
      <c r="M438" s="7"/>
      <c r="N438" s="7"/>
      <c r="O438" s="7"/>
      <c r="P438" s="7"/>
      <c r="Q438" s="7"/>
      <c r="R438" s="7"/>
      <c r="S438" s="7"/>
      <c r="T438" s="207"/>
      <c r="U438" s="7"/>
      <c r="V438" s="7"/>
      <c r="W438" s="7"/>
      <c r="X438" s="7"/>
      <c r="Y438" s="207"/>
      <c r="Z438" s="7"/>
    </row>
    <row r="439" ht="14.25" customHeight="1">
      <c r="A439" s="7"/>
      <c r="B439" s="207"/>
      <c r="C439" s="25"/>
      <c r="D439" s="207"/>
      <c r="E439" s="7"/>
      <c r="F439" s="7"/>
      <c r="G439" s="7"/>
      <c r="H439" s="7"/>
      <c r="I439" s="7"/>
      <c r="J439" s="207"/>
      <c r="K439" s="207"/>
      <c r="L439" s="207"/>
      <c r="M439" s="7"/>
      <c r="N439" s="7"/>
      <c r="O439" s="7"/>
      <c r="P439" s="7"/>
      <c r="Q439" s="7"/>
      <c r="R439" s="7"/>
      <c r="S439" s="7"/>
      <c r="T439" s="207"/>
      <c r="U439" s="7"/>
      <c r="V439" s="7"/>
      <c r="W439" s="7"/>
      <c r="X439" s="7"/>
      <c r="Y439" s="207"/>
      <c r="Z439" s="7"/>
    </row>
    <row r="440" ht="14.25" customHeight="1">
      <c r="A440" s="7"/>
      <c r="B440" s="207"/>
      <c r="C440" s="25"/>
      <c r="D440" s="207"/>
      <c r="E440" s="7"/>
      <c r="F440" s="7"/>
      <c r="G440" s="7"/>
      <c r="H440" s="7"/>
      <c r="I440" s="7"/>
      <c r="J440" s="207"/>
      <c r="K440" s="207"/>
      <c r="L440" s="207"/>
      <c r="M440" s="7"/>
      <c r="N440" s="7"/>
      <c r="O440" s="7"/>
      <c r="P440" s="7"/>
      <c r="Q440" s="7"/>
      <c r="R440" s="7"/>
      <c r="S440" s="7"/>
      <c r="T440" s="207"/>
      <c r="U440" s="7"/>
      <c r="V440" s="7"/>
      <c r="W440" s="7"/>
      <c r="X440" s="7"/>
      <c r="Y440" s="207"/>
      <c r="Z440" s="7"/>
    </row>
    <row r="441" ht="14.25" customHeight="1">
      <c r="A441" s="7"/>
      <c r="B441" s="207"/>
      <c r="C441" s="25"/>
      <c r="D441" s="207"/>
      <c r="E441" s="7"/>
      <c r="F441" s="7"/>
      <c r="G441" s="7"/>
      <c r="H441" s="7"/>
      <c r="I441" s="7"/>
      <c r="J441" s="207"/>
      <c r="K441" s="207"/>
      <c r="L441" s="207"/>
      <c r="M441" s="7"/>
      <c r="N441" s="7"/>
      <c r="O441" s="7"/>
      <c r="P441" s="7"/>
      <c r="Q441" s="7"/>
      <c r="R441" s="7"/>
      <c r="S441" s="7"/>
      <c r="T441" s="207"/>
      <c r="U441" s="7"/>
      <c r="V441" s="7"/>
      <c r="W441" s="7"/>
      <c r="X441" s="7"/>
      <c r="Y441" s="207"/>
      <c r="Z441" s="7"/>
    </row>
    <row r="442" ht="14.25" customHeight="1">
      <c r="A442" s="7"/>
      <c r="B442" s="207"/>
      <c r="C442" s="25"/>
      <c r="D442" s="207"/>
      <c r="E442" s="7"/>
      <c r="F442" s="7"/>
      <c r="G442" s="7"/>
      <c r="H442" s="7"/>
      <c r="I442" s="7"/>
      <c r="J442" s="207"/>
      <c r="K442" s="207"/>
      <c r="L442" s="207"/>
      <c r="M442" s="7"/>
      <c r="N442" s="7"/>
      <c r="O442" s="7"/>
      <c r="P442" s="7"/>
      <c r="Q442" s="7"/>
      <c r="R442" s="7"/>
      <c r="S442" s="7"/>
      <c r="T442" s="207"/>
      <c r="U442" s="7"/>
      <c r="V442" s="7"/>
      <c r="W442" s="7"/>
      <c r="X442" s="7"/>
      <c r="Y442" s="207"/>
      <c r="Z442" s="7"/>
    </row>
    <row r="443" ht="14.25" customHeight="1">
      <c r="A443" s="7"/>
      <c r="B443" s="207"/>
      <c r="C443" s="25"/>
      <c r="D443" s="207"/>
      <c r="E443" s="7"/>
      <c r="F443" s="7"/>
      <c r="G443" s="7"/>
      <c r="H443" s="7"/>
      <c r="I443" s="7"/>
      <c r="J443" s="207"/>
      <c r="K443" s="207"/>
      <c r="L443" s="207"/>
      <c r="M443" s="7"/>
      <c r="N443" s="7"/>
      <c r="O443" s="7"/>
      <c r="P443" s="7"/>
      <c r="Q443" s="7"/>
      <c r="R443" s="7"/>
      <c r="S443" s="7"/>
      <c r="T443" s="207"/>
      <c r="U443" s="7"/>
      <c r="V443" s="7"/>
      <c r="W443" s="7"/>
      <c r="X443" s="7"/>
      <c r="Y443" s="207"/>
      <c r="Z443" s="7"/>
    </row>
    <row r="444" ht="14.25" customHeight="1">
      <c r="A444" s="7"/>
      <c r="B444" s="207"/>
      <c r="C444" s="25"/>
      <c r="D444" s="207"/>
      <c r="E444" s="7"/>
      <c r="F444" s="7"/>
      <c r="G444" s="7"/>
      <c r="H444" s="7"/>
      <c r="I444" s="7"/>
      <c r="J444" s="207"/>
      <c r="K444" s="207"/>
      <c r="L444" s="207"/>
      <c r="M444" s="7"/>
      <c r="N444" s="7"/>
      <c r="O444" s="7"/>
      <c r="P444" s="7"/>
      <c r="Q444" s="7"/>
      <c r="R444" s="7"/>
      <c r="S444" s="7"/>
      <c r="T444" s="207"/>
      <c r="U444" s="7"/>
      <c r="V444" s="7"/>
      <c r="W444" s="7"/>
      <c r="X444" s="7"/>
      <c r="Y444" s="207"/>
      <c r="Z444" s="7"/>
    </row>
    <row r="445" ht="14.25" customHeight="1">
      <c r="A445" s="7"/>
      <c r="B445" s="207"/>
      <c r="C445" s="25"/>
      <c r="D445" s="207"/>
      <c r="E445" s="7"/>
      <c r="F445" s="7"/>
      <c r="G445" s="7"/>
      <c r="H445" s="7"/>
      <c r="I445" s="7"/>
      <c r="J445" s="207"/>
      <c r="K445" s="207"/>
      <c r="L445" s="207"/>
      <c r="M445" s="7"/>
      <c r="N445" s="7"/>
      <c r="O445" s="7"/>
      <c r="P445" s="7"/>
      <c r="Q445" s="7"/>
      <c r="R445" s="7"/>
      <c r="S445" s="7"/>
      <c r="T445" s="207"/>
      <c r="U445" s="7"/>
      <c r="V445" s="7"/>
      <c r="W445" s="7"/>
      <c r="X445" s="7"/>
      <c r="Y445" s="207"/>
      <c r="Z445" s="7"/>
    </row>
    <row r="446" ht="14.25" customHeight="1">
      <c r="A446" s="7"/>
      <c r="B446" s="207"/>
      <c r="C446" s="25"/>
      <c r="D446" s="207"/>
      <c r="E446" s="7"/>
      <c r="F446" s="7"/>
      <c r="G446" s="7"/>
      <c r="H446" s="7"/>
      <c r="I446" s="7"/>
      <c r="J446" s="207"/>
      <c r="K446" s="207"/>
      <c r="L446" s="207"/>
      <c r="M446" s="7"/>
      <c r="N446" s="7"/>
      <c r="O446" s="7"/>
      <c r="P446" s="7"/>
      <c r="Q446" s="7"/>
      <c r="R446" s="7"/>
      <c r="S446" s="7"/>
      <c r="T446" s="207"/>
      <c r="U446" s="7"/>
      <c r="V446" s="7"/>
      <c r="W446" s="7"/>
      <c r="X446" s="7"/>
      <c r="Y446" s="207"/>
      <c r="Z446" s="7"/>
    </row>
    <row r="447" ht="14.25" customHeight="1">
      <c r="A447" s="7"/>
      <c r="B447" s="207"/>
      <c r="C447" s="25"/>
      <c r="D447" s="207"/>
      <c r="E447" s="7"/>
      <c r="F447" s="7"/>
      <c r="G447" s="7"/>
      <c r="H447" s="7"/>
      <c r="I447" s="7"/>
      <c r="J447" s="207"/>
      <c r="K447" s="207"/>
      <c r="L447" s="207"/>
      <c r="M447" s="7"/>
      <c r="N447" s="7"/>
      <c r="O447" s="7"/>
      <c r="P447" s="7"/>
      <c r="Q447" s="7"/>
      <c r="R447" s="7"/>
      <c r="S447" s="7"/>
      <c r="T447" s="207"/>
      <c r="U447" s="7"/>
      <c r="V447" s="7"/>
      <c r="W447" s="7"/>
      <c r="X447" s="7"/>
      <c r="Y447" s="207"/>
      <c r="Z447" s="7"/>
    </row>
    <row r="448" ht="14.25" customHeight="1">
      <c r="A448" s="7"/>
      <c r="B448" s="207"/>
      <c r="C448" s="25"/>
      <c r="D448" s="207"/>
      <c r="E448" s="7"/>
      <c r="F448" s="7"/>
      <c r="G448" s="7"/>
      <c r="H448" s="7"/>
      <c r="I448" s="7"/>
      <c r="J448" s="207"/>
      <c r="K448" s="207"/>
      <c r="L448" s="207"/>
      <c r="M448" s="7"/>
      <c r="N448" s="7"/>
      <c r="O448" s="7"/>
      <c r="P448" s="7"/>
      <c r="Q448" s="7"/>
      <c r="R448" s="7"/>
      <c r="S448" s="7"/>
      <c r="T448" s="207"/>
      <c r="U448" s="7"/>
      <c r="V448" s="7"/>
      <c r="W448" s="7"/>
      <c r="X448" s="7"/>
      <c r="Y448" s="207"/>
      <c r="Z448" s="7"/>
    </row>
    <row r="449" ht="14.25" customHeight="1">
      <c r="A449" s="7"/>
      <c r="B449" s="207"/>
      <c r="C449" s="25"/>
      <c r="D449" s="207"/>
      <c r="E449" s="7"/>
      <c r="F449" s="7"/>
      <c r="G449" s="7"/>
      <c r="H449" s="7"/>
      <c r="I449" s="7"/>
      <c r="J449" s="207"/>
      <c r="K449" s="207"/>
      <c r="L449" s="207"/>
      <c r="M449" s="7"/>
      <c r="N449" s="7"/>
      <c r="O449" s="7"/>
      <c r="P449" s="7"/>
      <c r="Q449" s="7"/>
      <c r="R449" s="7"/>
      <c r="S449" s="7"/>
      <c r="T449" s="207"/>
      <c r="U449" s="7"/>
      <c r="V449" s="7"/>
      <c r="W449" s="7"/>
      <c r="X449" s="7"/>
      <c r="Y449" s="207"/>
      <c r="Z449" s="7"/>
    </row>
    <row r="450" ht="14.25" customHeight="1">
      <c r="A450" s="7"/>
      <c r="B450" s="207"/>
      <c r="C450" s="25"/>
      <c r="D450" s="207"/>
      <c r="E450" s="7"/>
      <c r="F450" s="7"/>
      <c r="G450" s="7"/>
      <c r="H450" s="7"/>
      <c r="I450" s="7"/>
      <c r="J450" s="207"/>
      <c r="K450" s="207"/>
      <c r="L450" s="207"/>
      <c r="M450" s="7"/>
      <c r="N450" s="7"/>
      <c r="O450" s="7"/>
      <c r="P450" s="7"/>
      <c r="Q450" s="7"/>
      <c r="R450" s="7"/>
      <c r="S450" s="7"/>
      <c r="T450" s="207"/>
      <c r="U450" s="7"/>
      <c r="V450" s="7"/>
      <c r="W450" s="7"/>
      <c r="X450" s="7"/>
      <c r="Y450" s="207"/>
      <c r="Z450" s="7"/>
    </row>
    <row r="451" ht="14.25" customHeight="1">
      <c r="A451" s="7"/>
      <c r="B451" s="207"/>
      <c r="C451" s="25"/>
      <c r="D451" s="207"/>
      <c r="E451" s="7"/>
      <c r="F451" s="7"/>
      <c r="G451" s="7"/>
      <c r="H451" s="7"/>
      <c r="I451" s="7"/>
      <c r="J451" s="207"/>
      <c r="K451" s="207"/>
      <c r="L451" s="207"/>
      <c r="M451" s="7"/>
      <c r="N451" s="7"/>
      <c r="O451" s="7"/>
      <c r="P451" s="7"/>
      <c r="Q451" s="7"/>
      <c r="R451" s="7"/>
      <c r="S451" s="7"/>
      <c r="T451" s="207"/>
      <c r="U451" s="7"/>
      <c r="V451" s="7"/>
      <c r="W451" s="7"/>
      <c r="X451" s="7"/>
      <c r="Y451" s="207"/>
      <c r="Z451" s="7"/>
    </row>
    <row r="452" ht="14.25" customHeight="1">
      <c r="A452" s="7"/>
      <c r="B452" s="207"/>
      <c r="C452" s="25"/>
      <c r="D452" s="207"/>
      <c r="E452" s="7"/>
      <c r="F452" s="7"/>
      <c r="G452" s="7"/>
      <c r="H452" s="7"/>
      <c r="I452" s="7"/>
      <c r="J452" s="207"/>
      <c r="K452" s="207"/>
      <c r="L452" s="207"/>
      <c r="M452" s="7"/>
      <c r="N452" s="7"/>
      <c r="O452" s="7"/>
      <c r="P452" s="7"/>
      <c r="Q452" s="7"/>
      <c r="R452" s="7"/>
      <c r="S452" s="7"/>
      <c r="T452" s="207"/>
      <c r="U452" s="7"/>
      <c r="V452" s="7"/>
      <c r="W452" s="7"/>
      <c r="X452" s="7"/>
      <c r="Y452" s="207"/>
      <c r="Z452" s="7"/>
    </row>
    <row r="453" ht="14.25" customHeight="1">
      <c r="A453" s="7"/>
      <c r="B453" s="207"/>
      <c r="C453" s="25"/>
      <c r="D453" s="207"/>
      <c r="E453" s="7"/>
      <c r="F453" s="7"/>
      <c r="G453" s="7"/>
      <c r="H453" s="7"/>
      <c r="I453" s="7"/>
      <c r="J453" s="207"/>
      <c r="K453" s="207"/>
      <c r="L453" s="207"/>
      <c r="M453" s="7"/>
      <c r="N453" s="7"/>
      <c r="O453" s="7"/>
      <c r="P453" s="7"/>
      <c r="Q453" s="7"/>
      <c r="R453" s="7"/>
      <c r="S453" s="7"/>
      <c r="T453" s="207"/>
      <c r="U453" s="7"/>
      <c r="V453" s="7"/>
      <c r="W453" s="7"/>
      <c r="X453" s="7"/>
      <c r="Y453" s="207"/>
      <c r="Z453" s="7"/>
    </row>
    <row r="454" ht="14.25" customHeight="1">
      <c r="A454" s="7"/>
      <c r="B454" s="207"/>
      <c r="C454" s="25"/>
      <c r="D454" s="207"/>
      <c r="E454" s="7"/>
      <c r="F454" s="7"/>
      <c r="G454" s="7"/>
      <c r="H454" s="7"/>
      <c r="I454" s="7"/>
      <c r="J454" s="207"/>
      <c r="K454" s="207"/>
      <c r="L454" s="207"/>
      <c r="M454" s="7"/>
      <c r="N454" s="7"/>
      <c r="O454" s="7"/>
      <c r="P454" s="7"/>
      <c r="Q454" s="7"/>
      <c r="R454" s="7"/>
      <c r="S454" s="7"/>
      <c r="T454" s="207"/>
      <c r="U454" s="7"/>
      <c r="V454" s="7"/>
      <c r="W454" s="7"/>
      <c r="X454" s="7"/>
      <c r="Y454" s="207"/>
      <c r="Z454" s="7"/>
    </row>
    <row r="455" ht="14.25" customHeight="1">
      <c r="A455" s="7"/>
      <c r="B455" s="207"/>
      <c r="C455" s="25"/>
      <c r="D455" s="207"/>
      <c r="E455" s="7"/>
      <c r="F455" s="7"/>
      <c r="G455" s="7"/>
      <c r="H455" s="7"/>
      <c r="I455" s="7"/>
      <c r="J455" s="207"/>
      <c r="K455" s="207"/>
      <c r="L455" s="207"/>
      <c r="M455" s="7"/>
      <c r="N455" s="7"/>
      <c r="O455" s="7"/>
      <c r="P455" s="7"/>
      <c r="Q455" s="7"/>
      <c r="R455" s="7"/>
      <c r="S455" s="7"/>
      <c r="T455" s="207"/>
      <c r="U455" s="7"/>
      <c r="V455" s="7"/>
      <c r="W455" s="7"/>
      <c r="X455" s="7"/>
      <c r="Y455" s="207"/>
      <c r="Z455" s="7"/>
    </row>
    <row r="456" ht="14.25" customHeight="1">
      <c r="A456" s="7"/>
      <c r="B456" s="207"/>
      <c r="C456" s="25"/>
      <c r="D456" s="207"/>
      <c r="E456" s="7"/>
      <c r="F456" s="7"/>
      <c r="G456" s="7"/>
      <c r="H456" s="7"/>
      <c r="I456" s="7"/>
      <c r="J456" s="207"/>
      <c r="K456" s="207"/>
      <c r="L456" s="207"/>
      <c r="M456" s="7"/>
      <c r="N456" s="7"/>
      <c r="O456" s="7"/>
      <c r="P456" s="7"/>
      <c r="Q456" s="7"/>
      <c r="R456" s="7"/>
      <c r="S456" s="7"/>
      <c r="T456" s="207"/>
      <c r="U456" s="7"/>
      <c r="V456" s="7"/>
      <c r="W456" s="7"/>
      <c r="X456" s="7"/>
      <c r="Y456" s="207"/>
      <c r="Z456" s="7"/>
    </row>
    <row r="457" ht="14.25" customHeight="1">
      <c r="A457" s="7"/>
      <c r="B457" s="207"/>
      <c r="C457" s="25"/>
      <c r="D457" s="207"/>
      <c r="E457" s="7"/>
      <c r="F457" s="7"/>
      <c r="G457" s="7"/>
      <c r="H457" s="7"/>
      <c r="I457" s="7"/>
      <c r="J457" s="207"/>
      <c r="K457" s="207"/>
      <c r="L457" s="207"/>
      <c r="M457" s="7"/>
      <c r="N457" s="7"/>
      <c r="O457" s="7"/>
      <c r="P457" s="7"/>
      <c r="Q457" s="7"/>
      <c r="R457" s="7"/>
      <c r="S457" s="7"/>
      <c r="T457" s="207"/>
      <c r="U457" s="7"/>
      <c r="V457" s="7"/>
      <c r="W457" s="7"/>
      <c r="X457" s="7"/>
      <c r="Y457" s="207"/>
      <c r="Z457" s="7"/>
    </row>
    <row r="458" ht="14.25" customHeight="1">
      <c r="A458" s="7"/>
      <c r="B458" s="207"/>
      <c r="C458" s="25"/>
      <c r="D458" s="207"/>
      <c r="E458" s="7"/>
      <c r="F458" s="7"/>
      <c r="G458" s="7"/>
      <c r="H458" s="7"/>
      <c r="I458" s="7"/>
      <c r="J458" s="207"/>
      <c r="K458" s="207"/>
      <c r="L458" s="207"/>
      <c r="M458" s="7"/>
      <c r="N458" s="7"/>
      <c r="O458" s="7"/>
      <c r="P458" s="7"/>
      <c r="Q458" s="7"/>
      <c r="R458" s="7"/>
      <c r="S458" s="7"/>
      <c r="T458" s="207"/>
      <c r="U458" s="7"/>
      <c r="V458" s="7"/>
      <c r="W458" s="7"/>
      <c r="X458" s="7"/>
      <c r="Y458" s="207"/>
      <c r="Z458" s="7"/>
    </row>
    <row r="459" ht="14.25" customHeight="1">
      <c r="A459" s="7"/>
      <c r="B459" s="207"/>
      <c r="C459" s="25"/>
      <c r="D459" s="207"/>
      <c r="E459" s="7"/>
      <c r="F459" s="7"/>
      <c r="G459" s="7"/>
      <c r="H459" s="7"/>
      <c r="I459" s="7"/>
      <c r="J459" s="207"/>
      <c r="K459" s="207"/>
      <c r="L459" s="207"/>
      <c r="M459" s="7"/>
      <c r="N459" s="7"/>
      <c r="O459" s="7"/>
      <c r="P459" s="7"/>
      <c r="Q459" s="7"/>
      <c r="R459" s="7"/>
      <c r="S459" s="7"/>
      <c r="T459" s="207"/>
      <c r="U459" s="7"/>
      <c r="V459" s="7"/>
      <c r="W459" s="7"/>
      <c r="X459" s="7"/>
      <c r="Y459" s="207"/>
      <c r="Z459" s="7"/>
    </row>
    <row r="460" ht="14.25" customHeight="1">
      <c r="A460" s="7"/>
      <c r="B460" s="207"/>
      <c r="C460" s="25"/>
      <c r="D460" s="207"/>
      <c r="E460" s="7"/>
      <c r="F460" s="7"/>
      <c r="G460" s="7"/>
      <c r="H460" s="7"/>
      <c r="I460" s="7"/>
      <c r="J460" s="207"/>
      <c r="K460" s="207"/>
      <c r="L460" s="207"/>
      <c r="M460" s="7"/>
      <c r="N460" s="7"/>
      <c r="O460" s="7"/>
      <c r="P460" s="7"/>
      <c r="Q460" s="7"/>
      <c r="R460" s="7"/>
      <c r="S460" s="7"/>
      <c r="T460" s="207"/>
      <c r="U460" s="7"/>
      <c r="V460" s="7"/>
      <c r="W460" s="7"/>
      <c r="X460" s="7"/>
      <c r="Y460" s="207"/>
      <c r="Z460" s="7"/>
    </row>
    <row r="461" ht="14.25" customHeight="1">
      <c r="A461" s="7"/>
      <c r="B461" s="207"/>
      <c r="C461" s="25"/>
      <c r="D461" s="207"/>
      <c r="E461" s="7"/>
      <c r="F461" s="7"/>
      <c r="G461" s="7"/>
      <c r="H461" s="7"/>
      <c r="I461" s="7"/>
      <c r="J461" s="207"/>
      <c r="K461" s="207"/>
      <c r="L461" s="207"/>
      <c r="M461" s="7"/>
      <c r="N461" s="7"/>
      <c r="O461" s="7"/>
      <c r="P461" s="7"/>
      <c r="Q461" s="7"/>
      <c r="R461" s="7"/>
      <c r="S461" s="7"/>
      <c r="T461" s="207"/>
      <c r="U461" s="7"/>
      <c r="V461" s="7"/>
      <c r="W461" s="7"/>
      <c r="X461" s="7"/>
      <c r="Y461" s="207"/>
      <c r="Z461" s="7"/>
    </row>
    <row r="462" ht="14.25" customHeight="1">
      <c r="A462" s="7"/>
      <c r="B462" s="207"/>
      <c r="C462" s="25"/>
      <c r="D462" s="207"/>
      <c r="E462" s="7"/>
      <c r="F462" s="7"/>
      <c r="G462" s="7"/>
      <c r="H462" s="7"/>
      <c r="I462" s="7"/>
      <c r="J462" s="207"/>
      <c r="K462" s="207"/>
      <c r="L462" s="207"/>
      <c r="M462" s="7"/>
      <c r="N462" s="7"/>
      <c r="O462" s="7"/>
      <c r="P462" s="7"/>
      <c r="Q462" s="7"/>
      <c r="R462" s="7"/>
      <c r="S462" s="7"/>
      <c r="T462" s="207"/>
      <c r="U462" s="7"/>
      <c r="V462" s="7"/>
      <c r="W462" s="7"/>
      <c r="X462" s="7"/>
      <c r="Y462" s="207"/>
      <c r="Z462" s="7"/>
    </row>
    <row r="463" ht="14.25" customHeight="1">
      <c r="A463" s="7"/>
      <c r="B463" s="207"/>
      <c r="C463" s="25"/>
      <c r="D463" s="207"/>
      <c r="E463" s="7"/>
      <c r="F463" s="7"/>
      <c r="G463" s="7"/>
      <c r="H463" s="7"/>
      <c r="I463" s="7"/>
      <c r="J463" s="207"/>
      <c r="K463" s="207"/>
      <c r="L463" s="207"/>
      <c r="M463" s="7"/>
      <c r="N463" s="7"/>
      <c r="O463" s="7"/>
      <c r="P463" s="7"/>
      <c r="Q463" s="7"/>
      <c r="R463" s="7"/>
      <c r="S463" s="7"/>
      <c r="T463" s="207"/>
      <c r="U463" s="7"/>
      <c r="V463" s="7"/>
      <c r="W463" s="7"/>
      <c r="X463" s="7"/>
      <c r="Y463" s="207"/>
      <c r="Z463" s="7"/>
    </row>
    <row r="464" ht="14.25" customHeight="1">
      <c r="A464" s="7"/>
      <c r="B464" s="207"/>
      <c r="C464" s="25"/>
      <c r="D464" s="207"/>
      <c r="E464" s="7"/>
      <c r="F464" s="7"/>
      <c r="G464" s="7"/>
      <c r="H464" s="7"/>
      <c r="I464" s="7"/>
      <c r="J464" s="207"/>
      <c r="K464" s="207"/>
      <c r="L464" s="207"/>
      <c r="M464" s="7"/>
      <c r="N464" s="7"/>
      <c r="O464" s="7"/>
      <c r="P464" s="7"/>
      <c r="Q464" s="7"/>
      <c r="R464" s="7"/>
      <c r="S464" s="7"/>
      <c r="T464" s="207"/>
      <c r="U464" s="7"/>
      <c r="V464" s="7"/>
      <c r="W464" s="7"/>
      <c r="X464" s="7"/>
      <c r="Y464" s="207"/>
      <c r="Z464" s="7"/>
    </row>
    <row r="465" ht="14.25" customHeight="1">
      <c r="A465" s="7"/>
      <c r="B465" s="207"/>
      <c r="C465" s="25"/>
      <c r="D465" s="207"/>
      <c r="E465" s="7"/>
      <c r="F465" s="7"/>
      <c r="G465" s="7"/>
      <c r="H465" s="7"/>
      <c r="I465" s="7"/>
      <c r="J465" s="207"/>
      <c r="K465" s="207"/>
      <c r="L465" s="207"/>
      <c r="M465" s="7"/>
      <c r="N465" s="7"/>
      <c r="O465" s="7"/>
      <c r="P465" s="7"/>
      <c r="Q465" s="7"/>
      <c r="R465" s="7"/>
      <c r="S465" s="7"/>
      <c r="T465" s="207"/>
      <c r="U465" s="7"/>
      <c r="V465" s="7"/>
      <c r="W465" s="7"/>
      <c r="X465" s="7"/>
      <c r="Y465" s="207"/>
      <c r="Z465" s="7"/>
    </row>
    <row r="466" ht="14.25" customHeight="1">
      <c r="A466" s="7"/>
      <c r="B466" s="207"/>
      <c r="C466" s="25"/>
      <c r="D466" s="207"/>
      <c r="E466" s="7"/>
      <c r="F466" s="7"/>
      <c r="G466" s="7"/>
      <c r="H466" s="7"/>
      <c r="I466" s="7"/>
      <c r="J466" s="207"/>
      <c r="K466" s="207"/>
      <c r="L466" s="207"/>
      <c r="M466" s="7"/>
      <c r="N466" s="7"/>
      <c r="O466" s="7"/>
      <c r="P466" s="7"/>
      <c r="Q466" s="7"/>
      <c r="R466" s="7"/>
      <c r="S466" s="7"/>
      <c r="T466" s="207"/>
      <c r="U466" s="7"/>
      <c r="V466" s="7"/>
      <c r="W466" s="7"/>
      <c r="X466" s="7"/>
      <c r="Y466" s="207"/>
      <c r="Z466" s="7"/>
    </row>
    <row r="467" ht="14.25" customHeight="1">
      <c r="A467" s="7"/>
      <c r="B467" s="207"/>
      <c r="C467" s="25"/>
      <c r="D467" s="207"/>
      <c r="E467" s="7"/>
      <c r="F467" s="7"/>
      <c r="G467" s="7"/>
      <c r="H467" s="7"/>
      <c r="I467" s="7"/>
      <c r="J467" s="207"/>
      <c r="K467" s="207"/>
      <c r="L467" s="207"/>
      <c r="M467" s="7"/>
      <c r="N467" s="7"/>
      <c r="O467" s="7"/>
      <c r="P467" s="7"/>
      <c r="Q467" s="7"/>
      <c r="R467" s="7"/>
      <c r="S467" s="7"/>
      <c r="T467" s="207"/>
      <c r="U467" s="7"/>
      <c r="V467" s="7"/>
      <c r="W467" s="7"/>
      <c r="X467" s="7"/>
      <c r="Y467" s="207"/>
      <c r="Z467" s="7"/>
    </row>
    <row r="468" ht="14.25" customHeight="1">
      <c r="A468" s="7"/>
      <c r="B468" s="207"/>
      <c r="C468" s="25"/>
      <c r="D468" s="207"/>
      <c r="E468" s="7"/>
      <c r="F468" s="7"/>
      <c r="G468" s="7"/>
      <c r="H468" s="7"/>
      <c r="I468" s="7"/>
      <c r="J468" s="207"/>
      <c r="K468" s="207"/>
      <c r="L468" s="207"/>
      <c r="M468" s="7"/>
      <c r="N468" s="7"/>
      <c r="O468" s="7"/>
      <c r="P468" s="7"/>
      <c r="Q468" s="7"/>
      <c r="R468" s="7"/>
      <c r="S468" s="7"/>
      <c r="T468" s="207"/>
      <c r="U468" s="7"/>
      <c r="V468" s="7"/>
      <c r="W468" s="7"/>
      <c r="X468" s="7"/>
      <c r="Y468" s="207"/>
      <c r="Z468" s="7"/>
    </row>
    <row r="469" ht="14.25" customHeight="1">
      <c r="A469" s="7"/>
      <c r="B469" s="207"/>
      <c r="C469" s="25"/>
      <c r="D469" s="207"/>
      <c r="E469" s="7"/>
      <c r="F469" s="7"/>
      <c r="G469" s="7"/>
      <c r="H469" s="7"/>
      <c r="I469" s="7"/>
      <c r="J469" s="207"/>
      <c r="K469" s="207"/>
      <c r="L469" s="207"/>
      <c r="M469" s="7"/>
      <c r="N469" s="7"/>
      <c r="O469" s="7"/>
      <c r="P469" s="7"/>
      <c r="Q469" s="7"/>
      <c r="R469" s="7"/>
      <c r="S469" s="7"/>
      <c r="T469" s="207"/>
      <c r="U469" s="7"/>
      <c r="V469" s="7"/>
      <c r="W469" s="7"/>
      <c r="X469" s="7"/>
      <c r="Y469" s="207"/>
      <c r="Z469" s="7"/>
    </row>
    <row r="470" ht="14.25" customHeight="1">
      <c r="A470" s="7"/>
      <c r="B470" s="207"/>
      <c r="C470" s="25"/>
      <c r="D470" s="207"/>
      <c r="E470" s="7"/>
      <c r="F470" s="7"/>
      <c r="G470" s="7"/>
      <c r="H470" s="7"/>
      <c r="I470" s="7"/>
      <c r="J470" s="207"/>
      <c r="K470" s="207"/>
      <c r="L470" s="207"/>
      <c r="M470" s="7"/>
      <c r="N470" s="7"/>
      <c r="O470" s="7"/>
      <c r="P470" s="7"/>
      <c r="Q470" s="7"/>
      <c r="R470" s="7"/>
      <c r="S470" s="7"/>
      <c r="T470" s="207"/>
      <c r="U470" s="7"/>
      <c r="V470" s="7"/>
      <c r="W470" s="7"/>
      <c r="X470" s="7"/>
      <c r="Y470" s="207"/>
      <c r="Z470" s="7"/>
    </row>
    <row r="471" ht="14.25" customHeight="1">
      <c r="A471" s="7"/>
      <c r="B471" s="207"/>
      <c r="C471" s="25"/>
      <c r="D471" s="207"/>
      <c r="E471" s="7"/>
      <c r="F471" s="7"/>
      <c r="G471" s="7"/>
      <c r="H471" s="7"/>
      <c r="I471" s="7"/>
      <c r="J471" s="207"/>
      <c r="K471" s="207"/>
      <c r="L471" s="207"/>
      <c r="M471" s="7"/>
      <c r="N471" s="7"/>
      <c r="O471" s="7"/>
      <c r="P471" s="7"/>
      <c r="Q471" s="7"/>
      <c r="R471" s="7"/>
      <c r="S471" s="7"/>
      <c r="T471" s="207"/>
      <c r="U471" s="7"/>
      <c r="V471" s="7"/>
      <c r="W471" s="7"/>
      <c r="X471" s="7"/>
      <c r="Y471" s="207"/>
      <c r="Z471" s="7"/>
    </row>
    <row r="472" ht="14.25" customHeight="1">
      <c r="A472" s="7"/>
      <c r="B472" s="207"/>
      <c r="C472" s="25"/>
      <c r="D472" s="207"/>
      <c r="E472" s="7"/>
      <c r="F472" s="7"/>
      <c r="G472" s="7"/>
      <c r="H472" s="7"/>
      <c r="I472" s="7"/>
      <c r="J472" s="207"/>
      <c r="K472" s="207"/>
      <c r="L472" s="207"/>
      <c r="M472" s="7"/>
      <c r="N472" s="7"/>
      <c r="O472" s="7"/>
      <c r="P472" s="7"/>
      <c r="Q472" s="7"/>
      <c r="R472" s="7"/>
      <c r="S472" s="7"/>
      <c r="T472" s="207"/>
      <c r="U472" s="7"/>
      <c r="V472" s="7"/>
      <c r="W472" s="7"/>
      <c r="X472" s="7"/>
      <c r="Y472" s="207"/>
      <c r="Z472" s="7"/>
    </row>
    <row r="473" ht="14.25" customHeight="1">
      <c r="A473" s="7"/>
      <c r="B473" s="207"/>
      <c r="C473" s="25"/>
      <c r="D473" s="207"/>
      <c r="E473" s="7"/>
      <c r="F473" s="7"/>
      <c r="G473" s="7"/>
      <c r="H473" s="7"/>
      <c r="I473" s="7"/>
      <c r="J473" s="207"/>
      <c r="K473" s="207"/>
      <c r="L473" s="207"/>
      <c r="M473" s="7"/>
      <c r="N473" s="7"/>
      <c r="O473" s="7"/>
      <c r="P473" s="7"/>
      <c r="Q473" s="7"/>
      <c r="R473" s="7"/>
      <c r="S473" s="7"/>
      <c r="T473" s="207"/>
      <c r="U473" s="7"/>
      <c r="V473" s="7"/>
      <c r="W473" s="7"/>
      <c r="X473" s="7"/>
      <c r="Y473" s="207"/>
      <c r="Z473" s="7"/>
    </row>
    <row r="474" ht="14.25" customHeight="1">
      <c r="A474" s="7"/>
      <c r="B474" s="207"/>
      <c r="C474" s="25"/>
      <c r="D474" s="207"/>
      <c r="E474" s="7"/>
      <c r="F474" s="7"/>
      <c r="G474" s="7"/>
      <c r="H474" s="7"/>
      <c r="I474" s="7"/>
      <c r="J474" s="207"/>
      <c r="K474" s="207"/>
      <c r="L474" s="207"/>
      <c r="M474" s="7"/>
      <c r="N474" s="7"/>
      <c r="O474" s="7"/>
      <c r="P474" s="7"/>
      <c r="Q474" s="7"/>
      <c r="R474" s="7"/>
      <c r="S474" s="7"/>
      <c r="T474" s="207"/>
      <c r="U474" s="7"/>
      <c r="V474" s="7"/>
      <c r="W474" s="7"/>
      <c r="X474" s="7"/>
      <c r="Y474" s="207"/>
      <c r="Z474" s="7"/>
    </row>
    <row r="475" ht="14.25" customHeight="1">
      <c r="A475" s="7"/>
      <c r="B475" s="207"/>
      <c r="C475" s="25"/>
      <c r="D475" s="207"/>
      <c r="E475" s="7"/>
      <c r="F475" s="7"/>
      <c r="G475" s="7"/>
      <c r="H475" s="7"/>
      <c r="I475" s="7"/>
      <c r="J475" s="207"/>
      <c r="K475" s="207"/>
      <c r="L475" s="207"/>
      <c r="M475" s="7"/>
      <c r="N475" s="7"/>
      <c r="O475" s="7"/>
      <c r="P475" s="7"/>
      <c r="Q475" s="7"/>
      <c r="R475" s="7"/>
      <c r="S475" s="7"/>
      <c r="T475" s="207"/>
      <c r="U475" s="7"/>
      <c r="V475" s="7"/>
      <c r="W475" s="7"/>
      <c r="X475" s="7"/>
      <c r="Y475" s="207"/>
      <c r="Z475" s="7"/>
    </row>
    <row r="476" ht="14.25" customHeight="1">
      <c r="A476" s="7"/>
      <c r="B476" s="207"/>
      <c r="C476" s="25"/>
      <c r="D476" s="207"/>
      <c r="E476" s="7"/>
      <c r="F476" s="7"/>
      <c r="G476" s="7"/>
      <c r="H476" s="7"/>
      <c r="I476" s="7"/>
      <c r="J476" s="207"/>
      <c r="K476" s="207"/>
      <c r="L476" s="207"/>
      <c r="M476" s="7"/>
      <c r="N476" s="7"/>
      <c r="O476" s="7"/>
      <c r="P476" s="7"/>
      <c r="Q476" s="7"/>
      <c r="R476" s="7"/>
      <c r="S476" s="7"/>
      <c r="T476" s="207"/>
      <c r="U476" s="7"/>
      <c r="V476" s="7"/>
      <c r="W476" s="7"/>
      <c r="X476" s="7"/>
      <c r="Y476" s="207"/>
      <c r="Z476" s="7"/>
    </row>
    <row r="477" ht="14.25" customHeight="1">
      <c r="A477" s="7"/>
      <c r="B477" s="207"/>
      <c r="C477" s="25"/>
      <c r="D477" s="207"/>
      <c r="E477" s="7"/>
      <c r="F477" s="7"/>
      <c r="G477" s="7"/>
      <c r="H477" s="7"/>
      <c r="I477" s="7"/>
      <c r="J477" s="207"/>
      <c r="K477" s="207"/>
      <c r="L477" s="207"/>
      <c r="M477" s="7"/>
      <c r="N477" s="7"/>
      <c r="O477" s="7"/>
      <c r="P477" s="7"/>
      <c r="Q477" s="7"/>
      <c r="R477" s="7"/>
      <c r="S477" s="7"/>
      <c r="T477" s="207"/>
      <c r="U477" s="7"/>
      <c r="V477" s="7"/>
      <c r="W477" s="7"/>
      <c r="X477" s="7"/>
      <c r="Y477" s="207"/>
      <c r="Z477" s="7"/>
    </row>
    <row r="478" ht="14.25" customHeight="1">
      <c r="A478" s="7"/>
      <c r="B478" s="207"/>
      <c r="C478" s="25"/>
      <c r="D478" s="207"/>
      <c r="E478" s="7"/>
      <c r="F478" s="7"/>
      <c r="G478" s="7"/>
      <c r="H478" s="7"/>
      <c r="I478" s="7"/>
      <c r="J478" s="207"/>
      <c r="K478" s="207"/>
      <c r="L478" s="207"/>
      <c r="M478" s="7"/>
      <c r="N478" s="7"/>
      <c r="O478" s="7"/>
      <c r="P478" s="7"/>
      <c r="Q478" s="7"/>
      <c r="R478" s="7"/>
      <c r="S478" s="7"/>
      <c r="T478" s="207"/>
      <c r="U478" s="7"/>
      <c r="V478" s="7"/>
      <c r="W478" s="7"/>
      <c r="X478" s="7"/>
      <c r="Y478" s="207"/>
      <c r="Z478" s="7"/>
    </row>
    <row r="479" ht="14.25" customHeight="1">
      <c r="A479" s="7"/>
      <c r="B479" s="207"/>
      <c r="C479" s="25"/>
      <c r="D479" s="207"/>
      <c r="E479" s="7"/>
      <c r="F479" s="7"/>
      <c r="G479" s="7"/>
      <c r="H479" s="7"/>
      <c r="I479" s="7"/>
      <c r="J479" s="207"/>
      <c r="K479" s="207"/>
      <c r="L479" s="207"/>
      <c r="M479" s="7"/>
      <c r="N479" s="7"/>
      <c r="O479" s="7"/>
      <c r="P479" s="7"/>
      <c r="Q479" s="7"/>
      <c r="R479" s="7"/>
      <c r="S479" s="7"/>
      <c r="T479" s="207"/>
      <c r="U479" s="7"/>
      <c r="V479" s="7"/>
      <c r="W479" s="7"/>
      <c r="X479" s="7"/>
      <c r="Y479" s="207"/>
      <c r="Z479" s="7"/>
    </row>
    <row r="480" ht="14.25" customHeight="1">
      <c r="A480" s="7"/>
      <c r="B480" s="207"/>
      <c r="C480" s="25"/>
      <c r="D480" s="207"/>
      <c r="E480" s="7"/>
      <c r="F480" s="7"/>
      <c r="G480" s="7"/>
      <c r="H480" s="7"/>
      <c r="I480" s="7"/>
      <c r="J480" s="207"/>
      <c r="K480" s="207"/>
      <c r="L480" s="207"/>
      <c r="M480" s="7"/>
      <c r="N480" s="7"/>
      <c r="O480" s="7"/>
      <c r="P480" s="7"/>
      <c r="Q480" s="7"/>
      <c r="R480" s="7"/>
      <c r="S480" s="7"/>
      <c r="T480" s="207"/>
      <c r="U480" s="7"/>
      <c r="V480" s="7"/>
      <c r="W480" s="7"/>
      <c r="X480" s="7"/>
      <c r="Y480" s="207"/>
      <c r="Z480" s="7"/>
    </row>
    <row r="481" ht="14.25" customHeight="1">
      <c r="A481" s="7"/>
      <c r="B481" s="207"/>
      <c r="C481" s="25"/>
      <c r="D481" s="207"/>
      <c r="E481" s="7"/>
      <c r="F481" s="7"/>
      <c r="G481" s="7"/>
      <c r="H481" s="7"/>
      <c r="I481" s="7"/>
      <c r="J481" s="207"/>
      <c r="K481" s="207"/>
      <c r="L481" s="207"/>
      <c r="M481" s="7"/>
      <c r="N481" s="7"/>
      <c r="O481" s="7"/>
      <c r="P481" s="7"/>
      <c r="Q481" s="7"/>
      <c r="R481" s="7"/>
      <c r="S481" s="7"/>
      <c r="T481" s="207"/>
      <c r="U481" s="7"/>
      <c r="V481" s="7"/>
      <c r="W481" s="7"/>
      <c r="X481" s="7"/>
      <c r="Y481" s="207"/>
      <c r="Z481" s="7"/>
    </row>
    <row r="482" ht="14.25" customHeight="1">
      <c r="A482" s="7"/>
      <c r="B482" s="207"/>
      <c r="C482" s="25"/>
      <c r="D482" s="207"/>
      <c r="E482" s="7"/>
      <c r="F482" s="7"/>
      <c r="G482" s="7"/>
      <c r="H482" s="7"/>
      <c r="I482" s="7"/>
      <c r="J482" s="207"/>
      <c r="K482" s="207"/>
      <c r="L482" s="207"/>
      <c r="M482" s="7"/>
      <c r="N482" s="7"/>
      <c r="O482" s="7"/>
      <c r="P482" s="7"/>
      <c r="Q482" s="7"/>
      <c r="R482" s="7"/>
      <c r="S482" s="7"/>
      <c r="T482" s="207"/>
      <c r="U482" s="7"/>
      <c r="V482" s="7"/>
      <c r="W482" s="7"/>
      <c r="X482" s="7"/>
      <c r="Y482" s="207"/>
      <c r="Z482" s="7"/>
    </row>
    <row r="483" ht="14.25" customHeight="1">
      <c r="A483" s="7"/>
      <c r="B483" s="207"/>
      <c r="C483" s="25"/>
      <c r="D483" s="207"/>
      <c r="E483" s="7"/>
      <c r="F483" s="7"/>
      <c r="G483" s="7"/>
      <c r="H483" s="7"/>
      <c r="I483" s="7"/>
      <c r="J483" s="207"/>
      <c r="K483" s="207"/>
      <c r="L483" s="207"/>
      <c r="M483" s="7"/>
      <c r="N483" s="7"/>
      <c r="O483" s="7"/>
      <c r="P483" s="7"/>
      <c r="Q483" s="7"/>
      <c r="R483" s="7"/>
      <c r="S483" s="7"/>
      <c r="T483" s="207"/>
      <c r="U483" s="7"/>
      <c r="V483" s="7"/>
      <c r="W483" s="7"/>
      <c r="X483" s="7"/>
      <c r="Y483" s="207"/>
      <c r="Z483" s="7"/>
    </row>
    <row r="484" ht="14.25" customHeight="1">
      <c r="A484" s="7"/>
      <c r="B484" s="207"/>
      <c r="C484" s="25"/>
      <c r="D484" s="207"/>
      <c r="E484" s="7"/>
      <c r="F484" s="7"/>
      <c r="G484" s="7"/>
      <c r="H484" s="7"/>
      <c r="I484" s="7"/>
      <c r="J484" s="207"/>
      <c r="K484" s="207"/>
      <c r="L484" s="207"/>
      <c r="M484" s="7"/>
      <c r="N484" s="7"/>
      <c r="O484" s="7"/>
      <c r="P484" s="7"/>
      <c r="Q484" s="7"/>
      <c r="R484" s="7"/>
      <c r="S484" s="7"/>
      <c r="T484" s="207"/>
      <c r="U484" s="7"/>
      <c r="V484" s="7"/>
      <c r="W484" s="7"/>
      <c r="X484" s="7"/>
      <c r="Y484" s="207"/>
      <c r="Z484" s="7"/>
    </row>
    <row r="485" ht="14.25" customHeight="1">
      <c r="A485" s="7"/>
      <c r="B485" s="207"/>
      <c r="C485" s="25"/>
      <c r="D485" s="207"/>
      <c r="E485" s="7"/>
      <c r="F485" s="7"/>
      <c r="G485" s="7"/>
      <c r="H485" s="7"/>
      <c r="I485" s="7"/>
      <c r="J485" s="207"/>
      <c r="K485" s="207"/>
      <c r="L485" s="207"/>
      <c r="M485" s="7"/>
      <c r="N485" s="7"/>
      <c r="O485" s="7"/>
      <c r="P485" s="7"/>
      <c r="Q485" s="7"/>
      <c r="R485" s="7"/>
      <c r="S485" s="7"/>
      <c r="T485" s="207"/>
      <c r="U485" s="7"/>
      <c r="V485" s="7"/>
      <c r="W485" s="7"/>
      <c r="X485" s="7"/>
      <c r="Y485" s="207"/>
      <c r="Z485" s="7"/>
    </row>
    <row r="486" ht="14.25" customHeight="1">
      <c r="A486" s="7"/>
      <c r="B486" s="207"/>
      <c r="C486" s="25"/>
      <c r="D486" s="207"/>
      <c r="E486" s="7"/>
      <c r="F486" s="7"/>
      <c r="G486" s="7"/>
      <c r="H486" s="7"/>
      <c r="I486" s="7"/>
      <c r="J486" s="207"/>
      <c r="K486" s="207"/>
      <c r="L486" s="207"/>
      <c r="M486" s="7"/>
      <c r="N486" s="7"/>
      <c r="O486" s="7"/>
      <c r="P486" s="7"/>
      <c r="Q486" s="7"/>
      <c r="R486" s="7"/>
      <c r="S486" s="7"/>
      <c r="T486" s="207"/>
      <c r="U486" s="7"/>
      <c r="V486" s="7"/>
      <c r="W486" s="7"/>
      <c r="X486" s="7"/>
      <c r="Y486" s="207"/>
      <c r="Z486" s="7"/>
    </row>
    <row r="487" ht="14.25" customHeight="1">
      <c r="A487" s="7"/>
      <c r="B487" s="207"/>
      <c r="C487" s="25"/>
      <c r="D487" s="207"/>
      <c r="E487" s="7"/>
      <c r="F487" s="7"/>
      <c r="G487" s="7"/>
      <c r="H487" s="7"/>
      <c r="I487" s="7"/>
      <c r="J487" s="207"/>
      <c r="K487" s="207"/>
      <c r="L487" s="207"/>
      <c r="M487" s="7"/>
      <c r="N487" s="7"/>
      <c r="O487" s="7"/>
      <c r="P487" s="7"/>
      <c r="Q487" s="7"/>
      <c r="R487" s="7"/>
      <c r="S487" s="7"/>
      <c r="T487" s="207"/>
      <c r="U487" s="7"/>
      <c r="V487" s="7"/>
      <c r="W487" s="7"/>
      <c r="X487" s="7"/>
      <c r="Y487" s="207"/>
      <c r="Z487" s="7"/>
    </row>
    <row r="488" ht="14.25" customHeight="1">
      <c r="A488" s="7"/>
      <c r="B488" s="207"/>
      <c r="C488" s="25"/>
      <c r="D488" s="207"/>
      <c r="E488" s="7"/>
      <c r="F488" s="7"/>
      <c r="G488" s="7"/>
      <c r="H488" s="7"/>
      <c r="I488" s="7"/>
      <c r="J488" s="207"/>
      <c r="K488" s="207"/>
      <c r="L488" s="207"/>
      <c r="M488" s="7"/>
      <c r="N488" s="7"/>
      <c r="O488" s="7"/>
      <c r="P488" s="7"/>
      <c r="Q488" s="7"/>
      <c r="R488" s="7"/>
      <c r="S488" s="7"/>
      <c r="T488" s="207"/>
      <c r="U488" s="7"/>
      <c r="V488" s="7"/>
      <c r="W488" s="7"/>
      <c r="X488" s="7"/>
      <c r="Y488" s="207"/>
      <c r="Z488" s="7"/>
    </row>
    <row r="489" ht="14.25" customHeight="1">
      <c r="A489" s="7"/>
      <c r="B489" s="207"/>
      <c r="C489" s="25"/>
      <c r="D489" s="207"/>
      <c r="E489" s="7"/>
      <c r="F489" s="7"/>
      <c r="G489" s="7"/>
      <c r="H489" s="7"/>
      <c r="I489" s="7"/>
      <c r="J489" s="207"/>
      <c r="K489" s="207"/>
      <c r="L489" s="207"/>
      <c r="M489" s="7"/>
      <c r="N489" s="7"/>
      <c r="O489" s="7"/>
      <c r="P489" s="7"/>
      <c r="Q489" s="7"/>
      <c r="R489" s="7"/>
      <c r="S489" s="7"/>
      <c r="T489" s="207"/>
      <c r="U489" s="7"/>
      <c r="V489" s="7"/>
      <c r="W489" s="7"/>
      <c r="X489" s="7"/>
      <c r="Y489" s="207"/>
      <c r="Z489" s="7"/>
    </row>
    <row r="490" ht="14.25" customHeight="1">
      <c r="A490" s="7"/>
      <c r="B490" s="207"/>
      <c r="C490" s="25"/>
      <c r="D490" s="207"/>
      <c r="E490" s="7"/>
      <c r="F490" s="7"/>
      <c r="G490" s="7"/>
      <c r="H490" s="7"/>
      <c r="I490" s="7"/>
      <c r="J490" s="207"/>
      <c r="K490" s="207"/>
      <c r="L490" s="207"/>
      <c r="M490" s="7"/>
      <c r="N490" s="7"/>
      <c r="O490" s="7"/>
      <c r="P490" s="7"/>
      <c r="Q490" s="7"/>
      <c r="R490" s="7"/>
      <c r="S490" s="7"/>
      <c r="T490" s="207"/>
      <c r="U490" s="7"/>
      <c r="V490" s="7"/>
      <c r="W490" s="7"/>
      <c r="X490" s="7"/>
      <c r="Y490" s="207"/>
      <c r="Z490" s="7"/>
    </row>
    <row r="491" ht="14.25" customHeight="1">
      <c r="A491" s="7"/>
      <c r="B491" s="207"/>
      <c r="C491" s="25"/>
      <c r="D491" s="207"/>
      <c r="E491" s="7"/>
      <c r="F491" s="7"/>
      <c r="G491" s="7"/>
      <c r="H491" s="7"/>
      <c r="I491" s="7"/>
      <c r="J491" s="207"/>
      <c r="K491" s="207"/>
      <c r="L491" s="207"/>
      <c r="M491" s="7"/>
      <c r="N491" s="7"/>
      <c r="O491" s="7"/>
      <c r="P491" s="7"/>
      <c r="Q491" s="7"/>
      <c r="R491" s="7"/>
      <c r="S491" s="7"/>
      <c r="T491" s="207"/>
      <c r="U491" s="7"/>
      <c r="V491" s="7"/>
      <c r="W491" s="7"/>
      <c r="X491" s="7"/>
      <c r="Y491" s="207"/>
      <c r="Z491" s="7"/>
    </row>
    <row r="492" ht="14.25" customHeight="1">
      <c r="A492" s="7"/>
      <c r="B492" s="207"/>
      <c r="C492" s="25"/>
      <c r="D492" s="207"/>
      <c r="E492" s="7"/>
      <c r="F492" s="7"/>
      <c r="G492" s="7"/>
      <c r="H492" s="7"/>
      <c r="I492" s="7"/>
      <c r="J492" s="207"/>
      <c r="K492" s="207"/>
      <c r="L492" s="207"/>
      <c r="M492" s="7"/>
      <c r="N492" s="7"/>
      <c r="O492" s="7"/>
      <c r="P492" s="7"/>
      <c r="Q492" s="7"/>
      <c r="R492" s="7"/>
      <c r="S492" s="7"/>
      <c r="T492" s="207"/>
      <c r="U492" s="7"/>
      <c r="V492" s="7"/>
      <c r="W492" s="7"/>
      <c r="X492" s="7"/>
      <c r="Y492" s="207"/>
      <c r="Z492" s="7"/>
    </row>
    <row r="493" ht="14.25" customHeight="1">
      <c r="A493" s="7"/>
      <c r="B493" s="207"/>
      <c r="C493" s="25"/>
      <c r="D493" s="207"/>
      <c r="E493" s="7"/>
      <c r="F493" s="7"/>
      <c r="G493" s="7"/>
      <c r="H493" s="7"/>
      <c r="I493" s="7"/>
      <c r="J493" s="207"/>
      <c r="K493" s="207"/>
      <c r="L493" s="207"/>
      <c r="M493" s="7"/>
      <c r="N493" s="7"/>
      <c r="O493" s="7"/>
      <c r="P493" s="7"/>
      <c r="Q493" s="7"/>
      <c r="R493" s="7"/>
      <c r="S493" s="7"/>
      <c r="T493" s="207"/>
      <c r="U493" s="7"/>
      <c r="V493" s="7"/>
      <c r="W493" s="7"/>
      <c r="X493" s="7"/>
      <c r="Y493" s="207"/>
      <c r="Z493" s="7"/>
    </row>
    <row r="494" ht="14.25" customHeight="1">
      <c r="A494" s="7"/>
      <c r="B494" s="207"/>
      <c r="C494" s="25"/>
      <c r="D494" s="207"/>
      <c r="E494" s="7"/>
      <c r="F494" s="7"/>
      <c r="G494" s="7"/>
      <c r="H494" s="7"/>
      <c r="I494" s="7"/>
      <c r="J494" s="207"/>
      <c r="K494" s="207"/>
      <c r="L494" s="207"/>
      <c r="M494" s="7"/>
      <c r="N494" s="7"/>
      <c r="O494" s="7"/>
      <c r="P494" s="7"/>
      <c r="Q494" s="7"/>
      <c r="R494" s="7"/>
      <c r="S494" s="7"/>
      <c r="T494" s="207"/>
      <c r="U494" s="7"/>
      <c r="V494" s="7"/>
      <c r="W494" s="7"/>
      <c r="X494" s="7"/>
      <c r="Y494" s="207"/>
      <c r="Z494" s="7"/>
    </row>
    <row r="495" ht="14.25" customHeight="1">
      <c r="A495" s="7"/>
      <c r="B495" s="207"/>
      <c r="C495" s="25"/>
      <c r="D495" s="207"/>
      <c r="E495" s="7"/>
      <c r="F495" s="7"/>
      <c r="G495" s="7"/>
      <c r="H495" s="7"/>
      <c r="I495" s="7"/>
      <c r="J495" s="207"/>
      <c r="K495" s="207"/>
      <c r="L495" s="207"/>
      <c r="M495" s="7"/>
      <c r="N495" s="7"/>
      <c r="O495" s="7"/>
      <c r="P495" s="7"/>
      <c r="Q495" s="7"/>
      <c r="R495" s="7"/>
      <c r="S495" s="7"/>
      <c r="T495" s="207"/>
      <c r="U495" s="7"/>
      <c r="V495" s="7"/>
      <c r="W495" s="7"/>
      <c r="X495" s="7"/>
      <c r="Y495" s="207"/>
      <c r="Z495" s="7"/>
    </row>
    <row r="496" ht="14.25" customHeight="1">
      <c r="A496" s="7"/>
      <c r="B496" s="207"/>
      <c r="C496" s="25"/>
      <c r="D496" s="207"/>
      <c r="E496" s="7"/>
      <c r="F496" s="7"/>
      <c r="G496" s="7"/>
      <c r="H496" s="7"/>
      <c r="I496" s="7"/>
      <c r="J496" s="207"/>
      <c r="K496" s="207"/>
      <c r="L496" s="207"/>
      <c r="M496" s="7"/>
      <c r="N496" s="7"/>
      <c r="O496" s="7"/>
      <c r="P496" s="7"/>
      <c r="Q496" s="7"/>
      <c r="R496" s="7"/>
      <c r="S496" s="7"/>
      <c r="T496" s="207"/>
      <c r="U496" s="7"/>
      <c r="V496" s="7"/>
      <c r="W496" s="7"/>
      <c r="X496" s="7"/>
      <c r="Y496" s="207"/>
      <c r="Z496" s="7"/>
    </row>
    <row r="497" ht="14.25" customHeight="1">
      <c r="A497" s="7"/>
      <c r="B497" s="207"/>
      <c r="C497" s="25"/>
      <c r="D497" s="207"/>
      <c r="E497" s="7"/>
      <c r="F497" s="7"/>
      <c r="G497" s="7"/>
      <c r="H497" s="7"/>
      <c r="I497" s="7"/>
      <c r="J497" s="207"/>
      <c r="K497" s="207"/>
      <c r="L497" s="207"/>
      <c r="M497" s="7"/>
      <c r="N497" s="7"/>
      <c r="O497" s="7"/>
      <c r="P497" s="7"/>
      <c r="Q497" s="7"/>
      <c r="R497" s="7"/>
      <c r="S497" s="7"/>
      <c r="T497" s="207"/>
      <c r="U497" s="7"/>
      <c r="V497" s="7"/>
      <c r="W497" s="7"/>
      <c r="X497" s="7"/>
      <c r="Y497" s="207"/>
      <c r="Z497" s="7"/>
    </row>
    <row r="498" ht="14.25" customHeight="1">
      <c r="A498" s="7"/>
      <c r="B498" s="207"/>
      <c r="C498" s="25"/>
      <c r="D498" s="207"/>
      <c r="E498" s="7"/>
      <c r="F498" s="7"/>
      <c r="G498" s="7"/>
      <c r="H498" s="7"/>
      <c r="I498" s="7"/>
      <c r="J498" s="207"/>
      <c r="K498" s="207"/>
      <c r="L498" s="207"/>
      <c r="M498" s="7"/>
      <c r="N498" s="7"/>
      <c r="O498" s="7"/>
      <c r="P498" s="7"/>
      <c r="Q498" s="7"/>
      <c r="R498" s="7"/>
      <c r="S498" s="7"/>
      <c r="T498" s="207"/>
      <c r="U498" s="7"/>
      <c r="V498" s="7"/>
      <c r="W498" s="7"/>
      <c r="X498" s="7"/>
      <c r="Y498" s="207"/>
      <c r="Z498" s="7"/>
    </row>
    <row r="499" ht="14.25" customHeight="1">
      <c r="A499" s="7"/>
      <c r="B499" s="207"/>
      <c r="C499" s="25"/>
      <c r="D499" s="207"/>
      <c r="E499" s="7"/>
      <c r="F499" s="7"/>
      <c r="G499" s="7"/>
      <c r="H499" s="7"/>
      <c r="I499" s="7"/>
      <c r="J499" s="207"/>
      <c r="K499" s="207"/>
      <c r="L499" s="207"/>
      <c r="M499" s="7"/>
      <c r="N499" s="7"/>
      <c r="O499" s="7"/>
      <c r="P499" s="7"/>
      <c r="Q499" s="7"/>
      <c r="R499" s="7"/>
      <c r="S499" s="7"/>
      <c r="T499" s="207"/>
      <c r="U499" s="7"/>
      <c r="V499" s="7"/>
      <c r="W499" s="7"/>
      <c r="X499" s="7"/>
      <c r="Y499" s="207"/>
      <c r="Z499" s="7"/>
    </row>
    <row r="500" ht="14.25" customHeight="1">
      <c r="A500" s="7"/>
      <c r="B500" s="207"/>
      <c r="C500" s="25"/>
      <c r="D500" s="207"/>
      <c r="E500" s="7"/>
      <c r="F500" s="7"/>
      <c r="G500" s="7"/>
      <c r="H500" s="7"/>
      <c r="I500" s="7"/>
      <c r="J500" s="207"/>
      <c r="K500" s="207"/>
      <c r="L500" s="207"/>
      <c r="M500" s="7"/>
      <c r="N500" s="7"/>
      <c r="O500" s="7"/>
      <c r="P500" s="7"/>
      <c r="Q500" s="7"/>
      <c r="R500" s="7"/>
      <c r="S500" s="7"/>
      <c r="T500" s="207"/>
      <c r="U500" s="7"/>
      <c r="V500" s="7"/>
      <c r="W500" s="7"/>
      <c r="X500" s="7"/>
      <c r="Y500" s="207"/>
      <c r="Z500" s="7"/>
    </row>
    <row r="501" ht="14.25" customHeight="1">
      <c r="A501" s="7"/>
      <c r="B501" s="207"/>
      <c r="C501" s="25"/>
      <c r="D501" s="207"/>
      <c r="E501" s="7"/>
      <c r="F501" s="7"/>
      <c r="G501" s="7"/>
      <c r="H501" s="7"/>
      <c r="I501" s="7"/>
      <c r="J501" s="207"/>
      <c r="K501" s="207"/>
      <c r="L501" s="207"/>
      <c r="M501" s="7"/>
      <c r="N501" s="7"/>
      <c r="O501" s="7"/>
      <c r="P501" s="7"/>
      <c r="Q501" s="7"/>
      <c r="R501" s="7"/>
      <c r="S501" s="7"/>
      <c r="T501" s="207"/>
      <c r="U501" s="7"/>
      <c r="V501" s="7"/>
      <c r="W501" s="7"/>
      <c r="X501" s="7"/>
      <c r="Y501" s="207"/>
      <c r="Z501" s="7"/>
    </row>
    <row r="502" ht="14.25" customHeight="1">
      <c r="A502" s="7"/>
      <c r="B502" s="207"/>
      <c r="C502" s="25"/>
      <c r="D502" s="207"/>
      <c r="E502" s="7"/>
      <c r="F502" s="7"/>
      <c r="G502" s="7"/>
      <c r="H502" s="7"/>
      <c r="I502" s="7"/>
      <c r="J502" s="207"/>
      <c r="K502" s="207"/>
      <c r="L502" s="207"/>
      <c r="M502" s="7"/>
      <c r="N502" s="7"/>
      <c r="O502" s="7"/>
      <c r="P502" s="7"/>
      <c r="Q502" s="7"/>
      <c r="R502" s="7"/>
      <c r="S502" s="7"/>
      <c r="T502" s="207"/>
      <c r="U502" s="7"/>
      <c r="V502" s="7"/>
      <c r="W502" s="7"/>
      <c r="X502" s="7"/>
      <c r="Y502" s="207"/>
      <c r="Z502" s="7"/>
    </row>
    <row r="503" ht="14.25" customHeight="1">
      <c r="A503" s="7"/>
      <c r="B503" s="207"/>
      <c r="C503" s="25"/>
      <c r="D503" s="207"/>
      <c r="E503" s="7"/>
      <c r="F503" s="7"/>
      <c r="G503" s="7"/>
      <c r="H503" s="7"/>
      <c r="I503" s="7"/>
      <c r="J503" s="207"/>
      <c r="K503" s="207"/>
      <c r="L503" s="207"/>
      <c r="M503" s="7"/>
      <c r="N503" s="7"/>
      <c r="O503" s="7"/>
      <c r="P503" s="7"/>
      <c r="Q503" s="7"/>
      <c r="R503" s="7"/>
      <c r="S503" s="7"/>
      <c r="T503" s="207"/>
      <c r="U503" s="7"/>
      <c r="V503" s="7"/>
      <c r="W503" s="7"/>
      <c r="X503" s="7"/>
      <c r="Y503" s="207"/>
      <c r="Z503" s="7"/>
    </row>
    <row r="504" ht="14.25" customHeight="1">
      <c r="A504" s="7"/>
      <c r="B504" s="207"/>
      <c r="C504" s="25"/>
      <c r="D504" s="207"/>
      <c r="E504" s="7"/>
      <c r="F504" s="7"/>
      <c r="G504" s="7"/>
      <c r="H504" s="7"/>
      <c r="I504" s="7"/>
      <c r="J504" s="207"/>
      <c r="K504" s="207"/>
      <c r="L504" s="207"/>
      <c r="M504" s="7"/>
      <c r="N504" s="7"/>
      <c r="O504" s="7"/>
      <c r="P504" s="7"/>
      <c r="Q504" s="7"/>
      <c r="R504" s="7"/>
      <c r="S504" s="7"/>
      <c r="T504" s="207"/>
      <c r="U504" s="7"/>
      <c r="V504" s="7"/>
      <c r="W504" s="7"/>
      <c r="X504" s="7"/>
      <c r="Y504" s="207"/>
      <c r="Z504" s="7"/>
    </row>
    <row r="505" ht="14.25" customHeight="1">
      <c r="A505" s="7"/>
      <c r="B505" s="207"/>
      <c r="C505" s="25"/>
      <c r="D505" s="207"/>
      <c r="E505" s="7"/>
      <c r="F505" s="7"/>
      <c r="G505" s="7"/>
      <c r="H505" s="7"/>
      <c r="I505" s="7"/>
      <c r="J505" s="207"/>
      <c r="K505" s="207"/>
      <c r="L505" s="207"/>
      <c r="M505" s="7"/>
      <c r="N505" s="7"/>
      <c r="O505" s="7"/>
      <c r="P505" s="7"/>
      <c r="Q505" s="7"/>
      <c r="R505" s="7"/>
      <c r="S505" s="7"/>
      <c r="T505" s="207"/>
      <c r="U505" s="7"/>
      <c r="V505" s="7"/>
      <c r="W505" s="7"/>
      <c r="X505" s="7"/>
      <c r="Y505" s="207"/>
      <c r="Z505" s="7"/>
    </row>
    <row r="506" ht="14.25" customHeight="1">
      <c r="A506" s="7"/>
      <c r="B506" s="207"/>
      <c r="C506" s="25"/>
      <c r="D506" s="207"/>
      <c r="E506" s="7"/>
      <c r="F506" s="7"/>
      <c r="G506" s="7"/>
      <c r="H506" s="7"/>
      <c r="I506" s="7"/>
      <c r="J506" s="207"/>
      <c r="K506" s="207"/>
      <c r="L506" s="207"/>
      <c r="M506" s="7"/>
      <c r="N506" s="7"/>
      <c r="O506" s="7"/>
      <c r="P506" s="7"/>
      <c r="Q506" s="7"/>
      <c r="R506" s="7"/>
      <c r="S506" s="7"/>
      <c r="T506" s="207"/>
      <c r="U506" s="7"/>
      <c r="V506" s="7"/>
      <c r="W506" s="7"/>
      <c r="X506" s="7"/>
      <c r="Y506" s="207"/>
      <c r="Z506" s="7"/>
    </row>
    <row r="507" ht="14.25" customHeight="1">
      <c r="A507" s="7"/>
      <c r="B507" s="207"/>
      <c r="C507" s="25"/>
      <c r="D507" s="207"/>
      <c r="E507" s="7"/>
      <c r="F507" s="7"/>
      <c r="G507" s="7"/>
      <c r="H507" s="7"/>
      <c r="I507" s="7"/>
      <c r="J507" s="207"/>
      <c r="K507" s="207"/>
      <c r="L507" s="207"/>
      <c r="M507" s="7"/>
      <c r="N507" s="7"/>
      <c r="O507" s="7"/>
      <c r="P507" s="7"/>
      <c r="Q507" s="7"/>
      <c r="R507" s="7"/>
      <c r="S507" s="7"/>
      <c r="T507" s="207"/>
      <c r="U507" s="7"/>
      <c r="V507" s="7"/>
      <c r="W507" s="7"/>
      <c r="X507" s="7"/>
      <c r="Y507" s="207"/>
      <c r="Z507" s="7"/>
    </row>
    <row r="508" ht="14.25" customHeight="1">
      <c r="A508" s="7"/>
      <c r="B508" s="207"/>
      <c r="C508" s="25"/>
      <c r="D508" s="207"/>
      <c r="E508" s="7"/>
      <c r="F508" s="7"/>
      <c r="G508" s="7"/>
      <c r="H508" s="7"/>
      <c r="I508" s="7"/>
      <c r="J508" s="207"/>
      <c r="K508" s="207"/>
      <c r="L508" s="207"/>
      <c r="M508" s="7"/>
      <c r="N508" s="7"/>
      <c r="O508" s="7"/>
      <c r="P508" s="7"/>
      <c r="Q508" s="7"/>
      <c r="R508" s="7"/>
      <c r="S508" s="7"/>
      <c r="T508" s="207"/>
      <c r="U508" s="7"/>
      <c r="V508" s="7"/>
      <c r="W508" s="7"/>
      <c r="X508" s="7"/>
      <c r="Y508" s="207"/>
      <c r="Z508" s="7"/>
    </row>
    <row r="509" ht="14.25" customHeight="1">
      <c r="A509" s="7"/>
      <c r="B509" s="207"/>
      <c r="C509" s="25"/>
      <c r="D509" s="207"/>
      <c r="E509" s="7"/>
      <c r="F509" s="7"/>
      <c r="G509" s="7"/>
      <c r="H509" s="7"/>
      <c r="I509" s="7"/>
      <c r="J509" s="207"/>
      <c r="K509" s="207"/>
      <c r="L509" s="207"/>
      <c r="M509" s="7"/>
      <c r="N509" s="7"/>
      <c r="O509" s="7"/>
      <c r="P509" s="7"/>
      <c r="Q509" s="7"/>
      <c r="R509" s="7"/>
      <c r="S509" s="7"/>
      <c r="T509" s="207"/>
      <c r="U509" s="7"/>
      <c r="V509" s="7"/>
      <c r="W509" s="7"/>
      <c r="X509" s="7"/>
      <c r="Y509" s="207"/>
      <c r="Z509" s="7"/>
    </row>
    <row r="510" ht="14.25" customHeight="1">
      <c r="A510" s="7"/>
      <c r="B510" s="207"/>
      <c r="C510" s="25"/>
      <c r="D510" s="207"/>
      <c r="E510" s="7"/>
      <c r="F510" s="7"/>
      <c r="G510" s="7"/>
      <c r="H510" s="7"/>
      <c r="I510" s="7"/>
      <c r="J510" s="207"/>
      <c r="K510" s="207"/>
      <c r="L510" s="207"/>
      <c r="M510" s="7"/>
      <c r="N510" s="7"/>
      <c r="O510" s="7"/>
      <c r="P510" s="7"/>
      <c r="Q510" s="7"/>
      <c r="R510" s="7"/>
      <c r="S510" s="7"/>
      <c r="T510" s="207"/>
      <c r="U510" s="7"/>
      <c r="V510" s="7"/>
      <c r="W510" s="7"/>
      <c r="X510" s="7"/>
      <c r="Y510" s="207"/>
      <c r="Z510" s="7"/>
    </row>
    <row r="511" ht="14.25" customHeight="1">
      <c r="A511" s="7"/>
      <c r="B511" s="207"/>
      <c r="C511" s="25"/>
      <c r="D511" s="207"/>
      <c r="E511" s="7"/>
      <c r="F511" s="7"/>
      <c r="G511" s="7"/>
      <c r="H511" s="7"/>
      <c r="I511" s="7"/>
      <c r="J511" s="207"/>
      <c r="K511" s="207"/>
      <c r="L511" s="207"/>
      <c r="M511" s="7"/>
      <c r="N511" s="7"/>
      <c r="O511" s="7"/>
      <c r="P511" s="7"/>
      <c r="Q511" s="7"/>
      <c r="R511" s="7"/>
      <c r="S511" s="7"/>
      <c r="T511" s="207"/>
      <c r="U511" s="7"/>
      <c r="V511" s="7"/>
      <c r="W511" s="7"/>
      <c r="X511" s="7"/>
      <c r="Y511" s="207"/>
      <c r="Z511" s="7"/>
    </row>
    <row r="512" ht="14.25" customHeight="1">
      <c r="A512" s="7"/>
      <c r="B512" s="207"/>
      <c r="C512" s="25"/>
      <c r="D512" s="207"/>
      <c r="E512" s="7"/>
      <c r="F512" s="7"/>
      <c r="G512" s="7"/>
      <c r="H512" s="7"/>
      <c r="I512" s="7"/>
      <c r="J512" s="207"/>
      <c r="K512" s="207"/>
      <c r="L512" s="207"/>
      <c r="M512" s="7"/>
      <c r="N512" s="7"/>
      <c r="O512" s="7"/>
      <c r="P512" s="7"/>
      <c r="Q512" s="7"/>
      <c r="R512" s="7"/>
      <c r="S512" s="7"/>
      <c r="T512" s="207"/>
      <c r="U512" s="7"/>
      <c r="V512" s="7"/>
      <c r="W512" s="7"/>
      <c r="X512" s="7"/>
      <c r="Y512" s="207"/>
      <c r="Z512" s="7"/>
    </row>
    <row r="513" ht="14.25" customHeight="1">
      <c r="A513" s="7"/>
      <c r="B513" s="207"/>
      <c r="C513" s="25"/>
      <c r="D513" s="207"/>
      <c r="E513" s="7"/>
      <c r="F513" s="7"/>
      <c r="G513" s="7"/>
      <c r="H513" s="7"/>
      <c r="I513" s="7"/>
      <c r="J513" s="207"/>
      <c r="K513" s="207"/>
      <c r="L513" s="207"/>
      <c r="M513" s="7"/>
      <c r="N513" s="7"/>
      <c r="O513" s="7"/>
      <c r="P513" s="7"/>
      <c r="Q513" s="7"/>
      <c r="R513" s="7"/>
      <c r="S513" s="7"/>
      <c r="T513" s="207"/>
      <c r="U513" s="7"/>
      <c r="V513" s="7"/>
      <c r="W513" s="7"/>
      <c r="X513" s="7"/>
      <c r="Y513" s="207"/>
      <c r="Z513" s="7"/>
    </row>
    <row r="514" ht="14.25" customHeight="1">
      <c r="A514" s="7"/>
      <c r="B514" s="207"/>
      <c r="C514" s="25"/>
      <c r="D514" s="207"/>
      <c r="E514" s="7"/>
      <c r="F514" s="7"/>
      <c r="G514" s="7"/>
      <c r="H514" s="7"/>
      <c r="I514" s="7"/>
      <c r="J514" s="207"/>
      <c r="K514" s="207"/>
      <c r="L514" s="207"/>
      <c r="M514" s="7"/>
      <c r="N514" s="7"/>
      <c r="O514" s="7"/>
      <c r="P514" s="7"/>
      <c r="Q514" s="7"/>
      <c r="R514" s="7"/>
      <c r="S514" s="7"/>
      <c r="T514" s="207"/>
      <c r="U514" s="7"/>
      <c r="V514" s="7"/>
      <c r="W514" s="7"/>
      <c r="X514" s="7"/>
      <c r="Y514" s="207"/>
      <c r="Z514" s="7"/>
    </row>
    <row r="515" ht="14.25" customHeight="1">
      <c r="A515" s="7"/>
      <c r="B515" s="207"/>
      <c r="C515" s="25"/>
      <c r="D515" s="207"/>
      <c r="E515" s="7"/>
      <c r="F515" s="7"/>
      <c r="G515" s="7"/>
      <c r="H515" s="7"/>
      <c r="I515" s="7"/>
      <c r="J515" s="207"/>
      <c r="K515" s="207"/>
      <c r="L515" s="207"/>
      <c r="M515" s="7"/>
      <c r="N515" s="7"/>
      <c r="O515" s="7"/>
      <c r="P515" s="7"/>
      <c r="Q515" s="7"/>
      <c r="R515" s="7"/>
      <c r="S515" s="7"/>
      <c r="T515" s="207"/>
      <c r="U515" s="7"/>
      <c r="V515" s="7"/>
      <c r="W515" s="7"/>
      <c r="X515" s="7"/>
      <c r="Y515" s="207"/>
      <c r="Z515" s="7"/>
    </row>
    <row r="516" ht="14.25" customHeight="1">
      <c r="A516" s="7"/>
      <c r="B516" s="207"/>
      <c r="C516" s="25"/>
      <c r="D516" s="207"/>
      <c r="E516" s="7"/>
      <c r="F516" s="7"/>
      <c r="G516" s="7"/>
      <c r="H516" s="7"/>
      <c r="I516" s="7"/>
      <c r="J516" s="207"/>
      <c r="K516" s="207"/>
      <c r="L516" s="207"/>
      <c r="M516" s="7"/>
      <c r="N516" s="7"/>
      <c r="O516" s="7"/>
      <c r="P516" s="7"/>
      <c r="Q516" s="7"/>
      <c r="R516" s="7"/>
      <c r="S516" s="7"/>
      <c r="T516" s="207"/>
      <c r="U516" s="7"/>
      <c r="V516" s="7"/>
      <c r="W516" s="7"/>
      <c r="X516" s="7"/>
      <c r="Y516" s="207"/>
      <c r="Z516" s="7"/>
    </row>
    <row r="517" ht="14.25" customHeight="1">
      <c r="A517" s="7"/>
      <c r="B517" s="207"/>
      <c r="C517" s="25"/>
      <c r="D517" s="207"/>
      <c r="E517" s="7"/>
      <c r="F517" s="7"/>
      <c r="G517" s="7"/>
      <c r="H517" s="7"/>
      <c r="I517" s="7"/>
      <c r="J517" s="207"/>
      <c r="K517" s="207"/>
      <c r="L517" s="207"/>
      <c r="M517" s="7"/>
      <c r="N517" s="7"/>
      <c r="O517" s="7"/>
      <c r="P517" s="7"/>
      <c r="Q517" s="7"/>
      <c r="R517" s="7"/>
      <c r="S517" s="7"/>
      <c r="T517" s="207"/>
      <c r="U517" s="7"/>
      <c r="V517" s="7"/>
      <c r="W517" s="7"/>
      <c r="X517" s="7"/>
      <c r="Y517" s="207"/>
      <c r="Z517" s="7"/>
    </row>
    <row r="518" ht="14.25" customHeight="1">
      <c r="A518" s="7"/>
      <c r="B518" s="207"/>
      <c r="C518" s="25"/>
      <c r="D518" s="207"/>
      <c r="E518" s="7"/>
      <c r="F518" s="7"/>
      <c r="G518" s="7"/>
      <c r="H518" s="7"/>
      <c r="I518" s="7"/>
      <c r="J518" s="207"/>
      <c r="K518" s="207"/>
      <c r="L518" s="207"/>
      <c r="M518" s="7"/>
      <c r="N518" s="7"/>
      <c r="O518" s="7"/>
      <c r="P518" s="7"/>
      <c r="Q518" s="7"/>
      <c r="R518" s="7"/>
      <c r="S518" s="7"/>
      <c r="T518" s="207"/>
      <c r="U518" s="7"/>
      <c r="V518" s="7"/>
      <c r="W518" s="7"/>
      <c r="X518" s="7"/>
      <c r="Y518" s="207"/>
      <c r="Z518" s="7"/>
    </row>
    <row r="519" ht="14.25" customHeight="1">
      <c r="A519" s="7"/>
      <c r="B519" s="207"/>
      <c r="C519" s="25"/>
      <c r="D519" s="207"/>
      <c r="E519" s="7"/>
      <c r="F519" s="7"/>
      <c r="G519" s="7"/>
      <c r="H519" s="7"/>
      <c r="I519" s="7"/>
      <c r="J519" s="207"/>
      <c r="K519" s="207"/>
      <c r="L519" s="207"/>
      <c r="M519" s="7"/>
      <c r="N519" s="7"/>
      <c r="O519" s="7"/>
      <c r="P519" s="7"/>
      <c r="Q519" s="7"/>
      <c r="R519" s="7"/>
      <c r="S519" s="7"/>
      <c r="T519" s="207"/>
      <c r="U519" s="7"/>
      <c r="V519" s="7"/>
      <c r="W519" s="7"/>
      <c r="X519" s="7"/>
      <c r="Y519" s="207"/>
      <c r="Z519" s="7"/>
    </row>
    <row r="520" ht="14.25" customHeight="1">
      <c r="A520" s="7"/>
      <c r="B520" s="207"/>
      <c r="C520" s="25"/>
      <c r="D520" s="207"/>
      <c r="E520" s="7"/>
      <c r="F520" s="7"/>
      <c r="G520" s="7"/>
      <c r="H520" s="7"/>
      <c r="I520" s="7"/>
      <c r="J520" s="207"/>
      <c r="K520" s="207"/>
      <c r="L520" s="207"/>
      <c r="M520" s="7"/>
      <c r="N520" s="7"/>
      <c r="O520" s="7"/>
      <c r="P520" s="7"/>
      <c r="Q520" s="7"/>
      <c r="R520" s="7"/>
      <c r="S520" s="7"/>
      <c r="T520" s="207"/>
      <c r="U520" s="7"/>
      <c r="V520" s="7"/>
      <c r="W520" s="7"/>
      <c r="X520" s="7"/>
      <c r="Y520" s="207"/>
      <c r="Z520" s="7"/>
    </row>
    <row r="521" ht="14.25" customHeight="1">
      <c r="A521" s="7"/>
      <c r="B521" s="207"/>
      <c r="C521" s="25"/>
      <c r="D521" s="207"/>
      <c r="E521" s="7"/>
      <c r="F521" s="7"/>
      <c r="G521" s="7"/>
      <c r="H521" s="7"/>
      <c r="I521" s="7"/>
      <c r="J521" s="207"/>
      <c r="K521" s="207"/>
      <c r="L521" s="207"/>
      <c r="M521" s="7"/>
      <c r="N521" s="7"/>
      <c r="O521" s="7"/>
      <c r="P521" s="7"/>
      <c r="Q521" s="7"/>
      <c r="R521" s="7"/>
      <c r="S521" s="7"/>
      <c r="T521" s="207"/>
      <c r="U521" s="7"/>
      <c r="V521" s="7"/>
      <c r="W521" s="7"/>
      <c r="X521" s="7"/>
      <c r="Y521" s="207"/>
      <c r="Z521" s="7"/>
    </row>
    <row r="522" ht="14.25" customHeight="1">
      <c r="A522" s="7"/>
      <c r="B522" s="207"/>
      <c r="C522" s="25"/>
      <c r="D522" s="207"/>
      <c r="E522" s="7"/>
      <c r="F522" s="7"/>
      <c r="G522" s="7"/>
      <c r="H522" s="7"/>
      <c r="I522" s="7"/>
      <c r="J522" s="207"/>
      <c r="K522" s="207"/>
      <c r="L522" s="207"/>
      <c r="M522" s="7"/>
      <c r="N522" s="7"/>
      <c r="O522" s="7"/>
      <c r="P522" s="7"/>
      <c r="Q522" s="7"/>
      <c r="R522" s="7"/>
      <c r="S522" s="7"/>
      <c r="T522" s="207"/>
      <c r="U522" s="7"/>
      <c r="V522" s="7"/>
      <c r="W522" s="7"/>
      <c r="X522" s="7"/>
      <c r="Y522" s="207"/>
      <c r="Z522" s="7"/>
    </row>
    <row r="523" ht="14.25" customHeight="1">
      <c r="A523" s="7"/>
      <c r="B523" s="207"/>
      <c r="C523" s="25"/>
      <c r="D523" s="207"/>
      <c r="E523" s="7"/>
      <c r="F523" s="7"/>
      <c r="G523" s="7"/>
      <c r="H523" s="7"/>
      <c r="I523" s="7"/>
      <c r="J523" s="207"/>
      <c r="K523" s="207"/>
      <c r="L523" s="207"/>
      <c r="M523" s="7"/>
      <c r="N523" s="7"/>
      <c r="O523" s="7"/>
      <c r="P523" s="7"/>
      <c r="Q523" s="7"/>
      <c r="R523" s="7"/>
      <c r="S523" s="7"/>
      <c r="T523" s="207"/>
      <c r="U523" s="7"/>
      <c r="V523" s="7"/>
      <c r="W523" s="7"/>
      <c r="X523" s="7"/>
      <c r="Y523" s="207"/>
      <c r="Z523" s="7"/>
    </row>
    <row r="524" ht="14.25" customHeight="1">
      <c r="A524" s="7"/>
      <c r="B524" s="207"/>
      <c r="C524" s="25"/>
      <c r="D524" s="207"/>
      <c r="E524" s="7"/>
      <c r="F524" s="7"/>
      <c r="G524" s="7"/>
      <c r="H524" s="7"/>
      <c r="I524" s="7"/>
      <c r="J524" s="207"/>
      <c r="K524" s="207"/>
      <c r="L524" s="207"/>
      <c r="M524" s="7"/>
      <c r="N524" s="7"/>
      <c r="O524" s="7"/>
      <c r="P524" s="7"/>
      <c r="Q524" s="7"/>
      <c r="R524" s="7"/>
      <c r="S524" s="7"/>
      <c r="T524" s="207"/>
      <c r="U524" s="7"/>
      <c r="V524" s="7"/>
      <c r="W524" s="7"/>
      <c r="X524" s="7"/>
      <c r="Y524" s="207"/>
      <c r="Z524" s="7"/>
    </row>
    <row r="525" ht="14.25" customHeight="1">
      <c r="A525" s="7"/>
      <c r="B525" s="207"/>
      <c r="C525" s="25"/>
      <c r="D525" s="207"/>
      <c r="E525" s="7"/>
      <c r="F525" s="7"/>
      <c r="G525" s="7"/>
      <c r="H525" s="7"/>
      <c r="I525" s="7"/>
      <c r="J525" s="207"/>
      <c r="K525" s="207"/>
      <c r="L525" s="207"/>
      <c r="M525" s="7"/>
      <c r="N525" s="7"/>
      <c r="O525" s="7"/>
      <c r="P525" s="7"/>
      <c r="Q525" s="7"/>
      <c r="R525" s="7"/>
      <c r="S525" s="7"/>
      <c r="T525" s="207"/>
      <c r="U525" s="7"/>
      <c r="V525" s="7"/>
      <c r="W525" s="7"/>
      <c r="X525" s="7"/>
      <c r="Y525" s="207"/>
      <c r="Z525" s="7"/>
    </row>
    <row r="526" ht="14.25" customHeight="1">
      <c r="A526" s="7"/>
      <c r="B526" s="207"/>
      <c r="C526" s="25"/>
      <c r="D526" s="207"/>
      <c r="E526" s="7"/>
      <c r="F526" s="7"/>
      <c r="G526" s="7"/>
      <c r="H526" s="7"/>
      <c r="I526" s="7"/>
      <c r="J526" s="207"/>
      <c r="K526" s="207"/>
      <c r="L526" s="207"/>
      <c r="M526" s="7"/>
      <c r="N526" s="7"/>
      <c r="O526" s="7"/>
      <c r="P526" s="7"/>
      <c r="Q526" s="7"/>
      <c r="R526" s="7"/>
      <c r="S526" s="7"/>
      <c r="T526" s="207"/>
      <c r="U526" s="7"/>
      <c r="V526" s="7"/>
      <c r="W526" s="7"/>
      <c r="X526" s="7"/>
      <c r="Y526" s="207"/>
      <c r="Z526" s="7"/>
    </row>
    <row r="527" ht="14.25" customHeight="1">
      <c r="A527" s="7"/>
      <c r="B527" s="207"/>
      <c r="C527" s="25"/>
      <c r="D527" s="207"/>
      <c r="E527" s="7"/>
      <c r="F527" s="7"/>
      <c r="G527" s="7"/>
      <c r="H527" s="7"/>
      <c r="I527" s="7"/>
      <c r="J527" s="207"/>
      <c r="K527" s="207"/>
      <c r="L527" s="207"/>
      <c r="M527" s="7"/>
      <c r="N527" s="7"/>
      <c r="O527" s="7"/>
      <c r="P527" s="7"/>
      <c r="Q527" s="7"/>
      <c r="R527" s="7"/>
      <c r="S527" s="7"/>
      <c r="T527" s="207"/>
      <c r="U527" s="7"/>
      <c r="V527" s="7"/>
      <c r="W527" s="7"/>
      <c r="X527" s="7"/>
      <c r="Y527" s="207"/>
      <c r="Z527" s="7"/>
    </row>
    <row r="528" ht="14.25" customHeight="1">
      <c r="A528" s="7"/>
      <c r="B528" s="207"/>
      <c r="C528" s="25"/>
      <c r="D528" s="207"/>
      <c r="E528" s="7"/>
      <c r="F528" s="7"/>
      <c r="G528" s="7"/>
      <c r="H528" s="7"/>
      <c r="I528" s="7"/>
      <c r="J528" s="207"/>
      <c r="K528" s="207"/>
      <c r="L528" s="207"/>
      <c r="M528" s="7"/>
      <c r="N528" s="7"/>
      <c r="O528" s="7"/>
      <c r="P528" s="7"/>
      <c r="Q528" s="7"/>
      <c r="R528" s="7"/>
      <c r="S528" s="7"/>
      <c r="T528" s="207"/>
      <c r="U528" s="7"/>
      <c r="V528" s="7"/>
      <c r="W528" s="7"/>
      <c r="X528" s="7"/>
      <c r="Y528" s="207"/>
      <c r="Z528" s="7"/>
    </row>
    <row r="529" ht="14.25" customHeight="1">
      <c r="A529" s="7"/>
      <c r="B529" s="207"/>
      <c r="C529" s="25"/>
      <c r="D529" s="207"/>
      <c r="E529" s="7"/>
      <c r="F529" s="7"/>
      <c r="G529" s="7"/>
      <c r="H529" s="7"/>
      <c r="I529" s="7"/>
      <c r="J529" s="207"/>
      <c r="K529" s="207"/>
      <c r="L529" s="207"/>
      <c r="M529" s="7"/>
      <c r="N529" s="7"/>
      <c r="O529" s="7"/>
      <c r="P529" s="7"/>
      <c r="Q529" s="7"/>
      <c r="R529" s="7"/>
      <c r="S529" s="7"/>
      <c r="T529" s="207"/>
      <c r="U529" s="7"/>
      <c r="V529" s="7"/>
      <c r="W529" s="7"/>
      <c r="X529" s="7"/>
      <c r="Y529" s="207"/>
      <c r="Z529" s="7"/>
    </row>
    <row r="530" ht="14.25" customHeight="1">
      <c r="A530" s="7"/>
      <c r="B530" s="207"/>
      <c r="C530" s="25"/>
      <c r="D530" s="207"/>
      <c r="E530" s="7"/>
      <c r="F530" s="7"/>
      <c r="G530" s="7"/>
      <c r="H530" s="7"/>
      <c r="I530" s="7"/>
      <c r="J530" s="207"/>
      <c r="K530" s="207"/>
      <c r="L530" s="207"/>
      <c r="M530" s="7"/>
      <c r="N530" s="7"/>
      <c r="O530" s="7"/>
      <c r="P530" s="7"/>
      <c r="Q530" s="7"/>
      <c r="R530" s="7"/>
      <c r="S530" s="7"/>
      <c r="T530" s="207"/>
      <c r="U530" s="7"/>
      <c r="V530" s="7"/>
      <c r="W530" s="7"/>
      <c r="X530" s="7"/>
      <c r="Y530" s="207"/>
      <c r="Z530" s="7"/>
    </row>
    <row r="531" ht="14.25" customHeight="1">
      <c r="A531" s="7"/>
      <c r="B531" s="207"/>
      <c r="C531" s="25"/>
      <c r="D531" s="207"/>
      <c r="E531" s="7"/>
      <c r="F531" s="7"/>
      <c r="G531" s="7"/>
      <c r="H531" s="7"/>
      <c r="I531" s="7"/>
      <c r="J531" s="207"/>
      <c r="K531" s="207"/>
      <c r="L531" s="207"/>
      <c r="M531" s="7"/>
      <c r="N531" s="7"/>
      <c r="O531" s="7"/>
      <c r="P531" s="7"/>
      <c r="Q531" s="7"/>
      <c r="R531" s="7"/>
      <c r="S531" s="7"/>
      <c r="T531" s="207"/>
      <c r="U531" s="7"/>
      <c r="V531" s="7"/>
      <c r="W531" s="7"/>
      <c r="X531" s="7"/>
      <c r="Y531" s="207"/>
      <c r="Z531" s="7"/>
    </row>
    <row r="532" ht="14.25" customHeight="1">
      <c r="A532" s="7"/>
      <c r="B532" s="207"/>
      <c r="C532" s="25"/>
      <c r="D532" s="207"/>
      <c r="E532" s="7"/>
      <c r="F532" s="7"/>
      <c r="G532" s="7"/>
      <c r="H532" s="7"/>
      <c r="I532" s="7"/>
      <c r="J532" s="207"/>
      <c r="K532" s="207"/>
      <c r="L532" s="207"/>
      <c r="M532" s="7"/>
      <c r="N532" s="7"/>
      <c r="O532" s="7"/>
      <c r="P532" s="7"/>
      <c r="Q532" s="7"/>
      <c r="R532" s="7"/>
      <c r="S532" s="7"/>
      <c r="T532" s="207"/>
      <c r="U532" s="7"/>
      <c r="V532" s="7"/>
      <c r="W532" s="7"/>
      <c r="X532" s="7"/>
      <c r="Y532" s="207"/>
      <c r="Z532" s="7"/>
    </row>
    <row r="533" ht="14.25" customHeight="1">
      <c r="A533" s="7"/>
      <c r="B533" s="207"/>
      <c r="C533" s="25"/>
      <c r="D533" s="207"/>
      <c r="E533" s="7"/>
      <c r="F533" s="7"/>
      <c r="G533" s="7"/>
      <c r="H533" s="7"/>
      <c r="I533" s="7"/>
      <c r="J533" s="207"/>
      <c r="K533" s="207"/>
      <c r="L533" s="207"/>
      <c r="M533" s="7"/>
      <c r="N533" s="7"/>
      <c r="O533" s="7"/>
      <c r="P533" s="7"/>
      <c r="Q533" s="7"/>
      <c r="R533" s="7"/>
      <c r="S533" s="7"/>
      <c r="T533" s="207"/>
      <c r="U533" s="7"/>
      <c r="V533" s="7"/>
      <c r="W533" s="7"/>
      <c r="X533" s="7"/>
      <c r="Y533" s="207"/>
      <c r="Z533" s="7"/>
    </row>
    <row r="534" ht="14.25" customHeight="1">
      <c r="A534" s="7"/>
      <c r="B534" s="207"/>
      <c r="C534" s="25"/>
      <c r="D534" s="207"/>
      <c r="E534" s="7"/>
      <c r="F534" s="7"/>
      <c r="G534" s="7"/>
      <c r="H534" s="7"/>
      <c r="I534" s="7"/>
      <c r="J534" s="207"/>
      <c r="K534" s="207"/>
      <c r="L534" s="207"/>
      <c r="M534" s="7"/>
      <c r="N534" s="7"/>
      <c r="O534" s="7"/>
      <c r="P534" s="7"/>
      <c r="Q534" s="7"/>
      <c r="R534" s="7"/>
      <c r="S534" s="7"/>
      <c r="T534" s="207"/>
      <c r="U534" s="7"/>
      <c r="V534" s="7"/>
      <c r="W534" s="7"/>
      <c r="X534" s="7"/>
      <c r="Y534" s="207"/>
      <c r="Z534" s="7"/>
    </row>
    <row r="535" ht="14.25" customHeight="1">
      <c r="A535" s="7"/>
      <c r="B535" s="207"/>
      <c r="C535" s="25"/>
      <c r="D535" s="207"/>
      <c r="E535" s="7"/>
      <c r="F535" s="7"/>
      <c r="G535" s="7"/>
      <c r="H535" s="7"/>
      <c r="I535" s="7"/>
      <c r="J535" s="207"/>
      <c r="K535" s="207"/>
      <c r="L535" s="207"/>
      <c r="M535" s="7"/>
      <c r="N535" s="7"/>
      <c r="O535" s="7"/>
      <c r="P535" s="7"/>
      <c r="Q535" s="7"/>
      <c r="R535" s="7"/>
      <c r="S535" s="7"/>
      <c r="T535" s="207"/>
      <c r="U535" s="7"/>
      <c r="V535" s="7"/>
      <c r="W535" s="7"/>
      <c r="X535" s="7"/>
      <c r="Y535" s="207"/>
      <c r="Z535" s="7"/>
    </row>
    <row r="536" ht="14.25" customHeight="1">
      <c r="A536" s="7"/>
      <c r="B536" s="207"/>
      <c r="C536" s="25"/>
      <c r="D536" s="207"/>
      <c r="E536" s="7"/>
      <c r="F536" s="7"/>
      <c r="G536" s="7"/>
      <c r="H536" s="7"/>
      <c r="I536" s="7"/>
      <c r="J536" s="207"/>
      <c r="K536" s="207"/>
      <c r="L536" s="207"/>
      <c r="M536" s="7"/>
      <c r="N536" s="7"/>
      <c r="O536" s="7"/>
      <c r="P536" s="7"/>
      <c r="Q536" s="7"/>
      <c r="R536" s="7"/>
      <c r="S536" s="7"/>
      <c r="T536" s="207"/>
      <c r="U536" s="7"/>
      <c r="V536" s="7"/>
      <c r="W536" s="7"/>
      <c r="X536" s="7"/>
      <c r="Y536" s="207"/>
      <c r="Z536" s="7"/>
    </row>
    <row r="537" ht="14.25" customHeight="1">
      <c r="A537" s="7"/>
      <c r="B537" s="207"/>
      <c r="C537" s="25"/>
      <c r="D537" s="207"/>
      <c r="E537" s="7"/>
      <c r="F537" s="7"/>
      <c r="G537" s="7"/>
      <c r="H537" s="7"/>
      <c r="I537" s="7"/>
      <c r="J537" s="207"/>
      <c r="K537" s="207"/>
      <c r="L537" s="207"/>
      <c r="M537" s="7"/>
      <c r="N537" s="7"/>
      <c r="O537" s="7"/>
      <c r="P537" s="7"/>
      <c r="Q537" s="7"/>
      <c r="R537" s="7"/>
      <c r="S537" s="7"/>
      <c r="T537" s="207"/>
      <c r="U537" s="7"/>
      <c r="V537" s="7"/>
      <c r="W537" s="7"/>
      <c r="X537" s="7"/>
      <c r="Y537" s="207"/>
      <c r="Z537" s="7"/>
    </row>
    <row r="538" ht="14.25" customHeight="1">
      <c r="A538" s="7"/>
      <c r="B538" s="207"/>
      <c r="C538" s="25"/>
      <c r="D538" s="207"/>
      <c r="E538" s="7"/>
      <c r="F538" s="7"/>
      <c r="G538" s="7"/>
      <c r="H538" s="7"/>
      <c r="I538" s="7"/>
      <c r="J538" s="207"/>
      <c r="K538" s="207"/>
      <c r="L538" s="207"/>
      <c r="M538" s="7"/>
      <c r="N538" s="7"/>
      <c r="O538" s="7"/>
      <c r="P538" s="7"/>
      <c r="Q538" s="7"/>
      <c r="R538" s="7"/>
      <c r="S538" s="7"/>
      <c r="T538" s="207"/>
      <c r="U538" s="7"/>
      <c r="V538" s="7"/>
      <c r="W538" s="7"/>
      <c r="X538" s="7"/>
      <c r="Y538" s="207"/>
      <c r="Z538" s="7"/>
    </row>
    <row r="539" ht="14.25" customHeight="1">
      <c r="A539" s="7"/>
      <c r="B539" s="207"/>
      <c r="C539" s="25"/>
      <c r="D539" s="207"/>
      <c r="E539" s="7"/>
      <c r="F539" s="7"/>
      <c r="G539" s="7"/>
      <c r="H539" s="7"/>
      <c r="I539" s="7"/>
      <c r="J539" s="207"/>
      <c r="K539" s="207"/>
      <c r="L539" s="207"/>
      <c r="M539" s="7"/>
      <c r="N539" s="7"/>
      <c r="O539" s="7"/>
      <c r="P539" s="7"/>
      <c r="Q539" s="7"/>
      <c r="R539" s="7"/>
      <c r="S539" s="7"/>
      <c r="T539" s="207"/>
      <c r="U539" s="7"/>
      <c r="V539" s="7"/>
      <c r="W539" s="7"/>
      <c r="X539" s="7"/>
      <c r="Y539" s="207"/>
      <c r="Z539" s="7"/>
    </row>
    <row r="540" ht="14.25" customHeight="1">
      <c r="A540" s="7"/>
      <c r="B540" s="207"/>
      <c r="C540" s="25"/>
      <c r="D540" s="207"/>
      <c r="E540" s="7"/>
      <c r="F540" s="7"/>
      <c r="G540" s="7"/>
      <c r="H540" s="7"/>
      <c r="I540" s="7"/>
      <c r="J540" s="207"/>
      <c r="K540" s="207"/>
      <c r="L540" s="207"/>
      <c r="M540" s="7"/>
      <c r="N540" s="7"/>
      <c r="O540" s="7"/>
      <c r="P540" s="7"/>
      <c r="Q540" s="7"/>
      <c r="R540" s="7"/>
      <c r="S540" s="7"/>
      <c r="T540" s="207"/>
      <c r="U540" s="7"/>
      <c r="V540" s="7"/>
      <c r="W540" s="7"/>
      <c r="X540" s="7"/>
      <c r="Y540" s="207"/>
      <c r="Z540" s="7"/>
    </row>
    <row r="541" ht="14.25" customHeight="1">
      <c r="A541" s="7"/>
      <c r="B541" s="207"/>
      <c r="C541" s="25"/>
      <c r="D541" s="207"/>
      <c r="E541" s="7"/>
      <c r="F541" s="7"/>
      <c r="G541" s="7"/>
      <c r="H541" s="7"/>
      <c r="I541" s="7"/>
      <c r="J541" s="207"/>
      <c r="K541" s="207"/>
      <c r="L541" s="207"/>
      <c r="M541" s="7"/>
      <c r="N541" s="7"/>
      <c r="O541" s="7"/>
      <c r="P541" s="7"/>
      <c r="Q541" s="7"/>
      <c r="R541" s="7"/>
      <c r="S541" s="7"/>
      <c r="T541" s="207"/>
      <c r="U541" s="7"/>
      <c r="V541" s="7"/>
      <c r="W541" s="7"/>
      <c r="X541" s="7"/>
      <c r="Y541" s="207"/>
      <c r="Z541" s="7"/>
    </row>
    <row r="542" ht="14.25" customHeight="1">
      <c r="A542" s="7"/>
      <c r="B542" s="207"/>
      <c r="C542" s="25"/>
      <c r="D542" s="207"/>
      <c r="E542" s="7"/>
      <c r="F542" s="7"/>
      <c r="G542" s="7"/>
      <c r="H542" s="7"/>
      <c r="I542" s="7"/>
      <c r="J542" s="207"/>
      <c r="K542" s="207"/>
      <c r="L542" s="207"/>
      <c r="M542" s="7"/>
      <c r="N542" s="7"/>
      <c r="O542" s="7"/>
      <c r="P542" s="7"/>
      <c r="Q542" s="7"/>
      <c r="R542" s="7"/>
      <c r="S542" s="7"/>
      <c r="T542" s="207"/>
      <c r="U542" s="7"/>
      <c r="V542" s="7"/>
      <c r="W542" s="7"/>
      <c r="X542" s="7"/>
      <c r="Y542" s="207"/>
      <c r="Z542" s="7"/>
    </row>
    <row r="543" ht="14.25" customHeight="1">
      <c r="A543" s="7"/>
      <c r="B543" s="207"/>
      <c r="C543" s="25"/>
      <c r="D543" s="207"/>
      <c r="E543" s="7"/>
      <c r="F543" s="7"/>
      <c r="G543" s="7"/>
      <c r="H543" s="7"/>
      <c r="I543" s="7"/>
      <c r="J543" s="207"/>
      <c r="K543" s="207"/>
      <c r="L543" s="207"/>
      <c r="M543" s="7"/>
      <c r="N543" s="7"/>
      <c r="O543" s="7"/>
      <c r="P543" s="7"/>
      <c r="Q543" s="7"/>
      <c r="R543" s="7"/>
      <c r="S543" s="7"/>
      <c r="T543" s="207"/>
      <c r="U543" s="7"/>
      <c r="V543" s="7"/>
      <c r="W543" s="7"/>
      <c r="X543" s="7"/>
      <c r="Y543" s="207"/>
      <c r="Z543" s="7"/>
    </row>
    <row r="544" ht="14.25" customHeight="1">
      <c r="A544" s="7"/>
      <c r="B544" s="207"/>
      <c r="C544" s="25"/>
      <c r="D544" s="207"/>
      <c r="E544" s="7"/>
      <c r="F544" s="7"/>
      <c r="G544" s="7"/>
      <c r="H544" s="7"/>
      <c r="I544" s="7"/>
      <c r="J544" s="207"/>
      <c r="K544" s="207"/>
      <c r="L544" s="207"/>
      <c r="M544" s="7"/>
      <c r="N544" s="7"/>
      <c r="O544" s="7"/>
      <c r="P544" s="7"/>
      <c r="Q544" s="7"/>
      <c r="R544" s="7"/>
      <c r="S544" s="7"/>
      <c r="T544" s="207"/>
      <c r="U544" s="7"/>
      <c r="V544" s="7"/>
      <c r="W544" s="7"/>
      <c r="X544" s="7"/>
      <c r="Y544" s="207"/>
      <c r="Z544" s="7"/>
    </row>
    <row r="545" ht="14.25" customHeight="1">
      <c r="A545" s="7"/>
      <c r="B545" s="207"/>
      <c r="C545" s="25"/>
      <c r="D545" s="207"/>
      <c r="E545" s="7"/>
      <c r="F545" s="7"/>
      <c r="G545" s="7"/>
      <c r="H545" s="7"/>
      <c r="I545" s="7"/>
      <c r="J545" s="207"/>
      <c r="K545" s="207"/>
      <c r="L545" s="207"/>
      <c r="M545" s="7"/>
      <c r="N545" s="7"/>
      <c r="O545" s="7"/>
      <c r="P545" s="7"/>
      <c r="Q545" s="7"/>
      <c r="R545" s="7"/>
      <c r="S545" s="7"/>
      <c r="T545" s="207"/>
      <c r="U545" s="7"/>
      <c r="V545" s="7"/>
      <c r="W545" s="7"/>
      <c r="X545" s="7"/>
      <c r="Y545" s="207"/>
      <c r="Z545" s="7"/>
    </row>
    <row r="546" ht="14.25" customHeight="1">
      <c r="A546" s="7"/>
      <c r="B546" s="207"/>
      <c r="C546" s="25"/>
      <c r="D546" s="207"/>
      <c r="E546" s="7"/>
      <c r="F546" s="7"/>
      <c r="G546" s="7"/>
      <c r="H546" s="7"/>
      <c r="I546" s="7"/>
      <c r="J546" s="207"/>
      <c r="K546" s="207"/>
      <c r="L546" s="207"/>
      <c r="M546" s="7"/>
      <c r="N546" s="7"/>
      <c r="O546" s="7"/>
      <c r="P546" s="7"/>
      <c r="Q546" s="7"/>
      <c r="R546" s="7"/>
      <c r="S546" s="7"/>
      <c r="T546" s="207"/>
      <c r="U546" s="7"/>
      <c r="V546" s="7"/>
      <c r="W546" s="7"/>
      <c r="X546" s="7"/>
      <c r="Y546" s="207"/>
      <c r="Z546" s="7"/>
    </row>
    <row r="547" ht="14.25" customHeight="1">
      <c r="A547" s="7"/>
      <c r="B547" s="207"/>
      <c r="C547" s="25"/>
      <c r="D547" s="207"/>
      <c r="E547" s="7"/>
      <c r="F547" s="7"/>
      <c r="G547" s="7"/>
      <c r="H547" s="7"/>
      <c r="I547" s="7"/>
      <c r="J547" s="207"/>
      <c r="K547" s="207"/>
      <c r="L547" s="207"/>
      <c r="M547" s="7"/>
      <c r="N547" s="7"/>
      <c r="O547" s="7"/>
      <c r="P547" s="7"/>
      <c r="Q547" s="7"/>
      <c r="R547" s="7"/>
      <c r="S547" s="7"/>
      <c r="T547" s="207"/>
      <c r="U547" s="7"/>
      <c r="V547" s="7"/>
      <c r="W547" s="7"/>
      <c r="X547" s="7"/>
      <c r="Y547" s="207"/>
      <c r="Z547" s="7"/>
    </row>
    <row r="548" ht="14.25" customHeight="1">
      <c r="A548" s="7"/>
      <c r="B548" s="207"/>
      <c r="C548" s="25"/>
      <c r="D548" s="207"/>
      <c r="E548" s="7"/>
      <c r="F548" s="7"/>
      <c r="G548" s="7"/>
      <c r="H548" s="7"/>
      <c r="I548" s="7"/>
      <c r="J548" s="207"/>
      <c r="K548" s="207"/>
      <c r="L548" s="207"/>
      <c r="M548" s="7"/>
      <c r="N548" s="7"/>
      <c r="O548" s="7"/>
      <c r="P548" s="7"/>
      <c r="Q548" s="7"/>
      <c r="R548" s="7"/>
      <c r="S548" s="7"/>
      <c r="T548" s="207"/>
      <c r="U548" s="7"/>
      <c r="V548" s="7"/>
      <c r="W548" s="7"/>
      <c r="X548" s="7"/>
      <c r="Y548" s="207"/>
      <c r="Z548" s="7"/>
    </row>
    <row r="549" ht="14.25" customHeight="1">
      <c r="A549" s="7"/>
      <c r="B549" s="207"/>
      <c r="C549" s="25"/>
      <c r="D549" s="207"/>
      <c r="E549" s="7"/>
      <c r="F549" s="7"/>
      <c r="G549" s="7"/>
      <c r="H549" s="7"/>
      <c r="I549" s="7"/>
      <c r="J549" s="207"/>
      <c r="K549" s="207"/>
      <c r="L549" s="207"/>
      <c r="M549" s="7"/>
      <c r="N549" s="7"/>
      <c r="O549" s="7"/>
      <c r="P549" s="7"/>
      <c r="Q549" s="7"/>
      <c r="R549" s="7"/>
      <c r="S549" s="7"/>
      <c r="T549" s="207"/>
      <c r="U549" s="7"/>
      <c r="V549" s="7"/>
      <c r="W549" s="7"/>
      <c r="X549" s="7"/>
      <c r="Y549" s="207"/>
      <c r="Z549" s="7"/>
    </row>
    <row r="550" ht="14.25" customHeight="1">
      <c r="A550" s="7"/>
      <c r="B550" s="207"/>
      <c r="C550" s="25"/>
      <c r="D550" s="207"/>
      <c r="E550" s="7"/>
      <c r="F550" s="7"/>
      <c r="G550" s="7"/>
      <c r="H550" s="7"/>
      <c r="I550" s="7"/>
      <c r="J550" s="207"/>
      <c r="K550" s="207"/>
      <c r="L550" s="207"/>
      <c r="M550" s="7"/>
      <c r="N550" s="7"/>
      <c r="O550" s="7"/>
      <c r="P550" s="7"/>
      <c r="Q550" s="7"/>
      <c r="R550" s="7"/>
      <c r="S550" s="7"/>
      <c r="T550" s="207"/>
      <c r="U550" s="7"/>
      <c r="V550" s="7"/>
      <c r="W550" s="7"/>
      <c r="X550" s="7"/>
      <c r="Y550" s="207"/>
      <c r="Z550" s="7"/>
    </row>
    <row r="551" ht="14.25" customHeight="1">
      <c r="A551" s="7"/>
      <c r="B551" s="207"/>
      <c r="C551" s="25"/>
      <c r="D551" s="207"/>
      <c r="E551" s="7"/>
      <c r="F551" s="7"/>
      <c r="G551" s="7"/>
      <c r="H551" s="7"/>
      <c r="I551" s="7"/>
      <c r="J551" s="207"/>
      <c r="K551" s="207"/>
      <c r="L551" s="207"/>
      <c r="M551" s="7"/>
      <c r="N551" s="7"/>
      <c r="O551" s="7"/>
      <c r="P551" s="7"/>
      <c r="Q551" s="7"/>
      <c r="R551" s="7"/>
      <c r="S551" s="7"/>
      <c r="T551" s="207"/>
      <c r="U551" s="7"/>
      <c r="V551" s="7"/>
      <c r="W551" s="7"/>
      <c r="X551" s="7"/>
      <c r="Y551" s="207"/>
      <c r="Z551" s="7"/>
    </row>
    <row r="552" ht="14.25" customHeight="1">
      <c r="A552" s="7"/>
      <c r="B552" s="207"/>
      <c r="C552" s="25"/>
      <c r="D552" s="207"/>
      <c r="E552" s="7"/>
      <c r="F552" s="7"/>
      <c r="G552" s="7"/>
      <c r="H552" s="7"/>
      <c r="I552" s="7"/>
      <c r="J552" s="207"/>
      <c r="K552" s="207"/>
      <c r="L552" s="207"/>
      <c r="M552" s="7"/>
      <c r="N552" s="7"/>
      <c r="O552" s="7"/>
      <c r="P552" s="7"/>
      <c r="Q552" s="7"/>
      <c r="R552" s="7"/>
      <c r="S552" s="7"/>
      <c r="T552" s="207"/>
      <c r="U552" s="7"/>
      <c r="V552" s="7"/>
      <c r="W552" s="7"/>
      <c r="X552" s="7"/>
      <c r="Y552" s="207"/>
      <c r="Z552" s="7"/>
    </row>
    <row r="553" ht="14.25" customHeight="1">
      <c r="A553" s="7"/>
      <c r="B553" s="207"/>
      <c r="C553" s="25"/>
      <c r="D553" s="207"/>
      <c r="E553" s="7"/>
      <c r="F553" s="7"/>
      <c r="G553" s="7"/>
      <c r="H553" s="7"/>
      <c r="I553" s="7"/>
      <c r="J553" s="207"/>
      <c r="K553" s="207"/>
      <c r="L553" s="207"/>
      <c r="M553" s="7"/>
      <c r="N553" s="7"/>
      <c r="O553" s="7"/>
      <c r="P553" s="7"/>
      <c r="Q553" s="7"/>
      <c r="R553" s="7"/>
      <c r="S553" s="7"/>
      <c r="T553" s="207"/>
      <c r="U553" s="7"/>
      <c r="V553" s="7"/>
      <c r="W553" s="7"/>
      <c r="X553" s="7"/>
      <c r="Y553" s="207"/>
      <c r="Z553" s="7"/>
    </row>
    <row r="554" ht="14.25" customHeight="1">
      <c r="A554" s="7"/>
      <c r="B554" s="207"/>
      <c r="C554" s="25"/>
      <c r="D554" s="207"/>
      <c r="E554" s="7"/>
      <c r="F554" s="7"/>
      <c r="G554" s="7"/>
      <c r="H554" s="7"/>
      <c r="I554" s="7"/>
      <c r="J554" s="207"/>
      <c r="K554" s="207"/>
      <c r="L554" s="207"/>
      <c r="M554" s="7"/>
      <c r="N554" s="7"/>
      <c r="O554" s="7"/>
      <c r="P554" s="7"/>
      <c r="Q554" s="7"/>
      <c r="R554" s="7"/>
      <c r="S554" s="7"/>
      <c r="T554" s="207"/>
      <c r="U554" s="7"/>
      <c r="V554" s="7"/>
      <c r="W554" s="7"/>
      <c r="X554" s="7"/>
      <c r="Y554" s="207"/>
      <c r="Z554" s="7"/>
    </row>
    <row r="555" ht="14.25" customHeight="1">
      <c r="A555" s="7"/>
      <c r="B555" s="207"/>
      <c r="C555" s="25"/>
      <c r="D555" s="207"/>
      <c r="E555" s="7"/>
      <c r="F555" s="7"/>
      <c r="G555" s="7"/>
      <c r="H555" s="7"/>
      <c r="I555" s="7"/>
      <c r="J555" s="207"/>
      <c r="K555" s="207"/>
      <c r="L555" s="207"/>
      <c r="M555" s="7"/>
      <c r="N555" s="7"/>
      <c r="O555" s="7"/>
      <c r="P555" s="7"/>
      <c r="Q555" s="7"/>
      <c r="R555" s="7"/>
      <c r="S555" s="7"/>
      <c r="T555" s="207"/>
      <c r="U555" s="7"/>
      <c r="V555" s="7"/>
      <c r="W555" s="7"/>
      <c r="X555" s="7"/>
      <c r="Y555" s="207"/>
      <c r="Z555" s="7"/>
    </row>
    <row r="556" ht="14.25" customHeight="1">
      <c r="A556" s="7"/>
      <c r="B556" s="207"/>
      <c r="C556" s="25"/>
      <c r="D556" s="207"/>
      <c r="E556" s="7"/>
      <c r="F556" s="7"/>
      <c r="G556" s="7"/>
      <c r="H556" s="7"/>
      <c r="I556" s="7"/>
      <c r="J556" s="207"/>
      <c r="K556" s="207"/>
      <c r="L556" s="207"/>
      <c r="M556" s="7"/>
      <c r="N556" s="7"/>
      <c r="O556" s="7"/>
      <c r="P556" s="7"/>
      <c r="Q556" s="7"/>
      <c r="R556" s="7"/>
      <c r="S556" s="7"/>
      <c r="T556" s="207"/>
      <c r="U556" s="7"/>
      <c r="V556" s="7"/>
      <c r="W556" s="7"/>
      <c r="X556" s="7"/>
      <c r="Y556" s="207"/>
      <c r="Z556" s="7"/>
    </row>
    <row r="557" ht="14.25" customHeight="1">
      <c r="A557" s="7"/>
      <c r="B557" s="207"/>
      <c r="C557" s="25"/>
      <c r="D557" s="207"/>
      <c r="E557" s="7"/>
      <c r="F557" s="7"/>
      <c r="G557" s="7"/>
      <c r="H557" s="7"/>
      <c r="I557" s="7"/>
      <c r="J557" s="207"/>
      <c r="K557" s="207"/>
      <c r="L557" s="207"/>
      <c r="M557" s="7"/>
      <c r="N557" s="7"/>
      <c r="O557" s="7"/>
      <c r="P557" s="7"/>
      <c r="Q557" s="7"/>
      <c r="R557" s="7"/>
      <c r="S557" s="7"/>
      <c r="T557" s="207"/>
      <c r="U557" s="7"/>
      <c r="V557" s="7"/>
      <c r="W557" s="7"/>
      <c r="X557" s="7"/>
      <c r="Y557" s="207"/>
      <c r="Z557" s="7"/>
    </row>
    <row r="558" ht="14.25" customHeight="1">
      <c r="A558" s="7"/>
      <c r="B558" s="207"/>
      <c r="C558" s="25"/>
      <c r="D558" s="207"/>
      <c r="E558" s="7"/>
      <c r="F558" s="7"/>
      <c r="G558" s="7"/>
      <c r="H558" s="7"/>
      <c r="I558" s="7"/>
      <c r="J558" s="207"/>
      <c r="K558" s="207"/>
      <c r="L558" s="207"/>
      <c r="M558" s="7"/>
      <c r="N558" s="7"/>
      <c r="O558" s="7"/>
      <c r="P558" s="7"/>
      <c r="Q558" s="7"/>
      <c r="R558" s="7"/>
      <c r="S558" s="7"/>
      <c r="T558" s="207"/>
      <c r="U558" s="7"/>
      <c r="V558" s="7"/>
      <c r="W558" s="7"/>
      <c r="X558" s="7"/>
      <c r="Y558" s="207"/>
      <c r="Z558" s="7"/>
    </row>
    <row r="559" ht="14.25" customHeight="1">
      <c r="A559" s="7"/>
      <c r="B559" s="207"/>
      <c r="C559" s="25"/>
      <c r="D559" s="207"/>
      <c r="E559" s="7"/>
      <c r="F559" s="7"/>
      <c r="G559" s="7"/>
      <c r="H559" s="7"/>
      <c r="I559" s="7"/>
      <c r="J559" s="207"/>
      <c r="K559" s="207"/>
      <c r="L559" s="207"/>
      <c r="M559" s="7"/>
      <c r="N559" s="7"/>
      <c r="O559" s="7"/>
      <c r="P559" s="7"/>
      <c r="Q559" s="7"/>
      <c r="R559" s="7"/>
      <c r="S559" s="7"/>
      <c r="T559" s="207"/>
      <c r="U559" s="7"/>
      <c r="V559" s="7"/>
      <c r="W559" s="7"/>
      <c r="X559" s="7"/>
      <c r="Y559" s="207"/>
      <c r="Z559" s="7"/>
    </row>
    <row r="560" ht="14.25" customHeight="1">
      <c r="A560" s="7"/>
      <c r="B560" s="207"/>
      <c r="C560" s="25"/>
      <c r="D560" s="207"/>
      <c r="E560" s="7"/>
      <c r="F560" s="7"/>
      <c r="G560" s="7"/>
      <c r="H560" s="7"/>
      <c r="I560" s="7"/>
      <c r="J560" s="207"/>
      <c r="K560" s="207"/>
      <c r="L560" s="207"/>
      <c r="M560" s="7"/>
      <c r="N560" s="7"/>
      <c r="O560" s="7"/>
      <c r="P560" s="7"/>
      <c r="Q560" s="7"/>
      <c r="R560" s="7"/>
      <c r="S560" s="7"/>
      <c r="T560" s="207"/>
      <c r="U560" s="7"/>
      <c r="V560" s="7"/>
      <c r="W560" s="7"/>
      <c r="X560" s="7"/>
      <c r="Y560" s="207"/>
      <c r="Z560" s="7"/>
    </row>
    <row r="561" ht="14.25" customHeight="1">
      <c r="A561" s="7"/>
      <c r="B561" s="207"/>
      <c r="C561" s="25"/>
      <c r="D561" s="207"/>
      <c r="E561" s="7"/>
      <c r="F561" s="7"/>
      <c r="G561" s="7"/>
      <c r="H561" s="7"/>
      <c r="I561" s="7"/>
      <c r="J561" s="207"/>
      <c r="K561" s="207"/>
      <c r="L561" s="207"/>
      <c r="M561" s="7"/>
      <c r="N561" s="7"/>
      <c r="O561" s="7"/>
      <c r="P561" s="7"/>
      <c r="Q561" s="7"/>
      <c r="R561" s="7"/>
      <c r="S561" s="7"/>
      <c r="T561" s="207"/>
      <c r="U561" s="7"/>
      <c r="V561" s="7"/>
      <c r="W561" s="7"/>
      <c r="X561" s="7"/>
      <c r="Y561" s="207"/>
      <c r="Z561" s="7"/>
    </row>
    <row r="562" ht="14.25" customHeight="1">
      <c r="A562" s="7"/>
      <c r="B562" s="207"/>
      <c r="C562" s="25"/>
      <c r="D562" s="207"/>
      <c r="E562" s="7"/>
      <c r="F562" s="7"/>
      <c r="G562" s="7"/>
      <c r="H562" s="7"/>
      <c r="I562" s="7"/>
      <c r="J562" s="207"/>
      <c r="K562" s="207"/>
      <c r="L562" s="207"/>
      <c r="M562" s="7"/>
      <c r="N562" s="7"/>
      <c r="O562" s="7"/>
      <c r="P562" s="7"/>
      <c r="Q562" s="7"/>
      <c r="R562" s="7"/>
      <c r="S562" s="7"/>
      <c r="T562" s="207"/>
      <c r="U562" s="7"/>
      <c r="V562" s="7"/>
      <c r="W562" s="7"/>
      <c r="X562" s="7"/>
      <c r="Y562" s="207"/>
      <c r="Z562" s="7"/>
    </row>
    <row r="563" ht="14.25" customHeight="1">
      <c r="A563" s="7"/>
      <c r="B563" s="207"/>
      <c r="C563" s="25"/>
      <c r="D563" s="207"/>
      <c r="E563" s="7"/>
      <c r="F563" s="7"/>
      <c r="G563" s="7"/>
      <c r="H563" s="7"/>
      <c r="I563" s="7"/>
      <c r="J563" s="207"/>
      <c r="K563" s="207"/>
      <c r="L563" s="207"/>
      <c r="M563" s="7"/>
      <c r="N563" s="7"/>
      <c r="O563" s="7"/>
      <c r="P563" s="7"/>
      <c r="Q563" s="7"/>
      <c r="R563" s="7"/>
      <c r="S563" s="7"/>
      <c r="T563" s="207"/>
      <c r="U563" s="7"/>
      <c r="V563" s="7"/>
      <c r="W563" s="7"/>
      <c r="X563" s="7"/>
      <c r="Y563" s="207"/>
      <c r="Z563" s="7"/>
    </row>
    <row r="564" ht="14.25" customHeight="1">
      <c r="A564" s="7"/>
      <c r="B564" s="207"/>
      <c r="C564" s="25"/>
      <c r="D564" s="207"/>
      <c r="E564" s="7"/>
      <c r="F564" s="7"/>
      <c r="G564" s="7"/>
      <c r="H564" s="7"/>
      <c r="I564" s="7"/>
      <c r="J564" s="207"/>
      <c r="K564" s="207"/>
      <c r="L564" s="207"/>
      <c r="M564" s="7"/>
      <c r="N564" s="7"/>
      <c r="O564" s="7"/>
      <c r="P564" s="7"/>
      <c r="Q564" s="7"/>
      <c r="R564" s="7"/>
      <c r="S564" s="7"/>
      <c r="T564" s="207"/>
      <c r="U564" s="7"/>
      <c r="V564" s="7"/>
      <c r="W564" s="7"/>
      <c r="X564" s="7"/>
      <c r="Y564" s="207"/>
      <c r="Z564" s="7"/>
    </row>
    <row r="565" ht="14.25" customHeight="1">
      <c r="A565" s="7"/>
      <c r="B565" s="207"/>
      <c r="C565" s="25"/>
      <c r="D565" s="207"/>
      <c r="E565" s="7"/>
      <c r="F565" s="7"/>
      <c r="G565" s="7"/>
      <c r="H565" s="7"/>
      <c r="I565" s="7"/>
      <c r="J565" s="207"/>
      <c r="K565" s="207"/>
      <c r="L565" s="207"/>
      <c r="M565" s="7"/>
      <c r="N565" s="7"/>
      <c r="O565" s="7"/>
      <c r="P565" s="7"/>
      <c r="Q565" s="7"/>
      <c r="R565" s="7"/>
      <c r="S565" s="7"/>
      <c r="T565" s="207"/>
      <c r="U565" s="7"/>
      <c r="V565" s="7"/>
      <c r="W565" s="7"/>
      <c r="X565" s="7"/>
      <c r="Y565" s="207"/>
      <c r="Z565" s="7"/>
    </row>
    <row r="566" ht="14.25" customHeight="1">
      <c r="A566" s="7"/>
      <c r="B566" s="207"/>
      <c r="C566" s="25"/>
      <c r="D566" s="207"/>
      <c r="E566" s="7"/>
      <c r="F566" s="7"/>
      <c r="G566" s="7"/>
      <c r="H566" s="7"/>
      <c r="I566" s="7"/>
      <c r="J566" s="207"/>
      <c r="K566" s="207"/>
      <c r="L566" s="207"/>
      <c r="M566" s="7"/>
      <c r="N566" s="7"/>
      <c r="O566" s="7"/>
      <c r="P566" s="7"/>
      <c r="Q566" s="7"/>
      <c r="R566" s="7"/>
      <c r="S566" s="7"/>
      <c r="T566" s="207"/>
      <c r="U566" s="7"/>
      <c r="V566" s="7"/>
      <c r="W566" s="7"/>
      <c r="X566" s="7"/>
      <c r="Y566" s="207"/>
      <c r="Z566" s="7"/>
    </row>
    <row r="567" ht="14.25" customHeight="1">
      <c r="A567" s="7"/>
      <c r="B567" s="207"/>
      <c r="C567" s="25"/>
      <c r="D567" s="207"/>
      <c r="E567" s="7"/>
      <c r="F567" s="7"/>
      <c r="G567" s="7"/>
      <c r="H567" s="7"/>
      <c r="I567" s="7"/>
      <c r="J567" s="207"/>
      <c r="K567" s="207"/>
      <c r="L567" s="207"/>
      <c r="M567" s="7"/>
      <c r="N567" s="7"/>
      <c r="O567" s="7"/>
      <c r="P567" s="7"/>
      <c r="Q567" s="7"/>
      <c r="R567" s="7"/>
      <c r="S567" s="7"/>
      <c r="T567" s="207"/>
      <c r="U567" s="7"/>
      <c r="V567" s="7"/>
      <c r="W567" s="7"/>
      <c r="X567" s="7"/>
      <c r="Y567" s="207"/>
      <c r="Z567" s="7"/>
    </row>
    <row r="568" ht="14.25" customHeight="1">
      <c r="A568" s="7"/>
      <c r="B568" s="207"/>
      <c r="C568" s="25"/>
      <c r="D568" s="207"/>
      <c r="E568" s="7"/>
      <c r="F568" s="7"/>
      <c r="G568" s="7"/>
      <c r="H568" s="7"/>
      <c r="I568" s="7"/>
      <c r="J568" s="207"/>
      <c r="K568" s="207"/>
      <c r="L568" s="207"/>
      <c r="M568" s="7"/>
      <c r="N568" s="7"/>
      <c r="O568" s="7"/>
      <c r="P568" s="7"/>
      <c r="Q568" s="7"/>
      <c r="R568" s="7"/>
      <c r="S568" s="7"/>
      <c r="T568" s="207"/>
      <c r="U568" s="7"/>
      <c r="V568" s="7"/>
      <c r="W568" s="7"/>
      <c r="X568" s="7"/>
      <c r="Y568" s="207"/>
      <c r="Z568" s="7"/>
    </row>
    <row r="569" ht="14.25" customHeight="1">
      <c r="A569" s="7"/>
      <c r="B569" s="207"/>
      <c r="C569" s="25"/>
      <c r="D569" s="207"/>
      <c r="E569" s="7"/>
      <c r="F569" s="7"/>
      <c r="G569" s="7"/>
      <c r="H569" s="7"/>
      <c r="I569" s="7"/>
      <c r="J569" s="207"/>
      <c r="K569" s="207"/>
      <c r="L569" s="207"/>
      <c r="M569" s="7"/>
      <c r="N569" s="7"/>
      <c r="O569" s="7"/>
      <c r="P569" s="7"/>
      <c r="Q569" s="7"/>
      <c r="R569" s="7"/>
      <c r="S569" s="7"/>
      <c r="T569" s="207"/>
      <c r="U569" s="7"/>
      <c r="V569" s="7"/>
      <c r="W569" s="7"/>
      <c r="X569" s="7"/>
      <c r="Y569" s="207"/>
      <c r="Z569" s="7"/>
    </row>
    <row r="570" ht="14.25" customHeight="1">
      <c r="A570" s="7"/>
      <c r="B570" s="207"/>
      <c r="C570" s="25"/>
      <c r="D570" s="207"/>
      <c r="E570" s="7"/>
      <c r="F570" s="7"/>
      <c r="G570" s="7"/>
      <c r="H570" s="7"/>
      <c r="I570" s="7"/>
      <c r="J570" s="207"/>
      <c r="K570" s="207"/>
      <c r="L570" s="207"/>
      <c r="M570" s="7"/>
      <c r="N570" s="7"/>
      <c r="O570" s="7"/>
      <c r="P570" s="7"/>
      <c r="Q570" s="7"/>
      <c r="R570" s="7"/>
      <c r="S570" s="7"/>
      <c r="T570" s="207"/>
      <c r="U570" s="7"/>
      <c r="V570" s="7"/>
      <c r="W570" s="7"/>
      <c r="X570" s="7"/>
      <c r="Y570" s="207"/>
      <c r="Z570" s="7"/>
    </row>
    <row r="571" ht="14.25" customHeight="1">
      <c r="A571" s="7"/>
      <c r="B571" s="207"/>
      <c r="C571" s="25"/>
      <c r="D571" s="207"/>
      <c r="E571" s="7"/>
      <c r="F571" s="7"/>
      <c r="G571" s="7"/>
      <c r="H571" s="7"/>
      <c r="I571" s="7"/>
      <c r="J571" s="207"/>
      <c r="K571" s="207"/>
      <c r="L571" s="207"/>
      <c r="M571" s="7"/>
      <c r="N571" s="7"/>
      <c r="O571" s="7"/>
      <c r="P571" s="7"/>
      <c r="Q571" s="7"/>
      <c r="R571" s="7"/>
      <c r="S571" s="7"/>
      <c r="T571" s="207"/>
      <c r="U571" s="7"/>
      <c r="V571" s="7"/>
      <c r="W571" s="7"/>
      <c r="X571" s="7"/>
      <c r="Y571" s="207"/>
      <c r="Z571" s="7"/>
    </row>
    <row r="572" ht="14.25" customHeight="1">
      <c r="A572" s="7"/>
      <c r="B572" s="207"/>
      <c r="C572" s="25"/>
      <c r="D572" s="207"/>
      <c r="E572" s="7"/>
      <c r="F572" s="7"/>
      <c r="G572" s="7"/>
      <c r="H572" s="7"/>
      <c r="I572" s="7"/>
      <c r="J572" s="207"/>
      <c r="K572" s="207"/>
      <c r="L572" s="207"/>
      <c r="M572" s="7"/>
      <c r="N572" s="7"/>
      <c r="O572" s="7"/>
      <c r="P572" s="7"/>
      <c r="Q572" s="7"/>
      <c r="R572" s="7"/>
      <c r="S572" s="7"/>
      <c r="T572" s="207"/>
      <c r="U572" s="7"/>
      <c r="V572" s="7"/>
      <c r="W572" s="7"/>
      <c r="X572" s="7"/>
      <c r="Y572" s="207"/>
      <c r="Z572" s="7"/>
    </row>
    <row r="573" ht="14.25" customHeight="1">
      <c r="A573" s="7"/>
      <c r="B573" s="207"/>
      <c r="C573" s="25"/>
      <c r="D573" s="207"/>
      <c r="E573" s="7"/>
      <c r="F573" s="7"/>
      <c r="G573" s="7"/>
      <c r="H573" s="7"/>
      <c r="I573" s="7"/>
      <c r="J573" s="207"/>
      <c r="K573" s="207"/>
      <c r="L573" s="207"/>
      <c r="M573" s="7"/>
      <c r="N573" s="7"/>
      <c r="O573" s="7"/>
      <c r="P573" s="7"/>
      <c r="Q573" s="7"/>
      <c r="R573" s="7"/>
      <c r="S573" s="7"/>
      <c r="T573" s="207"/>
      <c r="U573" s="7"/>
      <c r="V573" s="7"/>
      <c r="W573" s="7"/>
      <c r="X573" s="7"/>
      <c r="Y573" s="207"/>
      <c r="Z573" s="7"/>
    </row>
    <row r="574" ht="14.25" customHeight="1">
      <c r="A574" s="7"/>
      <c r="B574" s="207"/>
      <c r="C574" s="25"/>
      <c r="D574" s="207"/>
      <c r="E574" s="7"/>
      <c r="F574" s="7"/>
      <c r="G574" s="7"/>
      <c r="H574" s="7"/>
      <c r="I574" s="7"/>
      <c r="J574" s="207"/>
      <c r="K574" s="207"/>
      <c r="L574" s="207"/>
      <c r="M574" s="7"/>
      <c r="N574" s="7"/>
      <c r="O574" s="7"/>
      <c r="P574" s="7"/>
      <c r="Q574" s="7"/>
      <c r="R574" s="7"/>
      <c r="S574" s="7"/>
      <c r="T574" s="207"/>
      <c r="U574" s="7"/>
      <c r="V574" s="7"/>
      <c r="W574" s="7"/>
      <c r="X574" s="7"/>
      <c r="Y574" s="207"/>
      <c r="Z574" s="7"/>
    </row>
    <row r="575" ht="14.25" customHeight="1">
      <c r="A575" s="7"/>
      <c r="B575" s="207"/>
      <c r="C575" s="25"/>
      <c r="D575" s="207"/>
      <c r="E575" s="7"/>
      <c r="F575" s="7"/>
      <c r="G575" s="7"/>
      <c r="H575" s="7"/>
      <c r="I575" s="7"/>
      <c r="J575" s="207"/>
      <c r="K575" s="207"/>
      <c r="L575" s="207"/>
      <c r="M575" s="7"/>
      <c r="N575" s="7"/>
      <c r="O575" s="7"/>
      <c r="P575" s="7"/>
      <c r="Q575" s="7"/>
      <c r="R575" s="7"/>
      <c r="S575" s="7"/>
      <c r="T575" s="207"/>
      <c r="U575" s="7"/>
      <c r="V575" s="7"/>
      <c r="W575" s="7"/>
      <c r="X575" s="7"/>
      <c r="Y575" s="207"/>
      <c r="Z575" s="7"/>
    </row>
    <row r="576" ht="14.25" customHeight="1">
      <c r="A576" s="7"/>
      <c r="B576" s="207"/>
      <c r="C576" s="25"/>
      <c r="D576" s="207"/>
      <c r="E576" s="7"/>
      <c r="F576" s="7"/>
      <c r="G576" s="7"/>
      <c r="H576" s="7"/>
      <c r="I576" s="7"/>
      <c r="J576" s="207"/>
      <c r="K576" s="207"/>
      <c r="L576" s="207"/>
      <c r="M576" s="7"/>
      <c r="N576" s="7"/>
      <c r="O576" s="7"/>
      <c r="P576" s="7"/>
      <c r="Q576" s="7"/>
      <c r="R576" s="7"/>
      <c r="S576" s="7"/>
      <c r="T576" s="207"/>
      <c r="U576" s="7"/>
      <c r="V576" s="7"/>
      <c r="W576" s="7"/>
      <c r="X576" s="7"/>
      <c r="Y576" s="207"/>
      <c r="Z576" s="7"/>
    </row>
    <row r="577" ht="14.25" customHeight="1">
      <c r="A577" s="7"/>
      <c r="B577" s="207"/>
      <c r="C577" s="25"/>
      <c r="D577" s="207"/>
      <c r="E577" s="7"/>
      <c r="F577" s="7"/>
      <c r="G577" s="7"/>
      <c r="H577" s="7"/>
      <c r="I577" s="7"/>
      <c r="J577" s="207"/>
      <c r="K577" s="207"/>
      <c r="L577" s="207"/>
      <c r="M577" s="7"/>
      <c r="N577" s="7"/>
      <c r="O577" s="7"/>
      <c r="P577" s="7"/>
      <c r="Q577" s="7"/>
      <c r="R577" s="7"/>
      <c r="S577" s="7"/>
      <c r="T577" s="207"/>
      <c r="U577" s="7"/>
      <c r="V577" s="7"/>
      <c r="W577" s="7"/>
      <c r="X577" s="7"/>
      <c r="Y577" s="207"/>
      <c r="Z577" s="7"/>
    </row>
    <row r="578" ht="14.25" customHeight="1">
      <c r="A578" s="7"/>
      <c r="B578" s="207"/>
      <c r="C578" s="25"/>
      <c r="D578" s="207"/>
      <c r="E578" s="7"/>
      <c r="F578" s="7"/>
      <c r="G578" s="7"/>
      <c r="H578" s="7"/>
      <c r="I578" s="7"/>
      <c r="J578" s="207"/>
      <c r="K578" s="207"/>
      <c r="L578" s="207"/>
      <c r="M578" s="7"/>
      <c r="N578" s="7"/>
      <c r="O578" s="7"/>
      <c r="P578" s="7"/>
      <c r="Q578" s="7"/>
      <c r="R578" s="7"/>
      <c r="S578" s="7"/>
      <c r="T578" s="207"/>
      <c r="U578" s="7"/>
      <c r="V578" s="7"/>
      <c r="W578" s="7"/>
      <c r="X578" s="7"/>
      <c r="Y578" s="207"/>
      <c r="Z578" s="7"/>
    </row>
    <row r="579" ht="14.25" customHeight="1">
      <c r="A579" s="7"/>
      <c r="B579" s="207"/>
      <c r="C579" s="25"/>
      <c r="D579" s="207"/>
      <c r="E579" s="7"/>
      <c r="F579" s="7"/>
      <c r="G579" s="7"/>
      <c r="H579" s="7"/>
      <c r="I579" s="7"/>
      <c r="J579" s="207"/>
      <c r="K579" s="207"/>
      <c r="L579" s="207"/>
      <c r="M579" s="7"/>
      <c r="N579" s="7"/>
      <c r="O579" s="7"/>
      <c r="P579" s="7"/>
      <c r="Q579" s="7"/>
      <c r="R579" s="7"/>
      <c r="S579" s="7"/>
      <c r="T579" s="207"/>
      <c r="U579" s="7"/>
      <c r="V579" s="7"/>
      <c r="W579" s="7"/>
      <c r="X579" s="7"/>
      <c r="Y579" s="207"/>
      <c r="Z579" s="7"/>
    </row>
    <row r="580" ht="14.25" customHeight="1">
      <c r="A580" s="7"/>
      <c r="B580" s="207"/>
      <c r="C580" s="25"/>
      <c r="D580" s="207"/>
      <c r="E580" s="7"/>
      <c r="F580" s="7"/>
      <c r="G580" s="7"/>
      <c r="H580" s="7"/>
      <c r="I580" s="7"/>
      <c r="J580" s="207"/>
      <c r="K580" s="207"/>
      <c r="L580" s="207"/>
      <c r="M580" s="7"/>
      <c r="N580" s="7"/>
      <c r="O580" s="7"/>
      <c r="P580" s="7"/>
      <c r="Q580" s="7"/>
      <c r="R580" s="7"/>
      <c r="S580" s="7"/>
      <c r="T580" s="207"/>
      <c r="U580" s="7"/>
      <c r="V580" s="7"/>
      <c r="W580" s="7"/>
      <c r="X580" s="7"/>
      <c r="Y580" s="207"/>
      <c r="Z580" s="7"/>
    </row>
    <row r="581" ht="14.25" customHeight="1">
      <c r="A581" s="7"/>
      <c r="B581" s="207"/>
      <c r="C581" s="25"/>
      <c r="D581" s="207"/>
      <c r="E581" s="7"/>
      <c r="F581" s="7"/>
      <c r="G581" s="7"/>
      <c r="H581" s="7"/>
      <c r="I581" s="7"/>
      <c r="J581" s="207"/>
      <c r="K581" s="207"/>
      <c r="L581" s="207"/>
      <c r="M581" s="7"/>
      <c r="N581" s="7"/>
      <c r="O581" s="7"/>
      <c r="P581" s="7"/>
      <c r="Q581" s="7"/>
      <c r="R581" s="7"/>
      <c r="S581" s="7"/>
      <c r="T581" s="207"/>
      <c r="U581" s="7"/>
      <c r="V581" s="7"/>
      <c r="W581" s="7"/>
      <c r="X581" s="7"/>
      <c r="Y581" s="207"/>
      <c r="Z581" s="7"/>
    </row>
    <row r="582" ht="14.25" customHeight="1">
      <c r="A582" s="7"/>
      <c r="B582" s="207"/>
      <c r="C582" s="25"/>
      <c r="D582" s="207"/>
      <c r="E582" s="7"/>
      <c r="F582" s="7"/>
      <c r="G582" s="7"/>
      <c r="H582" s="7"/>
      <c r="I582" s="7"/>
      <c r="J582" s="207"/>
      <c r="K582" s="207"/>
      <c r="L582" s="207"/>
      <c r="M582" s="7"/>
      <c r="N582" s="7"/>
      <c r="O582" s="7"/>
      <c r="P582" s="7"/>
      <c r="Q582" s="7"/>
      <c r="R582" s="7"/>
      <c r="S582" s="7"/>
      <c r="T582" s="207"/>
      <c r="U582" s="7"/>
      <c r="V582" s="7"/>
      <c r="W582" s="7"/>
      <c r="X582" s="7"/>
      <c r="Y582" s="207"/>
      <c r="Z582" s="7"/>
    </row>
    <row r="583" ht="14.25" customHeight="1">
      <c r="A583" s="7"/>
      <c r="B583" s="207"/>
      <c r="C583" s="25"/>
      <c r="D583" s="207"/>
      <c r="E583" s="7"/>
      <c r="F583" s="7"/>
      <c r="G583" s="7"/>
      <c r="H583" s="7"/>
      <c r="I583" s="7"/>
      <c r="J583" s="207"/>
      <c r="K583" s="207"/>
      <c r="L583" s="207"/>
      <c r="M583" s="7"/>
      <c r="N583" s="7"/>
      <c r="O583" s="7"/>
      <c r="P583" s="7"/>
      <c r="Q583" s="7"/>
      <c r="R583" s="7"/>
      <c r="S583" s="7"/>
      <c r="T583" s="207"/>
      <c r="U583" s="7"/>
      <c r="V583" s="7"/>
      <c r="W583" s="7"/>
      <c r="X583" s="7"/>
      <c r="Y583" s="207"/>
      <c r="Z583" s="7"/>
    </row>
    <row r="584" ht="14.25" customHeight="1">
      <c r="A584" s="7"/>
      <c r="B584" s="207"/>
      <c r="C584" s="25"/>
      <c r="D584" s="207"/>
      <c r="E584" s="7"/>
      <c r="F584" s="7"/>
      <c r="G584" s="7"/>
      <c r="H584" s="7"/>
      <c r="I584" s="7"/>
      <c r="J584" s="207"/>
      <c r="K584" s="207"/>
      <c r="L584" s="207"/>
      <c r="M584" s="7"/>
      <c r="N584" s="7"/>
      <c r="O584" s="7"/>
      <c r="P584" s="7"/>
      <c r="Q584" s="7"/>
      <c r="R584" s="7"/>
      <c r="S584" s="7"/>
      <c r="T584" s="207"/>
      <c r="U584" s="7"/>
      <c r="V584" s="7"/>
      <c r="W584" s="7"/>
      <c r="X584" s="7"/>
      <c r="Y584" s="207"/>
      <c r="Z584" s="7"/>
    </row>
    <row r="585" ht="14.25" customHeight="1">
      <c r="A585" s="7"/>
      <c r="B585" s="207"/>
      <c r="C585" s="25"/>
      <c r="D585" s="207"/>
      <c r="E585" s="7"/>
      <c r="F585" s="7"/>
      <c r="G585" s="7"/>
      <c r="H585" s="7"/>
      <c r="I585" s="7"/>
      <c r="J585" s="207"/>
      <c r="K585" s="207"/>
      <c r="L585" s="207"/>
      <c r="M585" s="7"/>
      <c r="N585" s="7"/>
      <c r="O585" s="7"/>
      <c r="P585" s="7"/>
      <c r="Q585" s="7"/>
      <c r="R585" s="7"/>
      <c r="S585" s="7"/>
      <c r="T585" s="207"/>
      <c r="U585" s="7"/>
      <c r="V585" s="7"/>
      <c r="W585" s="7"/>
      <c r="X585" s="7"/>
      <c r="Y585" s="207"/>
      <c r="Z585" s="7"/>
    </row>
    <row r="586" ht="14.25" customHeight="1">
      <c r="A586" s="7"/>
      <c r="B586" s="207"/>
      <c r="C586" s="25"/>
      <c r="D586" s="207"/>
      <c r="E586" s="7"/>
      <c r="F586" s="7"/>
      <c r="G586" s="7"/>
      <c r="H586" s="7"/>
      <c r="I586" s="7"/>
      <c r="J586" s="207"/>
      <c r="K586" s="207"/>
      <c r="L586" s="207"/>
      <c r="M586" s="7"/>
      <c r="N586" s="7"/>
      <c r="O586" s="7"/>
      <c r="P586" s="7"/>
      <c r="Q586" s="7"/>
      <c r="R586" s="7"/>
      <c r="S586" s="7"/>
      <c r="T586" s="207"/>
      <c r="U586" s="7"/>
      <c r="V586" s="7"/>
      <c r="W586" s="7"/>
      <c r="X586" s="7"/>
      <c r="Y586" s="207"/>
      <c r="Z586" s="7"/>
    </row>
    <row r="587" ht="14.25" customHeight="1">
      <c r="A587" s="7"/>
      <c r="B587" s="207"/>
      <c r="C587" s="25"/>
      <c r="D587" s="207"/>
      <c r="E587" s="7"/>
      <c r="F587" s="7"/>
      <c r="G587" s="7"/>
      <c r="H587" s="7"/>
      <c r="I587" s="7"/>
      <c r="J587" s="207"/>
      <c r="K587" s="207"/>
      <c r="L587" s="207"/>
      <c r="M587" s="7"/>
      <c r="N587" s="7"/>
      <c r="O587" s="7"/>
      <c r="P587" s="7"/>
      <c r="Q587" s="7"/>
      <c r="R587" s="7"/>
      <c r="S587" s="7"/>
      <c r="T587" s="207"/>
      <c r="U587" s="7"/>
      <c r="V587" s="7"/>
      <c r="W587" s="7"/>
      <c r="X587" s="7"/>
      <c r="Y587" s="207"/>
      <c r="Z587" s="7"/>
    </row>
    <row r="588" ht="14.25" customHeight="1">
      <c r="A588" s="7"/>
      <c r="B588" s="207"/>
      <c r="C588" s="25"/>
      <c r="D588" s="207"/>
      <c r="E588" s="7"/>
      <c r="F588" s="7"/>
      <c r="G588" s="7"/>
      <c r="H588" s="7"/>
      <c r="I588" s="7"/>
      <c r="J588" s="207"/>
      <c r="K588" s="207"/>
      <c r="L588" s="207"/>
      <c r="M588" s="7"/>
      <c r="N588" s="7"/>
      <c r="O588" s="7"/>
      <c r="P588" s="7"/>
      <c r="Q588" s="7"/>
      <c r="R588" s="7"/>
      <c r="S588" s="7"/>
      <c r="T588" s="207"/>
      <c r="U588" s="7"/>
      <c r="V588" s="7"/>
      <c r="W588" s="7"/>
      <c r="X588" s="7"/>
      <c r="Y588" s="207"/>
      <c r="Z588" s="7"/>
    </row>
    <row r="589" ht="14.25" customHeight="1">
      <c r="A589" s="7"/>
      <c r="B589" s="207"/>
      <c r="C589" s="25"/>
      <c r="D589" s="207"/>
      <c r="E589" s="7"/>
      <c r="F589" s="7"/>
      <c r="G589" s="7"/>
      <c r="H589" s="7"/>
      <c r="I589" s="7"/>
      <c r="J589" s="207"/>
      <c r="K589" s="207"/>
      <c r="L589" s="207"/>
      <c r="M589" s="7"/>
      <c r="N589" s="7"/>
      <c r="O589" s="7"/>
      <c r="P589" s="7"/>
      <c r="Q589" s="7"/>
      <c r="R589" s="7"/>
      <c r="S589" s="7"/>
      <c r="T589" s="207"/>
      <c r="U589" s="7"/>
      <c r="V589" s="7"/>
      <c r="W589" s="7"/>
      <c r="X589" s="7"/>
      <c r="Y589" s="207"/>
      <c r="Z589" s="7"/>
    </row>
    <row r="590" ht="14.25" customHeight="1">
      <c r="A590" s="7"/>
      <c r="B590" s="207"/>
      <c r="C590" s="25"/>
      <c r="D590" s="207"/>
      <c r="E590" s="7"/>
      <c r="F590" s="7"/>
      <c r="G590" s="7"/>
      <c r="H590" s="7"/>
      <c r="I590" s="7"/>
      <c r="J590" s="207"/>
      <c r="K590" s="207"/>
      <c r="L590" s="207"/>
      <c r="M590" s="7"/>
      <c r="N590" s="7"/>
      <c r="O590" s="7"/>
      <c r="P590" s="7"/>
      <c r="Q590" s="7"/>
      <c r="R590" s="7"/>
      <c r="S590" s="7"/>
      <c r="T590" s="207"/>
      <c r="U590" s="7"/>
      <c r="V590" s="7"/>
      <c r="W590" s="7"/>
      <c r="X590" s="7"/>
      <c r="Y590" s="207"/>
      <c r="Z590" s="7"/>
    </row>
    <row r="591" ht="14.25" customHeight="1">
      <c r="A591" s="7"/>
      <c r="B591" s="207"/>
      <c r="C591" s="25"/>
      <c r="D591" s="207"/>
      <c r="E591" s="7"/>
      <c r="F591" s="7"/>
      <c r="G591" s="7"/>
      <c r="H591" s="7"/>
      <c r="I591" s="7"/>
      <c r="J591" s="207"/>
      <c r="K591" s="207"/>
      <c r="L591" s="207"/>
      <c r="M591" s="7"/>
      <c r="N591" s="7"/>
      <c r="O591" s="7"/>
      <c r="P591" s="7"/>
      <c r="Q591" s="7"/>
      <c r="R591" s="7"/>
      <c r="S591" s="7"/>
      <c r="T591" s="207"/>
      <c r="U591" s="7"/>
      <c r="V591" s="7"/>
      <c r="W591" s="7"/>
      <c r="X591" s="7"/>
      <c r="Y591" s="207"/>
      <c r="Z591" s="7"/>
    </row>
    <row r="592" ht="14.25" customHeight="1">
      <c r="A592" s="7"/>
      <c r="B592" s="207"/>
      <c r="C592" s="25"/>
      <c r="D592" s="207"/>
      <c r="E592" s="7"/>
      <c r="F592" s="7"/>
      <c r="G592" s="7"/>
      <c r="H592" s="7"/>
      <c r="I592" s="7"/>
      <c r="J592" s="207"/>
      <c r="K592" s="207"/>
      <c r="L592" s="207"/>
      <c r="M592" s="7"/>
      <c r="N592" s="7"/>
      <c r="O592" s="7"/>
      <c r="P592" s="7"/>
      <c r="Q592" s="7"/>
      <c r="R592" s="7"/>
      <c r="S592" s="7"/>
      <c r="T592" s="207"/>
      <c r="U592" s="7"/>
      <c r="V592" s="7"/>
      <c r="W592" s="7"/>
      <c r="X592" s="7"/>
      <c r="Y592" s="207"/>
      <c r="Z592" s="7"/>
    </row>
    <row r="593" ht="14.25" customHeight="1">
      <c r="A593" s="7"/>
      <c r="B593" s="207"/>
      <c r="C593" s="25"/>
      <c r="D593" s="207"/>
      <c r="E593" s="7"/>
      <c r="F593" s="7"/>
      <c r="G593" s="7"/>
      <c r="H593" s="7"/>
      <c r="I593" s="7"/>
      <c r="J593" s="207"/>
      <c r="K593" s="207"/>
      <c r="L593" s="207"/>
      <c r="M593" s="7"/>
      <c r="N593" s="7"/>
      <c r="O593" s="7"/>
      <c r="P593" s="7"/>
      <c r="Q593" s="7"/>
      <c r="R593" s="7"/>
      <c r="S593" s="7"/>
      <c r="T593" s="207"/>
      <c r="U593" s="7"/>
      <c r="V593" s="7"/>
      <c r="W593" s="7"/>
      <c r="X593" s="7"/>
      <c r="Y593" s="207"/>
      <c r="Z593" s="7"/>
    </row>
    <row r="594" ht="14.25" customHeight="1">
      <c r="A594" s="7"/>
      <c r="B594" s="207"/>
      <c r="C594" s="25"/>
      <c r="D594" s="207"/>
      <c r="E594" s="7"/>
      <c r="F594" s="7"/>
      <c r="G594" s="7"/>
      <c r="H594" s="7"/>
      <c r="I594" s="7"/>
      <c r="J594" s="207"/>
      <c r="K594" s="207"/>
      <c r="L594" s="207"/>
      <c r="M594" s="7"/>
      <c r="N594" s="7"/>
      <c r="O594" s="7"/>
      <c r="P594" s="7"/>
      <c r="Q594" s="7"/>
      <c r="R594" s="7"/>
      <c r="S594" s="7"/>
      <c r="T594" s="207"/>
      <c r="U594" s="7"/>
      <c r="V594" s="7"/>
      <c r="W594" s="7"/>
      <c r="X594" s="7"/>
      <c r="Y594" s="207"/>
      <c r="Z594" s="7"/>
    </row>
    <row r="595" ht="14.25" customHeight="1">
      <c r="A595" s="7"/>
      <c r="B595" s="207"/>
      <c r="C595" s="25"/>
      <c r="D595" s="207"/>
      <c r="E595" s="7"/>
      <c r="F595" s="7"/>
      <c r="G595" s="7"/>
      <c r="H595" s="7"/>
      <c r="I595" s="7"/>
      <c r="J595" s="207"/>
      <c r="K595" s="207"/>
      <c r="L595" s="207"/>
      <c r="M595" s="7"/>
      <c r="N595" s="7"/>
      <c r="O595" s="7"/>
      <c r="P595" s="7"/>
      <c r="Q595" s="7"/>
      <c r="R595" s="7"/>
      <c r="S595" s="7"/>
      <c r="T595" s="207"/>
      <c r="U595" s="7"/>
      <c r="V595" s="7"/>
      <c r="W595" s="7"/>
      <c r="X595" s="7"/>
      <c r="Y595" s="207"/>
      <c r="Z595" s="7"/>
    </row>
    <row r="596" ht="14.25" customHeight="1">
      <c r="A596" s="7"/>
      <c r="B596" s="207"/>
      <c r="C596" s="25"/>
      <c r="D596" s="207"/>
      <c r="E596" s="7"/>
      <c r="F596" s="7"/>
      <c r="G596" s="7"/>
      <c r="H596" s="7"/>
      <c r="I596" s="7"/>
      <c r="J596" s="207"/>
      <c r="K596" s="207"/>
      <c r="L596" s="207"/>
      <c r="M596" s="7"/>
      <c r="N596" s="7"/>
      <c r="O596" s="7"/>
      <c r="P596" s="7"/>
      <c r="Q596" s="7"/>
      <c r="R596" s="7"/>
      <c r="S596" s="7"/>
      <c r="T596" s="207"/>
      <c r="U596" s="7"/>
      <c r="V596" s="7"/>
      <c r="W596" s="7"/>
      <c r="X596" s="7"/>
      <c r="Y596" s="207"/>
      <c r="Z596" s="7"/>
    </row>
    <row r="597" ht="14.25" customHeight="1">
      <c r="A597" s="7"/>
      <c r="B597" s="207"/>
      <c r="C597" s="25"/>
      <c r="D597" s="207"/>
      <c r="E597" s="7"/>
      <c r="F597" s="7"/>
      <c r="G597" s="7"/>
      <c r="H597" s="7"/>
      <c r="I597" s="7"/>
      <c r="J597" s="207"/>
      <c r="K597" s="207"/>
      <c r="L597" s="207"/>
      <c r="M597" s="7"/>
      <c r="N597" s="7"/>
      <c r="O597" s="7"/>
      <c r="P597" s="7"/>
      <c r="Q597" s="7"/>
      <c r="R597" s="7"/>
      <c r="S597" s="7"/>
      <c r="T597" s="207"/>
      <c r="U597" s="7"/>
      <c r="V597" s="7"/>
      <c r="W597" s="7"/>
      <c r="X597" s="7"/>
      <c r="Y597" s="207"/>
      <c r="Z597" s="7"/>
    </row>
    <row r="598" ht="14.25" customHeight="1">
      <c r="A598" s="7"/>
      <c r="B598" s="207"/>
      <c r="C598" s="25"/>
      <c r="D598" s="207"/>
      <c r="E598" s="7"/>
      <c r="F598" s="7"/>
      <c r="G598" s="7"/>
      <c r="H598" s="7"/>
      <c r="I598" s="7"/>
      <c r="J598" s="207"/>
      <c r="K598" s="207"/>
      <c r="L598" s="207"/>
      <c r="M598" s="7"/>
      <c r="N598" s="7"/>
      <c r="O598" s="7"/>
      <c r="P598" s="7"/>
      <c r="Q598" s="7"/>
      <c r="R598" s="7"/>
      <c r="S598" s="7"/>
      <c r="T598" s="207"/>
      <c r="U598" s="7"/>
      <c r="V598" s="7"/>
      <c r="W598" s="7"/>
      <c r="X598" s="7"/>
      <c r="Y598" s="207"/>
      <c r="Z598" s="7"/>
    </row>
    <row r="599" ht="14.25" customHeight="1">
      <c r="A599" s="7"/>
      <c r="B599" s="207"/>
      <c r="C599" s="25"/>
      <c r="D599" s="207"/>
      <c r="E599" s="7"/>
      <c r="F599" s="7"/>
      <c r="G599" s="7"/>
      <c r="H599" s="7"/>
      <c r="I599" s="7"/>
      <c r="J599" s="207"/>
      <c r="K599" s="207"/>
      <c r="L599" s="207"/>
      <c r="M599" s="7"/>
      <c r="N599" s="7"/>
      <c r="O599" s="7"/>
      <c r="P599" s="7"/>
      <c r="Q599" s="7"/>
      <c r="R599" s="7"/>
      <c r="S599" s="7"/>
      <c r="T599" s="207"/>
      <c r="U599" s="7"/>
      <c r="V599" s="7"/>
      <c r="W599" s="7"/>
      <c r="X599" s="7"/>
      <c r="Y599" s="207"/>
      <c r="Z599" s="7"/>
    </row>
    <row r="600" ht="14.25" customHeight="1">
      <c r="A600" s="7"/>
      <c r="B600" s="207"/>
      <c r="C600" s="25"/>
      <c r="D600" s="207"/>
      <c r="E600" s="7"/>
      <c r="F600" s="7"/>
      <c r="G600" s="7"/>
      <c r="H600" s="7"/>
      <c r="I600" s="7"/>
      <c r="J600" s="207"/>
      <c r="K600" s="207"/>
      <c r="L600" s="207"/>
      <c r="M600" s="7"/>
      <c r="N600" s="7"/>
      <c r="O600" s="7"/>
      <c r="P600" s="7"/>
      <c r="Q600" s="7"/>
      <c r="R600" s="7"/>
      <c r="S600" s="7"/>
      <c r="T600" s="207"/>
      <c r="U600" s="7"/>
      <c r="V600" s="7"/>
      <c r="W600" s="7"/>
      <c r="X600" s="7"/>
      <c r="Y600" s="207"/>
      <c r="Z600" s="7"/>
    </row>
    <row r="601" ht="14.25" customHeight="1">
      <c r="A601" s="7"/>
      <c r="B601" s="207"/>
      <c r="C601" s="25"/>
      <c r="D601" s="207"/>
      <c r="E601" s="7"/>
      <c r="F601" s="7"/>
      <c r="G601" s="7"/>
      <c r="H601" s="7"/>
      <c r="I601" s="7"/>
      <c r="J601" s="207"/>
      <c r="K601" s="207"/>
      <c r="L601" s="207"/>
      <c r="M601" s="7"/>
      <c r="N601" s="7"/>
      <c r="O601" s="7"/>
      <c r="P601" s="7"/>
      <c r="Q601" s="7"/>
      <c r="R601" s="7"/>
      <c r="S601" s="7"/>
      <c r="T601" s="207"/>
      <c r="U601" s="7"/>
      <c r="V601" s="7"/>
      <c r="W601" s="7"/>
      <c r="X601" s="7"/>
      <c r="Y601" s="207"/>
      <c r="Z601" s="7"/>
    </row>
    <row r="602" ht="14.25" customHeight="1">
      <c r="A602" s="7"/>
      <c r="B602" s="207"/>
      <c r="C602" s="25"/>
      <c r="D602" s="207"/>
      <c r="E602" s="7"/>
      <c r="F602" s="7"/>
      <c r="G602" s="7"/>
      <c r="H602" s="7"/>
      <c r="I602" s="7"/>
      <c r="J602" s="207"/>
      <c r="K602" s="207"/>
      <c r="L602" s="207"/>
      <c r="M602" s="7"/>
      <c r="N602" s="7"/>
      <c r="O602" s="7"/>
      <c r="P602" s="7"/>
      <c r="Q602" s="7"/>
      <c r="R602" s="7"/>
      <c r="S602" s="7"/>
      <c r="T602" s="207"/>
      <c r="U602" s="7"/>
      <c r="V602" s="7"/>
      <c r="W602" s="7"/>
      <c r="X602" s="7"/>
      <c r="Y602" s="207"/>
      <c r="Z602" s="7"/>
    </row>
    <row r="603" ht="14.25" customHeight="1">
      <c r="A603" s="7"/>
      <c r="B603" s="207"/>
      <c r="C603" s="25"/>
      <c r="D603" s="207"/>
      <c r="E603" s="7"/>
      <c r="F603" s="7"/>
      <c r="G603" s="7"/>
      <c r="H603" s="7"/>
      <c r="I603" s="7"/>
      <c r="J603" s="207"/>
      <c r="K603" s="207"/>
      <c r="L603" s="207"/>
      <c r="M603" s="7"/>
      <c r="N603" s="7"/>
      <c r="O603" s="7"/>
      <c r="P603" s="7"/>
      <c r="Q603" s="7"/>
      <c r="R603" s="7"/>
      <c r="S603" s="7"/>
      <c r="T603" s="207"/>
      <c r="U603" s="7"/>
      <c r="V603" s="7"/>
      <c r="W603" s="7"/>
      <c r="X603" s="7"/>
      <c r="Y603" s="207"/>
      <c r="Z603" s="7"/>
    </row>
    <row r="604" ht="14.25" customHeight="1">
      <c r="A604" s="7"/>
      <c r="B604" s="207"/>
      <c r="C604" s="25"/>
      <c r="D604" s="207"/>
      <c r="E604" s="7"/>
      <c r="F604" s="7"/>
      <c r="G604" s="7"/>
      <c r="H604" s="7"/>
      <c r="I604" s="7"/>
      <c r="J604" s="207"/>
      <c r="K604" s="207"/>
      <c r="L604" s="207"/>
      <c r="M604" s="7"/>
      <c r="N604" s="7"/>
      <c r="O604" s="7"/>
      <c r="P604" s="7"/>
      <c r="Q604" s="7"/>
      <c r="R604" s="7"/>
      <c r="S604" s="7"/>
      <c r="T604" s="207"/>
      <c r="U604" s="7"/>
      <c r="V604" s="7"/>
      <c r="W604" s="7"/>
      <c r="X604" s="7"/>
      <c r="Y604" s="207"/>
      <c r="Z604" s="7"/>
    </row>
    <row r="605" ht="14.25" customHeight="1">
      <c r="A605" s="7"/>
      <c r="B605" s="207"/>
      <c r="C605" s="25"/>
      <c r="D605" s="207"/>
      <c r="E605" s="7"/>
      <c r="F605" s="7"/>
      <c r="G605" s="7"/>
      <c r="H605" s="7"/>
      <c r="I605" s="7"/>
      <c r="J605" s="207"/>
      <c r="K605" s="207"/>
      <c r="L605" s="207"/>
      <c r="M605" s="7"/>
      <c r="N605" s="7"/>
      <c r="O605" s="7"/>
      <c r="P605" s="7"/>
      <c r="Q605" s="7"/>
      <c r="R605" s="7"/>
      <c r="S605" s="7"/>
      <c r="T605" s="207"/>
      <c r="U605" s="7"/>
      <c r="V605" s="7"/>
      <c r="W605" s="7"/>
      <c r="X605" s="7"/>
      <c r="Y605" s="207"/>
      <c r="Z605" s="7"/>
    </row>
    <row r="606" ht="14.25" customHeight="1">
      <c r="A606" s="7"/>
      <c r="B606" s="207"/>
      <c r="C606" s="25"/>
      <c r="D606" s="207"/>
      <c r="E606" s="7"/>
      <c r="F606" s="7"/>
      <c r="G606" s="7"/>
      <c r="H606" s="7"/>
      <c r="I606" s="7"/>
      <c r="J606" s="207"/>
      <c r="K606" s="207"/>
      <c r="L606" s="207"/>
      <c r="M606" s="7"/>
      <c r="N606" s="7"/>
      <c r="O606" s="7"/>
      <c r="P606" s="7"/>
      <c r="Q606" s="7"/>
      <c r="R606" s="7"/>
      <c r="S606" s="7"/>
      <c r="T606" s="207"/>
      <c r="U606" s="7"/>
      <c r="V606" s="7"/>
      <c r="W606" s="7"/>
      <c r="X606" s="7"/>
      <c r="Y606" s="207"/>
      <c r="Z606" s="7"/>
    </row>
    <row r="607" ht="14.25" customHeight="1">
      <c r="A607" s="7"/>
      <c r="B607" s="207"/>
      <c r="C607" s="25"/>
      <c r="D607" s="207"/>
      <c r="E607" s="7"/>
      <c r="F607" s="7"/>
      <c r="G607" s="7"/>
      <c r="H607" s="7"/>
      <c r="I607" s="7"/>
      <c r="J607" s="207"/>
      <c r="K607" s="207"/>
      <c r="L607" s="207"/>
      <c r="M607" s="7"/>
      <c r="N607" s="7"/>
      <c r="O607" s="7"/>
      <c r="P607" s="7"/>
      <c r="Q607" s="7"/>
      <c r="R607" s="7"/>
      <c r="S607" s="7"/>
      <c r="T607" s="207"/>
      <c r="U607" s="7"/>
      <c r="V607" s="7"/>
      <c r="W607" s="7"/>
      <c r="X607" s="7"/>
      <c r="Y607" s="207"/>
      <c r="Z607" s="7"/>
    </row>
    <row r="608" ht="14.25" customHeight="1">
      <c r="A608" s="7"/>
      <c r="B608" s="207"/>
      <c r="C608" s="25"/>
      <c r="D608" s="207"/>
      <c r="E608" s="7"/>
      <c r="F608" s="7"/>
      <c r="G608" s="7"/>
      <c r="H608" s="7"/>
      <c r="I608" s="7"/>
      <c r="J608" s="207"/>
      <c r="K608" s="207"/>
      <c r="L608" s="207"/>
      <c r="M608" s="7"/>
      <c r="N608" s="7"/>
      <c r="O608" s="7"/>
      <c r="P608" s="7"/>
      <c r="Q608" s="7"/>
      <c r="R608" s="7"/>
      <c r="S608" s="7"/>
      <c r="T608" s="207"/>
      <c r="U608" s="7"/>
      <c r="V608" s="7"/>
      <c r="W608" s="7"/>
      <c r="X608" s="7"/>
      <c r="Y608" s="207"/>
      <c r="Z608" s="7"/>
    </row>
    <row r="609" ht="14.25" customHeight="1">
      <c r="A609" s="7"/>
      <c r="B609" s="207"/>
      <c r="C609" s="25"/>
      <c r="D609" s="207"/>
      <c r="E609" s="7"/>
      <c r="F609" s="7"/>
      <c r="G609" s="7"/>
      <c r="H609" s="7"/>
      <c r="I609" s="7"/>
      <c r="J609" s="207"/>
      <c r="K609" s="207"/>
      <c r="L609" s="207"/>
      <c r="M609" s="7"/>
      <c r="N609" s="7"/>
      <c r="O609" s="7"/>
      <c r="P609" s="7"/>
      <c r="Q609" s="7"/>
      <c r="R609" s="7"/>
      <c r="S609" s="7"/>
      <c r="T609" s="207"/>
      <c r="U609" s="7"/>
      <c r="V609" s="7"/>
      <c r="W609" s="7"/>
      <c r="X609" s="7"/>
      <c r="Y609" s="207"/>
      <c r="Z609" s="7"/>
    </row>
    <row r="610" ht="14.25" customHeight="1">
      <c r="A610" s="7"/>
      <c r="B610" s="207"/>
      <c r="C610" s="25"/>
      <c r="D610" s="207"/>
      <c r="E610" s="7"/>
      <c r="F610" s="7"/>
      <c r="G610" s="7"/>
      <c r="H610" s="7"/>
      <c r="I610" s="7"/>
      <c r="J610" s="207"/>
      <c r="K610" s="207"/>
      <c r="L610" s="207"/>
      <c r="M610" s="7"/>
      <c r="N610" s="7"/>
      <c r="O610" s="7"/>
      <c r="P610" s="7"/>
      <c r="Q610" s="7"/>
      <c r="R610" s="7"/>
      <c r="S610" s="7"/>
      <c r="T610" s="207"/>
      <c r="U610" s="7"/>
      <c r="V610" s="7"/>
      <c r="W610" s="7"/>
      <c r="X610" s="7"/>
      <c r="Y610" s="207"/>
      <c r="Z610" s="7"/>
    </row>
    <row r="611" ht="14.25" customHeight="1">
      <c r="A611" s="7"/>
      <c r="B611" s="207"/>
      <c r="C611" s="25"/>
      <c r="D611" s="207"/>
      <c r="E611" s="7"/>
      <c r="F611" s="7"/>
      <c r="G611" s="7"/>
      <c r="H611" s="7"/>
      <c r="I611" s="7"/>
      <c r="J611" s="207"/>
      <c r="K611" s="207"/>
      <c r="L611" s="207"/>
      <c r="M611" s="7"/>
      <c r="N611" s="7"/>
      <c r="O611" s="7"/>
      <c r="P611" s="7"/>
      <c r="Q611" s="7"/>
      <c r="R611" s="7"/>
      <c r="S611" s="7"/>
      <c r="T611" s="207"/>
      <c r="U611" s="7"/>
      <c r="V611" s="7"/>
      <c r="W611" s="7"/>
      <c r="X611" s="7"/>
      <c r="Y611" s="207"/>
      <c r="Z611" s="7"/>
    </row>
    <row r="612" ht="14.25" customHeight="1">
      <c r="A612" s="7"/>
      <c r="B612" s="207"/>
      <c r="C612" s="25"/>
      <c r="D612" s="207"/>
      <c r="E612" s="7"/>
      <c r="F612" s="7"/>
      <c r="G612" s="7"/>
      <c r="H612" s="7"/>
      <c r="I612" s="7"/>
      <c r="J612" s="207"/>
      <c r="K612" s="207"/>
      <c r="L612" s="207"/>
      <c r="M612" s="7"/>
      <c r="N612" s="7"/>
      <c r="O612" s="7"/>
      <c r="P612" s="7"/>
      <c r="Q612" s="7"/>
      <c r="R612" s="7"/>
      <c r="S612" s="7"/>
      <c r="T612" s="207"/>
      <c r="U612" s="7"/>
      <c r="V612" s="7"/>
      <c r="W612" s="7"/>
      <c r="X612" s="7"/>
      <c r="Y612" s="207"/>
      <c r="Z612" s="7"/>
    </row>
    <row r="613" ht="14.25" customHeight="1">
      <c r="A613" s="7"/>
      <c r="B613" s="207"/>
      <c r="C613" s="25"/>
      <c r="D613" s="207"/>
      <c r="E613" s="7"/>
      <c r="F613" s="7"/>
      <c r="G613" s="7"/>
      <c r="H613" s="7"/>
      <c r="I613" s="7"/>
      <c r="J613" s="207"/>
      <c r="K613" s="207"/>
      <c r="L613" s="207"/>
      <c r="M613" s="7"/>
      <c r="N613" s="7"/>
      <c r="O613" s="7"/>
      <c r="P613" s="7"/>
      <c r="Q613" s="7"/>
      <c r="R613" s="7"/>
      <c r="S613" s="7"/>
      <c r="T613" s="207"/>
      <c r="U613" s="7"/>
      <c r="V613" s="7"/>
      <c r="W613" s="7"/>
      <c r="X613" s="7"/>
      <c r="Y613" s="207"/>
      <c r="Z613" s="7"/>
    </row>
    <row r="614" ht="14.25" customHeight="1">
      <c r="A614" s="7"/>
      <c r="B614" s="207"/>
      <c r="C614" s="25"/>
      <c r="D614" s="207"/>
      <c r="E614" s="7"/>
      <c r="F614" s="7"/>
      <c r="G614" s="7"/>
      <c r="H614" s="7"/>
      <c r="I614" s="7"/>
      <c r="J614" s="207"/>
      <c r="K614" s="207"/>
      <c r="L614" s="207"/>
      <c r="M614" s="7"/>
      <c r="N614" s="7"/>
      <c r="O614" s="7"/>
      <c r="P614" s="7"/>
      <c r="Q614" s="7"/>
      <c r="R614" s="7"/>
      <c r="S614" s="7"/>
      <c r="T614" s="207"/>
      <c r="U614" s="7"/>
      <c r="V614" s="7"/>
      <c r="W614" s="7"/>
      <c r="X614" s="7"/>
      <c r="Y614" s="207"/>
      <c r="Z614" s="7"/>
    </row>
    <row r="615" ht="14.25" customHeight="1">
      <c r="A615" s="7"/>
      <c r="B615" s="207"/>
      <c r="C615" s="25"/>
      <c r="D615" s="207"/>
      <c r="E615" s="7"/>
      <c r="F615" s="7"/>
      <c r="G615" s="7"/>
      <c r="H615" s="7"/>
      <c r="I615" s="7"/>
      <c r="J615" s="207"/>
      <c r="K615" s="207"/>
      <c r="L615" s="207"/>
      <c r="M615" s="7"/>
      <c r="N615" s="7"/>
      <c r="O615" s="7"/>
      <c r="P615" s="7"/>
      <c r="Q615" s="7"/>
      <c r="R615" s="7"/>
      <c r="S615" s="7"/>
      <c r="T615" s="207"/>
      <c r="U615" s="7"/>
      <c r="V615" s="7"/>
      <c r="W615" s="7"/>
      <c r="X615" s="7"/>
      <c r="Y615" s="207"/>
      <c r="Z615" s="7"/>
    </row>
    <row r="616" ht="14.25" customHeight="1">
      <c r="A616" s="7"/>
      <c r="B616" s="207"/>
      <c r="C616" s="25"/>
      <c r="D616" s="207"/>
      <c r="E616" s="7"/>
      <c r="F616" s="7"/>
      <c r="G616" s="7"/>
      <c r="H616" s="7"/>
      <c r="I616" s="7"/>
      <c r="J616" s="207"/>
      <c r="K616" s="207"/>
      <c r="L616" s="207"/>
      <c r="M616" s="7"/>
      <c r="N616" s="7"/>
      <c r="O616" s="7"/>
      <c r="P616" s="7"/>
      <c r="Q616" s="7"/>
      <c r="R616" s="7"/>
      <c r="S616" s="7"/>
      <c r="T616" s="207"/>
      <c r="U616" s="7"/>
      <c r="V616" s="7"/>
      <c r="W616" s="7"/>
      <c r="X616" s="7"/>
      <c r="Y616" s="207"/>
      <c r="Z616" s="7"/>
    </row>
    <row r="617" ht="14.25" customHeight="1">
      <c r="A617" s="7"/>
      <c r="B617" s="207"/>
      <c r="C617" s="25"/>
      <c r="D617" s="207"/>
      <c r="E617" s="7"/>
      <c r="F617" s="7"/>
      <c r="G617" s="7"/>
      <c r="H617" s="7"/>
      <c r="I617" s="7"/>
      <c r="J617" s="207"/>
      <c r="K617" s="207"/>
      <c r="L617" s="207"/>
      <c r="M617" s="7"/>
      <c r="N617" s="7"/>
      <c r="O617" s="7"/>
      <c r="P617" s="7"/>
      <c r="Q617" s="7"/>
      <c r="R617" s="7"/>
      <c r="S617" s="7"/>
      <c r="T617" s="207"/>
      <c r="U617" s="7"/>
      <c r="V617" s="7"/>
      <c r="W617" s="7"/>
      <c r="X617" s="7"/>
      <c r="Y617" s="207"/>
      <c r="Z617" s="7"/>
    </row>
    <row r="618" ht="14.25" customHeight="1">
      <c r="A618" s="7"/>
      <c r="B618" s="207"/>
      <c r="C618" s="25"/>
      <c r="D618" s="207"/>
      <c r="E618" s="7"/>
      <c r="F618" s="7"/>
      <c r="G618" s="7"/>
      <c r="H618" s="7"/>
      <c r="I618" s="7"/>
      <c r="J618" s="207"/>
      <c r="K618" s="207"/>
      <c r="L618" s="207"/>
      <c r="M618" s="7"/>
      <c r="N618" s="7"/>
      <c r="O618" s="7"/>
      <c r="P618" s="7"/>
      <c r="Q618" s="7"/>
      <c r="R618" s="7"/>
      <c r="S618" s="7"/>
      <c r="T618" s="207"/>
      <c r="U618" s="7"/>
      <c r="V618" s="7"/>
      <c r="W618" s="7"/>
      <c r="X618" s="7"/>
      <c r="Y618" s="207"/>
      <c r="Z618" s="7"/>
    </row>
    <row r="619" ht="14.25" customHeight="1">
      <c r="A619" s="7"/>
      <c r="B619" s="207"/>
      <c r="C619" s="25"/>
      <c r="D619" s="207"/>
      <c r="E619" s="7"/>
      <c r="F619" s="7"/>
      <c r="G619" s="7"/>
      <c r="H619" s="7"/>
      <c r="I619" s="7"/>
      <c r="J619" s="207"/>
      <c r="K619" s="207"/>
      <c r="L619" s="207"/>
      <c r="M619" s="7"/>
      <c r="N619" s="7"/>
      <c r="O619" s="7"/>
      <c r="P619" s="7"/>
      <c r="Q619" s="7"/>
      <c r="R619" s="7"/>
      <c r="S619" s="7"/>
      <c r="T619" s="207"/>
      <c r="U619" s="7"/>
      <c r="V619" s="7"/>
      <c r="W619" s="7"/>
      <c r="X619" s="7"/>
      <c r="Y619" s="207"/>
      <c r="Z619" s="7"/>
    </row>
    <row r="620" ht="14.25" customHeight="1">
      <c r="A620" s="7"/>
      <c r="B620" s="207"/>
      <c r="C620" s="25"/>
      <c r="D620" s="207"/>
      <c r="E620" s="7"/>
      <c r="F620" s="7"/>
      <c r="G620" s="7"/>
      <c r="H620" s="7"/>
      <c r="I620" s="7"/>
      <c r="J620" s="207"/>
      <c r="K620" s="207"/>
      <c r="L620" s="207"/>
      <c r="M620" s="7"/>
      <c r="N620" s="7"/>
      <c r="O620" s="7"/>
      <c r="P620" s="7"/>
      <c r="Q620" s="7"/>
      <c r="R620" s="7"/>
      <c r="S620" s="7"/>
      <c r="T620" s="207"/>
      <c r="U620" s="7"/>
      <c r="V620" s="7"/>
      <c r="W620" s="7"/>
      <c r="X620" s="7"/>
      <c r="Y620" s="207"/>
      <c r="Z620" s="7"/>
    </row>
    <row r="621" ht="14.25" customHeight="1">
      <c r="A621" s="7"/>
      <c r="B621" s="207"/>
      <c r="C621" s="25"/>
      <c r="D621" s="207"/>
      <c r="E621" s="7"/>
      <c r="F621" s="7"/>
      <c r="G621" s="7"/>
      <c r="H621" s="7"/>
      <c r="I621" s="7"/>
      <c r="J621" s="207"/>
      <c r="K621" s="207"/>
      <c r="L621" s="207"/>
      <c r="M621" s="7"/>
      <c r="N621" s="7"/>
      <c r="O621" s="7"/>
      <c r="P621" s="7"/>
      <c r="Q621" s="7"/>
      <c r="R621" s="7"/>
      <c r="S621" s="7"/>
      <c r="T621" s="207"/>
      <c r="U621" s="7"/>
      <c r="V621" s="7"/>
      <c r="W621" s="7"/>
      <c r="X621" s="7"/>
      <c r="Y621" s="207"/>
      <c r="Z621" s="7"/>
    </row>
    <row r="622" ht="14.25" customHeight="1">
      <c r="A622" s="7"/>
      <c r="B622" s="207"/>
      <c r="C622" s="25"/>
      <c r="D622" s="207"/>
      <c r="E622" s="7"/>
      <c r="F622" s="7"/>
      <c r="G622" s="7"/>
      <c r="H622" s="7"/>
      <c r="I622" s="7"/>
      <c r="J622" s="207"/>
      <c r="K622" s="207"/>
      <c r="L622" s="207"/>
      <c r="M622" s="7"/>
      <c r="N622" s="7"/>
      <c r="O622" s="7"/>
      <c r="P622" s="7"/>
      <c r="Q622" s="7"/>
      <c r="R622" s="7"/>
      <c r="S622" s="7"/>
      <c r="T622" s="207"/>
      <c r="U622" s="7"/>
      <c r="V622" s="7"/>
      <c r="W622" s="7"/>
      <c r="X622" s="7"/>
      <c r="Y622" s="207"/>
      <c r="Z622" s="7"/>
    </row>
    <row r="623" ht="14.25" customHeight="1">
      <c r="A623" s="7"/>
      <c r="B623" s="207"/>
      <c r="C623" s="25"/>
      <c r="D623" s="207"/>
      <c r="E623" s="7"/>
      <c r="F623" s="7"/>
      <c r="G623" s="7"/>
      <c r="H623" s="7"/>
      <c r="I623" s="7"/>
      <c r="J623" s="207"/>
      <c r="K623" s="207"/>
      <c r="L623" s="207"/>
      <c r="M623" s="7"/>
      <c r="N623" s="7"/>
      <c r="O623" s="7"/>
      <c r="P623" s="7"/>
      <c r="Q623" s="7"/>
      <c r="R623" s="7"/>
      <c r="S623" s="7"/>
      <c r="T623" s="207"/>
      <c r="U623" s="7"/>
      <c r="V623" s="7"/>
      <c r="W623" s="7"/>
      <c r="X623" s="7"/>
      <c r="Y623" s="207"/>
      <c r="Z623" s="7"/>
    </row>
    <row r="624" ht="14.25" customHeight="1">
      <c r="A624" s="7"/>
      <c r="B624" s="207"/>
      <c r="C624" s="25"/>
      <c r="D624" s="207"/>
      <c r="E624" s="7"/>
      <c r="F624" s="7"/>
      <c r="G624" s="7"/>
      <c r="H624" s="7"/>
      <c r="I624" s="7"/>
      <c r="J624" s="207"/>
      <c r="K624" s="207"/>
      <c r="L624" s="207"/>
      <c r="M624" s="7"/>
      <c r="N624" s="7"/>
      <c r="O624" s="7"/>
      <c r="P624" s="7"/>
      <c r="Q624" s="7"/>
      <c r="R624" s="7"/>
      <c r="S624" s="7"/>
      <c r="T624" s="207"/>
      <c r="U624" s="7"/>
      <c r="V624" s="7"/>
      <c r="W624" s="7"/>
      <c r="X624" s="7"/>
      <c r="Y624" s="207"/>
      <c r="Z624" s="7"/>
    </row>
    <row r="625" ht="14.25" customHeight="1">
      <c r="A625" s="7"/>
      <c r="B625" s="207"/>
      <c r="C625" s="25"/>
      <c r="D625" s="207"/>
      <c r="E625" s="7"/>
      <c r="F625" s="7"/>
      <c r="G625" s="7"/>
      <c r="H625" s="7"/>
      <c r="I625" s="7"/>
      <c r="J625" s="207"/>
      <c r="K625" s="207"/>
      <c r="L625" s="207"/>
      <c r="M625" s="7"/>
      <c r="N625" s="7"/>
      <c r="O625" s="7"/>
      <c r="P625" s="7"/>
      <c r="Q625" s="7"/>
      <c r="R625" s="7"/>
      <c r="S625" s="7"/>
      <c r="T625" s="207"/>
      <c r="U625" s="7"/>
      <c r="V625" s="7"/>
      <c r="W625" s="7"/>
      <c r="X625" s="7"/>
      <c r="Y625" s="207"/>
      <c r="Z625" s="7"/>
    </row>
    <row r="626" ht="14.25" customHeight="1">
      <c r="A626" s="7"/>
      <c r="B626" s="207"/>
      <c r="C626" s="25"/>
      <c r="D626" s="207"/>
      <c r="E626" s="7"/>
      <c r="F626" s="7"/>
      <c r="G626" s="7"/>
      <c r="H626" s="7"/>
      <c r="I626" s="7"/>
      <c r="J626" s="207"/>
      <c r="K626" s="207"/>
      <c r="L626" s="207"/>
      <c r="M626" s="7"/>
      <c r="N626" s="7"/>
      <c r="O626" s="7"/>
      <c r="P626" s="7"/>
      <c r="Q626" s="7"/>
      <c r="R626" s="7"/>
      <c r="S626" s="7"/>
      <c r="T626" s="207"/>
      <c r="U626" s="7"/>
      <c r="V626" s="7"/>
      <c r="W626" s="7"/>
      <c r="X626" s="7"/>
      <c r="Y626" s="207"/>
      <c r="Z626" s="7"/>
    </row>
    <row r="627" ht="14.25" customHeight="1">
      <c r="A627" s="7"/>
      <c r="B627" s="207"/>
      <c r="C627" s="25"/>
      <c r="D627" s="207"/>
      <c r="E627" s="7"/>
      <c r="F627" s="7"/>
      <c r="G627" s="7"/>
      <c r="H627" s="7"/>
      <c r="I627" s="7"/>
      <c r="J627" s="207"/>
      <c r="K627" s="207"/>
      <c r="L627" s="207"/>
      <c r="M627" s="7"/>
      <c r="N627" s="7"/>
      <c r="O627" s="7"/>
      <c r="P627" s="7"/>
      <c r="Q627" s="7"/>
      <c r="R627" s="7"/>
      <c r="S627" s="7"/>
      <c r="T627" s="207"/>
      <c r="U627" s="7"/>
      <c r="V627" s="7"/>
      <c r="W627" s="7"/>
      <c r="X627" s="7"/>
      <c r="Y627" s="207"/>
      <c r="Z627" s="7"/>
    </row>
    <row r="628" ht="14.25" customHeight="1">
      <c r="A628" s="7"/>
      <c r="B628" s="207"/>
      <c r="C628" s="25"/>
      <c r="D628" s="207"/>
      <c r="E628" s="7"/>
      <c r="F628" s="7"/>
      <c r="G628" s="7"/>
      <c r="H628" s="7"/>
      <c r="I628" s="7"/>
      <c r="J628" s="207"/>
      <c r="K628" s="207"/>
      <c r="L628" s="207"/>
      <c r="M628" s="7"/>
      <c r="N628" s="7"/>
      <c r="O628" s="7"/>
      <c r="P628" s="7"/>
      <c r="Q628" s="7"/>
      <c r="R628" s="7"/>
      <c r="S628" s="7"/>
      <c r="T628" s="207"/>
      <c r="U628" s="7"/>
      <c r="V628" s="7"/>
      <c r="W628" s="7"/>
      <c r="X628" s="7"/>
      <c r="Y628" s="207"/>
      <c r="Z628" s="7"/>
    </row>
    <row r="629" ht="14.25" customHeight="1">
      <c r="A629" s="7"/>
      <c r="B629" s="207"/>
      <c r="C629" s="25"/>
      <c r="D629" s="207"/>
      <c r="E629" s="7"/>
      <c r="F629" s="7"/>
      <c r="G629" s="7"/>
      <c r="H629" s="7"/>
      <c r="I629" s="7"/>
      <c r="J629" s="207"/>
      <c r="K629" s="207"/>
      <c r="L629" s="207"/>
      <c r="M629" s="7"/>
      <c r="N629" s="7"/>
      <c r="O629" s="7"/>
      <c r="P629" s="7"/>
      <c r="Q629" s="7"/>
      <c r="R629" s="7"/>
      <c r="S629" s="7"/>
      <c r="T629" s="207"/>
      <c r="U629" s="7"/>
      <c r="V629" s="7"/>
      <c r="W629" s="7"/>
      <c r="X629" s="7"/>
      <c r="Y629" s="207"/>
      <c r="Z629" s="7"/>
    </row>
    <row r="630" ht="14.25" customHeight="1">
      <c r="A630" s="7"/>
      <c r="B630" s="207"/>
      <c r="C630" s="25"/>
      <c r="D630" s="207"/>
      <c r="E630" s="7"/>
      <c r="F630" s="7"/>
      <c r="G630" s="7"/>
      <c r="H630" s="7"/>
      <c r="I630" s="7"/>
      <c r="J630" s="207"/>
      <c r="K630" s="207"/>
      <c r="L630" s="207"/>
      <c r="M630" s="7"/>
      <c r="N630" s="7"/>
      <c r="O630" s="7"/>
      <c r="P630" s="7"/>
      <c r="Q630" s="7"/>
      <c r="R630" s="7"/>
      <c r="S630" s="7"/>
      <c r="T630" s="207"/>
      <c r="U630" s="7"/>
      <c r="V630" s="7"/>
      <c r="W630" s="7"/>
      <c r="X630" s="7"/>
      <c r="Y630" s="207"/>
      <c r="Z630" s="7"/>
    </row>
    <row r="631" ht="14.25" customHeight="1">
      <c r="A631" s="7"/>
      <c r="B631" s="207"/>
      <c r="C631" s="25"/>
      <c r="D631" s="207"/>
      <c r="E631" s="7"/>
      <c r="F631" s="7"/>
      <c r="G631" s="7"/>
      <c r="H631" s="7"/>
      <c r="I631" s="7"/>
      <c r="J631" s="207"/>
      <c r="K631" s="207"/>
      <c r="L631" s="207"/>
      <c r="M631" s="7"/>
      <c r="N631" s="7"/>
      <c r="O631" s="7"/>
      <c r="P631" s="7"/>
      <c r="Q631" s="7"/>
      <c r="R631" s="7"/>
      <c r="S631" s="7"/>
      <c r="T631" s="207"/>
      <c r="U631" s="7"/>
      <c r="V631" s="7"/>
      <c r="W631" s="7"/>
      <c r="X631" s="7"/>
      <c r="Y631" s="207"/>
      <c r="Z631" s="7"/>
    </row>
    <row r="632" ht="14.25" customHeight="1">
      <c r="A632" s="7"/>
      <c r="B632" s="207"/>
      <c r="C632" s="25"/>
      <c r="D632" s="207"/>
      <c r="E632" s="7"/>
      <c r="F632" s="7"/>
      <c r="G632" s="7"/>
      <c r="H632" s="7"/>
      <c r="I632" s="7"/>
      <c r="J632" s="207"/>
      <c r="K632" s="207"/>
      <c r="L632" s="207"/>
      <c r="M632" s="7"/>
      <c r="N632" s="7"/>
      <c r="O632" s="7"/>
      <c r="P632" s="7"/>
      <c r="Q632" s="7"/>
      <c r="R632" s="7"/>
      <c r="S632" s="7"/>
      <c r="T632" s="207"/>
      <c r="U632" s="7"/>
      <c r="V632" s="7"/>
      <c r="W632" s="7"/>
      <c r="X632" s="7"/>
      <c r="Y632" s="207"/>
      <c r="Z632" s="7"/>
    </row>
    <row r="633" ht="14.25" customHeight="1">
      <c r="A633" s="7"/>
      <c r="B633" s="207"/>
      <c r="C633" s="25"/>
      <c r="D633" s="207"/>
      <c r="E633" s="7"/>
      <c r="F633" s="7"/>
      <c r="G633" s="7"/>
      <c r="H633" s="7"/>
      <c r="I633" s="7"/>
      <c r="J633" s="207"/>
      <c r="K633" s="207"/>
      <c r="L633" s="207"/>
      <c r="M633" s="7"/>
      <c r="N633" s="7"/>
      <c r="O633" s="7"/>
      <c r="P633" s="7"/>
      <c r="Q633" s="7"/>
      <c r="R633" s="7"/>
      <c r="S633" s="7"/>
      <c r="T633" s="207"/>
      <c r="U633" s="7"/>
      <c r="V633" s="7"/>
      <c r="W633" s="7"/>
      <c r="X633" s="7"/>
      <c r="Y633" s="207"/>
      <c r="Z633" s="7"/>
    </row>
    <row r="634" ht="14.25" customHeight="1">
      <c r="A634" s="7"/>
      <c r="B634" s="207"/>
      <c r="C634" s="25"/>
      <c r="D634" s="207"/>
      <c r="E634" s="7"/>
      <c r="F634" s="7"/>
      <c r="G634" s="7"/>
      <c r="H634" s="7"/>
      <c r="I634" s="7"/>
      <c r="J634" s="207"/>
      <c r="K634" s="207"/>
      <c r="L634" s="207"/>
      <c r="M634" s="7"/>
      <c r="N634" s="7"/>
      <c r="O634" s="7"/>
      <c r="P634" s="7"/>
      <c r="Q634" s="7"/>
      <c r="R634" s="7"/>
      <c r="S634" s="7"/>
      <c r="T634" s="207"/>
      <c r="U634" s="7"/>
      <c r="V634" s="7"/>
      <c r="W634" s="7"/>
      <c r="X634" s="7"/>
      <c r="Y634" s="207"/>
      <c r="Z634" s="7"/>
    </row>
    <row r="635" ht="14.25" customHeight="1">
      <c r="A635" s="7"/>
      <c r="B635" s="207"/>
      <c r="C635" s="25"/>
      <c r="D635" s="207"/>
      <c r="E635" s="7"/>
      <c r="F635" s="7"/>
      <c r="G635" s="7"/>
      <c r="H635" s="7"/>
      <c r="I635" s="7"/>
      <c r="J635" s="207"/>
      <c r="K635" s="207"/>
      <c r="L635" s="207"/>
      <c r="M635" s="7"/>
      <c r="N635" s="7"/>
      <c r="O635" s="7"/>
      <c r="P635" s="7"/>
      <c r="Q635" s="7"/>
      <c r="R635" s="7"/>
      <c r="S635" s="7"/>
      <c r="T635" s="207"/>
      <c r="U635" s="7"/>
      <c r="V635" s="7"/>
      <c r="W635" s="7"/>
      <c r="X635" s="7"/>
      <c r="Y635" s="207"/>
      <c r="Z635" s="7"/>
    </row>
    <row r="636" ht="14.25" customHeight="1">
      <c r="A636" s="7"/>
      <c r="B636" s="207"/>
      <c r="C636" s="25"/>
      <c r="D636" s="207"/>
      <c r="E636" s="7"/>
      <c r="F636" s="7"/>
      <c r="G636" s="7"/>
      <c r="H636" s="7"/>
      <c r="I636" s="7"/>
      <c r="J636" s="207"/>
      <c r="K636" s="207"/>
      <c r="L636" s="207"/>
      <c r="M636" s="7"/>
      <c r="N636" s="7"/>
      <c r="O636" s="7"/>
      <c r="P636" s="7"/>
      <c r="Q636" s="7"/>
      <c r="R636" s="7"/>
      <c r="S636" s="7"/>
      <c r="T636" s="207"/>
      <c r="U636" s="7"/>
      <c r="V636" s="7"/>
      <c r="W636" s="7"/>
      <c r="X636" s="7"/>
      <c r="Y636" s="207"/>
      <c r="Z636" s="7"/>
    </row>
    <row r="637" ht="14.25" customHeight="1">
      <c r="A637" s="7"/>
      <c r="B637" s="207"/>
      <c r="C637" s="25"/>
      <c r="D637" s="207"/>
      <c r="E637" s="7"/>
      <c r="F637" s="7"/>
      <c r="G637" s="7"/>
      <c r="H637" s="7"/>
      <c r="I637" s="7"/>
      <c r="J637" s="207"/>
      <c r="K637" s="207"/>
      <c r="L637" s="207"/>
      <c r="M637" s="7"/>
      <c r="N637" s="7"/>
      <c r="O637" s="7"/>
      <c r="P637" s="7"/>
      <c r="Q637" s="7"/>
      <c r="R637" s="7"/>
      <c r="S637" s="7"/>
      <c r="T637" s="207"/>
      <c r="U637" s="7"/>
      <c r="V637" s="7"/>
      <c r="W637" s="7"/>
      <c r="X637" s="7"/>
      <c r="Y637" s="207"/>
      <c r="Z637" s="7"/>
    </row>
    <row r="638" ht="14.25" customHeight="1">
      <c r="A638" s="7"/>
      <c r="B638" s="207"/>
      <c r="C638" s="25"/>
      <c r="D638" s="207"/>
      <c r="E638" s="7"/>
      <c r="F638" s="7"/>
      <c r="G638" s="7"/>
      <c r="H638" s="7"/>
      <c r="I638" s="7"/>
      <c r="J638" s="207"/>
      <c r="K638" s="207"/>
      <c r="L638" s="207"/>
      <c r="M638" s="7"/>
      <c r="N638" s="7"/>
      <c r="O638" s="7"/>
      <c r="P638" s="7"/>
      <c r="Q638" s="7"/>
      <c r="R638" s="7"/>
      <c r="S638" s="7"/>
      <c r="T638" s="207"/>
      <c r="U638" s="7"/>
      <c r="V638" s="7"/>
      <c r="W638" s="7"/>
      <c r="X638" s="7"/>
      <c r="Y638" s="207"/>
      <c r="Z638" s="7"/>
    </row>
    <row r="639" ht="14.25" customHeight="1">
      <c r="A639" s="7"/>
      <c r="B639" s="207"/>
      <c r="C639" s="25"/>
      <c r="D639" s="207"/>
      <c r="E639" s="7"/>
      <c r="F639" s="7"/>
      <c r="G639" s="7"/>
      <c r="H639" s="7"/>
      <c r="I639" s="7"/>
      <c r="J639" s="207"/>
      <c r="K639" s="207"/>
      <c r="L639" s="207"/>
      <c r="M639" s="7"/>
      <c r="N639" s="7"/>
      <c r="O639" s="7"/>
      <c r="P639" s="7"/>
      <c r="Q639" s="7"/>
      <c r="R639" s="7"/>
      <c r="S639" s="7"/>
      <c r="T639" s="207"/>
      <c r="U639" s="7"/>
      <c r="V639" s="7"/>
      <c r="W639" s="7"/>
      <c r="X639" s="7"/>
      <c r="Y639" s="207"/>
      <c r="Z639" s="7"/>
    </row>
    <row r="640" ht="14.25" customHeight="1">
      <c r="A640" s="7"/>
      <c r="B640" s="207"/>
      <c r="C640" s="25"/>
      <c r="D640" s="207"/>
      <c r="E640" s="7"/>
      <c r="F640" s="7"/>
      <c r="G640" s="7"/>
      <c r="H640" s="7"/>
      <c r="I640" s="7"/>
      <c r="J640" s="207"/>
      <c r="K640" s="207"/>
      <c r="L640" s="207"/>
      <c r="M640" s="7"/>
      <c r="N640" s="7"/>
      <c r="O640" s="7"/>
      <c r="P640" s="7"/>
      <c r="Q640" s="7"/>
      <c r="R640" s="7"/>
      <c r="S640" s="7"/>
      <c r="T640" s="207"/>
      <c r="U640" s="7"/>
      <c r="V640" s="7"/>
      <c r="W640" s="7"/>
      <c r="X640" s="7"/>
      <c r="Y640" s="207"/>
      <c r="Z640" s="7"/>
    </row>
    <row r="641" ht="14.25" customHeight="1">
      <c r="A641" s="7"/>
      <c r="B641" s="207"/>
      <c r="C641" s="25"/>
      <c r="D641" s="207"/>
      <c r="E641" s="7"/>
      <c r="F641" s="7"/>
      <c r="G641" s="7"/>
      <c r="H641" s="7"/>
      <c r="I641" s="7"/>
      <c r="J641" s="207"/>
      <c r="K641" s="207"/>
      <c r="L641" s="207"/>
      <c r="M641" s="7"/>
      <c r="N641" s="7"/>
      <c r="O641" s="7"/>
      <c r="P641" s="7"/>
      <c r="Q641" s="7"/>
      <c r="R641" s="7"/>
      <c r="S641" s="7"/>
      <c r="T641" s="207"/>
      <c r="U641" s="7"/>
      <c r="V641" s="7"/>
      <c r="W641" s="7"/>
      <c r="X641" s="7"/>
      <c r="Y641" s="207"/>
      <c r="Z641" s="7"/>
    </row>
    <row r="642" ht="14.25" customHeight="1">
      <c r="A642" s="7"/>
      <c r="B642" s="207"/>
      <c r="C642" s="25"/>
      <c r="D642" s="207"/>
      <c r="E642" s="7"/>
      <c r="F642" s="7"/>
      <c r="G642" s="7"/>
      <c r="H642" s="7"/>
      <c r="I642" s="7"/>
      <c r="J642" s="207"/>
      <c r="K642" s="207"/>
      <c r="L642" s="207"/>
      <c r="M642" s="7"/>
      <c r="N642" s="7"/>
      <c r="O642" s="7"/>
      <c r="P642" s="7"/>
      <c r="Q642" s="7"/>
      <c r="R642" s="7"/>
      <c r="S642" s="7"/>
      <c r="T642" s="207"/>
      <c r="U642" s="7"/>
      <c r="V642" s="7"/>
      <c r="W642" s="7"/>
      <c r="X642" s="7"/>
      <c r="Y642" s="207"/>
      <c r="Z642" s="7"/>
    </row>
    <row r="643" ht="14.25" customHeight="1">
      <c r="A643" s="7"/>
      <c r="B643" s="207"/>
      <c r="C643" s="25"/>
      <c r="D643" s="207"/>
      <c r="E643" s="7"/>
      <c r="F643" s="7"/>
      <c r="G643" s="7"/>
      <c r="H643" s="7"/>
      <c r="I643" s="7"/>
      <c r="J643" s="207"/>
      <c r="K643" s="207"/>
      <c r="L643" s="207"/>
      <c r="M643" s="7"/>
      <c r="N643" s="7"/>
      <c r="O643" s="7"/>
      <c r="P643" s="7"/>
      <c r="Q643" s="7"/>
      <c r="R643" s="7"/>
      <c r="S643" s="7"/>
      <c r="T643" s="207"/>
      <c r="U643" s="7"/>
      <c r="V643" s="7"/>
      <c r="W643" s="7"/>
      <c r="X643" s="7"/>
      <c r="Y643" s="207"/>
      <c r="Z643" s="7"/>
    </row>
    <row r="644" ht="14.25" customHeight="1">
      <c r="A644" s="7"/>
      <c r="B644" s="207"/>
      <c r="C644" s="25"/>
      <c r="D644" s="207"/>
      <c r="E644" s="7"/>
      <c r="F644" s="7"/>
      <c r="G644" s="7"/>
      <c r="H644" s="7"/>
      <c r="I644" s="7"/>
      <c r="J644" s="207"/>
      <c r="K644" s="207"/>
      <c r="L644" s="207"/>
      <c r="M644" s="7"/>
      <c r="N644" s="7"/>
      <c r="O644" s="7"/>
      <c r="P644" s="7"/>
      <c r="Q644" s="7"/>
      <c r="R644" s="7"/>
      <c r="S644" s="7"/>
      <c r="T644" s="207"/>
      <c r="U644" s="7"/>
      <c r="V644" s="7"/>
      <c r="W644" s="7"/>
      <c r="X644" s="7"/>
      <c r="Y644" s="207"/>
      <c r="Z644" s="7"/>
    </row>
    <row r="645" ht="14.25" customHeight="1">
      <c r="A645" s="7"/>
      <c r="B645" s="207"/>
      <c r="C645" s="25"/>
      <c r="D645" s="207"/>
      <c r="E645" s="7"/>
      <c r="F645" s="7"/>
      <c r="G645" s="7"/>
      <c r="H645" s="7"/>
      <c r="I645" s="7"/>
      <c r="J645" s="207"/>
      <c r="K645" s="207"/>
      <c r="L645" s="207"/>
      <c r="M645" s="7"/>
      <c r="N645" s="7"/>
      <c r="O645" s="7"/>
      <c r="P645" s="7"/>
      <c r="Q645" s="7"/>
      <c r="R645" s="7"/>
      <c r="S645" s="7"/>
      <c r="T645" s="207"/>
      <c r="U645" s="7"/>
      <c r="V645" s="7"/>
      <c r="W645" s="7"/>
      <c r="X645" s="7"/>
      <c r="Y645" s="207"/>
      <c r="Z645" s="7"/>
    </row>
    <row r="646" ht="14.25" customHeight="1">
      <c r="A646" s="7"/>
      <c r="B646" s="207"/>
      <c r="C646" s="25"/>
      <c r="D646" s="207"/>
      <c r="E646" s="7"/>
      <c r="F646" s="7"/>
      <c r="G646" s="7"/>
      <c r="H646" s="7"/>
      <c r="I646" s="7"/>
      <c r="J646" s="207"/>
      <c r="K646" s="207"/>
      <c r="L646" s="207"/>
      <c r="M646" s="7"/>
      <c r="N646" s="7"/>
      <c r="O646" s="7"/>
      <c r="P646" s="7"/>
      <c r="Q646" s="7"/>
      <c r="R646" s="7"/>
      <c r="S646" s="7"/>
      <c r="T646" s="207"/>
      <c r="U646" s="7"/>
      <c r="V646" s="7"/>
      <c r="W646" s="7"/>
      <c r="X646" s="7"/>
      <c r="Y646" s="207"/>
      <c r="Z646" s="7"/>
    </row>
    <row r="647" ht="14.25" customHeight="1">
      <c r="A647" s="7"/>
      <c r="B647" s="207"/>
      <c r="C647" s="25"/>
      <c r="D647" s="207"/>
      <c r="E647" s="7"/>
      <c r="F647" s="7"/>
      <c r="G647" s="7"/>
      <c r="H647" s="7"/>
      <c r="I647" s="7"/>
      <c r="J647" s="207"/>
      <c r="K647" s="207"/>
      <c r="L647" s="207"/>
      <c r="M647" s="7"/>
      <c r="N647" s="7"/>
      <c r="O647" s="7"/>
      <c r="P647" s="7"/>
      <c r="Q647" s="7"/>
      <c r="R647" s="7"/>
      <c r="S647" s="7"/>
      <c r="T647" s="207"/>
      <c r="U647" s="7"/>
      <c r="V647" s="7"/>
      <c r="W647" s="7"/>
      <c r="X647" s="7"/>
      <c r="Y647" s="207"/>
      <c r="Z647" s="7"/>
    </row>
    <row r="648" ht="14.25" customHeight="1">
      <c r="A648" s="7"/>
      <c r="B648" s="207"/>
      <c r="C648" s="25"/>
      <c r="D648" s="207"/>
      <c r="E648" s="7"/>
      <c r="F648" s="7"/>
      <c r="G648" s="7"/>
      <c r="H648" s="7"/>
      <c r="I648" s="7"/>
      <c r="J648" s="207"/>
      <c r="K648" s="207"/>
      <c r="L648" s="207"/>
      <c r="M648" s="7"/>
      <c r="N648" s="7"/>
      <c r="O648" s="7"/>
      <c r="P648" s="7"/>
      <c r="Q648" s="7"/>
      <c r="R648" s="7"/>
      <c r="S648" s="7"/>
      <c r="T648" s="207"/>
      <c r="U648" s="7"/>
      <c r="V648" s="7"/>
      <c r="W648" s="7"/>
      <c r="X648" s="7"/>
      <c r="Y648" s="207"/>
      <c r="Z648" s="7"/>
    </row>
    <row r="649" ht="14.25" customHeight="1">
      <c r="A649" s="7"/>
      <c r="B649" s="207"/>
      <c r="C649" s="25"/>
      <c r="D649" s="207"/>
      <c r="E649" s="7"/>
      <c r="F649" s="7"/>
      <c r="G649" s="7"/>
      <c r="H649" s="7"/>
      <c r="I649" s="7"/>
      <c r="J649" s="207"/>
      <c r="K649" s="207"/>
      <c r="L649" s="207"/>
      <c r="M649" s="7"/>
      <c r="N649" s="7"/>
      <c r="O649" s="7"/>
      <c r="P649" s="7"/>
      <c r="Q649" s="7"/>
      <c r="R649" s="7"/>
      <c r="S649" s="7"/>
      <c r="T649" s="207"/>
      <c r="U649" s="7"/>
      <c r="V649" s="7"/>
      <c r="W649" s="7"/>
      <c r="X649" s="7"/>
      <c r="Y649" s="207"/>
      <c r="Z649" s="7"/>
    </row>
    <row r="650" ht="14.25" customHeight="1">
      <c r="A650" s="7"/>
      <c r="B650" s="207"/>
      <c r="C650" s="25"/>
      <c r="D650" s="207"/>
      <c r="E650" s="7"/>
      <c r="F650" s="7"/>
      <c r="G650" s="7"/>
      <c r="H650" s="7"/>
      <c r="I650" s="7"/>
      <c r="J650" s="207"/>
      <c r="K650" s="207"/>
      <c r="L650" s="207"/>
      <c r="M650" s="7"/>
      <c r="N650" s="7"/>
      <c r="O650" s="7"/>
      <c r="P650" s="7"/>
      <c r="Q650" s="7"/>
      <c r="R650" s="7"/>
      <c r="S650" s="7"/>
      <c r="T650" s="207"/>
      <c r="U650" s="7"/>
      <c r="V650" s="7"/>
      <c r="W650" s="7"/>
      <c r="X650" s="7"/>
      <c r="Y650" s="207"/>
      <c r="Z650" s="7"/>
    </row>
    <row r="651" ht="14.25" customHeight="1">
      <c r="A651" s="7"/>
      <c r="B651" s="207"/>
      <c r="C651" s="25"/>
      <c r="D651" s="207"/>
      <c r="E651" s="7"/>
      <c r="F651" s="7"/>
      <c r="G651" s="7"/>
      <c r="H651" s="7"/>
      <c r="I651" s="7"/>
      <c r="J651" s="207"/>
      <c r="K651" s="207"/>
      <c r="L651" s="207"/>
      <c r="M651" s="7"/>
      <c r="N651" s="7"/>
      <c r="O651" s="7"/>
      <c r="P651" s="7"/>
      <c r="Q651" s="7"/>
      <c r="R651" s="7"/>
      <c r="S651" s="7"/>
      <c r="T651" s="207"/>
      <c r="U651" s="7"/>
      <c r="V651" s="7"/>
      <c r="W651" s="7"/>
      <c r="X651" s="7"/>
      <c r="Y651" s="207"/>
      <c r="Z651" s="7"/>
    </row>
    <row r="652" ht="14.25" customHeight="1">
      <c r="A652" s="7"/>
      <c r="B652" s="207"/>
      <c r="C652" s="25"/>
      <c r="D652" s="207"/>
      <c r="E652" s="7"/>
      <c r="F652" s="7"/>
      <c r="G652" s="7"/>
      <c r="H652" s="7"/>
      <c r="I652" s="7"/>
      <c r="J652" s="207"/>
      <c r="K652" s="207"/>
      <c r="L652" s="207"/>
      <c r="M652" s="7"/>
      <c r="N652" s="7"/>
      <c r="O652" s="7"/>
      <c r="P652" s="7"/>
      <c r="Q652" s="7"/>
      <c r="R652" s="7"/>
      <c r="S652" s="7"/>
      <c r="T652" s="207"/>
      <c r="U652" s="7"/>
      <c r="V652" s="7"/>
      <c r="W652" s="7"/>
      <c r="X652" s="7"/>
      <c r="Y652" s="207"/>
      <c r="Z652" s="7"/>
    </row>
    <row r="653" ht="14.25" customHeight="1">
      <c r="A653" s="7"/>
      <c r="B653" s="207"/>
      <c r="C653" s="25"/>
      <c r="D653" s="207"/>
      <c r="E653" s="7"/>
      <c r="F653" s="7"/>
      <c r="G653" s="7"/>
      <c r="H653" s="7"/>
      <c r="I653" s="7"/>
      <c r="J653" s="207"/>
      <c r="K653" s="207"/>
      <c r="L653" s="207"/>
      <c r="M653" s="7"/>
      <c r="N653" s="7"/>
      <c r="O653" s="7"/>
      <c r="P653" s="7"/>
      <c r="Q653" s="7"/>
      <c r="R653" s="7"/>
      <c r="S653" s="7"/>
      <c r="T653" s="207"/>
      <c r="U653" s="7"/>
      <c r="V653" s="7"/>
      <c r="W653" s="7"/>
      <c r="X653" s="7"/>
      <c r="Y653" s="207"/>
      <c r="Z653" s="7"/>
    </row>
    <row r="654" ht="14.25" customHeight="1">
      <c r="A654" s="7"/>
      <c r="B654" s="207"/>
      <c r="C654" s="25"/>
      <c r="D654" s="207"/>
      <c r="E654" s="7"/>
      <c r="F654" s="7"/>
      <c r="G654" s="7"/>
      <c r="H654" s="7"/>
      <c r="I654" s="7"/>
      <c r="J654" s="207"/>
      <c r="K654" s="207"/>
      <c r="L654" s="207"/>
      <c r="M654" s="7"/>
      <c r="N654" s="7"/>
      <c r="O654" s="7"/>
      <c r="P654" s="7"/>
      <c r="Q654" s="7"/>
      <c r="R654" s="7"/>
      <c r="S654" s="7"/>
      <c r="T654" s="207"/>
      <c r="U654" s="7"/>
      <c r="V654" s="7"/>
      <c r="W654" s="7"/>
      <c r="X654" s="7"/>
      <c r="Y654" s="207"/>
      <c r="Z654" s="7"/>
    </row>
    <row r="655" ht="14.25" customHeight="1">
      <c r="A655" s="7"/>
      <c r="B655" s="207"/>
      <c r="C655" s="25"/>
      <c r="D655" s="207"/>
      <c r="E655" s="7"/>
      <c r="F655" s="7"/>
      <c r="G655" s="7"/>
      <c r="H655" s="7"/>
      <c r="I655" s="7"/>
      <c r="J655" s="207"/>
      <c r="K655" s="207"/>
      <c r="L655" s="207"/>
      <c r="M655" s="7"/>
      <c r="N655" s="7"/>
      <c r="O655" s="7"/>
      <c r="P655" s="7"/>
      <c r="Q655" s="7"/>
      <c r="R655" s="7"/>
      <c r="S655" s="7"/>
      <c r="T655" s="207"/>
      <c r="U655" s="7"/>
      <c r="V655" s="7"/>
      <c r="W655" s="7"/>
      <c r="X655" s="7"/>
      <c r="Y655" s="207"/>
      <c r="Z655" s="7"/>
    </row>
    <row r="656" ht="14.25" customHeight="1">
      <c r="A656" s="7"/>
      <c r="B656" s="207"/>
      <c r="C656" s="25"/>
      <c r="D656" s="207"/>
      <c r="E656" s="7"/>
      <c r="F656" s="7"/>
      <c r="G656" s="7"/>
      <c r="H656" s="7"/>
      <c r="I656" s="7"/>
      <c r="J656" s="207"/>
      <c r="K656" s="207"/>
      <c r="L656" s="207"/>
      <c r="M656" s="7"/>
      <c r="N656" s="7"/>
      <c r="O656" s="7"/>
      <c r="P656" s="7"/>
      <c r="Q656" s="7"/>
      <c r="R656" s="7"/>
      <c r="S656" s="7"/>
      <c r="T656" s="207"/>
      <c r="U656" s="7"/>
      <c r="V656" s="7"/>
      <c r="W656" s="7"/>
      <c r="X656" s="7"/>
      <c r="Y656" s="207"/>
      <c r="Z656" s="7"/>
    </row>
    <row r="657" ht="14.25" customHeight="1">
      <c r="A657" s="7"/>
      <c r="B657" s="207"/>
      <c r="C657" s="25"/>
      <c r="D657" s="207"/>
      <c r="E657" s="7"/>
      <c r="F657" s="7"/>
      <c r="G657" s="7"/>
      <c r="H657" s="7"/>
      <c r="I657" s="7"/>
      <c r="J657" s="207"/>
      <c r="K657" s="207"/>
      <c r="L657" s="207"/>
      <c r="M657" s="7"/>
      <c r="N657" s="7"/>
      <c r="O657" s="7"/>
      <c r="P657" s="7"/>
      <c r="Q657" s="7"/>
      <c r="R657" s="7"/>
      <c r="S657" s="7"/>
      <c r="T657" s="207"/>
      <c r="U657" s="7"/>
      <c r="V657" s="7"/>
      <c r="W657" s="7"/>
      <c r="X657" s="7"/>
      <c r="Y657" s="207"/>
      <c r="Z657" s="7"/>
    </row>
    <row r="658" ht="14.25" customHeight="1">
      <c r="A658" s="7"/>
      <c r="B658" s="207"/>
      <c r="C658" s="25"/>
      <c r="D658" s="207"/>
      <c r="E658" s="7"/>
      <c r="F658" s="7"/>
      <c r="G658" s="7"/>
      <c r="H658" s="7"/>
      <c r="I658" s="7"/>
      <c r="J658" s="207"/>
      <c r="K658" s="207"/>
      <c r="L658" s="207"/>
      <c r="M658" s="7"/>
      <c r="N658" s="7"/>
      <c r="O658" s="7"/>
      <c r="P658" s="7"/>
      <c r="Q658" s="7"/>
      <c r="R658" s="7"/>
      <c r="S658" s="7"/>
      <c r="T658" s="207"/>
      <c r="U658" s="7"/>
      <c r="V658" s="7"/>
      <c r="W658" s="7"/>
      <c r="X658" s="7"/>
      <c r="Y658" s="207"/>
      <c r="Z658" s="7"/>
    </row>
    <row r="659" ht="14.25" customHeight="1">
      <c r="A659" s="7"/>
      <c r="B659" s="207"/>
      <c r="C659" s="25"/>
      <c r="D659" s="207"/>
      <c r="E659" s="7"/>
      <c r="F659" s="7"/>
      <c r="G659" s="7"/>
      <c r="H659" s="7"/>
      <c r="I659" s="7"/>
      <c r="J659" s="207"/>
      <c r="K659" s="207"/>
      <c r="L659" s="207"/>
      <c r="M659" s="7"/>
      <c r="N659" s="7"/>
      <c r="O659" s="7"/>
      <c r="P659" s="7"/>
      <c r="Q659" s="7"/>
      <c r="R659" s="7"/>
      <c r="S659" s="7"/>
      <c r="T659" s="207"/>
      <c r="U659" s="7"/>
      <c r="V659" s="7"/>
      <c r="W659" s="7"/>
      <c r="X659" s="7"/>
      <c r="Y659" s="207"/>
      <c r="Z659" s="7"/>
    </row>
    <row r="660" ht="14.25" customHeight="1">
      <c r="A660" s="7"/>
      <c r="B660" s="207"/>
      <c r="C660" s="25"/>
      <c r="D660" s="207"/>
      <c r="E660" s="7"/>
      <c r="F660" s="7"/>
      <c r="G660" s="7"/>
      <c r="H660" s="7"/>
      <c r="I660" s="7"/>
      <c r="J660" s="207"/>
      <c r="K660" s="207"/>
      <c r="L660" s="207"/>
      <c r="M660" s="7"/>
      <c r="N660" s="7"/>
      <c r="O660" s="7"/>
      <c r="P660" s="7"/>
      <c r="Q660" s="7"/>
      <c r="R660" s="7"/>
      <c r="S660" s="7"/>
      <c r="T660" s="207"/>
      <c r="U660" s="7"/>
      <c r="V660" s="7"/>
      <c r="W660" s="7"/>
      <c r="X660" s="7"/>
      <c r="Y660" s="207"/>
      <c r="Z660" s="7"/>
    </row>
    <row r="661" ht="14.25" customHeight="1">
      <c r="A661" s="7"/>
      <c r="B661" s="207"/>
      <c r="C661" s="25"/>
      <c r="D661" s="207"/>
      <c r="E661" s="7"/>
      <c r="F661" s="7"/>
      <c r="G661" s="7"/>
      <c r="H661" s="7"/>
      <c r="I661" s="7"/>
      <c r="J661" s="207"/>
      <c r="K661" s="207"/>
      <c r="L661" s="207"/>
      <c r="M661" s="7"/>
      <c r="N661" s="7"/>
      <c r="O661" s="7"/>
      <c r="P661" s="7"/>
      <c r="Q661" s="7"/>
      <c r="R661" s="7"/>
      <c r="S661" s="7"/>
      <c r="T661" s="207"/>
      <c r="U661" s="7"/>
      <c r="V661" s="7"/>
      <c r="W661" s="7"/>
      <c r="X661" s="7"/>
      <c r="Y661" s="207"/>
      <c r="Z661" s="7"/>
    </row>
    <row r="662" ht="14.25" customHeight="1">
      <c r="A662" s="7"/>
      <c r="B662" s="207"/>
      <c r="C662" s="25"/>
      <c r="D662" s="207"/>
      <c r="E662" s="7"/>
      <c r="F662" s="7"/>
      <c r="G662" s="7"/>
      <c r="H662" s="7"/>
      <c r="I662" s="7"/>
      <c r="J662" s="207"/>
      <c r="K662" s="207"/>
      <c r="L662" s="207"/>
      <c r="M662" s="7"/>
      <c r="N662" s="7"/>
      <c r="O662" s="7"/>
      <c r="P662" s="7"/>
      <c r="Q662" s="7"/>
      <c r="R662" s="7"/>
      <c r="S662" s="7"/>
      <c r="T662" s="207"/>
      <c r="U662" s="7"/>
      <c r="V662" s="7"/>
      <c r="W662" s="7"/>
      <c r="X662" s="7"/>
      <c r="Y662" s="207"/>
      <c r="Z662" s="7"/>
    </row>
    <row r="663" ht="14.25" customHeight="1">
      <c r="A663" s="7"/>
      <c r="B663" s="207"/>
      <c r="C663" s="25"/>
      <c r="D663" s="207"/>
      <c r="E663" s="7"/>
      <c r="F663" s="7"/>
      <c r="G663" s="7"/>
      <c r="H663" s="7"/>
      <c r="I663" s="7"/>
      <c r="J663" s="207"/>
      <c r="K663" s="207"/>
      <c r="L663" s="207"/>
      <c r="M663" s="7"/>
      <c r="N663" s="7"/>
      <c r="O663" s="7"/>
      <c r="P663" s="7"/>
      <c r="Q663" s="7"/>
      <c r="R663" s="7"/>
      <c r="S663" s="7"/>
      <c r="T663" s="207"/>
      <c r="U663" s="7"/>
      <c r="V663" s="7"/>
      <c r="W663" s="7"/>
      <c r="X663" s="7"/>
      <c r="Y663" s="207"/>
      <c r="Z663" s="7"/>
    </row>
    <row r="664" ht="14.25" customHeight="1">
      <c r="A664" s="7"/>
      <c r="B664" s="207"/>
      <c r="C664" s="25"/>
      <c r="D664" s="207"/>
      <c r="E664" s="7"/>
      <c r="F664" s="7"/>
      <c r="G664" s="7"/>
      <c r="H664" s="7"/>
      <c r="I664" s="7"/>
      <c r="J664" s="207"/>
      <c r="K664" s="207"/>
      <c r="L664" s="207"/>
      <c r="M664" s="7"/>
      <c r="N664" s="7"/>
      <c r="O664" s="7"/>
      <c r="P664" s="7"/>
      <c r="Q664" s="7"/>
      <c r="R664" s="7"/>
      <c r="S664" s="7"/>
      <c r="T664" s="207"/>
      <c r="U664" s="7"/>
      <c r="V664" s="7"/>
      <c r="W664" s="7"/>
      <c r="X664" s="7"/>
      <c r="Y664" s="207"/>
      <c r="Z664" s="7"/>
    </row>
    <row r="665" ht="14.25" customHeight="1">
      <c r="A665" s="7"/>
      <c r="B665" s="207"/>
      <c r="C665" s="25"/>
      <c r="D665" s="207"/>
      <c r="E665" s="7"/>
      <c r="F665" s="7"/>
      <c r="G665" s="7"/>
      <c r="H665" s="7"/>
      <c r="I665" s="7"/>
      <c r="J665" s="207"/>
      <c r="K665" s="207"/>
      <c r="L665" s="207"/>
      <c r="M665" s="7"/>
      <c r="N665" s="7"/>
      <c r="O665" s="7"/>
      <c r="P665" s="7"/>
      <c r="Q665" s="7"/>
      <c r="R665" s="7"/>
      <c r="S665" s="7"/>
      <c r="T665" s="207"/>
      <c r="U665" s="7"/>
      <c r="V665" s="7"/>
      <c r="W665" s="7"/>
      <c r="X665" s="7"/>
      <c r="Y665" s="207"/>
      <c r="Z665" s="7"/>
    </row>
    <row r="666" ht="14.25" customHeight="1">
      <c r="A666" s="7"/>
      <c r="B666" s="207"/>
      <c r="C666" s="25"/>
      <c r="D666" s="207"/>
      <c r="E666" s="7"/>
      <c r="F666" s="7"/>
      <c r="G666" s="7"/>
      <c r="H666" s="7"/>
      <c r="I666" s="7"/>
      <c r="J666" s="207"/>
      <c r="K666" s="207"/>
      <c r="L666" s="207"/>
      <c r="M666" s="7"/>
      <c r="N666" s="7"/>
      <c r="O666" s="7"/>
      <c r="P666" s="7"/>
      <c r="Q666" s="7"/>
      <c r="R666" s="7"/>
      <c r="S666" s="7"/>
      <c r="T666" s="207"/>
      <c r="U666" s="7"/>
      <c r="V666" s="7"/>
      <c r="W666" s="7"/>
      <c r="X666" s="7"/>
      <c r="Y666" s="207"/>
      <c r="Z666" s="7"/>
    </row>
    <row r="667" ht="14.25" customHeight="1">
      <c r="A667" s="7"/>
      <c r="B667" s="207"/>
      <c r="C667" s="25"/>
      <c r="D667" s="207"/>
      <c r="E667" s="7"/>
      <c r="F667" s="7"/>
      <c r="G667" s="7"/>
      <c r="H667" s="7"/>
      <c r="I667" s="7"/>
      <c r="J667" s="207"/>
      <c r="K667" s="207"/>
      <c r="L667" s="207"/>
      <c r="M667" s="7"/>
      <c r="N667" s="7"/>
      <c r="O667" s="7"/>
      <c r="P667" s="7"/>
      <c r="Q667" s="7"/>
      <c r="R667" s="7"/>
      <c r="S667" s="7"/>
      <c r="T667" s="207"/>
      <c r="U667" s="7"/>
      <c r="V667" s="7"/>
      <c r="W667" s="7"/>
      <c r="X667" s="7"/>
      <c r="Y667" s="207"/>
      <c r="Z667" s="7"/>
    </row>
    <row r="668" ht="14.25" customHeight="1">
      <c r="A668" s="7"/>
      <c r="B668" s="207"/>
      <c r="C668" s="25"/>
      <c r="D668" s="207"/>
      <c r="E668" s="7"/>
      <c r="F668" s="7"/>
      <c r="G668" s="7"/>
      <c r="H668" s="7"/>
      <c r="I668" s="7"/>
      <c r="J668" s="207"/>
      <c r="K668" s="207"/>
      <c r="L668" s="207"/>
      <c r="M668" s="7"/>
      <c r="N668" s="7"/>
      <c r="O668" s="7"/>
      <c r="P668" s="7"/>
      <c r="Q668" s="7"/>
      <c r="R668" s="7"/>
      <c r="S668" s="7"/>
      <c r="T668" s="207"/>
      <c r="U668" s="7"/>
      <c r="V668" s="7"/>
      <c r="W668" s="7"/>
      <c r="X668" s="7"/>
      <c r="Y668" s="207"/>
      <c r="Z668" s="7"/>
    </row>
    <row r="669" ht="14.25" customHeight="1">
      <c r="A669" s="7"/>
      <c r="B669" s="207"/>
      <c r="C669" s="25"/>
      <c r="D669" s="207"/>
      <c r="E669" s="7"/>
      <c r="F669" s="7"/>
      <c r="G669" s="7"/>
      <c r="H669" s="7"/>
      <c r="I669" s="7"/>
      <c r="J669" s="207"/>
      <c r="K669" s="207"/>
      <c r="L669" s="207"/>
      <c r="M669" s="7"/>
      <c r="N669" s="7"/>
      <c r="O669" s="7"/>
      <c r="P669" s="7"/>
      <c r="Q669" s="7"/>
      <c r="R669" s="7"/>
      <c r="S669" s="7"/>
      <c r="T669" s="207"/>
      <c r="U669" s="7"/>
      <c r="V669" s="7"/>
      <c r="W669" s="7"/>
      <c r="X669" s="7"/>
      <c r="Y669" s="207"/>
      <c r="Z669" s="7"/>
    </row>
    <row r="670" ht="14.25" customHeight="1">
      <c r="A670" s="7"/>
      <c r="B670" s="207"/>
      <c r="C670" s="25"/>
      <c r="D670" s="207"/>
      <c r="E670" s="7"/>
      <c r="F670" s="7"/>
      <c r="G670" s="7"/>
      <c r="H670" s="7"/>
      <c r="I670" s="7"/>
      <c r="J670" s="207"/>
      <c r="K670" s="207"/>
      <c r="L670" s="207"/>
      <c r="M670" s="7"/>
      <c r="N670" s="7"/>
      <c r="O670" s="7"/>
      <c r="P670" s="7"/>
      <c r="Q670" s="7"/>
      <c r="R670" s="7"/>
      <c r="S670" s="7"/>
      <c r="T670" s="207"/>
      <c r="U670" s="7"/>
      <c r="V670" s="7"/>
      <c r="W670" s="7"/>
      <c r="X670" s="7"/>
      <c r="Y670" s="207"/>
      <c r="Z670" s="7"/>
    </row>
    <row r="671" ht="14.25" customHeight="1">
      <c r="A671" s="7"/>
      <c r="B671" s="207"/>
      <c r="C671" s="25"/>
      <c r="D671" s="207"/>
      <c r="E671" s="7"/>
      <c r="F671" s="7"/>
      <c r="G671" s="7"/>
      <c r="H671" s="7"/>
      <c r="I671" s="7"/>
      <c r="J671" s="207"/>
      <c r="K671" s="207"/>
      <c r="L671" s="207"/>
      <c r="M671" s="7"/>
      <c r="N671" s="7"/>
      <c r="O671" s="7"/>
      <c r="P671" s="7"/>
      <c r="Q671" s="7"/>
      <c r="R671" s="7"/>
      <c r="S671" s="7"/>
      <c r="T671" s="207"/>
      <c r="U671" s="7"/>
      <c r="V671" s="7"/>
      <c r="W671" s="7"/>
      <c r="X671" s="7"/>
      <c r="Y671" s="207"/>
      <c r="Z671" s="7"/>
    </row>
    <row r="672" ht="14.25" customHeight="1">
      <c r="A672" s="7"/>
      <c r="B672" s="207"/>
      <c r="C672" s="25"/>
      <c r="D672" s="207"/>
      <c r="E672" s="7"/>
      <c r="F672" s="7"/>
      <c r="G672" s="7"/>
      <c r="H672" s="7"/>
      <c r="I672" s="7"/>
      <c r="J672" s="207"/>
      <c r="K672" s="207"/>
      <c r="L672" s="207"/>
      <c r="M672" s="7"/>
      <c r="N672" s="7"/>
      <c r="O672" s="7"/>
      <c r="P672" s="7"/>
      <c r="Q672" s="7"/>
      <c r="R672" s="7"/>
      <c r="S672" s="7"/>
      <c r="T672" s="207"/>
      <c r="U672" s="7"/>
      <c r="V672" s="7"/>
      <c r="W672" s="7"/>
      <c r="X672" s="7"/>
      <c r="Y672" s="207"/>
      <c r="Z672" s="7"/>
    </row>
    <row r="673" ht="14.25" customHeight="1">
      <c r="A673" s="7"/>
      <c r="B673" s="207"/>
      <c r="C673" s="25"/>
      <c r="D673" s="207"/>
      <c r="E673" s="7"/>
      <c r="F673" s="7"/>
      <c r="G673" s="7"/>
      <c r="H673" s="7"/>
      <c r="I673" s="7"/>
      <c r="J673" s="207"/>
      <c r="K673" s="207"/>
      <c r="L673" s="207"/>
      <c r="M673" s="7"/>
      <c r="N673" s="7"/>
      <c r="O673" s="7"/>
      <c r="P673" s="7"/>
      <c r="Q673" s="7"/>
      <c r="R673" s="7"/>
      <c r="S673" s="7"/>
      <c r="T673" s="207"/>
      <c r="U673" s="7"/>
      <c r="V673" s="7"/>
      <c r="W673" s="7"/>
      <c r="X673" s="7"/>
      <c r="Y673" s="207"/>
      <c r="Z673" s="7"/>
    </row>
    <row r="674" ht="14.25" customHeight="1">
      <c r="A674" s="7"/>
      <c r="B674" s="207"/>
      <c r="C674" s="25"/>
      <c r="D674" s="207"/>
      <c r="E674" s="7"/>
      <c r="F674" s="7"/>
      <c r="G674" s="7"/>
      <c r="H674" s="7"/>
      <c r="I674" s="7"/>
      <c r="J674" s="207"/>
      <c r="K674" s="207"/>
      <c r="L674" s="207"/>
      <c r="M674" s="7"/>
      <c r="N674" s="7"/>
      <c r="O674" s="7"/>
      <c r="P674" s="7"/>
      <c r="Q674" s="7"/>
      <c r="R674" s="7"/>
      <c r="S674" s="7"/>
      <c r="T674" s="207"/>
      <c r="U674" s="7"/>
      <c r="V674" s="7"/>
      <c r="W674" s="7"/>
      <c r="X674" s="7"/>
      <c r="Y674" s="207"/>
      <c r="Z674" s="7"/>
    </row>
    <row r="675" ht="14.25" customHeight="1">
      <c r="A675" s="7"/>
      <c r="B675" s="207"/>
      <c r="C675" s="25"/>
      <c r="D675" s="207"/>
      <c r="E675" s="7"/>
      <c r="F675" s="7"/>
      <c r="G675" s="7"/>
      <c r="H675" s="7"/>
      <c r="I675" s="7"/>
      <c r="J675" s="207"/>
      <c r="K675" s="207"/>
      <c r="L675" s="207"/>
      <c r="M675" s="7"/>
      <c r="N675" s="7"/>
      <c r="O675" s="7"/>
      <c r="P675" s="7"/>
      <c r="Q675" s="7"/>
      <c r="R675" s="7"/>
      <c r="S675" s="7"/>
      <c r="T675" s="207"/>
      <c r="U675" s="7"/>
      <c r="V675" s="7"/>
      <c r="W675" s="7"/>
      <c r="X675" s="7"/>
      <c r="Y675" s="207"/>
      <c r="Z675" s="7"/>
    </row>
    <row r="676" ht="14.25" customHeight="1">
      <c r="A676" s="7"/>
      <c r="B676" s="207"/>
      <c r="C676" s="25"/>
      <c r="D676" s="207"/>
      <c r="E676" s="7"/>
      <c r="F676" s="7"/>
      <c r="G676" s="7"/>
      <c r="H676" s="7"/>
      <c r="I676" s="7"/>
      <c r="J676" s="207"/>
      <c r="K676" s="207"/>
      <c r="L676" s="207"/>
      <c r="M676" s="7"/>
      <c r="N676" s="7"/>
      <c r="O676" s="7"/>
      <c r="P676" s="7"/>
      <c r="Q676" s="7"/>
      <c r="R676" s="7"/>
      <c r="S676" s="7"/>
      <c r="T676" s="207"/>
      <c r="U676" s="7"/>
      <c r="V676" s="7"/>
      <c r="W676" s="7"/>
      <c r="X676" s="7"/>
      <c r="Y676" s="207"/>
      <c r="Z676" s="7"/>
    </row>
    <row r="677" ht="14.25" customHeight="1">
      <c r="A677" s="7"/>
      <c r="B677" s="207"/>
      <c r="C677" s="25"/>
      <c r="D677" s="207"/>
      <c r="E677" s="7"/>
      <c r="F677" s="7"/>
      <c r="G677" s="7"/>
      <c r="H677" s="7"/>
      <c r="I677" s="7"/>
      <c r="J677" s="207"/>
      <c r="K677" s="207"/>
      <c r="L677" s="207"/>
      <c r="M677" s="7"/>
      <c r="N677" s="7"/>
      <c r="O677" s="7"/>
      <c r="P677" s="7"/>
      <c r="Q677" s="7"/>
      <c r="R677" s="7"/>
      <c r="S677" s="7"/>
      <c r="T677" s="207"/>
      <c r="U677" s="7"/>
      <c r="V677" s="7"/>
      <c r="W677" s="7"/>
      <c r="X677" s="7"/>
      <c r="Y677" s="207"/>
      <c r="Z677" s="7"/>
    </row>
    <row r="678" ht="14.25" customHeight="1">
      <c r="A678" s="7"/>
      <c r="B678" s="207"/>
      <c r="C678" s="25"/>
      <c r="D678" s="207"/>
      <c r="E678" s="7"/>
      <c r="F678" s="7"/>
      <c r="G678" s="7"/>
      <c r="H678" s="7"/>
      <c r="I678" s="7"/>
      <c r="J678" s="207"/>
      <c r="K678" s="207"/>
      <c r="L678" s="207"/>
      <c r="M678" s="7"/>
      <c r="N678" s="7"/>
      <c r="O678" s="7"/>
      <c r="P678" s="7"/>
      <c r="Q678" s="7"/>
      <c r="R678" s="7"/>
      <c r="S678" s="7"/>
      <c r="T678" s="207"/>
      <c r="U678" s="7"/>
      <c r="V678" s="7"/>
      <c r="W678" s="7"/>
      <c r="X678" s="7"/>
      <c r="Y678" s="207"/>
      <c r="Z678" s="7"/>
    </row>
    <row r="679" ht="14.25" customHeight="1">
      <c r="A679" s="7"/>
      <c r="B679" s="207"/>
      <c r="C679" s="25"/>
      <c r="D679" s="207"/>
      <c r="E679" s="7"/>
      <c r="F679" s="7"/>
      <c r="G679" s="7"/>
      <c r="H679" s="7"/>
      <c r="I679" s="7"/>
      <c r="J679" s="207"/>
      <c r="K679" s="207"/>
      <c r="L679" s="207"/>
      <c r="M679" s="7"/>
      <c r="N679" s="7"/>
      <c r="O679" s="7"/>
      <c r="P679" s="7"/>
      <c r="Q679" s="7"/>
      <c r="R679" s="7"/>
      <c r="S679" s="7"/>
      <c r="T679" s="207"/>
      <c r="U679" s="7"/>
      <c r="V679" s="7"/>
      <c r="W679" s="7"/>
      <c r="X679" s="7"/>
      <c r="Y679" s="207"/>
      <c r="Z679" s="7"/>
    </row>
    <row r="680" ht="14.25" customHeight="1">
      <c r="A680" s="7"/>
      <c r="B680" s="207"/>
      <c r="C680" s="25"/>
      <c r="D680" s="207"/>
      <c r="E680" s="7"/>
      <c r="F680" s="7"/>
      <c r="G680" s="7"/>
      <c r="H680" s="7"/>
      <c r="I680" s="7"/>
      <c r="J680" s="207"/>
      <c r="K680" s="207"/>
      <c r="L680" s="207"/>
      <c r="M680" s="7"/>
      <c r="N680" s="7"/>
      <c r="O680" s="7"/>
      <c r="P680" s="7"/>
      <c r="Q680" s="7"/>
      <c r="R680" s="7"/>
      <c r="S680" s="7"/>
      <c r="T680" s="207"/>
      <c r="U680" s="7"/>
      <c r="V680" s="7"/>
      <c r="W680" s="7"/>
      <c r="X680" s="7"/>
      <c r="Y680" s="207"/>
      <c r="Z680" s="7"/>
    </row>
    <row r="681" ht="14.25" customHeight="1">
      <c r="A681" s="7"/>
      <c r="B681" s="207"/>
      <c r="C681" s="25"/>
      <c r="D681" s="207"/>
      <c r="E681" s="7"/>
      <c r="F681" s="7"/>
      <c r="G681" s="7"/>
      <c r="H681" s="7"/>
      <c r="I681" s="7"/>
      <c r="J681" s="207"/>
      <c r="K681" s="207"/>
      <c r="L681" s="207"/>
      <c r="M681" s="7"/>
      <c r="N681" s="7"/>
      <c r="O681" s="7"/>
      <c r="P681" s="7"/>
      <c r="Q681" s="7"/>
      <c r="R681" s="7"/>
      <c r="S681" s="7"/>
      <c r="T681" s="207"/>
      <c r="U681" s="7"/>
      <c r="V681" s="7"/>
      <c r="W681" s="7"/>
      <c r="X681" s="7"/>
      <c r="Y681" s="207"/>
      <c r="Z681" s="7"/>
    </row>
    <row r="682" ht="14.25" customHeight="1">
      <c r="A682" s="7"/>
      <c r="B682" s="207"/>
      <c r="C682" s="25"/>
      <c r="D682" s="207"/>
      <c r="E682" s="7"/>
      <c r="F682" s="7"/>
      <c r="G682" s="7"/>
      <c r="H682" s="7"/>
      <c r="I682" s="7"/>
      <c r="J682" s="207"/>
      <c r="K682" s="207"/>
      <c r="L682" s="207"/>
      <c r="M682" s="7"/>
      <c r="N682" s="7"/>
      <c r="O682" s="7"/>
      <c r="P682" s="7"/>
      <c r="Q682" s="7"/>
      <c r="R682" s="7"/>
      <c r="S682" s="7"/>
      <c r="T682" s="207"/>
      <c r="U682" s="7"/>
      <c r="V682" s="7"/>
      <c r="W682" s="7"/>
      <c r="X682" s="7"/>
      <c r="Y682" s="207"/>
      <c r="Z682" s="7"/>
    </row>
    <row r="683" ht="14.25" customHeight="1">
      <c r="A683" s="7"/>
      <c r="B683" s="207"/>
      <c r="C683" s="25"/>
      <c r="D683" s="207"/>
      <c r="E683" s="7"/>
      <c r="F683" s="7"/>
      <c r="G683" s="7"/>
      <c r="H683" s="7"/>
      <c r="I683" s="7"/>
      <c r="J683" s="207"/>
      <c r="K683" s="207"/>
      <c r="L683" s="207"/>
      <c r="M683" s="7"/>
      <c r="N683" s="7"/>
      <c r="O683" s="7"/>
      <c r="P683" s="7"/>
      <c r="Q683" s="7"/>
      <c r="R683" s="7"/>
      <c r="S683" s="7"/>
      <c r="T683" s="207"/>
      <c r="U683" s="7"/>
      <c r="V683" s="7"/>
      <c r="W683" s="7"/>
      <c r="X683" s="7"/>
      <c r="Y683" s="207"/>
      <c r="Z683" s="7"/>
    </row>
    <row r="684" ht="14.25" customHeight="1">
      <c r="A684" s="7"/>
      <c r="B684" s="207"/>
      <c r="C684" s="25"/>
      <c r="D684" s="207"/>
      <c r="E684" s="7"/>
      <c r="F684" s="7"/>
      <c r="G684" s="7"/>
      <c r="H684" s="7"/>
      <c r="I684" s="7"/>
      <c r="J684" s="207"/>
      <c r="K684" s="207"/>
      <c r="L684" s="207"/>
      <c r="M684" s="7"/>
      <c r="N684" s="7"/>
      <c r="O684" s="7"/>
      <c r="P684" s="7"/>
      <c r="Q684" s="7"/>
      <c r="R684" s="7"/>
      <c r="S684" s="7"/>
      <c r="T684" s="207"/>
      <c r="U684" s="7"/>
      <c r="V684" s="7"/>
      <c r="W684" s="7"/>
      <c r="X684" s="7"/>
      <c r="Y684" s="207"/>
      <c r="Z684" s="7"/>
    </row>
    <row r="685" ht="14.25" customHeight="1">
      <c r="A685" s="7"/>
      <c r="B685" s="207"/>
      <c r="C685" s="25"/>
      <c r="D685" s="207"/>
      <c r="E685" s="7"/>
      <c r="F685" s="7"/>
      <c r="G685" s="7"/>
      <c r="H685" s="7"/>
      <c r="I685" s="7"/>
      <c r="J685" s="207"/>
      <c r="K685" s="207"/>
      <c r="L685" s="207"/>
      <c r="M685" s="7"/>
      <c r="N685" s="7"/>
      <c r="O685" s="7"/>
      <c r="P685" s="7"/>
      <c r="Q685" s="7"/>
      <c r="R685" s="7"/>
      <c r="S685" s="7"/>
      <c r="T685" s="207"/>
      <c r="U685" s="7"/>
      <c r="V685" s="7"/>
      <c r="W685" s="7"/>
      <c r="X685" s="7"/>
      <c r="Y685" s="207"/>
      <c r="Z685" s="7"/>
    </row>
    <row r="686" ht="14.25" customHeight="1">
      <c r="A686" s="7"/>
      <c r="B686" s="207"/>
      <c r="C686" s="25"/>
      <c r="D686" s="207"/>
      <c r="E686" s="7"/>
      <c r="F686" s="7"/>
      <c r="G686" s="7"/>
      <c r="H686" s="7"/>
      <c r="I686" s="7"/>
      <c r="J686" s="207"/>
      <c r="K686" s="207"/>
      <c r="L686" s="207"/>
      <c r="M686" s="7"/>
      <c r="N686" s="7"/>
      <c r="O686" s="7"/>
      <c r="P686" s="7"/>
      <c r="Q686" s="7"/>
      <c r="R686" s="7"/>
      <c r="S686" s="7"/>
      <c r="T686" s="207"/>
      <c r="U686" s="7"/>
      <c r="V686" s="7"/>
      <c r="W686" s="7"/>
      <c r="X686" s="7"/>
      <c r="Y686" s="207"/>
      <c r="Z686" s="7"/>
    </row>
    <row r="687" ht="14.25" customHeight="1">
      <c r="A687" s="7"/>
      <c r="B687" s="207"/>
      <c r="C687" s="25"/>
      <c r="D687" s="207"/>
      <c r="E687" s="7"/>
      <c r="F687" s="7"/>
      <c r="G687" s="7"/>
      <c r="H687" s="7"/>
      <c r="I687" s="7"/>
      <c r="J687" s="207"/>
      <c r="K687" s="207"/>
      <c r="L687" s="207"/>
      <c r="M687" s="7"/>
      <c r="N687" s="7"/>
      <c r="O687" s="7"/>
      <c r="P687" s="7"/>
      <c r="Q687" s="7"/>
      <c r="R687" s="7"/>
      <c r="S687" s="7"/>
      <c r="T687" s="207"/>
      <c r="U687" s="7"/>
      <c r="V687" s="7"/>
      <c r="W687" s="7"/>
      <c r="X687" s="7"/>
      <c r="Y687" s="207"/>
      <c r="Z687" s="7"/>
    </row>
    <row r="688" ht="14.25" customHeight="1">
      <c r="A688" s="7"/>
      <c r="B688" s="207"/>
      <c r="C688" s="25"/>
      <c r="D688" s="207"/>
      <c r="E688" s="7"/>
      <c r="F688" s="7"/>
      <c r="G688" s="7"/>
      <c r="H688" s="7"/>
      <c r="I688" s="7"/>
      <c r="J688" s="207"/>
      <c r="K688" s="207"/>
      <c r="L688" s="207"/>
      <c r="M688" s="7"/>
      <c r="N688" s="7"/>
      <c r="O688" s="7"/>
      <c r="P688" s="7"/>
      <c r="Q688" s="7"/>
      <c r="R688" s="7"/>
      <c r="S688" s="7"/>
      <c r="T688" s="207"/>
      <c r="U688" s="7"/>
      <c r="V688" s="7"/>
      <c r="W688" s="7"/>
      <c r="X688" s="7"/>
      <c r="Y688" s="207"/>
      <c r="Z688" s="7"/>
    </row>
    <row r="689" ht="14.25" customHeight="1">
      <c r="A689" s="7"/>
      <c r="B689" s="207"/>
      <c r="C689" s="25"/>
      <c r="D689" s="207"/>
      <c r="E689" s="7"/>
      <c r="F689" s="7"/>
      <c r="G689" s="7"/>
      <c r="H689" s="7"/>
      <c r="I689" s="7"/>
      <c r="J689" s="207"/>
      <c r="K689" s="207"/>
      <c r="L689" s="207"/>
      <c r="M689" s="7"/>
      <c r="N689" s="7"/>
      <c r="O689" s="7"/>
      <c r="P689" s="7"/>
      <c r="Q689" s="7"/>
      <c r="R689" s="7"/>
      <c r="S689" s="7"/>
      <c r="T689" s="207"/>
      <c r="U689" s="7"/>
      <c r="V689" s="7"/>
      <c r="W689" s="7"/>
      <c r="X689" s="7"/>
      <c r="Y689" s="207"/>
      <c r="Z689" s="7"/>
    </row>
    <row r="690" ht="14.25" customHeight="1">
      <c r="A690" s="7"/>
      <c r="B690" s="207"/>
      <c r="C690" s="25"/>
      <c r="D690" s="207"/>
      <c r="E690" s="7"/>
      <c r="F690" s="7"/>
      <c r="G690" s="7"/>
      <c r="H690" s="7"/>
      <c r="I690" s="7"/>
      <c r="J690" s="207"/>
      <c r="K690" s="207"/>
      <c r="L690" s="207"/>
      <c r="M690" s="7"/>
      <c r="N690" s="7"/>
      <c r="O690" s="7"/>
      <c r="P690" s="7"/>
      <c r="Q690" s="7"/>
      <c r="R690" s="7"/>
      <c r="S690" s="7"/>
      <c r="T690" s="207"/>
      <c r="U690" s="7"/>
      <c r="V690" s="7"/>
      <c r="W690" s="7"/>
      <c r="X690" s="7"/>
      <c r="Y690" s="207"/>
      <c r="Z690" s="7"/>
    </row>
    <row r="691" ht="14.25" customHeight="1">
      <c r="A691" s="7"/>
      <c r="B691" s="207"/>
      <c r="C691" s="25"/>
      <c r="D691" s="207"/>
      <c r="E691" s="7"/>
      <c r="F691" s="7"/>
      <c r="G691" s="7"/>
      <c r="H691" s="7"/>
      <c r="I691" s="7"/>
      <c r="J691" s="207"/>
      <c r="K691" s="207"/>
      <c r="L691" s="207"/>
      <c r="M691" s="7"/>
      <c r="N691" s="7"/>
      <c r="O691" s="7"/>
      <c r="P691" s="7"/>
      <c r="Q691" s="7"/>
      <c r="R691" s="7"/>
      <c r="S691" s="7"/>
      <c r="T691" s="207"/>
      <c r="U691" s="7"/>
      <c r="V691" s="7"/>
      <c r="W691" s="7"/>
      <c r="X691" s="7"/>
      <c r="Y691" s="207"/>
      <c r="Z691" s="7"/>
    </row>
    <row r="692" ht="14.25" customHeight="1">
      <c r="A692" s="7"/>
      <c r="B692" s="207"/>
      <c r="C692" s="25"/>
      <c r="D692" s="207"/>
      <c r="E692" s="7"/>
      <c r="F692" s="7"/>
      <c r="G692" s="7"/>
      <c r="H692" s="7"/>
      <c r="I692" s="7"/>
      <c r="J692" s="207"/>
      <c r="K692" s="207"/>
      <c r="L692" s="207"/>
      <c r="M692" s="7"/>
      <c r="N692" s="7"/>
      <c r="O692" s="7"/>
      <c r="P692" s="7"/>
      <c r="Q692" s="7"/>
      <c r="R692" s="7"/>
      <c r="S692" s="7"/>
      <c r="T692" s="207"/>
      <c r="U692" s="7"/>
      <c r="V692" s="7"/>
      <c r="W692" s="7"/>
      <c r="X692" s="7"/>
      <c r="Y692" s="207"/>
      <c r="Z692" s="7"/>
    </row>
    <row r="693" ht="14.25" customHeight="1">
      <c r="A693" s="7"/>
      <c r="B693" s="207"/>
      <c r="C693" s="25"/>
      <c r="D693" s="207"/>
      <c r="E693" s="7"/>
      <c r="F693" s="7"/>
      <c r="G693" s="7"/>
      <c r="H693" s="7"/>
      <c r="I693" s="7"/>
      <c r="J693" s="207"/>
      <c r="K693" s="207"/>
      <c r="L693" s="207"/>
      <c r="M693" s="7"/>
      <c r="N693" s="7"/>
      <c r="O693" s="7"/>
      <c r="P693" s="7"/>
      <c r="Q693" s="7"/>
      <c r="R693" s="7"/>
      <c r="S693" s="7"/>
      <c r="T693" s="207"/>
      <c r="U693" s="7"/>
      <c r="V693" s="7"/>
      <c r="W693" s="7"/>
      <c r="X693" s="7"/>
      <c r="Y693" s="207"/>
      <c r="Z693" s="7"/>
    </row>
    <row r="694" ht="14.25" customHeight="1">
      <c r="A694" s="7"/>
      <c r="B694" s="207"/>
      <c r="C694" s="25"/>
      <c r="D694" s="207"/>
      <c r="E694" s="7"/>
      <c r="F694" s="7"/>
      <c r="G694" s="7"/>
      <c r="H694" s="7"/>
      <c r="I694" s="7"/>
      <c r="J694" s="207"/>
      <c r="K694" s="207"/>
      <c r="L694" s="207"/>
      <c r="M694" s="7"/>
      <c r="N694" s="7"/>
      <c r="O694" s="7"/>
      <c r="P694" s="7"/>
      <c r="Q694" s="7"/>
      <c r="R694" s="7"/>
      <c r="S694" s="7"/>
      <c r="T694" s="207"/>
      <c r="U694" s="7"/>
      <c r="V694" s="7"/>
      <c r="W694" s="7"/>
      <c r="X694" s="7"/>
      <c r="Y694" s="207"/>
      <c r="Z694" s="7"/>
    </row>
    <row r="695" ht="14.25" customHeight="1">
      <c r="A695" s="7"/>
      <c r="B695" s="207"/>
      <c r="C695" s="25"/>
      <c r="D695" s="207"/>
      <c r="E695" s="7"/>
      <c r="F695" s="7"/>
      <c r="G695" s="7"/>
      <c r="H695" s="7"/>
      <c r="I695" s="7"/>
      <c r="J695" s="207"/>
      <c r="K695" s="207"/>
      <c r="L695" s="207"/>
      <c r="M695" s="7"/>
      <c r="N695" s="7"/>
      <c r="O695" s="7"/>
      <c r="P695" s="7"/>
      <c r="Q695" s="7"/>
      <c r="R695" s="7"/>
      <c r="S695" s="7"/>
      <c r="T695" s="207"/>
      <c r="U695" s="7"/>
      <c r="V695" s="7"/>
      <c r="W695" s="7"/>
      <c r="X695" s="7"/>
      <c r="Y695" s="207"/>
      <c r="Z695" s="7"/>
    </row>
    <row r="696" ht="14.25" customHeight="1">
      <c r="A696" s="7"/>
      <c r="B696" s="207"/>
      <c r="C696" s="25"/>
      <c r="D696" s="207"/>
      <c r="E696" s="7"/>
      <c r="F696" s="7"/>
      <c r="G696" s="7"/>
      <c r="H696" s="7"/>
      <c r="I696" s="7"/>
      <c r="J696" s="207"/>
      <c r="K696" s="207"/>
      <c r="L696" s="207"/>
      <c r="M696" s="7"/>
      <c r="N696" s="7"/>
      <c r="O696" s="7"/>
      <c r="P696" s="7"/>
      <c r="Q696" s="7"/>
      <c r="R696" s="7"/>
      <c r="S696" s="7"/>
      <c r="T696" s="207"/>
      <c r="U696" s="7"/>
      <c r="V696" s="7"/>
      <c r="W696" s="7"/>
      <c r="X696" s="7"/>
      <c r="Y696" s="207"/>
      <c r="Z696" s="7"/>
    </row>
    <row r="697" ht="14.25" customHeight="1">
      <c r="A697" s="7"/>
      <c r="B697" s="207"/>
      <c r="C697" s="25"/>
      <c r="D697" s="207"/>
      <c r="E697" s="7"/>
      <c r="F697" s="7"/>
      <c r="G697" s="7"/>
      <c r="H697" s="7"/>
      <c r="I697" s="7"/>
      <c r="J697" s="207"/>
      <c r="K697" s="207"/>
      <c r="L697" s="207"/>
      <c r="M697" s="7"/>
      <c r="N697" s="7"/>
      <c r="O697" s="7"/>
      <c r="P697" s="7"/>
      <c r="Q697" s="7"/>
      <c r="R697" s="7"/>
      <c r="S697" s="7"/>
      <c r="T697" s="207"/>
      <c r="U697" s="7"/>
      <c r="V697" s="7"/>
      <c r="W697" s="7"/>
      <c r="X697" s="7"/>
      <c r="Y697" s="207"/>
      <c r="Z697" s="7"/>
    </row>
    <row r="698" ht="14.25" customHeight="1">
      <c r="A698" s="7"/>
      <c r="B698" s="207"/>
      <c r="C698" s="25"/>
      <c r="D698" s="207"/>
      <c r="E698" s="7"/>
      <c r="F698" s="7"/>
      <c r="G698" s="7"/>
      <c r="H698" s="7"/>
      <c r="I698" s="7"/>
      <c r="J698" s="207"/>
      <c r="K698" s="207"/>
      <c r="L698" s="207"/>
      <c r="M698" s="7"/>
      <c r="N698" s="7"/>
      <c r="O698" s="7"/>
      <c r="P698" s="7"/>
      <c r="Q698" s="7"/>
      <c r="R698" s="7"/>
      <c r="S698" s="7"/>
      <c r="T698" s="207"/>
      <c r="U698" s="7"/>
      <c r="V698" s="7"/>
      <c r="W698" s="7"/>
      <c r="X698" s="7"/>
      <c r="Y698" s="207"/>
      <c r="Z698" s="7"/>
    </row>
    <row r="699" ht="14.25" customHeight="1">
      <c r="A699" s="7"/>
      <c r="B699" s="207"/>
      <c r="C699" s="25"/>
      <c r="D699" s="207"/>
      <c r="E699" s="7"/>
      <c r="F699" s="7"/>
      <c r="G699" s="7"/>
      <c r="H699" s="7"/>
      <c r="I699" s="7"/>
      <c r="J699" s="207"/>
      <c r="K699" s="207"/>
      <c r="L699" s="207"/>
      <c r="M699" s="7"/>
      <c r="N699" s="7"/>
      <c r="O699" s="7"/>
      <c r="P699" s="7"/>
      <c r="Q699" s="7"/>
      <c r="R699" s="7"/>
      <c r="S699" s="7"/>
      <c r="T699" s="207"/>
      <c r="U699" s="7"/>
      <c r="V699" s="7"/>
      <c r="W699" s="7"/>
      <c r="X699" s="7"/>
      <c r="Y699" s="207"/>
      <c r="Z699" s="7"/>
    </row>
    <row r="700" ht="14.25" customHeight="1">
      <c r="A700" s="7"/>
      <c r="B700" s="207"/>
      <c r="C700" s="25"/>
      <c r="D700" s="207"/>
      <c r="E700" s="7"/>
      <c r="F700" s="7"/>
      <c r="G700" s="7"/>
      <c r="H700" s="7"/>
      <c r="I700" s="7"/>
      <c r="J700" s="207"/>
      <c r="K700" s="207"/>
      <c r="L700" s="207"/>
      <c r="M700" s="7"/>
      <c r="N700" s="7"/>
      <c r="O700" s="7"/>
      <c r="P700" s="7"/>
      <c r="Q700" s="7"/>
      <c r="R700" s="7"/>
      <c r="S700" s="7"/>
      <c r="T700" s="207"/>
      <c r="U700" s="7"/>
      <c r="V700" s="7"/>
      <c r="W700" s="7"/>
      <c r="X700" s="7"/>
      <c r="Y700" s="207"/>
      <c r="Z700" s="7"/>
    </row>
    <row r="701" ht="14.25" customHeight="1">
      <c r="A701" s="7"/>
      <c r="B701" s="207"/>
      <c r="C701" s="25"/>
      <c r="D701" s="207"/>
      <c r="E701" s="7"/>
      <c r="F701" s="7"/>
      <c r="G701" s="7"/>
      <c r="H701" s="7"/>
      <c r="I701" s="7"/>
      <c r="J701" s="207"/>
      <c r="K701" s="207"/>
      <c r="L701" s="207"/>
      <c r="M701" s="7"/>
      <c r="N701" s="7"/>
      <c r="O701" s="7"/>
      <c r="P701" s="7"/>
      <c r="Q701" s="7"/>
      <c r="R701" s="7"/>
      <c r="S701" s="7"/>
      <c r="T701" s="207"/>
      <c r="U701" s="7"/>
      <c r="V701" s="7"/>
      <c r="W701" s="7"/>
      <c r="X701" s="7"/>
      <c r="Y701" s="207"/>
      <c r="Z701" s="7"/>
    </row>
    <row r="702" ht="14.25" customHeight="1">
      <c r="A702" s="7"/>
      <c r="B702" s="207"/>
      <c r="C702" s="25"/>
      <c r="D702" s="207"/>
      <c r="E702" s="7"/>
      <c r="F702" s="7"/>
      <c r="G702" s="7"/>
      <c r="H702" s="7"/>
      <c r="I702" s="7"/>
      <c r="J702" s="207"/>
      <c r="K702" s="207"/>
      <c r="L702" s="207"/>
      <c r="M702" s="7"/>
      <c r="N702" s="7"/>
      <c r="O702" s="7"/>
      <c r="P702" s="7"/>
      <c r="Q702" s="7"/>
      <c r="R702" s="7"/>
      <c r="S702" s="7"/>
      <c r="T702" s="207"/>
      <c r="U702" s="7"/>
      <c r="V702" s="7"/>
      <c r="W702" s="7"/>
      <c r="X702" s="7"/>
      <c r="Y702" s="207"/>
      <c r="Z702" s="7"/>
    </row>
    <row r="703" ht="14.25" customHeight="1">
      <c r="A703" s="7"/>
      <c r="B703" s="207"/>
      <c r="C703" s="25"/>
      <c r="D703" s="207"/>
      <c r="E703" s="7"/>
      <c r="F703" s="7"/>
      <c r="G703" s="7"/>
      <c r="H703" s="7"/>
      <c r="I703" s="7"/>
      <c r="J703" s="207"/>
      <c r="K703" s="207"/>
      <c r="L703" s="207"/>
      <c r="M703" s="7"/>
      <c r="N703" s="7"/>
      <c r="O703" s="7"/>
      <c r="P703" s="7"/>
      <c r="Q703" s="7"/>
      <c r="R703" s="7"/>
      <c r="S703" s="7"/>
      <c r="T703" s="207"/>
      <c r="U703" s="7"/>
      <c r="V703" s="7"/>
      <c r="W703" s="7"/>
      <c r="X703" s="7"/>
      <c r="Y703" s="207"/>
      <c r="Z703" s="7"/>
    </row>
    <row r="704" ht="14.25" customHeight="1">
      <c r="A704" s="7"/>
      <c r="B704" s="207"/>
      <c r="C704" s="25"/>
      <c r="D704" s="207"/>
      <c r="E704" s="7"/>
      <c r="F704" s="7"/>
      <c r="G704" s="7"/>
      <c r="H704" s="7"/>
      <c r="I704" s="7"/>
      <c r="J704" s="207"/>
      <c r="K704" s="207"/>
      <c r="L704" s="207"/>
      <c r="M704" s="7"/>
      <c r="N704" s="7"/>
      <c r="O704" s="7"/>
      <c r="P704" s="7"/>
      <c r="Q704" s="7"/>
      <c r="R704" s="7"/>
      <c r="S704" s="7"/>
      <c r="T704" s="207"/>
      <c r="U704" s="7"/>
      <c r="V704" s="7"/>
      <c r="W704" s="7"/>
      <c r="X704" s="7"/>
      <c r="Y704" s="207"/>
      <c r="Z704" s="7"/>
    </row>
    <row r="705" ht="14.25" customHeight="1">
      <c r="A705" s="7"/>
      <c r="B705" s="207"/>
      <c r="C705" s="25"/>
      <c r="D705" s="207"/>
      <c r="E705" s="7"/>
      <c r="F705" s="7"/>
      <c r="G705" s="7"/>
      <c r="H705" s="7"/>
      <c r="I705" s="7"/>
      <c r="J705" s="207"/>
      <c r="K705" s="207"/>
      <c r="L705" s="207"/>
      <c r="M705" s="7"/>
      <c r="N705" s="7"/>
      <c r="O705" s="7"/>
      <c r="P705" s="7"/>
      <c r="Q705" s="7"/>
      <c r="R705" s="7"/>
      <c r="S705" s="7"/>
      <c r="T705" s="207"/>
      <c r="U705" s="7"/>
      <c r="V705" s="7"/>
      <c r="W705" s="7"/>
      <c r="X705" s="7"/>
      <c r="Y705" s="207"/>
      <c r="Z705" s="7"/>
    </row>
    <row r="706" ht="14.25" customHeight="1">
      <c r="A706" s="7"/>
      <c r="B706" s="207"/>
      <c r="C706" s="25"/>
      <c r="D706" s="207"/>
      <c r="E706" s="7"/>
      <c r="F706" s="7"/>
      <c r="G706" s="7"/>
      <c r="H706" s="7"/>
      <c r="I706" s="7"/>
      <c r="J706" s="207"/>
      <c r="K706" s="207"/>
      <c r="L706" s="207"/>
      <c r="M706" s="7"/>
      <c r="N706" s="7"/>
      <c r="O706" s="7"/>
      <c r="P706" s="7"/>
      <c r="Q706" s="7"/>
      <c r="R706" s="7"/>
      <c r="S706" s="7"/>
      <c r="T706" s="207"/>
      <c r="U706" s="7"/>
      <c r="V706" s="7"/>
      <c r="W706" s="7"/>
      <c r="X706" s="7"/>
      <c r="Y706" s="207"/>
      <c r="Z706" s="7"/>
    </row>
    <row r="707" ht="14.25" customHeight="1">
      <c r="A707" s="7"/>
      <c r="B707" s="207"/>
      <c r="C707" s="25"/>
      <c r="D707" s="207"/>
      <c r="E707" s="7"/>
      <c r="F707" s="7"/>
      <c r="G707" s="7"/>
      <c r="H707" s="7"/>
      <c r="I707" s="7"/>
      <c r="J707" s="207"/>
      <c r="K707" s="207"/>
      <c r="L707" s="207"/>
      <c r="M707" s="7"/>
      <c r="N707" s="7"/>
      <c r="O707" s="7"/>
      <c r="P707" s="7"/>
      <c r="Q707" s="7"/>
      <c r="R707" s="7"/>
      <c r="S707" s="7"/>
      <c r="T707" s="207"/>
      <c r="U707" s="7"/>
      <c r="V707" s="7"/>
      <c r="W707" s="7"/>
      <c r="X707" s="7"/>
      <c r="Y707" s="207"/>
      <c r="Z707" s="7"/>
    </row>
    <row r="708" ht="14.25" customHeight="1">
      <c r="A708" s="7"/>
      <c r="B708" s="207"/>
      <c r="C708" s="25"/>
      <c r="D708" s="207"/>
      <c r="E708" s="7"/>
      <c r="F708" s="7"/>
      <c r="G708" s="7"/>
      <c r="H708" s="7"/>
      <c r="I708" s="7"/>
      <c r="J708" s="207"/>
      <c r="K708" s="207"/>
      <c r="L708" s="207"/>
      <c r="M708" s="7"/>
      <c r="N708" s="7"/>
      <c r="O708" s="7"/>
      <c r="P708" s="7"/>
      <c r="Q708" s="7"/>
      <c r="R708" s="7"/>
      <c r="S708" s="7"/>
      <c r="T708" s="207"/>
      <c r="U708" s="7"/>
      <c r="V708" s="7"/>
      <c r="W708" s="7"/>
      <c r="X708" s="7"/>
      <c r="Y708" s="207"/>
      <c r="Z708" s="7"/>
    </row>
    <row r="709" ht="14.25" customHeight="1">
      <c r="A709" s="7"/>
      <c r="B709" s="207"/>
      <c r="C709" s="25"/>
      <c r="D709" s="207"/>
      <c r="E709" s="7"/>
      <c r="F709" s="7"/>
      <c r="G709" s="7"/>
      <c r="H709" s="7"/>
      <c r="I709" s="7"/>
      <c r="J709" s="207"/>
      <c r="K709" s="207"/>
      <c r="L709" s="207"/>
      <c r="M709" s="7"/>
      <c r="N709" s="7"/>
      <c r="O709" s="7"/>
      <c r="P709" s="7"/>
      <c r="Q709" s="7"/>
      <c r="R709" s="7"/>
      <c r="S709" s="7"/>
      <c r="T709" s="207"/>
      <c r="U709" s="7"/>
      <c r="V709" s="7"/>
      <c r="W709" s="7"/>
      <c r="X709" s="7"/>
      <c r="Y709" s="207"/>
      <c r="Z709" s="7"/>
    </row>
    <row r="710" ht="14.25" customHeight="1">
      <c r="A710" s="7"/>
      <c r="B710" s="207"/>
      <c r="C710" s="25"/>
      <c r="D710" s="207"/>
      <c r="E710" s="7"/>
      <c r="F710" s="7"/>
      <c r="G710" s="7"/>
      <c r="H710" s="7"/>
      <c r="I710" s="7"/>
      <c r="J710" s="207"/>
      <c r="K710" s="207"/>
      <c r="L710" s="207"/>
      <c r="M710" s="7"/>
      <c r="N710" s="7"/>
      <c r="O710" s="7"/>
      <c r="P710" s="7"/>
      <c r="Q710" s="7"/>
      <c r="R710" s="7"/>
      <c r="S710" s="7"/>
      <c r="T710" s="207"/>
      <c r="U710" s="7"/>
      <c r="V710" s="7"/>
      <c r="W710" s="7"/>
      <c r="X710" s="7"/>
      <c r="Y710" s="207"/>
      <c r="Z710" s="7"/>
    </row>
    <row r="711" ht="14.25" customHeight="1">
      <c r="A711" s="7"/>
      <c r="B711" s="207"/>
      <c r="C711" s="25"/>
      <c r="D711" s="207"/>
      <c r="E711" s="7"/>
      <c r="F711" s="7"/>
      <c r="G711" s="7"/>
      <c r="H711" s="7"/>
      <c r="I711" s="7"/>
      <c r="J711" s="207"/>
      <c r="K711" s="207"/>
      <c r="L711" s="207"/>
      <c r="M711" s="7"/>
      <c r="N711" s="7"/>
      <c r="O711" s="7"/>
      <c r="P711" s="7"/>
      <c r="Q711" s="7"/>
      <c r="R711" s="7"/>
      <c r="S711" s="7"/>
      <c r="T711" s="207"/>
      <c r="U711" s="7"/>
      <c r="V711" s="7"/>
      <c r="W711" s="7"/>
      <c r="X711" s="7"/>
      <c r="Y711" s="207"/>
      <c r="Z711" s="7"/>
    </row>
    <row r="712" ht="14.25" customHeight="1">
      <c r="A712" s="7"/>
      <c r="B712" s="207"/>
      <c r="C712" s="25"/>
      <c r="D712" s="207"/>
      <c r="E712" s="7"/>
      <c r="F712" s="7"/>
      <c r="G712" s="7"/>
      <c r="H712" s="7"/>
      <c r="I712" s="7"/>
      <c r="J712" s="207"/>
      <c r="K712" s="207"/>
      <c r="L712" s="207"/>
      <c r="M712" s="7"/>
      <c r="N712" s="7"/>
      <c r="O712" s="7"/>
      <c r="P712" s="7"/>
      <c r="Q712" s="7"/>
      <c r="R712" s="7"/>
      <c r="S712" s="7"/>
      <c r="T712" s="207"/>
      <c r="U712" s="7"/>
      <c r="V712" s="7"/>
      <c r="W712" s="7"/>
      <c r="X712" s="7"/>
      <c r="Y712" s="207"/>
      <c r="Z712" s="7"/>
    </row>
    <row r="713" ht="14.25" customHeight="1">
      <c r="A713" s="7"/>
      <c r="B713" s="207"/>
      <c r="C713" s="25"/>
      <c r="D713" s="207"/>
      <c r="E713" s="7"/>
      <c r="F713" s="7"/>
      <c r="G713" s="7"/>
      <c r="H713" s="7"/>
      <c r="I713" s="7"/>
      <c r="J713" s="207"/>
      <c r="K713" s="207"/>
      <c r="L713" s="207"/>
      <c r="M713" s="7"/>
      <c r="N713" s="7"/>
      <c r="O713" s="7"/>
      <c r="P713" s="7"/>
      <c r="Q713" s="7"/>
      <c r="R713" s="7"/>
      <c r="S713" s="7"/>
      <c r="T713" s="207"/>
      <c r="U713" s="7"/>
      <c r="V713" s="7"/>
      <c r="W713" s="7"/>
      <c r="X713" s="7"/>
      <c r="Y713" s="207"/>
      <c r="Z713" s="7"/>
    </row>
    <row r="714" ht="14.25" customHeight="1">
      <c r="A714" s="7"/>
      <c r="B714" s="207"/>
      <c r="C714" s="25"/>
      <c r="D714" s="207"/>
      <c r="E714" s="7"/>
      <c r="F714" s="7"/>
      <c r="G714" s="7"/>
      <c r="H714" s="7"/>
      <c r="I714" s="7"/>
      <c r="J714" s="207"/>
      <c r="K714" s="207"/>
      <c r="L714" s="207"/>
      <c r="M714" s="7"/>
      <c r="N714" s="7"/>
      <c r="O714" s="7"/>
      <c r="P714" s="7"/>
      <c r="Q714" s="7"/>
      <c r="R714" s="7"/>
      <c r="S714" s="7"/>
      <c r="T714" s="207"/>
      <c r="U714" s="7"/>
      <c r="V714" s="7"/>
      <c r="W714" s="7"/>
      <c r="X714" s="7"/>
      <c r="Y714" s="207"/>
      <c r="Z714" s="7"/>
    </row>
    <row r="715" ht="14.25" customHeight="1">
      <c r="A715" s="7"/>
      <c r="B715" s="207"/>
      <c r="C715" s="25"/>
      <c r="D715" s="207"/>
      <c r="E715" s="7"/>
      <c r="F715" s="7"/>
      <c r="G715" s="7"/>
      <c r="H715" s="7"/>
      <c r="I715" s="7"/>
      <c r="J715" s="207"/>
      <c r="K715" s="207"/>
      <c r="L715" s="207"/>
      <c r="M715" s="7"/>
      <c r="N715" s="7"/>
      <c r="O715" s="7"/>
      <c r="P715" s="7"/>
      <c r="Q715" s="7"/>
      <c r="R715" s="7"/>
      <c r="S715" s="7"/>
      <c r="T715" s="207"/>
      <c r="U715" s="7"/>
      <c r="V715" s="7"/>
      <c r="W715" s="7"/>
      <c r="X715" s="7"/>
      <c r="Y715" s="207"/>
      <c r="Z715" s="7"/>
    </row>
    <row r="716" ht="14.25" customHeight="1">
      <c r="A716" s="7"/>
      <c r="B716" s="207"/>
      <c r="C716" s="25"/>
      <c r="D716" s="207"/>
      <c r="E716" s="7"/>
      <c r="F716" s="7"/>
      <c r="G716" s="7"/>
      <c r="H716" s="7"/>
      <c r="I716" s="7"/>
      <c r="J716" s="207"/>
      <c r="K716" s="207"/>
      <c r="L716" s="207"/>
      <c r="M716" s="7"/>
      <c r="N716" s="7"/>
      <c r="O716" s="7"/>
      <c r="P716" s="7"/>
      <c r="Q716" s="7"/>
      <c r="R716" s="7"/>
      <c r="S716" s="7"/>
      <c r="T716" s="207"/>
      <c r="U716" s="7"/>
      <c r="V716" s="7"/>
      <c r="W716" s="7"/>
      <c r="X716" s="7"/>
      <c r="Y716" s="207"/>
      <c r="Z716" s="7"/>
    </row>
    <row r="717" ht="14.25" customHeight="1">
      <c r="A717" s="7"/>
      <c r="B717" s="207"/>
      <c r="C717" s="25"/>
      <c r="D717" s="207"/>
      <c r="E717" s="7"/>
      <c r="F717" s="7"/>
      <c r="G717" s="7"/>
      <c r="H717" s="7"/>
      <c r="I717" s="7"/>
      <c r="J717" s="207"/>
      <c r="K717" s="207"/>
      <c r="L717" s="207"/>
      <c r="M717" s="7"/>
      <c r="N717" s="7"/>
      <c r="O717" s="7"/>
      <c r="P717" s="7"/>
      <c r="Q717" s="7"/>
      <c r="R717" s="7"/>
      <c r="S717" s="7"/>
      <c r="T717" s="207"/>
      <c r="U717" s="7"/>
      <c r="V717" s="7"/>
      <c r="W717" s="7"/>
      <c r="X717" s="7"/>
      <c r="Y717" s="207"/>
      <c r="Z717" s="7"/>
    </row>
    <row r="718" ht="14.25" customHeight="1">
      <c r="A718" s="7"/>
      <c r="B718" s="207"/>
      <c r="C718" s="25"/>
      <c r="D718" s="207"/>
      <c r="E718" s="7"/>
      <c r="F718" s="7"/>
      <c r="G718" s="7"/>
      <c r="H718" s="7"/>
      <c r="I718" s="7"/>
      <c r="J718" s="207"/>
      <c r="K718" s="207"/>
      <c r="L718" s="207"/>
      <c r="M718" s="7"/>
      <c r="N718" s="7"/>
      <c r="O718" s="7"/>
      <c r="P718" s="7"/>
      <c r="Q718" s="7"/>
      <c r="R718" s="7"/>
      <c r="S718" s="7"/>
      <c r="T718" s="207"/>
      <c r="U718" s="7"/>
      <c r="V718" s="7"/>
      <c r="W718" s="7"/>
      <c r="X718" s="7"/>
      <c r="Y718" s="207"/>
      <c r="Z718" s="7"/>
    </row>
    <row r="719" ht="14.25" customHeight="1">
      <c r="A719" s="7"/>
      <c r="B719" s="207"/>
      <c r="C719" s="25"/>
      <c r="D719" s="207"/>
      <c r="E719" s="7"/>
      <c r="F719" s="7"/>
      <c r="G719" s="7"/>
      <c r="H719" s="7"/>
      <c r="I719" s="7"/>
      <c r="J719" s="207"/>
      <c r="K719" s="207"/>
      <c r="L719" s="207"/>
      <c r="M719" s="7"/>
      <c r="N719" s="7"/>
      <c r="O719" s="7"/>
      <c r="P719" s="7"/>
      <c r="Q719" s="7"/>
      <c r="R719" s="7"/>
      <c r="S719" s="7"/>
      <c r="T719" s="207"/>
      <c r="U719" s="7"/>
      <c r="V719" s="7"/>
      <c r="W719" s="7"/>
      <c r="X719" s="7"/>
      <c r="Y719" s="207"/>
      <c r="Z719" s="7"/>
    </row>
    <row r="720" ht="14.25" customHeight="1">
      <c r="A720" s="7"/>
      <c r="B720" s="207"/>
      <c r="C720" s="25"/>
      <c r="D720" s="207"/>
      <c r="E720" s="7"/>
      <c r="F720" s="7"/>
      <c r="G720" s="7"/>
      <c r="H720" s="7"/>
      <c r="I720" s="7"/>
      <c r="J720" s="207"/>
      <c r="K720" s="207"/>
      <c r="L720" s="207"/>
      <c r="M720" s="7"/>
      <c r="N720" s="7"/>
      <c r="O720" s="7"/>
      <c r="P720" s="7"/>
      <c r="Q720" s="7"/>
      <c r="R720" s="7"/>
      <c r="S720" s="7"/>
      <c r="T720" s="207"/>
      <c r="U720" s="7"/>
      <c r="V720" s="7"/>
      <c r="W720" s="7"/>
      <c r="X720" s="7"/>
      <c r="Y720" s="207"/>
      <c r="Z720" s="7"/>
    </row>
    <row r="721" ht="14.25" customHeight="1">
      <c r="A721" s="7"/>
      <c r="B721" s="207"/>
      <c r="C721" s="25"/>
      <c r="D721" s="207"/>
      <c r="E721" s="7"/>
      <c r="F721" s="7"/>
      <c r="G721" s="7"/>
      <c r="H721" s="7"/>
      <c r="I721" s="7"/>
      <c r="J721" s="207"/>
      <c r="K721" s="207"/>
      <c r="L721" s="207"/>
      <c r="M721" s="7"/>
      <c r="N721" s="7"/>
      <c r="O721" s="7"/>
      <c r="P721" s="7"/>
      <c r="Q721" s="7"/>
      <c r="R721" s="7"/>
      <c r="S721" s="7"/>
      <c r="T721" s="207"/>
      <c r="U721" s="7"/>
      <c r="V721" s="7"/>
      <c r="W721" s="7"/>
      <c r="X721" s="7"/>
      <c r="Y721" s="207"/>
      <c r="Z721" s="7"/>
    </row>
    <row r="722" ht="14.25" customHeight="1">
      <c r="A722" s="7"/>
      <c r="B722" s="207"/>
      <c r="C722" s="25"/>
      <c r="D722" s="207"/>
      <c r="E722" s="7"/>
      <c r="F722" s="7"/>
      <c r="G722" s="7"/>
      <c r="H722" s="7"/>
      <c r="I722" s="7"/>
      <c r="J722" s="207"/>
      <c r="K722" s="207"/>
      <c r="L722" s="207"/>
      <c r="M722" s="7"/>
      <c r="N722" s="7"/>
      <c r="O722" s="7"/>
      <c r="P722" s="7"/>
      <c r="Q722" s="7"/>
      <c r="R722" s="7"/>
      <c r="S722" s="7"/>
      <c r="T722" s="207"/>
      <c r="U722" s="7"/>
      <c r="V722" s="7"/>
      <c r="W722" s="7"/>
      <c r="X722" s="7"/>
      <c r="Y722" s="207"/>
      <c r="Z722" s="7"/>
    </row>
    <row r="723" ht="14.25" customHeight="1">
      <c r="A723" s="7"/>
      <c r="B723" s="207"/>
      <c r="C723" s="25"/>
      <c r="D723" s="207"/>
      <c r="E723" s="7"/>
      <c r="F723" s="7"/>
      <c r="G723" s="7"/>
      <c r="H723" s="7"/>
      <c r="I723" s="7"/>
      <c r="J723" s="207"/>
      <c r="K723" s="207"/>
      <c r="L723" s="207"/>
      <c r="M723" s="7"/>
      <c r="N723" s="7"/>
      <c r="O723" s="7"/>
      <c r="P723" s="7"/>
      <c r="Q723" s="7"/>
      <c r="R723" s="7"/>
      <c r="S723" s="7"/>
      <c r="T723" s="207"/>
      <c r="U723" s="7"/>
      <c r="V723" s="7"/>
      <c r="W723" s="7"/>
      <c r="X723" s="7"/>
      <c r="Y723" s="207"/>
      <c r="Z723" s="7"/>
    </row>
    <row r="724" ht="14.25" customHeight="1">
      <c r="A724" s="7"/>
      <c r="B724" s="207"/>
      <c r="C724" s="25"/>
      <c r="D724" s="207"/>
      <c r="E724" s="7"/>
      <c r="F724" s="7"/>
      <c r="G724" s="7"/>
      <c r="H724" s="7"/>
      <c r="I724" s="7"/>
      <c r="J724" s="207"/>
      <c r="K724" s="207"/>
      <c r="L724" s="207"/>
      <c r="M724" s="7"/>
      <c r="N724" s="7"/>
      <c r="O724" s="7"/>
      <c r="P724" s="7"/>
      <c r="Q724" s="7"/>
      <c r="R724" s="7"/>
      <c r="S724" s="7"/>
      <c r="T724" s="207"/>
      <c r="U724" s="7"/>
      <c r="V724" s="7"/>
      <c r="W724" s="7"/>
      <c r="X724" s="7"/>
      <c r="Y724" s="207"/>
      <c r="Z724" s="7"/>
    </row>
    <row r="725" ht="14.25" customHeight="1">
      <c r="A725" s="7"/>
      <c r="B725" s="207"/>
      <c r="C725" s="25"/>
      <c r="D725" s="207"/>
      <c r="E725" s="7"/>
      <c r="F725" s="7"/>
      <c r="G725" s="7"/>
      <c r="H725" s="7"/>
      <c r="I725" s="7"/>
      <c r="J725" s="207"/>
      <c r="K725" s="207"/>
      <c r="L725" s="207"/>
      <c r="M725" s="7"/>
      <c r="N725" s="7"/>
      <c r="O725" s="7"/>
      <c r="P725" s="7"/>
      <c r="Q725" s="7"/>
      <c r="R725" s="7"/>
      <c r="S725" s="7"/>
      <c r="T725" s="207"/>
      <c r="U725" s="7"/>
      <c r="V725" s="7"/>
      <c r="W725" s="7"/>
      <c r="X725" s="7"/>
      <c r="Y725" s="207"/>
      <c r="Z725" s="7"/>
    </row>
    <row r="726" ht="14.25" customHeight="1">
      <c r="A726" s="7"/>
      <c r="B726" s="207"/>
      <c r="C726" s="25"/>
      <c r="D726" s="207"/>
      <c r="E726" s="7"/>
      <c r="F726" s="7"/>
      <c r="G726" s="7"/>
      <c r="H726" s="7"/>
      <c r="I726" s="7"/>
      <c r="J726" s="207"/>
      <c r="K726" s="207"/>
      <c r="L726" s="207"/>
      <c r="M726" s="7"/>
      <c r="N726" s="7"/>
      <c r="O726" s="7"/>
      <c r="P726" s="7"/>
      <c r="Q726" s="7"/>
      <c r="R726" s="7"/>
      <c r="S726" s="7"/>
      <c r="T726" s="207"/>
      <c r="U726" s="7"/>
      <c r="V726" s="7"/>
      <c r="W726" s="7"/>
      <c r="X726" s="7"/>
      <c r="Y726" s="207"/>
      <c r="Z726" s="7"/>
    </row>
    <row r="727" ht="14.25" customHeight="1">
      <c r="A727" s="7"/>
      <c r="B727" s="207"/>
      <c r="C727" s="25"/>
      <c r="D727" s="207"/>
      <c r="E727" s="7"/>
      <c r="F727" s="7"/>
      <c r="G727" s="7"/>
      <c r="H727" s="7"/>
      <c r="I727" s="7"/>
      <c r="J727" s="207"/>
      <c r="K727" s="207"/>
      <c r="L727" s="207"/>
      <c r="M727" s="7"/>
      <c r="N727" s="7"/>
      <c r="O727" s="7"/>
      <c r="P727" s="7"/>
      <c r="Q727" s="7"/>
      <c r="R727" s="7"/>
      <c r="S727" s="7"/>
      <c r="T727" s="207"/>
      <c r="U727" s="7"/>
      <c r="V727" s="7"/>
      <c r="W727" s="7"/>
      <c r="X727" s="7"/>
      <c r="Y727" s="207"/>
      <c r="Z727" s="7"/>
    </row>
    <row r="728" ht="14.25" customHeight="1">
      <c r="A728" s="7"/>
      <c r="B728" s="207"/>
      <c r="C728" s="25"/>
      <c r="D728" s="207"/>
      <c r="E728" s="7"/>
      <c r="F728" s="7"/>
      <c r="G728" s="7"/>
      <c r="H728" s="7"/>
      <c r="I728" s="7"/>
      <c r="J728" s="207"/>
      <c r="K728" s="207"/>
      <c r="L728" s="207"/>
      <c r="M728" s="7"/>
      <c r="N728" s="7"/>
      <c r="O728" s="7"/>
      <c r="P728" s="7"/>
      <c r="Q728" s="7"/>
      <c r="R728" s="7"/>
      <c r="S728" s="7"/>
      <c r="T728" s="207"/>
      <c r="U728" s="7"/>
      <c r="V728" s="7"/>
      <c r="W728" s="7"/>
      <c r="X728" s="7"/>
      <c r="Y728" s="207"/>
      <c r="Z728" s="7"/>
    </row>
    <row r="729" ht="14.25" customHeight="1">
      <c r="A729" s="7"/>
      <c r="B729" s="207"/>
      <c r="C729" s="25"/>
      <c r="D729" s="207"/>
      <c r="E729" s="7"/>
      <c r="F729" s="7"/>
      <c r="G729" s="7"/>
      <c r="H729" s="7"/>
      <c r="I729" s="7"/>
      <c r="J729" s="207"/>
      <c r="K729" s="207"/>
      <c r="L729" s="207"/>
      <c r="M729" s="7"/>
      <c r="N729" s="7"/>
      <c r="O729" s="7"/>
      <c r="P729" s="7"/>
      <c r="Q729" s="7"/>
      <c r="R729" s="7"/>
      <c r="S729" s="7"/>
      <c r="T729" s="207"/>
      <c r="U729" s="7"/>
      <c r="V729" s="7"/>
      <c r="W729" s="7"/>
      <c r="X729" s="7"/>
      <c r="Y729" s="207"/>
      <c r="Z729" s="7"/>
    </row>
    <row r="730" ht="14.25" customHeight="1">
      <c r="A730" s="7"/>
      <c r="B730" s="207"/>
      <c r="C730" s="25"/>
      <c r="D730" s="207"/>
      <c r="E730" s="7"/>
      <c r="F730" s="7"/>
      <c r="G730" s="7"/>
      <c r="H730" s="7"/>
      <c r="I730" s="7"/>
      <c r="J730" s="207"/>
      <c r="K730" s="207"/>
      <c r="L730" s="207"/>
      <c r="M730" s="7"/>
      <c r="N730" s="7"/>
      <c r="O730" s="7"/>
      <c r="P730" s="7"/>
      <c r="Q730" s="7"/>
      <c r="R730" s="7"/>
      <c r="S730" s="7"/>
      <c r="T730" s="207"/>
      <c r="U730" s="7"/>
      <c r="V730" s="7"/>
      <c r="W730" s="7"/>
      <c r="X730" s="7"/>
      <c r="Y730" s="207"/>
      <c r="Z730" s="7"/>
    </row>
    <row r="731" ht="14.25" customHeight="1">
      <c r="A731" s="7"/>
      <c r="B731" s="207"/>
      <c r="C731" s="25"/>
      <c r="D731" s="207"/>
      <c r="E731" s="7"/>
      <c r="F731" s="7"/>
      <c r="G731" s="7"/>
      <c r="H731" s="7"/>
      <c r="I731" s="7"/>
      <c r="J731" s="207"/>
      <c r="K731" s="207"/>
      <c r="L731" s="207"/>
      <c r="M731" s="7"/>
      <c r="N731" s="7"/>
      <c r="O731" s="7"/>
      <c r="P731" s="7"/>
      <c r="Q731" s="7"/>
      <c r="R731" s="7"/>
      <c r="S731" s="7"/>
      <c r="T731" s="207"/>
      <c r="U731" s="7"/>
      <c r="V731" s="7"/>
      <c r="W731" s="7"/>
      <c r="X731" s="7"/>
      <c r="Y731" s="207"/>
      <c r="Z731" s="7"/>
    </row>
    <row r="732" ht="14.25" customHeight="1">
      <c r="A732" s="7"/>
      <c r="B732" s="207"/>
      <c r="C732" s="25"/>
      <c r="D732" s="207"/>
      <c r="E732" s="7"/>
      <c r="F732" s="7"/>
      <c r="G732" s="7"/>
      <c r="H732" s="7"/>
      <c r="I732" s="7"/>
      <c r="J732" s="207"/>
      <c r="K732" s="207"/>
      <c r="L732" s="207"/>
      <c r="M732" s="7"/>
      <c r="N732" s="7"/>
      <c r="O732" s="7"/>
      <c r="P732" s="7"/>
      <c r="Q732" s="7"/>
      <c r="R732" s="7"/>
      <c r="S732" s="7"/>
      <c r="T732" s="207"/>
      <c r="U732" s="7"/>
      <c r="V732" s="7"/>
      <c r="W732" s="7"/>
      <c r="X732" s="7"/>
      <c r="Y732" s="207"/>
      <c r="Z732" s="7"/>
    </row>
    <row r="733" ht="14.25" customHeight="1">
      <c r="A733" s="7"/>
      <c r="B733" s="207"/>
      <c r="C733" s="25"/>
      <c r="D733" s="207"/>
      <c r="E733" s="7"/>
      <c r="F733" s="7"/>
      <c r="G733" s="7"/>
      <c r="H733" s="7"/>
      <c r="I733" s="7"/>
      <c r="J733" s="207"/>
      <c r="K733" s="207"/>
      <c r="L733" s="207"/>
      <c r="M733" s="7"/>
      <c r="N733" s="7"/>
      <c r="O733" s="7"/>
      <c r="P733" s="7"/>
      <c r="Q733" s="7"/>
      <c r="R733" s="7"/>
      <c r="S733" s="7"/>
      <c r="T733" s="207"/>
      <c r="U733" s="7"/>
      <c r="V733" s="7"/>
      <c r="W733" s="7"/>
      <c r="X733" s="7"/>
      <c r="Y733" s="207"/>
      <c r="Z733" s="7"/>
    </row>
    <row r="734" ht="14.25" customHeight="1">
      <c r="A734" s="7"/>
      <c r="B734" s="207"/>
      <c r="C734" s="25"/>
      <c r="D734" s="207"/>
      <c r="E734" s="7"/>
      <c r="F734" s="7"/>
      <c r="G734" s="7"/>
      <c r="H734" s="7"/>
      <c r="I734" s="7"/>
      <c r="J734" s="207"/>
      <c r="K734" s="207"/>
      <c r="L734" s="207"/>
      <c r="M734" s="7"/>
      <c r="N734" s="7"/>
      <c r="O734" s="7"/>
      <c r="P734" s="7"/>
      <c r="Q734" s="7"/>
      <c r="R734" s="7"/>
      <c r="S734" s="7"/>
      <c r="T734" s="207"/>
      <c r="U734" s="7"/>
      <c r="V734" s="7"/>
      <c r="W734" s="7"/>
      <c r="X734" s="7"/>
      <c r="Y734" s="207"/>
      <c r="Z734" s="7"/>
    </row>
    <row r="735" ht="14.25" customHeight="1">
      <c r="A735" s="7"/>
      <c r="B735" s="207"/>
      <c r="C735" s="25"/>
      <c r="D735" s="207"/>
      <c r="E735" s="7"/>
      <c r="F735" s="7"/>
      <c r="G735" s="7"/>
      <c r="H735" s="7"/>
      <c r="I735" s="7"/>
      <c r="J735" s="207"/>
      <c r="K735" s="207"/>
      <c r="L735" s="207"/>
      <c r="M735" s="7"/>
      <c r="N735" s="7"/>
      <c r="O735" s="7"/>
      <c r="P735" s="7"/>
      <c r="Q735" s="7"/>
      <c r="R735" s="7"/>
      <c r="S735" s="7"/>
      <c r="T735" s="207"/>
      <c r="U735" s="7"/>
      <c r="V735" s="7"/>
      <c r="W735" s="7"/>
      <c r="X735" s="7"/>
      <c r="Y735" s="207"/>
      <c r="Z735" s="7"/>
    </row>
    <row r="736" ht="14.25" customHeight="1">
      <c r="A736" s="7"/>
      <c r="B736" s="207"/>
      <c r="C736" s="25"/>
      <c r="D736" s="207"/>
      <c r="E736" s="7"/>
      <c r="F736" s="7"/>
      <c r="G736" s="7"/>
      <c r="H736" s="7"/>
      <c r="I736" s="7"/>
      <c r="J736" s="207"/>
      <c r="K736" s="207"/>
      <c r="L736" s="207"/>
      <c r="M736" s="7"/>
      <c r="N736" s="7"/>
      <c r="O736" s="7"/>
      <c r="P736" s="7"/>
      <c r="Q736" s="7"/>
      <c r="R736" s="7"/>
      <c r="S736" s="7"/>
      <c r="T736" s="207"/>
      <c r="U736" s="7"/>
      <c r="V736" s="7"/>
      <c r="W736" s="7"/>
      <c r="X736" s="7"/>
      <c r="Y736" s="207"/>
      <c r="Z736" s="7"/>
    </row>
    <row r="737" ht="14.25" customHeight="1">
      <c r="A737" s="7"/>
      <c r="B737" s="207"/>
      <c r="C737" s="25"/>
      <c r="D737" s="207"/>
      <c r="E737" s="7"/>
      <c r="F737" s="7"/>
      <c r="G737" s="7"/>
      <c r="H737" s="7"/>
      <c r="I737" s="7"/>
      <c r="J737" s="207"/>
      <c r="K737" s="207"/>
      <c r="L737" s="207"/>
      <c r="M737" s="7"/>
      <c r="N737" s="7"/>
      <c r="O737" s="7"/>
      <c r="P737" s="7"/>
      <c r="Q737" s="7"/>
      <c r="R737" s="7"/>
      <c r="S737" s="7"/>
      <c r="T737" s="207"/>
      <c r="U737" s="7"/>
      <c r="V737" s="7"/>
      <c r="W737" s="7"/>
      <c r="X737" s="7"/>
      <c r="Y737" s="207"/>
      <c r="Z737" s="7"/>
    </row>
    <row r="738" ht="14.25" customHeight="1">
      <c r="A738" s="7"/>
      <c r="B738" s="207"/>
      <c r="C738" s="25"/>
      <c r="D738" s="207"/>
      <c r="E738" s="7"/>
      <c r="F738" s="7"/>
      <c r="G738" s="7"/>
      <c r="H738" s="7"/>
      <c r="I738" s="7"/>
      <c r="J738" s="207"/>
      <c r="K738" s="207"/>
      <c r="L738" s="207"/>
      <c r="M738" s="7"/>
      <c r="N738" s="7"/>
      <c r="O738" s="7"/>
      <c r="P738" s="7"/>
      <c r="Q738" s="7"/>
      <c r="R738" s="7"/>
      <c r="S738" s="7"/>
      <c r="T738" s="207"/>
      <c r="U738" s="7"/>
      <c r="V738" s="7"/>
      <c r="W738" s="7"/>
      <c r="X738" s="7"/>
      <c r="Y738" s="207"/>
      <c r="Z738" s="7"/>
    </row>
    <row r="739" ht="14.25" customHeight="1">
      <c r="A739" s="7"/>
      <c r="B739" s="207"/>
      <c r="C739" s="25"/>
      <c r="D739" s="207"/>
      <c r="E739" s="7"/>
      <c r="F739" s="7"/>
      <c r="G739" s="7"/>
      <c r="H739" s="7"/>
      <c r="I739" s="7"/>
      <c r="J739" s="207"/>
      <c r="K739" s="207"/>
      <c r="L739" s="207"/>
      <c r="M739" s="7"/>
      <c r="N739" s="7"/>
      <c r="O739" s="7"/>
      <c r="P739" s="7"/>
      <c r="Q739" s="7"/>
      <c r="R739" s="7"/>
      <c r="S739" s="7"/>
      <c r="T739" s="207"/>
      <c r="U739" s="7"/>
      <c r="V739" s="7"/>
      <c r="W739" s="7"/>
      <c r="X739" s="7"/>
      <c r="Y739" s="207"/>
      <c r="Z739" s="7"/>
    </row>
    <row r="740" ht="14.25" customHeight="1">
      <c r="A740" s="7"/>
      <c r="B740" s="207"/>
      <c r="C740" s="25"/>
      <c r="D740" s="207"/>
      <c r="E740" s="7"/>
      <c r="F740" s="7"/>
      <c r="G740" s="7"/>
      <c r="H740" s="7"/>
      <c r="I740" s="7"/>
      <c r="J740" s="207"/>
      <c r="K740" s="207"/>
      <c r="L740" s="207"/>
      <c r="M740" s="7"/>
      <c r="N740" s="7"/>
      <c r="O740" s="7"/>
      <c r="P740" s="7"/>
      <c r="Q740" s="7"/>
      <c r="R740" s="7"/>
      <c r="S740" s="7"/>
      <c r="T740" s="207"/>
      <c r="U740" s="7"/>
      <c r="V740" s="7"/>
      <c r="W740" s="7"/>
      <c r="X740" s="7"/>
      <c r="Y740" s="207"/>
      <c r="Z740" s="7"/>
    </row>
    <row r="741" ht="14.25" customHeight="1">
      <c r="A741" s="7"/>
      <c r="B741" s="207"/>
      <c r="C741" s="25"/>
      <c r="D741" s="207"/>
      <c r="E741" s="7"/>
      <c r="F741" s="7"/>
      <c r="G741" s="7"/>
      <c r="H741" s="7"/>
      <c r="I741" s="7"/>
      <c r="J741" s="207"/>
      <c r="K741" s="207"/>
      <c r="L741" s="207"/>
      <c r="M741" s="7"/>
      <c r="N741" s="7"/>
      <c r="O741" s="7"/>
      <c r="P741" s="7"/>
      <c r="Q741" s="7"/>
      <c r="R741" s="7"/>
      <c r="S741" s="7"/>
      <c r="T741" s="207"/>
      <c r="U741" s="7"/>
      <c r="V741" s="7"/>
      <c r="W741" s="7"/>
      <c r="X741" s="7"/>
      <c r="Y741" s="207"/>
      <c r="Z741" s="7"/>
    </row>
    <row r="742" ht="14.25" customHeight="1">
      <c r="A742" s="7"/>
      <c r="B742" s="207"/>
      <c r="C742" s="25"/>
      <c r="D742" s="207"/>
      <c r="E742" s="7"/>
      <c r="F742" s="7"/>
      <c r="G742" s="7"/>
      <c r="H742" s="7"/>
      <c r="I742" s="7"/>
      <c r="J742" s="207"/>
      <c r="K742" s="207"/>
      <c r="L742" s="207"/>
      <c r="M742" s="7"/>
      <c r="N742" s="7"/>
      <c r="O742" s="7"/>
      <c r="P742" s="7"/>
      <c r="Q742" s="7"/>
      <c r="R742" s="7"/>
      <c r="S742" s="7"/>
      <c r="T742" s="207"/>
      <c r="U742" s="7"/>
      <c r="V742" s="7"/>
      <c r="W742" s="7"/>
      <c r="X742" s="7"/>
      <c r="Y742" s="207"/>
      <c r="Z742" s="7"/>
    </row>
    <row r="743" ht="14.25" customHeight="1">
      <c r="A743" s="7"/>
      <c r="B743" s="207"/>
      <c r="C743" s="25"/>
      <c r="D743" s="207"/>
      <c r="E743" s="7"/>
      <c r="F743" s="7"/>
      <c r="G743" s="7"/>
      <c r="H743" s="7"/>
      <c r="I743" s="7"/>
      <c r="J743" s="207"/>
      <c r="K743" s="207"/>
      <c r="L743" s="207"/>
      <c r="M743" s="7"/>
      <c r="N743" s="7"/>
      <c r="O743" s="7"/>
      <c r="P743" s="7"/>
      <c r="Q743" s="7"/>
      <c r="R743" s="7"/>
      <c r="S743" s="7"/>
      <c r="T743" s="207"/>
      <c r="U743" s="7"/>
      <c r="V743" s="7"/>
      <c r="W743" s="7"/>
      <c r="X743" s="7"/>
      <c r="Y743" s="207"/>
      <c r="Z743" s="7"/>
    </row>
    <row r="744" ht="14.25" customHeight="1">
      <c r="A744" s="7"/>
      <c r="B744" s="207"/>
      <c r="C744" s="25"/>
      <c r="D744" s="207"/>
      <c r="E744" s="7"/>
      <c r="F744" s="7"/>
      <c r="G744" s="7"/>
      <c r="H744" s="7"/>
      <c r="I744" s="7"/>
      <c r="J744" s="207"/>
      <c r="K744" s="207"/>
      <c r="L744" s="207"/>
      <c r="M744" s="7"/>
      <c r="N744" s="7"/>
      <c r="O744" s="7"/>
      <c r="P744" s="7"/>
      <c r="Q744" s="7"/>
      <c r="R744" s="7"/>
      <c r="S744" s="7"/>
      <c r="T744" s="207"/>
      <c r="U744" s="7"/>
      <c r="V744" s="7"/>
      <c r="W744" s="7"/>
      <c r="X744" s="7"/>
      <c r="Y744" s="207"/>
      <c r="Z744" s="7"/>
    </row>
    <row r="745" ht="14.25" customHeight="1">
      <c r="A745" s="7"/>
      <c r="B745" s="207"/>
      <c r="C745" s="25"/>
      <c r="D745" s="207"/>
      <c r="E745" s="7"/>
      <c r="F745" s="7"/>
      <c r="G745" s="7"/>
      <c r="H745" s="7"/>
      <c r="I745" s="7"/>
      <c r="J745" s="207"/>
      <c r="K745" s="207"/>
      <c r="L745" s="207"/>
      <c r="M745" s="7"/>
      <c r="N745" s="7"/>
      <c r="O745" s="7"/>
      <c r="P745" s="7"/>
      <c r="Q745" s="7"/>
      <c r="R745" s="7"/>
      <c r="S745" s="7"/>
      <c r="T745" s="207"/>
      <c r="U745" s="7"/>
      <c r="V745" s="7"/>
      <c r="W745" s="7"/>
      <c r="X745" s="7"/>
      <c r="Y745" s="207"/>
      <c r="Z745" s="7"/>
    </row>
    <row r="746" ht="14.25" customHeight="1">
      <c r="A746" s="7"/>
      <c r="B746" s="207"/>
      <c r="C746" s="25"/>
      <c r="D746" s="207"/>
      <c r="E746" s="7"/>
      <c r="F746" s="7"/>
      <c r="G746" s="7"/>
      <c r="H746" s="7"/>
      <c r="I746" s="7"/>
      <c r="J746" s="207"/>
      <c r="K746" s="207"/>
      <c r="L746" s="207"/>
      <c r="M746" s="7"/>
      <c r="N746" s="7"/>
      <c r="O746" s="7"/>
      <c r="P746" s="7"/>
      <c r="Q746" s="7"/>
      <c r="R746" s="7"/>
      <c r="S746" s="7"/>
      <c r="T746" s="207"/>
      <c r="U746" s="7"/>
      <c r="V746" s="7"/>
      <c r="W746" s="7"/>
      <c r="X746" s="7"/>
      <c r="Y746" s="207"/>
      <c r="Z746" s="7"/>
    </row>
    <row r="747" ht="14.25" customHeight="1">
      <c r="A747" s="7"/>
      <c r="B747" s="207"/>
      <c r="C747" s="25"/>
      <c r="D747" s="207"/>
      <c r="E747" s="7"/>
      <c r="F747" s="7"/>
      <c r="G747" s="7"/>
      <c r="H747" s="7"/>
      <c r="I747" s="7"/>
      <c r="J747" s="207"/>
      <c r="K747" s="207"/>
      <c r="L747" s="207"/>
      <c r="M747" s="7"/>
      <c r="N747" s="7"/>
      <c r="O747" s="7"/>
      <c r="P747" s="7"/>
      <c r="Q747" s="7"/>
      <c r="R747" s="7"/>
      <c r="S747" s="7"/>
      <c r="T747" s="207"/>
      <c r="U747" s="7"/>
      <c r="V747" s="7"/>
      <c r="W747" s="7"/>
      <c r="X747" s="7"/>
      <c r="Y747" s="207"/>
      <c r="Z747" s="7"/>
    </row>
    <row r="748" ht="14.25" customHeight="1">
      <c r="A748" s="7"/>
      <c r="B748" s="207"/>
      <c r="C748" s="25"/>
      <c r="D748" s="207"/>
      <c r="E748" s="7"/>
      <c r="F748" s="7"/>
      <c r="G748" s="7"/>
      <c r="H748" s="7"/>
      <c r="I748" s="7"/>
      <c r="J748" s="207"/>
      <c r="K748" s="207"/>
      <c r="L748" s="207"/>
      <c r="M748" s="7"/>
      <c r="N748" s="7"/>
      <c r="O748" s="7"/>
      <c r="P748" s="7"/>
      <c r="Q748" s="7"/>
      <c r="R748" s="7"/>
      <c r="S748" s="7"/>
      <c r="T748" s="207"/>
      <c r="U748" s="7"/>
      <c r="V748" s="7"/>
      <c r="W748" s="7"/>
      <c r="X748" s="7"/>
      <c r="Y748" s="207"/>
      <c r="Z748" s="7"/>
    </row>
    <row r="749" ht="14.25" customHeight="1">
      <c r="A749" s="7"/>
      <c r="B749" s="207"/>
      <c r="C749" s="25"/>
      <c r="D749" s="207"/>
      <c r="E749" s="7"/>
      <c r="F749" s="7"/>
      <c r="G749" s="7"/>
      <c r="H749" s="7"/>
      <c r="I749" s="7"/>
      <c r="J749" s="207"/>
      <c r="K749" s="207"/>
      <c r="L749" s="207"/>
      <c r="M749" s="7"/>
      <c r="N749" s="7"/>
      <c r="O749" s="7"/>
      <c r="P749" s="7"/>
      <c r="Q749" s="7"/>
      <c r="R749" s="7"/>
      <c r="S749" s="7"/>
      <c r="T749" s="207"/>
      <c r="U749" s="7"/>
      <c r="V749" s="7"/>
      <c r="W749" s="7"/>
      <c r="X749" s="7"/>
      <c r="Y749" s="207"/>
      <c r="Z749" s="7"/>
    </row>
    <row r="750" ht="14.25" customHeight="1">
      <c r="A750" s="7"/>
      <c r="B750" s="207"/>
      <c r="C750" s="25"/>
      <c r="D750" s="207"/>
      <c r="E750" s="7"/>
      <c r="F750" s="7"/>
      <c r="G750" s="7"/>
      <c r="H750" s="7"/>
      <c r="I750" s="7"/>
      <c r="J750" s="207"/>
      <c r="K750" s="207"/>
      <c r="L750" s="207"/>
      <c r="M750" s="7"/>
      <c r="N750" s="7"/>
      <c r="O750" s="7"/>
      <c r="P750" s="7"/>
      <c r="Q750" s="7"/>
      <c r="R750" s="7"/>
      <c r="S750" s="7"/>
      <c r="T750" s="207"/>
      <c r="U750" s="7"/>
      <c r="V750" s="7"/>
      <c r="W750" s="7"/>
      <c r="X750" s="7"/>
      <c r="Y750" s="207"/>
      <c r="Z750" s="7"/>
    </row>
    <row r="751" ht="14.25" customHeight="1">
      <c r="A751" s="7"/>
      <c r="B751" s="207"/>
      <c r="C751" s="25"/>
      <c r="D751" s="207"/>
      <c r="E751" s="7"/>
      <c r="F751" s="7"/>
      <c r="G751" s="7"/>
      <c r="H751" s="7"/>
      <c r="I751" s="7"/>
      <c r="J751" s="207"/>
      <c r="K751" s="207"/>
      <c r="L751" s="207"/>
      <c r="M751" s="7"/>
      <c r="N751" s="7"/>
      <c r="O751" s="7"/>
      <c r="P751" s="7"/>
      <c r="Q751" s="7"/>
      <c r="R751" s="7"/>
      <c r="S751" s="7"/>
      <c r="T751" s="207"/>
      <c r="U751" s="7"/>
      <c r="V751" s="7"/>
      <c r="W751" s="7"/>
      <c r="X751" s="7"/>
      <c r="Y751" s="207"/>
      <c r="Z751" s="7"/>
    </row>
    <row r="752" ht="14.25" customHeight="1">
      <c r="A752" s="7"/>
      <c r="B752" s="207"/>
      <c r="C752" s="25"/>
      <c r="D752" s="207"/>
      <c r="E752" s="7"/>
      <c r="F752" s="7"/>
      <c r="G752" s="7"/>
      <c r="H752" s="7"/>
      <c r="I752" s="7"/>
      <c r="J752" s="207"/>
      <c r="K752" s="207"/>
      <c r="L752" s="207"/>
      <c r="M752" s="7"/>
      <c r="N752" s="7"/>
      <c r="O752" s="7"/>
      <c r="P752" s="7"/>
      <c r="Q752" s="7"/>
      <c r="R752" s="7"/>
      <c r="S752" s="7"/>
      <c r="T752" s="207"/>
      <c r="U752" s="7"/>
      <c r="V752" s="7"/>
      <c r="W752" s="7"/>
      <c r="X752" s="7"/>
      <c r="Y752" s="207"/>
      <c r="Z752" s="7"/>
    </row>
    <row r="753" ht="14.25" customHeight="1">
      <c r="A753" s="7"/>
      <c r="B753" s="207"/>
      <c r="C753" s="25"/>
      <c r="D753" s="207"/>
      <c r="E753" s="7"/>
      <c r="F753" s="7"/>
      <c r="G753" s="7"/>
      <c r="H753" s="7"/>
      <c r="I753" s="7"/>
      <c r="J753" s="207"/>
      <c r="K753" s="207"/>
      <c r="L753" s="207"/>
      <c r="M753" s="7"/>
      <c r="N753" s="7"/>
      <c r="O753" s="7"/>
      <c r="P753" s="7"/>
      <c r="Q753" s="7"/>
      <c r="R753" s="7"/>
      <c r="S753" s="7"/>
      <c r="T753" s="207"/>
      <c r="U753" s="7"/>
      <c r="V753" s="7"/>
      <c r="W753" s="7"/>
      <c r="X753" s="7"/>
      <c r="Y753" s="207"/>
      <c r="Z753" s="7"/>
    </row>
    <row r="754" ht="14.25" customHeight="1">
      <c r="A754" s="7"/>
      <c r="B754" s="207"/>
      <c r="C754" s="25"/>
      <c r="D754" s="207"/>
      <c r="E754" s="7"/>
      <c r="F754" s="7"/>
      <c r="G754" s="7"/>
      <c r="H754" s="7"/>
      <c r="I754" s="7"/>
      <c r="J754" s="207"/>
      <c r="K754" s="207"/>
      <c r="L754" s="207"/>
      <c r="M754" s="7"/>
      <c r="N754" s="7"/>
      <c r="O754" s="7"/>
      <c r="P754" s="7"/>
      <c r="Q754" s="7"/>
      <c r="R754" s="7"/>
      <c r="S754" s="7"/>
      <c r="T754" s="207"/>
      <c r="U754" s="7"/>
      <c r="V754" s="7"/>
      <c r="W754" s="7"/>
      <c r="X754" s="7"/>
      <c r="Y754" s="207"/>
      <c r="Z754" s="7"/>
    </row>
    <row r="755" ht="14.25" customHeight="1">
      <c r="A755" s="7"/>
      <c r="B755" s="207"/>
      <c r="C755" s="25"/>
      <c r="D755" s="207"/>
      <c r="E755" s="7"/>
      <c r="F755" s="7"/>
      <c r="G755" s="7"/>
      <c r="H755" s="7"/>
      <c r="I755" s="7"/>
      <c r="J755" s="207"/>
      <c r="K755" s="207"/>
      <c r="L755" s="207"/>
      <c r="M755" s="7"/>
      <c r="N755" s="7"/>
      <c r="O755" s="7"/>
      <c r="P755" s="7"/>
      <c r="Q755" s="7"/>
      <c r="R755" s="7"/>
      <c r="S755" s="7"/>
      <c r="T755" s="207"/>
      <c r="U755" s="7"/>
      <c r="V755" s="7"/>
      <c r="W755" s="7"/>
      <c r="X755" s="7"/>
      <c r="Y755" s="207"/>
      <c r="Z755" s="7"/>
    </row>
    <row r="756" ht="14.25" customHeight="1">
      <c r="A756" s="7"/>
      <c r="B756" s="207"/>
      <c r="C756" s="25"/>
      <c r="D756" s="207"/>
      <c r="E756" s="7"/>
      <c r="F756" s="7"/>
      <c r="G756" s="7"/>
      <c r="H756" s="7"/>
      <c r="I756" s="7"/>
      <c r="J756" s="207"/>
      <c r="K756" s="207"/>
      <c r="L756" s="207"/>
      <c r="M756" s="7"/>
      <c r="N756" s="7"/>
      <c r="O756" s="7"/>
      <c r="P756" s="7"/>
      <c r="Q756" s="7"/>
      <c r="R756" s="7"/>
      <c r="S756" s="7"/>
      <c r="T756" s="207"/>
      <c r="U756" s="7"/>
      <c r="V756" s="7"/>
      <c r="W756" s="7"/>
      <c r="X756" s="7"/>
      <c r="Y756" s="207"/>
      <c r="Z756" s="7"/>
    </row>
    <row r="757" ht="14.25" customHeight="1">
      <c r="A757" s="7"/>
      <c r="B757" s="207"/>
      <c r="C757" s="25"/>
      <c r="D757" s="207"/>
      <c r="E757" s="7"/>
      <c r="F757" s="7"/>
      <c r="G757" s="7"/>
      <c r="H757" s="7"/>
      <c r="I757" s="7"/>
      <c r="J757" s="207"/>
      <c r="K757" s="207"/>
      <c r="L757" s="207"/>
      <c r="M757" s="7"/>
      <c r="N757" s="7"/>
      <c r="O757" s="7"/>
      <c r="P757" s="7"/>
      <c r="Q757" s="7"/>
      <c r="R757" s="7"/>
      <c r="S757" s="7"/>
      <c r="T757" s="207"/>
      <c r="U757" s="7"/>
      <c r="V757" s="7"/>
      <c r="W757" s="7"/>
      <c r="X757" s="7"/>
      <c r="Y757" s="207"/>
      <c r="Z757" s="7"/>
    </row>
    <row r="758" ht="14.25" customHeight="1">
      <c r="A758" s="7"/>
      <c r="B758" s="207"/>
      <c r="C758" s="25"/>
      <c r="D758" s="207"/>
      <c r="E758" s="7"/>
      <c r="F758" s="7"/>
      <c r="G758" s="7"/>
      <c r="H758" s="7"/>
      <c r="I758" s="7"/>
      <c r="J758" s="207"/>
      <c r="K758" s="207"/>
      <c r="L758" s="207"/>
      <c r="M758" s="7"/>
      <c r="N758" s="7"/>
      <c r="O758" s="7"/>
      <c r="P758" s="7"/>
      <c r="Q758" s="7"/>
      <c r="R758" s="7"/>
      <c r="S758" s="7"/>
      <c r="T758" s="207"/>
      <c r="U758" s="7"/>
      <c r="V758" s="7"/>
      <c r="W758" s="7"/>
      <c r="X758" s="7"/>
      <c r="Y758" s="207"/>
      <c r="Z758" s="7"/>
    </row>
    <row r="759" ht="14.25" customHeight="1">
      <c r="A759" s="7"/>
      <c r="B759" s="207"/>
      <c r="C759" s="25"/>
      <c r="D759" s="207"/>
      <c r="E759" s="7"/>
      <c r="F759" s="7"/>
      <c r="G759" s="7"/>
      <c r="H759" s="7"/>
      <c r="I759" s="7"/>
      <c r="J759" s="207"/>
      <c r="K759" s="207"/>
      <c r="L759" s="207"/>
      <c r="M759" s="7"/>
      <c r="N759" s="7"/>
      <c r="O759" s="7"/>
      <c r="P759" s="7"/>
      <c r="Q759" s="7"/>
      <c r="R759" s="7"/>
      <c r="S759" s="7"/>
      <c r="T759" s="207"/>
      <c r="U759" s="7"/>
      <c r="V759" s="7"/>
      <c r="W759" s="7"/>
      <c r="X759" s="7"/>
      <c r="Y759" s="207"/>
      <c r="Z759" s="7"/>
    </row>
    <row r="760" ht="14.25" customHeight="1">
      <c r="A760" s="7"/>
      <c r="B760" s="207"/>
      <c r="C760" s="25"/>
      <c r="D760" s="207"/>
      <c r="E760" s="7"/>
      <c r="F760" s="7"/>
      <c r="G760" s="7"/>
      <c r="H760" s="7"/>
      <c r="I760" s="7"/>
      <c r="J760" s="207"/>
      <c r="K760" s="207"/>
      <c r="L760" s="207"/>
      <c r="M760" s="7"/>
      <c r="N760" s="7"/>
      <c r="O760" s="7"/>
      <c r="P760" s="7"/>
      <c r="Q760" s="7"/>
      <c r="R760" s="7"/>
      <c r="S760" s="7"/>
      <c r="T760" s="207"/>
      <c r="U760" s="7"/>
      <c r="V760" s="7"/>
      <c r="W760" s="7"/>
      <c r="X760" s="7"/>
      <c r="Y760" s="207"/>
      <c r="Z760" s="7"/>
    </row>
    <row r="761" ht="14.25" customHeight="1">
      <c r="A761" s="7"/>
      <c r="B761" s="207"/>
      <c r="C761" s="25"/>
      <c r="D761" s="207"/>
      <c r="E761" s="7"/>
      <c r="F761" s="7"/>
      <c r="G761" s="7"/>
      <c r="H761" s="7"/>
      <c r="I761" s="7"/>
      <c r="J761" s="207"/>
      <c r="K761" s="207"/>
      <c r="L761" s="207"/>
      <c r="M761" s="7"/>
      <c r="N761" s="7"/>
      <c r="O761" s="7"/>
      <c r="P761" s="7"/>
      <c r="Q761" s="7"/>
      <c r="R761" s="7"/>
      <c r="S761" s="7"/>
      <c r="T761" s="207"/>
      <c r="U761" s="7"/>
      <c r="V761" s="7"/>
      <c r="W761" s="7"/>
      <c r="X761" s="7"/>
      <c r="Y761" s="207"/>
      <c r="Z761" s="7"/>
    </row>
    <row r="762" ht="14.25" customHeight="1">
      <c r="A762" s="7"/>
      <c r="B762" s="207"/>
      <c r="C762" s="25"/>
      <c r="D762" s="207"/>
      <c r="E762" s="7"/>
      <c r="F762" s="7"/>
      <c r="G762" s="7"/>
      <c r="H762" s="7"/>
      <c r="I762" s="7"/>
      <c r="J762" s="207"/>
      <c r="K762" s="207"/>
      <c r="L762" s="207"/>
      <c r="M762" s="7"/>
      <c r="N762" s="7"/>
      <c r="O762" s="7"/>
      <c r="P762" s="7"/>
      <c r="Q762" s="7"/>
      <c r="R762" s="7"/>
      <c r="S762" s="7"/>
      <c r="T762" s="207"/>
      <c r="U762" s="7"/>
      <c r="V762" s="7"/>
      <c r="W762" s="7"/>
      <c r="X762" s="7"/>
      <c r="Y762" s="207"/>
      <c r="Z762" s="7"/>
    </row>
    <row r="763" ht="14.25" customHeight="1">
      <c r="A763" s="7"/>
      <c r="B763" s="207"/>
      <c r="C763" s="25"/>
      <c r="D763" s="207"/>
      <c r="E763" s="7"/>
      <c r="F763" s="7"/>
      <c r="G763" s="7"/>
      <c r="H763" s="7"/>
      <c r="I763" s="7"/>
      <c r="J763" s="207"/>
      <c r="K763" s="207"/>
      <c r="L763" s="207"/>
      <c r="M763" s="7"/>
      <c r="N763" s="7"/>
      <c r="O763" s="7"/>
      <c r="P763" s="7"/>
      <c r="Q763" s="7"/>
      <c r="R763" s="7"/>
      <c r="S763" s="7"/>
      <c r="T763" s="207"/>
      <c r="U763" s="7"/>
      <c r="V763" s="7"/>
      <c r="W763" s="7"/>
      <c r="X763" s="7"/>
      <c r="Y763" s="207"/>
      <c r="Z763" s="7"/>
    </row>
    <row r="764" ht="14.25" customHeight="1">
      <c r="A764" s="7"/>
      <c r="B764" s="207"/>
      <c r="C764" s="25"/>
      <c r="D764" s="207"/>
      <c r="E764" s="7"/>
      <c r="F764" s="7"/>
      <c r="G764" s="7"/>
      <c r="H764" s="7"/>
      <c r="I764" s="7"/>
      <c r="J764" s="207"/>
      <c r="K764" s="207"/>
      <c r="L764" s="207"/>
      <c r="M764" s="7"/>
      <c r="N764" s="7"/>
      <c r="O764" s="7"/>
      <c r="P764" s="7"/>
      <c r="Q764" s="7"/>
      <c r="R764" s="7"/>
      <c r="S764" s="7"/>
      <c r="T764" s="207"/>
      <c r="U764" s="7"/>
      <c r="V764" s="7"/>
      <c r="W764" s="7"/>
      <c r="X764" s="7"/>
      <c r="Y764" s="207"/>
      <c r="Z764" s="7"/>
    </row>
    <row r="765" ht="14.25" customHeight="1">
      <c r="A765" s="7"/>
      <c r="B765" s="207"/>
      <c r="C765" s="25"/>
      <c r="D765" s="207"/>
      <c r="E765" s="7"/>
      <c r="F765" s="7"/>
      <c r="G765" s="7"/>
      <c r="H765" s="7"/>
      <c r="I765" s="7"/>
      <c r="J765" s="207"/>
      <c r="K765" s="207"/>
      <c r="L765" s="207"/>
      <c r="M765" s="7"/>
      <c r="N765" s="7"/>
      <c r="O765" s="7"/>
      <c r="P765" s="7"/>
      <c r="Q765" s="7"/>
      <c r="R765" s="7"/>
      <c r="S765" s="7"/>
      <c r="T765" s="207"/>
      <c r="U765" s="7"/>
      <c r="V765" s="7"/>
      <c r="W765" s="7"/>
      <c r="X765" s="7"/>
      <c r="Y765" s="207"/>
      <c r="Z765" s="7"/>
    </row>
    <row r="766" ht="14.25" customHeight="1">
      <c r="A766" s="7"/>
      <c r="B766" s="207"/>
      <c r="C766" s="25"/>
      <c r="D766" s="207"/>
      <c r="E766" s="7"/>
      <c r="F766" s="7"/>
      <c r="G766" s="7"/>
      <c r="H766" s="7"/>
      <c r="I766" s="7"/>
      <c r="J766" s="207"/>
      <c r="K766" s="207"/>
      <c r="L766" s="207"/>
      <c r="M766" s="7"/>
      <c r="N766" s="7"/>
      <c r="O766" s="7"/>
      <c r="P766" s="7"/>
      <c r="Q766" s="7"/>
      <c r="R766" s="7"/>
      <c r="S766" s="7"/>
      <c r="T766" s="207"/>
      <c r="U766" s="7"/>
      <c r="V766" s="7"/>
      <c r="W766" s="7"/>
      <c r="X766" s="7"/>
      <c r="Y766" s="207"/>
      <c r="Z766" s="7"/>
    </row>
    <row r="767" ht="14.25" customHeight="1">
      <c r="A767" s="7"/>
      <c r="B767" s="207"/>
      <c r="C767" s="25"/>
      <c r="D767" s="207"/>
      <c r="E767" s="7"/>
      <c r="F767" s="7"/>
      <c r="G767" s="7"/>
      <c r="H767" s="7"/>
      <c r="I767" s="7"/>
      <c r="J767" s="207"/>
      <c r="K767" s="207"/>
      <c r="L767" s="207"/>
      <c r="M767" s="7"/>
      <c r="N767" s="7"/>
      <c r="O767" s="7"/>
      <c r="P767" s="7"/>
      <c r="Q767" s="7"/>
      <c r="R767" s="7"/>
      <c r="S767" s="7"/>
      <c r="T767" s="207"/>
      <c r="U767" s="7"/>
      <c r="V767" s="7"/>
      <c r="W767" s="7"/>
      <c r="X767" s="7"/>
      <c r="Y767" s="207"/>
      <c r="Z767" s="7"/>
    </row>
    <row r="768" ht="14.25" customHeight="1">
      <c r="A768" s="7"/>
      <c r="B768" s="207"/>
      <c r="C768" s="25"/>
      <c r="D768" s="207"/>
      <c r="E768" s="7"/>
      <c r="F768" s="7"/>
      <c r="G768" s="7"/>
      <c r="H768" s="7"/>
      <c r="I768" s="7"/>
      <c r="J768" s="207"/>
      <c r="K768" s="207"/>
      <c r="L768" s="207"/>
      <c r="M768" s="7"/>
      <c r="N768" s="7"/>
      <c r="O768" s="7"/>
      <c r="P768" s="7"/>
      <c r="Q768" s="7"/>
      <c r="R768" s="7"/>
      <c r="S768" s="7"/>
      <c r="T768" s="207"/>
      <c r="U768" s="7"/>
      <c r="V768" s="7"/>
      <c r="W768" s="7"/>
      <c r="X768" s="7"/>
      <c r="Y768" s="207"/>
      <c r="Z768" s="7"/>
    </row>
    <row r="769" ht="14.25" customHeight="1">
      <c r="A769" s="7"/>
      <c r="B769" s="207"/>
      <c r="C769" s="25"/>
      <c r="D769" s="207"/>
      <c r="E769" s="7"/>
      <c r="F769" s="7"/>
      <c r="G769" s="7"/>
      <c r="H769" s="7"/>
      <c r="I769" s="7"/>
      <c r="J769" s="207"/>
      <c r="K769" s="207"/>
      <c r="L769" s="207"/>
      <c r="M769" s="7"/>
      <c r="N769" s="7"/>
      <c r="O769" s="7"/>
      <c r="P769" s="7"/>
      <c r="Q769" s="7"/>
      <c r="R769" s="7"/>
      <c r="S769" s="7"/>
      <c r="T769" s="207"/>
      <c r="U769" s="7"/>
      <c r="V769" s="7"/>
      <c r="W769" s="7"/>
      <c r="X769" s="7"/>
      <c r="Y769" s="207"/>
      <c r="Z769" s="7"/>
    </row>
    <row r="770" ht="14.25" customHeight="1">
      <c r="A770" s="7"/>
      <c r="B770" s="207"/>
      <c r="C770" s="25"/>
      <c r="D770" s="207"/>
      <c r="E770" s="7"/>
      <c r="F770" s="7"/>
      <c r="G770" s="7"/>
      <c r="H770" s="7"/>
      <c r="I770" s="7"/>
      <c r="J770" s="207"/>
      <c r="K770" s="207"/>
      <c r="L770" s="207"/>
      <c r="M770" s="7"/>
      <c r="N770" s="7"/>
      <c r="O770" s="7"/>
      <c r="P770" s="7"/>
      <c r="Q770" s="7"/>
      <c r="R770" s="7"/>
      <c r="S770" s="7"/>
      <c r="T770" s="207"/>
      <c r="U770" s="7"/>
      <c r="V770" s="7"/>
      <c r="W770" s="7"/>
      <c r="X770" s="7"/>
      <c r="Y770" s="207"/>
      <c r="Z770" s="7"/>
    </row>
    <row r="771" ht="14.25" customHeight="1">
      <c r="A771" s="7"/>
      <c r="B771" s="207"/>
      <c r="C771" s="25"/>
      <c r="D771" s="207"/>
      <c r="E771" s="7"/>
      <c r="F771" s="7"/>
      <c r="G771" s="7"/>
      <c r="H771" s="7"/>
      <c r="I771" s="7"/>
      <c r="J771" s="207"/>
      <c r="K771" s="207"/>
      <c r="L771" s="207"/>
      <c r="M771" s="7"/>
      <c r="N771" s="7"/>
      <c r="O771" s="7"/>
      <c r="P771" s="7"/>
      <c r="Q771" s="7"/>
      <c r="R771" s="7"/>
      <c r="S771" s="7"/>
      <c r="T771" s="207"/>
      <c r="U771" s="7"/>
      <c r="V771" s="7"/>
      <c r="W771" s="7"/>
      <c r="X771" s="7"/>
      <c r="Y771" s="207"/>
      <c r="Z771" s="7"/>
    </row>
    <row r="772" ht="14.25" customHeight="1">
      <c r="A772" s="7"/>
      <c r="B772" s="207"/>
      <c r="C772" s="25"/>
      <c r="D772" s="207"/>
      <c r="E772" s="7"/>
      <c r="F772" s="7"/>
      <c r="G772" s="7"/>
      <c r="H772" s="7"/>
      <c r="I772" s="7"/>
      <c r="J772" s="207"/>
      <c r="K772" s="207"/>
      <c r="L772" s="207"/>
      <c r="M772" s="7"/>
      <c r="N772" s="7"/>
      <c r="O772" s="7"/>
      <c r="P772" s="7"/>
      <c r="Q772" s="7"/>
      <c r="R772" s="7"/>
      <c r="S772" s="7"/>
      <c r="T772" s="207"/>
      <c r="U772" s="7"/>
      <c r="V772" s="7"/>
      <c r="W772" s="7"/>
      <c r="X772" s="7"/>
      <c r="Y772" s="207"/>
      <c r="Z772" s="7"/>
    </row>
    <row r="773" ht="14.25" customHeight="1">
      <c r="A773" s="7"/>
      <c r="B773" s="207"/>
      <c r="C773" s="25"/>
      <c r="D773" s="207"/>
      <c r="E773" s="7"/>
      <c r="F773" s="7"/>
      <c r="G773" s="7"/>
      <c r="H773" s="7"/>
      <c r="I773" s="7"/>
      <c r="J773" s="207"/>
      <c r="K773" s="207"/>
      <c r="L773" s="207"/>
      <c r="M773" s="7"/>
      <c r="N773" s="7"/>
      <c r="O773" s="7"/>
      <c r="P773" s="7"/>
      <c r="Q773" s="7"/>
      <c r="R773" s="7"/>
      <c r="S773" s="7"/>
      <c r="T773" s="207"/>
      <c r="U773" s="7"/>
      <c r="V773" s="7"/>
      <c r="W773" s="7"/>
      <c r="X773" s="7"/>
      <c r="Y773" s="207"/>
      <c r="Z773" s="7"/>
    </row>
    <row r="774" ht="14.25" customHeight="1">
      <c r="A774" s="7"/>
      <c r="B774" s="207"/>
      <c r="C774" s="25"/>
      <c r="D774" s="207"/>
      <c r="E774" s="7"/>
      <c r="F774" s="7"/>
      <c r="G774" s="7"/>
      <c r="H774" s="7"/>
      <c r="I774" s="7"/>
      <c r="J774" s="207"/>
      <c r="K774" s="207"/>
      <c r="L774" s="207"/>
      <c r="M774" s="7"/>
      <c r="N774" s="7"/>
      <c r="O774" s="7"/>
      <c r="P774" s="7"/>
      <c r="Q774" s="7"/>
      <c r="R774" s="7"/>
      <c r="S774" s="7"/>
      <c r="T774" s="207"/>
      <c r="U774" s="7"/>
      <c r="V774" s="7"/>
      <c r="W774" s="7"/>
      <c r="X774" s="7"/>
      <c r="Y774" s="207"/>
      <c r="Z774" s="7"/>
    </row>
    <row r="775" ht="14.25" customHeight="1">
      <c r="A775" s="7"/>
      <c r="B775" s="207"/>
      <c r="C775" s="25"/>
      <c r="D775" s="207"/>
      <c r="E775" s="7"/>
      <c r="F775" s="7"/>
      <c r="G775" s="7"/>
      <c r="H775" s="7"/>
      <c r="I775" s="7"/>
      <c r="J775" s="207"/>
      <c r="K775" s="207"/>
      <c r="L775" s="207"/>
      <c r="M775" s="7"/>
      <c r="N775" s="7"/>
      <c r="O775" s="7"/>
      <c r="P775" s="7"/>
      <c r="Q775" s="7"/>
      <c r="R775" s="7"/>
      <c r="S775" s="7"/>
      <c r="T775" s="207"/>
      <c r="U775" s="7"/>
      <c r="V775" s="7"/>
      <c r="W775" s="7"/>
      <c r="X775" s="7"/>
      <c r="Y775" s="207"/>
      <c r="Z775" s="7"/>
    </row>
    <row r="776" ht="14.25" customHeight="1">
      <c r="A776" s="7"/>
      <c r="B776" s="207"/>
      <c r="C776" s="25"/>
      <c r="D776" s="207"/>
      <c r="E776" s="7"/>
      <c r="F776" s="7"/>
      <c r="G776" s="7"/>
      <c r="H776" s="7"/>
      <c r="I776" s="7"/>
      <c r="J776" s="207"/>
      <c r="K776" s="207"/>
      <c r="L776" s="207"/>
      <c r="M776" s="7"/>
      <c r="N776" s="7"/>
      <c r="O776" s="7"/>
      <c r="P776" s="7"/>
      <c r="Q776" s="7"/>
      <c r="R776" s="7"/>
      <c r="S776" s="7"/>
      <c r="T776" s="207"/>
      <c r="U776" s="7"/>
      <c r="V776" s="7"/>
      <c r="W776" s="7"/>
      <c r="X776" s="7"/>
      <c r="Y776" s="207"/>
      <c r="Z776" s="7"/>
    </row>
    <row r="777" ht="14.25" customHeight="1">
      <c r="A777" s="7"/>
      <c r="B777" s="207"/>
      <c r="C777" s="25"/>
      <c r="D777" s="207"/>
      <c r="E777" s="7"/>
      <c r="F777" s="7"/>
      <c r="G777" s="7"/>
      <c r="H777" s="7"/>
      <c r="I777" s="7"/>
      <c r="J777" s="207"/>
      <c r="K777" s="207"/>
      <c r="L777" s="207"/>
      <c r="M777" s="7"/>
      <c r="N777" s="7"/>
      <c r="O777" s="7"/>
      <c r="P777" s="7"/>
      <c r="Q777" s="7"/>
      <c r="R777" s="7"/>
      <c r="S777" s="7"/>
      <c r="T777" s="207"/>
      <c r="U777" s="7"/>
      <c r="V777" s="7"/>
      <c r="W777" s="7"/>
      <c r="X777" s="7"/>
      <c r="Y777" s="207"/>
      <c r="Z777" s="7"/>
    </row>
    <row r="778" ht="14.25" customHeight="1">
      <c r="A778" s="7"/>
      <c r="B778" s="207"/>
      <c r="C778" s="25"/>
      <c r="D778" s="207"/>
      <c r="E778" s="7"/>
      <c r="F778" s="7"/>
      <c r="G778" s="7"/>
      <c r="H778" s="7"/>
      <c r="I778" s="7"/>
      <c r="J778" s="207"/>
      <c r="K778" s="207"/>
      <c r="L778" s="207"/>
      <c r="M778" s="7"/>
      <c r="N778" s="7"/>
      <c r="O778" s="7"/>
      <c r="P778" s="7"/>
      <c r="Q778" s="7"/>
      <c r="R778" s="7"/>
      <c r="S778" s="7"/>
      <c r="T778" s="207"/>
      <c r="U778" s="7"/>
      <c r="V778" s="7"/>
      <c r="W778" s="7"/>
      <c r="X778" s="7"/>
      <c r="Y778" s="207"/>
      <c r="Z778" s="7"/>
    </row>
    <row r="779" ht="14.25" customHeight="1">
      <c r="A779" s="7"/>
      <c r="B779" s="207"/>
      <c r="C779" s="25"/>
      <c r="D779" s="207"/>
      <c r="E779" s="7"/>
      <c r="F779" s="7"/>
      <c r="G779" s="7"/>
      <c r="H779" s="7"/>
      <c r="I779" s="7"/>
      <c r="J779" s="207"/>
      <c r="K779" s="207"/>
      <c r="L779" s="207"/>
      <c r="M779" s="7"/>
      <c r="N779" s="7"/>
      <c r="O779" s="7"/>
      <c r="P779" s="7"/>
      <c r="Q779" s="7"/>
      <c r="R779" s="7"/>
      <c r="S779" s="7"/>
      <c r="T779" s="207"/>
      <c r="U779" s="7"/>
      <c r="V779" s="7"/>
      <c r="W779" s="7"/>
      <c r="X779" s="7"/>
      <c r="Y779" s="207"/>
      <c r="Z779" s="7"/>
    </row>
    <row r="780" ht="14.25" customHeight="1">
      <c r="A780" s="7"/>
      <c r="B780" s="207"/>
      <c r="C780" s="25"/>
      <c r="D780" s="207"/>
      <c r="E780" s="7"/>
      <c r="F780" s="7"/>
      <c r="G780" s="7"/>
      <c r="H780" s="7"/>
      <c r="I780" s="7"/>
      <c r="J780" s="207"/>
      <c r="K780" s="207"/>
      <c r="L780" s="207"/>
      <c r="M780" s="7"/>
      <c r="N780" s="7"/>
      <c r="O780" s="7"/>
      <c r="P780" s="7"/>
      <c r="Q780" s="7"/>
      <c r="R780" s="7"/>
      <c r="S780" s="7"/>
      <c r="T780" s="207"/>
      <c r="U780" s="7"/>
      <c r="V780" s="7"/>
      <c r="W780" s="7"/>
      <c r="X780" s="7"/>
      <c r="Y780" s="207"/>
      <c r="Z780" s="7"/>
    </row>
    <row r="781" ht="14.25" customHeight="1">
      <c r="A781" s="7"/>
      <c r="B781" s="207"/>
      <c r="C781" s="25"/>
      <c r="D781" s="207"/>
      <c r="E781" s="7"/>
      <c r="F781" s="7"/>
      <c r="G781" s="7"/>
      <c r="H781" s="7"/>
      <c r="I781" s="7"/>
      <c r="J781" s="207"/>
      <c r="K781" s="207"/>
      <c r="L781" s="207"/>
      <c r="M781" s="7"/>
      <c r="N781" s="7"/>
      <c r="O781" s="7"/>
      <c r="P781" s="7"/>
      <c r="Q781" s="7"/>
      <c r="R781" s="7"/>
      <c r="S781" s="7"/>
      <c r="T781" s="207"/>
      <c r="U781" s="7"/>
      <c r="V781" s="7"/>
      <c r="W781" s="7"/>
      <c r="X781" s="7"/>
      <c r="Y781" s="207"/>
      <c r="Z781" s="7"/>
    </row>
    <row r="782" ht="14.25" customHeight="1">
      <c r="A782" s="7"/>
      <c r="B782" s="207"/>
      <c r="C782" s="25"/>
      <c r="D782" s="207"/>
      <c r="E782" s="7"/>
      <c r="F782" s="7"/>
      <c r="G782" s="7"/>
      <c r="H782" s="7"/>
      <c r="I782" s="7"/>
      <c r="J782" s="207"/>
      <c r="K782" s="207"/>
      <c r="L782" s="207"/>
      <c r="M782" s="7"/>
      <c r="N782" s="7"/>
      <c r="O782" s="7"/>
      <c r="P782" s="7"/>
      <c r="Q782" s="7"/>
      <c r="R782" s="7"/>
      <c r="S782" s="7"/>
      <c r="T782" s="207"/>
      <c r="U782" s="7"/>
      <c r="V782" s="7"/>
      <c r="W782" s="7"/>
      <c r="X782" s="7"/>
      <c r="Y782" s="207"/>
      <c r="Z782" s="7"/>
    </row>
    <row r="783" ht="14.25" customHeight="1">
      <c r="A783" s="7"/>
      <c r="B783" s="207"/>
      <c r="C783" s="25"/>
      <c r="D783" s="207"/>
      <c r="E783" s="7"/>
      <c r="F783" s="7"/>
      <c r="G783" s="7"/>
      <c r="H783" s="7"/>
      <c r="I783" s="7"/>
      <c r="J783" s="207"/>
      <c r="K783" s="207"/>
      <c r="L783" s="207"/>
      <c r="M783" s="7"/>
      <c r="N783" s="7"/>
      <c r="O783" s="7"/>
      <c r="P783" s="7"/>
      <c r="Q783" s="7"/>
      <c r="R783" s="7"/>
      <c r="S783" s="7"/>
      <c r="T783" s="207"/>
      <c r="U783" s="7"/>
      <c r="V783" s="7"/>
      <c r="W783" s="7"/>
      <c r="X783" s="7"/>
      <c r="Y783" s="207"/>
      <c r="Z783" s="7"/>
    </row>
    <row r="784" ht="14.25" customHeight="1">
      <c r="A784" s="7"/>
      <c r="B784" s="207"/>
      <c r="C784" s="25"/>
      <c r="D784" s="207"/>
      <c r="E784" s="7"/>
      <c r="F784" s="7"/>
      <c r="G784" s="7"/>
      <c r="H784" s="7"/>
      <c r="I784" s="7"/>
      <c r="J784" s="207"/>
      <c r="K784" s="207"/>
      <c r="L784" s="207"/>
      <c r="M784" s="7"/>
      <c r="N784" s="7"/>
      <c r="O784" s="7"/>
      <c r="P784" s="7"/>
      <c r="Q784" s="7"/>
      <c r="R784" s="7"/>
      <c r="S784" s="7"/>
      <c r="T784" s="207"/>
      <c r="U784" s="7"/>
      <c r="V784" s="7"/>
      <c r="W784" s="7"/>
      <c r="X784" s="7"/>
      <c r="Y784" s="207"/>
      <c r="Z784" s="7"/>
    </row>
    <row r="785" ht="14.25" customHeight="1">
      <c r="A785" s="7"/>
      <c r="B785" s="207"/>
      <c r="C785" s="25"/>
      <c r="D785" s="207"/>
      <c r="E785" s="7"/>
      <c r="F785" s="7"/>
      <c r="G785" s="7"/>
      <c r="H785" s="7"/>
      <c r="I785" s="7"/>
      <c r="J785" s="207"/>
      <c r="K785" s="207"/>
      <c r="L785" s="207"/>
      <c r="M785" s="7"/>
      <c r="N785" s="7"/>
      <c r="O785" s="7"/>
      <c r="P785" s="7"/>
      <c r="Q785" s="7"/>
      <c r="R785" s="7"/>
      <c r="S785" s="7"/>
      <c r="T785" s="207"/>
      <c r="U785" s="7"/>
      <c r="V785" s="7"/>
      <c r="W785" s="7"/>
      <c r="X785" s="7"/>
      <c r="Y785" s="207"/>
      <c r="Z785" s="7"/>
    </row>
    <row r="786" ht="14.25" customHeight="1">
      <c r="A786" s="7"/>
      <c r="B786" s="207"/>
      <c r="C786" s="25"/>
      <c r="D786" s="207"/>
      <c r="E786" s="7"/>
      <c r="F786" s="7"/>
      <c r="G786" s="7"/>
      <c r="H786" s="7"/>
      <c r="I786" s="7"/>
      <c r="J786" s="207"/>
      <c r="K786" s="207"/>
      <c r="L786" s="207"/>
      <c r="M786" s="7"/>
      <c r="N786" s="7"/>
      <c r="O786" s="7"/>
      <c r="P786" s="7"/>
      <c r="Q786" s="7"/>
      <c r="R786" s="7"/>
      <c r="S786" s="7"/>
      <c r="T786" s="207"/>
      <c r="U786" s="7"/>
      <c r="V786" s="7"/>
      <c r="W786" s="7"/>
      <c r="X786" s="7"/>
      <c r="Y786" s="207"/>
      <c r="Z786" s="7"/>
    </row>
    <row r="787" ht="14.25" customHeight="1">
      <c r="A787" s="7"/>
      <c r="B787" s="207"/>
      <c r="C787" s="25"/>
      <c r="D787" s="207"/>
      <c r="E787" s="7"/>
      <c r="F787" s="7"/>
      <c r="G787" s="7"/>
      <c r="H787" s="7"/>
      <c r="I787" s="7"/>
      <c r="J787" s="207"/>
      <c r="K787" s="207"/>
      <c r="L787" s="207"/>
      <c r="M787" s="7"/>
      <c r="N787" s="7"/>
      <c r="O787" s="7"/>
      <c r="P787" s="7"/>
      <c r="Q787" s="7"/>
      <c r="R787" s="7"/>
      <c r="S787" s="7"/>
      <c r="T787" s="207"/>
      <c r="U787" s="7"/>
      <c r="V787" s="7"/>
      <c r="W787" s="7"/>
      <c r="X787" s="7"/>
      <c r="Y787" s="207"/>
      <c r="Z787" s="7"/>
    </row>
    <row r="788" ht="14.25" customHeight="1">
      <c r="A788" s="7"/>
      <c r="B788" s="207"/>
      <c r="C788" s="25"/>
      <c r="D788" s="207"/>
      <c r="E788" s="7"/>
      <c r="F788" s="7"/>
      <c r="G788" s="7"/>
      <c r="H788" s="7"/>
      <c r="I788" s="7"/>
      <c r="J788" s="207"/>
      <c r="K788" s="207"/>
      <c r="L788" s="207"/>
      <c r="M788" s="7"/>
      <c r="N788" s="7"/>
      <c r="O788" s="7"/>
      <c r="P788" s="7"/>
      <c r="Q788" s="7"/>
      <c r="R788" s="7"/>
      <c r="S788" s="7"/>
      <c r="T788" s="207"/>
      <c r="U788" s="7"/>
      <c r="V788" s="7"/>
      <c r="W788" s="7"/>
      <c r="X788" s="7"/>
      <c r="Y788" s="207"/>
      <c r="Z788" s="7"/>
    </row>
    <row r="789" ht="14.25" customHeight="1">
      <c r="A789" s="7"/>
      <c r="B789" s="207"/>
      <c r="C789" s="25"/>
      <c r="D789" s="207"/>
      <c r="E789" s="7"/>
      <c r="F789" s="7"/>
      <c r="G789" s="7"/>
      <c r="H789" s="7"/>
      <c r="I789" s="7"/>
      <c r="J789" s="207"/>
      <c r="K789" s="207"/>
      <c r="L789" s="207"/>
      <c r="M789" s="7"/>
      <c r="N789" s="7"/>
      <c r="O789" s="7"/>
      <c r="P789" s="7"/>
      <c r="Q789" s="7"/>
      <c r="R789" s="7"/>
      <c r="S789" s="7"/>
      <c r="T789" s="207"/>
      <c r="U789" s="7"/>
      <c r="V789" s="7"/>
      <c r="W789" s="7"/>
      <c r="X789" s="7"/>
      <c r="Y789" s="207"/>
      <c r="Z789" s="7"/>
    </row>
    <row r="790" ht="14.25" customHeight="1">
      <c r="A790" s="7"/>
      <c r="B790" s="207"/>
      <c r="C790" s="25"/>
      <c r="D790" s="207"/>
      <c r="E790" s="7"/>
      <c r="F790" s="7"/>
      <c r="G790" s="7"/>
      <c r="H790" s="7"/>
      <c r="I790" s="7"/>
      <c r="J790" s="207"/>
      <c r="K790" s="207"/>
      <c r="L790" s="207"/>
      <c r="M790" s="7"/>
      <c r="N790" s="7"/>
      <c r="O790" s="7"/>
      <c r="P790" s="7"/>
      <c r="Q790" s="7"/>
      <c r="R790" s="7"/>
      <c r="S790" s="7"/>
      <c r="T790" s="207"/>
      <c r="U790" s="7"/>
      <c r="V790" s="7"/>
      <c r="W790" s="7"/>
      <c r="X790" s="7"/>
      <c r="Y790" s="207"/>
      <c r="Z790" s="7"/>
    </row>
    <row r="791" ht="14.25" customHeight="1">
      <c r="A791" s="7"/>
      <c r="B791" s="207"/>
      <c r="C791" s="25"/>
      <c r="D791" s="207"/>
      <c r="E791" s="7"/>
      <c r="F791" s="7"/>
      <c r="G791" s="7"/>
      <c r="H791" s="7"/>
      <c r="I791" s="7"/>
      <c r="J791" s="207"/>
      <c r="K791" s="207"/>
      <c r="L791" s="207"/>
      <c r="M791" s="7"/>
      <c r="N791" s="7"/>
      <c r="O791" s="7"/>
      <c r="P791" s="7"/>
      <c r="Q791" s="7"/>
      <c r="R791" s="7"/>
      <c r="S791" s="7"/>
      <c r="T791" s="207"/>
      <c r="U791" s="7"/>
      <c r="V791" s="7"/>
      <c r="W791" s="7"/>
      <c r="X791" s="7"/>
      <c r="Y791" s="207"/>
      <c r="Z791" s="7"/>
    </row>
    <row r="792" ht="14.25" customHeight="1">
      <c r="A792" s="7"/>
      <c r="B792" s="207"/>
      <c r="C792" s="25"/>
      <c r="D792" s="207"/>
      <c r="E792" s="7"/>
      <c r="F792" s="7"/>
      <c r="G792" s="7"/>
      <c r="H792" s="7"/>
      <c r="I792" s="7"/>
      <c r="J792" s="207"/>
      <c r="K792" s="207"/>
      <c r="L792" s="207"/>
      <c r="M792" s="7"/>
      <c r="N792" s="7"/>
      <c r="O792" s="7"/>
      <c r="P792" s="7"/>
      <c r="Q792" s="7"/>
      <c r="R792" s="7"/>
      <c r="S792" s="7"/>
      <c r="T792" s="207"/>
      <c r="U792" s="7"/>
      <c r="V792" s="7"/>
      <c r="W792" s="7"/>
      <c r="X792" s="7"/>
      <c r="Y792" s="207"/>
      <c r="Z792" s="7"/>
    </row>
    <row r="793" ht="14.25" customHeight="1">
      <c r="A793" s="7"/>
      <c r="B793" s="207"/>
      <c r="C793" s="25"/>
      <c r="D793" s="207"/>
      <c r="E793" s="7"/>
      <c r="F793" s="7"/>
      <c r="G793" s="7"/>
      <c r="H793" s="7"/>
      <c r="I793" s="7"/>
      <c r="J793" s="207"/>
      <c r="K793" s="207"/>
      <c r="L793" s="207"/>
      <c r="M793" s="7"/>
      <c r="N793" s="7"/>
      <c r="O793" s="7"/>
      <c r="P793" s="7"/>
      <c r="Q793" s="7"/>
      <c r="R793" s="7"/>
      <c r="S793" s="7"/>
      <c r="T793" s="207"/>
      <c r="U793" s="7"/>
      <c r="V793" s="7"/>
      <c r="W793" s="7"/>
      <c r="X793" s="7"/>
      <c r="Y793" s="207"/>
      <c r="Z793" s="7"/>
    </row>
    <row r="794" ht="14.25" customHeight="1">
      <c r="A794" s="7"/>
      <c r="B794" s="207"/>
      <c r="C794" s="25"/>
      <c r="D794" s="207"/>
      <c r="E794" s="7"/>
      <c r="F794" s="7"/>
      <c r="G794" s="7"/>
      <c r="H794" s="7"/>
      <c r="I794" s="7"/>
      <c r="J794" s="207"/>
      <c r="K794" s="207"/>
      <c r="L794" s="207"/>
      <c r="M794" s="7"/>
      <c r="N794" s="7"/>
      <c r="O794" s="7"/>
      <c r="P794" s="7"/>
      <c r="Q794" s="7"/>
      <c r="R794" s="7"/>
      <c r="S794" s="7"/>
      <c r="T794" s="207"/>
      <c r="U794" s="7"/>
      <c r="V794" s="7"/>
      <c r="W794" s="7"/>
      <c r="X794" s="7"/>
      <c r="Y794" s="207"/>
      <c r="Z794" s="7"/>
    </row>
    <row r="795" ht="14.25" customHeight="1">
      <c r="A795" s="7"/>
      <c r="B795" s="207"/>
      <c r="C795" s="25"/>
      <c r="D795" s="207"/>
      <c r="E795" s="7"/>
      <c r="F795" s="7"/>
      <c r="G795" s="7"/>
      <c r="H795" s="7"/>
      <c r="I795" s="7"/>
      <c r="J795" s="207"/>
      <c r="K795" s="207"/>
      <c r="L795" s="207"/>
      <c r="M795" s="7"/>
      <c r="N795" s="7"/>
      <c r="O795" s="7"/>
      <c r="P795" s="7"/>
      <c r="Q795" s="7"/>
      <c r="R795" s="7"/>
      <c r="S795" s="7"/>
      <c r="T795" s="207"/>
      <c r="U795" s="7"/>
      <c r="V795" s="7"/>
      <c r="W795" s="7"/>
      <c r="X795" s="7"/>
      <c r="Y795" s="207"/>
      <c r="Z795" s="7"/>
    </row>
    <row r="796" ht="14.25" customHeight="1">
      <c r="A796" s="7"/>
      <c r="B796" s="207"/>
      <c r="C796" s="25"/>
      <c r="D796" s="207"/>
      <c r="E796" s="7"/>
      <c r="F796" s="7"/>
      <c r="G796" s="7"/>
      <c r="H796" s="7"/>
      <c r="I796" s="7"/>
      <c r="J796" s="207"/>
      <c r="K796" s="207"/>
      <c r="L796" s="207"/>
      <c r="M796" s="7"/>
      <c r="N796" s="7"/>
      <c r="O796" s="7"/>
      <c r="P796" s="7"/>
      <c r="Q796" s="7"/>
      <c r="R796" s="7"/>
      <c r="S796" s="7"/>
      <c r="T796" s="207"/>
      <c r="U796" s="7"/>
      <c r="V796" s="7"/>
      <c r="W796" s="7"/>
      <c r="X796" s="7"/>
      <c r="Y796" s="207"/>
      <c r="Z796" s="7"/>
    </row>
    <row r="797" ht="14.25" customHeight="1">
      <c r="A797" s="7"/>
      <c r="B797" s="207"/>
      <c r="C797" s="25"/>
      <c r="D797" s="207"/>
      <c r="E797" s="7"/>
      <c r="F797" s="7"/>
      <c r="G797" s="7"/>
      <c r="H797" s="7"/>
      <c r="I797" s="7"/>
      <c r="J797" s="207"/>
      <c r="K797" s="207"/>
      <c r="L797" s="207"/>
      <c r="M797" s="7"/>
      <c r="N797" s="7"/>
      <c r="O797" s="7"/>
      <c r="P797" s="7"/>
      <c r="Q797" s="7"/>
      <c r="R797" s="7"/>
      <c r="S797" s="7"/>
      <c r="T797" s="207"/>
      <c r="U797" s="7"/>
      <c r="V797" s="7"/>
      <c r="W797" s="7"/>
      <c r="X797" s="7"/>
      <c r="Y797" s="207"/>
      <c r="Z797" s="7"/>
    </row>
    <row r="798" ht="14.25" customHeight="1">
      <c r="A798" s="7"/>
      <c r="B798" s="207"/>
      <c r="C798" s="25"/>
      <c r="D798" s="207"/>
      <c r="E798" s="7"/>
      <c r="F798" s="7"/>
      <c r="G798" s="7"/>
      <c r="H798" s="7"/>
      <c r="I798" s="7"/>
      <c r="J798" s="207"/>
      <c r="K798" s="207"/>
      <c r="L798" s="207"/>
      <c r="M798" s="7"/>
      <c r="N798" s="7"/>
      <c r="O798" s="7"/>
      <c r="P798" s="7"/>
      <c r="Q798" s="7"/>
      <c r="R798" s="7"/>
      <c r="S798" s="7"/>
      <c r="T798" s="207"/>
      <c r="U798" s="7"/>
      <c r="V798" s="7"/>
      <c r="W798" s="7"/>
      <c r="X798" s="7"/>
      <c r="Y798" s="207"/>
      <c r="Z798" s="7"/>
    </row>
    <row r="799" ht="14.25" customHeight="1">
      <c r="A799" s="7"/>
      <c r="B799" s="207"/>
      <c r="C799" s="25"/>
      <c r="D799" s="207"/>
      <c r="E799" s="7"/>
      <c r="F799" s="7"/>
      <c r="G799" s="7"/>
      <c r="H799" s="7"/>
      <c r="I799" s="7"/>
      <c r="J799" s="207"/>
      <c r="K799" s="207"/>
      <c r="L799" s="207"/>
      <c r="M799" s="7"/>
      <c r="N799" s="7"/>
      <c r="O799" s="7"/>
      <c r="P799" s="7"/>
      <c r="Q799" s="7"/>
      <c r="R799" s="7"/>
      <c r="S799" s="7"/>
      <c r="T799" s="207"/>
      <c r="U799" s="7"/>
      <c r="V799" s="7"/>
      <c r="W799" s="7"/>
      <c r="X799" s="7"/>
      <c r="Y799" s="207"/>
      <c r="Z799" s="7"/>
    </row>
    <row r="800" ht="14.25" customHeight="1">
      <c r="A800" s="7"/>
      <c r="B800" s="207"/>
      <c r="C800" s="25"/>
      <c r="D800" s="207"/>
      <c r="E800" s="7"/>
      <c r="F800" s="7"/>
      <c r="G800" s="7"/>
      <c r="H800" s="7"/>
      <c r="I800" s="7"/>
      <c r="J800" s="207"/>
      <c r="K800" s="207"/>
      <c r="L800" s="207"/>
      <c r="M800" s="7"/>
      <c r="N800" s="7"/>
      <c r="O800" s="7"/>
      <c r="P800" s="7"/>
      <c r="Q800" s="7"/>
      <c r="R800" s="7"/>
      <c r="S800" s="7"/>
      <c r="T800" s="207"/>
      <c r="U800" s="7"/>
      <c r="V800" s="7"/>
      <c r="W800" s="7"/>
      <c r="X800" s="7"/>
      <c r="Y800" s="207"/>
      <c r="Z800" s="7"/>
    </row>
    <row r="801" ht="14.25" customHeight="1">
      <c r="A801" s="7"/>
      <c r="B801" s="207"/>
      <c r="C801" s="25"/>
      <c r="D801" s="207"/>
      <c r="E801" s="7"/>
      <c r="F801" s="7"/>
      <c r="G801" s="7"/>
      <c r="H801" s="7"/>
      <c r="I801" s="7"/>
      <c r="J801" s="207"/>
      <c r="K801" s="207"/>
      <c r="L801" s="207"/>
      <c r="M801" s="7"/>
      <c r="N801" s="7"/>
      <c r="O801" s="7"/>
      <c r="P801" s="7"/>
      <c r="Q801" s="7"/>
      <c r="R801" s="7"/>
      <c r="S801" s="7"/>
      <c r="T801" s="207"/>
      <c r="U801" s="7"/>
      <c r="V801" s="7"/>
      <c r="W801" s="7"/>
      <c r="X801" s="7"/>
      <c r="Y801" s="207"/>
      <c r="Z801" s="7"/>
    </row>
    <row r="802" ht="14.25" customHeight="1">
      <c r="A802" s="7"/>
      <c r="B802" s="207"/>
      <c r="C802" s="25"/>
      <c r="D802" s="207"/>
      <c r="E802" s="7"/>
      <c r="F802" s="7"/>
      <c r="G802" s="7"/>
      <c r="H802" s="7"/>
      <c r="I802" s="7"/>
      <c r="J802" s="207"/>
      <c r="K802" s="207"/>
      <c r="L802" s="207"/>
      <c r="M802" s="7"/>
      <c r="N802" s="7"/>
      <c r="O802" s="7"/>
      <c r="P802" s="7"/>
      <c r="Q802" s="7"/>
      <c r="R802" s="7"/>
      <c r="S802" s="7"/>
      <c r="T802" s="207"/>
      <c r="U802" s="7"/>
      <c r="V802" s="7"/>
      <c r="W802" s="7"/>
      <c r="X802" s="7"/>
      <c r="Y802" s="207"/>
      <c r="Z802" s="7"/>
    </row>
    <row r="803" ht="14.25" customHeight="1">
      <c r="A803" s="7"/>
      <c r="B803" s="207"/>
      <c r="C803" s="25"/>
      <c r="D803" s="207"/>
      <c r="E803" s="7"/>
      <c r="F803" s="7"/>
      <c r="G803" s="7"/>
      <c r="H803" s="7"/>
      <c r="I803" s="7"/>
      <c r="J803" s="207"/>
      <c r="K803" s="207"/>
      <c r="L803" s="207"/>
      <c r="M803" s="7"/>
      <c r="N803" s="7"/>
      <c r="O803" s="7"/>
      <c r="P803" s="7"/>
      <c r="Q803" s="7"/>
      <c r="R803" s="7"/>
      <c r="S803" s="7"/>
      <c r="T803" s="207"/>
      <c r="U803" s="7"/>
      <c r="V803" s="7"/>
      <c r="W803" s="7"/>
      <c r="X803" s="7"/>
      <c r="Y803" s="207"/>
      <c r="Z803" s="7"/>
    </row>
    <row r="804" ht="14.25" customHeight="1">
      <c r="A804" s="7"/>
      <c r="B804" s="207"/>
      <c r="C804" s="25"/>
      <c r="D804" s="207"/>
      <c r="E804" s="7"/>
      <c r="F804" s="7"/>
      <c r="G804" s="7"/>
      <c r="H804" s="7"/>
      <c r="I804" s="7"/>
      <c r="J804" s="207"/>
      <c r="K804" s="207"/>
      <c r="L804" s="207"/>
      <c r="M804" s="7"/>
      <c r="N804" s="7"/>
      <c r="O804" s="7"/>
      <c r="P804" s="7"/>
      <c r="Q804" s="7"/>
      <c r="R804" s="7"/>
      <c r="S804" s="7"/>
      <c r="T804" s="207"/>
      <c r="U804" s="7"/>
      <c r="V804" s="7"/>
      <c r="W804" s="7"/>
      <c r="X804" s="7"/>
      <c r="Y804" s="207"/>
      <c r="Z804" s="7"/>
    </row>
    <row r="805" ht="14.25" customHeight="1">
      <c r="A805" s="7"/>
      <c r="B805" s="207"/>
      <c r="C805" s="25"/>
      <c r="D805" s="207"/>
      <c r="E805" s="7"/>
      <c r="F805" s="7"/>
      <c r="G805" s="7"/>
      <c r="H805" s="7"/>
      <c r="I805" s="7"/>
      <c r="J805" s="207"/>
      <c r="K805" s="207"/>
      <c r="L805" s="207"/>
      <c r="M805" s="7"/>
      <c r="N805" s="7"/>
      <c r="O805" s="7"/>
      <c r="P805" s="7"/>
      <c r="Q805" s="7"/>
      <c r="R805" s="7"/>
      <c r="S805" s="7"/>
      <c r="T805" s="207"/>
      <c r="U805" s="7"/>
      <c r="V805" s="7"/>
      <c r="W805" s="7"/>
      <c r="X805" s="7"/>
      <c r="Y805" s="207"/>
      <c r="Z805" s="7"/>
    </row>
    <row r="806" ht="14.25" customHeight="1">
      <c r="A806" s="7"/>
      <c r="B806" s="207"/>
      <c r="C806" s="25"/>
      <c r="D806" s="207"/>
      <c r="E806" s="7"/>
      <c r="F806" s="7"/>
      <c r="G806" s="7"/>
      <c r="H806" s="7"/>
      <c r="I806" s="7"/>
      <c r="J806" s="207"/>
      <c r="K806" s="207"/>
      <c r="L806" s="207"/>
      <c r="M806" s="7"/>
      <c r="N806" s="7"/>
      <c r="O806" s="7"/>
      <c r="P806" s="7"/>
      <c r="Q806" s="7"/>
      <c r="R806" s="7"/>
      <c r="S806" s="7"/>
      <c r="T806" s="207"/>
      <c r="U806" s="7"/>
      <c r="V806" s="7"/>
      <c r="W806" s="7"/>
      <c r="X806" s="7"/>
      <c r="Y806" s="207"/>
      <c r="Z806" s="7"/>
    </row>
    <row r="807" ht="14.25" customHeight="1">
      <c r="A807" s="7"/>
      <c r="B807" s="207"/>
      <c r="C807" s="25"/>
      <c r="D807" s="207"/>
      <c r="E807" s="7"/>
      <c r="F807" s="7"/>
      <c r="G807" s="7"/>
      <c r="H807" s="7"/>
      <c r="I807" s="7"/>
      <c r="J807" s="207"/>
      <c r="K807" s="207"/>
      <c r="L807" s="207"/>
      <c r="M807" s="7"/>
      <c r="N807" s="7"/>
      <c r="O807" s="7"/>
      <c r="P807" s="7"/>
      <c r="Q807" s="7"/>
      <c r="R807" s="7"/>
      <c r="S807" s="7"/>
      <c r="T807" s="207"/>
      <c r="U807" s="7"/>
      <c r="V807" s="7"/>
      <c r="W807" s="7"/>
      <c r="X807" s="7"/>
      <c r="Y807" s="207"/>
      <c r="Z807" s="7"/>
    </row>
    <row r="808" ht="14.25" customHeight="1">
      <c r="A808" s="7"/>
      <c r="B808" s="207"/>
      <c r="C808" s="25"/>
      <c r="D808" s="207"/>
      <c r="E808" s="7"/>
      <c r="F808" s="7"/>
      <c r="G808" s="7"/>
      <c r="H808" s="7"/>
      <c r="I808" s="7"/>
      <c r="J808" s="207"/>
      <c r="K808" s="207"/>
      <c r="L808" s="207"/>
      <c r="M808" s="7"/>
      <c r="N808" s="7"/>
      <c r="O808" s="7"/>
      <c r="P808" s="7"/>
      <c r="Q808" s="7"/>
      <c r="R808" s="7"/>
      <c r="S808" s="7"/>
      <c r="T808" s="207"/>
      <c r="U808" s="7"/>
      <c r="V808" s="7"/>
      <c r="W808" s="7"/>
      <c r="X808" s="7"/>
      <c r="Y808" s="207"/>
      <c r="Z808" s="7"/>
    </row>
    <row r="809" ht="14.25" customHeight="1">
      <c r="A809" s="7"/>
      <c r="B809" s="207"/>
      <c r="C809" s="25"/>
      <c r="D809" s="207"/>
      <c r="E809" s="7"/>
      <c r="F809" s="7"/>
      <c r="G809" s="7"/>
      <c r="H809" s="7"/>
      <c r="I809" s="7"/>
      <c r="J809" s="207"/>
      <c r="K809" s="207"/>
      <c r="L809" s="207"/>
      <c r="M809" s="7"/>
      <c r="N809" s="7"/>
      <c r="O809" s="7"/>
      <c r="P809" s="7"/>
      <c r="Q809" s="7"/>
      <c r="R809" s="7"/>
      <c r="S809" s="7"/>
      <c r="T809" s="207"/>
      <c r="U809" s="7"/>
      <c r="V809" s="7"/>
      <c r="W809" s="7"/>
      <c r="X809" s="7"/>
      <c r="Y809" s="207"/>
      <c r="Z809" s="7"/>
    </row>
    <row r="810" ht="14.25" customHeight="1">
      <c r="A810" s="7"/>
      <c r="B810" s="207"/>
      <c r="C810" s="25"/>
      <c r="D810" s="207"/>
      <c r="E810" s="7"/>
      <c r="F810" s="7"/>
      <c r="G810" s="7"/>
      <c r="H810" s="7"/>
      <c r="I810" s="7"/>
      <c r="J810" s="207"/>
      <c r="K810" s="207"/>
      <c r="L810" s="207"/>
      <c r="M810" s="7"/>
      <c r="N810" s="7"/>
      <c r="O810" s="7"/>
      <c r="P810" s="7"/>
      <c r="Q810" s="7"/>
      <c r="R810" s="7"/>
      <c r="S810" s="7"/>
      <c r="T810" s="207"/>
      <c r="U810" s="7"/>
      <c r="V810" s="7"/>
      <c r="W810" s="7"/>
      <c r="X810" s="7"/>
      <c r="Y810" s="207"/>
      <c r="Z810" s="7"/>
    </row>
    <row r="811" ht="14.25" customHeight="1">
      <c r="A811" s="7"/>
      <c r="B811" s="207"/>
      <c r="C811" s="25"/>
      <c r="D811" s="207"/>
      <c r="E811" s="7"/>
      <c r="F811" s="7"/>
      <c r="G811" s="7"/>
      <c r="H811" s="7"/>
      <c r="I811" s="7"/>
      <c r="J811" s="207"/>
      <c r="K811" s="207"/>
      <c r="L811" s="207"/>
      <c r="M811" s="7"/>
      <c r="N811" s="7"/>
      <c r="O811" s="7"/>
      <c r="P811" s="7"/>
      <c r="Q811" s="7"/>
      <c r="R811" s="7"/>
      <c r="S811" s="7"/>
      <c r="T811" s="207"/>
      <c r="U811" s="7"/>
      <c r="V811" s="7"/>
      <c r="W811" s="7"/>
      <c r="X811" s="7"/>
      <c r="Y811" s="207"/>
      <c r="Z811" s="7"/>
    </row>
    <row r="812" ht="14.25" customHeight="1">
      <c r="A812" s="7"/>
      <c r="B812" s="207"/>
      <c r="C812" s="25"/>
      <c r="D812" s="207"/>
      <c r="E812" s="7"/>
      <c r="F812" s="7"/>
      <c r="G812" s="7"/>
      <c r="H812" s="7"/>
      <c r="I812" s="7"/>
      <c r="J812" s="207"/>
      <c r="K812" s="207"/>
      <c r="L812" s="207"/>
      <c r="M812" s="7"/>
      <c r="N812" s="7"/>
      <c r="O812" s="7"/>
      <c r="P812" s="7"/>
      <c r="Q812" s="7"/>
      <c r="R812" s="7"/>
      <c r="S812" s="7"/>
      <c r="T812" s="207"/>
      <c r="U812" s="7"/>
      <c r="V812" s="7"/>
      <c r="W812" s="7"/>
      <c r="X812" s="7"/>
      <c r="Y812" s="207"/>
      <c r="Z812" s="7"/>
    </row>
    <row r="813" ht="14.25" customHeight="1">
      <c r="A813" s="7"/>
      <c r="B813" s="207"/>
      <c r="C813" s="25"/>
      <c r="D813" s="207"/>
      <c r="E813" s="7"/>
      <c r="F813" s="7"/>
      <c r="G813" s="7"/>
      <c r="H813" s="7"/>
      <c r="I813" s="7"/>
      <c r="J813" s="207"/>
      <c r="K813" s="207"/>
      <c r="L813" s="207"/>
      <c r="M813" s="7"/>
      <c r="N813" s="7"/>
      <c r="O813" s="7"/>
      <c r="P813" s="7"/>
      <c r="Q813" s="7"/>
      <c r="R813" s="7"/>
      <c r="S813" s="7"/>
      <c r="T813" s="207"/>
      <c r="U813" s="7"/>
      <c r="V813" s="7"/>
      <c r="W813" s="7"/>
      <c r="X813" s="7"/>
      <c r="Y813" s="207"/>
      <c r="Z813" s="7"/>
    </row>
    <row r="814" ht="14.25" customHeight="1">
      <c r="A814" s="7"/>
      <c r="B814" s="207"/>
      <c r="C814" s="25"/>
      <c r="D814" s="207"/>
      <c r="E814" s="7"/>
      <c r="F814" s="7"/>
      <c r="G814" s="7"/>
      <c r="H814" s="7"/>
      <c r="I814" s="7"/>
      <c r="J814" s="207"/>
      <c r="K814" s="207"/>
      <c r="L814" s="207"/>
      <c r="M814" s="7"/>
      <c r="N814" s="7"/>
      <c r="O814" s="7"/>
      <c r="P814" s="7"/>
      <c r="Q814" s="7"/>
      <c r="R814" s="7"/>
      <c r="S814" s="7"/>
      <c r="T814" s="207"/>
      <c r="U814" s="7"/>
      <c r="V814" s="7"/>
      <c r="W814" s="7"/>
      <c r="X814" s="7"/>
      <c r="Y814" s="207"/>
      <c r="Z814" s="7"/>
    </row>
    <row r="815" ht="14.25" customHeight="1">
      <c r="A815" s="7"/>
      <c r="B815" s="207"/>
      <c r="C815" s="25"/>
      <c r="D815" s="207"/>
      <c r="E815" s="7"/>
      <c r="F815" s="7"/>
      <c r="G815" s="7"/>
      <c r="H815" s="7"/>
      <c r="I815" s="7"/>
      <c r="J815" s="207"/>
      <c r="K815" s="207"/>
      <c r="L815" s="207"/>
      <c r="M815" s="7"/>
      <c r="N815" s="7"/>
      <c r="O815" s="7"/>
      <c r="P815" s="7"/>
      <c r="Q815" s="7"/>
      <c r="R815" s="7"/>
      <c r="S815" s="7"/>
      <c r="T815" s="207"/>
      <c r="U815" s="7"/>
      <c r="V815" s="7"/>
      <c r="W815" s="7"/>
      <c r="X815" s="7"/>
      <c r="Y815" s="207"/>
      <c r="Z815" s="7"/>
    </row>
    <row r="816" ht="14.25" customHeight="1">
      <c r="A816" s="7"/>
      <c r="B816" s="207"/>
      <c r="C816" s="25"/>
      <c r="D816" s="207"/>
      <c r="E816" s="7"/>
      <c r="F816" s="7"/>
      <c r="G816" s="7"/>
      <c r="H816" s="7"/>
      <c r="I816" s="7"/>
      <c r="J816" s="207"/>
      <c r="K816" s="207"/>
      <c r="L816" s="207"/>
      <c r="M816" s="7"/>
      <c r="N816" s="7"/>
      <c r="O816" s="7"/>
      <c r="P816" s="7"/>
      <c r="Q816" s="7"/>
      <c r="R816" s="7"/>
      <c r="S816" s="7"/>
      <c r="T816" s="207"/>
      <c r="U816" s="7"/>
      <c r="V816" s="7"/>
      <c r="W816" s="7"/>
      <c r="X816" s="7"/>
      <c r="Y816" s="207"/>
      <c r="Z816" s="7"/>
    </row>
    <row r="817" ht="14.25" customHeight="1">
      <c r="A817" s="7"/>
      <c r="B817" s="207"/>
      <c r="C817" s="25"/>
      <c r="D817" s="207"/>
      <c r="E817" s="7"/>
      <c r="F817" s="7"/>
      <c r="G817" s="7"/>
      <c r="H817" s="7"/>
      <c r="I817" s="7"/>
      <c r="J817" s="207"/>
      <c r="K817" s="207"/>
      <c r="L817" s="207"/>
      <c r="M817" s="7"/>
      <c r="N817" s="7"/>
      <c r="O817" s="7"/>
      <c r="P817" s="7"/>
      <c r="Q817" s="7"/>
      <c r="R817" s="7"/>
      <c r="S817" s="7"/>
      <c r="T817" s="207"/>
      <c r="U817" s="7"/>
      <c r="V817" s="7"/>
      <c r="W817" s="7"/>
      <c r="X817" s="7"/>
      <c r="Y817" s="207"/>
      <c r="Z817" s="7"/>
    </row>
    <row r="818" ht="14.25" customHeight="1">
      <c r="A818" s="7"/>
      <c r="B818" s="207"/>
      <c r="C818" s="25"/>
      <c r="D818" s="207"/>
      <c r="E818" s="7"/>
      <c r="F818" s="7"/>
      <c r="G818" s="7"/>
      <c r="H818" s="7"/>
      <c r="I818" s="7"/>
      <c r="J818" s="207"/>
      <c r="K818" s="207"/>
      <c r="L818" s="207"/>
      <c r="M818" s="7"/>
      <c r="N818" s="7"/>
      <c r="O818" s="7"/>
      <c r="P818" s="7"/>
      <c r="Q818" s="7"/>
      <c r="R818" s="7"/>
      <c r="S818" s="7"/>
      <c r="T818" s="207"/>
      <c r="U818" s="7"/>
      <c r="V818" s="7"/>
      <c r="W818" s="7"/>
      <c r="X818" s="7"/>
      <c r="Y818" s="207"/>
      <c r="Z818" s="7"/>
    </row>
    <row r="819" ht="14.25" customHeight="1">
      <c r="A819" s="7"/>
      <c r="B819" s="207"/>
      <c r="C819" s="25"/>
      <c r="D819" s="207"/>
      <c r="E819" s="7"/>
      <c r="F819" s="7"/>
      <c r="G819" s="7"/>
      <c r="H819" s="7"/>
      <c r="I819" s="7"/>
      <c r="J819" s="207"/>
      <c r="K819" s="207"/>
      <c r="L819" s="207"/>
      <c r="M819" s="7"/>
      <c r="N819" s="7"/>
      <c r="O819" s="7"/>
      <c r="P819" s="7"/>
      <c r="Q819" s="7"/>
      <c r="R819" s="7"/>
      <c r="S819" s="7"/>
      <c r="T819" s="207"/>
      <c r="U819" s="7"/>
      <c r="V819" s="7"/>
      <c r="W819" s="7"/>
      <c r="X819" s="7"/>
      <c r="Y819" s="207"/>
      <c r="Z819" s="7"/>
    </row>
    <row r="820" ht="14.25" customHeight="1">
      <c r="A820" s="7"/>
      <c r="B820" s="207"/>
      <c r="C820" s="25"/>
      <c r="D820" s="207"/>
      <c r="E820" s="7"/>
      <c r="F820" s="7"/>
      <c r="G820" s="7"/>
      <c r="H820" s="7"/>
      <c r="I820" s="7"/>
      <c r="J820" s="207"/>
      <c r="K820" s="207"/>
      <c r="L820" s="207"/>
      <c r="M820" s="7"/>
      <c r="N820" s="7"/>
      <c r="O820" s="7"/>
      <c r="P820" s="7"/>
      <c r="Q820" s="7"/>
      <c r="R820" s="7"/>
      <c r="S820" s="7"/>
      <c r="T820" s="207"/>
      <c r="U820" s="7"/>
      <c r="V820" s="7"/>
      <c r="W820" s="7"/>
      <c r="X820" s="7"/>
      <c r="Y820" s="207"/>
      <c r="Z820" s="7"/>
    </row>
    <row r="821" ht="14.25" customHeight="1">
      <c r="A821" s="7"/>
      <c r="B821" s="207"/>
      <c r="C821" s="25"/>
      <c r="D821" s="207"/>
      <c r="E821" s="7"/>
      <c r="F821" s="7"/>
      <c r="G821" s="7"/>
      <c r="H821" s="7"/>
      <c r="I821" s="7"/>
      <c r="J821" s="207"/>
      <c r="K821" s="207"/>
      <c r="L821" s="207"/>
      <c r="M821" s="7"/>
      <c r="N821" s="7"/>
      <c r="O821" s="7"/>
      <c r="P821" s="7"/>
      <c r="Q821" s="7"/>
      <c r="R821" s="7"/>
      <c r="S821" s="7"/>
      <c r="T821" s="207"/>
      <c r="U821" s="7"/>
      <c r="V821" s="7"/>
      <c r="W821" s="7"/>
      <c r="X821" s="7"/>
      <c r="Y821" s="207"/>
      <c r="Z821" s="7"/>
    </row>
    <row r="822" ht="14.25" customHeight="1">
      <c r="A822" s="7"/>
      <c r="B822" s="207"/>
      <c r="C822" s="25"/>
      <c r="D822" s="207"/>
      <c r="E822" s="7"/>
      <c r="F822" s="7"/>
      <c r="G822" s="7"/>
      <c r="H822" s="7"/>
      <c r="I822" s="7"/>
      <c r="J822" s="207"/>
      <c r="K822" s="207"/>
      <c r="L822" s="207"/>
      <c r="M822" s="7"/>
      <c r="N822" s="7"/>
      <c r="O822" s="7"/>
      <c r="P822" s="7"/>
      <c r="Q822" s="7"/>
      <c r="R822" s="7"/>
      <c r="S822" s="7"/>
      <c r="T822" s="207"/>
      <c r="U822" s="7"/>
      <c r="V822" s="7"/>
      <c r="W822" s="7"/>
      <c r="X822" s="7"/>
      <c r="Y822" s="207"/>
      <c r="Z822" s="7"/>
    </row>
    <row r="823" ht="14.25" customHeight="1">
      <c r="A823" s="7"/>
      <c r="B823" s="207"/>
      <c r="C823" s="25"/>
      <c r="D823" s="207"/>
      <c r="E823" s="7"/>
      <c r="F823" s="7"/>
      <c r="G823" s="7"/>
      <c r="H823" s="7"/>
      <c r="I823" s="7"/>
      <c r="J823" s="207"/>
      <c r="K823" s="207"/>
      <c r="L823" s="207"/>
      <c r="M823" s="7"/>
      <c r="N823" s="7"/>
      <c r="O823" s="7"/>
      <c r="P823" s="7"/>
      <c r="Q823" s="7"/>
      <c r="R823" s="7"/>
      <c r="S823" s="7"/>
      <c r="T823" s="207"/>
      <c r="U823" s="7"/>
      <c r="V823" s="7"/>
      <c r="W823" s="7"/>
      <c r="X823" s="7"/>
      <c r="Y823" s="207"/>
      <c r="Z823" s="7"/>
    </row>
    <row r="824" ht="14.25" customHeight="1">
      <c r="A824" s="7"/>
      <c r="B824" s="207"/>
      <c r="C824" s="25"/>
      <c r="D824" s="207"/>
      <c r="E824" s="7"/>
      <c r="F824" s="7"/>
      <c r="G824" s="7"/>
      <c r="H824" s="7"/>
      <c r="I824" s="7"/>
      <c r="J824" s="207"/>
      <c r="K824" s="207"/>
      <c r="L824" s="207"/>
      <c r="M824" s="7"/>
      <c r="N824" s="7"/>
      <c r="O824" s="7"/>
      <c r="P824" s="7"/>
      <c r="Q824" s="7"/>
      <c r="R824" s="7"/>
      <c r="S824" s="7"/>
      <c r="T824" s="207"/>
      <c r="U824" s="7"/>
      <c r="V824" s="7"/>
      <c r="W824" s="7"/>
      <c r="X824" s="7"/>
      <c r="Y824" s="207"/>
      <c r="Z824" s="7"/>
    </row>
    <row r="825" ht="14.25" customHeight="1">
      <c r="A825" s="7"/>
      <c r="B825" s="207"/>
      <c r="C825" s="25"/>
      <c r="D825" s="207"/>
      <c r="E825" s="7"/>
      <c r="F825" s="7"/>
      <c r="G825" s="7"/>
      <c r="H825" s="7"/>
      <c r="I825" s="7"/>
      <c r="J825" s="207"/>
      <c r="K825" s="207"/>
      <c r="L825" s="207"/>
      <c r="M825" s="7"/>
      <c r="N825" s="7"/>
      <c r="O825" s="7"/>
      <c r="P825" s="7"/>
      <c r="Q825" s="7"/>
      <c r="R825" s="7"/>
      <c r="S825" s="7"/>
      <c r="T825" s="207"/>
      <c r="U825" s="7"/>
      <c r="V825" s="7"/>
      <c r="W825" s="7"/>
      <c r="X825" s="7"/>
      <c r="Y825" s="207"/>
      <c r="Z825" s="7"/>
    </row>
    <row r="826" ht="14.25" customHeight="1">
      <c r="A826" s="7"/>
      <c r="B826" s="207"/>
      <c r="C826" s="25"/>
      <c r="D826" s="207"/>
      <c r="E826" s="7"/>
      <c r="F826" s="7"/>
      <c r="G826" s="7"/>
      <c r="H826" s="7"/>
      <c r="I826" s="7"/>
      <c r="J826" s="207"/>
      <c r="K826" s="207"/>
      <c r="L826" s="207"/>
      <c r="M826" s="7"/>
      <c r="N826" s="7"/>
      <c r="O826" s="7"/>
      <c r="P826" s="7"/>
      <c r="Q826" s="7"/>
      <c r="R826" s="7"/>
      <c r="S826" s="7"/>
      <c r="T826" s="207"/>
      <c r="U826" s="7"/>
      <c r="V826" s="7"/>
      <c r="W826" s="7"/>
      <c r="X826" s="7"/>
      <c r="Y826" s="207"/>
      <c r="Z826" s="7"/>
    </row>
    <row r="827" ht="14.25" customHeight="1">
      <c r="A827" s="7"/>
      <c r="B827" s="207"/>
      <c r="C827" s="25"/>
      <c r="D827" s="207"/>
      <c r="E827" s="7"/>
      <c r="F827" s="7"/>
      <c r="G827" s="7"/>
      <c r="H827" s="7"/>
      <c r="I827" s="7"/>
      <c r="J827" s="207"/>
      <c r="K827" s="207"/>
      <c r="L827" s="207"/>
      <c r="M827" s="7"/>
      <c r="N827" s="7"/>
      <c r="O827" s="7"/>
      <c r="P827" s="7"/>
      <c r="Q827" s="7"/>
      <c r="R827" s="7"/>
      <c r="S827" s="7"/>
      <c r="T827" s="207"/>
      <c r="U827" s="7"/>
      <c r="V827" s="7"/>
      <c r="W827" s="7"/>
      <c r="X827" s="7"/>
      <c r="Y827" s="207"/>
      <c r="Z827" s="7"/>
    </row>
    <row r="828" ht="14.25" customHeight="1">
      <c r="A828" s="7"/>
      <c r="B828" s="207"/>
      <c r="C828" s="25"/>
      <c r="D828" s="207"/>
      <c r="E828" s="7"/>
      <c r="F828" s="7"/>
      <c r="G828" s="7"/>
      <c r="H828" s="7"/>
      <c r="I828" s="7"/>
      <c r="J828" s="207"/>
      <c r="K828" s="207"/>
      <c r="L828" s="207"/>
      <c r="M828" s="7"/>
      <c r="N828" s="7"/>
      <c r="O828" s="7"/>
      <c r="P828" s="7"/>
      <c r="Q828" s="7"/>
      <c r="R828" s="7"/>
      <c r="S828" s="7"/>
      <c r="T828" s="207"/>
      <c r="U828" s="7"/>
      <c r="V828" s="7"/>
      <c r="W828" s="7"/>
      <c r="X828" s="7"/>
      <c r="Y828" s="207"/>
      <c r="Z828" s="7"/>
    </row>
    <row r="829" ht="14.25" customHeight="1">
      <c r="A829" s="7"/>
      <c r="B829" s="207"/>
      <c r="C829" s="25"/>
      <c r="D829" s="207"/>
      <c r="E829" s="7"/>
      <c r="F829" s="7"/>
      <c r="G829" s="7"/>
      <c r="H829" s="7"/>
      <c r="I829" s="7"/>
      <c r="J829" s="207"/>
      <c r="K829" s="207"/>
      <c r="L829" s="207"/>
      <c r="M829" s="7"/>
      <c r="N829" s="7"/>
      <c r="O829" s="7"/>
      <c r="P829" s="7"/>
      <c r="Q829" s="7"/>
      <c r="R829" s="7"/>
      <c r="S829" s="7"/>
      <c r="T829" s="207"/>
      <c r="U829" s="7"/>
      <c r="V829" s="7"/>
      <c r="W829" s="7"/>
      <c r="X829" s="7"/>
      <c r="Y829" s="207"/>
      <c r="Z829" s="7"/>
    </row>
    <row r="830" ht="14.25" customHeight="1">
      <c r="A830" s="7"/>
      <c r="B830" s="207"/>
      <c r="C830" s="25"/>
      <c r="D830" s="207"/>
      <c r="E830" s="7"/>
      <c r="F830" s="7"/>
      <c r="G830" s="7"/>
      <c r="H830" s="7"/>
      <c r="I830" s="7"/>
      <c r="J830" s="207"/>
      <c r="K830" s="207"/>
      <c r="L830" s="207"/>
      <c r="M830" s="7"/>
      <c r="N830" s="7"/>
      <c r="O830" s="7"/>
      <c r="P830" s="7"/>
      <c r="Q830" s="7"/>
      <c r="R830" s="7"/>
      <c r="S830" s="7"/>
      <c r="T830" s="207"/>
      <c r="U830" s="7"/>
      <c r="V830" s="7"/>
      <c r="W830" s="7"/>
      <c r="X830" s="7"/>
      <c r="Y830" s="207"/>
      <c r="Z830" s="7"/>
    </row>
    <row r="831" ht="14.25" customHeight="1">
      <c r="A831" s="7"/>
      <c r="B831" s="207"/>
      <c r="C831" s="25"/>
      <c r="D831" s="207"/>
      <c r="E831" s="7"/>
      <c r="F831" s="7"/>
      <c r="G831" s="7"/>
      <c r="H831" s="7"/>
      <c r="I831" s="7"/>
      <c r="J831" s="207"/>
      <c r="K831" s="207"/>
      <c r="L831" s="207"/>
      <c r="M831" s="7"/>
      <c r="N831" s="7"/>
      <c r="O831" s="7"/>
      <c r="P831" s="7"/>
      <c r="Q831" s="7"/>
      <c r="R831" s="7"/>
      <c r="S831" s="7"/>
      <c r="T831" s="207"/>
      <c r="U831" s="7"/>
      <c r="V831" s="7"/>
      <c r="W831" s="7"/>
      <c r="X831" s="7"/>
      <c r="Y831" s="207"/>
      <c r="Z831" s="7"/>
    </row>
    <row r="832" ht="14.25" customHeight="1">
      <c r="A832" s="7"/>
      <c r="B832" s="207"/>
      <c r="C832" s="25"/>
      <c r="D832" s="207"/>
      <c r="E832" s="7"/>
      <c r="F832" s="7"/>
      <c r="G832" s="7"/>
      <c r="H832" s="7"/>
      <c r="I832" s="7"/>
      <c r="J832" s="207"/>
      <c r="K832" s="207"/>
      <c r="L832" s="207"/>
      <c r="M832" s="7"/>
      <c r="N832" s="7"/>
      <c r="O832" s="7"/>
      <c r="P832" s="7"/>
      <c r="Q832" s="7"/>
      <c r="R832" s="7"/>
      <c r="S832" s="7"/>
      <c r="T832" s="207"/>
      <c r="U832" s="7"/>
      <c r="V832" s="7"/>
      <c r="W832" s="7"/>
      <c r="X832" s="7"/>
      <c r="Y832" s="207"/>
      <c r="Z832" s="7"/>
    </row>
    <row r="833" ht="14.25" customHeight="1">
      <c r="A833" s="7"/>
      <c r="B833" s="207"/>
      <c r="C833" s="25"/>
      <c r="D833" s="207"/>
      <c r="E833" s="7"/>
      <c r="F833" s="7"/>
      <c r="G833" s="7"/>
      <c r="H833" s="7"/>
      <c r="I833" s="7"/>
      <c r="J833" s="207"/>
      <c r="K833" s="207"/>
      <c r="L833" s="207"/>
      <c r="M833" s="7"/>
      <c r="N833" s="7"/>
      <c r="O833" s="7"/>
      <c r="P833" s="7"/>
      <c r="Q833" s="7"/>
      <c r="R833" s="7"/>
      <c r="S833" s="7"/>
      <c r="T833" s="207"/>
      <c r="U833" s="7"/>
      <c r="V833" s="7"/>
      <c r="W833" s="7"/>
      <c r="X833" s="7"/>
      <c r="Y833" s="207"/>
      <c r="Z833" s="7"/>
    </row>
    <row r="834" ht="14.25" customHeight="1">
      <c r="A834" s="7"/>
      <c r="B834" s="207"/>
      <c r="C834" s="25"/>
      <c r="D834" s="207"/>
      <c r="E834" s="7"/>
      <c r="F834" s="7"/>
      <c r="G834" s="7"/>
      <c r="H834" s="7"/>
      <c r="I834" s="7"/>
      <c r="J834" s="207"/>
      <c r="K834" s="207"/>
      <c r="L834" s="207"/>
      <c r="M834" s="7"/>
      <c r="N834" s="7"/>
      <c r="O834" s="7"/>
      <c r="P834" s="7"/>
      <c r="Q834" s="7"/>
      <c r="R834" s="7"/>
      <c r="S834" s="7"/>
      <c r="T834" s="207"/>
      <c r="U834" s="7"/>
      <c r="V834" s="7"/>
      <c r="W834" s="7"/>
      <c r="X834" s="7"/>
      <c r="Y834" s="207"/>
      <c r="Z834" s="7"/>
    </row>
    <row r="835" ht="14.25" customHeight="1">
      <c r="A835" s="7"/>
      <c r="B835" s="207"/>
      <c r="C835" s="25"/>
      <c r="D835" s="207"/>
      <c r="E835" s="7"/>
      <c r="F835" s="7"/>
      <c r="G835" s="7"/>
      <c r="H835" s="7"/>
      <c r="I835" s="7"/>
      <c r="J835" s="207"/>
      <c r="K835" s="207"/>
      <c r="L835" s="207"/>
      <c r="M835" s="7"/>
      <c r="N835" s="7"/>
      <c r="O835" s="7"/>
      <c r="P835" s="7"/>
      <c r="Q835" s="7"/>
      <c r="R835" s="7"/>
      <c r="S835" s="7"/>
      <c r="T835" s="207"/>
      <c r="U835" s="7"/>
      <c r="V835" s="7"/>
      <c r="W835" s="7"/>
      <c r="X835" s="7"/>
      <c r="Y835" s="207"/>
      <c r="Z835" s="7"/>
    </row>
    <row r="836" ht="14.25" customHeight="1">
      <c r="A836" s="7"/>
      <c r="B836" s="207"/>
      <c r="C836" s="25"/>
      <c r="D836" s="207"/>
      <c r="E836" s="7"/>
      <c r="F836" s="7"/>
      <c r="G836" s="7"/>
      <c r="H836" s="7"/>
      <c r="I836" s="7"/>
      <c r="J836" s="207"/>
      <c r="K836" s="207"/>
      <c r="L836" s="207"/>
      <c r="M836" s="7"/>
      <c r="N836" s="7"/>
      <c r="O836" s="7"/>
      <c r="P836" s="7"/>
      <c r="Q836" s="7"/>
      <c r="R836" s="7"/>
      <c r="S836" s="7"/>
      <c r="T836" s="207"/>
      <c r="U836" s="7"/>
      <c r="V836" s="7"/>
      <c r="W836" s="7"/>
      <c r="X836" s="7"/>
      <c r="Y836" s="207"/>
      <c r="Z836" s="7"/>
    </row>
    <row r="837" ht="14.25" customHeight="1">
      <c r="A837" s="7"/>
      <c r="B837" s="207"/>
      <c r="C837" s="25"/>
      <c r="D837" s="207"/>
      <c r="E837" s="7"/>
      <c r="F837" s="7"/>
      <c r="G837" s="7"/>
      <c r="H837" s="7"/>
      <c r="I837" s="7"/>
      <c r="J837" s="207"/>
      <c r="K837" s="207"/>
      <c r="L837" s="207"/>
      <c r="M837" s="7"/>
      <c r="N837" s="7"/>
      <c r="O837" s="7"/>
      <c r="P837" s="7"/>
      <c r="Q837" s="7"/>
      <c r="R837" s="7"/>
      <c r="S837" s="7"/>
      <c r="T837" s="207"/>
      <c r="U837" s="7"/>
      <c r="V837" s="7"/>
      <c r="W837" s="7"/>
      <c r="X837" s="7"/>
      <c r="Y837" s="207"/>
      <c r="Z837" s="7"/>
    </row>
    <row r="838" ht="14.25" customHeight="1">
      <c r="A838" s="7"/>
      <c r="B838" s="207"/>
      <c r="C838" s="25"/>
      <c r="D838" s="207"/>
      <c r="E838" s="7"/>
      <c r="F838" s="7"/>
      <c r="G838" s="7"/>
      <c r="H838" s="7"/>
      <c r="I838" s="7"/>
      <c r="J838" s="207"/>
      <c r="K838" s="207"/>
      <c r="L838" s="207"/>
      <c r="M838" s="7"/>
      <c r="N838" s="7"/>
      <c r="O838" s="7"/>
      <c r="P838" s="7"/>
      <c r="Q838" s="7"/>
      <c r="R838" s="7"/>
      <c r="S838" s="7"/>
      <c r="T838" s="207"/>
      <c r="U838" s="7"/>
      <c r="V838" s="7"/>
      <c r="W838" s="7"/>
      <c r="X838" s="7"/>
      <c r="Y838" s="207"/>
      <c r="Z838" s="7"/>
    </row>
    <row r="839" ht="14.25" customHeight="1">
      <c r="A839" s="7"/>
      <c r="B839" s="207"/>
      <c r="C839" s="25"/>
      <c r="D839" s="207"/>
      <c r="E839" s="7"/>
      <c r="F839" s="7"/>
      <c r="G839" s="7"/>
      <c r="H839" s="7"/>
      <c r="I839" s="7"/>
      <c r="J839" s="207"/>
      <c r="K839" s="207"/>
      <c r="L839" s="207"/>
      <c r="M839" s="7"/>
      <c r="N839" s="7"/>
      <c r="O839" s="7"/>
      <c r="P839" s="7"/>
      <c r="Q839" s="7"/>
      <c r="R839" s="7"/>
      <c r="S839" s="7"/>
      <c r="T839" s="207"/>
      <c r="U839" s="7"/>
      <c r="V839" s="7"/>
      <c r="W839" s="7"/>
      <c r="X839" s="7"/>
      <c r="Y839" s="207"/>
      <c r="Z839" s="7"/>
    </row>
    <row r="840" ht="14.25" customHeight="1">
      <c r="A840" s="7"/>
      <c r="B840" s="207"/>
      <c r="C840" s="25"/>
      <c r="D840" s="207"/>
      <c r="E840" s="7"/>
      <c r="F840" s="7"/>
      <c r="G840" s="7"/>
      <c r="H840" s="7"/>
      <c r="I840" s="7"/>
      <c r="J840" s="207"/>
      <c r="K840" s="207"/>
      <c r="L840" s="207"/>
      <c r="M840" s="7"/>
      <c r="N840" s="7"/>
      <c r="O840" s="7"/>
      <c r="P840" s="7"/>
      <c r="Q840" s="7"/>
      <c r="R840" s="7"/>
      <c r="S840" s="7"/>
      <c r="T840" s="207"/>
      <c r="U840" s="7"/>
      <c r="V840" s="7"/>
      <c r="W840" s="7"/>
      <c r="X840" s="7"/>
      <c r="Y840" s="207"/>
      <c r="Z840" s="7"/>
    </row>
    <row r="841" ht="14.25" customHeight="1">
      <c r="A841" s="7"/>
      <c r="B841" s="207"/>
      <c r="C841" s="25"/>
      <c r="D841" s="207"/>
      <c r="E841" s="7"/>
      <c r="F841" s="7"/>
      <c r="G841" s="7"/>
      <c r="H841" s="7"/>
      <c r="I841" s="7"/>
      <c r="J841" s="207"/>
      <c r="K841" s="207"/>
      <c r="L841" s="207"/>
      <c r="M841" s="7"/>
      <c r="N841" s="7"/>
      <c r="O841" s="7"/>
      <c r="P841" s="7"/>
      <c r="Q841" s="7"/>
      <c r="R841" s="7"/>
      <c r="S841" s="7"/>
      <c r="T841" s="207"/>
      <c r="U841" s="7"/>
      <c r="V841" s="7"/>
      <c r="W841" s="7"/>
      <c r="X841" s="7"/>
      <c r="Y841" s="207"/>
      <c r="Z841" s="7"/>
    </row>
    <row r="842" ht="14.25" customHeight="1">
      <c r="A842" s="7"/>
      <c r="B842" s="207"/>
      <c r="C842" s="25"/>
      <c r="D842" s="207"/>
      <c r="E842" s="7"/>
      <c r="F842" s="7"/>
      <c r="G842" s="7"/>
      <c r="H842" s="7"/>
      <c r="I842" s="7"/>
      <c r="J842" s="207"/>
      <c r="K842" s="207"/>
      <c r="L842" s="207"/>
      <c r="M842" s="7"/>
      <c r="N842" s="7"/>
      <c r="O842" s="7"/>
      <c r="P842" s="7"/>
      <c r="Q842" s="7"/>
      <c r="R842" s="7"/>
      <c r="S842" s="7"/>
      <c r="T842" s="207"/>
      <c r="U842" s="7"/>
      <c r="V842" s="7"/>
      <c r="W842" s="7"/>
      <c r="X842" s="7"/>
      <c r="Y842" s="207"/>
      <c r="Z842" s="7"/>
    </row>
    <row r="843" ht="14.25" customHeight="1">
      <c r="A843" s="7"/>
      <c r="B843" s="207"/>
      <c r="C843" s="25"/>
      <c r="D843" s="207"/>
      <c r="E843" s="7"/>
      <c r="F843" s="7"/>
      <c r="G843" s="7"/>
      <c r="H843" s="7"/>
      <c r="I843" s="7"/>
      <c r="J843" s="207"/>
      <c r="K843" s="207"/>
      <c r="L843" s="207"/>
      <c r="M843" s="7"/>
      <c r="N843" s="7"/>
      <c r="O843" s="7"/>
      <c r="P843" s="7"/>
      <c r="Q843" s="7"/>
      <c r="R843" s="7"/>
      <c r="S843" s="7"/>
      <c r="T843" s="207"/>
      <c r="U843" s="7"/>
      <c r="V843" s="7"/>
      <c r="W843" s="7"/>
      <c r="X843" s="7"/>
      <c r="Y843" s="207"/>
      <c r="Z843" s="7"/>
    </row>
    <row r="844" ht="14.25" customHeight="1">
      <c r="A844" s="7"/>
      <c r="B844" s="207"/>
      <c r="C844" s="25"/>
      <c r="D844" s="207"/>
      <c r="E844" s="7"/>
      <c r="F844" s="7"/>
      <c r="G844" s="7"/>
      <c r="H844" s="7"/>
      <c r="I844" s="7"/>
      <c r="J844" s="207"/>
      <c r="K844" s="207"/>
      <c r="L844" s="207"/>
      <c r="M844" s="7"/>
      <c r="N844" s="7"/>
      <c r="O844" s="7"/>
      <c r="P844" s="7"/>
      <c r="Q844" s="7"/>
      <c r="R844" s="7"/>
      <c r="S844" s="7"/>
      <c r="T844" s="207"/>
      <c r="U844" s="7"/>
      <c r="V844" s="7"/>
      <c r="W844" s="7"/>
      <c r="X844" s="7"/>
      <c r="Y844" s="207"/>
      <c r="Z844" s="7"/>
    </row>
    <row r="845" ht="14.25" customHeight="1">
      <c r="A845" s="7"/>
      <c r="B845" s="207"/>
      <c r="C845" s="25"/>
      <c r="D845" s="207"/>
      <c r="E845" s="7"/>
      <c r="F845" s="7"/>
      <c r="G845" s="7"/>
      <c r="H845" s="7"/>
      <c r="I845" s="7"/>
      <c r="J845" s="207"/>
      <c r="K845" s="207"/>
      <c r="L845" s="207"/>
      <c r="M845" s="7"/>
      <c r="N845" s="7"/>
      <c r="O845" s="7"/>
      <c r="P845" s="7"/>
      <c r="Q845" s="7"/>
      <c r="R845" s="7"/>
      <c r="S845" s="7"/>
      <c r="T845" s="207"/>
      <c r="U845" s="7"/>
      <c r="V845" s="7"/>
      <c r="W845" s="7"/>
      <c r="X845" s="7"/>
      <c r="Y845" s="207"/>
      <c r="Z845" s="7"/>
    </row>
    <row r="846" ht="14.25" customHeight="1">
      <c r="A846" s="7"/>
      <c r="B846" s="207"/>
      <c r="C846" s="25"/>
      <c r="D846" s="207"/>
      <c r="E846" s="7"/>
      <c r="F846" s="7"/>
      <c r="G846" s="7"/>
      <c r="H846" s="7"/>
      <c r="I846" s="7"/>
      <c r="J846" s="207"/>
      <c r="K846" s="207"/>
      <c r="L846" s="207"/>
      <c r="M846" s="7"/>
      <c r="N846" s="7"/>
      <c r="O846" s="7"/>
      <c r="P846" s="7"/>
      <c r="Q846" s="7"/>
      <c r="R846" s="7"/>
      <c r="S846" s="7"/>
      <c r="T846" s="207"/>
      <c r="U846" s="7"/>
      <c r="V846" s="7"/>
      <c r="W846" s="7"/>
      <c r="X846" s="7"/>
      <c r="Y846" s="207"/>
      <c r="Z846" s="7"/>
    </row>
    <row r="847" ht="14.25" customHeight="1">
      <c r="A847" s="7"/>
      <c r="B847" s="207"/>
      <c r="C847" s="25"/>
      <c r="D847" s="207"/>
      <c r="E847" s="7"/>
      <c r="F847" s="7"/>
      <c r="G847" s="7"/>
      <c r="H847" s="7"/>
      <c r="I847" s="7"/>
      <c r="J847" s="207"/>
      <c r="K847" s="207"/>
      <c r="L847" s="207"/>
      <c r="M847" s="7"/>
      <c r="N847" s="7"/>
      <c r="O847" s="7"/>
      <c r="P847" s="7"/>
      <c r="Q847" s="7"/>
      <c r="R847" s="7"/>
      <c r="S847" s="7"/>
      <c r="T847" s="207"/>
      <c r="U847" s="7"/>
      <c r="V847" s="7"/>
      <c r="W847" s="7"/>
      <c r="X847" s="7"/>
      <c r="Y847" s="207"/>
      <c r="Z847" s="7"/>
    </row>
    <row r="848" ht="14.25" customHeight="1">
      <c r="A848" s="7"/>
      <c r="B848" s="207"/>
      <c r="C848" s="25"/>
      <c r="D848" s="207"/>
      <c r="E848" s="7"/>
      <c r="F848" s="7"/>
      <c r="G848" s="7"/>
      <c r="H848" s="7"/>
      <c r="I848" s="7"/>
      <c r="J848" s="207"/>
      <c r="K848" s="207"/>
      <c r="L848" s="207"/>
      <c r="M848" s="7"/>
      <c r="N848" s="7"/>
      <c r="O848" s="7"/>
      <c r="P848" s="7"/>
      <c r="Q848" s="7"/>
      <c r="R848" s="7"/>
      <c r="S848" s="7"/>
      <c r="T848" s="207"/>
      <c r="U848" s="7"/>
      <c r="V848" s="7"/>
      <c r="W848" s="7"/>
      <c r="X848" s="7"/>
      <c r="Y848" s="207"/>
      <c r="Z848" s="7"/>
    </row>
    <row r="849" ht="14.25" customHeight="1">
      <c r="A849" s="7"/>
      <c r="B849" s="207"/>
      <c r="C849" s="25"/>
      <c r="D849" s="207"/>
      <c r="E849" s="7"/>
      <c r="F849" s="7"/>
      <c r="G849" s="7"/>
      <c r="H849" s="7"/>
      <c r="I849" s="7"/>
      <c r="J849" s="207"/>
      <c r="K849" s="207"/>
      <c r="L849" s="207"/>
      <c r="M849" s="7"/>
      <c r="N849" s="7"/>
      <c r="O849" s="7"/>
      <c r="P849" s="7"/>
      <c r="Q849" s="7"/>
      <c r="R849" s="7"/>
      <c r="S849" s="7"/>
      <c r="T849" s="207"/>
      <c r="U849" s="7"/>
      <c r="V849" s="7"/>
      <c r="W849" s="7"/>
      <c r="X849" s="7"/>
      <c r="Y849" s="207"/>
      <c r="Z849" s="7"/>
    </row>
    <row r="850" ht="14.25" customHeight="1">
      <c r="A850" s="7"/>
      <c r="B850" s="207"/>
      <c r="C850" s="25"/>
      <c r="D850" s="207"/>
      <c r="E850" s="7"/>
      <c r="F850" s="7"/>
      <c r="G850" s="7"/>
      <c r="H850" s="7"/>
      <c r="I850" s="7"/>
      <c r="J850" s="207"/>
      <c r="K850" s="207"/>
      <c r="L850" s="207"/>
      <c r="M850" s="7"/>
      <c r="N850" s="7"/>
      <c r="O850" s="7"/>
      <c r="P850" s="7"/>
      <c r="Q850" s="7"/>
      <c r="R850" s="7"/>
      <c r="S850" s="7"/>
      <c r="T850" s="207"/>
      <c r="U850" s="7"/>
      <c r="V850" s="7"/>
      <c r="W850" s="7"/>
      <c r="X850" s="7"/>
      <c r="Y850" s="207"/>
      <c r="Z850" s="7"/>
    </row>
    <row r="851" ht="14.25" customHeight="1">
      <c r="A851" s="7"/>
      <c r="B851" s="207"/>
      <c r="C851" s="25"/>
      <c r="D851" s="207"/>
      <c r="E851" s="7"/>
      <c r="F851" s="7"/>
      <c r="G851" s="7"/>
      <c r="H851" s="7"/>
      <c r="I851" s="7"/>
      <c r="J851" s="207"/>
      <c r="K851" s="207"/>
      <c r="L851" s="207"/>
      <c r="M851" s="7"/>
      <c r="N851" s="7"/>
      <c r="O851" s="7"/>
      <c r="P851" s="7"/>
      <c r="Q851" s="7"/>
      <c r="R851" s="7"/>
      <c r="S851" s="7"/>
      <c r="T851" s="207"/>
      <c r="U851" s="7"/>
      <c r="V851" s="7"/>
      <c r="W851" s="7"/>
      <c r="X851" s="7"/>
      <c r="Y851" s="207"/>
      <c r="Z851" s="7"/>
    </row>
    <row r="852" ht="14.25" customHeight="1">
      <c r="A852" s="7"/>
      <c r="B852" s="207"/>
      <c r="C852" s="25"/>
      <c r="D852" s="207"/>
      <c r="E852" s="7"/>
      <c r="F852" s="7"/>
      <c r="G852" s="7"/>
      <c r="H852" s="7"/>
      <c r="I852" s="7"/>
      <c r="J852" s="207"/>
      <c r="K852" s="207"/>
      <c r="L852" s="207"/>
      <c r="M852" s="7"/>
      <c r="N852" s="7"/>
      <c r="O852" s="7"/>
      <c r="P852" s="7"/>
      <c r="Q852" s="7"/>
      <c r="R852" s="7"/>
      <c r="S852" s="7"/>
      <c r="T852" s="207"/>
      <c r="U852" s="7"/>
      <c r="V852" s="7"/>
      <c r="W852" s="7"/>
      <c r="X852" s="7"/>
      <c r="Y852" s="207"/>
      <c r="Z852" s="7"/>
    </row>
    <row r="853" ht="14.25" customHeight="1">
      <c r="A853" s="7"/>
      <c r="B853" s="207"/>
      <c r="C853" s="25"/>
      <c r="D853" s="207"/>
      <c r="E853" s="7"/>
      <c r="F853" s="7"/>
      <c r="G853" s="7"/>
      <c r="H853" s="7"/>
      <c r="I853" s="7"/>
      <c r="J853" s="207"/>
      <c r="K853" s="207"/>
      <c r="L853" s="207"/>
      <c r="M853" s="7"/>
      <c r="N853" s="7"/>
      <c r="O853" s="7"/>
      <c r="P853" s="7"/>
      <c r="Q853" s="7"/>
      <c r="R853" s="7"/>
      <c r="S853" s="7"/>
      <c r="T853" s="207"/>
      <c r="U853" s="7"/>
      <c r="V853" s="7"/>
      <c r="W853" s="7"/>
      <c r="X853" s="7"/>
      <c r="Y853" s="207"/>
      <c r="Z853" s="7"/>
    </row>
    <row r="854" ht="14.25" customHeight="1">
      <c r="A854" s="7"/>
      <c r="B854" s="207"/>
      <c r="C854" s="25"/>
      <c r="D854" s="207"/>
      <c r="E854" s="7"/>
      <c r="F854" s="7"/>
      <c r="G854" s="7"/>
      <c r="H854" s="7"/>
      <c r="I854" s="7"/>
      <c r="J854" s="207"/>
      <c r="K854" s="207"/>
      <c r="L854" s="207"/>
      <c r="M854" s="7"/>
      <c r="N854" s="7"/>
      <c r="O854" s="7"/>
      <c r="P854" s="7"/>
      <c r="Q854" s="7"/>
      <c r="R854" s="7"/>
      <c r="S854" s="7"/>
      <c r="T854" s="207"/>
      <c r="U854" s="7"/>
      <c r="V854" s="7"/>
      <c r="W854" s="7"/>
      <c r="X854" s="7"/>
      <c r="Y854" s="207"/>
      <c r="Z854" s="7"/>
    </row>
    <row r="855" ht="14.25" customHeight="1">
      <c r="A855" s="7"/>
      <c r="B855" s="207"/>
      <c r="C855" s="25"/>
      <c r="D855" s="207"/>
      <c r="E855" s="7"/>
      <c r="F855" s="7"/>
      <c r="G855" s="7"/>
      <c r="H855" s="7"/>
      <c r="I855" s="7"/>
      <c r="J855" s="207"/>
      <c r="K855" s="207"/>
      <c r="L855" s="207"/>
      <c r="M855" s="7"/>
      <c r="N855" s="7"/>
      <c r="O855" s="7"/>
      <c r="P855" s="7"/>
      <c r="Q855" s="7"/>
      <c r="R855" s="7"/>
      <c r="S855" s="7"/>
      <c r="T855" s="207"/>
      <c r="U855" s="7"/>
      <c r="V855" s="7"/>
      <c r="W855" s="7"/>
      <c r="X855" s="7"/>
      <c r="Y855" s="207"/>
      <c r="Z855" s="7"/>
    </row>
    <row r="856" ht="14.25" customHeight="1">
      <c r="A856" s="7"/>
      <c r="B856" s="207"/>
      <c r="C856" s="25"/>
      <c r="D856" s="207"/>
      <c r="E856" s="7"/>
      <c r="F856" s="7"/>
      <c r="G856" s="7"/>
      <c r="H856" s="7"/>
      <c r="I856" s="7"/>
      <c r="J856" s="207"/>
      <c r="K856" s="207"/>
      <c r="L856" s="207"/>
      <c r="M856" s="7"/>
      <c r="N856" s="7"/>
      <c r="O856" s="7"/>
      <c r="P856" s="7"/>
      <c r="Q856" s="7"/>
      <c r="R856" s="7"/>
      <c r="S856" s="7"/>
      <c r="T856" s="207"/>
      <c r="U856" s="7"/>
      <c r="V856" s="7"/>
      <c r="W856" s="7"/>
      <c r="X856" s="7"/>
      <c r="Y856" s="207"/>
      <c r="Z856" s="7"/>
    </row>
    <row r="857" ht="14.25" customHeight="1">
      <c r="A857" s="7"/>
      <c r="B857" s="207"/>
      <c r="C857" s="25"/>
      <c r="D857" s="207"/>
      <c r="E857" s="7"/>
      <c r="F857" s="7"/>
      <c r="G857" s="7"/>
      <c r="H857" s="7"/>
      <c r="I857" s="7"/>
      <c r="J857" s="207"/>
      <c r="K857" s="207"/>
      <c r="L857" s="207"/>
      <c r="M857" s="7"/>
      <c r="N857" s="7"/>
      <c r="O857" s="7"/>
      <c r="P857" s="7"/>
      <c r="Q857" s="7"/>
      <c r="R857" s="7"/>
      <c r="S857" s="7"/>
      <c r="T857" s="207"/>
      <c r="U857" s="7"/>
      <c r="V857" s="7"/>
      <c r="W857" s="7"/>
      <c r="X857" s="7"/>
      <c r="Y857" s="207"/>
      <c r="Z857" s="7"/>
    </row>
    <row r="858" ht="14.25" customHeight="1">
      <c r="A858" s="7"/>
      <c r="B858" s="207"/>
      <c r="C858" s="25"/>
      <c r="D858" s="207"/>
      <c r="E858" s="7"/>
      <c r="F858" s="7"/>
      <c r="G858" s="7"/>
      <c r="H858" s="7"/>
      <c r="I858" s="7"/>
      <c r="J858" s="207"/>
      <c r="K858" s="207"/>
      <c r="L858" s="207"/>
      <c r="M858" s="7"/>
      <c r="N858" s="7"/>
      <c r="O858" s="7"/>
      <c r="P858" s="7"/>
      <c r="Q858" s="7"/>
      <c r="R858" s="7"/>
      <c r="S858" s="7"/>
      <c r="T858" s="207"/>
      <c r="U858" s="7"/>
      <c r="V858" s="7"/>
      <c r="W858" s="7"/>
      <c r="X858" s="7"/>
      <c r="Y858" s="207"/>
      <c r="Z858" s="7"/>
    </row>
    <row r="859" ht="14.25" customHeight="1">
      <c r="A859" s="7"/>
      <c r="B859" s="207"/>
      <c r="C859" s="25"/>
      <c r="D859" s="207"/>
      <c r="E859" s="7"/>
      <c r="F859" s="7"/>
      <c r="G859" s="7"/>
      <c r="H859" s="7"/>
      <c r="I859" s="7"/>
      <c r="J859" s="207"/>
      <c r="K859" s="207"/>
      <c r="L859" s="207"/>
      <c r="M859" s="7"/>
      <c r="N859" s="7"/>
      <c r="O859" s="7"/>
      <c r="P859" s="7"/>
      <c r="Q859" s="7"/>
      <c r="R859" s="7"/>
      <c r="S859" s="7"/>
      <c r="T859" s="207"/>
      <c r="U859" s="7"/>
      <c r="V859" s="7"/>
      <c r="W859" s="7"/>
      <c r="X859" s="7"/>
      <c r="Y859" s="207"/>
      <c r="Z859" s="7"/>
    </row>
    <row r="860" ht="14.25" customHeight="1">
      <c r="A860" s="7"/>
      <c r="B860" s="207"/>
      <c r="C860" s="25"/>
      <c r="D860" s="207"/>
      <c r="E860" s="7"/>
      <c r="F860" s="7"/>
      <c r="G860" s="7"/>
      <c r="H860" s="7"/>
      <c r="I860" s="7"/>
      <c r="J860" s="207"/>
      <c r="K860" s="207"/>
      <c r="L860" s="207"/>
      <c r="M860" s="7"/>
      <c r="N860" s="7"/>
      <c r="O860" s="7"/>
      <c r="P860" s="7"/>
      <c r="Q860" s="7"/>
      <c r="R860" s="7"/>
      <c r="S860" s="7"/>
      <c r="T860" s="207"/>
      <c r="U860" s="7"/>
      <c r="V860" s="7"/>
      <c r="W860" s="7"/>
      <c r="X860" s="7"/>
      <c r="Y860" s="207"/>
      <c r="Z860" s="7"/>
    </row>
    <row r="861" ht="14.25" customHeight="1">
      <c r="A861" s="7"/>
      <c r="B861" s="207"/>
      <c r="C861" s="25"/>
      <c r="D861" s="207"/>
      <c r="E861" s="7"/>
      <c r="F861" s="7"/>
      <c r="G861" s="7"/>
      <c r="H861" s="7"/>
      <c r="I861" s="7"/>
      <c r="J861" s="207"/>
      <c r="K861" s="207"/>
      <c r="L861" s="207"/>
      <c r="M861" s="7"/>
      <c r="N861" s="7"/>
      <c r="O861" s="7"/>
      <c r="P861" s="7"/>
      <c r="Q861" s="7"/>
      <c r="R861" s="7"/>
      <c r="S861" s="7"/>
      <c r="T861" s="207"/>
      <c r="U861" s="7"/>
      <c r="V861" s="7"/>
      <c r="W861" s="7"/>
      <c r="X861" s="7"/>
      <c r="Y861" s="207"/>
      <c r="Z861" s="7"/>
    </row>
    <row r="862" ht="14.25" customHeight="1">
      <c r="A862" s="7"/>
      <c r="B862" s="207"/>
      <c r="C862" s="25"/>
      <c r="D862" s="207"/>
      <c r="E862" s="7"/>
      <c r="F862" s="7"/>
      <c r="G862" s="7"/>
      <c r="H862" s="7"/>
      <c r="I862" s="7"/>
      <c r="J862" s="207"/>
      <c r="K862" s="207"/>
      <c r="L862" s="207"/>
      <c r="M862" s="7"/>
      <c r="N862" s="7"/>
      <c r="O862" s="7"/>
      <c r="P862" s="7"/>
      <c r="Q862" s="7"/>
      <c r="R862" s="7"/>
      <c r="S862" s="7"/>
      <c r="T862" s="207"/>
      <c r="U862" s="7"/>
      <c r="V862" s="7"/>
      <c r="W862" s="7"/>
      <c r="X862" s="7"/>
      <c r="Y862" s="207"/>
      <c r="Z862" s="7"/>
    </row>
    <row r="863" ht="14.25" customHeight="1">
      <c r="A863" s="7"/>
      <c r="B863" s="207"/>
      <c r="C863" s="25"/>
      <c r="D863" s="207"/>
      <c r="E863" s="7"/>
      <c r="F863" s="7"/>
      <c r="G863" s="7"/>
      <c r="H863" s="7"/>
      <c r="I863" s="7"/>
      <c r="J863" s="207"/>
      <c r="K863" s="207"/>
      <c r="L863" s="207"/>
      <c r="M863" s="7"/>
      <c r="N863" s="7"/>
      <c r="O863" s="7"/>
      <c r="P863" s="7"/>
      <c r="Q863" s="7"/>
      <c r="R863" s="7"/>
      <c r="S863" s="7"/>
      <c r="T863" s="207"/>
      <c r="U863" s="7"/>
      <c r="V863" s="7"/>
      <c r="W863" s="7"/>
      <c r="X863" s="7"/>
      <c r="Y863" s="207"/>
      <c r="Z863" s="7"/>
    </row>
    <row r="864" ht="14.25" customHeight="1">
      <c r="A864" s="7"/>
      <c r="B864" s="207"/>
      <c r="C864" s="25"/>
      <c r="D864" s="207"/>
      <c r="E864" s="7"/>
      <c r="F864" s="7"/>
      <c r="G864" s="7"/>
      <c r="H864" s="7"/>
      <c r="I864" s="7"/>
      <c r="J864" s="207"/>
      <c r="K864" s="207"/>
      <c r="L864" s="207"/>
      <c r="M864" s="7"/>
      <c r="N864" s="7"/>
      <c r="O864" s="7"/>
      <c r="P864" s="7"/>
      <c r="Q864" s="7"/>
      <c r="R864" s="7"/>
      <c r="S864" s="7"/>
      <c r="T864" s="207"/>
      <c r="U864" s="7"/>
      <c r="V864" s="7"/>
      <c r="W864" s="7"/>
      <c r="X864" s="7"/>
      <c r="Y864" s="207"/>
      <c r="Z864" s="7"/>
    </row>
    <row r="865" ht="14.25" customHeight="1">
      <c r="A865" s="7"/>
      <c r="B865" s="207"/>
      <c r="C865" s="25"/>
      <c r="D865" s="207"/>
      <c r="E865" s="7"/>
      <c r="F865" s="7"/>
      <c r="G865" s="7"/>
      <c r="H865" s="7"/>
      <c r="I865" s="7"/>
      <c r="J865" s="207"/>
      <c r="K865" s="207"/>
      <c r="L865" s="207"/>
      <c r="M865" s="7"/>
      <c r="N865" s="7"/>
      <c r="O865" s="7"/>
      <c r="P865" s="7"/>
      <c r="Q865" s="7"/>
      <c r="R865" s="7"/>
      <c r="S865" s="7"/>
      <c r="T865" s="207"/>
      <c r="U865" s="7"/>
      <c r="V865" s="7"/>
      <c r="W865" s="7"/>
      <c r="X865" s="7"/>
      <c r="Y865" s="207"/>
      <c r="Z865" s="7"/>
    </row>
    <row r="866" ht="14.25" customHeight="1">
      <c r="A866" s="7"/>
      <c r="B866" s="207"/>
      <c r="C866" s="25"/>
      <c r="D866" s="207"/>
      <c r="E866" s="7"/>
      <c r="F866" s="7"/>
      <c r="G866" s="7"/>
      <c r="H866" s="7"/>
      <c r="I866" s="7"/>
      <c r="J866" s="207"/>
      <c r="K866" s="207"/>
      <c r="L866" s="207"/>
      <c r="M866" s="7"/>
      <c r="N866" s="7"/>
      <c r="O866" s="7"/>
      <c r="P866" s="7"/>
      <c r="Q866" s="7"/>
      <c r="R866" s="7"/>
      <c r="S866" s="7"/>
      <c r="T866" s="207"/>
      <c r="U866" s="7"/>
      <c r="V866" s="7"/>
      <c r="W866" s="7"/>
      <c r="X866" s="7"/>
      <c r="Y866" s="207"/>
      <c r="Z866" s="7"/>
    </row>
    <row r="867" ht="14.25" customHeight="1">
      <c r="A867" s="7"/>
      <c r="B867" s="207"/>
      <c r="C867" s="25"/>
      <c r="D867" s="207"/>
      <c r="E867" s="7"/>
      <c r="F867" s="7"/>
      <c r="G867" s="7"/>
      <c r="H867" s="7"/>
      <c r="I867" s="7"/>
      <c r="J867" s="207"/>
      <c r="K867" s="207"/>
      <c r="L867" s="207"/>
      <c r="M867" s="7"/>
      <c r="N867" s="7"/>
      <c r="O867" s="7"/>
      <c r="P867" s="7"/>
      <c r="Q867" s="7"/>
      <c r="R867" s="7"/>
      <c r="S867" s="7"/>
      <c r="T867" s="207"/>
      <c r="U867" s="7"/>
      <c r="V867" s="7"/>
      <c r="W867" s="7"/>
      <c r="X867" s="7"/>
      <c r="Y867" s="207"/>
      <c r="Z867" s="7"/>
    </row>
    <row r="868" ht="14.25" customHeight="1">
      <c r="A868" s="7"/>
      <c r="B868" s="207"/>
      <c r="C868" s="25"/>
      <c r="D868" s="207"/>
      <c r="E868" s="7"/>
      <c r="F868" s="7"/>
      <c r="G868" s="7"/>
      <c r="H868" s="7"/>
      <c r="I868" s="7"/>
      <c r="J868" s="207"/>
      <c r="K868" s="207"/>
      <c r="L868" s="207"/>
      <c r="M868" s="7"/>
      <c r="N868" s="7"/>
      <c r="O868" s="7"/>
      <c r="P868" s="7"/>
      <c r="Q868" s="7"/>
      <c r="R868" s="7"/>
      <c r="S868" s="7"/>
      <c r="T868" s="207"/>
      <c r="U868" s="7"/>
      <c r="V868" s="7"/>
      <c r="W868" s="7"/>
      <c r="X868" s="7"/>
      <c r="Y868" s="207"/>
      <c r="Z868" s="7"/>
    </row>
    <row r="869" ht="14.25" customHeight="1">
      <c r="A869" s="7"/>
      <c r="B869" s="207"/>
      <c r="C869" s="25"/>
      <c r="D869" s="207"/>
      <c r="E869" s="7"/>
      <c r="F869" s="7"/>
      <c r="G869" s="7"/>
      <c r="H869" s="7"/>
      <c r="I869" s="7"/>
      <c r="J869" s="207"/>
      <c r="K869" s="207"/>
      <c r="L869" s="207"/>
      <c r="M869" s="7"/>
      <c r="N869" s="7"/>
      <c r="O869" s="7"/>
      <c r="P869" s="7"/>
      <c r="Q869" s="7"/>
      <c r="R869" s="7"/>
      <c r="S869" s="7"/>
      <c r="T869" s="207"/>
      <c r="U869" s="7"/>
      <c r="V869" s="7"/>
      <c r="W869" s="7"/>
      <c r="X869" s="7"/>
      <c r="Y869" s="207"/>
      <c r="Z869" s="7"/>
    </row>
    <row r="870" ht="14.25" customHeight="1">
      <c r="A870" s="7"/>
      <c r="B870" s="207"/>
      <c r="C870" s="25"/>
      <c r="D870" s="207"/>
      <c r="E870" s="7"/>
      <c r="F870" s="7"/>
      <c r="G870" s="7"/>
      <c r="H870" s="7"/>
      <c r="I870" s="7"/>
      <c r="J870" s="207"/>
      <c r="K870" s="207"/>
      <c r="L870" s="207"/>
      <c r="M870" s="7"/>
      <c r="N870" s="7"/>
      <c r="O870" s="7"/>
      <c r="P870" s="7"/>
      <c r="Q870" s="7"/>
      <c r="R870" s="7"/>
      <c r="S870" s="7"/>
      <c r="T870" s="207"/>
      <c r="U870" s="7"/>
      <c r="V870" s="7"/>
      <c r="W870" s="7"/>
      <c r="X870" s="7"/>
      <c r="Y870" s="207"/>
      <c r="Z870" s="7"/>
    </row>
    <row r="871" ht="14.25" customHeight="1">
      <c r="A871" s="7"/>
      <c r="B871" s="207"/>
      <c r="C871" s="25"/>
      <c r="D871" s="207"/>
      <c r="E871" s="7"/>
      <c r="F871" s="7"/>
      <c r="G871" s="7"/>
      <c r="H871" s="7"/>
      <c r="I871" s="7"/>
      <c r="J871" s="207"/>
      <c r="K871" s="207"/>
      <c r="L871" s="207"/>
      <c r="M871" s="7"/>
      <c r="N871" s="7"/>
      <c r="O871" s="7"/>
      <c r="P871" s="7"/>
      <c r="Q871" s="7"/>
      <c r="R871" s="7"/>
      <c r="S871" s="7"/>
      <c r="T871" s="207"/>
      <c r="U871" s="7"/>
      <c r="V871" s="7"/>
      <c r="W871" s="7"/>
      <c r="X871" s="7"/>
      <c r="Y871" s="207"/>
      <c r="Z871" s="7"/>
    </row>
    <row r="872" ht="14.25" customHeight="1">
      <c r="A872" s="7"/>
      <c r="B872" s="207"/>
      <c r="C872" s="25"/>
      <c r="D872" s="207"/>
      <c r="E872" s="7"/>
      <c r="F872" s="7"/>
      <c r="G872" s="7"/>
      <c r="H872" s="7"/>
      <c r="I872" s="7"/>
      <c r="J872" s="207"/>
      <c r="K872" s="207"/>
      <c r="L872" s="207"/>
      <c r="M872" s="7"/>
      <c r="N872" s="7"/>
      <c r="O872" s="7"/>
      <c r="P872" s="7"/>
      <c r="Q872" s="7"/>
      <c r="R872" s="7"/>
      <c r="S872" s="7"/>
      <c r="T872" s="207"/>
      <c r="U872" s="7"/>
      <c r="V872" s="7"/>
      <c r="W872" s="7"/>
      <c r="X872" s="7"/>
      <c r="Y872" s="207"/>
      <c r="Z872" s="7"/>
    </row>
    <row r="873" ht="14.25" customHeight="1">
      <c r="A873" s="7"/>
      <c r="B873" s="207"/>
      <c r="C873" s="25"/>
      <c r="D873" s="207"/>
      <c r="E873" s="7"/>
      <c r="F873" s="7"/>
      <c r="G873" s="7"/>
      <c r="H873" s="7"/>
      <c r="I873" s="7"/>
      <c r="J873" s="207"/>
      <c r="K873" s="207"/>
      <c r="L873" s="207"/>
      <c r="M873" s="7"/>
      <c r="N873" s="7"/>
      <c r="O873" s="7"/>
      <c r="P873" s="7"/>
      <c r="Q873" s="7"/>
      <c r="R873" s="7"/>
      <c r="S873" s="7"/>
      <c r="T873" s="207"/>
      <c r="U873" s="7"/>
      <c r="V873" s="7"/>
      <c r="W873" s="7"/>
      <c r="X873" s="7"/>
      <c r="Y873" s="207"/>
      <c r="Z873" s="7"/>
    </row>
    <row r="874" ht="14.25" customHeight="1">
      <c r="A874" s="7"/>
      <c r="B874" s="207"/>
      <c r="C874" s="25"/>
      <c r="D874" s="207"/>
      <c r="E874" s="7"/>
      <c r="F874" s="7"/>
      <c r="G874" s="7"/>
      <c r="H874" s="7"/>
      <c r="I874" s="7"/>
      <c r="J874" s="207"/>
      <c r="K874" s="207"/>
      <c r="L874" s="207"/>
      <c r="M874" s="7"/>
      <c r="N874" s="7"/>
      <c r="O874" s="7"/>
      <c r="P874" s="7"/>
      <c r="Q874" s="7"/>
      <c r="R874" s="7"/>
      <c r="S874" s="7"/>
      <c r="T874" s="207"/>
      <c r="U874" s="7"/>
      <c r="V874" s="7"/>
      <c r="W874" s="7"/>
      <c r="X874" s="7"/>
      <c r="Y874" s="207"/>
      <c r="Z874" s="7"/>
    </row>
    <row r="875" ht="14.25" customHeight="1">
      <c r="A875" s="7"/>
      <c r="B875" s="207"/>
      <c r="C875" s="25"/>
      <c r="D875" s="207"/>
      <c r="E875" s="7"/>
      <c r="F875" s="7"/>
      <c r="G875" s="7"/>
      <c r="H875" s="7"/>
      <c r="I875" s="7"/>
      <c r="J875" s="207"/>
      <c r="K875" s="207"/>
      <c r="L875" s="207"/>
      <c r="M875" s="7"/>
      <c r="N875" s="7"/>
      <c r="O875" s="7"/>
      <c r="P875" s="7"/>
      <c r="Q875" s="7"/>
      <c r="R875" s="7"/>
      <c r="S875" s="7"/>
      <c r="T875" s="207"/>
      <c r="U875" s="7"/>
      <c r="V875" s="7"/>
      <c r="W875" s="7"/>
      <c r="X875" s="7"/>
      <c r="Y875" s="207"/>
      <c r="Z875" s="7"/>
    </row>
    <row r="876" ht="14.25" customHeight="1">
      <c r="A876" s="7"/>
      <c r="B876" s="207"/>
      <c r="C876" s="25"/>
      <c r="D876" s="207"/>
      <c r="E876" s="7"/>
      <c r="F876" s="7"/>
      <c r="G876" s="7"/>
      <c r="H876" s="7"/>
      <c r="I876" s="7"/>
      <c r="J876" s="207"/>
      <c r="K876" s="207"/>
      <c r="L876" s="207"/>
      <c r="M876" s="7"/>
      <c r="N876" s="7"/>
      <c r="O876" s="7"/>
      <c r="P876" s="7"/>
      <c r="Q876" s="7"/>
      <c r="R876" s="7"/>
      <c r="S876" s="7"/>
      <c r="T876" s="207"/>
      <c r="U876" s="7"/>
      <c r="V876" s="7"/>
      <c r="W876" s="7"/>
      <c r="X876" s="7"/>
      <c r="Y876" s="207"/>
      <c r="Z876" s="7"/>
    </row>
    <row r="877" ht="14.25" customHeight="1">
      <c r="A877" s="7"/>
      <c r="B877" s="207"/>
      <c r="C877" s="25"/>
      <c r="D877" s="207"/>
      <c r="E877" s="7"/>
      <c r="F877" s="7"/>
      <c r="G877" s="7"/>
      <c r="H877" s="7"/>
      <c r="I877" s="7"/>
      <c r="J877" s="207"/>
      <c r="K877" s="207"/>
      <c r="L877" s="207"/>
      <c r="M877" s="7"/>
      <c r="N877" s="7"/>
      <c r="O877" s="7"/>
      <c r="P877" s="7"/>
      <c r="Q877" s="7"/>
      <c r="R877" s="7"/>
      <c r="S877" s="7"/>
      <c r="T877" s="207"/>
      <c r="U877" s="7"/>
      <c r="V877" s="7"/>
      <c r="W877" s="7"/>
      <c r="X877" s="7"/>
      <c r="Y877" s="207"/>
      <c r="Z877" s="7"/>
    </row>
    <row r="878" ht="14.25" customHeight="1">
      <c r="A878" s="7"/>
      <c r="B878" s="207"/>
      <c r="C878" s="25"/>
      <c r="D878" s="207"/>
      <c r="E878" s="7"/>
      <c r="F878" s="7"/>
      <c r="G878" s="7"/>
      <c r="H878" s="7"/>
      <c r="I878" s="7"/>
      <c r="J878" s="207"/>
      <c r="K878" s="207"/>
      <c r="L878" s="207"/>
      <c r="M878" s="7"/>
      <c r="N878" s="7"/>
      <c r="O878" s="7"/>
      <c r="P878" s="7"/>
      <c r="Q878" s="7"/>
      <c r="R878" s="7"/>
      <c r="S878" s="7"/>
      <c r="T878" s="207"/>
      <c r="U878" s="7"/>
      <c r="V878" s="7"/>
      <c r="W878" s="7"/>
      <c r="X878" s="7"/>
      <c r="Y878" s="207"/>
      <c r="Z878" s="7"/>
    </row>
    <row r="879" ht="14.25" customHeight="1">
      <c r="A879" s="7"/>
      <c r="B879" s="207"/>
      <c r="C879" s="25"/>
      <c r="D879" s="207"/>
      <c r="E879" s="7"/>
      <c r="F879" s="7"/>
      <c r="G879" s="7"/>
      <c r="H879" s="7"/>
      <c r="I879" s="7"/>
      <c r="J879" s="207"/>
      <c r="K879" s="207"/>
      <c r="L879" s="207"/>
      <c r="M879" s="7"/>
      <c r="N879" s="7"/>
      <c r="O879" s="7"/>
      <c r="P879" s="7"/>
      <c r="Q879" s="7"/>
      <c r="R879" s="7"/>
      <c r="S879" s="7"/>
      <c r="T879" s="207"/>
      <c r="U879" s="7"/>
      <c r="V879" s="7"/>
      <c r="W879" s="7"/>
      <c r="X879" s="7"/>
      <c r="Y879" s="207"/>
      <c r="Z879" s="7"/>
    </row>
    <row r="880" ht="14.25" customHeight="1">
      <c r="A880" s="7"/>
      <c r="B880" s="207"/>
      <c r="C880" s="25"/>
      <c r="D880" s="207"/>
      <c r="E880" s="7"/>
      <c r="F880" s="7"/>
      <c r="G880" s="7"/>
      <c r="H880" s="7"/>
      <c r="I880" s="7"/>
      <c r="J880" s="207"/>
      <c r="K880" s="207"/>
      <c r="L880" s="207"/>
      <c r="M880" s="7"/>
      <c r="N880" s="7"/>
      <c r="O880" s="7"/>
      <c r="P880" s="7"/>
      <c r="Q880" s="7"/>
      <c r="R880" s="7"/>
      <c r="S880" s="7"/>
      <c r="T880" s="207"/>
      <c r="U880" s="7"/>
      <c r="V880" s="7"/>
      <c r="W880" s="7"/>
      <c r="X880" s="7"/>
      <c r="Y880" s="207"/>
      <c r="Z880" s="7"/>
    </row>
    <row r="881" ht="14.25" customHeight="1">
      <c r="A881" s="7"/>
      <c r="B881" s="207"/>
      <c r="C881" s="25"/>
      <c r="D881" s="207"/>
      <c r="E881" s="7"/>
      <c r="F881" s="7"/>
      <c r="G881" s="7"/>
      <c r="H881" s="7"/>
      <c r="I881" s="7"/>
      <c r="J881" s="207"/>
      <c r="K881" s="207"/>
      <c r="L881" s="207"/>
      <c r="M881" s="7"/>
      <c r="N881" s="7"/>
      <c r="O881" s="7"/>
      <c r="P881" s="7"/>
      <c r="Q881" s="7"/>
      <c r="R881" s="7"/>
      <c r="S881" s="7"/>
      <c r="T881" s="207"/>
      <c r="U881" s="7"/>
      <c r="V881" s="7"/>
      <c r="W881" s="7"/>
      <c r="X881" s="7"/>
      <c r="Y881" s="207"/>
      <c r="Z881" s="7"/>
    </row>
    <row r="882" ht="14.25" customHeight="1">
      <c r="A882" s="7"/>
      <c r="B882" s="207"/>
      <c r="C882" s="25"/>
      <c r="D882" s="207"/>
      <c r="E882" s="7"/>
      <c r="F882" s="7"/>
      <c r="G882" s="7"/>
      <c r="H882" s="7"/>
      <c r="I882" s="7"/>
      <c r="J882" s="207"/>
      <c r="K882" s="207"/>
      <c r="L882" s="207"/>
      <c r="M882" s="7"/>
      <c r="N882" s="7"/>
      <c r="O882" s="7"/>
      <c r="P882" s="7"/>
      <c r="Q882" s="7"/>
      <c r="R882" s="7"/>
      <c r="S882" s="7"/>
      <c r="T882" s="207"/>
      <c r="U882" s="7"/>
      <c r="V882" s="7"/>
      <c r="W882" s="7"/>
      <c r="X882" s="7"/>
      <c r="Y882" s="207"/>
      <c r="Z882" s="7"/>
    </row>
    <row r="883" ht="14.25" customHeight="1">
      <c r="A883" s="7"/>
      <c r="B883" s="207"/>
      <c r="C883" s="25"/>
      <c r="D883" s="207"/>
      <c r="E883" s="7"/>
      <c r="F883" s="7"/>
      <c r="G883" s="7"/>
      <c r="H883" s="7"/>
      <c r="I883" s="7"/>
      <c r="J883" s="207"/>
      <c r="K883" s="207"/>
      <c r="L883" s="207"/>
      <c r="M883" s="7"/>
      <c r="N883" s="7"/>
      <c r="O883" s="7"/>
      <c r="P883" s="7"/>
      <c r="Q883" s="7"/>
      <c r="R883" s="7"/>
      <c r="S883" s="7"/>
      <c r="T883" s="207"/>
      <c r="U883" s="7"/>
      <c r="V883" s="7"/>
      <c r="W883" s="7"/>
      <c r="X883" s="7"/>
      <c r="Y883" s="207"/>
      <c r="Z883" s="7"/>
    </row>
    <row r="884" ht="14.25" customHeight="1">
      <c r="A884" s="7"/>
      <c r="B884" s="207"/>
      <c r="C884" s="25"/>
      <c r="D884" s="207"/>
      <c r="E884" s="7"/>
      <c r="F884" s="7"/>
      <c r="G884" s="7"/>
      <c r="H884" s="7"/>
      <c r="I884" s="7"/>
      <c r="J884" s="207"/>
      <c r="K884" s="207"/>
      <c r="L884" s="207"/>
      <c r="M884" s="7"/>
      <c r="N884" s="7"/>
      <c r="O884" s="7"/>
      <c r="P884" s="7"/>
      <c r="Q884" s="7"/>
      <c r="R884" s="7"/>
      <c r="S884" s="7"/>
      <c r="T884" s="207"/>
      <c r="U884" s="7"/>
      <c r="V884" s="7"/>
      <c r="W884" s="7"/>
      <c r="X884" s="7"/>
      <c r="Y884" s="207"/>
      <c r="Z884" s="7"/>
    </row>
    <row r="885" ht="14.25" customHeight="1">
      <c r="A885" s="7"/>
      <c r="B885" s="207"/>
      <c r="C885" s="25"/>
      <c r="D885" s="207"/>
      <c r="E885" s="7"/>
      <c r="F885" s="7"/>
      <c r="G885" s="7"/>
      <c r="H885" s="7"/>
      <c r="I885" s="7"/>
      <c r="J885" s="207"/>
      <c r="K885" s="207"/>
      <c r="L885" s="207"/>
      <c r="M885" s="7"/>
      <c r="N885" s="7"/>
      <c r="O885" s="7"/>
      <c r="P885" s="7"/>
      <c r="Q885" s="7"/>
      <c r="R885" s="7"/>
      <c r="S885" s="7"/>
      <c r="T885" s="207"/>
      <c r="U885" s="7"/>
      <c r="V885" s="7"/>
      <c r="W885" s="7"/>
      <c r="X885" s="7"/>
      <c r="Y885" s="207"/>
      <c r="Z885" s="7"/>
    </row>
    <row r="886" ht="14.25" customHeight="1">
      <c r="A886" s="7"/>
      <c r="B886" s="207"/>
      <c r="C886" s="25"/>
      <c r="D886" s="207"/>
      <c r="E886" s="7"/>
      <c r="F886" s="7"/>
      <c r="G886" s="7"/>
      <c r="H886" s="7"/>
      <c r="I886" s="7"/>
      <c r="J886" s="207"/>
      <c r="K886" s="207"/>
      <c r="L886" s="207"/>
      <c r="M886" s="7"/>
      <c r="N886" s="7"/>
      <c r="O886" s="7"/>
      <c r="P886" s="7"/>
      <c r="Q886" s="7"/>
      <c r="R886" s="7"/>
      <c r="S886" s="7"/>
      <c r="T886" s="207"/>
      <c r="U886" s="7"/>
      <c r="V886" s="7"/>
      <c r="W886" s="7"/>
      <c r="X886" s="7"/>
      <c r="Y886" s="207"/>
      <c r="Z886" s="7"/>
    </row>
    <row r="887" ht="14.25" customHeight="1">
      <c r="A887" s="7"/>
      <c r="B887" s="207"/>
      <c r="C887" s="25"/>
      <c r="D887" s="207"/>
      <c r="E887" s="7"/>
      <c r="F887" s="7"/>
      <c r="G887" s="7"/>
      <c r="H887" s="7"/>
      <c r="I887" s="7"/>
      <c r="J887" s="207"/>
      <c r="K887" s="207"/>
      <c r="L887" s="207"/>
      <c r="M887" s="7"/>
      <c r="N887" s="7"/>
      <c r="O887" s="7"/>
      <c r="P887" s="7"/>
      <c r="Q887" s="7"/>
      <c r="R887" s="7"/>
      <c r="S887" s="7"/>
      <c r="T887" s="207"/>
      <c r="U887" s="7"/>
      <c r="V887" s="7"/>
      <c r="W887" s="7"/>
      <c r="X887" s="7"/>
      <c r="Y887" s="207"/>
      <c r="Z887" s="7"/>
    </row>
    <row r="888" ht="14.25" customHeight="1">
      <c r="A888" s="7"/>
      <c r="B888" s="207"/>
      <c r="C888" s="25"/>
      <c r="D888" s="207"/>
      <c r="E888" s="7"/>
      <c r="F888" s="7"/>
      <c r="G888" s="7"/>
      <c r="H888" s="7"/>
      <c r="I888" s="7"/>
      <c r="J888" s="207"/>
      <c r="K888" s="207"/>
      <c r="L888" s="207"/>
      <c r="M888" s="7"/>
      <c r="N888" s="7"/>
      <c r="O888" s="7"/>
      <c r="P888" s="7"/>
      <c r="Q888" s="7"/>
      <c r="R888" s="7"/>
      <c r="S888" s="7"/>
      <c r="T888" s="207"/>
      <c r="U888" s="7"/>
      <c r="V888" s="7"/>
      <c r="W888" s="7"/>
      <c r="X888" s="7"/>
      <c r="Y888" s="207"/>
      <c r="Z888" s="7"/>
    </row>
    <row r="889" ht="14.25" customHeight="1">
      <c r="A889" s="7"/>
      <c r="B889" s="207"/>
      <c r="C889" s="25"/>
      <c r="D889" s="207"/>
      <c r="E889" s="7"/>
      <c r="F889" s="7"/>
      <c r="G889" s="7"/>
      <c r="H889" s="7"/>
      <c r="I889" s="7"/>
      <c r="J889" s="207"/>
      <c r="K889" s="207"/>
      <c r="L889" s="207"/>
      <c r="M889" s="7"/>
      <c r="N889" s="7"/>
      <c r="O889" s="7"/>
      <c r="P889" s="7"/>
      <c r="Q889" s="7"/>
      <c r="R889" s="7"/>
      <c r="S889" s="7"/>
      <c r="T889" s="207"/>
      <c r="U889" s="7"/>
      <c r="V889" s="7"/>
      <c r="W889" s="7"/>
      <c r="X889" s="7"/>
      <c r="Y889" s="207"/>
      <c r="Z889" s="7"/>
    </row>
    <row r="890" ht="14.25" customHeight="1">
      <c r="A890" s="7"/>
      <c r="B890" s="207"/>
      <c r="C890" s="25"/>
      <c r="D890" s="207"/>
      <c r="E890" s="7"/>
      <c r="F890" s="7"/>
      <c r="G890" s="7"/>
      <c r="H890" s="7"/>
      <c r="I890" s="7"/>
      <c r="J890" s="207"/>
      <c r="K890" s="207"/>
      <c r="L890" s="207"/>
      <c r="M890" s="7"/>
      <c r="N890" s="7"/>
      <c r="O890" s="7"/>
      <c r="P890" s="7"/>
      <c r="Q890" s="7"/>
      <c r="R890" s="7"/>
      <c r="S890" s="7"/>
      <c r="T890" s="207"/>
      <c r="U890" s="7"/>
      <c r="V890" s="7"/>
      <c r="W890" s="7"/>
      <c r="X890" s="7"/>
      <c r="Y890" s="207"/>
      <c r="Z890" s="7"/>
    </row>
    <row r="891" ht="14.25" customHeight="1">
      <c r="A891" s="7"/>
      <c r="B891" s="207"/>
      <c r="C891" s="25"/>
      <c r="D891" s="207"/>
      <c r="E891" s="7"/>
      <c r="F891" s="7"/>
      <c r="G891" s="7"/>
      <c r="H891" s="7"/>
      <c r="I891" s="7"/>
      <c r="J891" s="207"/>
      <c r="K891" s="207"/>
      <c r="L891" s="207"/>
      <c r="M891" s="7"/>
      <c r="N891" s="7"/>
      <c r="O891" s="7"/>
      <c r="P891" s="7"/>
      <c r="Q891" s="7"/>
      <c r="R891" s="7"/>
      <c r="S891" s="7"/>
      <c r="T891" s="207"/>
      <c r="U891" s="7"/>
      <c r="V891" s="7"/>
      <c r="W891" s="7"/>
      <c r="X891" s="7"/>
      <c r="Y891" s="207"/>
      <c r="Z891" s="7"/>
    </row>
    <row r="892" ht="14.25" customHeight="1">
      <c r="A892" s="7"/>
      <c r="B892" s="207"/>
      <c r="C892" s="25"/>
      <c r="D892" s="207"/>
      <c r="E892" s="7"/>
      <c r="F892" s="7"/>
      <c r="G892" s="7"/>
      <c r="H892" s="7"/>
      <c r="I892" s="7"/>
      <c r="J892" s="207"/>
      <c r="K892" s="207"/>
      <c r="L892" s="207"/>
      <c r="M892" s="7"/>
      <c r="N892" s="7"/>
      <c r="O892" s="7"/>
      <c r="P892" s="7"/>
      <c r="Q892" s="7"/>
      <c r="R892" s="7"/>
      <c r="S892" s="7"/>
      <c r="T892" s="207"/>
      <c r="U892" s="7"/>
      <c r="V892" s="7"/>
      <c r="W892" s="7"/>
      <c r="X892" s="7"/>
      <c r="Y892" s="207"/>
      <c r="Z892" s="7"/>
    </row>
    <row r="893" ht="14.25" customHeight="1">
      <c r="A893" s="7"/>
      <c r="B893" s="207"/>
      <c r="C893" s="25"/>
      <c r="D893" s="207"/>
      <c r="E893" s="7"/>
      <c r="F893" s="7"/>
      <c r="G893" s="7"/>
      <c r="H893" s="7"/>
      <c r="I893" s="7"/>
      <c r="J893" s="207"/>
      <c r="K893" s="207"/>
      <c r="L893" s="207"/>
      <c r="M893" s="7"/>
      <c r="N893" s="7"/>
      <c r="O893" s="7"/>
      <c r="P893" s="7"/>
      <c r="Q893" s="7"/>
      <c r="R893" s="7"/>
      <c r="S893" s="7"/>
      <c r="T893" s="207"/>
      <c r="U893" s="7"/>
      <c r="V893" s="7"/>
      <c r="W893" s="7"/>
      <c r="X893" s="7"/>
      <c r="Y893" s="207"/>
      <c r="Z893" s="7"/>
    </row>
    <row r="894" ht="14.25" customHeight="1">
      <c r="A894" s="7"/>
      <c r="B894" s="207"/>
      <c r="C894" s="25"/>
      <c r="D894" s="207"/>
      <c r="E894" s="7"/>
      <c r="F894" s="7"/>
      <c r="G894" s="7"/>
      <c r="H894" s="7"/>
      <c r="I894" s="7"/>
      <c r="J894" s="207"/>
      <c r="K894" s="207"/>
      <c r="L894" s="207"/>
      <c r="M894" s="7"/>
      <c r="N894" s="7"/>
      <c r="O894" s="7"/>
      <c r="P894" s="7"/>
      <c r="Q894" s="7"/>
      <c r="R894" s="7"/>
      <c r="S894" s="7"/>
      <c r="T894" s="207"/>
      <c r="U894" s="7"/>
      <c r="V894" s="7"/>
      <c r="W894" s="7"/>
      <c r="X894" s="7"/>
      <c r="Y894" s="207"/>
      <c r="Z894" s="7"/>
    </row>
    <row r="895" ht="14.25" customHeight="1">
      <c r="A895" s="7"/>
      <c r="B895" s="207"/>
      <c r="C895" s="25"/>
      <c r="D895" s="207"/>
      <c r="E895" s="7"/>
      <c r="F895" s="7"/>
      <c r="G895" s="7"/>
      <c r="H895" s="7"/>
      <c r="I895" s="7"/>
      <c r="J895" s="207"/>
      <c r="K895" s="207"/>
      <c r="L895" s="207"/>
      <c r="M895" s="7"/>
      <c r="N895" s="7"/>
      <c r="O895" s="7"/>
      <c r="P895" s="7"/>
      <c r="Q895" s="7"/>
      <c r="R895" s="7"/>
      <c r="S895" s="7"/>
      <c r="T895" s="207"/>
      <c r="U895" s="7"/>
      <c r="V895" s="7"/>
      <c r="W895" s="7"/>
      <c r="X895" s="7"/>
      <c r="Y895" s="207"/>
      <c r="Z895" s="7"/>
    </row>
    <row r="896" ht="14.25" customHeight="1">
      <c r="A896" s="7"/>
      <c r="B896" s="207"/>
      <c r="C896" s="25"/>
      <c r="D896" s="207"/>
      <c r="E896" s="7"/>
      <c r="F896" s="7"/>
      <c r="G896" s="7"/>
      <c r="H896" s="7"/>
      <c r="I896" s="7"/>
      <c r="J896" s="207"/>
      <c r="K896" s="207"/>
      <c r="L896" s="207"/>
      <c r="M896" s="7"/>
      <c r="N896" s="7"/>
      <c r="O896" s="7"/>
      <c r="P896" s="7"/>
      <c r="Q896" s="7"/>
      <c r="R896" s="7"/>
      <c r="S896" s="7"/>
      <c r="T896" s="207"/>
      <c r="U896" s="7"/>
      <c r="V896" s="7"/>
      <c r="W896" s="7"/>
      <c r="X896" s="7"/>
      <c r="Y896" s="207"/>
      <c r="Z896" s="7"/>
    </row>
    <row r="897" ht="14.25" customHeight="1">
      <c r="A897" s="7"/>
      <c r="B897" s="207"/>
      <c r="C897" s="25"/>
      <c r="D897" s="207"/>
      <c r="E897" s="7"/>
      <c r="F897" s="7"/>
      <c r="G897" s="7"/>
      <c r="H897" s="7"/>
      <c r="I897" s="7"/>
      <c r="J897" s="207"/>
      <c r="K897" s="207"/>
      <c r="L897" s="207"/>
      <c r="M897" s="7"/>
      <c r="N897" s="7"/>
      <c r="O897" s="7"/>
      <c r="P897" s="7"/>
      <c r="Q897" s="7"/>
      <c r="R897" s="7"/>
      <c r="S897" s="7"/>
      <c r="T897" s="207"/>
      <c r="U897" s="7"/>
      <c r="V897" s="7"/>
      <c r="W897" s="7"/>
      <c r="X897" s="7"/>
      <c r="Y897" s="207"/>
      <c r="Z897" s="7"/>
    </row>
    <row r="898" ht="14.25" customHeight="1">
      <c r="A898" s="7"/>
      <c r="B898" s="207"/>
      <c r="C898" s="25"/>
      <c r="D898" s="207"/>
      <c r="E898" s="7"/>
      <c r="F898" s="7"/>
      <c r="G898" s="7"/>
      <c r="H898" s="7"/>
      <c r="I898" s="7"/>
      <c r="J898" s="207"/>
      <c r="K898" s="207"/>
      <c r="L898" s="207"/>
      <c r="M898" s="7"/>
      <c r="N898" s="7"/>
      <c r="O898" s="7"/>
      <c r="P898" s="7"/>
      <c r="Q898" s="7"/>
      <c r="R898" s="7"/>
      <c r="S898" s="7"/>
      <c r="T898" s="207"/>
      <c r="U898" s="7"/>
      <c r="V898" s="7"/>
      <c r="W898" s="7"/>
      <c r="X898" s="7"/>
      <c r="Y898" s="207"/>
      <c r="Z898" s="7"/>
    </row>
    <row r="899" ht="14.25" customHeight="1">
      <c r="A899" s="7"/>
      <c r="B899" s="207"/>
      <c r="C899" s="25"/>
      <c r="D899" s="207"/>
      <c r="E899" s="7"/>
      <c r="F899" s="7"/>
      <c r="G899" s="7"/>
      <c r="H899" s="7"/>
      <c r="I899" s="7"/>
      <c r="J899" s="207"/>
      <c r="K899" s="207"/>
      <c r="L899" s="207"/>
      <c r="M899" s="7"/>
      <c r="N899" s="7"/>
      <c r="O899" s="7"/>
      <c r="P899" s="7"/>
      <c r="Q899" s="7"/>
      <c r="R899" s="7"/>
      <c r="S899" s="7"/>
      <c r="T899" s="207"/>
      <c r="U899" s="7"/>
      <c r="V899" s="7"/>
      <c r="W899" s="7"/>
      <c r="X899" s="7"/>
      <c r="Y899" s="207"/>
      <c r="Z899" s="7"/>
    </row>
    <row r="900" ht="14.25" customHeight="1">
      <c r="A900" s="7"/>
      <c r="B900" s="207"/>
      <c r="C900" s="25"/>
      <c r="D900" s="207"/>
      <c r="E900" s="7"/>
      <c r="F900" s="7"/>
      <c r="G900" s="7"/>
      <c r="H900" s="7"/>
      <c r="I900" s="7"/>
      <c r="J900" s="207"/>
      <c r="K900" s="207"/>
      <c r="L900" s="207"/>
      <c r="M900" s="7"/>
      <c r="N900" s="7"/>
      <c r="O900" s="7"/>
      <c r="P900" s="7"/>
      <c r="Q900" s="7"/>
      <c r="R900" s="7"/>
      <c r="S900" s="7"/>
      <c r="T900" s="207"/>
      <c r="U900" s="7"/>
      <c r="V900" s="7"/>
      <c r="W900" s="7"/>
      <c r="X900" s="7"/>
      <c r="Y900" s="207"/>
      <c r="Z900" s="7"/>
    </row>
    <row r="901" ht="14.25" customHeight="1">
      <c r="A901" s="7"/>
      <c r="B901" s="207"/>
      <c r="C901" s="25"/>
      <c r="D901" s="207"/>
      <c r="E901" s="7"/>
      <c r="F901" s="7"/>
      <c r="G901" s="7"/>
      <c r="H901" s="7"/>
      <c r="I901" s="7"/>
      <c r="J901" s="207"/>
      <c r="K901" s="207"/>
      <c r="L901" s="207"/>
      <c r="M901" s="7"/>
      <c r="N901" s="7"/>
      <c r="O901" s="7"/>
      <c r="P901" s="7"/>
      <c r="Q901" s="7"/>
      <c r="R901" s="7"/>
      <c r="S901" s="7"/>
      <c r="T901" s="207"/>
      <c r="U901" s="7"/>
      <c r="V901" s="7"/>
      <c r="W901" s="7"/>
      <c r="X901" s="7"/>
      <c r="Y901" s="207"/>
      <c r="Z901" s="7"/>
    </row>
    <row r="902" ht="14.25" customHeight="1">
      <c r="A902" s="7"/>
      <c r="B902" s="207"/>
      <c r="C902" s="25"/>
      <c r="D902" s="207"/>
      <c r="E902" s="7"/>
      <c r="F902" s="7"/>
      <c r="G902" s="7"/>
      <c r="H902" s="7"/>
      <c r="I902" s="7"/>
      <c r="J902" s="207"/>
      <c r="K902" s="207"/>
      <c r="L902" s="207"/>
      <c r="M902" s="7"/>
      <c r="N902" s="7"/>
      <c r="O902" s="7"/>
      <c r="P902" s="7"/>
      <c r="Q902" s="7"/>
      <c r="R902" s="7"/>
      <c r="S902" s="7"/>
      <c r="T902" s="207"/>
      <c r="U902" s="7"/>
      <c r="V902" s="7"/>
      <c r="W902" s="7"/>
      <c r="X902" s="7"/>
      <c r="Y902" s="207"/>
      <c r="Z902" s="7"/>
    </row>
    <row r="903" ht="14.25" customHeight="1">
      <c r="A903" s="7"/>
      <c r="B903" s="207"/>
      <c r="C903" s="25"/>
      <c r="D903" s="207"/>
      <c r="E903" s="7"/>
      <c r="F903" s="7"/>
      <c r="G903" s="7"/>
      <c r="H903" s="7"/>
      <c r="I903" s="7"/>
      <c r="J903" s="207"/>
      <c r="K903" s="207"/>
      <c r="L903" s="207"/>
      <c r="M903" s="7"/>
      <c r="N903" s="7"/>
      <c r="O903" s="7"/>
      <c r="P903" s="7"/>
      <c r="Q903" s="7"/>
      <c r="R903" s="7"/>
      <c r="S903" s="7"/>
      <c r="T903" s="207"/>
      <c r="U903" s="7"/>
      <c r="V903" s="7"/>
      <c r="W903" s="7"/>
      <c r="X903" s="7"/>
      <c r="Y903" s="207"/>
      <c r="Z903" s="7"/>
    </row>
    <row r="904" ht="14.25" customHeight="1">
      <c r="A904" s="7"/>
      <c r="B904" s="207"/>
      <c r="C904" s="25"/>
      <c r="D904" s="207"/>
      <c r="E904" s="7"/>
      <c r="F904" s="7"/>
      <c r="G904" s="7"/>
      <c r="H904" s="7"/>
      <c r="I904" s="7"/>
      <c r="J904" s="207"/>
      <c r="K904" s="207"/>
      <c r="L904" s="207"/>
      <c r="M904" s="7"/>
      <c r="N904" s="7"/>
      <c r="O904" s="7"/>
      <c r="P904" s="7"/>
      <c r="Q904" s="7"/>
      <c r="R904" s="7"/>
      <c r="S904" s="7"/>
      <c r="T904" s="207"/>
      <c r="U904" s="7"/>
      <c r="V904" s="7"/>
      <c r="W904" s="7"/>
      <c r="X904" s="7"/>
      <c r="Y904" s="207"/>
      <c r="Z904" s="7"/>
    </row>
    <row r="905" ht="14.25" customHeight="1">
      <c r="A905" s="7"/>
      <c r="B905" s="207"/>
      <c r="C905" s="25"/>
      <c r="D905" s="207"/>
      <c r="E905" s="7"/>
      <c r="F905" s="7"/>
      <c r="G905" s="7"/>
      <c r="H905" s="7"/>
      <c r="I905" s="7"/>
      <c r="J905" s="207"/>
      <c r="K905" s="207"/>
      <c r="L905" s="207"/>
      <c r="M905" s="7"/>
      <c r="N905" s="7"/>
      <c r="O905" s="7"/>
      <c r="P905" s="7"/>
      <c r="Q905" s="7"/>
      <c r="R905" s="7"/>
      <c r="S905" s="7"/>
      <c r="T905" s="207"/>
      <c r="U905" s="7"/>
      <c r="V905" s="7"/>
      <c r="W905" s="7"/>
      <c r="X905" s="7"/>
      <c r="Y905" s="207"/>
      <c r="Z905" s="7"/>
    </row>
    <row r="906" ht="14.25" customHeight="1">
      <c r="A906" s="7"/>
      <c r="B906" s="207"/>
      <c r="C906" s="25"/>
      <c r="D906" s="207"/>
      <c r="E906" s="7"/>
      <c r="F906" s="7"/>
      <c r="G906" s="7"/>
      <c r="H906" s="7"/>
      <c r="I906" s="7"/>
      <c r="J906" s="207"/>
      <c r="K906" s="207"/>
      <c r="L906" s="207"/>
      <c r="M906" s="7"/>
      <c r="N906" s="7"/>
      <c r="O906" s="7"/>
      <c r="P906" s="7"/>
      <c r="Q906" s="7"/>
      <c r="R906" s="7"/>
      <c r="S906" s="7"/>
      <c r="T906" s="207"/>
      <c r="U906" s="7"/>
      <c r="V906" s="7"/>
      <c r="W906" s="7"/>
      <c r="X906" s="7"/>
      <c r="Y906" s="207"/>
      <c r="Z906" s="7"/>
    </row>
    <row r="907" ht="14.25" customHeight="1">
      <c r="A907" s="7"/>
      <c r="B907" s="207"/>
      <c r="C907" s="25"/>
      <c r="D907" s="207"/>
      <c r="E907" s="7"/>
      <c r="F907" s="7"/>
      <c r="G907" s="7"/>
      <c r="H907" s="7"/>
      <c r="I907" s="7"/>
      <c r="J907" s="207"/>
      <c r="K907" s="207"/>
      <c r="L907" s="207"/>
      <c r="M907" s="7"/>
      <c r="N907" s="7"/>
      <c r="O907" s="7"/>
      <c r="P907" s="7"/>
      <c r="Q907" s="7"/>
      <c r="R907" s="7"/>
      <c r="S907" s="7"/>
      <c r="T907" s="207"/>
      <c r="U907" s="7"/>
      <c r="V907" s="7"/>
      <c r="W907" s="7"/>
      <c r="X907" s="7"/>
      <c r="Y907" s="207"/>
      <c r="Z907" s="7"/>
    </row>
    <row r="908" ht="14.25" customHeight="1">
      <c r="A908" s="7"/>
      <c r="B908" s="207"/>
      <c r="C908" s="25"/>
      <c r="D908" s="207"/>
      <c r="E908" s="7"/>
      <c r="F908" s="7"/>
      <c r="G908" s="7"/>
      <c r="H908" s="7"/>
      <c r="I908" s="7"/>
      <c r="J908" s="207"/>
      <c r="K908" s="207"/>
      <c r="L908" s="207"/>
      <c r="M908" s="7"/>
      <c r="N908" s="7"/>
      <c r="O908" s="7"/>
      <c r="P908" s="7"/>
      <c r="Q908" s="7"/>
      <c r="R908" s="7"/>
      <c r="S908" s="7"/>
      <c r="T908" s="207"/>
      <c r="U908" s="7"/>
      <c r="V908" s="7"/>
      <c r="W908" s="7"/>
      <c r="X908" s="7"/>
      <c r="Y908" s="207"/>
      <c r="Z908" s="7"/>
    </row>
    <row r="909" ht="14.25" customHeight="1">
      <c r="A909" s="7"/>
      <c r="B909" s="207"/>
      <c r="C909" s="25"/>
      <c r="D909" s="207"/>
      <c r="E909" s="7"/>
      <c r="F909" s="7"/>
      <c r="G909" s="7"/>
      <c r="H909" s="7"/>
      <c r="I909" s="7"/>
      <c r="J909" s="207"/>
      <c r="K909" s="207"/>
      <c r="L909" s="207"/>
      <c r="M909" s="7"/>
      <c r="N909" s="7"/>
      <c r="O909" s="7"/>
      <c r="P909" s="7"/>
      <c r="Q909" s="7"/>
      <c r="R909" s="7"/>
      <c r="S909" s="7"/>
      <c r="T909" s="207"/>
      <c r="U909" s="7"/>
      <c r="V909" s="7"/>
      <c r="W909" s="7"/>
      <c r="X909" s="7"/>
      <c r="Y909" s="207"/>
      <c r="Z909" s="7"/>
    </row>
    <row r="910" ht="14.25" customHeight="1">
      <c r="A910" s="7"/>
      <c r="B910" s="207"/>
      <c r="C910" s="25"/>
      <c r="D910" s="207"/>
      <c r="E910" s="7"/>
      <c r="F910" s="7"/>
      <c r="G910" s="7"/>
      <c r="H910" s="7"/>
      <c r="I910" s="7"/>
      <c r="J910" s="207"/>
      <c r="K910" s="207"/>
      <c r="L910" s="207"/>
      <c r="M910" s="7"/>
      <c r="N910" s="7"/>
      <c r="O910" s="7"/>
      <c r="P910" s="7"/>
      <c r="Q910" s="7"/>
      <c r="R910" s="7"/>
      <c r="S910" s="7"/>
      <c r="T910" s="207"/>
      <c r="U910" s="7"/>
      <c r="V910" s="7"/>
      <c r="W910" s="7"/>
      <c r="X910" s="7"/>
      <c r="Y910" s="207"/>
      <c r="Z910" s="7"/>
    </row>
    <row r="911" ht="14.25" customHeight="1">
      <c r="A911" s="7"/>
      <c r="B911" s="207"/>
      <c r="C911" s="25"/>
      <c r="D911" s="207"/>
      <c r="E911" s="7"/>
      <c r="F911" s="7"/>
      <c r="G911" s="7"/>
      <c r="H911" s="7"/>
      <c r="I911" s="7"/>
      <c r="J911" s="207"/>
      <c r="K911" s="207"/>
      <c r="L911" s="207"/>
      <c r="M911" s="7"/>
      <c r="N911" s="7"/>
      <c r="O911" s="7"/>
      <c r="P911" s="7"/>
      <c r="Q911" s="7"/>
      <c r="R911" s="7"/>
      <c r="S911" s="7"/>
      <c r="T911" s="207"/>
      <c r="U911" s="7"/>
      <c r="V911" s="7"/>
      <c r="W911" s="7"/>
      <c r="X911" s="7"/>
      <c r="Y911" s="207"/>
      <c r="Z911" s="7"/>
    </row>
    <row r="912" ht="14.25" customHeight="1">
      <c r="A912" s="7"/>
      <c r="B912" s="207"/>
      <c r="C912" s="25"/>
      <c r="D912" s="207"/>
      <c r="E912" s="7"/>
      <c r="F912" s="7"/>
      <c r="G912" s="7"/>
      <c r="H912" s="7"/>
      <c r="I912" s="7"/>
      <c r="J912" s="207"/>
      <c r="K912" s="207"/>
      <c r="L912" s="207"/>
      <c r="M912" s="7"/>
      <c r="N912" s="7"/>
      <c r="O912" s="7"/>
      <c r="P912" s="7"/>
      <c r="Q912" s="7"/>
      <c r="R912" s="7"/>
      <c r="S912" s="7"/>
      <c r="T912" s="207"/>
      <c r="U912" s="7"/>
      <c r="V912" s="7"/>
      <c r="W912" s="7"/>
      <c r="X912" s="7"/>
      <c r="Y912" s="207"/>
      <c r="Z912" s="7"/>
    </row>
    <row r="913" ht="14.25" customHeight="1">
      <c r="A913" s="7"/>
      <c r="B913" s="207"/>
      <c r="C913" s="25"/>
      <c r="D913" s="207"/>
      <c r="E913" s="7"/>
      <c r="F913" s="7"/>
      <c r="G913" s="7"/>
      <c r="H913" s="7"/>
      <c r="I913" s="7"/>
      <c r="J913" s="207"/>
      <c r="K913" s="207"/>
      <c r="L913" s="207"/>
      <c r="M913" s="7"/>
      <c r="N913" s="7"/>
      <c r="O913" s="7"/>
      <c r="P913" s="7"/>
      <c r="Q913" s="7"/>
      <c r="R913" s="7"/>
      <c r="S913" s="7"/>
      <c r="T913" s="207"/>
      <c r="U913" s="7"/>
      <c r="V913" s="7"/>
      <c r="W913" s="7"/>
      <c r="X913" s="7"/>
      <c r="Y913" s="207"/>
      <c r="Z913" s="7"/>
    </row>
    <row r="914" ht="14.25" customHeight="1">
      <c r="A914" s="7"/>
      <c r="B914" s="207"/>
      <c r="C914" s="25"/>
      <c r="D914" s="207"/>
      <c r="E914" s="7"/>
      <c r="F914" s="7"/>
      <c r="G914" s="7"/>
      <c r="H914" s="7"/>
      <c r="I914" s="7"/>
      <c r="J914" s="207"/>
      <c r="K914" s="207"/>
      <c r="L914" s="207"/>
      <c r="M914" s="7"/>
      <c r="N914" s="7"/>
      <c r="O914" s="7"/>
      <c r="P914" s="7"/>
      <c r="Q914" s="7"/>
      <c r="R914" s="7"/>
      <c r="S914" s="7"/>
      <c r="T914" s="207"/>
      <c r="U914" s="7"/>
      <c r="V914" s="7"/>
      <c r="W914" s="7"/>
      <c r="X914" s="7"/>
      <c r="Y914" s="207"/>
      <c r="Z914" s="7"/>
    </row>
    <row r="915" ht="14.25" customHeight="1">
      <c r="A915" s="7"/>
      <c r="B915" s="207"/>
      <c r="C915" s="25"/>
      <c r="D915" s="207"/>
      <c r="E915" s="7"/>
      <c r="F915" s="7"/>
      <c r="G915" s="7"/>
      <c r="H915" s="7"/>
      <c r="I915" s="7"/>
      <c r="J915" s="207"/>
      <c r="K915" s="207"/>
      <c r="L915" s="207"/>
      <c r="M915" s="7"/>
      <c r="N915" s="7"/>
      <c r="O915" s="7"/>
      <c r="P915" s="7"/>
      <c r="Q915" s="7"/>
      <c r="R915" s="7"/>
      <c r="S915" s="7"/>
      <c r="T915" s="207"/>
      <c r="U915" s="7"/>
      <c r="V915" s="7"/>
      <c r="W915" s="7"/>
      <c r="X915" s="7"/>
      <c r="Y915" s="207"/>
      <c r="Z915" s="7"/>
    </row>
    <row r="916" ht="14.25" customHeight="1">
      <c r="A916" s="7"/>
      <c r="B916" s="207"/>
      <c r="C916" s="25"/>
      <c r="D916" s="207"/>
      <c r="E916" s="7"/>
      <c r="F916" s="7"/>
      <c r="G916" s="7"/>
      <c r="H916" s="7"/>
      <c r="I916" s="7"/>
      <c r="J916" s="207"/>
      <c r="K916" s="207"/>
      <c r="L916" s="207"/>
      <c r="M916" s="7"/>
      <c r="N916" s="7"/>
      <c r="O916" s="7"/>
      <c r="P916" s="7"/>
      <c r="Q916" s="7"/>
      <c r="R916" s="7"/>
      <c r="S916" s="7"/>
      <c r="T916" s="207"/>
      <c r="U916" s="7"/>
      <c r="V916" s="7"/>
      <c r="W916" s="7"/>
      <c r="X916" s="7"/>
      <c r="Y916" s="207"/>
      <c r="Z916" s="7"/>
    </row>
    <row r="917" ht="14.25" customHeight="1">
      <c r="A917" s="7"/>
      <c r="B917" s="207"/>
      <c r="C917" s="25"/>
      <c r="D917" s="207"/>
      <c r="E917" s="7"/>
      <c r="F917" s="7"/>
      <c r="G917" s="7"/>
      <c r="H917" s="7"/>
      <c r="I917" s="7"/>
      <c r="J917" s="207"/>
      <c r="K917" s="207"/>
      <c r="L917" s="207"/>
      <c r="M917" s="7"/>
      <c r="N917" s="7"/>
      <c r="O917" s="7"/>
      <c r="P917" s="7"/>
      <c r="Q917" s="7"/>
      <c r="R917" s="7"/>
      <c r="S917" s="7"/>
      <c r="T917" s="207"/>
      <c r="U917" s="7"/>
      <c r="V917" s="7"/>
      <c r="W917" s="7"/>
      <c r="X917" s="7"/>
      <c r="Y917" s="207"/>
      <c r="Z917" s="7"/>
    </row>
    <row r="918" ht="14.25" customHeight="1">
      <c r="A918" s="7"/>
      <c r="B918" s="207"/>
      <c r="C918" s="25"/>
      <c r="D918" s="207"/>
      <c r="E918" s="7"/>
      <c r="F918" s="7"/>
      <c r="G918" s="7"/>
      <c r="H918" s="7"/>
      <c r="I918" s="7"/>
      <c r="J918" s="207"/>
      <c r="K918" s="207"/>
      <c r="L918" s="207"/>
      <c r="M918" s="7"/>
      <c r="N918" s="7"/>
      <c r="O918" s="7"/>
      <c r="P918" s="7"/>
      <c r="Q918" s="7"/>
      <c r="R918" s="7"/>
      <c r="S918" s="7"/>
      <c r="T918" s="207"/>
      <c r="U918" s="7"/>
      <c r="V918" s="7"/>
      <c r="W918" s="7"/>
      <c r="X918" s="7"/>
      <c r="Y918" s="207"/>
      <c r="Z918" s="7"/>
    </row>
    <row r="919" ht="14.25" customHeight="1">
      <c r="A919" s="7"/>
      <c r="B919" s="207"/>
      <c r="C919" s="25"/>
      <c r="D919" s="207"/>
      <c r="E919" s="7"/>
      <c r="F919" s="7"/>
      <c r="G919" s="7"/>
      <c r="H919" s="7"/>
      <c r="I919" s="7"/>
      <c r="J919" s="207"/>
      <c r="K919" s="207"/>
      <c r="L919" s="207"/>
      <c r="M919" s="7"/>
      <c r="N919" s="7"/>
      <c r="O919" s="7"/>
      <c r="P919" s="7"/>
      <c r="Q919" s="7"/>
      <c r="R919" s="7"/>
      <c r="S919" s="7"/>
      <c r="T919" s="207"/>
      <c r="U919" s="7"/>
      <c r="V919" s="7"/>
      <c r="W919" s="7"/>
      <c r="X919" s="7"/>
      <c r="Y919" s="207"/>
      <c r="Z919" s="7"/>
    </row>
    <row r="920" ht="14.25" customHeight="1">
      <c r="A920" s="7"/>
      <c r="B920" s="207"/>
      <c r="C920" s="25"/>
      <c r="D920" s="207"/>
      <c r="E920" s="7"/>
      <c r="F920" s="7"/>
      <c r="G920" s="7"/>
      <c r="H920" s="7"/>
      <c r="I920" s="7"/>
      <c r="J920" s="207"/>
      <c r="K920" s="207"/>
      <c r="L920" s="207"/>
      <c r="M920" s="7"/>
      <c r="N920" s="7"/>
      <c r="O920" s="7"/>
      <c r="P920" s="7"/>
      <c r="Q920" s="7"/>
      <c r="R920" s="7"/>
      <c r="S920" s="7"/>
      <c r="T920" s="207"/>
      <c r="U920" s="7"/>
      <c r="V920" s="7"/>
      <c r="W920" s="7"/>
      <c r="X920" s="7"/>
      <c r="Y920" s="207"/>
      <c r="Z920" s="7"/>
    </row>
    <row r="921" ht="14.25" customHeight="1">
      <c r="A921" s="7"/>
      <c r="B921" s="207"/>
      <c r="C921" s="25"/>
      <c r="D921" s="207"/>
      <c r="E921" s="7"/>
      <c r="F921" s="7"/>
      <c r="G921" s="7"/>
      <c r="H921" s="7"/>
      <c r="I921" s="7"/>
      <c r="J921" s="207"/>
      <c r="K921" s="207"/>
      <c r="L921" s="207"/>
      <c r="M921" s="7"/>
      <c r="N921" s="7"/>
      <c r="O921" s="7"/>
      <c r="P921" s="7"/>
      <c r="Q921" s="7"/>
      <c r="R921" s="7"/>
      <c r="S921" s="7"/>
      <c r="T921" s="207"/>
      <c r="U921" s="7"/>
      <c r="V921" s="7"/>
      <c r="W921" s="7"/>
      <c r="X921" s="7"/>
      <c r="Y921" s="207"/>
      <c r="Z921" s="7"/>
    </row>
    <row r="922" ht="14.25" customHeight="1">
      <c r="A922" s="7"/>
      <c r="B922" s="207"/>
      <c r="C922" s="25"/>
      <c r="D922" s="207"/>
      <c r="E922" s="7"/>
      <c r="F922" s="7"/>
      <c r="G922" s="7"/>
      <c r="H922" s="7"/>
      <c r="I922" s="7"/>
      <c r="J922" s="207"/>
      <c r="K922" s="207"/>
      <c r="L922" s="207"/>
      <c r="M922" s="7"/>
      <c r="N922" s="7"/>
      <c r="O922" s="7"/>
      <c r="P922" s="7"/>
      <c r="Q922" s="7"/>
      <c r="R922" s="7"/>
      <c r="S922" s="7"/>
      <c r="T922" s="207"/>
      <c r="U922" s="7"/>
      <c r="V922" s="7"/>
      <c r="W922" s="7"/>
      <c r="X922" s="7"/>
      <c r="Y922" s="207"/>
      <c r="Z922" s="7"/>
    </row>
    <row r="923" ht="14.25" customHeight="1">
      <c r="A923" s="7"/>
      <c r="B923" s="207"/>
      <c r="C923" s="25"/>
      <c r="D923" s="207"/>
      <c r="E923" s="7"/>
      <c r="F923" s="7"/>
      <c r="G923" s="7"/>
      <c r="H923" s="7"/>
      <c r="I923" s="7"/>
      <c r="J923" s="207"/>
      <c r="K923" s="207"/>
      <c r="L923" s="207"/>
      <c r="M923" s="7"/>
      <c r="N923" s="7"/>
      <c r="O923" s="7"/>
      <c r="P923" s="7"/>
      <c r="Q923" s="7"/>
      <c r="R923" s="7"/>
      <c r="S923" s="7"/>
      <c r="T923" s="207"/>
      <c r="U923" s="7"/>
      <c r="V923" s="7"/>
      <c r="W923" s="7"/>
      <c r="X923" s="7"/>
      <c r="Y923" s="207"/>
      <c r="Z923" s="7"/>
    </row>
    <row r="924" ht="14.25" customHeight="1">
      <c r="A924" s="7"/>
      <c r="B924" s="207"/>
      <c r="C924" s="25"/>
      <c r="D924" s="207"/>
      <c r="E924" s="7"/>
      <c r="F924" s="7"/>
      <c r="G924" s="7"/>
      <c r="H924" s="7"/>
      <c r="I924" s="7"/>
      <c r="J924" s="207"/>
      <c r="K924" s="207"/>
      <c r="L924" s="207"/>
      <c r="M924" s="7"/>
      <c r="N924" s="7"/>
      <c r="O924" s="7"/>
      <c r="P924" s="7"/>
      <c r="Q924" s="7"/>
      <c r="R924" s="7"/>
      <c r="S924" s="7"/>
      <c r="T924" s="207"/>
      <c r="U924" s="7"/>
      <c r="V924" s="7"/>
      <c r="W924" s="7"/>
      <c r="X924" s="7"/>
      <c r="Y924" s="207"/>
      <c r="Z924" s="7"/>
    </row>
    <row r="925" ht="14.25" customHeight="1">
      <c r="A925" s="7"/>
      <c r="B925" s="207"/>
      <c r="C925" s="25"/>
      <c r="D925" s="207"/>
      <c r="E925" s="7"/>
      <c r="F925" s="7"/>
      <c r="G925" s="7"/>
      <c r="H925" s="7"/>
      <c r="I925" s="7"/>
      <c r="J925" s="207"/>
      <c r="K925" s="207"/>
      <c r="L925" s="207"/>
      <c r="M925" s="7"/>
      <c r="N925" s="7"/>
      <c r="O925" s="7"/>
      <c r="P925" s="7"/>
      <c r="Q925" s="7"/>
      <c r="R925" s="7"/>
      <c r="S925" s="7"/>
      <c r="T925" s="207"/>
      <c r="U925" s="7"/>
      <c r="V925" s="7"/>
      <c r="W925" s="7"/>
      <c r="X925" s="7"/>
      <c r="Y925" s="207"/>
      <c r="Z925" s="7"/>
    </row>
    <row r="926" ht="14.25" customHeight="1">
      <c r="A926" s="7"/>
      <c r="B926" s="207"/>
      <c r="C926" s="25"/>
      <c r="D926" s="207"/>
      <c r="E926" s="7"/>
      <c r="F926" s="7"/>
      <c r="G926" s="7"/>
      <c r="H926" s="7"/>
      <c r="I926" s="7"/>
      <c r="J926" s="207"/>
      <c r="K926" s="207"/>
      <c r="L926" s="207"/>
      <c r="M926" s="7"/>
      <c r="N926" s="7"/>
      <c r="O926" s="7"/>
      <c r="P926" s="7"/>
      <c r="Q926" s="7"/>
      <c r="R926" s="7"/>
      <c r="S926" s="7"/>
      <c r="T926" s="207"/>
      <c r="U926" s="7"/>
      <c r="V926" s="7"/>
      <c r="W926" s="7"/>
      <c r="X926" s="7"/>
      <c r="Y926" s="207"/>
      <c r="Z926" s="7"/>
    </row>
    <row r="927" ht="14.25" customHeight="1">
      <c r="A927" s="7"/>
      <c r="B927" s="207"/>
      <c r="C927" s="25"/>
      <c r="D927" s="207"/>
      <c r="E927" s="7"/>
      <c r="F927" s="7"/>
      <c r="G927" s="7"/>
      <c r="H927" s="7"/>
      <c r="I927" s="7"/>
      <c r="J927" s="207"/>
      <c r="K927" s="207"/>
      <c r="L927" s="207"/>
      <c r="M927" s="7"/>
      <c r="N927" s="7"/>
      <c r="O927" s="7"/>
      <c r="P927" s="7"/>
      <c r="Q927" s="7"/>
      <c r="R927" s="7"/>
      <c r="S927" s="7"/>
      <c r="T927" s="207"/>
      <c r="U927" s="7"/>
      <c r="V927" s="7"/>
      <c r="W927" s="7"/>
      <c r="X927" s="7"/>
      <c r="Y927" s="207"/>
      <c r="Z927" s="7"/>
    </row>
    <row r="928" ht="14.25" customHeight="1">
      <c r="A928" s="7"/>
      <c r="B928" s="207"/>
      <c r="C928" s="25"/>
      <c r="D928" s="207"/>
      <c r="E928" s="7"/>
      <c r="F928" s="7"/>
      <c r="G928" s="7"/>
      <c r="H928" s="7"/>
      <c r="I928" s="7"/>
      <c r="J928" s="207"/>
      <c r="K928" s="207"/>
      <c r="L928" s="207"/>
      <c r="M928" s="7"/>
      <c r="N928" s="7"/>
      <c r="O928" s="7"/>
      <c r="P928" s="7"/>
      <c r="Q928" s="7"/>
      <c r="R928" s="7"/>
      <c r="S928" s="7"/>
      <c r="T928" s="207"/>
      <c r="U928" s="7"/>
      <c r="V928" s="7"/>
      <c r="W928" s="7"/>
      <c r="X928" s="7"/>
      <c r="Y928" s="207"/>
      <c r="Z928" s="7"/>
    </row>
    <row r="929" ht="14.25" customHeight="1">
      <c r="A929" s="7"/>
      <c r="B929" s="207"/>
      <c r="C929" s="25"/>
      <c r="D929" s="207"/>
      <c r="E929" s="7"/>
      <c r="F929" s="7"/>
      <c r="G929" s="7"/>
      <c r="H929" s="7"/>
      <c r="I929" s="7"/>
      <c r="J929" s="207"/>
      <c r="K929" s="207"/>
      <c r="L929" s="207"/>
      <c r="M929" s="7"/>
      <c r="N929" s="7"/>
      <c r="O929" s="7"/>
      <c r="P929" s="7"/>
      <c r="Q929" s="7"/>
      <c r="R929" s="7"/>
      <c r="S929" s="7"/>
      <c r="T929" s="207"/>
      <c r="U929" s="7"/>
      <c r="V929" s="7"/>
      <c r="W929" s="7"/>
      <c r="X929" s="7"/>
      <c r="Y929" s="207"/>
      <c r="Z929" s="7"/>
    </row>
    <row r="930" ht="14.25" customHeight="1">
      <c r="A930" s="7"/>
      <c r="B930" s="207"/>
      <c r="C930" s="25"/>
      <c r="D930" s="207"/>
      <c r="E930" s="7"/>
      <c r="F930" s="7"/>
      <c r="G930" s="7"/>
      <c r="H930" s="7"/>
      <c r="I930" s="7"/>
      <c r="J930" s="207"/>
      <c r="K930" s="207"/>
      <c r="L930" s="207"/>
      <c r="M930" s="7"/>
      <c r="N930" s="7"/>
      <c r="O930" s="7"/>
      <c r="P930" s="7"/>
      <c r="Q930" s="7"/>
      <c r="R930" s="7"/>
      <c r="S930" s="7"/>
      <c r="T930" s="207"/>
      <c r="U930" s="7"/>
      <c r="V930" s="7"/>
      <c r="W930" s="7"/>
      <c r="X930" s="7"/>
      <c r="Y930" s="207"/>
      <c r="Z930" s="7"/>
    </row>
    <row r="931" ht="14.25" customHeight="1">
      <c r="A931" s="7"/>
      <c r="B931" s="207"/>
      <c r="C931" s="25"/>
      <c r="D931" s="207"/>
      <c r="E931" s="7"/>
      <c r="F931" s="7"/>
      <c r="G931" s="7"/>
      <c r="H931" s="7"/>
      <c r="I931" s="7"/>
      <c r="J931" s="207"/>
      <c r="K931" s="207"/>
      <c r="L931" s="207"/>
      <c r="M931" s="7"/>
      <c r="N931" s="7"/>
      <c r="O931" s="7"/>
      <c r="P931" s="7"/>
      <c r="Q931" s="7"/>
      <c r="R931" s="7"/>
      <c r="S931" s="7"/>
      <c r="T931" s="207"/>
      <c r="U931" s="7"/>
      <c r="V931" s="7"/>
      <c r="W931" s="7"/>
      <c r="X931" s="7"/>
      <c r="Y931" s="207"/>
      <c r="Z931" s="7"/>
    </row>
    <row r="932" ht="14.25" customHeight="1">
      <c r="A932" s="7"/>
      <c r="B932" s="207"/>
      <c r="C932" s="25"/>
      <c r="D932" s="207"/>
      <c r="E932" s="7"/>
      <c r="F932" s="7"/>
      <c r="G932" s="7"/>
      <c r="H932" s="7"/>
      <c r="I932" s="7"/>
      <c r="J932" s="207"/>
      <c r="K932" s="207"/>
      <c r="L932" s="207"/>
      <c r="M932" s="7"/>
      <c r="N932" s="7"/>
      <c r="O932" s="7"/>
      <c r="P932" s="7"/>
      <c r="Q932" s="7"/>
      <c r="R932" s="7"/>
      <c r="S932" s="7"/>
      <c r="T932" s="207"/>
      <c r="U932" s="7"/>
      <c r="V932" s="7"/>
      <c r="W932" s="7"/>
      <c r="X932" s="7"/>
      <c r="Y932" s="207"/>
      <c r="Z932" s="7"/>
    </row>
    <row r="933" ht="14.25" customHeight="1">
      <c r="A933" s="7"/>
      <c r="B933" s="207"/>
      <c r="C933" s="25"/>
      <c r="D933" s="207"/>
      <c r="E933" s="7"/>
      <c r="F933" s="7"/>
      <c r="G933" s="7"/>
      <c r="H933" s="7"/>
      <c r="I933" s="7"/>
      <c r="J933" s="207"/>
      <c r="K933" s="207"/>
      <c r="L933" s="207"/>
      <c r="M933" s="7"/>
      <c r="N933" s="7"/>
      <c r="O933" s="7"/>
      <c r="P933" s="7"/>
      <c r="Q933" s="7"/>
      <c r="R933" s="7"/>
      <c r="S933" s="7"/>
      <c r="T933" s="207"/>
      <c r="U933" s="7"/>
      <c r="V933" s="7"/>
      <c r="W933" s="7"/>
      <c r="X933" s="7"/>
      <c r="Y933" s="207"/>
      <c r="Z933" s="7"/>
    </row>
    <row r="934" ht="14.25" customHeight="1">
      <c r="A934" s="7"/>
      <c r="B934" s="207"/>
      <c r="C934" s="25"/>
      <c r="D934" s="207"/>
      <c r="E934" s="7"/>
      <c r="F934" s="7"/>
      <c r="G934" s="7"/>
      <c r="H934" s="7"/>
      <c r="I934" s="7"/>
      <c r="J934" s="207"/>
      <c r="K934" s="207"/>
      <c r="L934" s="207"/>
      <c r="M934" s="7"/>
      <c r="N934" s="7"/>
      <c r="O934" s="7"/>
      <c r="P934" s="7"/>
      <c r="Q934" s="7"/>
      <c r="R934" s="7"/>
      <c r="S934" s="7"/>
      <c r="T934" s="207"/>
      <c r="U934" s="7"/>
      <c r="V934" s="7"/>
      <c r="W934" s="7"/>
      <c r="X934" s="7"/>
      <c r="Y934" s="207"/>
      <c r="Z934" s="7"/>
    </row>
    <row r="935" ht="14.25" customHeight="1">
      <c r="A935" s="7"/>
      <c r="B935" s="207"/>
      <c r="C935" s="25"/>
      <c r="D935" s="207"/>
      <c r="E935" s="7"/>
      <c r="F935" s="7"/>
      <c r="G935" s="7"/>
      <c r="H935" s="7"/>
      <c r="I935" s="7"/>
      <c r="J935" s="207"/>
      <c r="K935" s="207"/>
      <c r="L935" s="207"/>
      <c r="M935" s="7"/>
      <c r="N935" s="7"/>
      <c r="O935" s="7"/>
      <c r="P935" s="7"/>
      <c r="Q935" s="7"/>
      <c r="R935" s="7"/>
      <c r="S935" s="7"/>
      <c r="T935" s="207"/>
      <c r="U935" s="7"/>
      <c r="V935" s="7"/>
      <c r="W935" s="7"/>
      <c r="X935" s="7"/>
      <c r="Y935" s="207"/>
      <c r="Z935" s="7"/>
    </row>
    <row r="936" ht="14.25" customHeight="1">
      <c r="A936" s="7"/>
      <c r="B936" s="207"/>
      <c r="C936" s="25"/>
      <c r="D936" s="207"/>
      <c r="E936" s="7"/>
      <c r="F936" s="7"/>
      <c r="G936" s="7"/>
      <c r="H936" s="7"/>
      <c r="I936" s="7"/>
      <c r="J936" s="207"/>
      <c r="K936" s="207"/>
      <c r="L936" s="207"/>
      <c r="M936" s="7"/>
      <c r="N936" s="7"/>
      <c r="O936" s="7"/>
      <c r="P936" s="7"/>
      <c r="Q936" s="7"/>
      <c r="R936" s="7"/>
      <c r="S936" s="7"/>
      <c r="T936" s="207"/>
      <c r="U936" s="7"/>
      <c r="V936" s="7"/>
      <c r="W936" s="7"/>
      <c r="X936" s="7"/>
      <c r="Y936" s="207"/>
      <c r="Z936" s="7"/>
    </row>
    <row r="937" ht="14.25" customHeight="1">
      <c r="A937" s="7"/>
      <c r="B937" s="207"/>
      <c r="C937" s="25"/>
      <c r="D937" s="207"/>
      <c r="E937" s="7"/>
      <c r="F937" s="7"/>
      <c r="G937" s="7"/>
      <c r="H937" s="7"/>
      <c r="I937" s="7"/>
      <c r="J937" s="207"/>
      <c r="K937" s="207"/>
      <c r="L937" s="207"/>
      <c r="M937" s="7"/>
      <c r="N937" s="7"/>
      <c r="O937" s="7"/>
      <c r="P937" s="7"/>
      <c r="Q937" s="7"/>
      <c r="R937" s="7"/>
      <c r="S937" s="7"/>
      <c r="T937" s="207"/>
      <c r="U937" s="7"/>
      <c r="V937" s="7"/>
      <c r="W937" s="7"/>
      <c r="X937" s="7"/>
      <c r="Y937" s="207"/>
      <c r="Z937" s="7"/>
    </row>
    <row r="938" ht="14.25" customHeight="1">
      <c r="A938" s="7"/>
      <c r="B938" s="207"/>
      <c r="C938" s="25"/>
      <c r="D938" s="207"/>
      <c r="E938" s="7"/>
      <c r="F938" s="7"/>
      <c r="G938" s="7"/>
      <c r="H938" s="7"/>
      <c r="I938" s="7"/>
      <c r="J938" s="207"/>
      <c r="K938" s="207"/>
      <c r="L938" s="207"/>
      <c r="M938" s="7"/>
      <c r="N938" s="7"/>
      <c r="O938" s="7"/>
      <c r="P938" s="7"/>
      <c r="Q938" s="7"/>
      <c r="R938" s="7"/>
      <c r="S938" s="7"/>
      <c r="T938" s="207"/>
      <c r="U938" s="7"/>
      <c r="V938" s="7"/>
      <c r="W938" s="7"/>
      <c r="X938" s="7"/>
      <c r="Y938" s="207"/>
      <c r="Z938" s="7"/>
    </row>
    <row r="939" ht="14.25" customHeight="1">
      <c r="A939" s="7"/>
      <c r="B939" s="207"/>
      <c r="C939" s="25"/>
      <c r="D939" s="207"/>
      <c r="E939" s="7"/>
      <c r="F939" s="7"/>
      <c r="G939" s="7"/>
      <c r="H939" s="7"/>
      <c r="I939" s="7"/>
      <c r="J939" s="207"/>
      <c r="K939" s="207"/>
      <c r="L939" s="207"/>
      <c r="M939" s="7"/>
      <c r="N939" s="7"/>
      <c r="O939" s="7"/>
      <c r="P939" s="7"/>
      <c r="Q939" s="7"/>
      <c r="R939" s="7"/>
      <c r="S939" s="7"/>
      <c r="T939" s="207"/>
      <c r="U939" s="7"/>
      <c r="V939" s="7"/>
      <c r="W939" s="7"/>
      <c r="X939" s="7"/>
      <c r="Y939" s="207"/>
      <c r="Z939" s="7"/>
    </row>
    <row r="940" ht="14.25" customHeight="1">
      <c r="A940" s="7"/>
      <c r="B940" s="207"/>
      <c r="C940" s="25"/>
      <c r="D940" s="207"/>
      <c r="E940" s="7"/>
      <c r="F940" s="7"/>
      <c r="G940" s="7"/>
      <c r="H940" s="7"/>
      <c r="I940" s="7"/>
      <c r="J940" s="207"/>
      <c r="K940" s="207"/>
      <c r="L940" s="207"/>
      <c r="M940" s="7"/>
      <c r="N940" s="7"/>
      <c r="O940" s="7"/>
      <c r="P940" s="7"/>
      <c r="Q940" s="7"/>
      <c r="R940" s="7"/>
      <c r="S940" s="7"/>
      <c r="T940" s="207"/>
      <c r="U940" s="7"/>
      <c r="V940" s="7"/>
      <c r="W940" s="7"/>
      <c r="X940" s="7"/>
      <c r="Y940" s="207"/>
      <c r="Z940" s="7"/>
    </row>
    <row r="941" ht="14.25" customHeight="1">
      <c r="A941" s="7"/>
      <c r="B941" s="207"/>
      <c r="C941" s="25"/>
      <c r="D941" s="207"/>
      <c r="E941" s="7"/>
      <c r="F941" s="7"/>
      <c r="G941" s="7"/>
      <c r="H941" s="7"/>
      <c r="I941" s="7"/>
      <c r="J941" s="207"/>
      <c r="K941" s="207"/>
      <c r="L941" s="207"/>
      <c r="M941" s="7"/>
      <c r="N941" s="7"/>
      <c r="O941" s="7"/>
      <c r="P941" s="7"/>
      <c r="Q941" s="7"/>
      <c r="R941" s="7"/>
      <c r="S941" s="7"/>
      <c r="T941" s="207"/>
      <c r="U941" s="7"/>
      <c r="V941" s="7"/>
      <c r="W941" s="7"/>
      <c r="X941" s="7"/>
      <c r="Y941" s="207"/>
      <c r="Z941" s="7"/>
    </row>
    <row r="942" ht="14.25" customHeight="1">
      <c r="A942" s="7"/>
      <c r="B942" s="207"/>
      <c r="C942" s="25"/>
      <c r="D942" s="207"/>
      <c r="E942" s="7"/>
      <c r="F942" s="7"/>
      <c r="G942" s="7"/>
      <c r="H942" s="7"/>
      <c r="I942" s="7"/>
      <c r="J942" s="207"/>
      <c r="K942" s="207"/>
      <c r="L942" s="207"/>
      <c r="M942" s="7"/>
      <c r="N942" s="7"/>
      <c r="O942" s="7"/>
      <c r="P942" s="7"/>
      <c r="Q942" s="7"/>
      <c r="R942" s="7"/>
      <c r="S942" s="7"/>
      <c r="T942" s="207"/>
      <c r="U942" s="7"/>
      <c r="V942" s="7"/>
      <c r="W942" s="7"/>
      <c r="X942" s="7"/>
      <c r="Y942" s="207"/>
      <c r="Z942" s="7"/>
    </row>
    <row r="943" ht="14.25" customHeight="1">
      <c r="A943" s="7"/>
      <c r="B943" s="207"/>
      <c r="C943" s="25"/>
      <c r="D943" s="207"/>
      <c r="E943" s="7"/>
      <c r="F943" s="7"/>
      <c r="G943" s="7"/>
      <c r="H943" s="7"/>
      <c r="I943" s="7"/>
      <c r="J943" s="207"/>
      <c r="K943" s="207"/>
      <c r="L943" s="207"/>
      <c r="M943" s="7"/>
      <c r="N943" s="7"/>
      <c r="O943" s="7"/>
      <c r="P943" s="7"/>
      <c r="Q943" s="7"/>
      <c r="R943" s="7"/>
      <c r="S943" s="7"/>
      <c r="T943" s="207"/>
      <c r="U943" s="7"/>
      <c r="V943" s="7"/>
      <c r="W943" s="7"/>
      <c r="X943" s="7"/>
      <c r="Y943" s="207"/>
      <c r="Z943" s="7"/>
    </row>
    <row r="944" ht="14.25" customHeight="1">
      <c r="A944" s="7"/>
      <c r="B944" s="207"/>
      <c r="C944" s="25"/>
      <c r="D944" s="207"/>
      <c r="E944" s="7"/>
      <c r="F944" s="7"/>
      <c r="G944" s="7"/>
      <c r="H944" s="7"/>
      <c r="I944" s="7"/>
      <c r="J944" s="207"/>
      <c r="K944" s="207"/>
      <c r="L944" s="207"/>
      <c r="M944" s="7"/>
      <c r="N944" s="7"/>
      <c r="O944" s="7"/>
      <c r="P944" s="7"/>
      <c r="Q944" s="7"/>
      <c r="R944" s="7"/>
      <c r="S944" s="7"/>
      <c r="T944" s="207"/>
      <c r="U944" s="7"/>
      <c r="V944" s="7"/>
      <c r="W944" s="7"/>
      <c r="X944" s="7"/>
      <c r="Y944" s="207"/>
      <c r="Z944" s="7"/>
    </row>
    <row r="945" ht="14.25" customHeight="1">
      <c r="A945" s="7"/>
      <c r="B945" s="207"/>
      <c r="C945" s="25"/>
      <c r="D945" s="207"/>
      <c r="E945" s="7"/>
      <c r="F945" s="7"/>
      <c r="G945" s="7"/>
      <c r="H945" s="7"/>
      <c r="I945" s="7"/>
      <c r="J945" s="207"/>
      <c r="K945" s="207"/>
      <c r="L945" s="207"/>
      <c r="M945" s="7"/>
      <c r="N945" s="7"/>
      <c r="O945" s="7"/>
      <c r="P945" s="7"/>
      <c r="Q945" s="7"/>
      <c r="R945" s="7"/>
      <c r="S945" s="7"/>
      <c r="T945" s="207"/>
      <c r="U945" s="7"/>
      <c r="V945" s="7"/>
      <c r="W945" s="7"/>
      <c r="X945" s="7"/>
      <c r="Y945" s="207"/>
      <c r="Z945" s="7"/>
    </row>
    <row r="946" ht="14.25" customHeight="1">
      <c r="A946" s="7"/>
      <c r="B946" s="207"/>
      <c r="C946" s="25"/>
      <c r="D946" s="207"/>
      <c r="E946" s="7"/>
      <c r="F946" s="7"/>
      <c r="G946" s="7"/>
      <c r="H946" s="7"/>
      <c r="I946" s="7"/>
      <c r="J946" s="207"/>
      <c r="K946" s="207"/>
      <c r="L946" s="207"/>
      <c r="M946" s="7"/>
      <c r="N946" s="7"/>
      <c r="O946" s="7"/>
      <c r="P946" s="7"/>
      <c r="Q946" s="7"/>
      <c r="R946" s="7"/>
      <c r="S946" s="7"/>
      <c r="T946" s="207"/>
      <c r="U946" s="7"/>
      <c r="V946" s="7"/>
      <c r="W946" s="7"/>
      <c r="X946" s="7"/>
      <c r="Y946" s="207"/>
      <c r="Z946" s="7"/>
    </row>
    <row r="947" ht="14.25" customHeight="1">
      <c r="A947" s="7"/>
      <c r="B947" s="207"/>
      <c r="C947" s="25"/>
      <c r="D947" s="207"/>
      <c r="E947" s="7"/>
      <c r="F947" s="7"/>
      <c r="G947" s="7"/>
      <c r="H947" s="7"/>
      <c r="I947" s="7"/>
      <c r="J947" s="207"/>
      <c r="K947" s="207"/>
      <c r="L947" s="207"/>
      <c r="M947" s="7"/>
      <c r="N947" s="7"/>
      <c r="O947" s="7"/>
      <c r="P947" s="7"/>
      <c r="Q947" s="7"/>
      <c r="R947" s="7"/>
      <c r="S947" s="7"/>
      <c r="T947" s="207"/>
      <c r="U947" s="7"/>
      <c r="V947" s="7"/>
      <c r="W947" s="7"/>
      <c r="X947" s="7"/>
      <c r="Y947" s="207"/>
      <c r="Z947" s="7"/>
    </row>
    <row r="948" ht="14.25" customHeight="1">
      <c r="A948" s="7"/>
      <c r="B948" s="207"/>
      <c r="C948" s="25"/>
      <c r="D948" s="207"/>
      <c r="E948" s="7"/>
      <c r="F948" s="7"/>
      <c r="G948" s="7"/>
      <c r="H948" s="7"/>
      <c r="I948" s="7"/>
      <c r="J948" s="207"/>
      <c r="K948" s="207"/>
      <c r="L948" s="207"/>
      <c r="M948" s="7"/>
      <c r="N948" s="7"/>
      <c r="O948" s="7"/>
      <c r="P948" s="7"/>
      <c r="Q948" s="7"/>
      <c r="R948" s="7"/>
      <c r="S948" s="7"/>
      <c r="T948" s="207"/>
      <c r="U948" s="7"/>
      <c r="V948" s="7"/>
      <c r="W948" s="7"/>
      <c r="X948" s="7"/>
      <c r="Y948" s="207"/>
      <c r="Z948" s="7"/>
    </row>
    <row r="949" ht="14.25" customHeight="1">
      <c r="A949" s="7"/>
      <c r="B949" s="207"/>
      <c r="C949" s="25"/>
      <c r="D949" s="207"/>
      <c r="E949" s="7"/>
      <c r="F949" s="7"/>
      <c r="G949" s="7"/>
      <c r="H949" s="7"/>
      <c r="I949" s="7"/>
      <c r="J949" s="207"/>
      <c r="K949" s="207"/>
      <c r="L949" s="207"/>
      <c r="M949" s="7"/>
      <c r="N949" s="7"/>
      <c r="O949" s="7"/>
      <c r="P949" s="7"/>
      <c r="Q949" s="7"/>
      <c r="R949" s="7"/>
      <c r="S949" s="7"/>
      <c r="T949" s="207"/>
      <c r="U949" s="7"/>
      <c r="V949" s="7"/>
      <c r="W949" s="7"/>
      <c r="X949" s="7"/>
      <c r="Y949" s="207"/>
      <c r="Z949" s="7"/>
    </row>
    <row r="950" ht="14.25" customHeight="1">
      <c r="A950" s="7"/>
      <c r="B950" s="207"/>
      <c r="C950" s="25"/>
      <c r="D950" s="207"/>
      <c r="E950" s="7"/>
      <c r="F950" s="7"/>
      <c r="G950" s="7"/>
      <c r="H950" s="7"/>
      <c r="I950" s="7"/>
      <c r="J950" s="207"/>
      <c r="K950" s="207"/>
      <c r="L950" s="207"/>
      <c r="M950" s="7"/>
      <c r="N950" s="7"/>
      <c r="O950" s="7"/>
      <c r="P950" s="7"/>
      <c r="Q950" s="7"/>
      <c r="R950" s="7"/>
      <c r="S950" s="7"/>
      <c r="T950" s="207"/>
      <c r="U950" s="7"/>
      <c r="V950" s="7"/>
      <c r="W950" s="7"/>
      <c r="X950" s="7"/>
      <c r="Y950" s="207"/>
      <c r="Z950" s="7"/>
    </row>
    <row r="951" ht="14.25" customHeight="1">
      <c r="A951" s="7"/>
      <c r="B951" s="207"/>
      <c r="C951" s="25"/>
      <c r="D951" s="207"/>
      <c r="E951" s="7"/>
      <c r="F951" s="7"/>
      <c r="G951" s="7"/>
      <c r="H951" s="7"/>
      <c r="I951" s="7"/>
      <c r="J951" s="207"/>
      <c r="K951" s="207"/>
      <c r="L951" s="207"/>
      <c r="M951" s="7"/>
      <c r="N951" s="7"/>
      <c r="O951" s="7"/>
      <c r="P951" s="7"/>
      <c r="Q951" s="7"/>
      <c r="R951" s="7"/>
      <c r="S951" s="7"/>
      <c r="T951" s="207"/>
      <c r="U951" s="7"/>
      <c r="V951" s="7"/>
      <c r="W951" s="7"/>
      <c r="X951" s="7"/>
      <c r="Y951" s="207"/>
      <c r="Z951" s="7"/>
    </row>
    <row r="952" ht="14.25" customHeight="1">
      <c r="A952" s="7"/>
      <c r="B952" s="207"/>
      <c r="C952" s="25"/>
      <c r="D952" s="207"/>
      <c r="E952" s="7"/>
      <c r="F952" s="7"/>
      <c r="G952" s="7"/>
      <c r="H952" s="7"/>
      <c r="I952" s="7"/>
      <c r="J952" s="207"/>
      <c r="K952" s="207"/>
      <c r="L952" s="207"/>
      <c r="M952" s="7"/>
      <c r="N952" s="7"/>
      <c r="O952" s="7"/>
      <c r="P952" s="7"/>
      <c r="Q952" s="7"/>
      <c r="R952" s="7"/>
      <c r="S952" s="7"/>
      <c r="T952" s="207"/>
      <c r="U952" s="7"/>
      <c r="V952" s="7"/>
      <c r="W952" s="7"/>
      <c r="X952" s="7"/>
      <c r="Y952" s="207"/>
      <c r="Z952" s="7"/>
    </row>
    <row r="953" ht="14.25" customHeight="1">
      <c r="A953" s="7"/>
      <c r="B953" s="207"/>
      <c r="C953" s="25"/>
      <c r="D953" s="207"/>
      <c r="E953" s="7"/>
      <c r="F953" s="7"/>
      <c r="G953" s="7"/>
      <c r="H953" s="7"/>
      <c r="I953" s="7"/>
      <c r="J953" s="207"/>
      <c r="K953" s="207"/>
      <c r="L953" s="207"/>
      <c r="M953" s="7"/>
      <c r="N953" s="7"/>
      <c r="O953" s="7"/>
      <c r="P953" s="7"/>
      <c r="Q953" s="7"/>
      <c r="R953" s="7"/>
      <c r="S953" s="7"/>
      <c r="T953" s="207"/>
      <c r="U953" s="7"/>
      <c r="V953" s="7"/>
      <c r="W953" s="7"/>
      <c r="X953" s="7"/>
      <c r="Y953" s="207"/>
      <c r="Z953" s="7"/>
    </row>
    <row r="954" ht="14.25" customHeight="1">
      <c r="A954" s="7"/>
      <c r="B954" s="207"/>
      <c r="C954" s="25"/>
      <c r="D954" s="207"/>
      <c r="E954" s="7"/>
      <c r="F954" s="7"/>
      <c r="G954" s="7"/>
      <c r="H954" s="7"/>
      <c r="I954" s="7"/>
      <c r="J954" s="207"/>
      <c r="K954" s="207"/>
      <c r="L954" s="207"/>
      <c r="M954" s="7"/>
      <c r="N954" s="7"/>
      <c r="O954" s="7"/>
      <c r="P954" s="7"/>
      <c r="Q954" s="7"/>
      <c r="R954" s="7"/>
      <c r="S954" s="7"/>
      <c r="T954" s="207"/>
      <c r="U954" s="7"/>
      <c r="V954" s="7"/>
      <c r="W954" s="7"/>
      <c r="X954" s="7"/>
      <c r="Y954" s="207"/>
      <c r="Z954" s="7"/>
    </row>
    <row r="955" ht="14.25" customHeight="1">
      <c r="A955" s="7"/>
      <c r="B955" s="207"/>
      <c r="C955" s="25"/>
      <c r="D955" s="207"/>
      <c r="E955" s="7"/>
      <c r="F955" s="7"/>
      <c r="G955" s="7"/>
      <c r="H955" s="7"/>
      <c r="I955" s="7"/>
      <c r="J955" s="207"/>
      <c r="K955" s="207"/>
      <c r="L955" s="207"/>
      <c r="M955" s="7"/>
      <c r="N955" s="7"/>
      <c r="O955" s="7"/>
      <c r="P955" s="7"/>
      <c r="Q955" s="7"/>
      <c r="R955" s="7"/>
      <c r="S955" s="7"/>
      <c r="T955" s="207"/>
      <c r="U955" s="7"/>
      <c r="V955" s="7"/>
      <c r="W955" s="7"/>
      <c r="X955" s="7"/>
      <c r="Y955" s="207"/>
      <c r="Z955" s="7"/>
    </row>
    <row r="956" ht="14.25" customHeight="1">
      <c r="A956" s="7"/>
      <c r="B956" s="207"/>
      <c r="C956" s="25"/>
      <c r="D956" s="207"/>
      <c r="E956" s="7"/>
      <c r="F956" s="7"/>
      <c r="G956" s="7"/>
      <c r="H956" s="7"/>
      <c r="I956" s="7"/>
      <c r="J956" s="207"/>
      <c r="K956" s="207"/>
      <c r="L956" s="207"/>
      <c r="M956" s="7"/>
      <c r="N956" s="7"/>
      <c r="O956" s="7"/>
      <c r="P956" s="7"/>
      <c r="Q956" s="7"/>
      <c r="R956" s="7"/>
      <c r="S956" s="7"/>
      <c r="T956" s="207"/>
      <c r="U956" s="7"/>
      <c r="V956" s="7"/>
      <c r="W956" s="7"/>
      <c r="X956" s="7"/>
      <c r="Y956" s="207"/>
      <c r="Z956" s="7"/>
    </row>
    <row r="957" ht="14.25" customHeight="1">
      <c r="A957" s="7"/>
      <c r="B957" s="207"/>
      <c r="C957" s="25"/>
      <c r="D957" s="207"/>
      <c r="E957" s="7"/>
      <c r="F957" s="7"/>
      <c r="G957" s="7"/>
      <c r="H957" s="7"/>
      <c r="I957" s="7"/>
      <c r="J957" s="207"/>
      <c r="K957" s="207"/>
      <c r="L957" s="207"/>
      <c r="M957" s="7"/>
      <c r="N957" s="7"/>
      <c r="O957" s="7"/>
      <c r="P957" s="7"/>
      <c r="Q957" s="7"/>
      <c r="R957" s="7"/>
      <c r="S957" s="7"/>
      <c r="T957" s="207"/>
      <c r="U957" s="7"/>
      <c r="V957" s="7"/>
      <c r="W957" s="7"/>
      <c r="X957" s="7"/>
      <c r="Y957" s="207"/>
      <c r="Z957" s="7"/>
    </row>
    <row r="958" ht="14.25" customHeight="1">
      <c r="A958" s="7"/>
      <c r="B958" s="207"/>
      <c r="C958" s="25"/>
      <c r="D958" s="207"/>
      <c r="E958" s="7"/>
      <c r="F958" s="7"/>
      <c r="G958" s="7"/>
      <c r="H958" s="7"/>
      <c r="I958" s="7"/>
      <c r="J958" s="207"/>
      <c r="K958" s="207"/>
      <c r="L958" s="207"/>
      <c r="M958" s="7"/>
      <c r="N958" s="7"/>
      <c r="O958" s="7"/>
      <c r="P958" s="7"/>
      <c r="Q958" s="7"/>
      <c r="R958" s="7"/>
      <c r="S958" s="7"/>
      <c r="T958" s="207"/>
      <c r="U958" s="7"/>
      <c r="V958" s="7"/>
      <c r="W958" s="7"/>
      <c r="X958" s="7"/>
      <c r="Y958" s="207"/>
      <c r="Z958" s="7"/>
    </row>
    <row r="959" ht="14.25" customHeight="1">
      <c r="A959" s="7"/>
      <c r="B959" s="207"/>
      <c r="C959" s="25"/>
      <c r="D959" s="207"/>
      <c r="E959" s="7"/>
      <c r="F959" s="7"/>
      <c r="G959" s="7"/>
      <c r="H959" s="7"/>
      <c r="I959" s="7"/>
      <c r="J959" s="207"/>
      <c r="K959" s="207"/>
      <c r="L959" s="207"/>
      <c r="M959" s="7"/>
      <c r="N959" s="7"/>
      <c r="O959" s="7"/>
      <c r="P959" s="7"/>
      <c r="Q959" s="7"/>
      <c r="R959" s="7"/>
      <c r="S959" s="7"/>
      <c r="T959" s="207"/>
      <c r="U959" s="7"/>
      <c r="V959" s="7"/>
      <c r="W959" s="7"/>
      <c r="X959" s="7"/>
      <c r="Y959" s="207"/>
      <c r="Z959" s="7"/>
    </row>
    <row r="960" ht="14.25" customHeight="1">
      <c r="A960" s="7"/>
      <c r="B960" s="207"/>
      <c r="C960" s="25"/>
      <c r="D960" s="207"/>
      <c r="E960" s="7"/>
      <c r="F960" s="7"/>
      <c r="G960" s="7"/>
      <c r="H960" s="7"/>
      <c r="I960" s="7"/>
      <c r="J960" s="207"/>
      <c r="K960" s="207"/>
      <c r="L960" s="207"/>
      <c r="M960" s="7"/>
      <c r="N960" s="7"/>
      <c r="O960" s="7"/>
      <c r="P960" s="7"/>
      <c r="Q960" s="7"/>
      <c r="R960" s="7"/>
      <c r="S960" s="7"/>
      <c r="T960" s="207"/>
      <c r="U960" s="7"/>
      <c r="V960" s="7"/>
      <c r="W960" s="7"/>
      <c r="X960" s="7"/>
      <c r="Y960" s="207"/>
      <c r="Z960" s="7"/>
    </row>
    <row r="961" ht="14.25" customHeight="1">
      <c r="A961" s="7"/>
      <c r="B961" s="207"/>
      <c r="C961" s="25"/>
      <c r="D961" s="207"/>
      <c r="E961" s="7"/>
      <c r="F961" s="7"/>
      <c r="G961" s="7"/>
      <c r="H961" s="7"/>
      <c r="I961" s="7"/>
      <c r="J961" s="207"/>
      <c r="K961" s="207"/>
      <c r="L961" s="207"/>
      <c r="M961" s="7"/>
      <c r="N961" s="7"/>
      <c r="O961" s="7"/>
      <c r="P961" s="7"/>
      <c r="Q961" s="7"/>
      <c r="R961" s="7"/>
      <c r="S961" s="7"/>
      <c r="T961" s="207"/>
      <c r="U961" s="7"/>
      <c r="V961" s="7"/>
      <c r="W961" s="7"/>
      <c r="X961" s="7"/>
      <c r="Y961" s="207"/>
      <c r="Z961" s="7"/>
    </row>
    <row r="962" ht="14.25" customHeight="1">
      <c r="A962" s="7"/>
      <c r="B962" s="207"/>
      <c r="C962" s="25"/>
      <c r="D962" s="207"/>
      <c r="E962" s="7"/>
      <c r="F962" s="7"/>
      <c r="G962" s="7"/>
      <c r="H962" s="7"/>
      <c r="I962" s="7"/>
      <c r="J962" s="207"/>
      <c r="K962" s="207"/>
      <c r="L962" s="207"/>
      <c r="M962" s="7"/>
      <c r="N962" s="7"/>
      <c r="O962" s="7"/>
      <c r="P962" s="7"/>
      <c r="Q962" s="7"/>
      <c r="R962" s="7"/>
      <c r="S962" s="7"/>
      <c r="T962" s="207"/>
      <c r="U962" s="7"/>
      <c r="V962" s="7"/>
      <c r="W962" s="7"/>
      <c r="X962" s="7"/>
      <c r="Y962" s="207"/>
      <c r="Z962" s="7"/>
    </row>
    <row r="963" ht="14.25" customHeight="1">
      <c r="A963" s="7"/>
      <c r="B963" s="207"/>
      <c r="C963" s="25"/>
      <c r="D963" s="207"/>
      <c r="E963" s="7"/>
      <c r="F963" s="7"/>
      <c r="G963" s="7"/>
      <c r="H963" s="7"/>
      <c r="I963" s="7"/>
      <c r="J963" s="207"/>
      <c r="K963" s="207"/>
      <c r="L963" s="207"/>
      <c r="M963" s="7"/>
      <c r="N963" s="7"/>
      <c r="O963" s="7"/>
      <c r="P963" s="7"/>
      <c r="Q963" s="7"/>
      <c r="R963" s="7"/>
      <c r="S963" s="7"/>
      <c r="T963" s="207"/>
      <c r="U963" s="7"/>
      <c r="V963" s="7"/>
      <c r="W963" s="7"/>
      <c r="X963" s="7"/>
      <c r="Y963" s="207"/>
      <c r="Z963" s="7"/>
    </row>
    <row r="964" ht="14.25" customHeight="1">
      <c r="A964" s="7"/>
      <c r="B964" s="207"/>
      <c r="C964" s="25"/>
      <c r="D964" s="207"/>
      <c r="E964" s="7"/>
      <c r="F964" s="7"/>
      <c r="G964" s="7"/>
      <c r="H964" s="7"/>
      <c r="I964" s="7"/>
      <c r="J964" s="207"/>
      <c r="K964" s="207"/>
      <c r="L964" s="207"/>
      <c r="M964" s="7"/>
      <c r="N964" s="7"/>
      <c r="O964" s="7"/>
      <c r="P964" s="7"/>
      <c r="Q964" s="7"/>
      <c r="R964" s="7"/>
      <c r="S964" s="7"/>
      <c r="T964" s="207"/>
      <c r="U964" s="7"/>
      <c r="V964" s="7"/>
      <c r="W964" s="7"/>
      <c r="X964" s="7"/>
      <c r="Y964" s="207"/>
      <c r="Z964" s="7"/>
    </row>
    <row r="965" ht="14.25" customHeight="1">
      <c r="A965" s="7"/>
      <c r="B965" s="207"/>
      <c r="C965" s="25"/>
      <c r="D965" s="207"/>
      <c r="E965" s="7"/>
      <c r="F965" s="7"/>
      <c r="G965" s="7"/>
      <c r="H965" s="7"/>
      <c r="I965" s="7"/>
      <c r="J965" s="207"/>
      <c r="K965" s="207"/>
      <c r="L965" s="207"/>
      <c r="M965" s="7"/>
      <c r="N965" s="7"/>
      <c r="O965" s="7"/>
      <c r="P965" s="7"/>
      <c r="Q965" s="7"/>
      <c r="R965" s="7"/>
      <c r="S965" s="7"/>
      <c r="T965" s="207"/>
      <c r="U965" s="7"/>
      <c r="V965" s="7"/>
      <c r="W965" s="7"/>
      <c r="X965" s="7"/>
      <c r="Y965" s="207"/>
      <c r="Z965" s="7"/>
    </row>
    <row r="966" ht="14.25" customHeight="1">
      <c r="A966" s="7"/>
      <c r="B966" s="207"/>
      <c r="C966" s="25"/>
      <c r="D966" s="207"/>
      <c r="E966" s="7"/>
      <c r="F966" s="7"/>
      <c r="G966" s="7"/>
      <c r="H966" s="7"/>
      <c r="I966" s="7"/>
      <c r="J966" s="207"/>
      <c r="K966" s="207"/>
      <c r="L966" s="207"/>
      <c r="M966" s="7"/>
      <c r="N966" s="7"/>
      <c r="O966" s="7"/>
      <c r="P966" s="7"/>
      <c r="Q966" s="7"/>
      <c r="R966" s="7"/>
      <c r="S966" s="7"/>
      <c r="T966" s="207"/>
      <c r="U966" s="7"/>
      <c r="V966" s="7"/>
      <c r="W966" s="7"/>
      <c r="X966" s="7"/>
      <c r="Y966" s="207"/>
      <c r="Z966" s="7"/>
    </row>
    <row r="967" ht="14.25" customHeight="1">
      <c r="A967" s="7"/>
      <c r="B967" s="207"/>
      <c r="C967" s="25"/>
      <c r="D967" s="207"/>
      <c r="E967" s="7"/>
      <c r="F967" s="7"/>
      <c r="G967" s="7"/>
      <c r="H967" s="7"/>
      <c r="I967" s="7"/>
      <c r="J967" s="207"/>
      <c r="K967" s="207"/>
      <c r="L967" s="207"/>
      <c r="M967" s="7"/>
      <c r="N967" s="7"/>
      <c r="O967" s="7"/>
      <c r="P967" s="7"/>
      <c r="Q967" s="7"/>
      <c r="R967" s="7"/>
      <c r="S967" s="7"/>
      <c r="T967" s="207"/>
      <c r="U967" s="7"/>
      <c r="V967" s="7"/>
      <c r="W967" s="7"/>
      <c r="X967" s="7"/>
      <c r="Y967" s="207"/>
      <c r="Z967" s="7"/>
    </row>
    <row r="968" ht="14.25" customHeight="1">
      <c r="A968" s="7"/>
      <c r="B968" s="207"/>
      <c r="C968" s="25"/>
      <c r="D968" s="207"/>
      <c r="E968" s="7"/>
      <c r="F968" s="7"/>
      <c r="G968" s="7"/>
      <c r="H968" s="7"/>
      <c r="I968" s="7"/>
      <c r="J968" s="207"/>
      <c r="K968" s="207"/>
      <c r="L968" s="207"/>
      <c r="M968" s="7"/>
      <c r="N968" s="7"/>
      <c r="O968" s="7"/>
      <c r="P968" s="7"/>
      <c r="Q968" s="7"/>
      <c r="R968" s="7"/>
      <c r="S968" s="7"/>
      <c r="T968" s="207"/>
      <c r="U968" s="7"/>
      <c r="V968" s="7"/>
      <c r="W968" s="7"/>
      <c r="X968" s="7"/>
      <c r="Y968" s="207"/>
      <c r="Z968" s="7"/>
    </row>
    <row r="969" ht="14.25" customHeight="1">
      <c r="A969" s="7"/>
      <c r="B969" s="207"/>
      <c r="C969" s="25"/>
      <c r="D969" s="207"/>
      <c r="E969" s="7"/>
      <c r="F969" s="7"/>
      <c r="G969" s="7"/>
      <c r="H969" s="7"/>
      <c r="I969" s="7"/>
      <c r="J969" s="207"/>
      <c r="K969" s="207"/>
      <c r="L969" s="207"/>
      <c r="M969" s="7"/>
      <c r="N969" s="7"/>
      <c r="O969" s="7"/>
      <c r="P969" s="7"/>
      <c r="Q969" s="7"/>
      <c r="R969" s="7"/>
      <c r="S969" s="7"/>
      <c r="T969" s="207"/>
      <c r="U969" s="7"/>
      <c r="V969" s="7"/>
      <c r="W969" s="7"/>
      <c r="X969" s="7"/>
      <c r="Y969" s="207"/>
      <c r="Z969" s="7"/>
    </row>
    <row r="970" ht="14.25" customHeight="1">
      <c r="A970" s="7"/>
      <c r="B970" s="207"/>
      <c r="C970" s="25"/>
      <c r="D970" s="207"/>
      <c r="E970" s="7"/>
      <c r="F970" s="7"/>
      <c r="G970" s="7"/>
      <c r="H970" s="7"/>
      <c r="I970" s="7"/>
      <c r="J970" s="207"/>
      <c r="K970" s="207"/>
      <c r="L970" s="207"/>
      <c r="M970" s="7"/>
      <c r="N970" s="7"/>
      <c r="O970" s="7"/>
      <c r="P970" s="7"/>
      <c r="Q970" s="7"/>
      <c r="R970" s="7"/>
      <c r="S970" s="7"/>
      <c r="T970" s="207"/>
      <c r="U970" s="7"/>
      <c r="V970" s="7"/>
      <c r="W970" s="7"/>
      <c r="X970" s="7"/>
      <c r="Y970" s="207"/>
      <c r="Z970" s="7"/>
    </row>
    <row r="971" ht="14.25" customHeight="1">
      <c r="A971" s="7"/>
      <c r="B971" s="207"/>
      <c r="C971" s="25"/>
      <c r="D971" s="207"/>
      <c r="E971" s="7"/>
      <c r="F971" s="7"/>
      <c r="G971" s="7"/>
      <c r="H971" s="7"/>
      <c r="I971" s="7"/>
      <c r="J971" s="207"/>
      <c r="K971" s="207"/>
      <c r="L971" s="207"/>
      <c r="M971" s="7"/>
      <c r="N971" s="7"/>
      <c r="O971" s="7"/>
      <c r="P971" s="7"/>
      <c r="Q971" s="7"/>
      <c r="R971" s="7"/>
      <c r="S971" s="7"/>
      <c r="T971" s="207"/>
      <c r="U971" s="7"/>
      <c r="V971" s="7"/>
      <c r="W971" s="7"/>
      <c r="X971" s="7"/>
      <c r="Y971" s="207"/>
      <c r="Z971" s="7"/>
    </row>
    <row r="972" ht="14.25" customHeight="1">
      <c r="A972" s="7"/>
      <c r="B972" s="207"/>
      <c r="C972" s="25"/>
      <c r="D972" s="207"/>
      <c r="E972" s="7"/>
      <c r="F972" s="7"/>
      <c r="G972" s="7"/>
      <c r="H972" s="7"/>
      <c r="I972" s="7"/>
      <c r="J972" s="207"/>
      <c r="K972" s="207"/>
      <c r="L972" s="207"/>
      <c r="M972" s="7"/>
      <c r="N972" s="7"/>
      <c r="O972" s="7"/>
      <c r="P972" s="7"/>
      <c r="Q972" s="7"/>
      <c r="R972" s="7"/>
      <c r="S972" s="7"/>
      <c r="T972" s="207"/>
      <c r="U972" s="7"/>
      <c r="V972" s="7"/>
      <c r="W972" s="7"/>
      <c r="X972" s="7"/>
      <c r="Y972" s="207"/>
      <c r="Z972" s="7"/>
    </row>
    <row r="973" ht="14.25" customHeight="1">
      <c r="A973" s="7"/>
      <c r="B973" s="207"/>
      <c r="C973" s="25"/>
      <c r="D973" s="207"/>
      <c r="E973" s="7"/>
      <c r="F973" s="7"/>
      <c r="G973" s="7"/>
      <c r="H973" s="7"/>
      <c r="I973" s="7"/>
      <c r="J973" s="207"/>
      <c r="K973" s="207"/>
      <c r="L973" s="207"/>
      <c r="M973" s="7"/>
      <c r="N973" s="7"/>
      <c r="O973" s="7"/>
      <c r="P973" s="7"/>
      <c r="Q973" s="7"/>
      <c r="R973" s="7"/>
      <c r="S973" s="7"/>
      <c r="T973" s="207"/>
      <c r="U973" s="7"/>
      <c r="V973" s="7"/>
      <c r="W973" s="7"/>
      <c r="X973" s="7"/>
      <c r="Y973" s="207"/>
      <c r="Z973" s="7"/>
    </row>
    <row r="974" ht="14.25" customHeight="1">
      <c r="A974" s="7"/>
      <c r="B974" s="207"/>
      <c r="C974" s="25"/>
      <c r="D974" s="207"/>
      <c r="E974" s="7"/>
      <c r="F974" s="7"/>
      <c r="G974" s="7"/>
      <c r="H974" s="7"/>
      <c r="I974" s="7"/>
      <c r="J974" s="207"/>
      <c r="K974" s="207"/>
      <c r="L974" s="207"/>
      <c r="M974" s="7"/>
      <c r="N974" s="7"/>
      <c r="O974" s="7"/>
      <c r="P974" s="7"/>
      <c r="Q974" s="7"/>
      <c r="R974" s="7"/>
      <c r="S974" s="7"/>
      <c r="T974" s="207"/>
      <c r="U974" s="7"/>
      <c r="V974" s="7"/>
      <c r="W974" s="7"/>
      <c r="X974" s="7"/>
      <c r="Y974" s="207"/>
      <c r="Z974" s="7"/>
    </row>
    <row r="975" ht="14.25" customHeight="1">
      <c r="A975" s="7"/>
      <c r="B975" s="207"/>
      <c r="C975" s="25"/>
      <c r="D975" s="207"/>
      <c r="E975" s="7"/>
      <c r="F975" s="7"/>
      <c r="G975" s="7"/>
      <c r="H975" s="7"/>
      <c r="I975" s="7"/>
      <c r="J975" s="207"/>
      <c r="K975" s="207"/>
      <c r="L975" s="207"/>
      <c r="M975" s="7"/>
      <c r="N975" s="7"/>
      <c r="O975" s="7"/>
      <c r="P975" s="7"/>
      <c r="Q975" s="7"/>
      <c r="R975" s="7"/>
      <c r="S975" s="7"/>
      <c r="T975" s="207"/>
      <c r="U975" s="7"/>
      <c r="V975" s="7"/>
      <c r="W975" s="7"/>
      <c r="X975" s="7"/>
      <c r="Y975" s="207"/>
      <c r="Z975" s="7"/>
    </row>
    <row r="976" ht="14.25" customHeight="1">
      <c r="A976" s="7"/>
      <c r="B976" s="207"/>
      <c r="C976" s="25"/>
      <c r="D976" s="207"/>
      <c r="E976" s="7"/>
      <c r="F976" s="7"/>
      <c r="G976" s="7"/>
      <c r="H976" s="7"/>
      <c r="I976" s="7"/>
      <c r="J976" s="207"/>
      <c r="K976" s="207"/>
      <c r="L976" s="207"/>
      <c r="M976" s="7"/>
      <c r="N976" s="7"/>
      <c r="O976" s="7"/>
      <c r="P976" s="7"/>
      <c r="Q976" s="7"/>
      <c r="R976" s="7"/>
      <c r="S976" s="7"/>
      <c r="T976" s="207"/>
      <c r="U976" s="7"/>
      <c r="V976" s="7"/>
      <c r="W976" s="7"/>
      <c r="X976" s="7"/>
      <c r="Y976" s="207"/>
      <c r="Z976" s="7"/>
    </row>
    <row r="977" ht="14.25" customHeight="1">
      <c r="A977" s="7"/>
      <c r="B977" s="207"/>
      <c r="C977" s="25"/>
      <c r="D977" s="207"/>
      <c r="E977" s="7"/>
      <c r="F977" s="7"/>
      <c r="G977" s="7"/>
      <c r="H977" s="7"/>
      <c r="I977" s="7"/>
      <c r="J977" s="207"/>
      <c r="K977" s="207"/>
      <c r="L977" s="207"/>
      <c r="M977" s="7"/>
      <c r="N977" s="7"/>
      <c r="O977" s="7"/>
      <c r="P977" s="7"/>
      <c r="Q977" s="7"/>
      <c r="R977" s="7"/>
      <c r="S977" s="7"/>
      <c r="T977" s="207"/>
      <c r="U977" s="7"/>
      <c r="V977" s="7"/>
      <c r="W977" s="7"/>
      <c r="X977" s="7"/>
      <c r="Y977" s="207"/>
      <c r="Z977" s="7"/>
    </row>
    <row r="978" ht="14.25" customHeight="1">
      <c r="A978" s="7"/>
      <c r="B978" s="207"/>
      <c r="C978" s="25"/>
      <c r="D978" s="207"/>
      <c r="E978" s="7"/>
      <c r="F978" s="7"/>
      <c r="G978" s="7"/>
      <c r="H978" s="7"/>
      <c r="I978" s="7"/>
      <c r="J978" s="207"/>
      <c r="K978" s="207"/>
      <c r="L978" s="207"/>
      <c r="M978" s="7"/>
      <c r="N978" s="7"/>
      <c r="O978" s="7"/>
      <c r="P978" s="7"/>
      <c r="Q978" s="7"/>
      <c r="R978" s="7"/>
      <c r="S978" s="7"/>
      <c r="T978" s="207"/>
      <c r="U978" s="7"/>
      <c r="V978" s="7"/>
      <c r="W978" s="7"/>
      <c r="X978" s="7"/>
      <c r="Y978" s="207"/>
      <c r="Z978" s="7"/>
    </row>
    <row r="979" ht="14.25" customHeight="1">
      <c r="A979" s="7"/>
      <c r="B979" s="207"/>
      <c r="C979" s="25"/>
      <c r="D979" s="207"/>
      <c r="E979" s="7"/>
      <c r="F979" s="7"/>
      <c r="G979" s="7"/>
      <c r="H979" s="7"/>
      <c r="I979" s="7"/>
      <c r="J979" s="207"/>
      <c r="K979" s="207"/>
      <c r="L979" s="207"/>
      <c r="M979" s="7"/>
      <c r="N979" s="7"/>
      <c r="O979" s="7"/>
      <c r="P979" s="7"/>
      <c r="Q979" s="7"/>
      <c r="R979" s="7"/>
      <c r="S979" s="7"/>
      <c r="T979" s="207"/>
      <c r="U979" s="7"/>
      <c r="V979" s="7"/>
      <c r="W979" s="7"/>
      <c r="X979" s="7"/>
      <c r="Y979" s="207"/>
      <c r="Z979" s="7"/>
    </row>
    <row r="980" ht="14.25" customHeight="1">
      <c r="A980" s="7"/>
      <c r="B980" s="207"/>
      <c r="C980" s="25"/>
      <c r="D980" s="207"/>
      <c r="E980" s="7"/>
      <c r="F980" s="7"/>
      <c r="G980" s="7"/>
      <c r="H980" s="7"/>
      <c r="I980" s="7"/>
      <c r="J980" s="207"/>
      <c r="K980" s="207"/>
      <c r="L980" s="207"/>
      <c r="M980" s="7"/>
      <c r="N980" s="7"/>
      <c r="O980" s="7"/>
      <c r="P980" s="7"/>
      <c r="Q980" s="7"/>
      <c r="R980" s="7"/>
      <c r="S980" s="7"/>
      <c r="T980" s="207"/>
      <c r="U980" s="7"/>
      <c r="V980" s="7"/>
      <c r="W980" s="7"/>
      <c r="X980" s="7"/>
      <c r="Y980" s="207"/>
      <c r="Z980" s="7"/>
    </row>
    <row r="981" ht="14.25" customHeight="1">
      <c r="A981" s="7"/>
      <c r="B981" s="207"/>
      <c r="C981" s="25"/>
      <c r="D981" s="207"/>
      <c r="E981" s="7"/>
      <c r="F981" s="7"/>
      <c r="G981" s="7"/>
      <c r="H981" s="7"/>
      <c r="I981" s="7"/>
      <c r="J981" s="207"/>
      <c r="K981" s="207"/>
      <c r="L981" s="207"/>
      <c r="M981" s="7"/>
      <c r="N981" s="7"/>
      <c r="O981" s="7"/>
      <c r="P981" s="7"/>
      <c r="Q981" s="7"/>
      <c r="R981" s="7"/>
      <c r="S981" s="7"/>
      <c r="T981" s="207"/>
      <c r="U981" s="7"/>
      <c r="V981" s="7"/>
      <c r="W981" s="7"/>
      <c r="X981" s="7"/>
      <c r="Y981" s="207"/>
      <c r="Z981" s="7"/>
    </row>
    <row r="982" ht="14.25" customHeight="1">
      <c r="A982" s="7"/>
      <c r="B982" s="207"/>
      <c r="C982" s="25"/>
      <c r="D982" s="207"/>
      <c r="E982" s="7"/>
      <c r="F982" s="7"/>
      <c r="G982" s="7"/>
      <c r="H982" s="7"/>
      <c r="I982" s="7"/>
      <c r="J982" s="207"/>
      <c r="K982" s="207"/>
      <c r="L982" s="207"/>
      <c r="M982" s="7"/>
      <c r="N982" s="7"/>
      <c r="O982" s="7"/>
      <c r="P982" s="7"/>
      <c r="Q982" s="7"/>
      <c r="R982" s="7"/>
      <c r="S982" s="7"/>
      <c r="T982" s="207"/>
      <c r="U982" s="7"/>
      <c r="V982" s="7"/>
      <c r="W982" s="7"/>
      <c r="X982" s="7"/>
      <c r="Y982" s="207"/>
      <c r="Z982" s="7"/>
    </row>
    <row r="983" ht="14.25" customHeight="1">
      <c r="A983" s="7"/>
      <c r="B983" s="207"/>
      <c r="C983" s="25"/>
      <c r="D983" s="207"/>
      <c r="E983" s="7"/>
      <c r="F983" s="7"/>
      <c r="G983" s="7"/>
      <c r="H983" s="7"/>
      <c r="I983" s="7"/>
      <c r="J983" s="207"/>
      <c r="K983" s="207"/>
      <c r="L983" s="207"/>
      <c r="M983" s="7"/>
      <c r="N983" s="7"/>
      <c r="O983" s="7"/>
      <c r="P983" s="7"/>
      <c r="Q983" s="7"/>
      <c r="R983" s="7"/>
      <c r="S983" s="7"/>
      <c r="T983" s="207"/>
      <c r="U983" s="7"/>
      <c r="V983" s="7"/>
      <c r="W983" s="7"/>
      <c r="X983" s="7"/>
      <c r="Y983" s="207"/>
      <c r="Z983" s="7"/>
    </row>
    <row r="984" ht="14.25" customHeight="1">
      <c r="A984" s="7"/>
      <c r="B984" s="207"/>
      <c r="C984" s="25"/>
      <c r="D984" s="207"/>
      <c r="E984" s="7"/>
      <c r="F984" s="7"/>
      <c r="G984" s="7"/>
      <c r="H984" s="7"/>
      <c r="I984" s="7"/>
      <c r="J984" s="207"/>
      <c r="K984" s="207"/>
      <c r="L984" s="207"/>
      <c r="M984" s="7"/>
      <c r="N984" s="7"/>
      <c r="O984" s="7"/>
      <c r="P984" s="7"/>
      <c r="Q984" s="7"/>
      <c r="R984" s="7"/>
      <c r="S984" s="7"/>
      <c r="T984" s="207"/>
      <c r="U984" s="7"/>
      <c r="V984" s="7"/>
      <c r="W984" s="7"/>
      <c r="X984" s="7"/>
      <c r="Y984" s="207"/>
      <c r="Z984" s="7"/>
    </row>
    <row r="985" ht="14.25" customHeight="1">
      <c r="A985" s="7"/>
      <c r="B985" s="207"/>
      <c r="C985" s="25"/>
      <c r="D985" s="207"/>
      <c r="E985" s="7"/>
      <c r="F985" s="7"/>
      <c r="G985" s="7"/>
      <c r="H985" s="7"/>
      <c r="I985" s="7"/>
      <c r="J985" s="207"/>
      <c r="K985" s="207"/>
      <c r="L985" s="207"/>
      <c r="M985" s="7"/>
      <c r="N985" s="7"/>
      <c r="O985" s="7"/>
      <c r="P985" s="7"/>
      <c r="Q985" s="7"/>
      <c r="R985" s="7"/>
      <c r="S985" s="7"/>
      <c r="T985" s="207"/>
      <c r="U985" s="7"/>
      <c r="V985" s="7"/>
      <c r="W985" s="7"/>
      <c r="X985" s="7"/>
      <c r="Y985" s="207"/>
      <c r="Z985" s="7"/>
    </row>
    <row r="986" ht="14.25" customHeight="1">
      <c r="A986" s="7"/>
      <c r="B986" s="207"/>
      <c r="C986" s="25"/>
      <c r="D986" s="207"/>
      <c r="E986" s="7"/>
      <c r="F986" s="7"/>
      <c r="G986" s="7"/>
      <c r="H986" s="7"/>
      <c r="I986" s="7"/>
      <c r="J986" s="207"/>
      <c r="K986" s="207"/>
      <c r="L986" s="207"/>
      <c r="M986" s="7"/>
      <c r="N986" s="7"/>
      <c r="O986" s="7"/>
      <c r="P986" s="7"/>
      <c r="Q986" s="7"/>
      <c r="R986" s="7"/>
      <c r="S986" s="7"/>
      <c r="T986" s="207"/>
      <c r="U986" s="7"/>
      <c r="V986" s="7"/>
      <c r="W986" s="7"/>
      <c r="X986" s="7"/>
      <c r="Y986" s="207"/>
      <c r="Z986" s="7"/>
    </row>
    <row r="987" ht="14.25" customHeight="1">
      <c r="A987" s="7"/>
      <c r="B987" s="207"/>
      <c r="C987" s="25"/>
      <c r="D987" s="207"/>
      <c r="E987" s="7"/>
      <c r="F987" s="7"/>
      <c r="G987" s="7"/>
      <c r="H987" s="7"/>
      <c r="I987" s="7"/>
      <c r="J987" s="207"/>
      <c r="K987" s="207"/>
      <c r="L987" s="207"/>
      <c r="M987" s="7"/>
      <c r="N987" s="7"/>
      <c r="O987" s="7"/>
      <c r="P987" s="7"/>
      <c r="Q987" s="7"/>
      <c r="R987" s="7"/>
      <c r="S987" s="7"/>
      <c r="T987" s="207"/>
      <c r="U987" s="7"/>
      <c r="V987" s="7"/>
      <c r="W987" s="7"/>
      <c r="X987" s="7"/>
      <c r="Y987" s="207"/>
      <c r="Z987" s="7"/>
    </row>
    <row r="988" ht="14.25" customHeight="1">
      <c r="A988" s="7"/>
      <c r="B988" s="207"/>
      <c r="C988" s="25"/>
      <c r="D988" s="207"/>
      <c r="E988" s="7"/>
      <c r="F988" s="7"/>
      <c r="G988" s="7"/>
      <c r="H988" s="7"/>
      <c r="I988" s="7"/>
      <c r="J988" s="207"/>
      <c r="K988" s="207"/>
      <c r="L988" s="207"/>
      <c r="M988" s="7"/>
      <c r="N988" s="7"/>
      <c r="O988" s="7"/>
      <c r="P988" s="7"/>
      <c r="Q988" s="7"/>
      <c r="R988" s="7"/>
      <c r="S988" s="7"/>
      <c r="T988" s="207"/>
      <c r="U988" s="7"/>
      <c r="V988" s="7"/>
      <c r="W988" s="7"/>
      <c r="X988" s="7"/>
      <c r="Y988" s="207"/>
      <c r="Z988" s="7"/>
    </row>
    <row r="989" ht="14.25" customHeight="1">
      <c r="A989" s="7"/>
      <c r="B989" s="207"/>
      <c r="C989" s="25"/>
      <c r="D989" s="207"/>
      <c r="E989" s="7"/>
      <c r="F989" s="7"/>
      <c r="G989" s="7"/>
      <c r="H989" s="7"/>
      <c r="I989" s="7"/>
      <c r="J989" s="207"/>
      <c r="K989" s="207"/>
      <c r="L989" s="207"/>
      <c r="M989" s="7"/>
      <c r="N989" s="7"/>
      <c r="O989" s="7"/>
      <c r="P989" s="7"/>
      <c r="Q989" s="7"/>
      <c r="R989" s="7"/>
      <c r="S989" s="7"/>
      <c r="T989" s="207"/>
      <c r="U989" s="7"/>
      <c r="V989" s="7"/>
      <c r="W989" s="7"/>
      <c r="X989" s="7"/>
      <c r="Y989" s="207"/>
      <c r="Z989" s="7"/>
    </row>
    <row r="990" ht="14.25" customHeight="1">
      <c r="A990" s="7"/>
      <c r="B990" s="207"/>
      <c r="C990" s="25"/>
      <c r="D990" s="207"/>
      <c r="E990" s="7"/>
      <c r="F990" s="7"/>
      <c r="G990" s="7"/>
      <c r="H990" s="7"/>
      <c r="I990" s="7"/>
      <c r="J990" s="207"/>
      <c r="K990" s="207"/>
      <c r="L990" s="207"/>
      <c r="M990" s="7"/>
      <c r="N990" s="7"/>
      <c r="O990" s="7"/>
      <c r="P990" s="7"/>
      <c r="Q990" s="7"/>
      <c r="R990" s="7"/>
      <c r="S990" s="7"/>
      <c r="T990" s="207"/>
      <c r="U990" s="7"/>
      <c r="V990" s="7"/>
      <c r="W990" s="7"/>
      <c r="X990" s="7"/>
      <c r="Y990" s="207"/>
      <c r="Z990" s="7"/>
    </row>
    <row r="991" ht="14.25" customHeight="1">
      <c r="A991" s="7"/>
      <c r="B991" s="207"/>
      <c r="C991" s="25"/>
      <c r="D991" s="207"/>
      <c r="E991" s="7"/>
      <c r="F991" s="7"/>
      <c r="G991" s="7"/>
      <c r="H991" s="7"/>
      <c r="I991" s="7"/>
      <c r="J991" s="207"/>
      <c r="K991" s="207"/>
      <c r="L991" s="207"/>
      <c r="M991" s="7"/>
      <c r="N991" s="7"/>
      <c r="O991" s="7"/>
      <c r="P991" s="7"/>
      <c r="Q991" s="7"/>
      <c r="R991" s="7"/>
      <c r="S991" s="7"/>
      <c r="T991" s="207"/>
      <c r="U991" s="7"/>
      <c r="V991" s="7"/>
      <c r="W991" s="7"/>
      <c r="X991" s="7"/>
      <c r="Y991" s="207"/>
      <c r="Z991" s="7"/>
    </row>
    <row r="992" ht="14.25" customHeight="1">
      <c r="A992" s="7"/>
      <c r="B992" s="207"/>
      <c r="C992" s="25"/>
      <c r="D992" s="207"/>
      <c r="E992" s="7"/>
      <c r="F992" s="7"/>
      <c r="G992" s="7"/>
      <c r="H992" s="7"/>
      <c r="I992" s="7"/>
      <c r="J992" s="207"/>
      <c r="K992" s="207"/>
      <c r="L992" s="207"/>
      <c r="M992" s="7"/>
      <c r="N992" s="7"/>
      <c r="O992" s="7"/>
      <c r="P992" s="7"/>
      <c r="Q992" s="7"/>
      <c r="R992" s="7"/>
      <c r="S992" s="7"/>
      <c r="T992" s="207"/>
      <c r="U992" s="7"/>
      <c r="V992" s="7"/>
      <c r="W992" s="7"/>
      <c r="X992" s="7"/>
      <c r="Y992" s="207"/>
      <c r="Z992" s="7"/>
    </row>
    <row r="993" ht="14.25" customHeight="1">
      <c r="A993" s="7"/>
      <c r="B993" s="207"/>
      <c r="C993" s="25"/>
      <c r="D993" s="207"/>
      <c r="E993" s="7"/>
      <c r="F993" s="7"/>
      <c r="G993" s="7"/>
      <c r="H993" s="7"/>
      <c r="I993" s="7"/>
      <c r="J993" s="207"/>
      <c r="K993" s="207"/>
      <c r="L993" s="207"/>
      <c r="M993" s="7"/>
      <c r="N993" s="7"/>
      <c r="O993" s="7"/>
      <c r="P993" s="7"/>
      <c r="Q993" s="7"/>
      <c r="R993" s="7"/>
      <c r="S993" s="7"/>
      <c r="T993" s="207"/>
      <c r="U993" s="7"/>
      <c r="V993" s="7"/>
      <c r="W993" s="7"/>
      <c r="X993" s="7"/>
      <c r="Y993" s="207"/>
      <c r="Z993" s="7"/>
    </row>
    <row r="994" ht="14.25" customHeight="1">
      <c r="A994" s="7"/>
      <c r="B994" s="207"/>
      <c r="C994" s="25"/>
      <c r="D994" s="207"/>
      <c r="E994" s="7"/>
      <c r="F994" s="7"/>
      <c r="G994" s="7"/>
      <c r="H994" s="7"/>
      <c r="I994" s="7"/>
      <c r="J994" s="207"/>
      <c r="K994" s="207"/>
      <c r="L994" s="207"/>
      <c r="M994" s="7"/>
      <c r="N994" s="7"/>
      <c r="O994" s="7"/>
      <c r="P994" s="7"/>
      <c r="Q994" s="7"/>
      <c r="R994" s="7"/>
      <c r="S994" s="7"/>
      <c r="T994" s="207"/>
      <c r="U994" s="7"/>
      <c r="V994" s="7"/>
      <c r="W994" s="7"/>
      <c r="X994" s="7"/>
      <c r="Y994" s="207"/>
      <c r="Z994" s="7"/>
    </row>
    <row r="995" ht="14.25" customHeight="1">
      <c r="A995" s="7"/>
      <c r="B995" s="207"/>
      <c r="C995" s="25"/>
      <c r="D995" s="207"/>
      <c r="E995" s="7"/>
      <c r="F995" s="7"/>
      <c r="G995" s="7"/>
      <c r="H995" s="7"/>
      <c r="I995" s="7"/>
      <c r="J995" s="207"/>
      <c r="K995" s="207"/>
      <c r="L995" s="207"/>
      <c r="M995" s="7"/>
      <c r="N995" s="7"/>
      <c r="O995" s="7"/>
      <c r="P995" s="7"/>
      <c r="Q995" s="7"/>
      <c r="R995" s="7"/>
      <c r="S995" s="7"/>
      <c r="T995" s="207"/>
      <c r="U995" s="7"/>
      <c r="V995" s="7"/>
      <c r="W995" s="7"/>
      <c r="X995" s="7"/>
      <c r="Y995" s="207"/>
      <c r="Z995" s="7"/>
    </row>
    <row r="996" ht="14.25" customHeight="1">
      <c r="A996" s="7"/>
      <c r="B996" s="207"/>
      <c r="C996" s="25"/>
      <c r="D996" s="207"/>
      <c r="E996" s="7"/>
      <c r="F996" s="7"/>
      <c r="G996" s="7"/>
      <c r="H996" s="7"/>
      <c r="I996" s="7"/>
      <c r="J996" s="207"/>
      <c r="K996" s="207"/>
      <c r="L996" s="207"/>
      <c r="M996" s="7"/>
      <c r="N996" s="7"/>
      <c r="O996" s="7"/>
      <c r="P996" s="7"/>
      <c r="Q996" s="7"/>
      <c r="R996" s="7"/>
      <c r="S996" s="7"/>
      <c r="T996" s="207"/>
      <c r="U996" s="7"/>
      <c r="V996" s="7"/>
      <c r="W996" s="7"/>
      <c r="X996" s="7"/>
      <c r="Y996" s="207"/>
      <c r="Z996" s="7"/>
    </row>
    <row r="997" ht="14.25" customHeight="1">
      <c r="A997" s="7"/>
      <c r="B997" s="207"/>
      <c r="C997" s="25"/>
      <c r="D997" s="207"/>
      <c r="E997" s="7"/>
      <c r="F997" s="7"/>
      <c r="G997" s="7"/>
      <c r="H997" s="7"/>
      <c r="I997" s="7"/>
      <c r="J997" s="207"/>
      <c r="K997" s="207"/>
      <c r="L997" s="207"/>
      <c r="M997" s="7"/>
      <c r="N997" s="7"/>
      <c r="O997" s="7"/>
      <c r="P997" s="7"/>
      <c r="Q997" s="7"/>
      <c r="R997" s="7"/>
      <c r="S997" s="7"/>
      <c r="T997" s="207"/>
      <c r="U997" s="7"/>
      <c r="V997" s="7"/>
      <c r="W997" s="7"/>
      <c r="X997" s="7"/>
      <c r="Y997" s="207"/>
      <c r="Z997" s="7"/>
    </row>
    <row r="998" ht="14.25" customHeight="1">
      <c r="A998" s="7"/>
      <c r="B998" s="207"/>
      <c r="C998" s="25"/>
      <c r="D998" s="207"/>
      <c r="E998" s="7"/>
      <c r="F998" s="7"/>
      <c r="G998" s="7"/>
      <c r="H998" s="7"/>
      <c r="I998" s="7"/>
      <c r="J998" s="207"/>
      <c r="K998" s="207"/>
      <c r="L998" s="207"/>
      <c r="M998" s="7"/>
      <c r="N998" s="7"/>
      <c r="O998" s="7"/>
      <c r="P998" s="7"/>
      <c r="Q998" s="7"/>
      <c r="R998" s="7"/>
      <c r="S998" s="7"/>
      <c r="T998" s="207"/>
      <c r="U998" s="7"/>
      <c r="V998" s="7"/>
      <c r="W998" s="7"/>
      <c r="X998" s="7"/>
      <c r="Y998" s="207"/>
      <c r="Z998" s="7"/>
    </row>
    <row r="999" ht="14.25" customHeight="1">
      <c r="A999" s="7"/>
      <c r="B999" s="207"/>
      <c r="C999" s="25"/>
      <c r="D999" s="207"/>
      <c r="E999" s="7"/>
      <c r="F999" s="7"/>
      <c r="G999" s="7"/>
      <c r="H999" s="7"/>
      <c r="I999" s="7"/>
      <c r="J999" s="207"/>
      <c r="K999" s="207"/>
      <c r="L999" s="207"/>
      <c r="M999" s="7"/>
      <c r="N999" s="7"/>
      <c r="O999" s="7"/>
      <c r="P999" s="7"/>
      <c r="Q999" s="7"/>
      <c r="R999" s="7"/>
      <c r="S999" s="7"/>
      <c r="T999" s="207"/>
      <c r="U999" s="7"/>
      <c r="V999" s="7"/>
      <c r="W999" s="7"/>
      <c r="X999" s="7"/>
      <c r="Y999" s="207"/>
      <c r="Z999" s="7"/>
    </row>
    <row r="1000" ht="14.25" customHeight="1">
      <c r="A1000" s="7"/>
      <c r="B1000" s="207"/>
      <c r="C1000" s="25"/>
      <c r="D1000" s="207"/>
      <c r="E1000" s="7"/>
      <c r="F1000" s="7"/>
      <c r="G1000" s="7"/>
      <c r="H1000" s="7"/>
      <c r="I1000" s="7"/>
      <c r="J1000" s="207"/>
      <c r="K1000" s="207"/>
      <c r="L1000" s="207"/>
      <c r="M1000" s="7"/>
      <c r="N1000" s="7"/>
      <c r="O1000" s="7"/>
      <c r="P1000" s="7"/>
      <c r="Q1000" s="7"/>
      <c r="R1000" s="7"/>
      <c r="S1000" s="7"/>
      <c r="T1000" s="207"/>
      <c r="U1000" s="7"/>
      <c r="V1000" s="7"/>
      <c r="W1000" s="7"/>
      <c r="X1000" s="7"/>
      <c r="Y1000" s="207"/>
      <c r="Z1000" s="7"/>
    </row>
    <row r="1001" ht="14.25" customHeight="1">
      <c r="A1001" s="7"/>
      <c r="B1001" s="207"/>
      <c r="C1001" s="25"/>
      <c r="D1001" s="207"/>
      <c r="E1001" s="7"/>
      <c r="F1001" s="7"/>
      <c r="G1001" s="7"/>
      <c r="H1001" s="7"/>
      <c r="I1001" s="7"/>
      <c r="J1001" s="207"/>
      <c r="K1001" s="207"/>
      <c r="L1001" s="207"/>
      <c r="M1001" s="7"/>
      <c r="N1001" s="7"/>
      <c r="O1001" s="7"/>
      <c r="P1001" s="7"/>
      <c r="Q1001" s="7"/>
      <c r="R1001" s="7"/>
      <c r="S1001" s="7"/>
      <c r="T1001" s="207"/>
      <c r="U1001" s="7"/>
      <c r="V1001" s="7"/>
      <c r="W1001" s="7"/>
      <c r="X1001" s="7"/>
      <c r="Y1001" s="207"/>
      <c r="Z1001" s="7"/>
    </row>
    <row r="1002" ht="14.25" customHeight="1">
      <c r="A1002" s="7"/>
      <c r="B1002" s="207"/>
      <c r="C1002" s="25"/>
      <c r="D1002" s="207"/>
      <c r="E1002" s="7"/>
      <c r="F1002" s="7"/>
      <c r="G1002" s="7"/>
      <c r="H1002" s="7"/>
      <c r="I1002" s="7"/>
      <c r="J1002" s="207"/>
      <c r="K1002" s="207"/>
      <c r="L1002" s="207"/>
      <c r="M1002" s="7"/>
      <c r="N1002" s="7"/>
      <c r="O1002" s="7"/>
      <c r="P1002" s="7"/>
      <c r="Q1002" s="7"/>
      <c r="R1002" s="7"/>
      <c r="S1002" s="7"/>
      <c r="T1002" s="207"/>
      <c r="U1002" s="7"/>
      <c r="V1002" s="7"/>
      <c r="W1002" s="7"/>
      <c r="X1002" s="7"/>
      <c r="Y1002" s="207"/>
      <c r="Z1002" s="7"/>
    </row>
  </sheetData>
  <autoFilter ref="$D$4:$D$122">
    <filterColumn colId="0">
      <filters>
        <filter val="Required"/>
      </filters>
    </filterColumn>
  </autoFilter>
  <mergeCells count="27">
    <mergeCell ref="G6:Y6"/>
    <mergeCell ref="G8:Y8"/>
    <mergeCell ref="G9:L9"/>
    <mergeCell ref="N9:O9"/>
    <mergeCell ref="Q9:T9"/>
    <mergeCell ref="V9:Y9"/>
    <mergeCell ref="G10:H10"/>
    <mergeCell ref="G75:L75"/>
    <mergeCell ref="G76:H76"/>
    <mergeCell ref="G72:Y72"/>
    <mergeCell ref="G73:Y73"/>
    <mergeCell ref="G74:K74"/>
    <mergeCell ref="N74:Y74"/>
    <mergeCell ref="N75:O75"/>
    <mergeCell ref="Q75:T75"/>
    <mergeCell ref="V75:Y75"/>
    <mergeCell ref="G101:L101"/>
    <mergeCell ref="G102:H102"/>
    <mergeCell ref="G124:Y124"/>
    <mergeCell ref="G125:Y125"/>
    <mergeCell ref="G98:Y98"/>
    <mergeCell ref="G99:Y99"/>
    <mergeCell ref="G100:K100"/>
    <mergeCell ref="N100:Y100"/>
    <mergeCell ref="N101:O101"/>
    <mergeCell ref="Q101:T101"/>
    <mergeCell ref="V101:Y101"/>
  </mergeCells>
  <conditionalFormatting sqref="L77:L96 N77:O96">
    <cfRule type="expression" dxfId="0" priority="1">
      <formula>$K77="CFW-FH"</formula>
    </cfRule>
  </conditionalFormatting>
  <conditionalFormatting sqref="K11:K70 O11:O70">
    <cfRule type="expression" dxfId="0" priority="2">
      <formula>$J11="CFW-FH"</formula>
    </cfRule>
  </conditionalFormatting>
  <conditionalFormatting sqref="L11:L30">
    <cfRule type="containsText" dxfId="1" priority="3" operator="containsText" text="Required">
      <formula>NOT(ISERROR(SEARCH(("Required"),(L11))))</formula>
    </cfRule>
  </conditionalFormatting>
  <conditionalFormatting sqref="S11:S70 X11:X70">
    <cfRule type="cellIs" dxfId="1" priority="4" operator="greaterThanOrEqual">
      <formula>1</formula>
    </cfRule>
  </conditionalFormatting>
  <conditionalFormatting sqref="T11:T70 Y11:Y70 T77:T96 Y77:Y96 T103:T122 Y103:Y122">
    <cfRule type="containsText" dxfId="11" priority="5" operator="containsText" text="WIND">
      <formula>NOT(ISERROR(SEARCH(("WIND"),(T11))))</formula>
    </cfRule>
  </conditionalFormatting>
  <conditionalFormatting sqref="T11:T70 Y11:Y70 T77:T96 Y77:Y96 T103:T122 Y103:Y122">
    <cfRule type="containsText" dxfId="12" priority="6" operator="containsText" text="SEISMIC">
      <formula>NOT(ISERROR(SEARCH(("SEISMIC"),(T11))))</formula>
    </cfRule>
  </conditionalFormatting>
  <conditionalFormatting sqref="K103:K122">
    <cfRule type="expression" dxfId="0" priority="7">
      <formula>$J103="Concrete"</formula>
    </cfRule>
  </conditionalFormatting>
  <conditionalFormatting sqref="L103:L122 O103:O122">
    <cfRule type="expression" dxfId="0" priority="8">
      <formula>$K103="CFW-FH"</formula>
    </cfRule>
  </conditionalFormatting>
  <conditionalFormatting sqref="H11:H70 J11:K70 H77:H96 J77:L96 H103:H122 J103:L122">
    <cfRule type="notContainsBlanks" dxfId="5" priority="9">
      <formula>LEN(TRIM(H11))&gt;0</formula>
    </cfRule>
  </conditionalFormatting>
  <conditionalFormatting sqref="O103:O122">
    <cfRule type="notContainsBlanks" dxfId="5" priority="10">
      <formula>LEN(TRIM(O103))&gt;0</formula>
    </cfRule>
  </conditionalFormatting>
  <conditionalFormatting sqref="K103:K122">
    <cfRule type="notContainsBlanks" dxfId="5" priority="11">
      <formula>LEN(TRIM(K103))&gt;0</formula>
    </cfRule>
  </conditionalFormatting>
  <conditionalFormatting sqref="O77:O96">
    <cfRule type="notContainsBlanks" dxfId="5" priority="12">
      <formula>LEN(TRIM(O77))&gt;0</formula>
    </cfRule>
  </conditionalFormatting>
  <conditionalFormatting sqref="L103:L122">
    <cfRule type="notContainsBlanks" dxfId="5" priority="13">
      <formula>LEN(TRIM(L103))&gt;0</formula>
    </cfRule>
  </conditionalFormatting>
  <conditionalFormatting sqref="O11:O70">
    <cfRule type="expression" dxfId="0" priority="14">
      <formula>N11="N/A"</formula>
    </cfRule>
  </conditionalFormatting>
  <conditionalFormatting sqref="O11:O70">
    <cfRule type="notContainsBlanks" dxfId="5" priority="15">
      <formula>LEN(TRIM(O11))&gt;0</formula>
    </cfRule>
  </conditionalFormatting>
  <conditionalFormatting sqref="K77:K96">
    <cfRule type="notContainsBlanks" dxfId="5" priority="16">
      <formula>LEN(TRIM(K77))&gt;0</formula>
    </cfRule>
  </conditionalFormatting>
  <conditionalFormatting sqref="E11:E70 E77:E96 E103:E122">
    <cfRule type="expression" dxfId="7" priority="17">
      <formula>D11="Required"</formula>
    </cfRule>
  </conditionalFormatting>
  <conditionalFormatting sqref="E11:E70 E77:E96 E103:E122">
    <cfRule type="expression" dxfId="8" priority="18">
      <formula>D11&lt;&gt;"Required"</formula>
    </cfRule>
  </conditionalFormatting>
  <conditionalFormatting sqref="L31:L70">
    <cfRule type="containsText" dxfId="13" priority="19" operator="containsText" text="Required">
      <formula>NOT(ISERROR(SEARCH(("Required"),(L31))))</formula>
    </cfRule>
  </conditionalFormatting>
  <conditionalFormatting sqref="L11:L70 N11:N70">
    <cfRule type="expression" dxfId="3" priority="20">
      <formula>$J11="CFW-FH"</formula>
    </cfRule>
  </conditionalFormatting>
  <conditionalFormatting sqref="N103:N122">
    <cfRule type="expression" dxfId="3" priority="21">
      <formula>$K103="CFW-FH"</formula>
    </cfRule>
  </conditionalFormatting>
  <dataValidations>
    <dataValidation type="list" allowBlank="1" showErrorMessage="1" sqref="H41:H50 H61:H70 H87:H96 H113:H122">
      <formula1>'(T) General Tables'!$A$222:$A$231</formula1>
    </dataValidation>
    <dataValidation type="list" allowBlank="1" showErrorMessage="1" sqref="J77:J96 J103:J122">
      <formula1>'(T) General Tables'!$A$507:$A$509</formula1>
    </dataValidation>
    <dataValidation type="list" allowBlank="1" showErrorMessage="1" sqref="J15:J20 J24:J70">
      <formula1>'(T) General Tables'!$A$178:$A$196</formula1>
    </dataValidation>
    <dataValidation type="list" allowBlank="1" showErrorMessage="1" sqref="K11:K70 L77:L96 L103:L122">
      <formula1>'(T) General Tables'!$A$82:$A$83</formula1>
    </dataValidation>
    <dataValidation type="list" allowBlank="1" showErrorMessage="1" sqref="H11:H20 H30">
      <formula1>'Orthogonal Setback Walls'!$H$4:$H$22</formula1>
    </dataValidation>
    <dataValidation type="list" allowBlank="1" showErrorMessage="1" sqref="H21:H29">
      <formula1>'Orthogonal Setback Walls'!$G$4:$G$22</formula1>
    </dataValidation>
    <dataValidation type="list" allowBlank="1" showErrorMessage="1" sqref="H31:H40 H51:H60 H77:H86 H103:H112">
      <formula1>'(T) General Tables'!$A$232:$A$241</formula1>
    </dataValidation>
    <dataValidation type="list" allowBlank="1" showErrorMessage="1" sqref="J11:J14 J21:J23">
      <formula1>'(T) General Tables'!$A$178:$A$195</formula1>
    </dataValidation>
    <dataValidation type="list" allowBlank="1" showErrorMessage="1" sqref="O11:O70 O77:O96 O103:O122">
      <formula1>'(T) General Tables'!$A$77:$A$79</formula1>
    </dataValidation>
    <dataValidation type="list" allowBlank="1" showErrorMessage="1" sqref="K77:K96 K103:K122">
      <formula1>'(T) General Tables'!$A$190:$A$195</formula1>
    </dataValidation>
  </dataValidations>
  <hyperlinks>
    <hyperlink display="O" location="Index!A1" ref="F1"/>
  </hyperlinks>
  <printOptions/>
  <pageMargins bottom="0.75" footer="0.0" header="0.0" left="0.7" right="0.7" top="0.75"/>
  <pageSetup orientation="landscape"/>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38"/>
    <col customWidth="1" min="2" max="2" width="9.0"/>
    <col customWidth="1" min="3" max="3" width="1.38"/>
    <col customWidth="1" min="4" max="4" width="13.75"/>
    <col customWidth="1" min="5" max="5" width="1.38"/>
    <col customWidth="1" min="6" max="6" width="2.88"/>
    <col customWidth="1" min="7" max="7" width="6.63"/>
    <col customWidth="1" min="8" max="8" width="5.75"/>
    <col customWidth="1" min="9" max="9" width="13.88"/>
    <col customWidth="1" min="10" max="10" width="7.25"/>
    <col customWidth="1" min="11" max="11" width="7.0"/>
    <col customWidth="1" min="12" max="12" width="2.13"/>
    <col customWidth="1" min="13" max="13" width="7.0"/>
    <col customWidth="1" min="14" max="14" width="2.13"/>
    <col customWidth="1" min="15" max="15" width="7.0"/>
    <col customWidth="1" min="16" max="16" width="7.25"/>
    <col customWidth="1" min="17" max="17" width="7.0"/>
    <col customWidth="1" min="18" max="18" width="2.13"/>
    <col customWidth="1" min="19" max="19" width="7.0"/>
    <col customWidth="1" min="20" max="20" width="2.13"/>
    <col customWidth="1" min="21" max="21" width="7.0"/>
    <col customWidth="1" min="22" max="22" width="7.25"/>
    <col customWidth="1" min="23" max="23" width="7.0"/>
    <col customWidth="1" min="24" max="24" width="2.13"/>
    <col customWidth="1" min="25" max="25" width="7.0"/>
    <col customWidth="1" min="26" max="26" width="2.13"/>
    <col customWidth="1" min="27" max="27" width="7.0"/>
    <col customWidth="1" min="28" max="28" width="7.25"/>
    <col customWidth="1" min="29" max="29" width="13.13"/>
    <col customWidth="1" min="30" max="30" width="1.38"/>
    <col customWidth="1" min="31" max="31" width="13.13"/>
    <col customWidth="1" min="32" max="32" width="1.38"/>
  </cols>
  <sheetData>
    <row r="1" ht="16.5" customHeight="1">
      <c r="A1" s="7"/>
      <c r="B1" s="207"/>
      <c r="C1" s="49"/>
      <c r="D1" s="207"/>
      <c r="E1" s="7"/>
      <c r="F1" s="2" t="s">
        <v>0</v>
      </c>
      <c r="G1" s="7"/>
      <c r="H1" s="7"/>
      <c r="I1" s="207"/>
      <c r="J1" s="7"/>
      <c r="K1" s="207"/>
      <c r="L1" s="7"/>
      <c r="M1" s="207"/>
      <c r="N1" s="7"/>
      <c r="O1" s="207"/>
      <c r="P1" s="7"/>
      <c r="Q1" s="207"/>
      <c r="R1" s="7"/>
      <c r="S1" s="207"/>
      <c r="T1" s="7"/>
      <c r="U1" s="207"/>
      <c r="V1" s="7"/>
      <c r="W1" s="207"/>
      <c r="X1" s="7"/>
      <c r="Y1" s="207"/>
      <c r="Z1" s="7"/>
      <c r="AA1" s="207"/>
      <c r="AB1" s="7"/>
      <c r="AC1" s="7"/>
      <c r="AD1" s="7"/>
      <c r="AE1" s="7"/>
      <c r="AF1" s="468"/>
    </row>
    <row r="2" ht="16.5" customHeight="1">
      <c r="A2" s="7"/>
      <c r="B2" s="207"/>
      <c r="C2" s="49"/>
      <c r="D2" s="207"/>
      <c r="E2" s="7"/>
      <c r="F2" s="7"/>
      <c r="G2" s="8" t="str">
        <f>'(T) General Tables'!A539</f>
        <v>Part 9 Bracing Calculator (No Scripts)</v>
      </c>
      <c r="H2" s="318"/>
      <c r="I2" s="319"/>
      <c r="J2" s="318"/>
      <c r="K2" s="319"/>
      <c r="L2" s="318"/>
      <c r="M2" s="319"/>
      <c r="N2" s="318"/>
      <c r="O2" s="319"/>
      <c r="P2" s="318"/>
      <c r="Q2" s="319"/>
      <c r="R2" s="318"/>
      <c r="S2" s="319"/>
      <c r="T2" s="318"/>
      <c r="U2" s="319"/>
      <c r="V2" s="318"/>
      <c r="W2" s="319"/>
      <c r="X2" s="318"/>
      <c r="Y2" s="319"/>
      <c r="Z2" s="318"/>
      <c r="AA2" s="319"/>
      <c r="AB2" s="318"/>
      <c r="AC2" s="318"/>
      <c r="AD2" s="318"/>
      <c r="AE2" s="206" t="str">
        <f>'(T) General Tables'!A2</f>
        <v>beta_1.043</v>
      </c>
      <c r="AF2" s="468"/>
    </row>
    <row r="3" ht="26.25" customHeight="1">
      <c r="A3" s="7"/>
      <c r="B3" s="207"/>
      <c r="C3" s="49"/>
      <c r="D3" s="207"/>
      <c r="E3" s="7"/>
      <c r="F3" s="7"/>
      <c r="G3" s="469" t="s">
        <v>1</v>
      </c>
      <c r="H3" s="321"/>
      <c r="I3" s="322"/>
      <c r="J3" s="321"/>
      <c r="K3" s="322"/>
      <c r="L3" s="321"/>
      <c r="M3" s="322"/>
      <c r="N3" s="321"/>
      <c r="O3" s="322"/>
      <c r="P3" s="321"/>
      <c r="Q3" s="322"/>
      <c r="R3" s="321"/>
      <c r="S3" s="322"/>
      <c r="T3" s="321"/>
      <c r="U3" s="322"/>
      <c r="V3" s="321"/>
      <c r="W3" s="322"/>
      <c r="X3" s="321"/>
      <c r="Y3" s="322"/>
      <c r="Z3" s="321"/>
      <c r="AA3" s="322"/>
      <c r="AB3" s="321"/>
      <c r="AC3" s="321"/>
      <c r="AD3" s="321"/>
      <c r="AE3" s="323"/>
      <c r="AF3" s="468"/>
    </row>
    <row r="4" ht="22.5" customHeight="1">
      <c r="A4" s="7"/>
      <c r="B4" s="214" t="s">
        <v>32</v>
      </c>
      <c r="C4" s="49"/>
      <c r="D4" s="334" t="s">
        <v>720</v>
      </c>
      <c r="E4" s="7"/>
      <c r="F4" s="7"/>
      <c r="G4" s="470" t="s">
        <v>721</v>
      </c>
      <c r="H4" s="471"/>
      <c r="I4" s="472"/>
      <c r="J4" s="471"/>
      <c r="K4" s="472"/>
      <c r="L4" s="471"/>
      <c r="M4" s="472"/>
      <c r="N4" s="471"/>
      <c r="O4" s="472"/>
      <c r="P4" s="471"/>
      <c r="Q4" s="472"/>
      <c r="R4" s="471"/>
      <c r="S4" s="472"/>
      <c r="T4" s="471"/>
      <c r="U4" s="472"/>
      <c r="V4" s="471"/>
      <c r="W4" s="472"/>
      <c r="X4" s="471"/>
      <c r="Y4" s="472"/>
      <c r="Z4" s="471"/>
      <c r="AA4" s="472"/>
      <c r="AB4" s="471"/>
      <c r="AC4" s="471"/>
      <c r="AD4" s="471"/>
      <c r="AE4" s="473"/>
      <c r="AF4" s="468"/>
    </row>
    <row r="5" ht="18.75" customHeight="1">
      <c r="A5" s="7"/>
      <c r="B5" s="7"/>
      <c r="C5" s="49"/>
      <c r="D5" s="269" t="s">
        <v>325</v>
      </c>
      <c r="E5" s="7"/>
      <c r="F5" s="7"/>
      <c r="G5" s="7"/>
      <c r="H5" s="7"/>
      <c r="I5" s="207"/>
      <c r="J5" s="7"/>
      <c r="K5" s="207"/>
      <c r="L5" s="7"/>
      <c r="M5" s="207"/>
      <c r="N5" s="7"/>
      <c r="O5" s="207"/>
      <c r="P5" s="7"/>
      <c r="Q5" s="207"/>
      <c r="R5" s="7"/>
      <c r="S5" s="207"/>
      <c r="T5" s="7"/>
      <c r="U5" s="207"/>
      <c r="V5" s="7"/>
      <c r="W5" s="207"/>
      <c r="X5" s="7"/>
      <c r="Y5" s="207"/>
      <c r="Z5" s="7"/>
      <c r="AA5" s="207"/>
      <c r="AB5" s="7"/>
      <c r="AC5" s="7"/>
      <c r="AD5" s="7"/>
      <c r="AE5" s="7"/>
      <c r="AF5" s="468"/>
    </row>
    <row r="6" ht="18.75" customHeight="1">
      <c r="A6" s="7"/>
      <c r="B6" s="7"/>
      <c r="C6" s="49"/>
      <c r="D6" s="269" t="s">
        <v>325</v>
      </c>
      <c r="E6" s="7"/>
      <c r="F6" s="7"/>
      <c r="G6" s="474" t="s">
        <v>722</v>
      </c>
      <c r="H6" s="27"/>
      <c r="I6" s="27"/>
      <c r="J6" s="27"/>
      <c r="K6" s="27"/>
      <c r="L6" s="27"/>
      <c r="M6" s="27"/>
      <c r="N6" s="27"/>
      <c r="O6" s="27"/>
      <c r="P6" s="27"/>
      <c r="Q6" s="27"/>
      <c r="R6" s="27"/>
      <c r="S6" s="27"/>
      <c r="T6" s="27"/>
      <c r="U6" s="27"/>
      <c r="V6" s="27"/>
      <c r="W6" s="27"/>
      <c r="X6" s="27"/>
      <c r="Y6" s="27"/>
      <c r="Z6" s="27"/>
      <c r="AA6" s="27"/>
      <c r="AB6" s="27"/>
      <c r="AC6" s="27"/>
      <c r="AD6" s="27"/>
      <c r="AE6" s="28"/>
      <c r="AF6" s="468"/>
    </row>
    <row r="7" ht="18.75" customHeight="1">
      <c r="A7" s="7"/>
      <c r="B7" s="7"/>
      <c r="C7" s="49"/>
      <c r="D7" s="269" t="s">
        <v>325</v>
      </c>
      <c r="E7" s="7"/>
      <c r="F7" s="7"/>
      <c r="G7" s="7"/>
      <c r="H7" s="7"/>
      <c r="I7" s="207"/>
      <c r="J7" s="7"/>
      <c r="K7" s="207"/>
      <c r="L7" s="7"/>
      <c r="M7" s="207"/>
      <c r="N7" s="7"/>
      <c r="O7" s="207"/>
      <c r="P7" s="7"/>
      <c r="Q7" s="207"/>
      <c r="R7" s="7"/>
      <c r="S7" s="207"/>
      <c r="T7" s="7"/>
      <c r="U7" s="207"/>
      <c r="V7" s="7"/>
      <c r="W7" s="207"/>
      <c r="X7" s="7"/>
      <c r="Y7" s="207"/>
      <c r="Z7" s="7"/>
      <c r="AA7" s="207"/>
      <c r="AB7" s="7"/>
      <c r="AC7" s="7"/>
      <c r="AD7" s="7"/>
      <c r="AE7" s="7"/>
      <c r="AF7" s="468"/>
    </row>
    <row r="8" ht="18.75" customHeight="1">
      <c r="A8" s="7"/>
      <c r="B8" s="162"/>
      <c r="C8" s="49"/>
      <c r="D8" s="269" t="s">
        <v>325</v>
      </c>
      <c r="E8" s="7"/>
      <c r="F8" s="7"/>
      <c r="G8" s="270" t="s">
        <v>679</v>
      </c>
      <c r="H8" s="27"/>
      <c r="I8" s="27"/>
      <c r="J8" s="27"/>
      <c r="K8" s="27"/>
      <c r="L8" s="27"/>
      <c r="M8" s="27"/>
      <c r="N8" s="27"/>
      <c r="O8" s="27"/>
      <c r="P8" s="27"/>
      <c r="Q8" s="27"/>
      <c r="R8" s="27"/>
      <c r="S8" s="27"/>
      <c r="T8" s="27"/>
      <c r="U8" s="27"/>
      <c r="V8" s="27"/>
      <c r="W8" s="27"/>
      <c r="X8" s="27"/>
      <c r="Y8" s="27"/>
      <c r="Z8" s="27"/>
      <c r="AA8" s="27"/>
      <c r="AB8" s="27"/>
      <c r="AC8" s="27"/>
      <c r="AD8" s="27"/>
      <c r="AE8" s="28"/>
      <c r="AF8" s="468"/>
    </row>
    <row r="9" ht="18.75" customHeight="1">
      <c r="A9" s="7"/>
      <c r="B9" s="162"/>
      <c r="C9" s="49"/>
      <c r="D9" s="269" t="s">
        <v>325</v>
      </c>
      <c r="E9" s="7"/>
      <c r="F9" s="7"/>
      <c r="G9" s="7"/>
      <c r="H9" s="7"/>
      <c r="I9" s="207"/>
      <c r="J9" s="7"/>
      <c r="K9" s="391" t="s">
        <v>723</v>
      </c>
      <c r="L9" s="255"/>
      <c r="M9" s="255"/>
      <c r="N9" s="255"/>
      <c r="O9" s="255"/>
      <c r="P9" s="255"/>
      <c r="Q9" s="255"/>
      <c r="R9" s="255"/>
      <c r="S9" s="255"/>
      <c r="T9" s="255"/>
      <c r="U9" s="255"/>
      <c r="V9" s="255"/>
      <c r="W9" s="255"/>
      <c r="X9" s="255"/>
      <c r="Y9" s="255"/>
      <c r="Z9" s="255"/>
      <c r="AA9" s="256"/>
      <c r="AB9" s="7"/>
      <c r="AC9" s="475" t="s">
        <v>724</v>
      </c>
      <c r="AD9" s="476"/>
      <c r="AE9" s="477"/>
      <c r="AF9" s="468"/>
    </row>
    <row r="10" ht="18.75" customHeight="1">
      <c r="A10" s="7"/>
      <c r="B10" s="162"/>
      <c r="C10" s="49"/>
      <c r="D10" s="269" t="s">
        <v>325</v>
      </c>
      <c r="E10" s="7"/>
      <c r="F10" s="7"/>
      <c r="G10" s="7"/>
      <c r="H10" s="7"/>
      <c r="I10" s="207"/>
      <c r="J10" s="49"/>
      <c r="K10" s="478" t="s">
        <v>725</v>
      </c>
      <c r="L10" s="409"/>
      <c r="M10" s="409"/>
      <c r="N10" s="409"/>
      <c r="O10" s="410"/>
      <c r="P10" s="7"/>
      <c r="Q10" s="479" t="s">
        <v>726</v>
      </c>
      <c r="R10" s="409"/>
      <c r="S10" s="409"/>
      <c r="T10" s="409"/>
      <c r="U10" s="410"/>
      <c r="V10" s="7"/>
      <c r="W10" s="480" t="s">
        <v>727</v>
      </c>
      <c r="X10" s="409"/>
      <c r="Y10" s="409"/>
      <c r="Z10" s="409"/>
      <c r="AA10" s="410"/>
      <c r="AB10" s="7"/>
      <c r="AC10" s="33"/>
      <c r="AD10" s="34"/>
      <c r="AE10" s="35"/>
      <c r="AF10" s="468"/>
    </row>
    <row r="11" ht="37.5" customHeight="1">
      <c r="A11" s="7"/>
      <c r="B11" s="162"/>
      <c r="C11" s="49"/>
      <c r="D11" s="269" t="s">
        <v>325</v>
      </c>
      <c r="E11" s="7"/>
      <c r="F11" s="7"/>
      <c r="G11" s="353" t="str">
        <f>'(I-3) Design &amp; Feedback'!G10</f>
        <v>Band ID</v>
      </c>
      <c r="H11" s="31"/>
      <c r="I11" s="330" t="str">
        <f>'(I-3) Design &amp; Feedback'!J10</f>
        <v>Reference Framing Type</v>
      </c>
      <c r="J11" s="49"/>
      <c r="K11" s="481" t="s">
        <v>728</v>
      </c>
      <c r="L11" s="482" t="s">
        <v>729</v>
      </c>
      <c r="M11" s="414" t="s">
        <v>730</v>
      </c>
      <c r="N11" s="483" t="s">
        <v>729</v>
      </c>
      <c r="O11" s="484">
        <v>0.0625</v>
      </c>
      <c r="P11" s="7"/>
      <c r="Q11" s="485" t="s">
        <v>728</v>
      </c>
      <c r="R11" s="486" t="s">
        <v>729</v>
      </c>
      <c r="S11" s="485" t="s">
        <v>730</v>
      </c>
      <c r="T11" s="487" t="s">
        <v>729</v>
      </c>
      <c r="U11" s="488">
        <v>0.0625</v>
      </c>
      <c r="V11" s="7"/>
      <c r="W11" s="489" t="s">
        <v>728</v>
      </c>
      <c r="X11" s="490" t="s">
        <v>729</v>
      </c>
      <c r="Y11" s="489" t="s">
        <v>730</v>
      </c>
      <c r="Z11" s="483" t="s">
        <v>729</v>
      </c>
      <c r="AA11" s="491">
        <v>0.0625</v>
      </c>
      <c r="AB11" s="7"/>
      <c r="AC11" s="492" t="s">
        <v>725</v>
      </c>
      <c r="AD11" s="392"/>
      <c r="AE11" s="420" t="s">
        <v>726</v>
      </c>
      <c r="AF11" s="468"/>
    </row>
    <row r="12" ht="18.75" customHeight="1">
      <c r="A12" s="7"/>
      <c r="B12" s="162"/>
      <c r="C12" s="49"/>
      <c r="D12" s="268" t="str">
        <f>'(I-3) Design &amp; Feedback'!D11</f>
        <v>Required</v>
      </c>
      <c r="E12" s="162"/>
      <c r="F12" s="7"/>
      <c r="G12" s="424" t="str">
        <f>'(R-5) Comparison'!G12</f>
        <v>R</v>
      </c>
      <c r="H12" s="424">
        <f>'(R-5) Comparison'!H12</f>
        <v>1</v>
      </c>
      <c r="I12" s="424" t="str">
        <f>'(R-5) Comparison'!J12</f>
        <v>WSP-A</v>
      </c>
      <c r="J12" s="49"/>
      <c r="K12" s="493">
        <f>ROUNDDOWN('(R-5) Comparison'!Y12,0)</f>
        <v>3</v>
      </c>
      <c r="L12" s="486" t="s">
        <v>729</v>
      </c>
      <c r="M12" s="494">
        <f>ROUNDDOWN(('(R-5) Comparison'!Y12-K12)*12,0)</f>
        <v>8</v>
      </c>
      <c r="N12" s="495" t="s">
        <v>729</v>
      </c>
      <c r="O12" s="494">
        <f>ROUNDUP((((CONVERT('(R-5) Comparison'!Y12,"ft","in"))-((K12*12)+M12))*16),0)</f>
        <v>3</v>
      </c>
      <c r="P12" s="7"/>
      <c r="Q12" s="493">
        <f>ROUNDDOWN('(R-5) Comparison'!AL12,0)</f>
        <v>3</v>
      </c>
      <c r="R12" s="496" t="s">
        <v>729</v>
      </c>
      <c r="S12" s="493">
        <f>ROUNDDOWN(('(R-5) Comparison'!AL12-Q12)*12,0)</f>
        <v>0</v>
      </c>
      <c r="T12" s="487" t="s">
        <v>729</v>
      </c>
      <c r="U12" s="493">
        <f>ROUNDUP((((CONVERT('(R-5) Comparison'!AL12,"ft","in"))-((Q12*12)+S12))*16),0)</f>
        <v>13</v>
      </c>
      <c r="V12" s="7"/>
      <c r="W12" s="497">
        <v>10.0</v>
      </c>
      <c r="X12" s="486" t="s">
        <v>729</v>
      </c>
      <c r="Y12" s="498"/>
      <c r="Z12" s="495" t="s">
        <v>729</v>
      </c>
      <c r="AA12" s="499"/>
      <c r="AB12" s="7"/>
      <c r="AC12" s="494" t="str">
        <f>IF((((W12*12)+Y12+(AA12/16))/12)&gt;'(R-5) Comparison'!Y12,"PASS","FAIL")</f>
        <v>PASS</v>
      </c>
      <c r="AD12" s="392"/>
      <c r="AE12" s="494" t="str">
        <f>IF((((W12*12)+Y12+(AA12/16))/12)&gt;'(R-5) Comparison'!AL12,"PASS","FAIL")</f>
        <v>PASS</v>
      </c>
      <c r="AF12" s="468"/>
    </row>
    <row r="13" ht="18.75" customHeight="1">
      <c r="A13" s="7"/>
      <c r="B13" s="162"/>
      <c r="C13" s="49"/>
      <c r="D13" s="268" t="str">
        <f>'(I-3) Design &amp; Feedback'!D12</f>
        <v>Required</v>
      </c>
      <c r="E13" s="162"/>
      <c r="F13" s="7"/>
      <c r="G13" s="424" t="str">
        <f>'(R-5) Comparison'!G13</f>
        <v>R</v>
      </c>
      <c r="H13" s="424">
        <f>'(R-5) Comparison'!H13</f>
        <v>2</v>
      </c>
      <c r="I13" s="424" t="str">
        <f>'(R-5) Comparison'!J13</f>
        <v>WSP-A</v>
      </c>
      <c r="J13" s="49"/>
      <c r="K13" s="493">
        <f>ROUNDDOWN('(R-5) Comparison'!Y13,0)</f>
        <v>3</v>
      </c>
      <c r="L13" s="486" t="s">
        <v>729</v>
      </c>
      <c r="M13" s="493">
        <f>ROUNDDOWN(('(R-5) Comparison'!Y13-K13)*12,0)</f>
        <v>8</v>
      </c>
      <c r="N13" s="495" t="s">
        <v>729</v>
      </c>
      <c r="O13" s="493">
        <f>ROUNDUP((((CONVERT('(R-5) Comparison'!Y13,"ft","in"))-((K13*12)+M13))*16),0)</f>
        <v>3</v>
      </c>
      <c r="P13" s="7"/>
      <c r="Q13" s="493">
        <f>ROUNDDOWN('(R-5) Comparison'!AL13,0)</f>
        <v>3</v>
      </c>
      <c r="R13" s="496" t="s">
        <v>729</v>
      </c>
      <c r="S13" s="493">
        <f>ROUNDDOWN(('(R-5) Comparison'!AL13-Q13)*12,0)</f>
        <v>0</v>
      </c>
      <c r="T13" s="487" t="s">
        <v>729</v>
      </c>
      <c r="U13" s="493">
        <f>ROUNDUP((((CONVERT('(R-5) Comparison'!AL13,"ft","in"))-((Q13*12)+S13))*16),0)</f>
        <v>13</v>
      </c>
      <c r="V13" s="7"/>
      <c r="W13" s="497">
        <v>10.0</v>
      </c>
      <c r="X13" s="486" t="s">
        <v>729</v>
      </c>
      <c r="Y13" s="498"/>
      <c r="Z13" s="495" t="s">
        <v>729</v>
      </c>
      <c r="AA13" s="498"/>
      <c r="AB13" s="7"/>
      <c r="AC13" s="494" t="str">
        <f>IF((((W13*12)+Y13+(AA13/16))/12)&gt;'(R-5) Comparison'!Y13,"PASS","FAIL")</f>
        <v>PASS</v>
      </c>
      <c r="AD13" s="392"/>
      <c r="AE13" s="494" t="str">
        <f>IF((((W13*12)+Y13+(AA13/16))/12)&gt;'(R-5) Comparison'!AL13,"PASS","FAIL")</f>
        <v>PASS</v>
      </c>
      <c r="AF13" s="468"/>
    </row>
    <row r="14" ht="18.75" customHeight="1">
      <c r="A14" s="7"/>
      <c r="B14" s="162"/>
      <c r="C14" s="49"/>
      <c r="D14" s="268" t="str">
        <f>'(I-3) Design &amp; Feedback'!D13</f>
        <v>Required</v>
      </c>
      <c r="E14" s="162"/>
      <c r="F14" s="7"/>
      <c r="G14" s="424" t="str">
        <f>'(R-5) Comparison'!G14</f>
        <v>R</v>
      </c>
      <c r="H14" s="424">
        <f>'(R-5) Comparison'!H14</f>
        <v>3</v>
      </c>
      <c r="I14" s="424" t="str">
        <f>'(R-5) Comparison'!J14</f>
        <v>WSP-A</v>
      </c>
      <c r="J14" s="49"/>
      <c r="K14" s="493">
        <f>ROUNDDOWN('(R-5) Comparison'!Y14,0)</f>
        <v>3</v>
      </c>
      <c r="L14" s="486" t="s">
        <v>729</v>
      </c>
      <c r="M14" s="493">
        <f>ROUNDDOWN(('(R-5) Comparison'!Y14-K14)*12,0)</f>
        <v>8</v>
      </c>
      <c r="N14" s="495" t="s">
        <v>729</v>
      </c>
      <c r="O14" s="493">
        <f>ROUNDUP((((CONVERT('(R-5) Comparison'!Y14,"ft","in"))-((K14*12)+M14))*16),0)</f>
        <v>3</v>
      </c>
      <c r="P14" s="7"/>
      <c r="Q14" s="493">
        <f>ROUNDDOWN('(R-5) Comparison'!AL14,0)</f>
        <v>3</v>
      </c>
      <c r="R14" s="496" t="s">
        <v>729</v>
      </c>
      <c r="S14" s="493">
        <f>ROUNDDOWN(('(R-5) Comparison'!AL14-Q14)*12,0)</f>
        <v>0</v>
      </c>
      <c r="T14" s="487" t="s">
        <v>729</v>
      </c>
      <c r="U14" s="493">
        <f>ROUNDUP((((CONVERT('(R-5) Comparison'!AL14,"ft","in"))-((Q14*12)+S14))*16),0)</f>
        <v>13</v>
      </c>
      <c r="V14" s="7"/>
      <c r="W14" s="497">
        <v>10.0</v>
      </c>
      <c r="X14" s="486" t="s">
        <v>729</v>
      </c>
      <c r="Y14" s="499"/>
      <c r="Z14" s="495" t="s">
        <v>729</v>
      </c>
      <c r="AA14" s="499"/>
      <c r="AB14" s="7"/>
      <c r="AC14" s="494" t="str">
        <f>IF((((W14*12)+Y14+(AA14/16))/12)&gt;'(R-5) Comparison'!Y14,"PASS","FAIL")</f>
        <v>PASS</v>
      </c>
      <c r="AD14" s="392"/>
      <c r="AE14" s="494" t="str">
        <f>IF((((W14*12)+Y14+(AA14/16))/12)&gt;'(R-5) Comparison'!AL14,"PASS","FAIL")</f>
        <v>PASS</v>
      </c>
      <c r="AF14" s="468"/>
    </row>
    <row r="15" ht="18.75" customHeight="1">
      <c r="A15" s="7"/>
      <c r="B15" s="162"/>
      <c r="C15" s="7"/>
      <c r="D15" s="268" t="str">
        <f>'(I-3) Design &amp; Feedback'!D14</f>
        <v>Required</v>
      </c>
      <c r="E15" s="162"/>
      <c r="F15" s="7"/>
      <c r="G15" s="424" t="str">
        <f>'(R-5) Comparison'!G15</f>
        <v>R</v>
      </c>
      <c r="H15" s="424">
        <f>'(R-5) Comparison'!H15</f>
        <v>4</v>
      </c>
      <c r="I15" s="424" t="str">
        <f>'(R-5) Comparison'!J15</f>
        <v>WSP-A</v>
      </c>
      <c r="J15" s="49"/>
      <c r="K15" s="493">
        <f>ROUNDDOWN('(R-5) Comparison'!Y15,0)</f>
        <v>3</v>
      </c>
      <c r="L15" s="486" t="s">
        <v>729</v>
      </c>
      <c r="M15" s="493">
        <f>ROUNDDOWN(('(R-5) Comparison'!Y15-K15)*12,0)</f>
        <v>8</v>
      </c>
      <c r="N15" s="495" t="s">
        <v>729</v>
      </c>
      <c r="O15" s="493">
        <f>ROUNDUP((((CONVERT('(R-5) Comparison'!Y15,"ft","in"))-((K15*12)+M15))*16),0)</f>
        <v>3</v>
      </c>
      <c r="P15" s="7"/>
      <c r="Q15" s="493">
        <f>ROUNDDOWN('(R-5) Comparison'!AL15,0)</f>
        <v>3</v>
      </c>
      <c r="R15" s="496" t="s">
        <v>729</v>
      </c>
      <c r="S15" s="493">
        <f>ROUNDDOWN(('(R-5) Comparison'!AL15-Q15)*12,0)</f>
        <v>0</v>
      </c>
      <c r="T15" s="487" t="s">
        <v>729</v>
      </c>
      <c r="U15" s="493">
        <f>ROUNDUP((((CONVERT('(R-5) Comparison'!AL15,"ft","in"))-((Q15*12)+S15))*16),0)</f>
        <v>13</v>
      </c>
      <c r="V15" s="7"/>
      <c r="W15" s="497">
        <v>10.0</v>
      </c>
      <c r="X15" s="486" t="s">
        <v>729</v>
      </c>
      <c r="Y15" s="499"/>
      <c r="Z15" s="495" t="s">
        <v>729</v>
      </c>
      <c r="AA15" s="498"/>
      <c r="AB15" s="7"/>
      <c r="AC15" s="494" t="str">
        <f>IF((((W15*12)+Y15+(AA15/16))/12)&gt;'(R-5) Comparison'!Y15,"PASS","FAIL")</f>
        <v>PASS</v>
      </c>
      <c r="AD15" s="392"/>
      <c r="AE15" s="494" t="str">
        <f>IF((((W15*12)+Y15+(AA15/16))/12)&gt;'(R-5) Comparison'!AL15,"PASS","FAIL")</f>
        <v>PASS</v>
      </c>
      <c r="AF15" s="468"/>
    </row>
    <row r="16" ht="18.75" hidden="1" customHeight="1">
      <c r="A16" s="7"/>
      <c r="B16" s="162"/>
      <c r="C16" s="7"/>
      <c r="D16" s="268" t="str">
        <f>'(I-3) Design &amp; Feedback'!D15</f>
        <v>Not Required</v>
      </c>
      <c r="E16" s="162"/>
      <c r="F16" s="7"/>
      <c r="G16" s="424" t="str">
        <f>'(R-5) Comparison'!G16</f>
        <v>R</v>
      </c>
      <c r="H16" s="424" t="str">
        <f>'(R-5) Comparison'!H16</f>
        <v>-</v>
      </c>
      <c r="I16" s="424" t="str">
        <f>'(R-5) Comparison'!J16</f>
        <v>-</v>
      </c>
      <c r="J16" s="49"/>
      <c r="K16" s="493" t="str">
        <f>ROUNDDOWN('(R-5) Comparison'!Y16,0)</f>
        <v>#N/A</v>
      </c>
      <c r="L16" s="486" t="s">
        <v>729</v>
      </c>
      <c r="M16" s="493" t="str">
        <f>ROUNDDOWN(('(R-5) Comparison'!Y16-K16)*12,0)</f>
        <v>#N/A</v>
      </c>
      <c r="N16" s="495" t="s">
        <v>729</v>
      </c>
      <c r="O16" s="493" t="str">
        <f>ROUNDUP((((CONVERT('(R-5) Comparison'!Y16,"ft","in"))-((K16*12)+M16))*16),0)</f>
        <v>#N/A</v>
      </c>
      <c r="P16" s="7"/>
      <c r="Q16" s="493" t="str">
        <f>ROUNDDOWN('(R-5) Comparison'!AL16,0)</f>
        <v>#N/A</v>
      </c>
      <c r="R16" s="496" t="s">
        <v>729</v>
      </c>
      <c r="S16" s="493" t="str">
        <f>ROUNDDOWN(('(R-5) Comparison'!AL16-Q16)*12,0)</f>
        <v>#N/A</v>
      </c>
      <c r="T16" s="487" t="s">
        <v>729</v>
      </c>
      <c r="U16" s="493" t="str">
        <f>ROUNDUP((((CONVERT('(R-5) Comparison'!AL16,"ft","in"))-((Q16*12)+S16))*16),0)</f>
        <v>#N/A</v>
      </c>
      <c r="V16" s="7"/>
      <c r="W16" s="497"/>
      <c r="X16" s="486" t="s">
        <v>729</v>
      </c>
      <c r="Y16" s="499"/>
      <c r="Z16" s="495" t="s">
        <v>729</v>
      </c>
      <c r="AA16" s="499"/>
      <c r="AB16" s="7"/>
      <c r="AC16" s="494" t="str">
        <f>IF((((W16*12)+Y16+(AA16/16))/12)&gt;'(R-5) Comparison'!Y16,"PASS","FAIL")</f>
        <v>#N/A</v>
      </c>
      <c r="AD16" s="392"/>
      <c r="AE16" s="494" t="str">
        <f>IF((((W16*12)+Y16+(AA16/16))/12)&gt;'(R-5) Comparison'!AL16,"PASS","FAIL")</f>
        <v>#N/A</v>
      </c>
      <c r="AF16" s="468"/>
    </row>
    <row r="17" ht="18.75" hidden="1" customHeight="1">
      <c r="A17" s="7"/>
      <c r="B17" s="162"/>
      <c r="C17" s="7"/>
      <c r="D17" s="268" t="str">
        <f>'(I-3) Design &amp; Feedback'!D16</f>
        <v>Not Required</v>
      </c>
      <c r="E17" s="162"/>
      <c r="F17" s="7"/>
      <c r="G17" s="424" t="str">
        <f>'(R-5) Comparison'!G17</f>
        <v>R</v>
      </c>
      <c r="H17" s="424" t="str">
        <f>'(R-5) Comparison'!H17</f>
        <v>-</v>
      </c>
      <c r="I17" s="424" t="str">
        <f>'(R-5) Comparison'!J17</f>
        <v>-</v>
      </c>
      <c r="J17" s="49"/>
      <c r="K17" s="493" t="str">
        <f>ROUNDDOWN('(R-5) Comparison'!Y17,0)</f>
        <v>#N/A</v>
      </c>
      <c r="L17" s="486" t="s">
        <v>729</v>
      </c>
      <c r="M17" s="493" t="str">
        <f>ROUNDDOWN(('(R-5) Comparison'!Y17-K17)*12,0)</f>
        <v>#N/A</v>
      </c>
      <c r="N17" s="495" t="s">
        <v>729</v>
      </c>
      <c r="O17" s="493" t="str">
        <f>ROUNDUP((((CONVERT('(R-5) Comparison'!Y17,"ft","in"))-((K17*12)+M17))*16),0)</f>
        <v>#N/A</v>
      </c>
      <c r="P17" s="7"/>
      <c r="Q17" s="493" t="str">
        <f>ROUNDDOWN('(R-5) Comparison'!AL17,0)</f>
        <v>#N/A</v>
      </c>
      <c r="R17" s="496" t="s">
        <v>729</v>
      </c>
      <c r="S17" s="493" t="str">
        <f>ROUNDDOWN(('(R-5) Comparison'!AL17-Q17)*12,0)</f>
        <v>#N/A</v>
      </c>
      <c r="T17" s="487" t="s">
        <v>729</v>
      </c>
      <c r="U17" s="493" t="str">
        <f>ROUNDUP((((CONVERT('(R-5) Comparison'!AL17,"ft","in"))-((Q17*12)+S17))*16),0)</f>
        <v>#N/A</v>
      </c>
      <c r="V17" s="7"/>
      <c r="W17" s="500"/>
      <c r="X17" s="486" t="s">
        <v>729</v>
      </c>
      <c r="Y17" s="498"/>
      <c r="Z17" s="495" t="s">
        <v>729</v>
      </c>
      <c r="AA17" s="499"/>
      <c r="AB17" s="7"/>
      <c r="AC17" s="494" t="str">
        <f>IF((((W17*12)+Y17+(AA17/16))/12)&gt;'(R-5) Comparison'!Y17,"PASS","FAIL")</f>
        <v>#N/A</v>
      </c>
      <c r="AD17" s="392"/>
      <c r="AE17" s="494" t="str">
        <f>IF((((W17*12)+Y17+(AA17/16))/12)&gt;'(R-5) Comparison'!AL17,"PASS","FAIL")</f>
        <v>#N/A</v>
      </c>
      <c r="AF17" s="468"/>
    </row>
    <row r="18" ht="18.75" hidden="1" customHeight="1">
      <c r="A18" s="7"/>
      <c r="B18" s="162"/>
      <c r="C18" s="7"/>
      <c r="D18" s="268" t="str">
        <f>'(I-3) Design &amp; Feedback'!D17</f>
        <v>Not Required</v>
      </c>
      <c r="E18" s="162"/>
      <c r="F18" s="7"/>
      <c r="G18" s="424" t="str">
        <f>'(R-5) Comparison'!G18</f>
        <v>R</v>
      </c>
      <c r="H18" s="424" t="str">
        <f>'(R-5) Comparison'!H18</f>
        <v>-</v>
      </c>
      <c r="I18" s="424" t="str">
        <f>'(R-5) Comparison'!J18</f>
        <v>-</v>
      </c>
      <c r="J18" s="49"/>
      <c r="K18" s="493" t="str">
        <f>ROUNDDOWN('(R-5) Comparison'!Y18,0)</f>
        <v>#N/A</v>
      </c>
      <c r="L18" s="486" t="s">
        <v>729</v>
      </c>
      <c r="M18" s="493" t="str">
        <f>ROUNDDOWN(('(R-5) Comparison'!Y18-K18)*12,0)</f>
        <v>#N/A</v>
      </c>
      <c r="N18" s="495" t="s">
        <v>729</v>
      </c>
      <c r="O18" s="493" t="str">
        <f>ROUNDUP((((CONVERT('(R-5) Comparison'!Y18,"ft","in"))-((K18*12)+M18))*16),0)</f>
        <v>#N/A</v>
      </c>
      <c r="P18" s="7"/>
      <c r="Q18" s="493" t="str">
        <f>ROUNDDOWN('(R-5) Comparison'!AL18,0)</f>
        <v>#N/A</v>
      </c>
      <c r="R18" s="496" t="s">
        <v>729</v>
      </c>
      <c r="S18" s="493" t="str">
        <f>ROUNDDOWN(('(R-5) Comparison'!AL18-Q18)*12,0)</f>
        <v>#N/A</v>
      </c>
      <c r="T18" s="487" t="s">
        <v>729</v>
      </c>
      <c r="U18" s="493" t="str">
        <f>ROUNDUP((((CONVERT('(R-5) Comparison'!AL18,"ft","in"))-((Q18*12)+S18))*16),0)</f>
        <v>#N/A</v>
      </c>
      <c r="V18" s="7"/>
      <c r="W18" s="500"/>
      <c r="X18" s="486" t="s">
        <v>729</v>
      </c>
      <c r="Y18" s="499"/>
      <c r="Z18" s="495" t="s">
        <v>729</v>
      </c>
      <c r="AA18" s="499"/>
      <c r="AB18" s="7"/>
      <c r="AC18" s="494" t="str">
        <f>IF((((W18*12)+Y18+(AA18/16))/12)&gt;'(R-5) Comparison'!Y18,"PASS","FAIL")</f>
        <v>#N/A</v>
      </c>
      <c r="AD18" s="392"/>
      <c r="AE18" s="494" t="str">
        <f>IF((((W18*12)+Y18+(AA18/16))/12)&gt;'(R-5) Comparison'!AL18,"PASS","FAIL")</f>
        <v>#N/A</v>
      </c>
      <c r="AF18" s="468"/>
    </row>
    <row r="19" ht="18.75" hidden="1" customHeight="1">
      <c r="A19" s="7"/>
      <c r="B19" s="162"/>
      <c r="C19" s="7"/>
      <c r="D19" s="268" t="str">
        <f>'(I-3) Design &amp; Feedback'!D18</f>
        <v>Not Required</v>
      </c>
      <c r="E19" s="162"/>
      <c r="F19" s="7"/>
      <c r="G19" s="424" t="str">
        <f>'(R-5) Comparison'!G19</f>
        <v>R</v>
      </c>
      <c r="H19" s="424" t="str">
        <f>'(R-5) Comparison'!H19</f>
        <v>-</v>
      </c>
      <c r="I19" s="424" t="str">
        <f>'(R-5) Comparison'!J19</f>
        <v>-</v>
      </c>
      <c r="J19" s="49"/>
      <c r="K19" s="493" t="str">
        <f>ROUNDDOWN('(R-5) Comparison'!Y19,0)</f>
        <v>#N/A</v>
      </c>
      <c r="L19" s="486" t="s">
        <v>729</v>
      </c>
      <c r="M19" s="493" t="str">
        <f>ROUNDDOWN(('(R-5) Comparison'!Y19-K19)*12,0)</f>
        <v>#N/A</v>
      </c>
      <c r="N19" s="495" t="s">
        <v>729</v>
      </c>
      <c r="O19" s="493" t="str">
        <f>ROUNDUP((((CONVERT('(R-5) Comparison'!Y19,"ft","in"))-((K19*12)+M19))*16),0)</f>
        <v>#N/A</v>
      </c>
      <c r="P19" s="7"/>
      <c r="Q19" s="493" t="str">
        <f>ROUNDDOWN('(R-5) Comparison'!AL19,0)</f>
        <v>#N/A</v>
      </c>
      <c r="R19" s="496" t="s">
        <v>729</v>
      </c>
      <c r="S19" s="493" t="str">
        <f>ROUNDDOWN(('(R-5) Comparison'!AL19-Q19)*12,0)</f>
        <v>#N/A</v>
      </c>
      <c r="T19" s="487" t="s">
        <v>729</v>
      </c>
      <c r="U19" s="493" t="str">
        <f>ROUNDUP((((CONVERT('(R-5) Comparison'!AL19,"ft","in"))-((Q19*12)+S19))*16),0)</f>
        <v>#N/A</v>
      </c>
      <c r="V19" s="7"/>
      <c r="W19" s="500"/>
      <c r="X19" s="486" t="s">
        <v>729</v>
      </c>
      <c r="Y19" s="499"/>
      <c r="Z19" s="495" t="s">
        <v>729</v>
      </c>
      <c r="AA19" s="499"/>
      <c r="AB19" s="7"/>
      <c r="AC19" s="494" t="str">
        <f>IF((((W19*12)+Y19+(AA19/16))/12)&gt;'(R-5) Comparison'!Y19,"PASS","FAIL")</f>
        <v>#N/A</v>
      </c>
      <c r="AD19" s="392"/>
      <c r="AE19" s="494" t="str">
        <f>IF((((W19*12)+Y19+(AA19/16))/12)&gt;'(R-5) Comparison'!AL19,"PASS","FAIL")</f>
        <v>#N/A</v>
      </c>
      <c r="AF19" s="468"/>
    </row>
    <row r="20" ht="18.75" hidden="1" customHeight="1">
      <c r="A20" s="7"/>
      <c r="B20" s="162"/>
      <c r="C20" s="7"/>
      <c r="D20" s="268" t="str">
        <f>'(I-3) Design &amp; Feedback'!D19</f>
        <v>Not Required</v>
      </c>
      <c r="E20" s="162"/>
      <c r="F20" s="7"/>
      <c r="G20" s="424" t="str">
        <f>'(R-5) Comparison'!G20</f>
        <v>R</v>
      </c>
      <c r="H20" s="424" t="str">
        <f>'(R-5) Comparison'!H20</f>
        <v>-</v>
      </c>
      <c r="I20" s="424" t="str">
        <f>'(R-5) Comparison'!J20</f>
        <v>-</v>
      </c>
      <c r="J20" s="49"/>
      <c r="K20" s="493" t="str">
        <f>ROUNDDOWN('(R-5) Comparison'!Y20,0)</f>
        <v>#N/A</v>
      </c>
      <c r="L20" s="486" t="s">
        <v>729</v>
      </c>
      <c r="M20" s="493" t="str">
        <f>ROUNDDOWN(('(R-5) Comparison'!Y20-K20)*12,0)</f>
        <v>#N/A</v>
      </c>
      <c r="N20" s="495" t="s">
        <v>729</v>
      </c>
      <c r="O20" s="493" t="str">
        <f>ROUNDUP((((CONVERT('(R-5) Comparison'!Y20,"ft","in"))-((K20*12)+M20))*16),0)</f>
        <v>#N/A</v>
      </c>
      <c r="P20" s="7"/>
      <c r="Q20" s="493" t="str">
        <f>ROUNDDOWN('(R-5) Comparison'!AL20,0)</f>
        <v>#N/A</v>
      </c>
      <c r="R20" s="496" t="s">
        <v>729</v>
      </c>
      <c r="S20" s="493" t="str">
        <f>ROUNDDOWN(('(R-5) Comparison'!AL20-Q20)*12,0)</f>
        <v>#N/A</v>
      </c>
      <c r="T20" s="487" t="s">
        <v>729</v>
      </c>
      <c r="U20" s="493" t="str">
        <f>ROUNDUP((((CONVERT('(R-5) Comparison'!AL20,"ft","in"))-((Q20*12)+S20))*16),0)</f>
        <v>#N/A</v>
      </c>
      <c r="V20" s="7"/>
      <c r="W20" s="500"/>
      <c r="X20" s="486" t="s">
        <v>729</v>
      </c>
      <c r="Y20" s="499"/>
      <c r="Z20" s="495" t="s">
        <v>729</v>
      </c>
      <c r="AA20" s="499"/>
      <c r="AB20" s="7"/>
      <c r="AC20" s="494" t="str">
        <f>IF((((W20*12)+Y20+(AA20/16))/12)&gt;'(R-5) Comparison'!Y20,"PASS","FAIL")</f>
        <v>#N/A</v>
      </c>
      <c r="AD20" s="392"/>
      <c r="AE20" s="494" t="str">
        <f>IF((((W20*12)+Y20+(AA20/16))/12)&gt;'(R-5) Comparison'!AL20,"PASS","FAIL")</f>
        <v>#N/A</v>
      </c>
      <c r="AF20" s="468"/>
    </row>
    <row r="21" ht="18.75" hidden="1" customHeight="1">
      <c r="A21" s="7"/>
      <c r="B21" s="162"/>
      <c r="C21" s="7"/>
      <c r="D21" s="268" t="str">
        <f>'(I-3) Design &amp; Feedback'!D20</f>
        <v>Not Required</v>
      </c>
      <c r="E21" s="162"/>
      <c r="F21" s="7"/>
      <c r="G21" s="424" t="str">
        <f>'(R-5) Comparison'!G21</f>
        <v>R</v>
      </c>
      <c r="H21" s="424" t="str">
        <f>'(R-5) Comparison'!H21</f>
        <v>-</v>
      </c>
      <c r="I21" s="424" t="str">
        <f>'(R-5) Comparison'!J21</f>
        <v>-</v>
      </c>
      <c r="J21" s="49"/>
      <c r="K21" s="493" t="str">
        <f>ROUNDDOWN('(R-5) Comparison'!Y21,0)</f>
        <v>#N/A</v>
      </c>
      <c r="L21" s="486" t="s">
        <v>729</v>
      </c>
      <c r="M21" s="493" t="str">
        <f>ROUNDDOWN(('(R-5) Comparison'!Y21-K21)*12,0)</f>
        <v>#N/A</v>
      </c>
      <c r="N21" s="495" t="s">
        <v>729</v>
      </c>
      <c r="O21" s="493" t="str">
        <f>ROUNDUP((((CONVERT('(R-5) Comparison'!Y21,"ft","in"))-((K21*12)+M21))*16),0)</f>
        <v>#N/A</v>
      </c>
      <c r="P21" s="7"/>
      <c r="Q21" s="493" t="str">
        <f>ROUNDDOWN('(R-5) Comparison'!AL21,0)</f>
        <v>#N/A</v>
      </c>
      <c r="R21" s="496" t="s">
        <v>729</v>
      </c>
      <c r="S21" s="493" t="str">
        <f>ROUNDDOWN(('(R-5) Comparison'!AL21-Q21)*12,0)</f>
        <v>#N/A</v>
      </c>
      <c r="T21" s="487" t="s">
        <v>729</v>
      </c>
      <c r="U21" s="493" t="str">
        <f>ROUNDUP((((CONVERT('(R-5) Comparison'!AL21,"ft","in"))-((Q21*12)+S21))*16),0)</f>
        <v>#N/A</v>
      </c>
      <c r="V21" s="7"/>
      <c r="W21" s="500"/>
      <c r="X21" s="486" t="s">
        <v>729</v>
      </c>
      <c r="Y21" s="499"/>
      <c r="Z21" s="495" t="s">
        <v>729</v>
      </c>
      <c r="AA21" s="499"/>
      <c r="AB21" s="7"/>
      <c r="AC21" s="494" t="str">
        <f>IF((((W21*12)+Y21+(AA21/16))/12)&gt;'(R-5) Comparison'!Y21,"PASS","FAIL")</f>
        <v>#N/A</v>
      </c>
      <c r="AD21" s="392"/>
      <c r="AE21" s="494" t="str">
        <f>IF((((W21*12)+Y21+(AA21/16))/12)&gt;'(R-5) Comparison'!AL21,"PASS","FAIL")</f>
        <v>#N/A</v>
      </c>
      <c r="AF21" s="468"/>
    </row>
    <row r="22" ht="18.75" customHeight="1">
      <c r="A22" s="7"/>
      <c r="B22" s="162"/>
      <c r="C22" s="49"/>
      <c r="D22" s="268" t="str">
        <f>'(I-3) Design &amp; Feedback'!D21</f>
        <v>Required</v>
      </c>
      <c r="E22" s="162"/>
      <c r="F22" s="7"/>
      <c r="G22" s="439" t="str">
        <f>'(R-5) Comparison'!G22</f>
        <v>R</v>
      </c>
      <c r="H22" s="439" t="str">
        <f>'(R-5) Comparison'!H22</f>
        <v>A</v>
      </c>
      <c r="I22" s="439" t="str">
        <f>'(R-5) Comparison'!J22</f>
        <v>WSP-A</v>
      </c>
      <c r="J22" s="49"/>
      <c r="K22" s="493">
        <f>ROUNDDOWN('(R-5) Comparison'!Y22,0)</f>
        <v>7</v>
      </c>
      <c r="L22" s="486" t="s">
        <v>729</v>
      </c>
      <c r="M22" s="493">
        <f>ROUNDDOWN(('(R-5) Comparison'!Y22-K22)*12,0)</f>
        <v>7</v>
      </c>
      <c r="N22" s="495" t="s">
        <v>729</v>
      </c>
      <c r="O22" s="493">
        <f>ROUNDUP((((CONVERT('(R-5) Comparison'!Y22,"ft","in"))-((K22*12)+M22))*16),0)</f>
        <v>9</v>
      </c>
      <c r="P22" s="7"/>
      <c r="Q22" s="493">
        <f>ROUNDDOWN('(R-5) Comparison'!AL22,0)</f>
        <v>6</v>
      </c>
      <c r="R22" s="496" t="s">
        <v>729</v>
      </c>
      <c r="S22" s="493">
        <f>ROUNDDOWN(('(R-5) Comparison'!AL22-Q22)*12,0)</f>
        <v>4</v>
      </c>
      <c r="T22" s="487" t="s">
        <v>729</v>
      </c>
      <c r="U22" s="493">
        <f>ROUNDUP((((CONVERT('(R-5) Comparison'!AL22,"ft","in"))-((Q22*12)+S22))*16),0)</f>
        <v>5</v>
      </c>
      <c r="V22" s="7"/>
      <c r="W22" s="497">
        <v>8.0</v>
      </c>
      <c r="X22" s="486" t="s">
        <v>729</v>
      </c>
      <c r="Y22" s="498"/>
      <c r="Z22" s="495" t="s">
        <v>729</v>
      </c>
      <c r="AA22" s="499"/>
      <c r="AB22" s="7"/>
      <c r="AC22" s="494" t="str">
        <f>IF((((W22*12)+Y22+(AA22/16))/12)&gt;'(R-5) Comparison'!Y22,"PASS","FAIL")</f>
        <v>PASS</v>
      </c>
      <c r="AD22" s="392"/>
      <c r="AE22" s="494" t="str">
        <f>IF((((W22*12)+Y22+(AA22/16))/12)&gt;'(R-5) Comparison'!AL22,"PASS","FAIL")</f>
        <v>PASS</v>
      </c>
      <c r="AF22" s="468"/>
    </row>
    <row r="23" ht="18.75" customHeight="1">
      <c r="A23" s="7"/>
      <c r="B23" s="162"/>
      <c r="C23" s="49"/>
      <c r="D23" s="268" t="str">
        <f>'(I-3) Design &amp; Feedback'!D22</f>
        <v>Required</v>
      </c>
      <c r="E23" s="162"/>
      <c r="F23" s="7"/>
      <c r="G23" s="439" t="str">
        <f>'(R-5) Comparison'!G23</f>
        <v>R</v>
      </c>
      <c r="H23" s="439" t="str">
        <f>'(R-5) Comparison'!H23</f>
        <v>B</v>
      </c>
      <c r="I23" s="439" t="str">
        <f>'(R-5) Comparison'!J23</f>
        <v>WSP-A</v>
      </c>
      <c r="J23" s="49"/>
      <c r="K23" s="493">
        <f>ROUNDDOWN('(R-5) Comparison'!Y23,0)</f>
        <v>7</v>
      </c>
      <c r="L23" s="486" t="s">
        <v>729</v>
      </c>
      <c r="M23" s="493">
        <f>ROUNDDOWN(('(R-5) Comparison'!Y23-K23)*12,0)</f>
        <v>7</v>
      </c>
      <c r="N23" s="495" t="s">
        <v>729</v>
      </c>
      <c r="O23" s="493">
        <f>ROUNDUP((((CONVERT('(R-5) Comparison'!Y23,"ft","in"))-((K23*12)+M23))*16),0)</f>
        <v>9</v>
      </c>
      <c r="P23" s="7"/>
      <c r="Q23" s="493">
        <f>ROUNDDOWN('(R-5) Comparison'!AL23,0)</f>
        <v>6</v>
      </c>
      <c r="R23" s="496" t="s">
        <v>729</v>
      </c>
      <c r="S23" s="493">
        <f>ROUNDDOWN(('(R-5) Comparison'!AL23-Q23)*12,0)</f>
        <v>4</v>
      </c>
      <c r="T23" s="487" t="s">
        <v>729</v>
      </c>
      <c r="U23" s="493">
        <f>ROUNDUP((((CONVERT('(R-5) Comparison'!AL23,"ft","in"))-((Q23*12)+S23))*16),0)</f>
        <v>5</v>
      </c>
      <c r="V23" s="7"/>
      <c r="W23" s="497">
        <v>9.0</v>
      </c>
      <c r="X23" s="486" t="s">
        <v>729</v>
      </c>
      <c r="Y23" s="498"/>
      <c r="Z23" s="495" t="s">
        <v>729</v>
      </c>
      <c r="AA23" s="499"/>
      <c r="AB23" s="7"/>
      <c r="AC23" s="494" t="str">
        <f>IF((((W23*12)+Y23+(AA23/16))/12)&gt;'(R-5) Comparison'!Y23,"PASS","FAIL")</f>
        <v>PASS</v>
      </c>
      <c r="AD23" s="392"/>
      <c r="AE23" s="494" t="str">
        <f>IF((((W23*12)+Y23+(AA23/16))/12)&gt;'(R-5) Comparison'!AL23,"PASS","FAIL")</f>
        <v>PASS</v>
      </c>
      <c r="AF23" s="468"/>
    </row>
    <row r="24" ht="18.75" customHeight="1">
      <c r="A24" s="7"/>
      <c r="B24" s="162"/>
      <c r="C24" s="49"/>
      <c r="D24" s="268" t="str">
        <f>'(I-3) Design &amp; Feedback'!D23</f>
        <v>Required</v>
      </c>
      <c r="E24" s="162"/>
      <c r="F24" s="7"/>
      <c r="G24" s="439" t="str">
        <f>'(R-5) Comparison'!G24</f>
        <v>R</v>
      </c>
      <c r="H24" s="439" t="str">
        <f>'(R-5) Comparison'!H24</f>
        <v>C</v>
      </c>
      <c r="I24" s="439" t="str">
        <f>'(R-5) Comparison'!J24</f>
        <v>WSP-A</v>
      </c>
      <c r="J24" s="49"/>
      <c r="K24" s="493">
        <f>ROUNDDOWN('(R-5) Comparison'!Y24,0)</f>
        <v>7</v>
      </c>
      <c r="L24" s="486" t="s">
        <v>729</v>
      </c>
      <c r="M24" s="493">
        <f>ROUNDDOWN(('(R-5) Comparison'!Y24-K24)*12,0)</f>
        <v>7</v>
      </c>
      <c r="N24" s="495" t="s">
        <v>729</v>
      </c>
      <c r="O24" s="493">
        <f>ROUNDUP((((CONVERT('(R-5) Comparison'!Y24,"ft","in"))-((K24*12)+M24))*16),0)</f>
        <v>9</v>
      </c>
      <c r="P24" s="7"/>
      <c r="Q24" s="493">
        <f>ROUNDDOWN('(R-5) Comparison'!AL24,0)</f>
        <v>6</v>
      </c>
      <c r="R24" s="496" t="s">
        <v>729</v>
      </c>
      <c r="S24" s="493">
        <f>ROUNDDOWN(('(R-5) Comparison'!AL24-Q24)*12,0)</f>
        <v>4</v>
      </c>
      <c r="T24" s="487" t="s">
        <v>729</v>
      </c>
      <c r="U24" s="493">
        <f>ROUNDUP((((CONVERT('(R-5) Comparison'!AL24,"ft","in"))-((Q24*12)+S24))*16),0)</f>
        <v>5</v>
      </c>
      <c r="V24" s="7"/>
      <c r="W24" s="497">
        <v>8.0</v>
      </c>
      <c r="X24" s="486" t="s">
        <v>729</v>
      </c>
      <c r="Y24" s="499"/>
      <c r="Z24" s="495" t="s">
        <v>729</v>
      </c>
      <c r="AA24" s="499"/>
      <c r="AB24" s="7"/>
      <c r="AC24" s="494" t="str">
        <f>IF((((W24*12)+Y24+(AA24/16))/12)&gt;'(R-5) Comparison'!Y24,"PASS","FAIL")</f>
        <v>PASS</v>
      </c>
      <c r="AD24" s="392"/>
      <c r="AE24" s="494" t="str">
        <f>IF((((W24*12)+Y24+(AA24/16))/12)&gt;'(R-5) Comparison'!AL24,"PASS","FAIL")</f>
        <v>PASS</v>
      </c>
      <c r="AF24" s="468"/>
    </row>
    <row r="25" ht="18.75" hidden="1" customHeight="1">
      <c r="A25" s="7"/>
      <c r="B25" s="162"/>
      <c r="C25" s="7"/>
      <c r="D25" s="268" t="str">
        <f>'(I-3) Design &amp; Feedback'!D24</f>
        <v>Not Required</v>
      </c>
      <c r="E25" s="162"/>
      <c r="F25" s="7"/>
      <c r="G25" s="439" t="str">
        <f>'(R-5) Comparison'!G25</f>
        <v>R</v>
      </c>
      <c r="H25" s="439" t="str">
        <f>'(R-5) Comparison'!H25</f>
        <v>-</v>
      </c>
      <c r="I25" s="439" t="str">
        <f>'(R-5) Comparison'!J25</f>
        <v>-</v>
      </c>
      <c r="J25" s="49"/>
      <c r="K25" s="493" t="str">
        <f>ROUNDDOWN('(R-5) Comparison'!Y25,0)</f>
        <v>#N/A</v>
      </c>
      <c r="L25" s="486" t="s">
        <v>729</v>
      </c>
      <c r="M25" s="493" t="str">
        <f>ROUNDDOWN(('(R-5) Comparison'!Y25-K25)*12,0)</f>
        <v>#N/A</v>
      </c>
      <c r="N25" s="495" t="s">
        <v>729</v>
      </c>
      <c r="O25" s="493" t="str">
        <f>ROUNDUP((((CONVERT('(R-5) Comparison'!Y25,"ft","in"))-((K25*12)+M25))*16),0)</f>
        <v>#N/A</v>
      </c>
      <c r="P25" s="7"/>
      <c r="Q25" s="493" t="str">
        <f>ROUNDDOWN('(R-5) Comparison'!AL25,0)</f>
        <v>#N/A</v>
      </c>
      <c r="R25" s="496" t="s">
        <v>729</v>
      </c>
      <c r="S25" s="493" t="str">
        <f>ROUNDDOWN(('(R-5) Comparison'!AL25-Q25)*12,0)</f>
        <v>#N/A</v>
      </c>
      <c r="T25" s="487" t="s">
        <v>729</v>
      </c>
      <c r="U25" s="493" t="str">
        <f>ROUNDUP((((CONVERT('(R-5) Comparison'!AL25,"ft","in"))-((Q25*12)+S25))*16),0)</f>
        <v>#N/A</v>
      </c>
      <c r="V25" s="7"/>
      <c r="W25" s="500"/>
      <c r="X25" s="486" t="s">
        <v>729</v>
      </c>
      <c r="Y25" s="499"/>
      <c r="Z25" s="495" t="s">
        <v>729</v>
      </c>
      <c r="AA25" s="499"/>
      <c r="AB25" s="7"/>
      <c r="AC25" s="494" t="str">
        <f>IF((((W25*12)+Y25+(AA25/16))/12)&gt;'(R-5) Comparison'!Y25,"PASS","FAIL")</f>
        <v>#N/A</v>
      </c>
      <c r="AD25" s="392"/>
      <c r="AE25" s="494" t="str">
        <f>IF((((W25*12)+Y25+(AA25/16))/12)&gt;'(R-5) Comparison'!AL25,"PASS","FAIL")</f>
        <v>#N/A</v>
      </c>
      <c r="AF25" s="468"/>
    </row>
    <row r="26" ht="18.75" hidden="1" customHeight="1">
      <c r="A26" s="7"/>
      <c r="B26" s="162"/>
      <c r="C26" s="7"/>
      <c r="D26" s="268" t="str">
        <f>'(I-3) Design &amp; Feedback'!D25</f>
        <v>Not Required</v>
      </c>
      <c r="E26" s="162"/>
      <c r="F26" s="7"/>
      <c r="G26" s="439" t="str">
        <f>'(R-5) Comparison'!G26</f>
        <v>R</v>
      </c>
      <c r="H26" s="439" t="str">
        <f>'(R-5) Comparison'!H26</f>
        <v>-</v>
      </c>
      <c r="I26" s="439" t="str">
        <f>'(R-5) Comparison'!J26</f>
        <v>-</v>
      </c>
      <c r="J26" s="49"/>
      <c r="K26" s="493" t="str">
        <f>ROUNDDOWN('(R-5) Comparison'!Y26,0)</f>
        <v>#N/A</v>
      </c>
      <c r="L26" s="486" t="s">
        <v>729</v>
      </c>
      <c r="M26" s="493" t="str">
        <f>ROUNDDOWN(('(R-5) Comparison'!Y26-K26)*12,0)</f>
        <v>#N/A</v>
      </c>
      <c r="N26" s="495" t="s">
        <v>729</v>
      </c>
      <c r="O26" s="493" t="str">
        <f>ROUNDUP((((CONVERT('(R-5) Comparison'!Y26,"ft","in"))-((K26*12)+M26))*16),0)</f>
        <v>#N/A</v>
      </c>
      <c r="P26" s="7"/>
      <c r="Q26" s="493" t="str">
        <f>ROUNDDOWN('(R-5) Comparison'!AL26,0)</f>
        <v>#N/A</v>
      </c>
      <c r="R26" s="496" t="s">
        <v>729</v>
      </c>
      <c r="S26" s="493" t="str">
        <f>ROUNDDOWN(('(R-5) Comparison'!AL26-Q26)*12,0)</f>
        <v>#N/A</v>
      </c>
      <c r="T26" s="487" t="s">
        <v>729</v>
      </c>
      <c r="U26" s="493" t="str">
        <f>ROUNDUP((((CONVERT('(R-5) Comparison'!AL26,"ft","in"))-((Q26*12)+S26))*16),0)</f>
        <v>#N/A</v>
      </c>
      <c r="V26" s="7"/>
      <c r="W26" s="500"/>
      <c r="X26" s="486" t="s">
        <v>729</v>
      </c>
      <c r="Y26" s="499"/>
      <c r="Z26" s="495" t="s">
        <v>729</v>
      </c>
      <c r="AA26" s="499"/>
      <c r="AB26" s="7"/>
      <c r="AC26" s="494" t="str">
        <f>IF((((W26*12)+Y26+(AA26/16))/12)&gt;'(R-5) Comparison'!Y26,"PASS","FAIL")</f>
        <v>#N/A</v>
      </c>
      <c r="AD26" s="392"/>
      <c r="AE26" s="494" t="str">
        <f>IF((((W26*12)+Y26+(AA26/16))/12)&gt;'(R-5) Comparison'!AL26,"PASS","FAIL")</f>
        <v>#N/A</v>
      </c>
      <c r="AF26" s="468"/>
    </row>
    <row r="27" ht="18.75" hidden="1" customHeight="1">
      <c r="A27" s="7"/>
      <c r="B27" s="162"/>
      <c r="C27" s="7"/>
      <c r="D27" s="268" t="str">
        <f>'(I-3) Design &amp; Feedback'!D26</f>
        <v>Not Required</v>
      </c>
      <c r="E27" s="162"/>
      <c r="F27" s="7"/>
      <c r="G27" s="439" t="str">
        <f>'(R-5) Comparison'!G27</f>
        <v>R</v>
      </c>
      <c r="H27" s="439" t="str">
        <f>'(R-5) Comparison'!H27</f>
        <v>-</v>
      </c>
      <c r="I27" s="439" t="str">
        <f>'(R-5) Comparison'!J27</f>
        <v>-</v>
      </c>
      <c r="J27" s="49"/>
      <c r="K27" s="493" t="str">
        <f>ROUNDDOWN('(R-5) Comparison'!Y27,0)</f>
        <v>#N/A</v>
      </c>
      <c r="L27" s="486" t="s">
        <v>729</v>
      </c>
      <c r="M27" s="493" t="str">
        <f>ROUNDDOWN(('(R-5) Comparison'!Y27-K27)*12,0)</f>
        <v>#N/A</v>
      </c>
      <c r="N27" s="495" t="s">
        <v>729</v>
      </c>
      <c r="O27" s="493" t="str">
        <f>ROUNDUP((((CONVERT('(R-5) Comparison'!Y27,"ft","in"))-((K27*12)+M27))*16),0)</f>
        <v>#N/A</v>
      </c>
      <c r="P27" s="7"/>
      <c r="Q27" s="493" t="str">
        <f>ROUNDDOWN('(R-5) Comparison'!AL27,0)</f>
        <v>#N/A</v>
      </c>
      <c r="R27" s="496" t="s">
        <v>729</v>
      </c>
      <c r="S27" s="493" t="str">
        <f>ROUNDDOWN(('(R-5) Comparison'!AL27-Q27)*12,0)</f>
        <v>#N/A</v>
      </c>
      <c r="T27" s="487" t="s">
        <v>729</v>
      </c>
      <c r="U27" s="493" t="str">
        <f>ROUNDUP((((CONVERT('(R-5) Comparison'!AL27,"ft","in"))-((Q27*12)+S27))*16),0)</f>
        <v>#N/A</v>
      </c>
      <c r="V27" s="7"/>
      <c r="W27" s="500"/>
      <c r="X27" s="486" t="s">
        <v>729</v>
      </c>
      <c r="Y27" s="499"/>
      <c r="Z27" s="495" t="s">
        <v>729</v>
      </c>
      <c r="AA27" s="499"/>
      <c r="AB27" s="7"/>
      <c r="AC27" s="494" t="str">
        <f>IF((((W27*12)+Y27+(AA27/16))/12)&gt;'(R-5) Comparison'!Y27,"PASS","FAIL")</f>
        <v>#N/A</v>
      </c>
      <c r="AD27" s="392"/>
      <c r="AE27" s="494" t="str">
        <f>IF((((W27*12)+Y27+(AA27/16))/12)&gt;'(R-5) Comparison'!AL27,"PASS","FAIL")</f>
        <v>#N/A</v>
      </c>
      <c r="AF27" s="468"/>
    </row>
    <row r="28" ht="18.75" hidden="1" customHeight="1">
      <c r="A28" s="7"/>
      <c r="B28" s="162"/>
      <c r="C28" s="7"/>
      <c r="D28" s="268" t="str">
        <f>'(I-3) Design &amp; Feedback'!D27</f>
        <v>Not Required</v>
      </c>
      <c r="E28" s="162"/>
      <c r="F28" s="7"/>
      <c r="G28" s="439" t="str">
        <f>'(R-5) Comparison'!G28</f>
        <v>R</v>
      </c>
      <c r="H28" s="439" t="str">
        <f>'(R-5) Comparison'!H28</f>
        <v>-</v>
      </c>
      <c r="I28" s="439" t="str">
        <f>'(R-5) Comparison'!J28</f>
        <v>-</v>
      </c>
      <c r="J28" s="49"/>
      <c r="K28" s="493" t="str">
        <f>ROUNDDOWN('(R-5) Comparison'!Y28,0)</f>
        <v>#N/A</v>
      </c>
      <c r="L28" s="486" t="s">
        <v>729</v>
      </c>
      <c r="M28" s="493" t="str">
        <f>ROUNDDOWN(('(R-5) Comparison'!Y28-K28)*12,0)</f>
        <v>#N/A</v>
      </c>
      <c r="N28" s="495" t="s">
        <v>729</v>
      </c>
      <c r="O28" s="493" t="str">
        <f>ROUNDUP((((CONVERT('(R-5) Comparison'!Y28,"ft","in"))-((K28*12)+M28))*16),0)</f>
        <v>#N/A</v>
      </c>
      <c r="P28" s="7"/>
      <c r="Q28" s="493" t="str">
        <f>ROUNDDOWN('(R-5) Comparison'!AL28,0)</f>
        <v>#N/A</v>
      </c>
      <c r="R28" s="496" t="s">
        <v>729</v>
      </c>
      <c r="S28" s="493" t="str">
        <f>ROUNDDOWN(('(R-5) Comparison'!AL28-Q28)*12,0)</f>
        <v>#N/A</v>
      </c>
      <c r="T28" s="487" t="s">
        <v>729</v>
      </c>
      <c r="U28" s="493" t="str">
        <f>ROUNDUP((((CONVERT('(R-5) Comparison'!AL28,"ft","in"))-((Q28*12)+S28))*16),0)</f>
        <v>#N/A</v>
      </c>
      <c r="V28" s="7"/>
      <c r="W28" s="500"/>
      <c r="X28" s="486" t="s">
        <v>729</v>
      </c>
      <c r="Y28" s="499"/>
      <c r="Z28" s="495" t="s">
        <v>729</v>
      </c>
      <c r="AA28" s="499"/>
      <c r="AB28" s="7"/>
      <c r="AC28" s="494" t="str">
        <f>IF((((W28*12)+Y28+(AA28/16))/12)&gt;'(R-5) Comparison'!Y28,"PASS","FAIL")</f>
        <v>#N/A</v>
      </c>
      <c r="AD28" s="392"/>
      <c r="AE28" s="494" t="str">
        <f>IF((((W28*12)+Y28+(AA28/16))/12)&gt;'(R-5) Comparison'!AL28,"PASS","FAIL")</f>
        <v>#N/A</v>
      </c>
      <c r="AF28" s="468"/>
    </row>
    <row r="29" ht="18.75" hidden="1" customHeight="1">
      <c r="A29" s="7"/>
      <c r="B29" s="162"/>
      <c r="C29" s="7"/>
      <c r="D29" s="268" t="str">
        <f>'(I-3) Design &amp; Feedback'!D28</f>
        <v>Not Required</v>
      </c>
      <c r="E29" s="162"/>
      <c r="F29" s="7"/>
      <c r="G29" s="439" t="str">
        <f>'(R-5) Comparison'!G29</f>
        <v>R</v>
      </c>
      <c r="H29" s="439" t="str">
        <f>'(R-5) Comparison'!H29</f>
        <v>-</v>
      </c>
      <c r="I29" s="439" t="str">
        <f>'(R-5) Comparison'!J29</f>
        <v>-</v>
      </c>
      <c r="J29" s="49"/>
      <c r="K29" s="493" t="str">
        <f>ROUNDDOWN('(R-5) Comparison'!Y29,0)</f>
        <v>#N/A</v>
      </c>
      <c r="L29" s="486" t="s">
        <v>729</v>
      </c>
      <c r="M29" s="493" t="str">
        <f>ROUNDDOWN(('(R-5) Comparison'!Y29-K29)*12,0)</f>
        <v>#N/A</v>
      </c>
      <c r="N29" s="495" t="s">
        <v>729</v>
      </c>
      <c r="O29" s="493" t="str">
        <f>ROUNDUP((((CONVERT('(R-5) Comparison'!Y29,"ft","in"))-((K29*12)+M29))*16),0)</f>
        <v>#N/A</v>
      </c>
      <c r="P29" s="7"/>
      <c r="Q29" s="493" t="str">
        <f>ROUNDDOWN('(R-5) Comparison'!AL29,0)</f>
        <v>#N/A</v>
      </c>
      <c r="R29" s="496" t="s">
        <v>729</v>
      </c>
      <c r="S29" s="493" t="str">
        <f>ROUNDDOWN(('(R-5) Comparison'!AL29-Q29)*12,0)</f>
        <v>#N/A</v>
      </c>
      <c r="T29" s="487" t="s">
        <v>729</v>
      </c>
      <c r="U29" s="493" t="str">
        <f>ROUNDUP((((CONVERT('(R-5) Comparison'!AL29,"ft","in"))-((Q29*12)+S29))*16),0)</f>
        <v>#N/A</v>
      </c>
      <c r="V29" s="7"/>
      <c r="W29" s="500"/>
      <c r="X29" s="486" t="s">
        <v>729</v>
      </c>
      <c r="Y29" s="499"/>
      <c r="Z29" s="495" t="s">
        <v>729</v>
      </c>
      <c r="AA29" s="499"/>
      <c r="AB29" s="7"/>
      <c r="AC29" s="494" t="str">
        <f>IF((((W29*12)+Y29+(AA29/16))/12)&gt;'(R-5) Comparison'!Y29,"PASS","FAIL")</f>
        <v>#N/A</v>
      </c>
      <c r="AD29" s="392"/>
      <c r="AE29" s="494" t="str">
        <f>IF((((W29*12)+Y29+(AA29/16))/12)&gt;'(R-5) Comparison'!AL29,"PASS","FAIL")</f>
        <v>#N/A</v>
      </c>
      <c r="AF29" s="468"/>
    </row>
    <row r="30" ht="18.75" hidden="1" customHeight="1">
      <c r="A30" s="7"/>
      <c r="B30" s="162"/>
      <c r="C30" s="7"/>
      <c r="D30" s="268" t="str">
        <f>'(I-3) Design &amp; Feedback'!D29</f>
        <v>Not Required</v>
      </c>
      <c r="E30" s="162"/>
      <c r="F30" s="7"/>
      <c r="G30" s="439" t="str">
        <f>'(R-5) Comparison'!G30</f>
        <v>R</v>
      </c>
      <c r="H30" s="439" t="str">
        <f>'(R-5) Comparison'!H30</f>
        <v>-</v>
      </c>
      <c r="I30" s="439" t="str">
        <f>'(R-5) Comparison'!J30</f>
        <v>-</v>
      </c>
      <c r="J30" s="49"/>
      <c r="K30" s="493" t="str">
        <f>ROUNDDOWN('(R-5) Comparison'!Y30,0)</f>
        <v>#N/A</v>
      </c>
      <c r="L30" s="486" t="s">
        <v>729</v>
      </c>
      <c r="M30" s="493" t="str">
        <f>ROUNDDOWN(('(R-5) Comparison'!Y30-K30)*12,0)</f>
        <v>#N/A</v>
      </c>
      <c r="N30" s="495" t="s">
        <v>729</v>
      </c>
      <c r="O30" s="493" t="str">
        <f>ROUNDUP((((CONVERT('(R-5) Comparison'!Y30,"ft","in"))-((K30*12)+M30))*16),0)</f>
        <v>#N/A</v>
      </c>
      <c r="P30" s="7"/>
      <c r="Q30" s="493" t="str">
        <f>ROUNDDOWN('(R-5) Comparison'!AL30,0)</f>
        <v>#N/A</v>
      </c>
      <c r="R30" s="496" t="s">
        <v>729</v>
      </c>
      <c r="S30" s="493" t="str">
        <f>ROUNDDOWN(('(R-5) Comparison'!AL30-Q30)*12,0)</f>
        <v>#N/A</v>
      </c>
      <c r="T30" s="487" t="s">
        <v>729</v>
      </c>
      <c r="U30" s="493" t="str">
        <f>ROUNDUP((((CONVERT('(R-5) Comparison'!AL30,"ft","in"))-((Q30*12)+S30))*16),0)</f>
        <v>#N/A</v>
      </c>
      <c r="V30" s="7"/>
      <c r="W30" s="500"/>
      <c r="X30" s="486" t="s">
        <v>729</v>
      </c>
      <c r="Y30" s="499"/>
      <c r="Z30" s="495" t="s">
        <v>729</v>
      </c>
      <c r="AA30" s="499"/>
      <c r="AB30" s="7"/>
      <c r="AC30" s="494" t="str">
        <f>IF((((W30*12)+Y30+(AA30/16))/12)&gt;'(R-5) Comparison'!Y30,"PASS","FAIL")</f>
        <v>#N/A</v>
      </c>
      <c r="AD30" s="392"/>
      <c r="AE30" s="494" t="str">
        <f>IF((((W30*12)+Y30+(AA30/16))/12)&gt;'(R-5) Comparison'!AL30,"PASS","FAIL")</f>
        <v>#N/A</v>
      </c>
      <c r="AF30" s="468"/>
    </row>
    <row r="31" ht="18.75" hidden="1" customHeight="1">
      <c r="A31" s="7"/>
      <c r="B31" s="162"/>
      <c r="C31" s="7"/>
      <c r="D31" s="268" t="str">
        <f>'(I-3) Design &amp; Feedback'!D30</f>
        <v>Not Required</v>
      </c>
      <c r="E31" s="162"/>
      <c r="F31" s="7"/>
      <c r="G31" s="439" t="str">
        <f>'(R-5) Comparison'!G31</f>
        <v>R</v>
      </c>
      <c r="H31" s="439" t="str">
        <f>'(R-5) Comparison'!H31</f>
        <v>-</v>
      </c>
      <c r="I31" s="439" t="str">
        <f>'(R-5) Comparison'!J31</f>
        <v>-</v>
      </c>
      <c r="J31" s="49"/>
      <c r="K31" s="493" t="str">
        <f>ROUNDDOWN('(R-5) Comparison'!Y31,0)</f>
        <v>#N/A</v>
      </c>
      <c r="L31" s="486" t="s">
        <v>729</v>
      </c>
      <c r="M31" s="493" t="str">
        <f>ROUNDDOWN(('(R-5) Comparison'!Y31-K31)*12,0)</f>
        <v>#N/A</v>
      </c>
      <c r="N31" s="495" t="s">
        <v>729</v>
      </c>
      <c r="O31" s="493" t="str">
        <f>ROUNDUP((((CONVERT('(R-5) Comparison'!Y31,"ft","in"))-((K31*12)+M31))*16),0)</f>
        <v>#N/A</v>
      </c>
      <c r="P31" s="7"/>
      <c r="Q31" s="493" t="str">
        <f>ROUNDDOWN('(R-5) Comparison'!AL31,0)</f>
        <v>#N/A</v>
      </c>
      <c r="R31" s="496" t="s">
        <v>729</v>
      </c>
      <c r="S31" s="493" t="str">
        <f>ROUNDDOWN(('(R-5) Comparison'!AL31-Q31)*12,0)</f>
        <v>#N/A</v>
      </c>
      <c r="T31" s="487" t="s">
        <v>729</v>
      </c>
      <c r="U31" s="493" t="str">
        <f>ROUNDUP((((CONVERT('(R-5) Comparison'!AL31,"ft","in"))-((Q31*12)+S31))*16),0)</f>
        <v>#N/A</v>
      </c>
      <c r="V31" s="7"/>
      <c r="W31" s="500"/>
      <c r="X31" s="486" t="s">
        <v>729</v>
      </c>
      <c r="Y31" s="499"/>
      <c r="Z31" s="495" t="s">
        <v>729</v>
      </c>
      <c r="AA31" s="499"/>
      <c r="AB31" s="7"/>
      <c r="AC31" s="494" t="str">
        <f>IF((((W31*12)+Y31+(AA31/16))/12)&gt;'(R-5) Comparison'!Y31,"PASS","FAIL")</f>
        <v>#N/A</v>
      </c>
      <c r="AD31" s="392"/>
      <c r="AE31" s="494" t="str">
        <f>IF((((W31*12)+Y31+(AA31/16))/12)&gt;'(R-5) Comparison'!AL31,"PASS","FAIL")</f>
        <v>#N/A</v>
      </c>
      <c r="AF31" s="468"/>
    </row>
    <row r="32" ht="18.75" customHeight="1">
      <c r="A32" s="7"/>
      <c r="B32" s="162"/>
      <c r="C32" s="49"/>
      <c r="D32" s="268" t="str">
        <f>'(I-3) Design &amp; Feedback'!D31</f>
        <v>Required</v>
      </c>
      <c r="E32" s="162"/>
      <c r="F32" s="7"/>
      <c r="G32" s="424" t="str">
        <f>'(R-5) Comparison'!G32</f>
        <v>R+1F</v>
      </c>
      <c r="H32" s="424">
        <f>'(R-5) Comparison'!H32</f>
        <v>1</v>
      </c>
      <c r="I32" s="424" t="str">
        <f>'(R-5) Comparison'!J32</f>
        <v>WSP-A</v>
      </c>
      <c r="J32" s="49"/>
      <c r="K32" s="493">
        <f>ROUNDDOWN('(R-5) Comparison'!Y32,0)</f>
        <v>7</v>
      </c>
      <c r="L32" s="486" t="s">
        <v>729</v>
      </c>
      <c r="M32" s="493">
        <f>ROUNDDOWN(('(R-5) Comparison'!Y32-K32)*12,0)</f>
        <v>4</v>
      </c>
      <c r="N32" s="495" t="s">
        <v>729</v>
      </c>
      <c r="O32" s="493">
        <f>ROUNDUP((((CONVERT('(R-5) Comparison'!Y32,"ft","in"))-((K32*12)+M32))*16),0)</f>
        <v>15</v>
      </c>
      <c r="P32" s="7"/>
      <c r="Q32" s="493">
        <f>ROUNDDOWN('(R-5) Comparison'!AL32,0)</f>
        <v>6</v>
      </c>
      <c r="R32" s="496" t="s">
        <v>729</v>
      </c>
      <c r="S32" s="493">
        <f>ROUNDDOWN(('(R-5) Comparison'!AL32-Q32)*12,0)</f>
        <v>1</v>
      </c>
      <c r="T32" s="487" t="s">
        <v>729</v>
      </c>
      <c r="U32" s="493">
        <f>ROUNDUP((((CONVERT('(R-5) Comparison'!AL32,"ft","in"))-((Q32*12)+S32))*16),0)</f>
        <v>12</v>
      </c>
      <c r="V32" s="7"/>
      <c r="W32" s="497">
        <v>10.0</v>
      </c>
      <c r="X32" s="486" t="s">
        <v>729</v>
      </c>
      <c r="Y32" s="499"/>
      <c r="Z32" s="495" t="s">
        <v>729</v>
      </c>
      <c r="AA32" s="499"/>
      <c r="AB32" s="7"/>
      <c r="AC32" s="494" t="str">
        <f>IF((((W32*12)+Y32+(AA32/16))/12)&gt;'(R-5) Comparison'!Y32,"PASS","FAIL")</f>
        <v>PASS</v>
      </c>
      <c r="AD32" s="392"/>
      <c r="AE32" s="494" t="str">
        <f>IF((((W32*12)+Y32+(AA32/16))/12)&gt;'(R-5) Comparison'!AL32,"PASS","FAIL")</f>
        <v>PASS</v>
      </c>
      <c r="AF32" s="468"/>
    </row>
    <row r="33" ht="18.75" customHeight="1">
      <c r="A33" s="7"/>
      <c r="B33" s="162"/>
      <c r="C33" s="49"/>
      <c r="D33" s="268" t="str">
        <f>'(I-3) Design &amp; Feedback'!D32</f>
        <v>Required</v>
      </c>
      <c r="E33" s="162"/>
      <c r="F33" s="7"/>
      <c r="G33" s="424" t="str">
        <f>'(R-5) Comparison'!G33</f>
        <v>R+1F</v>
      </c>
      <c r="H33" s="424">
        <f>'(R-5) Comparison'!H33</f>
        <v>2</v>
      </c>
      <c r="I33" s="424" t="str">
        <f>'(R-5) Comparison'!J33</f>
        <v>WSP-A</v>
      </c>
      <c r="J33" s="49"/>
      <c r="K33" s="493">
        <f>ROUNDDOWN('(R-5) Comparison'!Y33,0)</f>
        <v>7</v>
      </c>
      <c r="L33" s="486" t="s">
        <v>729</v>
      </c>
      <c r="M33" s="493">
        <f>ROUNDDOWN(('(R-5) Comparison'!Y33-K33)*12,0)</f>
        <v>4</v>
      </c>
      <c r="N33" s="495" t="s">
        <v>729</v>
      </c>
      <c r="O33" s="493">
        <f>ROUNDUP((((CONVERT('(R-5) Comparison'!Y33,"ft","in"))-((K33*12)+M33))*16),0)</f>
        <v>15</v>
      </c>
      <c r="P33" s="7"/>
      <c r="Q33" s="493">
        <f>ROUNDDOWN('(R-5) Comparison'!AL33,0)</f>
        <v>6</v>
      </c>
      <c r="R33" s="496" t="s">
        <v>729</v>
      </c>
      <c r="S33" s="493">
        <f>ROUNDDOWN(('(R-5) Comparison'!AL33-Q33)*12,0)</f>
        <v>1</v>
      </c>
      <c r="T33" s="487" t="s">
        <v>729</v>
      </c>
      <c r="U33" s="493">
        <f>ROUNDUP((((CONVERT('(R-5) Comparison'!AL33,"ft","in"))-((Q33*12)+S33))*16),0)</f>
        <v>12</v>
      </c>
      <c r="V33" s="7"/>
      <c r="W33" s="497">
        <v>10.0</v>
      </c>
      <c r="X33" s="486" t="s">
        <v>729</v>
      </c>
      <c r="Y33" s="499"/>
      <c r="Z33" s="495" t="s">
        <v>729</v>
      </c>
      <c r="AA33" s="499"/>
      <c r="AB33" s="7"/>
      <c r="AC33" s="494" t="str">
        <f>IF((((W33*12)+Y33+(AA33/16))/12)&gt;'(R-5) Comparison'!Y33,"PASS","FAIL")</f>
        <v>PASS</v>
      </c>
      <c r="AD33" s="392"/>
      <c r="AE33" s="494" t="str">
        <f>IF((((W33*12)+Y33+(AA33/16))/12)&gt;'(R-5) Comparison'!AL33,"PASS","FAIL")</f>
        <v>PASS</v>
      </c>
      <c r="AF33" s="468"/>
    </row>
    <row r="34" ht="18.75" customHeight="1">
      <c r="A34" s="7"/>
      <c r="B34" s="162"/>
      <c r="C34" s="49"/>
      <c r="D34" s="268" t="str">
        <f>'(I-3) Design &amp; Feedback'!D33</f>
        <v>Required</v>
      </c>
      <c r="E34" s="162"/>
      <c r="F34" s="7"/>
      <c r="G34" s="424" t="str">
        <f>'(R-5) Comparison'!G34</f>
        <v>R+1F</v>
      </c>
      <c r="H34" s="424">
        <f>'(R-5) Comparison'!H34</f>
        <v>3</v>
      </c>
      <c r="I34" s="424" t="str">
        <f>'(R-5) Comparison'!J34</f>
        <v>WSP-A</v>
      </c>
      <c r="J34" s="49"/>
      <c r="K34" s="493">
        <f>ROUNDDOWN('(R-5) Comparison'!Y34,0)</f>
        <v>7</v>
      </c>
      <c r="L34" s="486" t="s">
        <v>729</v>
      </c>
      <c r="M34" s="493">
        <f>ROUNDDOWN(('(R-5) Comparison'!Y34-K34)*12,0)</f>
        <v>4</v>
      </c>
      <c r="N34" s="495" t="s">
        <v>729</v>
      </c>
      <c r="O34" s="493">
        <f>ROUNDUP((((CONVERT('(R-5) Comparison'!Y34,"ft","in"))-((K34*12)+M34))*16),0)</f>
        <v>15</v>
      </c>
      <c r="P34" s="7"/>
      <c r="Q34" s="493">
        <f>ROUNDDOWN('(R-5) Comparison'!AL34,0)</f>
        <v>6</v>
      </c>
      <c r="R34" s="496" t="s">
        <v>729</v>
      </c>
      <c r="S34" s="493">
        <f>ROUNDDOWN(('(R-5) Comparison'!AL34-Q34)*12,0)</f>
        <v>1</v>
      </c>
      <c r="T34" s="487" t="s">
        <v>729</v>
      </c>
      <c r="U34" s="493">
        <f>ROUNDUP((((CONVERT('(R-5) Comparison'!AL34,"ft","in"))-((Q34*12)+S34))*16),0)</f>
        <v>12</v>
      </c>
      <c r="V34" s="7"/>
      <c r="W34" s="497">
        <v>10.0</v>
      </c>
      <c r="X34" s="486" t="s">
        <v>729</v>
      </c>
      <c r="Y34" s="499"/>
      <c r="Z34" s="495" t="s">
        <v>729</v>
      </c>
      <c r="AA34" s="499"/>
      <c r="AB34" s="7"/>
      <c r="AC34" s="494" t="str">
        <f>IF((((W34*12)+Y34+(AA34/16))/12)&gt;'(R-5) Comparison'!Y34,"PASS","FAIL")</f>
        <v>PASS</v>
      </c>
      <c r="AD34" s="392"/>
      <c r="AE34" s="494" t="str">
        <f>IF((((W34*12)+Y34+(AA34/16))/12)&gt;'(R-5) Comparison'!AL34,"PASS","FAIL")</f>
        <v>PASS</v>
      </c>
      <c r="AF34" s="468"/>
    </row>
    <row r="35" ht="18.75" customHeight="1">
      <c r="A35" s="7"/>
      <c r="B35" s="162"/>
      <c r="C35" s="7"/>
      <c r="D35" s="268" t="str">
        <f>'(I-3) Design &amp; Feedback'!D34</f>
        <v>Required</v>
      </c>
      <c r="E35" s="162"/>
      <c r="F35" s="7"/>
      <c r="G35" s="424" t="str">
        <f>'(R-5) Comparison'!G35</f>
        <v>R+1F</v>
      </c>
      <c r="H35" s="424">
        <f>'(R-5) Comparison'!H35</f>
        <v>4</v>
      </c>
      <c r="I35" s="424" t="str">
        <f>'(R-5) Comparison'!J35</f>
        <v>WSP-A</v>
      </c>
      <c r="J35" s="49"/>
      <c r="K35" s="493">
        <f>ROUNDDOWN('(R-5) Comparison'!Y35,0)</f>
        <v>7</v>
      </c>
      <c r="L35" s="486" t="s">
        <v>729</v>
      </c>
      <c r="M35" s="493">
        <f>ROUNDDOWN(('(R-5) Comparison'!Y35-K35)*12,0)</f>
        <v>4</v>
      </c>
      <c r="N35" s="495" t="s">
        <v>729</v>
      </c>
      <c r="O35" s="493">
        <f>ROUNDUP((((CONVERT('(R-5) Comparison'!Y35,"ft","in"))-((K35*12)+M35))*16),0)</f>
        <v>15</v>
      </c>
      <c r="P35" s="7"/>
      <c r="Q35" s="493">
        <f>ROUNDDOWN('(R-5) Comparison'!AL35,0)</f>
        <v>6</v>
      </c>
      <c r="R35" s="496" t="s">
        <v>729</v>
      </c>
      <c r="S35" s="493">
        <f>ROUNDDOWN(('(R-5) Comparison'!AL35-Q35)*12,0)</f>
        <v>1</v>
      </c>
      <c r="T35" s="487" t="s">
        <v>729</v>
      </c>
      <c r="U35" s="493">
        <f>ROUNDUP((((CONVERT('(R-5) Comparison'!AL35,"ft","in"))-((Q35*12)+S35))*16),0)</f>
        <v>12</v>
      </c>
      <c r="V35" s="7"/>
      <c r="W35" s="497">
        <v>10.0</v>
      </c>
      <c r="X35" s="486" t="s">
        <v>729</v>
      </c>
      <c r="Y35" s="499"/>
      <c r="Z35" s="495" t="s">
        <v>729</v>
      </c>
      <c r="AA35" s="499"/>
      <c r="AB35" s="7"/>
      <c r="AC35" s="494" t="str">
        <f>IF((((W35*12)+Y35+(AA35/16))/12)&gt;'(R-5) Comparison'!Y35,"PASS","FAIL")</f>
        <v>PASS</v>
      </c>
      <c r="AD35" s="392"/>
      <c r="AE35" s="494" t="str">
        <f>IF((((W35*12)+Y35+(AA35/16))/12)&gt;'(R-5) Comparison'!AL35,"PASS","FAIL")</f>
        <v>PASS</v>
      </c>
      <c r="AF35" s="468"/>
    </row>
    <row r="36" ht="18.75" hidden="1" customHeight="1">
      <c r="A36" s="7"/>
      <c r="B36" s="162"/>
      <c r="C36" s="7"/>
      <c r="D36" s="268" t="str">
        <f>'(I-3) Design &amp; Feedback'!D35</f>
        <v>Not Required</v>
      </c>
      <c r="E36" s="162"/>
      <c r="F36" s="7"/>
      <c r="G36" s="424" t="str">
        <f>'(R-5) Comparison'!G36</f>
        <v>R+1F</v>
      </c>
      <c r="H36" s="424" t="str">
        <f>'(R-5) Comparison'!H36</f>
        <v>-</v>
      </c>
      <c r="I36" s="424" t="str">
        <f>'(R-5) Comparison'!J36</f>
        <v>-</v>
      </c>
      <c r="J36" s="49"/>
      <c r="K36" s="493" t="str">
        <f>ROUNDDOWN('(R-5) Comparison'!Y36,0)</f>
        <v>#N/A</v>
      </c>
      <c r="L36" s="486" t="s">
        <v>729</v>
      </c>
      <c r="M36" s="493" t="str">
        <f>ROUNDDOWN(('(R-5) Comparison'!Y36-K36)*12,0)</f>
        <v>#N/A</v>
      </c>
      <c r="N36" s="495" t="s">
        <v>729</v>
      </c>
      <c r="O36" s="493" t="str">
        <f>ROUNDUP((((CONVERT('(R-5) Comparison'!Y36,"ft","in"))-((K36*12)+M36))*16),0)</f>
        <v>#N/A</v>
      </c>
      <c r="P36" s="7"/>
      <c r="Q36" s="493" t="str">
        <f>ROUNDDOWN('(R-5) Comparison'!AL36,0)</f>
        <v>#N/A</v>
      </c>
      <c r="R36" s="496" t="s">
        <v>729</v>
      </c>
      <c r="S36" s="493" t="str">
        <f>ROUNDDOWN(('(R-5) Comparison'!AL36-Q36)*12,0)</f>
        <v>#N/A</v>
      </c>
      <c r="T36" s="487" t="s">
        <v>729</v>
      </c>
      <c r="U36" s="493" t="str">
        <f>ROUNDUP((((CONVERT('(R-5) Comparison'!AL36,"ft","in"))-((Q36*12)+S36))*16),0)</f>
        <v>#N/A</v>
      </c>
      <c r="V36" s="7"/>
      <c r="W36" s="500"/>
      <c r="X36" s="486" t="s">
        <v>729</v>
      </c>
      <c r="Y36" s="499"/>
      <c r="Z36" s="495" t="s">
        <v>729</v>
      </c>
      <c r="AA36" s="499"/>
      <c r="AB36" s="7"/>
      <c r="AC36" s="494" t="str">
        <f>IF((((W36*12)+Y36+(AA36/16))/12)&gt;'(R-5) Comparison'!Y36,"PASS","FAIL")</f>
        <v>#N/A</v>
      </c>
      <c r="AD36" s="392"/>
      <c r="AE36" s="494" t="str">
        <f>IF((((W36*12)+Y36+(AA36/16))/12)&gt;'(R-5) Comparison'!AL36,"PASS","FAIL")</f>
        <v>#N/A</v>
      </c>
      <c r="AF36" s="468"/>
    </row>
    <row r="37" ht="18.75" hidden="1" customHeight="1">
      <c r="A37" s="7"/>
      <c r="B37" s="162"/>
      <c r="C37" s="7"/>
      <c r="D37" s="268" t="str">
        <f>'(I-3) Design &amp; Feedback'!D36</f>
        <v>Not Required</v>
      </c>
      <c r="E37" s="162"/>
      <c r="F37" s="7"/>
      <c r="G37" s="424" t="str">
        <f>'(R-5) Comparison'!G37</f>
        <v>R+1F</v>
      </c>
      <c r="H37" s="424" t="str">
        <f>'(R-5) Comparison'!H37</f>
        <v>-</v>
      </c>
      <c r="I37" s="424" t="str">
        <f>'(R-5) Comparison'!J37</f>
        <v>-</v>
      </c>
      <c r="J37" s="49"/>
      <c r="K37" s="493" t="str">
        <f>ROUNDDOWN('(R-5) Comparison'!Y37,0)</f>
        <v>#N/A</v>
      </c>
      <c r="L37" s="486" t="s">
        <v>729</v>
      </c>
      <c r="M37" s="493" t="str">
        <f>ROUNDDOWN(('(R-5) Comparison'!Y37-K37)*12,0)</f>
        <v>#N/A</v>
      </c>
      <c r="N37" s="495" t="s">
        <v>729</v>
      </c>
      <c r="O37" s="493" t="str">
        <f>ROUNDUP((((CONVERT('(R-5) Comparison'!Y37,"ft","in"))-((K37*12)+M37))*16),0)</f>
        <v>#N/A</v>
      </c>
      <c r="P37" s="7"/>
      <c r="Q37" s="493" t="str">
        <f>ROUNDDOWN('(R-5) Comparison'!AL37,0)</f>
        <v>#N/A</v>
      </c>
      <c r="R37" s="496" t="s">
        <v>729</v>
      </c>
      <c r="S37" s="493" t="str">
        <f>ROUNDDOWN(('(R-5) Comparison'!AL37-Q37)*12,0)</f>
        <v>#N/A</v>
      </c>
      <c r="T37" s="487" t="s">
        <v>729</v>
      </c>
      <c r="U37" s="493" t="str">
        <f>ROUNDUP((((CONVERT('(R-5) Comparison'!AL37,"ft","in"))-((Q37*12)+S37))*16),0)</f>
        <v>#N/A</v>
      </c>
      <c r="V37" s="7"/>
      <c r="W37" s="500"/>
      <c r="X37" s="486" t="s">
        <v>729</v>
      </c>
      <c r="Y37" s="499"/>
      <c r="Z37" s="495" t="s">
        <v>729</v>
      </c>
      <c r="AA37" s="499"/>
      <c r="AB37" s="7"/>
      <c r="AC37" s="494" t="str">
        <f>IF((((W37*12)+Y37+(AA37/16))/12)&gt;'(R-5) Comparison'!Y37,"PASS","FAIL")</f>
        <v>#N/A</v>
      </c>
      <c r="AD37" s="392"/>
      <c r="AE37" s="494" t="str">
        <f>IF((((W37*12)+Y37+(AA37/16))/12)&gt;'(R-5) Comparison'!AL37,"PASS","FAIL")</f>
        <v>#N/A</v>
      </c>
      <c r="AF37" s="468"/>
    </row>
    <row r="38" ht="18.75" hidden="1" customHeight="1">
      <c r="A38" s="7"/>
      <c r="B38" s="162"/>
      <c r="C38" s="7"/>
      <c r="D38" s="268" t="str">
        <f>'(I-3) Design &amp; Feedback'!D37</f>
        <v>Not Required</v>
      </c>
      <c r="E38" s="162"/>
      <c r="F38" s="7"/>
      <c r="G38" s="424" t="str">
        <f>'(R-5) Comparison'!G38</f>
        <v>R+1F</v>
      </c>
      <c r="H38" s="424" t="str">
        <f>'(R-5) Comparison'!H38</f>
        <v>-</v>
      </c>
      <c r="I38" s="424" t="str">
        <f>'(R-5) Comparison'!J38</f>
        <v>-</v>
      </c>
      <c r="J38" s="49"/>
      <c r="K38" s="493" t="str">
        <f>ROUNDDOWN('(R-5) Comparison'!Y38,0)</f>
        <v>#N/A</v>
      </c>
      <c r="L38" s="486" t="s">
        <v>729</v>
      </c>
      <c r="M38" s="493" t="str">
        <f>ROUNDDOWN(('(R-5) Comparison'!Y38-K38)*12,0)</f>
        <v>#N/A</v>
      </c>
      <c r="N38" s="495" t="s">
        <v>729</v>
      </c>
      <c r="O38" s="493" t="str">
        <f>ROUNDUP((((CONVERT('(R-5) Comparison'!Y38,"ft","in"))-((K38*12)+M38))*16),0)</f>
        <v>#N/A</v>
      </c>
      <c r="P38" s="7"/>
      <c r="Q38" s="493" t="str">
        <f>ROUNDDOWN('(R-5) Comparison'!AL38,0)</f>
        <v>#N/A</v>
      </c>
      <c r="R38" s="496" t="s">
        <v>729</v>
      </c>
      <c r="S38" s="493" t="str">
        <f>ROUNDDOWN(('(R-5) Comparison'!AL38-Q38)*12,0)</f>
        <v>#N/A</v>
      </c>
      <c r="T38" s="487" t="s">
        <v>729</v>
      </c>
      <c r="U38" s="493" t="str">
        <f>ROUNDUP((((CONVERT('(R-5) Comparison'!AL38,"ft","in"))-((Q38*12)+S38))*16),0)</f>
        <v>#N/A</v>
      </c>
      <c r="V38" s="7"/>
      <c r="W38" s="500"/>
      <c r="X38" s="486" t="s">
        <v>729</v>
      </c>
      <c r="Y38" s="499"/>
      <c r="Z38" s="495" t="s">
        <v>729</v>
      </c>
      <c r="AA38" s="499"/>
      <c r="AB38" s="7"/>
      <c r="AC38" s="494" t="str">
        <f>IF((((W38*12)+Y38+(AA38/16))/12)&gt;'(R-5) Comparison'!Y38,"PASS","FAIL")</f>
        <v>#N/A</v>
      </c>
      <c r="AD38" s="392"/>
      <c r="AE38" s="494" t="str">
        <f>IF((((W38*12)+Y38+(AA38/16))/12)&gt;'(R-5) Comparison'!AL38,"PASS","FAIL")</f>
        <v>#N/A</v>
      </c>
      <c r="AF38" s="468"/>
    </row>
    <row r="39" ht="18.75" hidden="1" customHeight="1">
      <c r="A39" s="7"/>
      <c r="B39" s="162"/>
      <c r="C39" s="7"/>
      <c r="D39" s="268" t="str">
        <f>'(I-3) Design &amp; Feedback'!D38</f>
        <v>Not Required</v>
      </c>
      <c r="E39" s="162"/>
      <c r="F39" s="7"/>
      <c r="G39" s="424" t="str">
        <f>'(R-5) Comparison'!G39</f>
        <v>R+1F</v>
      </c>
      <c r="H39" s="424" t="str">
        <f>'(R-5) Comparison'!H39</f>
        <v>-</v>
      </c>
      <c r="I39" s="424" t="str">
        <f>'(R-5) Comparison'!J39</f>
        <v>-</v>
      </c>
      <c r="J39" s="49"/>
      <c r="K39" s="493" t="str">
        <f>ROUNDDOWN('(R-5) Comparison'!Y39,0)</f>
        <v>#N/A</v>
      </c>
      <c r="L39" s="486" t="s">
        <v>729</v>
      </c>
      <c r="M39" s="493" t="str">
        <f>ROUNDDOWN(('(R-5) Comparison'!Y39-K39)*12,0)</f>
        <v>#N/A</v>
      </c>
      <c r="N39" s="495" t="s">
        <v>729</v>
      </c>
      <c r="O39" s="493" t="str">
        <f>ROUNDUP((((CONVERT('(R-5) Comparison'!Y39,"ft","in"))-((K39*12)+M39))*16),0)</f>
        <v>#N/A</v>
      </c>
      <c r="P39" s="7"/>
      <c r="Q39" s="493" t="str">
        <f>ROUNDDOWN('(R-5) Comparison'!AL39,0)</f>
        <v>#N/A</v>
      </c>
      <c r="R39" s="496" t="s">
        <v>729</v>
      </c>
      <c r="S39" s="493" t="str">
        <f>ROUNDDOWN(('(R-5) Comparison'!AL39-Q39)*12,0)</f>
        <v>#N/A</v>
      </c>
      <c r="T39" s="487" t="s">
        <v>729</v>
      </c>
      <c r="U39" s="493" t="str">
        <f>ROUNDUP((((CONVERT('(R-5) Comparison'!AL39,"ft","in"))-((Q39*12)+S39))*16),0)</f>
        <v>#N/A</v>
      </c>
      <c r="V39" s="7"/>
      <c r="W39" s="500"/>
      <c r="X39" s="486" t="s">
        <v>729</v>
      </c>
      <c r="Y39" s="499"/>
      <c r="Z39" s="495" t="s">
        <v>729</v>
      </c>
      <c r="AA39" s="499"/>
      <c r="AB39" s="7"/>
      <c r="AC39" s="494" t="str">
        <f>IF((((W39*12)+Y39+(AA39/16))/12)&gt;'(R-5) Comparison'!Y39,"PASS","FAIL")</f>
        <v>#N/A</v>
      </c>
      <c r="AD39" s="392"/>
      <c r="AE39" s="494" t="str">
        <f>IF((((W39*12)+Y39+(AA39/16))/12)&gt;'(R-5) Comparison'!AL39,"PASS","FAIL")</f>
        <v>#N/A</v>
      </c>
      <c r="AF39" s="468"/>
    </row>
    <row r="40" ht="18.75" hidden="1" customHeight="1">
      <c r="A40" s="7"/>
      <c r="B40" s="162"/>
      <c r="C40" s="7"/>
      <c r="D40" s="268" t="str">
        <f>'(I-3) Design &amp; Feedback'!D39</f>
        <v>Not Required</v>
      </c>
      <c r="E40" s="162"/>
      <c r="F40" s="7"/>
      <c r="G40" s="424" t="str">
        <f>'(R-5) Comparison'!G40</f>
        <v>R+1F</v>
      </c>
      <c r="H40" s="424" t="str">
        <f>'(R-5) Comparison'!H40</f>
        <v>-</v>
      </c>
      <c r="I40" s="424" t="str">
        <f>'(R-5) Comparison'!J40</f>
        <v>-</v>
      </c>
      <c r="J40" s="49"/>
      <c r="K40" s="493" t="str">
        <f>ROUNDDOWN('(R-5) Comparison'!Y40,0)</f>
        <v>#N/A</v>
      </c>
      <c r="L40" s="486" t="s">
        <v>729</v>
      </c>
      <c r="M40" s="493" t="str">
        <f>ROUNDDOWN(('(R-5) Comparison'!Y40-K40)*12,0)</f>
        <v>#N/A</v>
      </c>
      <c r="N40" s="495" t="s">
        <v>729</v>
      </c>
      <c r="O40" s="493" t="str">
        <f>ROUNDUP((((CONVERT('(R-5) Comparison'!Y40,"ft","in"))-((K40*12)+M40))*16),0)</f>
        <v>#N/A</v>
      </c>
      <c r="P40" s="7"/>
      <c r="Q40" s="493" t="str">
        <f>ROUNDDOWN('(R-5) Comparison'!AL40,0)</f>
        <v>#N/A</v>
      </c>
      <c r="R40" s="496" t="s">
        <v>729</v>
      </c>
      <c r="S40" s="493" t="str">
        <f>ROUNDDOWN(('(R-5) Comparison'!AL40-Q40)*12,0)</f>
        <v>#N/A</v>
      </c>
      <c r="T40" s="487" t="s">
        <v>729</v>
      </c>
      <c r="U40" s="493" t="str">
        <f>ROUNDUP((((CONVERT('(R-5) Comparison'!AL40,"ft","in"))-((Q40*12)+S40))*16),0)</f>
        <v>#N/A</v>
      </c>
      <c r="V40" s="7"/>
      <c r="W40" s="500"/>
      <c r="X40" s="486" t="s">
        <v>729</v>
      </c>
      <c r="Y40" s="499"/>
      <c r="Z40" s="495" t="s">
        <v>729</v>
      </c>
      <c r="AA40" s="499"/>
      <c r="AB40" s="7"/>
      <c r="AC40" s="494" t="str">
        <f>IF((((W40*12)+Y40+(AA40/16))/12)&gt;'(R-5) Comparison'!Y40,"PASS","FAIL")</f>
        <v>#N/A</v>
      </c>
      <c r="AD40" s="392"/>
      <c r="AE40" s="494" t="str">
        <f>IF((((W40*12)+Y40+(AA40/16))/12)&gt;'(R-5) Comparison'!AL40,"PASS","FAIL")</f>
        <v>#N/A</v>
      </c>
      <c r="AF40" s="468"/>
    </row>
    <row r="41" ht="18.75" hidden="1" customHeight="1">
      <c r="A41" s="7"/>
      <c r="B41" s="162"/>
      <c r="C41" s="7"/>
      <c r="D41" s="268" t="str">
        <f>'(I-3) Design &amp; Feedback'!D40</f>
        <v>Not Required</v>
      </c>
      <c r="E41" s="162"/>
      <c r="F41" s="7"/>
      <c r="G41" s="424" t="str">
        <f>'(R-5) Comparison'!G41</f>
        <v>R+1F</v>
      </c>
      <c r="H41" s="424" t="str">
        <f>'(R-5) Comparison'!H41</f>
        <v>-</v>
      </c>
      <c r="I41" s="424" t="str">
        <f>'(R-5) Comparison'!J41</f>
        <v>-</v>
      </c>
      <c r="J41" s="49"/>
      <c r="K41" s="493" t="str">
        <f>ROUNDDOWN('(R-5) Comparison'!Y41,0)</f>
        <v>#N/A</v>
      </c>
      <c r="L41" s="486" t="s">
        <v>729</v>
      </c>
      <c r="M41" s="493" t="str">
        <f>ROUNDDOWN(('(R-5) Comparison'!Y41-K41)*12,0)</f>
        <v>#N/A</v>
      </c>
      <c r="N41" s="495" t="s">
        <v>729</v>
      </c>
      <c r="O41" s="493" t="str">
        <f>ROUNDUP((((CONVERT('(R-5) Comparison'!Y41,"ft","in"))-((K41*12)+M41))*16),0)</f>
        <v>#N/A</v>
      </c>
      <c r="P41" s="7"/>
      <c r="Q41" s="493" t="str">
        <f>ROUNDDOWN('(R-5) Comparison'!AL41,0)</f>
        <v>#N/A</v>
      </c>
      <c r="R41" s="496" t="s">
        <v>729</v>
      </c>
      <c r="S41" s="493" t="str">
        <f>ROUNDDOWN(('(R-5) Comparison'!AL41-Q41)*12,0)</f>
        <v>#N/A</v>
      </c>
      <c r="T41" s="487" t="s">
        <v>729</v>
      </c>
      <c r="U41" s="493" t="str">
        <f>ROUNDUP((((CONVERT('(R-5) Comparison'!AL41,"ft","in"))-((Q41*12)+S41))*16),0)</f>
        <v>#N/A</v>
      </c>
      <c r="V41" s="7"/>
      <c r="W41" s="500"/>
      <c r="X41" s="486" t="s">
        <v>729</v>
      </c>
      <c r="Y41" s="499"/>
      <c r="Z41" s="495" t="s">
        <v>729</v>
      </c>
      <c r="AA41" s="499"/>
      <c r="AB41" s="7"/>
      <c r="AC41" s="494" t="str">
        <f>IF((((W41*12)+Y41+(AA41/16))/12)&gt;'(R-5) Comparison'!Y41,"PASS","FAIL")</f>
        <v>#N/A</v>
      </c>
      <c r="AD41" s="392"/>
      <c r="AE41" s="494" t="str">
        <f>IF((((W41*12)+Y41+(AA41/16))/12)&gt;'(R-5) Comparison'!AL41,"PASS","FAIL")</f>
        <v>#N/A</v>
      </c>
      <c r="AF41" s="468"/>
    </row>
    <row r="42" ht="18.75" customHeight="1">
      <c r="A42" s="7"/>
      <c r="B42" s="162"/>
      <c r="C42" s="49"/>
      <c r="D42" s="268" t="str">
        <f>'(I-3) Design &amp; Feedback'!D41</f>
        <v>Required</v>
      </c>
      <c r="E42" s="162"/>
      <c r="F42" s="7"/>
      <c r="G42" s="439" t="str">
        <f>'(R-5) Comparison'!G42</f>
        <v>R+1F</v>
      </c>
      <c r="H42" s="439" t="str">
        <f>'(R-5) Comparison'!H42</f>
        <v>A</v>
      </c>
      <c r="I42" s="439" t="str">
        <f>'(R-5) Comparison'!J42</f>
        <v>WSP-D</v>
      </c>
      <c r="J42" s="49"/>
      <c r="K42" s="493">
        <f>ROUNDDOWN('(R-5) Comparison'!Y42,0)</f>
        <v>6</v>
      </c>
      <c r="L42" s="486" t="s">
        <v>729</v>
      </c>
      <c r="M42" s="493">
        <f>ROUNDDOWN(('(R-5) Comparison'!Y42-K42)*12,0)</f>
        <v>4</v>
      </c>
      <c r="N42" s="495" t="s">
        <v>729</v>
      </c>
      <c r="O42" s="493">
        <f>ROUNDUP((((CONVERT('(R-5) Comparison'!Y42,"ft","in"))-((K42*12)+M42))*16),0)</f>
        <v>15</v>
      </c>
      <c r="P42" s="7"/>
      <c r="Q42" s="493">
        <f>ROUNDDOWN('(R-5) Comparison'!AL42,0)</f>
        <v>5</v>
      </c>
      <c r="R42" s="496" t="s">
        <v>729</v>
      </c>
      <c r="S42" s="493">
        <f>ROUNDDOWN(('(R-5) Comparison'!AL42-Q42)*12,0)</f>
        <v>4</v>
      </c>
      <c r="T42" s="487" t="s">
        <v>729</v>
      </c>
      <c r="U42" s="493">
        <f>ROUNDUP((((CONVERT('(R-5) Comparison'!AL42,"ft","in"))-((Q42*12)+S42))*16),0)</f>
        <v>3</v>
      </c>
      <c r="V42" s="7"/>
      <c r="W42" s="497">
        <v>8.0</v>
      </c>
      <c r="X42" s="486" t="s">
        <v>729</v>
      </c>
      <c r="Y42" s="499"/>
      <c r="Z42" s="495" t="s">
        <v>729</v>
      </c>
      <c r="AA42" s="499"/>
      <c r="AB42" s="7"/>
      <c r="AC42" s="494" t="str">
        <f>IF((((W42*12)+Y42+(AA42/16))/12)&gt;'(R-5) Comparison'!Y42,"PASS","FAIL")</f>
        <v>PASS</v>
      </c>
      <c r="AD42" s="392"/>
      <c r="AE42" s="494" t="str">
        <f>IF((((W42*12)+Y42+(AA42/16))/12)&gt;'(R-5) Comparison'!AL42,"PASS","FAIL")</f>
        <v>PASS</v>
      </c>
      <c r="AF42" s="468"/>
    </row>
    <row r="43" ht="18.75" customHeight="1">
      <c r="A43" s="7"/>
      <c r="B43" s="162"/>
      <c r="C43" s="49"/>
      <c r="D43" s="268" t="str">
        <f>'(I-3) Design &amp; Feedback'!D42</f>
        <v>Required</v>
      </c>
      <c r="E43" s="162"/>
      <c r="F43" s="7"/>
      <c r="G43" s="439" t="str">
        <f>'(R-5) Comparison'!G43</f>
        <v>R+1F</v>
      </c>
      <c r="H43" s="439" t="str">
        <f>'(R-5) Comparison'!H43</f>
        <v>B</v>
      </c>
      <c r="I43" s="439" t="str">
        <f>'(R-5) Comparison'!J43</f>
        <v>WSP-D</v>
      </c>
      <c r="J43" s="49"/>
      <c r="K43" s="493">
        <f>ROUNDDOWN('(R-5) Comparison'!Y43,0)</f>
        <v>6</v>
      </c>
      <c r="L43" s="486" t="s">
        <v>729</v>
      </c>
      <c r="M43" s="493">
        <f>ROUNDDOWN(('(R-5) Comparison'!Y43-K43)*12,0)</f>
        <v>4</v>
      </c>
      <c r="N43" s="495" t="s">
        <v>729</v>
      </c>
      <c r="O43" s="493">
        <f>ROUNDUP((((CONVERT('(R-5) Comparison'!Y43,"ft","in"))-((K43*12)+M43))*16),0)</f>
        <v>15</v>
      </c>
      <c r="P43" s="7"/>
      <c r="Q43" s="493">
        <f>ROUNDDOWN('(R-5) Comparison'!AL43,0)</f>
        <v>5</v>
      </c>
      <c r="R43" s="496" t="s">
        <v>729</v>
      </c>
      <c r="S43" s="493">
        <f>ROUNDDOWN(('(R-5) Comparison'!AL43-Q43)*12,0)</f>
        <v>4</v>
      </c>
      <c r="T43" s="487" t="s">
        <v>729</v>
      </c>
      <c r="U43" s="493">
        <f>ROUNDUP((((CONVERT('(R-5) Comparison'!AL43,"ft","in"))-((Q43*12)+S43))*16),0)</f>
        <v>3</v>
      </c>
      <c r="V43" s="7"/>
      <c r="W43" s="497">
        <v>9.0</v>
      </c>
      <c r="X43" s="486" t="s">
        <v>729</v>
      </c>
      <c r="Y43" s="499"/>
      <c r="Z43" s="495" t="s">
        <v>729</v>
      </c>
      <c r="AA43" s="499"/>
      <c r="AB43" s="7"/>
      <c r="AC43" s="494" t="str">
        <f>IF((((W43*12)+Y43+(AA43/16))/12)&gt;'(R-5) Comparison'!Y43,"PASS","FAIL")</f>
        <v>PASS</v>
      </c>
      <c r="AD43" s="392"/>
      <c r="AE43" s="494" t="str">
        <f>IF((((W43*12)+Y43+(AA43/16))/12)&gt;'(R-5) Comparison'!AL43,"PASS","FAIL")</f>
        <v>PASS</v>
      </c>
      <c r="AF43" s="468"/>
    </row>
    <row r="44" ht="18.75" customHeight="1">
      <c r="A44" s="7"/>
      <c r="B44" s="162"/>
      <c r="C44" s="49"/>
      <c r="D44" s="268" t="str">
        <f>'(I-3) Design &amp; Feedback'!D43</f>
        <v>Required</v>
      </c>
      <c r="E44" s="162"/>
      <c r="F44" s="7"/>
      <c r="G44" s="439" t="str">
        <f>'(R-5) Comparison'!G44</f>
        <v>R+1F</v>
      </c>
      <c r="H44" s="439" t="str">
        <f>'(R-5) Comparison'!H44</f>
        <v>C</v>
      </c>
      <c r="I44" s="439" t="str">
        <f>'(R-5) Comparison'!J44</f>
        <v>WSP-D</v>
      </c>
      <c r="J44" s="49"/>
      <c r="K44" s="493">
        <f>ROUNDDOWN('(R-5) Comparison'!Y44,0)</f>
        <v>6</v>
      </c>
      <c r="L44" s="486" t="s">
        <v>729</v>
      </c>
      <c r="M44" s="493">
        <f>ROUNDDOWN(('(R-5) Comparison'!Y44-K44)*12,0)</f>
        <v>4</v>
      </c>
      <c r="N44" s="495" t="s">
        <v>729</v>
      </c>
      <c r="O44" s="493">
        <f>ROUNDUP((((CONVERT('(R-5) Comparison'!Y44,"ft","in"))-((K44*12)+M44))*16),0)</f>
        <v>15</v>
      </c>
      <c r="P44" s="7"/>
      <c r="Q44" s="493">
        <f>ROUNDDOWN('(R-5) Comparison'!AL44,0)</f>
        <v>5</v>
      </c>
      <c r="R44" s="496" t="s">
        <v>729</v>
      </c>
      <c r="S44" s="493">
        <f>ROUNDDOWN(('(R-5) Comparison'!AL44-Q44)*12,0)</f>
        <v>4</v>
      </c>
      <c r="T44" s="487" t="s">
        <v>729</v>
      </c>
      <c r="U44" s="493">
        <f>ROUNDUP((((CONVERT('(R-5) Comparison'!AL44,"ft","in"))-((Q44*12)+S44))*16),0)</f>
        <v>3</v>
      </c>
      <c r="V44" s="7"/>
      <c r="W44" s="497">
        <v>8.0</v>
      </c>
      <c r="X44" s="486" t="s">
        <v>729</v>
      </c>
      <c r="Y44" s="499"/>
      <c r="Z44" s="495" t="s">
        <v>729</v>
      </c>
      <c r="AA44" s="499"/>
      <c r="AB44" s="7"/>
      <c r="AC44" s="494" t="str">
        <f>IF((((W44*12)+Y44+(AA44/16))/12)&gt;'(R-5) Comparison'!Y44,"PASS","FAIL")</f>
        <v>PASS</v>
      </c>
      <c r="AD44" s="392"/>
      <c r="AE44" s="494" t="str">
        <f>IF((((W44*12)+Y44+(AA44/16))/12)&gt;'(R-5) Comparison'!AL44,"PASS","FAIL")</f>
        <v>PASS</v>
      </c>
      <c r="AF44" s="468"/>
    </row>
    <row r="45" ht="18.75" hidden="1" customHeight="1">
      <c r="A45" s="7"/>
      <c r="B45" s="162"/>
      <c r="C45" s="7"/>
      <c r="D45" s="268" t="str">
        <f>'(I-3) Design &amp; Feedback'!D44</f>
        <v>Not Required</v>
      </c>
      <c r="E45" s="162"/>
      <c r="F45" s="7"/>
      <c r="G45" s="439" t="str">
        <f>'(R-5) Comparison'!G45</f>
        <v>R+1F</v>
      </c>
      <c r="H45" s="439" t="str">
        <f>'(R-5) Comparison'!H45</f>
        <v>D</v>
      </c>
      <c r="I45" s="439" t="str">
        <f>'(R-5) Comparison'!J45</f>
        <v>WSP-A</v>
      </c>
      <c r="J45" s="49"/>
      <c r="K45" s="493" t="str">
        <f>ROUNDDOWN('(R-5) Comparison'!Y45,0)</f>
        <v>#N/A</v>
      </c>
      <c r="L45" s="486" t="s">
        <v>729</v>
      </c>
      <c r="M45" s="493" t="str">
        <f>ROUNDDOWN(('(R-5) Comparison'!Y45-K45)*12,0)</f>
        <v>#N/A</v>
      </c>
      <c r="N45" s="495" t="s">
        <v>729</v>
      </c>
      <c r="O45" s="493" t="str">
        <f>ROUNDUP((((CONVERT('(R-5) Comparison'!Y45,"ft","in"))-((K45*12)+M45))*16),0)</f>
        <v>#N/A</v>
      </c>
      <c r="P45" s="7"/>
      <c r="Q45" s="493" t="str">
        <f>ROUNDDOWN('(R-5) Comparison'!AL45,0)</f>
        <v>#N/A</v>
      </c>
      <c r="R45" s="496" t="s">
        <v>729</v>
      </c>
      <c r="S45" s="493" t="str">
        <f>ROUNDDOWN(('(R-5) Comparison'!AL45-Q45)*12,0)</f>
        <v>#N/A</v>
      </c>
      <c r="T45" s="487" t="s">
        <v>729</v>
      </c>
      <c r="U45" s="493" t="str">
        <f>ROUNDUP((((CONVERT('(R-5) Comparison'!AL45,"ft","in"))-((Q45*12)+S45))*16),0)</f>
        <v>#N/A</v>
      </c>
      <c r="V45" s="7"/>
      <c r="W45" s="500"/>
      <c r="X45" s="486" t="s">
        <v>729</v>
      </c>
      <c r="Y45" s="499"/>
      <c r="Z45" s="495" t="s">
        <v>729</v>
      </c>
      <c r="AA45" s="499"/>
      <c r="AB45" s="7"/>
      <c r="AC45" s="494" t="str">
        <f>IF((((W45*12)+Y45+(AA45/16))/12)&gt;'(R-5) Comparison'!Y45,"PASS","FAIL")</f>
        <v>#N/A</v>
      </c>
      <c r="AD45" s="392"/>
      <c r="AE45" s="494" t="str">
        <f>IF((((W45*12)+Y45+(AA45/16))/12)&gt;'(R-5) Comparison'!AL45,"PASS","FAIL")</f>
        <v>#N/A</v>
      </c>
      <c r="AF45" s="468"/>
    </row>
    <row r="46" ht="18.75" hidden="1" customHeight="1">
      <c r="A46" s="7"/>
      <c r="B46" s="162"/>
      <c r="C46" s="7"/>
      <c r="D46" s="268" t="str">
        <f>'(I-3) Design &amp; Feedback'!D45</f>
        <v>Not Required</v>
      </c>
      <c r="E46" s="162"/>
      <c r="F46" s="7"/>
      <c r="G46" s="439" t="str">
        <f>'(R-5) Comparison'!G46</f>
        <v>R+1F</v>
      </c>
      <c r="H46" s="439" t="str">
        <f>'(R-5) Comparison'!H46</f>
        <v>E</v>
      </c>
      <c r="I46" s="439" t="str">
        <f>'(R-5) Comparison'!J46</f>
        <v>WSP-A</v>
      </c>
      <c r="J46" s="49"/>
      <c r="K46" s="493" t="str">
        <f>ROUNDDOWN('(R-5) Comparison'!Y46,0)</f>
        <v>#N/A</v>
      </c>
      <c r="L46" s="486" t="s">
        <v>729</v>
      </c>
      <c r="M46" s="493" t="str">
        <f>ROUNDDOWN(('(R-5) Comparison'!Y46-K46)*12,0)</f>
        <v>#N/A</v>
      </c>
      <c r="N46" s="495" t="s">
        <v>729</v>
      </c>
      <c r="O46" s="493" t="str">
        <f>ROUNDUP((((CONVERT('(R-5) Comparison'!Y46,"ft","in"))-((K46*12)+M46))*16),0)</f>
        <v>#N/A</v>
      </c>
      <c r="P46" s="7"/>
      <c r="Q46" s="493" t="str">
        <f>ROUNDDOWN('(R-5) Comparison'!AL46,0)</f>
        <v>#N/A</v>
      </c>
      <c r="R46" s="496" t="s">
        <v>729</v>
      </c>
      <c r="S46" s="493" t="str">
        <f>ROUNDDOWN(('(R-5) Comparison'!AL46-Q46)*12,0)</f>
        <v>#N/A</v>
      </c>
      <c r="T46" s="487" t="s">
        <v>729</v>
      </c>
      <c r="U46" s="493" t="str">
        <f>ROUNDUP((((CONVERT('(R-5) Comparison'!AL46,"ft","in"))-((Q46*12)+S46))*16),0)</f>
        <v>#N/A</v>
      </c>
      <c r="V46" s="7"/>
      <c r="W46" s="497">
        <v>9.0</v>
      </c>
      <c r="X46" s="486" t="s">
        <v>729</v>
      </c>
      <c r="Y46" s="499"/>
      <c r="Z46" s="495" t="s">
        <v>729</v>
      </c>
      <c r="AA46" s="499"/>
      <c r="AB46" s="7"/>
      <c r="AC46" s="494" t="str">
        <f>IF((((W46*12)+Y46+(AA46/16))/12)&gt;'(R-5) Comparison'!Y46,"PASS","FAIL")</f>
        <v>#N/A</v>
      </c>
      <c r="AD46" s="392"/>
      <c r="AE46" s="494" t="str">
        <f>IF((((W46*12)+Y46+(AA46/16))/12)&gt;'(R-5) Comparison'!AL46,"PASS","FAIL")</f>
        <v>#N/A</v>
      </c>
      <c r="AF46" s="468"/>
    </row>
    <row r="47" ht="18.75" hidden="1" customHeight="1">
      <c r="A47" s="7"/>
      <c r="B47" s="162"/>
      <c r="C47" s="7"/>
      <c r="D47" s="268" t="str">
        <f>'(I-3) Design &amp; Feedback'!D46</f>
        <v>Not Required</v>
      </c>
      <c r="E47" s="162"/>
      <c r="F47" s="7"/>
      <c r="G47" s="439" t="str">
        <f>'(R-5) Comparison'!G47</f>
        <v>R+1F</v>
      </c>
      <c r="H47" s="439" t="str">
        <f>'(R-5) Comparison'!H47</f>
        <v>-</v>
      </c>
      <c r="I47" s="439" t="str">
        <f>'(R-5) Comparison'!J47</f>
        <v>-</v>
      </c>
      <c r="J47" s="49"/>
      <c r="K47" s="493" t="str">
        <f>ROUNDDOWN('(R-5) Comparison'!Y47,0)</f>
        <v>#N/A</v>
      </c>
      <c r="L47" s="486" t="s">
        <v>729</v>
      </c>
      <c r="M47" s="493" t="str">
        <f>ROUNDDOWN(('(R-5) Comparison'!Y47-K47)*12,0)</f>
        <v>#N/A</v>
      </c>
      <c r="N47" s="495" t="s">
        <v>729</v>
      </c>
      <c r="O47" s="493" t="str">
        <f>ROUNDUP((((CONVERT('(R-5) Comparison'!Y47,"ft","in"))-((K47*12)+M47))*16),0)</f>
        <v>#N/A</v>
      </c>
      <c r="P47" s="7"/>
      <c r="Q47" s="493" t="str">
        <f>ROUNDDOWN('(R-5) Comparison'!AL47,0)</f>
        <v>#N/A</v>
      </c>
      <c r="R47" s="496" t="s">
        <v>729</v>
      </c>
      <c r="S47" s="493" t="str">
        <f>ROUNDDOWN(('(R-5) Comparison'!AL47-Q47)*12,0)</f>
        <v>#N/A</v>
      </c>
      <c r="T47" s="487" t="s">
        <v>729</v>
      </c>
      <c r="U47" s="493" t="str">
        <f>ROUNDUP((((CONVERT('(R-5) Comparison'!AL47,"ft","in"))-((Q47*12)+S47))*16),0)</f>
        <v>#N/A</v>
      </c>
      <c r="V47" s="7"/>
      <c r="W47" s="500"/>
      <c r="X47" s="486" t="s">
        <v>729</v>
      </c>
      <c r="Y47" s="499"/>
      <c r="Z47" s="495" t="s">
        <v>729</v>
      </c>
      <c r="AA47" s="499"/>
      <c r="AB47" s="7"/>
      <c r="AC47" s="494" t="str">
        <f>IF((((W47*12)+Y47+(AA47/16))/12)&gt;'(R-5) Comparison'!Y47,"PASS","FAIL")</f>
        <v>#N/A</v>
      </c>
      <c r="AD47" s="392"/>
      <c r="AE47" s="494" t="str">
        <f>IF((((W47*12)+Y47+(AA47/16))/12)&gt;'(R-5) Comparison'!AL47,"PASS","FAIL")</f>
        <v>#N/A</v>
      </c>
      <c r="AF47" s="468"/>
    </row>
    <row r="48" ht="18.75" hidden="1" customHeight="1">
      <c r="A48" s="7"/>
      <c r="B48" s="162"/>
      <c r="C48" s="7"/>
      <c r="D48" s="268" t="str">
        <f>'(I-3) Design &amp; Feedback'!D47</f>
        <v>Not Required</v>
      </c>
      <c r="E48" s="162"/>
      <c r="F48" s="7"/>
      <c r="G48" s="439" t="str">
        <f>'(R-5) Comparison'!G48</f>
        <v>R+1F</v>
      </c>
      <c r="H48" s="439" t="str">
        <f>'(R-5) Comparison'!H48</f>
        <v>-</v>
      </c>
      <c r="I48" s="439" t="str">
        <f>'(R-5) Comparison'!J48</f>
        <v>-</v>
      </c>
      <c r="J48" s="49"/>
      <c r="K48" s="493" t="str">
        <f>ROUNDDOWN('(R-5) Comparison'!Y48,0)</f>
        <v>#N/A</v>
      </c>
      <c r="L48" s="486" t="s">
        <v>729</v>
      </c>
      <c r="M48" s="493" t="str">
        <f>ROUNDDOWN(('(R-5) Comparison'!Y48-K48)*12,0)</f>
        <v>#N/A</v>
      </c>
      <c r="N48" s="495" t="s">
        <v>729</v>
      </c>
      <c r="O48" s="493" t="str">
        <f>ROUNDUP((((CONVERT('(R-5) Comparison'!Y48,"ft","in"))-((K48*12)+M48))*16),0)</f>
        <v>#N/A</v>
      </c>
      <c r="P48" s="7"/>
      <c r="Q48" s="493" t="str">
        <f>ROUNDDOWN('(R-5) Comparison'!AL48,0)</f>
        <v>#N/A</v>
      </c>
      <c r="R48" s="496" t="s">
        <v>729</v>
      </c>
      <c r="S48" s="493" t="str">
        <f>ROUNDDOWN(('(R-5) Comparison'!AL48-Q48)*12,0)</f>
        <v>#N/A</v>
      </c>
      <c r="T48" s="487" t="s">
        <v>729</v>
      </c>
      <c r="U48" s="493" t="str">
        <f>ROUNDUP((((CONVERT('(R-5) Comparison'!AL48,"ft","in"))-((Q48*12)+S48))*16),0)</f>
        <v>#N/A</v>
      </c>
      <c r="V48" s="7"/>
      <c r="W48" s="500"/>
      <c r="X48" s="486" t="s">
        <v>729</v>
      </c>
      <c r="Y48" s="499"/>
      <c r="Z48" s="495" t="s">
        <v>729</v>
      </c>
      <c r="AA48" s="499"/>
      <c r="AB48" s="7"/>
      <c r="AC48" s="494" t="str">
        <f>IF((((W48*12)+Y48+(AA48/16))/12)&gt;'(R-5) Comparison'!Y48,"PASS","FAIL")</f>
        <v>#N/A</v>
      </c>
      <c r="AD48" s="392"/>
      <c r="AE48" s="494" t="str">
        <f>IF((((W48*12)+Y48+(AA48/16))/12)&gt;'(R-5) Comparison'!AL48,"PASS","FAIL")</f>
        <v>#N/A</v>
      </c>
      <c r="AF48" s="468"/>
    </row>
    <row r="49" ht="18.75" hidden="1" customHeight="1">
      <c r="A49" s="7"/>
      <c r="B49" s="162"/>
      <c r="C49" s="7"/>
      <c r="D49" s="268" t="str">
        <f>'(I-3) Design &amp; Feedback'!D48</f>
        <v>Not Required</v>
      </c>
      <c r="E49" s="162"/>
      <c r="F49" s="7"/>
      <c r="G49" s="439" t="str">
        <f>'(R-5) Comparison'!G49</f>
        <v>R+1F</v>
      </c>
      <c r="H49" s="439" t="str">
        <f>'(R-5) Comparison'!H49</f>
        <v>-</v>
      </c>
      <c r="I49" s="439" t="str">
        <f>'(R-5) Comparison'!J49</f>
        <v>-</v>
      </c>
      <c r="J49" s="49"/>
      <c r="K49" s="493" t="str">
        <f>ROUNDDOWN('(R-5) Comparison'!Y49,0)</f>
        <v>#N/A</v>
      </c>
      <c r="L49" s="486" t="s">
        <v>729</v>
      </c>
      <c r="M49" s="493" t="str">
        <f>ROUNDDOWN(('(R-5) Comparison'!Y49-K49)*12,0)</f>
        <v>#N/A</v>
      </c>
      <c r="N49" s="495" t="s">
        <v>729</v>
      </c>
      <c r="O49" s="493" t="str">
        <f>ROUNDUP((((CONVERT('(R-5) Comparison'!Y49,"ft","in"))-((K49*12)+M49))*16),0)</f>
        <v>#N/A</v>
      </c>
      <c r="P49" s="7"/>
      <c r="Q49" s="493" t="str">
        <f>ROUNDDOWN('(R-5) Comparison'!AL49,0)</f>
        <v>#N/A</v>
      </c>
      <c r="R49" s="496" t="s">
        <v>729</v>
      </c>
      <c r="S49" s="493" t="str">
        <f>ROUNDDOWN(('(R-5) Comparison'!AL49-Q49)*12,0)</f>
        <v>#N/A</v>
      </c>
      <c r="T49" s="487" t="s">
        <v>729</v>
      </c>
      <c r="U49" s="493" t="str">
        <f>ROUNDUP((((CONVERT('(R-5) Comparison'!AL49,"ft","in"))-((Q49*12)+S49))*16),0)</f>
        <v>#N/A</v>
      </c>
      <c r="V49" s="7"/>
      <c r="W49" s="500"/>
      <c r="X49" s="486" t="s">
        <v>729</v>
      </c>
      <c r="Y49" s="499"/>
      <c r="Z49" s="495" t="s">
        <v>729</v>
      </c>
      <c r="AA49" s="499"/>
      <c r="AB49" s="7"/>
      <c r="AC49" s="494" t="str">
        <f>IF((((W49*12)+Y49+(AA49/16))/12)&gt;'(R-5) Comparison'!Y49,"PASS","FAIL")</f>
        <v>#N/A</v>
      </c>
      <c r="AD49" s="392"/>
      <c r="AE49" s="494" t="str">
        <f>IF((((W49*12)+Y49+(AA49/16))/12)&gt;'(R-5) Comparison'!AL49,"PASS","FAIL")</f>
        <v>#N/A</v>
      </c>
      <c r="AF49" s="468"/>
    </row>
    <row r="50" ht="18.75" hidden="1" customHeight="1">
      <c r="A50" s="7"/>
      <c r="B50" s="162"/>
      <c r="C50" s="7"/>
      <c r="D50" s="268" t="str">
        <f>'(I-3) Design &amp; Feedback'!D49</f>
        <v>Not Required</v>
      </c>
      <c r="E50" s="162"/>
      <c r="F50" s="7"/>
      <c r="G50" s="439" t="str">
        <f>'(R-5) Comparison'!G50</f>
        <v>R+1F</v>
      </c>
      <c r="H50" s="439" t="str">
        <f>'(R-5) Comparison'!H50</f>
        <v>-</v>
      </c>
      <c r="I50" s="439" t="str">
        <f>'(R-5) Comparison'!J50</f>
        <v>-</v>
      </c>
      <c r="J50" s="49"/>
      <c r="K50" s="493" t="str">
        <f>ROUNDDOWN('(R-5) Comparison'!Y50,0)</f>
        <v>#N/A</v>
      </c>
      <c r="L50" s="486" t="s">
        <v>729</v>
      </c>
      <c r="M50" s="493" t="str">
        <f>ROUNDDOWN(('(R-5) Comparison'!Y50-K50)*12,0)</f>
        <v>#N/A</v>
      </c>
      <c r="N50" s="495" t="s">
        <v>729</v>
      </c>
      <c r="O50" s="493" t="str">
        <f>ROUNDUP((((CONVERT('(R-5) Comparison'!Y50,"ft","in"))-((K50*12)+M50))*16),0)</f>
        <v>#N/A</v>
      </c>
      <c r="P50" s="7"/>
      <c r="Q50" s="493" t="str">
        <f>ROUNDDOWN('(R-5) Comparison'!AL50,0)</f>
        <v>#N/A</v>
      </c>
      <c r="R50" s="496" t="s">
        <v>729</v>
      </c>
      <c r="S50" s="493" t="str">
        <f>ROUNDDOWN(('(R-5) Comparison'!AL50-Q50)*12,0)</f>
        <v>#N/A</v>
      </c>
      <c r="T50" s="487" t="s">
        <v>729</v>
      </c>
      <c r="U50" s="493" t="str">
        <f>ROUNDUP((((CONVERT('(R-5) Comparison'!AL50,"ft","in"))-((Q50*12)+S50))*16),0)</f>
        <v>#N/A</v>
      </c>
      <c r="V50" s="7"/>
      <c r="W50" s="500"/>
      <c r="X50" s="486" t="s">
        <v>729</v>
      </c>
      <c r="Y50" s="499"/>
      <c r="Z50" s="495" t="s">
        <v>729</v>
      </c>
      <c r="AA50" s="499"/>
      <c r="AB50" s="7"/>
      <c r="AC50" s="494" t="str">
        <f>IF((((W50*12)+Y50+(AA50/16))/12)&gt;'(R-5) Comparison'!Y50,"PASS","FAIL")</f>
        <v>#N/A</v>
      </c>
      <c r="AD50" s="392"/>
      <c r="AE50" s="494" t="str">
        <f>IF((((W50*12)+Y50+(AA50/16))/12)&gt;'(R-5) Comparison'!AL50,"PASS","FAIL")</f>
        <v>#N/A</v>
      </c>
      <c r="AF50" s="468"/>
    </row>
    <row r="51" ht="18.75" hidden="1" customHeight="1">
      <c r="A51" s="7"/>
      <c r="B51" s="162"/>
      <c r="C51" s="7"/>
      <c r="D51" s="268" t="str">
        <f>'(I-3) Design &amp; Feedback'!D50</f>
        <v>Not Required</v>
      </c>
      <c r="E51" s="162"/>
      <c r="F51" s="7"/>
      <c r="G51" s="439" t="str">
        <f>'(R-5) Comparison'!G51</f>
        <v>R+1F</v>
      </c>
      <c r="H51" s="439" t="str">
        <f>'(R-5) Comparison'!H51</f>
        <v>-</v>
      </c>
      <c r="I51" s="439" t="str">
        <f>'(R-5) Comparison'!J51</f>
        <v>-</v>
      </c>
      <c r="J51" s="49"/>
      <c r="K51" s="493" t="str">
        <f>ROUNDDOWN('(R-5) Comparison'!Y51,0)</f>
        <v>#N/A</v>
      </c>
      <c r="L51" s="486" t="s">
        <v>729</v>
      </c>
      <c r="M51" s="493" t="str">
        <f>ROUNDDOWN(('(R-5) Comparison'!Y51-K51)*12,0)</f>
        <v>#N/A</v>
      </c>
      <c r="N51" s="495" t="s">
        <v>729</v>
      </c>
      <c r="O51" s="493" t="str">
        <f>ROUNDUP((((CONVERT('(R-5) Comparison'!Y51,"ft","in"))-((K51*12)+M51))*16),0)</f>
        <v>#N/A</v>
      </c>
      <c r="P51" s="7"/>
      <c r="Q51" s="493" t="str">
        <f>ROUNDDOWN('(R-5) Comparison'!AL51,0)</f>
        <v>#N/A</v>
      </c>
      <c r="R51" s="496" t="s">
        <v>729</v>
      </c>
      <c r="S51" s="493" t="str">
        <f>ROUNDDOWN(('(R-5) Comparison'!AL51-Q51)*12,0)</f>
        <v>#N/A</v>
      </c>
      <c r="T51" s="487" t="s">
        <v>729</v>
      </c>
      <c r="U51" s="493" t="str">
        <f>ROUNDUP((((CONVERT('(R-5) Comparison'!AL51,"ft","in"))-((Q51*12)+S51))*16),0)</f>
        <v>#N/A</v>
      </c>
      <c r="V51" s="7"/>
      <c r="W51" s="500"/>
      <c r="X51" s="486" t="s">
        <v>729</v>
      </c>
      <c r="Y51" s="499"/>
      <c r="Z51" s="495" t="s">
        <v>729</v>
      </c>
      <c r="AA51" s="499"/>
      <c r="AB51" s="7"/>
      <c r="AC51" s="494" t="str">
        <f>IF((((W51*12)+Y51+(AA51/16))/12)&gt;'(R-5) Comparison'!Y51,"PASS","FAIL")</f>
        <v>#N/A</v>
      </c>
      <c r="AD51" s="392"/>
      <c r="AE51" s="494" t="str">
        <f>IF((((W51*12)+Y51+(AA51/16))/12)&gt;'(R-5) Comparison'!AL51,"PASS","FAIL")</f>
        <v>#N/A</v>
      </c>
      <c r="AF51" s="468"/>
    </row>
    <row r="52" ht="18.75" customHeight="1">
      <c r="A52" s="7"/>
      <c r="B52" s="162"/>
      <c r="C52" s="7"/>
      <c r="D52" s="268" t="str">
        <f>'(I-3) Design &amp; Feedback'!D51</f>
        <v>Required</v>
      </c>
      <c r="E52" s="162"/>
      <c r="F52" s="7"/>
      <c r="G52" s="424" t="str">
        <f>'(R-5) Comparison'!G52</f>
        <v>R+2F</v>
      </c>
      <c r="H52" s="424">
        <f>'(R-5) Comparison'!H52</f>
        <v>1</v>
      </c>
      <c r="I52" s="424" t="str">
        <f>'(R-5) Comparison'!J52</f>
        <v>WSP-A</v>
      </c>
      <c r="J52" s="49"/>
      <c r="K52" s="493">
        <f>ROUNDDOWN('(R-5) Comparison'!Y52,0)</f>
        <v>11</v>
      </c>
      <c r="L52" s="486" t="s">
        <v>729</v>
      </c>
      <c r="M52" s="493">
        <f>ROUNDDOWN(('(R-5) Comparison'!Y52-K52)*12,0)</f>
        <v>1</v>
      </c>
      <c r="N52" s="495" t="s">
        <v>729</v>
      </c>
      <c r="O52" s="493">
        <f>ROUNDUP((((CONVERT('(R-5) Comparison'!Y52,"ft","in"))-((K52*12)+M52))*16),0)</f>
        <v>6</v>
      </c>
      <c r="P52" s="7"/>
      <c r="Q52" s="493">
        <f>ROUNDDOWN('(R-5) Comparison'!AL52,0)</f>
        <v>9</v>
      </c>
      <c r="R52" s="496" t="s">
        <v>729</v>
      </c>
      <c r="S52" s="493">
        <f>ROUNDDOWN(('(R-5) Comparison'!AL52-Q52)*12,0)</f>
        <v>2</v>
      </c>
      <c r="T52" s="487" t="s">
        <v>729</v>
      </c>
      <c r="U52" s="493">
        <f>ROUNDUP((((CONVERT('(R-5) Comparison'!AL52,"ft","in"))-((Q52*12)+S52))*16),0)</f>
        <v>9</v>
      </c>
      <c r="V52" s="7"/>
      <c r="W52" s="497">
        <v>10.0</v>
      </c>
      <c r="X52" s="486" t="s">
        <v>729</v>
      </c>
      <c r="Y52" s="499"/>
      <c r="Z52" s="495" t="s">
        <v>729</v>
      </c>
      <c r="AA52" s="499"/>
      <c r="AB52" s="7"/>
      <c r="AC52" s="494" t="str">
        <f>IF((((W52*12)+Y52+(AA52/16))/12)&gt;'(R-5) Comparison'!Y52,"PASS","FAIL")</f>
        <v>FAIL</v>
      </c>
      <c r="AD52" s="392"/>
      <c r="AE52" s="494" t="str">
        <f>IF((((W52*12)+Y52+(AA52/16))/12)&gt;'(R-5) Comparison'!AL52,"PASS","FAIL")</f>
        <v>PASS</v>
      </c>
      <c r="AF52" s="468"/>
    </row>
    <row r="53" ht="18.75" customHeight="1">
      <c r="A53" s="7"/>
      <c r="B53" s="162"/>
      <c r="C53" s="7"/>
      <c r="D53" s="268" t="str">
        <f>'(I-3) Design &amp; Feedback'!D52</f>
        <v>Required</v>
      </c>
      <c r="E53" s="162"/>
      <c r="F53" s="7"/>
      <c r="G53" s="424" t="str">
        <f>'(R-5) Comparison'!G53</f>
        <v>R+2F</v>
      </c>
      <c r="H53" s="424">
        <f>'(R-5) Comparison'!H53</f>
        <v>2</v>
      </c>
      <c r="I53" s="424" t="str">
        <f>'(R-5) Comparison'!J53</f>
        <v>WSP-A</v>
      </c>
      <c r="J53" s="49"/>
      <c r="K53" s="493">
        <f>ROUNDDOWN('(R-5) Comparison'!Y53,0)</f>
        <v>11</v>
      </c>
      <c r="L53" s="486" t="s">
        <v>729</v>
      </c>
      <c r="M53" s="493">
        <f>ROUNDDOWN(('(R-5) Comparison'!Y53-K53)*12,0)</f>
        <v>1</v>
      </c>
      <c r="N53" s="495" t="s">
        <v>729</v>
      </c>
      <c r="O53" s="493">
        <f>ROUNDUP((((CONVERT('(R-5) Comparison'!Y53,"ft","in"))-((K53*12)+M53))*16),0)</f>
        <v>6</v>
      </c>
      <c r="P53" s="7"/>
      <c r="Q53" s="493">
        <f>ROUNDDOWN('(R-5) Comparison'!AL53,0)</f>
        <v>9</v>
      </c>
      <c r="R53" s="496" t="s">
        <v>729</v>
      </c>
      <c r="S53" s="493">
        <f>ROUNDDOWN(('(R-5) Comparison'!AL53-Q53)*12,0)</f>
        <v>2</v>
      </c>
      <c r="T53" s="487" t="s">
        <v>729</v>
      </c>
      <c r="U53" s="493">
        <f>ROUNDUP((((CONVERT('(R-5) Comparison'!AL53,"ft","in"))-((Q53*12)+S53))*16),0)</f>
        <v>9</v>
      </c>
      <c r="V53" s="7"/>
      <c r="W53" s="497">
        <v>10.0</v>
      </c>
      <c r="X53" s="486" t="s">
        <v>729</v>
      </c>
      <c r="Y53" s="499"/>
      <c r="Z53" s="495" t="s">
        <v>729</v>
      </c>
      <c r="AA53" s="499"/>
      <c r="AB53" s="7"/>
      <c r="AC53" s="494" t="str">
        <f>IF((((W53*12)+Y53+(AA53/16))/12)&gt;'(R-5) Comparison'!Y53,"PASS","FAIL")</f>
        <v>FAIL</v>
      </c>
      <c r="AD53" s="392"/>
      <c r="AE53" s="494" t="str">
        <f>IF((((W53*12)+Y53+(AA53/16))/12)&gt;'(R-5) Comparison'!AL53,"PASS","FAIL")</f>
        <v>PASS</v>
      </c>
      <c r="AF53" s="468"/>
    </row>
    <row r="54" ht="18.75" customHeight="1">
      <c r="A54" s="7"/>
      <c r="B54" s="162"/>
      <c r="C54" s="7"/>
      <c r="D54" s="268" t="str">
        <f>'(I-3) Design &amp; Feedback'!D53</f>
        <v>Required</v>
      </c>
      <c r="E54" s="162"/>
      <c r="F54" s="7"/>
      <c r="G54" s="424" t="str">
        <f>'(R-5) Comparison'!G54</f>
        <v>R+2F</v>
      </c>
      <c r="H54" s="424">
        <f>'(R-5) Comparison'!H54</f>
        <v>3</v>
      </c>
      <c r="I54" s="424" t="str">
        <f>'(R-5) Comparison'!J54</f>
        <v>WSP-A</v>
      </c>
      <c r="J54" s="49"/>
      <c r="K54" s="493">
        <f>ROUNDDOWN('(R-5) Comparison'!Y54,0)</f>
        <v>11</v>
      </c>
      <c r="L54" s="486" t="s">
        <v>729</v>
      </c>
      <c r="M54" s="493">
        <f>ROUNDDOWN(('(R-5) Comparison'!Y54-K54)*12,0)</f>
        <v>1</v>
      </c>
      <c r="N54" s="495" t="s">
        <v>729</v>
      </c>
      <c r="O54" s="493">
        <f>ROUNDUP((((CONVERT('(R-5) Comparison'!Y54,"ft","in"))-((K54*12)+M54))*16),0)</f>
        <v>6</v>
      </c>
      <c r="P54" s="7"/>
      <c r="Q54" s="493">
        <f>ROUNDDOWN('(R-5) Comparison'!AL54,0)</f>
        <v>9</v>
      </c>
      <c r="R54" s="496" t="s">
        <v>729</v>
      </c>
      <c r="S54" s="493">
        <f>ROUNDDOWN(('(R-5) Comparison'!AL54-Q54)*12,0)</f>
        <v>2</v>
      </c>
      <c r="T54" s="487" t="s">
        <v>729</v>
      </c>
      <c r="U54" s="493">
        <f>ROUNDUP((((CONVERT('(R-5) Comparison'!AL54,"ft","in"))-((Q54*12)+S54))*16),0)</f>
        <v>9</v>
      </c>
      <c r="V54" s="7"/>
      <c r="W54" s="497">
        <v>10.0</v>
      </c>
      <c r="X54" s="486" t="s">
        <v>729</v>
      </c>
      <c r="Y54" s="499"/>
      <c r="Z54" s="495" t="s">
        <v>729</v>
      </c>
      <c r="AA54" s="499"/>
      <c r="AB54" s="7"/>
      <c r="AC54" s="494" t="str">
        <f>IF((((W54*12)+Y54+(AA54/16))/12)&gt;'(R-5) Comparison'!Y54,"PASS","FAIL")</f>
        <v>FAIL</v>
      </c>
      <c r="AD54" s="392"/>
      <c r="AE54" s="494" t="str">
        <f>IF((((W54*12)+Y54+(AA54/16))/12)&gt;'(R-5) Comparison'!AL54,"PASS","FAIL")</f>
        <v>PASS</v>
      </c>
      <c r="AF54" s="468"/>
    </row>
    <row r="55" ht="18.75" customHeight="1">
      <c r="A55" s="7"/>
      <c r="B55" s="162"/>
      <c r="C55" s="7"/>
      <c r="D55" s="268" t="str">
        <f>'(I-3) Design &amp; Feedback'!D54</f>
        <v>Required</v>
      </c>
      <c r="E55" s="162"/>
      <c r="F55" s="7"/>
      <c r="G55" s="424" t="str">
        <f>'(R-5) Comparison'!G55</f>
        <v>R+2F</v>
      </c>
      <c r="H55" s="424">
        <f>'(R-5) Comparison'!H55</f>
        <v>4</v>
      </c>
      <c r="I55" s="424" t="str">
        <f>'(R-5) Comparison'!J55</f>
        <v>WSP-A</v>
      </c>
      <c r="J55" s="49"/>
      <c r="K55" s="493">
        <f>ROUNDDOWN('(R-5) Comparison'!Y55,0)</f>
        <v>11</v>
      </c>
      <c r="L55" s="486" t="s">
        <v>729</v>
      </c>
      <c r="M55" s="493">
        <f>ROUNDDOWN(('(R-5) Comparison'!Y55-K55)*12,0)</f>
        <v>1</v>
      </c>
      <c r="N55" s="495" t="s">
        <v>729</v>
      </c>
      <c r="O55" s="493">
        <f>ROUNDUP((((CONVERT('(R-5) Comparison'!Y55,"ft","in"))-((K55*12)+M55))*16),0)</f>
        <v>6</v>
      </c>
      <c r="P55" s="7"/>
      <c r="Q55" s="493">
        <f>ROUNDDOWN('(R-5) Comparison'!AL55,0)</f>
        <v>9</v>
      </c>
      <c r="R55" s="496" t="s">
        <v>729</v>
      </c>
      <c r="S55" s="493">
        <f>ROUNDDOWN(('(R-5) Comparison'!AL55-Q55)*12,0)</f>
        <v>2</v>
      </c>
      <c r="T55" s="487" t="s">
        <v>729</v>
      </c>
      <c r="U55" s="493">
        <f>ROUNDUP((((CONVERT('(R-5) Comparison'!AL55,"ft","in"))-((Q55*12)+S55))*16),0)</f>
        <v>9</v>
      </c>
      <c r="V55" s="7"/>
      <c r="W55" s="497">
        <v>10.0</v>
      </c>
      <c r="X55" s="486" t="s">
        <v>729</v>
      </c>
      <c r="Y55" s="499"/>
      <c r="Z55" s="495" t="s">
        <v>729</v>
      </c>
      <c r="AA55" s="499"/>
      <c r="AB55" s="7"/>
      <c r="AC55" s="494" t="str">
        <f>IF((((W55*12)+Y55+(AA55/16))/12)&gt;'(R-5) Comparison'!Y55,"PASS","FAIL")</f>
        <v>FAIL</v>
      </c>
      <c r="AD55" s="392"/>
      <c r="AE55" s="494" t="str">
        <f>IF((((W55*12)+Y55+(AA55/16))/12)&gt;'(R-5) Comparison'!AL55,"PASS","FAIL")</f>
        <v>PASS</v>
      </c>
      <c r="AF55" s="468"/>
    </row>
    <row r="56" ht="18.75" hidden="1" customHeight="1">
      <c r="A56" s="7"/>
      <c r="B56" s="162"/>
      <c r="C56" s="7"/>
      <c r="D56" s="268" t="str">
        <f>'(I-3) Design &amp; Feedback'!D55</f>
        <v>Not Required</v>
      </c>
      <c r="E56" s="162"/>
      <c r="F56" s="7"/>
      <c r="G56" s="424" t="str">
        <f>'(R-5) Comparison'!G56</f>
        <v>R+2F</v>
      </c>
      <c r="H56" s="424" t="str">
        <f>'(R-5) Comparison'!H56</f>
        <v>-</v>
      </c>
      <c r="I56" s="424" t="str">
        <f>'(R-5) Comparison'!J56</f>
        <v>-</v>
      </c>
      <c r="J56" s="49"/>
      <c r="K56" s="493" t="str">
        <f>ROUNDDOWN('(R-5) Comparison'!Y56,0)</f>
        <v>#N/A</v>
      </c>
      <c r="L56" s="486" t="s">
        <v>729</v>
      </c>
      <c r="M56" s="493" t="str">
        <f>ROUNDDOWN(('(R-5) Comparison'!Y56-K56)*12,0)</f>
        <v>#N/A</v>
      </c>
      <c r="N56" s="495" t="s">
        <v>729</v>
      </c>
      <c r="O56" s="493" t="str">
        <f>ROUNDUP((((CONVERT('(R-5) Comparison'!Y56,"ft","in"))-((K56*12)+M56))*16),0)</f>
        <v>#N/A</v>
      </c>
      <c r="P56" s="7"/>
      <c r="Q56" s="493" t="str">
        <f>ROUNDDOWN('(R-5) Comparison'!AL56,0)</f>
        <v>#N/A</v>
      </c>
      <c r="R56" s="496" t="s">
        <v>729</v>
      </c>
      <c r="S56" s="493" t="str">
        <f>ROUNDDOWN(('(R-5) Comparison'!AL56-Q56)*12,0)</f>
        <v>#N/A</v>
      </c>
      <c r="T56" s="487" t="s">
        <v>729</v>
      </c>
      <c r="U56" s="493" t="str">
        <f>ROUNDUP((((CONVERT('(R-5) Comparison'!AL56,"ft","in"))-((Q56*12)+S56))*16),0)</f>
        <v>#N/A</v>
      </c>
      <c r="V56" s="7"/>
      <c r="W56" s="500"/>
      <c r="X56" s="486" t="s">
        <v>729</v>
      </c>
      <c r="Y56" s="499"/>
      <c r="Z56" s="495" t="s">
        <v>729</v>
      </c>
      <c r="AA56" s="499"/>
      <c r="AB56" s="7"/>
      <c r="AC56" s="494" t="str">
        <f>IF((((W56*12)+Y56+(AA56/16))/12)&gt;'(R-5) Comparison'!Y56,"PASS","FAIL")</f>
        <v>#N/A</v>
      </c>
      <c r="AD56" s="392"/>
      <c r="AE56" s="494" t="str">
        <f>IF((((W56*12)+Y56+(AA56/16))/12)&gt;'(R-5) Comparison'!AL56,"PASS","FAIL")</f>
        <v>#N/A</v>
      </c>
      <c r="AF56" s="468"/>
    </row>
    <row r="57" ht="18.75" hidden="1" customHeight="1">
      <c r="A57" s="7"/>
      <c r="B57" s="162"/>
      <c r="C57" s="7"/>
      <c r="D57" s="268" t="str">
        <f>'(I-3) Design &amp; Feedback'!D56</f>
        <v>Not Required</v>
      </c>
      <c r="E57" s="162"/>
      <c r="F57" s="7"/>
      <c r="G57" s="424" t="str">
        <f>'(R-5) Comparison'!G57</f>
        <v>R+2F</v>
      </c>
      <c r="H57" s="424" t="str">
        <f>'(R-5) Comparison'!H57</f>
        <v>-</v>
      </c>
      <c r="I57" s="424" t="str">
        <f>'(R-5) Comparison'!J57</f>
        <v>-</v>
      </c>
      <c r="J57" s="49"/>
      <c r="K57" s="493" t="str">
        <f>ROUNDDOWN('(R-5) Comparison'!Y57,0)</f>
        <v>#N/A</v>
      </c>
      <c r="L57" s="486" t="s">
        <v>729</v>
      </c>
      <c r="M57" s="493" t="str">
        <f>ROUNDDOWN(('(R-5) Comparison'!Y57-K57)*12,0)</f>
        <v>#N/A</v>
      </c>
      <c r="N57" s="495" t="s">
        <v>729</v>
      </c>
      <c r="O57" s="493" t="str">
        <f>ROUNDUP((((CONVERT('(R-5) Comparison'!Y57,"ft","in"))-((K57*12)+M57))*16),0)</f>
        <v>#N/A</v>
      </c>
      <c r="P57" s="7"/>
      <c r="Q57" s="493" t="str">
        <f>ROUNDDOWN('(R-5) Comparison'!AL57,0)</f>
        <v>#N/A</v>
      </c>
      <c r="R57" s="496" t="s">
        <v>729</v>
      </c>
      <c r="S57" s="493" t="str">
        <f>ROUNDDOWN(('(R-5) Comparison'!AL57-Q57)*12,0)</f>
        <v>#N/A</v>
      </c>
      <c r="T57" s="487" t="s">
        <v>729</v>
      </c>
      <c r="U57" s="493" t="str">
        <f>ROUNDUP((((CONVERT('(R-5) Comparison'!AL57,"ft","in"))-((Q57*12)+S57))*16),0)</f>
        <v>#N/A</v>
      </c>
      <c r="V57" s="7"/>
      <c r="W57" s="500"/>
      <c r="X57" s="486" t="s">
        <v>729</v>
      </c>
      <c r="Y57" s="499"/>
      <c r="Z57" s="495" t="s">
        <v>729</v>
      </c>
      <c r="AA57" s="499"/>
      <c r="AB57" s="7"/>
      <c r="AC57" s="494" t="str">
        <f>IF((((W57*12)+Y57+(AA57/16))/12)&gt;'(R-5) Comparison'!Y57,"PASS","FAIL")</f>
        <v>#N/A</v>
      </c>
      <c r="AD57" s="392"/>
      <c r="AE57" s="494" t="str">
        <f>IF((((W57*12)+Y57+(AA57/16))/12)&gt;'(R-5) Comparison'!AL57,"PASS","FAIL")</f>
        <v>#N/A</v>
      </c>
      <c r="AF57" s="468"/>
    </row>
    <row r="58" ht="18.75" hidden="1" customHeight="1">
      <c r="A58" s="7"/>
      <c r="B58" s="162"/>
      <c r="C58" s="7"/>
      <c r="D58" s="268" t="str">
        <f>'(I-3) Design &amp; Feedback'!D57</f>
        <v>Not Required</v>
      </c>
      <c r="E58" s="162"/>
      <c r="F58" s="7"/>
      <c r="G58" s="424" t="str">
        <f>'(R-5) Comparison'!G58</f>
        <v>R+2F</v>
      </c>
      <c r="H58" s="424" t="str">
        <f>'(R-5) Comparison'!H58</f>
        <v>-</v>
      </c>
      <c r="I58" s="424" t="str">
        <f>'(R-5) Comparison'!J58</f>
        <v>-</v>
      </c>
      <c r="J58" s="49"/>
      <c r="K58" s="493" t="str">
        <f>ROUNDDOWN('(R-5) Comparison'!Y58,0)</f>
        <v>#N/A</v>
      </c>
      <c r="L58" s="486" t="s">
        <v>729</v>
      </c>
      <c r="M58" s="493" t="str">
        <f>ROUNDDOWN(('(R-5) Comparison'!Y58-K58)*12,0)</f>
        <v>#N/A</v>
      </c>
      <c r="N58" s="495" t="s">
        <v>729</v>
      </c>
      <c r="O58" s="493" t="str">
        <f>ROUNDUP((((CONVERT('(R-5) Comparison'!Y58,"ft","in"))-((K58*12)+M58))*16),0)</f>
        <v>#N/A</v>
      </c>
      <c r="P58" s="7"/>
      <c r="Q58" s="493" t="str">
        <f>ROUNDDOWN('(R-5) Comparison'!AL58,0)</f>
        <v>#N/A</v>
      </c>
      <c r="R58" s="496" t="s">
        <v>729</v>
      </c>
      <c r="S58" s="493" t="str">
        <f>ROUNDDOWN(('(R-5) Comparison'!AL58-Q58)*12,0)</f>
        <v>#N/A</v>
      </c>
      <c r="T58" s="487" t="s">
        <v>729</v>
      </c>
      <c r="U58" s="493" t="str">
        <f>ROUNDUP((((CONVERT('(R-5) Comparison'!AL58,"ft","in"))-((Q58*12)+S58))*16),0)</f>
        <v>#N/A</v>
      </c>
      <c r="V58" s="7"/>
      <c r="W58" s="500"/>
      <c r="X58" s="486" t="s">
        <v>729</v>
      </c>
      <c r="Y58" s="499"/>
      <c r="Z58" s="495" t="s">
        <v>729</v>
      </c>
      <c r="AA58" s="499"/>
      <c r="AB58" s="7"/>
      <c r="AC58" s="494" t="str">
        <f>IF((((W58*12)+Y58+(AA58/16))/12)&gt;'(R-5) Comparison'!Y58,"PASS","FAIL")</f>
        <v>#N/A</v>
      </c>
      <c r="AD58" s="392"/>
      <c r="AE58" s="494" t="str">
        <f>IF((((W58*12)+Y58+(AA58/16))/12)&gt;'(R-5) Comparison'!AL58,"PASS","FAIL")</f>
        <v>#N/A</v>
      </c>
      <c r="AF58" s="468"/>
    </row>
    <row r="59" ht="18.75" hidden="1" customHeight="1">
      <c r="A59" s="7"/>
      <c r="B59" s="162"/>
      <c r="C59" s="7"/>
      <c r="D59" s="268" t="str">
        <f>'(I-3) Design &amp; Feedback'!D58</f>
        <v>Not Required</v>
      </c>
      <c r="E59" s="162"/>
      <c r="F59" s="7"/>
      <c r="G59" s="424" t="str">
        <f>'(R-5) Comparison'!G59</f>
        <v>R+2F</v>
      </c>
      <c r="H59" s="424" t="str">
        <f>'(R-5) Comparison'!H59</f>
        <v>-</v>
      </c>
      <c r="I59" s="424" t="str">
        <f>'(R-5) Comparison'!J59</f>
        <v>-</v>
      </c>
      <c r="J59" s="49"/>
      <c r="K59" s="493" t="str">
        <f>ROUNDDOWN('(R-5) Comparison'!Y59,0)</f>
        <v>#N/A</v>
      </c>
      <c r="L59" s="486" t="s">
        <v>729</v>
      </c>
      <c r="M59" s="493" t="str">
        <f>ROUNDDOWN(('(R-5) Comparison'!Y59-K59)*12,0)</f>
        <v>#N/A</v>
      </c>
      <c r="N59" s="495" t="s">
        <v>729</v>
      </c>
      <c r="O59" s="493" t="str">
        <f>ROUNDUP((((CONVERT('(R-5) Comparison'!Y59,"ft","in"))-((K59*12)+M59))*16),0)</f>
        <v>#N/A</v>
      </c>
      <c r="P59" s="7"/>
      <c r="Q59" s="493" t="str">
        <f>ROUNDDOWN('(R-5) Comparison'!AL59,0)</f>
        <v>#N/A</v>
      </c>
      <c r="R59" s="496" t="s">
        <v>729</v>
      </c>
      <c r="S59" s="493" t="str">
        <f>ROUNDDOWN(('(R-5) Comparison'!AL59-Q59)*12,0)</f>
        <v>#N/A</v>
      </c>
      <c r="T59" s="487" t="s">
        <v>729</v>
      </c>
      <c r="U59" s="493" t="str">
        <f>ROUNDUP((((CONVERT('(R-5) Comparison'!AL59,"ft","in"))-((Q59*12)+S59))*16),0)</f>
        <v>#N/A</v>
      </c>
      <c r="V59" s="7"/>
      <c r="W59" s="500"/>
      <c r="X59" s="486" t="s">
        <v>729</v>
      </c>
      <c r="Y59" s="499"/>
      <c r="Z59" s="495" t="s">
        <v>729</v>
      </c>
      <c r="AA59" s="499"/>
      <c r="AB59" s="7"/>
      <c r="AC59" s="494" t="str">
        <f>IF((((W59*12)+Y59+(AA59/16))/12)&gt;'(R-5) Comparison'!Y59,"PASS","FAIL")</f>
        <v>#N/A</v>
      </c>
      <c r="AD59" s="392"/>
      <c r="AE59" s="494" t="str">
        <f>IF((((W59*12)+Y59+(AA59/16))/12)&gt;'(R-5) Comparison'!AL59,"PASS","FAIL")</f>
        <v>#N/A</v>
      </c>
      <c r="AF59" s="468"/>
    </row>
    <row r="60" ht="18.75" hidden="1" customHeight="1">
      <c r="A60" s="7"/>
      <c r="B60" s="162"/>
      <c r="C60" s="7"/>
      <c r="D60" s="268" t="str">
        <f>'(I-3) Design &amp; Feedback'!D59</f>
        <v>Not Required</v>
      </c>
      <c r="E60" s="162"/>
      <c r="F60" s="7"/>
      <c r="G60" s="424" t="str">
        <f>'(R-5) Comparison'!G60</f>
        <v>R+2F</v>
      </c>
      <c r="H60" s="424" t="str">
        <f>'(R-5) Comparison'!H60</f>
        <v>-</v>
      </c>
      <c r="I60" s="424" t="str">
        <f>'(R-5) Comparison'!J60</f>
        <v>-</v>
      </c>
      <c r="J60" s="49"/>
      <c r="K60" s="493" t="str">
        <f>ROUNDDOWN('(R-5) Comparison'!Y60,0)</f>
        <v>#N/A</v>
      </c>
      <c r="L60" s="486" t="s">
        <v>729</v>
      </c>
      <c r="M60" s="493" t="str">
        <f>ROUNDDOWN(('(R-5) Comparison'!Y60-K60)*12,0)</f>
        <v>#N/A</v>
      </c>
      <c r="N60" s="495" t="s">
        <v>729</v>
      </c>
      <c r="O60" s="493" t="str">
        <f>ROUNDUP((((CONVERT('(R-5) Comparison'!Y60,"ft","in"))-((K60*12)+M60))*16),0)</f>
        <v>#N/A</v>
      </c>
      <c r="P60" s="7"/>
      <c r="Q60" s="493" t="str">
        <f>ROUNDDOWN('(R-5) Comparison'!AL60,0)</f>
        <v>#N/A</v>
      </c>
      <c r="R60" s="496" t="s">
        <v>729</v>
      </c>
      <c r="S60" s="493" t="str">
        <f>ROUNDDOWN(('(R-5) Comparison'!AL60-Q60)*12,0)</f>
        <v>#N/A</v>
      </c>
      <c r="T60" s="487" t="s">
        <v>729</v>
      </c>
      <c r="U60" s="493" t="str">
        <f>ROUNDUP((((CONVERT('(R-5) Comparison'!AL60,"ft","in"))-((Q60*12)+S60))*16),0)</f>
        <v>#N/A</v>
      </c>
      <c r="V60" s="7"/>
      <c r="W60" s="500"/>
      <c r="X60" s="486" t="s">
        <v>729</v>
      </c>
      <c r="Y60" s="499"/>
      <c r="Z60" s="495" t="s">
        <v>729</v>
      </c>
      <c r="AA60" s="499"/>
      <c r="AB60" s="7"/>
      <c r="AC60" s="494" t="str">
        <f>IF((((W60*12)+Y60+(AA60/16))/12)&gt;'(R-5) Comparison'!Y60,"PASS","FAIL")</f>
        <v>#N/A</v>
      </c>
      <c r="AD60" s="392"/>
      <c r="AE60" s="494" t="str">
        <f>IF((((W60*12)+Y60+(AA60/16))/12)&gt;'(R-5) Comparison'!AL60,"PASS","FAIL")</f>
        <v>#N/A</v>
      </c>
      <c r="AF60" s="468"/>
    </row>
    <row r="61" ht="18.75" hidden="1" customHeight="1">
      <c r="A61" s="7"/>
      <c r="B61" s="162"/>
      <c r="C61" s="7"/>
      <c r="D61" s="268" t="str">
        <f>'(I-3) Design &amp; Feedback'!D60</f>
        <v>Not Required</v>
      </c>
      <c r="E61" s="162"/>
      <c r="F61" s="7"/>
      <c r="G61" s="424" t="str">
        <f>'(R-5) Comparison'!G61</f>
        <v>R+2F</v>
      </c>
      <c r="H61" s="424" t="str">
        <f>'(R-5) Comparison'!H61</f>
        <v>-</v>
      </c>
      <c r="I61" s="424" t="str">
        <f>'(R-5) Comparison'!J61</f>
        <v>-</v>
      </c>
      <c r="J61" s="49"/>
      <c r="K61" s="493" t="str">
        <f>ROUNDDOWN('(R-5) Comparison'!Y61,0)</f>
        <v>#N/A</v>
      </c>
      <c r="L61" s="486" t="s">
        <v>729</v>
      </c>
      <c r="M61" s="493" t="str">
        <f>ROUNDDOWN(('(R-5) Comparison'!Y61-K61)*12,0)</f>
        <v>#N/A</v>
      </c>
      <c r="N61" s="495" t="s">
        <v>729</v>
      </c>
      <c r="O61" s="493" t="str">
        <f>ROUNDUP((((CONVERT('(R-5) Comparison'!Y61,"ft","in"))-((K61*12)+M61))*16),0)</f>
        <v>#N/A</v>
      </c>
      <c r="P61" s="7"/>
      <c r="Q61" s="493" t="str">
        <f>ROUNDDOWN('(R-5) Comparison'!AL61,0)</f>
        <v>#N/A</v>
      </c>
      <c r="R61" s="496" t="s">
        <v>729</v>
      </c>
      <c r="S61" s="493" t="str">
        <f>ROUNDDOWN(('(R-5) Comparison'!AL61-Q61)*12,0)</f>
        <v>#N/A</v>
      </c>
      <c r="T61" s="487" t="s">
        <v>729</v>
      </c>
      <c r="U61" s="493" t="str">
        <f>ROUNDUP((((CONVERT('(R-5) Comparison'!AL61,"ft","in"))-((Q61*12)+S61))*16),0)</f>
        <v>#N/A</v>
      </c>
      <c r="V61" s="7"/>
      <c r="W61" s="500"/>
      <c r="X61" s="486" t="s">
        <v>729</v>
      </c>
      <c r="Y61" s="499"/>
      <c r="Z61" s="495" t="s">
        <v>729</v>
      </c>
      <c r="AA61" s="499"/>
      <c r="AB61" s="7"/>
      <c r="AC61" s="494" t="str">
        <f>IF((((W61*12)+Y61+(AA61/16))/12)&gt;'(R-5) Comparison'!Y61,"PASS","FAIL")</f>
        <v>#N/A</v>
      </c>
      <c r="AD61" s="392"/>
      <c r="AE61" s="494" t="str">
        <f>IF((((W61*12)+Y61+(AA61/16))/12)&gt;'(R-5) Comparison'!AL61,"PASS","FAIL")</f>
        <v>#N/A</v>
      </c>
      <c r="AF61" s="468"/>
    </row>
    <row r="62" ht="18.75" customHeight="1">
      <c r="A62" s="7"/>
      <c r="B62" s="162"/>
      <c r="C62" s="7"/>
      <c r="D62" s="268" t="str">
        <f>'(I-3) Design &amp; Feedback'!D61</f>
        <v>Required</v>
      </c>
      <c r="E62" s="162"/>
      <c r="F62" s="7"/>
      <c r="G62" s="439" t="str">
        <f>'(R-5) Comparison'!G62</f>
        <v>R+2F</v>
      </c>
      <c r="H62" s="439" t="str">
        <f>'(R-5) Comparison'!H62</f>
        <v>A</v>
      </c>
      <c r="I62" s="439" t="str">
        <f>'(R-5) Comparison'!J62</f>
        <v>WSP-E</v>
      </c>
      <c r="J62" s="49"/>
      <c r="K62" s="493">
        <f>ROUNDDOWN('(R-5) Comparison'!Y62,0)</f>
        <v>8</v>
      </c>
      <c r="L62" s="486" t="s">
        <v>729</v>
      </c>
      <c r="M62" s="493">
        <f>ROUNDDOWN(('(R-5) Comparison'!Y62-K62)*12,0)</f>
        <v>8</v>
      </c>
      <c r="N62" s="495" t="s">
        <v>729</v>
      </c>
      <c r="O62" s="493">
        <f>ROUNDUP((((CONVERT('(R-5) Comparison'!Y62,"ft","in"))-((K62*12)+M62))*16),0)</f>
        <v>4</v>
      </c>
      <c r="P62" s="7"/>
      <c r="Q62" s="493">
        <f>ROUNDDOWN('(R-5) Comparison'!AL62,0)</f>
        <v>7</v>
      </c>
      <c r="R62" s="496" t="s">
        <v>729</v>
      </c>
      <c r="S62" s="493">
        <f>ROUNDDOWN(('(R-5) Comparison'!AL62-Q62)*12,0)</f>
        <v>3</v>
      </c>
      <c r="T62" s="487" t="s">
        <v>729</v>
      </c>
      <c r="U62" s="493">
        <f>ROUNDUP((((CONVERT('(R-5) Comparison'!AL62,"ft","in"))-((Q62*12)+S62))*16),0)</f>
        <v>2</v>
      </c>
      <c r="V62" s="7"/>
      <c r="W62" s="497">
        <v>8.0</v>
      </c>
      <c r="X62" s="486" t="s">
        <v>729</v>
      </c>
      <c r="Y62" s="499"/>
      <c r="Z62" s="495" t="s">
        <v>729</v>
      </c>
      <c r="AA62" s="499"/>
      <c r="AB62" s="7"/>
      <c r="AC62" s="494" t="str">
        <f>IF((((W62*12)+Y62+(AA62/16))/12)&gt;'(R-5) Comparison'!Y62,"PASS","FAIL")</f>
        <v>FAIL</v>
      </c>
      <c r="AD62" s="392"/>
      <c r="AE62" s="494" t="str">
        <f>IF((((W62*12)+Y62+(AA62/16))/12)&gt;'(R-5) Comparison'!AL62,"PASS","FAIL")</f>
        <v>PASS</v>
      </c>
      <c r="AF62" s="468"/>
    </row>
    <row r="63" ht="18.75" customHeight="1">
      <c r="A63" s="7"/>
      <c r="B63" s="162"/>
      <c r="C63" s="7"/>
      <c r="D63" s="268" t="str">
        <f>'(I-3) Design &amp; Feedback'!D62</f>
        <v>Required</v>
      </c>
      <c r="E63" s="162"/>
      <c r="F63" s="7"/>
      <c r="G63" s="439" t="str">
        <f>'(R-5) Comparison'!G63</f>
        <v>R+2F</v>
      </c>
      <c r="H63" s="439" t="str">
        <f>'(R-5) Comparison'!H63</f>
        <v>B</v>
      </c>
      <c r="I63" s="439" t="str">
        <f>'(R-5) Comparison'!J63</f>
        <v>WSP-E</v>
      </c>
      <c r="J63" s="49"/>
      <c r="K63" s="493">
        <f>ROUNDDOWN('(R-5) Comparison'!Y63,0)</f>
        <v>8</v>
      </c>
      <c r="L63" s="486" t="s">
        <v>729</v>
      </c>
      <c r="M63" s="493">
        <f>ROUNDDOWN(('(R-5) Comparison'!Y63-K63)*12,0)</f>
        <v>8</v>
      </c>
      <c r="N63" s="495" t="s">
        <v>729</v>
      </c>
      <c r="O63" s="493">
        <f>ROUNDUP((((CONVERT('(R-5) Comparison'!Y63,"ft","in"))-((K63*12)+M63))*16),0)</f>
        <v>4</v>
      </c>
      <c r="P63" s="7"/>
      <c r="Q63" s="493">
        <f>ROUNDDOWN('(R-5) Comparison'!AL63,0)</f>
        <v>7</v>
      </c>
      <c r="R63" s="496" t="s">
        <v>729</v>
      </c>
      <c r="S63" s="493">
        <f>ROUNDDOWN(('(R-5) Comparison'!AL63-Q63)*12,0)</f>
        <v>3</v>
      </c>
      <c r="T63" s="487" t="s">
        <v>729</v>
      </c>
      <c r="U63" s="493">
        <f>ROUNDUP((((CONVERT('(R-5) Comparison'!AL63,"ft","in"))-((Q63*12)+S63))*16),0)</f>
        <v>2</v>
      </c>
      <c r="V63" s="7"/>
      <c r="W63" s="497">
        <v>9.0</v>
      </c>
      <c r="X63" s="486" t="s">
        <v>729</v>
      </c>
      <c r="Y63" s="499"/>
      <c r="Z63" s="495" t="s">
        <v>729</v>
      </c>
      <c r="AA63" s="499"/>
      <c r="AB63" s="7"/>
      <c r="AC63" s="494" t="str">
        <f>IF((((W63*12)+Y63+(AA63/16))/12)&gt;'(R-5) Comparison'!Y63,"PASS","FAIL")</f>
        <v>PASS</v>
      </c>
      <c r="AD63" s="392"/>
      <c r="AE63" s="494" t="str">
        <f>IF((((W63*12)+Y63+(AA63/16))/12)&gt;'(R-5) Comparison'!AL63,"PASS","FAIL")</f>
        <v>PASS</v>
      </c>
      <c r="AF63" s="468"/>
    </row>
    <row r="64" ht="18.75" customHeight="1">
      <c r="A64" s="7"/>
      <c r="B64" s="162"/>
      <c r="C64" s="7"/>
      <c r="D64" s="268" t="str">
        <f>'(I-3) Design &amp; Feedback'!D63</f>
        <v>Required</v>
      </c>
      <c r="E64" s="162"/>
      <c r="F64" s="7"/>
      <c r="G64" s="439" t="str">
        <f>'(R-5) Comparison'!G64</f>
        <v>R+2F</v>
      </c>
      <c r="H64" s="439" t="str">
        <f>'(R-5) Comparison'!H64</f>
        <v>C</v>
      </c>
      <c r="I64" s="439" t="str">
        <f>'(R-5) Comparison'!J64</f>
        <v>WSP-E</v>
      </c>
      <c r="J64" s="49"/>
      <c r="K64" s="493">
        <f>ROUNDDOWN('(R-5) Comparison'!Y64,0)</f>
        <v>8</v>
      </c>
      <c r="L64" s="486" t="s">
        <v>729</v>
      </c>
      <c r="M64" s="493">
        <f>ROUNDDOWN(('(R-5) Comparison'!Y64-K64)*12,0)</f>
        <v>8</v>
      </c>
      <c r="N64" s="495" t="s">
        <v>729</v>
      </c>
      <c r="O64" s="493">
        <f>ROUNDUP((((CONVERT('(R-5) Comparison'!Y64,"ft","in"))-((K64*12)+M64))*16),0)</f>
        <v>4</v>
      </c>
      <c r="P64" s="7"/>
      <c r="Q64" s="493">
        <f>ROUNDDOWN('(R-5) Comparison'!AL64,0)</f>
        <v>7</v>
      </c>
      <c r="R64" s="496" t="s">
        <v>729</v>
      </c>
      <c r="S64" s="493">
        <f>ROUNDDOWN(('(R-5) Comparison'!AL64-Q64)*12,0)</f>
        <v>3</v>
      </c>
      <c r="T64" s="487" t="s">
        <v>729</v>
      </c>
      <c r="U64" s="493">
        <f>ROUNDUP((((CONVERT('(R-5) Comparison'!AL64,"ft","in"))-((Q64*12)+S64))*16),0)</f>
        <v>2</v>
      </c>
      <c r="V64" s="7"/>
      <c r="W64" s="497">
        <v>8.0</v>
      </c>
      <c r="X64" s="486" t="s">
        <v>729</v>
      </c>
      <c r="Y64" s="499"/>
      <c r="Z64" s="495" t="s">
        <v>729</v>
      </c>
      <c r="AA64" s="499"/>
      <c r="AB64" s="7"/>
      <c r="AC64" s="494" t="str">
        <f>IF((((W64*12)+Y64+(AA64/16))/12)&gt;'(R-5) Comparison'!Y64,"PASS","FAIL")</f>
        <v>FAIL</v>
      </c>
      <c r="AD64" s="392"/>
      <c r="AE64" s="494" t="str">
        <f>IF((((W64*12)+Y64+(AA64/16))/12)&gt;'(R-5) Comparison'!AL64,"PASS","FAIL")</f>
        <v>PASS</v>
      </c>
      <c r="AF64" s="468"/>
    </row>
    <row r="65" ht="18.75" hidden="1" customHeight="1">
      <c r="A65" s="7"/>
      <c r="B65" s="162"/>
      <c r="C65" s="7"/>
      <c r="D65" s="268" t="str">
        <f>'(I-3) Design &amp; Feedback'!D64</f>
        <v>Not Required</v>
      </c>
      <c r="E65" s="162"/>
      <c r="F65" s="7"/>
      <c r="G65" s="439" t="str">
        <f>'(R-5) Comparison'!G65</f>
        <v>R+2F</v>
      </c>
      <c r="H65" s="439" t="str">
        <f>'(R-5) Comparison'!H65</f>
        <v>-</v>
      </c>
      <c r="I65" s="439" t="str">
        <f>'(R-5) Comparison'!J65</f>
        <v>-</v>
      </c>
      <c r="J65" s="49"/>
      <c r="K65" s="493" t="str">
        <f>ROUNDDOWN('(R-5) Comparison'!Y65,0)</f>
        <v>#N/A</v>
      </c>
      <c r="L65" s="486" t="s">
        <v>729</v>
      </c>
      <c r="M65" s="493" t="str">
        <f>ROUNDDOWN(('(R-5) Comparison'!Y65-K65)*12,0)</f>
        <v>#N/A</v>
      </c>
      <c r="N65" s="495" t="s">
        <v>729</v>
      </c>
      <c r="O65" s="493" t="str">
        <f>ROUNDUP((((CONVERT('(R-5) Comparison'!Y65,"ft","in"))-((K65*12)+M65))*16),0)</f>
        <v>#N/A</v>
      </c>
      <c r="P65" s="7"/>
      <c r="Q65" s="493" t="str">
        <f>ROUNDDOWN('(R-5) Comparison'!AL65,0)</f>
        <v>#N/A</v>
      </c>
      <c r="R65" s="496" t="s">
        <v>729</v>
      </c>
      <c r="S65" s="493" t="str">
        <f>ROUNDDOWN(('(R-5) Comparison'!AL65-Q65)*12,0)</f>
        <v>#N/A</v>
      </c>
      <c r="T65" s="487" t="s">
        <v>729</v>
      </c>
      <c r="U65" s="493" t="str">
        <f>ROUNDUP((((CONVERT('(R-5) Comparison'!AL65,"ft","in"))-((Q65*12)+S65))*16),0)</f>
        <v>#N/A</v>
      </c>
      <c r="V65" s="7"/>
      <c r="W65" s="500"/>
      <c r="X65" s="486" t="s">
        <v>729</v>
      </c>
      <c r="Y65" s="499"/>
      <c r="Z65" s="495" t="s">
        <v>729</v>
      </c>
      <c r="AA65" s="499"/>
      <c r="AB65" s="7"/>
      <c r="AC65" s="494" t="str">
        <f>IF((((W65*12)+Y65+(AA65/16))/12)&gt;'(R-5) Comparison'!Y65,"PASS","FAIL")</f>
        <v>#N/A</v>
      </c>
      <c r="AD65" s="392"/>
      <c r="AE65" s="494" t="str">
        <f>IF((((W65*12)+Y65+(AA65/16))/12)&gt;'(R-5) Comparison'!AL65,"PASS","FAIL")</f>
        <v>#N/A</v>
      </c>
      <c r="AF65" s="468"/>
    </row>
    <row r="66" ht="18.75" hidden="1" customHeight="1">
      <c r="A66" s="7"/>
      <c r="B66" s="162"/>
      <c r="C66" s="7"/>
      <c r="D66" s="268" t="str">
        <f>'(I-3) Design &amp; Feedback'!D65</f>
        <v>Not Required</v>
      </c>
      <c r="E66" s="162"/>
      <c r="F66" s="7"/>
      <c r="G66" s="439" t="str">
        <f>'(R-5) Comparison'!G66</f>
        <v>R+2F</v>
      </c>
      <c r="H66" s="439" t="str">
        <f>'(R-5) Comparison'!H66</f>
        <v>-</v>
      </c>
      <c r="I66" s="439" t="str">
        <f>'(R-5) Comparison'!J66</f>
        <v>-</v>
      </c>
      <c r="J66" s="49"/>
      <c r="K66" s="493" t="str">
        <f>ROUNDDOWN('(R-5) Comparison'!Y66,0)</f>
        <v>#N/A</v>
      </c>
      <c r="L66" s="486" t="s">
        <v>729</v>
      </c>
      <c r="M66" s="493" t="str">
        <f>ROUNDDOWN(('(R-5) Comparison'!Y66-K66)*12,0)</f>
        <v>#N/A</v>
      </c>
      <c r="N66" s="495" t="s">
        <v>729</v>
      </c>
      <c r="O66" s="493" t="str">
        <f>ROUNDUP((((CONVERT('(R-5) Comparison'!Y66,"ft","in"))-((K66*12)+M66))*16),0)</f>
        <v>#N/A</v>
      </c>
      <c r="P66" s="7"/>
      <c r="Q66" s="493" t="str">
        <f>ROUNDDOWN('(R-5) Comparison'!AL66,0)</f>
        <v>#N/A</v>
      </c>
      <c r="R66" s="496" t="s">
        <v>729</v>
      </c>
      <c r="S66" s="493" t="str">
        <f>ROUNDDOWN(('(R-5) Comparison'!AL66-Q66)*12,0)</f>
        <v>#N/A</v>
      </c>
      <c r="T66" s="487" t="s">
        <v>729</v>
      </c>
      <c r="U66" s="493" t="str">
        <f>ROUNDUP((((CONVERT('(R-5) Comparison'!AL66,"ft","in"))-((Q66*12)+S66))*16),0)</f>
        <v>#N/A</v>
      </c>
      <c r="V66" s="7"/>
      <c r="W66" s="500"/>
      <c r="X66" s="486" t="s">
        <v>729</v>
      </c>
      <c r="Y66" s="499"/>
      <c r="Z66" s="495" t="s">
        <v>729</v>
      </c>
      <c r="AA66" s="499"/>
      <c r="AB66" s="7"/>
      <c r="AC66" s="494" t="str">
        <f>IF((((W66*12)+Y66+(AA66/16))/12)&gt;'(R-5) Comparison'!Y66,"PASS","FAIL")</f>
        <v>#N/A</v>
      </c>
      <c r="AD66" s="392"/>
      <c r="AE66" s="494" t="str">
        <f>IF((((W66*12)+Y66+(AA66/16))/12)&gt;'(R-5) Comparison'!AL66,"PASS","FAIL")</f>
        <v>#N/A</v>
      </c>
      <c r="AF66" s="468"/>
    </row>
    <row r="67" ht="18.75" hidden="1" customHeight="1">
      <c r="A67" s="7"/>
      <c r="B67" s="162"/>
      <c r="C67" s="7"/>
      <c r="D67" s="268" t="str">
        <f>'(I-3) Design &amp; Feedback'!D66</f>
        <v>Not Required</v>
      </c>
      <c r="E67" s="162"/>
      <c r="F67" s="7"/>
      <c r="G67" s="439" t="str">
        <f>'(R-5) Comparison'!G67</f>
        <v>R+2F</v>
      </c>
      <c r="H67" s="439" t="str">
        <f>'(R-5) Comparison'!H67</f>
        <v>-</v>
      </c>
      <c r="I67" s="439" t="str">
        <f>'(R-5) Comparison'!J67</f>
        <v>-</v>
      </c>
      <c r="J67" s="49"/>
      <c r="K67" s="493" t="str">
        <f>ROUNDDOWN('(R-5) Comparison'!Y67,0)</f>
        <v>#N/A</v>
      </c>
      <c r="L67" s="486" t="s">
        <v>729</v>
      </c>
      <c r="M67" s="493" t="str">
        <f>ROUNDDOWN(('(R-5) Comparison'!Y67-K67)*12,0)</f>
        <v>#N/A</v>
      </c>
      <c r="N67" s="495" t="s">
        <v>729</v>
      </c>
      <c r="O67" s="493" t="str">
        <f>ROUNDUP((((CONVERT('(R-5) Comparison'!Y67,"ft","in"))-((K67*12)+M67))*16),0)</f>
        <v>#N/A</v>
      </c>
      <c r="P67" s="7"/>
      <c r="Q67" s="493" t="str">
        <f>ROUNDDOWN('(R-5) Comparison'!AL67,0)</f>
        <v>#N/A</v>
      </c>
      <c r="R67" s="496" t="s">
        <v>729</v>
      </c>
      <c r="S67" s="493" t="str">
        <f>ROUNDDOWN(('(R-5) Comparison'!AL67-Q67)*12,0)</f>
        <v>#N/A</v>
      </c>
      <c r="T67" s="487" t="s">
        <v>729</v>
      </c>
      <c r="U67" s="493" t="str">
        <f>ROUNDUP((((CONVERT('(R-5) Comparison'!AL67,"ft","in"))-((Q67*12)+S67))*16),0)</f>
        <v>#N/A</v>
      </c>
      <c r="V67" s="7"/>
      <c r="W67" s="500"/>
      <c r="X67" s="486" t="s">
        <v>729</v>
      </c>
      <c r="Y67" s="499"/>
      <c r="Z67" s="495" t="s">
        <v>729</v>
      </c>
      <c r="AA67" s="499"/>
      <c r="AB67" s="7"/>
      <c r="AC67" s="494" t="str">
        <f>IF((((W67*12)+Y67+(AA67/16))/12)&gt;'(R-5) Comparison'!Y67,"PASS","FAIL")</f>
        <v>#N/A</v>
      </c>
      <c r="AD67" s="392"/>
      <c r="AE67" s="494" t="str">
        <f>IF((((W67*12)+Y67+(AA67/16))/12)&gt;'(R-5) Comparison'!AL67,"PASS","FAIL")</f>
        <v>#N/A</v>
      </c>
      <c r="AF67" s="468"/>
    </row>
    <row r="68" ht="18.75" hidden="1" customHeight="1">
      <c r="A68" s="7"/>
      <c r="B68" s="162"/>
      <c r="C68" s="7"/>
      <c r="D68" s="268" t="str">
        <f>'(I-3) Design &amp; Feedback'!D67</f>
        <v>Not Required</v>
      </c>
      <c r="E68" s="162"/>
      <c r="F68" s="7"/>
      <c r="G68" s="439" t="str">
        <f>'(R-5) Comparison'!G68</f>
        <v>R+2F</v>
      </c>
      <c r="H68" s="439" t="str">
        <f>'(R-5) Comparison'!H68</f>
        <v>-</v>
      </c>
      <c r="I68" s="439" t="str">
        <f>'(R-5) Comparison'!J68</f>
        <v>-</v>
      </c>
      <c r="J68" s="49"/>
      <c r="K68" s="493" t="str">
        <f>ROUNDDOWN('(R-5) Comparison'!Y68,0)</f>
        <v>#N/A</v>
      </c>
      <c r="L68" s="486" t="s">
        <v>729</v>
      </c>
      <c r="M68" s="493" t="str">
        <f>ROUNDDOWN(('(R-5) Comparison'!Y68-K68)*12,0)</f>
        <v>#N/A</v>
      </c>
      <c r="N68" s="495" t="s">
        <v>729</v>
      </c>
      <c r="O68" s="493" t="str">
        <f>ROUNDUP((((CONVERT('(R-5) Comparison'!Y68,"ft","in"))-((K68*12)+M68))*16),0)</f>
        <v>#N/A</v>
      </c>
      <c r="P68" s="7"/>
      <c r="Q68" s="493" t="str">
        <f>ROUNDDOWN('(R-5) Comparison'!AL68,0)</f>
        <v>#N/A</v>
      </c>
      <c r="R68" s="496" t="s">
        <v>729</v>
      </c>
      <c r="S68" s="493" t="str">
        <f>ROUNDDOWN(('(R-5) Comparison'!AL68-Q68)*12,0)</f>
        <v>#N/A</v>
      </c>
      <c r="T68" s="487" t="s">
        <v>729</v>
      </c>
      <c r="U68" s="493" t="str">
        <f>ROUNDUP((((CONVERT('(R-5) Comparison'!AL68,"ft","in"))-((Q68*12)+S68))*16),0)</f>
        <v>#N/A</v>
      </c>
      <c r="V68" s="7"/>
      <c r="W68" s="500"/>
      <c r="X68" s="486" t="s">
        <v>729</v>
      </c>
      <c r="Y68" s="499"/>
      <c r="Z68" s="495" t="s">
        <v>729</v>
      </c>
      <c r="AA68" s="499"/>
      <c r="AB68" s="7"/>
      <c r="AC68" s="494" t="str">
        <f>IF((((W68*12)+Y68+(AA68/16))/12)&gt;'(R-5) Comparison'!Y68,"PASS","FAIL")</f>
        <v>#N/A</v>
      </c>
      <c r="AD68" s="392"/>
      <c r="AE68" s="494" t="str">
        <f>IF((((W68*12)+Y68+(AA68/16))/12)&gt;'(R-5) Comparison'!AL68,"PASS","FAIL")</f>
        <v>#N/A</v>
      </c>
      <c r="AF68" s="468"/>
    </row>
    <row r="69" ht="18.75" hidden="1" customHeight="1">
      <c r="A69" s="7"/>
      <c r="B69" s="162"/>
      <c r="C69" s="7"/>
      <c r="D69" s="268" t="str">
        <f>'(I-3) Design &amp; Feedback'!D68</f>
        <v>Not Required</v>
      </c>
      <c r="E69" s="162"/>
      <c r="F69" s="7"/>
      <c r="G69" s="439" t="str">
        <f>'(R-5) Comparison'!G69</f>
        <v>R+2F</v>
      </c>
      <c r="H69" s="439" t="str">
        <f>'(R-5) Comparison'!H69</f>
        <v>-</v>
      </c>
      <c r="I69" s="439" t="str">
        <f>'(R-5) Comparison'!J69</f>
        <v>-</v>
      </c>
      <c r="J69" s="49"/>
      <c r="K69" s="493" t="str">
        <f>ROUNDDOWN('(R-5) Comparison'!Y69,0)</f>
        <v>#N/A</v>
      </c>
      <c r="L69" s="486" t="s">
        <v>729</v>
      </c>
      <c r="M69" s="493" t="str">
        <f>ROUNDDOWN(('(R-5) Comparison'!Y69-K69)*12,0)</f>
        <v>#N/A</v>
      </c>
      <c r="N69" s="495" t="s">
        <v>729</v>
      </c>
      <c r="O69" s="493" t="str">
        <f>ROUNDUP((((CONVERT('(R-5) Comparison'!Y69,"ft","in"))-((K69*12)+M69))*16),0)</f>
        <v>#N/A</v>
      </c>
      <c r="P69" s="7"/>
      <c r="Q69" s="493" t="str">
        <f>ROUNDDOWN('(R-5) Comparison'!AL69,0)</f>
        <v>#N/A</v>
      </c>
      <c r="R69" s="496" t="s">
        <v>729</v>
      </c>
      <c r="S69" s="493" t="str">
        <f>ROUNDDOWN(('(R-5) Comparison'!AL69-Q69)*12,0)</f>
        <v>#N/A</v>
      </c>
      <c r="T69" s="487" t="s">
        <v>729</v>
      </c>
      <c r="U69" s="493" t="str">
        <f>ROUNDUP((((CONVERT('(R-5) Comparison'!AL69,"ft","in"))-((Q69*12)+S69))*16),0)</f>
        <v>#N/A</v>
      </c>
      <c r="V69" s="7"/>
      <c r="W69" s="500"/>
      <c r="X69" s="486" t="s">
        <v>729</v>
      </c>
      <c r="Y69" s="499"/>
      <c r="Z69" s="495" t="s">
        <v>729</v>
      </c>
      <c r="AA69" s="499"/>
      <c r="AB69" s="7"/>
      <c r="AC69" s="494" t="str">
        <f>IF((((W69*12)+Y69+(AA69/16))/12)&gt;'(R-5) Comparison'!Y69,"PASS","FAIL")</f>
        <v>#N/A</v>
      </c>
      <c r="AD69" s="392"/>
      <c r="AE69" s="494" t="str">
        <f>IF((((W69*12)+Y69+(AA69/16))/12)&gt;'(R-5) Comparison'!AL69,"PASS","FAIL")</f>
        <v>#N/A</v>
      </c>
      <c r="AF69" s="468"/>
    </row>
    <row r="70" ht="18.75" hidden="1" customHeight="1">
      <c r="A70" s="7"/>
      <c r="B70" s="162"/>
      <c r="C70" s="7"/>
      <c r="D70" s="501" t="str">
        <f>'(I-3) Design &amp; Feedback'!D69</f>
        <v>Not Required</v>
      </c>
      <c r="E70" s="162"/>
      <c r="F70" s="7"/>
      <c r="G70" s="439" t="str">
        <f>'(R-5) Comparison'!G70</f>
        <v>R+2F</v>
      </c>
      <c r="H70" s="439" t="str">
        <f>'(R-5) Comparison'!H70</f>
        <v>-</v>
      </c>
      <c r="I70" s="439" t="str">
        <f>'(R-5) Comparison'!J70</f>
        <v>-</v>
      </c>
      <c r="J70" s="49"/>
      <c r="K70" s="493" t="str">
        <f>ROUNDDOWN('(R-5) Comparison'!Y70,0)</f>
        <v>#N/A</v>
      </c>
      <c r="L70" s="486" t="s">
        <v>729</v>
      </c>
      <c r="M70" s="493" t="str">
        <f>ROUNDDOWN(('(R-5) Comparison'!Y70-K70)*12,0)</f>
        <v>#N/A</v>
      </c>
      <c r="N70" s="495" t="s">
        <v>729</v>
      </c>
      <c r="O70" s="493" t="str">
        <f>ROUNDUP((((CONVERT('(R-5) Comparison'!Y70,"ft","in"))-((K70*12)+M70))*16),0)</f>
        <v>#N/A</v>
      </c>
      <c r="P70" s="7"/>
      <c r="Q70" s="493" t="str">
        <f>ROUNDDOWN('(R-5) Comparison'!AL70,0)</f>
        <v>#N/A</v>
      </c>
      <c r="R70" s="496" t="s">
        <v>729</v>
      </c>
      <c r="S70" s="493" t="str">
        <f>ROUNDDOWN(('(R-5) Comparison'!AL70-Q70)*12,0)</f>
        <v>#N/A</v>
      </c>
      <c r="T70" s="487" t="s">
        <v>729</v>
      </c>
      <c r="U70" s="493" t="str">
        <f>ROUNDUP((((CONVERT('(R-5) Comparison'!AL70,"ft","in"))-((Q70*12)+S70))*16),0)</f>
        <v>#N/A</v>
      </c>
      <c r="V70" s="7"/>
      <c r="W70" s="500"/>
      <c r="X70" s="486" t="s">
        <v>729</v>
      </c>
      <c r="Y70" s="499"/>
      <c r="Z70" s="495" t="s">
        <v>729</v>
      </c>
      <c r="AA70" s="499"/>
      <c r="AB70" s="7"/>
      <c r="AC70" s="494" t="str">
        <f>IF((((W70*12)+Y70+(AA70/16))/12)&gt;'(R-5) Comparison'!Y70,"PASS","FAIL")</f>
        <v>#N/A</v>
      </c>
      <c r="AD70" s="392"/>
      <c r="AE70" s="494" t="str">
        <f>IF((((W70*12)+Y70+(AA70/16))/12)&gt;'(R-5) Comparison'!AL70,"PASS","FAIL")</f>
        <v>#N/A</v>
      </c>
      <c r="AF70" s="468"/>
    </row>
    <row r="71" ht="18.75" hidden="1" customHeight="1">
      <c r="A71" s="7"/>
      <c r="B71" s="162"/>
      <c r="C71" s="7"/>
      <c r="D71" s="268" t="str">
        <f>'(I-3) Design &amp; Feedback'!D70</f>
        <v>Not Required</v>
      </c>
      <c r="E71" s="162"/>
      <c r="F71" s="7"/>
      <c r="G71" s="439" t="str">
        <f>'(R-5) Comparison'!G71</f>
        <v>R+2F</v>
      </c>
      <c r="H71" s="439" t="str">
        <f>'(R-5) Comparison'!H71</f>
        <v>-</v>
      </c>
      <c r="I71" s="439" t="str">
        <f>'(R-5) Comparison'!J71</f>
        <v>-</v>
      </c>
      <c r="J71" s="49"/>
      <c r="K71" s="493" t="str">
        <f>ROUNDDOWN('(R-5) Comparison'!Y71,0)</f>
        <v>#N/A</v>
      </c>
      <c r="L71" s="486" t="s">
        <v>729</v>
      </c>
      <c r="M71" s="493" t="str">
        <f>ROUNDDOWN(('(R-5) Comparison'!Y71-K71)*12,0)</f>
        <v>#N/A</v>
      </c>
      <c r="N71" s="495" t="s">
        <v>729</v>
      </c>
      <c r="O71" s="493" t="str">
        <f>ROUNDUP((((CONVERT('(R-5) Comparison'!Y71,"ft","in"))-((K71*12)+M71))*16),0)</f>
        <v>#N/A</v>
      </c>
      <c r="P71" s="7"/>
      <c r="Q71" s="493" t="str">
        <f>ROUNDDOWN('(R-5) Comparison'!AL71,0)</f>
        <v>#N/A</v>
      </c>
      <c r="R71" s="496" t="s">
        <v>729</v>
      </c>
      <c r="S71" s="493" t="str">
        <f>ROUNDDOWN(('(R-5) Comparison'!AL71-Q71)*12,0)</f>
        <v>#N/A</v>
      </c>
      <c r="T71" s="487" t="s">
        <v>729</v>
      </c>
      <c r="U71" s="493" t="str">
        <f>ROUNDUP((((CONVERT('(R-5) Comparison'!AL71,"ft","in"))-((Q71*12)+S71))*16),0)</f>
        <v>#N/A</v>
      </c>
      <c r="V71" s="7"/>
      <c r="W71" s="500"/>
      <c r="X71" s="486" t="s">
        <v>729</v>
      </c>
      <c r="Y71" s="499"/>
      <c r="Z71" s="495" t="s">
        <v>729</v>
      </c>
      <c r="AA71" s="499"/>
      <c r="AB71" s="7"/>
      <c r="AC71" s="494" t="str">
        <f>IF((((W71*12)+Y71+(AA71/16))/12)&gt;'(R-5) Comparison'!Y71,"PASS","FAIL")</f>
        <v>#N/A</v>
      </c>
      <c r="AD71" s="392"/>
      <c r="AE71" s="494" t="str">
        <f>IF((((W71*12)+Y71+(AA71/16))/12)&gt;'(R-5) Comparison'!AL71,"PASS","FAIL")</f>
        <v>#N/A</v>
      </c>
      <c r="AF71" s="468"/>
    </row>
    <row r="72" ht="18.75" hidden="1" customHeight="1">
      <c r="A72" s="7"/>
      <c r="B72" s="7"/>
      <c r="C72" s="7"/>
      <c r="D72" s="269" t="str">
        <f>'(I-3) Design &amp; Feedback'!D77</f>
        <v>Not Required</v>
      </c>
      <c r="E72" s="7"/>
      <c r="F72" s="7"/>
      <c r="G72" s="7"/>
      <c r="H72" s="7"/>
      <c r="I72" s="7"/>
      <c r="J72" s="49"/>
      <c r="K72" s="7"/>
      <c r="L72" s="7"/>
      <c r="M72" s="7"/>
      <c r="N72" s="7"/>
      <c r="O72" s="7"/>
      <c r="P72" s="7"/>
      <c r="Q72" s="7"/>
      <c r="R72" s="7"/>
      <c r="S72" s="7"/>
      <c r="T72" s="7"/>
      <c r="U72" s="7"/>
      <c r="V72" s="7"/>
      <c r="W72" s="7"/>
      <c r="X72" s="7"/>
      <c r="Y72" s="7"/>
      <c r="Z72" s="7"/>
      <c r="AA72" s="7"/>
      <c r="AB72" s="7"/>
      <c r="AC72" s="7"/>
      <c r="AD72" s="7"/>
      <c r="AE72" s="7"/>
      <c r="AF72" s="468"/>
    </row>
    <row r="73" ht="18.75" hidden="1" customHeight="1">
      <c r="A73" s="7"/>
      <c r="B73" s="162"/>
      <c r="C73" s="7"/>
      <c r="D73" s="269" t="str">
        <f>'(I-3) Design &amp; Feedback'!D77</f>
        <v>Not Required</v>
      </c>
      <c r="E73" s="7"/>
      <c r="F73" s="7"/>
      <c r="G73" s="502" t="str">
        <f>'(I-3) Design &amp; Feedback'!G72</f>
        <v>For Basement/Crawlspace designed as a Relaxed Braced Storey</v>
      </c>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4"/>
      <c r="AF73" s="468"/>
    </row>
    <row r="74" ht="18.75" hidden="1" customHeight="1">
      <c r="A74" s="7"/>
      <c r="B74" s="162"/>
      <c r="C74" s="7"/>
      <c r="D74" s="269" t="str">
        <f>'(I-3) Design &amp; Feedback'!D77</f>
        <v>Not Required</v>
      </c>
      <c r="E74" s="7"/>
      <c r="F74" s="7"/>
      <c r="G74" s="252" t="s">
        <v>731</v>
      </c>
      <c r="H74" s="27"/>
      <c r="I74" s="27"/>
      <c r="J74" s="27"/>
      <c r="K74" s="27"/>
      <c r="L74" s="27"/>
      <c r="M74" s="27"/>
      <c r="N74" s="27"/>
      <c r="O74" s="27"/>
      <c r="P74" s="27"/>
      <c r="Q74" s="27"/>
      <c r="R74" s="27"/>
      <c r="S74" s="27"/>
      <c r="T74" s="27"/>
      <c r="U74" s="27"/>
      <c r="V74" s="27"/>
      <c r="W74" s="27"/>
      <c r="X74" s="27"/>
      <c r="Y74" s="27"/>
      <c r="Z74" s="27"/>
      <c r="AA74" s="27"/>
      <c r="AB74" s="27"/>
      <c r="AC74" s="27"/>
      <c r="AD74" s="27"/>
      <c r="AE74" s="28"/>
      <c r="AF74" s="468"/>
    </row>
    <row r="75" ht="18.75" hidden="1" customHeight="1">
      <c r="A75" s="7"/>
      <c r="B75" s="162"/>
      <c r="C75" s="7"/>
      <c r="D75" s="269" t="str">
        <f>'(I-3) Design &amp; Feedback'!D77</f>
        <v>Not Required</v>
      </c>
      <c r="E75" s="7"/>
      <c r="F75" s="7"/>
      <c r="G75" s="503" t="s">
        <v>732</v>
      </c>
      <c r="H75" s="34"/>
      <c r="I75" s="35"/>
      <c r="J75" s="7"/>
      <c r="K75" s="391" t="s">
        <v>723</v>
      </c>
      <c r="L75" s="255"/>
      <c r="M75" s="255"/>
      <c r="N75" s="255"/>
      <c r="O75" s="255"/>
      <c r="P75" s="255"/>
      <c r="Q75" s="255"/>
      <c r="R75" s="255"/>
      <c r="S75" s="255"/>
      <c r="T75" s="255"/>
      <c r="U75" s="255"/>
      <c r="V75" s="255"/>
      <c r="W75" s="255"/>
      <c r="X75" s="255"/>
      <c r="Y75" s="255"/>
      <c r="Z75" s="255"/>
      <c r="AA75" s="256"/>
      <c r="AB75" s="7"/>
      <c r="AC75" s="475" t="s">
        <v>724</v>
      </c>
      <c r="AD75" s="476"/>
      <c r="AE75" s="477"/>
      <c r="AF75" s="468"/>
    </row>
    <row r="76" ht="18.75" hidden="1" customHeight="1">
      <c r="A76" s="7"/>
      <c r="B76" s="162"/>
      <c r="C76" s="7"/>
      <c r="D76" s="269" t="str">
        <f>'(I-3) Design &amp; Feedback'!D77</f>
        <v>Not Required</v>
      </c>
      <c r="E76" s="7"/>
      <c r="F76" s="7"/>
      <c r="G76" s="504" t="str">
        <f>'(I-3) Design &amp; Feedback'!L74</f>
        <v>N/A</v>
      </c>
      <c r="H76" s="273"/>
      <c r="I76" s="274"/>
      <c r="J76" s="7"/>
      <c r="K76" s="505" t="s">
        <v>725</v>
      </c>
      <c r="L76" s="27"/>
      <c r="M76" s="27"/>
      <c r="N76" s="27"/>
      <c r="O76" s="28"/>
      <c r="P76" s="7"/>
      <c r="Q76" s="506" t="s">
        <v>726</v>
      </c>
      <c r="R76" s="27"/>
      <c r="S76" s="27"/>
      <c r="T76" s="27"/>
      <c r="U76" s="28"/>
      <c r="V76" s="7"/>
      <c r="W76" s="466" t="s">
        <v>727</v>
      </c>
      <c r="X76" s="27"/>
      <c r="Y76" s="27"/>
      <c r="Z76" s="27"/>
      <c r="AA76" s="28"/>
      <c r="AB76" s="7"/>
      <c r="AC76" s="33"/>
      <c r="AD76" s="34"/>
      <c r="AE76" s="35"/>
      <c r="AF76" s="468"/>
    </row>
    <row r="77" ht="37.5" hidden="1" customHeight="1">
      <c r="A77" s="7"/>
      <c r="B77" s="162"/>
      <c r="C77" s="7"/>
      <c r="D77" s="269" t="str">
        <f>'(I-3) Design &amp; Feedback'!D77</f>
        <v>Not Required</v>
      </c>
      <c r="E77" s="7"/>
      <c r="F77" s="7"/>
      <c r="G77" s="282" t="s">
        <v>460</v>
      </c>
      <c r="H77" s="28"/>
      <c r="I77" s="330" t="s">
        <v>706</v>
      </c>
      <c r="J77" s="7"/>
      <c r="K77" s="452" t="s">
        <v>728</v>
      </c>
      <c r="L77" s="507" t="s">
        <v>729</v>
      </c>
      <c r="M77" s="508" t="s">
        <v>730</v>
      </c>
      <c r="N77" s="509" t="s">
        <v>729</v>
      </c>
      <c r="O77" s="510">
        <v>0.0625</v>
      </c>
      <c r="P77" s="7"/>
      <c r="Q77" s="418" t="s">
        <v>728</v>
      </c>
      <c r="R77" s="511" t="s">
        <v>729</v>
      </c>
      <c r="S77" s="418" t="s">
        <v>730</v>
      </c>
      <c r="T77" s="512" t="s">
        <v>729</v>
      </c>
      <c r="U77" s="513">
        <v>0.0625</v>
      </c>
      <c r="V77" s="7"/>
      <c r="W77" s="514" t="s">
        <v>728</v>
      </c>
      <c r="X77" s="515" t="s">
        <v>729</v>
      </c>
      <c r="Y77" s="514" t="s">
        <v>730</v>
      </c>
      <c r="Z77" s="509" t="s">
        <v>729</v>
      </c>
      <c r="AA77" s="516">
        <v>0.0625</v>
      </c>
      <c r="AB77" s="7"/>
      <c r="AC77" s="454" t="s">
        <v>725</v>
      </c>
      <c r="AD77" s="392"/>
      <c r="AE77" s="457" t="s">
        <v>726</v>
      </c>
      <c r="AF77" s="468"/>
    </row>
    <row r="78" ht="18.75" hidden="1" customHeight="1">
      <c r="A78" s="7"/>
      <c r="B78" s="162"/>
      <c r="C78" s="7"/>
      <c r="D78" s="268" t="str">
        <f>'(I-3) Design &amp; Feedback'!D77</f>
        <v>Not Required</v>
      </c>
      <c r="E78" s="162"/>
      <c r="F78" s="7"/>
      <c r="G78" s="434" t="str">
        <f>'(R-5) Comparison'!G78</f>
        <v>B/CS</v>
      </c>
      <c r="H78" s="517" t="str">
        <f>'(R-5) Comparison'!H78</f>
        <v>-</v>
      </c>
      <c r="I78" s="424" t="str">
        <f>IF('(I-3) Design &amp; Feedback'!K77&gt;0, '(I-3) Design &amp; Feedback'!K77, "-")</f>
        <v>-</v>
      </c>
      <c r="J78" s="7"/>
      <c r="K78" s="493" t="str">
        <f>ROUNDDOWN('(R-5) Comparison'!Y78,0)</f>
        <v>#N/A</v>
      </c>
      <c r="L78" s="486" t="s">
        <v>729</v>
      </c>
      <c r="M78" s="493" t="str">
        <f>ROUNDDOWN(('(R-5) Comparison'!Y78-K78)*12,0)</f>
        <v>#N/A</v>
      </c>
      <c r="N78" s="495" t="s">
        <v>729</v>
      </c>
      <c r="O78" s="493" t="str">
        <f>ROUNDUP((((CONVERT('(R-5) Comparison'!Y78,"ft","in"))-((K78*12)+M78))*16),0)</f>
        <v>#N/A</v>
      </c>
      <c r="P78" s="7"/>
      <c r="Q78" s="493" t="str">
        <f>ROUNDDOWN('(R-5) Comparison'!AL78,0)</f>
        <v>#N/A</v>
      </c>
      <c r="R78" s="496" t="s">
        <v>729</v>
      </c>
      <c r="S78" s="493" t="str">
        <f>ROUNDDOWN(('(R-5) Comparison'!AL78-Q78)*12,0)</f>
        <v>#N/A</v>
      </c>
      <c r="T78" s="487" t="s">
        <v>729</v>
      </c>
      <c r="U78" s="493" t="str">
        <f>ROUNDUP((((CONVERT('(R-5) Comparison'!AL78,"ft","in"))-((Q78*12)+S78))*16),0)</f>
        <v>#N/A</v>
      </c>
      <c r="V78" s="7"/>
      <c r="W78" s="497"/>
      <c r="X78" s="518" t="s">
        <v>729</v>
      </c>
      <c r="Y78" s="499"/>
      <c r="Z78" s="495" t="s">
        <v>729</v>
      </c>
      <c r="AA78" s="499"/>
      <c r="AB78" s="7"/>
      <c r="AC78" s="494" t="str">
        <f>IF((((W78*12)+Y78+(AA78/16))/12)&gt;'(R-5) Comparison'!Y78,"PASS","FAIL")</f>
        <v>#N/A</v>
      </c>
      <c r="AD78" s="392"/>
      <c r="AE78" s="494" t="str">
        <f>IF((((W78*12)+Y78+(AA78/16))/12)&gt;'(R-5) Comparison'!AL78,"PASS","FAIL")</f>
        <v>#N/A</v>
      </c>
      <c r="AF78" s="468"/>
    </row>
    <row r="79" ht="18.75" hidden="1" customHeight="1">
      <c r="A79" s="7"/>
      <c r="B79" s="162"/>
      <c r="C79" s="7"/>
      <c r="D79" s="519" t="str">
        <f>'(I-3) Design &amp; Feedback'!D78</f>
        <v>Not Required</v>
      </c>
      <c r="E79" s="162"/>
      <c r="F79" s="7"/>
      <c r="G79" s="424" t="str">
        <f>'(R-5) Comparison'!G79</f>
        <v>B/CS</v>
      </c>
      <c r="H79" s="520" t="str">
        <f>'(R-5) Comparison'!H79</f>
        <v>-</v>
      </c>
      <c r="I79" s="424" t="str">
        <f>IF('(I-3) Design &amp; Feedback'!K78&gt;0, '(I-3) Design &amp; Feedback'!K78, "-")</f>
        <v>-</v>
      </c>
      <c r="J79" s="7"/>
      <c r="K79" s="493" t="str">
        <f>ROUNDDOWN('(R-5) Comparison'!Y79,0)</f>
        <v>#N/A</v>
      </c>
      <c r="L79" s="486" t="s">
        <v>729</v>
      </c>
      <c r="M79" s="493" t="str">
        <f>ROUNDDOWN(('(R-5) Comparison'!Y79-K79)*12,0)</f>
        <v>#N/A</v>
      </c>
      <c r="N79" s="495" t="s">
        <v>729</v>
      </c>
      <c r="O79" s="493" t="str">
        <f>ROUNDUP((((CONVERT('(R-5) Comparison'!Y79,"ft","in"))-((K79*12)+M79))*16),0)</f>
        <v>#N/A</v>
      </c>
      <c r="P79" s="7"/>
      <c r="Q79" s="493" t="str">
        <f>ROUNDDOWN('(R-5) Comparison'!AL79,0)</f>
        <v>#N/A</v>
      </c>
      <c r="R79" s="496" t="s">
        <v>729</v>
      </c>
      <c r="S79" s="493" t="str">
        <f>ROUNDDOWN(('(R-5) Comparison'!AL79-Q79)*12,0)</f>
        <v>#N/A</v>
      </c>
      <c r="T79" s="487" t="s">
        <v>729</v>
      </c>
      <c r="U79" s="493" t="str">
        <f>ROUNDUP((((CONVERT('(R-5) Comparison'!AL79,"ft","in"))-((Q79*12)+S79))*16),0)</f>
        <v>#N/A</v>
      </c>
      <c r="V79" s="7"/>
      <c r="W79" s="521"/>
      <c r="X79" s="486" t="s">
        <v>729</v>
      </c>
      <c r="Y79" s="499"/>
      <c r="Z79" s="495" t="s">
        <v>729</v>
      </c>
      <c r="AA79" s="499"/>
      <c r="AB79" s="7"/>
      <c r="AC79" s="494" t="str">
        <f>IF((((W79*12)+Y79+(AA79/16))/12)&gt;'(R-5) Comparison'!Y79,"PASS","FAIL")</f>
        <v>#N/A</v>
      </c>
      <c r="AD79" s="392"/>
      <c r="AE79" s="494" t="str">
        <f>IF((((W79*12)+Y79+(AA79/16))/12)&gt;'(R-5) Comparison'!AL79,"PASS","FAIL")</f>
        <v>#N/A</v>
      </c>
      <c r="AF79" s="468"/>
    </row>
    <row r="80" ht="18.75" hidden="1" customHeight="1">
      <c r="A80" s="7"/>
      <c r="B80" s="162"/>
      <c r="C80" s="7"/>
      <c r="D80" s="268" t="str">
        <f>'(I-3) Design &amp; Feedback'!D79</f>
        <v>Not Required</v>
      </c>
      <c r="E80" s="162"/>
      <c r="F80" s="7"/>
      <c r="G80" s="424" t="str">
        <f>'(R-5) Comparison'!G80</f>
        <v>B/CS</v>
      </c>
      <c r="H80" s="520" t="str">
        <f>'(R-5) Comparison'!H80</f>
        <v>-</v>
      </c>
      <c r="I80" s="424" t="str">
        <f>IF('(I-3) Design &amp; Feedback'!K79&gt;0, '(I-3) Design &amp; Feedback'!K79, "-")</f>
        <v>-</v>
      </c>
      <c r="J80" s="7"/>
      <c r="K80" s="493" t="str">
        <f>ROUNDDOWN('(R-5) Comparison'!Y80,0)</f>
        <v>#N/A</v>
      </c>
      <c r="L80" s="486" t="s">
        <v>729</v>
      </c>
      <c r="M80" s="493" t="str">
        <f>ROUNDDOWN(('(R-5) Comparison'!Y80-K80)*12,0)</f>
        <v>#N/A</v>
      </c>
      <c r="N80" s="495" t="s">
        <v>729</v>
      </c>
      <c r="O80" s="493" t="str">
        <f>ROUNDUP((((CONVERT('(R-5) Comparison'!Y80,"ft","in"))-((K80*12)+M80))*16),0)</f>
        <v>#N/A</v>
      </c>
      <c r="P80" s="7"/>
      <c r="Q80" s="493" t="str">
        <f>ROUNDDOWN('(R-5) Comparison'!AL80,0)</f>
        <v>#N/A</v>
      </c>
      <c r="R80" s="496" t="s">
        <v>729</v>
      </c>
      <c r="S80" s="493" t="str">
        <f>ROUNDDOWN(('(R-5) Comparison'!AL80-Q80)*12,0)</f>
        <v>#N/A</v>
      </c>
      <c r="T80" s="487" t="s">
        <v>729</v>
      </c>
      <c r="U80" s="493" t="str">
        <f>ROUNDUP((((CONVERT('(R-5) Comparison'!AL80,"ft","in"))-((Q80*12)+S80))*16),0)</f>
        <v>#N/A</v>
      </c>
      <c r="V80" s="7"/>
      <c r="W80" s="500"/>
      <c r="X80" s="486" t="s">
        <v>729</v>
      </c>
      <c r="Y80" s="499"/>
      <c r="Z80" s="495" t="s">
        <v>729</v>
      </c>
      <c r="AA80" s="499"/>
      <c r="AB80" s="7"/>
      <c r="AC80" s="494" t="str">
        <f>IF((((W80*12)+Y80+(AA80/16))/12)&gt;'(R-5) Comparison'!Y80,"PASS","FAIL")</f>
        <v>#N/A</v>
      </c>
      <c r="AD80" s="392"/>
      <c r="AE80" s="494" t="str">
        <f>IF((((W80*12)+Y80+(AA80/16))/12)&gt;'(R-5) Comparison'!AL80,"PASS","FAIL")</f>
        <v>#N/A</v>
      </c>
      <c r="AF80" s="468"/>
    </row>
    <row r="81" ht="18.75" hidden="1" customHeight="1">
      <c r="A81" s="7"/>
      <c r="B81" s="162"/>
      <c r="C81" s="7"/>
      <c r="D81" s="268" t="str">
        <f>'(I-3) Design &amp; Feedback'!D80</f>
        <v>Not Required</v>
      </c>
      <c r="E81" s="162"/>
      <c r="F81" s="7"/>
      <c r="G81" s="424" t="str">
        <f>'(R-5) Comparison'!G81</f>
        <v>B/CS</v>
      </c>
      <c r="H81" s="520" t="str">
        <f>'(R-5) Comparison'!H81</f>
        <v>-</v>
      </c>
      <c r="I81" s="424" t="str">
        <f>IF('(I-3) Design &amp; Feedback'!K80&gt;0, '(I-3) Design &amp; Feedback'!K80, "-")</f>
        <v>-</v>
      </c>
      <c r="J81" s="7"/>
      <c r="K81" s="493" t="str">
        <f>ROUNDDOWN('(R-5) Comparison'!Y81,0)</f>
        <v>#N/A</v>
      </c>
      <c r="L81" s="486" t="s">
        <v>729</v>
      </c>
      <c r="M81" s="493" t="str">
        <f>ROUNDDOWN(('(R-5) Comparison'!Y81-K81)*12,0)</f>
        <v>#N/A</v>
      </c>
      <c r="N81" s="495" t="s">
        <v>729</v>
      </c>
      <c r="O81" s="493" t="str">
        <f>ROUNDUP((((CONVERT('(R-5) Comparison'!Y81,"ft","in"))-((K81*12)+M81))*16),0)</f>
        <v>#N/A</v>
      </c>
      <c r="P81" s="7"/>
      <c r="Q81" s="493" t="str">
        <f>ROUNDDOWN('(R-5) Comparison'!AL81,0)</f>
        <v>#N/A</v>
      </c>
      <c r="R81" s="496" t="s">
        <v>729</v>
      </c>
      <c r="S81" s="493" t="str">
        <f>ROUNDDOWN(('(R-5) Comparison'!AL81-Q81)*12,0)</f>
        <v>#N/A</v>
      </c>
      <c r="T81" s="487" t="s">
        <v>729</v>
      </c>
      <c r="U81" s="493" t="str">
        <f>ROUNDUP((((CONVERT('(R-5) Comparison'!AL81,"ft","in"))-((Q81*12)+S81))*16),0)</f>
        <v>#N/A</v>
      </c>
      <c r="V81" s="7"/>
      <c r="W81" s="500"/>
      <c r="X81" s="486" t="s">
        <v>729</v>
      </c>
      <c r="Y81" s="499"/>
      <c r="Z81" s="495" t="s">
        <v>729</v>
      </c>
      <c r="AA81" s="499"/>
      <c r="AB81" s="7"/>
      <c r="AC81" s="494" t="str">
        <f>IF((((W81*12)+Y81+(AA81/16))/12)&gt;'(R-5) Comparison'!Y81,"PASS","FAIL")</f>
        <v>#N/A</v>
      </c>
      <c r="AD81" s="392"/>
      <c r="AE81" s="494" t="str">
        <f>IF((((W81*12)+Y81+(AA81/16))/12)&gt;'(R-5) Comparison'!AL81,"PASS","FAIL")</f>
        <v>#N/A</v>
      </c>
      <c r="AF81" s="468"/>
    </row>
    <row r="82" ht="18.75" hidden="1" customHeight="1">
      <c r="A82" s="7"/>
      <c r="B82" s="162"/>
      <c r="C82" s="7"/>
      <c r="D82" s="268" t="str">
        <f>'(I-3) Design &amp; Feedback'!D81</f>
        <v>Not Required</v>
      </c>
      <c r="E82" s="162"/>
      <c r="F82" s="7"/>
      <c r="G82" s="424" t="str">
        <f>'(R-5) Comparison'!G82</f>
        <v>B/CS</v>
      </c>
      <c r="H82" s="520" t="str">
        <f>'(R-5) Comparison'!H82</f>
        <v>-</v>
      </c>
      <c r="I82" s="424" t="str">
        <f>IF('(I-3) Design &amp; Feedback'!K81&gt;0, '(I-3) Design &amp; Feedback'!K81, "-")</f>
        <v>-</v>
      </c>
      <c r="J82" s="7"/>
      <c r="K82" s="493" t="str">
        <f>ROUNDDOWN('(R-5) Comparison'!Y82,0)</f>
        <v>#N/A</v>
      </c>
      <c r="L82" s="486" t="s">
        <v>729</v>
      </c>
      <c r="M82" s="493" t="str">
        <f>ROUNDDOWN(('(R-5) Comparison'!Y82-K82)*12,0)</f>
        <v>#N/A</v>
      </c>
      <c r="N82" s="495" t="s">
        <v>729</v>
      </c>
      <c r="O82" s="493" t="str">
        <f>ROUNDUP((((CONVERT('(R-5) Comparison'!Y82,"ft","in"))-((K82*12)+M82))*16),0)</f>
        <v>#N/A</v>
      </c>
      <c r="P82" s="7"/>
      <c r="Q82" s="493" t="str">
        <f>ROUNDDOWN('(R-5) Comparison'!AL82,0)</f>
        <v>#N/A</v>
      </c>
      <c r="R82" s="496" t="s">
        <v>729</v>
      </c>
      <c r="S82" s="493" t="str">
        <f>ROUNDDOWN(('(R-5) Comparison'!AL82-Q82)*12,0)</f>
        <v>#N/A</v>
      </c>
      <c r="T82" s="487" t="s">
        <v>729</v>
      </c>
      <c r="U82" s="493" t="str">
        <f>ROUNDUP((((CONVERT('(R-5) Comparison'!AL82,"ft","in"))-((Q82*12)+S82))*16),0)</f>
        <v>#N/A</v>
      </c>
      <c r="V82" s="7"/>
      <c r="W82" s="500"/>
      <c r="X82" s="486" t="s">
        <v>729</v>
      </c>
      <c r="Y82" s="499"/>
      <c r="Z82" s="495" t="s">
        <v>729</v>
      </c>
      <c r="AA82" s="499"/>
      <c r="AB82" s="7"/>
      <c r="AC82" s="494" t="str">
        <f>IF((((W82*12)+Y82+(AA82/16))/12)&gt;'(R-5) Comparison'!Y82,"PASS","FAIL")</f>
        <v>#N/A</v>
      </c>
      <c r="AD82" s="392"/>
      <c r="AE82" s="494" t="str">
        <f>IF((((W82*12)+Y82+(AA82/16))/12)&gt;'(R-5) Comparison'!AL82,"PASS","FAIL")</f>
        <v>#N/A</v>
      </c>
      <c r="AF82" s="468"/>
    </row>
    <row r="83" ht="18.75" hidden="1" customHeight="1">
      <c r="A83" s="7"/>
      <c r="B83" s="162"/>
      <c r="C83" s="7"/>
      <c r="D83" s="268" t="str">
        <f>'(I-3) Design &amp; Feedback'!D82</f>
        <v>Not Required</v>
      </c>
      <c r="E83" s="162"/>
      <c r="F83" s="7"/>
      <c r="G83" s="424" t="str">
        <f>'(R-5) Comparison'!G83</f>
        <v>B/CS</v>
      </c>
      <c r="H83" s="520" t="str">
        <f>'(R-5) Comparison'!H83</f>
        <v>-</v>
      </c>
      <c r="I83" s="424" t="str">
        <f>IF('(I-3) Design &amp; Feedback'!K82&gt;0, '(I-3) Design &amp; Feedback'!K82, "-")</f>
        <v>-</v>
      </c>
      <c r="J83" s="7"/>
      <c r="K83" s="493" t="str">
        <f>ROUNDDOWN('(R-5) Comparison'!Y83,0)</f>
        <v>#N/A</v>
      </c>
      <c r="L83" s="486" t="s">
        <v>729</v>
      </c>
      <c r="M83" s="493" t="str">
        <f>ROUNDDOWN(('(R-5) Comparison'!Y83-K83)*12,0)</f>
        <v>#N/A</v>
      </c>
      <c r="N83" s="495" t="s">
        <v>729</v>
      </c>
      <c r="O83" s="493" t="str">
        <f>ROUNDUP((((CONVERT('(R-5) Comparison'!Y83,"ft","in"))-((K83*12)+M83))*16),0)</f>
        <v>#N/A</v>
      </c>
      <c r="P83" s="7"/>
      <c r="Q83" s="493" t="str">
        <f>ROUNDDOWN('(R-5) Comparison'!AL83,0)</f>
        <v>#N/A</v>
      </c>
      <c r="R83" s="496" t="s">
        <v>729</v>
      </c>
      <c r="S83" s="493" t="str">
        <f>ROUNDDOWN(('(R-5) Comparison'!AL83-Q83)*12,0)</f>
        <v>#N/A</v>
      </c>
      <c r="T83" s="487" t="s">
        <v>729</v>
      </c>
      <c r="U83" s="493" t="str">
        <f>ROUNDUP((((CONVERT('(R-5) Comparison'!AL83,"ft","in"))-((Q83*12)+S83))*16),0)</f>
        <v>#N/A</v>
      </c>
      <c r="V83" s="7"/>
      <c r="W83" s="500"/>
      <c r="X83" s="486" t="s">
        <v>729</v>
      </c>
      <c r="Y83" s="499"/>
      <c r="Z83" s="495" t="s">
        <v>729</v>
      </c>
      <c r="AA83" s="499"/>
      <c r="AB83" s="7"/>
      <c r="AC83" s="494" t="str">
        <f>IF((((W83*12)+Y83+(AA83/16))/12)&gt;'(R-5) Comparison'!Y83,"PASS","FAIL")</f>
        <v>#N/A</v>
      </c>
      <c r="AD83" s="392"/>
      <c r="AE83" s="494" t="str">
        <f>IF((((W83*12)+Y83+(AA83/16))/12)&gt;'(R-5) Comparison'!AL83,"PASS","FAIL")</f>
        <v>#N/A</v>
      </c>
      <c r="AF83" s="468"/>
    </row>
    <row r="84" ht="18.75" hidden="1" customHeight="1">
      <c r="A84" s="7"/>
      <c r="B84" s="162"/>
      <c r="C84" s="7"/>
      <c r="D84" s="268" t="str">
        <f>'(I-3) Design &amp; Feedback'!D83</f>
        <v>Not Required</v>
      </c>
      <c r="E84" s="162"/>
      <c r="F84" s="7"/>
      <c r="G84" s="424" t="str">
        <f>'(R-5) Comparison'!G84</f>
        <v>B/CS</v>
      </c>
      <c r="H84" s="520" t="str">
        <f>'(R-5) Comparison'!H84</f>
        <v>-</v>
      </c>
      <c r="I84" s="424" t="str">
        <f>IF('(I-3) Design &amp; Feedback'!K83&gt;0, '(I-3) Design &amp; Feedback'!K83, "-")</f>
        <v>-</v>
      </c>
      <c r="J84" s="7"/>
      <c r="K84" s="493" t="str">
        <f>ROUNDDOWN('(R-5) Comparison'!Y84,0)</f>
        <v>#N/A</v>
      </c>
      <c r="L84" s="486" t="s">
        <v>729</v>
      </c>
      <c r="M84" s="493" t="str">
        <f>ROUNDDOWN(('(R-5) Comparison'!Y84-K84)*12,0)</f>
        <v>#N/A</v>
      </c>
      <c r="N84" s="495" t="s">
        <v>729</v>
      </c>
      <c r="O84" s="493" t="str">
        <f>ROUNDUP((((CONVERT('(R-5) Comparison'!Y84,"ft","in"))-((K84*12)+M84))*16),0)</f>
        <v>#N/A</v>
      </c>
      <c r="P84" s="7"/>
      <c r="Q84" s="493" t="str">
        <f>ROUNDDOWN('(R-5) Comparison'!AL84,0)</f>
        <v>#N/A</v>
      </c>
      <c r="R84" s="496" t="s">
        <v>729</v>
      </c>
      <c r="S84" s="493" t="str">
        <f>ROUNDDOWN(('(R-5) Comparison'!AL84-Q84)*12,0)</f>
        <v>#N/A</v>
      </c>
      <c r="T84" s="487" t="s">
        <v>729</v>
      </c>
      <c r="U84" s="493" t="str">
        <f>ROUNDUP((((CONVERT('(R-5) Comparison'!AL84,"ft","in"))-((Q84*12)+S84))*16),0)</f>
        <v>#N/A</v>
      </c>
      <c r="V84" s="7"/>
      <c r="W84" s="500"/>
      <c r="X84" s="486" t="s">
        <v>729</v>
      </c>
      <c r="Y84" s="499"/>
      <c r="Z84" s="495" t="s">
        <v>729</v>
      </c>
      <c r="AA84" s="499"/>
      <c r="AB84" s="7"/>
      <c r="AC84" s="494" t="str">
        <f>IF((((W84*12)+Y84+(AA84/16))/12)&gt;'(R-5) Comparison'!Y84,"PASS","FAIL")</f>
        <v>#N/A</v>
      </c>
      <c r="AD84" s="392"/>
      <c r="AE84" s="494" t="str">
        <f>IF((((W84*12)+Y84+(AA84/16))/12)&gt;'(R-5) Comparison'!AL84,"PASS","FAIL")</f>
        <v>#N/A</v>
      </c>
      <c r="AF84" s="468"/>
    </row>
    <row r="85" ht="18.75" hidden="1" customHeight="1">
      <c r="A85" s="7"/>
      <c r="B85" s="162"/>
      <c r="C85" s="7"/>
      <c r="D85" s="268" t="str">
        <f>'(I-3) Design &amp; Feedback'!D84</f>
        <v>Not Required</v>
      </c>
      <c r="E85" s="162"/>
      <c r="F85" s="7"/>
      <c r="G85" s="424" t="str">
        <f>'(R-5) Comparison'!G85</f>
        <v>B/CS</v>
      </c>
      <c r="H85" s="520" t="str">
        <f>'(R-5) Comparison'!H85</f>
        <v>-</v>
      </c>
      <c r="I85" s="424" t="str">
        <f>IF('(I-3) Design &amp; Feedback'!K84&gt;0, '(I-3) Design &amp; Feedback'!K84, "-")</f>
        <v>-</v>
      </c>
      <c r="J85" s="7"/>
      <c r="K85" s="493" t="str">
        <f>ROUNDDOWN('(R-5) Comparison'!Y85,0)</f>
        <v>#N/A</v>
      </c>
      <c r="L85" s="486" t="s">
        <v>729</v>
      </c>
      <c r="M85" s="493" t="str">
        <f>ROUNDDOWN(('(R-5) Comparison'!Y85-K85)*12,0)</f>
        <v>#N/A</v>
      </c>
      <c r="N85" s="495" t="s">
        <v>729</v>
      </c>
      <c r="O85" s="493" t="str">
        <f>ROUNDUP((((CONVERT('(R-5) Comparison'!Y85,"ft","in"))-((K85*12)+M85))*16),0)</f>
        <v>#N/A</v>
      </c>
      <c r="P85" s="7"/>
      <c r="Q85" s="493" t="str">
        <f>ROUNDDOWN('(R-5) Comparison'!AL85,0)</f>
        <v>#N/A</v>
      </c>
      <c r="R85" s="496" t="s">
        <v>729</v>
      </c>
      <c r="S85" s="493" t="str">
        <f>ROUNDDOWN(('(R-5) Comparison'!AL85-Q85)*12,0)</f>
        <v>#N/A</v>
      </c>
      <c r="T85" s="487" t="s">
        <v>729</v>
      </c>
      <c r="U85" s="493" t="str">
        <f>ROUNDUP((((CONVERT('(R-5) Comparison'!AL85,"ft","in"))-((Q85*12)+S85))*16),0)</f>
        <v>#N/A</v>
      </c>
      <c r="V85" s="7"/>
      <c r="W85" s="500"/>
      <c r="X85" s="486" t="s">
        <v>729</v>
      </c>
      <c r="Y85" s="499"/>
      <c r="Z85" s="495" t="s">
        <v>729</v>
      </c>
      <c r="AA85" s="499"/>
      <c r="AB85" s="7"/>
      <c r="AC85" s="494" t="str">
        <f>IF((((W85*12)+Y85+(AA85/16))/12)&gt;'(R-5) Comparison'!Y85,"PASS","FAIL")</f>
        <v>#N/A</v>
      </c>
      <c r="AD85" s="392"/>
      <c r="AE85" s="494" t="str">
        <f>IF((((W85*12)+Y85+(AA85/16))/12)&gt;'(R-5) Comparison'!AL85,"PASS","FAIL")</f>
        <v>#N/A</v>
      </c>
      <c r="AF85" s="468"/>
    </row>
    <row r="86" ht="18.75" hidden="1" customHeight="1">
      <c r="A86" s="7"/>
      <c r="B86" s="162"/>
      <c r="C86" s="7"/>
      <c r="D86" s="268" t="str">
        <f>'(I-3) Design &amp; Feedback'!D85</f>
        <v>Not Required</v>
      </c>
      <c r="E86" s="162"/>
      <c r="F86" s="7"/>
      <c r="G86" s="424" t="str">
        <f>'(R-5) Comparison'!G86</f>
        <v>B/CS</v>
      </c>
      <c r="H86" s="520" t="str">
        <f>'(R-5) Comparison'!H86</f>
        <v>-</v>
      </c>
      <c r="I86" s="424" t="str">
        <f>IF('(I-3) Design &amp; Feedback'!K85&gt;0, '(I-3) Design &amp; Feedback'!K85, "-")</f>
        <v>-</v>
      </c>
      <c r="J86" s="7"/>
      <c r="K86" s="493" t="str">
        <f>ROUNDDOWN('(R-5) Comparison'!Y86,0)</f>
        <v>#N/A</v>
      </c>
      <c r="L86" s="486" t="s">
        <v>729</v>
      </c>
      <c r="M86" s="493" t="str">
        <f>ROUNDDOWN(('(R-5) Comparison'!Y86-K86)*12,0)</f>
        <v>#N/A</v>
      </c>
      <c r="N86" s="495" t="s">
        <v>729</v>
      </c>
      <c r="O86" s="493" t="str">
        <f>ROUNDUP((((CONVERT('(R-5) Comparison'!Y86,"ft","in"))-((K86*12)+M86))*16),0)</f>
        <v>#N/A</v>
      </c>
      <c r="P86" s="7"/>
      <c r="Q86" s="493" t="str">
        <f>ROUNDDOWN('(R-5) Comparison'!AL86,0)</f>
        <v>#N/A</v>
      </c>
      <c r="R86" s="496" t="s">
        <v>729</v>
      </c>
      <c r="S86" s="493" t="str">
        <f>ROUNDDOWN(('(R-5) Comparison'!AL86-Q86)*12,0)</f>
        <v>#N/A</v>
      </c>
      <c r="T86" s="487" t="s">
        <v>729</v>
      </c>
      <c r="U86" s="493" t="str">
        <f>ROUNDUP((((CONVERT('(R-5) Comparison'!AL86,"ft","in"))-((Q86*12)+S86))*16),0)</f>
        <v>#N/A</v>
      </c>
      <c r="V86" s="7"/>
      <c r="W86" s="500"/>
      <c r="X86" s="486" t="s">
        <v>729</v>
      </c>
      <c r="Y86" s="499"/>
      <c r="Z86" s="495" t="s">
        <v>729</v>
      </c>
      <c r="AA86" s="499"/>
      <c r="AB86" s="7"/>
      <c r="AC86" s="494" t="str">
        <f>IF((((W86*12)+Y86+(AA86/16))/12)&gt;'(R-5) Comparison'!Y86,"PASS","FAIL")</f>
        <v>#N/A</v>
      </c>
      <c r="AD86" s="392"/>
      <c r="AE86" s="494" t="str">
        <f>IF((((W86*12)+Y86+(AA86/16))/12)&gt;'(R-5) Comparison'!AL86,"PASS","FAIL")</f>
        <v>#N/A</v>
      </c>
      <c r="AF86" s="468"/>
    </row>
    <row r="87" ht="18.75" hidden="1" customHeight="1">
      <c r="A87" s="7"/>
      <c r="B87" s="162"/>
      <c r="C87" s="7"/>
      <c r="D87" s="268" t="str">
        <f>'(I-3) Design &amp; Feedback'!D86</f>
        <v>Not Required</v>
      </c>
      <c r="E87" s="162"/>
      <c r="F87" s="7"/>
      <c r="G87" s="424" t="str">
        <f>'(R-5) Comparison'!G87</f>
        <v>B/CS</v>
      </c>
      <c r="H87" s="520" t="str">
        <f>'(R-5) Comparison'!H87</f>
        <v>-</v>
      </c>
      <c r="I87" s="424" t="str">
        <f>IF('(I-3) Design &amp; Feedback'!K86&gt;0, '(I-3) Design &amp; Feedback'!K86, "-")</f>
        <v>-</v>
      </c>
      <c r="J87" s="7"/>
      <c r="K87" s="493" t="str">
        <f>ROUNDDOWN('(R-5) Comparison'!Y87,0)</f>
        <v>#N/A</v>
      </c>
      <c r="L87" s="486" t="s">
        <v>729</v>
      </c>
      <c r="M87" s="493" t="str">
        <f>ROUNDDOWN(('(R-5) Comparison'!Y87-K87)*12,0)</f>
        <v>#N/A</v>
      </c>
      <c r="N87" s="495" t="s">
        <v>729</v>
      </c>
      <c r="O87" s="493" t="str">
        <f>ROUNDUP((((CONVERT('(R-5) Comparison'!Y87,"ft","in"))-((K87*12)+M87))*16),0)</f>
        <v>#N/A</v>
      </c>
      <c r="P87" s="7"/>
      <c r="Q87" s="493" t="str">
        <f>ROUNDDOWN('(R-5) Comparison'!AL87,0)</f>
        <v>#N/A</v>
      </c>
      <c r="R87" s="496" t="s">
        <v>729</v>
      </c>
      <c r="S87" s="493" t="str">
        <f>ROUNDDOWN(('(R-5) Comparison'!AL87-Q87)*12,0)</f>
        <v>#N/A</v>
      </c>
      <c r="T87" s="487" t="s">
        <v>729</v>
      </c>
      <c r="U87" s="493" t="str">
        <f>ROUNDUP((((CONVERT('(R-5) Comparison'!AL87,"ft","in"))-((Q87*12)+S87))*16),0)</f>
        <v>#N/A</v>
      </c>
      <c r="V87" s="7"/>
      <c r="W87" s="500"/>
      <c r="X87" s="486" t="s">
        <v>729</v>
      </c>
      <c r="Y87" s="499"/>
      <c r="Z87" s="495" t="s">
        <v>729</v>
      </c>
      <c r="AA87" s="499"/>
      <c r="AB87" s="7"/>
      <c r="AC87" s="494" t="str">
        <f>IF((((W87*12)+Y87+(AA87/16))/12)&gt;'(R-5) Comparison'!Y87,"PASS","FAIL")</f>
        <v>#N/A</v>
      </c>
      <c r="AD87" s="392"/>
      <c r="AE87" s="494" t="str">
        <f>IF((((W87*12)+Y87+(AA87/16))/12)&gt;'(R-5) Comparison'!AL87,"PASS","FAIL")</f>
        <v>#N/A</v>
      </c>
      <c r="AF87" s="468"/>
    </row>
    <row r="88" ht="18.75" hidden="1" customHeight="1">
      <c r="A88" s="7"/>
      <c r="B88" s="162"/>
      <c r="C88" s="7"/>
      <c r="D88" s="268" t="str">
        <f>'(I-3) Design &amp; Feedback'!D87</f>
        <v>Not Required</v>
      </c>
      <c r="E88" s="162"/>
      <c r="F88" s="7"/>
      <c r="G88" s="439" t="str">
        <f>'(R-5) Comparison'!G88</f>
        <v>B/CS</v>
      </c>
      <c r="H88" s="522" t="str">
        <f>'(R-5) Comparison'!H88</f>
        <v>-</v>
      </c>
      <c r="I88" s="439" t="str">
        <f>IF('(I-3) Design &amp; Feedback'!K87&gt;0, '(I-3) Design &amp; Feedback'!K87, "-")</f>
        <v>-</v>
      </c>
      <c r="J88" s="7"/>
      <c r="K88" s="493" t="str">
        <f>ROUNDDOWN('(R-5) Comparison'!Y88,0)</f>
        <v>#N/A</v>
      </c>
      <c r="L88" s="486" t="s">
        <v>729</v>
      </c>
      <c r="M88" s="493" t="str">
        <f>ROUNDDOWN(('(R-5) Comparison'!Y88-K88)*12,0)</f>
        <v>#N/A</v>
      </c>
      <c r="N88" s="495" t="s">
        <v>729</v>
      </c>
      <c r="O88" s="493" t="str">
        <f>ROUNDUP((((CONVERT('(R-5) Comparison'!Y88,"ft","in"))-((K88*12)+M88))*16),0)</f>
        <v>#N/A</v>
      </c>
      <c r="P88" s="7"/>
      <c r="Q88" s="493" t="str">
        <f>ROUNDDOWN('(R-5) Comparison'!AL88,0)</f>
        <v>#N/A</v>
      </c>
      <c r="R88" s="496" t="s">
        <v>729</v>
      </c>
      <c r="S88" s="493" t="str">
        <f>ROUNDDOWN(('(R-5) Comparison'!AL88-Q88)*12,0)</f>
        <v>#N/A</v>
      </c>
      <c r="T88" s="487" t="s">
        <v>729</v>
      </c>
      <c r="U88" s="493" t="str">
        <f>ROUNDUP((((CONVERT('(R-5) Comparison'!AL88,"ft","in"))-((Q88*12)+S88))*16),0)</f>
        <v>#N/A</v>
      </c>
      <c r="V88" s="7"/>
      <c r="W88" s="500"/>
      <c r="X88" s="486" t="s">
        <v>729</v>
      </c>
      <c r="Y88" s="499"/>
      <c r="Z88" s="495" t="s">
        <v>729</v>
      </c>
      <c r="AA88" s="499"/>
      <c r="AB88" s="7"/>
      <c r="AC88" s="494" t="str">
        <f>IF((((W88*12)+Y88+(AA88/16))/12)&gt;'(R-5) Comparison'!Y88,"PASS","FAIL")</f>
        <v>#N/A</v>
      </c>
      <c r="AD88" s="392"/>
      <c r="AE88" s="494" t="str">
        <f>IF((((W88*12)+Y88+(AA88/16))/12)&gt;'(R-5) Comparison'!AL88,"PASS","FAIL")</f>
        <v>#N/A</v>
      </c>
      <c r="AF88" s="468"/>
    </row>
    <row r="89" ht="18.75" hidden="1" customHeight="1">
      <c r="A89" s="7"/>
      <c r="B89" s="162"/>
      <c r="C89" s="7"/>
      <c r="D89" s="268" t="str">
        <f>'(I-3) Design &amp; Feedback'!D88</f>
        <v>Not Required</v>
      </c>
      <c r="E89" s="162"/>
      <c r="F89" s="7"/>
      <c r="G89" s="439" t="str">
        <f>'(R-5) Comparison'!G89</f>
        <v>B/CS</v>
      </c>
      <c r="H89" s="522" t="str">
        <f>'(R-5) Comparison'!H89</f>
        <v>-</v>
      </c>
      <c r="I89" s="439" t="str">
        <f>IF('(I-3) Design &amp; Feedback'!K88&gt;0, '(I-3) Design &amp; Feedback'!K88, "-")</f>
        <v>-</v>
      </c>
      <c r="J89" s="7"/>
      <c r="K89" s="493" t="str">
        <f>ROUNDDOWN('(R-5) Comparison'!Y89,0)</f>
        <v>#N/A</v>
      </c>
      <c r="L89" s="486" t="s">
        <v>729</v>
      </c>
      <c r="M89" s="493" t="str">
        <f>ROUNDDOWN(('(R-5) Comparison'!Y89-K89)*12,0)</f>
        <v>#N/A</v>
      </c>
      <c r="N89" s="495" t="s">
        <v>729</v>
      </c>
      <c r="O89" s="493" t="str">
        <f>ROUNDUP((((CONVERT('(R-5) Comparison'!Y89,"ft","in"))-((K89*12)+M89))*16),0)</f>
        <v>#N/A</v>
      </c>
      <c r="P89" s="7"/>
      <c r="Q89" s="493" t="str">
        <f>ROUNDDOWN('(R-5) Comparison'!AL89,0)</f>
        <v>#N/A</v>
      </c>
      <c r="R89" s="496" t="s">
        <v>729</v>
      </c>
      <c r="S89" s="493" t="str">
        <f>ROUNDDOWN(('(R-5) Comparison'!AL89-Q89)*12,0)</f>
        <v>#N/A</v>
      </c>
      <c r="T89" s="487" t="s">
        <v>729</v>
      </c>
      <c r="U89" s="493" t="str">
        <f>ROUNDUP((((CONVERT('(R-5) Comparison'!AL89,"ft","in"))-((Q89*12)+S89))*16),0)</f>
        <v>#N/A</v>
      </c>
      <c r="V89" s="7"/>
      <c r="W89" s="500"/>
      <c r="X89" s="486" t="s">
        <v>729</v>
      </c>
      <c r="Y89" s="499"/>
      <c r="Z89" s="495" t="s">
        <v>729</v>
      </c>
      <c r="AA89" s="499"/>
      <c r="AB89" s="7"/>
      <c r="AC89" s="494" t="str">
        <f>IF((((W89*12)+Y89+(AA89/16))/12)&gt;'(R-5) Comparison'!Y89,"PASS","FAIL")</f>
        <v>#N/A</v>
      </c>
      <c r="AD89" s="392"/>
      <c r="AE89" s="494" t="str">
        <f>IF((((W89*12)+Y89+(AA89/16))/12)&gt;'(R-5) Comparison'!AL89,"PASS","FAIL")</f>
        <v>#N/A</v>
      </c>
      <c r="AF89" s="468"/>
    </row>
    <row r="90" ht="18.75" hidden="1" customHeight="1">
      <c r="A90" s="7"/>
      <c r="B90" s="162"/>
      <c r="C90" s="7"/>
      <c r="D90" s="268" t="str">
        <f>'(I-3) Design &amp; Feedback'!D89</f>
        <v>Not Required</v>
      </c>
      <c r="E90" s="162"/>
      <c r="F90" s="7"/>
      <c r="G90" s="439" t="str">
        <f>'(R-5) Comparison'!G90</f>
        <v>B/CS</v>
      </c>
      <c r="H90" s="522" t="str">
        <f>'(R-5) Comparison'!H90</f>
        <v>-</v>
      </c>
      <c r="I90" s="439" t="str">
        <f>IF('(I-3) Design &amp; Feedback'!K89&gt;0, '(I-3) Design &amp; Feedback'!K89, "-")</f>
        <v>-</v>
      </c>
      <c r="J90" s="7"/>
      <c r="K90" s="493" t="str">
        <f>ROUNDDOWN('(R-5) Comparison'!Y90,0)</f>
        <v>#N/A</v>
      </c>
      <c r="L90" s="486" t="s">
        <v>729</v>
      </c>
      <c r="M90" s="493" t="str">
        <f>ROUNDDOWN(('(R-5) Comparison'!Y90-K90)*12,0)</f>
        <v>#N/A</v>
      </c>
      <c r="N90" s="495" t="s">
        <v>729</v>
      </c>
      <c r="O90" s="493" t="str">
        <f>ROUNDUP((((CONVERT('(R-5) Comparison'!Y90,"ft","in"))-((K90*12)+M90))*16),0)</f>
        <v>#N/A</v>
      </c>
      <c r="P90" s="7"/>
      <c r="Q90" s="493" t="str">
        <f>ROUNDDOWN('(R-5) Comparison'!AL90,0)</f>
        <v>#N/A</v>
      </c>
      <c r="R90" s="496" t="s">
        <v>729</v>
      </c>
      <c r="S90" s="493" t="str">
        <f>ROUNDDOWN(('(R-5) Comparison'!AL90-Q90)*12,0)</f>
        <v>#N/A</v>
      </c>
      <c r="T90" s="487" t="s">
        <v>729</v>
      </c>
      <c r="U90" s="493" t="str">
        <f>ROUNDUP((((CONVERT('(R-5) Comparison'!AL90,"ft","in"))-((Q90*12)+S90))*16),0)</f>
        <v>#N/A</v>
      </c>
      <c r="V90" s="7"/>
      <c r="W90" s="500"/>
      <c r="X90" s="486" t="s">
        <v>729</v>
      </c>
      <c r="Y90" s="499"/>
      <c r="Z90" s="495" t="s">
        <v>729</v>
      </c>
      <c r="AA90" s="499"/>
      <c r="AB90" s="7"/>
      <c r="AC90" s="494" t="str">
        <f>IF((((W90*12)+Y90+(AA90/16))/12)&gt;'(R-5) Comparison'!Y90,"PASS","FAIL")</f>
        <v>#N/A</v>
      </c>
      <c r="AD90" s="392"/>
      <c r="AE90" s="494" t="str">
        <f>IF((((W90*12)+Y90+(AA90/16))/12)&gt;'(R-5) Comparison'!AL90,"PASS","FAIL")</f>
        <v>#N/A</v>
      </c>
      <c r="AF90" s="468"/>
    </row>
    <row r="91" ht="18.75" hidden="1" customHeight="1">
      <c r="A91" s="7"/>
      <c r="B91" s="162"/>
      <c r="C91" s="7"/>
      <c r="D91" s="268" t="str">
        <f>'(I-3) Design &amp; Feedback'!D90</f>
        <v>Not Required</v>
      </c>
      <c r="E91" s="162"/>
      <c r="F91" s="7"/>
      <c r="G91" s="439" t="str">
        <f>'(R-5) Comparison'!G91</f>
        <v>B/CS</v>
      </c>
      <c r="H91" s="522" t="str">
        <f>'(R-5) Comparison'!H91</f>
        <v>-</v>
      </c>
      <c r="I91" s="439" t="str">
        <f>IF('(I-3) Design &amp; Feedback'!K90&gt;0, '(I-3) Design &amp; Feedback'!K90, "-")</f>
        <v>-</v>
      </c>
      <c r="J91" s="7"/>
      <c r="K91" s="493" t="str">
        <f>ROUNDDOWN('(R-5) Comparison'!Y91,0)</f>
        <v>#N/A</v>
      </c>
      <c r="L91" s="486" t="s">
        <v>729</v>
      </c>
      <c r="M91" s="493" t="str">
        <f>ROUNDDOWN(('(R-5) Comparison'!Y91-K91)*12,0)</f>
        <v>#N/A</v>
      </c>
      <c r="N91" s="495" t="s">
        <v>729</v>
      </c>
      <c r="O91" s="493" t="str">
        <f>ROUNDUP((((CONVERT('(R-5) Comparison'!Y91,"ft","in"))-((K91*12)+M91))*16),0)</f>
        <v>#N/A</v>
      </c>
      <c r="P91" s="7"/>
      <c r="Q91" s="493" t="str">
        <f>ROUNDDOWN('(R-5) Comparison'!AL91,0)</f>
        <v>#N/A</v>
      </c>
      <c r="R91" s="496" t="s">
        <v>729</v>
      </c>
      <c r="S91" s="493" t="str">
        <f>ROUNDDOWN(('(R-5) Comparison'!AL91-Q91)*12,0)</f>
        <v>#N/A</v>
      </c>
      <c r="T91" s="487" t="s">
        <v>729</v>
      </c>
      <c r="U91" s="493" t="str">
        <f>ROUNDUP((((CONVERT('(R-5) Comparison'!AL91,"ft","in"))-((Q91*12)+S91))*16),0)</f>
        <v>#N/A</v>
      </c>
      <c r="V91" s="7"/>
      <c r="W91" s="500"/>
      <c r="X91" s="486" t="s">
        <v>729</v>
      </c>
      <c r="Y91" s="499"/>
      <c r="Z91" s="495" t="s">
        <v>729</v>
      </c>
      <c r="AA91" s="499"/>
      <c r="AB91" s="7"/>
      <c r="AC91" s="494" t="str">
        <f>IF((((W91*12)+Y91+(AA91/16))/12)&gt;'(R-5) Comparison'!Y91,"PASS","FAIL")</f>
        <v>#N/A</v>
      </c>
      <c r="AD91" s="392"/>
      <c r="AE91" s="494" t="str">
        <f>IF((((W91*12)+Y91+(AA91/16))/12)&gt;'(R-5) Comparison'!AL91,"PASS","FAIL")</f>
        <v>#N/A</v>
      </c>
      <c r="AF91" s="468"/>
    </row>
    <row r="92" ht="18.75" hidden="1" customHeight="1">
      <c r="A92" s="7"/>
      <c r="B92" s="162"/>
      <c r="C92" s="7"/>
      <c r="D92" s="268" t="str">
        <f>'(I-3) Design &amp; Feedback'!D91</f>
        <v>Not Required</v>
      </c>
      <c r="E92" s="162"/>
      <c r="F92" s="7"/>
      <c r="G92" s="439" t="str">
        <f>'(R-5) Comparison'!G92</f>
        <v>B/CS</v>
      </c>
      <c r="H92" s="522" t="str">
        <f>'(R-5) Comparison'!H92</f>
        <v>-</v>
      </c>
      <c r="I92" s="439" t="str">
        <f>IF('(I-3) Design &amp; Feedback'!K91&gt;0, '(I-3) Design &amp; Feedback'!K91, "-")</f>
        <v>-</v>
      </c>
      <c r="J92" s="7"/>
      <c r="K92" s="493" t="str">
        <f>ROUNDDOWN('(R-5) Comparison'!Y92,0)</f>
        <v>#N/A</v>
      </c>
      <c r="L92" s="486" t="s">
        <v>729</v>
      </c>
      <c r="M92" s="493" t="str">
        <f>ROUNDDOWN(('(R-5) Comparison'!Y92-K92)*12,0)</f>
        <v>#N/A</v>
      </c>
      <c r="N92" s="495" t="s">
        <v>729</v>
      </c>
      <c r="O92" s="493" t="str">
        <f>ROUNDUP((((CONVERT('(R-5) Comparison'!Y92,"ft","in"))-((K92*12)+M92))*16),0)</f>
        <v>#N/A</v>
      </c>
      <c r="P92" s="7"/>
      <c r="Q92" s="493" t="str">
        <f>ROUNDDOWN('(R-5) Comparison'!AL92,0)</f>
        <v>#N/A</v>
      </c>
      <c r="R92" s="496" t="s">
        <v>729</v>
      </c>
      <c r="S92" s="493" t="str">
        <f>ROUNDDOWN(('(R-5) Comparison'!AL92-Q92)*12,0)</f>
        <v>#N/A</v>
      </c>
      <c r="T92" s="487" t="s">
        <v>729</v>
      </c>
      <c r="U92" s="493" t="str">
        <f>ROUNDUP((((CONVERT('(R-5) Comparison'!AL92,"ft","in"))-((Q92*12)+S92))*16),0)</f>
        <v>#N/A</v>
      </c>
      <c r="V92" s="7"/>
      <c r="W92" s="500"/>
      <c r="X92" s="486" t="s">
        <v>729</v>
      </c>
      <c r="Y92" s="499"/>
      <c r="Z92" s="495" t="s">
        <v>729</v>
      </c>
      <c r="AA92" s="499"/>
      <c r="AB92" s="7"/>
      <c r="AC92" s="494" t="str">
        <f>IF((((W92*12)+Y92+(AA92/16))/12)&gt;'(R-5) Comparison'!Y92,"PASS","FAIL")</f>
        <v>#N/A</v>
      </c>
      <c r="AD92" s="392"/>
      <c r="AE92" s="494" t="str">
        <f>IF((((W92*12)+Y92+(AA92/16))/12)&gt;'(R-5) Comparison'!AL92,"PASS","FAIL")</f>
        <v>#N/A</v>
      </c>
      <c r="AF92" s="468"/>
    </row>
    <row r="93" ht="18.75" hidden="1" customHeight="1">
      <c r="A93" s="7"/>
      <c r="B93" s="162"/>
      <c r="C93" s="7"/>
      <c r="D93" s="268" t="str">
        <f>'(I-3) Design &amp; Feedback'!D92</f>
        <v>Not Required</v>
      </c>
      <c r="E93" s="162"/>
      <c r="F93" s="7"/>
      <c r="G93" s="439" t="str">
        <f>'(R-5) Comparison'!G93</f>
        <v>B/CS</v>
      </c>
      <c r="H93" s="522" t="str">
        <f>'(R-5) Comparison'!H93</f>
        <v>-</v>
      </c>
      <c r="I93" s="439" t="str">
        <f>IF('(I-3) Design &amp; Feedback'!K92&gt;0, '(I-3) Design &amp; Feedback'!K92, "-")</f>
        <v>-</v>
      </c>
      <c r="J93" s="7"/>
      <c r="K93" s="493" t="str">
        <f>ROUNDDOWN('(R-5) Comparison'!Y93,0)</f>
        <v>#N/A</v>
      </c>
      <c r="L93" s="486" t="s">
        <v>729</v>
      </c>
      <c r="M93" s="493" t="str">
        <f>ROUNDDOWN(('(R-5) Comparison'!Y93-K93)*12,0)</f>
        <v>#N/A</v>
      </c>
      <c r="N93" s="495" t="s">
        <v>729</v>
      </c>
      <c r="O93" s="493" t="str">
        <f>ROUNDUP((((CONVERT('(R-5) Comparison'!Y93,"ft","in"))-((K93*12)+M93))*16),0)</f>
        <v>#N/A</v>
      </c>
      <c r="P93" s="7"/>
      <c r="Q93" s="493" t="str">
        <f>ROUNDDOWN('(R-5) Comparison'!AL93,0)</f>
        <v>#N/A</v>
      </c>
      <c r="R93" s="496" t="s">
        <v>729</v>
      </c>
      <c r="S93" s="493" t="str">
        <f>ROUNDDOWN(('(R-5) Comparison'!AL93-Q93)*12,0)</f>
        <v>#N/A</v>
      </c>
      <c r="T93" s="487" t="s">
        <v>729</v>
      </c>
      <c r="U93" s="493" t="str">
        <f>ROUNDUP((((CONVERT('(R-5) Comparison'!AL93,"ft","in"))-((Q93*12)+S93))*16),0)</f>
        <v>#N/A</v>
      </c>
      <c r="V93" s="7"/>
      <c r="W93" s="500"/>
      <c r="X93" s="486" t="s">
        <v>729</v>
      </c>
      <c r="Y93" s="499"/>
      <c r="Z93" s="495" t="s">
        <v>729</v>
      </c>
      <c r="AA93" s="499"/>
      <c r="AB93" s="7"/>
      <c r="AC93" s="494" t="str">
        <f>IF((((W93*12)+Y93+(AA93/16))/12)&gt;'(R-5) Comparison'!Y93,"PASS","FAIL")</f>
        <v>#N/A</v>
      </c>
      <c r="AD93" s="392"/>
      <c r="AE93" s="494" t="str">
        <f>IF((((W93*12)+Y93+(AA93/16))/12)&gt;'(R-5) Comparison'!AL93,"PASS","FAIL")</f>
        <v>#N/A</v>
      </c>
      <c r="AF93" s="468"/>
    </row>
    <row r="94" ht="18.75" hidden="1" customHeight="1">
      <c r="A94" s="7"/>
      <c r="B94" s="162"/>
      <c r="C94" s="7"/>
      <c r="D94" s="268" t="str">
        <f>'(I-3) Design &amp; Feedback'!D93</f>
        <v>Not Required</v>
      </c>
      <c r="E94" s="162"/>
      <c r="F94" s="7"/>
      <c r="G94" s="439" t="str">
        <f>'(R-5) Comparison'!G94</f>
        <v>B/CS</v>
      </c>
      <c r="H94" s="522" t="str">
        <f>'(R-5) Comparison'!H94</f>
        <v>-</v>
      </c>
      <c r="I94" s="439" t="str">
        <f>IF('(I-3) Design &amp; Feedback'!K93&gt;0, '(I-3) Design &amp; Feedback'!K93, "-")</f>
        <v>-</v>
      </c>
      <c r="J94" s="7"/>
      <c r="K94" s="493" t="str">
        <f>ROUNDDOWN('(R-5) Comparison'!Y94,0)</f>
        <v>#N/A</v>
      </c>
      <c r="L94" s="486" t="s">
        <v>729</v>
      </c>
      <c r="M94" s="493" t="str">
        <f>ROUNDDOWN(('(R-5) Comparison'!Y94-K94)*12,0)</f>
        <v>#N/A</v>
      </c>
      <c r="N94" s="495" t="s">
        <v>729</v>
      </c>
      <c r="O94" s="493" t="str">
        <f>ROUNDUP((((CONVERT('(R-5) Comparison'!Y94,"ft","in"))-((K94*12)+M94))*16),0)</f>
        <v>#N/A</v>
      </c>
      <c r="P94" s="7"/>
      <c r="Q94" s="493" t="str">
        <f>ROUNDDOWN('(R-5) Comparison'!AL94,0)</f>
        <v>#N/A</v>
      </c>
      <c r="R94" s="496" t="s">
        <v>729</v>
      </c>
      <c r="S94" s="493" t="str">
        <f>ROUNDDOWN(('(R-5) Comparison'!AL94-Q94)*12,0)</f>
        <v>#N/A</v>
      </c>
      <c r="T94" s="487" t="s">
        <v>729</v>
      </c>
      <c r="U94" s="493" t="str">
        <f>ROUNDUP((((CONVERT('(R-5) Comparison'!AL94,"ft","in"))-((Q94*12)+S94))*16),0)</f>
        <v>#N/A</v>
      </c>
      <c r="V94" s="7"/>
      <c r="W94" s="500"/>
      <c r="X94" s="486" t="s">
        <v>729</v>
      </c>
      <c r="Y94" s="499"/>
      <c r="Z94" s="495" t="s">
        <v>729</v>
      </c>
      <c r="AA94" s="499"/>
      <c r="AB94" s="7"/>
      <c r="AC94" s="494" t="str">
        <f>IF((((W94*12)+Y94+(AA94/16))/12)&gt;'(R-5) Comparison'!Y94,"PASS","FAIL")</f>
        <v>#N/A</v>
      </c>
      <c r="AD94" s="392"/>
      <c r="AE94" s="494" t="str">
        <f>IF((((W94*12)+Y94+(AA94/16))/12)&gt;'(R-5) Comparison'!AL94,"PASS","FAIL")</f>
        <v>#N/A</v>
      </c>
      <c r="AF94" s="468"/>
    </row>
    <row r="95" ht="18.75" hidden="1" customHeight="1">
      <c r="A95" s="7"/>
      <c r="B95" s="162"/>
      <c r="C95" s="7"/>
      <c r="D95" s="268" t="str">
        <f>'(I-3) Design &amp; Feedback'!D94</f>
        <v>Not Required</v>
      </c>
      <c r="E95" s="162"/>
      <c r="F95" s="7"/>
      <c r="G95" s="439" t="str">
        <f>'(R-5) Comparison'!G95</f>
        <v>B/CS</v>
      </c>
      <c r="H95" s="522" t="str">
        <f>'(R-5) Comparison'!H95</f>
        <v>-</v>
      </c>
      <c r="I95" s="439" t="str">
        <f>IF('(I-3) Design &amp; Feedback'!K94&gt;0, '(I-3) Design &amp; Feedback'!K94, "-")</f>
        <v>-</v>
      </c>
      <c r="J95" s="7"/>
      <c r="K95" s="493" t="str">
        <f>ROUNDDOWN('(R-5) Comparison'!Y95,0)</f>
        <v>#N/A</v>
      </c>
      <c r="L95" s="486" t="s">
        <v>729</v>
      </c>
      <c r="M95" s="493" t="str">
        <f>ROUNDDOWN(('(R-5) Comparison'!Y95-K95)*12,0)</f>
        <v>#N/A</v>
      </c>
      <c r="N95" s="495" t="s">
        <v>729</v>
      </c>
      <c r="O95" s="493" t="str">
        <f>ROUNDUP((((CONVERT('(R-5) Comparison'!Y95,"ft","in"))-((K95*12)+M95))*16),0)</f>
        <v>#N/A</v>
      </c>
      <c r="P95" s="7"/>
      <c r="Q95" s="493" t="str">
        <f>ROUNDDOWN('(R-5) Comparison'!AL95,0)</f>
        <v>#N/A</v>
      </c>
      <c r="R95" s="496" t="s">
        <v>729</v>
      </c>
      <c r="S95" s="493" t="str">
        <f>ROUNDDOWN(('(R-5) Comparison'!AL95-Q95)*12,0)</f>
        <v>#N/A</v>
      </c>
      <c r="T95" s="487" t="s">
        <v>729</v>
      </c>
      <c r="U95" s="493" t="str">
        <f>ROUNDUP((((CONVERT('(R-5) Comparison'!AL95,"ft","in"))-((Q95*12)+S95))*16),0)</f>
        <v>#N/A</v>
      </c>
      <c r="V95" s="7"/>
      <c r="W95" s="500"/>
      <c r="X95" s="486" t="s">
        <v>729</v>
      </c>
      <c r="Y95" s="499"/>
      <c r="Z95" s="495" t="s">
        <v>729</v>
      </c>
      <c r="AA95" s="499"/>
      <c r="AB95" s="7"/>
      <c r="AC95" s="494" t="str">
        <f>IF((((W95*12)+Y95+(AA95/16))/12)&gt;'(R-5) Comparison'!Y95,"PASS","FAIL")</f>
        <v>#N/A</v>
      </c>
      <c r="AD95" s="392"/>
      <c r="AE95" s="494" t="str">
        <f>IF((((W95*12)+Y95+(AA95/16))/12)&gt;'(R-5) Comparison'!AL95,"PASS","FAIL")</f>
        <v>#N/A</v>
      </c>
      <c r="AF95" s="468"/>
    </row>
    <row r="96" ht="18.75" hidden="1" customHeight="1">
      <c r="A96" s="7"/>
      <c r="B96" s="162"/>
      <c r="C96" s="7"/>
      <c r="D96" s="501" t="str">
        <f>'(I-3) Design &amp; Feedback'!D95</f>
        <v>Not Required</v>
      </c>
      <c r="E96" s="162"/>
      <c r="F96" s="7"/>
      <c r="G96" s="439" t="str">
        <f>'(R-5) Comparison'!G96</f>
        <v>B/CS</v>
      </c>
      <c r="H96" s="522" t="str">
        <f>'(R-5) Comparison'!H96</f>
        <v>-</v>
      </c>
      <c r="I96" s="439" t="str">
        <f>IF('(I-3) Design &amp; Feedback'!K95&gt;0, '(I-3) Design &amp; Feedback'!K95, "-")</f>
        <v>-</v>
      </c>
      <c r="J96" s="7"/>
      <c r="K96" s="493" t="str">
        <f>ROUNDDOWN('(R-5) Comparison'!Y96,0)</f>
        <v>#N/A</v>
      </c>
      <c r="L96" s="486" t="s">
        <v>729</v>
      </c>
      <c r="M96" s="493" t="str">
        <f>ROUNDDOWN(('(R-5) Comparison'!Y96-K96)*12,0)</f>
        <v>#N/A</v>
      </c>
      <c r="N96" s="495" t="s">
        <v>729</v>
      </c>
      <c r="O96" s="493" t="str">
        <f>ROUNDUP((((CONVERT('(R-5) Comparison'!Y96,"ft","in"))-((K96*12)+M96))*16),0)</f>
        <v>#N/A</v>
      </c>
      <c r="P96" s="7"/>
      <c r="Q96" s="493" t="str">
        <f>ROUNDDOWN('(R-5) Comparison'!AL96,0)</f>
        <v>#N/A</v>
      </c>
      <c r="R96" s="496" t="s">
        <v>729</v>
      </c>
      <c r="S96" s="493" t="str">
        <f>ROUNDDOWN(('(R-5) Comparison'!AL96-Q96)*12,0)</f>
        <v>#N/A</v>
      </c>
      <c r="T96" s="487" t="s">
        <v>729</v>
      </c>
      <c r="U96" s="493" t="str">
        <f>ROUNDUP((((CONVERT('(R-5) Comparison'!AL96,"ft","in"))-((Q96*12)+S96))*16),0)</f>
        <v>#N/A</v>
      </c>
      <c r="V96" s="7"/>
      <c r="W96" s="500"/>
      <c r="X96" s="486" t="s">
        <v>729</v>
      </c>
      <c r="Y96" s="499"/>
      <c r="Z96" s="495" t="s">
        <v>729</v>
      </c>
      <c r="AA96" s="499"/>
      <c r="AB96" s="7"/>
      <c r="AC96" s="494" t="str">
        <f>IF((((W96*12)+Y96+(AA96/16))/12)&gt;'(R-5) Comparison'!Y96,"PASS","FAIL")</f>
        <v>#N/A</v>
      </c>
      <c r="AD96" s="392"/>
      <c r="AE96" s="494" t="str">
        <f>IF((((W96*12)+Y96+(AA96/16))/12)&gt;'(R-5) Comparison'!AL96,"PASS","FAIL")</f>
        <v>#N/A</v>
      </c>
      <c r="AF96" s="468"/>
    </row>
    <row r="97" ht="18.75" hidden="1" customHeight="1">
      <c r="A97" s="7"/>
      <c r="B97" s="162"/>
      <c r="C97" s="7"/>
      <c r="D97" s="268" t="str">
        <f>'(I-3) Design &amp; Feedback'!D96</f>
        <v>Not Required</v>
      </c>
      <c r="E97" s="162"/>
      <c r="F97" s="7"/>
      <c r="G97" s="439" t="str">
        <f>'(R-5) Comparison'!G97</f>
        <v>B/CS</v>
      </c>
      <c r="H97" s="522" t="str">
        <f>'(R-5) Comparison'!H97</f>
        <v>-</v>
      </c>
      <c r="I97" s="439" t="str">
        <f>IF('(I-3) Design &amp; Feedback'!K96&gt;0, '(I-3) Design &amp; Feedback'!K96, "-")</f>
        <v>-</v>
      </c>
      <c r="J97" s="7"/>
      <c r="K97" s="493" t="str">
        <f>ROUNDDOWN('(R-5) Comparison'!Y97,0)</f>
        <v>#N/A</v>
      </c>
      <c r="L97" s="486" t="s">
        <v>729</v>
      </c>
      <c r="M97" s="493" t="str">
        <f>ROUNDDOWN(('(R-5) Comparison'!Y97-K97)*12,0)</f>
        <v>#N/A</v>
      </c>
      <c r="N97" s="495" t="s">
        <v>729</v>
      </c>
      <c r="O97" s="493" t="str">
        <f>ROUNDUP((((CONVERT('(R-5) Comparison'!Y97,"ft","in"))-((K97*12)+M97))*16),0)</f>
        <v>#N/A</v>
      </c>
      <c r="P97" s="7"/>
      <c r="Q97" s="493" t="str">
        <f>ROUNDDOWN('(R-5) Comparison'!AL97,0)</f>
        <v>#N/A</v>
      </c>
      <c r="R97" s="496" t="s">
        <v>729</v>
      </c>
      <c r="S97" s="493" t="str">
        <f>ROUNDDOWN(('(R-5) Comparison'!AL97-Q97)*12,0)</f>
        <v>#N/A</v>
      </c>
      <c r="T97" s="487" t="s">
        <v>729</v>
      </c>
      <c r="U97" s="493" t="str">
        <f>ROUNDUP((((CONVERT('(R-5) Comparison'!AL97,"ft","in"))-((Q97*12)+S97))*16),0)</f>
        <v>#N/A</v>
      </c>
      <c r="V97" s="7"/>
      <c r="W97" s="500"/>
      <c r="X97" s="486" t="s">
        <v>729</v>
      </c>
      <c r="Y97" s="499"/>
      <c r="Z97" s="495" t="s">
        <v>729</v>
      </c>
      <c r="AA97" s="499"/>
      <c r="AB97" s="7"/>
      <c r="AC97" s="494" t="str">
        <f>IF((((W97*12)+Y97+(AA97/16))/12)&gt;'(R-5) Comparison'!Y97,"PASS","FAIL")</f>
        <v>#N/A</v>
      </c>
      <c r="AD97" s="392"/>
      <c r="AE97" s="494" t="str">
        <f>IF((((W97*12)+Y97+(AA97/16))/12)&gt;'(R-5) Comparison'!AL97,"PASS","FAIL")</f>
        <v>#N/A</v>
      </c>
      <c r="AF97" s="468"/>
    </row>
    <row r="98" ht="18.75" hidden="1" customHeight="1">
      <c r="A98" s="7"/>
      <c r="B98" s="7"/>
      <c r="C98" s="7"/>
      <c r="D98" s="269" t="str">
        <f>'(I-3) Design &amp; Feedback'!D103</f>
        <v>Not Required</v>
      </c>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468"/>
    </row>
    <row r="99" ht="18.75" hidden="1" customHeight="1">
      <c r="A99" s="7"/>
      <c r="B99" s="162"/>
      <c r="C99" s="7"/>
      <c r="D99" s="269" t="str">
        <f>'(I-3) Design &amp; Feedback'!D103</f>
        <v>Not Required</v>
      </c>
      <c r="E99" s="7"/>
      <c r="F99" s="7"/>
      <c r="G99" s="523" t="str">
        <f>'(I-3) Design &amp; Feedback'!G98</f>
        <v>For Basement/Crawlspace designed as a Relaxed Braced Storey</v>
      </c>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4"/>
      <c r="AF99" s="468"/>
    </row>
    <row r="100" ht="18.75" hidden="1" customHeight="1">
      <c r="A100" s="7"/>
      <c r="B100" s="162"/>
      <c r="C100" s="7"/>
      <c r="D100" s="269" t="str">
        <f>'(I-3) Design &amp; Feedback'!D103</f>
        <v>Not Required</v>
      </c>
      <c r="E100" s="7"/>
      <c r="F100" s="7"/>
      <c r="G100" s="524" t="s">
        <v>661</v>
      </c>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8"/>
      <c r="AF100" s="468"/>
    </row>
    <row r="101" ht="18.75" hidden="1" customHeight="1">
      <c r="A101" s="7"/>
      <c r="B101" s="162"/>
      <c r="C101" s="7"/>
      <c r="D101" s="269" t="str">
        <f>'(I-3) Design &amp; Feedback'!D103</f>
        <v>Not Required</v>
      </c>
      <c r="E101" s="7"/>
      <c r="F101" s="7"/>
      <c r="G101" s="503" t="s">
        <v>732</v>
      </c>
      <c r="H101" s="34"/>
      <c r="I101" s="35"/>
      <c r="J101" s="7"/>
      <c r="K101" s="391" t="s">
        <v>723</v>
      </c>
      <c r="L101" s="255"/>
      <c r="M101" s="255"/>
      <c r="N101" s="255"/>
      <c r="O101" s="255"/>
      <c r="P101" s="255"/>
      <c r="Q101" s="255"/>
      <c r="R101" s="255"/>
      <c r="S101" s="255"/>
      <c r="T101" s="255"/>
      <c r="U101" s="255"/>
      <c r="V101" s="255"/>
      <c r="W101" s="255"/>
      <c r="X101" s="255"/>
      <c r="Y101" s="255"/>
      <c r="Z101" s="255"/>
      <c r="AA101" s="256"/>
      <c r="AB101" s="7"/>
      <c r="AC101" s="475" t="s">
        <v>724</v>
      </c>
      <c r="AD101" s="476"/>
      <c r="AE101" s="477"/>
      <c r="AF101" s="468"/>
    </row>
    <row r="102" ht="18.75" hidden="1" customHeight="1">
      <c r="A102" s="7"/>
      <c r="B102" s="162"/>
      <c r="C102" s="7"/>
      <c r="D102" s="269" t="str">
        <f>'(I-3) Design &amp; Feedback'!D103</f>
        <v>Not Required</v>
      </c>
      <c r="E102" s="7"/>
      <c r="F102" s="7"/>
      <c r="G102" s="525" t="str">
        <f>'(I-3) Design &amp; Feedback'!L100</f>
        <v>N/A</v>
      </c>
      <c r="H102" s="27"/>
      <c r="I102" s="28"/>
      <c r="J102" s="7"/>
      <c r="K102" s="478" t="s">
        <v>725</v>
      </c>
      <c r="L102" s="409"/>
      <c r="M102" s="409"/>
      <c r="N102" s="409"/>
      <c r="O102" s="410"/>
      <c r="P102" s="7"/>
      <c r="Q102" s="479" t="s">
        <v>726</v>
      </c>
      <c r="R102" s="409"/>
      <c r="S102" s="409"/>
      <c r="T102" s="409"/>
      <c r="U102" s="410"/>
      <c r="V102" s="7"/>
      <c r="W102" s="480" t="s">
        <v>727</v>
      </c>
      <c r="X102" s="409"/>
      <c r="Y102" s="409"/>
      <c r="Z102" s="409"/>
      <c r="AA102" s="410"/>
      <c r="AB102" s="7"/>
      <c r="AC102" s="33"/>
      <c r="AD102" s="34"/>
      <c r="AE102" s="35"/>
      <c r="AF102" s="468"/>
    </row>
    <row r="103" ht="37.5" hidden="1" customHeight="1">
      <c r="A103" s="7"/>
      <c r="B103" s="162"/>
      <c r="C103" s="7"/>
      <c r="D103" s="269" t="str">
        <f>'(I-3) Design &amp; Feedback'!D103</f>
        <v>Not Required</v>
      </c>
      <c r="E103" s="7"/>
      <c r="F103" s="7"/>
      <c r="G103" s="282" t="s">
        <v>460</v>
      </c>
      <c r="H103" s="28"/>
      <c r="I103" s="330" t="s">
        <v>706</v>
      </c>
      <c r="J103" s="7"/>
      <c r="K103" s="481" t="s">
        <v>728</v>
      </c>
      <c r="L103" s="482" t="s">
        <v>729</v>
      </c>
      <c r="M103" s="414" t="s">
        <v>730</v>
      </c>
      <c r="N103" s="483" t="s">
        <v>729</v>
      </c>
      <c r="O103" s="484">
        <v>0.0625</v>
      </c>
      <c r="P103" s="7"/>
      <c r="Q103" s="485" t="s">
        <v>728</v>
      </c>
      <c r="R103" s="486" t="s">
        <v>729</v>
      </c>
      <c r="S103" s="485" t="s">
        <v>730</v>
      </c>
      <c r="T103" s="487" t="s">
        <v>729</v>
      </c>
      <c r="U103" s="488">
        <v>0.0625</v>
      </c>
      <c r="V103" s="7"/>
      <c r="W103" s="489" t="s">
        <v>728</v>
      </c>
      <c r="X103" s="490" t="s">
        <v>729</v>
      </c>
      <c r="Y103" s="489" t="s">
        <v>730</v>
      </c>
      <c r="Z103" s="483" t="s">
        <v>729</v>
      </c>
      <c r="AA103" s="491">
        <v>0.0625</v>
      </c>
      <c r="AB103" s="7"/>
      <c r="AC103" s="454" t="s">
        <v>725</v>
      </c>
      <c r="AD103" s="392"/>
      <c r="AE103" s="457" t="s">
        <v>726</v>
      </c>
      <c r="AF103" s="468"/>
    </row>
    <row r="104" ht="18.75" hidden="1" customHeight="1">
      <c r="A104" s="7"/>
      <c r="B104" s="162"/>
      <c r="C104" s="7"/>
      <c r="D104" s="268" t="str">
        <f>'(I-3) Design &amp; Feedback'!D103</f>
        <v>Not Required</v>
      </c>
      <c r="E104" s="162"/>
      <c r="F104" s="7"/>
      <c r="G104" s="424" t="str">
        <f>'(R-5) Comparison'!G104</f>
        <v>B/CS</v>
      </c>
      <c r="H104" s="520" t="str">
        <f>'(R-5) Comparison'!H104</f>
        <v>-</v>
      </c>
      <c r="I104" s="424" t="str">
        <f>IF('(I-3) Design &amp; Feedback'!K103&gt;0, '(I-3) Design &amp; Feedback'!K103, "-")</f>
        <v>-</v>
      </c>
      <c r="J104" s="7"/>
      <c r="K104" s="493" t="str">
        <f>ROUNDDOWN('(R-5) Comparison'!Y104,0)</f>
        <v>#N/A</v>
      </c>
      <c r="L104" s="486" t="s">
        <v>729</v>
      </c>
      <c r="M104" s="493" t="str">
        <f>ROUNDDOWN(('(R-5) Comparison'!Y104-K104)*12,0)</f>
        <v>#N/A</v>
      </c>
      <c r="N104" s="495" t="s">
        <v>729</v>
      </c>
      <c r="O104" s="493" t="str">
        <f>ROUNDUP((((CONVERT('(R-5) Comparison'!Y104,"ft","in"))-((K104*12)+M104))*16),0)</f>
        <v>#N/A</v>
      </c>
      <c r="P104" s="7"/>
      <c r="Q104" s="493" t="str">
        <f>ROUNDDOWN('(R-5) Comparison'!AL104,0)</f>
        <v>#N/A</v>
      </c>
      <c r="R104" s="496" t="s">
        <v>729</v>
      </c>
      <c r="S104" s="493" t="str">
        <f>ROUNDDOWN(('(R-5) Comparison'!AL104-Q104)*12,0)</f>
        <v>#N/A</v>
      </c>
      <c r="T104" s="487" t="s">
        <v>729</v>
      </c>
      <c r="U104" s="493" t="str">
        <f>ROUNDUP((((CONVERT('(R-5) Comparison'!AL104,"ft","in"))-((Q104*12)+S104))*16),0)</f>
        <v>#N/A</v>
      </c>
      <c r="V104" s="7"/>
      <c r="W104" s="500"/>
      <c r="X104" s="486" t="s">
        <v>729</v>
      </c>
      <c r="Y104" s="499"/>
      <c r="Z104" s="495" t="s">
        <v>729</v>
      </c>
      <c r="AA104" s="499"/>
      <c r="AB104" s="7"/>
      <c r="AC104" s="494" t="str">
        <f>IF((((W104*12)+Y104+(AA104/16))/12)&gt;'(R-5) Comparison'!Y104,"PASS","FAIL")</f>
        <v>#N/A</v>
      </c>
      <c r="AD104" s="392"/>
      <c r="AE104" s="494" t="str">
        <f>IF((((W104*12)+Y104+(AA104/16))/12)&gt;'(R-5) Comparison'!AL104,"PASS","FAIL")</f>
        <v>#N/A</v>
      </c>
      <c r="AF104" s="468"/>
    </row>
    <row r="105" ht="18.75" hidden="1" customHeight="1">
      <c r="A105" s="7"/>
      <c r="B105" s="162"/>
      <c r="C105" s="7"/>
      <c r="D105" s="519" t="str">
        <f>'(I-3) Design &amp; Feedback'!D104</f>
        <v>Not Required</v>
      </c>
      <c r="E105" s="162"/>
      <c r="F105" s="7"/>
      <c r="G105" s="424" t="str">
        <f>'(R-5) Comparison'!G105</f>
        <v>B/CS</v>
      </c>
      <c r="H105" s="520" t="str">
        <f>'(R-5) Comparison'!H105</f>
        <v>-</v>
      </c>
      <c r="I105" s="424" t="str">
        <f>IF('(I-3) Design &amp; Feedback'!K104&gt;0, '(I-3) Design &amp; Feedback'!K104, "-")</f>
        <v>-</v>
      </c>
      <c r="J105" s="207"/>
      <c r="K105" s="493" t="str">
        <f>ROUNDDOWN('(R-5) Comparison'!Y105,0)</f>
        <v>#N/A</v>
      </c>
      <c r="L105" s="486" t="s">
        <v>729</v>
      </c>
      <c r="M105" s="493" t="str">
        <f>ROUNDDOWN(('(R-5) Comparison'!Y105-K105)*12,0)</f>
        <v>#N/A</v>
      </c>
      <c r="N105" s="495" t="s">
        <v>729</v>
      </c>
      <c r="O105" s="493" t="str">
        <f>ROUNDUP((((CONVERT('(R-5) Comparison'!Y105,"ft","in"))-((K105*12)+M105))*16),0)</f>
        <v>#N/A</v>
      </c>
      <c r="P105" s="7"/>
      <c r="Q105" s="493" t="str">
        <f>ROUNDDOWN('(R-5) Comparison'!AL105,0)</f>
        <v>#N/A</v>
      </c>
      <c r="R105" s="496" t="s">
        <v>729</v>
      </c>
      <c r="S105" s="493" t="str">
        <f>ROUNDDOWN(('(R-5) Comparison'!AL105-Q105)*12,0)</f>
        <v>#N/A</v>
      </c>
      <c r="T105" s="487" t="s">
        <v>729</v>
      </c>
      <c r="U105" s="493" t="str">
        <f>ROUNDUP((((CONVERT('(R-5) Comparison'!AL105,"ft","in"))-((Q105*12)+S105))*16),0)</f>
        <v>#N/A</v>
      </c>
      <c r="V105" s="7"/>
      <c r="W105" s="500"/>
      <c r="X105" s="486" t="s">
        <v>729</v>
      </c>
      <c r="Y105" s="499"/>
      <c r="Z105" s="495" t="s">
        <v>729</v>
      </c>
      <c r="AA105" s="499"/>
      <c r="AB105" s="7"/>
      <c r="AC105" s="494" t="str">
        <f>IF((((W105*12)+Y105+(AA105/16))/12)&gt;'(R-5) Comparison'!Y105,"PASS","FAIL")</f>
        <v>#N/A</v>
      </c>
      <c r="AD105" s="392"/>
      <c r="AE105" s="494" t="str">
        <f>IF((((W105*12)+Y105+(AA105/16))/12)&gt;'(R-5) Comparison'!AL105,"PASS","FAIL")</f>
        <v>#N/A</v>
      </c>
      <c r="AF105" s="468"/>
    </row>
    <row r="106" ht="18.75" hidden="1" customHeight="1">
      <c r="A106" s="7"/>
      <c r="B106" s="162"/>
      <c r="C106" s="7"/>
      <c r="D106" s="268" t="str">
        <f>'(I-3) Design &amp; Feedback'!D105</f>
        <v>Not Required</v>
      </c>
      <c r="E106" s="162"/>
      <c r="F106" s="7"/>
      <c r="G106" s="424" t="str">
        <f>'(R-5) Comparison'!G106</f>
        <v>B/CS</v>
      </c>
      <c r="H106" s="520" t="str">
        <f>'(R-5) Comparison'!H106</f>
        <v>-</v>
      </c>
      <c r="I106" s="424" t="str">
        <f>IF('(I-3) Design &amp; Feedback'!K105&gt;0, '(I-3) Design &amp; Feedback'!K105, "-")</f>
        <v>-</v>
      </c>
      <c r="J106" s="7"/>
      <c r="K106" s="493" t="str">
        <f>ROUNDDOWN('(R-5) Comparison'!Y106,0)</f>
        <v>#N/A</v>
      </c>
      <c r="L106" s="486" t="s">
        <v>729</v>
      </c>
      <c r="M106" s="493" t="str">
        <f>ROUNDDOWN(('(R-5) Comparison'!Y106-K106)*12,0)</f>
        <v>#N/A</v>
      </c>
      <c r="N106" s="495" t="s">
        <v>729</v>
      </c>
      <c r="O106" s="493" t="str">
        <f>ROUNDUP((((CONVERT('(R-5) Comparison'!Y106,"ft","in"))-((K106*12)+M106))*16),0)</f>
        <v>#N/A</v>
      </c>
      <c r="P106" s="7"/>
      <c r="Q106" s="493" t="str">
        <f>ROUNDDOWN('(R-5) Comparison'!AL106,0)</f>
        <v>#N/A</v>
      </c>
      <c r="R106" s="496" t="s">
        <v>729</v>
      </c>
      <c r="S106" s="493" t="str">
        <f>ROUNDDOWN(('(R-5) Comparison'!AL106-Q106)*12,0)</f>
        <v>#N/A</v>
      </c>
      <c r="T106" s="487" t="s">
        <v>729</v>
      </c>
      <c r="U106" s="493" t="str">
        <f>ROUNDUP((((CONVERT('(R-5) Comparison'!AL106,"ft","in"))-((Q106*12)+S106))*16),0)</f>
        <v>#N/A</v>
      </c>
      <c r="V106" s="7"/>
      <c r="W106" s="500"/>
      <c r="X106" s="486" t="s">
        <v>729</v>
      </c>
      <c r="Y106" s="499"/>
      <c r="Z106" s="495" t="s">
        <v>729</v>
      </c>
      <c r="AA106" s="499"/>
      <c r="AB106" s="7"/>
      <c r="AC106" s="494" t="str">
        <f>IF((((W106*12)+Y106+(AA106/16))/12)&gt;'(R-5) Comparison'!Y106,"PASS","FAIL")</f>
        <v>#N/A</v>
      </c>
      <c r="AD106" s="392"/>
      <c r="AE106" s="494" t="str">
        <f>IF((((W106*12)+Y106+(AA106/16))/12)&gt;'(R-5) Comparison'!AL106,"PASS","FAIL")</f>
        <v>#N/A</v>
      </c>
      <c r="AF106" s="468"/>
    </row>
    <row r="107" ht="18.75" hidden="1" customHeight="1">
      <c r="A107" s="7"/>
      <c r="B107" s="162"/>
      <c r="C107" s="7"/>
      <c r="D107" s="268" t="str">
        <f>'(I-3) Design &amp; Feedback'!D106</f>
        <v>Not Required</v>
      </c>
      <c r="E107" s="162"/>
      <c r="F107" s="7"/>
      <c r="G107" s="424" t="str">
        <f>'(R-5) Comparison'!G107</f>
        <v>B/CS</v>
      </c>
      <c r="H107" s="520" t="str">
        <f>'(R-5) Comparison'!H107</f>
        <v>-</v>
      </c>
      <c r="I107" s="424" t="str">
        <f>IF('(I-3) Design &amp; Feedback'!K106&gt;0, '(I-3) Design &amp; Feedback'!K106, "-")</f>
        <v>-</v>
      </c>
      <c r="J107" s="7"/>
      <c r="K107" s="493" t="str">
        <f>ROUNDDOWN('(R-5) Comparison'!Y107,0)</f>
        <v>#N/A</v>
      </c>
      <c r="L107" s="486" t="s">
        <v>729</v>
      </c>
      <c r="M107" s="493" t="str">
        <f>ROUNDDOWN(('(R-5) Comparison'!Y107-K107)*12,0)</f>
        <v>#N/A</v>
      </c>
      <c r="N107" s="495" t="s">
        <v>729</v>
      </c>
      <c r="O107" s="493" t="str">
        <f>ROUNDUP((((CONVERT('(R-5) Comparison'!Y107,"ft","in"))-((K107*12)+M107))*16),0)</f>
        <v>#N/A</v>
      </c>
      <c r="P107" s="7"/>
      <c r="Q107" s="493" t="str">
        <f>ROUNDDOWN('(R-5) Comparison'!AL107,0)</f>
        <v>#N/A</v>
      </c>
      <c r="R107" s="496" t="s">
        <v>729</v>
      </c>
      <c r="S107" s="493" t="str">
        <f>ROUNDDOWN(('(R-5) Comparison'!AL107-Q107)*12,0)</f>
        <v>#N/A</v>
      </c>
      <c r="T107" s="487" t="s">
        <v>729</v>
      </c>
      <c r="U107" s="493" t="str">
        <f>ROUNDUP((((CONVERT('(R-5) Comparison'!AL107,"ft","in"))-((Q107*12)+S107))*16),0)</f>
        <v>#N/A</v>
      </c>
      <c r="V107" s="7"/>
      <c r="W107" s="500"/>
      <c r="X107" s="486" t="s">
        <v>729</v>
      </c>
      <c r="Y107" s="499"/>
      <c r="Z107" s="495" t="s">
        <v>729</v>
      </c>
      <c r="AA107" s="499"/>
      <c r="AB107" s="7"/>
      <c r="AC107" s="494" t="str">
        <f>IF((((W107*12)+Y107+(AA107/16))/12)&gt;'(R-5) Comparison'!Y107,"PASS","FAIL")</f>
        <v>#N/A</v>
      </c>
      <c r="AD107" s="392"/>
      <c r="AE107" s="494" t="str">
        <f>IF((((W107*12)+Y107+(AA107/16))/12)&gt;'(R-5) Comparison'!AL107,"PASS","FAIL")</f>
        <v>#N/A</v>
      </c>
      <c r="AF107" s="468"/>
    </row>
    <row r="108" ht="18.75" hidden="1" customHeight="1">
      <c r="A108" s="7"/>
      <c r="B108" s="162"/>
      <c r="C108" s="7"/>
      <c r="D108" s="268" t="str">
        <f>'(I-3) Design &amp; Feedback'!D107</f>
        <v>Not Required</v>
      </c>
      <c r="E108" s="162"/>
      <c r="F108" s="7"/>
      <c r="G108" s="424" t="str">
        <f>'(R-5) Comparison'!G108</f>
        <v>B/CS</v>
      </c>
      <c r="H108" s="520" t="str">
        <f>'(R-5) Comparison'!H108</f>
        <v>-</v>
      </c>
      <c r="I108" s="424" t="str">
        <f>IF('(I-3) Design &amp; Feedback'!K107&gt;0, '(I-3) Design &amp; Feedback'!K107, "-")</f>
        <v>-</v>
      </c>
      <c r="J108" s="7"/>
      <c r="K108" s="493" t="str">
        <f>ROUNDDOWN('(R-5) Comparison'!Y108,0)</f>
        <v>#N/A</v>
      </c>
      <c r="L108" s="486" t="s">
        <v>729</v>
      </c>
      <c r="M108" s="493" t="str">
        <f>ROUNDDOWN(('(R-5) Comparison'!Y108-K108)*12,0)</f>
        <v>#N/A</v>
      </c>
      <c r="N108" s="495" t="s">
        <v>729</v>
      </c>
      <c r="O108" s="493" t="str">
        <f>ROUNDUP((((CONVERT('(R-5) Comparison'!Y108,"ft","in"))-((K108*12)+M108))*16),0)</f>
        <v>#N/A</v>
      </c>
      <c r="P108" s="7"/>
      <c r="Q108" s="493" t="str">
        <f>ROUNDDOWN('(R-5) Comparison'!AL108,0)</f>
        <v>#N/A</v>
      </c>
      <c r="R108" s="496" t="s">
        <v>729</v>
      </c>
      <c r="S108" s="493" t="str">
        <f>ROUNDDOWN(('(R-5) Comparison'!AL108-Q108)*12,0)</f>
        <v>#N/A</v>
      </c>
      <c r="T108" s="487" t="s">
        <v>729</v>
      </c>
      <c r="U108" s="493" t="str">
        <f>ROUNDUP((((CONVERT('(R-5) Comparison'!AL108,"ft","in"))-((Q108*12)+S108))*16),0)</f>
        <v>#N/A</v>
      </c>
      <c r="V108" s="7"/>
      <c r="W108" s="500"/>
      <c r="X108" s="486" t="s">
        <v>729</v>
      </c>
      <c r="Y108" s="499"/>
      <c r="Z108" s="495" t="s">
        <v>729</v>
      </c>
      <c r="AA108" s="499"/>
      <c r="AB108" s="7"/>
      <c r="AC108" s="494" t="str">
        <f>IF((((W108*12)+Y108+(AA108/16))/12)&gt;'(R-5) Comparison'!Y108,"PASS","FAIL")</f>
        <v>#N/A</v>
      </c>
      <c r="AD108" s="392"/>
      <c r="AE108" s="494" t="str">
        <f>IF((((W108*12)+Y108+(AA108/16))/12)&gt;'(R-5) Comparison'!AL108,"PASS","FAIL")</f>
        <v>#N/A</v>
      </c>
      <c r="AF108" s="468"/>
    </row>
    <row r="109" ht="18.75" hidden="1" customHeight="1">
      <c r="A109" s="7"/>
      <c r="B109" s="162"/>
      <c r="C109" s="7"/>
      <c r="D109" s="268" t="str">
        <f>'(I-3) Design &amp; Feedback'!D108</f>
        <v>Not Required</v>
      </c>
      <c r="E109" s="162"/>
      <c r="F109" s="7"/>
      <c r="G109" s="424" t="str">
        <f>'(R-5) Comparison'!G109</f>
        <v>B/CS</v>
      </c>
      <c r="H109" s="520" t="str">
        <f>'(R-5) Comparison'!H109</f>
        <v>-</v>
      </c>
      <c r="I109" s="424" t="str">
        <f>IF('(I-3) Design &amp; Feedback'!K108&gt;0, '(I-3) Design &amp; Feedback'!K108, "-")</f>
        <v>-</v>
      </c>
      <c r="J109" s="7"/>
      <c r="K109" s="493" t="str">
        <f>ROUNDDOWN('(R-5) Comparison'!Y109,0)</f>
        <v>#N/A</v>
      </c>
      <c r="L109" s="486" t="s">
        <v>729</v>
      </c>
      <c r="M109" s="493" t="str">
        <f>ROUNDDOWN(('(R-5) Comparison'!Y109-K109)*12,0)</f>
        <v>#N/A</v>
      </c>
      <c r="N109" s="495" t="s">
        <v>729</v>
      </c>
      <c r="O109" s="493" t="str">
        <f>ROUNDUP((((CONVERT('(R-5) Comparison'!Y109,"ft","in"))-((K109*12)+M109))*16),0)</f>
        <v>#N/A</v>
      </c>
      <c r="P109" s="7"/>
      <c r="Q109" s="493" t="str">
        <f>ROUNDDOWN('(R-5) Comparison'!AL109,0)</f>
        <v>#N/A</v>
      </c>
      <c r="R109" s="496" t="s">
        <v>729</v>
      </c>
      <c r="S109" s="493" t="str">
        <f>ROUNDDOWN(('(R-5) Comparison'!AL109-Q109)*12,0)</f>
        <v>#N/A</v>
      </c>
      <c r="T109" s="487" t="s">
        <v>729</v>
      </c>
      <c r="U109" s="493" t="str">
        <f>ROUNDUP((((CONVERT('(R-5) Comparison'!AL109,"ft","in"))-((Q109*12)+S109))*16),0)</f>
        <v>#N/A</v>
      </c>
      <c r="V109" s="7"/>
      <c r="W109" s="500"/>
      <c r="X109" s="486" t="s">
        <v>729</v>
      </c>
      <c r="Y109" s="499"/>
      <c r="Z109" s="495" t="s">
        <v>729</v>
      </c>
      <c r="AA109" s="499"/>
      <c r="AB109" s="7"/>
      <c r="AC109" s="494" t="str">
        <f>IF((((W109*12)+Y109+(AA109/16))/12)&gt;'(R-5) Comparison'!Y109,"PASS","FAIL")</f>
        <v>#N/A</v>
      </c>
      <c r="AD109" s="392"/>
      <c r="AE109" s="494" t="str">
        <f>IF((((W109*12)+Y109+(AA109/16))/12)&gt;'(R-5) Comparison'!AL109,"PASS","FAIL")</f>
        <v>#N/A</v>
      </c>
      <c r="AF109" s="468"/>
    </row>
    <row r="110" ht="18.75" hidden="1" customHeight="1">
      <c r="A110" s="7"/>
      <c r="B110" s="162"/>
      <c r="C110" s="7"/>
      <c r="D110" s="268" t="str">
        <f>'(I-3) Design &amp; Feedback'!D109</f>
        <v>Not Required</v>
      </c>
      <c r="E110" s="162"/>
      <c r="F110" s="7"/>
      <c r="G110" s="424" t="str">
        <f>'(R-5) Comparison'!G110</f>
        <v>B/CS</v>
      </c>
      <c r="H110" s="520" t="str">
        <f>'(R-5) Comparison'!H110</f>
        <v>-</v>
      </c>
      <c r="I110" s="424" t="str">
        <f>IF('(I-3) Design &amp; Feedback'!K109&gt;0, '(I-3) Design &amp; Feedback'!K109, "-")</f>
        <v>-</v>
      </c>
      <c r="J110" s="7"/>
      <c r="K110" s="493" t="str">
        <f>ROUNDDOWN('(R-5) Comparison'!Y110,0)</f>
        <v>#N/A</v>
      </c>
      <c r="L110" s="486" t="s">
        <v>729</v>
      </c>
      <c r="M110" s="493" t="str">
        <f>ROUNDDOWN(('(R-5) Comparison'!Y110-K110)*12,0)</f>
        <v>#N/A</v>
      </c>
      <c r="N110" s="495" t="s">
        <v>729</v>
      </c>
      <c r="O110" s="493" t="str">
        <f>ROUNDUP((((CONVERT('(R-5) Comparison'!Y110,"ft","in"))-((K110*12)+M110))*16),0)</f>
        <v>#N/A</v>
      </c>
      <c r="P110" s="7"/>
      <c r="Q110" s="493" t="str">
        <f>ROUNDDOWN('(R-5) Comparison'!AL110,0)</f>
        <v>#N/A</v>
      </c>
      <c r="R110" s="496" t="s">
        <v>729</v>
      </c>
      <c r="S110" s="493" t="str">
        <f>ROUNDDOWN(('(R-5) Comparison'!AL110-Q110)*12,0)</f>
        <v>#N/A</v>
      </c>
      <c r="T110" s="487" t="s">
        <v>729</v>
      </c>
      <c r="U110" s="493" t="str">
        <f>ROUNDUP((((CONVERT('(R-5) Comparison'!AL110,"ft","in"))-((Q110*12)+S110))*16),0)</f>
        <v>#N/A</v>
      </c>
      <c r="V110" s="7"/>
      <c r="W110" s="500"/>
      <c r="X110" s="486" t="s">
        <v>729</v>
      </c>
      <c r="Y110" s="499"/>
      <c r="Z110" s="495" t="s">
        <v>729</v>
      </c>
      <c r="AA110" s="499"/>
      <c r="AB110" s="7"/>
      <c r="AC110" s="494" t="str">
        <f>IF((((W110*12)+Y110+(AA110/16))/12)&gt;'(R-5) Comparison'!Y110,"PASS","FAIL")</f>
        <v>#N/A</v>
      </c>
      <c r="AD110" s="392"/>
      <c r="AE110" s="494" t="str">
        <f>IF((((W110*12)+Y110+(AA110/16))/12)&gt;'(R-5) Comparison'!AL110,"PASS","FAIL")</f>
        <v>#N/A</v>
      </c>
      <c r="AF110" s="468"/>
    </row>
    <row r="111" ht="18.75" hidden="1" customHeight="1">
      <c r="A111" s="7"/>
      <c r="B111" s="162"/>
      <c r="C111" s="7"/>
      <c r="D111" s="268" t="str">
        <f>'(I-3) Design &amp; Feedback'!D110</f>
        <v>Not Required</v>
      </c>
      <c r="E111" s="162"/>
      <c r="F111" s="7"/>
      <c r="G111" s="424" t="str">
        <f>'(R-5) Comparison'!G111</f>
        <v>B/CS</v>
      </c>
      <c r="H111" s="520" t="str">
        <f>'(R-5) Comparison'!H111</f>
        <v>-</v>
      </c>
      <c r="I111" s="424" t="str">
        <f>IF('(I-3) Design &amp; Feedback'!K110&gt;0, '(I-3) Design &amp; Feedback'!K110, "-")</f>
        <v>-</v>
      </c>
      <c r="J111" s="7"/>
      <c r="K111" s="493" t="str">
        <f>ROUNDDOWN('(R-5) Comparison'!Y111,0)</f>
        <v>#N/A</v>
      </c>
      <c r="L111" s="486" t="s">
        <v>729</v>
      </c>
      <c r="M111" s="493" t="str">
        <f>ROUNDDOWN(('(R-5) Comparison'!Y111-K111)*12,0)</f>
        <v>#N/A</v>
      </c>
      <c r="N111" s="495" t="s">
        <v>729</v>
      </c>
      <c r="O111" s="493" t="str">
        <f>ROUNDUP((((CONVERT('(R-5) Comparison'!Y111,"ft","in"))-((K111*12)+M111))*16),0)</f>
        <v>#N/A</v>
      </c>
      <c r="P111" s="7"/>
      <c r="Q111" s="493" t="str">
        <f>ROUNDDOWN('(R-5) Comparison'!AL111,0)</f>
        <v>#N/A</v>
      </c>
      <c r="R111" s="496" t="s">
        <v>729</v>
      </c>
      <c r="S111" s="493" t="str">
        <f>ROUNDDOWN(('(R-5) Comparison'!AL111-Q111)*12,0)</f>
        <v>#N/A</v>
      </c>
      <c r="T111" s="487" t="s">
        <v>729</v>
      </c>
      <c r="U111" s="493" t="str">
        <f>ROUNDUP((((CONVERT('(R-5) Comparison'!AL111,"ft","in"))-((Q111*12)+S111))*16),0)</f>
        <v>#N/A</v>
      </c>
      <c r="V111" s="7"/>
      <c r="W111" s="500"/>
      <c r="X111" s="486" t="s">
        <v>729</v>
      </c>
      <c r="Y111" s="499"/>
      <c r="Z111" s="495" t="s">
        <v>729</v>
      </c>
      <c r="AA111" s="499"/>
      <c r="AB111" s="7"/>
      <c r="AC111" s="494" t="str">
        <f>IF((((W111*12)+Y111+(AA111/16))/12)&gt;'(R-5) Comparison'!Y111,"PASS","FAIL")</f>
        <v>#N/A</v>
      </c>
      <c r="AD111" s="392"/>
      <c r="AE111" s="494" t="str">
        <f>IF((((W111*12)+Y111+(AA111/16))/12)&gt;'(R-5) Comparison'!AL111,"PASS","FAIL")</f>
        <v>#N/A</v>
      </c>
      <c r="AF111" s="468"/>
    </row>
    <row r="112" ht="18.75" hidden="1" customHeight="1">
      <c r="A112" s="7"/>
      <c r="B112" s="162"/>
      <c r="C112" s="7"/>
      <c r="D112" s="268" t="str">
        <f>'(I-3) Design &amp; Feedback'!D111</f>
        <v>Not Required</v>
      </c>
      <c r="E112" s="162"/>
      <c r="F112" s="7"/>
      <c r="G112" s="424" t="str">
        <f>'(R-5) Comparison'!G112</f>
        <v>B/CS</v>
      </c>
      <c r="H112" s="520" t="str">
        <f>'(R-5) Comparison'!H112</f>
        <v>-</v>
      </c>
      <c r="I112" s="424" t="str">
        <f>IF('(I-3) Design &amp; Feedback'!K111&gt;0, '(I-3) Design &amp; Feedback'!K111, "-")</f>
        <v>-</v>
      </c>
      <c r="J112" s="7"/>
      <c r="K112" s="493" t="str">
        <f>ROUNDDOWN('(R-5) Comparison'!Y112,0)</f>
        <v>#N/A</v>
      </c>
      <c r="L112" s="486" t="s">
        <v>729</v>
      </c>
      <c r="M112" s="493" t="str">
        <f>ROUNDDOWN(('(R-5) Comparison'!Y112-K112)*12,0)</f>
        <v>#N/A</v>
      </c>
      <c r="N112" s="495" t="s">
        <v>729</v>
      </c>
      <c r="O112" s="493" t="str">
        <f>ROUNDUP((((CONVERT('(R-5) Comparison'!Y112,"ft","in"))-((K112*12)+M112))*16),0)</f>
        <v>#N/A</v>
      </c>
      <c r="P112" s="7"/>
      <c r="Q112" s="493" t="str">
        <f>ROUNDDOWN('(R-5) Comparison'!AL112,0)</f>
        <v>#N/A</v>
      </c>
      <c r="R112" s="496" t="s">
        <v>729</v>
      </c>
      <c r="S112" s="493" t="str">
        <f>ROUNDDOWN(('(R-5) Comparison'!AL112-Q112)*12,0)</f>
        <v>#N/A</v>
      </c>
      <c r="T112" s="487" t="s">
        <v>729</v>
      </c>
      <c r="U112" s="493" t="str">
        <f>ROUNDUP((((CONVERT('(R-5) Comparison'!AL112,"ft","in"))-((Q112*12)+S112))*16),0)</f>
        <v>#N/A</v>
      </c>
      <c r="V112" s="7"/>
      <c r="W112" s="500"/>
      <c r="X112" s="486" t="s">
        <v>729</v>
      </c>
      <c r="Y112" s="499"/>
      <c r="Z112" s="495" t="s">
        <v>729</v>
      </c>
      <c r="AA112" s="499"/>
      <c r="AB112" s="7"/>
      <c r="AC112" s="494" t="str">
        <f>IF((((W112*12)+Y112+(AA112/16))/12)&gt;'(R-5) Comparison'!Y112,"PASS","FAIL")</f>
        <v>#N/A</v>
      </c>
      <c r="AD112" s="392"/>
      <c r="AE112" s="494" t="str">
        <f>IF((((W112*12)+Y112+(AA112/16))/12)&gt;'(R-5) Comparison'!AL112,"PASS","FAIL")</f>
        <v>#N/A</v>
      </c>
      <c r="AF112" s="468"/>
    </row>
    <row r="113" ht="18.75" hidden="1" customHeight="1">
      <c r="A113" s="7"/>
      <c r="B113" s="162"/>
      <c r="C113" s="7"/>
      <c r="D113" s="268" t="str">
        <f>'(I-3) Design &amp; Feedback'!D112</f>
        <v>Not Required</v>
      </c>
      <c r="E113" s="162"/>
      <c r="F113" s="7"/>
      <c r="G113" s="424" t="str">
        <f>'(R-5) Comparison'!G113</f>
        <v>B/CS</v>
      </c>
      <c r="H113" s="520" t="str">
        <f>'(R-5) Comparison'!H113</f>
        <v>-</v>
      </c>
      <c r="I113" s="424" t="str">
        <f>IF('(I-3) Design &amp; Feedback'!K112&gt;0, '(I-3) Design &amp; Feedback'!K112, "-")</f>
        <v>-</v>
      </c>
      <c r="J113" s="7"/>
      <c r="K113" s="493" t="str">
        <f>ROUNDDOWN('(R-5) Comparison'!Y113,0)</f>
        <v>#N/A</v>
      </c>
      <c r="L113" s="486" t="s">
        <v>729</v>
      </c>
      <c r="M113" s="493" t="str">
        <f>ROUNDDOWN(('(R-5) Comparison'!Y113-K113)*12,0)</f>
        <v>#N/A</v>
      </c>
      <c r="N113" s="495" t="s">
        <v>729</v>
      </c>
      <c r="O113" s="493" t="str">
        <f>ROUNDUP((((CONVERT('(R-5) Comparison'!Y113,"ft","in"))-((K113*12)+M113))*16),0)</f>
        <v>#N/A</v>
      </c>
      <c r="P113" s="7"/>
      <c r="Q113" s="493" t="str">
        <f>ROUNDDOWN('(R-5) Comparison'!AL113,0)</f>
        <v>#N/A</v>
      </c>
      <c r="R113" s="496" t="s">
        <v>729</v>
      </c>
      <c r="S113" s="493" t="str">
        <f>ROUNDDOWN(('(R-5) Comparison'!AL113-Q113)*12,0)</f>
        <v>#N/A</v>
      </c>
      <c r="T113" s="487" t="s">
        <v>729</v>
      </c>
      <c r="U113" s="493" t="str">
        <f>ROUNDUP((((CONVERT('(R-5) Comparison'!AL113,"ft","in"))-((Q113*12)+S113))*16),0)</f>
        <v>#N/A</v>
      </c>
      <c r="V113" s="7"/>
      <c r="W113" s="500"/>
      <c r="X113" s="486" t="s">
        <v>729</v>
      </c>
      <c r="Y113" s="499"/>
      <c r="Z113" s="495" t="s">
        <v>729</v>
      </c>
      <c r="AA113" s="499"/>
      <c r="AB113" s="7"/>
      <c r="AC113" s="494" t="str">
        <f>IF((((W113*12)+Y113+(AA113/16))/12)&gt;'(R-5) Comparison'!Y113,"PASS","FAIL")</f>
        <v>#N/A</v>
      </c>
      <c r="AD113" s="392"/>
      <c r="AE113" s="494" t="str">
        <f>IF((((W113*12)+Y113+(AA113/16))/12)&gt;'(R-5) Comparison'!AL113,"PASS","FAIL")</f>
        <v>#N/A</v>
      </c>
      <c r="AF113" s="468"/>
    </row>
    <row r="114" ht="18.75" hidden="1" customHeight="1">
      <c r="A114" s="7"/>
      <c r="B114" s="162"/>
      <c r="C114" s="7"/>
      <c r="D114" s="268" t="str">
        <f>'(I-3) Design &amp; Feedback'!D113</f>
        <v>Not Required</v>
      </c>
      <c r="E114" s="162"/>
      <c r="F114" s="7"/>
      <c r="G114" s="439" t="str">
        <f>'(R-5) Comparison'!G114</f>
        <v>B/CS</v>
      </c>
      <c r="H114" s="522" t="str">
        <f>'(R-5) Comparison'!H114</f>
        <v>-</v>
      </c>
      <c r="I114" s="439" t="str">
        <f>IF('(I-3) Design &amp; Feedback'!K113&gt;0, '(I-3) Design &amp; Feedback'!K113, "-")</f>
        <v>-</v>
      </c>
      <c r="J114" s="7"/>
      <c r="K114" s="493" t="str">
        <f>ROUNDDOWN('(R-5) Comparison'!Y114,0)</f>
        <v>#N/A</v>
      </c>
      <c r="L114" s="486" t="s">
        <v>729</v>
      </c>
      <c r="M114" s="493" t="str">
        <f>ROUNDDOWN(('(R-5) Comparison'!Y114-K114)*12,0)</f>
        <v>#N/A</v>
      </c>
      <c r="N114" s="495" t="s">
        <v>729</v>
      </c>
      <c r="O114" s="493" t="str">
        <f>ROUNDUP((((CONVERT('(R-5) Comparison'!Y114,"ft","in"))-((K114*12)+M114))*16),0)</f>
        <v>#N/A</v>
      </c>
      <c r="P114" s="7"/>
      <c r="Q114" s="493" t="str">
        <f>ROUNDDOWN('(R-5) Comparison'!AL114,0)</f>
        <v>#N/A</v>
      </c>
      <c r="R114" s="496" t="s">
        <v>729</v>
      </c>
      <c r="S114" s="493" t="str">
        <f>ROUNDDOWN(('(R-5) Comparison'!AL114-Q114)*12,0)</f>
        <v>#N/A</v>
      </c>
      <c r="T114" s="487" t="s">
        <v>729</v>
      </c>
      <c r="U114" s="493" t="str">
        <f>ROUNDUP((((CONVERT('(R-5) Comparison'!AL114,"ft","in"))-((Q114*12)+S114))*16),0)</f>
        <v>#N/A</v>
      </c>
      <c r="V114" s="7"/>
      <c r="W114" s="500"/>
      <c r="X114" s="486" t="s">
        <v>729</v>
      </c>
      <c r="Y114" s="499"/>
      <c r="Z114" s="495" t="s">
        <v>729</v>
      </c>
      <c r="AA114" s="499"/>
      <c r="AB114" s="7"/>
      <c r="AC114" s="494" t="str">
        <f>IF((((W114*12)+Y114+(AA114/16))/12)&gt;'(R-5) Comparison'!Y114,"PASS","FAIL")</f>
        <v>#N/A</v>
      </c>
      <c r="AD114" s="392"/>
      <c r="AE114" s="494" t="str">
        <f>IF((((W114*12)+Y114+(AA114/16))/12)&gt;'(R-5) Comparison'!AL114,"PASS","FAIL")</f>
        <v>#N/A</v>
      </c>
      <c r="AF114" s="468"/>
    </row>
    <row r="115" ht="18.75" hidden="1" customHeight="1">
      <c r="A115" s="7"/>
      <c r="B115" s="162"/>
      <c r="C115" s="7"/>
      <c r="D115" s="268" t="str">
        <f>'(I-3) Design &amp; Feedback'!D114</f>
        <v>Not Required</v>
      </c>
      <c r="E115" s="162"/>
      <c r="F115" s="7"/>
      <c r="G115" s="439" t="str">
        <f>'(R-5) Comparison'!G115</f>
        <v>B/CS</v>
      </c>
      <c r="H115" s="522" t="str">
        <f>'(R-5) Comparison'!H115</f>
        <v>-</v>
      </c>
      <c r="I115" s="439" t="str">
        <f>IF('(I-3) Design &amp; Feedback'!K114&gt;0, '(I-3) Design &amp; Feedback'!K114, "-")</f>
        <v>-</v>
      </c>
      <c r="J115" s="7"/>
      <c r="K115" s="493" t="str">
        <f>ROUNDDOWN('(R-5) Comparison'!Y115,0)</f>
        <v>#N/A</v>
      </c>
      <c r="L115" s="486" t="s">
        <v>729</v>
      </c>
      <c r="M115" s="493" t="str">
        <f>ROUNDDOWN(('(R-5) Comparison'!Y115-K115)*12,0)</f>
        <v>#N/A</v>
      </c>
      <c r="N115" s="495" t="s">
        <v>729</v>
      </c>
      <c r="O115" s="493" t="str">
        <f>ROUNDUP((((CONVERT('(R-5) Comparison'!Y115,"ft","in"))-((K115*12)+M115))*16),0)</f>
        <v>#N/A</v>
      </c>
      <c r="P115" s="7"/>
      <c r="Q115" s="493" t="str">
        <f>ROUNDDOWN('(R-5) Comparison'!AL115,0)</f>
        <v>#N/A</v>
      </c>
      <c r="R115" s="496" t="s">
        <v>729</v>
      </c>
      <c r="S115" s="493" t="str">
        <f>ROUNDDOWN(('(R-5) Comparison'!AL115-Q115)*12,0)</f>
        <v>#N/A</v>
      </c>
      <c r="T115" s="487" t="s">
        <v>729</v>
      </c>
      <c r="U115" s="493" t="str">
        <f>ROUNDUP((((CONVERT('(R-5) Comparison'!AL115,"ft","in"))-((Q115*12)+S115))*16),0)</f>
        <v>#N/A</v>
      </c>
      <c r="V115" s="7"/>
      <c r="W115" s="500"/>
      <c r="X115" s="486" t="s">
        <v>729</v>
      </c>
      <c r="Y115" s="499"/>
      <c r="Z115" s="495" t="s">
        <v>729</v>
      </c>
      <c r="AA115" s="499"/>
      <c r="AB115" s="7"/>
      <c r="AC115" s="494" t="str">
        <f>IF((((W115*12)+Y115+(AA115/16))/12)&gt;'(R-5) Comparison'!Y115,"PASS","FAIL")</f>
        <v>#N/A</v>
      </c>
      <c r="AD115" s="392"/>
      <c r="AE115" s="494" t="str">
        <f>IF((((W115*12)+Y115+(AA115/16))/12)&gt;'(R-5) Comparison'!AL115,"PASS","FAIL")</f>
        <v>#N/A</v>
      </c>
      <c r="AF115" s="468"/>
    </row>
    <row r="116" ht="18.75" hidden="1" customHeight="1">
      <c r="A116" s="7"/>
      <c r="B116" s="162"/>
      <c r="C116" s="7"/>
      <c r="D116" s="268" t="str">
        <f>'(I-3) Design &amp; Feedback'!D115</f>
        <v>Not Required</v>
      </c>
      <c r="E116" s="162"/>
      <c r="F116" s="7"/>
      <c r="G116" s="439" t="str">
        <f>'(R-5) Comparison'!G116</f>
        <v>B/CS</v>
      </c>
      <c r="H116" s="522" t="str">
        <f>'(R-5) Comparison'!H116</f>
        <v>-</v>
      </c>
      <c r="I116" s="439" t="str">
        <f>IF('(I-3) Design &amp; Feedback'!K115&gt;0, '(I-3) Design &amp; Feedback'!K115, "-")</f>
        <v>-</v>
      </c>
      <c r="J116" s="7"/>
      <c r="K116" s="493" t="str">
        <f>ROUNDDOWN('(R-5) Comparison'!Y116,0)</f>
        <v>#N/A</v>
      </c>
      <c r="L116" s="486" t="s">
        <v>729</v>
      </c>
      <c r="M116" s="493" t="str">
        <f>ROUNDDOWN(('(R-5) Comparison'!Y116-K116)*12,0)</f>
        <v>#N/A</v>
      </c>
      <c r="N116" s="495" t="s">
        <v>729</v>
      </c>
      <c r="O116" s="493" t="str">
        <f>ROUNDUP((((CONVERT('(R-5) Comparison'!Y116,"ft","in"))-((K116*12)+M116))*16),0)</f>
        <v>#N/A</v>
      </c>
      <c r="P116" s="7"/>
      <c r="Q116" s="493" t="str">
        <f>ROUNDDOWN('(R-5) Comparison'!AL116,0)</f>
        <v>#N/A</v>
      </c>
      <c r="R116" s="496" t="s">
        <v>729</v>
      </c>
      <c r="S116" s="493" t="str">
        <f>ROUNDDOWN(('(R-5) Comparison'!AL116-Q116)*12,0)</f>
        <v>#N/A</v>
      </c>
      <c r="T116" s="487" t="s">
        <v>729</v>
      </c>
      <c r="U116" s="493" t="str">
        <f>ROUNDUP((((CONVERT('(R-5) Comparison'!AL116,"ft","in"))-((Q116*12)+S116))*16),0)</f>
        <v>#N/A</v>
      </c>
      <c r="V116" s="7"/>
      <c r="W116" s="500"/>
      <c r="X116" s="486" t="s">
        <v>729</v>
      </c>
      <c r="Y116" s="499"/>
      <c r="Z116" s="495" t="s">
        <v>729</v>
      </c>
      <c r="AA116" s="499"/>
      <c r="AB116" s="7"/>
      <c r="AC116" s="494" t="str">
        <f>IF((((W116*12)+Y116+(AA116/16))/12)&gt;'(R-5) Comparison'!Y116,"PASS","FAIL")</f>
        <v>#N/A</v>
      </c>
      <c r="AD116" s="392"/>
      <c r="AE116" s="494" t="str">
        <f>IF((((W116*12)+Y116+(AA116/16))/12)&gt;'(R-5) Comparison'!AL116,"PASS","FAIL")</f>
        <v>#N/A</v>
      </c>
      <c r="AF116" s="468"/>
    </row>
    <row r="117" ht="18.75" hidden="1" customHeight="1">
      <c r="A117" s="7"/>
      <c r="B117" s="162"/>
      <c r="C117" s="7"/>
      <c r="D117" s="268" t="str">
        <f>'(I-3) Design &amp; Feedback'!D116</f>
        <v>Not Required</v>
      </c>
      <c r="E117" s="162"/>
      <c r="F117" s="7"/>
      <c r="G117" s="439" t="str">
        <f>'(R-5) Comparison'!G117</f>
        <v>B/CS</v>
      </c>
      <c r="H117" s="522" t="str">
        <f>'(R-5) Comparison'!H117</f>
        <v>-</v>
      </c>
      <c r="I117" s="439" t="str">
        <f>IF('(I-3) Design &amp; Feedback'!K116&gt;0, '(I-3) Design &amp; Feedback'!K116, "-")</f>
        <v>-</v>
      </c>
      <c r="J117" s="7"/>
      <c r="K117" s="493" t="str">
        <f>ROUNDDOWN('(R-5) Comparison'!Y117,0)</f>
        <v>#N/A</v>
      </c>
      <c r="L117" s="486" t="s">
        <v>729</v>
      </c>
      <c r="M117" s="493" t="str">
        <f>ROUNDDOWN(('(R-5) Comparison'!Y117-K117)*12,0)</f>
        <v>#N/A</v>
      </c>
      <c r="N117" s="495" t="s">
        <v>729</v>
      </c>
      <c r="O117" s="493" t="str">
        <f>ROUNDUP((((CONVERT('(R-5) Comparison'!Y117,"ft","in"))-((K117*12)+M117))*16),0)</f>
        <v>#N/A</v>
      </c>
      <c r="P117" s="7"/>
      <c r="Q117" s="493" t="str">
        <f>ROUNDDOWN('(R-5) Comparison'!AL117,0)</f>
        <v>#N/A</v>
      </c>
      <c r="R117" s="496" t="s">
        <v>729</v>
      </c>
      <c r="S117" s="493" t="str">
        <f>ROUNDDOWN(('(R-5) Comparison'!AL117-Q117)*12,0)</f>
        <v>#N/A</v>
      </c>
      <c r="T117" s="487" t="s">
        <v>729</v>
      </c>
      <c r="U117" s="493" t="str">
        <f>ROUNDUP((((CONVERT('(R-5) Comparison'!AL117,"ft","in"))-((Q117*12)+S117))*16),0)</f>
        <v>#N/A</v>
      </c>
      <c r="V117" s="7"/>
      <c r="W117" s="500"/>
      <c r="X117" s="486" t="s">
        <v>729</v>
      </c>
      <c r="Y117" s="499"/>
      <c r="Z117" s="495" t="s">
        <v>729</v>
      </c>
      <c r="AA117" s="499"/>
      <c r="AB117" s="7"/>
      <c r="AC117" s="494" t="str">
        <f>IF((((W117*12)+Y117+(AA117/16))/12)&gt;'(R-5) Comparison'!Y117,"PASS","FAIL")</f>
        <v>#N/A</v>
      </c>
      <c r="AD117" s="392"/>
      <c r="AE117" s="494" t="str">
        <f>IF((((W117*12)+Y117+(AA117/16))/12)&gt;'(R-5) Comparison'!AL117,"PASS","FAIL")</f>
        <v>#N/A</v>
      </c>
      <c r="AF117" s="468"/>
    </row>
    <row r="118" ht="18.75" hidden="1" customHeight="1">
      <c r="A118" s="7"/>
      <c r="B118" s="162"/>
      <c r="C118" s="7"/>
      <c r="D118" s="268" t="str">
        <f>'(I-3) Design &amp; Feedback'!D117</f>
        <v>Not Required</v>
      </c>
      <c r="E118" s="162"/>
      <c r="F118" s="7"/>
      <c r="G118" s="439" t="str">
        <f>'(R-5) Comparison'!G118</f>
        <v>B/CS</v>
      </c>
      <c r="H118" s="522" t="str">
        <f>'(R-5) Comparison'!H118</f>
        <v>-</v>
      </c>
      <c r="I118" s="439" t="str">
        <f>IF('(I-3) Design &amp; Feedback'!K117&gt;0, '(I-3) Design &amp; Feedback'!K117, "-")</f>
        <v>-</v>
      </c>
      <c r="J118" s="7"/>
      <c r="K118" s="493" t="str">
        <f>ROUNDDOWN('(R-5) Comparison'!Y118,0)</f>
        <v>#N/A</v>
      </c>
      <c r="L118" s="486" t="s">
        <v>729</v>
      </c>
      <c r="M118" s="493" t="str">
        <f>ROUNDDOWN(('(R-5) Comparison'!Y118-K118)*12,0)</f>
        <v>#N/A</v>
      </c>
      <c r="N118" s="495" t="s">
        <v>729</v>
      </c>
      <c r="O118" s="493" t="str">
        <f>ROUNDUP((((CONVERT('(R-5) Comparison'!Y118,"ft","in"))-((K118*12)+M118))*16),0)</f>
        <v>#N/A</v>
      </c>
      <c r="P118" s="7"/>
      <c r="Q118" s="493" t="str">
        <f>ROUNDDOWN('(R-5) Comparison'!AL118,0)</f>
        <v>#N/A</v>
      </c>
      <c r="R118" s="496" t="s">
        <v>729</v>
      </c>
      <c r="S118" s="493" t="str">
        <f>ROUNDDOWN(('(R-5) Comparison'!AL118-Q118)*12,0)</f>
        <v>#N/A</v>
      </c>
      <c r="T118" s="487" t="s">
        <v>729</v>
      </c>
      <c r="U118" s="493" t="str">
        <f>ROUNDUP((((CONVERT('(R-5) Comparison'!AL118,"ft","in"))-((Q118*12)+S118))*16),0)</f>
        <v>#N/A</v>
      </c>
      <c r="V118" s="7"/>
      <c r="W118" s="500"/>
      <c r="X118" s="486" t="s">
        <v>729</v>
      </c>
      <c r="Y118" s="499"/>
      <c r="Z118" s="495" t="s">
        <v>729</v>
      </c>
      <c r="AA118" s="499"/>
      <c r="AB118" s="7"/>
      <c r="AC118" s="494" t="str">
        <f>IF((((W118*12)+Y118+(AA118/16))/12)&gt;'(R-5) Comparison'!Y118,"PASS","FAIL")</f>
        <v>#N/A</v>
      </c>
      <c r="AD118" s="392"/>
      <c r="AE118" s="494" t="str">
        <f>IF((((W118*12)+Y118+(AA118/16))/12)&gt;'(R-5) Comparison'!AL118,"PASS","FAIL")</f>
        <v>#N/A</v>
      </c>
      <c r="AF118" s="468"/>
    </row>
    <row r="119" ht="18.75" hidden="1" customHeight="1">
      <c r="A119" s="7"/>
      <c r="B119" s="162"/>
      <c r="C119" s="7"/>
      <c r="D119" s="268" t="str">
        <f>'(I-3) Design &amp; Feedback'!D118</f>
        <v>Not Required</v>
      </c>
      <c r="E119" s="162"/>
      <c r="F119" s="7"/>
      <c r="G119" s="439" t="str">
        <f>'(R-5) Comparison'!G119</f>
        <v>B/CS</v>
      </c>
      <c r="H119" s="522" t="str">
        <f>'(R-5) Comparison'!H119</f>
        <v>-</v>
      </c>
      <c r="I119" s="439" t="str">
        <f>IF('(I-3) Design &amp; Feedback'!K118&gt;0, '(I-3) Design &amp; Feedback'!K118, "-")</f>
        <v>-</v>
      </c>
      <c r="J119" s="7"/>
      <c r="K119" s="493" t="str">
        <f>ROUNDDOWN('(R-5) Comparison'!Y119,0)</f>
        <v>#N/A</v>
      </c>
      <c r="L119" s="486" t="s">
        <v>729</v>
      </c>
      <c r="M119" s="493" t="str">
        <f>ROUNDDOWN(('(R-5) Comparison'!Y119-K119)*12,0)</f>
        <v>#N/A</v>
      </c>
      <c r="N119" s="495" t="s">
        <v>729</v>
      </c>
      <c r="O119" s="493" t="str">
        <f>ROUNDUP((((CONVERT('(R-5) Comparison'!Y119,"ft","in"))-((K119*12)+M119))*16),0)</f>
        <v>#N/A</v>
      </c>
      <c r="P119" s="7"/>
      <c r="Q119" s="493" t="str">
        <f>ROUNDDOWN('(R-5) Comparison'!AL119,0)</f>
        <v>#N/A</v>
      </c>
      <c r="R119" s="496" t="s">
        <v>729</v>
      </c>
      <c r="S119" s="493" t="str">
        <f>ROUNDDOWN(('(R-5) Comparison'!AL119-Q119)*12,0)</f>
        <v>#N/A</v>
      </c>
      <c r="T119" s="487" t="s">
        <v>729</v>
      </c>
      <c r="U119" s="493" t="str">
        <f>ROUNDUP((((CONVERT('(R-5) Comparison'!AL119,"ft","in"))-((Q119*12)+S119))*16),0)</f>
        <v>#N/A</v>
      </c>
      <c r="V119" s="7"/>
      <c r="W119" s="500"/>
      <c r="X119" s="486" t="s">
        <v>729</v>
      </c>
      <c r="Y119" s="499"/>
      <c r="Z119" s="495" t="s">
        <v>729</v>
      </c>
      <c r="AA119" s="499"/>
      <c r="AB119" s="7"/>
      <c r="AC119" s="494" t="str">
        <f>IF((((W119*12)+Y119+(AA119/16))/12)&gt;'(R-5) Comparison'!Y119,"PASS","FAIL")</f>
        <v>#N/A</v>
      </c>
      <c r="AD119" s="392"/>
      <c r="AE119" s="494" t="str">
        <f>IF((((W119*12)+Y119+(AA119/16))/12)&gt;'(R-5) Comparison'!AL119,"PASS","FAIL")</f>
        <v>#N/A</v>
      </c>
      <c r="AF119" s="468"/>
    </row>
    <row r="120" ht="18.75" hidden="1" customHeight="1">
      <c r="A120" s="7"/>
      <c r="B120" s="162"/>
      <c r="C120" s="7"/>
      <c r="D120" s="268" t="str">
        <f>'(I-3) Design &amp; Feedback'!D119</f>
        <v>Not Required</v>
      </c>
      <c r="E120" s="162"/>
      <c r="F120" s="7"/>
      <c r="G120" s="439" t="str">
        <f>'(R-5) Comparison'!G120</f>
        <v>B/CS</v>
      </c>
      <c r="H120" s="522" t="str">
        <f>'(R-5) Comparison'!H120</f>
        <v>-</v>
      </c>
      <c r="I120" s="439" t="str">
        <f>IF('(I-3) Design &amp; Feedback'!K119&gt;0, '(I-3) Design &amp; Feedback'!K119, "-")</f>
        <v>-</v>
      </c>
      <c r="J120" s="7"/>
      <c r="K120" s="493" t="str">
        <f>ROUNDDOWN('(R-5) Comparison'!Y120,0)</f>
        <v>#N/A</v>
      </c>
      <c r="L120" s="486" t="s">
        <v>729</v>
      </c>
      <c r="M120" s="493" t="str">
        <f>ROUNDDOWN(('(R-5) Comparison'!Y120-K120)*12,0)</f>
        <v>#N/A</v>
      </c>
      <c r="N120" s="495" t="s">
        <v>729</v>
      </c>
      <c r="O120" s="493" t="str">
        <f>ROUNDUP((((CONVERT('(R-5) Comparison'!Y120,"ft","in"))-((K120*12)+M120))*16),0)</f>
        <v>#N/A</v>
      </c>
      <c r="P120" s="7"/>
      <c r="Q120" s="493" t="str">
        <f>ROUNDDOWN('(R-5) Comparison'!AL120,0)</f>
        <v>#N/A</v>
      </c>
      <c r="R120" s="496" t="s">
        <v>729</v>
      </c>
      <c r="S120" s="493" t="str">
        <f>ROUNDDOWN(('(R-5) Comparison'!AL120-Q120)*12,0)</f>
        <v>#N/A</v>
      </c>
      <c r="T120" s="487" t="s">
        <v>729</v>
      </c>
      <c r="U120" s="493" t="str">
        <f>ROUNDUP((((CONVERT('(R-5) Comparison'!AL120,"ft","in"))-((Q120*12)+S120))*16),0)</f>
        <v>#N/A</v>
      </c>
      <c r="V120" s="7"/>
      <c r="W120" s="500"/>
      <c r="X120" s="486" t="s">
        <v>729</v>
      </c>
      <c r="Y120" s="499"/>
      <c r="Z120" s="495" t="s">
        <v>729</v>
      </c>
      <c r="AA120" s="499"/>
      <c r="AB120" s="7"/>
      <c r="AC120" s="494" t="str">
        <f>IF((((W120*12)+Y120+(AA120/16))/12)&gt;'(R-5) Comparison'!Y120,"PASS","FAIL")</f>
        <v>#N/A</v>
      </c>
      <c r="AD120" s="392"/>
      <c r="AE120" s="494" t="str">
        <f>IF((((W120*12)+Y120+(AA120/16))/12)&gt;'(R-5) Comparison'!AL120,"PASS","FAIL")</f>
        <v>#N/A</v>
      </c>
      <c r="AF120" s="468"/>
    </row>
    <row r="121" ht="18.75" hidden="1" customHeight="1">
      <c r="A121" s="7"/>
      <c r="B121" s="162"/>
      <c r="C121" s="7"/>
      <c r="D121" s="268" t="str">
        <f>'(I-3) Design &amp; Feedback'!D120</f>
        <v>Not Required</v>
      </c>
      <c r="E121" s="162"/>
      <c r="F121" s="7"/>
      <c r="G121" s="439" t="str">
        <f>'(R-5) Comparison'!G121</f>
        <v>B/CS</v>
      </c>
      <c r="H121" s="522" t="str">
        <f>'(R-5) Comparison'!H121</f>
        <v>-</v>
      </c>
      <c r="I121" s="439" t="str">
        <f>IF('(I-3) Design &amp; Feedback'!K120&gt;0, '(I-3) Design &amp; Feedback'!K120, "-")</f>
        <v>-</v>
      </c>
      <c r="J121" s="7"/>
      <c r="K121" s="493" t="str">
        <f>ROUNDDOWN('(R-5) Comparison'!Y121,0)</f>
        <v>#N/A</v>
      </c>
      <c r="L121" s="486" t="s">
        <v>729</v>
      </c>
      <c r="M121" s="493" t="str">
        <f>ROUNDDOWN(('(R-5) Comparison'!Y121-K121)*12,0)</f>
        <v>#N/A</v>
      </c>
      <c r="N121" s="495" t="s">
        <v>729</v>
      </c>
      <c r="O121" s="493" t="str">
        <f>ROUNDUP((((CONVERT('(R-5) Comparison'!Y121,"ft","in"))-((K121*12)+M121))*16),0)</f>
        <v>#N/A</v>
      </c>
      <c r="P121" s="7"/>
      <c r="Q121" s="493" t="str">
        <f>ROUNDDOWN('(R-5) Comparison'!AL121,0)</f>
        <v>#N/A</v>
      </c>
      <c r="R121" s="496" t="s">
        <v>729</v>
      </c>
      <c r="S121" s="493" t="str">
        <f>ROUNDDOWN(('(R-5) Comparison'!AL121-Q121)*12,0)</f>
        <v>#N/A</v>
      </c>
      <c r="T121" s="487" t="s">
        <v>729</v>
      </c>
      <c r="U121" s="493" t="str">
        <f>ROUNDUP((((CONVERT('(R-5) Comparison'!AL121,"ft","in"))-((Q121*12)+S121))*16),0)</f>
        <v>#N/A</v>
      </c>
      <c r="V121" s="7"/>
      <c r="W121" s="500"/>
      <c r="X121" s="486" t="s">
        <v>729</v>
      </c>
      <c r="Y121" s="499"/>
      <c r="Z121" s="495" t="s">
        <v>729</v>
      </c>
      <c r="AA121" s="499"/>
      <c r="AB121" s="7"/>
      <c r="AC121" s="494" t="str">
        <f>IF((((W121*12)+Y121+(AA121/16))/12)&gt;'(R-5) Comparison'!Y121,"PASS","FAIL")</f>
        <v>#N/A</v>
      </c>
      <c r="AD121" s="392"/>
      <c r="AE121" s="494" t="str">
        <f>IF((((W121*12)+Y121+(AA121/16))/12)&gt;'(R-5) Comparison'!AL121,"PASS","FAIL")</f>
        <v>#N/A</v>
      </c>
      <c r="AF121" s="468"/>
    </row>
    <row r="122" ht="18.75" hidden="1" customHeight="1">
      <c r="A122" s="7"/>
      <c r="B122" s="162"/>
      <c r="C122" s="7"/>
      <c r="D122" s="268" t="str">
        <f>'(I-3) Design &amp; Feedback'!D121</f>
        <v>Not Required</v>
      </c>
      <c r="E122" s="162"/>
      <c r="F122" s="7"/>
      <c r="G122" s="439" t="str">
        <f>'(R-5) Comparison'!G122</f>
        <v>B/CS</v>
      </c>
      <c r="H122" s="522" t="str">
        <f>'(R-5) Comparison'!H122</f>
        <v>-</v>
      </c>
      <c r="I122" s="439" t="str">
        <f>IF('(I-3) Design &amp; Feedback'!K121&gt;0, '(I-3) Design &amp; Feedback'!K121, "-")</f>
        <v>-</v>
      </c>
      <c r="J122" s="7"/>
      <c r="K122" s="493" t="str">
        <f>ROUNDDOWN('(R-5) Comparison'!Y122,0)</f>
        <v>#N/A</v>
      </c>
      <c r="L122" s="486" t="s">
        <v>729</v>
      </c>
      <c r="M122" s="493" t="str">
        <f>ROUNDDOWN(('(R-5) Comparison'!Y122-K122)*12,0)</f>
        <v>#N/A</v>
      </c>
      <c r="N122" s="495" t="s">
        <v>729</v>
      </c>
      <c r="O122" s="493" t="str">
        <f>ROUNDUP((((CONVERT('(R-5) Comparison'!Y122,"ft","in"))-((K122*12)+M122))*16),0)</f>
        <v>#N/A</v>
      </c>
      <c r="P122" s="7"/>
      <c r="Q122" s="493" t="str">
        <f>ROUNDDOWN('(R-5) Comparison'!AL122,0)</f>
        <v>#N/A</v>
      </c>
      <c r="R122" s="496" t="s">
        <v>729</v>
      </c>
      <c r="S122" s="493" t="str">
        <f>ROUNDDOWN(('(R-5) Comparison'!AL122-Q122)*12,0)</f>
        <v>#N/A</v>
      </c>
      <c r="T122" s="487" t="s">
        <v>729</v>
      </c>
      <c r="U122" s="493" t="str">
        <f>ROUNDUP((((CONVERT('(R-5) Comparison'!AL122,"ft","in"))-((Q122*12)+S122))*16),0)</f>
        <v>#N/A</v>
      </c>
      <c r="V122" s="7"/>
      <c r="W122" s="500"/>
      <c r="X122" s="486" t="s">
        <v>729</v>
      </c>
      <c r="Y122" s="499"/>
      <c r="Z122" s="495" t="s">
        <v>729</v>
      </c>
      <c r="AA122" s="499"/>
      <c r="AB122" s="7"/>
      <c r="AC122" s="494" t="str">
        <f>IF((((W122*12)+Y122+(AA122/16))/12)&gt;'(R-5) Comparison'!Y122,"PASS","FAIL")</f>
        <v>#N/A</v>
      </c>
      <c r="AD122" s="392"/>
      <c r="AE122" s="494" t="str">
        <f>IF((((W122*12)+Y122+(AA122/16))/12)&gt;'(R-5) Comparison'!AL122,"PASS","FAIL")</f>
        <v>#N/A</v>
      </c>
      <c r="AF122" s="468"/>
    </row>
    <row r="123" ht="18.75" hidden="1" customHeight="1">
      <c r="A123" s="7"/>
      <c r="B123" s="162"/>
      <c r="C123" s="7"/>
      <c r="D123" s="268" t="str">
        <f>'(I-3) Design &amp; Feedback'!D122</f>
        <v>Not Required</v>
      </c>
      <c r="E123" s="162"/>
      <c r="F123" s="7"/>
      <c r="G123" s="439" t="str">
        <f>'(R-5) Comparison'!G123</f>
        <v>B/CS</v>
      </c>
      <c r="H123" s="522" t="str">
        <f>'(R-5) Comparison'!H123</f>
        <v>-</v>
      </c>
      <c r="I123" s="439" t="str">
        <f>IF('(I-3) Design &amp; Feedback'!K122&gt;0, '(I-3) Design &amp; Feedback'!K122, "-")</f>
        <v>-</v>
      </c>
      <c r="J123" s="7"/>
      <c r="K123" s="493" t="str">
        <f>ROUNDDOWN('(R-5) Comparison'!Y123,0)</f>
        <v>#N/A</v>
      </c>
      <c r="L123" s="486" t="s">
        <v>729</v>
      </c>
      <c r="M123" s="493" t="str">
        <f>ROUNDDOWN(('(R-5) Comparison'!Y123-K123)*12,0)</f>
        <v>#N/A</v>
      </c>
      <c r="N123" s="495" t="s">
        <v>729</v>
      </c>
      <c r="O123" s="493" t="str">
        <f>ROUNDUP((((CONVERT('(R-5) Comparison'!Y123,"ft","in"))-((K123*12)+M123))*16),0)</f>
        <v>#N/A</v>
      </c>
      <c r="P123" s="7"/>
      <c r="Q123" s="493" t="str">
        <f>ROUNDDOWN('(R-5) Comparison'!AL123,0)</f>
        <v>#N/A</v>
      </c>
      <c r="R123" s="496" t="s">
        <v>729</v>
      </c>
      <c r="S123" s="493" t="str">
        <f>ROUNDDOWN(('(R-5) Comparison'!AL123-Q123)*12,0)</f>
        <v>#N/A</v>
      </c>
      <c r="T123" s="487" t="s">
        <v>729</v>
      </c>
      <c r="U123" s="493" t="str">
        <f>ROUNDUP((((CONVERT('(R-5) Comparison'!AL123,"ft","in"))-((Q123*12)+S123))*16),0)</f>
        <v>#N/A</v>
      </c>
      <c r="V123" s="7"/>
      <c r="W123" s="500"/>
      <c r="X123" s="486" t="s">
        <v>729</v>
      </c>
      <c r="Y123" s="499"/>
      <c r="Z123" s="495" t="s">
        <v>729</v>
      </c>
      <c r="AA123" s="499"/>
      <c r="AB123" s="7"/>
      <c r="AC123" s="494" t="str">
        <f>IF((((W123*12)+Y123+(AA123/16))/12)&gt;'(R-5) Comparison'!Y123,"PASS","FAIL")</f>
        <v>#N/A</v>
      </c>
      <c r="AD123" s="392"/>
      <c r="AE123" s="494" t="str">
        <f>IF((((W123*12)+Y123+(AA123/16))/12)&gt;'(R-5) Comparison'!AL123,"PASS","FAIL")</f>
        <v>#N/A</v>
      </c>
      <c r="AF123" s="468"/>
    </row>
    <row r="124" ht="18.75" customHeight="1">
      <c r="A124" s="7"/>
      <c r="B124" s="7"/>
      <c r="C124" s="49"/>
      <c r="D124" s="269"/>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468"/>
    </row>
    <row r="125" ht="18.75" customHeight="1">
      <c r="A125" s="7"/>
      <c r="B125" s="7"/>
      <c r="C125" s="49"/>
      <c r="D125" s="269"/>
      <c r="E125" s="7"/>
      <c r="F125" s="7"/>
      <c r="G125" s="282" t="str">
        <f>'(I-1) General'!G84</f>
        <v>| Permit/File Number: Building Permit 123567 | Calculations completed by: Tim - info@part9bracing.ca |</v>
      </c>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8"/>
      <c r="AF125" s="468"/>
    </row>
    <row r="126" ht="18.75" customHeight="1">
      <c r="A126" s="7"/>
      <c r="B126" s="7"/>
      <c r="C126" s="49"/>
      <c r="D126" s="269"/>
      <c r="E126" s="7"/>
      <c r="F126" s="7"/>
      <c r="G126" s="526" t="s">
        <v>733</v>
      </c>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8"/>
      <c r="AF126" s="468"/>
    </row>
    <row r="127" ht="16.5" customHeight="1">
      <c r="A127" s="7"/>
      <c r="B127" s="7"/>
      <c r="C127" s="49"/>
      <c r="D127" s="207"/>
      <c r="E127" s="7"/>
      <c r="F127" s="7"/>
      <c r="G127" s="7"/>
      <c r="H127" s="7"/>
      <c r="I127" s="207"/>
      <c r="J127" s="7"/>
      <c r="K127" s="207"/>
      <c r="L127" s="7"/>
      <c r="M127" s="207"/>
      <c r="N127" s="7"/>
      <c r="O127" s="207"/>
      <c r="P127" s="7"/>
      <c r="Q127" s="7"/>
      <c r="R127" s="7"/>
      <c r="S127" s="7"/>
      <c r="T127" s="7"/>
      <c r="U127" s="7"/>
      <c r="V127" s="7"/>
      <c r="W127" s="207"/>
      <c r="X127" s="7"/>
      <c r="Y127" s="207"/>
      <c r="Z127" s="7"/>
      <c r="AA127" s="7"/>
      <c r="AB127" s="7"/>
      <c r="AC127" s="7"/>
      <c r="AD127" s="7"/>
      <c r="AE127" s="7"/>
      <c r="AF127" s="468"/>
    </row>
    <row r="128" ht="16.5" customHeight="1">
      <c r="A128" s="7"/>
      <c r="B128" s="7"/>
      <c r="C128" s="49"/>
      <c r="D128" s="207"/>
      <c r="E128" s="7"/>
      <c r="F128" s="7"/>
      <c r="G128" s="7"/>
      <c r="H128" s="7"/>
      <c r="I128" s="207"/>
      <c r="J128" s="7"/>
      <c r="K128" s="207"/>
      <c r="L128" s="7"/>
      <c r="M128" s="207"/>
      <c r="N128" s="7"/>
      <c r="O128" s="207"/>
      <c r="P128" s="7"/>
      <c r="Q128" s="7"/>
      <c r="R128" s="7"/>
      <c r="S128" s="7"/>
      <c r="T128" s="7"/>
      <c r="U128" s="7"/>
      <c r="V128" s="7"/>
      <c r="W128" s="207"/>
      <c r="X128" s="7"/>
      <c r="Y128" s="207"/>
      <c r="Z128" s="7"/>
      <c r="AA128" s="7"/>
      <c r="AB128" s="7"/>
      <c r="AC128" s="7"/>
      <c r="AD128" s="7"/>
      <c r="AE128" s="7"/>
      <c r="AF128" s="468"/>
    </row>
    <row r="129" ht="16.5" customHeight="1">
      <c r="A129" s="7"/>
      <c r="B129" s="7"/>
      <c r="C129" s="49"/>
      <c r="D129" s="20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468"/>
    </row>
    <row r="130" ht="16.5" customHeight="1">
      <c r="A130" s="7"/>
      <c r="B130" s="7"/>
      <c r="C130" s="49"/>
      <c r="D130" s="20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468"/>
    </row>
    <row r="131" ht="16.5" customHeight="1">
      <c r="A131" s="7"/>
      <c r="B131" s="7"/>
      <c r="C131" s="49"/>
      <c r="D131" s="207"/>
      <c r="E131" s="7"/>
      <c r="F131" s="7"/>
      <c r="G131" s="7"/>
      <c r="H131" s="7"/>
      <c r="I131" s="207"/>
      <c r="J131" s="7"/>
      <c r="K131" s="207"/>
      <c r="L131" s="7"/>
      <c r="M131" s="207"/>
      <c r="N131" s="7"/>
      <c r="O131" s="207"/>
      <c r="P131" s="7"/>
      <c r="Q131" s="7"/>
      <c r="R131" s="7"/>
      <c r="S131" s="7"/>
      <c r="T131" s="7"/>
      <c r="U131" s="7"/>
      <c r="V131" s="7"/>
      <c r="W131" s="207"/>
      <c r="X131" s="7"/>
      <c r="Y131" s="207"/>
      <c r="Z131" s="7"/>
      <c r="AA131" s="207"/>
      <c r="AB131" s="7"/>
      <c r="AC131" s="7"/>
      <c r="AD131" s="7"/>
      <c r="AE131" s="7"/>
      <c r="AF131" s="468"/>
    </row>
    <row r="132" ht="16.5" customHeight="1">
      <c r="A132" s="7"/>
      <c r="B132" s="7"/>
      <c r="C132" s="49"/>
      <c r="D132" s="207"/>
      <c r="E132" s="7"/>
      <c r="F132" s="7"/>
      <c r="G132" s="7"/>
      <c r="H132" s="7"/>
      <c r="I132" s="207"/>
      <c r="J132" s="7"/>
      <c r="K132" s="207"/>
      <c r="L132" s="7"/>
      <c r="M132" s="207"/>
      <c r="N132" s="7"/>
      <c r="O132" s="207"/>
      <c r="P132" s="7"/>
      <c r="Q132" s="7"/>
      <c r="R132" s="7"/>
      <c r="S132" s="7"/>
      <c r="T132" s="7"/>
      <c r="U132" s="7"/>
      <c r="V132" s="7"/>
      <c r="W132" s="207"/>
      <c r="X132" s="7"/>
      <c r="Y132" s="207"/>
      <c r="Z132" s="7"/>
      <c r="AA132" s="207"/>
      <c r="AB132" s="7"/>
      <c r="AC132" s="7"/>
      <c r="AD132" s="7"/>
      <c r="AE132" s="7"/>
      <c r="AF132" s="468"/>
    </row>
    <row r="133" ht="16.5" customHeight="1">
      <c r="A133" s="7"/>
      <c r="B133" s="7"/>
      <c r="C133" s="49"/>
      <c r="D133" s="207"/>
      <c r="E133" s="7"/>
      <c r="F133" s="7"/>
      <c r="G133" s="7"/>
      <c r="H133" s="7"/>
      <c r="I133" s="207"/>
      <c r="J133" s="7"/>
      <c r="K133" s="207"/>
      <c r="L133" s="7"/>
      <c r="M133" s="207"/>
      <c r="N133" s="7"/>
      <c r="O133" s="207"/>
      <c r="P133" s="7"/>
      <c r="Q133" s="7"/>
      <c r="R133" s="7"/>
      <c r="S133" s="7"/>
      <c r="T133" s="7"/>
      <c r="U133" s="7"/>
      <c r="V133" s="7"/>
      <c r="W133" s="207"/>
      <c r="X133" s="7"/>
      <c r="Y133" s="207"/>
      <c r="Z133" s="7"/>
      <c r="AA133" s="207"/>
      <c r="AB133" s="7"/>
      <c r="AC133" s="7"/>
      <c r="AD133" s="7"/>
      <c r="AE133" s="7"/>
      <c r="AF133" s="468"/>
    </row>
    <row r="134" ht="16.5" customHeight="1">
      <c r="A134" s="7"/>
      <c r="B134" s="7"/>
      <c r="C134" s="49"/>
      <c r="D134" s="207"/>
      <c r="E134" s="7"/>
      <c r="F134" s="7"/>
      <c r="G134" s="7"/>
      <c r="H134" s="7"/>
      <c r="I134" s="207"/>
      <c r="J134" s="7"/>
      <c r="K134" s="207"/>
      <c r="L134" s="7"/>
      <c r="M134" s="207"/>
      <c r="N134" s="7"/>
      <c r="O134" s="207"/>
      <c r="P134" s="7"/>
      <c r="Q134" s="7"/>
      <c r="R134" s="7"/>
      <c r="S134" s="7"/>
      <c r="T134" s="7"/>
      <c r="U134" s="7"/>
      <c r="V134" s="7"/>
      <c r="W134" s="207"/>
      <c r="X134" s="7"/>
      <c r="Y134" s="207"/>
      <c r="Z134" s="7"/>
      <c r="AA134" s="207"/>
      <c r="AB134" s="7"/>
      <c r="AC134" s="7"/>
      <c r="AD134" s="7"/>
      <c r="AE134" s="7"/>
      <c r="AF134" s="468"/>
    </row>
    <row r="135" ht="16.5" customHeight="1">
      <c r="A135" s="7"/>
      <c r="B135" s="7"/>
      <c r="C135" s="49"/>
      <c r="D135" s="207"/>
      <c r="E135" s="7"/>
      <c r="F135" s="7"/>
      <c r="G135" s="7"/>
      <c r="H135" s="7"/>
      <c r="I135" s="207"/>
      <c r="J135" s="7"/>
      <c r="K135" s="207"/>
      <c r="L135" s="7"/>
      <c r="M135" s="207"/>
      <c r="N135" s="7"/>
      <c r="O135" s="207"/>
      <c r="P135" s="7"/>
      <c r="Q135" s="7"/>
      <c r="R135" s="7"/>
      <c r="S135" s="7"/>
      <c r="T135" s="7"/>
      <c r="U135" s="7"/>
      <c r="V135" s="7"/>
      <c r="W135" s="207"/>
      <c r="X135" s="7"/>
      <c r="Y135" s="207"/>
      <c r="Z135" s="7"/>
      <c r="AA135" s="207"/>
      <c r="AB135" s="7"/>
      <c r="AC135" s="7"/>
      <c r="AD135" s="7"/>
      <c r="AE135" s="7"/>
      <c r="AF135" s="468"/>
    </row>
    <row r="136" ht="16.5" customHeight="1">
      <c r="A136" s="7"/>
      <c r="B136" s="7"/>
      <c r="C136" s="49"/>
      <c r="D136" s="207"/>
      <c r="E136" s="7"/>
      <c r="F136" s="7"/>
      <c r="G136" s="7"/>
      <c r="H136" s="7"/>
      <c r="I136" s="207"/>
      <c r="J136" s="7"/>
      <c r="K136" s="207"/>
      <c r="L136" s="7"/>
      <c r="M136" s="207"/>
      <c r="N136" s="7"/>
      <c r="O136" s="207"/>
      <c r="P136" s="7"/>
      <c r="Q136" s="7"/>
      <c r="R136" s="7"/>
      <c r="S136" s="7"/>
      <c r="T136" s="7"/>
      <c r="U136" s="7"/>
      <c r="V136" s="7"/>
      <c r="W136" s="207"/>
      <c r="X136" s="7"/>
      <c r="Y136" s="207"/>
      <c r="Z136" s="7"/>
      <c r="AA136" s="207"/>
      <c r="AB136" s="7"/>
      <c r="AC136" s="7"/>
      <c r="AD136" s="7"/>
      <c r="AE136" s="7"/>
      <c r="AF136" s="468"/>
    </row>
    <row r="137" ht="16.5" customHeight="1">
      <c r="A137" s="7"/>
      <c r="B137" s="7"/>
      <c r="C137" s="49"/>
      <c r="D137" s="207"/>
      <c r="E137" s="7"/>
      <c r="F137" s="7"/>
      <c r="G137" s="7"/>
      <c r="H137" s="7"/>
      <c r="I137" s="207"/>
      <c r="J137" s="7"/>
      <c r="K137" s="207"/>
      <c r="L137" s="7"/>
      <c r="M137" s="207"/>
      <c r="N137" s="7"/>
      <c r="O137" s="207"/>
      <c r="P137" s="7"/>
      <c r="Q137" s="7"/>
      <c r="R137" s="7"/>
      <c r="S137" s="7"/>
      <c r="T137" s="7"/>
      <c r="U137" s="7"/>
      <c r="V137" s="7"/>
      <c r="W137" s="207"/>
      <c r="X137" s="7"/>
      <c r="Y137" s="207"/>
      <c r="Z137" s="7"/>
      <c r="AA137" s="207"/>
      <c r="AB137" s="7"/>
      <c r="AC137" s="7"/>
      <c r="AD137" s="7"/>
      <c r="AE137" s="7"/>
      <c r="AF137" s="468"/>
    </row>
    <row r="138" ht="16.5" customHeight="1">
      <c r="A138" s="7"/>
      <c r="B138" s="7"/>
      <c r="C138" s="49"/>
      <c r="D138" s="207"/>
      <c r="E138" s="7"/>
      <c r="F138" s="7"/>
      <c r="G138" s="7"/>
      <c r="H138" s="7"/>
      <c r="I138" s="207"/>
      <c r="J138" s="7"/>
      <c r="K138" s="207"/>
      <c r="L138" s="7"/>
      <c r="M138" s="207"/>
      <c r="N138" s="7"/>
      <c r="O138" s="207"/>
      <c r="P138" s="7"/>
      <c r="Q138" s="7"/>
      <c r="R138" s="7"/>
      <c r="S138" s="7"/>
      <c r="T138" s="7"/>
      <c r="U138" s="7"/>
      <c r="V138" s="7"/>
      <c r="W138" s="207"/>
      <c r="X138" s="7"/>
      <c r="Y138" s="207"/>
      <c r="Z138" s="7"/>
      <c r="AA138" s="207"/>
      <c r="AB138" s="7"/>
      <c r="AC138" s="7"/>
      <c r="AD138" s="7"/>
      <c r="AE138" s="7"/>
      <c r="AF138" s="468"/>
    </row>
    <row r="139" ht="16.5" customHeight="1">
      <c r="A139" s="7"/>
      <c r="B139" s="7"/>
      <c r="C139" s="49"/>
      <c r="D139" s="207"/>
      <c r="E139" s="7"/>
      <c r="F139" s="7"/>
      <c r="G139" s="7"/>
      <c r="H139" s="7"/>
      <c r="I139" s="207"/>
      <c r="J139" s="7"/>
      <c r="K139" s="207"/>
      <c r="L139" s="7"/>
      <c r="M139" s="207"/>
      <c r="N139" s="7"/>
      <c r="O139" s="207"/>
      <c r="P139" s="7"/>
      <c r="Q139" s="7"/>
      <c r="R139" s="7"/>
      <c r="S139" s="7"/>
      <c r="T139" s="7"/>
      <c r="U139" s="7"/>
      <c r="V139" s="7"/>
      <c r="W139" s="207"/>
      <c r="X139" s="7"/>
      <c r="Y139" s="207"/>
      <c r="Z139" s="7"/>
      <c r="AA139" s="207"/>
      <c r="AB139" s="7"/>
      <c r="AC139" s="7"/>
      <c r="AD139" s="7"/>
      <c r="AE139" s="7"/>
      <c r="AF139" s="468"/>
    </row>
    <row r="140" ht="16.5" customHeight="1">
      <c r="A140" s="7"/>
      <c r="B140" s="7"/>
      <c r="C140" s="49"/>
      <c r="D140" s="207"/>
      <c r="E140" s="7"/>
      <c r="F140" s="7"/>
      <c r="G140" s="7"/>
      <c r="H140" s="7"/>
      <c r="I140" s="207"/>
      <c r="J140" s="7"/>
      <c r="K140" s="207"/>
      <c r="L140" s="7"/>
      <c r="M140" s="207"/>
      <c r="N140" s="7"/>
      <c r="O140" s="207"/>
      <c r="P140" s="7"/>
      <c r="Q140" s="7"/>
      <c r="R140" s="7"/>
      <c r="S140" s="7"/>
      <c r="T140" s="7"/>
      <c r="U140" s="7"/>
      <c r="V140" s="7"/>
      <c r="W140" s="207"/>
      <c r="X140" s="7"/>
      <c r="Y140" s="207"/>
      <c r="Z140" s="7"/>
      <c r="AA140" s="207"/>
      <c r="AB140" s="7"/>
      <c r="AC140" s="7"/>
      <c r="AD140" s="7"/>
      <c r="AE140" s="7"/>
      <c r="AF140" s="468"/>
    </row>
    <row r="141" ht="16.5" customHeight="1">
      <c r="A141" s="7"/>
      <c r="B141" s="7"/>
      <c r="C141" s="49"/>
      <c r="D141" s="207"/>
      <c r="E141" s="7"/>
      <c r="F141" s="7"/>
      <c r="G141" s="7"/>
      <c r="H141" s="7"/>
      <c r="I141" s="207"/>
      <c r="J141" s="7"/>
      <c r="K141" s="207"/>
      <c r="L141" s="7"/>
      <c r="M141" s="207"/>
      <c r="N141" s="7"/>
      <c r="O141" s="207"/>
      <c r="P141" s="7"/>
      <c r="Q141" s="7"/>
      <c r="R141" s="7"/>
      <c r="S141" s="7"/>
      <c r="T141" s="7"/>
      <c r="U141" s="7"/>
      <c r="V141" s="7"/>
      <c r="W141" s="207"/>
      <c r="X141" s="7"/>
      <c r="Y141" s="207"/>
      <c r="Z141" s="7"/>
      <c r="AA141" s="207"/>
      <c r="AB141" s="7"/>
      <c r="AC141" s="7"/>
      <c r="AD141" s="7"/>
      <c r="AE141" s="7"/>
      <c r="AF141" s="468"/>
    </row>
    <row r="142" ht="16.5" customHeight="1">
      <c r="A142" s="7"/>
      <c r="B142" s="7"/>
      <c r="C142" s="49"/>
      <c r="D142" s="207"/>
      <c r="E142" s="7"/>
      <c r="F142" s="7"/>
      <c r="G142" s="7"/>
      <c r="H142" s="7"/>
      <c r="I142" s="207"/>
      <c r="J142" s="7"/>
      <c r="K142" s="207"/>
      <c r="L142" s="7"/>
      <c r="M142" s="207"/>
      <c r="N142" s="7"/>
      <c r="O142" s="207"/>
      <c r="P142" s="7"/>
      <c r="Q142" s="7"/>
      <c r="R142" s="7"/>
      <c r="S142" s="7"/>
      <c r="T142" s="7"/>
      <c r="U142" s="7"/>
      <c r="V142" s="7"/>
      <c r="W142" s="207"/>
      <c r="X142" s="7"/>
      <c r="Y142" s="207"/>
      <c r="Z142" s="7"/>
      <c r="AA142" s="207"/>
      <c r="AB142" s="7"/>
      <c r="AC142" s="7"/>
      <c r="AD142" s="7"/>
      <c r="AE142" s="7"/>
      <c r="AF142" s="468"/>
    </row>
    <row r="143" ht="16.5" customHeight="1">
      <c r="A143" s="7"/>
      <c r="B143" s="7"/>
      <c r="C143" s="49"/>
      <c r="D143" s="207"/>
      <c r="E143" s="7"/>
      <c r="F143" s="7"/>
      <c r="G143" s="7"/>
      <c r="H143" s="7"/>
      <c r="I143" s="207"/>
      <c r="J143" s="7"/>
      <c r="K143" s="207"/>
      <c r="L143" s="7"/>
      <c r="M143" s="207"/>
      <c r="N143" s="7"/>
      <c r="O143" s="207"/>
      <c r="P143" s="7"/>
      <c r="Q143" s="7"/>
      <c r="R143" s="7"/>
      <c r="S143" s="7"/>
      <c r="T143" s="7"/>
      <c r="U143" s="7"/>
      <c r="V143" s="7"/>
      <c r="W143" s="207"/>
      <c r="X143" s="7"/>
      <c r="Y143" s="207"/>
      <c r="Z143" s="7"/>
      <c r="AA143" s="207"/>
      <c r="AB143" s="7"/>
      <c r="AC143" s="7"/>
      <c r="AD143" s="7"/>
      <c r="AE143" s="7"/>
      <c r="AF143" s="468"/>
    </row>
    <row r="144" ht="16.5" customHeight="1">
      <c r="A144" s="7"/>
      <c r="B144" s="7"/>
      <c r="C144" s="49"/>
      <c r="D144" s="207"/>
      <c r="E144" s="7"/>
      <c r="F144" s="7"/>
      <c r="G144" s="7"/>
      <c r="H144" s="7"/>
      <c r="I144" s="207"/>
      <c r="J144" s="7"/>
      <c r="K144" s="207"/>
      <c r="L144" s="7"/>
      <c r="M144" s="207"/>
      <c r="N144" s="7"/>
      <c r="O144" s="207"/>
      <c r="P144" s="7"/>
      <c r="Q144" s="7"/>
      <c r="R144" s="7"/>
      <c r="S144" s="7"/>
      <c r="T144" s="7"/>
      <c r="U144" s="7"/>
      <c r="V144" s="7"/>
      <c r="W144" s="207"/>
      <c r="X144" s="7"/>
      <c r="Y144" s="207"/>
      <c r="Z144" s="7"/>
      <c r="AA144" s="207"/>
      <c r="AB144" s="7"/>
      <c r="AC144" s="7"/>
      <c r="AD144" s="7"/>
      <c r="AE144" s="7"/>
      <c r="AF144" s="468"/>
    </row>
    <row r="145" ht="16.5" customHeight="1">
      <c r="A145" s="7"/>
      <c r="B145" s="7"/>
      <c r="C145" s="49"/>
      <c r="D145" s="207"/>
      <c r="E145" s="7"/>
      <c r="F145" s="7"/>
      <c r="G145" s="7"/>
      <c r="H145" s="7"/>
      <c r="I145" s="207"/>
      <c r="J145" s="7"/>
      <c r="K145" s="207"/>
      <c r="L145" s="7"/>
      <c r="M145" s="207"/>
      <c r="N145" s="7"/>
      <c r="O145" s="207"/>
      <c r="P145" s="7"/>
      <c r="Q145" s="7"/>
      <c r="R145" s="7"/>
      <c r="S145" s="7"/>
      <c r="T145" s="7"/>
      <c r="U145" s="7"/>
      <c r="V145" s="7"/>
      <c r="W145" s="207"/>
      <c r="X145" s="7"/>
      <c r="Y145" s="207"/>
      <c r="Z145" s="7"/>
      <c r="AA145" s="207"/>
      <c r="AB145" s="7"/>
      <c r="AC145" s="7"/>
      <c r="AD145" s="7"/>
      <c r="AE145" s="7"/>
      <c r="AF145" s="468"/>
    </row>
    <row r="146" ht="16.5" customHeight="1">
      <c r="A146" s="7"/>
      <c r="B146" s="7"/>
      <c r="C146" s="49"/>
      <c r="D146" s="207"/>
      <c r="E146" s="7"/>
      <c r="F146" s="7"/>
      <c r="G146" s="7"/>
      <c r="H146" s="7"/>
      <c r="I146" s="207"/>
      <c r="J146" s="7"/>
      <c r="K146" s="207"/>
      <c r="L146" s="7"/>
      <c r="M146" s="207"/>
      <c r="N146" s="7"/>
      <c r="O146" s="207"/>
      <c r="P146" s="7"/>
      <c r="Q146" s="7"/>
      <c r="R146" s="7"/>
      <c r="S146" s="7"/>
      <c r="T146" s="7"/>
      <c r="U146" s="7"/>
      <c r="V146" s="7"/>
      <c r="W146" s="207"/>
      <c r="X146" s="7"/>
      <c r="Y146" s="207"/>
      <c r="Z146" s="7"/>
      <c r="AA146" s="207"/>
      <c r="AB146" s="7"/>
      <c r="AC146" s="7"/>
      <c r="AD146" s="7"/>
      <c r="AE146" s="7"/>
      <c r="AF146" s="468"/>
    </row>
    <row r="147" ht="16.5" customHeight="1">
      <c r="A147" s="7"/>
      <c r="B147" s="7"/>
      <c r="C147" s="49"/>
      <c r="D147" s="207"/>
      <c r="E147" s="7"/>
      <c r="F147" s="7"/>
      <c r="G147" s="7"/>
      <c r="H147" s="7"/>
      <c r="I147" s="207"/>
      <c r="J147" s="7"/>
      <c r="K147" s="207"/>
      <c r="L147" s="7"/>
      <c r="M147" s="207"/>
      <c r="N147" s="7"/>
      <c r="O147" s="207"/>
      <c r="P147" s="7"/>
      <c r="Q147" s="7"/>
      <c r="R147" s="7"/>
      <c r="S147" s="7"/>
      <c r="T147" s="7"/>
      <c r="U147" s="7"/>
      <c r="V147" s="7"/>
      <c r="W147" s="207"/>
      <c r="X147" s="7"/>
      <c r="Y147" s="207"/>
      <c r="Z147" s="7"/>
      <c r="AA147" s="207"/>
      <c r="AB147" s="7"/>
      <c r="AC147" s="7"/>
      <c r="AD147" s="7"/>
      <c r="AE147" s="7"/>
      <c r="AF147" s="468"/>
    </row>
    <row r="148" ht="16.5" customHeight="1">
      <c r="A148" s="7"/>
      <c r="B148" s="7"/>
      <c r="C148" s="49"/>
      <c r="D148" s="207"/>
      <c r="E148" s="7"/>
      <c r="F148" s="7"/>
      <c r="G148" s="7"/>
      <c r="H148" s="7"/>
      <c r="I148" s="207"/>
      <c r="J148" s="7"/>
      <c r="K148" s="207"/>
      <c r="L148" s="7"/>
      <c r="M148" s="207"/>
      <c r="N148" s="7"/>
      <c r="O148" s="207"/>
      <c r="P148" s="7"/>
      <c r="Q148" s="7"/>
      <c r="R148" s="7"/>
      <c r="S148" s="7"/>
      <c r="T148" s="7"/>
      <c r="U148" s="7"/>
      <c r="V148" s="7"/>
      <c r="W148" s="207"/>
      <c r="X148" s="7"/>
      <c r="Y148" s="207"/>
      <c r="Z148" s="7"/>
      <c r="AA148" s="207"/>
      <c r="AB148" s="7"/>
      <c r="AC148" s="7"/>
      <c r="AD148" s="7"/>
      <c r="AE148" s="7"/>
      <c r="AF148" s="468"/>
    </row>
    <row r="149" ht="16.5" customHeight="1">
      <c r="A149" s="7"/>
      <c r="B149" s="7"/>
      <c r="C149" s="49"/>
      <c r="D149" s="207"/>
      <c r="E149" s="7"/>
      <c r="F149" s="7"/>
      <c r="G149" s="7"/>
      <c r="H149" s="7"/>
      <c r="I149" s="207"/>
      <c r="J149" s="7"/>
      <c r="K149" s="207"/>
      <c r="L149" s="7"/>
      <c r="M149" s="207"/>
      <c r="N149" s="7"/>
      <c r="O149" s="207"/>
      <c r="P149" s="7"/>
      <c r="Q149" s="7"/>
      <c r="R149" s="7"/>
      <c r="S149" s="7"/>
      <c r="T149" s="7"/>
      <c r="U149" s="7"/>
      <c r="V149" s="7"/>
      <c r="W149" s="207"/>
      <c r="X149" s="7"/>
      <c r="Y149" s="207"/>
      <c r="Z149" s="7"/>
      <c r="AA149" s="207"/>
      <c r="AB149" s="7"/>
      <c r="AC149" s="7"/>
      <c r="AD149" s="7"/>
      <c r="AE149" s="7"/>
      <c r="AF149" s="468"/>
    </row>
    <row r="150" ht="16.5" customHeight="1">
      <c r="A150" s="7"/>
      <c r="B150" s="7"/>
      <c r="C150" s="49"/>
      <c r="D150" s="207"/>
      <c r="E150" s="7"/>
      <c r="F150" s="7"/>
      <c r="G150" s="7"/>
      <c r="H150" s="7"/>
      <c r="I150" s="207"/>
      <c r="J150" s="7"/>
      <c r="K150" s="207"/>
      <c r="L150" s="7"/>
      <c r="M150" s="207"/>
      <c r="N150" s="7"/>
      <c r="O150" s="207"/>
      <c r="P150" s="7"/>
      <c r="Q150" s="7"/>
      <c r="R150" s="7"/>
      <c r="S150" s="7"/>
      <c r="T150" s="7"/>
      <c r="U150" s="7"/>
      <c r="V150" s="7"/>
      <c r="W150" s="207"/>
      <c r="X150" s="7"/>
      <c r="Y150" s="207"/>
      <c r="Z150" s="7"/>
      <c r="AA150" s="207"/>
      <c r="AB150" s="7"/>
      <c r="AC150" s="7"/>
      <c r="AD150" s="7"/>
      <c r="AE150" s="7"/>
      <c r="AF150" s="468"/>
    </row>
    <row r="151" ht="16.5" customHeight="1">
      <c r="A151" s="7"/>
      <c r="B151" s="7"/>
      <c r="C151" s="49"/>
      <c r="D151" s="207"/>
      <c r="E151" s="7"/>
      <c r="F151" s="7"/>
      <c r="G151" s="7"/>
      <c r="H151" s="7"/>
      <c r="I151" s="207"/>
      <c r="J151" s="7"/>
      <c r="K151" s="207"/>
      <c r="L151" s="7"/>
      <c r="M151" s="207"/>
      <c r="N151" s="7"/>
      <c r="O151" s="207"/>
      <c r="P151" s="7"/>
      <c r="Q151" s="7"/>
      <c r="R151" s="7"/>
      <c r="S151" s="7"/>
      <c r="T151" s="7"/>
      <c r="U151" s="7"/>
      <c r="V151" s="7"/>
      <c r="W151" s="207"/>
      <c r="X151" s="7"/>
      <c r="Y151" s="207"/>
      <c r="Z151" s="7"/>
      <c r="AA151" s="207"/>
      <c r="AB151" s="7"/>
      <c r="AC151" s="7"/>
      <c r="AD151" s="7"/>
      <c r="AE151" s="7"/>
      <c r="AF151" s="468"/>
    </row>
    <row r="152" ht="16.5" customHeight="1">
      <c r="A152" s="7"/>
      <c r="B152" s="7"/>
      <c r="C152" s="49"/>
      <c r="D152" s="207"/>
      <c r="E152" s="7"/>
      <c r="F152" s="7"/>
      <c r="G152" s="7"/>
      <c r="H152" s="7"/>
      <c r="I152" s="207"/>
      <c r="J152" s="7"/>
      <c r="K152" s="207"/>
      <c r="L152" s="7"/>
      <c r="M152" s="207"/>
      <c r="N152" s="7"/>
      <c r="O152" s="207"/>
      <c r="P152" s="7"/>
      <c r="Q152" s="7"/>
      <c r="R152" s="7"/>
      <c r="S152" s="7"/>
      <c r="T152" s="7"/>
      <c r="U152" s="7"/>
      <c r="V152" s="7"/>
      <c r="W152" s="207"/>
      <c r="X152" s="7"/>
      <c r="Y152" s="207"/>
      <c r="Z152" s="7"/>
      <c r="AA152" s="207"/>
      <c r="AB152" s="7"/>
      <c r="AC152" s="7"/>
      <c r="AD152" s="7"/>
      <c r="AE152" s="7"/>
      <c r="AF152" s="468"/>
    </row>
    <row r="153" ht="16.5" customHeight="1">
      <c r="A153" s="7"/>
      <c r="B153" s="7"/>
      <c r="C153" s="49"/>
      <c r="D153" s="207"/>
      <c r="E153" s="7"/>
      <c r="F153" s="7"/>
      <c r="G153" s="7"/>
      <c r="H153" s="7"/>
      <c r="I153" s="207"/>
      <c r="J153" s="7"/>
      <c r="K153" s="207"/>
      <c r="L153" s="7"/>
      <c r="M153" s="207"/>
      <c r="N153" s="7"/>
      <c r="O153" s="207"/>
      <c r="P153" s="7"/>
      <c r="Q153" s="7"/>
      <c r="R153" s="7"/>
      <c r="S153" s="7"/>
      <c r="T153" s="7"/>
      <c r="U153" s="7"/>
      <c r="V153" s="7"/>
      <c r="W153" s="207"/>
      <c r="X153" s="7"/>
      <c r="Y153" s="207"/>
      <c r="Z153" s="7"/>
      <c r="AA153" s="207"/>
      <c r="AB153" s="7"/>
      <c r="AC153" s="7"/>
      <c r="AD153" s="7"/>
      <c r="AE153" s="7"/>
      <c r="AF153" s="468"/>
    </row>
    <row r="154" ht="16.5" customHeight="1">
      <c r="A154" s="7"/>
      <c r="B154" s="7"/>
      <c r="C154" s="49"/>
      <c r="D154" s="207"/>
      <c r="E154" s="7"/>
      <c r="F154" s="7"/>
      <c r="G154" s="7"/>
      <c r="H154" s="7"/>
      <c r="I154" s="207"/>
      <c r="J154" s="7"/>
      <c r="K154" s="207"/>
      <c r="L154" s="7"/>
      <c r="M154" s="207"/>
      <c r="N154" s="7"/>
      <c r="O154" s="207"/>
      <c r="P154" s="7"/>
      <c r="Q154" s="7"/>
      <c r="R154" s="7"/>
      <c r="S154" s="7"/>
      <c r="T154" s="7"/>
      <c r="U154" s="7"/>
      <c r="V154" s="7"/>
      <c r="W154" s="207"/>
      <c r="X154" s="7"/>
      <c r="Y154" s="207"/>
      <c r="Z154" s="7"/>
      <c r="AA154" s="207"/>
      <c r="AB154" s="7"/>
      <c r="AC154" s="7"/>
      <c r="AD154" s="7"/>
      <c r="AE154" s="7"/>
      <c r="AF154" s="468"/>
    </row>
    <row r="155" ht="16.5" customHeight="1">
      <c r="A155" s="7"/>
      <c r="B155" s="7"/>
      <c r="C155" s="49"/>
      <c r="D155" s="207"/>
      <c r="E155" s="7"/>
      <c r="F155" s="7"/>
      <c r="G155" s="7"/>
      <c r="H155" s="7"/>
      <c r="I155" s="207"/>
      <c r="J155" s="7"/>
      <c r="K155" s="207"/>
      <c r="L155" s="7"/>
      <c r="M155" s="207"/>
      <c r="N155" s="7"/>
      <c r="O155" s="207"/>
      <c r="P155" s="7"/>
      <c r="Q155" s="7"/>
      <c r="R155" s="7"/>
      <c r="S155" s="7"/>
      <c r="T155" s="7"/>
      <c r="U155" s="7"/>
      <c r="V155" s="7"/>
      <c r="W155" s="207"/>
      <c r="X155" s="7"/>
      <c r="Y155" s="207"/>
      <c r="Z155" s="7"/>
      <c r="AA155" s="207"/>
      <c r="AB155" s="7"/>
      <c r="AC155" s="7"/>
      <c r="AD155" s="7"/>
      <c r="AE155" s="7"/>
      <c r="AF155" s="468"/>
    </row>
    <row r="156" ht="16.5" customHeight="1">
      <c r="A156" s="7"/>
      <c r="B156" s="7"/>
      <c r="C156" s="49"/>
      <c r="D156" s="207"/>
      <c r="E156" s="7"/>
      <c r="F156" s="7"/>
      <c r="G156" s="7"/>
      <c r="H156" s="7"/>
      <c r="I156" s="207"/>
      <c r="J156" s="7"/>
      <c r="K156" s="207"/>
      <c r="L156" s="7"/>
      <c r="M156" s="207"/>
      <c r="N156" s="7"/>
      <c r="O156" s="207"/>
      <c r="P156" s="7"/>
      <c r="Q156" s="7"/>
      <c r="R156" s="7"/>
      <c r="S156" s="7"/>
      <c r="T156" s="7"/>
      <c r="U156" s="7"/>
      <c r="V156" s="7"/>
      <c r="W156" s="207"/>
      <c r="X156" s="7"/>
      <c r="Y156" s="207"/>
      <c r="Z156" s="7"/>
      <c r="AA156" s="207"/>
      <c r="AB156" s="7"/>
      <c r="AC156" s="7"/>
      <c r="AD156" s="7"/>
      <c r="AE156" s="7"/>
      <c r="AF156" s="468"/>
    </row>
    <row r="157" ht="16.5" customHeight="1">
      <c r="A157" s="7"/>
      <c r="B157" s="7"/>
      <c r="C157" s="49"/>
      <c r="D157" s="207"/>
      <c r="E157" s="7"/>
      <c r="F157" s="7"/>
      <c r="G157" s="7"/>
      <c r="H157" s="7"/>
      <c r="I157" s="207"/>
      <c r="J157" s="7"/>
      <c r="K157" s="207"/>
      <c r="L157" s="7"/>
      <c r="M157" s="207"/>
      <c r="N157" s="7"/>
      <c r="O157" s="207"/>
      <c r="P157" s="7"/>
      <c r="Q157" s="7"/>
      <c r="R157" s="7"/>
      <c r="S157" s="7"/>
      <c r="T157" s="7"/>
      <c r="U157" s="7"/>
      <c r="V157" s="7"/>
      <c r="W157" s="207"/>
      <c r="X157" s="7"/>
      <c r="Y157" s="207"/>
      <c r="Z157" s="7"/>
      <c r="AA157" s="207"/>
      <c r="AB157" s="7"/>
      <c r="AC157" s="7"/>
      <c r="AD157" s="7"/>
      <c r="AE157" s="7"/>
      <c r="AF157" s="468"/>
    </row>
    <row r="158" ht="16.5" customHeight="1">
      <c r="A158" s="7"/>
      <c r="B158" s="7"/>
      <c r="C158" s="49"/>
      <c r="D158" s="207"/>
      <c r="E158" s="7"/>
      <c r="F158" s="7"/>
      <c r="G158" s="7"/>
      <c r="H158" s="7"/>
      <c r="I158" s="207"/>
      <c r="J158" s="7"/>
      <c r="K158" s="207"/>
      <c r="L158" s="7"/>
      <c r="M158" s="207"/>
      <c r="N158" s="7"/>
      <c r="O158" s="207"/>
      <c r="P158" s="7"/>
      <c r="Q158" s="7"/>
      <c r="R158" s="7"/>
      <c r="S158" s="7"/>
      <c r="T158" s="7"/>
      <c r="U158" s="7"/>
      <c r="V158" s="7"/>
      <c r="W158" s="207"/>
      <c r="X158" s="7"/>
      <c r="Y158" s="207"/>
      <c r="Z158" s="7"/>
      <c r="AA158" s="207"/>
      <c r="AB158" s="7"/>
      <c r="AC158" s="7"/>
      <c r="AD158" s="7"/>
      <c r="AE158" s="7"/>
      <c r="AF158" s="468"/>
    </row>
    <row r="159" ht="16.5" customHeight="1">
      <c r="A159" s="7"/>
      <c r="B159" s="7"/>
      <c r="C159" s="49"/>
      <c r="D159" s="207"/>
      <c r="E159" s="7"/>
      <c r="F159" s="7"/>
      <c r="G159" s="7"/>
      <c r="H159" s="7"/>
      <c r="I159" s="207"/>
      <c r="J159" s="7"/>
      <c r="K159" s="207"/>
      <c r="L159" s="7"/>
      <c r="M159" s="207"/>
      <c r="N159" s="7"/>
      <c r="O159" s="207"/>
      <c r="P159" s="7"/>
      <c r="Q159" s="7"/>
      <c r="R159" s="7"/>
      <c r="S159" s="7"/>
      <c r="T159" s="7"/>
      <c r="U159" s="7"/>
      <c r="V159" s="7"/>
      <c r="W159" s="207"/>
      <c r="X159" s="7"/>
      <c r="Y159" s="207"/>
      <c r="Z159" s="7"/>
      <c r="AA159" s="207"/>
      <c r="AB159" s="7"/>
      <c r="AC159" s="7"/>
      <c r="AD159" s="7"/>
      <c r="AE159" s="7"/>
      <c r="AF159" s="468"/>
    </row>
    <row r="160" ht="16.5" customHeight="1">
      <c r="A160" s="7"/>
      <c r="B160" s="7"/>
      <c r="C160" s="49"/>
      <c r="D160" s="207"/>
      <c r="E160" s="7"/>
      <c r="F160" s="7"/>
      <c r="G160" s="7"/>
      <c r="H160" s="7"/>
      <c r="I160" s="207"/>
      <c r="J160" s="7"/>
      <c r="K160" s="207"/>
      <c r="L160" s="7"/>
      <c r="M160" s="207"/>
      <c r="N160" s="7"/>
      <c r="O160" s="207"/>
      <c r="P160" s="7"/>
      <c r="Q160" s="7"/>
      <c r="R160" s="7"/>
      <c r="S160" s="7"/>
      <c r="T160" s="7"/>
      <c r="U160" s="7"/>
      <c r="V160" s="7"/>
      <c r="W160" s="207"/>
      <c r="X160" s="7"/>
      <c r="Y160" s="207"/>
      <c r="Z160" s="7"/>
      <c r="AA160" s="207"/>
      <c r="AB160" s="7"/>
      <c r="AC160" s="7"/>
      <c r="AD160" s="7"/>
      <c r="AE160" s="7"/>
      <c r="AF160" s="468"/>
    </row>
    <row r="161" ht="16.5" customHeight="1">
      <c r="A161" s="7"/>
      <c r="B161" s="7"/>
      <c r="C161" s="49"/>
      <c r="D161" s="207"/>
      <c r="E161" s="7"/>
      <c r="F161" s="7"/>
      <c r="G161" s="7"/>
      <c r="H161" s="7"/>
      <c r="I161" s="207"/>
      <c r="J161" s="7"/>
      <c r="K161" s="207"/>
      <c r="L161" s="7"/>
      <c r="M161" s="207"/>
      <c r="N161" s="7"/>
      <c r="O161" s="207"/>
      <c r="P161" s="7"/>
      <c r="Q161" s="7"/>
      <c r="R161" s="7"/>
      <c r="S161" s="7"/>
      <c r="T161" s="7"/>
      <c r="U161" s="7"/>
      <c r="V161" s="7"/>
      <c r="W161" s="207"/>
      <c r="X161" s="7"/>
      <c r="Y161" s="207"/>
      <c r="Z161" s="7"/>
      <c r="AA161" s="207"/>
      <c r="AB161" s="7"/>
      <c r="AC161" s="7"/>
      <c r="AD161" s="7"/>
      <c r="AE161" s="7"/>
      <c r="AF161" s="468"/>
    </row>
    <row r="162" ht="16.5" customHeight="1">
      <c r="A162" s="7"/>
      <c r="B162" s="7"/>
      <c r="C162" s="49"/>
      <c r="D162" s="207"/>
      <c r="E162" s="7"/>
      <c r="F162" s="7"/>
      <c r="G162" s="7"/>
      <c r="H162" s="7"/>
      <c r="I162" s="207"/>
      <c r="J162" s="7"/>
      <c r="K162" s="207"/>
      <c r="L162" s="7"/>
      <c r="M162" s="207"/>
      <c r="N162" s="7"/>
      <c r="O162" s="207"/>
      <c r="P162" s="7"/>
      <c r="Q162" s="7"/>
      <c r="R162" s="7"/>
      <c r="S162" s="7"/>
      <c r="T162" s="7"/>
      <c r="U162" s="7"/>
      <c r="V162" s="7"/>
      <c r="W162" s="207"/>
      <c r="X162" s="7"/>
      <c r="Y162" s="207"/>
      <c r="Z162" s="7"/>
      <c r="AA162" s="207"/>
      <c r="AB162" s="7"/>
      <c r="AC162" s="7"/>
      <c r="AD162" s="7"/>
      <c r="AE162" s="7"/>
      <c r="AF162" s="468"/>
    </row>
    <row r="163" ht="16.5" customHeight="1">
      <c r="A163" s="7"/>
      <c r="B163" s="7"/>
      <c r="C163" s="49"/>
      <c r="D163" s="207"/>
      <c r="E163" s="7"/>
      <c r="F163" s="7"/>
      <c r="G163" s="7"/>
      <c r="H163" s="7"/>
      <c r="I163" s="207"/>
      <c r="J163" s="7"/>
      <c r="K163" s="207"/>
      <c r="L163" s="7"/>
      <c r="M163" s="207"/>
      <c r="N163" s="7"/>
      <c r="O163" s="207"/>
      <c r="P163" s="7"/>
      <c r="Q163" s="7"/>
      <c r="R163" s="7"/>
      <c r="S163" s="7"/>
      <c r="T163" s="7"/>
      <c r="U163" s="7"/>
      <c r="V163" s="7"/>
      <c r="W163" s="207"/>
      <c r="X163" s="7"/>
      <c r="Y163" s="207"/>
      <c r="Z163" s="7"/>
      <c r="AA163" s="207"/>
      <c r="AB163" s="7"/>
      <c r="AC163" s="7"/>
      <c r="AD163" s="7"/>
      <c r="AE163" s="7"/>
      <c r="AF163" s="468"/>
    </row>
    <row r="164" ht="16.5" customHeight="1">
      <c r="A164" s="7"/>
      <c r="B164" s="7"/>
      <c r="C164" s="49"/>
      <c r="D164" s="207"/>
      <c r="E164" s="7"/>
      <c r="F164" s="7"/>
      <c r="G164" s="7"/>
      <c r="H164" s="7"/>
      <c r="I164" s="207"/>
      <c r="J164" s="7"/>
      <c r="K164" s="207"/>
      <c r="L164" s="7"/>
      <c r="M164" s="207"/>
      <c r="N164" s="7"/>
      <c r="O164" s="207"/>
      <c r="P164" s="7"/>
      <c r="Q164" s="7"/>
      <c r="R164" s="7"/>
      <c r="S164" s="7"/>
      <c r="T164" s="7"/>
      <c r="U164" s="7"/>
      <c r="V164" s="7"/>
      <c r="W164" s="207"/>
      <c r="X164" s="7"/>
      <c r="Y164" s="207"/>
      <c r="Z164" s="7"/>
      <c r="AA164" s="207"/>
      <c r="AB164" s="7"/>
      <c r="AC164" s="7"/>
      <c r="AD164" s="7"/>
      <c r="AE164" s="7"/>
      <c r="AF164" s="468"/>
    </row>
    <row r="165" ht="16.5" customHeight="1">
      <c r="A165" s="7"/>
      <c r="B165" s="7"/>
      <c r="C165" s="49"/>
      <c r="D165" s="207"/>
      <c r="E165" s="7"/>
      <c r="F165" s="7"/>
      <c r="G165" s="7"/>
      <c r="H165" s="7"/>
      <c r="I165" s="207"/>
      <c r="J165" s="7"/>
      <c r="K165" s="207"/>
      <c r="L165" s="7"/>
      <c r="M165" s="207"/>
      <c r="N165" s="7"/>
      <c r="O165" s="207"/>
      <c r="P165" s="7"/>
      <c r="Q165" s="7"/>
      <c r="R165" s="7"/>
      <c r="S165" s="7"/>
      <c r="T165" s="7"/>
      <c r="U165" s="7"/>
      <c r="V165" s="7"/>
      <c r="W165" s="207"/>
      <c r="X165" s="7"/>
      <c r="Y165" s="207"/>
      <c r="Z165" s="7"/>
      <c r="AA165" s="207"/>
      <c r="AB165" s="7"/>
      <c r="AC165" s="7"/>
      <c r="AD165" s="7"/>
      <c r="AE165" s="7"/>
      <c r="AF165" s="468"/>
    </row>
    <row r="166" ht="16.5" customHeight="1">
      <c r="A166" s="7"/>
      <c r="B166" s="7"/>
      <c r="C166" s="49"/>
      <c r="D166" s="207"/>
      <c r="E166" s="7"/>
      <c r="F166" s="7"/>
      <c r="G166" s="7"/>
      <c r="H166" s="7"/>
      <c r="I166" s="207"/>
      <c r="J166" s="7"/>
      <c r="K166" s="207"/>
      <c r="L166" s="7"/>
      <c r="M166" s="207"/>
      <c r="N166" s="7"/>
      <c r="O166" s="207"/>
      <c r="P166" s="7"/>
      <c r="Q166" s="7"/>
      <c r="R166" s="7"/>
      <c r="S166" s="7"/>
      <c r="T166" s="7"/>
      <c r="U166" s="7"/>
      <c r="V166" s="7"/>
      <c r="W166" s="207"/>
      <c r="X166" s="7"/>
      <c r="Y166" s="207"/>
      <c r="Z166" s="7"/>
      <c r="AA166" s="207"/>
      <c r="AB166" s="7"/>
      <c r="AC166" s="7"/>
      <c r="AD166" s="7"/>
      <c r="AE166" s="7"/>
      <c r="AF166" s="468"/>
    </row>
    <row r="167" ht="16.5" customHeight="1">
      <c r="A167" s="7"/>
      <c r="B167" s="7"/>
      <c r="C167" s="49"/>
      <c r="D167" s="207"/>
      <c r="E167" s="7"/>
      <c r="F167" s="7"/>
      <c r="G167" s="7"/>
      <c r="H167" s="7"/>
      <c r="I167" s="207"/>
      <c r="J167" s="7"/>
      <c r="K167" s="207"/>
      <c r="L167" s="7"/>
      <c r="M167" s="207"/>
      <c r="N167" s="7"/>
      <c r="O167" s="207"/>
      <c r="P167" s="7"/>
      <c r="Q167" s="7"/>
      <c r="R167" s="7"/>
      <c r="S167" s="7"/>
      <c r="T167" s="7"/>
      <c r="U167" s="7"/>
      <c r="V167" s="7"/>
      <c r="W167" s="207"/>
      <c r="X167" s="7"/>
      <c r="Y167" s="207"/>
      <c r="Z167" s="7"/>
      <c r="AA167" s="207"/>
      <c r="AB167" s="7"/>
      <c r="AC167" s="7"/>
      <c r="AD167" s="7"/>
      <c r="AE167" s="7"/>
      <c r="AF167" s="468"/>
    </row>
    <row r="168" ht="16.5" customHeight="1">
      <c r="A168" s="7"/>
      <c r="B168" s="7"/>
      <c r="C168" s="49"/>
      <c r="D168" s="207"/>
      <c r="E168" s="7"/>
      <c r="F168" s="7"/>
      <c r="G168" s="7"/>
      <c r="H168" s="7"/>
      <c r="I168" s="207"/>
      <c r="J168" s="7"/>
      <c r="K168" s="207"/>
      <c r="L168" s="7"/>
      <c r="M168" s="207"/>
      <c r="N168" s="7"/>
      <c r="O168" s="207"/>
      <c r="P168" s="7"/>
      <c r="Q168" s="7"/>
      <c r="R168" s="7"/>
      <c r="S168" s="7"/>
      <c r="T168" s="7"/>
      <c r="U168" s="7"/>
      <c r="V168" s="7"/>
      <c r="W168" s="207"/>
      <c r="X168" s="7"/>
      <c r="Y168" s="207"/>
      <c r="Z168" s="7"/>
      <c r="AA168" s="207"/>
      <c r="AB168" s="7"/>
      <c r="AC168" s="7"/>
      <c r="AD168" s="7"/>
      <c r="AE168" s="7"/>
      <c r="AF168" s="468"/>
    </row>
    <row r="169" ht="16.5" customHeight="1">
      <c r="A169" s="7"/>
      <c r="B169" s="7"/>
      <c r="C169" s="49"/>
      <c r="D169" s="207"/>
      <c r="E169" s="7"/>
      <c r="F169" s="7"/>
      <c r="G169" s="7"/>
      <c r="H169" s="7"/>
      <c r="I169" s="207"/>
      <c r="J169" s="7"/>
      <c r="K169" s="207"/>
      <c r="L169" s="7"/>
      <c r="M169" s="207"/>
      <c r="N169" s="7"/>
      <c r="O169" s="207"/>
      <c r="P169" s="7"/>
      <c r="Q169" s="7"/>
      <c r="R169" s="7"/>
      <c r="S169" s="7"/>
      <c r="T169" s="7"/>
      <c r="U169" s="7"/>
      <c r="V169" s="7"/>
      <c r="W169" s="207"/>
      <c r="X169" s="7"/>
      <c r="Y169" s="207"/>
      <c r="Z169" s="7"/>
      <c r="AA169" s="207"/>
      <c r="AB169" s="7"/>
      <c r="AC169" s="7"/>
      <c r="AD169" s="7"/>
      <c r="AE169" s="7"/>
      <c r="AF169" s="468"/>
    </row>
    <row r="170" ht="16.5" customHeight="1">
      <c r="A170" s="7"/>
      <c r="B170" s="7"/>
      <c r="C170" s="49"/>
      <c r="D170" s="207"/>
      <c r="E170" s="7"/>
      <c r="F170" s="7"/>
      <c r="G170" s="7"/>
      <c r="H170" s="7"/>
      <c r="I170" s="207"/>
      <c r="J170" s="7"/>
      <c r="K170" s="207"/>
      <c r="L170" s="7"/>
      <c r="M170" s="207"/>
      <c r="N170" s="7"/>
      <c r="O170" s="207"/>
      <c r="P170" s="7"/>
      <c r="Q170" s="7"/>
      <c r="R170" s="7"/>
      <c r="S170" s="7"/>
      <c r="T170" s="7"/>
      <c r="U170" s="7"/>
      <c r="V170" s="7"/>
      <c r="W170" s="207"/>
      <c r="X170" s="7"/>
      <c r="Y170" s="207"/>
      <c r="Z170" s="7"/>
      <c r="AA170" s="207"/>
      <c r="AB170" s="7"/>
      <c r="AC170" s="7"/>
      <c r="AD170" s="7"/>
      <c r="AE170" s="7"/>
      <c r="AF170" s="468"/>
    </row>
    <row r="171" ht="16.5" customHeight="1">
      <c r="A171" s="7"/>
      <c r="B171" s="7"/>
      <c r="C171" s="49"/>
      <c r="D171" s="207"/>
      <c r="E171" s="7"/>
      <c r="F171" s="7"/>
      <c r="G171" s="7"/>
      <c r="H171" s="7"/>
      <c r="I171" s="207"/>
      <c r="J171" s="7"/>
      <c r="K171" s="207"/>
      <c r="L171" s="7"/>
      <c r="M171" s="207"/>
      <c r="N171" s="7"/>
      <c r="O171" s="207"/>
      <c r="P171" s="7"/>
      <c r="Q171" s="7"/>
      <c r="R171" s="7"/>
      <c r="S171" s="7"/>
      <c r="T171" s="7"/>
      <c r="U171" s="7"/>
      <c r="V171" s="7"/>
      <c r="W171" s="207"/>
      <c r="X171" s="7"/>
      <c r="Y171" s="207"/>
      <c r="Z171" s="7"/>
      <c r="AA171" s="207"/>
      <c r="AB171" s="7"/>
      <c r="AC171" s="7"/>
      <c r="AD171" s="7"/>
      <c r="AE171" s="7"/>
      <c r="AF171" s="468"/>
    </row>
    <row r="172" ht="16.5" customHeight="1">
      <c r="A172" s="7"/>
      <c r="B172" s="7"/>
      <c r="C172" s="49"/>
      <c r="D172" s="207"/>
      <c r="E172" s="7"/>
      <c r="F172" s="7"/>
      <c r="G172" s="7"/>
      <c r="H172" s="7"/>
      <c r="I172" s="207"/>
      <c r="J172" s="7"/>
      <c r="K172" s="207"/>
      <c r="L172" s="7"/>
      <c r="M172" s="207"/>
      <c r="N172" s="7"/>
      <c r="O172" s="207"/>
      <c r="P172" s="7"/>
      <c r="Q172" s="7"/>
      <c r="R172" s="7"/>
      <c r="S172" s="7"/>
      <c r="T172" s="7"/>
      <c r="U172" s="7"/>
      <c r="V172" s="7"/>
      <c r="W172" s="207"/>
      <c r="X172" s="7"/>
      <c r="Y172" s="207"/>
      <c r="Z172" s="7"/>
      <c r="AA172" s="207"/>
      <c r="AB172" s="7"/>
      <c r="AC172" s="7"/>
      <c r="AD172" s="7"/>
      <c r="AE172" s="7"/>
      <c r="AF172" s="468"/>
    </row>
    <row r="173" ht="16.5" customHeight="1">
      <c r="A173" s="7"/>
      <c r="B173" s="7"/>
      <c r="C173" s="49"/>
      <c r="D173" s="207"/>
      <c r="E173" s="7"/>
      <c r="F173" s="7"/>
      <c r="G173" s="7"/>
      <c r="H173" s="7"/>
      <c r="I173" s="207"/>
      <c r="J173" s="7"/>
      <c r="K173" s="207"/>
      <c r="L173" s="7"/>
      <c r="M173" s="207"/>
      <c r="N173" s="7"/>
      <c r="O173" s="207"/>
      <c r="P173" s="7"/>
      <c r="Q173" s="7"/>
      <c r="R173" s="7"/>
      <c r="S173" s="7"/>
      <c r="T173" s="7"/>
      <c r="U173" s="7"/>
      <c r="V173" s="7"/>
      <c r="W173" s="207"/>
      <c r="X173" s="7"/>
      <c r="Y173" s="207"/>
      <c r="Z173" s="7"/>
      <c r="AA173" s="207"/>
      <c r="AB173" s="7"/>
      <c r="AC173" s="7"/>
      <c r="AD173" s="7"/>
      <c r="AE173" s="7"/>
      <c r="AF173" s="468"/>
    </row>
    <row r="174" ht="16.5" customHeight="1">
      <c r="A174" s="7"/>
      <c r="B174" s="7"/>
      <c r="C174" s="49"/>
      <c r="D174" s="207"/>
      <c r="E174" s="7"/>
      <c r="F174" s="7"/>
      <c r="G174" s="7"/>
      <c r="H174" s="7"/>
      <c r="I174" s="207"/>
      <c r="J174" s="7"/>
      <c r="K174" s="207"/>
      <c r="L174" s="7"/>
      <c r="M174" s="207"/>
      <c r="N174" s="7"/>
      <c r="O174" s="207"/>
      <c r="P174" s="7"/>
      <c r="Q174" s="7"/>
      <c r="R174" s="7"/>
      <c r="S174" s="7"/>
      <c r="T174" s="7"/>
      <c r="U174" s="7"/>
      <c r="V174" s="7"/>
      <c r="W174" s="207"/>
      <c r="X174" s="7"/>
      <c r="Y174" s="207"/>
      <c r="Z174" s="7"/>
      <c r="AA174" s="207"/>
      <c r="AB174" s="7"/>
      <c r="AC174" s="7"/>
      <c r="AD174" s="7"/>
      <c r="AE174" s="7"/>
      <c r="AF174" s="468"/>
    </row>
    <row r="175" ht="16.5" customHeight="1">
      <c r="A175" s="7"/>
      <c r="B175" s="7"/>
      <c r="C175" s="49"/>
      <c r="D175" s="207"/>
      <c r="E175" s="7"/>
      <c r="F175" s="7"/>
      <c r="G175" s="7"/>
      <c r="H175" s="7"/>
      <c r="I175" s="207"/>
      <c r="J175" s="7"/>
      <c r="K175" s="207"/>
      <c r="L175" s="7"/>
      <c r="M175" s="207"/>
      <c r="N175" s="7"/>
      <c r="O175" s="207"/>
      <c r="P175" s="7"/>
      <c r="Q175" s="7"/>
      <c r="R175" s="7"/>
      <c r="S175" s="7"/>
      <c r="T175" s="7"/>
      <c r="U175" s="7"/>
      <c r="V175" s="7"/>
      <c r="W175" s="207"/>
      <c r="X175" s="7"/>
      <c r="Y175" s="207"/>
      <c r="Z175" s="7"/>
      <c r="AA175" s="207"/>
      <c r="AB175" s="7"/>
      <c r="AC175" s="7"/>
      <c r="AD175" s="7"/>
      <c r="AE175" s="7"/>
      <c r="AF175" s="468"/>
    </row>
    <row r="176" ht="16.5" customHeight="1">
      <c r="A176" s="7"/>
      <c r="B176" s="7"/>
      <c r="C176" s="49"/>
      <c r="D176" s="207"/>
      <c r="E176" s="7"/>
      <c r="F176" s="7"/>
      <c r="G176" s="7"/>
      <c r="H176" s="7"/>
      <c r="I176" s="207"/>
      <c r="J176" s="7"/>
      <c r="K176" s="207"/>
      <c r="L176" s="7"/>
      <c r="M176" s="207"/>
      <c r="N176" s="7"/>
      <c r="O176" s="207"/>
      <c r="P176" s="7"/>
      <c r="Q176" s="7"/>
      <c r="R176" s="7"/>
      <c r="S176" s="7"/>
      <c r="T176" s="7"/>
      <c r="U176" s="7"/>
      <c r="V176" s="7"/>
      <c r="W176" s="207"/>
      <c r="X176" s="7"/>
      <c r="Y176" s="207"/>
      <c r="Z176" s="7"/>
      <c r="AA176" s="207"/>
      <c r="AB176" s="7"/>
      <c r="AC176" s="7"/>
      <c r="AD176" s="7"/>
      <c r="AE176" s="7"/>
      <c r="AF176" s="468"/>
    </row>
    <row r="177" ht="16.5" customHeight="1">
      <c r="A177" s="7"/>
      <c r="B177" s="7"/>
      <c r="C177" s="49"/>
      <c r="D177" s="207"/>
      <c r="E177" s="7"/>
      <c r="F177" s="7"/>
      <c r="G177" s="7"/>
      <c r="H177" s="7"/>
      <c r="I177" s="207"/>
      <c r="J177" s="7"/>
      <c r="K177" s="207"/>
      <c r="L177" s="7"/>
      <c r="M177" s="207"/>
      <c r="N177" s="7"/>
      <c r="O177" s="207"/>
      <c r="P177" s="7"/>
      <c r="Q177" s="7"/>
      <c r="R177" s="7"/>
      <c r="S177" s="7"/>
      <c r="T177" s="7"/>
      <c r="U177" s="7"/>
      <c r="V177" s="7"/>
      <c r="W177" s="207"/>
      <c r="X177" s="7"/>
      <c r="Y177" s="207"/>
      <c r="Z177" s="7"/>
      <c r="AA177" s="207"/>
      <c r="AB177" s="7"/>
      <c r="AC177" s="7"/>
      <c r="AD177" s="7"/>
      <c r="AE177" s="7"/>
      <c r="AF177" s="468"/>
    </row>
    <row r="178" ht="16.5" customHeight="1">
      <c r="A178" s="7"/>
      <c r="B178" s="7"/>
      <c r="C178" s="49"/>
      <c r="D178" s="207"/>
      <c r="E178" s="7"/>
      <c r="F178" s="7"/>
      <c r="G178" s="7"/>
      <c r="H178" s="7"/>
      <c r="I178" s="207"/>
      <c r="J178" s="7"/>
      <c r="K178" s="207"/>
      <c r="L178" s="7"/>
      <c r="M178" s="207"/>
      <c r="N178" s="7"/>
      <c r="O178" s="207"/>
      <c r="P178" s="7"/>
      <c r="Q178" s="7"/>
      <c r="R178" s="7"/>
      <c r="S178" s="7"/>
      <c r="T178" s="7"/>
      <c r="U178" s="7"/>
      <c r="V178" s="7"/>
      <c r="W178" s="207"/>
      <c r="X178" s="7"/>
      <c r="Y178" s="207"/>
      <c r="Z178" s="7"/>
      <c r="AA178" s="207"/>
      <c r="AB178" s="7"/>
      <c r="AC178" s="7"/>
      <c r="AD178" s="7"/>
      <c r="AE178" s="7"/>
      <c r="AF178" s="468"/>
    </row>
    <row r="179" ht="16.5" customHeight="1">
      <c r="A179" s="7"/>
      <c r="B179" s="7"/>
      <c r="C179" s="49"/>
      <c r="D179" s="207"/>
      <c r="E179" s="7"/>
      <c r="F179" s="7"/>
      <c r="G179" s="7"/>
      <c r="H179" s="7"/>
      <c r="I179" s="207"/>
      <c r="J179" s="7"/>
      <c r="K179" s="207"/>
      <c r="L179" s="7"/>
      <c r="M179" s="207"/>
      <c r="N179" s="7"/>
      <c r="O179" s="207"/>
      <c r="P179" s="7"/>
      <c r="Q179" s="7"/>
      <c r="R179" s="7"/>
      <c r="S179" s="7"/>
      <c r="T179" s="7"/>
      <c r="U179" s="7"/>
      <c r="V179" s="7"/>
      <c r="W179" s="207"/>
      <c r="X179" s="7"/>
      <c r="Y179" s="207"/>
      <c r="Z179" s="7"/>
      <c r="AA179" s="207"/>
      <c r="AB179" s="7"/>
      <c r="AC179" s="7"/>
      <c r="AD179" s="7"/>
      <c r="AE179" s="7"/>
      <c r="AF179" s="468"/>
    </row>
    <row r="180" ht="16.5" customHeight="1">
      <c r="A180" s="392"/>
      <c r="B180" s="392"/>
      <c r="D180" s="392"/>
      <c r="E180" s="392"/>
      <c r="F180" s="392"/>
      <c r="G180" s="392"/>
      <c r="H180" s="392"/>
      <c r="I180" s="392"/>
      <c r="J180" s="392"/>
      <c r="K180" s="392"/>
      <c r="L180" s="392"/>
      <c r="M180" s="392"/>
      <c r="N180" s="392"/>
      <c r="O180" s="392"/>
      <c r="P180" s="392"/>
      <c r="Q180" s="392"/>
      <c r="R180" s="392"/>
      <c r="S180" s="392"/>
      <c r="T180" s="392"/>
      <c r="U180" s="392"/>
      <c r="V180" s="392"/>
      <c r="W180" s="392"/>
      <c r="X180" s="392"/>
      <c r="Y180" s="392"/>
      <c r="Z180" s="392"/>
      <c r="AA180" s="392"/>
      <c r="AB180" s="392"/>
      <c r="AC180" s="392"/>
      <c r="AD180" s="392"/>
      <c r="AE180" s="392"/>
      <c r="AF180" s="392"/>
    </row>
    <row r="181" ht="16.5" customHeight="1">
      <c r="A181" s="392"/>
      <c r="B181" s="392"/>
      <c r="D181" s="392"/>
      <c r="E181" s="392"/>
      <c r="F181" s="392"/>
      <c r="G181" s="392"/>
      <c r="H181" s="392"/>
      <c r="I181" s="392"/>
      <c r="J181" s="392"/>
      <c r="K181" s="392"/>
      <c r="L181" s="392"/>
      <c r="M181" s="392"/>
      <c r="N181" s="392"/>
      <c r="O181" s="392"/>
      <c r="P181" s="392"/>
      <c r="Q181" s="392"/>
      <c r="R181" s="392"/>
      <c r="S181" s="392"/>
      <c r="T181" s="392"/>
      <c r="U181" s="392"/>
      <c r="V181" s="392"/>
      <c r="W181" s="392"/>
      <c r="X181" s="392"/>
      <c r="Y181" s="392"/>
      <c r="Z181" s="392"/>
      <c r="AA181" s="392"/>
      <c r="AB181" s="392"/>
      <c r="AC181" s="392"/>
      <c r="AD181" s="392"/>
      <c r="AE181" s="392"/>
      <c r="AF181" s="392"/>
    </row>
    <row r="182" ht="16.5" customHeight="1">
      <c r="A182" s="392"/>
      <c r="B182" s="392"/>
      <c r="D182" s="392"/>
      <c r="E182" s="392"/>
      <c r="F182" s="392"/>
      <c r="G182" s="392"/>
      <c r="H182" s="392"/>
      <c r="I182" s="392"/>
      <c r="J182" s="392"/>
      <c r="K182" s="392"/>
      <c r="L182" s="392"/>
      <c r="M182" s="392"/>
      <c r="N182" s="392"/>
      <c r="O182" s="392"/>
      <c r="P182" s="392"/>
      <c r="Q182" s="392"/>
      <c r="R182" s="392"/>
      <c r="S182" s="392"/>
      <c r="T182" s="392"/>
      <c r="U182" s="392"/>
      <c r="V182" s="392"/>
      <c r="W182" s="392"/>
      <c r="X182" s="392"/>
      <c r="Y182" s="392"/>
      <c r="Z182" s="392"/>
      <c r="AA182" s="392"/>
      <c r="AB182" s="392"/>
      <c r="AC182" s="392"/>
      <c r="AD182" s="392"/>
      <c r="AE182" s="392"/>
      <c r="AF182" s="392"/>
    </row>
    <row r="183" ht="16.5" customHeight="1">
      <c r="A183" s="392"/>
      <c r="B183" s="392"/>
      <c r="D183" s="392"/>
      <c r="E183" s="392"/>
      <c r="F183" s="392"/>
      <c r="G183" s="392"/>
      <c r="H183" s="392"/>
      <c r="I183" s="392"/>
      <c r="J183" s="392"/>
      <c r="K183" s="392"/>
      <c r="L183" s="392"/>
      <c r="M183" s="392"/>
      <c r="N183" s="392"/>
      <c r="O183" s="392"/>
      <c r="P183" s="392"/>
      <c r="Q183" s="392"/>
      <c r="R183" s="392"/>
      <c r="S183" s="392"/>
      <c r="T183" s="392"/>
      <c r="U183" s="392"/>
      <c r="V183" s="392"/>
      <c r="W183" s="392"/>
      <c r="X183" s="392"/>
      <c r="Y183" s="392"/>
      <c r="Z183" s="392"/>
      <c r="AA183" s="392"/>
      <c r="AB183" s="392"/>
      <c r="AC183" s="392"/>
      <c r="AD183" s="392"/>
      <c r="AE183" s="392"/>
      <c r="AF183" s="392"/>
    </row>
    <row r="184" ht="16.5" customHeight="1">
      <c r="A184" s="392"/>
      <c r="B184" s="392"/>
      <c r="D184" s="392"/>
      <c r="E184" s="392"/>
      <c r="F184" s="392"/>
      <c r="G184" s="392"/>
      <c r="H184" s="392"/>
      <c r="I184" s="392"/>
      <c r="J184" s="392"/>
      <c r="K184" s="392"/>
      <c r="L184" s="392"/>
      <c r="M184" s="392"/>
      <c r="N184" s="392"/>
      <c r="O184" s="392"/>
      <c r="P184" s="392"/>
      <c r="Q184" s="392"/>
      <c r="R184" s="392"/>
      <c r="S184" s="392"/>
      <c r="T184" s="392"/>
      <c r="U184" s="392"/>
      <c r="V184" s="392"/>
      <c r="W184" s="392"/>
      <c r="X184" s="392"/>
      <c r="Y184" s="392"/>
      <c r="Z184" s="392"/>
      <c r="AA184" s="392"/>
      <c r="AB184" s="392"/>
      <c r="AC184" s="392"/>
      <c r="AD184" s="392"/>
      <c r="AE184" s="392"/>
      <c r="AF184" s="392"/>
    </row>
    <row r="185" ht="16.5" customHeight="1">
      <c r="A185" s="392"/>
      <c r="B185" s="392"/>
      <c r="D185" s="392"/>
      <c r="E185" s="392"/>
      <c r="F185" s="392"/>
      <c r="G185" s="392"/>
      <c r="H185" s="392"/>
      <c r="I185" s="392"/>
      <c r="J185" s="392"/>
      <c r="K185" s="392"/>
      <c r="L185" s="392"/>
      <c r="M185" s="392"/>
      <c r="N185" s="392"/>
      <c r="O185" s="392"/>
      <c r="P185" s="392"/>
      <c r="Q185" s="392"/>
      <c r="R185" s="392"/>
      <c r="S185" s="392"/>
      <c r="T185" s="392"/>
      <c r="U185" s="392"/>
      <c r="V185" s="392"/>
      <c r="W185" s="392"/>
      <c r="X185" s="392"/>
      <c r="Y185" s="392"/>
      <c r="Z185" s="392"/>
      <c r="AA185" s="392"/>
      <c r="AB185" s="392"/>
      <c r="AC185" s="392"/>
      <c r="AD185" s="392"/>
      <c r="AE185" s="392"/>
      <c r="AF185" s="392"/>
    </row>
    <row r="186" ht="16.5" customHeight="1">
      <c r="A186" s="392"/>
      <c r="B186" s="392"/>
      <c r="D186" s="392"/>
      <c r="E186" s="392"/>
      <c r="F186" s="392"/>
      <c r="G186" s="392"/>
      <c r="H186" s="392"/>
      <c r="I186" s="392"/>
      <c r="J186" s="392"/>
      <c r="K186" s="392"/>
      <c r="L186" s="392"/>
      <c r="M186" s="392"/>
      <c r="N186" s="392"/>
      <c r="O186" s="392"/>
      <c r="P186" s="392"/>
      <c r="Q186" s="392"/>
      <c r="R186" s="392"/>
      <c r="S186" s="392"/>
      <c r="T186" s="392"/>
      <c r="U186" s="392"/>
      <c r="V186" s="392"/>
      <c r="W186" s="392"/>
      <c r="X186" s="392"/>
      <c r="Y186" s="392"/>
      <c r="Z186" s="392"/>
      <c r="AA186" s="392"/>
      <c r="AB186" s="392"/>
      <c r="AC186" s="392"/>
      <c r="AD186" s="392"/>
      <c r="AE186" s="392"/>
      <c r="AF186" s="392"/>
    </row>
    <row r="187" ht="16.5" customHeight="1">
      <c r="A187" s="7"/>
      <c r="B187" s="7"/>
      <c r="C187" s="49"/>
      <c r="D187" s="207"/>
      <c r="E187" s="7"/>
      <c r="F187" s="7"/>
      <c r="G187" s="7"/>
      <c r="H187" s="7"/>
      <c r="I187" s="207"/>
      <c r="J187" s="7"/>
      <c r="K187" s="207"/>
      <c r="L187" s="7"/>
      <c r="M187" s="207"/>
      <c r="N187" s="7"/>
      <c r="O187" s="207"/>
      <c r="P187" s="7"/>
      <c r="Q187" s="7"/>
      <c r="R187" s="7"/>
      <c r="S187" s="7"/>
      <c r="T187" s="7"/>
      <c r="U187" s="7"/>
      <c r="V187" s="7"/>
      <c r="W187" s="207"/>
      <c r="X187" s="7"/>
      <c r="Y187" s="207"/>
      <c r="Z187" s="7"/>
      <c r="AA187" s="207"/>
      <c r="AB187" s="7"/>
      <c r="AC187" s="7"/>
      <c r="AD187" s="7"/>
      <c r="AE187" s="7"/>
      <c r="AF187" s="468"/>
    </row>
    <row r="188" ht="16.5" customHeight="1">
      <c r="A188" s="7"/>
      <c r="B188" s="7"/>
      <c r="C188" s="49"/>
      <c r="D188" s="207"/>
      <c r="E188" s="7"/>
      <c r="F188" s="7"/>
      <c r="G188" s="7"/>
      <c r="H188" s="7"/>
      <c r="I188" s="207"/>
      <c r="J188" s="7"/>
      <c r="K188" s="207"/>
      <c r="L188" s="7"/>
      <c r="M188" s="207"/>
      <c r="N188" s="7"/>
      <c r="O188" s="207"/>
      <c r="P188" s="7"/>
      <c r="Q188" s="7"/>
      <c r="R188" s="7"/>
      <c r="S188" s="7"/>
      <c r="T188" s="7"/>
      <c r="U188" s="7"/>
      <c r="V188" s="7"/>
      <c r="W188" s="207"/>
      <c r="X188" s="7"/>
      <c r="Y188" s="207"/>
      <c r="Z188" s="7"/>
      <c r="AA188" s="207"/>
      <c r="AB188" s="7"/>
      <c r="AC188" s="7"/>
      <c r="AD188" s="7"/>
      <c r="AE188" s="7"/>
      <c r="AF188" s="468"/>
    </row>
    <row r="189" ht="16.5" customHeight="1">
      <c r="A189" s="7"/>
      <c r="B189" s="7"/>
      <c r="C189" s="49"/>
      <c r="D189" s="207"/>
      <c r="E189" s="7"/>
      <c r="F189" s="7"/>
      <c r="G189" s="7"/>
      <c r="H189" s="7"/>
      <c r="I189" s="207"/>
      <c r="J189" s="7"/>
      <c r="K189" s="207"/>
      <c r="L189" s="7"/>
      <c r="M189" s="207"/>
      <c r="N189" s="7"/>
      <c r="O189" s="207"/>
      <c r="P189" s="7"/>
      <c r="Q189" s="7"/>
      <c r="R189" s="7"/>
      <c r="S189" s="7"/>
      <c r="T189" s="7"/>
      <c r="U189" s="7"/>
      <c r="V189" s="7"/>
      <c r="W189" s="207"/>
      <c r="X189" s="7"/>
      <c r="Y189" s="207"/>
      <c r="Z189" s="7"/>
      <c r="AA189" s="207"/>
      <c r="AB189" s="7"/>
      <c r="AC189" s="7"/>
      <c r="AD189" s="7"/>
      <c r="AE189" s="7"/>
      <c r="AF189" s="468"/>
    </row>
    <row r="190" ht="16.5" customHeight="1">
      <c r="A190" s="7"/>
      <c r="B190" s="7"/>
      <c r="C190" s="49"/>
      <c r="D190" s="207"/>
      <c r="E190" s="7"/>
      <c r="F190" s="7"/>
      <c r="G190" s="7"/>
      <c r="H190" s="7"/>
      <c r="I190" s="207"/>
      <c r="J190" s="7"/>
      <c r="K190" s="207"/>
      <c r="L190" s="7"/>
      <c r="M190" s="207"/>
      <c r="N190" s="7"/>
      <c r="O190" s="207"/>
      <c r="P190" s="7"/>
      <c r="Q190" s="7"/>
      <c r="R190" s="7"/>
      <c r="S190" s="7"/>
      <c r="T190" s="7"/>
      <c r="U190" s="7"/>
      <c r="V190" s="7"/>
      <c r="W190" s="207"/>
      <c r="X190" s="7"/>
      <c r="Y190" s="207"/>
      <c r="Z190" s="7"/>
      <c r="AA190" s="207"/>
      <c r="AB190" s="7"/>
      <c r="AC190" s="7"/>
      <c r="AD190" s="7"/>
      <c r="AE190" s="7"/>
      <c r="AF190" s="468"/>
    </row>
    <row r="191" ht="16.5" customHeight="1">
      <c r="A191" s="7"/>
      <c r="B191" s="7"/>
      <c r="C191" s="49"/>
      <c r="D191" s="207"/>
      <c r="E191" s="7"/>
      <c r="F191" s="7"/>
      <c r="G191" s="7"/>
      <c r="H191" s="7"/>
      <c r="I191" s="207"/>
      <c r="J191" s="7"/>
      <c r="K191" s="207"/>
      <c r="L191" s="7"/>
      <c r="M191" s="207"/>
      <c r="N191" s="7"/>
      <c r="O191" s="207"/>
      <c r="P191" s="7"/>
      <c r="Q191" s="7"/>
      <c r="R191" s="7"/>
      <c r="S191" s="7"/>
      <c r="T191" s="7"/>
      <c r="U191" s="7"/>
      <c r="V191" s="7"/>
      <c r="W191" s="207"/>
      <c r="X191" s="7"/>
      <c r="Y191" s="207"/>
      <c r="Z191" s="7"/>
      <c r="AA191" s="207"/>
      <c r="AB191" s="7"/>
      <c r="AC191" s="7"/>
      <c r="AD191" s="7"/>
      <c r="AE191" s="7"/>
      <c r="AF191" s="468"/>
    </row>
    <row r="192" ht="16.5" customHeight="1">
      <c r="A192" s="7"/>
      <c r="B192" s="7"/>
      <c r="C192" s="49"/>
      <c r="D192" s="207"/>
      <c r="E192" s="7"/>
      <c r="F192" s="7"/>
      <c r="G192" s="7"/>
      <c r="H192" s="7"/>
      <c r="I192" s="207"/>
      <c r="J192" s="7"/>
      <c r="K192" s="207"/>
      <c r="L192" s="7"/>
      <c r="M192" s="207"/>
      <c r="N192" s="7"/>
      <c r="O192" s="207"/>
      <c r="P192" s="7"/>
      <c r="Q192" s="7"/>
      <c r="R192" s="7"/>
      <c r="S192" s="7"/>
      <c r="T192" s="7"/>
      <c r="U192" s="7"/>
      <c r="V192" s="7"/>
      <c r="W192" s="207"/>
      <c r="X192" s="7"/>
      <c r="Y192" s="207"/>
      <c r="Z192" s="7"/>
      <c r="AA192" s="207"/>
      <c r="AB192" s="7"/>
      <c r="AC192" s="7"/>
      <c r="AD192" s="7"/>
      <c r="AE192" s="7"/>
      <c r="AF192" s="468"/>
    </row>
    <row r="193" ht="16.5" customHeight="1">
      <c r="A193" s="7"/>
      <c r="B193" s="7"/>
      <c r="C193" s="49"/>
      <c r="D193" s="207"/>
      <c r="E193" s="7"/>
      <c r="F193" s="7"/>
      <c r="G193" s="7"/>
      <c r="H193" s="7"/>
      <c r="I193" s="207"/>
      <c r="J193" s="7"/>
      <c r="K193" s="207"/>
      <c r="L193" s="7"/>
      <c r="M193" s="207"/>
      <c r="N193" s="7"/>
      <c r="O193" s="207"/>
      <c r="P193" s="7"/>
      <c r="Q193" s="7"/>
      <c r="R193" s="7"/>
      <c r="S193" s="7"/>
      <c r="T193" s="7"/>
      <c r="U193" s="7"/>
      <c r="V193" s="7"/>
      <c r="W193" s="207"/>
      <c r="X193" s="7"/>
      <c r="Y193" s="207"/>
      <c r="Z193" s="7"/>
      <c r="AA193" s="207"/>
      <c r="AB193" s="7"/>
      <c r="AC193" s="7"/>
      <c r="AD193" s="7"/>
      <c r="AE193" s="7"/>
      <c r="AF193" s="468"/>
    </row>
    <row r="194" ht="16.5" customHeight="1">
      <c r="A194" s="7"/>
      <c r="B194" s="7"/>
      <c r="C194" s="49"/>
      <c r="D194" s="207"/>
      <c r="E194" s="7"/>
      <c r="F194" s="7"/>
      <c r="G194" s="7"/>
      <c r="H194" s="7"/>
      <c r="I194" s="207"/>
      <c r="J194" s="7"/>
      <c r="K194" s="207"/>
      <c r="L194" s="7"/>
      <c r="M194" s="207"/>
      <c r="N194" s="7"/>
      <c r="O194" s="207"/>
      <c r="P194" s="7"/>
      <c r="Q194" s="7"/>
      <c r="R194" s="7"/>
      <c r="S194" s="7"/>
      <c r="T194" s="7"/>
      <c r="U194" s="7"/>
      <c r="V194" s="7"/>
      <c r="W194" s="207"/>
      <c r="X194" s="7"/>
      <c r="Y194" s="207"/>
      <c r="Z194" s="7"/>
      <c r="AA194" s="207"/>
      <c r="AB194" s="7"/>
      <c r="AC194" s="7"/>
      <c r="AD194" s="7"/>
      <c r="AE194" s="7"/>
      <c r="AF194" s="468"/>
    </row>
    <row r="195" ht="16.5" customHeight="1">
      <c r="A195" s="7"/>
      <c r="B195" s="7"/>
      <c r="C195" s="49"/>
      <c r="D195" s="207"/>
      <c r="E195" s="7"/>
      <c r="F195" s="7"/>
      <c r="G195" s="7"/>
      <c r="H195" s="7"/>
      <c r="I195" s="207"/>
      <c r="J195" s="7"/>
      <c r="K195" s="207"/>
      <c r="L195" s="7"/>
      <c r="M195" s="207"/>
      <c r="N195" s="7"/>
      <c r="O195" s="207"/>
      <c r="P195" s="7"/>
      <c r="Q195" s="7"/>
      <c r="R195" s="7"/>
      <c r="S195" s="7"/>
      <c r="T195" s="7"/>
      <c r="U195" s="7"/>
      <c r="V195" s="7"/>
      <c r="W195" s="207"/>
      <c r="X195" s="7"/>
      <c r="Y195" s="207"/>
      <c r="Z195" s="7"/>
      <c r="AA195" s="207"/>
      <c r="AB195" s="7"/>
      <c r="AC195" s="7"/>
      <c r="AD195" s="7"/>
      <c r="AE195" s="7"/>
      <c r="AF195" s="468"/>
    </row>
    <row r="196" ht="16.5" customHeight="1">
      <c r="A196" s="7"/>
      <c r="B196" s="7"/>
      <c r="C196" s="49"/>
      <c r="D196" s="207"/>
      <c r="E196" s="7"/>
      <c r="F196" s="7"/>
      <c r="G196" s="7"/>
      <c r="H196" s="7"/>
      <c r="I196" s="207"/>
      <c r="J196" s="7"/>
      <c r="K196" s="207"/>
      <c r="L196" s="7"/>
      <c r="M196" s="207"/>
      <c r="N196" s="7"/>
      <c r="O196" s="207"/>
      <c r="P196" s="7"/>
      <c r="Q196" s="7"/>
      <c r="R196" s="7"/>
      <c r="S196" s="7"/>
      <c r="T196" s="7"/>
      <c r="U196" s="7"/>
      <c r="V196" s="7"/>
      <c r="W196" s="207"/>
      <c r="X196" s="7"/>
      <c r="Y196" s="207"/>
      <c r="Z196" s="7"/>
      <c r="AA196" s="207"/>
      <c r="AB196" s="7"/>
      <c r="AC196" s="7"/>
      <c r="AD196" s="7"/>
      <c r="AE196" s="7"/>
      <c r="AF196" s="468"/>
    </row>
    <row r="197" ht="16.5" customHeight="1">
      <c r="A197" s="7"/>
      <c r="B197" s="7"/>
      <c r="C197" s="49"/>
      <c r="D197" s="207"/>
      <c r="E197" s="7"/>
      <c r="F197" s="7"/>
      <c r="G197" s="7"/>
      <c r="H197" s="7"/>
      <c r="I197" s="207"/>
      <c r="J197" s="7"/>
      <c r="K197" s="207"/>
      <c r="L197" s="7"/>
      <c r="M197" s="207"/>
      <c r="N197" s="7"/>
      <c r="O197" s="207"/>
      <c r="P197" s="7"/>
      <c r="Q197" s="7"/>
      <c r="R197" s="7"/>
      <c r="S197" s="7"/>
      <c r="T197" s="7"/>
      <c r="U197" s="7"/>
      <c r="V197" s="7"/>
      <c r="W197" s="207"/>
      <c r="X197" s="7"/>
      <c r="Y197" s="207"/>
      <c r="Z197" s="7"/>
      <c r="AA197" s="207"/>
      <c r="AB197" s="7"/>
      <c r="AC197" s="7"/>
      <c r="AD197" s="7"/>
      <c r="AE197" s="7"/>
      <c r="AF197" s="468"/>
    </row>
    <row r="198" ht="16.5" customHeight="1">
      <c r="A198" s="7"/>
      <c r="B198" s="7"/>
      <c r="C198" s="49"/>
      <c r="D198" s="207"/>
      <c r="E198" s="7"/>
      <c r="F198" s="7"/>
      <c r="G198" s="7"/>
      <c r="H198" s="7"/>
      <c r="I198" s="207"/>
      <c r="J198" s="7"/>
      <c r="K198" s="207"/>
      <c r="L198" s="7"/>
      <c r="M198" s="207"/>
      <c r="N198" s="7"/>
      <c r="O198" s="207"/>
      <c r="P198" s="7"/>
      <c r="Q198" s="7"/>
      <c r="R198" s="7"/>
      <c r="S198" s="7"/>
      <c r="T198" s="7"/>
      <c r="U198" s="7"/>
      <c r="V198" s="7"/>
      <c r="W198" s="207"/>
      <c r="X198" s="7"/>
      <c r="Y198" s="207"/>
      <c r="Z198" s="7"/>
      <c r="AA198" s="207"/>
      <c r="AB198" s="7"/>
      <c r="AC198" s="7"/>
      <c r="AD198" s="7"/>
      <c r="AE198" s="7"/>
      <c r="AF198" s="468"/>
    </row>
    <row r="199" ht="16.5" customHeight="1">
      <c r="A199" s="7"/>
      <c r="B199" s="7"/>
      <c r="C199" s="49"/>
      <c r="D199" s="207"/>
      <c r="E199" s="7"/>
      <c r="F199" s="7"/>
      <c r="G199" s="7"/>
      <c r="H199" s="7"/>
      <c r="I199" s="207"/>
      <c r="J199" s="7"/>
      <c r="K199" s="207"/>
      <c r="L199" s="7"/>
      <c r="M199" s="207"/>
      <c r="N199" s="7"/>
      <c r="O199" s="207"/>
      <c r="P199" s="7"/>
      <c r="Q199" s="7"/>
      <c r="R199" s="7"/>
      <c r="S199" s="7"/>
      <c r="T199" s="7"/>
      <c r="U199" s="7"/>
      <c r="V199" s="7"/>
      <c r="W199" s="207"/>
      <c r="X199" s="7"/>
      <c r="Y199" s="207"/>
      <c r="Z199" s="7"/>
      <c r="AA199" s="207"/>
      <c r="AB199" s="7"/>
      <c r="AC199" s="7"/>
      <c r="AD199" s="7"/>
      <c r="AE199" s="7"/>
      <c r="AF199" s="468"/>
    </row>
    <row r="200" ht="16.5" customHeight="1">
      <c r="A200" s="7"/>
      <c r="B200" s="7"/>
      <c r="C200" s="49"/>
      <c r="D200" s="207"/>
      <c r="E200" s="7"/>
      <c r="F200" s="7"/>
      <c r="G200" s="7"/>
      <c r="H200" s="7"/>
      <c r="I200" s="207"/>
      <c r="J200" s="7"/>
      <c r="K200" s="207"/>
      <c r="L200" s="7"/>
      <c r="M200" s="207"/>
      <c r="N200" s="7"/>
      <c r="O200" s="207"/>
      <c r="P200" s="7"/>
      <c r="Q200" s="7"/>
      <c r="R200" s="7"/>
      <c r="S200" s="7"/>
      <c r="T200" s="7"/>
      <c r="U200" s="7"/>
      <c r="V200" s="7"/>
      <c r="W200" s="207"/>
      <c r="X200" s="7"/>
      <c r="Y200" s="207"/>
      <c r="Z200" s="7"/>
      <c r="AA200" s="207"/>
      <c r="AB200" s="7"/>
      <c r="AC200" s="7"/>
      <c r="AD200" s="7"/>
      <c r="AE200" s="7"/>
      <c r="AF200" s="468"/>
    </row>
    <row r="201" ht="16.5" customHeight="1">
      <c r="A201" s="7"/>
      <c r="B201" s="7"/>
      <c r="C201" s="49"/>
      <c r="D201" s="207"/>
      <c r="E201" s="7"/>
      <c r="F201" s="7"/>
      <c r="G201" s="7"/>
      <c r="H201" s="7"/>
      <c r="I201" s="207"/>
      <c r="J201" s="7"/>
      <c r="K201" s="207"/>
      <c r="L201" s="7"/>
      <c r="M201" s="207"/>
      <c r="N201" s="7"/>
      <c r="O201" s="207"/>
      <c r="P201" s="7"/>
      <c r="Q201" s="7"/>
      <c r="R201" s="7"/>
      <c r="S201" s="7"/>
      <c r="T201" s="7"/>
      <c r="U201" s="7"/>
      <c r="V201" s="7"/>
      <c r="W201" s="207"/>
      <c r="X201" s="7"/>
      <c r="Y201" s="207"/>
      <c r="Z201" s="7"/>
      <c r="AA201" s="207"/>
      <c r="AB201" s="7"/>
      <c r="AC201" s="7"/>
      <c r="AD201" s="7"/>
      <c r="AE201" s="7"/>
      <c r="AF201" s="468"/>
    </row>
    <row r="202" ht="16.5" customHeight="1">
      <c r="A202" s="7"/>
      <c r="B202" s="7"/>
      <c r="C202" s="49"/>
      <c r="D202" s="207"/>
      <c r="E202" s="7"/>
      <c r="F202" s="7"/>
      <c r="G202" s="7"/>
      <c r="H202" s="7"/>
      <c r="I202" s="207"/>
      <c r="J202" s="7"/>
      <c r="K202" s="207"/>
      <c r="L202" s="7"/>
      <c r="M202" s="207"/>
      <c r="N202" s="7"/>
      <c r="O202" s="207"/>
      <c r="P202" s="7"/>
      <c r="Q202" s="7"/>
      <c r="R202" s="7"/>
      <c r="S202" s="7"/>
      <c r="T202" s="7"/>
      <c r="U202" s="7"/>
      <c r="V202" s="7"/>
      <c r="W202" s="207"/>
      <c r="X202" s="7"/>
      <c r="Y202" s="207"/>
      <c r="Z202" s="7"/>
      <c r="AA202" s="207"/>
      <c r="AB202" s="7"/>
      <c r="AC202" s="7"/>
      <c r="AD202" s="7"/>
      <c r="AE202" s="7"/>
      <c r="AF202" s="468"/>
    </row>
    <row r="203" ht="16.5" customHeight="1">
      <c r="A203" s="7"/>
      <c r="B203" s="7"/>
      <c r="C203" s="49"/>
      <c r="D203" s="207"/>
      <c r="E203" s="7"/>
      <c r="F203" s="7"/>
      <c r="G203" s="7"/>
      <c r="H203" s="7"/>
      <c r="I203" s="207"/>
      <c r="J203" s="7"/>
      <c r="K203" s="207"/>
      <c r="L203" s="7"/>
      <c r="M203" s="207"/>
      <c r="N203" s="7"/>
      <c r="O203" s="207"/>
      <c r="P203" s="7"/>
      <c r="Q203" s="7"/>
      <c r="R203" s="7"/>
      <c r="S203" s="7"/>
      <c r="T203" s="7"/>
      <c r="U203" s="7"/>
      <c r="V203" s="7"/>
      <c r="W203" s="207"/>
      <c r="X203" s="7"/>
      <c r="Y203" s="207"/>
      <c r="Z203" s="7"/>
      <c r="AA203" s="207"/>
      <c r="AB203" s="7"/>
      <c r="AC203" s="7"/>
      <c r="AD203" s="7"/>
      <c r="AE203" s="7"/>
      <c r="AF203" s="468"/>
    </row>
    <row r="204" ht="16.5" customHeight="1">
      <c r="A204" s="7"/>
      <c r="B204" s="7"/>
      <c r="C204" s="49"/>
      <c r="D204" s="207"/>
      <c r="E204" s="7"/>
      <c r="F204" s="7"/>
      <c r="G204" s="7"/>
      <c r="H204" s="7"/>
      <c r="I204" s="207"/>
      <c r="J204" s="7"/>
      <c r="K204" s="207"/>
      <c r="L204" s="7"/>
      <c r="M204" s="207"/>
      <c r="N204" s="7"/>
      <c r="O204" s="207"/>
      <c r="P204" s="7"/>
      <c r="Q204" s="7"/>
      <c r="R204" s="7"/>
      <c r="S204" s="7"/>
      <c r="T204" s="7"/>
      <c r="U204" s="7"/>
      <c r="V204" s="7"/>
      <c r="W204" s="207"/>
      <c r="X204" s="7"/>
      <c r="Y204" s="207"/>
      <c r="Z204" s="7"/>
      <c r="AA204" s="207"/>
      <c r="AB204" s="7"/>
      <c r="AC204" s="7"/>
      <c r="AD204" s="7"/>
      <c r="AE204" s="7"/>
      <c r="AF204" s="468"/>
    </row>
    <row r="205" ht="16.5" customHeight="1">
      <c r="A205" s="7"/>
      <c r="B205" s="7"/>
      <c r="C205" s="49"/>
      <c r="D205" s="207"/>
      <c r="E205" s="7"/>
      <c r="F205" s="7"/>
      <c r="G205" s="7"/>
      <c r="H205" s="7"/>
      <c r="I205" s="207"/>
      <c r="J205" s="7"/>
      <c r="K205" s="207"/>
      <c r="L205" s="7"/>
      <c r="M205" s="207"/>
      <c r="N205" s="7"/>
      <c r="O205" s="207"/>
      <c r="P205" s="7"/>
      <c r="Q205" s="7"/>
      <c r="R205" s="7"/>
      <c r="S205" s="7"/>
      <c r="T205" s="7"/>
      <c r="U205" s="7"/>
      <c r="V205" s="7"/>
      <c r="W205" s="207"/>
      <c r="X205" s="7"/>
      <c r="Y205" s="207"/>
      <c r="Z205" s="7"/>
      <c r="AA205" s="207"/>
      <c r="AB205" s="7"/>
      <c r="AC205" s="7"/>
      <c r="AD205" s="7"/>
      <c r="AE205" s="7"/>
      <c r="AF205" s="468"/>
    </row>
    <row r="206" ht="16.5" customHeight="1">
      <c r="A206" s="7"/>
      <c r="B206" s="7"/>
      <c r="C206" s="49"/>
      <c r="D206" s="207"/>
      <c r="E206" s="7"/>
      <c r="F206" s="7"/>
      <c r="G206" s="7"/>
      <c r="H206" s="7"/>
      <c r="I206" s="207"/>
      <c r="J206" s="7"/>
      <c r="K206" s="207"/>
      <c r="L206" s="7"/>
      <c r="M206" s="207"/>
      <c r="N206" s="7"/>
      <c r="O206" s="207"/>
      <c r="P206" s="7"/>
      <c r="Q206" s="7"/>
      <c r="R206" s="7"/>
      <c r="S206" s="7"/>
      <c r="T206" s="7"/>
      <c r="U206" s="7"/>
      <c r="V206" s="7"/>
      <c r="W206" s="207"/>
      <c r="X206" s="7"/>
      <c r="Y206" s="207"/>
      <c r="Z206" s="7"/>
      <c r="AA206" s="207"/>
      <c r="AB206" s="7"/>
      <c r="AC206" s="7"/>
      <c r="AD206" s="7"/>
      <c r="AE206" s="7"/>
      <c r="AF206" s="468"/>
    </row>
    <row r="207" ht="16.5" customHeight="1">
      <c r="A207" s="7"/>
      <c r="B207" s="7"/>
      <c r="C207" s="49"/>
      <c r="D207" s="207"/>
      <c r="E207" s="7"/>
      <c r="F207" s="7"/>
      <c r="G207" s="7"/>
      <c r="H207" s="7"/>
      <c r="I207" s="207"/>
      <c r="J207" s="7"/>
      <c r="K207" s="207"/>
      <c r="L207" s="7"/>
      <c r="M207" s="207"/>
      <c r="N207" s="7"/>
      <c r="O207" s="207"/>
      <c r="P207" s="7"/>
      <c r="Q207" s="7"/>
      <c r="R207" s="7"/>
      <c r="S207" s="7"/>
      <c r="T207" s="7"/>
      <c r="U207" s="7"/>
      <c r="V207" s="7"/>
      <c r="W207" s="207"/>
      <c r="X207" s="7"/>
      <c r="Y207" s="207"/>
      <c r="Z207" s="7"/>
      <c r="AA207" s="207"/>
      <c r="AB207" s="7"/>
      <c r="AC207" s="7"/>
      <c r="AD207" s="7"/>
      <c r="AE207" s="7"/>
      <c r="AF207" s="468"/>
    </row>
    <row r="208" ht="16.5" customHeight="1">
      <c r="A208" s="7"/>
      <c r="B208" s="7"/>
      <c r="C208" s="49"/>
      <c r="D208" s="207"/>
      <c r="E208" s="7"/>
      <c r="F208" s="7"/>
      <c r="G208" s="7"/>
      <c r="H208" s="7"/>
      <c r="I208" s="207"/>
      <c r="J208" s="7"/>
      <c r="K208" s="207"/>
      <c r="L208" s="7"/>
      <c r="M208" s="207"/>
      <c r="N208" s="7"/>
      <c r="O208" s="207"/>
      <c r="P208" s="7"/>
      <c r="Q208" s="7"/>
      <c r="R208" s="7"/>
      <c r="S208" s="7"/>
      <c r="T208" s="7"/>
      <c r="U208" s="7"/>
      <c r="V208" s="7"/>
      <c r="W208" s="207"/>
      <c r="X208" s="7"/>
      <c r="Y208" s="207"/>
      <c r="Z208" s="7"/>
      <c r="AA208" s="207"/>
      <c r="AB208" s="7"/>
      <c r="AC208" s="7"/>
      <c r="AD208" s="7"/>
      <c r="AE208" s="7"/>
      <c r="AF208" s="468"/>
    </row>
    <row r="209" ht="16.5" customHeight="1">
      <c r="A209" s="7"/>
      <c r="B209" s="7"/>
      <c r="C209" s="49"/>
      <c r="D209" s="207"/>
      <c r="E209" s="7"/>
      <c r="F209" s="7"/>
      <c r="G209" s="7"/>
      <c r="H209" s="7"/>
      <c r="I209" s="207"/>
      <c r="J209" s="7"/>
      <c r="K209" s="207"/>
      <c r="L209" s="7"/>
      <c r="M209" s="207"/>
      <c r="N209" s="7"/>
      <c r="O209" s="207"/>
      <c r="P209" s="7"/>
      <c r="Q209" s="7"/>
      <c r="R209" s="7"/>
      <c r="S209" s="7"/>
      <c r="T209" s="7"/>
      <c r="U209" s="7"/>
      <c r="V209" s="7"/>
      <c r="W209" s="207"/>
      <c r="X209" s="7"/>
      <c r="Y209" s="207"/>
      <c r="Z209" s="7"/>
      <c r="AA209" s="207"/>
      <c r="AB209" s="7"/>
      <c r="AC209" s="7"/>
      <c r="AD209" s="7"/>
      <c r="AE209" s="7"/>
      <c r="AF209" s="468"/>
    </row>
    <row r="210" ht="16.5" customHeight="1">
      <c r="A210" s="7"/>
      <c r="B210" s="7"/>
      <c r="C210" s="49"/>
      <c r="D210" s="207"/>
      <c r="E210" s="7"/>
      <c r="F210" s="7"/>
      <c r="G210" s="7"/>
      <c r="H210" s="7"/>
      <c r="I210" s="207"/>
      <c r="J210" s="7"/>
      <c r="K210" s="207"/>
      <c r="L210" s="7"/>
      <c r="M210" s="207"/>
      <c r="N210" s="7"/>
      <c r="O210" s="207"/>
      <c r="P210" s="7"/>
      <c r="Q210" s="7"/>
      <c r="R210" s="7"/>
      <c r="S210" s="7"/>
      <c r="T210" s="7"/>
      <c r="U210" s="7"/>
      <c r="V210" s="7"/>
      <c r="W210" s="207"/>
      <c r="X210" s="7"/>
      <c r="Y210" s="207"/>
      <c r="Z210" s="7"/>
      <c r="AA210" s="207"/>
      <c r="AB210" s="7"/>
      <c r="AC210" s="7"/>
      <c r="AD210" s="7"/>
      <c r="AE210" s="7"/>
      <c r="AF210" s="468"/>
    </row>
    <row r="211" ht="16.5" customHeight="1">
      <c r="A211" s="7"/>
      <c r="B211" s="7"/>
      <c r="C211" s="49"/>
      <c r="D211" s="207"/>
      <c r="E211" s="7"/>
      <c r="F211" s="7"/>
      <c r="G211" s="7"/>
      <c r="H211" s="7"/>
      <c r="I211" s="207"/>
      <c r="J211" s="7"/>
      <c r="K211" s="207"/>
      <c r="L211" s="7"/>
      <c r="M211" s="207"/>
      <c r="N211" s="7"/>
      <c r="O211" s="207"/>
      <c r="P211" s="7"/>
      <c r="Q211" s="7"/>
      <c r="R211" s="7"/>
      <c r="S211" s="7"/>
      <c r="T211" s="7"/>
      <c r="U211" s="7"/>
      <c r="V211" s="7"/>
      <c r="W211" s="207"/>
      <c r="X211" s="7"/>
      <c r="Y211" s="207"/>
      <c r="Z211" s="7"/>
      <c r="AA211" s="207"/>
      <c r="AB211" s="7"/>
      <c r="AC211" s="7"/>
      <c r="AD211" s="7"/>
      <c r="AE211" s="7"/>
      <c r="AF211" s="468"/>
    </row>
    <row r="212" ht="16.5" customHeight="1">
      <c r="A212" s="7"/>
      <c r="B212" s="7"/>
      <c r="C212" s="49"/>
      <c r="D212" s="207"/>
      <c r="E212" s="7"/>
      <c r="F212" s="7"/>
      <c r="G212" s="7"/>
      <c r="H212" s="7"/>
      <c r="I212" s="207"/>
      <c r="J212" s="7"/>
      <c r="K212" s="207"/>
      <c r="L212" s="7"/>
      <c r="M212" s="207"/>
      <c r="N212" s="7"/>
      <c r="O212" s="207"/>
      <c r="P212" s="7"/>
      <c r="Q212" s="7"/>
      <c r="R212" s="7"/>
      <c r="S212" s="7"/>
      <c r="T212" s="7"/>
      <c r="U212" s="7"/>
      <c r="V212" s="7"/>
      <c r="W212" s="207"/>
      <c r="X212" s="7"/>
      <c r="Y212" s="207"/>
      <c r="Z212" s="7"/>
      <c r="AA212" s="207"/>
      <c r="AB212" s="7"/>
      <c r="AC212" s="7"/>
      <c r="AD212" s="7"/>
      <c r="AE212" s="7"/>
      <c r="AF212" s="468"/>
    </row>
    <row r="213" ht="16.5" customHeight="1">
      <c r="A213" s="7"/>
      <c r="B213" s="7"/>
      <c r="C213" s="49"/>
      <c r="D213" s="207"/>
      <c r="E213" s="7"/>
      <c r="F213" s="7"/>
      <c r="G213" s="7"/>
      <c r="H213" s="7"/>
      <c r="I213" s="207"/>
      <c r="J213" s="7"/>
      <c r="K213" s="207"/>
      <c r="L213" s="7"/>
      <c r="M213" s="207"/>
      <c r="N213" s="7"/>
      <c r="O213" s="207"/>
      <c r="P213" s="7"/>
      <c r="Q213" s="7"/>
      <c r="R213" s="7"/>
      <c r="S213" s="7"/>
      <c r="T213" s="7"/>
      <c r="U213" s="7"/>
      <c r="V213" s="7"/>
      <c r="W213" s="207"/>
      <c r="X213" s="7"/>
      <c r="Y213" s="207"/>
      <c r="Z213" s="7"/>
      <c r="AA213" s="207"/>
      <c r="AB213" s="7"/>
      <c r="AC213" s="7"/>
      <c r="AD213" s="7"/>
      <c r="AE213" s="7"/>
      <c r="AF213" s="468"/>
    </row>
    <row r="214" ht="16.5" customHeight="1">
      <c r="A214" s="7"/>
      <c r="B214" s="7"/>
      <c r="C214" s="49"/>
      <c r="D214" s="207"/>
      <c r="E214" s="7"/>
      <c r="F214" s="7"/>
      <c r="G214" s="7"/>
      <c r="H214" s="7"/>
      <c r="I214" s="207"/>
      <c r="J214" s="7"/>
      <c r="K214" s="207"/>
      <c r="L214" s="7"/>
      <c r="M214" s="207"/>
      <c r="N214" s="7"/>
      <c r="O214" s="207"/>
      <c r="P214" s="7"/>
      <c r="Q214" s="7"/>
      <c r="R214" s="7"/>
      <c r="S214" s="7"/>
      <c r="T214" s="7"/>
      <c r="U214" s="7"/>
      <c r="V214" s="7"/>
      <c r="W214" s="207"/>
      <c r="X214" s="7"/>
      <c r="Y214" s="207"/>
      <c r="Z214" s="7"/>
      <c r="AA214" s="207"/>
      <c r="AB214" s="7"/>
      <c r="AC214" s="7"/>
      <c r="AD214" s="7"/>
      <c r="AE214" s="7"/>
      <c r="AF214" s="468"/>
    </row>
    <row r="215" ht="16.5" customHeight="1">
      <c r="A215" s="7"/>
      <c r="B215" s="7"/>
      <c r="C215" s="49"/>
      <c r="D215" s="207"/>
      <c r="E215" s="7"/>
      <c r="F215" s="7"/>
      <c r="G215" s="7"/>
      <c r="H215" s="7"/>
      <c r="I215" s="207"/>
      <c r="J215" s="7"/>
      <c r="K215" s="207"/>
      <c r="L215" s="7"/>
      <c r="M215" s="207"/>
      <c r="N215" s="7"/>
      <c r="O215" s="207"/>
      <c r="P215" s="7"/>
      <c r="Q215" s="7"/>
      <c r="R215" s="7"/>
      <c r="S215" s="7"/>
      <c r="T215" s="7"/>
      <c r="U215" s="7"/>
      <c r="V215" s="7"/>
      <c r="W215" s="207"/>
      <c r="X215" s="7"/>
      <c r="Y215" s="207"/>
      <c r="Z215" s="7"/>
      <c r="AA215" s="207"/>
      <c r="AB215" s="7"/>
      <c r="AC215" s="7"/>
      <c r="AD215" s="7"/>
      <c r="AE215" s="7"/>
      <c r="AF215" s="468"/>
    </row>
    <row r="216" ht="16.5" customHeight="1">
      <c r="A216" s="7"/>
      <c r="B216" s="7"/>
      <c r="C216" s="49"/>
      <c r="D216" s="207"/>
      <c r="E216" s="7"/>
      <c r="F216" s="7"/>
      <c r="G216" s="7"/>
      <c r="H216" s="7"/>
      <c r="I216" s="207"/>
      <c r="J216" s="7"/>
      <c r="K216" s="207"/>
      <c r="L216" s="7"/>
      <c r="M216" s="207"/>
      <c r="N216" s="7"/>
      <c r="O216" s="207"/>
      <c r="P216" s="7"/>
      <c r="Q216" s="7"/>
      <c r="R216" s="7"/>
      <c r="S216" s="7"/>
      <c r="T216" s="7"/>
      <c r="U216" s="7"/>
      <c r="V216" s="7"/>
      <c r="W216" s="207"/>
      <c r="X216" s="7"/>
      <c r="Y216" s="207"/>
      <c r="Z216" s="7"/>
      <c r="AA216" s="207"/>
      <c r="AB216" s="7"/>
      <c r="AC216" s="7"/>
      <c r="AD216" s="7"/>
      <c r="AE216" s="7"/>
      <c r="AF216" s="468"/>
    </row>
    <row r="217" ht="16.5" customHeight="1">
      <c r="A217" s="7"/>
      <c r="B217" s="7"/>
      <c r="C217" s="49"/>
      <c r="D217" s="207"/>
      <c r="E217" s="7"/>
      <c r="F217" s="7"/>
      <c r="G217" s="7"/>
      <c r="H217" s="7"/>
      <c r="I217" s="207"/>
      <c r="J217" s="7"/>
      <c r="K217" s="207"/>
      <c r="L217" s="7"/>
      <c r="M217" s="207"/>
      <c r="N217" s="7"/>
      <c r="O217" s="207"/>
      <c r="P217" s="7"/>
      <c r="Q217" s="7"/>
      <c r="R217" s="7"/>
      <c r="S217" s="7"/>
      <c r="T217" s="7"/>
      <c r="U217" s="7"/>
      <c r="V217" s="7"/>
      <c r="W217" s="207"/>
      <c r="X217" s="7"/>
      <c r="Y217" s="207"/>
      <c r="Z217" s="7"/>
      <c r="AA217" s="207"/>
      <c r="AB217" s="7"/>
      <c r="AC217" s="7"/>
      <c r="AD217" s="7"/>
      <c r="AE217" s="7"/>
      <c r="AF217" s="468"/>
    </row>
    <row r="218" ht="16.5" customHeight="1">
      <c r="A218" s="7"/>
      <c r="B218" s="7"/>
      <c r="C218" s="49"/>
      <c r="D218" s="207"/>
      <c r="E218" s="7"/>
      <c r="F218" s="7"/>
      <c r="G218" s="7"/>
      <c r="H218" s="7"/>
      <c r="I218" s="207"/>
      <c r="J218" s="7"/>
      <c r="K218" s="207"/>
      <c r="L218" s="7"/>
      <c r="M218" s="207"/>
      <c r="N218" s="7"/>
      <c r="O218" s="207"/>
      <c r="P218" s="7"/>
      <c r="Q218" s="7"/>
      <c r="R218" s="7"/>
      <c r="S218" s="7"/>
      <c r="T218" s="7"/>
      <c r="U218" s="7"/>
      <c r="V218" s="7"/>
      <c r="W218" s="207"/>
      <c r="X218" s="7"/>
      <c r="Y218" s="207"/>
      <c r="Z218" s="7"/>
      <c r="AA218" s="207"/>
      <c r="AB218" s="7"/>
      <c r="AC218" s="7"/>
      <c r="AD218" s="7"/>
      <c r="AE218" s="7"/>
      <c r="AF218" s="468"/>
    </row>
    <row r="219" ht="16.5" customHeight="1">
      <c r="A219" s="7"/>
      <c r="B219" s="7"/>
      <c r="C219" s="49"/>
      <c r="D219" s="207"/>
      <c r="E219" s="7"/>
      <c r="F219" s="7"/>
      <c r="G219" s="7"/>
      <c r="H219" s="7"/>
      <c r="I219" s="207"/>
      <c r="J219" s="7"/>
      <c r="K219" s="207"/>
      <c r="L219" s="7"/>
      <c r="M219" s="207"/>
      <c r="N219" s="7"/>
      <c r="O219" s="207"/>
      <c r="P219" s="7"/>
      <c r="Q219" s="7"/>
      <c r="R219" s="7"/>
      <c r="S219" s="7"/>
      <c r="T219" s="7"/>
      <c r="U219" s="7"/>
      <c r="V219" s="7"/>
      <c r="W219" s="207"/>
      <c r="X219" s="7"/>
      <c r="Y219" s="207"/>
      <c r="Z219" s="7"/>
      <c r="AA219" s="207"/>
      <c r="AB219" s="7"/>
      <c r="AC219" s="7"/>
      <c r="AD219" s="7"/>
      <c r="AE219" s="7"/>
      <c r="AF219" s="468"/>
    </row>
    <row r="220" ht="16.5" customHeight="1">
      <c r="A220" s="7"/>
      <c r="B220" s="7"/>
      <c r="C220" s="49"/>
      <c r="D220" s="207"/>
      <c r="E220" s="7"/>
      <c r="F220" s="7"/>
      <c r="G220" s="7"/>
      <c r="H220" s="7"/>
      <c r="I220" s="207"/>
      <c r="J220" s="7"/>
      <c r="K220" s="207"/>
      <c r="L220" s="7"/>
      <c r="M220" s="207"/>
      <c r="N220" s="7"/>
      <c r="O220" s="207"/>
      <c r="P220" s="7"/>
      <c r="Q220" s="7"/>
      <c r="R220" s="7"/>
      <c r="S220" s="7"/>
      <c r="T220" s="7"/>
      <c r="U220" s="7"/>
      <c r="V220" s="7"/>
      <c r="W220" s="207"/>
      <c r="X220" s="7"/>
      <c r="Y220" s="207"/>
      <c r="Z220" s="7"/>
      <c r="AA220" s="207"/>
      <c r="AB220" s="7"/>
      <c r="AC220" s="7"/>
      <c r="AD220" s="7"/>
      <c r="AE220" s="7"/>
      <c r="AF220" s="468"/>
    </row>
    <row r="221" ht="16.5" customHeight="1">
      <c r="A221" s="7"/>
      <c r="B221" s="7"/>
      <c r="C221" s="49"/>
      <c r="D221" s="207"/>
      <c r="E221" s="7"/>
      <c r="F221" s="7"/>
      <c r="G221" s="7"/>
      <c r="H221" s="7"/>
      <c r="I221" s="207"/>
      <c r="J221" s="7"/>
      <c r="K221" s="207"/>
      <c r="L221" s="7"/>
      <c r="M221" s="207"/>
      <c r="N221" s="7"/>
      <c r="O221" s="207"/>
      <c r="P221" s="7"/>
      <c r="Q221" s="7"/>
      <c r="R221" s="7"/>
      <c r="S221" s="7"/>
      <c r="T221" s="7"/>
      <c r="U221" s="7"/>
      <c r="V221" s="7"/>
      <c r="W221" s="207"/>
      <c r="X221" s="7"/>
      <c r="Y221" s="207"/>
      <c r="Z221" s="7"/>
      <c r="AA221" s="207"/>
      <c r="AB221" s="7"/>
      <c r="AC221" s="7"/>
      <c r="AD221" s="7"/>
      <c r="AE221" s="7"/>
      <c r="AF221" s="468"/>
    </row>
    <row r="222" ht="16.5" customHeight="1">
      <c r="A222" s="7"/>
      <c r="B222" s="7"/>
      <c r="C222" s="49"/>
      <c r="D222" s="207"/>
      <c r="E222" s="7"/>
      <c r="F222" s="7"/>
      <c r="G222" s="7"/>
      <c r="H222" s="7"/>
      <c r="I222" s="207"/>
      <c r="J222" s="7"/>
      <c r="K222" s="207"/>
      <c r="L222" s="7"/>
      <c r="M222" s="207"/>
      <c r="N222" s="7"/>
      <c r="O222" s="207"/>
      <c r="P222" s="7"/>
      <c r="Q222" s="7"/>
      <c r="R222" s="7"/>
      <c r="S222" s="7"/>
      <c r="T222" s="7"/>
      <c r="U222" s="7"/>
      <c r="V222" s="7"/>
      <c r="W222" s="207"/>
      <c r="X222" s="7"/>
      <c r="Y222" s="207"/>
      <c r="Z222" s="7"/>
      <c r="AA222" s="207"/>
      <c r="AB222" s="7"/>
      <c r="AC222" s="7"/>
      <c r="AD222" s="7"/>
      <c r="AE222" s="7"/>
      <c r="AF222" s="468"/>
    </row>
    <row r="223" ht="16.5" customHeight="1">
      <c r="A223" s="7"/>
      <c r="B223" s="7"/>
      <c r="C223" s="49"/>
      <c r="D223" s="207"/>
      <c r="E223" s="7"/>
      <c r="F223" s="7"/>
      <c r="G223" s="7"/>
      <c r="H223" s="7"/>
      <c r="I223" s="207"/>
      <c r="J223" s="7"/>
      <c r="K223" s="207"/>
      <c r="L223" s="7"/>
      <c r="M223" s="207"/>
      <c r="N223" s="7"/>
      <c r="O223" s="207"/>
      <c r="P223" s="7"/>
      <c r="Q223" s="7"/>
      <c r="R223" s="7"/>
      <c r="S223" s="7"/>
      <c r="T223" s="7"/>
      <c r="U223" s="7"/>
      <c r="V223" s="7"/>
      <c r="W223" s="207"/>
      <c r="X223" s="7"/>
      <c r="Y223" s="207"/>
      <c r="Z223" s="7"/>
      <c r="AA223" s="207"/>
      <c r="AB223" s="7"/>
      <c r="AC223" s="7"/>
      <c r="AD223" s="7"/>
      <c r="AE223" s="7"/>
      <c r="AF223" s="468"/>
    </row>
    <row r="224" ht="16.5" customHeight="1">
      <c r="A224" s="7"/>
      <c r="B224" s="7"/>
      <c r="C224" s="49"/>
      <c r="D224" s="207"/>
      <c r="E224" s="7"/>
      <c r="F224" s="7"/>
      <c r="G224" s="7"/>
      <c r="H224" s="7"/>
      <c r="I224" s="207"/>
      <c r="J224" s="7"/>
      <c r="K224" s="207"/>
      <c r="L224" s="7"/>
      <c r="M224" s="207"/>
      <c r="N224" s="7"/>
      <c r="O224" s="207"/>
      <c r="P224" s="7"/>
      <c r="Q224" s="7"/>
      <c r="R224" s="7"/>
      <c r="S224" s="7"/>
      <c r="T224" s="7"/>
      <c r="U224" s="7"/>
      <c r="V224" s="7"/>
      <c r="W224" s="207"/>
      <c r="X224" s="7"/>
      <c r="Y224" s="207"/>
      <c r="Z224" s="7"/>
      <c r="AA224" s="207"/>
      <c r="AB224" s="7"/>
      <c r="AC224" s="7"/>
      <c r="AD224" s="7"/>
      <c r="AE224" s="7"/>
      <c r="AF224" s="468"/>
    </row>
    <row r="225" ht="16.5" customHeight="1">
      <c r="A225" s="7"/>
      <c r="B225" s="7"/>
      <c r="C225" s="49"/>
      <c r="D225" s="207"/>
      <c r="E225" s="7"/>
      <c r="F225" s="7"/>
      <c r="G225" s="7"/>
      <c r="H225" s="7"/>
      <c r="I225" s="207"/>
      <c r="J225" s="7"/>
      <c r="K225" s="207"/>
      <c r="L225" s="7"/>
      <c r="M225" s="207"/>
      <c r="N225" s="7"/>
      <c r="O225" s="207"/>
      <c r="P225" s="7"/>
      <c r="Q225" s="7"/>
      <c r="R225" s="7"/>
      <c r="S225" s="7"/>
      <c r="T225" s="7"/>
      <c r="U225" s="7"/>
      <c r="V225" s="7"/>
      <c r="W225" s="207"/>
      <c r="X225" s="7"/>
      <c r="Y225" s="207"/>
      <c r="Z225" s="7"/>
      <c r="AA225" s="207"/>
      <c r="AB225" s="7"/>
      <c r="AC225" s="7"/>
      <c r="AD225" s="7"/>
      <c r="AE225" s="7"/>
      <c r="AF225" s="468"/>
    </row>
    <row r="226" ht="16.5" customHeight="1">
      <c r="A226" s="7"/>
      <c r="B226" s="7"/>
      <c r="C226" s="49"/>
      <c r="D226" s="207"/>
      <c r="E226" s="7"/>
      <c r="F226" s="7"/>
      <c r="G226" s="7"/>
      <c r="H226" s="7"/>
      <c r="I226" s="207"/>
      <c r="J226" s="7"/>
      <c r="K226" s="207"/>
      <c r="L226" s="7"/>
      <c r="M226" s="207"/>
      <c r="N226" s="7"/>
      <c r="O226" s="207"/>
      <c r="P226" s="7"/>
      <c r="Q226" s="7"/>
      <c r="R226" s="7"/>
      <c r="S226" s="7"/>
      <c r="T226" s="7"/>
      <c r="U226" s="7"/>
      <c r="V226" s="7"/>
      <c r="W226" s="207"/>
      <c r="X226" s="7"/>
      <c r="Y226" s="207"/>
      <c r="Z226" s="7"/>
      <c r="AA226" s="207"/>
      <c r="AB226" s="7"/>
      <c r="AC226" s="7"/>
      <c r="AD226" s="7"/>
      <c r="AE226" s="7"/>
      <c r="AF226" s="468"/>
    </row>
    <row r="227" ht="16.5" customHeight="1">
      <c r="A227" s="7"/>
      <c r="B227" s="7"/>
      <c r="C227" s="49"/>
      <c r="D227" s="207"/>
      <c r="E227" s="7"/>
      <c r="F227" s="7"/>
      <c r="G227" s="7"/>
      <c r="H227" s="7"/>
      <c r="I227" s="207"/>
      <c r="J227" s="7"/>
      <c r="K227" s="207"/>
      <c r="L227" s="7"/>
      <c r="M227" s="207"/>
      <c r="N227" s="7"/>
      <c r="O227" s="207"/>
      <c r="P227" s="7"/>
      <c r="Q227" s="7"/>
      <c r="R227" s="7"/>
      <c r="S227" s="7"/>
      <c r="T227" s="7"/>
      <c r="U227" s="7"/>
      <c r="V227" s="7"/>
      <c r="W227" s="207"/>
      <c r="X227" s="7"/>
      <c r="Y227" s="207"/>
      <c r="Z227" s="7"/>
      <c r="AA227" s="207"/>
      <c r="AB227" s="7"/>
      <c r="AC227" s="7"/>
      <c r="AD227" s="7"/>
      <c r="AE227" s="7"/>
      <c r="AF227" s="468"/>
    </row>
    <row r="228" ht="16.5" customHeight="1">
      <c r="A228" s="7"/>
      <c r="B228" s="7"/>
      <c r="C228" s="49"/>
      <c r="D228" s="207"/>
      <c r="E228" s="7"/>
      <c r="F228" s="7"/>
      <c r="G228" s="7"/>
      <c r="H228" s="7"/>
      <c r="I228" s="207"/>
      <c r="J228" s="7"/>
      <c r="K228" s="207"/>
      <c r="L228" s="7"/>
      <c r="M228" s="207"/>
      <c r="N228" s="7"/>
      <c r="O228" s="207"/>
      <c r="P228" s="7"/>
      <c r="Q228" s="7"/>
      <c r="R228" s="7"/>
      <c r="S228" s="7"/>
      <c r="T228" s="7"/>
      <c r="U228" s="7"/>
      <c r="V228" s="7"/>
      <c r="W228" s="207"/>
      <c r="X228" s="7"/>
      <c r="Y228" s="207"/>
      <c r="Z228" s="7"/>
      <c r="AA228" s="207"/>
      <c r="AB228" s="7"/>
      <c r="AC228" s="7"/>
      <c r="AD228" s="7"/>
      <c r="AE228" s="7"/>
      <c r="AF228" s="468"/>
    </row>
    <row r="229" ht="16.5" customHeight="1">
      <c r="A229" s="7"/>
      <c r="B229" s="7"/>
      <c r="C229" s="49"/>
      <c r="D229" s="207"/>
      <c r="E229" s="7"/>
      <c r="F229" s="7"/>
      <c r="G229" s="7"/>
      <c r="H229" s="7"/>
      <c r="I229" s="207"/>
      <c r="J229" s="7"/>
      <c r="K229" s="207"/>
      <c r="L229" s="7"/>
      <c r="M229" s="207"/>
      <c r="N229" s="7"/>
      <c r="O229" s="207"/>
      <c r="P229" s="7"/>
      <c r="Q229" s="7"/>
      <c r="R229" s="7"/>
      <c r="S229" s="7"/>
      <c r="T229" s="7"/>
      <c r="U229" s="7"/>
      <c r="V229" s="7"/>
      <c r="W229" s="207"/>
      <c r="X229" s="7"/>
      <c r="Y229" s="207"/>
      <c r="Z229" s="7"/>
      <c r="AA229" s="207"/>
      <c r="AB229" s="7"/>
      <c r="AC229" s="7"/>
      <c r="AD229" s="7"/>
      <c r="AE229" s="7"/>
      <c r="AF229" s="468"/>
    </row>
    <row r="230" ht="16.5" customHeight="1">
      <c r="A230" s="7"/>
      <c r="B230" s="7"/>
      <c r="C230" s="49"/>
      <c r="D230" s="207"/>
      <c r="E230" s="7"/>
      <c r="F230" s="7"/>
      <c r="G230" s="7"/>
      <c r="H230" s="7"/>
      <c r="I230" s="207"/>
      <c r="J230" s="7"/>
      <c r="K230" s="207"/>
      <c r="L230" s="7"/>
      <c r="M230" s="207"/>
      <c r="N230" s="7"/>
      <c r="O230" s="207"/>
      <c r="P230" s="7"/>
      <c r="Q230" s="7"/>
      <c r="R230" s="7"/>
      <c r="S230" s="7"/>
      <c r="T230" s="7"/>
      <c r="U230" s="7"/>
      <c r="V230" s="7"/>
      <c r="W230" s="207"/>
      <c r="X230" s="7"/>
      <c r="Y230" s="207"/>
      <c r="Z230" s="7"/>
      <c r="AA230" s="207"/>
      <c r="AB230" s="7"/>
      <c r="AC230" s="7"/>
      <c r="AD230" s="7"/>
      <c r="AE230" s="7"/>
      <c r="AF230" s="468"/>
    </row>
    <row r="231" ht="16.5" customHeight="1">
      <c r="A231" s="7"/>
      <c r="B231" s="7"/>
      <c r="C231" s="49"/>
      <c r="D231" s="207"/>
      <c r="E231" s="7"/>
      <c r="F231" s="7"/>
      <c r="G231" s="7"/>
      <c r="H231" s="7"/>
      <c r="I231" s="207"/>
      <c r="J231" s="7"/>
      <c r="K231" s="207"/>
      <c r="L231" s="7"/>
      <c r="M231" s="207"/>
      <c r="N231" s="7"/>
      <c r="O231" s="207"/>
      <c r="P231" s="7"/>
      <c r="Q231" s="7"/>
      <c r="R231" s="7"/>
      <c r="S231" s="7"/>
      <c r="T231" s="7"/>
      <c r="U231" s="7"/>
      <c r="V231" s="7"/>
      <c r="W231" s="207"/>
      <c r="X231" s="7"/>
      <c r="Y231" s="207"/>
      <c r="Z231" s="7"/>
      <c r="AA231" s="207"/>
      <c r="AB231" s="7"/>
      <c r="AC231" s="7"/>
      <c r="AD231" s="7"/>
      <c r="AE231" s="7"/>
      <c r="AF231" s="468"/>
    </row>
    <row r="232" ht="16.5" customHeight="1">
      <c r="A232" s="7"/>
      <c r="B232" s="7"/>
      <c r="C232" s="49"/>
      <c r="D232" s="207"/>
      <c r="E232" s="7"/>
      <c r="F232" s="7"/>
      <c r="G232" s="7"/>
      <c r="H232" s="7"/>
      <c r="I232" s="207"/>
      <c r="J232" s="7"/>
      <c r="K232" s="207"/>
      <c r="L232" s="7"/>
      <c r="M232" s="207"/>
      <c r="N232" s="7"/>
      <c r="O232" s="207"/>
      <c r="P232" s="7"/>
      <c r="Q232" s="7"/>
      <c r="R232" s="7"/>
      <c r="S232" s="7"/>
      <c r="T232" s="7"/>
      <c r="U232" s="7"/>
      <c r="V232" s="7"/>
      <c r="W232" s="207"/>
      <c r="X232" s="7"/>
      <c r="Y232" s="207"/>
      <c r="Z232" s="7"/>
      <c r="AA232" s="207"/>
      <c r="AB232" s="7"/>
      <c r="AC232" s="7"/>
      <c r="AD232" s="7"/>
      <c r="AE232" s="7"/>
      <c r="AF232" s="468"/>
    </row>
    <row r="233" ht="16.5" customHeight="1">
      <c r="A233" s="7"/>
      <c r="B233" s="7"/>
      <c r="C233" s="49"/>
      <c r="D233" s="207"/>
      <c r="E233" s="7"/>
      <c r="F233" s="7"/>
      <c r="G233" s="7"/>
      <c r="H233" s="7"/>
      <c r="I233" s="207"/>
      <c r="J233" s="7"/>
      <c r="K233" s="207"/>
      <c r="L233" s="7"/>
      <c r="M233" s="207"/>
      <c r="N233" s="7"/>
      <c r="O233" s="207"/>
      <c r="P233" s="7"/>
      <c r="Q233" s="7"/>
      <c r="R233" s="7"/>
      <c r="S233" s="7"/>
      <c r="T233" s="7"/>
      <c r="U233" s="7"/>
      <c r="V233" s="7"/>
      <c r="W233" s="207"/>
      <c r="X233" s="7"/>
      <c r="Y233" s="207"/>
      <c r="Z233" s="7"/>
      <c r="AA233" s="207"/>
      <c r="AB233" s="7"/>
      <c r="AC233" s="7"/>
      <c r="AD233" s="7"/>
      <c r="AE233" s="7"/>
      <c r="AF233" s="468"/>
    </row>
    <row r="234" ht="16.5" customHeight="1">
      <c r="A234" s="7"/>
      <c r="B234" s="7"/>
      <c r="C234" s="49"/>
      <c r="D234" s="207"/>
      <c r="E234" s="7"/>
      <c r="F234" s="7"/>
      <c r="G234" s="7"/>
      <c r="H234" s="7"/>
      <c r="I234" s="207"/>
      <c r="J234" s="7"/>
      <c r="K234" s="207"/>
      <c r="L234" s="7"/>
      <c r="M234" s="207"/>
      <c r="N234" s="7"/>
      <c r="O234" s="207"/>
      <c r="P234" s="7"/>
      <c r="Q234" s="7"/>
      <c r="R234" s="7"/>
      <c r="S234" s="7"/>
      <c r="T234" s="7"/>
      <c r="U234" s="7"/>
      <c r="V234" s="7"/>
      <c r="W234" s="207"/>
      <c r="X234" s="7"/>
      <c r="Y234" s="207"/>
      <c r="Z234" s="7"/>
      <c r="AA234" s="207"/>
      <c r="AB234" s="7"/>
      <c r="AC234" s="7"/>
      <c r="AD234" s="7"/>
      <c r="AE234" s="7"/>
      <c r="AF234" s="468"/>
    </row>
    <row r="235" ht="16.5" customHeight="1">
      <c r="A235" s="7"/>
      <c r="B235" s="7"/>
      <c r="C235" s="49"/>
      <c r="D235" s="207"/>
      <c r="E235" s="7"/>
      <c r="F235" s="7"/>
      <c r="G235" s="7"/>
      <c r="H235" s="7"/>
      <c r="I235" s="207"/>
      <c r="J235" s="7"/>
      <c r="K235" s="207"/>
      <c r="L235" s="7"/>
      <c r="M235" s="207"/>
      <c r="N235" s="7"/>
      <c r="O235" s="207"/>
      <c r="P235" s="7"/>
      <c r="Q235" s="7"/>
      <c r="R235" s="7"/>
      <c r="S235" s="7"/>
      <c r="T235" s="7"/>
      <c r="U235" s="7"/>
      <c r="V235" s="7"/>
      <c r="W235" s="207"/>
      <c r="X235" s="7"/>
      <c r="Y235" s="207"/>
      <c r="Z235" s="7"/>
      <c r="AA235" s="207"/>
      <c r="AB235" s="7"/>
      <c r="AC235" s="7"/>
      <c r="AD235" s="7"/>
      <c r="AE235" s="7"/>
      <c r="AF235" s="468"/>
    </row>
    <row r="236" ht="16.5" customHeight="1">
      <c r="A236" s="7"/>
      <c r="B236" s="7"/>
      <c r="C236" s="49"/>
      <c r="D236" s="207"/>
      <c r="E236" s="7"/>
      <c r="F236" s="7"/>
      <c r="G236" s="7"/>
      <c r="H236" s="7"/>
      <c r="I236" s="207"/>
      <c r="J236" s="7"/>
      <c r="K236" s="207"/>
      <c r="L236" s="7"/>
      <c r="M236" s="207"/>
      <c r="N236" s="7"/>
      <c r="O236" s="207"/>
      <c r="P236" s="7"/>
      <c r="Q236" s="7"/>
      <c r="R236" s="7"/>
      <c r="S236" s="7"/>
      <c r="T236" s="7"/>
      <c r="U236" s="7"/>
      <c r="V236" s="7"/>
      <c r="W236" s="207"/>
      <c r="X236" s="7"/>
      <c r="Y236" s="207"/>
      <c r="Z236" s="7"/>
      <c r="AA236" s="207"/>
      <c r="AB236" s="7"/>
      <c r="AC236" s="7"/>
      <c r="AD236" s="7"/>
      <c r="AE236" s="7"/>
      <c r="AF236" s="468"/>
    </row>
    <row r="237" ht="16.5" customHeight="1">
      <c r="A237" s="7"/>
      <c r="B237" s="7"/>
      <c r="C237" s="49"/>
      <c r="D237" s="207"/>
      <c r="E237" s="7"/>
      <c r="F237" s="7"/>
      <c r="G237" s="7"/>
      <c r="H237" s="7"/>
      <c r="I237" s="207"/>
      <c r="J237" s="7"/>
      <c r="K237" s="207"/>
      <c r="L237" s="7"/>
      <c r="M237" s="207"/>
      <c r="N237" s="7"/>
      <c r="O237" s="207"/>
      <c r="P237" s="7"/>
      <c r="Q237" s="7"/>
      <c r="R237" s="7"/>
      <c r="S237" s="7"/>
      <c r="T237" s="7"/>
      <c r="U237" s="7"/>
      <c r="V237" s="7"/>
      <c r="W237" s="207"/>
      <c r="X237" s="7"/>
      <c r="Y237" s="207"/>
      <c r="Z237" s="7"/>
      <c r="AA237" s="207"/>
      <c r="AB237" s="7"/>
      <c r="AC237" s="7"/>
      <c r="AD237" s="7"/>
      <c r="AE237" s="7"/>
      <c r="AF237" s="468"/>
    </row>
    <row r="238" ht="16.5" customHeight="1">
      <c r="A238" s="7"/>
      <c r="B238" s="7"/>
      <c r="C238" s="49"/>
      <c r="D238" s="207"/>
      <c r="E238" s="7"/>
      <c r="F238" s="7"/>
      <c r="G238" s="7"/>
      <c r="H238" s="7"/>
      <c r="I238" s="207"/>
      <c r="J238" s="7"/>
      <c r="K238" s="207"/>
      <c r="L238" s="7"/>
      <c r="M238" s="207"/>
      <c r="N238" s="7"/>
      <c r="O238" s="207"/>
      <c r="P238" s="7"/>
      <c r="Q238" s="7"/>
      <c r="R238" s="7"/>
      <c r="S238" s="7"/>
      <c r="T238" s="7"/>
      <c r="U238" s="7"/>
      <c r="V238" s="7"/>
      <c r="W238" s="207"/>
      <c r="X238" s="7"/>
      <c r="Y238" s="207"/>
      <c r="Z238" s="7"/>
      <c r="AA238" s="207"/>
      <c r="AB238" s="7"/>
      <c r="AC238" s="7"/>
      <c r="AD238" s="7"/>
      <c r="AE238" s="7"/>
      <c r="AF238" s="468"/>
    </row>
    <row r="239" ht="16.5" customHeight="1">
      <c r="A239" s="7"/>
      <c r="B239" s="7"/>
      <c r="C239" s="49"/>
      <c r="D239" s="207"/>
      <c r="E239" s="7"/>
      <c r="F239" s="7"/>
      <c r="G239" s="7"/>
      <c r="H239" s="7"/>
      <c r="I239" s="207"/>
      <c r="J239" s="7"/>
      <c r="K239" s="207"/>
      <c r="L239" s="7"/>
      <c r="M239" s="207"/>
      <c r="N239" s="7"/>
      <c r="O239" s="207"/>
      <c r="P239" s="7"/>
      <c r="Q239" s="7"/>
      <c r="R239" s="7"/>
      <c r="S239" s="7"/>
      <c r="T239" s="7"/>
      <c r="U239" s="7"/>
      <c r="V239" s="7"/>
      <c r="W239" s="207"/>
      <c r="X239" s="7"/>
      <c r="Y239" s="207"/>
      <c r="Z239" s="7"/>
      <c r="AA239" s="207"/>
      <c r="AB239" s="7"/>
      <c r="AC239" s="7"/>
      <c r="AD239" s="7"/>
      <c r="AE239" s="7"/>
      <c r="AF239" s="468"/>
    </row>
    <row r="240" ht="16.5" customHeight="1">
      <c r="A240" s="7"/>
      <c r="B240" s="7"/>
      <c r="C240" s="49"/>
      <c r="D240" s="207"/>
      <c r="E240" s="7"/>
      <c r="F240" s="7"/>
      <c r="G240" s="7"/>
      <c r="H240" s="7"/>
      <c r="I240" s="207"/>
      <c r="J240" s="7"/>
      <c r="K240" s="207"/>
      <c r="L240" s="7"/>
      <c r="M240" s="207"/>
      <c r="N240" s="7"/>
      <c r="O240" s="207"/>
      <c r="P240" s="7"/>
      <c r="Q240" s="7"/>
      <c r="R240" s="7"/>
      <c r="S240" s="7"/>
      <c r="T240" s="7"/>
      <c r="U240" s="7"/>
      <c r="V240" s="7"/>
      <c r="W240" s="207"/>
      <c r="X240" s="7"/>
      <c r="Y240" s="207"/>
      <c r="Z240" s="7"/>
      <c r="AA240" s="207"/>
      <c r="AB240" s="7"/>
      <c r="AC240" s="7"/>
      <c r="AD240" s="7"/>
      <c r="AE240" s="7"/>
      <c r="AF240" s="468"/>
    </row>
    <row r="241" ht="16.5" customHeight="1">
      <c r="A241" s="7"/>
      <c r="B241" s="7"/>
      <c r="C241" s="49"/>
      <c r="D241" s="207"/>
      <c r="E241" s="7"/>
      <c r="F241" s="7"/>
      <c r="G241" s="7"/>
      <c r="H241" s="7"/>
      <c r="I241" s="207"/>
      <c r="J241" s="7"/>
      <c r="K241" s="207"/>
      <c r="L241" s="7"/>
      <c r="M241" s="207"/>
      <c r="N241" s="7"/>
      <c r="O241" s="207"/>
      <c r="P241" s="7"/>
      <c r="Q241" s="7"/>
      <c r="R241" s="7"/>
      <c r="S241" s="7"/>
      <c r="T241" s="7"/>
      <c r="U241" s="7"/>
      <c r="V241" s="7"/>
      <c r="W241" s="207"/>
      <c r="X241" s="7"/>
      <c r="Y241" s="207"/>
      <c r="Z241" s="7"/>
      <c r="AA241" s="207"/>
      <c r="AB241" s="7"/>
      <c r="AC241" s="7"/>
      <c r="AD241" s="7"/>
      <c r="AE241" s="7"/>
      <c r="AF241" s="468"/>
    </row>
    <row r="242" ht="16.5" customHeight="1">
      <c r="A242" s="7"/>
      <c r="B242" s="7"/>
      <c r="C242" s="49"/>
      <c r="D242" s="207"/>
      <c r="E242" s="7"/>
      <c r="F242" s="7"/>
      <c r="G242" s="7"/>
      <c r="H242" s="7"/>
      <c r="I242" s="207"/>
      <c r="J242" s="7"/>
      <c r="K242" s="207"/>
      <c r="L242" s="7"/>
      <c r="M242" s="207"/>
      <c r="N242" s="7"/>
      <c r="O242" s="207"/>
      <c r="P242" s="7"/>
      <c r="Q242" s="7"/>
      <c r="R242" s="7"/>
      <c r="S242" s="7"/>
      <c r="T242" s="7"/>
      <c r="U242" s="7"/>
      <c r="V242" s="7"/>
      <c r="W242" s="207"/>
      <c r="X242" s="7"/>
      <c r="Y242" s="207"/>
      <c r="Z242" s="7"/>
      <c r="AA242" s="207"/>
      <c r="AB242" s="7"/>
      <c r="AC242" s="7"/>
      <c r="AD242" s="7"/>
      <c r="AE242" s="7"/>
      <c r="AF242" s="468"/>
    </row>
    <row r="243" ht="16.5" customHeight="1">
      <c r="A243" s="7"/>
      <c r="B243" s="7"/>
      <c r="C243" s="49"/>
      <c r="D243" s="207"/>
      <c r="E243" s="7"/>
      <c r="F243" s="7"/>
      <c r="G243" s="7"/>
      <c r="H243" s="7"/>
      <c r="I243" s="207"/>
      <c r="J243" s="7"/>
      <c r="K243" s="207"/>
      <c r="L243" s="7"/>
      <c r="M243" s="207"/>
      <c r="N243" s="7"/>
      <c r="O243" s="207"/>
      <c r="P243" s="7"/>
      <c r="Q243" s="7"/>
      <c r="R243" s="7"/>
      <c r="S243" s="7"/>
      <c r="T243" s="7"/>
      <c r="U243" s="7"/>
      <c r="V243" s="7"/>
      <c r="W243" s="207"/>
      <c r="X243" s="7"/>
      <c r="Y243" s="207"/>
      <c r="Z243" s="7"/>
      <c r="AA243" s="207"/>
      <c r="AB243" s="7"/>
      <c r="AC243" s="7"/>
      <c r="AD243" s="7"/>
      <c r="AE243" s="7"/>
      <c r="AF243" s="468"/>
    </row>
    <row r="244" ht="16.5" customHeight="1">
      <c r="A244" s="7"/>
      <c r="B244" s="7"/>
      <c r="C244" s="49"/>
      <c r="D244" s="207"/>
      <c r="E244" s="7"/>
      <c r="F244" s="7"/>
      <c r="G244" s="7"/>
      <c r="H244" s="7"/>
      <c r="I244" s="207"/>
      <c r="J244" s="7"/>
      <c r="K244" s="207"/>
      <c r="L244" s="7"/>
      <c r="M244" s="207"/>
      <c r="N244" s="7"/>
      <c r="O244" s="207"/>
      <c r="P244" s="7"/>
      <c r="Q244" s="7"/>
      <c r="R244" s="7"/>
      <c r="S244" s="7"/>
      <c r="T244" s="7"/>
      <c r="U244" s="7"/>
      <c r="V244" s="7"/>
      <c r="W244" s="207"/>
      <c r="X244" s="7"/>
      <c r="Y244" s="207"/>
      <c r="Z244" s="7"/>
      <c r="AA244" s="207"/>
      <c r="AB244" s="7"/>
      <c r="AC244" s="7"/>
      <c r="AD244" s="7"/>
      <c r="AE244" s="7"/>
      <c r="AF244" s="468"/>
    </row>
    <row r="245" ht="16.5" customHeight="1">
      <c r="A245" s="7"/>
      <c r="B245" s="7"/>
      <c r="C245" s="49"/>
      <c r="D245" s="207"/>
      <c r="E245" s="7"/>
      <c r="F245" s="7"/>
      <c r="G245" s="7"/>
      <c r="H245" s="7"/>
      <c r="I245" s="207"/>
      <c r="J245" s="7"/>
      <c r="K245" s="207"/>
      <c r="L245" s="7"/>
      <c r="M245" s="207"/>
      <c r="N245" s="7"/>
      <c r="O245" s="207"/>
      <c r="P245" s="7"/>
      <c r="Q245" s="7"/>
      <c r="R245" s="7"/>
      <c r="S245" s="7"/>
      <c r="T245" s="7"/>
      <c r="U245" s="7"/>
      <c r="V245" s="7"/>
      <c r="W245" s="207"/>
      <c r="X245" s="7"/>
      <c r="Y245" s="207"/>
      <c r="Z245" s="7"/>
      <c r="AA245" s="207"/>
      <c r="AB245" s="7"/>
      <c r="AC245" s="7"/>
      <c r="AD245" s="7"/>
      <c r="AE245" s="7"/>
      <c r="AF245" s="468"/>
    </row>
    <row r="246" ht="16.5" customHeight="1">
      <c r="A246" s="7"/>
      <c r="B246" s="7"/>
      <c r="C246" s="49"/>
      <c r="D246" s="207"/>
      <c r="E246" s="7"/>
      <c r="F246" s="7"/>
      <c r="G246" s="7"/>
      <c r="H246" s="7"/>
      <c r="I246" s="207"/>
      <c r="J246" s="7"/>
      <c r="K246" s="207"/>
      <c r="L246" s="7"/>
      <c r="M246" s="207"/>
      <c r="N246" s="7"/>
      <c r="O246" s="207"/>
      <c r="P246" s="7"/>
      <c r="Q246" s="7"/>
      <c r="R246" s="7"/>
      <c r="S246" s="7"/>
      <c r="T246" s="7"/>
      <c r="U246" s="7"/>
      <c r="V246" s="7"/>
      <c r="W246" s="207"/>
      <c r="X246" s="7"/>
      <c r="Y246" s="207"/>
      <c r="Z246" s="7"/>
      <c r="AA246" s="207"/>
      <c r="AB246" s="7"/>
      <c r="AC246" s="7"/>
      <c r="AD246" s="7"/>
      <c r="AE246" s="7"/>
      <c r="AF246" s="468"/>
    </row>
    <row r="247" ht="16.5" customHeight="1">
      <c r="A247" s="7"/>
      <c r="B247" s="7"/>
      <c r="C247" s="49"/>
      <c r="D247" s="207"/>
      <c r="E247" s="7"/>
      <c r="F247" s="7"/>
      <c r="G247" s="7"/>
      <c r="H247" s="7"/>
      <c r="I247" s="207"/>
      <c r="J247" s="7"/>
      <c r="K247" s="207"/>
      <c r="L247" s="7"/>
      <c r="M247" s="207"/>
      <c r="N247" s="7"/>
      <c r="O247" s="207"/>
      <c r="P247" s="7"/>
      <c r="Q247" s="7"/>
      <c r="R247" s="7"/>
      <c r="S247" s="7"/>
      <c r="T247" s="7"/>
      <c r="U247" s="7"/>
      <c r="V247" s="7"/>
      <c r="W247" s="207"/>
      <c r="X247" s="7"/>
      <c r="Y247" s="207"/>
      <c r="Z247" s="7"/>
      <c r="AA247" s="207"/>
      <c r="AB247" s="7"/>
      <c r="AC247" s="7"/>
      <c r="AD247" s="7"/>
      <c r="AE247" s="7"/>
      <c r="AF247" s="468"/>
    </row>
    <row r="248" ht="16.5" customHeight="1">
      <c r="A248" s="7"/>
      <c r="B248" s="7"/>
      <c r="C248" s="49"/>
      <c r="D248" s="207"/>
      <c r="E248" s="7"/>
      <c r="F248" s="7"/>
      <c r="G248" s="7"/>
      <c r="H248" s="7"/>
      <c r="I248" s="207"/>
      <c r="J248" s="7"/>
      <c r="K248" s="207"/>
      <c r="L248" s="7"/>
      <c r="M248" s="207"/>
      <c r="N248" s="7"/>
      <c r="O248" s="207"/>
      <c r="P248" s="7"/>
      <c r="Q248" s="7"/>
      <c r="R248" s="7"/>
      <c r="S248" s="7"/>
      <c r="T248" s="7"/>
      <c r="U248" s="7"/>
      <c r="V248" s="7"/>
      <c r="W248" s="207"/>
      <c r="X248" s="7"/>
      <c r="Y248" s="207"/>
      <c r="Z248" s="7"/>
      <c r="AA248" s="207"/>
      <c r="AB248" s="7"/>
      <c r="AC248" s="7"/>
      <c r="AD248" s="7"/>
      <c r="AE248" s="7"/>
      <c r="AF248" s="468"/>
    </row>
    <row r="249" ht="16.5" customHeight="1">
      <c r="A249" s="7"/>
      <c r="B249" s="7"/>
      <c r="C249" s="49"/>
      <c r="D249" s="207"/>
      <c r="E249" s="7"/>
      <c r="F249" s="7"/>
      <c r="G249" s="7"/>
      <c r="H249" s="7"/>
      <c r="I249" s="207"/>
      <c r="J249" s="7"/>
      <c r="K249" s="207"/>
      <c r="L249" s="7"/>
      <c r="M249" s="207"/>
      <c r="N249" s="7"/>
      <c r="O249" s="207"/>
      <c r="P249" s="7"/>
      <c r="Q249" s="7"/>
      <c r="R249" s="7"/>
      <c r="S249" s="7"/>
      <c r="T249" s="7"/>
      <c r="U249" s="7"/>
      <c r="V249" s="7"/>
      <c r="W249" s="207"/>
      <c r="X249" s="7"/>
      <c r="Y249" s="207"/>
      <c r="Z249" s="7"/>
      <c r="AA249" s="207"/>
      <c r="AB249" s="7"/>
      <c r="AC249" s="7"/>
      <c r="AD249" s="7"/>
      <c r="AE249" s="7"/>
      <c r="AF249" s="468"/>
    </row>
    <row r="250" ht="16.5" customHeight="1">
      <c r="A250" s="7"/>
      <c r="B250" s="7"/>
      <c r="C250" s="49"/>
      <c r="D250" s="207"/>
      <c r="E250" s="7"/>
      <c r="F250" s="7"/>
      <c r="G250" s="7"/>
      <c r="H250" s="7"/>
      <c r="I250" s="207"/>
      <c r="J250" s="7"/>
      <c r="K250" s="207"/>
      <c r="L250" s="7"/>
      <c r="M250" s="207"/>
      <c r="N250" s="7"/>
      <c r="O250" s="207"/>
      <c r="P250" s="7"/>
      <c r="Q250" s="7"/>
      <c r="R250" s="7"/>
      <c r="S250" s="7"/>
      <c r="T250" s="7"/>
      <c r="U250" s="7"/>
      <c r="V250" s="7"/>
      <c r="W250" s="207"/>
      <c r="X250" s="7"/>
      <c r="Y250" s="207"/>
      <c r="Z250" s="7"/>
      <c r="AA250" s="207"/>
      <c r="AB250" s="7"/>
      <c r="AC250" s="7"/>
      <c r="AD250" s="7"/>
      <c r="AE250" s="7"/>
      <c r="AF250" s="468"/>
    </row>
    <row r="251" ht="16.5" customHeight="1">
      <c r="A251" s="7"/>
      <c r="B251" s="7"/>
      <c r="C251" s="49"/>
      <c r="D251" s="207"/>
      <c r="E251" s="7"/>
      <c r="F251" s="7"/>
      <c r="G251" s="7"/>
      <c r="H251" s="7"/>
      <c r="I251" s="207"/>
      <c r="J251" s="7"/>
      <c r="K251" s="207"/>
      <c r="L251" s="7"/>
      <c r="M251" s="207"/>
      <c r="N251" s="7"/>
      <c r="O251" s="207"/>
      <c r="P251" s="7"/>
      <c r="Q251" s="7"/>
      <c r="R251" s="7"/>
      <c r="S251" s="7"/>
      <c r="T251" s="7"/>
      <c r="U251" s="7"/>
      <c r="V251" s="7"/>
      <c r="W251" s="207"/>
      <c r="X251" s="7"/>
      <c r="Y251" s="207"/>
      <c r="Z251" s="7"/>
      <c r="AA251" s="207"/>
      <c r="AB251" s="7"/>
      <c r="AC251" s="7"/>
      <c r="AD251" s="7"/>
      <c r="AE251" s="7"/>
      <c r="AF251" s="468"/>
    </row>
    <row r="252" ht="16.5" customHeight="1">
      <c r="A252" s="7"/>
      <c r="B252" s="7"/>
      <c r="C252" s="49"/>
      <c r="D252" s="207"/>
      <c r="E252" s="7"/>
      <c r="F252" s="7"/>
      <c r="G252" s="7"/>
      <c r="H252" s="7"/>
      <c r="I252" s="207"/>
      <c r="J252" s="7"/>
      <c r="K252" s="207"/>
      <c r="L252" s="7"/>
      <c r="M252" s="207"/>
      <c r="N252" s="7"/>
      <c r="O252" s="207"/>
      <c r="P252" s="7"/>
      <c r="Q252" s="7"/>
      <c r="R252" s="7"/>
      <c r="S252" s="7"/>
      <c r="T252" s="7"/>
      <c r="U252" s="7"/>
      <c r="V252" s="7"/>
      <c r="W252" s="207"/>
      <c r="X252" s="7"/>
      <c r="Y252" s="207"/>
      <c r="Z252" s="7"/>
      <c r="AA252" s="207"/>
      <c r="AB252" s="7"/>
      <c r="AC252" s="7"/>
      <c r="AD252" s="7"/>
      <c r="AE252" s="7"/>
      <c r="AF252" s="468"/>
    </row>
    <row r="253" ht="16.5" customHeight="1">
      <c r="A253" s="7"/>
      <c r="B253" s="7"/>
      <c r="C253" s="49"/>
      <c r="D253" s="207"/>
      <c r="E253" s="7"/>
      <c r="F253" s="7"/>
      <c r="G253" s="7"/>
      <c r="H253" s="7"/>
      <c r="I253" s="207"/>
      <c r="J253" s="7"/>
      <c r="K253" s="207"/>
      <c r="L253" s="7"/>
      <c r="M253" s="207"/>
      <c r="N253" s="7"/>
      <c r="O253" s="207"/>
      <c r="P253" s="7"/>
      <c r="Q253" s="7"/>
      <c r="R253" s="7"/>
      <c r="S253" s="7"/>
      <c r="T253" s="7"/>
      <c r="U253" s="7"/>
      <c r="V253" s="7"/>
      <c r="W253" s="207"/>
      <c r="X253" s="7"/>
      <c r="Y253" s="207"/>
      <c r="Z253" s="7"/>
      <c r="AA253" s="207"/>
      <c r="AB253" s="7"/>
      <c r="AC253" s="7"/>
      <c r="AD253" s="7"/>
      <c r="AE253" s="7"/>
      <c r="AF253" s="468"/>
    </row>
    <row r="254" ht="16.5" customHeight="1">
      <c r="A254" s="7"/>
      <c r="B254" s="7"/>
      <c r="C254" s="49"/>
      <c r="D254" s="207"/>
      <c r="E254" s="7"/>
      <c r="F254" s="7"/>
      <c r="G254" s="7"/>
      <c r="H254" s="7"/>
      <c r="I254" s="207"/>
      <c r="J254" s="7"/>
      <c r="K254" s="207"/>
      <c r="L254" s="7"/>
      <c r="M254" s="207"/>
      <c r="N254" s="7"/>
      <c r="O254" s="207"/>
      <c r="P254" s="7"/>
      <c r="Q254" s="7"/>
      <c r="R254" s="7"/>
      <c r="S254" s="7"/>
      <c r="T254" s="7"/>
      <c r="U254" s="7"/>
      <c r="V254" s="7"/>
      <c r="W254" s="207"/>
      <c r="X254" s="7"/>
      <c r="Y254" s="207"/>
      <c r="Z254" s="7"/>
      <c r="AA254" s="207"/>
      <c r="AB254" s="7"/>
      <c r="AC254" s="7"/>
      <c r="AD254" s="7"/>
      <c r="AE254" s="7"/>
      <c r="AF254" s="468"/>
    </row>
    <row r="255" ht="16.5" customHeight="1">
      <c r="A255" s="7"/>
      <c r="B255" s="7"/>
      <c r="C255" s="49"/>
      <c r="D255" s="207"/>
      <c r="E255" s="7"/>
      <c r="F255" s="7"/>
      <c r="G255" s="7"/>
      <c r="H255" s="7"/>
      <c r="I255" s="207"/>
      <c r="J255" s="7"/>
      <c r="K255" s="207"/>
      <c r="L255" s="7"/>
      <c r="M255" s="207"/>
      <c r="N255" s="7"/>
      <c r="O255" s="207"/>
      <c r="P255" s="7"/>
      <c r="Q255" s="7"/>
      <c r="R255" s="7"/>
      <c r="S255" s="7"/>
      <c r="T255" s="7"/>
      <c r="U255" s="7"/>
      <c r="V255" s="7"/>
      <c r="W255" s="207"/>
      <c r="X255" s="7"/>
      <c r="Y255" s="207"/>
      <c r="Z255" s="7"/>
      <c r="AA255" s="207"/>
      <c r="AB255" s="7"/>
      <c r="AC255" s="7"/>
      <c r="AD255" s="7"/>
      <c r="AE255" s="7"/>
      <c r="AF255" s="468"/>
    </row>
    <row r="256" ht="16.5" customHeight="1">
      <c r="A256" s="7"/>
      <c r="B256" s="7"/>
      <c r="C256" s="49"/>
      <c r="D256" s="207"/>
      <c r="E256" s="7"/>
      <c r="F256" s="7"/>
      <c r="G256" s="7"/>
      <c r="H256" s="7"/>
      <c r="I256" s="207"/>
      <c r="J256" s="7"/>
      <c r="K256" s="207"/>
      <c r="L256" s="7"/>
      <c r="M256" s="207"/>
      <c r="N256" s="7"/>
      <c r="O256" s="207"/>
      <c r="P256" s="7"/>
      <c r="Q256" s="7"/>
      <c r="R256" s="7"/>
      <c r="S256" s="7"/>
      <c r="T256" s="7"/>
      <c r="U256" s="7"/>
      <c r="V256" s="7"/>
      <c r="W256" s="207"/>
      <c r="X256" s="7"/>
      <c r="Y256" s="207"/>
      <c r="Z256" s="7"/>
      <c r="AA256" s="207"/>
      <c r="AB256" s="7"/>
      <c r="AC256" s="7"/>
      <c r="AD256" s="7"/>
      <c r="AE256" s="7"/>
      <c r="AF256" s="468"/>
    </row>
    <row r="257" ht="16.5" customHeight="1">
      <c r="A257" s="7"/>
      <c r="B257" s="7"/>
      <c r="C257" s="49"/>
      <c r="D257" s="207"/>
      <c r="E257" s="7"/>
      <c r="F257" s="7"/>
      <c r="G257" s="7"/>
      <c r="H257" s="7"/>
      <c r="I257" s="207"/>
      <c r="J257" s="7"/>
      <c r="K257" s="207"/>
      <c r="L257" s="7"/>
      <c r="M257" s="207"/>
      <c r="N257" s="7"/>
      <c r="O257" s="207"/>
      <c r="P257" s="7"/>
      <c r="Q257" s="7"/>
      <c r="R257" s="7"/>
      <c r="S257" s="7"/>
      <c r="T257" s="7"/>
      <c r="U257" s="7"/>
      <c r="V257" s="7"/>
      <c r="W257" s="207"/>
      <c r="X257" s="7"/>
      <c r="Y257" s="207"/>
      <c r="Z257" s="7"/>
      <c r="AA257" s="207"/>
      <c r="AB257" s="7"/>
      <c r="AC257" s="7"/>
      <c r="AD257" s="7"/>
      <c r="AE257" s="7"/>
      <c r="AF257" s="468"/>
    </row>
    <row r="258" ht="16.5" customHeight="1">
      <c r="A258" s="7"/>
      <c r="B258" s="7"/>
      <c r="C258" s="49"/>
      <c r="D258" s="207"/>
      <c r="E258" s="7"/>
      <c r="F258" s="7"/>
      <c r="G258" s="7"/>
      <c r="H258" s="7"/>
      <c r="I258" s="207"/>
      <c r="J258" s="7"/>
      <c r="K258" s="207"/>
      <c r="L258" s="7"/>
      <c r="M258" s="207"/>
      <c r="N258" s="7"/>
      <c r="O258" s="207"/>
      <c r="P258" s="7"/>
      <c r="Q258" s="7"/>
      <c r="R258" s="7"/>
      <c r="S258" s="7"/>
      <c r="T258" s="7"/>
      <c r="U258" s="7"/>
      <c r="V258" s="7"/>
      <c r="W258" s="207"/>
      <c r="X258" s="7"/>
      <c r="Y258" s="207"/>
      <c r="Z258" s="7"/>
      <c r="AA258" s="207"/>
      <c r="AB258" s="7"/>
      <c r="AC258" s="7"/>
      <c r="AD258" s="7"/>
      <c r="AE258" s="7"/>
      <c r="AF258" s="468"/>
    </row>
    <row r="259" ht="16.5" customHeight="1">
      <c r="A259" s="7"/>
      <c r="B259" s="7"/>
      <c r="C259" s="49"/>
      <c r="D259" s="207"/>
      <c r="E259" s="7"/>
      <c r="F259" s="7"/>
      <c r="G259" s="7"/>
      <c r="H259" s="7"/>
      <c r="I259" s="207"/>
      <c r="J259" s="7"/>
      <c r="K259" s="207"/>
      <c r="L259" s="7"/>
      <c r="M259" s="207"/>
      <c r="N259" s="7"/>
      <c r="O259" s="207"/>
      <c r="P259" s="7"/>
      <c r="Q259" s="7"/>
      <c r="R259" s="7"/>
      <c r="S259" s="7"/>
      <c r="T259" s="7"/>
      <c r="U259" s="7"/>
      <c r="V259" s="7"/>
      <c r="W259" s="207"/>
      <c r="X259" s="7"/>
      <c r="Y259" s="207"/>
      <c r="Z259" s="7"/>
      <c r="AA259" s="207"/>
      <c r="AB259" s="7"/>
      <c r="AC259" s="7"/>
      <c r="AD259" s="7"/>
      <c r="AE259" s="7"/>
      <c r="AF259" s="468"/>
    </row>
    <row r="260" ht="16.5" customHeight="1">
      <c r="A260" s="7"/>
      <c r="B260" s="7"/>
      <c r="C260" s="49"/>
      <c r="D260" s="207"/>
      <c r="E260" s="7"/>
      <c r="F260" s="7"/>
      <c r="G260" s="7"/>
      <c r="H260" s="7"/>
      <c r="I260" s="207"/>
      <c r="J260" s="7"/>
      <c r="K260" s="207"/>
      <c r="L260" s="7"/>
      <c r="M260" s="207"/>
      <c r="N260" s="7"/>
      <c r="O260" s="207"/>
      <c r="P260" s="7"/>
      <c r="Q260" s="7"/>
      <c r="R260" s="7"/>
      <c r="S260" s="7"/>
      <c r="T260" s="7"/>
      <c r="U260" s="7"/>
      <c r="V260" s="7"/>
      <c r="W260" s="207"/>
      <c r="X260" s="7"/>
      <c r="Y260" s="207"/>
      <c r="Z260" s="7"/>
      <c r="AA260" s="207"/>
      <c r="AB260" s="7"/>
      <c r="AC260" s="7"/>
      <c r="AD260" s="7"/>
      <c r="AE260" s="7"/>
      <c r="AF260" s="468"/>
    </row>
    <row r="261" ht="16.5" customHeight="1">
      <c r="A261" s="7"/>
      <c r="B261" s="7"/>
      <c r="C261" s="49"/>
      <c r="D261" s="207"/>
      <c r="E261" s="7"/>
      <c r="F261" s="7"/>
      <c r="G261" s="7"/>
      <c r="H261" s="7"/>
      <c r="I261" s="207"/>
      <c r="J261" s="7"/>
      <c r="K261" s="207"/>
      <c r="L261" s="7"/>
      <c r="M261" s="207"/>
      <c r="N261" s="7"/>
      <c r="O261" s="207"/>
      <c r="P261" s="7"/>
      <c r="Q261" s="7"/>
      <c r="R261" s="7"/>
      <c r="S261" s="7"/>
      <c r="T261" s="7"/>
      <c r="U261" s="7"/>
      <c r="V261" s="7"/>
      <c r="W261" s="207"/>
      <c r="X261" s="7"/>
      <c r="Y261" s="207"/>
      <c r="Z261" s="7"/>
      <c r="AA261" s="207"/>
      <c r="AB261" s="7"/>
      <c r="AC261" s="7"/>
      <c r="AD261" s="7"/>
      <c r="AE261" s="7"/>
      <c r="AF261" s="468"/>
    </row>
    <row r="262" ht="16.5" customHeight="1">
      <c r="A262" s="7"/>
      <c r="B262" s="7"/>
      <c r="C262" s="49"/>
      <c r="D262" s="207"/>
      <c r="E262" s="7"/>
      <c r="F262" s="7"/>
      <c r="G262" s="7"/>
      <c r="H262" s="7"/>
      <c r="I262" s="207"/>
      <c r="J262" s="7"/>
      <c r="K262" s="207"/>
      <c r="L262" s="7"/>
      <c r="M262" s="207"/>
      <c r="N262" s="7"/>
      <c r="O262" s="207"/>
      <c r="P262" s="7"/>
      <c r="Q262" s="7"/>
      <c r="R262" s="7"/>
      <c r="S262" s="7"/>
      <c r="T262" s="7"/>
      <c r="U262" s="7"/>
      <c r="V262" s="7"/>
      <c r="W262" s="207"/>
      <c r="X262" s="7"/>
      <c r="Y262" s="207"/>
      <c r="Z262" s="7"/>
      <c r="AA262" s="207"/>
      <c r="AB262" s="7"/>
      <c r="AC262" s="7"/>
      <c r="AD262" s="7"/>
      <c r="AE262" s="7"/>
      <c r="AF262" s="468"/>
    </row>
    <row r="263" ht="16.5" customHeight="1">
      <c r="A263" s="7"/>
      <c r="B263" s="7"/>
      <c r="C263" s="49"/>
      <c r="D263" s="207"/>
      <c r="E263" s="7"/>
      <c r="F263" s="7"/>
      <c r="G263" s="7"/>
      <c r="H263" s="7"/>
      <c r="I263" s="207"/>
      <c r="J263" s="7"/>
      <c r="K263" s="207"/>
      <c r="L263" s="7"/>
      <c r="M263" s="207"/>
      <c r="N263" s="7"/>
      <c r="O263" s="207"/>
      <c r="P263" s="7"/>
      <c r="Q263" s="7"/>
      <c r="R263" s="7"/>
      <c r="S263" s="7"/>
      <c r="T263" s="7"/>
      <c r="U263" s="7"/>
      <c r="V263" s="7"/>
      <c r="W263" s="207"/>
      <c r="X263" s="7"/>
      <c r="Y263" s="207"/>
      <c r="Z263" s="7"/>
      <c r="AA263" s="207"/>
      <c r="AB263" s="7"/>
      <c r="AC263" s="7"/>
      <c r="AD263" s="7"/>
      <c r="AE263" s="7"/>
      <c r="AF263" s="468"/>
    </row>
    <row r="264" ht="16.5" customHeight="1">
      <c r="A264" s="7"/>
      <c r="B264" s="7"/>
      <c r="C264" s="49"/>
      <c r="D264" s="207"/>
      <c r="E264" s="7"/>
      <c r="F264" s="7"/>
      <c r="G264" s="7"/>
      <c r="H264" s="7"/>
      <c r="I264" s="207"/>
      <c r="J264" s="7"/>
      <c r="K264" s="207"/>
      <c r="L264" s="7"/>
      <c r="M264" s="207"/>
      <c r="N264" s="7"/>
      <c r="O264" s="207"/>
      <c r="P264" s="7"/>
      <c r="Q264" s="7"/>
      <c r="R264" s="7"/>
      <c r="S264" s="7"/>
      <c r="T264" s="7"/>
      <c r="U264" s="7"/>
      <c r="V264" s="7"/>
      <c r="W264" s="207"/>
      <c r="X264" s="7"/>
      <c r="Y264" s="207"/>
      <c r="Z264" s="7"/>
      <c r="AA264" s="207"/>
      <c r="AB264" s="7"/>
      <c r="AC264" s="7"/>
      <c r="AD264" s="7"/>
      <c r="AE264" s="7"/>
      <c r="AF264" s="468"/>
    </row>
    <row r="265" ht="16.5" customHeight="1">
      <c r="A265" s="7"/>
      <c r="B265" s="7"/>
      <c r="C265" s="49"/>
      <c r="D265" s="207"/>
      <c r="E265" s="7"/>
      <c r="F265" s="7"/>
      <c r="G265" s="7"/>
      <c r="H265" s="7"/>
      <c r="I265" s="207"/>
      <c r="J265" s="7"/>
      <c r="K265" s="207"/>
      <c r="L265" s="7"/>
      <c r="M265" s="207"/>
      <c r="N265" s="7"/>
      <c r="O265" s="207"/>
      <c r="P265" s="7"/>
      <c r="Q265" s="7"/>
      <c r="R265" s="7"/>
      <c r="S265" s="7"/>
      <c r="T265" s="7"/>
      <c r="U265" s="7"/>
      <c r="V265" s="7"/>
      <c r="W265" s="207"/>
      <c r="X265" s="7"/>
      <c r="Y265" s="207"/>
      <c r="Z265" s="7"/>
      <c r="AA265" s="207"/>
      <c r="AB265" s="7"/>
      <c r="AC265" s="7"/>
      <c r="AD265" s="7"/>
      <c r="AE265" s="7"/>
      <c r="AF265" s="468"/>
    </row>
    <row r="266" ht="16.5" customHeight="1">
      <c r="A266" s="7"/>
      <c r="B266" s="7"/>
      <c r="C266" s="49"/>
      <c r="D266" s="207"/>
      <c r="E266" s="7"/>
      <c r="F266" s="7"/>
      <c r="G266" s="7"/>
      <c r="H266" s="7"/>
      <c r="I266" s="207"/>
      <c r="J266" s="7"/>
      <c r="K266" s="207"/>
      <c r="L266" s="7"/>
      <c r="M266" s="207"/>
      <c r="N266" s="7"/>
      <c r="O266" s="207"/>
      <c r="P266" s="7"/>
      <c r="Q266" s="7"/>
      <c r="R266" s="7"/>
      <c r="S266" s="7"/>
      <c r="T266" s="7"/>
      <c r="U266" s="7"/>
      <c r="V266" s="7"/>
      <c r="W266" s="207"/>
      <c r="X266" s="7"/>
      <c r="Y266" s="207"/>
      <c r="Z266" s="7"/>
      <c r="AA266" s="207"/>
      <c r="AB266" s="7"/>
      <c r="AC266" s="7"/>
      <c r="AD266" s="7"/>
      <c r="AE266" s="7"/>
      <c r="AF266" s="468"/>
    </row>
    <row r="267" ht="16.5" customHeight="1">
      <c r="A267" s="7"/>
      <c r="B267" s="7"/>
      <c r="C267" s="49"/>
      <c r="D267" s="207"/>
      <c r="E267" s="7"/>
      <c r="F267" s="7"/>
      <c r="G267" s="7"/>
      <c r="H267" s="7"/>
      <c r="I267" s="207"/>
      <c r="J267" s="7"/>
      <c r="K267" s="207"/>
      <c r="L267" s="7"/>
      <c r="M267" s="207"/>
      <c r="N267" s="7"/>
      <c r="O267" s="207"/>
      <c r="P267" s="7"/>
      <c r="Q267" s="7"/>
      <c r="R267" s="7"/>
      <c r="S267" s="7"/>
      <c r="T267" s="7"/>
      <c r="U267" s="7"/>
      <c r="V267" s="7"/>
      <c r="W267" s="207"/>
      <c r="X267" s="7"/>
      <c r="Y267" s="207"/>
      <c r="Z267" s="7"/>
      <c r="AA267" s="207"/>
      <c r="AB267" s="7"/>
      <c r="AC267" s="7"/>
      <c r="AD267" s="7"/>
      <c r="AE267" s="7"/>
      <c r="AF267" s="468"/>
    </row>
    <row r="268" ht="16.5" customHeight="1">
      <c r="A268" s="7"/>
      <c r="B268" s="7"/>
      <c r="C268" s="49"/>
      <c r="D268" s="207"/>
      <c r="E268" s="7"/>
      <c r="F268" s="7"/>
      <c r="G268" s="7"/>
      <c r="H268" s="7"/>
      <c r="I268" s="207"/>
      <c r="J268" s="7"/>
      <c r="K268" s="207"/>
      <c r="L268" s="7"/>
      <c r="M268" s="207"/>
      <c r="N268" s="7"/>
      <c r="O268" s="207"/>
      <c r="P268" s="7"/>
      <c r="Q268" s="7"/>
      <c r="R268" s="7"/>
      <c r="S268" s="7"/>
      <c r="T268" s="7"/>
      <c r="U268" s="7"/>
      <c r="V268" s="7"/>
      <c r="W268" s="207"/>
      <c r="X268" s="7"/>
      <c r="Y268" s="207"/>
      <c r="Z268" s="7"/>
      <c r="AA268" s="207"/>
      <c r="AB268" s="7"/>
      <c r="AC268" s="7"/>
      <c r="AD268" s="7"/>
      <c r="AE268" s="7"/>
      <c r="AF268" s="468"/>
    </row>
    <row r="269" ht="16.5" customHeight="1">
      <c r="A269" s="7"/>
      <c r="B269" s="7"/>
      <c r="C269" s="49"/>
      <c r="D269" s="207"/>
      <c r="E269" s="7"/>
      <c r="F269" s="7"/>
      <c r="G269" s="7"/>
      <c r="H269" s="7"/>
      <c r="I269" s="207"/>
      <c r="J269" s="7"/>
      <c r="K269" s="207"/>
      <c r="L269" s="7"/>
      <c r="M269" s="207"/>
      <c r="N269" s="7"/>
      <c r="O269" s="207"/>
      <c r="P269" s="7"/>
      <c r="Q269" s="7"/>
      <c r="R269" s="7"/>
      <c r="S269" s="7"/>
      <c r="T269" s="7"/>
      <c r="U269" s="7"/>
      <c r="V269" s="7"/>
      <c r="W269" s="207"/>
      <c r="X269" s="7"/>
      <c r="Y269" s="207"/>
      <c r="Z269" s="7"/>
      <c r="AA269" s="207"/>
      <c r="AB269" s="7"/>
      <c r="AC269" s="7"/>
      <c r="AD269" s="7"/>
      <c r="AE269" s="7"/>
      <c r="AF269" s="468"/>
    </row>
    <row r="270" ht="16.5" customHeight="1">
      <c r="A270" s="7"/>
      <c r="B270" s="7"/>
      <c r="C270" s="49"/>
      <c r="D270" s="207"/>
      <c r="E270" s="7"/>
      <c r="F270" s="7"/>
      <c r="G270" s="7"/>
      <c r="H270" s="7"/>
      <c r="I270" s="207"/>
      <c r="J270" s="7"/>
      <c r="K270" s="207"/>
      <c r="L270" s="7"/>
      <c r="M270" s="207"/>
      <c r="N270" s="7"/>
      <c r="O270" s="207"/>
      <c r="P270" s="7"/>
      <c r="Q270" s="7"/>
      <c r="R270" s="7"/>
      <c r="S270" s="7"/>
      <c r="T270" s="7"/>
      <c r="U270" s="7"/>
      <c r="V270" s="7"/>
      <c r="W270" s="207"/>
      <c r="X270" s="7"/>
      <c r="Y270" s="207"/>
      <c r="Z270" s="7"/>
      <c r="AA270" s="207"/>
      <c r="AB270" s="7"/>
      <c r="AC270" s="7"/>
      <c r="AD270" s="7"/>
      <c r="AE270" s="7"/>
      <c r="AF270" s="468"/>
    </row>
    <row r="271" ht="16.5" customHeight="1">
      <c r="A271" s="7"/>
      <c r="B271" s="7"/>
      <c r="C271" s="49"/>
      <c r="D271" s="207"/>
      <c r="E271" s="7"/>
      <c r="F271" s="7"/>
      <c r="G271" s="7"/>
      <c r="H271" s="7"/>
      <c r="I271" s="207"/>
      <c r="J271" s="7"/>
      <c r="K271" s="207"/>
      <c r="L271" s="7"/>
      <c r="M271" s="207"/>
      <c r="N271" s="7"/>
      <c r="O271" s="207"/>
      <c r="P271" s="7"/>
      <c r="Q271" s="7"/>
      <c r="R271" s="7"/>
      <c r="S271" s="7"/>
      <c r="T271" s="7"/>
      <c r="U271" s="7"/>
      <c r="V271" s="7"/>
      <c r="W271" s="207"/>
      <c r="X271" s="7"/>
      <c r="Y271" s="207"/>
      <c r="Z271" s="7"/>
      <c r="AA271" s="207"/>
      <c r="AB271" s="7"/>
      <c r="AC271" s="7"/>
      <c r="AD271" s="7"/>
      <c r="AE271" s="7"/>
      <c r="AF271" s="468"/>
    </row>
    <row r="272" ht="16.5" customHeight="1">
      <c r="A272" s="7"/>
      <c r="B272" s="7"/>
      <c r="C272" s="49"/>
      <c r="D272" s="207"/>
      <c r="E272" s="7"/>
      <c r="F272" s="7"/>
      <c r="G272" s="7"/>
      <c r="H272" s="7"/>
      <c r="I272" s="207"/>
      <c r="J272" s="7"/>
      <c r="K272" s="207"/>
      <c r="L272" s="7"/>
      <c r="M272" s="207"/>
      <c r="N272" s="7"/>
      <c r="O272" s="207"/>
      <c r="P272" s="7"/>
      <c r="Q272" s="7"/>
      <c r="R272" s="7"/>
      <c r="S272" s="7"/>
      <c r="T272" s="7"/>
      <c r="U272" s="7"/>
      <c r="V272" s="7"/>
      <c r="W272" s="207"/>
      <c r="X272" s="7"/>
      <c r="Y272" s="207"/>
      <c r="Z272" s="7"/>
      <c r="AA272" s="207"/>
      <c r="AB272" s="7"/>
      <c r="AC272" s="7"/>
      <c r="AD272" s="7"/>
      <c r="AE272" s="7"/>
      <c r="AF272" s="468"/>
    </row>
    <row r="273" ht="16.5" customHeight="1">
      <c r="A273" s="7"/>
      <c r="B273" s="7"/>
      <c r="C273" s="49"/>
      <c r="D273" s="207"/>
      <c r="E273" s="7"/>
      <c r="F273" s="7"/>
      <c r="G273" s="7"/>
      <c r="H273" s="7"/>
      <c r="I273" s="207"/>
      <c r="J273" s="7"/>
      <c r="K273" s="207"/>
      <c r="L273" s="7"/>
      <c r="M273" s="207"/>
      <c r="N273" s="7"/>
      <c r="O273" s="207"/>
      <c r="P273" s="7"/>
      <c r="Q273" s="7"/>
      <c r="R273" s="7"/>
      <c r="S273" s="7"/>
      <c r="T273" s="7"/>
      <c r="U273" s="7"/>
      <c r="V273" s="7"/>
      <c r="W273" s="207"/>
      <c r="X273" s="7"/>
      <c r="Y273" s="207"/>
      <c r="Z273" s="7"/>
      <c r="AA273" s="207"/>
      <c r="AB273" s="7"/>
      <c r="AC273" s="7"/>
      <c r="AD273" s="7"/>
      <c r="AE273" s="7"/>
      <c r="AF273" s="468"/>
    </row>
    <row r="274" ht="16.5" customHeight="1">
      <c r="A274" s="7"/>
      <c r="B274" s="7"/>
      <c r="C274" s="49"/>
      <c r="D274" s="207"/>
      <c r="E274" s="7"/>
      <c r="F274" s="7"/>
      <c r="G274" s="7"/>
      <c r="H274" s="7"/>
      <c r="I274" s="207"/>
      <c r="J274" s="7"/>
      <c r="K274" s="207"/>
      <c r="L274" s="7"/>
      <c r="M274" s="207"/>
      <c r="N274" s="7"/>
      <c r="O274" s="207"/>
      <c r="P274" s="7"/>
      <c r="Q274" s="7"/>
      <c r="R274" s="7"/>
      <c r="S274" s="7"/>
      <c r="T274" s="7"/>
      <c r="U274" s="7"/>
      <c r="V274" s="7"/>
      <c r="W274" s="207"/>
      <c r="X274" s="7"/>
      <c r="Y274" s="207"/>
      <c r="Z274" s="7"/>
      <c r="AA274" s="207"/>
      <c r="AB274" s="7"/>
      <c r="AC274" s="7"/>
      <c r="AD274" s="7"/>
      <c r="AE274" s="7"/>
      <c r="AF274" s="468"/>
    </row>
    <row r="275" ht="16.5" customHeight="1">
      <c r="A275" s="7"/>
      <c r="B275" s="7"/>
      <c r="C275" s="49"/>
      <c r="D275" s="207"/>
      <c r="E275" s="7"/>
      <c r="F275" s="7"/>
      <c r="G275" s="7"/>
      <c r="H275" s="7"/>
      <c r="I275" s="207"/>
      <c r="J275" s="7"/>
      <c r="K275" s="207"/>
      <c r="L275" s="7"/>
      <c r="M275" s="207"/>
      <c r="N275" s="7"/>
      <c r="O275" s="207"/>
      <c r="P275" s="7"/>
      <c r="Q275" s="7"/>
      <c r="R275" s="7"/>
      <c r="S275" s="7"/>
      <c r="T275" s="7"/>
      <c r="U275" s="7"/>
      <c r="V275" s="7"/>
      <c r="W275" s="207"/>
      <c r="X275" s="7"/>
      <c r="Y275" s="207"/>
      <c r="Z275" s="7"/>
      <c r="AA275" s="207"/>
      <c r="AB275" s="7"/>
      <c r="AC275" s="7"/>
      <c r="AD275" s="7"/>
      <c r="AE275" s="7"/>
      <c r="AF275" s="468"/>
    </row>
    <row r="276" ht="16.5" customHeight="1">
      <c r="A276" s="7"/>
      <c r="B276" s="7"/>
      <c r="C276" s="49"/>
      <c r="D276" s="207"/>
      <c r="E276" s="7"/>
      <c r="F276" s="7"/>
      <c r="G276" s="7"/>
      <c r="H276" s="7"/>
      <c r="I276" s="207"/>
      <c r="J276" s="7"/>
      <c r="K276" s="207"/>
      <c r="L276" s="7"/>
      <c r="M276" s="207"/>
      <c r="N276" s="7"/>
      <c r="O276" s="207"/>
      <c r="P276" s="7"/>
      <c r="Q276" s="7"/>
      <c r="R276" s="7"/>
      <c r="S276" s="7"/>
      <c r="T276" s="7"/>
      <c r="U276" s="7"/>
      <c r="V276" s="7"/>
      <c r="W276" s="207"/>
      <c r="X276" s="7"/>
      <c r="Y276" s="207"/>
      <c r="Z276" s="7"/>
      <c r="AA276" s="207"/>
      <c r="AB276" s="7"/>
      <c r="AC276" s="7"/>
      <c r="AD276" s="7"/>
      <c r="AE276" s="7"/>
      <c r="AF276" s="468"/>
    </row>
    <row r="277" ht="16.5" customHeight="1">
      <c r="A277" s="7"/>
      <c r="B277" s="7"/>
      <c r="C277" s="49"/>
      <c r="D277" s="207"/>
      <c r="E277" s="7"/>
      <c r="F277" s="7"/>
      <c r="G277" s="7"/>
      <c r="H277" s="7"/>
      <c r="I277" s="207"/>
      <c r="J277" s="7"/>
      <c r="K277" s="207"/>
      <c r="L277" s="7"/>
      <c r="M277" s="207"/>
      <c r="N277" s="7"/>
      <c r="O277" s="207"/>
      <c r="P277" s="7"/>
      <c r="Q277" s="7"/>
      <c r="R277" s="7"/>
      <c r="S277" s="7"/>
      <c r="T277" s="7"/>
      <c r="U277" s="7"/>
      <c r="V277" s="7"/>
      <c r="W277" s="207"/>
      <c r="X277" s="7"/>
      <c r="Y277" s="207"/>
      <c r="Z277" s="7"/>
      <c r="AA277" s="207"/>
      <c r="AB277" s="7"/>
      <c r="AC277" s="7"/>
      <c r="AD277" s="7"/>
      <c r="AE277" s="7"/>
      <c r="AF277" s="468"/>
    </row>
    <row r="278" ht="16.5" customHeight="1">
      <c r="A278" s="7"/>
      <c r="B278" s="7"/>
      <c r="C278" s="49"/>
      <c r="D278" s="207"/>
      <c r="E278" s="7"/>
      <c r="F278" s="7"/>
      <c r="G278" s="7"/>
      <c r="H278" s="7"/>
      <c r="I278" s="207"/>
      <c r="J278" s="7"/>
      <c r="K278" s="207"/>
      <c r="L278" s="7"/>
      <c r="M278" s="207"/>
      <c r="N278" s="7"/>
      <c r="O278" s="207"/>
      <c r="P278" s="7"/>
      <c r="Q278" s="7"/>
      <c r="R278" s="7"/>
      <c r="S278" s="7"/>
      <c r="T278" s="7"/>
      <c r="U278" s="7"/>
      <c r="V278" s="7"/>
      <c r="W278" s="207"/>
      <c r="X278" s="7"/>
      <c r="Y278" s="207"/>
      <c r="Z278" s="7"/>
      <c r="AA278" s="207"/>
      <c r="AB278" s="7"/>
      <c r="AC278" s="7"/>
      <c r="AD278" s="7"/>
      <c r="AE278" s="7"/>
      <c r="AF278" s="468"/>
    </row>
    <row r="279" ht="16.5" customHeight="1">
      <c r="A279" s="7"/>
      <c r="B279" s="7"/>
      <c r="C279" s="49"/>
      <c r="D279" s="207"/>
      <c r="E279" s="7"/>
      <c r="F279" s="7"/>
      <c r="G279" s="7"/>
      <c r="H279" s="7"/>
      <c r="I279" s="207"/>
      <c r="J279" s="7"/>
      <c r="K279" s="207"/>
      <c r="L279" s="7"/>
      <c r="M279" s="207"/>
      <c r="N279" s="7"/>
      <c r="O279" s="207"/>
      <c r="P279" s="7"/>
      <c r="Q279" s="7"/>
      <c r="R279" s="7"/>
      <c r="S279" s="7"/>
      <c r="T279" s="7"/>
      <c r="U279" s="7"/>
      <c r="V279" s="7"/>
      <c r="W279" s="207"/>
      <c r="X279" s="7"/>
      <c r="Y279" s="207"/>
      <c r="Z279" s="7"/>
      <c r="AA279" s="207"/>
      <c r="AB279" s="7"/>
      <c r="AC279" s="7"/>
      <c r="AD279" s="7"/>
      <c r="AE279" s="7"/>
      <c r="AF279" s="468"/>
    </row>
    <row r="280" ht="16.5" customHeight="1">
      <c r="A280" s="7"/>
      <c r="B280" s="7"/>
      <c r="C280" s="49"/>
      <c r="D280" s="207"/>
      <c r="E280" s="7"/>
      <c r="F280" s="7"/>
      <c r="G280" s="7"/>
      <c r="H280" s="7"/>
      <c r="I280" s="207"/>
      <c r="J280" s="7"/>
      <c r="K280" s="207"/>
      <c r="L280" s="7"/>
      <c r="M280" s="207"/>
      <c r="N280" s="7"/>
      <c r="O280" s="207"/>
      <c r="P280" s="7"/>
      <c r="Q280" s="7"/>
      <c r="R280" s="7"/>
      <c r="S280" s="7"/>
      <c r="T280" s="7"/>
      <c r="U280" s="7"/>
      <c r="V280" s="7"/>
      <c r="W280" s="207"/>
      <c r="X280" s="7"/>
      <c r="Y280" s="207"/>
      <c r="Z280" s="7"/>
      <c r="AA280" s="207"/>
      <c r="AB280" s="7"/>
      <c r="AC280" s="7"/>
      <c r="AD280" s="7"/>
      <c r="AE280" s="7"/>
      <c r="AF280" s="468"/>
    </row>
    <row r="281" ht="16.5" customHeight="1">
      <c r="A281" s="7"/>
      <c r="B281" s="7"/>
      <c r="C281" s="49"/>
      <c r="D281" s="207"/>
      <c r="E281" s="7"/>
      <c r="F281" s="7"/>
      <c r="G281" s="7"/>
      <c r="H281" s="7"/>
      <c r="I281" s="207"/>
      <c r="J281" s="7"/>
      <c r="K281" s="207"/>
      <c r="L281" s="7"/>
      <c r="M281" s="207"/>
      <c r="N281" s="7"/>
      <c r="O281" s="207"/>
      <c r="P281" s="7"/>
      <c r="Q281" s="7"/>
      <c r="R281" s="7"/>
      <c r="S281" s="7"/>
      <c r="T281" s="7"/>
      <c r="U281" s="7"/>
      <c r="V281" s="7"/>
      <c r="W281" s="207"/>
      <c r="X281" s="7"/>
      <c r="Y281" s="207"/>
      <c r="Z281" s="7"/>
      <c r="AA281" s="207"/>
      <c r="AB281" s="7"/>
      <c r="AC281" s="7"/>
      <c r="AD281" s="7"/>
      <c r="AE281" s="7"/>
      <c r="AF281" s="468"/>
    </row>
    <row r="282" ht="16.5" customHeight="1">
      <c r="A282" s="7"/>
      <c r="B282" s="7"/>
      <c r="C282" s="49"/>
      <c r="D282" s="207"/>
      <c r="E282" s="7"/>
      <c r="F282" s="7"/>
      <c r="G282" s="7"/>
      <c r="H282" s="7"/>
      <c r="I282" s="207"/>
      <c r="J282" s="7"/>
      <c r="K282" s="207"/>
      <c r="L282" s="7"/>
      <c r="M282" s="207"/>
      <c r="N282" s="7"/>
      <c r="O282" s="207"/>
      <c r="P282" s="7"/>
      <c r="Q282" s="7"/>
      <c r="R282" s="7"/>
      <c r="S282" s="7"/>
      <c r="T282" s="7"/>
      <c r="U282" s="7"/>
      <c r="V282" s="7"/>
      <c r="W282" s="207"/>
      <c r="X282" s="7"/>
      <c r="Y282" s="207"/>
      <c r="Z282" s="7"/>
      <c r="AA282" s="207"/>
      <c r="AB282" s="7"/>
      <c r="AC282" s="7"/>
      <c r="AD282" s="7"/>
      <c r="AE282" s="7"/>
      <c r="AF282" s="468"/>
    </row>
    <row r="283" ht="16.5" customHeight="1">
      <c r="A283" s="7"/>
      <c r="B283" s="7"/>
      <c r="C283" s="49"/>
      <c r="D283" s="207"/>
      <c r="E283" s="7"/>
      <c r="F283" s="7"/>
      <c r="G283" s="7"/>
      <c r="H283" s="7"/>
      <c r="I283" s="207"/>
      <c r="J283" s="7"/>
      <c r="K283" s="207"/>
      <c r="L283" s="7"/>
      <c r="M283" s="207"/>
      <c r="N283" s="7"/>
      <c r="O283" s="207"/>
      <c r="P283" s="7"/>
      <c r="Q283" s="7"/>
      <c r="R283" s="7"/>
      <c r="S283" s="7"/>
      <c r="T283" s="7"/>
      <c r="U283" s="7"/>
      <c r="V283" s="7"/>
      <c r="W283" s="207"/>
      <c r="X283" s="7"/>
      <c r="Y283" s="207"/>
      <c r="Z283" s="7"/>
      <c r="AA283" s="207"/>
      <c r="AB283" s="7"/>
      <c r="AC283" s="7"/>
      <c r="AD283" s="7"/>
      <c r="AE283" s="7"/>
      <c r="AF283" s="468"/>
    </row>
    <row r="284" ht="16.5" customHeight="1">
      <c r="A284" s="7"/>
      <c r="B284" s="7"/>
      <c r="C284" s="49"/>
      <c r="D284" s="207"/>
      <c r="E284" s="7"/>
      <c r="F284" s="7"/>
      <c r="G284" s="7"/>
      <c r="H284" s="7"/>
      <c r="I284" s="207"/>
      <c r="J284" s="7"/>
      <c r="K284" s="207"/>
      <c r="L284" s="7"/>
      <c r="M284" s="207"/>
      <c r="N284" s="7"/>
      <c r="O284" s="207"/>
      <c r="P284" s="7"/>
      <c r="Q284" s="7"/>
      <c r="R284" s="7"/>
      <c r="S284" s="7"/>
      <c r="T284" s="7"/>
      <c r="U284" s="7"/>
      <c r="V284" s="7"/>
      <c r="W284" s="207"/>
      <c r="X284" s="7"/>
      <c r="Y284" s="207"/>
      <c r="Z284" s="7"/>
      <c r="AA284" s="207"/>
      <c r="AB284" s="7"/>
      <c r="AC284" s="7"/>
      <c r="AD284" s="7"/>
      <c r="AE284" s="7"/>
      <c r="AF284" s="468"/>
    </row>
    <row r="285" ht="16.5" customHeight="1">
      <c r="A285" s="7"/>
      <c r="B285" s="7"/>
      <c r="C285" s="49"/>
      <c r="D285" s="207"/>
      <c r="E285" s="7"/>
      <c r="F285" s="7"/>
      <c r="G285" s="7"/>
      <c r="H285" s="7"/>
      <c r="I285" s="207"/>
      <c r="J285" s="7"/>
      <c r="K285" s="207"/>
      <c r="L285" s="7"/>
      <c r="M285" s="207"/>
      <c r="N285" s="7"/>
      <c r="O285" s="207"/>
      <c r="P285" s="7"/>
      <c r="Q285" s="7"/>
      <c r="R285" s="7"/>
      <c r="S285" s="7"/>
      <c r="T285" s="7"/>
      <c r="U285" s="7"/>
      <c r="V285" s="7"/>
      <c r="W285" s="207"/>
      <c r="X285" s="7"/>
      <c r="Y285" s="207"/>
      <c r="Z285" s="7"/>
      <c r="AA285" s="207"/>
      <c r="AB285" s="7"/>
      <c r="AC285" s="7"/>
      <c r="AD285" s="7"/>
      <c r="AE285" s="7"/>
      <c r="AF285" s="468"/>
    </row>
    <row r="286" ht="16.5" customHeight="1">
      <c r="A286" s="7"/>
      <c r="B286" s="7"/>
      <c r="C286" s="49"/>
      <c r="D286" s="207"/>
      <c r="E286" s="7"/>
      <c r="F286" s="7"/>
      <c r="G286" s="7"/>
      <c r="H286" s="7"/>
      <c r="I286" s="207"/>
      <c r="J286" s="7"/>
      <c r="K286" s="207"/>
      <c r="L286" s="7"/>
      <c r="M286" s="207"/>
      <c r="N286" s="7"/>
      <c r="O286" s="207"/>
      <c r="P286" s="7"/>
      <c r="Q286" s="7"/>
      <c r="R286" s="7"/>
      <c r="S286" s="7"/>
      <c r="T286" s="7"/>
      <c r="U286" s="7"/>
      <c r="V286" s="7"/>
      <c r="W286" s="207"/>
      <c r="X286" s="7"/>
      <c r="Y286" s="207"/>
      <c r="Z286" s="7"/>
      <c r="AA286" s="207"/>
      <c r="AB286" s="7"/>
      <c r="AC286" s="7"/>
      <c r="AD286" s="7"/>
      <c r="AE286" s="7"/>
      <c r="AF286" s="468"/>
    </row>
    <row r="287" ht="16.5" customHeight="1">
      <c r="A287" s="7"/>
      <c r="B287" s="7"/>
      <c r="C287" s="49"/>
      <c r="D287" s="207"/>
      <c r="E287" s="7"/>
      <c r="F287" s="7"/>
      <c r="G287" s="7"/>
      <c r="H287" s="7"/>
      <c r="I287" s="207"/>
      <c r="J287" s="7"/>
      <c r="K287" s="207"/>
      <c r="L287" s="7"/>
      <c r="M287" s="207"/>
      <c r="N287" s="7"/>
      <c r="O287" s="207"/>
      <c r="P287" s="7"/>
      <c r="Q287" s="7"/>
      <c r="R287" s="7"/>
      <c r="S287" s="7"/>
      <c r="T287" s="7"/>
      <c r="U287" s="7"/>
      <c r="V287" s="7"/>
      <c r="W287" s="207"/>
      <c r="X287" s="7"/>
      <c r="Y287" s="207"/>
      <c r="Z287" s="7"/>
      <c r="AA287" s="207"/>
      <c r="AB287" s="7"/>
      <c r="AC287" s="7"/>
      <c r="AD287" s="7"/>
      <c r="AE287" s="7"/>
      <c r="AF287" s="468"/>
    </row>
    <row r="288" ht="16.5" customHeight="1">
      <c r="A288" s="7"/>
      <c r="B288" s="7"/>
      <c r="C288" s="49"/>
      <c r="D288" s="207"/>
      <c r="E288" s="7"/>
      <c r="F288" s="7"/>
      <c r="G288" s="7"/>
      <c r="H288" s="7"/>
      <c r="I288" s="207"/>
      <c r="J288" s="7"/>
      <c r="K288" s="207"/>
      <c r="L288" s="7"/>
      <c r="M288" s="207"/>
      <c r="N288" s="7"/>
      <c r="O288" s="207"/>
      <c r="P288" s="7"/>
      <c r="Q288" s="7"/>
      <c r="R288" s="7"/>
      <c r="S288" s="7"/>
      <c r="T288" s="7"/>
      <c r="U288" s="7"/>
      <c r="V288" s="7"/>
      <c r="W288" s="207"/>
      <c r="X288" s="7"/>
      <c r="Y288" s="207"/>
      <c r="Z288" s="7"/>
      <c r="AA288" s="207"/>
      <c r="AB288" s="7"/>
      <c r="AC288" s="7"/>
      <c r="AD288" s="7"/>
      <c r="AE288" s="7"/>
      <c r="AF288" s="468"/>
    </row>
    <row r="289" ht="16.5" customHeight="1">
      <c r="A289" s="7"/>
      <c r="B289" s="7"/>
      <c r="C289" s="49"/>
      <c r="D289" s="207"/>
      <c r="E289" s="7"/>
      <c r="F289" s="7"/>
      <c r="G289" s="7"/>
      <c r="H289" s="7"/>
      <c r="I289" s="207"/>
      <c r="J289" s="7"/>
      <c r="K289" s="207"/>
      <c r="L289" s="7"/>
      <c r="M289" s="207"/>
      <c r="N289" s="7"/>
      <c r="O289" s="207"/>
      <c r="P289" s="7"/>
      <c r="Q289" s="7"/>
      <c r="R289" s="7"/>
      <c r="S289" s="7"/>
      <c r="T289" s="7"/>
      <c r="U289" s="7"/>
      <c r="V289" s="7"/>
      <c r="W289" s="207"/>
      <c r="X289" s="7"/>
      <c r="Y289" s="207"/>
      <c r="Z289" s="7"/>
      <c r="AA289" s="207"/>
      <c r="AB289" s="7"/>
      <c r="AC289" s="7"/>
      <c r="AD289" s="7"/>
      <c r="AE289" s="7"/>
      <c r="AF289" s="468"/>
    </row>
    <row r="290" ht="16.5" customHeight="1">
      <c r="A290" s="7"/>
      <c r="B290" s="7"/>
      <c r="C290" s="49"/>
      <c r="D290" s="207"/>
      <c r="E290" s="7"/>
      <c r="F290" s="7"/>
      <c r="G290" s="7"/>
      <c r="H290" s="7"/>
      <c r="I290" s="207"/>
      <c r="J290" s="7"/>
      <c r="K290" s="207"/>
      <c r="L290" s="7"/>
      <c r="M290" s="207"/>
      <c r="N290" s="7"/>
      <c r="O290" s="207"/>
      <c r="P290" s="7"/>
      <c r="Q290" s="7"/>
      <c r="R290" s="7"/>
      <c r="S290" s="7"/>
      <c r="T290" s="7"/>
      <c r="U290" s="7"/>
      <c r="V290" s="7"/>
      <c r="W290" s="207"/>
      <c r="X290" s="7"/>
      <c r="Y290" s="207"/>
      <c r="Z290" s="7"/>
      <c r="AA290" s="207"/>
      <c r="AB290" s="7"/>
      <c r="AC290" s="7"/>
      <c r="AD290" s="7"/>
      <c r="AE290" s="7"/>
      <c r="AF290" s="468"/>
    </row>
    <row r="291" ht="16.5" customHeight="1">
      <c r="A291" s="7"/>
      <c r="B291" s="7"/>
      <c r="C291" s="49"/>
      <c r="D291" s="207"/>
      <c r="E291" s="7"/>
      <c r="F291" s="7"/>
      <c r="G291" s="7"/>
      <c r="H291" s="7"/>
      <c r="I291" s="207"/>
      <c r="J291" s="7"/>
      <c r="K291" s="207"/>
      <c r="L291" s="7"/>
      <c r="M291" s="207"/>
      <c r="N291" s="7"/>
      <c r="O291" s="207"/>
      <c r="P291" s="7"/>
      <c r="Q291" s="7"/>
      <c r="R291" s="7"/>
      <c r="S291" s="7"/>
      <c r="T291" s="7"/>
      <c r="U291" s="7"/>
      <c r="V291" s="7"/>
      <c r="W291" s="207"/>
      <c r="X291" s="7"/>
      <c r="Y291" s="207"/>
      <c r="Z291" s="7"/>
      <c r="AA291" s="207"/>
      <c r="AB291" s="7"/>
      <c r="AC291" s="7"/>
      <c r="AD291" s="7"/>
      <c r="AE291" s="7"/>
      <c r="AF291" s="468"/>
    </row>
    <row r="292" ht="16.5" customHeight="1">
      <c r="A292" s="7"/>
      <c r="B292" s="7"/>
      <c r="C292" s="49"/>
      <c r="D292" s="207"/>
      <c r="E292" s="7"/>
      <c r="F292" s="7"/>
      <c r="G292" s="7"/>
      <c r="H292" s="7"/>
      <c r="I292" s="207"/>
      <c r="J292" s="7"/>
      <c r="K292" s="207"/>
      <c r="L292" s="7"/>
      <c r="M292" s="207"/>
      <c r="N292" s="7"/>
      <c r="O292" s="207"/>
      <c r="P292" s="7"/>
      <c r="Q292" s="7"/>
      <c r="R292" s="7"/>
      <c r="S292" s="7"/>
      <c r="T292" s="7"/>
      <c r="U292" s="7"/>
      <c r="V292" s="7"/>
      <c r="W292" s="207"/>
      <c r="X292" s="7"/>
      <c r="Y292" s="207"/>
      <c r="Z292" s="7"/>
      <c r="AA292" s="207"/>
      <c r="AB292" s="7"/>
      <c r="AC292" s="7"/>
      <c r="AD292" s="7"/>
      <c r="AE292" s="7"/>
      <c r="AF292" s="468"/>
    </row>
    <row r="293" ht="16.5" customHeight="1">
      <c r="A293" s="7"/>
      <c r="B293" s="7"/>
      <c r="C293" s="49"/>
      <c r="D293" s="207"/>
      <c r="E293" s="7"/>
      <c r="F293" s="7"/>
      <c r="G293" s="7"/>
      <c r="H293" s="7"/>
      <c r="I293" s="207"/>
      <c r="J293" s="7"/>
      <c r="K293" s="207"/>
      <c r="L293" s="7"/>
      <c r="M293" s="207"/>
      <c r="N293" s="7"/>
      <c r="O293" s="207"/>
      <c r="P293" s="7"/>
      <c r="Q293" s="7"/>
      <c r="R293" s="7"/>
      <c r="S293" s="7"/>
      <c r="T293" s="7"/>
      <c r="U293" s="7"/>
      <c r="V293" s="7"/>
      <c r="W293" s="207"/>
      <c r="X293" s="7"/>
      <c r="Y293" s="207"/>
      <c r="Z293" s="7"/>
      <c r="AA293" s="207"/>
      <c r="AB293" s="7"/>
      <c r="AC293" s="7"/>
      <c r="AD293" s="7"/>
      <c r="AE293" s="7"/>
      <c r="AF293" s="468"/>
    </row>
    <row r="294" ht="16.5" customHeight="1">
      <c r="A294" s="7"/>
      <c r="B294" s="7"/>
      <c r="C294" s="49"/>
      <c r="D294" s="207"/>
      <c r="E294" s="7"/>
      <c r="F294" s="7"/>
      <c r="G294" s="7"/>
      <c r="H294" s="7"/>
      <c r="I294" s="207"/>
      <c r="J294" s="7"/>
      <c r="K294" s="207"/>
      <c r="L294" s="7"/>
      <c r="M294" s="207"/>
      <c r="N294" s="7"/>
      <c r="O294" s="207"/>
      <c r="P294" s="7"/>
      <c r="Q294" s="7"/>
      <c r="R294" s="7"/>
      <c r="S294" s="7"/>
      <c r="T294" s="7"/>
      <c r="U294" s="7"/>
      <c r="V294" s="7"/>
      <c r="W294" s="207"/>
      <c r="X294" s="7"/>
      <c r="Y294" s="207"/>
      <c r="Z294" s="7"/>
      <c r="AA294" s="207"/>
      <c r="AB294" s="7"/>
      <c r="AC294" s="7"/>
      <c r="AD294" s="7"/>
      <c r="AE294" s="7"/>
      <c r="AF294" s="468"/>
    </row>
    <row r="295" ht="16.5" customHeight="1">
      <c r="A295" s="7"/>
      <c r="B295" s="7"/>
      <c r="C295" s="49"/>
      <c r="D295" s="207"/>
      <c r="E295" s="7"/>
      <c r="F295" s="7"/>
      <c r="G295" s="7"/>
      <c r="H295" s="7"/>
      <c r="I295" s="207"/>
      <c r="J295" s="7"/>
      <c r="K295" s="207"/>
      <c r="L295" s="7"/>
      <c r="M295" s="207"/>
      <c r="N295" s="7"/>
      <c r="O295" s="207"/>
      <c r="P295" s="7"/>
      <c r="Q295" s="7"/>
      <c r="R295" s="7"/>
      <c r="S295" s="7"/>
      <c r="T295" s="7"/>
      <c r="U295" s="7"/>
      <c r="V295" s="7"/>
      <c r="W295" s="207"/>
      <c r="X295" s="7"/>
      <c r="Y295" s="207"/>
      <c r="Z295" s="7"/>
      <c r="AA295" s="207"/>
      <c r="AB295" s="7"/>
      <c r="AC295" s="7"/>
      <c r="AD295" s="7"/>
      <c r="AE295" s="7"/>
      <c r="AF295" s="468"/>
    </row>
    <row r="296" ht="16.5" customHeight="1">
      <c r="A296" s="7"/>
      <c r="B296" s="7"/>
      <c r="C296" s="49"/>
      <c r="D296" s="207"/>
      <c r="E296" s="7"/>
      <c r="F296" s="7"/>
      <c r="G296" s="7"/>
      <c r="H296" s="7"/>
      <c r="I296" s="207"/>
      <c r="J296" s="7"/>
      <c r="K296" s="207"/>
      <c r="L296" s="7"/>
      <c r="M296" s="207"/>
      <c r="N296" s="7"/>
      <c r="O296" s="207"/>
      <c r="P296" s="7"/>
      <c r="Q296" s="7"/>
      <c r="R296" s="7"/>
      <c r="S296" s="7"/>
      <c r="T296" s="7"/>
      <c r="U296" s="7"/>
      <c r="V296" s="7"/>
      <c r="W296" s="207"/>
      <c r="X296" s="7"/>
      <c r="Y296" s="207"/>
      <c r="Z296" s="7"/>
      <c r="AA296" s="207"/>
      <c r="AB296" s="7"/>
      <c r="AC296" s="7"/>
      <c r="AD296" s="7"/>
      <c r="AE296" s="7"/>
      <c r="AF296" s="468"/>
    </row>
    <row r="297" ht="16.5" customHeight="1">
      <c r="A297" s="7"/>
      <c r="B297" s="7"/>
      <c r="C297" s="49"/>
      <c r="D297" s="207"/>
      <c r="E297" s="7"/>
      <c r="F297" s="7"/>
      <c r="G297" s="7"/>
      <c r="H297" s="7"/>
      <c r="I297" s="207"/>
      <c r="J297" s="7"/>
      <c r="K297" s="207"/>
      <c r="L297" s="7"/>
      <c r="M297" s="207"/>
      <c r="N297" s="7"/>
      <c r="O297" s="207"/>
      <c r="P297" s="7"/>
      <c r="Q297" s="7"/>
      <c r="R297" s="7"/>
      <c r="S297" s="7"/>
      <c r="T297" s="7"/>
      <c r="U297" s="7"/>
      <c r="V297" s="7"/>
      <c r="W297" s="207"/>
      <c r="X297" s="7"/>
      <c r="Y297" s="207"/>
      <c r="Z297" s="7"/>
      <c r="AA297" s="207"/>
      <c r="AB297" s="7"/>
      <c r="AC297" s="7"/>
      <c r="AD297" s="7"/>
      <c r="AE297" s="7"/>
      <c r="AF297" s="468"/>
    </row>
    <row r="298" ht="16.5" customHeight="1">
      <c r="A298" s="7"/>
      <c r="B298" s="7"/>
      <c r="C298" s="49"/>
      <c r="D298" s="207"/>
      <c r="E298" s="7"/>
      <c r="F298" s="7"/>
      <c r="G298" s="7"/>
      <c r="H298" s="7"/>
      <c r="I298" s="207"/>
      <c r="J298" s="7"/>
      <c r="K298" s="207"/>
      <c r="L298" s="7"/>
      <c r="M298" s="207"/>
      <c r="N298" s="7"/>
      <c r="O298" s="207"/>
      <c r="P298" s="7"/>
      <c r="Q298" s="7"/>
      <c r="R298" s="7"/>
      <c r="S298" s="7"/>
      <c r="T298" s="7"/>
      <c r="U298" s="7"/>
      <c r="V298" s="7"/>
      <c r="W298" s="207"/>
      <c r="X298" s="7"/>
      <c r="Y298" s="207"/>
      <c r="Z298" s="7"/>
      <c r="AA298" s="207"/>
      <c r="AB298" s="7"/>
      <c r="AC298" s="7"/>
      <c r="AD298" s="7"/>
      <c r="AE298" s="7"/>
      <c r="AF298" s="468"/>
    </row>
    <row r="299" ht="16.5" customHeight="1">
      <c r="A299" s="7"/>
      <c r="B299" s="7"/>
      <c r="C299" s="49"/>
      <c r="D299" s="207"/>
      <c r="E299" s="7"/>
      <c r="F299" s="7"/>
      <c r="G299" s="7"/>
      <c r="H299" s="7"/>
      <c r="I299" s="207"/>
      <c r="J299" s="7"/>
      <c r="K299" s="207"/>
      <c r="L299" s="7"/>
      <c r="M299" s="207"/>
      <c r="N299" s="7"/>
      <c r="O299" s="207"/>
      <c r="P299" s="7"/>
      <c r="Q299" s="7"/>
      <c r="R299" s="7"/>
      <c r="S299" s="7"/>
      <c r="T299" s="7"/>
      <c r="U299" s="7"/>
      <c r="V299" s="7"/>
      <c r="W299" s="207"/>
      <c r="X299" s="7"/>
      <c r="Y299" s="207"/>
      <c r="Z299" s="7"/>
      <c r="AA299" s="207"/>
      <c r="AB299" s="7"/>
      <c r="AC299" s="7"/>
      <c r="AD299" s="7"/>
      <c r="AE299" s="7"/>
      <c r="AF299" s="468"/>
    </row>
    <row r="300" ht="16.5" customHeight="1">
      <c r="A300" s="7"/>
      <c r="B300" s="7"/>
      <c r="C300" s="49"/>
      <c r="D300" s="207"/>
      <c r="E300" s="7"/>
      <c r="F300" s="7"/>
      <c r="G300" s="7"/>
      <c r="H300" s="7"/>
      <c r="I300" s="207"/>
      <c r="J300" s="7"/>
      <c r="K300" s="207"/>
      <c r="L300" s="7"/>
      <c r="M300" s="207"/>
      <c r="N300" s="7"/>
      <c r="O300" s="207"/>
      <c r="P300" s="7"/>
      <c r="Q300" s="7"/>
      <c r="R300" s="7"/>
      <c r="S300" s="7"/>
      <c r="T300" s="7"/>
      <c r="U300" s="7"/>
      <c r="V300" s="7"/>
      <c r="W300" s="207"/>
      <c r="X300" s="7"/>
      <c r="Y300" s="207"/>
      <c r="Z300" s="7"/>
      <c r="AA300" s="207"/>
      <c r="AB300" s="7"/>
      <c r="AC300" s="7"/>
      <c r="AD300" s="7"/>
      <c r="AE300" s="7"/>
      <c r="AF300" s="468"/>
    </row>
    <row r="301" ht="16.5" customHeight="1">
      <c r="A301" s="7"/>
      <c r="B301" s="7"/>
      <c r="C301" s="49"/>
      <c r="D301" s="207"/>
      <c r="E301" s="7"/>
      <c r="F301" s="7"/>
      <c r="G301" s="7"/>
      <c r="H301" s="7"/>
      <c r="I301" s="207"/>
      <c r="J301" s="7"/>
      <c r="K301" s="207"/>
      <c r="L301" s="7"/>
      <c r="M301" s="207"/>
      <c r="N301" s="7"/>
      <c r="O301" s="207"/>
      <c r="P301" s="7"/>
      <c r="Q301" s="7"/>
      <c r="R301" s="7"/>
      <c r="S301" s="7"/>
      <c r="T301" s="7"/>
      <c r="U301" s="7"/>
      <c r="V301" s="7"/>
      <c r="W301" s="207"/>
      <c r="X301" s="7"/>
      <c r="Y301" s="207"/>
      <c r="Z301" s="7"/>
      <c r="AA301" s="207"/>
      <c r="AB301" s="7"/>
      <c r="AC301" s="7"/>
      <c r="AD301" s="7"/>
      <c r="AE301" s="7"/>
      <c r="AF301" s="468"/>
    </row>
    <row r="302" ht="16.5" customHeight="1">
      <c r="A302" s="7"/>
      <c r="B302" s="7"/>
      <c r="C302" s="49"/>
      <c r="D302" s="207"/>
      <c r="E302" s="7"/>
      <c r="F302" s="7"/>
      <c r="G302" s="7"/>
      <c r="H302" s="7"/>
      <c r="I302" s="207"/>
      <c r="J302" s="7"/>
      <c r="K302" s="207"/>
      <c r="L302" s="7"/>
      <c r="M302" s="207"/>
      <c r="N302" s="7"/>
      <c r="O302" s="207"/>
      <c r="P302" s="7"/>
      <c r="Q302" s="7"/>
      <c r="R302" s="7"/>
      <c r="S302" s="7"/>
      <c r="T302" s="7"/>
      <c r="U302" s="7"/>
      <c r="V302" s="7"/>
      <c r="W302" s="207"/>
      <c r="X302" s="7"/>
      <c r="Y302" s="207"/>
      <c r="Z302" s="7"/>
      <c r="AA302" s="207"/>
      <c r="AB302" s="7"/>
      <c r="AC302" s="7"/>
      <c r="AD302" s="7"/>
      <c r="AE302" s="7"/>
      <c r="AF302" s="468"/>
    </row>
    <row r="303" ht="16.5" customHeight="1">
      <c r="A303" s="7"/>
      <c r="B303" s="7"/>
      <c r="C303" s="49"/>
      <c r="D303" s="207"/>
      <c r="E303" s="7"/>
      <c r="F303" s="7"/>
      <c r="G303" s="7"/>
      <c r="H303" s="7"/>
      <c r="I303" s="207"/>
      <c r="J303" s="7"/>
      <c r="K303" s="207"/>
      <c r="L303" s="7"/>
      <c r="M303" s="207"/>
      <c r="N303" s="7"/>
      <c r="O303" s="207"/>
      <c r="P303" s="7"/>
      <c r="Q303" s="7"/>
      <c r="R303" s="7"/>
      <c r="S303" s="7"/>
      <c r="T303" s="7"/>
      <c r="U303" s="7"/>
      <c r="V303" s="7"/>
      <c r="W303" s="207"/>
      <c r="X303" s="7"/>
      <c r="Y303" s="207"/>
      <c r="Z303" s="7"/>
      <c r="AA303" s="207"/>
      <c r="AB303" s="7"/>
      <c r="AC303" s="7"/>
      <c r="AD303" s="7"/>
      <c r="AE303" s="7"/>
      <c r="AF303" s="468"/>
    </row>
    <row r="304" ht="16.5" customHeight="1">
      <c r="A304" s="7"/>
      <c r="B304" s="7"/>
      <c r="C304" s="49"/>
      <c r="D304" s="207"/>
      <c r="E304" s="7"/>
      <c r="F304" s="7"/>
      <c r="G304" s="7"/>
      <c r="H304" s="7"/>
      <c r="I304" s="207"/>
      <c r="J304" s="7"/>
      <c r="K304" s="207"/>
      <c r="L304" s="7"/>
      <c r="M304" s="207"/>
      <c r="N304" s="7"/>
      <c r="O304" s="207"/>
      <c r="P304" s="7"/>
      <c r="Q304" s="7"/>
      <c r="R304" s="7"/>
      <c r="S304" s="7"/>
      <c r="T304" s="7"/>
      <c r="U304" s="7"/>
      <c r="V304" s="7"/>
      <c r="W304" s="207"/>
      <c r="X304" s="7"/>
      <c r="Y304" s="207"/>
      <c r="Z304" s="7"/>
      <c r="AA304" s="207"/>
      <c r="AB304" s="7"/>
      <c r="AC304" s="7"/>
      <c r="AD304" s="7"/>
      <c r="AE304" s="7"/>
      <c r="AF304" s="468"/>
    </row>
    <row r="305" ht="16.5" customHeight="1">
      <c r="A305" s="7"/>
      <c r="B305" s="7"/>
      <c r="C305" s="49"/>
      <c r="D305" s="207"/>
      <c r="E305" s="7"/>
      <c r="F305" s="7"/>
      <c r="G305" s="7"/>
      <c r="H305" s="7"/>
      <c r="I305" s="207"/>
      <c r="J305" s="7"/>
      <c r="K305" s="207"/>
      <c r="L305" s="7"/>
      <c r="M305" s="207"/>
      <c r="N305" s="7"/>
      <c r="O305" s="207"/>
      <c r="P305" s="7"/>
      <c r="Q305" s="7"/>
      <c r="R305" s="7"/>
      <c r="S305" s="7"/>
      <c r="T305" s="7"/>
      <c r="U305" s="7"/>
      <c r="V305" s="7"/>
      <c r="W305" s="207"/>
      <c r="X305" s="7"/>
      <c r="Y305" s="207"/>
      <c r="Z305" s="7"/>
      <c r="AA305" s="207"/>
      <c r="AB305" s="7"/>
      <c r="AC305" s="7"/>
      <c r="AD305" s="7"/>
      <c r="AE305" s="7"/>
      <c r="AF305" s="468"/>
    </row>
    <row r="306" ht="16.5" customHeight="1">
      <c r="A306" s="7"/>
      <c r="B306" s="7"/>
      <c r="C306" s="49"/>
      <c r="D306" s="207"/>
      <c r="E306" s="7"/>
      <c r="F306" s="7"/>
      <c r="G306" s="7"/>
      <c r="H306" s="7"/>
      <c r="I306" s="207"/>
      <c r="J306" s="7"/>
      <c r="K306" s="207"/>
      <c r="L306" s="7"/>
      <c r="M306" s="207"/>
      <c r="N306" s="7"/>
      <c r="O306" s="207"/>
      <c r="P306" s="7"/>
      <c r="Q306" s="7"/>
      <c r="R306" s="7"/>
      <c r="S306" s="7"/>
      <c r="T306" s="7"/>
      <c r="U306" s="7"/>
      <c r="V306" s="7"/>
      <c r="W306" s="207"/>
      <c r="X306" s="7"/>
      <c r="Y306" s="207"/>
      <c r="Z306" s="7"/>
      <c r="AA306" s="207"/>
      <c r="AB306" s="7"/>
      <c r="AC306" s="7"/>
      <c r="AD306" s="7"/>
      <c r="AE306" s="7"/>
      <c r="AF306" s="468"/>
    </row>
    <row r="307" ht="16.5" customHeight="1">
      <c r="A307" s="7"/>
      <c r="B307" s="7"/>
      <c r="C307" s="49"/>
      <c r="D307" s="207"/>
      <c r="E307" s="7"/>
      <c r="F307" s="7"/>
      <c r="G307" s="7"/>
      <c r="H307" s="7"/>
      <c r="I307" s="207"/>
      <c r="J307" s="7"/>
      <c r="K307" s="207"/>
      <c r="L307" s="7"/>
      <c r="M307" s="207"/>
      <c r="N307" s="7"/>
      <c r="O307" s="207"/>
      <c r="P307" s="7"/>
      <c r="Q307" s="7"/>
      <c r="R307" s="7"/>
      <c r="S307" s="7"/>
      <c r="T307" s="7"/>
      <c r="U307" s="7"/>
      <c r="V307" s="7"/>
      <c r="W307" s="207"/>
      <c r="X307" s="7"/>
      <c r="Y307" s="207"/>
      <c r="Z307" s="7"/>
      <c r="AA307" s="207"/>
      <c r="AB307" s="7"/>
      <c r="AC307" s="7"/>
      <c r="AD307" s="7"/>
      <c r="AE307" s="7"/>
      <c r="AF307" s="468"/>
    </row>
    <row r="308" ht="16.5" customHeight="1">
      <c r="A308" s="7"/>
      <c r="B308" s="7"/>
      <c r="C308" s="49"/>
      <c r="D308" s="207"/>
      <c r="E308" s="7"/>
      <c r="F308" s="7"/>
      <c r="G308" s="7"/>
      <c r="H308" s="7"/>
      <c r="I308" s="207"/>
      <c r="J308" s="7"/>
      <c r="K308" s="207"/>
      <c r="L308" s="7"/>
      <c r="M308" s="207"/>
      <c r="N308" s="7"/>
      <c r="O308" s="207"/>
      <c r="P308" s="7"/>
      <c r="Q308" s="7"/>
      <c r="R308" s="7"/>
      <c r="S308" s="7"/>
      <c r="T308" s="7"/>
      <c r="U308" s="7"/>
      <c r="V308" s="7"/>
      <c r="W308" s="207"/>
      <c r="X308" s="7"/>
      <c r="Y308" s="207"/>
      <c r="Z308" s="7"/>
      <c r="AA308" s="207"/>
      <c r="AB308" s="7"/>
      <c r="AC308" s="7"/>
      <c r="AD308" s="7"/>
      <c r="AE308" s="7"/>
      <c r="AF308" s="468"/>
    </row>
    <row r="309" ht="16.5" customHeight="1">
      <c r="A309" s="7"/>
      <c r="B309" s="7"/>
      <c r="C309" s="49"/>
      <c r="D309" s="207"/>
      <c r="E309" s="7"/>
      <c r="F309" s="7"/>
      <c r="G309" s="7"/>
      <c r="H309" s="7"/>
      <c r="I309" s="207"/>
      <c r="J309" s="7"/>
      <c r="K309" s="207"/>
      <c r="L309" s="7"/>
      <c r="M309" s="207"/>
      <c r="N309" s="7"/>
      <c r="O309" s="207"/>
      <c r="P309" s="7"/>
      <c r="Q309" s="7"/>
      <c r="R309" s="7"/>
      <c r="S309" s="7"/>
      <c r="T309" s="7"/>
      <c r="U309" s="7"/>
      <c r="V309" s="7"/>
      <c r="W309" s="207"/>
      <c r="X309" s="7"/>
      <c r="Y309" s="207"/>
      <c r="Z309" s="7"/>
      <c r="AA309" s="207"/>
      <c r="AB309" s="7"/>
      <c r="AC309" s="7"/>
      <c r="AD309" s="7"/>
      <c r="AE309" s="7"/>
      <c r="AF309" s="468"/>
    </row>
    <row r="310" ht="16.5" customHeight="1">
      <c r="A310" s="7"/>
      <c r="B310" s="7"/>
      <c r="C310" s="49"/>
      <c r="D310" s="207"/>
      <c r="E310" s="7"/>
      <c r="F310" s="7"/>
      <c r="G310" s="7"/>
      <c r="H310" s="7"/>
      <c r="I310" s="207"/>
      <c r="J310" s="7"/>
      <c r="K310" s="207"/>
      <c r="L310" s="7"/>
      <c r="M310" s="207"/>
      <c r="N310" s="7"/>
      <c r="O310" s="207"/>
      <c r="P310" s="7"/>
      <c r="Q310" s="7"/>
      <c r="R310" s="7"/>
      <c r="S310" s="7"/>
      <c r="T310" s="7"/>
      <c r="U310" s="7"/>
      <c r="V310" s="7"/>
      <c r="W310" s="207"/>
      <c r="X310" s="7"/>
      <c r="Y310" s="207"/>
      <c r="Z310" s="7"/>
      <c r="AA310" s="207"/>
      <c r="AB310" s="7"/>
      <c r="AC310" s="7"/>
      <c r="AD310" s="7"/>
      <c r="AE310" s="7"/>
      <c r="AF310" s="468"/>
    </row>
    <row r="311" ht="16.5" customHeight="1">
      <c r="A311" s="7"/>
      <c r="B311" s="7"/>
      <c r="C311" s="49"/>
      <c r="D311" s="207"/>
      <c r="E311" s="7"/>
      <c r="F311" s="7"/>
      <c r="G311" s="7"/>
      <c r="H311" s="7"/>
      <c r="I311" s="207"/>
      <c r="J311" s="7"/>
      <c r="K311" s="207"/>
      <c r="L311" s="7"/>
      <c r="M311" s="207"/>
      <c r="N311" s="7"/>
      <c r="O311" s="207"/>
      <c r="P311" s="7"/>
      <c r="Q311" s="7"/>
      <c r="R311" s="7"/>
      <c r="S311" s="7"/>
      <c r="T311" s="7"/>
      <c r="U311" s="7"/>
      <c r="V311" s="7"/>
      <c r="W311" s="207"/>
      <c r="X311" s="7"/>
      <c r="Y311" s="207"/>
      <c r="Z311" s="7"/>
      <c r="AA311" s="207"/>
      <c r="AB311" s="7"/>
      <c r="AC311" s="7"/>
      <c r="AD311" s="7"/>
      <c r="AE311" s="7"/>
      <c r="AF311" s="468"/>
    </row>
    <row r="312" ht="16.5" customHeight="1">
      <c r="A312" s="7"/>
      <c r="B312" s="7"/>
      <c r="C312" s="49"/>
      <c r="D312" s="207"/>
      <c r="E312" s="7"/>
      <c r="F312" s="7"/>
      <c r="G312" s="7"/>
      <c r="H312" s="7"/>
      <c r="I312" s="207"/>
      <c r="J312" s="7"/>
      <c r="K312" s="207"/>
      <c r="L312" s="7"/>
      <c r="M312" s="207"/>
      <c r="N312" s="7"/>
      <c r="O312" s="207"/>
      <c r="P312" s="7"/>
      <c r="Q312" s="7"/>
      <c r="R312" s="7"/>
      <c r="S312" s="7"/>
      <c r="T312" s="7"/>
      <c r="U312" s="7"/>
      <c r="V312" s="7"/>
      <c r="W312" s="207"/>
      <c r="X312" s="7"/>
      <c r="Y312" s="207"/>
      <c r="Z312" s="7"/>
      <c r="AA312" s="207"/>
      <c r="AB312" s="7"/>
      <c r="AC312" s="7"/>
      <c r="AD312" s="7"/>
      <c r="AE312" s="7"/>
      <c r="AF312" s="468"/>
    </row>
    <row r="313" ht="16.5" customHeight="1">
      <c r="A313" s="7"/>
      <c r="B313" s="7"/>
      <c r="C313" s="49"/>
      <c r="D313" s="207"/>
      <c r="E313" s="7"/>
      <c r="F313" s="7"/>
      <c r="G313" s="7"/>
      <c r="H313" s="7"/>
      <c r="I313" s="207"/>
      <c r="J313" s="7"/>
      <c r="K313" s="207"/>
      <c r="L313" s="7"/>
      <c r="M313" s="207"/>
      <c r="N313" s="7"/>
      <c r="O313" s="207"/>
      <c r="P313" s="7"/>
      <c r="Q313" s="7"/>
      <c r="R313" s="7"/>
      <c r="S313" s="7"/>
      <c r="T313" s="7"/>
      <c r="U313" s="7"/>
      <c r="V313" s="7"/>
      <c r="W313" s="207"/>
      <c r="X313" s="7"/>
      <c r="Y313" s="207"/>
      <c r="Z313" s="7"/>
      <c r="AA313" s="207"/>
      <c r="AB313" s="7"/>
      <c r="AC313" s="7"/>
      <c r="AD313" s="7"/>
      <c r="AE313" s="7"/>
      <c r="AF313" s="468"/>
    </row>
    <row r="314" ht="16.5" customHeight="1">
      <c r="A314" s="7"/>
      <c r="B314" s="7"/>
      <c r="C314" s="49"/>
      <c r="D314" s="207"/>
      <c r="E314" s="7"/>
      <c r="F314" s="7"/>
      <c r="G314" s="7"/>
      <c r="H314" s="7"/>
      <c r="I314" s="207"/>
      <c r="J314" s="7"/>
      <c r="K314" s="207"/>
      <c r="L314" s="7"/>
      <c r="M314" s="207"/>
      <c r="N314" s="7"/>
      <c r="O314" s="207"/>
      <c r="P314" s="7"/>
      <c r="Q314" s="7"/>
      <c r="R314" s="7"/>
      <c r="S314" s="7"/>
      <c r="T314" s="7"/>
      <c r="U314" s="7"/>
      <c r="V314" s="7"/>
      <c r="W314" s="207"/>
      <c r="X314" s="7"/>
      <c r="Y314" s="207"/>
      <c r="Z314" s="7"/>
      <c r="AA314" s="207"/>
      <c r="AB314" s="7"/>
      <c r="AC314" s="7"/>
      <c r="AD314" s="7"/>
      <c r="AE314" s="7"/>
      <c r="AF314" s="468"/>
    </row>
    <row r="315" ht="16.5" customHeight="1">
      <c r="A315" s="7"/>
      <c r="B315" s="7"/>
      <c r="C315" s="49"/>
      <c r="D315" s="207"/>
      <c r="E315" s="7"/>
      <c r="F315" s="7"/>
      <c r="G315" s="7"/>
      <c r="H315" s="7"/>
      <c r="I315" s="207"/>
      <c r="J315" s="7"/>
      <c r="K315" s="207"/>
      <c r="L315" s="7"/>
      <c r="M315" s="207"/>
      <c r="N315" s="7"/>
      <c r="O315" s="207"/>
      <c r="P315" s="7"/>
      <c r="Q315" s="7"/>
      <c r="R315" s="7"/>
      <c r="S315" s="7"/>
      <c r="T315" s="7"/>
      <c r="U315" s="7"/>
      <c r="V315" s="7"/>
      <c r="W315" s="207"/>
      <c r="X315" s="7"/>
      <c r="Y315" s="207"/>
      <c r="Z315" s="7"/>
      <c r="AA315" s="207"/>
      <c r="AB315" s="7"/>
      <c r="AC315" s="7"/>
      <c r="AD315" s="7"/>
      <c r="AE315" s="7"/>
      <c r="AF315" s="468"/>
    </row>
    <row r="316" ht="16.5" customHeight="1">
      <c r="A316" s="7"/>
      <c r="B316" s="7"/>
      <c r="C316" s="49"/>
      <c r="D316" s="207"/>
      <c r="E316" s="7"/>
      <c r="F316" s="7"/>
      <c r="G316" s="7"/>
      <c r="H316" s="7"/>
      <c r="I316" s="207"/>
      <c r="J316" s="7"/>
      <c r="K316" s="207"/>
      <c r="L316" s="7"/>
      <c r="M316" s="207"/>
      <c r="N316" s="7"/>
      <c r="O316" s="207"/>
      <c r="P316" s="7"/>
      <c r="Q316" s="7"/>
      <c r="R316" s="7"/>
      <c r="S316" s="7"/>
      <c r="T316" s="7"/>
      <c r="U316" s="7"/>
      <c r="V316" s="7"/>
      <c r="W316" s="207"/>
      <c r="X316" s="7"/>
      <c r="Y316" s="207"/>
      <c r="Z316" s="7"/>
      <c r="AA316" s="207"/>
      <c r="AB316" s="7"/>
      <c r="AC316" s="7"/>
      <c r="AD316" s="7"/>
      <c r="AE316" s="7"/>
      <c r="AF316" s="468"/>
    </row>
    <row r="317" ht="16.5" customHeight="1">
      <c r="A317" s="7"/>
      <c r="B317" s="7"/>
      <c r="C317" s="49"/>
      <c r="D317" s="207"/>
      <c r="E317" s="7"/>
      <c r="F317" s="7"/>
      <c r="G317" s="7"/>
      <c r="H317" s="7"/>
      <c r="I317" s="207"/>
      <c r="J317" s="7"/>
      <c r="K317" s="207"/>
      <c r="L317" s="7"/>
      <c r="M317" s="207"/>
      <c r="N317" s="7"/>
      <c r="O317" s="207"/>
      <c r="P317" s="7"/>
      <c r="Q317" s="7"/>
      <c r="R317" s="7"/>
      <c r="S317" s="7"/>
      <c r="T317" s="7"/>
      <c r="U317" s="7"/>
      <c r="V317" s="7"/>
      <c r="W317" s="207"/>
      <c r="X317" s="7"/>
      <c r="Y317" s="207"/>
      <c r="Z317" s="7"/>
      <c r="AA317" s="207"/>
      <c r="AB317" s="7"/>
      <c r="AC317" s="7"/>
      <c r="AD317" s="7"/>
      <c r="AE317" s="7"/>
      <c r="AF317" s="468"/>
    </row>
    <row r="318" ht="16.5" customHeight="1">
      <c r="A318" s="7"/>
      <c r="B318" s="7"/>
      <c r="C318" s="49"/>
      <c r="D318" s="207"/>
      <c r="E318" s="7"/>
      <c r="F318" s="7"/>
      <c r="G318" s="7"/>
      <c r="H318" s="7"/>
      <c r="I318" s="207"/>
      <c r="J318" s="7"/>
      <c r="K318" s="207"/>
      <c r="L318" s="7"/>
      <c r="M318" s="207"/>
      <c r="N318" s="7"/>
      <c r="O318" s="207"/>
      <c r="P318" s="7"/>
      <c r="Q318" s="7"/>
      <c r="R318" s="7"/>
      <c r="S318" s="7"/>
      <c r="T318" s="7"/>
      <c r="U318" s="7"/>
      <c r="V318" s="7"/>
      <c r="W318" s="207"/>
      <c r="X318" s="7"/>
      <c r="Y318" s="207"/>
      <c r="Z318" s="7"/>
      <c r="AA318" s="207"/>
      <c r="AB318" s="7"/>
      <c r="AC318" s="7"/>
      <c r="AD318" s="7"/>
      <c r="AE318" s="7"/>
      <c r="AF318" s="468"/>
    </row>
    <row r="319" ht="16.5" customHeight="1">
      <c r="A319" s="7"/>
      <c r="B319" s="7"/>
      <c r="C319" s="49"/>
      <c r="D319" s="207"/>
      <c r="E319" s="7"/>
      <c r="F319" s="7"/>
      <c r="G319" s="7"/>
      <c r="H319" s="7"/>
      <c r="I319" s="207"/>
      <c r="J319" s="7"/>
      <c r="K319" s="207"/>
      <c r="L319" s="7"/>
      <c r="M319" s="207"/>
      <c r="N319" s="7"/>
      <c r="O319" s="207"/>
      <c r="P319" s="7"/>
      <c r="Q319" s="7"/>
      <c r="R319" s="7"/>
      <c r="S319" s="7"/>
      <c r="T319" s="7"/>
      <c r="U319" s="7"/>
      <c r="V319" s="7"/>
      <c r="W319" s="207"/>
      <c r="X319" s="7"/>
      <c r="Y319" s="207"/>
      <c r="Z319" s="7"/>
      <c r="AA319" s="207"/>
      <c r="AB319" s="7"/>
      <c r="AC319" s="7"/>
      <c r="AD319" s="7"/>
      <c r="AE319" s="7"/>
      <c r="AF319" s="468"/>
    </row>
    <row r="320" ht="16.5" customHeight="1">
      <c r="A320" s="7"/>
      <c r="B320" s="7"/>
      <c r="C320" s="49"/>
      <c r="D320" s="207"/>
      <c r="E320" s="7"/>
      <c r="F320" s="7"/>
      <c r="G320" s="7"/>
      <c r="H320" s="7"/>
      <c r="I320" s="207"/>
      <c r="J320" s="7"/>
      <c r="K320" s="207"/>
      <c r="L320" s="7"/>
      <c r="M320" s="207"/>
      <c r="N320" s="7"/>
      <c r="O320" s="207"/>
      <c r="P320" s="7"/>
      <c r="Q320" s="7"/>
      <c r="R320" s="7"/>
      <c r="S320" s="7"/>
      <c r="T320" s="7"/>
      <c r="U320" s="7"/>
      <c r="V320" s="7"/>
      <c r="W320" s="207"/>
      <c r="X320" s="7"/>
      <c r="Y320" s="207"/>
      <c r="Z320" s="7"/>
      <c r="AA320" s="207"/>
      <c r="AB320" s="7"/>
      <c r="AC320" s="7"/>
      <c r="AD320" s="7"/>
      <c r="AE320" s="7"/>
      <c r="AF320" s="468"/>
    </row>
    <row r="321" ht="16.5" customHeight="1">
      <c r="A321" s="7"/>
      <c r="B321" s="7"/>
      <c r="C321" s="49"/>
      <c r="D321" s="207"/>
      <c r="E321" s="7"/>
      <c r="F321" s="7"/>
      <c r="G321" s="7"/>
      <c r="H321" s="7"/>
      <c r="I321" s="207"/>
      <c r="J321" s="7"/>
      <c r="K321" s="207"/>
      <c r="L321" s="7"/>
      <c r="M321" s="207"/>
      <c r="N321" s="7"/>
      <c r="O321" s="207"/>
      <c r="P321" s="7"/>
      <c r="Q321" s="7"/>
      <c r="R321" s="7"/>
      <c r="S321" s="7"/>
      <c r="T321" s="7"/>
      <c r="U321" s="7"/>
      <c r="V321" s="7"/>
      <c r="W321" s="207"/>
      <c r="X321" s="7"/>
      <c r="Y321" s="207"/>
      <c r="Z321" s="7"/>
      <c r="AA321" s="207"/>
      <c r="AB321" s="7"/>
      <c r="AC321" s="7"/>
      <c r="AD321" s="7"/>
      <c r="AE321" s="7"/>
      <c r="AF321" s="468"/>
    </row>
    <row r="322" ht="16.5" customHeight="1">
      <c r="A322" s="7"/>
      <c r="B322" s="7"/>
      <c r="C322" s="49"/>
      <c r="D322" s="207"/>
      <c r="E322" s="7"/>
      <c r="F322" s="7"/>
      <c r="G322" s="7"/>
      <c r="H322" s="7"/>
      <c r="I322" s="207"/>
      <c r="J322" s="7"/>
      <c r="K322" s="207"/>
      <c r="L322" s="7"/>
      <c r="M322" s="207"/>
      <c r="N322" s="7"/>
      <c r="O322" s="207"/>
      <c r="P322" s="7"/>
      <c r="Q322" s="7"/>
      <c r="R322" s="7"/>
      <c r="S322" s="7"/>
      <c r="T322" s="7"/>
      <c r="U322" s="7"/>
      <c r="V322" s="7"/>
      <c r="W322" s="207"/>
      <c r="X322" s="7"/>
      <c r="Y322" s="207"/>
      <c r="Z322" s="7"/>
      <c r="AA322" s="207"/>
      <c r="AB322" s="7"/>
      <c r="AC322" s="7"/>
      <c r="AD322" s="7"/>
      <c r="AE322" s="7"/>
      <c r="AF322" s="468"/>
    </row>
    <row r="323" ht="16.5" customHeight="1">
      <c r="A323" s="7"/>
      <c r="B323" s="7"/>
      <c r="C323" s="49"/>
      <c r="D323" s="207"/>
      <c r="E323" s="7"/>
      <c r="F323" s="7"/>
      <c r="G323" s="7"/>
      <c r="H323" s="7"/>
      <c r="I323" s="207"/>
      <c r="J323" s="7"/>
      <c r="K323" s="207"/>
      <c r="L323" s="7"/>
      <c r="M323" s="207"/>
      <c r="N323" s="7"/>
      <c r="O323" s="207"/>
      <c r="P323" s="7"/>
      <c r="Q323" s="7"/>
      <c r="R323" s="7"/>
      <c r="S323" s="7"/>
      <c r="T323" s="7"/>
      <c r="U323" s="7"/>
      <c r="V323" s="7"/>
      <c r="W323" s="207"/>
      <c r="X323" s="7"/>
      <c r="Y323" s="207"/>
      <c r="Z323" s="7"/>
      <c r="AA323" s="207"/>
      <c r="AB323" s="7"/>
      <c r="AC323" s="7"/>
      <c r="AD323" s="7"/>
      <c r="AE323" s="7"/>
      <c r="AF323" s="468"/>
    </row>
    <row r="324" ht="16.5" customHeight="1">
      <c r="A324" s="7"/>
      <c r="B324" s="7"/>
      <c r="C324" s="49"/>
      <c r="D324" s="207"/>
      <c r="E324" s="7"/>
      <c r="F324" s="7"/>
      <c r="G324" s="7"/>
      <c r="H324" s="7"/>
      <c r="I324" s="207"/>
      <c r="J324" s="7"/>
      <c r="K324" s="207"/>
      <c r="L324" s="7"/>
      <c r="M324" s="207"/>
      <c r="N324" s="7"/>
      <c r="O324" s="207"/>
      <c r="P324" s="7"/>
      <c r="Q324" s="7"/>
      <c r="R324" s="7"/>
      <c r="S324" s="7"/>
      <c r="T324" s="7"/>
      <c r="U324" s="7"/>
      <c r="V324" s="7"/>
      <c r="W324" s="207"/>
      <c r="X324" s="7"/>
      <c r="Y324" s="207"/>
      <c r="Z324" s="7"/>
      <c r="AA324" s="207"/>
      <c r="AB324" s="7"/>
      <c r="AC324" s="7"/>
      <c r="AD324" s="7"/>
      <c r="AE324" s="7"/>
      <c r="AF324" s="468"/>
    </row>
    <row r="325" ht="16.5" customHeight="1">
      <c r="A325" s="7"/>
      <c r="B325" s="7"/>
      <c r="C325" s="49"/>
      <c r="D325" s="207"/>
      <c r="E325" s="7"/>
      <c r="F325" s="7"/>
      <c r="G325" s="7"/>
      <c r="H325" s="7"/>
      <c r="I325" s="207"/>
      <c r="J325" s="7"/>
      <c r="K325" s="207"/>
      <c r="L325" s="7"/>
      <c r="M325" s="207"/>
      <c r="N325" s="7"/>
      <c r="O325" s="207"/>
      <c r="P325" s="7"/>
      <c r="Q325" s="7"/>
      <c r="R325" s="7"/>
      <c r="S325" s="7"/>
      <c r="T325" s="7"/>
      <c r="U325" s="7"/>
      <c r="V325" s="7"/>
      <c r="W325" s="207"/>
      <c r="X325" s="7"/>
      <c r="Y325" s="207"/>
      <c r="Z325" s="7"/>
      <c r="AA325" s="207"/>
      <c r="AB325" s="7"/>
      <c r="AC325" s="7"/>
      <c r="AD325" s="7"/>
      <c r="AE325" s="7"/>
      <c r="AF325" s="468"/>
    </row>
    <row r="326" ht="16.5" customHeight="1">
      <c r="A326" s="7"/>
      <c r="B326" s="7"/>
      <c r="C326" s="49"/>
      <c r="D326" s="207"/>
      <c r="E326" s="7"/>
      <c r="F326" s="7"/>
      <c r="G326" s="7"/>
      <c r="H326" s="7"/>
      <c r="I326" s="207"/>
      <c r="J326" s="7"/>
      <c r="K326" s="207"/>
      <c r="L326" s="7"/>
      <c r="M326" s="207"/>
      <c r="N326" s="7"/>
      <c r="O326" s="207"/>
      <c r="P326" s="7"/>
      <c r="Q326" s="7"/>
      <c r="R326" s="7"/>
      <c r="S326" s="7"/>
      <c r="T326" s="7"/>
      <c r="U326" s="7"/>
      <c r="V326" s="7"/>
      <c r="W326" s="207"/>
      <c r="X326" s="7"/>
      <c r="Y326" s="207"/>
      <c r="Z326" s="7"/>
      <c r="AA326" s="207"/>
      <c r="AB326" s="7"/>
      <c r="AC326" s="7"/>
      <c r="AD326" s="7"/>
      <c r="AE326" s="7"/>
      <c r="AF326" s="468"/>
    </row>
    <row r="327" ht="16.5" customHeight="1">
      <c r="A327" s="7"/>
      <c r="B327" s="7"/>
      <c r="C327" s="49"/>
      <c r="D327" s="207"/>
      <c r="E327" s="7"/>
      <c r="F327" s="7"/>
      <c r="G327" s="7"/>
      <c r="H327" s="7"/>
      <c r="I327" s="207"/>
      <c r="J327" s="7"/>
      <c r="K327" s="207"/>
      <c r="L327" s="7"/>
      <c r="M327" s="207"/>
      <c r="N327" s="7"/>
      <c r="O327" s="207"/>
      <c r="P327" s="7"/>
      <c r="Q327" s="7"/>
      <c r="R327" s="7"/>
      <c r="S327" s="7"/>
      <c r="T327" s="7"/>
      <c r="U327" s="7"/>
      <c r="V327" s="7"/>
      <c r="W327" s="207"/>
      <c r="X327" s="7"/>
      <c r="Y327" s="207"/>
      <c r="Z327" s="7"/>
      <c r="AA327" s="207"/>
      <c r="AB327" s="7"/>
      <c r="AC327" s="7"/>
      <c r="AD327" s="7"/>
      <c r="AE327" s="7"/>
      <c r="AF327" s="468"/>
    </row>
    <row r="328" ht="16.5" customHeight="1">
      <c r="A328" s="7"/>
      <c r="B328" s="7"/>
      <c r="C328" s="49"/>
      <c r="D328" s="207"/>
      <c r="E328" s="7"/>
      <c r="F328" s="7"/>
      <c r="G328" s="7"/>
      <c r="H328" s="7"/>
      <c r="I328" s="207"/>
      <c r="J328" s="7"/>
      <c r="K328" s="207"/>
      <c r="L328" s="7"/>
      <c r="M328" s="207"/>
      <c r="N328" s="7"/>
      <c r="O328" s="207"/>
      <c r="P328" s="7"/>
      <c r="Q328" s="7"/>
      <c r="R328" s="7"/>
      <c r="S328" s="7"/>
      <c r="T328" s="7"/>
      <c r="U328" s="7"/>
      <c r="V328" s="7"/>
      <c r="W328" s="207"/>
      <c r="X328" s="7"/>
      <c r="Y328" s="207"/>
      <c r="Z328" s="7"/>
      <c r="AA328" s="207"/>
      <c r="AB328" s="7"/>
      <c r="AC328" s="7"/>
      <c r="AD328" s="7"/>
      <c r="AE328" s="7"/>
      <c r="AF328" s="468"/>
    </row>
    <row r="329" ht="16.5" customHeight="1">
      <c r="A329" s="7"/>
      <c r="B329" s="7"/>
      <c r="C329" s="49"/>
      <c r="D329" s="207"/>
      <c r="E329" s="7"/>
      <c r="F329" s="7"/>
      <c r="G329" s="7"/>
      <c r="H329" s="7"/>
      <c r="I329" s="207"/>
      <c r="J329" s="7"/>
      <c r="K329" s="207"/>
      <c r="L329" s="7"/>
      <c r="M329" s="207"/>
      <c r="N329" s="7"/>
      <c r="O329" s="207"/>
      <c r="P329" s="7"/>
      <c r="Q329" s="7"/>
      <c r="R329" s="7"/>
      <c r="S329" s="7"/>
      <c r="T329" s="7"/>
      <c r="U329" s="7"/>
      <c r="V329" s="7"/>
      <c r="W329" s="207"/>
      <c r="X329" s="7"/>
      <c r="Y329" s="207"/>
      <c r="Z329" s="7"/>
      <c r="AA329" s="207"/>
      <c r="AB329" s="7"/>
      <c r="AC329" s="7"/>
      <c r="AD329" s="7"/>
      <c r="AE329" s="7"/>
      <c r="AF329" s="468"/>
    </row>
    <row r="330" ht="16.5" customHeight="1">
      <c r="A330" s="7"/>
      <c r="B330" s="7"/>
      <c r="C330" s="49"/>
      <c r="D330" s="207"/>
      <c r="E330" s="7"/>
      <c r="F330" s="7"/>
      <c r="G330" s="7"/>
      <c r="H330" s="7"/>
      <c r="I330" s="207"/>
      <c r="J330" s="7"/>
      <c r="K330" s="207"/>
      <c r="L330" s="7"/>
      <c r="M330" s="207"/>
      <c r="N330" s="7"/>
      <c r="O330" s="207"/>
      <c r="P330" s="7"/>
      <c r="Q330" s="7"/>
      <c r="R330" s="7"/>
      <c r="S330" s="7"/>
      <c r="T330" s="7"/>
      <c r="U330" s="7"/>
      <c r="V330" s="7"/>
      <c r="W330" s="207"/>
      <c r="X330" s="7"/>
      <c r="Y330" s="207"/>
      <c r="Z330" s="7"/>
      <c r="AA330" s="207"/>
      <c r="AB330" s="7"/>
      <c r="AC330" s="7"/>
      <c r="AD330" s="7"/>
      <c r="AE330" s="7"/>
      <c r="AF330" s="468"/>
    </row>
    <row r="331" ht="16.5" customHeight="1">
      <c r="A331" s="7"/>
      <c r="B331" s="7"/>
      <c r="C331" s="49"/>
      <c r="D331" s="207"/>
      <c r="E331" s="7"/>
      <c r="F331" s="7"/>
      <c r="G331" s="7"/>
      <c r="H331" s="7"/>
      <c r="I331" s="207"/>
      <c r="J331" s="7"/>
      <c r="K331" s="207"/>
      <c r="L331" s="7"/>
      <c r="M331" s="207"/>
      <c r="N331" s="7"/>
      <c r="O331" s="207"/>
      <c r="P331" s="7"/>
      <c r="Q331" s="7"/>
      <c r="R331" s="7"/>
      <c r="S331" s="7"/>
      <c r="T331" s="7"/>
      <c r="U331" s="7"/>
      <c r="V331" s="7"/>
      <c r="W331" s="207"/>
      <c r="X331" s="7"/>
      <c r="Y331" s="207"/>
      <c r="Z331" s="7"/>
      <c r="AA331" s="207"/>
      <c r="AB331" s="7"/>
      <c r="AC331" s="7"/>
      <c r="AD331" s="7"/>
      <c r="AE331" s="7"/>
      <c r="AF331" s="468"/>
    </row>
    <row r="332" ht="16.5" customHeight="1">
      <c r="A332" s="7"/>
      <c r="B332" s="7"/>
      <c r="C332" s="49"/>
      <c r="D332" s="207"/>
      <c r="E332" s="7"/>
      <c r="F332" s="7"/>
      <c r="G332" s="7"/>
      <c r="H332" s="7"/>
      <c r="I332" s="207"/>
      <c r="J332" s="7"/>
      <c r="K332" s="207"/>
      <c r="L332" s="7"/>
      <c r="M332" s="207"/>
      <c r="N332" s="7"/>
      <c r="O332" s="207"/>
      <c r="P332" s="7"/>
      <c r="Q332" s="7"/>
      <c r="R332" s="7"/>
      <c r="S332" s="7"/>
      <c r="T332" s="7"/>
      <c r="U332" s="7"/>
      <c r="V332" s="7"/>
      <c r="W332" s="207"/>
      <c r="X332" s="7"/>
      <c r="Y332" s="207"/>
      <c r="Z332" s="7"/>
      <c r="AA332" s="207"/>
      <c r="AB332" s="7"/>
      <c r="AC332" s="7"/>
      <c r="AD332" s="7"/>
      <c r="AE332" s="7"/>
      <c r="AF332" s="468"/>
    </row>
    <row r="333" ht="16.5" customHeight="1">
      <c r="A333" s="7"/>
      <c r="B333" s="7"/>
      <c r="C333" s="49"/>
      <c r="D333" s="207"/>
      <c r="E333" s="7"/>
      <c r="F333" s="7"/>
      <c r="G333" s="7"/>
      <c r="H333" s="7"/>
      <c r="I333" s="207"/>
      <c r="J333" s="7"/>
      <c r="K333" s="207"/>
      <c r="L333" s="7"/>
      <c r="M333" s="207"/>
      <c r="N333" s="7"/>
      <c r="O333" s="207"/>
      <c r="P333" s="7"/>
      <c r="Q333" s="7"/>
      <c r="R333" s="7"/>
      <c r="S333" s="7"/>
      <c r="T333" s="7"/>
      <c r="U333" s="7"/>
      <c r="V333" s="7"/>
      <c r="W333" s="207"/>
      <c r="X333" s="7"/>
      <c r="Y333" s="207"/>
      <c r="Z333" s="7"/>
      <c r="AA333" s="207"/>
      <c r="AB333" s="7"/>
      <c r="AC333" s="7"/>
      <c r="AD333" s="7"/>
      <c r="AE333" s="7"/>
      <c r="AF333" s="468"/>
    </row>
    <row r="334" ht="16.5" customHeight="1">
      <c r="A334" s="7"/>
      <c r="B334" s="7"/>
      <c r="C334" s="49"/>
      <c r="D334" s="207"/>
      <c r="E334" s="7"/>
      <c r="F334" s="7"/>
      <c r="G334" s="7"/>
      <c r="H334" s="7"/>
      <c r="I334" s="207"/>
      <c r="J334" s="7"/>
      <c r="K334" s="207"/>
      <c r="L334" s="7"/>
      <c r="M334" s="207"/>
      <c r="N334" s="7"/>
      <c r="O334" s="207"/>
      <c r="P334" s="7"/>
      <c r="Q334" s="7"/>
      <c r="R334" s="7"/>
      <c r="S334" s="7"/>
      <c r="T334" s="7"/>
      <c r="U334" s="7"/>
      <c r="V334" s="7"/>
      <c r="W334" s="207"/>
      <c r="X334" s="7"/>
      <c r="Y334" s="207"/>
      <c r="Z334" s="7"/>
      <c r="AA334" s="207"/>
      <c r="AB334" s="7"/>
      <c r="AC334" s="7"/>
      <c r="AD334" s="7"/>
      <c r="AE334" s="7"/>
      <c r="AF334" s="468"/>
    </row>
    <row r="335" ht="16.5" customHeight="1">
      <c r="A335" s="7"/>
      <c r="B335" s="7"/>
      <c r="C335" s="49"/>
      <c r="D335" s="207"/>
      <c r="E335" s="7"/>
      <c r="F335" s="7"/>
      <c r="G335" s="7"/>
      <c r="H335" s="7"/>
      <c r="I335" s="207"/>
      <c r="J335" s="7"/>
      <c r="K335" s="207"/>
      <c r="L335" s="7"/>
      <c r="M335" s="207"/>
      <c r="N335" s="7"/>
      <c r="O335" s="207"/>
      <c r="P335" s="7"/>
      <c r="Q335" s="7"/>
      <c r="R335" s="7"/>
      <c r="S335" s="7"/>
      <c r="T335" s="7"/>
      <c r="U335" s="7"/>
      <c r="V335" s="7"/>
      <c r="W335" s="207"/>
      <c r="X335" s="7"/>
      <c r="Y335" s="207"/>
      <c r="Z335" s="7"/>
      <c r="AA335" s="207"/>
      <c r="AB335" s="7"/>
      <c r="AC335" s="7"/>
      <c r="AD335" s="7"/>
      <c r="AE335" s="7"/>
      <c r="AF335" s="468"/>
    </row>
    <row r="336" ht="16.5" customHeight="1">
      <c r="A336" s="7"/>
      <c r="B336" s="7"/>
      <c r="C336" s="49"/>
      <c r="D336" s="207"/>
      <c r="E336" s="7"/>
      <c r="F336" s="7"/>
      <c r="G336" s="7"/>
      <c r="H336" s="7"/>
      <c r="I336" s="207"/>
      <c r="J336" s="7"/>
      <c r="K336" s="207"/>
      <c r="L336" s="7"/>
      <c r="M336" s="207"/>
      <c r="N336" s="7"/>
      <c r="O336" s="207"/>
      <c r="P336" s="7"/>
      <c r="Q336" s="7"/>
      <c r="R336" s="7"/>
      <c r="S336" s="7"/>
      <c r="T336" s="7"/>
      <c r="U336" s="7"/>
      <c r="V336" s="7"/>
      <c r="W336" s="207"/>
      <c r="X336" s="7"/>
      <c r="Y336" s="207"/>
      <c r="Z336" s="7"/>
      <c r="AA336" s="207"/>
      <c r="AB336" s="7"/>
      <c r="AC336" s="7"/>
      <c r="AD336" s="7"/>
      <c r="AE336" s="7"/>
      <c r="AF336" s="468"/>
    </row>
    <row r="337" ht="16.5" customHeight="1">
      <c r="A337" s="7"/>
      <c r="B337" s="7"/>
      <c r="C337" s="49"/>
      <c r="D337" s="207"/>
      <c r="E337" s="7"/>
      <c r="F337" s="7"/>
      <c r="G337" s="7"/>
      <c r="H337" s="7"/>
      <c r="I337" s="207"/>
      <c r="J337" s="7"/>
      <c r="K337" s="207"/>
      <c r="L337" s="7"/>
      <c r="M337" s="207"/>
      <c r="N337" s="7"/>
      <c r="O337" s="207"/>
      <c r="P337" s="7"/>
      <c r="Q337" s="7"/>
      <c r="R337" s="7"/>
      <c r="S337" s="7"/>
      <c r="T337" s="7"/>
      <c r="U337" s="7"/>
      <c r="V337" s="7"/>
      <c r="W337" s="207"/>
      <c r="X337" s="7"/>
      <c r="Y337" s="207"/>
      <c r="Z337" s="7"/>
      <c r="AA337" s="207"/>
      <c r="AB337" s="7"/>
      <c r="AC337" s="7"/>
      <c r="AD337" s="7"/>
      <c r="AE337" s="7"/>
      <c r="AF337" s="468"/>
    </row>
    <row r="338" ht="16.5" customHeight="1">
      <c r="A338" s="7"/>
      <c r="B338" s="7"/>
      <c r="C338" s="49"/>
      <c r="D338" s="207"/>
      <c r="E338" s="7"/>
      <c r="F338" s="7"/>
      <c r="G338" s="7"/>
      <c r="H338" s="7"/>
      <c r="I338" s="207"/>
      <c r="J338" s="7"/>
      <c r="K338" s="207"/>
      <c r="L338" s="7"/>
      <c r="M338" s="207"/>
      <c r="N338" s="7"/>
      <c r="O338" s="207"/>
      <c r="P338" s="7"/>
      <c r="Q338" s="7"/>
      <c r="R338" s="7"/>
      <c r="S338" s="7"/>
      <c r="T338" s="7"/>
      <c r="U338" s="7"/>
      <c r="V338" s="7"/>
      <c r="W338" s="207"/>
      <c r="X338" s="7"/>
      <c r="Y338" s="207"/>
      <c r="Z338" s="7"/>
      <c r="AA338" s="207"/>
      <c r="AB338" s="7"/>
      <c r="AC338" s="7"/>
      <c r="AD338" s="7"/>
      <c r="AE338" s="7"/>
      <c r="AF338" s="468"/>
    </row>
    <row r="339" ht="16.5" customHeight="1">
      <c r="A339" s="7"/>
      <c r="B339" s="7"/>
      <c r="C339" s="49"/>
      <c r="D339" s="207"/>
      <c r="E339" s="7"/>
      <c r="F339" s="7"/>
      <c r="G339" s="7"/>
      <c r="H339" s="7"/>
      <c r="I339" s="207"/>
      <c r="J339" s="7"/>
      <c r="K339" s="207"/>
      <c r="L339" s="7"/>
      <c r="M339" s="207"/>
      <c r="N339" s="7"/>
      <c r="O339" s="207"/>
      <c r="P339" s="7"/>
      <c r="Q339" s="7"/>
      <c r="R339" s="7"/>
      <c r="S339" s="7"/>
      <c r="T339" s="7"/>
      <c r="U339" s="7"/>
      <c r="V339" s="7"/>
      <c r="W339" s="207"/>
      <c r="X339" s="7"/>
      <c r="Y339" s="207"/>
      <c r="Z339" s="7"/>
      <c r="AA339" s="207"/>
      <c r="AB339" s="7"/>
      <c r="AC339" s="7"/>
      <c r="AD339" s="7"/>
      <c r="AE339" s="7"/>
      <c r="AF339" s="468"/>
    </row>
    <row r="340" ht="16.5" customHeight="1">
      <c r="A340" s="7"/>
      <c r="B340" s="7"/>
      <c r="C340" s="49"/>
      <c r="D340" s="207"/>
      <c r="E340" s="7"/>
      <c r="F340" s="7"/>
      <c r="G340" s="7"/>
      <c r="H340" s="7"/>
      <c r="I340" s="207"/>
      <c r="J340" s="7"/>
      <c r="K340" s="207"/>
      <c r="L340" s="7"/>
      <c r="M340" s="207"/>
      <c r="N340" s="7"/>
      <c r="O340" s="207"/>
      <c r="P340" s="7"/>
      <c r="Q340" s="7"/>
      <c r="R340" s="7"/>
      <c r="S340" s="7"/>
      <c r="T340" s="7"/>
      <c r="U340" s="7"/>
      <c r="V340" s="7"/>
      <c r="W340" s="207"/>
      <c r="X340" s="7"/>
      <c r="Y340" s="207"/>
      <c r="Z340" s="7"/>
      <c r="AA340" s="207"/>
      <c r="AB340" s="7"/>
      <c r="AC340" s="7"/>
      <c r="AD340" s="7"/>
      <c r="AE340" s="7"/>
      <c r="AF340" s="468"/>
    </row>
    <row r="341" ht="16.5" customHeight="1">
      <c r="A341" s="7"/>
      <c r="B341" s="7"/>
      <c r="C341" s="49"/>
      <c r="D341" s="207"/>
      <c r="E341" s="7"/>
      <c r="F341" s="7"/>
      <c r="G341" s="7"/>
      <c r="H341" s="7"/>
      <c r="I341" s="207"/>
      <c r="J341" s="7"/>
      <c r="K341" s="207"/>
      <c r="L341" s="7"/>
      <c r="M341" s="207"/>
      <c r="N341" s="7"/>
      <c r="O341" s="207"/>
      <c r="P341" s="7"/>
      <c r="Q341" s="7"/>
      <c r="R341" s="7"/>
      <c r="S341" s="7"/>
      <c r="T341" s="7"/>
      <c r="U341" s="7"/>
      <c r="V341" s="7"/>
      <c r="W341" s="207"/>
      <c r="X341" s="7"/>
      <c r="Y341" s="207"/>
      <c r="Z341" s="7"/>
      <c r="AA341" s="207"/>
      <c r="AB341" s="7"/>
      <c r="AC341" s="7"/>
      <c r="AD341" s="7"/>
      <c r="AE341" s="7"/>
      <c r="AF341" s="468"/>
    </row>
    <row r="342" ht="16.5" customHeight="1">
      <c r="A342" s="7"/>
      <c r="B342" s="7"/>
      <c r="C342" s="49"/>
      <c r="D342" s="207"/>
      <c r="E342" s="7"/>
      <c r="F342" s="7"/>
      <c r="G342" s="7"/>
      <c r="H342" s="7"/>
      <c r="I342" s="207"/>
      <c r="J342" s="7"/>
      <c r="K342" s="207"/>
      <c r="L342" s="7"/>
      <c r="M342" s="207"/>
      <c r="N342" s="7"/>
      <c r="O342" s="207"/>
      <c r="P342" s="7"/>
      <c r="Q342" s="7"/>
      <c r="R342" s="7"/>
      <c r="S342" s="7"/>
      <c r="T342" s="7"/>
      <c r="U342" s="7"/>
      <c r="V342" s="7"/>
      <c r="W342" s="207"/>
      <c r="X342" s="7"/>
      <c r="Y342" s="207"/>
      <c r="Z342" s="7"/>
      <c r="AA342" s="207"/>
      <c r="AB342" s="7"/>
      <c r="AC342" s="7"/>
      <c r="AD342" s="7"/>
      <c r="AE342" s="7"/>
      <c r="AF342" s="468"/>
    </row>
    <row r="343" ht="16.5" customHeight="1">
      <c r="A343" s="7"/>
      <c r="B343" s="7"/>
      <c r="C343" s="49"/>
      <c r="D343" s="207"/>
      <c r="E343" s="7"/>
      <c r="F343" s="7"/>
      <c r="G343" s="7"/>
      <c r="H343" s="7"/>
      <c r="I343" s="207"/>
      <c r="J343" s="7"/>
      <c r="K343" s="207"/>
      <c r="L343" s="7"/>
      <c r="M343" s="207"/>
      <c r="N343" s="7"/>
      <c r="O343" s="207"/>
      <c r="P343" s="7"/>
      <c r="Q343" s="7"/>
      <c r="R343" s="7"/>
      <c r="S343" s="7"/>
      <c r="T343" s="7"/>
      <c r="U343" s="7"/>
      <c r="V343" s="7"/>
      <c r="W343" s="207"/>
      <c r="X343" s="7"/>
      <c r="Y343" s="207"/>
      <c r="Z343" s="7"/>
      <c r="AA343" s="207"/>
      <c r="AB343" s="7"/>
      <c r="AC343" s="7"/>
      <c r="AD343" s="7"/>
      <c r="AE343" s="7"/>
      <c r="AF343" s="468"/>
    </row>
    <row r="344" ht="16.5" customHeight="1">
      <c r="A344" s="7"/>
      <c r="B344" s="7"/>
      <c r="C344" s="49"/>
      <c r="D344" s="207"/>
      <c r="E344" s="7"/>
      <c r="F344" s="7"/>
      <c r="G344" s="7"/>
      <c r="H344" s="7"/>
      <c r="I344" s="207"/>
      <c r="J344" s="7"/>
      <c r="K344" s="207"/>
      <c r="L344" s="7"/>
      <c r="M344" s="207"/>
      <c r="N344" s="7"/>
      <c r="O344" s="207"/>
      <c r="P344" s="7"/>
      <c r="Q344" s="7"/>
      <c r="R344" s="7"/>
      <c r="S344" s="7"/>
      <c r="T344" s="7"/>
      <c r="U344" s="7"/>
      <c r="V344" s="7"/>
      <c r="W344" s="207"/>
      <c r="X344" s="7"/>
      <c r="Y344" s="207"/>
      <c r="Z344" s="7"/>
      <c r="AA344" s="207"/>
      <c r="AB344" s="7"/>
      <c r="AC344" s="7"/>
      <c r="AD344" s="7"/>
      <c r="AE344" s="7"/>
      <c r="AF344" s="468"/>
    </row>
    <row r="345" ht="16.5" customHeight="1">
      <c r="A345" s="7"/>
      <c r="B345" s="7"/>
      <c r="C345" s="49"/>
      <c r="D345" s="207"/>
      <c r="E345" s="7"/>
      <c r="F345" s="7"/>
      <c r="G345" s="7"/>
      <c r="H345" s="7"/>
      <c r="I345" s="207"/>
      <c r="J345" s="7"/>
      <c r="K345" s="207"/>
      <c r="L345" s="7"/>
      <c r="M345" s="207"/>
      <c r="N345" s="7"/>
      <c r="O345" s="207"/>
      <c r="P345" s="7"/>
      <c r="Q345" s="7"/>
      <c r="R345" s="7"/>
      <c r="S345" s="7"/>
      <c r="T345" s="7"/>
      <c r="U345" s="7"/>
      <c r="V345" s="7"/>
      <c r="W345" s="207"/>
      <c r="X345" s="7"/>
      <c r="Y345" s="207"/>
      <c r="Z345" s="7"/>
      <c r="AA345" s="207"/>
      <c r="AB345" s="7"/>
      <c r="AC345" s="7"/>
      <c r="AD345" s="7"/>
      <c r="AE345" s="7"/>
      <c r="AF345" s="468"/>
    </row>
    <row r="346" ht="16.5" customHeight="1">
      <c r="A346" s="7"/>
      <c r="B346" s="7"/>
      <c r="C346" s="49"/>
      <c r="D346" s="207"/>
      <c r="E346" s="7"/>
      <c r="F346" s="7"/>
      <c r="G346" s="7"/>
      <c r="H346" s="7"/>
      <c r="I346" s="207"/>
      <c r="J346" s="7"/>
      <c r="K346" s="207"/>
      <c r="L346" s="7"/>
      <c r="M346" s="207"/>
      <c r="N346" s="7"/>
      <c r="O346" s="207"/>
      <c r="P346" s="7"/>
      <c r="Q346" s="7"/>
      <c r="R346" s="7"/>
      <c r="S346" s="7"/>
      <c r="T346" s="7"/>
      <c r="U346" s="7"/>
      <c r="V346" s="7"/>
      <c r="W346" s="207"/>
      <c r="X346" s="7"/>
      <c r="Y346" s="207"/>
      <c r="Z346" s="7"/>
      <c r="AA346" s="207"/>
      <c r="AB346" s="7"/>
      <c r="AC346" s="7"/>
      <c r="AD346" s="7"/>
      <c r="AE346" s="7"/>
      <c r="AF346" s="468"/>
    </row>
    <row r="347" ht="16.5" customHeight="1">
      <c r="A347" s="7"/>
      <c r="B347" s="7"/>
      <c r="C347" s="49"/>
      <c r="D347" s="207"/>
      <c r="E347" s="7"/>
      <c r="F347" s="7"/>
      <c r="G347" s="7"/>
      <c r="H347" s="7"/>
      <c r="I347" s="207"/>
      <c r="J347" s="7"/>
      <c r="K347" s="207"/>
      <c r="L347" s="7"/>
      <c r="M347" s="207"/>
      <c r="N347" s="7"/>
      <c r="O347" s="207"/>
      <c r="P347" s="7"/>
      <c r="Q347" s="7"/>
      <c r="R347" s="7"/>
      <c r="S347" s="7"/>
      <c r="T347" s="7"/>
      <c r="U347" s="7"/>
      <c r="V347" s="7"/>
      <c r="W347" s="207"/>
      <c r="X347" s="7"/>
      <c r="Y347" s="207"/>
      <c r="Z347" s="7"/>
      <c r="AA347" s="207"/>
      <c r="AB347" s="7"/>
      <c r="AC347" s="7"/>
      <c r="AD347" s="7"/>
      <c r="AE347" s="7"/>
      <c r="AF347" s="468"/>
    </row>
    <row r="348" ht="16.5" customHeight="1">
      <c r="A348" s="7"/>
      <c r="B348" s="7"/>
      <c r="C348" s="49"/>
      <c r="D348" s="207"/>
      <c r="E348" s="7"/>
      <c r="F348" s="7"/>
      <c r="G348" s="7"/>
      <c r="H348" s="7"/>
      <c r="I348" s="207"/>
      <c r="J348" s="7"/>
      <c r="K348" s="207"/>
      <c r="L348" s="7"/>
      <c r="M348" s="207"/>
      <c r="N348" s="7"/>
      <c r="O348" s="207"/>
      <c r="P348" s="7"/>
      <c r="Q348" s="7"/>
      <c r="R348" s="7"/>
      <c r="S348" s="7"/>
      <c r="T348" s="7"/>
      <c r="U348" s="7"/>
      <c r="V348" s="7"/>
      <c r="W348" s="207"/>
      <c r="X348" s="7"/>
      <c r="Y348" s="207"/>
      <c r="Z348" s="7"/>
      <c r="AA348" s="207"/>
      <c r="AB348" s="7"/>
      <c r="AC348" s="7"/>
      <c r="AD348" s="7"/>
      <c r="AE348" s="7"/>
      <c r="AF348" s="468"/>
    </row>
    <row r="349" ht="16.5" customHeight="1">
      <c r="A349" s="7"/>
      <c r="B349" s="7"/>
      <c r="C349" s="49"/>
      <c r="D349" s="207"/>
      <c r="E349" s="7"/>
      <c r="F349" s="7"/>
      <c r="G349" s="7"/>
      <c r="H349" s="7"/>
      <c r="I349" s="207"/>
      <c r="J349" s="7"/>
      <c r="K349" s="207"/>
      <c r="L349" s="7"/>
      <c r="M349" s="207"/>
      <c r="N349" s="7"/>
      <c r="O349" s="207"/>
      <c r="P349" s="7"/>
      <c r="Q349" s="7"/>
      <c r="R349" s="7"/>
      <c r="S349" s="7"/>
      <c r="T349" s="7"/>
      <c r="U349" s="7"/>
      <c r="V349" s="7"/>
      <c r="W349" s="207"/>
      <c r="X349" s="7"/>
      <c r="Y349" s="207"/>
      <c r="Z349" s="7"/>
      <c r="AA349" s="207"/>
      <c r="AB349" s="7"/>
      <c r="AC349" s="7"/>
      <c r="AD349" s="7"/>
      <c r="AE349" s="7"/>
      <c r="AF349" s="468"/>
    </row>
    <row r="350" ht="16.5" customHeight="1">
      <c r="A350" s="7"/>
      <c r="B350" s="7"/>
      <c r="C350" s="49"/>
      <c r="D350" s="207"/>
      <c r="E350" s="7"/>
      <c r="F350" s="7"/>
      <c r="G350" s="7"/>
      <c r="H350" s="7"/>
      <c r="I350" s="207"/>
      <c r="J350" s="7"/>
      <c r="K350" s="207"/>
      <c r="L350" s="7"/>
      <c r="M350" s="207"/>
      <c r="N350" s="7"/>
      <c r="O350" s="207"/>
      <c r="P350" s="7"/>
      <c r="Q350" s="7"/>
      <c r="R350" s="7"/>
      <c r="S350" s="7"/>
      <c r="T350" s="7"/>
      <c r="U350" s="7"/>
      <c r="V350" s="7"/>
      <c r="W350" s="207"/>
      <c r="X350" s="7"/>
      <c r="Y350" s="207"/>
      <c r="Z350" s="7"/>
      <c r="AA350" s="207"/>
      <c r="AB350" s="7"/>
      <c r="AC350" s="7"/>
      <c r="AD350" s="7"/>
      <c r="AE350" s="7"/>
      <c r="AF350" s="468"/>
    </row>
    <row r="351" ht="16.5" customHeight="1">
      <c r="A351" s="7"/>
      <c r="B351" s="7"/>
      <c r="C351" s="49"/>
      <c r="D351" s="207"/>
      <c r="E351" s="7"/>
      <c r="F351" s="7"/>
      <c r="G351" s="7"/>
      <c r="H351" s="7"/>
      <c r="I351" s="207"/>
      <c r="J351" s="7"/>
      <c r="K351" s="207"/>
      <c r="L351" s="7"/>
      <c r="M351" s="207"/>
      <c r="N351" s="7"/>
      <c r="O351" s="207"/>
      <c r="P351" s="7"/>
      <c r="Q351" s="7"/>
      <c r="R351" s="7"/>
      <c r="S351" s="7"/>
      <c r="T351" s="7"/>
      <c r="U351" s="7"/>
      <c r="V351" s="7"/>
      <c r="W351" s="207"/>
      <c r="X351" s="7"/>
      <c r="Y351" s="207"/>
      <c r="Z351" s="7"/>
      <c r="AA351" s="207"/>
      <c r="AB351" s="7"/>
      <c r="AC351" s="7"/>
      <c r="AD351" s="7"/>
      <c r="AE351" s="7"/>
      <c r="AF351" s="468"/>
    </row>
    <row r="352" ht="16.5" customHeight="1">
      <c r="A352" s="7"/>
      <c r="B352" s="7"/>
      <c r="C352" s="49"/>
      <c r="D352" s="207"/>
      <c r="E352" s="7"/>
      <c r="F352" s="7"/>
      <c r="G352" s="7"/>
      <c r="H352" s="7"/>
      <c r="I352" s="207"/>
      <c r="J352" s="7"/>
      <c r="K352" s="207"/>
      <c r="L352" s="7"/>
      <c r="M352" s="207"/>
      <c r="N352" s="7"/>
      <c r="O352" s="207"/>
      <c r="P352" s="7"/>
      <c r="Q352" s="7"/>
      <c r="R352" s="7"/>
      <c r="S352" s="7"/>
      <c r="T352" s="7"/>
      <c r="U352" s="7"/>
      <c r="V352" s="7"/>
      <c r="W352" s="207"/>
      <c r="X352" s="7"/>
      <c r="Y352" s="207"/>
      <c r="Z352" s="7"/>
      <c r="AA352" s="207"/>
      <c r="AB352" s="7"/>
      <c r="AC352" s="7"/>
      <c r="AD352" s="7"/>
      <c r="AE352" s="7"/>
      <c r="AF352" s="468"/>
    </row>
    <row r="353" ht="16.5" customHeight="1">
      <c r="A353" s="7"/>
      <c r="B353" s="7"/>
      <c r="C353" s="49"/>
      <c r="D353" s="207"/>
      <c r="E353" s="7"/>
      <c r="F353" s="7"/>
      <c r="G353" s="7"/>
      <c r="H353" s="7"/>
      <c r="I353" s="207"/>
      <c r="J353" s="7"/>
      <c r="K353" s="207"/>
      <c r="L353" s="7"/>
      <c r="M353" s="207"/>
      <c r="N353" s="7"/>
      <c r="O353" s="207"/>
      <c r="P353" s="7"/>
      <c r="Q353" s="7"/>
      <c r="R353" s="7"/>
      <c r="S353" s="7"/>
      <c r="T353" s="7"/>
      <c r="U353" s="7"/>
      <c r="V353" s="7"/>
      <c r="W353" s="207"/>
      <c r="X353" s="7"/>
      <c r="Y353" s="207"/>
      <c r="Z353" s="7"/>
      <c r="AA353" s="207"/>
      <c r="AB353" s="7"/>
      <c r="AC353" s="7"/>
      <c r="AD353" s="7"/>
      <c r="AE353" s="7"/>
      <c r="AF353" s="468"/>
    </row>
    <row r="354" ht="16.5" customHeight="1">
      <c r="A354" s="7"/>
      <c r="B354" s="7"/>
      <c r="C354" s="49"/>
      <c r="D354" s="207"/>
      <c r="E354" s="7"/>
      <c r="F354" s="7"/>
      <c r="G354" s="7"/>
      <c r="H354" s="7"/>
      <c r="I354" s="207"/>
      <c r="J354" s="7"/>
      <c r="K354" s="207"/>
      <c r="L354" s="7"/>
      <c r="M354" s="207"/>
      <c r="N354" s="7"/>
      <c r="O354" s="207"/>
      <c r="P354" s="7"/>
      <c r="Q354" s="7"/>
      <c r="R354" s="7"/>
      <c r="S354" s="7"/>
      <c r="T354" s="7"/>
      <c r="U354" s="7"/>
      <c r="V354" s="7"/>
      <c r="W354" s="207"/>
      <c r="X354" s="7"/>
      <c r="Y354" s="207"/>
      <c r="Z354" s="7"/>
      <c r="AA354" s="207"/>
      <c r="AB354" s="7"/>
      <c r="AC354" s="7"/>
      <c r="AD354" s="7"/>
      <c r="AE354" s="7"/>
      <c r="AF354" s="468"/>
    </row>
    <row r="355" ht="16.5" customHeight="1">
      <c r="A355" s="7"/>
      <c r="B355" s="7"/>
      <c r="C355" s="49"/>
      <c r="D355" s="207"/>
      <c r="E355" s="7"/>
      <c r="F355" s="7"/>
      <c r="G355" s="7"/>
      <c r="H355" s="7"/>
      <c r="I355" s="207"/>
      <c r="J355" s="7"/>
      <c r="K355" s="207"/>
      <c r="L355" s="7"/>
      <c r="M355" s="207"/>
      <c r="N355" s="7"/>
      <c r="O355" s="207"/>
      <c r="P355" s="7"/>
      <c r="Q355" s="7"/>
      <c r="R355" s="7"/>
      <c r="S355" s="7"/>
      <c r="T355" s="7"/>
      <c r="U355" s="7"/>
      <c r="V355" s="7"/>
      <c r="W355" s="207"/>
      <c r="X355" s="7"/>
      <c r="Y355" s="207"/>
      <c r="Z355" s="7"/>
      <c r="AA355" s="207"/>
      <c r="AB355" s="7"/>
      <c r="AC355" s="7"/>
      <c r="AD355" s="7"/>
      <c r="AE355" s="7"/>
      <c r="AF355" s="468"/>
    </row>
    <row r="356" ht="16.5" customHeight="1">
      <c r="A356" s="7"/>
      <c r="B356" s="7"/>
      <c r="C356" s="49"/>
      <c r="D356" s="207"/>
      <c r="E356" s="7"/>
      <c r="F356" s="7"/>
      <c r="G356" s="7"/>
      <c r="H356" s="7"/>
      <c r="I356" s="207"/>
      <c r="J356" s="7"/>
      <c r="K356" s="207"/>
      <c r="L356" s="7"/>
      <c r="M356" s="207"/>
      <c r="N356" s="7"/>
      <c r="O356" s="207"/>
      <c r="P356" s="7"/>
      <c r="Q356" s="7"/>
      <c r="R356" s="7"/>
      <c r="S356" s="7"/>
      <c r="T356" s="7"/>
      <c r="U356" s="7"/>
      <c r="V356" s="7"/>
      <c r="W356" s="207"/>
      <c r="X356" s="7"/>
      <c r="Y356" s="207"/>
      <c r="Z356" s="7"/>
      <c r="AA356" s="207"/>
      <c r="AB356" s="7"/>
      <c r="AC356" s="7"/>
      <c r="AD356" s="7"/>
      <c r="AE356" s="7"/>
      <c r="AF356" s="468"/>
    </row>
    <row r="357" ht="16.5" customHeight="1">
      <c r="A357" s="7"/>
      <c r="B357" s="7"/>
      <c r="C357" s="49"/>
      <c r="D357" s="207"/>
      <c r="E357" s="7"/>
      <c r="F357" s="7"/>
      <c r="G357" s="7"/>
      <c r="H357" s="7"/>
      <c r="I357" s="207"/>
      <c r="J357" s="7"/>
      <c r="K357" s="207"/>
      <c r="L357" s="7"/>
      <c r="M357" s="207"/>
      <c r="N357" s="7"/>
      <c r="O357" s="207"/>
      <c r="P357" s="7"/>
      <c r="Q357" s="7"/>
      <c r="R357" s="7"/>
      <c r="S357" s="7"/>
      <c r="T357" s="7"/>
      <c r="U357" s="7"/>
      <c r="V357" s="7"/>
      <c r="W357" s="207"/>
      <c r="X357" s="7"/>
      <c r="Y357" s="207"/>
      <c r="Z357" s="7"/>
      <c r="AA357" s="207"/>
      <c r="AB357" s="7"/>
      <c r="AC357" s="7"/>
      <c r="AD357" s="7"/>
      <c r="AE357" s="7"/>
      <c r="AF357" s="468"/>
    </row>
    <row r="358" ht="16.5" customHeight="1">
      <c r="A358" s="7"/>
      <c r="B358" s="7"/>
      <c r="C358" s="49"/>
      <c r="D358" s="207"/>
      <c r="E358" s="7"/>
      <c r="F358" s="7"/>
      <c r="G358" s="7"/>
      <c r="H358" s="7"/>
      <c r="I358" s="207"/>
      <c r="J358" s="7"/>
      <c r="K358" s="207"/>
      <c r="L358" s="7"/>
      <c r="M358" s="207"/>
      <c r="N358" s="7"/>
      <c r="O358" s="207"/>
      <c r="P358" s="7"/>
      <c r="Q358" s="7"/>
      <c r="R358" s="7"/>
      <c r="S358" s="7"/>
      <c r="T358" s="7"/>
      <c r="U358" s="7"/>
      <c r="V358" s="7"/>
      <c r="W358" s="207"/>
      <c r="X358" s="7"/>
      <c r="Y358" s="207"/>
      <c r="Z358" s="7"/>
      <c r="AA358" s="207"/>
      <c r="AB358" s="7"/>
      <c r="AC358" s="7"/>
      <c r="AD358" s="7"/>
      <c r="AE358" s="7"/>
      <c r="AF358" s="468"/>
    </row>
    <row r="359" ht="16.5" customHeight="1">
      <c r="A359" s="7"/>
      <c r="B359" s="7"/>
      <c r="C359" s="49"/>
      <c r="D359" s="207"/>
      <c r="E359" s="7"/>
      <c r="F359" s="7"/>
      <c r="G359" s="7"/>
      <c r="H359" s="7"/>
      <c r="I359" s="207"/>
      <c r="J359" s="7"/>
      <c r="K359" s="207"/>
      <c r="L359" s="7"/>
      <c r="M359" s="207"/>
      <c r="N359" s="7"/>
      <c r="O359" s="207"/>
      <c r="P359" s="7"/>
      <c r="Q359" s="7"/>
      <c r="R359" s="7"/>
      <c r="S359" s="7"/>
      <c r="T359" s="7"/>
      <c r="U359" s="7"/>
      <c r="V359" s="7"/>
      <c r="W359" s="207"/>
      <c r="X359" s="7"/>
      <c r="Y359" s="207"/>
      <c r="Z359" s="7"/>
      <c r="AA359" s="207"/>
      <c r="AB359" s="7"/>
      <c r="AC359" s="7"/>
      <c r="AD359" s="7"/>
      <c r="AE359" s="7"/>
      <c r="AF359" s="468"/>
    </row>
    <row r="360" ht="16.5" customHeight="1">
      <c r="A360" s="7"/>
      <c r="B360" s="7"/>
      <c r="C360" s="49"/>
      <c r="D360" s="207"/>
      <c r="E360" s="7"/>
      <c r="F360" s="7"/>
      <c r="G360" s="7"/>
      <c r="H360" s="7"/>
      <c r="I360" s="207"/>
      <c r="J360" s="7"/>
      <c r="K360" s="207"/>
      <c r="L360" s="7"/>
      <c r="M360" s="207"/>
      <c r="N360" s="7"/>
      <c r="O360" s="207"/>
      <c r="P360" s="7"/>
      <c r="Q360" s="7"/>
      <c r="R360" s="7"/>
      <c r="S360" s="7"/>
      <c r="T360" s="7"/>
      <c r="U360" s="7"/>
      <c r="V360" s="7"/>
      <c r="W360" s="207"/>
      <c r="X360" s="7"/>
      <c r="Y360" s="207"/>
      <c r="Z360" s="7"/>
      <c r="AA360" s="207"/>
      <c r="AB360" s="7"/>
      <c r="AC360" s="7"/>
      <c r="AD360" s="7"/>
      <c r="AE360" s="7"/>
      <c r="AF360" s="468"/>
    </row>
    <row r="361" ht="16.5" customHeight="1">
      <c r="A361" s="7"/>
      <c r="B361" s="7"/>
      <c r="C361" s="49"/>
      <c r="D361" s="207"/>
      <c r="E361" s="7"/>
      <c r="F361" s="7"/>
      <c r="G361" s="7"/>
      <c r="H361" s="7"/>
      <c r="I361" s="207"/>
      <c r="J361" s="7"/>
      <c r="K361" s="207"/>
      <c r="L361" s="7"/>
      <c r="M361" s="207"/>
      <c r="N361" s="7"/>
      <c r="O361" s="207"/>
      <c r="P361" s="7"/>
      <c r="Q361" s="7"/>
      <c r="R361" s="7"/>
      <c r="S361" s="7"/>
      <c r="T361" s="7"/>
      <c r="U361" s="7"/>
      <c r="V361" s="7"/>
      <c r="W361" s="207"/>
      <c r="X361" s="7"/>
      <c r="Y361" s="207"/>
      <c r="Z361" s="7"/>
      <c r="AA361" s="207"/>
      <c r="AB361" s="7"/>
      <c r="AC361" s="7"/>
      <c r="AD361" s="7"/>
      <c r="AE361" s="7"/>
      <c r="AF361" s="468"/>
    </row>
    <row r="362" ht="16.5" customHeight="1">
      <c r="A362" s="7"/>
      <c r="B362" s="7"/>
      <c r="C362" s="49"/>
      <c r="D362" s="207"/>
      <c r="E362" s="7"/>
      <c r="F362" s="7"/>
      <c r="G362" s="7"/>
      <c r="H362" s="7"/>
      <c r="I362" s="207"/>
      <c r="J362" s="7"/>
      <c r="K362" s="207"/>
      <c r="L362" s="7"/>
      <c r="M362" s="207"/>
      <c r="N362" s="7"/>
      <c r="O362" s="207"/>
      <c r="P362" s="7"/>
      <c r="Q362" s="7"/>
      <c r="R362" s="7"/>
      <c r="S362" s="7"/>
      <c r="T362" s="7"/>
      <c r="U362" s="7"/>
      <c r="V362" s="7"/>
      <c r="W362" s="207"/>
      <c r="X362" s="7"/>
      <c r="Y362" s="207"/>
      <c r="Z362" s="7"/>
      <c r="AA362" s="207"/>
      <c r="AB362" s="7"/>
      <c r="AC362" s="7"/>
      <c r="AD362" s="7"/>
      <c r="AE362" s="7"/>
      <c r="AF362" s="468"/>
    </row>
    <row r="363" ht="16.5" customHeight="1">
      <c r="A363" s="7"/>
      <c r="B363" s="7"/>
      <c r="C363" s="49"/>
      <c r="D363" s="207"/>
      <c r="E363" s="7"/>
      <c r="F363" s="7"/>
      <c r="G363" s="7"/>
      <c r="H363" s="7"/>
      <c r="I363" s="207"/>
      <c r="J363" s="7"/>
      <c r="K363" s="207"/>
      <c r="L363" s="7"/>
      <c r="M363" s="207"/>
      <c r="N363" s="7"/>
      <c r="O363" s="207"/>
      <c r="P363" s="7"/>
      <c r="Q363" s="7"/>
      <c r="R363" s="7"/>
      <c r="S363" s="7"/>
      <c r="T363" s="7"/>
      <c r="U363" s="7"/>
      <c r="V363" s="7"/>
      <c r="W363" s="207"/>
      <c r="X363" s="7"/>
      <c r="Y363" s="207"/>
      <c r="Z363" s="7"/>
      <c r="AA363" s="207"/>
      <c r="AB363" s="7"/>
      <c r="AC363" s="7"/>
      <c r="AD363" s="7"/>
      <c r="AE363" s="7"/>
      <c r="AF363" s="468"/>
    </row>
    <row r="364" ht="16.5" customHeight="1">
      <c r="A364" s="7"/>
      <c r="B364" s="7"/>
      <c r="C364" s="49"/>
      <c r="D364" s="207"/>
      <c r="E364" s="7"/>
      <c r="F364" s="7"/>
      <c r="G364" s="7"/>
      <c r="H364" s="7"/>
      <c r="I364" s="207"/>
      <c r="J364" s="7"/>
      <c r="K364" s="207"/>
      <c r="L364" s="7"/>
      <c r="M364" s="207"/>
      <c r="N364" s="7"/>
      <c r="O364" s="207"/>
      <c r="P364" s="7"/>
      <c r="Q364" s="7"/>
      <c r="R364" s="7"/>
      <c r="S364" s="7"/>
      <c r="T364" s="7"/>
      <c r="U364" s="7"/>
      <c r="V364" s="7"/>
      <c r="W364" s="207"/>
      <c r="X364" s="7"/>
      <c r="Y364" s="207"/>
      <c r="Z364" s="7"/>
      <c r="AA364" s="207"/>
      <c r="AB364" s="7"/>
      <c r="AC364" s="7"/>
      <c r="AD364" s="7"/>
      <c r="AE364" s="7"/>
      <c r="AF364" s="468"/>
    </row>
    <row r="365" ht="16.5" customHeight="1">
      <c r="A365" s="7"/>
      <c r="B365" s="7"/>
      <c r="C365" s="49"/>
      <c r="D365" s="207"/>
      <c r="E365" s="7"/>
      <c r="F365" s="7"/>
      <c r="G365" s="7"/>
      <c r="H365" s="7"/>
      <c r="I365" s="207"/>
      <c r="J365" s="7"/>
      <c r="K365" s="207"/>
      <c r="L365" s="7"/>
      <c r="M365" s="207"/>
      <c r="N365" s="7"/>
      <c r="O365" s="207"/>
      <c r="P365" s="7"/>
      <c r="Q365" s="7"/>
      <c r="R365" s="7"/>
      <c r="S365" s="7"/>
      <c r="T365" s="7"/>
      <c r="U365" s="7"/>
      <c r="V365" s="7"/>
      <c r="W365" s="207"/>
      <c r="X365" s="7"/>
      <c r="Y365" s="207"/>
      <c r="Z365" s="7"/>
      <c r="AA365" s="207"/>
      <c r="AB365" s="7"/>
      <c r="AC365" s="7"/>
      <c r="AD365" s="7"/>
      <c r="AE365" s="7"/>
      <c r="AF365" s="468"/>
    </row>
    <row r="366" ht="16.5" customHeight="1">
      <c r="A366" s="7"/>
      <c r="B366" s="7"/>
      <c r="C366" s="49"/>
      <c r="D366" s="207"/>
      <c r="E366" s="7"/>
      <c r="F366" s="7"/>
      <c r="G366" s="7"/>
      <c r="H366" s="7"/>
      <c r="I366" s="207"/>
      <c r="J366" s="7"/>
      <c r="K366" s="207"/>
      <c r="L366" s="7"/>
      <c r="M366" s="207"/>
      <c r="N366" s="7"/>
      <c r="O366" s="207"/>
      <c r="P366" s="7"/>
      <c r="Q366" s="7"/>
      <c r="R366" s="7"/>
      <c r="S366" s="7"/>
      <c r="T366" s="7"/>
      <c r="U366" s="7"/>
      <c r="V366" s="7"/>
      <c r="W366" s="207"/>
      <c r="X366" s="7"/>
      <c r="Y366" s="207"/>
      <c r="Z366" s="7"/>
      <c r="AA366" s="207"/>
      <c r="AB366" s="7"/>
      <c r="AC366" s="7"/>
      <c r="AD366" s="7"/>
      <c r="AE366" s="7"/>
      <c r="AF366" s="468"/>
    </row>
    <row r="367" ht="16.5" customHeight="1">
      <c r="A367" s="7"/>
      <c r="B367" s="7"/>
      <c r="C367" s="49"/>
      <c r="D367" s="207"/>
      <c r="E367" s="7"/>
      <c r="F367" s="7"/>
      <c r="G367" s="7"/>
      <c r="H367" s="7"/>
      <c r="I367" s="207"/>
      <c r="J367" s="7"/>
      <c r="K367" s="207"/>
      <c r="L367" s="7"/>
      <c r="M367" s="207"/>
      <c r="N367" s="7"/>
      <c r="O367" s="207"/>
      <c r="P367" s="7"/>
      <c r="Q367" s="7"/>
      <c r="R367" s="7"/>
      <c r="S367" s="7"/>
      <c r="T367" s="7"/>
      <c r="U367" s="7"/>
      <c r="V367" s="7"/>
      <c r="W367" s="207"/>
      <c r="X367" s="7"/>
      <c r="Y367" s="207"/>
      <c r="Z367" s="7"/>
      <c r="AA367" s="207"/>
      <c r="AB367" s="7"/>
      <c r="AC367" s="7"/>
      <c r="AD367" s="7"/>
      <c r="AE367" s="7"/>
      <c r="AF367" s="468"/>
    </row>
    <row r="368" ht="16.5" customHeight="1">
      <c r="A368" s="7"/>
      <c r="B368" s="7"/>
      <c r="C368" s="49"/>
      <c r="D368" s="207"/>
      <c r="E368" s="7"/>
      <c r="F368" s="7"/>
      <c r="G368" s="7"/>
      <c r="H368" s="7"/>
      <c r="I368" s="207"/>
      <c r="J368" s="7"/>
      <c r="K368" s="207"/>
      <c r="L368" s="7"/>
      <c r="M368" s="207"/>
      <c r="N368" s="7"/>
      <c r="O368" s="207"/>
      <c r="P368" s="7"/>
      <c r="Q368" s="7"/>
      <c r="R368" s="7"/>
      <c r="S368" s="7"/>
      <c r="T368" s="7"/>
      <c r="U368" s="7"/>
      <c r="V368" s="7"/>
      <c r="W368" s="207"/>
      <c r="X368" s="7"/>
      <c r="Y368" s="207"/>
      <c r="Z368" s="7"/>
      <c r="AA368" s="207"/>
      <c r="AB368" s="7"/>
      <c r="AC368" s="7"/>
      <c r="AD368" s="7"/>
      <c r="AE368" s="7"/>
      <c r="AF368" s="468"/>
    </row>
    <row r="369" ht="16.5" customHeight="1">
      <c r="A369" s="7"/>
      <c r="B369" s="7"/>
      <c r="C369" s="49"/>
      <c r="D369" s="207"/>
      <c r="E369" s="7"/>
      <c r="F369" s="7"/>
      <c r="G369" s="7"/>
      <c r="H369" s="7"/>
      <c r="I369" s="207"/>
      <c r="J369" s="7"/>
      <c r="K369" s="207"/>
      <c r="L369" s="7"/>
      <c r="M369" s="207"/>
      <c r="N369" s="7"/>
      <c r="O369" s="207"/>
      <c r="P369" s="7"/>
      <c r="Q369" s="7"/>
      <c r="R369" s="7"/>
      <c r="S369" s="7"/>
      <c r="T369" s="7"/>
      <c r="U369" s="7"/>
      <c r="V369" s="7"/>
      <c r="W369" s="207"/>
      <c r="X369" s="7"/>
      <c r="Y369" s="207"/>
      <c r="Z369" s="7"/>
      <c r="AA369" s="207"/>
      <c r="AB369" s="7"/>
      <c r="AC369" s="7"/>
      <c r="AD369" s="7"/>
      <c r="AE369" s="7"/>
      <c r="AF369" s="468"/>
    </row>
    <row r="370" ht="16.5" customHeight="1">
      <c r="A370" s="7"/>
      <c r="B370" s="7"/>
      <c r="C370" s="49"/>
      <c r="D370" s="207"/>
      <c r="E370" s="7"/>
      <c r="F370" s="7"/>
      <c r="G370" s="7"/>
      <c r="H370" s="7"/>
      <c r="I370" s="207"/>
      <c r="J370" s="7"/>
      <c r="K370" s="207"/>
      <c r="L370" s="7"/>
      <c r="M370" s="207"/>
      <c r="N370" s="7"/>
      <c r="O370" s="207"/>
      <c r="P370" s="7"/>
      <c r="Q370" s="7"/>
      <c r="R370" s="7"/>
      <c r="S370" s="7"/>
      <c r="T370" s="7"/>
      <c r="U370" s="7"/>
      <c r="V370" s="7"/>
      <c r="W370" s="207"/>
      <c r="X370" s="7"/>
      <c r="Y370" s="207"/>
      <c r="Z370" s="7"/>
      <c r="AA370" s="207"/>
      <c r="AB370" s="7"/>
      <c r="AC370" s="7"/>
      <c r="AD370" s="7"/>
      <c r="AE370" s="7"/>
      <c r="AF370" s="468"/>
    </row>
    <row r="371" ht="16.5" customHeight="1">
      <c r="A371" s="7"/>
      <c r="B371" s="7"/>
      <c r="C371" s="49"/>
      <c r="D371" s="207"/>
      <c r="E371" s="7"/>
      <c r="F371" s="7"/>
      <c r="G371" s="7"/>
      <c r="H371" s="7"/>
      <c r="I371" s="207"/>
      <c r="J371" s="7"/>
      <c r="K371" s="207"/>
      <c r="L371" s="7"/>
      <c r="M371" s="207"/>
      <c r="N371" s="7"/>
      <c r="O371" s="207"/>
      <c r="P371" s="7"/>
      <c r="Q371" s="7"/>
      <c r="R371" s="7"/>
      <c r="S371" s="7"/>
      <c r="T371" s="7"/>
      <c r="U371" s="7"/>
      <c r="V371" s="7"/>
      <c r="W371" s="207"/>
      <c r="X371" s="7"/>
      <c r="Y371" s="207"/>
      <c r="Z371" s="7"/>
      <c r="AA371" s="207"/>
      <c r="AB371" s="7"/>
      <c r="AC371" s="7"/>
      <c r="AD371" s="7"/>
      <c r="AE371" s="7"/>
      <c r="AF371" s="468"/>
    </row>
    <row r="372" ht="16.5" customHeight="1">
      <c r="A372" s="7"/>
      <c r="B372" s="7"/>
      <c r="C372" s="49"/>
      <c r="D372" s="207"/>
      <c r="E372" s="7"/>
      <c r="F372" s="7"/>
      <c r="G372" s="7"/>
      <c r="H372" s="7"/>
      <c r="I372" s="207"/>
      <c r="J372" s="7"/>
      <c r="K372" s="207"/>
      <c r="L372" s="7"/>
      <c r="M372" s="207"/>
      <c r="N372" s="7"/>
      <c r="O372" s="207"/>
      <c r="P372" s="7"/>
      <c r="Q372" s="7"/>
      <c r="R372" s="7"/>
      <c r="S372" s="7"/>
      <c r="T372" s="7"/>
      <c r="U372" s="7"/>
      <c r="V372" s="7"/>
      <c r="W372" s="207"/>
      <c r="X372" s="7"/>
      <c r="Y372" s="207"/>
      <c r="Z372" s="7"/>
      <c r="AA372" s="207"/>
      <c r="AB372" s="7"/>
      <c r="AC372" s="7"/>
      <c r="AD372" s="7"/>
      <c r="AE372" s="7"/>
      <c r="AF372" s="468"/>
    </row>
    <row r="373" ht="16.5" customHeight="1">
      <c r="A373" s="7"/>
      <c r="B373" s="7"/>
      <c r="C373" s="49"/>
      <c r="D373" s="207"/>
      <c r="E373" s="7"/>
      <c r="F373" s="7"/>
      <c r="G373" s="7"/>
      <c r="H373" s="7"/>
      <c r="I373" s="207"/>
      <c r="J373" s="7"/>
      <c r="K373" s="207"/>
      <c r="L373" s="7"/>
      <c r="M373" s="207"/>
      <c r="N373" s="7"/>
      <c r="O373" s="207"/>
      <c r="P373" s="7"/>
      <c r="Q373" s="7"/>
      <c r="R373" s="7"/>
      <c r="S373" s="7"/>
      <c r="T373" s="7"/>
      <c r="U373" s="7"/>
      <c r="V373" s="7"/>
      <c r="W373" s="207"/>
      <c r="X373" s="7"/>
      <c r="Y373" s="207"/>
      <c r="Z373" s="7"/>
      <c r="AA373" s="207"/>
      <c r="AB373" s="7"/>
      <c r="AC373" s="7"/>
      <c r="AD373" s="7"/>
      <c r="AE373" s="7"/>
      <c r="AF373" s="468"/>
    </row>
    <row r="374" ht="16.5" customHeight="1">
      <c r="A374" s="7"/>
      <c r="B374" s="7"/>
      <c r="C374" s="49"/>
      <c r="D374" s="207"/>
      <c r="E374" s="7"/>
      <c r="F374" s="7"/>
      <c r="G374" s="7"/>
      <c r="H374" s="7"/>
      <c r="I374" s="207"/>
      <c r="J374" s="7"/>
      <c r="K374" s="207"/>
      <c r="L374" s="7"/>
      <c r="M374" s="207"/>
      <c r="N374" s="7"/>
      <c r="O374" s="207"/>
      <c r="P374" s="7"/>
      <c r="Q374" s="7"/>
      <c r="R374" s="7"/>
      <c r="S374" s="7"/>
      <c r="T374" s="7"/>
      <c r="U374" s="7"/>
      <c r="V374" s="7"/>
      <c r="W374" s="207"/>
      <c r="X374" s="7"/>
      <c r="Y374" s="207"/>
      <c r="Z374" s="7"/>
      <c r="AA374" s="207"/>
      <c r="AB374" s="7"/>
      <c r="AC374" s="7"/>
      <c r="AD374" s="7"/>
      <c r="AE374" s="7"/>
      <c r="AF374" s="468"/>
    </row>
    <row r="375" ht="16.5" customHeight="1">
      <c r="A375" s="7"/>
      <c r="B375" s="7"/>
      <c r="C375" s="49"/>
      <c r="D375" s="207"/>
      <c r="E375" s="7"/>
      <c r="F375" s="7"/>
      <c r="G375" s="7"/>
      <c r="H375" s="7"/>
      <c r="I375" s="207"/>
      <c r="J375" s="7"/>
      <c r="K375" s="207"/>
      <c r="L375" s="7"/>
      <c r="M375" s="207"/>
      <c r="N375" s="7"/>
      <c r="O375" s="207"/>
      <c r="P375" s="7"/>
      <c r="Q375" s="7"/>
      <c r="R375" s="7"/>
      <c r="S375" s="7"/>
      <c r="T375" s="7"/>
      <c r="U375" s="7"/>
      <c r="V375" s="7"/>
      <c r="W375" s="207"/>
      <c r="X375" s="7"/>
      <c r="Y375" s="207"/>
      <c r="Z375" s="7"/>
      <c r="AA375" s="207"/>
      <c r="AB375" s="7"/>
      <c r="AC375" s="7"/>
      <c r="AD375" s="7"/>
      <c r="AE375" s="7"/>
      <c r="AF375" s="468"/>
    </row>
    <row r="376" ht="16.5" customHeight="1">
      <c r="A376" s="7"/>
      <c r="B376" s="7"/>
      <c r="C376" s="49"/>
      <c r="D376" s="207"/>
      <c r="E376" s="7"/>
      <c r="F376" s="7"/>
      <c r="G376" s="7"/>
      <c r="H376" s="7"/>
      <c r="I376" s="207"/>
      <c r="J376" s="7"/>
      <c r="K376" s="207"/>
      <c r="L376" s="7"/>
      <c r="M376" s="207"/>
      <c r="N376" s="7"/>
      <c r="O376" s="207"/>
      <c r="P376" s="7"/>
      <c r="Q376" s="7"/>
      <c r="R376" s="7"/>
      <c r="S376" s="7"/>
      <c r="T376" s="7"/>
      <c r="U376" s="7"/>
      <c r="V376" s="7"/>
      <c r="W376" s="207"/>
      <c r="X376" s="7"/>
      <c r="Y376" s="207"/>
      <c r="Z376" s="7"/>
      <c r="AA376" s="207"/>
      <c r="AB376" s="7"/>
      <c r="AC376" s="7"/>
      <c r="AD376" s="7"/>
      <c r="AE376" s="7"/>
      <c r="AF376" s="468"/>
    </row>
    <row r="377" ht="16.5" customHeight="1">
      <c r="A377" s="7"/>
      <c r="B377" s="7"/>
      <c r="C377" s="49"/>
      <c r="D377" s="207"/>
      <c r="E377" s="7"/>
      <c r="F377" s="7"/>
      <c r="G377" s="7"/>
      <c r="H377" s="7"/>
      <c r="I377" s="207"/>
      <c r="J377" s="7"/>
      <c r="K377" s="207"/>
      <c r="L377" s="7"/>
      <c r="M377" s="207"/>
      <c r="N377" s="7"/>
      <c r="O377" s="207"/>
      <c r="P377" s="7"/>
      <c r="Q377" s="7"/>
      <c r="R377" s="7"/>
      <c r="S377" s="7"/>
      <c r="T377" s="7"/>
      <c r="U377" s="7"/>
      <c r="V377" s="7"/>
      <c r="W377" s="207"/>
      <c r="X377" s="7"/>
      <c r="Y377" s="207"/>
      <c r="Z377" s="7"/>
      <c r="AA377" s="207"/>
      <c r="AB377" s="7"/>
      <c r="AC377" s="7"/>
      <c r="AD377" s="7"/>
      <c r="AE377" s="7"/>
      <c r="AF377" s="468"/>
    </row>
    <row r="378" ht="16.5" customHeight="1">
      <c r="A378" s="7"/>
      <c r="B378" s="7"/>
      <c r="C378" s="49"/>
      <c r="D378" s="207"/>
      <c r="E378" s="7"/>
      <c r="F378" s="7"/>
      <c r="G378" s="7"/>
      <c r="H378" s="7"/>
      <c r="I378" s="207"/>
      <c r="J378" s="7"/>
      <c r="K378" s="207"/>
      <c r="L378" s="7"/>
      <c r="M378" s="207"/>
      <c r="N378" s="7"/>
      <c r="O378" s="207"/>
      <c r="P378" s="7"/>
      <c r="Q378" s="7"/>
      <c r="R378" s="7"/>
      <c r="S378" s="7"/>
      <c r="T378" s="7"/>
      <c r="U378" s="7"/>
      <c r="V378" s="7"/>
      <c r="W378" s="207"/>
      <c r="X378" s="7"/>
      <c r="Y378" s="207"/>
      <c r="Z378" s="7"/>
      <c r="AA378" s="207"/>
      <c r="AB378" s="7"/>
      <c r="AC378" s="7"/>
      <c r="AD378" s="7"/>
      <c r="AE378" s="7"/>
      <c r="AF378" s="468"/>
    </row>
    <row r="379" ht="16.5" customHeight="1">
      <c r="A379" s="7"/>
      <c r="B379" s="7"/>
      <c r="C379" s="49"/>
      <c r="D379" s="207"/>
      <c r="E379" s="7"/>
      <c r="F379" s="7"/>
      <c r="G379" s="7"/>
      <c r="H379" s="7"/>
      <c r="I379" s="207"/>
      <c r="J379" s="7"/>
      <c r="K379" s="207"/>
      <c r="L379" s="7"/>
      <c r="M379" s="207"/>
      <c r="N379" s="7"/>
      <c r="O379" s="207"/>
      <c r="P379" s="7"/>
      <c r="Q379" s="7"/>
      <c r="R379" s="7"/>
      <c r="S379" s="7"/>
      <c r="T379" s="7"/>
      <c r="U379" s="7"/>
      <c r="V379" s="7"/>
      <c r="W379" s="207"/>
      <c r="X379" s="7"/>
      <c r="Y379" s="207"/>
      <c r="Z379" s="7"/>
      <c r="AA379" s="207"/>
      <c r="AB379" s="7"/>
      <c r="AC379" s="7"/>
      <c r="AD379" s="7"/>
      <c r="AE379" s="7"/>
      <c r="AF379" s="468"/>
    </row>
    <row r="380" ht="16.5" customHeight="1">
      <c r="A380" s="7"/>
      <c r="B380" s="7"/>
      <c r="C380" s="49"/>
      <c r="D380" s="207"/>
      <c r="E380" s="7"/>
      <c r="F380" s="7"/>
      <c r="G380" s="7"/>
      <c r="H380" s="7"/>
      <c r="I380" s="207"/>
      <c r="J380" s="7"/>
      <c r="K380" s="207"/>
      <c r="L380" s="7"/>
      <c r="M380" s="207"/>
      <c r="N380" s="7"/>
      <c r="O380" s="207"/>
      <c r="P380" s="7"/>
      <c r="Q380" s="7"/>
      <c r="R380" s="7"/>
      <c r="S380" s="7"/>
      <c r="T380" s="7"/>
      <c r="U380" s="7"/>
      <c r="V380" s="7"/>
      <c r="W380" s="207"/>
      <c r="X380" s="7"/>
      <c r="Y380" s="207"/>
      <c r="Z380" s="7"/>
      <c r="AA380" s="207"/>
      <c r="AB380" s="7"/>
      <c r="AC380" s="7"/>
      <c r="AD380" s="7"/>
      <c r="AE380" s="7"/>
      <c r="AF380" s="468"/>
    </row>
    <row r="381" ht="16.5" customHeight="1">
      <c r="A381" s="7"/>
      <c r="B381" s="7"/>
      <c r="C381" s="49"/>
      <c r="D381" s="207"/>
      <c r="E381" s="7"/>
      <c r="F381" s="7"/>
      <c r="G381" s="7"/>
      <c r="H381" s="7"/>
      <c r="I381" s="207"/>
      <c r="J381" s="7"/>
      <c r="K381" s="207"/>
      <c r="L381" s="7"/>
      <c r="M381" s="207"/>
      <c r="N381" s="7"/>
      <c r="O381" s="207"/>
      <c r="P381" s="7"/>
      <c r="Q381" s="7"/>
      <c r="R381" s="7"/>
      <c r="S381" s="7"/>
      <c r="T381" s="7"/>
      <c r="U381" s="7"/>
      <c r="V381" s="7"/>
      <c r="W381" s="207"/>
      <c r="X381" s="7"/>
      <c r="Y381" s="207"/>
      <c r="Z381" s="7"/>
      <c r="AA381" s="207"/>
      <c r="AB381" s="7"/>
      <c r="AC381" s="7"/>
      <c r="AD381" s="7"/>
      <c r="AE381" s="7"/>
      <c r="AF381" s="468"/>
    </row>
    <row r="382" ht="16.5" customHeight="1">
      <c r="A382" s="7"/>
      <c r="B382" s="7"/>
      <c r="C382" s="49"/>
      <c r="D382" s="207"/>
      <c r="E382" s="7"/>
      <c r="F382" s="7"/>
      <c r="G382" s="7"/>
      <c r="H382" s="7"/>
      <c r="I382" s="207"/>
      <c r="J382" s="7"/>
      <c r="K382" s="207"/>
      <c r="L382" s="7"/>
      <c r="M382" s="207"/>
      <c r="N382" s="7"/>
      <c r="O382" s="207"/>
      <c r="P382" s="7"/>
      <c r="Q382" s="7"/>
      <c r="R382" s="7"/>
      <c r="S382" s="7"/>
      <c r="T382" s="7"/>
      <c r="U382" s="7"/>
      <c r="V382" s="7"/>
      <c r="W382" s="207"/>
      <c r="X382" s="7"/>
      <c r="Y382" s="207"/>
      <c r="Z382" s="7"/>
      <c r="AA382" s="207"/>
      <c r="AB382" s="7"/>
      <c r="AC382" s="7"/>
      <c r="AD382" s="7"/>
      <c r="AE382" s="7"/>
      <c r="AF382" s="468"/>
    </row>
    <row r="383" ht="16.5" customHeight="1">
      <c r="A383" s="7"/>
      <c r="B383" s="7"/>
      <c r="C383" s="49"/>
      <c r="D383" s="207"/>
      <c r="E383" s="7"/>
      <c r="F383" s="7"/>
      <c r="G383" s="7"/>
      <c r="H383" s="7"/>
      <c r="I383" s="207"/>
      <c r="J383" s="7"/>
      <c r="K383" s="207"/>
      <c r="L383" s="7"/>
      <c r="M383" s="207"/>
      <c r="N383" s="7"/>
      <c r="O383" s="207"/>
      <c r="P383" s="7"/>
      <c r="Q383" s="7"/>
      <c r="R383" s="7"/>
      <c r="S383" s="7"/>
      <c r="T383" s="7"/>
      <c r="U383" s="7"/>
      <c r="V383" s="7"/>
      <c r="W383" s="207"/>
      <c r="X383" s="7"/>
      <c r="Y383" s="207"/>
      <c r="Z383" s="7"/>
      <c r="AA383" s="207"/>
      <c r="AB383" s="7"/>
      <c r="AC383" s="7"/>
      <c r="AD383" s="7"/>
      <c r="AE383" s="7"/>
      <c r="AF383" s="468"/>
    </row>
    <row r="384" ht="16.5" customHeight="1">
      <c r="A384" s="7"/>
      <c r="B384" s="7"/>
      <c r="C384" s="49"/>
      <c r="D384" s="207"/>
      <c r="E384" s="7"/>
      <c r="F384" s="7"/>
      <c r="G384" s="7"/>
      <c r="H384" s="7"/>
      <c r="I384" s="207"/>
      <c r="J384" s="7"/>
      <c r="K384" s="207"/>
      <c r="L384" s="7"/>
      <c r="M384" s="207"/>
      <c r="N384" s="7"/>
      <c r="O384" s="207"/>
      <c r="P384" s="7"/>
      <c r="Q384" s="7"/>
      <c r="R384" s="7"/>
      <c r="S384" s="7"/>
      <c r="T384" s="7"/>
      <c r="U384" s="7"/>
      <c r="V384" s="7"/>
      <c r="W384" s="207"/>
      <c r="X384" s="7"/>
      <c r="Y384" s="207"/>
      <c r="Z384" s="7"/>
      <c r="AA384" s="207"/>
      <c r="AB384" s="7"/>
      <c r="AC384" s="7"/>
      <c r="AD384" s="7"/>
      <c r="AE384" s="7"/>
      <c r="AF384" s="468"/>
    </row>
    <row r="385" ht="16.5" customHeight="1">
      <c r="A385" s="7"/>
      <c r="B385" s="7"/>
      <c r="C385" s="49"/>
      <c r="D385" s="207"/>
      <c r="E385" s="7"/>
      <c r="F385" s="7"/>
      <c r="G385" s="7"/>
      <c r="H385" s="7"/>
      <c r="I385" s="207"/>
      <c r="J385" s="7"/>
      <c r="K385" s="207"/>
      <c r="L385" s="7"/>
      <c r="M385" s="207"/>
      <c r="N385" s="7"/>
      <c r="O385" s="207"/>
      <c r="P385" s="7"/>
      <c r="Q385" s="7"/>
      <c r="R385" s="7"/>
      <c r="S385" s="7"/>
      <c r="T385" s="7"/>
      <c r="U385" s="7"/>
      <c r="V385" s="7"/>
      <c r="W385" s="207"/>
      <c r="X385" s="7"/>
      <c r="Y385" s="207"/>
      <c r="Z385" s="7"/>
      <c r="AA385" s="207"/>
      <c r="AB385" s="7"/>
      <c r="AC385" s="7"/>
      <c r="AD385" s="7"/>
      <c r="AE385" s="7"/>
      <c r="AF385" s="468"/>
    </row>
    <row r="386" ht="16.5" customHeight="1">
      <c r="A386" s="7"/>
      <c r="B386" s="7"/>
      <c r="C386" s="49"/>
      <c r="D386" s="207"/>
      <c r="E386" s="7"/>
      <c r="F386" s="7"/>
      <c r="G386" s="7"/>
      <c r="H386" s="7"/>
      <c r="I386" s="207"/>
      <c r="J386" s="7"/>
      <c r="K386" s="207"/>
      <c r="L386" s="7"/>
      <c r="M386" s="207"/>
      <c r="N386" s="7"/>
      <c r="O386" s="207"/>
      <c r="P386" s="7"/>
      <c r="Q386" s="7"/>
      <c r="R386" s="7"/>
      <c r="S386" s="7"/>
      <c r="T386" s="7"/>
      <c r="U386" s="7"/>
      <c r="V386" s="7"/>
      <c r="W386" s="207"/>
      <c r="X386" s="7"/>
      <c r="Y386" s="207"/>
      <c r="Z386" s="7"/>
      <c r="AA386" s="207"/>
      <c r="AB386" s="7"/>
      <c r="AC386" s="7"/>
      <c r="AD386" s="7"/>
      <c r="AE386" s="7"/>
      <c r="AF386" s="468"/>
    </row>
    <row r="387" ht="16.5" customHeight="1">
      <c r="A387" s="7"/>
      <c r="B387" s="7"/>
      <c r="C387" s="49"/>
      <c r="D387" s="207"/>
      <c r="E387" s="7"/>
      <c r="F387" s="7"/>
      <c r="G387" s="7"/>
      <c r="H387" s="7"/>
      <c r="I387" s="207"/>
      <c r="J387" s="7"/>
      <c r="K387" s="207"/>
      <c r="L387" s="7"/>
      <c r="M387" s="207"/>
      <c r="N387" s="7"/>
      <c r="O387" s="207"/>
      <c r="P387" s="7"/>
      <c r="Q387" s="7"/>
      <c r="R387" s="7"/>
      <c r="S387" s="7"/>
      <c r="T387" s="7"/>
      <c r="U387" s="7"/>
      <c r="V387" s="7"/>
      <c r="W387" s="207"/>
      <c r="X387" s="7"/>
      <c r="Y387" s="207"/>
      <c r="Z387" s="7"/>
      <c r="AA387" s="207"/>
      <c r="AB387" s="7"/>
      <c r="AC387" s="7"/>
      <c r="AD387" s="7"/>
      <c r="AE387" s="7"/>
      <c r="AF387" s="468"/>
    </row>
    <row r="388" ht="16.5" customHeight="1">
      <c r="A388" s="7"/>
      <c r="B388" s="7"/>
      <c r="C388" s="49"/>
      <c r="D388" s="207"/>
      <c r="E388" s="7"/>
      <c r="F388" s="7"/>
      <c r="G388" s="7"/>
      <c r="H388" s="7"/>
      <c r="I388" s="207"/>
      <c r="J388" s="7"/>
      <c r="K388" s="207"/>
      <c r="L388" s="7"/>
      <c r="M388" s="207"/>
      <c r="N388" s="7"/>
      <c r="O388" s="207"/>
      <c r="P388" s="7"/>
      <c r="Q388" s="7"/>
      <c r="R388" s="7"/>
      <c r="S388" s="7"/>
      <c r="T388" s="7"/>
      <c r="U388" s="7"/>
      <c r="V388" s="7"/>
      <c r="W388" s="207"/>
      <c r="X388" s="7"/>
      <c r="Y388" s="207"/>
      <c r="Z388" s="7"/>
      <c r="AA388" s="207"/>
      <c r="AB388" s="7"/>
      <c r="AC388" s="7"/>
      <c r="AD388" s="7"/>
      <c r="AE388" s="7"/>
      <c r="AF388" s="468"/>
    </row>
    <row r="389" ht="16.5" customHeight="1">
      <c r="A389" s="7"/>
      <c r="B389" s="7"/>
      <c r="C389" s="49"/>
      <c r="D389" s="207"/>
      <c r="E389" s="7"/>
      <c r="F389" s="7"/>
      <c r="G389" s="7"/>
      <c r="H389" s="7"/>
      <c r="I389" s="207"/>
      <c r="J389" s="7"/>
      <c r="K389" s="207"/>
      <c r="L389" s="7"/>
      <c r="M389" s="207"/>
      <c r="N389" s="7"/>
      <c r="O389" s="207"/>
      <c r="P389" s="7"/>
      <c r="Q389" s="7"/>
      <c r="R389" s="7"/>
      <c r="S389" s="7"/>
      <c r="T389" s="7"/>
      <c r="U389" s="7"/>
      <c r="V389" s="7"/>
      <c r="W389" s="207"/>
      <c r="X389" s="7"/>
      <c r="Y389" s="207"/>
      <c r="Z389" s="7"/>
      <c r="AA389" s="207"/>
      <c r="AB389" s="7"/>
      <c r="AC389" s="7"/>
      <c r="AD389" s="7"/>
      <c r="AE389" s="7"/>
      <c r="AF389" s="468"/>
    </row>
    <row r="390" ht="16.5" customHeight="1">
      <c r="A390" s="7"/>
      <c r="B390" s="7"/>
      <c r="C390" s="49"/>
      <c r="D390" s="207"/>
      <c r="E390" s="7"/>
      <c r="F390" s="7"/>
      <c r="G390" s="7"/>
      <c r="H390" s="7"/>
      <c r="I390" s="207"/>
      <c r="J390" s="7"/>
      <c r="K390" s="207"/>
      <c r="L390" s="7"/>
      <c r="M390" s="207"/>
      <c r="N390" s="7"/>
      <c r="O390" s="207"/>
      <c r="P390" s="7"/>
      <c r="Q390" s="7"/>
      <c r="R390" s="7"/>
      <c r="S390" s="7"/>
      <c r="T390" s="7"/>
      <c r="U390" s="7"/>
      <c r="V390" s="7"/>
      <c r="W390" s="207"/>
      <c r="X390" s="7"/>
      <c r="Y390" s="207"/>
      <c r="Z390" s="7"/>
      <c r="AA390" s="207"/>
      <c r="AB390" s="7"/>
      <c r="AC390" s="7"/>
      <c r="AD390" s="7"/>
      <c r="AE390" s="7"/>
      <c r="AF390" s="468"/>
    </row>
    <row r="391" ht="16.5" customHeight="1">
      <c r="A391" s="7"/>
      <c r="B391" s="7"/>
      <c r="C391" s="49"/>
      <c r="D391" s="207"/>
      <c r="E391" s="7"/>
      <c r="F391" s="7"/>
      <c r="G391" s="7"/>
      <c r="H391" s="7"/>
      <c r="I391" s="207"/>
      <c r="J391" s="7"/>
      <c r="K391" s="207"/>
      <c r="L391" s="7"/>
      <c r="M391" s="207"/>
      <c r="N391" s="7"/>
      <c r="O391" s="207"/>
      <c r="P391" s="7"/>
      <c r="Q391" s="7"/>
      <c r="R391" s="7"/>
      <c r="S391" s="7"/>
      <c r="T391" s="7"/>
      <c r="U391" s="7"/>
      <c r="V391" s="7"/>
      <c r="W391" s="207"/>
      <c r="X391" s="7"/>
      <c r="Y391" s="207"/>
      <c r="Z391" s="7"/>
      <c r="AA391" s="207"/>
      <c r="AB391" s="7"/>
      <c r="AC391" s="7"/>
      <c r="AD391" s="7"/>
      <c r="AE391" s="7"/>
      <c r="AF391" s="468"/>
    </row>
    <row r="392" ht="16.5" customHeight="1">
      <c r="A392" s="7"/>
      <c r="B392" s="7"/>
      <c r="C392" s="49"/>
      <c r="D392" s="207"/>
      <c r="E392" s="7"/>
      <c r="F392" s="7"/>
      <c r="G392" s="7"/>
      <c r="H392" s="7"/>
      <c r="I392" s="207"/>
      <c r="J392" s="7"/>
      <c r="K392" s="207"/>
      <c r="L392" s="7"/>
      <c r="M392" s="207"/>
      <c r="N392" s="7"/>
      <c r="O392" s="207"/>
      <c r="P392" s="7"/>
      <c r="Q392" s="7"/>
      <c r="R392" s="7"/>
      <c r="S392" s="7"/>
      <c r="T392" s="7"/>
      <c r="U392" s="7"/>
      <c r="V392" s="7"/>
      <c r="W392" s="207"/>
      <c r="X392" s="7"/>
      <c r="Y392" s="207"/>
      <c r="Z392" s="7"/>
      <c r="AA392" s="207"/>
      <c r="AB392" s="7"/>
      <c r="AC392" s="7"/>
      <c r="AD392" s="7"/>
      <c r="AE392" s="7"/>
      <c r="AF392" s="468"/>
    </row>
    <row r="393" ht="16.5" customHeight="1">
      <c r="A393" s="7"/>
      <c r="B393" s="7"/>
      <c r="C393" s="49"/>
      <c r="D393" s="207"/>
      <c r="E393" s="7"/>
      <c r="F393" s="7"/>
      <c r="G393" s="7"/>
      <c r="H393" s="7"/>
      <c r="I393" s="207"/>
      <c r="J393" s="7"/>
      <c r="K393" s="207"/>
      <c r="L393" s="7"/>
      <c r="M393" s="207"/>
      <c r="N393" s="7"/>
      <c r="O393" s="207"/>
      <c r="P393" s="7"/>
      <c r="Q393" s="7"/>
      <c r="R393" s="7"/>
      <c r="S393" s="7"/>
      <c r="T393" s="7"/>
      <c r="U393" s="7"/>
      <c r="V393" s="7"/>
      <c r="W393" s="207"/>
      <c r="X393" s="7"/>
      <c r="Y393" s="207"/>
      <c r="Z393" s="7"/>
      <c r="AA393" s="207"/>
      <c r="AB393" s="7"/>
      <c r="AC393" s="7"/>
      <c r="AD393" s="7"/>
      <c r="AE393" s="7"/>
      <c r="AF393" s="468"/>
    </row>
    <row r="394" ht="16.5" customHeight="1">
      <c r="A394" s="7"/>
      <c r="B394" s="7"/>
      <c r="C394" s="49"/>
      <c r="D394" s="207"/>
      <c r="E394" s="7"/>
      <c r="F394" s="7"/>
      <c r="G394" s="7"/>
      <c r="H394" s="7"/>
      <c r="I394" s="207"/>
      <c r="J394" s="7"/>
      <c r="K394" s="207"/>
      <c r="L394" s="7"/>
      <c r="M394" s="207"/>
      <c r="N394" s="7"/>
      <c r="O394" s="207"/>
      <c r="P394" s="7"/>
      <c r="Q394" s="7"/>
      <c r="R394" s="7"/>
      <c r="S394" s="7"/>
      <c r="T394" s="7"/>
      <c r="U394" s="7"/>
      <c r="V394" s="7"/>
      <c r="W394" s="207"/>
      <c r="X394" s="7"/>
      <c r="Y394" s="207"/>
      <c r="Z394" s="7"/>
      <c r="AA394" s="207"/>
      <c r="AB394" s="7"/>
      <c r="AC394" s="7"/>
      <c r="AD394" s="7"/>
      <c r="AE394" s="7"/>
      <c r="AF394" s="468"/>
    </row>
    <row r="395" ht="16.5" customHeight="1">
      <c r="A395" s="7"/>
      <c r="B395" s="7"/>
      <c r="C395" s="49"/>
      <c r="D395" s="207"/>
      <c r="E395" s="7"/>
      <c r="F395" s="7"/>
      <c r="G395" s="7"/>
      <c r="H395" s="7"/>
      <c r="I395" s="207"/>
      <c r="J395" s="7"/>
      <c r="K395" s="207"/>
      <c r="L395" s="7"/>
      <c r="M395" s="207"/>
      <c r="N395" s="7"/>
      <c r="O395" s="207"/>
      <c r="P395" s="7"/>
      <c r="Q395" s="7"/>
      <c r="R395" s="7"/>
      <c r="S395" s="7"/>
      <c r="T395" s="7"/>
      <c r="U395" s="7"/>
      <c r="V395" s="7"/>
      <c r="W395" s="207"/>
      <c r="X395" s="7"/>
      <c r="Y395" s="207"/>
      <c r="Z395" s="7"/>
      <c r="AA395" s="207"/>
      <c r="AB395" s="7"/>
      <c r="AC395" s="7"/>
      <c r="AD395" s="7"/>
      <c r="AE395" s="7"/>
      <c r="AF395" s="468"/>
    </row>
    <row r="396" ht="16.5" customHeight="1">
      <c r="A396" s="7"/>
      <c r="B396" s="7"/>
      <c r="C396" s="49"/>
      <c r="D396" s="207"/>
      <c r="E396" s="7"/>
      <c r="F396" s="7"/>
      <c r="G396" s="7"/>
      <c r="H396" s="7"/>
      <c r="I396" s="207"/>
      <c r="J396" s="7"/>
      <c r="K396" s="207"/>
      <c r="L396" s="7"/>
      <c r="M396" s="207"/>
      <c r="N396" s="7"/>
      <c r="O396" s="207"/>
      <c r="P396" s="7"/>
      <c r="Q396" s="7"/>
      <c r="R396" s="7"/>
      <c r="S396" s="7"/>
      <c r="T396" s="7"/>
      <c r="U396" s="7"/>
      <c r="V396" s="7"/>
      <c r="W396" s="207"/>
      <c r="X396" s="7"/>
      <c r="Y396" s="207"/>
      <c r="Z396" s="7"/>
      <c r="AA396" s="207"/>
      <c r="AB396" s="7"/>
      <c r="AC396" s="7"/>
      <c r="AD396" s="7"/>
      <c r="AE396" s="7"/>
      <c r="AF396" s="468"/>
    </row>
    <row r="397" ht="16.5" customHeight="1">
      <c r="A397" s="7"/>
      <c r="B397" s="7"/>
      <c r="C397" s="49"/>
      <c r="D397" s="207"/>
      <c r="E397" s="7"/>
      <c r="F397" s="7"/>
      <c r="G397" s="7"/>
      <c r="H397" s="7"/>
      <c r="I397" s="207"/>
      <c r="J397" s="7"/>
      <c r="K397" s="207"/>
      <c r="L397" s="7"/>
      <c r="M397" s="207"/>
      <c r="N397" s="7"/>
      <c r="O397" s="207"/>
      <c r="P397" s="7"/>
      <c r="Q397" s="7"/>
      <c r="R397" s="7"/>
      <c r="S397" s="7"/>
      <c r="T397" s="7"/>
      <c r="U397" s="7"/>
      <c r="V397" s="7"/>
      <c r="W397" s="207"/>
      <c r="X397" s="7"/>
      <c r="Y397" s="207"/>
      <c r="Z397" s="7"/>
      <c r="AA397" s="207"/>
      <c r="AB397" s="7"/>
      <c r="AC397" s="7"/>
      <c r="AD397" s="7"/>
      <c r="AE397" s="7"/>
      <c r="AF397" s="468"/>
    </row>
    <row r="398" ht="16.5" customHeight="1">
      <c r="A398" s="7"/>
      <c r="B398" s="7"/>
      <c r="C398" s="49"/>
      <c r="D398" s="207"/>
      <c r="E398" s="7"/>
      <c r="F398" s="7"/>
      <c r="G398" s="7"/>
      <c r="H398" s="7"/>
      <c r="I398" s="207"/>
      <c r="J398" s="7"/>
      <c r="K398" s="207"/>
      <c r="L398" s="7"/>
      <c r="M398" s="207"/>
      <c r="N398" s="7"/>
      <c r="O398" s="207"/>
      <c r="P398" s="7"/>
      <c r="Q398" s="7"/>
      <c r="R398" s="7"/>
      <c r="S398" s="7"/>
      <c r="T398" s="7"/>
      <c r="U398" s="7"/>
      <c r="V398" s="7"/>
      <c r="W398" s="207"/>
      <c r="X398" s="7"/>
      <c r="Y398" s="207"/>
      <c r="Z398" s="7"/>
      <c r="AA398" s="207"/>
      <c r="AB398" s="7"/>
      <c r="AC398" s="7"/>
      <c r="AD398" s="7"/>
      <c r="AE398" s="7"/>
      <c r="AF398" s="468"/>
    </row>
    <row r="399" ht="16.5" customHeight="1">
      <c r="A399" s="7"/>
      <c r="B399" s="7"/>
      <c r="C399" s="49"/>
      <c r="D399" s="207"/>
      <c r="E399" s="7"/>
      <c r="F399" s="7"/>
      <c r="G399" s="7"/>
      <c r="H399" s="7"/>
      <c r="I399" s="207"/>
      <c r="J399" s="7"/>
      <c r="K399" s="207"/>
      <c r="L399" s="7"/>
      <c r="M399" s="207"/>
      <c r="N399" s="7"/>
      <c r="O399" s="207"/>
      <c r="P399" s="7"/>
      <c r="Q399" s="7"/>
      <c r="R399" s="7"/>
      <c r="S399" s="7"/>
      <c r="T399" s="7"/>
      <c r="U399" s="7"/>
      <c r="V399" s="7"/>
      <c r="W399" s="207"/>
      <c r="X399" s="7"/>
      <c r="Y399" s="207"/>
      <c r="Z399" s="7"/>
      <c r="AA399" s="207"/>
      <c r="AB399" s="7"/>
      <c r="AC399" s="7"/>
      <c r="AD399" s="7"/>
      <c r="AE399" s="7"/>
      <c r="AF399" s="468"/>
    </row>
    <row r="400" ht="16.5" customHeight="1">
      <c r="A400" s="7"/>
      <c r="B400" s="7"/>
      <c r="C400" s="49"/>
      <c r="D400" s="207"/>
      <c r="E400" s="7"/>
      <c r="F400" s="7"/>
      <c r="G400" s="7"/>
      <c r="H400" s="7"/>
      <c r="I400" s="207"/>
      <c r="J400" s="7"/>
      <c r="K400" s="207"/>
      <c r="L400" s="7"/>
      <c r="M400" s="207"/>
      <c r="N400" s="7"/>
      <c r="O400" s="207"/>
      <c r="P400" s="7"/>
      <c r="Q400" s="7"/>
      <c r="R400" s="7"/>
      <c r="S400" s="7"/>
      <c r="T400" s="7"/>
      <c r="U400" s="7"/>
      <c r="V400" s="7"/>
      <c r="W400" s="207"/>
      <c r="X400" s="7"/>
      <c r="Y400" s="207"/>
      <c r="Z400" s="7"/>
      <c r="AA400" s="207"/>
      <c r="AB400" s="7"/>
      <c r="AC400" s="7"/>
      <c r="AD400" s="7"/>
      <c r="AE400" s="7"/>
      <c r="AF400" s="468"/>
    </row>
    <row r="401" ht="16.5" customHeight="1">
      <c r="A401" s="7"/>
      <c r="B401" s="7"/>
      <c r="C401" s="49"/>
      <c r="D401" s="207"/>
      <c r="E401" s="7"/>
      <c r="F401" s="7"/>
      <c r="G401" s="7"/>
      <c r="H401" s="7"/>
      <c r="I401" s="207"/>
      <c r="J401" s="7"/>
      <c r="K401" s="207"/>
      <c r="L401" s="7"/>
      <c r="M401" s="207"/>
      <c r="N401" s="7"/>
      <c r="O401" s="207"/>
      <c r="P401" s="7"/>
      <c r="Q401" s="7"/>
      <c r="R401" s="7"/>
      <c r="S401" s="7"/>
      <c r="T401" s="7"/>
      <c r="U401" s="7"/>
      <c r="V401" s="7"/>
      <c r="W401" s="207"/>
      <c r="X401" s="7"/>
      <c r="Y401" s="207"/>
      <c r="Z401" s="7"/>
      <c r="AA401" s="207"/>
      <c r="AB401" s="7"/>
      <c r="AC401" s="7"/>
      <c r="AD401" s="7"/>
      <c r="AE401" s="7"/>
      <c r="AF401" s="468"/>
    </row>
    <row r="402" ht="16.5" customHeight="1">
      <c r="A402" s="7"/>
      <c r="B402" s="7"/>
      <c r="C402" s="49"/>
      <c r="D402" s="207"/>
      <c r="E402" s="7"/>
      <c r="F402" s="7"/>
      <c r="G402" s="7"/>
      <c r="H402" s="7"/>
      <c r="I402" s="207"/>
      <c r="J402" s="7"/>
      <c r="K402" s="207"/>
      <c r="L402" s="7"/>
      <c r="M402" s="207"/>
      <c r="N402" s="7"/>
      <c r="O402" s="207"/>
      <c r="P402" s="7"/>
      <c r="Q402" s="7"/>
      <c r="R402" s="7"/>
      <c r="S402" s="7"/>
      <c r="T402" s="7"/>
      <c r="U402" s="7"/>
      <c r="V402" s="7"/>
      <c r="W402" s="207"/>
      <c r="X402" s="7"/>
      <c r="Y402" s="207"/>
      <c r="Z402" s="7"/>
      <c r="AA402" s="207"/>
      <c r="AB402" s="7"/>
      <c r="AC402" s="7"/>
      <c r="AD402" s="7"/>
      <c r="AE402" s="7"/>
      <c r="AF402" s="468"/>
    </row>
    <row r="403" ht="16.5" customHeight="1">
      <c r="A403" s="7"/>
      <c r="B403" s="7"/>
      <c r="C403" s="49"/>
      <c r="D403" s="207"/>
      <c r="E403" s="7"/>
      <c r="F403" s="7"/>
      <c r="G403" s="7"/>
      <c r="H403" s="7"/>
      <c r="I403" s="207"/>
      <c r="J403" s="7"/>
      <c r="K403" s="207"/>
      <c r="L403" s="7"/>
      <c r="M403" s="207"/>
      <c r="N403" s="7"/>
      <c r="O403" s="207"/>
      <c r="P403" s="7"/>
      <c r="Q403" s="7"/>
      <c r="R403" s="7"/>
      <c r="S403" s="7"/>
      <c r="T403" s="7"/>
      <c r="U403" s="7"/>
      <c r="V403" s="7"/>
      <c r="W403" s="207"/>
      <c r="X403" s="7"/>
      <c r="Y403" s="207"/>
      <c r="Z403" s="7"/>
      <c r="AA403" s="207"/>
      <c r="AB403" s="7"/>
      <c r="AC403" s="7"/>
      <c r="AD403" s="7"/>
      <c r="AE403" s="7"/>
      <c r="AF403" s="468"/>
    </row>
    <row r="404" ht="16.5" customHeight="1">
      <c r="A404" s="7"/>
      <c r="B404" s="7"/>
      <c r="C404" s="49"/>
      <c r="D404" s="207"/>
      <c r="E404" s="7"/>
      <c r="F404" s="7"/>
      <c r="G404" s="7"/>
      <c r="H404" s="7"/>
      <c r="I404" s="207"/>
      <c r="J404" s="7"/>
      <c r="K404" s="207"/>
      <c r="L404" s="7"/>
      <c r="M404" s="207"/>
      <c r="N404" s="7"/>
      <c r="O404" s="207"/>
      <c r="P404" s="7"/>
      <c r="Q404" s="7"/>
      <c r="R404" s="7"/>
      <c r="S404" s="7"/>
      <c r="T404" s="7"/>
      <c r="U404" s="7"/>
      <c r="V404" s="7"/>
      <c r="W404" s="207"/>
      <c r="X404" s="7"/>
      <c r="Y404" s="207"/>
      <c r="Z404" s="7"/>
      <c r="AA404" s="207"/>
      <c r="AB404" s="7"/>
      <c r="AC404" s="7"/>
      <c r="AD404" s="7"/>
      <c r="AE404" s="7"/>
      <c r="AF404" s="468"/>
    </row>
    <row r="405" ht="16.5" customHeight="1">
      <c r="A405" s="7"/>
      <c r="B405" s="7"/>
      <c r="C405" s="49"/>
      <c r="D405" s="207"/>
      <c r="E405" s="7"/>
      <c r="F405" s="7"/>
      <c r="G405" s="7"/>
      <c r="H405" s="7"/>
      <c r="I405" s="207"/>
      <c r="J405" s="7"/>
      <c r="K405" s="207"/>
      <c r="L405" s="7"/>
      <c r="M405" s="207"/>
      <c r="N405" s="7"/>
      <c r="O405" s="207"/>
      <c r="P405" s="7"/>
      <c r="Q405" s="7"/>
      <c r="R405" s="7"/>
      <c r="S405" s="7"/>
      <c r="T405" s="7"/>
      <c r="U405" s="7"/>
      <c r="V405" s="7"/>
      <c r="W405" s="207"/>
      <c r="X405" s="7"/>
      <c r="Y405" s="207"/>
      <c r="Z405" s="7"/>
      <c r="AA405" s="207"/>
      <c r="AB405" s="7"/>
      <c r="AC405" s="7"/>
      <c r="AD405" s="7"/>
      <c r="AE405" s="7"/>
      <c r="AF405" s="468"/>
    </row>
    <row r="406" ht="16.5" customHeight="1">
      <c r="A406" s="7"/>
      <c r="B406" s="7"/>
      <c r="C406" s="49"/>
      <c r="D406" s="207"/>
      <c r="E406" s="7"/>
      <c r="F406" s="7"/>
      <c r="G406" s="7"/>
      <c r="H406" s="7"/>
      <c r="I406" s="207"/>
      <c r="J406" s="7"/>
      <c r="K406" s="207"/>
      <c r="L406" s="7"/>
      <c r="M406" s="207"/>
      <c r="N406" s="7"/>
      <c r="O406" s="207"/>
      <c r="P406" s="7"/>
      <c r="Q406" s="7"/>
      <c r="R406" s="7"/>
      <c r="S406" s="7"/>
      <c r="T406" s="7"/>
      <c r="U406" s="7"/>
      <c r="V406" s="7"/>
      <c r="W406" s="207"/>
      <c r="X406" s="7"/>
      <c r="Y406" s="207"/>
      <c r="Z406" s="7"/>
      <c r="AA406" s="207"/>
      <c r="AB406" s="7"/>
      <c r="AC406" s="7"/>
      <c r="AD406" s="7"/>
      <c r="AE406" s="7"/>
      <c r="AF406" s="468"/>
    </row>
    <row r="407" ht="16.5" customHeight="1">
      <c r="A407" s="7"/>
      <c r="B407" s="7"/>
      <c r="C407" s="49"/>
      <c r="D407" s="207"/>
      <c r="E407" s="7"/>
      <c r="F407" s="7"/>
      <c r="G407" s="7"/>
      <c r="H407" s="7"/>
      <c r="I407" s="207"/>
      <c r="J407" s="7"/>
      <c r="K407" s="207"/>
      <c r="L407" s="7"/>
      <c r="M407" s="207"/>
      <c r="N407" s="7"/>
      <c r="O407" s="207"/>
      <c r="P407" s="7"/>
      <c r="Q407" s="7"/>
      <c r="R407" s="7"/>
      <c r="S407" s="7"/>
      <c r="T407" s="7"/>
      <c r="U407" s="7"/>
      <c r="V407" s="7"/>
      <c r="W407" s="207"/>
      <c r="X407" s="7"/>
      <c r="Y407" s="207"/>
      <c r="Z407" s="7"/>
      <c r="AA407" s="207"/>
      <c r="AB407" s="7"/>
      <c r="AC407" s="7"/>
      <c r="AD407" s="7"/>
      <c r="AE407" s="7"/>
      <c r="AF407" s="468"/>
    </row>
    <row r="408" ht="16.5" customHeight="1">
      <c r="A408" s="7"/>
      <c r="B408" s="7"/>
      <c r="C408" s="49"/>
      <c r="D408" s="207"/>
      <c r="E408" s="7"/>
      <c r="F408" s="7"/>
      <c r="G408" s="7"/>
      <c r="H408" s="7"/>
      <c r="I408" s="207"/>
      <c r="J408" s="7"/>
      <c r="K408" s="207"/>
      <c r="L408" s="7"/>
      <c r="M408" s="207"/>
      <c r="N408" s="7"/>
      <c r="O408" s="207"/>
      <c r="P408" s="7"/>
      <c r="Q408" s="7"/>
      <c r="R408" s="7"/>
      <c r="S408" s="7"/>
      <c r="T408" s="7"/>
      <c r="U408" s="7"/>
      <c r="V408" s="7"/>
      <c r="W408" s="207"/>
      <c r="X408" s="7"/>
      <c r="Y408" s="207"/>
      <c r="Z408" s="7"/>
      <c r="AA408" s="207"/>
      <c r="AB408" s="7"/>
      <c r="AC408" s="7"/>
      <c r="AD408" s="7"/>
      <c r="AE408" s="7"/>
      <c r="AF408" s="468"/>
    </row>
    <row r="409" ht="16.5" customHeight="1">
      <c r="A409" s="7"/>
      <c r="B409" s="7"/>
      <c r="C409" s="49"/>
      <c r="D409" s="207"/>
      <c r="E409" s="7"/>
      <c r="F409" s="7"/>
      <c r="G409" s="7"/>
      <c r="H409" s="7"/>
      <c r="I409" s="207"/>
      <c r="J409" s="7"/>
      <c r="K409" s="207"/>
      <c r="L409" s="7"/>
      <c r="M409" s="207"/>
      <c r="N409" s="7"/>
      <c r="O409" s="207"/>
      <c r="P409" s="7"/>
      <c r="Q409" s="7"/>
      <c r="R409" s="7"/>
      <c r="S409" s="7"/>
      <c r="T409" s="7"/>
      <c r="U409" s="7"/>
      <c r="V409" s="7"/>
      <c r="W409" s="207"/>
      <c r="X409" s="7"/>
      <c r="Y409" s="207"/>
      <c r="Z409" s="7"/>
      <c r="AA409" s="207"/>
      <c r="AB409" s="7"/>
      <c r="AC409" s="7"/>
      <c r="AD409" s="7"/>
      <c r="AE409" s="7"/>
      <c r="AF409" s="468"/>
    </row>
    <row r="410" ht="16.5" customHeight="1">
      <c r="A410" s="7"/>
      <c r="B410" s="7"/>
      <c r="C410" s="49"/>
      <c r="D410" s="207"/>
      <c r="E410" s="7"/>
      <c r="F410" s="7"/>
      <c r="G410" s="7"/>
      <c r="H410" s="7"/>
      <c r="I410" s="207"/>
      <c r="J410" s="7"/>
      <c r="K410" s="207"/>
      <c r="L410" s="7"/>
      <c r="M410" s="207"/>
      <c r="N410" s="7"/>
      <c r="O410" s="207"/>
      <c r="P410" s="7"/>
      <c r="Q410" s="7"/>
      <c r="R410" s="7"/>
      <c r="S410" s="7"/>
      <c r="T410" s="7"/>
      <c r="U410" s="7"/>
      <c r="V410" s="7"/>
      <c r="W410" s="207"/>
      <c r="X410" s="7"/>
      <c r="Y410" s="207"/>
      <c r="Z410" s="7"/>
      <c r="AA410" s="207"/>
      <c r="AB410" s="7"/>
      <c r="AC410" s="7"/>
      <c r="AD410" s="7"/>
      <c r="AE410" s="7"/>
      <c r="AF410" s="468"/>
    </row>
    <row r="411" ht="16.5" customHeight="1">
      <c r="A411" s="7"/>
      <c r="B411" s="7"/>
      <c r="C411" s="49"/>
      <c r="D411" s="207"/>
      <c r="E411" s="7"/>
      <c r="F411" s="7"/>
      <c r="G411" s="7"/>
      <c r="H411" s="7"/>
      <c r="I411" s="207"/>
      <c r="J411" s="7"/>
      <c r="K411" s="207"/>
      <c r="L411" s="7"/>
      <c r="M411" s="207"/>
      <c r="N411" s="7"/>
      <c r="O411" s="207"/>
      <c r="P411" s="7"/>
      <c r="Q411" s="7"/>
      <c r="R411" s="7"/>
      <c r="S411" s="7"/>
      <c r="T411" s="7"/>
      <c r="U411" s="7"/>
      <c r="V411" s="7"/>
      <c r="W411" s="207"/>
      <c r="X411" s="7"/>
      <c r="Y411" s="207"/>
      <c r="Z411" s="7"/>
      <c r="AA411" s="207"/>
      <c r="AB411" s="7"/>
      <c r="AC411" s="7"/>
      <c r="AD411" s="7"/>
      <c r="AE411" s="7"/>
      <c r="AF411" s="468"/>
    </row>
    <row r="412" ht="16.5" customHeight="1">
      <c r="A412" s="7"/>
      <c r="B412" s="7"/>
      <c r="C412" s="49"/>
      <c r="D412" s="207"/>
      <c r="E412" s="7"/>
      <c r="F412" s="7"/>
      <c r="G412" s="7"/>
      <c r="H412" s="7"/>
      <c r="I412" s="207"/>
      <c r="J412" s="7"/>
      <c r="K412" s="207"/>
      <c r="L412" s="7"/>
      <c r="M412" s="207"/>
      <c r="N412" s="7"/>
      <c r="O412" s="207"/>
      <c r="P412" s="7"/>
      <c r="Q412" s="7"/>
      <c r="R412" s="7"/>
      <c r="S412" s="7"/>
      <c r="T412" s="7"/>
      <c r="U412" s="7"/>
      <c r="V412" s="7"/>
      <c r="W412" s="207"/>
      <c r="X412" s="7"/>
      <c r="Y412" s="207"/>
      <c r="Z412" s="7"/>
      <c r="AA412" s="207"/>
      <c r="AB412" s="7"/>
      <c r="AC412" s="7"/>
      <c r="AD412" s="7"/>
      <c r="AE412" s="7"/>
      <c r="AF412" s="468"/>
    </row>
    <row r="413" ht="16.5" customHeight="1">
      <c r="A413" s="7"/>
      <c r="B413" s="7"/>
      <c r="C413" s="49"/>
      <c r="D413" s="207"/>
      <c r="E413" s="7"/>
      <c r="F413" s="7"/>
      <c r="G413" s="7"/>
      <c r="H413" s="7"/>
      <c r="I413" s="207"/>
      <c r="J413" s="7"/>
      <c r="K413" s="207"/>
      <c r="L413" s="7"/>
      <c r="M413" s="207"/>
      <c r="N413" s="7"/>
      <c r="O413" s="207"/>
      <c r="P413" s="7"/>
      <c r="Q413" s="7"/>
      <c r="R413" s="7"/>
      <c r="S413" s="7"/>
      <c r="T413" s="7"/>
      <c r="U413" s="7"/>
      <c r="V413" s="7"/>
      <c r="W413" s="207"/>
      <c r="X413" s="7"/>
      <c r="Y413" s="207"/>
      <c r="Z413" s="7"/>
      <c r="AA413" s="207"/>
      <c r="AB413" s="7"/>
      <c r="AC413" s="7"/>
      <c r="AD413" s="7"/>
      <c r="AE413" s="7"/>
      <c r="AF413" s="468"/>
    </row>
    <row r="414" ht="16.5" customHeight="1">
      <c r="A414" s="7"/>
      <c r="B414" s="7"/>
      <c r="C414" s="49"/>
      <c r="D414" s="207"/>
      <c r="E414" s="7"/>
      <c r="F414" s="7"/>
      <c r="G414" s="7"/>
      <c r="H414" s="7"/>
      <c r="I414" s="207"/>
      <c r="J414" s="7"/>
      <c r="K414" s="207"/>
      <c r="L414" s="7"/>
      <c r="M414" s="207"/>
      <c r="N414" s="7"/>
      <c r="O414" s="207"/>
      <c r="P414" s="7"/>
      <c r="Q414" s="7"/>
      <c r="R414" s="7"/>
      <c r="S414" s="7"/>
      <c r="T414" s="7"/>
      <c r="U414" s="7"/>
      <c r="V414" s="7"/>
      <c r="W414" s="207"/>
      <c r="X414" s="7"/>
      <c r="Y414" s="207"/>
      <c r="Z414" s="7"/>
      <c r="AA414" s="207"/>
      <c r="AB414" s="7"/>
      <c r="AC414" s="7"/>
      <c r="AD414" s="7"/>
      <c r="AE414" s="7"/>
      <c r="AF414" s="468"/>
    </row>
    <row r="415" ht="16.5" customHeight="1">
      <c r="A415" s="7"/>
      <c r="B415" s="7"/>
      <c r="C415" s="49"/>
      <c r="D415" s="207"/>
      <c r="E415" s="7"/>
      <c r="F415" s="7"/>
      <c r="G415" s="7"/>
      <c r="H415" s="7"/>
      <c r="I415" s="207"/>
      <c r="J415" s="7"/>
      <c r="K415" s="207"/>
      <c r="L415" s="7"/>
      <c r="M415" s="207"/>
      <c r="N415" s="7"/>
      <c r="O415" s="207"/>
      <c r="P415" s="7"/>
      <c r="Q415" s="7"/>
      <c r="R415" s="7"/>
      <c r="S415" s="7"/>
      <c r="T415" s="7"/>
      <c r="U415" s="7"/>
      <c r="V415" s="7"/>
      <c r="W415" s="207"/>
      <c r="X415" s="7"/>
      <c r="Y415" s="207"/>
      <c r="Z415" s="7"/>
      <c r="AA415" s="207"/>
      <c r="AB415" s="7"/>
      <c r="AC415" s="7"/>
      <c r="AD415" s="7"/>
      <c r="AE415" s="7"/>
      <c r="AF415" s="468"/>
    </row>
    <row r="416" ht="16.5" customHeight="1">
      <c r="A416" s="7"/>
      <c r="B416" s="7"/>
      <c r="C416" s="49"/>
      <c r="D416" s="207"/>
      <c r="E416" s="7"/>
      <c r="F416" s="7"/>
      <c r="G416" s="7"/>
      <c r="H416" s="7"/>
      <c r="I416" s="207"/>
      <c r="J416" s="7"/>
      <c r="K416" s="207"/>
      <c r="L416" s="7"/>
      <c r="M416" s="207"/>
      <c r="N416" s="7"/>
      <c r="O416" s="207"/>
      <c r="P416" s="7"/>
      <c r="Q416" s="7"/>
      <c r="R416" s="7"/>
      <c r="S416" s="7"/>
      <c r="T416" s="7"/>
      <c r="U416" s="7"/>
      <c r="V416" s="7"/>
      <c r="W416" s="207"/>
      <c r="X416" s="7"/>
      <c r="Y416" s="207"/>
      <c r="Z416" s="7"/>
      <c r="AA416" s="207"/>
      <c r="AB416" s="7"/>
      <c r="AC416" s="7"/>
      <c r="AD416" s="7"/>
      <c r="AE416" s="7"/>
      <c r="AF416" s="468"/>
    </row>
    <row r="417" ht="16.5" customHeight="1">
      <c r="A417" s="7"/>
      <c r="B417" s="7"/>
      <c r="C417" s="49"/>
      <c r="D417" s="207"/>
      <c r="E417" s="7"/>
      <c r="F417" s="7"/>
      <c r="G417" s="7"/>
      <c r="H417" s="7"/>
      <c r="I417" s="207"/>
      <c r="J417" s="7"/>
      <c r="K417" s="207"/>
      <c r="L417" s="7"/>
      <c r="M417" s="207"/>
      <c r="N417" s="7"/>
      <c r="O417" s="207"/>
      <c r="P417" s="7"/>
      <c r="Q417" s="7"/>
      <c r="R417" s="7"/>
      <c r="S417" s="7"/>
      <c r="T417" s="7"/>
      <c r="U417" s="7"/>
      <c r="V417" s="7"/>
      <c r="W417" s="207"/>
      <c r="X417" s="7"/>
      <c r="Y417" s="207"/>
      <c r="Z417" s="7"/>
      <c r="AA417" s="207"/>
      <c r="AB417" s="7"/>
      <c r="AC417" s="7"/>
      <c r="AD417" s="7"/>
      <c r="AE417" s="7"/>
      <c r="AF417" s="468"/>
    </row>
    <row r="418" ht="16.5" customHeight="1">
      <c r="A418" s="7"/>
      <c r="B418" s="7"/>
      <c r="C418" s="49"/>
      <c r="D418" s="207"/>
      <c r="E418" s="7"/>
      <c r="F418" s="7"/>
      <c r="G418" s="7"/>
      <c r="H418" s="7"/>
      <c r="I418" s="207"/>
      <c r="J418" s="7"/>
      <c r="K418" s="207"/>
      <c r="L418" s="7"/>
      <c r="M418" s="207"/>
      <c r="N418" s="7"/>
      <c r="O418" s="207"/>
      <c r="P418" s="7"/>
      <c r="Q418" s="7"/>
      <c r="R418" s="7"/>
      <c r="S418" s="7"/>
      <c r="T418" s="7"/>
      <c r="U418" s="7"/>
      <c r="V418" s="7"/>
      <c r="W418" s="207"/>
      <c r="X418" s="7"/>
      <c r="Y418" s="207"/>
      <c r="Z418" s="7"/>
      <c r="AA418" s="207"/>
      <c r="AB418" s="7"/>
      <c r="AC418" s="7"/>
      <c r="AD418" s="7"/>
      <c r="AE418" s="7"/>
      <c r="AF418" s="468"/>
    </row>
    <row r="419" ht="16.5" customHeight="1">
      <c r="A419" s="7"/>
      <c r="B419" s="7"/>
      <c r="C419" s="49"/>
      <c r="D419" s="207"/>
      <c r="E419" s="7"/>
      <c r="F419" s="7"/>
      <c r="G419" s="7"/>
      <c r="H419" s="7"/>
      <c r="I419" s="207"/>
      <c r="J419" s="7"/>
      <c r="K419" s="207"/>
      <c r="L419" s="7"/>
      <c r="M419" s="207"/>
      <c r="N419" s="7"/>
      <c r="O419" s="207"/>
      <c r="P419" s="7"/>
      <c r="Q419" s="7"/>
      <c r="R419" s="7"/>
      <c r="S419" s="7"/>
      <c r="T419" s="7"/>
      <c r="U419" s="7"/>
      <c r="V419" s="7"/>
      <c r="W419" s="207"/>
      <c r="X419" s="7"/>
      <c r="Y419" s="207"/>
      <c r="Z419" s="7"/>
      <c r="AA419" s="207"/>
      <c r="AB419" s="7"/>
      <c r="AC419" s="7"/>
      <c r="AD419" s="7"/>
      <c r="AE419" s="7"/>
      <c r="AF419" s="468"/>
    </row>
    <row r="420" ht="16.5" customHeight="1">
      <c r="A420" s="7"/>
      <c r="B420" s="7"/>
      <c r="C420" s="49"/>
      <c r="D420" s="207"/>
      <c r="E420" s="7"/>
      <c r="F420" s="7"/>
      <c r="G420" s="7"/>
      <c r="H420" s="7"/>
      <c r="I420" s="207"/>
      <c r="J420" s="7"/>
      <c r="K420" s="207"/>
      <c r="L420" s="7"/>
      <c r="M420" s="207"/>
      <c r="N420" s="7"/>
      <c r="O420" s="207"/>
      <c r="P420" s="7"/>
      <c r="Q420" s="7"/>
      <c r="R420" s="7"/>
      <c r="S420" s="7"/>
      <c r="T420" s="7"/>
      <c r="U420" s="7"/>
      <c r="V420" s="7"/>
      <c r="W420" s="207"/>
      <c r="X420" s="7"/>
      <c r="Y420" s="207"/>
      <c r="Z420" s="7"/>
      <c r="AA420" s="207"/>
      <c r="AB420" s="7"/>
      <c r="AC420" s="7"/>
      <c r="AD420" s="7"/>
      <c r="AE420" s="7"/>
      <c r="AF420" s="468"/>
    </row>
    <row r="421" ht="16.5" customHeight="1">
      <c r="A421" s="7"/>
      <c r="B421" s="7"/>
      <c r="C421" s="49"/>
      <c r="D421" s="207"/>
      <c r="E421" s="7"/>
      <c r="F421" s="7"/>
      <c r="G421" s="7"/>
      <c r="H421" s="7"/>
      <c r="I421" s="207"/>
      <c r="J421" s="7"/>
      <c r="K421" s="207"/>
      <c r="L421" s="7"/>
      <c r="M421" s="207"/>
      <c r="N421" s="7"/>
      <c r="O421" s="207"/>
      <c r="P421" s="7"/>
      <c r="Q421" s="7"/>
      <c r="R421" s="7"/>
      <c r="S421" s="7"/>
      <c r="T421" s="7"/>
      <c r="U421" s="7"/>
      <c r="V421" s="7"/>
      <c r="W421" s="207"/>
      <c r="X421" s="7"/>
      <c r="Y421" s="207"/>
      <c r="Z421" s="7"/>
      <c r="AA421" s="207"/>
      <c r="AB421" s="7"/>
      <c r="AC421" s="7"/>
      <c r="AD421" s="7"/>
      <c r="AE421" s="7"/>
      <c r="AF421" s="468"/>
    </row>
    <row r="422" ht="16.5" customHeight="1">
      <c r="A422" s="7"/>
      <c r="B422" s="7"/>
      <c r="C422" s="49"/>
      <c r="D422" s="207"/>
      <c r="E422" s="7"/>
      <c r="F422" s="7"/>
      <c r="G422" s="7"/>
      <c r="H422" s="7"/>
      <c r="I422" s="207"/>
      <c r="J422" s="7"/>
      <c r="K422" s="207"/>
      <c r="L422" s="7"/>
      <c r="M422" s="207"/>
      <c r="N422" s="7"/>
      <c r="O422" s="207"/>
      <c r="P422" s="7"/>
      <c r="Q422" s="7"/>
      <c r="R422" s="7"/>
      <c r="S422" s="7"/>
      <c r="T422" s="7"/>
      <c r="U422" s="7"/>
      <c r="V422" s="7"/>
      <c r="W422" s="207"/>
      <c r="X422" s="7"/>
      <c r="Y422" s="207"/>
      <c r="Z422" s="7"/>
      <c r="AA422" s="207"/>
      <c r="AB422" s="7"/>
      <c r="AC422" s="7"/>
      <c r="AD422" s="7"/>
      <c r="AE422" s="7"/>
      <c r="AF422" s="468"/>
    </row>
    <row r="423" ht="16.5" customHeight="1">
      <c r="A423" s="7"/>
      <c r="B423" s="7"/>
      <c r="C423" s="49"/>
      <c r="D423" s="207"/>
      <c r="E423" s="7"/>
      <c r="F423" s="7"/>
      <c r="G423" s="7"/>
      <c r="H423" s="7"/>
      <c r="I423" s="207"/>
      <c r="J423" s="7"/>
      <c r="K423" s="207"/>
      <c r="L423" s="7"/>
      <c r="M423" s="207"/>
      <c r="N423" s="7"/>
      <c r="O423" s="207"/>
      <c r="P423" s="7"/>
      <c r="Q423" s="7"/>
      <c r="R423" s="7"/>
      <c r="S423" s="7"/>
      <c r="T423" s="7"/>
      <c r="U423" s="7"/>
      <c r="V423" s="7"/>
      <c r="W423" s="207"/>
      <c r="X423" s="7"/>
      <c r="Y423" s="207"/>
      <c r="Z423" s="7"/>
      <c r="AA423" s="207"/>
      <c r="AB423" s="7"/>
      <c r="AC423" s="7"/>
      <c r="AD423" s="7"/>
      <c r="AE423" s="7"/>
      <c r="AF423" s="468"/>
    </row>
    <row r="424" ht="16.5" customHeight="1">
      <c r="A424" s="7"/>
      <c r="B424" s="7"/>
      <c r="C424" s="49"/>
      <c r="D424" s="207"/>
      <c r="E424" s="7"/>
      <c r="F424" s="7"/>
      <c r="G424" s="7"/>
      <c r="H424" s="7"/>
      <c r="I424" s="207"/>
      <c r="J424" s="7"/>
      <c r="K424" s="207"/>
      <c r="L424" s="7"/>
      <c r="M424" s="207"/>
      <c r="N424" s="7"/>
      <c r="O424" s="207"/>
      <c r="P424" s="7"/>
      <c r="Q424" s="7"/>
      <c r="R424" s="7"/>
      <c r="S424" s="7"/>
      <c r="T424" s="7"/>
      <c r="U424" s="7"/>
      <c r="V424" s="7"/>
      <c r="W424" s="207"/>
      <c r="X424" s="7"/>
      <c r="Y424" s="207"/>
      <c r="Z424" s="7"/>
      <c r="AA424" s="207"/>
      <c r="AB424" s="7"/>
      <c r="AC424" s="7"/>
      <c r="AD424" s="7"/>
      <c r="AE424" s="7"/>
      <c r="AF424" s="468"/>
    </row>
    <row r="425" ht="16.5" customHeight="1">
      <c r="A425" s="7"/>
      <c r="B425" s="7"/>
      <c r="C425" s="49"/>
      <c r="D425" s="207"/>
      <c r="E425" s="7"/>
      <c r="F425" s="7"/>
      <c r="G425" s="7"/>
      <c r="H425" s="7"/>
      <c r="I425" s="207"/>
      <c r="J425" s="7"/>
      <c r="K425" s="207"/>
      <c r="L425" s="7"/>
      <c r="M425" s="207"/>
      <c r="N425" s="7"/>
      <c r="O425" s="207"/>
      <c r="P425" s="7"/>
      <c r="Q425" s="7"/>
      <c r="R425" s="7"/>
      <c r="S425" s="7"/>
      <c r="T425" s="7"/>
      <c r="U425" s="7"/>
      <c r="V425" s="7"/>
      <c r="W425" s="207"/>
      <c r="X425" s="7"/>
      <c r="Y425" s="207"/>
      <c r="Z425" s="7"/>
      <c r="AA425" s="207"/>
      <c r="AB425" s="7"/>
      <c r="AC425" s="7"/>
      <c r="AD425" s="7"/>
      <c r="AE425" s="7"/>
      <c r="AF425" s="468"/>
    </row>
    <row r="426" ht="16.5" customHeight="1">
      <c r="A426" s="7"/>
      <c r="B426" s="7"/>
      <c r="C426" s="49"/>
      <c r="D426" s="207"/>
      <c r="E426" s="7"/>
      <c r="F426" s="7"/>
      <c r="G426" s="7"/>
      <c r="H426" s="7"/>
      <c r="I426" s="207"/>
      <c r="J426" s="7"/>
      <c r="K426" s="207"/>
      <c r="L426" s="7"/>
      <c r="M426" s="207"/>
      <c r="N426" s="7"/>
      <c r="O426" s="207"/>
      <c r="P426" s="7"/>
      <c r="Q426" s="7"/>
      <c r="R426" s="7"/>
      <c r="S426" s="7"/>
      <c r="T426" s="7"/>
      <c r="U426" s="7"/>
      <c r="V426" s="7"/>
      <c r="W426" s="207"/>
      <c r="X426" s="7"/>
      <c r="Y426" s="207"/>
      <c r="Z426" s="7"/>
      <c r="AA426" s="207"/>
      <c r="AB426" s="7"/>
      <c r="AC426" s="7"/>
      <c r="AD426" s="7"/>
      <c r="AE426" s="7"/>
      <c r="AF426" s="468"/>
    </row>
    <row r="427" ht="16.5" customHeight="1">
      <c r="A427" s="7"/>
      <c r="B427" s="7"/>
      <c r="C427" s="49"/>
      <c r="D427" s="207"/>
      <c r="E427" s="7"/>
      <c r="F427" s="7"/>
      <c r="G427" s="7"/>
      <c r="H427" s="7"/>
      <c r="I427" s="207"/>
      <c r="J427" s="7"/>
      <c r="K427" s="207"/>
      <c r="L427" s="7"/>
      <c r="M427" s="207"/>
      <c r="N427" s="7"/>
      <c r="O427" s="207"/>
      <c r="P427" s="7"/>
      <c r="Q427" s="7"/>
      <c r="R427" s="7"/>
      <c r="S427" s="7"/>
      <c r="T427" s="7"/>
      <c r="U427" s="7"/>
      <c r="V427" s="7"/>
      <c r="W427" s="207"/>
      <c r="X427" s="7"/>
      <c r="Y427" s="207"/>
      <c r="Z427" s="7"/>
      <c r="AA427" s="207"/>
      <c r="AB427" s="7"/>
      <c r="AC427" s="7"/>
      <c r="AD427" s="7"/>
      <c r="AE427" s="7"/>
      <c r="AF427" s="468"/>
    </row>
    <row r="428" ht="16.5" customHeight="1">
      <c r="A428" s="7"/>
      <c r="B428" s="7"/>
      <c r="C428" s="49"/>
      <c r="D428" s="207"/>
      <c r="E428" s="7"/>
      <c r="F428" s="7"/>
      <c r="G428" s="7"/>
      <c r="H428" s="7"/>
      <c r="I428" s="207"/>
      <c r="J428" s="7"/>
      <c r="K428" s="207"/>
      <c r="L428" s="7"/>
      <c r="M428" s="207"/>
      <c r="N428" s="7"/>
      <c r="O428" s="207"/>
      <c r="P428" s="7"/>
      <c r="Q428" s="7"/>
      <c r="R428" s="7"/>
      <c r="S428" s="7"/>
      <c r="T428" s="7"/>
      <c r="U428" s="7"/>
      <c r="V428" s="7"/>
      <c r="W428" s="207"/>
      <c r="X428" s="7"/>
      <c r="Y428" s="207"/>
      <c r="Z428" s="7"/>
      <c r="AA428" s="207"/>
      <c r="AB428" s="7"/>
      <c r="AC428" s="7"/>
      <c r="AD428" s="7"/>
      <c r="AE428" s="7"/>
      <c r="AF428" s="468"/>
    </row>
    <row r="429" ht="16.5" customHeight="1">
      <c r="A429" s="7"/>
      <c r="B429" s="7"/>
      <c r="C429" s="49"/>
      <c r="D429" s="207"/>
      <c r="E429" s="7"/>
      <c r="F429" s="7"/>
      <c r="G429" s="7"/>
      <c r="H429" s="7"/>
      <c r="I429" s="207"/>
      <c r="J429" s="7"/>
      <c r="K429" s="207"/>
      <c r="L429" s="7"/>
      <c r="M429" s="207"/>
      <c r="N429" s="7"/>
      <c r="O429" s="207"/>
      <c r="P429" s="7"/>
      <c r="Q429" s="7"/>
      <c r="R429" s="7"/>
      <c r="S429" s="7"/>
      <c r="T429" s="7"/>
      <c r="U429" s="7"/>
      <c r="V429" s="7"/>
      <c r="W429" s="207"/>
      <c r="X429" s="7"/>
      <c r="Y429" s="207"/>
      <c r="Z429" s="7"/>
      <c r="AA429" s="207"/>
      <c r="AB429" s="7"/>
      <c r="AC429" s="7"/>
      <c r="AD429" s="7"/>
      <c r="AE429" s="7"/>
      <c r="AF429" s="468"/>
    </row>
    <row r="430" ht="16.5" customHeight="1">
      <c r="A430" s="7"/>
      <c r="B430" s="7"/>
      <c r="C430" s="49"/>
      <c r="D430" s="207"/>
      <c r="E430" s="7"/>
      <c r="F430" s="7"/>
      <c r="G430" s="7"/>
      <c r="H430" s="7"/>
      <c r="I430" s="207"/>
      <c r="J430" s="7"/>
      <c r="K430" s="207"/>
      <c r="L430" s="7"/>
      <c r="M430" s="207"/>
      <c r="N430" s="7"/>
      <c r="O430" s="207"/>
      <c r="P430" s="7"/>
      <c r="Q430" s="7"/>
      <c r="R430" s="7"/>
      <c r="S430" s="7"/>
      <c r="T430" s="7"/>
      <c r="U430" s="7"/>
      <c r="V430" s="7"/>
      <c r="W430" s="207"/>
      <c r="X430" s="7"/>
      <c r="Y430" s="207"/>
      <c r="Z430" s="7"/>
      <c r="AA430" s="207"/>
      <c r="AB430" s="7"/>
      <c r="AC430" s="7"/>
      <c r="AD430" s="7"/>
      <c r="AE430" s="7"/>
      <c r="AF430" s="468"/>
    </row>
    <row r="431" ht="16.5" customHeight="1">
      <c r="A431" s="7"/>
      <c r="B431" s="7"/>
      <c r="C431" s="49"/>
      <c r="D431" s="207"/>
      <c r="E431" s="7"/>
      <c r="F431" s="7"/>
      <c r="G431" s="7"/>
      <c r="H431" s="7"/>
      <c r="I431" s="207"/>
      <c r="J431" s="7"/>
      <c r="K431" s="207"/>
      <c r="L431" s="7"/>
      <c r="M431" s="207"/>
      <c r="N431" s="7"/>
      <c r="O431" s="207"/>
      <c r="P431" s="7"/>
      <c r="Q431" s="7"/>
      <c r="R431" s="7"/>
      <c r="S431" s="7"/>
      <c r="T431" s="7"/>
      <c r="U431" s="7"/>
      <c r="V431" s="7"/>
      <c r="W431" s="207"/>
      <c r="X431" s="7"/>
      <c r="Y431" s="207"/>
      <c r="Z431" s="7"/>
      <c r="AA431" s="207"/>
      <c r="AB431" s="7"/>
      <c r="AC431" s="7"/>
      <c r="AD431" s="7"/>
      <c r="AE431" s="7"/>
      <c r="AF431" s="468"/>
    </row>
    <row r="432" ht="16.5" customHeight="1">
      <c r="A432" s="7"/>
      <c r="B432" s="7"/>
      <c r="C432" s="49"/>
      <c r="D432" s="207"/>
      <c r="E432" s="7"/>
      <c r="F432" s="7"/>
      <c r="G432" s="7"/>
      <c r="H432" s="7"/>
      <c r="I432" s="207"/>
      <c r="J432" s="7"/>
      <c r="K432" s="207"/>
      <c r="L432" s="7"/>
      <c r="M432" s="207"/>
      <c r="N432" s="7"/>
      <c r="O432" s="207"/>
      <c r="P432" s="7"/>
      <c r="Q432" s="7"/>
      <c r="R432" s="7"/>
      <c r="S432" s="7"/>
      <c r="T432" s="7"/>
      <c r="U432" s="7"/>
      <c r="V432" s="7"/>
      <c r="W432" s="207"/>
      <c r="X432" s="7"/>
      <c r="Y432" s="207"/>
      <c r="Z432" s="7"/>
      <c r="AA432" s="207"/>
      <c r="AB432" s="7"/>
      <c r="AC432" s="7"/>
      <c r="AD432" s="7"/>
      <c r="AE432" s="7"/>
      <c r="AF432" s="468"/>
    </row>
    <row r="433" ht="16.5" customHeight="1">
      <c r="A433" s="7"/>
      <c r="B433" s="7"/>
      <c r="C433" s="49"/>
      <c r="D433" s="207"/>
      <c r="E433" s="7"/>
      <c r="F433" s="7"/>
      <c r="G433" s="7"/>
      <c r="H433" s="7"/>
      <c r="I433" s="207"/>
      <c r="J433" s="7"/>
      <c r="K433" s="207"/>
      <c r="L433" s="7"/>
      <c r="M433" s="207"/>
      <c r="N433" s="7"/>
      <c r="O433" s="207"/>
      <c r="P433" s="7"/>
      <c r="Q433" s="7"/>
      <c r="R433" s="7"/>
      <c r="S433" s="7"/>
      <c r="T433" s="7"/>
      <c r="U433" s="7"/>
      <c r="V433" s="7"/>
      <c r="W433" s="207"/>
      <c r="X433" s="7"/>
      <c r="Y433" s="207"/>
      <c r="Z433" s="7"/>
      <c r="AA433" s="207"/>
      <c r="AB433" s="7"/>
      <c r="AC433" s="7"/>
      <c r="AD433" s="7"/>
      <c r="AE433" s="7"/>
      <c r="AF433" s="468"/>
    </row>
    <row r="434" ht="16.5" customHeight="1">
      <c r="A434" s="7"/>
      <c r="B434" s="7"/>
      <c r="C434" s="49"/>
      <c r="D434" s="207"/>
      <c r="E434" s="7"/>
      <c r="F434" s="7"/>
      <c r="G434" s="7"/>
      <c r="H434" s="7"/>
      <c r="I434" s="207"/>
      <c r="J434" s="7"/>
      <c r="K434" s="207"/>
      <c r="L434" s="7"/>
      <c r="M434" s="207"/>
      <c r="N434" s="7"/>
      <c r="O434" s="207"/>
      <c r="P434" s="7"/>
      <c r="Q434" s="7"/>
      <c r="R434" s="7"/>
      <c r="S434" s="7"/>
      <c r="T434" s="7"/>
      <c r="U434" s="7"/>
      <c r="V434" s="7"/>
      <c r="W434" s="207"/>
      <c r="X434" s="7"/>
      <c r="Y434" s="207"/>
      <c r="Z434" s="7"/>
      <c r="AA434" s="207"/>
      <c r="AB434" s="7"/>
      <c r="AC434" s="7"/>
      <c r="AD434" s="7"/>
      <c r="AE434" s="7"/>
      <c r="AF434" s="468"/>
    </row>
    <row r="435" ht="16.5" customHeight="1">
      <c r="A435" s="7"/>
      <c r="B435" s="7"/>
      <c r="C435" s="49"/>
      <c r="D435" s="207"/>
      <c r="E435" s="7"/>
      <c r="F435" s="7"/>
      <c r="G435" s="7"/>
      <c r="H435" s="7"/>
      <c r="I435" s="207"/>
      <c r="J435" s="7"/>
      <c r="K435" s="207"/>
      <c r="L435" s="7"/>
      <c r="M435" s="207"/>
      <c r="N435" s="7"/>
      <c r="O435" s="207"/>
      <c r="P435" s="7"/>
      <c r="Q435" s="7"/>
      <c r="R435" s="7"/>
      <c r="S435" s="7"/>
      <c r="T435" s="7"/>
      <c r="U435" s="7"/>
      <c r="V435" s="7"/>
      <c r="W435" s="207"/>
      <c r="X435" s="7"/>
      <c r="Y435" s="207"/>
      <c r="Z435" s="7"/>
      <c r="AA435" s="207"/>
      <c r="AB435" s="7"/>
      <c r="AC435" s="7"/>
      <c r="AD435" s="7"/>
      <c r="AE435" s="7"/>
      <c r="AF435" s="468"/>
    </row>
    <row r="436" ht="16.5" customHeight="1">
      <c r="A436" s="7"/>
      <c r="B436" s="7"/>
      <c r="C436" s="49"/>
      <c r="D436" s="207"/>
      <c r="E436" s="7"/>
      <c r="F436" s="7"/>
      <c r="G436" s="7"/>
      <c r="H436" s="7"/>
      <c r="I436" s="207"/>
      <c r="J436" s="7"/>
      <c r="K436" s="207"/>
      <c r="L436" s="7"/>
      <c r="M436" s="207"/>
      <c r="N436" s="7"/>
      <c r="O436" s="207"/>
      <c r="P436" s="7"/>
      <c r="Q436" s="7"/>
      <c r="R436" s="7"/>
      <c r="S436" s="7"/>
      <c r="T436" s="7"/>
      <c r="U436" s="7"/>
      <c r="V436" s="7"/>
      <c r="W436" s="207"/>
      <c r="X436" s="7"/>
      <c r="Y436" s="207"/>
      <c r="Z436" s="7"/>
      <c r="AA436" s="207"/>
      <c r="AB436" s="7"/>
      <c r="AC436" s="7"/>
      <c r="AD436" s="7"/>
      <c r="AE436" s="7"/>
      <c r="AF436" s="468"/>
    </row>
    <row r="437" ht="16.5" customHeight="1">
      <c r="A437" s="7"/>
      <c r="B437" s="7"/>
      <c r="C437" s="49"/>
      <c r="D437" s="207"/>
      <c r="E437" s="7"/>
      <c r="F437" s="7"/>
      <c r="G437" s="7"/>
      <c r="H437" s="7"/>
      <c r="I437" s="207"/>
      <c r="J437" s="7"/>
      <c r="K437" s="207"/>
      <c r="L437" s="7"/>
      <c r="M437" s="207"/>
      <c r="N437" s="7"/>
      <c r="O437" s="207"/>
      <c r="P437" s="7"/>
      <c r="Q437" s="7"/>
      <c r="R437" s="7"/>
      <c r="S437" s="7"/>
      <c r="T437" s="7"/>
      <c r="U437" s="7"/>
      <c r="V437" s="7"/>
      <c r="W437" s="207"/>
      <c r="X437" s="7"/>
      <c r="Y437" s="207"/>
      <c r="Z437" s="7"/>
      <c r="AA437" s="207"/>
      <c r="AB437" s="7"/>
      <c r="AC437" s="7"/>
      <c r="AD437" s="7"/>
      <c r="AE437" s="7"/>
      <c r="AF437" s="468"/>
    </row>
    <row r="438" ht="16.5" customHeight="1">
      <c r="A438" s="7"/>
      <c r="B438" s="7"/>
      <c r="C438" s="49"/>
      <c r="D438" s="207"/>
      <c r="E438" s="7"/>
      <c r="F438" s="7"/>
      <c r="G438" s="7"/>
      <c r="H438" s="7"/>
      <c r="I438" s="207"/>
      <c r="J438" s="7"/>
      <c r="K438" s="207"/>
      <c r="L438" s="7"/>
      <c r="M438" s="207"/>
      <c r="N438" s="7"/>
      <c r="O438" s="207"/>
      <c r="P438" s="7"/>
      <c r="Q438" s="7"/>
      <c r="R438" s="7"/>
      <c r="S438" s="7"/>
      <c r="T438" s="7"/>
      <c r="U438" s="7"/>
      <c r="V438" s="7"/>
      <c r="W438" s="207"/>
      <c r="X438" s="7"/>
      <c r="Y438" s="207"/>
      <c r="Z438" s="7"/>
      <c r="AA438" s="207"/>
      <c r="AB438" s="7"/>
      <c r="AC438" s="7"/>
      <c r="AD438" s="7"/>
      <c r="AE438" s="7"/>
      <c r="AF438" s="468"/>
    </row>
    <row r="439" ht="16.5" customHeight="1">
      <c r="A439" s="7"/>
      <c r="B439" s="7"/>
      <c r="C439" s="49"/>
      <c r="D439" s="207"/>
      <c r="E439" s="7"/>
      <c r="F439" s="7"/>
      <c r="G439" s="7"/>
      <c r="H439" s="7"/>
      <c r="I439" s="207"/>
      <c r="J439" s="7"/>
      <c r="K439" s="207"/>
      <c r="L439" s="7"/>
      <c r="M439" s="207"/>
      <c r="N439" s="7"/>
      <c r="O439" s="207"/>
      <c r="P439" s="7"/>
      <c r="Q439" s="7"/>
      <c r="R439" s="7"/>
      <c r="S439" s="7"/>
      <c r="T439" s="7"/>
      <c r="U439" s="7"/>
      <c r="V439" s="7"/>
      <c r="W439" s="207"/>
      <c r="X439" s="7"/>
      <c r="Y439" s="207"/>
      <c r="Z439" s="7"/>
      <c r="AA439" s="207"/>
      <c r="AB439" s="7"/>
      <c r="AC439" s="7"/>
      <c r="AD439" s="7"/>
      <c r="AE439" s="7"/>
      <c r="AF439" s="468"/>
    </row>
    <row r="440" ht="16.5" customHeight="1">
      <c r="A440" s="7"/>
      <c r="B440" s="7"/>
      <c r="C440" s="49"/>
      <c r="D440" s="207"/>
      <c r="E440" s="7"/>
      <c r="F440" s="7"/>
      <c r="G440" s="7"/>
      <c r="H440" s="7"/>
      <c r="I440" s="207"/>
      <c r="J440" s="7"/>
      <c r="K440" s="207"/>
      <c r="L440" s="7"/>
      <c r="M440" s="207"/>
      <c r="N440" s="7"/>
      <c r="O440" s="207"/>
      <c r="P440" s="7"/>
      <c r="Q440" s="7"/>
      <c r="R440" s="7"/>
      <c r="S440" s="7"/>
      <c r="T440" s="7"/>
      <c r="U440" s="7"/>
      <c r="V440" s="7"/>
      <c r="W440" s="207"/>
      <c r="X440" s="7"/>
      <c r="Y440" s="207"/>
      <c r="Z440" s="7"/>
      <c r="AA440" s="207"/>
      <c r="AB440" s="7"/>
      <c r="AC440" s="7"/>
      <c r="AD440" s="7"/>
      <c r="AE440" s="7"/>
      <c r="AF440" s="468"/>
    </row>
    <row r="441" ht="16.5" customHeight="1">
      <c r="A441" s="7"/>
      <c r="B441" s="7"/>
      <c r="C441" s="49"/>
      <c r="D441" s="207"/>
      <c r="E441" s="7"/>
      <c r="F441" s="7"/>
      <c r="G441" s="7"/>
      <c r="H441" s="7"/>
      <c r="I441" s="207"/>
      <c r="J441" s="7"/>
      <c r="K441" s="207"/>
      <c r="L441" s="7"/>
      <c r="M441" s="207"/>
      <c r="N441" s="7"/>
      <c r="O441" s="207"/>
      <c r="P441" s="7"/>
      <c r="Q441" s="7"/>
      <c r="R441" s="7"/>
      <c r="S441" s="7"/>
      <c r="T441" s="7"/>
      <c r="U441" s="7"/>
      <c r="V441" s="7"/>
      <c r="W441" s="207"/>
      <c r="X441" s="7"/>
      <c r="Y441" s="207"/>
      <c r="Z441" s="7"/>
      <c r="AA441" s="207"/>
      <c r="AB441" s="7"/>
      <c r="AC441" s="7"/>
      <c r="AD441" s="7"/>
      <c r="AE441" s="7"/>
      <c r="AF441" s="468"/>
    </row>
    <row r="442" ht="16.5" customHeight="1">
      <c r="A442" s="7"/>
      <c r="B442" s="7"/>
      <c r="C442" s="49"/>
      <c r="D442" s="207"/>
      <c r="E442" s="7"/>
      <c r="F442" s="7"/>
      <c r="G442" s="7"/>
      <c r="H442" s="7"/>
      <c r="I442" s="207"/>
      <c r="J442" s="7"/>
      <c r="K442" s="207"/>
      <c r="L442" s="7"/>
      <c r="M442" s="207"/>
      <c r="N442" s="7"/>
      <c r="O442" s="207"/>
      <c r="P442" s="7"/>
      <c r="Q442" s="7"/>
      <c r="R442" s="7"/>
      <c r="S442" s="7"/>
      <c r="T442" s="7"/>
      <c r="U442" s="7"/>
      <c r="V442" s="7"/>
      <c r="W442" s="207"/>
      <c r="X442" s="7"/>
      <c r="Y442" s="207"/>
      <c r="Z442" s="7"/>
      <c r="AA442" s="207"/>
      <c r="AB442" s="7"/>
      <c r="AC442" s="7"/>
      <c r="AD442" s="7"/>
      <c r="AE442" s="7"/>
      <c r="AF442" s="468"/>
    </row>
    <row r="443" ht="16.5" customHeight="1">
      <c r="A443" s="7"/>
      <c r="B443" s="7"/>
      <c r="C443" s="49"/>
      <c r="D443" s="207"/>
      <c r="E443" s="7"/>
      <c r="F443" s="7"/>
      <c r="G443" s="7"/>
      <c r="H443" s="7"/>
      <c r="I443" s="207"/>
      <c r="J443" s="7"/>
      <c r="K443" s="207"/>
      <c r="L443" s="7"/>
      <c r="M443" s="207"/>
      <c r="N443" s="7"/>
      <c r="O443" s="207"/>
      <c r="P443" s="7"/>
      <c r="Q443" s="7"/>
      <c r="R443" s="7"/>
      <c r="S443" s="7"/>
      <c r="T443" s="7"/>
      <c r="U443" s="7"/>
      <c r="V443" s="7"/>
      <c r="W443" s="207"/>
      <c r="X443" s="7"/>
      <c r="Y443" s="207"/>
      <c r="Z443" s="7"/>
      <c r="AA443" s="207"/>
      <c r="AB443" s="7"/>
      <c r="AC443" s="7"/>
      <c r="AD443" s="7"/>
      <c r="AE443" s="7"/>
      <c r="AF443" s="468"/>
    </row>
    <row r="444" ht="16.5" customHeight="1">
      <c r="A444" s="7"/>
      <c r="B444" s="7"/>
      <c r="C444" s="49"/>
      <c r="D444" s="207"/>
      <c r="E444" s="7"/>
      <c r="F444" s="7"/>
      <c r="G444" s="7"/>
      <c r="H444" s="7"/>
      <c r="I444" s="207"/>
      <c r="J444" s="7"/>
      <c r="K444" s="207"/>
      <c r="L444" s="7"/>
      <c r="M444" s="207"/>
      <c r="N444" s="7"/>
      <c r="O444" s="207"/>
      <c r="P444" s="7"/>
      <c r="Q444" s="7"/>
      <c r="R444" s="7"/>
      <c r="S444" s="7"/>
      <c r="T444" s="7"/>
      <c r="U444" s="7"/>
      <c r="V444" s="7"/>
      <c r="W444" s="207"/>
      <c r="X444" s="7"/>
      <c r="Y444" s="207"/>
      <c r="Z444" s="7"/>
      <c r="AA444" s="207"/>
      <c r="AB444" s="7"/>
      <c r="AC444" s="7"/>
      <c r="AD444" s="7"/>
      <c r="AE444" s="7"/>
      <c r="AF444" s="468"/>
    </row>
    <row r="445" ht="16.5" customHeight="1">
      <c r="A445" s="7"/>
      <c r="B445" s="7"/>
      <c r="C445" s="49"/>
      <c r="D445" s="207"/>
      <c r="E445" s="7"/>
      <c r="F445" s="7"/>
      <c r="G445" s="7"/>
      <c r="H445" s="7"/>
      <c r="I445" s="207"/>
      <c r="J445" s="7"/>
      <c r="K445" s="207"/>
      <c r="L445" s="7"/>
      <c r="M445" s="207"/>
      <c r="N445" s="7"/>
      <c r="O445" s="207"/>
      <c r="P445" s="7"/>
      <c r="Q445" s="7"/>
      <c r="R445" s="7"/>
      <c r="S445" s="7"/>
      <c r="T445" s="7"/>
      <c r="U445" s="7"/>
      <c r="V445" s="7"/>
      <c r="W445" s="207"/>
      <c r="X445" s="7"/>
      <c r="Y445" s="207"/>
      <c r="Z445" s="7"/>
      <c r="AA445" s="207"/>
      <c r="AB445" s="7"/>
      <c r="AC445" s="7"/>
      <c r="AD445" s="7"/>
      <c r="AE445" s="7"/>
      <c r="AF445" s="468"/>
    </row>
    <row r="446" ht="16.5" customHeight="1">
      <c r="A446" s="7"/>
      <c r="B446" s="7"/>
      <c r="C446" s="49"/>
      <c r="D446" s="207"/>
      <c r="E446" s="7"/>
      <c r="F446" s="7"/>
      <c r="G446" s="7"/>
      <c r="H446" s="7"/>
      <c r="I446" s="207"/>
      <c r="J446" s="7"/>
      <c r="K446" s="207"/>
      <c r="L446" s="7"/>
      <c r="M446" s="207"/>
      <c r="N446" s="7"/>
      <c r="O446" s="207"/>
      <c r="P446" s="7"/>
      <c r="Q446" s="7"/>
      <c r="R446" s="7"/>
      <c r="S446" s="7"/>
      <c r="T446" s="7"/>
      <c r="U446" s="7"/>
      <c r="V446" s="7"/>
      <c r="W446" s="207"/>
      <c r="X446" s="7"/>
      <c r="Y446" s="207"/>
      <c r="Z446" s="7"/>
      <c r="AA446" s="207"/>
      <c r="AB446" s="7"/>
      <c r="AC446" s="7"/>
      <c r="AD446" s="7"/>
      <c r="AE446" s="7"/>
      <c r="AF446" s="468"/>
    </row>
    <row r="447" ht="16.5" customHeight="1">
      <c r="A447" s="7"/>
      <c r="B447" s="7"/>
      <c r="C447" s="49"/>
      <c r="D447" s="207"/>
      <c r="E447" s="7"/>
      <c r="F447" s="7"/>
      <c r="G447" s="7"/>
      <c r="H447" s="7"/>
      <c r="I447" s="207"/>
      <c r="J447" s="7"/>
      <c r="K447" s="207"/>
      <c r="L447" s="7"/>
      <c r="M447" s="207"/>
      <c r="N447" s="7"/>
      <c r="O447" s="207"/>
      <c r="P447" s="7"/>
      <c r="Q447" s="7"/>
      <c r="R447" s="7"/>
      <c r="S447" s="7"/>
      <c r="T447" s="7"/>
      <c r="U447" s="7"/>
      <c r="V447" s="7"/>
      <c r="W447" s="207"/>
      <c r="X447" s="7"/>
      <c r="Y447" s="207"/>
      <c r="Z447" s="7"/>
      <c r="AA447" s="207"/>
      <c r="AB447" s="7"/>
      <c r="AC447" s="7"/>
      <c r="AD447" s="7"/>
      <c r="AE447" s="7"/>
      <c r="AF447" s="468"/>
    </row>
    <row r="448" ht="16.5" customHeight="1">
      <c r="A448" s="7"/>
      <c r="B448" s="7"/>
      <c r="C448" s="49"/>
      <c r="D448" s="207"/>
      <c r="E448" s="7"/>
      <c r="F448" s="7"/>
      <c r="G448" s="7"/>
      <c r="H448" s="7"/>
      <c r="I448" s="207"/>
      <c r="J448" s="7"/>
      <c r="K448" s="207"/>
      <c r="L448" s="7"/>
      <c r="M448" s="207"/>
      <c r="N448" s="7"/>
      <c r="O448" s="207"/>
      <c r="P448" s="7"/>
      <c r="Q448" s="7"/>
      <c r="R448" s="7"/>
      <c r="S448" s="7"/>
      <c r="T448" s="7"/>
      <c r="U448" s="7"/>
      <c r="V448" s="7"/>
      <c r="W448" s="207"/>
      <c r="X448" s="7"/>
      <c r="Y448" s="207"/>
      <c r="Z448" s="7"/>
      <c r="AA448" s="207"/>
      <c r="AB448" s="7"/>
      <c r="AC448" s="7"/>
      <c r="AD448" s="7"/>
      <c r="AE448" s="7"/>
      <c r="AF448" s="468"/>
    </row>
    <row r="449" ht="16.5" customHeight="1">
      <c r="A449" s="7"/>
      <c r="B449" s="7"/>
      <c r="C449" s="49"/>
      <c r="D449" s="207"/>
      <c r="E449" s="7"/>
      <c r="F449" s="7"/>
      <c r="G449" s="7"/>
      <c r="H449" s="7"/>
      <c r="I449" s="207"/>
      <c r="J449" s="7"/>
      <c r="K449" s="207"/>
      <c r="L449" s="7"/>
      <c r="M449" s="207"/>
      <c r="N449" s="7"/>
      <c r="O449" s="207"/>
      <c r="P449" s="7"/>
      <c r="Q449" s="7"/>
      <c r="R449" s="7"/>
      <c r="S449" s="7"/>
      <c r="T449" s="7"/>
      <c r="U449" s="7"/>
      <c r="V449" s="7"/>
      <c r="W449" s="207"/>
      <c r="X449" s="7"/>
      <c r="Y449" s="207"/>
      <c r="Z449" s="7"/>
      <c r="AA449" s="207"/>
      <c r="AB449" s="7"/>
      <c r="AC449" s="7"/>
      <c r="AD449" s="7"/>
      <c r="AE449" s="7"/>
      <c r="AF449" s="468"/>
    </row>
    <row r="450" ht="16.5" customHeight="1">
      <c r="A450" s="7"/>
      <c r="B450" s="7"/>
      <c r="C450" s="49"/>
      <c r="D450" s="207"/>
      <c r="E450" s="7"/>
      <c r="F450" s="7"/>
      <c r="G450" s="7"/>
      <c r="H450" s="7"/>
      <c r="I450" s="207"/>
      <c r="J450" s="7"/>
      <c r="K450" s="207"/>
      <c r="L450" s="7"/>
      <c r="M450" s="207"/>
      <c r="N450" s="7"/>
      <c r="O450" s="207"/>
      <c r="P450" s="7"/>
      <c r="Q450" s="7"/>
      <c r="R450" s="7"/>
      <c r="S450" s="7"/>
      <c r="T450" s="7"/>
      <c r="U450" s="7"/>
      <c r="V450" s="7"/>
      <c r="W450" s="207"/>
      <c r="X450" s="7"/>
      <c r="Y450" s="207"/>
      <c r="Z450" s="7"/>
      <c r="AA450" s="207"/>
      <c r="AB450" s="7"/>
      <c r="AC450" s="7"/>
      <c r="AD450" s="7"/>
      <c r="AE450" s="7"/>
      <c r="AF450" s="468"/>
    </row>
    <row r="451" ht="16.5" customHeight="1">
      <c r="A451" s="7"/>
      <c r="B451" s="7"/>
      <c r="C451" s="49"/>
      <c r="D451" s="207"/>
      <c r="E451" s="7"/>
      <c r="F451" s="7"/>
      <c r="G451" s="7"/>
      <c r="H451" s="7"/>
      <c r="I451" s="207"/>
      <c r="J451" s="7"/>
      <c r="K451" s="207"/>
      <c r="L451" s="7"/>
      <c r="M451" s="207"/>
      <c r="N451" s="7"/>
      <c r="O451" s="207"/>
      <c r="P451" s="7"/>
      <c r="Q451" s="7"/>
      <c r="R451" s="7"/>
      <c r="S451" s="7"/>
      <c r="T451" s="7"/>
      <c r="U451" s="7"/>
      <c r="V451" s="7"/>
      <c r="W451" s="207"/>
      <c r="X451" s="7"/>
      <c r="Y451" s="207"/>
      <c r="Z451" s="7"/>
      <c r="AA451" s="207"/>
      <c r="AB451" s="7"/>
      <c r="AC451" s="7"/>
      <c r="AD451" s="7"/>
      <c r="AE451" s="7"/>
      <c r="AF451" s="468"/>
    </row>
    <row r="452" ht="16.5" customHeight="1">
      <c r="A452" s="7"/>
      <c r="B452" s="7"/>
      <c r="C452" s="49"/>
      <c r="D452" s="207"/>
      <c r="E452" s="7"/>
      <c r="F452" s="7"/>
      <c r="G452" s="7"/>
      <c r="H452" s="7"/>
      <c r="I452" s="207"/>
      <c r="J452" s="7"/>
      <c r="K452" s="207"/>
      <c r="L452" s="7"/>
      <c r="M452" s="207"/>
      <c r="N452" s="7"/>
      <c r="O452" s="207"/>
      <c r="P452" s="7"/>
      <c r="Q452" s="7"/>
      <c r="R452" s="7"/>
      <c r="S452" s="7"/>
      <c r="T452" s="7"/>
      <c r="U452" s="7"/>
      <c r="V452" s="7"/>
      <c r="W452" s="207"/>
      <c r="X452" s="7"/>
      <c r="Y452" s="207"/>
      <c r="Z452" s="7"/>
      <c r="AA452" s="207"/>
      <c r="AB452" s="7"/>
      <c r="AC452" s="7"/>
      <c r="AD452" s="7"/>
      <c r="AE452" s="7"/>
      <c r="AF452" s="468"/>
    </row>
    <row r="453" ht="16.5" customHeight="1">
      <c r="A453" s="7"/>
      <c r="B453" s="7"/>
      <c r="C453" s="49"/>
      <c r="D453" s="207"/>
      <c r="E453" s="7"/>
      <c r="F453" s="7"/>
      <c r="G453" s="7"/>
      <c r="H453" s="7"/>
      <c r="I453" s="207"/>
      <c r="J453" s="7"/>
      <c r="K453" s="207"/>
      <c r="L453" s="7"/>
      <c r="M453" s="207"/>
      <c r="N453" s="7"/>
      <c r="O453" s="207"/>
      <c r="P453" s="7"/>
      <c r="Q453" s="7"/>
      <c r="R453" s="7"/>
      <c r="S453" s="7"/>
      <c r="T453" s="7"/>
      <c r="U453" s="7"/>
      <c r="V453" s="7"/>
      <c r="W453" s="207"/>
      <c r="X453" s="7"/>
      <c r="Y453" s="207"/>
      <c r="Z453" s="7"/>
      <c r="AA453" s="207"/>
      <c r="AB453" s="7"/>
      <c r="AC453" s="7"/>
      <c r="AD453" s="7"/>
      <c r="AE453" s="7"/>
      <c r="AF453" s="468"/>
    </row>
    <row r="454" ht="16.5" customHeight="1">
      <c r="A454" s="7"/>
      <c r="B454" s="7"/>
      <c r="C454" s="49"/>
      <c r="D454" s="207"/>
      <c r="E454" s="7"/>
      <c r="F454" s="7"/>
      <c r="G454" s="7"/>
      <c r="H454" s="7"/>
      <c r="I454" s="207"/>
      <c r="J454" s="7"/>
      <c r="K454" s="207"/>
      <c r="L454" s="7"/>
      <c r="M454" s="207"/>
      <c r="N454" s="7"/>
      <c r="O454" s="207"/>
      <c r="P454" s="7"/>
      <c r="Q454" s="7"/>
      <c r="R454" s="7"/>
      <c r="S454" s="7"/>
      <c r="T454" s="7"/>
      <c r="U454" s="7"/>
      <c r="V454" s="7"/>
      <c r="W454" s="207"/>
      <c r="X454" s="7"/>
      <c r="Y454" s="207"/>
      <c r="Z454" s="7"/>
      <c r="AA454" s="207"/>
      <c r="AB454" s="7"/>
      <c r="AC454" s="7"/>
      <c r="AD454" s="7"/>
      <c r="AE454" s="7"/>
      <c r="AF454" s="468"/>
    </row>
    <row r="455" ht="16.5" customHeight="1">
      <c r="A455" s="7"/>
      <c r="B455" s="7"/>
      <c r="C455" s="49"/>
      <c r="D455" s="207"/>
      <c r="E455" s="7"/>
      <c r="F455" s="7"/>
      <c r="G455" s="7"/>
      <c r="H455" s="7"/>
      <c r="I455" s="207"/>
      <c r="J455" s="7"/>
      <c r="K455" s="207"/>
      <c r="L455" s="7"/>
      <c r="M455" s="207"/>
      <c r="N455" s="7"/>
      <c r="O455" s="207"/>
      <c r="P455" s="7"/>
      <c r="Q455" s="7"/>
      <c r="R455" s="7"/>
      <c r="S455" s="7"/>
      <c r="T455" s="7"/>
      <c r="U455" s="7"/>
      <c r="V455" s="7"/>
      <c r="W455" s="207"/>
      <c r="X455" s="7"/>
      <c r="Y455" s="207"/>
      <c r="Z455" s="7"/>
      <c r="AA455" s="207"/>
      <c r="AB455" s="7"/>
      <c r="AC455" s="7"/>
      <c r="AD455" s="7"/>
      <c r="AE455" s="7"/>
      <c r="AF455" s="468"/>
    </row>
    <row r="456" ht="16.5" customHeight="1">
      <c r="A456" s="7"/>
      <c r="B456" s="7"/>
      <c r="C456" s="49"/>
      <c r="D456" s="207"/>
      <c r="E456" s="7"/>
      <c r="F456" s="7"/>
      <c r="G456" s="7"/>
      <c r="H456" s="7"/>
      <c r="I456" s="207"/>
      <c r="J456" s="7"/>
      <c r="K456" s="207"/>
      <c r="L456" s="7"/>
      <c r="M456" s="207"/>
      <c r="N456" s="7"/>
      <c r="O456" s="207"/>
      <c r="P456" s="7"/>
      <c r="Q456" s="7"/>
      <c r="R456" s="7"/>
      <c r="S456" s="7"/>
      <c r="T456" s="7"/>
      <c r="U456" s="7"/>
      <c r="V456" s="7"/>
      <c r="W456" s="207"/>
      <c r="X456" s="7"/>
      <c r="Y456" s="207"/>
      <c r="Z456" s="7"/>
      <c r="AA456" s="207"/>
      <c r="AB456" s="7"/>
      <c r="AC456" s="7"/>
      <c r="AD456" s="7"/>
      <c r="AE456" s="7"/>
      <c r="AF456" s="468"/>
    </row>
    <row r="457" ht="16.5" customHeight="1">
      <c r="A457" s="7"/>
      <c r="B457" s="7"/>
      <c r="C457" s="49"/>
      <c r="D457" s="207"/>
      <c r="E457" s="7"/>
      <c r="F457" s="7"/>
      <c r="G457" s="7"/>
      <c r="H457" s="7"/>
      <c r="I457" s="207"/>
      <c r="J457" s="7"/>
      <c r="K457" s="207"/>
      <c r="L457" s="7"/>
      <c r="M457" s="207"/>
      <c r="N457" s="7"/>
      <c r="O457" s="207"/>
      <c r="P457" s="7"/>
      <c r="Q457" s="7"/>
      <c r="R457" s="7"/>
      <c r="S457" s="7"/>
      <c r="T457" s="7"/>
      <c r="U457" s="7"/>
      <c r="V457" s="7"/>
      <c r="W457" s="207"/>
      <c r="X457" s="7"/>
      <c r="Y457" s="207"/>
      <c r="Z457" s="7"/>
      <c r="AA457" s="207"/>
      <c r="AB457" s="7"/>
      <c r="AC457" s="7"/>
      <c r="AD457" s="7"/>
      <c r="AE457" s="7"/>
      <c r="AF457" s="468"/>
    </row>
    <row r="458" ht="16.5" customHeight="1">
      <c r="A458" s="7"/>
      <c r="B458" s="7"/>
      <c r="C458" s="49"/>
      <c r="D458" s="207"/>
      <c r="E458" s="7"/>
      <c r="F458" s="7"/>
      <c r="G458" s="7"/>
      <c r="H458" s="7"/>
      <c r="I458" s="207"/>
      <c r="J458" s="7"/>
      <c r="K458" s="207"/>
      <c r="L458" s="7"/>
      <c r="M458" s="207"/>
      <c r="N458" s="7"/>
      <c r="O458" s="207"/>
      <c r="P458" s="7"/>
      <c r="Q458" s="7"/>
      <c r="R458" s="7"/>
      <c r="S458" s="7"/>
      <c r="T458" s="7"/>
      <c r="U458" s="7"/>
      <c r="V458" s="7"/>
      <c r="W458" s="207"/>
      <c r="X458" s="7"/>
      <c r="Y458" s="207"/>
      <c r="Z458" s="7"/>
      <c r="AA458" s="207"/>
      <c r="AB458" s="7"/>
      <c r="AC458" s="7"/>
      <c r="AD458" s="7"/>
      <c r="AE458" s="7"/>
      <c r="AF458" s="468"/>
    </row>
    <row r="459" ht="16.5" customHeight="1">
      <c r="A459" s="7"/>
      <c r="B459" s="7"/>
      <c r="C459" s="49"/>
      <c r="D459" s="207"/>
      <c r="E459" s="7"/>
      <c r="F459" s="7"/>
      <c r="G459" s="7"/>
      <c r="H459" s="7"/>
      <c r="I459" s="207"/>
      <c r="J459" s="7"/>
      <c r="K459" s="207"/>
      <c r="L459" s="7"/>
      <c r="M459" s="207"/>
      <c r="N459" s="7"/>
      <c r="O459" s="207"/>
      <c r="P459" s="7"/>
      <c r="Q459" s="7"/>
      <c r="R459" s="7"/>
      <c r="S459" s="7"/>
      <c r="T459" s="7"/>
      <c r="U459" s="7"/>
      <c r="V459" s="7"/>
      <c r="W459" s="207"/>
      <c r="X459" s="7"/>
      <c r="Y459" s="207"/>
      <c r="Z459" s="7"/>
      <c r="AA459" s="207"/>
      <c r="AB459" s="7"/>
      <c r="AC459" s="7"/>
      <c r="AD459" s="7"/>
      <c r="AE459" s="7"/>
      <c r="AF459" s="468"/>
    </row>
    <row r="460" ht="16.5" customHeight="1">
      <c r="A460" s="7"/>
      <c r="B460" s="7"/>
      <c r="C460" s="49"/>
      <c r="D460" s="207"/>
      <c r="E460" s="7"/>
      <c r="F460" s="7"/>
      <c r="G460" s="7"/>
      <c r="H460" s="7"/>
      <c r="I460" s="207"/>
      <c r="J460" s="7"/>
      <c r="K460" s="207"/>
      <c r="L460" s="7"/>
      <c r="M460" s="207"/>
      <c r="N460" s="7"/>
      <c r="O460" s="207"/>
      <c r="P460" s="7"/>
      <c r="Q460" s="7"/>
      <c r="R460" s="7"/>
      <c r="S460" s="7"/>
      <c r="T460" s="7"/>
      <c r="U460" s="7"/>
      <c r="V460" s="7"/>
      <c r="W460" s="207"/>
      <c r="X460" s="7"/>
      <c r="Y460" s="207"/>
      <c r="Z460" s="7"/>
      <c r="AA460" s="207"/>
      <c r="AB460" s="7"/>
      <c r="AC460" s="7"/>
      <c r="AD460" s="7"/>
      <c r="AE460" s="7"/>
      <c r="AF460" s="468"/>
    </row>
    <row r="461" ht="16.5" customHeight="1">
      <c r="A461" s="7"/>
      <c r="B461" s="7"/>
      <c r="C461" s="49"/>
      <c r="D461" s="207"/>
      <c r="E461" s="7"/>
      <c r="F461" s="7"/>
      <c r="G461" s="7"/>
      <c r="H461" s="7"/>
      <c r="I461" s="207"/>
      <c r="J461" s="7"/>
      <c r="K461" s="207"/>
      <c r="L461" s="7"/>
      <c r="M461" s="207"/>
      <c r="N461" s="7"/>
      <c r="O461" s="207"/>
      <c r="P461" s="7"/>
      <c r="Q461" s="7"/>
      <c r="R461" s="7"/>
      <c r="S461" s="7"/>
      <c r="T461" s="7"/>
      <c r="U461" s="7"/>
      <c r="V461" s="7"/>
      <c r="W461" s="207"/>
      <c r="X461" s="7"/>
      <c r="Y461" s="207"/>
      <c r="Z461" s="7"/>
      <c r="AA461" s="207"/>
      <c r="AB461" s="7"/>
      <c r="AC461" s="7"/>
      <c r="AD461" s="7"/>
      <c r="AE461" s="7"/>
      <c r="AF461" s="468"/>
    </row>
    <row r="462" ht="16.5" customHeight="1">
      <c r="A462" s="7"/>
      <c r="B462" s="7"/>
      <c r="C462" s="49"/>
      <c r="D462" s="207"/>
      <c r="E462" s="7"/>
      <c r="F462" s="7"/>
      <c r="G462" s="7"/>
      <c r="H462" s="7"/>
      <c r="I462" s="207"/>
      <c r="J462" s="7"/>
      <c r="K462" s="207"/>
      <c r="L462" s="7"/>
      <c r="M462" s="207"/>
      <c r="N462" s="7"/>
      <c r="O462" s="207"/>
      <c r="P462" s="7"/>
      <c r="Q462" s="7"/>
      <c r="R462" s="7"/>
      <c r="S462" s="7"/>
      <c r="T462" s="7"/>
      <c r="U462" s="7"/>
      <c r="V462" s="7"/>
      <c r="W462" s="207"/>
      <c r="X462" s="7"/>
      <c r="Y462" s="207"/>
      <c r="Z462" s="7"/>
      <c r="AA462" s="207"/>
      <c r="AB462" s="7"/>
      <c r="AC462" s="7"/>
      <c r="AD462" s="7"/>
      <c r="AE462" s="7"/>
      <c r="AF462" s="468"/>
    </row>
    <row r="463" ht="16.5" customHeight="1">
      <c r="A463" s="7"/>
      <c r="B463" s="7"/>
      <c r="C463" s="49"/>
      <c r="D463" s="207"/>
      <c r="E463" s="7"/>
      <c r="F463" s="7"/>
      <c r="G463" s="7"/>
      <c r="H463" s="7"/>
      <c r="I463" s="207"/>
      <c r="J463" s="7"/>
      <c r="K463" s="207"/>
      <c r="L463" s="7"/>
      <c r="M463" s="207"/>
      <c r="N463" s="7"/>
      <c r="O463" s="207"/>
      <c r="P463" s="7"/>
      <c r="Q463" s="7"/>
      <c r="R463" s="7"/>
      <c r="S463" s="7"/>
      <c r="T463" s="7"/>
      <c r="U463" s="7"/>
      <c r="V463" s="7"/>
      <c r="W463" s="207"/>
      <c r="X463" s="7"/>
      <c r="Y463" s="207"/>
      <c r="Z463" s="7"/>
      <c r="AA463" s="207"/>
      <c r="AB463" s="7"/>
      <c r="AC463" s="7"/>
      <c r="AD463" s="7"/>
      <c r="AE463" s="7"/>
      <c r="AF463" s="468"/>
    </row>
    <row r="464" ht="16.5" customHeight="1">
      <c r="A464" s="7"/>
      <c r="B464" s="7"/>
      <c r="C464" s="49"/>
      <c r="D464" s="207"/>
      <c r="E464" s="7"/>
      <c r="F464" s="7"/>
      <c r="G464" s="7"/>
      <c r="H464" s="7"/>
      <c r="I464" s="207"/>
      <c r="J464" s="7"/>
      <c r="K464" s="207"/>
      <c r="L464" s="7"/>
      <c r="M464" s="207"/>
      <c r="N464" s="7"/>
      <c r="O464" s="207"/>
      <c r="P464" s="7"/>
      <c r="Q464" s="7"/>
      <c r="R464" s="7"/>
      <c r="S464" s="7"/>
      <c r="T464" s="7"/>
      <c r="U464" s="7"/>
      <c r="V464" s="7"/>
      <c r="W464" s="207"/>
      <c r="X464" s="7"/>
      <c r="Y464" s="207"/>
      <c r="Z464" s="7"/>
      <c r="AA464" s="207"/>
      <c r="AB464" s="7"/>
      <c r="AC464" s="7"/>
      <c r="AD464" s="7"/>
      <c r="AE464" s="7"/>
      <c r="AF464" s="468"/>
    </row>
    <row r="465" ht="16.5" customHeight="1">
      <c r="A465" s="7"/>
      <c r="B465" s="7"/>
      <c r="C465" s="49"/>
      <c r="D465" s="207"/>
      <c r="E465" s="7"/>
      <c r="F465" s="7"/>
      <c r="G465" s="7"/>
      <c r="H465" s="7"/>
      <c r="I465" s="207"/>
      <c r="J465" s="7"/>
      <c r="K465" s="207"/>
      <c r="L465" s="7"/>
      <c r="M465" s="207"/>
      <c r="N465" s="7"/>
      <c r="O465" s="207"/>
      <c r="P465" s="7"/>
      <c r="Q465" s="7"/>
      <c r="R465" s="7"/>
      <c r="S465" s="7"/>
      <c r="T465" s="7"/>
      <c r="U465" s="7"/>
      <c r="V465" s="7"/>
      <c r="W465" s="207"/>
      <c r="X465" s="7"/>
      <c r="Y465" s="207"/>
      <c r="Z465" s="7"/>
      <c r="AA465" s="207"/>
      <c r="AB465" s="7"/>
      <c r="AC465" s="7"/>
      <c r="AD465" s="7"/>
      <c r="AE465" s="7"/>
      <c r="AF465" s="468"/>
    </row>
    <row r="466" ht="16.5" customHeight="1">
      <c r="A466" s="7"/>
      <c r="B466" s="7"/>
      <c r="C466" s="49"/>
      <c r="D466" s="207"/>
      <c r="E466" s="7"/>
      <c r="F466" s="7"/>
      <c r="G466" s="7"/>
      <c r="H466" s="7"/>
      <c r="I466" s="207"/>
      <c r="J466" s="7"/>
      <c r="K466" s="207"/>
      <c r="L466" s="7"/>
      <c r="M466" s="207"/>
      <c r="N466" s="7"/>
      <c r="O466" s="207"/>
      <c r="P466" s="7"/>
      <c r="Q466" s="7"/>
      <c r="R466" s="7"/>
      <c r="S466" s="7"/>
      <c r="T466" s="7"/>
      <c r="U466" s="7"/>
      <c r="V466" s="7"/>
      <c r="W466" s="207"/>
      <c r="X466" s="7"/>
      <c r="Y466" s="207"/>
      <c r="Z466" s="7"/>
      <c r="AA466" s="207"/>
      <c r="AB466" s="7"/>
      <c r="AC466" s="7"/>
      <c r="AD466" s="7"/>
      <c r="AE466" s="7"/>
      <c r="AF466" s="468"/>
    </row>
    <row r="467" ht="16.5" customHeight="1">
      <c r="A467" s="7"/>
      <c r="B467" s="7"/>
      <c r="C467" s="49"/>
      <c r="D467" s="207"/>
      <c r="E467" s="7"/>
      <c r="F467" s="7"/>
      <c r="G467" s="7"/>
      <c r="H467" s="7"/>
      <c r="I467" s="207"/>
      <c r="J467" s="7"/>
      <c r="K467" s="207"/>
      <c r="L467" s="7"/>
      <c r="M467" s="207"/>
      <c r="N467" s="7"/>
      <c r="O467" s="207"/>
      <c r="P467" s="7"/>
      <c r="Q467" s="7"/>
      <c r="R467" s="7"/>
      <c r="S467" s="7"/>
      <c r="T467" s="7"/>
      <c r="U467" s="7"/>
      <c r="V467" s="7"/>
      <c r="W467" s="207"/>
      <c r="X467" s="7"/>
      <c r="Y467" s="207"/>
      <c r="Z467" s="7"/>
      <c r="AA467" s="207"/>
      <c r="AB467" s="7"/>
      <c r="AC467" s="7"/>
      <c r="AD467" s="7"/>
      <c r="AE467" s="7"/>
      <c r="AF467" s="468"/>
    </row>
    <row r="468" ht="16.5" customHeight="1">
      <c r="A468" s="7"/>
      <c r="B468" s="7"/>
      <c r="C468" s="49"/>
      <c r="D468" s="207"/>
      <c r="E468" s="7"/>
      <c r="F468" s="7"/>
      <c r="G468" s="7"/>
      <c r="H468" s="7"/>
      <c r="I468" s="207"/>
      <c r="J468" s="7"/>
      <c r="K468" s="207"/>
      <c r="L468" s="7"/>
      <c r="M468" s="207"/>
      <c r="N468" s="7"/>
      <c r="O468" s="207"/>
      <c r="P468" s="7"/>
      <c r="Q468" s="7"/>
      <c r="R468" s="7"/>
      <c r="S468" s="7"/>
      <c r="T468" s="7"/>
      <c r="U468" s="7"/>
      <c r="V468" s="7"/>
      <c r="W468" s="207"/>
      <c r="X468" s="7"/>
      <c r="Y468" s="207"/>
      <c r="Z468" s="7"/>
      <c r="AA468" s="207"/>
      <c r="AB468" s="7"/>
      <c r="AC468" s="7"/>
      <c r="AD468" s="7"/>
      <c r="AE468" s="7"/>
      <c r="AF468" s="468"/>
    </row>
    <row r="469" ht="16.5" customHeight="1">
      <c r="A469" s="7"/>
      <c r="B469" s="7"/>
      <c r="C469" s="49"/>
      <c r="D469" s="207"/>
      <c r="E469" s="7"/>
      <c r="F469" s="7"/>
      <c r="G469" s="7"/>
      <c r="H469" s="7"/>
      <c r="I469" s="207"/>
      <c r="J469" s="7"/>
      <c r="K469" s="207"/>
      <c r="L469" s="7"/>
      <c r="M469" s="207"/>
      <c r="N469" s="7"/>
      <c r="O469" s="207"/>
      <c r="P469" s="7"/>
      <c r="Q469" s="7"/>
      <c r="R469" s="7"/>
      <c r="S469" s="7"/>
      <c r="T469" s="7"/>
      <c r="U469" s="7"/>
      <c r="V469" s="7"/>
      <c r="W469" s="207"/>
      <c r="X469" s="7"/>
      <c r="Y469" s="207"/>
      <c r="Z469" s="7"/>
      <c r="AA469" s="207"/>
      <c r="AB469" s="7"/>
      <c r="AC469" s="7"/>
      <c r="AD469" s="7"/>
      <c r="AE469" s="7"/>
      <c r="AF469" s="468"/>
    </row>
    <row r="470" ht="16.5" customHeight="1">
      <c r="A470" s="7"/>
      <c r="B470" s="7"/>
      <c r="C470" s="49"/>
      <c r="D470" s="207"/>
      <c r="E470" s="7"/>
      <c r="F470" s="7"/>
      <c r="G470" s="7"/>
      <c r="H470" s="7"/>
      <c r="I470" s="207"/>
      <c r="J470" s="7"/>
      <c r="K470" s="207"/>
      <c r="L470" s="7"/>
      <c r="M470" s="207"/>
      <c r="N470" s="7"/>
      <c r="O470" s="207"/>
      <c r="P470" s="7"/>
      <c r="Q470" s="7"/>
      <c r="R470" s="7"/>
      <c r="S470" s="7"/>
      <c r="T470" s="7"/>
      <c r="U470" s="7"/>
      <c r="V470" s="7"/>
      <c r="W470" s="207"/>
      <c r="X470" s="7"/>
      <c r="Y470" s="207"/>
      <c r="Z470" s="7"/>
      <c r="AA470" s="207"/>
      <c r="AB470" s="7"/>
      <c r="AC470" s="7"/>
      <c r="AD470" s="7"/>
      <c r="AE470" s="7"/>
      <c r="AF470" s="468"/>
    </row>
    <row r="471" ht="16.5" customHeight="1">
      <c r="A471" s="7"/>
      <c r="B471" s="7"/>
      <c r="C471" s="49"/>
      <c r="D471" s="207"/>
      <c r="E471" s="7"/>
      <c r="F471" s="7"/>
      <c r="G471" s="7"/>
      <c r="H471" s="7"/>
      <c r="I471" s="207"/>
      <c r="J471" s="7"/>
      <c r="K471" s="207"/>
      <c r="L471" s="7"/>
      <c r="M471" s="207"/>
      <c r="N471" s="7"/>
      <c r="O471" s="207"/>
      <c r="P471" s="7"/>
      <c r="Q471" s="7"/>
      <c r="R471" s="7"/>
      <c r="S471" s="7"/>
      <c r="T471" s="7"/>
      <c r="U471" s="7"/>
      <c r="V471" s="7"/>
      <c r="W471" s="207"/>
      <c r="X471" s="7"/>
      <c r="Y471" s="207"/>
      <c r="Z471" s="7"/>
      <c r="AA471" s="207"/>
      <c r="AB471" s="7"/>
      <c r="AC471" s="7"/>
      <c r="AD471" s="7"/>
      <c r="AE471" s="7"/>
      <c r="AF471" s="468"/>
    </row>
    <row r="472" ht="16.5" customHeight="1">
      <c r="A472" s="7"/>
      <c r="B472" s="7"/>
      <c r="C472" s="49"/>
      <c r="D472" s="207"/>
      <c r="E472" s="7"/>
      <c r="F472" s="7"/>
      <c r="G472" s="7"/>
      <c r="H472" s="7"/>
      <c r="I472" s="207"/>
      <c r="J472" s="7"/>
      <c r="K472" s="207"/>
      <c r="L472" s="7"/>
      <c r="M472" s="207"/>
      <c r="N472" s="7"/>
      <c r="O472" s="207"/>
      <c r="P472" s="7"/>
      <c r="Q472" s="7"/>
      <c r="R472" s="7"/>
      <c r="S472" s="7"/>
      <c r="T472" s="7"/>
      <c r="U472" s="7"/>
      <c r="V472" s="7"/>
      <c r="W472" s="207"/>
      <c r="X472" s="7"/>
      <c r="Y472" s="207"/>
      <c r="Z472" s="7"/>
      <c r="AA472" s="207"/>
      <c r="AB472" s="7"/>
      <c r="AC472" s="7"/>
      <c r="AD472" s="7"/>
      <c r="AE472" s="7"/>
      <c r="AF472" s="468"/>
    </row>
    <row r="473" ht="16.5" customHeight="1">
      <c r="A473" s="7"/>
      <c r="B473" s="7"/>
      <c r="C473" s="49"/>
      <c r="D473" s="207"/>
      <c r="E473" s="7"/>
      <c r="F473" s="7"/>
      <c r="G473" s="7"/>
      <c r="H473" s="7"/>
      <c r="I473" s="207"/>
      <c r="J473" s="7"/>
      <c r="K473" s="207"/>
      <c r="L473" s="7"/>
      <c r="M473" s="207"/>
      <c r="N473" s="7"/>
      <c r="O473" s="207"/>
      <c r="P473" s="7"/>
      <c r="Q473" s="7"/>
      <c r="R473" s="7"/>
      <c r="S473" s="7"/>
      <c r="T473" s="7"/>
      <c r="U473" s="7"/>
      <c r="V473" s="7"/>
      <c r="W473" s="207"/>
      <c r="X473" s="7"/>
      <c r="Y473" s="207"/>
      <c r="Z473" s="7"/>
      <c r="AA473" s="207"/>
      <c r="AB473" s="7"/>
      <c r="AC473" s="7"/>
      <c r="AD473" s="7"/>
      <c r="AE473" s="7"/>
      <c r="AF473" s="468"/>
    </row>
    <row r="474" ht="16.5" customHeight="1">
      <c r="A474" s="7"/>
      <c r="B474" s="7"/>
      <c r="C474" s="49"/>
      <c r="D474" s="207"/>
      <c r="E474" s="7"/>
      <c r="F474" s="7"/>
      <c r="G474" s="7"/>
      <c r="H474" s="7"/>
      <c r="I474" s="207"/>
      <c r="J474" s="7"/>
      <c r="K474" s="207"/>
      <c r="L474" s="7"/>
      <c r="M474" s="207"/>
      <c r="N474" s="7"/>
      <c r="O474" s="207"/>
      <c r="P474" s="7"/>
      <c r="Q474" s="7"/>
      <c r="R474" s="7"/>
      <c r="S474" s="7"/>
      <c r="T474" s="7"/>
      <c r="U474" s="7"/>
      <c r="V474" s="7"/>
      <c r="W474" s="207"/>
      <c r="X474" s="7"/>
      <c r="Y474" s="207"/>
      <c r="Z474" s="7"/>
      <c r="AA474" s="207"/>
      <c r="AB474" s="7"/>
      <c r="AC474" s="7"/>
      <c r="AD474" s="7"/>
      <c r="AE474" s="7"/>
      <c r="AF474" s="468"/>
    </row>
    <row r="475" ht="16.5" customHeight="1">
      <c r="A475" s="7"/>
      <c r="B475" s="7"/>
      <c r="C475" s="49"/>
      <c r="D475" s="207"/>
      <c r="E475" s="7"/>
      <c r="F475" s="7"/>
      <c r="G475" s="7"/>
      <c r="H475" s="7"/>
      <c r="I475" s="207"/>
      <c r="J475" s="7"/>
      <c r="K475" s="207"/>
      <c r="L475" s="7"/>
      <c r="M475" s="207"/>
      <c r="N475" s="7"/>
      <c r="O475" s="207"/>
      <c r="P475" s="7"/>
      <c r="Q475" s="7"/>
      <c r="R475" s="7"/>
      <c r="S475" s="7"/>
      <c r="T475" s="7"/>
      <c r="U475" s="7"/>
      <c r="V475" s="7"/>
      <c r="W475" s="207"/>
      <c r="X475" s="7"/>
      <c r="Y475" s="207"/>
      <c r="Z475" s="7"/>
      <c r="AA475" s="207"/>
      <c r="AB475" s="7"/>
      <c r="AC475" s="7"/>
      <c r="AD475" s="7"/>
      <c r="AE475" s="7"/>
      <c r="AF475" s="468"/>
    </row>
    <row r="476" ht="16.5" customHeight="1">
      <c r="A476" s="7"/>
      <c r="B476" s="7"/>
      <c r="C476" s="49"/>
      <c r="D476" s="207"/>
      <c r="E476" s="7"/>
      <c r="F476" s="7"/>
      <c r="G476" s="7"/>
      <c r="H476" s="7"/>
      <c r="I476" s="207"/>
      <c r="J476" s="7"/>
      <c r="K476" s="207"/>
      <c r="L476" s="7"/>
      <c r="M476" s="207"/>
      <c r="N476" s="7"/>
      <c r="O476" s="207"/>
      <c r="P476" s="7"/>
      <c r="Q476" s="7"/>
      <c r="R476" s="7"/>
      <c r="S476" s="7"/>
      <c r="T476" s="7"/>
      <c r="U476" s="7"/>
      <c r="V476" s="7"/>
      <c r="W476" s="207"/>
      <c r="X476" s="7"/>
      <c r="Y476" s="207"/>
      <c r="Z476" s="7"/>
      <c r="AA476" s="207"/>
      <c r="AB476" s="7"/>
      <c r="AC476" s="7"/>
      <c r="AD476" s="7"/>
      <c r="AE476" s="7"/>
      <c r="AF476" s="468"/>
    </row>
    <row r="477" ht="16.5" customHeight="1">
      <c r="A477" s="7"/>
      <c r="B477" s="7"/>
      <c r="C477" s="49"/>
      <c r="D477" s="207"/>
      <c r="E477" s="7"/>
      <c r="F477" s="7"/>
      <c r="G477" s="7"/>
      <c r="H477" s="7"/>
      <c r="I477" s="207"/>
      <c r="J477" s="7"/>
      <c r="K477" s="207"/>
      <c r="L477" s="7"/>
      <c r="M477" s="207"/>
      <c r="N477" s="7"/>
      <c r="O477" s="207"/>
      <c r="P477" s="7"/>
      <c r="Q477" s="7"/>
      <c r="R477" s="7"/>
      <c r="S477" s="7"/>
      <c r="T477" s="7"/>
      <c r="U477" s="7"/>
      <c r="V477" s="7"/>
      <c r="W477" s="207"/>
      <c r="X477" s="7"/>
      <c r="Y477" s="207"/>
      <c r="Z477" s="7"/>
      <c r="AA477" s="207"/>
      <c r="AB477" s="7"/>
      <c r="AC477" s="7"/>
      <c r="AD477" s="7"/>
      <c r="AE477" s="7"/>
      <c r="AF477" s="468"/>
    </row>
    <row r="478" ht="16.5" customHeight="1">
      <c r="A478" s="7"/>
      <c r="B478" s="7"/>
      <c r="C478" s="49"/>
      <c r="D478" s="207"/>
      <c r="E478" s="7"/>
      <c r="F478" s="7"/>
      <c r="G478" s="7"/>
      <c r="H478" s="7"/>
      <c r="I478" s="207"/>
      <c r="J478" s="7"/>
      <c r="K478" s="207"/>
      <c r="L478" s="7"/>
      <c r="M478" s="207"/>
      <c r="N478" s="7"/>
      <c r="O478" s="207"/>
      <c r="P478" s="7"/>
      <c r="Q478" s="7"/>
      <c r="R478" s="7"/>
      <c r="S478" s="7"/>
      <c r="T478" s="7"/>
      <c r="U478" s="7"/>
      <c r="V478" s="7"/>
      <c r="W478" s="207"/>
      <c r="X478" s="7"/>
      <c r="Y478" s="207"/>
      <c r="Z478" s="7"/>
      <c r="AA478" s="207"/>
      <c r="AB478" s="7"/>
      <c r="AC478" s="7"/>
      <c r="AD478" s="7"/>
      <c r="AE478" s="7"/>
      <c r="AF478" s="468"/>
    </row>
    <row r="479" ht="16.5" customHeight="1">
      <c r="A479" s="7"/>
      <c r="B479" s="7"/>
      <c r="C479" s="49"/>
      <c r="D479" s="207"/>
      <c r="E479" s="7"/>
      <c r="F479" s="7"/>
      <c r="G479" s="7"/>
      <c r="H479" s="7"/>
      <c r="I479" s="207"/>
      <c r="J479" s="7"/>
      <c r="K479" s="207"/>
      <c r="L479" s="7"/>
      <c r="M479" s="207"/>
      <c r="N479" s="7"/>
      <c r="O479" s="207"/>
      <c r="P479" s="7"/>
      <c r="Q479" s="7"/>
      <c r="R479" s="7"/>
      <c r="S479" s="7"/>
      <c r="T479" s="7"/>
      <c r="U479" s="7"/>
      <c r="V479" s="7"/>
      <c r="W479" s="207"/>
      <c r="X479" s="7"/>
      <c r="Y479" s="207"/>
      <c r="Z479" s="7"/>
      <c r="AA479" s="207"/>
      <c r="AB479" s="7"/>
      <c r="AC479" s="7"/>
      <c r="AD479" s="7"/>
      <c r="AE479" s="7"/>
      <c r="AF479" s="468"/>
    </row>
    <row r="480" ht="16.5" customHeight="1">
      <c r="A480" s="7"/>
      <c r="B480" s="7"/>
      <c r="C480" s="49"/>
      <c r="D480" s="207"/>
      <c r="E480" s="7"/>
      <c r="F480" s="7"/>
      <c r="G480" s="7"/>
      <c r="H480" s="7"/>
      <c r="I480" s="207"/>
      <c r="J480" s="7"/>
      <c r="K480" s="207"/>
      <c r="L480" s="7"/>
      <c r="M480" s="207"/>
      <c r="N480" s="7"/>
      <c r="O480" s="207"/>
      <c r="P480" s="7"/>
      <c r="Q480" s="7"/>
      <c r="R480" s="7"/>
      <c r="S480" s="7"/>
      <c r="T480" s="7"/>
      <c r="U480" s="7"/>
      <c r="V480" s="7"/>
      <c r="W480" s="207"/>
      <c r="X480" s="7"/>
      <c r="Y480" s="207"/>
      <c r="Z480" s="7"/>
      <c r="AA480" s="207"/>
      <c r="AB480" s="7"/>
      <c r="AC480" s="7"/>
      <c r="AD480" s="7"/>
      <c r="AE480" s="7"/>
      <c r="AF480" s="468"/>
    </row>
    <row r="481" ht="16.5" customHeight="1">
      <c r="A481" s="7"/>
      <c r="B481" s="7"/>
      <c r="C481" s="49"/>
      <c r="D481" s="207"/>
      <c r="E481" s="7"/>
      <c r="F481" s="7"/>
      <c r="G481" s="7"/>
      <c r="H481" s="7"/>
      <c r="I481" s="207"/>
      <c r="J481" s="7"/>
      <c r="K481" s="207"/>
      <c r="L481" s="7"/>
      <c r="M481" s="207"/>
      <c r="N481" s="7"/>
      <c r="O481" s="207"/>
      <c r="P481" s="7"/>
      <c r="Q481" s="7"/>
      <c r="R481" s="7"/>
      <c r="S481" s="7"/>
      <c r="T481" s="7"/>
      <c r="U481" s="7"/>
      <c r="V481" s="7"/>
      <c r="W481" s="207"/>
      <c r="X481" s="7"/>
      <c r="Y481" s="207"/>
      <c r="Z481" s="7"/>
      <c r="AA481" s="207"/>
      <c r="AB481" s="7"/>
      <c r="AC481" s="7"/>
      <c r="AD481" s="7"/>
      <c r="AE481" s="7"/>
      <c r="AF481" s="468"/>
    </row>
    <row r="482" ht="16.5" customHeight="1">
      <c r="A482" s="7"/>
      <c r="B482" s="7"/>
      <c r="C482" s="49"/>
      <c r="D482" s="207"/>
      <c r="E482" s="7"/>
      <c r="F482" s="7"/>
      <c r="G482" s="7"/>
      <c r="H482" s="7"/>
      <c r="I482" s="207"/>
      <c r="J482" s="7"/>
      <c r="K482" s="207"/>
      <c r="L482" s="7"/>
      <c r="M482" s="207"/>
      <c r="N482" s="7"/>
      <c r="O482" s="207"/>
      <c r="P482" s="7"/>
      <c r="Q482" s="7"/>
      <c r="R482" s="7"/>
      <c r="S482" s="7"/>
      <c r="T482" s="7"/>
      <c r="U482" s="7"/>
      <c r="V482" s="7"/>
      <c r="W482" s="207"/>
      <c r="X482" s="7"/>
      <c r="Y482" s="207"/>
      <c r="Z482" s="7"/>
      <c r="AA482" s="207"/>
      <c r="AB482" s="7"/>
      <c r="AC482" s="7"/>
      <c r="AD482" s="7"/>
      <c r="AE482" s="7"/>
      <c r="AF482" s="468"/>
    </row>
    <row r="483" ht="16.5" customHeight="1">
      <c r="A483" s="7"/>
      <c r="B483" s="7"/>
      <c r="C483" s="49"/>
      <c r="D483" s="207"/>
      <c r="E483" s="7"/>
      <c r="F483" s="7"/>
      <c r="G483" s="7"/>
      <c r="H483" s="7"/>
      <c r="I483" s="207"/>
      <c r="J483" s="7"/>
      <c r="K483" s="207"/>
      <c r="L483" s="7"/>
      <c r="M483" s="207"/>
      <c r="N483" s="7"/>
      <c r="O483" s="207"/>
      <c r="P483" s="7"/>
      <c r="Q483" s="7"/>
      <c r="R483" s="7"/>
      <c r="S483" s="7"/>
      <c r="T483" s="7"/>
      <c r="U483" s="7"/>
      <c r="V483" s="7"/>
      <c r="W483" s="207"/>
      <c r="X483" s="7"/>
      <c r="Y483" s="207"/>
      <c r="Z483" s="7"/>
      <c r="AA483" s="207"/>
      <c r="AB483" s="7"/>
      <c r="AC483" s="7"/>
      <c r="AD483" s="7"/>
      <c r="AE483" s="7"/>
      <c r="AF483" s="468"/>
    </row>
    <row r="484" ht="16.5" customHeight="1">
      <c r="A484" s="7"/>
      <c r="B484" s="7"/>
      <c r="C484" s="49"/>
      <c r="D484" s="207"/>
      <c r="E484" s="7"/>
      <c r="F484" s="7"/>
      <c r="G484" s="7"/>
      <c r="H484" s="7"/>
      <c r="I484" s="207"/>
      <c r="J484" s="7"/>
      <c r="K484" s="207"/>
      <c r="L484" s="7"/>
      <c r="M484" s="207"/>
      <c r="N484" s="7"/>
      <c r="O484" s="207"/>
      <c r="P484" s="7"/>
      <c r="Q484" s="7"/>
      <c r="R484" s="7"/>
      <c r="S484" s="7"/>
      <c r="T484" s="7"/>
      <c r="U484" s="7"/>
      <c r="V484" s="7"/>
      <c r="W484" s="207"/>
      <c r="X484" s="7"/>
      <c r="Y484" s="207"/>
      <c r="Z484" s="7"/>
      <c r="AA484" s="207"/>
      <c r="AB484" s="7"/>
      <c r="AC484" s="7"/>
      <c r="AD484" s="7"/>
      <c r="AE484" s="7"/>
      <c r="AF484" s="468"/>
    </row>
    <row r="485" ht="16.5" customHeight="1">
      <c r="A485" s="7"/>
      <c r="B485" s="7"/>
      <c r="C485" s="49"/>
      <c r="D485" s="207"/>
      <c r="E485" s="7"/>
      <c r="F485" s="7"/>
      <c r="G485" s="7"/>
      <c r="H485" s="7"/>
      <c r="I485" s="207"/>
      <c r="J485" s="7"/>
      <c r="K485" s="207"/>
      <c r="L485" s="7"/>
      <c r="M485" s="207"/>
      <c r="N485" s="7"/>
      <c r="O485" s="207"/>
      <c r="P485" s="7"/>
      <c r="Q485" s="7"/>
      <c r="R485" s="7"/>
      <c r="S485" s="7"/>
      <c r="T485" s="7"/>
      <c r="U485" s="7"/>
      <c r="V485" s="7"/>
      <c r="W485" s="207"/>
      <c r="X485" s="7"/>
      <c r="Y485" s="207"/>
      <c r="Z485" s="7"/>
      <c r="AA485" s="207"/>
      <c r="AB485" s="7"/>
      <c r="AC485" s="7"/>
      <c r="AD485" s="7"/>
      <c r="AE485" s="7"/>
      <c r="AF485" s="468"/>
    </row>
    <row r="486" ht="16.5" customHeight="1">
      <c r="A486" s="7"/>
      <c r="B486" s="7"/>
      <c r="C486" s="49"/>
      <c r="D486" s="207"/>
      <c r="E486" s="7"/>
      <c r="F486" s="7"/>
      <c r="G486" s="7"/>
      <c r="H486" s="7"/>
      <c r="I486" s="207"/>
      <c r="J486" s="7"/>
      <c r="K486" s="207"/>
      <c r="L486" s="7"/>
      <c r="M486" s="207"/>
      <c r="N486" s="7"/>
      <c r="O486" s="207"/>
      <c r="P486" s="7"/>
      <c r="Q486" s="7"/>
      <c r="R486" s="7"/>
      <c r="S486" s="7"/>
      <c r="T486" s="7"/>
      <c r="U486" s="7"/>
      <c r="V486" s="7"/>
      <c r="W486" s="207"/>
      <c r="X486" s="7"/>
      <c r="Y486" s="207"/>
      <c r="Z486" s="7"/>
      <c r="AA486" s="207"/>
      <c r="AB486" s="7"/>
      <c r="AC486" s="7"/>
      <c r="AD486" s="7"/>
      <c r="AE486" s="7"/>
      <c r="AF486" s="468"/>
    </row>
    <row r="487" ht="16.5" customHeight="1">
      <c r="A487" s="7"/>
      <c r="B487" s="7"/>
      <c r="C487" s="49"/>
      <c r="D487" s="207"/>
      <c r="E487" s="7"/>
      <c r="F487" s="7"/>
      <c r="G487" s="7"/>
      <c r="H487" s="7"/>
      <c r="I487" s="207"/>
      <c r="J487" s="7"/>
      <c r="K487" s="207"/>
      <c r="L487" s="7"/>
      <c r="M487" s="207"/>
      <c r="N487" s="7"/>
      <c r="O487" s="207"/>
      <c r="P487" s="7"/>
      <c r="Q487" s="7"/>
      <c r="R487" s="7"/>
      <c r="S487" s="7"/>
      <c r="T487" s="7"/>
      <c r="U487" s="7"/>
      <c r="V487" s="7"/>
      <c r="W487" s="207"/>
      <c r="X487" s="7"/>
      <c r="Y487" s="207"/>
      <c r="Z487" s="7"/>
      <c r="AA487" s="207"/>
      <c r="AB487" s="7"/>
      <c r="AC487" s="7"/>
      <c r="AD487" s="7"/>
      <c r="AE487" s="7"/>
      <c r="AF487" s="468"/>
    </row>
    <row r="488" ht="16.5" customHeight="1">
      <c r="A488" s="7"/>
      <c r="B488" s="7"/>
      <c r="C488" s="49"/>
      <c r="D488" s="207"/>
      <c r="E488" s="7"/>
      <c r="F488" s="7"/>
      <c r="G488" s="7"/>
      <c r="H488" s="7"/>
      <c r="I488" s="207"/>
      <c r="J488" s="7"/>
      <c r="K488" s="207"/>
      <c r="L488" s="7"/>
      <c r="M488" s="207"/>
      <c r="N488" s="7"/>
      <c r="O488" s="207"/>
      <c r="P488" s="7"/>
      <c r="Q488" s="7"/>
      <c r="R488" s="7"/>
      <c r="S488" s="7"/>
      <c r="T488" s="7"/>
      <c r="U488" s="7"/>
      <c r="V488" s="7"/>
      <c r="W488" s="207"/>
      <c r="X488" s="7"/>
      <c r="Y488" s="207"/>
      <c r="Z488" s="7"/>
      <c r="AA488" s="207"/>
      <c r="AB488" s="7"/>
      <c r="AC488" s="7"/>
      <c r="AD488" s="7"/>
      <c r="AE488" s="7"/>
      <c r="AF488" s="468"/>
    </row>
    <row r="489" ht="16.5" customHeight="1">
      <c r="A489" s="7"/>
      <c r="B489" s="7"/>
      <c r="C489" s="49"/>
      <c r="D489" s="207"/>
      <c r="E489" s="7"/>
      <c r="F489" s="7"/>
      <c r="G489" s="7"/>
      <c r="H489" s="7"/>
      <c r="I489" s="207"/>
      <c r="J489" s="7"/>
      <c r="K489" s="207"/>
      <c r="L489" s="7"/>
      <c r="M489" s="207"/>
      <c r="N489" s="7"/>
      <c r="O489" s="207"/>
      <c r="P489" s="7"/>
      <c r="Q489" s="7"/>
      <c r="R489" s="7"/>
      <c r="S489" s="7"/>
      <c r="T489" s="7"/>
      <c r="U489" s="7"/>
      <c r="V489" s="7"/>
      <c r="W489" s="207"/>
      <c r="X489" s="7"/>
      <c r="Y489" s="207"/>
      <c r="Z489" s="7"/>
      <c r="AA489" s="207"/>
      <c r="AB489" s="7"/>
      <c r="AC489" s="7"/>
      <c r="AD489" s="7"/>
      <c r="AE489" s="7"/>
      <c r="AF489" s="468"/>
    </row>
    <row r="490" ht="16.5" customHeight="1">
      <c r="A490" s="7"/>
      <c r="B490" s="7"/>
      <c r="C490" s="49"/>
      <c r="D490" s="207"/>
      <c r="E490" s="7"/>
      <c r="F490" s="7"/>
      <c r="G490" s="7"/>
      <c r="H490" s="7"/>
      <c r="I490" s="207"/>
      <c r="J490" s="7"/>
      <c r="K490" s="207"/>
      <c r="L490" s="7"/>
      <c r="M490" s="207"/>
      <c r="N490" s="7"/>
      <c r="O490" s="207"/>
      <c r="P490" s="7"/>
      <c r="Q490" s="7"/>
      <c r="R490" s="7"/>
      <c r="S490" s="7"/>
      <c r="T490" s="7"/>
      <c r="U490" s="7"/>
      <c r="V490" s="7"/>
      <c r="W490" s="207"/>
      <c r="X490" s="7"/>
      <c r="Y490" s="207"/>
      <c r="Z490" s="7"/>
      <c r="AA490" s="207"/>
      <c r="AB490" s="7"/>
      <c r="AC490" s="7"/>
      <c r="AD490" s="7"/>
      <c r="AE490" s="7"/>
      <c r="AF490" s="468"/>
    </row>
    <row r="491" ht="16.5" customHeight="1">
      <c r="A491" s="7"/>
      <c r="B491" s="7"/>
      <c r="C491" s="49"/>
      <c r="D491" s="207"/>
      <c r="E491" s="7"/>
      <c r="F491" s="7"/>
      <c r="G491" s="7"/>
      <c r="H491" s="7"/>
      <c r="I491" s="207"/>
      <c r="J491" s="7"/>
      <c r="K491" s="207"/>
      <c r="L491" s="7"/>
      <c r="M491" s="207"/>
      <c r="N491" s="7"/>
      <c r="O491" s="207"/>
      <c r="P491" s="7"/>
      <c r="Q491" s="7"/>
      <c r="R491" s="7"/>
      <c r="S491" s="7"/>
      <c r="T491" s="7"/>
      <c r="U491" s="7"/>
      <c r="V491" s="7"/>
      <c r="W491" s="207"/>
      <c r="X491" s="7"/>
      <c r="Y491" s="207"/>
      <c r="Z491" s="7"/>
      <c r="AA491" s="207"/>
      <c r="AB491" s="7"/>
      <c r="AC491" s="7"/>
      <c r="AD491" s="7"/>
      <c r="AE491" s="7"/>
      <c r="AF491" s="468"/>
    </row>
    <row r="492" ht="16.5" customHeight="1">
      <c r="A492" s="7"/>
      <c r="B492" s="7"/>
      <c r="C492" s="49"/>
      <c r="D492" s="207"/>
      <c r="E492" s="7"/>
      <c r="F492" s="7"/>
      <c r="G492" s="7"/>
      <c r="H492" s="7"/>
      <c r="I492" s="207"/>
      <c r="J492" s="7"/>
      <c r="K492" s="207"/>
      <c r="L492" s="7"/>
      <c r="M492" s="207"/>
      <c r="N492" s="7"/>
      <c r="O492" s="207"/>
      <c r="P492" s="7"/>
      <c r="Q492" s="7"/>
      <c r="R492" s="7"/>
      <c r="S492" s="7"/>
      <c r="T492" s="7"/>
      <c r="U492" s="7"/>
      <c r="V492" s="7"/>
      <c r="W492" s="207"/>
      <c r="X492" s="7"/>
      <c r="Y492" s="207"/>
      <c r="Z492" s="7"/>
      <c r="AA492" s="207"/>
      <c r="AB492" s="7"/>
      <c r="AC492" s="7"/>
      <c r="AD492" s="7"/>
      <c r="AE492" s="7"/>
      <c r="AF492" s="468"/>
    </row>
    <row r="493" ht="16.5" customHeight="1">
      <c r="A493" s="7"/>
      <c r="B493" s="7"/>
      <c r="C493" s="49"/>
      <c r="D493" s="207"/>
      <c r="E493" s="7"/>
      <c r="F493" s="7"/>
      <c r="G493" s="7"/>
      <c r="H493" s="7"/>
      <c r="I493" s="207"/>
      <c r="J493" s="7"/>
      <c r="K493" s="207"/>
      <c r="L493" s="7"/>
      <c r="M493" s="207"/>
      <c r="N493" s="7"/>
      <c r="O493" s="207"/>
      <c r="P493" s="7"/>
      <c r="Q493" s="7"/>
      <c r="R493" s="7"/>
      <c r="S493" s="7"/>
      <c r="T493" s="7"/>
      <c r="U493" s="7"/>
      <c r="V493" s="7"/>
      <c r="W493" s="207"/>
      <c r="X493" s="7"/>
      <c r="Y493" s="207"/>
      <c r="Z493" s="7"/>
      <c r="AA493" s="207"/>
      <c r="AB493" s="7"/>
      <c r="AC493" s="7"/>
      <c r="AD493" s="7"/>
      <c r="AE493" s="7"/>
      <c r="AF493" s="468"/>
    </row>
    <row r="494" ht="16.5" customHeight="1">
      <c r="A494" s="7"/>
      <c r="B494" s="7"/>
      <c r="C494" s="49"/>
      <c r="D494" s="207"/>
      <c r="E494" s="7"/>
      <c r="F494" s="7"/>
      <c r="G494" s="7"/>
      <c r="H494" s="7"/>
      <c r="I494" s="207"/>
      <c r="J494" s="7"/>
      <c r="K494" s="207"/>
      <c r="L494" s="7"/>
      <c r="M494" s="207"/>
      <c r="N494" s="7"/>
      <c r="O494" s="207"/>
      <c r="P494" s="7"/>
      <c r="Q494" s="7"/>
      <c r="R494" s="7"/>
      <c r="S494" s="7"/>
      <c r="T494" s="7"/>
      <c r="U494" s="7"/>
      <c r="V494" s="7"/>
      <c r="W494" s="207"/>
      <c r="X494" s="7"/>
      <c r="Y494" s="207"/>
      <c r="Z494" s="7"/>
      <c r="AA494" s="207"/>
      <c r="AB494" s="7"/>
      <c r="AC494" s="7"/>
      <c r="AD494" s="7"/>
      <c r="AE494" s="7"/>
      <c r="AF494" s="468"/>
    </row>
    <row r="495" ht="16.5" customHeight="1">
      <c r="A495" s="7"/>
      <c r="B495" s="7"/>
      <c r="C495" s="49"/>
      <c r="D495" s="207"/>
      <c r="E495" s="7"/>
      <c r="F495" s="7"/>
      <c r="G495" s="7"/>
      <c r="H495" s="7"/>
      <c r="I495" s="207"/>
      <c r="J495" s="7"/>
      <c r="K495" s="207"/>
      <c r="L495" s="7"/>
      <c r="M495" s="207"/>
      <c r="N495" s="7"/>
      <c r="O495" s="207"/>
      <c r="P495" s="7"/>
      <c r="Q495" s="7"/>
      <c r="R495" s="7"/>
      <c r="S495" s="7"/>
      <c r="T495" s="7"/>
      <c r="U495" s="7"/>
      <c r="V495" s="7"/>
      <c r="W495" s="207"/>
      <c r="X495" s="7"/>
      <c r="Y495" s="207"/>
      <c r="Z495" s="7"/>
      <c r="AA495" s="207"/>
      <c r="AB495" s="7"/>
      <c r="AC495" s="7"/>
      <c r="AD495" s="7"/>
      <c r="AE495" s="7"/>
      <c r="AF495" s="468"/>
    </row>
    <row r="496" ht="16.5" customHeight="1">
      <c r="A496" s="7"/>
      <c r="B496" s="7"/>
      <c r="C496" s="49"/>
      <c r="D496" s="207"/>
      <c r="E496" s="7"/>
      <c r="F496" s="7"/>
      <c r="G496" s="7"/>
      <c r="H496" s="7"/>
      <c r="I496" s="207"/>
      <c r="J496" s="7"/>
      <c r="K496" s="207"/>
      <c r="L496" s="7"/>
      <c r="M496" s="207"/>
      <c r="N496" s="7"/>
      <c r="O496" s="207"/>
      <c r="P496" s="7"/>
      <c r="Q496" s="7"/>
      <c r="R496" s="7"/>
      <c r="S496" s="7"/>
      <c r="T496" s="7"/>
      <c r="U496" s="7"/>
      <c r="V496" s="7"/>
      <c r="W496" s="207"/>
      <c r="X496" s="7"/>
      <c r="Y496" s="207"/>
      <c r="Z496" s="7"/>
      <c r="AA496" s="207"/>
      <c r="AB496" s="7"/>
      <c r="AC496" s="7"/>
      <c r="AD496" s="7"/>
      <c r="AE496" s="7"/>
      <c r="AF496" s="468"/>
    </row>
    <row r="497" ht="16.5" customHeight="1">
      <c r="A497" s="7"/>
      <c r="B497" s="7"/>
      <c r="C497" s="49"/>
      <c r="D497" s="207"/>
      <c r="E497" s="7"/>
      <c r="F497" s="7"/>
      <c r="G497" s="7"/>
      <c r="H497" s="7"/>
      <c r="I497" s="207"/>
      <c r="J497" s="7"/>
      <c r="K497" s="207"/>
      <c r="L497" s="7"/>
      <c r="M497" s="207"/>
      <c r="N497" s="7"/>
      <c r="O497" s="207"/>
      <c r="P497" s="7"/>
      <c r="Q497" s="7"/>
      <c r="R497" s="7"/>
      <c r="S497" s="7"/>
      <c r="T497" s="7"/>
      <c r="U497" s="7"/>
      <c r="V497" s="7"/>
      <c r="W497" s="207"/>
      <c r="X497" s="7"/>
      <c r="Y497" s="207"/>
      <c r="Z497" s="7"/>
      <c r="AA497" s="207"/>
      <c r="AB497" s="7"/>
      <c r="AC497" s="7"/>
      <c r="AD497" s="7"/>
      <c r="AE497" s="7"/>
      <c r="AF497" s="468"/>
    </row>
    <row r="498" ht="16.5" customHeight="1">
      <c r="A498" s="7"/>
      <c r="B498" s="7"/>
      <c r="C498" s="49"/>
      <c r="D498" s="207"/>
      <c r="E498" s="7"/>
      <c r="F498" s="7"/>
      <c r="G498" s="7"/>
      <c r="H498" s="7"/>
      <c r="I498" s="207"/>
      <c r="J498" s="7"/>
      <c r="K498" s="207"/>
      <c r="L498" s="7"/>
      <c r="M498" s="207"/>
      <c r="N498" s="7"/>
      <c r="O498" s="207"/>
      <c r="P498" s="7"/>
      <c r="Q498" s="7"/>
      <c r="R498" s="7"/>
      <c r="S498" s="7"/>
      <c r="T498" s="7"/>
      <c r="U498" s="7"/>
      <c r="V498" s="7"/>
      <c r="W498" s="207"/>
      <c r="X498" s="7"/>
      <c r="Y498" s="207"/>
      <c r="Z498" s="7"/>
      <c r="AA498" s="207"/>
      <c r="AB498" s="7"/>
      <c r="AC498" s="7"/>
      <c r="AD498" s="7"/>
      <c r="AE498" s="7"/>
      <c r="AF498" s="468"/>
    </row>
    <row r="499" ht="16.5" customHeight="1">
      <c r="A499" s="7"/>
      <c r="B499" s="7"/>
      <c r="C499" s="49"/>
      <c r="D499" s="207"/>
      <c r="E499" s="7"/>
      <c r="F499" s="7"/>
      <c r="G499" s="7"/>
      <c r="H499" s="7"/>
      <c r="I499" s="207"/>
      <c r="J499" s="7"/>
      <c r="K499" s="207"/>
      <c r="L499" s="7"/>
      <c r="M499" s="207"/>
      <c r="N499" s="7"/>
      <c r="O499" s="207"/>
      <c r="P499" s="7"/>
      <c r="Q499" s="7"/>
      <c r="R499" s="7"/>
      <c r="S499" s="7"/>
      <c r="T499" s="7"/>
      <c r="U499" s="7"/>
      <c r="V499" s="7"/>
      <c r="W499" s="207"/>
      <c r="X499" s="7"/>
      <c r="Y499" s="207"/>
      <c r="Z499" s="7"/>
      <c r="AA499" s="207"/>
      <c r="AB499" s="7"/>
      <c r="AC499" s="7"/>
      <c r="AD499" s="7"/>
      <c r="AE499" s="7"/>
      <c r="AF499" s="468"/>
    </row>
    <row r="500" ht="16.5" customHeight="1">
      <c r="A500" s="7"/>
      <c r="B500" s="7"/>
      <c r="C500" s="49"/>
      <c r="D500" s="207"/>
      <c r="E500" s="7"/>
      <c r="F500" s="7"/>
      <c r="G500" s="7"/>
      <c r="H500" s="7"/>
      <c r="I500" s="207"/>
      <c r="J500" s="7"/>
      <c r="K500" s="207"/>
      <c r="L500" s="7"/>
      <c r="M500" s="207"/>
      <c r="N500" s="7"/>
      <c r="O500" s="207"/>
      <c r="P500" s="7"/>
      <c r="Q500" s="7"/>
      <c r="R500" s="7"/>
      <c r="S500" s="7"/>
      <c r="T500" s="7"/>
      <c r="U500" s="7"/>
      <c r="V500" s="7"/>
      <c r="W500" s="207"/>
      <c r="X500" s="7"/>
      <c r="Y500" s="207"/>
      <c r="Z500" s="7"/>
      <c r="AA500" s="207"/>
      <c r="AB500" s="7"/>
      <c r="AC500" s="7"/>
      <c r="AD500" s="7"/>
      <c r="AE500" s="7"/>
      <c r="AF500" s="468"/>
    </row>
    <row r="501" ht="16.5" customHeight="1">
      <c r="A501" s="7"/>
      <c r="B501" s="7"/>
      <c r="C501" s="49"/>
      <c r="D501" s="207"/>
      <c r="E501" s="7"/>
      <c r="F501" s="7"/>
      <c r="G501" s="7"/>
      <c r="H501" s="7"/>
      <c r="I501" s="207"/>
      <c r="J501" s="7"/>
      <c r="K501" s="207"/>
      <c r="L501" s="7"/>
      <c r="M501" s="207"/>
      <c r="N501" s="7"/>
      <c r="O501" s="207"/>
      <c r="P501" s="7"/>
      <c r="Q501" s="7"/>
      <c r="R501" s="7"/>
      <c r="S501" s="7"/>
      <c r="T501" s="7"/>
      <c r="U501" s="7"/>
      <c r="V501" s="7"/>
      <c r="W501" s="207"/>
      <c r="X501" s="7"/>
      <c r="Y501" s="207"/>
      <c r="Z501" s="7"/>
      <c r="AA501" s="207"/>
      <c r="AB501" s="7"/>
      <c r="AC501" s="7"/>
      <c r="AD501" s="7"/>
      <c r="AE501" s="7"/>
      <c r="AF501" s="468"/>
    </row>
    <row r="502" ht="16.5" customHeight="1">
      <c r="A502" s="7"/>
      <c r="B502" s="7"/>
      <c r="C502" s="49"/>
      <c r="D502" s="207"/>
      <c r="E502" s="7"/>
      <c r="F502" s="7"/>
      <c r="G502" s="7"/>
      <c r="H502" s="7"/>
      <c r="I502" s="207"/>
      <c r="J502" s="7"/>
      <c r="K502" s="207"/>
      <c r="L502" s="7"/>
      <c r="M502" s="207"/>
      <c r="N502" s="7"/>
      <c r="O502" s="207"/>
      <c r="P502" s="7"/>
      <c r="Q502" s="7"/>
      <c r="R502" s="7"/>
      <c r="S502" s="7"/>
      <c r="T502" s="7"/>
      <c r="U502" s="7"/>
      <c r="V502" s="7"/>
      <c r="W502" s="207"/>
      <c r="X502" s="7"/>
      <c r="Y502" s="207"/>
      <c r="Z502" s="7"/>
      <c r="AA502" s="207"/>
      <c r="AB502" s="7"/>
      <c r="AC502" s="7"/>
      <c r="AD502" s="7"/>
      <c r="AE502" s="7"/>
      <c r="AF502" s="468"/>
    </row>
    <row r="503" ht="16.5" customHeight="1">
      <c r="A503" s="7"/>
      <c r="B503" s="7"/>
      <c r="C503" s="49"/>
      <c r="D503" s="207"/>
      <c r="E503" s="7"/>
      <c r="F503" s="7"/>
      <c r="G503" s="7"/>
      <c r="H503" s="7"/>
      <c r="I503" s="207"/>
      <c r="J503" s="7"/>
      <c r="K503" s="207"/>
      <c r="L503" s="7"/>
      <c r="M503" s="207"/>
      <c r="N503" s="7"/>
      <c r="O503" s="207"/>
      <c r="P503" s="7"/>
      <c r="Q503" s="7"/>
      <c r="R503" s="7"/>
      <c r="S503" s="7"/>
      <c r="T503" s="7"/>
      <c r="U503" s="7"/>
      <c r="V503" s="7"/>
      <c r="W503" s="207"/>
      <c r="X503" s="7"/>
      <c r="Y503" s="207"/>
      <c r="Z503" s="7"/>
      <c r="AA503" s="207"/>
      <c r="AB503" s="7"/>
      <c r="AC503" s="7"/>
      <c r="AD503" s="7"/>
      <c r="AE503" s="7"/>
      <c r="AF503" s="468"/>
    </row>
    <row r="504" ht="16.5" customHeight="1">
      <c r="A504" s="7"/>
      <c r="B504" s="7"/>
      <c r="C504" s="49"/>
      <c r="D504" s="207"/>
      <c r="E504" s="7"/>
      <c r="F504" s="7"/>
      <c r="G504" s="7"/>
      <c r="H504" s="7"/>
      <c r="I504" s="207"/>
      <c r="J504" s="7"/>
      <c r="K504" s="207"/>
      <c r="L504" s="7"/>
      <c r="M504" s="207"/>
      <c r="N504" s="7"/>
      <c r="O504" s="207"/>
      <c r="P504" s="7"/>
      <c r="Q504" s="7"/>
      <c r="R504" s="7"/>
      <c r="S504" s="7"/>
      <c r="T504" s="7"/>
      <c r="U504" s="7"/>
      <c r="V504" s="7"/>
      <c r="W504" s="207"/>
      <c r="X504" s="7"/>
      <c r="Y504" s="207"/>
      <c r="Z504" s="7"/>
      <c r="AA504" s="207"/>
      <c r="AB504" s="7"/>
      <c r="AC504" s="7"/>
      <c r="AD504" s="7"/>
      <c r="AE504" s="7"/>
      <c r="AF504" s="468"/>
    </row>
    <row r="505" ht="16.5" customHeight="1">
      <c r="A505" s="7"/>
      <c r="B505" s="7"/>
      <c r="C505" s="49"/>
      <c r="D505" s="207"/>
      <c r="E505" s="7"/>
      <c r="F505" s="7"/>
      <c r="G505" s="7"/>
      <c r="H505" s="7"/>
      <c r="I505" s="207"/>
      <c r="J505" s="7"/>
      <c r="K505" s="207"/>
      <c r="L505" s="7"/>
      <c r="M505" s="207"/>
      <c r="N505" s="7"/>
      <c r="O505" s="207"/>
      <c r="P505" s="7"/>
      <c r="Q505" s="7"/>
      <c r="R505" s="7"/>
      <c r="S505" s="7"/>
      <c r="T505" s="7"/>
      <c r="U505" s="7"/>
      <c r="V505" s="7"/>
      <c r="W505" s="207"/>
      <c r="X505" s="7"/>
      <c r="Y505" s="207"/>
      <c r="Z505" s="7"/>
      <c r="AA505" s="207"/>
      <c r="AB505" s="7"/>
      <c r="AC505" s="7"/>
      <c r="AD505" s="7"/>
      <c r="AE505" s="7"/>
      <c r="AF505" s="468"/>
    </row>
    <row r="506" ht="16.5" customHeight="1">
      <c r="A506" s="7"/>
      <c r="B506" s="7"/>
      <c r="C506" s="49"/>
      <c r="D506" s="207"/>
      <c r="E506" s="7"/>
      <c r="F506" s="7"/>
      <c r="G506" s="7"/>
      <c r="H506" s="7"/>
      <c r="I506" s="207"/>
      <c r="J506" s="7"/>
      <c r="K506" s="207"/>
      <c r="L506" s="7"/>
      <c r="M506" s="207"/>
      <c r="N506" s="7"/>
      <c r="O506" s="207"/>
      <c r="P506" s="7"/>
      <c r="Q506" s="7"/>
      <c r="R506" s="7"/>
      <c r="S506" s="7"/>
      <c r="T506" s="7"/>
      <c r="U506" s="7"/>
      <c r="V506" s="7"/>
      <c r="W506" s="207"/>
      <c r="X506" s="7"/>
      <c r="Y506" s="207"/>
      <c r="Z506" s="7"/>
      <c r="AA506" s="207"/>
      <c r="AB506" s="7"/>
      <c r="AC506" s="7"/>
      <c r="AD506" s="7"/>
      <c r="AE506" s="7"/>
      <c r="AF506" s="468"/>
    </row>
    <row r="507" ht="16.5" customHeight="1">
      <c r="A507" s="7"/>
      <c r="B507" s="7"/>
      <c r="C507" s="49"/>
      <c r="D507" s="207"/>
      <c r="E507" s="7"/>
      <c r="F507" s="7"/>
      <c r="G507" s="7"/>
      <c r="H507" s="7"/>
      <c r="I507" s="207"/>
      <c r="J507" s="7"/>
      <c r="K507" s="207"/>
      <c r="L507" s="7"/>
      <c r="M507" s="207"/>
      <c r="N507" s="7"/>
      <c r="O507" s="207"/>
      <c r="P507" s="7"/>
      <c r="Q507" s="7"/>
      <c r="R507" s="7"/>
      <c r="S507" s="7"/>
      <c r="T507" s="7"/>
      <c r="U507" s="7"/>
      <c r="V507" s="7"/>
      <c r="W507" s="207"/>
      <c r="X507" s="7"/>
      <c r="Y507" s="207"/>
      <c r="Z507" s="7"/>
      <c r="AA507" s="207"/>
      <c r="AB507" s="7"/>
      <c r="AC507" s="7"/>
      <c r="AD507" s="7"/>
      <c r="AE507" s="7"/>
      <c r="AF507" s="468"/>
    </row>
    <row r="508" ht="16.5" customHeight="1">
      <c r="A508" s="7"/>
      <c r="B508" s="7"/>
      <c r="C508" s="49"/>
      <c r="D508" s="207"/>
      <c r="E508" s="7"/>
      <c r="F508" s="7"/>
      <c r="G508" s="7"/>
      <c r="H508" s="7"/>
      <c r="I508" s="207"/>
      <c r="J508" s="7"/>
      <c r="K508" s="207"/>
      <c r="L508" s="7"/>
      <c r="M508" s="207"/>
      <c r="N508" s="7"/>
      <c r="O508" s="207"/>
      <c r="P508" s="7"/>
      <c r="Q508" s="7"/>
      <c r="R508" s="7"/>
      <c r="S508" s="7"/>
      <c r="T508" s="7"/>
      <c r="U508" s="7"/>
      <c r="V508" s="7"/>
      <c r="W508" s="207"/>
      <c r="X508" s="7"/>
      <c r="Y508" s="207"/>
      <c r="Z508" s="7"/>
      <c r="AA508" s="207"/>
      <c r="AB508" s="7"/>
      <c r="AC508" s="7"/>
      <c r="AD508" s="7"/>
      <c r="AE508" s="7"/>
      <c r="AF508" s="468"/>
    </row>
    <row r="509" ht="16.5" customHeight="1">
      <c r="A509" s="7"/>
      <c r="B509" s="7"/>
      <c r="C509" s="49"/>
      <c r="D509" s="207"/>
      <c r="E509" s="7"/>
      <c r="F509" s="7"/>
      <c r="G509" s="7"/>
      <c r="H509" s="7"/>
      <c r="I509" s="207"/>
      <c r="J509" s="7"/>
      <c r="K509" s="207"/>
      <c r="L509" s="7"/>
      <c r="M509" s="207"/>
      <c r="N509" s="7"/>
      <c r="O509" s="207"/>
      <c r="P509" s="7"/>
      <c r="Q509" s="7"/>
      <c r="R509" s="7"/>
      <c r="S509" s="7"/>
      <c r="T509" s="7"/>
      <c r="U509" s="7"/>
      <c r="V509" s="7"/>
      <c r="W509" s="207"/>
      <c r="X509" s="7"/>
      <c r="Y509" s="207"/>
      <c r="Z509" s="7"/>
      <c r="AA509" s="207"/>
      <c r="AB509" s="7"/>
      <c r="AC509" s="7"/>
      <c r="AD509" s="7"/>
      <c r="AE509" s="7"/>
      <c r="AF509" s="468"/>
    </row>
    <row r="510" ht="16.5" customHeight="1">
      <c r="A510" s="7"/>
      <c r="B510" s="7"/>
      <c r="C510" s="49"/>
      <c r="D510" s="207"/>
      <c r="E510" s="7"/>
      <c r="F510" s="7"/>
      <c r="G510" s="7"/>
      <c r="H510" s="7"/>
      <c r="I510" s="207"/>
      <c r="J510" s="7"/>
      <c r="K510" s="207"/>
      <c r="L510" s="7"/>
      <c r="M510" s="207"/>
      <c r="N510" s="7"/>
      <c r="O510" s="207"/>
      <c r="P510" s="7"/>
      <c r="Q510" s="7"/>
      <c r="R510" s="7"/>
      <c r="S510" s="7"/>
      <c r="T510" s="7"/>
      <c r="U510" s="7"/>
      <c r="V510" s="7"/>
      <c r="W510" s="207"/>
      <c r="X510" s="7"/>
      <c r="Y510" s="207"/>
      <c r="Z510" s="7"/>
      <c r="AA510" s="207"/>
      <c r="AB510" s="7"/>
      <c r="AC510" s="7"/>
      <c r="AD510" s="7"/>
      <c r="AE510" s="7"/>
      <c r="AF510" s="468"/>
    </row>
    <row r="511" ht="16.5" customHeight="1">
      <c r="A511" s="7"/>
      <c r="B511" s="7"/>
      <c r="C511" s="49"/>
      <c r="D511" s="207"/>
      <c r="E511" s="7"/>
      <c r="F511" s="7"/>
      <c r="G511" s="7"/>
      <c r="H511" s="7"/>
      <c r="I511" s="207"/>
      <c r="J511" s="7"/>
      <c r="K511" s="207"/>
      <c r="L511" s="7"/>
      <c r="M511" s="207"/>
      <c r="N511" s="7"/>
      <c r="O511" s="207"/>
      <c r="P511" s="7"/>
      <c r="Q511" s="7"/>
      <c r="R511" s="7"/>
      <c r="S511" s="7"/>
      <c r="T511" s="7"/>
      <c r="U511" s="7"/>
      <c r="V511" s="7"/>
      <c r="W511" s="207"/>
      <c r="X511" s="7"/>
      <c r="Y511" s="207"/>
      <c r="Z511" s="7"/>
      <c r="AA511" s="207"/>
      <c r="AB511" s="7"/>
      <c r="AC511" s="7"/>
      <c r="AD511" s="7"/>
      <c r="AE511" s="7"/>
      <c r="AF511" s="468"/>
    </row>
    <row r="512" ht="16.5" customHeight="1">
      <c r="A512" s="7"/>
      <c r="B512" s="7"/>
      <c r="C512" s="49"/>
      <c r="D512" s="207"/>
      <c r="E512" s="7"/>
      <c r="F512" s="7"/>
      <c r="G512" s="7"/>
      <c r="H512" s="7"/>
      <c r="I512" s="207"/>
      <c r="J512" s="7"/>
      <c r="K512" s="207"/>
      <c r="L512" s="7"/>
      <c r="M512" s="207"/>
      <c r="N512" s="7"/>
      <c r="O512" s="207"/>
      <c r="P512" s="7"/>
      <c r="Q512" s="7"/>
      <c r="R512" s="7"/>
      <c r="S512" s="7"/>
      <c r="T512" s="7"/>
      <c r="U512" s="7"/>
      <c r="V512" s="7"/>
      <c r="W512" s="207"/>
      <c r="X512" s="7"/>
      <c r="Y512" s="207"/>
      <c r="Z512" s="7"/>
      <c r="AA512" s="207"/>
      <c r="AB512" s="7"/>
      <c r="AC512" s="7"/>
      <c r="AD512" s="7"/>
      <c r="AE512" s="7"/>
      <c r="AF512" s="468"/>
    </row>
    <row r="513" ht="16.5" customHeight="1">
      <c r="A513" s="7"/>
      <c r="B513" s="7"/>
      <c r="C513" s="49"/>
      <c r="D513" s="207"/>
      <c r="E513" s="7"/>
      <c r="F513" s="7"/>
      <c r="G513" s="7"/>
      <c r="H513" s="7"/>
      <c r="I513" s="207"/>
      <c r="J513" s="7"/>
      <c r="K513" s="207"/>
      <c r="L513" s="7"/>
      <c r="M513" s="207"/>
      <c r="N513" s="7"/>
      <c r="O513" s="207"/>
      <c r="P513" s="7"/>
      <c r="Q513" s="7"/>
      <c r="R513" s="7"/>
      <c r="S513" s="7"/>
      <c r="T513" s="7"/>
      <c r="U513" s="7"/>
      <c r="V513" s="7"/>
      <c r="W513" s="207"/>
      <c r="X513" s="7"/>
      <c r="Y513" s="207"/>
      <c r="Z513" s="7"/>
      <c r="AA513" s="207"/>
      <c r="AB513" s="7"/>
      <c r="AC513" s="7"/>
      <c r="AD513" s="7"/>
      <c r="AE513" s="7"/>
      <c r="AF513" s="468"/>
    </row>
    <row r="514" ht="16.5" customHeight="1">
      <c r="A514" s="7"/>
      <c r="B514" s="7"/>
      <c r="C514" s="49"/>
      <c r="D514" s="207"/>
      <c r="E514" s="7"/>
      <c r="F514" s="7"/>
      <c r="G514" s="7"/>
      <c r="H514" s="7"/>
      <c r="I514" s="207"/>
      <c r="J514" s="7"/>
      <c r="K514" s="207"/>
      <c r="L514" s="7"/>
      <c r="M514" s="207"/>
      <c r="N514" s="7"/>
      <c r="O514" s="207"/>
      <c r="P514" s="7"/>
      <c r="Q514" s="7"/>
      <c r="R514" s="7"/>
      <c r="S514" s="7"/>
      <c r="T514" s="7"/>
      <c r="U514" s="7"/>
      <c r="V514" s="7"/>
      <c r="W514" s="207"/>
      <c r="X514" s="7"/>
      <c r="Y514" s="207"/>
      <c r="Z514" s="7"/>
      <c r="AA514" s="207"/>
      <c r="AB514" s="7"/>
      <c r="AC514" s="7"/>
      <c r="AD514" s="7"/>
      <c r="AE514" s="7"/>
      <c r="AF514" s="468"/>
    </row>
    <row r="515" ht="16.5" customHeight="1">
      <c r="A515" s="7"/>
      <c r="B515" s="7"/>
      <c r="C515" s="49"/>
      <c r="D515" s="207"/>
      <c r="E515" s="7"/>
      <c r="F515" s="7"/>
      <c r="G515" s="7"/>
      <c r="H515" s="7"/>
      <c r="I515" s="207"/>
      <c r="J515" s="7"/>
      <c r="K515" s="207"/>
      <c r="L515" s="7"/>
      <c r="M515" s="207"/>
      <c r="N515" s="7"/>
      <c r="O515" s="207"/>
      <c r="P515" s="7"/>
      <c r="Q515" s="7"/>
      <c r="R515" s="7"/>
      <c r="S515" s="7"/>
      <c r="T515" s="7"/>
      <c r="U515" s="7"/>
      <c r="V515" s="7"/>
      <c r="W515" s="207"/>
      <c r="X515" s="7"/>
      <c r="Y515" s="207"/>
      <c r="Z515" s="7"/>
      <c r="AA515" s="207"/>
      <c r="AB515" s="7"/>
      <c r="AC515" s="7"/>
      <c r="AD515" s="7"/>
      <c r="AE515" s="7"/>
      <c r="AF515" s="468"/>
    </row>
    <row r="516" ht="16.5" customHeight="1">
      <c r="A516" s="7"/>
      <c r="B516" s="7"/>
      <c r="C516" s="49"/>
      <c r="D516" s="207"/>
      <c r="E516" s="7"/>
      <c r="F516" s="7"/>
      <c r="G516" s="7"/>
      <c r="H516" s="7"/>
      <c r="I516" s="207"/>
      <c r="J516" s="7"/>
      <c r="K516" s="207"/>
      <c r="L516" s="7"/>
      <c r="M516" s="207"/>
      <c r="N516" s="7"/>
      <c r="O516" s="207"/>
      <c r="P516" s="7"/>
      <c r="Q516" s="7"/>
      <c r="R516" s="7"/>
      <c r="S516" s="7"/>
      <c r="T516" s="7"/>
      <c r="U516" s="7"/>
      <c r="V516" s="7"/>
      <c r="W516" s="207"/>
      <c r="X516" s="7"/>
      <c r="Y516" s="207"/>
      <c r="Z516" s="7"/>
      <c r="AA516" s="207"/>
      <c r="AB516" s="7"/>
      <c r="AC516" s="7"/>
      <c r="AD516" s="7"/>
      <c r="AE516" s="7"/>
      <c r="AF516" s="468"/>
    </row>
    <row r="517" ht="16.5" customHeight="1">
      <c r="A517" s="7"/>
      <c r="B517" s="7"/>
      <c r="C517" s="49"/>
      <c r="D517" s="207"/>
      <c r="E517" s="7"/>
      <c r="F517" s="7"/>
      <c r="G517" s="7"/>
      <c r="H517" s="7"/>
      <c r="I517" s="207"/>
      <c r="J517" s="7"/>
      <c r="K517" s="207"/>
      <c r="L517" s="7"/>
      <c r="M517" s="207"/>
      <c r="N517" s="7"/>
      <c r="O517" s="207"/>
      <c r="P517" s="7"/>
      <c r="Q517" s="7"/>
      <c r="R517" s="7"/>
      <c r="S517" s="7"/>
      <c r="T517" s="7"/>
      <c r="U517" s="7"/>
      <c r="V517" s="7"/>
      <c r="W517" s="207"/>
      <c r="X517" s="7"/>
      <c r="Y517" s="207"/>
      <c r="Z517" s="7"/>
      <c r="AA517" s="207"/>
      <c r="AB517" s="7"/>
      <c r="AC517" s="7"/>
      <c r="AD517" s="7"/>
      <c r="AE517" s="7"/>
      <c r="AF517" s="468"/>
    </row>
    <row r="518" ht="16.5" customHeight="1">
      <c r="A518" s="7"/>
      <c r="B518" s="7"/>
      <c r="C518" s="49"/>
      <c r="D518" s="207"/>
      <c r="E518" s="7"/>
      <c r="F518" s="7"/>
      <c r="G518" s="7"/>
      <c r="H518" s="7"/>
      <c r="I518" s="207"/>
      <c r="J518" s="7"/>
      <c r="K518" s="207"/>
      <c r="L518" s="7"/>
      <c r="M518" s="207"/>
      <c r="N518" s="7"/>
      <c r="O518" s="207"/>
      <c r="P518" s="7"/>
      <c r="Q518" s="7"/>
      <c r="R518" s="7"/>
      <c r="S518" s="7"/>
      <c r="T518" s="7"/>
      <c r="U518" s="7"/>
      <c r="V518" s="7"/>
      <c r="W518" s="207"/>
      <c r="X518" s="7"/>
      <c r="Y518" s="207"/>
      <c r="Z518" s="7"/>
      <c r="AA518" s="207"/>
      <c r="AB518" s="7"/>
      <c r="AC518" s="7"/>
      <c r="AD518" s="7"/>
      <c r="AE518" s="7"/>
      <c r="AF518" s="468"/>
    </row>
    <row r="519" ht="16.5" customHeight="1">
      <c r="A519" s="7"/>
      <c r="B519" s="7"/>
      <c r="C519" s="49"/>
      <c r="D519" s="207"/>
      <c r="E519" s="7"/>
      <c r="F519" s="7"/>
      <c r="G519" s="7"/>
      <c r="H519" s="7"/>
      <c r="I519" s="207"/>
      <c r="J519" s="7"/>
      <c r="K519" s="207"/>
      <c r="L519" s="7"/>
      <c r="M519" s="207"/>
      <c r="N519" s="7"/>
      <c r="O519" s="207"/>
      <c r="P519" s="7"/>
      <c r="Q519" s="7"/>
      <c r="R519" s="7"/>
      <c r="S519" s="7"/>
      <c r="T519" s="7"/>
      <c r="U519" s="7"/>
      <c r="V519" s="7"/>
      <c r="W519" s="207"/>
      <c r="X519" s="7"/>
      <c r="Y519" s="207"/>
      <c r="Z519" s="7"/>
      <c r="AA519" s="207"/>
      <c r="AB519" s="7"/>
      <c r="AC519" s="7"/>
      <c r="AD519" s="7"/>
      <c r="AE519" s="7"/>
      <c r="AF519" s="468"/>
    </row>
    <row r="520" ht="16.5" customHeight="1">
      <c r="A520" s="7"/>
      <c r="B520" s="7"/>
      <c r="C520" s="49"/>
      <c r="D520" s="207"/>
      <c r="E520" s="7"/>
      <c r="F520" s="7"/>
      <c r="G520" s="7"/>
      <c r="H520" s="7"/>
      <c r="I520" s="207"/>
      <c r="J520" s="7"/>
      <c r="K520" s="207"/>
      <c r="L520" s="7"/>
      <c r="M520" s="207"/>
      <c r="N520" s="7"/>
      <c r="O520" s="207"/>
      <c r="P520" s="7"/>
      <c r="Q520" s="7"/>
      <c r="R520" s="7"/>
      <c r="S520" s="7"/>
      <c r="T520" s="7"/>
      <c r="U520" s="7"/>
      <c r="V520" s="7"/>
      <c r="W520" s="207"/>
      <c r="X520" s="7"/>
      <c r="Y520" s="207"/>
      <c r="Z520" s="7"/>
      <c r="AA520" s="207"/>
      <c r="AB520" s="7"/>
      <c r="AC520" s="7"/>
      <c r="AD520" s="7"/>
      <c r="AE520" s="7"/>
      <c r="AF520" s="468"/>
    </row>
    <row r="521" ht="16.5" customHeight="1">
      <c r="A521" s="7"/>
      <c r="B521" s="7"/>
      <c r="C521" s="49"/>
      <c r="D521" s="207"/>
      <c r="E521" s="7"/>
      <c r="F521" s="7"/>
      <c r="G521" s="7"/>
      <c r="H521" s="7"/>
      <c r="I521" s="207"/>
      <c r="J521" s="7"/>
      <c r="K521" s="207"/>
      <c r="L521" s="7"/>
      <c r="M521" s="207"/>
      <c r="N521" s="7"/>
      <c r="O521" s="207"/>
      <c r="P521" s="7"/>
      <c r="Q521" s="7"/>
      <c r="R521" s="7"/>
      <c r="S521" s="7"/>
      <c r="T521" s="7"/>
      <c r="U521" s="7"/>
      <c r="V521" s="7"/>
      <c r="W521" s="207"/>
      <c r="X521" s="7"/>
      <c r="Y521" s="207"/>
      <c r="Z521" s="7"/>
      <c r="AA521" s="207"/>
      <c r="AB521" s="7"/>
      <c r="AC521" s="7"/>
      <c r="AD521" s="7"/>
      <c r="AE521" s="7"/>
      <c r="AF521" s="468"/>
    </row>
    <row r="522" ht="16.5" customHeight="1">
      <c r="A522" s="7"/>
      <c r="B522" s="7"/>
      <c r="C522" s="49"/>
      <c r="D522" s="207"/>
      <c r="E522" s="7"/>
      <c r="F522" s="7"/>
      <c r="G522" s="7"/>
      <c r="H522" s="7"/>
      <c r="I522" s="207"/>
      <c r="J522" s="7"/>
      <c r="K522" s="207"/>
      <c r="L522" s="7"/>
      <c r="M522" s="207"/>
      <c r="N522" s="7"/>
      <c r="O522" s="207"/>
      <c r="P522" s="7"/>
      <c r="Q522" s="7"/>
      <c r="R522" s="7"/>
      <c r="S522" s="7"/>
      <c r="T522" s="7"/>
      <c r="U522" s="7"/>
      <c r="V522" s="7"/>
      <c r="W522" s="207"/>
      <c r="X522" s="7"/>
      <c r="Y522" s="207"/>
      <c r="Z522" s="7"/>
      <c r="AA522" s="207"/>
      <c r="AB522" s="7"/>
      <c r="AC522" s="7"/>
      <c r="AD522" s="7"/>
      <c r="AE522" s="7"/>
      <c r="AF522" s="468"/>
    </row>
    <row r="523" ht="16.5" customHeight="1">
      <c r="A523" s="7"/>
      <c r="B523" s="7"/>
      <c r="C523" s="49"/>
      <c r="D523" s="207"/>
      <c r="E523" s="7"/>
      <c r="F523" s="7"/>
      <c r="G523" s="7"/>
      <c r="H523" s="7"/>
      <c r="I523" s="207"/>
      <c r="J523" s="7"/>
      <c r="K523" s="207"/>
      <c r="L523" s="7"/>
      <c r="M523" s="207"/>
      <c r="N523" s="7"/>
      <c r="O523" s="207"/>
      <c r="P523" s="7"/>
      <c r="Q523" s="7"/>
      <c r="R523" s="7"/>
      <c r="S523" s="7"/>
      <c r="T523" s="7"/>
      <c r="U523" s="7"/>
      <c r="V523" s="7"/>
      <c r="W523" s="207"/>
      <c r="X523" s="7"/>
      <c r="Y523" s="207"/>
      <c r="Z523" s="7"/>
      <c r="AA523" s="207"/>
      <c r="AB523" s="7"/>
      <c r="AC523" s="7"/>
      <c r="AD523" s="7"/>
      <c r="AE523" s="7"/>
      <c r="AF523" s="468"/>
    </row>
    <row r="524" ht="16.5" customHeight="1">
      <c r="A524" s="7"/>
      <c r="B524" s="7"/>
      <c r="C524" s="49"/>
      <c r="D524" s="207"/>
      <c r="E524" s="7"/>
      <c r="F524" s="7"/>
      <c r="G524" s="7"/>
      <c r="H524" s="7"/>
      <c r="I524" s="207"/>
      <c r="J524" s="7"/>
      <c r="K524" s="207"/>
      <c r="L524" s="7"/>
      <c r="M524" s="207"/>
      <c r="N524" s="7"/>
      <c r="O524" s="207"/>
      <c r="P524" s="7"/>
      <c r="Q524" s="7"/>
      <c r="R524" s="7"/>
      <c r="S524" s="7"/>
      <c r="T524" s="7"/>
      <c r="U524" s="7"/>
      <c r="V524" s="7"/>
      <c r="W524" s="207"/>
      <c r="X524" s="7"/>
      <c r="Y524" s="207"/>
      <c r="Z524" s="7"/>
      <c r="AA524" s="207"/>
      <c r="AB524" s="7"/>
      <c r="AC524" s="7"/>
      <c r="AD524" s="7"/>
      <c r="AE524" s="7"/>
      <c r="AF524" s="468"/>
    </row>
    <row r="525" ht="16.5" customHeight="1">
      <c r="A525" s="7"/>
      <c r="B525" s="7"/>
      <c r="C525" s="49"/>
      <c r="D525" s="207"/>
      <c r="E525" s="7"/>
      <c r="F525" s="7"/>
      <c r="G525" s="7"/>
      <c r="H525" s="7"/>
      <c r="I525" s="207"/>
      <c r="J525" s="7"/>
      <c r="K525" s="207"/>
      <c r="L525" s="7"/>
      <c r="M525" s="207"/>
      <c r="N525" s="7"/>
      <c r="O525" s="207"/>
      <c r="P525" s="7"/>
      <c r="Q525" s="7"/>
      <c r="R525" s="7"/>
      <c r="S525" s="7"/>
      <c r="T525" s="7"/>
      <c r="U525" s="7"/>
      <c r="V525" s="7"/>
      <c r="W525" s="207"/>
      <c r="X525" s="7"/>
      <c r="Y525" s="207"/>
      <c r="Z525" s="7"/>
      <c r="AA525" s="207"/>
      <c r="AB525" s="7"/>
      <c r="AC525" s="7"/>
      <c r="AD525" s="7"/>
      <c r="AE525" s="7"/>
      <c r="AF525" s="468"/>
    </row>
    <row r="526" ht="16.5" customHeight="1">
      <c r="A526" s="7"/>
      <c r="B526" s="7"/>
      <c r="C526" s="49"/>
      <c r="D526" s="207"/>
      <c r="E526" s="7"/>
      <c r="F526" s="7"/>
      <c r="G526" s="7"/>
      <c r="H526" s="7"/>
      <c r="I526" s="207"/>
      <c r="J526" s="7"/>
      <c r="K526" s="207"/>
      <c r="L526" s="7"/>
      <c r="M526" s="207"/>
      <c r="N526" s="7"/>
      <c r="O526" s="207"/>
      <c r="P526" s="7"/>
      <c r="Q526" s="7"/>
      <c r="R526" s="7"/>
      <c r="S526" s="7"/>
      <c r="T526" s="7"/>
      <c r="U526" s="7"/>
      <c r="V526" s="7"/>
      <c r="W526" s="207"/>
      <c r="X526" s="7"/>
      <c r="Y526" s="207"/>
      <c r="Z526" s="7"/>
      <c r="AA526" s="207"/>
      <c r="AB526" s="7"/>
      <c r="AC526" s="7"/>
      <c r="AD526" s="7"/>
      <c r="AE526" s="7"/>
      <c r="AF526" s="468"/>
    </row>
    <row r="527" ht="16.5" customHeight="1">
      <c r="A527" s="7"/>
      <c r="B527" s="7"/>
      <c r="C527" s="49"/>
      <c r="D527" s="207"/>
      <c r="E527" s="7"/>
      <c r="F527" s="7"/>
      <c r="G527" s="7"/>
      <c r="H527" s="7"/>
      <c r="I527" s="207"/>
      <c r="J527" s="7"/>
      <c r="K527" s="207"/>
      <c r="L527" s="7"/>
      <c r="M527" s="207"/>
      <c r="N527" s="7"/>
      <c r="O527" s="207"/>
      <c r="P527" s="7"/>
      <c r="Q527" s="7"/>
      <c r="R527" s="7"/>
      <c r="S527" s="7"/>
      <c r="T527" s="7"/>
      <c r="U527" s="7"/>
      <c r="V527" s="7"/>
      <c r="W527" s="207"/>
      <c r="X527" s="7"/>
      <c r="Y527" s="207"/>
      <c r="Z527" s="7"/>
      <c r="AA527" s="207"/>
      <c r="AB527" s="7"/>
      <c r="AC527" s="7"/>
      <c r="AD527" s="7"/>
      <c r="AE527" s="7"/>
      <c r="AF527" s="468"/>
    </row>
    <row r="528" ht="16.5" customHeight="1">
      <c r="A528" s="7"/>
      <c r="B528" s="7"/>
      <c r="C528" s="49"/>
      <c r="D528" s="207"/>
      <c r="E528" s="7"/>
      <c r="F528" s="7"/>
      <c r="G528" s="7"/>
      <c r="H528" s="7"/>
      <c r="I528" s="207"/>
      <c r="J528" s="7"/>
      <c r="K528" s="207"/>
      <c r="L528" s="7"/>
      <c r="M528" s="207"/>
      <c r="N528" s="7"/>
      <c r="O528" s="207"/>
      <c r="P528" s="7"/>
      <c r="Q528" s="7"/>
      <c r="R528" s="7"/>
      <c r="S528" s="7"/>
      <c r="T528" s="7"/>
      <c r="U528" s="7"/>
      <c r="V528" s="7"/>
      <c r="W528" s="207"/>
      <c r="X528" s="7"/>
      <c r="Y528" s="207"/>
      <c r="Z528" s="7"/>
      <c r="AA528" s="207"/>
      <c r="AB528" s="7"/>
      <c r="AC528" s="7"/>
      <c r="AD528" s="7"/>
      <c r="AE528" s="7"/>
      <c r="AF528" s="468"/>
    </row>
    <row r="529" ht="16.5" customHeight="1">
      <c r="A529" s="7"/>
      <c r="B529" s="7"/>
      <c r="C529" s="49"/>
      <c r="D529" s="207"/>
      <c r="E529" s="7"/>
      <c r="F529" s="7"/>
      <c r="G529" s="7"/>
      <c r="H529" s="7"/>
      <c r="I529" s="207"/>
      <c r="J529" s="7"/>
      <c r="K529" s="207"/>
      <c r="L529" s="7"/>
      <c r="M529" s="207"/>
      <c r="N529" s="7"/>
      <c r="O529" s="207"/>
      <c r="P529" s="7"/>
      <c r="Q529" s="7"/>
      <c r="R529" s="7"/>
      <c r="S529" s="7"/>
      <c r="T529" s="7"/>
      <c r="U529" s="7"/>
      <c r="V529" s="7"/>
      <c r="W529" s="207"/>
      <c r="X529" s="7"/>
      <c r="Y529" s="207"/>
      <c r="Z529" s="7"/>
      <c r="AA529" s="207"/>
      <c r="AB529" s="7"/>
      <c r="AC529" s="7"/>
      <c r="AD529" s="7"/>
      <c r="AE529" s="7"/>
      <c r="AF529" s="468"/>
    </row>
    <row r="530" ht="16.5" customHeight="1">
      <c r="A530" s="7"/>
      <c r="B530" s="7"/>
      <c r="C530" s="49"/>
      <c r="D530" s="207"/>
      <c r="E530" s="7"/>
      <c r="F530" s="7"/>
      <c r="G530" s="7"/>
      <c r="H530" s="7"/>
      <c r="I530" s="207"/>
      <c r="J530" s="7"/>
      <c r="K530" s="207"/>
      <c r="L530" s="7"/>
      <c r="M530" s="207"/>
      <c r="N530" s="7"/>
      <c r="O530" s="207"/>
      <c r="P530" s="7"/>
      <c r="Q530" s="7"/>
      <c r="R530" s="7"/>
      <c r="S530" s="7"/>
      <c r="T530" s="7"/>
      <c r="U530" s="7"/>
      <c r="V530" s="7"/>
      <c r="W530" s="207"/>
      <c r="X530" s="7"/>
      <c r="Y530" s="207"/>
      <c r="Z530" s="7"/>
      <c r="AA530" s="207"/>
      <c r="AB530" s="7"/>
      <c r="AC530" s="7"/>
      <c r="AD530" s="7"/>
      <c r="AE530" s="7"/>
      <c r="AF530" s="468"/>
    </row>
    <row r="531" ht="16.5" customHeight="1">
      <c r="A531" s="7"/>
      <c r="B531" s="7"/>
      <c r="C531" s="49"/>
      <c r="D531" s="207"/>
      <c r="E531" s="7"/>
      <c r="F531" s="7"/>
      <c r="G531" s="7"/>
      <c r="H531" s="7"/>
      <c r="I531" s="207"/>
      <c r="J531" s="7"/>
      <c r="K531" s="207"/>
      <c r="L531" s="7"/>
      <c r="M531" s="207"/>
      <c r="N531" s="7"/>
      <c r="O531" s="207"/>
      <c r="P531" s="7"/>
      <c r="Q531" s="7"/>
      <c r="R531" s="7"/>
      <c r="S531" s="7"/>
      <c r="T531" s="7"/>
      <c r="U531" s="7"/>
      <c r="V531" s="7"/>
      <c r="W531" s="207"/>
      <c r="X531" s="7"/>
      <c r="Y531" s="207"/>
      <c r="Z531" s="7"/>
      <c r="AA531" s="207"/>
      <c r="AB531" s="7"/>
      <c r="AC531" s="7"/>
      <c r="AD531" s="7"/>
      <c r="AE531" s="7"/>
      <c r="AF531" s="468"/>
    </row>
    <row r="532" ht="16.5" customHeight="1">
      <c r="A532" s="7"/>
      <c r="B532" s="7"/>
      <c r="C532" s="49"/>
      <c r="D532" s="207"/>
      <c r="E532" s="7"/>
      <c r="F532" s="7"/>
      <c r="G532" s="7"/>
      <c r="H532" s="7"/>
      <c r="I532" s="207"/>
      <c r="J532" s="7"/>
      <c r="K532" s="207"/>
      <c r="L532" s="7"/>
      <c r="M532" s="207"/>
      <c r="N532" s="7"/>
      <c r="O532" s="207"/>
      <c r="P532" s="7"/>
      <c r="Q532" s="7"/>
      <c r="R532" s="7"/>
      <c r="S532" s="7"/>
      <c r="T532" s="7"/>
      <c r="U532" s="7"/>
      <c r="V532" s="7"/>
      <c r="W532" s="207"/>
      <c r="X532" s="7"/>
      <c r="Y532" s="207"/>
      <c r="Z532" s="7"/>
      <c r="AA532" s="207"/>
      <c r="AB532" s="7"/>
      <c r="AC532" s="7"/>
      <c r="AD532" s="7"/>
      <c r="AE532" s="7"/>
      <c r="AF532" s="468"/>
    </row>
    <row r="533" ht="16.5" customHeight="1">
      <c r="A533" s="7"/>
      <c r="B533" s="7"/>
      <c r="C533" s="49"/>
      <c r="D533" s="207"/>
      <c r="E533" s="7"/>
      <c r="F533" s="7"/>
      <c r="G533" s="7"/>
      <c r="H533" s="7"/>
      <c r="I533" s="207"/>
      <c r="J533" s="7"/>
      <c r="K533" s="207"/>
      <c r="L533" s="7"/>
      <c r="M533" s="207"/>
      <c r="N533" s="7"/>
      <c r="O533" s="207"/>
      <c r="P533" s="7"/>
      <c r="Q533" s="7"/>
      <c r="R533" s="7"/>
      <c r="S533" s="7"/>
      <c r="T533" s="7"/>
      <c r="U533" s="7"/>
      <c r="V533" s="7"/>
      <c r="W533" s="207"/>
      <c r="X533" s="7"/>
      <c r="Y533" s="207"/>
      <c r="Z533" s="7"/>
      <c r="AA533" s="207"/>
      <c r="AB533" s="7"/>
      <c r="AC533" s="7"/>
      <c r="AD533" s="7"/>
      <c r="AE533" s="7"/>
      <c r="AF533" s="468"/>
    </row>
    <row r="534" ht="16.5" customHeight="1">
      <c r="A534" s="7"/>
      <c r="B534" s="7"/>
      <c r="C534" s="49"/>
      <c r="D534" s="207"/>
      <c r="E534" s="7"/>
      <c r="F534" s="7"/>
      <c r="G534" s="7"/>
      <c r="H534" s="7"/>
      <c r="I534" s="207"/>
      <c r="J534" s="7"/>
      <c r="K534" s="207"/>
      <c r="L534" s="7"/>
      <c r="M534" s="207"/>
      <c r="N534" s="7"/>
      <c r="O534" s="207"/>
      <c r="P534" s="7"/>
      <c r="Q534" s="7"/>
      <c r="R534" s="7"/>
      <c r="S534" s="7"/>
      <c r="T534" s="7"/>
      <c r="U534" s="7"/>
      <c r="V534" s="7"/>
      <c r="W534" s="207"/>
      <c r="X534" s="7"/>
      <c r="Y534" s="207"/>
      <c r="Z534" s="7"/>
      <c r="AA534" s="207"/>
      <c r="AB534" s="7"/>
      <c r="AC534" s="7"/>
      <c r="AD534" s="7"/>
      <c r="AE534" s="7"/>
      <c r="AF534" s="468"/>
    </row>
    <row r="535" ht="16.5" customHeight="1">
      <c r="A535" s="7"/>
      <c r="B535" s="7"/>
      <c r="C535" s="49"/>
      <c r="D535" s="207"/>
      <c r="E535" s="7"/>
      <c r="F535" s="7"/>
      <c r="G535" s="7"/>
      <c r="H535" s="7"/>
      <c r="I535" s="207"/>
      <c r="J535" s="7"/>
      <c r="K535" s="207"/>
      <c r="L535" s="7"/>
      <c r="M535" s="207"/>
      <c r="N535" s="7"/>
      <c r="O535" s="207"/>
      <c r="P535" s="7"/>
      <c r="Q535" s="7"/>
      <c r="R535" s="7"/>
      <c r="S535" s="7"/>
      <c r="T535" s="7"/>
      <c r="U535" s="7"/>
      <c r="V535" s="7"/>
      <c r="W535" s="207"/>
      <c r="X535" s="7"/>
      <c r="Y535" s="207"/>
      <c r="Z535" s="7"/>
      <c r="AA535" s="207"/>
      <c r="AB535" s="7"/>
      <c r="AC535" s="7"/>
      <c r="AD535" s="7"/>
      <c r="AE535" s="7"/>
      <c r="AF535" s="468"/>
    </row>
    <row r="536" ht="16.5" customHeight="1">
      <c r="A536" s="7"/>
      <c r="B536" s="7"/>
      <c r="C536" s="49"/>
      <c r="D536" s="207"/>
      <c r="E536" s="7"/>
      <c r="F536" s="7"/>
      <c r="G536" s="7"/>
      <c r="H536" s="7"/>
      <c r="I536" s="207"/>
      <c r="J536" s="7"/>
      <c r="K536" s="207"/>
      <c r="L536" s="7"/>
      <c r="M536" s="207"/>
      <c r="N536" s="7"/>
      <c r="O536" s="207"/>
      <c r="P536" s="7"/>
      <c r="Q536" s="7"/>
      <c r="R536" s="7"/>
      <c r="S536" s="7"/>
      <c r="T536" s="7"/>
      <c r="U536" s="7"/>
      <c r="V536" s="7"/>
      <c r="W536" s="207"/>
      <c r="X536" s="7"/>
      <c r="Y536" s="207"/>
      <c r="Z536" s="7"/>
      <c r="AA536" s="207"/>
      <c r="AB536" s="7"/>
      <c r="AC536" s="7"/>
      <c r="AD536" s="7"/>
      <c r="AE536" s="7"/>
      <c r="AF536" s="468"/>
    </row>
    <row r="537" ht="16.5" customHeight="1">
      <c r="A537" s="7"/>
      <c r="B537" s="7"/>
      <c r="C537" s="49"/>
      <c r="D537" s="207"/>
      <c r="E537" s="7"/>
      <c r="F537" s="7"/>
      <c r="G537" s="7"/>
      <c r="H537" s="7"/>
      <c r="I537" s="207"/>
      <c r="J537" s="7"/>
      <c r="K537" s="207"/>
      <c r="L537" s="7"/>
      <c r="M537" s="207"/>
      <c r="N537" s="7"/>
      <c r="O537" s="207"/>
      <c r="P537" s="7"/>
      <c r="Q537" s="7"/>
      <c r="R537" s="7"/>
      <c r="S537" s="7"/>
      <c r="T537" s="7"/>
      <c r="U537" s="7"/>
      <c r="V537" s="7"/>
      <c r="W537" s="207"/>
      <c r="X537" s="7"/>
      <c r="Y537" s="207"/>
      <c r="Z537" s="7"/>
      <c r="AA537" s="207"/>
      <c r="AB537" s="7"/>
      <c r="AC537" s="7"/>
      <c r="AD537" s="7"/>
      <c r="AE537" s="7"/>
      <c r="AF537" s="468"/>
    </row>
    <row r="538" ht="16.5" customHeight="1">
      <c r="A538" s="7"/>
      <c r="B538" s="7"/>
      <c r="C538" s="49"/>
      <c r="D538" s="207"/>
      <c r="E538" s="7"/>
      <c r="F538" s="7"/>
      <c r="G538" s="7"/>
      <c r="H538" s="7"/>
      <c r="I538" s="207"/>
      <c r="J538" s="7"/>
      <c r="K538" s="207"/>
      <c r="L538" s="7"/>
      <c r="M538" s="207"/>
      <c r="N538" s="7"/>
      <c r="O538" s="207"/>
      <c r="P538" s="7"/>
      <c r="Q538" s="7"/>
      <c r="R538" s="7"/>
      <c r="S538" s="7"/>
      <c r="T538" s="7"/>
      <c r="U538" s="7"/>
      <c r="V538" s="7"/>
      <c r="W538" s="207"/>
      <c r="X538" s="7"/>
      <c r="Y538" s="207"/>
      <c r="Z538" s="7"/>
      <c r="AA538" s="207"/>
      <c r="AB538" s="7"/>
      <c r="AC538" s="7"/>
      <c r="AD538" s="7"/>
      <c r="AE538" s="7"/>
      <c r="AF538" s="468"/>
    </row>
    <row r="539" ht="16.5" customHeight="1">
      <c r="A539" s="7"/>
      <c r="B539" s="7"/>
      <c r="C539" s="49"/>
      <c r="D539" s="207"/>
      <c r="E539" s="7"/>
      <c r="F539" s="7"/>
      <c r="G539" s="7"/>
      <c r="H539" s="7"/>
      <c r="I539" s="207"/>
      <c r="J539" s="7"/>
      <c r="K539" s="207"/>
      <c r="L539" s="7"/>
      <c r="M539" s="207"/>
      <c r="N539" s="7"/>
      <c r="O539" s="207"/>
      <c r="P539" s="7"/>
      <c r="Q539" s="7"/>
      <c r="R539" s="7"/>
      <c r="S539" s="7"/>
      <c r="T539" s="7"/>
      <c r="U539" s="7"/>
      <c r="V539" s="7"/>
      <c r="W539" s="207"/>
      <c r="X539" s="7"/>
      <c r="Y539" s="207"/>
      <c r="Z539" s="7"/>
      <c r="AA539" s="207"/>
      <c r="AB539" s="7"/>
      <c r="AC539" s="7"/>
      <c r="AD539" s="7"/>
      <c r="AE539" s="7"/>
      <c r="AF539" s="468"/>
    </row>
    <row r="540" ht="16.5" customHeight="1">
      <c r="A540" s="7"/>
      <c r="B540" s="7"/>
      <c r="C540" s="49"/>
      <c r="D540" s="207"/>
      <c r="E540" s="7"/>
      <c r="F540" s="7"/>
      <c r="G540" s="7"/>
      <c r="H540" s="7"/>
      <c r="I540" s="207"/>
      <c r="J540" s="7"/>
      <c r="K540" s="207"/>
      <c r="L540" s="7"/>
      <c r="M540" s="207"/>
      <c r="N540" s="7"/>
      <c r="O540" s="207"/>
      <c r="P540" s="7"/>
      <c r="Q540" s="7"/>
      <c r="R540" s="7"/>
      <c r="S540" s="7"/>
      <c r="T540" s="7"/>
      <c r="U540" s="7"/>
      <c r="V540" s="7"/>
      <c r="W540" s="207"/>
      <c r="X540" s="7"/>
      <c r="Y540" s="207"/>
      <c r="Z540" s="7"/>
      <c r="AA540" s="207"/>
      <c r="AB540" s="7"/>
      <c r="AC540" s="7"/>
      <c r="AD540" s="7"/>
      <c r="AE540" s="7"/>
      <c r="AF540" s="468"/>
    </row>
    <row r="541" ht="16.5" customHeight="1">
      <c r="A541" s="7"/>
      <c r="B541" s="7"/>
      <c r="C541" s="49"/>
      <c r="D541" s="207"/>
      <c r="E541" s="7"/>
      <c r="F541" s="7"/>
      <c r="G541" s="7"/>
      <c r="H541" s="7"/>
      <c r="I541" s="207"/>
      <c r="J541" s="7"/>
      <c r="K541" s="207"/>
      <c r="L541" s="7"/>
      <c r="M541" s="207"/>
      <c r="N541" s="7"/>
      <c r="O541" s="207"/>
      <c r="P541" s="7"/>
      <c r="Q541" s="7"/>
      <c r="R541" s="7"/>
      <c r="S541" s="7"/>
      <c r="T541" s="7"/>
      <c r="U541" s="7"/>
      <c r="V541" s="7"/>
      <c r="W541" s="207"/>
      <c r="X541" s="7"/>
      <c r="Y541" s="207"/>
      <c r="Z541" s="7"/>
      <c r="AA541" s="207"/>
      <c r="AB541" s="7"/>
      <c r="AC541" s="7"/>
      <c r="AD541" s="7"/>
      <c r="AE541" s="7"/>
      <c r="AF541" s="468"/>
    </row>
    <row r="542" ht="16.5" customHeight="1">
      <c r="A542" s="7"/>
      <c r="B542" s="7"/>
      <c r="C542" s="49"/>
      <c r="D542" s="207"/>
      <c r="E542" s="7"/>
      <c r="F542" s="7"/>
      <c r="G542" s="7"/>
      <c r="H542" s="7"/>
      <c r="I542" s="207"/>
      <c r="J542" s="7"/>
      <c r="K542" s="207"/>
      <c r="L542" s="7"/>
      <c r="M542" s="207"/>
      <c r="N542" s="7"/>
      <c r="O542" s="207"/>
      <c r="P542" s="7"/>
      <c r="Q542" s="7"/>
      <c r="R542" s="7"/>
      <c r="S542" s="7"/>
      <c r="T542" s="7"/>
      <c r="U542" s="7"/>
      <c r="V542" s="7"/>
      <c r="W542" s="207"/>
      <c r="X542" s="7"/>
      <c r="Y542" s="207"/>
      <c r="Z542" s="7"/>
      <c r="AA542" s="207"/>
      <c r="AB542" s="7"/>
      <c r="AC542" s="7"/>
      <c r="AD542" s="7"/>
      <c r="AE542" s="7"/>
      <c r="AF542" s="468"/>
    </row>
    <row r="543" ht="16.5" customHeight="1">
      <c r="A543" s="7"/>
      <c r="B543" s="7"/>
      <c r="C543" s="49"/>
      <c r="D543" s="207"/>
      <c r="E543" s="7"/>
      <c r="F543" s="7"/>
      <c r="G543" s="7"/>
      <c r="H543" s="7"/>
      <c r="I543" s="207"/>
      <c r="J543" s="7"/>
      <c r="K543" s="207"/>
      <c r="L543" s="7"/>
      <c r="M543" s="207"/>
      <c r="N543" s="7"/>
      <c r="O543" s="207"/>
      <c r="P543" s="7"/>
      <c r="Q543" s="7"/>
      <c r="R543" s="7"/>
      <c r="S543" s="7"/>
      <c r="T543" s="7"/>
      <c r="U543" s="7"/>
      <c r="V543" s="7"/>
      <c r="W543" s="207"/>
      <c r="X543" s="7"/>
      <c r="Y543" s="207"/>
      <c r="Z543" s="7"/>
      <c r="AA543" s="207"/>
      <c r="AB543" s="7"/>
      <c r="AC543" s="7"/>
      <c r="AD543" s="7"/>
      <c r="AE543" s="7"/>
      <c r="AF543" s="468"/>
    </row>
    <row r="544" ht="16.5" customHeight="1">
      <c r="A544" s="7"/>
      <c r="B544" s="7"/>
      <c r="C544" s="49"/>
      <c r="D544" s="207"/>
      <c r="E544" s="7"/>
      <c r="F544" s="7"/>
      <c r="G544" s="7"/>
      <c r="H544" s="7"/>
      <c r="I544" s="207"/>
      <c r="J544" s="7"/>
      <c r="K544" s="207"/>
      <c r="L544" s="7"/>
      <c r="M544" s="207"/>
      <c r="N544" s="7"/>
      <c r="O544" s="207"/>
      <c r="P544" s="7"/>
      <c r="Q544" s="7"/>
      <c r="R544" s="7"/>
      <c r="S544" s="7"/>
      <c r="T544" s="7"/>
      <c r="U544" s="7"/>
      <c r="V544" s="7"/>
      <c r="W544" s="207"/>
      <c r="X544" s="7"/>
      <c r="Y544" s="207"/>
      <c r="Z544" s="7"/>
      <c r="AA544" s="207"/>
      <c r="AB544" s="7"/>
      <c r="AC544" s="7"/>
      <c r="AD544" s="7"/>
      <c r="AE544" s="7"/>
      <c r="AF544" s="468"/>
    </row>
    <row r="545" ht="16.5" customHeight="1">
      <c r="A545" s="7"/>
      <c r="B545" s="7"/>
      <c r="C545" s="49"/>
      <c r="D545" s="207"/>
      <c r="E545" s="7"/>
      <c r="F545" s="7"/>
      <c r="G545" s="7"/>
      <c r="H545" s="7"/>
      <c r="I545" s="207"/>
      <c r="J545" s="7"/>
      <c r="K545" s="207"/>
      <c r="L545" s="7"/>
      <c r="M545" s="207"/>
      <c r="N545" s="7"/>
      <c r="O545" s="207"/>
      <c r="P545" s="7"/>
      <c r="Q545" s="7"/>
      <c r="R545" s="7"/>
      <c r="S545" s="7"/>
      <c r="T545" s="7"/>
      <c r="U545" s="7"/>
      <c r="V545" s="7"/>
      <c r="W545" s="207"/>
      <c r="X545" s="7"/>
      <c r="Y545" s="207"/>
      <c r="Z545" s="7"/>
      <c r="AA545" s="207"/>
      <c r="AB545" s="7"/>
      <c r="AC545" s="7"/>
      <c r="AD545" s="7"/>
      <c r="AE545" s="7"/>
      <c r="AF545" s="468"/>
    </row>
    <row r="546" ht="16.5" customHeight="1">
      <c r="A546" s="7"/>
      <c r="B546" s="7"/>
      <c r="C546" s="49"/>
      <c r="D546" s="207"/>
      <c r="E546" s="7"/>
      <c r="F546" s="7"/>
      <c r="G546" s="7"/>
      <c r="H546" s="7"/>
      <c r="I546" s="207"/>
      <c r="J546" s="7"/>
      <c r="K546" s="207"/>
      <c r="L546" s="7"/>
      <c r="M546" s="207"/>
      <c r="N546" s="7"/>
      <c r="O546" s="207"/>
      <c r="P546" s="7"/>
      <c r="Q546" s="7"/>
      <c r="R546" s="7"/>
      <c r="S546" s="7"/>
      <c r="T546" s="7"/>
      <c r="U546" s="7"/>
      <c r="V546" s="7"/>
      <c r="W546" s="207"/>
      <c r="X546" s="7"/>
      <c r="Y546" s="207"/>
      <c r="Z546" s="7"/>
      <c r="AA546" s="207"/>
      <c r="AB546" s="7"/>
      <c r="AC546" s="7"/>
      <c r="AD546" s="7"/>
      <c r="AE546" s="7"/>
      <c r="AF546" s="468"/>
    </row>
    <row r="547" ht="16.5" customHeight="1">
      <c r="A547" s="7"/>
      <c r="B547" s="7"/>
      <c r="C547" s="49"/>
      <c r="D547" s="207"/>
      <c r="E547" s="7"/>
      <c r="F547" s="7"/>
      <c r="G547" s="7"/>
      <c r="H547" s="7"/>
      <c r="I547" s="207"/>
      <c r="J547" s="7"/>
      <c r="K547" s="207"/>
      <c r="L547" s="7"/>
      <c r="M547" s="207"/>
      <c r="N547" s="7"/>
      <c r="O547" s="207"/>
      <c r="P547" s="7"/>
      <c r="Q547" s="7"/>
      <c r="R547" s="7"/>
      <c r="S547" s="7"/>
      <c r="T547" s="7"/>
      <c r="U547" s="7"/>
      <c r="V547" s="7"/>
      <c r="W547" s="207"/>
      <c r="X547" s="7"/>
      <c r="Y547" s="207"/>
      <c r="Z547" s="7"/>
      <c r="AA547" s="207"/>
      <c r="AB547" s="7"/>
      <c r="AC547" s="7"/>
      <c r="AD547" s="7"/>
      <c r="AE547" s="7"/>
      <c r="AF547" s="468"/>
    </row>
    <row r="548" ht="16.5" customHeight="1">
      <c r="A548" s="7"/>
      <c r="B548" s="7"/>
      <c r="C548" s="49"/>
      <c r="D548" s="207"/>
      <c r="E548" s="7"/>
      <c r="F548" s="7"/>
      <c r="G548" s="7"/>
      <c r="H548" s="7"/>
      <c r="I548" s="207"/>
      <c r="J548" s="7"/>
      <c r="K548" s="207"/>
      <c r="L548" s="7"/>
      <c r="M548" s="207"/>
      <c r="N548" s="7"/>
      <c r="O548" s="207"/>
      <c r="P548" s="7"/>
      <c r="Q548" s="7"/>
      <c r="R548" s="7"/>
      <c r="S548" s="7"/>
      <c r="T548" s="7"/>
      <c r="U548" s="7"/>
      <c r="V548" s="7"/>
      <c r="W548" s="207"/>
      <c r="X548" s="7"/>
      <c r="Y548" s="207"/>
      <c r="Z548" s="7"/>
      <c r="AA548" s="207"/>
      <c r="AB548" s="7"/>
      <c r="AC548" s="7"/>
      <c r="AD548" s="7"/>
      <c r="AE548" s="7"/>
      <c r="AF548" s="468"/>
    </row>
    <row r="549" ht="16.5" customHeight="1">
      <c r="A549" s="7"/>
      <c r="B549" s="7"/>
      <c r="C549" s="49"/>
      <c r="D549" s="207"/>
      <c r="E549" s="7"/>
      <c r="F549" s="7"/>
      <c r="G549" s="7"/>
      <c r="H549" s="7"/>
      <c r="I549" s="207"/>
      <c r="J549" s="7"/>
      <c r="K549" s="207"/>
      <c r="L549" s="7"/>
      <c r="M549" s="207"/>
      <c r="N549" s="7"/>
      <c r="O549" s="207"/>
      <c r="P549" s="7"/>
      <c r="Q549" s="7"/>
      <c r="R549" s="7"/>
      <c r="S549" s="7"/>
      <c r="T549" s="7"/>
      <c r="U549" s="7"/>
      <c r="V549" s="7"/>
      <c r="W549" s="207"/>
      <c r="X549" s="7"/>
      <c r="Y549" s="207"/>
      <c r="Z549" s="7"/>
      <c r="AA549" s="207"/>
      <c r="AB549" s="7"/>
      <c r="AC549" s="7"/>
      <c r="AD549" s="7"/>
      <c r="AE549" s="7"/>
      <c r="AF549" s="468"/>
    </row>
    <row r="550" ht="16.5" customHeight="1">
      <c r="A550" s="7"/>
      <c r="B550" s="7"/>
      <c r="C550" s="49"/>
      <c r="D550" s="207"/>
      <c r="E550" s="7"/>
      <c r="F550" s="7"/>
      <c r="G550" s="7"/>
      <c r="H550" s="7"/>
      <c r="I550" s="207"/>
      <c r="J550" s="7"/>
      <c r="K550" s="207"/>
      <c r="L550" s="7"/>
      <c r="M550" s="207"/>
      <c r="N550" s="7"/>
      <c r="O550" s="207"/>
      <c r="P550" s="7"/>
      <c r="Q550" s="7"/>
      <c r="R550" s="7"/>
      <c r="S550" s="7"/>
      <c r="T550" s="7"/>
      <c r="U550" s="7"/>
      <c r="V550" s="7"/>
      <c r="W550" s="207"/>
      <c r="X550" s="7"/>
      <c r="Y550" s="207"/>
      <c r="Z550" s="7"/>
      <c r="AA550" s="207"/>
      <c r="AB550" s="7"/>
      <c r="AC550" s="7"/>
      <c r="AD550" s="7"/>
      <c r="AE550" s="7"/>
      <c r="AF550" s="468"/>
    </row>
    <row r="551" ht="16.5" customHeight="1">
      <c r="A551" s="7"/>
      <c r="B551" s="7"/>
      <c r="C551" s="49"/>
      <c r="D551" s="207"/>
      <c r="E551" s="7"/>
      <c r="F551" s="7"/>
      <c r="G551" s="7"/>
      <c r="H551" s="7"/>
      <c r="I551" s="207"/>
      <c r="J551" s="7"/>
      <c r="K551" s="207"/>
      <c r="L551" s="7"/>
      <c r="M551" s="207"/>
      <c r="N551" s="7"/>
      <c r="O551" s="207"/>
      <c r="P551" s="7"/>
      <c r="Q551" s="7"/>
      <c r="R551" s="7"/>
      <c r="S551" s="7"/>
      <c r="T551" s="7"/>
      <c r="U551" s="7"/>
      <c r="V551" s="7"/>
      <c r="W551" s="207"/>
      <c r="X551" s="7"/>
      <c r="Y551" s="207"/>
      <c r="Z551" s="7"/>
      <c r="AA551" s="207"/>
      <c r="AB551" s="7"/>
      <c r="AC551" s="7"/>
      <c r="AD551" s="7"/>
      <c r="AE551" s="7"/>
      <c r="AF551" s="468"/>
    </row>
    <row r="552" ht="16.5" customHeight="1">
      <c r="A552" s="7"/>
      <c r="B552" s="7"/>
      <c r="C552" s="49"/>
      <c r="D552" s="207"/>
      <c r="E552" s="7"/>
      <c r="F552" s="7"/>
      <c r="G552" s="7"/>
      <c r="H552" s="7"/>
      <c r="I552" s="207"/>
      <c r="J552" s="7"/>
      <c r="K552" s="207"/>
      <c r="L552" s="7"/>
      <c r="M552" s="207"/>
      <c r="N552" s="7"/>
      <c r="O552" s="207"/>
      <c r="P552" s="7"/>
      <c r="Q552" s="7"/>
      <c r="R552" s="7"/>
      <c r="S552" s="7"/>
      <c r="T552" s="7"/>
      <c r="U552" s="7"/>
      <c r="V552" s="7"/>
      <c r="W552" s="207"/>
      <c r="X552" s="7"/>
      <c r="Y552" s="207"/>
      <c r="Z552" s="7"/>
      <c r="AA552" s="207"/>
      <c r="AB552" s="7"/>
      <c r="AC552" s="7"/>
      <c r="AD552" s="7"/>
      <c r="AE552" s="7"/>
      <c r="AF552" s="468"/>
    </row>
    <row r="553" ht="16.5" customHeight="1">
      <c r="A553" s="7"/>
      <c r="B553" s="7"/>
      <c r="C553" s="49"/>
      <c r="D553" s="207"/>
      <c r="E553" s="7"/>
      <c r="F553" s="7"/>
      <c r="G553" s="7"/>
      <c r="H553" s="7"/>
      <c r="I553" s="207"/>
      <c r="J553" s="7"/>
      <c r="K553" s="207"/>
      <c r="L553" s="7"/>
      <c r="M553" s="207"/>
      <c r="N553" s="7"/>
      <c r="O553" s="207"/>
      <c r="P553" s="7"/>
      <c r="Q553" s="7"/>
      <c r="R553" s="7"/>
      <c r="S553" s="7"/>
      <c r="T553" s="7"/>
      <c r="U553" s="7"/>
      <c r="V553" s="7"/>
      <c r="W553" s="207"/>
      <c r="X553" s="7"/>
      <c r="Y553" s="207"/>
      <c r="Z553" s="7"/>
      <c r="AA553" s="207"/>
      <c r="AB553" s="7"/>
      <c r="AC553" s="7"/>
      <c r="AD553" s="7"/>
      <c r="AE553" s="7"/>
      <c r="AF553" s="468"/>
    </row>
    <row r="554" ht="16.5" customHeight="1">
      <c r="A554" s="7"/>
      <c r="B554" s="7"/>
      <c r="C554" s="49"/>
      <c r="D554" s="207"/>
      <c r="E554" s="7"/>
      <c r="F554" s="7"/>
      <c r="G554" s="7"/>
      <c r="H554" s="7"/>
      <c r="I554" s="207"/>
      <c r="J554" s="7"/>
      <c r="K554" s="207"/>
      <c r="L554" s="7"/>
      <c r="M554" s="207"/>
      <c r="N554" s="7"/>
      <c r="O554" s="207"/>
      <c r="P554" s="7"/>
      <c r="Q554" s="7"/>
      <c r="R554" s="7"/>
      <c r="S554" s="7"/>
      <c r="T554" s="7"/>
      <c r="U554" s="7"/>
      <c r="V554" s="7"/>
      <c r="W554" s="207"/>
      <c r="X554" s="7"/>
      <c r="Y554" s="207"/>
      <c r="Z554" s="7"/>
      <c r="AA554" s="207"/>
      <c r="AB554" s="7"/>
      <c r="AC554" s="7"/>
      <c r="AD554" s="7"/>
      <c r="AE554" s="7"/>
      <c r="AF554" s="468"/>
    </row>
    <row r="555" ht="16.5" customHeight="1">
      <c r="A555" s="7"/>
      <c r="B555" s="7"/>
      <c r="C555" s="49"/>
      <c r="D555" s="207"/>
      <c r="E555" s="7"/>
      <c r="F555" s="7"/>
      <c r="G555" s="7"/>
      <c r="H555" s="7"/>
      <c r="I555" s="207"/>
      <c r="J555" s="7"/>
      <c r="K555" s="207"/>
      <c r="L555" s="7"/>
      <c r="M555" s="207"/>
      <c r="N555" s="7"/>
      <c r="O555" s="207"/>
      <c r="P555" s="7"/>
      <c r="Q555" s="7"/>
      <c r="R555" s="7"/>
      <c r="S555" s="7"/>
      <c r="T555" s="7"/>
      <c r="U555" s="7"/>
      <c r="V555" s="7"/>
      <c r="W555" s="207"/>
      <c r="X555" s="7"/>
      <c r="Y555" s="207"/>
      <c r="Z555" s="7"/>
      <c r="AA555" s="207"/>
      <c r="AB555" s="7"/>
      <c r="AC555" s="7"/>
      <c r="AD555" s="7"/>
      <c r="AE555" s="7"/>
      <c r="AF555" s="468"/>
    </row>
    <row r="556" ht="16.5" customHeight="1">
      <c r="A556" s="7"/>
      <c r="B556" s="7"/>
      <c r="C556" s="49"/>
      <c r="D556" s="207"/>
      <c r="E556" s="7"/>
      <c r="F556" s="7"/>
      <c r="G556" s="7"/>
      <c r="H556" s="7"/>
      <c r="I556" s="207"/>
      <c r="J556" s="7"/>
      <c r="K556" s="207"/>
      <c r="L556" s="7"/>
      <c r="M556" s="207"/>
      <c r="N556" s="7"/>
      <c r="O556" s="207"/>
      <c r="P556" s="7"/>
      <c r="Q556" s="7"/>
      <c r="R556" s="7"/>
      <c r="S556" s="7"/>
      <c r="T556" s="7"/>
      <c r="U556" s="7"/>
      <c r="V556" s="7"/>
      <c r="W556" s="207"/>
      <c r="X556" s="7"/>
      <c r="Y556" s="207"/>
      <c r="Z556" s="7"/>
      <c r="AA556" s="207"/>
      <c r="AB556" s="7"/>
      <c r="AC556" s="7"/>
      <c r="AD556" s="7"/>
      <c r="AE556" s="7"/>
      <c r="AF556" s="468"/>
    </row>
    <row r="557" ht="16.5" customHeight="1">
      <c r="A557" s="7"/>
      <c r="B557" s="7"/>
      <c r="C557" s="49"/>
      <c r="D557" s="207"/>
      <c r="E557" s="7"/>
      <c r="F557" s="7"/>
      <c r="G557" s="7"/>
      <c r="H557" s="7"/>
      <c r="I557" s="207"/>
      <c r="J557" s="7"/>
      <c r="K557" s="207"/>
      <c r="L557" s="7"/>
      <c r="M557" s="207"/>
      <c r="N557" s="7"/>
      <c r="O557" s="207"/>
      <c r="P557" s="7"/>
      <c r="Q557" s="7"/>
      <c r="R557" s="7"/>
      <c r="S557" s="7"/>
      <c r="T557" s="7"/>
      <c r="U557" s="7"/>
      <c r="V557" s="7"/>
      <c r="W557" s="207"/>
      <c r="X557" s="7"/>
      <c r="Y557" s="207"/>
      <c r="Z557" s="7"/>
      <c r="AA557" s="207"/>
      <c r="AB557" s="7"/>
      <c r="AC557" s="7"/>
      <c r="AD557" s="7"/>
      <c r="AE557" s="7"/>
      <c r="AF557" s="468"/>
    </row>
    <row r="558" ht="16.5" customHeight="1">
      <c r="A558" s="7"/>
      <c r="B558" s="7"/>
      <c r="C558" s="49"/>
      <c r="D558" s="207"/>
      <c r="E558" s="7"/>
      <c r="F558" s="7"/>
      <c r="G558" s="7"/>
      <c r="H558" s="7"/>
      <c r="I558" s="207"/>
      <c r="J558" s="7"/>
      <c r="K558" s="207"/>
      <c r="L558" s="7"/>
      <c r="M558" s="207"/>
      <c r="N558" s="7"/>
      <c r="O558" s="207"/>
      <c r="P558" s="7"/>
      <c r="Q558" s="7"/>
      <c r="R558" s="7"/>
      <c r="S558" s="7"/>
      <c r="T558" s="7"/>
      <c r="U558" s="7"/>
      <c r="V558" s="7"/>
      <c r="W558" s="207"/>
      <c r="X558" s="7"/>
      <c r="Y558" s="207"/>
      <c r="Z558" s="7"/>
      <c r="AA558" s="207"/>
      <c r="AB558" s="7"/>
      <c r="AC558" s="7"/>
      <c r="AD558" s="7"/>
      <c r="AE558" s="7"/>
      <c r="AF558" s="468"/>
    </row>
    <row r="559" ht="16.5" customHeight="1">
      <c r="A559" s="7"/>
      <c r="B559" s="7"/>
      <c r="C559" s="49"/>
      <c r="D559" s="207"/>
      <c r="E559" s="7"/>
      <c r="F559" s="7"/>
      <c r="G559" s="7"/>
      <c r="H559" s="7"/>
      <c r="I559" s="207"/>
      <c r="J559" s="7"/>
      <c r="K559" s="207"/>
      <c r="L559" s="7"/>
      <c r="M559" s="207"/>
      <c r="N559" s="7"/>
      <c r="O559" s="207"/>
      <c r="P559" s="7"/>
      <c r="Q559" s="7"/>
      <c r="R559" s="7"/>
      <c r="S559" s="7"/>
      <c r="T559" s="7"/>
      <c r="U559" s="7"/>
      <c r="V559" s="7"/>
      <c r="W559" s="207"/>
      <c r="X559" s="7"/>
      <c r="Y559" s="207"/>
      <c r="Z559" s="7"/>
      <c r="AA559" s="207"/>
      <c r="AB559" s="7"/>
      <c r="AC559" s="7"/>
      <c r="AD559" s="7"/>
      <c r="AE559" s="7"/>
      <c r="AF559" s="468"/>
    </row>
    <row r="560" ht="16.5" customHeight="1">
      <c r="A560" s="7"/>
      <c r="B560" s="7"/>
      <c r="C560" s="49"/>
      <c r="D560" s="207"/>
      <c r="E560" s="7"/>
      <c r="F560" s="7"/>
      <c r="G560" s="7"/>
      <c r="H560" s="7"/>
      <c r="I560" s="207"/>
      <c r="J560" s="7"/>
      <c r="K560" s="207"/>
      <c r="L560" s="7"/>
      <c r="M560" s="207"/>
      <c r="N560" s="7"/>
      <c r="O560" s="207"/>
      <c r="P560" s="7"/>
      <c r="Q560" s="7"/>
      <c r="R560" s="7"/>
      <c r="S560" s="7"/>
      <c r="T560" s="7"/>
      <c r="U560" s="7"/>
      <c r="V560" s="7"/>
      <c r="W560" s="207"/>
      <c r="X560" s="7"/>
      <c r="Y560" s="207"/>
      <c r="Z560" s="7"/>
      <c r="AA560" s="207"/>
      <c r="AB560" s="7"/>
      <c r="AC560" s="7"/>
      <c r="AD560" s="7"/>
      <c r="AE560" s="7"/>
      <c r="AF560" s="468"/>
    </row>
    <row r="561" ht="16.5" customHeight="1">
      <c r="A561" s="7"/>
      <c r="B561" s="7"/>
      <c r="C561" s="49"/>
      <c r="D561" s="207"/>
      <c r="E561" s="7"/>
      <c r="F561" s="7"/>
      <c r="G561" s="7"/>
      <c r="H561" s="7"/>
      <c r="I561" s="207"/>
      <c r="J561" s="7"/>
      <c r="K561" s="207"/>
      <c r="L561" s="7"/>
      <c r="M561" s="207"/>
      <c r="N561" s="7"/>
      <c r="O561" s="207"/>
      <c r="P561" s="7"/>
      <c r="Q561" s="7"/>
      <c r="R561" s="7"/>
      <c r="S561" s="7"/>
      <c r="T561" s="7"/>
      <c r="U561" s="7"/>
      <c r="V561" s="7"/>
      <c r="W561" s="207"/>
      <c r="X561" s="7"/>
      <c r="Y561" s="207"/>
      <c r="Z561" s="7"/>
      <c r="AA561" s="207"/>
      <c r="AB561" s="7"/>
      <c r="AC561" s="7"/>
      <c r="AD561" s="7"/>
      <c r="AE561" s="7"/>
      <c r="AF561" s="468"/>
    </row>
    <row r="562" ht="16.5" customHeight="1">
      <c r="A562" s="7"/>
      <c r="B562" s="7"/>
      <c r="C562" s="49"/>
      <c r="D562" s="207"/>
      <c r="E562" s="7"/>
      <c r="F562" s="7"/>
      <c r="G562" s="7"/>
      <c r="H562" s="7"/>
      <c r="I562" s="207"/>
      <c r="J562" s="7"/>
      <c r="K562" s="207"/>
      <c r="L562" s="7"/>
      <c r="M562" s="207"/>
      <c r="N562" s="7"/>
      <c r="O562" s="207"/>
      <c r="P562" s="7"/>
      <c r="Q562" s="7"/>
      <c r="R562" s="7"/>
      <c r="S562" s="7"/>
      <c r="T562" s="7"/>
      <c r="U562" s="7"/>
      <c r="V562" s="7"/>
      <c r="W562" s="207"/>
      <c r="X562" s="7"/>
      <c r="Y562" s="207"/>
      <c r="Z562" s="7"/>
      <c r="AA562" s="207"/>
      <c r="AB562" s="7"/>
      <c r="AC562" s="7"/>
      <c r="AD562" s="7"/>
      <c r="AE562" s="7"/>
      <c r="AF562" s="468"/>
    </row>
    <row r="563" ht="16.5" customHeight="1">
      <c r="A563" s="7"/>
      <c r="B563" s="7"/>
      <c r="C563" s="49"/>
      <c r="D563" s="207"/>
      <c r="E563" s="7"/>
      <c r="F563" s="7"/>
      <c r="G563" s="7"/>
      <c r="H563" s="7"/>
      <c r="I563" s="207"/>
      <c r="J563" s="7"/>
      <c r="K563" s="207"/>
      <c r="L563" s="7"/>
      <c r="M563" s="207"/>
      <c r="N563" s="7"/>
      <c r="O563" s="207"/>
      <c r="P563" s="7"/>
      <c r="Q563" s="7"/>
      <c r="R563" s="7"/>
      <c r="S563" s="7"/>
      <c r="T563" s="7"/>
      <c r="U563" s="7"/>
      <c r="V563" s="7"/>
      <c r="W563" s="207"/>
      <c r="X563" s="7"/>
      <c r="Y563" s="207"/>
      <c r="Z563" s="7"/>
      <c r="AA563" s="207"/>
      <c r="AB563" s="7"/>
      <c r="AC563" s="7"/>
      <c r="AD563" s="7"/>
      <c r="AE563" s="7"/>
      <c r="AF563" s="468"/>
    </row>
    <row r="564" ht="16.5" customHeight="1">
      <c r="A564" s="7"/>
      <c r="B564" s="7"/>
      <c r="C564" s="49"/>
      <c r="D564" s="207"/>
      <c r="E564" s="7"/>
      <c r="F564" s="7"/>
      <c r="G564" s="7"/>
      <c r="H564" s="7"/>
      <c r="I564" s="207"/>
      <c r="J564" s="7"/>
      <c r="K564" s="207"/>
      <c r="L564" s="7"/>
      <c r="M564" s="207"/>
      <c r="N564" s="7"/>
      <c r="O564" s="207"/>
      <c r="P564" s="7"/>
      <c r="Q564" s="7"/>
      <c r="R564" s="7"/>
      <c r="S564" s="7"/>
      <c r="T564" s="7"/>
      <c r="U564" s="7"/>
      <c r="V564" s="7"/>
      <c r="W564" s="207"/>
      <c r="X564" s="7"/>
      <c r="Y564" s="207"/>
      <c r="Z564" s="7"/>
      <c r="AA564" s="207"/>
      <c r="AB564" s="7"/>
      <c r="AC564" s="7"/>
      <c r="AD564" s="7"/>
      <c r="AE564" s="7"/>
      <c r="AF564" s="468"/>
    </row>
    <row r="565" ht="16.5" customHeight="1">
      <c r="A565" s="7"/>
      <c r="B565" s="7"/>
      <c r="C565" s="49"/>
      <c r="D565" s="207"/>
      <c r="E565" s="7"/>
      <c r="F565" s="7"/>
      <c r="G565" s="7"/>
      <c r="H565" s="7"/>
      <c r="I565" s="207"/>
      <c r="J565" s="7"/>
      <c r="K565" s="207"/>
      <c r="L565" s="7"/>
      <c r="M565" s="207"/>
      <c r="N565" s="7"/>
      <c r="O565" s="207"/>
      <c r="P565" s="7"/>
      <c r="Q565" s="7"/>
      <c r="R565" s="7"/>
      <c r="S565" s="7"/>
      <c r="T565" s="7"/>
      <c r="U565" s="7"/>
      <c r="V565" s="7"/>
      <c r="W565" s="207"/>
      <c r="X565" s="7"/>
      <c r="Y565" s="207"/>
      <c r="Z565" s="7"/>
      <c r="AA565" s="207"/>
      <c r="AB565" s="7"/>
      <c r="AC565" s="7"/>
      <c r="AD565" s="7"/>
      <c r="AE565" s="7"/>
      <c r="AF565" s="468"/>
    </row>
    <row r="566" ht="16.5" customHeight="1">
      <c r="A566" s="7"/>
      <c r="B566" s="7"/>
      <c r="C566" s="49"/>
      <c r="D566" s="207"/>
      <c r="E566" s="7"/>
      <c r="F566" s="7"/>
      <c r="G566" s="7"/>
      <c r="H566" s="7"/>
      <c r="I566" s="207"/>
      <c r="J566" s="7"/>
      <c r="K566" s="207"/>
      <c r="L566" s="7"/>
      <c r="M566" s="207"/>
      <c r="N566" s="7"/>
      <c r="O566" s="207"/>
      <c r="P566" s="7"/>
      <c r="Q566" s="7"/>
      <c r="R566" s="7"/>
      <c r="S566" s="7"/>
      <c r="T566" s="7"/>
      <c r="U566" s="7"/>
      <c r="V566" s="7"/>
      <c r="W566" s="207"/>
      <c r="X566" s="7"/>
      <c r="Y566" s="207"/>
      <c r="Z566" s="7"/>
      <c r="AA566" s="207"/>
      <c r="AB566" s="7"/>
      <c r="AC566" s="7"/>
      <c r="AD566" s="7"/>
      <c r="AE566" s="7"/>
      <c r="AF566" s="468"/>
    </row>
    <row r="567" ht="16.5" customHeight="1">
      <c r="A567" s="7"/>
      <c r="B567" s="7"/>
      <c r="C567" s="49"/>
      <c r="D567" s="207"/>
      <c r="E567" s="7"/>
      <c r="F567" s="7"/>
      <c r="G567" s="7"/>
      <c r="H567" s="7"/>
      <c r="I567" s="207"/>
      <c r="J567" s="7"/>
      <c r="K567" s="207"/>
      <c r="L567" s="7"/>
      <c r="M567" s="207"/>
      <c r="N567" s="7"/>
      <c r="O567" s="207"/>
      <c r="P567" s="7"/>
      <c r="Q567" s="7"/>
      <c r="R567" s="7"/>
      <c r="S567" s="7"/>
      <c r="T567" s="7"/>
      <c r="U567" s="7"/>
      <c r="V567" s="7"/>
      <c r="W567" s="207"/>
      <c r="X567" s="7"/>
      <c r="Y567" s="207"/>
      <c r="Z567" s="7"/>
      <c r="AA567" s="207"/>
      <c r="AB567" s="7"/>
      <c r="AC567" s="7"/>
      <c r="AD567" s="7"/>
      <c r="AE567" s="7"/>
      <c r="AF567" s="468"/>
    </row>
    <row r="568" ht="16.5" customHeight="1">
      <c r="A568" s="7"/>
      <c r="B568" s="7"/>
      <c r="C568" s="49"/>
      <c r="D568" s="207"/>
      <c r="E568" s="7"/>
      <c r="F568" s="7"/>
      <c r="G568" s="7"/>
      <c r="H568" s="7"/>
      <c r="I568" s="207"/>
      <c r="J568" s="7"/>
      <c r="K568" s="207"/>
      <c r="L568" s="7"/>
      <c r="M568" s="207"/>
      <c r="N568" s="7"/>
      <c r="O568" s="207"/>
      <c r="P568" s="7"/>
      <c r="Q568" s="7"/>
      <c r="R568" s="7"/>
      <c r="S568" s="7"/>
      <c r="T568" s="7"/>
      <c r="U568" s="7"/>
      <c r="V568" s="7"/>
      <c r="W568" s="207"/>
      <c r="X568" s="7"/>
      <c r="Y568" s="207"/>
      <c r="Z568" s="7"/>
      <c r="AA568" s="207"/>
      <c r="AB568" s="7"/>
      <c r="AC568" s="7"/>
      <c r="AD568" s="7"/>
      <c r="AE568" s="7"/>
      <c r="AF568" s="468"/>
    </row>
    <row r="569" ht="16.5" customHeight="1">
      <c r="A569" s="7"/>
      <c r="B569" s="7"/>
      <c r="C569" s="49"/>
      <c r="D569" s="207"/>
      <c r="E569" s="7"/>
      <c r="F569" s="7"/>
      <c r="G569" s="7"/>
      <c r="H569" s="7"/>
      <c r="I569" s="207"/>
      <c r="J569" s="7"/>
      <c r="K569" s="207"/>
      <c r="L569" s="7"/>
      <c r="M569" s="207"/>
      <c r="N569" s="7"/>
      <c r="O569" s="207"/>
      <c r="P569" s="7"/>
      <c r="Q569" s="7"/>
      <c r="R569" s="7"/>
      <c r="S569" s="7"/>
      <c r="T569" s="7"/>
      <c r="U569" s="7"/>
      <c r="V569" s="7"/>
      <c r="W569" s="207"/>
      <c r="X569" s="7"/>
      <c r="Y569" s="207"/>
      <c r="Z569" s="7"/>
      <c r="AA569" s="207"/>
      <c r="AB569" s="7"/>
      <c r="AC569" s="7"/>
      <c r="AD569" s="7"/>
      <c r="AE569" s="7"/>
      <c r="AF569" s="468"/>
    </row>
    <row r="570" ht="16.5" customHeight="1">
      <c r="A570" s="7"/>
      <c r="B570" s="7"/>
      <c r="C570" s="49"/>
      <c r="D570" s="207"/>
      <c r="E570" s="7"/>
      <c r="F570" s="7"/>
      <c r="G570" s="7"/>
      <c r="H570" s="7"/>
      <c r="I570" s="207"/>
      <c r="J570" s="7"/>
      <c r="K570" s="207"/>
      <c r="L570" s="7"/>
      <c r="M570" s="207"/>
      <c r="N570" s="7"/>
      <c r="O570" s="207"/>
      <c r="P570" s="7"/>
      <c r="Q570" s="7"/>
      <c r="R570" s="7"/>
      <c r="S570" s="7"/>
      <c r="T570" s="7"/>
      <c r="U570" s="7"/>
      <c r="V570" s="7"/>
      <c r="W570" s="207"/>
      <c r="X570" s="7"/>
      <c r="Y570" s="207"/>
      <c r="Z570" s="7"/>
      <c r="AA570" s="207"/>
      <c r="AB570" s="7"/>
      <c r="AC570" s="7"/>
      <c r="AD570" s="7"/>
      <c r="AE570" s="7"/>
      <c r="AF570" s="468"/>
    </row>
    <row r="571" ht="16.5" customHeight="1">
      <c r="A571" s="7"/>
      <c r="B571" s="7"/>
      <c r="C571" s="49"/>
      <c r="D571" s="207"/>
      <c r="E571" s="7"/>
      <c r="F571" s="7"/>
      <c r="G571" s="7"/>
      <c r="H571" s="7"/>
      <c r="I571" s="207"/>
      <c r="J571" s="7"/>
      <c r="K571" s="207"/>
      <c r="L571" s="7"/>
      <c r="M571" s="207"/>
      <c r="N571" s="7"/>
      <c r="O571" s="207"/>
      <c r="P571" s="7"/>
      <c r="Q571" s="7"/>
      <c r="R571" s="7"/>
      <c r="S571" s="7"/>
      <c r="T571" s="7"/>
      <c r="U571" s="7"/>
      <c r="V571" s="7"/>
      <c r="W571" s="207"/>
      <c r="X571" s="7"/>
      <c r="Y571" s="207"/>
      <c r="Z571" s="7"/>
      <c r="AA571" s="207"/>
      <c r="AB571" s="7"/>
      <c r="AC571" s="7"/>
      <c r="AD571" s="7"/>
      <c r="AE571" s="7"/>
      <c r="AF571" s="468"/>
    </row>
    <row r="572" ht="16.5" customHeight="1">
      <c r="A572" s="7"/>
      <c r="B572" s="7"/>
      <c r="C572" s="49"/>
      <c r="D572" s="207"/>
      <c r="E572" s="7"/>
      <c r="F572" s="7"/>
      <c r="G572" s="7"/>
      <c r="H572" s="7"/>
      <c r="I572" s="207"/>
      <c r="J572" s="7"/>
      <c r="K572" s="207"/>
      <c r="L572" s="7"/>
      <c r="M572" s="207"/>
      <c r="N572" s="7"/>
      <c r="O572" s="207"/>
      <c r="P572" s="7"/>
      <c r="Q572" s="7"/>
      <c r="R572" s="7"/>
      <c r="S572" s="7"/>
      <c r="T572" s="7"/>
      <c r="U572" s="7"/>
      <c r="V572" s="7"/>
      <c r="W572" s="207"/>
      <c r="X572" s="7"/>
      <c r="Y572" s="207"/>
      <c r="Z572" s="7"/>
      <c r="AA572" s="207"/>
      <c r="AB572" s="7"/>
      <c r="AC572" s="7"/>
      <c r="AD572" s="7"/>
      <c r="AE572" s="7"/>
      <c r="AF572" s="468"/>
    </row>
    <row r="573" ht="16.5" customHeight="1">
      <c r="A573" s="7"/>
      <c r="B573" s="7"/>
      <c r="C573" s="49"/>
      <c r="D573" s="207"/>
      <c r="E573" s="7"/>
      <c r="F573" s="7"/>
      <c r="G573" s="7"/>
      <c r="H573" s="7"/>
      <c r="I573" s="207"/>
      <c r="J573" s="7"/>
      <c r="K573" s="207"/>
      <c r="L573" s="7"/>
      <c r="M573" s="207"/>
      <c r="N573" s="7"/>
      <c r="O573" s="207"/>
      <c r="P573" s="7"/>
      <c r="Q573" s="7"/>
      <c r="R573" s="7"/>
      <c r="S573" s="7"/>
      <c r="T573" s="7"/>
      <c r="U573" s="7"/>
      <c r="V573" s="7"/>
      <c r="W573" s="207"/>
      <c r="X573" s="7"/>
      <c r="Y573" s="207"/>
      <c r="Z573" s="7"/>
      <c r="AA573" s="207"/>
      <c r="AB573" s="7"/>
      <c r="AC573" s="7"/>
      <c r="AD573" s="7"/>
      <c r="AE573" s="7"/>
      <c r="AF573" s="468"/>
    </row>
    <row r="574" ht="16.5" customHeight="1">
      <c r="A574" s="7"/>
      <c r="B574" s="7"/>
      <c r="C574" s="49"/>
      <c r="D574" s="207"/>
      <c r="E574" s="7"/>
      <c r="F574" s="7"/>
      <c r="G574" s="7"/>
      <c r="H574" s="7"/>
      <c r="I574" s="207"/>
      <c r="J574" s="7"/>
      <c r="K574" s="207"/>
      <c r="L574" s="7"/>
      <c r="M574" s="207"/>
      <c r="N574" s="7"/>
      <c r="O574" s="207"/>
      <c r="P574" s="7"/>
      <c r="Q574" s="7"/>
      <c r="R574" s="7"/>
      <c r="S574" s="7"/>
      <c r="T574" s="7"/>
      <c r="U574" s="7"/>
      <c r="V574" s="7"/>
      <c r="W574" s="207"/>
      <c r="X574" s="7"/>
      <c r="Y574" s="207"/>
      <c r="Z574" s="7"/>
      <c r="AA574" s="207"/>
      <c r="AB574" s="7"/>
      <c r="AC574" s="7"/>
      <c r="AD574" s="7"/>
      <c r="AE574" s="7"/>
      <c r="AF574" s="468"/>
    </row>
    <row r="575" ht="16.5" customHeight="1">
      <c r="A575" s="7"/>
      <c r="B575" s="7"/>
      <c r="C575" s="49"/>
      <c r="D575" s="207"/>
      <c r="E575" s="7"/>
      <c r="F575" s="7"/>
      <c r="G575" s="7"/>
      <c r="H575" s="7"/>
      <c r="I575" s="207"/>
      <c r="J575" s="7"/>
      <c r="K575" s="207"/>
      <c r="L575" s="7"/>
      <c r="M575" s="207"/>
      <c r="N575" s="7"/>
      <c r="O575" s="207"/>
      <c r="P575" s="7"/>
      <c r="Q575" s="7"/>
      <c r="R575" s="7"/>
      <c r="S575" s="7"/>
      <c r="T575" s="7"/>
      <c r="U575" s="7"/>
      <c r="V575" s="7"/>
      <c r="W575" s="207"/>
      <c r="X575" s="7"/>
      <c r="Y575" s="207"/>
      <c r="Z575" s="7"/>
      <c r="AA575" s="207"/>
      <c r="AB575" s="7"/>
      <c r="AC575" s="7"/>
      <c r="AD575" s="7"/>
      <c r="AE575" s="7"/>
      <c r="AF575" s="468"/>
    </row>
    <row r="576" ht="16.5" customHeight="1">
      <c r="A576" s="7"/>
      <c r="B576" s="7"/>
      <c r="C576" s="49"/>
      <c r="D576" s="207"/>
      <c r="E576" s="7"/>
      <c r="F576" s="7"/>
      <c r="G576" s="7"/>
      <c r="H576" s="7"/>
      <c r="I576" s="207"/>
      <c r="J576" s="7"/>
      <c r="K576" s="207"/>
      <c r="L576" s="7"/>
      <c r="M576" s="207"/>
      <c r="N576" s="7"/>
      <c r="O576" s="207"/>
      <c r="P576" s="7"/>
      <c r="Q576" s="7"/>
      <c r="R576" s="7"/>
      <c r="S576" s="7"/>
      <c r="T576" s="7"/>
      <c r="U576" s="7"/>
      <c r="V576" s="7"/>
      <c r="W576" s="207"/>
      <c r="X576" s="7"/>
      <c r="Y576" s="207"/>
      <c r="Z576" s="7"/>
      <c r="AA576" s="207"/>
      <c r="AB576" s="7"/>
      <c r="AC576" s="7"/>
      <c r="AD576" s="7"/>
      <c r="AE576" s="7"/>
      <c r="AF576" s="468"/>
    </row>
    <row r="577" ht="16.5" customHeight="1">
      <c r="A577" s="7"/>
      <c r="B577" s="7"/>
      <c r="C577" s="49"/>
      <c r="D577" s="207"/>
      <c r="E577" s="7"/>
      <c r="F577" s="7"/>
      <c r="G577" s="7"/>
      <c r="H577" s="7"/>
      <c r="I577" s="207"/>
      <c r="J577" s="7"/>
      <c r="K577" s="207"/>
      <c r="L577" s="7"/>
      <c r="M577" s="207"/>
      <c r="N577" s="7"/>
      <c r="O577" s="207"/>
      <c r="P577" s="7"/>
      <c r="Q577" s="7"/>
      <c r="R577" s="7"/>
      <c r="S577" s="7"/>
      <c r="T577" s="7"/>
      <c r="U577" s="7"/>
      <c r="V577" s="7"/>
      <c r="W577" s="207"/>
      <c r="X577" s="7"/>
      <c r="Y577" s="207"/>
      <c r="Z577" s="7"/>
      <c r="AA577" s="207"/>
      <c r="AB577" s="7"/>
      <c r="AC577" s="7"/>
      <c r="AD577" s="7"/>
      <c r="AE577" s="7"/>
      <c r="AF577" s="468"/>
    </row>
    <row r="578" ht="16.5" customHeight="1">
      <c r="A578" s="7"/>
      <c r="B578" s="7"/>
      <c r="C578" s="49"/>
      <c r="D578" s="207"/>
      <c r="E578" s="7"/>
      <c r="F578" s="7"/>
      <c r="G578" s="7"/>
      <c r="H578" s="7"/>
      <c r="I578" s="207"/>
      <c r="J578" s="7"/>
      <c r="K578" s="207"/>
      <c r="L578" s="7"/>
      <c r="M578" s="207"/>
      <c r="N578" s="7"/>
      <c r="O578" s="207"/>
      <c r="P578" s="7"/>
      <c r="Q578" s="7"/>
      <c r="R578" s="7"/>
      <c r="S578" s="7"/>
      <c r="T578" s="7"/>
      <c r="U578" s="7"/>
      <c r="V578" s="7"/>
      <c r="W578" s="207"/>
      <c r="X578" s="7"/>
      <c r="Y578" s="207"/>
      <c r="Z578" s="7"/>
      <c r="AA578" s="207"/>
      <c r="AB578" s="7"/>
      <c r="AC578" s="7"/>
      <c r="AD578" s="7"/>
      <c r="AE578" s="7"/>
      <c r="AF578" s="468"/>
    </row>
    <row r="579" ht="16.5" customHeight="1">
      <c r="A579" s="7"/>
      <c r="B579" s="7"/>
      <c r="C579" s="49"/>
      <c r="D579" s="207"/>
      <c r="E579" s="7"/>
      <c r="F579" s="7"/>
      <c r="G579" s="7"/>
      <c r="H579" s="7"/>
      <c r="I579" s="207"/>
      <c r="J579" s="7"/>
      <c r="K579" s="207"/>
      <c r="L579" s="7"/>
      <c r="M579" s="207"/>
      <c r="N579" s="7"/>
      <c r="O579" s="207"/>
      <c r="P579" s="7"/>
      <c r="Q579" s="7"/>
      <c r="R579" s="7"/>
      <c r="S579" s="7"/>
      <c r="T579" s="7"/>
      <c r="U579" s="7"/>
      <c r="V579" s="7"/>
      <c r="W579" s="207"/>
      <c r="X579" s="7"/>
      <c r="Y579" s="207"/>
      <c r="Z579" s="7"/>
      <c r="AA579" s="207"/>
      <c r="AB579" s="7"/>
      <c r="AC579" s="7"/>
      <c r="AD579" s="7"/>
      <c r="AE579" s="7"/>
      <c r="AF579" s="468"/>
    </row>
    <row r="580" ht="16.5" customHeight="1">
      <c r="A580" s="7"/>
      <c r="B580" s="7"/>
      <c r="C580" s="49"/>
      <c r="D580" s="207"/>
      <c r="E580" s="7"/>
      <c r="F580" s="7"/>
      <c r="G580" s="7"/>
      <c r="H580" s="7"/>
      <c r="I580" s="207"/>
      <c r="J580" s="7"/>
      <c r="K580" s="207"/>
      <c r="L580" s="7"/>
      <c r="M580" s="207"/>
      <c r="N580" s="7"/>
      <c r="O580" s="207"/>
      <c r="P580" s="7"/>
      <c r="Q580" s="7"/>
      <c r="R580" s="7"/>
      <c r="S580" s="7"/>
      <c r="T580" s="7"/>
      <c r="U580" s="7"/>
      <c r="V580" s="7"/>
      <c r="W580" s="207"/>
      <c r="X580" s="7"/>
      <c r="Y580" s="207"/>
      <c r="Z580" s="7"/>
      <c r="AA580" s="207"/>
      <c r="AB580" s="7"/>
      <c r="AC580" s="7"/>
      <c r="AD580" s="7"/>
      <c r="AE580" s="7"/>
      <c r="AF580" s="468"/>
    </row>
    <row r="581" ht="16.5" customHeight="1">
      <c r="A581" s="7"/>
      <c r="B581" s="7"/>
      <c r="C581" s="49"/>
      <c r="D581" s="207"/>
      <c r="E581" s="7"/>
      <c r="F581" s="7"/>
      <c r="G581" s="7"/>
      <c r="H581" s="7"/>
      <c r="I581" s="207"/>
      <c r="J581" s="7"/>
      <c r="K581" s="207"/>
      <c r="L581" s="7"/>
      <c r="M581" s="207"/>
      <c r="N581" s="7"/>
      <c r="O581" s="207"/>
      <c r="P581" s="7"/>
      <c r="Q581" s="7"/>
      <c r="R581" s="7"/>
      <c r="S581" s="7"/>
      <c r="T581" s="7"/>
      <c r="U581" s="7"/>
      <c r="V581" s="7"/>
      <c r="W581" s="207"/>
      <c r="X581" s="7"/>
      <c r="Y581" s="207"/>
      <c r="Z581" s="7"/>
      <c r="AA581" s="207"/>
      <c r="AB581" s="7"/>
      <c r="AC581" s="7"/>
      <c r="AD581" s="7"/>
      <c r="AE581" s="7"/>
      <c r="AF581" s="468"/>
    </row>
    <row r="582" ht="16.5" customHeight="1">
      <c r="A582" s="7"/>
      <c r="B582" s="7"/>
      <c r="C582" s="49"/>
      <c r="D582" s="207"/>
      <c r="E582" s="7"/>
      <c r="F582" s="7"/>
      <c r="G582" s="7"/>
      <c r="H582" s="7"/>
      <c r="I582" s="207"/>
      <c r="J582" s="7"/>
      <c r="K582" s="207"/>
      <c r="L582" s="7"/>
      <c r="M582" s="207"/>
      <c r="N582" s="7"/>
      <c r="O582" s="207"/>
      <c r="P582" s="7"/>
      <c r="Q582" s="7"/>
      <c r="R582" s="7"/>
      <c r="S582" s="7"/>
      <c r="T582" s="7"/>
      <c r="U582" s="7"/>
      <c r="V582" s="7"/>
      <c r="W582" s="207"/>
      <c r="X582" s="7"/>
      <c r="Y582" s="207"/>
      <c r="Z582" s="7"/>
      <c r="AA582" s="207"/>
      <c r="AB582" s="7"/>
      <c r="AC582" s="7"/>
      <c r="AD582" s="7"/>
      <c r="AE582" s="7"/>
      <c r="AF582" s="468"/>
    </row>
    <row r="583" ht="16.5" customHeight="1">
      <c r="A583" s="7"/>
      <c r="B583" s="7"/>
      <c r="C583" s="49"/>
      <c r="D583" s="207"/>
      <c r="E583" s="7"/>
      <c r="F583" s="7"/>
      <c r="G583" s="7"/>
      <c r="H583" s="7"/>
      <c r="I583" s="207"/>
      <c r="J583" s="7"/>
      <c r="K583" s="207"/>
      <c r="L583" s="7"/>
      <c r="M583" s="207"/>
      <c r="N583" s="7"/>
      <c r="O583" s="207"/>
      <c r="P583" s="7"/>
      <c r="Q583" s="7"/>
      <c r="R583" s="7"/>
      <c r="S583" s="7"/>
      <c r="T583" s="7"/>
      <c r="U583" s="7"/>
      <c r="V583" s="7"/>
      <c r="W583" s="207"/>
      <c r="X583" s="7"/>
      <c r="Y583" s="207"/>
      <c r="Z583" s="7"/>
      <c r="AA583" s="207"/>
      <c r="AB583" s="7"/>
      <c r="AC583" s="7"/>
      <c r="AD583" s="7"/>
      <c r="AE583" s="7"/>
      <c r="AF583" s="468"/>
    </row>
    <row r="584" ht="16.5" customHeight="1">
      <c r="A584" s="7"/>
      <c r="B584" s="7"/>
      <c r="C584" s="49"/>
      <c r="D584" s="207"/>
      <c r="E584" s="7"/>
      <c r="F584" s="7"/>
      <c r="G584" s="7"/>
      <c r="H584" s="7"/>
      <c r="I584" s="207"/>
      <c r="J584" s="7"/>
      <c r="K584" s="207"/>
      <c r="L584" s="7"/>
      <c r="M584" s="207"/>
      <c r="N584" s="7"/>
      <c r="O584" s="207"/>
      <c r="P584" s="7"/>
      <c r="Q584" s="7"/>
      <c r="R584" s="7"/>
      <c r="S584" s="7"/>
      <c r="T584" s="7"/>
      <c r="U584" s="7"/>
      <c r="V584" s="7"/>
      <c r="W584" s="207"/>
      <c r="X584" s="7"/>
      <c r="Y584" s="207"/>
      <c r="Z584" s="7"/>
      <c r="AA584" s="207"/>
      <c r="AB584" s="7"/>
      <c r="AC584" s="7"/>
      <c r="AD584" s="7"/>
      <c r="AE584" s="7"/>
      <c r="AF584" s="468"/>
    </row>
    <row r="585" ht="16.5" customHeight="1">
      <c r="A585" s="7"/>
      <c r="B585" s="7"/>
      <c r="C585" s="49"/>
      <c r="D585" s="207"/>
      <c r="E585" s="7"/>
      <c r="F585" s="7"/>
      <c r="G585" s="7"/>
      <c r="H585" s="7"/>
      <c r="I585" s="207"/>
      <c r="J585" s="7"/>
      <c r="K585" s="207"/>
      <c r="L585" s="7"/>
      <c r="M585" s="207"/>
      <c r="N585" s="7"/>
      <c r="O585" s="207"/>
      <c r="P585" s="7"/>
      <c r="Q585" s="7"/>
      <c r="R585" s="7"/>
      <c r="S585" s="7"/>
      <c r="T585" s="7"/>
      <c r="U585" s="7"/>
      <c r="V585" s="7"/>
      <c r="W585" s="207"/>
      <c r="X585" s="7"/>
      <c r="Y585" s="207"/>
      <c r="Z585" s="7"/>
      <c r="AA585" s="207"/>
      <c r="AB585" s="7"/>
      <c r="AC585" s="7"/>
      <c r="AD585" s="7"/>
      <c r="AE585" s="7"/>
      <c r="AF585" s="468"/>
    </row>
    <row r="586" ht="16.5" customHeight="1">
      <c r="A586" s="7"/>
      <c r="B586" s="7"/>
      <c r="C586" s="49"/>
      <c r="D586" s="207"/>
      <c r="E586" s="7"/>
      <c r="F586" s="7"/>
      <c r="G586" s="7"/>
      <c r="H586" s="7"/>
      <c r="I586" s="207"/>
      <c r="J586" s="7"/>
      <c r="K586" s="207"/>
      <c r="L586" s="7"/>
      <c r="M586" s="207"/>
      <c r="N586" s="7"/>
      <c r="O586" s="207"/>
      <c r="P586" s="7"/>
      <c r="Q586" s="7"/>
      <c r="R586" s="7"/>
      <c r="S586" s="7"/>
      <c r="T586" s="7"/>
      <c r="U586" s="7"/>
      <c r="V586" s="7"/>
      <c r="W586" s="207"/>
      <c r="X586" s="7"/>
      <c r="Y586" s="207"/>
      <c r="Z586" s="7"/>
      <c r="AA586" s="207"/>
      <c r="AB586" s="7"/>
      <c r="AC586" s="7"/>
      <c r="AD586" s="7"/>
      <c r="AE586" s="7"/>
      <c r="AF586" s="468"/>
    </row>
    <row r="587" ht="16.5" customHeight="1">
      <c r="A587" s="7"/>
      <c r="B587" s="7"/>
      <c r="C587" s="49"/>
      <c r="D587" s="207"/>
      <c r="E587" s="7"/>
      <c r="F587" s="7"/>
      <c r="G587" s="7"/>
      <c r="H587" s="7"/>
      <c r="I587" s="207"/>
      <c r="J587" s="7"/>
      <c r="K587" s="207"/>
      <c r="L587" s="7"/>
      <c r="M587" s="207"/>
      <c r="N587" s="7"/>
      <c r="O587" s="207"/>
      <c r="P587" s="7"/>
      <c r="Q587" s="7"/>
      <c r="R587" s="7"/>
      <c r="S587" s="7"/>
      <c r="T587" s="7"/>
      <c r="U587" s="7"/>
      <c r="V587" s="7"/>
      <c r="W587" s="207"/>
      <c r="X587" s="7"/>
      <c r="Y587" s="207"/>
      <c r="Z587" s="7"/>
      <c r="AA587" s="207"/>
      <c r="AB587" s="7"/>
      <c r="AC587" s="7"/>
      <c r="AD587" s="7"/>
      <c r="AE587" s="7"/>
      <c r="AF587" s="468"/>
    </row>
    <row r="588" ht="16.5" customHeight="1">
      <c r="A588" s="7"/>
      <c r="B588" s="7"/>
      <c r="C588" s="49"/>
      <c r="D588" s="207"/>
      <c r="E588" s="7"/>
      <c r="F588" s="7"/>
      <c r="G588" s="7"/>
      <c r="H588" s="7"/>
      <c r="I588" s="207"/>
      <c r="J588" s="7"/>
      <c r="K588" s="207"/>
      <c r="L588" s="7"/>
      <c r="M588" s="207"/>
      <c r="N588" s="7"/>
      <c r="O588" s="207"/>
      <c r="P588" s="7"/>
      <c r="Q588" s="7"/>
      <c r="R588" s="7"/>
      <c r="S588" s="7"/>
      <c r="T588" s="7"/>
      <c r="U588" s="7"/>
      <c r="V588" s="7"/>
      <c r="W588" s="207"/>
      <c r="X588" s="7"/>
      <c r="Y588" s="207"/>
      <c r="Z588" s="7"/>
      <c r="AA588" s="207"/>
      <c r="AB588" s="7"/>
      <c r="AC588" s="7"/>
      <c r="AD588" s="7"/>
      <c r="AE588" s="7"/>
      <c r="AF588" s="468"/>
    </row>
    <row r="589" ht="16.5" customHeight="1">
      <c r="A589" s="7"/>
      <c r="B589" s="7"/>
      <c r="C589" s="49"/>
      <c r="D589" s="207"/>
      <c r="E589" s="7"/>
      <c r="F589" s="7"/>
      <c r="G589" s="7"/>
      <c r="H589" s="7"/>
      <c r="I589" s="207"/>
      <c r="J589" s="7"/>
      <c r="K589" s="207"/>
      <c r="L589" s="7"/>
      <c r="M589" s="207"/>
      <c r="N589" s="7"/>
      <c r="O589" s="207"/>
      <c r="P589" s="7"/>
      <c r="Q589" s="7"/>
      <c r="R589" s="7"/>
      <c r="S589" s="7"/>
      <c r="T589" s="7"/>
      <c r="U589" s="7"/>
      <c r="V589" s="7"/>
      <c r="W589" s="207"/>
      <c r="X589" s="7"/>
      <c r="Y589" s="207"/>
      <c r="Z589" s="7"/>
      <c r="AA589" s="207"/>
      <c r="AB589" s="7"/>
      <c r="AC589" s="7"/>
      <c r="AD589" s="7"/>
      <c r="AE589" s="7"/>
      <c r="AF589" s="468"/>
    </row>
    <row r="590" ht="16.5" customHeight="1">
      <c r="A590" s="7"/>
      <c r="B590" s="7"/>
      <c r="C590" s="49"/>
      <c r="D590" s="207"/>
      <c r="E590" s="7"/>
      <c r="F590" s="7"/>
      <c r="G590" s="7"/>
      <c r="H590" s="7"/>
      <c r="I590" s="207"/>
      <c r="J590" s="7"/>
      <c r="K590" s="207"/>
      <c r="L590" s="7"/>
      <c r="M590" s="207"/>
      <c r="N590" s="7"/>
      <c r="O590" s="207"/>
      <c r="P590" s="7"/>
      <c r="Q590" s="7"/>
      <c r="R590" s="7"/>
      <c r="S590" s="7"/>
      <c r="T590" s="7"/>
      <c r="U590" s="7"/>
      <c r="V590" s="7"/>
      <c r="W590" s="207"/>
      <c r="X590" s="7"/>
      <c r="Y590" s="207"/>
      <c r="Z590" s="7"/>
      <c r="AA590" s="207"/>
      <c r="AB590" s="7"/>
      <c r="AC590" s="7"/>
      <c r="AD590" s="7"/>
      <c r="AE590" s="7"/>
      <c r="AF590" s="468"/>
    </row>
    <row r="591" ht="16.5" customHeight="1">
      <c r="A591" s="7"/>
      <c r="B591" s="7"/>
      <c r="C591" s="49"/>
      <c r="D591" s="207"/>
      <c r="E591" s="7"/>
      <c r="F591" s="7"/>
      <c r="G591" s="7"/>
      <c r="H591" s="7"/>
      <c r="I591" s="207"/>
      <c r="J591" s="7"/>
      <c r="K591" s="207"/>
      <c r="L591" s="7"/>
      <c r="M591" s="207"/>
      <c r="N591" s="7"/>
      <c r="O591" s="207"/>
      <c r="P591" s="7"/>
      <c r="Q591" s="7"/>
      <c r="R591" s="7"/>
      <c r="S591" s="7"/>
      <c r="T591" s="7"/>
      <c r="U591" s="7"/>
      <c r="V591" s="7"/>
      <c r="W591" s="207"/>
      <c r="X591" s="7"/>
      <c r="Y591" s="207"/>
      <c r="Z591" s="7"/>
      <c r="AA591" s="207"/>
      <c r="AB591" s="7"/>
      <c r="AC591" s="7"/>
      <c r="AD591" s="7"/>
      <c r="AE591" s="7"/>
      <c r="AF591" s="468"/>
    </row>
    <row r="592" ht="16.5" customHeight="1">
      <c r="A592" s="7"/>
      <c r="B592" s="7"/>
      <c r="C592" s="49"/>
      <c r="D592" s="207"/>
      <c r="E592" s="7"/>
      <c r="F592" s="7"/>
      <c r="G592" s="7"/>
      <c r="H592" s="7"/>
      <c r="I592" s="207"/>
      <c r="J592" s="7"/>
      <c r="K592" s="207"/>
      <c r="L592" s="7"/>
      <c r="M592" s="207"/>
      <c r="N592" s="7"/>
      <c r="O592" s="207"/>
      <c r="P592" s="7"/>
      <c r="Q592" s="7"/>
      <c r="R592" s="7"/>
      <c r="S592" s="7"/>
      <c r="T592" s="7"/>
      <c r="U592" s="7"/>
      <c r="V592" s="7"/>
      <c r="W592" s="207"/>
      <c r="X592" s="7"/>
      <c r="Y592" s="207"/>
      <c r="Z592" s="7"/>
      <c r="AA592" s="207"/>
      <c r="AB592" s="7"/>
      <c r="AC592" s="7"/>
      <c r="AD592" s="7"/>
      <c r="AE592" s="7"/>
      <c r="AF592" s="468"/>
    </row>
    <row r="593" ht="16.5" customHeight="1">
      <c r="A593" s="7"/>
      <c r="B593" s="7"/>
      <c r="C593" s="49"/>
      <c r="D593" s="207"/>
      <c r="E593" s="7"/>
      <c r="F593" s="7"/>
      <c r="G593" s="7"/>
      <c r="H593" s="7"/>
      <c r="I593" s="207"/>
      <c r="J593" s="7"/>
      <c r="K593" s="207"/>
      <c r="L593" s="7"/>
      <c r="M593" s="207"/>
      <c r="N593" s="7"/>
      <c r="O593" s="207"/>
      <c r="P593" s="7"/>
      <c r="Q593" s="7"/>
      <c r="R593" s="7"/>
      <c r="S593" s="7"/>
      <c r="T593" s="7"/>
      <c r="U593" s="7"/>
      <c r="V593" s="7"/>
      <c r="W593" s="207"/>
      <c r="X593" s="7"/>
      <c r="Y593" s="207"/>
      <c r="Z593" s="7"/>
      <c r="AA593" s="207"/>
      <c r="AB593" s="7"/>
      <c r="AC593" s="7"/>
      <c r="AD593" s="7"/>
      <c r="AE593" s="7"/>
      <c r="AF593" s="468"/>
    </row>
    <row r="594" ht="16.5" customHeight="1">
      <c r="A594" s="7"/>
      <c r="B594" s="7"/>
      <c r="C594" s="49"/>
      <c r="D594" s="207"/>
      <c r="E594" s="7"/>
      <c r="F594" s="7"/>
      <c r="G594" s="7"/>
      <c r="H594" s="7"/>
      <c r="I594" s="207"/>
      <c r="J594" s="7"/>
      <c r="K594" s="207"/>
      <c r="L594" s="7"/>
      <c r="M594" s="207"/>
      <c r="N594" s="7"/>
      <c r="O594" s="207"/>
      <c r="P594" s="7"/>
      <c r="Q594" s="7"/>
      <c r="R594" s="7"/>
      <c r="S594" s="7"/>
      <c r="T594" s="7"/>
      <c r="U594" s="7"/>
      <c r="V594" s="7"/>
      <c r="W594" s="207"/>
      <c r="X594" s="7"/>
      <c r="Y594" s="207"/>
      <c r="Z594" s="7"/>
      <c r="AA594" s="207"/>
      <c r="AB594" s="7"/>
      <c r="AC594" s="7"/>
      <c r="AD594" s="7"/>
      <c r="AE594" s="7"/>
      <c r="AF594" s="468"/>
    </row>
    <row r="595" ht="16.5" customHeight="1">
      <c r="A595" s="7"/>
      <c r="B595" s="7"/>
      <c r="C595" s="49"/>
      <c r="D595" s="207"/>
      <c r="E595" s="7"/>
      <c r="F595" s="7"/>
      <c r="G595" s="7"/>
      <c r="H595" s="7"/>
      <c r="I595" s="207"/>
      <c r="J595" s="7"/>
      <c r="K595" s="207"/>
      <c r="L595" s="7"/>
      <c r="M595" s="207"/>
      <c r="N595" s="7"/>
      <c r="O595" s="207"/>
      <c r="P595" s="7"/>
      <c r="Q595" s="7"/>
      <c r="R595" s="7"/>
      <c r="S595" s="7"/>
      <c r="T595" s="7"/>
      <c r="U595" s="7"/>
      <c r="V595" s="7"/>
      <c r="W595" s="207"/>
      <c r="X595" s="7"/>
      <c r="Y595" s="207"/>
      <c r="Z595" s="7"/>
      <c r="AA595" s="207"/>
      <c r="AB595" s="7"/>
      <c r="AC595" s="7"/>
      <c r="AD595" s="7"/>
      <c r="AE595" s="7"/>
      <c r="AF595" s="468"/>
    </row>
    <row r="596" ht="16.5" customHeight="1">
      <c r="A596" s="7"/>
      <c r="B596" s="7"/>
      <c r="C596" s="49"/>
      <c r="D596" s="207"/>
      <c r="E596" s="7"/>
      <c r="F596" s="7"/>
      <c r="G596" s="7"/>
      <c r="H596" s="7"/>
      <c r="I596" s="207"/>
      <c r="J596" s="7"/>
      <c r="K596" s="207"/>
      <c r="L596" s="7"/>
      <c r="M596" s="207"/>
      <c r="N596" s="7"/>
      <c r="O596" s="207"/>
      <c r="P596" s="7"/>
      <c r="Q596" s="7"/>
      <c r="R596" s="7"/>
      <c r="S596" s="7"/>
      <c r="T596" s="7"/>
      <c r="U596" s="7"/>
      <c r="V596" s="7"/>
      <c r="W596" s="207"/>
      <c r="X596" s="7"/>
      <c r="Y596" s="207"/>
      <c r="Z596" s="7"/>
      <c r="AA596" s="207"/>
      <c r="AB596" s="7"/>
      <c r="AC596" s="7"/>
      <c r="AD596" s="7"/>
      <c r="AE596" s="7"/>
      <c r="AF596" s="468"/>
    </row>
    <row r="597" ht="16.5" customHeight="1">
      <c r="A597" s="7"/>
      <c r="B597" s="7"/>
      <c r="C597" s="49"/>
      <c r="D597" s="207"/>
      <c r="E597" s="7"/>
      <c r="F597" s="7"/>
      <c r="G597" s="7"/>
      <c r="H597" s="7"/>
      <c r="I597" s="207"/>
      <c r="J597" s="7"/>
      <c r="K597" s="207"/>
      <c r="L597" s="7"/>
      <c r="M597" s="207"/>
      <c r="N597" s="7"/>
      <c r="O597" s="207"/>
      <c r="P597" s="7"/>
      <c r="Q597" s="7"/>
      <c r="R597" s="7"/>
      <c r="S597" s="7"/>
      <c r="T597" s="7"/>
      <c r="U597" s="7"/>
      <c r="V597" s="7"/>
      <c r="W597" s="207"/>
      <c r="X597" s="7"/>
      <c r="Y597" s="207"/>
      <c r="Z597" s="7"/>
      <c r="AA597" s="207"/>
      <c r="AB597" s="7"/>
      <c r="AC597" s="7"/>
      <c r="AD597" s="7"/>
      <c r="AE597" s="7"/>
      <c r="AF597" s="468"/>
    </row>
    <row r="598" ht="16.5" customHeight="1">
      <c r="A598" s="7"/>
      <c r="B598" s="7"/>
      <c r="C598" s="49"/>
      <c r="D598" s="207"/>
      <c r="E598" s="7"/>
      <c r="F598" s="7"/>
      <c r="G598" s="7"/>
      <c r="H598" s="7"/>
      <c r="I598" s="207"/>
      <c r="J598" s="7"/>
      <c r="K598" s="207"/>
      <c r="L598" s="7"/>
      <c r="M598" s="207"/>
      <c r="N598" s="7"/>
      <c r="O598" s="207"/>
      <c r="P598" s="7"/>
      <c r="Q598" s="7"/>
      <c r="R598" s="7"/>
      <c r="S598" s="7"/>
      <c r="T598" s="7"/>
      <c r="U598" s="7"/>
      <c r="V598" s="7"/>
      <c r="W598" s="207"/>
      <c r="X598" s="7"/>
      <c r="Y598" s="207"/>
      <c r="Z598" s="7"/>
      <c r="AA598" s="207"/>
      <c r="AB598" s="7"/>
      <c r="AC598" s="7"/>
      <c r="AD598" s="7"/>
      <c r="AE598" s="7"/>
      <c r="AF598" s="468"/>
    </row>
    <row r="599" ht="16.5" customHeight="1">
      <c r="A599" s="7"/>
      <c r="B599" s="7"/>
      <c r="C599" s="49"/>
      <c r="D599" s="207"/>
      <c r="E599" s="7"/>
      <c r="F599" s="7"/>
      <c r="G599" s="7"/>
      <c r="H599" s="7"/>
      <c r="I599" s="207"/>
      <c r="J599" s="7"/>
      <c r="K599" s="207"/>
      <c r="L599" s="7"/>
      <c r="M599" s="207"/>
      <c r="N599" s="7"/>
      <c r="O599" s="207"/>
      <c r="P599" s="7"/>
      <c r="Q599" s="7"/>
      <c r="R599" s="7"/>
      <c r="S599" s="7"/>
      <c r="T599" s="7"/>
      <c r="U599" s="7"/>
      <c r="V599" s="7"/>
      <c r="W599" s="207"/>
      <c r="X599" s="7"/>
      <c r="Y599" s="207"/>
      <c r="Z599" s="7"/>
      <c r="AA599" s="207"/>
      <c r="AB599" s="7"/>
      <c r="AC599" s="7"/>
      <c r="AD599" s="7"/>
      <c r="AE599" s="7"/>
      <c r="AF599" s="468"/>
    </row>
    <row r="600" ht="16.5" customHeight="1">
      <c r="A600" s="7"/>
      <c r="B600" s="7"/>
      <c r="C600" s="49"/>
      <c r="D600" s="207"/>
      <c r="E600" s="7"/>
      <c r="F600" s="7"/>
      <c r="G600" s="7"/>
      <c r="H600" s="7"/>
      <c r="I600" s="207"/>
      <c r="J600" s="7"/>
      <c r="K600" s="207"/>
      <c r="L600" s="7"/>
      <c r="M600" s="207"/>
      <c r="N600" s="7"/>
      <c r="O600" s="207"/>
      <c r="P600" s="7"/>
      <c r="Q600" s="7"/>
      <c r="R600" s="7"/>
      <c r="S600" s="7"/>
      <c r="T600" s="7"/>
      <c r="U600" s="7"/>
      <c r="V600" s="7"/>
      <c r="W600" s="207"/>
      <c r="X600" s="7"/>
      <c r="Y600" s="207"/>
      <c r="Z600" s="7"/>
      <c r="AA600" s="207"/>
      <c r="AB600" s="7"/>
      <c r="AC600" s="7"/>
      <c r="AD600" s="7"/>
      <c r="AE600" s="7"/>
      <c r="AF600" s="468"/>
    </row>
    <row r="601" ht="16.5" customHeight="1">
      <c r="A601" s="7"/>
      <c r="B601" s="7"/>
      <c r="C601" s="49"/>
      <c r="D601" s="207"/>
      <c r="E601" s="7"/>
      <c r="F601" s="7"/>
      <c r="G601" s="7"/>
      <c r="H601" s="7"/>
      <c r="I601" s="207"/>
      <c r="J601" s="7"/>
      <c r="K601" s="207"/>
      <c r="L601" s="7"/>
      <c r="M601" s="207"/>
      <c r="N601" s="7"/>
      <c r="O601" s="207"/>
      <c r="P601" s="7"/>
      <c r="Q601" s="7"/>
      <c r="R601" s="7"/>
      <c r="S601" s="7"/>
      <c r="T601" s="7"/>
      <c r="U601" s="7"/>
      <c r="V601" s="7"/>
      <c r="W601" s="207"/>
      <c r="X601" s="7"/>
      <c r="Y601" s="207"/>
      <c r="Z601" s="7"/>
      <c r="AA601" s="207"/>
      <c r="AB601" s="7"/>
      <c r="AC601" s="7"/>
      <c r="AD601" s="7"/>
      <c r="AE601" s="7"/>
      <c r="AF601" s="468"/>
    </row>
    <row r="602" ht="16.5" customHeight="1">
      <c r="A602" s="7"/>
      <c r="B602" s="7"/>
      <c r="C602" s="49"/>
      <c r="D602" s="207"/>
      <c r="E602" s="7"/>
      <c r="F602" s="7"/>
      <c r="G602" s="7"/>
      <c r="H602" s="7"/>
      <c r="I602" s="207"/>
      <c r="J602" s="7"/>
      <c r="K602" s="207"/>
      <c r="L602" s="7"/>
      <c r="M602" s="207"/>
      <c r="N602" s="7"/>
      <c r="O602" s="207"/>
      <c r="P602" s="7"/>
      <c r="Q602" s="7"/>
      <c r="R602" s="7"/>
      <c r="S602" s="7"/>
      <c r="T602" s="7"/>
      <c r="U602" s="7"/>
      <c r="V602" s="7"/>
      <c r="W602" s="207"/>
      <c r="X602" s="7"/>
      <c r="Y602" s="207"/>
      <c r="Z602" s="7"/>
      <c r="AA602" s="207"/>
      <c r="AB602" s="7"/>
      <c r="AC602" s="7"/>
      <c r="AD602" s="7"/>
      <c r="AE602" s="7"/>
      <c r="AF602" s="468"/>
    </row>
    <row r="603" ht="16.5" customHeight="1">
      <c r="A603" s="7"/>
      <c r="B603" s="7"/>
      <c r="C603" s="49"/>
      <c r="D603" s="207"/>
      <c r="E603" s="7"/>
      <c r="F603" s="7"/>
      <c r="G603" s="7"/>
      <c r="H603" s="7"/>
      <c r="I603" s="207"/>
      <c r="J603" s="7"/>
      <c r="K603" s="207"/>
      <c r="L603" s="7"/>
      <c r="M603" s="207"/>
      <c r="N603" s="7"/>
      <c r="O603" s="207"/>
      <c r="P603" s="7"/>
      <c r="Q603" s="7"/>
      <c r="R603" s="7"/>
      <c r="S603" s="7"/>
      <c r="T603" s="7"/>
      <c r="U603" s="7"/>
      <c r="V603" s="7"/>
      <c r="W603" s="207"/>
      <c r="X603" s="7"/>
      <c r="Y603" s="207"/>
      <c r="Z603" s="7"/>
      <c r="AA603" s="207"/>
      <c r="AB603" s="7"/>
      <c r="AC603" s="7"/>
      <c r="AD603" s="7"/>
      <c r="AE603" s="7"/>
      <c r="AF603" s="468"/>
    </row>
    <row r="604" ht="16.5" customHeight="1">
      <c r="A604" s="7"/>
      <c r="B604" s="7"/>
      <c r="C604" s="49"/>
      <c r="D604" s="207"/>
      <c r="E604" s="7"/>
      <c r="F604" s="7"/>
      <c r="G604" s="7"/>
      <c r="H604" s="7"/>
      <c r="I604" s="207"/>
      <c r="J604" s="7"/>
      <c r="K604" s="207"/>
      <c r="L604" s="7"/>
      <c r="M604" s="207"/>
      <c r="N604" s="7"/>
      <c r="O604" s="207"/>
      <c r="P604" s="7"/>
      <c r="Q604" s="7"/>
      <c r="R604" s="7"/>
      <c r="S604" s="7"/>
      <c r="T604" s="7"/>
      <c r="U604" s="7"/>
      <c r="V604" s="7"/>
      <c r="W604" s="207"/>
      <c r="X604" s="7"/>
      <c r="Y604" s="207"/>
      <c r="Z604" s="7"/>
      <c r="AA604" s="207"/>
      <c r="AB604" s="7"/>
      <c r="AC604" s="7"/>
      <c r="AD604" s="7"/>
      <c r="AE604" s="7"/>
      <c r="AF604" s="468"/>
    </row>
    <row r="605" ht="16.5" customHeight="1">
      <c r="A605" s="7"/>
      <c r="B605" s="7"/>
      <c r="C605" s="49"/>
      <c r="D605" s="207"/>
      <c r="E605" s="7"/>
      <c r="F605" s="7"/>
      <c r="G605" s="7"/>
      <c r="H605" s="7"/>
      <c r="I605" s="207"/>
      <c r="J605" s="7"/>
      <c r="K605" s="207"/>
      <c r="L605" s="7"/>
      <c r="M605" s="207"/>
      <c r="N605" s="7"/>
      <c r="O605" s="207"/>
      <c r="P605" s="7"/>
      <c r="Q605" s="7"/>
      <c r="R605" s="7"/>
      <c r="S605" s="7"/>
      <c r="T605" s="7"/>
      <c r="U605" s="7"/>
      <c r="V605" s="7"/>
      <c r="W605" s="207"/>
      <c r="X605" s="7"/>
      <c r="Y605" s="207"/>
      <c r="Z605" s="7"/>
      <c r="AA605" s="207"/>
      <c r="AB605" s="7"/>
      <c r="AC605" s="7"/>
      <c r="AD605" s="7"/>
      <c r="AE605" s="7"/>
      <c r="AF605" s="468"/>
    </row>
    <row r="606" ht="16.5" customHeight="1">
      <c r="A606" s="7"/>
      <c r="B606" s="7"/>
      <c r="C606" s="49"/>
      <c r="D606" s="207"/>
      <c r="E606" s="7"/>
      <c r="F606" s="7"/>
      <c r="G606" s="7"/>
      <c r="H606" s="7"/>
      <c r="I606" s="207"/>
      <c r="J606" s="7"/>
      <c r="K606" s="207"/>
      <c r="L606" s="7"/>
      <c r="M606" s="207"/>
      <c r="N606" s="7"/>
      <c r="O606" s="207"/>
      <c r="P606" s="7"/>
      <c r="Q606" s="7"/>
      <c r="R606" s="7"/>
      <c r="S606" s="7"/>
      <c r="T606" s="7"/>
      <c r="U606" s="7"/>
      <c r="V606" s="7"/>
      <c r="W606" s="207"/>
      <c r="X606" s="7"/>
      <c r="Y606" s="207"/>
      <c r="Z606" s="7"/>
      <c r="AA606" s="207"/>
      <c r="AB606" s="7"/>
      <c r="AC606" s="7"/>
      <c r="AD606" s="7"/>
      <c r="AE606" s="7"/>
      <c r="AF606" s="468"/>
    </row>
    <row r="607" ht="16.5" customHeight="1">
      <c r="A607" s="7"/>
      <c r="B607" s="7"/>
      <c r="C607" s="49"/>
      <c r="D607" s="207"/>
      <c r="E607" s="7"/>
      <c r="F607" s="7"/>
      <c r="G607" s="7"/>
      <c r="H607" s="7"/>
      <c r="I607" s="207"/>
      <c r="J607" s="7"/>
      <c r="K607" s="207"/>
      <c r="L607" s="7"/>
      <c r="M607" s="207"/>
      <c r="N607" s="7"/>
      <c r="O607" s="207"/>
      <c r="P607" s="7"/>
      <c r="Q607" s="7"/>
      <c r="R607" s="7"/>
      <c r="S607" s="7"/>
      <c r="T607" s="7"/>
      <c r="U607" s="7"/>
      <c r="V607" s="7"/>
      <c r="W607" s="207"/>
      <c r="X607" s="7"/>
      <c r="Y607" s="207"/>
      <c r="Z607" s="7"/>
      <c r="AA607" s="207"/>
      <c r="AB607" s="7"/>
      <c r="AC607" s="7"/>
      <c r="AD607" s="7"/>
      <c r="AE607" s="7"/>
      <c r="AF607" s="468"/>
    </row>
    <row r="608" ht="16.5" customHeight="1">
      <c r="A608" s="7"/>
      <c r="B608" s="7"/>
      <c r="C608" s="49"/>
      <c r="D608" s="207"/>
      <c r="E608" s="7"/>
      <c r="F608" s="7"/>
      <c r="G608" s="7"/>
      <c r="H608" s="7"/>
      <c r="I608" s="207"/>
      <c r="J608" s="7"/>
      <c r="K608" s="207"/>
      <c r="L608" s="7"/>
      <c r="M608" s="207"/>
      <c r="N608" s="7"/>
      <c r="O608" s="207"/>
      <c r="P608" s="7"/>
      <c r="Q608" s="7"/>
      <c r="R608" s="7"/>
      <c r="S608" s="7"/>
      <c r="T608" s="7"/>
      <c r="U608" s="7"/>
      <c r="V608" s="7"/>
      <c r="W608" s="207"/>
      <c r="X608" s="7"/>
      <c r="Y608" s="207"/>
      <c r="Z608" s="7"/>
      <c r="AA608" s="207"/>
      <c r="AB608" s="7"/>
      <c r="AC608" s="7"/>
      <c r="AD608" s="7"/>
      <c r="AE608" s="7"/>
      <c r="AF608" s="468"/>
    </row>
    <row r="609" ht="16.5" customHeight="1">
      <c r="A609" s="7"/>
      <c r="B609" s="7"/>
      <c r="C609" s="49"/>
      <c r="D609" s="207"/>
      <c r="E609" s="7"/>
      <c r="F609" s="7"/>
      <c r="G609" s="7"/>
      <c r="H609" s="7"/>
      <c r="I609" s="207"/>
      <c r="J609" s="7"/>
      <c r="K609" s="207"/>
      <c r="L609" s="7"/>
      <c r="M609" s="207"/>
      <c r="N609" s="7"/>
      <c r="O609" s="207"/>
      <c r="P609" s="7"/>
      <c r="Q609" s="7"/>
      <c r="R609" s="7"/>
      <c r="S609" s="7"/>
      <c r="T609" s="7"/>
      <c r="U609" s="7"/>
      <c r="V609" s="7"/>
      <c r="W609" s="207"/>
      <c r="X609" s="7"/>
      <c r="Y609" s="207"/>
      <c r="Z609" s="7"/>
      <c r="AA609" s="207"/>
      <c r="AB609" s="7"/>
      <c r="AC609" s="7"/>
      <c r="AD609" s="7"/>
      <c r="AE609" s="7"/>
      <c r="AF609" s="468"/>
    </row>
    <row r="610" ht="16.5" customHeight="1">
      <c r="A610" s="7"/>
      <c r="B610" s="7"/>
      <c r="C610" s="49"/>
      <c r="D610" s="207"/>
      <c r="E610" s="7"/>
      <c r="F610" s="7"/>
      <c r="G610" s="7"/>
      <c r="H610" s="7"/>
      <c r="I610" s="207"/>
      <c r="J610" s="7"/>
      <c r="K610" s="207"/>
      <c r="L610" s="7"/>
      <c r="M610" s="207"/>
      <c r="N610" s="7"/>
      <c r="O610" s="207"/>
      <c r="P610" s="7"/>
      <c r="Q610" s="7"/>
      <c r="R610" s="7"/>
      <c r="S610" s="7"/>
      <c r="T610" s="7"/>
      <c r="U610" s="7"/>
      <c r="V610" s="7"/>
      <c r="W610" s="207"/>
      <c r="X610" s="7"/>
      <c r="Y610" s="207"/>
      <c r="Z610" s="7"/>
      <c r="AA610" s="207"/>
      <c r="AB610" s="7"/>
      <c r="AC610" s="7"/>
      <c r="AD610" s="7"/>
      <c r="AE610" s="7"/>
      <c r="AF610" s="468"/>
    </row>
    <row r="611" ht="16.5" customHeight="1">
      <c r="A611" s="7"/>
      <c r="B611" s="7"/>
      <c r="C611" s="49"/>
      <c r="D611" s="207"/>
      <c r="E611" s="7"/>
      <c r="F611" s="7"/>
      <c r="G611" s="7"/>
      <c r="H611" s="7"/>
      <c r="I611" s="207"/>
      <c r="J611" s="7"/>
      <c r="K611" s="207"/>
      <c r="L611" s="7"/>
      <c r="M611" s="207"/>
      <c r="N611" s="7"/>
      <c r="O611" s="207"/>
      <c r="P611" s="7"/>
      <c r="Q611" s="7"/>
      <c r="R611" s="7"/>
      <c r="S611" s="7"/>
      <c r="T611" s="7"/>
      <c r="U611" s="7"/>
      <c r="V611" s="7"/>
      <c r="W611" s="207"/>
      <c r="X611" s="7"/>
      <c r="Y611" s="207"/>
      <c r="Z611" s="7"/>
      <c r="AA611" s="207"/>
      <c r="AB611" s="7"/>
      <c r="AC611" s="7"/>
      <c r="AD611" s="7"/>
      <c r="AE611" s="7"/>
      <c r="AF611" s="468"/>
    </row>
    <row r="612" ht="16.5" customHeight="1">
      <c r="A612" s="7"/>
      <c r="B612" s="7"/>
      <c r="C612" s="49"/>
      <c r="D612" s="207"/>
      <c r="E612" s="7"/>
      <c r="F612" s="7"/>
      <c r="G612" s="7"/>
      <c r="H612" s="7"/>
      <c r="I612" s="207"/>
      <c r="J612" s="7"/>
      <c r="K612" s="207"/>
      <c r="L612" s="7"/>
      <c r="M612" s="207"/>
      <c r="N612" s="7"/>
      <c r="O612" s="207"/>
      <c r="P612" s="7"/>
      <c r="Q612" s="7"/>
      <c r="R612" s="7"/>
      <c r="S612" s="7"/>
      <c r="T612" s="7"/>
      <c r="U612" s="7"/>
      <c r="V612" s="7"/>
      <c r="W612" s="207"/>
      <c r="X612" s="7"/>
      <c r="Y612" s="207"/>
      <c r="Z612" s="7"/>
      <c r="AA612" s="207"/>
      <c r="AB612" s="7"/>
      <c r="AC612" s="7"/>
      <c r="AD612" s="7"/>
      <c r="AE612" s="7"/>
      <c r="AF612" s="468"/>
    </row>
    <row r="613" ht="16.5" customHeight="1">
      <c r="A613" s="7"/>
      <c r="B613" s="7"/>
      <c r="C613" s="49"/>
      <c r="D613" s="207"/>
      <c r="E613" s="7"/>
      <c r="F613" s="7"/>
      <c r="G613" s="7"/>
      <c r="H613" s="7"/>
      <c r="I613" s="207"/>
      <c r="J613" s="7"/>
      <c r="K613" s="207"/>
      <c r="L613" s="7"/>
      <c r="M613" s="207"/>
      <c r="N613" s="7"/>
      <c r="O613" s="207"/>
      <c r="P613" s="7"/>
      <c r="Q613" s="7"/>
      <c r="R613" s="7"/>
      <c r="S613" s="7"/>
      <c r="T613" s="7"/>
      <c r="U613" s="7"/>
      <c r="V613" s="7"/>
      <c r="W613" s="207"/>
      <c r="X613" s="7"/>
      <c r="Y613" s="207"/>
      <c r="Z613" s="7"/>
      <c r="AA613" s="207"/>
      <c r="AB613" s="7"/>
      <c r="AC613" s="7"/>
      <c r="AD613" s="7"/>
      <c r="AE613" s="7"/>
      <c r="AF613" s="468"/>
    </row>
    <row r="614" ht="16.5" customHeight="1">
      <c r="A614" s="7"/>
      <c r="B614" s="7"/>
      <c r="C614" s="49"/>
      <c r="D614" s="207"/>
      <c r="E614" s="7"/>
      <c r="F614" s="7"/>
      <c r="G614" s="7"/>
      <c r="H614" s="7"/>
      <c r="I614" s="207"/>
      <c r="J614" s="7"/>
      <c r="K614" s="207"/>
      <c r="L614" s="7"/>
      <c r="M614" s="207"/>
      <c r="N614" s="7"/>
      <c r="O614" s="207"/>
      <c r="P614" s="7"/>
      <c r="Q614" s="7"/>
      <c r="R614" s="7"/>
      <c r="S614" s="7"/>
      <c r="T614" s="7"/>
      <c r="U614" s="7"/>
      <c r="V614" s="7"/>
      <c r="W614" s="207"/>
      <c r="X614" s="7"/>
      <c r="Y614" s="207"/>
      <c r="Z614" s="7"/>
      <c r="AA614" s="207"/>
      <c r="AB614" s="7"/>
      <c r="AC614" s="7"/>
      <c r="AD614" s="7"/>
      <c r="AE614" s="7"/>
      <c r="AF614" s="468"/>
    </row>
    <row r="615" ht="16.5" customHeight="1">
      <c r="A615" s="7"/>
      <c r="B615" s="7"/>
      <c r="C615" s="49"/>
      <c r="D615" s="207"/>
      <c r="E615" s="7"/>
      <c r="F615" s="7"/>
      <c r="G615" s="7"/>
      <c r="H615" s="7"/>
      <c r="I615" s="207"/>
      <c r="J615" s="7"/>
      <c r="K615" s="207"/>
      <c r="L615" s="7"/>
      <c r="M615" s="207"/>
      <c r="N615" s="7"/>
      <c r="O615" s="207"/>
      <c r="P615" s="7"/>
      <c r="Q615" s="7"/>
      <c r="R615" s="7"/>
      <c r="S615" s="7"/>
      <c r="T615" s="7"/>
      <c r="U615" s="7"/>
      <c r="V615" s="7"/>
      <c r="W615" s="207"/>
      <c r="X615" s="7"/>
      <c r="Y615" s="207"/>
      <c r="Z615" s="7"/>
      <c r="AA615" s="207"/>
      <c r="AB615" s="7"/>
      <c r="AC615" s="7"/>
      <c r="AD615" s="7"/>
      <c r="AE615" s="7"/>
      <c r="AF615" s="468"/>
    </row>
    <row r="616" ht="16.5" customHeight="1">
      <c r="A616" s="7"/>
      <c r="B616" s="7"/>
      <c r="C616" s="49"/>
      <c r="D616" s="207"/>
      <c r="E616" s="7"/>
      <c r="F616" s="7"/>
      <c r="G616" s="7"/>
      <c r="H616" s="7"/>
      <c r="I616" s="207"/>
      <c r="J616" s="7"/>
      <c r="K616" s="207"/>
      <c r="L616" s="7"/>
      <c r="M616" s="207"/>
      <c r="N616" s="7"/>
      <c r="O616" s="207"/>
      <c r="P616" s="7"/>
      <c r="Q616" s="7"/>
      <c r="R616" s="7"/>
      <c r="S616" s="7"/>
      <c r="T616" s="7"/>
      <c r="U616" s="7"/>
      <c r="V616" s="7"/>
      <c r="W616" s="207"/>
      <c r="X616" s="7"/>
      <c r="Y616" s="207"/>
      <c r="Z616" s="7"/>
      <c r="AA616" s="207"/>
      <c r="AB616" s="7"/>
      <c r="AC616" s="7"/>
      <c r="AD616" s="7"/>
      <c r="AE616" s="7"/>
      <c r="AF616" s="468"/>
    </row>
    <row r="617" ht="16.5" customHeight="1">
      <c r="A617" s="7"/>
      <c r="B617" s="7"/>
      <c r="C617" s="49"/>
      <c r="D617" s="207"/>
      <c r="E617" s="7"/>
      <c r="F617" s="7"/>
      <c r="G617" s="7"/>
      <c r="H617" s="7"/>
      <c r="I617" s="207"/>
      <c r="J617" s="7"/>
      <c r="K617" s="207"/>
      <c r="L617" s="7"/>
      <c r="M617" s="207"/>
      <c r="N617" s="7"/>
      <c r="O617" s="207"/>
      <c r="P617" s="7"/>
      <c r="Q617" s="7"/>
      <c r="R617" s="7"/>
      <c r="S617" s="7"/>
      <c r="T617" s="7"/>
      <c r="U617" s="7"/>
      <c r="V617" s="7"/>
      <c r="W617" s="207"/>
      <c r="X617" s="7"/>
      <c r="Y617" s="207"/>
      <c r="Z617" s="7"/>
      <c r="AA617" s="207"/>
      <c r="AB617" s="7"/>
      <c r="AC617" s="7"/>
      <c r="AD617" s="7"/>
      <c r="AE617" s="7"/>
      <c r="AF617" s="468"/>
    </row>
    <row r="618" ht="16.5" customHeight="1">
      <c r="A618" s="7"/>
      <c r="B618" s="7"/>
      <c r="C618" s="49"/>
      <c r="D618" s="207"/>
      <c r="E618" s="7"/>
      <c r="F618" s="7"/>
      <c r="G618" s="7"/>
      <c r="H618" s="7"/>
      <c r="I618" s="207"/>
      <c r="J618" s="7"/>
      <c r="K618" s="207"/>
      <c r="L618" s="7"/>
      <c r="M618" s="207"/>
      <c r="N618" s="7"/>
      <c r="O618" s="207"/>
      <c r="P618" s="7"/>
      <c r="Q618" s="7"/>
      <c r="R618" s="7"/>
      <c r="S618" s="7"/>
      <c r="T618" s="7"/>
      <c r="U618" s="7"/>
      <c r="V618" s="7"/>
      <c r="W618" s="207"/>
      <c r="X618" s="7"/>
      <c r="Y618" s="207"/>
      <c r="Z618" s="7"/>
      <c r="AA618" s="207"/>
      <c r="AB618" s="7"/>
      <c r="AC618" s="7"/>
      <c r="AD618" s="7"/>
      <c r="AE618" s="7"/>
      <c r="AF618" s="468"/>
    </row>
    <row r="619" ht="16.5" customHeight="1">
      <c r="A619" s="7"/>
      <c r="B619" s="7"/>
      <c r="C619" s="49"/>
      <c r="D619" s="207"/>
      <c r="E619" s="7"/>
      <c r="F619" s="7"/>
      <c r="G619" s="7"/>
      <c r="H619" s="7"/>
      <c r="I619" s="207"/>
      <c r="J619" s="7"/>
      <c r="K619" s="207"/>
      <c r="L619" s="7"/>
      <c r="M619" s="207"/>
      <c r="N619" s="7"/>
      <c r="O619" s="207"/>
      <c r="P619" s="7"/>
      <c r="Q619" s="7"/>
      <c r="R619" s="7"/>
      <c r="S619" s="7"/>
      <c r="T619" s="7"/>
      <c r="U619" s="7"/>
      <c r="V619" s="7"/>
      <c r="W619" s="207"/>
      <c r="X619" s="7"/>
      <c r="Y619" s="207"/>
      <c r="Z619" s="7"/>
      <c r="AA619" s="207"/>
      <c r="AB619" s="7"/>
      <c r="AC619" s="7"/>
      <c r="AD619" s="7"/>
      <c r="AE619" s="7"/>
      <c r="AF619" s="468"/>
    </row>
    <row r="620" ht="16.5" customHeight="1">
      <c r="A620" s="7"/>
      <c r="B620" s="7"/>
      <c r="C620" s="49"/>
      <c r="D620" s="207"/>
      <c r="E620" s="7"/>
      <c r="F620" s="7"/>
      <c r="G620" s="7"/>
      <c r="H620" s="7"/>
      <c r="I620" s="207"/>
      <c r="J620" s="7"/>
      <c r="K620" s="207"/>
      <c r="L620" s="7"/>
      <c r="M620" s="207"/>
      <c r="N620" s="7"/>
      <c r="O620" s="207"/>
      <c r="P620" s="7"/>
      <c r="Q620" s="7"/>
      <c r="R620" s="7"/>
      <c r="S620" s="7"/>
      <c r="T620" s="7"/>
      <c r="U620" s="7"/>
      <c r="V620" s="7"/>
      <c r="W620" s="207"/>
      <c r="X620" s="7"/>
      <c r="Y620" s="207"/>
      <c r="Z620" s="7"/>
      <c r="AA620" s="207"/>
      <c r="AB620" s="7"/>
      <c r="AC620" s="7"/>
      <c r="AD620" s="7"/>
      <c r="AE620" s="7"/>
      <c r="AF620" s="468"/>
    </row>
    <row r="621" ht="16.5" customHeight="1">
      <c r="A621" s="7"/>
      <c r="B621" s="7"/>
      <c r="C621" s="49"/>
      <c r="D621" s="207"/>
      <c r="E621" s="7"/>
      <c r="F621" s="7"/>
      <c r="G621" s="7"/>
      <c r="H621" s="7"/>
      <c r="I621" s="207"/>
      <c r="J621" s="7"/>
      <c r="K621" s="207"/>
      <c r="L621" s="7"/>
      <c r="M621" s="207"/>
      <c r="N621" s="7"/>
      <c r="O621" s="207"/>
      <c r="P621" s="7"/>
      <c r="Q621" s="7"/>
      <c r="R621" s="7"/>
      <c r="S621" s="7"/>
      <c r="T621" s="7"/>
      <c r="U621" s="7"/>
      <c r="V621" s="7"/>
      <c r="W621" s="207"/>
      <c r="X621" s="7"/>
      <c r="Y621" s="207"/>
      <c r="Z621" s="7"/>
      <c r="AA621" s="207"/>
      <c r="AB621" s="7"/>
      <c r="AC621" s="7"/>
      <c r="AD621" s="7"/>
      <c r="AE621" s="7"/>
      <c r="AF621" s="468"/>
    </row>
    <row r="622" ht="16.5" customHeight="1">
      <c r="A622" s="7"/>
      <c r="B622" s="7"/>
      <c r="C622" s="49"/>
      <c r="D622" s="207"/>
      <c r="E622" s="7"/>
      <c r="F622" s="7"/>
      <c r="G622" s="7"/>
      <c r="H622" s="7"/>
      <c r="I622" s="207"/>
      <c r="J622" s="7"/>
      <c r="K622" s="207"/>
      <c r="L622" s="7"/>
      <c r="M622" s="207"/>
      <c r="N622" s="7"/>
      <c r="O622" s="207"/>
      <c r="P622" s="7"/>
      <c r="Q622" s="7"/>
      <c r="R622" s="7"/>
      <c r="S622" s="7"/>
      <c r="T622" s="7"/>
      <c r="U622" s="7"/>
      <c r="V622" s="7"/>
      <c r="W622" s="207"/>
      <c r="X622" s="7"/>
      <c r="Y622" s="207"/>
      <c r="Z622" s="7"/>
      <c r="AA622" s="207"/>
      <c r="AB622" s="7"/>
      <c r="AC622" s="7"/>
      <c r="AD622" s="7"/>
      <c r="AE622" s="7"/>
      <c r="AF622" s="468"/>
    </row>
    <row r="623" ht="16.5" customHeight="1">
      <c r="A623" s="7"/>
      <c r="B623" s="7"/>
      <c r="C623" s="49"/>
      <c r="D623" s="207"/>
      <c r="E623" s="7"/>
      <c r="F623" s="7"/>
      <c r="G623" s="7"/>
      <c r="H623" s="7"/>
      <c r="I623" s="207"/>
      <c r="J623" s="7"/>
      <c r="K623" s="207"/>
      <c r="L623" s="7"/>
      <c r="M623" s="207"/>
      <c r="N623" s="7"/>
      <c r="O623" s="207"/>
      <c r="P623" s="7"/>
      <c r="Q623" s="7"/>
      <c r="R623" s="7"/>
      <c r="S623" s="7"/>
      <c r="T623" s="7"/>
      <c r="U623" s="7"/>
      <c r="V623" s="7"/>
      <c r="W623" s="207"/>
      <c r="X623" s="7"/>
      <c r="Y623" s="207"/>
      <c r="Z623" s="7"/>
      <c r="AA623" s="207"/>
      <c r="AB623" s="7"/>
      <c r="AC623" s="7"/>
      <c r="AD623" s="7"/>
      <c r="AE623" s="7"/>
      <c r="AF623" s="468"/>
    </row>
    <row r="624" ht="16.5" customHeight="1">
      <c r="A624" s="7"/>
      <c r="B624" s="7"/>
      <c r="C624" s="49"/>
      <c r="D624" s="207"/>
      <c r="E624" s="7"/>
      <c r="F624" s="7"/>
      <c r="G624" s="7"/>
      <c r="H624" s="7"/>
      <c r="I624" s="207"/>
      <c r="J624" s="7"/>
      <c r="K624" s="207"/>
      <c r="L624" s="7"/>
      <c r="M624" s="207"/>
      <c r="N624" s="7"/>
      <c r="O624" s="207"/>
      <c r="P624" s="7"/>
      <c r="Q624" s="7"/>
      <c r="R624" s="7"/>
      <c r="S624" s="7"/>
      <c r="T624" s="7"/>
      <c r="U624" s="7"/>
      <c r="V624" s="7"/>
      <c r="W624" s="207"/>
      <c r="X624" s="7"/>
      <c r="Y624" s="207"/>
      <c r="Z624" s="7"/>
      <c r="AA624" s="207"/>
      <c r="AB624" s="7"/>
      <c r="AC624" s="7"/>
      <c r="AD624" s="7"/>
      <c r="AE624" s="7"/>
      <c r="AF624" s="468"/>
    </row>
    <row r="625" ht="16.5" customHeight="1">
      <c r="A625" s="7"/>
      <c r="B625" s="7"/>
      <c r="C625" s="49"/>
      <c r="D625" s="207"/>
      <c r="E625" s="7"/>
      <c r="F625" s="7"/>
      <c r="G625" s="7"/>
      <c r="H625" s="7"/>
      <c r="I625" s="207"/>
      <c r="J625" s="7"/>
      <c r="K625" s="207"/>
      <c r="L625" s="7"/>
      <c r="M625" s="207"/>
      <c r="N625" s="7"/>
      <c r="O625" s="207"/>
      <c r="P625" s="7"/>
      <c r="Q625" s="7"/>
      <c r="R625" s="7"/>
      <c r="S625" s="7"/>
      <c r="T625" s="7"/>
      <c r="U625" s="7"/>
      <c r="V625" s="7"/>
      <c r="W625" s="207"/>
      <c r="X625" s="7"/>
      <c r="Y625" s="207"/>
      <c r="Z625" s="7"/>
      <c r="AA625" s="207"/>
      <c r="AB625" s="7"/>
      <c r="AC625" s="7"/>
      <c r="AD625" s="7"/>
      <c r="AE625" s="7"/>
      <c r="AF625" s="468"/>
    </row>
    <row r="626" ht="16.5" customHeight="1">
      <c r="A626" s="7"/>
      <c r="B626" s="7"/>
      <c r="C626" s="49"/>
      <c r="D626" s="207"/>
      <c r="E626" s="7"/>
      <c r="F626" s="7"/>
      <c r="G626" s="7"/>
      <c r="H626" s="7"/>
      <c r="I626" s="207"/>
      <c r="J626" s="7"/>
      <c r="K626" s="207"/>
      <c r="L626" s="7"/>
      <c r="M626" s="207"/>
      <c r="N626" s="7"/>
      <c r="O626" s="207"/>
      <c r="P626" s="7"/>
      <c r="Q626" s="7"/>
      <c r="R626" s="7"/>
      <c r="S626" s="7"/>
      <c r="T626" s="7"/>
      <c r="U626" s="7"/>
      <c r="V626" s="7"/>
      <c r="W626" s="207"/>
      <c r="X626" s="7"/>
      <c r="Y626" s="207"/>
      <c r="Z626" s="7"/>
      <c r="AA626" s="207"/>
      <c r="AB626" s="7"/>
      <c r="AC626" s="7"/>
      <c r="AD626" s="7"/>
      <c r="AE626" s="7"/>
      <c r="AF626" s="468"/>
    </row>
    <row r="627" ht="16.5" customHeight="1">
      <c r="A627" s="7"/>
      <c r="B627" s="7"/>
      <c r="C627" s="49"/>
      <c r="D627" s="207"/>
      <c r="E627" s="7"/>
      <c r="F627" s="7"/>
      <c r="G627" s="7"/>
      <c r="H627" s="7"/>
      <c r="I627" s="207"/>
      <c r="J627" s="7"/>
      <c r="K627" s="207"/>
      <c r="L627" s="7"/>
      <c r="M627" s="207"/>
      <c r="N627" s="7"/>
      <c r="O627" s="207"/>
      <c r="P627" s="7"/>
      <c r="Q627" s="7"/>
      <c r="R627" s="7"/>
      <c r="S627" s="7"/>
      <c r="T627" s="7"/>
      <c r="U627" s="7"/>
      <c r="V627" s="7"/>
      <c r="W627" s="207"/>
      <c r="X627" s="7"/>
      <c r="Y627" s="207"/>
      <c r="Z627" s="7"/>
      <c r="AA627" s="207"/>
      <c r="AB627" s="7"/>
      <c r="AC627" s="7"/>
      <c r="AD627" s="7"/>
      <c r="AE627" s="7"/>
      <c r="AF627" s="468"/>
    </row>
    <row r="628" ht="16.5" customHeight="1">
      <c r="A628" s="7"/>
      <c r="B628" s="7"/>
      <c r="C628" s="49"/>
      <c r="D628" s="207"/>
      <c r="E628" s="7"/>
      <c r="F628" s="7"/>
      <c r="G628" s="7"/>
      <c r="H628" s="7"/>
      <c r="I628" s="207"/>
      <c r="J628" s="7"/>
      <c r="K628" s="207"/>
      <c r="L628" s="7"/>
      <c r="M628" s="207"/>
      <c r="N628" s="7"/>
      <c r="O628" s="207"/>
      <c r="P628" s="7"/>
      <c r="Q628" s="7"/>
      <c r="R628" s="7"/>
      <c r="S628" s="7"/>
      <c r="T628" s="7"/>
      <c r="U628" s="7"/>
      <c r="V628" s="7"/>
      <c r="W628" s="207"/>
      <c r="X628" s="7"/>
      <c r="Y628" s="207"/>
      <c r="Z628" s="7"/>
      <c r="AA628" s="207"/>
      <c r="AB628" s="7"/>
      <c r="AC628" s="7"/>
      <c r="AD628" s="7"/>
      <c r="AE628" s="7"/>
      <c r="AF628" s="468"/>
    </row>
    <row r="629" ht="16.5" customHeight="1">
      <c r="A629" s="7"/>
      <c r="B629" s="7"/>
      <c r="C629" s="49"/>
      <c r="D629" s="207"/>
      <c r="E629" s="7"/>
      <c r="F629" s="7"/>
      <c r="G629" s="7"/>
      <c r="H629" s="7"/>
      <c r="I629" s="207"/>
      <c r="J629" s="7"/>
      <c r="K629" s="207"/>
      <c r="L629" s="7"/>
      <c r="M629" s="207"/>
      <c r="N629" s="7"/>
      <c r="O629" s="207"/>
      <c r="P629" s="7"/>
      <c r="Q629" s="7"/>
      <c r="R629" s="7"/>
      <c r="S629" s="7"/>
      <c r="T629" s="7"/>
      <c r="U629" s="7"/>
      <c r="V629" s="7"/>
      <c r="W629" s="207"/>
      <c r="X629" s="7"/>
      <c r="Y629" s="207"/>
      <c r="Z629" s="7"/>
      <c r="AA629" s="207"/>
      <c r="AB629" s="7"/>
      <c r="AC629" s="7"/>
      <c r="AD629" s="7"/>
      <c r="AE629" s="7"/>
      <c r="AF629" s="468"/>
    </row>
    <row r="630" ht="16.5" customHeight="1">
      <c r="A630" s="7"/>
      <c r="B630" s="7"/>
      <c r="C630" s="49"/>
      <c r="D630" s="207"/>
      <c r="E630" s="7"/>
      <c r="F630" s="7"/>
      <c r="G630" s="7"/>
      <c r="H630" s="7"/>
      <c r="I630" s="207"/>
      <c r="J630" s="7"/>
      <c r="K630" s="207"/>
      <c r="L630" s="7"/>
      <c r="M630" s="207"/>
      <c r="N630" s="7"/>
      <c r="O630" s="207"/>
      <c r="P630" s="7"/>
      <c r="Q630" s="7"/>
      <c r="R630" s="7"/>
      <c r="S630" s="7"/>
      <c r="T630" s="7"/>
      <c r="U630" s="7"/>
      <c r="V630" s="7"/>
      <c r="W630" s="207"/>
      <c r="X630" s="7"/>
      <c r="Y630" s="207"/>
      <c r="Z630" s="7"/>
      <c r="AA630" s="207"/>
      <c r="AB630" s="7"/>
      <c r="AC630" s="7"/>
      <c r="AD630" s="7"/>
      <c r="AE630" s="7"/>
      <c r="AF630" s="468"/>
    </row>
    <row r="631" ht="16.5" customHeight="1">
      <c r="A631" s="7"/>
      <c r="B631" s="7"/>
      <c r="C631" s="49"/>
      <c r="D631" s="207"/>
      <c r="E631" s="7"/>
      <c r="F631" s="7"/>
      <c r="G631" s="7"/>
      <c r="H631" s="7"/>
      <c r="I631" s="207"/>
      <c r="J631" s="7"/>
      <c r="K631" s="207"/>
      <c r="L631" s="7"/>
      <c r="M631" s="207"/>
      <c r="N631" s="7"/>
      <c r="O631" s="207"/>
      <c r="P631" s="7"/>
      <c r="Q631" s="7"/>
      <c r="R631" s="7"/>
      <c r="S631" s="7"/>
      <c r="T631" s="7"/>
      <c r="U631" s="7"/>
      <c r="V631" s="7"/>
      <c r="W631" s="207"/>
      <c r="X631" s="7"/>
      <c r="Y631" s="207"/>
      <c r="Z631" s="7"/>
      <c r="AA631" s="207"/>
      <c r="AB631" s="7"/>
      <c r="AC631" s="7"/>
      <c r="AD631" s="7"/>
      <c r="AE631" s="7"/>
      <c r="AF631" s="468"/>
    </row>
    <row r="632" ht="16.5" customHeight="1">
      <c r="A632" s="7"/>
      <c r="B632" s="7"/>
      <c r="C632" s="49"/>
      <c r="D632" s="207"/>
      <c r="E632" s="7"/>
      <c r="F632" s="7"/>
      <c r="G632" s="7"/>
      <c r="H632" s="7"/>
      <c r="I632" s="207"/>
      <c r="J632" s="7"/>
      <c r="K632" s="207"/>
      <c r="L632" s="7"/>
      <c r="M632" s="207"/>
      <c r="N632" s="7"/>
      <c r="O632" s="207"/>
      <c r="P632" s="7"/>
      <c r="Q632" s="7"/>
      <c r="R632" s="7"/>
      <c r="S632" s="7"/>
      <c r="T632" s="7"/>
      <c r="U632" s="7"/>
      <c r="V632" s="7"/>
      <c r="W632" s="207"/>
      <c r="X632" s="7"/>
      <c r="Y632" s="207"/>
      <c r="Z632" s="7"/>
      <c r="AA632" s="207"/>
      <c r="AB632" s="7"/>
      <c r="AC632" s="7"/>
      <c r="AD632" s="7"/>
      <c r="AE632" s="7"/>
      <c r="AF632" s="468"/>
    </row>
    <row r="633" ht="16.5" customHeight="1">
      <c r="A633" s="7"/>
      <c r="B633" s="7"/>
      <c r="C633" s="49"/>
      <c r="D633" s="207"/>
      <c r="E633" s="7"/>
      <c r="F633" s="7"/>
      <c r="G633" s="7"/>
      <c r="H633" s="7"/>
      <c r="I633" s="207"/>
      <c r="J633" s="7"/>
      <c r="K633" s="207"/>
      <c r="L633" s="7"/>
      <c r="M633" s="207"/>
      <c r="N633" s="7"/>
      <c r="O633" s="207"/>
      <c r="P633" s="7"/>
      <c r="Q633" s="7"/>
      <c r="R633" s="7"/>
      <c r="S633" s="7"/>
      <c r="T633" s="7"/>
      <c r="U633" s="7"/>
      <c r="V633" s="7"/>
      <c r="W633" s="207"/>
      <c r="X633" s="7"/>
      <c r="Y633" s="207"/>
      <c r="Z633" s="7"/>
      <c r="AA633" s="207"/>
      <c r="AB633" s="7"/>
      <c r="AC633" s="7"/>
      <c r="AD633" s="7"/>
      <c r="AE633" s="7"/>
      <c r="AF633" s="468"/>
    </row>
    <row r="634" ht="16.5" customHeight="1">
      <c r="A634" s="7"/>
      <c r="B634" s="7"/>
      <c r="C634" s="49"/>
      <c r="D634" s="207"/>
      <c r="E634" s="7"/>
      <c r="F634" s="7"/>
      <c r="G634" s="7"/>
      <c r="H634" s="7"/>
      <c r="I634" s="207"/>
      <c r="J634" s="7"/>
      <c r="K634" s="207"/>
      <c r="L634" s="7"/>
      <c r="M634" s="207"/>
      <c r="N634" s="7"/>
      <c r="O634" s="207"/>
      <c r="P634" s="7"/>
      <c r="Q634" s="7"/>
      <c r="R634" s="7"/>
      <c r="S634" s="7"/>
      <c r="T634" s="7"/>
      <c r="U634" s="7"/>
      <c r="V634" s="7"/>
      <c r="W634" s="207"/>
      <c r="X634" s="7"/>
      <c r="Y634" s="207"/>
      <c r="Z634" s="7"/>
      <c r="AA634" s="207"/>
      <c r="AB634" s="7"/>
      <c r="AC634" s="7"/>
      <c r="AD634" s="7"/>
      <c r="AE634" s="7"/>
      <c r="AF634" s="468"/>
    </row>
    <row r="635" ht="16.5" customHeight="1">
      <c r="A635" s="7"/>
      <c r="B635" s="7"/>
      <c r="C635" s="49"/>
      <c r="D635" s="207"/>
      <c r="E635" s="7"/>
      <c r="F635" s="7"/>
      <c r="G635" s="7"/>
      <c r="H635" s="7"/>
      <c r="I635" s="207"/>
      <c r="J635" s="7"/>
      <c r="K635" s="207"/>
      <c r="L635" s="7"/>
      <c r="M635" s="207"/>
      <c r="N635" s="7"/>
      <c r="O635" s="207"/>
      <c r="P635" s="7"/>
      <c r="Q635" s="7"/>
      <c r="R635" s="7"/>
      <c r="S635" s="7"/>
      <c r="T635" s="7"/>
      <c r="U635" s="7"/>
      <c r="V635" s="7"/>
      <c r="W635" s="207"/>
      <c r="X635" s="7"/>
      <c r="Y635" s="207"/>
      <c r="Z635" s="7"/>
      <c r="AA635" s="207"/>
      <c r="AB635" s="7"/>
      <c r="AC635" s="7"/>
      <c r="AD635" s="7"/>
      <c r="AE635" s="7"/>
      <c r="AF635" s="468"/>
    </row>
    <row r="636" ht="16.5" customHeight="1">
      <c r="A636" s="7"/>
      <c r="B636" s="7"/>
      <c r="C636" s="49"/>
      <c r="D636" s="207"/>
      <c r="E636" s="7"/>
      <c r="F636" s="7"/>
      <c r="G636" s="7"/>
      <c r="H636" s="7"/>
      <c r="I636" s="207"/>
      <c r="J636" s="7"/>
      <c r="K636" s="207"/>
      <c r="L636" s="7"/>
      <c r="M636" s="207"/>
      <c r="N636" s="7"/>
      <c r="O636" s="207"/>
      <c r="P636" s="7"/>
      <c r="Q636" s="7"/>
      <c r="R636" s="7"/>
      <c r="S636" s="7"/>
      <c r="T636" s="7"/>
      <c r="U636" s="7"/>
      <c r="V636" s="7"/>
      <c r="W636" s="207"/>
      <c r="X636" s="7"/>
      <c r="Y636" s="207"/>
      <c r="Z636" s="7"/>
      <c r="AA636" s="207"/>
      <c r="AB636" s="7"/>
      <c r="AC636" s="7"/>
      <c r="AD636" s="7"/>
      <c r="AE636" s="7"/>
      <c r="AF636" s="468"/>
    </row>
    <row r="637" ht="16.5" customHeight="1">
      <c r="A637" s="7"/>
      <c r="B637" s="7"/>
      <c r="C637" s="49"/>
      <c r="D637" s="207"/>
      <c r="E637" s="7"/>
      <c r="F637" s="7"/>
      <c r="G637" s="7"/>
      <c r="H637" s="7"/>
      <c r="I637" s="207"/>
      <c r="J637" s="7"/>
      <c r="K637" s="207"/>
      <c r="L637" s="7"/>
      <c r="M637" s="207"/>
      <c r="N637" s="7"/>
      <c r="O637" s="207"/>
      <c r="P637" s="7"/>
      <c r="Q637" s="7"/>
      <c r="R637" s="7"/>
      <c r="S637" s="7"/>
      <c r="T637" s="7"/>
      <c r="U637" s="7"/>
      <c r="V637" s="7"/>
      <c r="W637" s="207"/>
      <c r="X637" s="7"/>
      <c r="Y637" s="207"/>
      <c r="Z637" s="7"/>
      <c r="AA637" s="207"/>
      <c r="AB637" s="7"/>
      <c r="AC637" s="7"/>
      <c r="AD637" s="7"/>
      <c r="AE637" s="7"/>
      <c r="AF637" s="468"/>
    </row>
    <row r="638" ht="16.5" customHeight="1">
      <c r="A638" s="7"/>
      <c r="B638" s="7"/>
      <c r="C638" s="49"/>
      <c r="D638" s="207"/>
      <c r="E638" s="7"/>
      <c r="F638" s="7"/>
      <c r="G638" s="7"/>
      <c r="H638" s="7"/>
      <c r="I638" s="207"/>
      <c r="J638" s="7"/>
      <c r="K638" s="207"/>
      <c r="L638" s="7"/>
      <c r="M638" s="207"/>
      <c r="N638" s="7"/>
      <c r="O638" s="207"/>
      <c r="P638" s="7"/>
      <c r="Q638" s="7"/>
      <c r="R638" s="7"/>
      <c r="S638" s="7"/>
      <c r="T638" s="7"/>
      <c r="U638" s="7"/>
      <c r="V638" s="7"/>
      <c r="W638" s="207"/>
      <c r="X638" s="7"/>
      <c r="Y638" s="207"/>
      <c r="Z638" s="7"/>
      <c r="AA638" s="207"/>
      <c r="AB638" s="7"/>
      <c r="AC638" s="7"/>
      <c r="AD638" s="7"/>
      <c r="AE638" s="7"/>
      <c r="AF638" s="468"/>
    </row>
    <row r="639" ht="16.5" customHeight="1">
      <c r="A639" s="7"/>
      <c r="B639" s="7"/>
      <c r="C639" s="49"/>
      <c r="D639" s="207"/>
      <c r="E639" s="7"/>
      <c r="F639" s="7"/>
      <c r="G639" s="7"/>
      <c r="H639" s="7"/>
      <c r="I639" s="207"/>
      <c r="J639" s="7"/>
      <c r="K639" s="207"/>
      <c r="L639" s="7"/>
      <c r="M639" s="207"/>
      <c r="N639" s="7"/>
      <c r="O639" s="207"/>
      <c r="P639" s="7"/>
      <c r="Q639" s="7"/>
      <c r="R639" s="7"/>
      <c r="S639" s="7"/>
      <c r="T639" s="7"/>
      <c r="U639" s="7"/>
      <c r="V639" s="7"/>
      <c r="W639" s="207"/>
      <c r="X639" s="7"/>
      <c r="Y639" s="207"/>
      <c r="Z639" s="7"/>
      <c r="AA639" s="207"/>
      <c r="AB639" s="7"/>
      <c r="AC639" s="7"/>
      <c r="AD639" s="7"/>
      <c r="AE639" s="7"/>
      <c r="AF639" s="468"/>
    </row>
    <row r="640" ht="16.5" customHeight="1">
      <c r="A640" s="7"/>
      <c r="B640" s="7"/>
      <c r="C640" s="49"/>
      <c r="D640" s="207"/>
      <c r="E640" s="7"/>
      <c r="F640" s="7"/>
      <c r="G640" s="7"/>
      <c r="H640" s="7"/>
      <c r="I640" s="207"/>
      <c r="J640" s="7"/>
      <c r="K640" s="207"/>
      <c r="L640" s="7"/>
      <c r="M640" s="207"/>
      <c r="N640" s="7"/>
      <c r="O640" s="207"/>
      <c r="P640" s="7"/>
      <c r="Q640" s="7"/>
      <c r="R640" s="7"/>
      <c r="S640" s="7"/>
      <c r="T640" s="7"/>
      <c r="U640" s="7"/>
      <c r="V640" s="7"/>
      <c r="W640" s="207"/>
      <c r="X640" s="7"/>
      <c r="Y640" s="207"/>
      <c r="Z640" s="7"/>
      <c r="AA640" s="207"/>
      <c r="AB640" s="7"/>
      <c r="AC640" s="7"/>
      <c r="AD640" s="7"/>
      <c r="AE640" s="7"/>
      <c r="AF640" s="468"/>
    </row>
    <row r="641" ht="16.5" customHeight="1">
      <c r="A641" s="7"/>
      <c r="B641" s="7"/>
      <c r="C641" s="49"/>
      <c r="D641" s="207"/>
      <c r="E641" s="7"/>
      <c r="F641" s="7"/>
      <c r="G641" s="7"/>
      <c r="H641" s="7"/>
      <c r="I641" s="207"/>
      <c r="J641" s="7"/>
      <c r="K641" s="207"/>
      <c r="L641" s="7"/>
      <c r="M641" s="207"/>
      <c r="N641" s="7"/>
      <c r="O641" s="207"/>
      <c r="P641" s="7"/>
      <c r="Q641" s="7"/>
      <c r="R641" s="7"/>
      <c r="S641" s="7"/>
      <c r="T641" s="7"/>
      <c r="U641" s="7"/>
      <c r="V641" s="7"/>
      <c r="W641" s="207"/>
      <c r="X641" s="7"/>
      <c r="Y641" s="207"/>
      <c r="Z641" s="7"/>
      <c r="AA641" s="207"/>
      <c r="AB641" s="7"/>
      <c r="AC641" s="7"/>
      <c r="AD641" s="7"/>
      <c r="AE641" s="7"/>
      <c r="AF641" s="468"/>
    </row>
    <row r="642" ht="16.5" customHeight="1">
      <c r="A642" s="7"/>
      <c r="B642" s="7"/>
      <c r="C642" s="49"/>
      <c r="D642" s="207"/>
      <c r="E642" s="7"/>
      <c r="F642" s="7"/>
      <c r="G642" s="7"/>
      <c r="H642" s="7"/>
      <c r="I642" s="207"/>
      <c r="J642" s="7"/>
      <c r="K642" s="207"/>
      <c r="L642" s="7"/>
      <c r="M642" s="207"/>
      <c r="N642" s="7"/>
      <c r="O642" s="207"/>
      <c r="P642" s="7"/>
      <c r="Q642" s="7"/>
      <c r="R642" s="7"/>
      <c r="S642" s="7"/>
      <c r="T642" s="7"/>
      <c r="U642" s="7"/>
      <c r="V642" s="7"/>
      <c r="W642" s="207"/>
      <c r="X642" s="7"/>
      <c r="Y642" s="207"/>
      <c r="Z642" s="7"/>
      <c r="AA642" s="207"/>
      <c r="AB642" s="7"/>
      <c r="AC642" s="7"/>
      <c r="AD642" s="7"/>
      <c r="AE642" s="7"/>
      <c r="AF642" s="468"/>
    </row>
    <row r="643" ht="16.5" customHeight="1">
      <c r="A643" s="7"/>
      <c r="B643" s="7"/>
      <c r="C643" s="49"/>
      <c r="D643" s="207"/>
      <c r="E643" s="7"/>
      <c r="F643" s="7"/>
      <c r="G643" s="7"/>
      <c r="H643" s="7"/>
      <c r="I643" s="207"/>
      <c r="J643" s="7"/>
      <c r="K643" s="207"/>
      <c r="L643" s="7"/>
      <c r="M643" s="207"/>
      <c r="N643" s="7"/>
      <c r="O643" s="207"/>
      <c r="P643" s="7"/>
      <c r="Q643" s="7"/>
      <c r="R643" s="7"/>
      <c r="S643" s="7"/>
      <c r="T643" s="7"/>
      <c r="U643" s="7"/>
      <c r="V643" s="7"/>
      <c r="W643" s="207"/>
      <c r="X643" s="7"/>
      <c r="Y643" s="207"/>
      <c r="Z643" s="7"/>
      <c r="AA643" s="207"/>
      <c r="AB643" s="7"/>
      <c r="AC643" s="7"/>
      <c r="AD643" s="7"/>
      <c r="AE643" s="7"/>
      <c r="AF643" s="468"/>
    </row>
    <row r="644" ht="16.5" customHeight="1">
      <c r="A644" s="7"/>
      <c r="B644" s="7"/>
      <c r="C644" s="49"/>
      <c r="D644" s="207"/>
      <c r="E644" s="7"/>
      <c r="F644" s="7"/>
      <c r="G644" s="7"/>
      <c r="H644" s="7"/>
      <c r="I644" s="207"/>
      <c r="J644" s="7"/>
      <c r="K644" s="207"/>
      <c r="L644" s="7"/>
      <c r="M644" s="207"/>
      <c r="N644" s="7"/>
      <c r="O644" s="207"/>
      <c r="P644" s="7"/>
      <c r="Q644" s="7"/>
      <c r="R644" s="7"/>
      <c r="S644" s="7"/>
      <c r="T644" s="7"/>
      <c r="U644" s="7"/>
      <c r="V644" s="7"/>
      <c r="W644" s="207"/>
      <c r="X644" s="7"/>
      <c r="Y644" s="207"/>
      <c r="Z644" s="7"/>
      <c r="AA644" s="207"/>
      <c r="AB644" s="7"/>
      <c r="AC644" s="7"/>
      <c r="AD644" s="7"/>
      <c r="AE644" s="7"/>
      <c r="AF644" s="468"/>
    </row>
    <row r="645" ht="16.5" customHeight="1">
      <c r="A645" s="7"/>
      <c r="B645" s="7"/>
      <c r="C645" s="49"/>
      <c r="D645" s="207"/>
      <c r="E645" s="7"/>
      <c r="F645" s="7"/>
      <c r="G645" s="7"/>
      <c r="H645" s="7"/>
      <c r="I645" s="207"/>
      <c r="J645" s="7"/>
      <c r="K645" s="207"/>
      <c r="L645" s="7"/>
      <c r="M645" s="207"/>
      <c r="N645" s="7"/>
      <c r="O645" s="207"/>
      <c r="P645" s="7"/>
      <c r="Q645" s="7"/>
      <c r="R645" s="7"/>
      <c r="S645" s="7"/>
      <c r="T645" s="7"/>
      <c r="U645" s="7"/>
      <c r="V645" s="7"/>
      <c r="W645" s="207"/>
      <c r="X645" s="7"/>
      <c r="Y645" s="207"/>
      <c r="Z645" s="7"/>
      <c r="AA645" s="207"/>
      <c r="AB645" s="7"/>
      <c r="AC645" s="7"/>
      <c r="AD645" s="7"/>
      <c r="AE645" s="7"/>
      <c r="AF645" s="468"/>
    </row>
    <row r="646" ht="16.5" customHeight="1">
      <c r="A646" s="7"/>
      <c r="B646" s="7"/>
      <c r="C646" s="49"/>
      <c r="D646" s="207"/>
      <c r="E646" s="7"/>
      <c r="F646" s="7"/>
      <c r="G646" s="7"/>
      <c r="H646" s="7"/>
      <c r="I646" s="207"/>
      <c r="J646" s="7"/>
      <c r="K646" s="207"/>
      <c r="L646" s="7"/>
      <c r="M646" s="207"/>
      <c r="N646" s="7"/>
      <c r="O646" s="207"/>
      <c r="P646" s="7"/>
      <c r="Q646" s="7"/>
      <c r="R646" s="7"/>
      <c r="S646" s="7"/>
      <c r="T646" s="7"/>
      <c r="U646" s="7"/>
      <c r="V646" s="7"/>
      <c r="W646" s="207"/>
      <c r="X646" s="7"/>
      <c r="Y646" s="207"/>
      <c r="Z646" s="7"/>
      <c r="AA646" s="207"/>
      <c r="AB646" s="7"/>
      <c r="AC646" s="7"/>
      <c r="AD646" s="7"/>
      <c r="AE646" s="7"/>
      <c r="AF646" s="468"/>
    </row>
    <row r="647" ht="16.5" customHeight="1">
      <c r="A647" s="7"/>
      <c r="B647" s="7"/>
      <c r="C647" s="49"/>
      <c r="D647" s="207"/>
      <c r="E647" s="7"/>
      <c r="F647" s="7"/>
      <c r="G647" s="7"/>
      <c r="H647" s="7"/>
      <c r="I647" s="207"/>
      <c r="J647" s="7"/>
      <c r="K647" s="207"/>
      <c r="L647" s="7"/>
      <c r="M647" s="207"/>
      <c r="N647" s="7"/>
      <c r="O647" s="207"/>
      <c r="P647" s="7"/>
      <c r="Q647" s="7"/>
      <c r="R647" s="7"/>
      <c r="S647" s="7"/>
      <c r="T647" s="7"/>
      <c r="U647" s="7"/>
      <c r="V647" s="7"/>
      <c r="W647" s="207"/>
      <c r="X647" s="7"/>
      <c r="Y647" s="207"/>
      <c r="Z647" s="7"/>
      <c r="AA647" s="207"/>
      <c r="AB647" s="7"/>
      <c r="AC647" s="7"/>
      <c r="AD647" s="7"/>
      <c r="AE647" s="7"/>
      <c r="AF647" s="468"/>
    </row>
    <row r="648" ht="16.5" customHeight="1">
      <c r="A648" s="7"/>
      <c r="B648" s="7"/>
      <c r="C648" s="49"/>
      <c r="D648" s="207"/>
      <c r="E648" s="7"/>
      <c r="F648" s="7"/>
      <c r="G648" s="7"/>
      <c r="H648" s="7"/>
      <c r="I648" s="207"/>
      <c r="J648" s="7"/>
      <c r="K648" s="207"/>
      <c r="L648" s="7"/>
      <c r="M648" s="207"/>
      <c r="N648" s="7"/>
      <c r="O648" s="207"/>
      <c r="P648" s="7"/>
      <c r="Q648" s="7"/>
      <c r="R648" s="7"/>
      <c r="S648" s="7"/>
      <c r="T648" s="7"/>
      <c r="U648" s="7"/>
      <c r="V648" s="7"/>
      <c r="W648" s="207"/>
      <c r="X648" s="7"/>
      <c r="Y648" s="207"/>
      <c r="Z648" s="7"/>
      <c r="AA648" s="207"/>
      <c r="AB648" s="7"/>
      <c r="AC648" s="7"/>
      <c r="AD648" s="7"/>
      <c r="AE648" s="7"/>
      <c r="AF648" s="468"/>
    </row>
    <row r="649" ht="16.5" customHeight="1">
      <c r="A649" s="7"/>
      <c r="B649" s="7"/>
      <c r="C649" s="49"/>
      <c r="D649" s="207"/>
      <c r="E649" s="7"/>
      <c r="F649" s="7"/>
      <c r="G649" s="7"/>
      <c r="H649" s="7"/>
      <c r="I649" s="207"/>
      <c r="J649" s="7"/>
      <c r="K649" s="207"/>
      <c r="L649" s="7"/>
      <c r="M649" s="207"/>
      <c r="N649" s="7"/>
      <c r="O649" s="207"/>
      <c r="P649" s="7"/>
      <c r="Q649" s="7"/>
      <c r="R649" s="7"/>
      <c r="S649" s="7"/>
      <c r="T649" s="7"/>
      <c r="U649" s="7"/>
      <c r="V649" s="7"/>
      <c r="W649" s="207"/>
      <c r="X649" s="7"/>
      <c r="Y649" s="207"/>
      <c r="Z649" s="7"/>
      <c r="AA649" s="207"/>
      <c r="AB649" s="7"/>
      <c r="AC649" s="7"/>
      <c r="AD649" s="7"/>
      <c r="AE649" s="7"/>
      <c r="AF649" s="468"/>
    </row>
    <row r="650" ht="16.5" customHeight="1">
      <c r="A650" s="7"/>
      <c r="B650" s="7"/>
      <c r="C650" s="49"/>
      <c r="D650" s="207"/>
      <c r="E650" s="7"/>
      <c r="F650" s="7"/>
      <c r="G650" s="7"/>
      <c r="H650" s="7"/>
      <c r="I650" s="207"/>
      <c r="J650" s="7"/>
      <c r="K650" s="207"/>
      <c r="L650" s="7"/>
      <c r="M650" s="207"/>
      <c r="N650" s="7"/>
      <c r="O650" s="207"/>
      <c r="P650" s="7"/>
      <c r="Q650" s="7"/>
      <c r="R650" s="7"/>
      <c r="S650" s="7"/>
      <c r="T650" s="7"/>
      <c r="U650" s="7"/>
      <c r="V650" s="7"/>
      <c r="W650" s="207"/>
      <c r="X650" s="7"/>
      <c r="Y650" s="207"/>
      <c r="Z650" s="7"/>
      <c r="AA650" s="207"/>
      <c r="AB650" s="7"/>
      <c r="AC650" s="7"/>
      <c r="AD650" s="7"/>
      <c r="AE650" s="7"/>
      <c r="AF650" s="468"/>
    </row>
    <row r="651" ht="16.5" customHeight="1">
      <c r="A651" s="7"/>
      <c r="B651" s="7"/>
      <c r="C651" s="49"/>
      <c r="D651" s="207"/>
      <c r="E651" s="7"/>
      <c r="F651" s="7"/>
      <c r="G651" s="7"/>
      <c r="H651" s="7"/>
      <c r="I651" s="207"/>
      <c r="J651" s="7"/>
      <c r="K651" s="207"/>
      <c r="L651" s="7"/>
      <c r="M651" s="207"/>
      <c r="N651" s="7"/>
      <c r="O651" s="207"/>
      <c r="P651" s="7"/>
      <c r="Q651" s="7"/>
      <c r="R651" s="7"/>
      <c r="S651" s="7"/>
      <c r="T651" s="7"/>
      <c r="U651" s="7"/>
      <c r="V651" s="7"/>
      <c r="W651" s="207"/>
      <c r="X651" s="7"/>
      <c r="Y651" s="207"/>
      <c r="Z651" s="7"/>
      <c r="AA651" s="207"/>
      <c r="AB651" s="7"/>
      <c r="AC651" s="7"/>
      <c r="AD651" s="7"/>
      <c r="AE651" s="7"/>
      <c r="AF651" s="468"/>
    </row>
    <row r="652" ht="16.5" customHeight="1">
      <c r="A652" s="7"/>
      <c r="B652" s="7"/>
      <c r="C652" s="49"/>
      <c r="D652" s="207"/>
      <c r="E652" s="7"/>
      <c r="F652" s="7"/>
      <c r="G652" s="7"/>
      <c r="H652" s="7"/>
      <c r="I652" s="207"/>
      <c r="J652" s="7"/>
      <c r="K652" s="207"/>
      <c r="L652" s="7"/>
      <c r="M652" s="207"/>
      <c r="N652" s="7"/>
      <c r="O652" s="207"/>
      <c r="P652" s="7"/>
      <c r="Q652" s="7"/>
      <c r="R652" s="7"/>
      <c r="S652" s="7"/>
      <c r="T652" s="7"/>
      <c r="U652" s="7"/>
      <c r="V652" s="7"/>
      <c r="W652" s="207"/>
      <c r="X652" s="7"/>
      <c r="Y652" s="207"/>
      <c r="Z652" s="7"/>
      <c r="AA652" s="207"/>
      <c r="AB652" s="7"/>
      <c r="AC652" s="7"/>
      <c r="AD652" s="7"/>
      <c r="AE652" s="7"/>
      <c r="AF652" s="468"/>
    </row>
    <row r="653" ht="16.5" customHeight="1">
      <c r="A653" s="7"/>
      <c r="B653" s="7"/>
      <c r="C653" s="49"/>
      <c r="D653" s="207"/>
      <c r="E653" s="7"/>
      <c r="F653" s="7"/>
      <c r="G653" s="7"/>
      <c r="H653" s="7"/>
      <c r="I653" s="207"/>
      <c r="J653" s="7"/>
      <c r="K653" s="207"/>
      <c r="L653" s="7"/>
      <c r="M653" s="207"/>
      <c r="N653" s="7"/>
      <c r="O653" s="207"/>
      <c r="P653" s="7"/>
      <c r="Q653" s="7"/>
      <c r="R653" s="7"/>
      <c r="S653" s="7"/>
      <c r="T653" s="7"/>
      <c r="U653" s="7"/>
      <c r="V653" s="7"/>
      <c r="W653" s="207"/>
      <c r="X653" s="7"/>
      <c r="Y653" s="207"/>
      <c r="Z653" s="7"/>
      <c r="AA653" s="207"/>
      <c r="AB653" s="7"/>
      <c r="AC653" s="7"/>
      <c r="AD653" s="7"/>
      <c r="AE653" s="7"/>
      <c r="AF653" s="468"/>
    </row>
    <row r="654" ht="16.5" customHeight="1">
      <c r="A654" s="7"/>
      <c r="B654" s="7"/>
      <c r="C654" s="49"/>
      <c r="D654" s="207"/>
      <c r="E654" s="7"/>
      <c r="F654" s="7"/>
      <c r="G654" s="7"/>
      <c r="H654" s="7"/>
      <c r="I654" s="207"/>
      <c r="J654" s="7"/>
      <c r="K654" s="207"/>
      <c r="L654" s="7"/>
      <c r="M654" s="207"/>
      <c r="N654" s="7"/>
      <c r="O654" s="207"/>
      <c r="P654" s="7"/>
      <c r="Q654" s="7"/>
      <c r="R654" s="7"/>
      <c r="S654" s="7"/>
      <c r="T654" s="7"/>
      <c r="U654" s="7"/>
      <c r="V654" s="7"/>
      <c r="W654" s="207"/>
      <c r="X654" s="7"/>
      <c r="Y654" s="207"/>
      <c r="Z654" s="7"/>
      <c r="AA654" s="207"/>
      <c r="AB654" s="7"/>
      <c r="AC654" s="7"/>
      <c r="AD654" s="7"/>
      <c r="AE654" s="7"/>
      <c r="AF654" s="468"/>
    </row>
    <row r="655" ht="16.5" customHeight="1">
      <c r="A655" s="7"/>
      <c r="B655" s="7"/>
      <c r="C655" s="49"/>
      <c r="D655" s="207"/>
      <c r="E655" s="7"/>
      <c r="F655" s="7"/>
      <c r="G655" s="7"/>
      <c r="H655" s="7"/>
      <c r="I655" s="207"/>
      <c r="J655" s="7"/>
      <c r="K655" s="207"/>
      <c r="L655" s="7"/>
      <c r="M655" s="207"/>
      <c r="N655" s="7"/>
      <c r="O655" s="207"/>
      <c r="P655" s="7"/>
      <c r="Q655" s="7"/>
      <c r="R655" s="7"/>
      <c r="S655" s="7"/>
      <c r="T655" s="7"/>
      <c r="U655" s="7"/>
      <c r="V655" s="7"/>
      <c r="W655" s="207"/>
      <c r="X655" s="7"/>
      <c r="Y655" s="207"/>
      <c r="Z655" s="7"/>
      <c r="AA655" s="207"/>
      <c r="AB655" s="7"/>
      <c r="AC655" s="7"/>
      <c r="AD655" s="7"/>
      <c r="AE655" s="7"/>
      <c r="AF655" s="468"/>
    </row>
    <row r="656" ht="16.5" customHeight="1">
      <c r="A656" s="7"/>
      <c r="B656" s="7"/>
      <c r="C656" s="49"/>
      <c r="D656" s="207"/>
      <c r="E656" s="7"/>
      <c r="F656" s="7"/>
      <c r="G656" s="7"/>
      <c r="H656" s="7"/>
      <c r="I656" s="207"/>
      <c r="J656" s="7"/>
      <c r="K656" s="207"/>
      <c r="L656" s="7"/>
      <c r="M656" s="207"/>
      <c r="N656" s="7"/>
      <c r="O656" s="207"/>
      <c r="P656" s="7"/>
      <c r="Q656" s="7"/>
      <c r="R656" s="7"/>
      <c r="S656" s="7"/>
      <c r="T656" s="7"/>
      <c r="U656" s="7"/>
      <c r="V656" s="7"/>
      <c r="W656" s="207"/>
      <c r="X656" s="7"/>
      <c r="Y656" s="207"/>
      <c r="Z656" s="7"/>
      <c r="AA656" s="207"/>
      <c r="AB656" s="7"/>
      <c r="AC656" s="7"/>
      <c r="AD656" s="7"/>
      <c r="AE656" s="7"/>
      <c r="AF656" s="468"/>
    </row>
    <row r="657" ht="16.5" customHeight="1">
      <c r="A657" s="7"/>
      <c r="B657" s="7"/>
      <c r="C657" s="49"/>
      <c r="D657" s="207"/>
      <c r="E657" s="7"/>
      <c r="F657" s="7"/>
      <c r="G657" s="7"/>
      <c r="H657" s="7"/>
      <c r="I657" s="207"/>
      <c r="J657" s="7"/>
      <c r="K657" s="207"/>
      <c r="L657" s="7"/>
      <c r="M657" s="207"/>
      <c r="N657" s="7"/>
      <c r="O657" s="207"/>
      <c r="P657" s="7"/>
      <c r="Q657" s="7"/>
      <c r="R657" s="7"/>
      <c r="S657" s="7"/>
      <c r="T657" s="7"/>
      <c r="U657" s="7"/>
      <c r="V657" s="7"/>
      <c r="W657" s="207"/>
      <c r="X657" s="7"/>
      <c r="Y657" s="207"/>
      <c r="Z657" s="7"/>
      <c r="AA657" s="207"/>
      <c r="AB657" s="7"/>
      <c r="AC657" s="7"/>
      <c r="AD657" s="7"/>
      <c r="AE657" s="7"/>
      <c r="AF657" s="468"/>
    </row>
    <row r="658" ht="16.5" customHeight="1">
      <c r="A658" s="7"/>
      <c r="B658" s="7"/>
      <c r="C658" s="49"/>
      <c r="D658" s="207"/>
      <c r="E658" s="7"/>
      <c r="F658" s="7"/>
      <c r="G658" s="7"/>
      <c r="H658" s="7"/>
      <c r="I658" s="207"/>
      <c r="J658" s="7"/>
      <c r="K658" s="207"/>
      <c r="L658" s="7"/>
      <c r="M658" s="207"/>
      <c r="N658" s="7"/>
      <c r="O658" s="207"/>
      <c r="P658" s="7"/>
      <c r="Q658" s="7"/>
      <c r="R658" s="7"/>
      <c r="S658" s="7"/>
      <c r="T658" s="7"/>
      <c r="U658" s="7"/>
      <c r="V658" s="7"/>
      <c r="W658" s="207"/>
      <c r="X658" s="7"/>
      <c r="Y658" s="207"/>
      <c r="Z658" s="7"/>
      <c r="AA658" s="207"/>
      <c r="AB658" s="7"/>
      <c r="AC658" s="7"/>
      <c r="AD658" s="7"/>
      <c r="AE658" s="7"/>
      <c r="AF658" s="468"/>
    </row>
    <row r="659" ht="16.5" customHeight="1">
      <c r="A659" s="7"/>
      <c r="B659" s="7"/>
      <c r="C659" s="49"/>
      <c r="D659" s="207"/>
      <c r="E659" s="7"/>
      <c r="F659" s="7"/>
      <c r="G659" s="7"/>
      <c r="H659" s="7"/>
      <c r="I659" s="207"/>
      <c r="J659" s="7"/>
      <c r="K659" s="207"/>
      <c r="L659" s="7"/>
      <c r="M659" s="207"/>
      <c r="N659" s="7"/>
      <c r="O659" s="207"/>
      <c r="P659" s="7"/>
      <c r="Q659" s="7"/>
      <c r="R659" s="7"/>
      <c r="S659" s="7"/>
      <c r="T659" s="7"/>
      <c r="U659" s="7"/>
      <c r="V659" s="7"/>
      <c r="W659" s="207"/>
      <c r="X659" s="7"/>
      <c r="Y659" s="207"/>
      <c r="Z659" s="7"/>
      <c r="AA659" s="207"/>
      <c r="AB659" s="7"/>
      <c r="AC659" s="7"/>
      <c r="AD659" s="7"/>
      <c r="AE659" s="7"/>
      <c r="AF659" s="468"/>
    </row>
    <row r="660" ht="16.5" customHeight="1">
      <c r="A660" s="7"/>
      <c r="B660" s="7"/>
      <c r="C660" s="49"/>
      <c r="D660" s="207"/>
      <c r="E660" s="7"/>
      <c r="F660" s="7"/>
      <c r="G660" s="7"/>
      <c r="H660" s="7"/>
      <c r="I660" s="207"/>
      <c r="J660" s="7"/>
      <c r="K660" s="207"/>
      <c r="L660" s="7"/>
      <c r="M660" s="207"/>
      <c r="N660" s="7"/>
      <c r="O660" s="207"/>
      <c r="P660" s="7"/>
      <c r="Q660" s="7"/>
      <c r="R660" s="7"/>
      <c r="S660" s="7"/>
      <c r="T660" s="7"/>
      <c r="U660" s="7"/>
      <c r="V660" s="7"/>
      <c r="W660" s="207"/>
      <c r="X660" s="7"/>
      <c r="Y660" s="207"/>
      <c r="Z660" s="7"/>
      <c r="AA660" s="207"/>
      <c r="AB660" s="7"/>
      <c r="AC660" s="7"/>
      <c r="AD660" s="7"/>
      <c r="AE660" s="7"/>
      <c r="AF660" s="468"/>
    </row>
    <row r="661" ht="16.5" customHeight="1">
      <c r="A661" s="7"/>
      <c r="B661" s="7"/>
      <c r="C661" s="49"/>
      <c r="D661" s="207"/>
      <c r="E661" s="7"/>
      <c r="F661" s="7"/>
      <c r="G661" s="7"/>
      <c r="H661" s="7"/>
      <c r="I661" s="207"/>
      <c r="J661" s="7"/>
      <c r="K661" s="207"/>
      <c r="L661" s="7"/>
      <c r="M661" s="207"/>
      <c r="N661" s="7"/>
      <c r="O661" s="207"/>
      <c r="P661" s="7"/>
      <c r="Q661" s="7"/>
      <c r="R661" s="7"/>
      <c r="S661" s="7"/>
      <c r="T661" s="7"/>
      <c r="U661" s="7"/>
      <c r="V661" s="7"/>
      <c r="W661" s="207"/>
      <c r="X661" s="7"/>
      <c r="Y661" s="207"/>
      <c r="Z661" s="7"/>
      <c r="AA661" s="207"/>
      <c r="AB661" s="7"/>
      <c r="AC661" s="7"/>
      <c r="AD661" s="7"/>
      <c r="AE661" s="7"/>
      <c r="AF661" s="468"/>
    </row>
    <row r="662" ht="16.5" customHeight="1">
      <c r="A662" s="7"/>
      <c r="B662" s="7"/>
      <c r="C662" s="49"/>
      <c r="D662" s="207"/>
      <c r="E662" s="7"/>
      <c r="F662" s="7"/>
      <c r="G662" s="7"/>
      <c r="H662" s="7"/>
      <c r="I662" s="207"/>
      <c r="J662" s="7"/>
      <c r="K662" s="207"/>
      <c r="L662" s="7"/>
      <c r="M662" s="207"/>
      <c r="N662" s="7"/>
      <c r="O662" s="207"/>
      <c r="P662" s="7"/>
      <c r="Q662" s="7"/>
      <c r="R662" s="7"/>
      <c r="S662" s="7"/>
      <c r="T662" s="7"/>
      <c r="U662" s="7"/>
      <c r="V662" s="7"/>
      <c r="W662" s="207"/>
      <c r="X662" s="7"/>
      <c r="Y662" s="207"/>
      <c r="Z662" s="7"/>
      <c r="AA662" s="207"/>
      <c r="AB662" s="7"/>
      <c r="AC662" s="7"/>
      <c r="AD662" s="7"/>
      <c r="AE662" s="7"/>
      <c r="AF662" s="468"/>
    </row>
    <row r="663" ht="16.5" customHeight="1">
      <c r="A663" s="7"/>
      <c r="B663" s="7"/>
      <c r="C663" s="49"/>
      <c r="D663" s="207"/>
      <c r="E663" s="7"/>
      <c r="F663" s="7"/>
      <c r="G663" s="7"/>
      <c r="H663" s="7"/>
      <c r="I663" s="207"/>
      <c r="J663" s="7"/>
      <c r="K663" s="207"/>
      <c r="L663" s="7"/>
      <c r="M663" s="207"/>
      <c r="N663" s="7"/>
      <c r="O663" s="207"/>
      <c r="P663" s="7"/>
      <c r="Q663" s="7"/>
      <c r="R663" s="7"/>
      <c r="S663" s="7"/>
      <c r="T663" s="7"/>
      <c r="U663" s="7"/>
      <c r="V663" s="7"/>
      <c r="W663" s="207"/>
      <c r="X663" s="7"/>
      <c r="Y663" s="207"/>
      <c r="Z663" s="7"/>
      <c r="AA663" s="207"/>
      <c r="AB663" s="7"/>
      <c r="AC663" s="7"/>
      <c r="AD663" s="7"/>
      <c r="AE663" s="7"/>
      <c r="AF663" s="468"/>
    </row>
    <row r="664" ht="16.5" customHeight="1">
      <c r="A664" s="7"/>
      <c r="B664" s="7"/>
      <c r="C664" s="49"/>
      <c r="D664" s="207"/>
      <c r="E664" s="7"/>
      <c r="F664" s="7"/>
      <c r="G664" s="7"/>
      <c r="H664" s="7"/>
      <c r="I664" s="207"/>
      <c r="J664" s="7"/>
      <c r="K664" s="207"/>
      <c r="L664" s="7"/>
      <c r="M664" s="207"/>
      <c r="N664" s="7"/>
      <c r="O664" s="207"/>
      <c r="P664" s="7"/>
      <c r="Q664" s="7"/>
      <c r="R664" s="7"/>
      <c r="S664" s="7"/>
      <c r="T664" s="7"/>
      <c r="U664" s="7"/>
      <c r="V664" s="7"/>
      <c r="W664" s="207"/>
      <c r="X664" s="7"/>
      <c r="Y664" s="207"/>
      <c r="Z664" s="7"/>
      <c r="AA664" s="207"/>
      <c r="AB664" s="7"/>
      <c r="AC664" s="7"/>
      <c r="AD664" s="7"/>
      <c r="AE664" s="7"/>
      <c r="AF664" s="468"/>
    </row>
    <row r="665" ht="16.5" customHeight="1">
      <c r="A665" s="7"/>
      <c r="B665" s="7"/>
      <c r="C665" s="49"/>
      <c r="D665" s="207"/>
      <c r="E665" s="7"/>
      <c r="F665" s="7"/>
      <c r="G665" s="7"/>
      <c r="H665" s="7"/>
      <c r="I665" s="207"/>
      <c r="J665" s="7"/>
      <c r="K665" s="207"/>
      <c r="L665" s="7"/>
      <c r="M665" s="207"/>
      <c r="N665" s="7"/>
      <c r="O665" s="207"/>
      <c r="P665" s="7"/>
      <c r="Q665" s="7"/>
      <c r="R665" s="7"/>
      <c r="S665" s="7"/>
      <c r="T665" s="7"/>
      <c r="U665" s="7"/>
      <c r="V665" s="7"/>
      <c r="W665" s="207"/>
      <c r="X665" s="7"/>
      <c r="Y665" s="207"/>
      <c r="Z665" s="7"/>
      <c r="AA665" s="207"/>
      <c r="AB665" s="7"/>
      <c r="AC665" s="7"/>
      <c r="AD665" s="7"/>
      <c r="AE665" s="7"/>
      <c r="AF665" s="468"/>
    </row>
    <row r="666" ht="16.5" customHeight="1">
      <c r="A666" s="7"/>
      <c r="B666" s="7"/>
      <c r="C666" s="49"/>
      <c r="D666" s="207"/>
      <c r="E666" s="7"/>
      <c r="F666" s="7"/>
      <c r="G666" s="7"/>
      <c r="H666" s="7"/>
      <c r="I666" s="207"/>
      <c r="J666" s="7"/>
      <c r="K666" s="207"/>
      <c r="L666" s="7"/>
      <c r="M666" s="207"/>
      <c r="N666" s="7"/>
      <c r="O666" s="207"/>
      <c r="P666" s="7"/>
      <c r="Q666" s="7"/>
      <c r="R666" s="7"/>
      <c r="S666" s="7"/>
      <c r="T666" s="7"/>
      <c r="U666" s="7"/>
      <c r="V666" s="7"/>
      <c r="W666" s="207"/>
      <c r="X666" s="7"/>
      <c r="Y666" s="207"/>
      <c r="Z666" s="7"/>
      <c r="AA666" s="207"/>
      <c r="AB666" s="7"/>
      <c r="AC666" s="7"/>
      <c r="AD666" s="7"/>
      <c r="AE666" s="7"/>
      <c r="AF666" s="468"/>
    </row>
    <row r="667" ht="16.5" customHeight="1">
      <c r="A667" s="7"/>
      <c r="B667" s="7"/>
      <c r="C667" s="49"/>
      <c r="D667" s="207"/>
      <c r="E667" s="7"/>
      <c r="F667" s="7"/>
      <c r="G667" s="7"/>
      <c r="H667" s="7"/>
      <c r="I667" s="207"/>
      <c r="J667" s="7"/>
      <c r="K667" s="207"/>
      <c r="L667" s="7"/>
      <c r="M667" s="207"/>
      <c r="N667" s="7"/>
      <c r="O667" s="207"/>
      <c r="P667" s="7"/>
      <c r="Q667" s="7"/>
      <c r="R667" s="7"/>
      <c r="S667" s="7"/>
      <c r="T667" s="7"/>
      <c r="U667" s="7"/>
      <c r="V667" s="7"/>
      <c r="W667" s="207"/>
      <c r="X667" s="7"/>
      <c r="Y667" s="207"/>
      <c r="Z667" s="7"/>
      <c r="AA667" s="207"/>
      <c r="AB667" s="7"/>
      <c r="AC667" s="7"/>
      <c r="AD667" s="7"/>
      <c r="AE667" s="7"/>
      <c r="AF667" s="468"/>
    </row>
    <row r="668" ht="16.5" customHeight="1">
      <c r="A668" s="7"/>
      <c r="B668" s="7"/>
      <c r="C668" s="49"/>
      <c r="D668" s="207"/>
      <c r="E668" s="7"/>
      <c r="F668" s="7"/>
      <c r="G668" s="7"/>
      <c r="H668" s="7"/>
      <c r="I668" s="207"/>
      <c r="J668" s="7"/>
      <c r="K668" s="207"/>
      <c r="L668" s="7"/>
      <c r="M668" s="207"/>
      <c r="N668" s="7"/>
      <c r="O668" s="207"/>
      <c r="P668" s="7"/>
      <c r="Q668" s="7"/>
      <c r="R668" s="7"/>
      <c r="S668" s="7"/>
      <c r="T668" s="7"/>
      <c r="U668" s="7"/>
      <c r="V668" s="7"/>
      <c r="W668" s="207"/>
      <c r="X668" s="7"/>
      <c r="Y668" s="207"/>
      <c r="Z668" s="7"/>
      <c r="AA668" s="207"/>
      <c r="AB668" s="7"/>
      <c r="AC668" s="7"/>
      <c r="AD668" s="7"/>
      <c r="AE668" s="7"/>
      <c r="AF668" s="468"/>
    </row>
    <row r="669" ht="16.5" customHeight="1">
      <c r="A669" s="7"/>
      <c r="B669" s="7"/>
      <c r="C669" s="49"/>
      <c r="D669" s="207"/>
      <c r="E669" s="7"/>
      <c r="F669" s="7"/>
      <c r="G669" s="7"/>
      <c r="H669" s="7"/>
      <c r="I669" s="207"/>
      <c r="J669" s="7"/>
      <c r="K669" s="207"/>
      <c r="L669" s="7"/>
      <c r="M669" s="207"/>
      <c r="N669" s="7"/>
      <c r="O669" s="207"/>
      <c r="P669" s="7"/>
      <c r="Q669" s="7"/>
      <c r="R669" s="7"/>
      <c r="S669" s="7"/>
      <c r="T669" s="7"/>
      <c r="U669" s="7"/>
      <c r="V669" s="7"/>
      <c r="W669" s="207"/>
      <c r="X669" s="7"/>
      <c r="Y669" s="207"/>
      <c r="Z669" s="7"/>
      <c r="AA669" s="207"/>
      <c r="AB669" s="7"/>
      <c r="AC669" s="7"/>
      <c r="AD669" s="7"/>
      <c r="AE669" s="7"/>
      <c r="AF669" s="468"/>
    </row>
    <row r="670" ht="16.5" customHeight="1">
      <c r="A670" s="7"/>
      <c r="B670" s="7"/>
      <c r="C670" s="49"/>
      <c r="D670" s="207"/>
      <c r="E670" s="7"/>
      <c r="F670" s="7"/>
      <c r="G670" s="7"/>
      <c r="H670" s="7"/>
      <c r="I670" s="207"/>
      <c r="J670" s="7"/>
      <c r="K670" s="207"/>
      <c r="L670" s="7"/>
      <c r="M670" s="207"/>
      <c r="N670" s="7"/>
      <c r="O670" s="207"/>
      <c r="P670" s="7"/>
      <c r="Q670" s="7"/>
      <c r="R670" s="7"/>
      <c r="S670" s="7"/>
      <c r="T670" s="7"/>
      <c r="U670" s="7"/>
      <c r="V670" s="7"/>
      <c r="W670" s="207"/>
      <c r="X670" s="7"/>
      <c r="Y670" s="207"/>
      <c r="Z670" s="7"/>
      <c r="AA670" s="207"/>
      <c r="AB670" s="7"/>
      <c r="AC670" s="7"/>
      <c r="AD670" s="7"/>
      <c r="AE670" s="7"/>
      <c r="AF670" s="468"/>
    </row>
    <row r="671" ht="16.5" customHeight="1">
      <c r="A671" s="7"/>
      <c r="B671" s="7"/>
      <c r="C671" s="49"/>
      <c r="D671" s="207"/>
      <c r="E671" s="7"/>
      <c r="F671" s="7"/>
      <c r="G671" s="7"/>
      <c r="H671" s="7"/>
      <c r="I671" s="207"/>
      <c r="J671" s="7"/>
      <c r="K671" s="207"/>
      <c r="L671" s="7"/>
      <c r="M671" s="207"/>
      <c r="N671" s="7"/>
      <c r="O671" s="207"/>
      <c r="P671" s="7"/>
      <c r="Q671" s="7"/>
      <c r="R671" s="7"/>
      <c r="S671" s="7"/>
      <c r="T671" s="7"/>
      <c r="U671" s="7"/>
      <c r="V671" s="7"/>
      <c r="W671" s="207"/>
      <c r="X671" s="7"/>
      <c r="Y671" s="207"/>
      <c r="Z671" s="7"/>
      <c r="AA671" s="207"/>
      <c r="AB671" s="7"/>
      <c r="AC671" s="7"/>
      <c r="AD671" s="7"/>
      <c r="AE671" s="7"/>
      <c r="AF671" s="468"/>
    </row>
    <row r="672" ht="16.5" customHeight="1">
      <c r="A672" s="7"/>
      <c r="B672" s="7"/>
      <c r="C672" s="49"/>
      <c r="D672" s="207"/>
      <c r="E672" s="7"/>
      <c r="F672" s="7"/>
      <c r="G672" s="7"/>
      <c r="H672" s="7"/>
      <c r="I672" s="207"/>
      <c r="J672" s="7"/>
      <c r="K672" s="207"/>
      <c r="L672" s="7"/>
      <c r="M672" s="207"/>
      <c r="N672" s="7"/>
      <c r="O672" s="207"/>
      <c r="P672" s="7"/>
      <c r="Q672" s="7"/>
      <c r="R672" s="7"/>
      <c r="S672" s="7"/>
      <c r="T672" s="7"/>
      <c r="U672" s="7"/>
      <c r="V672" s="7"/>
      <c r="W672" s="207"/>
      <c r="X672" s="7"/>
      <c r="Y672" s="207"/>
      <c r="Z672" s="7"/>
      <c r="AA672" s="207"/>
      <c r="AB672" s="7"/>
      <c r="AC672" s="7"/>
      <c r="AD672" s="7"/>
      <c r="AE672" s="7"/>
      <c r="AF672" s="468"/>
    </row>
    <row r="673" ht="16.5" customHeight="1">
      <c r="A673" s="7"/>
      <c r="B673" s="7"/>
      <c r="C673" s="49"/>
      <c r="D673" s="207"/>
      <c r="E673" s="7"/>
      <c r="F673" s="7"/>
      <c r="G673" s="7"/>
      <c r="H673" s="7"/>
      <c r="I673" s="207"/>
      <c r="J673" s="7"/>
      <c r="K673" s="207"/>
      <c r="L673" s="7"/>
      <c r="M673" s="207"/>
      <c r="N673" s="7"/>
      <c r="O673" s="207"/>
      <c r="P673" s="7"/>
      <c r="Q673" s="7"/>
      <c r="R673" s="7"/>
      <c r="S673" s="7"/>
      <c r="T673" s="7"/>
      <c r="U673" s="7"/>
      <c r="V673" s="7"/>
      <c r="W673" s="207"/>
      <c r="X673" s="7"/>
      <c r="Y673" s="207"/>
      <c r="Z673" s="7"/>
      <c r="AA673" s="207"/>
      <c r="AB673" s="7"/>
      <c r="AC673" s="7"/>
      <c r="AD673" s="7"/>
      <c r="AE673" s="7"/>
      <c r="AF673" s="468"/>
    </row>
    <row r="674" ht="16.5" customHeight="1">
      <c r="A674" s="7"/>
      <c r="B674" s="7"/>
      <c r="C674" s="49"/>
      <c r="D674" s="207"/>
      <c r="E674" s="7"/>
      <c r="F674" s="7"/>
      <c r="G674" s="7"/>
      <c r="H674" s="7"/>
      <c r="I674" s="207"/>
      <c r="J674" s="7"/>
      <c r="K674" s="207"/>
      <c r="L674" s="7"/>
      <c r="M674" s="207"/>
      <c r="N674" s="7"/>
      <c r="O674" s="207"/>
      <c r="P674" s="7"/>
      <c r="Q674" s="7"/>
      <c r="R674" s="7"/>
      <c r="S674" s="7"/>
      <c r="T674" s="7"/>
      <c r="U674" s="7"/>
      <c r="V674" s="7"/>
      <c r="W674" s="207"/>
      <c r="X674" s="7"/>
      <c r="Y674" s="207"/>
      <c r="Z674" s="7"/>
      <c r="AA674" s="207"/>
      <c r="AB674" s="7"/>
      <c r="AC674" s="7"/>
      <c r="AD674" s="7"/>
      <c r="AE674" s="7"/>
      <c r="AF674" s="468"/>
    </row>
    <row r="675" ht="16.5" customHeight="1">
      <c r="A675" s="7"/>
      <c r="B675" s="7"/>
      <c r="C675" s="49"/>
      <c r="D675" s="207"/>
      <c r="E675" s="7"/>
      <c r="F675" s="7"/>
      <c r="G675" s="7"/>
      <c r="H675" s="7"/>
      <c r="I675" s="207"/>
      <c r="J675" s="7"/>
      <c r="K675" s="207"/>
      <c r="L675" s="7"/>
      <c r="M675" s="207"/>
      <c r="N675" s="7"/>
      <c r="O675" s="207"/>
      <c r="P675" s="7"/>
      <c r="Q675" s="7"/>
      <c r="R675" s="7"/>
      <c r="S675" s="7"/>
      <c r="T675" s="7"/>
      <c r="U675" s="7"/>
      <c r="V675" s="7"/>
      <c r="W675" s="207"/>
      <c r="X675" s="7"/>
      <c r="Y675" s="207"/>
      <c r="Z675" s="7"/>
      <c r="AA675" s="207"/>
      <c r="AB675" s="7"/>
      <c r="AC675" s="7"/>
      <c r="AD675" s="7"/>
      <c r="AE675" s="7"/>
      <c r="AF675" s="468"/>
    </row>
    <row r="676" ht="16.5" customHeight="1">
      <c r="A676" s="7"/>
      <c r="B676" s="7"/>
      <c r="C676" s="49"/>
      <c r="D676" s="207"/>
      <c r="E676" s="7"/>
      <c r="F676" s="7"/>
      <c r="G676" s="7"/>
      <c r="H676" s="7"/>
      <c r="I676" s="207"/>
      <c r="J676" s="7"/>
      <c r="K676" s="207"/>
      <c r="L676" s="7"/>
      <c r="M676" s="207"/>
      <c r="N676" s="7"/>
      <c r="O676" s="207"/>
      <c r="P676" s="7"/>
      <c r="Q676" s="7"/>
      <c r="R676" s="7"/>
      <c r="S676" s="7"/>
      <c r="T676" s="7"/>
      <c r="U676" s="7"/>
      <c r="V676" s="7"/>
      <c r="W676" s="207"/>
      <c r="X676" s="7"/>
      <c r="Y676" s="207"/>
      <c r="Z676" s="7"/>
      <c r="AA676" s="207"/>
      <c r="AB676" s="7"/>
      <c r="AC676" s="7"/>
      <c r="AD676" s="7"/>
      <c r="AE676" s="7"/>
      <c r="AF676" s="468"/>
    </row>
    <row r="677" ht="16.5" customHeight="1">
      <c r="A677" s="7"/>
      <c r="B677" s="7"/>
      <c r="C677" s="49"/>
      <c r="D677" s="207"/>
      <c r="E677" s="7"/>
      <c r="F677" s="7"/>
      <c r="G677" s="7"/>
      <c r="H677" s="7"/>
      <c r="I677" s="207"/>
      <c r="J677" s="7"/>
      <c r="K677" s="207"/>
      <c r="L677" s="7"/>
      <c r="M677" s="207"/>
      <c r="N677" s="7"/>
      <c r="O677" s="207"/>
      <c r="P677" s="7"/>
      <c r="Q677" s="7"/>
      <c r="R677" s="7"/>
      <c r="S677" s="7"/>
      <c r="T677" s="7"/>
      <c r="U677" s="7"/>
      <c r="V677" s="7"/>
      <c r="W677" s="207"/>
      <c r="X677" s="7"/>
      <c r="Y677" s="207"/>
      <c r="Z677" s="7"/>
      <c r="AA677" s="207"/>
      <c r="AB677" s="7"/>
      <c r="AC677" s="7"/>
      <c r="AD677" s="7"/>
      <c r="AE677" s="7"/>
      <c r="AF677" s="468"/>
    </row>
    <row r="678" ht="16.5" customHeight="1">
      <c r="A678" s="7"/>
      <c r="B678" s="7"/>
      <c r="C678" s="49"/>
      <c r="D678" s="207"/>
      <c r="E678" s="7"/>
      <c r="F678" s="7"/>
      <c r="G678" s="7"/>
      <c r="H678" s="7"/>
      <c r="I678" s="207"/>
      <c r="J678" s="7"/>
      <c r="K678" s="207"/>
      <c r="L678" s="7"/>
      <c r="M678" s="207"/>
      <c r="N678" s="7"/>
      <c r="O678" s="207"/>
      <c r="P678" s="7"/>
      <c r="Q678" s="7"/>
      <c r="R678" s="7"/>
      <c r="S678" s="7"/>
      <c r="T678" s="7"/>
      <c r="U678" s="7"/>
      <c r="V678" s="7"/>
      <c r="W678" s="207"/>
      <c r="X678" s="7"/>
      <c r="Y678" s="207"/>
      <c r="Z678" s="7"/>
      <c r="AA678" s="207"/>
      <c r="AB678" s="7"/>
      <c r="AC678" s="7"/>
      <c r="AD678" s="7"/>
      <c r="AE678" s="7"/>
      <c r="AF678" s="468"/>
    </row>
    <row r="679" ht="16.5" customHeight="1">
      <c r="A679" s="7"/>
      <c r="B679" s="7"/>
      <c r="C679" s="49"/>
      <c r="D679" s="207"/>
      <c r="E679" s="7"/>
      <c r="F679" s="7"/>
      <c r="G679" s="7"/>
      <c r="H679" s="7"/>
      <c r="I679" s="207"/>
      <c r="J679" s="7"/>
      <c r="K679" s="207"/>
      <c r="L679" s="7"/>
      <c r="M679" s="207"/>
      <c r="N679" s="7"/>
      <c r="O679" s="207"/>
      <c r="P679" s="7"/>
      <c r="Q679" s="7"/>
      <c r="R679" s="7"/>
      <c r="S679" s="7"/>
      <c r="T679" s="7"/>
      <c r="U679" s="7"/>
      <c r="V679" s="7"/>
      <c r="W679" s="207"/>
      <c r="X679" s="7"/>
      <c r="Y679" s="207"/>
      <c r="Z679" s="7"/>
      <c r="AA679" s="207"/>
      <c r="AB679" s="7"/>
      <c r="AC679" s="7"/>
      <c r="AD679" s="7"/>
      <c r="AE679" s="7"/>
      <c r="AF679" s="468"/>
    </row>
    <row r="680" ht="16.5" customHeight="1">
      <c r="A680" s="7"/>
      <c r="B680" s="7"/>
      <c r="C680" s="49"/>
      <c r="D680" s="207"/>
      <c r="E680" s="7"/>
      <c r="F680" s="7"/>
      <c r="G680" s="7"/>
      <c r="H680" s="7"/>
      <c r="I680" s="207"/>
      <c r="J680" s="7"/>
      <c r="K680" s="207"/>
      <c r="L680" s="7"/>
      <c r="M680" s="207"/>
      <c r="N680" s="7"/>
      <c r="O680" s="207"/>
      <c r="P680" s="7"/>
      <c r="Q680" s="7"/>
      <c r="R680" s="7"/>
      <c r="S680" s="7"/>
      <c r="T680" s="7"/>
      <c r="U680" s="7"/>
      <c r="V680" s="7"/>
      <c r="W680" s="207"/>
      <c r="X680" s="7"/>
      <c r="Y680" s="207"/>
      <c r="Z680" s="7"/>
      <c r="AA680" s="207"/>
      <c r="AB680" s="7"/>
      <c r="AC680" s="7"/>
      <c r="AD680" s="7"/>
      <c r="AE680" s="7"/>
      <c r="AF680" s="468"/>
    </row>
    <row r="681" ht="16.5" customHeight="1">
      <c r="A681" s="7"/>
      <c r="B681" s="7"/>
      <c r="C681" s="49"/>
      <c r="D681" s="207"/>
      <c r="E681" s="7"/>
      <c r="F681" s="7"/>
      <c r="G681" s="7"/>
      <c r="H681" s="7"/>
      <c r="I681" s="207"/>
      <c r="J681" s="7"/>
      <c r="K681" s="207"/>
      <c r="L681" s="7"/>
      <c r="M681" s="207"/>
      <c r="N681" s="7"/>
      <c r="O681" s="207"/>
      <c r="P681" s="7"/>
      <c r="Q681" s="7"/>
      <c r="R681" s="7"/>
      <c r="S681" s="7"/>
      <c r="T681" s="7"/>
      <c r="U681" s="7"/>
      <c r="V681" s="7"/>
      <c r="W681" s="207"/>
      <c r="X681" s="7"/>
      <c r="Y681" s="207"/>
      <c r="Z681" s="7"/>
      <c r="AA681" s="207"/>
      <c r="AB681" s="7"/>
      <c r="AC681" s="7"/>
      <c r="AD681" s="7"/>
      <c r="AE681" s="7"/>
      <c r="AF681" s="468"/>
    </row>
    <row r="682" ht="16.5" customHeight="1">
      <c r="A682" s="7"/>
      <c r="B682" s="7"/>
      <c r="C682" s="49"/>
      <c r="D682" s="207"/>
      <c r="E682" s="7"/>
      <c r="F682" s="7"/>
      <c r="G682" s="7"/>
      <c r="H682" s="7"/>
      <c r="I682" s="207"/>
      <c r="J682" s="7"/>
      <c r="K682" s="207"/>
      <c r="L682" s="7"/>
      <c r="M682" s="207"/>
      <c r="N682" s="7"/>
      <c r="O682" s="207"/>
      <c r="P682" s="7"/>
      <c r="Q682" s="7"/>
      <c r="R682" s="7"/>
      <c r="S682" s="7"/>
      <c r="T682" s="7"/>
      <c r="U682" s="7"/>
      <c r="V682" s="7"/>
      <c r="W682" s="207"/>
      <c r="X682" s="7"/>
      <c r="Y682" s="207"/>
      <c r="Z682" s="7"/>
      <c r="AA682" s="207"/>
      <c r="AB682" s="7"/>
      <c r="AC682" s="7"/>
      <c r="AD682" s="7"/>
      <c r="AE682" s="7"/>
      <c r="AF682" s="468"/>
    </row>
    <row r="683" ht="16.5" customHeight="1">
      <c r="A683" s="7"/>
      <c r="B683" s="7"/>
      <c r="C683" s="49"/>
      <c r="D683" s="207"/>
      <c r="E683" s="7"/>
      <c r="F683" s="7"/>
      <c r="G683" s="7"/>
      <c r="H683" s="7"/>
      <c r="I683" s="207"/>
      <c r="J683" s="7"/>
      <c r="K683" s="207"/>
      <c r="L683" s="7"/>
      <c r="M683" s="207"/>
      <c r="N683" s="7"/>
      <c r="O683" s="207"/>
      <c r="P683" s="7"/>
      <c r="Q683" s="7"/>
      <c r="R683" s="7"/>
      <c r="S683" s="7"/>
      <c r="T683" s="7"/>
      <c r="U683" s="7"/>
      <c r="V683" s="7"/>
      <c r="W683" s="207"/>
      <c r="X683" s="7"/>
      <c r="Y683" s="207"/>
      <c r="Z683" s="7"/>
      <c r="AA683" s="207"/>
      <c r="AB683" s="7"/>
      <c r="AC683" s="7"/>
      <c r="AD683" s="7"/>
      <c r="AE683" s="7"/>
      <c r="AF683" s="468"/>
    </row>
    <row r="684" ht="16.5" customHeight="1">
      <c r="A684" s="7"/>
      <c r="B684" s="7"/>
      <c r="C684" s="49"/>
      <c r="D684" s="207"/>
      <c r="E684" s="7"/>
      <c r="F684" s="7"/>
      <c r="G684" s="7"/>
      <c r="H684" s="7"/>
      <c r="I684" s="207"/>
      <c r="J684" s="7"/>
      <c r="K684" s="207"/>
      <c r="L684" s="7"/>
      <c r="M684" s="207"/>
      <c r="N684" s="7"/>
      <c r="O684" s="207"/>
      <c r="P684" s="7"/>
      <c r="Q684" s="7"/>
      <c r="R684" s="7"/>
      <c r="S684" s="7"/>
      <c r="T684" s="7"/>
      <c r="U684" s="7"/>
      <c r="V684" s="7"/>
      <c r="W684" s="207"/>
      <c r="X684" s="7"/>
      <c r="Y684" s="207"/>
      <c r="Z684" s="7"/>
      <c r="AA684" s="207"/>
      <c r="AB684" s="7"/>
      <c r="AC684" s="7"/>
      <c r="AD684" s="7"/>
      <c r="AE684" s="7"/>
      <c r="AF684" s="468"/>
    </row>
    <row r="685" ht="16.5" customHeight="1">
      <c r="A685" s="7"/>
      <c r="B685" s="7"/>
      <c r="C685" s="49"/>
      <c r="D685" s="207"/>
      <c r="E685" s="7"/>
      <c r="F685" s="7"/>
      <c r="G685" s="7"/>
      <c r="H685" s="7"/>
      <c r="I685" s="207"/>
      <c r="J685" s="7"/>
      <c r="K685" s="207"/>
      <c r="L685" s="7"/>
      <c r="M685" s="207"/>
      <c r="N685" s="7"/>
      <c r="O685" s="207"/>
      <c r="P685" s="7"/>
      <c r="Q685" s="7"/>
      <c r="R685" s="7"/>
      <c r="S685" s="7"/>
      <c r="T685" s="7"/>
      <c r="U685" s="7"/>
      <c r="V685" s="7"/>
      <c r="W685" s="207"/>
      <c r="X685" s="7"/>
      <c r="Y685" s="207"/>
      <c r="Z685" s="7"/>
      <c r="AA685" s="207"/>
      <c r="AB685" s="7"/>
      <c r="AC685" s="7"/>
      <c r="AD685" s="7"/>
      <c r="AE685" s="7"/>
      <c r="AF685" s="468"/>
    </row>
    <row r="686" ht="16.5" customHeight="1">
      <c r="A686" s="7"/>
      <c r="B686" s="7"/>
      <c r="C686" s="49"/>
      <c r="D686" s="207"/>
      <c r="E686" s="7"/>
      <c r="F686" s="7"/>
      <c r="G686" s="7"/>
      <c r="H686" s="7"/>
      <c r="I686" s="207"/>
      <c r="J686" s="7"/>
      <c r="K686" s="207"/>
      <c r="L686" s="7"/>
      <c r="M686" s="207"/>
      <c r="N686" s="7"/>
      <c r="O686" s="207"/>
      <c r="P686" s="7"/>
      <c r="Q686" s="7"/>
      <c r="R686" s="7"/>
      <c r="S686" s="7"/>
      <c r="T686" s="7"/>
      <c r="U686" s="7"/>
      <c r="V686" s="7"/>
      <c r="W686" s="207"/>
      <c r="X686" s="7"/>
      <c r="Y686" s="207"/>
      <c r="Z686" s="7"/>
      <c r="AA686" s="207"/>
      <c r="AB686" s="7"/>
      <c r="AC686" s="7"/>
      <c r="AD686" s="7"/>
      <c r="AE686" s="7"/>
      <c r="AF686" s="468"/>
    </row>
    <row r="687" ht="16.5" customHeight="1">
      <c r="A687" s="7"/>
      <c r="B687" s="7"/>
      <c r="C687" s="49"/>
      <c r="D687" s="207"/>
      <c r="E687" s="7"/>
      <c r="F687" s="7"/>
      <c r="G687" s="7"/>
      <c r="H687" s="7"/>
      <c r="I687" s="207"/>
      <c r="J687" s="7"/>
      <c r="K687" s="207"/>
      <c r="L687" s="7"/>
      <c r="M687" s="207"/>
      <c r="N687" s="7"/>
      <c r="O687" s="207"/>
      <c r="P687" s="7"/>
      <c r="Q687" s="7"/>
      <c r="R687" s="7"/>
      <c r="S687" s="7"/>
      <c r="T687" s="7"/>
      <c r="U687" s="7"/>
      <c r="V687" s="7"/>
      <c r="W687" s="207"/>
      <c r="X687" s="7"/>
      <c r="Y687" s="207"/>
      <c r="Z687" s="7"/>
      <c r="AA687" s="207"/>
      <c r="AB687" s="7"/>
      <c r="AC687" s="7"/>
      <c r="AD687" s="7"/>
      <c r="AE687" s="7"/>
      <c r="AF687" s="468"/>
    </row>
    <row r="688" ht="16.5" customHeight="1">
      <c r="A688" s="7"/>
      <c r="B688" s="7"/>
      <c r="C688" s="49"/>
      <c r="D688" s="207"/>
      <c r="E688" s="7"/>
      <c r="F688" s="7"/>
      <c r="G688" s="7"/>
      <c r="H688" s="7"/>
      <c r="I688" s="207"/>
      <c r="J688" s="7"/>
      <c r="K688" s="207"/>
      <c r="L688" s="7"/>
      <c r="M688" s="207"/>
      <c r="N688" s="7"/>
      <c r="O688" s="207"/>
      <c r="P688" s="7"/>
      <c r="Q688" s="7"/>
      <c r="R688" s="7"/>
      <c r="S688" s="7"/>
      <c r="T688" s="7"/>
      <c r="U688" s="7"/>
      <c r="V688" s="7"/>
      <c r="W688" s="207"/>
      <c r="X688" s="7"/>
      <c r="Y688" s="207"/>
      <c r="Z688" s="7"/>
      <c r="AA688" s="207"/>
      <c r="AB688" s="7"/>
      <c r="AC688" s="7"/>
      <c r="AD688" s="7"/>
      <c r="AE688" s="7"/>
      <c r="AF688" s="468"/>
    </row>
    <row r="689" ht="16.5" customHeight="1">
      <c r="A689" s="7"/>
      <c r="B689" s="7"/>
      <c r="C689" s="49"/>
      <c r="D689" s="207"/>
      <c r="E689" s="7"/>
      <c r="F689" s="7"/>
      <c r="G689" s="7"/>
      <c r="H689" s="7"/>
      <c r="I689" s="207"/>
      <c r="J689" s="7"/>
      <c r="K689" s="207"/>
      <c r="L689" s="7"/>
      <c r="M689" s="207"/>
      <c r="N689" s="7"/>
      <c r="O689" s="207"/>
      <c r="P689" s="7"/>
      <c r="Q689" s="7"/>
      <c r="R689" s="7"/>
      <c r="S689" s="7"/>
      <c r="T689" s="7"/>
      <c r="U689" s="7"/>
      <c r="V689" s="7"/>
      <c r="W689" s="207"/>
      <c r="X689" s="7"/>
      <c r="Y689" s="207"/>
      <c r="Z689" s="7"/>
      <c r="AA689" s="207"/>
      <c r="AB689" s="7"/>
      <c r="AC689" s="7"/>
      <c r="AD689" s="7"/>
      <c r="AE689" s="7"/>
      <c r="AF689" s="468"/>
    </row>
    <row r="690" ht="16.5" customHeight="1">
      <c r="A690" s="7"/>
      <c r="B690" s="7"/>
      <c r="C690" s="49"/>
      <c r="D690" s="207"/>
      <c r="E690" s="7"/>
      <c r="F690" s="7"/>
      <c r="G690" s="7"/>
      <c r="H690" s="7"/>
      <c r="I690" s="207"/>
      <c r="J690" s="7"/>
      <c r="K690" s="207"/>
      <c r="L690" s="7"/>
      <c r="M690" s="207"/>
      <c r="N690" s="7"/>
      <c r="O690" s="207"/>
      <c r="P690" s="7"/>
      <c r="Q690" s="7"/>
      <c r="R690" s="7"/>
      <c r="S690" s="7"/>
      <c r="T690" s="7"/>
      <c r="U690" s="7"/>
      <c r="V690" s="7"/>
      <c r="W690" s="207"/>
      <c r="X690" s="7"/>
      <c r="Y690" s="207"/>
      <c r="Z690" s="7"/>
      <c r="AA690" s="207"/>
      <c r="AB690" s="7"/>
      <c r="AC690" s="7"/>
      <c r="AD690" s="7"/>
      <c r="AE690" s="7"/>
      <c r="AF690" s="468"/>
    </row>
    <row r="691" ht="16.5" customHeight="1">
      <c r="A691" s="7"/>
      <c r="B691" s="7"/>
      <c r="C691" s="49"/>
      <c r="D691" s="207"/>
      <c r="E691" s="7"/>
      <c r="F691" s="7"/>
      <c r="G691" s="7"/>
      <c r="H691" s="7"/>
      <c r="I691" s="207"/>
      <c r="J691" s="7"/>
      <c r="K691" s="207"/>
      <c r="L691" s="7"/>
      <c r="M691" s="207"/>
      <c r="N691" s="7"/>
      <c r="O691" s="207"/>
      <c r="P691" s="7"/>
      <c r="Q691" s="7"/>
      <c r="R691" s="7"/>
      <c r="S691" s="7"/>
      <c r="T691" s="7"/>
      <c r="U691" s="7"/>
      <c r="V691" s="7"/>
      <c r="W691" s="207"/>
      <c r="X691" s="7"/>
      <c r="Y691" s="207"/>
      <c r="Z691" s="7"/>
      <c r="AA691" s="207"/>
      <c r="AB691" s="7"/>
      <c r="AC691" s="7"/>
      <c r="AD691" s="7"/>
      <c r="AE691" s="7"/>
      <c r="AF691" s="468"/>
    </row>
    <row r="692" ht="16.5" customHeight="1">
      <c r="A692" s="7"/>
      <c r="B692" s="7"/>
      <c r="C692" s="49"/>
      <c r="D692" s="207"/>
      <c r="E692" s="7"/>
      <c r="F692" s="7"/>
      <c r="G692" s="7"/>
      <c r="H692" s="7"/>
      <c r="I692" s="207"/>
      <c r="J692" s="7"/>
      <c r="K692" s="207"/>
      <c r="L692" s="7"/>
      <c r="M692" s="207"/>
      <c r="N692" s="7"/>
      <c r="O692" s="207"/>
      <c r="P692" s="7"/>
      <c r="Q692" s="7"/>
      <c r="R692" s="7"/>
      <c r="S692" s="7"/>
      <c r="T692" s="7"/>
      <c r="U692" s="7"/>
      <c r="V692" s="7"/>
      <c r="W692" s="207"/>
      <c r="X692" s="7"/>
      <c r="Y692" s="207"/>
      <c r="Z692" s="7"/>
      <c r="AA692" s="207"/>
      <c r="AB692" s="7"/>
      <c r="AC692" s="7"/>
      <c r="AD692" s="7"/>
      <c r="AE692" s="7"/>
      <c r="AF692" s="468"/>
    </row>
    <row r="693" ht="16.5" customHeight="1">
      <c r="A693" s="7"/>
      <c r="B693" s="7"/>
      <c r="C693" s="49"/>
      <c r="D693" s="207"/>
      <c r="E693" s="7"/>
      <c r="F693" s="7"/>
      <c r="G693" s="7"/>
      <c r="H693" s="7"/>
      <c r="I693" s="207"/>
      <c r="J693" s="7"/>
      <c r="K693" s="207"/>
      <c r="L693" s="7"/>
      <c r="M693" s="207"/>
      <c r="N693" s="7"/>
      <c r="O693" s="207"/>
      <c r="P693" s="7"/>
      <c r="Q693" s="7"/>
      <c r="R693" s="7"/>
      <c r="S693" s="7"/>
      <c r="T693" s="7"/>
      <c r="U693" s="7"/>
      <c r="V693" s="7"/>
      <c r="W693" s="207"/>
      <c r="X693" s="7"/>
      <c r="Y693" s="207"/>
      <c r="Z693" s="7"/>
      <c r="AA693" s="207"/>
      <c r="AB693" s="7"/>
      <c r="AC693" s="7"/>
      <c r="AD693" s="7"/>
      <c r="AE693" s="7"/>
      <c r="AF693" s="468"/>
    </row>
    <row r="694" ht="16.5" customHeight="1">
      <c r="A694" s="7"/>
      <c r="B694" s="7"/>
      <c r="C694" s="49"/>
      <c r="D694" s="207"/>
      <c r="E694" s="7"/>
      <c r="F694" s="7"/>
      <c r="G694" s="7"/>
      <c r="H694" s="7"/>
      <c r="I694" s="207"/>
      <c r="J694" s="7"/>
      <c r="K694" s="207"/>
      <c r="L694" s="7"/>
      <c r="M694" s="207"/>
      <c r="N694" s="7"/>
      <c r="O694" s="207"/>
      <c r="P694" s="7"/>
      <c r="Q694" s="7"/>
      <c r="R694" s="7"/>
      <c r="S694" s="7"/>
      <c r="T694" s="7"/>
      <c r="U694" s="7"/>
      <c r="V694" s="7"/>
      <c r="W694" s="207"/>
      <c r="X694" s="7"/>
      <c r="Y694" s="207"/>
      <c r="Z694" s="7"/>
      <c r="AA694" s="207"/>
      <c r="AB694" s="7"/>
      <c r="AC694" s="7"/>
      <c r="AD694" s="7"/>
      <c r="AE694" s="7"/>
      <c r="AF694" s="468"/>
    </row>
    <row r="695" ht="16.5" customHeight="1">
      <c r="A695" s="7"/>
      <c r="B695" s="7"/>
      <c r="C695" s="49"/>
      <c r="D695" s="207"/>
      <c r="E695" s="7"/>
      <c r="F695" s="7"/>
      <c r="G695" s="7"/>
      <c r="H695" s="7"/>
      <c r="I695" s="207"/>
      <c r="J695" s="7"/>
      <c r="K695" s="207"/>
      <c r="L695" s="7"/>
      <c r="M695" s="207"/>
      <c r="N695" s="7"/>
      <c r="O695" s="207"/>
      <c r="P695" s="7"/>
      <c r="Q695" s="7"/>
      <c r="R695" s="7"/>
      <c r="S695" s="7"/>
      <c r="T695" s="7"/>
      <c r="U695" s="7"/>
      <c r="V695" s="7"/>
      <c r="W695" s="207"/>
      <c r="X695" s="7"/>
      <c r="Y695" s="207"/>
      <c r="Z695" s="7"/>
      <c r="AA695" s="207"/>
      <c r="AB695" s="7"/>
      <c r="AC695" s="7"/>
      <c r="AD695" s="7"/>
      <c r="AE695" s="7"/>
      <c r="AF695" s="468"/>
    </row>
    <row r="696" ht="16.5" customHeight="1">
      <c r="A696" s="7"/>
      <c r="B696" s="7"/>
      <c r="C696" s="49"/>
      <c r="D696" s="207"/>
      <c r="E696" s="7"/>
      <c r="F696" s="7"/>
      <c r="G696" s="7"/>
      <c r="H696" s="7"/>
      <c r="I696" s="207"/>
      <c r="J696" s="7"/>
      <c r="K696" s="207"/>
      <c r="L696" s="7"/>
      <c r="M696" s="207"/>
      <c r="N696" s="7"/>
      <c r="O696" s="207"/>
      <c r="P696" s="7"/>
      <c r="Q696" s="7"/>
      <c r="R696" s="7"/>
      <c r="S696" s="7"/>
      <c r="T696" s="7"/>
      <c r="U696" s="7"/>
      <c r="V696" s="7"/>
      <c r="W696" s="207"/>
      <c r="X696" s="7"/>
      <c r="Y696" s="207"/>
      <c r="Z696" s="7"/>
      <c r="AA696" s="207"/>
      <c r="AB696" s="7"/>
      <c r="AC696" s="7"/>
      <c r="AD696" s="7"/>
      <c r="AE696" s="7"/>
      <c r="AF696" s="468"/>
    </row>
    <row r="697" ht="16.5" customHeight="1">
      <c r="A697" s="7"/>
      <c r="B697" s="7"/>
      <c r="C697" s="49"/>
      <c r="D697" s="207"/>
      <c r="E697" s="7"/>
      <c r="F697" s="7"/>
      <c r="G697" s="7"/>
      <c r="H697" s="7"/>
      <c r="I697" s="207"/>
      <c r="J697" s="7"/>
      <c r="K697" s="207"/>
      <c r="L697" s="7"/>
      <c r="M697" s="207"/>
      <c r="N697" s="7"/>
      <c r="O697" s="207"/>
      <c r="P697" s="7"/>
      <c r="Q697" s="7"/>
      <c r="R697" s="7"/>
      <c r="S697" s="7"/>
      <c r="T697" s="7"/>
      <c r="U697" s="7"/>
      <c r="V697" s="7"/>
      <c r="W697" s="207"/>
      <c r="X697" s="7"/>
      <c r="Y697" s="207"/>
      <c r="Z697" s="7"/>
      <c r="AA697" s="207"/>
      <c r="AB697" s="7"/>
      <c r="AC697" s="7"/>
      <c r="AD697" s="7"/>
      <c r="AE697" s="7"/>
      <c r="AF697" s="468"/>
    </row>
    <row r="698" ht="16.5" customHeight="1">
      <c r="A698" s="7"/>
      <c r="B698" s="7"/>
      <c r="C698" s="49"/>
      <c r="D698" s="207"/>
      <c r="E698" s="7"/>
      <c r="F698" s="7"/>
      <c r="G698" s="7"/>
      <c r="H698" s="7"/>
      <c r="I698" s="207"/>
      <c r="J698" s="7"/>
      <c r="K698" s="207"/>
      <c r="L698" s="7"/>
      <c r="M698" s="207"/>
      <c r="N698" s="7"/>
      <c r="O698" s="207"/>
      <c r="P698" s="7"/>
      <c r="Q698" s="7"/>
      <c r="R698" s="7"/>
      <c r="S698" s="7"/>
      <c r="T698" s="7"/>
      <c r="U698" s="7"/>
      <c r="V698" s="7"/>
      <c r="W698" s="207"/>
      <c r="X698" s="7"/>
      <c r="Y698" s="207"/>
      <c r="Z698" s="7"/>
      <c r="AA698" s="207"/>
      <c r="AB698" s="7"/>
      <c r="AC698" s="7"/>
      <c r="AD698" s="7"/>
      <c r="AE698" s="7"/>
      <c r="AF698" s="468"/>
    </row>
    <row r="699" ht="16.5" customHeight="1">
      <c r="A699" s="7"/>
      <c r="B699" s="7"/>
      <c r="C699" s="49"/>
      <c r="D699" s="207"/>
      <c r="E699" s="7"/>
      <c r="F699" s="7"/>
      <c r="G699" s="7"/>
      <c r="H699" s="7"/>
      <c r="I699" s="207"/>
      <c r="J699" s="7"/>
      <c r="K699" s="207"/>
      <c r="L699" s="7"/>
      <c r="M699" s="207"/>
      <c r="N699" s="7"/>
      <c r="O699" s="207"/>
      <c r="P699" s="7"/>
      <c r="Q699" s="7"/>
      <c r="R699" s="7"/>
      <c r="S699" s="7"/>
      <c r="T699" s="7"/>
      <c r="U699" s="7"/>
      <c r="V699" s="7"/>
      <c r="W699" s="207"/>
      <c r="X699" s="7"/>
      <c r="Y699" s="207"/>
      <c r="Z699" s="7"/>
      <c r="AA699" s="207"/>
      <c r="AB699" s="7"/>
      <c r="AC699" s="7"/>
      <c r="AD699" s="7"/>
      <c r="AE699" s="7"/>
      <c r="AF699" s="468"/>
    </row>
    <row r="700" ht="16.5" customHeight="1">
      <c r="A700" s="7"/>
      <c r="B700" s="7"/>
      <c r="C700" s="49"/>
      <c r="D700" s="207"/>
      <c r="E700" s="7"/>
      <c r="F700" s="7"/>
      <c r="G700" s="7"/>
      <c r="H700" s="7"/>
      <c r="I700" s="207"/>
      <c r="J700" s="7"/>
      <c r="K700" s="207"/>
      <c r="L700" s="7"/>
      <c r="M700" s="207"/>
      <c r="N700" s="7"/>
      <c r="O700" s="207"/>
      <c r="P700" s="7"/>
      <c r="Q700" s="7"/>
      <c r="R700" s="7"/>
      <c r="S700" s="7"/>
      <c r="T700" s="7"/>
      <c r="U700" s="7"/>
      <c r="V700" s="7"/>
      <c r="W700" s="207"/>
      <c r="X700" s="7"/>
      <c r="Y700" s="207"/>
      <c r="Z700" s="7"/>
      <c r="AA700" s="207"/>
      <c r="AB700" s="7"/>
      <c r="AC700" s="7"/>
      <c r="AD700" s="7"/>
      <c r="AE700" s="7"/>
      <c r="AF700" s="468"/>
    </row>
    <row r="701" ht="16.5" customHeight="1">
      <c r="A701" s="7"/>
      <c r="B701" s="7"/>
      <c r="C701" s="49"/>
      <c r="D701" s="207"/>
      <c r="E701" s="7"/>
      <c r="F701" s="7"/>
      <c r="G701" s="7"/>
      <c r="H701" s="7"/>
      <c r="I701" s="207"/>
      <c r="J701" s="7"/>
      <c r="K701" s="207"/>
      <c r="L701" s="7"/>
      <c r="M701" s="207"/>
      <c r="N701" s="7"/>
      <c r="O701" s="207"/>
      <c r="P701" s="7"/>
      <c r="Q701" s="7"/>
      <c r="R701" s="7"/>
      <c r="S701" s="7"/>
      <c r="T701" s="7"/>
      <c r="U701" s="7"/>
      <c r="V701" s="7"/>
      <c r="W701" s="207"/>
      <c r="X701" s="7"/>
      <c r="Y701" s="207"/>
      <c r="Z701" s="7"/>
      <c r="AA701" s="207"/>
      <c r="AB701" s="7"/>
      <c r="AC701" s="7"/>
      <c r="AD701" s="7"/>
      <c r="AE701" s="7"/>
      <c r="AF701" s="468"/>
    </row>
    <row r="702" ht="16.5" customHeight="1">
      <c r="A702" s="7"/>
      <c r="B702" s="7"/>
      <c r="C702" s="49"/>
      <c r="D702" s="207"/>
      <c r="E702" s="7"/>
      <c r="F702" s="7"/>
      <c r="G702" s="7"/>
      <c r="H702" s="7"/>
      <c r="I702" s="207"/>
      <c r="J702" s="7"/>
      <c r="K702" s="207"/>
      <c r="L702" s="7"/>
      <c r="M702" s="207"/>
      <c r="N702" s="7"/>
      <c r="O702" s="207"/>
      <c r="P702" s="7"/>
      <c r="Q702" s="7"/>
      <c r="R702" s="7"/>
      <c r="S702" s="7"/>
      <c r="T702" s="7"/>
      <c r="U702" s="7"/>
      <c r="V702" s="7"/>
      <c r="W702" s="207"/>
      <c r="X702" s="7"/>
      <c r="Y702" s="207"/>
      <c r="Z702" s="7"/>
      <c r="AA702" s="207"/>
      <c r="AB702" s="7"/>
      <c r="AC702" s="7"/>
      <c r="AD702" s="7"/>
      <c r="AE702" s="7"/>
      <c r="AF702" s="468"/>
    </row>
    <row r="703" ht="16.5" customHeight="1">
      <c r="A703" s="7"/>
      <c r="B703" s="7"/>
      <c r="C703" s="49"/>
      <c r="D703" s="207"/>
      <c r="E703" s="7"/>
      <c r="F703" s="7"/>
      <c r="G703" s="7"/>
      <c r="H703" s="7"/>
      <c r="I703" s="207"/>
      <c r="J703" s="7"/>
      <c r="K703" s="207"/>
      <c r="L703" s="7"/>
      <c r="M703" s="207"/>
      <c r="N703" s="7"/>
      <c r="O703" s="207"/>
      <c r="P703" s="7"/>
      <c r="Q703" s="7"/>
      <c r="R703" s="7"/>
      <c r="S703" s="7"/>
      <c r="T703" s="7"/>
      <c r="U703" s="7"/>
      <c r="V703" s="7"/>
      <c r="W703" s="207"/>
      <c r="X703" s="7"/>
      <c r="Y703" s="207"/>
      <c r="Z703" s="7"/>
      <c r="AA703" s="207"/>
      <c r="AB703" s="7"/>
      <c r="AC703" s="7"/>
      <c r="AD703" s="7"/>
      <c r="AE703" s="7"/>
      <c r="AF703" s="468"/>
    </row>
    <row r="704" ht="16.5" customHeight="1">
      <c r="A704" s="7"/>
      <c r="B704" s="7"/>
      <c r="C704" s="49"/>
      <c r="D704" s="207"/>
      <c r="E704" s="7"/>
      <c r="F704" s="7"/>
      <c r="G704" s="7"/>
      <c r="H704" s="7"/>
      <c r="I704" s="207"/>
      <c r="J704" s="7"/>
      <c r="K704" s="207"/>
      <c r="L704" s="7"/>
      <c r="M704" s="207"/>
      <c r="N704" s="7"/>
      <c r="O704" s="207"/>
      <c r="P704" s="7"/>
      <c r="Q704" s="7"/>
      <c r="R704" s="7"/>
      <c r="S704" s="7"/>
      <c r="T704" s="7"/>
      <c r="U704" s="7"/>
      <c r="V704" s="7"/>
      <c r="W704" s="207"/>
      <c r="X704" s="7"/>
      <c r="Y704" s="207"/>
      <c r="Z704" s="7"/>
      <c r="AA704" s="207"/>
      <c r="AB704" s="7"/>
      <c r="AC704" s="7"/>
      <c r="AD704" s="7"/>
      <c r="AE704" s="7"/>
      <c r="AF704" s="468"/>
    </row>
    <row r="705" ht="16.5" customHeight="1">
      <c r="A705" s="7"/>
      <c r="B705" s="7"/>
      <c r="C705" s="49"/>
      <c r="D705" s="207"/>
      <c r="E705" s="7"/>
      <c r="F705" s="7"/>
      <c r="G705" s="7"/>
      <c r="H705" s="7"/>
      <c r="I705" s="207"/>
      <c r="J705" s="7"/>
      <c r="K705" s="207"/>
      <c r="L705" s="7"/>
      <c r="M705" s="207"/>
      <c r="N705" s="7"/>
      <c r="O705" s="207"/>
      <c r="P705" s="7"/>
      <c r="Q705" s="7"/>
      <c r="R705" s="7"/>
      <c r="S705" s="7"/>
      <c r="T705" s="7"/>
      <c r="U705" s="7"/>
      <c r="V705" s="7"/>
      <c r="W705" s="207"/>
      <c r="X705" s="7"/>
      <c r="Y705" s="207"/>
      <c r="Z705" s="7"/>
      <c r="AA705" s="207"/>
      <c r="AB705" s="7"/>
      <c r="AC705" s="7"/>
      <c r="AD705" s="7"/>
      <c r="AE705" s="7"/>
      <c r="AF705" s="468"/>
    </row>
    <row r="706" ht="16.5" customHeight="1">
      <c r="A706" s="7"/>
      <c r="B706" s="7"/>
      <c r="C706" s="49"/>
      <c r="D706" s="207"/>
      <c r="E706" s="7"/>
      <c r="F706" s="7"/>
      <c r="G706" s="7"/>
      <c r="H706" s="7"/>
      <c r="I706" s="207"/>
      <c r="J706" s="7"/>
      <c r="K706" s="207"/>
      <c r="L706" s="7"/>
      <c r="M706" s="207"/>
      <c r="N706" s="7"/>
      <c r="O706" s="207"/>
      <c r="P706" s="7"/>
      <c r="Q706" s="7"/>
      <c r="R706" s="7"/>
      <c r="S706" s="7"/>
      <c r="T706" s="7"/>
      <c r="U706" s="7"/>
      <c r="V706" s="7"/>
      <c r="W706" s="207"/>
      <c r="X706" s="7"/>
      <c r="Y706" s="207"/>
      <c r="Z706" s="7"/>
      <c r="AA706" s="207"/>
      <c r="AB706" s="7"/>
      <c r="AC706" s="7"/>
      <c r="AD706" s="7"/>
      <c r="AE706" s="7"/>
      <c r="AF706" s="468"/>
    </row>
    <row r="707" ht="16.5" customHeight="1">
      <c r="A707" s="7"/>
      <c r="B707" s="7"/>
      <c r="C707" s="49"/>
      <c r="D707" s="207"/>
      <c r="E707" s="7"/>
      <c r="F707" s="7"/>
      <c r="G707" s="7"/>
      <c r="H707" s="7"/>
      <c r="I707" s="207"/>
      <c r="J707" s="7"/>
      <c r="K707" s="207"/>
      <c r="L707" s="7"/>
      <c r="M707" s="207"/>
      <c r="N707" s="7"/>
      <c r="O707" s="207"/>
      <c r="P707" s="7"/>
      <c r="Q707" s="7"/>
      <c r="R707" s="7"/>
      <c r="S707" s="7"/>
      <c r="T707" s="7"/>
      <c r="U707" s="7"/>
      <c r="V707" s="7"/>
      <c r="W707" s="207"/>
      <c r="X707" s="7"/>
      <c r="Y707" s="207"/>
      <c r="Z707" s="7"/>
      <c r="AA707" s="207"/>
      <c r="AB707" s="7"/>
      <c r="AC707" s="7"/>
      <c r="AD707" s="7"/>
      <c r="AE707" s="7"/>
      <c r="AF707" s="468"/>
    </row>
    <row r="708" ht="16.5" customHeight="1">
      <c r="A708" s="7"/>
      <c r="B708" s="7"/>
      <c r="C708" s="49"/>
      <c r="D708" s="207"/>
      <c r="E708" s="7"/>
      <c r="F708" s="7"/>
      <c r="G708" s="7"/>
      <c r="H708" s="7"/>
      <c r="I708" s="207"/>
      <c r="J708" s="7"/>
      <c r="K708" s="207"/>
      <c r="L708" s="7"/>
      <c r="M708" s="207"/>
      <c r="N708" s="7"/>
      <c r="O708" s="207"/>
      <c r="P708" s="7"/>
      <c r="Q708" s="7"/>
      <c r="R708" s="7"/>
      <c r="S708" s="7"/>
      <c r="T708" s="7"/>
      <c r="U708" s="7"/>
      <c r="V708" s="7"/>
      <c r="W708" s="207"/>
      <c r="X708" s="7"/>
      <c r="Y708" s="207"/>
      <c r="Z708" s="7"/>
      <c r="AA708" s="207"/>
      <c r="AB708" s="7"/>
      <c r="AC708" s="7"/>
      <c r="AD708" s="7"/>
      <c r="AE708" s="7"/>
      <c r="AF708" s="468"/>
    </row>
    <row r="709" ht="16.5" customHeight="1">
      <c r="A709" s="7"/>
      <c r="B709" s="7"/>
      <c r="C709" s="49"/>
      <c r="D709" s="207"/>
      <c r="E709" s="7"/>
      <c r="F709" s="7"/>
      <c r="G709" s="7"/>
      <c r="H709" s="7"/>
      <c r="I709" s="207"/>
      <c r="J709" s="7"/>
      <c r="K709" s="207"/>
      <c r="L709" s="7"/>
      <c r="M709" s="207"/>
      <c r="N709" s="7"/>
      <c r="O709" s="207"/>
      <c r="P709" s="7"/>
      <c r="Q709" s="7"/>
      <c r="R709" s="7"/>
      <c r="S709" s="7"/>
      <c r="T709" s="7"/>
      <c r="U709" s="7"/>
      <c r="V709" s="7"/>
      <c r="W709" s="207"/>
      <c r="X709" s="7"/>
      <c r="Y709" s="207"/>
      <c r="Z709" s="7"/>
      <c r="AA709" s="207"/>
      <c r="AB709" s="7"/>
      <c r="AC709" s="7"/>
      <c r="AD709" s="7"/>
      <c r="AE709" s="7"/>
      <c r="AF709" s="468"/>
    </row>
    <row r="710" ht="16.5" customHeight="1">
      <c r="A710" s="7"/>
      <c r="B710" s="7"/>
      <c r="C710" s="49"/>
      <c r="D710" s="207"/>
      <c r="E710" s="7"/>
      <c r="F710" s="7"/>
      <c r="G710" s="7"/>
      <c r="H710" s="7"/>
      <c r="I710" s="207"/>
      <c r="J710" s="7"/>
      <c r="K710" s="207"/>
      <c r="L710" s="7"/>
      <c r="M710" s="207"/>
      <c r="N710" s="7"/>
      <c r="O710" s="207"/>
      <c r="P710" s="7"/>
      <c r="Q710" s="7"/>
      <c r="R710" s="7"/>
      <c r="S710" s="7"/>
      <c r="T710" s="7"/>
      <c r="U710" s="7"/>
      <c r="V710" s="7"/>
      <c r="W710" s="207"/>
      <c r="X710" s="7"/>
      <c r="Y710" s="207"/>
      <c r="Z710" s="7"/>
      <c r="AA710" s="207"/>
      <c r="AB710" s="7"/>
      <c r="AC710" s="7"/>
      <c r="AD710" s="7"/>
      <c r="AE710" s="7"/>
      <c r="AF710" s="468"/>
    </row>
    <row r="711" ht="16.5" customHeight="1">
      <c r="A711" s="7"/>
      <c r="B711" s="7"/>
      <c r="C711" s="49"/>
      <c r="D711" s="207"/>
      <c r="E711" s="7"/>
      <c r="F711" s="7"/>
      <c r="G711" s="7"/>
      <c r="H711" s="7"/>
      <c r="I711" s="207"/>
      <c r="J711" s="7"/>
      <c r="K711" s="207"/>
      <c r="L711" s="7"/>
      <c r="M711" s="207"/>
      <c r="N711" s="7"/>
      <c r="O711" s="207"/>
      <c r="P711" s="7"/>
      <c r="Q711" s="7"/>
      <c r="R711" s="7"/>
      <c r="S711" s="7"/>
      <c r="T711" s="7"/>
      <c r="U711" s="7"/>
      <c r="V711" s="7"/>
      <c r="W711" s="207"/>
      <c r="X711" s="7"/>
      <c r="Y711" s="207"/>
      <c r="Z711" s="7"/>
      <c r="AA711" s="207"/>
      <c r="AB711" s="7"/>
      <c r="AC711" s="7"/>
      <c r="AD711" s="7"/>
      <c r="AE711" s="7"/>
      <c r="AF711" s="468"/>
    </row>
    <row r="712" ht="16.5" customHeight="1">
      <c r="A712" s="7"/>
      <c r="B712" s="7"/>
      <c r="C712" s="49"/>
      <c r="D712" s="207"/>
      <c r="E712" s="7"/>
      <c r="F712" s="7"/>
      <c r="G712" s="7"/>
      <c r="H712" s="7"/>
      <c r="I712" s="207"/>
      <c r="J712" s="7"/>
      <c r="K712" s="207"/>
      <c r="L712" s="7"/>
      <c r="M712" s="207"/>
      <c r="N712" s="7"/>
      <c r="O712" s="207"/>
      <c r="P712" s="7"/>
      <c r="Q712" s="7"/>
      <c r="R712" s="7"/>
      <c r="S712" s="7"/>
      <c r="T712" s="7"/>
      <c r="U712" s="7"/>
      <c r="V712" s="7"/>
      <c r="W712" s="207"/>
      <c r="X712" s="7"/>
      <c r="Y712" s="207"/>
      <c r="Z712" s="7"/>
      <c r="AA712" s="207"/>
      <c r="AB712" s="7"/>
      <c r="AC712" s="7"/>
      <c r="AD712" s="7"/>
      <c r="AE712" s="7"/>
      <c r="AF712" s="468"/>
    </row>
    <row r="713" ht="16.5" customHeight="1">
      <c r="A713" s="7"/>
      <c r="B713" s="7"/>
      <c r="C713" s="49"/>
      <c r="D713" s="207"/>
      <c r="E713" s="7"/>
      <c r="F713" s="7"/>
      <c r="G713" s="7"/>
      <c r="H713" s="7"/>
      <c r="I713" s="207"/>
      <c r="J713" s="7"/>
      <c r="K713" s="207"/>
      <c r="L713" s="7"/>
      <c r="M713" s="207"/>
      <c r="N713" s="7"/>
      <c r="O713" s="207"/>
      <c r="P713" s="7"/>
      <c r="Q713" s="7"/>
      <c r="R713" s="7"/>
      <c r="S713" s="7"/>
      <c r="T713" s="7"/>
      <c r="U713" s="7"/>
      <c r="V713" s="7"/>
      <c r="W713" s="207"/>
      <c r="X713" s="7"/>
      <c r="Y713" s="207"/>
      <c r="Z713" s="7"/>
      <c r="AA713" s="207"/>
      <c r="AB713" s="7"/>
      <c r="AC713" s="7"/>
      <c r="AD713" s="7"/>
      <c r="AE713" s="7"/>
      <c r="AF713" s="468"/>
    </row>
    <row r="714" ht="16.5" customHeight="1">
      <c r="A714" s="7"/>
      <c r="B714" s="7"/>
      <c r="C714" s="49"/>
      <c r="D714" s="207"/>
      <c r="E714" s="7"/>
      <c r="F714" s="7"/>
      <c r="G714" s="7"/>
      <c r="H714" s="7"/>
      <c r="I714" s="207"/>
      <c r="J714" s="7"/>
      <c r="K714" s="207"/>
      <c r="L714" s="7"/>
      <c r="M714" s="207"/>
      <c r="N714" s="7"/>
      <c r="O714" s="207"/>
      <c r="P714" s="7"/>
      <c r="Q714" s="7"/>
      <c r="R714" s="7"/>
      <c r="S714" s="7"/>
      <c r="T714" s="7"/>
      <c r="U714" s="7"/>
      <c r="V714" s="7"/>
      <c r="W714" s="207"/>
      <c r="X714" s="7"/>
      <c r="Y714" s="207"/>
      <c r="Z714" s="7"/>
      <c r="AA714" s="207"/>
      <c r="AB714" s="7"/>
      <c r="AC714" s="7"/>
      <c r="AD714" s="7"/>
      <c r="AE714" s="7"/>
      <c r="AF714" s="468"/>
    </row>
    <row r="715" ht="16.5" customHeight="1">
      <c r="A715" s="7"/>
      <c r="B715" s="7"/>
      <c r="C715" s="49"/>
      <c r="D715" s="207"/>
      <c r="E715" s="7"/>
      <c r="F715" s="7"/>
      <c r="G715" s="7"/>
      <c r="H715" s="7"/>
      <c r="I715" s="207"/>
      <c r="J715" s="7"/>
      <c r="K715" s="207"/>
      <c r="L715" s="7"/>
      <c r="M715" s="207"/>
      <c r="N715" s="7"/>
      <c r="O715" s="207"/>
      <c r="P715" s="7"/>
      <c r="Q715" s="7"/>
      <c r="R715" s="7"/>
      <c r="S715" s="7"/>
      <c r="T715" s="7"/>
      <c r="U715" s="7"/>
      <c r="V715" s="7"/>
      <c r="W715" s="207"/>
      <c r="X715" s="7"/>
      <c r="Y715" s="207"/>
      <c r="Z715" s="7"/>
      <c r="AA715" s="207"/>
      <c r="AB715" s="7"/>
      <c r="AC715" s="7"/>
      <c r="AD715" s="7"/>
      <c r="AE715" s="7"/>
      <c r="AF715" s="468"/>
    </row>
    <row r="716" ht="16.5" customHeight="1">
      <c r="A716" s="7"/>
      <c r="B716" s="7"/>
      <c r="C716" s="49"/>
      <c r="D716" s="207"/>
      <c r="E716" s="7"/>
      <c r="F716" s="7"/>
      <c r="G716" s="7"/>
      <c r="H716" s="7"/>
      <c r="I716" s="207"/>
      <c r="J716" s="7"/>
      <c r="K716" s="207"/>
      <c r="L716" s="7"/>
      <c r="M716" s="207"/>
      <c r="N716" s="7"/>
      <c r="O716" s="207"/>
      <c r="P716" s="7"/>
      <c r="Q716" s="7"/>
      <c r="R716" s="7"/>
      <c r="S716" s="7"/>
      <c r="T716" s="7"/>
      <c r="U716" s="7"/>
      <c r="V716" s="7"/>
      <c r="W716" s="207"/>
      <c r="X716" s="7"/>
      <c r="Y716" s="207"/>
      <c r="Z716" s="7"/>
      <c r="AA716" s="207"/>
      <c r="AB716" s="7"/>
      <c r="AC716" s="7"/>
      <c r="AD716" s="7"/>
      <c r="AE716" s="7"/>
      <c r="AF716" s="468"/>
    </row>
    <row r="717" ht="16.5" customHeight="1">
      <c r="A717" s="7"/>
      <c r="B717" s="7"/>
      <c r="C717" s="49"/>
      <c r="D717" s="207"/>
      <c r="E717" s="7"/>
      <c r="F717" s="7"/>
      <c r="G717" s="7"/>
      <c r="H717" s="7"/>
      <c r="I717" s="207"/>
      <c r="J717" s="7"/>
      <c r="K717" s="207"/>
      <c r="L717" s="7"/>
      <c r="M717" s="207"/>
      <c r="N717" s="7"/>
      <c r="O717" s="207"/>
      <c r="P717" s="7"/>
      <c r="Q717" s="7"/>
      <c r="R717" s="7"/>
      <c r="S717" s="7"/>
      <c r="T717" s="7"/>
      <c r="U717" s="7"/>
      <c r="V717" s="7"/>
      <c r="W717" s="207"/>
      <c r="X717" s="7"/>
      <c r="Y717" s="207"/>
      <c r="Z717" s="7"/>
      <c r="AA717" s="207"/>
      <c r="AB717" s="7"/>
      <c r="AC717" s="7"/>
      <c r="AD717" s="7"/>
      <c r="AE717" s="7"/>
      <c r="AF717" s="468"/>
    </row>
    <row r="718" ht="16.5" customHeight="1">
      <c r="A718" s="7"/>
      <c r="B718" s="7"/>
      <c r="C718" s="49"/>
      <c r="D718" s="207"/>
      <c r="E718" s="7"/>
      <c r="F718" s="7"/>
      <c r="G718" s="7"/>
      <c r="H718" s="7"/>
      <c r="I718" s="207"/>
      <c r="J718" s="7"/>
      <c r="K718" s="207"/>
      <c r="L718" s="7"/>
      <c r="M718" s="207"/>
      <c r="N718" s="7"/>
      <c r="O718" s="207"/>
      <c r="P718" s="7"/>
      <c r="Q718" s="7"/>
      <c r="R718" s="7"/>
      <c r="S718" s="7"/>
      <c r="T718" s="7"/>
      <c r="U718" s="7"/>
      <c r="V718" s="7"/>
      <c r="W718" s="207"/>
      <c r="X718" s="7"/>
      <c r="Y718" s="207"/>
      <c r="Z718" s="7"/>
      <c r="AA718" s="207"/>
      <c r="AB718" s="7"/>
      <c r="AC718" s="7"/>
      <c r="AD718" s="7"/>
      <c r="AE718" s="7"/>
      <c r="AF718" s="468"/>
    </row>
    <row r="719" ht="16.5" customHeight="1">
      <c r="A719" s="7"/>
      <c r="B719" s="7"/>
      <c r="C719" s="49"/>
      <c r="D719" s="207"/>
      <c r="E719" s="7"/>
      <c r="F719" s="7"/>
      <c r="G719" s="7"/>
      <c r="H719" s="7"/>
      <c r="I719" s="207"/>
      <c r="J719" s="7"/>
      <c r="K719" s="207"/>
      <c r="L719" s="7"/>
      <c r="M719" s="207"/>
      <c r="N719" s="7"/>
      <c r="O719" s="207"/>
      <c r="P719" s="7"/>
      <c r="Q719" s="7"/>
      <c r="R719" s="7"/>
      <c r="S719" s="7"/>
      <c r="T719" s="7"/>
      <c r="U719" s="7"/>
      <c r="V719" s="7"/>
      <c r="W719" s="207"/>
      <c r="X719" s="7"/>
      <c r="Y719" s="207"/>
      <c r="Z719" s="7"/>
      <c r="AA719" s="207"/>
      <c r="AB719" s="7"/>
      <c r="AC719" s="7"/>
      <c r="AD719" s="7"/>
      <c r="AE719" s="7"/>
      <c r="AF719" s="468"/>
    </row>
    <row r="720" ht="16.5" customHeight="1">
      <c r="A720" s="7"/>
      <c r="B720" s="7"/>
      <c r="C720" s="49"/>
      <c r="D720" s="207"/>
      <c r="E720" s="7"/>
      <c r="F720" s="7"/>
      <c r="G720" s="7"/>
      <c r="H720" s="7"/>
      <c r="I720" s="207"/>
      <c r="J720" s="7"/>
      <c r="K720" s="207"/>
      <c r="L720" s="7"/>
      <c r="M720" s="207"/>
      <c r="N720" s="7"/>
      <c r="O720" s="207"/>
      <c r="P720" s="7"/>
      <c r="Q720" s="7"/>
      <c r="R720" s="7"/>
      <c r="S720" s="7"/>
      <c r="T720" s="7"/>
      <c r="U720" s="7"/>
      <c r="V720" s="7"/>
      <c r="W720" s="207"/>
      <c r="X720" s="7"/>
      <c r="Y720" s="207"/>
      <c r="Z720" s="7"/>
      <c r="AA720" s="207"/>
      <c r="AB720" s="7"/>
      <c r="AC720" s="7"/>
      <c r="AD720" s="7"/>
      <c r="AE720" s="7"/>
      <c r="AF720" s="468"/>
    </row>
    <row r="721" ht="16.5" customHeight="1">
      <c r="A721" s="7"/>
      <c r="B721" s="7"/>
      <c r="C721" s="49"/>
      <c r="D721" s="207"/>
      <c r="E721" s="7"/>
      <c r="F721" s="7"/>
      <c r="G721" s="7"/>
      <c r="H721" s="7"/>
      <c r="I721" s="207"/>
      <c r="J721" s="7"/>
      <c r="K721" s="207"/>
      <c r="L721" s="7"/>
      <c r="M721" s="207"/>
      <c r="N721" s="7"/>
      <c r="O721" s="207"/>
      <c r="P721" s="7"/>
      <c r="Q721" s="7"/>
      <c r="R721" s="7"/>
      <c r="S721" s="7"/>
      <c r="T721" s="7"/>
      <c r="U721" s="7"/>
      <c r="V721" s="7"/>
      <c r="W721" s="207"/>
      <c r="X721" s="7"/>
      <c r="Y721" s="207"/>
      <c r="Z721" s="7"/>
      <c r="AA721" s="207"/>
      <c r="AB721" s="7"/>
      <c r="AC721" s="7"/>
      <c r="AD721" s="7"/>
      <c r="AE721" s="7"/>
      <c r="AF721" s="468"/>
    </row>
    <row r="722" ht="16.5" customHeight="1">
      <c r="A722" s="7"/>
      <c r="B722" s="7"/>
      <c r="C722" s="49"/>
      <c r="D722" s="207"/>
      <c r="E722" s="7"/>
      <c r="F722" s="7"/>
      <c r="G722" s="7"/>
      <c r="H722" s="7"/>
      <c r="I722" s="207"/>
      <c r="J722" s="7"/>
      <c r="K722" s="207"/>
      <c r="L722" s="7"/>
      <c r="M722" s="207"/>
      <c r="N722" s="7"/>
      <c r="O722" s="207"/>
      <c r="P722" s="7"/>
      <c r="Q722" s="7"/>
      <c r="R722" s="7"/>
      <c r="S722" s="7"/>
      <c r="T722" s="7"/>
      <c r="U722" s="7"/>
      <c r="V722" s="7"/>
      <c r="W722" s="207"/>
      <c r="X722" s="7"/>
      <c r="Y722" s="207"/>
      <c r="Z722" s="7"/>
      <c r="AA722" s="207"/>
      <c r="AB722" s="7"/>
      <c r="AC722" s="7"/>
      <c r="AD722" s="7"/>
      <c r="AE722" s="7"/>
      <c r="AF722" s="468"/>
    </row>
    <row r="723" ht="16.5" customHeight="1">
      <c r="A723" s="7"/>
      <c r="B723" s="7"/>
      <c r="C723" s="49"/>
      <c r="D723" s="207"/>
      <c r="E723" s="7"/>
      <c r="F723" s="7"/>
      <c r="G723" s="7"/>
      <c r="H723" s="7"/>
      <c r="I723" s="207"/>
      <c r="J723" s="7"/>
      <c r="K723" s="207"/>
      <c r="L723" s="7"/>
      <c r="M723" s="207"/>
      <c r="N723" s="7"/>
      <c r="O723" s="207"/>
      <c r="P723" s="7"/>
      <c r="Q723" s="7"/>
      <c r="R723" s="7"/>
      <c r="S723" s="7"/>
      <c r="T723" s="7"/>
      <c r="U723" s="7"/>
      <c r="V723" s="7"/>
      <c r="W723" s="207"/>
      <c r="X723" s="7"/>
      <c r="Y723" s="207"/>
      <c r="Z723" s="7"/>
      <c r="AA723" s="207"/>
      <c r="AB723" s="7"/>
      <c r="AC723" s="7"/>
      <c r="AD723" s="7"/>
      <c r="AE723" s="7"/>
      <c r="AF723" s="468"/>
    </row>
    <row r="724" ht="16.5" customHeight="1">
      <c r="A724" s="7"/>
      <c r="B724" s="7"/>
      <c r="C724" s="49"/>
      <c r="D724" s="207"/>
      <c r="E724" s="7"/>
      <c r="F724" s="7"/>
      <c r="G724" s="7"/>
      <c r="H724" s="7"/>
      <c r="I724" s="207"/>
      <c r="J724" s="7"/>
      <c r="K724" s="207"/>
      <c r="L724" s="7"/>
      <c r="M724" s="207"/>
      <c r="N724" s="7"/>
      <c r="O724" s="207"/>
      <c r="P724" s="7"/>
      <c r="Q724" s="7"/>
      <c r="R724" s="7"/>
      <c r="S724" s="7"/>
      <c r="T724" s="7"/>
      <c r="U724" s="7"/>
      <c r="V724" s="7"/>
      <c r="W724" s="207"/>
      <c r="X724" s="7"/>
      <c r="Y724" s="207"/>
      <c r="Z724" s="7"/>
      <c r="AA724" s="207"/>
      <c r="AB724" s="7"/>
      <c r="AC724" s="7"/>
      <c r="AD724" s="7"/>
      <c r="AE724" s="7"/>
      <c r="AF724" s="468"/>
    </row>
    <row r="725" ht="16.5" customHeight="1">
      <c r="A725" s="7"/>
      <c r="B725" s="7"/>
      <c r="C725" s="49"/>
      <c r="D725" s="207"/>
      <c r="E725" s="7"/>
      <c r="F725" s="7"/>
      <c r="G725" s="7"/>
      <c r="H725" s="7"/>
      <c r="I725" s="207"/>
      <c r="J725" s="7"/>
      <c r="K725" s="207"/>
      <c r="L725" s="7"/>
      <c r="M725" s="207"/>
      <c r="N725" s="7"/>
      <c r="O725" s="207"/>
      <c r="P725" s="7"/>
      <c r="Q725" s="7"/>
      <c r="R725" s="7"/>
      <c r="S725" s="7"/>
      <c r="T725" s="7"/>
      <c r="U725" s="7"/>
      <c r="V725" s="7"/>
      <c r="W725" s="207"/>
      <c r="X725" s="7"/>
      <c r="Y725" s="207"/>
      <c r="Z725" s="7"/>
      <c r="AA725" s="207"/>
      <c r="AB725" s="7"/>
      <c r="AC725" s="7"/>
      <c r="AD725" s="7"/>
      <c r="AE725" s="7"/>
      <c r="AF725" s="468"/>
    </row>
    <row r="726" ht="16.5" customHeight="1">
      <c r="A726" s="7"/>
      <c r="B726" s="7"/>
      <c r="C726" s="49"/>
      <c r="D726" s="207"/>
      <c r="E726" s="7"/>
      <c r="F726" s="7"/>
      <c r="G726" s="7"/>
      <c r="H726" s="7"/>
      <c r="I726" s="207"/>
      <c r="J726" s="7"/>
      <c r="K726" s="207"/>
      <c r="L726" s="7"/>
      <c r="M726" s="207"/>
      <c r="N726" s="7"/>
      <c r="O726" s="207"/>
      <c r="P726" s="7"/>
      <c r="Q726" s="7"/>
      <c r="R726" s="7"/>
      <c r="S726" s="7"/>
      <c r="T726" s="7"/>
      <c r="U726" s="7"/>
      <c r="V726" s="7"/>
      <c r="W726" s="207"/>
      <c r="X726" s="7"/>
      <c r="Y726" s="207"/>
      <c r="Z726" s="7"/>
      <c r="AA726" s="207"/>
      <c r="AB726" s="7"/>
      <c r="AC726" s="7"/>
      <c r="AD726" s="7"/>
      <c r="AE726" s="7"/>
      <c r="AF726" s="468"/>
    </row>
    <row r="727" ht="16.5" customHeight="1">
      <c r="A727" s="7"/>
      <c r="B727" s="7"/>
      <c r="C727" s="49"/>
      <c r="D727" s="207"/>
      <c r="E727" s="7"/>
      <c r="F727" s="7"/>
      <c r="G727" s="7"/>
      <c r="H727" s="7"/>
      <c r="I727" s="207"/>
      <c r="J727" s="7"/>
      <c r="K727" s="207"/>
      <c r="L727" s="7"/>
      <c r="M727" s="207"/>
      <c r="N727" s="7"/>
      <c r="O727" s="207"/>
      <c r="P727" s="7"/>
      <c r="Q727" s="7"/>
      <c r="R727" s="7"/>
      <c r="S727" s="7"/>
      <c r="T727" s="7"/>
      <c r="U727" s="7"/>
      <c r="V727" s="7"/>
      <c r="W727" s="207"/>
      <c r="X727" s="7"/>
      <c r="Y727" s="207"/>
      <c r="Z727" s="7"/>
      <c r="AA727" s="207"/>
      <c r="AB727" s="7"/>
      <c r="AC727" s="7"/>
      <c r="AD727" s="7"/>
      <c r="AE727" s="7"/>
      <c r="AF727" s="468"/>
    </row>
    <row r="728" ht="16.5" customHeight="1">
      <c r="A728" s="7"/>
      <c r="B728" s="7"/>
      <c r="C728" s="49"/>
      <c r="D728" s="207"/>
      <c r="E728" s="7"/>
      <c r="F728" s="7"/>
      <c r="G728" s="7"/>
      <c r="H728" s="7"/>
      <c r="I728" s="207"/>
      <c r="J728" s="7"/>
      <c r="K728" s="207"/>
      <c r="L728" s="7"/>
      <c r="M728" s="207"/>
      <c r="N728" s="7"/>
      <c r="O728" s="207"/>
      <c r="P728" s="7"/>
      <c r="Q728" s="7"/>
      <c r="R728" s="7"/>
      <c r="S728" s="7"/>
      <c r="T728" s="7"/>
      <c r="U728" s="7"/>
      <c r="V728" s="7"/>
      <c r="W728" s="207"/>
      <c r="X728" s="7"/>
      <c r="Y728" s="207"/>
      <c r="Z728" s="7"/>
      <c r="AA728" s="207"/>
      <c r="AB728" s="7"/>
      <c r="AC728" s="7"/>
      <c r="AD728" s="7"/>
      <c r="AE728" s="7"/>
      <c r="AF728" s="468"/>
    </row>
    <row r="729" ht="16.5" customHeight="1">
      <c r="A729" s="7"/>
      <c r="B729" s="7"/>
      <c r="C729" s="49"/>
      <c r="D729" s="207"/>
      <c r="E729" s="7"/>
      <c r="F729" s="7"/>
      <c r="G729" s="7"/>
      <c r="H729" s="7"/>
      <c r="I729" s="207"/>
      <c r="J729" s="7"/>
      <c r="K729" s="207"/>
      <c r="L729" s="7"/>
      <c r="M729" s="207"/>
      <c r="N729" s="7"/>
      <c r="O729" s="207"/>
      <c r="P729" s="7"/>
      <c r="Q729" s="7"/>
      <c r="R729" s="7"/>
      <c r="S729" s="7"/>
      <c r="T729" s="7"/>
      <c r="U729" s="7"/>
      <c r="V729" s="7"/>
      <c r="W729" s="207"/>
      <c r="X729" s="7"/>
      <c r="Y729" s="207"/>
      <c r="Z729" s="7"/>
      <c r="AA729" s="207"/>
      <c r="AB729" s="7"/>
      <c r="AC729" s="7"/>
      <c r="AD729" s="7"/>
      <c r="AE729" s="7"/>
      <c r="AF729" s="468"/>
    </row>
    <row r="730" ht="16.5" customHeight="1">
      <c r="A730" s="7"/>
      <c r="B730" s="7"/>
      <c r="C730" s="49"/>
      <c r="D730" s="207"/>
      <c r="E730" s="7"/>
      <c r="F730" s="7"/>
      <c r="G730" s="7"/>
      <c r="H730" s="7"/>
      <c r="I730" s="207"/>
      <c r="J730" s="7"/>
      <c r="K730" s="207"/>
      <c r="L730" s="7"/>
      <c r="M730" s="207"/>
      <c r="N730" s="7"/>
      <c r="O730" s="207"/>
      <c r="P730" s="7"/>
      <c r="Q730" s="7"/>
      <c r="R730" s="7"/>
      <c r="S730" s="7"/>
      <c r="T730" s="7"/>
      <c r="U730" s="7"/>
      <c r="V730" s="7"/>
      <c r="W730" s="207"/>
      <c r="X730" s="7"/>
      <c r="Y730" s="207"/>
      <c r="Z730" s="7"/>
      <c r="AA730" s="207"/>
      <c r="AB730" s="7"/>
      <c r="AC730" s="7"/>
      <c r="AD730" s="7"/>
      <c r="AE730" s="7"/>
      <c r="AF730" s="468"/>
    </row>
    <row r="731" ht="16.5" customHeight="1">
      <c r="A731" s="7"/>
      <c r="B731" s="7"/>
      <c r="C731" s="49"/>
      <c r="D731" s="207"/>
      <c r="E731" s="7"/>
      <c r="F731" s="7"/>
      <c r="G731" s="7"/>
      <c r="H731" s="7"/>
      <c r="I731" s="207"/>
      <c r="J731" s="7"/>
      <c r="K731" s="207"/>
      <c r="L731" s="7"/>
      <c r="M731" s="207"/>
      <c r="N731" s="7"/>
      <c r="O731" s="207"/>
      <c r="P731" s="7"/>
      <c r="Q731" s="7"/>
      <c r="R731" s="7"/>
      <c r="S731" s="7"/>
      <c r="T731" s="7"/>
      <c r="U731" s="7"/>
      <c r="V731" s="7"/>
      <c r="W731" s="207"/>
      <c r="X731" s="7"/>
      <c r="Y731" s="207"/>
      <c r="Z731" s="7"/>
      <c r="AA731" s="207"/>
      <c r="AB731" s="7"/>
      <c r="AC731" s="7"/>
      <c r="AD731" s="7"/>
      <c r="AE731" s="7"/>
      <c r="AF731" s="468"/>
    </row>
    <row r="732" ht="16.5" customHeight="1">
      <c r="A732" s="7"/>
      <c r="B732" s="7"/>
      <c r="C732" s="49"/>
      <c r="D732" s="207"/>
      <c r="E732" s="7"/>
      <c r="F732" s="7"/>
      <c r="G732" s="7"/>
      <c r="H732" s="7"/>
      <c r="I732" s="207"/>
      <c r="J732" s="7"/>
      <c r="K732" s="207"/>
      <c r="L732" s="7"/>
      <c r="M732" s="207"/>
      <c r="N732" s="7"/>
      <c r="O732" s="207"/>
      <c r="P732" s="7"/>
      <c r="Q732" s="7"/>
      <c r="R732" s="7"/>
      <c r="S732" s="7"/>
      <c r="T732" s="7"/>
      <c r="U732" s="7"/>
      <c r="V732" s="7"/>
      <c r="W732" s="207"/>
      <c r="X732" s="7"/>
      <c r="Y732" s="207"/>
      <c r="Z732" s="7"/>
      <c r="AA732" s="207"/>
      <c r="AB732" s="7"/>
      <c r="AC732" s="7"/>
      <c r="AD732" s="7"/>
      <c r="AE732" s="7"/>
      <c r="AF732" s="468"/>
    </row>
    <row r="733" ht="16.5" customHeight="1">
      <c r="A733" s="7"/>
      <c r="B733" s="7"/>
      <c r="C733" s="49"/>
      <c r="D733" s="207"/>
      <c r="E733" s="7"/>
      <c r="F733" s="7"/>
      <c r="G733" s="7"/>
      <c r="H733" s="7"/>
      <c r="I733" s="207"/>
      <c r="J733" s="7"/>
      <c r="K733" s="207"/>
      <c r="L733" s="7"/>
      <c r="M733" s="207"/>
      <c r="N733" s="7"/>
      <c r="O733" s="207"/>
      <c r="P733" s="7"/>
      <c r="Q733" s="7"/>
      <c r="R733" s="7"/>
      <c r="S733" s="7"/>
      <c r="T733" s="7"/>
      <c r="U733" s="7"/>
      <c r="V733" s="7"/>
      <c r="W733" s="207"/>
      <c r="X733" s="7"/>
      <c r="Y733" s="207"/>
      <c r="Z733" s="7"/>
      <c r="AA733" s="207"/>
      <c r="AB733" s="7"/>
      <c r="AC733" s="7"/>
      <c r="AD733" s="7"/>
      <c r="AE733" s="7"/>
      <c r="AF733" s="468"/>
    </row>
    <row r="734" ht="16.5" customHeight="1">
      <c r="A734" s="7"/>
      <c r="B734" s="7"/>
      <c r="C734" s="49"/>
      <c r="D734" s="207"/>
      <c r="E734" s="7"/>
      <c r="F734" s="7"/>
      <c r="G734" s="7"/>
      <c r="H734" s="7"/>
      <c r="I734" s="207"/>
      <c r="J734" s="7"/>
      <c r="K734" s="207"/>
      <c r="L734" s="7"/>
      <c r="M734" s="207"/>
      <c r="N734" s="7"/>
      <c r="O734" s="207"/>
      <c r="P734" s="7"/>
      <c r="Q734" s="7"/>
      <c r="R734" s="7"/>
      <c r="S734" s="7"/>
      <c r="T734" s="7"/>
      <c r="U734" s="7"/>
      <c r="V734" s="7"/>
      <c r="W734" s="207"/>
      <c r="X734" s="7"/>
      <c r="Y734" s="207"/>
      <c r="Z734" s="7"/>
      <c r="AA734" s="207"/>
      <c r="AB734" s="7"/>
      <c r="AC734" s="7"/>
      <c r="AD734" s="7"/>
      <c r="AE734" s="7"/>
      <c r="AF734" s="468"/>
    </row>
    <row r="735" ht="16.5" customHeight="1">
      <c r="A735" s="7"/>
      <c r="B735" s="7"/>
      <c r="C735" s="49"/>
      <c r="D735" s="207"/>
      <c r="E735" s="7"/>
      <c r="F735" s="7"/>
      <c r="G735" s="7"/>
      <c r="H735" s="7"/>
      <c r="I735" s="207"/>
      <c r="J735" s="7"/>
      <c r="K735" s="207"/>
      <c r="L735" s="7"/>
      <c r="M735" s="207"/>
      <c r="N735" s="7"/>
      <c r="O735" s="207"/>
      <c r="P735" s="7"/>
      <c r="Q735" s="7"/>
      <c r="R735" s="7"/>
      <c r="S735" s="7"/>
      <c r="T735" s="7"/>
      <c r="U735" s="7"/>
      <c r="V735" s="7"/>
      <c r="W735" s="207"/>
      <c r="X735" s="7"/>
      <c r="Y735" s="207"/>
      <c r="Z735" s="7"/>
      <c r="AA735" s="207"/>
      <c r="AB735" s="7"/>
      <c r="AC735" s="7"/>
      <c r="AD735" s="7"/>
      <c r="AE735" s="7"/>
      <c r="AF735" s="468"/>
    </row>
    <row r="736" ht="16.5" customHeight="1">
      <c r="A736" s="7"/>
      <c r="B736" s="7"/>
      <c r="C736" s="49"/>
      <c r="D736" s="207"/>
      <c r="E736" s="7"/>
      <c r="F736" s="7"/>
      <c r="G736" s="7"/>
      <c r="H736" s="7"/>
      <c r="I736" s="207"/>
      <c r="J736" s="7"/>
      <c r="K736" s="207"/>
      <c r="L736" s="7"/>
      <c r="M736" s="207"/>
      <c r="N736" s="7"/>
      <c r="O736" s="207"/>
      <c r="P736" s="7"/>
      <c r="Q736" s="7"/>
      <c r="R736" s="7"/>
      <c r="S736" s="7"/>
      <c r="T736" s="7"/>
      <c r="U736" s="7"/>
      <c r="V736" s="7"/>
      <c r="W736" s="207"/>
      <c r="X736" s="7"/>
      <c r="Y736" s="207"/>
      <c r="Z736" s="7"/>
      <c r="AA736" s="207"/>
      <c r="AB736" s="7"/>
      <c r="AC736" s="7"/>
      <c r="AD736" s="7"/>
      <c r="AE736" s="7"/>
      <c r="AF736" s="468"/>
    </row>
    <row r="737" ht="16.5" customHeight="1">
      <c r="A737" s="7"/>
      <c r="B737" s="7"/>
      <c r="C737" s="49"/>
      <c r="D737" s="207"/>
      <c r="E737" s="7"/>
      <c r="F737" s="7"/>
      <c r="G737" s="7"/>
      <c r="H737" s="7"/>
      <c r="I737" s="207"/>
      <c r="J737" s="7"/>
      <c r="K737" s="207"/>
      <c r="L737" s="7"/>
      <c r="M737" s="207"/>
      <c r="N737" s="7"/>
      <c r="O737" s="207"/>
      <c r="P737" s="7"/>
      <c r="Q737" s="7"/>
      <c r="R737" s="7"/>
      <c r="S737" s="7"/>
      <c r="T737" s="7"/>
      <c r="U737" s="7"/>
      <c r="V737" s="7"/>
      <c r="W737" s="207"/>
      <c r="X737" s="7"/>
      <c r="Y737" s="207"/>
      <c r="Z737" s="7"/>
      <c r="AA737" s="207"/>
      <c r="AB737" s="7"/>
      <c r="AC737" s="7"/>
      <c r="AD737" s="7"/>
      <c r="AE737" s="7"/>
      <c r="AF737" s="468"/>
    </row>
    <row r="738" ht="16.5" customHeight="1">
      <c r="A738" s="7"/>
      <c r="B738" s="7"/>
      <c r="C738" s="49"/>
      <c r="D738" s="207"/>
      <c r="E738" s="7"/>
      <c r="F738" s="7"/>
      <c r="G738" s="7"/>
      <c r="H738" s="7"/>
      <c r="I738" s="207"/>
      <c r="J738" s="7"/>
      <c r="K738" s="207"/>
      <c r="L738" s="7"/>
      <c r="M738" s="207"/>
      <c r="N738" s="7"/>
      <c r="O738" s="207"/>
      <c r="P738" s="7"/>
      <c r="Q738" s="7"/>
      <c r="R738" s="7"/>
      <c r="S738" s="7"/>
      <c r="T738" s="7"/>
      <c r="U738" s="7"/>
      <c r="V738" s="7"/>
      <c r="W738" s="207"/>
      <c r="X738" s="7"/>
      <c r="Y738" s="207"/>
      <c r="Z738" s="7"/>
      <c r="AA738" s="207"/>
      <c r="AB738" s="7"/>
      <c r="AC738" s="7"/>
      <c r="AD738" s="7"/>
      <c r="AE738" s="7"/>
      <c r="AF738" s="468"/>
    </row>
    <row r="739" ht="16.5" customHeight="1">
      <c r="A739" s="7"/>
      <c r="B739" s="7"/>
      <c r="C739" s="49"/>
      <c r="D739" s="207"/>
      <c r="E739" s="7"/>
      <c r="F739" s="7"/>
      <c r="G739" s="7"/>
      <c r="H739" s="7"/>
      <c r="I739" s="207"/>
      <c r="J739" s="7"/>
      <c r="K739" s="207"/>
      <c r="L739" s="7"/>
      <c r="M739" s="207"/>
      <c r="N739" s="7"/>
      <c r="O739" s="207"/>
      <c r="P739" s="7"/>
      <c r="Q739" s="7"/>
      <c r="R739" s="7"/>
      <c r="S739" s="7"/>
      <c r="T739" s="7"/>
      <c r="U739" s="7"/>
      <c r="V739" s="7"/>
      <c r="W739" s="207"/>
      <c r="X739" s="7"/>
      <c r="Y739" s="207"/>
      <c r="Z739" s="7"/>
      <c r="AA739" s="207"/>
      <c r="AB739" s="7"/>
      <c r="AC739" s="7"/>
      <c r="AD739" s="7"/>
      <c r="AE739" s="7"/>
      <c r="AF739" s="468"/>
    </row>
    <row r="740" ht="16.5" customHeight="1">
      <c r="A740" s="7"/>
      <c r="B740" s="7"/>
      <c r="C740" s="49"/>
      <c r="D740" s="207"/>
      <c r="E740" s="7"/>
      <c r="F740" s="7"/>
      <c r="G740" s="7"/>
      <c r="H740" s="7"/>
      <c r="I740" s="207"/>
      <c r="J740" s="7"/>
      <c r="K740" s="207"/>
      <c r="L740" s="7"/>
      <c r="M740" s="207"/>
      <c r="N740" s="7"/>
      <c r="O740" s="207"/>
      <c r="P740" s="7"/>
      <c r="Q740" s="7"/>
      <c r="R740" s="7"/>
      <c r="S740" s="7"/>
      <c r="T740" s="7"/>
      <c r="U740" s="7"/>
      <c r="V740" s="7"/>
      <c r="W740" s="207"/>
      <c r="X740" s="7"/>
      <c r="Y740" s="207"/>
      <c r="Z740" s="7"/>
      <c r="AA740" s="207"/>
      <c r="AB740" s="7"/>
      <c r="AC740" s="7"/>
      <c r="AD740" s="7"/>
      <c r="AE740" s="7"/>
      <c r="AF740" s="468"/>
    </row>
    <row r="741" ht="16.5" customHeight="1">
      <c r="A741" s="7"/>
      <c r="B741" s="7"/>
      <c r="C741" s="49"/>
      <c r="D741" s="207"/>
      <c r="E741" s="7"/>
      <c r="F741" s="7"/>
      <c r="G741" s="7"/>
      <c r="H741" s="7"/>
      <c r="I741" s="207"/>
      <c r="J741" s="7"/>
      <c r="K741" s="207"/>
      <c r="L741" s="7"/>
      <c r="M741" s="207"/>
      <c r="N741" s="7"/>
      <c r="O741" s="207"/>
      <c r="P741" s="7"/>
      <c r="Q741" s="7"/>
      <c r="R741" s="7"/>
      <c r="S741" s="7"/>
      <c r="T741" s="7"/>
      <c r="U741" s="7"/>
      <c r="V741" s="7"/>
      <c r="W741" s="207"/>
      <c r="X741" s="7"/>
      <c r="Y741" s="207"/>
      <c r="Z741" s="7"/>
      <c r="AA741" s="207"/>
      <c r="AB741" s="7"/>
      <c r="AC741" s="7"/>
      <c r="AD741" s="7"/>
      <c r="AE741" s="7"/>
      <c r="AF741" s="468"/>
    </row>
    <row r="742" ht="16.5" customHeight="1">
      <c r="A742" s="7"/>
      <c r="B742" s="7"/>
      <c r="C742" s="49"/>
      <c r="D742" s="207"/>
      <c r="E742" s="7"/>
      <c r="F742" s="7"/>
      <c r="G742" s="7"/>
      <c r="H742" s="7"/>
      <c r="I742" s="207"/>
      <c r="J742" s="7"/>
      <c r="K742" s="207"/>
      <c r="L742" s="7"/>
      <c r="M742" s="207"/>
      <c r="N742" s="7"/>
      <c r="O742" s="207"/>
      <c r="P742" s="7"/>
      <c r="Q742" s="7"/>
      <c r="R742" s="7"/>
      <c r="S742" s="7"/>
      <c r="T742" s="7"/>
      <c r="U742" s="7"/>
      <c r="V742" s="7"/>
      <c r="W742" s="207"/>
      <c r="X742" s="7"/>
      <c r="Y742" s="207"/>
      <c r="Z742" s="7"/>
      <c r="AA742" s="207"/>
      <c r="AB742" s="7"/>
      <c r="AC742" s="7"/>
      <c r="AD742" s="7"/>
      <c r="AE742" s="7"/>
      <c r="AF742" s="468"/>
    </row>
    <row r="743" ht="16.5" customHeight="1">
      <c r="A743" s="7"/>
      <c r="B743" s="7"/>
      <c r="C743" s="49"/>
      <c r="D743" s="207"/>
      <c r="E743" s="7"/>
      <c r="F743" s="7"/>
      <c r="G743" s="7"/>
      <c r="H743" s="7"/>
      <c r="I743" s="207"/>
      <c r="J743" s="7"/>
      <c r="K743" s="207"/>
      <c r="L743" s="7"/>
      <c r="M743" s="207"/>
      <c r="N743" s="7"/>
      <c r="O743" s="207"/>
      <c r="P743" s="7"/>
      <c r="Q743" s="7"/>
      <c r="R743" s="7"/>
      <c r="S743" s="7"/>
      <c r="T743" s="7"/>
      <c r="U743" s="7"/>
      <c r="V743" s="7"/>
      <c r="W743" s="207"/>
      <c r="X743" s="7"/>
      <c r="Y743" s="207"/>
      <c r="Z743" s="7"/>
      <c r="AA743" s="207"/>
      <c r="AB743" s="7"/>
      <c r="AC743" s="7"/>
      <c r="AD743" s="7"/>
      <c r="AE743" s="7"/>
      <c r="AF743" s="468"/>
    </row>
    <row r="744" ht="16.5" customHeight="1">
      <c r="A744" s="7"/>
      <c r="B744" s="7"/>
      <c r="C744" s="49"/>
      <c r="D744" s="207"/>
      <c r="E744" s="7"/>
      <c r="F744" s="7"/>
      <c r="G744" s="7"/>
      <c r="H744" s="7"/>
      <c r="I744" s="207"/>
      <c r="J744" s="7"/>
      <c r="K744" s="207"/>
      <c r="L744" s="7"/>
      <c r="M744" s="207"/>
      <c r="N744" s="7"/>
      <c r="O744" s="207"/>
      <c r="P744" s="7"/>
      <c r="Q744" s="7"/>
      <c r="R744" s="7"/>
      <c r="S744" s="7"/>
      <c r="T744" s="7"/>
      <c r="U744" s="7"/>
      <c r="V744" s="7"/>
      <c r="W744" s="207"/>
      <c r="X744" s="7"/>
      <c r="Y744" s="207"/>
      <c r="Z744" s="7"/>
      <c r="AA744" s="207"/>
      <c r="AB744" s="7"/>
      <c r="AC744" s="7"/>
      <c r="AD744" s="7"/>
      <c r="AE744" s="7"/>
      <c r="AF744" s="468"/>
    </row>
    <row r="745" ht="16.5" customHeight="1">
      <c r="A745" s="7"/>
      <c r="B745" s="7"/>
      <c r="C745" s="49"/>
      <c r="D745" s="207"/>
      <c r="E745" s="7"/>
      <c r="F745" s="7"/>
      <c r="G745" s="7"/>
      <c r="H745" s="7"/>
      <c r="I745" s="207"/>
      <c r="J745" s="7"/>
      <c r="K745" s="207"/>
      <c r="L745" s="7"/>
      <c r="M745" s="207"/>
      <c r="N745" s="7"/>
      <c r="O745" s="207"/>
      <c r="P745" s="7"/>
      <c r="Q745" s="7"/>
      <c r="R745" s="7"/>
      <c r="S745" s="7"/>
      <c r="T745" s="7"/>
      <c r="U745" s="7"/>
      <c r="V745" s="7"/>
      <c r="W745" s="207"/>
      <c r="X745" s="7"/>
      <c r="Y745" s="207"/>
      <c r="Z745" s="7"/>
      <c r="AA745" s="207"/>
      <c r="AB745" s="7"/>
      <c r="AC745" s="7"/>
      <c r="AD745" s="7"/>
      <c r="AE745" s="7"/>
      <c r="AF745" s="468"/>
    </row>
    <row r="746" ht="16.5" customHeight="1">
      <c r="A746" s="7"/>
      <c r="B746" s="7"/>
      <c r="C746" s="49"/>
      <c r="D746" s="207"/>
      <c r="E746" s="7"/>
      <c r="F746" s="7"/>
      <c r="G746" s="7"/>
      <c r="H746" s="7"/>
      <c r="I746" s="207"/>
      <c r="J746" s="7"/>
      <c r="K746" s="207"/>
      <c r="L746" s="7"/>
      <c r="M746" s="207"/>
      <c r="N746" s="7"/>
      <c r="O746" s="207"/>
      <c r="P746" s="7"/>
      <c r="Q746" s="7"/>
      <c r="R746" s="7"/>
      <c r="S746" s="7"/>
      <c r="T746" s="7"/>
      <c r="U746" s="7"/>
      <c r="V746" s="7"/>
      <c r="W746" s="207"/>
      <c r="X746" s="7"/>
      <c r="Y746" s="207"/>
      <c r="Z746" s="7"/>
      <c r="AA746" s="207"/>
      <c r="AB746" s="7"/>
      <c r="AC746" s="7"/>
      <c r="AD746" s="7"/>
      <c r="AE746" s="7"/>
      <c r="AF746" s="468"/>
    </row>
    <row r="747" ht="16.5" customHeight="1">
      <c r="A747" s="7"/>
      <c r="B747" s="7"/>
      <c r="C747" s="49"/>
      <c r="D747" s="207"/>
      <c r="E747" s="7"/>
      <c r="F747" s="7"/>
      <c r="G747" s="7"/>
      <c r="H747" s="7"/>
      <c r="I747" s="207"/>
      <c r="J747" s="7"/>
      <c r="K747" s="207"/>
      <c r="L747" s="7"/>
      <c r="M747" s="207"/>
      <c r="N747" s="7"/>
      <c r="O747" s="207"/>
      <c r="P747" s="7"/>
      <c r="Q747" s="7"/>
      <c r="R747" s="7"/>
      <c r="S747" s="7"/>
      <c r="T747" s="7"/>
      <c r="U747" s="7"/>
      <c r="V747" s="7"/>
      <c r="W747" s="207"/>
      <c r="X747" s="7"/>
      <c r="Y747" s="207"/>
      <c r="Z747" s="7"/>
      <c r="AA747" s="207"/>
      <c r="AB747" s="7"/>
      <c r="AC747" s="7"/>
      <c r="AD747" s="7"/>
      <c r="AE747" s="7"/>
      <c r="AF747" s="468"/>
    </row>
    <row r="748" ht="16.5" customHeight="1">
      <c r="A748" s="7"/>
      <c r="B748" s="7"/>
      <c r="C748" s="49"/>
      <c r="D748" s="207"/>
      <c r="E748" s="7"/>
      <c r="F748" s="7"/>
      <c r="G748" s="7"/>
      <c r="H748" s="7"/>
      <c r="I748" s="207"/>
      <c r="J748" s="7"/>
      <c r="K748" s="207"/>
      <c r="L748" s="7"/>
      <c r="M748" s="207"/>
      <c r="N748" s="7"/>
      <c r="O748" s="207"/>
      <c r="P748" s="7"/>
      <c r="Q748" s="7"/>
      <c r="R748" s="7"/>
      <c r="S748" s="7"/>
      <c r="T748" s="7"/>
      <c r="U748" s="7"/>
      <c r="V748" s="7"/>
      <c r="W748" s="207"/>
      <c r="X748" s="7"/>
      <c r="Y748" s="207"/>
      <c r="Z748" s="7"/>
      <c r="AA748" s="207"/>
      <c r="AB748" s="7"/>
      <c r="AC748" s="7"/>
      <c r="AD748" s="7"/>
      <c r="AE748" s="7"/>
      <c r="AF748" s="468"/>
    </row>
    <row r="749" ht="16.5" customHeight="1">
      <c r="A749" s="7"/>
      <c r="B749" s="7"/>
      <c r="C749" s="49"/>
      <c r="D749" s="207"/>
      <c r="E749" s="7"/>
      <c r="F749" s="7"/>
      <c r="G749" s="7"/>
      <c r="H749" s="7"/>
      <c r="I749" s="207"/>
      <c r="J749" s="7"/>
      <c r="K749" s="207"/>
      <c r="L749" s="7"/>
      <c r="M749" s="207"/>
      <c r="N749" s="7"/>
      <c r="O749" s="207"/>
      <c r="P749" s="7"/>
      <c r="Q749" s="7"/>
      <c r="R749" s="7"/>
      <c r="S749" s="7"/>
      <c r="T749" s="7"/>
      <c r="U749" s="7"/>
      <c r="V749" s="7"/>
      <c r="W749" s="207"/>
      <c r="X749" s="7"/>
      <c r="Y749" s="207"/>
      <c r="Z749" s="7"/>
      <c r="AA749" s="207"/>
      <c r="AB749" s="7"/>
      <c r="AC749" s="7"/>
      <c r="AD749" s="7"/>
      <c r="AE749" s="7"/>
      <c r="AF749" s="468"/>
    </row>
    <row r="750" ht="16.5" customHeight="1">
      <c r="A750" s="7"/>
      <c r="B750" s="7"/>
      <c r="C750" s="49"/>
      <c r="D750" s="207"/>
      <c r="E750" s="7"/>
      <c r="F750" s="7"/>
      <c r="G750" s="7"/>
      <c r="H750" s="7"/>
      <c r="I750" s="207"/>
      <c r="J750" s="7"/>
      <c r="K750" s="207"/>
      <c r="L750" s="7"/>
      <c r="M750" s="207"/>
      <c r="N750" s="7"/>
      <c r="O750" s="207"/>
      <c r="P750" s="7"/>
      <c r="Q750" s="7"/>
      <c r="R750" s="7"/>
      <c r="S750" s="7"/>
      <c r="T750" s="7"/>
      <c r="U750" s="7"/>
      <c r="V750" s="7"/>
      <c r="W750" s="207"/>
      <c r="X750" s="7"/>
      <c r="Y750" s="207"/>
      <c r="Z750" s="7"/>
      <c r="AA750" s="207"/>
      <c r="AB750" s="7"/>
      <c r="AC750" s="7"/>
      <c r="AD750" s="7"/>
      <c r="AE750" s="7"/>
      <c r="AF750" s="468"/>
    </row>
    <row r="751" ht="16.5" customHeight="1">
      <c r="A751" s="7"/>
      <c r="B751" s="7"/>
      <c r="C751" s="49"/>
      <c r="D751" s="207"/>
      <c r="E751" s="7"/>
      <c r="F751" s="7"/>
      <c r="G751" s="7"/>
      <c r="H751" s="7"/>
      <c r="I751" s="207"/>
      <c r="J751" s="7"/>
      <c r="K751" s="207"/>
      <c r="L751" s="7"/>
      <c r="M751" s="207"/>
      <c r="N751" s="7"/>
      <c r="O751" s="207"/>
      <c r="P751" s="7"/>
      <c r="Q751" s="7"/>
      <c r="R751" s="7"/>
      <c r="S751" s="7"/>
      <c r="T751" s="7"/>
      <c r="U751" s="7"/>
      <c r="V751" s="7"/>
      <c r="W751" s="207"/>
      <c r="X751" s="7"/>
      <c r="Y751" s="207"/>
      <c r="Z751" s="7"/>
      <c r="AA751" s="207"/>
      <c r="AB751" s="7"/>
      <c r="AC751" s="7"/>
      <c r="AD751" s="7"/>
      <c r="AE751" s="7"/>
      <c r="AF751" s="468"/>
    </row>
    <row r="752" ht="16.5" customHeight="1">
      <c r="A752" s="7"/>
      <c r="B752" s="7"/>
      <c r="C752" s="49"/>
      <c r="D752" s="207"/>
      <c r="E752" s="7"/>
      <c r="F752" s="7"/>
      <c r="G752" s="7"/>
      <c r="H752" s="7"/>
      <c r="I752" s="207"/>
      <c r="J752" s="7"/>
      <c r="K752" s="207"/>
      <c r="L752" s="7"/>
      <c r="M752" s="207"/>
      <c r="N752" s="7"/>
      <c r="O752" s="207"/>
      <c r="P752" s="7"/>
      <c r="Q752" s="7"/>
      <c r="R752" s="7"/>
      <c r="S752" s="7"/>
      <c r="T752" s="7"/>
      <c r="U752" s="7"/>
      <c r="V752" s="7"/>
      <c r="W752" s="207"/>
      <c r="X752" s="7"/>
      <c r="Y752" s="207"/>
      <c r="Z752" s="7"/>
      <c r="AA752" s="207"/>
      <c r="AB752" s="7"/>
      <c r="AC752" s="7"/>
      <c r="AD752" s="7"/>
      <c r="AE752" s="7"/>
      <c r="AF752" s="468"/>
    </row>
    <row r="753" ht="16.5" customHeight="1">
      <c r="A753" s="7"/>
      <c r="B753" s="7"/>
      <c r="C753" s="49"/>
      <c r="D753" s="207"/>
      <c r="E753" s="7"/>
      <c r="F753" s="7"/>
      <c r="G753" s="7"/>
      <c r="H753" s="7"/>
      <c r="I753" s="207"/>
      <c r="J753" s="7"/>
      <c r="K753" s="207"/>
      <c r="L753" s="7"/>
      <c r="M753" s="207"/>
      <c r="N753" s="7"/>
      <c r="O753" s="207"/>
      <c r="P753" s="7"/>
      <c r="Q753" s="7"/>
      <c r="R753" s="7"/>
      <c r="S753" s="7"/>
      <c r="T753" s="7"/>
      <c r="U753" s="7"/>
      <c r="V753" s="7"/>
      <c r="W753" s="207"/>
      <c r="X753" s="7"/>
      <c r="Y753" s="207"/>
      <c r="Z753" s="7"/>
      <c r="AA753" s="207"/>
      <c r="AB753" s="7"/>
      <c r="AC753" s="7"/>
      <c r="AD753" s="7"/>
      <c r="AE753" s="7"/>
      <c r="AF753" s="468"/>
    </row>
    <row r="754" ht="16.5" customHeight="1">
      <c r="A754" s="7"/>
      <c r="B754" s="7"/>
      <c r="C754" s="49"/>
      <c r="D754" s="207"/>
      <c r="E754" s="7"/>
      <c r="F754" s="7"/>
      <c r="G754" s="7"/>
      <c r="H754" s="7"/>
      <c r="I754" s="207"/>
      <c r="J754" s="7"/>
      <c r="K754" s="207"/>
      <c r="L754" s="7"/>
      <c r="M754" s="207"/>
      <c r="N754" s="7"/>
      <c r="O754" s="207"/>
      <c r="P754" s="7"/>
      <c r="Q754" s="7"/>
      <c r="R754" s="7"/>
      <c r="S754" s="7"/>
      <c r="T754" s="7"/>
      <c r="U754" s="7"/>
      <c r="V754" s="7"/>
      <c r="W754" s="207"/>
      <c r="X754" s="7"/>
      <c r="Y754" s="207"/>
      <c r="Z754" s="7"/>
      <c r="AA754" s="207"/>
      <c r="AB754" s="7"/>
      <c r="AC754" s="7"/>
      <c r="AD754" s="7"/>
      <c r="AE754" s="7"/>
      <c r="AF754" s="468"/>
    </row>
    <row r="755" ht="16.5" customHeight="1">
      <c r="A755" s="7"/>
      <c r="B755" s="7"/>
      <c r="C755" s="49"/>
      <c r="D755" s="207"/>
      <c r="E755" s="7"/>
      <c r="F755" s="7"/>
      <c r="G755" s="7"/>
      <c r="H755" s="7"/>
      <c r="I755" s="207"/>
      <c r="J755" s="7"/>
      <c r="K755" s="207"/>
      <c r="L755" s="7"/>
      <c r="M755" s="207"/>
      <c r="N755" s="7"/>
      <c r="O755" s="207"/>
      <c r="P755" s="7"/>
      <c r="Q755" s="7"/>
      <c r="R755" s="7"/>
      <c r="S755" s="7"/>
      <c r="T755" s="7"/>
      <c r="U755" s="7"/>
      <c r="V755" s="7"/>
      <c r="W755" s="207"/>
      <c r="X755" s="7"/>
      <c r="Y755" s="207"/>
      <c r="Z755" s="7"/>
      <c r="AA755" s="207"/>
      <c r="AB755" s="7"/>
      <c r="AC755" s="7"/>
      <c r="AD755" s="7"/>
      <c r="AE755" s="7"/>
      <c r="AF755" s="468"/>
    </row>
    <row r="756" ht="16.5" customHeight="1">
      <c r="A756" s="7"/>
      <c r="B756" s="7"/>
      <c r="C756" s="49"/>
      <c r="D756" s="207"/>
      <c r="E756" s="7"/>
      <c r="F756" s="7"/>
      <c r="G756" s="7"/>
      <c r="H756" s="7"/>
      <c r="I756" s="207"/>
      <c r="J756" s="7"/>
      <c r="K756" s="207"/>
      <c r="L756" s="7"/>
      <c r="M756" s="207"/>
      <c r="N756" s="7"/>
      <c r="O756" s="207"/>
      <c r="P756" s="7"/>
      <c r="Q756" s="7"/>
      <c r="R756" s="7"/>
      <c r="S756" s="7"/>
      <c r="T756" s="7"/>
      <c r="U756" s="7"/>
      <c r="V756" s="7"/>
      <c r="W756" s="207"/>
      <c r="X756" s="7"/>
      <c r="Y756" s="207"/>
      <c r="Z756" s="7"/>
      <c r="AA756" s="207"/>
      <c r="AB756" s="7"/>
      <c r="AC756" s="7"/>
      <c r="AD756" s="7"/>
      <c r="AE756" s="7"/>
      <c r="AF756" s="468"/>
    </row>
    <row r="757" ht="16.5" customHeight="1">
      <c r="A757" s="7"/>
      <c r="B757" s="7"/>
      <c r="C757" s="49"/>
      <c r="D757" s="207"/>
      <c r="E757" s="7"/>
      <c r="F757" s="7"/>
      <c r="G757" s="7"/>
      <c r="H757" s="7"/>
      <c r="I757" s="207"/>
      <c r="J757" s="7"/>
      <c r="K757" s="207"/>
      <c r="L757" s="7"/>
      <c r="M757" s="207"/>
      <c r="N757" s="7"/>
      <c r="O757" s="207"/>
      <c r="P757" s="7"/>
      <c r="Q757" s="7"/>
      <c r="R757" s="7"/>
      <c r="S757" s="7"/>
      <c r="T757" s="7"/>
      <c r="U757" s="7"/>
      <c r="V757" s="7"/>
      <c r="W757" s="207"/>
      <c r="X757" s="7"/>
      <c r="Y757" s="207"/>
      <c r="Z757" s="7"/>
      <c r="AA757" s="207"/>
      <c r="AB757" s="7"/>
      <c r="AC757" s="7"/>
      <c r="AD757" s="7"/>
      <c r="AE757" s="7"/>
      <c r="AF757" s="468"/>
    </row>
    <row r="758" ht="16.5" customHeight="1">
      <c r="A758" s="7"/>
      <c r="B758" s="7"/>
      <c r="C758" s="49"/>
      <c r="D758" s="207"/>
      <c r="E758" s="7"/>
      <c r="F758" s="7"/>
      <c r="G758" s="7"/>
      <c r="H758" s="7"/>
      <c r="I758" s="207"/>
      <c r="J758" s="7"/>
      <c r="K758" s="207"/>
      <c r="L758" s="7"/>
      <c r="M758" s="207"/>
      <c r="N758" s="7"/>
      <c r="O758" s="207"/>
      <c r="P758" s="7"/>
      <c r="Q758" s="7"/>
      <c r="R758" s="7"/>
      <c r="S758" s="7"/>
      <c r="T758" s="7"/>
      <c r="U758" s="7"/>
      <c r="V758" s="7"/>
      <c r="W758" s="207"/>
      <c r="X758" s="7"/>
      <c r="Y758" s="207"/>
      <c r="Z758" s="7"/>
      <c r="AA758" s="207"/>
      <c r="AB758" s="7"/>
      <c r="AC758" s="7"/>
      <c r="AD758" s="7"/>
      <c r="AE758" s="7"/>
      <c r="AF758" s="468"/>
    </row>
    <row r="759" ht="16.5" customHeight="1">
      <c r="A759" s="7"/>
      <c r="B759" s="7"/>
      <c r="C759" s="49"/>
      <c r="D759" s="207"/>
      <c r="E759" s="7"/>
      <c r="F759" s="7"/>
      <c r="G759" s="7"/>
      <c r="H759" s="7"/>
      <c r="I759" s="207"/>
      <c r="J759" s="7"/>
      <c r="K759" s="207"/>
      <c r="L759" s="7"/>
      <c r="M759" s="207"/>
      <c r="N759" s="7"/>
      <c r="O759" s="207"/>
      <c r="P759" s="7"/>
      <c r="Q759" s="7"/>
      <c r="R759" s="7"/>
      <c r="S759" s="7"/>
      <c r="T759" s="7"/>
      <c r="U759" s="7"/>
      <c r="V759" s="7"/>
      <c r="W759" s="207"/>
      <c r="X759" s="7"/>
      <c r="Y759" s="207"/>
      <c r="Z759" s="7"/>
      <c r="AA759" s="207"/>
      <c r="AB759" s="7"/>
      <c r="AC759" s="7"/>
      <c r="AD759" s="7"/>
      <c r="AE759" s="7"/>
      <c r="AF759" s="468"/>
    </row>
    <row r="760" ht="16.5" customHeight="1">
      <c r="A760" s="7"/>
      <c r="B760" s="7"/>
      <c r="C760" s="49"/>
      <c r="D760" s="207"/>
      <c r="E760" s="7"/>
      <c r="F760" s="7"/>
      <c r="G760" s="7"/>
      <c r="H760" s="7"/>
      <c r="I760" s="207"/>
      <c r="J760" s="7"/>
      <c r="K760" s="207"/>
      <c r="L760" s="7"/>
      <c r="M760" s="207"/>
      <c r="N760" s="7"/>
      <c r="O760" s="207"/>
      <c r="P760" s="7"/>
      <c r="Q760" s="7"/>
      <c r="R760" s="7"/>
      <c r="S760" s="7"/>
      <c r="T760" s="7"/>
      <c r="U760" s="7"/>
      <c r="V760" s="7"/>
      <c r="W760" s="207"/>
      <c r="X760" s="7"/>
      <c r="Y760" s="207"/>
      <c r="Z760" s="7"/>
      <c r="AA760" s="207"/>
      <c r="AB760" s="7"/>
      <c r="AC760" s="7"/>
      <c r="AD760" s="7"/>
      <c r="AE760" s="7"/>
      <c r="AF760" s="468"/>
    </row>
    <row r="761" ht="16.5" customHeight="1">
      <c r="A761" s="7"/>
      <c r="B761" s="7"/>
      <c r="C761" s="49"/>
      <c r="D761" s="207"/>
      <c r="E761" s="7"/>
      <c r="F761" s="7"/>
      <c r="G761" s="7"/>
      <c r="H761" s="7"/>
      <c r="I761" s="207"/>
      <c r="J761" s="7"/>
      <c r="K761" s="207"/>
      <c r="L761" s="7"/>
      <c r="M761" s="207"/>
      <c r="N761" s="7"/>
      <c r="O761" s="207"/>
      <c r="P761" s="7"/>
      <c r="Q761" s="7"/>
      <c r="R761" s="7"/>
      <c r="S761" s="7"/>
      <c r="T761" s="7"/>
      <c r="U761" s="7"/>
      <c r="V761" s="7"/>
      <c r="W761" s="207"/>
      <c r="X761" s="7"/>
      <c r="Y761" s="207"/>
      <c r="Z761" s="7"/>
      <c r="AA761" s="207"/>
      <c r="AB761" s="7"/>
      <c r="AC761" s="7"/>
      <c r="AD761" s="7"/>
      <c r="AE761" s="7"/>
      <c r="AF761" s="468"/>
    </row>
    <row r="762" ht="16.5" customHeight="1">
      <c r="A762" s="7"/>
      <c r="B762" s="7"/>
      <c r="C762" s="49"/>
      <c r="D762" s="207"/>
      <c r="E762" s="7"/>
      <c r="F762" s="7"/>
      <c r="G762" s="7"/>
      <c r="H762" s="7"/>
      <c r="I762" s="207"/>
      <c r="J762" s="7"/>
      <c r="K762" s="207"/>
      <c r="L762" s="7"/>
      <c r="M762" s="207"/>
      <c r="N762" s="7"/>
      <c r="O762" s="207"/>
      <c r="P762" s="7"/>
      <c r="Q762" s="7"/>
      <c r="R762" s="7"/>
      <c r="S762" s="7"/>
      <c r="T762" s="7"/>
      <c r="U762" s="7"/>
      <c r="V762" s="7"/>
      <c r="W762" s="207"/>
      <c r="X762" s="7"/>
      <c r="Y762" s="207"/>
      <c r="Z762" s="7"/>
      <c r="AA762" s="207"/>
      <c r="AB762" s="7"/>
      <c r="AC762" s="7"/>
      <c r="AD762" s="7"/>
      <c r="AE762" s="7"/>
      <c r="AF762" s="468"/>
    </row>
    <row r="763" ht="16.5" customHeight="1">
      <c r="A763" s="7"/>
      <c r="B763" s="7"/>
      <c r="C763" s="49"/>
      <c r="D763" s="207"/>
      <c r="E763" s="7"/>
      <c r="F763" s="7"/>
      <c r="G763" s="7"/>
      <c r="H763" s="7"/>
      <c r="I763" s="207"/>
      <c r="J763" s="7"/>
      <c r="K763" s="207"/>
      <c r="L763" s="7"/>
      <c r="M763" s="207"/>
      <c r="N763" s="7"/>
      <c r="O763" s="207"/>
      <c r="P763" s="7"/>
      <c r="Q763" s="7"/>
      <c r="R763" s="7"/>
      <c r="S763" s="7"/>
      <c r="T763" s="7"/>
      <c r="U763" s="7"/>
      <c r="V763" s="7"/>
      <c r="W763" s="207"/>
      <c r="X763" s="7"/>
      <c r="Y763" s="207"/>
      <c r="Z763" s="7"/>
      <c r="AA763" s="207"/>
      <c r="AB763" s="7"/>
      <c r="AC763" s="7"/>
      <c r="AD763" s="7"/>
      <c r="AE763" s="7"/>
      <c r="AF763" s="468"/>
    </row>
    <row r="764" ht="16.5" customHeight="1">
      <c r="A764" s="7"/>
      <c r="B764" s="7"/>
      <c r="C764" s="49"/>
      <c r="D764" s="207"/>
      <c r="E764" s="7"/>
      <c r="F764" s="7"/>
      <c r="G764" s="7"/>
      <c r="H764" s="7"/>
      <c r="I764" s="207"/>
      <c r="J764" s="7"/>
      <c r="K764" s="207"/>
      <c r="L764" s="7"/>
      <c r="M764" s="207"/>
      <c r="N764" s="7"/>
      <c r="O764" s="207"/>
      <c r="P764" s="7"/>
      <c r="Q764" s="7"/>
      <c r="R764" s="7"/>
      <c r="S764" s="7"/>
      <c r="T764" s="7"/>
      <c r="U764" s="7"/>
      <c r="V764" s="7"/>
      <c r="W764" s="207"/>
      <c r="X764" s="7"/>
      <c r="Y764" s="207"/>
      <c r="Z764" s="7"/>
      <c r="AA764" s="207"/>
      <c r="AB764" s="7"/>
      <c r="AC764" s="7"/>
      <c r="AD764" s="7"/>
      <c r="AE764" s="7"/>
      <c r="AF764" s="468"/>
    </row>
    <row r="765" ht="16.5" customHeight="1">
      <c r="A765" s="7"/>
      <c r="B765" s="7"/>
      <c r="C765" s="49"/>
      <c r="D765" s="207"/>
      <c r="E765" s="7"/>
      <c r="F765" s="7"/>
      <c r="G765" s="7"/>
      <c r="H765" s="7"/>
      <c r="I765" s="207"/>
      <c r="J765" s="7"/>
      <c r="K765" s="207"/>
      <c r="L765" s="7"/>
      <c r="M765" s="207"/>
      <c r="N765" s="7"/>
      <c r="O765" s="207"/>
      <c r="P765" s="7"/>
      <c r="Q765" s="7"/>
      <c r="R765" s="7"/>
      <c r="S765" s="7"/>
      <c r="T765" s="7"/>
      <c r="U765" s="7"/>
      <c r="V765" s="7"/>
      <c r="W765" s="207"/>
      <c r="X765" s="7"/>
      <c r="Y765" s="207"/>
      <c r="Z765" s="7"/>
      <c r="AA765" s="207"/>
      <c r="AB765" s="7"/>
      <c r="AC765" s="7"/>
      <c r="AD765" s="7"/>
      <c r="AE765" s="7"/>
      <c r="AF765" s="468"/>
    </row>
    <row r="766" ht="16.5" customHeight="1">
      <c r="A766" s="7"/>
      <c r="B766" s="7"/>
      <c r="C766" s="49"/>
      <c r="D766" s="207"/>
      <c r="E766" s="7"/>
      <c r="F766" s="7"/>
      <c r="G766" s="7"/>
      <c r="H766" s="7"/>
      <c r="I766" s="207"/>
      <c r="J766" s="7"/>
      <c r="K766" s="207"/>
      <c r="L766" s="7"/>
      <c r="M766" s="207"/>
      <c r="N766" s="7"/>
      <c r="O766" s="207"/>
      <c r="P766" s="7"/>
      <c r="Q766" s="7"/>
      <c r="R766" s="7"/>
      <c r="S766" s="7"/>
      <c r="T766" s="7"/>
      <c r="U766" s="7"/>
      <c r="V766" s="7"/>
      <c r="W766" s="207"/>
      <c r="X766" s="7"/>
      <c r="Y766" s="207"/>
      <c r="Z766" s="7"/>
      <c r="AA766" s="207"/>
      <c r="AB766" s="7"/>
      <c r="AC766" s="7"/>
      <c r="AD766" s="7"/>
      <c r="AE766" s="7"/>
      <c r="AF766" s="468"/>
    </row>
    <row r="767" ht="16.5" customHeight="1">
      <c r="A767" s="7"/>
      <c r="B767" s="7"/>
      <c r="C767" s="49"/>
      <c r="D767" s="207"/>
      <c r="E767" s="7"/>
      <c r="F767" s="7"/>
      <c r="G767" s="7"/>
      <c r="H767" s="7"/>
      <c r="I767" s="207"/>
      <c r="J767" s="7"/>
      <c r="K767" s="207"/>
      <c r="L767" s="7"/>
      <c r="M767" s="207"/>
      <c r="N767" s="7"/>
      <c r="O767" s="207"/>
      <c r="P767" s="7"/>
      <c r="Q767" s="7"/>
      <c r="R767" s="7"/>
      <c r="S767" s="7"/>
      <c r="T767" s="7"/>
      <c r="U767" s="7"/>
      <c r="V767" s="7"/>
      <c r="W767" s="207"/>
      <c r="X767" s="7"/>
      <c r="Y767" s="207"/>
      <c r="Z767" s="7"/>
      <c r="AA767" s="207"/>
      <c r="AB767" s="7"/>
      <c r="AC767" s="7"/>
      <c r="AD767" s="7"/>
      <c r="AE767" s="7"/>
      <c r="AF767" s="468"/>
    </row>
    <row r="768" ht="16.5" customHeight="1">
      <c r="A768" s="7"/>
      <c r="B768" s="7"/>
      <c r="C768" s="49"/>
      <c r="D768" s="207"/>
      <c r="E768" s="7"/>
      <c r="F768" s="7"/>
      <c r="G768" s="7"/>
      <c r="H768" s="7"/>
      <c r="I768" s="207"/>
      <c r="J768" s="7"/>
      <c r="K768" s="207"/>
      <c r="L768" s="7"/>
      <c r="M768" s="207"/>
      <c r="N768" s="7"/>
      <c r="O768" s="207"/>
      <c r="P768" s="7"/>
      <c r="Q768" s="7"/>
      <c r="R768" s="7"/>
      <c r="S768" s="7"/>
      <c r="T768" s="7"/>
      <c r="U768" s="7"/>
      <c r="V768" s="7"/>
      <c r="W768" s="207"/>
      <c r="X768" s="7"/>
      <c r="Y768" s="207"/>
      <c r="Z768" s="7"/>
      <c r="AA768" s="207"/>
      <c r="AB768" s="7"/>
      <c r="AC768" s="7"/>
      <c r="AD768" s="7"/>
      <c r="AE768" s="7"/>
      <c r="AF768" s="468"/>
    </row>
    <row r="769" ht="16.5" customHeight="1">
      <c r="A769" s="7"/>
      <c r="B769" s="7"/>
      <c r="C769" s="49"/>
      <c r="D769" s="207"/>
      <c r="E769" s="7"/>
      <c r="F769" s="7"/>
      <c r="G769" s="7"/>
      <c r="H769" s="7"/>
      <c r="I769" s="207"/>
      <c r="J769" s="7"/>
      <c r="K769" s="207"/>
      <c r="L769" s="7"/>
      <c r="M769" s="207"/>
      <c r="N769" s="7"/>
      <c r="O769" s="207"/>
      <c r="P769" s="7"/>
      <c r="Q769" s="7"/>
      <c r="R769" s="7"/>
      <c r="S769" s="7"/>
      <c r="T769" s="7"/>
      <c r="U769" s="7"/>
      <c r="V769" s="7"/>
      <c r="W769" s="207"/>
      <c r="X769" s="7"/>
      <c r="Y769" s="207"/>
      <c r="Z769" s="7"/>
      <c r="AA769" s="207"/>
      <c r="AB769" s="7"/>
      <c r="AC769" s="7"/>
      <c r="AD769" s="7"/>
      <c r="AE769" s="7"/>
      <c r="AF769" s="468"/>
    </row>
    <row r="770" ht="16.5" customHeight="1">
      <c r="A770" s="7"/>
      <c r="B770" s="7"/>
      <c r="C770" s="49"/>
      <c r="D770" s="207"/>
      <c r="E770" s="7"/>
      <c r="F770" s="7"/>
      <c r="G770" s="7"/>
      <c r="H770" s="7"/>
      <c r="I770" s="207"/>
      <c r="J770" s="7"/>
      <c r="K770" s="207"/>
      <c r="L770" s="7"/>
      <c r="M770" s="207"/>
      <c r="N770" s="7"/>
      <c r="O770" s="207"/>
      <c r="P770" s="7"/>
      <c r="Q770" s="7"/>
      <c r="R770" s="7"/>
      <c r="S770" s="7"/>
      <c r="T770" s="7"/>
      <c r="U770" s="7"/>
      <c r="V770" s="7"/>
      <c r="W770" s="207"/>
      <c r="X770" s="7"/>
      <c r="Y770" s="207"/>
      <c r="Z770" s="7"/>
      <c r="AA770" s="207"/>
      <c r="AB770" s="7"/>
      <c r="AC770" s="7"/>
      <c r="AD770" s="7"/>
      <c r="AE770" s="7"/>
      <c r="AF770" s="468"/>
    </row>
    <row r="771" ht="16.5" customHeight="1">
      <c r="A771" s="7"/>
      <c r="B771" s="7"/>
      <c r="C771" s="49"/>
      <c r="D771" s="207"/>
      <c r="E771" s="7"/>
      <c r="F771" s="7"/>
      <c r="G771" s="7"/>
      <c r="H771" s="7"/>
      <c r="I771" s="207"/>
      <c r="J771" s="7"/>
      <c r="K771" s="207"/>
      <c r="L771" s="7"/>
      <c r="M771" s="207"/>
      <c r="N771" s="7"/>
      <c r="O771" s="207"/>
      <c r="P771" s="7"/>
      <c r="Q771" s="7"/>
      <c r="R771" s="7"/>
      <c r="S771" s="7"/>
      <c r="T771" s="7"/>
      <c r="U771" s="7"/>
      <c r="V771" s="7"/>
      <c r="W771" s="207"/>
      <c r="X771" s="7"/>
      <c r="Y771" s="207"/>
      <c r="Z771" s="7"/>
      <c r="AA771" s="207"/>
      <c r="AB771" s="7"/>
      <c r="AC771" s="7"/>
      <c r="AD771" s="7"/>
      <c r="AE771" s="7"/>
      <c r="AF771" s="468"/>
    </row>
    <row r="772" ht="16.5" customHeight="1">
      <c r="A772" s="7"/>
      <c r="B772" s="7"/>
      <c r="C772" s="49"/>
      <c r="D772" s="207"/>
      <c r="E772" s="7"/>
      <c r="F772" s="7"/>
      <c r="G772" s="7"/>
      <c r="H772" s="7"/>
      <c r="I772" s="207"/>
      <c r="J772" s="7"/>
      <c r="K772" s="207"/>
      <c r="L772" s="7"/>
      <c r="M772" s="207"/>
      <c r="N772" s="7"/>
      <c r="O772" s="207"/>
      <c r="P772" s="7"/>
      <c r="Q772" s="7"/>
      <c r="R772" s="7"/>
      <c r="S772" s="7"/>
      <c r="T772" s="7"/>
      <c r="U772" s="7"/>
      <c r="V772" s="7"/>
      <c r="W772" s="207"/>
      <c r="X772" s="7"/>
      <c r="Y772" s="207"/>
      <c r="Z772" s="7"/>
      <c r="AA772" s="207"/>
      <c r="AB772" s="7"/>
      <c r="AC772" s="7"/>
      <c r="AD772" s="7"/>
      <c r="AE772" s="7"/>
      <c r="AF772" s="468"/>
    </row>
    <row r="773" ht="16.5" customHeight="1">
      <c r="A773" s="7"/>
      <c r="B773" s="7"/>
      <c r="C773" s="49"/>
      <c r="D773" s="207"/>
      <c r="E773" s="7"/>
      <c r="F773" s="7"/>
      <c r="G773" s="7"/>
      <c r="H773" s="7"/>
      <c r="I773" s="207"/>
      <c r="J773" s="7"/>
      <c r="K773" s="207"/>
      <c r="L773" s="7"/>
      <c r="M773" s="207"/>
      <c r="N773" s="7"/>
      <c r="O773" s="207"/>
      <c r="P773" s="7"/>
      <c r="Q773" s="7"/>
      <c r="R773" s="7"/>
      <c r="S773" s="7"/>
      <c r="T773" s="7"/>
      <c r="U773" s="7"/>
      <c r="V773" s="7"/>
      <c r="W773" s="207"/>
      <c r="X773" s="7"/>
      <c r="Y773" s="207"/>
      <c r="Z773" s="7"/>
      <c r="AA773" s="207"/>
      <c r="AB773" s="7"/>
      <c r="AC773" s="7"/>
      <c r="AD773" s="7"/>
      <c r="AE773" s="7"/>
      <c r="AF773" s="468"/>
    </row>
    <row r="774" ht="16.5" customHeight="1">
      <c r="A774" s="7"/>
      <c r="B774" s="7"/>
      <c r="C774" s="49"/>
      <c r="D774" s="207"/>
      <c r="E774" s="7"/>
      <c r="F774" s="7"/>
      <c r="G774" s="7"/>
      <c r="H774" s="7"/>
      <c r="I774" s="207"/>
      <c r="J774" s="7"/>
      <c r="K774" s="207"/>
      <c r="L774" s="7"/>
      <c r="M774" s="207"/>
      <c r="N774" s="7"/>
      <c r="O774" s="207"/>
      <c r="P774" s="7"/>
      <c r="Q774" s="7"/>
      <c r="R774" s="7"/>
      <c r="S774" s="7"/>
      <c r="T774" s="7"/>
      <c r="U774" s="7"/>
      <c r="V774" s="7"/>
      <c r="W774" s="207"/>
      <c r="X774" s="7"/>
      <c r="Y774" s="207"/>
      <c r="Z774" s="7"/>
      <c r="AA774" s="207"/>
      <c r="AB774" s="7"/>
      <c r="AC774" s="7"/>
      <c r="AD774" s="7"/>
      <c r="AE774" s="7"/>
      <c r="AF774" s="468"/>
    </row>
    <row r="775" ht="16.5" customHeight="1">
      <c r="A775" s="7"/>
      <c r="B775" s="7"/>
      <c r="C775" s="49"/>
      <c r="D775" s="207"/>
      <c r="E775" s="7"/>
      <c r="F775" s="7"/>
      <c r="G775" s="7"/>
      <c r="H775" s="7"/>
      <c r="I775" s="207"/>
      <c r="J775" s="7"/>
      <c r="K775" s="207"/>
      <c r="L775" s="7"/>
      <c r="M775" s="207"/>
      <c r="N775" s="7"/>
      <c r="O775" s="207"/>
      <c r="P775" s="7"/>
      <c r="Q775" s="7"/>
      <c r="R775" s="7"/>
      <c r="S775" s="7"/>
      <c r="T775" s="7"/>
      <c r="U775" s="7"/>
      <c r="V775" s="7"/>
      <c r="W775" s="207"/>
      <c r="X775" s="7"/>
      <c r="Y775" s="207"/>
      <c r="Z775" s="7"/>
      <c r="AA775" s="207"/>
      <c r="AB775" s="7"/>
      <c r="AC775" s="7"/>
      <c r="AD775" s="7"/>
      <c r="AE775" s="7"/>
      <c r="AF775" s="468"/>
    </row>
    <row r="776" ht="16.5" customHeight="1">
      <c r="A776" s="7"/>
      <c r="B776" s="7"/>
      <c r="C776" s="49"/>
      <c r="D776" s="207"/>
      <c r="E776" s="7"/>
      <c r="F776" s="7"/>
      <c r="G776" s="7"/>
      <c r="H776" s="7"/>
      <c r="I776" s="207"/>
      <c r="J776" s="7"/>
      <c r="K776" s="207"/>
      <c r="L776" s="7"/>
      <c r="M776" s="207"/>
      <c r="N776" s="7"/>
      <c r="O776" s="207"/>
      <c r="P776" s="7"/>
      <c r="Q776" s="7"/>
      <c r="R776" s="7"/>
      <c r="S776" s="7"/>
      <c r="T776" s="7"/>
      <c r="U776" s="7"/>
      <c r="V776" s="7"/>
      <c r="W776" s="207"/>
      <c r="X776" s="7"/>
      <c r="Y776" s="207"/>
      <c r="Z776" s="7"/>
      <c r="AA776" s="207"/>
      <c r="AB776" s="7"/>
      <c r="AC776" s="7"/>
      <c r="AD776" s="7"/>
      <c r="AE776" s="7"/>
      <c r="AF776" s="468"/>
    </row>
    <row r="777" ht="16.5" customHeight="1">
      <c r="A777" s="7"/>
      <c r="B777" s="7"/>
      <c r="C777" s="49"/>
      <c r="D777" s="207"/>
      <c r="E777" s="7"/>
      <c r="F777" s="7"/>
      <c r="G777" s="7"/>
      <c r="H777" s="7"/>
      <c r="I777" s="207"/>
      <c r="J777" s="7"/>
      <c r="K777" s="207"/>
      <c r="L777" s="7"/>
      <c r="M777" s="207"/>
      <c r="N777" s="7"/>
      <c r="O777" s="207"/>
      <c r="P777" s="7"/>
      <c r="Q777" s="7"/>
      <c r="R777" s="7"/>
      <c r="S777" s="7"/>
      <c r="T777" s="7"/>
      <c r="U777" s="7"/>
      <c r="V777" s="7"/>
      <c r="W777" s="207"/>
      <c r="X777" s="7"/>
      <c r="Y777" s="207"/>
      <c r="Z777" s="7"/>
      <c r="AA777" s="207"/>
      <c r="AB777" s="7"/>
      <c r="AC777" s="7"/>
      <c r="AD777" s="7"/>
      <c r="AE777" s="7"/>
      <c r="AF777" s="468"/>
    </row>
    <row r="778" ht="16.5" customHeight="1">
      <c r="A778" s="7"/>
      <c r="B778" s="7"/>
      <c r="C778" s="49"/>
      <c r="D778" s="207"/>
      <c r="E778" s="7"/>
      <c r="F778" s="7"/>
      <c r="G778" s="7"/>
      <c r="H778" s="7"/>
      <c r="I778" s="207"/>
      <c r="J778" s="7"/>
      <c r="K778" s="207"/>
      <c r="L778" s="7"/>
      <c r="M778" s="207"/>
      <c r="N778" s="7"/>
      <c r="O778" s="207"/>
      <c r="P778" s="7"/>
      <c r="Q778" s="7"/>
      <c r="R778" s="7"/>
      <c r="S778" s="7"/>
      <c r="T778" s="7"/>
      <c r="U778" s="7"/>
      <c r="V778" s="7"/>
      <c r="W778" s="207"/>
      <c r="X778" s="7"/>
      <c r="Y778" s="207"/>
      <c r="Z778" s="7"/>
      <c r="AA778" s="207"/>
      <c r="AB778" s="7"/>
      <c r="AC778" s="7"/>
      <c r="AD778" s="7"/>
      <c r="AE778" s="7"/>
      <c r="AF778" s="468"/>
    </row>
    <row r="779" ht="16.5" customHeight="1">
      <c r="A779" s="7"/>
      <c r="B779" s="7"/>
      <c r="C779" s="49"/>
      <c r="D779" s="207"/>
      <c r="E779" s="7"/>
      <c r="F779" s="7"/>
      <c r="G779" s="7"/>
      <c r="H779" s="7"/>
      <c r="I779" s="207"/>
      <c r="J779" s="7"/>
      <c r="K779" s="207"/>
      <c r="L779" s="7"/>
      <c r="M779" s="207"/>
      <c r="N779" s="7"/>
      <c r="O779" s="207"/>
      <c r="P779" s="7"/>
      <c r="Q779" s="7"/>
      <c r="R779" s="7"/>
      <c r="S779" s="7"/>
      <c r="T779" s="7"/>
      <c r="U779" s="7"/>
      <c r="V779" s="7"/>
      <c r="W779" s="207"/>
      <c r="X779" s="7"/>
      <c r="Y779" s="207"/>
      <c r="Z779" s="7"/>
      <c r="AA779" s="207"/>
      <c r="AB779" s="7"/>
      <c r="AC779" s="7"/>
      <c r="AD779" s="7"/>
      <c r="AE779" s="7"/>
      <c r="AF779" s="468"/>
    </row>
    <row r="780" ht="16.5" customHeight="1">
      <c r="A780" s="7"/>
      <c r="B780" s="7"/>
      <c r="C780" s="49"/>
      <c r="D780" s="207"/>
      <c r="E780" s="7"/>
      <c r="F780" s="7"/>
      <c r="G780" s="7"/>
      <c r="H780" s="7"/>
      <c r="I780" s="207"/>
      <c r="J780" s="7"/>
      <c r="K780" s="207"/>
      <c r="L780" s="7"/>
      <c r="M780" s="207"/>
      <c r="N780" s="7"/>
      <c r="O780" s="207"/>
      <c r="P780" s="7"/>
      <c r="Q780" s="7"/>
      <c r="R780" s="7"/>
      <c r="S780" s="7"/>
      <c r="T780" s="7"/>
      <c r="U780" s="7"/>
      <c r="V780" s="7"/>
      <c r="W780" s="207"/>
      <c r="X780" s="7"/>
      <c r="Y780" s="207"/>
      <c r="Z780" s="7"/>
      <c r="AA780" s="207"/>
      <c r="AB780" s="7"/>
      <c r="AC780" s="7"/>
      <c r="AD780" s="7"/>
      <c r="AE780" s="7"/>
      <c r="AF780" s="468"/>
    </row>
    <row r="781" ht="16.5" customHeight="1">
      <c r="A781" s="7"/>
      <c r="B781" s="7"/>
      <c r="C781" s="49"/>
      <c r="D781" s="207"/>
      <c r="E781" s="7"/>
      <c r="F781" s="7"/>
      <c r="G781" s="7"/>
      <c r="H781" s="7"/>
      <c r="I781" s="207"/>
      <c r="J781" s="7"/>
      <c r="K781" s="207"/>
      <c r="L781" s="7"/>
      <c r="M781" s="207"/>
      <c r="N781" s="7"/>
      <c r="O781" s="207"/>
      <c r="P781" s="7"/>
      <c r="Q781" s="7"/>
      <c r="R781" s="7"/>
      <c r="S781" s="7"/>
      <c r="T781" s="7"/>
      <c r="U781" s="7"/>
      <c r="V781" s="7"/>
      <c r="W781" s="207"/>
      <c r="X781" s="7"/>
      <c r="Y781" s="207"/>
      <c r="Z781" s="7"/>
      <c r="AA781" s="207"/>
      <c r="AB781" s="7"/>
      <c r="AC781" s="7"/>
      <c r="AD781" s="7"/>
      <c r="AE781" s="7"/>
      <c r="AF781" s="468"/>
    </row>
    <row r="782" ht="16.5" customHeight="1">
      <c r="A782" s="7"/>
      <c r="B782" s="7"/>
      <c r="C782" s="49"/>
      <c r="D782" s="207"/>
      <c r="E782" s="7"/>
      <c r="F782" s="7"/>
      <c r="G782" s="7"/>
      <c r="H782" s="7"/>
      <c r="I782" s="207"/>
      <c r="J782" s="7"/>
      <c r="K782" s="207"/>
      <c r="L782" s="7"/>
      <c r="M782" s="207"/>
      <c r="N782" s="7"/>
      <c r="O782" s="207"/>
      <c r="P782" s="7"/>
      <c r="Q782" s="7"/>
      <c r="R782" s="7"/>
      <c r="S782" s="7"/>
      <c r="T782" s="7"/>
      <c r="U782" s="7"/>
      <c r="V782" s="7"/>
      <c r="W782" s="207"/>
      <c r="X782" s="7"/>
      <c r="Y782" s="207"/>
      <c r="Z782" s="7"/>
      <c r="AA782" s="207"/>
      <c r="AB782" s="7"/>
      <c r="AC782" s="7"/>
      <c r="AD782" s="7"/>
      <c r="AE782" s="7"/>
      <c r="AF782" s="468"/>
    </row>
    <row r="783" ht="16.5" customHeight="1">
      <c r="A783" s="7"/>
      <c r="B783" s="7"/>
      <c r="C783" s="49"/>
      <c r="D783" s="207"/>
      <c r="E783" s="7"/>
      <c r="F783" s="7"/>
      <c r="G783" s="7"/>
      <c r="H783" s="7"/>
      <c r="I783" s="207"/>
      <c r="J783" s="7"/>
      <c r="K783" s="207"/>
      <c r="L783" s="7"/>
      <c r="M783" s="207"/>
      <c r="N783" s="7"/>
      <c r="O783" s="207"/>
      <c r="P783" s="7"/>
      <c r="Q783" s="7"/>
      <c r="R783" s="7"/>
      <c r="S783" s="7"/>
      <c r="T783" s="7"/>
      <c r="U783" s="7"/>
      <c r="V783" s="7"/>
      <c r="W783" s="207"/>
      <c r="X783" s="7"/>
      <c r="Y783" s="207"/>
      <c r="Z783" s="7"/>
      <c r="AA783" s="207"/>
      <c r="AB783" s="7"/>
      <c r="AC783" s="7"/>
      <c r="AD783" s="7"/>
      <c r="AE783" s="7"/>
      <c r="AF783" s="468"/>
    </row>
    <row r="784" ht="16.5" customHeight="1">
      <c r="A784" s="7"/>
      <c r="B784" s="7"/>
      <c r="C784" s="49"/>
      <c r="D784" s="207"/>
      <c r="E784" s="7"/>
      <c r="F784" s="7"/>
      <c r="G784" s="7"/>
      <c r="H784" s="7"/>
      <c r="I784" s="207"/>
      <c r="J784" s="7"/>
      <c r="K784" s="207"/>
      <c r="L784" s="7"/>
      <c r="M784" s="207"/>
      <c r="N784" s="7"/>
      <c r="O784" s="207"/>
      <c r="P784" s="7"/>
      <c r="Q784" s="7"/>
      <c r="R784" s="7"/>
      <c r="S784" s="7"/>
      <c r="T784" s="7"/>
      <c r="U784" s="7"/>
      <c r="V784" s="7"/>
      <c r="W784" s="207"/>
      <c r="X784" s="7"/>
      <c r="Y784" s="207"/>
      <c r="Z784" s="7"/>
      <c r="AA784" s="207"/>
      <c r="AB784" s="7"/>
      <c r="AC784" s="7"/>
      <c r="AD784" s="7"/>
      <c r="AE784" s="7"/>
      <c r="AF784" s="468"/>
    </row>
    <row r="785" ht="16.5" customHeight="1">
      <c r="A785" s="7"/>
      <c r="B785" s="7"/>
      <c r="C785" s="49"/>
      <c r="D785" s="207"/>
      <c r="E785" s="7"/>
      <c r="F785" s="7"/>
      <c r="G785" s="7"/>
      <c r="H785" s="7"/>
      <c r="I785" s="207"/>
      <c r="J785" s="7"/>
      <c r="K785" s="207"/>
      <c r="L785" s="7"/>
      <c r="M785" s="207"/>
      <c r="N785" s="7"/>
      <c r="O785" s="207"/>
      <c r="P785" s="7"/>
      <c r="Q785" s="7"/>
      <c r="R785" s="7"/>
      <c r="S785" s="7"/>
      <c r="T785" s="7"/>
      <c r="U785" s="7"/>
      <c r="V785" s="7"/>
      <c r="W785" s="207"/>
      <c r="X785" s="7"/>
      <c r="Y785" s="207"/>
      <c r="Z785" s="7"/>
      <c r="AA785" s="207"/>
      <c r="AB785" s="7"/>
      <c r="AC785" s="7"/>
      <c r="AD785" s="7"/>
      <c r="AE785" s="7"/>
      <c r="AF785" s="468"/>
    </row>
    <row r="786" ht="16.5" customHeight="1">
      <c r="A786" s="7"/>
      <c r="B786" s="7"/>
      <c r="C786" s="49"/>
      <c r="D786" s="207"/>
      <c r="E786" s="7"/>
      <c r="F786" s="7"/>
      <c r="G786" s="7"/>
      <c r="H786" s="7"/>
      <c r="I786" s="207"/>
      <c r="J786" s="7"/>
      <c r="K786" s="207"/>
      <c r="L786" s="7"/>
      <c r="M786" s="207"/>
      <c r="N786" s="7"/>
      <c r="O786" s="207"/>
      <c r="P786" s="7"/>
      <c r="Q786" s="7"/>
      <c r="R786" s="7"/>
      <c r="S786" s="7"/>
      <c r="T786" s="7"/>
      <c r="U786" s="7"/>
      <c r="V786" s="7"/>
      <c r="W786" s="207"/>
      <c r="X786" s="7"/>
      <c r="Y786" s="207"/>
      <c r="Z786" s="7"/>
      <c r="AA786" s="207"/>
      <c r="AB786" s="7"/>
      <c r="AC786" s="7"/>
      <c r="AD786" s="7"/>
      <c r="AE786" s="7"/>
      <c r="AF786" s="468"/>
    </row>
    <row r="787" ht="16.5" customHeight="1">
      <c r="A787" s="7"/>
      <c r="B787" s="7"/>
      <c r="C787" s="49"/>
      <c r="D787" s="207"/>
      <c r="E787" s="7"/>
      <c r="F787" s="7"/>
      <c r="G787" s="7"/>
      <c r="H787" s="7"/>
      <c r="I787" s="207"/>
      <c r="J787" s="7"/>
      <c r="K787" s="207"/>
      <c r="L787" s="7"/>
      <c r="M787" s="207"/>
      <c r="N787" s="7"/>
      <c r="O787" s="207"/>
      <c r="P787" s="7"/>
      <c r="Q787" s="7"/>
      <c r="R787" s="7"/>
      <c r="S787" s="7"/>
      <c r="T787" s="7"/>
      <c r="U787" s="7"/>
      <c r="V787" s="7"/>
      <c r="W787" s="207"/>
      <c r="X787" s="7"/>
      <c r="Y787" s="207"/>
      <c r="Z787" s="7"/>
      <c r="AA787" s="207"/>
      <c r="AB787" s="7"/>
      <c r="AC787" s="7"/>
      <c r="AD787" s="7"/>
      <c r="AE787" s="7"/>
      <c r="AF787" s="468"/>
    </row>
    <row r="788" ht="16.5" customHeight="1">
      <c r="A788" s="7"/>
      <c r="B788" s="7"/>
      <c r="C788" s="49"/>
      <c r="D788" s="207"/>
      <c r="E788" s="7"/>
      <c r="F788" s="7"/>
      <c r="G788" s="7"/>
      <c r="H788" s="7"/>
      <c r="I788" s="207"/>
      <c r="J788" s="7"/>
      <c r="K788" s="207"/>
      <c r="L788" s="7"/>
      <c r="M788" s="207"/>
      <c r="N788" s="7"/>
      <c r="O788" s="207"/>
      <c r="P788" s="7"/>
      <c r="Q788" s="7"/>
      <c r="R788" s="7"/>
      <c r="S788" s="7"/>
      <c r="T788" s="7"/>
      <c r="U788" s="7"/>
      <c r="V788" s="7"/>
      <c r="W788" s="207"/>
      <c r="X788" s="7"/>
      <c r="Y788" s="207"/>
      <c r="Z788" s="7"/>
      <c r="AA788" s="207"/>
      <c r="AB788" s="7"/>
      <c r="AC788" s="7"/>
      <c r="AD788" s="7"/>
      <c r="AE788" s="7"/>
      <c r="AF788" s="468"/>
    </row>
    <row r="789" ht="16.5" customHeight="1">
      <c r="A789" s="7"/>
      <c r="B789" s="7"/>
      <c r="C789" s="49"/>
      <c r="D789" s="207"/>
      <c r="E789" s="7"/>
      <c r="F789" s="7"/>
      <c r="G789" s="7"/>
      <c r="H789" s="7"/>
      <c r="I789" s="207"/>
      <c r="J789" s="7"/>
      <c r="K789" s="207"/>
      <c r="L789" s="7"/>
      <c r="M789" s="207"/>
      <c r="N789" s="7"/>
      <c r="O789" s="207"/>
      <c r="P789" s="7"/>
      <c r="Q789" s="7"/>
      <c r="R789" s="7"/>
      <c r="S789" s="7"/>
      <c r="T789" s="7"/>
      <c r="U789" s="7"/>
      <c r="V789" s="7"/>
      <c r="W789" s="207"/>
      <c r="X789" s="7"/>
      <c r="Y789" s="207"/>
      <c r="Z789" s="7"/>
      <c r="AA789" s="207"/>
      <c r="AB789" s="7"/>
      <c r="AC789" s="7"/>
      <c r="AD789" s="7"/>
      <c r="AE789" s="7"/>
      <c r="AF789" s="468"/>
    </row>
    <row r="790" ht="16.5" customHeight="1">
      <c r="A790" s="7"/>
      <c r="B790" s="7"/>
      <c r="C790" s="49"/>
      <c r="D790" s="207"/>
      <c r="E790" s="7"/>
      <c r="F790" s="7"/>
      <c r="G790" s="7"/>
      <c r="H790" s="7"/>
      <c r="I790" s="207"/>
      <c r="J790" s="7"/>
      <c r="K790" s="207"/>
      <c r="L790" s="7"/>
      <c r="M790" s="207"/>
      <c r="N790" s="7"/>
      <c r="O790" s="207"/>
      <c r="P790" s="7"/>
      <c r="Q790" s="7"/>
      <c r="R790" s="7"/>
      <c r="S790" s="7"/>
      <c r="T790" s="7"/>
      <c r="U790" s="7"/>
      <c r="V790" s="7"/>
      <c r="W790" s="207"/>
      <c r="X790" s="7"/>
      <c r="Y790" s="207"/>
      <c r="Z790" s="7"/>
      <c r="AA790" s="207"/>
      <c r="AB790" s="7"/>
      <c r="AC790" s="7"/>
      <c r="AD790" s="7"/>
      <c r="AE790" s="7"/>
      <c r="AF790" s="468"/>
    </row>
    <row r="791" ht="16.5" customHeight="1">
      <c r="A791" s="7"/>
      <c r="B791" s="7"/>
      <c r="C791" s="49"/>
      <c r="D791" s="207"/>
      <c r="E791" s="7"/>
      <c r="F791" s="7"/>
      <c r="G791" s="7"/>
      <c r="H791" s="7"/>
      <c r="I791" s="207"/>
      <c r="J791" s="7"/>
      <c r="K791" s="207"/>
      <c r="L791" s="7"/>
      <c r="M791" s="207"/>
      <c r="N791" s="7"/>
      <c r="O791" s="207"/>
      <c r="P791" s="7"/>
      <c r="Q791" s="7"/>
      <c r="R791" s="7"/>
      <c r="S791" s="7"/>
      <c r="T791" s="7"/>
      <c r="U791" s="7"/>
      <c r="V791" s="7"/>
      <c r="W791" s="207"/>
      <c r="X791" s="7"/>
      <c r="Y791" s="207"/>
      <c r="Z791" s="7"/>
      <c r="AA791" s="207"/>
      <c r="AB791" s="7"/>
      <c r="AC791" s="7"/>
      <c r="AD791" s="7"/>
      <c r="AE791" s="7"/>
      <c r="AF791" s="468"/>
    </row>
    <row r="792" ht="16.5" customHeight="1">
      <c r="A792" s="7"/>
      <c r="B792" s="7"/>
      <c r="C792" s="49"/>
      <c r="D792" s="207"/>
      <c r="E792" s="7"/>
      <c r="F792" s="7"/>
      <c r="G792" s="7"/>
      <c r="H792" s="7"/>
      <c r="I792" s="207"/>
      <c r="J792" s="7"/>
      <c r="K792" s="207"/>
      <c r="L792" s="7"/>
      <c r="M792" s="207"/>
      <c r="N792" s="7"/>
      <c r="O792" s="207"/>
      <c r="P792" s="7"/>
      <c r="Q792" s="7"/>
      <c r="R792" s="7"/>
      <c r="S792" s="7"/>
      <c r="T792" s="7"/>
      <c r="U792" s="7"/>
      <c r="V792" s="7"/>
      <c r="W792" s="207"/>
      <c r="X792" s="7"/>
      <c r="Y792" s="207"/>
      <c r="Z792" s="7"/>
      <c r="AA792" s="207"/>
      <c r="AB792" s="7"/>
      <c r="AC792" s="7"/>
      <c r="AD792" s="7"/>
      <c r="AE792" s="7"/>
      <c r="AF792" s="468"/>
    </row>
    <row r="793" ht="16.5" customHeight="1">
      <c r="A793" s="7"/>
      <c r="B793" s="7"/>
      <c r="C793" s="49"/>
      <c r="D793" s="207"/>
      <c r="E793" s="7"/>
      <c r="F793" s="7"/>
      <c r="G793" s="7"/>
      <c r="H793" s="7"/>
      <c r="I793" s="207"/>
      <c r="J793" s="7"/>
      <c r="K793" s="207"/>
      <c r="L793" s="7"/>
      <c r="M793" s="207"/>
      <c r="N793" s="7"/>
      <c r="O793" s="207"/>
      <c r="P793" s="7"/>
      <c r="Q793" s="7"/>
      <c r="R793" s="7"/>
      <c r="S793" s="7"/>
      <c r="T793" s="7"/>
      <c r="U793" s="7"/>
      <c r="V793" s="7"/>
      <c r="W793" s="207"/>
      <c r="X793" s="7"/>
      <c r="Y793" s="207"/>
      <c r="Z793" s="7"/>
      <c r="AA793" s="207"/>
      <c r="AB793" s="7"/>
      <c r="AC793" s="7"/>
      <c r="AD793" s="7"/>
      <c r="AE793" s="7"/>
      <c r="AF793" s="468"/>
    </row>
    <row r="794" ht="16.5" customHeight="1">
      <c r="A794" s="7"/>
      <c r="B794" s="7"/>
      <c r="C794" s="49"/>
      <c r="D794" s="207"/>
      <c r="E794" s="7"/>
      <c r="F794" s="7"/>
      <c r="G794" s="7"/>
      <c r="H794" s="7"/>
      <c r="I794" s="207"/>
      <c r="J794" s="7"/>
      <c r="K794" s="207"/>
      <c r="L794" s="7"/>
      <c r="M794" s="207"/>
      <c r="N794" s="7"/>
      <c r="O794" s="207"/>
      <c r="P794" s="7"/>
      <c r="Q794" s="7"/>
      <c r="R794" s="7"/>
      <c r="S794" s="7"/>
      <c r="T794" s="7"/>
      <c r="U794" s="7"/>
      <c r="V794" s="7"/>
      <c r="W794" s="207"/>
      <c r="X794" s="7"/>
      <c r="Y794" s="207"/>
      <c r="Z794" s="7"/>
      <c r="AA794" s="207"/>
      <c r="AB794" s="7"/>
      <c r="AC794" s="7"/>
      <c r="AD794" s="7"/>
      <c r="AE794" s="7"/>
      <c r="AF794" s="468"/>
    </row>
    <row r="795" ht="16.5" customHeight="1">
      <c r="A795" s="7"/>
      <c r="B795" s="7"/>
      <c r="C795" s="49"/>
      <c r="D795" s="207"/>
      <c r="E795" s="7"/>
      <c r="F795" s="7"/>
      <c r="G795" s="7"/>
      <c r="H795" s="7"/>
      <c r="I795" s="207"/>
      <c r="J795" s="7"/>
      <c r="K795" s="207"/>
      <c r="L795" s="7"/>
      <c r="M795" s="207"/>
      <c r="N795" s="7"/>
      <c r="O795" s="207"/>
      <c r="P795" s="7"/>
      <c r="Q795" s="7"/>
      <c r="R795" s="7"/>
      <c r="S795" s="7"/>
      <c r="T795" s="7"/>
      <c r="U795" s="7"/>
      <c r="V795" s="7"/>
      <c r="W795" s="207"/>
      <c r="X795" s="7"/>
      <c r="Y795" s="207"/>
      <c r="Z795" s="7"/>
      <c r="AA795" s="207"/>
      <c r="AB795" s="7"/>
      <c r="AC795" s="7"/>
      <c r="AD795" s="7"/>
      <c r="AE795" s="7"/>
      <c r="AF795" s="468"/>
    </row>
    <row r="796" ht="16.5" customHeight="1">
      <c r="A796" s="7"/>
      <c r="B796" s="7"/>
      <c r="C796" s="49"/>
      <c r="D796" s="207"/>
      <c r="E796" s="7"/>
      <c r="F796" s="7"/>
      <c r="G796" s="7"/>
      <c r="H796" s="7"/>
      <c r="I796" s="207"/>
      <c r="J796" s="7"/>
      <c r="K796" s="207"/>
      <c r="L796" s="7"/>
      <c r="M796" s="207"/>
      <c r="N796" s="7"/>
      <c r="O796" s="207"/>
      <c r="P796" s="7"/>
      <c r="Q796" s="7"/>
      <c r="R796" s="7"/>
      <c r="S796" s="7"/>
      <c r="T796" s="7"/>
      <c r="U796" s="7"/>
      <c r="V796" s="7"/>
      <c r="W796" s="207"/>
      <c r="X796" s="7"/>
      <c r="Y796" s="207"/>
      <c r="Z796" s="7"/>
      <c r="AA796" s="207"/>
      <c r="AB796" s="7"/>
      <c r="AC796" s="7"/>
      <c r="AD796" s="7"/>
      <c r="AE796" s="7"/>
      <c r="AF796" s="468"/>
    </row>
    <row r="797" ht="16.5" customHeight="1">
      <c r="A797" s="7"/>
      <c r="B797" s="7"/>
      <c r="C797" s="49"/>
      <c r="D797" s="207"/>
      <c r="E797" s="7"/>
      <c r="F797" s="7"/>
      <c r="G797" s="7"/>
      <c r="H797" s="7"/>
      <c r="I797" s="207"/>
      <c r="J797" s="7"/>
      <c r="K797" s="207"/>
      <c r="L797" s="7"/>
      <c r="M797" s="207"/>
      <c r="N797" s="7"/>
      <c r="O797" s="207"/>
      <c r="P797" s="7"/>
      <c r="Q797" s="7"/>
      <c r="R797" s="7"/>
      <c r="S797" s="7"/>
      <c r="T797" s="7"/>
      <c r="U797" s="7"/>
      <c r="V797" s="7"/>
      <c r="W797" s="207"/>
      <c r="X797" s="7"/>
      <c r="Y797" s="207"/>
      <c r="Z797" s="7"/>
      <c r="AA797" s="207"/>
      <c r="AB797" s="7"/>
      <c r="AC797" s="7"/>
      <c r="AD797" s="7"/>
      <c r="AE797" s="7"/>
      <c r="AF797" s="468"/>
    </row>
    <row r="798" ht="16.5" customHeight="1">
      <c r="A798" s="7"/>
      <c r="B798" s="7"/>
      <c r="C798" s="49"/>
      <c r="D798" s="207"/>
      <c r="E798" s="7"/>
      <c r="F798" s="7"/>
      <c r="G798" s="7"/>
      <c r="H798" s="7"/>
      <c r="I798" s="207"/>
      <c r="J798" s="7"/>
      <c r="K798" s="207"/>
      <c r="L798" s="7"/>
      <c r="M798" s="207"/>
      <c r="N798" s="7"/>
      <c r="O798" s="207"/>
      <c r="P798" s="7"/>
      <c r="Q798" s="7"/>
      <c r="R798" s="7"/>
      <c r="S798" s="7"/>
      <c r="T798" s="7"/>
      <c r="U798" s="7"/>
      <c r="V798" s="7"/>
      <c r="W798" s="207"/>
      <c r="X798" s="7"/>
      <c r="Y798" s="207"/>
      <c r="Z798" s="7"/>
      <c r="AA798" s="207"/>
      <c r="AB798" s="7"/>
      <c r="AC798" s="7"/>
      <c r="AD798" s="7"/>
      <c r="AE798" s="7"/>
      <c r="AF798" s="468"/>
    </row>
    <row r="799" ht="16.5" customHeight="1">
      <c r="A799" s="7"/>
      <c r="B799" s="7"/>
      <c r="C799" s="49"/>
      <c r="D799" s="207"/>
      <c r="E799" s="7"/>
      <c r="F799" s="7"/>
      <c r="G799" s="7"/>
      <c r="H799" s="7"/>
      <c r="I799" s="207"/>
      <c r="J799" s="7"/>
      <c r="K799" s="207"/>
      <c r="L799" s="7"/>
      <c r="M799" s="207"/>
      <c r="N799" s="7"/>
      <c r="O799" s="207"/>
      <c r="P799" s="7"/>
      <c r="Q799" s="7"/>
      <c r="R799" s="7"/>
      <c r="S799" s="7"/>
      <c r="T799" s="7"/>
      <c r="U799" s="7"/>
      <c r="V799" s="7"/>
      <c r="W799" s="207"/>
      <c r="X799" s="7"/>
      <c r="Y799" s="207"/>
      <c r="Z799" s="7"/>
      <c r="AA799" s="207"/>
      <c r="AB799" s="7"/>
      <c r="AC799" s="7"/>
      <c r="AD799" s="7"/>
      <c r="AE799" s="7"/>
      <c r="AF799" s="468"/>
    </row>
    <row r="800" ht="16.5" customHeight="1">
      <c r="A800" s="7"/>
      <c r="B800" s="7"/>
      <c r="C800" s="49"/>
      <c r="D800" s="207"/>
      <c r="E800" s="7"/>
      <c r="F800" s="7"/>
      <c r="G800" s="7"/>
      <c r="H800" s="7"/>
      <c r="I800" s="207"/>
      <c r="J800" s="7"/>
      <c r="K800" s="207"/>
      <c r="L800" s="7"/>
      <c r="M800" s="207"/>
      <c r="N800" s="7"/>
      <c r="O800" s="207"/>
      <c r="P800" s="7"/>
      <c r="Q800" s="7"/>
      <c r="R800" s="7"/>
      <c r="S800" s="7"/>
      <c r="T800" s="7"/>
      <c r="U800" s="7"/>
      <c r="V800" s="7"/>
      <c r="W800" s="207"/>
      <c r="X800" s="7"/>
      <c r="Y800" s="207"/>
      <c r="Z800" s="7"/>
      <c r="AA800" s="207"/>
      <c r="AB800" s="7"/>
      <c r="AC800" s="7"/>
      <c r="AD800" s="7"/>
      <c r="AE800" s="7"/>
      <c r="AF800" s="468"/>
    </row>
    <row r="801" ht="16.5" customHeight="1">
      <c r="A801" s="7"/>
      <c r="B801" s="7"/>
      <c r="C801" s="49"/>
      <c r="D801" s="207"/>
      <c r="E801" s="7"/>
      <c r="F801" s="7"/>
      <c r="G801" s="7"/>
      <c r="H801" s="7"/>
      <c r="I801" s="207"/>
      <c r="J801" s="7"/>
      <c r="K801" s="207"/>
      <c r="L801" s="7"/>
      <c r="M801" s="207"/>
      <c r="N801" s="7"/>
      <c r="O801" s="207"/>
      <c r="P801" s="7"/>
      <c r="Q801" s="7"/>
      <c r="R801" s="7"/>
      <c r="S801" s="7"/>
      <c r="T801" s="7"/>
      <c r="U801" s="7"/>
      <c r="V801" s="7"/>
      <c r="W801" s="207"/>
      <c r="X801" s="7"/>
      <c r="Y801" s="207"/>
      <c r="Z801" s="7"/>
      <c r="AA801" s="207"/>
      <c r="AB801" s="7"/>
      <c r="AC801" s="7"/>
      <c r="AD801" s="7"/>
      <c r="AE801" s="7"/>
      <c r="AF801" s="468"/>
    </row>
    <row r="802" ht="16.5" customHeight="1">
      <c r="A802" s="7"/>
      <c r="B802" s="7"/>
      <c r="C802" s="49"/>
      <c r="D802" s="207"/>
      <c r="E802" s="7"/>
      <c r="F802" s="7"/>
      <c r="G802" s="7"/>
      <c r="H802" s="7"/>
      <c r="I802" s="207"/>
      <c r="J802" s="7"/>
      <c r="K802" s="207"/>
      <c r="L802" s="7"/>
      <c r="M802" s="207"/>
      <c r="N802" s="7"/>
      <c r="O802" s="207"/>
      <c r="P802" s="7"/>
      <c r="Q802" s="7"/>
      <c r="R802" s="7"/>
      <c r="S802" s="7"/>
      <c r="T802" s="7"/>
      <c r="U802" s="7"/>
      <c r="V802" s="7"/>
      <c r="W802" s="207"/>
      <c r="X802" s="7"/>
      <c r="Y802" s="207"/>
      <c r="Z802" s="7"/>
      <c r="AA802" s="207"/>
      <c r="AB802" s="7"/>
      <c r="AC802" s="7"/>
      <c r="AD802" s="7"/>
      <c r="AE802" s="7"/>
      <c r="AF802" s="468"/>
    </row>
    <row r="803" ht="16.5" customHeight="1">
      <c r="A803" s="7"/>
      <c r="B803" s="7"/>
      <c r="C803" s="49"/>
      <c r="D803" s="207"/>
      <c r="E803" s="7"/>
      <c r="F803" s="7"/>
      <c r="G803" s="7"/>
      <c r="H803" s="7"/>
      <c r="I803" s="207"/>
      <c r="J803" s="7"/>
      <c r="K803" s="207"/>
      <c r="L803" s="7"/>
      <c r="M803" s="207"/>
      <c r="N803" s="7"/>
      <c r="O803" s="207"/>
      <c r="P803" s="7"/>
      <c r="Q803" s="7"/>
      <c r="R803" s="7"/>
      <c r="S803" s="7"/>
      <c r="T803" s="7"/>
      <c r="U803" s="7"/>
      <c r="V803" s="7"/>
      <c r="W803" s="207"/>
      <c r="X803" s="7"/>
      <c r="Y803" s="207"/>
      <c r="Z803" s="7"/>
      <c r="AA803" s="207"/>
      <c r="AB803" s="7"/>
      <c r="AC803" s="7"/>
      <c r="AD803" s="7"/>
      <c r="AE803" s="7"/>
      <c r="AF803" s="468"/>
    </row>
    <row r="804" ht="16.5" customHeight="1">
      <c r="A804" s="7"/>
      <c r="B804" s="7"/>
      <c r="C804" s="49"/>
      <c r="D804" s="207"/>
      <c r="E804" s="7"/>
      <c r="F804" s="7"/>
      <c r="G804" s="7"/>
      <c r="H804" s="7"/>
      <c r="I804" s="207"/>
      <c r="J804" s="7"/>
      <c r="K804" s="207"/>
      <c r="L804" s="7"/>
      <c r="M804" s="207"/>
      <c r="N804" s="7"/>
      <c r="O804" s="207"/>
      <c r="P804" s="7"/>
      <c r="Q804" s="7"/>
      <c r="R804" s="7"/>
      <c r="S804" s="7"/>
      <c r="T804" s="7"/>
      <c r="U804" s="7"/>
      <c r="V804" s="7"/>
      <c r="W804" s="207"/>
      <c r="X804" s="7"/>
      <c r="Y804" s="207"/>
      <c r="Z804" s="7"/>
      <c r="AA804" s="207"/>
      <c r="AB804" s="7"/>
      <c r="AC804" s="7"/>
      <c r="AD804" s="7"/>
      <c r="AE804" s="7"/>
      <c r="AF804" s="468"/>
    </row>
    <row r="805" ht="16.5" customHeight="1">
      <c r="A805" s="7"/>
      <c r="B805" s="7"/>
      <c r="C805" s="49"/>
      <c r="D805" s="207"/>
      <c r="E805" s="7"/>
      <c r="F805" s="7"/>
      <c r="G805" s="7"/>
      <c r="H805" s="7"/>
      <c r="I805" s="207"/>
      <c r="J805" s="7"/>
      <c r="K805" s="207"/>
      <c r="L805" s="7"/>
      <c r="M805" s="207"/>
      <c r="N805" s="7"/>
      <c r="O805" s="207"/>
      <c r="P805" s="7"/>
      <c r="Q805" s="7"/>
      <c r="R805" s="7"/>
      <c r="S805" s="7"/>
      <c r="T805" s="7"/>
      <c r="U805" s="7"/>
      <c r="V805" s="7"/>
      <c r="W805" s="207"/>
      <c r="X805" s="7"/>
      <c r="Y805" s="207"/>
      <c r="Z805" s="7"/>
      <c r="AA805" s="207"/>
      <c r="AB805" s="7"/>
      <c r="AC805" s="7"/>
      <c r="AD805" s="7"/>
      <c r="AE805" s="7"/>
      <c r="AF805" s="468"/>
    </row>
    <row r="806" ht="16.5" customHeight="1">
      <c r="A806" s="7"/>
      <c r="B806" s="7"/>
      <c r="C806" s="49"/>
      <c r="D806" s="207"/>
      <c r="E806" s="7"/>
      <c r="F806" s="7"/>
      <c r="G806" s="7"/>
      <c r="H806" s="7"/>
      <c r="I806" s="207"/>
      <c r="J806" s="7"/>
      <c r="K806" s="207"/>
      <c r="L806" s="7"/>
      <c r="M806" s="207"/>
      <c r="N806" s="7"/>
      <c r="O806" s="207"/>
      <c r="P806" s="7"/>
      <c r="Q806" s="7"/>
      <c r="R806" s="7"/>
      <c r="S806" s="7"/>
      <c r="T806" s="7"/>
      <c r="U806" s="7"/>
      <c r="V806" s="7"/>
      <c r="W806" s="207"/>
      <c r="X806" s="7"/>
      <c r="Y806" s="207"/>
      <c r="Z806" s="7"/>
      <c r="AA806" s="207"/>
      <c r="AB806" s="7"/>
      <c r="AC806" s="7"/>
      <c r="AD806" s="7"/>
      <c r="AE806" s="7"/>
      <c r="AF806" s="468"/>
    </row>
    <row r="807" ht="16.5" customHeight="1">
      <c r="A807" s="7"/>
      <c r="B807" s="7"/>
      <c r="C807" s="49"/>
      <c r="D807" s="207"/>
      <c r="E807" s="7"/>
      <c r="F807" s="7"/>
      <c r="G807" s="7"/>
      <c r="H807" s="7"/>
      <c r="I807" s="207"/>
      <c r="J807" s="7"/>
      <c r="K807" s="207"/>
      <c r="L807" s="7"/>
      <c r="M807" s="207"/>
      <c r="N807" s="7"/>
      <c r="O807" s="207"/>
      <c r="P807" s="7"/>
      <c r="Q807" s="7"/>
      <c r="R807" s="7"/>
      <c r="S807" s="7"/>
      <c r="T807" s="7"/>
      <c r="U807" s="7"/>
      <c r="V807" s="7"/>
      <c r="W807" s="207"/>
      <c r="X807" s="7"/>
      <c r="Y807" s="207"/>
      <c r="Z807" s="7"/>
      <c r="AA807" s="207"/>
      <c r="AB807" s="7"/>
      <c r="AC807" s="7"/>
      <c r="AD807" s="7"/>
      <c r="AE807" s="7"/>
      <c r="AF807" s="468"/>
    </row>
    <row r="808" ht="16.5" customHeight="1">
      <c r="A808" s="7"/>
      <c r="B808" s="7"/>
      <c r="C808" s="49"/>
      <c r="D808" s="207"/>
      <c r="E808" s="7"/>
      <c r="F808" s="7"/>
      <c r="G808" s="7"/>
      <c r="H808" s="7"/>
      <c r="I808" s="207"/>
      <c r="J808" s="7"/>
      <c r="K808" s="207"/>
      <c r="L808" s="7"/>
      <c r="M808" s="207"/>
      <c r="N808" s="7"/>
      <c r="O808" s="207"/>
      <c r="P808" s="7"/>
      <c r="Q808" s="7"/>
      <c r="R808" s="7"/>
      <c r="S808" s="7"/>
      <c r="T808" s="7"/>
      <c r="U808" s="7"/>
      <c r="V808" s="7"/>
      <c r="W808" s="207"/>
      <c r="X808" s="7"/>
      <c r="Y808" s="207"/>
      <c r="Z808" s="7"/>
      <c r="AA808" s="207"/>
      <c r="AB808" s="7"/>
      <c r="AC808" s="7"/>
      <c r="AD808" s="7"/>
      <c r="AE808" s="7"/>
      <c r="AF808" s="468"/>
    </row>
    <row r="809" ht="16.5" customHeight="1">
      <c r="A809" s="7"/>
      <c r="B809" s="7"/>
      <c r="C809" s="49"/>
      <c r="D809" s="207"/>
      <c r="E809" s="7"/>
      <c r="F809" s="7"/>
      <c r="G809" s="7"/>
      <c r="H809" s="7"/>
      <c r="I809" s="207"/>
      <c r="J809" s="7"/>
      <c r="K809" s="207"/>
      <c r="L809" s="7"/>
      <c r="M809" s="207"/>
      <c r="N809" s="7"/>
      <c r="O809" s="207"/>
      <c r="P809" s="7"/>
      <c r="Q809" s="7"/>
      <c r="R809" s="7"/>
      <c r="S809" s="7"/>
      <c r="T809" s="7"/>
      <c r="U809" s="7"/>
      <c r="V809" s="7"/>
      <c r="W809" s="207"/>
      <c r="X809" s="7"/>
      <c r="Y809" s="207"/>
      <c r="Z809" s="7"/>
      <c r="AA809" s="207"/>
      <c r="AB809" s="7"/>
      <c r="AC809" s="7"/>
      <c r="AD809" s="7"/>
      <c r="AE809" s="7"/>
      <c r="AF809" s="468"/>
    </row>
    <row r="810" ht="16.5" customHeight="1">
      <c r="A810" s="7"/>
      <c r="B810" s="7"/>
      <c r="C810" s="49"/>
      <c r="D810" s="207"/>
      <c r="E810" s="7"/>
      <c r="F810" s="7"/>
      <c r="G810" s="7"/>
      <c r="H810" s="7"/>
      <c r="I810" s="207"/>
      <c r="J810" s="7"/>
      <c r="K810" s="207"/>
      <c r="L810" s="7"/>
      <c r="M810" s="207"/>
      <c r="N810" s="7"/>
      <c r="O810" s="207"/>
      <c r="P810" s="7"/>
      <c r="Q810" s="7"/>
      <c r="R810" s="7"/>
      <c r="S810" s="7"/>
      <c r="T810" s="7"/>
      <c r="U810" s="7"/>
      <c r="V810" s="7"/>
      <c r="W810" s="207"/>
      <c r="X810" s="7"/>
      <c r="Y810" s="207"/>
      <c r="Z810" s="7"/>
      <c r="AA810" s="207"/>
      <c r="AB810" s="7"/>
      <c r="AC810" s="7"/>
      <c r="AD810" s="7"/>
      <c r="AE810" s="7"/>
      <c r="AF810" s="468"/>
    </row>
    <row r="811" ht="16.5" customHeight="1">
      <c r="A811" s="7"/>
      <c r="B811" s="7"/>
      <c r="C811" s="49"/>
      <c r="D811" s="207"/>
      <c r="E811" s="7"/>
      <c r="F811" s="7"/>
      <c r="G811" s="7"/>
      <c r="H811" s="7"/>
      <c r="I811" s="207"/>
      <c r="J811" s="7"/>
      <c r="K811" s="207"/>
      <c r="L811" s="7"/>
      <c r="M811" s="207"/>
      <c r="N811" s="7"/>
      <c r="O811" s="207"/>
      <c r="P811" s="7"/>
      <c r="Q811" s="7"/>
      <c r="R811" s="7"/>
      <c r="S811" s="7"/>
      <c r="T811" s="7"/>
      <c r="U811" s="7"/>
      <c r="V811" s="7"/>
      <c r="W811" s="207"/>
      <c r="X811" s="7"/>
      <c r="Y811" s="207"/>
      <c r="Z811" s="7"/>
      <c r="AA811" s="207"/>
      <c r="AB811" s="7"/>
      <c r="AC811" s="7"/>
      <c r="AD811" s="7"/>
      <c r="AE811" s="7"/>
      <c r="AF811" s="468"/>
    </row>
    <row r="812" ht="16.5" customHeight="1">
      <c r="A812" s="7"/>
      <c r="B812" s="7"/>
      <c r="C812" s="49"/>
      <c r="D812" s="207"/>
      <c r="E812" s="7"/>
      <c r="F812" s="7"/>
      <c r="G812" s="7"/>
      <c r="H812" s="7"/>
      <c r="I812" s="207"/>
      <c r="J812" s="7"/>
      <c r="K812" s="207"/>
      <c r="L812" s="7"/>
      <c r="M812" s="207"/>
      <c r="N812" s="7"/>
      <c r="O812" s="207"/>
      <c r="P812" s="7"/>
      <c r="Q812" s="7"/>
      <c r="R812" s="7"/>
      <c r="S812" s="7"/>
      <c r="T812" s="7"/>
      <c r="U812" s="7"/>
      <c r="V812" s="7"/>
      <c r="W812" s="207"/>
      <c r="X812" s="7"/>
      <c r="Y812" s="207"/>
      <c r="Z812" s="7"/>
      <c r="AA812" s="207"/>
      <c r="AB812" s="7"/>
      <c r="AC812" s="7"/>
      <c r="AD812" s="7"/>
      <c r="AE812" s="7"/>
      <c r="AF812" s="468"/>
    </row>
    <row r="813" ht="16.5" customHeight="1">
      <c r="A813" s="7"/>
      <c r="B813" s="7"/>
      <c r="C813" s="49"/>
      <c r="D813" s="207"/>
      <c r="E813" s="7"/>
      <c r="F813" s="7"/>
      <c r="G813" s="7"/>
      <c r="H813" s="7"/>
      <c r="I813" s="207"/>
      <c r="J813" s="7"/>
      <c r="K813" s="207"/>
      <c r="L813" s="7"/>
      <c r="M813" s="207"/>
      <c r="N813" s="7"/>
      <c r="O813" s="207"/>
      <c r="P813" s="7"/>
      <c r="Q813" s="7"/>
      <c r="R813" s="7"/>
      <c r="S813" s="7"/>
      <c r="T813" s="7"/>
      <c r="U813" s="7"/>
      <c r="V813" s="7"/>
      <c r="W813" s="207"/>
      <c r="X813" s="7"/>
      <c r="Y813" s="207"/>
      <c r="Z813" s="7"/>
      <c r="AA813" s="207"/>
      <c r="AB813" s="7"/>
      <c r="AC813" s="7"/>
      <c r="AD813" s="7"/>
      <c r="AE813" s="7"/>
      <c r="AF813" s="468"/>
    </row>
    <row r="814" ht="16.5" customHeight="1">
      <c r="A814" s="7"/>
      <c r="B814" s="7"/>
      <c r="C814" s="49"/>
      <c r="D814" s="207"/>
      <c r="E814" s="7"/>
      <c r="F814" s="7"/>
      <c r="G814" s="7"/>
      <c r="H814" s="7"/>
      <c r="I814" s="207"/>
      <c r="J814" s="7"/>
      <c r="K814" s="207"/>
      <c r="L814" s="7"/>
      <c r="M814" s="207"/>
      <c r="N814" s="7"/>
      <c r="O814" s="207"/>
      <c r="P814" s="7"/>
      <c r="Q814" s="7"/>
      <c r="R814" s="7"/>
      <c r="S814" s="7"/>
      <c r="T814" s="7"/>
      <c r="U814" s="7"/>
      <c r="V814" s="7"/>
      <c r="W814" s="207"/>
      <c r="X814" s="7"/>
      <c r="Y814" s="207"/>
      <c r="Z814" s="7"/>
      <c r="AA814" s="207"/>
      <c r="AB814" s="7"/>
      <c r="AC814" s="7"/>
      <c r="AD814" s="7"/>
      <c r="AE814" s="7"/>
      <c r="AF814" s="468"/>
    </row>
    <row r="815" ht="16.5" customHeight="1">
      <c r="A815" s="7"/>
      <c r="B815" s="7"/>
      <c r="C815" s="49"/>
      <c r="D815" s="207"/>
      <c r="E815" s="7"/>
      <c r="F815" s="7"/>
      <c r="G815" s="7"/>
      <c r="H815" s="7"/>
      <c r="I815" s="207"/>
      <c r="J815" s="7"/>
      <c r="K815" s="207"/>
      <c r="L815" s="7"/>
      <c r="M815" s="207"/>
      <c r="N815" s="7"/>
      <c r="O815" s="207"/>
      <c r="P815" s="7"/>
      <c r="Q815" s="7"/>
      <c r="R815" s="7"/>
      <c r="S815" s="7"/>
      <c r="T815" s="7"/>
      <c r="U815" s="7"/>
      <c r="V815" s="7"/>
      <c r="W815" s="207"/>
      <c r="X815" s="7"/>
      <c r="Y815" s="207"/>
      <c r="Z815" s="7"/>
      <c r="AA815" s="207"/>
      <c r="AB815" s="7"/>
      <c r="AC815" s="7"/>
      <c r="AD815" s="7"/>
      <c r="AE815" s="7"/>
      <c r="AF815" s="468"/>
    </row>
    <row r="816" ht="16.5" customHeight="1">
      <c r="A816" s="7"/>
      <c r="B816" s="7"/>
      <c r="C816" s="49"/>
      <c r="D816" s="207"/>
      <c r="E816" s="7"/>
      <c r="F816" s="7"/>
      <c r="G816" s="7"/>
      <c r="H816" s="7"/>
      <c r="I816" s="207"/>
      <c r="J816" s="7"/>
      <c r="K816" s="207"/>
      <c r="L816" s="7"/>
      <c r="M816" s="207"/>
      <c r="N816" s="7"/>
      <c r="O816" s="207"/>
      <c r="P816" s="7"/>
      <c r="Q816" s="7"/>
      <c r="R816" s="7"/>
      <c r="S816" s="7"/>
      <c r="T816" s="7"/>
      <c r="U816" s="7"/>
      <c r="V816" s="7"/>
      <c r="W816" s="207"/>
      <c r="X816" s="7"/>
      <c r="Y816" s="207"/>
      <c r="Z816" s="7"/>
      <c r="AA816" s="207"/>
      <c r="AB816" s="7"/>
      <c r="AC816" s="7"/>
      <c r="AD816" s="7"/>
      <c r="AE816" s="7"/>
      <c r="AF816" s="468"/>
    </row>
    <row r="817" ht="16.5" customHeight="1">
      <c r="A817" s="7"/>
      <c r="B817" s="7"/>
      <c r="C817" s="49"/>
      <c r="D817" s="207"/>
      <c r="E817" s="7"/>
      <c r="F817" s="7"/>
      <c r="G817" s="7"/>
      <c r="H817" s="7"/>
      <c r="I817" s="207"/>
      <c r="J817" s="7"/>
      <c r="K817" s="207"/>
      <c r="L817" s="7"/>
      <c r="M817" s="207"/>
      <c r="N817" s="7"/>
      <c r="O817" s="207"/>
      <c r="P817" s="7"/>
      <c r="Q817" s="7"/>
      <c r="R817" s="7"/>
      <c r="S817" s="7"/>
      <c r="T817" s="7"/>
      <c r="U817" s="7"/>
      <c r="V817" s="7"/>
      <c r="W817" s="207"/>
      <c r="X817" s="7"/>
      <c r="Y817" s="207"/>
      <c r="Z817" s="7"/>
      <c r="AA817" s="207"/>
      <c r="AB817" s="7"/>
      <c r="AC817" s="7"/>
      <c r="AD817" s="7"/>
      <c r="AE817" s="7"/>
      <c r="AF817" s="468"/>
    </row>
    <row r="818" ht="16.5" customHeight="1">
      <c r="A818" s="7"/>
      <c r="B818" s="7"/>
      <c r="C818" s="49"/>
      <c r="D818" s="207"/>
      <c r="E818" s="7"/>
      <c r="F818" s="7"/>
      <c r="G818" s="7"/>
      <c r="H818" s="7"/>
      <c r="I818" s="207"/>
      <c r="J818" s="7"/>
      <c r="K818" s="207"/>
      <c r="L818" s="7"/>
      <c r="M818" s="207"/>
      <c r="N818" s="7"/>
      <c r="O818" s="207"/>
      <c r="P818" s="7"/>
      <c r="Q818" s="7"/>
      <c r="R818" s="7"/>
      <c r="S818" s="7"/>
      <c r="T818" s="7"/>
      <c r="U818" s="7"/>
      <c r="V818" s="7"/>
      <c r="W818" s="207"/>
      <c r="X818" s="7"/>
      <c r="Y818" s="207"/>
      <c r="Z818" s="7"/>
      <c r="AA818" s="207"/>
      <c r="AB818" s="7"/>
      <c r="AC818" s="7"/>
      <c r="AD818" s="7"/>
      <c r="AE818" s="7"/>
      <c r="AF818" s="468"/>
    </row>
    <row r="819" ht="16.5" customHeight="1">
      <c r="A819" s="7"/>
      <c r="B819" s="7"/>
      <c r="C819" s="49"/>
      <c r="D819" s="207"/>
      <c r="E819" s="7"/>
      <c r="F819" s="7"/>
      <c r="G819" s="7"/>
      <c r="H819" s="7"/>
      <c r="I819" s="207"/>
      <c r="J819" s="7"/>
      <c r="K819" s="207"/>
      <c r="L819" s="7"/>
      <c r="M819" s="207"/>
      <c r="N819" s="7"/>
      <c r="O819" s="207"/>
      <c r="P819" s="7"/>
      <c r="Q819" s="7"/>
      <c r="R819" s="7"/>
      <c r="S819" s="7"/>
      <c r="T819" s="7"/>
      <c r="U819" s="7"/>
      <c r="V819" s="7"/>
      <c r="W819" s="207"/>
      <c r="X819" s="7"/>
      <c r="Y819" s="207"/>
      <c r="Z819" s="7"/>
      <c r="AA819" s="207"/>
      <c r="AB819" s="7"/>
      <c r="AC819" s="7"/>
      <c r="AD819" s="7"/>
      <c r="AE819" s="7"/>
      <c r="AF819" s="468"/>
    </row>
    <row r="820" ht="16.5" customHeight="1">
      <c r="A820" s="7"/>
      <c r="B820" s="7"/>
      <c r="C820" s="49"/>
      <c r="D820" s="207"/>
      <c r="E820" s="7"/>
      <c r="F820" s="7"/>
      <c r="G820" s="7"/>
      <c r="H820" s="7"/>
      <c r="I820" s="207"/>
      <c r="J820" s="7"/>
      <c r="K820" s="207"/>
      <c r="L820" s="7"/>
      <c r="M820" s="207"/>
      <c r="N820" s="7"/>
      <c r="O820" s="207"/>
      <c r="P820" s="7"/>
      <c r="Q820" s="7"/>
      <c r="R820" s="7"/>
      <c r="S820" s="7"/>
      <c r="T820" s="7"/>
      <c r="U820" s="7"/>
      <c r="V820" s="7"/>
      <c r="W820" s="207"/>
      <c r="X820" s="7"/>
      <c r="Y820" s="207"/>
      <c r="Z820" s="7"/>
      <c r="AA820" s="207"/>
      <c r="AB820" s="7"/>
      <c r="AC820" s="7"/>
      <c r="AD820" s="7"/>
      <c r="AE820" s="7"/>
      <c r="AF820" s="468"/>
    </row>
    <row r="821" ht="16.5" customHeight="1">
      <c r="A821" s="7"/>
      <c r="B821" s="7"/>
      <c r="C821" s="49"/>
      <c r="D821" s="207"/>
      <c r="E821" s="7"/>
      <c r="F821" s="7"/>
      <c r="G821" s="7"/>
      <c r="H821" s="7"/>
      <c r="I821" s="207"/>
      <c r="J821" s="7"/>
      <c r="K821" s="207"/>
      <c r="L821" s="7"/>
      <c r="M821" s="207"/>
      <c r="N821" s="7"/>
      <c r="O821" s="207"/>
      <c r="P821" s="7"/>
      <c r="Q821" s="7"/>
      <c r="R821" s="7"/>
      <c r="S821" s="7"/>
      <c r="T821" s="7"/>
      <c r="U821" s="7"/>
      <c r="V821" s="7"/>
      <c r="W821" s="207"/>
      <c r="X821" s="7"/>
      <c r="Y821" s="207"/>
      <c r="Z821" s="7"/>
      <c r="AA821" s="207"/>
      <c r="AB821" s="7"/>
      <c r="AC821" s="7"/>
      <c r="AD821" s="7"/>
      <c r="AE821" s="7"/>
      <c r="AF821" s="468"/>
    </row>
    <row r="822" ht="16.5" customHeight="1">
      <c r="A822" s="7"/>
      <c r="B822" s="7"/>
      <c r="C822" s="49"/>
      <c r="D822" s="207"/>
      <c r="E822" s="7"/>
      <c r="F822" s="7"/>
      <c r="G822" s="7"/>
      <c r="H822" s="7"/>
      <c r="I822" s="207"/>
      <c r="J822" s="7"/>
      <c r="K822" s="207"/>
      <c r="L822" s="7"/>
      <c r="M822" s="207"/>
      <c r="N822" s="7"/>
      <c r="O822" s="207"/>
      <c r="P822" s="7"/>
      <c r="Q822" s="7"/>
      <c r="R822" s="7"/>
      <c r="S822" s="7"/>
      <c r="T822" s="7"/>
      <c r="U822" s="7"/>
      <c r="V822" s="7"/>
      <c r="W822" s="207"/>
      <c r="X822" s="7"/>
      <c r="Y822" s="207"/>
      <c r="Z822" s="7"/>
      <c r="AA822" s="207"/>
      <c r="AB822" s="7"/>
      <c r="AC822" s="7"/>
      <c r="AD822" s="7"/>
      <c r="AE822" s="7"/>
      <c r="AF822" s="468"/>
    </row>
    <row r="823" ht="16.5" customHeight="1">
      <c r="A823" s="7"/>
      <c r="B823" s="7"/>
      <c r="C823" s="49"/>
      <c r="D823" s="207"/>
      <c r="E823" s="7"/>
      <c r="F823" s="7"/>
      <c r="G823" s="7"/>
      <c r="H823" s="7"/>
      <c r="I823" s="207"/>
      <c r="J823" s="7"/>
      <c r="K823" s="207"/>
      <c r="L823" s="7"/>
      <c r="M823" s="207"/>
      <c r="N823" s="7"/>
      <c r="O823" s="207"/>
      <c r="P823" s="7"/>
      <c r="Q823" s="7"/>
      <c r="R823" s="7"/>
      <c r="S823" s="7"/>
      <c r="T823" s="7"/>
      <c r="U823" s="7"/>
      <c r="V823" s="7"/>
      <c r="W823" s="207"/>
      <c r="X823" s="7"/>
      <c r="Y823" s="207"/>
      <c r="Z823" s="7"/>
      <c r="AA823" s="207"/>
      <c r="AB823" s="7"/>
      <c r="AC823" s="7"/>
      <c r="AD823" s="7"/>
      <c r="AE823" s="7"/>
      <c r="AF823" s="468"/>
    </row>
    <row r="824" ht="16.5" customHeight="1">
      <c r="A824" s="7"/>
      <c r="B824" s="7"/>
      <c r="C824" s="49"/>
      <c r="D824" s="207"/>
      <c r="E824" s="7"/>
      <c r="F824" s="7"/>
      <c r="G824" s="7"/>
      <c r="H824" s="7"/>
      <c r="I824" s="207"/>
      <c r="J824" s="7"/>
      <c r="K824" s="207"/>
      <c r="L824" s="7"/>
      <c r="M824" s="207"/>
      <c r="N824" s="7"/>
      <c r="O824" s="207"/>
      <c r="P824" s="7"/>
      <c r="Q824" s="7"/>
      <c r="R824" s="7"/>
      <c r="S824" s="7"/>
      <c r="T824" s="7"/>
      <c r="U824" s="7"/>
      <c r="V824" s="7"/>
      <c r="W824" s="207"/>
      <c r="X824" s="7"/>
      <c r="Y824" s="207"/>
      <c r="Z824" s="7"/>
      <c r="AA824" s="207"/>
      <c r="AB824" s="7"/>
      <c r="AC824" s="7"/>
      <c r="AD824" s="7"/>
      <c r="AE824" s="7"/>
      <c r="AF824" s="468"/>
    </row>
    <row r="825" ht="16.5" customHeight="1">
      <c r="A825" s="7"/>
      <c r="B825" s="7"/>
      <c r="C825" s="49"/>
      <c r="D825" s="207"/>
      <c r="E825" s="7"/>
      <c r="F825" s="7"/>
      <c r="G825" s="7"/>
      <c r="H825" s="7"/>
      <c r="I825" s="207"/>
      <c r="J825" s="7"/>
      <c r="K825" s="207"/>
      <c r="L825" s="7"/>
      <c r="M825" s="207"/>
      <c r="N825" s="7"/>
      <c r="O825" s="207"/>
      <c r="P825" s="7"/>
      <c r="Q825" s="7"/>
      <c r="R825" s="7"/>
      <c r="S825" s="7"/>
      <c r="T825" s="7"/>
      <c r="U825" s="7"/>
      <c r="V825" s="7"/>
      <c r="W825" s="207"/>
      <c r="X825" s="7"/>
      <c r="Y825" s="207"/>
      <c r="Z825" s="7"/>
      <c r="AA825" s="207"/>
      <c r="AB825" s="7"/>
      <c r="AC825" s="7"/>
      <c r="AD825" s="7"/>
      <c r="AE825" s="7"/>
      <c r="AF825" s="468"/>
    </row>
    <row r="826" ht="16.5" customHeight="1">
      <c r="A826" s="7"/>
      <c r="B826" s="7"/>
      <c r="C826" s="49"/>
      <c r="D826" s="207"/>
      <c r="E826" s="7"/>
      <c r="F826" s="7"/>
      <c r="G826" s="7"/>
      <c r="H826" s="7"/>
      <c r="I826" s="207"/>
      <c r="J826" s="7"/>
      <c r="K826" s="207"/>
      <c r="L826" s="7"/>
      <c r="M826" s="207"/>
      <c r="N826" s="7"/>
      <c r="O826" s="207"/>
      <c r="P826" s="7"/>
      <c r="Q826" s="7"/>
      <c r="R826" s="7"/>
      <c r="S826" s="7"/>
      <c r="T826" s="7"/>
      <c r="U826" s="7"/>
      <c r="V826" s="7"/>
      <c r="W826" s="207"/>
      <c r="X826" s="7"/>
      <c r="Y826" s="207"/>
      <c r="Z826" s="7"/>
      <c r="AA826" s="207"/>
      <c r="AB826" s="7"/>
      <c r="AC826" s="7"/>
      <c r="AD826" s="7"/>
      <c r="AE826" s="7"/>
      <c r="AF826" s="468"/>
    </row>
    <row r="827" ht="16.5" customHeight="1">
      <c r="A827" s="7"/>
      <c r="B827" s="7"/>
      <c r="C827" s="49"/>
      <c r="D827" s="207"/>
      <c r="E827" s="7"/>
      <c r="F827" s="7"/>
      <c r="G827" s="7"/>
      <c r="H827" s="7"/>
      <c r="I827" s="207"/>
      <c r="J827" s="7"/>
      <c r="K827" s="207"/>
      <c r="L827" s="7"/>
      <c r="M827" s="207"/>
      <c r="N827" s="7"/>
      <c r="O827" s="207"/>
      <c r="P827" s="7"/>
      <c r="Q827" s="7"/>
      <c r="R827" s="7"/>
      <c r="S827" s="7"/>
      <c r="T827" s="7"/>
      <c r="U827" s="7"/>
      <c r="V827" s="7"/>
      <c r="W827" s="207"/>
      <c r="X827" s="7"/>
      <c r="Y827" s="207"/>
      <c r="Z827" s="7"/>
      <c r="AA827" s="207"/>
      <c r="AB827" s="7"/>
      <c r="AC827" s="7"/>
      <c r="AD827" s="7"/>
      <c r="AE827" s="7"/>
      <c r="AF827" s="468"/>
    </row>
    <row r="828" ht="16.5" customHeight="1">
      <c r="A828" s="7"/>
      <c r="B828" s="7"/>
      <c r="C828" s="49"/>
      <c r="D828" s="207"/>
      <c r="E828" s="7"/>
      <c r="F828" s="7"/>
      <c r="G828" s="7"/>
      <c r="H828" s="7"/>
      <c r="I828" s="207"/>
      <c r="J828" s="7"/>
      <c r="K828" s="207"/>
      <c r="L828" s="7"/>
      <c r="M828" s="207"/>
      <c r="N828" s="7"/>
      <c r="O828" s="207"/>
      <c r="P828" s="7"/>
      <c r="Q828" s="7"/>
      <c r="R828" s="7"/>
      <c r="S828" s="7"/>
      <c r="T828" s="7"/>
      <c r="U828" s="7"/>
      <c r="V828" s="7"/>
      <c r="W828" s="207"/>
      <c r="X828" s="7"/>
      <c r="Y828" s="207"/>
      <c r="Z828" s="7"/>
      <c r="AA828" s="207"/>
      <c r="AB828" s="7"/>
      <c r="AC828" s="7"/>
      <c r="AD828" s="7"/>
      <c r="AE828" s="7"/>
      <c r="AF828" s="468"/>
    </row>
    <row r="829" ht="16.5" customHeight="1">
      <c r="A829" s="7"/>
      <c r="B829" s="7"/>
      <c r="C829" s="49"/>
      <c r="D829" s="207"/>
      <c r="E829" s="7"/>
      <c r="F829" s="7"/>
      <c r="G829" s="7"/>
      <c r="H829" s="7"/>
      <c r="I829" s="207"/>
      <c r="J829" s="7"/>
      <c r="K829" s="207"/>
      <c r="L829" s="7"/>
      <c r="M829" s="207"/>
      <c r="N829" s="7"/>
      <c r="O829" s="207"/>
      <c r="P829" s="7"/>
      <c r="Q829" s="7"/>
      <c r="R829" s="7"/>
      <c r="S829" s="7"/>
      <c r="T829" s="7"/>
      <c r="U829" s="7"/>
      <c r="V829" s="7"/>
      <c r="W829" s="207"/>
      <c r="X829" s="7"/>
      <c r="Y829" s="207"/>
      <c r="Z829" s="7"/>
      <c r="AA829" s="207"/>
      <c r="AB829" s="7"/>
      <c r="AC829" s="7"/>
      <c r="AD829" s="7"/>
      <c r="AE829" s="7"/>
      <c r="AF829" s="468"/>
    </row>
    <row r="830" ht="16.5" customHeight="1">
      <c r="A830" s="7"/>
      <c r="B830" s="7"/>
      <c r="C830" s="49"/>
      <c r="D830" s="207"/>
      <c r="E830" s="7"/>
      <c r="F830" s="7"/>
      <c r="G830" s="7"/>
      <c r="H830" s="7"/>
      <c r="I830" s="207"/>
      <c r="J830" s="7"/>
      <c r="K830" s="207"/>
      <c r="L830" s="7"/>
      <c r="M830" s="207"/>
      <c r="N830" s="7"/>
      <c r="O830" s="207"/>
      <c r="P830" s="7"/>
      <c r="Q830" s="7"/>
      <c r="R830" s="7"/>
      <c r="S830" s="7"/>
      <c r="T830" s="7"/>
      <c r="U830" s="7"/>
      <c r="V830" s="7"/>
      <c r="W830" s="207"/>
      <c r="X830" s="7"/>
      <c r="Y830" s="207"/>
      <c r="Z830" s="7"/>
      <c r="AA830" s="207"/>
      <c r="AB830" s="7"/>
      <c r="AC830" s="7"/>
      <c r="AD830" s="7"/>
      <c r="AE830" s="7"/>
      <c r="AF830" s="468"/>
    </row>
    <row r="831" ht="16.5" customHeight="1">
      <c r="A831" s="7"/>
      <c r="B831" s="7"/>
      <c r="C831" s="49"/>
      <c r="D831" s="207"/>
      <c r="E831" s="7"/>
      <c r="F831" s="7"/>
      <c r="G831" s="7"/>
      <c r="H831" s="7"/>
      <c r="I831" s="207"/>
      <c r="J831" s="7"/>
      <c r="K831" s="207"/>
      <c r="L831" s="7"/>
      <c r="M831" s="207"/>
      <c r="N831" s="7"/>
      <c r="O831" s="207"/>
      <c r="P831" s="7"/>
      <c r="Q831" s="7"/>
      <c r="R831" s="7"/>
      <c r="S831" s="7"/>
      <c r="T831" s="7"/>
      <c r="U831" s="7"/>
      <c r="V831" s="7"/>
      <c r="W831" s="207"/>
      <c r="X831" s="7"/>
      <c r="Y831" s="207"/>
      <c r="Z831" s="7"/>
      <c r="AA831" s="207"/>
      <c r="AB831" s="7"/>
      <c r="AC831" s="7"/>
      <c r="AD831" s="7"/>
      <c r="AE831" s="7"/>
      <c r="AF831" s="468"/>
    </row>
    <row r="832" ht="16.5" customHeight="1">
      <c r="A832" s="7"/>
      <c r="B832" s="7"/>
      <c r="C832" s="49"/>
      <c r="D832" s="207"/>
      <c r="E832" s="7"/>
      <c r="F832" s="7"/>
      <c r="G832" s="7"/>
      <c r="H832" s="7"/>
      <c r="I832" s="207"/>
      <c r="J832" s="7"/>
      <c r="K832" s="207"/>
      <c r="L832" s="7"/>
      <c r="M832" s="207"/>
      <c r="N832" s="7"/>
      <c r="O832" s="207"/>
      <c r="P832" s="7"/>
      <c r="Q832" s="7"/>
      <c r="R832" s="7"/>
      <c r="S832" s="7"/>
      <c r="T832" s="7"/>
      <c r="U832" s="7"/>
      <c r="V832" s="7"/>
      <c r="W832" s="207"/>
      <c r="X832" s="7"/>
      <c r="Y832" s="207"/>
      <c r="Z832" s="7"/>
      <c r="AA832" s="207"/>
      <c r="AB832" s="7"/>
      <c r="AC832" s="7"/>
      <c r="AD832" s="7"/>
      <c r="AE832" s="7"/>
      <c r="AF832" s="468"/>
    </row>
    <row r="833" ht="16.5" customHeight="1">
      <c r="A833" s="7"/>
      <c r="B833" s="7"/>
      <c r="C833" s="49"/>
      <c r="D833" s="207"/>
      <c r="E833" s="7"/>
      <c r="F833" s="7"/>
      <c r="G833" s="7"/>
      <c r="H833" s="7"/>
      <c r="I833" s="207"/>
      <c r="J833" s="7"/>
      <c r="K833" s="207"/>
      <c r="L833" s="7"/>
      <c r="M833" s="207"/>
      <c r="N833" s="7"/>
      <c r="O833" s="207"/>
      <c r="P833" s="7"/>
      <c r="Q833" s="7"/>
      <c r="R833" s="7"/>
      <c r="S833" s="7"/>
      <c r="T833" s="7"/>
      <c r="U833" s="7"/>
      <c r="V833" s="7"/>
      <c r="W833" s="207"/>
      <c r="X833" s="7"/>
      <c r="Y833" s="207"/>
      <c r="Z833" s="7"/>
      <c r="AA833" s="207"/>
      <c r="AB833" s="7"/>
      <c r="AC833" s="7"/>
      <c r="AD833" s="7"/>
      <c r="AE833" s="7"/>
      <c r="AF833" s="468"/>
    </row>
    <row r="834" ht="16.5" customHeight="1">
      <c r="A834" s="7"/>
      <c r="B834" s="7"/>
      <c r="C834" s="49"/>
      <c r="D834" s="207"/>
      <c r="E834" s="7"/>
      <c r="F834" s="7"/>
      <c r="G834" s="7"/>
      <c r="H834" s="7"/>
      <c r="I834" s="207"/>
      <c r="J834" s="7"/>
      <c r="K834" s="207"/>
      <c r="L834" s="7"/>
      <c r="M834" s="207"/>
      <c r="N834" s="7"/>
      <c r="O834" s="207"/>
      <c r="P834" s="7"/>
      <c r="Q834" s="7"/>
      <c r="R834" s="7"/>
      <c r="S834" s="7"/>
      <c r="T834" s="7"/>
      <c r="U834" s="7"/>
      <c r="V834" s="7"/>
      <c r="W834" s="207"/>
      <c r="X834" s="7"/>
      <c r="Y834" s="207"/>
      <c r="Z834" s="7"/>
      <c r="AA834" s="207"/>
      <c r="AB834" s="7"/>
      <c r="AC834" s="7"/>
      <c r="AD834" s="7"/>
      <c r="AE834" s="7"/>
      <c r="AF834" s="468"/>
    </row>
    <row r="835" ht="16.5" customHeight="1">
      <c r="A835" s="7"/>
      <c r="B835" s="7"/>
      <c r="C835" s="49"/>
      <c r="D835" s="207"/>
      <c r="E835" s="7"/>
      <c r="F835" s="7"/>
      <c r="G835" s="7"/>
      <c r="H835" s="7"/>
      <c r="I835" s="207"/>
      <c r="J835" s="7"/>
      <c r="K835" s="207"/>
      <c r="L835" s="7"/>
      <c r="M835" s="207"/>
      <c r="N835" s="7"/>
      <c r="O835" s="207"/>
      <c r="P835" s="7"/>
      <c r="Q835" s="7"/>
      <c r="R835" s="7"/>
      <c r="S835" s="7"/>
      <c r="T835" s="7"/>
      <c r="U835" s="7"/>
      <c r="V835" s="7"/>
      <c r="W835" s="207"/>
      <c r="X835" s="7"/>
      <c r="Y835" s="207"/>
      <c r="Z835" s="7"/>
      <c r="AA835" s="207"/>
      <c r="AB835" s="7"/>
      <c r="AC835" s="7"/>
      <c r="AD835" s="7"/>
      <c r="AE835" s="7"/>
      <c r="AF835" s="468"/>
    </row>
    <row r="836" ht="16.5" customHeight="1">
      <c r="A836" s="7"/>
      <c r="B836" s="7"/>
      <c r="C836" s="49"/>
      <c r="D836" s="207"/>
      <c r="E836" s="7"/>
      <c r="F836" s="7"/>
      <c r="G836" s="7"/>
      <c r="H836" s="7"/>
      <c r="I836" s="207"/>
      <c r="J836" s="7"/>
      <c r="K836" s="207"/>
      <c r="L836" s="7"/>
      <c r="M836" s="207"/>
      <c r="N836" s="7"/>
      <c r="O836" s="207"/>
      <c r="P836" s="7"/>
      <c r="Q836" s="7"/>
      <c r="R836" s="7"/>
      <c r="S836" s="7"/>
      <c r="T836" s="7"/>
      <c r="U836" s="7"/>
      <c r="V836" s="7"/>
      <c r="W836" s="207"/>
      <c r="X836" s="7"/>
      <c r="Y836" s="207"/>
      <c r="Z836" s="7"/>
      <c r="AA836" s="207"/>
      <c r="AB836" s="7"/>
      <c r="AC836" s="7"/>
      <c r="AD836" s="7"/>
      <c r="AE836" s="7"/>
      <c r="AF836" s="468"/>
    </row>
    <row r="837" ht="16.5" customHeight="1">
      <c r="A837" s="7"/>
      <c r="B837" s="7"/>
      <c r="C837" s="49"/>
      <c r="D837" s="207"/>
      <c r="E837" s="7"/>
      <c r="F837" s="7"/>
      <c r="G837" s="7"/>
      <c r="H837" s="7"/>
      <c r="I837" s="207"/>
      <c r="J837" s="7"/>
      <c r="K837" s="207"/>
      <c r="L837" s="7"/>
      <c r="M837" s="207"/>
      <c r="N837" s="7"/>
      <c r="O837" s="207"/>
      <c r="P837" s="7"/>
      <c r="Q837" s="7"/>
      <c r="R837" s="7"/>
      <c r="S837" s="7"/>
      <c r="T837" s="7"/>
      <c r="U837" s="7"/>
      <c r="V837" s="7"/>
      <c r="W837" s="207"/>
      <c r="X837" s="7"/>
      <c r="Y837" s="207"/>
      <c r="Z837" s="7"/>
      <c r="AA837" s="207"/>
      <c r="AB837" s="7"/>
      <c r="AC837" s="7"/>
      <c r="AD837" s="7"/>
      <c r="AE837" s="7"/>
      <c r="AF837" s="468"/>
    </row>
    <row r="838" ht="16.5" customHeight="1">
      <c r="A838" s="7"/>
      <c r="B838" s="7"/>
      <c r="C838" s="49"/>
      <c r="D838" s="207"/>
      <c r="E838" s="7"/>
      <c r="F838" s="7"/>
      <c r="G838" s="7"/>
      <c r="H838" s="7"/>
      <c r="I838" s="207"/>
      <c r="J838" s="7"/>
      <c r="K838" s="207"/>
      <c r="L838" s="7"/>
      <c r="M838" s="207"/>
      <c r="N838" s="7"/>
      <c r="O838" s="207"/>
      <c r="P838" s="7"/>
      <c r="Q838" s="7"/>
      <c r="R838" s="7"/>
      <c r="S838" s="7"/>
      <c r="T838" s="7"/>
      <c r="U838" s="7"/>
      <c r="V838" s="7"/>
      <c r="W838" s="207"/>
      <c r="X838" s="7"/>
      <c r="Y838" s="207"/>
      <c r="Z838" s="7"/>
      <c r="AA838" s="207"/>
      <c r="AB838" s="7"/>
      <c r="AC838" s="7"/>
      <c r="AD838" s="7"/>
      <c r="AE838" s="7"/>
      <c r="AF838" s="468"/>
    </row>
    <row r="839" ht="16.5" customHeight="1">
      <c r="A839" s="7"/>
      <c r="B839" s="7"/>
      <c r="C839" s="49"/>
      <c r="D839" s="207"/>
      <c r="E839" s="7"/>
      <c r="F839" s="7"/>
      <c r="G839" s="7"/>
      <c r="H839" s="7"/>
      <c r="I839" s="207"/>
      <c r="J839" s="7"/>
      <c r="K839" s="207"/>
      <c r="L839" s="7"/>
      <c r="M839" s="207"/>
      <c r="N839" s="7"/>
      <c r="O839" s="207"/>
      <c r="P839" s="7"/>
      <c r="Q839" s="7"/>
      <c r="R839" s="7"/>
      <c r="S839" s="7"/>
      <c r="T839" s="7"/>
      <c r="U839" s="7"/>
      <c r="V839" s="7"/>
      <c r="W839" s="207"/>
      <c r="X839" s="7"/>
      <c r="Y839" s="207"/>
      <c r="Z839" s="7"/>
      <c r="AA839" s="207"/>
      <c r="AB839" s="7"/>
      <c r="AC839" s="7"/>
      <c r="AD839" s="7"/>
      <c r="AE839" s="7"/>
      <c r="AF839" s="468"/>
    </row>
    <row r="840" ht="16.5" customHeight="1">
      <c r="A840" s="7"/>
      <c r="B840" s="7"/>
      <c r="C840" s="49"/>
      <c r="D840" s="207"/>
      <c r="E840" s="7"/>
      <c r="F840" s="7"/>
      <c r="G840" s="7"/>
      <c r="H840" s="7"/>
      <c r="I840" s="207"/>
      <c r="J840" s="7"/>
      <c r="K840" s="207"/>
      <c r="L840" s="7"/>
      <c r="M840" s="207"/>
      <c r="N840" s="7"/>
      <c r="O840" s="207"/>
      <c r="P840" s="7"/>
      <c r="Q840" s="7"/>
      <c r="R840" s="7"/>
      <c r="S840" s="7"/>
      <c r="T840" s="7"/>
      <c r="U840" s="7"/>
      <c r="V840" s="7"/>
      <c r="W840" s="207"/>
      <c r="X840" s="7"/>
      <c r="Y840" s="207"/>
      <c r="Z840" s="7"/>
      <c r="AA840" s="207"/>
      <c r="AB840" s="7"/>
      <c r="AC840" s="7"/>
      <c r="AD840" s="7"/>
      <c r="AE840" s="7"/>
      <c r="AF840" s="468"/>
    </row>
    <row r="841" ht="16.5" customHeight="1">
      <c r="A841" s="7"/>
      <c r="B841" s="7"/>
      <c r="C841" s="49"/>
      <c r="D841" s="207"/>
      <c r="E841" s="7"/>
      <c r="F841" s="7"/>
      <c r="G841" s="7"/>
      <c r="H841" s="7"/>
      <c r="I841" s="207"/>
      <c r="J841" s="7"/>
      <c r="K841" s="207"/>
      <c r="L841" s="7"/>
      <c r="M841" s="207"/>
      <c r="N841" s="7"/>
      <c r="O841" s="207"/>
      <c r="P841" s="7"/>
      <c r="Q841" s="7"/>
      <c r="R841" s="7"/>
      <c r="S841" s="7"/>
      <c r="T841" s="7"/>
      <c r="U841" s="7"/>
      <c r="V841" s="7"/>
      <c r="W841" s="207"/>
      <c r="X841" s="7"/>
      <c r="Y841" s="207"/>
      <c r="Z841" s="7"/>
      <c r="AA841" s="207"/>
      <c r="AB841" s="7"/>
      <c r="AC841" s="7"/>
      <c r="AD841" s="7"/>
      <c r="AE841" s="7"/>
      <c r="AF841" s="468"/>
    </row>
    <row r="842" ht="16.5" customHeight="1">
      <c r="A842" s="7"/>
      <c r="B842" s="7"/>
      <c r="C842" s="49"/>
      <c r="D842" s="207"/>
      <c r="E842" s="7"/>
      <c r="F842" s="7"/>
      <c r="G842" s="7"/>
      <c r="H842" s="7"/>
      <c r="I842" s="207"/>
      <c r="J842" s="7"/>
      <c r="K842" s="207"/>
      <c r="L842" s="7"/>
      <c r="M842" s="207"/>
      <c r="N842" s="7"/>
      <c r="O842" s="207"/>
      <c r="P842" s="7"/>
      <c r="Q842" s="7"/>
      <c r="R842" s="7"/>
      <c r="S842" s="7"/>
      <c r="T842" s="7"/>
      <c r="U842" s="7"/>
      <c r="V842" s="7"/>
      <c r="W842" s="207"/>
      <c r="X842" s="7"/>
      <c r="Y842" s="207"/>
      <c r="Z842" s="7"/>
      <c r="AA842" s="207"/>
      <c r="AB842" s="7"/>
      <c r="AC842" s="7"/>
      <c r="AD842" s="7"/>
      <c r="AE842" s="7"/>
      <c r="AF842" s="468"/>
    </row>
    <row r="843" ht="16.5" customHeight="1">
      <c r="A843" s="7"/>
      <c r="B843" s="7"/>
      <c r="C843" s="49"/>
      <c r="D843" s="207"/>
      <c r="E843" s="7"/>
      <c r="F843" s="7"/>
      <c r="G843" s="7"/>
      <c r="H843" s="7"/>
      <c r="I843" s="207"/>
      <c r="J843" s="7"/>
      <c r="K843" s="207"/>
      <c r="L843" s="7"/>
      <c r="M843" s="207"/>
      <c r="N843" s="7"/>
      <c r="O843" s="207"/>
      <c r="P843" s="7"/>
      <c r="Q843" s="7"/>
      <c r="R843" s="7"/>
      <c r="S843" s="7"/>
      <c r="T843" s="7"/>
      <c r="U843" s="7"/>
      <c r="V843" s="7"/>
      <c r="W843" s="207"/>
      <c r="X843" s="7"/>
      <c r="Y843" s="207"/>
      <c r="Z843" s="7"/>
      <c r="AA843" s="207"/>
      <c r="AB843" s="7"/>
      <c r="AC843" s="7"/>
      <c r="AD843" s="7"/>
      <c r="AE843" s="7"/>
      <c r="AF843" s="468"/>
    </row>
    <row r="844" ht="16.5" customHeight="1">
      <c r="A844" s="7"/>
      <c r="B844" s="7"/>
      <c r="C844" s="49"/>
      <c r="D844" s="207"/>
      <c r="E844" s="7"/>
      <c r="F844" s="7"/>
      <c r="G844" s="7"/>
      <c r="H844" s="7"/>
      <c r="I844" s="207"/>
      <c r="J844" s="7"/>
      <c r="K844" s="207"/>
      <c r="L844" s="7"/>
      <c r="M844" s="207"/>
      <c r="N844" s="7"/>
      <c r="O844" s="207"/>
      <c r="P844" s="7"/>
      <c r="Q844" s="7"/>
      <c r="R844" s="7"/>
      <c r="S844" s="7"/>
      <c r="T844" s="7"/>
      <c r="U844" s="7"/>
      <c r="V844" s="7"/>
      <c r="W844" s="207"/>
      <c r="X844" s="7"/>
      <c r="Y844" s="207"/>
      <c r="Z844" s="7"/>
      <c r="AA844" s="207"/>
      <c r="AB844" s="7"/>
      <c r="AC844" s="7"/>
      <c r="AD844" s="7"/>
      <c r="AE844" s="7"/>
      <c r="AF844" s="468"/>
    </row>
    <row r="845" ht="16.5" customHeight="1">
      <c r="A845" s="7"/>
      <c r="B845" s="7"/>
      <c r="C845" s="49"/>
      <c r="D845" s="207"/>
      <c r="E845" s="7"/>
      <c r="F845" s="7"/>
      <c r="G845" s="7"/>
      <c r="H845" s="7"/>
      <c r="I845" s="207"/>
      <c r="J845" s="7"/>
      <c r="K845" s="207"/>
      <c r="L845" s="7"/>
      <c r="M845" s="207"/>
      <c r="N845" s="7"/>
      <c r="O845" s="207"/>
      <c r="P845" s="7"/>
      <c r="Q845" s="7"/>
      <c r="R845" s="7"/>
      <c r="S845" s="7"/>
      <c r="T845" s="7"/>
      <c r="U845" s="7"/>
      <c r="V845" s="7"/>
      <c r="W845" s="207"/>
      <c r="X845" s="7"/>
      <c r="Y845" s="207"/>
      <c r="Z845" s="7"/>
      <c r="AA845" s="207"/>
      <c r="AB845" s="7"/>
      <c r="AC845" s="7"/>
      <c r="AD845" s="7"/>
      <c r="AE845" s="7"/>
      <c r="AF845" s="468"/>
    </row>
    <row r="846" ht="16.5" customHeight="1">
      <c r="A846" s="7"/>
      <c r="B846" s="7"/>
      <c r="C846" s="49"/>
      <c r="D846" s="207"/>
      <c r="E846" s="7"/>
      <c r="F846" s="7"/>
      <c r="G846" s="7"/>
      <c r="H846" s="7"/>
      <c r="I846" s="207"/>
      <c r="J846" s="7"/>
      <c r="K846" s="207"/>
      <c r="L846" s="7"/>
      <c r="M846" s="207"/>
      <c r="N846" s="7"/>
      <c r="O846" s="207"/>
      <c r="P846" s="7"/>
      <c r="Q846" s="7"/>
      <c r="R846" s="7"/>
      <c r="S846" s="7"/>
      <c r="T846" s="7"/>
      <c r="U846" s="7"/>
      <c r="V846" s="7"/>
      <c r="W846" s="207"/>
      <c r="X846" s="7"/>
      <c r="Y846" s="207"/>
      <c r="Z846" s="7"/>
      <c r="AA846" s="207"/>
      <c r="AB846" s="7"/>
      <c r="AC846" s="7"/>
      <c r="AD846" s="7"/>
      <c r="AE846" s="7"/>
      <c r="AF846" s="468"/>
    </row>
    <row r="847" ht="16.5" customHeight="1">
      <c r="A847" s="7"/>
      <c r="B847" s="7"/>
      <c r="C847" s="49"/>
      <c r="D847" s="207"/>
      <c r="E847" s="7"/>
      <c r="F847" s="7"/>
      <c r="G847" s="7"/>
      <c r="H847" s="7"/>
      <c r="I847" s="207"/>
      <c r="J847" s="7"/>
      <c r="K847" s="207"/>
      <c r="L847" s="7"/>
      <c r="M847" s="207"/>
      <c r="N847" s="7"/>
      <c r="O847" s="207"/>
      <c r="P847" s="7"/>
      <c r="Q847" s="7"/>
      <c r="R847" s="7"/>
      <c r="S847" s="7"/>
      <c r="T847" s="7"/>
      <c r="U847" s="7"/>
      <c r="V847" s="7"/>
      <c r="W847" s="207"/>
      <c r="X847" s="7"/>
      <c r="Y847" s="207"/>
      <c r="Z847" s="7"/>
      <c r="AA847" s="207"/>
      <c r="AB847" s="7"/>
      <c r="AC847" s="7"/>
      <c r="AD847" s="7"/>
      <c r="AE847" s="7"/>
      <c r="AF847" s="468"/>
    </row>
    <row r="848" ht="16.5" customHeight="1">
      <c r="A848" s="7"/>
      <c r="B848" s="7"/>
      <c r="C848" s="49"/>
      <c r="D848" s="207"/>
      <c r="E848" s="7"/>
      <c r="F848" s="7"/>
      <c r="G848" s="7"/>
      <c r="H848" s="7"/>
      <c r="I848" s="207"/>
      <c r="J848" s="7"/>
      <c r="K848" s="207"/>
      <c r="L848" s="7"/>
      <c r="M848" s="207"/>
      <c r="N848" s="7"/>
      <c r="O848" s="207"/>
      <c r="P848" s="7"/>
      <c r="Q848" s="7"/>
      <c r="R848" s="7"/>
      <c r="S848" s="7"/>
      <c r="T848" s="7"/>
      <c r="U848" s="7"/>
      <c r="V848" s="7"/>
      <c r="W848" s="207"/>
      <c r="X848" s="7"/>
      <c r="Y848" s="207"/>
      <c r="Z848" s="7"/>
      <c r="AA848" s="207"/>
      <c r="AB848" s="7"/>
      <c r="AC848" s="7"/>
      <c r="AD848" s="7"/>
      <c r="AE848" s="7"/>
      <c r="AF848" s="468"/>
    </row>
    <row r="849" ht="16.5" customHeight="1">
      <c r="A849" s="7"/>
      <c r="B849" s="7"/>
      <c r="C849" s="49"/>
      <c r="D849" s="207"/>
      <c r="E849" s="7"/>
      <c r="F849" s="7"/>
      <c r="G849" s="7"/>
      <c r="H849" s="7"/>
      <c r="I849" s="207"/>
      <c r="J849" s="7"/>
      <c r="K849" s="207"/>
      <c r="L849" s="7"/>
      <c r="M849" s="207"/>
      <c r="N849" s="7"/>
      <c r="O849" s="207"/>
      <c r="P849" s="7"/>
      <c r="Q849" s="7"/>
      <c r="R849" s="7"/>
      <c r="S849" s="7"/>
      <c r="T849" s="7"/>
      <c r="U849" s="7"/>
      <c r="V849" s="7"/>
      <c r="W849" s="207"/>
      <c r="X849" s="7"/>
      <c r="Y849" s="207"/>
      <c r="Z849" s="7"/>
      <c r="AA849" s="207"/>
      <c r="AB849" s="7"/>
      <c r="AC849" s="7"/>
      <c r="AD849" s="7"/>
      <c r="AE849" s="7"/>
      <c r="AF849" s="468"/>
    </row>
    <row r="850" ht="16.5" customHeight="1">
      <c r="A850" s="7"/>
      <c r="B850" s="7"/>
      <c r="C850" s="49"/>
      <c r="D850" s="207"/>
      <c r="E850" s="7"/>
      <c r="F850" s="7"/>
      <c r="G850" s="7"/>
      <c r="H850" s="7"/>
      <c r="I850" s="207"/>
      <c r="J850" s="7"/>
      <c r="K850" s="207"/>
      <c r="L850" s="7"/>
      <c r="M850" s="207"/>
      <c r="N850" s="7"/>
      <c r="O850" s="207"/>
      <c r="P850" s="7"/>
      <c r="Q850" s="7"/>
      <c r="R850" s="7"/>
      <c r="S850" s="7"/>
      <c r="T850" s="7"/>
      <c r="U850" s="7"/>
      <c r="V850" s="7"/>
      <c r="W850" s="207"/>
      <c r="X850" s="7"/>
      <c r="Y850" s="207"/>
      <c r="Z850" s="7"/>
      <c r="AA850" s="207"/>
      <c r="AB850" s="7"/>
      <c r="AC850" s="7"/>
      <c r="AD850" s="7"/>
      <c r="AE850" s="7"/>
      <c r="AF850" s="468"/>
    </row>
    <row r="851" ht="16.5" customHeight="1">
      <c r="A851" s="7"/>
      <c r="B851" s="7"/>
      <c r="C851" s="49"/>
      <c r="D851" s="207"/>
      <c r="E851" s="7"/>
      <c r="F851" s="7"/>
      <c r="G851" s="7"/>
      <c r="H851" s="7"/>
      <c r="I851" s="207"/>
      <c r="J851" s="7"/>
      <c r="K851" s="207"/>
      <c r="L851" s="7"/>
      <c r="M851" s="207"/>
      <c r="N851" s="7"/>
      <c r="O851" s="207"/>
      <c r="P851" s="7"/>
      <c r="Q851" s="7"/>
      <c r="R851" s="7"/>
      <c r="S851" s="7"/>
      <c r="T851" s="7"/>
      <c r="U851" s="7"/>
      <c r="V851" s="7"/>
      <c r="W851" s="207"/>
      <c r="X851" s="7"/>
      <c r="Y851" s="207"/>
      <c r="Z851" s="7"/>
      <c r="AA851" s="207"/>
      <c r="AB851" s="7"/>
      <c r="AC851" s="7"/>
      <c r="AD851" s="7"/>
      <c r="AE851" s="7"/>
      <c r="AF851" s="468"/>
    </row>
    <row r="852" ht="16.5" customHeight="1">
      <c r="A852" s="7"/>
      <c r="B852" s="7"/>
      <c r="C852" s="49"/>
      <c r="D852" s="207"/>
      <c r="E852" s="7"/>
      <c r="F852" s="7"/>
      <c r="G852" s="7"/>
      <c r="H852" s="7"/>
      <c r="I852" s="207"/>
      <c r="J852" s="7"/>
      <c r="K852" s="207"/>
      <c r="L852" s="7"/>
      <c r="M852" s="207"/>
      <c r="N852" s="7"/>
      <c r="O852" s="207"/>
      <c r="P852" s="7"/>
      <c r="Q852" s="7"/>
      <c r="R852" s="7"/>
      <c r="S852" s="7"/>
      <c r="T852" s="7"/>
      <c r="U852" s="7"/>
      <c r="V852" s="7"/>
      <c r="W852" s="207"/>
      <c r="X852" s="7"/>
      <c r="Y852" s="207"/>
      <c r="Z852" s="7"/>
      <c r="AA852" s="207"/>
      <c r="AB852" s="7"/>
      <c r="AC852" s="7"/>
      <c r="AD852" s="7"/>
      <c r="AE852" s="7"/>
      <c r="AF852" s="468"/>
    </row>
    <row r="853" ht="16.5" customHeight="1">
      <c r="A853" s="7"/>
      <c r="B853" s="7"/>
      <c r="C853" s="49"/>
      <c r="D853" s="207"/>
      <c r="E853" s="7"/>
      <c r="F853" s="7"/>
      <c r="G853" s="7"/>
      <c r="H853" s="7"/>
      <c r="I853" s="207"/>
      <c r="J853" s="7"/>
      <c r="K853" s="207"/>
      <c r="L853" s="7"/>
      <c r="M853" s="207"/>
      <c r="N853" s="7"/>
      <c r="O853" s="207"/>
      <c r="P853" s="7"/>
      <c r="Q853" s="7"/>
      <c r="R853" s="7"/>
      <c r="S853" s="7"/>
      <c r="T853" s="7"/>
      <c r="U853" s="7"/>
      <c r="V853" s="7"/>
      <c r="W853" s="207"/>
      <c r="X853" s="7"/>
      <c r="Y853" s="207"/>
      <c r="Z853" s="7"/>
      <c r="AA853" s="207"/>
      <c r="AB853" s="7"/>
      <c r="AC853" s="7"/>
      <c r="AD853" s="7"/>
      <c r="AE853" s="7"/>
      <c r="AF853" s="468"/>
    </row>
    <row r="854" ht="16.5" customHeight="1">
      <c r="A854" s="7"/>
      <c r="B854" s="7"/>
      <c r="C854" s="49"/>
      <c r="D854" s="207"/>
      <c r="E854" s="7"/>
      <c r="F854" s="7"/>
      <c r="G854" s="7"/>
      <c r="H854" s="7"/>
      <c r="I854" s="207"/>
      <c r="J854" s="7"/>
      <c r="K854" s="207"/>
      <c r="L854" s="7"/>
      <c r="M854" s="207"/>
      <c r="N854" s="7"/>
      <c r="O854" s="207"/>
      <c r="P854" s="7"/>
      <c r="Q854" s="7"/>
      <c r="R854" s="7"/>
      <c r="S854" s="7"/>
      <c r="T854" s="7"/>
      <c r="U854" s="7"/>
      <c r="V854" s="7"/>
      <c r="W854" s="207"/>
      <c r="X854" s="7"/>
      <c r="Y854" s="207"/>
      <c r="Z854" s="7"/>
      <c r="AA854" s="207"/>
      <c r="AB854" s="7"/>
      <c r="AC854" s="7"/>
      <c r="AD854" s="7"/>
      <c r="AE854" s="7"/>
      <c r="AF854" s="468"/>
    </row>
    <row r="855" ht="16.5" customHeight="1">
      <c r="A855" s="7"/>
      <c r="B855" s="7"/>
      <c r="C855" s="49"/>
      <c r="D855" s="207"/>
      <c r="E855" s="7"/>
      <c r="F855" s="7"/>
      <c r="G855" s="7"/>
      <c r="H855" s="7"/>
      <c r="I855" s="207"/>
      <c r="J855" s="7"/>
      <c r="K855" s="207"/>
      <c r="L855" s="7"/>
      <c r="M855" s="207"/>
      <c r="N855" s="7"/>
      <c r="O855" s="207"/>
      <c r="P855" s="7"/>
      <c r="Q855" s="7"/>
      <c r="R855" s="7"/>
      <c r="S855" s="7"/>
      <c r="T855" s="7"/>
      <c r="U855" s="7"/>
      <c r="V855" s="7"/>
      <c r="W855" s="207"/>
      <c r="X855" s="7"/>
      <c r="Y855" s="207"/>
      <c r="Z855" s="7"/>
      <c r="AA855" s="207"/>
      <c r="AB855" s="7"/>
      <c r="AC855" s="7"/>
      <c r="AD855" s="7"/>
      <c r="AE855" s="7"/>
      <c r="AF855" s="468"/>
    </row>
    <row r="856" ht="16.5" customHeight="1">
      <c r="A856" s="7"/>
      <c r="B856" s="7"/>
      <c r="C856" s="49"/>
      <c r="D856" s="207"/>
      <c r="E856" s="7"/>
      <c r="F856" s="7"/>
      <c r="G856" s="7"/>
      <c r="H856" s="7"/>
      <c r="I856" s="207"/>
      <c r="J856" s="7"/>
      <c r="K856" s="207"/>
      <c r="L856" s="7"/>
      <c r="M856" s="207"/>
      <c r="N856" s="7"/>
      <c r="O856" s="207"/>
      <c r="P856" s="7"/>
      <c r="Q856" s="7"/>
      <c r="R856" s="7"/>
      <c r="S856" s="7"/>
      <c r="T856" s="7"/>
      <c r="U856" s="7"/>
      <c r="V856" s="7"/>
      <c r="W856" s="207"/>
      <c r="X856" s="7"/>
      <c r="Y856" s="207"/>
      <c r="Z856" s="7"/>
      <c r="AA856" s="207"/>
      <c r="AB856" s="7"/>
      <c r="AC856" s="7"/>
      <c r="AD856" s="7"/>
      <c r="AE856" s="7"/>
      <c r="AF856" s="468"/>
    </row>
    <row r="857" ht="16.5" customHeight="1">
      <c r="A857" s="7"/>
      <c r="B857" s="7"/>
      <c r="C857" s="49"/>
      <c r="D857" s="207"/>
      <c r="E857" s="7"/>
      <c r="F857" s="7"/>
      <c r="G857" s="7"/>
      <c r="H857" s="7"/>
      <c r="I857" s="207"/>
      <c r="J857" s="7"/>
      <c r="K857" s="207"/>
      <c r="L857" s="7"/>
      <c r="M857" s="207"/>
      <c r="N857" s="7"/>
      <c r="O857" s="207"/>
      <c r="P857" s="7"/>
      <c r="Q857" s="7"/>
      <c r="R857" s="7"/>
      <c r="S857" s="7"/>
      <c r="T857" s="7"/>
      <c r="U857" s="7"/>
      <c r="V857" s="7"/>
      <c r="W857" s="207"/>
      <c r="X857" s="7"/>
      <c r="Y857" s="207"/>
      <c r="Z857" s="7"/>
      <c r="AA857" s="207"/>
      <c r="AB857" s="7"/>
      <c r="AC857" s="7"/>
      <c r="AD857" s="7"/>
      <c r="AE857" s="7"/>
      <c r="AF857" s="468"/>
    </row>
    <row r="858" ht="16.5" customHeight="1">
      <c r="A858" s="7"/>
      <c r="B858" s="7"/>
      <c r="C858" s="49"/>
      <c r="D858" s="207"/>
      <c r="E858" s="7"/>
      <c r="F858" s="7"/>
      <c r="G858" s="7"/>
      <c r="H858" s="7"/>
      <c r="I858" s="207"/>
      <c r="J858" s="7"/>
      <c r="K858" s="207"/>
      <c r="L858" s="7"/>
      <c r="M858" s="207"/>
      <c r="N858" s="7"/>
      <c r="O858" s="207"/>
      <c r="P858" s="7"/>
      <c r="Q858" s="7"/>
      <c r="R858" s="7"/>
      <c r="S858" s="7"/>
      <c r="T858" s="7"/>
      <c r="U858" s="7"/>
      <c r="V858" s="7"/>
      <c r="W858" s="207"/>
      <c r="X858" s="7"/>
      <c r="Y858" s="207"/>
      <c r="Z858" s="7"/>
      <c r="AA858" s="207"/>
      <c r="AB858" s="7"/>
      <c r="AC858" s="7"/>
      <c r="AD858" s="7"/>
      <c r="AE858" s="7"/>
      <c r="AF858" s="468"/>
    </row>
    <row r="859" ht="16.5" customHeight="1">
      <c r="A859" s="7"/>
      <c r="B859" s="7"/>
      <c r="C859" s="49"/>
      <c r="D859" s="207"/>
      <c r="E859" s="7"/>
      <c r="F859" s="7"/>
      <c r="G859" s="7"/>
      <c r="H859" s="7"/>
      <c r="I859" s="207"/>
      <c r="J859" s="7"/>
      <c r="K859" s="207"/>
      <c r="L859" s="7"/>
      <c r="M859" s="207"/>
      <c r="N859" s="7"/>
      <c r="O859" s="207"/>
      <c r="P859" s="7"/>
      <c r="Q859" s="7"/>
      <c r="R859" s="7"/>
      <c r="S859" s="7"/>
      <c r="T859" s="7"/>
      <c r="U859" s="7"/>
      <c r="V859" s="7"/>
      <c r="W859" s="207"/>
      <c r="X859" s="7"/>
      <c r="Y859" s="207"/>
      <c r="Z859" s="7"/>
      <c r="AA859" s="207"/>
      <c r="AB859" s="7"/>
      <c r="AC859" s="7"/>
      <c r="AD859" s="7"/>
      <c r="AE859" s="7"/>
      <c r="AF859" s="468"/>
    </row>
    <row r="860" ht="16.5" customHeight="1">
      <c r="A860" s="7"/>
      <c r="B860" s="7"/>
      <c r="C860" s="49"/>
      <c r="D860" s="207"/>
      <c r="E860" s="7"/>
      <c r="F860" s="7"/>
      <c r="G860" s="7"/>
      <c r="H860" s="7"/>
      <c r="I860" s="207"/>
      <c r="J860" s="7"/>
      <c r="K860" s="207"/>
      <c r="L860" s="7"/>
      <c r="M860" s="207"/>
      <c r="N860" s="7"/>
      <c r="O860" s="207"/>
      <c r="P860" s="7"/>
      <c r="Q860" s="7"/>
      <c r="R860" s="7"/>
      <c r="S860" s="7"/>
      <c r="T860" s="7"/>
      <c r="U860" s="7"/>
      <c r="V860" s="7"/>
      <c r="W860" s="207"/>
      <c r="X860" s="7"/>
      <c r="Y860" s="207"/>
      <c r="Z860" s="7"/>
      <c r="AA860" s="207"/>
      <c r="AB860" s="7"/>
      <c r="AC860" s="7"/>
      <c r="AD860" s="7"/>
      <c r="AE860" s="7"/>
      <c r="AF860" s="468"/>
    </row>
    <row r="861" ht="16.5" customHeight="1">
      <c r="A861" s="7"/>
      <c r="B861" s="7"/>
      <c r="C861" s="49"/>
      <c r="D861" s="207"/>
      <c r="E861" s="7"/>
      <c r="F861" s="7"/>
      <c r="G861" s="7"/>
      <c r="H861" s="7"/>
      <c r="I861" s="207"/>
      <c r="J861" s="7"/>
      <c r="K861" s="207"/>
      <c r="L861" s="7"/>
      <c r="M861" s="207"/>
      <c r="N861" s="7"/>
      <c r="O861" s="207"/>
      <c r="P861" s="7"/>
      <c r="Q861" s="7"/>
      <c r="R861" s="7"/>
      <c r="S861" s="7"/>
      <c r="T861" s="7"/>
      <c r="U861" s="7"/>
      <c r="V861" s="7"/>
      <c r="W861" s="207"/>
      <c r="X861" s="7"/>
      <c r="Y861" s="207"/>
      <c r="Z861" s="7"/>
      <c r="AA861" s="207"/>
      <c r="AB861" s="7"/>
      <c r="AC861" s="7"/>
      <c r="AD861" s="7"/>
      <c r="AE861" s="7"/>
      <c r="AF861" s="468"/>
    </row>
    <row r="862" ht="16.5" customHeight="1">
      <c r="A862" s="7"/>
      <c r="B862" s="7"/>
      <c r="C862" s="49"/>
      <c r="D862" s="207"/>
      <c r="E862" s="7"/>
      <c r="F862" s="7"/>
      <c r="G862" s="7"/>
      <c r="H862" s="7"/>
      <c r="I862" s="207"/>
      <c r="J862" s="7"/>
      <c r="K862" s="207"/>
      <c r="L862" s="7"/>
      <c r="M862" s="207"/>
      <c r="N862" s="7"/>
      <c r="O862" s="207"/>
      <c r="P862" s="7"/>
      <c r="Q862" s="7"/>
      <c r="R862" s="7"/>
      <c r="S862" s="7"/>
      <c r="T862" s="7"/>
      <c r="U862" s="7"/>
      <c r="V862" s="7"/>
      <c r="W862" s="207"/>
      <c r="X862" s="7"/>
      <c r="Y862" s="207"/>
      <c r="Z862" s="7"/>
      <c r="AA862" s="207"/>
      <c r="AB862" s="7"/>
      <c r="AC862" s="7"/>
      <c r="AD862" s="7"/>
      <c r="AE862" s="7"/>
      <c r="AF862" s="468"/>
    </row>
    <row r="863" ht="16.5" customHeight="1">
      <c r="A863" s="7"/>
      <c r="B863" s="7"/>
      <c r="C863" s="49"/>
      <c r="D863" s="207"/>
      <c r="E863" s="7"/>
      <c r="F863" s="7"/>
      <c r="G863" s="7"/>
      <c r="H863" s="7"/>
      <c r="I863" s="207"/>
      <c r="J863" s="7"/>
      <c r="K863" s="207"/>
      <c r="L863" s="7"/>
      <c r="M863" s="207"/>
      <c r="N863" s="7"/>
      <c r="O863" s="207"/>
      <c r="P863" s="7"/>
      <c r="Q863" s="7"/>
      <c r="R863" s="7"/>
      <c r="S863" s="7"/>
      <c r="T863" s="7"/>
      <c r="U863" s="7"/>
      <c r="V863" s="7"/>
      <c r="W863" s="207"/>
      <c r="X863" s="7"/>
      <c r="Y863" s="207"/>
      <c r="Z863" s="7"/>
      <c r="AA863" s="207"/>
      <c r="AB863" s="7"/>
      <c r="AC863" s="7"/>
      <c r="AD863" s="7"/>
      <c r="AE863" s="7"/>
      <c r="AF863" s="468"/>
    </row>
    <row r="864" ht="16.5" customHeight="1">
      <c r="A864" s="7"/>
      <c r="B864" s="7"/>
      <c r="C864" s="49"/>
      <c r="D864" s="207"/>
      <c r="E864" s="7"/>
      <c r="F864" s="7"/>
      <c r="G864" s="7"/>
      <c r="H864" s="7"/>
      <c r="I864" s="207"/>
      <c r="J864" s="7"/>
      <c r="K864" s="207"/>
      <c r="L864" s="7"/>
      <c r="M864" s="207"/>
      <c r="N864" s="7"/>
      <c r="O864" s="207"/>
      <c r="P864" s="7"/>
      <c r="Q864" s="7"/>
      <c r="R864" s="7"/>
      <c r="S864" s="7"/>
      <c r="T864" s="7"/>
      <c r="U864" s="7"/>
      <c r="V864" s="7"/>
      <c r="W864" s="207"/>
      <c r="X864" s="7"/>
      <c r="Y864" s="207"/>
      <c r="Z864" s="7"/>
      <c r="AA864" s="207"/>
      <c r="AB864" s="7"/>
      <c r="AC864" s="7"/>
      <c r="AD864" s="7"/>
      <c r="AE864" s="7"/>
      <c r="AF864" s="468"/>
    </row>
    <row r="865" ht="16.5" customHeight="1">
      <c r="A865" s="7"/>
      <c r="B865" s="7"/>
      <c r="C865" s="49"/>
      <c r="D865" s="207"/>
      <c r="E865" s="7"/>
      <c r="F865" s="7"/>
      <c r="G865" s="7"/>
      <c r="H865" s="7"/>
      <c r="I865" s="207"/>
      <c r="J865" s="7"/>
      <c r="K865" s="207"/>
      <c r="L865" s="7"/>
      <c r="M865" s="207"/>
      <c r="N865" s="7"/>
      <c r="O865" s="207"/>
      <c r="P865" s="7"/>
      <c r="Q865" s="7"/>
      <c r="R865" s="7"/>
      <c r="S865" s="7"/>
      <c r="T865" s="7"/>
      <c r="U865" s="7"/>
      <c r="V865" s="7"/>
      <c r="W865" s="207"/>
      <c r="X865" s="7"/>
      <c r="Y865" s="207"/>
      <c r="Z865" s="7"/>
      <c r="AA865" s="207"/>
      <c r="AB865" s="7"/>
      <c r="AC865" s="7"/>
      <c r="AD865" s="7"/>
      <c r="AE865" s="7"/>
      <c r="AF865" s="468"/>
    </row>
    <row r="866" ht="16.5" customHeight="1">
      <c r="A866" s="7"/>
      <c r="B866" s="7"/>
      <c r="C866" s="49"/>
      <c r="D866" s="207"/>
      <c r="E866" s="7"/>
      <c r="F866" s="7"/>
      <c r="G866" s="7"/>
      <c r="H866" s="7"/>
      <c r="I866" s="207"/>
      <c r="J866" s="7"/>
      <c r="K866" s="207"/>
      <c r="L866" s="7"/>
      <c r="M866" s="207"/>
      <c r="N866" s="7"/>
      <c r="O866" s="207"/>
      <c r="P866" s="7"/>
      <c r="Q866" s="7"/>
      <c r="R866" s="7"/>
      <c r="S866" s="7"/>
      <c r="T866" s="7"/>
      <c r="U866" s="7"/>
      <c r="V866" s="7"/>
      <c r="W866" s="207"/>
      <c r="X866" s="7"/>
      <c r="Y866" s="207"/>
      <c r="Z866" s="7"/>
      <c r="AA866" s="207"/>
      <c r="AB866" s="7"/>
      <c r="AC866" s="7"/>
      <c r="AD866" s="7"/>
      <c r="AE866" s="7"/>
      <c r="AF866" s="468"/>
    </row>
    <row r="867" ht="16.5" customHeight="1">
      <c r="A867" s="7"/>
      <c r="B867" s="7"/>
      <c r="C867" s="49"/>
      <c r="D867" s="207"/>
      <c r="E867" s="7"/>
      <c r="F867" s="7"/>
      <c r="G867" s="7"/>
      <c r="H867" s="7"/>
      <c r="I867" s="207"/>
      <c r="J867" s="7"/>
      <c r="K867" s="207"/>
      <c r="L867" s="7"/>
      <c r="M867" s="207"/>
      <c r="N867" s="7"/>
      <c r="O867" s="207"/>
      <c r="P867" s="7"/>
      <c r="Q867" s="7"/>
      <c r="R867" s="7"/>
      <c r="S867" s="7"/>
      <c r="T867" s="7"/>
      <c r="U867" s="7"/>
      <c r="V867" s="7"/>
      <c r="W867" s="207"/>
      <c r="X867" s="7"/>
      <c r="Y867" s="207"/>
      <c r="Z867" s="7"/>
      <c r="AA867" s="207"/>
      <c r="AB867" s="7"/>
      <c r="AC867" s="7"/>
      <c r="AD867" s="7"/>
      <c r="AE867" s="7"/>
      <c r="AF867" s="468"/>
    </row>
    <row r="868" ht="16.5" customHeight="1">
      <c r="A868" s="7"/>
      <c r="B868" s="7"/>
      <c r="C868" s="49"/>
      <c r="D868" s="207"/>
      <c r="E868" s="7"/>
      <c r="F868" s="7"/>
      <c r="G868" s="7"/>
      <c r="H868" s="7"/>
      <c r="I868" s="207"/>
      <c r="J868" s="7"/>
      <c r="K868" s="207"/>
      <c r="L868" s="7"/>
      <c r="M868" s="207"/>
      <c r="N868" s="7"/>
      <c r="O868" s="207"/>
      <c r="P868" s="7"/>
      <c r="Q868" s="7"/>
      <c r="R868" s="7"/>
      <c r="S868" s="7"/>
      <c r="T868" s="7"/>
      <c r="U868" s="7"/>
      <c r="V868" s="7"/>
      <c r="W868" s="207"/>
      <c r="X868" s="7"/>
      <c r="Y868" s="207"/>
      <c r="Z868" s="7"/>
      <c r="AA868" s="207"/>
      <c r="AB868" s="7"/>
      <c r="AC868" s="7"/>
      <c r="AD868" s="7"/>
      <c r="AE868" s="7"/>
      <c r="AF868" s="468"/>
    </row>
    <row r="869" ht="16.5" customHeight="1">
      <c r="A869" s="7"/>
      <c r="B869" s="7"/>
      <c r="C869" s="49"/>
      <c r="D869" s="207"/>
      <c r="E869" s="7"/>
      <c r="F869" s="7"/>
      <c r="G869" s="7"/>
      <c r="H869" s="7"/>
      <c r="I869" s="207"/>
      <c r="J869" s="7"/>
      <c r="K869" s="207"/>
      <c r="L869" s="7"/>
      <c r="M869" s="207"/>
      <c r="N869" s="7"/>
      <c r="O869" s="207"/>
      <c r="P869" s="7"/>
      <c r="Q869" s="7"/>
      <c r="R869" s="7"/>
      <c r="S869" s="7"/>
      <c r="T869" s="7"/>
      <c r="U869" s="7"/>
      <c r="V869" s="7"/>
      <c r="W869" s="207"/>
      <c r="X869" s="7"/>
      <c r="Y869" s="207"/>
      <c r="Z869" s="7"/>
      <c r="AA869" s="207"/>
      <c r="AB869" s="7"/>
      <c r="AC869" s="7"/>
      <c r="AD869" s="7"/>
      <c r="AE869" s="7"/>
      <c r="AF869" s="468"/>
    </row>
    <row r="870" ht="16.5" customHeight="1">
      <c r="A870" s="7"/>
      <c r="B870" s="7"/>
      <c r="C870" s="49"/>
      <c r="D870" s="207"/>
      <c r="E870" s="7"/>
      <c r="F870" s="7"/>
      <c r="G870" s="7"/>
      <c r="H870" s="7"/>
      <c r="I870" s="207"/>
      <c r="J870" s="7"/>
      <c r="K870" s="207"/>
      <c r="L870" s="7"/>
      <c r="M870" s="207"/>
      <c r="N870" s="7"/>
      <c r="O870" s="207"/>
      <c r="P870" s="7"/>
      <c r="Q870" s="7"/>
      <c r="R870" s="7"/>
      <c r="S870" s="7"/>
      <c r="T870" s="7"/>
      <c r="U870" s="7"/>
      <c r="V870" s="7"/>
      <c r="W870" s="207"/>
      <c r="X870" s="7"/>
      <c r="Y870" s="207"/>
      <c r="Z870" s="7"/>
      <c r="AA870" s="207"/>
      <c r="AB870" s="7"/>
      <c r="AC870" s="7"/>
      <c r="AD870" s="7"/>
      <c r="AE870" s="7"/>
      <c r="AF870" s="468"/>
    </row>
    <row r="871" ht="16.5" customHeight="1">
      <c r="A871" s="7"/>
      <c r="B871" s="7"/>
      <c r="C871" s="49"/>
      <c r="D871" s="207"/>
      <c r="E871" s="7"/>
      <c r="F871" s="7"/>
      <c r="G871" s="7"/>
      <c r="H871" s="7"/>
      <c r="I871" s="207"/>
      <c r="J871" s="7"/>
      <c r="K871" s="207"/>
      <c r="L871" s="7"/>
      <c r="M871" s="207"/>
      <c r="N871" s="7"/>
      <c r="O871" s="207"/>
      <c r="P871" s="7"/>
      <c r="Q871" s="7"/>
      <c r="R871" s="7"/>
      <c r="S871" s="7"/>
      <c r="T871" s="7"/>
      <c r="U871" s="7"/>
      <c r="V871" s="7"/>
      <c r="W871" s="207"/>
      <c r="X871" s="7"/>
      <c r="Y871" s="207"/>
      <c r="Z871" s="7"/>
      <c r="AA871" s="207"/>
      <c r="AB871" s="7"/>
      <c r="AC871" s="7"/>
      <c r="AD871" s="7"/>
      <c r="AE871" s="7"/>
      <c r="AF871" s="468"/>
    </row>
    <row r="872" ht="16.5" customHeight="1">
      <c r="A872" s="7"/>
      <c r="B872" s="7"/>
      <c r="C872" s="49"/>
      <c r="D872" s="207"/>
      <c r="E872" s="7"/>
      <c r="F872" s="7"/>
      <c r="G872" s="7"/>
      <c r="H872" s="7"/>
      <c r="I872" s="207"/>
      <c r="J872" s="7"/>
      <c r="K872" s="207"/>
      <c r="L872" s="7"/>
      <c r="M872" s="207"/>
      <c r="N872" s="7"/>
      <c r="O872" s="207"/>
      <c r="P872" s="7"/>
      <c r="Q872" s="7"/>
      <c r="R872" s="7"/>
      <c r="S872" s="7"/>
      <c r="T872" s="7"/>
      <c r="U872" s="7"/>
      <c r="V872" s="7"/>
      <c r="W872" s="207"/>
      <c r="X872" s="7"/>
      <c r="Y872" s="207"/>
      <c r="Z872" s="7"/>
      <c r="AA872" s="207"/>
      <c r="AB872" s="7"/>
      <c r="AC872" s="7"/>
      <c r="AD872" s="7"/>
      <c r="AE872" s="7"/>
      <c r="AF872" s="468"/>
    </row>
    <row r="873" ht="16.5" customHeight="1">
      <c r="A873" s="7"/>
      <c r="B873" s="7"/>
      <c r="C873" s="49"/>
      <c r="D873" s="207"/>
      <c r="E873" s="7"/>
      <c r="F873" s="7"/>
      <c r="G873" s="7"/>
      <c r="H873" s="7"/>
      <c r="I873" s="207"/>
      <c r="J873" s="7"/>
      <c r="K873" s="207"/>
      <c r="L873" s="7"/>
      <c r="M873" s="207"/>
      <c r="N873" s="7"/>
      <c r="O873" s="207"/>
      <c r="P873" s="7"/>
      <c r="Q873" s="7"/>
      <c r="R873" s="7"/>
      <c r="S873" s="7"/>
      <c r="T873" s="7"/>
      <c r="U873" s="7"/>
      <c r="V873" s="7"/>
      <c r="W873" s="207"/>
      <c r="X873" s="7"/>
      <c r="Y873" s="207"/>
      <c r="Z873" s="7"/>
      <c r="AA873" s="207"/>
      <c r="AB873" s="7"/>
      <c r="AC873" s="7"/>
      <c r="AD873" s="7"/>
      <c r="AE873" s="7"/>
      <c r="AF873" s="468"/>
    </row>
    <row r="874" ht="16.5" customHeight="1">
      <c r="A874" s="7"/>
      <c r="B874" s="7"/>
      <c r="C874" s="49"/>
      <c r="D874" s="207"/>
      <c r="E874" s="7"/>
      <c r="F874" s="7"/>
      <c r="G874" s="7"/>
      <c r="H874" s="7"/>
      <c r="I874" s="207"/>
      <c r="J874" s="7"/>
      <c r="K874" s="207"/>
      <c r="L874" s="7"/>
      <c r="M874" s="207"/>
      <c r="N874" s="7"/>
      <c r="O874" s="207"/>
      <c r="P874" s="7"/>
      <c r="Q874" s="7"/>
      <c r="R874" s="7"/>
      <c r="S874" s="7"/>
      <c r="T874" s="7"/>
      <c r="U874" s="7"/>
      <c r="V874" s="7"/>
      <c r="W874" s="207"/>
      <c r="X874" s="7"/>
      <c r="Y874" s="207"/>
      <c r="Z874" s="7"/>
      <c r="AA874" s="207"/>
      <c r="AB874" s="7"/>
      <c r="AC874" s="7"/>
      <c r="AD874" s="7"/>
      <c r="AE874" s="7"/>
      <c r="AF874" s="468"/>
    </row>
    <row r="875" ht="16.5" customHeight="1">
      <c r="A875" s="7"/>
      <c r="B875" s="7"/>
      <c r="C875" s="49"/>
      <c r="D875" s="207"/>
      <c r="E875" s="7"/>
      <c r="F875" s="7"/>
      <c r="G875" s="7"/>
      <c r="H875" s="7"/>
      <c r="I875" s="207"/>
      <c r="J875" s="7"/>
      <c r="K875" s="207"/>
      <c r="L875" s="7"/>
      <c r="M875" s="207"/>
      <c r="N875" s="7"/>
      <c r="O875" s="207"/>
      <c r="P875" s="7"/>
      <c r="Q875" s="7"/>
      <c r="R875" s="7"/>
      <c r="S875" s="7"/>
      <c r="T875" s="7"/>
      <c r="U875" s="7"/>
      <c r="V875" s="7"/>
      <c r="W875" s="207"/>
      <c r="X875" s="7"/>
      <c r="Y875" s="207"/>
      <c r="Z875" s="7"/>
      <c r="AA875" s="207"/>
      <c r="AB875" s="7"/>
      <c r="AC875" s="7"/>
      <c r="AD875" s="7"/>
      <c r="AE875" s="7"/>
      <c r="AF875" s="468"/>
    </row>
    <row r="876" ht="16.5" customHeight="1">
      <c r="A876" s="7"/>
      <c r="B876" s="7"/>
      <c r="C876" s="49"/>
      <c r="D876" s="207"/>
      <c r="E876" s="7"/>
      <c r="F876" s="7"/>
      <c r="G876" s="7"/>
      <c r="H876" s="7"/>
      <c r="I876" s="207"/>
      <c r="J876" s="7"/>
      <c r="K876" s="207"/>
      <c r="L876" s="7"/>
      <c r="M876" s="207"/>
      <c r="N876" s="7"/>
      <c r="O876" s="207"/>
      <c r="P876" s="7"/>
      <c r="Q876" s="7"/>
      <c r="R876" s="7"/>
      <c r="S876" s="7"/>
      <c r="T876" s="7"/>
      <c r="U876" s="7"/>
      <c r="V876" s="7"/>
      <c r="W876" s="207"/>
      <c r="X876" s="7"/>
      <c r="Y876" s="207"/>
      <c r="Z876" s="7"/>
      <c r="AA876" s="207"/>
      <c r="AB876" s="7"/>
      <c r="AC876" s="7"/>
      <c r="AD876" s="7"/>
      <c r="AE876" s="7"/>
      <c r="AF876" s="468"/>
    </row>
    <row r="877" ht="16.5" customHeight="1">
      <c r="A877" s="7"/>
      <c r="B877" s="7"/>
      <c r="C877" s="49"/>
      <c r="D877" s="207"/>
      <c r="E877" s="7"/>
      <c r="F877" s="7"/>
      <c r="G877" s="7"/>
      <c r="H877" s="7"/>
      <c r="I877" s="207"/>
      <c r="J877" s="7"/>
      <c r="K877" s="207"/>
      <c r="L877" s="7"/>
      <c r="M877" s="207"/>
      <c r="N877" s="7"/>
      <c r="O877" s="207"/>
      <c r="P877" s="7"/>
      <c r="Q877" s="7"/>
      <c r="R877" s="7"/>
      <c r="S877" s="7"/>
      <c r="T877" s="7"/>
      <c r="U877" s="7"/>
      <c r="V877" s="7"/>
      <c r="W877" s="207"/>
      <c r="X877" s="7"/>
      <c r="Y877" s="207"/>
      <c r="Z877" s="7"/>
      <c r="AA877" s="207"/>
      <c r="AB877" s="7"/>
      <c r="AC877" s="7"/>
      <c r="AD877" s="7"/>
      <c r="AE877" s="7"/>
      <c r="AF877" s="468"/>
    </row>
    <row r="878" ht="16.5" customHeight="1">
      <c r="A878" s="7"/>
      <c r="B878" s="7"/>
      <c r="C878" s="49"/>
      <c r="D878" s="207"/>
      <c r="E878" s="7"/>
      <c r="F878" s="7"/>
      <c r="G878" s="7"/>
      <c r="H878" s="7"/>
      <c r="I878" s="207"/>
      <c r="J878" s="7"/>
      <c r="K878" s="207"/>
      <c r="L878" s="7"/>
      <c r="M878" s="207"/>
      <c r="N878" s="7"/>
      <c r="O878" s="207"/>
      <c r="P878" s="7"/>
      <c r="Q878" s="7"/>
      <c r="R878" s="7"/>
      <c r="S878" s="7"/>
      <c r="T878" s="7"/>
      <c r="U878" s="7"/>
      <c r="V878" s="7"/>
      <c r="W878" s="207"/>
      <c r="X878" s="7"/>
      <c r="Y878" s="207"/>
      <c r="Z878" s="7"/>
      <c r="AA878" s="207"/>
      <c r="AB878" s="7"/>
      <c r="AC878" s="7"/>
      <c r="AD878" s="7"/>
      <c r="AE878" s="7"/>
      <c r="AF878" s="468"/>
    </row>
    <row r="879" ht="16.5" customHeight="1">
      <c r="A879" s="7"/>
      <c r="B879" s="7"/>
      <c r="C879" s="49"/>
      <c r="D879" s="207"/>
      <c r="E879" s="7"/>
      <c r="F879" s="7"/>
      <c r="G879" s="7"/>
      <c r="H879" s="7"/>
      <c r="I879" s="207"/>
      <c r="J879" s="7"/>
      <c r="K879" s="207"/>
      <c r="L879" s="7"/>
      <c r="M879" s="207"/>
      <c r="N879" s="7"/>
      <c r="O879" s="207"/>
      <c r="P879" s="7"/>
      <c r="Q879" s="7"/>
      <c r="R879" s="7"/>
      <c r="S879" s="7"/>
      <c r="T879" s="7"/>
      <c r="U879" s="7"/>
      <c r="V879" s="7"/>
      <c r="W879" s="207"/>
      <c r="X879" s="7"/>
      <c r="Y879" s="207"/>
      <c r="Z879" s="7"/>
      <c r="AA879" s="207"/>
      <c r="AB879" s="7"/>
      <c r="AC879" s="7"/>
      <c r="AD879" s="7"/>
      <c r="AE879" s="7"/>
      <c r="AF879" s="468"/>
    </row>
    <row r="880" ht="16.5" customHeight="1">
      <c r="A880" s="7"/>
      <c r="B880" s="7"/>
      <c r="C880" s="49"/>
      <c r="D880" s="207"/>
      <c r="E880" s="7"/>
      <c r="F880" s="7"/>
      <c r="G880" s="7"/>
      <c r="H880" s="7"/>
      <c r="I880" s="207"/>
      <c r="J880" s="7"/>
      <c r="K880" s="207"/>
      <c r="L880" s="7"/>
      <c r="M880" s="207"/>
      <c r="N880" s="7"/>
      <c r="O880" s="207"/>
      <c r="P880" s="7"/>
      <c r="Q880" s="7"/>
      <c r="R880" s="7"/>
      <c r="S880" s="7"/>
      <c r="T880" s="7"/>
      <c r="U880" s="7"/>
      <c r="V880" s="7"/>
      <c r="W880" s="207"/>
      <c r="X880" s="7"/>
      <c r="Y880" s="207"/>
      <c r="Z880" s="7"/>
      <c r="AA880" s="207"/>
      <c r="AB880" s="7"/>
      <c r="AC880" s="7"/>
      <c r="AD880" s="7"/>
      <c r="AE880" s="7"/>
      <c r="AF880" s="468"/>
    </row>
    <row r="881" ht="16.5" customHeight="1">
      <c r="A881" s="7"/>
      <c r="B881" s="7"/>
      <c r="C881" s="49"/>
      <c r="D881" s="207"/>
      <c r="E881" s="7"/>
      <c r="F881" s="7"/>
      <c r="G881" s="7"/>
      <c r="H881" s="7"/>
      <c r="I881" s="207"/>
      <c r="J881" s="7"/>
      <c r="K881" s="207"/>
      <c r="L881" s="7"/>
      <c r="M881" s="207"/>
      <c r="N881" s="7"/>
      <c r="O881" s="207"/>
      <c r="P881" s="7"/>
      <c r="Q881" s="7"/>
      <c r="R881" s="7"/>
      <c r="S881" s="7"/>
      <c r="T881" s="7"/>
      <c r="U881" s="7"/>
      <c r="V881" s="7"/>
      <c r="W881" s="207"/>
      <c r="X881" s="7"/>
      <c r="Y881" s="207"/>
      <c r="Z881" s="7"/>
      <c r="AA881" s="207"/>
      <c r="AB881" s="7"/>
      <c r="AC881" s="7"/>
      <c r="AD881" s="7"/>
      <c r="AE881" s="7"/>
      <c r="AF881" s="468"/>
    </row>
    <row r="882" ht="16.5" customHeight="1">
      <c r="A882" s="7"/>
      <c r="B882" s="7"/>
      <c r="C882" s="49"/>
      <c r="D882" s="207"/>
      <c r="E882" s="7"/>
      <c r="F882" s="7"/>
      <c r="G882" s="7"/>
      <c r="H882" s="7"/>
      <c r="I882" s="207"/>
      <c r="J882" s="7"/>
      <c r="K882" s="207"/>
      <c r="L882" s="7"/>
      <c r="M882" s="207"/>
      <c r="N882" s="7"/>
      <c r="O882" s="207"/>
      <c r="P882" s="7"/>
      <c r="Q882" s="7"/>
      <c r="R882" s="7"/>
      <c r="S882" s="7"/>
      <c r="T882" s="7"/>
      <c r="U882" s="7"/>
      <c r="V882" s="7"/>
      <c r="W882" s="207"/>
      <c r="X882" s="7"/>
      <c r="Y882" s="207"/>
      <c r="Z882" s="7"/>
      <c r="AA882" s="207"/>
      <c r="AB882" s="7"/>
      <c r="AC882" s="7"/>
      <c r="AD882" s="7"/>
      <c r="AE882" s="7"/>
      <c r="AF882" s="468"/>
    </row>
    <row r="883" ht="16.5" customHeight="1">
      <c r="A883" s="7"/>
      <c r="B883" s="7"/>
      <c r="C883" s="49"/>
      <c r="D883" s="207"/>
      <c r="E883" s="7"/>
      <c r="F883" s="7"/>
      <c r="G883" s="7"/>
      <c r="H883" s="7"/>
      <c r="I883" s="207"/>
      <c r="J883" s="7"/>
      <c r="K883" s="207"/>
      <c r="L883" s="7"/>
      <c r="M883" s="207"/>
      <c r="N883" s="7"/>
      <c r="O883" s="207"/>
      <c r="P883" s="7"/>
      <c r="Q883" s="7"/>
      <c r="R883" s="7"/>
      <c r="S883" s="7"/>
      <c r="T883" s="7"/>
      <c r="U883" s="7"/>
      <c r="V883" s="7"/>
      <c r="W883" s="207"/>
      <c r="X883" s="7"/>
      <c r="Y883" s="207"/>
      <c r="Z883" s="7"/>
      <c r="AA883" s="207"/>
      <c r="AB883" s="7"/>
      <c r="AC883" s="7"/>
      <c r="AD883" s="7"/>
      <c r="AE883" s="7"/>
      <c r="AF883" s="468"/>
    </row>
    <row r="884" ht="16.5" customHeight="1">
      <c r="A884" s="7"/>
      <c r="B884" s="7"/>
      <c r="C884" s="49"/>
      <c r="D884" s="207"/>
      <c r="E884" s="7"/>
      <c r="F884" s="7"/>
      <c r="G884" s="7"/>
      <c r="H884" s="7"/>
      <c r="I884" s="207"/>
      <c r="J884" s="7"/>
      <c r="K884" s="207"/>
      <c r="L884" s="7"/>
      <c r="M884" s="207"/>
      <c r="N884" s="7"/>
      <c r="O884" s="207"/>
      <c r="P884" s="7"/>
      <c r="Q884" s="7"/>
      <c r="R884" s="7"/>
      <c r="S884" s="7"/>
      <c r="T884" s="7"/>
      <c r="U884" s="7"/>
      <c r="V884" s="7"/>
      <c r="W884" s="207"/>
      <c r="X884" s="7"/>
      <c r="Y884" s="207"/>
      <c r="Z884" s="7"/>
      <c r="AA884" s="207"/>
      <c r="AB884" s="7"/>
      <c r="AC884" s="7"/>
      <c r="AD884" s="7"/>
      <c r="AE884" s="7"/>
      <c r="AF884" s="468"/>
    </row>
    <row r="885" ht="16.5" customHeight="1">
      <c r="A885" s="7"/>
      <c r="B885" s="7"/>
      <c r="C885" s="49"/>
      <c r="D885" s="207"/>
      <c r="E885" s="7"/>
      <c r="F885" s="7"/>
      <c r="G885" s="7"/>
      <c r="H885" s="7"/>
      <c r="I885" s="207"/>
      <c r="J885" s="7"/>
      <c r="K885" s="207"/>
      <c r="L885" s="7"/>
      <c r="M885" s="207"/>
      <c r="N885" s="7"/>
      <c r="O885" s="207"/>
      <c r="P885" s="7"/>
      <c r="Q885" s="7"/>
      <c r="R885" s="7"/>
      <c r="S885" s="7"/>
      <c r="T885" s="7"/>
      <c r="U885" s="7"/>
      <c r="V885" s="7"/>
      <c r="W885" s="207"/>
      <c r="X885" s="7"/>
      <c r="Y885" s="207"/>
      <c r="Z885" s="7"/>
      <c r="AA885" s="207"/>
      <c r="AB885" s="7"/>
      <c r="AC885" s="7"/>
      <c r="AD885" s="7"/>
      <c r="AE885" s="7"/>
      <c r="AF885" s="468"/>
    </row>
    <row r="886" ht="16.5" customHeight="1">
      <c r="A886" s="7"/>
      <c r="B886" s="7"/>
      <c r="C886" s="49"/>
      <c r="D886" s="207"/>
      <c r="E886" s="7"/>
      <c r="F886" s="7"/>
      <c r="G886" s="7"/>
      <c r="H886" s="7"/>
      <c r="I886" s="207"/>
      <c r="J886" s="7"/>
      <c r="K886" s="207"/>
      <c r="L886" s="7"/>
      <c r="M886" s="207"/>
      <c r="N886" s="7"/>
      <c r="O886" s="207"/>
      <c r="P886" s="7"/>
      <c r="Q886" s="7"/>
      <c r="R886" s="7"/>
      <c r="S886" s="7"/>
      <c r="T886" s="7"/>
      <c r="U886" s="7"/>
      <c r="V886" s="7"/>
      <c r="W886" s="207"/>
      <c r="X886" s="7"/>
      <c r="Y886" s="207"/>
      <c r="Z886" s="7"/>
      <c r="AA886" s="207"/>
      <c r="AB886" s="7"/>
      <c r="AC886" s="7"/>
      <c r="AD886" s="7"/>
      <c r="AE886" s="7"/>
      <c r="AF886" s="468"/>
    </row>
    <row r="887" ht="16.5" customHeight="1">
      <c r="A887" s="7"/>
      <c r="B887" s="7"/>
      <c r="C887" s="49"/>
      <c r="D887" s="207"/>
      <c r="E887" s="7"/>
      <c r="F887" s="7"/>
      <c r="G887" s="7"/>
      <c r="H887" s="7"/>
      <c r="I887" s="207"/>
      <c r="J887" s="7"/>
      <c r="K887" s="207"/>
      <c r="L887" s="7"/>
      <c r="M887" s="207"/>
      <c r="N887" s="7"/>
      <c r="O887" s="207"/>
      <c r="P887" s="7"/>
      <c r="Q887" s="7"/>
      <c r="R887" s="7"/>
      <c r="S887" s="7"/>
      <c r="T887" s="7"/>
      <c r="U887" s="7"/>
      <c r="V887" s="7"/>
      <c r="W887" s="207"/>
      <c r="X887" s="7"/>
      <c r="Y887" s="207"/>
      <c r="Z887" s="7"/>
      <c r="AA887" s="207"/>
      <c r="AB887" s="7"/>
      <c r="AC887" s="7"/>
      <c r="AD887" s="7"/>
      <c r="AE887" s="7"/>
      <c r="AF887" s="468"/>
    </row>
    <row r="888" ht="16.5" customHeight="1">
      <c r="A888" s="7"/>
      <c r="B888" s="7"/>
      <c r="C888" s="49"/>
      <c r="D888" s="207"/>
      <c r="E888" s="7"/>
      <c r="F888" s="7"/>
      <c r="G888" s="7"/>
      <c r="H888" s="7"/>
      <c r="I888" s="207"/>
      <c r="J888" s="7"/>
      <c r="K888" s="207"/>
      <c r="L888" s="7"/>
      <c r="M888" s="207"/>
      <c r="N888" s="7"/>
      <c r="O888" s="207"/>
      <c r="P888" s="7"/>
      <c r="Q888" s="7"/>
      <c r="R888" s="7"/>
      <c r="S888" s="7"/>
      <c r="T888" s="7"/>
      <c r="U888" s="7"/>
      <c r="V888" s="7"/>
      <c r="W888" s="207"/>
      <c r="X888" s="7"/>
      <c r="Y888" s="207"/>
      <c r="Z888" s="7"/>
      <c r="AA888" s="207"/>
      <c r="AB888" s="7"/>
      <c r="AC888" s="7"/>
      <c r="AD888" s="7"/>
      <c r="AE888" s="7"/>
      <c r="AF888" s="468"/>
    </row>
    <row r="889" ht="16.5" customHeight="1">
      <c r="A889" s="7"/>
      <c r="B889" s="7"/>
      <c r="C889" s="49"/>
      <c r="D889" s="207"/>
      <c r="E889" s="7"/>
      <c r="F889" s="7"/>
      <c r="G889" s="7"/>
      <c r="H889" s="7"/>
      <c r="I889" s="207"/>
      <c r="J889" s="7"/>
      <c r="K889" s="207"/>
      <c r="L889" s="7"/>
      <c r="M889" s="207"/>
      <c r="N889" s="7"/>
      <c r="O889" s="207"/>
      <c r="P889" s="7"/>
      <c r="Q889" s="7"/>
      <c r="R889" s="7"/>
      <c r="S889" s="7"/>
      <c r="T889" s="7"/>
      <c r="U889" s="7"/>
      <c r="V889" s="7"/>
      <c r="W889" s="207"/>
      <c r="X889" s="7"/>
      <c r="Y889" s="207"/>
      <c r="Z889" s="7"/>
      <c r="AA889" s="207"/>
      <c r="AB889" s="7"/>
      <c r="AC889" s="7"/>
      <c r="AD889" s="7"/>
      <c r="AE889" s="7"/>
      <c r="AF889" s="468"/>
    </row>
    <row r="890" ht="16.5" customHeight="1">
      <c r="A890" s="7"/>
      <c r="B890" s="7"/>
      <c r="C890" s="49"/>
      <c r="D890" s="207"/>
      <c r="E890" s="7"/>
      <c r="F890" s="7"/>
      <c r="G890" s="7"/>
      <c r="H890" s="7"/>
      <c r="I890" s="207"/>
      <c r="J890" s="7"/>
      <c r="K890" s="207"/>
      <c r="L890" s="7"/>
      <c r="M890" s="207"/>
      <c r="N890" s="7"/>
      <c r="O890" s="207"/>
      <c r="P890" s="7"/>
      <c r="Q890" s="7"/>
      <c r="R890" s="7"/>
      <c r="S890" s="7"/>
      <c r="T890" s="7"/>
      <c r="U890" s="7"/>
      <c r="V890" s="7"/>
      <c r="W890" s="207"/>
      <c r="X890" s="7"/>
      <c r="Y890" s="207"/>
      <c r="Z890" s="7"/>
      <c r="AA890" s="207"/>
      <c r="AB890" s="7"/>
      <c r="AC890" s="7"/>
      <c r="AD890" s="7"/>
      <c r="AE890" s="7"/>
      <c r="AF890" s="468"/>
    </row>
    <row r="891" ht="16.5" customHeight="1">
      <c r="A891" s="7"/>
      <c r="B891" s="7"/>
      <c r="C891" s="49"/>
      <c r="D891" s="207"/>
      <c r="E891" s="7"/>
      <c r="F891" s="7"/>
      <c r="G891" s="7"/>
      <c r="H891" s="7"/>
      <c r="I891" s="207"/>
      <c r="J891" s="7"/>
      <c r="K891" s="207"/>
      <c r="L891" s="7"/>
      <c r="M891" s="207"/>
      <c r="N891" s="7"/>
      <c r="O891" s="207"/>
      <c r="P891" s="7"/>
      <c r="Q891" s="7"/>
      <c r="R891" s="7"/>
      <c r="S891" s="7"/>
      <c r="T891" s="7"/>
      <c r="U891" s="7"/>
      <c r="V891" s="7"/>
      <c r="W891" s="207"/>
      <c r="X891" s="7"/>
      <c r="Y891" s="207"/>
      <c r="Z891" s="7"/>
      <c r="AA891" s="207"/>
      <c r="AB891" s="7"/>
      <c r="AC891" s="7"/>
      <c r="AD891" s="7"/>
      <c r="AE891" s="7"/>
      <c r="AF891" s="468"/>
    </row>
    <row r="892" ht="16.5" customHeight="1">
      <c r="A892" s="7"/>
      <c r="B892" s="7"/>
      <c r="C892" s="49"/>
      <c r="D892" s="207"/>
      <c r="E892" s="7"/>
      <c r="F892" s="7"/>
      <c r="G892" s="7"/>
      <c r="H892" s="7"/>
      <c r="I892" s="207"/>
      <c r="J892" s="7"/>
      <c r="K892" s="207"/>
      <c r="L892" s="7"/>
      <c r="M892" s="207"/>
      <c r="N892" s="7"/>
      <c r="O892" s="207"/>
      <c r="P892" s="7"/>
      <c r="Q892" s="7"/>
      <c r="R892" s="7"/>
      <c r="S892" s="7"/>
      <c r="T892" s="7"/>
      <c r="U892" s="7"/>
      <c r="V892" s="7"/>
      <c r="W892" s="207"/>
      <c r="X892" s="7"/>
      <c r="Y892" s="207"/>
      <c r="Z892" s="7"/>
      <c r="AA892" s="207"/>
      <c r="AB892" s="7"/>
      <c r="AC892" s="7"/>
      <c r="AD892" s="7"/>
      <c r="AE892" s="7"/>
      <c r="AF892" s="468"/>
    </row>
    <row r="893" ht="16.5" customHeight="1">
      <c r="A893" s="7"/>
      <c r="B893" s="7"/>
      <c r="C893" s="49"/>
      <c r="D893" s="207"/>
      <c r="E893" s="7"/>
      <c r="F893" s="7"/>
      <c r="G893" s="7"/>
      <c r="H893" s="7"/>
      <c r="I893" s="207"/>
      <c r="J893" s="7"/>
      <c r="K893" s="207"/>
      <c r="L893" s="7"/>
      <c r="M893" s="207"/>
      <c r="N893" s="7"/>
      <c r="O893" s="207"/>
      <c r="P893" s="7"/>
      <c r="Q893" s="7"/>
      <c r="R893" s="7"/>
      <c r="S893" s="7"/>
      <c r="T893" s="7"/>
      <c r="U893" s="7"/>
      <c r="V893" s="7"/>
      <c r="W893" s="207"/>
      <c r="X893" s="7"/>
      <c r="Y893" s="207"/>
      <c r="Z893" s="7"/>
      <c r="AA893" s="207"/>
      <c r="AB893" s="7"/>
      <c r="AC893" s="7"/>
      <c r="AD893" s="7"/>
      <c r="AE893" s="7"/>
      <c r="AF893" s="468"/>
    </row>
    <row r="894" ht="16.5" customHeight="1">
      <c r="A894" s="7"/>
      <c r="B894" s="7"/>
      <c r="C894" s="49"/>
      <c r="D894" s="207"/>
      <c r="E894" s="7"/>
      <c r="F894" s="7"/>
      <c r="G894" s="7"/>
      <c r="H894" s="7"/>
      <c r="I894" s="207"/>
      <c r="J894" s="7"/>
      <c r="K894" s="207"/>
      <c r="L894" s="7"/>
      <c r="M894" s="207"/>
      <c r="N894" s="7"/>
      <c r="O894" s="207"/>
      <c r="P894" s="7"/>
      <c r="Q894" s="7"/>
      <c r="R894" s="7"/>
      <c r="S894" s="7"/>
      <c r="T894" s="7"/>
      <c r="U894" s="7"/>
      <c r="V894" s="7"/>
      <c r="W894" s="207"/>
      <c r="X894" s="7"/>
      <c r="Y894" s="207"/>
      <c r="Z894" s="7"/>
      <c r="AA894" s="207"/>
      <c r="AB894" s="7"/>
      <c r="AC894" s="7"/>
      <c r="AD894" s="7"/>
      <c r="AE894" s="7"/>
      <c r="AF894" s="468"/>
    </row>
    <row r="895" ht="16.5" customHeight="1">
      <c r="A895" s="7"/>
      <c r="B895" s="7"/>
      <c r="C895" s="49"/>
      <c r="D895" s="207"/>
      <c r="E895" s="7"/>
      <c r="F895" s="7"/>
      <c r="G895" s="7"/>
      <c r="H895" s="7"/>
      <c r="I895" s="207"/>
      <c r="J895" s="7"/>
      <c r="K895" s="207"/>
      <c r="L895" s="7"/>
      <c r="M895" s="207"/>
      <c r="N895" s="7"/>
      <c r="O895" s="207"/>
      <c r="P895" s="7"/>
      <c r="Q895" s="7"/>
      <c r="R895" s="7"/>
      <c r="S895" s="7"/>
      <c r="T895" s="7"/>
      <c r="U895" s="7"/>
      <c r="V895" s="7"/>
      <c r="W895" s="207"/>
      <c r="X895" s="7"/>
      <c r="Y895" s="207"/>
      <c r="Z895" s="7"/>
      <c r="AA895" s="207"/>
      <c r="AB895" s="7"/>
      <c r="AC895" s="7"/>
      <c r="AD895" s="7"/>
      <c r="AE895" s="7"/>
      <c r="AF895" s="468"/>
    </row>
    <row r="896" ht="16.5" customHeight="1">
      <c r="A896" s="7"/>
      <c r="B896" s="7"/>
      <c r="C896" s="49"/>
      <c r="D896" s="207"/>
      <c r="E896" s="7"/>
      <c r="F896" s="7"/>
      <c r="G896" s="7"/>
      <c r="H896" s="7"/>
      <c r="I896" s="207"/>
      <c r="J896" s="7"/>
      <c r="K896" s="207"/>
      <c r="L896" s="7"/>
      <c r="M896" s="207"/>
      <c r="N896" s="7"/>
      <c r="O896" s="207"/>
      <c r="P896" s="7"/>
      <c r="Q896" s="7"/>
      <c r="R896" s="7"/>
      <c r="S896" s="7"/>
      <c r="T896" s="7"/>
      <c r="U896" s="7"/>
      <c r="V896" s="7"/>
      <c r="W896" s="207"/>
      <c r="X896" s="7"/>
      <c r="Y896" s="207"/>
      <c r="Z896" s="7"/>
      <c r="AA896" s="207"/>
      <c r="AB896" s="7"/>
      <c r="AC896" s="7"/>
      <c r="AD896" s="7"/>
      <c r="AE896" s="7"/>
      <c r="AF896" s="468"/>
    </row>
    <row r="897" ht="16.5" customHeight="1">
      <c r="A897" s="7"/>
      <c r="B897" s="7"/>
      <c r="C897" s="49"/>
      <c r="D897" s="207"/>
      <c r="E897" s="7"/>
      <c r="F897" s="7"/>
      <c r="G897" s="7"/>
      <c r="H897" s="7"/>
      <c r="I897" s="207"/>
      <c r="J897" s="7"/>
      <c r="K897" s="207"/>
      <c r="L897" s="7"/>
      <c r="M897" s="207"/>
      <c r="N897" s="7"/>
      <c r="O897" s="207"/>
      <c r="P897" s="7"/>
      <c r="Q897" s="7"/>
      <c r="R897" s="7"/>
      <c r="S897" s="7"/>
      <c r="T897" s="7"/>
      <c r="U897" s="7"/>
      <c r="V897" s="7"/>
      <c r="W897" s="207"/>
      <c r="X897" s="7"/>
      <c r="Y897" s="207"/>
      <c r="Z897" s="7"/>
      <c r="AA897" s="207"/>
      <c r="AB897" s="7"/>
      <c r="AC897" s="7"/>
      <c r="AD897" s="7"/>
      <c r="AE897" s="7"/>
      <c r="AF897" s="468"/>
    </row>
    <row r="898" ht="16.5" customHeight="1">
      <c r="A898" s="7"/>
      <c r="B898" s="7"/>
      <c r="C898" s="49"/>
      <c r="D898" s="207"/>
      <c r="E898" s="7"/>
      <c r="F898" s="7"/>
      <c r="G898" s="7"/>
      <c r="H898" s="7"/>
      <c r="I898" s="207"/>
      <c r="J898" s="7"/>
      <c r="K898" s="207"/>
      <c r="L898" s="7"/>
      <c r="M898" s="207"/>
      <c r="N898" s="7"/>
      <c r="O898" s="207"/>
      <c r="P898" s="7"/>
      <c r="Q898" s="7"/>
      <c r="R898" s="7"/>
      <c r="S898" s="7"/>
      <c r="T898" s="7"/>
      <c r="U898" s="7"/>
      <c r="V898" s="7"/>
      <c r="W898" s="207"/>
      <c r="X898" s="7"/>
      <c r="Y898" s="207"/>
      <c r="Z898" s="7"/>
      <c r="AA898" s="207"/>
      <c r="AB898" s="7"/>
      <c r="AC898" s="7"/>
      <c r="AD898" s="7"/>
      <c r="AE898" s="7"/>
      <c r="AF898" s="468"/>
    </row>
    <row r="899" ht="16.5" customHeight="1">
      <c r="A899" s="7"/>
      <c r="B899" s="7"/>
      <c r="C899" s="49"/>
      <c r="D899" s="207"/>
      <c r="E899" s="7"/>
      <c r="F899" s="7"/>
      <c r="G899" s="7"/>
      <c r="H899" s="7"/>
      <c r="I899" s="207"/>
      <c r="J899" s="7"/>
      <c r="K899" s="207"/>
      <c r="L899" s="7"/>
      <c r="M899" s="207"/>
      <c r="N899" s="7"/>
      <c r="O899" s="207"/>
      <c r="P899" s="7"/>
      <c r="Q899" s="7"/>
      <c r="R899" s="7"/>
      <c r="S899" s="7"/>
      <c r="T899" s="7"/>
      <c r="U899" s="7"/>
      <c r="V899" s="7"/>
      <c r="W899" s="207"/>
      <c r="X899" s="7"/>
      <c r="Y899" s="207"/>
      <c r="Z899" s="7"/>
      <c r="AA899" s="207"/>
      <c r="AB899" s="7"/>
      <c r="AC899" s="7"/>
      <c r="AD899" s="7"/>
      <c r="AE899" s="7"/>
      <c r="AF899" s="468"/>
    </row>
    <row r="900" ht="16.5" customHeight="1">
      <c r="A900" s="7"/>
      <c r="B900" s="7"/>
      <c r="C900" s="49"/>
      <c r="D900" s="207"/>
      <c r="E900" s="7"/>
      <c r="F900" s="7"/>
      <c r="G900" s="7"/>
      <c r="H900" s="7"/>
      <c r="I900" s="207"/>
      <c r="J900" s="7"/>
      <c r="K900" s="207"/>
      <c r="L900" s="7"/>
      <c r="M900" s="207"/>
      <c r="N900" s="7"/>
      <c r="O900" s="207"/>
      <c r="P900" s="7"/>
      <c r="Q900" s="7"/>
      <c r="R900" s="7"/>
      <c r="S900" s="7"/>
      <c r="T900" s="7"/>
      <c r="U900" s="7"/>
      <c r="V900" s="7"/>
      <c r="W900" s="207"/>
      <c r="X900" s="7"/>
      <c r="Y900" s="207"/>
      <c r="Z900" s="7"/>
      <c r="AA900" s="207"/>
      <c r="AB900" s="7"/>
      <c r="AC900" s="7"/>
      <c r="AD900" s="7"/>
      <c r="AE900" s="7"/>
      <c r="AF900" s="468"/>
    </row>
    <row r="901" ht="16.5" customHeight="1">
      <c r="A901" s="7"/>
      <c r="B901" s="7"/>
      <c r="C901" s="49"/>
      <c r="D901" s="207"/>
      <c r="E901" s="7"/>
      <c r="F901" s="7"/>
      <c r="G901" s="7"/>
      <c r="H901" s="7"/>
      <c r="I901" s="207"/>
      <c r="J901" s="7"/>
      <c r="K901" s="207"/>
      <c r="L901" s="7"/>
      <c r="M901" s="207"/>
      <c r="N901" s="7"/>
      <c r="O901" s="207"/>
      <c r="P901" s="7"/>
      <c r="Q901" s="7"/>
      <c r="R901" s="7"/>
      <c r="S901" s="7"/>
      <c r="T901" s="7"/>
      <c r="U901" s="7"/>
      <c r="V901" s="7"/>
      <c r="W901" s="207"/>
      <c r="X901" s="7"/>
      <c r="Y901" s="207"/>
      <c r="Z901" s="7"/>
      <c r="AA901" s="207"/>
      <c r="AB901" s="7"/>
      <c r="AC901" s="7"/>
      <c r="AD901" s="7"/>
      <c r="AE901" s="7"/>
      <c r="AF901" s="468"/>
    </row>
    <row r="902" ht="16.5" customHeight="1">
      <c r="A902" s="7"/>
      <c r="B902" s="7"/>
      <c r="C902" s="49"/>
      <c r="D902" s="207"/>
      <c r="E902" s="7"/>
      <c r="F902" s="7"/>
      <c r="G902" s="7"/>
      <c r="H902" s="7"/>
      <c r="I902" s="207"/>
      <c r="J902" s="7"/>
      <c r="K902" s="207"/>
      <c r="L902" s="7"/>
      <c r="M902" s="207"/>
      <c r="N902" s="7"/>
      <c r="O902" s="207"/>
      <c r="P902" s="7"/>
      <c r="Q902" s="7"/>
      <c r="R902" s="7"/>
      <c r="S902" s="7"/>
      <c r="T902" s="7"/>
      <c r="U902" s="7"/>
      <c r="V902" s="7"/>
      <c r="W902" s="207"/>
      <c r="X902" s="7"/>
      <c r="Y902" s="207"/>
      <c r="Z902" s="7"/>
      <c r="AA902" s="207"/>
      <c r="AB902" s="7"/>
      <c r="AC902" s="7"/>
      <c r="AD902" s="7"/>
      <c r="AE902" s="7"/>
      <c r="AF902" s="468"/>
    </row>
    <row r="903" ht="16.5" customHeight="1">
      <c r="A903" s="7"/>
      <c r="B903" s="7"/>
      <c r="C903" s="49"/>
      <c r="D903" s="207"/>
      <c r="E903" s="7"/>
      <c r="F903" s="7"/>
      <c r="G903" s="7"/>
      <c r="H903" s="7"/>
      <c r="I903" s="207"/>
      <c r="J903" s="7"/>
      <c r="K903" s="207"/>
      <c r="L903" s="7"/>
      <c r="M903" s="207"/>
      <c r="N903" s="7"/>
      <c r="O903" s="207"/>
      <c r="P903" s="7"/>
      <c r="Q903" s="7"/>
      <c r="R903" s="7"/>
      <c r="S903" s="7"/>
      <c r="T903" s="7"/>
      <c r="U903" s="7"/>
      <c r="V903" s="7"/>
      <c r="W903" s="207"/>
      <c r="X903" s="7"/>
      <c r="Y903" s="207"/>
      <c r="Z903" s="7"/>
      <c r="AA903" s="207"/>
      <c r="AB903" s="7"/>
      <c r="AC903" s="7"/>
      <c r="AD903" s="7"/>
      <c r="AE903" s="7"/>
      <c r="AF903" s="468"/>
    </row>
    <row r="904" ht="16.5" customHeight="1">
      <c r="A904" s="7"/>
      <c r="B904" s="7"/>
      <c r="C904" s="49"/>
      <c r="D904" s="207"/>
      <c r="E904" s="7"/>
      <c r="F904" s="7"/>
      <c r="G904" s="7"/>
      <c r="H904" s="7"/>
      <c r="I904" s="207"/>
      <c r="J904" s="7"/>
      <c r="K904" s="207"/>
      <c r="L904" s="7"/>
      <c r="M904" s="207"/>
      <c r="N904" s="7"/>
      <c r="O904" s="207"/>
      <c r="P904" s="7"/>
      <c r="Q904" s="7"/>
      <c r="R904" s="7"/>
      <c r="S904" s="7"/>
      <c r="T904" s="7"/>
      <c r="U904" s="7"/>
      <c r="V904" s="7"/>
      <c r="W904" s="207"/>
      <c r="X904" s="7"/>
      <c r="Y904" s="207"/>
      <c r="Z904" s="7"/>
      <c r="AA904" s="207"/>
      <c r="AB904" s="7"/>
      <c r="AC904" s="7"/>
      <c r="AD904" s="7"/>
      <c r="AE904" s="7"/>
      <c r="AF904" s="468"/>
    </row>
    <row r="905" ht="16.5" customHeight="1">
      <c r="A905" s="7"/>
      <c r="B905" s="7"/>
      <c r="C905" s="49"/>
      <c r="D905" s="207"/>
      <c r="E905" s="7"/>
      <c r="F905" s="7"/>
      <c r="G905" s="7"/>
      <c r="H905" s="7"/>
      <c r="I905" s="207"/>
      <c r="J905" s="7"/>
      <c r="K905" s="207"/>
      <c r="L905" s="7"/>
      <c r="M905" s="207"/>
      <c r="N905" s="7"/>
      <c r="O905" s="207"/>
      <c r="P905" s="7"/>
      <c r="Q905" s="7"/>
      <c r="R905" s="7"/>
      <c r="S905" s="7"/>
      <c r="T905" s="7"/>
      <c r="U905" s="7"/>
      <c r="V905" s="7"/>
      <c r="W905" s="207"/>
      <c r="X905" s="7"/>
      <c r="Y905" s="207"/>
      <c r="Z905" s="7"/>
      <c r="AA905" s="207"/>
      <c r="AB905" s="7"/>
      <c r="AC905" s="7"/>
      <c r="AD905" s="7"/>
      <c r="AE905" s="7"/>
      <c r="AF905" s="468"/>
    </row>
    <row r="906" ht="16.5" customHeight="1">
      <c r="A906" s="7"/>
      <c r="B906" s="7"/>
      <c r="C906" s="49"/>
      <c r="D906" s="207"/>
      <c r="E906" s="7"/>
      <c r="F906" s="7"/>
      <c r="G906" s="7"/>
      <c r="H906" s="7"/>
      <c r="I906" s="207"/>
      <c r="J906" s="7"/>
      <c r="K906" s="207"/>
      <c r="L906" s="7"/>
      <c r="M906" s="207"/>
      <c r="N906" s="7"/>
      <c r="O906" s="207"/>
      <c r="P906" s="7"/>
      <c r="Q906" s="7"/>
      <c r="R906" s="7"/>
      <c r="S906" s="7"/>
      <c r="T906" s="7"/>
      <c r="U906" s="7"/>
      <c r="V906" s="7"/>
      <c r="W906" s="207"/>
      <c r="X906" s="7"/>
      <c r="Y906" s="207"/>
      <c r="Z906" s="7"/>
      <c r="AA906" s="207"/>
      <c r="AB906" s="7"/>
      <c r="AC906" s="7"/>
      <c r="AD906" s="7"/>
      <c r="AE906" s="7"/>
      <c r="AF906" s="468"/>
    </row>
    <row r="907" ht="16.5" customHeight="1">
      <c r="A907" s="7"/>
      <c r="B907" s="7"/>
      <c r="C907" s="49"/>
      <c r="D907" s="207"/>
      <c r="E907" s="7"/>
      <c r="F907" s="7"/>
      <c r="G907" s="7"/>
      <c r="H907" s="7"/>
      <c r="I907" s="207"/>
      <c r="J907" s="7"/>
      <c r="K907" s="207"/>
      <c r="L907" s="7"/>
      <c r="M907" s="207"/>
      <c r="N907" s="7"/>
      <c r="O907" s="207"/>
      <c r="P907" s="7"/>
      <c r="Q907" s="7"/>
      <c r="R907" s="7"/>
      <c r="S907" s="7"/>
      <c r="T907" s="7"/>
      <c r="U907" s="7"/>
      <c r="V907" s="7"/>
      <c r="W907" s="207"/>
      <c r="X907" s="7"/>
      <c r="Y907" s="207"/>
      <c r="Z907" s="7"/>
      <c r="AA907" s="207"/>
      <c r="AB907" s="7"/>
      <c r="AC907" s="7"/>
      <c r="AD907" s="7"/>
      <c r="AE907" s="7"/>
      <c r="AF907" s="468"/>
    </row>
    <row r="908" ht="16.5" customHeight="1">
      <c r="A908" s="7"/>
      <c r="B908" s="7"/>
      <c r="C908" s="49"/>
      <c r="D908" s="207"/>
      <c r="E908" s="7"/>
      <c r="F908" s="7"/>
      <c r="G908" s="7"/>
      <c r="H908" s="7"/>
      <c r="I908" s="207"/>
      <c r="J908" s="7"/>
      <c r="K908" s="207"/>
      <c r="L908" s="7"/>
      <c r="M908" s="207"/>
      <c r="N908" s="7"/>
      <c r="O908" s="207"/>
      <c r="P908" s="7"/>
      <c r="Q908" s="7"/>
      <c r="R908" s="7"/>
      <c r="S908" s="7"/>
      <c r="T908" s="7"/>
      <c r="U908" s="7"/>
      <c r="V908" s="7"/>
      <c r="W908" s="207"/>
      <c r="X908" s="7"/>
      <c r="Y908" s="207"/>
      <c r="Z908" s="7"/>
      <c r="AA908" s="207"/>
      <c r="AB908" s="7"/>
      <c r="AC908" s="7"/>
      <c r="AD908" s="7"/>
      <c r="AE908" s="7"/>
      <c r="AF908" s="468"/>
    </row>
    <row r="909" ht="16.5" customHeight="1">
      <c r="A909" s="7"/>
      <c r="B909" s="7"/>
      <c r="C909" s="49"/>
      <c r="D909" s="207"/>
      <c r="E909" s="7"/>
      <c r="F909" s="7"/>
      <c r="G909" s="7"/>
      <c r="H909" s="7"/>
      <c r="I909" s="207"/>
      <c r="J909" s="7"/>
      <c r="K909" s="207"/>
      <c r="L909" s="7"/>
      <c r="M909" s="207"/>
      <c r="N909" s="7"/>
      <c r="O909" s="207"/>
      <c r="P909" s="7"/>
      <c r="Q909" s="7"/>
      <c r="R909" s="7"/>
      <c r="S909" s="7"/>
      <c r="T909" s="7"/>
      <c r="U909" s="7"/>
      <c r="V909" s="7"/>
      <c r="W909" s="207"/>
      <c r="X909" s="7"/>
      <c r="Y909" s="207"/>
      <c r="Z909" s="7"/>
      <c r="AA909" s="207"/>
      <c r="AB909" s="7"/>
      <c r="AC909" s="7"/>
      <c r="AD909" s="7"/>
      <c r="AE909" s="7"/>
      <c r="AF909" s="468"/>
    </row>
    <row r="910" ht="16.5" customHeight="1">
      <c r="A910" s="7"/>
      <c r="B910" s="7"/>
      <c r="C910" s="49"/>
      <c r="D910" s="207"/>
      <c r="E910" s="7"/>
      <c r="F910" s="7"/>
      <c r="G910" s="7"/>
      <c r="H910" s="7"/>
      <c r="I910" s="207"/>
      <c r="J910" s="7"/>
      <c r="K910" s="207"/>
      <c r="L910" s="7"/>
      <c r="M910" s="207"/>
      <c r="N910" s="7"/>
      <c r="O910" s="207"/>
      <c r="P910" s="7"/>
      <c r="Q910" s="7"/>
      <c r="R910" s="7"/>
      <c r="S910" s="7"/>
      <c r="T910" s="7"/>
      <c r="U910" s="7"/>
      <c r="V910" s="7"/>
      <c r="W910" s="207"/>
      <c r="X910" s="7"/>
      <c r="Y910" s="207"/>
      <c r="Z910" s="7"/>
      <c r="AA910" s="207"/>
      <c r="AB910" s="7"/>
      <c r="AC910" s="7"/>
      <c r="AD910" s="7"/>
      <c r="AE910" s="7"/>
      <c r="AF910" s="468"/>
    </row>
    <row r="911" ht="16.5" customHeight="1">
      <c r="A911" s="7"/>
      <c r="B911" s="7"/>
      <c r="C911" s="49"/>
      <c r="D911" s="207"/>
      <c r="E911" s="7"/>
      <c r="F911" s="7"/>
      <c r="G911" s="7"/>
      <c r="H911" s="7"/>
      <c r="I911" s="207"/>
      <c r="J911" s="7"/>
      <c r="K911" s="207"/>
      <c r="L911" s="7"/>
      <c r="M911" s="207"/>
      <c r="N911" s="7"/>
      <c r="O911" s="207"/>
      <c r="P911" s="7"/>
      <c r="Q911" s="7"/>
      <c r="R911" s="7"/>
      <c r="S911" s="7"/>
      <c r="T911" s="7"/>
      <c r="U911" s="7"/>
      <c r="V911" s="7"/>
      <c r="W911" s="207"/>
      <c r="X911" s="7"/>
      <c r="Y911" s="207"/>
      <c r="Z911" s="7"/>
      <c r="AA911" s="207"/>
      <c r="AB911" s="7"/>
      <c r="AC911" s="7"/>
      <c r="AD911" s="7"/>
      <c r="AE911" s="7"/>
      <c r="AF911" s="468"/>
    </row>
    <row r="912" ht="16.5" customHeight="1">
      <c r="A912" s="7"/>
      <c r="B912" s="7"/>
      <c r="C912" s="49"/>
      <c r="D912" s="207"/>
      <c r="E912" s="7"/>
      <c r="F912" s="7"/>
      <c r="G912" s="7"/>
      <c r="H912" s="7"/>
      <c r="I912" s="207"/>
      <c r="J912" s="7"/>
      <c r="K912" s="207"/>
      <c r="L912" s="7"/>
      <c r="M912" s="207"/>
      <c r="N912" s="7"/>
      <c r="O912" s="207"/>
      <c r="P912" s="7"/>
      <c r="Q912" s="7"/>
      <c r="R912" s="7"/>
      <c r="S912" s="7"/>
      <c r="T912" s="7"/>
      <c r="U912" s="7"/>
      <c r="V912" s="7"/>
      <c r="W912" s="207"/>
      <c r="X912" s="7"/>
      <c r="Y912" s="207"/>
      <c r="Z912" s="7"/>
      <c r="AA912" s="207"/>
      <c r="AB912" s="7"/>
      <c r="AC912" s="7"/>
      <c r="AD912" s="7"/>
      <c r="AE912" s="7"/>
      <c r="AF912" s="468"/>
    </row>
    <row r="913" ht="16.5" customHeight="1">
      <c r="A913" s="7"/>
      <c r="B913" s="7"/>
      <c r="C913" s="49"/>
      <c r="D913" s="207"/>
      <c r="E913" s="7"/>
      <c r="F913" s="7"/>
      <c r="G913" s="7"/>
      <c r="H913" s="7"/>
      <c r="I913" s="207"/>
      <c r="J913" s="7"/>
      <c r="K913" s="207"/>
      <c r="L913" s="7"/>
      <c r="M913" s="207"/>
      <c r="N913" s="7"/>
      <c r="O913" s="207"/>
      <c r="P913" s="7"/>
      <c r="Q913" s="7"/>
      <c r="R913" s="7"/>
      <c r="S913" s="7"/>
      <c r="T913" s="7"/>
      <c r="U913" s="7"/>
      <c r="V913" s="7"/>
      <c r="W913" s="207"/>
      <c r="X913" s="7"/>
      <c r="Y913" s="207"/>
      <c r="Z913" s="7"/>
      <c r="AA913" s="207"/>
      <c r="AB913" s="7"/>
      <c r="AC913" s="7"/>
      <c r="AD913" s="7"/>
      <c r="AE913" s="7"/>
      <c r="AF913" s="468"/>
    </row>
    <row r="914" ht="16.5" customHeight="1">
      <c r="A914" s="7"/>
      <c r="B914" s="7"/>
      <c r="C914" s="49"/>
      <c r="D914" s="207"/>
      <c r="E914" s="7"/>
      <c r="F914" s="7"/>
      <c r="G914" s="7"/>
      <c r="H914" s="7"/>
      <c r="I914" s="207"/>
      <c r="J914" s="7"/>
      <c r="K914" s="207"/>
      <c r="L914" s="7"/>
      <c r="M914" s="207"/>
      <c r="N914" s="7"/>
      <c r="O914" s="207"/>
      <c r="P914" s="7"/>
      <c r="Q914" s="7"/>
      <c r="R914" s="7"/>
      <c r="S914" s="7"/>
      <c r="T914" s="7"/>
      <c r="U914" s="7"/>
      <c r="V914" s="7"/>
      <c r="W914" s="207"/>
      <c r="X914" s="7"/>
      <c r="Y914" s="207"/>
      <c r="Z914" s="7"/>
      <c r="AA914" s="207"/>
      <c r="AB914" s="7"/>
      <c r="AC914" s="7"/>
      <c r="AD914" s="7"/>
      <c r="AE914" s="7"/>
      <c r="AF914" s="468"/>
    </row>
    <row r="915" ht="16.5" customHeight="1">
      <c r="A915" s="7"/>
      <c r="B915" s="7"/>
      <c r="C915" s="49"/>
      <c r="D915" s="207"/>
      <c r="E915" s="7"/>
      <c r="F915" s="7"/>
      <c r="G915" s="7"/>
      <c r="H915" s="7"/>
      <c r="I915" s="207"/>
      <c r="J915" s="7"/>
      <c r="K915" s="207"/>
      <c r="L915" s="7"/>
      <c r="M915" s="207"/>
      <c r="N915" s="7"/>
      <c r="O915" s="207"/>
      <c r="P915" s="7"/>
      <c r="Q915" s="7"/>
      <c r="R915" s="7"/>
      <c r="S915" s="7"/>
      <c r="T915" s="7"/>
      <c r="U915" s="7"/>
      <c r="V915" s="7"/>
      <c r="W915" s="207"/>
      <c r="X915" s="7"/>
      <c r="Y915" s="207"/>
      <c r="Z915" s="7"/>
      <c r="AA915" s="207"/>
      <c r="AB915" s="7"/>
      <c r="AC915" s="7"/>
      <c r="AD915" s="7"/>
      <c r="AE915" s="7"/>
      <c r="AF915" s="468"/>
    </row>
    <row r="916" ht="16.5" customHeight="1">
      <c r="A916" s="7"/>
      <c r="B916" s="7"/>
      <c r="C916" s="49"/>
      <c r="D916" s="207"/>
      <c r="E916" s="7"/>
      <c r="F916" s="7"/>
      <c r="G916" s="7"/>
      <c r="H916" s="7"/>
      <c r="I916" s="207"/>
      <c r="J916" s="7"/>
      <c r="K916" s="207"/>
      <c r="L916" s="7"/>
      <c r="M916" s="207"/>
      <c r="N916" s="7"/>
      <c r="O916" s="207"/>
      <c r="P916" s="7"/>
      <c r="Q916" s="7"/>
      <c r="R916" s="7"/>
      <c r="S916" s="7"/>
      <c r="T916" s="7"/>
      <c r="U916" s="7"/>
      <c r="V916" s="7"/>
      <c r="W916" s="207"/>
      <c r="X916" s="7"/>
      <c r="Y916" s="207"/>
      <c r="Z916" s="7"/>
      <c r="AA916" s="207"/>
      <c r="AB916" s="7"/>
      <c r="AC916" s="7"/>
      <c r="AD916" s="7"/>
      <c r="AE916" s="7"/>
      <c r="AF916" s="468"/>
    </row>
    <row r="917" ht="16.5" customHeight="1">
      <c r="A917" s="7"/>
      <c r="B917" s="7"/>
      <c r="C917" s="49"/>
      <c r="D917" s="207"/>
      <c r="E917" s="7"/>
      <c r="F917" s="7"/>
      <c r="G917" s="7"/>
      <c r="H917" s="7"/>
      <c r="I917" s="207"/>
      <c r="J917" s="7"/>
      <c r="K917" s="207"/>
      <c r="L917" s="7"/>
      <c r="M917" s="207"/>
      <c r="N917" s="7"/>
      <c r="O917" s="207"/>
      <c r="P917" s="7"/>
      <c r="Q917" s="7"/>
      <c r="R917" s="7"/>
      <c r="S917" s="7"/>
      <c r="T917" s="7"/>
      <c r="U917" s="7"/>
      <c r="V917" s="7"/>
      <c r="W917" s="207"/>
      <c r="X917" s="7"/>
      <c r="Y917" s="207"/>
      <c r="Z917" s="7"/>
      <c r="AA917" s="207"/>
      <c r="AB917" s="7"/>
      <c r="AC917" s="7"/>
      <c r="AD917" s="7"/>
      <c r="AE917" s="7"/>
      <c r="AF917" s="468"/>
    </row>
    <row r="918" ht="16.5" customHeight="1">
      <c r="A918" s="7"/>
      <c r="B918" s="7"/>
      <c r="C918" s="49"/>
      <c r="D918" s="207"/>
      <c r="E918" s="7"/>
      <c r="F918" s="7"/>
      <c r="G918" s="7"/>
      <c r="H918" s="7"/>
      <c r="I918" s="207"/>
      <c r="J918" s="7"/>
      <c r="K918" s="207"/>
      <c r="L918" s="7"/>
      <c r="M918" s="207"/>
      <c r="N918" s="7"/>
      <c r="O918" s="207"/>
      <c r="P918" s="7"/>
      <c r="Q918" s="7"/>
      <c r="R918" s="7"/>
      <c r="S918" s="7"/>
      <c r="T918" s="7"/>
      <c r="U918" s="7"/>
      <c r="V918" s="7"/>
      <c r="W918" s="207"/>
      <c r="X918" s="7"/>
      <c r="Y918" s="207"/>
      <c r="Z918" s="7"/>
      <c r="AA918" s="207"/>
      <c r="AB918" s="7"/>
      <c r="AC918" s="7"/>
      <c r="AD918" s="7"/>
      <c r="AE918" s="7"/>
      <c r="AF918" s="468"/>
    </row>
    <row r="919" ht="16.5" customHeight="1">
      <c r="A919" s="7"/>
      <c r="B919" s="7"/>
      <c r="C919" s="49"/>
      <c r="D919" s="207"/>
      <c r="E919" s="7"/>
      <c r="F919" s="7"/>
      <c r="G919" s="7"/>
      <c r="H919" s="7"/>
      <c r="I919" s="207"/>
      <c r="J919" s="7"/>
      <c r="K919" s="207"/>
      <c r="L919" s="7"/>
      <c r="M919" s="207"/>
      <c r="N919" s="7"/>
      <c r="O919" s="207"/>
      <c r="P919" s="7"/>
      <c r="Q919" s="7"/>
      <c r="R919" s="7"/>
      <c r="S919" s="7"/>
      <c r="T919" s="7"/>
      <c r="U919" s="7"/>
      <c r="V919" s="7"/>
      <c r="W919" s="207"/>
      <c r="X919" s="7"/>
      <c r="Y919" s="207"/>
      <c r="Z919" s="7"/>
      <c r="AA919" s="207"/>
      <c r="AB919" s="7"/>
      <c r="AC919" s="7"/>
      <c r="AD919" s="7"/>
      <c r="AE919" s="7"/>
      <c r="AF919" s="468"/>
    </row>
    <row r="920" ht="16.5" customHeight="1">
      <c r="A920" s="7"/>
      <c r="B920" s="7"/>
      <c r="C920" s="49"/>
      <c r="D920" s="207"/>
      <c r="E920" s="7"/>
      <c r="F920" s="7"/>
      <c r="G920" s="7"/>
      <c r="H920" s="7"/>
      <c r="I920" s="207"/>
      <c r="J920" s="7"/>
      <c r="K920" s="207"/>
      <c r="L920" s="7"/>
      <c r="M920" s="207"/>
      <c r="N920" s="7"/>
      <c r="O920" s="207"/>
      <c r="P920" s="7"/>
      <c r="Q920" s="7"/>
      <c r="R920" s="7"/>
      <c r="S920" s="7"/>
      <c r="T920" s="7"/>
      <c r="U920" s="7"/>
      <c r="V920" s="7"/>
      <c r="W920" s="207"/>
      <c r="X920" s="7"/>
      <c r="Y920" s="207"/>
      <c r="Z920" s="7"/>
      <c r="AA920" s="207"/>
      <c r="AB920" s="7"/>
      <c r="AC920" s="7"/>
      <c r="AD920" s="7"/>
      <c r="AE920" s="7"/>
      <c r="AF920" s="468"/>
    </row>
    <row r="921" ht="16.5" customHeight="1">
      <c r="A921" s="7"/>
      <c r="B921" s="7"/>
      <c r="C921" s="49"/>
      <c r="D921" s="207"/>
      <c r="E921" s="7"/>
      <c r="F921" s="7"/>
      <c r="G921" s="7"/>
      <c r="H921" s="7"/>
      <c r="I921" s="207"/>
      <c r="J921" s="7"/>
      <c r="K921" s="207"/>
      <c r="L921" s="7"/>
      <c r="M921" s="207"/>
      <c r="N921" s="7"/>
      <c r="O921" s="207"/>
      <c r="P921" s="7"/>
      <c r="Q921" s="7"/>
      <c r="R921" s="7"/>
      <c r="S921" s="7"/>
      <c r="T921" s="7"/>
      <c r="U921" s="7"/>
      <c r="V921" s="7"/>
      <c r="W921" s="207"/>
      <c r="X921" s="7"/>
      <c r="Y921" s="207"/>
      <c r="Z921" s="7"/>
      <c r="AA921" s="207"/>
      <c r="AB921" s="7"/>
      <c r="AC921" s="7"/>
      <c r="AD921" s="7"/>
      <c r="AE921" s="7"/>
      <c r="AF921" s="468"/>
    </row>
    <row r="922" ht="16.5" customHeight="1">
      <c r="A922" s="7"/>
      <c r="B922" s="7"/>
      <c r="C922" s="49"/>
      <c r="D922" s="207"/>
      <c r="E922" s="7"/>
      <c r="F922" s="7"/>
      <c r="G922" s="7"/>
      <c r="H922" s="7"/>
      <c r="I922" s="207"/>
      <c r="J922" s="7"/>
      <c r="K922" s="207"/>
      <c r="L922" s="7"/>
      <c r="M922" s="207"/>
      <c r="N922" s="7"/>
      <c r="O922" s="207"/>
      <c r="P922" s="7"/>
      <c r="Q922" s="7"/>
      <c r="R922" s="7"/>
      <c r="S922" s="7"/>
      <c r="T922" s="7"/>
      <c r="U922" s="7"/>
      <c r="V922" s="7"/>
      <c r="W922" s="207"/>
      <c r="X922" s="7"/>
      <c r="Y922" s="207"/>
      <c r="Z922" s="7"/>
      <c r="AA922" s="207"/>
      <c r="AB922" s="7"/>
      <c r="AC922" s="7"/>
      <c r="AD922" s="7"/>
      <c r="AE922" s="7"/>
      <c r="AF922" s="468"/>
    </row>
    <row r="923" ht="16.5" customHeight="1">
      <c r="A923" s="7"/>
      <c r="B923" s="7"/>
      <c r="C923" s="49"/>
      <c r="D923" s="207"/>
      <c r="E923" s="7"/>
      <c r="F923" s="7"/>
      <c r="G923" s="7"/>
      <c r="H923" s="7"/>
      <c r="I923" s="207"/>
      <c r="J923" s="7"/>
      <c r="K923" s="207"/>
      <c r="L923" s="7"/>
      <c r="M923" s="207"/>
      <c r="N923" s="7"/>
      <c r="O923" s="207"/>
      <c r="P923" s="7"/>
      <c r="Q923" s="7"/>
      <c r="R923" s="7"/>
      <c r="S923" s="7"/>
      <c r="T923" s="7"/>
      <c r="U923" s="7"/>
      <c r="V923" s="7"/>
      <c r="W923" s="207"/>
      <c r="X923" s="7"/>
      <c r="Y923" s="207"/>
      <c r="Z923" s="7"/>
      <c r="AA923" s="207"/>
      <c r="AB923" s="7"/>
      <c r="AC923" s="7"/>
      <c r="AD923" s="7"/>
      <c r="AE923" s="7"/>
      <c r="AF923" s="468"/>
    </row>
    <row r="924" ht="16.5" customHeight="1">
      <c r="A924" s="7"/>
      <c r="B924" s="7"/>
      <c r="C924" s="49"/>
      <c r="D924" s="207"/>
      <c r="E924" s="7"/>
      <c r="F924" s="7"/>
      <c r="G924" s="7"/>
      <c r="H924" s="7"/>
      <c r="I924" s="207"/>
      <c r="J924" s="7"/>
      <c r="K924" s="207"/>
      <c r="L924" s="7"/>
      <c r="M924" s="207"/>
      <c r="N924" s="7"/>
      <c r="O924" s="207"/>
      <c r="P924" s="7"/>
      <c r="Q924" s="7"/>
      <c r="R924" s="7"/>
      <c r="S924" s="7"/>
      <c r="T924" s="7"/>
      <c r="U924" s="7"/>
      <c r="V924" s="7"/>
      <c r="W924" s="207"/>
      <c r="X924" s="7"/>
      <c r="Y924" s="207"/>
      <c r="Z924" s="7"/>
      <c r="AA924" s="207"/>
      <c r="AB924" s="7"/>
      <c r="AC924" s="7"/>
      <c r="AD924" s="7"/>
      <c r="AE924" s="7"/>
      <c r="AF924" s="468"/>
    </row>
    <row r="925" ht="16.5" customHeight="1">
      <c r="A925" s="7"/>
      <c r="B925" s="7"/>
      <c r="C925" s="49"/>
      <c r="D925" s="207"/>
      <c r="E925" s="7"/>
      <c r="F925" s="7"/>
      <c r="G925" s="7"/>
      <c r="H925" s="7"/>
      <c r="I925" s="207"/>
      <c r="J925" s="7"/>
      <c r="K925" s="207"/>
      <c r="L925" s="7"/>
      <c r="M925" s="207"/>
      <c r="N925" s="7"/>
      <c r="O925" s="207"/>
      <c r="P925" s="7"/>
      <c r="Q925" s="7"/>
      <c r="R925" s="7"/>
      <c r="S925" s="7"/>
      <c r="T925" s="7"/>
      <c r="U925" s="7"/>
      <c r="V925" s="7"/>
      <c r="W925" s="207"/>
      <c r="X925" s="7"/>
      <c r="Y925" s="207"/>
      <c r="Z925" s="7"/>
      <c r="AA925" s="207"/>
      <c r="AB925" s="7"/>
      <c r="AC925" s="7"/>
      <c r="AD925" s="7"/>
      <c r="AE925" s="7"/>
      <c r="AF925" s="468"/>
    </row>
    <row r="926" ht="16.5" customHeight="1">
      <c r="A926" s="7"/>
      <c r="B926" s="7"/>
      <c r="C926" s="49"/>
      <c r="D926" s="207"/>
      <c r="E926" s="7"/>
      <c r="F926" s="7"/>
      <c r="G926" s="7"/>
      <c r="H926" s="7"/>
      <c r="I926" s="207"/>
      <c r="J926" s="7"/>
      <c r="K926" s="207"/>
      <c r="L926" s="7"/>
      <c r="M926" s="207"/>
      <c r="N926" s="7"/>
      <c r="O926" s="207"/>
      <c r="P926" s="7"/>
      <c r="Q926" s="7"/>
      <c r="R926" s="7"/>
      <c r="S926" s="7"/>
      <c r="T926" s="7"/>
      <c r="U926" s="7"/>
      <c r="V926" s="7"/>
      <c r="W926" s="207"/>
      <c r="X926" s="7"/>
      <c r="Y926" s="207"/>
      <c r="Z926" s="7"/>
      <c r="AA926" s="207"/>
      <c r="AB926" s="7"/>
      <c r="AC926" s="7"/>
      <c r="AD926" s="7"/>
      <c r="AE926" s="7"/>
      <c r="AF926" s="468"/>
    </row>
    <row r="927" ht="16.5" customHeight="1">
      <c r="A927" s="7"/>
      <c r="B927" s="7"/>
      <c r="C927" s="49"/>
      <c r="D927" s="207"/>
      <c r="E927" s="7"/>
      <c r="F927" s="7"/>
      <c r="G927" s="7"/>
      <c r="H927" s="7"/>
      <c r="I927" s="207"/>
      <c r="J927" s="7"/>
      <c r="K927" s="207"/>
      <c r="L927" s="7"/>
      <c r="M927" s="207"/>
      <c r="N927" s="7"/>
      <c r="O927" s="207"/>
      <c r="P927" s="7"/>
      <c r="Q927" s="7"/>
      <c r="R927" s="7"/>
      <c r="S927" s="7"/>
      <c r="T927" s="7"/>
      <c r="U927" s="7"/>
      <c r="V927" s="7"/>
      <c r="W927" s="207"/>
      <c r="X927" s="7"/>
      <c r="Y927" s="207"/>
      <c r="Z927" s="7"/>
      <c r="AA927" s="207"/>
      <c r="AB927" s="7"/>
      <c r="AC927" s="7"/>
      <c r="AD927" s="7"/>
      <c r="AE927" s="7"/>
      <c r="AF927" s="468"/>
    </row>
    <row r="928" ht="16.5" customHeight="1">
      <c r="A928" s="7"/>
      <c r="B928" s="7"/>
      <c r="C928" s="49"/>
      <c r="D928" s="207"/>
      <c r="E928" s="7"/>
      <c r="F928" s="7"/>
      <c r="G928" s="7"/>
      <c r="H928" s="7"/>
      <c r="I928" s="207"/>
      <c r="J928" s="7"/>
      <c r="K928" s="207"/>
      <c r="L928" s="7"/>
      <c r="M928" s="207"/>
      <c r="N928" s="7"/>
      <c r="O928" s="207"/>
      <c r="P928" s="7"/>
      <c r="Q928" s="7"/>
      <c r="R928" s="7"/>
      <c r="S928" s="7"/>
      <c r="T928" s="7"/>
      <c r="U928" s="7"/>
      <c r="V928" s="7"/>
      <c r="W928" s="207"/>
      <c r="X928" s="7"/>
      <c r="Y928" s="207"/>
      <c r="Z928" s="7"/>
      <c r="AA928" s="207"/>
      <c r="AB928" s="7"/>
      <c r="AC928" s="7"/>
      <c r="AD928" s="7"/>
      <c r="AE928" s="7"/>
      <c r="AF928" s="468"/>
    </row>
    <row r="929" ht="16.5" customHeight="1">
      <c r="A929" s="7"/>
      <c r="B929" s="7"/>
      <c r="C929" s="49"/>
      <c r="D929" s="207"/>
      <c r="E929" s="7"/>
      <c r="F929" s="7"/>
      <c r="G929" s="7"/>
      <c r="H929" s="7"/>
      <c r="I929" s="207"/>
      <c r="J929" s="7"/>
      <c r="K929" s="207"/>
      <c r="L929" s="7"/>
      <c r="M929" s="207"/>
      <c r="N929" s="7"/>
      <c r="O929" s="207"/>
      <c r="P929" s="7"/>
      <c r="Q929" s="7"/>
      <c r="R929" s="7"/>
      <c r="S929" s="7"/>
      <c r="T929" s="7"/>
      <c r="U929" s="7"/>
      <c r="V929" s="7"/>
      <c r="W929" s="207"/>
      <c r="X929" s="7"/>
      <c r="Y929" s="207"/>
      <c r="Z929" s="7"/>
      <c r="AA929" s="207"/>
      <c r="AB929" s="7"/>
      <c r="AC929" s="7"/>
      <c r="AD929" s="7"/>
      <c r="AE929" s="7"/>
      <c r="AF929" s="468"/>
    </row>
    <row r="930" ht="16.5" customHeight="1">
      <c r="A930" s="7"/>
      <c r="B930" s="7"/>
      <c r="C930" s="49"/>
      <c r="D930" s="207"/>
      <c r="E930" s="7"/>
      <c r="F930" s="7"/>
      <c r="G930" s="7"/>
      <c r="H930" s="7"/>
      <c r="I930" s="207"/>
      <c r="J930" s="7"/>
      <c r="K930" s="207"/>
      <c r="L930" s="7"/>
      <c r="M930" s="207"/>
      <c r="N930" s="7"/>
      <c r="O930" s="207"/>
      <c r="P930" s="7"/>
      <c r="Q930" s="7"/>
      <c r="R930" s="7"/>
      <c r="S930" s="7"/>
      <c r="T930" s="7"/>
      <c r="U930" s="7"/>
      <c r="V930" s="7"/>
      <c r="W930" s="207"/>
      <c r="X930" s="7"/>
      <c r="Y930" s="207"/>
      <c r="Z930" s="7"/>
      <c r="AA930" s="207"/>
      <c r="AB930" s="7"/>
      <c r="AC930" s="7"/>
      <c r="AD930" s="7"/>
      <c r="AE930" s="7"/>
      <c r="AF930" s="468"/>
    </row>
    <row r="931" ht="16.5" customHeight="1">
      <c r="A931" s="7"/>
      <c r="B931" s="7"/>
      <c r="C931" s="49"/>
      <c r="D931" s="207"/>
      <c r="E931" s="7"/>
      <c r="F931" s="7"/>
      <c r="G931" s="7"/>
      <c r="H931" s="7"/>
      <c r="I931" s="207"/>
      <c r="J931" s="7"/>
      <c r="K931" s="207"/>
      <c r="L931" s="7"/>
      <c r="M931" s="207"/>
      <c r="N931" s="7"/>
      <c r="O931" s="207"/>
      <c r="P931" s="7"/>
      <c r="Q931" s="7"/>
      <c r="R931" s="7"/>
      <c r="S931" s="7"/>
      <c r="T931" s="7"/>
      <c r="U931" s="7"/>
      <c r="V931" s="7"/>
      <c r="W931" s="207"/>
      <c r="X931" s="7"/>
      <c r="Y931" s="207"/>
      <c r="Z931" s="7"/>
      <c r="AA931" s="207"/>
      <c r="AB931" s="7"/>
      <c r="AC931" s="7"/>
      <c r="AD931" s="7"/>
      <c r="AE931" s="7"/>
      <c r="AF931" s="468"/>
    </row>
    <row r="932" ht="16.5" customHeight="1">
      <c r="A932" s="7"/>
      <c r="B932" s="7"/>
      <c r="C932" s="49"/>
      <c r="D932" s="207"/>
      <c r="E932" s="7"/>
      <c r="F932" s="7"/>
      <c r="G932" s="7"/>
      <c r="H932" s="7"/>
      <c r="I932" s="207"/>
      <c r="J932" s="7"/>
      <c r="K932" s="207"/>
      <c r="L932" s="7"/>
      <c r="M932" s="207"/>
      <c r="N932" s="7"/>
      <c r="O932" s="207"/>
      <c r="P932" s="7"/>
      <c r="Q932" s="7"/>
      <c r="R932" s="7"/>
      <c r="S932" s="7"/>
      <c r="T932" s="7"/>
      <c r="U932" s="7"/>
      <c r="V932" s="7"/>
      <c r="W932" s="207"/>
      <c r="X932" s="7"/>
      <c r="Y932" s="207"/>
      <c r="Z932" s="7"/>
      <c r="AA932" s="207"/>
      <c r="AB932" s="7"/>
      <c r="AC932" s="7"/>
      <c r="AD932" s="7"/>
      <c r="AE932" s="7"/>
      <c r="AF932" s="468"/>
    </row>
    <row r="933" ht="16.5" customHeight="1">
      <c r="A933" s="7"/>
      <c r="B933" s="7"/>
      <c r="C933" s="49"/>
      <c r="D933" s="207"/>
      <c r="E933" s="7"/>
      <c r="F933" s="7"/>
      <c r="G933" s="7"/>
      <c r="H933" s="7"/>
      <c r="I933" s="207"/>
      <c r="J933" s="7"/>
      <c r="K933" s="207"/>
      <c r="L933" s="7"/>
      <c r="M933" s="207"/>
      <c r="N933" s="7"/>
      <c r="O933" s="207"/>
      <c r="P933" s="7"/>
      <c r="Q933" s="7"/>
      <c r="R933" s="7"/>
      <c r="S933" s="7"/>
      <c r="T933" s="7"/>
      <c r="U933" s="7"/>
      <c r="V933" s="7"/>
      <c r="W933" s="207"/>
      <c r="X933" s="7"/>
      <c r="Y933" s="207"/>
      <c r="Z933" s="7"/>
      <c r="AA933" s="207"/>
      <c r="AB933" s="7"/>
      <c r="AC933" s="7"/>
      <c r="AD933" s="7"/>
      <c r="AE933" s="7"/>
      <c r="AF933" s="468"/>
    </row>
    <row r="934" ht="16.5" customHeight="1">
      <c r="A934" s="7"/>
      <c r="B934" s="7"/>
      <c r="C934" s="49"/>
      <c r="D934" s="207"/>
      <c r="E934" s="7"/>
      <c r="F934" s="7"/>
      <c r="G934" s="7"/>
      <c r="H934" s="7"/>
      <c r="I934" s="207"/>
      <c r="J934" s="7"/>
      <c r="K934" s="207"/>
      <c r="L934" s="7"/>
      <c r="M934" s="207"/>
      <c r="N934" s="7"/>
      <c r="O934" s="207"/>
      <c r="P934" s="7"/>
      <c r="Q934" s="7"/>
      <c r="R934" s="7"/>
      <c r="S934" s="7"/>
      <c r="T934" s="7"/>
      <c r="U934" s="7"/>
      <c r="V934" s="7"/>
      <c r="W934" s="207"/>
      <c r="X934" s="7"/>
      <c r="Y934" s="207"/>
      <c r="Z934" s="7"/>
      <c r="AA934" s="207"/>
      <c r="AB934" s="7"/>
      <c r="AC934" s="7"/>
      <c r="AD934" s="7"/>
      <c r="AE934" s="7"/>
      <c r="AF934" s="468"/>
    </row>
    <row r="935" ht="16.5" customHeight="1">
      <c r="A935" s="7"/>
      <c r="B935" s="7"/>
      <c r="C935" s="49"/>
      <c r="D935" s="207"/>
      <c r="E935" s="7"/>
      <c r="F935" s="7"/>
      <c r="G935" s="7"/>
      <c r="H935" s="7"/>
      <c r="I935" s="207"/>
      <c r="J935" s="7"/>
      <c r="K935" s="207"/>
      <c r="L935" s="7"/>
      <c r="M935" s="207"/>
      <c r="N935" s="7"/>
      <c r="O935" s="207"/>
      <c r="P935" s="7"/>
      <c r="Q935" s="7"/>
      <c r="R935" s="7"/>
      <c r="S935" s="7"/>
      <c r="T935" s="7"/>
      <c r="U935" s="7"/>
      <c r="V935" s="7"/>
      <c r="W935" s="207"/>
      <c r="X935" s="7"/>
      <c r="Y935" s="207"/>
      <c r="Z935" s="7"/>
      <c r="AA935" s="207"/>
      <c r="AB935" s="7"/>
      <c r="AC935" s="7"/>
      <c r="AD935" s="7"/>
      <c r="AE935" s="7"/>
      <c r="AF935" s="468"/>
    </row>
    <row r="936" ht="16.5" customHeight="1">
      <c r="A936" s="7"/>
      <c r="B936" s="7"/>
      <c r="C936" s="49"/>
      <c r="D936" s="207"/>
      <c r="E936" s="7"/>
      <c r="F936" s="7"/>
      <c r="G936" s="7"/>
      <c r="H936" s="7"/>
      <c r="I936" s="207"/>
      <c r="J936" s="7"/>
      <c r="K936" s="207"/>
      <c r="L936" s="7"/>
      <c r="M936" s="207"/>
      <c r="N936" s="7"/>
      <c r="O936" s="207"/>
      <c r="P936" s="7"/>
      <c r="Q936" s="7"/>
      <c r="R936" s="7"/>
      <c r="S936" s="7"/>
      <c r="T936" s="7"/>
      <c r="U936" s="7"/>
      <c r="V936" s="7"/>
      <c r="W936" s="207"/>
      <c r="X936" s="7"/>
      <c r="Y936" s="207"/>
      <c r="Z936" s="7"/>
      <c r="AA936" s="207"/>
      <c r="AB936" s="7"/>
      <c r="AC936" s="7"/>
      <c r="AD936" s="7"/>
      <c r="AE936" s="7"/>
      <c r="AF936" s="468"/>
    </row>
    <row r="937" ht="16.5" customHeight="1">
      <c r="A937" s="7"/>
      <c r="B937" s="7"/>
      <c r="C937" s="49"/>
      <c r="D937" s="207"/>
      <c r="E937" s="7"/>
      <c r="F937" s="7"/>
      <c r="G937" s="7"/>
      <c r="H937" s="7"/>
      <c r="I937" s="207"/>
      <c r="J937" s="7"/>
      <c r="K937" s="207"/>
      <c r="L937" s="7"/>
      <c r="M937" s="207"/>
      <c r="N937" s="7"/>
      <c r="O937" s="207"/>
      <c r="P937" s="7"/>
      <c r="Q937" s="7"/>
      <c r="R937" s="7"/>
      <c r="S937" s="7"/>
      <c r="T937" s="7"/>
      <c r="U937" s="7"/>
      <c r="V937" s="7"/>
      <c r="W937" s="207"/>
      <c r="X937" s="7"/>
      <c r="Y937" s="207"/>
      <c r="Z937" s="7"/>
      <c r="AA937" s="207"/>
      <c r="AB937" s="7"/>
      <c r="AC937" s="7"/>
      <c r="AD937" s="7"/>
      <c r="AE937" s="7"/>
      <c r="AF937" s="468"/>
    </row>
    <row r="938" ht="16.5" customHeight="1">
      <c r="A938" s="7"/>
      <c r="B938" s="7"/>
      <c r="C938" s="49"/>
      <c r="D938" s="207"/>
      <c r="E938" s="7"/>
      <c r="F938" s="7"/>
      <c r="G938" s="7"/>
      <c r="H938" s="7"/>
      <c r="I938" s="207"/>
      <c r="J938" s="7"/>
      <c r="K938" s="207"/>
      <c r="L938" s="7"/>
      <c r="M938" s="207"/>
      <c r="N938" s="7"/>
      <c r="O938" s="207"/>
      <c r="P938" s="7"/>
      <c r="Q938" s="7"/>
      <c r="R938" s="7"/>
      <c r="S938" s="7"/>
      <c r="T938" s="7"/>
      <c r="U938" s="7"/>
      <c r="V938" s="7"/>
      <c r="W938" s="207"/>
      <c r="X938" s="7"/>
      <c r="Y938" s="207"/>
      <c r="Z938" s="7"/>
      <c r="AA938" s="207"/>
      <c r="AB938" s="7"/>
      <c r="AC938" s="7"/>
      <c r="AD938" s="7"/>
      <c r="AE938" s="7"/>
      <c r="AF938" s="468"/>
    </row>
    <row r="939" ht="16.5" customHeight="1">
      <c r="A939" s="7"/>
      <c r="B939" s="7"/>
      <c r="C939" s="49"/>
      <c r="D939" s="207"/>
      <c r="E939" s="7"/>
      <c r="F939" s="7"/>
      <c r="G939" s="7"/>
      <c r="H939" s="7"/>
      <c r="I939" s="207"/>
      <c r="J939" s="7"/>
      <c r="K939" s="207"/>
      <c r="L939" s="7"/>
      <c r="M939" s="207"/>
      <c r="N939" s="7"/>
      <c r="O939" s="207"/>
      <c r="P939" s="7"/>
      <c r="Q939" s="7"/>
      <c r="R939" s="7"/>
      <c r="S939" s="7"/>
      <c r="T939" s="7"/>
      <c r="U939" s="7"/>
      <c r="V939" s="7"/>
      <c r="W939" s="207"/>
      <c r="X939" s="7"/>
      <c r="Y939" s="207"/>
      <c r="Z939" s="7"/>
      <c r="AA939" s="207"/>
      <c r="AB939" s="7"/>
      <c r="AC939" s="7"/>
      <c r="AD939" s="7"/>
      <c r="AE939" s="7"/>
      <c r="AF939" s="468"/>
    </row>
    <row r="940" ht="16.5" customHeight="1">
      <c r="A940" s="7"/>
      <c r="B940" s="7"/>
      <c r="C940" s="49"/>
      <c r="D940" s="207"/>
      <c r="E940" s="7"/>
      <c r="F940" s="7"/>
      <c r="G940" s="7"/>
      <c r="H940" s="7"/>
      <c r="I940" s="207"/>
      <c r="J940" s="7"/>
      <c r="K940" s="207"/>
      <c r="L940" s="7"/>
      <c r="M940" s="207"/>
      <c r="N940" s="7"/>
      <c r="O940" s="207"/>
      <c r="P940" s="7"/>
      <c r="Q940" s="7"/>
      <c r="R940" s="7"/>
      <c r="S940" s="7"/>
      <c r="T940" s="7"/>
      <c r="U940" s="7"/>
      <c r="V940" s="7"/>
      <c r="W940" s="207"/>
      <c r="X940" s="7"/>
      <c r="Y940" s="207"/>
      <c r="Z940" s="7"/>
      <c r="AA940" s="207"/>
      <c r="AB940" s="7"/>
      <c r="AC940" s="7"/>
      <c r="AD940" s="7"/>
      <c r="AE940" s="7"/>
      <c r="AF940" s="468"/>
    </row>
    <row r="941" ht="16.5" customHeight="1">
      <c r="A941" s="7"/>
      <c r="B941" s="7"/>
      <c r="C941" s="49"/>
      <c r="D941" s="207"/>
      <c r="E941" s="7"/>
      <c r="F941" s="7"/>
      <c r="G941" s="7"/>
      <c r="H941" s="7"/>
      <c r="I941" s="207"/>
      <c r="J941" s="7"/>
      <c r="K941" s="207"/>
      <c r="L941" s="7"/>
      <c r="M941" s="207"/>
      <c r="N941" s="7"/>
      <c r="O941" s="207"/>
      <c r="P941" s="7"/>
      <c r="Q941" s="7"/>
      <c r="R941" s="7"/>
      <c r="S941" s="7"/>
      <c r="T941" s="7"/>
      <c r="U941" s="7"/>
      <c r="V941" s="7"/>
      <c r="W941" s="207"/>
      <c r="X941" s="7"/>
      <c r="Y941" s="207"/>
      <c r="Z941" s="7"/>
      <c r="AA941" s="207"/>
      <c r="AB941" s="7"/>
      <c r="AC941" s="7"/>
      <c r="AD941" s="7"/>
      <c r="AE941" s="7"/>
      <c r="AF941" s="468"/>
    </row>
    <row r="942" ht="16.5" customHeight="1">
      <c r="A942" s="7"/>
      <c r="B942" s="7"/>
      <c r="C942" s="49"/>
      <c r="D942" s="207"/>
      <c r="E942" s="7"/>
      <c r="F942" s="7"/>
      <c r="G942" s="7"/>
      <c r="H942" s="7"/>
      <c r="I942" s="207"/>
      <c r="J942" s="7"/>
      <c r="K942" s="207"/>
      <c r="L942" s="7"/>
      <c r="M942" s="207"/>
      <c r="N942" s="7"/>
      <c r="O942" s="207"/>
      <c r="P942" s="7"/>
      <c r="Q942" s="7"/>
      <c r="R942" s="7"/>
      <c r="S942" s="7"/>
      <c r="T942" s="7"/>
      <c r="U942" s="7"/>
      <c r="V942" s="7"/>
      <c r="W942" s="207"/>
      <c r="X942" s="7"/>
      <c r="Y942" s="207"/>
      <c r="Z942" s="7"/>
      <c r="AA942" s="207"/>
      <c r="AB942" s="7"/>
      <c r="AC942" s="7"/>
      <c r="AD942" s="7"/>
      <c r="AE942" s="7"/>
      <c r="AF942" s="468"/>
    </row>
    <row r="943" ht="16.5" customHeight="1">
      <c r="A943" s="7"/>
      <c r="B943" s="7"/>
      <c r="C943" s="49"/>
      <c r="D943" s="207"/>
      <c r="E943" s="7"/>
      <c r="F943" s="7"/>
      <c r="G943" s="7"/>
      <c r="H943" s="7"/>
      <c r="I943" s="207"/>
      <c r="J943" s="7"/>
      <c r="K943" s="207"/>
      <c r="L943" s="7"/>
      <c r="M943" s="207"/>
      <c r="N943" s="7"/>
      <c r="O943" s="207"/>
      <c r="P943" s="7"/>
      <c r="Q943" s="7"/>
      <c r="R943" s="7"/>
      <c r="S943" s="7"/>
      <c r="T943" s="7"/>
      <c r="U943" s="7"/>
      <c r="V943" s="7"/>
      <c r="W943" s="207"/>
      <c r="X943" s="7"/>
      <c r="Y943" s="207"/>
      <c r="Z943" s="7"/>
      <c r="AA943" s="207"/>
      <c r="AB943" s="7"/>
      <c r="AC943" s="7"/>
      <c r="AD943" s="7"/>
      <c r="AE943" s="7"/>
      <c r="AF943" s="468"/>
    </row>
    <row r="944" ht="16.5" customHeight="1">
      <c r="A944" s="7"/>
      <c r="B944" s="7"/>
      <c r="C944" s="49"/>
      <c r="D944" s="207"/>
      <c r="E944" s="7"/>
      <c r="F944" s="7"/>
      <c r="G944" s="7"/>
      <c r="H944" s="7"/>
      <c r="I944" s="207"/>
      <c r="J944" s="7"/>
      <c r="K944" s="207"/>
      <c r="L944" s="7"/>
      <c r="M944" s="207"/>
      <c r="N944" s="7"/>
      <c r="O944" s="207"/>
      <c r="P944" s="7"/>
      <c r="Q944" s="7"/>
      <c r="R944" s="7"/>
      <c r="S944" s="7"/>
      <c r="T944" s="7"/>
      <c r="U944" s="7"/>
      <c r="V944" s="7"/>
      <c r="W944" s="207"/>
      <c r="X944" s="7"/>
      <c r="Y944" s="207"/>
      <c r="Z944" s="7"/>
      <c r="AA944" s="207"/>
      <c r="AB944" s="7"/>
      <c r="AC944" s="7"/>
      <c r="AD944" s="7"/>
      <c r="AE944" s="7"/>
      <c r="AF944" s="468"/>
    </row>
    <row r="945" ht="16.5" customHeight="1">
      <c r="A945" s="7"/>
      <c r="B945" s="7"/>
      <c r="C945" s="49"/>
      <c r="D945" s="207"/>
      <c r="E945" s="7"/>
      <c r="F945" s="7"/>
      <c r="G945" s="7"/>
      <c r="H945" s="7"/>
      <c r="I945" s="207"/>
      <c r="J945" s="7"/>
      <c r="K945" s="207"/>
      <c r="L945" s="7"/>
      <c r="M945" s="207"/>
      <c r="N945" s="7"/>
      <c r="O945" s="207"/>
      <c r="P945" s="7"/>
      <c r="Q945" s="7"/>
      <c r="R945" s="7"/>
      <c r="S945" s="7"/>
      <c r="T945" s="7"/>
      <c r="U945" s="7"/>
      <c r="V945" s="7"/>
      <c r="W945" s="207"/>
      <c r="X945" s="7"/>
      <c r="Y945" s="207"/>
      <c r="Z945" s="7"/>
      <c r="AA945" s="207"/>
      <c r="AB945" s="7"/>
      <c r="AC945" s="7"/>
      <c r="AD945" s="7"/>
      <c r="AE945" s="7"/>
      <c r="AF945" s="468"/>
    </row>
    <row r="946" ht="16.5" customHeight="1">
      <c r="A946" s="7"/>
      <c r="B946" s="7"/>
      <c r="C946" s="49"/>
      <c r="D946" s="207"/>
      <c r="E946" s="7"/>
      <c r="F946" s="7"/>
      <c r="G946" s="7"/>
      <c r="H946" s="7"/>
      <c r="I946" s="207"/>
      <c r="J946" s="7"/>
      <c r="K946" s="207"/>
      <c r="L946" s="7"/>
      <c r="M946" s="207"/>
      <c r="N946" s="7"/>
      <c r="O946" s="207"/>
      <c r="P946" s="7"/>
      <c r="Q946" s="7"/>
      <c r="R946" s="7"/>
      <c r="S946" s="7"/>
      <c r="T946" s="7"/>
      <c r="U946" s="7"/>
      <c r="V946" s="7"/>
      <c r="W946" s="207"/>
      <c r="X946" s="7"/>
      <c r="Y946" s="207"/>
      <c r="Z946" s="7"/>
      <c r="AA946" s="207"/>
      <c r="AB946" s="7"/>
      <c r="AC946" s="7"/>
      <c r="AD946" s="7"/>
      <c r="AE946" s="7"/>
      <c r="AF946" s="468"/>
    </row>
    <row r="947" ht="16.5" customHeight="1">
      <c r="A947" s="7"/>
      <c r="B947" s="7"/>
      <c r="C947" s="49"/>
      <c r="D947" s="207"/>
      <c r="E947" s="7"/>
      <c r="F947" s="7"/>
      <c r="G947" s="7"/>
      <c r="H947" s="7"/>
      <c r="I947" s="207"/>
      <c r="J947" s="7"/>
      <c r="K947" s="207"/>
      <c r="L947" s="7"/>
      <c r="M947" s="207"/>
      <c r="N947" s="7"/>
      <c r="O947" s="207"/>
      <c r="P947" s="7"/>
      <c r="Q947" s="7"/>
      <c r="R947" s="7"/>
      <c r="S947" s="7"/>
      <c r="T947" s="7"/>
      <c r="U947" s="7"/>
      <c r="V947" s="7"/>
      <c r="W947" s="207"/>
      <c r="X947" s="7"/>
      <c r="Y947" s="207"/>
      <c r="Z947" s="7"/>
      <c r="AA947" s="207"/>
      <c r="AB947" s="7"/>
      <c r="AC947" s="7"/>
      <c r="AD947" s="7"/>
      <c r="AE947" s="7"/>
      <c r="AF947" s="468"/>
    </row>
    <row r="948" ht="16.5" customHeight="1">
      <c r="A948" s="7"/>
      <c r="B948" s="7"/>
      <c r="C948" s="49"/>
      <c r="D948" s="207"/>
      <c r="E948" s="7"/>
      <c r="F948" s="7"/>
      <c r="G948" s="7"/>
      <c r="H948" s="7"/>
      <c r="I948" s="207"/>
      <c r="J948" s="7"/>
      <c r="K948" s="207"/>
      <c r="L948" s="7"/>
      <c r="M948" s="207"/>
      <c r="N948" s="7"/>
      <c r="O948" s="207"/>
      <c r="P948" s="7"/>
      <c r="Q948" s="7"/>
      <c r="R948" s="7"/>
      <c r="S948" s="7"/>
      <c r="T948" s="7"/>
      <c r="U948" s="7"/>
      <c r="V948" s="7"/>
      <c r="W948" s="207"/>
      <c r="X948" s="7"/>
      <c r="Y948" s="207"/>
      <c r="Z948" s="7"/>
      <c r="AA948" s="207"/>
      <c r="AB948" s="7"/>
      <c r="AC948" s="7"/>
      <c r="AD948" s="7"/>
      <c r="AE948" s="7"/>
      <c r="AF948" s="468"/>
    </row>
    <row r="949" ht="16.5" customHeight="1">
      <c r="A949" s="7"/>
      <c r="B949" s="7"/>
      <c r="C949" s="49"/>
      <c r="D949" s="207"/>
      <c r="E949" s="7"/>
      <c r="F949" s="7"/>
      <c r="G949" s="7"/>
      <c r="H949" s="7"/>
      <c r="I949" s="207"/>
      <c r="J949" s="7"/>
      <c r="K949" s="207"/>
      <c r="L949" s="7"/>
      <c r="M949" s="207"/>
      <c r="N949" s="7"/>
      <c r="O949" s="207"/>
      <c r="P949" s="7"/>
      <c r="Q949" s="7"/>
      <c r="R949" s="7"/>
      <c r="S949" s="7"/>
      <c r="T949" s="7"/>
      <c r="U949" s="7"/>
      <c r="V949" s="7"/>
      <c r="W949" s="207"/>
      <c r="X949" s="7"/>
      <c r="Y949" s="207"/>
      <c r="Z949" s="7"/>
      <c r="AA949" s="207"/>
      <c r="AB949" s="7"/>
      <c r="AC949" s="7"/>
      <c r="AD949" s="7"/>
      <c r="AE949" s="7"/>
      <c r="AF949" s="468"/>
    </row>
    <row r="950" ht="16.5" customHeight="1">
      <c r="A950" s="7"/>
      <c r="B950" s="7"/>
      <c r="C950" s="49"/>
      <c r="D950" s="207"/>
      <c r="E950" s="7"/>
      <c r="F950" s="7"/>
      <c r="G950" s="7"/>
      <c r="H950" s="7"/>
      <c r="I950" s="207"/>
      <c r="J950" s="7"/>
      <c r="K950" s="207"/>
      <c r="L950" s="7"/>
      <c r="M950" s="207"/>
      <c r="N950" s="7"/>
      <c r="O950" s="207"/>
      <c r="P950" s="7"/>
      <c r="Q950" s="7"/>
      <c r="R950" s="7"/>
      <c r="S950" s="7"/>
      <c r="T950" s="7"/>
      <c r="U950" s="7"/>
      <c r="V950" s="7"/>
      <c r="W950" s="207"/>
      <c r="X950" s="7"/>
      <c r="Y950" s="207"/>
      <c r="Z950" s="7"/>
      <c r="AA950" s="207"/>
      <c r="AB950" s="7"/>
      <c r="AC950" s="7"/>
      <c r="AD950" s="7"/>
      <c r="AE950" s="7"/>
      <c r="AF950" s="468"/>
    </row>
    <row r="951" ht="16.5" customHeight="1">
      <c r="A951" s="7"/>
      <c r="B951" s="7"/>
      <c r="C951" s="49"/>
      <c r="D951" s="207"/>
      <c r="E951" s="7"/>
      <c r="F951" s="7"/>
      <c r="G951" s="7"/>
      <c r="H951" s="7"/>
      <c r="I951" s="207"/>
      <c r="J951" s="7"/>
      <c r="K951" s="207"/>
      <c r="L951" s="7"/>
      <c r="M951" s="207"/>
      <c r="N951" s="7"/>
      <c r="O951" s="207"/>
      <c r="P951" s="7"/>
      <c r="Q951" s="7"/>
      <c r="R951" s="7"/>
      <c r="S951" s="7"/>
      <c r="T951" s="7"/>
      <c r="U951" s="7"/>
      <c r="V951" s="7"/>
      <c r="W951" s="207"/>
      <c r="X951" s="7"/>
      <c r="Y951" s="207"/>
      <c r="Z951" s="7"/>
      <c r="AA951" s="207"/>
      <c r="AB951" s="7"/>
      <c r="AC951" s="7"/>
      <c r="AD951" s="7"/>
      <c r="AE951" s="7"/>
      <c r="AF951" s="468"/>
    </row>
    <row r="952" ht="16.5" customHeight="1">
      <c r="A952" s="7"/>
      <c r="B952" s="7"/>
      <c r="C952" s="49"/>
      <c r="D952" s="207"/>
      <c r="E952" s="7"/>
      <c r="F952" s="7"/>
      <c r="G952" s="7"/>
      <c r="H952" s="7"/>
      <c r="I952" s="207"/>
      <c r="J952" s="7"/>
      <c r="K952" s="207"/>
      <c r="L952" s="7"/>
      <c r="M952" s="207"/>
      <c r="N952" s="7"/>
      <c r="O952" s="207"/>
      <c r="P952" s="7"/>
      <c r="Q952" s="7"/>
      <c r="R952" s="7"/>
      <c r="S952" s="7"/>
      <c r="T952" s="7"/>
      <c r="U952" s="7"/>
      <c r="V952" s="7"/>
      <c r="W952" s="207"/>
      <c r="X952" s="7"/>
      <c r="Y952" s="207"/>
      <c r="Z952" s="7"/>
      <c r="AA952" s="207"/>
      <c r="AB952" s="7"/>
      <c r="AC952" s="7"/>
      <c r="AD952" s="7"/>
      <c r="AE952" s="7"/>
      <c r="AF952" s="468"/>
    </row>
    <row r="953" ht="16.5" customHeight="1">
      <c r="A953" s="7"/>
      <c r="B953" s="7"/>
      <c r="C953" s="49"/>
      <c r="D953" s="207"/>
      <c r="E953" s="7"/>
      <c r="F953" s="7"/>
      <c r="G953" s="7"/>
      <c r="H953" s="7"/>
      <c r="I953" s="207"/>
      <c r="J953" s="7"/>
      <c r="K953" s="207"/>
      <c r="L953" s="7"/>
      <c r="M953" s="207"/>
      <c r="N953" s="7"/>
      <c r="O953" s="207"/>
      <c r="P953" s="7"/>
      <c r="Q953" s="7"/>
      <c r="R953" s="7"/>
      <c r="S953" s="7"/>
      <c r="T953" s="7"/>
      <c r="U953" s="7"/>
      <c r="V953" s="7"/>
      <c r="W953" s="207"/>
      <c r="X953" s="7"/>
      <c r="Y953" s="207"/>
      <c r="Z953" s="7"/>
      <c r="AA953" s="207"/>
      <c r="AB953" s="7"/>
      <c r="AC953" s="7"/>
      <c r="AD953" s="7"/>
      <c r="AE953" s="7"/>
      <c r="AF953" s="468"/>
    </row>
    <row r="954" ht="16.5" customHeight="1">
      <c r="A954" s="7"/>
      <c r="B954" s="7"/>
      <c r="C954" s="49"/>
      <c r="D954" s="207"/>
      <c r="E954" s="7"/>
      <c r="F954" s="7"/>
      <c r="G954" s="7"/>
      <c r="H954" s="7"/>
      <c r="I954" s="207"/>
      <c r="J954" s="7"/>
      <c r="K954" s="207"/>
      <c r="L954" s="7"/>
      <c r="M954" s="207"/>
      <c r="N954" s="7"/>
      <c r="O954" s="207"/>
      <c r="P954" s="7"/>
      <c r="Q954" s="7"/>
      <c r="R954" s="7"/>
      <c r="S954" s="7"/>
      <c r="T954" s="7"/>
      <c r="U954" s="7"/>
      <c r="V954" s="7"/>
      <c r="W954" s="207"/>
      <c r="X954" s="7"/>
      <c r="Y954" s="207"/>
      <c r="Z954" s="7"/>
      <c r="AA954" s="207"/>
      <c r="AB954" s="7"/>
      <c r="AC954" s="7"/>
      <c r="AD954" s="7"/>
      <c r="AE954" s="7"/>
      <c r="AF954" s="468"/>
    </row>
    <row r="955" ht="16.5" customHeight="1">
      <c r="A955" s="7"/>
      <c r="B955" s="7"/>
      <c r="C955" s="49"/>
      <c r="D955" s="207"/>
      <c r="E955" s="7"/>
      <c r="F955" s="7"/>
      <c r="G955" s="7"/>
      <c r="H955" s="7"/>
      <c r="I955" s="207"/>
      <c r="J955" s="7"/>
      <c r="K955" s="207"/>
      <c r="L955" s="7"/>
      <c r="M955" s="207"/>
      <c r="N955" s="7"/>
      <c r="O955" s="207"/>
      <c r="P955" s="7"/>
      <c r="Q955" s="7"/>
      <c r="R955" s="7"/>
      <c r="S955" s="7"/>
      <c r="T955" s="7"/>
      <c r="U955" s="7"/>
      <c r="V955" s="7"/>
      <c r="W955" s="207"/>
      <c r="X955" s="7"/>
      <c r="Y955" s="207"/>
      <c r="Z955" s="7"/>
      <c r="AA955" s="207"/>
      <c r="AB955" s="7"/>
      <c r="AC955" s="7"/>
      <c r="AD955" s="7"/>
      <c r="AE955" s="7"/>
      <c r="AF955" s="468"/>
    </row>
    <row r="956" ht="16.5" customHeight="1">
      <c r="A956" s="7"/>
      <c r="B956" s="7"/>
      <c r="C956" s="49"/>
      <c r="D956" s="207"/>
      <c r="E956" s="7"/>
      <c r="F956" s="7"/>
      <c r="G956" s="7"/>
      <c r="H956" s="7"/>
      <c r="I956" s="207"/>
      <c r="J956" s="7"/>
      <c r="K956" s="207"/>
      <c r="L956" s="7"/>
      <c r="M956" s="207"/>
      <c r="N956" s="7"/>
      <c r="O956" s="207"/>
      <c r="P956" s="7"/>
      <c r="Q956" s="7"/>
      <c r="R956" s="7"/>
      <c r="S956" s="7"/>
      <c r="T956" s="7"/>
      <c r="U956" s="7"/>
      <c r="V956" s="7"/>
      <c r="W956" s="207"/>
      <c r="X956" s="7"/>
      <c r="Y956" s="207"/>
      <c r="Z956" s="7"/>
      <c r="AA956" s="207"/>
      <c r="AB956" s="7"/>
      <c r="AC956" s="7"/>
      <c r="AD956" s="7"/>
      <c r="AE956" s="7"/>
      <c r="AF956" s="468"/>
    </row>
    <row r="957" ht="16.5" customHeight="1">
      <c r="A957" s="7"/>
      <c r="B957" s="7"/>
      <c r="C957" s="49"/>
      <c r="D957" s="207"/>
      <c r="E957" s="7"/>
      <c r="F957" s="7"/>
      <c r="G957" s="7"/>
      <c r="H957" s="7"/>
      <c r="I957" s="207"/>
      <c r="J957" s="7"/>
      <c r="K957" s="207"/>
      <c r="L957" s="7"/>
      <c r="M957" s="207"/>
      <c r="N957" s="7"/>
      <c r="O957" s="207"/>
      <c r="P957" s="7"/>
      <c r="Q957" s="7"/>
      <c r="R957" s="7"/>
      <c r="S957" s="7"/>
      <c r="T957" s="7"/>
      <c r="U957" s="7"/>
      <c r="V957" s="7"/>
      <c r="W957" s="207"/>
      <c r="X957" s="7"/>
      <c r="Y957" s="207"/>
      <c r="Z957" s="7"/>
      <c r="AA957" s="207"/>
      <c r="AB957" s="7"/>
      <c r="AC957" s="7"/>
      <c r="AD957" s="7"/>
      <c r="AE957" s="7"/>
      <c r="AF957" s="468"/>
    </row>
    <row r="958" ht="16.5" customHeight="1">
      <c r="A958" s="7"/>
      <c r="B958" s="7"/>
      <c r="C958" s="49"/>
      <c r="D958" s="207"/>
      <c r="E958" s="7"/>
      <c r="F958" s="7"/>
      <c r="G958" s="7"/>
      <c r="H958" s="7"/>
      <c r="I958" s="207"/>
      <c r="J958" s="7"/>
      <c r="K958" s="207"/>
      <c r="L958" s="7"/>
      <c r="M958" s="207"/>
      <c r="N958" s="7"/>
      <c r="O958" s="207"/>
      <c r="P958" s="7"/>
      <c r="Q958" s="7"/>
      <c r="R958" s="7"/>
      <c r="S958" s="7"/>
      <c r="T958" s="7"/>
      <c r="U958" s="7"/>
      <c r="V958" s="7"/>
      <c r="W958" s="207"/>
      <c r="X958" s="7"/>
      <c r="Y958" s="207"/>
      <c r="Z958" s="7"/>
      <c r="AA958" s="207"/>
      <c r="AB958" s="7"/>
      <c r="AC958" s="7"/>
      <c r="AD958" s="7"/>
      <c r="AE958" s="7"/>
      <c r="AF958" s="468"/>
    </row>
    <row r="959" ht="16.5" customHeight="1">
      <c r="A959" s="7"/>
      <c r="B959" s="7"/>
      <c r="C959" s="49"/>
      <c r="D959" s="207"/>
      <c r="E959" s="7"/>
      <c r="F959" s="7"/>
      <c r="G959" s="7"/>
      <c r="H959" s="7"/>
      <c r="I959" s="207"/>
      <c r="J959" s="7"/>
      <c r="K959" s="207"/>
      <c r="L959" s="7"/>
      <c r="M959" s="207"/>
      <c r="N959" s="7"/>
      <c r="O959" s="207"/>
      <c r="P959" s="7"/>
      <c r="Q959" s="7"/>
      <c r="R959" s="7"/>
      <c r="S959" s="7"/>
      <c r="T959" s="7"/>
      <c r="U959" s="7"/>
      <c r="V959" s="7"/>
      <c r="W959" s="207"/>
      <c r="X959" s="7"/>
      <c r="Y959" s="207"/>
      <c r="Z959" s="7"/>
      <c r="AA959" s="207"/>
      <c r="AB959" s="7"/>
      <c r="AC959" s="7"/>
      <c r="AD959" s="7"/>
      <c r="AE959" s="7"/>
      <c r="AF959" s="468"/>
    </row>
    <row r="960" ht="16.5" customHeight="1">
      <c r="A960" s="7"/>
      <c r="B960" s="7"/>
      <c r="C960" s="49"/>
      <c r="D960" s="207"/>
      <c r="E960" s="7"/>
      <c r="F960" s="7"/>
      <c r="G960" s="7"/>
      <c r="H960" s="7"/>
      <c r="I960" s="207"/>
      <c r="J960" s="7"/>
      <c r="K960" s="207"/>
      <c r="L960" s="7"/>
      <c r="M960" s="207"/>
      <c r="N960" s="7"/>
      <c r="O960" s="207"/>
      <c r="P960" s="7"/>
      <c r="Q960" s="7"/>
      <c r="R960" s="7"/>
      <c r="S960" s="7"/>
      <c r="T960" s="7"/>
      <c r="U960" s="7"/>
      <c r="V960" s="7"/>
      <c r="W960" s="207"/>
      <c r="X960" s="7"/>
      <c r="Y960" s="207"/>
      <c r="Z960" s="7"/>
      <c r="AA960" s="207"/>
      <c r="AB960" s="7"/>
      <c r="AC960" s="7"/>
      <c r="AD960" s="7"/>
      <c r="AE960" s="7"/>
      <c r="AF960" s="468"/>
    </row>
    <row r="961" ht="16.5" customHeight="1">
      <c r="A961" s="7"/>
      <c r="B961" s="7"/>
      <c r="C961" s="49"/>
      <c r="D961" s="207"/>
      <c r="E961" s="7"/>
      <c r="F961" s="7"/>
      <c r="G961" s="7"/>
      <c r="H961" s="7"/>
      <c r="I961" s="207"/>
      <c r="J961" s="7"/>
      <c r="K961" s="207"/>
      <c r="L961" s="7"/>
      <c r="M961" s="207"/>
      <c r="N961" s="7"/>
      <c r="O961" s="207"/>
      <c r="P961" s="7"/>
      <c r="Q961" s="7"/>
      <c r="R961" s="7"/>
      <c r="S961" s="7"/>
      <c r="T961" s="7"/>
      <c r="U961" s="7"/>
      <c r="V961" s="7"/>
      <c r="W961" s="207"/>
      <c r="X961" s="7"/>
      <c r="Y961" s="207"/>
      <c r="Z961" s="7"/>
      <c r="AA961" s="207"/>
      <c r="AB961" s="7"/>
      <c r="AC961" s="7"/>
      <c r="AD961" s="7"/>
      <c r="AE961" s="7"/>
      <c r="AF961" s="468"/>
    </row>
    <row r="962" ht="16.5" customHeight="1">
      <c r="A962" s="7"/>
      <c r="B962" s="7"/>
      <c r="C962" s="49"/>
      <c r="D962" s="207"/>
      <c r="E962" s="7"/>
      <c r="F962" s="7"/>
      <c r="G962" s="7"/>
      <c r="H962" s="7"/>
      <c r="I962" s="207"/>
      <c r="J962" s="7"/>
      <c r="K962" s="207"/>
      <c r="L962" s="7"/>
      <c r="M962" s="207"/>
      <c r="N962" s="7"/>
      <c r="O962" s="207"/>
      <c r="P962" s="7"/>
      <c r="Q962" s="7"/>
      <c r="R962" s="7"/>
      <c r="S962" s="7"/>
      <c r="T962" s="7"/>
      <c r="U962" s="7"/>
      <c r="V962" s="7"/>
      <c r="W962" s="207"/>
      <c r="X962" s="7"/>
      <c r="Y962" s="207"/>
      <c r="Z962" s="7"/>
      <c r="AA962" s="207"/>
      <c r="AB962" s="7"/>
      <c r="AC962" s="7"/>
      <c r="AD962" s="7"/>
      <c r="AE962" s="7"/>
      <c r="AF962" s="468"/>
    </row>
    <row r="963" ht="16.5" customHeight="1">
      <c r="A963" s="7"/>
      <c r="B963" s="7"/>
      <c r="C963" s="49"/>
      <c r="D963" s="207"/>
      <c r="E963" s="7"/>
      <c r="F963" s="7"/>
      <c r="G963" s="7"/>
      <c r="H963" s="7"/>
      <c r="I963" s="207"/>
      <c r="J963" s="7"/>
      <c r="K963" s="207"/>
      <c r="L963" s="7"/>
      <c r="M963" s="207"/>
      <c r="N963" s="7"/>
      <c r="O963" s="207"/>
      <c r="P963" s="7"/>
      <c r="Q963" s="7"/>
      <c r="R963" s="7"/>
      <c r="S963" s="7"/>
      <c r="T963" s="7"/>
      <c r="U963" s="7"/>
      <c r="V963" s="7"/>
      <c r="W963" s="207"/>
      <c r="X963" s="7"/>
      <c r="Y963" s="207"/>
      <c r="Z963" s="7"/>
      <c r="AA963" s="207"/>
      <c r="AB963" s="7"/>
      <c r="AC963" s="7"/>
      <c r="AD963" s="7"/>
      <c r="AE963" s="7"/>
      <c r="AF963" s="468"/>
    </row>
    <row r="964" ht="16.5" customHeight="1">
      <c r="A964" s="7"/>
      <c r="B964" s="7"/>
      <c r="C964" s="49"/>
      <c r="D964" s="207"/>
      <c r="E964" s="7"/>
      <c r="F964" s="7"/>
      <c r="G964" s="7"/>
      <c r="H964" s="7"/>
      <c r="I964" s="207"/>
      <c r="J964" s="7"/>
      <c r="K964" s="207"/>
      <c r="L964" s="7"/>
      <c r="M964" s="207"/>
      <c r="N964" s="7"/>
      <c r="O964" s="207"/>
      <c r="P964" s="7"/>
      <c r="Q964" s="7"/>
      <c r="R964" s="7"/>
      <c r="S964" s="7"/>
      <c r="T964" s="7"/>
      <c r="U964" s="7"/>
      <c r="V964" s="7"/>
      <c r="W964" s="207"/>
      <c r="X964" s="7"/>
      <c r="Y964" s="207"/>
      <c r="Z964" s="7"/>
      <c r="AA964" s="207"/>
      <c r="AB964" s="7"/>
      <c r="AC964" s="7"/>
      <c r="AD964" s="7"/>
      <c r="AE964" s="7"/>
      <c r="AF964" s="468"/>
    </row>
    <row r="965" ht="16.5" customHeight="1">
      <c r="A965" s="7"/>
      <c r="B965" s="7"/>
      <c r="C965" s="49"/>
      <c r="D965" s="207"/>
      <c r="E965" s="7"/>
      <c r="F965" s="7"/>
      <c r="G965" s="7"/>
      <c r="H965" s="7"/>
      <c r="I965" s="207"/>
      <c r="J965" s="7"/>
      <c r="K965" s="207"/>
      <c r="L965" s="7"/>
      <c r="M965" s="207"/>
      <c r="N965" s="7"/>
      <c r="O965" s="207"/>
      <c r="P965" s="7"/>
      <c r="Q965" s="7"/>
      <c r="R965" s="7"/>
      <c r="S965" s="7"/>
      <c r="T965" s="7"/>
      <c r="U965" s="7"/>
      <c r="V965" s="7"/>
      <c r="W965" s="207"/>
      <c r="X965" s="7"/>
      <c r="Y965" s="207"/>
      <c r="Z965" s="7"/>
      <c r="AA965" s="207"/>
      <c r="AB965" s="7"/>
      <c r="AC965" s="7"/>
      <c r="AD965" s="7"/>
      <c r="AE965" s="7"/>
      <c r="AF965" s="468"/>
    </row>
    <row r="966" ht="16.5" customHeight="1">
      <c r="A966" s="7"/>
      <c r="B966" s="7"/>
      <c r="C966" s="49"/>
      <c r="D966" s="207"/>
      <c r="E966" s="7"/>
      <c r="F966" s="7"/>
      <c r="G966" s="7"/>
      <c r="H966" s="7"/>
      <c r="I966" s="207"/>
      <c r="J966" s="7"/>
      <c r="K966" s="207"/>
      <c r="L966" s="7"/>
      <c r="M966" s="207"/>
      <c r="N966" s="7"/>
      <c r="O966" s="207"/>
      <c r="P966" s="7"/>
      <c r="Q966" s="7"/>
      <c r="R966" s="7"/>
      <c r="S966" s="7"/>
      <c r="T966" s="7"/>
      <c r="U966" s="7"/>
      <c r="V966" s="7"/>
      <c r="W966" s="207"/>
      <c r="X966" s="7"/>
      <c r="Y966" s="207"/>
      <c r="Z966" s="7"/>
      <c r="AA966" s="207"/>
      <c r="AB966" s="7"/>
      <c r="AC966" s="7"/>
      <c r="AD966" s="7"/>
      <c r="AE966" s="7"/>
      <c r="AF966" s="468"/>
    </row>
    <row r="967" ht="16.5" customHeight="1">
      <c r="A967" s="7"/>
      <c r="B967" s="7"/>
      <c r="C967" s="49"/>
      <c r="D967" s="207"/>
      <c r="E967" s="7"/>
      <c r="F967" s="7"/>
      <c r="G967" s="7"/>
      <c r="H967" s="7"/>
      <c r="I967" s="207"/>
      <c r="J967" s="7"/>
      <c r="K967" s="207"/>
      <c r="L967" s="7"/>
      <c r="M967" s="207"/>
      <c r="N967" s="7"/>
      <c r="O967" s="207"/>
      <c r="P967" s="7"/>
      <c r="Q967" s="7"/>
      <c r="R967" s="7"/>
      <c r="S967" s="7"/>
      <c r="T967" s="7"/>
      <c r="U967" s="7"/>
      <c r="V967" s="7"/>
      <c r="W967" s="207"/>
      <c r="X967" s="7"/>
      <c r="Y967" s="207"/>
      <c r="Z967" s="7"/>
      <c r="AA967" s="207"/>
      <c r="AB967" s="7"/>
      <c r="AC967" s="7"/>
      <c r="AD967" s="7"/>
      <c r="AE967" s="7"/>
      <c r="AF967" s="468"/>
    </row>
    <row r="968" ht="16.5" customHeight="1">
      <c r="A968" s="7"/>
      <c r="B968" s="7"/>
      <c r="C968" s="49"/>
      <c r="D968" s="207"/>
      <c r="E968" s="7"/>
      <c r="F968" s="7"/>
      <c r="G968" s="7"/>
      <c r="H968" s="7"/>
      <c r="I968" s="207"/>
      <c r="J968" s="7"/>
      <c r="K968" s="207"/>
      <c r="L968" s="7"/>
      <c r="M968" s="207"/>
      <c r="N968" s="7"/>
      <c r="O968" s="207"/>
      <c r="P968" s="7"/>
      <c r="Q968" s="7"/>
      <c r="R968" s="7"/>
      <c r="S968" s="7"/>
      <c r="T968" s="7"/>
      <c r="U968" s="7"/>
      <c r="V968" s="7"/>
      <c r="W968" s="207"/>
      <c r="X968" s="7"/>
      <c r="Y968" s="207"/>
      <c r="Z968" s="7"/>
      <c r="AA968" s="207"/>
      <c r="AB968" s="7"/>
      <c r="AC968" s="7"/>
      <c r="AD968" s="7"/>
      <c r="AE968" s="7"/>
      <c r="AF968" s="468"/>
    </row>
    <row r="969" ht="16.5" customHeight="1">
      <c r="A969" s="7"/>
      <c r="B969" s="7"/>
      <c r="C969" s="49"/>
      <c r="D969" s="207"/>
      <c r="E969" s="7"/>
      <c r="F969" s="7"/>
      <c r="G969" s="7"/>
      <c r="H969" s="7"/>
      <c r="I969" s="207"/>
      <c r="J969" s="7"/>
      <c r="K969" s="207"/>
      <c r="L969" s="7"/>
      <c r="M969" s="207"/>
      <c r="N969" s="7"/>
      <c r="O969" s="207"/>
      <c r="P969" s="7"/>
      <c r="Q969" s="7"/>
      <c r="R969" s="7"/>
      <c r="S969" s="7"/>
      <c r="T969" s="7"/>
      <c r="U969" s="7"/>
      <c r="V969" s="7"/>
      <c r="W969" s="207"/>
      <c r="X969" s="7"/>
      <c r="Y969" s="207"/>
      <c r="Z969" s="7"/>
      <c r="AA969" s="207"/>
      <c r="AB969" s="7"/>
      <c r="AC969" s="7"/>
      <c r="AD969" s="7"/>
      <c r="AE969" s="7"/>
      <c r="AF969" s="468"/>
    </row>
    <row r="970" ht="16.5" customHeight="1">
      <c r="A970" s="7"/>
      <c r="B970" s="7"/>
      <c r="C970" s="49"/>
      <c r="D970" s="207"/>
      <c r="E970" s="7"/>
      <c r="F970" s="7"/>
      <c r="G970" s="7"/>
      <c r="H970" s="7"/>
      <c r="I970" s="207"/>
      <c r="J970" s="7"/>
      <c r="K970" s="207"/>
      <c r="L970" s="7"/>
      <c r="M970" s="207"/>
      <c r="N970" s="7"/>
      <c r="O970" s="207"/>
      <c r="P970" s="7"/>
      <c r="Q970" s="7"/>
      <c r="R970" s="7"/>
      <c r="S970" s="7"/>
      <c r="T970" s="7"/>
      <c r="U970" s="7"/>
      <c r="V970" s="7"/>
      <c r="W970" s="207"/>
      <c r="X970" s="7"/>
      <c r="Y970" s="207"/>
      <c r="Z970" s="7"/>
      <c r="AA970" s="207"/>
      <c r="AB970" s="7"/>
      <c r="AC970" s="7"/>
      <c r="AD970" s="7"/>
      <c r="AE970" s="7"/>
      <c r="AF970" s="468"/>
    </row>
    <row r="971" ht="16.5" customHeight="1">
      <c r="A971" s="7"/>
      <c r="B971" s="7"/>
      <c r="C971" s="49"/>
      <c r="D971" s="207"/>
      <c r="E971" s="7"/>
      <c r="F971" s="7"/>
      <c r="G971" s="7"/>
      <c r="H971" s="7"/>
      <c r="I971" s="207"/>
      <c r="J971" s="7"/>
      <c r="K971" s="207"/>
      <c r="L971" s="7"/>
      <c r="M971" s="207"/>
      <c r="N971" s="7"/>
      <c r="O971" s="207"/>
      <c r="P971" s="7"/>
      <c r="Q971" s="7"/>
      <c r="R971" s="7"/>
      <c r="S971" s="7"/>
      <c r="T971" s="7"/>
      <c r="U971" s="7"/>
      <c r="V971" s="7"/>
      <c r="W971" s="207"/>
      <c r="X971" s="7"/>
      <c r="Y971" s="207"/>
      <c r="Z971" s="7"/>
      <c r="AA971" s="207"/>
      <c r="AB971" s="7"/>
      <c r="AC971" s="7"/>
      <c r="AD971" s="7"/>
      <c r="AE971" s="7"/>
      <c r="AF971" s="468"/>
    </row>
    <row r="972" ht="16.5" customHeight="1">
      <c r="A972" s="7"/>
      <c r="B972" s="7"/>
      <c r="C972" s="49"/>
      <c r="D972" s="207"/>
      <c r="E972" s="7"/>
      <c r="F972" s="7"/>
      <c r="G972" s="7"/>
      <c r="H972" s="7"/>
      <c r="I972" s="207"/>
      <c r="J972" s="7"/>
      <c r="K972" s="207"/>
      <c r="L972" s="7"/>
      <c r="M972" s="207"/>
      <c r="N972" s="7"/>
      <c r="O972" s="207"/>
      <c r="P972" s="7"/>
      <c r="Q972" s="7"/>
      <c r="R972" s="7"/>
      <c r="S972" s="7"/>
      <c r="T972" s="7"/>
      <c r="U972" s="7"/>
      <c r="V972" s="7"/>
      <c r="W972" s="207"/>
      <c r="X972" s="7"/>
      <c r="Y972" s="207"/>
      <c r="Z972" s="7"/>
      <c r="AA972" s="207"/>
      <c r="AB972" s="7"/>
      <c r="AC972" s="7"/>
      <c r="AD972" s="7"/>
      <c r="AE972" s="7"/>
      <c r="AF972" s="468"/>
    </row>
    <row r="973" ht="16.5" customHeight="1">
      <c r="A973" s="7"/>
      <c r="B973" s="7"/>
      <c r="C973" s="49"/>
      <c r="D973" s="207"/>
      <c r="E973" s="7"/>
      <c r="F973" s="7"/>
      <c r="G973" s="7"/>
      <c r="H973" s="7"/>
      <c r="I973" s="207"/>
      <c r="J973" s="7"/>
      <c r="K973" s="207"/>
      <c r="L973" s="7"/>
      <c r="M973" s="207"/>
      <c r="N973" s="7"/>
      <c r="O973" s="207"/>
      <c r="P973" s="7"/>
      <c r="Q973" s="7"/>
      <c r="R973" s="7"/>
      <c r="S973" s="7"/>
      <c r="T973" s="7"/>
      <c r="U973" s="7"/>
      <c r="V973" s="7"/>
      <c r="W973" s="207"/>
      <c r="X973" s="7"/>
      <c r="Y973" s="207"/>
      <c r="Z973" s="7"/>
      <c r="AA973" s="207"/>
      <c r="AB973" s="7"/>
      <c r="AC973" s="7"/>
      <c r="AD973" s="7"/>
      <c r="AE973" s="7"/>
      <c r="AF973" s="468"/>
    </row>
    <row r="974" ht="16.5" customHeight="1">
      <c r="A974" s="7"/>
      <c r="B974" s="7"/>
      <c r="C974" s="49"/>
      <c r="D974" s="207"/>
      <c r="E974" s="7"/>
      <c r="F974" s="7"/>
      <c r="G974" s="7"/>
      <c r="H974" s="7"/>
      <c r="I974" s="207"/>
      <c r="J974" s="7"/>
      <c r="K974" s="207"/>
      <c r="L974" s="7"/>
      <c r="M974" s="207"/>
      <c r="N974" s="7"/>
      <c r="O974" s="207"/>
      <c r="P974" s="7"/>
      <c r="Q974" s="7"/>
      <c r="R974" s="7"/>
      <c r="S974" s="7"/>
      <c r="T974" s="7"/>
      <c r="U974" s="7"/>
      <c r="V974" s="7"/>
      <c r="W974" s="207"/>
      <c r="X974" s="7"/>
      <c r="Y974" s="207"/>
      <c r="Z974" s="7"/>
      <c r="AA974" s="207"/>
      <c r="AB974" s="7"/>
      <c r="AC974" s="7"/>
      <c r="AD974" s="7"/>
      <c r="AE974" s="7"/>
      <c r="AF974" s="468"/>
    </row>
    <row r="975" ht="16.5" customHeight="1">
      <c r="A975" s="7"/>
      <c r="B975" s="7"/>
      <c r="C975" s="49"/>
      <c r="D975" s="207"/>
      <c r="E975" s="7"/>
      <c r="F975" s="7"/>
      <c r="G975" s="7"/>
      <c r="H975" s="7"/>
      <c r="I975" s="207"/>
      <c r="J975" s="7"/>
      <c r="K975" s="207"/>
      <c r="L975" s="7"/>
      <c r="M975" s="207"/>
      <c r="N975" s="7"/>
      <c r="O975" s="207"/>
      <c r="P975" s="7"/>
      <c r="Q975" s="7"/>
      <c r="R975" s="7"/>
      <c r="S975" s="7"/>
      <c r="T975" s="7"/>
      <c r="U975" s="7"/>
      <c r="V975" s="7"/>
      <c r="W975" s="207"/>
      <c r="X975" s="7"/>
      <c r="Y975" s="207"/>
      <c r="Z975" s="7"/>
      <c r="AA975" s="207"/>
      <c r="AB975" s="7"/>
      <c r="AC975" s="7"/>
      <c r="AD975" s="7"/>
      <c r="AE975" s="7"/>
      <c r="AF975" s="468"/>
    </row>
    <row r="976" ht="16.5" customHeight="1">
      <c r="A976" s="7"/>
      <c r="B976" s="7"/>
      <c r="C976" s="49"/>
      <c r="D976" s="207"/>
      <c r="E976" s="7"/>
      <c r="F976" s="7"/>
      <c r="G976" s="7"/>
      <c r="H976" s="7"/>
      <c r="I976" s="207"/>
      <c r="J976" s="7"/>
      <c r="K976" s="207"/>
      <c r="L976" s="7"/>
      <c r="M976" s="207"/>
      <c r="N976" s="7"/>
      <c r="O976" s="207"/>
      <c r="P976" s="7"/>
      <c r="Q976" s="7"/>
      <c r="R976" s="7"/>
      <c r="S976" s="7"/>
      <c r="T976" s="7"/>
      <c r="U976" s="7"/>
      <c r="V976" s="7"/>
      <c r="W976" s="207"/>
      <c r="X976" s="7"/>
      <c r="Y976" s="207"/>
      <c r="Z976" s="7"/>
      <c r="AA976" s="207"/>
      <c r="AB976" s="7"/>
      <c r="AC976" s="7"/>
      <c r="AD976" s="7"/>
      <c r="AE976" s="7"/>
      <c r="AF976" s="468"/>
    </row>
    <row r="977" ht="16.5" customHeight="1">
      <c r="A977" s="7"/>
      <c r="B977" s="7"/>
      <c r="C977" s="49"/>
      <c r="D977" s="207"/>
      <c r="E977" s="7"/>
      <c r="F977" s="7"/>
      <c r="G977" s="7"/>
      <c r="H977" s="7"/>
      <c r="I977" s="207"/>
      <c r="J977" s="7"/>
      <c r="K977" s="207"/>
      <c r="L977" s="7"/>
      <c r="M977" s="207"/>
      <c r="N977" s="7"/>
      <c r="O977" s="207"/>
      <c r="P977" s="7"/>
      <c r="Q977" s="7"/>
      <c r="R977" s="7"/>
      <c r="S977" s="7"/>
      <c r="T977" s="7"/>
      <c r="U977" s="7"/>
      <c r="V977" s="7"/>
      <c r="W977" s="207"/>
      <c r="X977" s="7"/>
      <c r="Y977" s="207"/>
      <c r="Z977" s="7"/>
      <c r="AA977" s="207"/>
      <c r="AB977" s="7"/>
      <c r="AC977" s="7"/>
      <c r="AD977" s="7"/>
      <c r="AE977" s="7"/>
      <c r="AF977" s="468"/>
    </row>
    <row r="978" ht="16.5" customHeight="1">
      <c r="A978" s="7"/>
      <c r="B978" s="7"/>
      <c r="C978" s="49"/>
      <c r="D978" s="207"/>
      <c r="E978" s="7"/>
      <c r="F978" s="7"/>
      <c r="G978" s="7"/>
      <c r="H978" s="7"/>
      <c r="I978" s="207"/>
      <c r="J978" s="7"/>
      <c r="K978" s="207"/>
      <c r="L978" s="7"/>
      <c r="M978" s="207"/>
      <c r="N978" s="7"/>
      <c r="O978" s="207"/>
      <c r="P978" s="7"/>
      <c r="Q978" s="7"/>
      <c r="R978" s="7"/>
      <c r="S978" s="7"/>
      <c r="T978" s="7"/>
      <c r="U978" s="7"/>
      <c r="V978" s="7"/>
      <c r="W978" s="207"/>
      <c r="X978" s="7"/>
      <c r="Y978" s="207"/>
      <c r="Z978" s="7"/>
      <c r="AA978" s="207"/>
      <c r="AB978" s="7"/>
      <c r="AC978" s="7"/>
      <c r="AD978" s="7"/>
      <c r="AE978" s="7"/>
      <c r="AF978" s="468"/>
    </row>
    <row r="979" ht="16.5" customHeight="1">
      <c r="A979" s="7"/>
      <c r="B979" s="7"/>
      <c r="C979" s="49"/>
      <c r="D979" s="207"/>
      <c r="E979" s="7"/>
      <c r="F979" s="7"/>
      <c r="G979" s="7"/>
      <c r="H979" s="7"/>
      <c r="I979" s="207"/>
      <c r="J979" s="7"/>
      <c r="K979" s="207"/>
      <c r="L979" s="7"/>
      <c r="M979" s="207"/>
      <c r="N979" s="7"/>
      <c r="O979" s="207"/>
      <c r="P979" s="7"/>
      <c r="Q979" s="7"/>
      <c r="R979" s="7"/>
      <c r="S979" s="7"/>
      <c r="T979" s="7"/>
      <c r="U979" s="7"/>
      <c r="V979" s="7"/>
      <c r="W979" s="207"/>
      <c r="X979" s="7"/>
      <c r="Y979" s="207"/>
      <c r="Z979" s="7"/>
      <c r="AA979" s="207"/>
      <c r="AB979" s="7"/>
      <c r="AC979" s="7"/>
      <c r="AD979" s="7"/>
      <c r="AE979" s="7"/>
      <c r="AF979" s="468"/>
    </row>
    <row r="980" ht="16.5" customHeight="1">
      <c r="A980" s="7"/>
      <c r="B980" s="7"/>
      <c r="C980" s="49"/>
      <c r="D980" s="207"/>
      <c r="E980" s="7"/>
      <c r="F980" s="7"/>
      <c r="G980" s="7"/>
      <c r="H980" s="7"/>
      <c r="I980" s="207"/>
      <c r="J980" s="7"/>
      <c r="K980" s="207"/>
      <c r="L980" s="7"/>
      <c r="M980" s="207"/>
      <c r="N980" s="7"/>
      <c r="O980" s="207"/>
      <c r="P980" s="7"/>
      <c r="Q980" s="7"/>
      <c r="R980" s="7"/>
      <c r="S980" s="7"/>
      <c r="T980" s="7"/>
      <c r="U980" s="7"/>
      <c r="V980" s="7"/>
      <c r="W980" s="207"/>
      <c r="X980" s="7"/>
      <c r="Y980" s="207"/>
      <c r="Z980" s="7"/>
      <c r="AA980" s="207"/>
      <c r="AB980" s="7"/>
      <c r="AC980" s="7"/>
      <c r="AD980" s="7"/>
      <c r="AE980" s="7"/>
      <c r="AF980" s="468"/>
    </row>
    <row r="981" ht="16.5" customHeight="1">
      <c r="A981" s="7"/>
      <c r="B981" s="7"/>
      <c r="C981" s="49"/>
      <c r="D981" s="207"/>
      <c r="E981" s="7"/>
      <c r="F981" s="7"/>
      <c r="G981" s="7"/>
      <c r="H981" s="7"/>
      <c r="I981" s="207"/>
      <c r="J981" s="7"/>
      <c r="K981" s="207"/>
      <c r="L981" s="7"/>
      <c r="M981" s="207"/>
      <c r="N981" s="7"/>
      <c r="O981" s="207"/>
      <c r="P981" s="7"/>
      <c r="Q981" s="7"/>
      <c r="R981" s="7"/>
      <c r="S981" s="7"/>
      <c r="T981" s="7"/>
      <c r="U981" s="7"/>
      <c r="V981" s="7"/>
      <c r="W981" s="207"/>
      <c r="X981" s="7"/>
      <c r="Y981" s="207"/>
      <c r="Z981" s="7"/>
      <c r="AA981" s="207"/>
      <c r="AB981" s="7"/>
      <c r="AC981" s="7"/>
      <c r="AD981" s="7"/>
      <c r="AE981" s="7"/>
      <c r="AF981" s="468"/>
    </row>
    <row r="982" ht="16.5" customHeight="1">
      <c r="A982" s="7"/>
      <c r="B982" s="7"/>
      <c r="C982" s="49"/>
      <c r="D982" s="207"/>
      <c r="E982" s="7"/>
      <c r="F982" s="7"/>
      <c r="G982" s="7"/>
      <c r="H982" s="7"/>
      <c r="I982" s="207"/>
      <c r="J982" s="7"/>
      <c r="K982" s="207"/>
      <c r="L982" s="7"/>
      <c r="M982" s="207"/>
      <c r="N982" s="7"/>
      <c r="O982" s="207"/>
      <c r="P982" s="7"/>
      <c r="Q982" s="7"/>
      <c r="R982" s="7"/>
      <c r="S982" s="7"/>
      <c r="T982" s="7"/>
      <c r="U982" s="7"/>
      <c r="V982" s="7"/>
      <c r="W982" s="207"/>
      <c r="X982" s="7"/>
      <c r="Y982" s="207"/>
      <c r="Z982" s="7"/>
      <c r="AA982" s="207"/>
      <c r="AB982" s="7"/>
      <c r="AC982" s="7"/>
      <c r="AD982" s="7"/>
      <c r="AE982" s="7"/>
      <c r="AF982" s="468"/>
    </row>
    <row r="983" ht="16.5" customHeight="1">
      <c r="A983" s="7"/>
      <c r="B983" s="7"/>
      <c r="C983" s="49"/>
      <c r="D983" s="207"/>
      <c r="E983" s="7"/>
      <c r="F983" s="7"/>
      <c r="G983" s="7"/>
      <c r="H983" s="7"/>
      <c r="I983" s="207"/>
      <c r="J983" s="7"/>
      <c r="K983" s="207"/>
      <c r="L983" s="7"/>
      <c r="M983" s="207"/>
      <c r="N983" s="7"/>
      <c r="O983" s="207"/>
      <c r="P983" s="7"/>
      <c r="Q983" s="7"/>
      <c r="R983" s="7"/>
      <c r="S983" s="7"/>
      <c r="T983" s="7"/>
      <c r="U983" s="7"/>
      <c r="V983" s="7"/>
      <c r="W983" s="207"/>
      <c r="X983" s="7"/>
      <c r="Y983" s="207"/>
      <c r="Z983" s="7"/>
      <c r="AA983" s="207"/>
      <c r="AB983" s="7"/>
      <c r="AC983" s="7"/>
      <c r="AD983" s="7"/>
      <c r="AE983" s="7"/>
      <c r="AF983" s="468"/>
    </row>
    <row r="984" ht="16.5" customHeight="1">
      <c r="A984" s="7"/>
      <c r="B984" s="7"/>
      <c r="C984" s="49"/>
      <c r="D984" s="207"/>
      <c r="E984" s="7"/>
      <c r="F984" s="7"/>
      <c r="G984" s="7"/>
      <c r="H984" s="7"/>
      <c r="I984" s="207"/>
      <c r="J984" s="7"/>
      <c r="K984" s="207"/>
      <c r="L984" s="7"/>
      <c r="M984" s="207"/>
      <c r="N984" s="7"/>
      <c r="O984" s="207"/>
      <c r="P984" s="7"/>
      <c r="Q984" s="7"/>
      <c r="R984" s="7"/>
      <c r="S984" s="7"/>
      <c r="T984" s="7"/>
      <c r="U984" s="7"/>
      <c r="V984" s="7"/>
      <c r="W984" s="207"/>
      <c r="X984" s="7"/>
      <c r="Y984" s="207"/>
      <c r="Z984" s="7"/>
      <c r="AA984" s="207"/>
      <c r="AB984" s="7"/>
      <c r="AC984" s="7"/>
      <c r="AD984" s="7"/>
      <c r="AE984" s="7"/>
      <c r="AF984" s="468"/>
    </row>
    <row r="985" ht="16.5" customHeight="1">
      <c r="A985" s="7"/>
      <c r="B985" s="7"/>
      <c r="C985" s="49"/>
      <c r="D985" s="207"/>
      <c r="E985" s="7"/>
      <c r="F985" s="7"/>
      <c r="G985" s="7"/>
      <c r="H985" s="7"/>
      <c r="I985" s="207"/>
      <c r="J985" s="7"/>
      <c r="K985" s="207"/>
      <c r="L985" s="7"/>
      <c r="M985" s="207"/>
      <c r="N985" s="7"/>
      <c r="O985" s="207"/>
      <c r="P985" s="7"/>
      <c r="Q985" s="7"/>
      <c r="R985" s="7"/>
      <c r="S985" s="7"/>
      <c r="T985" s="7"/>
      <c r="U985" s="7"/>
      <c r="V985" s="7"/>
      <c r="W985" s="207"/>
      <c r="X985" s="7"/>
      <c r="Y985" s="207"/>
      <c r="Z985" s="7"/>
      <c r="AA985" s="207"/>
      <c r="AB985" s="7"/>
      <c r="AC985" s="7"/>
      <c r="AD985" s="7"/>
      <c r="AE985" s="7"/>
      <c r="AF985" s="468"/>
    </row>
    <row r="986" ht="16.5" customHeight="1">
      <c r="A986" s="7"/>
      <c r="B986" s="7"/>
      <c r="C986" s="49"/>
      <c r="D986" s="207"/>
      <c r="E986" s="7"/>
      <c r="F986" s="7"/>
      <c r="G986" s="7"/>
      <c r="H986" s="7"/>
      <c r="I986" s="207"/>
      <c r="J986" s="7"/>
      <c r="K986" s="207"/>
      <c r="L986" s="7"/>
      <c r="M986" s="207"/>
      <c r="N986" s="7"/>
      <c r="O986" s="207"/>
      <c r="P986" s="7"/>
      <c r="Q986" s="7"/>
      <c r="R986" s="7"/>
      <c r="S986" s="7"/>
      <c r="T986" s="7"/>
      <c r="U986" s="7"/>
      <c r="V986" s="7"/>
      <c r="W986" s="207"/>
      <c r="X986" s="7"/>
      <c r="Y986" s="207"/>
      <c r="Z986" s="7"/>
      <c r="AA986" s="207"/>
      <c r="AB986" s="7"/>
      <c r="AC986" s="7"/>
      <c r="AD986" s="7"/>
      <c r="AE986" s="7"/>
      <c r="AF986" s="468"/>
    </row>
    <row r="987" ht="16.5" customHeight="1">
      <c r="A987" s="7"/>
      <c r="B987" s="7"/>
      <c r="C987" s="49"/>
      <c r="D987" s="207"/>
      <c r="E987" s="7"/>
      <c r="F987" s="7"/>
      <c r="G987" s="7"/>
      <c r="H987" s="7"/>
      <c r="I987" s="207"/>
      <c r="J987" s="7"/>
      <c r="K987" s="207"/>
      <c r="L987" s="7"/>
      <c r="M987" s="207"/>
      <c r="N987" s="7"/>
      <c r="O987" s="207"/>
      <c r="P987" s="7"/>
      <c r="Q987" s="7"/>
      <c r="R987" s="7"/>
      <c r="S987" s="7"/>
      <c r="T987" s="7"/>
      <c r="U987" s="7"/>
      <c r="V987" s="7"/>
      <c r="W987" s="207"/>
      <c r="X987" s="7"/>
      <c r="Y987" s="207"/>
      <c r="Z987" s="7"/>
      <c r="AA987" s="207"/>
      <c r="AB987" s="7"/>
      <c r="AC987" s="7"/>
      <c r="AD987" s="7"/>
      <c r="AE987" s="7"/>
      <c r="AF987" s="468"/>
    </row>
    <row r="988" ht="16.5" customHeight="1">
      <c r="A988" s="7"/>
      <c r="B988" s="7"/>
      <c r="C988" s="49"/>
      <c r="D988" s="207"/>
      <c r="E988" s="7"/>
      <c r="F988" s="7"/>
      <c r="G988" s="7"/>
      <c r="H988" s="7"/>
      <c r="I988" s="207"/>
      <c r="J988" s="7"/>
      <c r="K988" s="207"/>
      <c r="L988" s="7"/>
      <c r="M988" s="207"/>
      <c r="N988" s="7"/>
      <c r="O988" s="207"/>
      <c r="P988" s="7"/>
      <c r="Q988" s="7"/>
      <c r="R988" s="7"/>
      <c r="S988" s="7"/>
      <c r="T988" s="7"/>
      <c r="U988" s="7"/>
      <c r="V988" s="7"/>
      <c r="W988" s="207"/>
      <c r="X988" s="7"/>
      <c r="Y988" s="207"/>
      <c r="Z988" s="7"/>
      <c r="AA988" s="207"/>
      <c r="AB988" s="7"/>
      <c r="AC988" s="7"/>
      <c r="AD988" s="7"/>
      <c r="AE988" s="7"/>
      <c r="AF988" s="468"/>
    </row>
    <row r="989" ht="16.5" customHeight="1">
      <c r="A989" s="7"/>
      <c r="B989" s="7"/>
      <c r="C989" s="49"/>
      <c r="D989" s="207"/>
      <c r="E989" s="7"/>
      <c r="F989" s="7"/>
      <c r="G989" s="7"/>
      <c r="H989" s="7"/>
      <c r="I989" s="207"/>
      <c r="J989" s="7"/>
      <c r="K989" s="207"/>
      <c r="L989" s="7"/>
      <c r="M989" s="207"/>
      <c r="N989" s="7"/>
      <c r="O989" s="207"/>
      <c r="P989" s="7"/>
      <c r="Q989" s="7"/>
      <c r="R989" s="7"/>
      <c r="S989" s="7"/>
      <c r="T989" s="7"/>
      <c r="U989" s="7"/>
      <c r="V989" s="7"/>
      <c r="W989" s="207"/>
      <c r="X989" s="7"/>
      <c r="Y989" s="207"/>
      <c r="Z989" s="7"/>
      <c r="AA989" s="207"/>
      <c r="AB989" s="7"/>
      <c r="AC989" s="7"/>
      <c r="AD989" s="7"/>
      <c r="AE989" s="7"/>
      <c r="AF989" s="468"/>
    </row>
    <row r="990" ht="16.5" customHeight="1">
      <c r="A990" s="7"/>
      <c r="B990" s="7"/>
      <c r="C990" s="49"/>
      <c r="D990" s="207"/>
      <c r="E990" s="7"/>
      <c r="F990" s="7"/>
      <c r="G990" s="7"/>
      <c r="H990" s="7"/>
      <c r="I990" s="207"/>
      <c r="J990" s="7"/>
      <c r="K990" s="207"/>
      <c r="L990" s="7"/>
      <c r="M990" s="207"/>
      <c r="N990" s="7"/>
      <c r="O990" s="207"/>
      <c r="P990" s="7"/>
      <c r="Q990" s="7"/>
      <c r="R990" s="7"/>
      <c r="S990" s="7"/>
      <c r="T990" s="7"/>
      <c r="U990" s="7"/>
      <c r="V990" s="7"/>
      <c r="W990" s="207"/>
      <c r="X990" s="7"/>
      <c r="Y990" s="207"/>
      <c r="Z990" s="7"/>
      <c r="AA990" s="207"/>
      <c r="AB990" s="7"/>
      <c r="AC990" s="7"/>
      <c r="AD990" s="7"/>
      <c r="AE990" s="7"/>
      <c r="AF990" s="468"/>
    </row>
    <row r="991" ht="16.5" customHeight="1">
      <c r="A991" s="7"/>
      <c r="B991" s="7"/>
      <c r="C991" s="49"/>
      <c r="D991" s="207"/>
      <c r="E991" s="7"/>
      <c r="F991" s="7"/>
      <c r="G991" s="7"/>
      <c r="H991" s="7"/>
      <c r="I991" s="207"/>
      <c r="J991" s="7"/>
      <c r="K991" s="207"/>
      <c r="L991" s="7"/>
      <c r="M991" s="207"/>
      <c r="N991" s="7"/>
      <c r="O991" s="207"/>
      <c r="P991" s="7"/>
      <c r="Q991" s="7"/>
      <c r="R991" s="7"/>
      <c r="S991" s="7"/>
      <c r="T991" s="7"/>
      <c r="U991" s="7"/>
      <c r="V991" s="7"/>
      <c r="W991" s="207"/>
      <c r="X991" s="7"/>
      <c r="Y991" s="207"/>
      <c r="Z991" s="7"/>
      <c r="AA991" s="207"/>
      <c r="AB991" s="7"/>
      <c r="AC991" s="7"/>
      <c r="AD991" s="7"/>
      <c r="AE991" s="7"/>
      <c r="AF991" s="468"/>
    </row>
    <row r="992" ht="16.5" customHeight="1">
      <c r="A992" s="7"/>
      <c r="B992" s="7"/>
      <c r="C992" s="49"/>
      <c r="D992" s="207"/>
      <c r="E992" s="7"/>
      <c r="F992" s="7"/>
      <c r="G992" s="7"/>
      <c r="H992" s="7"/>
      <c r="I992" s="207"/>
      <c r="J992" s="7"/>
      <c r="K992" s="207"/>
      <c r="L992" s="7"/>
      <c r="M992" s="207"/>
      <c r="N992" s="7"/>
      <c r="O992" s="207"/>
      <c r="P992" s="7"/>
      <c r="Q992" s="7"/>
      <c r="R992" s="7"/>
      <c r="S992" s="7"/>
      <c r="T992" s="7"/>
      <c r="U992" s="7"/>
      <c r="V992" s="7"/>
      <c r="W992" s="207"/>
      <c r="X992" s="7"/>
      <c r="Y992" s="207"/>
      <c r="Z992" s="7"/>
      <c r="AA992" s="207"/>
      <c r="AB992" s="7"/>
      <c r="AC992" s="7"/>
      <c r="AD992" s="7"/>
      <c r="AE992" s="7"/>
      <c r="AF992" s="468"/>
    </row>
    <row r="993" ht="16.5" customHeight="1">
      <c r="A993" s="7"/>
      <c r="B993" s="7"/>
      <c r="C993" s="49"/>
      <c r="D993" s="207"/>
      <c r="E993" s="7"/>
      <c r="F993" s="7"/>
      <c r="G993" s="7"/>
      <c r="H993" s="7"/>
      <c r="I993" s="207"/>
      <c r="J993" s="7"/>
      <c r="K993" s="207"/>
      <c r="L993" s="7"/>
      <c r="M993" s="207"/>
      <c r="N993" s="7"/>
      <c r="O993" s="207"/>
      <c r="P993" s="7"/>
      <c r="Q993" s="7"/>
      <c r="R993" s="7"/>
      <c r="S993" s="7"/>
      <c r="T993" s="7"/>
      <c r="U993" s="7"/>
      <c r="V993" s="7"/>
      <c r="W993" s="207"/>
      <c r="X993" s="7"/>
      <c r="Y993" s="207"/>
      <c r="Z993" s="7"/>
      <c r="AA993" s="207"/>
      <c r="AB993" s="7"/>
      <c r="AC993" s="7"/>
      <c r="AD993" s="7"/>
      <c r="AE993" s="7"/>
      <c r="AF993" s="468"/>
    </row>
    <row r="994" ht="16.5" customHeight="1">
      <c r="A994" s="7"/>
      <c r="B994" s="7"/>
      <c r="C994" s="49"/>
      <c r="D994" s="207"/>
      <c r="E994" s="7"/>
      <c r="F994" s="7"/>
      <c r="G994" s="7"/>
      <c r="H994" s="7"/>
      <c r="I994" s="207"/>
      <c r="J994" s="7"/>
      <c r="K994" s="207"/>
      <c r="L994" s="7"/>
      <c r="M994" s="207"/>
      <c r="N994" s="7"/>
      <c r="O994" s="207"/>
      <c r="P994" s="7"/>
      <c r="Q994" s="7"/>
      <c r="R994" s="7"/>
      <c r="S994" s="7"/>
      <c r="T994" s="7"/>
      <c r="U994" s="7"/>
      <c r="V994" s="7"/>
      <c r="W994" s="207"/>
      <c r="X994" s="7"/>
      <c r="Y994" s="207"/>
      <c r="Z994" s="7"/>
      <c r="AA994" s="207"/>
      <c r="AB994" s="7"/>
      <c r="AC994" s="7"/>
      <c r="AD994" s="7"/>
      <c r="AE994" s="7"/>
      <c r="AF994" s="468"/>
    </row>
    <row r="995" ht="16.5" customHeight="1">
      <c r="A995" s="7"/>
      <c r="B995" s="7"/>
      <c r="C995" s="49"/>
      <c r="D995" s="207"/>
      <c r="E995" s="7"/>
      <c r="F995" s="7"/>
      <c r="G995" s="7"/>
      <c r="H995" s="7"/>
      <c r="I995" s="207"/>
      <c r="J995" s="7"/>
      <c r="K995" s="207"/>
      <c r="L995" s="7"/>
      <c r="M995" s="207"/>
      <c r="N995" s="7"/>
      <c r="O995" s="207"/>
      <c r="P995" s="7"/>
      <c r="Q995" s="7"/>
      <c r="R995" s="7"/>
      <c r="S995" s="7"/>
      <c r="T995" s="7"/>
      <c r="U995" s="7"/>
      <c r="V995" s="7"/>
      <c r="W995" s="207"/>
      <c r="X995" s="7"/>
      <c r="Y995" s="207"/>
      <c r="Z995" s="7"/>
      <c r="AA995" s="207"/>
      <c r="AB995" s="7"/>
      <c r="AC995" s="7"/>
      <c r="AD995" s="7"/>
      <c r="AE995" s="7"/>
      <c r="AF995" s="468"/>
    </row>
    <row r="996" ht="16.5" customHeight="1">
      <c r="A996" s="7"/>
      <c r="B996" s="7"/>
      <c r="C996" s="49"/>
      <c r="D996" s="207"/>
      <c r="E996" s="7"/>
      <c r="F996" s="7"/>
      <c r="G996" s="7"/>
      <c r="H996" s="7"/>
      <c r="I996" s="207"/>
      <c r="J996" s="7"/>
      <c r="K996" s="207"/>
      <c r="L996" s="7"/>
      <c r="M996" s="207"/>
      <c r="N996" s="7"/>
      <c r="O996" s="207"/>
      <c r="P996" s="7"/>
      <c r="Q996" s="7"/>
      <c r="R996" s="7"/>
      <c r="S996" s="7"/>
      <c r="T996" s="7"/>
      <c r="U996" s="7"/>
      <c r="V996" s="7"/>
      <c r="W996" s="207"/>
      <c r="X996" s="7"/>
      <c r="Y996" s="207"/>
      <c r="Z996" s="7"/>
      <c r="AA996" s="207"/>
      <c r="AB996" s="7"/>
      <c r="AC996" s="7"/>
      <c r="AD996" s="7"/>
      <c r="AE996" s="7"/>
      <c r="AF996" s="468"/>
    </row>
    <row r="997" ht="16.5" customHeight="1">
      <c r="A997" s="7"/>
      <c r="B997" s="7"/>
      <c r="C997" s="49"/>
      <c r="D997" s="207"/>
      <c r="E997" s="7"/>
      <c r="F997" s="7"/>
      <c r="G997" s="7"/>
      <c r="H997" s="7"/>
      <c r="I997" s="207"/>
      <c r="J997" s="7"/>
      <c r="K997" s="207"/>
      <c r="L997" s="7"/>
      <c r="M997" s="207"/>
      <c r="N997" s="7"/>
      <c r="O997" s="207"/>
      <c r="P997" s="7"/>
      <c r="Q997" s="7"/>
      <c r="R997" s="7"/>
      <c r="S997" s="7"/>
      <c r="T997" s="7"/>
      <c r="U997" s="7"/>
      <c r="V997" s="7"/>
      <c r="W997" s="207"/>
      <c r="X997" s="7"/>
      <c r="Y997" s="207"/>
      <c r="Z997" s="7"/>
      <c r="AA997" s="207"/>
      <c r="AB997" s="7"/>
      <c r="AC997" s="7"/>
      <c r="AD997" s="7"/>
      <c r="AE997" s="7"/>
      <c r="AF997" s="468"/>
    </row>
    <row r="998" ht="16.5" customHeight="1">
      <c r="A998" s="7"/>
      <c r="B998" s="7"/>
      <c r="C998" s="49"/>
      <c r="D998" s="207"/>
      <c r="E998" s="7"/>
      <c r="F998" s="7"/>
      <c r="G998" s="7"/>
      <c r="H998" s="7"/>
      <c r="I998" s="207"/>
      <c r="J998" s="7"/>
      <c r="K998" s="207"/>
      <c r="L998" s="7"/>
      <c r="M998" s="207"/>
      <c r="N998" s="7"/>
      <c r="O998" s="207"/>
      <c r="P998" s="7"/>
      <c r="Q998" s="7"/>
      <c r="R998" s="7"/>
      <c r="S998" s="7"/>
      <c r="T998" s="7"/>
      <c r="U998" s="7"/>
      <c r="V998" s="7"/>
      <c r="W998" s="207"/>
      <c r="X998" s="7"/>
      <c r="Y998" s="207"/>
      <c r="Z998" s="7"/>
      <c r="AA998" s="207"/>
      <c r="AB998" s="7"/>
      <c r="AC998" s="7"/>
      <c r="AD998" s="7"/>
      <c r="AE998" s="7"/>
      <c r="AF998" s="468"/>
    </row>
    <row r="999" ht="16.5" customHeight="1">
      <c r="A999" s="7"/>
      <c r="B999" s="7"/>
      <c r="C999" s="49"/>
      <c r="D999" s="207"/>
      <c r="E999" s="7"/>
      <c r="F999" s="7"/>
      <c r="G999" s="7"/>
      <c r="H999" s="7"/>
      <c r="I999" s="207"/>
      <c r="J999" s="7"/>
      <c r="K999" s="207"/>
      <c r="L999" s="7"/>
      <c r="M999" s="207"/>
      <c r="N999" s="7"/>
      <c r="O999" s="207"/>
      <c r="P999" s="7"/>
      <c r="Q999" s="7"/>
      <c r="R999" s="7"/>
      <c r="S999" s="7"/>
      <c r="T999" s="7"/>
      <c r="U999" s="7"/>
      <c r="V999" s="7"/>
      <c r="W999" s="207"/>
      <c r="X999" s="7"/>
      <c r="Y999" s="207"/>
      <c r="Z999" s="7"/>
      <c r="AA999" s="207"/>
      <c r="AB999" s="7"/>
      <c r="AC999" s="7"/>
      <c r="AD999" s="7"/>
      <c r="AE999" s="7"/>
      <c r="AF999" s="468"/>
    </row>
    <row r="1000" ht="16.5" customHeight="1">
      <c r="A1000" s="7"/>
      <c r="B1000" s="7"/>
      <c r="C1000" s="49"/>
      <c r="D1000" s="207"/>
      <c r="E1000" s="7"/>
      <c r="F1000" s="7"/>
      <c r="G1000" s="7"/>
      <c r="H1000" s="7"/>
      <c r="I1000" s="207"/>
      <c r="J1000" s="7"/>
      <c r="K1000" s="207"/>
      <c r="L1000" s="7"/>
      <c r="M1000" s="207"/>
      <c r="N1000" s="7"/>
      <c r="O1000" s="207"/>
      <c r="P1000" s="7"/>
      <c r="Q1000" s="7"/>
      <c r="R1000" s="7"/>
      <c r="S1000" s="7"/>
      <c r="T1000" s="7"/>
      <c r="U1000" s="7"/>
      <c r="V1000" s="7"/>
      <c r="W1000" s="207"/>
      <c r="X1000" s="7"/>
      <c r="Y1000" s="207"/>
      <c r="Z1000" s="7"/>
      <c r="AA1000" s="207"/>
      <c r="AB1000" s="7"/>
      <c r="AC1000" s="7"/>
      <c r="AD1000" s="7"/>
      <c r="AE1000" s="7"/>
      <c r="AF1000" s="468"/>
    </row>
  </sheetData>
  <autoFilter ref="$D$4:$D$123">
    <filterColumn colId="0">
      <filters>
        <filter val="Required"/>
      </filters>
    </filterColumn>
  </autoFilter>
  <mergeCells count="30">
    <mergeCell ref="G6:AE6"/>
    <mergeCell ref="G8:AE8"/>
    <mergeCell ref="K9:AA9"/>
    <mergeCell ref="AC9:AE10"/>
    <mergeCell ref="K10:O10"/>
    <mergeCell ref="Q10:U10"/>
    <mergeCell ref="W10:AA10"/>
    <mergeCell ref="G11:H11"/>
    <mergeCell ref="G73:AE73"/>
    <mergeCell ref="G74:AE74"/>
    <mergeCell ref="G75:I75"/>
    <mergeCell ref="K75:AA75"/>
    <mergeCell ref="AC75:AE76"/>
    <mergeCell ref="G76:I76"/>
    <mergeCell ref="W76:AA76"/>
    <mergeCell ref="G101:I101"/>
    <mergeCell ref="G102:I102"/>
    <mergeCell ref="G103:H103"/>
    <mergeCell ref="K102:O102"/>
    <mergeCell ref="Q102:U102"/>
    <mergeCell ref="W102:AA102"/>
    <mergeCell ref="G125:AE125"/>
    <mergeCell ref="G126:AE126"/>
    <mergeCell ref="K76:O76"/>
    <mergeCell ref="Q76:U76"/>
    <mergeCell ref="G77:H77"/>
    <mergeCell ref="G99:AE99"/>
    <mergeCell ref="G100:AE100"/>
    <mergeCell ref="K101:AA101"/>
    <mergeCell ref="AC101:AE102"/>
  </mergeCells>
  <conditionalFormatting sqref="W12:W71 Y12:Y71 AA12:AA71 W78:W97 Y78:Y97 AA78:AA97 W104:W123 Y104:Y123 AA104:AA123">
    <cfRule type="notContainsBlanks" dxfId="14" priority="1">
      <formula>LEN(TRIM(W12))&gt;0</formula>
    </cfRule>
  </conditionalFormatting>
  <conditionalFormatting sqref="AC12:AC71 AE12:AE71 AC78:AC97 AE78:AE97 AC104:AC123 AE104:AE123">
    <cfRule type="containsText" dxfId="15" priority="2" operator="containsText" text="PASS">
      <formula>NOT(ISERROR(SEARCH(("PASS"),(AC12))))</formula>
    </cfRule>
  </conditionalFormatting>
  <conditionalFormatting sqref="AC12:AC71 AE12:AE71 AC78:AC97 AE78:AE97 AC104:AC123 AE104:AE123">
    <cfRule type="cellIs" dxfId="16" priority="3" operator="equal">
      <formula>"FAIL"</formula>
    </cfRule>
  </conditionalFormatting>
  <conditionalFormatting sqref="E12:E71 E78:E97 E104:E123">
    <cfRule type="expression" dxfId="7" priority="4">
      <formula>D12="Required"</formula>
    </cfRule>
  </conditionalFormatting>
  <conditionalFormatting sqref="E12:E71 E78:E97 E104:E123">
    <cfRule type="expression" dxfId="8" priority="5">
      <formula>D12&lt;&gt;"Required"</formula>
    </cfRule>
  </conditionalFormatting>
  <dataValidations>
    <dataValidation type="list" allowBlank="1" showErrorMessage="1" sqref="Y12:Y71 Y78:Y97 Y104:Y123">
      <formula1>'(T) General Tables'!$A$356:$A$367</formula1>
    </dataValidation>
    <dataValidation type="list" allowBlank="1" showErrorMessage="1" sqref="W12:W71 W78:W97 W104:W123">
      <formula1>'(T) General Tables'!$A$358:$A$406</formula1>
    </dataValidation>
    <dataValidation type="list" allowBlank="1" showErrorMessage="1" sqref="AA12:AA71 AA78:AA97 AA104:AA123">
      <formula1>'(T) General Tables'!$A$356:$A$371</formula1>
    </dataValidation>
  </dataValidations>
  <hyperlinks>
    <hyperlink display="O" location="Index!A1" ref="F1"/>
  </hyperlinks>
  <printOptions horizontalCentered="1"/>
  <pageMargins bottom="0.75" footer="0.0" header="0.0" left="0.7" right="0.7" top="0.75"/>
  <pageSetup fitToHeight="0"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7.88"/>
    <col customWidth="1" min="3" max="3" width="1.38"/>
    <col customWidth="1" min="4" max="4" width="11.75"/>
    <col customWidth="1" min="5" max="5" width="1.38"/>
    <col customWidth="1" min="6" max="6" width="2.88"/>
    <col customWidth="1" min="7" max="7" width="6.63"/>
    <col customWidth="1" min="8" max="8" width="3.38"/>
    <col customWidth="1" min="9" max="9" width="13.63"/>
    <col customWidth="1" min="10" max="10" width="11.0"/>
    <col customWidth="1" min="11" max="11" width="1.38"/>
    <col customWidth="1" min="12" max="19" width="9.5"/>
    <col customWidth="1" min="20" max="20" width="1.38"/>
    <col customWidth="1" min="21" max="22" width="12.63"/>
    <col customWidth="1" min="23" max="23" width="1.38"/>
  </cols>
  <sheetData>
    <row r="1" ht="15.0" customHeight="1">
      <c r="A1" s="7"/>
      <c r="B1" s="207"/>
      <c r="C1" s="7"/>
      <c r="D1" s="207"/>
      <c r="E1" s="7"/>
      <c r="F1" s="2" t="s">
        <v>0</v>
      </c>
      <c r="G1" s="7"/>
      <c r="H1" s="7"/>
      <c r="I1" s="7"/>
      <c r="J1" s="7"/>
      <c r="K1" s="7"/>
      <c r="L1" s="7"/>
      <c r="M1" s="7"/>
      <c r="N1" s="7"/>
      <c r="O1" s="7"/>
      <c r="P1" s="7"/>
      <c r="Q1" s="7"/>
      <c r="R1" s="7"/>
      <c r="S1" s="7"/>
      <c r="T1" s="7"/>
      <c r="U1" s="7"/>
      <c r="V1" s="7"/>
      <c r="W1" s="7"/>
    </row>
    <row r="2" ht="14.25" customHeight="1">
      <c r="A2" s="7"/>
      <c r="B2" s="207"/>
      <c r="C2" s="7"/>
      <c r="D2" s="207"/>
      <c r="E2" s="7"/>
      <c r="F2" s="7"/>
      <c r="G2" s="8" t="str">
        <f>'(T) General Tables'!A539</f>
        <v>Part 9 Bracing Calculator (No Scripts)</v>
      </c>
      <c r="H2" s="318"/>
      <c r="I2" s="318"/>
      <c r="J2" s="318"/>
      <c r="K2" s="318"/>
      <c r="L2" s="318"/>
      <c r="M2" s="318"/>
      <c r="N2" s="318"/>
      <c r="O2" s="318"/>
      <c r="P2" s="318"/>
      <c r="Q2" s="318"/>
      <c r="R2" s="318"/>
      <c r="S2" s="318"/>
      <c r="T2" s="318"/>
      <c r="U2" s="318"/>
      <c r="V2" s="206" t="str">
        <f>'(T) General Tables'!A2</f>
        <v>beta_1.043</v>
      </c>
      <c r="W2" s="7"/>
    </row>
    <row r="3" ht="26.25" customHeight="1">
      <c r="A3" s="7"/>
      <c r="B3" s="207"/>
      <c r="C3" s="7"/>
      <c r="D3" s="207"/>
      <c r="E3" s="7"/>
      <c r="F3" s="7"/>
      <c r="G3" s="208" t="s">
        <v>1</v>
      </c>
      <c r="H3" s="395"/>
      <c r="I3" s="395"/>
      <c r="J3" s="395"/>
      <c r="K3" s="395"/>
      <c r="L3" s="395"/>
      <c r="M3" s="395"/>
      <c r="N3" s="395"/>
      <c r="O3" s="395"/>
      <c r="P3" s="395"/>
      <c r="Q3" s="395"/>
      <c r="R3" s="395"/>
      <c r="S3" s="395"/>
      <c r="T3" s="395"/>
      <c r="U3" s="395"/>
      <c r="V3" s="213"/>
      <c r="W3" s="7"/>
    </row>
    <row r="4" ht="22.5" customHeight="1">
      <c r="A4" s="7"/>
      <c r="B4" s="214" t="s">
        <v>32</v>
      </c>
      <c r="C4" s="7"/>
      <c r="D4" s="334" t="s">
        <v>720</v>
      </c>
      <c r="E4" s="7"/>
      <c r="F4" s="7"/>
      <c r="G4" s="527" t="s">
        <v>734</v>
      </c>
      <c r="H4" s="528"/>
      <c r="I4" s="528"/>
      <c r="J4" s="528"/>
      <c r="K4" s="528"/>
      <c r="L4" s="528"/>
      <c r="M4" s="528"/>
      <c r="N4" s="528"/>
      <c r="O4" s="528"/>
      <c r="P4" s="528"/>
      <c r="Q4" s="528"/>
      <c r="R4" s="528"/>
      <c r="S4" s="528"/>
      <c r="T4" s="528"/>
      <c r="U4" s="528"/>
      <c r="V4" s="529"/>
      <c r="W4" s="7"/>
    </row>
    <row r="5" ht="18.75" customHeight="1">
      <c r="A5" s="7"/>
      <c r="B5" s="7"/>
      <c r="C5" s="7"/>
      <c r="D5" s="269" t="s">
        <v>325</v>
      </c>
      <c r="E5" s="7"/>
      <c r="F5" s="7"/>
      <c r="G5" s="7"/>
      <c r="H5" s="7"/>
      <c r="I5" s="7"/>
      <c r="J5" s="7"/>
      <c r="K5" s="7"/>
      <c r="L5" s="7"/>
      <c r="M5" s="7"/>
      <c r="N5" s="7"/>
      <c r="O5" s="7"/>
      <c r="P5" s="7"/>
      <c r="Q5" s="7"/>
      <c r="R5" s="7"/>
      <c r="S5" s="7"/>
      <c r="T5" s="7"/>
      <c r="U5" s="7"/>
      <c r="V5" s="7"/>
      <c r="W5" s="7"/>
    </row>
    <row r="6" ht="18.75" customHeight="1">
      <c r="A6" s="7"/>
      <c r="B6" s="7"/>
      <c r="C6" s="7"/>
      <c r="D6" s="269" t="s">
        <v>325</v>
      </c>
      <c r="E6" s="7"/>
      <c r="F6" s="7"/>
      <c r="G6" s="530" t="s">
        <v>735</v>
      </c>
      <c r="H6" s="27"/>
      <c r="I6" s="27"/>
      <c r="J6" s="27"/>
      <c r="K6" s="27"/>
      <c r="L6" s="27"/>
      <c r="M6" s="27"/>
      <c r="N6" s="27"/>
      <c r="O6" s="27"/>
      <c r="P6" s="27"/>
      <c r="Q6" s="27"/>
      <c r="R6" s="27"/>
      <c r="S6" s="27"/>
      <c r="T6" s="27"/>
      <c r="U6" s="27"/>
      <c r="V6" s="28"/>
      <c r="W6" s="7"/>
    </row>
    <row r="7" ht="18.75" customHeight="1">
      <c r="A7" s="7"/>
      <c r="B7" s="7"/>
      <c r="C7" s="7"/>
      <c r="D7" s="269" t="s">
        <v>325</v>
      </c>
      <c r="E7" s="7"/>
      <c r="F7" s="7"/>
      <c r="G7" s="7"/>
      <c r="H7" s="7"/>
      <c r="I7" s="7"/>
      <c r="J7" s="7"/>
      <c r="K7" s="7"/>
      <c r="L7" s="7"/>
      <c r="M7" s="7"/>
      <c r="N7" s="7"/>
      <c r="O7" s="7"/>
      <c r="P7" s="7"/>
      <c r="Q7" s="7"/>
      <c r="R7" s="7"/>
      <c r="S7" s="7"/>
      <c r="T7" s="7"/>
      <c r="U7" s="7"/>
      <c r="V7" s="7"/>
      <c r="W7" s="7"/>
    </row>
    <row r="8" ht="18.75" customHeight="1">
      <c r="A8" s="7"/>
      <c r="B8" s="162"/>
      <c r="C8" s="7"/>
      <c r="D8" s="269" t="s">
        <v>325</v>
      </c>
      <c r="E8" s="7"/>
      <c r="F8" s="7"/>
      <c r="G8" s="377" t="s">
        <v>736</v>
      </c>
      <c r="H8" s="531"/>
      <c r="I8" s="531"/>
      <c r="J8" s="532"/>
      <c r="K8" s="7"/>
      <c r="L8" s="525" t="str">
        <f>'(I-1) General'!H18</f>
        <v>0.3 &lt; HWP ≤ 0.4</v>
      </c>
      <c r="M8" s="27"/>
      <c r="N8" s="28"/>
      <c r="O8" s="7"/>
      <c r="P8" s="7"/>
      <c r="Q8" s="7"/>
      <c r="R8" s="7"/>
      <c r="S8" s="7"/>
      <c r="T8" s="7"/>
      <c r="U8" s="7"/>
      <c r="V8" s="7"/>
      <c r="W8" s="7"/>
    </row>
    <row r="9" ht="18.75" customHeight="1">
      <c r="A9" s="7"/>
      <c r="B9" s="162"/>
      <c r="C9" s="7"/>
      <c r="D9" s="269" t="s">
        <v>325</v>
      </c>
      <c r="E9" s="7"/>
      <c r="F9" s="7"/>
      <c r="G9" s="331" t="s">
        <v>737</v>
      </c>
      <c r="H9" s="533"/>
      <c r="I9" s="533"/>
      <c r="J9" s="534"/>
      <c r="K9" s="7"/>
      <c r="L9" s="525" t="str">
        <f>'(I-1) General'!H20</f>
        <v>0.2 &lt; Smax ≤ 0.4</v>
      </c>
      <c r="M9" s="27"/>
      <c r="N9" s="28"/>
      <c r="O9" s="7"/>
      <c r="P9" s="7"/>
      <c r="Q9" s="7"/>
      <c r="R9" s="7"/>
      <c r="S9" s="7"/>
      <c r="T9" s="7"/>
      <c r="U9" s="7"/>
      <c r="V9" s="7"/>
      <c r="W9" s="7"/>
    </row>
    <row r="10" ht="18.75" customHeight="1">
      <c r="A10" s="7"/>
      <c r="B10" s="162"/>
      <c r="C10" s="7"/>
      <c r="D10" s="269" t="s">
        <v>325</v>
      </c>
      <c r="E10" s="7"/>
      <c r="F10" s="7"/>
      <c r="G10" s="379" t="s">
        <v>738</v>
      </c>
      <c r="H10" s="27"/>
      <c r="I10" s="27"/>
      <c r="J10" s="28"/>
      <c r="K10" s="7"/>
      <c r="L10" s="525" t="str">
        <f>'BCS Matrix Tables'!A8</f>
        <v>N/A</v>
      </c>
      <c r="M10" s="27"/>
      <c r="N10" s="28"/>
      <c r="O10" s="7"/>
      <c r="P10" s="7"/>
      <c r="Q10" s="7"/>
      <c r="R10" s="7"/>
      <c r="S10" s="7"/>
      <c r="T10" s="7"/>
      <c r="U10" s="7"/>
      <c r="V10" s="7"/>
      <c r="W10" s="7"/>
    </row>
    <row r="11" ht="18.75" customHeight="1">
      <c r="A11" s="7"/>
      <c r="B11" s="7"/>
      <c r="C11" s="7"/>
      <c r="D11" s="269" t="s">
        <v>325</v>
      </c>
      <c r="E11" s="7"/>
      <c r="F11" s="7"/>
      <c r="G11" s="7"/>
      <c r="H11" s="7"/>
      <c r="I11" s="7"/>
      <c r="J11" s="7"/>
      <c r="K11" s="7"/>
      <c r="L11" s="7"/>
      <c r="M11" s="7"/>
      <c r="N11" s="7"/>
      <c r="O11" s="7"/>
      <c r="P11" s="7"/>
      <c r="Q11" s="7"/>
      <c r="R11" s="7"/>
      <c r="S11" s="7"/>
      <c r="T11" s="7"/>
      <c r="U11" s="7"/>
      <c r="V11" s="7"/>
      <c r="W11" s="7"/>
    </row>
    <row r="12" ht="18.75" customHeight="1">
      <c r="A12" s="7"/>
      <c r="B12" s="7"/>
      <c r="C12" s="7"/>
      <c r="D12" s="269" t="s">
        <v>325</v>
      </c>
      <c r="E12" s="7"/>
      <c r="F12" s="7"/>
      <c r="G12" s="7"/>
      <c r="H12" s="7"/>
      <c r="I12" s="7"/>
      <c r="J12" s="7"/>
      <c r="K12" s="7"/>
      <c r="L12" s="535" t="s">
        <v>739</v>
      </c>
      <c r="M12" s="30"/>
      <c r="N12" s="30"/>
      <c r="O12" s="30"/>
      <c r="P12" s="30"/>
      <c r="Q12" s="30"/>
      <c r="R12" s="30"/>
      <c r="S12" s="31"/>
      <c r="T12" s="7"/>
      <c r="U12" s="406" t="s">
        <v>740</v>
      </c>
      <c r="V12" s="28"/>
      <c r="W12" s="7"/>
    </row>
    <row r="13" ht="18.75" customHeight="1">
      <c r="A13" s="7"/>
      <c r="B13" s="7"/>
      <c r="C13" s="7"/>
      <c r="D13" s="269" t="s">
        <v>325</v>
      </c>
      <c r="E13" s="7"/>
      <c r="F13" s="7"/>
      <c r="G13" s="7"/>
      <c r="H13" s="7"/>
      <c r="I13" s="7"/>
      <c r="J13" s="7"/>
      <c r="K13" s="7"/>
      <c r="L13" s="33"/>
      <c r="M13" s="34"/>
      <c r="N13" s="34"/>
      <c r="O13" s="34"/>
      <c r="P13" s="34"/>
      <c r="Q13" s="34"/>
      <c r="R13" s="34"/>
      <c r="S13" s="35"/>
      <c r="T13" s="7"/>
      <c r="U13" s="536" t="s">
        <v>741</v>
      </c>
      <c r="V13" s="537" t="s">
        <v>742</v>
      </c>
      <c r="W13" s="7"/>
    </row>
    <row r="14" ht="56.25" customHeight="1">
      <c r="A14" s="7"/>
      <c r="B14" s="162"/>
      <c r="C14" s="7"/>
      <c r="D14" s="269" t="s">
        <v>325</v>
      </c>
      <c r="E14" s="7"/>
      <c r="F14" s="7"/>
      <c r="G14" s="282" t="str">
        <f>'(I-3) Design &amp; Feedback'!G10</f>
        <v>Band ID</v>
      </c>
      <c r="H14" s="28"/>
      <c r="I14" s="376" t="str">
        <f>'(I-3) Design &amp; Feedback'!I10</f>
        <v>Building Dimension || Band (m)</v>
      </c>
      <c r="J14" s="376" t="str">
        <f>'(I-3) Design &amp; Feedback'!J10</f>
        <v>Reference Framing Type</v>
      </c>
      <c r="K14" s="7"/>
      <c r="L14" s="538">
        <v>0.001</v>
      </c>
      <c r="M14" s="539">
        <v>3.1</v>
      </c>
      <c r="N14" s="539">
        <v>6.1</v>
      </c>
      <c r="O14" s="539">
        <v>9.1</v>
      </c>
      <c r="P14" s="539">
        <v>12.2</v>
      </c>
      <c r="Q14" s="539">
        <v>15.2</v>
      </c>
      <c r="R14" s="539">
        <v>18.3</v>
      </c>
      <c r="S14" s="540">
        <f>'(T) General Tables'!A4</f>
        <v>18.6192</v>
      </c>
      <c r="T14" s="7"/>
      <c r="U14" s="376" t="s">
        <v>743</v>
      </c>
      <c r="V14" s="376" t="s">
        <v>744</v>
      </c>
      <c r="W14" s="7"/>
    </row>
    <row r="15" ht="18.75" customHeight="1">
      <c r="A15" s="7"/>
      <c r="B15" s="162"/>
      <c r="C15" s="7"/>
      <c r="D15" s="268" t="str">
        <f>'(I-3) Design &amp; Feedback'!D11</f>
        <v>Required</v>
      </c>
      <c r="E15" s="162"/>
      <c r="F15" s="7"/>
      <c r="G15" s="424" t="str">
        <f>'(I-3) Design &amp; Feedback'!G11</f>
        <v>R</v>
      </c>
      <c r="H15" s="424">
        <f>'(I-3) Design &amp; Feedback'!H11</f>
        <v>1</v>
      </c>
      <c r="I15" s="433">
        <f>'(I-3) Design &amp; Feedback'!I11</f>
        <v>18.6182</v>
      </c>
      <c r="J15" s="434" t="str">
        <f>'(I-3) Design &amp; Feedback'!J11</f>
        <v>WSP-A</v>
      </c>
      <c r="K15" s="207"/>
      <c r="L15" s="429">
        <f t="array" ref="L15">INDEX('(BCBC) Unadjusted Lengths (S)'!$J$16:$Y$207,(MATCH(1,('(I-1) General'!$H$20='(BCBC) Unadjusted Lengths (S)'!$G$18:$G$207)*($G15='(BCBC) Unadjusted Lengths (S)'!$H$16:$H$207)*($L$14='(BCBC) Unadjusted Lengths (S)'!$I$16:$I$207),0)),(MATCH($J15,'(BCBC) Unadjusted Lengths (S)'!$J$15:$Y$15,0)))</f>
        <v>0.22</v>
      </c>
      <c r="M15" s="429">
        <f t="array" ref="M15">INDEX('(BCBC) Unadjusted Lengths (S)'!$J$16:$Y$207,(MATCH(1,('(I-1) General'!$H$20='(BCBC) Unadjusted Lengths (S)'!$G$18:$G$207)*($G15='(BCBC) Unadjusted Lengths (S)'!$H$16:$H$207)*($M$14='(BCBC) Unadjusted Lengths (S)'!$I$16:$I$207),0)),(MATCH($J15,'(BCBC) Unadjusted Lengths (S)'!$J$15:$Y$15,0)))</f>
        <v>0.22</v>
      </c>
      <c r="N15" s="429">
        <f t="array" ref="N15">INDEX('(BCBC) Unadjusted Lengths (S)'!$J$16:$Y$207,(MATCH(1,('(I-1) General'!$H$20='(BCBC) Unadjusted Lengths (S)'!$G$18:$G$206)*($G15='(BCBC) Unadjusted Lengths (S)'!$H$16:$H$207)*($N$14='(BCBC) Unadjusted Lengths (S)'!$I$16:$I$207),0)),(MATCH($J15,'(BCBC) Unadjusted Lengths (S)'!$J$15:$Y$15,0)))</f>
        <v>0.38</v>
      </c>
      <c r="O15" s="429">
        <f t="array" ref="O15">INDEX('(BCBC) Unadjusted Lengths (S)'!$J$16:$Y$207,(MATCH(1,('(I-1) General'!$H$20='(BCBC) Unadjusted Lengths (S)'!$G$18:$G$207)*($G15='(BCBC) Unadjusted Lengths (S)'!$H$16:$H$207)*($O$14='(BCBC) Unadjusted Lengths (S)'!$I$16:$I$207),0)),(MATCH($J15,'(BCBC) Unadjusted Lengths (S)'!$J$15:$Y$15,0)))</f>
        <v>0.54</v>
      </c>
      <c r="P15" s="429">
        <f t="array" ref="P15">INDEX('(BCBC) Unadjusted Lengths (S)'!$J$16:$Y$207,(MATCH(1,('(I-1) General'!$H$20='(BCBC) Unadjusted Lengths (S)'!$G$18:$G$207)*($G15='(BCBC) Unadjusted Lengths (S)'!$H$16:$H$207)*($P$14='(BCBC) Unadjusted Lengths (S)'!$I$16:$I$207),0)),(MATCH($J15,'(BCBC) Unadjusted Lengths (S)'!$J$15:$Y$15,0)))</f>
        <v>0.7</v>
      </c>
      <c r="Q15" s="429">
        <f t="array" ref="Q15">INDEX('(BCBC) Unadjusted Lengths (S)'!$J$16:$Y$207,(MATCH(1,('(I-1) General'!$H$20='(BCBC) Unadjusted Lengths (S)'!$G$18:$G$207)*($G15='(BCBC) Unadjusted Lengths (S)'!$H$16:$H$207)*($Q$14='(BCBC) Unadjusted Lengths (S)'!$I$16:$I$207),0)),(MATCH($J15,'(BCBC) Unadjusted Lengths (S)'!$J$15:$Y$15,0)))</f>
        <v>0.86</v>
      </c>
      <c r="R15" s="429">
        <f t="array" ref="R15">INDEX('(BCBC) Unadjusted Lengths (S)'!$J$16:$Y$207,(MATCH(1,('(I-1) General'!$H$20='(BCBC) Unadjusted Lengths (S)'!$G$18:$G$207)*($G15='(BCBC) Unadjusted Lengths (S)'!$H$16:$H$207)*($R$14='(BCBC) Unadjusted Lengths (S)'!$I$16:$I$207),0)),(MATCH($J15,'(BCBC) Unadjusted Lengths (S)'!$J$15:$Y$15,0)))</f>
        <v>1.03</v>
      </c>
      <c r="S15" s="429">
        <f t="array" ref="S15">INDEX('(BCBC) Unadjusted Lengths (S)'!$J$16:$Y$207,(MATCH(1,('(I-1) General'!$H$20='(BCBC) Unadjusted Lengths (S)'!$G$18:$G$207)*($G15='(BCBC) Unadjusted Lengths (S)'!$H$16:$H$207)*($S$14='(BCBC) Unadjusted Lengths (S)'!$I$16:$I$207),0)),(MATCH($J15,'(BCBC) Unadjusted Lengths (S)'!$J$15:$Y$15,0)))</f>
        <v>1.04396061</v>
      </c>
      <c r="T15" s="207"/>
      <c r="U15" s="541">
        <f t="array" ref="U15">INDEX('(BCBC) Unadjusted Lengths (W)'!$I$15:$X$32,(MATCH(1,('(I-1) General'!$H$18='(BCBC) Unadjusted Lengths (W)'!$G$15:$G$32)*($G15='(BCBC) Unadjusted Lengths (W)'!$H$15:$H$32),0)),(MATCH($J15,'(BCBC) Unadjusted Lengths (W)'!$I$14:$X$14,0)))</f>
        <v>1.52</v>
      </c>
      <c r="V15" s="541">
        <f t="array" ref="V15">INDEX(L15:S15, MATCH(I15, $L$14:$S$14, 1)) +
((I15 - INDEX($L$14:$S$14, MATCH(I15, $L$14:$S$14, 1))) /
 (INDEX($L$14:$S$14, MATCH(I15, $L$14:$S$14, 1) + 1) - INDEX($L$14:$S$14, MATCH(I15, $L$14:$S$14, 1)))) *
(INDEX(L15:S15, MATCH(I15, $L$14:$S$14, 1) + 1) - INDEX(L15:S15, MATCH(I15, $L$14:$S$14, 1)))</f>
        <v>1.043916874</v>
      </c>
      <c r="W15" s="7"/>
    </row>
    <row r="16" ht="18.75" customHeight="1">
      <c r="A16" s="7"/>
      <c r="B16" s="162"/>
      <c r="C16" s="7"/>
      <c r="D16" s="519" t="str">
        <f>'(I-3) Design &amp; Feedback'!D12</f>
        <v>Required</v>
      </c>
      <c r="E16" s="162"/>
      <c r="F16" s="7"/>
      <c r="G16" s="424" t="str">
        <f>'(I-3) Design &amp; Feedback'!G12</f>
        <v>R</v>
      </c>
      <c r="H16" s="424">
        <f>'(I-3) Design &amp; Feedback'!H12</f>
        <v>2</v>
      </c>
      <c r="I16" s="433">
        <f>'(I-3) Design &amp; Feedback'!I12</f>
        <v>18.6182</v>
      </c>
      <c r="J16" s="434" t="str">
        <f>'(I-3) Design &amp; Feedback'!J12</f>
        <v>WSP-A</v>
      </c>
      <c r="K16" s="207"/>
      <c r="L16" s="429">
        <f t="array" ref="L16">INDEX('(BCBC) Unadjusted Lengths (S)'!$J$16:$Y$207,(MATCH(1,('(I-1) General'!$H$20='(BCBC) Unadjusted Lengths (S)'!$G$18:$G$207)*($G16='(BCBC) Unadjusted Lengths (S)'!$H$16:$H$207)*($L$14='(BCBC) Unadjusted Lengths (S)'!$I$16:$I$207),0)),(MATCH($J16,'(BCBC) Unadjusted Lengths (S)'!$J$15:$Y$15,0)))</f>
        <v>0.22</v>
      </c>
      <c r="M16" s="429">
        <f t="array" ref="M16">INDEX('(BCBC) Unadjusted Lengths (S)'!$J$16:$Y$207,(MATCH(1,('(I-1) General'!$H$20='(BCBC) Unadjusted Lengths (S)'!$G$18:$G$207)*($G16='(BCBC) Unadjusted Lengths (S)'!$H$16:$H$207)*($M$14='(BCBC) Unadjusted Lengths (S)'!$I$16:$I$207),0)),(MATCH($J16,'(BCBC) Unadjusted Lengths (S)'!$J$15:$Y$15,0)))</f>
        <v>0.22</v>
      </c>
      <c r="N16" s="429">
        <f t="array" ref="N16">INDEX('(BCBC) Unadjusted Lengths (S)'!$J$16:$Y$207,(MATCH(1,('(I-1) General'!$H$20='(BCBC) Unadjusted Lengths (S)'!$G$18:$G$206)*($G16='(BCBC) Unadjusted Lengths (S)'!$H$16:$H$207)*($N$14='(BCBC) Unadjusted Lengths (S)'!$I$16:$I$207),0)),(MATCH($J16,'(BCBC) Unadjusted Lengths (S)'!$J$15:$Y$15,0)))</f>
        <v>0.38</v>
      </c>
      <c r="O16" s="429">
        <f t="array" ref="O16">INDEX('(BCBC) Unadjusted Lengths (S)'!$J$16:$Y$207,(MATCH(1,('(I-1) General'!$H$20='(BCBC) Unadjusted Lengths (S)'!$G$18:$G$207)*($G16='(BCBC) Unadjusted Lengths (S)'!$H$16:$H$207)*($O$14='(BCBC) Unadjusted Lengths (S)'!$I$16:$I$207),0)),(MATCH($J16,'(BCBC) Unadjusted Lengths (S)'!$J$15:$Y$15,0)))</f>
        <v>0.54</v>
      </c>
      <c r="P16" s="429">
        <f t="array" ref="P16">INDEX('(BCBC) Unadjusted Lengths (S)'!$J$16:$Y$207,(MATCH(1,('(I-1) General'!$H$20='(BCBC) Unadjusted Lengths (S)'!$G$18:$G$207)*($G16='(BCBC) Unadjusted Lengths (S)'!$H$16:$H$207)*($P$14='(BCBC) Unadjusted Lengths (S)'!$I$16:$I$207),0)),(MATCH($J16,'(BCBC) Unadjusted Lengths (S)'!$J$15:$Y$15,0)))</f>
        <v>0.7</v>
      </c>
      <c r="Q16" s="429">
        <f t="array" ref="Q16">INDEX('(BCBC) Unadjusted Lengths (S)'!$J$16:$Y$207,(MATCH(1,('(I-1) General'!$H$20='(BCBC) Unadjusted Lengths (S)'!$G$18:$G$207)*($G16='(BCBC) Unadjusted Lengths (S)'!$H$16:$H$207)*($Q$14='(BCBC) Unadjusted Lengths (S)'!$I$16:$I$207),0)),(MATCH($J16,'(BCBC) Unadjusted Lengths (S)'!$J$15:$Y$15,0)))</f>
        <v>0.86</v>
      </c>
      <c r="R16" s="429">
        <f t="array" ref="R16">INDEX('(BCBC) Unadjusted Lengths (S)'!$J$16:$Y$207,(MATCH(1,('(I-1) General'!$H$20='(BCBC) Unadjusted Lengths (S)'!$G$18:$G$207)*($G16='(BCBC) Unadjusted Lengths (S)'!$H$16:$H$207)*($R$14='(BCBC) Unadjusted Lengths (S)'!$I$16:$I$207),0)),(MATCH($J16,'(BCBC) Unadjusted Lengths (S)'!$J$15:$Y$15,0)))</f>
        <v>1.03</v>
      </c>
      <c r="S16" s="429">
        <f t="array" ref="S16">INDEX('(BCBC) Unadjusted Lengths (S)'!$J$16:$Y$207,(MATCH(1,('(I-1) General'!$H$20='(BCBC) Unadjusted Lengths (S)'!$G$18:$G$207)*($G16='(BCBC) Unadjusted Lengths (S)'!$H$16:$H$207)*($S$14='(BCBC) Unadjusted Lengths (S)'!$I$16:$I$207),0)),(MATCH($J16,'(BCBC) Unadjusted Lengths (S)'!$J$15:$Y$15,0)))</f>
        <v>1.04396061</v>
      </c>
      <c r="T16" s="207"/>
      <c r="U16" s="541">
        <f t="array" ref="U16">INDEX('(BCBC) Unadjusted Lengths (W)'!$I$15:$X$32,(MATCH(1,('(I-1) General'!$H$18='(BCBC) Unadjusted Lengths (W)'!$G$15:$G$32)*($G16='(BCBC) Unadjusted Lengths (W)'!$H$15:$H$32),0)),(MATCH($J16,'(BCBC) Unadjusted Lengths (W)'!$I$14:$X$14,0)))</f>
        <v>1.52</v>
      </c>
      <c r="V16" s="425">
        <f t="array" ref="V16">INDEX(L16:S16, MATCH(I16, $L$14:$S$14, 1)) +
((I16 - INDEX($L$14:$S$14, MATCH(I16, $L$14:$S$14, 1))) /
 (INDEX($L$14:$S$14, MATCH(I16, $L$14:$S$14, 1) + 1) - INDEX($L$14:$S$14, MATCH(I16, $L$14:$S$14, 1)))) *
(INDEX(L16:S16, MATCH(I16, $L$14:$S$14, 1) + 1) - INDEX(L16:S16, MATCH(I16, $L$14:$S$14, 1)))</f>
        <v>1.043916874</v>
      </c>
      <c r="W16" s="7"/>
    </row>
    <row r="17" ht="18.75" customHeight="1">
      <c r="A17" s="7"/>
      <c r="B17" s="162"/>
      <c r="C17" s="7"/>
      <c r="D17" s="268" t="str">
        <f>'(I-3) Design &amp; Feedback'!D13</f>
        <v>Required</v>
      </c>
      <c r="E17" s="162"/>
      <c r="F17" s="7"/>
      <c r="G17" s="424" t="str">
        <f>'(I-3) Design &amp; Feedback'!G13</f>
        <v>R</v>
      </c>
      <c r="H17" s="424">
        <f>'(I-3) Design &amp; Feedback'!H13</f>
        <v>3</v>
      </c>
      <c r="I17" s="433">
        <f>'(I-3) Design &amp; Feedback'!I13</f>
        <v>18.6182</v>
      </c>
      <c r="J17" s="434" t="str">
        <f>'(I-3) Design &amp; Feedback'!J13</f>
        <v>WSP-A</v>
      </c>
      <c r="K17" s="207"/>
      <c r="L17" s="429">
        <f t="array" ref="L17">INDEX('(BCBC) Unadjusted Lengths (S)'!$J$16:$Y$207,(MATCH(1,('(I-1) General'!$H$20='(BCBC) Unadjusted Lengths (S)'!$G$18:$G$207)*($G17='(BCBC) Unadjusted Lengths (S)'!$H$16:$H$207)*($L$14='(BCBC) Unadjusted Lengths (S)'!$I$16:$I$207),0)),(MATCH($J17,'(BCBC) Unadjusted Lengths (S)'!$J$15:$Y$15,0)))</f>
        <v>0.22</v>
      </c>
      <c r="M17" s="429">
        <f t="array" ref="M17">INDEX('(BCBC) Unadjusted Lengths (S)'!$J$16:$Y$207,(MATCH(1,('(I-1) General'!$H$20='(BCBC) Unadjusted Lengths (S)'!$G$18:$G$207)*($G17='(BCBC) Unadjusted Lengths (S)'!$H$16:$H$207)*($M$14='(BCBC) Unadjusted Lengths (S)'!$I$16:$I$207),0)),(MATCH($J17,'(BCBC) Unadjusted Lengths (S)'!$J$15:$Y$15,0)))</f>
        <v>0.22</v>
      </c>
      <c r="N17" s="429">
        <f t="array" ref="N17">INDEX('(BCBC) Unadjusted Lengths (S)'!$J$16:$Y$207,(MATCH(1,('(I-1) General'!$H$20='(BCBC) Unadjusted Lengths (S)'!$G$18:$G$206)*($G17='(BCBC) Unadjusted Lengths (S)'!$H$16:$H$207)*($N$14='(BCBC) Unadjusted Lengths (S)'!$I$16:$I$207),0)),(MATCH($J17,'(BCBC) Unadjusted Lengths (S)'!$J$15:$Y$15,0)))</f>
        <v>0.38</v>
      </c>
      <c r="O17" s="429">
        <f t="array" ref="O17">INDEX('(BCBC) Unadjusted Lengths (S)'!$J$16:$Y$207,(MATCH(1,('(I-1) General'!$H$20='(BCBC) Unadjusted Lengths (S)'!$G$18:$G$207)*($G17='(BCBC) Unadjusted Lengths (S)'!$H$16:$H$207)*($O$14='(BCBC) Unadjusted Lengths (S)'!$I$16:$I$207),0)),(MATCH($J17,'(BCBC) Unadjusted Lengths (S)'!$J$15:$Y$15,0)))</f>
        <v>0.54</v>
      </c>
      <c r="P17" s="429">
        <f t="array" ref="P17">INDEX('(BCBC) Unadjusted Lengths (S)'!$J$16:$Y$207,(MATCH(1,('(I-1) General'!$H$20='(BCBC) Unadjusted Lengths (S)'!$G$18:$G$207)*($G17='(BCBC) Unadjusted Lengths (S)'!$H$16:$H$207)*($P$14='(BCBC) Unadjusted Lengths (S)'!$I$16:$I$207),0)),(MATCH($J17,'(BCBC) Unadjusted Lengths (S)'!$J$15:$Y$15,0)))</f>
        <v>0.7</v>
      </c>
      <c r="Q17" s="429">
        <f t="array" ref="Q17">INDEX('(BCBC) Unadjusted Lengths (S)'!$J$16:$Y$207,(MATCH(1,('(I-1) General'!$H$20='(BCBC) Unadjusted Lengths (S)'!$G$18:$G$207)*($G17='(BCBC) Unadjusted Lengths (S)'!$H$16:$H$207)*($Q$14='(BCBC) Unadjusted Lengths (S)'!$I$16:$I$207),0)),(MATCH($J17,'(BCBC) Unadjusted Lengths (S)'!$J$15:$Y$15,0)))</f>
        <v>0.86</v>
      </c>
      <c r="R17" s="429">
        <f t="array" ref="R17">INDEX('(BCBC) Unadjusted Lengths (S)'!$J$16:$Y$207,(MATCH(1,('(I-1) General'!$H$20='(BCBC) Unadjusted Lengths (S)'!$G$18:$G$207)*($G17='(BCBC) Unadjusted Lengths (S)'!$H$16:$H$207)*($R$14='(BCBC) Unadjusted Lengths (S)'!$I$16:$I$207),0)),(MATCH($J17,'(BCBC) Unadjusted Lengths (S)'!$J$15:$Y$15,0)))</f>
        <v>1.03</v>
      </c>
      <c r="S17" s="429">
        <f t="array" ref="S17">INDEX('(BCBC) Unadjusted Lengths (S)'!$J$16:$Y$207,(MATCH(1,('(I-1) General'!$H$20='(BCBC) Unadjusted Lengths (S)'!$G$18:$G$207)*($G17='(BCBC) Unadjusted Lengths (S)'!$H$16:$H$207)*($S$14='(BCBC) Unadjusted Lengths (S)'!$I$16:$I$207),0)),(MATCH($J17,'(BCBC) Unadjusted Lengths (S)'!$J$15:$Y$15,0)))</f>
        <v>1.04396061</v>
      </c>
      <c r="T17" s="207"/>
      <c r="U17" s="541">
        <f t="array" ref="U17">INDEX('(BCBC) Unadjusted Lengths (W)'!$I$15:$X$32,(MATCH(1,('(I-1) General'!$H$18='(BCBC) Unadjusted Lengths (W)'!$G$15:$G$32)*($G17='(BCBC) Unadjusted Lengths (W)'!$H$15:$H$32),0)),(MATCH($J17,'(BCBC) Unadjusted Lengths (W)'!$I$14:$X$14,0)))</f>
        <v>1.52</v>
      </c>
      <c r="V17" s="425">
        <f t="array" ref="V17">INDEX(L17:S17, MATCH(I17, $L$14:$S$14, 1)) +
((I17 - INDEX($L$14:$S$14, MATCH(I17, $L$14:$S$14, 1))) /
 (INDEX($L$14:$S$14, MATCH(I17, $L$14:$S$14, 1) + 1) - INDEX($L$14:$S$14, MATCH(I17, $L$14:$S$14, 1)))) *
(INDEX(L17:S17, MATCH(I17, $L$14:$S$14, 1) + 1) - INDEX(L17:S17, MATCH(I17, $L$14:$S$14, 1)))</f>
        <v>1.043916874</v>
      </c>
      <c r="W17" s="7"/>
    </row>
    <row r="18" ht="18.75" customHeight="1">
      <c r="A18" s="7"/>
      <c r="B18" s="162"/>
      <c r="C18" s="7"/>
      <c r="D18" s="268" t="str">
        <f>'(I-3) Design &amp; Feedback'!D14</f>
        <v>Required</v>
      </c>
      <c r="E18" s="162"/>
      <c r="F18" s="7"/>
      <c r="G18" s="424" t="str">
        <f>'(I-3) Design &amp; Feedback'!G14</f>
        <v>R</v>
      </c>
      <c r="H18" s="424">
        <f>'(I-3) Design &amp; Feedback'!H14</f>
        <v>4</v>
      </c>
      <c r="I18" s="433">
        <f>'(I-3) Design &amp; Feedback'!I14</f>
        <v>18.6182</v>
      </c>
      <c r="J18" s="434" t="str">
        <f>'(I-3) Design &amp; Feedback'!J14</f>
        <v>WSP-A</v>
      </c>
      <c r="K18" s="207"/>
      <c r="L18" s="429">
        <f t="array" ref="L18">INDEX('(BCBC) Unadjusted Lengths (S)'!$J$16:$Y$207,(MATCH(1,('(I-1) General'!$H$20='(BCBC) Unadjusted Lengths (S)'!$G$18:$G$207)*($G18='(BCBC) Unadjusted Lengths (S)'!$H$16:$H$207)*($L$14='(BCBC) Unadjusted Lengths (S)'!$I$16:$I$207),0)),(MATCH($J18,'(BCBC) Unadjusted Lengths (S)'!$J$15:$Y$15,0)))</f>
        <v>0.22</v>
      </c>
      <c r="M18" s="429">
        <f t="array" ref="M18">INDEX('(BCBC) Unadjusted Lengths (S)'!$J$16:$Y$207,(MATCH(1,('(I-1) General'!$H$20='(BCBC) Unadjusted Lengths (S)'!$G$18:$G$207)*($G18='(BCBC) Unadjusted Lengths (S)'!$H$16:$H$207)*($M$14='(BCBC) Unadjusted Lengths (S)'!$I$16:$I$207),0)),(MATCH($J18,'(BCBC) Unadjusted Lengths (S)'!$J$15:$Y$15,0)))</f>
        <v>0.22</v>
      </c>
      <c r="N18" s="429">
        <f t="array" ref="N18">INDEX('(BCBC) Unadjusted Lengths (S)'!$J$16:$Y$207,(MATCH(1,('(I-1) General'!$H$20='(BCBC) Unadjusted Lengths (S)'!$G$18:$G$206)*($G18='(BCBC) Unadjusted Lengths (S)'!$H$16:$H$207)*($N$14='(BCBC) Unadjusted Lengths (S)'!$I$16:$I$207),0)),(MATCH($J18,'(BCBC) Unadjusted Lengths (S)'!$J$15:$Y$15,0)))</f>
        <v>0.38</v>
      </c>
      <c r="O18" s="429">
        <f t="array" ref="O18">INDEX('(BCBC) Unadjusted Lengths (S)'!$J$16:$Y$207,(MATCH(1,('(I-1) General'!$H$20='(BCBC) Unadjusted Lengths (S)'!$G$18:$G$207)*($G18='(BCBC) Unadjusted Lengths (S)'!$H$16:$H$207)*($O$14='(BCBC) Unadjusted Lengths (S)'!$I$16:$I$207),0)),(MATCH($J18,'(BCBC) Unadjusted Lengths (S)'!$J$15:$Y$15,0)))</f>
        <v>0.54</v>
      </c>
      <c r="P18" s="429">
        <f t="array" ref="P18">INDEX('(BCBC) Unadjusted Lengths (S)'!$J$16:$Y$207,(MATCH(1,('(I-1) General'!$H$20='(BCBC) Unadjusted Lengths (S)'!$G$18:$G$207)*($G18='(BCBC) Unadjusted Lengths (S)'!$H$16:$H$207)*($P$14='(BCBC) Unadjusted Lengths (S)'!$I$16:$I$207),0)),(MATCH($J18,'(BCBC) Unadjusted Lengths (S)'!$J$15:$Y$15,0)))</f>
        <v>0.7</v>
      </c>
      <c r="Q18" s="429">
        <f t="array" ref="Q18">INDEX('(BCBC) Unadjusted Lengths (S)'!$J$16:$Y$207,(MATCH(1,('(I-1) General'!$H$20='(BCBC) Unadjusted Lengths (S)'!$G$18:$G$207)*($G18='(BCBC) Unadjusted Lengths (S)'!$H$16:$H$207)*($Q$14='(BCBC) Unadjusted Lengths (S)'!$I$16:$I$207),0)),(MATCH($J18,'(BCBC) Unadjusted Lengths (S)'!$J$15:$Y$15,0)))</f>
        <v>0.86</v>
      </c>
      <c r="R18" s="429">
        <f t="array" ref="R18">INDEX('(BCBC) Unadjusted Lengths (S)'!$J$16:$Y$207,(MATCH(1,('(I-1) General'!$H$20='(BCBC) Unadjusted Lengths (S)'!$G$18:$G$207)*($G18='(BCBC) Unadjusted Lengths (S)'!$H$16:$H$207)*($R$14='(BCBC) Unadjusted Lengths (S)'!$I$16:$I$207),0)),(MATCH($J18,'(BCBC) Unadjusted Lengths (S)'!$J$15:$Y$15,0)))</f>
        <v>1.03</v>
      </c>
      <c r="S18" s="429">
        <f t="array" ref="S18">INDEX('(BCBC) Unadjusted Lengths (S)'!$J$16:$Y$207,(MATCH(1,('(I-1) General'!$H$20='(BCBC) Unadjusted Lengths (S)'!$G$18:$G$207)*($G18='(BCBC) Unadjusted Lengths (S)'!$H$16:$H$207)*($S$14='(BCBC) Unadjusted Lengths (S)'!$I$16:$I$207),0)),(MATCH($J18,'(BCBC) Unadjusted Lengths (S)'!$J$15:$Y$15,0)))</f>
        <v>1.04396061</v>
      </c>
      <c r="T18" s="207"/>
      <c r="U18" s="541">
        <f t="array" ref="U18">INDEX('(BCBC) Unadjusted Lengths (W)'!$I$15:$X$32,(MATCH(1,('(I-1) General'!$H$18='(BCBC) Unadjusted Lengths (W)'!$G$15:$G$32)*($G18='(BCBC) Unadjusted Lengths (W)'!$H$15:$H$32),0)),(MATCH($J18,'(BCBC) Unadjusted Lengths (W)'!$I$14:$X$14,0)))</f>
        <v>1.52</v>
      </c>
      <c r="V18" s="425">
        <f t="array" ref="V18">INDEX(L18:S18, MATCH(I18, $L$14:$S$14, 1)) +
((I18 - INDEX($L$14:$S$14, MATCH(I18, $L$14:$S$14, 1))) /
 (INDEX($L$14:$S$14, MATCH(I18, $L$14:$S$14, 1) + 1) - INDEX($L$14:$S$14, MATCH(I18, $L$14:$S$14, 1)))) *
(INDEX(L18:S18, MATCH(I18, $L$14:$S$14, 1) + 1) - INDEX(L18:S18, MATCH(I18, $L$14:$S$14, 1)))</f>
        <v>1.043916874</v>
      </c>
      <c r="W18" s="7"/>
    </row>
    <row r="19" ht="18.75" hidden="1" customHeight="1">
      <c r="A19" s="7"/>
      <c r="B19" s="162"/>
      <c r="C19" s="7"/>
      <c r="D19" s="268" t="str">
        <f>'(I-3) Design &amp; Feedback'!D15</f>
        <v>Not Required</v>
      </c>
      <c r="E19" s="162"/>
      <c r="F19" s="7"/>
      <c r="G19" s="424" t="str">
        <f>'(I-3) Design &amp; Feedback'!G15</f>
        <v>R</v>
      </c>
      <c r="H19" s="424" t="str">
        <f>'(I-3) Design &amp; Feedback'!H15</f>
        <v/>
      </c>
      <c r="I19" s="433" t="str">
        <f>'(I-3) Design &amp; Feedback'!I15</f>
        <v>-</v>
      </c>
      <c r="J19" s="434" t="str">
        <f>'(I-3) Design &amp; Feedback'!J15</f>
        <v/>
      </c>
      <c r="K19" s="207"/>
      <c r="L19" s="429" t="str">
        <f t="array" ref="L19">INDEX('(BCBC) Unadjusted Lengths (S)'!$J$16:$Y$207,(MATCH(1,('(I-1) General'!$H$20='(BCBC) Unadjusted Lengths (S)'!$G$18:$G$207)*($G19='(BCBC) Unadjusted Lengths (S)'!$H$16:$H$207)*($L$14='(BCBC) Unadjusted Lengths (S)'!$I$16:$I$207),0)),(MATCH($J19,'(BCBC) Unadjusted Lengths (S)'!$J$15:$Y$15,0)))</f>
        <v>#N/A</v>
      </c>
      <c r="M19" s="429" t="str">
        <f t="array" ref="M19">INDEX('(BCBC) Unadjusted Lengths (S)'!$J$16:$Y$207,(MATCH(1,('(I-1) General'!$H$20='(BCBC) Unadjusted Lengths (S)'!$G$18:$G$207)*($G19='(BCBC) Unadjusted Lengths (S)'!$H$16:$H$207)*($M$14='(BCBC) Unadjusted Lengths (S)'!$I$16:$I$207),0)),(MATCH($J19,'(BCBC) Unadjusted Lengths (S)'!$J$15:$Y$15,0)))</f>
        <v>#N/A</v>
      </c>
      <c r="N19" s="429" t="str">
        <f t="array" ref="N19">INDEX('(BCBC) Unadjusted Lengths (S)'!$J$16:$Y$207,(MATCH(1,('(I-1) General'!$H$20='(BCBC) Unadjusted Lengths (S)'!$G$18:$G$206)*($G19='(BCBC) Unadjusted Lengths (S)'!$H$16:$H$207)*($N$14='(BCBC) Unadjusted Lengths (S)'!$I$16:$I$207),0)),(MATCH($J19,'(BCBC) Unadjusted Lengths (S)'!$J$15:$Y$15,0)))</f>
        <v>#N/A</v>
      </c>
      <c r="O19" s="429" t="str">
        <f t="array" ref="O19">INDEX('(BCBC) Unadjusted Lengths (S)'!$J$16:$Y$207,(MATCH(1,('(I-1) General'!$H$20='(BCBC) Unadjusted Lengths (S)'!$G$18:$G$207)*($G19='(BCBC) Unadjusted Lengths (S)'!$H$16:$H$207)*($O$14='(BCBC) Unadjusted Lengths (S)'!$I$16:$I$207),0)),(MATCH($J19,'(BCBC) Unadjusted Lengths (S)'!$J$15:$Y$15,0)))</f>
        <v>#N/A</v>
      </c>
      <c r="P19" s="429" t="str">
        <f t="array" ref="P19">INDEX('(BCBC) Unadjusted Lengths (S)'!$J$16:$Y$207,(MATCH(1,('(I-1) General'!$H$20='(BCBC) Unadjusted Lengths (S)'!$G$18:$G$207)*($G19='(BCBC) Unadjusted Lengths (S)'!$H$16:$H$207)*($P$14='(BCBC) Unadjusted Lengths (S)'!$I$16:$I$207),0)),(MATCH($J19,'(BCBC) Unadjusted Lengths (S)'!$J$15:$Y$15,0)))</f>
        <v>#N/A</v>
      </c>
      <c r="Q19" s="429" t="str">
        <f t="array" ref="Q19">INDEX('(BCBC) Unadjusted Lengths (S)'!$J$16:$Y$207,(MATCH(1,('(I-1) General'!$H$20='(BCBC) Unadjusted Lengths (S)'!$G$18:$G$207)*($G19='(BCBC) Unadjusted Lengths (S)'!$H$16:$H$207)*($Q$14='(BCBC) Unadjusted Lengths (S)'!$I$16:$I$207),0)),(MATCH($J19,'(BCBC) Unadjusted Lengths (S)'!$J$15:$Y$15,0)))</f>
        <v>#N/A</v>
      </c>
      <c r="R19" s="429" t="str">
        <f t="array" ref="R19">INDEX('(BCBC) Unadjusted Lengths (S)'!$J$16:$Y$207,(MATCH(1,('(I-1) General'!$H$20='(BCBC) Unadjusted Lengths (S)'!$G$18:$G$207)*($G19='(BCBC) Unadjusted Lengths (S)'!$H$16:$H$207)*($R$14='(BCBC) Unadjusted Lengths (S)'!$I$16:$I$207),0)),(MATCH($J19,'(BCBC) Unadjusted Lengths (S)'!$J$15:$Y$15,0)))</f>
        <v>#N/A</v>
      </c>
      <c r="S19" s="429" t="str">
        <f t="array" ref="S19">INDEX('(BCBC) Unadjusted Lengths (S)'!$J$16:$Y$207,(MATCH(1,('(I-1) General'!$H$20='(BCBC) Unadjusted Lengths (S)'!$G$18:$G$207)*($G19='(BCBC) Unadjusted Lengths (S)'!$H$16:$H$207)*($S$14='(BCBC) Unadjusted Lengths (S)'!$I$16:$I$207),0)),(MATCH($J19,'(BCBC) Unadjusted Lengths (S)'!$J$15:$Y$15,0)))</f>
        <v>#N/A</v>
      </c>
      <c r="T19" s="207"/>
      <c r="U19" s="541" t="str">
        <f t="array" ref="U19">INDEX('(BCBC) Unadjusted Lengths (W)'!$I$15:$X$32,(MATCH(1,('(I-1) General'!$H$18='(BCBC) Unadjusted Lengths (W)'!$G$15:$G$32)*($G19='(BCBC) Unadjusted Lengths (W)'!$H$15:$H$32),0)),(MATCH($J19,'(BCBC) Unadjusted Lengths (W)'!$I$14:$X$14,0)))</f>
        <v>#N/A</v>
      </c>
      <c r="V19" s="425" t="str">
        <f t="array" ref="V19">INDEX(L19:S19, MATCH(I19, $L$14:$S$14, 1)) +
((I19 - INDEX($L$14:$S$14, MATCH(I19, $L$14:$S$14, 1))) /
 (INDEX($L$14:$S$14, MATCH(I19, $L$14:$S$14, 1) + 1) - INDEX($L$14:$S$14, MATCH(I19, $L$14:$S$14, 1)))) *
(INDEX(L19:S19, MATCH(I19, $L$14:$S$14, 1) + 1) - INDEX(L19:S19, MATCH(I19, $L$14:$S$14, 1)))</f>
        <v>#N/A</v>
      </c>
      <c r="W19" s="7"/>
    </row>
    <row r="20" ht="18.75" hidden="1" customHeight="1">
      <c r="A20" s="7"/>
      <c r="B20" s="162"/>
      <c r="C20" s="7"/>
      <c r="D20" s="268" t="str">
        <f>'(I-3) Design &amp; Feedback'!D16</f>
        <v>Not Required</v>
      </c>
      <c r="E20" s="162"/>
      <c r="F20" s="7"/>
      <c r="G20" s="424" t="str">
        <f>'(I-3) Design &amp; Feedback'!G16</f>
        <v>R</v>
      </c>
      <c r="H20" s="424" t="str">
        <f>'(I-3) Design &amp; Feedback'!H16</f>
        <v/>
      </c>
      <c r="I20" s="433" t="str">
        <f>'(I-3) Design &amp; Feedback'!I16</f>
        <v>-</v>
      </c>
      <c r="J20" s="434" t="str">
        <f>'(I-3) Design &amp; Feedback'!J16</f>
        <v/>
      </c>
      <c r="K20" s="207"/>
      <c r="L20" s="429" t="str">
        <f t="array" ref="L20">INDEX('(BCBC) Unadjusted Lengths (S)'!$J$16:$Y$207,(MATCH(1,('(I-1) General'!$H$20='(BCBC) Unadjusted Lengths (S)'!$G$18:$G$207)*($G20='(BCBC) Unadjusted Lengths (S)'!$H$16:$H$207)*($L$14='(BCBC) Unadjusted Lengths (S)'!$I$16:$I$207),0)),(MATCH($J20,'(BCBC) Unadjusted Lengths (S)'!$J$15:$Y$15,0)))</f>
        <v>#N/A</v>
      </c>
      <c r="M20" s="429" t="str">
        <f t="array" ref="M20">INDEX('(BCBC) Unadjusted Lengths (S)'!$J$16:$Y$207,(MATCH(1,('(I-1) General'!$H$20='(BCBC) Unadjusted Lengths (S)'!$G$18:$G$207)*($G20='(BCBC) Unadjusted Lengths (S)'!$H$16:$H$207)*($M$14='(BCBC) Unadjusted Lengths (S)'!$I$16:$I$207),0)),(MATCH($J20,'(BCBC) Unadjusted Lengths (S)'!$J$15:$Y$15,0)))</f>
        <v>#N/A</v>
      </c>
      <c r="N20" s="429" t="str">
        <f t="array" ref="N20">INDEX('(BCBC) Unadjusted Lengths (S)'!$J$16:$Y$207,(MATCH(1,('(I-1) General'!$H$20='(BCBC) Unadjusted Lengths (S)'!$G$18:$G$206)*($G20='(BCBC) Unadjusted Lengths (S)'!$H$16:$H$207)*($N$14='(BCBC) Unadjusted Lengths (S)'!$I$16:$I$207),0)),(MATCH($J20,'(BCBC) Unadjusted Lengths (S)'!$J$15:$Y$15,0)))</f>
        <v>#N/A</v>
      </c>
      <c r="O20" s="429" t="str">
        <f t="array" ref="O20">INDEX('(BCBC) Unadjusted Lengths (S)'!$J$16:$Y$207,(MATCH(1,('(I-1) General'!$H$20='(BCBC) Unadjusted Lengths (S)'!$G$18:$G$207)*($G20='(BCBC) Unadjusted Lengths (S)'!$H$16:$H$207)*($O$14='(BCBC) Unadjusted Lengths (S)'!$I$16:$I$207),0)),(MATCH($J20,'(BCBC) Unadjusted Lengths (S)'!$J$15:$Y$15,0)))</f>
        <v>#N/A</v>
      </c>
      <c r="P20" s="429" t="str">
        <f t="array" ref="P20">INDEX('(BCBC) Unadjusted Lengths (S)'!$J$16:$Y$207,(MATCH(1,('(I-1) General'!$H$20='(BCBC) Unadjusted Lengths (S)'!$G$18:$G$207)*($G20='(BCBC) Unadjusted Lengths (S)'!$H$16:$H$207)*($P$14='(BCBC) Unadjusted Lengths (S)'!$I$16:$I$207),0)),(MATCH($J20,'(BCBC) Unadjusted Lengths (S)'!$J$15:$Y$15,0)))</f>
        <v>#N/A</v>
      </c>
      <c r="Q20" s="429" t="str">
        <f t="array" ref="Q20">INDEX('(BCBC) Unadjusted Lengths (S)'!$J$16:$Y$207,(MATCH(1,('(I-1) General'!$H$20='(BCBC) Unadjusted Lengths (S)'!$G$18:$G$207)*($G20='(BCBC) Unadjusted Lengths (S)'!$H$16:$H$207)*($Q$14='(BCBC) Unadjusted Lengths (S)'!$I$16:$I$207),0)),(MATCH($J20,'(BCBC) Unadjusted Lengths (S)'!$J$15:$Y$15,0)))</f>
        <v>#N/A</v>
      </c>
      <c r="R20" s="429" t="str">
        <f t="array" ref="R20">INDEX('(BCBC) Unadjusted Lengths (S)'!$J$16:$Y$207,(MATCH(1,('(I-1) General'!$H$20='(BCBC) Unadjusted Lengths (S)'!$G$18:$G$207)*($G20='(BCBC) Unadjusted Lengths (S)'!$H$16:$H$207)*($R$14='(BCBC) Unadjusted Lengths (S)'!$I$16:$I$207),0)),(MATCH($J20,'(BCBC) Unadjusted Lengths (S)'!$J$15:$Y$15,0)))</f>
        <v>#N/A</v>
      </c>
      <c r="S20" s="429" t="str">
        <f t="array" ref="S20">INDEX('(BCBC) Unadjusted Lengths (S)'!$J$16:$Y$207,(MATCH(1,('(I-1) General'!$H$20='(BCBC) Unadjusted Lengths (S)'!$G$18:$G$207)*($G20='(BCBC) Unadjusted Lengths (S)'!$H$16:$H$207)*($S$14='(BCBC) Unadjusted Lengths (S)'!$I$16:$I$207),0)),(MATCH($J20,'(BCBC) Unadjusted Lengths (S)'!$J$15:$Y$15,0)))</f>
        <v>#N/A</v>
      </c>
      <c r="T20" s="207"/>
      <c r="U20" s="541" t="str">
        <f t="array" ref="U20">INDEX('(BCBC) Unadjusted Lengths (W)'!$I$15:$X$32,(MATCH(1,('(I-1) General'!$H$18='(BCBC) Unadjusted Lengths (W)'!$G$15:$G$32)*($G20='(BCBC) Unadjusted Lengths (W)'!$H$15:$H$32),0)),(MATCH($J20,'(BCBC) Unadjusted Lengths (W)'!$I$14:$X$14,0)))</f>
        <v>#N/A</v>
      </c>
      <c r="V20" s="425" t="str">
        <f t="array" ref="V20">INDEX(L20:S20, MATCH(I20, $L$14:$S$14, 1)) +
((I20 - INDEX($L$14:$S$14, MATCH(I20, $L$14:$S$14, 1))) /
 (INDEX($L$14:$S$14, MATCH(I20, $L$14:$S$14, 1) + 1) - INDEX($L$14:$S$14, MATCH(I20, $L$14:$S$14, 1)))) *
(INDEX(L20:S20, MATCH(I20, $L$14:$S$14, 1) + 1) - INDEX(L20:S20, MATCH(I20, $L$14:$S$14, 1)))</f>
        <v>#N/A</v>
      </c>
      <c r="W20" s="7"/>
    </row>
    <row r="21" ht="18.75" hidden="1" customHeight="1">
      <c r="A21" s="7"/>
      <c r="B21" s="162"/>
      <c r="C21" s="7"/>
      <c r="D21" s="268" t="str">
        <f>'(I-3) Design &amp; Feedback'!D17</f>
        <v>Not Required</v>
      </c>
      <c r="E21" s="162"/>
      <c r="F21" s="7"/>
      <c r="G21" s="424" t="str">
        <f>'(I-3) Design &amp; Feedback'!G17</f>
        <v>R</v>
      </c>
      <c r="H21" s="424" t="str">
        <f>'(I-3) Design &amp; Feedback'!H17</f>
        <v/>
      </c>
      <c r="I21" s="433" t="str">
        <f>'(I-3) Design &amp; Feedback'!I17</f>
        <v>-</v>
      </c>
      <c r="J21" s="434" t="str">
        <f>'(I-3) Design &amp; Feedback'!J17</f>
        <v/>
      </c>
      <c r="K21" s="207"/>
      <c r="L21" s="429" t="str">
        <f t="array" ref="L21">INDEX('(BCBC) Unadjusted Lengths (S)'!$J$16:$Y$207,(MATCH(1,('(I-1) General'!$H$20='(BCBC) Unadjusted Lengths (S)'!$G$18:$G$207)*($G21='(BCBC) Unadjusted Lengths (S)'!$H$16:$H$207)*($L$14='(BCBC) Unadjusted Lengths (S)'!$I$16:$I$207),0)),(MATCH($J21,'(BCBC) Unadjusted Lengths (S)'!$J$15:$Y$15,0)))</f>
        <v>#N/A</v>
      </c>
      <c r="M21" s="429" t="str">
        <f t="array" ref="M21">INDEX('(BCBC) Unadjusted Lengths (S)'!$J$16:$Y$207,(MATCH(1,('(I-1) General'!$H$20='(BCBC) Unadjusted Lengths (S)'!$G$18:$G$207)*($G21='(BCBC) Unadjusted Lengths (S)'!$H$16:$H$207)*($M$14='(BCBC) Unadjusted Lengths (S)'!$I$16:$I$207),0)),(MATCH($J21,'(BCBC) Unadjusted Lengths (S)'!$J$15:$Y$15,0)))</f>
        <v>#N/A</v>
      </c>
      <c r="N21" s="429" t="str">
        <f t="array" ref="N21">INDEX('(BCBC) Unadjusted Lengths (S)'!$J$16:$Y$207,(MATCH(1,('(I-1) General'!$H$20='(BCBC) Unadjusted Lengths (S)'!$G$18:$G$206)*($G21='(BCBC) Unadjusted Lengths (S)'!$H$16:$H$207)*($N$14='(BCBC) Unadjusted Lengths (S)'!$I$16:$I$207),0)),(MATCH($J21,'(BCBC) Unadjusted Lengths (S)'!$J$15:$Y$15,0)))</f>
        <v>#N/A</v>
      </c>
      <c r="O21" s="429" t="str">
        <f t="array" ref="O21">INDEX('(BCBC) Unadjusted Lengths (S)'!$J$16:$Y$207,(MATCH(1,('(I-1) General'!$H$20='(BCBC) Unadjusted Lengths (S)'!$G$18:$G$207)*($G21='(BCBC) Unadjusted Lengths (S)'!$H$16:$H$207)*($O$14='(BCBC) Unadjusted Lengths (S)'!$I$16:$I$207),0)),(MATCH($J21,'(BCBC) Unadjusted Lengths (S)'!$J$15:$Y$15,0)))</f>
        <v>#N/A</v>
      </c>
      <c r="P21" s="429" t="str">
        <f t="array" ref="P21">INDEX('(BCBC) Unadjusted Lengths (S)'!$J$16:$Y$207,(MATCH(1,('(I-1) General'!$H$20='(BCBC) Unadjusted Lengths (S)'!$G$18:$G$207)*($G21='(BCBC) Unadjusted Lengths (S)'!$H$16:$H$207)*($P$14='(BCBC) Unadjusted Lengths (S)'!$I$16:$I$207),0)),(MATCH($J21,'(BCBC) Unadjusted Lengths (S)'!$J$15:$Y$15,0)))</f>
        <v>#N/A</v>
      </c>
      <c r="Q21" s="429" t="str">
        <f t="array" ref="Q21">INDEX('(BCBC) Unadjusted Lengths (S)'!$J$16:$Y$207,(MATCH(1,('(I-1) General'!$H$20='(BCBC) Unadjusted Lengths (S)'!$G$18:$G$207)*($G21='(BCBC) Unadjusted Lengths (S)'!$H$16:$H$207)*($Q$14='(BCBC) Unadjusted Lengths (S)'!$I$16:$I$207),0)),(MATCH($J21,'(BCBC) Unadjusted Lengths (S)'!$J$15:$Y$15,0)))</f>
        <v>#N/A</v>
      </c>
      <c r="R21" s="429" t="str">
        <f t="array" ref="R21">INDEX('(BCBC) Unadjusted Lengths (S)'!$J$16:$Y$207,(MATCH(1,('(I-1) General'!$H$20='(BCBC) Unadjusted Lengths (S)'!$G$18:$G$207)*($G21='(BCBC) Unadjusted Lengths (S)'!$H$16:$H$207)*($R$14='(BCBC) Unadjusted Lengths (S)'!$I$16:$I$207),0)),(MATCH($J21,'(BCBC) Unadjusted Lengths (S)'!$J$15:$Y$15,0)))</f>
        <v>#N/A</v>
      </c>
      <c r="S21" s="429" t="str">
        <f t="array" ref="S21">INDEX('(BCBC) Unadjusted Lengths (S)'!$J$16:$Y$207,(MATCH(1,('(I-1) General'!$H$20='(BCBC) Unadjusted Lengths (S)'!$G$18:$G$207)*($G21='(BCBC) Unadjusted Lengths (S)'!$H$16:$H$207)*($S$14='(BCBC) Unadjusted Lengths (S)'!$I$16:$I$207),0)),(MATCH($J21,'(BCBC) Unadjusted Lengths (S)'!$J$15:$Y$15,0)))</f>
        <v>#N/A</v>
      </c>
      <c r="T21" s="207"/>
      <c r="U21" s="541" t="str">
        <f t="array" ref="U21">INDEX('(BCBC) Unadjusted Lengths (W)'!$I$15:$X$32,(MATCH(1,('(I-1) General'!$H$18='(BCBC) Unadjusted Lengths (W)'!$G$15:$G$32)*($G21='(BCBC) Unadjusted Lengths (W)'!$H$15:$H$32),0)),(MATCH($J21,'(BCBC) Unadjusted Lengths (W)'!$I$14:$X$14,0)))</f>
        <v>#N/A</v>
      </c>
      <c r="V21" s="425" t="str">
        <f t="array" ref="V21">INDEX(L21:S21, MATCH(I21, $L$14:$S$14, 1)) +
((I21 - INDEX($L$14:$S$14, MATCH(I21, $L$14:$S$14, 1))) /
 (INDEX($L$14:$S$14, MATCH(I21, $L$14:$S$14, 1) + 1) - INDEX($L$14:$S$14, MATCH(I21, $L$14:$S$14, 1)))) *
(INDEX(L21:S21, MATCH(I21, $L$14:$S$14, 1) + 1) - INDEX(L21:S21, MATCH(I21, $L$14:$S$14, 1)))</f>
        <v>#N/A</v>
      </c>
      <c r="W21" s="7"/>
    </row>
    <row r="22" ht="18.75" hidden="1" customHeight="1">
      <c r="A22" s="7"/>
      <c r="B22" s="162"/>
      <c r="C22" s="7"/>
      <c r="D22" s="268" t="str">
        <f>'(I-3) Design &amp; Feedback'!D18</f>
        <v>Not Required</v>
      </c>
      <c r="E22" s="162"/>
      <c r="F22" s="7"/>
      <c r="G22" s="424" t="str">
        <f>'(I-3) Design &amp; Feedback'!G18</f>
        <v>R</v>
      </c>
      <c r="H22" s="424" t="str">
        <f>'(I-3) Design &amp; Feedback'!H18</f>
        <v/>
      </c>
      <c r="I22" s="433" t="str">
        <f>'(I-3) Design &amp; Feedback'!I18</f>
        <v>-</v>
      </c>
      <c r="J22" s="434" t="str">
        <f>'(I-3) Design &amp; Feedback'!J18</f>
        <v/>
      </c>
      <c r="K22" s="207"/>
      <c r="L22" s="429" t="str">
        <f t="array" ref="L22">INDEX('(BCBC) Unadjusted Lengths (S)'!$J$16:$Y$207,(MATCH(1,('(I-1) General'!$H$20='(BCBC) Unadjusted Lengths (S)'!$G$18:$G$207)*($G22='(BCBC) Unadjusted Lengths (S)'!$H$16:$H$207)*($L$14='(BCBC) Unadjusted Lengths (S)'!$I$16:$I$207),0)),(MATCH($J22,'(BCBC) Unadjusted Lengths (S)'!$J$15:$Y$15,0)))</f>
        <v>#N/A</v>
      </c>
      <c r="M22" s="429" t="str">
        <f t="array" ref="M22">INDEX('(BCBC) Unadjusted Lengths (S)'!$J$16:$Y$207,(MATCH(1,('(I-1) General'!$H$20='(BCBC) Unadjusted Lengths (S)'!$G$18:$G$207)*($G22='(BCBC) Unadjusted Lengths (S)'!$H$16:$H$207)*($M$14='(BCBC) Unadjusted Lengths (S)'!$I$16:$I$207),0)),(MATCH($J22,'(BCBC) Unadjusted Lengths (S)'!$J$15:$Y$15,0)))</f>
        <v>#N/A</v>
      </c>
      <c r="N22" s="429" t="str">
        <f t="array" ref="N22">INDEX('(BCBC) Unadjusted Lengths (S)'!$J$16:$Y$207,(MATCH(1,('(I-1) General'!$H$20='(BCBC) Unadjusted Lengths (S)'!$G$18:$G$206)*($G22='(BCBC) Unadjusted Lengths (S)'!$H$16:$H$207)*($N$14='(BCBC) Unadjusted Lengths (S)'!$I$16:$I$207),0)),(MATCH($J22,'(BCBC) Unadjusted Lengths (S)'!$J$15:$Y$15,0)))</f>
        <v>#N/A</v>
      </c>
      <c r="O22" s="429" t="str">
        <f t="array" ref="O22">INDEX('(BCBC) Unadjusted Lengths (S)'!$J$16:$Y$207,(MATCH(1,('(I-1) General'!$H$20='(BCBC) Unadjusted Lengths (S)'!$G$18:$G$207)*($G22='(BCBC) Unadjusted Lengths (S)'!$H$16:$H$207)*($O$14='(BCBC) Unadjusted Lengths (S)'!$I$16:$I$207),0)),(MATCH($J22,'(BCBC) Unadjusted Lengths (S)'!$J$15:$Y$15,0)))</f>
        <v>#N/A</v>
      </c>
      <c r="P22" s="429" t="str">
        <f t="array" ref="P22">INDEX('(BCBC) Unadjusted Lengths (S)'!$J$16:$Y$207,(MATCH(1,('(I-1) General'!$H$20='(BCBC) Unadjusted Lengths (S)'!$G$18:$G$207)*($G22='(BCBC) Unadjusted Lengths (S)'!$H$16:$H$207)*($P$14='(BCBC) Unadjusted Lengths (S)'!$I$16:$I$207),0)),(MATCH($J22,'(BCBC) Unadjusted Lengths (S)'!$J$15:$Y$15,0)))</f>
        <v>#N/A</v>
      </c>
      <c r="Q22" s="429" t="str">
        <f t="array" ref="Q22">INDEX('(BCBC) Unadjusted Lengths (S)'!$J$16:$Y$207,(MATCH(1,('(I-1) General'!$H$20='(BCBC) Unadjusted Lengths (S)'!$G$18:$G$207)*($G22='(BCBC) Unadjusted Lengths (S)'!$H$16:$H$207)*($Q$14='(BCBC) Unadjusted Lengths (S)'!$I$16:$I$207),0)),(MATCH($J22,'(BCBC) Unadjusted Lengths (S)'!$J$15:$Y$15,0)))</f>
        <v>#N/A</v>
      </c>
      <c r="R22" s="429" t="str">
        <f t="array" ref="R22">INDEX('(BCBC) Unadjusted Lengths (S)'!$J$16:$Y$207,(MATCH(1,('(I-1) General'!$H$20='(BCBC) Unadjusted Lengths (S)'!$G$18:$G$207)*($G22='(BCBC) Unadjusted Lengths (S)'!$H$16:$H$207)*($R$14='(BCBC) Unadjusted Lengths (S)'!$I$16:$I$207),0)),(MATCH($J22,'(BCBC) Unadjusted Lengths (S)'!$J$15:$Y$15,0)))</f>
        <v>#N/A</v>
      </c>
      <c r="S22" s="429" t="str">
        <f t="array" ref="S22">INDEX('(BCBC) Unadjusted Lengths (S)'!$J$16:$Y$207,(MATCH(1,('(I-1) General'!$H$20='(BCBC) Unadjusted Lengths (S)'!$G$18:$G$207)*($G22='(BCBC) Unadjusted Lengths (S)'!$H$16:$H$207)*($S$14='(BCBC) Unadjusted Lengths (S)'!$I$16:$I$207),0)),(MATCH($J22,'(BCBC) Unadjusted Lengths (S)'!$J$15:$Y$15,0)))</f>
        <v>#N/A</v>
      </c>
      <c r="T22" s="207"/>
      <c r="U22" s="541" t="str">
        <f t="array" ref="U22">INDEX('(BCBC) Unadjusted Lengths (W)'!$I$15:$X$32,(MATCH(1,('(I-1) General'!$H$18='(BCBC) Unadjusted Lengths (W)'!$G$15:$G$32)*($G22='(BCBC) Unadjusted Lengths (W)'!$H$15:$H$32),0)),(MATCH($J22,'(BCBC) Unadjusted Lengths (W)'!$I$14:$X$14,0)))</f>
        <v>#N/A</v>
      </c>
      <c r="V22" s="425" t="str">
        <f t="array" ref="V22">INDEX(L22:S22, MATCH(I22, $L$14:$S$14, 1)) +
((I22 - INDEX($L$14:$S$14, MATCH(I22, $L$14:$S$14, 1))) /
 (INDEX($L$14:$S$14, MATCH(I22, $L$14:$S$14, 1) + 1) - INDEX($L$14:$S$14, MATCH(I22, $L$14:$S$14, 1)))) *
(INDEX(L22:S22, MATCH(I22, $L$14:$S$14, 1) + 1) - INDEX(L22:S22, MATCH(I22, $L$14:$S$14, 1)))</f>
        <v>#N/A</v>
      </c>
      <c r="W22" s="7"/>
    </row>
    <row r="23" ht="18.75" hidden="1" customHeight="1">
      <c r="A23" s="7"/>
      <c r="B23" s="162"/>
      <c r="C23" s="7"/>
      <c r="D23" s="268" t="str">
        <f>'(I-3) Design &amp; Feedback'!D19</f>
        <v>Not Required</v>
      </c>
      <c r="E23" s="162"/>
      <c r="F23" s="7"/>
      <c r="G23" s="424" t="str">
        <f>'(I-3) Design &amp; Feedback'!G19</f>
        <v>R</v>
      </c>
      <c r="H23" s="424" t="str">
        <f>'(I-3) Design &amp; Feedback'!H19</f>
        <v/>
      </c>
      <c r="I23" s="433" t="str">
        <f>'(I-3) Design &amp; Feedback'!I19</f>
        <v>-</v>
      </c>
      <c r="J23" s="434" t="str">
        <f>'(I-3) Design &amp; Feedback'!J19</f>
        <v/>
      </c>
      <c r="K23" s="207"/>
      <c r="L23" s="429" t="str">
        <f t="array" ref="L23">INDEX('(BCBC) Unadjusted Lengths (S)'!$J$16:$Y$207,(MATCH(1,('(I-1) General'!$H$20='(BCBC) Unadjusted Lengths (S)'!$G$18:$G$207)*($G23='(BCBC) Unadjusted Lengths (S)'!$H$16:$H$207)*($L$14='(BCBC) Unadjusted Lengths (S)'!$I$16:$I$207),0)),(MATCH($J23,'(BCBC) Unadjusted Lengths (S)'!$J$15:$Y$15,0)))</f>
        <v>#N/A</v>
      </c>
      <c r="M23" s="429" t="str">
        <f t="array" ref="M23">INDEX('(BCBC) Unadjusted Lengths (S)'!$J$16:$Y$207,(MATCH(1,('(I-1) General'!$H$20='(BCBC) Unadjusted Lengths (S)'!$G$18:$G$207)*($G23='(BCBC) Unadjusted Lengths (S)'!$H$16:$H$207)*($M$14='(BCBC) Unadjusted Lengths (S)'!$I$16:$I$207),0)),(MATCH($J23,'(BCBC) Unadjusted Lengths (S)'!$J$15:$Y$15,0)))</f>
        <v>#N/A</v>
      </c>
      <c r="N23" s="429" t="str">
        <f t="array" ref="N23">INDEX('(BCBC) Unadjusted Lengths (S)'!$J$16:$Y$207,(MATCH(1,('(I-1) General'!$H$20='(BCBC) Unadjusted Lengths (S)'!$G$18:$G$206)*($G23='(BCBC) Unadjusted Lengths (S)'!$H$16:$H$207)*($N$14='(BCBC) Unadjusted Lengths (S)'!$I$16:$I$207),0)),(MATCH($J23,'(BCBC) Unadjusted Lengths (S)'!$J$15:$Y$15,0)))</f>
        <v>#N/A</v>
      </c>
      <c r="O23" s="429" t="str">
        <f t="array" ref="O23">INDEX('(BCBC) Unadjusted Lengths (S)'!$J$16:$Y$207,(MATCH(1,('(I-1) General'!$H$20='(BCBC) Unadjusted Lengths (S)'!$G$18:$G$207)*($G23='(BCBC) Unadjusted Lengths (S)'!$H$16:$H$207)*($O$14='(BCBC) Unadjusted Lengths (S)'!$I$16:$I$207),0)),(MATCH($J23,'(BCBC) Unadjusted Lengths (S)'!$J$15:$Y$15,0)))</f>
        <v>#N/A</v>
      </c>
      <c r="P23" s="429" t="str">
        <f t="array" ref="P23">INDEX('(BCBC) Unadjusted Lengths (S)'!$J$16:$Y$207,(MATCH(1,('(I-1) General'!$H$20='(BCBC) Unadjusted Lengths (S)'!$G$18:$G$207)*($G23='(BCBC) Unadjusted Lengths (S)'!$H$16:$H$207)*($P$14='(BCBC) Unadjusted Lengths (S)'!$I$16:$I$207),0)),(MATCH($J23,'(BCBC) Unadjusted Lengths (S)'!$J$15:$Y$15,0)))</f>
        <v>#N/A</v>
      </c>
      <c r="Q23" s="429" t="str">
        <f t="array" ref="Q23">INDEX('(BCBC) Unadjusted Lengths (S)'!$J$16:$Y$207,(MATCH(1,('(I-1) General'!$H$20='(BCBC) Unadjusted Lengths (S)'!$G$18:$G$207)*($G23='(BCBC) Unadjusted Lengths (S)'!$H$16:$H$207)*($Q$14='(BCBC) Unadjusted Lengths (S)'!$I$16:$I$207),0)),(MATCH($J23,'(BCBC) Unadjusted Lengths (S)'!$J$15:$Y$15,0)))</f>
        <v>#N/A</v>
      </c>
      <c r="R23" s="429" t="str">
        <f t="array" ref="R23">INDEX('(BCBC) Unadjusted Lengths (S)'!$J$16:$Y$207,(MATCH(1,('(I-1) General'!$H$20='(BCBC) Unadjusted Lengths (S)'!$G$18:$G$207)*($G23='(BCBC) Unadjusted Lengths (S)'!$H$16:$H$207)*($R$14='(BCBC) Unadjusted Lengths (S)'!$I$16:$I$207),0)),(MATCH($J23,'(BCBC) Unadjusted Lengths (S)'!$J$15:$Y$15,0)))</f>
        <v>#N/A</v>
      </c>
      <c r="S23" s="429" t="str">
        <f t="array" ref="S23">INDEX('(BCBC) Unadjusted Lengths (S)'!$J$16:$Y$207,(MATCH(1,('(I-1) General'!$H$20='(BCBC) Unadjusted Lengths (S)'!$G$18:$G$207)*($G23='(BCBC) Unadjusted Lengths (S)'!$H$16:$H$207)*($S$14='(BCBC) Unadjusted Lengths (S)'!$I$16:$I$207),0)),(MATCH($J23,'(BCBC) Unadjusted Lengths (S)'!$J$15:$Y$15,0)))</f>
        <v>#N/A</v>
      </c>
      <c r="T23" s="207"/>
      <c r="U23" s="541" t="str">
        <f t="array" ref="U23">INDEX('(BCBC) Unadjusted Lengths (W)'!$I$15:$X$32,(MATCH(1,('(I-1) General'!$H$18='(BCBC) Unadjusted Lengths (W)'!$G$15:$G$32)*($G23='(BCBC) Unadjusted Lengths (W)'!$H$15:$H$32),0)),(MATCH($J23,'(BCBC) Unadjusted Lengths (W)'!$I$14:$X$14,0)))</f>
        <v>#N/A</v>
      </c>
      <c r="V23" s="425" t="str">
        <f t="array" ref="V23">INDEX(L23:S23, MATCH(I23, $L$14:$S$14, 1)) +
((I23 - INDEX($L$14:$S$14, MATCH(I23, $L$14:$S$14, 1))) /
 (INDEX($L$14:$S$14, MATCH(I23, $L$14:$S$14, 1) + 1) - INDEX($L$14:$S$14, MATCH(I23, $L$14:$S$14, 1)))) *
(INDEX(L23:S23, MATCH(I23, $L$14:$S$14, 1) + 1) - INDEX(L23:S23, MATCH(I23, $L$14:$S$14, 1)))</f>
        <v>#N/A</v>
      </c>
      <c r="W23" s="7"/>
    </row>
    <row r="24" ht="18.75" hidden="1" customHeight="1">
      <c r="A24" s="7"/>
      <c r="B24" s="162"/>
      <c r="C24" s="7"/>
      <c r="D24" s="268" t="str">
        <f>'(I-3) Design &amp; Feedback'!D20</f>
        <v>Not Required</v>
      </c>
      <c r="E24" s="162"/>
      <c r="F24" s="7"/>
      <c r="G24" s="424" t="str">
        <f>'(I-3) Design &amp; Feedback'!G20</f>
        <v>R</v>
      </c>
      <c r="H24" s="424" t="str">
        <f>'(I-3) Design &amp; Feedback'!H20</f>
        <v/>
      </c>
      <c r="I24" s="433" t="str">
        <f>'(I-3) Design &amp; Feedback'!I20</f>
        <v>-</v>
      </c>
      <c r="J24" s="434" t="str">
        <f>'(I-3) Design &amp; Feedback'!J20</f>
        <v/>
      </c>
      <c r="K24" s="207"/>
      <c r="L24" s="429" t="str">
        <f t="array" ref="L24">INDEX('(BCBC) Unadjusted Lengths (S)'!$J$16:$Y$207,(MATCH(1,('(I-1) General'!$H$20='(BCBC) Unadjusted Lengths (S)'!$G$18:$G$207)*($G24='(BCBC) Unadjusted Lengths (S)'!$H$16:$H$207)*($L$14='(BCBC) Unadjusted Lengths (S)'!$I$16:$I$207),0)),(MATCH($J24,'(BCBC) Unadjusted Lengths (S)'!$J$15:$Y$15,0)))</f>
        <v>#N/A</v>
      </c>
      <c r="M24" s="429" t="str">
        <f t="array" ref="M24">INDEX('(BCBC) Unadjusted Lengths (S)'!$J$16:$Y$207,(MATCH(1,('(I-1) General'!$H$20='(BCBC) Unadjusted Lengths (S)'!$G$18:$G$207)*($G24='(BCBC) Unadjusted Lengths (S)'!$H$16:$H$207)*($M$14='(BCBC) Unadjusted Lengths (S)'!$I$16:$I$207),0)),(MATCH($J24,'(BCBC) Unadjusted Lengths (S)'!$J$15:$Y$15,0)))</f>
        <v>#N/A</v>
      </c>
      <c r="N24" s="429" t="str">
        <f t="array" ref="N24">INDEX('(BCBC) Unadjusted Lengths (S)'!$J$16:$Y$207,(MATCH(1,('(I-1) General'!$H$20='(BCBC) Unadjusted Lengths (S)'!$G$18:$G$206)*($G24='(BCBC) Unadjusted Lengths (S)'!$H$16:$H$207)*($N$14='(BCBC) Unadjusted Lengths (S)'!$I$16:$I$207),0)),(MATCH($J24,'(BCBC) Unadjusted Lengths (S)'!$J$15:$Y$15,0)))</f>
        <v>#N/A</v>
      </c>
      <c r="O24" s="429" t="str">
        <f t="array" ref="O24">INDEX('(BCBC) Unadjusted Lengths (S)'!$J$16:$Y$207,(MATCH(1,('(I-1) General'!$H$20='(BCBC) Unadjusted Lengths (S)'!$G$18:$G$207)*($G24='(BCBC) Unadjusted Lengths (S)'!$H$16:$H$207)*($O$14='(BCBC) Unadjusted Lengths (S)'!$I$16:$I$207),0)),(MATCH($J24,'(BCBC) Unadjusted Lengths (S)'!$J$15:$Y$15,0)))</f>
        <v>#N/A</v>
      </c>
      <c r="P24" s="429" t="str">
        <f t="array" ref="P24">INDEX('(BCBC) Unadjusted Lengths (S)'!$J$16:$Y$207,(MATCH(1,('(I-1) General'!$H$20='(BCBC) Unadjusted Lengths (S)'!$G$18:$G$207)*($G24='(BCBC) Unadjusted Lengths (S)'!$H$16:$H$207)*($P$14='(BCBC) Unadjusted Lengths (S)'!$I$16:$I$207),0)),(MATCH($J24,'(BCBC) Unadjusted Lengths (S)'!$J$15:$Y$15,0)))</f>
        <v>#N/A</v>
      </c>
      <c r="Q24" s="429" t="str">
        <f t="array" ref="Q24">INDEX('(BCBC) Unadjusted Lengths (S)'!$J$16:$Y$207,(MATCH(1,('(I-1) General'!$H$20='(BCBC) Unadjusted Lengths (S)'!$G$18:$G$207)*($G24='(BCBC) Unadjusted Lengths (S)'!$H$16:$H$207)*($Q$14='(BCBC) Unadjusted Lengths (S)'!$I$16:$I$207),0)),(MATCH($J24,'(BCBC) Unadjusted Lengths (S)'!$J$15:$Y$15,0)))</f>
        <v>#N/A</v>
      </c>
      <c r="R24" s="429" t="str">
        <f t="array" ref="R24">INDEX('(BCBC) Unadjusted Lengths (S)'!$J$16:$Y$207,(MATCH(1,('(I-1) General'!$H$20='(BCBC) Unadjusted Lengths (S)'!$G$18:$G$207)*($G24='(BCBC) Unadjusted Lengths (S)'!$H$16:$H$207)*($R$14='(BCBC) Unadjusted Lengths (S)'!$I$16:$I$207),0)),(MATCH($J24,'(BCBC) Unadjusted Lengths (S)'!$J$15:$Y$15,0)))</f>
        <v>#N/A</v>
      </c>
      <c r="S24" s="429" t="str">
        <f t="array" ref="S24">INDEX('(BCBC) Unadjusted Lengths (S)'!$J$16:$Y$207,(MATCH(1,('(I-1) General'!$H$20='(BCBC) Unadjusted Lengths (S)'!$G$18:$G$207)*($G24='(BCBC) Unadjusted Lengths (S)'!$H$16:$H$207)*($S$14='(BCBC) Unadjusted Lengths (S)'!$I$16:$I$207),0)),(MATCH($J24,'(BCBC) Unadjusted Lengths (S)'!$J$15:$Y$15,0)))</f>
        <v>#N/A</v>
      </c>
      <c r="T24" s="207"/>
      <c r="U24" s="541" t="str">
        <f t="array" ref="U24">INDEX('(BCBC) Unadjusted Lengths (W)'!$I$15:$X$32,(MATCH(1,('(I-1) General'!$H$18='(BCBC) Unadjusted Lengths (W)'!$G$15:$G$32)*($G24='(BCBC) Unadjusted Lengths (W)'!$H$15:$H$32),0)),(MATCH($J24,'(BCBC) Unadjusted Lengths (W)'!$I$14:$X$14,0)))</f>
        <v>#N/A</v>
      </c>
      <c r="V24" s="425" t="str">
        <f t="array" ref="V24">INDEX(L24:S24, MATCH(I24, $L$14:$S$14, 1)) +
((I24 - INDEX($L$14:$S$14, MATCH(I24, $L$14:$S$14, 1))) /
 (INDEX($L$14:$S$14, MATCH(I24, $L$14:$S$14, 1) + 1) - INDEX($L$14:$S$14, MATCH(I24, $L$14:$S$14, 1)))) *
(INDEX(L24:S24, MATCH(I24, $L$14:$S$14, 1) + 1) - INDEX(L24:S24, MATCH(I24, $L$14:$S$14, 1)))</f>
        <v>#N/A</v>
      </c>
      <c r="W24" s="7"/>
    </row>
    <row r="25" ht="18.75" customHeight="1">
      <c r="A25" s="7"/>
      <c r="B25" s="162"/>
      <c r="C25" s="7"/>
      <c r="D25" s="268" t="str">
        <f>'(I-3) Design &amp; Feedback'!D21</f>
        <v>Required</v>
      </c>
      <c r="E25" s="162"/>
      <c r="F25" s="7"/>
      <c r="G25" s="439" t="str">
        <f>'(I-3) Design &amp; Feedback'!G21</f>
        <v>R</v>
      </c>
      <c r="H25" s="439" t="str">
        <f>'(I-3) Design &amp; Feedback'!H21</f>
        <v>A</v>
      </c>
      <c r="I25" s="542">
        <f>'(I-3) Design &amp; Feedback'!I21</f>
        <v>7.2898</v>
      </c>
      <c r="J25" s="462" t="str">
        <f>'(I-3) Design &amp; Feedback'!J21</f>
        <v>WSP-A</v>
      </c>
      <c r="K25" s="207"/>
      <c r="L25" s="429">
        <f t="array" ref="L25">INDEX('(BCBC) Unadjusted Lengths (S)'!$J$16:$Y$207,(MATCH(1,('(I-1) General'!$H$20='(BCBC) Unadjusted Lengths (S)'!$G$18:$G$207)*($G25='(BCBC) Unadjusted Lengths (S)'!$H$16:$H$207)*($L$14='(BCBC) Unadjusted Lengths (S)'!$I$16:$I$207),0)),(MATCH($J25,'(BCBC) Unadjusted Lengths (S)'!$J$15:$Y$15,0)))</f>
        <v>0.22</v>
      </c>
      <c r="M25" s="429">
        <f t="array" ref="M25">INDEX('(BCBC) Unadjusted Lengths (S)'!$J$16:$Y$207,(MATCH(1,('(I-1) General'!$H$20='(BCBC) Unadjusted Lengths (S)'!$G$18:$G$207)*($G25='(BCBC) Unadjusted Lengths (S)'!$H$16:$H$207)*($M$14='(BCBC) Unadjusted Lengths (S)'!$I$16:$I$207),0)),(MATCH($J25,'(BCBC) Unadjusted Lengths (S)'!$J$15:$Y$15,0)))</f>
        <v>0.22</v>
      </c>
      <c r="N25" s="429">
        <f t="array" ref="N25">INDEX('(BCBC) Unadjusted Lengths (S)'!$J$16:$Y$207,(MATCH(1,('(I-1) General'!$H$20='(BCBC) Unadjusted Lengths (S)'!$G$18:$G$206)*($G25='(BCBC) Unadjusted Lengths (S)'!$H$16:$H$207)*($N$14='(BCBC) Unadjusted Lengths (S)'!$I$16:$I$207),0)),(MATCH($J25,'(BCBC) Unadjusted Lengths (S)'!$J$15:$Y$15,0)))</f>
        <v>0.38</v>
      </c>
      <c r="O25" s="429">
        <f t="array" ref="O25">INDEX('(BCBC) Unadjusted Lengths (S)'!$J$16:$Y$207,(MATCH(1,('(I-1) General'!$H$20='(BCBC) Unadjusted Lengths (S)'!$G$18:$G$207)*($G25='(BCBC) Unadjusted Lengths (S)'!$H$16:$H$207)*($O$14='(BCBC) Unadjusted Lengths (S)'!$I$16:$I$207),0)),(MATCH($J25,'(BCBC) Unadjusted Lengths (S)'!$J$15:$Y$15,0)))</f>
        <v>0.54</v>
      </c>
      <c r="P25" s="429">
        <f t="array" ref="P25">INDEX('(BCBC) Unadjusted Lengths (S)'!$J$16:$Y$207,(MATCH(1,('(I-1) General'!$H$20='(BCBC) Unadjusted Lengths (S)'!$G$18:$G$207)*($G25='(BCBC) Unadjusted Lengths (S)'!$H$16:$H$207)*($P$14='(BCBC) Unadjusted Lengths (S)'!$I$16:$I$207),0)),(MATCH($J25,'(BCBC) Unadjusted Lengths (S)'!$J$15:$Y$15,0)))</f>
        <v>0.7</v>
      </c>
      <c r="Q25" s="429">
        <f t="array" ref="Q25">INDEX('(BCBC) Unadjusted Lengths (S)'!$J$16:$Y$207,(MATCH(1,('(I-1) General'!$H$20='(BCBC) Unadjusted Lengths (S)'!$G$18:$G$207)*($G25='(BCBC) Unadjusted Lengths (S)'!$H$16:$H$207)*($Q$14='(BCBC) Unadjusted Lengths (S)'!$I$16:$I$207),0)),(MATCH($J25,'(BCBC) Unadjusted Lengths (S)'!$J$15:$Y$15,0)))</f>
        <v>0.86</v>
      </c>
      <c r="R25" s="429">
        <f t="array" ref="R25">INDEX('(BCBC) Unadjusted Lengths (S)'!$J$16:$Y$207,(MATCH(1,('(I-1) General'!$H$20='(BCBC) Unadjusted Lengths (S)'!$G$18:$G$207)*($G25='(BCBC) Unadjusted Lengths (S)'!$H$16:$H$207)*($R$14='(BCBC) Unadjusted Lengths (S)'!$I$16:$I$207),0)),(MATCH($J25,'(BCBC) Unadjusted Lengths (S)'!$J$15:$Y$15,0)))</f>
        <v>1.03</v>
      </c>
      <c r="S25" s="429">
        <f t="array" ref="S25">INDEX('(BCBC) Unadjusted Lengths (S)'!$J$16:$Y$207,(MATCH(1,('(I-1) General'!$H$20='(BCBC) Unadjusted Lengths (S)'!$G$18:$G$207)*($G25='(BCBC) Unadjusted Lengths (S)'!$H$16:$H$207)*($S$14='(BCBC) Unadjusted Lengths (S)'!$I$16:$I$207),0)),(MATCH($J25,'(BCBC) Unadjusted Lengths (S)'!$J$15:$Y$15,0)))</f>
        <v>1.04396061</v>
      </c>
      <c r="T25" s="207"/>
      <c r="U25" s="541">
        <f t="array" ref="U25">INDEX('(BCBC) Unadjusted Lengths (W)'!$I$15:$X$32,(MATCH(1,('(I-1) General'!$H$18='(BCBC) Unadjusted Lengths (W)'!$G$15:$G$32)*($G25='(BCBC) Unadjusted Lengths (W)'!$H$15:$H$32),0)),(MATCH($J25,'(BCBC) Unadjusted Lengths (W)'!$I$14:$X$14,0)))</f>
        <v>1.52</v>
      </c>
      <c r="V25" s="425">
        <f t="array" ref="V25">INDEX(L25:S25, MATCH(I25, $L$14:$S$14, 1)) +
((I25 - INDEX($L$14:$S$14, MATCH(I25, $L$14:$S$14, 1))) /
 (INDEX($L$14:$S$14, MATCH(I25, $L$14:$S$14, 1) + 1) - INDEX($L$14:$S$14, MATCH(I25, $L$14:$S$14, 1)))) *
(INDEX(L25:S25, MATCH(I25, $L$14:$S$14, 1) + 1) - INDEX(L25:S25, MATCH(I25, $L$14:$S$14, 1)))</f>
        <v>0.443456</v>
      </c>
      <c r="W25" s="7"/>
    </row>
    <row r="26" ht="18.75" customHeight="1">
      <c r="A26" s="7"/>
      <c r="B26" s="162"/>
      <c r="C26" s="7"/>
      <c r="D26" s="268" t="str">
        <f>'(I-3) Design &amp; Feedback'!D22</f>
        <v>Required</v>
      </c>
      <c r="E26" s="162"/>
      <c r="F26" s="7"/>
      <c r="G26" s="439" t="str">
        <f>'(I-3) Design &amp; Feedback'!G22</f>
        <v>R</v>
      </c>
      <c r="H26" s="439" t="str">
        <f>'(I-3) Design &amp; Feedback'!H22</f>
        <v>B</v>
      </c>
      <c r="I26" s="542">
        <f>'(I-3) Design &amp; Feedback'!I22</f>
        <v>7.2898</v>
      </c>
      <c r="J26" s="462" t="str">
        <f>'(I-3) Design &amp; Feedback'!J22</f>
        <v>WSP-A</v>
      </c>
      <c r="K26" s="207"/>
      <c r="L26" s="429">
        <f t="array" ref="L26">INDEX('(BCBC) Unadjusted Lengths (S)'!$J$16:$Y$207,(MATCH(1,('(I-1) General'!$H$20='(BCBC) Unadjusted Lengths (S)'!$G$18:$G$207)*($G26='(BCBC) Unadjusted Lengths (S)'!$H$16:$H$207)*($L$14='(BCBC) Unadjusted Lengths (S)'!$I$16:$I$207),0)),(MATCH($J26,'(BCBC) Unadjusted Lengths (S)'!$J$15:$Y$15,0)))</f>
        <v>0.22</v>
      </c>
      <c r="M26" s="429">
        <f t="array" ref="M26">INDEX('(BCBC) Unadjusted Lengths (S)'!$J$16:$Y$207,(MATCH(1,('(I-1) General'!$H$20='(BCBC) Unadjusted Lengths (S)'!$G$18:$G$207)*($G26='(BCBC) Unadjusted Lengths (S)'!$H$16:$H$207)*($M$14='(BCBC) Unadjusted Lengths (S)'!$I$16:$I$207),0)),(MATCH($J26,'(BCBC) Unadjusted Lengths (S)'!$J$15:$Y$15,0)))</f>
        <v>0.22</v>
      </c>
      <c r="N26" s="429">
        <f t="array" ref="N26">INDEX('(BCBC) Unadjusted Lengths (S)'!$J$16:$Y$207,(MATCH(1,('(I-1) General'!$H$20='(BCBC) Unadjusted Lengths (S)'!$G$18:$G$206)*($G26='(BCBC) Unadjusted Lengths (S)'!$H$16:$H$207)*($N$14='(BCBC) Unadjusted Lengths (S)'!$I$16:$I$207),0)),(MATCH($J26,'(BCBC) Unadjusted Lengths (S)'!$J$15:$Y$15,0)))</f>
        <v>0.38</v>
      </c>
      <c r="O26" s="429">
        <f t="array" ref="O26">INDEX('(BCBC) Unadjusted Lengths (S)'!$J$16:$Y$207,(MATCH(1,('(I-1) General'!$H$20='(BCBC) Unadjusted Lengths (S)'!$G$18:$G$207)*($G26='(BCBC) Unadjusted Lengths (S)'!$H$16:$H$207)*($O$14='(BCBC) Unadjusted Lengths (S)'!$I$16:$I$207),0)),(MATCH($J26,'(BCBC) Unadjusted Lengths (S)'!$J$15:$Y$15,0)))</f>
        <v>0.54</v>
      </c>
      <c r="P26" s="429">
        <f t="array" ref="P26">INDEX('(BCBC) Unadjusted Lengths (S)'!$J$16:$Y$207,(MATCH(1,('(I-1) General'!$H$20='(BCBC) Unadjusted Lengths (S)'!$G$18:$G$207)*($G26='(BCBC) Unadjusted Lengths (S)'!$H$16:$H$207)*($P$14='(BCBC) Unadjusted Lengths (S)'!$I$16:$I$207),0)),(MATCH($J26,'(BCBC) Unadjusted Lengths (S)'!$J$15:$Y$15,0)))</f>
        <v>0.7</v>
      </c>
      <c r="Q26" s="429">
        <f t="array" ref="Q26">INDEX('(BCBC) Unadjusted Lengths (S)'!$J$16:$Y$207,(MATCH(1,('(I-1) General'!$H$20='(BCBC) Unadjusted Lengths (S)'!$G$18:$G$207)*($G26='(BCBC) Unadjusted Lengths (S)'!$H$16:$H$207)*($Q$14='(BCBC) Unadjusted Lengths (S)'!$I$16:$I$207),0)),(MATCH($J26,'(BCBC) Unadjusted Lengths (S)'!$J$15:$Y$15,0)))</f>
        <v>0.86</v>
      </c>
      <c r="R26" s="429">
        <f t="array" ref="R26">INDEX('(BCBC) Unadjusted Lengths (S)'!$J$16:$Y$207,(MATCH(1,('(I-1) General'!$H$20='(BCBC) Unadjusted Lengths (S)'!$G$18:$G$207)*($G26='(BCBC) Unadjusted Lengths (S)'!$H$16:$H$207)*($R$14='(BCBC) Unadjusted Lengths (S)'!$I$16:$I$207),0)),(MATCH($J26,'(BCBC) Unadjusted Lengths (S)'!$J$15:$Y$15,0)))</f>
        <v>1.03</v>
      </c>
      <c r="S26" s="429">
        <f t="array" ref="S26">INDEX('(BCBC) Unadjusted Lengths (S)'!$J$16:$Y$207,(MATCH(1,('(I-1) General'!$H$20='(BCBC) Unadjusted Lengths (S)'!$G$18:$G$207)*($G26='(BCBC) Unadjusted Lengths (S)'!$H$16:$H$207)*($S$14='(BCBC) Unadjusted Lengths (S)'!$I$16:$I$207),0)),(MATCH($J26,'(BCBC) Unadjusted Lengths (S)'!$J$15:$Y$15,0)))</f>
        <v>1.04396061</v>
      </c>
      <c r="T26" s="207"/>
      <c r="U26" s="541">
        <f t="array" ref="U26">INDEX('(BCBC) Unadjusted Lengths (W)'!$I$15:$X$32,(MATCH(1,('(I-1) General'!$H$18='(BCBC) Unadjusted Lengths (W)'!$G$15:$G$32)*($G26='(BCBC) Unadjusted Lengths (W)'!$H$15:$H$32),0)),(MATCH($J26,'(BCBC) Unadjusted Lengths (W)'!$I$14:$X$14,0)))</f>
        <v>1.52</v>
      </c>
      <c r="V26" s="425">
        <f t="array" ref="V26">INDEX(L26:S26, MATCH(I26, $L$14:$S$14, 1)) +
((I26 - INDEX($L$14:$S$14, MATCH(I26, $L$14:$S$14, 1))) /
 (INDEX($L$14:$S$14, MATCH(I26, $L$14:$S$14, 1) + 1) - INDEX($L$14:$S$14, MATCH(I26, $L$14:$S$14, 1)))) *
(INDEX(L26:S26, MATCH(I26, $L$14:$S$14, 1) + 1) - INDEX(L26:S26, MATCH(I26, $L$14:$S$14, 1)))</f>
        <v>0.443456</v>
      </c>
      <c r="W26" s="7"/>
    </row>
    <row r="27" ht="18.75" customHeight="1">
      <c r="A27" s="7"/>
      <c r="B27" s="162"/>
      <c r="C27" s="7"/>
      <c r="D27" s="268" t="str">
        <f>'(I-3) Design &amp; Feedback'!D23</f>
        <v>Required</v>
      </c>
      <c r="E27" s="162"/>
      <c r="F27" s="7"/>
      <c r="G27" s="439" t="str">
        <f>'(I-3) Design &amp; Feedback'!G23</f>
        <v>R</v>
      </c>
      <c r="H27" s="543" t="str">
        <f>'(I-3) Design &amp; Feedback'!H23</f>
        <v>C</v>
      </c>
      <c r="I27" s="542">
        <f>'(I-3) Design &amp; Feedback'!I23</f>
        <v>7.2898</v>
      </c>
      <c r="J27" s="462" t="str">
        <f>'(I-3) Design &amp; Feedback'!J23</f>
        <v>WSP-A</v>
      </c>
      <c r="K27" s="207"/>
      <c r="L27" s="429">
        <f t="array" ref="L27">INDEX('(BCBC) Unadjusted Lengths (S)'!$J$16:$Y$207,(MATCH(1,('(I-1) General'!$H$20='(BCBC) Unadjusted Lengths (S)'!$G$18:$G$207)*($G27='(BCBC) Unadjusted Lengths (S)'!$H$16:$H$207)*($L$14='(BCBC) Unadjusted Lengths (S)'!$I$16:$I$207),0)),(MATCH($J27,'(BCBC) Unadjusted Lengths (S)'!$J$15:$Y$15,0)))</f>
        <v>0.22</v>
      </c>
      <c r="M27" s="429">
        <f t="array" ref="M27">INDEX('(BCBC) Unadjusted Lengths (S)'!$J$16:$Y$207,(MATCH(1,('(I-1) General'!$H$20='(BCBC) Unadjusted Lengths (S)'!$G$18:$G$207)*($G27='(BCBC) Unadjusted Lengths (S)'!$H$16:$H$207)*($M$14='(BCBC) Unadjusted Lengths (S)'!$I$16:$I$207),0)),(MATCH($J27,'(BCBC) Unadjusted Lengths (S)'!$J$15:$Y$15,0)))</f>
        <v>0.22</v>
      </c>
      <c r="N27" s="429">
        <f t="array" ref="N27">INDEX('(BCBC) Unadjusted Lengths (S)'!$J$16:$Y$207,(MATCH(1,('(I-1) General'!$H$20='(BCBC) Unadjusted Lengths (S)'!$G$18:$G$206)*($G27='(BCBC) Unadjusted Lengths (S)'!$H$16:$H$207)*($N$14='(BCBC) Unadjusted Lengths (S)'!$I$16:$I$207),0)),(MATCH($J27,'(BCBC) Unadjusted Lengths (S)'!$J$15:$Y$15,0)))</f>
        <v>0.38</v>
      </c>
      <c r="O27" s="429">
        <f t="array" ref="O27">INDEX('(BCBC) Unadjusted Lengths (S)'!$J$16:$Y$207,(MATCH(1,('(I-1) General'!$H$20='(BCBC) Unadjusted Lengths (S)'!$G$18:$G$207)*($G27='(BCBC) Unadjusted Lengths (S)'!$H$16:$H$207)*($O$14='(BCBC) Unadjusted Lengths (S)'!$I$16:$I$207),0)),(MATCH($J27,'(BCBC) Unadjusted Lengths (S)'!$J$15:$Y$15,0)))</f>
        <v>0.54</v>
      </c>
      <c r="P27" s="429">
        <f t="array" ref="P27">INDEX('(BCBC) Unadjusted Lengths (S)'!$J$16:$Y$207,(MATCH(1,('(I-1) General'!$H$20='(BCBC) Unadjusted Lengths (S)'!$G$18:$G$207)*($G27='(BCBC) Unadjusted Lengths (S)'!$H$16:$H$207)*($P$14='(BCBC) Unadjusted Lengths (S)'!$I$16:$I$207),0)),(MATCH($J27,'(BCBC) Unadjusted Lengths (S)'!$J$15:$Y$15,0)))</f>
        <v>0.7</v>
      </c>
      <c r="Q27" s="429">
        <f t="array" ref="Q27">INDEX('(BCBC) Unadjusted Lengths (S)'!$J$16:$Y$207,(MATCH(1,('(I-1) General'!$H$20='(BCBC) Unadjusted Lengths (S)'!$G$18:$G$207)*($G27='(BCBC) Unadjusted Lengths (S)'!$H$16:$H$207)*($Q$14='(BCBC) Unadjusted Lengths (S)'!$I$16:$I$207),0)),(MATCH($J27,'(BCBC) Unadjusted Lengths (S)'!$J$15:$Y$15,0)))</f>
        <v>0.86</v>
      </c>
      <c r="R27" s="429">
        <f t="array" ref="R27">INDEX('(BCBC) Unadjusted Lengths (S)'!$J$16:$Y$207,(MATCH(1,('(I-1) General'!$H$20='(BCBC) Unadjusted Lengths (S)'!$G$18:$G$207)*($G27='(BCBC) Unadjusted Lengths (S)'!$H$16:$H$207)*($R$14='(BCBC) Unadjusted Lengths (S)'!$I$16:$I$207),0)),(MATCH($J27,'(BCBC) Unadjusted Lengths (S)'!$J$15:$Y$15,0)))</f>
        <v>1.03</v>
      </c>
      <c r="S27" s="429">
        <f t="array" ref="S27">INDEX('(BCBC) Unadjusted Lengths (S)'!$J$16:$Y$207,(MATCH(1,('(I-1) General'!$H$20='(BCBC) Unadjusted Lengths (S)'!$G$18:$G$207)*($G27='(BCBC) Unadjusted Lengths (S)'!$H$16:$H$207)*($S$14='(BCBC) Unadjusted Lengths (S)'!$I$16:$I$207),0)),(MATCH($J27,'(BCBC) Unadjusted Lengths (S)'!$J$15:$Y$15,0)))</f>
        <v>1.04396061</v>
      </c>
      <c r="T27" s="207"/>
      <c r="U27" s="541">
        <f t="array" ref="U27">INDEX('(BCBC) Unadjusted Lengths (W)'!$I$15:$X$32,(MATCH(1,('(I-1) General'!$H$18='(BCBC) Unadjusted Lengths (W)'!$G$15:$G$32)*($G27='(BCBC) Unadjusted Lengths (W)'!$H$15:$H$32),0)),(MATCH($J27,'(BCBC) Unadjusted Lengths (W)'!$I$14:$X$14,0)))</f>
        <v>1.52</v>
      </c>
      <c r="V27" s="425">
        <f t="array" ref="V27">INDEX(L27:S27, MATCH(I27, $L$14:$S$14, 1)) +
((I27 - INDEX($L$14:$S$14, MATCH(I27, $L$14:$S$14, 1))) /
 (INDEX($L$14:$S$14, MATCH(I27, $L$14:$S$14, 1) + 1) - INDEX($L$14:$S$14, MATCH(I27, $L$14:$S$14, 1)))) *
(INDEX(L27:S27, MATCH(I27, $L$14:$S$14, 1) + 1) - INDEX(L27:S27, MATCH(I27, $L$14:$S$14, 1)))</f>
        <v>0.443456</v>
      </c>
      <c r="W27" s="7"/>
    </row>
    <row r="28" ht="18.75" hidden="1" customHeight="1">
      <c r="A28" s="7"/>
      <c r="B28" s="162"/>
      <c r="C28" s="7"/>
      <c r="D28" s="268" t="str">
        <f>'(I-3) Design &amp; Feedback'!D24</f>
        <v>Not Required</v>
      </c>
      <c r="E28" s="162"/>
      <c r="F28" s="7"/>
      <c r="G28" s="544" t="str">
        <f>'(I-3) Design &amp; Feedback'!G24</f>
        <v>R</v>
      </c>
      <c r="H28" s="462" t="str">
        <f>'(I-3) Design &amp; Feedback'!H24</f>
        <v/>
      </c>
      <c r="I28" s="542" t="str">
        <f>'(I-3) Design &amp; Feedback'!I24</f>
        <v>-</v>
      </c>
      <c r="J28" s="462" t="str">
        <f>'(I-3) Design &amp; Feedback'!J24</f>
        <v/>
      </c>
      <c r="K28" s="207"/>
      <c r="L28" s="429" t="str">
        <f t="array" ref="L28">INDEX('(BCBC) Unadjusted Lengths (S)'!$J$16:$Y$207,(MATCH(1,('(I-1) General'!$H$20='(BCBC) Unadjusted Lengths (S)'!$G$18:$G$207)*($G28='(BCBC) Unadjusted Lengths (S)'!$H$16:$H$207)*($L$14='(BCBC) Unadjusted Lengths (S)'!$I$16:$I$207),0)),(MATCH($J28,'(BCBC) Unadjusted Lengths (S)'!$J$15:$Y$15,0)))</f>
        <v>#N/A</v>
      </c>
      <c r="M28" s="429" t="str">
        <f t="array" ref="M28">INDEX('(BCBC) Unadjusted Lengths (S)'!$J$16:$Y$207,(MATCH(1,('(I-1) General'!$H$20='(BCBC) Unadjusted Lengths (S)'!$G$18:$G$207)*($G28='(BCBC) Unadjusted Lengths (S)'!$H$16:$H$207)*($M$14='(BCBC) Unadjusted Lengths (S)'!$I$16:$I$207),0)),(MATCH($J28,'(BCBC) Unadjusted Lengths (S)'!$J$15:$Y$15,0)))</f>
        <v>#N/A</v>
      </c>
      <c r="N28" s="429" t="str">
        <f t="array" ref="N28">INDEX('(BCBC) Unadjusted Lengths (S)'!$J$16:$Y$207,(MATCH(1,('(I-1) General'!$H$20='(BCBC) Unadjusted Lengths (S)'!$G$18:$G$206)*($G28='(BCBC) Unadjusted Lengths (S)'!$H$16:$H$207)*($N$14='(BCBC) Unadjusted Lengths (S)'!$I$16:$I$207),0)),(MATCH($J28,'(BCBC) Unadjusted Lengths (S)'!$J$15:$Y$15,0)))</f>
        <v>#N/A</v>
      </c>
      <c r="O28" s="429" t="str">
        <f t="array" ref="O28">INDEX('(BCBC) Unadjusted Lengths (S)'!$J$16:$Y$207,(MATCH(1,('(I-1) General'!$H$20='(BCBC) Unadjusted Lengths (S)'!$G$18:$G$207)*($G28='(BCBC) Unadjusted Lengths (S)'!$H$16:$H$207)*($O$14='(BCBC) Unadjusted Lengths (S)'!$I$16:$I$207),0)),(MATCH($J28,'(BCBC) Unadjusted Lengths (S)'!$J$15:$Y$15,0)))</f>
        <v>#N/A</v>
      </c>
      <c r="P28" s="429" t="str">
        <f t="array" ref="P28">INDEX('(BCBC) Unadjusted Lengths (S)'!$J$16:$Y$207,(MATCH(1,('(I-1) General'!$H$20='(BCBC) Unadjusted Lengths (S)'!$G$18:$G$207)*($G28='(BCBC) Unadjusted Lengths (S)'!$H$16:$H$207)*($P$14='(BCBC) Unadjusted Lengths (S)'!$I$16:$I$207),0)),(MATCH($J28,'(BCBC) Unadjusted Lengths (S)'!$J$15:$Y$15,0)))</f>
        <v>#N/A</v>
      </c>
      <c r="Q28" s="429" t="str">
        <f t="array" ref="Q28">INDEX('(BCBC) Unadjusted Lengths (S)'!$J$16:$Y$207,(MATCH(1,('(I-1) General'!$H$20='(BCBC) Unadjusted Lengths (S)'!$G$18:$G$207)*($G28='(BCBC) Unadjusted Lengths (S)'!$H$16:$H$207)*($Q$14='(BCBC) Unadjusted Lengths (S)'!$I$16:$I$207),0)),(MATCH($J28,'(BCBC) Unadjusted Lengths (S)'!$J$15:$Y$15,0)))</f>
        <v>#N/A</v>
      </c>
      <c r="R28" s="429" t="str">
        <f t="array" ref="R28">INDEX('(BCBC) Unadjusted Lengths (S)'!$J$16:$Y$207,(MATCH(1,('(I-1) General'!$H$20='(BCBC) Unadjusted Lengths (S)'!$G$18:$G$207)*($G28='(BCBC) Unadjusted Lengths (S)'!$H$16:$H$207)*($R$14='(BCBC) Unadjusted Lengths (S)'!$I$16:$I$207),0)),(MATCH($J28,'(BCBC) Unadjusted Lengths (S)'!$J$15:$Y$15,0)))</f>
        <v>#N/A</v>
      </c>
      <c r="S28" s="429" t="str">
        <f t="array" ref="S28">INDEX('(BCBC) Unadjusted Lengths (S)'!$J$16:$Y$207,(MATCH(1,('(I-1) General'!$H$20='(BCBC) Unadjusted Lengths (S)'!$G$18:$G$207)*($G28='(BCBC) Unadjusted Lengths (S)'!$H$16:$H$207)*($S$14='(BCBC) Unadjusted Lengths (S)'!$I$16:$I$207),0)),(MATCH($J28,'(BCBC) Unadjusted Lengths (S)'!$J$15:$Y$15,0)))</f>
        <v>#N/A</v>
      </c>
      <c r="T28" s="207"/>
      <c r="U28" s="541" t="str">
        <f t="array" ref="U28">INDEX('(BCBC) Unadjusted Lengths (W)'!$I$15:$X$32,(MATCH(1,('(I-1) General'!$H$18='(BCBC) Unadjusted Lengths (W)'!$G$15:$G$32)*($G28='(BCBC) Unadjusted Lengths (W)'!$H$15:$H$32),0)),(MATCH($J28,'(BCBC) Unadjusted Lengths (W)'!$I$14:$X$14,0)))</f>
        <v>#N/A</v>
      </c>
      <c r="V28" s="425" t="str">
        <f t="array" ref="V28">INDEX(L28:S28, MATCH(I28, $L$14:$S$14, 1)) +
((I28 - INDEX($L$14:$S$14, MATCH(I28, $L$14:$S$14, 1))) /
 (INDEX($L$14:$S$14, MATCH(I28, $L$14:$S$14, 1) + 1) - INDEX($L$14:$S$14, MATCH(I28, $L$14:$S$14, 1)))) *
(INDEX(L28:S28, MATCH(I28, $L$14:$S$14, 1) + 1) - INDEX(L28:S28, MATCH(I28, $L$14:$S$14, 1)))</f>
        <v>#N/A</v>
      </c>
      <c r="W28" s="7"/>
    </row>
    <row r="29" ht="18.75" hidden="1" customHeight="1">
      <c r="A29" s="7"/>
      <c r="B29" s="162"/>
      <c r="C29" s="7"/>
      <c r="D29" s="268" t="str">
        <f>'(I-3) Design &amp; Feedback'!D25</f>
        <v>Not Required</v>
      </c>
      <c r="E29" s="162"/>
      <c r="F29" s="7"/>
      <c r="G29" s="545" t="str">
        <f>'(I-3) Design &amp; Feedback'!G25</f>
        <v>R</v>
      </c>
      <c r="H29" s="462" t="str">
        <f>'(I-3) Design &amp; Feedback'!H25</f>
        <v/>
      </c>
      <c r="I29" s="542" t="str">
        <f>'(I-3) Design &amp; Feedback'!I25</f>
        <v>-</v>
      </c>
      <c r="J29" s="462" t="str">
        <f>'(I-3) Design &amp; Feedback'!J25</f>
        <v/>
      </c>
      <c r="K29" s="207"/>
      <c r="L29" s="429" t="str">
        <f t="array" ref="L29">INDEX('(BCBC) Unadjusted Lengths (S)'!$J$16:$Y$207,(MATCH(1,('(I-1) General'!$H$20='(BCBC) Unadjusted Lengths (S)'!$G$18:$G$207)*($G29='(BCBC) Unadjusted Lengths (S)'!$H$16:$H$207)*($L$14='(BCBC) Unadjusted Lengths (S)'!$I$16:$I$207),0)),(MATCH($J29,'(BCBC) Unadjusted Lengths (S)'!$J$15:$Y$15,0)))</f>
        <v>#N/A</v>
      </c>
      <c r="M29" s="429" t="str">
        <f t="array" ref="M29">INDEX('(BCBC) Unadjusted Lengths (S)'!$J$16:$Y$207,(MATCH(1,('(I-1) General'!$H$20='(BCBC) Unadjusted Lengths (S)'!$G$18:$G$207)*($G29='(BCBC) Unadjusted Lengths (S)'!$H$16:$H$207)*($M$14='(BCBC) Unadjusted Lengths (S)'!$I$16:$I$207),0)),(MATCH($J29,'(BCBC) Unadjusted Lengths (S)'!$J$15:$Y$15,0)))</f>
        <v>#N/A</v>
      </c>
      <c r="N29" s="429" t="str">
        <f t="array" ref="N29">INDEX('(BCBC) Unadjusted Lengths (S)'!$J$16:$Y$207,(MATCH(1,('(I-1) General'!$H$20='(BCBC) Unadjusted Lengths (S)'!$G$18:$G$206)*($G29='(BCBC) Unadjusted Lengths (S)'!$H$16:$H$207)*($N$14='(BCBC) Unadjusted Lengths (S)'!$I$16:$I$207),0)),(MATCH($J29,'(BCBC) Unadjusted Lengths (S)'!$J$15:$Y$15,0)))</f>
        <v>#N/A</v>
      </c>
      <c r="O29" s="429" t="str">
        <f t="array" ref="O29">INDEX('(BCBC) Unadjusted Lengths (S)'!$J$16:$Y$207,(MATCH(1,('(I-1) General'!$H$20='(BCBC) Unadjusted Lengths (S)'!$G$18:$G$207)*($G29='(BCBC) Unadjusted Lengths (S)'!$H$16:$H$207)*($O$14='(BCBC) Unadjusted Lengths (S)'!$I$16:$I$207),0)),(MATCH($J29,'(BCBC) Unadjusted Lengths (S)'!$J$15:$Y$15,0)))</f>
        <v>#N/A</v>
      </c>
      <c r="P29" s="429" t="str">
        <f t="array" ref="P29">INDEX('(BCBC) Unadjusted Lengths (S)'!$J$16:$Y$207,(MATCH(1,('(I-1) General'!$H$20='(BCBC) Unadjusted Lengths (S)'!$G$18:$G$207)*($G29='(BCBC) Unadjusted Lengths (S)'!$H$16:$H$207)*($P$14='(BCBC) Unadjusted Lengths (S)'!$I$16:$I$207),0)),(MATCH($J29,'(BCBC) Unadjusted Lengths (S)'!$J$15:$Y$15,0)))</f>
        <v>#N/A</v>
      </c>
      <c r="Q29" s="429" t="str">
        <f t="array" ref="Q29">INDEX('(BCBC) Unadjusted Lengths (S)'!$J$16:$Y$207,(MATCH(1,('(I-1) General'!$H$20='(BCBC) Unadjusted Lengths (S)'!$G$18:$G$207)*($G29='(BCBC) Unadjusted Lengths (S)'!$H$16:$H$207)*($Q$14='(BCBC) Unadjusted Lengths (S)'!$I$16:$I$207),0)),(MATCH($J29,'(BCBC) Unadjusted Lengths (S)'!$J$15:$Y$15,0)))</f>
        <v>#N/A</v>
      </c>
      <c r="R29" s="429" t="str">
        <f t="array" ref="R29">INDEX('(BCBC) Unadjusted Lengths (S)'!$J$16:$Y$207,(MATCH(1,('(I-1) General'!$H$20='(BCBC) Unadjusted Lengths (S)'!$G$18:$G$207)*($G29='(BCBC) Unadjusted Lengths (S)'!$H$16:$H$207)*($R$14='(BCBC) Unadjusted Lengths (S)'!$I$16:$I$207),0)),(MATCH($J29,'(BCBC) Unadjusted Lengths (S)'!$J$15:$Y$15,0)))</f>
        <v>#N/A</v>
      </c>
      <c r="S29" s="429" t="str">
        <f t="array" ref="S29">INDEX('(BCBC) Unadjusted Lengths (S)'!$J$16:$Y$207,(MATCH(1,('(I-1) General'!$H$20='(BCBC) Unadjusted Lengths (S)'!$G$18:$G$207)*($G29='(BCBC) Unadjusted Lengths (S)'!$H$16:$H$207)*($S$14='(BCBC) Unadjusted Lengths (S)'!$I$16:$I$207),0)),(MATCH($J29,'(BCBC) Unadjusted Lengths (S)'!$J$15:$Y$15,0)))</f>
        <v>#N/A</v>
      </c>
      <c r="T29" s="207"/>
      <c r="U29" s="541" t="str">
        <f t="array" ref="U29">INDEX('(BCBC) Unadjusted Lengths (W)'!$I$15:$X$32,(MATCH(1,('(I-1) General'!$H$18='(BCBC) Unadjusted Lengths (W)'!$G$15:$G$32)*($G29='(BCBC) Unadjusted Lengths (W)'!$H$15:$H$32),0)),(MATCH($J29,'(BCBC) Unadjusted Lengths (W)'!$I$14:$X$14,0)))</f>
        <v>#N/A</v>
      </c>
      <c r="V29" s="425" t="str">
        <f t="array" ref="V29">INDEX(L29:S29, MATCH(I29, $L$14:$S$14, 1)) +
((I29 - INDEX($L$14:$S$14, MATCH(I29, $L$14:$S$14, 1))) /
 (INDEX($L$14:$S$14, MATCH(I29, $L$14:$S$14, 1) + 1) - INDEX($L$14:$S$14, MATCH(I29, $L$14:$S$14, 1)))) *
(INDEX(L29:S29, MATCH(I29, $L$14:$S$14, 1) + 1) - INDEX(L29:S29, MATCH(I29, $L$14:$S$14, 1)))</f>
        <v>#N/A</v>
      </c>
      <c r="W29" s="7"/>
    </row>
    <row r="30" ht="18.75" hidden="1" customHeight="1">
      <c r="A30" s="7"/>
      <c r="B30" s="162"/>
      <c r="C30" s="7"/>
      <c r="D30" s="268" t="str">
        <f>'(I-3) Design &amp; Feedback'!D26</f>
        <v>Not Required</v>
      </c>
      <c r="E30" s="162"/>
      <c r="F30" s="7"/>
      <c r="G30" s="545" t="str">
        <f>'(I-3) Design &amp; Feedback'!G26</f>
        <v>R</v>
      </c>
      <c r="H30" s="462" t="str">
        <f>'(I-3) Design &amp; Feedback'!H26</f>
        <v/>
      </c>
      <c r="I30" s="542" t="str">
        <f>'(I-3) Design &amp; Feedback'!I26</f>
        <v>-</v>
      </c>
      <c r="J30" s="462" t="str">
        <f>'(I-3) Design &amp; Feedback'!J26</f>
        <v/>
      </c>
      <c r="K30" s="207"/>
      <c r="L30" s="429" t="str">
        <f t="array" ref="L30">INDEX('(BCBC) Unadjusted Lengths (S)'!$J$16:$Y$207,(MATCH(1,('(I-1) General'!$H$20='(BCBC) Unadjusted Lengths (S)'!$G$18:$G$207)*($G30='(BCBC) Unadjusted Lengths (S)'!$H$16:$H$207)*($L$14='(BCBC) Unadjusted Lengths (S)'!$I$16:$I$207),0)),(MATCH($J30,'(BCBC) Unadjusted Lengths (S)'!$J$15:$Y$15,0)))</f>
        <v>#N/A</v>
      </c>
      <c r="M30" s="429" t="str">
        <f t="array" ref="M30">INDEX('(BCBC) Unadjusted Lengths (S)'!$J$16:$Y$207,(MATCH(1,('(I-1) General'!$H$20='(BCBC) Unadjusted Lengths (S)'!$G$18:$G$207)*($G30='(BCBC) Unadjusted Lengths (S)'!$H$16:$H$207)*($M$14='(BCBC) Unadjusted Lengths (S)'!$I$16:$I$207),0)),(MATCH($J30,'(BCBC) Unadjusted Lengths (S)'!$J$15:$Y$15,0)))</f>
        <v>#N/A</v>
      </c>
      <c r="N30" s="429" t="str">
        <f t="array" ref="N30">INDEX('(BCBC) Unadjusted Lengths (S)'!$J$16:$Y$207,(MATCH(1,('(I-1) General'!$H$20='(BCBC) Unadjusted Lengths (S)'!$G$18:$G$206)*($G30='(BCBC) Unadjusted Lengths (S)'!$H$16:$H$207)*($N$14='(BCBC) Unadjusted Lengths (S)'!$I$16:$I$207),0)),(MATCH($J30,'(BCBC) Unadjusted Lengths (S)'!$J$15:$Y$15,0)))</f>
        <v>#N/A</v>
      </c>
      <c r="O30" s="429" t="str">
        <f t="array" ref="O30">INDEX('(BCBC) Unadjusted Lengths (S)'!$J$16:$Y$207,(MATCH(1,('(I-1) General'!$H$20='(BCBC) Unadjusted Lengths (S)'!$G$18:$G$207)*($G30='(BCBC) Unadjusted Lengths (S)'!$H$16:$H$207)*($O$14='(BCBC) Unadjusted Lengths (S)'!$I$16:$I$207),0)),(MATCH($J30,'(BCBC) Unadjusted Lengths (S)'!$J$15:$Y$15,0)))</f>
        <v>#N/A</v>
      </c>
      <c r="P30" s="429" t="str">
        <f t="array" ref="P30">INDEX('(BCBC) Unadjusted Lengths (S)'!$J$16:$Y$207,(MATCH(1,('(I-1) General'!$H$20='(BCBC) Unadjusted Lengths (S)'!$G$18:$G$207)*($G30='(BCBC) Unadjusted Lengths (S)'!$H$16:$H$207)*($P$14='(BCBC) Unadjusted Lengths (S)'!$I$16:$I$207),0)),(MATCH($J30,'(BCBC) Unadjusted Lengths (S)'!$J$15:$Y$15,0)))</f>
        <v>#N/A</v>
      </c>
      <c r="Q30" s="429" t="str">
        <f t="array" ref="Q30">INDEX('(BCBC) Unadjusted Lengths (S)'!$J$16:$Y$207,(MATCH(1,('(I-1) General'!$H$20='(BCBC) Unadjusted Lengths (S)'!$G$18:$G$207)*($G30='(BCBC) Unadjusted Lengths (S)'!$H$16:$H$207)*($Q$14='(BCBC) Unadjusted Lengths (S)'!$I$16:$I$207),0)),(MATCH($J30,'(BCBC) Unadjusted Lengths (S)'!$J$15:$Y$15,0)))</f>
        <v>#N/A</v>
      </c>
      <c r="R30" s="429" t="str">
        <f t="array" ref="R30">INDEX('(BCBC) Unadjusted Lengths (S)'!$J$16:$Y$207,(MATCH(1,('(I-1) General'!$H$20='(BCBC) Unadjusted Lengths (S)'!$G$18:$G$207)*($G30='(BCBC) Unadjusted Lengths (S)'!$H$16:$H$207)*($R$14='(BCBC) Unadjusted Lengths (S)'!$I$16:$I$207),0)),(MATCH($J30,'(BCBC) Unadjusted Lengths (S)'!$J$15:$Y$15,0)))</f>
        <v>#N/A</v>
      </c>
      <c r="S30" s="429" t="str">
        <f t="array" ref="S30">INDEX('(BCBC) Unadjusted Lengths (S)'!$J$16:$Y$207,(MATCH(1,('(I-1) General'!$H$20='(BCBC) Unadjusted Lengths (S)'!$G$18:$G$207)*($G30='(BCBC) Unadjusted Lengths (S)'!$H$16:$H$207)*($S$14='(BCBC) Unadjusted Lengths (S)'!$I$16:$I$207),0)),(MATCH($J30,'(BCBC) Unadjusted Lengths (S)'!$J$15:$Y$15,0)))</f>
        <v>#N/A</v>
      </c>
      <c r="T30" s="207"/>
      <c r="U30" s="541" t="str">
        <f t="array" ref="U30">INDEX('(BCBC) Unadjusted Lengths (W)'!$I$15:$X$32,(MATCH(1,('(I-1) General'!$H$18='(BCBC) Unadjusted Lengths (W)'!$G$15:$G$32)*($G30='(BCBC) Unadjusted Lengths (W)'!$H$15:$H$32),0)),(MATCH($J30,'(BCBC) Unadjusted Lengths (W)'!$I$14:$X$14,0)))</f>
        <v>#N/A</v>
      </c>
      <c r="V30" s="425" t="str">
        <f t="array" ref="V30">INDEX(L30:S30, MATCH(I30, $L$14:$S$14, 1)) +
((I30 - INDEX($L$14:$S$14, MATCH(I30, $L$14:$S$14, 1))) /
 (INDEX($L$14:$S$14, MATCH(I30, $L$14:$S$14, 1) + 1) - INDEX($L$14:$S$14, MATCH(I30, $L$14:$S$14, 1)))) *
(INDEX(L30:S30, MATCH(I30, $L$14:$S$14, 1) + 1) - INDEX(L30:S30, MATCH(I30, $L$14:$S$14, 1)))</f>
        <v>#N/A</v>
      </c>
      <c r="W30" s="7"/>
    </row>
    <row r="31" ht="18.75" hidden="1" customHeight="1">
      <c r="A31" s="7"/>
      <c r="B31" s="162"/>
      <c r="C31" s="7"/>
      <c r="D31" s="268" t="str">
        <f>'(I-3) Design &amp; Feedback'!D27</f>
        <v>Not Required</v>
      </c>
      <c r="E31" s="162"/>
      <c r="F31" s="7"/>
      <c r="G31" s="545" t="str">
        <f>'(I-3) Design &amp; Feedback'!G27</f>
        <v>R</v>
      </c>
      <c r="H31" s="462" t="str">
        <f>'(I-3) Design &amp; Feedback'!H27</f>
        <v/>
      </c>
      <c r="I31" s="542" t="str">
        <f>'(I-3) Design &amp; Feedback'!I27</f>
        <v>-</v>
      </c>
      <c r="J31" s="462" t="str">
        <f>'(I-3) Design &amp; Feedback'!J27</f>
        <v/>
      </c>
      <c r="K31" s="207"/>
      <c r="L31" s="429" t="str">
        <f t="array" ref="L31">INDEX('(BCBC) Unadjusted Lengths (S)'!$J$16:$Y$207,(MATCH(1,('(I-1) General'!$H$20='(BCBC) Unadjusted Lengths (S)'!$G$18:$G$207)*($G31='(BCBC) Unadjusted Lengths (S)'!$H$16:$H$207)*($L$14='(BCBC) Unadjusted Lengths (S)'!$I$16:$I$207),0)),(MATCH($J31,'(BCBC) Unadjusted Lengths (S)'!$J$15:$Y$15,0)))</f>
        <v>#N/A</v>
      </c>
      <c r="M31" s="429" t="str">
        <f t="array" ref="M31">INDEX('(BCBC) Unadjusted Lengths (S)'!$J$16:$Y$207,(MATCH(1,('(I-1) General'!$H$20='(BCBC) Unadjusted Lengths (S)'!$G$18:$G$207)*($G31='(BCBC) Unadjusted Lengths (S)'!$H$16:$H$207)*($M$14='(BCBC) Unadjusted Lengths (S)'!$I$16:$I$207),0)),(MATCH($J31,'(BCBC) Unadjusted Lengths (S)'!$J$15:$Y$15,0)))</f>
        <v>#N/A</v>
      </c>
      <c r="N31" s="429" t="str">
        <f t="array" ref="N31">INDEX('(BCBC) Unadjusted Lengths (S)'!$J$16:$Y$207,(MATCH(1,('(I-1) General'!$H$20='(BCBC) Unadjusted Lengths (S)'!$G$18:$G$206)*($G31='(BCBC) Unadjusted Lengths (S)'!$H$16:$H$207)*($N$14='(BCBC) Unadjusted Lengths (S)'!$I$16:$I$207),0)),(MATCH($J31,'(BCBC) Unadjusted Lengths (S)'!$J$15:$Y$15,0)))</f>
        <v>#N/A</v>
      </c>
      <c r="O31" s="429" t="str">
        <f t="array" ref="O31">INDEX('(BCBC) Unadjusted Lengths (S)'!$J$16:$Y$207,(MATCH(1,('(I-1) General'!$H$20='(BCBC) Unadjusted Lengths (S)'!$G$18:$G$207)*($G31='(BCBC) Unadjusted Lengths (S)'!$H$16:$H$207)*($O$14='(BCBC) Unadjusted Lengths (S)'!$I$16:$I$207),0)),(MATCH($J31,'(BCBC) Unadjusted Lengths (S)'!$J$15:$Y$15,0)))</f>
        <v>#N/A</v>
      </c>
      <c r="P31" s="429" t="str">
        <f t="array" ref="P31">INDEX('(BCBC) Unadjusted Lengths (S)'!$J$16:$Y$207,(MATCH(1,('(I-1) General'!$H$20='(BCBC) Unadjusted Lengths (S)'!$G$18:$G$207)*($G31='(BCBC) Unadjusted Lengths (S)'!$H$16:$H$207)*($P$14='(BCBC) Unadjusted Lengths (S)'!$I$16:$I$207),0)),(MATCH($J31,'(BCBC) Unadjusted Lengths (S)'!$J$15:$Y$15,0)))</f>
        <v>#N/A</v>
      </c>
      <c r="Q31" s="429" t="str">
        <f t="array" ref="Q31">INDEX('(BCBC) Unadjusted Lengths (S)'!$J$16:$Y$207,(MATCH(1,('(I-1) General'!$H$20='(BCBC) Unadjusted Lengths (S)'!$G$18:$G$207)*($G31='(BCBC) Unadjusted Lengths (S)'!$H$16:$H$207)*($Q$14='(BCBC) Unadjusted Lengths (S)'!$I$16:$I$207),0)),(MATCH($J31,'(BCBC) Unadjusted Lengths (S)'!$J$15:$Y$15,0)))</f>
        <v>#N/A</v>
      </c>
      <c r="R31" s="429" t="str">
        <f t="array" ref="R31">INDEX('(BCBC) Unadjusted Lengths (S)'!$J$16:$Y$207,(MATCH(1,('(I-1) General'!$H$20='(BCBC) Unadjusted Lengths (S)'!$G$18:$G$207)*($G31='(BCBC) Unadjusted Lengths (S)'!$H$16:$H$207)*($R$14='(BCBC) Unadjusted Lengths (S)'!$I$16:$I$207),0)),(MATCH($J31,'(BCBC) Unadjusted Lengths (S)'!$J$15:$Y$15,0)))</f>
        <v>#N/A</v>
      </c>
      <c r="S31" s="429" t="str">
        <f t="array" ref="S31">INDEX('(BCBC) Unadjusted Lengths (S)'!$J$16:$Y$207,(MATCH(1,('(I-1) General'!$H$20='(BCBC) Unadjusted Lengths (S)'!$G$18:$G$207)*($G31='(BCBC) Unadjusted Lengths (S)'!$H$16:$H$207)*($S$14='(BCBC) Unadjusted Lengths (S)'!$I$16:$I$207),0)),(MATCH($J31,'(BCBC) Unadjusted Lengths (S)'!$J$15:$Y$15,0)))</f>
        <v>#N/A</v>
      </c>
      <c r="T31" s="207"/>
      <c r="U31" s="541" t="str">
        <f t="array" ref="U31">INDEX('(BCBC) Unadjusted Lengths (W)'!$I$15:$X$32,(MATCH(1,('(I-1) General'!$H$18='(BCBC) Unadjusted Lengths (W)'!$G$15:$G$32)*($G31='(BCBC) Unadjusted Lengths (W)'!$H$15:$H$32),0)),(MATCH($J31,'(BCBC) Unadjusted Lengths (W)'!$I$14:$X$14,0)))</f>
        <v>#N/A</v>
      </c>
      <c r="V31" s="425" t="str">
        <f t="array" ref="V31">INDEX(L31:S31, MATCH(I31, $L$14:$S$14, 1)) +
((I31 - INDEX($L$14:$S$14, MATCH(I31, $L$14:$S$14, 1))) /
 (INDEX($L$14:$S$14, MATCH(I31, $L$14:$S$14, 1) + 1) - INDEX($L$14:$S$14, MATCH(I31, $L$14:$S$14, 1)))) *
(INDEX(L31:S31, MATCH(I31, $L$14:$S$14, 1) + 1) - INDEX(L31:S31, MATCH(I31, $L$14:$S$14, 1)))</f>
        <v>#N/A</v>
      </c>
      <c r="W31" s="7"/>
    </row>
    <row r="32" ht="18.75" hidden="1" customHeight="1">
      <c r="A32" s="7"/>
      <c r="B32" s="162"/>
      <c r="C32" s="7"/>
      <c r="D32" s="268" t="str">
        <f>'(I-3) Design &amp; Feedback'!D28</f>
        <v>Not Required</v>
      </c>
      <c r="E32" s="162"/>
      <c r="F32" s="7"/>
      <c r="G32" s="545" t="str">
        <f>'(I-3) Design &amp; Feedback'!G28</f>
        <v>R</v>
      </c>
      <c r="H32" s="462" t="str">
        <f>'(I-3) Design &amp; Feedback'!H28</f>
        <v/>
      </c>
      <c r="I32" s="542" t="str">
        <f>'(I-3) Design &amp; Feedback'!I28</f>
        <v>-</v>
      </c>
      <c r="J32" s="462" t="str">
        <f>'(I-3) Design &amp; Feedback'!J28</f>
        <v/>
      </c>
      <c r="K32" s="207"/>
      <c r="L32" s="429" t="str">
        <f t="array" ref="L32">INDEX('(BCBC) Unadjusted Lengths (S)'!$J$16:$Y$207,(MATCH(1,('(I-1) General'!$H$20='(BCBC) Unadjusted Lengths (S)'!$G$18:$G$207)*($G32='(BCBC) Unadjusted Lengths (S)'!$H$16:$H$207)*($L$14='(BCBC) Unadjusted Lengths (S)'!$I$16:$I$207),0)),(MATCH($J32,'(BCBC) Unadjusted Lengths (S)'!$J$15:$Y$15,0)))</f>
        <v>#N/A</v>
      </c>
      <c r="M32" s="429" t="str">
        <f t="array" ref="M32">INDEX('(BCBC) Unadjusted Lengths (S)'!$J$16:$Y$207,(MATCH(1,('(I-1) General'!$H$20='(BCBC) Unadjusted Lengths (S)'!$G$18:$G$207)*($G32='(BCBC) Unadjusted Lengths (S)'!$H$16:$H$207)*($M$14='(BCBC) Unadjusted Lengths (S)'!$I$16:$I$207),0)),(MATCH($J32,'(BCBC) Unadjusted Lengths (S)'!$J$15:$Y$15,0)))</f>
        <v>#N/A</v>
      </c>
      <c r="N32" s="429" t="str">
        <f t="array" ref="N32">INDEX('(BCBC) Unadjusted Lengths (S)'!$J$16:$Y$207,(MATCH(1,('(I-1) General'!$H$20='(BCBC) Unadjusted Lengths (S)'!$G$18:$G$206)*($G32='(BCBC) Unadjusted Lengths (S)'!$H$16:$H$207)*($N$14='(BCBC) Unadjusted Lengths (S)'!$I$16:$I$207),0)),(MATCH($J32,'(BCBC) Unadjusted Lengths (S)'!$J$15:$Y$15,0)))</f>
        <v>#N/A</v>
      </c>
      <c r="O32" s="429" t="str">
        <f t="array" ref="O32">INDEX('(BCBC) Unadjusted Lengths (S)'!$J$16:$Y$207,(MATCH(1,('(I-1) General'!$H$20='(BCBC) Unadjusted Lengths (S)'!$G$18:$G$207)*($G32='(BCBC) Unadjusted Lengths (S)'!$H$16:$H$207)*($O$14='(BCBC) Unadjusted Lengths (S)'!$I$16:$I$207),0)),(MATCH($J32,'(BCBC) Unadjusted Lengths (S)'!$J$15:$Y$15,0)))</f>
        <v>#N/A</v>
      </c>
      <c r="P32" s="429" t="str">
        <f t="array" ref="P32">INDEX('(BCBC) Unadjusted Lengths (S)'!$J$16:$Y$207,(MATCH(1,('(I-1) General'!$H$20='(BCBC) Unadjusted Lengths (S)'!$G$18:$G$207)*($G32='(BCBC) Unadjusted Lengths (S)'!$H$16:$H$207)*($P$14='(BCBC) Unadjusted Lengths (S)'!$I$16:$I$207),0)),(MATCH($J32,'(BCBC) Unadjusted Lengths (S)'!$J$15:$Y$15,0)))</f>
        <v>#N/A</v>
      </c>
      <c r="Q32" s="429" t="str">
        <f t="array" ref="Q32">INDEX('(BCBC) Unadjusted Lengths (S)'!$J$16:$Y$207,(MATCH(1,('(I-1) General'!$H$20='(BCBC) Unadjusted Lengths (S)'!$G$18:$G$207)*($G32='(BCBC) Unadjusted Lengths (S)'!$H$16:$H$207)*($Q$14='(BCBC) Unadjusted Lengths (S)'!$I$16:$I$207),0)),(MATCH($J32,'(BCBC) Unadjusted Lengths (S)'!$J$15:$Y$15,0)))</f>
        <v>#N/A</v>
      </c>
      <c r="R32" s="429" t="str">
        <f t="array" ref="R32">INDEX('(BCBC) Unadjusted Lengths (S)'!$J$16:$Y$207,(MATCH(1,('(I-1) General'!$H$20='(BCBC) Unadjusted Lengths (S)'!$G$18:$G$207)*($G32='(BCBC) Unadjusted Lengths (S)'!$H$16:$H$207)*($R$14='(BCBC) Unadjusted Lengths (S)'!$I$16:$I$207),0)),(MATCH($J32,'(BCBC) Unadjusted Lengths (S)'!$J$15:$Y$15,0)))</f>
        <v>#N/A</v>
      </c>
      <c r="S32" s="429" t="str">
        <f t="array" ref="S32">INDEX('(BCBC) Unadjusted Lengths (S)'!$J$16:$Y$207,(MATCH(1,('(I-1) General'!$H$20='(BCBC) Unadjusted Lengths (S)'!$G$18:$G$207)*($G32='(BCBC) Unadjusted Lengths (S)'!$H$16:$H$207)*($S$14='(BCBC) Unadjusted Lengths (S)'!$I$16:$I$207),0)),(MATCH($J32,'(BCBC) Unadjusted Lengths (S)'!$J$15:$Y$15,0)))</f>
        <v>#N/A</v>
      </c>
      <c r="T32" s="207"/>
      <c r="U32" s="541" t="str">
        <f t="array" ref="U32">INDEX('(BCBC) Unadjusted Lengths (W)'!$I$15:$X$32,(MATCH(1,('(I-1) General'!$H$18='(BCBC) Unadjusted Lengths (W)'!$G$15:$G$32)*($G32='(BCBC) Unadjusted Lengths (W)'!$H$15:$H$32),0)),(MATCH($J32,'(BCBC) Unadjusted Lengths (W)'!$I$14:$X$14,0)))</f>
        <v>#N/A</v>
      </c>
      <c r="V32" s="425" t="str">
        <f t="array" ref="V32">INDEX(L32:S32, MATCH(I32, $L$14:$S$14, 1)) +
((I32 - INDEX($L$14:$S$14, MATCH(I32, $L$14:$S$14, 1))) /
 (INDEX($L$14:$S$14, MATCH(I32, $L$14:$S$14, 1) + 1) - INDEX($L$14:$S$14, MATCH(I32, $L$14:$S$14, 1)))) *
(INDEX(L32:S32, MATCH(I32, $L$14:$S$14, 1) + 1) - INDEX(L32:S32, MATCH(I32, $L$14:$S$14, 1)))</f>
        <v>#N/A</v>
      </c>
      <c r="W32" s="7"/>
    </row>
    <row r="33" ht="18.75" hidden="1" customHeight="1">
      <c r="A33" s="7"/>
      <c r="B33" s="162"/>
      <c r="C33" s="7"/>
      <c r="D33" s="268" t="str">
        <f>'(I-3) Design &amp; Feedback'!D29</f>
        <v>Not Required</v>
      </c>
      <c r="E33" s="162"/>
      <c r="F33" s="7"/>
      <c r="G33" s="545" t="str">
        <f>'(I-3) Design &amp; Feedback'!G29</f>
        <v>R</v>
      </c>
      <c r="H33" s="462" t="str">
        <f>'(I-3) Design &amp; Feedback'!H29</f>
        <v/>
      </c>
      <c r="I33" s="542" t="str">
        <f>'(I-3) Design &amp; Feedback'!I29</f>
        <v>-</v>
      </c>
      <c r="J33" s="462" t="str">
        <f>'(I-3) Design &amp; Feedback'!J29</f>
        <v/>
      </c>
      <c r="K33" s="207"/>
      <c r="L33" s="429" t="str">
        <f t="array" ref="L33">INDEX('(BCBC) Unadjusted Lengths (S)'!$J$16:$Y$207,(MATCH(1,('(I-1) General'!$H$20='(BCBC) Unadjusted Lengths (S)'!$G$18:$G$207)*($G33='(BCBC) Unadjusted Lengths (S)'!$H$16:$H$207)*($L$14='(BCBC) Unadjusted Lengths (S)'!$I$16:$I$207),0)),(MATCH($J33,'(BCBC) Unadjusted Lengths (S)'!$J$15:$Y$15,0)))</f>
        <v>#N/A</v>
      </c>
      <c r="M33" s="429" t="str">
        <f t="array" ref="M33">INDEX('(BCBC) Unadjusted Lengths (S)'!$J$16:$Y$207,(MATCH(1,('(I-1) General'!$H$20='(BCBC) Unadjusted Lengths (S)'!$G$18:$G$207)*($G33='(BCBC) Unadjusted Lengths (S)'!$H$16:$H$207)*($M$14='(BCBC) Unadjusted Lengths (S)'!$I$16:$I$207),0)),(MATCH($J33,'(BCBC) Unadjusted Lengths (S)'!$J$15:$Y$15,0)))</f>
        <v>#N/A</v>
      </c>
      <c r="N33" s="429" t="str">
        <f t="array" ref="N33">INDEX('(BCBC) Unadjusted Lengths (S)'!$J$16:$Y$207,(MATCH(1,('(I-1) General'!$H$20='(BCBC) Unadjusted Lengths (S)'!$G$18:$G$206)*($G33='(BCBC) Unadjusted Lengths (S)'!$H$16:$H$207)*($N$14='(BCBC) Unadjusted Lengths (S)'!$I$16:$I$207),0)),(MATCH($J33,'(BCBC) Unadjusted Lengths (S)'!$J$15:$Y$15,0)))</f>
        <v>#N/A</v>
      </c>
      <c r="O33" s="429" t="str">
        <f t="array" ref="O33">INDEX('(BCBC) Unadjusted Lengths (S)'!$J$16:$Y$207,(MATCH(1,('(I-1) General'!$H$20='(BCBC) Unadjusted Lengths (S)'!$G$18:$G$207)*($G33='(BCBC) Unadjusted Lengths (S)'!$H$16:$H$207)*($O$14='(BCBC) Unadjusted Lengths (S)'!$I$16:$I$207),0)),(MATCH($J33,'(BCBC) Unadjusted Lengths (S)'!$J$15:$Y$15,0)))</f>
        <v>#N/A</v>
      </c>
      <c r="P33" s="429" t="str">
        <f t="array" ref="P33">INDEX('(BCBC) Unadjusted Lengths (S)'!$J$16:$Y$207,(MATCH(1,('(I-1) General'!$H$20='(BCBC) Unadjusted Lengths (S)'!$G$18:$G$207)*($G33='(BCBC) Unadjusted Lengths (S)'!$H$16:$H$207)*($P$14='(BCBC) Unadjusted Lengths (S)'!$I$16:$I$207),0)),(MATCH($J33,'(BCBC) Unadjusted Lengths (S)'!$J$15:$Y$15,0)))</f>
        <v>#N/A</v>
      </c>
      <c r="Q33" s="429" t="str">
        <f t="array" ref="Q33">INDEX('(BCBC) Unadjusted Lengths (S)'!$J$16:$Y$207,(MATCH(1,('(I-1) General'!$H$20='(BCBC) Unadjusted Lengths (S)'!$G$18:$G$207)*($G33='(BCBC) Unadjusted Lengths (S)'!$H$16:$H$207)*($Q$14='(BCBC) Unadjusted Lengths (S)'!$I$16:$I$207),0)),(MATCH($J33,'(BCBC) Unadjusted Lengths (S)'!$J$15:$Y$15,0)))</f>
        <v>#N/A</v>
      </c>
      <c r="R33" s="429" t="str">
        <f t="array" ref="R33">INDEX('(BCBC) Unadjusted Lengths (S)'!$J$16:$Y$207,(MATCH(1,('(I-1) General'!$H$20='(BCBC) Unadjusted Lengths (S)'!$G$18:$G$207)*($G33='(BCBC) Unadjusted Lengths (S)'!$H$16:$H$207)*($R$14='(BCBC) Unadjusted Lengths (S)'!$I$16:$I$207),0)),(MATCH($J33,'(BCBC) Unadjusted Lengths (S)'!$J$15:$Y$15,0)))</f>
        <v>#N/A</v>
      </c>
      <c r="S33" s="429" t="str">
        <f t="array" ref="S33">INDEX('(BCBC) Unadjusted Lengths (S)'!$J$16:$Y$207,(MATCH(1,('(I-1) General'!$H$20='(BCBC) Unadjusted Lengths (S)'!$G$18:$G$207)*($G33='(BCBC) Unadjusted Lengths (S)'!$H$16:$H$207)*($S$14='(BCBC) Unadjusted Lengths (S)'!$I$16:$I$207),0)),(MATCH($J33,'(BCBC) Unadjusted Lengths (S)'!$J$15:$Y$15,0)))</f>
        <v>#N/A</v>
      </c>
      <c r="T33" s="207"/>
      <c r="U33" s="541" t="str">
        <f t="array" ref="U33">INDEX('(BCBC) Unadjusted Lengths (W)'!$I$15:$X$32,(MATCH(1,('(I-1) General'!$H$18='(BCBC) Unadjusted Lengths (W)'!$G$15:$G$32)*($G33='(BCBC) Unadjusted Lengths (W)'!$H$15:$H$32),0)),(MATCH($J33,'(BCBC) Unadjusted Lengths (W)'!$I$14:$X$14,0)))</f>
        <v>#N/A</v>
      </c>
      <c r="V33" s="425" t="str">
        <f t="array" ref="V33">INDEX(L33:S33, MATCH(I33, $L$14:$S$14, 1)) +
((I33 - INDEX($L$14:$S$14, MATCH(I33, $L$14:$S$14, 1))) /
 (INDEX($L$14:$S$14, MATCH(I33, $L$14:$S$14, 1) + 1) - INDEX($L$14:$S$14, MATCH(I33, $L$14:$S$14, 1)))) *
(INDEX(L33:S33, MATCH(I33, $L$14:$S$14, 1) + 1) - INDEX(L33:S33, MATCH(I33, $L$14:$S$14, 1)))</f>
        <v>#N/A</v>
      </c>
      <c r="W33" s="7"/>
    </row>
    <row r="34" ht="18.75" hidden="1" customHeight="1">
      <c r="A34" s="7"/>
      <c r="B34" s="162"/>
      <c r="C34" s="7"/>
      <c r="D34" s="268" t="str">
        <f>'(I-3) Design &amp; Feedback'!D30</f>
        <v>Not Required</v>
      </c>
      <c r="E34" s="162"/>
      <c r="F34" s="7"/>
      <c r="G34" s="545" t="str">
        <f>'(I-3) Design &amp; Feedback'!G30</f>
        <v>R</v>
      </c>
      <c r="H34" s="462" t="str">
        <f>'(I-3) Design &amp; Feedback'!H30</f>
        <v/>
      </c>
      <c r="I34" s="542" t="str">
        <f>'(I-3) Design &amp; Feedback'!I30</f>
        <v>-</v>
      </c>
      <c r="J34" s="462" t="str">
        <f>'(I-3) Design &amp; Feedback'!J30</f>
        <v/>
      </c>
      <c r="K34" s="207"/>
      <c r="L34" s="429" t="str">
        <f t="array" ref="L34">INDEX('(BCBC) Unadjusted Lengths (S)'!$J$16:$Y$207,(MATCH(1,('(I-1) General'!$H$20='(BCBC) Unadjusted Lengths (S)'!$G$18:$G$207)*($G34='(BCBC) Unadjusted Lengths (S)'!$H$16:$H$207)*($L$14='(BCBC) Unadjusted Lengths (S)'!$I$16:$I$207),0)),(MATCH($J34,'(BCBC) Unadjusted Lengths (S)'!$J$15:$Y$15,0)))</f>
        <v>#N/A</v>
      </c>
      <c r="M34" s="429" t="str">
        <f t="array" ref="M34">INDEX('(BCBC) Unadjusted Lengths (S)'!$J$16:$Y$207,(MATCH(1,('(I-1) General'!$H$20='(BCBC) Unadjusted Lengths (S)'!$G$18:$G$207)*($G34='(BCBC) Unadjusted Lengths (S)'!$H$16:$H$207)*($M$14='(BCBC) Unadjusted Lengths (S)'!$I$16:$I$207),0)),(MATCH($J34,'(BCBC) Unadjusted Lengths (S)'!$J$15:$Y$15,0)))</f>
        <v>#N/A</v>
      </c>
      <c r="N34" s="429" t="str">
        <f t="array" ref="N34">INDEX('(BCBC) Unadjusted Lengths (S)'!$J$16:$Y$207,(MATCH(1,('(I-1) General'!$H$20='(BCBC) Unadjusted Lengths (S)'!$G$18:$G$206)*($G34='(BCBC) Unadjusted Lengths (S)'!$H$16:$H$207)*($N$14='(BCBC) Unadjusted Lengths (S)'!$I$16:$I$207),0)),(MATCH($J34,'(BCBC) Unadjusted Lengths (S)'!$J$15:$Y$15,0)))</f>
        <v>#N/A</v>
      </c>
      <c r="O34" s="429" t="str">
        <f t="array" ref="O34">INDEX('(BCBC) Unadjusted Lengths (S)'!$J$16:$Y$207,(MATCH(1,('(I-1) General'!$H$20='(BCBC) Unadjusted Lengths (S)'!$G$18:$G$207)*($G34='(BCBC) Unadjusted Lengths (S)'!$H$16:$H$207)*($O$14='(BCBC) Unadjusted Lengths (S)'!$I$16:$I$207),0)),(MATCH($J34,'(BCBC) Unadjusted Lengths (S)'!$J$15:$Y$15,0)))</f>
        <v>#N/A</v>
      </c>
      <c r="P34" s="429" t="str">
        <f t="array" ref="P34">INDEX('(BCBC) Unadjusted Lengths (S)'!$J$16:$Y$207,(MATCH(1,('(I-1) General'!$H$20='(BCBC) Unadjusted Lengths (S)'!$G$18:$G$207)*($G34='(BCBC) Unadjusted Lengths (S)'!$H$16:$H$207)*($P$14='(BCBC) Unadjusted Lengths (S)'!$I$16:$I$207),0)),(MATCH($J34,'(BCBC) Unadjusted Lengths (S)'!$J$15:$Y$15,0)))</f>
        <v>#N/A</v>
      </c>
      <c r="Q34" s="429" t="str">
        <f t="array" ref="Q34">INDEX('(BCBC) Unadjusted Lengths (S)'!$J$16:$Y$207,(MATCH(1,('(I-1) General'!$H$20='(BCBC) Unadjusted Lengths (S)'!$G$18:$G$207)*($G34='(BCBC) Unadjusted Lengths (S)'!$H$16:$H$207)*($Q$14='(BCBC) Unadjusted Lengths (S)'!$I$16:$I$207),0)),(MATCH($J34,'(BCBC) Unadjusted Lengths (S)'!$J$15:$Y$15,0)))</f>
        <v>#N/A</v>
      </c>
      <c r="R34" s="429" t="str">
        <f t="array" ref="R34">INDEX('(BCBC) Unadjusted Lengths (S)'!$J$16:$Y$207,(MATCH(1,('(I-1) General'!$H$20='(BCBC) Unadjusted Lengths (S)'!$G$18:$G$207)*($G34='(BCBC) Unadjusted Lengths (S)'!$H$16:$H$207)*($R$14='(BCBC) Unadjusted Lengths (S)'!$I$16:$I$207),0)),(MATCH($J34,'(BCBC) Unadjusted Lengths (S)'!$J$15:$Y$15,0)))</f>
        <v>#N/A</v>
      </c>
      <c r="S34" s="429" t="str">
        <f t="array" ref="S34">INDEX('(BCBC) Unadjusted Lengths (S)'!$J$16:$Y$207,(MATCH(1,('(I-1) General'!$H$20='(BCBC) Unadjusted Lengths (S)'!$G$18:$G$207)*($G34='(BCBC) Unadjusted Lengths (S)'!$H$16:$H$207)*($S$14='(BCBC) Unadjusted Lengths (S)'!$I$16:$I$207),0)),(MATCH($J34,'(BCBC) Unadjusted Lengths (S)'!$J$15:$Y$15,0)))</f>
        <v>#N/A</v>
      </c>
      <c r="T34" s="207"/>
      <c r="U34" s="541" t="str">
        <f t="array" ref="U34">INDEX('(BCBC) Unadjusted Lengths (W)'!$I$15:$X$32,(MATCH(1,('(I-1) General'!$H$18='(BCBC) Unadjusted Lengths (W)'!$G$15:$G$32)*($G34='(BCBC) Unadjusted Lengths (W)'!$H$15:$H$32),0)),(MATCH($J34,'(BCBC) Unadjusted Lengths (W)'!$I$14:$X$14,0)))</f>
        <v>#N/A</v>
      </c>
      <c r="V34" s="425" t="str">
        <f t="array" ref="V34">INDEX(L34:S34, MATCH(I34, $L$14:$S$14, 1)) +
((I34 - INDEX($L$14:$S$14, MATCH(I34, $L$14:$S$14, 1))) /
 (INDEX($L$14:$S$14, MATCH(I34, $L$14:$S$14, 1) + 1) - INDEX($L$14:$S$14, MATCH(I34, $L$14:$S$14, 1)))) *
(INDEX(L34:S34, MATCH(I34, $L$14:$S$14, 1) + 1) - INDEX(L34:S34, MATCH(I34, $L$14:$S$14, 1)))</f>
        <v>#N/A</v>
      </c>
      <c r="W34" s="7"/>
    </row>
    <row r="35" ht="18.75" customHeight="1">
      <c r="A35" s="7"/>
      <c r="B35" s="162"/>
      <c r="C35" s="7"/>
      <c r="D35" s="268" t="str">
        <f>'(I-3) Design &amp; Feedback'!D31</f>
        <v>Required</v>
      </c>
      <c r="E35" s="162"/>
      <c r="F35" s="7"/>
      <c r="G35" s="546" t="str">
        <f>'(I-3) Design &amp; Feedback'!G31</f>
        <v>R+1F</v>
      </c>
      <c r="H35" s="434">
        <f>'(I-3) Design &amp; Feedback'!H31</f>
        <v>1</v>
      </c>
      <c r="I35" s="433">
        <f>'(I-3) Design &amp; Feedback'!I31</f>
        <v>18.6182</v>
      </c>
      <c r="J35" s="434" t="str">
        <f>'(I-3) Design &amp; Feedback'!J31</f>
        <v>WSP-A</v>
      </c>
      <c r="K35" s="207"/>
      <c r="L35" s="429">
        <f t="array" ref="L35">INDEX('(BCBC) Unadjusted Lengths (S)'!$J$16:$Y$207,(MATCH(1,('(I-1) General'!$H$20='(BCBC) Unadjusted Lengths (S)'!$G$18:$G$207)*($G35='(BCBC) Unadjusted Lengths (S)'!$H$16:$H$207)*($L$14='(BCBC) Unadjusted Lengths (S)'!$I$16:$I$207),0)),(MATCH($J35,'(BCBC) Unadjusted Lengths (S)'!$J$15:$Y$15,0)))</f>
        <v>0.52</v>
      </c>
      <c r="M35" s="429">
        <f t="array" ref="M35">INDEX('(BCBC) Unadjusted Lengths (S)'!$J$16:$Y$207,(MATCH(1,('(I-1) General'!$H$20='(BCBC) Unadjusted Lengths (S)'!$G$18:$G$207)*($G35='(BCBC) Unadjusted Lengths (S)'!$H$16:$H$207)*($M$14='(BCBC) Unadjusted Lengths (S)'!$I$16:$I$207),0)),(MATCH($J35,'(BCBC) Unadjusted Lengths (S)'!$J$15:$Y$15,0)))</f>
        <v>0.52</v>
      </c>
      <c r="N35" s="429">
        <f t="array" ref="N35">INDEX('(BCBC) Unadjusted Lengths (S)'!$J$16:$Y$207,(MATCH(1,('(I-1) General'!$H$20='(BCBC) Unadjusted Lengths (S)'!$G$18:$G$206)*($G35='(BCBC) Unadjusted Lengths (S)'!$H$16:$H$207)*($N$14='(BCBC) Unadjusted Lengths (S)'!$I$16:$I$207),0)),(MATCH($J35,'(BCBC) Unadjusted Lengths (S)'!$J$15:$Y$15,0)))</f>
        <v>0.86</v>
      </c>
      <c r="O35" s="429">
        <f t="array" ref="O35">INDEX('(BCBC) Unadjusted Lengths (S)'!$J$16:$Y$207,(MATCH(1,('(I-1) General'!$H$20='(BCBC) Unadjusted Lengths (S)'!$G$18:$G$207)*($G35='(BCBC) Unadjusted Lengths (S)'!$H$16:$H$207)*($O$14='(BCBC) Unadjusted Lengths (S)'!$I$16:$I$207),0)),(MATCH($J35,'(BCBC) Unadjusted Lengths (S)'!$J$15:$Y$15,0)))</f>
        <v>1.2</v>
      </c>
      <c r="P35" s="429">
        <f t="array" ref="P35">INDEX('(BCBC) Unadjusted Lengths (S)'!$J$16:$Y$207,(MATCH(1,('(I-1) General'!$H$20='(BCBC) Unadjusted Lengths (S)'!$G$18:$G$207)*($G35='(BCBC) Unadjusted Lengths (S)'!$H$16:$H$207)*($P$14='(BCBC) Unadjusted Lengths (S)'!$I$16:$I$207),0)),(MATCH($J35,'(BCBC) Unadjusted Lengths (S)'!$J$15:$Y$15,0)))</f>
        <v>1.55</v>
      </c>
      <c r="Q35" s="429">
        <f t="array" ref="Q35">INDEX('(BCBC) Unadjusted Lengths (S)'!$J$16:$Y$207,(MATCH(1,('(I-1) General'!$H$20='(BCBC) Unadjusted Lengths (S)'!$G$18:$G$207)*($G35='(BCBC) Unadjusted Lengths (S)'!$H$16:$H$207)*($Q$14='(BCBC) Unadjusted Lengths (S)'!$I$16:$I$207),0)),(MATCH($J35,'(BCBC) Unadjusted Lengths (S)'!$J$15:$Y$15,0)))</f>
        <v>1.89</v>
      </c>
      <c r="R35" s="429">
        <f t="array" ref="R35">INDEX('(BCBC) Unadjusted Lengths (S)'!$J$16:$Y$207,(MATCH(1,('(I-1) General'!$H$20='(BCBC) Unadjusted Lengths (S)'!$G$18:$G$207)*($G35='(BCBC) Unadjusted Lengths (S)'!$H$16:$H$207)*($R$14='(BCBC) Unadjusted Lengths (S)'!$I$16:$I$207),0)),(MATCH($J35,'(BCBC) Unadjusted Lengths (S)'!$J$15:$Y$15,0)))</f>
        <v>2.25</v>
      </c>
      <c r="S35" s="429">
        <f t="array" ref="S35">INDEX('(BCBC) Unadjusted Lengths (S)'!$J$16:$Y$207,(MATCH(1,('(I-1) General'!$H$20='(BCBC) Unadjusted Lengths (S)'!$G$18:$G$207)*($G35='(BCBC) Unadjusted Lengths (S)'!$H$16:$H$207)*($S$14='(BCBC) Unadjusted Lengths (S)'!$I$16:$I$207),0)),(MATCH($J35,'(BCBC) Unadjusted Lengths (S)'!$J$15:$Y$15,0)))</f>
        <v>2.281975172</v>
      </c>
      <c r="T35" s="207"/>
      <c r="U35" s="541">
        <f t="array" ref="U35">INDEX('(BCBC) Unadjusted Lengths (W)'!$I$15:$X$32,(MATCH(1,('(I-1) General'!$H$18='(BCBC) Unadjusted Lengths (W)'!$G$15:$G$32)*($G35='(BCBC) Unadjusted Lengths (W)'!$H$15:$H$32),0)),(MATCH($J35,'(BCBC) Unadjusted Lengths (W)'!$I$14:$X$14,0)))</f>
        <v>3.14</v>
      </c>
      <c r="V35" s="425">
        <f t="array" ref="V35">INDEX(L35:S35, MATCH(I35, $L$14:$S$14, 1)) +
((I35 - INDEX($L$14:$S$14, MATCH(I35, $L$14:$S$14, 1))) /
 (INDEX($L$14:$S$14, MATCH(I35, $L$14:$S$14, 1) + 1) - INDEX($L$14:$S$14, MATCH(I35, $L$14:$S$14, 1)))) *
(INDEX(L35:S35, MATCH(I35, $L$14:$S$14, 1) + 1) - INDEX(L35:S35, MATCH(I35, $L$14:$S$14, 1)))</f>
        <v>2.281874999</v>
      </c>
      <c r="W35" s="7"/>
    </row>
    <row r="36" ht="18.75" customHeight="1">
      <c r="A36" s="7"/>
      <c r="B36" s="162"/>
      <c r="C36" s="7"/>
      <c r="D36" s="268" t="str">
        <f>'(I-3) Design &amp; Feedback'!D32</f>
        <v>Required</v>
      </c>
      <c r="E36" s="162"/>
      <c r="F36" s="7"/>
      <c r="G36" s="546" t="str">
        <f>'(I-3) Design &amp; Feedback'!G32</f>
        <v>R+1F</v>
      </c>
      <c r="H36" s="434">
        <f>'(I-3) Design &amp; Feedback'!H32</f>
        <v>2</v>
      </c>
      <c r="I36" s="433">
        <f>'(I-3) Design &amp; Feedback'!I32</f>
        <v>18.6182</v>
      </c>
      <c r="J36" s="434" t="str">
        <f>'(I-3) Design &amp; Feedback'!J32</f>
        <v>WSP-A</v>
      </c>
      <c r="K36" s="207"/>
      <c r="L36" s="429">
        <f t="array" ref="L36">INDEX('(BCBC) Unadjusted Lengths (S)'!$J$16:$Y$207,(MATCH(1,('(I-1) General'!$H$20='(BCBC) Unadjusted Lengths (S)'!$G$18:$G$207)*($G36='(BCBC) Unadjusted Lengths (S)'!$H$16:$H$207)*($L$14='(BCBC) Unadjusted Lengths (S)'!$I$16:$I$207),0)),(MATCH($J36,'(BCBC) Unadjusted Lengths (S)'!$J$15:$Y$15,0)))</f>
        <v>0.52</v>
      </c>
      <c r="M36" s="429">
        <f t="array" ref="M36">INDEX('(BCBC) Unadjusted Lengths (S)'!$J$16:$Y$207,(MATCH(1,('(I-1) General'!$H$20='(BCBC) Unadjusted Lengths (S)'!$G$18:$G$207)*($G36='(BCBC) Unadjusted Lengths (S)'!$H$16:$H$207)*($M$14='(BCBC) Unadjusted Lengths (S)'!$I$16:$I$207),0)),(MATCH($J36,'(BCBC) Unadjusted Lengths (S)'!$J$15:$Y$15,0)))</f>
        <v>0.52</v>
      </c>
      <c r="N36" s="429">
        <f t="array" ref="N36">INDEX('(BCBC) Unadjusted Lengths (S)'!$J$16:$Y$207,(MATCH(1,('(I-1) General'!$H$20='(BCBC) Unadjusted Lengths (S)'!$G$18:$G$206)*($G36='(BCBC) Unadjusted Lengths (S)'!$H$16:$H$207)*($N$14='(BCBC) Unadjusted Lengths (S)'!$I$16:$I$207),0)),(MATCH($J36,'(BCBC) Unadjusted Lengths (S)'!$J$15:$Y$15,0)))</f>
        <v>0.86</v>
      </c>
      <c r="O36" s="429">
        <f t="array" ref="O36">INDEX('(BCBC) Unadjusted Lengths (S)'!$J$16:$Y$207,(MATCH(1,('(I-1) General'!$H$20='(BCBC) Unadjusted Lengths (S)'!$G$18:$G$207)*($G36='(BCBC) Unadjusted Lengths (S)'!$H$16:$H$207)*($O$14='(BCBC) Unadjusted Lengths (S)'!$I$16:$I$207),0)),(MATCH($J36,'(BCBC) Unadjusted Lengths (S)'!$J$15:$Y$15,0)))</f>
        <v>1.2</v>
      </c>
      <c r="P36" s="429">
        <f t="array" ref="P36">INDEX('(BCBC) Unadjusted Lengths (S)'!$J$16:$Y$207,(MATCH(1,('(I-1) General'!$H$20='(BCBC) Unadjusted Lengths (S)'!$G$18:$G$207)*($G36='(BCBC) Unadjusted Lengths (S)'!$H$16:$H$207)*($P$14='(BCBC) Unadjusted Lengths (S)'!$I$16:$I$207),0)),(MATCH($J36,'(BCBC) Unadjusted Lengths (S)'!$J$15:$Y$15,0)))</f>
        <v>1.55</v>
      </c>
      <c r="Q36" s="429">
        <f t="array" ref="Q36">INDEX('(BCBC) Unadjusted Lengths (S)'!$J$16:$Y$207,(MATCH(1,('(I-1) General'!$H$20='(BCBC) Unadjusted Lengths (S)'!$G$18:$G$207)*($G36='(BCBC) Unadjusted Lengths (S)'!$H$16:$H$207)*($Q$14='(BCBC) Unadjusted Lengths (S)'!$I$16:$I$207),0)),(MATCH($J36,'(BCBC) Unadjusted Lengths (S)'!$J$15:$Y$15,0)))</f>
        <v>1.89</v>
      </c>
      <c r="R36" s="429">
        <f t="array" ref="R36">INDEX('(BCBC) Unadjusted Lengths (S)'!$J$16:$Y$207,(MATCH(1,('(I-1) General'!$H$20='(BCBC) Unadjusted Lengths (S)'!$G$18:$G$207)*($G36='(BCBC) Unadjusted Lengths (S)'!$H$16:$H$207)*($R$14='(BCBC) Unadjusted Lengths (S)'!$I$16:$I$207),0)),(MATCH($J36,'(BCBC) Unadjusted Lengths (S)'!$J$15:$Y$15,0)))</f>
        <v>2.25</v>
      </c>
      <c r="S36" s="429">
        <f t="array" ref="S36">INDEX('(BCBC) Unadjusted Lengths (S)'!$J$16:$Y$207,(MATCH(1,('(I-1) General'!$H$20='(BCBC) Unadjusted Lengths (S)'!$G$18:$G$207)*($G36='(BCBC) Unadjusted Lengths (S)'!$H$16:$H$207)*($S$14='(BCBC) Unadjusted Lengths (S)'!$I$16:$I$207),0)),(MATCH($J36,'(BCBC) Unadjusted Lengths (S)'!$J$15:$Y$15,0)))</f>
        <v>2.281975172</v>
      </c>
      <c r="T36" s="207"/>
      <c r="U36" s="541">
        <f t="array" ref="U36">INDEX('(BCBC) Unadjusted Lengths (W)'!$I$15:$X$32,(MATCH(1,('(I-1) General'!$H$18='(BCBC) Unadjusted Lengths (W)'!$G$15:$G$32)*($G36='(BCBC) Unadjusted Lengths (W)'!$H$15:$H$32),0)),(MATCH($J36,'(BCBC) Unadjusted Lengths (W)'!$I$14:$X$14,0)))</f>
        <v>3.14</v>
      </c>
      <c r="V36" s="425">
        <f t="array" ref="V36">INDEX(L36:S36, MATCH(I36, $L$14:$S$14, 1)) +
((I36 - INDEX($L$14:$S$14, MATCH(I36, $L$14:$S$14, 1))) /
 (INDEX($L$14:$S$14, MATCH(I36, $L$14:$S$14, 1) + 1) - INDEX($L$14:$S$14, MATCH(I36, $L$14:$S$14, 1)))) *
(INDEX(L36:S36, MATCH(I36, $L$14:$S$14, 1) + 1) - INDEX(L36:S36, MATCH(I36, $L$14:$S$14, 1)))</f>
        <v>2.281874999</v>
      </c>
      <c r="W36" s="7"/>
    </row>
    <row r="37" ht="18.75" customHeight="1">
      <c r="A37" s="7"/>
      <c r="B37" s="162"/>
      <c r="C37" s="7"/>
      <c r="D37" s="268" t="str">
        <f>'(I-3) Design &amp; Feedback'!D33</f>
        <v>Required</v>
      </c>
      <c r="E37" s="162"/>
      <c r="F37" s="7"/>
      <c r="G37" s="546" t="str">
        <f>'(I-3) Design &amp; Feedback'!G33</f>
        <v>R+1F</v>
      </c>
      <c r="H37" s="434">
        <f>'(I-3) Design &amp; Feedback'!H33</f>
        <v>3</v>
      </c>
      <c r="I37" s="433">
        <f>'(I-3) Design &amp; Feedback'!I33</f>
        <v>18.6182</v>
      </c>
      <c r="J37" s="434" t="str">
        <f>'(I-3) Design &amp; Feedback'!J33</f>
        <v>WSP-A</v>
      </c>
      <c r="K37" s="207"/>
      <c r="L37" s="429">
        <f t="array" ref="L37">INDEX('(BCBC) Unadjusted Lengths (S)'!$J$16:$Y$207,(MATCH(1,('(I-1) General'!$H$20='(BCBC) Unadjusted Lengths (S)'!$G$18:$G$207)*($G37='(BCBC) Unadjusted Lengths (S)'!$H$16:$H$207)*($L$14='(BCBC) Unadjusted Lengths (S)'!$I$16:$I$207),0)),(MATCH($J37,'(BCBC) Unadjusted Lengths (S)'!$J$15:$Y$15,0)))</f>
        <v>0.52</v>
      </c>
      <c r="M37" s="429">
        <f t="array" ref="M37">INDEX('(BCBC) Unadjusted Lengths (S)'!$J$16:$Y$207,(MATCH(1,('(I-1) General'!$H$20='(BCBC) Unadjusted Lengths (S)'!$G$18:$G$207)*($G37='(BCBC) Unadjusted Lengths (S)'!$H$16:$H$207)*($M$14='(BCBC) Unadjusted Lengths (S)'!$I$16:$I$207),0)),(MATCH($J37,'(BCBC) Unadjusted Lengths (S)'!$J$15:$Y$15,0)))</f>
        <v>0.52</v>
      </c>
      <c r="N37" s="429">
        <f t="array" ref="N37">INDEX('(BCBC) Unadjusted Lengths (S)'!$J$16:$Y$207,(MATCH(1,('(I-1) General'!$H$20='(BCBC) Unadjusted Lengths (S)'!$G$18:$G$206)*($G37='(BCBC) Unadjusted Lengths (S)'!$H$16:$H$207)*($N$14='(BCBC) Unadjusted Lengths (S)'!$I$16:$I$207),0)),(MATCH($J37,'(BCBC) Unadjusted Lengths (S)'!$J$15:$Y$15,0)))</f>
        <v>0.86</v>
      </c>
      <c r="O37" s="429">
        <f t="array" ref="O37">INDEX('(BCBC) Unadjusted Lengths (S)'!$J$16:$Y$207,(MATCH(1,('(I-1) General'!$H$20='(BCBC) Unadjusted Lengths (S)'!$G$18:$G$207)*($G37='(BCBC) Unadjusted Lengths (S)'!$H$16:$H$207)*($O$14='(BCBC) Unadjusted Lengths (S)'!$I$16:$I$207),0)),(MATCH($J37,'(BCBC) Unadjusted Lengths (S)'!$J$15:$Y$15,0)))</f>
        <v>1.2</v>
      </c>
      <c r="P37" s="429">
        <f t="array" ref="P37">INDEX('(BCBC) Unadjusted Lengths (S)'!$J$16:$Y$207,(MATCH(1,('(I-1) General'!$H$20='(BCBC) Unadjusted Lengths (S)'!$G$18:$G$207)*($G37='(BCBC) Unadjusted Lengths (S)'!$H$16:$H$207)*($P$14='(BCBC) Unadjusted Lengths (S)'!$I$16:$I$207),0)),(MATCH($J37,'(BCBC) Unadjusted Lengths (S)'!$J$15:$Y$15,0)))</f>
        <v>1.55</v>
      </c>
      <c r="Q37" s="429">
        <f t="array" ref="Q37">INDEX('(BCBC) Unadjusted Lengths (S)'!$J$16:$Y$207,(MATCH(1,('(I-1) General'!$H$20='(BCBC) Unadjusted Lengths (S)'!$G$18:$G$207)*($G37='(BCBC) Unadjusted Lengths (S)'!$H$16:$H$207)*($Q$14='(BCBC) Unadjusted Lengths (S)'!$I$16:$I$207),0)),(MATCH($J37,'(BCBC) Unadjusted Lengths (S)'!$J$15:$Y$15,0)))</f>
        <v>1.89</v>
      </c>
      <c r="R37" s="429">
        <f t="array" ref="R37">INDEX('(BCBC) Unadjusted Lengths (S)'!$J$16:$Y$207,(MATCH(1,('(I-1) General'!$H$20='(BCBC) Unadjusted Lengths (S)'!$G$18:$G$207)*($G37='(BCBC) Unadjusted Lengths (S)'!$H$16:$H$207)*($R$14='(BCBC) Unadjusted Lengths (S)'!$I$16:$I$207),0)),(MATCH($J37,'(BCBC) Unadjusted Lengths (S)'!$J$15:$Y$15,0)))</f>
        <v>2.25</v>
      </c>
      <c r="S37" s="429">
        <f t="array" ref="S37">INDEX('(BCBC) Unadjusted Lengths (S)'!$J$16:$Y$207,(MATCH(1,('(I-1) General'!$H$20='(BCBC) Unadjusted Lengths (S)'!$G$18:$G$207)*($G37='(BCBC) Unadjusted Lengths (S)'!$H$16:$H$207)*($S$14='(BCBC) Unadjusted Lengths (S)'!$I$16:$I$207),0)),(MATCH($J37,'(BCBC) Unadjusted Lengths (S)'!$J$15:$Y$15,0)))</f>
        <v>2.281975172</v>
      </c>
      <c r="T37" s="207"/>
      <c r="U37" s="541">
        <f t="array" ref="U37">INDEX('(BCBC) Unadjusted Lengths (W)'!$I$15:$X$32,(MATCH(1,('(I-1) General'!$H$18='(BCBC) Unadjusted Lengths (W)'!$G$15:$G$32)*($G37='(BCBC) Unadjusted Lengths (W)'!$H$15:$H$32),0)),(MATCH($J37,'(BCBC) Unadjusted Lengths (W)'!$I$14:$X$14,0)))</f>
        <v>3.14</v>
      </c>
      <c r="V37" s="425">
        <f t="array" ref="V37">INDEX(L37:S37, MATCH(I37, $L$14:$S$14, 1)) +
((I37 - INDEX($L$14:$S$14, MATCH(I37, $L$14:$S$14, 1))) /
 (INDEX($L$14:$S$14, MATCH(I37, $L$14:$S$14, 1) + 1) - INDEX($L$14:$S$14, MATCH(I37, $L$14:$S$14, 1)))) *
(INDEX(L37:S37, MATCH(I37, $L$14:$S$14, 1) + 1) - INDEX(L37:S37, MATCH(I37, $L$14:$S$14, 1)))</f>
        <v>2.281874999</v>
      </c>
      <c r="W37" s="7"/>
    </row>
    <row r="38" ht="18.75" customHeight="1">
      <c r="A38" s="7"/>
      <c r="B38" s="162"/>
      <c r="C38" s="7"/>
      <c r="D38" s="268" t="str">
        <f>'(I-3) Design &amp; Feedback'!D34</f>
        <v>Required</v>
      </c>
      <c r="E38" s="162"/>
      <c r="F38" s="7"/>
      <c r="G38" s="546" t="str">
        <f>'(I-3) Design &amp; Feedback'!G34</f>
        <v>R+1F</v>
      </c>
      <c r="H38" s="434">
        <f>'(I-3) Design &amp; Feedback'!H34</f>
        <v>4</v>
      </c>
      <c r="I38" s="433">
        <f>'(I-3) Design &amp; Feedback'!I34</f>
        <v>18.6182</v>
      </c>
      <c r="J38" s="434" t="str">
        <f>'(I-3) Design &amp; Feedback'!J34</f>
        <v>WSP-A</v>
      </c>
      <c r="K38" s="207"/>
      <c r="L38" s="429">
        <f t="array" ref="L38">INDEX('(BCBC) Unadjusted Lengths (S)'!$J$16:$Y$207,(MATCH(1,('(I-1) General'!$H$20='(BCBC) Unadjusted Lengths (S)'!$G$18:$G$207)*($G38='(BCBC) Unadjusted Lengths (S)'!$H$16:$H$207)*($L$14='(BCBC) Unadjusted Lengths (S)'!$I$16:$I$207),0)),(MATCH($J38,'(BCBC) Unadjusted Lengths (S)'!$J$15:$Y$15,0)))</f>
        <v>0.52</v>
      </c>
      <c r="M38" s="429">
        <f t="array" ref="M38">INDEX('(BCBC) Unadjusted Lengths (S)'!$J$16:$Y$207,(MATCH(1,('(I-1) General'!$H$20='(BCBC) Unadjusted Lengths (S)'!$G$18:$G$207)*($G38='(BCBC) Unadjusted Lengths (S)'!$H$16:$H$207)*($M$14='(BCBC) Unadjusted Lengths (S)'!$I$16:$I$207),0)),(MATCH($J38,'(BCBC) Unadjusted Lengths (S)'!$J$15:$Y$15,0)))</f>
        <v>0.52</v>
      </c>
      <c r="N38" s="429">
        <f t="array" ref="N38">INDEX('(BCBC) Unadjusted Lengths (S)'!$J$16:$Y$207,(MATCH(1,('(I-1) General'!$H$20='(BCBC) Unadjusted Lengths (S)'!$G$18:$G$206)*($G38='(BCBC) Unadjusted Lengths (S)'!$H$16:$H$207)*($N$14='(BCBC) Unadjusted Lengths (S)'!$I$16:$I$207),0)),(MATCH($J38,'(BCBC) Unadjusted Lengths (S)'!$J$15:$Y$15,0)))</f>
        <v>0.86</v>
      </c>
      <c r="O38" s="429">
        <f t="array" ref="O38">INDEX('(BCBC) Unadjusted Lengths (S)'!$J$16:$Y$207,(MATCH(1,('(I-1) General'!$H$20='(BCBC) Unadjusted Lengths (S)'!$G$18:$G$207)*($G38='(BCBC) Unadjusted Lengths (S)'!$H$16:$H$207)*($O$14='(BCBC) Unadjusted Lengths (S)'!$I$16:$I$207),0)),(MATCH($J38,'(BCBC) Unadjusted Lengths (S)'!$J$15:$Y$15,0)))</f>
        <v>1.2</v>
      </c>
      <c r="P38" s="429">
        <f t="array" ref="P38">INDEX('(BCBC) Unadjusted Lengths (S)'!$J$16:$Y$207,(MATCH(1,('(I-1) General'!$H$20='(BCBC) Unadjusted Lengths (S)'!$G$18:$G$207)*($G38='(BCBC) Unadjusted Lengths (S)'!$H$16:$H$207)*($P$14='(BCBC) Unadjusted Lengths (S)'!$I$16:$I$207),0)),(MATCH($J38,'(BCBC) Unadjusted Lengths (S)'!$J$15:$Y$15,0)))</f>
        <v>1.55</v>
      </c>
      <c r="Q38" s="429">
        <f t="array" ref="Q38">INDEX('(BCBC) Unadjusted Lengths (S)'!$J$16:$Y$207,(MATCH(1,('(I-1) General'!$H$20='(BCBC) Unadjusted Lengths (S)'!$G$18:$G$207)*($G38='(BCBC) Unadjusted Lengths (S)'!$H$16:$H$207)*($Q$14='(BCBC) Unadjusted Lengths (S)'!$I$16:$I$207),0)),(MATCH($J38,'(BCBC) Unadjusted Lengths (S)'!$J$15:$Y$15,0)))</f>
        <v>1.89</v>
      </c>
      <c r="R38" s="429">
        <f t="array" ref="R38">INDEX('(BCBC) Unadjusted Lengths (S)'!$J$16:$Y$207,(MATCH(1,('(I-1) General'!$H$20='(BCBC) Unadjusted Lengths (S)'!$G$18:$G$207)*($G38='(BCBC) Unadjusted Lengths (S)'!$H$16:$H$207)*($R$14='(BCBC) Unadjusted Lengths (S)'!$I$16:$I$207),0)),(MATCH($J38,'(BCBC) Unadjusted Lengths (S)'!$J$15:$Y$15,0)))</f>
        <v>2.25</v>
      </c>
      <c r="S38" s="429">
        <f t="array" ref="S38">INDEX('(BCBC) Unadjusted Lengths (S)'!$J$16:$Y$207,(MATCH(1,('(I-1) General'!$H$20='(BCBC) Unadjusted Lengths (S)'!$G$18:$G$207)*($G38='(BCBC) Unadjusted Lengths (S)'!$H$16:$H$207)*($S$14='(BCBC) Unadjusted Lengths (S)'!$I$16:$I$207),0)),(MATCH($J38,'(BCBC) Unadjusted Lengths (S)'!$J$15:$Y$15,0)))</f>
        <v>2.281975172</v>
      </c>
      <c r="T38" s="207"/>
      <c r="U38" s="541">
        <f t="array" ref="U38">INDEX('(BCBC) Unadjusted Lengths (W)'!$I$15:$X$32,(MATCH(1,('(I-1) General'!$H$18='(BCBC) Unadjusted Lengths (W)'!$G$15:$G$32)*($G38='(BCBC) Unadjusted Lengths (W)'!$H$15:$H$32),0)),(MATCH($J38,'(BCBC) Unadjusted Lengths (W)'!$I$14:$X$14,0)))</f>
        <v>3.14</v>
      </c>
      <c r="V38" s="425">
        <f t="array" ref="V38">INDEX(L38:S38, MATCH(I38, $L$14:$S$14, 1)) +
((I38 - INDEX($L$14:$S$14, MATCH(I38, $L$14:$S$14, 1))) /
 (INDEX($L$14:$S$14, MATCH(I38, $L$14:$S$14, 1) + 1) - INDEX($L$14:$S$14, MATCH(I38, $L$14:$S$14, 1)))) *
(INDEX(L38:S38, MATCH(I38, $L$14:$S$14, 1) + 1) - INDEX(L38:S38, MATCH(I38, $L$14:$S$14, 1)))</f>
        <v>2.281874999</v>
      </c>
      <c r="W38" s="7"/>
    </row>
    <row r="39" ht="18.75" hidden="1" customHeight="1">
      <c r="A39" s="7"/>
      <c r="B39" s="162"/>
      <c r="C39" s="7"/>
      <c r="D39" s="268" t="str">
        <f>'(I-3) Design &amp; Feedback'!D35</f>
        <v>Not Required</v>
      </c>
      <c r="E39" s="162"/>
      <c r="F39" s="7"/>
      <c r="G39" s="546" t="str">
        <f>'(I-3) Design &amp; Feedback'!G35</f>
        <v>R+1F</v>
      </c>
      <c r="H39" s="434" t="str">
        <f>'(I-3) Design &amp; Feedback'!H35</f>
        <v/>
      </c>
      <c r="I39" s="433" t="str">
        <f>'(I-3) Design &amp; Feedback'!I35</f>
        <v>-</v>
      </c>
      <c r="J39" s="434" t="str">
        <f>'(I-3) Design &amp; Feedback'!J35</f>
        <v/>
      </c>
      <c r="K39" s="207"/>
      <c r="L39" s="429" t="str">
        <f t="array" ref="L39">INDEX('(BCBC) Unadjusted Lengths (S)'!$J$16:$Y$207,(MATCH(1,('(I-1) General'!$H$20='(BCBC) Unadjusted Lengths (S)'!$G$18:$G$207)*($G39='(BCBC) Unadjusted Lengths (S)'!$H$16:$H$207)*($L$14='(BCBC) Unadjusted Lengths (S)'!$I$16:$I$207),0)),(MATCH($J39,'(BCBC) Unadjusted Lengths (S)'!$J$15:$Y$15,0)))</f>
        <v>#N/A</v>
      </c>
      <c r="M39" s="429" t="str">
        <f t="array" ref="M39">INDEX('(BCBC) Unadjusted Lengths (S)'!$J$16:$Y$207,(MATCH(1,('(I-1) General'!$H$20='(BCBC) Unadjusted Lengths (S)'!$G$18:$G$207)*($G39='(BCBC) Unadjusted Lengths (S)'!$H$16:$H$207)*($M$14='(BCBC) Unadjusted Lengths (S)'!$I$16:$I$207),0)),(MATCH($J39,'(BCBC) Unadjusted Lengths (S)'!$J$15:$Y$15,0)))</f>
        <v>#N/A</v>
      </c>
      <c r="N39" s="429" t="str">
        <f t="array" ref="N39">INDEX('(BCBC) Unadjusted Lengths (S)'!$J$16:$Y$207,(MATCH(1,('(I-1) General'!$H$20='(BCBC) Unadjusted Lengths (S)'!$G$18:$G$206)*($G39='(BCBC) Unadjusted Lengths (S)'!$H$16:$H$207)*($N$14='(BCBC) Unadjusted Lengths (S)'!$I$16:$I$207),0)),(MATCH($J39,'(BCBC) Unadjusted Lengths (S)'!$J$15:$Y$15,0)))</f>
        <v>#N/A</v>
      </c>
      <c r="O39" s="429" t="str">
        <f t="array" ref="O39">INDEX('(BCBC) Unadjusted Lengths (S)'!$J$16:$Y$207,(MATCH(1,('(I-1) General'!$H$20='(BCBC) Unadjusted Lengths (S)'!$G$18:$G$207)*($G39='(BCBC) Unadjusted Lengths (S)'!$H$16:$H$207)*($O$14='(BCBC) Unadjusted Lengths (S)'!$I$16:$I$207),0)),(MATCH($J39,'(BCBC) Unadjusted Lengths (S)'!$J$15:$Y$15,0)))</f>
        <v>#N/A</v>
      </c>
      <c r="P39" s="429" t="str">
        <f t="array" ref="P39">INDEX('(BCBC) Unadjusted Lengths (S)'!$J$16:$Y$207,(MATCH(1,('(I-1) General'!$H$20='(BCBC) Unadjusted Lengths (S)'!$G$18:$G$207)*($G39='(BCBC) Unadjusted Lengths (S)'!$H$16:$H$207)*($P$14='(BCBC) Unadjusted Lengths (S)'!$I$16:$I$207),0)),(MATCH($J39,'(BCBC) Unadjusted Lengths (S)'!$J$15:$Y$15,0)))</f>
        <v>#N/A</v>
      </c>
      <c r="Q39" s="429" t="str">
        <f t="array" ref="Q39">INDEX('(BCBC) Unadjusted Lengths (S)'!$J$16:$Y$207,(MATCH(1,('(I-1) General'!$H$20='(BCBC) Unadjusted Lengths (S)'!$G$18:$G$207)*($G39='(BCBC) Unadjusted Lengths (S)'!$H$16:$H$207)*($Q$14='(BCBC) Unadjusted Lengths (S)'!$I$16:$I$207),0)),(MATCH($J39,'(BCBC) Unadjusted Lengths (S)'!$J$15:$Y$15,0)))</f>
        <v>#N/A</v>
      </c>
      <c r="R39" s="429" t="str">
        <f t="array" ref="R39">INDEX('(BCBC) Unadjusted Lengths (S)'!$J$16:$Y$207,(MATCH(1,('(I-1) General'!$H$20='(BCBC) Unadjusted Lengths (S)'!$G$18:$G$207)*($G39='(BCBC) Unadjusted Lengths (S)'!$H$16:$H$207)*($R$14='(BCBC) Unadjusted Lengths (S)'!$I$16:$I$207),0)),(MATCH($J39,'(BCBC) Unadjusted Lengths (S)'!$J$15:$Y$15,0)))</f>
        <v>#N/A</v>
      </c>
      <c r="S39" s="429" t="str">
        <f t="array" ref="S39">INDEX('(BCBC) Unadjusted Lengths (S)'!$J$16:$Y$207,(MATCH(1,('(I-1) General'!$H$20='(BCBC) Unadjusted Lengths (S)'!$G$18:$G$207)*($G39='(BCBC) Unadjusted Lengths (S)'!$H$16:$H$207)*($S$14='(BCBC) Unadjusted Lengths (S)'!$I$16:$I$207),0)),(MATCH($J39,'(BCBC) Unadjusted Lengths (S)'!$J$15:$Y$15,0)))</f>
        <v>#N/A</v>
      </c>
      <c r="T39" s="207"/>
      <c r="U39" s="541" t="str">
        <f t="array" ref="U39">INDEX('(BCBC) Unadjusted Lengths (W)'!$I$15:$X$32,(MATCH(1,('(I-1) General'!$H$18='(BCBC) Unadjusted Lengths (W)'!$G$15:$G$32)*($G39='(BCBC) Unadjusted Lengths (W)'!$H$15:$H$32),0)),(MATCH($J39,'(BCBC) Unadjusted Lengths (W)'!$I$14:$X$14,0)))</f>
        <v>#N/A</v>
      </c>
      <c r="V39" s="425" t="str">
        <f t="array" ref="V39">INDEX(L39:S39, MATCH(I39, $L$14:$S$14, 1)) +
((I39 - INDEX($L$14:$S$14, MATCH(I39, $L$14:$S$14, 1))) /
 (INDEX($L$14:$S$14, MATCH(I39, $L$14:$S$14, 1) + 1) - INDEX($L$14:$S$14, MATCH(I39, $L$14:$S$14, 1)))) *
(INDEX(L39:S39, MATCH(I39, $L$14:$S$14, 1) + 1) - INDEX(L39:S39, MATCH(I39, $L$14:$S$14, 1)))</f>
        <v>#N/A</v>
      </c>
      <c r="W39" s="7"/>
    </row>
    <row r="40" ht="18.75" hidden="1" customHeight="1">
      <c r="A40" s="7"/>
      <c r="B40" s="162"/>
      <c r="C40" s="7"/>
      <c r="D40" s="268" t="str">
        <f>'(I-3) Design &amp; Feedback'!D36</f>
        <v>Not Required</v>
      </c>
      <c r="E40" s="162"/>
      <c r="F40" s="7"/>
      <c r="G40" s="546" t="str">
        <f>'(I-3) Design &amp; Feedback'!G36</f>
        <v>R+1F</v>
      </c>
      <c r="H40" s="434" t="str">
        <f>'(I-3) Design &amp; Feedback'!H36</f>
        <v/>
      </c>
      <c r="I40" s="433" t="str">
        <f>'(I-3) Design &amp; Feedback'!I36</f>
        <v>-</v>
      </c>
      <c r="J40" s="434" t="str">
        <f>'(I-3) Design &amp; Feedback'!J36</f>
        <v/>
      </c>
      <c r="K40" s="207"/>
      <c r="L40" s="429" t="str">
        <f t="array" ref="L40">INDEX('(BCBC) Unadjusted Lengths (S)'!$J$16:$Y$207,(MATCH(1,('(I-1) General'!$H$20='(BCBC) Unadjusted Lengths (S)'!$G$18:$G$207)*($G40='(BCBC) Unadjusted Lengths (S)'!$H$16:$H$207)*($L$14='(BCBC) Unadjusted Lengths (S)'!$I$16:$I$207),0)),(MATCH($J40,'(BCBC) Unadjusted Lengths (S)'!$J$15:$Y$15,0)))</f>
        <v>#N/A</v>
      </c>
      <c r="M40" s="429" t="str">
        <f t="array" ref="M40">INDEX('(BCBC) Unadjusted Lengths (S)'!$J$16:$Y$207,(MATCH(1,('(I-1) General'!$H$20='(BCBC) Unadjusted Lengths (S)'!$G$18:$G$207)*($G40='(BCBC) Unadjusted Lengths (S)'!$H$16:$H$207)*($M$14='(BCBC) Unadjusted Lengths (S)'!$I$16:$I$207),0)),(MATCH($J40,'(BCBC) Unadjusted Lengths (S)'!$J$15:$Y$15,0)))</f>
        <v>#N/A</v>
      </c>
      <c r="N40" s="429" t="str">
        <f t="array" ref="N40">INDEX('(BCBC) Unadjusted Lengths (S)'!$J$16:$Y$207,(MATCH(1,('(I-1) General'!$H$20='(BCBC) Unadjusted Lengths (S)'!$G$18:$G$206)*($G40='(BCBC) Unadjusted Lengths (S)'!$H$16:$H$207)*($N$14='(BCBC) Unadjusted Lengths (S)'!$I$16:$I$207),0)),(MATCH($J40,'(BCBC) Unadjusted Lengths (S)'!$J$15:$Y$15,0)))</f>
        <v>#N/A</v>
      </c>
      <c r="O40" s="429" t="str">
        <f t="array" ref="O40">INDEX('(BCBC) Unadjusted Lengths (S)'!$J$16:$Y$207,(MATCH(1,('(I-1) General'!$H$20='(BCBC) Unadjusted Lengths (S)'!$G$18:$G$207)*($G40='(BCBC) Unadjusted Lengths (S)'!$H$16:$H$207)*($O$14='(BCBC) Unadjusted Lengths (S)'!$I$16:$I$207),0)),(MATCH($J40,'(BCBC) Unadjusted Lengths (S)'!$J$15:$Y$15,0)))</f>
        <v>#N/A</v>
      </c>
      <c r="P40" s="429" t="str">
        <f t="array" ref="P40">INDEX('(BCBC) Unadjusted Lengths (S)'!$J$16:$Y$207,(MATCH(1,('(I-1) General'!$H$20='(BCBC) Unadjusted Lengths (S)'!$G$18:$G$207)*($G40='(BCBC) Unadjusted Lengths (S)'!$H$16:$H$207)*($P$14='(BCBC) Unadjusted Lengths (S)'!$I$16:$I$207),0)),(MATCH($J40,'(BCBC) Unadjusted Lengths (S)'!$J$15:$Y$15,0)))</f>
        <v>#N/A</v>
      </c>
      <c r="Q40" s="429" t="str">
        <f t="array" ref="Q40">INDEX('(BCBC) Unadjusted Lengths (S)'!$J$16:$Y$207,(MATCH(1,('(I-1) General'!$H$20='(BCBC) Unadjusted Lengths (S)'!$G$18:$G$207)*($G40='(BCBC) Unadjusted Lengths (S)'!$H$16:$H$207)*($Q$14='(BCBC) Unadjusted Lengths (S)'!$I$16:$I$207),0)),(MATCH($J40,'(BCBC) Unadjusted Lengths (S)'!$J$15:$Y$15,0)))</f>
        <v>#N/A</v>
      </c>
      <c r="R40" s="429" t="str">
        <f t="array" ref="R40">INDEX('(BCBC) Unadjusted Lengths (S)'!$J$16:$Y$207,(MATCH(1,('(I-1) General'!$H$20='(BCBC) Unadjusted Lengths (S)'!$G$18:$G$207)*($G40='(BCBC) Unadjusted Lengths (S)'!$H$16:$H$207)*($R$14='(BCBC) Unadjusted Lengths (S)'!$I$16:$I$207),0)),(MATCH($J40,'(BCBC) Unadjusted Lengths (S)'!$J$15:$Y$15,0)))</f>
        <v>#N/A</v>
      </c>
      <c r="S40" s="429" t="str">
        <f t="array" ref="S40">INDEX('(BCBC) Unadjusted Lengths (S)'!$J$16:$Y$207,(MATCH(1,('(I-1) General'!$H$20='(BCBC) Unadjusted Lengths (S)'!$G$18:$G$207)*($G40='(BCBC) Unadjusted Lengths (S)'!$H$16:$H$207)*($S$14='(BCBC) Unadjusted Lengths (S)'!$I$16:$I$207),0)),(MATCH($J40,'(BCBC) Unadjusted Lengths (S)'!$J$15:$Y$15,0)))</f>
        <v>#N/A</v>
      </c>
      <c r="T40" s="207"/>
      <c r="U40" s="541" t="str">
        <f t="array" ref="U40">INDEX('(BCBC) Unadjusted Lengths (W)'!$I$15:$X$32,(MATCH(1,('(I-1) General'!$H$18='(BCBC) Unadjusted Lengths (W)'!$G$15:$G$32)*($G40='(BCBC) Unadjusted Lengths (W)'!$H$15:$H$32),0)),(MATCH($J40,'(BCBC) Unadjusted Lengths (W)'!$I$14:$X$14,0)))</f>
        <v>#N/A</v>
      </c>
      <c r="V40" s="425" t="str">
        <f t="array" ref="V40">INDEX(L40:S40, MATCH(I40, $L$14:$S$14, 1)) +
((I40 - INDEX($L$14:$S$14, MATCH(I40, $L$14:$S$14, 1))) /
 (INDEX($L$14:$S$14, MATCH(I40, $L$14:$S$14, 1) + 1) - INDEX($L$14:$S$14, MATCH(I40, $L$14:$S$14, 1)))) *
(INDEX(L40:S40, MATCH(I40, $L$14:$S$14, 1) + 1) - INDEX(L40:S40, MATCH(I40, $L$14:$S$14, 1)))</f>
        <v>#N/A</v>
      </c>
      <c r="W40" s="7"/>
    </row>
    <row r="41" ht="18.75" hidden="1" customHeight="1">
      <c r="A41" s="7"/>
      <c r="B41" s="162"/>
      <c r="C41" s="7"/>
      <c r="D41" s="268" t="str">
        <f>'(I-3) Design &amp; Feedback'!D37</f>
        <v>Not Required</v>
      </c>
      <c r="E41" s="162"/>
      <c r="F41" s="7"/>
      <c r="G41" s="546" t="str">
        <f>'(I-3) Design &amp; Feedback'!G37</f>
        <v>R+1F</v>
      </c>
      <c r="H41" s="434" t="str">
        <f>'(I-3) Design &amp; Feedback'!H37</f>
        <v/>
      </c>
      <c r="I41" s="433" t="str">
        <f>'(I-3) Design &amp; Feedback'!I37</f>
        <v>-</v>
      </c>
      <c r="J41" s="434" t="str">
        <f>'(I-3) Design &amp; Feedback'!J37</f>
        <v/>
      </c>
      <c r="K41" s="207"/>
      <c r="L41" s="429" t="str">
        <f t="array" ref="L41">INDEX('(BCBC) Unadjusted Lengths (S)'!$J$16:$Y$207,(MATCH(1,('(I-1) General'!$H$20='(BCBC) Unadjusted Lengths (S)'!$G$18:$G$207)*($G41='(BCBC) Unadjusted Lengths (S)'!$H$16:$H$207)*($L$14='(BCBC) Unadjusted Lengths (S)'!$I$16:$I$207),0)),(MATCH($J41,'(BCBC) Unadjusted Lengths (S)'!$J$15:$Y$15,0)))</f>
        <v>#N/A</v>
      </c>
      <c r="M41" s="429" t="str">
        <f t="array" ref="M41">INDEX('(BCBC) Unadjusted Lengths (S)'!$J$16:$Y$207,(MATCH(1,('(I-1) General'!$H$20='(BCBC) Unadjusted Lengths (S)'!$G$18:$G$207)*($G41='(BCBC) Unadjusted Lengths (S)'!$H$16:$H$207)*($M$14='(BCBC) Unadjusted Lengths (S)'!$I$16:$I$207),0)),(MATCH($J41,'(BCBC) Unadjusted Lengths (S)'!$J$15:$Y$15,0)))</f>
        <v>#N/A</v>
      </c>
      <c r="N41" s="429" t="str">
        <f t="array" ref="N41">INDEX('(BCBC) Unadjusted Lengths (S)'!$J$16:$Y$207,(MATCH(1,('(I-1) General'!$H$20='(BCBC) Unadjusted Lengths (S)'!$G$18:$G$206)*($G41='(BCBC) Unadjusted Lengths (S)'!$H$16:$H$207)*($N$14='(BCBC) Unadjusted Lengths (S)'!$I$16:$I$207),0)),(MATCH($J41,'(BCBC) Unadjusted Lengths (S)'!$J$15:$Y$15,0)))</f>
        <v>#N/A</v>
      </c>
      <c r="O41" s="429" t="str">
        <f t="array" ref="O41">INDEX('(BCBC) Unadjusted Lengths (S)'!$J$16:$Y$207,(MATCH(1,('(I-1) General'!$H$20='(BCBC) Unadjusted Lengths (S)'!$G$18:$G$207)*($G41='(BCBC) Unadjusted Lengths (S)'!$H$16:$H$207)*($O$14='(BCBC) Unadjusted Lengths (S)'!$I$16:$I$207),0)),(MATCH($J41,'(BCBC) Unadjusted Lengths (S)'!$J$15:$Y$15,0)))</f>
        <v>#N/A</v>
      </c>
      <c r="P41" s="429" t="str">
        <f t="array" ref="P41">INDEX('(BCBC) Unadjusted Lengths (S)'!$J$16:$Y$207,(MATCH(1,('(I-1) General'!$H$20='(BCBC) Unadjusted Lengths (S)'!$G$18:$G$207)*($G41='(BCBC) Unadjusted Lengths (S)'!$H$16:$H$207)*($P$14='(BCBC) Unadjusted Lengths (S)'!$I$16:$I$207),0)),(MATCH($J41,'(BCBC) Unadjusted Lengths (S)'!$J$15:$Y$15,0)))</f>
        <v>#N/A</v>
      </c>
      <c r="Q41" s="429" t="str">
        <f t="array" ref="Q41">INDEX('(BCBC) Unadjusted Lengths (S)'!$J$16:$Y$207,(MATCH(1,('(I-1) General'!$H$20='(BCBC) Unadjusted Lengths (S)'!$G$18:$G$207)*($G41='(BCBC) Unadjusted Lengths (S)'!$H$16:$H$207)*($Q$14='(BCBC) Unadjusted Lengths (S)'!$I$16:$I$207),0)),(MATCH($J41,'(BCBC) Unadjusted Lengths (S)'!$J$15:$Y$15,0)))</f>
        <v>#N/A</v>
      </c>
      <c r="R41" s="429" t="str">
        <f t="array" ref="R41">INDEX('(BCBC) Unadjusted Lengths (S)'!$J$16:$Y$207,(MATCH(1,('(I-1) General'!$H$20='(BCBC) Unadjusted Lengths (S)'!$G$18:$G$207)*($G41='(BCBC) Unadjusted Lengths (S)'!$H$16:$H$207)*($R$14='(BCBC) Unadjusted Lengths (S)'!$I$16:$I$207),0)),(MATCH($J41,'(BCBC) Unadjusted Lengths (S)'!$J$15:$Y$15,0)))</f>
        <v>#N/A</v>
      </c>
      <c r="S41" s="429" t="str">
        <f t="array" ref="S41">INDEX('(BCBC) Unadjusted Lengths (S)'!$J$16:$Y$207,(MATCH(1,('(I-1) General'!$H$20='(BCBC) Unadjusted Lengths (S)'!$G$18:$G$207)*($G41='(BCBC) Unadjusted Lengths (S)'!$H$16:$H$207)*($S$14='(BCBC) Unadjusted Lengths (S)'!$I$16:$I$207),0)),(MATCH($J41,'(BCBC) Unadjusted Lengths (S)'!$J$15:$Y$15,0)))</f>
        <v>#N/A</v>
      </c>
      <c r="T41" s="207"/>
      <c r="U41" s="541" t="str">
        <f t="array" ref="U41">INDEX('(BCBC) Unadjusted Lengths (W)'!$I$15:$X$32,(MATCH(1,('(I-1) General'!$H$18='(BCBC) Unadjusted Lengths (W)'!$G$15:$G$32)*($G41='(BCBC) Unadjusted Lengths (W)'!$H$15:$H$32),0)),(MATCH($J41,'(BCBC) Unadjusted Lengths (W)'!$I$14:$X$14,0)))</f>
        <v>#N/A</v>
      </c>
      <c r="V41" s="425" t="str">
        <f t="array" ref="V41">INDEX(L41:S41, MATCH(I41, $L$14:$S$14, 1)) +
((I41 - INDEX($L$14:$S$14, MATCH(I41, $L$14:$S$14, 1))) /
 (INDEX($L$14:$S$14, MATCH(I41, $L$14:$S$14, 1) + 1) - INDEX($L$14:$S$14, MATCH(I41, $L$14:$S$14, 1)))) *
(INDEX(L41:S41, MATCH(I41, $L$14:$S$14, 1) + 1) - INDEX(L41:S41, MATCH(I41, $L$14:$S$14, 1)))</f>
        <v>#N/A</v>
      </c>
      <c r="W41" s="7"/>
    </row>
    <row r="42" ht="18.75" hidden="1" customHeight="1">
      <c r="A42" s="7"/>
      <c r="B42" s="162"/>
      <c r="C42" s="7"/>
      <c r="D42" s="268" t="str">
        <f>'(I-3) Design &amp; Feedback'!D38</f>
        <v>Not Required</v>
      </c>
      <c r="E42" s="162"/>
      <c r="F42" s="7"/>
      <c r="G42" s="546" t="str">
        <f>'(I-3) Design &amp; Feedback'!G38</f>
        <v>R+1F</v>
      </c>
      <c r="H42" s="434" t="str">
        <f>'(I-3) Design &amp; Feedback'!H38</f>
        <v/>
      </c>
      <c r="I42" s="433" t="str">
        <f>'(I-3) Design &amp; Feedback'!I38</f>
        <v>-</v>
      </c>
      <c r="J42" s="434" t="str">
        <f>'(I-3) Design &amp; Feedback'!J38</f>
        <v/>
      </c>
      <c r="K42" s="207"/>
      <c r="L42" s="429" t="str">
        <f t="array" ref="L42">INDEX('(BCBC) Unadjusted Lengths (S)'!$J$16:$Y$207,(MATCH(1,('(I-1) General'!$H$20='(BCBC) Unadjusted Lengths (S)'!$G$18:$G$207)*($G42='(BCBC) Unadjusted Lengths (S)'!$H$16:$H$207)*($L$14='(BCBC) Unadjusted Lengths (S)'!$I$16:$I$207),0)),(MATCH($J42,'(BCBC) Unadjusted Lengths (S)'!$J$15:$Y$15,0)))</f>
        <v>#N/A</v>
      </c>
      <c r="M42" s="429" t="str">
        <f t="array" ref="M42">INDEX('(BCBC) Unadjusted Lengths (S)'!$J$16:$Y$207,(MATCH(1,('(I-1) General'!$H$20='(BCBC) Unadjusted Lengths (S)'!$G$18:$G$207)*($G42='(BCBC) Unadjusted Lengths (S)'!$H$16:$H$207)*($M$14='(BCBC) Unadjusted Lengths (S)'!$I$16:$I$207),0)),(MATCH($J42,'(BCBC) Unadjusted Lengths (S)'!$J$15:$Y$15,0)))</f>
        <v>#N/A</v>
      </c>
      <c r="N42" s="429" t="str">
        <f t="array" ref="N42">INDEX('(BCBC) Unadjusted Lengths (S)'!$J$16:$Y$207,(MATCH(1,('(I-1) General'!$H$20='(BCBC) Unadjusted Lengths (S)'!$G$18:$G$206)*($G42='(BCBC) Unadjusted Lengths (S)'!$H$16:$H$207)*($N$14='(BCBC) Unadjusted Lengths (S)'!$I$16:$I$207),0)),(MATCH($J42,'(BCBC) Unadjusted Lengths (S)'!$J$15:$Y$15,0)))</f>
        <v>#N/A</v>
      </c>
      <c r="O42" s="429" t="str">
        <f t="array" ref="O42">INDEX('(BCBC) Unadjusted Lengths (S)'!$J$16:$Y$207,(MATCH(1,('(I-1) General'!$H$20='(BCBC) Unadjusted Lengths (S)'!$G$18:$G$207)*($G42='(BCBC) Unadjusted Lengths (S)'!$H$16:$H$207)*($O$14='(BCBC) Unadjusted Lengths (S)'!$I$16:$I$207),0)),(MATCH($J42,'(BCBC) Unadjusted Lengths (S)'!$J$15:$Y$15,0)))</f>
        <v>#N/A</v>
      </c>
      <c r="P42" s="429" t="str">
        <f t="array" ref="P42">INDEX('(BCBC) Unadjusted Lengths (S)'!$J$16:$Y$207,(MATCH(1,('(I-1) General'!$H$20='(BCBC) Unadjusted Lengths (S)'!$G$18:$G$207)*($G42='(BCBC) Unadjusted Lengths (S)'!$H$16:$H$207)*($P$14='(BCBC) Unadjusted Lengths (S)'!$I$16:$I$207),0)),(MATCH($J42,'(BCBC) Unadjusted Lengths (S)'!$J$15:$Y$15,0)))</f>
        <v>#N/A</v>
      </c>
      <c r="Q42" s="429" t="str">
        <f t="array" ref="Q42">INDEX('(BCBC) Unadjusted Lengths (S)'!$J$16:$Y$207,(MATCH(1,('(I-1) General'!$H$20='(BCBC) Unadjusted Lengths (S)'!$G$18:$G$207)*($G42='(BCBC) Unadjusted Lengths (S)'!$H$16:$H$207)*($Q$14='(BCBC) Unadjusted Lengths (S)'!$I$16:$I$207),0)),(MATCH($J42,'(BCBC) Unadjusted Lengths (S)'!$J$15:$Y$15,0)))</f>
        <v>#N/A</v>
      </c>
      <c r="R42" s="429" t="str">
        <f t="array" ref="R42">INDEX('(BCBC) Unadjusted Lengths (S)'!$J$16:$Y$207,(MATCH(1,('(I-1) General'!$H$20='(BCBC) Unadjusted Lengths (S)'!$G$18:$G$207)*($G42='(BCBC) Unadjusted Lengths (S)'!$H$16:$H$207)*($R$14='(BCBC) Unadjusted Lengths (S)'!$I$16:$I$207),0)),(MATCH($J42,'(BCBC) Unadjusted Lengths (S)'!$J$15:$Y$15,0)))</f>
        <v>#N/A</v>
      </c>
      <c r="S42" s="429" t="str">
        <f t="array" ref="S42">INDEX('(BCBC) Unadjusted Lengths (S)'!$J$16:$Y$207,(MATCH(1,('(I-1) General'!$H$20='(BCBC) Unadjusted Lengths (S)'!$G$18:$G$207)*($G42='(BCBC) Unadjusted Lengths (S)'!$H$16:$H$207)*($S$14='(BCBC) Unadjusted Lengths (S)'!$I$16:$I$207),0)),(MATCH($J42,'(BCBC) Unadjusted Lengths (S)'!$J$15:$Y$15,0)))</f>
        <v>#N/A</v>
      </c>
      <c r="T42" s="207"/>
      <c r="U42" s="541" t="str">
        <f t="array" ref="U42">INDEX('(BCBC) Unadjusted Lengths (W)'!$I$15:$X$32,(MATCH(1,('(I-1) General'!$H$18='(BCBC) Unadjusted Lengths (W)'!$G$15:$G$32)*($G42='(BCBC) Unadjusted Lengths (W)'!$H$15:$H$32),0)),(MATCH($J42,'(BCBC) Unadjusted Lengths (W)'!$I$14:$X$14,0)))</f>
        <v>#N/A</v>
      </c>
      <c r="V42" s="425" t="str">
        <f t="array" ref="V42">INDEX(L42:S42, MATCH(I42, $L$14:$S$14, 1)) +
((I42 - INDEX($L$14:$S$14, MATCH(I42, $L$14:$S$14, 1))) /
 (INDEX($L$14:$S$14, MATCH(I42, $L$14:$S$14, 1) + 1) - INDEX($L$14:$S$14, MATCH(I42, $L$14:$S$14, 1)))) *
(INDEX(L42:S42, MATCH(I42, $L$14:$S$14, 1) + 1) - INDEX(L42:S42, MATCH(I42, $L$14:$S$14, 1)))</f>
        <v>#N/A</v>
      </c>
      <c r="W42" s="7"/>
    </row>
    <row r="43" ht="18.75" hidden="1" customHeight="1">
      <c r="A43" s="7"/>
      <c r="B43" s="162"/>
      <c r="C43" s="7"/>
      <c r="D43" s="268" t="str">
        <f>'(I-3) Design &amp; Feedback'!D39</f>
        <v>Not Required</v>
      </c>
      <c r="E43" s="162"/>
      <c r="F43" s="7"/>
      <c r="G43" s="546" t="str">
        <f>'(I-3) Design &amp; Feedback'!G39</f>
        <v>R+1F</v>
      </c>
      <c r="H43" s="434" t="str">
        <f>'(I-3) Design &amp; Feedback'!H39</f>
        <v/>
      </c>
      <c r="I43" s="433" t="str">
        <f>'(I-3) Design &amp; Feedback'!I39</f>
        <v>-</v>
      </c>
      <c r="J43" s="434" t="str">
        <f>'(I-3) Design &amp; Feedback'!J39</f>
        <v/>
      </c>
      <c r="K43" s="207"/>
      <c r="L43" s="429" t="str">
        <f t="array" ref="L43">INDEX('(BCBC) Unadjusted Lengths (S)'!$J$16:$Y$207,(MATCH(1,('(I-1) General'!$H$20='(BCBC) Unadjusted Lengths (S)'!$G$18:$G$207)*($G43='(BCBC) Unadjusted Lengths (S)'!$H$16:$H$207)*($L$14='(BCBC) Unadjusted Lengths (S)'!$I$16:$I$207),0)),(MATCH($J43,'(BCBC) Unadjusted Lengths (S)'!$J$15:$Y$15,0)))</f>
        <v>#N/A</v>
      </c>
      <c r="M43" s="429" t="str">
        <f t="array" ref="M43">INDEX('(BCBC) Unadjusted Lengths (S)'!$J$16:$Y$207,(MATCH(1,('(I-1) General'!$H$20='(BCBC) Unadjusted Lengths (S)'!$G$18:$G$207)*($G43='(BCBC) Unadjusted Lengths (S)'!$H$16:$H$207)*($M$14='(BCBC) Unadjusted Lengths (S)'!$I$16:$I$207),0)),(MATCH($J43,'(BCBC) Unadjusted Lengths (S)'!$J$15:$Y$15,0)))</f>
        <v>#N/A</v>
      </c>
      <c r="N43" s="429" t="str">
        <f t="array" ref="N43">INDEX('(BCBC) Unadjusted Lengths (S)'!$J$16:$Y$207,(MATCH(1,('(I-1) General'!$H$20='(BCBC) Unadjusted Lengths (S)'!$G$18:$G$206)*($G43='(BCBC) Unadjusted Lengths (S)'!$H$16:$H$207)*($N$14='(BCBC) Unadjusted Lengths (S)'!$I$16:$I$207),0)),(MATCH($J43,'(BCBC) Unadjusted Lengths (S)'!$J$15:$Y$15,0)))</f>
        <v>#N/A</v>
      </c>
      <c r="O43" s="429" t="str">
        <f t="array" ref="O43">INDEX('(BCBC) Unadjusted Lengths (S)'!$J$16:$Y$207,(MATCH(1,('(I-1) General'!$H$20='(BCBC) Unadjusted Lengths (S)'!$G$18:$G$207)*($G43='(BCBC) Unadjusted Lengths (S)'!$H$16:$H$207)*($O$14='(BCBC) Unadjusted Lengths (S)'!$I$16:$I$207),0)),(MATCH($J43,'(BCBC) Unadjusted Lengths (S)'!$J$15:$Y$15,0)))</f>
        <v>#N/A</v>
      </c>
      <c r="P43" s="429" t="str">
        <f t="array" ref="P43">INDEX('(BCBC) Unadjusted Lengths (S)'!$J$16:$Y$207,(MATCH(1,('(I-1) General'!$H$20='(BCBC) Unadjusted Lengths (S)'!$G$18:$G$207)*($G43='(BCBC) Unadjusted Lengths (S)'!$H$16:$H$207)*($P$14='(BCBC) Unadjusted Lengths (S)'!$I$16:$I$207),0)),(MATCH($J43,'(BCBC) Unadjusted Lengths (S)'!$J$15:$Y$15,0)))</f>
        <v>#N/A</v>
      </c>
      <c r="Q43" s="429" t="str">
        <f t="array" ref="Q43">INDEX('(BCBC) Unadjusted Lengths (S)'!$J$16:$Y$207,(MATCH(1,('(I-1) General'!$H$20='(BCBC) Unadjusted Lengths (S)'!$G$18:$G$207)*($G43='(BCBC) Unadjusted Lengths (S)'!$H$16:$H$207)*($Q$14='(BCBC) Unadjusted Lengths (S)'!$I$16:$I$207),0)),(MATCH($J43,'(BCBC) Unadjusted Lengths (S)'!$J$15:$Y$15,0)))</f>
        <v>#N/A</v>
      </c>
      <c r="R43" s="429" t="str">
        <f t="array" ref="R43">INDEX('(BCBC) Unadjusted Lengths (S)'!$J$16:$Y$207,(MATCH(1,('(I-1) General'!$H$20='(BCBC) Unadjusted Lengths (S)'!$G$18:$G$207)*($G43='(BCBC) Unadjusted Lengths (S)'!$H$16:$H$207)*($R$14='(BCBC) Unadjusted Lengths (S)'!$I$16:$I$207),0)),(MATCH($J43,'(BCBC) Unadjusted Lengths (S)'!$J$15:$Y$15,0)))</f>
        <v>#N/A</v>
      </c>
      <c r="S43" s="429" t="str">
        <f t="array" ref="S43">INDEX('(BCBC) Unadjusted Lengths (S)'!$J$16:$Y$207,(MATCH(1,('(I-1) General'!$H$20='(BCBC) Unadjusted Lengths (S)'!$G$18:$G$207)*($G43='(BCBC) Unadjusted Lengths (S)'!$H$16:$H$207)*($S$14='(BCBC) Unadjusted Lengths (S)'!$I$16:$I$207),0)),(MATCH($J43,'(BCBC) Unadjusted Lengths (S)'!$J$15:$Y$15,0)))</f>
        <v>#N/A</v>
      </c>
      <c r="T43" s="207"/>
      <c r="U43" s="541" t="str">
        <f t="array" ref="U43">INDEX('(BCBC) Unadjusted Lengths (W)'!$I$15:$X$32,(MATCH(1,('(I-1) General'!$H$18='(BCBC) Unadjusted Lengths (W)'!$G$15:$G$32)*($G43='(BCBC) Unadjusted Lengths (W)'!$H$15:$H$32),0)),(MATCH($J43,'(BCBC) Unadjusted Lengths (W)'!$I$14:$X$14,0)))</f>
        <v>#N/A</v>
      </c>
      <c r="V43" s="425" t="str">
        <f t="array" ref="V43">INDEX(L43:S43, MATCH(I43, $L$14:$S$14, 1)) +
((I43 - INDEX($L$14:$S$14, MATCH(I43, $L$14:$S$14, 1))) /
 (INDEX($L$14:$S$14, MATCH(I43, $L$14:$S$14, 1) + 1) - INDEX($L$14:$S$14, MATCH(I43, $L$14:$S$14, 1)))) *
(INDEX(L43:S43, MATCH(I43, $L$14:$S$14, 1) + 1) - INDEX(L43:S43, MATCH(I43, $L$14:$S$14, 1)))</f>
        <v>#N/A</v>
      </c>
      <c r="W43" s="7"/>
    </row>
    <row r="44" ht="18.75" hidden="1" customHeight="1">
      <c r="A44" s="7"/>
      <c r="B44" s="162"/>
      <c r="C44" s="7"/>
      <c r="D44" s="268" t="str">
        <f>'(I-3) Design &amp; Feedback'!D40</f>
        <v>Not Required</v>
      </c>
      <c r="E44" s="162"/>
      <c r="F44" s="7"/>
      <c r="G44" s="546" t="str">
        <f>'(I-3) Design &amp; Feedback'!G40</f>
        <v>R+1F</v>
      </c>
      <c r="H44" s="434" t="str">
        <f>'(I-3) Design &amp; Feedback'!H40</f>
        <v/>
      </c>
      <c r="I44" s="433" t="str">
        <f>'(I-3) Design &amp; Feedback'!I40</f>
        <v>-</v>
      </c>
      <c r="J44" s="434" t="str">
        <f>'(I-3) Design &amp; Feedback'!J40</f>
        <v/>
      </c>
      <c r="K44" s="207"/>
      <c r="L44" s="429" t="str">
        <f t="array" ref="L44">INDEX('(BCBC) Unadjusted Lengths (S)'!$J$16:$Y$207,(MATCH(1,('(I-1) General'!$H$20='(BCBC) Unadjusted Lengths (S)'!$G$18:$G$207)*($G44='(BCBC) Unadjusted Lengths (S)'!$H$16:$H$207)*($L$14='(BCBC) Unadjusted Lengths (S)'!$I$16:$I$207),0)),(MATCH($J44,'(BCBC) Unadjusted Lengths (S)'!$J$15:$Y$15,0)))</f>
        <v>#N/A</v>
      </c>
      <c r="M44" s="429" t="str">
        <f t="array" ref="M44">INDEX('(BCBC) Unadjusted Lengths (S)'!$J$16:$Y$207,(MATCH(1,('(I-1) General'!$H$20='(BCBC) Unadjusted Lengths (S)'!$G$18:$G$207)*($G44='(BCBC) Unadjusted Lengths (S)'!$H$16:$H$207)*($M$14='(BCBC) Unadjusted Lengths (S)'!$I$16:$I$207),0)),(MATCH($J44,'(BCBC) Unadjusted Lengths (S)'!$J$15:$Y$15,0)))</f>
        <v>#N/A</v>
      </c>
      <c r="N44" s="429" t="str">
        <f t="array" ref="N44">INDEX('(BCBC) Unadjusted Lengths (S)'!$J$16:$Y$207,(MATCH(1,('(I-1) General'!$H$20='(BCBC) Unadjusted Lengths (S)'!$G$18:$G$206)*($G44='(BCBC) Unadjusted Lengths (S)'!$H$16:$H$207)*($N$14='(BCBC) Unadjusted Lengths (S)'!$I$16:$I$207),0)),(MATCH($J44,'(BCBC) Unadjusted Lengths (S)'!$J$15:$Y$15,0)))</f>
        <v>#N/A</v>
      </c>
      <c r="O44" s="429" t="str">
        <f t="array" ref="O44">INDEX('(BCBC) Unadjusted Lengths (S)'!$J$16:$Y$207,(MATCH(1,('(I-1) General'!$H$20='(BCBC) Unadjusted Lengths (S)'!$G$18:$G$207)*($G44='(BCBC) Unadjusted Lengths (S)'!$H$16:$H$207)*($O$14='(BCBC) Unadjusted Lengths (S)'!$I$16:$I$207),0)),(MATCH($J44,'(BCBC) Unadjusted Lengths (S)'!$J$15:$Y$15,0)))</f>
        <v>#N/A</v>
      </c>
      <c r="P44" s="429" t="str">
        <f t="array" ref="P44">INDEX('(BCBC) Unadjusted Lengths (S)'!$J$16:$Y$207,(MATCH(1,('(I-1) General'!$H$20='(BCBC) Unadjusted Lengths (S)'!$G$18:$G$207)*($G44='(BCBC) Unadjusted Lengths (S)'!$H$16:$H$207)*($P$14='(BCBC) Unadjusted Lengths (S)'!$I$16:$I$207),0)),(MATCH($J44,'(BCBC) Unadjusted Lengths (S)'!$J$15:$Y$15,0)))</f>
        <v>#N/A</v>
      </c>
      <c r="Q44" s="429" t="str">
        <f t="array" ref="Q44">INDEX('(BCBC) Unadjusted Lengths (S)'!$J$16:$Y$207,(MATCH(1,('(I-1) General'!$H$20='(BCBC) Unadjusted Lengths (S)'!$G$18:$G$207)*($G44='(BCBC) Unadjusted Lengths (S)'!$H$16:$H$207)*($Q$14='(BCBC) Unadjusted Lengths (S)'!$I$16:$I$207),0)),(MATCH($J44,'(BCBC) Unadjusted Lengths (S)'!$J$15:$Y$15,0)))</f>
        <v>#N/A</v>
      </c>
      <c r="R44" s="429" t="str">
        <f t="array" ref="R44">INDEX('(BCBC) Unadjusted Lengths (S)'!$J$16:$Y$207,(MATCH(1,('(I-1) General'!$H$20='(BCBC) Unadjusted Lengths (S)'!$G$18:$G$207)*($G44='(BCBC) Unadjusted Lengths (S)'!$H$16:$H$207)*($R$14='(BCBC) Unadjusted Lengths (S)'!$I$16:$I$207),0)),(MATCH($J44,'(BCBC) Unadjusted Lengths (S)'!$J$15:$Y$15,0)))</f>
        <v>#N/A</v>
      </c>
      <c r="S44" s="429" t="str">
        <f t="array" ref="S44">INDEX('(BCBC) Unadjusted Lengths (S)'!$J$16:$Y$207,(MATCH(1,('(I-1) General'!$H$20='(BCBC) Unadjusted Lengths (S)'!$G$18:$G$207)*($G44='(BCBC) Unadjusted Lengths (S)'!$H$16:$H$207)*($S$14='(BCBC) Unadjusted Lengths (S)'!$I$16:$I$207),0)),(MATCH($J44,'(BCBC) Unadjusted Lengths (S)'!$J$15:$Y$15,0)))</f>
        <v>#N/A</v>
      </c>
      <c r="T44" s="207"/>
      <c r="U44" s="541" t="str">
        <f t="array" ref="U44">INDEX('(BCBC) Unadjusted Lengths (W)'!$I$15:$X$32,(MATCH(1,('(I-1) General'!$H$18='(BCBC) Unadjusted Lengths (W)'!$G$15:$G$32)*($G44='(BCBC) Unadjusted Lengths (W)'!$H$15:$H$32),0)),(MATCH($J44,'(BCBC) Unadjusted Lengths (W)'!$I$14:$X$14,0)))</f>
        <v>#N/A</v>
      </c>
      <c r="V44" s="425" t="str">
        <f t="array" ref="V44">INDEX(L44:S44, MATCH(I44, $L$14:$S$14, 1)) +
((I44 - INDEX($L$14:$S$14, MATCH(I44, $L$14:$S$14, 1))) /
 (INDEX($L$14:$S$14, MATCH(I44, $L$14:$S$14, 1) + 1) - INDEX($L$14:$S$14, MATCH(I44, $L$14:$S$14, 1)))) *
(INDEX(L44:S44, MATCH(I44, $L$14:$S$14, 1) + 1) - INDEX(L44:S44, MATCH(I44, $L$14:$S$14, 1)))</f>
        <v>#N/A</v>
      </c>
      <c r="W44" s="7"/>
    </row>
    <row r="45" ht="18.75" customHeight="1">
      <c r="A45" s="7"/>
      <c r="B45" s="162"/>
      <c r="C45" s="7"/>
      <c r="D45" s="268" t="str">
        <f>'(I-3) Design &amp; Feedback'!D41</f>
        <v>Required</v>
      </c>
      <c r="E45" s="162"/>
      <c r="F45" s="7"/>
      <c r="G45" s="545" t="str">
        <f>'(I-3) Design &amp; Feedback'!G41</f>
        <v>R+1F</v>
      </c>
      <c r="H45" s="462" t="str">
        <f>'(I-3) Design &amp; Feedback'!H41</f>
        <v>A</v>
      </c>
      <c r="I45" s="542">
        <f>'(I-3) Design &amp; Feedback'!I41</f>
        <v>7.2898</v>
      </c>
      <c r="J45" s="462" t="str">
        <f>'(I-3) Design &amp; Feedback'!J41</f>
        <v>WSP-D</v>
      </c>
      <c r="K45" s="207"/>
      <c r="L45" s="429">
        <f t="array" ref="L45">INDEX('(BCBC) Unadjusted Lengths (S)'!$J$16:$Y$207,(MATCH(1,('(I-1) General'!$H$20='(BCBC) Unadjusted Lengths (S)'!$G$18:$G$207)*($G45='(BCBC) Unadjusted Lengths (S)'!$H$16:$H$207)*($L$14='(BCBC) Unadjusted Lengths (S)'!$I$16:$I$207),0)),(MATCH($J45,'(BCBC) Unadjusted Lengths (S)'!$J$15:$Y$15,0)))</f>
        <v>0.22</v>
      </c>
      <c r="M45" s="429">
        <f t="array" ref="M45">INDEX('(BCBC) Unadjusted Lengths (S)'!$J$16:$Y$207,(MATCH(1,('(I-1) General'!$H$20='(BCBC) Unadjusted Lengths (S)'!$G$18:$G$207)*($G45='(BCBC) Unadjusted Lengths (S)'!$H$16:$H$207)*($M$14='(BCBC) Unadjusted Lengths (S)'!$I$16:$I$207),0)),(MATCH($J45,'(BCBC) Unadjusted Lengths (S)'!$J$15:$Y$15,0)))</f>
        <v>0.22</v>
      </c>
      <c r="N45" s="429">
        <f t="array" ref="N45">INDEX('(BCBC) Unadjusted Lengths (S)'!$J$16:$Y$207,(MATCH(1,('(I-1) General'!$H$20='(BCBC) Unadjusted Lengths (S)'!$G$18:$G$206)*($G45='(BCBC) Unadjusted Lengths (S)'!$H$16:$H$207)*($N$14='(BCBC) Unadjusted Lengths (S)'!$I$16:$I$207),0)),(MATCH($J45,'(BCBC) Unadjusted Lengths (S)'!$J$15:$Y$15,0)))</f>
        <v>0.36</v>
      </c>
      <c r="O45" s="429">
        <f t="array" ref="O45">INDEX('(BCBC) Unadjusted Lengths (S)'!$J$16:$Y$207,(MATCH(1,('(I-1) General'!$H$20='(BCBC) Unadjusted Lengths (S)'!$G$18:$G$207)*($G45='(BCBC) Unadjusted Lengths (S)'!$H$16:$H$207)*($O$14='(BCBC) Unadjusted Lengths (S)'!$I$16:$I$207),0)),(MATCH($J45,'(BCBC) Unadjusted Lengths (S)'!$J$15:$Y$15,0)))</f>
        <v>0.5</v>
      </c>
      <c r="P45" s="429">
        <f t="array" ref="P45">INDEX('(BCBC) Unadjusted Lengths (S)'!$J$16:$Y$207,(MATCH(1,('(I-1) General'!$H$20='(BCBC) Unadjusted Lengths (S)'!$G$18:$G$207)*($G45='(BCBC) Unadjusted Lengths (S)'!$H$16:$H$207)*($P$14='(BCBC) Unadjusted Lengths (S)'!$I$16:$I$207),0)),(MATCH($J45,'(BCBC) Unadjusted Lengths (S)'!$J$15:$Y$15,0)))</f>
        <v>0.65</v>
      </c>
      <c r="Q45" s="429">
        <f t="array" ref="Q45">INDEX('(BCBC) Unadjusted Lengths (S)'!$J$16:$Y$207,(MATCH(1,('(I-1) General'!$H$20='(BCBC) Unadjusted Lengths (S)'!$G$18:$G$207)*($G45='(BCBC) Unadjusted Lengths (S)'!$H$16:$H$207)*($Q$14='(BCBC) Unadjusted Lengths (S)'!$I$16:$I$207),0)),(MATCH($J45,'(BCBC) Unadjusted Lengths (S)'!$J$15:$Y$15,0)))</f>
        <v>0.79</v>
      </c>
      <c r="R45" s="429">
        <f t="array" ref="R45">INDEX('(BCBC) Unadjusted Lengths (S)'!$J$16:$Y$207,(MATCH(1,('(I-1) General'!$H$20='(BCBC) Unadjusted Lengths (S)'!$G$18:$G$207)*($G45='(BCBC) Unadjusted Lengths (S)'!$H$16:$H$207)*($R$14='(BCBC) Unadjusted Lengths (S)'!$I$16:$I$207),0)),(MATCH($J45,'(BCBC) Unadjusted Lengths (S)'!$J$15:$Y$15,0)))</f>
        <v>0.94</v>
      </c>
      <c r="S45" s="429">
        <f t="array" ref="S45">INDEX('(BCBC) Unadjusted Lengths (S)'!$J$16:$Y$207,(MATCH(1,('(I-1) General'!$H$20='(BCBC) Unadjusted Lengths (S)'!$G$18:$G$207)*($G45='(BCBC) Unadjusted Lengths (S)'!$H$16:$H$207)*($S$14='(BCBC) Unadjusted Lengths (S)'!$I$16:$I$207),0)),(MATCH($J45,'(BCBC) Unadjusted Lengths (S)'!$J$15:$Y$15,0)))</f>
        <v>0.9533794163</v>
      </c>
      <c r="T45" s="207"/>
      <c r="U45" s="541">
        <f t="array" ref="U45">INDEX('(BCBC) Unadjusted Lengths (W)'!$I$15:$X$32,(MATCH(1,('(I-1) General'!$H$18='(BCBC) Unadjusted Lengths (W)'!$G$15:$G$32)*($G45='(BCBC) Unadjusted Lengths (W)'!$H$15:$H$32),0)),(MATCH($J45,'(BCBC) Unadjusted Lengths (W)'!$I$14:$X$14,0)))</f>
        <v>1.31</v>
      </c>
      <c r="V45" s="425">
        <f t="array" ref="V45">INDEX(L45:S45, MATCH(I45, $L$14:$S$14, 1)) +
((I45 - INDEX($L$14:$S$14, MATCH(I45, $L$14:$S$14, 1))) /
 (INDEX($L$14:$S$14, MATCH(I45, $L$14:$S$14, 1) + 1) - INDEX($L$14:$S$14, MATCH(I45, $L$14:$S$14, 1)))) *
(INDEX(L45:S45, MATCH(I45, $L$14:$S$14, 1) + 1) - INDEX(L45:S45, MATCH(I45, $L$14:$S$14, 1)))</f>
        <v>0.415524</v>
      </c>
      <c r="W45" s="7"/>
    </row>
    <row r="46" ht="18.75" customHeight="1">
      <c r="A46" s="7"/>
      <c r="B46" s="162"/>
      <c r="C46" s="7"/>
      <c r="D46" s="268" t="str">
        <f>'(I-3) Design &amp; Feedback'!D42</f>
        <v>Required</v>
      </c>
      <c r="E46" s="162"/>
      <c r="F46" s="7"/>
      <c r="G46" s="439" t="str">
        <f>'(I-3) Design &amp; Feedback'!G42</f>
        <v>R+1F</v>
      </c>
      <c r="H46" s="547" t="str">
        <f>'(I-3) Design &amp; Feedback'!H42</f>
        <v>B</v>
      </c>
      <c r="I46" s="542">
        <f>'(I-3) Design &amp; Feedback'!I42</f>
        <v>7.2898</v>
      </c>
      <c r="J46" s="462" t="str">
        <f>'(I-3) Design &amp; Feedback'!J42</f>
        <v>WSP-D</v>
      </c>
      <c r="K46" s="207"/>
      <c r="L46" s="429">
        <f t="array" ref="L46">INDEX('(BCBC) Unadjusted Lengths (S)'!$J$16:$Y$207,(MATCH(1,('(I-1) General'!$H$20='(BCBC) Unadjusted Lengths (S)'!$G$18:$G$207)*($G46='(BCBC) Unadjusted Lengths (S)'!$H$16:$H$207)*($L$14='(BCBC) Unadjusted Lengths (S)'!$I$16:$I$207),0)),(MATCH($J46,'(BCBC) Unadjusted Lengths (S)'!$J$15:$Y$15,0)))</f>
        <v>0.22</v>
      </c>
      <c r="M46" s="429">
        <f t="array" ref="M46">INDEX('(BCBC) Unadjusted Lengths (S)'!$J$16:$Y$207,(MATCH(1,('(I-1) General'!$H$20='(BCBC) Unadjusted Lengths (S)'!$G$18:$G$207)*($G46='(BCBC) Unadjusted Lengths (S)'!$H$16:$H$207)*($M$14='(BCBC) Unadjusted Lengths (S)'!$I$16:$I$207),0)),(MATCH($J46,'(BCBC) Unadjusted Lengths (S)'!$J$15:$Y$15,0)))</f>
        <v>0.22</v>
      </c>
      <c r="N46" s="429">
        <f t="array" ref="N46">INDEX('(BCBC) Unadjusted Lengths (S)'!$J$16:$Y$207,(MATCH(1,('(I-1) General'!$H$20='(BCBC) Unadjusted Lengths (S)'!$G$18:$G$206)*($G46='(BCBC) Unadjusted Lengths (S)'!$H$16:$H$207)*($N$14='(BCBC) Unadjusted Lengths (S)'!$I$16:$I$207),0)),(MATCH($J46,'(BCBC) Unadjusted Lengths (S)'!$J$15:$Y$15,0)))</f>
        <v>0.36</v>
      </c>
      <c r="O46" s="429">
        <f t="array" ref="O46">INDEX('(BCBC) Unadjusted Lengths (S)'!$J$16:$Y$207,(MATCH(1,('(I-1) General'!$H$20='(BCBC) Unadjusted Lengths (S)'!$G$18:$G$207)*($G46='(BCBC) Unadjusted Lengths (S)'!$H$16:$H$207)*($O$14='(BCBC) Unadjusted Lengths (S)'!$I$16:$I$207),0)),(MATCH($J46,'(BCBC) Unadjusted Lengths (S)'!$J$15:$Y$15,0)))</f>
        <v>0.5</v>
      </c>
      <c r="P46" s="429">
        <f t="array" ref="P46">INDEX('(BCBC) Unadjusted Lengths (S)'!$J$16:$Y$207,(MATCH(1,('(I-1) General'!$H$20='(BCBC) Unadjusted Lengths (S)'!$G$18:$G$207)*($G46='(BCBC) Unadjusted Lengths (S)'!$H$16:$H$207)*($P$14='(BCBC) Unadjusted Lengths (S)'!$I$16:$I$207),0)),(MATCH($J46,'(BCBC) Unadjusted Lengths (S)'!$J$15:$Y$15,0)))</f>
        <v>0.65</v>
      </c>
      <c r="Q46" s="429">
        <f t="array" ref="Q46">INDEX('(BCBC) Unadjusted Lengths (S)'!$J$16:$Y$207,(MATCH(1,('(I-1) General'!$H$20='(BCBC) Unadjusted Lengths (S)'!$G$18:$G$207)*($G46='(BCBC) Unadjusted Lengths (S)'!$H$16:$H$207)*($Q$14='(BCBC) Unadjusted Lengths (S)'!$I$16:$I$207),0)),(MATCH($J46,'(BCBC) Unadjusted Lengths (S)'!$J$15:$Y$15,0)))</f>
        <v>0.79</v>
      </c>
      <c r="R46" s="429">
        <f t="array" ref="R46">INDEX('(BCBC) Unadjusted Lengths (S)'!$J$16:$Y$207,(MATCH(1,('(I-1) General'!$H$20='(BCBC) Unadjusted Lengths (S)'!$G$18:$G$207)*($G46='(BCBC) Unadjusted Lengths (S)'!$H$16:$H$207)*($R$14='(BCBC) Unadjusted Lengths (S)'!$I$16:$I$207),0)),(MATCH($J46,'(BCBC) Unadjusted Lengths (S)'!$J$15:$Y$15,0)))</f>
        <v>0.94</v>
      </c>
      <c r="S46" s="429">
        <f t="array" ref="S46">INDEX('(BCBC) Unadjusted Lengths (S)'!$J$16:$Y$207,(MATCH(1,('(I-1) General'!$H$20='(BCBC) Unadjusted Lengths (S)'!$G$18:$G$207)*($G46='(BCBC) Unadjusted Lengths (S)'!$H$16:$H$207)*($S$14='(BCBC) Unadjusted Lengths (S)'!$I$16:$I$207),0)),(MATCH($J46,'(BCBC) Unadjusted Lengths (S)'!$J$15:$Y$15,0)))</f>
        <v>0.9533794163</v>
      </c>
      <c r="T46" s="207"/>
      <c r="U46" s="541">
        <f t="array" ref="U46">INDEX('(BCBC) Unadjusted Lengths (W)'!$I$15:$X$32,(MATCH(1,('(I-1) General'!$H$18='(BCBC) Unadjusted Lengths (W)'!$G$15:$G$32)*($G46='(BCBC) Unadjusted Lengths (W)'!$H$15:$H$32),0)),(MATCH($J46,'(BCBC) Unadjusted Lengths (W)'!$I$14:$X$14,0)))</f>
        <v>1.31</v>
      </c>
      <c r="V46" s="425">
        <f t="array" ref="V46">INDEX(L46:S46, MATCH(I46, $L$14:$S$14, 1)) +
((I46 - INDEX($L$14:$S$14, MATCH(I46, $L$14:$S$14, 1))) /
 (INDEX($L$14:$S$14, MATCH(I46, $L$14:$S$14, 1) + 1) - INDEX($L$14:$S$14, MATCH(I46, $L$14:$S$14, 1)))) *
(INDEX(L46:S46, MATCH(I46, $L$14:$S$14, 1) + 1) - INDEX(L46:S46, MATCH(I46, $L$14:$S$14, 1)))</f>
        <v>0.415524</v>
      </c>
      <c r="W46" s="7"/>
    </row>
    <row r="47" ht="18.75" customHeight="1">
      <c r="A47" s="7"/>
      <c r="B47" s="162"/>
      <c r="C47" s="7"/>
      <c r="D47" s="268" t="str">
        <f>'(I-3) Design &amp; Feedback'!D43</f>
        <v>Required</v>
      </c>
      <c r="E47" s="162"/>
      <c r="F47" s="7"/>
      <c r="G47" s="544" t="str">
        <f>'(I-3) Design &amp; Feedback'!G43</f>
        <v>R+1F</v>
      </c>
      <c r="H47" s="462" t="str">
        <f>'(I-3) Design &amp; Feedback'!H43</f>
        <v>C</v>
      </c>
      <c r="I47" s="542">
        <f>'(I-3) Design &amp; Feedback'!I43</f>
        <v>7.2898</v>
      </c>
      <c r="J47" s="462" t="str">
        <f>'(I-3) Design &amp; Feedback'!J43</f>
        <v>WSP-D</v>
      </c>
      <c r="K47" s="207"/>
      <c r="L47" s="429">
        <f t="array" ref="L47">INDEX('(BCBC) Unadjusted Lengths (S)'!$J$16:$Y$207,(MATCH(1,('(I-1) General'!$H$20='(BCBC) Unadjusted Lengths (S)'!$G$18:$G$207)*($G47='(BCBC) Unadjusted Lengths (S)'!$H$16:$H$207)*($L$14='(BCBC) Unadjusted Lengths (S)'!$I$16:$I$207),0)),(MATCH($J47,'(BCBC) Unadjusted Lengths (S)'!$J$15:$Y$15,0)))</f>
        <v>0.22</v>
      </c>
      <c r="M47" s="429">
        <f t="array" ref="M47">INDEX('(BCBC) Unadjusted Lengths (S)'!$J$16:$Y$207,(MATCH(1,('(I-1) General'!$H$20='(BCBC) Unadjusted Lengths (S)'!$G$18:$G$207)*($G47='(BCBC) Unadjusted Lengths (S)'!$H$16:$H$207)*($M$14='(BCBC) Unadjusted Lengths (S)'!$I$16:$I$207),0)),(MATCH($J47,'(BCBC) Unadjusted Lengths (S)'!$J$15:$Y$15,0)))</f>
        <v>0.22</v>
      </c>
      <c r="N47" s="429">
        <f t="array" ref="N47">INDEX('(BCBC) Unadjusted Lengths (S)'!$J$16:$Y$207,(MATCH(1,('(I-1) General'!$H$20='(BCBC) Unadjusted Lengths (S)'!$G$18:$G$206)*($G47='(BCBC) Unadjusted Lengths (S)'!$H$16:$H$207)*($N$14='(BCBC) Unadjusted Lengths (S)'!$I$16:$I$207),0)),(MATCH($J47,'(BCBC) Unadjusted Lengths (S)'!$J$15:$Y$15,0)))</f>
        <v>0.36</v>
      </c>
      <c r="O47" s="429">
        <f t="array" ref="O47">INDEX('(BCBC) Unadjusted Lengths (S)'!$J$16:$Y$207,(MATCH(1,('(I-1) General'!$H$20='(BCBC) Unadjusted Lengths (S)'!$G$18:$G$207)*($G47='(BCBC) Unadjusted Lengths (S)'!$H$16:$H$207)*($O$14='(BCBC) Unadjusted Lengths (S)'!$I$16:$I$207),0)),(MATCH($J47,'(BCBC) Unadjusted Lengths (S)'!$J$15:$Y$15,0)))</f>
        <v>0.5</v>
      </c>
      <c r="P47" s="429">
        <f t="array" ref="P47">INDEX('(BCBC) Unadjusted Lengths (S)'!$J$16:$Y$207,(MATCH(1,('(I-1) General'!$H$20='(BCBC) Unadjusted Lengths (S)'!$G$18:$G$207)*($G47='(BCBC) Unadjusted Lengths (S)'!$H$16:$H$207)*($P$14='(BCBC) Unadjusted Lengths (S)'!$I$16:$I$207),0)),(MATCH($J47,'(BCBC) Unadjusted Lengths (S)'!$J$15:$Y$15,0)))</f>
        <v>0.65</v>
      </c>
      <c r="Q47" s="429">
        <f t="array" ref="Q47">INDEX('(BCBC) Unadjusted Lengths (S)'!$J$16:$Y$207,(MATCH(1,('(I-1) General'!$H$20='(BCBC) Unadjusted Lengths (S)'!$G$18:$G$207)*($G47='(BCBC) Unadjusted Lengths (S)'!$H$16:$H$207)*($Q$14='(BCBC) Unadjusted Lengths (S)'!$I$16:$I$207),0)),(MATCH($J47,'(BCBC) Unadjusted Lengths (S)'!$J$15:$Y$15,0)))</f>
        <v>0.79</v>
      </c>
      <c r="R47" s="429">
        <f t="array" ref="R47">INDEX('(BCBC) Unadjusted Lengths (S)'!$J$16:$Y$207,(MATCH(1,('(I-1) General'!$H$20='(BCBC) Unadjusted Lengths (S)'!$G$18:$G$207)*($G47='(BCBC) Unadjusted Lengths (S)'!$H$16:$H$207)*($R$14='(BCBC) Unadjusted Lengths (S)'!$I$16:$I$207),0)),(MATCH($J47,'(BCBC) Unadjusted Lengths (S)'!$J$15:$Y$15,0)))</f>
        <v>0.94</v>
      </c>
      <c r="S47" s="429">
        <f t="array" ref="S47">INDEX('(BCBC) Unadjusted Lengths (S)'!$J$16:$Y$207,(MATCH(1,('(I-1) General'!$H$20='(BCBC) Unadjusted Lengths (S)'!$G$18:$G$207)*($G47='(BCBC) Unadjusted Lengths (S)'!$H$16:$H$207)*($S$14='(BCBC) Unadjusted Lengths (S)'!$I$16:$I$207),0)),(MATCH($J47,'(BCBC) Unadjusted Lengths (S)'!$J$15:$Y$15,0)))</f>
        <v>0.9533794163</v>
      </c>
      <c r="T47" s="207"/>
      <c r="U47" s="541">
        <f t="array" ref="U47">INDEX('(BCBC) Unadjusted Lengths (W)'!$I$15:$X$32,(MATCH(1,('(I-1) General'!$H$18='(BCBC) Unadjusted Lengths (W)'!$G$15:$G$32)*($G47='(BCBC) Unadjusted Lengths (W)'!$H$15:$H$32),0)),(MATCH($J47,'(BCBC) Unadjusted Lengths (W)'!$I$14:$X$14,0)))</f>
        <v>1.31</v>
      </c>
      <c r="V47" s="425">
        <f t="array" ref="V47">INDEX(L47:S47, MATCH(I47, $L$14:$S$14, 1)) +
((I47 - INDEX($L$14:$S$14, MATCH(I47, $L$14:$S$14, 1))) /
 (INDEX($L$14:$S$14, MATCH(I47, $L$14:$S$14, 1) + 1) - INDEX($L$14:$S$14, MATCH(I47, $L$14:$S$14, 1)))) *
(INDEX(L47:S47, MATCH(I47, $L$14:$S$14, 1) + 1) - INDEX(L47:S47, MATCH(I47, $L$14:$S$14, 1)))</f>
        <v>0.415524</v>
      </c>
      <c r="W47" s="7"/>
    </row>
    <row r="48" ht="18.75" hidden="1" customHeight="1">
      <c r="A48" s="7"/>
      <c r="B48" s="162"/>
      <c r="C48" s="7"/>
      <c r="D48" s="268" t="str">
        <f>'(I-3) Design &amp; Feedback'!D44</f>
        <v>Not Required</v>
      </c>
      <c r="E48" s="162"/>
      <c r="F48" s="7"/>
      <c r="G48" s="545" t="str">
        <f>'(I-3) Design &amp; Feedback'!G44</f>
        <v>R+1F</v>
      </c>
      <c r="H48" s="462" t="str">
        <f>'(I-3) Design &amp; Feedback'!H44</f>
        <v>D</v>
      </c>
      <c r="I48" s="542" t="str">
        <f>'(I-3) Design &amp; Feedback'!I44</f>
        <v>-</v>
      </c>
      <c r="J48" s="462" t="str">
        <f>'(I-3) Design &amp; Feedback'!J44</f>
        <v>WSP-A</v>
      </c>
      <c r="K48" s="207"/>
      <c r="L48" s="429">
        <f t="array" ref="L48">INDEX('(BCBC) Unadjusted Lengths (S)'!$J$16:$Y$207,(MATCH(1,('(I-1) General'!$H$20='(BCBC) Unadjusted Lengths (S)'!$G$18:$G$207)*($G48='(BCBC) Unadjusted Lengths (S)'!$H$16:$H$207)*($L$14='(BCBC) Unadjusted Lengths (S)'!$I$16:$I$207),0)),(MATCH($J48,'(BCBC) Unadjusted Lengths (S)'!$J$15:$Y$15,0)))</f>
        <v>0.52</v>
      </c>
      <c r="M48" s="429">
        <f t="array" ref="M48">INDEX('(BCBC) Unadjusted Lengths (S)'!$J$16:$Y$207,(MATCH(1,('(I-1) General'!$H$20='(BCBC) Unadjusted Lengths (S)'!$G$18:$G$207)*($G48='(BCBC) Unadjusted Lengths (S)'!$H$16:$H$207)*($M$14='(BCBC) Unadjusted Lengths (S)'!$I$16:$I$207),0)),(MATCH($J48,'(BCBC) Unadjusted Lengths (S)'!$J$15:$Y$15,0)))</f>
        <v>0.52</v>
      </c>
      <c r="N48" s="429">
        <f t="array" ref="N48">INDEX('(BCBC) Unadjusted Lengths (S)'!$J$16:$Y$207,(MATCH(1,('(I-1) General'!$H$20='(BCBC) Unadjusted Lengths (S)'!$G$18:$G$206)*($G48='(BCBC) Unadjusted Lengths (S)'!$H$16:$H$207)*($N$14='(BCBC) Unadjusted Lengths (S)'!$I$16:$I$207),0)),(MATCH($J48,'(BCBC) Unadjusted Lengths (S)'!$J$15:$Y$15,0)))</f>
        <v>0.86</v>
      </c>
      <c r="O48" s="429">
        <f t="array" ref="O48">INDEX('(BCBC) Unadjusted Lengths (S)'!$J$16:$Y$207,(MATCH(1,('(I-1) General'!$H$20='(BCBC) Unadjusted Lengths (S)'!$G$18:$G$207)*($G48='(BCBC) Unadjusted Lengths (S)'!$H$16:$H$207)*($O$14='(BCBC) Unadjusted Lengths (S)'!$I$16:$I$207),0)),(MATCH($J48,'(BCBC) Unadjusted Lengths (S)'!$J$15:$Y$15,0)))</f>
        <v>1.2</v>
      </c>
      <c r="P48" s="429">
        <f t="array" ref="P48">INDEX('(BCBC) Unadjusted Lengths (S)'!$J$16:$Y$207,(MATCH(1,('(I-1) General'!$H$20='(BCBC) Unadjusted Lengths (S)'!$G$18:$G$207)*($G48='(BCBC) Unadjusted Lengths (S)'!$H$16:$H$207)*($P$14='(BCBC) Unadjusted Lengths (S)'!$I$16:$I$207),0)),(MATCH($J48,'(BCBC) Unadjusted Lengths (S)'!$J$15:$Y$15,0)))</f>
        <v>1.55</v>
      </c>
      <c r="Q48" s="429">
        <f t="array" ref="Q48">INDEX('(BCBC) Unadjusted Lengths (S)'!$J$16:$Y$207,(MATCH(1,('(I-1) General'!$H$20='(BCBC) Unadjusted Lengths (S)'!$G$18:$G$207)*($G48='(BCBC) Unadjusted Lengths (S)'!$H$16:$H$207)*($Q$14='(BCBC) Unadjusted Lengths (S)'!$I$16:$I$207),0)),(MATCH($J48,'(BCBC) Unadjusted Lengths (S)'!$J$15:$Y$15,0)))</f>
        <v>1.89</v>
      </c>
      <c r="R48" s="429">
        <f t="array" ref="R48">INDEX('(BCBC) Unadjusted Lengths (S)'!$J$16:$Y$207,(MATCH(1,('(I-1) General'!$H$20='(BCBC) Unadjusted Lengths (S)'!$G$18:$G$207)*($G48='(BCBC) Unadjusted Lengths (S)'!$H$16:$H$207)*($R$14='(BCBC) Unadjusted Lengths (S)'!$I$16:$I$207),0)),(MATCH($J48,'(BCBC) Unadjusted Lengths (S)'!$J$15:$Y$15,0)))</f>
        <v>2.25</v>
      </c>
      <c r="S48" s="429">
        <f t="array" ref="S48">INDEX('(BCBC) Unadjusted Lengths (S)'!$J$16:$Y$207,(MATCH(1,('(I-1) General'!$H$20='(BCBC) Unadjusted Lengths (S)'!$G$18:$G$207)*($G48='(BCBC) Unadjusted Lengths (S)'!$H$16:$H$207)*($S$14='(BCBC) Unadjusted Lengths (S)'!$I$16:$I$207),0)),(MATCH($J48,'(BCBC) Unadjusted Lengths (S)'!$J$15:$Y$15,0)))</f>
        <v>2.281975172</v>
      </c>
      <c r="T48" s="207"/>
      <c r="U48" s="541">
        <f t="array" ref="U48">INDEX('(BCBC) Unadjusted Lengths (W)'!$I$15:$X$32,(MATCH(1,('(I-1) General'!$H$18='(BCBC) Unadjusted Lengths (W)'!$G$15:$G$32)*($G48='(BCBC) Unadjusted Lengths (W)'!$H$15:$H$32),0)),(MATCH($J48,'(BCBC) Unadjusted Lengths (W)'!$I$14:$X$14,0)))</f>
        <v>3.14</v>
      </c>
      <c r="V48" s="425" t="str">
        <f t="array" ref="V48">INDEX(L48:S48, MATCH(I48, $L$14:$S$14, 1)) +
((I48 - INDEX($L$14:$S$14, MATCH(I48, $L$14:$S$14, 1))) /
 (INDEX($L$14:$S$14, MATCH(I48, $L$14:$S$14, 1) + 1) - INDEX($L$14:$S$14, MATCH(I48, $L$14:$S$14, 1)))) *
(INDEX(L48:S48, MATCH(I48, $L$14:$S$14, 1) + 1) - INDEX(L48:S48, MATCH(I48, $L$14:$S$14, 1)))</f>
        <v>#N/A</v>
      </c>
      <c r="W48" s="7"/>
    </row>
    <row r="49" ht="18.75" hidden="1" customHeight="1">
      <c r="A49" s="7"/>
      <c r="B49" s="162"/>
      <c r="C49" s="7"/>
      <c r="D49" s="268" t="str">
        <f>'(I-3) Design &amp; Feedback'!D45</f>
        <v>Not Required</v>
      </c>
      <c r="E49" s="162"/>
      <c r="F49" s="7"/>
      <c r="G49" s="545" t="str">
        <f>'(I-3) Design &amp; Feedback'!G45</f>
        <v>R+1F</v>
      </c>
      <c r="H49" s="462" t="str">
        <f>'(I-3) Design &amp; Feedback'!H45</f>
        <v>E</v>
      </c>
      <c r="I49" s="542" t="str">
        <f>'(I-3) Design &amp; Feedback'!I45</f>
        <v>-</v>
      </c>
      <c r="J49" s="462" t="str">
        <f>'(I-3) Design &amp; Feedback'!J45</f>
        <v>WSP-A</v>
      </c>
      <c r="K49" s="207"/>
      <c r="L49" s="429">
        <f t="array" ref="L49">INDEX('(BCBC) Unadjusted Lengths (S)'!$J$16:$Y$207,(MATCH(1,('(I-1) General'!$H$20='(BCBC) Unadjusted Lengths (S)'!$G$18:$G$207)*($G49='(BCBC) Unadjusted Lengths (S)'!$H$16:$H$207)*($L$14='(BCBC) Unadjusted Lengths (S)'!$I$16:$I$207),0)),(MATCH($J49,'(BCBC) Unadjusted Lengths (S)'!$J$15:$Y$15,0)))</f>
        <v>0.52</v>
      </c>
      <c r="M49" s="429">
        <f t="array" ref="M49">INDEX('(BCBC) Unadjusted Lengths (S)'!$J$16:$Y$207,(MATCH(1,('(I-1) General'!$H$20='(BCBC) Unadjusted Lengths (S)'!$G$18:$G$207)*($G49='(BCBC) Unadjusted Lengths (S)'!$H$16:$H$207)*($M$14='(BCBC) Unadjusted Lengths (S)'!$I$16:$I$207),0)),(MATCH($J49,'(BCBC) Unadjusted Lengths (S)'!$J$15:$Y$15,0)))</f>
        <v>0.52</v>
      </c>
      <c r="N49" s="429">
        <f t="array" ref="N49">INDEX('(BCBC) Unadjusted Lengths (S)'!$J$16:$Y$207,(MATCH(1,('(I-1) General'!$H$20='(BCBC) Unadjusted Lengths (S)'!$G$18:$G$206)*($G49='(BCBC) Unadjusted Lengths (S)'!$H$16:$H$207)*($N$14='(BCBC) Unadjusted Lengths (S)'!$I$16:$I$207),0)),(MATCH($J49,'(BCBC) Unadjusted Lengths (S)'!$J$15:$Y$15,0)))</f>
        <v>0.86</v>
      </c>
      <c r="O49" s="429">
        <f t="array" ref="O49">INDEX('(BCBC) Unadjusted Lengths (S)'!$J$16:$Y$207,(MATCH(1,('(I-1) General'!$H$20='(BCBC) Unadjusted Lengths (S)'!$G$18:$G$207)*($G49='(BCBC) Unadjusted Lengths (S)'!$H$16:$H$207)*($O$14='(BCBC) Unadjusted Lengths (S)'!$I$16:$I$207),0)),(MATCH($J49,'(BCBC) Unadjusted Lengths (S)'!$J$15:$Y$15,0)))</f>
        <v>1.2</v>
      </c>
      <c r="P49" s="429">
        <f t="array" ref="P49">INDEX('(BCBC) Unadjusted Lengths (S)'!$J$16:$Y$207,(MATCH(1,('(I-1) General'!$H$20='(BCBC) Unadjusted Lengths (S)'!$G$18:$G$207)*($G49='(BCBC) Unadjusted Lengths (S)'!$H$16:$H$207)*($P$14='(BCBC) Unadjusted Lengths (S)'!$I$16:$I$207),0)),(MATCH($J49,'(BCBC) Unadjusted Lengths (S)'!$J$15:$Y$15,0)))</f>
        <v>1.55</v>
      </c>
      <c r="Q49" s="429">
        <f t="array" ref="Q49">INDEX('(BCBC) Unadjusted Lengths (S)'!$J$16:$Y$207,(MATCH(1,('(I-1) General'!$H$20='(BCBC) Unadjusted Lengths (S)'!$G$18:$G$207)*($G49='(BCBC) Unadjusted Lengths (S)'!$H$16:$H$207)*($Q$14='(BCBC) Unadjusted Lengths (S)'!$I$16:$I$207),0)),(MATCH($J49,'(BCBC) Unadjusted Lengths (S)'!$J$15:$Y$15,0)))</f>
        <v>1.89</v>
      </c>
      <c r="R49" s="429">
        <f t="array" ref="R49">INDEX('(BCBC) Unadjusted Lengths (S)'!$J$16:$Y$207,(MATCH(1,('(I-1) General'!$H$20='(BCBC) Unadjusted Lengths (S)'!$G$18:$G$207)*($G49='(BCBC) Unadjusted Lengths (S)'!$H$16:$H$207)*($R$14='(BCBC) Unadjusted Lengths (S)'!$I$16:$I$207),0)),(MATCH($J49,'(BCBC) Unadjusted Lengths (S)'!$J$15:$Y$15,0)))</f>
        <v>2.25</v>
      </c>
      <c r="S49" s="429">
        <f t="array" ref="S49">INDEX('(BCBC) Unadjusted Lengths (S)'!$J$16:$Y$207,(MATCH(1,('(I-1) General'!$H$20='(BCBC) Unadjusted Lengths (S)'!$G$18:$G$207)*($G49='(BCBC) Unadjusted Lengths (S)'!$H$16:$H$207)*($S$14='(BCBC) Unadjusted Lengths (S)'!$I$16:$I$207),0)),(MATCH($J49,'(BCBC) Unadjusted Lengths (S)'!$J$15:$Y$15,0)))</f>
        <v>2.281975172</v>
      </c>
      <c r="T49" s="207"/>
      <c r="U49" s="541">
        <f t="array" ref="U49">INDEX('(BCBC) Unadjusted Lengths (W)'!$I$15:$X$32,(MATCH(1,('(I-1) General'!$H$18='(BCBC) Unadjusted Lengths (W)'!$G$15:$G$32)*($G49='(BCBC) Unadjusted Lengths (W)'!$H$15:$H$32),0)),(MATCH($J49,'(BCBC) Unadjusted Lengths (W)'!$I$14:$X$14,0)))</f>
        <v>3.14</v>
      </c>
      <c r="V49" s="425" t="str">
        <f t="array" ref="V49">INDEX(L49:S49, MATCH(I49, $L$14:$S$14, 1)) +
((I49 - INDEX($L$14:$S$14, MATCH(I49, $L$14:$S$14, 1))) /
 (INDEX($L$14:$S$14, MATCH(I49, $L$14:$S$14, 1) + 1) - INDEX($L$14:$S$14, MATCH(I49, $L$14:$S$14, 1)))) *
(INDEX(L49:S49, MATCH(I49, $L$14:$S$14, 1) + 1) - INDEX(L49:S49, MATCH(I49, $L$14:$S$14, 1)))</f>
        <v>#N/A</v>
      </c>
      <c r="W49" s="7"/>
    </row>
    <row r="50" ht="18.75" hidden="1" customHeight="1">
      <c r="A50" s="7"/>
      <c r="B50" s="162"/>
      <c r="C50" s="7"/>
      <c r="D50" s="268" t="str">
        <f>'(I-3) Design &amp; Feedback'!D46</f>
        <v>Not Required</v>
      </c>
      <c r="E50" s="162"/>
      <c r="F50" s="7"/>
      <c r="G50" s="545" t="str">
        <f>'(I-3) Design &amp; Feedback'!G46</f>
        <v>R+1F</v>
      </c>
      <c r="H50" s="462" t="str">
        <f>'(I-3) Design &amp; Feedback'!H46</f>
        <v/>
      </c>
      <c r="I50" s="542" t="str">
        <f>'(I-3) Design &amp; Feedback'!I46</f>
        <v>-</v>
      </c>
      <c r="J50" s="462" t="str">
        <f>'(I-3) Design &amp; Feedback'!J46</f>
        <v/>
      </c>
      <c r="K50" s="207"/>
      <c r="L50" s="429" t="str">
        <f t="array" ref="L50">INDEX('(BCBC) Unadjusted Lengths (S)'!$J$16:$Y$207,(MATCH(1,('(I-1) General'!$H$20='(BCBC) Unadjusted Lengths (S)'!$G$18:$G$207)*($G50='(BCBC) Unadjusted Lengths (S)'!$H$16:$H$207)*($L$14='(BCBC) Unadjusted Lengths (S)'!$I$16:$I$207),0)),(MATCH($J50,'(BCBC) Unadjusted Lengths (S)'!$J$15:$Y$15,0)))</f>
        <v>#N/A</v>
      </c>
      <c r="M50" s="429" t="str">
        <f t="array" ref="M50">INDEX('(BCBC) Unadjusted Lengths (S)'!$J$16:$Y$207,(MATCH(1,('(I-1) General'!$H$20='(BCBC) Unadjusted Lengths (S)'!$G$18:$G$207)*($G50='(BCBC) Unadjusted Lengths (S)'!$H$16:$H$207)*($M$14='(BCBC) Unadjusted Lengths (S)'!$I$16:$I$207),0)),(MATCH($J50,'(BCBC) Unadjusted Lengths (S)'!$J$15:$Y$15,0)))</f>
        <v>#N/A</v>
      </c>
      <c r="N50" s="429" t="str">
        <f t="array" ref="N50">INDEX('(BCBC) Unadjusted Lengths (S)'!$J$16:$Y$207,(MATCH(1,('(I-1) General'!$H$20='(BCBC) Unadjusted Lengths (S)'!$G$18:$G$206)*($G50='(BCBC) Unadjusted Lengths (S)'!$H$16:$H$207)*($N$14='(BCBC) Unadjusted Lengths (S)'!$I$16:$I$207),0)),(MATCH($J50,'(BCBC) Unadjusted Lengths (S)'!$J$15:$Y$15,0)))</f>
        <v>#N/A</v>
      </c>
      <c r="O50" s="429" t="str">
        <f t="array" ref="O50">INDEX('(BCBC) Unadjusted Lengths (S)'!$J$16:$Y$207,(MATCH(1,('(I-1) General'!$H$20='(BCBC) Unadjusted Lengths (S)'!$G$18:$G$207)*($G50='(BCBC) Unadjusted Lengths (S)'!$H$16:$H$207)*($O$14='(BCBC) Unadjusted Lengths (S)'!$I$16:$I$207),0)),(MATCH($J50,'(BCBC) Unadjusted Lengths (S)'!$J$15:$Y$15,0)))</f>
        <v>#N/A</v>
      </c>
      <c r="P50" s="429" t="str">
        <f t="array" ref="P50">INDEX('(BCBC) Unadjusted Lengths (S)'!$J$16:$Y$207,(MATCH(1,('(I-1) General'!$H$20='(BCBC) Unadjusted Lengths (S)'!$G$18:$G$207)*($G50='(BCBC) Unadjusted Lengths (S)'!$H$16:$H$207)*($P$14='(BCBC) Unadjusted Lengths (S)'!$I$16:$I$207),0)),(MATCH($J50,'(BCBC) Unadjusted Lengths (S)'!$J$15:$Y$15,0)))</f>
        <v>#N/A</v>
      </c>
      <c r="Q50" s="429" t="str">
        <f t="array" ref="Q50">INDEX('(BCBC) Unadjusted Lengths (S)'!$J$16:$Y$207,(MATCH(1,('(I-1) General'!$H$20='(BCBC) Unadjusted Lengths (S)'!$G$18:$G$207)*($G50='(BCBC) Unadjusted Lengths (S)'!$H$16:$H$207)*($Q$14='(BCBC) Unadjusted Lengths (S)'!$I$16:$I$207),0)),(MATCH($J50,'(BCBC) Unadjusted Lengths (S)'!$J$15:$Y$15,0)))</f>
        <v>#N/A</v>
      </c>
      <c r="R50" s="429" t="str">
        <f t="array" ref="R50">INDEX('(BCBC) Unadjusted Lengths (S)'!$J$16:$Y$207,(MATCH(1,('(I-1) General'!$H$20='(BCBC) Unadjusted Lengths (S)'!$G$18:$G$207)*($G50='(BCBC) Unadjusted Lengths (S)'!$H$16:$H$207)*($R$14='(BCBC) Unadjusted Lengths (S)'!$I$16:$I$207),0)),(MATCH($J50,'(BCBC) Unadjusted Lengths (S)'!$J$15:$Y$15,0)))</f>
        <v>#N/A</v>
      </c>
      <c r="S50" s="429" t="str">
        <f t="array" ref="S50">INDEX('(BCBC) Unadjusted Lengths (S)'!$J$16:$Y$207,(MATCH(1,('(I-1) General'!$H$20='(BCBC) Unadjusted Lengths (S)'!$G$18:$G$207)*($G50='(BCBC) Unadjusted Lengths (S)'!$H$16:$H$207)*($S$14='(BCBC) Unadjusted Lengths (S)'!$I$16:$I$207),0)),(MATCH($J50,'(BCBC) Unadjusted Lengths (S)'!$J$15:$Y$15,0)))</f>
        <v>#N/A</v>
      </c>
      <c r="T50" s="207"/>
      <c r="U50" s="541" t="str">
        <f t="array" ref="U50">INDEX('(BCBC) Unadjusted Lengths (W)'!$I$15:$X$32,(MATCH(1,('(I-1) General'!$H$18='(BCBC) Unadjusted Lengths (W)'!$G$15:$G$32)*($G50='(BCBC) Unadjusted Lengths (W)'!$H$15:$H$32),0)),(MATCH($J50,'(BCBC) Unadjusted Lengths (W)'!$I$14:$X$14,0)))</f>
        <v>#N/A</v>
      </c>
      <c r="V50" s="425" t="str">
        <f t="array" ref="V50">INDEX(L50:S50, MATCH(I50, $L$14:$S$14, 1)) +
((I50 - INDEX($L$14:$S$14, MATCH(I50, $L$14:$S$14, 1))) /
 (INDEX($L$14:$S$14, MATCH(I50, $L$14:$S$14, 1) + 1) - INDEX($L$14:$S$14, MATCH(I50, $L$14:$S$14, 1)))) *
(INDEX(L50:S50, MATCH(I50, $L$14:$S$14, 1) + 1) - INDEX(L50:S50, MATCH(I50, $L$14:$S$14, 1)))</f>
        <v>#N/A</v>
      </c>
      <c r="W50" s="7"/>
    </row>
    <row r="51" ht="18.75" hidden="1" customHeight="1">
      <c r="A51" s="7"/>
      <c r="B51" s="162"/>
      <c r="C51" s="7"/>
      <c r="D51" s="268" t="str">
        <f>'(I-3) Design &amp; Feedback'!D47</f>
        <v>Not Required</v>
      </c>
      <c r="E51" s="162"/>
      <c r="F51" s="7"/>
      <c r="G51" s="545" t="str">
        <f>'(I-3) Design &amp; Feedback'!G47</f>
        <v>R+1F</v>
      </c>
      <c r="H51" s="462" t="str">
        <f>'(I-3) Design &amp; Feedback'!H47</f>
        <v/>
      </c>
      <c r="I51" s="542" t="str">
        <f>'(I-3) Design &amp; Feedback'!I47</f>
        <v>-</v>
      </c>
      <c r="J51" s="462" t="str">
        <f>'(I-3) Design &amp; Feedback'!J47</f>
        <v/>
      </c>
      <c r="K51" s="207"/>
      <c r="L51" s="429" t="str">
        <f t="array" ref="L51">INDEX('(BCBC) Unadjusted Lengths (S)'!$J$16:$Y$207,(MATCH(1,('(I-1) General'!$H$20='(BCBC) Unadjusted Lengths (S)'!$G$18:$G$207)*($G51='(BCBC) Unadjusted Lengths (S)'!$H$16:$H$207)*($L$14='(BCBC) Unadjusted Lengths (S)'!$I$16:$I$207),0)),(MATCH($J51,'(BCBC) Unadjusted Lengths (S)'!$J$15:$Y$15,0)))</f>
        <v>#N/A</v>
      </c>
      <c r="M51" s="429" t="str">
        <f t="array" ref="M51">INDEX('(BCBC) Unadjusted Lengths (S)'!$J$16:$Y$207,(MATCH(1,('(I-1) General'!$H$20='(BCBC) Unadjusted Lengths (S)'!$G$18:$G$207)*($G51='(BCBC) Unadjusted Lengths (S)'!$H$16:$H$207)*($M$14='(BCBC) Unadjusted Lengths (S)'!$I$16:$I$207),0)),(MATCH($J51,'(BCBC) Unadjusted Lengths (S)'!$J$15:$Y$15,0)))</f>
        <v>#N/A</v>
      </c>
      <c r="N51" s="429" t="str">
        <f t="array" ref="N51">INDEX('(BCBC) Unadjusted Lengths (S)'!$J$16:$Y$207,(MATCH(1,('(I-1) General'!$H$20='(BCBC) Unadjusted Lengths (S)'!$G$18:$G$206)*($G51='(BCBC) Unadjusted Lengths (S)'!$H$16:$H$207)*($N$14='(BCBC) Unadjusted Lengths (S)'!$I$16:$I$207),0)),(MATCH($J51,'(BCBC) Unadjusted Lengths (S)'!$J$15:$Y$15,0)))</f>
        <v>#N/A</v>
      </c>
      <c r="O51" s="429" t="str">
        <f t="array" ref="O51">INDEX('(BCBC) Unadjusted Lengths (S)'!$J$16:$Y$207,(MATCH(1,('(I-1) General'!$H$20='(BCBC) Unadjusted Lengths (S)'!$G$18:$G$207)*($G51='(BCBC) Unadjusted Lengths (S)'!$H$16:$H$207)*($O$14='(BCBC) Unadjusted Lengths (S)'!$I$16:$I$207),0)),(MATCH($J51,'(BCBC) Unadjusted Lengths (S)'!$J$15:$Y$15,0)))</f>
        <v>#N/A</v>
      </c>
      <c r="P51" s="429" t="str">
        <f t="array" ref="P51">INDEX('(BCBC) Unadjusted Lengths (S)'!$J$16:$Y$207,(MATCH(1,('(I-1) General'!$H$20='(BCBC) Unadjusted Lengths (S)'!$G$18:$G$207)*($G51='(BCBC) Unadjusted Lengths (S)'!$H$16:$H$207)*($P$14='(BCBC) Unadjusted Lengths (S)'!$I$16:$I$207),0)),(MATCH($J51,'(BCBC) Unadjusted Lengths (S)'!$J$15:$Y$15,0)))</f>
        <v>#N/A</v>
      </c>
      <c r="Q51" s="429" t="str">
        <f t="array" ref="Q51">INDEX('(BCBC) Unadjusted Lengths (S)'!$J$16:$Y$207,(MATCH(1,('(I-1) General'!$H$20='(BCBC) Unadjusted Lengths (S)'!$G$18:$G$207)*($G51='(BCBC) Unadjusted Lengths (S)'!$H$16:$H$207)*($Q$14='(BCBC) Unadjusted Lengths (S)'!$I$16:$I$207),0)),(MATCH($J51,'(BCBC) Unadjusted Lengths (S)'!$J$15:$Y$15,0)))</f>
        <v>#N/A</v>
      </c>
      <c r="R51" s="429" t="str">
        <f t="array" ref="R51">INDEX('(BCBC) Unadjusted Lengths (S)'!$J$16:$Y$207,(MATCH(1,('(I-1) General'!$H$20='(BCBC) Unadjusted Lengths (S)'!$G$18:$G$207)*($G51='(BCBC) Unadjusted Lengths (S)'!$H$16:$H$207)*($R$14='(BCBC) Unadjusted Lengths (S)'!$I$16:$I$207),0)),(MATCH($J51,'(BCBC) Unadjusted Lengths (S)'!$J$15:$Y$15,0)))</f>
        <v>#N/A</v>
      </c>
      <c r="S51" s="429" t="str">
        <f t="array" ref="S51">INDEX('(BCBC) Unadjusted Lengths (S)'!$J$16:$Y$207,(MATCH(1,('(I-1) General'!$H$20='(BCBC) Unadjusted Lengths (S)'!$G$18:$G$207)*($G51='(BCBC) Unadjusted Lengths (S)'!$H$16:$H$207)*($S$14='(BCBC) Unadjusted Lengths (S)'!$I$16:$I$207),0)),(MATCH($J51,'(BCBC) Unadjusted Lengths (S)'!$J$15:$Y$15,0)))</f>
        <v>#N/A</v>
      </c>
      <c r="T51" s="207"/>
      <c r="U51" s="541" t="str">
        <f t="array" ref="U51">INDEX('(BCBC) Unadjusted Lengths (W)'!$I$15:$X$32,(MATCH(1,('(I-1) General'!$H$18='(BCBC) Unadjusted Lengths (W)'!$G$15:$G$32)*($G51='(BCBC) Unadjusted Lengths (W)'!$H$15:$H$32),0)),(MATCH($J51,'(BCBC) Unadjusted Lengths (W)'!$I$14:$X$14,0)))</f>
        <v>#N/A</v>
      </c>
      <c r="V51" s="425" t="str">
        <f t="array" ref="V51">INDEX(L51:S51, MATCH(I51, $L$14:$S$14, 1)) +
((I51 - INDEX($L$14:$S$14, MATCH(I51, $L$14:$S$14, 1))) /
 (INDEX($L$14:$S$14, MATCH(I51, $L$14:$S$14, 1) + 1) - INDEX($L$14:$S$14, MATCH(I51, $L$14:$S$14, 1)))) *
(INDEX(L51:S51, MATCH(I51, $L$14:$S$14, 1) + 1) - INDEX(L51:S51, MATCH(I51, $L$14:$S$14, 1)))</f>
        <v>#N/A</v>
      </c>
      <c r="W51" s="7"/>
    </row>
    <row r="52" ht="18.75" hidden="1" customHeight="1">
      <c r="A52" s="7"/>
      <c r="B52" s="162"/>
      <c r="C52" s="7"/>
      <c r="D52" s="268" t="str">
        <f>'(I-3) Design &amp; Feedback'!D48</f>
        <v>Not Required</v>
      </c>
      <c r="E52" s="162"/>
      <c r="F52" s="7"/>
      <c r="G52" s="545" t="str">
        <f>'(I-3) Design &amp; Feedback'!G48</f>
        <v>R+1F</v>
      </c>
      <c r="H52" s="462" t="str">
        <f>'(I-3) Design &amp; Feedback'!H48</f>
        <v/>
      </c>
      <c r="I52" s="542" t="str">
        <f>'(I-3) Design &amp; Feedback'!I48</f>
        <v>-</v>
      </c>
      <c r="J52" s="462" t="str">
        <f>'(I-3) Design &amp; Feedback'!J48</f>
        <v/>
      </c>
      <c r="K52" s="207"/>
      <c r="L52" s="429" t="str">
        <f t="array" ref="L52">INDEX('(BCBC) Unadjusted Lengths (S)'!$J$16:$Y$207,(MATCH(1,('(I-1) General'!$H$20='(BCBC) Unadjusted Lengths (S)'!$G$18:$G$207)*($G52='(BCBC) Unadjusted Lengths (S)'!$H$16:$H$207)*($L$14='(BCBC) Unadjusted Lengths (S)'!$I$16:$I$207),0)),(MATCH($J52,'(BCBC) Unadjusted Lengths (S)'!$J$15:$Y$15,0)))</f>
        <v>#N/A</v>
      </c>
      <c r="M52" s="429" t="str">
        <f t="array" ref="M52">INDEX('(BCBC) Unadjusted Lengths (S)'!$J$16:$Y$207,(MATCH(1,('(I-1) General'!$H$20='(BCBC) Unadjusted Lengths (S)'!$G$18:$G$207)*($G52='(BCBC) Unadjusted Lengths (S)'!$H$16:$H$207)*($M$14='(BCBC) Unadjusted Lengths (S)'!$I$16:$I$207),0)),(MATCH($J52,'(BCBC) Unadjusted Lengths (S)'!$J$15:$Y$15,0)))</f>
        <v>#N/A</v>
      </c>
      <c r="N52" s="429" t="str">
        <f t="array" ref="N52">INDEX('(BCBC) Unadjusted Lengths (S)'!$J$16:$Y$207,(MATCH(1,('(I-1) General'!$H$20='(BCBC) Unadjusted Lengths (S)'!$G$18:$G$206)*($G52='(BCBC) Unadjusted Lengths (S)'!$H$16:$H$207)*($N$14='(BCBC) Unadjusted Lengths (S)'!$I$16:$I$207),0)),(MATCH($J52,'(BCBC) Unadjusted Lengths (S)'!$J$15:$Y$15,0)))</f>
        <v>#N/A</v>
      </c>
      <c r="O52" s="429" t="str">
        <f t="array" ref="O52">INDEX('(BCBC) Unadjusted Lengths (S)'!$J$16:$Y$207,(MATCH(1,('(I-1) General'!$H$20='(BCBC) Unadjusted Lengths (S)'!$G$18:$G$207)*($G52='(BCBC) Unadjusted Lengths (S)'!$H$16:$H$207)*($O$14='(BCBC) Unadjusted Lengths (S)'!$I$16:$I$207),0)),(MATCH($J52,'(BCBC) Unadjusted Lengths (S)'!$J$15:$Y$15,0)))</f>
        <v>#N/A</v>
      </c>
      <c r="P52" s="429" t="str">
        <f t="array" ref="P52">INDEX('(BCBC) Unadjusted Lengths (S)'!$J$16:$Y$207,(MATCH(1,('(I-1) General'!$H$20='(BCBC) Unadjusted Lengths (S)'!$G$18:$G$207)*($G52='(BCBC) Unadjusted Lengths (S)'!$H$16:$H$207)*($P$14='(BCBC) Unadjusted Lengths (S)'!$I$16:$I$207),0)),(MATCH($J52,'(BCBC) Unadjusted Lengths (S)'!$J$15:$Y$15,0)))</f>
        <v>#N/A</v>
      </c>
      <c r="Q52" s="429" t="str">
        <f t="array" ref="Q52">INDEX('(BCBC) Unadjusted Lengths (S)'!$J$16:$Y$207,(MATCH(1,('(I-1) General'!$H$20='(BCBC) Unadjusted Lengths (S)'!$G$18:$G$207)*($G52='(BCBC) Unadjusted Lengths (S)'!$H$16:$H$207)*($Q$14='(BCBC) Unadjusted Lengths (S)'!$I$16:$I$207),0)),(MATCH($J52,'(BCBC) Unadjusted Lengths (S)'!$J$15:$Y$15,0)))</f>
        <v>#N/A</v>
      </c>
      <c r="R52" s="429" t="str">
        <f t="array" ref="R52">INDEX('(BCBC) Unadjusted Lengths (S)'!$J$16:$Y$207,(MATCH(1,('(I-1) General'!$H$20='(BCBC) Unadjusted Lengths (S)'!$G$18:$G$207)*($G52='(BCBC) Unadjusted Lengths (S)'!$H$16:$H$207)*($R$14='(BCBC) Unadjusted Lengths (S)'!$I$16:$I$207),0)),(MATCH($J52,'(BCBC) Unadjusted Lengths (S)'!$J$15:$Y$15,0)))</f>
        <v>#N/A</v>
      </c>
      <c r="S52" s="429" t="str">
        <f t="array" ref="S52">INDEX('(BCBC) Unadjusted Lengths (S)'!$J$16:$Y$207,(MATCH(1,('(I-1) General'!$H$20='(BCBC) Unadjusted Lengths (S)'!$G$18:$G$207)*($G52='(BCBC) Unadjusted Lengths (S)'!$H$16:$H$207)*($S$14='(BCBC) Unadjusted Lengths (S)'!$I$16:$I$207),0)),(MATCH($J52,'(BCBC) Unadjusted Lengths (S)'!$J$15:$Y$15,0)))</f>
        <v>#N/A</v>
      </c>
      <c r="T52" s="207"/>
      <c r="U52" s="541" t="str">
        <f t="array" ref="U52">INDEX('(BCBC) Unadjusted Lengths (W)'!$I$15:$X$32,(MATCH(1,('(I-1) General'!$H$18='(BCBC) Unadjusted Lengths (W)'!$G$15:$G$32)*($G52='(BCBC) Unadjusted Lengths (W)'!$H$15:$H$32),0)),(MATCH($J52,'(BCBC) Unadjusted Lengths (W)'!$I$14:$X$14,0)))</f>
        <v>#N/A</v>
      </c>
      <c r="V52" s="425" t="str">
        <f t="array" ref="V52">INDEX(L52:S52, MATCH(I52, $L$14:$S$14, 1)) +
((I52 - INDEX($L$14:$S$14, MATCH(I52, $L$14:$S$14, 1))) /
 (INDEX($L$14:$S$14, MATCH(I52, $L$14:$S$14, 1) + 1) - INDEX($L$14:$S$14, MATCH(I52, $L$14:$S$14, 1)))) *
(INDEX(L52:S52, MATCH(I52, $L$14:$S$14, 1) + 1) - INDEX(L52:S52, MATCH(I52, $L$14:$S$14, 1)))</f>
        <v>#N/A</v>
      </c>
      <c r="W52" s="7"/>
    </row>
    <row r="53" ht="18.75" hidden="1" customHeight="1">
      <c r="A53" s="7"/>
      <c r="B53" s="162"/>
      <c r="C53" s="7"/>
      <c r="D53" s="268" t="str">
        <f>'(I-3) Design &amp; Feedback'!D49</f>
        <v>Not Required</v>
      </c>
      <c r="E53" s="162"/>
      <c r="F53" s="7"/>
      <c r="G53" s="545" t="str">
        <f>'(I-3) Design &amp; Feedback'!G49</f>
        <v>R+1F</v>
      </c>
      <c r="H53" s="462" t="str">
        <f>'(I-3) Design &amp; Feedback'!H49</f>
        <v/>
      </c>
      <c r="I53" s="542" t="str">
        <f>'(I-3) Design &amp; Feedback'!I49</f>
        <v>-</v>
      </c>
      <c r="J53" s="462" t="str">
        <f>'(I-3) Design &amp; Feedback'!J49</f>
        <v/>
      </c>
      <c r="K53" s="207"/>
      <c r="L53" s="429" t="str">
        <f t="array" ref="L53">INDEX('(BCBC) Unadjusted Lengths (S)'!$J$16:$Y$207,(MATCH(1,('(I-1) General'!$H$20='(BCBC) Unadjusted Lengths (S)'!$G$18:$G$207)*($G53='(BCBC) Unadjusted Lengths (S)'!$H$16:$H$207)*($L$14='(BCBC) Unadjusted Lengths (S)'!$I$16:$I$207),0)),(MATCH($J53,'(BCBC) Unadjusted Lengths (S)'!$J$15:$Y$15,0)))</f>
        <v>#N/A</v>
      </c>
      <c r="M53" s="429" t="str">
        <f t="array" ref="M53">INDEX('(BCBC) Unadjusted Lengths (S)'!$J$16:$Y$207,(MATCH(1,('(I-1) General'!$H$20='(BCBC) Unadjusted Lengths (S)'!$G$18:$G$207)*($G53='(BCBC) Unadjusted Lengths (S)'!$H$16:$H$207)*($M$14='(BCBC) Unadjusted Lengths (S)'!$I$16:$I$207),0)),(MATCH($J53,'(BCBC) Unadjusted Lengths (S)'!$J$15:$Y$15,0)))</f>
        <v>#N/A</v>
      </c>
      <c r="N53" s="429" t="str">
        <f t="array" ref="N53">INDEX('(BCBC) Unadjusted Lengths (S)'!$J$16:$Y$207,(MATCH(1,('(I-1) General'!$H$20='(BCBC) Unadjusted Lengths (S)'!$G$18:$G$206)*($G53='(BCBC) Unadjusted Lengths (S)'!$H$16:$H$207)*($N$14='(BCBC) Unadjusted Lengths (S)'!$I$16:$I$207),0)),(MATCH($J53,'(BCBC) Unadjusted Lengths (S)'!$J$15:$Y$15,0)))</f>
        <v>#N/A</v>
      </c>
      <c r="O53" s="429" t="str">
        <f t="array" ref="O53">INDEX('(BCBC) Unadjusted Lengths (S)'!$J$16:$Y$207,(MATCH(1,('(I-1) General'!$H$20='(BCBC) Unadjusted Lengths (S)'!$G$18:$G$207)*($G53='(BCBC) Unadjusted Lengths (S)'!$H$16:$H$207)*($O$14='(BCBC) Unadjusted Lengths (S)'!$I$16:$I$207),0)),(MATCH($J53,'(BCBC) Unadjusted Lengths (S)'!$J$15:$Y$15,0)))</f>
        <v>#N/A</v>
      </c>
      <c r="P53" s="429" t="str">
        <f t="array" ref="P53">INDEX('(BCBC) Unadjusted Lengths (S)'!$J$16:$Y$207,(MATCH(1,('(I-1) General'!$H$20='(BCBC) Unadjusted Lengths (S)'!$G$18:$G$207)*($G53='(BCBC) Unadjusted Lengths (S)'!$H$16:$H$207)*($P$14='(BCBC) Unadjusted Lengths (S)'!$I$16:$I$207),0)),(MATCH($J53,'(BCBC) Unadjusted Lengths (S)'!$J$15:$Y$15,0)))</f>
        <v>#N/A</v>
      </c>
      <c r="Q53" s="429" t="str">
        <f t="array" ref="Q53">INDEX('(BCBC) Unadjusted Lengths (S)'!$J$16:$Y$207,(MATCH(1,('(I-1) General'!$H$20='(BCBC) Unadjusted Lengths (S)'!$G$18:$G$207)*($G53='(BCBC) Unadjusted Lengths (S)'!$H$16:$H$207)*($Q$14='(BCBC) Unadjusted Lengths (S)'!$I$16:$I$207),0)),(MATCH($J53,'(BCBC) Unadjusted Lengths (S)'!$J$15:$Y$15,0)))</f>
        <v>#N/A</v>
      </c>
      <c r="R53" s="429" t="str">
        <f t="array" ref="R53">INDEX('(BCBC) Unadjusted Lengths (S)'!$J$16:$Y$207,(MATCH(1,('(I-1) General'!$H$20='(BCBC) Unadjusted Lengths (S)'!$G$18:$G$207)*($G53='(BCBC) Unadjusted Lengths (S)'!$H$16:$H$207)*($R$14='(BCBC) Unadjusted Lengths (S)'!$I$16:$I$207),0)),(MATCH($J53,'(BCBC) Unadjusted Lengths (S)'!$J$15:$Y$15,0)))</f>
        <v>#N/A</v>
      </c>
      <c r="S53" s="429" t="str">
        <f t="array" ref="S53">INDEX('(BCBC) Unadjusted Lengths (S)'!$J$16:$Y$207,(MATCH(1,('(I-1) General'!$H$20='(BCBC) Unadjusted Lengths (S)'!$G$18:$G$207)*($G53='(BCBC) Unadjusted Lengths (S)'!$H$16:$H$207)*($S$14='(BCBC) Unadjusted Lengths (S)'!$I$16:$I$207),0)),(MATCH($J53,'(BCBC) Unadjusted Lengths (S)'!$J$15:$Y$15,0)))</f>
        <v>#N/A</v>
      </c>
      <c r="T53" s="207"/>
      <c r="U53" s="541" t="str">
        <f t="array" ref="U53">INDEX('(BCBC) Unadjusted Lengths (W)'!$I$15:$X$32,(MATCH(1,('(I-1) General'!$H$18='(BCBC) Unadjusted Lengths (W)'!$G$15:$G$32)*($G53='(BCBC) Unadjusted Lengths (W)'!$H$15:$H$32),0)),(MATCH($J53,'(BCBC) Unadjusted Lengths (W)'!$I$14:$X$14,0)))</f>
        <v>#N/A</v>
      </c>
      <c r="V53" s="425" t="str">
        <f t="array" ref="V53">INDEX(L53:S53, MATCH(I53, $L$14:$S$14, 1)) +
((I53 - INDEX($L$14:$S$14, MATCH(I53, $L$14:$S$14, 1))) /
 (INDEX($L$14:$S$14, MATCH(I53, $L$14:$S$14, 1) + 1) - INDEX($L$14:$S$14, MATCH(I53, $L$14:$S$14, 1)))) *
(INDEX(L53:S53, MATCH(I53, $L$14:$S$14, 1) + 1) - INDEX(L53:S53, MATCH(I53, $L$14:$S$14, 1)))</f>
        <v>#N/A</v>
      </c>
      <c r="W53" s="7"/>
    </row>
    <row r="54" ht="18.75" hidden="1" customHeight="1">
      <c r="A54" s="7"/>
      <c r="B54" s="162"/>
      <c r="C54" s="7"/>
      <c r="D54" s="268" t="str">
        <f>'(I-3) Design &amp; Feedback'!D50</f>
        <v>Not Required</v>
      </c>
      <c r="E54" s="162"/>
      <c r="F54" s="7"/>
      <c r="G54" s="545" t="str">
        <f>'(I-3) Design &amp; Feedback'!G50</f>
        <v>R+1F</v>
      </c>
      <c r="H54" s="462" t="str">
        <f>'(I-3) Design &amp; Feedback'!H50</f>
        <v/>
      </c>
      <c r="I54" s="542" t="str">
        <f>'(I-3) Design &amp; Feedback'!I50</f>
        <v>-</v>
      </c>
      <c r="J54" s="462" t="str">
        <f>'(I-3) Design &amp; Feedback'!J50</f>
        <v/>
      </c>
      <c r="K54" s="207"/>
      <c r="L54" s="429" t="str">
        <f t="array" ref="L54">INDEX('(BCBC) Unadjusted Lengths (S)'!$J$16:$Y$207,(MATCH(1,('(I-1) General'!$H$20='(BCBC) Unadjusted Lengths (S)'!$G$18:$G$207)*($G54='(BCBC) Unadjusted Lengths (S)'!$H$16:$H$207)*($L$14='(BCBC) Unadjusted Lengths (S)'!$I$16:$I$207),0)),(MATCH($J54,'(BCBC) Unadjusted Lengths (S)'!$J$15:$Y$15,0)))</f>
        <v>#N/A</v>
      </c>
      <c r="M54" s="429" t="str">
        <f t="array" ref="M54">INDEX('(BCBC) Unadjusted Lengths (S)'!$J$16:$Y$207,(MATCH(1,('(I-1) General'!$H$20='(BCBC) Unadjusted Lengths (S)'!$G$18:$G$207)*($G54='(BCBC) Unadjusted Lengths (S)'!$H$16:$H$207)*($M$14='(BCBC) Unadjusted Lengths (S)'!$I$16:$I$207),0)),(MATCH($J54,'(BCBC) Unadjusted Lengths (S)'!$J$15:$Y$15,0)))</f>
        <v>#N/A</v>
      </c>
      <c r="N54" s="429" t="str">
        <f t="array" ref="N54">INDEX('(BCBC) Unadjusted Lengths (S)'!$J$16:$Y$207,(MATCH(1,('(I-1) General'!$H$20='(BCBC) Unadjusted Lengths (S)'!$G$18:$G$206)*($G54='(BCBC) Unadjusted Lengths (S)'!$H$16:$H$207)*($N$14='(BCBC) Unadjusted Lengths (S)'!$I$16:$I$207),0)),(MATCH($J54,'(BCBC) Unadjusted Lengths (S)'!$J$15:$Y$15,0)))</f>
        <v>#N/A</v>
      </c>
      <c r="O54" s="429" t="str">
        <f t="array" ref="O54">INDEX('(BCBC) Unadjusted Lengths (S)'!$J$16:$Y$207,(MATCH(1,('(I-1) General'!$H$20='(BCBC) Unadjusted Lengths (S)'!$G$18:$G$207)*($G54='(BCBC) Unadjusted Lengths (S)'!$H$16:$H$207)*($O$14='(BCBC) Unadjusted Lengths (S)'!$I$16:$I$207),0)),(MATCH($J54,'(BCBC) Unadjusted Lengths (S)'!$J$15:$Y$15,0)))</f>
        <v>#N/A</v>
      </c>
      <c r="P54" s="429" t="str">
        <f t="array" ref="P54">INDEX('(BCBC) Unadjusted Lengths (S)'!$J$16:$Y$207,(MATCH(1,('(I-1) General'!$H$20='(BCBC) Unadjusted Lengths (S)'!$G$18:$G$207)*($G54='(BCBC) Unadjusted Lengths (S)'!$H$16:$H$207)*($P$14='(BCBC) Unadjusted Lengths (S)'!$I$16:$I$207),0)),(MATCH($J54,'(BCBC) Unadjusted Lengths (S)'!$J$15:$Y$15,0)))</f>
        <v>#N/A</v>
      </c>
      <c r="Q54" s="429" t="str">
        <f t="array" ref="Q54">INDEX('(BCBC) Unadjusted Lengths (S)'!$J$16:$Y$207,(MATCH(1,('(I-1) General'!$H$20='(BCBC) Unadjusted Lengths (S)'!$G$18:$G$207)*($G54='(BCBC) Unadjusted Lengths (S)'!$H$16:$H$207)*($Q$14='(BCBC) Unadjusted Lengths (S)'!$I$16:$I$207),0)),(MATCH($J54,'(BCBC) Unadjusted Lengths (S)'!$J$15:$Y$15,0)))</f>
        <v>#N/A</v>
      </c>
      <c r="R54" s="429" t="str">
        <f t="array" ref="R54">INDEX('(BCBC) Unadjusted Lengths (S)'!$J$16:$Y$207,(MATCH(1,('(I-1) General'!$H$20='(BCBC) Unadjusted Lengths (S)'!$G$18:$G$207)*($G54='(BCBC) Unadjusted Lengths (S)'!$H$16:$H$207)*($R$14='(BCBC) Unadjusted Lengths (S)'!$I$16:$I$207),0)),(MATCH($J54,'(BCBC) Unadjusted Lengths (S)'!$J$15:$Y$15,0)))</f>
        <v>#N/A</v>
      </c>
      <c r="S54" s="429" t="str">
        <f t="array" ref="S54">INDEX('(BCBC) Unadjusted Lengths (S)'!$J$16:$Y$207,(MATCH(1,('(I-1) General'!$H$20='(BCBC) Unadjusted Lengths (S)'!$G$18:$G$207)*($G54='(BCBC) Unadjusted Lengths (S)'!$H$16:$H$207)*($S$14='(BCBC) Unadjusted Lengths (S)'!$I$16:$I$207),0)),(MATCH($J54,'(BCBC) Unadjusted Lengths (S)'!$J$15:$Y$15,0)))</f>
        <v>#N/A</v>
      </c>
      <c r="T54" s="207"/>
      <c r="U54" s="541" t="str">
        <f t="array" ref="U54">INDEX('(BCBC) Unadjusted Lengths (W)'!$I$15:$X$32,(MATCH(1,('(I-1) General'!$H$18='(BCBC) Unadjusted Lengths (W)'!$G$15:$G$32)*($G54='(BCBC) Unadjusted Lengths (W)'!$H$15:$H$32),0)),(MATCH($J54,'(BCBC) Unadjusted Lengths (W)'!$I$14:$X$14,0)))</f>
        <v>#N/A</v>
      </c>
      <c r="V54" s="425" t="str">
        <f t="array" ref="V54">INDEX(L54:S54, MATCH(I54, $L$14:$S$14, 1)) +
((I54 - INDEX($L$14:$S$14, MATCH(I54, $L$14:$S$14, 1))) /
 (INDEX($L$14:$S$14, MATCH(I54, $L$14:$S$14, 1) + 1) - INDEX($L$14:$S$14, MATCH(I54, $L$14:$S$14, 1)))) *
(INDEX(L54:S54, MATCH(I54, $L$14:$S$14, 1) + 1) - INDEX(L54:S54, MATCH(I54, $L$14:$S$14, 1)))</f>
        <v>#N/A</v>
      </c>
      <c r="W54" s="7"/>
    </row>
    <row r="55" ht="18.75" customHeight="1">
      <c r="A55" s="7"/>
      <c r="B55" s="162"/>
      <c r="C55" s="7"/>
      <c r="D55" s="268" t="str">
        <f>'(I-3) Design &amp; Feedback'!D51</f>
        <v>Required</v>
      </c>
      <c r="E55" s="162"/>
      <c r="F55" s="7"/>
      <c r="G55" s="546" t="str">
        <f>'(I-3) Design &amp; Feedback'!G51</f>
        <v>R+2F</v>
      </c>
      <c r="H55" s="434">
        <f>'(I-3) Design &amp; Feedback'!H51</f>
        <v>1</v>
      </c>
      <c r="I55" s="433">
        <f>'(I-3) Design &amp; Feedback'!I51</f>
        <v>17.399</v>
      </c>
      <c r="J55" s="434" t="str">
        <f>'(I-3) Design &amp; Feedback'!J51</f>
        <v>WSP-A</v>
      </c>
      <c r="K55" s="207"/>
      <c r="L55" s="429">
        <f t="array" ref="L55">INDEX('(BCBC) Unadjusted Lengths (S)'!$J$16:$Y$207,(MATCH(1,('(I-1) General'!$H$20='(BCBC) Unadjusted Lengths (S)'!$G$18:$G$207)*($G55='(BCBC) Unadjusted Lengths (S)'!$H$16:$H$207)*($L$14='(BCBC) Unadjusted Lengths (S)'!$I$16:$I$207),0)),(MATCH($J55,'(BCBC) Unadjusted Lengths (S)'!$J$15:$Y$15,0)))</f>
        <v>0.82</v>
      </c>
      <c r="M55" s="429">
        <f t="array" ref="M55">INDEX('(BCBC) Unadjusted Lengths (S)'!$J$16:$Y$207,(MATCH(1,('(I-1) General'!$H$20='(BCBC) Unadjusted Lengths (S)'!$G$18:$G$207)*($G55='(BCBC) Unadjusted Lengths (S)'!$H$16:$H$207)*($M$14='(BCBC) Unadjusted Lengths (S)'!$I$16:$I$207),0)),(MATCH($J55,'(BCBC) Unadjusted Lengths (S)'!$J$15:$Y$15,0)))</f>
        <v>0.82</v>
      </c>
      <c r="N55" s="429">
        <f t="array" ref="N55">INDEX('(BCBC) Unadjusted Lengths (S)'!$J$16:$Y$207,(MATCH(1,('(I-1) General'!$H$20='(BCBC) Unadjusted Lengths (S)'!$G$18:$G$206)*($G55='(BCBC) Unadjusted Lengths (S)'!$H$16:$H$207)*($N$14='(BCBC) Unadjusted Lengths (S)'!$I$16:$I$207),0)),(MATCH($J55,'(BCBC) Unadjusted Lengths (S)'!$J$15:$Y$15,0)))</f>
        <v>1.34</v>
      </c>
      <c r="O55" s="429">
        <f t="array" ref="O55">INDEX('(BCBC) Unadjusted Lengths (S)'!$J$16:$Y$207,(MATCH(1,('(I-1) General'!$H$20='(BCBC) Unadjusted Lengths (S)'!$G$18:$G$207)*($G55='(BCBC) Unadjusted Lengths (S)'!$H$16:$H$207)*($O$14='(BCBC) Unadjusted Lengths (S)'!$I$16:$I$207),0)),(MATCH($J55,'(BCBC) Unadjusted Lengths (S)'!$J$15:$Y$15,0)))</f>
        <v>1.86</v>
      </c>
      <c r="P55" s="429">
        <f t="array" ref="P55">INDEX('(BCBC) Unadjusted Lengths (S)'!$J$16:$Y$207,(MATCH(1,('(I-1) General'!$H$20='(BCBC) Unadjusted Lengths (S)'!$G$18:$G$207)*($G55='(BCBC) Unadjusted Lengths (S)'!$H$16:$H$207)*($P$14='(BCBC) Unadjusted Lengths (S)'!$I$16:$I$207),0)),(MATCH($J55,'(BCBC) Unadjusted Lengths (S)'!$J$15:$Y$15,0)))</f>
        <v>2.4</v>
      </c>
      <c r="Q55" s="429">
        <f t="array" ref="Q55">INDEX('(BCBC) Unadjusted Lengths (S)'!$J$16:$Y$207,(MATCH(1,('(I-1) General'!$H$20='(BCBC) Unadjusted Lengths (S)'!$G$18:$G$207)*($G55='(BCBC) Unadjusted Lengths (S)'!$H$16:$H$207)*($Q$14='(BCBC) Unadjusted Lengths (S)'!$I$16:$I$207),0)),(MATCH($J55,'(BCBC) Unadjusted Lengths (S)'!$J$15:$Y$15,0)))</f>
        <v>2.93</v>
      </c>
      <c r="R55" s="429">
        <f t="array" ref="R55">INDEX('(BCBC) Unadjusted Lengths (S)'!$J$16:$Y$207,(MATCH(1,('(I-1) General'!$H$20='(BCBC) Unadjusted Lengths (S)'!$G$18:$G$207)*($G55='(BCBC) Unadjusted Lengths (S)'!$H$16:$H$207)*($R$14='(BCBC) Unadjusted Lengths (S)'!$I$16:$I$207),0)),(MATCH($J55,'(BCBC) Unadjusted Lengths (S)'!$J$15:$Y$15,0)))</f>
        <v>1.73</v>
      </c>
      <c r="S55" s="429">
        <f t="array" ref="S55">INDEX('(BCBC) Unadjusted Lengths (S)'!$J$16:$Y$207,(MATCH(1,('(I-1) General'!$H$20='(BCBC) Unadjusted Lengths (S)'!$G$18:$G$207)*($G55='(BCBC) Unadjusted Lengths (S)'!$H$16:$H$207)*($S$14='(BCBC) Unadjusted Lengths (S)'!$I$16:$I$207),0)),(MATCH($J55,'(BCBC) Unadjusted Lengths (S)'!$J$15:$Y$15,0)))</f>
        <v>1.757284854</v>
      </c>
      <c r="T55" s="207"/>
      <c r="U55" s="541">
        <f t="array" ref="U55">INDEX('(BCBC) Unadjusted Lengths (W)'!$I$15:$X$32,(MATCH(1,('(I-1) General'!$H$18='(BCBC) Unadjusted Lengths (W)'!$G$15:$G$32)*($G55='(BCBC) Unadjusted Lengths (W)'!$H$15:$H$32),0)),(MATCH($J55,'(BCBC) Unadjusted Lengths (W)'!$I$14:$X$14,0)))</f>
        <v>4.75</v>
      </c>
      <c r="V55" s="425">
        <f t="array" ref="V55">INDEX(L55:S55, MATCH(I55, $L$14:$S$14, 1)) +
((I55 - INDEX($L$14:$S$14, MATCH(I55, $L$14:$S$14, 1))) /
 (INDEX($L$14:$S$14, MATCH(I55, $L$14:$S$14, 1) + 1) - INDEX($L$14:$S$14, MATCH(I55, $L$14:$S$14, 1)))) *
(INDEX(L55:S55, MATCH(I55, $L$14:$S$14, 1) + 1) - INDEX(L55:S55, MATCH(I55, $L$14:$S$14, 1)))</f>
        <v>2.078774194</v>
      </c>
      <c r="W55" s="7"/>
    </row>
    <row r="56" ht="18.75" customHeight="1">
      <c r="A56" s="7"/>
      <c r="B56" s="162"/>
      <c r="C56" s="7"/>
      <c r="D56" s="268" t="str">
        <f>'(I-3) Design &amp; Feedback'!D52</f>
        <v>Required</v>
      </c>
      <c r="E56" s="162"/>
      <c r="F56" s="7"/>
      <c r="G56" s="546" t="str">
        <f>'(I-3) Design &amp; Feedback'!G52</f>
        <v>R+2F</v>
      </c>
      <c r="H56" s="434">
        <f>'(I-3) Design &amp; Feedback'!H52</f>
        <v>2</v>
      </c>
      <c r="I56" s="433">
        <f>'(I-3) Design &amp; Feedback'!I52</f>
        <v>17.399</v>
      </c>
      <c r="J56" s="434" t="str">
        <f>'(I-3) Design &amp; Feedback'!J52</f>
        <v>WSP-A</v>
      </c>
      <c r="K56" s="207"/>
      <c r="L56" s="429">
        <f t="array" ref="L56">INDEX('(BCBC) Unadjusted Lengths (S)'!$J$16:$Y$207,(MATCH(1,('(I-1) General'!$H$20='(BCBC) Unadjusted Lengths (S)'!$G$18:$G$207)*($G56='(BCBC) Unadjusted Lengths (S)'!$H$16:$H$207)*($L$14='(BCBC) Unadjusted Lengths (S)'!$I$16:$I$207),0)),(MATCH($J56,'(BCBC) Unadjusted Lengths (S)'!$J$15:$Y$15,0)))</f>
        <v>0.82</v>
      </c>
      <c r="M56" s="429">
        <f t="array" ref="M56">INDEX('(BCBC) Unadjusted Lengths (S)'!$J$16:$Y$207,(MATCH(1,('(I-1) General'!$H$20='(BCBC) Unadjusted Lengths (S)'!$G$18:$G$207)*($G56='(BCBC) Unadjusted Lengths (S)'!$H$16:$H$207)*($M$14='(BCBC) Unadjusted Lengths (S)'!$I$16:$I$207),0)),(MATCH($J56,'(BCBC) Unadjusted Lengths (S)'!$J$15:$Y$15,0)))</f>
        <v>0.82</v>
      </c>
      <c r="N56" s="429">
        <f t="array" ref="N56">INDEX('(BCBC) Unadjusted Lengths (S)'!$J$16:$Y$207,(MATCH(1,('(I-1) General'!$H$20='(BCBC) Unadjusted Lengths (S)'!$G$18:$G$206)*($G56='(BCBC) Unadjusted Lengths (S)'!$H$16:$H$207)*($N$14='(BCBC) Unadjusted Lengths (S)'!$I$16:$I$207),0)),(MATCH($J56,'(BCBC) Unadjusted Lengths (S)'!$J$15:$Y$15,0)))</f>
        <v>1.34</v>
      </c>
      <c r="O56" s="429">
        <f t="array" ref="O56">INDEX('(BCBC) Unadjusted Lengths (S)'!$J$16:$Y$207,(MATCH(1,('(I-1) General'!$H$20='(BCBC) Unadjusted Lengths (S)'!$G$18:$G$207)*($G56='(BCBC) Unadjusted Lengths (S)'!$H$16:$H$207)*($O$14='(BCBC) Unadjusted Lengths (S)'!$I$16:$I$207),0)),(MATCH($J56,'(BCBC) Unadjusted Lengths (S)'!$J$15:$Y$15,0)))</f>
        <v>1.86</v>
      </c>
      <c r="P56" s="429">
        <f t="array" ref="P56">INDEX('(BCBC) Unadjusted Lengths (S)'!$J$16:$Y$207,(MATCH(1,('(I-1) General'!$H$20='(BCBC) Unadjusted Lengths (S)'!$G$18:$G$207)*($G56='(BCBC) Unadjusted Lengths (S)'!$H$16:$H$207)*($P$14='(BCBC) Unadjusted Lengths (S)'!$I$16:$I$207),0)),(MATCH($J56,'(BCBC) Unadjusted Lengths (S)'!$J$15:$Y$15,0)))</f>
        <v>2.4</v>
      </c>
      <c r="Q56" s="429">
        <f t="array" ref="Q56">INDEX('(BCBC) Unadjusted Lengths (S)'!$J$16:$Y$207,(MATCH(1,('(I-1) General'!$H$20='(BCBC) Unadjusted Lengths (S)'!$G$18:$G$207)*($G56='(BCBC) Unadjusted Lengths (S)'!$H$16:$H$207)*($Q$14='(BCBC) Unadjusted Lengths (S)'!$I$16:$I$207),0)),(MATCH($J56,'(BCBC) Unadjusted Lengths (S)'!$J$15:$Y$15,0)))</f>
        <v>2.93</v>
      </c>
      <c r="R56" s="429">
        <f t="array" ref="R56">INDEX('(BCBC) Unadjusted Lengths (S)'!$J$16:$Y$207,(MATCH(1,('(I-1) General'!$H$20='(BCBC) Unadjusted Lengths (S)'!$G$18:$G$207)*($G56='(BCBC) Unadjusted Lengths (S)'!$H$16:$H$207)*($R$14='(BCBC) Unadjusted Lengths (S)'!$I$16:$I$207),0)),(MATCH($J56,'(BCBC) Unadjusted Lengths (S)'!$J$15:$Y$15,0)))</f>
        <v>1.73</v>
      </c>
      <c r="S56" s="429">
        <f t="array" ref="S56">INDEX('(BCBC) Unadjusted Lengths (S)'!$J$16:$Y$207,(MATCH(1,('(I-1) General'!$H$20='(BCBC) Unadjusted Lengths (S)'!$G$18:$G$207)*($G56='(BCBC) Unadjusted Lengths (S)'!$H$16:$H$207)*($S$14='(BCBC) Unadjusted Lengths (S)'!$I$16:$I$207),0)),(MATCH($J56,'(BCBC) Unadjusted Lengths (S)'!$J$15:$Y$15,0)))</f>
        <v>1.757284854</v>
      </c>
      <c r="T56" s="207"/>
      <c r="U56" s="541">
        <f t="array" ref="U56">INDEX('(BCBC) Unadjusted Lengths (W)'!$I$15:$X$32,(MATCH(1,('(I-1) General'!$H$18='(BCBC) Unadjusted Lengths (W)'!$G$15:$G$32)*($G56='(BCBC) Unadjusted Lengths (W)'!$H$15:$H$32),0)),(MATCH($J56,'(BCBC) Unadjusted Lengths (W)'!$I$14:$X$14,0)))</f>
        <v>4.75</v>
      </c>
      <c r="V56" s="425">
        <f t="array" ref="V56">INDEX(L56:S56, MATCH(I56, $L$14:$S$14, 1)) +
((I56 - INDEX($L$14:$S$14, MATCH(I56, $L$14:$S$14, 1))) /
 (INDEX($L$14:$S$14, MATCH(I56, $L$14:$S$14, 1) + 1) - INDEX($L$14:$S$14, MATCH(I56, $L$14:$S$14, 1)))) *
(INDEX(L56:S56, MATCH(I56, $L$14:$S$14, 1) + 1) - INDEX(L56:S56, MATCH(I56, $L$14:$S$14, 1)))</f>
        <v>2.078774194</v>
      </c>
      <c r="W56" s="7"/>
    </row>
    <row r="57" ht="18.75" customHeight="1">
      <c r="A57" s="7"/>
      <c r="B57" s="162"/>
      <c r="C57" s="7"/>
      <c r="D57" s="268" t="str">
        <f>'(I-3) Design &amp; Feedback'!D53</f>
        <v>Required</v>
      </c>
      <c r="E57" s="162"/>
      <c r="F57" s="7"/>
      <c r="G57" s="546" t="str">
        <f>'(I-3) Design &amp; Feedback'!G53</f>
        <v>R+2F</v>
      </c>
      <c r="H57" s="434">
        <f>'(I-3) Design &amp; Feedback'!H53</f>
        <v>3</v>
      </c>
      <c r="I57" s="433">
        <f>'(I-3) Design &amp; Feedback'!I53</f>
        <v>17.399</v>
      </c>
      <c r="J57" s="434" t="str">
        <f>'(I-3) Design &amp; Feedback'!J53</f>
        <v>WSP-A</v>
      </c>
      <c r="K57" s="207"/>
      <c r="L57" s="429">
        <f t="array" ref="L57">INDEX('(BCBC) Unadjusted Lengths (S)'!$J$16:$Y$207,(MATCH(1,('(I-1) General'!$H$20='(BCBC) Unadjusted Lengths (S)'!$G$18:$G$207)*($G57='(BCBC) Unadjusted Lengths (S)'!$H$16:$H$207)*($L$14='(BCBC) Unadjusted Lengths (S)'!$I$16:$I$207),0)),(MATCH($J57,'(BCBC) Unadjusted Lengths (S)'!$J$15:$Y$15,0)))</f>
        <v>0.82</v>
      </c>
      <c r="M57" s="429">
        <f t="array" ref="M57">INDEX('(BCBC) Unadjusted Lengths (S)'!$J$16:$Y$207,(MATCH(1,('(I-1) General'!$H$20='(BCBC) Unadjusted Lengths (S)'!$G$18:$G$207)*($G57='(BCBC) Unadjusted Lengths (S)'!$H$16:$H$207)*($M$14='(BCBC) Unadjusted Lengths (S)'!$I$16:$I$207),0)),(MATCH($J57,'(BCBC) Unadjusted Lengths (S)'!$J$15:$Y$15,0)))</f>
        <v>0.82</v>
      </c>
      <c r="N57" s="429">
        <f t="array" ref="N57">INDEX('(BCBC) Unadjusted Lengths (S)'!$J$16:$Y$207,(MATCH(1,('(I-1) General'!$H$20='(BCBC) Unadjusted Lengths (S)'!$G$18:$G$206)*($G57='(BCBC) Unadjusted Lengths (S)'!$H$16:$H$207)*($N$14='(BCBC) Unadjusted Lengths (S)'!$I$16:$I$207),0)),(MATCH($J57,'(BCBC) Unadjusted Lengths (S)'!$J$15:$Y$15,0)))</f>
        <v>1.34</v>
      </c>
      <c r="O57" s="429">
        <f t="array" ref="O57">INDEX('(BCBC) Unadjusted Lengths (S)'!$J$16:$Y$207,(MATCH(1,('(I-1) General'!$H$20='(BCBC) Unadjusted Lengths (S)'!$G$18:$G$207)*($G57='(BCBC) Unadjusted Lengths (S)'!$H$16:$H$207)*($O$14='(BCBC) Unadjusted Lengths (S)'!$I$16:$I$207),0)),(MATCH($J57,'(BCBC) Unadjusted Lengths (S)'!$J$15:$Y$15,0)))</f>
        <v>1.86</v>
      </c>
      <c r="P57" s="429">
        <f t="array" ref="P57">INDEX('(BCBC) Unadjusted Lengths (S)'!$J$16:$Y$207,(MATCH(1,('(I-1) General'!$H$20='(BCBC) Unadjusted Lengths (S)'!$G$18:$G$207)*($G57='(BCBC) Unadjusted Lengths (S)'!$H$16:$H$207)*($P$14='(BCBC) Unadjusted Lengths (S)'!$I$16:$I$207),0)),(MATCH($J57,'(BCBC) Unadjusted Lengths (S)'!$J$15:$Y$15,0)))</f>
        <v>2.4</v>
      </c>
      <c r="Q57" s="429">
        <f t="array" ref="Q57">INDEX('(BCBC) Unadjusted Lengths (S)'!$J$16:$Y$207,(MATCH(1,('(I-1) General'!$H$20='(BCBC) Unadjusted Lengths (S)'!$G$18:$G$207)*($G57='(BCBC) Unadjusted Lengths (S)'!$H$16:$H$207)*($Q$14='(BCBC) Unadjusted Lengths (S)'!$I$16:$I$207),0)),(MATCH($J57,'(BCBC) Unadjusted Lengths (S)'!$J$15:$Y$15,0)))</f>
        <v>2.93</v>
      </c>
      <c r="R57" s="429">
        <f t="array" ref="R57">INDEX('(BCBC) Unadjusted Lengths (S)'!$J$16:$Y$207,(MATCH(1,('(I-1) General'!$H$20='(BCBC) Unadjusted Lengths (S)'!$G$18:$G$207)*($G57='(BCBC) Unadjusted Lengths (S)'!$H$16:$H$207)*($R$14='(BCBC) Unadjusted Lengths (S)'!$I$16:$I$207),0)),(MATCH($J57,'(BCBC) Unadjusted Lengths (S)'!$J$15:$Y$15,0)))</f>
        <v>1.73</v>
      </c>
      <c r="S57" s="429">
        <f t="array" ref="S57">INDEX('(BCBC) Unadjusted Lengths (S)'!$J$16:$Y$207,(MATCH(1,('(I-1) General'!$H$20='(BCBC) Unadjusted Lengths (S)'!$G$18:$G$207)*($G57='(BCBC) Unadjusted Lengths (S)'!$H$16:$H$207)*($S$14='(BCBC) Unadjusted Lengths (S)'!$I$16:$I$207),0)),(MATCH($J57,'(BCBC) Unadjusted Lengths (S)'!$J$15:$Y$15,0)))</f>
        <v>1.757284854</v>
      </c>
      <c r="T57" s="207"/>
      <c r="U57" s="541">
        <f t="array" ref="U57">INDEX('(BCBC) Unadjusted Lengths (W)'!$I$15:$X$32,(MATCH(1,('(I-1) General'!$H$18='(BCBC) Unadjusted Lengths (W)'!$G$15:$G$32)*($G57='(BCBC) Unadjusted Lengths (W)'!$H$15:$H$32),0)),(MATCH($J57,'(BCBC) Unadjusted Lengths (W)'!$I$14:$X$14,0)))</f>
        <v>4.75</v>
      </c>
      <c r="V57" s="425">
        <f t="array" ref="V57">INDEX(L57:S57, MATCH(I57, $L$14:$S$14, 1)) +
((I57 - INDEX($L$14:$S$14, MATCH(I57, $L$14:$S$14, 1))) /
 (INDEX($L$14:$S$14, MATCH(I57, $L$14:$S$14, 1) + 1) - INDEX($L$14:$S$14, MATCH(I57, $L$14:$S$14, 1)))) *
(INDEX(L57:S57, MATCH(I57, $L$14:$S$14, 1) + 1) - INDEX(L57:S57, MATCH(I57, $L$14:$S$14, 1)))</f>
        <v>2.078774194</v>
      </c>
      <c r="W57" s="7"/>
    </row>
    <row r="58" ht="18.75" customHeight="1">
      <c r="A58" s="7"/>
      <c r="B58" s="162"/>
      <c r="C58" s="7"/>
      <c r="D58" s="268" t="str">
        <f>'(I-3) Design &amp; Feedback'!D54</f>
        <v>Required</v>
      </c>
      <c r="E58" s="162"/>
      <c r="F58" s="7"/>
      <c r="G58" s="546" t="str">
        <f>'(I-3) Design &amp; Feedback'!G54</f>
        <v>R+2F</v>
      </c>
      <c r="H58" s="434">
        <f>'(I-3) Design &amp; Feedback'!H54</f>
        <v>4</v>
      </c>
      <c r="I58" s="433">
        <f>'(I-3) Design &amp; Feedback'!I54</f>
        <v>17.399</v>
      </c>
      <c r="J58" s="434" t="str">
        <f>'(I-3) Design &amp; Feedback'!J54</f>
        <v>WSP-A</v>
      </c>
      <c r="K58" s="207"/>
      <c r="L58" s="429">
        <f t="array" ref="L58">INDEX('(BCBC) Unadjusted Lengths (S)'!$J$16:$Y$207,(MATCH(1,('(I-1) General'!$H$20='(BCBC) Unadjusted Lengths (S)'!$G$18:$G$207)*($G58='(BCBC) Unadjusted Lengths (S)'!$H$16:$H$207)*($L$14='(BCBC) Unadjusted Lengths (S)'!$I$16:$I$207),0)),(MATCH($J58,'(BCBC) Unadjusted Lengths (S)'!$J$15:$Y$15,0)))</f>
        <v>0.82</v>
      </c>
      <c r="M58" s="429">
        <f t="array" ref="M58">INDEX('(BCBC) Unadjusted Lengths (S)'!$J$16:$Y$207,(MATCH(1,('(I-1) General'!$H$20='(BCBC) Unadjusted Lengths (S)'!$G$18:$G$207)*($G58='(BCBC) Unadjusted Lengths (S)'!$H$16:$H$207)*($M$14='(BCBC) Unadjusted Lengths (S)'!$I$16:$I$207),0)),(MATCH($J58,'(BCBC) Unadjusted Lengths (S)'!$J$15:$Y$15,0)))</f>
        <v>0.82</v>
      </c>
      <c r="N58" s="429">
        <f t="array" ref="N58">INDEX('(BCBC) Unadjusted Lengths (S)'!$J$16:$Y$207,(MATCH(1,('(I-1) General'!$H$20='(BCBC) Unadjusted Lengths (S)'!$G$18:$G$206)*($G58='(BCBC) Unadjusted Lengths (S)'!$H$16:$H$207)*($N$14='(BCBC) Unadjusted Lengths (S)'!$I$16:$I$207),0)),(MATCH($J58,'(BCBC) Unadjusted Lengths (S)'!$J$15:$Y$15,0)))</f>
        <v>1.34</v>
      </c>
      <c r="O58" s="429">
        <f t="array" ref="O58">INDEX('(BCBC) Unadjusted Lengths (S)'!$J$16:$Y$207,(MATCH(1,('(I-1) General'!$H$20='(BCBC) Unadjusted Lengths (S)'!$G$18:$G$207)*($G58='(BCBC) Unadjusted Lengths (S)'!$H$16:$H$207)*($O$14='(BCBC) Unadjusted Lengths (S)'!$I$16:$I$207),0)),(MATCH($J58,'(BCBC) Unadjusted Lengths (S)'!$J$15:$Y$15,0)))</f>
        <v>1.86</v>
      </c>
      <c r="P58" s="429">
        <f t="array" ref="P58">INDEX('(BCBC) Unadjusted Lengths (S)'!$J$16:$Y$207,(MATCH(1,('(I-1) General'!$H$20='(BCBC) Unadjusted Lengths (S)'!$G$18:$G$207)*($G58='(BCBC) Unadjusted Lengths (S)'!$H$16:$H$207)*($P$14='(BCBC) Unadjusted Lengths (S)'!$I$16:$I$207),0)),(MATCH($J58,'(BCBC) Unadjusted Lengths (S)'!$J$15:$Y$15,0)))</f>
        <v>2.4</v>
      </c>
      <c r="Q58" s="429">
        <f t="array" ref="Q58">INDEX('(BCBC) Unadjusted Lengths (S)'!$J$16:$Y$207,(MATCH(1,('(I-1) General'!$H$20='(BCBC) Unadjusted Lengths (S)'!$G$18:$G$207)*($G58='(BCBC) Unadjusted Lengths (S)'!$H$16:$H$207)*($Q$14='(BCBC) Unadjusted Lengths (S)'!$I$16:$I$207),0)),(MATCH($J58,'(BCBC) Unadjusted Lengths (S)'!$J$15:$Y$15,0)))</f>
        <v>2.93</v>
      </c>
      <c r="R58" s="429">
        <f t="array" ref="R58">INDEX('(BCBC) Unadjusted Lengths (S)'!$J$16:$Y$207,(MATCH(1,('(I-1) General'!$H$20='(BCBC) Unadjusted Lengths (S)'!$G$18:$G$207)*($G58='(BCBC) Unadjusted Lengths (S)'!$H$16:$H$207)*($R$14='(BCBC) Unadjusted Lengths (S)'!$I$16:$I$207),0)),(MATCH($J58,'(BCBC) Unadjusted Lengths (S)'!$J$15:$Y$15,0)))</f>
        <v>1.73</v>
      </c>
      <c r="S58" s="429">
        <f t="array" ref="S58">INDEX('(BCBC) Unadjusted Lengths (S)'!$J$16:$Y$207,(MATCH(1,('(I-1) General'!$H$20='(BCBC) Unadjusted Lengths (S)'!$G$18:$G$207)*($G58='(BCBC) Unadjusted Lengths (S)'!$H$16:$H$207)*($S$14='(BCBC) Unadjusted Lengths (S)'!$I$16:$I$207),0)),(MATCH($J58,'(BCBC) Unadjusted Lengths (S)'!$J$15:$Y$15,0)))</f>
        <v>1.757284854</v>
      </c>
      <c r="T58" s="207"/>
      <c r="U58" s="541">
        <f t="array" ref="U58">INDEX('(BCBC) Unadjusted Lengths (W)'!$I$15:$X$32,(MATCH(1,('(I-1) General'!$H$18='(BCBC) Unadjusted Lengths (W)'!$G$15:$G$32)*($G58='(BCBC) Unadjusted Lengths (W)'!$H$15:$H$32),0)),(MATCH($J58,'(BCBC) Unadjusted Lengths (W)'!$I$14:$X$14,0)))</f>
        <v>4.75</v>
      </c>
      <c r="V58" s="425">
        <f t="array" ref="V58">INDEX(L58:S58, MATCH(I58, $L$14:$S$14, 1)) +
((I58 - INDEX($L$14:$S$14, MATCH(I58, $L$14:$S$14, 1))) /
 (INDEX($L$14:$S$14, MATCH(I58, $L$14:$S$14, 1) + 1) - INDEX($L$14:$S$14, MATCH(I58, $L$14:$S$14, 1)))) *
(INDEX(L58:S58, MATCH(I58, $L$14:$S$14, 1) + 1) - INDEX(L58:S58, MATCH(I58, $L$14:$S$14, 1)))</f>
        <v>2.078774194</v>
      </c>
      <c r="W58" s="7"/>
    </row>
    <row r="59" ht="18.75" hidden="1" customHeight="1">
      <c r="A59" s="7"/>
      <c r="B59" s="162"/>
      <c r="C59" s="7"/>
      <c r="D59" s="268" t="str">
        <f>'(I-3) Design &amp; Feedback'!D55</f>
        <v>Not Required</v>
      </c>
      <c r="E59" s="162"/>
      <c r="F59" s="7"/>
      <c r="G59" s="546" t="str">
        <f>'(I-3) Design &amp; Feedback'!G55</f>
        <v>R+2F</v>
      </c>
      <c r="H59" s="434" t="str">
        <f>'(I-3) Design &amp; Feedback'!H55</f>
        <v/>
      </c>
      <c r="I59" s="433" t="str">
        <f>'(I-3) Design &amp; Feedback'!I55</f>
        <v>-</v>
      </c>
      <c r="J59" s="434" t="str">
        <f>'(I-3) Design &amp; Feedback'!J55</f>
        <v/>
      </c>
      <c r="K59" s="207"/>
      <c r="L59" s="429" t="str">
        <f t="array" ref="L59">INDEX('(BCBC) Unadjusted Lengths (S)'!$J$16:$Y$207,(MATCH(1,('(I-1) General'!$H$20='(BCBC) Unadjusted Lengths (S)'!$G$18:$G$207)*($G59='(BCBC) Unadjusted Lengths (S)'!$H$16:$H$207)*($L$14='(BCBC) Unadjusted Lengths (S)'!$I$16:$I$207),0)),(MATCH($J59,'(BCBC) Unadjusted Lengths (S)'!$J$15:$Y$15,0)))</f>
        <v>#N/A</v>
      </c>
      <c r="M59" s="429" t="str">
        <f t="array" ref="M59">INDEX('(BCBC) Unadjusted Lengths (S)'!$J$16:$Y$207,(MATCH(1,('(I-1) General'!$H$20='(BCBC) Unadjusted Lengths (S)'!$G$18:$G$207)*($G59='(BCBC) Unadjusted Lengths (S)'!$H$16:$H$207)*($M$14='(BCBC) Unadjusted Lengths (S)'!$I$16:$I$207),0)),(MATCH($J59,'(BCBC) Unadjusted Lengths (S)'!$J$15:$Y$15,0)))</f>
        <v>#N/A</v>
      </c>
      <c r="N59" s="429" t="str">
        <f t="array" ref="N59">INDEX('(BCBC) Unadjusted Lengths (S)'!$J$16:$Y$207,(MATCH(1,('(I-1) General'!$H$20='(BCBC) Unadjusted Lengths (S)'!$G$18:$G$206)*($G59='(BCBC) Unadjusted Lengths (S)'!$H$16:$H$207)*($N$14='(BCBC) Unadjusted Lengths (S)'!$I$16:$I$207),0)),(MATCH($J59,'(BCBC) Unadjusted Lengths (S)'!$J$15:$Y$15,0)))</f>
        <v>#N/A</v>
      </c>
      <c r="O59" s="429" t="str">
        <f t="array" ref="O59">INDEX('(BCBC) Unadjusted Lengths (S)'!$J$16:$Y$207,(MATCH(1,('(I-1) General'!$H$20='(BCBC) Unadjusted Lengths (S)'!$G$18:$G$207)*($G59='(BCBC) Unadjusted Lengths (S)'!$H$16:$H$207)*($O$14='(BCBC) Unadjusted Lengths (S)'!$I$16:$I$207),0)),(MATCH($J59,'(BCBC) Unadjusted Lengths (S)'!$J$15:$Y$15,0)))</f>
        <v>#N/A</v>
      </c>
      <c r="P59" s="429" t="str">
        <f t="array" ref="P59">INDEX('(BCBC) Unadjusted Lengths (S)'!$J$16:$Y$207,(MATCH(1,('(I-1) General'!$H$20='(BCBC) Unadjusted Lengths (S)'!$G$18:$G$207)*($G59='(BCBC) Unadjusted Lengths (S)'!$H$16:$H$207)*($P$14='(BCBC) Unadjusted Lengths (S)'!$I$16:$I$207),0)),(MATCH($J59,'(BCBC) Unadjusted Lengths (S)'!$J$15:$Y$15,0)))</f>
        <v>#N/A</v>
      </c>
      <c r="Q59" s="429" t="str">
        <f t="array" ref="Q59">INDEX('(BCBC) Unadjusted Lengths (S)'!$J$16:$Y$207,(MATCH(1,('(I-1) General'!$H$20='(BCBC) Unadjusted Lengths (S)'!$G$18:$G$207)*($G59='(BCBC) Unadjusted Lengths (S)'!$H$16:$H$207)*($Q$14='(BCBC) Unadjusted Lengths (S)'!$I$16:$I$207),0)),(MATCH($J59,'(BCBC) Unadjusted Lengths (S)'!$J$15:$Y$15,0)))</f>
        <v>#N/A</v>
      </c>
      <c r="R59" s="429" t="str">
        <f t="array" ref="R59">INDEX('(BCBC) Unadjusted Lengths (S)'!$J$16:$Y$207,(MATCH(1,('(I-1) General'!$H$20='(BCBC) Unadjusted Lengths (S)'!$G$18:$G$207)*($G59='(BCBC) Unadjusted Lengths (S)'!$H$16:$H$207)*($R$14='(BCBC) Unadjusted Lengths (S)'!$I$16:$I$207),0)),(MATCH($J59,'(BCBC) Unadjusted Lengths (S)'!$J$15:$Y$15,0)))</f>
        <v>#N/A</v>
      </c>
      <c r="S59" s="429" t="str">
        <f t="array" ref="S59">INDEX('(BCBC) Unadjusted Lengths (S)'!$J$16:$Y$207,(MATCH(1,('(I-1) General'!$H$20='(BCBC) Unadjusted Lengths (S)'!$G$18:$G$207)*($G59='(BCBC) Unadjusted Lengths (S)'!$H$16:$H$207)*($S$14='(BCBC) Unadjusted Lengths (S)'!$I$16:$I$207),0)),(MATCH($J59,'(BCBC) Unadjusted Lengths (S)'!$J$15:$Y$15,0)))</f>
        <v>#N/A</v>
      </c>
      <c r="T59" s="207"/>
      <c r="U59" s="541" t="str">
        <f t="array" ref="U59">INDEX('(BCBC) Unadjusted Lengths (W)'!$I$15:$X$32,(MATCH(1,('(I-1) General'!$H$18='(BCBC) Unadjusted Lengths (W)'!$G$15:$G$32)*($G59='(BCBC) Unadjusted Lengths (W)'!$H$15:$H$32),0)),(MATCH($J59,'(BCBC) Unadjusted Lengths (W)'!$I$14:$X$14,0)))</f>
        <v>#N/A</v>
      </c>
      <c r="V59" s="425" t="str">
        <f t="array" ref="V59">INDEX(L59:S59, MATCH(I59, $L$14:$S$14, 1)) +
((I59 - INDEX($L$14:$S$14, MATCH(I59, $L$14:$S$14, 1))) /
 (INDEX($L$14:$S$14, MATCH(I59, $L$14:$S$14, 1) + 1) - INDEX($L$14:$S$14, MATCH(I59, $L$14:$S$14, 1)))) *
(INDEX(L59:S59, MATCH(I59, $L$14:$S$14, 1) + 1) - INDEX(L59:S59, MATCH(I59, $L$14:$S$14, 1)))</f>
        <v>#N/A</v>
      </c>
      <c r="W59" s="7"/>
    </row>
    <row r="60" ht="18.75" hidden="1" customHeight="1">
      <c r="A60" s="7"/>
      <c r="B60" s="162"/>
      <c r="C60" s="7"/>
      <c r="D60" s="268" t="str">
        <f>'(I-3) Design &amp; Feedback'!D56</f>
        <v>Not Required</v>
      </c>
      <c r="E60" s="162"/>
      <c r="F60" s="7"/>
      <c r="G60" s="546" t="str">
        <f>'(I-3) Design &amp; Feedback'!G56</f>
        <v>R+2F</v>
      </c>
      <c r="H60" s="434" t="str">
        <f>'(I-3) Design &amp; Feedback'!H56</f>
        <v/>
      </c>
      <c r="I60" s="433" t="str">
        <f>'(I-3) Design &amp; Feedback'!I56</f>
        <v>-</v>
      </c>
      <c r="J60" s="434" t="str">
        <f>'(I-3) Design &amp; Feedback'!J56</f>
        <v/>
      </c>
      <c r="K60" s="207"/>
      <c r="L60" s="429" t="str">
        <f t="array" ref="L60">INDEX('(BCBC) Unadjusted Lengths (S)'!$J$16:$Y$207,(MATCH(1,('(I-1) General'!$H$20='(BCBC) Unadjusted Lengths (S)'!$G$18:$G$207)*($G60='(BCBC) Unadjusted Lengths (S)'!$H$16:$H$207)*($L$14='(BCBC) Unadjusted Lengths (S)'!$I$16:$I$207),0)),(MATCH($J60,'(BCBC) Unadjusted Lengths (S)'!$J$15:$Y$15,0)))</f>
        <v>#N/A</v>
      </c>
      <c r="M60" s="429" t="str">
        <f t="array" ref="M60">INDEX('(BCBC) Unadjusted Lengths (S)'!$J$16:$Y$207,(MATCH(1,('(I-1) General'!$H$20='(BCBC) Unadjusted Lengths (S)'!$G$18:$G$207)*($G60='(BCBC) Unadjusted Lengths (S)'!$H$16:$H$207)*($M$14='(BCBC) Unadjusted Lengths (S)'!$I$16:$I$207),0)),(MATCH($J60,'(BCBC) Unadjusted Lengths (S)'!$J$15:$Y$15,0)))</f>
        <v>#N/A</v>
      </c>
      <c r="N60" s="429" t="str">
        <f t="array" ref="N60">INDEX('(BCBC) Unadjusted Lengths (S)'!$J$16:$Y$207,(MATCH(1,('(I-1) General'!$H$20='(BCBC) Unadjusted Lengths (S)'!$G$18:$G$206)*($G60='(BCBC) Unadjusted Lengths (S)'!$H$16:$H$207)*($N$14='(BCBC) Unadjusted Lengths (S)'!$I$16:$I$207),0)),(MATCH($J60,'(BCBC) Unadjusted Lengths (S)'!$J$15:$Y$15,0)))</f>
        <v>#N/A</v>
      </c>
      <c r="O60" s="429" t="str">
        <f t="array" ref="O60">INDEX('(BCBC) Unadjusted Lengths (S)'!$J$16:$Y$207,(MATCH(1,('(I-1) General'!$H$20='(BCBC) Unadjusted Lengths (S)'!$G$18:$G$207)*($G60='(BCBC) Unadjusted Lengths (S)'!$H$16:$H$207)*($O$14='(BCBC) Unadjusted Lengths (S)'!$I$16:$I$207),0)),(MATCH($J60,'(BCBC) Unadjusted Lengths (S)'!$J$15:$Y$15,0)))</f>
        <v>#N/A</v>
      </c>
      <c r="P60" s="429" t="str">
        <f t="array" ref="P60">INDEX('(BCBC) Unadjusted Lengths (S)'!$J$16:$Y$207,(MATCH(1,('(I-1) General'!$H$20='(BCBC) Unadjusted Lengths (S)'!$G$18:$G$207)*($G60='(BCBC) Unadjusted Lengths (S)'!$H$16:$H$207)*($P$14='(BCBC) Unadjusted Lengths (S)'!$I$16:$I$207),0)),(MATCH($J60,'(BCBC) Unadjusted Lengths (S)'!$J$15:$Y$15,0)))</f>
        <v>#N/A</v>
      </c>
      <c r="Q60" s="429" t="str">
        <f t="array" ref="Q60">INDEX('(BCBC) Unadjusted Lengths (S)'!$J$16:$Y$207,(MATCH(1,('(I-1) General'!$H$20='(BCBC) Unadjusted Lengths (S)'!$G$18:$G$207)*($G60='(BCBC) Unadjusted Lengths (S)'!$H$16:$H$207)*($Q$14='(BCBC) Unadjusted Lengths (S)'!$I$16:$I$207),0)),(MATCH($J60,'(BCBC) Unadjusted Lengths (S)'!$J$15:$Y$15,0)))</f>
        <v>#N/A</v>
      </c>
      <c r="R60" s="429" t="str">
        <f t="array" ref="R60">INDEX('(BCBC) Unadjusted Lengths (S)'!$J$16:$Y$207,(MATCH(1,('(I-1) General'!$H$20='(BCBC) Unadjusted Lengths (S)'!$G$18:$G$207)*($G60='(BCBC) Unadjusted Lengths (S)'!$H$16:$H$207)*($R$14='(BCBC) Unadjusted Lengths (S)'!$I$16:$I$207),0)),(MATCH($J60,'(BCBC) Unadjusted Lengths (S)'!$J$15:$Y$15,0)))</f>
        <v>#N/A</v>
      </c>
      <c r="S60" s="429" t="str">
        <f t="array" ref="S60">INDEX('(BCBC) Unadjusted Lengths (S)'!$J$16:$Y$207,(MATCH(1,('(I-1) General'!$H$20='(BCBC) Unadjusted Lengths (S)'!$G$18:$G$207)*($G60='(BCBC) Unadjusted Lengths (S)'!$H$16:$H$207)*($S$14='(BCBC) Unadjusted Lengths (S)'!$I$16:$I$207),0)),(MATCH($J60,'(BCBC) Unadjusted Lengths (S)'!$J$15:$Y$15,0)))</f>
        <v>#N/A</v>
      </c>
      <c r="T60" s="207"/>
      <c r="U60" s="541" t="str">
        <f t="array" ref="U60">INDEX('(BCBC) Unadjusted Lengths (W)'!$I$15:$X$32,(MATCH(1,('(I-1) General'!$H$18='(BCBC) Unadjusted Lengths (W)'!$G$15:$G$32)*($G60='(BCBC) Unadjusted Lengths (W)'!$H$15:$H$32),0)),(MATCH($J60,'(BCBC) Unadjusted Lengths (W)'!$I$14:$X$14,0)))</f>
        <v>#N/A</v>
      </c>
      <c r="V60" s="425" t="str">
        <f t="array" ref="V60">INDEX(L60:S60, MATCH(I60, $L$14:$S$14, 1)) +
((I60 - INDEX($L$14:$S$14, MATCH(I60, $L$14:$S$14, 1))) /
 (INDEX($L$14:$S$14, MATCH(I60, $L$14:$S$14, 1) + 1) - INDEX($L$14:$S$14, MATCH(I60, $L$14:$S$14, 1)))) *
(INDEX(L60:S60, MATCH(I60, $L$14:$S$14, 1) + 1) - INDEX(L60:S60, MATCH(I60, $L$14:$S$14, 1)))</f>
        <v>#N/A</v>
      </c>
      <c r="W60" s="7"/>
    </row>
    <row r="61" ht="18.75" hidden="1" customHeight="1">
      <c r="A61" s="7"/>
      <c r="B61" s="162"/>
      <c r="C61" s="7"/>
      <c r="D61" s="268" t="str">
        <f>'(I-3) Design &amp; Feedback'!D57</f>
        <v>Not Required</v>
      </c>
      <c r="E61" s="162"/>
      <c r="F61" s="7"/>
      <c r="G61" s="546" t="str">
        <f>'(I-3) Design &amp; Feedback'!G57</f>
        <v>R+2F</v>
      </c>
      <c r="H61" s="434" t="str">
        <f>'(I-3) Design &amp; Feedback'!H57</f>
        <v/>
      </c>
      <c r="I61" s="433" t="str">
        <f>'(I-3) Design &amp; Feedback'!I57</f>
        <v>-</v>
      </c>
      <c r="J61" s="434" t="str">
        <f>'(I-3) Design &amp; Feedback'!J57</f>
        <v/>
      </c>
      <c r="K61" s="207"/>
      <c r="L61" s="429" t="str">
        <f t="array" ref="L61">INDEX('(BCBC) Unadjusted Lengths (S)'!$J$16:$Y$207,(MATCH(1,('(I-1) General'!$H$20='(BCBC) Unadjusted Lengths (S)'!$G$18:$G$207)*($G61='(BCBC) Unadjusted Lengths (S)'!$H$16:$H$207)*($L$14='(BCBC) Unadjusted Lengths (S)'!$I$16:$I$207),0)),(MATCH($J61,'(BCBC) Unadjusted Lengths (S)'!$J$15:$Y$15,0)))</f>
        <v>#N/A</v>
      </c>
      <c r="M61" s="429" t="str">
        <f t="array" ref="M61">INDEX('(BCBC) Unadjusted Lengths (S)'!$J$16:$Y$207,(MATCH(1,('(I-1) General'!$H$20='(BCBC) Unadjusted Lengths (S)'!$G$18:$G$207)*($G61='(BCBC) Unadjusted Lengths (S)'!$H$16:$H$207)*($M$14='(BCBC) Unadjusted Lengths (S)'!$I$16:$I$207),0)),(MATCH($J61,'(BCBC) Unadjusted Lengths (S)'!$J$15:$Y$15,0)))</f>
        <v>#N/A</v>
      </c>
      <c r="N61" s="429" t="str">
        <f t="array" ref="N61">INDEX('(BCBC) Unadjusted Lengths (S)'!$J$16:$Y$207,(MATCH(1,('(I-1) General'!$H$20='(BCBC) Unadjusted Lengths (S)'!$G$18:$G$206)*($G61='(BCBC) Unadjusted Lengths (S)'!$H$16:$H$207)*($N$14='(BCBC) Unadjusted Lengths (S)'!$I$16:$I$207),0)),(MATCH($J61,'(BCBC) Unadjusted Lengths (S)'!$J$15:$Y$15,0)))</f>
        <v>#N/A</v>
      </c>
      <c r="O61" s="429" t="str">
        <f t="array" ref="O61">INDEX('(BCBC) Unadjusted Lengths (S)'!$J$16:$Y$207,(MATCH(1,('(I-1) General'!$H$20='(BCBC) Unadjusted Lengths (S)'!$G$18:$G$207)*($G61='(BCBC) Unadjusted Lengths (S)'!$H$16:$H$207)*($O$14='(BCBC) Unadjusted Lengths (S)'!$I$16:$I$207),0)),(MATCH($J61,'(BCBC) Unadjusted Lengths (S)'!$J$15:$Y$15,0)))</f>
        <v>#N/A</v>
      </c>
      <c r="P61" s="429" t="str">
        <f t="array" ref="P61">INDEX('(BCBC) Unadjusted Lengths (S)'!$J$16:$Y$207,(MATCH(1,('(I-1) General'!$H$20='(BCBC) Unadjusted Lengths (S)'!$G$18:$G$207)*($G61='(BCBC) Unadjusted Lengths (S)'!$H$16:$H$207)*($P$14='(BCBC) Unadjusted Lengths (S)'!$I$16:$I$207),0)),(MATCH($J61,'(BCBC) Unadjusted Lengths (S)'!$J$15:$Y$15,0)))</f>
        <v>#N/A</v>
      </c>
      <c r="Q61" s="429" t="str">
        <f t="array" ref="Q61">INDEX('(BCBC) Unadjusted Lengths (S)'!$J$16:$Y$207,(MATCH(1,('(I-1) General'!$H$20='(BCBC) Unadjusted Lengths (S)'!$G$18:$G$207)*($G61='(BCBC) Unadjusted Lengths (S)'!$H$16:$H$207)*($Q$14='(BCBC) Unadjusted Lengths (S)'!$I$16:$I$207),0)),(MATCH($J61,'(BCBC) Unadjusted Lengths (S)'!$J$15:$Y$15,0)))</f>
        <v>#N/A</v>
      </c>
      <c r="R61" s="429" t="str">
        <f t="array" ref="R61">INDEX('(BCBC) Unadjusted Lengths (S)'!$J$16:$Y$207,(MATCH(1,('(I-1) General'!$H$20='(BCBC) Unadjusted Lengths (S)'!$G$18:$G$207)*($G61='(BCBC) Unadjusted Lengths (S)'!$H$16:$H$207)*($R$14='(BCBC) Unadjusted Lengths (S)'!$I$16:$I$207),0)),(MATCH($J61,'(BCBC) Unadjusted Lengths (S)'!$J$15:$Y$15,0)))</f>
        <v>#N/A</v>
      </c>
      <c r="S61" s="429" t="str">
        <f t="array" ref="S61">INDEX('(BCBC) Unadjusted Lengths (S)'!$J$16:$Y$207,(MATCH(1,('(I-1) General'!$H$20='(BCBC) Unadjusted Lengths (S)'!$G$18:$G$207)*($G61='(BCBC) Unadjusted Lengths (S)'!$H$16:$H$207)*($S$14='(BCBC) Unadjusted Lengths (S)'!$I$16:$I$207),0)),(MATCH($J61,'(BCBC) Unadjusted Lengths (S)'!$J$15:$Y$15,0)))</f>
        <v>#N/A</v>
      </c>
      <c r="T61" s="207"/>
      <c r="U61" s="541" t="str">
        <f t="array" ref="U61">INDEX('(BCBC) Unadjusted Lengths (W)'!$I$15:$X$32,(MATCH(1,('(I-1) General'!$H$18='(BCBC) Unadjusted Lengths (W)'!$G$15:$G$32)*($G61='(BCBC) Unadjusted Lengths (W)'!$H$15:$H$32),0)),(MATCH($J61,'(BCBC) Unadjusted Lengths (W)'!$I$14:$X$14,0)))</f>
        <v>#N/A</v>
      </c>
      <c r="V61" s="425" t="str">
        <f t="array" ref="V61">INDEX(L61:S61, MATCH(I61, $L$14:$S$14, 1)) +
((I61 - INDEX($L$14:$S$14, MATCH(I61, $L$14:$S$14, 1))) /
 (INDEX($L$14:$S$14, MATCH(I61, $L$14:$S$14, 1) + 1) - INDEX($L$14:$S$14, MATCH(I61, $L$14:$S$14, 1)))) *
(INDEX(L61:S61, MATCH(I61, $L$14:$S$14, 1) + 1) - INDEX(L61:S61, MATCH(I61, $L$14:$S$14, 1)))</f>
        <v>#N/A</v>
      </c>
      <c r="W61" s="7"/>
    </row>
    <row r="62" ht="18.75" hidden="1" customHeight="1">
      <c r="A62" s="7"/>
      <c r="B62" s="162"/>
      <c r="C62" s="7"/>
      <c r="D62" s="268" t="str">
        <f>'(I-3) Design &amp; Feedback'!D58</f>
        <v>Not Required</v>
      </c>
      <c r="E62" s="162"/>
      <c r="F62" s="7"/>
      <c r="G62" s="546" t="str">
        <f>'(I-3) Design &amp; Feedback'!G58</f>
        <v>R+2F</v>
      </c>
      <c r="H62" s="434" t="str">
        <f>'(I-3) Design &amp; Feedback'!H58</f>
        <v/>
      </c>
      <c r="I62" s="433" t="str">
        <f>'(I-3) Design &amp; Feedback'!I58</f>
        <v>-</v>
      </c>
      <c r="J62" s="434" t="str">
        <f>'(I-3) Design &amp; Feedback'!J58</f>
        <v/>
      </c>
      <c r="K62" s="207"/>
      <c r="L62" s="429" t="str">
        <f t="array" ref="L62">INDEX('(BCBC) Unadjusted Lengths (S)'!$J$16:$Y$207,(MATCH(1,('(I-1) General'!$H$20='(BCBC) Unadjusted Lengths (S)'!$G$18:$G$207)*($G62='(BCBC) Unadjusted Lengths (S)'!$H$16:$H$207)*($L$14='(BCBC) Unadjusted Lengths (S)'!$I$16:$I$207),0)),(MATCH($J62,'(BCBC) Unadjusted Lengths (S)'!$J$15:$Y$15,0)))</f>
        <v>#N/A</v>
      </c>
      <c r="M62" s="429" t="str">
        <f t="array" ref="M62">INDEX('(BCBC) Unadjusted Lengths (S)'!$J$16:$Y$207,(MATCH(1,('(I-1) General'!$H$20='(BCBC) Unadjusted Lengths (S)'!$G$18:$G$207)*($G62='(BCBC) Unadjusted Lengths (S)'!$H$16:$H$207)*($M$14='(BCBC) Unadjusted Lengths (S)'!$I$16:$I$207),0)),(MATCH($J62,'(BCBC) Unadjusted Lengths (S)'!$J$15:$Y$15,0)))</f>
        <v>#N/A</v>
      </c>
      <c r="N62" s="429" t="str">
        <f t="array" ref="N62">INDEX('(BCBC) Unadjusted Lengths (S)'!$J$16:$Y$207,(MATCH(1,('(I-1) General'!$H$20='(BCBC) Unadjusted Lengths (S)'!$G$18:$G$206)*($G62='(BCBC) Unadjusted Lengths (S)'!$H$16:$H$207)*($N$14='(BCBC) Unadjusted Lengths (S)'!$I$16:$I$207),0)),(MATCH($J62,'(BCBC) Unadjusted Lengths (S)'!$J$15:$Y$15,0)))</f>
        <v>#N/A</v>
      </c>
      <c r="O62" s="429" t="str">
        <f t="array" ref="O62">INDEX('(BCBC) Unadjusted Lengths (S)'!$J$16:$Y$207,(MATCH(1,('(I-1) General'!$H$20='(BCBC) Unadjusted Lengths (S)'!$G$18:$G$207)*($G62='(BCBC) Unadjusted Lengths (S)'!$H$16:$H$207)*($O$14='(BCBC) Unadjusted Lengths (S)'!$I$16:$I$207),0)),(MATCH($J62,'(BCBC) Unadjusted Lengths (S)'!$J$15:$Y$15,0)))</f>
        <v>#N/A</v>
      </c>
      <c r="P62" s="429" t="str">
        <f t="array" ref="P62">INDEX('(BCBC) Unadjusted Lengths (S)'!$J$16:$Y$207,(MATCH(1,('(I-1) General'!$H$20='(BCBC) Unadjusted Lengths (S)'!$G$18:$G$207)*($G62='(BCBC) Unadjusted Lengths (S)'!$H$16:$H$207)*($P$14='(BCBC) Unadjusted Lengths (S)'!$I$16:$I$207),0)),(MATCH($J62,'(BCBC) Unadjusted Lengths (S)'!$J$15:$Y$15,0)))</f>
        <v>#N/A</v>
      </c>
      <c r="Q62" s="429" t="str">
        <f t="array" ref="Q62">INDEX('(BCBC) Unadjusted Lengths (S)'!$J$16:$Y$207,(MATCH(1,('(I-1) General'!$H$20='(BCBC) Unadjusted Lengths (S)'!$G$18:$G$207)*($G62='(BCBC) Unadjusted Lengths (S)'!$H$16:$H$207)*($Q$14='(BCBC) Unadjusted Lengths (S)'!$I$16:$I$207),0)),(MATCH($J62,'(BCBC) Unadjusted Lengths (S)'!$J$15:$Y$15,0)))</f>
        <v>#N/A</v>
      </c>
      <c r="R62" s="429" t="str">
        <f t="array" ref="R62">INDEX('(BCBC) Unadjusted Lengths (S)'!$J$16:$Y$207,(MATCH(1,('(I-1) General'!$H$20='(BCBC) Unadjusted Lengths (S)'!$G$18:$G$207)*($G62='(BCBC) Unadjusted Lengths (S)'!$H$16:$H$207)*($R$14='(BCBC) Unadjusted Lengths (S)'!$I$16:$I$207),0)),(MATCH($J62,'(BCBC) Unadjusted Lengths (S)'!$J$15:$Y$15,0)))</f>
        <v>#N/A</v>
      </c>
      <c r="S62" s="429" t="str">
        <f t="array" ref="S62">INDEX('(BCBC) Unadjusted Lengths (S)'!$J$16:$Y$207,(MATCH(1,('(I-1) General'!$H$20='(BCBC) Unadjusted Lengths (S)'!$G$18:$G$207)*($G62='(BCBC) Unadjusted Lengths (S)'!$H$16:$H$207)*($S$14='(BCBC) Unadjusted Lengths (S)'!$I$16:$I$207),0)),(MATCH($J62,'(BCBC) Unadjusted Lengths (S)'!$J$15:$Y$15,0)))</f>
        <v>#N/A</v>
      </c>
      <c r="T62" s="207"/>
      <c r="U62" s="541" t="str">
        <f t="array" ref="U62">INDEX('(BCBC) Unadjusted Lengths (W)'!$I$15:$X$32,(MATCH(1,('(I-1) General'!$H$18='(BCBC) Unadjusted Lengths (W)'!$G$15:$G$32)*($G62='(BCBC) Unadjusted Lengths (W)'!$H$15:$H$32),0)),(MATCH($J62,'(BCBC) Unadjusted Lengths (W)'!$I$14:$X$14,0)))</f>
        <v>#N/A</v>
      </c>
      <c r="V62" s="425" t="str">
        <f t="array" ref="V62">INDEX(L62:S62, MATCH(I62, $L$14:$S$14, 1)) +
((I62 - INDEX($L$14:$S$14, MATCH(I62, $L$14:$S$14, 1))) /
 (INDEX($L$14:$S$14, MATCH(I62, $L$14:$S$14, 1) + 1) - INDEX($L$14:$S$14, MATCH(I62, $L$14:$S$14, 1)))) *
(INDEX(L62:S62, MATCH(I62, $L$14:$S$14, 1) + 1) - INDEX(L62:S62, MATCH(I62, $L$14:$S$14, 1)))</f>
        <v>#N/A</v>
      </c>
      <c r="W62" s="7"/>
    </row>
    <row r="63" ht="18.75" hidden="1" customHeight="1">
      <c r="A63" s="7"/>
      <c r="B63" s="162"/>
      <c r="C63" s="7"/>
      <c r="D63" s="268" t="str">
        <f>'(I-3) Design &amp; Feedback'!D59</f>
        <v>Not Required</v>
      </c>
      <c r="E63" s="162"/>
      <c r="F63" s="7"/>
      <c r="G63" s="546" t="str">
        <f>'(I-3) Design &amp; Feedback'!G59</f>
        <v>R+2F</v>
      </c>
      <c r="H63" s="434" t="str">
        <f>'(I-3) Design &amp; Feedback'!H59</f>
        <v/>
      </c>
      <c r="I63" s="433" t="str">
        <f>'(I-3) Design &amp; Feedback'!I59</f>
        <v>-</v>
      </c>
      <c r="J63" s="434" t="str">
        <f>'(I-3) Design &amp; Feedback'!J59</f>
        <v/>
      </c>
      <c r="K63" s="207"/>
      <c r="L63" s="429" t="str">
        <f t="array" ref="L63">INDEX('(BCBC) Unadjusted Lengths (S)'!$J$16:$Y$207,(MATCH(1,('(I-1) General'!$H$20='(BCBC) Unadjusted Lengths (S)'!$G$18:$G$207)*($G63='(BCBC) Unadjusted Lengths (S)'!$H$16:$H$207)*($L$14='(BCBC) Unadjusted Lengths (S)'!$I$16:$I$207),0)),(MATCH($J63,'(BCBC) Unadjusted Lengths (S)'!$J$15:$Y$15,0)))</f>
        <v>#N/A</v>
      </c>
      <c r="M63" s="429" t="str">
        <f t="array" ref="M63">INDEX('(BCBC) Unadjusted Lengths (S)'!$J$16:$Y$207,(MATCH(1,('(I-1) General'!$H$20='(BCBC) Unadjusted Lengths (S)'!$G$18:$G$207)*($G63='(BCBC) Unadjusted Lengths (S)'!$H$16:$H$207)*($M$14='(BCBC) Unadjusted Lengths (S)'!$I$16:$I$207),0)),(MATCH($J63,'(BCBC) Unadjusted Lengths (S)'!$J$15:$Y$15,0)))</f>
        <v>#N/A</v>
      </c>
      <c r="N63" s="429" t="str">
        <f t="array" ref="N63">INDEX('(BCBC) Unadjusted Lengths (S)'!$J$16:$Y$207,(MATCH(1,('(I-1) General'!$H$20='(BCBC) Unadjusted Lengths (S)'!$G$18:$G$206)*($G63='(BCBC) Unadjusted Lengths (S)'!$H$16:$H$207)*($N$14='(BCBC) Unadjusted Lengths (S)'!$I$16:$I$207),0)),(MATCH($J63,'(BCBC) Unadjusted Lengths (S)'!$J$15:$Y$15,0)))</f>
        <v>#N/A</v>
      </c>
      <c r="O63" s="429" t="str">
        <f t="array" ref="O63">INDEX('(BCBC) Unadjusted Lengths (S)'!$J$16:$Y$207,(MATCH(1,('(I-1) General'!$H$20='(BCBC) Unadjusted Lengths (S)'!$G$18:$G$207)*($G63='(BCBC) Unadjusted Lengths (S)'!$H$16:$H$207)*($O$14='(BCBC) Unadjusted Lengths (S)'!$I$16:$I$207),0)),(MATCH($J63,'(BCBC) Unadjusted Lengths (S)'!$J$15:$Y$15,0)))</f>
        <v>#N/A</v>
      </c>
      <c r="P63" s="429" t="str">
        <f t="array" ref="P63">INDEX('(BCBC) Unadjusted Lengths (S)'!$J$16:$Y$207,(MATCH(1,('(I-1) General'!$H$20='(BCBC) Unadjusted Lengths (S)'!$G$18:$G$207)*($G63='(BCBC) Unadjusted Lengths (S)'!$H$16:$H$207)*($P$14='(BCBC) Unadjusted Lengths (S)'!$I$16:$I$207),0)),(MATCH($J63,'(BCBC) Unadjusted Lengths (S)'!$J$15:$Y$15,0)))</f>
        <v>#N/A</v>
      </c>
      <c r="Q63" s="429" t="str">
        <f t="array" ref="Q63">INDEX('(BCBC) Unadjusted Lengths (S)'!$J$16:$Y$207,(MATCH(1,('(I-1) General'!$H$20='(BCBC) Unadjusted Lengths (S)'!$G$18:$G$207)*($G63='(BCBC) Unadjusted Lengths (S)'!$H$16:$H$207)*($Q$14='(BCBC) Unadjusted Lengths (S)'!$I$16:$I$207),0)),(MATCH($J63,'(BCBC) Unadjusted Lengths (S)'!$J$15:$Y$15,0)))</f>
        <v>#N/A</v>
      </c>
      <c r="R63" s="429" t="str">
        <f t="array" ref="R63">INDEX('(BCBC) Unadjusted Lengths (S)'!$J$16:$Y$207,(MATCH(1,('(I-1) General'!$H$20='(BCBC) Unadjusted Lengths (S)'!$G$18:$G$207)*($G63='(BCBC) Unadjusted Lengths (S)'!$H$16:$H$207)*($R$14='(BCBC) Unadjusted Lengths (S)'!$I$16:$I$207),0)),(MATCH($J63,'(BCBC) Unadjusted Lengths (S)'!$J$15:$Y$15,0)))</f>
        <v>#N/A</v>
      </c>
      <c r="S63" s="429" t="str">
        <f t="array" ref="S63">INDEX('(BCBC) Unadjusted Lengths (S)'!$J$16:$Y$207,(MATCH(1,('(I-1) General'!$H$20='(BCBC) Unadjusted Lengths (S)'!$G$18:$G$207)*($G63='(BCBC) Unadjusted Lengths (S)'!$H$16:$H$207)*($S$14='(BCBC) Unadjusted Lengths (S)'!$I$16:$I$207),0)),(MATCH($J63,'(BCBC) Unadjusted Lengths (S)'!$J$15:$Y$15,0)))</f>
        <v>#N/A</v>
      </c>
      <c r="T63" s="207"/>
      <c r="U63" s="541" t="str">
        <f t="array" ref="U63">INDEX('(BCBC) Unadjusted Lengths (W)'!$I$15:$X$32,(MATCH(1,('(I-1) General'!$H$18='(BCBC) Unadjusted Lengths (W)'!$G$15:$G$32)*($G63='(BCBC) Unadjusted Lengths (W)'!$H$15:$H$32),0)),(MATCH($J63,'(BCBC) Unadjusted Lengths (W)'!$I$14:$X$14,0)))</f>
        <v>#N/A</v>
      </c>
      <c r="V63" s="425" t="str">
        <f t="array" ref="V63">INDEX(L63:S63, MATCH(I63, $L$14:$S$14, 1)) +
((I63 - INDEX($L$14:$S$14, MATCH(I63, $L$14:$S$14, 1))) /
 (INDEX($L$14:$S$14, MATCH(I63, $L$14:$S$14, 1) + 1) - INDEX($L$14:$S$14, MATCH(I63, $L$14:$S$14, 1)))) *
(INDEX(L63:S63, MATCH(I63, $L$14:$S$14, 1) + 1) - INDEX(L63:S63, MATCH(I63, $L$14:$S$14, 1)))</f>
        <v>#N/A</v>
      </c>
      <c r="W63" s="7"/>
    </row>
    <row r="64" ht="18.75" hidden="1" customHeight="1">
      <c r="A64" s="7"/>
      <c r="B64" s="162"/>
      <c r="C64" s="7"/>
      <c r="D64" s="268" t="str">
        <f>'(I-3) Design &amp; Feedback'!D60</f>
        <v>Not Required</v>
      </c>
      <c r="E64" s="162"/>
      <c r="F64" s="7"/>
      <c r="G64" s="546" t="str">
        <f>'(I-3) Design &amp; Feedback'!G60</f>
        <v>R+2F</v>
      </c>
      <c r="H64" s="434" t="str">
        <f>'(I-3) Design &amp; Feedback'!H60</f>
        <v/>
      </c>
      <c r="I64" s="433" t="str">
        <f>'(I-3) Design &amp; Feedback'!I60</f>
        <v>-</v>
      </c>
      <c r="J64" s="434" t="str">
        <f>'(I-3) Design &amp; Feedback'!J60</f>
        <v/>
      </c>
      <c r="K64" s="207"/>
      <c r="L64" s="429" t="str">
        <f t="array" ref="L64">INDEX('(BCBC) Unadjusted Lengths (S)'!$J$16:$Y$207,(MATCH(1,('(I-1) General'!$H$20='(BCBC) Unadjusted Lengths (S)'!$G$18:$G$207)*($G64='(BCBC) Unadjusted Lengths (S)'!$H$16:$H$207)*($L$14='(BCBC) Unadjusted Lengths (S)'!$I$16:$I$207),0)),(MATCH($J64,'(BCBC) Unadjusted Lengths (S)'!$J$15:$Y$15,0)))</f>
        <v>#N/A</v>
      </c>
      <c r="M64" s="429" t="str">
        <f t="array" ref="M64">INDEX('(BCBC) Unadjusted Lengths (S)'!$J$16:$Y$207,(MATCH(1,('(I-1) General'!$H$20='(BCBC) Unadjusted Lengths (S)'!$G$18:$G$207)*($G64='(BCBC) Unadjusted Lengths (S)'!$H$16:$H$207)*($M$14='(BCBC) Unadjusted Lengths (S)'!$I$16:$I$207),0)),(MATCH($J64,'(BCBC) Unadjusted Lengths (S)'!$J$15:$Y$15,0)))</f>
        <v>#N/A</v>
      </c>
      <c r="N64" s="429" t="str">
        <f t="array" ref="N64">INDEX('(BCBC) Unadjusted Lengths (S)'!$J$16:$Y$207,(MATCH(1,('(I-1) General'!$H$20='(BCBC) Unadjusted Lengths (S)'!$G$18:$G$206)*($G64='(BCBC) Unadjusted Lengths (S)'!$H$16:$H$207)*($N$14='(BCBC) Unadjusted Lengths (S)'!$I$16:$I$207),0)),(MATCH($J64,'(BCBC) Unadjusted Lengths (S)'!$J$15:$Y$15,0)))</f>
        <v>#N/A</v>
      </c>
      <c r="O64" s="429" t="str">
        <f t="array" ref="O64">INDEX('(BCBC) Unadjusted Lengths (S)'!$J$16:$Y$207,(MATCH(1,('(I-1) General'!$H$20='(BCBC) Unadjusted Lengths (S)'!$G$18:$G$207)*($G64='(BCBC) Unadjusted Lengths (S)'!$H$16:$H$207)*($O$14='(BCBC) Unadjusted Lengths (S)'!$I$16:$I$207),0)),(MATCH($J64,'(BCBC) Unadjusted Lengths (S)'!$J$15:$Y$15,0)))</f>
        <v>#N/A</v>
      </c>
      <c r="P64" s="429" t="str">
        <f t="array" ref="P64">INDEX('(BCBC) Unadjusted Lengths (S)'!$J$16:$Y$207,(MATCH(1,('(I-1) General'!$H$20='(BCBC) Unadjusted Lengths (S)'!$G$18:$G$207)*($G64='(BCBC) Unadjusted Lengths (S)'!$H$16:$H$207)*($P$14='(BCBC) Unadjusted Lengths (S)'!$I$16:$I$207),0)),(MATCH($J64,'(BCBC) Unadjusted Lengths (S)'!$J$15:$Y$15,0)))</f>
        <v>#N/A</v>
      </c>
      <c r="Q64" s="429" t="str">
        <f t="array" ref="Q64">INDEX('(BCBC) Unadjusted Lengths (S)'!$J$16:$Y$207,(MATCH(1,('(I-1) General'!$H$20='(BCBC) Unadjusted Lengths (S)'!$G$18:$G$207)*($G64='(BCBC) Unadjusted Lengths (S)'!$H$16:$H$207)*($Q$14='(BCBC) Unadjusted Lengths (S)'!$I$16:$I$207),0)),(MATCH($J64,'(BCBC) Unadjusted Lengths (S)'!$J$15:$Y$15,0)))</f>
        <v>#N/A</v>
      </c>
      <c r="R64" s="429" t="str">
        <f t="array" ref="R64">INDEX('(BCBC) Unadjusted Lengths (S)'!$J$16:$Y$207,(MATCH(1,('(I-1) General'!$H$20='(BCBC) Unadjusted Lengths (S)'!$G$18:$G$207)*($G64='(BCBC) Unadjusted Lengths (S)'!$H$16:$H$207)*($R$14='(BCBC) Unadjusted Lengths (S)'!$I$16:$I$207),0)),(MATCH($J64,'(BCBC) Unadjusted Lengths (S)'!$J$15:$Y$15,0)))</f>
        <v>#N/A</v>
      </c>
      <c r="S64" s="429" t="str">
        <f t="array" ref="S64">INDEX('(BCBC) Unadjusted Lengths (S)'!$J$16:$Y$207,(MATCH(1,('(I-1) General'!$H$20='(BCBC) Unadjusted Lengths (S)'!$G$18:$G$207)*($G64='(BCBC) Unadjusted Lengths (S)'!$H$16:$H$207)*($S$14='(BCBC) Unadjusted Lengths (S)'!$I$16:$I$207),0)),(MATCH($J64,'(BCBC) Unadjusted Lengths (S)'!$J$15:$Y$15,0)))</f>
        <v>#N/A</v>
      </c>
      <c r="T64" s="207"/>
      <c r="U64" s="541" t="str">
        <f t="array" ref="U64">INDEX('(BCBC) Unadjusted Lengths (W)'!$I$15:$X$32,(MATCH(1,('(I-1) General'!$H$18='(BCBC) Unadjusted Lengths (W)'!$G$15:$G$32)*($G64='(BCBC) Unadjusted Lengths (W)'!$H$15:$H$32),0)),(MATCH($J64,'(BCBC) Unadjusted Lengths (W)'!$I$14:$X$14,0)))</f>
        <v>#N/A</v>
      </c>
      <c r="V64" s="425" t="str">
        <f t="array" ref="V64">INDEX(L64:S64, MATCH(I64, $L$14:$S$14, 1)) +
((I64 - INDEX($L$14:$S$14, MATCH(I64, $L$14:$S$14, 1))) /
 (INDEX($L$14:$S$14, MATCH(I64, $L$14:$S$14, 1) + 1) - INDEX($L$14:$S$14, MATCH(I64, $L$14:$S$14, 1)))) *
(INDEX(L64:S64, MATCH(I64, $L$14:$S$14, 1) + 1) - INDEX(L64:S64, MATCH(I64, $L$14:$S$14, 1)))</f>
        <v>#N/A</v>
      </c>
      <c r="W64" s="7"/>
    </row>
    <row r="65" ht="18.75" customHeight="1">
      <c r="A65" s="7"/>
      <c r="B65" s="162"/>
      <c r="C65" s="7"/>
      <c r="D65" s="268" t="str">
        <f>'(I-3) Design &amp; Feedback'!D61</f>
        <v>Required</v>
      </c>
      <c r="E65" s="162"/>
      <c r="F65" s="7"/>
      <c r="G65" s="545" t="str">
        <f>'(I-3) Design &amp; Feedback'!G61</f>
        <v>R+2F</v>
      </c>
      <c r="H65" s="462" t="str">
        <f>'(I-3) Design &amp; Feedback'!H61</f>
        <v>A</v>
      </c>
      <c r="I65" s="542">
        <f>'(I-3) Design &amp; Feedback'!I61</f>
        <v>7.2898</v>
      </c>
      <c r="J65" s="462" t="str">
        <f>'(I-3) Design &amp; Feedback'!J61</f>
        <v>WSP-E</v>
      </c>
      <c r="K65" s="207"/>
      <c r="L65" s="429">
        <f t="array" ref="L65">INDEX('(BCBC) Unadjusted Lengths (S)'!$J$16:$Y$207,(MATCH(1,('(I-1) General'!$H$20='(BCBC) Unadjusted Lengths (S)'!$G$18:$G$207)*($G65='(BCBC) Unadjusted Lengths (S)'!$H$16:$H$207)*($L$14='(BCBC) Unadjusted Lengths (S)'!$I$16:$I$207),0)),(MATCH($J65,'(BCBC) Unadjusted Lengths (S)'!$J$15:$Y$15,0)))</f>
        <v>0.31</v>
      </c>
      <c r="M65" s="429">
        <f t="array" ref="M65">INDEX('(BCBC) Unadjusted Lengths (S)'!$J$16:$Y$207,(MATCH(1,('(I-1) General'!$H$20='(BCBC) Unadjusted Lengths (S)'!$G$18:$G$207)*($G65='(BCBC) Unadjusted Lengths (S)'!$H$16:$H$207)*($M$14='(BCBC) Unadjusted Lengths (S)'!$I$16:$I$207),0)),(MATCH($J65,'(BCBC) Unadjusted Lengths (S)'!$J$15:$Y$15,0)))</f>
        <v>0.31</v>
      </c>
      <c r="N65" s="429">
        <f t="array" ref="N65">INDEX('(BCBC) Unadjusted Lengths (S)'!$J$16:$Y$207,(MATCH(1,('(I-1) General'!$H$20='(BCBC) Unadjusted Lengths (S)'!$G$18:$G$206)*($G65='(BCBC) Unadjusted Lengths (S)'!$H$16:$H$207)*($N$14='(BCBC) Unadjusted Lengths (S)'!$I$16:$I$207),0)),(MATCH($J65,'(BCBC) Unadjusted Lengths (S)'!$J$15:$Y$15,0)))</f>
        <v>0.5</v>
      </c>
      <c r="O65" s="429">
        <f t="array" ref="O65">INDEX('(BCBC) Unadjusted Lengths (S)'!$J$16:$Y$207,(MATCH(1,('(I-1) General'!$H$20='(BCBC) Unadjusted Lengths (S)'!$G$18:$G$207)*($G65='(BCBC) Unadjusted Lengths (S)'!$H$16:$H$207)*($O$14='(BCBC) Unadjusted Lengths (S)'!$I$16:$I$207),0)),(MATCH($J65,'(BCBC) Unadjusted Lengths (S)'!$J$15:$Y$15,0)))</f>
        <v>0.7</v>
      </c>
      <c r="P65" s="429">
        <f t="array" ref="P65">INDEX('(BCBC) Unadjusted Lengths (S)'!$J$16:$Y$207,(MATCH(1,('(I-1) General'!$H$20='(BCBC) Unadjusted Lengths (S)'!$G$18:$G$207)*($G65='(BCBC) Unadjusted Lengths (S)'!$H$16:$H$207)*($P$14='(BCBC) Unadjusted Lengths (S)'!$I$16:$I$207),0)),(MATCH($J65,'(BCBC) Unadjusted Lengths (S)'!$J$15:$Y$15,0)))</f>
        <v>0.9</v>
      </c>
      <c r="Q65" s="429">
        <f t="array" ref="Q65">INDEX('(BCBC) Unadjusted Lengths (S)'!$J$16:$Y$207,(MATCH(1,('(I-1) General'!$H$20='(BCBC) Unadjusted Lengths (S)'!$G$18:$G$207)*($G65='(BCBC) Unadjusted Lengths (S)'!$H$16:$H$207)*($Q$14='(BCBC) Unadjusted Lengths (S)'!$I$16:$I$207),0)),(MATCH($J65,'(BCBC) Unadjusted Lengths (S)'!$J$15:$Y$15,0)))</f>
        <v>1.1</v>
      </c>
      <c r="R65" s="429">
        <f t="array" ref="R65">INDEX('(BCBC) Unadjusted Lengths (S)'!$J$16:$Y$207,(MATCH(1,('(I-1) General'!$H$20='(BCBC) Unadjusted Lengths (S)'!$G$18:$G$207)*($G65='(BCBC) Unadjusted Lengths (S)'!$H$16:$H$207)*($R$14='(BCBC) Unadjusted Lengths (S)'!$I$16:$I$207),0)),(MATCH($J65,'(BCBC) Unadjusted Lengths (S)'!$J$15:$Y$15,0)))</f>
        <v>0.65</v>
      </c>
      <c r="S65" s="429">
        <f t="array" ref="S65">INDEX('(BCBC) Unadjusted Lengths (S)'!$J$16:$Y$207,(MATCH(1,('(I-1) General'!$H$20='(BCBC) Unadjusted Lengths (S)'!$G$18:$G$207)*($G65='(BCBC) Unadjusted Lengths (S)'!$H$16:$H$207)*($S$14='(BCBC) Unadjusted Lengths (S)'!$I$16:$I$207),0)),(MATCH($J65,'(BCBC) Unadjusted Lengths (S)'!$J$15:$Y$15,0)))</f>
        <v>0.6615878648</v>
      </c>
      <c r="T65" s="207"/>
      <c r="U65" s="541">
        <f t="array" ref="U65">INDEX('(BCBC) Unadjusted Lengths (W)'!$I$15:$X$32,(MATCH(1,('(I-1) General'!$H$18='(BCBC) Unadjusted Lengths (W)'!$G$15:$G$32)*($G65='(BCBC) Unadjusted Lengths (W)'!$H$15:$H$32),0)),(MATCH($J65,'(BCBC) Unadjusted Lengths (W)'!$I$14:$X$14,0)))</f>
        <v>1.79</v>
      </c>
      <c r="V65" s="425">
        <f t="array" ref="V65">INDEX(L65:S65, MATCH(I65, $L$14:$S$14, 1)) +
((I65 - INDEX($L$14:$S$14, MATCH(I65, $L$14:$S$14, 1))) /
 (INDEX($L$14:$S$14, MATCH(I65, $L$14:$S$14, 1) + 1) - INDEX($L$14:$S$14, MATCH(I65, $L$14:$S$14, 1)))) *
(INDEX(L65:S65, MATCH(I65, $L$14:$S$14, 1) + 1) - INDEX(L65:S65, MATCH(I65, $L$14:$S$14, 1)))</f>
        <v>0.57932</v>
      </c>
      <c r="W65" s="7"/>
    </row>
    <row r="66" ht="18.75" customHeight="1">
      <c r="A66" s="7"/>
      <c r="B66" s="162"/>
      <c r="C66" s="7"/>
      <c r="D66" s="268" t="str">
        <f>'(I-3) Design &amp; Feedback'!D62</f>
        <v>Required</v>
      </c>
      <c r="E66" s="162"/>
      <c r="F66" s="7"/>
      <c r="G66" s="545" t="str">
        <f>'(I-3) Design &amp; Feedback'!G62</f>
        <v>R+2F</v>
      </c>
      <c r="H66" s="462" t="str">
        <f>'(I-3) Design &amp; Feedback'!H62</f>
        <v>B</v>
      </c>
      <c r="I66" s="542">
        <f>'(I-3) Design &amp; Feedback'!I62</f>
        <v>7.2898</v>
      </c>
      <c r="J66" s="462" t="str">
        <f>'(I-3) Design &amp; Feedback'!J62</f>
        <v>WSP-E</v>
      </c>
      <c r="K66" s="207"/>
      <c r="L66" s="429">
        <f t="array" ref="L66">INDEX('(BCBC) Unadjusted Lengths (S)'!$J$16:$Y$207,(MATCH(1,('(I-1) General'!$H$20='(BCBC) Unadjusted Lengths (S)'!$G$18:$G$207)*($G66='(BCBC) Unadjusted Lengths (S)'!$H$16:$H$207)*($L$14='(BCBC) Unadjusted Lengths (S)'!$I$16:$I$207),0)),(MATCH($J66,'(BCBC) Unadjusted Lengths (S)'!$J$15:$Y$15,0)))</f>
        <v>0.31</v>
      </c>
      <c r="M66" s="429">
        <f t="array" ref="M66">INDEX('(BCBC) Unadjusted Lengths (S)'!$J$16:$Y$207,(MATCH(1,('(I-1) General'!$H$20='(BCBC) Unadjusted Lengths (S)'!$G$18:$G$207)*($G66='(BCBC) Unadjusted Lengths (S)'!$H$16:$H$207)*($M$14='(BCBC) Unadjusted Lengths (S)'!$I$16:$I$207),0)),(MATCH($J66,'(BCBC) Unadjusted Lengths (S)'!$J$15:$Y$15,0)))</f>
        <v>0.31</v>
      </c>
      <c r="N66" s="429">
        <f t="array" ref="N66">INDEX('(BCBC) Unadjusted Lengths (S)'!$J$16:$Y$207,(MATCH(1,('(I-1) General'!$H$20='(BCBC) Unadjusted Lengths (S)'!$G$18:$G$206)*($G66='(BCBC) Unadjusted Lengths (S)'!$H$16:$H$207)*($N$14='(BCBC) Unadjusted Lengths (S)'!$I$16:$I$207),0)),(MATCH($J66,'(BCBC) Unadjusted Lengths (S)'!$J$15:$Y$15,0)))</f>
        <v>0.5</v>
      </c>
      <c r="O66" s="429">
        <f t="array" ref="O66">INDEX('(BCBC) Unadjusted Lengths (S)'!$J$16:$Y$207,(MATCH(1,('(I-1) General'!$H$20='(BCBC) Unadjusted Lengths (S)'!$G$18:$G$207)*($G66='(BCBC) Unadjusted Lengths (S)'!$H$16:$H$207)*($O$14='(BCBC) Unadjusted Lengths (S)'!$I$16:$I$207),0)),(MATCH($J66,'(BCBC) Unadjusted Lengths (S)'!$J$15:$Y$15,0)))</f>
        <v>0.7</v>
      </c>
      <c r="P66" s="429">
        <f t="array" ref="P66">INDEX('(BCBC) Unadjusted Lengths (S)'!$J$16:$Y$207,(MATCH(1,('(I-1) General'!$H$20='(BCBC) Unadjusted Lengths (S)'!$G$18:$G$207)*($G66='(BCBC) Unadjusted Lengths (S)'!$H$16:$H$207)*($P$14='(BCBC) Unadjusted Lengths (S)'!$I$16:$I$207),0)),(MATCH($J66,'(BCBC) Unadjusted Lengths (S)'!$J$15:$Y$15,0)))</f>
        <v>0.9</v>
      </c>
      <c r="Q66" s="429">
        <f t="array" ref="Q66">INDEX('(BCBC) Unadjusted Lengths (S)'!$J$16:$Y$207,(MATCH(1,('(I-1) General'!$H$20='(BCBC) Unadjusted Lengths (S)'!$G$18:$G$207)*($G66='(BCBC) Unadjusted Lengths (S)'!$H$16:$H$207)*($Q$14='(BCBC) Unadjusted Lengths (S)'!$I$16:$I$207),0)),(MATCH($J66,'(BCBC) Unadjusted Lengths (S)'!$J$15:$Y$15,0)))</f>
        <v>1.1</v>
      </c>
      <c r="R66" s="429">
        <f t="array" ref="R66">INDEX('(BCBC) Unadjusted Lengths (S)'!$J$16:$Y$207,(MATCH(1,('(I-1) General'!$H$20='(BCBC) Unadjusted Lengths (S)'!$G$18:$G$207)*($G66='(BCBC) Unadjusted Lengths (S)'!$H$16:$H$207)*($R$14='(BCBC) Unadjusted Lengths (S)'!$I$16:$I$207),0)),(MATCH($J66,'(BCBC) Unadjusted Lengths (S)'!$J$15:$Y$15,0)))</f>
        <v>0.65</v>
      </c>
      <c r="S66" s="429">
        <f t="array" ref="S66">INDEX('(BCBC) Unadjusted Lengths (S)'!$J$16:$Y$207,(MATCH(1,('(I-1) General'!$H$20='(BCBC) Unadjusted Lengths (S)'!$G$18:$G$207)*($G66='(BCBC) Unadjusted Lengths (S)'!$H$16:$H$207)*($S$14='(BCBC) Unadjusted Lengths (S)'!$I$16:$I$207),0)),(MATCH($J66,'(BCBC) Unadjusted Lengths (S)'!$J$15:$Y$15,0)))</f>
        <v>0.6615878648</v>
      </c>
      <c r="T66" s="207"/>
      <c r="U66" s="541">
        <f t="array" ref="U66">INDEX('(BCBC) Unadjusted Lengths (W)'!$I$15:$X$32,(MATCH(1,('(I-1) General'!$H$18='(BCBC) Unadjusted Lengths (W)'!$G$15:$G$32)*($G66='(BCBC) Unadjusted Lengths (W)'!$H$15:$H$32),0)),(MATCH($J66,'(BCBC) Unadjusted Lengths (W)'!$I$14:$X$14,0)))</f>
        <v>1.79</v>
      </c>
      <c r="V66" s="425">
        <f t="array" ref="V66">INDEX(L66:S66, MATCH(I66, $L$14:$S$14, 1)) +
((I66 - INDEX($L$14:$S$14, MATCH(I66, $L$14:$S$14, 1))) /
 (INDEX($L$14:$S$14, MATCH(I66, $L$14:$S$14, 1) + 1) - INDEX($L$14:$S$14, MATCH(I66, $L$14:$S$14, 1)))) *
(INDEX(L66:S66, MATCH(I66, $L$14:$S$14, 1) + 1) - INDEX(L66:S66, MATCH(I66, $L$14:$S$14, 1)))</f>
        <v>0.57932</v>
      </c>
      <c r="W66" s="7"/>
    </row>
    <row r="67" ht="18.75" customHeight="1">
      <c r="A67" s="7"/>
      <c r="B67" s="162"/>
      <c r="C67" s="7"/>
      <c r="D67" s="268" t="str">
        <f>'(I-3) Design &amp; Feedback'!D63</f>
        <v>Required</v>
      </c>
      <c r="E67" s="162"/>
      <c r="F67" s="7"/>
      <c r="G67" s="545" t="str">
        <f>'(I-3) Design &amp; Feedback'!G63</f>
        <v>R+2F</v>
      </c>
      <c r="H67" s="462" t="str">
        <f>'(I-3) Design &amp; Feedback'!H63</f>
        <v>C</v>
      </c>
      <c r="I67" s="542">
        <f>'(I-3) Design &amp; Feedback'!I63</f>
        <v>7.2898</v>
      </c>
      <c r="J67" s="462" t="str">
        <f>'(I-3) Design &amp; Feedback'!J63</f>
        <v>WSP-E</v>
      </c>
      <c r="K67" s="207"/>
      <c r="L67" s="429">
        <f t="array" ref="L67">INDEX('(BCBC) Unadjusted Lengths (S)'!$J$16:$Y$207,(MATCH(1,('(I-1) General'!$H$20='(BCBC) Unadjusted Lengths (S)'!$G$18:$G$207)*($G67='(BCBC) Unadjusted Lengths (S)'!$H$16:$H$207)*($L$14='(BCBC) Unadjusted Lengths (S)'!$I$16:$I$207),0)),(MATCH($J67,'(BCBC) Unadjusted Lengths (S)'!$J$15:$Y$15,0)))</f>
        <v>0.31</v>
      </c>
      <c r="M67" s="429">
        <f t="array" ref="M67">INDEX('(BCBC) Unadjusted Lengths (S)'!$J$16:$Y$207,(MATCH(1,('(I-1) General'!$H$20='(BCBC) Unadjusted Lengths (S)'!$G$18:$G$207)*($G67='(BCBC) Unadjusted Lengths (S)'!$H$16:$H$207)*($M$14='(BCBC) Unadjusted Lengths (S)'!$I$16:$I$207),0)),(MATCH($J67,'(BCBC) Unadjusted Lengths (S)'!$J$15:$Y$15,0)))</f>
        <v>0.31</v>
      </c>
      <c r="N67" s="429">
        <f t="array" ref="N67">INDEX('(BCBC) Unadjusted Lengths (S)'!$J$16:$Y$207,(MATCH(1,('(I-1) General'!$H$20='(BCBC) Unadjusted Lengths (S)'!$G$18:$G$206)*($G67='(BCBC) Unadjusted Lengths (S)'!$H$16:$H$207)*($N$14='(BCBC) Unadjusted Lengths (S)'!$I$16:$I$207),0)),(MATCH($J67,'(BCBC) Unadjusted Lengths (S)'!$J$15:$Y$15,0)))</f>
        <v>0.5</v>
      </c>
      <c r="O67" s="429">
        <f t="array" ref="O67">INDEX('(BCBC) Unadjusted Lengths (S)'!$J$16:$Y$207,(MATCH(1,('(I-1) General'!$H$20='(BCBC) Unadjusted Lengths (S)'!$G$18:$G$207)*($G67='(BCBC) Unadjusted Lengths (S)'!$H$16:$H$207)*($O$14='(BCBC) Unadjusted Lengths (S)'!$I$16:$I$207),0)),(MATCH($J67,'(BCBC) Unadjusted Lengths (S)'!$J$15:$Y$15,0)))</f>
        <v>0.7</v>
      </c>
      <c r="P67" s="429">
        <f t="array" ref="P67">INDEX('(BCBC) Unadjusted Lengths (S)'!$J$16:$Y$207,(MATCH(1,('(I-1) General'!$H$20='(BCBC) Unadjusted Lengths (S)'!$G$18:$G$207)*($G67='(BCBC) Unadjusted Lengths (S)'!$H$16:$H$207)*($P$14='(BCBC) Unadjusted Lengths (S)'!$I$16:$I$207),0)),(MATCH($J67,'(BCBC) Unadjusted Lengths (S)'!$J$15:$Y$15,0)))</f>
        <v>0.9</v>
      </c>
      <c r="Q67" s="429">
        <f t="array" ref="Q67">INDEX('(BCBC) Unadjusted Lengths (S)'!$J$16:$Y$207,(MATCH(1,('(I-1) General'!$H$20='(BCBC) Unadjusted Lengths (S)'!$G$18:$G$207)*($G67='(BCBC) Unadjusted Lengths (S)'!$H$16:$H$207)*($Q$14='(BCBC) Unadjusted Lengths (S)'!$I$16:$I$207),0)),(MATCH($J67,'(BCBC) Unadjusted Lengths (S)'!$J$15:$Y$15,0)))</f>
        <v>1.1</v>
      </c>
      <c r="R67" s="429">
        <f t="array" ref="R67">INDEX('(BCBC) Unadjusted Lengths (S)'!$J$16:$Y$207,(MATCH(1,('(I-1) General'!$H$20='(BCBC) Unadjusted Lengths (S)'!$G$18:$G$207)*($G67='(BCBC) Unadjusted Lengths (S)'!$H$16:$H$207)*($R$14='(BCBC) Unadjusted Lengths (S)'!$I$16:$I$207),0)),(MATCH($J67,'(BCBC) Unadjusted Lengths (S)'!$J$15:$Y$15,0)))</f>
        <v>0.65</v>
      </c>
      <c r="S67" s="429">
        <f t="array" ref="S67">INDEX('(BCBC) Unadjusted Lengths (S)'!$J$16:$Y$207,(MATCH(1,('(I-1) General'!$H$20='(BCBC) Unadjusted Lengths (S)'!$G$18:$G$207)*($G67='(BCBC) Unadjusted Lengths (S)'!$H$16:$H$207)*($S$14='(BCBC) Unadjusted Lengths (S)'!$I$16:$I$207),0)),(MATCH($J67,'(BCBC) Unadjusted Lengths (S)'!$J$15:$Y$15,0)))</f>
        <v>0.6615878648</v>
      </c>
      <c r="T67" s="207"/>
      <c r="U67" s="541">
        <f t="array" ref="U67">INDEX('(BCBC) Unadjusted Lengths (W)'!$I$15:$X$32,(MATCH(1,('(I-1) General'!$H$18='(BCBC) Unadjusted Lengths (W)'!$G$15:$G$32)*($G67='(BCBC) Unadjusted Lengths (W)'!$H$15:$H$32),0)),(MATCH($J67,'(BCBC) Unadjusted Lengths (W)'!$I$14:$X$14,0)))</f>
        <v>1.79</v>
      </c>
      <c r="V67" s="425">
        <f t="array" ref="V67">INDEX(L67:S67, MATCH(I67, $L$14:$S$14, 1)) +
((I67 - INDEX($L$14:$S$14, MATCH(I67, $L$14:$S$14, 1))) /
 (INDEX($L$14:$S$14, MATCH(I67, $L$14:$S$14, 1) + 1) - INDEX($L$14:$S$14, MATCH(I67, $L$14:$S$14, 1)))) *
(INDEX(L67:S67, MATCH(I67, $L$14:$S$14, 1) + 1) - INDEX(L67:S67, MATCH(I67, $L$14:$S$14, 1)))</f>
        <v>0.57932</v>
      </c>
      <c r="W67" s="7"/>
    </row>
    <row r="68" ht="18.75" hidden="1" customHeight="1">
      <c r="A68" s="7"/>
      <c r="B68" s="162"/>
      <c r="C68" s="7"/>
      <c r="D68" s="268" t="str">
        <f>'(I-3) Design &amp; Feedback'!D64</f>
        <v>Not Required</v>
      </c>
      <c r="E68" s="162"/>
      <c r="F68" s="7"/>
      <c r="G68" s="545" t="str">
        <f>'(I-3) Design &amp; Feedback'!G64</f>
        <v>R+2F</v>
      </c>
      <c r="H68" s="462" t="str">
        <f>'(I-3) Design &amp; Feedback'!H64</f>
        <v/>
      </c>
      <c r="I68" s="542" t="str">
        <f>'(I-3) Design &amp; Feedback'!I64</f>
        <v>-</v>
      </c>
      <c r="J68" s="462" t="str">
        <f>'(I-3) Design &amp; Feedback'!J64</f>
        <v/>
      </c>
      <c r="K68" s="207"/>
      <c r="L68" s="429" t="str">
        <f t="array" ref="L68">INDEX('(BCBC) Unadjusted Lengths (S)'!$J$16:$Y$207,(MATCH(1,('(I-1) General'!$H$20='(BCBC) Unadjusted Lengths (S)'!$G$18:$G$207)*($G68='(BCBC) Unadjusted Lengths (S)'!$H$16:$H$207)*($L$14='(BCBC) Unadjusted Lengths (S)'!$I$16:$I$207),0)),(MATCH($J68,'(BCBC) Unadjusted Lengths (S)'!$J$15:$Y$15,0)))</f>
        <v>#N/A</v>
      </c>
      <c r="M68" s="429" t="str">
        <f t="array" ref="M68">INDEX('(BCBC) Unadjusted Lengths (S)'!$J$16:$Y$207,(MATCH(1,('(I-1) General'!$H$20='(BCBC) Unadjusted Lengths (S)'!$G$18:$G$207)*($G68='(BCBC) Unadjusted Lengths (S)'!$H$16:$H$207)*($M$14='(BCBC) Unadjusted Lengths (S)'!$I$16:$I$207),0)),(MATCH($J68,'(BCBC) Unadjusted Lengths (S)'!$J$15:$Y$15,0)))</f>
        <v>#N/A</v>
      </c>
      <c r="N68" s="429" t="str">
        <f t="array" ref="N68">INDEX('(BCBC) Unadjusted Lengths (S)'!$J$16:$Y$207,(MATCH(1,('(I-1) General'!$H$20='(BCBC) Unadjusted Lengths (S)'!$G$18:$G$206)*($G68='(BCBC) Unadjusted Lengths (S)'!$H$16:$H$207)*($N$14='(BCBC) Unadjusted Lengths (S)'!$I$16:$I$207),0)),(MATCH($J68,'(BCBC) Unadjusted Lengths (S)'!$J$15:$Y$15,0)))</f>
        <v>#N/A</v>
      </c>
      <c r="O68" s="429" t="str">
        <f t="array" ref="O68">INDEX('(BCBC) Unadjusted Lengths (S)'!$J$16:$Y$207,(MATCH(1,('(I-1) General'!$H$20='(BCBC) Unadjusted Lengths (S)'!$G$18:$G$207)*($G68='(BCBC) Unadjusted Lengths (S)'!$H$16:$H$207)*($O$14='(BCBC) Unadjusted Lengths (S)'!$I$16:$I$207),0)),(MATCH($J68,'(BCBC) Unadjusted Lengths (S)'!$J$15:$Y$15,0)))</f>
        <v>#N/A</v>
      </c>
      <c r="P68" s="429" t="str">
        <f t="array" ref="P68">INDEX('(BCBC) Unadjusted Lengths (S)'!$J$16:$Y$207,(MATCH(1,('(I-1) General'!$H$20='(BCBC) Unadjusted Lengths (S)'!$G$18:$G$207)*($G68='(BCBC) Unadjusted Lengths (S)'!$H$16:$H$207)*($P$14='(BCBC) Unadjusted Lengths (S)'!$I$16:$I$207),0)),(MATCH($J68,'(BCBC) Unadjusted Lengths (S)'!$J$15:$Y$15,0)))</f>
        <v>#N/A</v>
      </c>
      <c r="Q68" s="429" t="str">
        <f t="array" ref="Q68">INDEX('(BCBC) Unadjusted Lengths (S)'!$J$16:$Y$207,(MATCH(1,('(I-1) General'!$H$20='(BCBC) Unadjusted Lengths (S)'!$G$18:$G$207)*($G68='(BCBC) Unadjusted Lengths (S)'!$H$16:$H$207)*($Q$14='(BCBC) Unadjusted Lengths (S)'!$I$16:$I$207),0)),(MATCH($J68,'(BCBC) Unadjusted Lengths (S)'!$J$15:$Y$15,0)))</f>
        <v>#N/A</v>
      </c>
      <c r="R68" s="429" t="str">
        <f t="array" ref="R68">INDEX('(BCBC) Unadjusted Lengths (S)'!$J$16:$Y$207,(MATCH(1,('(I-1) General'!$H$20='(BCBC) Unadjusted Lengths (S)'!$G$18:$G$207)*($G68='(BCBC) Unadjusted Lengths (S)'!$H$16:$H$207)*($R$14='(BCBC) Unadjusted Lengths (S)'!$I$16:$I$207),0)),(MATCH($J68,'(BCBC) Unadjusted Lengths (S)'!$J$15:$Y$15,0)))</f>
        <v>#N/A</v>
      </c>
      <c r="S68" s="429" t="str">
        <f t="array" ref="S68">INDEX('(BCBC) Unadjusted Lengths (S)'!$J$16:$Y$207,(MATCH(1,('(I-1) General'!$H$20='(BCBC) Unadjusted Lengths (S)'!$G$18:$G$207)*($G68='(BCBC) Unadjusted Lengths (S)'!$H$16:$H$207)*($S$14='(BCBC) Unadjusted Lengths (S)'!$I$16:$I$207),0)),(MATCH($J68,'(BCBC) Unadjusted Lengths (S)'!$J$15:$Y$15,0)))</f>
        <v>#N/A</v>
      </c>
      <c r="T68" s="207"/>
      <c r="U68" s="541" t="str">
        <f t="array" ref="U68">INDEX('(BCBC) Unadjusted Lengths (W)'!$I$15:$X$32,(MATCH(1,('(I-1) General'!$H$18='(BCBC) Unadjusted Lengths (W)'!$G$15:$G$32)*($G68='(BCBC) Unadjusted Lengths (W)'!$H$15:$H$32),0)),(MATCH($J68,'(BCBC) Unadjusted Lengths (W)'!$I$14:$X$14,0)))</f>
        <v>#N/A</v>
      </c>
      <c r="V68" s="425" t="str">
        <f t="array" ref="V68">INDEX(L68:S68, MATCH(I68, $L$14:$S$14, 1)) +
((I68 - INDEX($L$14:$S$14, MATCH(I68, $L$14:$S$14, 1))) /
 (INDEX($L$14:$S$14, MATCH(I68, $L$14:$S$14, 1) + 1) - INDEX($L$14:$S$14, MATCH(I68, $L$14:$S$14, 1)))) *
(INDEX(L68:S68, MATCH(I68, $L$14:$S$14, 1) + 1) - INDEX(L68:S68, MATCH(I68, $L$14:$S$14, 1)))</f>
        <v>#N/A</v>
      </c>
      <c r="W68" s="7"/>
    </row>
    <row r="69" ht="18.75" hidden="1" customHeight="1">
      <c r="A69" s="7"/>
      <c r="B69" s="162"/>
      <c r="C69" s="7"/>
      <c r="D69" s="268" t="str">
        <f>'(I-3) Design &amp; Feedback'!D65</f>
        <v>Not Required</v>
      </c>
      <c r="E69" s="162"/>
      <c r="F69" s="7"/>
      <c r="G69" s="545" t="str">
        <f>'(I-3) Design &amp; Feedback'!G65</f>
        <v>R+2F</v>
      </c>
      <c r="H69" s="462" t="str">
        <f>'(I-3) Design &amp; Feedback'!H65</f>
        <v/>
      </c>
      <c r="I69" s="542" t="str">
        <f>'(I-3) Design &amp; Feedback'!I65</f>
        <v>-</v>
      </c>
      <c r="J69" s="462" t="str">
        <f>'(I-3) Design &amp; Feedback'!J65</f>
        <v/>
      </c>
      <c r="K69" s="207"/>
      <c r="L69" s="429" t="str">
        <f t="array" ref="L69">INDEX('(BCBC) Unadjusted Lengths (S)'!$J$16:$Y$207,(MATCH(1,('(I-1) General'!$H$20='(BCBC) Unadjusted Lengths (S)'!$G$18:$G$207)*($G69='(BCBC) Unadjusted Lengths (S)'!$H$16:$H$207)*($L$14='(BCBC) Unadjusted Lengths (S)'!$I$16:$I$207),0)),(MATCH($J69,'(BCBC) Unadjusted Lengths (S)'!$J$15:$Y$15,0)))</f>
        <v>#N/A</v>
      </c>
      <c r="M69" s="429" t="str">
        <f t="array" ref="M69">INDEX('(BCBC) Unadjusted Lengths (S)'!$J$16:$Y$207,(MATCH(1,('(I-1) General'!$H$20='(BCBC) Unadjusted Lengths (S)'!$G$18:$G$207)*($G69='(BCBC) Unadjusted Lengths (S)'!$H$16:$H$207)*($M$14='(BCBC) Unadjusted Lengths (S)'!$I$16:$I$207),0)),(MATCH($J69,'(BCBC) Unadjusted Lengths (S)'!$J$15:$Y$15,0)))</f>
        <v>#N/A</v>
      </c>
      <c r="N69" s="429" t="str">
        <f t="array" ref="N69">INDEX('(BCBC) Unadjusted Lengths (S)'!$J$16:$Y$207,(MATCH(1,('(I-1) General'!$H$20='(BCBC) Unadjusted Lengths (S)'!$G$18:$G$206)*($G69='(BCBC) Unadjusted Lengths (S)'!$H$16:$H$207)*($N$14='(BCBC) Unadjusted Lengths (S)'!$I$16:$I$207),0)),(MATCH($J69,'(BCBC) Unadjusted Lengths (S)'!$J$15:$Y$15,0)))</f>
        <v>#N/A</v>
      </c>
      <c r="O69" s="429" t="str">
        <f t="array" ref="O69">INDEX('(BCBC) Unadjusted Lengths (S)'!$J$16:$Y$207,(MATCH(1,('(I-1) General'!$H$20='(BCBC) Unadjusted Lengths (S)'!$G$18:$G$207)*($G69='(BCBC) Unadjusted Lengths (S)'!$H$16:$H$207)*($O$14='(BCBC) Unadjusted Lengths (S)'!$I$16:$I$207),0)),(MATCH($J69,'(BCBC) Unadjusted Lengths (S)'!$J$15:$Y$15,0)))</f>
        <v>#N/A</v>
      </c>
      <c r="P69" s="429" t="str">
        <f t="array" ref="P69">INDEX('(BCBC) Unadjusted Lengths (S)'!$J$16:$Y$207,(MATCH(1,('(I-1) General'!$H$20='(BCBC) Unadjusted Lengths (S)'!$G$18:$G$207)*($G69='(BCBC) Unadjusted Lengths (S)'!$H$16:$H$207)*($P$14='(BCBC) Unadjusted Lengths (S)'!$I$16:$I$207),0)),(MATCH($J69,'(BCBC) Unadjusted Lengths (S)'!$J$15:$Y$15,0)))</f>
        <v>#N/A</v>
      </c>
      <c r="Q69" s="429" t="str">
        <f t="array" ref="Q69">INDEX('(BCBC) Unadjusted Lengths (S)'!$J$16:$Y$207,(MATCH(1,('(I-1) General'!$H$20='(BCBC) Unadjusted Lengths (S)'!$G$18:$G$207)*($G69='(BCBC) Unadjusted Lengths (S)'!$H$16:$H$207)*($Q$14='(BCBC) Unadjusted Lengths (S)'!$I$16:$I$207),0)),(MATCH($J69,'(BCBC) Unadjusted Lengths (S)'!$J$15:$Y$15,0)))</f>
        <v>#N/A</v>
      </c>
      <c r="R69" s="429" t="str">
        <f t="array" ref="R69">INDEX('(BCBC) Unadjusted Lengths (S)'!$J$16:$Y$207,(MATCH(1,('(I-1) General'!$H$20='(BCBC) Unadjusted Lengths (S)'!$G$18:$G$207)*($G69='(BCBC) Unadjusted Lengths (S)'!$H$16:$H$207)*($R$14='(BCBC) Unadjusted Lengths (S)'!$I$16:$I$207),0)),(MATCH($J69,'(BCBC) Unadjusted Lengths (S)'!$J$15:$Y$15,0)))</f>
        <v>#N/A</v>
      </c>
      <c r="S69" s="429" t="str">
        <f t="array" ref="S69">INDEX('(BCBC) Unadjusted Lengths (S)'!$J$16:$Y$207,(MATCH(1,('(I-1) General'!$H$20='(BCBC) Unadjusted Lengths (S)'!$G$18:$G$207)*($G69='(BCBC) Unadjusted Lengths (S)'!$H$16:$H$207)*($S$14='(BCBC) Unadjusted Lengths (S)'!$I$16:$I$207),0)),(MATCH($J69,'(BCBC) Unadjusted Lengths (S)'!$J$15:$Y$15,0)))</f>
        <v>#N/A</v>
      </c>
      <c r="T69" s="207"/>
      <c r="U69" s="541" t="str">
        <f t="array" ref="U69">INDEX('(BCBC) Unadjusted Lengths (W)'!$I$15:$X$32,(MATCH(1,('(I-1) General'!$H$18='(BCBC) Unadjusted Lengths (W)'!$G$15:$G$32)*($G69='(BCBC) Unadjusted Lengths (W)'!$H$15:$H$32),0)),(MATCH($J69,'(BCBC) Unadjusted Lengths (W)'!$I$14:$X$14,0)))</f>
        <v>#N/A</v>
      </c>
      <c r="V69" s="425" t="str">
        <f t="array" ref="V69">INDEX(L69:S69, MATCH(I69, $L$14:$S$14, 1)) +
((I69 - INDEX($L$14:$S$14, MATCH(I69, $L$14:$S$14, 1))) /
 (INDEX($L$14:$S$14, MATCH(I69, $L$14:$S$14, 1) + 1) - INDEX($L$14:$S$14, MATCH(I69, $L$14:$S$14, 1)))) *
(INDEX(L69:S69, MATCH(I69, $L$14:$S$14, 1) + 1) - INDEX(L69:S69, MATCH(I69, $L$14:$S$14, 1)))</f>
        <v>#N/A</v>
      </c>
      <c r="W69" s="7"/>
    </row>
    <row r="70" ht="18.75" hidden="1" customHeight="1">
      <c r="A70" s="7"/>
      <c r="B70" s="162"/>
      <c r="C70" s="7"/>
      <c r="D70" s="268" t="str">
        <f>'(I-3) Design &amp; Feedback'!D66</f>
        <v>Not Required</v>
      </c>
      <c r="E70" s="162"/>
      <c r="F70" s="7"/>
      <c r="G70" s="545" t="str">
        <f>'(I-3) Design &amp; Feedback'!G66</f>
        <v>R+2F</v>
      </c>
      <c r="H70" s="462" t="str">
        <f>'(I-3) Design &amp; Feedback'!H66</f>
        <v/>
      </c>
      <c r="I70" s="542" t="str">
        <f>'(I-3) Design &amp; Feedback'!I66</f>
        <v>-</v>
      </c>
      <c r="J70" s="462" t="str">
        <f>'(I-3) Design &amp; Feedback'!J66</f>
        <v/>
      </c>
      <c r="K70" s="207"/>
      <c r="L70" s="429" t="str">
        <f t="array" ref="L70">INDEX('(BCBC) Unadjusted Lengths (S)'!$J$16:$Y$207,(MATCH(1,('(I-1) General'!$H$20='(BCBC) Unadjusted Lengths (S)'!$G$18:$G$207)*($G70='(BCBC) Unadjusted Lengths (S)'!$H$16:$H$207)*($L$14='(BCBC) Unadjusted Lengths (S)'!$I$16:$I$207),0)),(MATCH($J70,'(BCBC) Unadjusted Lengths (S)'!$J$15:$Y$15,0)))</f>
        <v>#N/A</v>
      </c>
      <c r="M70" s="429" t="str">
        <f t="array" ref="M70">INDEX('(BCBC) Unadjusted Lengths (S)'!$J$16:$Y$207,(MATCH(1,('(I-1) General'!$H$20='(BCBC) Unadjusted Lengths (S)'!$G$18:$G$207)*($G70='(BCBC) Unadjusted Lengths (S)'!$H$16:$H$207)*($M$14='(BCBC) Unadjusted Lengths (S)'!$I$16:$I$207),0)),(MATCH($J70,'(BCBC) Unadjusted Lengths (S)'!$J$15:$Y$15,0)))</f>
        <v>#N/A</v>
      </c>
      <c r="N70" s="429" t="str">
        <f t="array" ref="N70">INDEX('(BCBC) Unadjusted Lengths (S)'!$J$16:$Y$207,(MATCH(1,('(I-1) General'!$H$20='(BCBC) Unadjusted Lengths (S)'!$G$18:$G$206)*($G70='(BCBC) Unadjusted Lengths (S)'!$H$16:$H$207)*($N$14='(BCBC) Unadjusted Lengths (S)'!$I$16:$I$207),0)),(MATCH($J70,'(BCBC) Unadjusted Lengths (S)'!$J$15:$Y$15,0)))</f>
        <v>#N/A</v>
      </c>
      <c r="O70" s="429" t="str">
        <f t="array" ref="O70">INDEX('(BCBC) Unadjusted Lengths (S)'!$J$16:$Y$207,(MATCH(1,('(I-1) General'!$H$20='(BCBC) Unadjusted Lengths (S)'!$G$18:$G$207)*($G70='(BCBC) Unadjusted Lengths (S)'!$H$16:$H$207)*($O$14='(BCBC) Unadjusted Lengths (S)'!$I$16:$I$207),0)),(MATCH($J70,'(BCBC) Unadjusted Lengths (S)'!$J$15:$Y$15,0)))</f>
        <v>#N/A</v>
      </c>
      <c r="P70" s="429" t="str">
        <f t="array" ref="P70">INDEX('(BCBC) Unadjusted Lengths (S)'!$J$16:$Y$207,(MATCH(1,('(I-1) General'!$H$20='(BCBC) Unadjusted Lengths (S)'!$G$18:$G$207)*($G70='(BCBC) Unadjusted Lengths (S)'!$H$16:$H$207)*($P$14='(BCBC) Unadjusted Lengths (S)'!$I$16:$I$207),0)),(MATCH($J70,'(BCBC) Unadjusted Lengths (S)'!$J$15:$Y$15,0)))</f>
        <v>#N/A</v>
      </c>
      <c r="Q70" s="429" t="str">
        <f t="array" ref="Q70">INDEX('(BCBC) Unadjusted Lengths (S)'!$J$16:$Y$207,(MATCH(1,('(I-1) General'!$H$20='(BCBC) Unadjusted Lengths (S)'!$G$18:$G$207)*($G70='(BCBC) Unadjusted Lengths (S)'!$H$16:$H$207)*($Q$14='(BCBC) Unadjusted Lengths (S)'!$I$16:$I$207),0)),(MATCH($J70,'(BCBC) Unadjusted Lengths (S)'!$J$15:$Y$15,0)))</f>
        <v>#N/A</v>
      </c>
      <c r="R70" s="429" t="str">
        <f t="array" ref="R70">INDEX('(BCBC) Unadjusted Lengths (S)'!$J$16:$Y$207,(MATCH(1,('(I-1) General'!$H$20='(BCBC) Unadjusted Lengths (S)'!$G$18:$G$207)*($G70='(BCBC) Unadjusted Lengths (S)'!$H$16:$H$207)*($R$14='(BCBC) Unadjusted Lengths (S)'!$I$16:$I$207),0)),(MATCH($J70,'(BCBC) Unadjusted Lengths (S)'!$J$15:$Y$15,0)))</f>
        <v>#N/A</v>
      </c>
      <c r="S70" s="429" t="str">
        <f t="array" ref="S70">INDEX('(BCBC) Unadjusted Lengths (S)'!$J$16:$Y$207,(MATCH(1,('(I-1) General'!$H$20='(BCBC) Unadjusted Lengths (S)'!$G$18:$G$207)*($G70='(BCBC) Unadjusted Lengths (S)'!$H$16:$H$207)*($S$14='(BCBC) Unadjusted Lengths (S)'!$I$16:$I$207),0)),(MATCH($J70,'(BCBC) Unadjusted Lengths (S)'!$J$15:$Y$15,0)))</f>
        <v>#N/A</v>
      </c>
      <c r="T70" s="207"/>
      <c r="U70" s="541" t="str">
        <f t="array" ref="U70">INDEX('(BCBC) Unadjusted Lengths (W)'!$I$15:$X$32,(MATCH(1,('(I-1) General'!$H$18='(BCBC) Unadjusted Lengths (W)'!$G$15:$G$32)*($G70='(BCBC) Unadjusted Lengths (W)'!$H$15:$H$32),0)),(MATCH($J70,'(BCBC) Unadjusted Lengths (W)'!$I$14:$X$14,0)))</f>
        <v>#N/A</v>
      </c>
      <c r="V70" s="425" t="str">
        <f t="array" ref="V70">INDEX(L70:S70, MATCH(I70, $L$14:$S$14, 1)) +
((I70 - INDEX($L$14:$S$14, MATCH(I70, $L$14:$S$14, 1))) /
 (INDEX($L$14:$S$14, MATCH(I70, $L$14:$S$14, 1) + 1) - INDEX($L$14:$S$14, MATCH(I70, $L$14:$S$14, 1)))) *
(INDEX(L70:S70, MATCH(I70, $L$14:$S$14, 1) + 1) - INDEX(L70:S70, MATCH(I70, $L$14:$S$14, 1)))</f>
        <v>#N/A</v>
      </c>
      <c r="W70" s="7"/>
    </row>
    <row r="71" ht="18.75" hidden="1" customHeight="1">
      <c r="A71" s="7"/>
      <c r="B71" s="162"/>
      <c r="C71" s="7"/>
      <c r="D71" s="268" t="str">
        <f>'(I-3) Design &amp; Feedback'!D67</f>
        <v>Not Required</v>
      </c>
      <c r="E71" s="162"/>
      <c r="F71" s="7"/>
      <c r="G71" s="545" t="str">
        <f>'(I-3) Design &amp; Feedback'!G67</f>
        <v>R+2F</v>
      </c>
      <c r="H71" s="462" t="str">
        <f>'(I-3) Design &amp; Feedback'!H67</f>
        <v/>
      </c>
      <c r="I71" s="542" t="str">
        <f>'(I-3) Design &amp; Feedback'!I67</f>
        <v>-</v>
      </c>
      <c r="J71" s="462" t="str">
        <f>'(I-3) Design &amp; Feedback'!J67</f>
        <v/>
      </c>
      <c r="K71" s="207"/>
      <c r="L71" s="429" t="str">
        <f t="array" ref="L71">INDEX('(BCBC) Unadjusted Lengths (S)'!$J$16:$Y$207,(MATCH(1,('(I-1) General'!$H$20='(BCBC) Unadjusted Lengths (S)'!$G$18:$G$207)*($G71='(BCBC) Unadjusted Lengths (S)'!$H$16:$H$207)*($L$14='(BCBC) Unadjusted Lengths (S)'!$I$16:$I$207),0)),(MATCH($J71,'(BCBC) Unadjusted Lengths (S)'!$J$15:$Y$15,0)))</f>
        <v>#N/A</v>
      </c>
      <c r="M71" s="429" t="str">
        <f t="array" ref="M71">INDEX('(BCBC) Unadjusted Lengths (S)'!$J$16:$Y$207,(MATCH(1,('(I-1) General'!$H$20='(BCBC) Unadjusted Lengths (S)'!$G$18:$G$207)*($G71='(BCBC) Unadjusted Lengths (S)'!$H$16:$H$207)*($M$14='(BCBC) Unadjusted Lengths (S)'!$I$16:$I$207),0)),(MATCH($J71,'(BCBC) Unadjusted Lengths (S)'!$J$15:$Y$15,0)))</f>
        <v>#N/A</v>
      </c>
      <c r="N71" s="429" t="str">
        <f t="array" ref="N71">INDEX('(BCBC) Unadjusted Lengths (S)'!$J$16:$Y$207,(MATCH(1,('(I-1) General'!$H$20='(BCBC) Unadjusted Lengths (S)'!$G$18:$G$206)*($G71='(BCBC) Unadjusted Lengths (S)'!$H$16:$H$207)*($N$14='(BCBC) Unadjusted Lengths (S)'!$I$16:$I$207),0)),(MATCH($J71,'(BCBC) Unadjusted Lengths (S)'!$J$15:$Y$15,0)))</f>
        <v>#N/A</v>
      </c>
      <c r="O71" s="429" t="str">
        <f t="array" ref="O71">INDEX('(BCBC) Unadjusted Lengths (S)'!$J$16:$Y$207,(MATCH(1,('(I-1) General'!$H$20='(BCBC) Unadjusted Lengths (S)'!$G$18:$G$207)*($G71='(BCBC) Unadjusted Lengths (S)'!$H$16:$H$207)*($O$14='(BCBC) Unadjusted Lengths (S)'!$I$16:$I$207),0)),(MATCH($J71,'(BCBC) Unadjusted Lengths (S)'!$J$15:$Y$15,0)))</f>
        <v>#N/A</v>
      </c>
      <c r="P71" s="429" t="str">
        <f t="array" ref="P71">INDEX('(BCBC) Unadjusted Lengths (S)'!$J$16:$Y$207,(MATCH(1,('(I-1) General'!$H$20='(BCBC) Unadjusted Lengths (S)'!$G$18:$G$207)*($G71='(BCBC) Unadjusted Lengths (S)'!$H$16:$H$207)*($P$14='(BCBC) Unadjusted Lengths (S)'!$I$16:$I$207),0)),(MATCH($J71,'(BCBC) Unadjusted Lengths (S)'!$J$15:$Y$15,0)))</f>
        <v>#N/A</v>
      </c>
      <c r="Q71" s="429" t="str">
        <f t="array" ref="Q71">INDEX('(BCBC) Unadjusted Lengths (S)'!$J$16:$Y$207,(MATCH(1,('(I-1) General'!$H$20='(BCBC) Unadjusted Lengths (S)'!$G$18:$G$207)*($G71='(BCBC) Unadjusted Lengths (S)'!$H$16:$H$207)*($Q$14='(BCBC) Unadjusted Lengths (S)'!$I$16:$I$207),0)),(MATCH($J71,'(BCBC) Unadjusted Lengths (S)'!$J$15:$Y$15,0)))</f>
        <v>#N/A</v>
      </c>
      <c r="R71" s="429" t="str">
        <f t="array" ref="R71">INDEX('(BCBC) Unadjusted Lengths (S)'!$J$16:$Y$207,(MATCH(1,('(I-1) General'!$H$20='(BCBC) Unadjusted Lengths (S)'!$G$18:$G$207)*($G71='(BCBC) Unadjusted Lengths (S)'!$H$16:$H$207)*($R$14='(BCBC) Unadjusted Lengths (S)'!$I$16:$I$207),0)),(MATCH($J71,'(BCBC) Unadjusted Lengths (S)'!$J$15:$Y$15,0)))</f>
        <v>#N/A</v>
      </c>
      <c r="S71" s="429" t="str">
        <f t="array" ref="S71">INDEX('(BCBC) Unadjusted Lengths (S)'!$J$16:$Y$207,(MATCH(1,('(I-1) General'!$H$20='(BCBC) Unadjusted Lengths (S)'!$G$18:$G$207)*($G71='(BCBC) Unadjusted Lengths (S)'!$H$16:$H$207)*($S$14='(BCBC) Unadjusted Lengths (S)'!$I$16:$I$207),0)),(MATCH($J71,'(BCBC) Unadjusted Lengths (S)'!$J$15:$Y$15,0)))</f>
        <v>#N/A</v>
      </c>
      <c r="T71" s="207"/>
      <c r="U71" s="541" t="str">
        <f t="array" ref="U71">INDEX('(BCBC) Unadjusted Lengths (W)'!$I$15:$X$32,(MATCH(1,('(I-1) General'!$H$18='(BCBC) Unadjusted Lengths (W)'!$G$15:$G$32)*($G71='(BCBC) Unadjusted Lengths (W)'!$H$15:$H$32),0)),(MATCH($J71,'(BCBC) Unadjusted Lengths (W)'!$I$14:$X$14,0)))</f>
        <v>#N/A</v>
      </c>
      <c r="V71" s="425" t="str">
        <f t="array" ref="V71">INDEX(L71:S71, MATCH(I71, $L$14:$S$14, 1)) +
((I71 - INDEX($L$14:$S$14, MATCH(I71, $L$14:$S$14, 1))) /
 (INDEX($L$14:$S$14, MATCH(I71, $L$14:$S$14, 1) + 1) - INDEX($L$14:$S$14, MATCH(I71, $L$14:$S$14, 1)))) *
(INDEX(L71:S71, MATCH(I71, $L$14:$S$14, 1) + 1) - INDEX(L71:S71, MATCH(I71, $L$14:$S$14, 1)))</f>
        <v>#N/A</v>
      </c>
      <c r="W71" s="7"/>
    </row>
    <row r="72" ht="18.75" hidden="1" customHeight="1">
      <c r="A72" s="7"/>
      <c r="B72" s="162"/>
      <c r="C72" s="7"/>
      <c r="D72" s="268" t="str">
        <f>'(I-3) Design &amp; Feedback'!D68</f>
        <v>Not Required</v>
      </c>
      <c r="E72" s="162"/>
      <c r="F72" s="7"/>
      <c r="G72" s="545" t="str">
        <f>'(I-3) Design &amp; Feedback'!G68</f>
        <v>R+2F</v>
      </c>
      <c r="H72" s="462" t="str">
        <f>'(I-3) Design &amp; Feedback'!H68</f>
        <v/>
      </c>
      <c r="I72" s="542" t="str">
        <f>'(I-3) Design &amp; Feedback'!I68</f>
        <v>-</v>
      </c>
      <c r="J72" s="462" t="str">
        <f>'(I-3) Design &amp; Feedback'!J68</f>
        <v/>
      </c>
      <c r="K72" s="207"/>
      <c r="L72" s="429" t="str">
        <f t="array" ref="L72">INDEX('(BCBC) Unadjusted Lengths (S)'!$J$16:$Y$207,(MATCH(1,('(I-1) General'!$H$20='(BCBC) Unadjusted Lengths (S)'!$G$18:$G$207)*($G72='(BCBC) Unadjusted Lengths (S)'!$H$16:$H$207)*($L$14='(BCBC) Unadjusted Lengths (S)'!$I$16:$I$207),0)),(MATCH($J72,'(BCBC) Unadjusted Lengths (S)'!$J$15:$Y$15,0)))</f>
        <v>#N/A</v>
      </c>
      <c r="M72" s="429" t="str">
        <f t="array" ref="M72">INDEX('(BCBC) Unadjusted Lengths (S)'!$J$16:$Y$207,(MATCH(1,('(I-1) General'!$H$20='(BCBC) Unadjusted Lengths (S)'!$G$18:$G$207)*($G72='(BCBC) Unadjusted Lengths (S)'!$H$16:$H$207)*($M$14='(BCBC) Unadjusted Lengths (S)'!$I$16:$I$207),0)),(MATCH($J72,'(BCBC) Unadjusted Lengths (S)'!$J$15:$Y$15,0)))</f>
        <v>#N/A</v>
      </c>
      <c r="N72" s="429" t="str">
        <f t="array" ref="N72">INDEX('(BCBC) Unadjusted Lengths (S)'!$J$16:$Y$207,(MATCH(1,('(I-1) General'!$H$20='(BCBC) Unadjusted Lengths (S)'!$G$18:$G$206)*($G72='(BCBC) Unadjusted Lengths (S)'!$H$16:$H$207)*($N$14='(BCBC) Unadjusted Lengths (S)'!$I$16:$I$207),0)),(MATCH($J72,'(BCBC) Unadjusted Lengths (S)'!$J$15:$Y$15,0)))</f>
        <v>#N/A</v>
      </c>
      <c r="O72" s="429" t="str">
        <f t="array" ref="O72">INDEX('(BCBC) Unadjusted Lengths (S)'!$J$16:$Y$207,(MATCH(1,('(I-1) General'!$H$20='(BCBC) Unadjusted Lengths (S)'!$G$18:$G$207)*($G72='(BCBC) Unadjusted Lengths (S)'!$H$16:$H$207)*($O$14='(BCBC) Unadjusted Lengths (S)'!$I$16:$I$207),0)),(MATCH($J72,'(BCBC) Unadjusted Lengths (S)'!$J$15:$Y$15,0)))</f>
        <v>#N/A</v>
      </c>
      <c r="P72" s="429" t="str">
        <f t="array" ref="P72">INDEX('(BCBC) Unadjusted Lengths (S)'!$J$16:$Y$207,(MATCH(1,('(I-1) General'!$H$20='(BCBC) Unadjusted Lengths (S)'!$G$18:$G$207)*($G72='(BCBC) Unadjusted Lengths (S)'!$H$16:$H$207)*($P$14='(BCBC) Unadjusted Lengths (S)'!$I$16:$I$207),0)),(MATCH($J72,'(BCBC) Unadjusted Lengths (S)'!$J$15:$Y$15,0)))</f>
        <v>#N/A</v>
      </c>
      <c r="Q72" s="429" t="str">
        <f t="array" ref="Q72">INDEX('(BCBC) Unadjusted Lengths (S)'!$J$16:$Y$207,(MATCH(1,('(I-1) General'!$H$20='(BCBC) Unadjusted Lengths (S)'!$G$18:$G$207)*($G72='(BCBC) Unadjusted Lengths (S)'!$H$16:$H$207)*($Q$14='(BCBC) Unadjusted Lengths (S)'!$I$16:$I$207),0)),(MATCH($J72,'(BCBC) Unadjusted Lengths (S)'!$J$15:$Y$15,0)))</f>
        <v>#N/A</v>
      </c>
      <c r="R72" s="429" t="str">
        <f t="array" ref="R72">INDEX('(BCBC) Unadjusted Lengths (S)'!$J$16:$Y$207,(MATCH(1,('(I-1) General'!$H$20='(BCBC) Unadjusted Lengths (S)'!$G$18:$G$207)*($G72='(BCBC) Unadjusted Lengths (S)'!$H$16:$H$207)*($R$14='(BCBC) Unadjusted Lengths (S)'!$I$16:$I$207),0)),(MATCH($J72,'(BCBC) Unadjusted Lengths (S)'!$J$15:$Y$15,0)))</f>
        <v>#N/A</v>
      </c>
      <c r="S72" s="429" t="str">
        <f t="array" ref="S72">INDEX('(BCBC) Unadjusted Lengths (S)'!$J$16:$Y$207,(MATCH(1,('(I-1) General'!$H$20='(BCBC) Unadjusted Lengths (S)'!$G$18:$G$207)*($G72='(BCBC) Unadjusted Lengths (S)'!$H$16:$H$207)*($S$14='(BCBC) Unadjusted Lengths (S)'!$I$16:$I$207),0)),(MATCH($J72,'(BCBC) Unadjusted Lengths (S)'!$J$15:$Y$15,0)))</f>
        <v>#N/A</v>
      </c>
      <c r="T72" s="207"/>
      <c r="U72" s="541" t="str">
        <f t="array" ref="U72">INDEX('(BCBC) Unadjusted Lengths (W)'!$I$15:$X$32,(MATCH(1,('(I-1) General'!$H$18='(BCBC) Unadjusted Lengths (W)'!$G$15:$G$32)*($G72='(BCBC) Unadjusted Lengths (W)'!$H$15:$H$32),0)),(MATCH($J72,'(BCBC) Unadjusted Lengths (W)'!$I$14:$X$14,0)))</f>
        <v>#N/A</v>
      </c>
      <c r="V72" s="425" t="str">
        <f t="array" ref="V72">INDEX(L72:S72, MATCH(I72, $L$14:$S$14, 1)) +
((I72 - INDEX($L$14:$S$14, MATCH(I72, $L$14:$S$14, 1))) /
 (INDEX($L$14:$S$14, MATCH(I72, $L$14:$S$14, 1) + 1) - INDEX($L$14:$S$14, MATCH(I72, $L$14:$S$14, 1)))) *
(INDEX(L72:S72, MATCH(I72, $L$14:$S$14, 1) + 1) - INDEX(L72:S72, MATCH(I72, $L$14:$S$14, 1)))</f>
        <v>#N/A</v>
      </c>
      <c r="W72" s="7"/>
    </row>
    <row r="73" ht="18.75" hidden="1" customHeight="1">
      <c r="A73" s="7"/>
      <c r="B73" s="162"/>
      <c r="C73" s="7"/>
      <c r="D73" s="268" t="str">
        <f>'(I-3) Design &amp; Feedback'!D69</f>
        <v>Not Required</v>
      </c>
      <c r="E73" s="162"/>
      <c r="F73" s="7"/>
      <c r="G73" s="545" t="str">
        <f>'(I-3) Design &amp; Feedback'!G69</f>
        <v>R+2F</v>
      </c>
      <c r="H73" s="462" t="str">
        <f>'(I-3) Design &amp; Feedback'!H69</f>
        <v/>
      </c>
      <c r="I73" s="542" t="str">
        <f>'(I-3) Design &amp; Feedback'!I69</f>
        <v>-</v>
      </c>
      <c r="J73" s="462" t="str">
        <f>'(I-3) Design &amp; Feedback'!J69</f>
        <v/>
      </c>
      <c r="K73" s="207"/>
      <c r="L73" s="429" t="str">
        <f t="array" ref="L73">INDEX('(BCBC) Unadjusted Lengths (S)'!$J$16:$Y$207,(MATCH(1,('(I-1) General'!$H$20='(BCBC) Unadjusted Lengths (S)'!$G$18:$G$207)*($G73='(BCBC) Unadjusted Lengths (S)'!$H$16:$H$207)*($L$14='(BCBC) Unadjusted Lengths (S)'!$I$16:$I$207),0)),(MATCH($J73,'(BCBC) Unadjusted Lengths (S)'!$J$15:$Y$15,0)))</f>
        <v>#N/A</v>
      </c>
      <c r="M73" s="429" t="str">
        <f t="array" ref="M73">INDEX('(BCBC) Unadjusted Lengths (S)'!$J$16:$Y$207,(MATCH(1,('(I-1) General'!$H$20='(BCBC) Unadjusted Lengths (S)'!$G$18:$G$207)*($G73='(BCBC) Unadjusted Lengths (S)'!$H$16:$H$207)*($M$14='(BCBC) Unadjusted Lengths (S)'!$I$16:$I$207),0)),(MATCH($J73,'(BCBC) Unadjusted Lengths (S)'!$J$15:$Y$15,0)))</f>
        <v>#N/A</v>
      </c>
      <c r="N73" s="429" t="str">
        <f t="array" ref="N73">INDEX('(BCBC) Unadjusted Lengths (S)'!$J$16:$Y$207,(MATCH(1,('(I-1) General'!$H$20='(BCBC) Unadjusted Lengths (S)'!$G$18:$G$206)*($G73='(BCBC) Unadjusted Lengths (S)'!$H$16:$H$207)*($N$14='(BCBC) Unadjusted Lengths (S)'!$I$16:$I$207),0)),(MATCH($J73,'(BCBC) Unadjusted Lengths (S)'!$J$15:$Y$15,0)))</f>
        <v>#N/A</v>
      </c>
      <c r="O73" s="429" t="str">
        <f t="array" ref="O73">INDEX('(BCBC) Unadjusted Lengths (S)'!$J$16:$Y$207,(MATCH(1,('(I-1) General'!$H$20='(BCBC) Unadjusted Lengths (S)'!$G$18:$G$207)*($G73='(BCBC) Unadjusted Lengths (S)'!$H$16:$H$207)*($O$14='(BCBC) Unadjusted Lengths (S)'!$I$16:$I$207),0)),(MATCH($J73,'(BCBC) Unadjusted Lengths (S)'!$J$15:$Y$15,0)))</f>
        <v>#N/A</v>
      </c>
      <c r="P73" s="429" t="str">
        <f t="array" ref="P73">INDEX('(BCBC) Unadjusted Lengths (S)'!$J$16:$Y$207,(MATCH(1,('(I-1) General'!$H$20='(BCBC) Unadjusted Lengths (S)'!$G$18:$G$207)*($G73='(BCBC) Unadjusted Lengths (S)'!$H$16:$H$207)*($P$14='(BCBC) Unadjusted Lengths (S)'!$I$16:$I$207),0)),(MATCH($J73,'(BCBC) Unadjusted Lengths (S)'!$J$15:$Y$15,0)))</f>
        <v>#N/A</v>
      </c>
      <c r="Q73" s="429" t="str">
        <f t="array" ref="Q73">INDEX('(BCBC) Unadjusted Lengths (S)'!$J$16:$Y$207,(MATCH(1,('(I-1) General'!$H$20='(BCBC) Unadjusted Lengths (S)'!$G$18:$G$207)*($G73='(BCBC) Unadjusted Lengths (S)'!$H$16:$H$207)*($Q$14='(BCBC) Unadjusted Lengths (S)'!$I$16:$I$207),0)),(MATCH($J73,'(BCBC) Unadjusted Lengths (S)'!$J$15:$Y$15,0)))</f>
        <v>#N/A</v>
      </c>
      <c r="R73" s="429" t="str">
        <f t="array" ref="R73">INDEX('(BCBC) Unadjusted Lengths (S)'!$J$16:$Y$207,(MATCH(1,('(I-1) General'!$H$20='(BCBC) Unadjusted Lengths (S)'!$G$18:$G$207)*($G73='(BCBC) Unadjusted Lengths (S)'!$H$16:$H$207)*($R$14='(BCBC) Unadjusted Lengths (S)'!$I$16:$I$207),0)),(MATCH($J73,'(BCBC) Unadjusted Lengths (S)'!$J$15:$Y$15,0)))</f>
        <v>#N/A</v>
      </c>
      <c r="S73" s="429" t="str">
        <f t="array" ref="S73">INDEX('(BCBC) Unadjusted Lengths (S)'!$J$16:$Y$207,(MATCH(1,('(I-1) General'!$H$20='(BCBC) Unadjusted Lengths (S)'!$G$18:$G$207)*($G73='(BCBC) Unadjusted Lengths (S)'!$H$16:$H$207)*($S$14='(BCBC) Unadjusted Lengths (S)'!$I$16:$I$207),0)),(MATCH($J73,'(BCBC) Unadjusted Lengths (S)'!$J$15:$Y$15,0)))</f>
        <v>#N/A</v>
      </c>
      <c r="T73" s="207"/>
      <c r="U73" s="541" t="str">
        <f t="array" ref="U73">INDEX('(BCBC) Unadjusted Lengths (W)'!$I$15:$X$32,(MATCH(1,('(I-1) General'!$H$18='(BCBC) Unadjusted Lengths (W)'!$G$15:$G$32)*($G73='(BCBC) Unadjusted Lengths (W)'!$H$15:$H$32),0)),(MATCH($J73,'(BCBC) Unadjusted Lengths (W)'!$I$14:$X$14,0)))</f>
        <v>#N/A</v>
      </c>
      <c r="V73" s="425" t="str">
        <f t="array" ref="V73">INDEX(L73:S73, MATCH(I73, $L$14:$S$14, 1)) +
((I73 - INDEX($L$14:$S$14, MATCH(I73, $L$14:$S$14, 1))) /
 (INDEX($L$14:$S$14, MATCH(I73, $L$14:$S$14, 1) + 1) - INDEX($L$14:$S$14, MATCH(I73, $L$14:$S$14, 1)))) *
(INDEX(L73:S73, MATCH(I73, $L$14:$S$14, 1) + 1) - INDEX(L73:S73, MATCH(I73, $L$14:$S$14, 1)))</f>
        <v>#N/A</v>
      </c>
      <c r="W73" s="7"/>
    </row>
    <row r="74" ht="18.75" hidden="1" customHeight="1">
      <c r="A74" s="7"/>
      <c r="B74" s="162"/>
      <c r="C74" s="7"/>
      <c r="D74" s="501" t="str">
        <f>'(I-3) Design &amp; Feedback'!D70</f>
        <v>Not Required</v>
      </c>
      <c r="E74" s="162"/>
      <c r="F74" s="7"/>
      <c r="G74" s="545" t="str">
        <f>'(I-3) Design &amp; Feedback'!G70</f>
        <v>R+2F</v>
      </c>
      <c r="H74" s="462" t="str">
        <f>'(I-3) Design &amp; Feedback'!H70</f>
        <v/>
      </c>
      <c r="I74" s="542" t="str">
        <f>'(I-3) Design &amp; Feedback'!I70</f>
        <v>-</v>
      </c>
      <c r="J74" s="462" t="str">
        <f>'(I-3) Design &amp; Feedback'!J70</f>
        <v/>
      </c>
      <c r="K74" s="207"/>
      <c r="L74" s="429" t="str">
        <f t="array" ref="L74">INDEX('(BCBC) Unadjusted Lengths (S)'!$J$16:$Y$207,(MATCH(1,('(I-1) General'!$H$20='(BCBC) Unadjusted Lengths (S)'!$G$18:$G$207)*($G74='(BCBC) Unadjusted Lengths (S)'!$H$16:$H$207)*($L$14='(BCBC) Unadjusted Lengths (S)'!$I$16:$I$207),0)),(MATCH($J74,'(BCBC) Unadjusted Lengths (S)'!$J$15:$Y$15,0)))</f>
        <v>#N/A</v>
      </c>
      <c r="M74" s="429" t="str">
        <f t="array" ref="M74">INDEX('(BCBC) Unadjusted Lengths (S)'!$J$16:$Y$207,(MATCH(1,('(I-1) General'!$H$20='(BCBC) Unadjusted Lengths (S)'!$G$18:$G$207)*($G74='(BCBC) Unadjusted Lengths (S)'!$H$16:$H$207)*($M$14='(BCBC) Unadjusted Lengths (S)'!$I$16:$I$207),0)),(MATCH($J74,'(BCBC) Unadjusted Lengths (S)'!$J$15:$Y$15,0)))</f>
        <v>#N/A</v>
      </c>
      <c r="N74" s="429" t="str">
        <f t="array" ref="N74">INDEX('(BCBC) Unadjusted Lengths (S)'!$J$16:$Y$207,(MATCH(1,('(I-1) General'!$H$20='(BCBC) Unadjusted Lengths (S)'!$G$18:$G$206)*($G74='(BCBC) Unadjusted Lengths (S)'!$H$16:$H$207)*($N$14='(BCBC) Unadjusted Lengths (S)'!$I$16:$I$207),0)),(MATCH($J74,'(BCBC) Unadjusted Lengths (S)'!$J$15:$Y$15,0)))</f>
        <v>#N/A</v>
      </c>
      <c r="O74" s="429" t="str">
        <f t="array" ref="O74">INDEX('(BCBC) Unadjusted Lengths (S)'!$J$16:$Y$207,(MATCH(1,('(I-1) General'!$H$20='(BCBC) Unadjusted Lengths (S)'!$G$18:$G$207)*($G74='(BCBC) Unadjusted Lengths (S)'!$H$16:$H$207)*($O$14='(BCBC) Unadjusted Lengths (S)'!$I$16:$I$207),0)),(MATCH($J74,'(BCBC) Unadjusted Lengths (S)'!$J$15:$Y$15,0)))</f>
        <v>#N/A</v>
      </c>
      <c r="P74" s="429" t="str">
        <f t="array" ref="P74">INDEX('(BCBC) Unadjusted Lengths (S)'!$J$16:$Y$207,(MATCH(1,('(I-1) General'!$H$20='(BCBC) Unadjusted Lengths (S)'!$G$18:$G$207)*($G74='(BCBC) Unadjusted Lengths (S)'!$H$16:$H$207)*($P$14='(BCBC) Unadjusted Lengths (S)'!$I$16:$I$207),0)),(MATCH($J74,'(BCBC) Unadjusted Lengths (S)'!$J$15:$Y$15,0)))</f>
        <v>#N/A</v>
      </c>
      <c r="Q74" s="429" t="str">
        <f t="array" ref="Q74">INDEX('(BCBC) Unadjusted Lengths (S)'!$J$16:$Y$207,(MATCH(1,('(I-1) General'!$H$20='(BCBC) Unadjusted Lengths (S)'!$G$18:$G$207)*($G74='(BCBC) Unadjusted Lengths (S)'!$H$16:$H$207)*($Q$14='(BCBC) Unadjusted Lengths (S)'!$I$16:$I$207),0)),(MATCH($J74,'(BCBC) Unadjusted Lengths (S)'!$J$15:$Y$15,0)))</f>
        <v>#N/A</v>
      </c>
      <c r="R74" s="429" t="str">
        <f t="array" ref="R74">INDEX('(BCBC) Unadjusted Lengths (S)'!$J$16:$Y$207,(MATCH(1,('(I-1) General'!$H$20='(BCBC) Unadjusted Lengths (S)'!$G$18:$G$207)*($G74='(BCBC) Unadjusted Lengths (S)'!$H$16:$H$207)*($R$14='(BCBC) Unadjusted Lengths (S)'!$I$16:$I$207),0)),(MATCH($J74,'(BCBC) Unadjusted Lengths (S)'!$J$15:$Y$15,0)))</f>
        <v>#N/A</v>
      </c>
      <c r="S74" s="429" t="str">
        <f t="array" ref="S74">INDEX('(BCBC) Unadjusted Lengths (S)'!$J$16:$Y$207,(MATCH(1,('(I-1) General'!$H$20='(BCBC) Unadjusted Lengths (S)'!$G$18:$G$207)*($G74='(BCBC) Unadjusted Lengths (S)'!$H$16:$H$207)*($S$14='(BCBC) Unadjusted Lengths (S)'!$I$16:$I$207),0)),(MATCH($J74,'(BCBC) Unadjusted Lengths (S)'!$J$15:$Y$15,0)))</f>
        <v>#N/A</v>
      </c>
      <c r="T74" s="207"/>
      <c r="U74" s="541" t="str">
        <f t="array" ref="U74">INDEX('(BCBC) Unadjusted Lengths (W)'!$I$15:$X$32,(MATCH(1,('(I-1) General'!$H$18='(BCBC) Unadjusted Lengths (W)'!$G$15:$G$32)*($G74='(BCBC) Unadjusted Lengths (W)'!$H$15:$H$32),0)),(MATCH($J74,'(BCBC) Unadjusted Lengths (W)'!$I$14:$X$14,0)))</f>
        <v>#N/A</v>
      </c>
      <c r="V74" s="425" t="str">
        <f t="array" ref="V74">INDEX(L74:S74, MATCH(I74, $L$14:$S$14, 1)) +
((I74 - INDEX($L$14:$S$14, MATCH(I74, $L$14:$S$14, 1))) /
 (INDEX($L$14:$S$14, MATCH(I74, $L$14:$S$14, 1) + 1) - INDEX($L$14:$S$14, MATCH(I74, $L$14:$S$14, 1)))) *
(INDEX(L74:S74, MATCH(I74, $L$14:$S$14, 1) + 1) - INDEX(L74:S74, MATCH(I74, $L$14:$S$14, 1)))</f>
        <v>#N/A</v>
      </c>
      <c r="W74" s="7"/>
    </row>
    <row r="75" ht="18.75" hidden="1" customHeight="1">
      <c r="A75" s="7"/>
      <c r="B75" s="162"/>
      <c r="C75" s="7"/>
      <c r="D75" s="268" t="str">
        <f>'(I-3) Design &amp; Feedback'!D77</f>
        <v>Not Required</v>
      </c>
      <c r="E75" s="162"/>
      <c r="F75" s="7"/>
      <c r="G75" s="546" t="str">
        <f>'(I-3) Design &amp; Feedback'!G77</f>
        <v>B/CS</v>
      </c>
      <c r="H75" s="434" t="str">
        <f>'(I-3) Design &amp; Feedback'!H77</f>
        <v/>
      </c>
      <c r="I75" s="423" t="str">
        <f>IF(D75='(T) General Tables'!$A$14,'(I-1) General'!$H$58,"-")</f>
        <v>-</v>
      </c>
      <c r="J75" s="434" t="str">
        <f>'(I-3) Design &amp; Feedback'!K77</f>
        <v/>
      </c>
      <c r="K75" s="207"/>
      <c r="L75" s="429" t="str">
        <f t="array" ref="L75">INDEX('(BCBC) Unadjusted Lengths (S)'!$T$16:$Y$207,(MATCH(1,('(I-1) General'!$H$20='(BCBC) Unadjusted Lengths (S)'!$G$18:$G$206)*($L$10='(BCBC) Unadjusted Lengths (S)'!$H$16:$H$207)*($L$14='(BCBC) Unadjusted Lengths (S)'!$I$16:$I$207),0)),(MATCH($J75,'(BCBC) Unadjusted Lengths (S)'!$T$15:$Y$15,0)))</f>
        <v>#N/A</v>
      </c>
      <c r="M75" s="429" t="str">
        <f t="array" ref="M75">INDEX('(BCBC) Unadjusted Lengths (S)'!$T$16:$Y$207,(MATCH(1,('(I-1) General'!$H$20='(BCBC) Unadjusted Lengths (S)'!$G$18:$G$206)*($L$10='(BCBC) Unadjusted Lengths (S)'!$H$16:$H$207)*($M$14='(BCBC) Unadjusted Lengths (S)'!$I$16:$I$207),0)),(MATCH($J75,'(BCBC) Unadjusted Lengths (S)'!$T$15:$Y$15,0)))</f>
        <v>#N/A</v>
      </c>
      <c r="N75" s="429" t="str">
        <f t="array" ref="N75">INDEX('(BCBC) Unadjusted Lengths (S)'!$T$16:$Y$207,(MATCH(1,('(I-1) General'!$H$20='(BCBC) Unadjusted Lengths (S)'!$G$18:$G$206)*($L$10='(BCBC) Unadjusted Lengths (S)'!$H$16:$H$207)*($N$14='(BCBC) Unadjusted Lengths (S)'!$I$16:$I$207),0)),(MATCH($J75,'(BCBC) Unadjusted Lengths (S)'!$T$15:$Y$15,0)))</f>
        <v>#N/A</v>
      </c>
      <c r="O75" s="429" t="str">
        <f t="array" ref="O75">INDEX('(BCBC) Unadjusted Lengths (S)'!$T$16:$Y$207,(MATCH(1,('(I-1) General'!$H$20='(BCBC) Unadjusted Lengths (S)'!$G$18:$G$206)*($L$10='(BCBC) Unadjusted Lengths (S)'!$H$16:$H$207)*($O$14='(BCBC) Unadjusted Lengths (S)'!$I$16:$I$207),0)),(MATCH($J75,'(BCBC) Unadjusted Lengths (S)'!$T$15:$Y$15,0)))</f>
        <v>#N/A</v>
      </c>
      <c r="P75" s="429" t="str">
        <f t="array" ref="P75">INDEX('(BCBC) Unadjusted Lengths (S)'!$T$16:$Y$207,(MATCH(1,('(I-1) General'!$H$20='(BCBC) Unadjusted Lengths (S)'!$G$18:$G$206)*($L$10='(BCBC) Unadjusted Lengths (S)'!$H$16:$H$207)*($P$14='(BCBC) Unadjusted Lengths (S)'!$I$16:$I$207),0)),(MATCH($J75,'(BCBC) Unadjusted Lengths (S)'!$T$15:$Y$15,0)))</f>
        <v>#N/A</v>
      </c>
      <c r="Q75" s="429" t="str">
        <f t="array" ref="Q75">INDEX('(BCBC) Unadjusted Lengths (S)'!$T$16:$Y$207,(MATCH(1,('(I-1) General'!$H$20='(BCBC) Unadjusted Lengths (S)'!$G$18:$G$206)*($L$10='(BCBC) Unadjusted Lengths (S)'!$H$16:$H$207)*($Q$14='(BCBC) Unadjusted Lengths (S)'!$I$16:$I$207),0)),(MATCH($J75,'(BCBC) Unadjusted Lengths (S)'!$T$15:$Y$15,0)))</f>
        <v>#N/A</v>
      </c>
      <c r="R75" s="429" t="str">
        <f t="array" ref="R75">INDEX('(BCBC) Unadjusted Lengths (S)'!$T$16:$Y$207,(MATCH(1,('(I-1) General'!$H$20='(BCBC) Unadjusted Lengths (S)'!$G$18:$G$206)*($L$10='(BCBC) Unadjusted Lengths (S)'!$H$16:$H$207)*($R$14='(BCBC) Unadjusted Lengths (S)'!$I$16:$I$207),0)),(MATCH($J75,'(BCBC) Unadjusted Lengths (S)'!$T$15:$Y$15,0)))</f>
        <v>#N/A</v>
      </c>
      <c r="S75" s="429" t="str">
        <f t="array" ref="S75">INDEX('(BCBC) Unadjusted Lengths (S)'!$T$16:$Y$207,(MATCH(1,('(I-1) General'!$H$20='(BCBC) Unadjusted Lengths (S)'!$G$18:$G$206)*($L$10='(BCBC) Unadjusted Lengths (S)'!$H$16:$H$207)*($S$14='(BCBC) Unadjusted Lengths (S)'!$I$16:$I$207),0)),(MATCH($J75,'(BCBC) Unadjusted Lengths (S)'!$T$15:$Y$15,0)))</f>
        <v>#N/A</v>
      </c>
      <c r="T75" s="207"/>
      <c r="U75" s="425" t="str">
        <f t="array" ref="U75">INDEX('(BCBC) Unadjusted Lengths (W)'!$S$15:$X$32,(MATCH(1,('(I-1) General'!$H$18='(BCBC) Unadjusted Lengths (W)'!$G$15:$G$32)*($L$10='(BCBC) Unadjusted Lengths (W)'!$H$15:$H$32),0)),(MATCH($J75,'(BCBC) Unadjusted Lengths (W)'!$S$14:$X$14,0)))</f>
        <v>#N/A</v>
      </c>
      <c r="V75" s="425" t="str">
        <f t="array" ref="V75">INDEX(L75:S75, MATCH(I75, $L$14:$S$14, 1)) +
((I75 - INDEX($L$14:$S$14, MATCH(I75, $L$14:$S$14, 1))) /
 (INDEX($L$14:$S$14, MATCH(I75, $L$14:$S$14, 1) + 1) - INDEX($L$14:$S$14, MATCH(I75, $L$14:$S$14, 1)))) *
(INDEX(L75:S75, MATCH(I75, $L$14:$S$14, 1) + 1) - INDEX(L75:S75, MATCH(I75, $L$14:$S$14, 1)))</f>
        <v>#N/A</v>
      </c>
      <c r="W75" s="7"/>
    </row>
    <row r="76" ht="18.75" hidden="1" customHeight="1">
      <c r="A76" s="7"/>
      <c r="B76" s="162"/>
      <c r="C76" s="7"/>
      <c r="D76" s="268" t="str">
        <f>'(I-3) Design &amp; Feedback'!D78</f>
        <v>Not Required</v>
      </c>
      <c r="E76" s="162"/>
      <c r="F76" s="7"/>
      <c r="G76" s="546" t="str">
        <f>'(I-3) Design &amp; Feedback'!G78</f>
        <v>B/CS</v>
      </c>
      <c r="H76" s="434" t="str">
        <f>'(I-3) Design &amp; Feedback'!H78</f>
        <v/>
      </c>
      <c r="I76" s="423" t="str">
        <f>IF(D76='(T) General Tables'!$A$14,'(I-1) General'!$H$58,"-")</f>
        <v>-</v>
      </c>
      <c r="J76" s="434" t="str">
        <f>'(I-3) Design &amp; Feedback'!K78</f>
        <v/>
      </c>
      <c r="K76" s="207"/>
      <c r="L76" s="429" t="str">
        <f t="array" ref="L76">INDEX('(BCBC) Unadjusted Lengths (S)'!$T$16:$Y$207,(MATCH(1,('(I-1) General'!$H$20='(BCBC) Unadjusted Lengths (S)'!$G$18:$G$206)*($L$10='(BCBC) Unadjusted Lengths (S)'!$H$16:$H$207)*($L$14='(BCBC) Unadjusted Lengths (S)'!$I$16:$I$207),0)),(MATCH($J76,'(BCBC) Unadjusted Lengths (S)'!$T$15:$Y$15,0)))</f>
        <v>#N/A</v>
      </c>
      <c r="M76" s="429" t="str">
        <f t="array" ref="M76">INDEX('(BCBC) Unadjusted Lengths (S)'!$T$16:$Y$207,(MATCH(1,('(I-1) General'!$H$20='(BCBC) Unadjusted Lengths (S)'!$G$18:$G$206)*($L$10='(BCBC) Unadjusted Lengths (S)'!$H$16:$H$207)*($M$14='(BCBC) Unadjusted Lengths (S)'!$I$16:$I$207),0)),(MATCH($J76,'(BCBC) Unadjusted Lengths (S)'!$T$15:$Y$15,0)))</f>
        <v>#N/A</v>
      </c>
      <c r="N76" s="429" t="str">
        <f t="array" ref="N76">INDEX('(BCBC) Unadjusted Lengths (S)'!$T$16:$Y$207,(MATCH(1,('(I-1) General'!$H$20='(BCBC) Unadjusted Lengths (S)'!$G$18:$G$206)*($L$10='(BCBC) Unadjusted Lengths (S)'!$H$16:$H$207)*($N$14='(BCBC) Unadjusted Lengths (S)'!$I$16:$I$207),0)),(MATCH($J76,'(BCBC) Unadjusted Lengths (S)'!$T$15:$Y$15,0)))</f>
        <v>#N/A</v>
      </c>
      <c r="O76" s="429" t="str">
        <f t="array" ref="O76">INDEX('(BCBC) Unadjusted Lengths (S)'!$T$16:$Y$207,(MATCH(1,('(I-1) General'!$H$20='(BCBC) Unadjusted Lengths (S)'!$G$18:$G$206)*($L$10='(BCBC) Unadjusted Lengths (S)'!$H$16:$H$207)*($O$14='(BCBC) Unadjusted Lengths (S)'!$I$16:$I$207),0)),(MATCH($J76,'(BCBC) Unadjusted Lengths (S)'!$T$15:$Y$15,0)))</f>
        <v>#N/A</v>
      </c>
      <c r="P76" s="429" t="str">
        <f t="array" ref="P76">INDEX('(BCBC) Unadjusted Lengths (S)'!$T$16:$Y$207,(MATCH(1,('(I-1) General'!$H$20='(BCBC) Unadjusted Lengths (S)'!$G$18:$G$206)*($L$10='(BCBC) Unadjusted Lengths (S)'!$H$16:$H$207)*($P$14='(BCBC) Unadjusted Lengths (S)'!$I$16:$I$207),0)),(MATCH($J76,'(BCBC) Unadjusted Lengths (S)'!$T$15:$Y$15,0)))</f>
        <v>#N/A</v>
      </c>
      <c r="Q76" s="429" t="str">
        <f t="array" ref="Q76">INDEX('(BCBC) Unadjusted Lengths (S)'!$T$16:$Y$207,(MATCH(1,('(I-1) General'!$H$20='(BCBC) Unadjusted Lengths (S)'!$G$18:$G$206)*($L$10='(BCBC) Unadjusted Lengths (S)'!$H$16:$H$207)*($Q$14='(BCBC) Unadjusted Lengths (S)'!$I$16:$I$207),0)),(MATCH($J76,'(BCBC) Unadjusted Lengths (S)'!$T$15:$Y$15,0)))</f>
        <v>#N/A</v>
      </c>
      <c r="R76" s="429" t="str">
        <f t="array" ref="R76">INDEX('(BCBC) Unadjusted Lengths (S)'!$T$16:$Y$207,(MATCH(1,('(I-1) General'!$H$20='(BCBC) Unadjusted Lengths (S)'!$G$18:$G$206)*($L$10='(BCBC) Unadjusted Lengths (S)'!$H$16:$H$207)*($R$14='(BCBC) Unadjusted Lengths (S)'!$I$16:$I$207),0)),(MATCH($J76,'(BCBC) Unadjusted Lengths (S)'!$T$15:$Y$15,0)))</f>
        <v>#N/A</v>
      </c>
      <c r="S76" s="429" t="str">
        <f t="array" ref="S76">INDEX('(BCBC) Unadjusted Lengths (S)'!$T$16:$Y$207,(MATCH(1,('(I-1) General'!$H$20='(BCBC) Unadjusted Lengths (S)'!$G$18:$G$206)*($L$10='(BCBC) Unadjusted Lengths (S)'!$H$16:$H$207)*($S$14='(BCBC) Unadjusted Lengths (S)'!$I$16:$I$207),0)),(MATCH($J76,'(BCBC) Unadjusted Lengths (S)'!$T$15:$Y$15,0)))</f>
        <v>#N/A</v>
      </c>
      <c r="T76" s="207"/>
      <c r="U76" s="425" t="str">
        <f t="array" ref="U76">INDEX('(BCBC) Unadjusted Lengths (W)'!$S$15:$X$32,(MATCH(1,('(I-1) General'!$H$18='(BCBC) Unadjusted Lengths (W)'!$G$15:$G$32)*($L$10='(BCBC) Unadjusted Lengths (W)'!$H$15:$H$32),0)),(MATCH($J76,'(BCBC) Unadjusted Lengths (W)'!$S$14:$X$14,0)))</f>
        <v>#N/A</v>
      </c>
      <c r="V76" s="425" t="str">
        <f t="array" ref="V76">INDEX(L76:S76, MATCH(I76, $L$14:$S$14, 1)) +
((I76 - INDEX($L$14:$S$14, MATCH(I76, $L$14:$S$14, 1))) /
 (INDEX($L$14:$S$14, MATCH(I76, $L$14:$S$14, 1) + 1) - INDEX($L$14:$S$14, MATCH(I76, $L$14:$S$14, 1)))) *
(INDEX(L76:S76, MATCH(I76, $L$14:$S$14, 1) + 1) - INDEX(L76:S76, MATCH(I76, $L$14:$S$14, 1)))</f>
        <v>#N/A</v>
      </c>
      <c r="W76" s="7"/>
    </row>
    <row r="77" ht="18.75" hidden="1" customHeight="1">
      <c r="A77" s="7"/>
      <c r="B77" s="162"/>
      <c r="C77" s="7"/>
      <c r="D77" s="268" t="str">
        <f>'(I-3) Design &amp; Feedback'!D79</f>
        <v>Not Required</v>
      </c>
      <c r="E77" s="162"/>
      <c r="F77" s="7"/>
      <c r="G77" s="546" t="str">
        <f>'(I-3) Design &amp; Feedback'!G79</f>
        <v>B/CS</v>
      </c>
      <c r="H77" s="434" t="str">
        <f>'(I-3) Design &amp; Feedback'!H79</f>
        <v/>
      </c>
      <c r="I77" s="423" t="str">
        <f>IF(D77='(T) General Tables'!$A$14,'(I-1) General'!$H$58,"-")</f>
        <v>-</v>
      </c>
      <c r="J77" s="434" t="str">
        <f>'(I-3) Design &amp; Feedback'!K79</f>
        <v/>
      </c>
      <c r="K77" s="207"/>
      <c r="L77" s="429" t="str">
        <f t="array" ref="L77">INDEX('(BCBC) Unadjusted Lengths (S)'!$T$16:$Y$207,(MATCH(1,('(I-1) General'!$H$20='(BCBC) Unadjusted Lengths (S)'!$G$18:$G$206)*($L$10='(BCBC) Unadjusted Lengths (S)'!$H$16:$H$207)*($L$14='(BCBC) Unadjusted Lengths (S)'!$I$16:$I$207),0)),(MATCH($J77,'(BCBC) Unadjusted Lengths (S)'!$T$15:$Y$15,0)))</f>
        <v>#N/A</v>
      </c>
      <c r="M77" s="429" t="str">
        <f t="array" ref="M77">INDEX('(BCBC) Unadjusted Lengths (S)'!$T$16:$Y$207,(MATCH(1,('(I-1) General'!$H$20='(BCBC) Unadjusted Lengths (S)'!$G$18:$G$206)*($L$10='(BCBC) Unadjusted Lengths (S)'!$H$16:$H$207)*($M$14='(BCBC) Unadjusted Lengths (S)'!$I$16:$I$207),0)),(MATCH($J77,'(BCBC) Unadjusted Lengths (S)'!$T$15:$Y$15,0)))</f>
        <v>#N/A</v>
      </c>
      <c r="N77" s="429" t="str">
        <f t="array" ref="N77">INDEX('(BCBC) Unadjusted Lengths (S)'!$T$16:$Y$207,(MATCH(1,('(I-1) General'!$H$20='(BCBC) Unadjusted Lengths (S)'!$G$18:$G$206)*($L$10='(BCBC) Unadjusted Lengths (S)'!$H$16:$H$207)*($N$14='(BCBC) Unadjusted Lengths (S)'!$I$16:$I$207),0)),(MATCH($J77,'(BCBC) Unadjusted Lengths (S)'!$T$15:$Y$15,0)))</f>
        <v>#N/A</v>
      </c>
      <c r="O77" s="429" t="str">
        <f t="array" ref="O77">INDEX('(BCBC) Unadjusted Lengths (S)'!$T$16:$Y$207,(MATCH(1,('(I-1) General'!$H$20='(BCBC) Unadjusted Lengths (S)'!$G$18:$G$206)*($L$10='(BCBC) Unadjusted Lengths (S)'!$H$16:$H$207)*($O$14='(BCBC) Unadjusted Lengths (S)'!$I$16:$I$207),0)),(MATCH($J77,'(BCBC) Unadjusted Lengths (S)'!$T$15:$Y$15,0)))</f>
        <v>#N/A</v>
      </c>
      <c r="P77" s="429" t="str">
        <f t="array" ref="P77">INDEX('(BCBC) Unadjusted Lengths (S)'!$T$16:$Y$207,(MATCH(1,('(I-1) General'!$H$20='(BCBC) Unadjusted Lengths (S)'!$G$18:$G$206)*($L$10='(BCBC) Unadjusted Lengths (S)'!$H$16:$H$207)*($P$14='(BCBC) Unadjusted Lengths (S)'!$I$16:$I$207),0)),(MATCH($J77,'(BCBC) Unadjusted Lengths (S)'!$T$15:$Y$15,0)))</f>
        <v>#N/A</v>
      </c>
      <c r="Q77" s="429" t="str">
        <f t="array" ref="Q77">INDEX('(BCBC) Unadjusted Lengths (S)'!$T$16:$Y$207,(MATCH(1,('(I-1) General'!$H$20='(BCBC) Unadjusted Lengths (S)'!$G$18:$G$206)*($L$10='(BCBC) Unadjusted Lengths (S)'!$H$16:$H$207)*($Q$14='(BCBC) Unadjusted Lengths (S)'!$I$16:$I$207),0)),(MATCH($J77,'(BCBC) Unadjusted Lengths (S)'!$T$15:$Y$15,0)))</f>
        <v>#N/A</v>
      </c>
      <c r="R77" s="429" t="str">
        <f t="array" ref="R77">INDEX('(BCBC) Unadjusted Lengths (S)'!$T$16:$Y$207,(MATCH(1,('(I-1) General'!$H$20='(BCBC) Unadjusted Lengths (S)'!$G$18:$G$206)*($L$10='(BCBC) Unadjusted Lengths (S)'!$H$16:$H$207)*($R$14='(BCBC) Unadjusted Lengths (S)'!$I$16:$I$207),0)),(MATCH($J77,'(BCBC) Unadjusted Lengths (S)'!$T$15:$Y$15,0)))</f>
        <v>#N/A</v>
      </c>
      <c r="S77" s="429" t="str">
        <f t="array" ref="S77">INDEX('(BCBC) Unadjusted Lengths (S)'!$T$16:$Y$207,(MATCH(1,('(I-1) General'!$H$20='(BCBC) Unadjusted Lengths (S)'!$G$18:$G$206)*($L$10='(BCBC) Unadjusted Lengths (S)'!$H$16:$H$207)*($S$14='(BCBC) Unadjusted Lengths (S)'!$I$16:$I$207),0)),(MATCH($J77,'(BCBC) Unadjusted Lengths (S)'!$T$15:$Y$15,0)))</f>
        <v>#N/A</v>
      </c>
      <c r="T77" s="207"/>
      <c r="U77" s="425" t="str">
        <f t="array" ref="U77">INDEX('(BCBC) Unadjusted Lengths (W)'!$S$15:$X$32,(MATCH(1,('(I-1) General'!$H$18='(BCBC) Unadjusted Lengths (W)'!$G$15:$G$32)*($L$10='(BCBC) Unadjusted Lengths (W)'!$H$15:$H$32),0)),(MATCH($J77,'(BCBC) Unadjusted Lengths (W)'!$S$14:$X$14,0)))</f>
        <v>#N/A</v>
      </c>
      <c r="V77" s="425" t="str">
        <f t="array" ref="V77">INDEX(L77:S77, MATCH(I77, $L$14:$S$14, 1)) +
((I77 - INDEX($L$14:$S$14, MATCH(I77, $L$14:$S$14, 1))) /
 (INDEX($L$14:$S$14, MATCH(I77, $L$14:$S$14, 1) + 1) - INDEX($L$14:$S$14, MATCH(I77, $L$14:$S$14, 1)))) *
(INDEX(L77:S77, MATCH(I77, $L$14:$S$14, 1) + 1) - INDEX(L77:S77, MATCH(I77, $L$14:$S$14, 1)))</f>
        <v>#N/A</v>
      </c>
      <c r="W77" s="7"/>
    </row>
    <row r="78" ht="18.75" hidden="1" customHeight="1">
      <c r="A78" s="7"/>
      <c r="B78" s="162"/>
      <c r="C78" s="7"/>
      <c r="D78" s="268" t="str">
        <f>'(I-3) Design &amp; Feedback'!D80</f>
        <v>Not Required</v>
      </c>
      <c r="E78" s="162"/>
      <c r="F78" s="7"/>
      <c r="G78" s="546" t="str">
        <f>'(I-3) Design &amp; Feedback'!G80</f>
        <v>B/CS</v>
      </c>
      <c r="H78" s="434" t="str">
        <f>'(I-3) Design &amp; Feedback'!H80</f>
        <v/>
      </c>
      <c r="I78" s="423" t="str">
        <f>IF(D78='(T) General Tables'!$A$14,'(I-1) General'!$H$58,"-")</f>
        <v>-</v>
      </c>
      <c r="J78" s="434" t="str">
        <f>'(I-3) Design &amp; Feedback'!K80</f>
        <v/>
      </c>
      <c r="K78" s="207"/>
      <c r="L78" s="429" t="str">
        <f t="array" ref="L78">INDEX('(BCBC) Unadjusted Lengths (S)'!$T$16:$Y$207,(MATCH(1,('(I-1) General'!$H$20='(BCBC) Unadjusted Lengths (S)'!$G$18:$G$206)*($L$10='(BCBC) Unadjusted Lengths (S)'!$H$16:$H$207)*($L$14='(BCBC) Unadjusted Lengths (S)'!$I$16:$I$207),0)),(MATCH($J78,'(BCBC) Unadjusted Lengths (S)'!$T$15:$Y$15,0)))</f>
        <v>#N/A</v>
      </c>
      <c r="M78" s="429" t="str">
        <f t="array" ref="M78">INDEX('(BCBC) Unadjusted Lengths (S)'!$T$16:$Y$207,(MATCH(1,('(I-1) General'!$H$20='(BCBC) Unadjusted Lengths (S)'!$G$18:$G$206)*($L$10='(BCBC) Unadjusted Lengths (S)'!$H$16:$H$207)*($M$14='(BCBC) Unadjusted Lengths (S)'!$I$16:$I$207),0)),(MATCH($J78,'(BCBC) Unadjusted Lengths (S)'!$T$15:$Y$15,0)))</f>
        <v>#N/A</v>
      </c>
      <c r="N78" s="429" t="str">
        <f t="array" ref="N78">INDEX('(BCBC) Unadjusted Lengths (S)'!$T$16:$Y$207,(MATCH(1,('(I-1) General'!$H$20='(BCBC) Unadjusted Lengths (S)'!$G$18:$G$206)*($L$10='(BCBC) Unadjusted Lengths (S)'!$H$16:$H$207)*($N$14='(BCBC) Unadjusted Lengths (S)'!$I$16:$I$207),0)),(MATCH($J78,'(BCBC) Unadjusted Lengths (S)'!$T$15:$Y$15,0)))</f>
        <v>#N/A</v>
      </c>
      <c r="O78" s="429" t="str">
        <f t="array" ref="O78">INDEX('(BCBC) Unadjusted Lengths (S)'!$T$16:$Y$207,(MATCH(1,('(I-1) General'!$H$20='(BCBC) Unadjusted Lengths (S)'!$G$18:$G$206)*($L$10='(BCBC) Unadjusted Lengths (S)'!$H$16:$H$207)*($O$14='(BCBC) Unadjusted Lengths (S)'!$I$16:$I$207),0)),(MATCH($J78,'(BCBC) Unadjusted Lengths (S)'!$T$15:$Y$15,0)))</f>
        <v>#N/A</v>
      </c>
      <c r="P78" s="429" t="str">
        <f t="array" ref="P78">INDEX('(BCBC) Unadjusted Lengths (S)'!$T$16:$Y$207,(MATCH(1,('(I-1) General'!$H$20='(BCBC) Unadjusted Lengths (S)'!$G$18:$G$206)*($L$10='(BCBC) Unadjusted Lengths (S)'!$H$16:$H$207)*($P$14='(BCBC) Unadjusted Lengths (S)'!$I$16:$I$207),0)),(MATCH($J78,'(BCBC) Unadjusted Lengths (S)'!$T$15:$Y$15,0)))</f>
        <v>#N/A</v>
      </c>
      <c r="Q78" s="429" t="str">
        <f t="array" ref="Q78">INDEX('(BCBC) Unadjusted Lengths (S)'!$T$16:$Y$207,(MATCH(1,('(I-1) General'!$H$20='(BCBC) Unadjusted Lengths (S)'!$G$18:$G$206)*($L$10='(BCBC) Unadjusted Lengths (S)'!$H$16:$H$207)*($Q$14='(BCBC) Unadjusted Lengths (S)'!$I$16:$I$207),0)),(MATCH($J78,'(BCBC) Unadjusted Lengths (S)'!$T$15:$Y$15,0)))</f>
        <v>#N/A</v>
      </c>
      <c r="R78" s="429" t="str">
        <f t="array" ref="R78">INDEX('(BCBC) Unadjusted Lengths (S)'!$T$16:$Y$207,(MATCH(1,('(I-1) General'!$H$20='(BCBC) Unadjusted Lengths (S)'!$G$18:$G$206)*($L$10='(BCBC) Unadjusted Lengths (S)'!$H$16:$H$207)*($R$14='(BCBC) Unadjusted Lengths (S)'!$I$16:$I$207),0)),(MATCH($J78,'(BCBC) Unadjusted Lengths (S)'!$T$15:$Y$15,0)))</f>
        <v>#N/A</v>
      </c>
      <c r="S78" s="429" t="str">
        <f t="array" ref="S78">INDEX('(BCBC) Unadjusted Lengths (S)'!$T$16:$Y$207,(MATCH(1,('(I-1) General'!$H$20='(BCBC) Unadjusted Lengths (S)'!$G$18:$G$206)*($L$10='(BCBC) Unadjusted Lengths (S)'!$H$16:$H$207)*($S$14='(BCBC) Unadjusted Lengths (S)'!$I$16:$I$207),0)),(MATCH($J78,'(BCBC) Unadjusted Lengths (S)'!$T$15:$Y$15,0)))</f>
        <v>#N/A</v>
      </c>
      <c r="T78" s="207"/>
      <c r="U78" s="425" t="str">
        <f t="array" ref="U78">INDEX('(BCBC) Unadjusted Lengths (W)'!$S$15:$X$32,(MATCH(1,('(I-1) General'!$H$18='(BCBC) Unadjusted Lengths (W)'!$G$15:$G$32)*($L$10='(BCBC) Unadjusted Lengths (W)'!$H$15:$H$32),0)),(MATCH($J78,'(BCBC) Unadjusted Lengths (W)'!$S$14:$X$14,0)))</f>
        <v>#N/A</v>
      </c>
      <c r="V78" s="425" t="str">
        <f t="array" ref="V78">INDEX(L78:S78, MATCH(I78, $L$14:$S$14, 1)) +
((I78 - INDEX($L$14:$S$14, MATCH(I78, $L$14:$S$14, 1))) /
 (INDEX($L$14:$S$14, MATCH(I78, $L$14:$S$14, 1) + 1) - INDEX($L$14:$S$14, MATCH(I78, $L$14:$S$14, 1)))) *
(INDEX(L78:S78, MATCH(I78, $L$14:$S$14, 1) + 1) - INDEX(L78:S78, MATCH(I78, $L$14:$S$14, 1)))</f>
        <v>#N/A</v>
      </c>
      <c r="W78" s="7"/>
    </row>
    <row r="79" ht="18.75" hidden="1" customHeight="1">
      <c r="A79" s="7"/>
      <c r="B79" s="162"/>
      <c r="C79" s="7"/>
      <c r="D79" s="268" t="str">
        <f>'(I-3) Design &amp; Feedback'!D81</f>
        <v>Not Required</v>
      </c>
      <c r="E79" s="162"/>
      <c r="F79" s="7"/>
      <c r="G79" s="546" t="str">
        <f>'(I-3) Design &amp; Feedback'!G81</f>
        <v>B/CS</v>
      </c>
      <c r="H79" s="434" t="str">
        <f>'(I-3) Design &amp; Feedback'!H81</f>
        <v/>
      </c>
      <c r="I79" s="423" t="str">
        <f>IF(D79='(T) General Tables'!$A$14,'(I-1) General'!$H$58,"-")</f>
        <v>-</v>
      </c>
      <c r="J79" s="434" t="str">
        <f>'(I-3) Design &amp; Feedback'!K81</f>
        <v/>
      </c>
      <c r="K79" s="207"/>
      <c r="L79" s="429" t="str">
        <f t="array" ref="L79">INDEX('(BCBC) Unadjusted Lengths (S)'!$T$16:$Y$207,(MATCH(1,('(I-1) General'!$H$20='(BCBC) Unadjusted Lengths (S)'!$G$18:$G$206)*($L$10='(BCBC) Unadjusted Lengths (S)'!$H$16:$H$207)*($L$14='(BCBC) Unadjusted Lengths (S)'!$I$16:$I$207),0)),(MATCH($J79,'(BCBC) Unadjusted Lengths (S)'!$T$15:$Y$15,0)))</f>
        <v>#N/A</v>
      </c>
      <c r="M79" s="429" t="str">
        <f t="array" ref="M79">INDEX('(BCBC) Unadjusted Lengths (S)'!$T$16:$Y$207,(MATCH(1,('(I-1) General'!$H$20='(BCBC) Unadjusted Lengths (S)'!$G$18:$G$206)*($L$10='(BCBC) Unadjusted Lengths (S)'!$H$16:$H$207)*($M$14='(BCBC) Unadjusted Lengths (S)'!$I$16:$I$207),0)),(MATCH($J79,'(BCBC) Unadjusted Lengths (S)'!$T$15:$Y$15,0)))</f>
        <v>#N/A</v>
      </c>
      <c r="N79" s="429" t="str">
        <f t="array" ref="N79">INDEX('(BCBC) Unadjusted Lengths (S)'!$T$16:$Y$207,(MATCH(1,('(I-1) General'!$H$20='(BCBC) Unadjusted Lengths (S)'!$G$18:$G$206)*($L$10='(BCBC) Unadjusted Lengths (S)'!$H$16:$H$207)*($N$14='(BCBC) Unadjusted Lengths (S)'!$I$16:$I$207),0)),(MATCH($J79,'(BCBC) Unadjusted Lengths (S)'!$T$15:$Y$15,0)))</f>
        <v>#N/A</v>
      </c>
      <c r="O79" s="429" t="str">
        <f t="array" ref="O79">INDEX('(BCBC) Unadjusted Lengths (S)'!$T$16:$Y$207,(MATCH(1,('(I-1) General'!$H$20='(BCBC) Unadjusted Lengths (S)'!$G$18:$G$206)*($L$10='(BCBC) Unadjusted Lengths (S)'!$H$16:$H$207)*($O$14='(BCBC) Unadjusted Lengths (S)'!$I$16:$I$207),0)),(MATCH($J79,'(BCBC) Unadjusted Lengths (S)'!$T$15:$Y$15,0)))</f>
        <v>#N/A</v>
      </c>
      <c r="P79" s="429" t="str">
        <f t="array" ref="P79">INDEX('(BCBC) Unadjusted Lengths (S)'!$T$16:$Y$207,(MATCH(1,('(I-1) General'!$H$20='(BCBC) Unadjusted Lengths (S)'!$G$18:$G$206)*($L$10='(BCBC) Unadjusted Lengths (S)'!$H$16:$H$207)*($P$14='(BCBC) Unadjusted Lengths (S)'!$I$16:$I$207),0)),(MATCH($J79,'(BCBC) Unadjusted Lengths (S)'!$T$15:$Y$15,0)))</f>
        <v>#N/A</v>
      </c>
      <c r="Q79" s="429" t="str">
        <f t="array" ref="Q79">INDEX('(BCBC) Unadjusted Lengths (S)'!$T$16:$Y$207,(MATCH(1,('(I-1) General'!$H$20='(BCBC) Unadjusted Lengths (S)'!$G$18:$G$206)*($L$10='(BCBC) Unadjusted Lengths (S)'!$H$16:$H$207)*($Q$14='(BCBC) Unadjusted Lengths (S)'!$I$16:$I$207),0)),(MATCH($J79,'(BCBC) Unadjusted Lengths (S)'!$T$15:$Y$15,0)))</f>
        <v>#N/A</v>
      </c>
      <c r="R79" s="429" t="str">
        <f t="array" ref="R79">INDEX('(BCBC) Unadjusted Lengths (S)'!$T$16:$Y$207,(MATCH(1,('(I-1) General'!$H$20='(BCBC) Unadjusted Lengths (S)'!$G$18:$G$206)*($L$10='(BCBC) Unadjusted Lengths (S)'!$H$16:$H$207)*($R$14='(BCBC) Unadjusted Lengths (S)'!$I$16:$I$207),0)),(MATCH($J79,'(BCBC) Unadjusted Lengths (S)'!$T$15:$Y$15,0)))</f>
        <v>#N/A</v>
      </c>
      <c r="S79" s="429" t="str">
        <f t="array" ref="S79">INDEX('(BCBC) Unadjusted Lengths (S)'!$T$16:$Y$207,(MATCH(1,('(I-1) General'!$H$20='(BCBC) Unadjusted Lengths (S)'!$G$18:$G$206)*($L$10='(BCBC) Unadjusted Lengths (S)'!$H$16:$H$207)*($S$14='(BCBC) Unadjusted Lengths (S)'!$I$16:$I$207),0)),(MATCH($J79,'(BCBC) Unadjusted Lengths (S)'!$T$15:$Y$15,0)))</f>
        <v>#N/A</v>
      </c>
      <c r="T79" s="207"/>
      <c r="U79" s="425" t="str">
        <f t="array" ref="U79">INDEX('(BCBC) Unadjusted Lengths (W)'!$S$15:$X$32,(MATCH(1,('(I-1) General'!$H$18='(BCBC) Unadjusted Lengths (W)'!$G$15:$G$32)*($L$10='(BCBC) Unadjusted Lengths (W)'!$H$15:$H$32),0)),(MATCH($J79,'(BCBC) Unadjusted Lengths (W)'!$S$14:$X$14,0)))</f>
        <v>#N/A</v>
      </c>
      <c r="V79" s="425" t="str">
        <f t="array" ref="V79">INDEX(L79:S79, MATCH(I79, $L$14:$S$14, 1)) +
((I79 - INDEX($L$14:$S$14, MATCH(I79, $L$14:$S$14, 1))) /
 (INDEX($L$14:$S$14, MATCH(I79, $L$14:$S$14, 1) + 1) - INDEX($L$14:$S$14, MATCH(I79, $L$14:$S$14, 1)))) *
(INDEX(L79:S79, MATCH(I79, $L$14:$S$14, 1) + 1) - INDEX(L79:S79, MATCH(I79, $L$14:$S$14, 1)))</f>
        <v>#N/A</v>
      </c>
      <c r="W79" s="7"/>
    </row>
    <row r="80" ht="18.75" hidden="1" customHeight="1">
      <c r="A80" s="7"/>
      <c r="B80" s="162"/>
      <c r="C80" s="7"/>
      <c r="D80" s="268" t="str">
        <f>'(I-3) Design &amp; Feedback'!D82</f>
        <v>Not Required</v>
      </c>
      <c r="E80" s="162"/>
      <c r="F80" s="7"/>
      <c r="G80" s="546" t="str">
        <f>'(I-3) Design &amp; Feedback'!G82</f>
        <v>B/CS</v>
      </c>
      <c r="H80" s="434" t="str">
        <f>'(I-3) Design &amp; Feedback'!H82</f>
        <v/>
      </c>
      <c r="I80" s="423" t="str">
        <f>IF(D80='(T) General Tables'!$A$14,'(I-1) General'!$H$58,"-")</f>
        <v>-</v>
      </c>
      <c r="J80" s="434" t="str">
        <f>'(I-3) Design &amp; Feedback'!K82</f>
        <v/>
      </c>
      <c r="K80" s="207"/>
      <c r="L80" s="429" t="str">
        <f t="array" ref="L80">INDEX('(BCBC) Unadjusted Lengths (S)'!$T$16:$Y$207,(MATCH(1,('(I-1) General'!$H$20='(BCBC) Unadjusted Lengths (S)'!$G$18:$G$206)*($L$10='(BCBC) Unadjusted Lengths (S)'!$H$16:$H$207)*($L$14='(BCBC) Unadjusted Lengths (S)'!$I$16:$I$207),0)),(MATCH($J80,'(BCBC) Unadjusted Lengths (S)'!$T$15:$Y$15,0)))</f>
        <v>#N/A</v>
      </c>
      <c r="M80" s="429" t="str">
        <f t="array" ref="M80">INDEX('(BCBC) Unadjusted Lengths (S)'!$T$16:$Y$207,(MATCH(1,('(I-1) General'!$H$20='(BCBC) Unadjusted Lengths (S)'!$G$18:$G$206)*($L$10='(BCBC) Unadjusted Lengths (S)'!$H$16:$H$207)*($M$14='(BCBC) Unadjusted Lengths (S)'!$I$16:$I$207),0)),(MATCH($J80,'(BCBC) Unadjusted Lengths (S)'!$T$15:$Y$15,0)))</f>
        <v>#N/A</v>
      </c>
      <c r="N80" s="429" t="str">
        <f t="array" ref="N80">INDEX('(BCBC) Unadjusted Lengths (S)'!$T$16:$Y$207,(MATCH(1,('(I-1) General'!$H$20='(BCBC) Unadjusted Lengths (S)'!$G$18:$G$206)*($L$10='(BCBC) Unadjusted Lengths (S)'!$H$16:$H$207)*($N$14='(BCBC) Unadjusted Lengths (S)'!$I$16:$I$207),0)),(MATCH($J80,'(BCBC) Unadjusted Lengths (S)'!$T$15:$Y$15,0)))</f>
        <v>#N/A</v>
      </c>
      <c r="O80" s="429" t="str">
        <f t="array" ref="O80">INDEX('(BCBC) Unadjusted Lengths (S)'!$T$16:$Y$207,(MATCH(1,('(I-1) General'!$H$20='(BCBC) Unadjusted Lengths (S)'!$G$18:$G$206)*($L$10='(BCBC) Unadjusted Lengths (S)'!$H$16:$H$207)*($O$14='(BCBC) Unadjusted Lengths (S)'!$I$16:$I$207),0)),(MATCH($J80,'(BCBC) Unadjusted Lengths (S)'!$T$15:$Y$15,0)))</f>
        <v>#N/A</v>
      </c>
      <c r="P80" s="429" t="str">
        <f t="array" ref="P80">INDEX('(BCBC) Unadjusted Lengths (S)'!$T$16:$Y$207,(MATCH(1,('(I-1) General'!$H$20='(BCBC) Unadjusted Lengths (S)'!$G$18:$G$206)*($L$10='(BCBC) Unadjusted Lengths (S)'!$H$16:$H$207)*($P$14='(BCBC) Unadjusted Lengths (S)'!$I$16:$I$207),0)),(MATCH($J80,'(BCBC) Unadjusted Lengths (S)'!$T$15:$Y$15,0)))</f>
        <v>#N/A</v>
      </c>
      <c r="Q80" s="429" t="str">
        <f t="array" ref="Q80">INDEX('(BCBC) Unadjusted Lengths (S)'!$T$16:$Y$207,(MATCH(1,('(I-1) General'!$H$20='(BCBC) Unadjusted Lengths (S)'!$G$18:$G$206)*($L$10='(BCBC) Unadjusted Lengths (S)'!$H$16:$H$207)*($Q$14='(BCBC) Unadjusted Lengths (S)'!$I$16:$I$207),0)),(MATCH($J80,'(BCBC) Unadjusted Lengths (S)'!$T$15:$Y$15,0)))</f>
        <v>#N/A</v>
      </c>
      <c r="R80" s="429" t="str">
        <f t="array" ref="R80">INDEX('(BCBC) Unadjusted Lengths (S)'!$T$16:$Y$207,(MATCH(1,('(I-1) General'!$H$20='(BCBC) Unadjusted Lengths (S)'!$G$18:$G$206)*($L$10='(BCBC) Unadjusted Lengths (S)'!$H$16:$H$207)*($R$14='(BCBC) Unadjusted Lengths (S)'!$I$16:$I$207),0)),(MATCH($J80,'(BCBC) Unadjusted Lengths (S)'!$T$15:$Y$15,0)))</f>
        <v>#N/A</v>
      </c>
      <c r="S80" s="429" t="str">
        <f t="array" ref="S80">INDEX('(BCBC) Unadjusted Lengths (S)'!$T$16:$Y$207,(MATCH(1,('(I-1) General'!$H$20='(BCBC) Unadjusted Lengths (S)'!$G$18:$G$206)*($L$10='(BCBC) Unadjusted Lengths (S)'!$H$16:$H$207)*($S$14='(BCBC) Unadjusted Lengths (S)'!$I$16:$I$207),0)),(MATCH($J80,'(BCBC) Unadjusted Lengths (S)'!$T$15:$Y$15,0)))</f>
        <v>#N/A</v>
      </c>
      <c r="T80" s="207"/>
      <c r="U80" s="425" t="str">
        <f t="array" ref="U80">INDEX('(BCBC) Unadjusted Lengths (W)'!$S$15:$X$32,(MATCH(1,('(I-1) General'!$H$18='(BCBC) Unadjusted Lengths (W)'!$G$15:$G$32)*($L$10='(BCBC) Unadjusted Lengths (W)'!$H$15:$H$32),0)),(MATCH($J80,'(BCBC) Unadjusted Lengths (W)'!$S$14:$X$14,0)))</f>
        <v>#N/A</v>
      </c>
      <c r="V80" s="425" t="str">
        <f t="array" ref="V80">INDEX(L80:S80, MATCH(I80, $L$14:$S$14, 1)) +
((I80 - INDEX($L$14:$S$14, MATCH(I80, $L$14:$S$14, 1))) /
 (INDEX($L$14:$S$14, MATCH(I80, $L$14:$S$14, 1) + 1) - INDEX($L$14:$S$14, MATCH(I80, $L$14:$S$14, 1)))) *
(INDEX(L80:S80, MATCH(I80, $L$14:$S$14, 1) + 1) - INDEX(L80:S80, MATCH(I80, $L$14:$S$14, 1)))</f>
        <v>#N/A</v>
      </c>
      <c r="W80" s="7"/>
    </row>
    <row r="81" ht="18.75" hidden="1" customHeight="1">
      <c r="A81" s="7"/>
      <c r="B81" s="162"/>
      <c r="C81" s="7"/>
      <c r="D81" s="268" t="str">
        <f>'(I-3) Design &amp; Feedback'!D83</f>
        <v>Not Required</v>
      </c>
      <c r="E81" s="162"/>
      <c r="F81" s="7"/>
      <c r="G81" s="546" t="str">
        <f>'(I-3) Design &amp; Feedback'!G83</f>
        <v>B/CS</v>
      </c>
      <c r="H81" s="434" t="str">
        <f>'(I-3) Design &amp; Feedback'!H83</f>
        <v/>
      </c>
      <c r="I81" s="423" t="str">
        <f>IF(D81='(T) General Tables'!$A$14,'(I-1) General'!$H$58,"-")</f>
        <v>-</v>
      </c>
      <c r="J81" s="434" t="str">
        <f>'(I-3) Design &amp; Feedback'!K83</f>
        <v/>
      </c>
      <c r="K81" s="207"/>
      <c r="L81" s="429" t="str">
        <f t="array" ref="L81">INDEX('(BCBC) Unadjusted Lengths (S)'!$T$16:$Y$207,(MATCH(1,('(I-1) General'!$H$20='(BCBC) Unadjusted Lengths (S)'!$G$18:$G$206)*($L$10='(BCBC) Unadjusted Lengths (S)'!$H$16:$H$207)*($L$14='(BCBC) Unadjusted Lengths (S)'!$I$16:$I$207),0)),(MATCH($J81,'(BCBC) Unadjusted Lengths (S)'!$T$15:$Y$15,0)))</f>
        <v>#N/A</v>
      </c>
      <c r="M81" s="429" t="str">
        <f t="array" ref="M81">INDEX('(BCBC) Unadjusted Lengths (S)'!$T$16:$Y$207,(MATCH(1,('(I-1) General'!$H$20='(BCBC) Unadjusted Lengths (S)'!$G$18:$G$206)*($L$10='(BCBC) Unadjusted Lengths (S)'!$H$16:$H$207)*($M$14='(BCBC) Unadjusted Lengths (S)'!$I$16:$I$207),0)),(MATCH($J81,'(BCBC) Unadjusted Lengths (S)'!$T$15:$Y$15,0)))</f>
        <v>#N/A</v>
      </c>
      <c r="N81" s="429" t="str">
        <f t="array" ref="N81">INDEX('(BCBC) Unadjusted Lengths (S)'!$T$16:$Y$207,(MATCH(1,('(I-1) General'!$H$20='(BCBC) Unadjusted Lengths (S)'!$G$18:$G$206)*($L$10='(BCBC) Unadjusted Lengths (S)'!$H$16:$H$207)*($N$14='(BCBC) Unadjusted Lengths (S)'!$I$16:$I$207),0)),(MATCH($J81,'(BCBC) Unadjusted Lengths (S)'!$T$15:$Y$15,0)))</f>
        <v>#N/A</v>
      </c>
      <c r="O81" s="429" t="str">
        <f t="array" ref="O81">INDEX('(BCBC) Unadjusted Lengths (S)'!$T$16:$Y$207,(MATCH(1,('(I-1) General'!$H$20='(BCBC) Unadjusted Lengths (S)'!$G$18:$G$206)*($L$10='(BCBC) Unadjusted Lengths (S)'!$H$16:$H$207)*($O$14='(BCBC) Unadjusted Lengths (S)'!$I$16:$I$207),0)),(MATCH($J81,'(BCBC) Unadjusted Lengths (S)'!$T$15:$Y$15,0)))</f>
        <v>#N/A</v>
      </c>
      <c r="P81" s="429" t="str">
        <f t="array" ref="P81">INDEX('(BCBC) Unadjusted Lengths (S)'!$T$16:$Y$207,(MATCH(1,('(I-1) General'!$H$20='(BCBC) Unadjusted Lengths (S)'!$G$18:$G$206)*($L$10='(BCBC) Unadjusted Lengths (S)'!$H$16:$H$207)*($P$14='(BCBC) Unadjusted Lengths (S)'!$I$16:$I$207),0)),(MATCH($J81,'(BCBC) Unadjusted Lengths (S)'!$T$15:$Y$15,0)))</f>
        <v>#N/A</v>
      </c>
      <c r="Q81" s="429" t="str">
        <f t="array" ref="Q81">INDEX('(BCBC) Unadjusted Lengths (S)'!$T$16:$Y$207,(MATCH(1,('(I-1) General'!$H$20='(BCBC) Unadjusted Lengths (S)'!$G$18:$G$206)*($L$10='(BCBC) Unadjusted Lengths (S)'!$H$16:$H$207)*($Q$14='(BCBC) Unadjusted Lengths (S)'!$I$16:$I$207),0)),(MATCH($J81,'(BCBC) Unadjusted Lengths (S)'!$T$15:$Y$15,0)))</f>
        <v>#N/A</v>
      </c>
      <c r="R81" s="429" t="str">
        <f t="array" ref="R81">INDEX('(BCBC) Unadjusted Lengths (S)'!$T$16:$Y$207,(MATCH(1,('(I-1) General'!$H$20='(BCBC) Unadjusted Lengths (S)'!$G$18:$G$206)*($L$10='(BCBC) Unadjusted Lengths (S)'!$H$16:$H$207)*($R$14='(BCBC) Unadjusted Lengths (S)'!$I$16:$I$207),0)),(MATCH($J81,'(BCBC) Unadjusted Lengths (S)'!$T$15:$Y$15,0)))</f>
        <v>#N/A</v>
      </c>
      <c r="S81" s="429" t="str">
        <f t="array" ref="S81">INDEX('(BCBC) Unadjusted Lengths (S)'!$T$16:$Y$207,(MATCH(1,('(I-1) General'!$H$20='(BCBC) Unadjusted Lengths (S)'!$G$18:$G$206)*($L$10='(BCBC) Unadjusted Lengths (S)'!$H$16:$H$207)*($S$14='(BCBC) Unadjusted Lengths (S)'!$I$16:$I$207),0)),(MATCH($J81,'(BCBC) Unadjusted Lengths (S)'!$T$15:$Y$15,0)))</f>
        <v>#N/A</v>
      </c>
      <c r="T81" s="207"/>
      <c r="U81" s="425" t="str">
        <f t="array" ref="U81">INDEX('(BCBC) Unadjusted Lengths (W)'!$S$15:$X$32,(MATCH(1,('(I-1) General'!$H$18='(BCBC) Unadjusted Lengths (W)'!$G$15:$G$32)*($L$10='(BCBC) Unadjusted Lengths (W)'!$H$15:$H$32),0)),(MATCH($J81,'(BCBC) Unadjusted Lengths (W)'!$S$14:$X$14,0)))</f>
        <v>#N/A</v>
      </c>
      <c r="V81" s="425" t="str">
        <f t="array" ref="V81">INDEX(L81:S81, MATCH(I81, $L$14:$S$14, 1)) +
((I81 - INDEX($L$14:$S$14, MATCH(I81, $L$14:$S$14, 1))) /
 (INDEX($L$14:$S$14, MATCH(I81, $L$14:$S$14, 1) + 1) - INDEX($L$14:$S$14, MATCH(I81, $L$14:$S$14, 1)))) *
(INDEX(L81:S81, MATCH(I81, $L$14:$S$14, 1) + 1) - INDEX(L81:S81, MATCH(I81, $L$14:$S$14, 1)))</f>
        <v>#N/A</v>
      </c>
      <c r="W81" s="7"/>
    </row>
    <row r="82" ht="18.75" hidden="1" customHeight="1">
      <c r="A82" s="7"/>
      <c r="B82" s="162"/>
      <c r="C82" s="7"/>
      <c r="D82" s="268" t="str">
        <f>'(I-3) Design &amp; Feedback'!D84</f>
        <v>Not Required</v>
      </c>
      <c r="E82" s="162"/>
      <c r="F82" s="7"/>
      <c r="G82" s="546" t="str">
        <f>'(I-3) Design &amp; Feedback'!G84</f>
        <v>B/CS</v>
      </c>
      <c r="H82" s="434" t="str">
        <f>'(I-3) Design &amp; Feedback'!H84</f>
        <v/>
      </c>
      <c r="I82" s="423" t="str">
        <f>IF(D82='(T) General Tables'!$A$14,'(I-1) General'!$H$58,"-")</f>
        <v>-</v>
      </c>
      <c r="J82" s="434" t="str">
        <f>'(I-3) Design &amp; Feedback'!K84</f>
        <v/>
      </c>
      <c r="K82" s="207"/>
      <c r="L82" s="429" t="str">
        <f t="array" ref="L82">INDEX('(BCBC) Unadjusted Lengths (S)'!$T$16:$Y$207,(MATCH(1,('(I-1) General'!$H$20='(BCBC) Unadjusted Lengths (S)'!$G$18:$G$206)*($L$10='(BCBC) Unadjusted Lengths (S)'!$H$16:$H$207)*($L$14='(BCBC) Unadjusted Lengths (S)'!$I$16:$I$207),0)),(MATCH($J82,'(BCBC) Unadjusted Lengths (S)'!$T$15:$Y$15,0)))</f>
        <v>#N/A</v>
      </c>
      <c r="M82" s="429" t="str">
        <f t="array" ref="M82">INDEX('(BCBC) Unadjusted Lengths (S)'!$T$16:$Y$207,(MATCH(1,('(I-1) General'!$H$20='(BCBC) Unadjusted Lengths (S)'!$G$18:$G$206)*($L$10='(BCBC) Unadjusted Lengths (S)'!$H$16:$H$207)*($M$14='(BCBC) Unadjusted Lengths (S)'!$I$16:$I$207),0)),(MATCH($J82,'(BCBC) Unadjusted Lengths (S)'!$T$15:$Y$15,0)))</f>
        <v>#N/A</v>
      </c>
      <c r="N82" s="429" t="str">
        <f t="array" ref="N82">INDEX('(BCBC) Unadjusted Lengths (S)'!$T$16:$Y$207,(MATCH(1,('(I-1) General'!$H$20='(BCBC) Unadjusted Lengths (S)'!$G$18:$G$206)*($L$10='(BCBC) Unadjusted Lengths (S)'!$H$16:$H$207)*($N$14='(BCBC) Unadjusted Lengths (S)'!$I$16:$I$207),0)),(MATCH($J82,'(BCBC) Unadjusted Lengths (S)'!$T$15:$Y$15,0)))</f>
        <v>#N/A</v>
      </c>
      <c r="O82" s="429" t="str">
        <f t="array" ref="O82">INDEX('(BCBC) Unadjusted Lengths (S)'!$T$16:$Y$207,(MATCH(1,('(I-1) General'!$H$20='(BCBC) Unadjusted Lengths (S)'!$G$18:$G$206)*($L$10='(BCBC) Unadjusted Lengths (S)'!$H$16:$H$207)*($O$14='(BCBC) Unadjusted Lengths (S)'!$I$16:$I$207),0)),(MATCH($J82,'(BCBC) Unadjusted Lengths (S)'!$T$15:$Y$15,0)))</f>
        <v>#N/A</v>
      </c>
      <c r="P82" s="429" t="str">
        <f t="array" ref="P82">INDEX('(BCBC) Unadjusted Lengths (S)'!$T$16:$Y$207,(MATCH(1,('(I-1) General'!$H$20='(BCBC) Unadjusted Lengths (S)'!$G$18:$G$206)*($L$10='(BCBC) Unadjusted Lengths (S)'!$H$16:$H$207)*($P$14='(BCBC) Unadjusted Lengths (S)'!$I$16:$I$207),0)),(MATCH($J82,'(BCBC) Unadjusted Lengths (S)'!$T$15:$Y$15,0)))</f>
        <v>#N/A</v>
      </c>
      <c r="Q82" s="429" t="str">
        <f t="array" ref="Q82">INDEX('(BCBC) Unadjusted Lengths (S)'!$T$16:$Y$207,(MATCH(1,('(I-1) General'!$H$20='(BCBC) Unadjusted Lengths (S)'!$G$18:$G$206)*($L$10='(BCBC) Unadjusted Lengths (S)'!$H$16:$H$207)*($Q$14='(BCBC) Unadjusted Lengths (S)'!$I$16:$I$207),0)),(MATCH($J82,'(BCBC) Unadjusted Lengths (S)'!$T$15:$Y$15,0)))</f>
        <v>#N/A</v>
      </c>
      <c r="R82" s="429" t="str">
        <f t="array" ref="R82">INDEX('(BCBC) Unadjusted Lengths (S)'!$T$16:$Y$207,(MATCH(1,('(I-1) General'!$H$20='(BCBC) Unadjusted Lengths (S)'!$G$18:$G$206)*($L$10='(BCBC) Unadjusted Lengths (S)'!$H$16:$H$207)*($R$14='(BCBC) Unadjusted Lengths (S)'!$I$16:$I$207),0)),(MATCH($J82,'(BCBC) Unadjusted Lengths (S)'!$T$15:$Y$15,0)))</f>
        <v>#N/A</v>
      </c>
      <c r="S82" s="429" t="str">
        <f t="array" ref="S82">INDEX('(BCBC) Unadjusted Lengths (S)'!$T$16:$Y$207,(MATCH(1,('(I-1) General'!$H$20='(BCBC) Unadjusted Lengths (S)'!$G$18:$G$206)*($L$10='(BCBC) Unadjusted Lengths (S)'!$H$16:$H$207)*($S$14='(BCBC) Unadjusted Lengths (S)'!$I$16:$I$207),0)),(MATCH($J82,'(BCBC) Unadjusted Lengths (S)'!$T$15:$Y$15,0)))</f>
        <v>#N/A</v>
      </c>
      <c r="T82" s="207"/>
      <c r="U82" s="425" t="str">
        <f t="array" ref="U82">INDEX('(BCBC) Unadjusted Lengths (W)'!$S$15:$X$32,(MATCH(1,('(I-1) General'!$H$18='(BCBC) Unadjusted Lengths (W)'!$G$15:$G$32)*($L$10='(BCBC) Unadjusted Lengths (W)'!$H$15:$H$32),0)),(MATCH($J82,'(BCBC) Unadjusted Lengths (W)'!$S$14:$X$14,0)))</f>
        <v>#N/A</v>
      </c>
      <c r="V82" s="425" t="str">
        <f t="array" ref="V82">INDEX(L82:S82, MATCH(I82, $L$14:$S$14, 1)) +
((I82 - INDEX($L$14:$S$14, MATCH(I82, $L$14:$S$14, 1))) /
 (INDEX($L$14:$S$14, MATCH(I82, $L$14:$S$14, 1) + 1) - INDEX($L$14:$S$14, MATCH(I82, $L$14:$S$14, 1)))) *
(INDEX(L82:S82, MATCH(I82, $L$14:$S$14, 1) + 1) - INDEX(L82:S82, MATCH(I82, $L$14:$S$14, 1)))</f>
        <v>#N/A</v>
      </c>
      <c r="W82" s="7"/>
    </row>
    <row r="83" ht="18.75" hidden="1" customHeight="1">
      <c r="A83" s="7"/>
      <c r="B83" s="162"/>
      <c r="C83" s="7"/>
      <c r="D83" s="268" t="str">
        <f>'(I-3) Design &amp; Feedback'!D85</f>
        <v>Not Required</v>
      </c>
      <c r="E83" s="162"/>
      <c r="F83" s="7"/>
      <c r="G83" s="546" t="str">
        <f>'(I-3) Design &amp; Feedback'!G85</f>
        <v>B/CS</v>
      </c>
      <c r="H83" s="434" t="str">
        <f>'(I-3) Design &amp; Feedback'!H85</f>
        <v/>
      </c>
      <c r="I83" s="423" t="str">
        <f>IF(D83='(T) General Tables'!$A$14,'(I-1) General'!$H$58,"-")</f>
        <v>-</v>
      </c>
      <c r="J83" s="434" t="str">
        <f>'(I-3) Design &amp; Feedback'!K85</f>
        <v/>
      </c>
      <c r="K83" s="207"/>
      <c r="L83" s="429" t="str">
        <f t="array" ref="L83">INDEX('(BCBC) Unadjusted Lengths (S)'!$T$16:$Y$207,(MATCH(1,('(I-1) General'!$H$20='(BCBC) Unadjusted Lengths (S)'!$G$18:$G$206)*($L$10='(BCBC) Unadjusted Lengths (S)'!$H$16:$H$207)*($L$14='(BCBC) Unadjusted Lengths (S)'!$I$16:$I$207),0)),(MATCH($J83,'(BCBC) Unadjusted Lengths (S)'!$T$15:$Y$15,0)))</f>
        <v>#N/A</v>
      </c>
      <c r="M83" s="429" t="str">
        <f t="array" ref="M83">INDEX('(BCBC) Unadjusted Lengths (S)'!$T$16:$Y$207,(MATCH(1,('(I-1) General'!$H$20='(BCBC) Unadjusted Lengths (S)'!$G$18:$G$206)*($L$10='(BCBC) Unadjusted Lengths (S)'!$H$16:$H$207)*($M$14='(BCBC) Unadjusted Lengths (S)'!$I$16:$I$207),0)),(MATCH($J83,'(BCBC) Unadjusted Lengths (S)'!$T$15:$Y$15,0)))</f>
        <v>#N/A</v>
      </c>
      <c r="N83" s="429" t="str">
        <f t="array" ref="N83">INDEX('(BCBC) Unadjusted Lengths (S)'!$T$16:$Y$207,(MATCH(1,('(I-1) General'!$H$20='(BCBC) Unadjusted Lengths (S)'!$G$18:$G$206)*($L$10='(BCBC) Unadjusted Lengths (S)'!$H$16:$H$207)*($N$14='(BCBC) Unadjusted Lengths (S)'!$I$16:$I$207),0)),(MATCH($J83,'(BCBC) Unadjusted Lengths (S)'!$T$15:$Y$15,0)))</f>
        <v>#N/A</v>
      </c>
      <c r="O83" s="429" t="str">
        <f t="array" ref="O83">INDEX('(BCBC) Unadjusted Lengths (S)'!$T$16:$Y$207,(MATCH(1,('(I-1) General'!$H$20='(BCBC) Unadjusted Lengths (S)'!$G$18:$G$206)*($L$10='(BCBC) Unadjusted Lengths (S)'!$H$16:$H$207)*($O$14='(BCBC) Unadjusted Lengths (S)'!$I$16:$I$207),0)),(MATCH($J83,'(BCBC) Unadjusted Lengths (S)'!$T$15:$Y$15,0)))</f>
        <v>#N/A</v>
      </c>
      <c r="P83" s="429" t="str">
        <f t="array" ref="P83">INDEX('(BCBC) Unadjusted Lengths (S)'!$T$16:$Y$207,(MATCH(1,('(I-1) General'!$H$20='(BCBC) Unadjusted Lengths (S)'!$G$18:$G$206)*($L$10='(BCBC) Unadjusted Lengths (S)'!$H$16:$H$207)*($P$14='(BCBC) Unadjusted Lengths (S)'!$I$16:$I$207),0)),(MATCH($J83,'(BCBC) Unadjusted Lengths (S)'!$T$15:$Y$15,0)))</f>
        <v>#N/A</v>
      </c>
      <c r="Q83" s="429" t="str">
        <f t="array" ref="Q83">INDEX('(BCBC) Unadjusted Lengths (S)'!$T$16:$Y$207,(MATCH(1,('(I-1) General'!$H$20='(BCBC) Unadjusted Lengths (S)'!$G$18:$G$206)*($L$10='(BCBC) Unadjusted Lengths (S)'!$H$16:$H$207)*($Q$14='(BCBC) Unadjusted Lengths (S)'!$I$16:$I$207),0)),(MATCH($J83,'(BCBC) Unadjusted Lengths (S)'!$T$15:$Y$15,0)))</f>
        <v>#N/A</v>
      </c>
      <c r="R83" s="429" t="str">
        <f t="array" ref="R83">INDEX('(BCBC) Unadjusted Lengths (S)'!$T$16:$Y$207,(MATCH(1,('(I-1) General'!$H$20='(BCBC) Unadjusted Lengths (S)'!$G$18:$G$206)*($L$10='(BCBC) Unadjusted Lengths (S)'!$H$16:$H$207)*($R$14='(BCBC) Unadjusted Lengths (S)'!$I$16:$I$207),0)),(MATCH($J83,'(BCBC) Unadjusted Lengths (S)'!$T$15:$Y$15,0)))</f>
        <v>#N/A</v>
      </c>
      <c r="S83" s="429" t="str">
        <f t="array" ref="S83">INDEX('(BCBC) Unadjusted Lengths (S)'!$T$16:$Y$207,(MATCH(1,('(I-1) General'!$H$20='(BCBC) Unadjusted Lengths (S)'!$G$18:$G$206)*($L$10='(BCBC) Unadjusted Lengths (S)'!$H$16:$H$207)*($S$14='(BCBC) Unadjusted Lengths (S)'!$I$16:$I$207),0)),(MATCH($J83,'(BCBC) Unadjusted Lengths (S)'!$T$15:$Y$15,0)))</f>
        <v>#N/A</v>
      </c>
      <c r="T83" s="207"/>
      <c r="U83" s="425" t="str">
        <f t="array" ref="U83">INDEX('(BCBC) Unadjusted Lengths (W)'!$S$15:$X$32,(MATCH(1,('(I-1) General'!$H$18='(BCBC) Unadjusted Lengths (W)'!$G$15:$G$32)*($L$10='(BCBC) Unadjusted Lengths (W)'!$H$15:$H$32),0)),(MATCH($J83,'(BCBC) Unadjusted Lengths (W)'!$S$14:$X$14,0)))</f>
        <v>#N/A</v>
      </c>
      <c r="V83" s="425" t="str">
        <f t="array" ref="V83">INDEX(L83:S83, MATCH(I83, $L$14:$S$14, 1)) +
((I83 - INDEX($L$14:$S$14, MATCH(I83, $L$14:$S$14, 1))) /
 (INDEX($L$14:$S$14, MATCH(I83, $L$14:$S$14, 1) + 1) - INDEX($L$14:$S$14, MATCH(I83, $L$14:$S$14, 1)))) *
(INDEX(L83:S83, MATCH(I83, $L$14:$S$14, 1) + 1) - INDEX(L83:S83, MATCH(I83, $L$14:$S$14, 1)))</f>
        <v>#N/A</v>
      </c>
      <c r="W83" s="7"/>
    </row>
    <row r="84" ht="18.75" hidden="1" customHeight="1">
      <c r="A84" s="7"/>
      <c r="B84" s="162"/>
      <c r="C84" s="7"/>
      <c r="D84" s="268" t="str">
        <f>'(I-3) Design &amp; Feedback'!D86</f>
        <v>Not Required</v>
      </c>
      <c r="E84" s="162"/>
      <c r="F84" s="7"/>
      <c r="G84" s="546" t="str">
        <f>'(I-3) Design &amp; Feedback'!G86</f>
        <v>B/CS</v>
      </c>
      <c r="H84" s="434" t="str">
        <f>'(I-3) Design &amp; Feedback'!H86</f>
        <v/>
      </c>
      <c r="I84" s="423" t="str">
        <f>IF(D84='(T) General Tables'!$A$14,'(I-1) General'!$H$58,"-")</f>
        <v>-</v>
      </c>
      <c r="J84" s="434" t="str">
        <f>'(I-3) Design &amp; Feedback'!K86</f>
        <v/>
      </c>
      <c r="K84" s="207"/>
      <c r="L84" s="429" t="str">
        <f t="array" ref="L84">INDEX('(BCBC) Unadjusted Lengths (S)'!$T$16:$Y$207,(MATCH(1,('(I-1) General'!$H$20='(BCBC) Unadjusted Lengths (S)'!$G$18:$G$206)*($L$10='(BCBC) Unadjusted Lengths (S)'!$H$16:$H$207)*($L$14='(BCBC) Unadjusted Lengths (S)'!$I$16:$I$207),0)),(MATCH($J84,'(BCBC) Unadjusted Lengths (S)'!$T$15:$Y$15,0)))</f>
        <v>#N/A</v>
      </c>
      <c r="M84" s="429" t="str">
        <f t="array" ref="M84">INDEX('(BCBC) Unadjusted Lengths (S)'!$T$16:$Y$207,(MATCH(1,('(I-1) General'!$H$20='(BCBC) Unadjusted Lengths (S)'!$G$18:$G$206)*($L$10='(BCBC) Unadjusted Lengths (S)'!$H$16:$H$207)*($M$14='(BCBC) Unadjusted Lengths (S)'!$I$16:$I$207),0)),(MATCH($J84,'(BCBC) Unadjusted Lengths (S)'!$T$15:$Y$15,0)))</f>
        <v>#N/A</v>
      </c>
      <c r="N84" s="429" t="str">
        <f t="array" ref="N84">INDEX('(BCBC) Unadjusted Lengths (S)'!$T$16:$Y$207,(MATCH(1,('(I-1) General'!$H$20='(BCBC) Unadjusted Lengths (S)'!$G$18:$G$206)*($L$10='(BCBC) Unadjusted Lengths (S)'!$H$16:$H$207)*($N$14='(BCBC) Unadjusted Lengths (S)'!$I$16:$I$207),0)),(MATCH($J84,'(BCBC) Unadjusted Lengths (S)'!$T$15:$Y$15,0)))</f>
        <v>#N/A</v>
      </c>
      <c r="O84" s="429" t="str">
        <f t="array" ref="O84">INDEX('(BCBC) Unadjusted Lengths (S)'!$T$16:$Y$207,(MATCH(1,('(I-1) General'!$H$20='(BCBC) Unadjusted Lengths (S)'!$G$18:$G$206)*($L$10='(BCBC) Unadjusted Lengths (S)'!$H$16:$H$207)*($O$14='(BCBC) Unadjusted Lengths (S)'!$I$16:$I$207),0)),(MATCH($J84,'(BCBC) Unadjusted Lengths (S)'!$T$15:$Y$15,0)))</f>
        <v>#N/A</v>
      </c>
      <c r="P84" s="429" t="str">
        <f t="array" ref="P84">INDEX('(BCBC) Unadjusted Lengths (S)'!$T$16:$Y$207,(MATCH(1,('(I-1) General'!$H$20='(BCBC) Unadjusted Lengths (S)'!$G$18:$G$206)*($L$10='(BCBC) Unadjusted Lengths (S)'!$H$16:$H$207)*($P$14='(BCBC) Unadjusted Lengths (S)'!$I$16:$I$207),0)),(MATCH($J84,'(BCBC) Unadjusted Lengths (S)'!$T$15:$Y$15,0)))</f>
        <v>#N/A</v>
      </c>
      <c r="Q84" s="429" t="str">
        <f t="array" ref="Q84">INDEX('(BCBC) Unadjusted Lengths (S)'!$T$16:$Y$207,(MATCH(1,('(I-1) General'!$H$20='(BCBC) Unadjusted Lengths (S)'!$G$18:$G$206)*($L$10='(BCBC) Unadjusted Lengths (S)'!$H$16:$H$207)*($Q$14='(BCBC) Unadjusted Lengths (S)'!$I$16:$I$207),0)),(MATCH($J84,'(BCBC) Unadjusted Lengths (S)'!$T$15:$Y$15,0)))</f>
        <v>#N/A</v>
      </c>
      <c r="R84" s="429" t="str">
        <f t="array" ref="R84">INDEX('(BCBC) Unadjusted Lengths (S)'!$T$16:$Y$207,(MATCH(1,('(I-1) General'!$H$20='(BCBC) Unadjusted Lengths (S)'!$G$18:$G$206)*($L$10='(BCBC) Unadjusted Lengths (S)'!$H$16:$H$207)*($R$14='(BCBC) Unadjusted Lengths (S)'!$I$16:$I$207),0)),(MATCH($J84,'(BCBC) Unadjusted Lengths (S)'!$T$15:$Y$15,0)))</f>
        <v>#N/A</v>
      </c>
      <c r="S84" s="429" t="str">
        <f t="array" ref="S84">INDEX('(BCBC) Unadjusted Lengths (S)'!$T$16:$Y$207,(MATCH(1,('(I-1) General'!$H$20='(BCBC) Unadjusted Lengths (S)'!$G$18:$G$206)*($L$10='(BCBC) Unadjusted Lengths (S)'!$H$16:$H$207)*($S$14='(BCBC) Unadjusted Lengths (S)'!$I$16:$I$207),0)),(MATCH($J84,'(BCBC) Unadjusted Lengths (S)'!$T$15:$Y$15,0)))</f>
        <v>#N/A</v>
      </c>
      <c r="T84" s="207"/>
      <c r="U84" s="425" t="str">
        <f t="array" ref="U84">INDEX('(BCBC) Unadjusted Lengths (W)'!$S$15:$X$32,(MATCH(1,('(I-1) General'!$H$18='(BCBC) Unadjusted Lengths (W)'!$G$15:$G$32)*($L$10='(BCBC) Unadjusted Lengths (W)'!$H$15:$H$32),0)),(MATCH($J84,'(BCBC) Unadjusted Lengths (W)'!$S$14:$X$14,0)))</f>
        <v>#N/A</v>
      </c>
      <c r="V84" s="425" t="str">
        <f t="array" ref="V84">INDEX(L84:S84, MATCH(I84, $L$14:$S$14, 1)) +
((I84 - INDEX($L$14:$S$14, MATCH(I84, $L$14:$S$14, 1))) /
 (INDEX($L$14:$S$14, MATCH(I84, $L$14:$S$14, 1) + 1) - INDEX($L$14:$S$14, MATCH(I84, $L$14:$S$14, 1)))) *
(INDEX(L84:S84, MATCH(I84, $L$14:$S$14, 1) + 1) - INDEX(L84:S84, MATCH(I84, $L$14:$S$14, 1)))</f>
        <v>#N/A</v>
      </c>
      <c r="W84" s="7"/>
    </row>
    <row r="85" ht="18.75" hidden="1" customHeight="1">
      <c r="A85" s="7"/>
      <c r="B85" s="162"/>
      <c r="C85" s="7"/>
      <c r="D85" s="268" t="str">
        <f>'(I-3) Design &amp; Feedback'!D87</f>
        <v>Not Required</v>
      </c>
      <c r="E85" s="162"/>
      <c r="F85" s="7"/>
      <c r="G85" s="545" t="str">
        <f>'(I-3) Design &amp; Feedback'!G87</f>
        <v>B/CS</v>
      </c>
      <c r="H85" s="462" t="str">
        <f>'(I-3) Design &amp; Feedback'!H87</f>
        <v/>
      </c>
      <c r="I85" s="438" t="str">
        <f>IF(D85='(T) General Tables'!$A$14,'(I-1) General'!$H$60,"-")</f>
        <v>-</v>
      </c>
      <c r="J85" s="462" t="str">
        <f>'(I-3) Design &amp; Feedback'!K87</f>
        <v/>
      </c>
      <c r="K85" s="207"/>
      <c r="L85" s="429" t="str">
        <f t="array" ref="L85">INDEX('(BCBC) Unadjusted Lengths (S)'!$T$16:$Y$207,(MATCH(1,('(I-1) General'!$H$20='(BCBC) Unadjusted Lengths (S)'!$G$18:$G$206)*($L$10='(BCBC) Unadjusted Lengths (S)'!$H$16:$H$207)*($L$14='(BCBC) Unadjusted Lengths (S)'!$I$16:$I$207),0)),(MATCH($J85,'(BCBC) Unadjusted Lengths (S)'!$T$15:$Y$15,0)))</f>
        <v>#N/A</v>
      </c>
      <c r="M85" s="429" t="str">
        <f t="array" ref="M85">INDEX('(BCBC) Unadjusted Lengths (S)'!$T$16:$Y$207,(MATCH(1,('(I-1) General'!$H$20='(BCBC) Unadjusted Lengths (S)'!$G$18:$G$206)*($L$10='(BCBC) Unadjusted Lengths (S)'!$H$16:$H$207)*($M$14='(BCBC) Unadjusted Lengths (S)'!$I$16:$I$207),0)),(MATCH($J85,'(BCBC) Unadjusted Lengths (S)'!$T$15:$Y$15,0)))</f>
        <v>#N/A</v>
      </c>
      <c r="N85" s="429" t="str">
        <f t="array" ref="N85">INDEX('(BCBC) Unadjusted Lengths (S)'!$T$16:$Y$207,(MATCH(1,('(I-1) General'!$H$20='(BCBC) Unadjusted Lengths (S)'!$G$18:$G$206)*($L$10='(BCBC) Unadjusted Lengths (S)'!$H$16:$H$207)*($N$14='(BCBC) Unadjusted Lengths (S)'!$I$16:$I$207),0)),(MATCH($J85,'(BCBC) Unadjusted Lengths (S)'!$T$15:$Y$15,0)))</f>
        <v>#N/A</v>
      </c>
      <c r="O85" s="429" t="str">
        <f t="array" ref="O85">INDEX('(BCBC) Unadjusted Lengths (S)'!$T$16:$Y$207,(MATCH(1,('(I-1) General'!$H$20='(BCBC) Unadjusted Lengths (S)'!$G$18:$G$206)*($L$10='(BCBC) Unadjusted Lengths (S)'!$H$16:$H$207)*($O$14='(BCBC) Unadjusted Lengths (S)'!$I$16:$I$207),0)),(MATCH($J85,'(BCBC) Unadjusted Lengths (S)'!$T$15:$Y$15,0)))</f>
        <v>#N/A</v>
      </c>
      <c r="P85" s="429" t="str">
        <f t="array" ref="P85">INDEX('(BCBC) Unadjusted Lengths (S)'!$T$16:$Y$207,(MATCH(1,('(I-1) General'!$H$20='(BCBC) Unadjusted Lengths (S)'!$G$18:$G$206)*($L$10='(BCBC) Unadjusted Lengths (S)'!$H$16:$H$207)*($P$14='(BCBC) Unadjusted Lengths (S)'!$I$16:$I$207),0)),(MATCH($J85,'(BCBC) Unadjusted Lengths (S)'!$T$15:$Y$15,0)))</f>
        <v>#N/A</v>
      </c>
      <c r="Q85" s="429" t="str">
        <f t="array" ref="Q85">INDEX('(BCBC) Unadjusted Lengths (S)'!$T$16:$Y$207,(MATCH(1,('(I-1) General'!$H$20='(BCBC) Unadjusted Lengths (S)'!$G$18:$G$206)*($L$10='(BCBC) Unadjusted Lengths (S)'!$H$16:$H$207)*($Q$14='(BCBC) Unadjusted Lengths (S)'!$I$16:$I$207),0)),(MATCH($J85,'(BCBC) Unadjusted Lengths (S)'!$T$15:$Y$15,0)))</f>
        <v>#N/A</v>
      </c>
      <c r="R85" s="429" t="str">
        <f t="array" ref="R85">INDEX('(BCBC) Unadjusted Lengths (S)'!$T$16:$Y$207,(MATCH(1,('(I-1) General'!$H$20='(BCBC) Unadjusted Lengths (S)'!$G$18:$G$206)*($L$10='(BCBC) Unadjusted Lengths (S)'!$H$16:$H$207)*($R$14='(BCBC) Unadjusted Lengths (S)'!$I$16:$I$207),0)),(MATCH($J85,'(BCBC) Unadjusted Lengths (S)'!$T$15:$Y$15,0)))</f>
        <v>#N/A</v>
      </c>
      <c r="S85" s="429" t="str">
        <f t="array" ref="S85">INDEX('(BCBC) Unadjusted Lengths (S)'!$T$16:$Y$207,(MATCH(1,('(I-1) General'!$H$20='(BCBC) Unadjusted Lengths (S)'!$G$18:$G$206)*($L$10='(BCBC) Unadjusted Lengths (S)'!$H$16:$H$207)*($S$14='(BCBC) Unadjusted Lengths (S)'!$I$16:$I$207),0)),(MATCH($J85,'(BCBC) Unadjusted Lengths (S)'!$T$15:$Y$15,0)))</f>
        <v>#N/A</v>
      </c>
      <c r="T85" s="207"/>
      <c r="U85" s="425" t="str">
        <f t="array" ref="U85">INDEX('(BCBC) Unadjusted Lengths (W)'!$S$15:$X$32,(MATCH(1,('(I-1) General'!$H$18='(BCBC) Unadjusted Lengths (W)'!$G$15:$G$32)*($L$10='(BCBC) Unadjusted Lengths (W)'!$H$15:$H$32),0)),(MATCH($J85,'(BCBC) Unadjusted Lengths (W)'!$S$14:$X$14,0)))</f>
        <v>#N/A</v>
      </c>
      <c r="V85" s="425" t="str">
        <f t="array" ref="V85">INDEX(L85:S85, MATCH(I85, $L$14:$S$14, 1)) +
((I85 - INDEX($L$14:$S$14, MATCH(I85, $L$14:$S$14, 1))) /
 (INDEX($L$14:$S$14, MATCH(I85, $L$14:$S$14, 1) + 1) - INDEX($L$14:$S$14, MATCH(I85, $L$14:$S$14, 1)))) *
(INDEX(L85:S85, MATCH(I85, $L$14:$S$14, 1) + 1) - INDEX(L85:S85, MATCH(I85, $L$14:$S$14, 1)))</f>
        <v>#N/A</v>
      </c>
      <c r="W85" s="7"/>
    </row>
    <row r="86" ht="18.75" hidden="1" customHeight="1">
      <c r="A86" s="7"/>
      <c r="B86" s="162"/>
      <c r="C86" s="7"/>
      <c r="D86" s="268" t="str">
        <f>'(I-3) Design &amp; Feedback'!D88</f>
        <v>Not Required</v>
      </c>
      <c r="E86" s="162"/>
      <c r="F86" s="7"/>
      <c r="G86" s="545" t="str">
        <f>'(I-3) Design &amp; Feedback'!G88</f>
        <v>B/CS</v>
      </c>
      <c r="H86" s="462" t="str">
        <f>'(I-3) Design &amp; Feedback'!H88</f>
        <v/>
      </c>
      <c r="I86" s="438" t="str">
        <f>IF(D86='(T) General Tables'!$A$14,'(I-1) General'!$H$60,"-")</f>
        <v>-</v>
      </c>
      <c r="J86" s="462" t="str">
        <f>'(I-3) Design &amp; Feedback'!K88</f>
        <v/>
      </c>
      <c r="K86" s="207"/>
      <c r="L86" s="429" t="str">
        <f t="array" ref="L86">INDEX('(BCBC) Unadjusted Lengths (S)'!$T$16:$Y$207,(MATCH(1,('(I-1) General'!$H$20='(BCBC) Unadjusted Lengths (S)'!$G$18:$G$206)*($L$10='(BCBC) Unadjusted Lengths (S)'!$H$16:$H$207)*($L$14='(BCBC) Unadjusted Lengths (S)'!$I$16:$I$207),0)),(MATCH($J86,'(BCBC) Unadjusted Lengths (S)'!$T$15:$Y$15,0)))</f>
        <v>#N/A</v>
      </c>
      <c r="M86" s="429" t="str">
        <f t="array" ref="M86">INDEX('(BCBC) Unadjusted Lengths (S)'!$T$16:$Y$207,(MATCH(1,('(I-1) General'!$H$20='(BCBC) Unadjusted Lengths (S)'!$G$18:$G$206)*($L$10='(BCBC) Unadjusted Lengths (S)'!$H$16:$H$207)*($M$14='(BCBC) Unadjusted Lengths (S)'!$I$16:$I$207),0)),(MATCH($J86,'(BCBC) Unadjusted Lengths (S)'!$T$15:$Y$15,0)))</f>
        <v>#N/A</v>
      </c>
      <c r="N86" s="429" t="str">
        <f t="array" ref="N86">INDEX('(BCBC) Unadjusted Lengths (S)'!$T$16:$Y$207,(MATCH(1,('(I-1) General'!$H$20='(BCBC) Unadjusted Lengths (S)'!$G$18:$G$206)*($L$10='(BCBC) Unadjusted Lengths (S)'!$H$16:$H$207)*($N$14='(BCBC) Unadjusted Lengths (S)'!$I$16:$I$207),0)),(MATCH($J86,'(BCBC) Unadjusted Lengths (S)'!$T$15:$Y$15,0)))</f>
        <v>#N/A</v>
      </c>
      <c r="O86" s="429" t="str">
        <f t="array" ref="O86">INDEX('(BCBC) Unadjusted Lengths (S)'!$T$16:$Y$207,(MATCH(1,('(I-1) General'!$H$20='(BCBC) Unadjusted Lengths (S)'!$G$18:$G$206)*($L$10='(BCBC) Unadjusted Lengths (S)'!$H$16:$H$207)*($O$14='(BCBC) Unadjusted Lengths (S)'!$I$16:$I$207),0)),(MATCH($J86,'(BCBC) Unadjusted Lengths (S)'!$T$15:$Y$15,0)))</f>
        <v>#N/A</v>
      </c>
      <c r="P86" s="429" t="str">
        <f t="array" ref="P86">INDEX('(BCBC) Unadjusted Lengths (S)'!$T$16:$Y$207,(MATCH(1,('(I-1) General'!$H$20='(BCBC) Unadjusted Lengths (S)'!$G$18:$G$206)*($L$10='(BCBC) Unadjusted Lengths (S)'!$H$16:$H$207)*($P$14='(BCBC) Unadjusted Lengths (S)'!$I$16:$I$207),0)),(MATCH($J86,'(BCBC) Unadjusted Lengths (S)'!$T$15:$Y$15,0)))</f>
        <v>#N/A</v>
      </c>
      <c r="Q86" s="429" t="str">
        <f t="array" ref="Q86">INDEX('(BCBC) Unadjusted Lengths (S)'!$T$16:$Y$207,(MATCH(1,('(I-1) General'!$H$20='(BCBC) Unadjusted Lengths (S)'!$G$18:$G$206)*($L$10='(BCBC) Unadjusted Lengths (S)'!$H$16:$H$207)*($Q$14='(BCBC) Unadjusted Lengths (S)'!$I$16:$I$207),0)),(MATCH($J86,'(BCBC) Unadjusted Lengths (S)'!$T$15:$Y$15,0)))</f>
        <v>#N/A</v>
      </c>
      <c r="R86" s="429" t="str">
        <f t="array" ref="R86">INDEX('(BCBC) Unadjusted Lengths (S)'!$T$16:$Y$207,(MATCH(1,('(I-1) General'!$H$20='(BCBC) Unadjusted Lengths (S)'!$G$18:$G$206)*($L$10='(BCBC) Unadjusted Lengths (S)'!$H$16:$H$207)*($R$14='(BCBC) Unadjusted Lengths (S)'!$I$16:$I$207),0)),(MATCH($J86,'(BCBC) Unadjusted Lengths (S)'!$T$15:$Y$15,0)))</f>
        <v>#N/A</v>
      </c>
      <c r="S86" s="429" t="str">
        <f t="array" ref="S86">INDEX('(BCBC) Unadjusted Lengths (S)'!$T$16:$Y$207,(MATCH(1,('(I-1) General'!$H$20='(BCBC) Unadjusted Lengths (S)'!$G$18:$G$206)*($L$10='(BCBC) Unadjusted Lengths (S)'!$H$16:$H$207)*($S$14='(BCBC) Unadjusted Lengths (S)'!$I$16:$I$207),0)),(MATCH($J86,'(BCBC) Unadjusted Lengths (S)'!$T$15:$Y$15,0)))</f>
        <v>#N/A</v>
      </c>
      <c r="T86" s="207"/>
      <c r="U86" s="425" t="str">
        <f t="array" ref="U86">INDEX('(BCBC) Unadjusted Lengths (W)'!$S$15:$X$32,(MATCH(1,('(I-1) General'!$H$18='(BCBC) Unadjusted Lengths (W)'!$G$15:$G$32)*($L$10='(BCBC) Unadjusted Lengths (W)'!$H$15:$H$32),0)),(MATCH($J86,'(BCBC) Unadjusted Lengths (W)'!$S$14:$X$14,0)))</f>
        <v>#N/A</v>
      </c>
      <c r="V86" s="425" t="str">
        <f t="array" ref="V86">INDEX(L86:S86, MATCH(I86, $L$14:$S$14, 1)) +
((I86 - INDEX($L$14:$S$14, MATCH(I86, $L$14:$S$14, 1))) /
 (INDEX($L$14:$S$14, MATCH(I86, $L$14:$S$14, 1) + 1) - INDEX($L$14:$S$14, MATCH(I86, $L$14:$S$14, 1)))) *
(INDEX(L86:S86, MATCH(I86, $L$14:$S$14, 1) + 1) - INDEX(L86:S86, MATCH(I86, $L$14:$S$14, 1)))</f>
        <v>#N/A</v>
      </c>
      <c r="W86" s="7"/>
    </row>
    <row r="87" ht="18.75" hidden="1" customHeight="1">
      <c r="A87" s="7"/>
      <c r="B87" s="162"/>
      <c r="C87" s="7"/>
      <c r="D87" s="268" t="str">
        <f>'(I-3) Design &amp; Feedback'!D89</f>
        <v>Not Required</v>
      </c>
      <c r="E87" s="162"/>
      <c r="F87" s="7"/>
      <c r="G87" s="545" t="str">
        <f>'(I-3) Design &amp; Feedback'!G89</f>
        <v>B/CS</v>
      </c>
      <c r="H87" s="462" t="str">
        <f>'(I-3) Design &amp; Feedback'!H89</f>
        <v/>
      </c>
      <c r="I87" s="438" t="str">
        <f>IF(D87='(T) General Tables'!$A$14,'(I-1) General'!$H$60,"-")</f>
        <v>-</v>
      </c>
      <c r="J87" s="462" t="str">
        <f>'(I-3) Design &amp; Feedback'!K89</f>
        <v/>
      </c>
      <c r="K87" s="207"/>
      <c r="L87" s="429" t="str">
        <f t="array" ref="L87">INDEX('(BCBC) Unadjusted Lengths (S)'!$T$16:$Y$207,(MATCH(1,('(I-1) General'!$H$20='(BCBC) Unadjusted Lengths (S)'!$G$18:$G$206)*($L$10='(BCBC) Unadjusted Lengths (S)'!$H$16:$H$207)*($L$14='(BCBC) Unadjusted Lengths (S)'!$I$16:$I$207),0)),(MATCH($J87,'(BCBC) Unadjusted Lengths (S)'!$T$15:$Y$15,0)))</f>
        <v>#N/A</v>
      </c>
      <c r="M87" s="429" t="str">
        <f t="array" ref="M87">INDEX('(BCBC) Unadjusted Lengths (S)'!$T$16:$Y$207,(MATCH(1,('(I-1) General'!$H$20='(BCBC) Unadjusted Lengths (S)'!$G$18:$G$206)*($L$10='(BCBC) Unadjusted Lengths (S)'!$H$16:$H$207)*($M$14='(BCBC) Unadjusted Lengths (S)'!$I$16:$I$207),0)),(MATCH($J87,'(BCBC) Unadjusted Lengths (S)'!$T$15:$Y$15,0)))</f>
        <v>#N/A</v>
      </c>
      <c r="N87" s="429" t="str">
        <f t="array" ref="N87">INDEX('(BCBC) Unadjusted Lengths (S)'!$T$16:$Y$207,(MATCH(1,('(I-1) General'!$H$20='(BCBC) Unadjusted Lengths (S)'!$G$18:$G$206)*($L$10='(BCBC) Unadjusted Lengths (S)'!$H$16:$H$207)*($N$14='(BCBC) Unadjusted Lengths (S)'!$I$16:$I$207),0)),(MATCH($J87,'(BCBC) Unadjusted Lengths (S)'!$T$15:$Y$15,0)))</f>
        <v>#N/A</v>
      </c>
      <c r="O87" s="429" t="str">
        <f t="array" ref="O87">INDEX('(BCBC) Unadjusted Lengths (S)'!$T$16:$Y$207,(MATCH(1,('(I-1) General'!$H$20='(BCBC) Unadjusted Lengths (S)'!$G$18:$G$206)*($L$10='(BCBC) Unadjusted Lengths (S)'!$H$16:$H$207)*($O$14='(BCBC) Unadjusted Lengths (S)'!$I$16:$I$207),0)),(MATCH($J87,'(BCBC) Unadjusted Lengths (S)'!$T$15:$Y$15,0)))</f>
        <v>#N/A</v>
      </c>
      <c r="P87" s="429" t="str">
        <f t="array" ref="P87">INDEX('(BCBC) Unadjusted Lengths (S)'!$T$16:$Y$207,(MATCH(1,('(I-1) General'!$H$20='(BCBC) Unadjusted Lengths (S)'!$G$18:$G$206)*($L$10='(BCBC) Unadjusted Lengths (S)'!$H$16:$H$207)*($P$14='(BCBC) Unadjusted Lengths (S)'!$I$16:$I$207),0)),(MATCH($J87,'(BCBC) Unadjusted Lengths (S)'!$T$15:$Y$15,0)))</f>
        <v>#N/A</v>
      </c>
      <c r="Q87" s="429" t="str">
        <f t="array" ref="Q87">INDEX('(BCBC) Unadjusted Lengths (S)'!$T$16:$Y$207,(MATCH(1,('(I-1) General'!$H$20='(BCBC) Unadjusted Lengths (S)'!$G$18:$G$206)*($L$10='(BCBC) Unadjusted Lengths (S)'!$H$16:$H$207)*($Q$14='(BCBC) Unadjusted Lengths (S)'!$I$16:$I$207),0)),(MATCH($J87,'(BCBC) Unadjusted Lengths (S)'!$T$15:$Y$15,0)))</f>
        <v>#N/A</v>
      </c>
      <c r="R87" s="429" t="str">
        <f t="array" ref="R87">INDEX('(BCBC) Unadjusted Lengths (S)'!$T$16:$Y$207,(MATCH(1,('(I-1) General'!$H$20='(BCBC) Unadjusted Lengths (S)'!$G$18:$G$206)*($L$10='(BCBC) Unadjusted Lengths (S)'!$H$16:$H$207)*($R$14='(BCBC) Unadjusted Lengths (S)'!$I$16:$I$207),0)),(MATCH($J87,'(BCBC) Unadjusted Lengths (S)'!$T$15:$Y$15,0)))</f>
        <v>#N/A</v>
      </c>
      <c r="S87" s="429" t="str">
        <f t="array" ref="S87">INDEX('(BCBC) Unadjusted Lengths (S)'!$T$16:$Y$207,(MATCH(1,('(I-1) General'!$H$20='(BCBC) Unadjusted Lengths (S)'!$G$18:$G$206)*($L$10='(BCBC) Unadjusted Lengths (S)'!$H$16:$H$207)*($S$14='(BCBC) Unadjusted Lengths (S)'!$I$16:$I$207),0)),(MATCH($J87,'(BCBC) Unadjusted Lengths (S)'!$T$15:$Y$15,0)))</f>
        <v>#N/A</v>
      </c>
      <c r="T87" s="207"/>
      <c r="U87" s="425" t="str">
        <f t="array" ref="U87">INDEX('(BCBC) Unadjusted Lengths (W)'!$S$15:$X$32,(MATCH(1,('(I-1) General'!$H$18='(BCBC) Unadjusted Lengths (W)'!$G$15:$G$32)*($L$10='(BCBC) Unadjusted Lengths (W)'!$H$15:$H$32),0)),(MATCH($J87,'(BCBC) Unadjusted Lengths (W)'!$S$14:$X$14,0)))</f>
        <v>#N/A</v>
      </c>
      <c r="V87" s="425" t="str">
        <f t="array" ref="V87">INDEX(L87:S87, MATCH(I87, $L$14:$S$14, 1)) +
((I87 - INDEX($L$14:$S$14, MATCH(I87, $L$14:$S$14, 1))) /
 (INDEX($L$14:$S$14, MATCH(I87, $L$14:$S$14, 1) + 1) - INDEX($L$14:$S$14, MATCH(I87, $L$14:$S$14, 1)))) *
(INDEX(L87:S87, MATCH(I87, $L$14:$S$14, 1) + 1) - INDEX(L87:S87, MATCH(I87, $L$14:$S$14, 1)))</f>
        <v>#N/A</v>
      </c>
      <c r="W87" s="7"/>
    </row>
    <row r="88" ht="18.75" hidden="1" customHeight="1">
      <c r="A88" s="7"/>
      <c r="B88" s="162"/>
      <c r="C88" s="7"/>
      <c r="D88" s="268" t="str">
        <f>'(I-3) Design &amp; Feedback'!D90</f>
        <v>Not Required</v>
      </c>
      <c r="E88" s="162"/>
      <c r="F88" s="7"/>
      <c r="G88" s="545" t="str">
        <f>'(I-3) Design &amp; Feedback'!G90</f>
        <v>B/CS</v>
      </c>
      <c r="H88" s="462" t="str">
        <f>'(I-3) Design &amp; Feedback'!H90</f>
        <v/>
      </c>
      <c r="I88" s="438" t="str">
        <f>IF(D88='(T) General Tables'!$A$14,'(I-1) General'!$H$60,"-")</f>
        <v>-</v>
      </c>
      <c r="J88" s="462" t="str">
        <f>'(I-3) Design &amp; Feedback'!K90</f>
        <v/>
      </c>
      <c r="K88" s="207"/>
      <c r="L88" s="429" t="str">
        <f t="array" ref="L88">INDEX('(BCBC) Unadjusted Lengths (S)'!$T$16:$Y$207,(MATCH(1,('(I-1) General'!$H$20='(BCBC) Unadjusted Lengths (S)'!$G$18:$G$206)*($L$10='(BCBC) Unadjusted Lengths (S)'!$H$16:$H$207)*($L$14='(BCBC) Unadjusted Lengths (S)'!$I$16:$I$207),0)),(MATCH($J88,'(BCBC) Unadjusted Lengths (S)'!$T$15:$Y$15,0)))</f>
        <v>#N/A</v>
      </c>
      <c r="M88" s="429" t="str">
        <f t="array" ref="M88">INDEX('(BCBC) Unadjusted Lengths (S)'!$T$16:$Y$207,(MATCH(1,('(I-1) General'!$H$20='(BCBC) Unadjusted Lengths (S)'!$G$18:$G$206)*($L$10='(BCBC) Unadjusted Lengths (S)'!$H$16:$H$207)*($M$14='(BCBC) Unadjusted Lengths (S)'!$I$16:$I$207),0)),(MATCH($J88,'(BCBC) Unadjusted Lengths (S)'!$T$15:$Y$15,0)))</f>
        <v>#N/A</v>
      </c>
      <c r="N88" s="429" t="str">
        <f t="array" ref="N88">INDEX('(BCBC) Unadjusted Lengths (S)'!$T$16:$Y$207,(MATCH(1,('(I-1) General'!$H$20='(BCBC) Unadjusted Lengths (S)'!$G$18:$G$206)*($L$10='(BCBC) Unadjusted Lengths (S)'!$H$16:$H$207)*($N$14='(BCBC) Unadjusted Lengths (S)'!$I$16:$I$207),0)),(MATCH($J88,'(BCBC) Unadjusted Lengths (S)'!$T$15:$Y$15,0)))</f>
        <v>#N/A</v>
      </c>
      <c r="O88" s="429" t="str">
        <f t="array" ref="O88">INDEX('(BCBC) Unadjusted Lengths (S)'!$T$16:$Y$207,(MATCH(1,('(I-1) General'!$H$20='(BCBC) Unadjusted Lengths (S)'!$G$18:$G$206)*($L$10='(BCBC) Unadjusted Lengths (S)'!$H$16:$H$207)*($O$14='(BCBC) Unadjusted Lengths (S)'!$I$16:$I$207),0)),(MATCH($J88,'(BCBC) Unadjusted Lengths (S)'!$T$15:$Y$15,0)))</f>
        <v>#N/A</v>
      </c>
      <c r="P88" s="429" t="str">
        <f t="array" ref="P88">INDEX('(BCBC) Unadjusted Lengths (S)'!$T$16:$Y$207,(MATCH(1,('(I-1) General'!$H$20='(BCBC) Unadjusted Lengths (S)'!$G$18:$G$206)*($L$10='(BCBC) Unadjusted Lengths (S)'!$H$16:$H$207)*($P$14='(BCBC) Unadjusted Lengths (S)'!$I$16:$I$207),0)),(MATCH($J88,'(BCBC) Unadjusted Lengths (S)'!$T$15:$Y$15,0)))</f>
        <v>#N/A</v>
      </c>
      <c r="Q88" s="429" t="str">
        <f t="array" ref="Q88">INDEX('(BCBC) Unadjusted Lengths (S)'!$T$16:$Y$207,(MATCH(1,('(I-1) General'!$H$20='(BCBC) Unadjusted Lengths (S)'!$G$18:$G$206)*($L$10='(BCBC) Unadjusted Lengths (S)'!$H$16:$H$207)*($Q$14='(BCBC) Unadjusted Lengths (S)'!$I$16:$I$207),0)),(MATCH($J88,'(BCBC) Unadjusted Lengths (S)'!$T$15:$Y$15,0)))</f>
        <v>#N/A</v>
      </c>
      <c r="R88" s="429" t="str">
        <f t="array" ref="R88">INDEX('(BCBC) Unadjusted Lengths (S)'!$T$16:$Y$207,(MATCH(1,('(I-1) General'!$H$20='(BCBC) Unadjusted Lengths (S)'!$G$18:$G$206)*($L$10='(BCBC) Unadjusted Lengths (S)'!$H$16:$H$207)*($R$14='(BCBC) Unadjusted Lengths (S)'!$I$16:$I$207),0)),(MATCH($J88,'(BCBC) Unadjusted Lengths (S)'!$T$15:$Y$15,0)))</f>
        <v>#N/A</v>
      </c>
      <c r="S88" s="429" t="str">
        <f t="array" ref="S88">INDEX('(BCBC) Unadjusted Lengths (S)'!$T$16:$Y$207,(MATCH(1,('(I-1) General'!$H$20='(BCBC) Unadjusted Lengths (S)'!$G$18:$G$206)*($L$10='(BCBC) Unadjusted Lengths (S)'!$H$16:$H$207)*($S$14='(BCBC) Unadjusted Lengths (S)'!$I$16:$I$207),0)),(MATCH($J88,'(BCBC) Unadjusted Lengths (S)'!$T$15:$Y$15,0)))</f>
        <v>#N/A</v>
      </c>
      <c r="T88" s="207"/>
      <c r="U88" s="425" t="str">
        <f t="array" ref="U88">INDEX('(BCBC) Unadjusted Lengths (W)'!$S$15:$X$32,(MATCH(1,('(I-1) General'!$H$18='(BCBC) Unadjusted Lengths (W)'!$G$15:$G$32)*($L$10='(BCBC) Unadjusted Lengths (W)'!$H$15:$H$32),0)),(MATCH($J88,'(BCBC) Unadjusted Lengths (W)'!$S$14:$X$14,0)))</f>
        <v>#N/A</v>
      </c>
      <c r="V88" s="425" t="str">
        <f t="array" ref="V88">INDEX(L88:S88, MATCH(I88, $L$14:$S$14, 1)) +
((I88 - INDEX($L$14:$S$14, MATCH(I88, $L$14:$S$14, 1))) /
 (INDEX($L$14:$S$14, MATCH(I88, $L$14:$S$14, 1) + 1) - INDEX($L$14:$S$14, MATCH(I88, $L$14:$S$14, 1)))) *
(INDEX(L88:S88, MATCH(I88, $L$14:$S$14, 1) + 1) - INDEX(L88:S88, MATCH(I88, $L$14:$S$14, 1)))</f>
        <v>#N/A</v>
      </c>
      <c r="W88" s="7"/>
    </row>
    <row r="89" ht="18.75" hidden="1" customHeight="1">
      <c r="A89" s="7"/>
      <c r="B89" s="162"/>
      <c r="C89" s="7"/>
      <c r="D89" s="268" t="str">
        <f>'(I-3) Design &amp; Feedback'!D91</f>
        <v>Not Required</v>
      </c>
      <c r="E89" s="162"/>
      <c r="F89" s="7"/>
      <c r="G89" s="545" t="str">
        <f>'(I-3) Design &amp; Feedback'!G91</f>
        <v>B/CS</v>
      </c>
      <c r="H89" s="462" t="str">
        <f>'(I-3) Design &amp; Feedback'!H91</f>
        <v/>
      </c>
      <c r="I89" s="438" t="str">
        <f>IF(D89='(T) General Tables'!$A$14,'(I-1) General'!$H$60,"-")</f>
        <v>-</v>
      </c>
      <c r="J89" s="462" t="str">
        <f>'(I-3) Design &amp; Feedback'!K91</f>
        <v/>
      </c>
      <c r="K89" s="207"/>
      <c r="L89" s="429" t="str">
        <f t="array" ref="L89">INDEX('(BCBC) Unadjusted Lengths (S)'!$T$16:$Y$207,(MATCH(1,('(I-1) General'!$H$20='(BCBC) Unadjusted Lengths (S)'!$G$18:$G$206)*($L$10='(BCBC) Unadjusted Lengths (S)'!$H$16:$H$207)*($L$14='(BCBC) Unadjusted Lengths (S)'!$I$16:$I$207),0)),(MATCH($J89,'(BCBC) Unadjusted Lengths (S)'!$T$15:$Y$15,0)))</f>
        <v>#N/A</v>
      </c>
      <c r="M89" s="429" t="str">
        <f t="array" ref="M89">INDEX('(BCBC) Unadjusted Lengths (S)'!$T$16:$Y$207,(MATCH(1,('(I-1) General'!$H$20='(BCBC) Unadjusted Lengths (S)'!$G$18:$G$206)*($L$10='(BCBC) Unadjusted Lengths (S)'!$H$16:$H$207)*($M$14='(BCBC) Unadjusted Lengths (S)'!$I$16:$I$207),0)),(MATCH($J89,'(BCBC) Unadjusted Lengths (S)'!$T$15:$Y$15,0)))</f>
        <v>#N/A</v>
      </c>
      <c r="N89" s="429" t="str">
        <f t="array" ref="N89">INDEX('(BCBC) Unadjusted Lengths (S)'!$T$16:$Y$207,(MATCH(1,('(I-1) General'!$H$20='(BCBC) Unadjusted Lengths (S)'!$G$18:$G$206)*($L$10='(BCBC) Unadjusted Lengths (S)'!$H$16:$H$207)*($N$14='(BCBC) Unadjusted Lengths (S)'!$I$16:$I$207),0)),(MATCH($J89,'(BCBC) Unadjusted Lengths (S)'!$T$15:$Y$15,0)))</f>
        <v>#N/A</v>
      </c>
      <c r="O89" s="429" t="str">
        <f t="array" ref="O89">INDEX('(BCBC) Unadjusted Lengths (S)'!$T$16:$Y$207,(MATCH(1,('(I-1) General'!$H$20='(BCBC) Unadjusted Lengths (S)'!$G$18:$G$206)*($L$10='(BCBC) Unadjusted Lengths (S)'!$H$16:$H$207)*($O$14='(BCBC) Unadjusted Lengths (S)'!$I$16:$I$207),0)),(MATCH($J89,'(BCBC) Unadjusted Lengths (S)'!$T$15:$Y$15,0)))</f>
        <v>#N/A</v>
      </c>
      <c r="P89" s="429" t="str">
        <f t="array" ref="P89">INDEX('(BCBC) Unadjusted Lengths (S)'!$T$16:$Y$207,(MATCH(1,('(I-1) General'!$H$20='(BCBC) Unadjusted Lengths (S)'!$G$18:$G$206)*($L$10='(BCBC) Unadjusted Lengths (S)'!$H$16:$H$207)*($P$14='(BCBC) Unadjusted Lengths (S)'!$I$16:$I$207),0)),(MATCH($J89,'(BCBC) Unadjusted Lengths (S)'!$T$15:$Y$15,0)))</f>
        <v>#N/A</v>
      </c>
      <c r="Q89" s="429" t="str">
        <f t="array" ref="Q89">INDEX('(BCBC) Unadjusted Lengths (S)'!$T$16:$Y$207,(MATCH(1,('(I-1) General'!$H$20='(BCBC) Unadjusted Lengths (S)'!$G$18:$G$206)*($L$10='(BCBC) Unadjusted Lengths (S)'!$H$16:$H$207)*($Q$14='(BCBC) Unadjusted Lengths (S)'!$I$16:$I$207),0)),(MATCH($J89,'(BCBC) Unadjusted Lengths (S)'!$T$15:$Y$15,0)))</f>
        <v>#N/A</v>
      </c>
      <c r="R89" s="429" t="str">
        <f t="array" ref="R89">INDEX('(BCBC) Unadjusted Lengths (S)'!$T$16:$Y$207,(MATCH(1,('(I-1) General'!$H$20='(BCBC) Unadjusted Lengths (S)'!$G$18:$G$206)*($L$10='(BCBC) Unadjusted Lengths (S)'!$H$16:$H$207)*($R$14='(BCBC) Unadjusted Lengths (S)'!$I$16:$I$207),0)),(MATCH($J89,'(BCBC) Unadjusted Lengths (S)'!$T$15:$Y$15,0)))</f>
        <v>#N/A</v>
      </c>
      <c r="S89" s="429" t="str">
        <f t="array" ref="S89">INDEX('(BCBC) Unadjusted Lengths (S)'!$T$16:$Y$207,(MATCH(1,('(I-1) General'!$H$20='(BCBC) Unadjusted Lengths (S)'!$G$18:$G$206)*($L$10='(BCBC) Unadjusted Lengths (S)'!$H$16:$H$207)*($S$14='(BCBC) Unadjusted Lengths (S)'!$I$16:$I$207),0)),(MATCH($J89,'(BCBC) Unadjusted Lengths (S)'!$T$15:$Y$15,0)))</f>
        <v>#N/A</v>
      </c>
      <c r="T89" s="207"/>
      <c r="U89" s="425" t="str">
        <f t="array" ref="U89">INDEX('(BCBC) Unadjusted Lengths (W)'!$S$15:$X$32,(MATCH(1,('(I-1) General'!$H$18='(BCBC) Unadjusted Lengths (W)'!$G$15:$G$32)*($L$10='(BCBC) Unadjusted Lengths (W)'!$H$15:$H$32),0)),(MATCH($J89,'(BCBC) Unadjusted Lengths (W)'!$S$14:$X$14,0)))</f>
        <v>#N/A</v>
      </c>
      <c r="V89" s="425" t="str">
        <f t="array" ref="V89">INDEX(L89:S89, MATCH(I89, $L$14:$S$14, 1)) +
((I89 - INDEX($L$14:$S$14, MATCH(I89, $L$14:$S$14, 1))) /
 (INDEX($L$14:$S$14, MATCH(I89, $L$14:$S$14, 1) + 1) - INDEX($L$14:$S$14, MATCH(I89, $L$14:$S$14, 1)))) *
(INDEX(L89:S89, MATCH(I89, $L$14:$S$14, 1) + 1) - INDEX(L89:S89, MATCH(I89, $L$14:$S$14, 1)))</f>
        <v>#N/A</v>
      </c>
      <c r="W89" s="7"/>
    </row>
    <row r="90" ht="18.75" hidden="1" customHeight="1">
      <c r="A90" s="7"/>
      <c r="B90" s="162"/>
      <c r="C90" s="7"/>
      <c r="D90" s="268" t="str">
        <f>'(I-3) Design &amp; Feedback'!D92</f>
        <v>Not Required</v>
      </c>
      <c r="E90" s="162"/>
      <c r="F90" s="7"/>
      <c r="G90" s="545" t="str">
        <f>'(I-3) Design &amp; Feedback'!G92</f>
        <v>B/CS</v>
      </c>
      <c r="H90" s="462" t="str">
        <f>'(I-3) Design &amp; Feedback'!H92</f>
        <v/>
      </c>
      <c r="I90" s="438" t="str">
        <f>IF(D90='(T) General Tables'!$A$14,'(I-1) General'!$H$60,"-")</f>
        <v>-</v>
      </c>
      <c r="J90" s="462" t="str">
        <f>'(I-3) Design &amp; Feedback'!K92</f>
        <v/>
      </c>
      <c r="K90" s="207"/>
      <c r="L90" s="429" t="str">
        <f t="array" ref="L90">INDEX('(BCBC) Unadjusted Lengths (S)'!$T$16:$Y$207,(MATCH(1,('(I-1) General'!$H$20='(BCBC) Unadjusted Lengths (S)'!$G$18:$G$206)*($L$10='(BCBC) Unadjusted Lengths (S)'!$H$16:$H$207)*($L$14='(BCBC) Unadjusted Lengths (S)'!$I$16:$I$207),0)),(MATCH($J90,'(BCBC) Unadjusted Lengths (S)'!$T$15:$Y$15,0)))</f>
        <v>#N/A</v>
      </c>
      <c r="M90" s="429" t="str">
        <f t="array" ref="M90">INDEX('(BCBC) Unadjusted Lengths (S)'!$T$16:$Y$207,(MATCH(1,('(I-1) General'!$H$20='(BCBC) Unadjusted Lengths (S)'!$G$18:$G$206)*($L$10='(BCBC) Unadjusted Lengths (S)'!$H$16:$H$207)*($M$14='(BCBC) Unadjusted Lengths (S)'!$I$16:$I$207),0)),(MATCH($J90,'(BCBC) Unadjusted Lengths (S)'!$T$15:$Y$15,0)))</f>
        <v>#N/A</v>
      </c>
      <c r="N90" s="429" t="str">
        <f t="array" ref="N90">INDEX('(BCBC) Unadjusted Lengths (S)'!$T$16:$Y$207,(MATCH(1,('(I-1) General'!$H$20='(BCBC) Unadjusted Lengths (S)'!$G$18:$G$206)*($L$10='(BCBC) Unadjusted Lengths (S)'!$H$16:$H$207)*($N$14='(BCBC) Unadjusted Lengths (S)'!$I$16:$I$207),0)),(MATCH($J90,'(BCBC) Unadjusted Lengths (S)'!$T$15:$Y$15,0)))</f>
        <v>#N/A</v>
      </c>
      <c r="O90" s="429" t="str">
        <f t="array" ref="O90">INDEX('(BCBC) Unadjusted Lengths (S)'!$T$16:$Y$207,(MATCH(1,('(I-1) General'!$H$20='(BCBC) Unadjusted Lengths (S)'!$G$18:$G$206)*($L$10='(BCBC) Unadjusted Lengths (S)'!$H$16:$H$207)*($O$14='(BCBC) Unadjusted Lengths (S)'!$I$16:$I$207),0)),(MATCH($J90,'(BCBC) Unadjusted Lengths (S)'!$T$15:$Y$15,0)))</f>
        <v>#N/A</v>
      </c>
      <c r="P90" s="429" t="str">
        <f t="array" ref="P90">INDEX('(BCBC) Unadjusted Lengths (S)'!$T$16:$Y$207,(MATCH(1,('(I-1) General'!$H$20='(BCBC) Unadjusted Lengths (S)'!$G$18:$G$206)*($L$10='(BCBC) Unadjusted Lengths (S)'!$H$16:$H$207)*($P$14='(BCBC) Unadjusted Lengths (S)'!$I$16:$I$207),0)),(MATCH($J90,'(BCBC) Unadjusted Lengths (S)'!$T$15:$Y$15,0)))</f>
        <v>#N/A</v>
      </c>
      <c r="Q90" s="429" t="str">
        <f t="array" ref="Q90">INDEX('(BCBC) Unadjusted Lengths (S)'!$T$16:$Y$207,(MATCH(1,('(I-1) General'!$H$20='(BCBC) Unadjusted Lengths (S)'!$G$18:$G$206)*($L$10='(BCBC) Unadjusted Lengths (S)'!$H$16:$H$207)*($Q$14='(BCBC) Unadjusted Lengths (S)'!$I$16:$I$207),0)),(MATCH($J90,'(BCBC) Unadjusted Lengths (S)'!$T$15:$Y$15,0)))</f>
        <v>#N/A</v>
      </c>
      <c r="R90" s="429" t="str">
        <f t="array" ref="R90">INDEX('(BCBC) Unadjusted Lengths (S)'!$T$16:$Y$207,(MATCH(1,('(I-1) General'!$H$20='(BCBC) Unadjusted Lengths (S)'!$G$18:$G$206)*($L$10='(BCBC) Unadjusted Lengths (S)'!$H$16:$H$207)*($R$14='(BCBC) Unadjusted Lengths (S)'!$I$16:$I$207),0)),(MATCH($J90,'(BCBC) Unadjusted Lengths (S)'!$T$15:$Y$15,0)))</f>
        <v>#N/A</v>
      </c>
      <c r="S90" s="429" t="str">
        <f t="array" ref="S90">INDEX('(BCBC) Unadjusted Lengths (S)'!$T$16:$Y$207,(MATCH(1,('(I-1) General'!$H$20='(BCBC) Unadjusted Lengths (S)'!$G$18:$G$206)*($L$10='(BCBC) Unadjusted Lengths (S)'!$H$16:$H$207)*($S$14='(BCBC) Unadjusted Lengths (S)'!$I$16:$I$207),0)),(MATCH($J90,'(BCBC) Unadjusted Lengths (S)'!$T$15:$Y$15,0)))</f>
        <v>#N/A</v>
      </c>
      <c r="T90" s="207"/>
      <c r="U90" s="425" t="str">
        <f t="array" ref="U90">INDEX('(BCBC) Unadjusted Lengths (W)'!$S$15:$X$32,(MATCH(1,('(I-1) General'!$H$18='(BCBC) Unadjusted Lengths (W)'!$G$15:$G$32)*($L$10='(BCBC) Unadjusted Lengths (W)'!$H$15:$H$32),0)),(MATCH($J90,'(BCBC) Unadjusted Lengths (W)'!$S$14:$X$14,0)))</f>
        <v>#N/A</v>
      </c>
      <c r="V90" s="425" t="str">
        <f t="array" ref="V90">INDEX(L90:S90, MATCH(I90, $L$14:$S$14, 1)) +
((I90 - INDEX($L$14:$S$14, MATCH(I90, $L$14:$S$14, 1))) /
 (INDEX($L$14:$S$14, MATCH(I90, $L$14:$S$14, 1) + 1) - INDEX($L$14:$S$14, MATCH(I90, $L$14:$S$14, 1)))) *
(INDEX(L90:S90, MATCH(I90, $L$14:$S$14, 1) + 1) - INDEX(L90:S90, MATCH(I90, $L$14:$S$14, 1)))</f>
        <v>#N/A</v>
      </c>
      <c r="W90" s="7"/>
    </row>
    <row r="91" ht="18.75" hidden="1" customHeight="1">
      <c r="A91" s="7"/>
      <c r="B91" s="162"/>
      <c r="C91" s="7"/>
      <c r="D91" s="268" t="str">
        <f>'(I-3) Design &amp; Feedback'!D93</f>
        <v>Not Required</v>
      </c>
      <c r="E91" s="162"/>
      <c r="F91" s="7"/>
      <c r="G91" s="545" t="str">
        <f>'(I-3) Design &amp; Feedback'!G93</f>
        <v>B/CS</v>
      </c>
      <c r="H91" s="462" t="str">
        <f>'(I-3) Design &amp; Feedback'!H93</f>
        <v/>
      </c>
      <c r="I91" s="438" t="str">
        <f>IF(D91='(T) General Tables'!$A$14,'(I-1) General'!$H$60,"-")</f>
        <v>-</v>
      </c>
      <c r="J91" s="462" t="str">
        <f>'(I-3) Design &amp; Feedback'!K93</f>
        <v/>
      </c>
      <c r="K91" s="207"/>
      <c r="L91" s="429" t="str">
        <f t="array" ref="L91">INDEX('(BCBC) Unadjusted Lengths (S)'!$T$16:$Y$207,(MATCH(1,('(I-1) General'!$H$20='(BCBC) Unadjusted Lengths (S)'!$G$18:$G$206)*($L$10='(BCBC) Unadjusted Lengths (S)'!$H$16:$H$207)*($L$14='(BCBC) Unadjusted Lengths (S)'!$I$16:$I$207),0)),(MATCH($J91,'(BCBC) Unadjusted Lengths (S)'!$T$15:$Y$15,0)))</f>
        <v>#N/A</v>
      </c>
      <c r="M91" s="429" t="str">
        <f t="array" ref="M91">INDEX('(BCBC) Unadjusted Lengths (S)'!$T$16:$Y$207,(MATCH(1,('(I-1) General'!$H$20='(BCBC) Unadjusted Lengths (S)'!$G$18:$G$206)*($L$10='(BCBC) Unadjusted Lengths (S)'!$H$16:$H$207)*($M$14='(BCBC) Unadjusted Lengths (S)'!$I$16:$I$207),0)),(MATCH($J91,'(BCBC) Unadjusted Lengths (S)'!$T$15:$Y$15,0)))</f>
        <v>#N/A</v>
      </c>
      <c r="N91" s="429" t="str">
        <f t="array" ref="N91">INDEX('(BCBC) Unadjusted Lengths (S)'!$T$16:$Y$207,(MATCH(1,('(I-1) General'!$H$20='(BCBC) Unadjusted Lengths (S)'!$G$18:$G$206)*($L$10='(BCBC) Unadjusted Lengths (S)'!$H$16:$H$207)*($N$14='(BCBC) Unadjusted Lengths (S)'!$I$16:$I$207),0)),(MATCH($J91,'(BCBC) Unadjusted Lengths (S)'!$T$15:$Y$15,0)))</f>
        <v>#N/A</v>
      </c>
      <c r="O91" s="429" t="str">
        <f t="array" ref="O91">INDEX('(BCBC) Unadjusted Lengths (S)'!$T$16:$Y$207,(MATCH(1,('(I-1) General'!$H$20='(BCBC) Unadjusted Lengths (S)'!$G$18:$G$206)*($L$10='(BCBC) Unadjusted Lengths (S)'!$H$16:$H$207)*($O$14='(BCBC) Unadjusted Lengths (S)'!$I$16:$I$207),0)),(MATCH($J91,'(BCBC) Unadjusted Lengths (S)'!$T$15:$Y$15,0)))</f>
        <v>#N/A</v>
      </c>
      <c r="P91" s="429" t="str">
        <f t="array" ref="P91">INDEX('(BCBC) Unadjusted Lengths (S)'!$T$16:$Y$207,(MATCH(1,('(I-1) General'!$H$20='(BCBC) Unadjusted Lengths (S)'!$G$18:$G$206)*($L$10='(BCBC) Unadjusted Lengths (S)'!$H$16:$H$207)*($P$14='(BCBC) Unadjusted Lengths (S)'!$I$16:$I$207),0)),(MATCH($J91,'(BCBC) Unadjusted Lengths (S)'!$T$15:$Y$15,0)))</f>
        <v>#N/A</v>
      </c>
      <c r="Q91" s="429" t="str">
        <f t="array" ref="Q91">INDEX('(BCBC) Unadjusted Lengths (S)'!$T$16:$Y$207,(MATCH(1,('(I-1) General'!$H$20='(BCBC) Unadjusted Lengths (S)'!$G$18:$G$206)*($L$10='(BCBC) Unadjusted Lengths (S)'!$H$16:$H$207)*($Q$14='(BCBC) Unadjusted Lengths (S)'!$I$16:$I$207),0)),(MATCH($J91,'(BCBC) Unadjusted Lengths (S)'!$T$15:$Y$15,0)))</f>
        <v>#N/A</v>
      </c>
      <c r="R91" s="429" t="str">
        <f t="array" ref="R91">INDEX('(BCBC) Unadjusted Lengths (S)'!$T$16:$Y$207,(MATCH(1,('(I-1) General'!$H$20='(BCBC) Unadjusted Lengths (S)'!$G$18:$G$206)*($L$10='(BCBC) Unadjusted Lengths (S)'!$H$16:$H$207)*($R$14='(BCBC) Unadjusted Lengths (S)'!$I$16:$I$207),0)),(MATCH($J91,'(BCBC) Unadjusted Lengths (S)'!$T$15:$Y$15,0)))</f>
        <v>#N/A</v>
      </c>
      <c r="S91" s="429" t="str">
        <f t="array" ref="S91">INDEX('(BCBC) Unadjusted Lengths (S)'!$T$16:$Y$207,(MATCH(1,('(I-1) General'!$H$20='(BCBC) Unadjusted Lengths (S)'!$G$18:$G$206)*($L$10='(BCBC) Unadjusted Lengths (S)'!$H$16:$H$207)*($S$14='(BCBC) Unadjusted Lengths (S)'!$I$16:$I$207),0)),(MATCH($J91,'(BCBC) Unadjusted Lengths (S)'!$T$15:$Y$15,0)))</f>
        <v>#N/A</v>
      </c>
      <c r="T91" s="207"/>
      <c r="U91" s="425" t="str">
        <f t="array" ref="U91">INDEX('(BCBC) Unadjusted Lengths (W)'!$S$15:$X$32,(MATCH(1,('(I-1) General'!$H$18='(BCBC) Unadjusted Lengths (W)'!$G$15:$G$32)*($L$10='(BCBC) Unadjusted Lengths (W)'!$H$15:$H$32),0)),(MATCH($J91,'(BCBC) Unadjusted Lengths (W)'!$S$14:$X$14,0)))</f>
        <v>#N/A</v>
      </c>
      <c r="V91" s="425" t="str">
        <f t="array" ref="V91">INDEX(L91:S91, MATCH(I91, $L$14:$S$14, 1)) +
((I91 - INDEX($L$14:$S$14, MATCH(I91, $L$14:$S$14, 1))) /
 (INDEX($L$14:$S$14, MATCH(I91, $L$14:$S$14, 1) + 1) - INDEX($L$14:$S$14, MATCH(I91, $L$14:$S$14, 1)))) *
(INDEX(L91:S91, MATCH(I91, $L$14:$S$14, 1) + 1) - INDEX(L91:S91, MATCH(I91, $L$14:$S$14, 1)))</f>
        <v>#N/A</v>
      </c>
      <c r="W91" s="7"/>
    </row>
    <row r="92" ht="18.75" hidden="1" customHeight="1">
      <c r="A92" s="7"/>
      <c r="B92" s="162"/>
      <c r="C92" s="7"/>
      <c r="D92" s="268" t="str">
        <f>'(I-3) Design &amp; Feedback'!D94</f>
        <v>Not Required</v>
      </c>
      <c r="E92" s="162"/>
      <c r="F92" s="7"/>
      <c r="G92" s="545" t="str">
        <f>'(I-3) Design &amp; Feedback'!G94</f>
        <v>B/CS</v>
      </c>
      <c r="H92" s="462" t="str">
        <f>'(I-3) Design &amp; Feedback'!H94</f>
        <v/>
      </c>
      <c r="I92" s="438" t="str">
        <f>IF(D92='(T) General Tables'!$A$14,'(I-1) General'!$H$60,"-")</f>
        <v>-</v>
      </c>
      <c r="J92" s="462" t="str">
        <f>'(I-3) Design &amp; Feedback'!K94</f>
        <v/>
      </c>
      <c r="K92" s="207"/>
      <c r="L92" s="429" t="str">
        <f t="array" ref="L92">INDEX('(BCBC) Unadjusted Lengths (S)'!$T$16:$Y$207,(MATCH(1,('(I-1) General'!$H$20='(BCBC) Unadjusted Lengths (S)'!$G$18:$G$206)*($L$10='(BCBC) Unadjusted Lengths (S)'!$H$16:$H$207)*($L$14='(BCBC) Unadjusted Lengths (S)'!$I$16:$I$207),0)),(MATCH($J92,'(BCBC) Unadjusted Lengths (S)'!$T$15:$Y$15,0)))</f>
        <v>#N/A</v>
      </c>
      <c r="M92" s="429" t="str">
        <f t="array" ref="M92">INDEX('(BCBC) Unadjusted Lengths (S)'!$T$16:$Y$207,(MATCH(1,('(I-1) General'!$H$20='(BCBC) Unadjusted Lengths (S)'!$G$18:$G$206)*($L$10='(BCBC) Unadjusted Lengths (S)'!$H$16:$H$207)*($M$14='(BCBC) Unadjusted Lengths (S)'!$I$16:$I$207),0)),(MATCH($J92,'(BCBC) Unadjusted Lengths (S)'!$T$15:$Y$15,0)))</f>
        <v>#N/A</v>
      </c>
      <c r="N92" s="429" t="str">
        <f t="array" ref="N92">INDEX('(BCBC) Unadjusted Lengths (S)'!$T$16:$Y$207,(MATCH(1,('(I-1) General'!$H$20='(BCBC) Unadjusted Lengths (S)'!$G$18:$G$206)*($L$10='(BCBC) Unadjusted Lengths (S)'!$H$16:$H$207)*($N$14='(BCBC) Unadjusted Lengths (S)'!$I$16:$I$207),0)),(MATCH($J92,'(BCBC) Unadjusted Lengths (S)'!$T$15:$Y$15,0)))</f>
        <v>#N/A</v>
      </c>
      <c r="O92" s="429" t="str">
        <f t="array" ref="O92">INDEX('(BCBC) Unadjusted Lengths (S)'!$T$16:$Y$207,(MATCH(1,('(I-1) General'!$H$20='(BCBC) Unadjusted Lengths (S)'!$G$18:$G$206)*($L$10='(BCBC) Unadjusted Lengths (S)'!$H$16:$H$207)*($O$14='(BCBC) Unadjusted Lengths (S)'!$I$16:$I$207),0)),(MATCH($J92,'(BCBC) Unadjusted Lengths (S)'!$T$15:$Y$15,0)))</f>
        <v>#N/A</v>
      </c>
      <c r="P92" s="429" t="str">
        <f t="array" ref="P92">INDEX('(BCBC) Unadjusted Lengths (S)'!$T$16:$Y$207,(MATCH(1,('(I-1) General'!$H$20='(BCBC) Unadjusted Lengths (S)'!$G$18:$G$206)*($L$10='(BCBC) Unadjusted Lengths (S)'!$H$16:$H$207)*($P$14='(BCBC) Unadjusted Lengths (S)'!$I$16:$I$207),0)),(MATCH($J92,'(BCBC) Unadjusted Lengths (S)'!$T$15:$Y$15,0)))</f>
        <v>#N/A</v>
      </c>
      <c r="Q92" s="429" t="str">
        <f t="array" ref="Q92">INDEX('(BCBC) Unadjusted Lengths (S)'!$T$16:$Y$207,(MATCH(1,('(I-1) General'!$H$20='(BCBC) Unadjusted Lengths (S)'!$G$18:$G$206)*($L$10='(BCBC) Unadjusted Lengths (S)'!$H$16:$H$207)*($Q$14='(BCBC) Unadjusted Lengths (S)'!$I$16:$I$207),0)),(MATCH($J92,'(BCBC) Unadjusted Lengths (S)'!$T$15:$Y$15,0)))</f>
        <v>#N/A</v>
      </c>
      <c r="R92" s="429" t="str">
        <f t="array" ref="R92">INDEX('(BCBC) Unadjusted Lengths (S)'!$T$16:$Y$207,(MATCH(1,('(I-1) General'!$H$20='(BCBC) Unadjusted Lengths (S)'!$G$18:$G$206)*($L$10='(BCBC) Unadjusted Lengths (S)'!$H$16:$H$207)*($R$14='(BCBC) Unadjusted Lengths (S)'!$I$16:$I$207),0)),(MATCH($J92,'(BCBC) Unadjusted Lengths (S)'!$T$15:$Y$15,0)))</f>
        <v>#N/A</v>
      </c>
      <c r="S92" s="429" t="str">
        <f t="array" ref="S92">INDEX('(BCBC) Unadjusted Lengths (S)'!$T$16:$Y$207,(MATCH(1,('(I-1) General'!$H$20='(BCBC) Unadjusted Lengths (S)'!$G$18:$G$206)*($L$10='(BCBC) Unadjusted Lengths (S)'!$H$16:$H$207)*($S$14='(BCBC) Unadjusted Lengths (S)'!$I$16:$I$207),0)),(MATCH($J92,'(BCBC) Unadjusted Lengths (S)'!$T$15:$Y$15,0)))</f>
        <v>#N/A</v>
      </c>
      <c r="T92" s="207"/>
      <c r="U92" s="425" t="str">
        <f t="array" ref="U92">INDEX('(BCBC) Unadjusted Lengths (W)'!$S$15:$X$32,(MATCH(1,('(I-1) General'!$H$18='(BCBC) Unadjusted Lengths (W)'!$G$15:$G$32)*($L$10='(BCBC) Unadjusted Lengths (W)'!$H$15:$H$32),0)),(MATCH($J92,'(BCBC) Unadjusted Lengths (W)'!$S$14:$X$14,0)))</f>
        <v>#N/A</v>
      </c>
      <c r="V92" s="425" t="str">
        <f t="array" ref="V92">INDEX(L92:S92, MATCH(I92, $L$14:$S$14, 1)) +
((I92 - INDEX($L$14:$S$14, MATCH(I92, $L$14:$S$14, 1))) /
 (INDEX($L$14:$S$14, MATCH(I92, $L$14:$S$14, 1) + 1) - INDEX($L$14:$S$14, MATCH(I92, $L$14:$S$14, 1)))) *
(INDEX(L92:S92, MATCH(I92, $L$14:$S$14, 1) + 1) - INDEX(L92:S92, MATCH(I92, $L$14:$S$14, 1)))</f>
        <v>#N/A</v>
      </c>
      <c r="W92" s="7"/>
    </row>
    <row r="93" ht="18.75" hidden="1" customHeight="1">
      <c r="A93" s="7"/>
      <c r="B93" s="162"/>
      <c r="C93" s="7"/>
      <c r="D93" s="268" t="str">
        <f>'(I-3) Design &amp; Feedback'!D95</f>
        <v>Not Required</v>
      </c>
      <c r="E93" s="162"/>
      <c r="F93" s="7"/>
      <c r="G93" s="545" t="str">
        <f>'(I-3) Design &amp; Feedback'!G95</f>
        <v>B/CS</v>
      </c>
      <c r="H93" s="462" t="str">
        <f>'(I-3) Design &amp; Feedback'!H95</f>
        <v/>
      </c>
      <c r="I93" s="438" t="str">
        <f>IF(D93='(T) General Tables'!$A$14,'(I-1) General'!$H$60,"-")</f>
        <v>-</v>
      </c>
      <c r="J93" s="462" t="str">
        <f>'(I-3) Design &amp; Feedback'!K95</f>
        <v/>
      </c>
      <c r="K93" s="207"/>
      <c r="L93" s="429" t="str">
        <f t="array" ref="L93">INDEX('(BCBC) Unadjusted Lengths (S)'!$T$16:$Y$207,(MATCH(1,('(I-1) General'!$H$20='(BCBC) Unadjusted Lengths (S)'!$G$18:$G$206)*($L$10='(BCBC) Unadjusted Lengths (S)'!$H$16:$H$207)*($L$14='(BCBC) Unadjusted Lengths (S)'!$I$16:$I$207),0)),(MATCH($J93,'(BCBC) Unadjusted Lengths (S)'!$T$15:$Y$15,0)))</f>
        <v>#N/A</v>
      </c>
      <c r="M93" s="429" t="str">
        <f t="array" ref="M93">INDEX('(BCBC) Unadjusted Lengths (S)'!$T$16:$Y$207,(MATCH(1,('(I-1) General'!$H$20='(BCBC) Unadjusted Lengths (S)'!$G$18:$G$206)*($L$10='(BCBC) Unadjusted Lengths (S)'!$H$16:$H$207)*($M$14='(BCBC) Unadjusted Lengths (S)'!$I$16:$I$207),0)),(MATCH($J93,'(BCBC) Unadjusted Lengths (S)'!$T$15:$Y$15,0)))</f>
        <v>#N/A</v>
      </c>
      <c r="N93" s="429" t="str">
        <f t="array" ref="N93">INDEX('(BCBC) Unadjusted Lengths (S)'!$T$16:$Y$207,(MATCH(1,('(I-1) General'!$H$20='(BCBC) Unadjusted Lengths (S)'!$G$18:$G$206)*($L$10='(BCBC) Unadjusted Lengths (S)'!$H$16:$H$207)*($N$14='(BCBC) Unadjusted Lengths (S)'!$I$16:$I$207),0)),(MATCH($J93,'(BCBC) Unadjusted Lengths (S)'!$T$15:$Y$15,0)))</f>
        <v>#N/A</v>
      </c>
      <c r="O93" s="429" t="str">
        <f t="array" ref="O93">INDEX('(BCBC) Unadjusted Lengths (S)'!$T$16:$Y$207,(MATCH(1,('(I-1) General'!$H$20='(BCBC) Unadjusted Lengths (S)'!$G$18:$G$206)*($L$10='(BCBC) Unadjusted Lengths (S)'!$H$16:$H$207)*($O$14='(BCBC) Unadjusted Lengths (S)'!$I$16:$I$207),0)),(MATCH($J93,'(BCBC) Unadjusted Lengths (S)'!$T$15:$Y$15,0)))</f>
        <v>#N/A</v>
      </c>
      <c r="P93" s="429" t="str">
        <f t="array" ref="P93">INDEX('(BCBC) Unadjusted Lengths (S)'!$T$16:$Y$207,(MATCH(1,('(I-1) General'!$H$20='(BCBC) Unadjusted Lengths (S)'!$G$18:$G$206)*($L$10='(BCBC) Unadjusted Lengths (S)'!$H$16:$H$207)*($P$14='(BCBC) Unadjusted Lengths (S)'!$I$16:$I$207),0)),(MATCH($J93,'(BCBC) Unadjusted Lengths (S)'!$T$15:$Y$15,0)))</f>
        <v>#N/A</v>
      </c>
      <c r="Q93" s="429" t="str">
        <f t="array" ref="Q93">INDEX('(BCBC) Unadjusted Lengths (S)'!$T$16:$Y$207,(MATCH(1,('(I-1) General'!$H$20='(BCBC) Unadjusted Lengths (S)'!$G$18:$G$206)*($L$10='(BCBC) Unadjusted Lengths (S)'!$H$16:$H$207)*($Q$14='(BCBC) Unadjusted Lengths (S)'!$I$16:$I$207),0)),(MATCH($J93,'(BCBC) Unadjusted Lengths (S)'!$T$15:$Y$15,0)))</f>
        <v>#N/A</v>
      </c>
      <c r="R93" s="429" t="str">
        <f t="array" ref="R93">INDEX('(BCBC) Unadjusted Lengths (S)'!$T$16:$Y$207,(MATCH(1,('(I-1) General'!$H$20='(BCBC) Unadjusted Lengths (S)'!$G$18:$G$206)*($L$10='(BCBC) Unadjusted Lengths (S)'!$H$16:$H$207)*($R$14='(BCBC) Unadjusted Lengths (S)'!$I$16:$I$207),0)),(MATCH($J93,'(BCBC) Unadjusted Lengths (S)'!$T$15:$Y$15,0)))</f>
        <v>#N/A</v>
      </c>
      <c r="S93" s="429" t="str">
        <f t="array" ref="S93">INDEX('(BCBC) Unadjusted Lengths (S)'!$T$16:$Y$207,(MATCH(1,('(I-1) General'!$H$20='(BCBC) Unadjusted Lengths (S)'!$G$18:$G$206)*($L$10='(BCBC) Unadjusted Lengths (S)'!$H$16:$H$207)*($S$14='(BCBC) Unadjusted Lengths (S)'!$I$16:$I$207),0)),(MATCH($J93,'(BCBC) Unadjusted Lengths (S)'!$T$15:$Y$15,0)))</f>
        <v>#N/A</v>
      </c>
      <c r="T93" s="207"/>
      <c r="U93" s="425" t="str">
        <f t="array" ref="U93">INDEX('(BCBC) Unadjusted Lengths (W)'!$S$15:$X$32,(MATCH(1,('(I-1) General'!$H$18='(BCBC) Unadjusted Lengths (W)'!$G$15:$G$32)*($L$10='(BCBC) Unadjusted Lengths (W)'!$H$15:$H$32),0)),(MATCH($J93,'(BCBC) Unadjusted Lengths (W)'!$S$14:$X$14,0)))</f>
        <v>#N/A</v>
      </c>
      <c r="V93" s="425" t="str">
        <f t="array" ref="V93">INDEX(L93:S93, MATCH(I93, $L$14:$S$14, 1)) +
((I93 - INDEX($L$14:$S$14, MATCH(I93, $L$14:$S$14, 1))) /
 (INDEX($L$14:$S$14, MATCH(I93, $L$14:$S$14, 1) + 1) - INDEX($L$14:$S$14, MATCH(I93, $L$14:$S$14, 1)))) *
(INDEX(L93:S93, MATCH(I93, $L$14:$S$14, 1) + 1) - INDEX(L93:S93, MATCH(I93, $L$14:$S$14, 1)))</f>
        <v>#N/A</v>
      </c>
      <c r="W93" s="7"/>
    </row>
    <row r="94" ht="18.75" hidden="1" customHeight="1">
      <c r="A94" s="7"/>
      <c r="B94" s="162"/>
      <c r="C94" s="7"/>
      <c r="D94" s="268" t="str">
        <f>'(I-3) Design &amp; Feedback'!D96</f>
        <v>Not Required</v>
      </c>
      <c r="E94" s="162"/>
      <c r="F94" s="7"/>
      <c r="G94" s="545" t="str">
        <f>'(I-3) Design &amp; Feedback'!G96</f>
        <v>B/CS</v>
      </c>
      <c r="H94" s="462" t="str">
        <f>'(I-3) Design &amp; Feedback'!H96</f>
        <v/>
      </c>
      <c r="I94" s="438" t="str">
        <f>IF(D94='(T) General Tables'!$A$14,'(I-1) General'!$H$60,"-")</f>
        <v>-</v>
      </c>
      <c r="J94" s="462" t="str">
        <f>'(I-3) Design &amp; Feedback'!K96</f>
        <v/>
      </c>
      <c r="K94" s="207"/>
      <c r="L94" s="429" t="str">
        <f t="array" ref="L94">INDEX('(BCBC) Unadjusted Lengths (S)'!$T$16:$Y$207,(MATCH(1,('(I-1) General'!$H$20='(BCBC) Unadjusted Lengths (S)'!$G$18:$G$206)*($L$10='(BCBC) Unadjusted Lengths (S)'!$H$16:$H$207)*($L$14='(BCBC) Unadjusted Lengths (S)'!$I$16:$I$207),0)),(MATCH($J94,'(BCBC) Unadjusted Lengths (S)'!$T$15:$Y$15,0)))</f>
        <v>#N/A</v>
      </c>
      <c r="M94" s="429" t="str">
        <f t="array" ref="M94">INDEX('(BCBC) Unadjusted Lengths (S)'!$T$16:$Y$207,(MATCH(1,('(I-1) General'!$H$20='(BCBC) Unadjusted Lengths (S)'!$G$18:$G$206)*($L$10='(BCBC) Unadjusted Lengths (S)'!$H$16:$H$207)*($M$14='(BCBC) Unadjusted Lengths (S)'!$I$16:$I$207),0)),(MATCH($J94,'(BCBC) Unadjusted Lengths (S)'!$T$15:$Y$15,0)))</f>
        <v>#N/A</v>
      </c>
      <c r="N94" s="429" t="str">
        <f t="array" ref="N94">INDEX('(BCBC) Unadjusted Lengths (S)'!$T$16:$Y$207,(MATCH(1,('(I-1) General'!$H$20='(BCBC) Unadjusted Lengths (S)'!$G$18:$G$206)*($L$10='(BCBC) Unadjusted Lengths (S)'!$H$16:$H$207)*($N$14='(BCBC) Unadjusted Lengths (S)'!$I$16:$I$207),0)),(MATCH($J94,'(BCBC) Unadjusted Lengths (S)'!$T$15:$Y$15,0)))</f>
        <v>#N/A</v>
      </c>
      <c r="O94" s="429" t="str">
        <f t="array" ref="O94">INDEX('(BCBC) Unadjusted Lengths (S)'!$T$16:$Y$207,(MATCH(1,('(I-1) General'!$H$20='(BCBC) Unadjusted Lengths (S)'!$G$18:$G$206)*($L$10='(BCBC) Unadjusted Lengths (S)'!$H$16:$H$207)*($O$14='(BCBC) Unadjusted Lengths (S)'!$I$16:$I$207),0)),(MATCH($J94,'(BCBC) Unadjusted Lengths (S)'!$T$15:$Y$15,0)))</f>
        <v>#N/A</v>
      </c>
      <c r="P94" s="429" t="str">
        <f t="array" ref="P94">INDEX('(BCBC) Unadjusted Lengths (S)'!$T$16:$Y$207,(MATCH(1,('(I-1) General'!$H$20='(BCBC) Unadjusted Lengths (S)'!$G$18:$G$206)*($L$10='(BCBC) Unadjusted Lengths (S)'!$H$16:$H$207)*($P$14='(BCBC) Unadjusted Lengths (S)'!$I$16:$I$207),0)),(MATCH($J94,'(BCBC) Unadjusted Lengths (S)'!$T$15:$Y$15,0)))</f>
        <v>#N/A</v>
      </c>
      <c r="Q94" s="429" t="str">
        <f t="array" ref="Q94">INDEX('(BCBC) Unadjusted Lengths (S)'!$T$16:$Y$207,(MATCH(1,('(I-1) General'!$H$20='(BCBC) Unadjusted Lengths (S)'!$G$18:$G$206)*($L$10='(BCBC) Unadjusted Lengths (S)'!$H$16:$H$207)*($Q$14='(BCBC) Unadjusted Lengths (S)'!$I$16:$I$207),0)),(MATCH($J94,'(BCBC) Unadjusted Lengths (S)'!$T$15:$Y$15,0)))</f>
        <v>#N/A</v>
      </c>
      <c r="R94" s="429" t="str">
        <f t="array" ref="R94">INDEX('(BCBC) Unadjusted Lengths (S)'!$T$16:$Y$207,(MATCH(1,('(I-1) General'!$H$20='(BCBC) Unadjusted Lengths (S)'!$G$18:$G$206)*($L$10='(BCBC) Unadjusted Lengths (S)'!$H$16:$H$207)*($R$14='(BCBC) Unadjusted Lengths (S)'!$I$16:$I$207),0)),(MATCH($J94,'(BCBC) Unadjusted Lengths (S)'!$T$15:$Y$15,0)))</f>
        <v>#N/A</v>
      </c>
      <c r="S94" s="429" t="str">
        <f t="array" ref="S94">INDEX('(BCBC) Unadjusted Lengths (S)'!$T$16:$Y$207,(MATCH(1,('(I-1) General'!$H$20='(BCBC) Unadjusted Lengths (S)'!$G$18:$G$206)*($L$10='(BCBC) Unadjusted Lengths (S)'!$H$16:$H$207)*($S$14='(BCBC) Unadjusted Lengths (S)'!$I$16:$I$207),0)),(MATCH($J94,'(BCBC) Unadjusted Lengths (S)'!$T$15:$Y$15,0)))</f>
        <v>#N/A</v>
      </c>
      <c r="T94" s="207"/>
      <c r="U94" s="425" t="str">
        <f t="array" ref="U94">INDEX('(BCBC) Unadjusted Lengths (W)'!$S$15:$X$32,(MATCH(1,('(I-1) General'!$H$18='(BCBC) Unadjusted Lengths (W)'!$G$15:$G$32)*($L$10='(BCBC) Unadjusted Lengths (W)'!$H$15:$H$32),0)),(MATCH($J94,'(BCBC) Unadjusted Lengths (W)'!$S$14:$X$14,0)))</f>
        <v>#N/A</v>
      </c>
      <c r="V94" s="425" t="str">
        <f t="array" ref="V94">INDEX(L94:S94, MATCH(I94, $L$14:$S$14, 1)) +
((I94 - INDEX($L$14:$S$14, MATCH(I94, $L$14:$S$14, 1))) /
 (INDEX($L$14:$S$14, MATCH(I94, $L$14:$S$14, 1) + 1) - INDEX($L$14:$S$14, MATCH(I94, $L$14:$S$14, 1)))) *
(INDEX(L94:S94, MATCH(I94, $L$14:$S$14, 1) + 1) - INDEX(L94:S94, MATCH(I94, $L$14:$S$14, 1)))</f>
        <v>#N/A</v>
      </c>
      <c r="W94" s="7"/>
    </row>
    <row r="95" ht="18.75" hidden="1" customHeight="1">
      <c r="A95" s="7"/>
      <c r="B95" s="162"/>
      <c r="C95" s="7"/>
      <c r="D95" s="268" t="str">
        <f>'(I-3) Design &amp; Feedback'!D103</f>
        <v>Not Required</v>
      </c>
      <c r="E95" s="162"/>
      <c r="F95" s="7"/>
      <c r="G95" s="546" t="str">
        <f>'(I-3) Design &amp; Feedback'!G103</f>
        <v>B/CS</v>
      </c>
      <c r="H95" s="434" t="str">
        <f>'(I-3) Design &amp; Feedback'!H103</f>
        <v/>
      </c>
      <c r="I95" s="423" t="str">
        <f>IF(D95='(T) General Tables'!$A$14,'(I-1) General'!$H$64,"-")</f>
        <v>-</v>
      </c>
      <c r="J95" s="434" t="str">
        <f>'(I-3) Design &amp; Feedback'!K103</f>
        <v/>
      </c>
      <c r="K95" s="207"/>
      <c r="L95" s="429" t="str">
        <f t="array" ref="L95">INDEX('(BCBC) Unadjusted Lengths (S)'!$T$16:$Y$207,(MATCH(1,('(I-1) General'!$H$20='(BCBC) Unadjusted Lengths (S)'!$G$18:$G$206)*($L$10='(BCBC) Unadjusted Lengths (S)'!$H$16:$H$207)*($L$14='(BCBC) Unadjusted Lengths (S)'!$I$16:$I$207),0)),(MATCH($J95,'(BCBC) Unadjusted Lengths (S)'!$T$15:$Y$15,0)))</f>
        <v>#N/A</v>
      </c>
      <c r="M95" s="429" t="str">
        <f t="array" ref="M95">INDEX('(BCBC) Unadjusted Lengths (S)'!$T$16:$Y$207,(MATCH(1,('(I-1) General'!$H$20='(BCBC) Unadjusted Lengths (S)'!$G$18:$G$206)*($L$10='(BCBC) Unadjusted Lengths (S)'!$H$16:$H$207)*($M$14='(BCBC) Unadjusted Lengths (S)'!$I$16:$I$207),0)),(MATCH($J95,'(BCBC) Unadjusted Lengths (S)'!$T$15:$Y$15,0)))</f>
        <v>#N/A</v>
      </c>
      <c r="N95" s="429" t="str">
        <f t="array" ref="N95">INDEX('(BCBC) Unadjusted Lengths (S)'!$T$16:$Y$207,(MATCH(1,('(I-1) General'!$H$20='(BCBC) Unadjusted Lengths (S)'!$G$18:$G$206)*($L$10='(BCBC) Unadjusted Lengths (S)'!$H$16:$H$207)*($N$14='(BCBC) Unadjusted Lengths (S)'!$I$16:$I$207),0)),(MATCH($J95,'(BCBC) Unadjusted Lengths (S)'!$T$15:$Y$15,0)))</f>
        <v>#N/A</v>
      </c>
      <c r="O95" s="429" t="str">
        <f t="array" ref="O95">INDEX('(BCBC) Unadjusted Lengths (S)'!$T$16:$Y$207,(MATCH(1,('(I-1) General'!$H$20='(BCBC) Unadjusted Lengths (S)'!$G$18:$G$206)*($L$10='(BCBC) Unadjusted Lengths (S)'!$H$16:$H$207)*($O$14='(BCBC) Unadjusted Lengths (S)'!$I$16:$I$207),0)),(MATCH($J95,'(BCBC) Unadjusted Lengths (S)'!$T$15:$Y$15,0)))</f>
        <v>#N/A</v>
      </c>
      <c r="P95" s="429" t="str">
        <f t="array" ref="P95">INDEX('(BCBC) Unadjusted Lengths (S)'!$T$16:$Y$207,(MATCH(1,('(I-1) General'!$H$20='(BCBC) Unadjusted Lengths (S)'!$G$18:$G$206)*($L$10='(BCBC) Unadjusted Lengths (S)'!$H$16:$H$207)*($P$14='(BCBC) Unadjusted Lengths (S)'!$I$16:$I$207),0)),(MATCH($J95,'(BCBC) Unadjusted Lengths (S)'!$T$15:$Y$15,0)))</f>
        <v>#N/A</v>
      </c>
      <c r="Q95" s="429" t="str">
        <f t="array" ref="Q95">INDEX('(BCBC) Unadjusted Lengths (S)'!$T$16:$Y$207,(MATCH(1,('(I-1) General'!$H$20='(BCBC) Unadjusted Lengths (S)'!$G$18:$G$206)*($L$10='(BCBC) Unadjusted Lengths (S)'!$H$16:$H$207)*($Q$14='(BCBC) Unadjusted Lengths (S)'!$I$16:$I$207),0)),(MATCH($J95,'(BCBC) Unadjusted Lengths (S)'!$T$15:$Y$15,0)))</f>
        <v>#N/A</v>
      </c>
      <c r="R95" s="429" t="str">
        <f t="array" ref="R95">INDEX('(BCBC) Unadjusted Lengths (S)'!$T$16:$Y$207,(MATCH(1,('(I-1) General'!$H$20='(BCBC) Unadjusted Lengths (S)'!$G$18:$G$206)*($L$10='(BCBC) Unadjusted Lengths (S)'!$H$16:$H$207)*($R$14='(BCBC) Unadjusted Lengths (S)'!$I$16:$I$207),0)),(MATCH($J95,'(BCBC) Unadjusted Lengths (S)'!$T$15:$Y$15,0)))</f>
        <v>#N/A</v>
      </c>
      <c r="S95" s="429" t="str">
        <f t="array" ref="S95">INDEX('(BCBC) Unadjusted Lengths (S)'!$T$16:$Y$207,(MATCH(1,('(I-1) General'!$H$20='(BCBC) Unadjusted Lengths (S)'!$G$18:$G$206)*($L$10='(BCBC) Unadjusted Lengths (S)'!$H$16:$H$207)*($S$14='(BCBC) Unadjusted Lengths (S)'!$I$16:$I$207),0)),(MATCH($J95,'(BCBC) Unadjusted Lengths (S)'!$T$15:$Y$15,0)))</f>
        <v>#N/A</v>
      </c>
      <c r="T95" s="207"/>
      <c r="U95" s="425" t="str">
        <f t="array" ref="U95">INDEX('(BCBC) Unadjusted Lengths (W)'!$S$15:$X$32,(MATCH(1,('(I-1) General'!$H$18='(BCBC) Unadjusted Lengths (W)'!$G$15:$G$32)*($L$10='(BCBC) Unadjusted Lengths (W)'!$H$15:$H$32),0)),(MATCH($J95,'(BCBC) Unadjusted Lengths (W)'!$S$14:$X$14,0)))</f>
        <v>#N/A</v>
      </c>
      <c r="V95" s="425" t="str">
        <f t="array" ref="V95">INDEX(L95:S95, MATCH(I95, $L$14:$S$14, 1)) +
((I95 - INDEX($L$14:$S$14, MATCH(I95, $L$14:$S$14, 1))) /
 (INDEX($L$14:$S$14, MATCH(I95, $L$14:$S$14, 1) + 1) - INDEX($L$14:$S$14, MATCH(I95, $L$14:$S$14, 1)))) *
(INDEX(L95:S95, MATCH(I95, $L$14:$S$14, 1) + 1) - INDEX(L95:S95, MATCH(I95, $L$14:$S$14, 1)))</f>
        <v>#N/A</v>
      </c>
      <c r="W95" s="7"/>
    </row>
    <row r="96" ht="18.75" hidden="1" customHeight="1">
      <c r="A96" s="7"/>
      <c r="B96" s="162"/>
      <c r="C96" s="7"/>
      <c r="D96" s="268" t="str">
        <f>'(I-3) Design &amp; Feedback'!D104</f>
        <v>Not Required</v>
      </c>
      <c r="E96" s="162"/>
      <c r="F96" s="7"/>
      <c r="G96" s="546" t="str">
        <f>'(I-3) Design &amp; Feedback'!G104</f>
        <v>B/CS</v>
      </c>
      <c r="H96" s="434" t="str">
        <f>'(I-3) Design &amp; Feedback'!H104</f>
        <v/>
      </c>
      <c r="I96" s="423" t="str">
        <f>IF(D96='(T) General Tables'!$A$14,'(I-1) General'!$H$64,"-")</f>
        <v>-</v>
      </c>
      <c r="J96" s="434" t="str">
        <f>'(I-3) Design &amp; Feedback'!K104</f>
        <v/>
      </c>
      <c r="K96" s="207"/>
      <c r="L96" s="429" t="str">
        <f t="array" ref="L96">INDEX('(BCBC) Unadjusted Lengths (S)'!$T$16:$Y$207,(MATCH(1,('(I-1) General'!$H$20='(BCBC) Unadjusted Lengths (S)'!$G$18:$G$206)*($L$10='(BCBC) Unadjusted Lengths (S)'!$H$16:$H$207)*($L$14='(BCBC) Unadjusted Lengths (S)'!$I$16:$I$207),0)),(MATCH($J96,'(BCBC) Unadjusted Lengths (S)'!$T$15:$Y$15,0)))</f>
        <v>#N/A</v>
      </c>
      <c r="M96" s="429" t="str">
        <f t="array" ref="M96">INDEX('(BCBC) Unadjusted Lengths (S)'!$T$16:$Y$207,(MATCH(1,('(I-1) General'!$H$20='(BCBC) Unadjusted Lengths (S)'!$G$18:$G$206)*($L$10='(BCBC) Unadjusted Lengths (S)'!$H$16:$H$207)*($M$14='(BCBC) Unadjusted Lengths (S)'!$I$16:$I$207),0)),(MATCH($J96,'(BCBC) Unadjusted Lengths (S)'!$T$15:$Y$15,0)))</f>
        <v>#N/A</v>
      </c>
      <c r="N96" s="429" t="str">
        <f t="array" ref="N96">INDEX('(BCBC) Unadjusted Lengths (S)'!$T$16:$Y$207,(MATCH(1,('(I-1) General'!$H$20='(BCBC) Unadjusted Lengths (S)'!$G$18:$G$206)*($L$10='(BCBC) Unadjusted Lengths (S)'!$H$16:$H$207)*($N$14='(BCBC) Unadjusted Lengths (S)'!$I$16:$I$207),0)),(MATCH($J96,'(BCBC) Unadjusted Lengths (S)'!$T$15:$Y$15,0)))</f>
        <v>#N/A</v>
      </c>
      <c r="O96" s="429" t="str">
        <f t="array" ref="O96">INDEX('(BCBC) Unadjusted Lengths (S)'!$T$16:$Y$207,(MATCH(1,('(I-1) General'!$H$20='(BCBC) Unadjusted Lengths (S)'!$G$18:$G$206)*($L$10='(BCBC) Unadjusted Lengths (S)'!$H$16:$H$207)*($O$14='(BCBC) Unadjusted Lengths (S)'!$I$16:$I$207),0)),(MATCH($J96,'(BCBC) Unadjusted Lengths (S)'!$T$15:$Y$15,0)))</f>
        <v>#N/A</v>
      </c>
      <c r="P96" s="429" t="str">
        <f t="array" ref="P96">INDEX('(BCBC) Unadjusted Lengths (S)'!$T$16:$Y$207,(MATCH(1,('(I-1) General'!$H$20='(BCBC) Unadjusted Lengths (S)'!$G$18:$G$206)*($L$10='(BCBC) Unadjusted Lengths (S)'!$H$16:$H$207)*($P$14='(BCBC) Unadjusted Lengths (S)'!$I$16:$I$207),0)),(MATCH($J96,'(BCBC) Unadjusted Lengths (S)'!$T$15:$Y$15,0)))</f>
        <v>#N/A</v>
      </c>
      <c r="Q96" s="429" t="str">
        <f t="array" ref="Q96">INDEX('(BCBC) Unadjusted Lengths (S)'!$T$16:$Y$207,(MATCH(1,('(I-1) General'!$H$20='(BCBC) Unadjusted Lengths (S)'!$G$18:$G$206)*($L$10='(BCBC) Unadjusted Lengths (S)'!$H$16:$H$207)*($Q$14='(BCBC) Unadjusted Lengths (S)'!$I$16:$I$207),0)),(MATCH($J96,'(BCBC) Unadjusted Lengths (S)'!$T$15:$Y$15,0)))</f>
        <v>#N/A</v>
      </c>
      <c r="R96" s="429" t="str">
        <f t="array" ref="R96">INDEX('(BCBC) Unadjusted Lengths (S)'!$T$16:$Y$207,(MATCH(1,('(I-1) General'!$H$20='(BCBC) Unadjusted Lengths (S)'!$G$18:$G$206)*($L$10='(BCBC) Unadjusted Lengths (S)'!$H$16:$H$207)*($R$14='(BCBC) Unadjusted Lengths (S)'!$I$16:$I$207),0)),(MATCH($J96,'(BCBC) Unadjusted Lengths (S)'!$T$15:$Y$15,0)))</f>
        <v>#N/A</v>
      </c>
      <c r="S96" s="429" t="str">
        <f t="array" ref="S96">INDEX('(BCBC) Unadjusted Lengths (S)'!$T$16:$Y$207,(MATCH(1,('(I-1) General'!$H$20='(BCBC) Unadjusted Lengths (S)'!$G$18:$G$206)*($L$10='(BCBC) Unadjusted Lengths (S)'!$H$16:$H$207)*($S$14='(BCBC) Unadjusted Lengths (S)'!$I$16:$I$207),0)),(MATCH($J96,'(BCBC) Unadjusted Lengths (S)'!$T$15:$Y$15,0)))</f>
        <v>#N/A</v>
      </c>
      <c r="T96" s="207"/>
      <c r="U96" s="425" t="str">
        <f t="array" ref="U96">INDEX('(BCBC) Unadjusted Lengths (W)'!$S$15:$X$32,(MATCH(1,('(I-1) General'!$H$18='(BCBC) Unadjusted Lengths (W)'!$G$15:$G$32)*($L$10='(BCBC) Unadjusted Lengths (W)'!$H$15:$H$32),0)),(MATCH($J96,'(BCBC) Unadjusted Lengths (W)'!$S$14:$X$14,0)))</f>
        <v>#N/A</v>
      </c>
      <c r="V96" s="425" t="str">
        <f t="array" ref="V96">INDEX(L96:S96, MATCH(I96, $L$14:$S$14, 1)) +
((I96 - INDEX($L$14:$S$14, MATCH(I96, $L$14:$S$14, 1))) /
 (INDEX($L$14:$S$14, MATCH(I96, $L$14:$S$14, 1) + 1) - INDEX($L$14:$S$14, MATCH(I96, $L$14:$S$14, 1)))) *
(INDEX(L96:S96, MATCH(I96, $L$14:$S$14, 1) + 1) - INDEX(L96:S96, MATCH(I96, $L$14:$S$14, 1)))</f>
        <v>#N/A</v>
      </c>
      <c r="W96" s="7"/>
    </row>
    <row r="97" ht="18.75" hidden="1" customHeight="1">
      <c r="A97" s="7"/>
      <c r="B97" s="162"/>
      <c r="C97" s="7"/>
      <c r="D97" s="268" t="str">
        <f>'(I-3) Design &amp; Feedback'!D105</f>
        <v>Not Required</v>
      </c>
      <c r="E97" s="162"/>
      <c r="F97" s="7"/>
      <c r="G97" s="546" t="str">
        <f>'(I-3) Design &amp; Feedback'!G105</f>
        <v>B/CS</v>
      </c>
      <c r="H97" s="434" t="str">
        <f>'(I-3) Design &amp; Feedback'!H105</f>
        <v/>
      </c>
      <c r="I97" s="423" t="str">
        <f>IF(D97='(T) General Tables'!$A$14,'(I-1) General'!$H$64,"-")</f>
        <v>-</v>
      </c>
      <c r="J97" s="434" t="str">
        <f>'(I-3) Design &amp; Feedback'!K105</f>
        <v/>
      </c>
      <c r="K97" s="207"/>
      <c r="L97" s="429" t="str">
        <f t="array" ref="L97">INDEX('(BCBC) Unadjusted Lengths (S)'!$T$16:$Y$207,(MATCH(1,('(I-1) General'!$H$20='(BCBC) Unadjusted Lengths (S)'!$G$18:$G$206)*($L$10='(BCBC) Unadjusted Lengths (S)'!$H$16:$H$207)*($L$14='(BCBC) Unadjusted Lengths (S)'!$I$16:$I$207),0)),(MATCH($J97,'(BCBC) Unadjusted Lengths (S)'!$T$15:$Y$15,0)))</f>
        <v>#N/A</v>
      </c>
      <c r="M97" s="429" t="str">
        <f t="array" ref="M97">INDEX('(BCBC) Unadjusted Lengths (S)'!$T$16:$Y$207,(MATCH(1,('(I-1) General'!$H$20='(BCBC) Unadjusted Lengths (S)'!$G$18:$G$206)*($L$10='(BCBC) Unadjusted Lengths (S)'!$H$16:$H$207)*($M$14='(BCBC) Unadjusted Lengths (S)'!$I$16:$I$207),0)),(MATCH($J97,'(BCBC) Unadjusted Lengths (S)'!$T$15:$Y$15,0)))</f>
        <v>#N/A</v>
      </c>
      <c r="N97" s="429" t="str">
        <f t="array" ref="N97">INDEX('(BCBC) Unadjusted Lengths (S)'!$T$16:$Y$207,(MATCH(1,('(I-1) General'!$H$20='(BCBC) Unadjusted Lengths (S)'!$G$18:$G$206)*($L$10='(BCBC) Unadjusted Lengths (S)'!$H$16:$H$207)*($N$14='(BCBC) Unadjusted Lengths (S)'!$I$16:$I$207),0)),(MATCH($J97,'(BCBC) Unadjusted Lengths (S)'!$T$15:$Y$15,0)))</f>
        <v>#N/A</v>
      </c>
      <c r="O97" s="429" t="str">
        <f t="array" ref="O97">INDEX('(BCBC) Unadjusted Lengths (S)'!$T$16:$Y$207,(MATCH(1,('(I-1) General'!$H$20='(BCBC) Unadjusted Lengths (S)'!$G$18:$G$206)*($L$10='(BCBC) Unadjusted Lengths (S)'!$H$16:$H$207)*($O$14='(BCBC) Unadjusted Lengths (S)'!$I$16:$I$207),0)),(MATCH($J97,'(BCBC) Unadjusted Lengths (S)'!$T$15:$Y$15,0)))</f>
        <v>#N/A</v>
      </c>
      <c r="P97" s="429" t="str">
        <f t="array" ref="P97">INDEX('(BCBC) Unadjusted Lengths (S)'!$T$16:$Y$207,(MATCH(1,('(I-1) General'!$H$20='(BCBC) Unadjusted Lengths (S)'!$G$18:$G$206)*($L$10='(BCBC) Unadjusted Lengths (S)'!$H$16:$H$207)*($P$14='(BCBC) Unadjusted Lengths (S)'!$I$16:$I$207),0)),(MATCH($J97,'(BCBC) Unadjusted Lengths (S)'!$T$15:$Y$15,0)))</f>
        <v>#N/A</v>
      </c>
      <c r="Q97" s="429" t="str">
        <f t="array" ref="Q97">INDEX('(BCBC) Unadjusted Lengths (S)'!$T$16:$Y$207,(MATCH(1,('(I-1) General'!$H$20='(BCBC) Unadjusted Lengths (S)'!$G$18:$G$206)*($L$10='(BCBC) Unadjusted Lengths (S)'!$H$16:$H$207)*($Q$14='(BCBC) Unadjusted Lengths (S)'!$I$16:$I$207),0)),(MATCH($J97,'(BCBC) Unadjusted Lengths (S)'!$T$15:$Y$15,0)))</f>
        <v>#N/A</v>
      </c>
      <c r="R97" s="429" t="str">
        <f t="array" ref="R97">INDEX('(BCBC) Unadjusted Lengths (S)'!$T$16:$Y$207,(MATCH(1,('(I-1) General'!$H$20='(BCBC) Unadjusted Lengths (S)'!$G$18:$G$206)*($L$10='(BCBC) Unadjusted Lengths (S)'!$H$16:$H$207)*($R$14='(BCBC) Unadjusted Lengths (S)'!$I$16:$I$207),0)),(MATCH($J97,'(BCBC) Unadjusted Lengths (S)'!$T$15:$Y$15,0)))</f>
        <v>#N/A</v>
      </c>
      <c r="S97" s="429" t="str">
        <f t="array" ref="S97">INDEX('(BCBC) Unadjusted Lengths (S)'!$T$16:$Y$207,(MATCH(1,('(I-1) General'!$H$20='(BCBC) Unadjusted Lengths (S)'!$G$18:$G$206)*($L$10='(BCBC) Unadjusted Lengths (S)'!$H$16:$H$207)*($S$14='(BCBC) Unadjusted Lengths (S)'!$I$16:$I$207),0)),(MATCH($J97,'(BCBC) Unadjusted Lengths (S)'!$T$15:$Y$15,0)))</f>
        <v>#N/A</v>
      </c>
      <c r="T97" s="207"/>
      <c r="U97" s="425" t="str">
        <f t="array" ref="U97">INDEX('(BCBC) Unadjusted Lengths (W)'!$S$15:$X$32,(MATCH(1,('(I-1) General'!$H$18='(BCBC) Unadjusted Lengths (W)'!$G$15:$G$32)*($L$10='(BCBC) Unadjusted Lengths (W)'!$H$15:$H$32),0)),(MATCH($J97,'(BCBC) Unadjusted Lengths (W)'!$S$14:$X$14,0)))</f>
        <v>#N/A</v>
      </c>
      <c r="V97" s="425" t="str">
        <f t="array" ref="V97">INDEX(L97:S97, MATCH(I97, $L$14:$S$14, 1)) +
((I97 - INDEX($L$14:$S$14, MATCH(I97, $L$14:$S$14, 1))) /
 (INDEX($L$14:$S$14, MATCH(I97, $L$14:$S$14, 1) + 1) - INDEX($L$14:$S$14, MATCH(I97, $L$14:$S$14, 1)))) *
(INDEX(L97:S97, MATCH(I97, $L$14:$S$14, 1) + 1) - INDEX(L97:S97, MATCH(I97, $L$14:$S$14, 1)))</f>
        <v>#N/A</v>
      </c>
      <c r="W97" s="7"/>
    </row>
    <row r="98" ht="18.75" hidden="1" customHeight="1">
      <c r="A98" s="7"/>
      <c r="B98" s="162"/>
      <c r="C98" s="7"/>
      <c r="D98" s="268" t="str">
        <f>'(I-3) Design &amp; Feedback'!D106</f>
        <v>Not Required</v>
      </c>
      <c r="E98" s="162"/>
      <c r="F98" s="7"/>
      <c r="G98" s="546" t="str">
        <f>'(I-3) Design &amp; Feedback'!G106</f>
        <v>B/CS</v>
      </c>
      <c r="H98" s="434" t="str">
        <f>'(I-3) Design &amp; Feedback'!H106</f>
        <v/>
      </c>
      <c r="I98" s="423" t="str">
        <f>IF(D98='(T) General Tables'!$A$14,'(I-1) General'!$H$64,"-")</f>
        <v>-</v>
      </c>
      <c r="J98" s="434" t="str">
        <f>'(I-3) Design &amp; Feedback'!K106</f>
        <v/>
      </c>
      <c r="K98" s="207"/>
      <c r="L98" s="429" t="str">
        <f t="array" ref="L98">INDEX('(BCBC) Unadjusted Lengths (S)'!$T$16:$Y$207,(MATCH(1,('(I-1) General'!$H$20='(BCBC) Unadjusted Lengths (S)'!$G$18:$G$206)*($L$10='(BCBC) Unadjusted Lengths (S)'!$H$16:$H$207)*($L$14='(BCBC) Unadjusted Lengths (S)'!$I$16:$I$207),0)),(MATCH($J98,'(BCBC) Unadjusted Lengths (S)'!$T$15:$Y$15,0)))</f>
        <v>#N/A</v>
      </c>
      <c r="M98" s="429" t="str">
        <f t="array" ref="M98">INDEX('(BCBC) Unadjusted Lengths (S)'!$T$16:$Y$207,(MATCH(1,('(I-1) General'!$H$20='(BCBC) Unadjusted Lengths (S)'!$G$18:$G$206)*($L$10='(BCBC) Unadjusted Lengths (S)'!$H$16:$H$207)*($M$14='(BCBC) Unadjusted Lengths (S)'!$I$16:$I$207),0)),(MATCH($J98,'(BCBC) Unadjusted Lengths (S)'!$T$15:$Y$15,0)))</f>
        <v>#N/A</v>
      </c>
      <c r="N98" s="429" t="str">
        <f t="array" ref="N98">INDEX('(BCBC) Unadjusted Lengths (S)'!$T$16:$Y$207,(MATCH(1,('(I-1) General'!$H$20='(BCBC) Unadjusted Lengths (S)'!$G$18:$G$206)*($L$10='(BCBC) Unadjusted Lengths (S)'!$H$16:$H$207)*($N$14='(BCBC) Unadjusted Lengths (S)'!$I$16:$I$207),0)),(MATCH($J98,'(BCBC) Unadjusted Lengths (S)'!$T$15:$Y$15,0)))</f>
        <v>#N/A</v>
      </c>
      <c r="O98" s="429" t="str">
        <f t="array" ref="O98">INDEX('(BCBC) Unadjusted Lengths (S)'!$T$16:$Y$207,(MATCH(1,('(I-1) General'!$H$20='(BCBC) Unadjusted Lengths (S)'!$G$18:$G$206)*($L$10='(BCBC) Unadjusted Lengths (S)'!$H$16:$H$207)*($O$14='(BCBC) Unadjusted Lengths (S)'!$I$16:$I$207),0)),(MATCH($J98,'(BCBC) Unadjusted Lengths (S)'!$T$15:$Y$15,0)))</f>
        <v>#N/A</v>
      </c>
      <c r="P98" s="429" t="str">
        <f t="array" ref="P98">INDEX('(BCBC) Unadjusted Lengths (S)'!$T$16:$Y$207,(MATCH(1,('(I-1) General'!$H$20='(BCBC) Unadjusted Lengths (S)'!$G$18:$G$206)*($L$10='(BCBC) Unadjusted Lengths (S)'!$H$16:$H$207)*($P$14='(BCBC) Unadjusted Lengths (S)'!$I$16:$I$207),0)),(MATCH($J98,'(BCBC) Unadjusted Lengths (S)'!$T$15:$Y$15,0)))</f>
        <v>#N/A</v>
      </c>
      <c r="Q98" s="429" t="str">
        <f t="array" ref="Q98">INDEX('(BCBC) Unadjusted Lengths (S)'!$T$16:$Y$207,(MATCH(1,('(I-1) General'!$H$20='(BCBC) Unadjusted Lengths (S)'!$G$18:$G$206)*($L$10='(BCBC) Unadjusted Lengths (S)'!$H$16:$H$207)*($Q$14='(BCBC) Unadjusted Lengths (S)'!$I$16:$I$207),0)),(MATCH($J98,'(BCBC) Unadjusted Lengths (S)'!$T$15:$Y$15,0)))</f>
        <v>#N/A</v>
      </c>
      <c r="R98" s="429" t="str">
        <f t="array" ref="R98">INDEX('(BCBC) Unadjusted Lengths (S)'!$T$16:$Y$207,(MATCH(1,('(I-1) General'!$H$20='(BCBC) Unadjusted Lengths (S)'!$G$18:$G$206)*($L$10='(BCBC) Unadjusted Lengths (S)'!$H$16:$H$207)*($R$14='(BCBC) Unadjusted Lengths (S)'!$I$16:$I$207),0)),(MATCH($J98,'(BCBC) Unadjusted Lengths (S)'!$T$15:$Y$15,0)))</f>
        <v>#N/A</v>
      </c>
      <c r="S98" s="429" t="str">
        <f t="array" ref="S98">INDEX('(BCBC) Unadjusted Lengths (S)'!$T$16:$Y$207,(MATCH(1,('(I-1) General'!$H$20='(BCBC) Unadjusted Lengths (S)'!$G$18:$G$206)*($L$10='(BCBC) Unadjusted Lengths (S)'!$H$16:$H$207)*($S$14='(BCBC) Unadjusted Lengths (S)'!$I$16:$I$207),0)),(MATCH($J98,'(BCBC) Unadjusted Lengths (S)'!$T$15:$Y$15,0)))</f>
        <v>#N/A</v>
      </c>
      <c r="T98" s="207"/>
      <c r="U98" s="425" t="str">
        <f t="array" ref="U98">INDEX('(BCBC) Unadjusted Lengths (W)'!$S$15:$X$32,(MATCH(1,('(I-1) General'!$H$18='(BCBC) Unadjusted Lengths (W)'!$G$15:$G$32)*($L$10='(BCBC) Unadjusted Lengths (W)'!$H$15:$H$32),0)),(MATCH($J98,'(BCBC) Unadjusted Lengths (W)'!$S$14:$X$14,0)))</f>
        <v>#N/A</v>
      </c>
      <c r="V98" s="425" t="str">
        <f t="array" ref="V98">INDEX(L98:S98, MATCH(I98, $L$14:$S$14, 1)) +
((I98 - INDEX($L$14:$S$14, MATCH(I98, $L$14:$S$14, 1))) /
 (INDEX($L$14:$S$14, MATCH(I98, $L$14:$S$14, 1) + 1) - INDEX($L$14:$S$14, MATCH(I98, $L$14:$S$14, 1)))) *
(INDEX(L98:S98, MATCH(I98, $L$14:$S$14, 1) + 1) - INDEX(L98:S98, MATCH(I98, $L$14:$S$14, 1)))</f>
        <v>#N/A</v>
      </c>
      <c r="W98" s="7"/>
    </row>
    <row r="99" ht="18.75" hidden="1" customHeight="1">
      <c r="A99" s="7"/>
      <c r="B99" s="162"/>
      <c r="C99" s="7"/>
      <c r="D99" s="268" t="str">
        <f>'(I-3) Design &amp; Feedback'!D107</f>
        <v>Not Required</v>
      </c>
      <c r="E99" s="162"/>
      <c r="F99" s="7"/>
      <c r="G99" s="546" t="str">
        <f>'(I-3) Design &amp; Feedback'!G107</f>
        <v>B/CS</v>
      </c>
      <c r="H99" s="434" t="str">
        <f>'(I-3) Design &amp; Feedback'!H107</f>
        <v/>
      </c>
      <c r="I99" s="423" t="str">
        <f>IF(D99='(T) General Tables'!$A$14,'(I-1) General'!$H$64,"-")</f>
        <v>-</v>
      </c>
      <c r="J99" s="434" t="str">
        <f>'(I-3) Design &amp; Feedback'!K107</f>
        <v/>
      </c>
      <c r="K99" s="207"/>
      <c r="L99" s="429" t="str">
        <f t="array" ref="L99">INDEX('(BCBC) Unadjusted Lengths (S)'!$T$16:$Y$207,(MATCH(1,('(I-1) General'!$H$20='(BCBC) Unadjusted Lengths (S)'!$G$18:$G$206)*($L$10='(BCBC) Unadjusted Lengths (S)'!$H$16:$H$207)*($L$14='(BCBC) Unadjusted Lengths (S)'!$I$16:$I$207),0)),(MATCH($J99,'(BCBC) Unadjusted Lengths (S)'!$T$15:$Y$15,0)))</f>
        <v>#N/A</v>
      </c>
      <c r="M99" s="429" t="str">
        <f t="array" ref="M99">INDEX('(BCBC) Unadjusted Lengths (S)'!$T$16:$Y$207,(MATCH(1,('(I-1) General'!$H$20='(BCBC) Unadjusted Lengths (S)'!$G$18:$G$206)*($L$10='(BCBC) Unadjusted Lengths (S)'!$H$16:$H$207)*($M$14='(BCBC) Unadjusted Lengths (S)'!$I$16:$I$207),0)),(MATCH($J99,'(BCBC) Unadjusted Lengths (S)'!$T$15:$Y$15,0)))</f>
        <v>#N/A</v>
      </c>
      <c r="N99" s="429" t="str">
        <f t="array" ref="N99">INDEX('(BCBC) Unadjusted Lengths (S)'!$T$16:$Y$207,(MATCH(1,('(I-1) General'!$H$20='(BCBC) Unadjusted Lengths (S)'!$G$18:$G$206)*($L$10='(BCBC) Unadjusted Lengths (S)'!$H$16:$H$207)*($N$14='(BCBC) Unadjusted Lengths (S)'!$I$16:$I$207),0)),(MATCH($J99,'(BCBC) Unadjusted Lengths (S)'!$T$15:$Y$15,0)))</f>
        <v>#N/A</v>
      </c>
      <c r="O99" s="429" t="str">
        <f t="array" ref="O99">INDEX('(BCBC) Unadjusted Lengths (S)'!$T$16:$Y$207,(MATCH(1,('(I-1) General'!$H$20='(BCBC) Unadjusted Lengths (S)'!$G$18:$G$206)*($L$10='(BCBC) Unadjusted Lengths (S)'!$H$16:$H$207)*($O$14='(BCBC) Unadjusted Lengths (S)'!$I$16:$I$207),0)),(MATCH($J99,'(BCBC) Unadjusted Lengths (S)'!$T$15:$Y$15,0)))</f>
        <v>#N/A</v>
      </c>
      <c r="P99" s="429" t="str">
        <f t="array" ref="P99">INDEX('(BCBC) Unadjusted Lengths (S)'!$T$16:$Y$207,(MATCH(1,('(I-1) General'!$H$20='(BCBC) Unadjusted Lengths (S)'!$G$18:$G$206)*($L$10='(BCBC) Unadjusted Lengths (S)'!$H$16:$H$207)*($P$14='(BCBC) Unadjusted Lengths (S)'!$I$16:$I$207),0)),(MATCH($J99,'(BCBC) Unadjusted Lengths (S)'!$T$15:$Y$15,0)))</f>
        <v>#N/A</v>
      </c>
      <c r="Q99" s="429" t="str">
        <f t="array" ref="Q99">INDEX('(BCBC) Unadjusted Lengths (S)'!$T$16:$Y$207,(MATCH(1,('(I-1) General'!$H$20='(BCBC) Unadjusted Lengths (S)'!$G$18:$G$206)*($L$10='(BCBC) Unadjusted Lengths (S)'!$H$16:$H$207)*($Q$14='(BCBC) Unadjusted Lengths (S)'!$I$16:$I$207),0)),(MATCH($J99,'(BCBC) Unadjusted Lengths (S)'!$T$15:$Y$15,0)))</f>
        <v>#N/A</v>
      </c>
      <c r="R99" s="429" t="str">
        <f t="array" ref="R99">INDEX('(BCBC) Unadjusted Lengths (S)'!$T$16:$Y$207,(MATCH(1,('(I-1) General'!$H$20='(BCBC) Unadjusted Lengths (S)'!$G$18:$G$206)*($L$10='(BCBC) Unadjusted Lengths (S)'!$H$16:$H$207)*($R$14='(BCBC) Unadjusted Lengths (S)'!$I$16:$I$207),0)),(MATCH($J99,'(BCBC) Unadjusted Lengths (S)'!$T$15:$Y$15,0)))</f>
        <v>#N/A</v>
      </c>
      <c r="S99" s="429" t="str">
        <f t="array" ref="S99">INDEX('(BCBC) Unadjusted Lengths (S)'!$T$16:$Y$207,(MATCH(1,('(I-1) General'!$H$20='(BCBC) Unadjusted Lengths (S)'!$G$18:$G$206)*($L$10='(BCBC) Unadjusted Lengths (S)'!$H$16:$H$207)*($S$14='(BCBC) Unadjusted Lengths (S)'!$I$16:$I$207),0)),(MATCH($J99,'(BCBC) Unadjusted Lengths (S)'!$T$15:$Y$15,0)))</f>
        <v>#N/A</v>
      </c>
      <c r="T99" s="207"/>
      <c r="U99" s="425" t="str">
        <f t="array" ref="U99">INDEX('(BCBC) Unadjusted Lengths (W)'!$S$15:$X$32,(MATCH(1,('(I-1) General'!$H$18='(BCBC) Unadjusted Lengths (W)'!$G$15:$G$32)*($L$10='(BCBC) Unadjusted Lengths (W)'!$H$15:$H$32),0)),(MATCH($J99,'(BCBC) Unadjusted Lengths (W)'!$S$14:$X$14,0)))</f>
        <v>#N/A</v>
      </c>
      <c r="V99" s="425" t="str">
        <f t="array" ref="V99">INDEX(L99:S99, MATCH(I99, $L$14:$S$14, 1)) +
((I99 - INDEX($L$14:$S$14, MATCH(I99, $L$14:$S$14, 1))) /
 (INDEX($L$14:$S$14, MATCH(I99, $L$14:$S$14, 1) + 1) - INDEX($L$14:$S$14, MATCH(I99, $L$14:$S$14, 1)))) *
(INDEX(L99:S99, MATCH(I99, $L$14:$S$14, 1) + 1) - INDEX(L99:S99, MATCH(I99, $L$14:$S$14, 1)))</f>
        <v>#N/A</v>
      </c>
      <c r="W99" s="7"/>
    </row>
    <row r="100" ht="18.75" hidden="1" customHeight="1">
      <c r="A100" s="7"/>
      <c r="B100" s="162"/>
      <c r="C100" s="7"/>
      <c r="D100" s="268" t="str">
        <f>'(I-3) Design &amp; Feedback'!D108</f>
        <v>Not Required</v>
      </c>
      <c r="E100" s="162"/>
      <c r="F100" s="7"/>
      <c r="G100" s="546" t="str">
        <f>'(I-3) Design &amp; Feedback'!G108</f>
        <v>B/CS</v>
      </c>
      <c r="H100" s="434" t="str">
        <f>'(I-3) Design &amp; Feedback'!H108</f>
        <v/>
      </c>
      <c r="I100" s="423" t="str">
        <f>IF(D100='(T) General Tables'!$A$14,'(I-1) General'!$H$64,"-")</f>
        <v>-</v>
      </c>
      <c r="J100" s="434" t="str">
        <f>'(I-3) Design &amp; Feedback'!K108</f>
        <v/>
      </c>
      <c r="K100" s="207"/>
      <c r="L100" s="429" t="str">
        <f t="array" ref="L100">INDEX('(BCBC) Unadjusted Lengths (S)'!$T$16:$Y$207,(MATCH(1,('(I-1) General'!$H$20='(BCBC) Unadjusted Lengths (S)'!$G$18:$G$206)*($L$10='(BCBC) Unadjusted Lengths (S)'!$H$16:$H$207)*($L$14='(BCBC) Unadjusted Lengths (S)'!$I$16:$I$207),0)),(MATCH($J100,'(BCBC) Unadjusted Lengths (S)'!$T$15:$Y$15,0)))</f>
        <v>#N/A</v>
      </c>
      <c r="M100" s="429" t="str">
        <f t="array" ref="M100">INDEX('(BCBC) Unadjusted Lengths (S)'!$T$16:$Y$207,(MATCH(1,('(I-1) General'!$H$20='(BCBC) Unadjusted Lengths (S)'!$G$18:$G$206)*($L$10='(BCBC) Unadjusted Lengths (S)'!$H$16:$H$207)*($M$14='(BCBC) Unadjusted Lengths (S)'!$I$16:$I$207),0)),(MATCH($J100,'(BCBC) Unadjusted Lengths (S)'!$T$15:$Y$15,0)))</f>
        <v>#N/A</v>
      </c>
      <c r="N100" s="429" t="str">
        <f t="array" ref="N100">INDEX('(BCBC) Unadjusted Lengths (S)'!$T$16:$Y$207,(MATCH(1,('(I-1) General'!$H$20='(BCBC) Unadjusted Lengths (S)'!$G$18:$G$206)*($L$10='(BCBC) Unadjusted Lengths (S)'!$H$16:$H$207)*($N$14='(BCBC) Unadjusted Lengths (S)'!$I$16:$I$207),0)),(MATCH($J100,'(BCBC) Unadjusted Lengths (S)'!$T$15:$Y$15,0)))</f>
        <v>#N/A</v>
      </c>
      <c r="O100" s="429" t="str">
        <f t="array" ref="O100">INDEX('(BCBC) Unadjusted Lengths (S)'!$T$16:$Y$207,(MATCH(1,('(I-1) General'!$H$20='(BCBC) Unadjusted Lengths (S)'!$G$18:$G$206)*($L$10='(BCBC) Unadjusted Lengths (S)'!$H$16:$H$207)*($O$14='(BCBC) Unadjusted Lengths (S)'!$I$16:$I$207),0)),(MATCH($J100,'(BCBC) Unadjusted Lengths (S)'!$T$15:$Y$15,0)))</f>
        <v>#N/A</v>
      </c>
      <c r="P100" s="429" t="str">
        <f t="array" ref="P100">INDEX('(BCBC) Unadjusted Lengths (S)'!$T$16:$Y$207,(MATCH(1,('(I-1) General'!$H$20='(BCBC) Unadjusted Lengths (S)'!$G$18:$G$206)*($L$10='(BCBC) Unadjusted Lengths (S)'!$H$16:$H$207)*($P$14='(BCBC) Unadjusted Lengths (S)'!$I$16:$I$207),0)),(MATCH($J100,'(BCBC) Unadjusted Lengths (S)'!$T$15:$Y$15,0)))</f>
        <v>#N/A</v>
      </c>
      <c r="Q100" s="429" t="str">
        <f t="array" ref="Q100">INDEX('(BCBC) Unadjusted Lengths (S)'!$T$16:$Y$207,(MATCH(1,('(I-1) General'!$H$20='(BCBC) Unadjusted Lengths (S)'!$G$18:$G$206)*($L$10='(BCBC) Unadjusted Lengths (S)'!$H$16:$H$207)*($Q$14='(BCBC) Unadjusted Lengths (S)'!$I$16:$I$207),0)),(MATCH($J100,'(BCBC) Unadjusted Lengths (S)'!$T$15:$Y$15,0)))</f>
        <v>#N/A</v>
      </c>
      <c r="R100" s="429" t="str">
        <f t="array" ref="R100">INDEX('(BCBC) Unadjusted Lengths (S)'!$T$16:$Y$207,(MATCH(1,('(I-1) General'!$H$20='(BCBC) Unadjusted Lengths (S)'!$G$18:$G$206)*($L$10='(BCBC) Unadjusted Lengths (S)'!$H$16:$H$207)*($R$14='(BCBC) Unadjusted Lengths (S)'!$I$16:$I$207),0)),(MATCH($J100,'(BCBC) Unadjusted Lengths (S)'!$T$15:$Y$15,0)))</f>
        <v>#N/A</v>
      </c>
      <c r="S100" s="429" t="str">
        <f t="array" ref="S100">INDEX('(BCBC) Unadjusted Lengths (S)'!$T$16:$Y$207,(MATCH(1,('(I-1) General'!$H$20='(BCBC) Unadjusted Lengths (S)'!$G$18:$G$206)*($L$10='(BCBC) Unadjusted Lengths (S)'!$H$16:$H$207)*($S$14='(BCBC) Unadjusted Lengths (S)'!$I$16:$I$207),0)),(MATCH($J100,'(BCBC) Unadjusted Lengths (S)'!$T$15:$Y$15,0)))</f>
        <v>#N/A</v>
      </c>
      <c r="T100" s="207"/>
      <c r="U100" s="425" t="str">
        <f t="array" ref="U100">INDEX('(BCBC) Unadjusted Lengths (W)'!$S$15:$X$32,(MATCH(1,('(I-1) General'!$H$18='(BCBC) Unadjusted Lengths (W)'!$G$15:$G$32)*($L$10='(BCBC) Unadjusted Lengths (W)'!$H$15:$H$32),0)),(MATCH($J100,'(BCBC) Unadjusted Lengths (W)'!$S$14:$X$14,0)))</f>
        <v>#N/A</v>
      </c>
      <c r="V100" s="425" t="str">
        <f t="array" ref="V100">INDEX(L100:S100, MATCH(I100, $L$14:$S$14, 1)) +
((I100 - INDEX($L$14:$S$14, MATCH(I100, $L$14:$S$14, 1))) /
 (INDEX($L$14:$S$14, MATCH(I100, $L$14:$S$14, 1) + 1) - INDEX($L$14:$S$14, MATCH(I100, $L$14:$S$14, 1)))) *
(INDEX(L100:S100, MATCH(I100, $L$14:$S$14, 1) + 1) - INDEX(L100:S100, MATCH(I100, $L$14:$S$14, 1)))</f>
        <v>#N/A</v>
      </c>
      <c r="W100" s="7"/>
    </row>
    <row r="101" ht="18.75" hidden="1" customHeight="1">
      <c r="A101" s="7"/>
      <c r="B101" s="162"/>
      <c r="C101" s="7"/>
      <c r="D101" s="268" t="str">
        <f>'(I-3) Design &amp; Feedback'!D109</f>
        <v>Not Required</v>
      </c>
      <c r="E101" s="162"/>
      <c r="F101" s="7"/>
      <c r="G101" s="546" t="str">
        <f>'(I-3) Design &amp; Feedback'!G109</f>
        <v>B/CS</v>
      </c>
      <c r="H101" s="434" t="str">
        <f>'(I-3) Design &amp; Feedback'!H109</f>
        <v/>
      </c>
      <c r="I101" s="423" t="str">
        <f>IF(D101='(T) General Tables'!$A$14,'(I-1) General'!$H$64,"-")</f>
        <v>-</v>
      </c>
      <c r="J101" s="434" t="str">
        <f>'(I-3) Design &amp; Feedback'!K109</f>
        <v/>
      </c>
      <c r="K101" s="207"/>
      <c r="L101" s="429" t="str">
        <f t="array" ref="L101">INDEX('(BCBC) Unadjusted Lengths (S)'!$T$16:$Y$207,(MATCH(1,('(I-1) General'!$H$20='(BCBC) Unadjusted Lengths (S)'!$G$18:$G$206)*($L$10='(BCBC) Unadjusted Lengths (S)'!$H$16:$H$207)*($L$14='(BCBC) Unadjusted Lengths (S)'!$I$16:$I$207),0)),(MATCH($J101,'(BCBC) Unadjusted Lengths (S)'!$T$15:$Y$15,0)))</f>
        <v>#N/A</v>
      </c>
      <c r="M101" s="429" t="str">
        <f t="array" ref="M101">INDEX('(BCBC) Unadjusted Lengths (S)'!$T$16:$Y$207,(MATCH(1,('(I-1) General'!$H$20='(BCBC) Unadjusted Lengths (S)'!$G$18:$G$206)*($L$10='(BCBC) Unadjusted Lengths (S)'!$H$16:$H$207)*($M$14='(BCBC) Unadjusted Lengths (S)'!$I$16:$I$207),0)),(MATCH($J101,'(BCBC) Unadjusted Lengths (S)'!$T$15:$Y$15,0)))</f>
        <v>#N/A</v>
      </c>
      <c r="N101" s="429" t="str">
        <f t="array" ref="N101">INDEX('(BCBC) Unadjusted Lengths (S)'!$T$16:$Y$207,(MATCH(1,('(I-1) General'!$H$20='(BCBC) Unadjusted Lengths (S)'!$G$18:$G$206)*($L$10='(BCBC) Unadjusted Lengths (S)'!$H$16:$H$207)*($N$14='(BCBC) Unadjusted Lengths (S)'!$I$16:$I$207),0)),(MATCH($J101,'(BCBC) Unadjusted Lengths (S)'!$T$15:$Y$15,0)))</f>
        <v>#N/A</v>
      </c>
      <c r="O101" s="429" t="str">
        <f t="array" ref="O101">INDEX('(BCBC) Unadjusted Lengths (S)'!$T$16:$Y$207,(MATCH(1,('(I-1) General'!$H$20='(BCBC) Unadjusted Lengths (S)'!$G$18:$G$206)*($L$10='(BCBC) Unadjusted Lengths (S)'!$H$16:$H$207)*($O$14='(BCBC) Unadjusted Lengths (S)'!$I$16:$I$207),0)),(MATCH($J101,'(BCBC) Unadjusted Lengths (S)'!$T$15:$Y$15,0)))</f>
        <v>#N/A</v>
      </c>
      <c r="P101" s="429" t="str">
        <f t="array" ref="P101">INDEX('(BCBC) Unadjusted Lengths (S)'!$T$16:$Y$207,(MATCH(1,('(I-1) General'!$H$20='(BCBC) Unadjusted Lengths (S)'!$G$18:$G$206)*($L$10='(BCBC) Unadjusted Lengths (S)'!$H$16:$H$207)*($P$14='(BCBC) Unadjusted Lengths (S)'!$I$16:$I$207),0)),(MATCH($J101,'(BCBC) Unadjusted Lengths (S)'!$T$15:$Y$15,0)))</f>
        <v>#N/A</v>
      </c>
      <c r="Q101" s="429" t="str">
        <f t="array" ref="Q101">INDEX('(BCBC) Unadjusted Lengths (S)'!$T$16:$Y$207,(MATCH(1,('(I-1) General'!$H$20='(BCBC) Unadjusted Lengths (S)'!$G$18:$G$206)*($L$10='(BCBC) Unadjusted Lengths (S)'!$H$16:$H$207)*($Q$14='(BCBC) Unadjusted Lengths (S)'!$I$16:$I$207),0)),(MATCH($J101,'(BCBC) Unadjusted Lengths (S)'!$T$15:$Y$15,0)))</f>
        <v>#N/A</v>
      </c>
      <c r="R101" s="429" t="str">
        <f t="array" ref="R101">INDEX('(BCBC) Unadjusted Lengths (S)'!$T$16:$Y$207,(MATCH(1,('(I-1) General'!$H$20='(BCBC) Unadjusted Lengths (S)'!$G$18:$G$206)*($L$10='(BCBC) Unadjusted Lengths (S)'!$H$16:$H$207)*($R$14='(BCBC) Unadjusted Lengths (S)'!$I$16:$I$207),0)),(MATCH($J101,'(BCBC) Unadjusted Lengths (S)'!$T$15:$Y$15,0)))</f>
        <v>#N/A</v>
      </c>
      <c r="S101" s="429" t="str">
        <f t="array" ref="S101">INDEX('(BCBC) Unadjusted Lengths (S)'!$T$16:$Y$207,(MATCH(1,('(I-1) General'!$H$20='(BCBC) Unadjusted Lengths (S)'!$G$18:$G$206)*($L$10='(BCBC) Unadjusted Lengths (S)'!$H$16:$H$207)*($S$14='(BCBC) Unadjusted Lengths (S)'!$I$16:$I$207),0)),(MATCH($J101,'(BCBC) Unadjusted Lengths (S)'!$T$15:$Y$15,0)))</f>
        <v>#N/A</v>
      </c>
      <c r="T101" s="207"/>
      <c r="U101" s="425" t="str">
        <f t="array" ref="U101">INDEX('(BCBC) Unadjusted Lengths (W)'!$S$15:$X$32,(MATCH(1,('(I-1) General'!$H$18='(BCBC) Unadjusted Lengths (W)'!$G$15:$G$32)*($L$10='(BCBC) Unadjusted Lengths (W)'!$H$15:$H$32),0)),(MATCH($J101,'(BCBC) Unadjusted Lengths (W)'!$S$14:$X$14,0)))</f>
        <v>#N/A</v>
      </c>
      <c r="V101" s="425" t="str">
        <f t="array" ref="V101">INDEX(L101:S101, MATCH(I101, $L$14:$S$14, 1)) +
((I101 - INDEX($L$14:$S$14, MATCH(I101, $L$14:$S$14, 1))) /
 (INDEX($L$14:$S$14, MATCH(I101, $L$14:$S$14, 1) + 1) - INDEX($L$14:$S$14, MATCH(I101, $L$14:$S$14, 1)))) *
(INDEX(L101:S101, MATCH(I101, $L$14:$S$14, 1) + 1) - INDEX(L101:S101, MATCH(I101, $L$14:$S$14, 1)))</f>
        <v>#N/A</v>
      </c>
      <c r="W101" s="7"/>
    </row>
    <row r="102" ht="18.75" hidden="1" customHeight="1">
      <c r="A102" s="7"/>
      <c r="B102" s="162"/>
      <c r="C102" s="7"/>
      <c r="D102" s="268" t="str">
        <f>'(I-3) Design &amp; Feedback'!D110</f>
        <v>Not Required</v>
      </c>
      <c r="E102" s="162"/>
      <c r="F102" s="7"/>
      <c r="G102" s="546" t="str">
        <f>'(I-3) Design &amp; Feedback'!G110</f>
        <v>B/CS</v>
      </c>
      <c r="H102" s="434" t="str">
        <f>'(I-3) Design &amp; Feedback'!H110</f>
        <v/>
      </c>
      <c r="I102" s="423" t="str">
        <f>IF(D102='(T) General Tables'!$A$14,'(I-1) General'!$H$64,"-")</f>
        <v>-</v>
      </c>
      <c r="J102" s="434" t="str">
        <f>'(I-3) Design &amp; Feedback'!K110</f>
        <v/>
      </c>
      <c r="K102" s="207"/>
      <c r="L102" s="429" t="str">
        <f t="array" ref="L102">INDEX('(BCBC) Unadjusted Lengths (S)'!$T$16:$Y$207,(MATCH(1,('(I-1) General'!$H$20='(BCBC) Unadjusted Lengths (S)'!$G$18:$G$206)*($L$10='(BCBC) Unadjusted Lengths (S)'!$H$16:$H$207)*($L$14='(BCBC) Unadjusted Lengths (S)'!$I$16:$I$207),0)),(MATCH($J102,'(BCBC) Unadjusted Lengths (S)'!$T$15:$Y$15,0)))</f>
        <v>#N/A</v>
      </c>
      <c r="M102" s="429" t="str">
        <f t="array" ref="M102">INDEX('(BCBC) Unadjusted Lengths (S)'!$T$16:$Y$207,(MATCH(1,('(I-1) General'!$H$20='(BCBC) Unadjusted Lengths (S)'!$G$18:$G$206)*($L$10='(BCBC) Unadjusted Lengths (S)'!$H$16:$H$207)*($M$14='(BCBC) Unadjusted Lengths (S)'!$I$16:$I$207),0)),(MATCH($J102,'(BCBC) Unadjusted Lengths (S)'!$T$15:$Y$15,0)))</f>
        <v>#N/A</v>
      </c>
      <c r="N102" s="429" t="str">
        <f t="array" ref="N102">INDEX('(BCBC) Unadjusted Lengths (S)'!$T$16:$Y$207,(MATCH(1,('(I-1) General'!$H$20='(BCBC) Unadjusted Lengths (S)'!$G$18:$G$206)*($L$10='(BCBC) Unadjusted Lengths (S)'!$H$16:$H$207)*($N$14='(BCBC) Unadjusted Lengths (S)'!$I$16:$I$207),0)),(MATCH($J102,'(BCBC) Unadjusted Lengths (S)'!$T$15:$Y$15,0)))</f>
        <v>#N/A</v>
      </c>
      <c r="O102" s="429" t="str">
        <f t="array" ref="O102">INDEX('(BCBC) Unadjusted Lengths (S)'!$T$16:$Y$207,(MATCH(1,('(I-1) General'!$H$20='(BCBC) Unadjusted Lengths (S)'!$G$18:$G$206)*($L$10='(BCBC) Unadjusted Lengths (S)'!$H$16:$H$207)*($O$14='(BCBC) Unadjusted Lengths (S)'!$I$16:$I$207),0)),(MATCH($J102,'(BCBC) Unadjusted Lengths (S)'!$T$15:$Y$15,0)))</f>
        <v>#N/A</v>
      </c>
      <c r="P102" s="429" t="str">
        <f t="array" ref="P102">INDEX('(BCBC) Unadjusted Lengths (S)'!$T$16:$Y$207,(MATCH(1,('(I-1) General'!$H$20='(BCBC) Unadjusted Lengths (S)'!$G$18:$G$206)*($L$10='(BCBC) Unadjusted Lengths (S)'!$H$16:$H$207)*($P$14='(BCBC) Unadjusted Lengths (S)'!$I$16:$I$207),0)),(MATCH($J102,'(BCBC) Unadjusted Lengths (S)'!$T$15:$Y$15,0)))</f>
        <v>#N/A</v>
      </c>
      <c r="Q102" s="429" t="str">
        <f t="array" ref="Q102">INDEX('(BCBC) Unadjusted Lengths (S)'!$T$16:$Y$207,(MATCH(1,('(I-1) General'!$H$20='(BCBC) Unadjusted Lengths (S)'!$G$18:$G$206)*($L$10='(BCBC) Unadjusted Lengths (S)'!$H$16:$H$207)*($Q$14='(BCBC) Unadjusted Lengths (S)'!$I$16:$I$207),0)),(MATCH($J102,'(BCBC) Unadjusted Lengths (S)'!$T$15:$Y$15,0)))</f>
        <v>#N/A</v>
      </c>
      <c r="R102" s="429" t="str">
        <f t="array" ref="R102">INDEX('(BCBC) Unadjusted Lengths (S)'!$T$16:$Y$207,(MATCH(1,('(I-1) General'!$H$20='(BCBC) Unadjusted Lengths (S)'!$G$18:$G$206)*($L$10='(BCBC) Unadjusted Lengths (S)'!$H$16:$H$207)*($R$14='(BCBC) Unadjusted Lengths (S)'!$I$16:$I$207),0)),(MATCH($J102,'(BCBC) Unadjusted Lengths (S)'!$T$15:$Y$15,0)))</f>
        <v>#N/A</v>
      </c>
      <c r="S102" s="429" t="str">
        <f t="array" ref="S102">INDEX('(BCBC) Unadjusted Lengths (S)'!$T$16:$Y$207,(MATCH(1,('(I-1) General'!$H$20='(BCBC) Unadjusted Lengths (S)'!$G$18:$G$206)*($L$10='(BCBC) Unadjusted Lengths (S)'!$H$16:$H$207)*($S$14='(BCBC) Unadjusted Lengths (S)'!$I$16:$I$207),0)),(MATCH($J102,'(BCBC) Unadjusted Lengths (S)'!$T$15:$Y$15,0)))</f>
        <v>#N/A</v>
      </c>
      <c r="T102" s="207"/>
      <c r="U102" s="425" t="str">
        <f t="array" ref="U102">INDEX('(BCBC) Unadjusted Lengths (W)'!$S$15:$X$32,(MATCH(1,('(I-1) General'!$H$18='(BCBC) Unadjusted Lengths (W)'!$G$15:$G$32)*($L$10='(BCBC) Unadjusted Lengths (W)'!$H$15:$H$32),0)),(MATCH($J102,'(BCBC) Unadjusted Lengths (W)'!$S$14:$X$14,0)))</f>
        <v>#N/A</v>
      </c>
      <c r="V102" s="425" t="str">
        <f t="array" ref="V102">INDEX(L102:S102, MATCH(I102, $L$14:$S$14, 1)) +
((I102 - INDEX($L$14:$S$14, MATCH(I102, $L$14:$S$14, 1))) /
 (INDEX($L$14:$S$14, MATCH(I102, $L$14:$S$14, 1) + 1) - INDEX($L$14:$S$14, MATCH(I102, $L$14:$S$14, 1)))) *
(INDEX(L102:S102, MATCH(I102, $L$14:$S$14, 1) + 1) - INDEX(L102:S102, MATCH(I102, $L$14:$S$14, 1)))</f>
        <v>#N/A</v>
      </c>
      <c r="W102" s="7"/>
    </row>
    <row r="103" ht="18.75" hidden="1" customHeight="1">
      <c r="A103" s="7"/>
      <c r="B103" s="162"/>
      <c r="C103" s="7"/>
      <c r="D103" s="268" t="str">
        <f>'(I-3) Design &amp; Feedback'!D111</f>
        <v>Not Required</v>
      </c>
      <c r="E103" s="162"/>
      <c r="F103" s="7"/>
      <c r="G103" s="546" t="str">
        <f>'(I-3) Design &amp; Feedback'!G111</f>
        <v>B/CS</v>
      </c>
      <c r="H103" s="434" t="str">
        <f>'(I-3) Design &amp; Feedback'!H111</f>
        <v/>
      </c>
      <c r="I103" s="423" t="str">
        <f>IF(D103='(T) General Tables'!$A$14,'(I-1) General'!$H$64,"-")</f>
        <v>-</v>
      </c>
      <c r="J103" s="434" t="str">
        <f>'(I-3) Design &amp; Feedback'!K111</f>
        <v/>
      </c>
      <c r="K103" s="207"/>
      <c r="L103" s="429" t="str">
        <f t="array" ref="L103">INDEX('(BCBC) Unadjusted Lengths (S)'!$T$16:$Y$207,(MATCH(1,('(I-1) General'!$H$20='(BCBC) Unadjusted Lengths (S)'!$G$18:$G$206)*($L$10='(BCBC) Unadjusted Lengths (S)'!$H$16:$H$207)*($L$14='(BCBC) Unadjusted Lengths (S)'!$I$16:$I$207),0)),(MATCH($J103,'(BCBC) Unadjusted Lengths (S)'!$T$15:$Y$15,0)))</f>
        <v>#N/A</v>
      </c>
      <c r="M103" s="429" t="str">
        <f t="array" ref="M103">INDEX('(BCBC) Unadjusted Lengths (S)'!$T$16:$Y$207,(MATCH(1,('(I-1) General'!$H$20='(BCBC) Unadjusted Lengths (S)'!$G$18:$G$206)*($L$10='(BCBC) Unadjusted Lengths (S)'!$H$16:$H$207)*($M$14='(BCBC) Unadjusted Lengths (S)'!$I$16:$I$207),0)),(MATCH($J103,'(BCBC) Unadjusted Lengths (S)'!$T$15:$Y$15,0)))</f>
        <v>#N/A</v>
      </c>
      <c r="N103" s="429" t="str">
        <f t="array" ref="N103">INDEX('(BCBC) Unadjusted Lengths (S)'!$T$16:$Y$207,(MATCH(1,('(I-1) General'!$H$20='(BCBC) Unadjusted Lengths (S)'!$G$18:$G$206)*($L$10='(BCBC) Unadjusted Lengths (S)'!$H$16:$H$207)*($N$14='(BCBC) Unadjusted Lengths (S)'!$I$16:$I$207),0)),(MATCH($J103,'(BCBC) Unadjusted Lengths (S)'!$T$15:$Y$15,0)))</f>
        <v>#N/A</v>
      </c>
      <c r="O103" s="429" t="str">
        <f t="array" ref="O103">INDEX('(BCBC) Unadjusted Lengths (S)'!$T$16:$Y$207,(MATCH(1,('(I-1) General'!$H$20='(BCBC) Unadjusted Lengths (S)'!$G$18:$G$206)*($L$10='(BCBC) Unadjusted Lengths (S)'!$H$16:$H$207)*($O$14='(BCBC) Unadjusted Lengths (S)'!$I$16:$I$207),0)),(MATCH($J103,'(BCBC) Unadjusted Lengths (S)'!$T$15:$Y$15,0)))</f>
        <v>#N/A</v>
      </c>
      <c r="P103" s="429" t="str">
        <f t="array" ref="P103">INDEX('(BCBC) Unadjusted Lengths (S)'!$T$16:$Y$207,(MATCH(1,('(I-1) General'!$H$20='(BCBC) Unadjusted Lengths (S)'!$G$18:$G$206)*($L$10='(BCBC) Unadjusted Lengths (S)'!$H$16:$H$207)*($P$14='(BCBC) Unadjusted Lengths (S)'!$I$16:$I$207),0)),(MATCH($J103,'(BCBC) Unadjusted Lengths (S)'!$T$15:$Y$15,0)))</f>
        <v>#N/A</v>
      </c>
      <c r="Q103" s="429" t="str">
        <f t="array" ref="Q103">INDEX('(BCBC) Unadjusted Lengths (S)'!$T$16:$Y$207,(MATCH(1,('(I-1) General'!$H$20='(BCBC) Unadjusted Lengths (S)'!$G$18:$G$206)*($L$10='(BCBC) Unadjusted Lengths (S)'!$H$16:$H$207)*($Q$14='(BCBC) Unadjusted Lengths (S)'!$I$16:$I$207),0)),(MATCH($J103,'(BCBC) Unadjusted Lengths (S)'!$T$15:$Y$15,0)))</f>
        <v>#N/A</v>
      </c>
      <c r="R103" s="429" t="str">
        <f t="array" ref="R103">INDEX('(BCBC) Unadjusted Lengths (S)'!$T$16:$Y$207,(MATCH(1,('(I-1) General'!$H$20='(BCBC) Unadjusted Lengths (S)'!$G$18:$G$206)*($L$10='(BCBC) Unadjusted Lengths (S)'!$H$16:$H$207)*($R$14='(BCBC) Unadjusted Lengths (S)'!$I$16:$I$207),0)),(MATCH($J103,'(BCBC) Unadjusted Lengths (S)'!$T$15:$Y$15,0)))</f>
        <v>#N/A</v>
      </c>
      <c r="S103" s="429" t="str">
        <f t="array" ref="S103">INDEX('(BCBC) Unadjusted Lengths (S)'!$T$16:$Y$207,(MATCH(1,('(I-1) General'!$H$20='(BCBC) Unadjusted Lengths (S)'!$G$18:$G$206)*($L$10='(BCBC) Unadjusted Lengths (S)'!$H$16:$H$207)*($S$14='(BCBC) Unadjusted Lengths (S)'!$I$16:$I$207),0)),(MATCH($J103,'(BCBC) Unadjusted Lengths (S)'!$T$15:$Y$15,0)))</f>
        <v>#N/A</v>
      </c>
      <c r="T103" s="207"/>
      <c r="U103" s="425" t="str">
        <f t="array" ref="U103">INDEX('(BCBC) Unadjusted Lengths (W)'!$S$15:$X$32,(MATCH(1,('(I-1) General'!$H$18='(BCBC) Unadjusted Lengths (W)'!$G$15:$G$32)*($L$10='(BCBC) Unadjusted Lengths (W)'!$H$15:$H$32),0)),(MATCH($J103,'(BCBC) Unadjusted Lengths (W)'!$S$14:$X$14,0)))</f>
        <v>#N/A</v>
      </c>
      <c r="V103" s="425" t="str">
        <f t="array" ref="V103">INDEX(L103:S103, MATCH(I103, $L$14:$S$14, 1)) +
((I103 - INDEX($L$14:$S$14, MATCH(I103, $L$14:$S$14, 1))) /
 (INDEX($L$14:$S$14, MATCH(I103, $L$14:$S$14, 1) + 1) - INDEX($L$14:$S$14, MATCH(I103, $L$14:$S$14, 1)))) *
(INDEX(L103:S103, MATCH(I103, $L$14:$S$14, 1) + 1) - INDEX(L103:S103, MATCH(I103, $L$14:$S$14, 1)))</f>
        <v>#N/A</v>
      </c>
      <c r="W103" s="7"/>
    </row>
    <row r="104" ht="18.75" hidden="1" customHeight="1">
      <c r="A104" s="7"/>
      <c r="B104" s="162"/>
      <c r="C104" s="7"/>
      <c r="D104" s="268" t="str">
        <f>'(I-3) Design &amp; Feedback'!D112</f>
        <v>Not Required</v>
      </c>
      <c r="E104" s="162"/>
      <c r="F104" s="7"/>
      <c r="G104" s="546" t="str">
        <f>'(I-3) Design &amp; Feedback'!G112</f>
        <v>B/CS</v>
      </c>
      <c r="H104" s="434" t="str">
        <f>'(I-3) Design &amp; Feedback'!H112</f>
        <v/>
      </c>
      <c r="I104" s="423" t="str">
        <f>IF(D104='(T) General Tables'!$A$14,'(I-1) General'!$H$64,"-")</f>
        <v>-</v>
      </c>
      <c r="J104" s="434" t="str">
        <f>'(I-3) Design &amp; Feedback'!K112</f>
        <v/>
      </c>
      <c r="K104" s="207"/>
      <c r="L104" s="429" t="str">
        <f t="array" ref="L104">INDEX('(BCBC) Unadjusted Lengths (S)'!$T$16:$Y$207,(MATCH(1,('(I-1) General'!$H$20='(BCBC) Unadjusted Lengths (S)'!$G$18:$G$206)*($L$10='(BCBC) Unadjusted Lengths (S)'!$H$16:$H$207)*($L$14='(BCBC) Unadjusted Lengths (S)'!$I$16:$I$207),0)),(MATCH($J104,'(BCBC) Unadjusted Lengths (S)'!$T$15:$Y$15,0)))</f>
        <v>#N/A</v>
      </c>
      <c r="M104" s="429" t="str">
        <f t="array" ref="M104">INDEX('(BCBC) Unadjusted Lengths (S)'!$T$16:$Y$207,(MATCH(1,('(I-1) General'!$H$20='(BCBC) Unadjusted Lengths (S)'!$G$18:$G$206)*($L$10='(BCBC) Unadjusted Lengths (S)'!$H$16:$H$207)*($M$14='(BCBC) Unadjusted Lengths (S)'!$I$16:$I$207),0)),(MATCH($J104,'(BCBC) Unadjusted Lengths (S)'!$T$15:$Y$15,0)))</f>
        <v>#N/A</v>
      </c>
      <c r="N104" s="429" t="str">
        <f t="array" ref="N104">INDEX('(BCBC) Unadjusted Lengths (S)'!$T$16:$Y$207,(MATCH(1,('(I-1) General'!$H$20='(BCBC) Unadjusted Lengths (S)'!$G$18:$G$206)*($L$10='(BCBC) Unadjusted Lengths (S)'!$H$16:$H$207)*($N$14='(BCBC) Unadjusted Lengths (S)'!$I$16:$I$207),0)),(MATCH($J104,'(BCBC) Unadjusted Lengths (S)'!$T$15:$Y$15,0)))</f>
        <v>#N/A</v>
      </c>
      <c r="O104" s="429" t="str">
        <f t="array" ref="O104">INDEX('(BCBC) Unadjusted Lengths (S)'!$T$16:$Y$207,(MATCH(1,('(I-1) General'!$H$20='(BCBC) Unadjusted Lengths (S)'!$G$18:$G$206)*($L$10='(BCBC) Unadjusted Lengths (S)'!$H$16:$H$207)*($O$14='(BCBC) Unadjusted Lengths (S)'!$I$16:$I$207),0)),(MATCH($J104,'(BCBC) Unadjusted Lengths (S)'!$T$15:$Y$15,0)))</f>
        <v>#N/A</v>
      </c>
      <c r="P104" s="429" t="str">
        <f t="array" ref="P104">INDEX('(BCBC) Unadjusted Lengths (S)'!$T$16:$Y$207,(MATCH(1,('(I-1) General'!$H$20='(BCBC) Unadjusted Lengths (S)'!$G$18:$G$206)*($L$10='(BCBC) Unadjusted Lengths (S)'!$H$16:$H$207)*($P$14='(BCBC) Unadjusted Lengths (S)'!$I$16:$I$207),0)),(MATCH($J104,'(BCBC) Unadjusted Lengths (S)'!$T$15:$Y$15,0)))</f>
        <v>#N/A</v>
      </c>
      <c r="Q104" s="429" t="str">
        <f t="array" ref="Q104">INDEX('(BCBC) Unadjusted Lengths (S)'!$T$16:$Y$207,(MATCH(1,('(I-1) General'!$H$20='(BCBC) Unadjusted Lengths (S)'!$G$18:$G$206)*($L$10='(BCBC) Unadjusted Lengths (S)'!$H$16:$H$207)*($Q$14='(BCBC) Unadjusted Lengths (S)'!$I$16:$I$207),0)),(MATCH($J104,'(BCBC) Unadjusted Lengths (S)'!$T$15:$Y$15,0)))</f>
        <v>#N/A</v>
      </c>
      <c r="R104" s="429" t="str">
        <f t="array" ref="R104">INDEX('(BCBC) Unadjusted Lengths (S)'!$T$16:$Y$207,(MATCH(1,('(I-1) General'!$H$20='(BCBC) Unadjusted Lengths (S)'!$G$18:$G$206)*($L$10='(BCBC) Unadjusted Lengths (S)'!$H$16:$H$207)*($R$14='(BCBC) Unadjusted Lengths (S)'!$I$16:$I$207),0)),(MATCH($J104,'(BCBC) Unadjusted Lengths (S)'!$T$15:$Y$15,0)))</f>
        <v>#N/A</v>
      </c>
      <c r="S104" s="429" t="str">
        <f t="array" ref="S104">INDEX('(BCBC) Unadjusted Lengths (S)'!$T$16:$Y$207,(MATCH(1,('(I-1) General'!$H$20='(BCBC) Unadjusted Lengths (S)'!$G$18:$G$206)*($L$10='(BCBC) Unadjusted Lengths (S)'!$H$16:$H$207)*($S$14='(BCBC) Unadjusted Lengths (S)'!$I$16:$I$207),0)),(MATCH($J104,'(BCBC) Unadjusted Lengths (S)'!$T$15:$Y$15,0)))</f>
        <v>#N/A</v>
      </c>
      <c r="T104" s="207"/>
      <c r="U104" s="425" t="str">
        <f t="array" ref="U104">INDEX('(BCBC) Unadjusted Lengths (W)'!$S$15:$X$32,(MATCH(1,('(I-1) General'!$H$18='(BCBC) Unadjusted Lengths (W)'!$G$15:$G$32)*($L$10='(BCBC) Unadjusted Lengths (W)'!$H$15:$H$32),0)),(MATCH($J104,'(BCBC) Unadjusted Lengths (W)'!$S$14:$X$14,0)))</f>
        <v>#N/A</v>
      </c>
      <c r="V104" s="425" t="str">
        <f t="array" ref="V104">INDEX(L104:S104, MATCH(I104, $L$14:$S$14, 1)) +
((I104 - INDEX($L$14:$S$14, MATCH(I104, $L$14:$S$14, 1))) /
 (INDEX($L$14:$S$14, MATCH(I104, $L$14:$S$14, 1) + 1) - INDEX($L$14:$S$14, MATCH(I104, $L$14:$S$14, 1)))) *
(INDEX(L104:S104, MATCH(I104, $L$14:$S$14, 1) + 1) - INDEX(L104:S104, MATCH(I104, $L$14:$S$14, 1)))</f>
        <v>#N/A</v>
      </c>
      <c r="W104" s="7"/>
    </row>
    <row r="105" ht="18.75" hidden="1" customHeight="1">
      <c r="A105" s="7"/>
      <c r="B105" s="162"/>
      <c r="C105" s="7"/>
      <c r="D105" s="268" t="str">
        <f>'(I-3) Design &amp; Feedback'!D113</f>
        <v>Not Required</v>
      </c>
      <c r="E105" s="162"/>
      <c r="F105" s="7"/>
      <c r="G105" s="548" t="str">
        <f>'(I-3) Design &amp; Feedback'!G113</f>
        <v>B/CS</v>
      </c>
      <c r="H105" s="462" t="str">
        <f>'(I-3) Design &amp; Feedback'!H113</f>
        <v/>
      </c>
      <c r="I105" s="438" t="str">
        <f>IF(D105='(T) General Tables'!$A$14,'(I-1) General'!$H$66,"-")</f>
        <v>-</v>
      </c>
      <c r="J105" s="462" t="str">
        <f>'(I-3) Design &amp; Feedback'!K113</f>
        <v/>
      </c>
      <c r="K105" s="207"/>
      <c r="L105" s="429" t="str">
        <f t="array" ref="L105">INDEX('(BCBC) Unadjusted Lengths (S)'!$T$16:$Y$207,(MATCH(1,('(I-1) General'!$H$20='(BCBC) Unadjusted Lengths (S)'!$G$18:$G$206)*($L$10='(BCBC) Unadjusted Lengths (S)'!$H$16:$H$207)*($L$14='(BCBC) Unadjusted Lengths (S)'!$I$16:$I$207),0)),(MATCH($J105,'(BCBC) Unadjusted Lengths (S)'!$T$15:$Y$15,0)))</f>
        <v>#N/A</v>
      </c>
      <c r="M105" s="429" t="str">
        <f t="array" ref="M105">INDEX('(BCBC) Unadjusted Lengths (S)'!$T$16:$Y$207,(MATCH(1,('(I-1) General'!$H$20='(BCBC) Unadjusted Lengths (S)'!$G$18:$G$206)*($L$10='(BCBC) Unadjusted Lengths (S)'!$H$16:$H$207)*($M$14='(BCBC) Unadjusted Lengths (S)'!$I$16:$I$207),0)),(MATCH($J105,'(BCBC) Unadjusted Lengths (S)'!$T$15:$Y$15,0)))</f>
        <v>#N/A</v>
      </c>
      <c r="N105" s="429" t="str">
        <f t="array" ref="N105">INDEX('(BCBC) Unadjusted Lengths (S)'!$T$16:$Y$207,(MATCH(1,('(I-1) General'!$H$20='(BCBC) Unadjusted Lengths (S)'!$G$18:$G$206)*($L$10='(BCBC) Unadjusted Lengths (S)'!$H$16:$H$207)*($N$14='(BCBC) Unadjusted Lengths (S)'!$I$16:$I$207),0)),(MATCH($J105,'(BCBC) Unadjusted Lengths (S)'!$T$15:$Y$15,0)))</f>
        <v>#N/A</v>
      </c>
      <c r="O105" s="429" t="str">
        <f t="array" ref="O105">INDEX('(BCBC) Unadjusted Lengths (S)'!$T$16:$Y$207,(MATCH(1,('(I-1) General'!$H$20='(BCBC) Unadjusted Lengths (S)'!$G$18:$G$206)*($L$10='(BCBC) Unadjusted Lengths (S)'!$H$16:$H$207)*($O$14='(BCBC) Unadjusted Lengths (S)'!$I$16:$I$207),0)),(MATCH($J105,'(BCBC) Unadjusted Lengths (S)'!$T$15:$Y$15,0)))</f>
        <v>#N/A</v>
      </c>
      <c r="P105" s="429" t="str">
        <f t="array" ref="P105">INDEX('(BCBC) Unadjusted Lengths (S)'!$T$16:$Y$207,(MATCH(1,('(I-1) General'!$H$20='(BCBC) Unadjusted Lengths (S)'!$G$18:$G$206)*($L$10='(BCBC) Unadjusted Lengths (S)'!$H$16:$H$207)*($P$14='(BCBC) Unadjusted Lengths (S)'!$I$16:$I$207),0)),(MATCH($J105,'(BCBC) Unadjusted Lengths (S)'!$T$15:$Y$15,0)))</f>
        <v>#N/A</v>
      </c>
      <c r="Q105" s="429" t="str">
        <f t="array" ref="Q105">INDEX('(BCBC) Unadjusted Lengths (S)'!$T$16:$Y$207,(MATCH(1,('(I-1) General'!$H$20='(BCBC) Unadjusted Lengths (S)'!$G$18:$G$206)*($L$10='(BCBC) Unadjusted Lengths (S)'!$H$16:$H$207)*($Q$14='(BCBC) Unadjusted Lengths (S)'!$I$16:$I$207),0)),(MATCH($J105,'(BCBC) Unadjusted Lengths (S)'!$T$15:$Y$15,0)))</f>
        <v>#N/A</v>
      </c>
      <c r="R105" s="429" t="str">
        <f t="array" ref="R105">INDEX('(BCBC) Unadjusted Lengths (S)'!$T$16:$Y$207,(MATCH(1,('(I-1) General'!$H$20='(BCBC) Unadjusted Lengths (S)'!$G$18:$G$206)*($L$10='(BCBC) Unadjusted Lengths (S)'!$H$16:$H$207)*($R$14='(BCBC) Unadjusted Lengths (S)'!$I$16:$I$207),0)),(MATCH($J105,'(BCBC) Unadjusted Lengths (S)'!$T$15:$Y$15,0)))</f>
        <v>#N/A</v>
      </c>
      <c r="S105" s="429" t="str">
        <f t="array" ref="S105">INDEX('(BCBC) Unadjusted Lengths (S)'!$T$16:$Y$207,(MATCH(1,('(I-1) General'!$H$20='(BCBC) Unadjusted Lengths (S)'!$G$18:$G$206)*($L$10='(BCBC) Unadjusted Lengths (S)'!$H$16:$H$207)*($S$14='(BCBC) Unadjusted Lengths (S)'!$I$16:$I$207),0)),(MATCH($J105,'(BCBC) Unadjusted Lengths (S)'!$T$15:$Y$15,0)))</f>
        <v>#N/A</v>
      </c>
      <c r="T105" s="207"/>
      <c r="U105" s="425" t="str">
        <f t="array" ref="U105">INDEX('(BCBC) Unadjusted Lengths (W)'!$S$15:$X$32,(MATCH(1,('(I-1) General'!$H$18='(BCBC) Unadjusted Lengths (W)'!$G$15:$G$32)*($L$10='(BCBC) Unadjusted Lengths (W)'!$H$15:$H$32),0)),(MATCH($J105,'(BCBC) Unadjusted Lengths (W)'!$S$14:$X$14,0)))</f>
        <v>#N/A</v>
      </c>
      <c r="V105" s="425" t="str">
        <f t="array" ref="V105">INDEX(L105:S105, MATCH(I105, $L$14:$S$14, 1)) +
((I105 - INDEX($L$14:$S$14, MATCH(I105, $L$14:$S$14, 1))) /
 (INDEX($L$14:$S$14, MATCH(I105, $L$14:$S$14, 1) + 1) - INDEX($L$14:$S$14, MATCH(I105, $L$14:$S$14, 1)))) *
(INDEX(L105:S105, MATCH(I105, $L$14:$S$14, 1) + 1) - INDEX(L105:S105, MATCH(I105, $L$14:$S$14, 1)))</f>
        <v>#N/A</v>
      </c>
      <c r="W105" s="7"/>
    </row>
    <row r="106" ht="18.75" hidden="1" customHeight="1">
      <c r="A106" s="7"/>
      <c r="B106" s="162"/>
      <c r="C106" s="7"/>
      <c r="D106" s="268" t="str">
        <f>'(I-3) Design &amp; Feedback'!D114</f>
        <v>Not Required</v>
      </c>
      <c r="E106" s="162"/>
      <c r="F106" s="7"/>
      <c r="G106" s="548" t="str">
        <f>'(I-3) Design &amp; Feedback'!G114</f>
        <v>B/CS</v>
      </c>
      <c r="H106" s="462" t="str">
        <f>'(I-3) Design &amp; Feedback'!H114</f>
        <v/>
      </c>
      <c r="I106" s="438" t="str">
        <f>IF(D106='(T) General Tables'!$A$14,'(I-1) General'!$H$66,"-")</f>
        <v>-</v>
      </c>
      <c r="J106" s="462" t="str">
        <f>'(I-3) Design &amp; Feedback'!K114</f>
        <v/>
      </c>
      <c r="K106" s="207"/>
      <c r="L106" s="429" t="str">
        <f t="array" ref="L106">INDEX('(BCBC) Unadjusted Lengths (S)'!$T$16:$Y$207,(MATCH(1,('(I-1) General'!$H$20='(BCBC) Unadjusted Lengths (S)'!$G$18:$G$206)*($L$10='(BCBC) Unadjusted Lengths (S)'!$H$16:$H$207)*($L$14='(BCBC) Unadjusted Lengths (S)'!$I$16:$I$207),0)),(MATCH($J106,'(BCBC) Unadjusted Lengths (S)'!$T$15:$Y$15,0)))</f>
        <v>#N/A</v>
      </c>
      <c r="M106" s="429" t="str">
        <f t="array" ref="M106">INDEX('(BCBC) Unadjusted Lengths (S)'!$T$16:$Y$207,(MATCH(1,('(I-1) General'!$H$20='(BCBC) Unadjusted Lengths (S)'!$G$18:$G$206)*($L$10='(BCBC) Unadjusted Lengths (S)'!$H$16:$H$207)*($M$14='(BCBC) Unadjusted Lengths (S)'!$I$16:$I$207),0)),(MATCH($J106,'(BCBC) Unadjusted Lengths (S)'!$T$15:$Y$15,0)))</f>
        <v>#N/A</v>
      </c>
      <c r="N106" s="429" t="str">
        <f t="array" ref="N106">INDEX('(BCBC) Unadjusted Lengths (S)'!$T$16:$Y$207,(MATCH(1,('(I-1) General'!$H$20='(BCBC) Unadjusted Lengths (S)'!$G$18:$G$206)*($L$10='(BCBC) Unadjusted Lengths (S)'!$H$16:$H$207)*($N$14='(BCBC) Unadjusted Lengths (S)'!$I$16:$I$207),0)),(MATCH($J106,'(BCBC) Unadjusted Lengths (S)'!$T$15:$Y$15,0)))</f>
        <v>#N/A</v>
      </c>
      <c r="O106" s="429" t="str">
        <f t="array" ref="O106">INDEX('(BCBC) Unadjusted Lengths (S)'!$T$16:$Y$207,(MATCH(1,('(I-1) General'!$H$20='(BCBC) Unadjusted Lengths (S)'!$G$18:$G$206)*($L$10='(BCBC) Unadjusted Lengths (S)'!$H$16:$H$207)*($O$14='(BCBC) Unadjusted Lengths (S)'!$I$16:$I$207),0)),(MATCH($J106,'(BCBC) Unadjusted Lengths (S)'!$T$15:$Y$15,0)))</f>
        <v>#N/A</v>
      </c>
      <c r="P106" s="429" t="str">
        <f t="array" ref="P106">INDEX('(BCBC) Unadjusted Lengths (S)'!$T$16:$Y$207,(MATCH(1,('(I-1) General'!$H$20='(BCBC) Unadjusted Lengths (S)'!$G$18:$G$206)*($L$10='(BCBC) Unadjusted Lengths (S)'!$H$16:$H$207)*($P$14='(BCBC) Unadjusted Lengths (S)'!$I$16:$I$207),0)),(MATCH($J106,'(BCBC) Unadjusted Lengths (S)'!$T$15:$Y$15,0)))</f>
        <v>#N/A</v>
      </c>
      <c r="Q106" s="429" t="str">
        <f t="array" ref="Q106">INDEX('(BCBC) Unadjusted Lengths (S)'!$T$16:$Y$207,(MATCH(1,('(I-1) General'!$H$20='(BCBC) Unadjusted Lengths (S)'!$G$18:$G$206)*($L$10='(BCBC) Unadjusted Lengths (S)'!$H$16:$H$207)*($Q$14='(BCBC) Unadjusted Lengths (S)'!$I$16:$I$207),0)),(MATCH($J106,'(BCBC) Unadjusted Lengths (S)'!$T$15:$Y$15,0)))</f>
        <v>#N/A</v>
      </c>
      <c r="R106" s="429" t="str">
        <f t="array" ref="R106">INDEX('(BCBC) Unadjusted Lengths (S)'!$T$16:$Y$207,(MATCH(1,('(I-1) General'!$H$20='(BCBC) Unadjusted Lengths (S)'!$G$18:$G$206)*($L$10='(BCBC) Unadjusted Lengths (S)'!$H$16:$H$207)*($R$14='(BCBC) Unadjusted Lengths (S)'!$I$16:$I$207),0)),(MATCH($J106,'(BCBC) Unadjusted Lengths (S)'!$T$15:$Y$15,0)))</f>
        <v>#N/A</v>
      </c>
      <c r="S106" s="429" t="str">
        <f t="array" ref="S106">INDEX('(BCBC) Unadjusted Lengths (S)'!$T$16:$Y$207,(MATCH(1,('(I-1) General'!$H$20='(BCBC) Unadjusted Lengths (S)'!$G$18:$G$206)*($L$10='(BCBC) Unadjusted Lengths (S)'!$H$16:$H$207)*($S$14='(BCBC) Unadjusted Lengths (S)'!$I$16:$I$207),0)),(MATCH($J106,'(BCBC) Unadjusted Lengths (S)'!$T$15:$Y$15,0)))</f>
        <v>#N/A</v>
      </c>
      <c r="T106" s="207"/>
      <c r="U106" s="425" t="str">
        <f t="array" ref="U106">INDEX('(BCBC) Unadjusted Lengths (W)'!$S$15:$X$32,(MATCH(1,('(I-1) General'!$H$18='(BCBC) Unadjusted Lengths (W)'!$G$15:$G$32)*($L$10='(BCBC) Unadjusted Lengths (W)'!$H$15:$H$32),0)),(MATCH($J106,'(BCBC) Unadjusted Lengths (W)'!$S$14:$X$14,0)))</f>
        <v>#N/A</v>
      </c>
      <c r="V106" s="425" t="str">
        <f t="array" ref="V106">INDEX(L106:S106, MATCH(I106, $L$14:$S$14, 1)) +
((I106 - INDEX($L$14:$S$14, MATCH(I106, $L$14:$S$14, 1))) /
 (INDEX($L$14:$S$14, MATCH(I106, $L$14:$S$14, 1) + 1) - INDEX($L$14:$S$14, MATCH(I106, $L$14:$S$14, 1)))) *
(INDEX(L106:S106, MATCH(I106, $L$14:$S$14, 1) + 1) - INDEX(L106:S106, MATCH(I106, $L$14:$S$14, 1)))</f>
        <v>#N/A</v>
      </c>
      <c r="W106" s="7"/>
    </row>
    <row r="107" ht="18.75" hidden="1" customHeight="1">
      <c r="A107" s="7"/>
      <c r="B107" s="162"/>
      <c r="C107" s="7"/>
      <c r="D107" s="268" t="str">
        <f>'(I-3) Design &amp; Feedback'!D115</f>
        <v>Not Required</v>
      </c>
      <c r="E107" s="162"/>
      <c r="F107" s="7"/>
      <c r="G107" s="548" t="str">
        <f>'(I-3) Design &amp; Feedback'!G115</f>
        <v>B/CS</v>
      </c>
      <c r="H107" s="462" t="str">
        <f>'(I-3) Design &amp; Feedback'!H115</f>
        <v/>
      </c>
      <c r="I107" s="438" t="str">
        <f>IF(D107='(T) General Tables'!$A$14,'(I-1) General'!$H$66,"-")</f>
        <v>-</v>
      </c>
      <c r="J107" s="462" t="str">
        <f>'(I-3) Design &amp; Feedback'!K115</f>
        <v/>
      </c>
      <c r="K107" s="207"/>
      <c r="L107" s="429" t="str">
        <f t="array" ref="L107">INDEX('(BCBC) Unadjusted Lengths (S)'!$T$16:$Y$207,(MATCH(1,('(I-1) General'!$H$20='(BCBC) Unadjusted Lengths (S)'!$G$18:$G$206)*($L$10='(BCBC) Unadjusted Lengths (S)'!$H$16:$H$207)*($L$14='(BCBC) Unadjusted Lengths (S)'!$I$16:$I$207),0)),(MATCH($J107,'(BCBC) Unadjusted Lengths (S)'!$T$15:$Y$15,0)))</f>
        <v>#N/A</v>
      </c>
      <c r="M107" s="429" t="str">
        <f t="array" ref="M107">INDEX('(BCBC) Unadjusted Lengths (S)'!$T$16:$Y$207,(MATCH(1,('(I-1) General'!$H$20='(BCBC) Unadjusted Lengths (S)'!$G$18:$G$206)*($L$10='(BCBC) Unadjusted Lengths (S)'!$H$16:$H$207)*($M$14='(BCBC) Unadjusted Lengths (S)'!$I$16:$I$207),0)),(MATCH($J107,'(BCBC) Unadjusted Lengths (S)'!$T$15:$Y$15,0)))</f>
        <v>#N/A</v>
      </c>
      <c r="N107" s="429" t="str">
        <f t="array" ref="N107">INDEX('(BCBC) Unadjusted Lengths (S)'!$T$16:$Y$207,(MATCH(1,('(I-1) General'!$H$20='(BCBC) Unadjusted Lengths (S)'!$G$18:$G$206)*($L$10='(BCBC) Unadjusted Lengths (S)'!$H$16:$H$207)*($N$14='(BCBC) Unadjusted Lengths (S)'!$I$16:$I$207),0)),(MATCH($J107,'(BCBC) Unadjusted Lengths (S)'!$T$15:$Y$15,0)))</f>
        <v>#N/A</v>
      </c>
      <c r="O107" s="429" t="str">
        <f t="array" ref="O107">INDEX('(BCBC) Unadjusted Lengths (S)'!$T$16:$Y$207,(MATCH(1,('(I-1) General'!$H$20='(BCBC) Unadjusted Lengths (S)'!$G$18:$G$206)*($L$10='(BCBC) Unadjusted Lengths (S)'!$H$16:$H$207)*($O$14='(BCBC) Unadjusted Lengths (S)'!$I$16:$I$207),0)),(MATCH($J107,'(BCBC) Unadjusted Lengths (S)'!$T$15:$Y$15,0)))</f>
        <v>#N/A</v>
      </c>
      <c r="P107" s="429" t="str">
        <f t="array" ref="P107">INDEX('(BCBC) Unadjusted Lengths (S)'!$T$16:$Y$207,(MATCH(1,('(I-1) General'!$H$20='(BCBC) Unadjusted Lengths (S)'!$G$18:$G$206)*($L$10='(BCBC) Unadjusted Lengths (S)'!$H$16:$H$207)*($P$14='(BCBC) Unadjusted Lengths (S)'!$I$16:$I$207),0)),(MATCH($J107,'(BCBC) Unadjusted Lengths (S)'!$T$15:$Y$15,0)))</f>
        <v>#N/A</v>
      </c>
      <c r="Q107" s="429" t="str">
        <f t="array" ref="Q107">INDEX('(BCBC) Unadjusted Lengths (S)'!$T$16:$Y$207,(MATCH(1,('(I-1) General'!$H$20='(BCBC) Unadjusted Lengths (S)'!$G$18:$G$206)*($L$10='(BCBC) Unadjusted Lengths (S)'!$H$16:$H$207)*($Q$14='(BCBC) Unadjusted Lengths (S)'!$I$16:$I$207),0)),(MATCH($J107,'(BCBC) Unadjusted Lengths (S)'!$T$15:$Y$15,0)))</f>
        <v>#N/A</v>
      </c>
      <c r="R107" s="429" t="str">
        <f t="array" ref="R107">INDEX('(BCBC) Unadjusted Lengths (S)'!$T$16:$Y$207,(MATCH(1,('(I-1) General'!$H$20='(BCBC) Unadjusted Lengths (S)'!$G$18:$G$206)*($L$10='(BCBC) Unadjusted Lengths (S)'!$H$16:$H$207)*($R$14='(BCBC) Unadjusted Lengths (S)'!$I$16:$I$207),0)),(MATCH($J107,'(BCBC) Unadjusted Lengths (S)'!$T$15:$Y$15,0)))</f>
        <v>#N/A</v>
      </c>
      <c r="S107" s="429" t="str">
        <f t="array" ref="S107">INDEX('(BCBC) Unadjusted Lengths (S)'!$T$16:$Y$207,(MATCH(1,('(I-1) General'!$H$20='(BCBC) Unadjusted Lengths (S)'!$G$18:$G$206)*($L$10='(BCBC) Unadjusted Lengths (S)'!$H$16:$H$207)*($S$14='(BCBC) Unadjusted Lengths (S)'!$I$16:$I$207),0)),(MATCH($J107,'(BCBC) Unadjusted Lengths (S)'!$T$15:$Y$15,0)))</f>
        <v>#N/A</v>
      </c>
      <c r="T107" s="207"/>
      <c r="U107" s="425" t="str">
        <f t="array" ref="U107">INDEX('(BCBC) Unadjusted Lengths (W)'!$S$15:$X$32,(MATCH(1,('(I-1) General'!$H$18='(BCBC) Unadjusted Lengths (W)'!$G$15:$G$32)*($L$10='(BCBC) Unadjusted Lengths (W)'!$H$15:$H$32),0)),(MATCH($J107,'(BCBC) Unadjusted Lengths (W)'!$S$14:$X$14,0)))</f>
        <v>#N/A</v>
      </c>
      <c r="V107" s="425" t="str">
        <f t="array" ref="V107">INDEX(L107:S107, MATCH(I107, $L$14:$S$14, 1)) +
((I107 - INDEX($L$14:$S$14, MATCH(I107, $L$14:$S$14, 1))) /
 (INDEX($L$14:$S$14, MATCH(I107, $L$14:$S$14, 1) + 1) - INDEX($L$14:$S$14, MATCH(I107, $L$14:$S$14, 1)))) *
(INDEX(L107:S107, MATCH(I107, $L$14:$S$14, 1) + 1) - INDEX(L107:S107, MATCH(I107, $L$14:$S$14, 1)))</f>
        <v>#N/A</v>
      </c>
      <c r="W107" s="7"/>
    </row>
    <row r="108" ht="18.75" hidden="1" customHeight="1">
      <c r="A108" s="7"/>
      <c r="B108" s="162"/>
      <c r="C108" s="7"/>
      <c r="D108" s="268" t="str">
        <f>'(I-3) Design &amp; Feedback'!D116</f>
        <v>Not Required</v>
      </c>
      <c r="E108" s="162"/>
      <c r="F108" s="7"/>
      <c r="G108" s="548" t="str">
        <f>'(I-3) Design &amp; Feedback'!G116</f>
        <v>B/CS</v>
      </c>
      <c r="H108" s="462" t="str">
        <f>'(I-3) Design &amp; Feedback'!H116</f>
        <v/>
      </c>
      <c r="I108" s="438" t="str">
        <f>IF(D108='(T) General Tables'!$A$14,'(I-1) General'!$H$66,"-")</f>
        <v>-</v>
      </c>
      <c r="J108" s="462" t="str">
        <f>'(I-3) Design &amp; Feedback'!K116</f>
        <v/>
      </c>
      <c r="K108" s="207"/>
      <c r="L108" s="429" t="str">
        <f t="array" ref="L108">INDEX('(BCBC) Unadjusted Lengths (S)'!$T$16:$Y$207,(MATCH(1,('(I-1) General'!$H$20='(BCBC) Unadjusted Lengths (S)'!$G$18:$G$206)*($L$10='(BCBC) Unadjusted Lengths (S)'!$H$16:$H$207)*($L$14='(BCBC) Unadjusted Lengths (S)'!$I$16:$I$207),0)),(MATCH($J108,'(BCBC) Unadjusted Lengths (S)'!$T$15:$Y$15,0)))</f>
        <v>#N/A</v>
      </c>
      <c r="M108" s="429" t="str">
        <f t="array" ref="M108">INDEX('(BCBC) Unadjusted Lengths (S)'!$T$16:$Y$207,(MATCH(1,('(I-1) General'!$H$20='(BCBC) Unadjusted Lengths (S)'!$G$18:$G$206)*($L$10='(BCBC) Unadjusted Lengths (S)'!$H$16:$H$207)*($M$14='(BCBC) Unadjusted Lengths (S)'!$I$16:$I$207),0)),(MATCH($J108,'(BCBC) Unadjusted Lengths (S)'!$T$15:$Y$15,0)))</f>
        <v>#N/A</v>
      </c>
      <c r="N108" s="429" t="str">
        <f t="array" ref="N108">INDEX('(BCBC) Unadjusted Lengths (S)'!$T$16:$Y$207,(MATCH(1,('(I-1) General'!$H$20='(BCBC) Unadjusted Lengths (S)'!$G$18:$G$206)*($L$10='(BCBC) Unadjusted Lengths (S)'!$H$16:$H$207)*($N$14='(BCBC) Unadjusted Lengths (S)'!$I$16:$I$207),0)),(MATCH($J108,'(BCBC) Unadjusted Lengths (S)'!$T$15:$Y$15,0)))</f>
        <v>#N/A</v>
      </c>
      <c r="O108" s="429" t="str">
        <f t="array" ref="O108">INDEX('(BCBC) Unadjusted Lengths (S)'!$T$16:$Y$207,(MATCH(1,('(I-1) General'!$H$20='(BCBC) Unadjusted Lengths (S)'!$G$18:$G$206)*($L$10='(BCBC) Unadjusted Lengths (S)'!$H$16:$H$207)*($O$14='(BCBC) Unadjusted Lengths (S)'!$I$16:$I$207),0)),(MATCH($J108,'(BCBC) Unadjusted Lengths (S)'!$T$15:$Y$15,0)))</f>
        <v>#N/A</v>
      </c>
      <c r="P108" s="429" t="str">
        <f t="array" ref="P108">INDEX('(BCBC) Unadjusted Lengths (S)'!$T$16:$Y$207,(MATCH(1,('(I-1) General'!$H$20='(BCBC) Unadjusted Lengths (S)'!$G$18:$G$206)*($L$10='(BCBC) Unadjusted Lengths (S)'!$H$16:$H$207)*($P$14='(BCBC) Unadjusted Lengths (S)'!$I$16:$I$207),0)),(MATCH($J108,'(BCBC) Unadjusted Lengths (S)'!$T$15:$Y$15,0)))</f>
        <v>#N/A</v>
      </c>
      <c r="Q108" s="429" t="str">
        <f t="array" ref="Q108">INDEX('(BCBC) Unadjusted Lengths (S)'!$T$16:$Y$207,(MATCH(1,('(I-1) General'!$H$20='(BCBC) Unadjusted Lengths (S)'!$G$18:$G$206)*($L$10='(BCBC) Unadjusted Lengths (S)'!$H$16:$H$207)*($Q$14='(BCBC) Unadjusted Lengths (S)'!$I$16:$I$207),0)),(MATCH($J108,'(BCBC) Unadjusted Lengths (S)'!$T$15:$Y$15,0)))</f>
        <v>#N/A</v>
      </c>
      <c r="R108" s="429" t="str">
        <f t="array" ref="R108">INDEX('(BCBC) Unadjusted Lengths (S)'!$T$16:$Y$207,(MATCH(1,('(I-1) General'!$H$20='(BCBC) Unadjusted Lengths (S)'!$G$18:$G$206)*($L$10='(BCBC) Unadjusted Lengths (S)'!$H$16:$H$207)*($R$14='(BCBC) Unadjusted Lengths (S)'!$I$16:$I$207),0)),(MATCH($J108,'(BCBC) Unadjusted Lengths (S)'!$T$15:$Y$15,0)))</f>
        <v>#N/A</v>
      </c>
      <c r="S108" s="429" t="str">
        <f t="array" ref="S108">INDEX('(BCBC) Unadjusted Lengths (S)'!$T$16:$Y$207,(MATCH(1,('(I-1) General'!$H$20='(BCBC) Unadjusted Lengths (S)'!$G$18:$G$206)*($L$10='(BCBC) Unadjusted Lengths (S)'!$H$16:$H$207)*($S$14='(BCBC) Unadjusted Lengths (S)'!$I$16:$I$207),0)),(MATCH($J108,'(BCBC) Unadjusted Lengths (S)'!$T$15:$Y$15,0)))</f>
        <v>#N/A</v>
      </c>
      <c r="T108" s="207"/>
      <c r="U108" s="425" t="str">
        <f t="array" ref="U108">INDEX('(BCBC) Unadjusted Lengths (W)'!$S$15:$X$32,(MATCH(1,('(I-1) General'!$H$18='(BCBC) Unadjusted Lengths (W)'!$G$15:$G$32)*($L$10='(BCBC) Unadjusted Lengths (W)'!$H$15:$H$32),0)),(MATCH($J108,'(BCBC) Unadjusted Lengths (W)'!$S$14:$X$14,0)))</f>
        <v>#N/A</v>
      </c>
      <c r="V108" s="425" t="str">
        <f t="array" ref="V108">INDEX(L108:S108, MATCH(I108, $L$14:$S$14, 1)) +
((I108 - INDEX($L$14:$S$14, MATCH(I108, $L$14:$S$14, 1))) /
 (INDEX($L$14:$S$14, MATCH(I108, $L$14:$S$14, 1) + 1) - INDEX($L$14:$S$14, MATCH(I108, $L$14:$S$14, 1)))) *
(INDEX(L108:S108, MATCH(I108, $L$14:$S$14, 1) + 1) - INDEX(L108:S108, MATCH(I108, $L$14:$S$14, 1)))</f>
        <v>#N/A</v>
      </c>
      <c r="W108" s="7"/>
    </row>
    <row r="109" ht="18.75" hidden="1" customHeight="1">
      <c r="A109" s="7"/>
      <c r="B109" s="162"/>
      <c r="C109" s="7"/>
      <c r="D109" s="268" t="str">
        <f>'(I-3) Design &amp; Feedback'!D117</f>
        <v>Not Required</v>
      </c>
      <c r="E109" s="162"/>
      <c r="F109" s="7"/>
      <c r="G109" s="548" t="str">
        <f>'(I-3) Design &amp; Feedback'!G117</f>
        <v>B/CS</v>
      </c>
      <c r="H109" s="462" t="str">
        <f>'(I-3) Design &amp; Feedback'!H117</f>
        <v/>
      </c>
      <c r="I109" s="438" t="str">
        <f>IF(D109='(T) General Tables'!$A$14,'(I-1) General'!$H$66,"-")</f>
        <v>-</v>
      </c>
      <c r="J109" s="462" t="str">
        <f>'(I-3) Design &amp; Feedback'!K117</f>
        <v/>
      </c>
      <c r="K109" s="207"/>
      <c r="L109" s="429" t="str">
        <f t="array" ref="L109">INDEX('(BCBC) Unadjusted Lengths (S)'!$T$16:$Y$207,(MATCH(1,('(I-1) General'!$H$20='(BCBC) Unadjusted Lengths (S)'!$G$18:$G$206)*($L$10='(BCBC) Unadjusted Lengths (S)'!$H$16:$H$207)*($L$14='(BCBC) Unadjusted Lengths (S)'!$I$16:$I$207),0)),(MATCH($J109,'(BCBC) Unadjusted Lengths (S)'!$T$15:$Y$15,0)))</f>
        <v>#N/A</v>
      </c>
      <c r="M109" s="429" t="str">
        <f t="array" ref="M109">INDEX('(BCBC) Unadjusted Lengths (S)'!$T$16:$Y$207,(MATCH(1,('(I-1) General'!$H$20='(BCBC) Unadjusted Lengths (S)'!$G$18:$G$206)*($L$10='(BCBC) Unadjusted Lengths (S)'!$H$16:$H$207)*($M$14='(BCBC) Unadjusted Lengths (S)'!$I$16:$I$207),0)),(MATCH($J109,'(BCBC) Unadjusted Lengths (S)'!$T$15:$Y$15,0)))</f>
        <v>#N/A</v>
      </c>
      <c r="N109" s="429" t="str">
        <f t="array" ref="N109">INDEX('(BCBC) Unadjusted Lengths (S)'!$T$16:$Y$207,(MATCH(1,('(I-1) General'!$H$20='(BCBC) Unadjusted Lengths (S)'!$G$18:$G$206)*($L$10='(BCBC) Unadjusted Lengths (S)'!$H$16:$H$207)*($N$14='(BCBC) Unadjusted Lengths (S)'!$I$16:$I$207),0)),(MATCH($J109,'(BCBC) Unadjusted Lengths (S)'!$T$15:$Y$15,0)))</f>
        <v>#N/A</v>
      </c>
      <c r="O109" s="429" t="str">
        <f t="array" ref="O109">INDEX('(BCBC) Unadjusted Lengths (S)'!$T$16:$Y$207,(MATCH(1,('(I-1) General'!$H$20='(BCBC) Unadjusted Lengths (S)'!$G$18:$G$206)*($L$10='(BCBC) Unadjusted Lengths (S)'!$H$16:$H$207)*($O$14='(BCBC) Unadjusted Lengths (S)'!$I$16:$I$207),0)),(MATCH($J109,'(BCBC) Unadjusted Lengths (S)'!$T$15:$Y$15,0)))</f>
        <v>#N/A</v>
      </c>
      <c r="P109" s="429" t="str">
        <f t="array" ref="P109">INDEX('(BCBC) Unadjusted Lengths (S)'!$T$16:$Y$207,(MATCH(1,('(I-1) General'!$H$20='(BCBC) Unadjusted Lengths (S)'!$G$18:$G$206)*($L$10='(BCBC) Unadjusted Lengths (S)'!$H$16:$H$207)*($P$14='(BCBC) Unadjusted Lengths (S)'!$I$16:$I$207),0)),(MATCH($J109,'(BCBC) Unadjusted Lengths (S)'!$T$15:$Y$15,0)))</f>
        <v>#N/A</v>
      </c>
      <c r="Q109" s="429" t="str">
        <f t="array" ref="Q109">INDEX('(BCBC) Unadjusted Lengths (S)'!$T$16:$Y$207,(MATCH(1,('(I-1) General'!$H$20='(BCBC) Unadjusted Lengths (S)'!$G$18:$G$206)*($L$10='(BCBC) Unadjusted Lengths (S)'!$H$16:$H$207)*($Q$14='(BCBC) Unadjusted Lengths (S)'!$I$16:$I$207),0)),(MATCH($J109,'(BCBC) Unadjusted Lengths (S)'!$T$15:$Y$15,0)))</f>
        <v>#N/A</v>
      </c>
      <c r="R109" s="429" t="str">
        <f t="array" ref="R109">INDEX('(BCBC) Unadjusted Lengths (S)'!$T$16:$Y$207,(MATCH(1,('(I-1) General'!$H$20='(BCBC) Unadjusted Lengths (S)'!$G$18:$G$206)*($L$10='(BCBC) Unadjusted Lengths (S)'!$H$16:$H$207)*($R$14='(BCBC) Unadjusted Lengths (S)'!$I$16:$I$207),0)),(MATCH($J109,'(BCBC) Unadjusted Lengths (S)'!$T$15:$Y$15,0)))</f>
        <v>#N/A</v>
      </c>
      <c r="S109" s="429" t="str">
        <f t="array" ref="S109">INDEX('(BCBC) Unadjusted Lengths (S)'!$T$16:$Y$207,(MATCH(1,('(I-1) General'!$H$20='(BCBC) Unadjusted Lengths (S)'!$G$18:$G$206)*($L$10='(BCBC) Unadjusted Lengths (S)'!$H$16:$H$207)*($S$14='(BCBC) Unadjusted Lengths (S)'!$I$16:$I$207),0)),(MATCH($J109,'(BCBC) Unadjusted Lengths (S)'!$T$15:$Y$15,0)))</f>
        <v>#N/A</v>
      </c>
      <c r="T109" s="207"/>
      <c r="U109" s="425" t="str">
        <f t="array" ref="U109">INDEX('(BCBC) Unadjusted Lengths (W)'!$S$15:$X$32,(MATCH(1,('(I-1) General'!$H$18='(BCBC) Unadjusted Lengths (W)'!$G$15:$G$32)*($L$10='(BCBC) Unadjusted Lengths (W)'!$H$15:$H$32),0)),(MATCH($J109,'(BCBC) Unadjusted Lengths (W)'!$S$14:$X$14,0)))</f>
        <v>#N/A</v>
      </c>
      <c r="V109" s="425" t="str">
        <f t="array" ref="V109">INDEX(L109:S109, MATCH(I109, $L$14:$S$14, 1)) +
((I109 - INDEX($L$14:$S$14, MATCH(I109, $L$14:$S$14, 1))) /
 (INDEX($L$14:$S$14, MATCH(I109, $L$14:$S$14, 1) + 1) - INDEX($L$14:$S$14, MATCH(I109, $L$14:$S$14, 1)))) *
(INDEX(L109:S109, MATCH(I109, $L$14:$S$14, 1) + 1) - INDEX(L109:S109, MATCH(I109, $L$14:$S$14, 1)))</f>
        <v>#N/A</v>
      </c>
      <c r="W109" s="7"/>
    </row>
    <row r="110" ht="18.75" hidden="1" customHeight="1">
      <c r="A110" s="7"/>
      <c r="B110" s="162"/>
      <c r="C110" s="7"/>
      <c r="D110" s="268" t="str">
        <f>'(I-3) Design &amp; Feedback'!D118</f>
        <v>Not Required</v>
      </c>
      <c r="E110" s="162"/>
      <c r="F110" s="7"/>
      <c r="G110" s="548" t="str">
        <f>'(I-3) Design &amp; Feedback'!G118</f>
        <v>B/CS</v>
      </c>
      <c r="H110" s="462" t="str">
        <f>'(I-3) Design &amp; Feedback'!H118</f>
        <v/>
      </c>
      <c r="I110" s="438" t="str">
        <f>IF(D110='(T) General Tables'!$A$14,'(I-1) General'!$H$66,"-")</f>
        <v>-</v>
      </c>
      <c r="J110" s="462" t="str">
        <f>'(I-3) Design &amp; Feedback'!K118</f>
        <v/>
      </c>
      <c r="K110" s="207"/>
      <c r="L110" s="429" t="str">
        <f t="array" ref="L110">INDEX('(BCBC) Unadjusted Lengths (S)'!$T$16:$Y$207,(MATCH(1,('(I-1) General'!$H$20='(BCBC) Unadjusted Lengths (S)'!$G$18:$G$206)*($L$10='(BCBC) Unadjusted Lengths (S)'!$H$16:$H$207)*($L$14='(BCBC) Unadjusted Lengths (S)'!$I$16:$I$207),0)),(MATCH($J110,'(BCBC) Unadjusted Lengths (S)'!$T$15:$Y$15,0)))</f>
        <v>#N/A</v>
      </c>
      <c r="M110" s="429" t="str">
        <f t="array" ref="M110">INDEX('(BCBC) Unadjusted Lengths (S)'!$T$16:$Y$207,(MATCH(1,('(I-1) General'!$H$20='(BCBC) Unadjusted Lengths (S)'!$G$18:$G$206)*($L$10='(BCBC) Unadjusted Lengths (S)'!$H$16:$H$207)*($M$14='(BCBC) Unadjusted Lengths (S)'!$I$16:$I$207),0)),(MATCH($J110,'(BCBC) Unadjusted Lengths (S)'!$T$15:$Y$15,0)))</f>
        <v>#N/A</v>
      </c>
      <c r="N110" s="429" t="str">
        <f t="array" ref="N110">INDEX('(BCBC) Unadjusted Lengths (S)'!$T$16:$Y$207,(MATCH(1,('(I-1) General'!$H$20='(BCBC) Unadjusted Lengths (S)'!$G$18:$G$206)*($L$10='(BCBC) Unadjusted Lengths (S)'!$H$16:$H$207)*($N$14='(BCBC) Unadjusted Lengths (S)'!$I$16:$I$207),0)),(MATCH($J110,'(BCBC) Unadjusted Lengths (S)'!$T$15:$Y$15,0)))</f>
        <v>#N/A</v>
      </c>
      <c r="O110" s="429" t="str">
        <f t="array" ref="O110">INDEX('(BCBC) Unadjusted Lengths (S)'!$T$16:$Y$207,(MATCH(1,('(I-1) General'!$H$20='(BCBC) Unadjusted Lengths (S)'!$G$18:$G$206)*($L$10='(BCBC) Unadjusted Lengths (S)'!$H$16:$H$207)*($O$14='(BCBC) Unadjusted Lengths (S)'!$I$16:$I$207),0)),(MATCH($J110,'(BCBC) Unadjusted Lengths (S)'!$T$15:$Y$15,0)))</f>
        <v>#N/A</v>
      </c>
      <c r="P110" s="429" t="str">
        <f t="array" ref="P110">INDEX('(BCBC) Unadjusted Lengths (S)'!$T$16:$Y$207,(MATCH(1,('(I-1) General'!$H$20='(BCBC) Unadjusted Lengths (S)'!$G$18:$G$206)*($L$10='(BCBC) Unadjusted Lengths (S)'!$H$16:$H$207)*($P$14='(BCBC) Unadjusted Lengths (S)'!$I$16:$I$207),0)),(MATCH($J110,'(BCBC) Unadjusted Lengths (S)'!$T$15:$Y$15,0)))</f>
        <v>#N/A</v>
      </c>
      <c r="Q110" s="429" t="str">
        <f t="array" ref="Q110">INDEX('(BCBC) Unadjusted Lengths (S)'!$T$16:$Y$207,(MATCH(1,('(I-1) General'!$H$20='(BCBC) Unadjusted Lengths (S)'!$G$18:$G$206)*($L$10='(BCBC) Unadjusted Lengths (S)'!$H$16:$H$207)*($Q$14='(BCBC) Unadjusted Lengths (S)'!$I$16:$I$207),0)),(MATCH($J110,'(BCBC) Unadjusted Lengths (S)'!$T$15:$Y$15,0)))</f>
        <v>#N/A</v>
      </c>
      <c r="R110" s="429" t="str">
        <f t="array" ref="R110">INDEX('(BCBC) Unadjusted Lengths (S)'!$T$16:$Y$207,(MATCH(1,('(I-1) General'!$H$20='(BCBC) Unadjusted Lengths (S)'!$G$18:$G$206)*($L$10='(BCBC) Unadjusted Lengths (S)'!$H$16:$H$207)*($R$14='(BCBC) Unadjusted Lengths (S)'!$I$16:$I$207),0)),(MATCH($J110,'(BCBC) Unadjusted Lengths (S)'!$T$15:$Y$15,0)))</f>
        <v>#N/A</v>
      </c>
      <c r="S110" s="429" t="str">
        <f t="array" ref="S110">INDEX('(BCBC) Unadjusted Lengths (S)'!$T$16:$Y$207,(MATCH(1,('(I-1) General'!$H$20='(BCBC) Unadjusted Lengths (S)'!$G$18:$G$206)*($L$10='(BCBC) Unadjusted Lengths (S)'!$H$16:$H$207)*($S$14='(BCBC) Unadjusted Lengths (S)'!$I$16:$I$207),0)),(MATCH($J110,'(BCBC) Unadjusted Lengths (S)'!$T$15:$Y$15,0)))</f>
        <v>#N/A</v>
      </c>
      <c r="T110" s="207"/>
      <c r="U110" s="425" t="str">
        <f t="array" ref="U110">INDEX('(BCBC) Unadjusted Lengths (W)'!$S$15:$X$32,(MATCH(1,('(I-1) General'!$H$18='(BCBC) Unadjusted Lengths (W)'!$G$15:$G$32)*($L$10='(BCBC) Unadjusted Lengths (W)'!$H$15:$H$32),0)),(MATCH($J110,'(BCBC) Unadjusted Lengths (W)'!$S$14:$X$14,0)))</f>
        <v>#N/A</v>
      </c>
      <c r="V110" s="425" t="str">
        <f t="array" ref="V110">INDEX(L110:S110, MATCH(I110, $L$14:$S$14, 1)) +
((I110 - INDEX($L$14:$S$14, MATCH(I110, $L$14:$S$14, 1))) /
 (INDEX($L$14:$S$14, MATCH(I110, $L$14:$S$14, 1) + 1) - INDEX($L$14:$S$14, MATCH(I110, $L$14:$S$14, 1)))) *
(INDEX(L110:S110, MATCH(I110, $L$14:$S$14, 1) + 1) - INDEX(L110:S110, MATCH(I110, $L$14:$S$14, 1)))</f>
        <v>#N/A</v>
      </c>
      <c r="W110" s="7"/>
    </row>
    <row r="111" ht="18.75" hidden="1" customHeight="1">
      <c r="A111" s="7"/>
      <c r="B111" s="162"/>
      <c r="C111" s="7"/>
      <c r="D111" s="268" t="str">
        <f>'(I-3) Design &amp; Feedback'!D119</f>
        <v>Not Required</v>
      </c>
      <c r="E111" s="162"/>
      <c r="F111" s="7"/>
      <c r="G111" s="548" t="str">
        <f>'(I-3) Design &amp; Feedback'!G119</f>
        <v>B/CS</v>
      </c>
      <c r="H111" s="462" t="str">
        <f>'(I-3) Design &amp; Feedback'!H119</f>
        <v/>
      </c>
      <c r="I111" s="438" t="str">
        <f>IF(D111='(T) General Tables'!$A$14,'(I-1) General'!$H$66,"-")</f>
        <v>-</v>
      </c>
      <c r="J111" s="462" t="str">
        <f>'(I-3) Design &amp; Feedback'!K119</f>
        <v/>
      </c>
      <c r="K111" s="207"/>
      <c r="L111" s="429" t="str">
        <f t="array" ref="L111">INDEX('(BCBC) Unadjusted Lengths (S)'!$T$16:$Y$207,(MATCH(1,('(I-1) General'!$H$20='(BCBC) Unadjusted Lengths (S)'!$G$18:$G$206)*($L$10='(BCBC) Unadjusted Lengths (S)'!$H$16:$H$207)*($L$14='(BCBC) Unadjusted Lengths (S)'!$I$16:$I$207),0)),(MATCH($J111,'(BCBC) Unadjusted Lengths (S)'!$T$15:$Y$15,0)))</f>
        <v>#N/A</v>
      </c>
      <c r="M111" s="429" t="str">
        <f t="array" ref="M111">INDEX('(BCBC) Unadjusted Lengths (S)'!$T$16:$Y$207,(MATCH(1,('(I-1) General'!$H$20='(BCBC) Unadjusted Lengths (S)'!$G$18:$G$206)*($L$10='(BCBC) Unadjusted Lengths (S)'!$H$16:$H$207)*($M$14='(BCBC) Unadjusted Lengths (S)'!$I$16:$I$207),0)),(MATCH($J111,'(BCBC) Unadjusted Lengths (S)'!$T$15:$Y$15,0)))</f>
        <v>#N/A</v>
      </c>
      <c r="N111" s="429" t="str">
        <f t="array" ref="N111">INDEX('(BCBC) Unadjusted Lengths (S)'!$T$16:$Y$207,(MATCH(1,('(I-1) General'!$H$20='(BCBC) Unadjusted Lengths (S)'!$G$18:$G$206)*($L$10='(BCBC) Unadjusted Lengths (S)'!$H$16:$H$207)*($N$14='(BCBC) Unadjusted Lengths (S)'!$I$16:$I$207),0)),(MATCH($J111,'(BCBC) Unadjusted Lengths (S)'!$T$15:$Y$15,0)))</f>
        <v>#N/A</v>
      </c>
      <c r="O111" s="429" t="str">
        <f t="array" ref="O111">INDEX('(BCBC) Unadjusted Lengths (S)'!$T$16:$Y$207,(MATCH(1,('(I-1) General'!$H$20='(BCBC) Unadjusted Lengths (S)'!$G$18:$G$206)*($L$10='(BCBC) Unadjusted Lengths (S)'!$H$16:$H$207)*($O$14='(BCBC) Unadjusted Lengths (S)'!$I$16:$I$207),0)),(MATCH($J111,'(BCBC) Unadjusted Lengths (S)'!$T$15:$Y$15,0)))</f>
        <v>#N/A</v>
      </c>
      <c r="P111" s="429" t="str">
        <f t="array" ref="P111">INDEX('(BCBC) Unadjusted Lengths (S)'!$T$16:$Y$207,(MATCH(1,('(I-1) General'!$H$20='(BCBC) Unadjusted Lengths (S)'!$G$18:$G$206)*($L$10='(BCBC) Unadjusted Lengths (S)'!$H$16:$H$207)*($P$14='(BCBC) Unadjusted Lengths (S)'!$I$16:$I$207),0)),(MATCH($J111,'(BCBC) Unadjusted Lengths (S)'!$T$15:$Y$15,0)))</f>
        <v>#N/A</v>
      </c>
      <c r="Q111" s="429" t="str">
        <f t="array" ref="Q111">INDEX('(BCBC) Unadjusted Lengths (S)'!$T$16:$Y$207,(MATCH(1,('(I-1) General'!$H$20='(BCBC) Unadjusted Lengths (S)'!$G$18:$G$206)*($L$10='(BCBC) Unadjusted Lengths (S)'!$H$16:$H$207)*($Q$14='(BCBC) Unadjusted Lengths (S)'!$I$16:$I$207),0)),(MATCH($J111,'(BCBC) Unadjusted Lengths (S)'!$T$15:$Y$15,0)))</f>
        <v>#N/A</v>
      </c>
      <c r="R111" s="429" t="str">
        <f t="array" ref="R111">INDEX('(BCBC) Unadjusted Lengths (S)'!$T$16:$Y$207,(MATCH(1,('(I-1) General'!$H$20='(BCBC) Unadjusted Lengths (S)'!$G$18:$G$206)*($L$10='(BCBC) Unadjusted Lengths (S)'!$H$16:$H$207)*($R$14='(BCBC) Unadjusted Lengths (S)'!$I$16:$I$207),0)),(MATCH($J111,'(BCBC) Unadjusted Lengths (S)'!$T$15:$Y$15,0)))</f>
        <v>#N/A</v>
      </c>
      <c r="S111" s="429" t="str">
        <f t="array" ref="S111">INDEX('(BCBC) Unadjusted Lengths (S)'!$T$16:$Y$207,(MATCH(1,('(I-1) General'!$H$20='(BCBC) Unadjusted Lengths (S)'!$G$18:$G$206)*($L$10='(BCBC) Unadjusted Lengths (S)'!$H$16:$H$207)*($S$14='(BCBC) Unadjusted Lengths (S)'!$I$16:$I$207),0)),(MATCH($J111,'(BCBC) Unadjusted Lengths (S)'!$T$15:$Y$15,0)))</f>
        <v>#N/A</v>
      </c>
      <c r="T111" s="207"/>
      <c r="U111" s="425" t="str">
        <f t="array" ref="U111">INDEX('(BCBC) Unadjusted Lengths (W)'!$S$15:$X$32,(MATCH(1,('(I-1) General'!$H$18='(BCBC) Unadjusted Lengths (W)'!$G$15:$G$32)*($L$10='(BCBC) Unadjusted Lengths (W)'!$H$15:$H$32),0)),(MATCH($J111,'(BCBC) Unadjusted Lengths (W)'!$S$14:$X$14,0)))</f>
        <v>#N/A</v>
      </c>
      <c r="V111" s="425" t="str">
        <f t="array" ref="V111">INDEX(L111:S111, MATCH(I111, $L$14:$S$14, 1)) +
((I111 - INDEX($L$14:$S$14, MATCH(I111, $L$14:$S$14, 1))) /
 (INDEX($L$14:$S$14, MATCH(I111, $L$14:$S$14, 1) + 1) - INDEX($L$14:$S$14, MATCH(I111, $L$14:$S$14, 1)))) *
(INDEX(L111:S111, MATCH(I111, $L$14:$S$14, 1) + 1) - INDEX(L111:S111, MATCH(I111, $L$14:$S$14, 1)))</f>
        <v>#N/A</v>
      </c>
      <c r="W111" s="7"/>
    </row>
    <row r="112" ht="18.75" hidden="1" customHeight="1">
      <c r="A112" s="7"/>
      <c r="B112" s="162"/>
      <c r="C112" s="7"/>
      <c r="D112" s="268" t="str">
        <f>'(I-3) Design &amp; Feedback'!D120</f>
        <v>Not Required</v>
      </c>
      <c r="E112" s="162"/>
      <c r="F112" s="7"/>
      <c r="G112" s="548" t="str">
        <f>'(I-3) Design &amp; Feedback'!G120</f>
        <v>B/CS</v>
      </c>
      <c r="H112" s="462" t="str">
        <f>'(I-3) Design &amp; Feedback'!H120</f>
        <v/>
      </c>
      <c r="I112" s="438" t="str">
        <f>IF(D112='(T) General Tables'!$A$14,'(I-1) General'!$H$66,"-")</f>
        <v>-</v>
      </c>
      <c r="J112" s="462" t="str">
        <f>'(I-3) Design &amp; Feedback'!K120</f>
        <v/>
      </c>
      <c r="K112" s="207"/>
      <c r="L112" s="429" t="str">
        <f t="array" ref="L112">INDEX('(BCBC) Unadjusted Lengths (S)'!$T$16:$Y$207,(MATCH(1,('(I-1) General'!$H$20='(BCBC) Unadjusted Lengths (S)'!$G$18:$G$206)*($L$10='(BCBC) Unadjusted Lengths (S)'!$H$16:$H$207)*($L$14='(BCBC) Unadjusted Lengths (S)'!$I$16:$I$207),0)),(MATCH($J112,'(BCBC) Unadjusted Lengths (S)'!$T$15:$Y$15,0)))</f>
        <v>#N/A</v>
      </c>
      <c r="M112" s="429" t="str">
        <f t="array" ref="M112">INDEX('(BCBC) Unadjusted Lengths (S)'!$T$16:$Y$207,(MATCH(1,('(I-1) General'!$H$20='(BCBC) Unadjusted Lengths (S)'!$G$18:$G$206)*($L$10='(BCBC) Unadjusted Lengths (S)'!$H$16:$H$207)*($M$14='(BCBC) Unadjusted Lengths (S)'!$I$16:$I$207),0)),(MATCH($J112,'(BCBC) Unadjusted Lengths (S)'!$T$15:$Y$15,0)))</f>
        <v>#N/A</v>
      </c>
      <c r="N112" s="429" t="str">
        <f t="array" ref="N112">INDEX('(BCBC) Unadjusted Lengths (S)'!$T$16:$Y$207,(MATCH(1,('(I-1) General'!$H$20='(BCBC) Unadjusted Lengths (S)'!$G$18:$G$206)*($L$10='(BCBC) Unadjusted Lengths (S)'!$H$16:$H$207)*($N$14='(BCBC) Unadjusted Lengths (S)'!$I$16:$I$207),0)),(MATCH($J112,'(BCBC) Unadjusted Lengths (S)'!$T$15:$Y$15,0)))</f>
        <v>#N/A</v>
      </c>
      <c r="O112" s="429" t="str">
        <f t="array" ref="O112">INDEX('(BCBC) Unadjusted Lengths (S)'!$T$16:$Y$207,(MATCH(1,('(I-1) General'!$H$20='(BCBC) Unadjusted Lengths (S)'!$G$18:$G$206)*($L$10='(BCBC) Unadjusted Lengths (S)'!$H$16:$H$207)*($O$14='(BCBC) Unadjusted Lengths (S)'!$I$16:$I$207),0)),(MATCH($J112,'(BCBC) Unadjusted Lengths (S)'!$T$15:$Y$15,0)))</f>
        <v>#N/A</v>
      </c>
      <c r="P112" s="429" t="str">
        <f t="array" ref="P112">INDEX('(BCBC) Unadjusted Lengths (S)'!$T$16:$Y$207,(MATCH(1,('(I-1) General'!$H$20='(BCBC) Unadjusted Lengths (S)'!$G$18:$G$206)*($L$10='(BCBC) Unadjusted Lengths (S)'!$H$16:$H$207)*($P$14='(BCBC) Unadjusted Lengths (S)'!$I$16:$I$207),0)),(MATCH($J112,'(BCBC) Unadjusted Lengths (S)'!$T$15:$Y$15,0)))</f>
        <v>#N/A</v>
      </c>
      <c r="Q112" s="429" t="str">
        <f t="array" ref="Q112">INDEX('(BCBC) Unadjusted Lengths (S)'!$T$16:$Y$207,(MATCH(1,('(I-1) General'!$H$20='(BCBC) Unadjusted Lengths (S)'!$G$18:$G$206)*($L$10='(BCBC) Unadjusted Lengths (S)'!$H$16:$H$207)*($Q$14='(BCBC) Unadjusted Lengths (S)'!$I$16:$I$207),0)),(MATCH($J112,'(BCBC) Unadjusted Lengths (S)'!$T$15:$Y$15,0)))</f>
        <v>#N/A</v>
      </c>
      <c r="R112" s="429" t="str">
        <f t="array" ref="R112">INDEX('(BCBC) Unadjusted Lengths (S)'!$T$16:$Y$207,(MATCH(1,('(I-1) General'!$H$20='(BCBC) Unadjusted Lengths (S)'!$G$18:$G$206)*($L$10='(BCBC) Unadjusted Lengths (S)'!$H$16:$H$207)*($R$14='(BCBC) Unadjusted Lengths (S)'!$I$16:$I$207),0)),(MATCH($J112,'(BCBC) Unadjusted Lengths (S)'!$T$15:$Y$15,0)))</f>
        <v>#N/A</v>
      </c>
      <c r="S112" s="429" t="str">
        <f t="array" ref="S112">INDEX('(BCBC) Unadjusted Lengths (S)'!$T$16:$Y$207,(MATCH(1,('(I-1) General'!$H$20='(BCBC) Unadjusted Lengths (S)'!$G$18:$G$206)*($L$10='(BCBC) Unadjusted Lengths (S)'!$H$16:$H$207)*($S$14='(BCBC) Unadjusted Lengths (S)'!$I$16:$I$207),0)),(MATCH($J112,'(BCBC) Unadjusted Lengths (S)'!$T$15:$Y$15,0)))</f>
        <v>#N/A</v>
      </c>
      <c r="T112" s="207"/>
      <c r="U112" s="425" t="str">
        <f t="array" ref="U112">INDEX('(BCBC) Unadjusted Lengths (W)'!$S$15:$X$32,(MATCH(1,('(I-1) General'!$H$18='(BCBC) Unadjusted Lengths (W)'!$G$15:$G$32)*($L$10='(BCBC) Unadjusted Lengths (W)'!$H$15:$H$32),0)),(MATCH($J112,'(BCBC) Unadjusted Lengths (W)'!$S$14:$X$14,0)))</f>
        <v>#N/A</v>
      </c>
      <c r="V112" s="425" t="str">
        <f t="array" ref="V112">INDEX(L112:S112, MATCH(I112, $L$14:$S$14, 1)) +
((I112 - INDEX($L$14:$S$14, MATCH(I112, $L$14:$S$14, 1))) /
 (INDEX($L$14:$S$14, MATCH(I112, $L$14:$S$14, 1) + 1) - INDEX($L$14:$S$14, MATCH(I112, $L$14:$S$14, 1)))) *
(INDEX(L112:S112, MATCH(I112, $L$14:$S$14, 1) + 1) - INDEX(L112:S112, MATCH(I112, $L$14:$S$14, 1)))</f>
        <v>#N/A</v>
      </c>
      <c r="W112" s="7"/>
    </row>
    <row r="113" ht="18.75" hidden="1" customHeight="1">
      <c r="A113" s="7"/>
      <c r="B113" s="162"/>
      <c r="C113" s="7"/>
      <c r="D113" s="268" t="str">
        <f>'(I-3) Design &amp; Feedback'!D121</f>
        <v>Not Required</v>
      </c>
      <c r="E113" s="162"/>
      <c r="F113" s="7"/>
      <c r="G113" s="548" t="str">
        <f>'(I-3) Design &amp; Feedback'!G121</f>
        <v>B/CS</v>
      </c>
      <c r="H113" s="462" t="str">
        <f>'(I-3) Design &amp; Feedback'!H121</f>
        <v/>
      </c>
      <c r="I113" s="438" t="str">
        <f>IF(D113='(T) General Tables'!$A$14,'(I-1) General'!$H$66,"-")</f>
        <v>-</v>
      </c>
      <c r="J113" s="462" t="str">
        <f>'(I-3) Design &amp; Feedback'!K121</f>
        <v/>
      </c>
      <c r="K113" s="207"/>
      <c r="L113" s="429" t="str">
        <f t="array" ref="L113">INDEX('(BCBC) Unadjusted Lengths (S)'!$T$16:$Y$207,(MATCH(1,('(I-1) General'!$H$20='(BCBC) Unadjusted Lengths (S)'!$G$18:$G$206)*($L$10='(BCBC) Unadjusted Lengths (S)'!$H$16:$H$207)*($L$14='(BCBC) Unadjusted Lengths (S)'!$I$16:$I$207),0)),(MATCH($J113,'(BCBC) Unadjusted Lengths (S)'!$T$15:$Y$15,0)))</f>
        <v>#N/A</v>
      </c>
      <c r="M113" s="429" t="str">
        <f t="array" ref="M113">INDEX('(BCBC) Unadjusted Lengths (S)'!$T$16:$Y$207,(MATCH(1,('(I-1) General'!$H$20='(BCBC) Unadjusted Lengths (S)'!$G$18:$G$206)*($L$10='(BCBC) Unadjusted Lengths (S)'!$H$16:$H$207)*($M$14='(BCBC) Unadjusted Lengths (S)'!$I$16:$I$207),0)),(MATCH($J113,'(BCBC) Unadjusted Lengths (S)'!$T$15:$Y$15,0)))</f>
        <v>#N/A</v>
      </c>
      <c r="N113" s="429" t="str">
        <f t="array" ref="N113">INDEX('(BCBC) Unadjusted Lengths (S)'!$T$16:$Y$207,(MATCH(1,('(I-1) General'!$H$20='(BCBC) Unadjusted Lengths (S)'!$G$18:$G$206)*($L$10='(BCBC) Unadjusted Lengths (S)'!$H$16:$H$207)*($N$14='(BCBC) Unadjusted Lengths (S)'!$I$16:$I$207),0)),(MATCH($J113,'(BCBC) Unadjusted Lengths (S)'!$T$15:$Y$15,0)))</f>
        <v>#N/A</v>
      </c>
      <c r="O113" s="429" t="str">
        <f t="array" ref="O113">INDEX('(BCBC) Unadjusted Lengths (S)'!$T$16:$Y$207,(MATCH(1,('(I-1) General'!$H$20='(BCBC) Unadjusted Lengths (S)'!$G$18:$G$206)*($L$10='(BCBC) Unadjusted Lengths (S)'!$H$16:$H$207)*($O$14='(BCBC) Unadjusted Lengths (S)'!$I$16:$I$207),0)),(MATCH($J113,'(BCBC) Unadjusted Lengths (S)'!$T$15:$Y$15,0)))</f>
        <v>#N/A</v>
      </c>
      <c r="P113" s="429" t="str">
        <f t="array" ref="P113">INDEX('(BCBC) Unadjusted Lengths (S)'!$T$16:$Y$207,(MATCH(1,('(I-1) General'!$H$20='(BCBC) Unadjusted Lengths (S)'!$G$18:$G$206)*($L$10='(BCBC) Unadjusted Lengths (S)'!$H$16:$H$207)*($P$14='(BCBC) Unadjusted Lengths (S)'!$I$16:$I$207),0)),(MATCH($J113,'(BCBC) Unadjusted Lengths (S)'!$T$15:$Y$15,0)))</f>
        <v>#N/A</v>
      </c>
      <c r="Q113" s="429" t="str">
        <f t="array" ref="Q113">INDEX('(BCBC) Unadjusted Lengths (S)'!$T$16:$Y$207,(MATCH(1,('(I-1) General'!$H$20='(BCBC) Unadjusted Lengths (S)'!$G$18:$G$206)*($L$10='(BCBC) Unadjusted Lengths (S)'!$H$16:$H$207)*($Q$14='(BCBC) Unadjusted Lengths (S)'!$I$16:$I$207),0)),(MATCH($J113,'(BCBC) Unadjusted Lengths (S)'!$T$15:$Y$15,0)))</f>
        <v>#N/A</v>
      </c>
      <c r="R113" s="429" t="str">
        <f t="array" ref="R113">INDEX('(BCBC) Unadjusted Lengths (S)'!$T$16:$Y$207,(MATCH(1,('(I-1) General'!$H$20='(BCBC) Unadjusted Lengths (S)'!$G$18:$G$206)*($L$10='(BCBC) Unadjusted Lengths (S)'!$H$16:$H$207)*($R$14='(BCBC) Unadjusted Lengths (S)'!$I$16:$I$207),0)),(MATCH($J113,'(BCBC) Unadjusted Lengths (S)'!$T$15:$Y$15,0)))</f>
        <v>#N/A</v>
      </c>
      <c r="S113" s="429" t="str">
        <f t="array" ref="S113">INDEX('(BCBC) Unadjusted Lengths (S)'!$T$16:$Y$207,(MATCH(1,('(I-1) General'!$H$20='(BCBC) Unadjusted Lengths (S)'!$G$18:$G$206)*($L$10='(BCBC) Unadjusted Lengths (S)'!$H$16:$H$207)*($S$14='(BCBC) Unadjusted Lengths (S)'!$I$16:$I$207),0)),(MATCH($J113,'(BCBC) Unadjusted Lengths (S)'!$T$15:$Y$15,0)))</f>
        <v>#N/A</v>
      </c>
      <c r="T113" s="207"/>
      <c r="U113" s="425" t="str">
        <f t="array" ref="U113">INDEX('(BCBC) Unadjusted Lengths (W)'!$S$15:$X$32,(MATCH(1,('(I-1) General'!$H$18='(BCBC) Unadjusted Lengths (W)'!$G$15:$G$32)*($L$10='(BCBC) Unadjusted Lengths (W)'!$H$15:$H$32),0)),(MATCH($J113,'(BCBC) Unadjusted Lengths (W)'!$S$14:$X$14,0)))</f>
        <v>#N/A</v>
      </c>
      <c r="V113" s="425" t="str">
        <f t="array" ref="V113">INDEX(L113:S113, MATCH(I113, $L$14:$S$14, 1)) +
((I113 - INDEX($L$14:$S$14, MATCH(I113, $L$14:$S$14, 1))) /
 (INDEX($L$14:$S$14, MATCH(I113, $L$14:$S$14, 1) + 1) - INDEX($L$14:$S$14, MATCH(I113, $L$14:$S$14, 1)))) *
(INDEX(L113:S113, MATCH(I113, $L$14:$S$14, 1) + 1) - INDEX(L113:S113, MATCH(I113, $L$14:$S$14, 1)))</f>
        <v>#N/A</v>
      </c>
      <c r="W113" s="7"/>
    </row>
    <row r="114" ht="18.75" hidden="1" customHeight="1">
      <c r="A114" s="7"/>
      <c r="B114" s="162"/>
      <c r="C114" s="7"/>
      <c r="D114" s="268" t="str">
        <f>'(I-3) Design &amp; Feedback'!D122</f>
        <v>Not Required</v>
      </c>
      <c r="E114" s="162"/>
      <c r="F114" s="7"/>
      <c r="G114" s="549" t="str">
        <f>'(I-3) Design &amp; Feedback'!G122</f>
        <v>B/CS</v>
      </c>
      <c r="H114" s="547" t="str">
        <f>'(I-3) Design &amp; Feedback'!H122</f>
        <v/>
      </c>
      <c r="I114" s="438" t="str">
        <f>IF(D114='(T) General Tables'!$A$14,'(I-1) General'!$H$66,"-")</f>
        <v>-</v>
      </c>
      <c r="J114" s="462" t="str">
        <f>'(I-3) Design &amp; Feedback'!K122</f>
        <v/>
      </c>
      <c r="K114" s="207"/>
      <c r="L114" s="429" t="str">
        <f t="array" ref="L114">INDEX('(BCBC) Unadjusted Lengths (S)'!$T$16:$Y$207,(MATCH(1,('(I-1) General'!$H$20='(BCBC) Unadjusted Lengths (S)'!$G$18:$G$206)*($L$10='(BCBC) Unadjusted Lengths (S)'!$H$16:$H$207)*($L$14='(BCBC) Unadjusted Lengths (S)'!$I$16:$I$207),0)),(MATCH($J114,'(BCBC) Unadjusted Lengths (S)'!$T$15:$Y$15,0)))</f>
        <v>#N/A</v>
      </c>
      <c r="M114" s="429" t="str">
        <f t="array" ref="M114">INDEX('(BCBC) Unadjusted Lengths (S)'!$T$16:$Y$207,(MATCH(1,('(I-1) General'!$H$20='(BCBC) Unadjusted Lengths (S)'!$G$18:$G$206)*($L$10='(BCBC) Unadjusted Lengths (S)'!$H$16:$H$207)*($M$14='(BCBC) Unadjusted Lengths (S)'!$I$16:$I$207),0)),(MATCH($J114,'(BCBC) Unadjusted Lengths (S)'!$T$15:$Y$15,0)))</f>
        <v>#N/A</v>
      </c>
      <c r="N114" s="429" t="str">
        <f t="array" ref="N114">INDEX('(BCBC) Unadjusted Lengths (S)'!$T$16:$Y$207,(MATCH(1,('(I-1) General'!$H$20='(BCBC) Unadjusted Lengths (S)'!$G$18:$G$206)*($L$10='(BCBC) Unadjusted Lengths (S)'!$H$16:$H$207)*($N$14='(BCBC) Unadjusted Lengths (S)'!$I$16:$I$207),0)),(MATCH($J114,'(BCBC) Unadjusted Lengths (S)'!$T$15:$Y$15,0)))</f>
        <v>#N/A</v>
      </c>
      <c r="O114" s="429" t="str">
        <f t="array" ref="O114">INDEX('(BCBC) Unadjusted Lengths (S)'!$T$16:$Y$207,(MATCH(1,('(I-1) General'!$H$20='(BCBC) Unadjusted Lengths (S)'!$G$18:$G$206)*($L$10='(BCBC) Unadjusted Lengths (S)'!$H$16:$H$207)*($O$14='(BCBC) Unadjusted Lengths (S)'!$I$16:$I$207),0)),(MATCH($J114,'(BCBC) Unadjusted Lengths (S)'!$T$15:$Y$15,0)))</f>
        <v>#N/A</v>
      </c>
      <c r="P114" s="429" t="str">
        <f t="array" ref="P114">INDEX('(BCBC) Unadjusted Lengths (S)'!$T$16:$Y$207,(MATCH(1,('(I-1) General'!$H$20='(BCBC) Unadjusted Lengths (S)'!$G$18:$G$206)*($L$10='(BCBC) Unadjusted Lengths (S)'!$H$16:$H$207)*($P$14='(BCBC) Unadjusted Lengths (S)'!$I$16:$I$207),0)),(MATCH($J114,'(BCBC) Unadjusted Lengths (S)'!$T$15:$Y$15,0)))</f>
        <v>#N/A</v>
      </c>
      <c r="Q114" s="429" t="str">
        <f t="array" ref="Q114">INDEX('(BCBC) Unadjusted Lengths (S)'!$T$16:$Y$207,(MATCH(1,('(I-1) General'!$H$20='(BCBC) Unadjusted Lengths (S)'!$G$18:$G$206)*($L$10='(BCBC) Unadjusted Lengths (S)'!$H$16:$H$207)*($Q$14='(BCBC) Unadjusted Lengths (S)'!$I$16:$I$207),0)),(MATCH($J114,'(BCBC) Unadjusted Lengths (S)'!$T$15:$Y$15,0)))</f>
        <v>#N/A</v>
      </c>
      <c r="R114" s="429" t="str">
        <f t="array" ref="R114">INDEX('(BCBC) Unadjusted Lengths (S)'!$T$16:$Y$207,(MATCH(1,('(I-1) General'!$H$20='(BCBC) Unadjusted Lengths (S)'!$G$18:$G$206)*($L$10='(BCBC) Unadjusted Lengths (S)'!$H$16:$H$207)*($R$14='(BCBC) Unadjusted Lengths (S)'!$I$16:$I$207),0)),(MATCH($J114,'(BCBC) Unadjusted Lengths (S)'!$T$15:$Y$15,0)))</f>
        <v>#N/A</v>
      </c>
      <c r="S114" s="429" t="str">
        <f t="array" ref="S114">INDEX('(BCBC) Unadjusted Lengths (S)'!$T$16:$Y$207,(MATCH(1,('(I-1) General'!$H$20='(BCBC) Unadjusted Lengths (S)'!$G$18:$G$206)*($L$10='(BCBC) Unadjusted Lengths (S)'!$H$16:$H$207)*($S$14='(BCBC) Unadjusted Lengths (S)'!$I$16:$I$207),0)),(MATCH($J114,'(BCBC) Unadjusted Lengths (S)'!$T$15:$Y$15,0)))</f>
        <v>#N/A</v>
      </c>
      <c r="T114" s="207"/>
      <c r="U114" s="425" t="str">
        <f t="array" ref="U114">INDEX('(BCBC) Unadjusted Lengths (W)'!$S$15:$X$32,(MATCH(1,('(I-1) General'!$H$18='(BCBC) Unadjusted Lengths (W)'!$G$15:$G$32)*($L$10='(BCBC) Unadjusted Lengths (W)'!$H$15:$H$32),0)),(MATCH($J114,'(BCBC) Unadjusted Lengths (W)'!$S$14:$X$14,0)))</f>
        <v>#N/A</v>
      </c>
      <c r="V114" s="425" t="str">
        <f t="array" ref="V114">INDEX(L114:S114, MATCH(I114, $L$14:$S$14, 1)) +
((I114 - INDEX($L$14:$S$14, MATCH(I114, $L$14:$S$14, 1))) /
 (INDEX($L$14:$S$14, MATCH(I114, $L$14:$S$14, 1) + 1) - INDEX($L$14:$S$14, MATCH(I114, $L$14:$S$14, 1)))) *
(INDEX(L114:S114, MATCH(I114, $L$14:$S$14, 1) + 1) - INDEX(L114:S114, MATCH(I114, $L$14:$S$14, 1)))</f>
        <v>#N/A</v>
      </c>
      <c r="W114" s="7"/>
    </row>
    <row r="115" ht="18.75" customHeight="1">
      <c r="A115" s="7"/>
      <c r="B115" s="7"/>
      <c r="C115" s="7"/>
      <c r="D115" s="269"/>
      <c r="E115" s="7"/>
      <c r="F115" s="7"/>
      <c r="G115" s="7"/>
      <c r="H115" s="7"/>
      <c r="I115" s="7"/>
      <c r="J115" s="7"/>
      <c r="K115" s="7"/>
      <c r="L115" s="7"/>
      <c r="M115" s="7"/>
      <c r="N115" s="7"/>
      <c r="O115" s="7"/>
      <c r="P115" s="7"/>
      <c r="Q115" s="7"/>
      <c r="R115" s="7"/>
      <c r="S115" s="7"/>
      <c r="T115" s="7"/>
      <c r="U115" s="7"/>
      <c r="V115" s="7"/>
      <c r="W115" s="7"/>
    </row>
    <row r="116" ht="18.75" customHeight="1">
      <c r="A116" s="7"/>
      <c r="B116" s="7"/>
      <c r="C116" s="7"/>
      <c r="D116" s="269"/>
      <c r="E116" s="7"/>
      <c r="F116" s="7"/>
      <c r="G116" s="282" t="str">
        <f>'(I-1) General'!G84</f>
        <v>| Permit/File Number: Building Permit 123567 | Calculations completed by: Tim - info@part9bracing.ca |</v>
      </c>
      <c r="H116" s="27"/>
      <c r="I116" s="27"/>
      <c r="J116" s="27"/>
      <c r="K116" s="27"/>
      <c r="L116" s="27"/>
      <c r="M116" s="27"/>
      <c r="N116" s="27"/>
      <c r="O116" s="27"/>
      <c r="P116" s="27"/>
      <c r="Q116" s="27"/>
      <c r="R116" s="27"/>
      <c r="S116" s="27"/>
      <c r="T116" s="27"/>
      <c r="U116" s="27"/>
      <c r="V116" s="28"/>
      <c r="W116" s="7"/>
    </row>
    <row r="117" ht="18.75" customHeight="1">
      <c r="A117" s="7"/>
      <c r="B117" s="7"/>
      <c r="C117" s="7"/>
      <c r="D117" s="269"/>
      <c r="E117" s="7"/>
      <c r="F117" s="7"/>
      <c r="G117" s="550" t="s">
        <v>745</v>
      </c>
      <c r="H117" s="255"/>
      <c r="I117" s="255"/>
      <c r="J117" s="255"/>
      <c r="K117" s="255"/>
      <c r="L117" s="255"/>
      <c r="M117" s="255"/>
      <c r="N117" s="255"/>
      <c r="O117" s="255"/>
      <c r="P117" s="255"/>
      <c r="Q117" s="255"/>
      <c r="R117" s="255"/>
      <c r="S117" s="255"/>
      <c r="T117" s="255"/>
      <c r="U117" s="255"/>
      <c r="V117" s="256"/>
      <c r="W117" s="7"/>
    </row>
    <row r="118" ht="14.25" customHeight="1">
      <c r="A118" s="7"/>
      <c r="B118" s="7"/>
      <c r="C118" s="7"/>
      <c r="D118" s="207"/>
      <c r="E118" s="7"/>
      <c r="F118" s="7"/>
      <c r="G118" s="7"/>
      <c r="H118" s="7"/>
      <c r="I118" s="7"/>
      <c r="J118" s="7"/>
      <c r="K118" s="7"/>
      <c r="L118" s="7"/>
      <c r="M118" s="7"/>
      <c r="N118" s="7"/>
      <c r="O118" s="7"/>
      <c r="P118" s="7"/>
      <c r="Q118" s="7"/>
      <c r="R118" s="7"/>
      <c r="S118" s="7"/>
      <c r="T118" s="7"/>
      <c r="U118" s="7"/>
      <c r="V118" s="7"/>
      <c r="W118" s="7"/>
    </row>
    <row r="119" ht="14.25" customHeight="1">
      <c r="A119" s="7"/>
      <c r="B119" s="7"/>
      <c r="C119" s="7"/>
      <c r="D119" s="207"/>
      <c r="E119" s="7"/>
      <c r="F119" s="7"/>
      <c r="G119" s="7"/>
      <c r="H119" s="7"/>
      <c r="I119" s="7"/>
      <c r="J119" s="7"/>
      <c r="K119" s="7"/>
      <c r="L119" s="7"/>
      <c r="M119" s="7"/>
      <c r="N119" s="7"/>
      <c r="O119" s="7"/>
      <c r="P119" s="7"/>
      <c r="Q119" s="7"/>
      <c r="R119" s="7"/>
      <c r="S119" s="7"/>
      <c r="T119" s="7"/>
      <c r="U119" s="7"/>
      <c r="V119" s="7"/>
      <c r="W119" s="7"/>
    </row>
    <row r="120" ht="14.25" customHeight="1">
      <c r="A120" s="7"/>
      <c r="B120" s="7"/>
      <c r="C120" s="7"/>
      <c r="D120" s="207"/>
      <c r="E120" s="7"/>
      <c r="F120" s="7"/>
      <c r="G120" s="7"/>
      <c r="H120" s="7"/>
      <c r="I120" s="7"/>
      <c r="J120" s="7"/>
      <c r="K120" s="7"/>
      <c r="L120" s="7"/>
      <c r="M120" s="7"/>
      <c r="N120" s="7"/>
      <c r="O120" s="7"/>
      <c r="P120" s="7"/>
      <c r="Q120" s="7"/>
      <c r="R120" s="7"/>
      <c r="S120" s="7"/>
      <c r="T120" s="7"/>
      <c r="U120" s="7"/>
      <c r="V120" s="7"/>
      <c r="W120" s="7"/>
    </row>
    <row r="121" ht="14.25" customHeight="1">
      <c r="A121" s="7"/>
      <c r="B121" s="7"/>
      <c r="C121" s="7"/>
      <c r="D121" s="207"/>
      <c r="E121" s="7"/>
      <c r="F121" s="7"/>
      <c r="G121" s="7"/>
      <c r="H121" s="7"/>
      <c r="I121" s="7"/>
      <c r="J121" s="7"/>
      <c r="K121" s="7"/>
      <c r="L121" s="7"/>
      <c r="M121" s="7"/>
      <c r="N121" s="7"/>
      <c r="O121" s="7"/>
      <c r="P121" s="7"/>
      <c r="Q121" s="7"/>
      <c r="R121" s="7"/>
      <c r="S121" s="7"/>
      <c r="T121" s="7"/>
      <c r="U121" s="7"/>
      <c r="V121" s="7"/>
      <c r="W121" s="7"/>
    </row>
    <row r="122" ht="14.25" customHeight="1">
      <c r="A122" s="7"/>
      <c r="B122" s="7"/>
      <c r="C122" s="7"/>
      <c r="D122" s="207"/>
      <c r="E122" s="7"/>
      <c r="F122" s="7"/>
      <c r="G122" s="7"/>
      <c r="H122" s="7"/>
      <c r="I122" s="7"/>
      <c r="J122" s="7"/>
      <c r="K122" s="7"/>
      <c r="L122" s="7"/>
      <c r="M122" s="7"/>
      <c r="N122" s="7"/>
      <c r="O122" s="7"/>
      <c r="P122" s="7"/>
      <c r="Q122" s="7"/>
      <c r="R122" s="7"/>
      <c r="S122" s="7"/>
      <c r="T122" s="7"/>
      <c r="U122" s="7"/>
      <c r="V122" s="7"/>
      <c r="W122" s="7"/>
    </row>
    <row r="123" ht="14.25" customHeight="1">
      <c r="A123" s="7"/>
      <c r="B123" s="7"/>
      <c r="C123" s="7"/>
      <c r="D123" s="207"/>
      <c r="E123" s="7"/>
      <c r="F123" s="7"/>
      <c r="G123" s="7"/>
      <c r="H123" s="7"/>
      <c r="I123" s="7"/>
      <c r="J123" s="7"/>
      <c r="K123" s="7"/>
      <c r="L123" s="7"/>
      <c r="M123" s="7"/>
      <c r="N123" s="7"/>
      <c r="O123" s="7"/>
      <c r="P123" s="7"/>
      <c r="Q123" s="7"/>
      <c r="R123" s="7"/>
      <c r="S123" s="7"/>
      <c r="T123" s="7"/>
      <c r="U123" s="7"/>
      <c r="V123" s="7"/>
      <c r="W123" s="7"/>
    </row>
    <row r="124" ht="14.25" customHeight="1">
      <c r="A124" s="7"/>
      <c r="B124" s="7"/>
      <c r="C124" s="7"/>
      <c r="D124" s="207"/>
      <c r="E124" s="7"/>
      <c r="F124" s="7"/>
      <c r="G124" s="7"/>
      <c r="H124" s="7"/>
      <c r="I124" s="7"/>
      <c r="J124" s="7"/>
      <c r="K124" s="7"/>
      <c r="L124" s="7"/>
      <c r="M124" s="7"/>
      <c r="N124" s="7"/>
      <c r="O124" s="7"/>
      <c r="P124" s="7"/>
      <c r="Q124" s="7"/>
      <c r="R124" s="7"/>
      <c r="S124" s="7"/>
      <c r="T124" s="7"/>
      <c r="U124" s="7"/>
      <c r="V124" s="7"/>
      <c r="W124" s="7"/>
    </row>
    <row r="125" ht="14.25" customHeight="1">
      <c r="A125" s="7"/>
      <c r="B125" s="7"/>
      <c r="C125" s="7"/>
      <c r="D125" s="207"/>
      <c r="E125" s="7"/>
      <c r="F125" s="7"/>
      <c r="G125" s="7"/>
      <c r="H125" s="7"/>
      <c r="I125" s="7"/>
      <c r="J125" s="7"/>
      <c r="K125" s="7"/>
      <c r="L125" s="7"/>
      <c r="M125" s="7"/>
      <c r="N125" s="7"/>
      <c r="O125" s="7"/>
      <c r="P125" s="7"/>
      <c r="Q125" s="7"/>
      <c r="R125" s="7"/>
      <c r="S125" s="7"/>
      <c r="T125" s="7"/>
      <c r="U125" s="7"/>
      <c r="V125" s="7"/>
      <c r="W125" s="7"/>
    </row>
    <row r="126" ht="14.25" customHeight="1">
      <c r="A126" s="7"/>
      <c r="B126" s="7"/>
      <c r="C126" s="7"/>
      <c r="D126" s="207"/>
      <c r="E126" s="7"/>
      <c r="F126" s="7"/>
      <c r="G126" s="7"/>
      <c r="H126" s="7"/>
      <c r="I126" s="7"/>
      <c r="J126" s="7"/>
      <c r="K126" s="7"/>
      <c r="L126" s="7"/>
      <c r="M126" s="7"/>
      <c r="N126" s="7"/>
      <c r="O126" s="7"/>
      <c r="P126" s="7"/>
      <c r="Q126" s="7"/>
      <c r="R126" s="7"/>
      <c r="S126" s="7"/>
      <c r="T126" s="7"/>
      <c r="U126" s="7"/>
      <c r="V126" s="7"/>
      <c r="W126" s="7"/>
    </row>
    <row r="127" ht="14.25" customHeight="1">
      <c r="A127" s="7"/>
      <c r="B127" s="7"/>
      <c r="C127" s="7"/>
      <c r="D127" s="207"/>
      <c r="E127" s="7"/>
      <c r="F127" s="7"/>
      <c r="G127" s="7"/>
      <c r="H127" s="7"/>
      <c r="I127" s="7"/>
      <c r="J127" s="7"/>
      <c r="K127" s="7"/>
      <c r="L127" s="7"/>
      <c r="M127" s="7"/>
      <c r="N127" s="7"/>
      <c r="O127" s="7"/>
      <c r="P127" s="7"/>
      <c r="Q127" s="7"/>
      <c r="R127" s="7"/>
      <c r="S127" s="7"/>
      <c r="T127" s="7"/>
      <c r="U127" s="7"/>
      <c r="V127" s="7"/>
      <c r="W127" s="7"/>
    </row>
    <row r="128" ht="14.25" customHeight="1">
      <c r="A128" s="7"/>
      <c r="B128" s="7"/>
      <c r="C128" s="7"/>
      <c r="D128" s="207"/>
      <c r="E128" s="7"/>
      <c r="F128" s="7"/>
      <c r="G128" s="7"/>
      <c r="H128" s="7"/>
      <c r="I128" s="7"/>
      <c r="J128" s="7"/>
      <c r="K128" s="7"/>
      <c r="L128" s="7"/>
      <c r="M128" s="7"/>
      <c r="N128" s="7"/>
      <c r="O128" s="7"/>
      <c r="P128" s="7"/>
      <c r="Q128" s="7"/>
      <c r="R128" s="7"/>
      <c r="S128" s="7"/>
      <c r="T128" s="7"/>
      <c r="U128" s="7"/>
      <c r="V128" s="7"/>
      <c r="W128" s="7"/>
    </row>
    <row r="129" ht="14.25" customHeight="1">
      <c r="A129" s="7"/>
      <c r="B129" s="7"/>
      <c r="C129" s="7"/>
      <c r="D129" s="207"/>
      <c r="E129" s="7"/>
      <c r="F129" s="7"/>
      <c r="G129" s="7"/>
      <c r="H129" s="7"/>
      <c r="I129" s="7"/>
      <c r="J129" s="7"/>
      <c r="K129" s="7"/>
      <c r="L129" s="7"/>
      <c r="M129" s="7"/>
      <c r="N129" s="7"/>
      <c r="O129" s="7"/>
      <c r="P129" s="7"/>
      <c r="Q129" s="7"/>
      <c r="R129" s="7"/>
      <c r="S129" s="7"/>
      <c r="T129" s="7"/>
      <c r="U129" s="7"/>
      <c r="V129" s="7"/>
      <c r="W129" s="7"/>
    </row>
    <row r="130" ht="14.25" customHeight="1">
      <c r="A130" s="7"/>
      <c r="B130" s="7"/>
      <c r="C130" s="7"/>
      <c r="D130" s="207"/>
      <c r="E130" s="7"/>
      <c r="F130" s="7"/>
      <c r="G130" s="7"/>
      <c r="H130" s="7"/>
      <c r="I130" s="7"/>
      <c r="J130" s="7"/>
      <c r="K130" s="7"/>
      <c r="L130" s="7"/>
      <c r="M130" s="7"/>
      <c r="N130" s="7"/>
      <c r="O130" s="7"/>
      <c r="P130" s="7"/>
      <c r="Q130" s="7"/>
      <c r="R130" s="7"/>
      <c r="S130" s="7"/>
      <c r="T130" s="7"/>
      <c r="U130" s="7"/>
      <c r="V130" s="7"/>
      <c r="W130" s="7"/>
    </row>
    <row r="131" ht="14.25" customHeight="1">
      <c r="A131" s="7"/>
      <c r="B131" s="7"/>
      <c r="C131" s="7"/>
      <c r="D131" s="207"/>
      <c r="E131" s="7"/>
      <c r="F131" s="7"/>
      <c r="G131" s="7"/>
      <c r="H131" s="7"/>
      <c r="I131" s="7"/>
      <c r="J131" s="7"/>
      <c r="K131" s="7"/>
      <c r="L131" s="7"/>
      <c r="M131" s="7"/>
      <c r="N131" s="7"/>
      <c r="O131" s="7"/>
      <c r="P131" s="7"/>
      <c r="Q131" s="7"/>
      <c r="R131" s="7"/>
      <c r="S131" s="7"/>
      <c r="T131" s="7"/>
      <c r="U131" s="7"/>
      <c r="V131" s="7"/>
      <c r="W131" s="7"/>
    </row>
    <row r="132" ht="14.25" customHeight="1">
      <c r="A132" s="7"/>
      <c r="B132" s="7"/>
      <c r="C132" s="7"/>
      <c r="D132" s="207"/>
      <c r="E132" s="7"/>
      <c r="F132" s="7"/>
      <c r="G132" s="7"/>
      <c r="H132" s="7"/>
      <c r="I132" s="7"/>
      <c r="J132" s="7"/>
      <c r="K132" s="7"/>
      <c r="L132" s="7"/>
      <c r="M132" s="7"/>
      <c r="N132" s="7"/>
      <c r="O132" s="7"/>
      <c r="P132" s="7"/>
      <c r="Q132" s="7"/>
      <c r="R132" s="7"/>
      <c r="S132" s="7"/>
      <c r="T132" s="7"/>
      <c r="U132" s="7"/>
      <c r="V132" s="7"/>
      <c r="W132" s="7"/>
    </row>
    <row r="133" ht="14.25" customHeight="1">
      <c r="A133" s="7"/>
      <c r="B133" s="7"/>
      <c r="C133" s="7"/>
      <c r="D133" s="207"/>
      <c r="E133" s="7"/>
      <c r="F133" s="7"/>
      <c r="G133" s="7"/>
      <c r="H133" s="7"/>
      <c r="I133" s="7"/>
      <c r="J133" s="7"/>
      <c r="K133" s="7"/>
      <c r="L133" s="7"/>
      <c r="M133" s="7"/>
      <c r="N133" s="7"/>
      <c r="O133" s="7"/>
      <c r="P133" s="7"/>
      <c r="Q133" s="7"/>
      <c r="R133" s="7"/>
      <c r="S133" s="7"/>
      <c r="T133" s="7"/>
      <c r="U133" s="7"/>
      <c r="V133" s="7"/>
      <c r="W133" s="7"/>
    </row>
    <row r="134" ht="14.25" customHeight="1">
      <c r="A134" s="7"/>
      <c r="B134" s="7"/>
      <c r="C134" s="7"/>
      <c r="D134" s="207"/>
      <c r="E134" s="7"/>
      <c r="F134" s="7"/>
      <c r="G134" s="7"/>
      <c r="H134" s="7"/>
      <c r="I134" s="7"/>
      <c r="J134" s="7"/>
      <c r="K134" s="7"/>
      <c r="L134" s="7"/>
      <c r="M134" s="7"/>
      <c r="N134" s="7"/>
      <c r="O134" s="7"/>
      <c r="P134" s="7"/>
      <c r="Q134" s="7"/>
      <c r="R134" s="7"/>
      <c r="S134" s="7"/>
      <c r="T134" s="7"/>
      <c r="U134" s="7"/>
      <c r="V134" s="7"/>
      <c r="W134" s="7"/>
    </row>
    <row r="135" ht="14.25" customHeight="1">
      <c r="A135" s="7"/>
      <c r="B135" s="7"/>
      <c r="C135" s="7"/>
      <c r="D135" s="207"/>
      <c r="E135" s="7"/>
      <c r="F135" s="7"/>
      <c r="G135" s="7"/>
      <c r="H135" s="7"/>
      <c r="I135" s="7"/>
      <c r="J135" s="7"/>
      <c r="K135" s="7"/>
      <c r="L135" s="7"/>
      <c r="M135" s="7"/>
      <c r="N135" s="7"/>
      <c r="O135" s="7"/>
      <c r="P135" s="7"/>
      <c r="Q135" s="7"/>
      <c r="R135" s="7"/>
      <c r="S135" s="7"/>
      <c r="T135" s="7"/>
      <c r="U135" s="7"/>
      <c r="V135" s="7"/>
      <c r="W135" s="7"/>
    </row>
    <row r="136" ht="14.25" customHeight="1">
      <c r="A136" s="7"/>
      <c r="B136" s="7"/>
      <c r="C136" s="7"/>
      <c r="D136" s="207"/>
      <c r="E136" s="7"/>
      <c r="F136" s="7"/>
      <c r="G136" s="7"/>
      <c r="H136" s="7"/>
      <c r="I136" s="7"/>
      <c r="J136" s="7"/>
      <c r="K136" s="7"/>
      <c r="L136" s="7"/>
      <c r="M136" s="7"/>
      <c r="N136" s="7"/>
      <c r="O136" s="7"/>
      <c r="P136" s="7"/>
      <c r="Q136" s="7"/>
      <c r="R136" s="7"/>
      <c r="S136" s="7"/>
      <c r="T136" s="7"/>
      <c r="U136" s="7"/>
      <c r="V136" s="7"/>
      <c r="W136" s="7"/>
    </row>
    <row r="137" ht="14.25" customHeight="1">
      <c r="A137" s="7"/>
      <c r="B137" s="7"/>
      <c r="C137" s="7"/>
      <c r="D137" s="207"/>
      <c r="E137" s="7"/>
      <c r="F137" s="7"/>
      <c r="G137" s="7"/>
      <c r="H137" s="7"/>
      <c r="I137" s="7"/>
      <c r="J137" s="7"/>
      <c r="K137" s="7"/>
      <c r="L137" s="7"/>
      <c r="M137" s="7"/>
      <c r="N137" s="7"/>
      <c r="O137" s="7"/>
      <c r="P137" s="7"/>
      <c r="Q137" s="7"/>
      <c r="R137" s="7"/>
      <c r="S137" s="7"/>
      <c r="T137" s="7"/>
      <c r="U137" s="7"/>
      <c r="V137" s="7"/>
      <c r="W137" s="7"/>
    </row>
    <row r="138" ht="14.25" customHeight="1">
      <c r="A138" s="7"/>
      <c r="B138" s="7"/>
      <c r="C138" s="7"/>
      <c r="D138" s="207"/>
      <c r="E138" s="7"/>
      <c r="F138" s="7"/>
      <c r="G138" s="7"/>
      <c r="H138" s="7"/>
      <c r="I138" s="7"/>
      <c r="J138" s="7"/>
      <c r="K138" s="7"/>
      <c r="L138" s="7"/>
      <c r="M138" s="7"/>
      <c r="N138" s="7"/>
      <c r="O138" s="7"/>
      <c r="P138" s="7"/>
      <c r="Q138" s="7"/>
      <c r="R138" s="7"/>
      <c r="S138" s="7"/>
      <c r="T138" s="7"/>
      <c r="U138" s="7"/>
      <c r="V138" s="7"/>
      <c r="W138" s="7"/>
    </row>
    <row r="139" ht="14.25" customHeight="1">
      <c r="A139" s="7"/>
      <c r="B139" s="7"/>
      <c r="C139" s="7"/>
      <c r="D139" s="207"/>
      <c r="E139" s="7"/>
      <c r="F139" s="7"/>
      <c r="G139" s="7"/>
      <c r="H139" s="7"/>
      <c r="I139" s="7"/>
      <c r="J139" s="7"/>
      <c r="K139" s="7"/>
      <c r="L139" s="7"/>
      <c r="M139" s="7"/>
      <c r="N139" s="7"/>
      <c r="O139" s="7"/>
      <c r="P139" s="7"/>
      <c r="Q139" s="7"/>
      <c r="R139" s="7"/>
      <c r="S139" s="7"/>
      <c r="T139" s="7"/>
      <c r="U139" s="7"/>
      <c r="V139" s="7"/>
      <c r="W139" s="7"/>
    </row>
    <row r="140" ht="14.25" customHeight="1">
      <c r="A140" s="7"/>
      <c r="B140" s="7"/>
      <c r="C140" s="7"/>
      <c r="D140" s="207"/>
      <c r="E140" s="7"/>
      <c r="F140" s="7"/>
      <c r="G140" s="7"/>
      <c r="H140" s="7"/>
      <c r="I140" s="7"/>
      <c r="J140" s="7"/>
      <c r="K140" s="7"/>
      <c r="L140" s="7"/>
      <c r="M140" s="7"/>
      <c r="N140" s="7"/>
      <c r="O140" s="7"/>
      <c r="P140" s="7"/>
      <c r="Q140" s="7"/>
      <c r="R140" s="7"/>
      <c r="S140" s="7"/>
      <c r="T140" s="7"/>
      <c r="U140" s="7"/>
      <c r="V140" s="7"/>
      <c r="W140" s="7"/>
    </row>
    <row r="141" ht="14.25" customHeight="1">
      <c r="A141" s="7"/>
      <c r="B141" s="7"/>
      <c r="C141" s="7"/>
      <c r="D141" s="207"/>
      <c r="E141" s="7"/>
      <c r="F141" s="7"/>
      <c r="G141" s="7"/>
      <c r="H141" s="7"/>
      <c r="I141" s="7"/>
      <c r="J141" s="7"/>
      <c r="K141" s="7"/>
      <c r="L141" s="7"/>
      <c r="M141" s="7"/>
      <c r="N141" s="7"/>
      <c r="O141" s="7"/>
      <c r="P141" s="7"/>
      <c r="Q141" s="7"/>
      <c r="R141" s="7"/>
      <c r="S141" s="7"/>
      <c r="T141" s="7"/>
      <c r="U141" s="7"/>
      <c r="V141" s="7"/>
      <c r="W141" s="7"/>
    </row>
    <row r="142" ht="14.25" customHeight="1">
      <c r="A142" s="7"/>
      <c r="B142" s="7"/>
      <c r="C142" s="7"/>
      <c r="D142" s="207"/>
      <c r="E142" s="7"/>
      <c r="F142" s="7"/>
      <c r="G142" s="7"/>
      <c r="H142" s="7"/>
      <c r="I142" s="7"/>
      <c r="J142" s="7"/>
      <c r="K142" s="7"/>
      <c r="L142" s="7"/>
      <c r="M142" s="7"/>
      <c r="N142" s="7"/>
      <c r="O142" s="7"/>
      <c r="P142" s="7"/>
      <c r="Q142" s="7"/>
      <c r="R142" s="7"/>
      <c r="S142" s="7"/>
      <c r="T142" s="7"/>
      <c r="U142" s="7"/>
      <c r="V142" s="7"/>
      <c r="W142" s="7"/>
    </row>
    <row r="143" ht="14.25" customHeight="1">
      <c r="A143" s="7"/>
      <c r="B143" s="7"/>
      <c r="C143" s="7"/>
      <c r="D143" s="207"/>
      <c r="E143" s="7"/>
      <c r="F143" s="7"/>
      <c r="G143" s="7"/>
      <c r="H143" s="7"/>
      <c r="I143" s="7"/>
      <c r="J143" s="7"/>
      <c r="K143" s="7"/>
      <c r="L143" s="7"/>
      <c r="M143" s="7"/>
      <c r="N143" s="7"/>
      <c r="O143" s="7"/>
      <c r="P143" s="7"/>
      <c r="Q143" s="7"/>
      <c r="R143" s="7"/>
      <c r="S143" s="7"/>
      <c r="T143" s="7"/>
      <c r="U143" s="7"/>
      <c r="V143" s="7"/>
      <c r="W143" s="7"/>
    </row>
    <row r="144" ht="14.25" customHeight="1">
      <c r="A144" s="7"/>
      <c r="B144" s="7"/>
      <c r="C144" s="7"/>
      <c r="D144" s="207"/>
      <c r="E144" s="7"/>
      <c r="F144" s="7"/>
      <c r="G144" s="7"/>
      <c r="H144" s="7"/>
      <c r="I144" s="7"/>
      <c r="J144" s="7"/>
      <c r="K144" s="7"/>
      <c r="L144" s="7"/>
      <c r="M144" s="7"/>
      <c r="N144" s="7"/>
      <c r="O144" s="7"/>
      <c r="P144" s="7"/>
      <c r="Q144" s="7"/>
      <c r="R144" s="7"/>
      <c r="S144" s="7"/>
      <c r="T144" s="7"/>
      <c r="U144" s="7"/>
      <c r="V144" s="7"/>
      <c r="W144" s="7"/>
    </row>
    <row r="145" ht="14.25" customHeight="1">
      <c r="A145" s="7"/>
      <c r="B145" s="7"/>
      <c r="C145" s="7"/>
      <c r="D145" s="207"/>
      <c r="E145" s="7"/>
      <c r="F145" s="7"/>
      <c r="G145" s="7"/>
      <c r="H145" s="7"/>
      <c r="I145" s="7"/>
      <c r="J145" s="7"/>
      <c r="K145" s="7"/>
      <c r="L145" s="7"/>
      <c r="M145" s="7"/>
      <c r="N145" s="7"/>
      <c r="O145" s="7"/>
      <c r="P145" s="7"/>
      <c r="Q145" s="7"/>
      <c r="R145" s="7"/>
      <c r="S145" s="7"/>
      <c r="T145" s="7"/>
      <c r="U145" s="7"/>
      <c r="V145" s="7"/>
      <c r="W145" s="7"/>
    </row>
    <row r="146" ht="14.25" customHeight="1">
      <c r="A146" s="7"/>
      <c r="B146" s="7"/>
      <c r="C146" s="7"/>
      <c r="D146" s="207"/>
      <c r="E146" s="7"/>
      <c r="F146" s="7"/>
      <c r="G146" s="7"/>
      <c r="H146" s="7"/>
      <c r="I146" s="7"/>
      <c r="J146" s="7"/>
      <c r="K146" s="7"/>
      <c r="L146" s="7"/>
      <c r="M146" s="7"/>
      <c r="N146" s="7"/>
      <c r="O146" s="7"/>
      <c r="P146" s="7"/>
      <c r="Q146" s="7"/>
      <c r="R146" s="7"/>
      <c r="S146" s="7"/>
      <c r="T146" s="7"/>
      <c r="U146" s="7"/>
      <c r="V146" s="7"/>
      <c r="W146" s="7"/>
    </row>
    <row r="147" ht="14.25" customHeight="1">
      <c r="A147" s="7"/>
      <c r="B147" s="7"/>
      <c r="C147" s="7"/>
      <c r="D147" s="207"/>
      <c r="E147" s="7"/>
      <c r="F147" s="7"/>
      <c r="G147" s="7"/>
      <c r="H147" s="7"/>
      <c r="I147" s="7"/>
      <c r="J147" s="7"/>
      <c r="K147" s="7"/>
      <c r="L147" s="7"/>
      <c r="M147" s="7"/>
      <c r="N147" s="7"/>
      <c r="O147" s="7"/>
      <c r="P147" s="7"/>
      <c r="Q147" s="7"/>
      <c r="R147" s="7"/>
      <c r="S147" s="7"/>
      <c r="T147" s="7"/>
      <c r="U147" s="7"/>
      <c r="V147" s="7"/>
      <c r="W147" s="7"/>
    </row>
    <row r="148" ht="14.25" customHeight="1">
      <c r="A148" s="7"/>
      <c r="B148" s="7"/>
      <c r="C148" s="7"/>
      <c r="D148" s="207"/>
      <c r="E148" s="7"/>
      <c r="F148" s="7"/>
      <c r="G148" s="7"/>
      <c r="H148" s="7"/>
      <c r="I148" s="7"/>
      <c r="J148" s="7"/>
      <c r="K148" s="7"/>
      <c r="L148" s="7"/>
      <c r="M148" s="7"/>
      <c r="N148" s="7"/>
      <c r="O148" s="7"/>
      <c r="P148" s="7"/>
      <c r="Q148" s="7"/>
      <c r="R148" s="7"/>
      <c r="S148" s="7"/>
      <c r="T148" s="7"/>
      <c r="U148" s="7"/>
      <c r="V148" s="7"/>
      <c r="W148" s="7"/>
    </row>
    <row r="149" ht="14.25" customHeight="1">
      <c r="A149" s="7"/>
      <c r="B149" s="7"/>
      <c r="C149" s="7"/>
      <c r="D149" s="207"/>
      <c r="E149" s="7"/>
      <c r="F149" s="7"/>
      <c r="G149" s="7"/>
      <c r="H149" s="7"/>
      <c r="I149" s="7"/>
      <c r="J149" s="7"/>
      <c r="K149" s="7"/>
      <c r="L149" s="7"/>
      <c r="M149" s="7"/>
      <c r="N149" s="7"/>
      <c r="O149" s="7"/>
      <c r="P149" s="7"/>
      <c r="Q149" s="7"/>
      <c r="R149" s="7"/>
      <c r="S149" s="7"/>
      <c r="T149" s="7"/>
      <c r="U149" s="7"/>
      <c r="V149" s="7"/>
      <c r="W149" s="7"/>
    </row>
    <row r="150" ht="14.25" customHeight="1">
      <c r="A150" s="7"/>
      <c r="B150" s="7"/>
      <c r="C150" s="7"/>
      <c r="D150" s="207"/>
      <c r="E150" s="7"/>
      <c r="F150" s="7"/>
      <c r="G150" s="7"/>
      <c r="H150" s="7"/>
      <c r="I150" s="7"/>
      <c r="J150" s="7"/>
      <c r="K150" s="7"/>
      <c r="L150" s="7"/>
      <c r="M150" s="7"/>
      <c r="N150" s="7"/>
      <c r="O150" s="7"/>
      <c r="P150" s="7"/>
      <c r="Q150" s="7"/>
      <c r="R150" s="7"/>
      <c r="S150" s="7"/>
      <c r="T150" s="7"/>
      <c r="U150" s="7"/>
      <c r="V150" s="7"/>
      <c r="W150" s="7"/>
    </row>
    <row r="151" ht="14.25" customHeight="1">
      <c r="A151" s="7"/>
      <c r="B151" s="7"/>
      <c r="C151" s="7"/>
      <c r="D151" s="207"/>
      <c r="E151" s="7"/>
      <c r="F151" s="7"/>
      <c r="G151" s="7"/>
      <c r="H151" s="7"/>
      <c r="I151" s="7"/>
      <c r="J151" s="7"/>
      <c r="K151" s="7"/>
      <c r="L151" s="7"/>
      <c r="M151" s="7"/>
      <c r="N151" s="7"/>
      <c r="O151" s="7"/>
      <c r="P151" s="7"/>
      <c r="Q151" s="7"/>
      <c r="R151" s="7"/>
      <c r="S151" s="7"/>
      <c r="T151" s="7"/>
      <c r="U151" s="7"/>
      <c r="V151" s="7"/>
      <c r="W151" s="7"/>
    </row>
    <row r="152" ht="14.25" customHeight="1">
      <c r="A152" s="7"/>
      <c r="B152" s="7"/>
      <c r="C152" s="7"/>
      <c r="D152" s="207"/>
      <c r="E152" s="7"/>
      <c r="F152" s="7"/>
      <c r="G152" s="7"/>
      <c r="H152" s="7"/>
      <c r="I152" s="7"/>
      <c r="J152" s="7"/>
      <c r="K152" s="7"/>
      <c r="L152" s="7"/>
      <c r="M152" s="7"/>
      <c r="N152" s="7"/>
      <c r="O152" s="7"/>
      <c r="P152" s="7"/>
      <c r="Q152" s="7"/>
      <c r="R152" s="7"/>
      <c r="S152" s="7"/>
      <c r="T152" s="7"/>
      <c r="U152" s="7"/>
      <c r="V152" s="7"/>
      <c r="W152" s="7"/>
    </row>
    <row r="153" ht="14.25" customHeight="1">
      <c r="A153" s="7"/>
      <c r="B153" s="7"/>
      <c r="C153" s="7"/>
      <c r="D153" s="207"/>
      <c r="E153" s="7"/>
      <c r="F153" s="7"/>
      <c r="G153" s="7"/>
      <c r="H153" s="7"/>
      <c r="I153" s="7"/>
      <c r="J153" s="7"/>
      <c r="K153" s="7"/>
      <c r="L153" s="7"/>
      <c r="M153" s="7"/>
      <c r="N153" s="7"/>
      <c r="O153" s="7"/>
      <c r="P153" s="7"/>
      <c r="Q153" s="7"/>
      <c r="R153" s="7"/>
      <c r="S153" s="7"/>
      <c r="T153" s="7"/>
      <c r="U153" s="7"/>
      <c r="V153" s="7"/>
      <c r="W153" s="7"/>
    </row>
    <row r="154" ht="14.25" customHeight="1">
      <c r="A154" s="7"/>
      <c r="B154" s="7"/>
      <c r="C154" s="7"/>
      <c r="D154" s="207"/>
      <c r="E154" s="7"/>
      <c r="F154" s="7"/>
      <c r="G154" s="7"/>
      <c r="H154" s="7"/>
      <c r="I154" s="7"/>
      <c r="J154" s="7"/>
      <c r="K154" s="7"/>
      <c r="L154" s="7"/>
      <c r="M154" s="7"/>
      <c r="N154" s="7"/>
      <c r="O154" s="7"/>
      <c r="P154" s="7"/>
      <c r="Q154" s="7"/>
      <c r="R154" s="7"/>
      <c r="S154" s="7"/>
      <c r="T154" s="7"/>
      <c r="U154" s="7"/>
      <c r="V154" s="7"/>
      <c r="W154" s="7"/>
    </row>
    <row r="155" ht="14.25" customHeight="1">
      <c r="A155" s="7"/>
      <c r="B155" s="7"/>
      <c r="C155" s="7"/>
      <c r="D155" s="207"/>
      <c r="E155" s="7"/>
      <c r="F155" s="7"/>
      <c r="G155" s="7"/>
      <c r="H155" s="7"/>
      <c r="I155" s="7"/>
      <c r="J155" s="7"/>
      <c r="K155" s="7"/>
      <c r="L155" s="7"/>
      <c r="M155" s="7"/>
      <c r="N155" s="7"/>
      <c r="O155" s="7"/>
      <c r="P155" s="7"/>
      <c r="Q155" s="7"/>
      <c r="R155" s="7"/>
      <c r="S155" s="7"/>
      <c r="T155" s="7"/>
      <c r="U155" s="7"/>
      <c r="V155" s="7"/>
      <c r="W155" s="7"/>
    </row>
    <row r="156" ht="14.25" customHeight="1">
      <c r="A156" s="7"/>
      <c r="B156" s="7"/>
      <c r="C156" s="7"/>
      <c r="D156" s="207"/>
      <c r="E156" s="7"/>
      <c r="F156" s="7"/>
      <c r="G156" s="7"/>
      <c r="H156" s="7"/>
      <c r="I156" s="7"/>
      <c r="J156" s="7"/>
      <c r="K156" s="7"/>
      <c r="L156" s="7"/>
      <c r="M156" s="7"/>
      <c r="N156" s="7"/>
      <c r="O156" s="7"/>
      <c r="P156" s="7"/>
      <c r="Q156" s="7"/>
      <c r="R156" s="7"/>
      <c r="S156" s="7"/>
      <c r="T156" s="7"/>
      <c r="U156" s="7"/>
      <c r="V156" s="7"/>
      <c r="W156" s="7"/>
    </row>
    <row r="157" ht="14.25" customHeight="1">
      <c r="A157" s="7"/>
      <c r="B157" s="7"/>
      <c r="C157" s="7"/>
      <c r="D157" s="207"/>
      <c r="E157" s="7"/>
      <c r="F157" s="7"/>
      <c r="G157" s="7"/>
      <c r="H157" s="7"/>
      <c r="I157" s="7"/>
      <c r="J157" s="7"/>
      <c r="K157" s="7"/>
      <c r="L157" s="7"/>
      <c r="M157" s="7"/>
      <c r="N157" s="7"/>
      <c r="O157" s="7"/>
      <c r="P157" s="7"/>
      <c r="Q157" s="7"/>
      <c r="R157" s="7"/>
      <c r="S157" s="7"/>
      <c r="T157" s="7"/>
      <c r="U157" s="7"/>
      <c r="V157" s="7"/>
      <c r="W157" s="7"/>
    </row>
    <row r="158" ht="14.25" customHeight="1">
      <c r="A158" s="7"/>
      <c r="B158" s="7"/>
      <c r="C158" s="7"/>
      <c r="D158" s="207"/>
      <c r="E158" s="7"/>
      <c r="F158" s="7"/>
      <c r="G158" s="7"/>
      <c r="H158" s="7"/>
      <c r="I158" s="7"/>
      <c r="J158" s="7"/>
      <c r="K158" s="7"/>
      <c r="L158" s="7"/>
      <c r="M158" s="7"/>
      <c r="N158" s="7"/>
      <c r="O158" s="7"/>
      <c r="P158" s="7"/>
      <c r="Q158" s="7"/>
      <c r="R158" s="7"/>
      <c r="S158" s="7"/>
      <c r="T158" s="7"/>
      <c r="U158" s="7"/>
      <c r="V158" s="7"/>
      <c r="W158" s="7"/>
    </row>
    <row r="159" ht="14.25" customHeight="1">
      <c r="A159" s="7"/>
      <c r="B159" s="7"/>
      <c r="C159" s="7"/>
      <c r="D159" s="207"/>
      <c r="E159" s="7"/>
      <c r="F159" s="7"/>
      <c r="G159" s="7"/>
      <c r="H159" s="7"/>
      <c r="I159" s="7"/>
      <c r="J159" s="7"/>
      <c r="K159" s="7"/>
      <c r="L159" s="7"/>
      <c r="M159" s="7"/>
      <c r="N159" s="7"/>
      <c r="O159" s="7"/>
      <c r="P159" s="7"/>
      <c r="Q159" s="7"/>
      <c r="R159" s="7"/>
      <c r="S159" s="7"/>
      <c r="T159" s="7"/>
      <c r="U159" s="7"/>
      <c r="V159" s="7"/>
      <c r="W159" s="7"/>
    </row>
    <row r="160" ht="14.25" customHeight="1">
      <c r="A160" s="7"/>
      <c r="B160" s="7"/>
      <c r="C160" s="7"/>
      <c r="D160" s="207"/>
      <c r="E160" s="7"/>
      <c r="F160" s="7"/>
      <c r="G160" s="7"/>
      <c r="H160" s="7"/>
      <c r="I160" s="7"/>
      <c r="J160" s="7"/>
      <c r="K160" s="7"/>
      <c r="L160" s="7"/>
      <c r="M160" s="7"/>
      <c r="N160" s="7"/>
      <c r="O160" s="7"/>
      <c r="P160" s="7"/>
      <c r="Q160" s="7"/>
      <c r="R160" s="7"/>
      <c r="S160" s="7"/>
      <c r="T160" s="7"/>
      <c r="U160" s="7"/>
      <c r="V160" s="7"/>
      <c r="W160" s="7"/>
    </row>
    <row r="161" ht="14.25" customHeight="1">
      <c r="A161" s="7"/>
      <c r="B161" s="7"/>
      <c r="C161" s="7"/>
      <c r="D161" s="207"/>
      <c r="E161" s="7"/>
      <c r="F161" s="7"/>
      <c r="G161" s="7"/>
      <c r="H161" s="7"/>
      <c r="I161" s="7"/>
      <c r="J161" s="7"/>
      <c r="K161" s="7"/>
      <c r="L161" s="7"/>
      <c r="M161" s="7"/>
      <c r="N161" s="7"/>
      <c r="O161" s="7"/>
      <c r="P161" s="7"/>
      <c r="Q161" s="7"/>
      <c r="R161" s="7"/>
      <c r="S161" s="7"/>
      <c r="T161" s="7"/>
      <c r="U161" s="7"/>
      <c r="V161" s="7"/>
      <c r="W161" s="7"/>
    </row>
    <row r="162" ht="14.25" customHeight="1">
      <c r="A162" s="7"/>
      <c r="B162" s="7"/>
      <c r="C162" s="7"/>
      <c r="D162" s="207"/>
      <c r="E162" s="7"/>
      <c r="F162" s="7"/>
      <c r="G162" s="7"/>
      <c r="H162" s="7"/>
      <c r="I162" s="7"/>
      <c r="J162" s="7"/>
      <c r="K162" s="7"/>
      <c r="L162" s="7"/>
      <c r="M162" s="7"/>
      <c r="N162" s="7"/>
      <c r="O162" s="7"/>
      <c r="P162" s="7"/>
      <c r="Q162" s="7"/>
      <c r="R162" s="7"/>
      <c r="S162" s="7"/>
      <c r="T162" s="7"/>
      <c r="U162" s="7"/>
      <c r="V162" s="7"/>
      <c r="W162" s="7"/>
    </row>
    <row r="163" ht="14.25" customHeight="1">
      <c r="A163" s="7"/>
      <c r="B163" s="7"/>
      <c r="C163" s="7"/>
      <c r="D163" s="207"/>
      <c r="E163" s="7"/>
      <c r="F163" s="7"/>
      <c r="G163" s="7"/>
      <c r="H163" s="7"/>
      <c r="I163" s="7"/>
      <c r="J163" s="7"/>
      <c r="K163" s="7"/>
      <c r="L163" s="7"/>
      <c r="M163" s="7"/>
      <c r="N163" s="7"/>
      <c r="O163" s="7"/>
      <c r="P163" s="7"/>
      <c r="Q163" s="7"/>
      <c r="R163" s="7"/>
      <c r="S163" s="7"/>
      <c r="T163" s="7"/>
      <c r="U163" s="7"/>
      <c r="V163" s="7"/>
      <c r="W163" s="7"/>
    </row>
    <row r="164" ht="14.25" customHeight="1">
      <c r="A164" s="7"/>
      <c r="B164" s="7"/>
      <c r="C164" s="7"/>
      <c r="D164" s="207"/>
      <c r="E164" s="7"/>
      <c r="F164" s="7"/>
      <c r="G164" s="7"/>
      <c r="H164" s="7"/>
      <c r="I164" s="7"/>
      <c r="J164" s="7"/>
      <c r="K164" s="7"/>
      <c r="L164" s="7"/>
      <c r="M164" s="7"/>
      <c r="N164" s="7"/>
      <c r="O164" s="7"/>
      <c r="P164" s="7"/>
      <c r="Q164" s="7"/>
      <c r="R164" s="7"/>
      <c r="S164" s="7"/>
      <c r="T164" s="7"/>
      <c r="U164" s="7"/>
      <c r="V164" s="7"/>
      <c r="W164" s="7"/>
    </row>
    <row r="165" ht="14.25" customHeight="1">
      <c r="A165" s="7"/>
      <c r="B165" s="7"/>
      <c r="C165" s="7"/>
      <c r="D165" s="207"/>
      <c r="E165" s="7"/>
      <c r="F165" s="7"/>
      <c r="G165" s="7"/>
      <c r="H165" s="7"/>
      <c r="I165" s="7"/>
      <c r="J165" s="7"/>
      <c r="K165" s="7"/>
      <c r="L165" s="7"/>
      <c r="M165" s="7"/>
      <c r="N165" s="7"/>
      <c r="O165" s="7"/>
      <c r="P165" s="7"/>
      <c r="Q165" s="7"/>
      <c r="R165" s="7"/>
      <c r="S165" s="7"/>
      <c r="T165" s="7"/>
      <c r="U165" s="7"/>
      <c r="V165" s="7"/>
      <c r="W165" s="7"/>
    </row>
    <row r="166" ht="14.25" customHeight="1">
      <c r="A166" s="7"/>
      <c r="B166" s="7"/>
      <c r="C166" s="7"/>
      <c r="D166" s="207"/>
      <c r="E166" s="7"/>
      <c r="F166" s="7"/>
      <c r="G166" s="7"/>
      <c r="H166" s="7"/>
      <c r="I166" s="7"/>
      <c r="J166" s="7"/>
      <c r="K166" s="7"/>
      <c r="L166" s="7"/>
      <c r="M166" s="7"/>
      <c r="N166" s="7"/>
      <c r="O166" s="7"/>
      <c r="P166" s="7"/>
      <c r="Q166" s="7"/>
      <c r="R166" s="7"/>
      <c r="S166" s="7"/>
      <c r="T166" s="7"/>
      <c r="U166" s="7"/>
      <c r="V166" s="7"/>
      <c r="W166" s="7"/>
    </row>
    <row r="167" ht="14.25" customHeight="1">
      <c r="A167" s="7"/>
      <c r="B167" s="7"/>
      <c r="C167" s="7"/>
      <c r="D167" s="207"/>
      <c r="E167" s="7"/>
      <c r="F167" s="7"/>
      <c r="G167" s="7"/>
      <c r="H167" s="7"/>
      <c r="I167" s="7"/>
      <c r="J167" s="7"/>
      <c r="K167" s="7"/>
      <c r="L167" s="7"/>
      <c r="M167" s="7"/>
      <c r="N167" s="7"/>
      <c r="O167" s="7"/>
      <c r="P167" s="7"/>
      <c r="Q167" s="7"/>
      <c r="R167" s="7"/>
      <c r="S167" s="7"/>
      <c r="T167" s="7"/>
      <c r="U167" s="7"/>
      <c r="V167" s="7"/>
      <c r="W167" s="7"/>
    </row>
    <row r="168" ht="14.25" customHeight="1">
      <c r="A168" s="7"/>
      <c r="B168" s="7"/>
      <c r="C168" s="7"/>
      <c r="D168" s="207"/>
      <c r="E168" s="7"/>
      <c r="F168" s="7"/>
      <c r="G168" s="7"/>
      <c r="H168" s="7"/>
      <c r="I168" s="7"/>
      <c r="J168" s="7"/>
      <c r="K168" s="7"/>
      <c r="L168" s="7"/>
      <c r="M168" s="7"/>
      <c r="N168" s="7"/>
      <c r="O168" s="7"/>
      <c r="P168" s="7"/>
      <c r="Q168" s="7"/>
      <c r="R168" s="7"/>
      <c r="S168" s="7"/>
      <c r="T168" s="7"/>
      <c r="U168" s="7"/>
      <c r="V168" s="7"/>
      <c r="W168" s="7"/>
    </row>
    <row r="169" ht="14.25" customHeight="1">
      <c r="A169" s="7"/>
      <c r="B169" s="7"/>
      <c r="C169" s="7"/>
      <c r="D169" s="207"/>
      <c r="E169" s="7"/>
      <c r="F169" s="7"/>
      <c r="G169" s="7"/>
      <c r="H169" s="7"/>
      <c r="I169" s="7"/>
      <c r="J169" s="7"/>
      <c r="K169" s="7"/>
      <c r="L169" s="7"/>
      <c r="M169" s="7"/>
      <c r="N169" s="7"/>
      <c r="O169" s="7"/>
      <c r="P169" s="7"/>
      <c r="Q169" s="7"/>
      <c r="R169" s="7"/>
      <c r="S169" s="7"/>
      <c r="T169" s="7"/>
      <c r="U169" s="7"/>
      <c r="V169" s="7"/>
      <c r="W169" s="7"/>
    </row>
    <row r="170" ht="14.25" customHeight="1">
      <c r="A170" s="7"/>
      <c r="B170" s="7"/>
      <c r="C170" s="7"/>
      <c r="D170" s="207"/>
      <c r="E170" s="7"/>
      <c r="F170" s="7"/>
      <c r="G170" s="7"/>
      <c r="H170" s="7"/>
      <c r="I170" s="7"/>
      <c r="J170" s="7"/>
      <c r="K170" s="7"/>
      <c r="L170" s="7"/>
      <c r="M170" s="7"/>
      <c r="N170" s="7"/>
      <c r="O170" s="7"/>
      <c r="P170" s="7"/>
      <c r="Q170" s="7"/>
      <c r="R170" s="7"/>
      <c r="S170" s="7"/>
      <c r="T170" s="7"/>
      <c r="U170" s="7"/>
      <c r="V170" s="7"/>
      <c r="W170" s="7"/>
    </row>
    <row r="171" ht="14.25" customHeight="1">
      <c r="A171" s="7"/>
      <c r="B171" s="7"/>
      <c r="C171" s="7"/>
      <c r="D171" s="207"/>
      <c r="E171" s="7"/>
      <c r="F171" s="7"/>
      <c r="G171" s="7"/>
      <c r="H171" s="7"/>
      <c r="I171" s="7"/>
      <c r="J171" s="7"/>
      <c r="K171" s="7"/>
      <c r="L171" s="7"/>
      <c r="M171" s="7"/>
      <c r="N171" s="7"/>
      <c r="O171" s="7"/>
      <c r="P171" s="7"/>
      <c r="Q171" s="7"/>
      <c r="R171" s="7"/>
      <c r="S171" s="7"/>
      <c r="T171" s="7"/>
      <c r="U171" s="7"/>
      <c r="V171" s="7"/>
      <c r="W171" s="7"/>
    </row>
    <row r="172" ht="14.25" customHeight="1">
      <c r="A172" s="7"/>
      <c r="B172" s="7"/>
      <c r="C172" s="7"/>
      <c r="D172" s="207"/>
      <c r="E172" s="7"/>
      <c r="F172" s="7"/>
      <c r="G172" s="7"/>
      <c r="H172" s="7"/>
      <c r="I172" s="7"/>
      <c r="J172" s="7"/>
      <c r="K172" s="7"/>
      <c r="L172" s="7"/>
      <c r="M172" s="7"/>
      <c r="N172" s="7"/>
      <c r="O172" s="7"/>
      <c r="P172" s="7"/>
      <c r="Q172" s="7"/>
      <c r="R172" s="7"/>
      <c r="S172" s="7"/>
      <c r="T172" s="7"/>
      <c r="U172" s="7"/>
      <c r="V172" s="7"/>
      <c r="W172" s="7"/>
    </row>
    <row r="173" ht="14.25" customHeight="1">
      <c r="A173" s="7"/>
      <c r="B173" s="7"/>
      <c r="C173" s="7"/>
      <c r="D173" s="207"/>
      <c r="E173" s="7"/>
      <c r="F173" s="7"/>
      <c r="G173" s="7"/>
      <c r="H173" s="7"/>
      <c r="I173" s="7"/>
      <c r="J173" s="7"/>
      <c r="K173" s="7"/>
      <c r="L173" s="7"/>
      <c r="M173" s="7"/>
      <c r="N173" s="7"/>
      <c r="O173" s="7"/>
      <c r="P173" s="7"/>
      <c r="Q173" s="7"/>
      <c r="R173" s="7"/>
      <c r="S173" s="7"/>
      <c r="T173" s="7"/>
      <c r="U173" s="7"/>
      <c r="V173" s="7"/>
      <c r="W173" s="7"/>
    </row>
    <row r="174" ht="14.25" customHeight="1">
      <c r="A174" s="7"/>
      <c r="B174" s="7"/>
      <c r="C174" s="7"/>
      <c r="D174" s="207"/>
      <c r="E174" s="7"/>
      <c r="F174" s="7"/>
      <c r="G174" s="7"/>
      <c r="H174" s="7"/>
      <c r="I174" s="7"/>
      <c r="J174" s="7"/>
      <c r="K174" s="7"/>
      <c r="L174" s="7"/>
      <c r="M174" s="7"/>
      <c r="N174" s="7"/>
      <c r="O174" s="7"/>
      <c r="P174" s="7"/>
      <c r="Q174" s="7"/>
      <c r="R174" s="7"/>
      <c r="S174" s="7"/>
      <c r="T174" s="7"/>
      <c r="U174" s="7"/>
      <c r="V174" s="7"/>
      <c r="W174" s="7"/>
    </row>
    <row r="175" ht="14.25" customHeight="1">
      <c r="A175" s="7"/>
      <c r="B175" s="7"/>
      <c r="C175" s="7"/>
      <c r="D175" s="207"/>
      <c r="E175" s="7"/>
      <c r="F175" s="7"/>
      <c r="G175" s="7"/>
      <c r="H175" s="7"/>
      <c r="I175" s="7"/>
      <c r="J175" s="7"/>
      <c r="K175" s="7"/>
      <c r="L175" s="7"/>
      <c r="M175" s="7"/>
      <c r="N175" s="7"/>
      <c r="O175" s="7"/>
      <c r="P175" s="7"/>
      <c r="Q175" s="7"/>
      <c r="R175" s="7"/>
      <c r="S175" s="7"/>
      <c r="T175" s="7"/>
      <c r="U175" s="7"/>
      <c r="V175" s="7"/>
      <c r="W175" s="7"/>
    </row>
    <row r="176" ht="14.25" customHeight="1">
      <c r="A176" s="7"/>
      <c r="B176" s="7"/>
      <c r="C176" s="7"/>
      <c r="D176" s="207"/>
      <c r="E176" s="7"/>
      <c r="F176" s="7"/>
      <c r="G176" s="7"/>
      <c r="H176" s="7"/>
      <c r="I176" s="7"/>
      <c r="J176" s="7"/>
      <c r="K176" s="7"/>
      <c r="L176" s="7"/>
      <c r="M176" s="7"/>
      <c r="N176" s="7"/>
      <c r="O176" s="7"/>
      <c r="P176" s="7"/>
      <c r="Q176" s="7"/>
      <c r="R176" s="7"/>
      <c r="S176" s="7"/>
      <c r="T176" s="7"/>
      <c r="U176" s="7"/>
      <c r="V176" s="7"/>
      <c r="W176" s="7"/>
    </row>
    <row r="177" ht="14.25" customHeight="1">
      <c r="A177" s="7"/>
      <c r="B177" s="7"/>
      <c r="C177" s="7"/>
      <c r="D177" s="207"/>
      <c r="E177" s="7"/>
      <c r="F177" s="7"/>
      <c r="G177" s="7"/>
      <c r="H177" s="7"/>
      <c r="I177" s="7"/>
      <c r="J177" s="7"/>
      <c r="K177" s="7"/>
      <c r="L177" s="7"/>
      <c r="M177" s="7"/>
      <c r="N177" s="7"/>
      <c r="O177" s="7"/>
      <c r="P177" s="7"/>
      <c r="Q177" s="7"/>
      <c r="R177" s="7"/>
      <c r="S177" s="7"/>
      <c r="T177" s="7"/>
      <c r="U177" s="7"/>
      <c r="V177" s="7"/>
      <c r="W177" s="7"/>
    </row>
    <row r="178" ht="14.25" customHeight="1">
      <c r="A178" s="7"/>
      <c r="B178" s="7"/>
      <c r="C178" s="7"/>
      <c r="D178" s="207"/>
      <c r="E178" s="7"/>
      <c r="F178" s="7"/>
      <c r="G178" s="7"/>
      <c r="H178" s="7"/>
      <c r="I178" s="7"/>
      <c r="J178" s="7"/>
      <c r="K178" s="7"/>
      <c r="L178" s="7"/>
      <c r="M178" s="7"/>
      <c r="N178" s="7"/>
      <c r="O178" s="7"/>
      <c r="P178" s="7"/>
      <c r="Q178" s="7"/>
      <c r="R178" s="7"/>
      <c r="S178" s="7"/>
      <c r="T178" s="7"/>
      <c r="U178" s="7"/>
      <c r="V178" s="7"/>
      <c r="W178" s="7"/>
    </row>
    <row r="179" ht="14.25" customHeight="1">
      <c r="A179" s="7"/>
      <c r="B179" s="7"/>
      <c r="C179" s="7"/>
      <c r="D179" s="207"/>
      <c r="E179" s="7"/>
      <c r="F179" s="7"/>
      <c r="G179" s="7"/>
      <c r="H179" s="7"/>
      <c r="I179" s="7"/>
      <c r="J179" s="7"/>
      <c r="K179" s="7"/>
      <c r="L179" s="7"/>
      <c r="M179" s="7"/>
      <c r="N179" s="7"/>
      <c r="O179" s="7"/>
      <c r="P179" s="7"/>
      <c r="Q179" s="7"/>
      <c r="R179" s="7"/>
      <c r="S179" s="7"/>
      <c r="T179" s="7"/>
      <c r="U179" s="7"/>
      <c r="V179" s="7"/>
      <c r="W179" s="7"/>
    </row>
    <row r="180" ht="14.25" customHeight="1">
      <c r="A180" s="7"/>
      <c r="B180" s="7"/>
      <c r="C180" s="7"/>
      <c r="D180" s="207"/>
      <c r="E180" s="7"/>
      <c r="F180" s="7"/>
      <c r="G180" s="7"/>
      <c r="H180" s="7"/>
      <c r="I180" s="7"/>
      <c r="J180" s="7"/>
      <c r="K180" s="7"/>
      <c r="L180" s="7"/>
      <c r="M180" s="7"/>
      <c r="N180" s="7"/>
      <c r="O180" s="7"/>
      <c r="P180" s="7"/>
      <c r="Q180" s="7"/>
      <c r="R180" s="7"/>
      <c r="S180" s="7"/>
      <c r="T180" s="7"/>
      <c r="U180" s="7"/>
      <c r="V180" s="7"/>
      <c r="W180" s="7"/>
    </row>
    <row r="181" ht="14.25" customHeight="1">
      <c r="A181" s="7"/>
      <c r="B181" s="7"/>
      <c r="C181" s="7"/>
      <c r="D181" s="207"/>
      <c r="E181" s="7"/>
      <c r="F181" s="7"/>
      <c r="G181" s="7"/>
      <c r="H181" s="7"/>
      <c r="I181" s="7"/>
      <c r="J181" s="7"/>
      <c r="K181" s="7"/>
      <c r="L181" s="7"/>
      <c r="M181" s="7"/>
      <c r="N181" s="7"/>
      <c r="O181" s="7"/>
      <c r="P181" s="7"/>
      <c r="Q181" s="7"/>
      <c r="R181" s="7"/>
      <c r="S181" s="7"/>
      <c r="T181" s="7"/>
      <c r="U181" s="7"/>
      <c r="V181" s="7"/>
      <c r="W181" s="7"/>
    </row>
    <row r="182" ht="14.25" customHeight="1">
      <c r="A182" s="7"/>
      <c r="B182" s="7"/>
      <c r="C182" s="7"/>
      <c r="D182" s="207"/>
      <c r="E182" s="7"/>
      <c r="F182" s="7"/>
      <c r="G182" s="7"/>
      <c r="H182" s="7"/>
      <c r="I182" s="7"/>
      <c r="J182" s="7"/>
      <c r="K182" s="7"/>
      <c r="L182" s="7"/>
      <c r="M182" s="7"/>
      <c r="N182" s="7"/>
      <c r="O182" s="7"/>
      <c r="P182" s="7"/>
      <c r="Q182" s="7"/>
      <c r="R182" s="7"/>
      <c r="S182" s="7"/>
      <c r="T182" s="7"/>
      <c r="U182" s="7"/>
      <c r="V182" s="7"/>
      <c r="W182" s="7"/>
    </row>
    <row r="183" ht="14.25" customHeight="1">
      <c r="A183" s="7"/>
      <c r="B183" s="7"/>
      <c r="C183" s="7"/>
      <c r="D183" s="207"/>
      <c r="E183" s="7"/>
      <c r="F183" s="7"/>
      <c r="G183" s="7"/>
      <c r="H183" s="7"/>
      <c r="I183" s="7"/>
      <c r="J183" s="7"/>
      <c r="K183" s="7"/>
      <c r="L183" s="7"/>
      <c r="M183" s="7"/>
      <c r="N183" s="7"/>
      <c r="O183" s="7"/>
      <c r="P183" s="7"/>
      <c r="Q183" s="7"/>
      <c r="R183" s="7"/>
      <c r="S183" s="7"/>
      <c r="T183" s="7"/>
      <c r="U183" s="7"/>
      <c r="V183" s="7"/>
      <c r="W183" s="7"/>
    </row>
    <row r="184" ht="14.25" customHeight="1">
      <c r="A184" s="7"/>
      <c r="B184" s="7"/>
      <c r="C184" s="7"/>
      <c r="D184" s="207"/>
      <c r="E184" s="7"/>
      <c r="F184" s="7"/>
      <c r="G184" s="7"/>
      <c r="H184" s="7"/>
      <c r="I184" s="7"/>
      <c r="J184" s="7"/>
      <c r="K184" s="7"/>
      <c r="L184" s="7"/>
      <c r="M184" s="7"/>
      <c r="N184" s="7"/>
      <c r="O184" s="7"/>
      <c r="P184" s="7"/>
      <c r="Q184" s="7"/>
      <c r="R184" s="7"/>
      <c r="S184" s="7"/>
      <c r="T184" s="7"/>
      <c r="U184" s="7"/>
      <c r="V184" s="7"/>
      <c r="W184" s="7"/>
    </row>
    <row r="185" ht="14.25" customHeight="1">
      <c r="A185" s="7"/>
      <c r="B185" s="7"/>
      <c r="C185" s="7"/>
      <c r="D185" s="207"/>
      <c r="E185" s="7"/>
      <c r="F185" s="7"/>
      <c r="G185" s="7"/>
      <c r="H185" s="7"/>
      <c r="I185" s="7"/>
      <c r="J185" s="7"/>
      <c r="K185" s="7"/>
      <c r="L185" s="7"/>
      <c r="M185" s="7"/>
      <c r="N185" s="7"/>
      <c r="O185" s="7"/>
      <c r="P185" s="7"/>
      <c r="Q185" s="7"/>
      <c r="R185" s="7"/>
      <c r="S185" s="7"/>
      <c r="T185" s="7"/>
      <c r="U185" s="7"/>
      <c r="V185" s="7"/>
      <c r="W185" s="7"/>
    </row>
    <row r="186" ht="14.25" customHeight="1">
      <c r="A186" s="7"/>
      <c r="B186" s="7"/>
      <c r="C186" s="7"/>
      <c r="D186" s="207"/>
      <c r="E186" s="7"/>
      <c r="F186" s="7"/>
      <c r="G186" s="7"/>
      <c r="H186" s="7"/>
      <c r="I186" s="7"/>
      <c r="J186" s="7"/>
      <c r="K186" s="7"/>
      <c r="L186" s="7"/>
      <c r="M186" s="7"/>
      <c r="N186" s="7"/>
      <c r="O186" s="7"/>
      <c r="P186" s="7"/>
      <c r="Q186" s="7"/>
      <c r="R186" s="7"/>
      <c r="S186" s="7"/>
      <c r="T186" s="7"/>
      <c r="U186" s="7"/>
      <c r="V186" s="7"/>
      <c r="W186" s="7"/>
    </row>
    <row r="187" ht="14.25" customHeight="1">
      <c r="A187" s="7"/>
      <c r="B187" s="7"/>
      <c r="C187" s="7"/>
      <c r="D187" s="207"/>
      <c r="E187" s="7"/>
      <c r="F187" s="7"/>
      <c r="G187" s="7"/>
      <c r="H187" s="7"/>
      <c r="I187" s="7"/>
      <c r="J187" s="7"/>
      <c r="K187" s="7"/>
      <c r="L187" s="7"/>
      <c r="M187" s="7"/>
      <c r="N187" s="7"/>
      <c r="O187" s="7"/>
      <c r="P187" s="7"/>
      <c r="Q187" s="7"/>
      <c r="R187" s="7"/>
      <c r="S187" s="7"/>
      <c r="T187" s="7"/>
      <c r="U187" s="7"/>
      <c r="V187" s="7"/>
      <c r="W187" s="7"/>
    </row>
    <row r="188" ht="14.25" customHeight="1">
      <c r="A188" s="7"/>
      <c r="B188" s="7"/>
      <c r="C188" s="7"/>
      <c r="D188" s="207"/>
      <c r="E188" s="7"/>
      <c r="F188" s="7"/>
      <c r="G188" s="7"/>
      <c r="H188" s="7"/>
      <c r="I188" s="7"/>
      <c r="J188" s="7"/>
      <c r="K188" s="7"/>
      <c r="L188" s="7"/>
      <c r="M188" s="7"/>
      <c r="N188" s="7"/>
      <c r="O188" s="7"/>
      <c r="P188" s="7"/>
      <c r="Q188" s="7"/>
      <c r="R188" s="7"/>
      <c r="S188" s="7"/>
      <c r="T188" s="7"/>
      <c r="U188" s="7"/>
      <c r="V188" s="7"/>
      <c r="W188" s="7"/>
    </row>
    <row r="189" ht="14.25" customHeight="1">
      <c r="A189" s="7"/>
      <c r="B189" s="7"/>
      <c r="C189" s="7"/>
      <c r="D189" s="207"/>
      <c r="E189" s="7"/>
      <c r="F189" s="7"/>
      <c r="G189" s="7"/>
      <c r="H189" s="7"/>
      <c r="I189" s="7"/>
      <c r="J189" s="7"/>
      <c r="K189" s="7"/>
      <c r="L189" s="7"/>
      <c r="M189" s="7"/>
      <c r="N189" s="7"/>
      <c r="O189" s="7"/>
      <c r="P189" s="7"/>
      <c r="Q189" s="7"/>
      <c r="R189" s="7"/>
      <c r="S189" s="7"/>
      <c r="T189" s="7"/>
      <c r="U189" s="7"/>
      <c r="V189" s="7"/>
      <c r="W189" s="7"/>
    </row>
    <row r="190" ht="14.25" customHeight="1">
      <c r="A190" s="7"/>
      <c r="B190" s="7"/>
      <c r="C190" s="7"/>
      <c r="D190" s="207"/>
      <c r="E190" s="7"/>
      <c r="F190" s="7"/>
      <c r="G190" s="7"/>
      <c r="H190" s="7"/>
      <c r="I190" s="7"/>
      <c r="J190" s="7"/>
      <c r="K190" s="7"/>
      <c r="L190" s="7"/>
      <c r="M190" s="7"/>
      <c r="N190" s="7"/>
      <c r="O190" s="7"/>
      <c r="P190" s="7"/>
      <c r="Q190" s="7"/>
      <c r="R190" s="7"/>
      <c r="S190" s="7"/>
      <c r="T190" s="7"/>
      <c r="U190" s="7"/>
      <c r="V190" s="7"/>
      <c r="W190" s="7"/>
    </row>
    <row r="191" ht="14.25" customHeight="1">
      <c r="A191" s="7"/>
      <c r="B191" s="7"/>
      <c r="C191" s="7"/>
      <c r="D191" s="207"/>
      <c r="E191" s="7"/>
      <c r="F191" s="7"/>
      <c r="G191" s="7"/>
      <c r="H191" s="7"/>
      <c r="I191" s="7"/>
      <c r="J191" s="7"/>
      <c r="K191" s="7"/>
      <c r="L191" s="7"/>
      <c r="M191" s="7"/>
      <c r="N191" s="7"/>
      <c r="O191" s="7"/>
      <c r="P191" s="7"/>
      <c r="Q191" s="7"/>
      <c r="R191" s="7"/>
      <c r="S191" s="7"/>
      <c r="T191" s="7"/>
      <c r="U191" s="7"/>
      <c r="V191" s="7"/>
      <c r="W191" s="7"/>
    </row>
    <row r="192" ht="14.25" customHeight="1">
      <c r="A192" s="7"/>
      <c r="B192" s="7"/>
      <c r="C192" s="7"/>
      <c r="D192" s="207"/>
      <c r="E192" s="7"/>
      <c r="F192" s="7"/>
      <c r="G192" s="7"/>
      <c r="H192" s="7"/>
      <c r="I192" s="7"/>
      <c r="J192" s="7"/>
      <c r="K192" s="7"/>
      <c r="L192" s="7"/>
      <c r="M192" s="7"/>
      <c r="N192" s="7"/>
      <c r="O192" s="7"/>
      <c r="P192" s="7"/>
      <c r="Q192" s="7"/>
      <c r="R192" s="7"/>
      <c r="S192" s="7"/>
      <c r="T192" s="7"/>
      <c r="U192" s="7"/>
      <c r="V192" s="7"/>
      <c r="W192" s="7"/>
    </row>
    <row r="193" ht="14.25" customHeight="1">
      <c r="A193" s="7"/>
      <c r="B193" s="7"/>
      <c r="C193" s="7"/>
      <c r="D193" s="207"/>
      <c r="E193" s="7"/>
      <c r="F193" s="7"/>
      <c r="G193" s="7"/>
      <c r="H193" s="7"/>
      <c r="I193" s="7"/>
      <c r="J193" s="7"/>
      <c r="K193" s="7"/>
      <c r="L193" s="7"/>
      <c r="M193" s="7"/>
      <c r="N193" s="7"/>
      <c r="O193" s="7"/>
      <c r="P193" s="7"/>
      <c r="Q193" s="7"/>
      <c r="R193" s="7"/>
      <c r="S193" s="7"/>
      <c r="T193" s="7"/>
      <c r="U193" s="7"/>
      <c r="V193" s="7"/>
      <c r="W193" s="7"/>
    </row>
    <row r="194" ht="14.25" customHeight="1">
      <c r="A194" s="7"/>
      <c r="B194" s="7"/>
      <c r="C194" s="7"/>
      <c r="D194" s="207"/>
      <c r="E194" s="7"/>
      <c r="F194" s="7"/>
      <c r="G194" s="7"/>
      <c r="H194" s="7"/>
      <c r="I194" s="7"/>
      <c r="J194" s="7"/>
      <c r="K194" s="7"/>
      <c r="L194" s="7"/>
      <c r="M194" s="7"/>
      <c r="N194" s="7"/>
      <c r="O194" s="7"/>
      <c r="P194" s="7"/>
      <c r="Q194" s="7"/>
      <c r="R194" s="7"/>
      <c r="S194" s="7"/>
      <c r="T194" s="7"/>
      <c r="U194" s="7"/>
      <c r="V194" s="7"/>
      <c r="W194" s="7"/>
    </row>
    <row r="195" ht="14.25" customHeight="1">
      <c r="A195" s="7"/>
      <c r="B195" s="7"/>
      <c r="C195" s="7"/>
      <c r="D195" s="207"/>
      <c r="E195" s="7"/>
      <c r="F195" s="7"/>
      <c r="G195" s="7"/>
      <c r="H195" s="7"/>
      <c r="I195" s="7"/>
      <c r="J195" s="7"/>
      <c r="K195" s="7"/>
      <c r="L195" s="7"/>
      <c r="M195" s="7"/>
      <c r="N195" s="7"/>
      <c r="O195" s="7"/>
      <c r="P195" s="7"/>
      <c r="Q195" s="7"/>
      <c r="R195" s="7"/>
      <c r="S195" s="7"/>
      <c r="T195" s="7"/>
      <c r="U195" s="7"/>
      <c r="V195" s="7"/>
      <c r="W195" s="7"/>
    </row>
    <row r="196" ht="14.25" customHeight="1">
      <c r="A196" s="7"/>
      <c r="B196" s="7"/>
      <c r="C196" s="7"/>
      <c r="D196" s="207"/>
      <c r="E196" s="7"/>
      <c r="F196" s="7"/>
      <c r="G196" s="7"/>
      <c r="H196" s="7"/>
      <c r="I196" s="7"/>
      <c r="J196" s="7"/>
      <c r="K196" s="7"/>
      <c r="L196" s="7"/>
      <c r="M196" s="7"/>
      <c r="N196" s="7"/>
      <c r="O196" s="7"/>
      <c r="P196" s="7"/>
      <c r="Q196" s="7"/>
      <c r="R196" s="7"/>
      <c r="S196" s="7"/>
      <c r="T196" s="7"/>
      <c r="U196" s="7"/>
      <c r="V196" s="7"/>
      <c r="W196" s="7"/>
    </row>
    <row r="197" ht="14.25" customHeight="1">
      <c r="A197" s="7"/>
      <c r="B197" s="7"/>
      <c r="C197" s="7"/>
      <c r="D197" s="207"/>
      <c r="E197" s="7"/>
      <c r="F197" s="7"/>
      <c r="G197" s="7"/>
      <c r="H197" s="7"/>
      <c r="I197" s="7"/>
      <c r="J197" s="7"/>
      <c r="K197" s="7"/>
      <c r="L197" s="7"/>
      <c r="M197" s="7"/>
      <c r="N197" s="7"/>
      <c r="O197" s="7"/>
      <c r="P197" s="7"/>
      <c r="Q197" s="7"/>
      <c r="R197" s="7"/>
      <c r="S197" s="7"/>
      <c r="T197" s="7"/>
      <c r="U197" s="7"/>
      <c r="V197" s="7"/>
      <c r="W197" s="7"/>
    </row>
    <row r="198" ht="14.25" customHeight="1">
      <c r="A198" s="7"/>
      <c r="B198" s="7"/>
      <c r="C198" s="7"/>
      <c r="D198" s="207"/>
      <c r="E198" s="7"/>
      <c r="F198" s="7"/>
      <c r="G198" s="7"/>
      <c r="H198" s="7"/>
      <c r="I198" s="7"/>
      <c r="J198" s="7"/>
      <c r="K198" s="7"/>
      <c r="L198" s="7"/>
      <c r="M198" s="7"/>
      <c r="N198" s="7"/>
      <c r="O198" s="7"/>
      <c r="P198" s="7"/>
      <c r="Q198" s="7"/>
      <c r="R198" s="7"/>
      <c r="S198" s="7"/>
      <c r="T198" s="7"/>
      <c r="U198" s="7"/>
      <c r="V198" s="7"/>
      <c r="W198" s="7"/>
    </row>
    <row r="199" ht="14.25" customHeight="1">
      <c r="A199" s="7"/>
      <c r="B199" s="7"/>
      <c r="C199" s="7"/>
      <c r="D199" s="207"/>
      <c r="E199" s="7"/>
      <c r="F199" s="7"/>
      <c r="G199" s="7"/>
      <c r="H199" s="7"/>
      <c r="I199" s="7"/>
      <c r="J199" s="7"/>
      <c r="K199" s="7"/>
      <c r="L199" s="7"/>
      <c r="M199" s="7"/>
      <c r="N199" s="7"/>
      <c r="O199" s="7"/>
      <c r="P199" s="7"/>
      <c r="Q199" s="7"/>
      <c r="R199" s="7"/>
      <c r="S199" s="7"/>
      <c r="T199" s="7"/>
      <c r="U199" s="7"/>
      <c r="V199" s="7"/>
      <c r="W199" s="7"/>
    </row>
    <row r="200" ht="14.25" customHeight="1">
      <c r="A200" s="7"/>
      <c r="B200" s="7"/>
      <c r="C200" s="7"/>
      <c r="D200" s="207"/>
      <c r="E200" s="7"/>
      <c r="F200" s="7"/>
      <c r="G200" s="7"/>
      <c r="H200" s="7"/>
      <c r="I200" s="7"/>
      <c r="J200" s="7"/>
      <c r="K200" s="7"/>
      <c r="L200" s="7"/>
      <c r="M200" s="7"/>
      <c r="N200" s="7"/>
      <c r="O200" s="7"/>
      <c r="P200" s="7"/>
      <c r="Q200" s="7"/>
      <c r="R200" s="7"/>
      <c r="S200" s="7"/>
      <c r="T200" s="7"/>
      <c r="U200" s="7"/>
      <c r="V200" s="7"/>
      <c r="W200" s="7"/>
    </row>
    <row r="201" ht="14.25" customHeight="1">
      <c r="A201" s="7"/>
      <c r="B201" s="7"/>
      <c r="C201" s="7"/>
      <c r="D201" s="207"/>
      <c r="E201" s="7"/>
      <c r="F201" s="7"/>
      <c r="G201" s="7"/>
      <c r="H201" s="7"/>
      <c r="I201" s="7"/>
      <c r="J201" s="7"/>
      <c r="K201" s="7"/>
      <c r="L201" s="7"/>
      <c r="M201" s="7"/>
      <c r="N201" s="7"/>
      <c r="O201" s="7"/>
      <c r="P201" s="7"/>
      <c r="Q201" s="7"/>
      <c r="R201" s="7"/>
      <c r="S201" s="7"/>
      <c r="T201" s="7"/>
      <c r="U201" s="7"/>
      <c r="V201" s="7"/>
      <c r="W201" s="7"/>
    </row>
    <row r="202" ht="14.25" customHeight="1">
      <c r="A202" s="7"/>
      <c r="B202" s="7"/>
      <c r="C202" s="7"/>
      <c r="D202" s="207"/>
      <c r="E202" s="7"/>
      <c r="F202" s="7"/>
      <c r="G202" s="7"/>
      <c r="H202" s="7"/>
      <c r="I202" s="7"/>
      <c r="J202" s="7"/>
      <c r="K202" s="7"/>
      <c r="L202" s="7"/>
      <c r="M202" s="7"/>
      <c r="N202" s="7"/>
      <c r="O202" s="7"/>
      <c r="P202" s="7"/>
      <c r="Q202" s="7"/>
      <c r="R202" s="7"/>
      <c r="S202" s="7"/>
      <c r="T202" s="7"/>
      <c r="U202" s="7"/>
      <c r="V202" s="7"/>
      <c r="W202" s="7"/>
    </row>
    <row r="203" ht="14.25" customHeight="1">
      <c r="A203" s="7"/>
      <c r="B203" s="7"/>
      <c r="C203" s="7"/>
      <c r="D203" s="207"/>
      <c r="E203" s="7"/>
      <c r="F203" s="7"/>
      <c r="G203" s="7"/>
      <c r="H203" s="7"/>
      <c r="I203" s="7"/>
      <c r="J203" s="7"/>
      <c r="K203" s="7"/>
      <c r="L203" s="7"/>
      <c r="M203" s="7"/>
      <c r="N203" s="7"/>
      <c r="O203" s="7"/>
      <c r="P203" s="7"/>
      <c r="Q203" s="7"/>
      <c r="R203" s="7"/>
      <c r="S203" s="7"/>
      <c r="T203" s="7"/>
      <c r="U203" s="7"/>
      <c r="V203" s="7"/>
      <c r="W203" s="7"/>
    </row>
    <row r="204" ht="14.25" customHeight="1">
      <c r="A204" s="7"/>
      <c r="B204" s="7"/>
      <c r="C204" s="7"/>
      <c r="D204" s="207"/>
      <c r="E204" s="7"/>
      <c r="F204" s="7"/>
      <c r="G204" s="7"/>
      <c r="H204" s="7"/>
      <c r="I204" s="7"/>
      <c r="J204" s="7"/>
      <c r="K204" s="7"/>
      <c r="L204" s="7"/>
      <c r="M204" s="7"/>
      <c r="N204" s="7"/>
      <c r="O204" s="7"/>
      <c r="P204" s="7"/>
      <c r="Q204" s="7"/>
      <c r="R204" s="7"/>
      <c r="S204" s="7"/>
      <c r="T204" s="7"/>
      <c r="U204" s="7"/>
      <c r="V204" s="7"/>
      <c r="W204" s="7"/>
    </row>
    <row r="205" ht="14.25" customHeight="1">
      <c r="A205" s="7"/>
      <c r="B205" s="7"/>
      <c r="C205" s="7"/>
      <c r="D205" s="207"/>
      <c r="E205" s="7"/>
      <c r="F205" s="7"/>
      <c r="G205" s="7"/>
      <c r="H205" s="7"/>
      <c r="I205" s="7"/>
      <c r="J205" s="7"/>
      <c r="K205" s="7"/>
      <c r="L205" s="7"/>
      <c r="M205" s="7"/>
      <c r="N205" s="7"/>
      <c r="O205" s="7"/>
      <c r="P205" s="7"/>
      <c r="Q205" s="7"/>
      <c r="R205" s="7"/>
      <c r="S205" s="7"/>
      <c r="T205" s="7"/>
      <c r="U205" s="7"/>
      <c r="V205" s="7"/>
      <c r="W205" s="7"/>
    </row>
    <row r="206" ht="14.25" customHeight="1">
      <c r="A206" s="7"/>
      <c r="B206" s="7"/>
      <c r="C206" s="7"/>
      <c r="D206" s="207"/>
      <c r="E206" s="7"/>
      <c r="F206" s="7"/>
      <c r="G206" s="7"/>
      <c r="H206" s="7"/>
      <c r="I206" s="7"/>
      <c r="J206" s="7"/>
      <c r="K206" s="7"/>
      <c r="L206" s="7"/>
      <c r="M206" s="7"/>
      <c r="N206" s="7"/>
      <c r="O206" s="7"/>
      <c r="P206" s="7"/>
      <c r="Q206" s="7"/>
      <c r="R206" s="7"/>
      <c r="S206" s="7"/>
      <c r="T206" s="7"/>
      <c r="U206" s="7"/>
      <c r="V206" s="7"/>
      <c r="W206" s="7"/>
    </row>
    <row r="207" ht="14.25" customHeight="1">
      <c r="A207" s="7"/>
      <c r="B207" s="7"/>
      <c r="C207" s="7"/>
      <c r="D207" s="207"/>
      <c r="E207" s="7"/>
      <c r="F207" s="7"/>
      <c r="G207" s="7"/>
      <c r="H207" s="7"/>
      <c r="I207" s="7"/>
      <c r="J207" s="7"/>
      <c r="K207" s="7"/>
      <c r="L207" s="7"/>
      <c r="M207" s="7"/>
      <c r="N207" s="7"/>
      <c r="O207" s="7"/>
      <c r="P207" s="7"/>
      <c r="Q207" s="7"/>
      <c r="R207" s="7"/>
      <c r="S207" s="7"/>
      <c r="T207" s="7"/>
      <c r="U207" s="7"/>
      <c r="V207" s="7"/>
      <c r="W207" s="7"/>
    </row>
    <row r="208" ht="14.25" customHeight="1">
      <c r="A208" s="7"/>
      <c r="B208" s="7"/>
      <c r="C208" s="7"/>
      <c r="D208" s="207"/>
      <c r="E208" s="7"/>
      <c r="F208" s="7"/>
      <c r="G208" s="7"/>
      <c r="H208" s="7"/>
      <c r="I208" s="7"/>
      <c r="J208" s="7"/>
      <c r="K208" s="7"/>
      <c r="L208" s="7"/>
      <c r="M208" s="7"/>
      <c r="N208" s="7"/>
      <c r="O208" s="7"/>
      <c r="P208" s="7"/>
      <c r="Q208" s="7"/>
      <c r="R208" s="7"/>
      <c r="S208" s="7"/>
      <c r="T208" s="7"/>
      <c r="U208" s="7"/>
      <c r="V208" s="7"/>
      <c r="W208" s="7"/>
    </row>
    <row r="209" ht="14.25" customHeight="1">
      <c r="A209" s="7"/>
      <c r="B209" s="7"/>
      <c r="C209" s="7"/>
      <c r="D209" s="207"/>
      <c r="E209" s="7"/>
      <c r="F209" s="7"/>
      <c r="G209" s="7"/>
      <c r="H209" s="7"/>
      <c r="I209" s="7"/>
      <c r="J209" s="7"/>
      <c r="K209" s="7"/>
      <c r="L209" s="7"/>
      <c r="M209" s="7"/>
      <c r="N209" s="7"/>
      <c r="O209" s="7"/>
      <c r="P209" s="7"/>
      <c r="Q209" s="7"/>
      <c r="R209" s="7"/>
      <c r="S209" s="7"/>
      <c r="T209" s="7"/>
      <c r="U209" s="7"/>
      <c r="V209" s="7"/>
      <c r="W209" s="7"/>
    </row>
    <row r="210" ht="14.25" customHeight="1">
      <c r="A210" s="7"/>
      <c r="B210" s="7"/>
      <c r="C210" s="7"/>
      <c r="D210" s="207"/>
      <c r="E210" s="7"/>
      <c r="F210" s="7"/>
      <c r="G210" s="7"/>
      <c r="H210" s="7"/>
      <c r="I210" s="7"/>
      <c r="J210" s="7"/>
      <c r="K210" s="7"/>
      <c r="L210" s="7"/>
      <c r="M210" s="7"/>
      <c r="N210" s="7"/>
      <c r="O210" s="7"/>
      <c r="P210" s="7"/>
      <c r="Q210" s="7"/>
      <c r="R210" s="7"/>
      <c r="S210" s="7"/>
      <c r="T210" s="7"/>
      <c r="U210" s="7"/>
      <c r="V210" s="7"/>
      <c r="W210" s="7"/>
    </row>
    <row r="211" ht="14.25" customHeight="1">
      <c r="A211" s="7"/>
      <c r="B211" s="7"/>
      <c r="C211" s="7"/>
      <c r="D211" s="207"/>
      <c r="E211" s="7"/>
      <c r="F211" s="7"/>
      <c r="G211" s="7"/>
      <c r="H211" s="7"/>
      <c r="I211" s="7"/>
      <c r="J211" s="7"/>
      <c r="K211" s="7"/>
      <c r="L211" s="7"/>
      <c r="M211" s="7"/>
      <c r="N211" s="7"/>
      <c r="O211" s="7"/>
      <c r="P211" s="7"/>
      <c r="Q211" s="7"/>
      <c r="R211" s="7"/>
      <c r="S211" s="7"/>
      <c r="T211" s="7"/>
      <c r="U211" s="7"/>
      <c r="V211" s="7"/>
      <c r="W211" s="7"/>
    </row>
    <row r="212" ht="14.25" customHeight="1">
      <c r="A212" s="7"/>
      <c r="B212" s="7"/>
      <c r="C212" s="7"/>
      <c r="D212" s="207"/>
      <c r="E212" s="7"/>
      <c r="F212" s="7"/>
      <c r="G212" s="7"/>
      <c r="H212" s="7"/>
      <c r="I212" s="7"/>
      <c r="J212" s="7"/>
      <c r="K212" s="7"/>
      <c r="L212" s="7"/>
      <c r="M212" s="7"/>
      <c r="N212" s="7"/>
      <c r="O212" s="7"/>
      <c r="P212" s="7"/>
      <c r="Q212" s="7"/>
      <c r="R212" s="7"/>
      <c r="S212" s="7"/>
      <c r="T212" s="7"/>
      <c r="U212" s="7"/>
      <c r="V212" s="7"/>
      <c r="W212" s="7"/>
    </row>
    <row r="213" ht="14.25" customHeight="1">
      <c r="A213" s="7"/>
      <c r="B213" s="7"/>
      <c r="C213" s="7"/>
      <c r="D213" s="207"/>
      <c r="E213" s="7"/>
      <c r="F213" s="7"/>
      <c r="G213" s="7"/>
      <c r="H213" s="7"/>
      <c r="I213" s="7"/>
      <c r="J213" s="7"/>
      <c r="K213" s="7"/>
      <c r="L213" s="7"/>
      <c r="M213" s="7"/>
      <c r="N213" s="7"/>
      <c r="O213" s="7"/>
      <c r="P213" s="7"/>
      <c r="Q213" s="7"/>
      <c r="R213" s="7"/>
      <c r="S213" s="7"/>
      <c r="T213" s="7"/>
      <c r="U213" s="7"/>
      <c r="V213" s="7"/>
      <c r="W213" s="7"/>
    </row>
    <row r="214" ht="14.25" customHeight="1">
      <c r="A214" s="7"/>
      <c r="B214" s="7"/>
      <c r="C214" s="7"/>
      <c r="D214" s="207"/>
      <c r="E214" s="7"/>
      <c r="F214" s="7"/>
      <c r="G214" s="7"/>
      <c r="H214" s="7"/>
      <c r="I214" s="7"/>
      <c r="J214" s="7"/>
      <c r="K214" s="7"/>
      <c r="L214" s="7"/>
      <c r="M214" s="7"/>
      <c r="N214" s="7"/>
      <c r="O214" s="7"/>
      <c r="P214" s="7"/>
      <c r="Q214" s="7"/>
      <c r="R214" s="7"/>
      <c r="S214" s="7"/>
      <c r="T214" s="7"/>
      <c r="U214" s="7"/>
      <c r="V214" s="7"/>
      <c r="W214" s="7"/>
    </row>
    <row r="215" ht="14.25" customHeight="1">
      <c r="A215" s="7"/>
      <c r="B215" s="7"/>
      <c r="C215" s="7"/>
      <c r="D215" s="207"/>
      <c r="E215" s="7"/>
      <c r="F215" s="7"/>
      <c r="G215" s="7"/>
      <c r="H215" s="7"/>
      <c r="I215" s="7"/>
      <c r="J215" s="7"/>
      <c r="K215" s="7"/>
      <c r="L215" s="7"/>
      <c r="M215" s="7"/>
      <c r="N215" s="7"/>
      <c r="O215" s="7"/>
      <c r="P215" s="7"/>
      <c r="Q215" s="7"/>
      <c r="R215" s="7"/>
      <c r="S215" s="7"/>
      <c r="T215" s="7"/>
      <c r="U215" s="7"/>
      <c r="V215" s="7"/>
      <c r="W215" s="7"/>
    </row>
    <row r="216" ht="14.25" customHeight="1">
      <c r="A216" s="7"/>
      <c r="B216" s="7"/>
      <c r="C216" s="7"/>
      <c r="D216" s="207"/>
      <c r="E216" s="7"/>
      <c r="F216" s="7"/>
      <c r="G216" s="7"/>
      <c r="H216" s="7"/>
      <c r="I216" s="7"/>
      <c r="J216" s="7"/>
      <c r="K216" s="7"/>
      <c r="L216" s="7"/>
      <c r="M216" s="7"/>
      <c r="N216" s="7"/>
      <c r="O216" s="7"/>
      <c r="P216" s="7"/>
      <c r="Q216" s="7"/>
      <c r="R216" s="7"/>
      <c r="S216" s="7"/>
      <c r="T216" s="7"/>
      <c r="U216" s="7"/>
      <c r="V216" s="7"/>
      <c r="W216" s="7"/>
    </row>
    <row r="217" ht="14.25" customHeight="1">
      <c r="A217" s="7"/>
      <c r="B217" s="7"/>
      <c r="C217" s="7"/>
      <c r="D217" s="207"/>
      <c r="E217" s="7"/>
      <c r="F217" s="7"/>
      <c r="G217" s="7"/>
      <c r="H217" s="7"/>
      <c r="I217" s="7"/>
      <c r="J217" s="7"/>
      <c r="K217" s="7"/>
      <c r="L217" s="7"/>
      <c r="M217" s="7"/>
      <c r="N217" s="7"/>
      <c r="O217" s="7"/>
      <c r="P217" s="7"/>
      <c r="Q217" s="7"/>
      <c r="R217" s="7"/>
      <c r="S217" s="7"/>
      <c r="T217" s="7"/>
      <c r="U217" s="7"/>
      <c r="V217" s="7"/>
      <c r="W217" s="7"/>
    </row>
    <row r="218" ht="14.25" customHeight="1">
      <c r="A218" s="7"/>
      <c r="B218" s="7"/>
      <c r="C218" s="7"/>
      <c r="D218" s="207"/>
      <c r="E218" s="7"/>
      <c r="F218" s="7"/>
      <c r="G218" s="7"/>
      <c r="H218" s="7"/>
      <c r="I218" s="7"/>
      <c r="J218" s="7"/>
      <c r="K218" s="7"/>
      <c r="L218" s="7"/>
      <c r="M218" s="7"/>
      <c r="N218" s="7"/>
      <c r="O218" s="7"/>
      <c r="P218" s="7"/>
      <c r="Q218" s="7"/>
      <c r="R218" s="7"/>
      <c r="S218" s="7"/>
      <c r="T218" s="7"/>
      <c r="U218" s="7"/>
      <c r="V218" s="7"/>
      <c r="W218" s="7"/>
    </row>
    <row r="219" ht="14.25" customHeight="1">
      <c r="A219" s="7"/>
      <c r="B219" s="7"/>
      <c r="C219" s="7"/>
      <c r="D219" s="207"/>
      <c r="E219" s="7"/>
      <c r="F219" s="7"/>
      <c r="G219" s="7"/>
      <c r="H219" s="7"/>
      <c r="I219" s="7"/>
      <c r="J219" s="7"/>
      <c r="K219" s="7"/>
      <c r="L219" s="7"/>
      <c r="M219" s="7"/>
      <c r="N219" s="7"/>
      <c r="O219" s="7"/>
      <c r="P219" s="7"/>
      <c r="Q219" s="7"/>
      <c r="R219" s="7"/>
      <c r="S219" s="7"/>
      <c r="T219" s="7"/>
      <c r="U219" s="7"/>
      <c r="V219" s="7"/>
      <c r="W219" s="7"/>
    </row>
    <row r="220" ht="14.25" customHeight="1">
      <c r="A220" s="7"/>
      <c r="B220" s="7"/>
      <c r="C220" s="7"/>
      <c r="D220" s="207"/>
      <c r="E220" s="7"/>
      <c r="F220" s="7"/>
      <c r="G220" s="7"/>
      <c r="H220" s="7"/>
      <c r="I220" s="7"/>
      <c r="J220" s="7"/>
      <c r="K220" s="7"/>
      <c r="L220" s="7"/>
      <c r="M220" s="7"/>
      <c r="N220" s="7"/>
      <c r="O220" s="7"/>
      <c r="P220" s="7"/>
      <c r="Q220" s="7"/>
      <c r="R220" s="7"/>
      <c r="S220" s="7"/>
      <c r="T220" s="7"/>
      <c r="U220" s="7"/>
      <c r="V220" s="7"/>
      <c r="W220" s="7"/>
    </row>
    <row r="221" ht="14.25" customHeight="1">
      <c r="A221" s="7"/>
      <c r="B221" s="7"/>
      <c r="C221" s="7"/>
      <c r="D221" s="207"/>
      <c r="E221" s="7"/>
      <c r="F221" s="7"/>
      <c r="G221" s="7"/>
      <c r="H221" s="7"/>
      <c r="I221" s="7"/>
      <c r="J221" s="7"/>
      <c r="K221" s="7"/>
      <c r="L221" s="7"/>
      <c r="M221" s="7"/>
      <c r="N221" s="7"/>
      <c r="O221" s="7"/>
      <c r="P221" s="7"/>
      <c r="Q221" s="7"/>
      <c r="R221" s="7"/>
      <c r="S221" s="7"/>
      <c r="T221" s="7"/>
      <c r="U221" s="7"/>
      <c r="V221" s="7"/>
      <c r="W221" s="7"/>
    </row>
    <row r="222" ht="14.25" customHeight="1">
      <c r="A222" s="7"/>
      <c r="B222" s="7"/>
      <c r="C222" s="7"/>
      <c r="D222" s="207"/>
      <c r="E222" s="7"/>
      <c r="F222" s="7"/>
      <c r="G222" s="7"/>
      <c r="H222" s="7"/>
      <c r="I222" s="7"/>
      <c r="J222" s="7"/>
      <c r="K222" s="7"/>
      <c r="L222" s="7"/>
      <c r="M222" s="7"/>
      <c r="N222" s="7"/>
      <c r="O222" s="7"/>
      <c r="P222" s="7"/>
      <c r="Q222" s="7"/>
      <c r="R222" s="7"/>
      <c r="S222" s="7"/>
      <c r="T222" s="7"/>
      <c r="U222" s="7"/>
      <c r="V222" s="7"/>
      <c r="W222" s="7"/>
    </row>
    <row r="223" ht="14.25" customHeight="1">
      <c r="A223" s="7"/>
      <c r="B223" s="7"/>
      <c r="C223" s="7"/>
      <c r="D223" s="207"/>
      <c r="E223" s="7"/>
      <c r="F223" s="7"/>
      <c r="G223" s="7"/>
      <c r="H223" s="7"/>
      <c r="I223" s="7"/>
      <c r="J223" s="7"/>
      <c r="K223" s="7"/>
      <c r="L223" s="7"/>
      <c r="M223" s="7"/>
      <c r="N223" s="7"/>
      <c r="O223" s="7"/>
      <c r="P223" s="7"/>
      <c r="Q223" s="7"/>
      <c r="R223" s="7"/>
      <c r="S223" s="7"/>
      <c r="T223" s="7"/>
      <c r="U223" s="7"/>
      <c r="V223" s="7"/>
      <c r="W223" s="7"/>
    </row>
    <row r="224" ht="14.25" customHeight="1">
      <c r="A224" s="7"/>
      <c r="B224" s="7"/>
      <c r="C224" s="7"/>
      <c r="D224" s="207"/>
      <c r="E224" s="7"/>
      <c r="F224" s="7"/>
      <c r="G224" s="7"/>
      <c r="H224" s="7"/>
      <c r="I224" s="7"/>
      <c r="J224" s="7"/>
      <c r="K224" s="7"/>
      <c r="L224" s="7"/>
      <c r="M224" s="7"/>
      <c r="N224" s="7"/>
      <c r="O224" s="7"/>
      <c r="P224" s="7"/>
      <c r="Q224" s="7"/>
      <c r="R224" s="7"/>
      <c r="S224" s="7"/>
      <c r="T224" s="7"/>
      <c r="U224" s="7"/>
      <c r="V224" s="7"/>
      <c r="W224" s="7"/>
    </row>
    <row r="225" ht="14.25" customHeight="1">
      <c r="A225" s="7"/>
      <c r="B225" s="7"/>
      <c r="C225" s="7"/>
      <c r="D225" s="207"/>
      <c r="E225" s="7"/>
      <c r="F225" s="7"/>
      <c r="G225" s="7"/>
      <c r="H225" s="7"/>
      <c r="I225" s="7"/>
      <c r="J225" s="7"/>
      <c r="K225" s="7"/>
      <c r="L225" s="7"/>
      <c r="M225" s="7"/>
      <c r="N225" s="7"/>
      <c r="O225" s="7"/>
      <c r="P225" s="7"/>
      <c r="Q225" s="7"/>
      <c r="R225" s="7"/>
      <c r="S225" s="7"/>
      <c r="T225" s="7"/>
      <c r="U225" s="7"/>
      <c r="V225" s="7"/>
      <c r="W225" s="7"/>
    </row>
    <row r="226" ht="14.25" customHeight="1">
      <c r="A226" s="7"/>
      <c r="B226" s="7"/>
      <c r="C226" s="7"/>
      <c r="D226" s="207"/>
      <c r="E226" s="7"/>
      <c r="F226" s="7"/>
      <c r="G226" s="7"/>
      <c r="H226" s="7"/>
      <c r="I226" s="7"/>
      <c r="J226" s="7"/>
      <c r="K226" s="7"/>
      <c r="L226" s="7"/>
      <c r="M226" s="7"/>
      <c r="N226" s="7"/>
      <c r="O226" s="7"/>
      <c r="P226" s="7"/>
      <c r="Q226" s="7"/>
      <c r="R226" s="7"/>
      <c r="S226" s="7"/>
      <c r="T226" s="7"/>
      <c r="U226" s="7"/>
      <c r="V226" s="7"/>
      <c r="W226" s="7"/>
    </row>
    <row r="227" ht="14.25" customHeight="1">
      <c r="A227" s="7"/>
      <c r="B227" s="7"/>
      <c r="C227" s="7"/>
      <c r="D227" s="207"/>
      <c r="E227" s="7"/>
      <c r="F227" s="7"/>
      <c r="G227" s="7"/>
      <c r="H227" s="7"/>
      <c r="I227" s="7"/>
      <c r="J227" s="7"/>
      <c r="K227" s="7"/>
      <c r="L227" s="7"/>
      <c r="M227" s="7"/>
      <c r="N227" s="7"/>
      <c r="O227" s="7"/>
      <c r="P227" s="7"/>
      <c r="Q227" s="7"/>
      <c r="R227" s="7"/>
      <c r="S227" s="7"/>
      <c r="T227" s="7"/>
      <c r="U227" s="7"/>
      <c r="V227" s="7"/>
      <c r="W227" s="7"/>
    </row>
    <row r="228" ht="14.25" customHeight="1">
      <c r="A228" s="7"/>
      <c r="B228" s="7"/>
      <c r="C228" s="7"/>
      <c r="D228" s="207"/>
      <c r="E228" s="7"/>
      <c r="F228" s="7"/>
      <c r="G228" s="7"/>
      <c r="H228" s="7"/>
      <c r="I228" s="7"/>
      <c r="J228" s="7"/>
      <c r="K228" s="7"/>
      <c r="L228" s="7"/>
      <c r="M228" s="7"/>
      <c r="N228" s="7"/>
      <c r="O228" s="7"/>
      <c r="P228" s="7"/>
      <c r="Q228" s="7"/>
      <c r="R228" s="7"/>
      <c r="S228" s="7"/>
      <c r="T228" s="7"/>
      <c r="U228" s="7"/>
      <c r="V228" s="7"/>
      <c r="W228" s="7"/>
    </row>
    <row r="229" ht="14.25" customHeight="1">
      <c r="A229" s="7"/>
      <c r="B229" s="7"/>
      <c r="C229" s="7"/>
      <c r="D229" s="207"/>
      <c r="E229" s="7"/>
      <c r="F229" s="7"/>
      <c r="G229" s="7"/>
      <c r="H229" s="7"/>
      <c r="I229" s="7"/>
      <c r="J229" s="7"/>
      <c r="K229" s="7"/>
      <c r="L229" s="7"/>
      <c r="M229" s="7"/>
      <c r="N229" s="7"/>
      <c r="O229" s="7"/>
      <c r="P229" s="7"/>
      <c r="Q229" s="7"/>
      <c r="R229" s="7"/>
      <c r="S229" s="7"/>
      <c r="T229" s="7"/>
      <c r="U229" s="7"/>
      <c r="V229" s="7"/>
      <c r="W229" s="7"/>
    </row>
    <row r="230" ht="14.25" customHeight="1">
      <c r="A230" s="7"/>
      <c r="B230" s="7"/>
      <c r="C230" s="7"/>
      <c r="D230" s="207"/>
      <c r="E230" s="7"/>
      <c r="F230" s="7"/>
      <c r="G230" s="7"/>
      <c r="H230" s="7"/>
      <c r="I230" s="7"/>
      <c r="J230" s="7"/>
      <c r="K230" s="7"/>
      <c r="L230" s="7"/>
      <c r="M230" s="7"/>
      <c r="N230" s="7"/>
      <c r="O230" s="7"/>
      <c r="P230" s="7"/>
      <c r="Q230" s="7"/>
      <c r="R230" s="7"/>
      <c r="S230" s="7"/>
      <c r="T230" s="7"/>
      <c r="U230" s="7"/>
      <c r="V230" s="7"/>
      <c r="W230" s="7"/>
    </row>
    <row r="231" ht="14.25" customHeight="1">
      <c r="A231" s="7"/>
      <c r="B231" s="7"/>
      <c r="C231" s="7"/>
      <c r="D231" s="207"/>
      <c r="E231" s="7"/>
      <c r="F231" s="7"/>
      <c r="G231" s="7"/>
      <c r="H231" s="7"/>
      <c r="I231" s="7"/>
      <c r="J231" s="7"/>
      <c r="K231" s="7"/>
      <c r="L231" s="7"/>
      <c r="M231" s="7"/>
      <c r="N231" s="7"/>
      <c r="O231" s="7"/>
      <c r="P231" s="7"/>
      <c r="Q231" s="7"/>
      <c r="R231" s="7"/>
      <c r="S231" s="7"/>
      <c r="T231" s="7"/>
      <c r="U231" s="7"/>
      <c r="V231" s="7"/>
      <c r="W231" s="7"/>
    </row>
    <row r="232" ht="14.25" customHeight="1">
      <c r="A232" s="7"/>
      <c r="B232" s="7"/>
      <c r="C232" s="7"/>
      <c r="D232" s="207"/>
      <c r="E232" s="7"/>
      <c r="F232" s="7"/>
      <c r="G232" s="7"/>
      <c r="H232" s="7"/>
      <c r="I232" s="7"/>
      <c r="J232" s="7"/>
      <c r="K232" s="7"/>
      <c r="L232" s="7"/>
      <c r="M232" s="7"/>
      <c r="N232" s="7"/>
      <c r="O232" s="7"/>
      <c r="P232" s="7"/>
      <c r="Q232" s="7"/>
      <c r="R232" s="7"/>
      <c r="S232" s="7"/>
      <c r="T232" s="7"/>
      <c r="U232" s="7"/>
      <c r="V232" s="7"/>
      <c r="W232" s="7"/>
    </row>
    <row r="233" ht="14.25" customHeight="1">
      <c r="A233" s="7"/>
      <c r="B233" s="7"/>
      <c r="C233" s="7"/>
      <c r="D233" s="207"/>
      <c r="E233" s="7"/>
      <c r="F233" s="7"/>
      <c r="G233" s="7"/>
      <c r="H233" s="7"/>
      <c r="I233" s="7"/>
      <c r="J233" s="7"/>
      <c r="K233" s="7"/>
      <c r="L233" s="7"/>
      <c r="M233" s="7"/>
      <c r="N233" s="7"/>
      <c r="O233" s="7"/>
      <c r="P233" s="7"/>
      <c r="Q233" s="7"/>
      <c r="R233" s="7"/>
      <c r="S233" s="7"/>
      <c r="T233" s="7"/>
      <c r="U233" s="7"/>
      <c r="V233" s="7"/>
      <c r="W233" s="7"/>
    </row>
    <row r="234" ht="14.25" customHeight="1">
      <c r="A234" s="7"/>
      <c r="B234" s="7"/>
      <c r="C234" s="7"/>
      <c r="D234" s="207"/>
      <c r="E234" s="7"/>
      <c r="F234" s="7"/>
      <c r="G234" s="7"/>
      <c r="H234" s="7"/>
      <c r="I234" s="7"/>
      <c r="J234" s="7"/>
      <c r="K234" s="7"/>
      <c r="L234" s="7"/>
      <c r="M234" s="7"/>
      <c r="N234" s="7"/>
      <c r="O234" s="7"/>
      <c r="P234" s="7"/>
      <c r="Q234" s="7"/>
      <c r="R234" s="7"/>
      <c r="S234" s="7"/>
      <c r="T234" s="7"/>
      <c r="U234" s="7"/>
      <c r="V234" s="7"/>
      <c r="W234" s="7"/>
    </row>
    <row r="235" ht="14.25" customHeight="1">
      <c r="A235" s="7"/>
      <c r="B235" s="7"/>
      <c r="C235" s="7"/>
      <c r="D235" s="207"/>
      <c r="E235" s="7"/>
      <c r="F235" s="7"/>
      <c r="G235" s="7"/>
      <c r="H235" s="7"/>
      <c r="I235" s="7"/>
      <c r="J235" s="7"/>
      <c r="K235" s="7"/>
      <c r="L235" s="7"/>
      <c r="M235" s="7"/>
      <c r="N235" s="7"/>
      <c r="O235" s="7"/>
      <c r="P235" s="7"/>
      <c r="Q235" s="7"/>
      <c r="R235" s="7"/>
      <c r="S235" s="7"/>
      <c r="T235" s="7"/>
      <c r="U235" s="7"/>
      <c r="V235" s="7"/>
      <c r="W235" s="7"/>
    </row>
    <row r="236" ht="14.25" customHeight="1">
      <c r="A236" s="7"/>
      <c r="B236" s="7"/>
      <c r="C236" s="7"/>
      <c r="D236" s="207"/>
      <c r="E236" s="7"/>
      <c r="F236" s="7"/>
      <c r="G236" s="7"/>
      <c r="H236" s="7"/>
      <c r="I236" s="7"/>
      <c r="J236" s="7"/>
      <c r="K236" s="7"/>
      <c r="L236" s="7"/>
      <c r="M236" s="7"/>
      <c r="N236" s="7"/>
      <c r="O236" s="7"/>
      <c r="P236" s="7"/>
      <c r="Q236" s="7"/>
      <c r="R236" s="7"/>
      <c r="S236" s="7"/>
      <c r="T236" s="7"/>
      <c r="U236" s="7"/>
      <c r="V236" s="7"/>
      <c r="W236" s="7"/>
    </row>
    <row r="237" ht="14.25" customHeight="1">
      <c r="A237" s="7"/>
      <c r="B237" s="7"/>
      <c r="C237" s="7"/>
      <c r="D237" s="207"/>
      <c r="E237" s="7"/>
      <c r="F237" s="7"/>
      <c r="G237" s="7"/>
      <c r="H237" s="7"/>
      <c r="I237" s="7"/>
      <c r="J237" s="7"/>
      <c r="K237" s="7"/>
      <c r="L237" s="7"/>
      <c r="M237" s="7"/>
      <c r="N237" s="7"/>
      <c r="O237" s="7"/>
      <c r="P237" s="7"/>
      <c r="Q237" s="7"/>
      <c r="R237" s="7"/>
      <c r="S237" s="7"/>
      <c r="T237" s="7"/>
      <c r="U237" s="7"/>
      <c r="V237" s="7"/>
      <c r="W237" s="7"/>
    </row>
    <row r="238" ht="14.25" customHeight="1">
      <c r="A238" s="7"/>
      <c r="B238" s="7"/>
      <c r="C238" s="7"/>
      <c r="D238" s="207"/>
      <c r="E238" s="7"/>
      <c r="F238" s="7"/>
      <c r="G238" s="7"/>
      <c r="H238" s="7"/>
      <c r="I238" s="7"/>
      <c r="J238" s="7"/>
      <c r="K238" s="7"/>
      <c r="L238" s="7"/>
      <c r="M238" s="7"/>
      <c r="N238" s="7"/>
      <c r="O238" s="7"/>
      <c r="P238" s="7"/>
      <c r="Q238" s="7"/>
      <c r="R238" s="7"/>
      <c r="S238" s="7"/>
      <c r="T238" s="7"/>
      <c r="U238" s="7"/>
      <c r="V238" s="7"/>
      <c r="W238" s="7"/>
    </row>
    <row r="239" ht="14.25" customHeight="1">
      <c r="A239" s="7"/>
      <c r="B239" s="7"/>
      <c r="C239" s="7"/>
      <c r="D239" s="207"/>
      <c r="E239" s="7"/>
      <c r="F239" s="7"/>
      <c r="G239" s="7"/>
      <c r="H239" s="7"/>
      <c r="I239" s="7"/>
      <c r="J239" s="7"/>
      <c r="K239" s="7"/>
      <c r="L239" s="7"/>
      <c r="M239" s="7"/>
      <c r="N239" s="7"/>
      <c r="O239" s="7"/>
      <c r="P239" s="7"/>
      <c r="Q239" s="7"/>
      <c r="R239" s="7"/>
      <c r="S239" s="7"/>
      <c r="T239" s="7"/>
      <c r="U239" s="7"/>
      <c r="V239" s="7"/>
      <c r="W239" s="7"/>
    </row>
    <row r="240" ht="14.25" customHeight="1">
      <c r="A240" s="7"/>
      <c r="B240" s="7"/>
      <c r="C240" s="7"/>
      <c r="D240" s="207"/>
      <c r="E240" s="7"/>
      <c r="F240" s="7"/>
      <c r="G240" s="7"/>
      <c r="H240" s="7"/>
      <c r="I240" s="7"/>
      <c r="J240" s="7"/>
      <c r="K240" s="7"/>
      <c r="L240" s="7"/>
      <c r="M240" s="7"/>
      <c r="N240" s="7"/>
      <c r="O240" s="7"/>
      <c r="P240" s="7"/>
      <c r="Q240" s="7"/>
      <c r="R240" s="7"/>
      <c r="S240" s="7"/>
      <c r="T240" s="7"/>
      <c r="U240" s="7"/>
      <c r="V240" s="7"/>
      <c r="W240" s="7"/>
    </row>
    <row r="241" ht="14.25" customHeight="1">
      <c r="A241" s="7"/>
      <c r="B241" s="7"/>
      <c r="C241" s="7"/>
      <c r="D241" s="207"/>
      <c r="E241" s="7"/>
      <c r="F241" s="7"/>
      <c r="G241" s="7"/>
      <c r="H241" s="7"/>
      <c r="I241" s="7"/>
      <c r="J241" s="7"/>
      <c r="K241" s="7"/>
      <c r="L241" s="7"/>
      <c r="M241" s="7"/>
      <c r="N241" s="7"/>
      <c r="O241" s="7"/>
      <c r="P241" s="7"/>
      <c r="Q241" s="7"/>
      <c r="R241" s="7"/>
      <c r="S241" s="7"/>
      <c r="T241" s="7"/>
      <c r="U241" s="7"/>
      <c r="V241" s="7"/>
      <c r="W241" s="7"/>
    </row>
    <row r="242" ht="14.25" customHeight="1">
      <c r="A242" s="7"/>
      <c r="B242" s="7"/>
      <c r="C242" s="7"/>
      <c r="D242" s="207"/>
      <c r="E242" s="7"/>
      <c r="F242" s="7"/>
      <c r="G242" s="7"/>
      <c r="H242" s="7"/>
      <c r="I242" s="7"/>
      <c r="J242" s="7"/>
      <c r="K242" s="7"/>
      <c r="L242" s="7"/>
      <c r="M242" s="7"/>
      <c r="N242" s="7"/>
      <c r="O242" s="7"/>
      <c r="P242" s="7"/>
      <c r="Q242" s="7"/>
      <c r="R242" s="7"/>
      <c r="S242" s="7"/>
      <c r="T242" s="7"/>
      <c r="U242" s="7"/>
      <c r="V242" s="7"/>
      <c r="W242" s="7"/>
    </row>
    <row r="243" ht="14.25" customHeight="1">
      <c r="A243" s="7"/>
      <c r="B243" s="7"/>
      <c r="C243" s="7"/>
      <c r="D243" s="207"/>
      <c r="E243" s="7"/>
      <c r="F243" s="7"/>
      <c r="G243" s="7"/>
      <c r="H243" s="7"/>
      <c r="I243" s="7"/>
      <c r="J243" s="7"/>
      <c r="K243" s="7"/>
      <c r="L243" s="7"/>
      <c r="M243" s="7"/>
      <c r="N243" s="7"/>
      <c r="O243" s="7"/>
      <c r="P243" s="7"/>
      <c r="Q243" s="7"/>
      <c r="R243" s="7"/>
      <c r="S243" s="7"/>
      <c r="T243" s="7"/>
      <c r="U243" s="7"/>
      <c r="V243" s="7"/>
      <c r="W243" s="7"/>
    </row>
    <row r="244" ht="14.25" customHeight="1">
      <c r="A244" s="7"/>
      <c r="B244" s="7"/>
      <c r="C244" s="7"/>
      <c r="D244" s="207"/>
      <c r="E244" s="7"/>
      <c r="F244" s="7"/>
      <c r="G244" s="7"/>
      <c r="H244" s="7"/>
      <c r="I244" s="7"/>
      <c r="J244" s="7"/>
      <c r="K244" s="7"/>
      <c r="L244" s="7"/>
      <c r="M244" s="7"/>
      <c r="N244" s="7"/>
      <c r="O244" s="7"/>
      <c r="P244" s="7"/>
      <c r="Q244" s="7"/>
      <c r="R244" s="7"/>
      <c r="S244" s="7"/>
      <c r="T244" s="7"/>
      <c r="U244" s="7"/>
      <c r="V244" s="7"/>
      <c r="W244" s="7"/>
    </row>
    <row r="245" ht="14.25" customHeight="1">
      <c r="A245" s="7"/>
      <c r="B245" s="7"/>
      <c r="C245" s="7"/>
      <c r="D245" s="207"/>
      <c r="E245" s="7"/>
      <c r="F245" s="7"/>
      <c r="G245" s="7"/>
      <c r="H245" s="7"/>
      <c r="I245" s="7"/>
      <c r="J245" s="7"/>
      <c r="K245" s="7"/>
      <c r="L245" s="7"/>
      <c r="M245" s="7"/>
      <c r="N245" s="7"/>
      <c r="O245" s="7"/>
      <c r="P245" s="7"/>
      <c r="Q245" s="7"/>
      <c r="R245" s="7"/>
      <c r="S245" s="7"/>
      <c r="T245" s="7"/>
      <c r="U245" s="7"/>
      <c r="V245" s="7"/>
      <c r="W245" s="7"/>
    </row>
    <row r="246" ht="14.25" customHeight="1">
      <c r="A246" s="7"/>
      <c r="B246" s="7"/>
      <c r="C246" s="7"/>
      <c r="D246" s="207"/>
      <c r="E246" s="7"/>
      <c r="F246" s="7"/>
      <c r="G246" s="7"/>
      <c r="H246" s="7"/>
      <c r="I246" s="7"/>
      <c r="J246" s="7"/>
      <c r="K246" s="7"/>
      <c r="L246" s="7"/>
      <c r="M246" s="7"/>
      <c r="N246" s="7"/>
      <c r="O246" s="7"/>
      <c r="P246" s="7"/>
      <c r="Q246" s="7"/>
      <c r="R246" s="7"/>
      <c r="S246" s="7"/>
      <c r="T246" s="7"/>
      <c r="U246" s="7"/>
      <c r="V246" s="7"/>
      <c r="W246" s="7"/>
    </row>
    <row r="247" ht="14.25" customHeight="1">
      <c r="A247" s="7"/>
      <c r="B247" s="7"/>
      <c r="C247" s="7"/>
      <c r="D247" s="207"/>
      <c r="E247" s="7"/>
      <c r="F247" s="7"/>
      <c r="G247" s="7"/>
      <c r="H247" s="7"/>
      <c r="I247" s="7"/>
      <c r="J247" s="7"/>
      <c r="K247" s="7"/>
      <c r="L247" s="7"/>
      <c r="M247" s="7"/>
      <c r="N247" s="7"/>
      <c r="O247" s="7"/>
      <c r="P247" s="7"/>
      <c r="Q247" s="7"/>
      <c r="R247" s="7"/>
      <c r="S247" s="7"/>
      <c r="T247" s="7"/>
      <c r="U247" s="7"/>
      <c r="V247" s="7"/>
      <c r="W247" s="7"/>
    </row>
    <row r="248" ht="14.25" customHeight="1">
      <c r="A248" s="7"/>
      <c r="B248" s="7"/>
      <c r="C248" s="7"/>
      <c r="D248" s="207"/>
      <c r="E248" s="7"/>
      <c r="F248" s="7"/>
      <c r="G248" s="7"/>
      <c r="H248" s="7"/>
      <c r="I248" s="7"/>
      <c r="J248" s="7"/>
      <c r="K248" s="7"/>
      <c r="L248" s="7"/>
      <c r="M248" s="7"/>
      <c r="N248" s="7"/>
      <c r="O248" s="7"/>
      <c r="P248" s="7"/>
      <c r="Q248" s="7"/>
      <c r="R248" s="7"/>
      <c r="S248" s="7"/>
      <c r="T248" s="7"/>
      <c r="U248" s="7"/>
      <c r="V248" s="7"/>
      <c r="W248" s="7"/>
    </row>
    <row r="249" ht="14.25" customHeight="1">
      <c r="A249" s="7"/>
      <c r="B249" s="7"/>
      <c r="C249" s="7"/>
      <c r="D249" s="207"/>
      <c r="E249" s="7"/>
      <c r="F249" s="7"/>
      <c r="G249" s="7"/>
      <c r="H249" s="7"/>
      <c r="I249" s="7"/>
      <c r="J249" s="7"/>
      <c r="K249" s="7"/>
      <c r="L249" s="7"/>
      <c r="M249" s="7"/>
      <c r="N249" s="7"/>
      <c r="O249" s="7"/>
      <c r="P249" s="7"/>
      <c r="Q249" s="7"/>
      <c r="R249" s="7"/>
      <c r="S249" s="7"/>
      <c r="T249" s="7"/>
      <c r="U249" s="7"/>
      <c r="V249" s="7"/>
      <c r="W249" s="7"/>
    </row>
    <row r="250" ht="14.25" customHeight="1">
      <c r="A250" s="7"/>
      <c r="B250" s="7"/>
      <c r="C250" s="7"/>
      <c r="D250" s="207"/>
      <c r="E250" s="7"/>
      <c r="F250" s="7"/>
      <c r="G250" s="7"/>
      <c r="H250" s="7"/>
      <c r="I250" s="7"/>
      <c r="J250" s="7"/>
      <c r="K250" s="7"/>
      <c r="L250" s="7"/>
      <c r="M250" s="7"/>
      <c r="N250" s="7"/>
      <c r="O250" s="7"/>
      <c r="P250" s="7"/>
      <c r="Q250" s="7"/>
      <c r="R250" s="7"/>
      <c r="S250" s="7"/>
      <c r="T250" s="7"/>
      <c r="U250" s="7"/>
      <c r="V250" s="7"/>
      <c r="W250" s="7"/>
    </row>
    <row r="251" ht="14.25" customHeight="1">
      <c r="A251" s="7"/>
      <c r="B251" s="7"/>
      <c r="C251" s="7"/>
      <c r="D251" s="207"/>
      <c r="E251" s="7"/>
      <c r="F251" s="7"/>
      <c r="G251" s="7"/>
      <c r="H251" s="7"/>
      <c r="I251" s="7"/>
      <c r="J251" s="7"/>
      <c r="K251" s="7"/>
      <c r="L251" s="7"/>
      <c r="M251" s="7"/>
      <c r="N251" s="7"/>
      <c r="O251" s="7"/>
      <c r="P251" s="7"/>
      <c r="Q251" s="7"/>
      <c r="R251" s="7"/>
      <c r="S251" s="7"/>
      <c r="T251" s="7"/>
      <c r="U251" s="7"/>
      <c r="V251" s="7"/>
      <c r="W251" s="7"/>
    </row>
    <row r="252" ht="14.25" customHeight="1">
      <c r="A252" s="7"/>
      <c r="B252" s="7"/>
      <c r="C252" s="7"/>
      <c r="D252" s="207"/>
      <c r="E252" s="7"/>
      <c r="F252" s="7"/>
      <c r="G252" s="7"/>
      <c r="H252" s="7"/>
      <c r="I252" s="7"/>
      <c r="J252" s="7"/>
      <c r="K252" s="7"/>
      <c r="L252" s="7"/>
      <c r="M252" s="7"/>
      <c r="N252" s="7"/>
      <c r="O252" s="7"/>
      <c r="P252" s="7"/>
      <c r="Q252" s="7"/>
      <c r="R252" s="7"/>
      <c r="S252" s="7"/>
      <c r="T252" s="7"/>
      <c r="U252" s="7"/>
      <c r="V252" s="7"/>
      <c r="W252" s="7"/>
    </row>
    <row r="253" ht="14.25" customHeight="1">
      <c r="A253" s="7"/>
      <c r="B253" s="7"/>
      <c r="C253" s="7"/>
      <c r="D253" s="207"/>
      <c r="E253" s="7"/>
      <c r="F253" s="7"/>
      <c r="G253" s="7"/>
      <c r="H253" s="7"/>
      <c r="I253" s="7"/>
      <c r="J253" s="7"/>
      <c r="K253" s="7"/>
      <c r="L253" s="7"/>
      <c r="M253" s="7"/>
      <c r="N253" s="7"/>
      <c r="O253" s="7"/>
      <c r="P253" s="7"/>
      <c r="Q253" s="7"/>
      <c r="R253" s="7"/>
      <c r="S253" s="7"/>
      <c r="T253" s="7"/>
      <c r="U253" s="7"/>
      <c r="V253" s="7"/>
      <c r="W253" s="7"/>
    </row>
    <row r="254" ht="14.25" customHeight="1">
      <c r="A254" s="7"/>
      <c r="B254" s="7"/>
      <c r="C254" s="7"/>
      <c r="D254" s="207"/>
      <c r="E254" s="7"/>
      <c r="F254" s="7"/>
      <c r="G254" s="7"/>
      <c r="H254" s="7"/>
      <c r="I254" s="7"/>
      <c r="J254" s="7"/>
      <c r="K254" s="7"/>
      <c r="L254" s="7"/>
      <c r="M254" s="7"/>
      <c r="N254" s="7"/>
      <c r="O254" s="7"/>
      <c r="P254" s="7"/>
      <c r="Q254" s="7"/>
      <c r="R254" s="7"/>
      <c r="S254" s="7"/>
      <c r="T254" s="7"/>
      <c r="U254" s="7"/>
      <c r="V254" s="7"/>
      <c r="W254" s="7"/>
    </row>
    <row r="255" ht="14.25" customHeight="1">
      <c r="A255" s="7"/>
      <c r="B255" s="7"/>
      <c r="C255" s="7"/>
      <c r="D255" s="207"/>
      <c r="E255" s="7"/>
      <c r="F255" s="7"/>
      <c r="G255" s="7"/>
      <c r="H255" s="7"/>
      <c r="I255" s="7"/>
      <c r="J255" s="7"/>
      <c r="K255" s="7"/>
      <c r="L255" s="7"/>
      <c r="M255" s="7"/>
      <c r="N255" s="7"/>
      <c r="O255" s="7"/>
      <c r="P255" s="7"/>
      <c r="Q255" s="7"/>
      <c r="R255" s="7"/>
      <c r="S255" s="7"/>
      <c r="T255" s="7"/>
      <c r="U255" s="7"/>
      <c r="V255" s="7"/>
      <c r="W255" s="7"/>
    </row>
    <row r="256" ht="14.25" customHeight="1">
      <c r="A256" s="7"/>
      <c r="B256" s="7"/>
      <c r="C256" s="7"/>
      <c r="D256" s="207"/>
      <c r="E256" s="7"/>
      <c r="F256" s="7"/>
      <c r="G256" s="7"/>
      <c r="H256" s="7"/>
      <c r="I256" s="7"/>
      <c r="J256" s="7"/>
      <c r="K256" s="7"/>
      <c r="L256" s="7"/>
      <c r="M256" s="7"/>
      <c r="N256" s="7"/>
      <c r="O256" s="7"/>
      <c r="P256" s="7"/>
      <c r="Q256" s="7"/>
      <c r="R256" s="7"/>
      <c r="S256" s="7"/>
      <c r="T256" s="7"/>
      <c r="U256" s="7"/>
      <c r="V256" s="7"/>
      <c r="W256" s="7"/>
    </row>
    <row r="257" ht="14.25" customHeight="1">
      <c r="A257" s="7"/>
      <c r="B257" s="7"/>
      <c r="C257" s="7"/>
      <c r="D257" s="207"/>
      <c r="E257" s="7"/>
      <c r="F257" s="7"/>
      <c r="G257" s="7"/>
      <c r="H257" s="7"/>
      <c r="I257" s="7"/>
      <c r="J257" s="7"/>
      <c r="K257" s="7"/>
      <c r="L257" s="7"/>
      <c r="M257" s="7"/>
      <c r="N257" s="7"/>
      <c r="O257" s="7"/>
      <c r="P257" s="7"/>
      <c r="Q257" s="7"/>
      <c r="R257" s="7"/>
      <c r="S257" s="7"/>
      <c r="T257" s="7"/>
      <c r="U257" s="7"/>
      <c r="V257" s="7"/>
      <c r="W257" s="7"/>
    </row>
    <row r="258" ht="14.25" customHeight="1">
      <c r="A258" s="7"/>
      <c r="B258" s="7"/>
      <c r="C258" s="7"/>
      <c r="D258" s="207"/>
      <c r="E258" s="7"/>
      <c r="F258" s="7"/>
      <c r="G258" s="7"/>
      <c r="H258" s="7"/>
      <c r="I258" s="7"/>
      <c r="J258" s="7"/>
      <c r="K258" s="7"/>
      <c r="L258" s="7"/>
      <c r="M258" s="7"/>
      <c r="N258" s="7"/>
      <c r="O258" s="7"/>
      <c r="P258" s="7"/>
      <c r="Q258" s="7"/>
      <c r="R258" s="7"/>
      <c r="S258" s="7"/>
      <c r="T258" s="7"/>
      <c r="U258" s="7"/>
      <c r="V258" s="7"/>
      <c r="W258" s="7"/>
    </row>
    <row r="259" ht="14.25" customHeight="1">
      <c r="A259" s="7"/>
      <c r="B259" s="7"/>
      <c r="C259" s="7"/>
      <c r="D259" s="207"/>
      <c r="E259" s="7"/>
      <c r="F259" s="7"/>
      <c r="G259" s="7"/>
      <c r="H259" s="7"/>
      <c r="I259" s="7"/>
      <c r="J259" s="7"/>
      <c r="K259" s="7"/>
      <c r="L259" s="7"/>
      <c r="M259" s="7"/>
      <c r="N259" s="7"/>
      <c r="O259" s="7"/>
      <c r="P259" s="7"/>
      <c r="Q259" s="7"/>
      <c r="R259" s="7"/>
      <c r="S259" s="7"/>
      <c r="T259" s="7"/>
      <c r="U259" s="7"/>
      <c r="V259" s="7"/>
      <c r="W259" s="7"/>
    </row>
    <row r="260" ht="14.25" customHeight="1">
      <c r="A260" s="7"/>
      <c r="B260" s="7"/>
      <c r="C260" s="7"/>
      <c r="D260" s="207"/>
      <c r="E260" s="7"/>
      <c r="F260" s="7"/>
      <c r="G260" s="7"/>
      <c r="H260" s="7"/>
      <c r="I260" s="7"/>
      <c r="J260" s="7"/>
      <c r="K260" s="7"/>
      <c r="L260" s="7"/>
      <c r="M260" s="7"/>
      <c r="N260" s="7"/>
      <c r="O260" s="7"/>
      <c r="P260" s="7"/>
      <c r="Q260" s="7"/>
      <c r="R260" s="7"/>
      <c r="S260" s="7"/>
      <c r="T260" s="7"/>
      <c r="U260" s="7"/>
      <c r="V260" s="7"/>
      <c r="W260" s="7"/>
    </row>
    <row r="261" ht="14.25" customHeight="1">
      <c r="A261" s="7"/>
      <c r="B261" s="7"/>
      <c r="C261" s="7"/>
      <c r="D261" s="207"/>
      <c r="E261" s="7"/>
      <c r="F261" s="7"/>
      <c r="G261" s="7"/>
      <c r="H261" s="7"/>
      <c r="I261" s="7"/>
      <c r="J261" s="7"/>
      <c r="K261" s="7"/>
      <c r="L261" s="7"/>
      <c r="M261" s="7"/>
      <c r="N261" s="7"/>
      <c r="O261" s="7"/>
      <c r="P261" s="7"/>
      <c r="Q261" s="7"/>
      <c r="R261" s="7"/>
      <c r="S261" s="7"/>
      <c r="T261" s="7"/>
      <c r="U261" s="7"/>
      <c r="V261" s="7"/>
      <c r="W261" s="7"/>
    </row>
    <row r="262" ht="14.25" customHeight="1">
      <c r="A262" s="7"/>
      <c r="B262" s="7"/>
      <c r="C262" s="7"/>
      <c r="D262" s="207"/>
      <c r="E262" s="7"/>
      <c r="F262" s="7"/>
      <c r="G262" s="7"/>
      <c r="H262" s="7"/>
      <c r="I262" s="7"/>
      <c r="J262" s="7"/>
      <c r="K262" s="7"/>
      <c r="L262" s="7"/>
      <c r="M262" s="7"/>
      <c r="N262" s="7"/>
      <c r="O262" s="7"/>
      <c r="P262" s="7"/>
      <c r="Q262" s="7"/>
      <c r="R262" s="7"/>
      <c r="S262" s="7"/>
      <c r="T262" s="7"/>
      <c r="U262" s="7"/>
      <c r="V262" s="7"/>
      <c r="W262" s="7"/>
    </row>
    <row r="263" ht="14.25" customHeight="1">
      <c r="A263" s="7"/>
      <c r="B263" s="7"/>
      <c r="C263" s="7"/>
      <c r="D263" s="207"/>
      <c r="E263" s="7"/>
      <c r="F263" s="7"/>
      <c r="G263" s="7"/>
      <c r="H263" s="7"/>
      <c r="I263" s="7"/>
      <c r="J263" s="7"/>
      <c r="K263" s="7"/>
      <c r="L263" s="7"/>
      <c r="M263" s="7"/>
      <c r="N263" s="7"/>
      <c r="O263" s="7"/>
      <c r="P263" s="7"/>
      <c r="Q263" s="7"/>
      <c r="R263" s="7"/>
      <c r="S263" s="7"/>
      <c r="T263" s="7"/>
      <c r="U263" s="7"/>
      <c r="V263" s="7"/>
      <c r="W263" s="7"/>
    </row>
    <row r="264" ht="14.25" customHeight="1">
      <c r="A264" s="7"/>
      <c r="B264" s="7"/>
      <c r="C264" s="7"/>
      <c r="D264" s="207"/>
      <c r="E264" s="7"/>
      <c r="F264" s="7"/>
      <c r="G264" s="7"/>
      <c r="H264" s="7"/>
      <c r="I264" s="7"/>
      <c r="J264" s="7"/>
      <c r="K264" s="7"/>
      <c r="L264" s="7"/>
      <c r="M264" s="7"/>
      <c r="N264" s="7"/>
      <c r="O264" s="7"/>
      <c r="P264" s="7"/>
      <c r="Q264" s="7"/>
      <c r="R264" s="7"/>
      <c r="S264" s="7"/>
      <c r="T264" s="7"/>
      <c r="U264" s="7"/>
      <c r="V264" s="7"/>
      <c r="W264" s="7"/>
    </row>
    <row r="265" ht="14.25" customHeight="1">
      <c r="A265" s="7"/>
      <c r="B265" s="7"/>
      <c r="C265" s="7"/>
      <c r="D265" s="207"/>
      <c r="E265" s="7"/>
      <c r="F265" s="7"/>
      <c r="G265" s="7"/>
      <c r="H265" s="7"/>
      <c r="I265" s="7"/>
      <c r="J265" s="7"/>
      <c r="K265" s="7"/>
      <c r="L265" s="7"/>
      <c r="M265" s="7"/>
      <c r="N265" s="7"/>
      <c r="O265" s="7"/>
      <c r="P265" s="7"/>
      <c r="Q265" s="7"/>
      <c r="R265" s="7"/>
      <c r="S265" s="7"/>
      <c r="T265" s="7"/>
      <c r="U265" s="7"/>
      <c r="V265" s="7"/>
      <c r="W265" s="7"/>
    </row>
    <row r="266" ht="14.25" customHeight="1">
      <c r="A266" s="7"/>
      <c r="B266" s="7"/>
      <c r="C266" s="7"/>
      <c r="D266" s="207"/>
      <c r="E266" s="7"/>
      <c r="F266" s="7"/>
      <c r="G266" s="7"/>
      <c r="H266" s="7"/>
      <c r="I266" s="7"/>
      <c r="J266" s="7"/>
      <c r="K266" s="7"/>
      <c r="L266" s="7"/>
      <c r="M266" s="7"/>
      <c r="N266" s="7"/>
      <c r="O266" s="7"/>
      <c r="P266" s="7"/>
      <c r="Q266" s="7"/>
      <c r="R266" s="7"/>
      <c r="S266" s="7"/>
      <c r="T266" s="7"/>
      <c r="U266" s="7"/>
      <c r="V266" s="7"/>
      <c r="W266" s="7"/>
    </row>
    <row r="267" ht="14.25" customHeight="1">
      <c r="A267" s="7"/>
      <c r="B267" s="7"/>
      <c r="C267" s="7"/>
      <c r="D267" s="207"/>
      <c r="E267" s="7"/>
      <c r="F267" s="7"/>
      <c r="G267" s="7"/>
      <c r="H267" s="7"/>
      <c r="I267" s="7"/>
      <c r="J267" s="7"/>
      <c r="K267" s="7"/>
      <c r="L267" s="7"/>
      <c r="M267" s="7"/>
      <c r="N267" s="7"/>
      <c r="O267" s="7"/>
      <c r="P267" s="7"/>
      <c r="Q267" s="7"/>
      <c r="R267" s="7"/>
      <c r="S267" s="7"/>
      <c r="T267" s="7"/>
      <c r="U267" s="7"/>
      <c r="V267" s="7"/>
      <c r="W267" s="7"/>
    </row>
    <row r="268" ht="14.25" customHeight="1">
      <c r="A268" s="7"/>
      <c r="B268" s="7"/>
      <c r="C268" s="7"/>
      <c r="D268" s="207"/>
      <c r="E268" s="7"/>
      <c r="F268" s="7"/>
      <c r="G268" s="7"/>
      <c r="H268" s="7"/>
      <c r="I268" s="7"/>
      <c r="J268" s="7"/>
      <c r="K268" s="7"/>
      <c r="L268" s="7"/>
      <c r="M268" s="7"/>
      <c r="N268" s="7"/>
      <c r="O268" s="7"/>
      <c r="P268" s="7"/>
      <c r="Q268" s="7"/>
      <c r="R268" s="7"/>
      <c r="S268" s="7"/>
      <c r="T268" s="7"/>
      <c r="U268" s="7"/>
      <c r="V268" s="7"/>
      <c r="W268" s="7"/>
    </row>
    <row r="269" ht="14.25" customHeight="1">
      <c r="A269" s="7"/>
      <c r="B269" s="7"/>
      <c r="C269" s="7"/>
      <c r="D269" s="207"/>
      <c r="E269" s="7"/>
      <c r="F269" s="7"/>
      <c r="G269" s="7"/>
      <c r="H269" s="7"/>
      <c r="I269" s="7"/>
      <c r="J269" s="7"/>
      <c r="K269" s="7"/>
      <c r="L269" s="7"/>
      <c r="M269" s="7"/>
      <c r="N269" s="7"/>
      <c r="O269" s="7"/>
      <c r="P269" s="7"/>
      <c r="Q269" s="7"/>
      <c r="R269" s="7"/>
      <c r="S269" s="7"/>
      <c r="T269" s="7"/>
      <c r="U269" s="7"/>
      <c r="V269" s="7"/>
      <c r="W269" s="7"/>
    </row>
    <row r="270" ht="14.25" customHeight="1">
      <c r="A270" s="7"/>
      <c r="B270" s="7"/>
      <c r="C270" s="7"/>
      <c r="D270" s="207"/>
      <c r="E270" s="7"/>
      <c r="F270" s="7"/>
      <c r="G270" s="7"/>
      <c r="H270" s="7"/>
      <c r="I270" s="7"/>
      <c r="J270" s="7"/>
      <c r="K270" s="7"/>
      <c r="L270" s="7"/>
      <c r="M270" s="7"/>
      <c r="N270" s="7"/>
      <c r="O270" s="7"/>
      <c r="P270" s="7"/>
      <c r="Q270" s="7"/>
      <c r="R270" s="7"/>
      <c r="S270" s="7"/>
      <c r="T270" s="7"/>
      <c r="U270" s="7"/>
      <c r="V270" s="7"/>
      <c r="W270" s="7"/>
    </row>
    <row r="271" ht="14.25" customHeight="1">
      <c r="A271" s="7"/>
      <c r="B271" s="7"/>
      <c r="C271" s="7"/>
      <c r="D271" s="207"/>
      <c r="E271" s="7"/>
      <c r="F271" s="7"/>
      <c r="G271" s="7"/>
      <c r="H271" s="7"/>
      <c r="I271" s="7"/>
      <c r="J271" s="7"/>
      <c r="K271" s="7"/>
      <c r="L271" s="7"/>
      <c r="M271" s="7"/>
      <c r="N271" s="7"/>
      <c r="O271" s="7"/>
      <c r="P271" s="7"/>
      <c r="Q271" s="7"/>
      <c r="R271" s="7"/>
      <c r="S271" s="7"/>
      <c r="T271" s="7"/>
      <c r="U271" s="7"/>
      <c r="V271" s="7"/>
      <c r="W271" s="7"/>
    </row>
    <row r="272" ht="14.25" customHeight="1">
      <c r="A272" s="7"/>
      <c r="B272" s="7"/>
      <c r="C272" s="7"/>
      <c r="D272" s="207"/>
      <c r="E272" s="7"/>
      <c r="F272" s="7"/>
      <c r="G272" s="7"/>
      <c r="H272" s="7"/>
      <c r="I272" s="7"/>
      <c r="J272" s="7"/>
      <c r="K272" s="7"/>
      <c r="L272" s="7"/>
      <c r="M272" s="7"/>
      <c r="N272" s="7"/>
      <c r="O272" s="7"/>
      <c r="P272" s="7"/>
      <c r="Q272" s="7"/>
      <c r="R272" s="7"/>
      <c r="S272" s="7"/>
      <c r="T272" s="7"/>
      <c r="U272" s="7"/>
      <c r="V272" s="7"/>
      <c r="W272" s="7"/>
    </row>
    <row r="273" ht="14.25" customHeight="1">
      <c r="A273" s="7"/>
      <c r="B273" s="7"/>
      <c r="C273" s="7"/>
      <c r="D273" s="207"/>
      <c r="E273" s="7"/>
      <c r="F273" s="7"/>
      <c r="G273" s="7"/>
      <c r="H273" s="7"/>
      <c r="I273" s="7"/>
      <c r="J273" s="7"/>
      <c r="K273" s="7"/>
      <c r="L273" s="7"/>
      <c r="M273" s="7"/>
      <c r="N273" s="7"/>
      <c r="O273" s="7"/>
      <c r="P273" s="7"/>
      <c r="Q273" s="7"/>
      <c r="R273" s="7"/>
      <c r="S273" s="7"/>
      <c r="T273" s="7"/>
      <c r="U273" s="7"/>
      <c r="V273" s="7"/>
      <c r="W273" s="7"/>
    </row>
    <row r="274" ht="14.25" customHeight="1">
      <c r="A274" s="7"/>
      <c r="B274" s="7"/>
      <c r="C274" s="7"/>
      <c r="D274" s="207"/>
      <c r="E274" s="7"/>
      <c r="F274" s="7"/>
      <c r="G274" s="7"/>
      <c r="H274" s="7"/>
      <c r="I274" s="7"/>
      <c r="J274" s="7"/>
      <c r="K274" s="7"/>
      <c r="L274" s="7"/>
      <c r="M274" s="7"/>
      <c r="N274" s="7"/>
      <c r="O274" s="7"/>
      <c r="P274" s="7"/>
      <c r="Q274" s="7"/>
      <c r="R274" s="7"/>
      <c r="S274" s="7"/>
      <c r="T274" s="7"/>
      <c r="U274" s="7"/>
      <c r="V274" s="7"/>
      <c r="W274" s="7"/>
    </row>
    <row r="275" ht="14.25" customHeight="1">
      <c r="A275" s="7"/>
      <c r="B275" s="7"/>
      <c r="C275" s="7"/>
      <c r="D275" s="207"/>
      <c r="E275" s="7"/>
      <c r="F275" s="7"/>
      <c r="G275" s="7"/>
      <c r="H275" s="7"/>
      <c r="I275" s="7"/>
      <c r="J275" s="7"/>
      <c r="K275" s="7"/>
      <c r="L275" s="7"/>
      <c r="M275" s="7"/>
      <c r="N275" s="7"/>
      <c r="O275" s="7"/>
      <c r="P275" s="7"/>
      <c r="Q275" s="7"/>
      <c r="R275" s="7"/>
      <c r="S275" s="7"/>
      <c r="T275" s="7"/>
      <c r="U275" s="7"/>
      <c r="V275" s="7"/>
      <c r="W275" s="7"/>
    </row>
    <row r="276" ht="14.25" customHeight="1">
      <c r="A276" s="7"/>
      <c r="B276" s="7"/>
      <c r="C276" s="7"/>
      <c r="D276" s="207"/>
      <c r="E276" s="7"/>
      <c r="F276" s="7"/>
      <c r="G276" s="7"/>
      <c r="H276" s="7"/>
      <c r="I276" s="7"/>
      <c r="J276" s="7"/>
      <c r="K276" s="7"/>
      <c r="L276" s="7"/>
      <c r="M276" s="7"/>
      <c r="N276" s="7"/>
      <c r="O276" s="7"/>
      <c r="P276" s="7"/>
      <c r="Q276" s="7"/>
      <c r="R276" s="7"/>
      <c r="S276" s="7"/>
      <c r="T276" s="7"/>
      <c r="U276" s="7"/>
      <c r="V276" s="7"/>
      <c r="W276" s="7"/>
    </row>
    <row r="277" ht="14.25" customHeight="1">
      <c r="A277" s="7"/>
      <c r="B277" s="7"/>
      <c r="C277" s="7"/>
      <c r="D277" s="207"/>
      <c r="E277" s="7"/>
      <c r="F277" s="7"/>
      <c r="G277" s="7"/>
      <c r="H277" s="7"/>
      <c r="I277" s="7"/>
      <c r="J277" s="7"/>
      <c r="K277" s="7"/>
      <c r="L277" s="7"/>
      <c r="M277" s="7"/>
      <c r="N277" s="7"/>
      <c r="O277" s="7"/>
      <c r="P277" s="7"/>
      <c r="Q277" s="7"/>
      <c r="R277" s="7"/>
      <c r="S277" s="7"/>
      <c r="T277" s="7"/>
      <c r="U277" s="7"/>
      <c r="V277" s="7"/>
      <c r="W277" s="7"/>
    </row>
    <row r="278" ht="14.25" customHeight="1">
      <c r="A278" s="7"/>
      <c r="B278" s="7"/>
      <c r="C278" s="7"/>
      <c r="D278" s="207"/>
      <c r="E278" s="7"/>
      <c r="F278" s="7"/>
      <c r="G278" s="7"/>
      <c r="H278" s="7"/>
      <c r="I278" s="7"/>
      <c r="J278" s="7"/>
      <c r="K278" s="7"/>
      <c r="L278" s="7"/>
      <c r="M278" s="7"/>
      <c r="N278" s="7"/>
      <c r="O278" s="7"/>
      <c r="P278" s="7"/>
      <c r="Q278" s="7"/>
      <c r="R278" s="7"/>
      <c r="S278" s="7"/>
      <c r="T278" s="7"/>
      <c r="U278" s="7"/>
      <c r="V278" s="7"/>
      <c r="W278" s="7"/>
    </row>
    <row r="279" ht="14.25" customHeight="1">
      <c r="A279" s="7"/>
      <c r="B279" s="7"/>
      <c r="C279" s="7"/>
      <c r="D279" s="207"/>
      <c r="E279" s="7"/>
      <c r="F279" s="7"/>
      <c r="G279" s="7"/>
      <c r="H279" s="7"/>
      <c r="I279" s="7"/>
      <c r="J279" s="7"/>
      <c r="K279" s="7"/>
      <c r="L279" s="7"/>
      <c r="M279" s="7"/>
      <c r="N279" s="7"/>
      <c r="O279" s="7"/>
      <c r="P279" s="7"/>
      <c r="Q279" s="7"/>
      <c r="R279" s="7"/>
      <c r="S279" s="7"/>
      <c r="T279" s="7"/>
      <c r="U279" s="7"/>
      <c r="V279" s="7"/>
      <c r="W279" s="7"/>
    </row>
    <row r="280" ht="14.25" customHeight="1">
      <c r="A280" s="7"/>
      <c r="B280" s="7"/>
      <c r="C280" s="7"/>
      <c r="D280" s="207"/>
      <c r="E280" s="7"/>
      <c r="F280" s="7"/>
      <c r="G280" s="7"/>
      <c r="H280" s="7"/>
      <c r="I280" s="7"/>
      <c r="J280" s="7"/>
      <c r="K280" s="7"/>
      <c r="L280" s="7"/>
      <c r="M280" s="7"/>
      <c r="N280" s="7"/>
      <c r="O280" s="7"/>
      <c r="P280" s="7"/>
      <c r="Q280" s="7"/>
      <c r="R280" s="7"/>
      <c r="S280" s="7"/>
      <c r="T280" s="7"/>
      <c r="U280" s="7"/>
      <c r="V280" s="7"/>
      <c r="W280" s="7"/>
    </row>
    <row r="281" ht="14.25" customHeight="1">
      <c r="A281" s="7"/>
      <c r="B281" s="7"/>
      <c r="C281" s="7"/>
      <c r="D281" s="207"/>
      <c r="E281" s="7"/>
      <c r="F281" s="7"/>
      <c r="G281" s="7"/>
      <c r="H281" s="7"/>
      <c r="I281" s="7"/>
      <c r="J281" s="7"/>
      <c r="K281" s="7"/>
      <c r="L281" s="7"/>
      <c r="M281" s="7"/>
      <c r="N281" s="7"/>
      <c r="O281" s="7"/>
      <c r="P281" s="7"/>
      <c r="Q281" s="7"/>
      <c r="R281" s="7"/>
      <c r="S281" s="7"/>
      <c r="T281" s="7"/>
      <c r="U281" s="7"/>
      <c r="V281" s="7"/>
      <c r="W281" s="7"/>
    </row>
    <row r="282" ht="14.25" customHeight="1">
      <c r="A282" s="7"/>
      <c r="B282" s="7"/>
      <c r="C282" s="7"/>
      <c r="D282" s="207"/>
      <c r="E282" s="7"/>
      <c r="F282" s="7"/>
      <c r="G282" s="7"/>
      <c r="H282" s="7"/>
      <c r="I282" s="7"/>
      <c r="J282" s="7"/>
      <c r="K282" s="7"/>
      <c r="L282" s="7"/>
      <c r="M282" s="7"/>
      <c r="N282" s="7"/>
      <c r="O282" s="7"/>
      <c r="P282" s="7"/>
      <c r="Q282" s="7"/>
      <c r="R282" s="7"/>
      <c r="S282" s="7"/>
      <c r="T282" s="7"/>
      <c r="U282" s="7"/>
      <c r="V282" s="7"/>
      <c r="W282" s="7"/>
    </row>
    <row r="283" ht="14.25" customHeight="1">
      <c r="A283" s="7"/>
      <c r="B283" s="7"/>
      <c r="C283" s="7"/>
      <c r="D283" s="207"/>
      <c r="E283" s="7"/>
      <c r="F283" s="7"/>
      <c r="G283" s="7"/>
      <c r="H283" s="7"/>
      <c r="I283" s="7"/>
      <c r="J283" s="7"/>
      <c r="K283" s="7"/>
      <c r="L283" s="7"/>
      <c r="M283" s="7"/>
      <c r="N283" s="7"/>
      <c r="O283" s="7"/>
      <c r="P283" s="7"/>
      <c r="Q283" s="7"/>
      <c r="R283" s="7"/>
      <c r="S283" s="7"/>
      <c r="T283" s="7"/>
      <c r="U283" s="7"/>
      <c r="V283" s="7"/>
      <c r="W283" s="7"/>
    </row>
    <row r="284" ht="14.25" customHeight="1">
      <c r="A284" s="7"/>
      <c r="B284" s="7"/>
      <c r="C284" s="7"/>
      <c r="D284" s="207"/>
      <c r="E284" s="7"/>
      <c r="F284" s="7"/>
      <c r="G284" s="7"/>
      <c r="H284" s="7"/>
      <c r="I284" s="7"/>
      <c r="J284" s="7"/>
      <c r="K284" s="7"/>
      <c r="L284" s="7"/>
      <c r="M284" s="7"/>
      <c r="N284" s="7"/>
      <c r="O284" s="7"/>
      <c r="P284" s="7"/>
      <c r="Q284" s="7"/>
      <c r="R284" s="7"/>
      <c r="S284" s="7"/>
      <c r="T284" s="7"/>
      <c r="U284" s="7"/>
      <c r="V284" s="7"/>
      <c r="W284" s="7"/>
    </row>
    <row r="285" ht="14.25" customHeight="1">
      <c r="A285" s="7"/>
      <c r="B285" s="7"/>
      <c r="C285" s="7"/>
      <c r="D285" s="207"/>
      <c r="E285" s="7"/>
      <c r="F285" s="7"/>
      <c r="G285" s="7"/>
      <c r="H285" s="7"/>
      <c r="I285" s="7"/>
      <c r="J285" s="7"/>
      <c r="K285" s="7"/>
      <c r="L285" s="7"/>
      <c r="M285" s="7"/>
      <c r="N285" s="7"/>
      <c r="O285" s="7"/>
      <c r="P285" s="7"/>
      <c r="Q285" s="7"/>
      <c r="R285" s="7"/>
      <c r="S285" s="7"/>
      <c r="T285" s="7"/>
      <c r="U285" s="7"/>
      <c r="V285" s="7"/>
      <c r="W285" s="7"/>
    </row>
    <row r="286" ht="14.25" customHeight="1">
      <c r="A286" s="7"/>
      <c r="B286" s="7"/>
      <c r="C286" s="7"/>
      <c r="D286" s="207"/>
      <c r="E286" s="7"/>
      <c r="F286" s="7"/>
      <c r="G286" s="7"/>
      <c r="H286" s="7"/>
      <c r="I286" s="7"/>
      <c r="J286" s="7"/>
      <c r="K286" s="7"/>
      <c r="L286" s="7"/>
      <c r="M286" s="7"/>
      <c r="N286" s="7"/>
      <c r="O286" s="7"/>
      <c r="P286" s="7"/>
      <c r="Q286" s="7"/>
      <c r="R286" s="7"/>
      <c r="S286" s="7"/>
      <c r="T286" s="7"/>
      <c r="U286" s="7"/>
      <c r="V286" s="7"/>
      <c r="W286" s="7"/>
    </row>
    <row r="287" ht="14.25" customHeight="1">
      <c r="A287" s="7"/>
      <c r="B287" s="7"/>
      <c r="C287" s="7"/>
      <c r="D287" s="207"/>
      <c r="E287" s="7"/>
      <c r="F287" s="7"/>
      <c r="G287" s="7"/>
      <c r="H287" s="7"/>
      <c r="I287" s="7"/>
      <c r="J287" s="7"/>
      <c r="K287" s="7"/>
      <c r="L287" s="7"/>
      <c r="M287" s="7"/>
      <c r="N287" s="7"/>
      <c r="O287" s="7"/>
      <c r="P287" s="7"/>
      <c r="Q287" s="7"/>
      <c r="R287" s="7"/>
      <c r="S287" s="7"/>
      <c r="T287" s="7"/>
      <c r="U287" s="7"/>
      <c r="V287" s="7"/>
      <c r="W287" s="7"/>
    </row>
    <row r="288" ht="14.25" customHeight="1">
      <c r="A288" s="7"/>
      <c r="B288" s="7"/>
      <c r="C288" s="7"/>
      <c r="D288" s="207"/>
      <c r="E288" s="7"/>
      <c r="F288" s="7"/>
      <c r="G288" s="7"/>
      <c r="H288" s="7"/>
      <c r="I288" s="7"/>
      <c r="J288" s="7"/>
      <c r="K288" s="7"/>
      <c r="L288" s="7"/>
      <c r="M288" s="7"/>
      <c r="N288" s="7"/>
      <c r="O288" s="7"/>
      <c r="P288" s="7"/>
      <c r="Q288" s="7"/>
      <c r="R288" s="7"/>
      <c r="S288" s="7"/>
      <c r="T288" s="7"/>
      <c r="U288" s="7"/>
      <c r="V288" s="7"/>
      <c r="W288" s="7"/>
    </row>
    <row r="289" ht="14.25" customHeight="1">
      <c r="A289" s="7"/>
      <c r="B289" s="7"/>
      <c r="C289" s="7"/>
      <c r="D289" s="207"/>
      <c r="E289" s="7"/>
      <c r="F289" s="7"/>
      <c r="G289" s="7"/>
      <c r="H289" s="7"/>
      <c r="I289" s="7"/>
      <c r="J289" s="7"/>
      <c r="K289" s="7"/>
      <c r="L289" s="7"/>
      <c r="M289" s="7"/>
      <c r="N289" s="7"/>
      <c r="O289" s="7"/>
      <c r="P289" s="7"/>
      <c r="Q289" s="7"/>
      <c r="R289" s="7"/>
      <c r="S289" s="7"/>
      <c r="T289" s="7"/>
      <c r="U289" s="7"/>
      <c r="V289" s="7"/>
      <c r="W289" s="7"/>
    </row>
    <row r="290" ht="14.25" customHeight="1">
      <c r="A290" s="7"/>
      <c r="B290" s="7"/>
      <c r="C290" s="7"/>
      <c r="D290" s="207"/>
      <c r="E290" s="7"/>
      <c r="F290" s="7"/>
      <c r="G290" s="7"/>
      <c r="H290" s="7"/>
      <c r="I290" s="7"/>
      <c r="J290" s="7"/>
      <c r="K290" s="7"/>
      <c r="L290" s="7"/>
      <c r="M290" s="7"/>
      <c r="N290" s="7"/>
      <c r="O290" s="7"/>
      <c r="P290" s="7"/>
      <c r="Q290" s="7"/>
      <c r="R290" s="7"/>
      <c r="S290" s="7"/>
      <c r="T290" s="7"/>
      <c r="U290" s="7"/>
      <c r="V290" s="7"/>
      <c r="W290" s="7"/>
    </row>
    <row r="291" ht="14.25" customHeight="1">
      <c r="A291" s="7"/>
      <c r="B291" s="7"/>
      <c r="C291" s="7"/>
      <c r="D291" s="207"/>
      <c r="E291" s="7"/>
      <c r="F291" s="7"/>
      <c r="G291" s="7"/>
      <c r="H291" s="7"/>
      <c r="I291" s="7"/>
      <c r="J291" s="7"/>
      <c r="K291" s="7"/>
      <c r="L291" s="7"/>
      <c r="M291" s="7"/>
      <c r="N291" s="7"/>
      <c r="O291" s="7"/>
      <c r="P291" s="7"/>
      <c r="Q291" s="7"/>
      <c r="R291" s="7"/>
      <c r="S291" s="7"/>
      <c r="T291" s="7"/>
      <c r="U291" s="7"/>
      <c r="V291" s="7"/>
      <c r="W291" s="7"/>
    </row>
    <row r="292" ht="14.25" customHeight="1">
      <c r="A292" s="7"/>
      <c r="B292" s="7"/>
      <c r="C292" s="7"/>
      <c r="D292" s="207"/>
      <c r="E292" s="7"/>
      <c r="F292" s="7"/>
      <c r="G292" s="7"/>
      <c r="H292" s="7"/>
      <c r="I292" s="7"/>
      <c r="J292" s="7"/>
      <c r="K292" s="7"/>
      <c r="L292" s="7"/>
      <c r="M292" s="7"/>
      <c r="N292" s="7"/>
      <c r="O292" s="7"/>
      <c r="P292" s="7"/>
      <c r="Q292" s="7"/>
      <c r="R292" s="7"/>
      <c r="S292" s="7"/>
      <c r="T292" s="7"/>
      <c r="U292" s="7"/>
      <c r="V292" s="7"/>
      <c r="W292" s="7"/>
    </row>
    <row r="293" ht="14.25" customHeight="1">
      <c r="A293" s="7"/>
      <c r="B293" s="7"/>
      <c r="C293" s="7"/>
      <c r="D293" s="207"/>
      <c r="E293" s="7"/>
      <c r="F293" s="7"/>
      <c r="G293" s="7"/>
      <c r="H293" s="7"/>
      <c r="I293" s="7"/>
      <c r="J293" s="7"/>
      <c r="K293" s="7"/>
      <c r="L293" s="7"/>
      <c r="M293" s="7"/>
      <c r="N293" s="7"/>
      <c r="O293" s="7"/>
      <c r="P293" s="7"/>
      <c r="Q293" s="7"/>
      <c r="R293" s="7"/>
      <c r="S293" s="7"/>
      <c r="T293" s="7"/>
      <c r="U293" s="7"/>
      <c r="V293" s="7"/>
      <c r="W293" s="7"/>
    </row>
    <row r="294" ht="14.25" customHeight="1">
      <c r="A294" s="7"/>
      <c r="B294" s="7"/>
      <c r="C294" s="7"/>
      <c r="D294" s="207"/>
      <c r="E294" s="7"/>
      <c r="F294" s="7"/>
      <c r="G294" s="7"/>
      <c r="H294" s="7"/>
      <c r="I294" s="7"/>
      <c r="J294" s="7"/>
      <c r="K294" s="7"/>
      <c r="L294" s="7"/>
      <c r="M294" s="7"/>
      <c r="N294" s="7"/>
      <c r="O294" s="7"/>
      <c r="P294" s="7"/>
      <c r="Q294" s="7"/>
      <c r="R294" s="7"/>
      <c r="S294" s="7"/>
      <c r="T294" s="7"/>
      <c r="U294" s="7"/>
      <c r="V294" s="7"/>
      <c r="W294" s="7"/>
    </row>
    <row r="295" ht="14.25" customHeight="1">
      <c r="A295" s="7"/>
      <c r="B295" s="7"/>
      <c r="C295" s="7"/>
      <c r="D295" s="207"/>
      <c r="E295" s="7"/>
      <c r="F295" s="7"/>
      <c r="G295" s="7"/>
      <c r="H295" s="7"/>
      <c r="I295" s="7"/>
      <c r="J295" s="7"/>
      <c r="K295" s="7"/>
      <c r="L295" s="7"/>
      <c r="M295" s="7"/>
      <c r="N295" s="7"/>
      <c r="O295" s="7"/>
      <c r="P295" s="7"/>
      <c r="Q295" s="7"/>
      <c r="R295" s="7"/>
      <c r="S295" s="7"/>
      <c r="T295" s="7"/>
      <c r="U295" s="7"/>
      <c r="V295" s="7"/>
      <c r="W295" s="7"/>
    </row>
    <row r="296" ht="14.25" customHeight="1">
      <c r="A296" s="7"/>
      <c r="B296" s="7"/>
      <c r="C296" s="7"/>
      <c r="D296" s="207"/>
      <c r="E296" s="7"/>
      <c r="F296" s="7"/>
      <c r="G296" s="7"/>
      <c r="H296" s="7"/>
      <c r="I296" s="7"/>
      <c r="J296" s="7"/>
      <c r="K296" s="7"/>
      <c r="L296" s="7"/>
      <c r="M296" s="7"/>
      <c r="N296" s="7"/>
      <c r="O296" s="7"/>
      <c r="P296" s="7"/>
      <c r="Q296" s="7"/>
      <c r="R296" s="7"/>
      <c r="S296" s="7"/>
      <c r="T296" s="7"/>
      <c r="U296" s="7"/>
      <c r="V296" s="7"/>
      <c r="W296" s="7"/>
    </row>
    <row r="297" ht="14.25" customHeight="1">
      <c r="A297" s="7"/>
      <c r="B297" s="7"/>
      <c r="C297" s="7"/>
      <c r="D297" s="207"/>
      <c r="E297" s="7"/>
      <c r="F297" s="7"/>
      <c r="G297" s="7"/>
      <c r="H297" s="7"/>
      <c r="I297" s="7"/>
      <c r="J297" s="7"/>
      <c r="K297" s="7"/>
      <c r="L297" s="7"/>
      <c r="M297" s="7"/>
      <c r="N297" s="7"/>
      <c r="O297" s="7"/>
      <c r="P297" s="7"/>
      <c r="Q297" s="7"/>
      <c r="R297" s="7"/>
      <c r="S297" s="7"/>
      <c r="T297" s="7"/>
      <c r="U297" s="7"/>
      <c r="V297" s="7"/>
      <c r="W297" s="7"/>
    </row>
    <row r="298" ht="14.25" customHeight="1">
      <c r="A298" s="7"/>
      <c r="B298" s="7"/>
      <c r="C298" s="7"/>
      <c r="D298" s="207"/>
      <c r="E298" s="7"/>
      <c r="F298" s="7"/>
      <c r="G298" s="7"/>
      <c r="H298" s="7"/>
      <c r="I298" s="7"/>
      <c r="J298" s="7"/>
      <c r="K298" s="7"/>
      <c r="L298" s="7"/>
      <c r="M298" s="7"/>
      <c r="N298" s="7"/>
      <c r="O298" s="7"/>
      <c r="P298" s="7"/>
      <c r="Q298" s="7"/>
      <c r="R298" s="7"/>
      <c r="S298" s="7"/>
      <c r="T298" s="7"/>
      <c r="U298" s="7"/>
      <c r="V298" s="7"/>
      <c r="W298" s="7"/>
    </row>
    <row r="299" ht="14.25" customHeight="1">
      <c r="A299" s="7"/>
      <c r="B299" s="7"/>
      <c r="C299" s="7"/>
      <c r="D299" s="207"/>
      <c r="E299" s="7"/>
      <c r="F299" s="7"/>
      <c r="G299" s="7"/>
      <c r="H299" s="7"/>
      <c r="I299" s="7"/>
      <c r="J299" s="7"/>
      <c r="K299" s="7"/>
      <c r="L299" s="7"/>
      <c r="M299" s="7"/>
      <c r="N299" s="7"/>
      <c r="O299" s="7"/>
      <c r="P299" s="7"/>
      <c r="Q299" s="7"/>
      <c r="R299" s="7"/>
      <c r="S299" s="7"/>
      <c r="T299" s="7"/>
      <c r="U299" s="7"/>
      <c r="V299" s="7"/>
      <c r="W299" s="7"/>
    </row>
    <row r="300" ht="14.25" customHeight="1">
      <c r="A300" s="7"/>
      <c r="B300" s="7"/>
      <c r="C300" s="7"/>
      <c r="D300" s="207"/>
      <c r="E300" s="7"/>
      <c r="F300" s="7"/>
      <c r="G300" s="7"/>
      <c r="H300" s="7"/>
      <c r="I300" s="7"/>
      <c r="J300" s="7"/>
      <c r="K300" s="7"/>
      <c r="L300" s="7"/>
      <c r="M300" s="7"/>
      <c r="N300" s="7"/>
      <c r="O300" s="7"/>
      <c r="P300" s="7"/>
      <c r="Q300" s="7"/>
      <c r="R300" s="7"/>
      <c r="S300" s="7"/>
      <c r="T300" s="7"/>
      <c r="U300" s="7"/>
      <c r="V300" s="7"/>
      <c r="W300" s="7"/>
    </row>
    <row r="301" ht="14.25" customHeight="1">
      <c r="A301" s="7"/>
      <c r="B301" s="7"/>
      <c r="C301" s="7"/>
      <c r="D301" s="207"/>
      <c r="E301" s="7"/>
      <c r="F301" s="7"/>
      <c r="G301" s="7"/>
      <c r="H301" s="7"/>
      <c r="I301" s="7"/>
      <c r="J301" s="7"/>
      <c r="K301" s="7"/>
      <c r="L301" s="7"/>
      <c r="M301" s="7"/>
      <c r="N301" s="7"/>
      <c r="O301" s="7"/>
      <c r="P301" s="7"/>
      <c r="Q301" s="7"/>
      <c r="R301" s="7"/>
      <c r="S301" s="7"/>
      <c r="T301" s="7"/>
      <c r="U301" s="7"/>
      <c r="V301" s="7"/>
      <c r="W301" s="7"/>
    </row>
    <row r="302" ht="14.25" customHeight="1">
      <c r="A302" s="7"/>
      <c r="B302" s="7"/>
      <c r="C302" s="7"/>
      <c r="D302" s="207"/>
      <c r="E302" s="7"/>
      <c r="F302" s="7"/>
      <c r="G302" s="7"/>
      <c r="H302" s="7"/>
      <c r="I302" s="7"/>
      <c r="J302" s="7"/>
      <c r="K302" s="7"/>
      <c r="L302" s="7"/>
      <c r="M302" s="7"/>
      <c r="N302" s="7"/>
      <c r="O302" s="7"/>
      <c r="P302" s="7"/>
      <c r="Q302" s="7"/>
      <c r="R302" s="7"/>
      <c r="S302" s="7"/>
      <c r="T302" s="7"/>
      <c r="U302" s="7"/>
      <c r="V302" s="7"/>
      <c r="W302" s="7"/>
    </row>
    <row r="303" ht="14.25" customHeight="1">
      <c r="A303" s="7"/>
      <c r="B303" s="7"/>
      <c r="C303" s="7"/>
      <c r="D303" s="207"/>
      <c r="E303" s="7"/>
      <c r="F303" s="7"/>
      <c r="G303" s="7"/>
      <c r="H303" s="7"/>
      <c r="I303" s="7"/>
      <c r="J303" s="7"/>
      <c r="K303" s="7"/>
      <c r="L303" s="7"/>
      <c r="M303" s="7"/>
      <c r="N303" s="7"/>
      <c r="O303" s="7"/>
      <c r="P303" s="7"/>
      <c r="Q303" s="7"/>
      <c r="R303" s="7"/>
      <c r="S303" s="7"/>
      <c r="T303" s="7"/>
      <c r="U303" s="7"/>
      <c r="V303" s="7"/>
      <c r="W303" s="7"/>
    </row>
    <row r="304" ht="14.25" customHeight="1">
      <c r="A304" s="7"/>
      <c r="B304" s="7"/>
      <c r="C304" s="7"/>
      <c r="D304" s="207"/>
      <c r="E304" s="7"/>
      <c r="F304" s="7"/>
      <c r="G304" s="7"/>
      <c r="H304" s="7"/>
      <c r="I304" s="7"/>
      <c r="J304" s="7"/>
      <c r="K304" s="7"/>
      <c r="L304" s="7"/>
      <c r="M304" s="7"/>
      <c r="N304" s="7"/>
      <c r="O304" s="7"/>
      <c r="P304" s="7"/>
      <c r="Q304" s="7"/>
      <c r="R304" s="7"/>
      <c r="S304" s="7"/>
      <c r="T304" s="7"/>
      <c r="U304" s="7"/>
      <c r="V304" s="7"/>
      <c r="W304" s="7"/>
    </row>
    <row r="305" ht="14.25" customHeight="1">
      <c r="A305" s="7"/>
      <c r="B305" s="7"/>
      <c r="C305" s="7"/>
      <c r="D305" s="207"/>
      <c r="E305" s="7"/>
      <c r="F305" s="7"/>
      <c r="G305" s="7"/>
      <c r="H305" s="7"/>
      <c r="I305" s="7"/>
      <c r="J305" s="7"/>
      <c r="K305" s="7"/>
      <c r="L305" s="7"/>
      <c r="M305" s="7"/>
      <c r="N305" s="7"/>
      <c r="O305" s="7"/>
      <c r="P305" s="7"/>
      <c r="Q305" s="7"/>
      <c r="R305" s="7"/>
      <c r="S305" s="7"/>
      <c r="T305" s="7"/>
      <c r="U305" s="7"/>
      <c r="V305" s="7"/>
      <c r="W305" s="7"/>
    </row>
    <row r="306" ht="14.25" customHeight="1">
      <c r="A306" s="7"/>
      <c r="B306" s="7"/>
      <c r="C306" s="7"/>
      <c r="D306" s="207"/>
      <c r="E306" s="7"/>
      <c r="F306" s="7"/>
      <c r="G306" s="7"/>
      <c r="H306" s="7"/>
      <c r="I306" s="7"/>
      <c r="J306" s="7"/>
      <c r="K306" s="7"/>
      <c r="L306" s="7"/>
      <c r="M306" s="7"/>
      <c r="N306" s="7"/>
      <c r="O306" s="7"/>
      <c r="P306" s="7"/>
      <c r="Q306" s="7"/>
      <c r="R306" s="7"/>
      <c r="S306" s="7"/>
      <c r="T306" s="7"/>
      <c r="U306" s="7"/>
      <c r="V306" s="7"/>
      <c r="W306" s="7"/>
    </row>
    <row r="307" ht="14.25" customHeight="1">
      <c r="A307" s="7"/>
      <c r="B307" s="7"/>
      <c r="C307" s="7"/>
      <c r="D307" s="207"/>
      <c r="E307" s="7"/>
      <c r="F307" s="7"/>
      <c r="G307" s="7"/>
      <c r="H307" s="7"/>
      <c r="I307" s="7"/>
      <c r="J307" s="7"/>
      <c r="K307" s="7"/>
      <c r="L307" s="7"/>
      <c r="M307" s="7"/>
      <c r="N307" s="7"/>
      <c r="O307" s="7"/>
      <c r="P307" s="7"/>
      <c r="Q307" s="7"/>
      <c r="R307" s="7"/>
      <c r="S307" s="7"/>
      <c r="T307" s="7"/>
      <c r="U307" s="7"/>
      <c r="V307" s="7"/>
      <c r="W307" s="7"/>
    </row>
    <row r="308" ht="14.25" customHeight="1">
      <c r="A308" s="7"/>
      <c r="B308" s="7"/>
      <c r="C308" s="7"/>
      <c r="D308" s="207"/>
      <c r="E308" s="7"/>
      <c r="F308" s="7"/>
      <c r="G308" s="7"/>
      <c r="H308" s="7"/>
      <c r="I308" s="7"/>
      <c r="J308" s="7"/>
      <c r="K308" s="7"/>
      <c r="L308" s="7"/>
      <c r="M308" s="7"/>
      <c r="N308" s="7"/>
      <c r="O308" s="7"/>
      <c r="P308" s="7"/>
      <c r="Q308" s="7"/>
      <c r="R308" s="7"/>
      <c r="S308" s="7"/>
      <c r="T308" s="7"/>
      <c r="U308" s="7"/>
      <c r="V308" s="7"/>
      <c r="W308" s="7"/>
    </row>
    <row r="309" ht="14.25" customHeight="1">
      <c r="A309" s="7"/>
      <c r="B309" s="7"/>
      <c r="C309" s="7"/>
      <c r="D309" s="207"/>
      <c r="E309" s="7"/>
      <c r="F309" s="7"/>
      <c r="G309" s="7"/>
      <c r="H309" s="7"/>
      <c r="I309" s="7"/>
      <c r="J309" s="7"/>
      <c r="K309" s="7"/>
      <c r="L309" s="7"/>
      <c r="M309" s="7"/>
      <c r="N309" s="7"/>
      <c r="O309" s="7"/>
      <c r="P309" s="7"/>
      <c r="Q309" s="7"/>
      <c r="R309" s="7"/>
      <c r="S309" s="7"/>
      <c r="T309" s="7"/>
      <c r="U309" s="7"/>
      <c r="V309" s="7"/>
      <c r="W309" s="7"/>
    </row>
    <row r="310" ht="14.25" customHeight="1">
      <c r="A310" s="7"/>
      <c r="B310" s="7"/>
      <c r="C310" s="7"/>
      <c r="D310" s="207"/>
      <c r="E310" s="7"/>
      <c r="F310" s="7"/>
      <c r="G310" s="7"/>
      <c r="H310" s="7"/>
      <c r="I310" s="7"/>
      <c r="J310" s="7"/>
      <c r="K310" s="7"/>
      <c r="L310" s="7"/>
      <c r="M310" s="7"/>
      <c r="N310" s="7"/>
      <c r="O310" s="7"/>
      <c r="P310" s="7"/>
      <c r="Q310" s="7"/>
      <c r="R310" s="7"/>
      <c r="S310" s="7"/>
      <c r="T310" s="7"/>
      <c r="U310" s="7"/>
      <c r="V310" s="7"/>
      <c r="W310" s="7"/>
    </row>
    <row r="311" ht="14.25" customHeight="1">
      <c r="A311" s="7"/>
      <c r="B311" s="7"/>
      <c r="C311" s="7"/>
      <c r="D311" s="207"/>
      <c r="E311" s="7"/>
      <c r="F311" s="7"/>
      <c r="G311" s="7"/>
      <c r="H311" s="7"/>
      <c r="I311" s="7"/>
      <c r="J311" s="7"/>
      <c r="K311" s="7"/>
      <c r="L311" s="7"/>
      <c r="M311" s="7"/>
      <c r="N311" s="7"/>
      <c r="O311" s="7"/>
      <c r="P311" s="7"/>
      <c r="Q311" s="7"/>
      <c r="R311" s="7"/>
      <c r="S311" s="7"/>
      <c r="T311" s="7"/>
      <c r="U311" s="7"/>
      <c r="V311" s="7"/>
      <c r="W311" s="7"/>
    </row>
    <row r="312" ht="14.25" customHeight="1">
      <c r="A312" s="7"/>
      <c r="B312" s="7"/>
      <c r="C312" s="7"/>
      <c r="D312" s="207"/>
      <c r="E312" s="7"/>
      <c r="F312" s="7"/>
      <c r="G312" s="7"/>
      <c r="H312" s="7"/>
      <c r="I312" s="7"/>
      <c r="J312" s="7"/>
      <c r="K312" s="7"/>
      <c r="L312" s="7"/>
      <c r="M312" s="7"/>
      <c r="N312" s="7"/>
      <c r="O312" s="7"/>
      <c r="P312" s="7"/>
      <c r="Q312" s="7"/>
      <c r="R312" s="7"/>
      <c r="S312" s="7"/>
      <c r="T312" s="7"/>
      <c r="U312" s="7"/>
      <c r="V312" s="7"/>
      <c r="W312" s="7"/>
    </row>
    <row r="313" ht="14.25" customHeight="1">
      <c r="A313" s="7"/>
      <c r="B313" s="7"/>
      <c r="C313" s="7"/>
      <c r="D313" s="207"/>
      <c r="E313" s="7"/>
      <c r="F313" s="7"/>
      <c r="G313" s="7"/>
      <c r="H313" s="7"/>
      <c r="I313" s="7"/>
      <c r="J313" s="7"/>
      <c r="K313" s="7"/>
      <c r="L313" s="7"/>
      <c r="M313" s="7"/>
      <c r="N313" s="7"/>
      <c r="O313" s="7"/>
      <c r="P313" s="7"/>
      <c r="Q313" s="7"/>
      <c r="R313" s="7"/>
      <c r="S313" s="7"/>
      <c r="T313" s="7"/>
      <c r="U313" s="7"/>
      <c r="V313" s="7"/>
      <c r="W313" s="7"/>
    </row>
    <row r="314" ht="14.25" customHeight="1">
      <c r="A314" s="7"/>
      <c r="B314" s="7"/>
      <c r="C314" s="7"/>
      <c r="D314" s="207"/>
      <c r="E314" s="7"/>
      <c r="F314" s="7"/>
      <c r="G314" s="7"/>
      <c r="H314" s="7"/>
      <c r="I314" s="7"/>
      <c r="J314" s="7"/>
      <c r="K314" s="7"/>
      <c r="L314" s="7"/>
      <c r="M314" s="7"/>
      <c r="N314" s="7"/>
      <c r="O314" s="7"/>
      <c r="P314" s="7"/>
      <c r="Q314" s="7"/>
      <c r="R314" s="7"/>
      <c r="S314" s="7"/>
      <c r="T314" s="7"/>
      <c r="U314" s="7"/>
      <c r="V314" s="7"/>
      <c r="W314" s="7"/>
    </row>
    <row r="315" ht="14.25" customHeight="1">
      <c r="A315" s="7"/>
      <c r="B315" s="7"/>
      <c r="C315" s="7"/>
      <c r="D315" s="207"/>
      <c r="E315" s="7"/>
      <c r="F315" s="7"/>
      <c r="G315" s="7"/>
      <c r="H315" s="7"/>
      <c r="I315" s="7"/>
      <c r="J315" s="7"/>
      <c r="K315" s="7"/>
      <c r="L315" s="7"/>
      <c r="M315" s="7"/>
      <c r="N315" s="7"/>
      <c r="O315" s="7"/>
      <c r="P315" s="7"/>
      <c r="Q315" s="7"/>
      <c r="R315" s="7"/>
      <c r="S315" s="7"/>
      <c r="T315" s="7"/>
      <c r="U315" s="7"/>
      <c r="V315" s="7"/>
      <c r="W315" s="7"/>
    </row>
    <row r="316" ht="14.25" customHeight="1">
      <c r="A316" s="7"/>
      <c r="B316" s="7"/>
      <c r="C316" s="7"/>
      <c r="D316" s="207"/>
      <c r="E316" s="7"/>
      <c r="F316" s="7"/>
      <c r="G316" s="7"/>
      <c r="H316" s="7"/>
      <c r="I316" s="7"/>
      <c r="J316" s="7"/>
      <c r="K316" s="7"/>
      <c r="L316" s="7"/>
      <c r="M316" s="7"/>
      <c r="N316" s="7"/>
      <c r="O316" s="7"/>
      <c r="P316" s="7"/>
      <c r="Q316" s="7"/>
      <c r="R316" s="7"/>
      <c r="S316" s="7"/>
      <c r="T316" s="7"/>
      <c r="U316" s="7"/>
      <c r="V316" s="7"/>
      <c r="W316" s="7"/>
    </row>
    <row r="317" ht="14.25" customHeight="1">
      <c r="A317" s="7"/>
      <c r="B317" s="7"/>
      <c r="C317" s="7"/>
      <c r="D317" s="207"/>
      <c r="E317" s="7"/>
      <c r="F317" s="7"/>
      <c r="G317" s="7"/>
      <c r="H317" s="7"/>
      <c r="I317" s="7"/>
      <c r="J317" s="7"/>
      <c r="K317" s="7"/>
      <c r="L317" s="7"/>
      <c r="M317" s="7"/>
      <c r="N317" s="7"/>
      <c r="O317" s="7"/>
      <c r="P317" s="7"/>
      <c r="Q317" s="7"/>
      <c r="R317" s="7"/>
      <c r="S317" s="7"/>
      <c r="T317" s="7"/>
      <c r="U317" s="7"/>
      <c r="V317" s="7"/>
      <c r="W317" s="7"/>
    </row>
    <row r="318" ht="14.25" customHeight="1">
      <c r="A318" s="7"/>
      <c r="B318" s="7"/>
      <c r="C318" s="7"/>
      <c r="D318" s="207"/>
      <c r="E318" s="7"/>
      <c r="F318" s="7"/>
      <c r="G318" s="7"/>
      <c r="H318" s="7"/>
      <c r="I318" s="7"/>
      <c r="J318" s="7"/>
      <c r="K318" s="7"/>
      <c r="L318" s="7"/>
      <c r="M318" s="7"/>
      <c r="N318" s="7"/>
      <c r="O318" s="7"/>
      <c r="P318" s="7"/>
      <c r="Q318" s="7"/>
      <c r="R318" s="7"/>
      <c r="S318" s="7"/>
      <c r="T318" s="7"/>
      <c r="U318" s="7"/>
      <c r="V318" s="7"/>
      <c r="W318" s="7"/>
    </row>
    <row r="319" ht="14.25" customHeight="1">
      <c r="A319" s="7"/>
      <c r="B319" s="7"/>
      <c r="C319" s="7"/>
      <c r="D319" s="207"/>
      <c r="E319" s="7"/>
      <c r="F319" s="7"/>
      <c r="G319" s="7"/>
      <c r="H319" s="7"/>
      <c r="I319" s="7"/>
      <c r="J319" s="7"/>
      <c r="K319" s="7"/>
      <c r="L319" s="7"/>
      <c r="M319" s="7"/>
      <c r="N319" s="7"/>
      <c r="O319" s="7"/>
      <c r="P319" s="7"/>
      <c r="Q319" s="7"/>
      <c r="R319" s="7"/>
      <c r="S319" s="7"/>
      <c r="T319" s="7"/>
      <c r="U319" s="7"/>
      <c r="V319" s="7"/>
      <c r="W319" s="7"/>
    </row>
    <row r="320" ht="14.25" customHeight="1">
      <c r="A320" s="7"/>
      <c r="B320" s="7"/>
      <c r="C320" s="7"/>
      <c r="D320" s="207"/>
      <c r="E320" s="7"/>
      <c r="F320" s="7"/>
      <c r="G320" s="7"/>
      <c r="H320" s="7"/>
      <c r="I320" s="7"/>
      <c r="J320" s="7"/>
      <c r="K320" s="7"/>
      <c r="L320" s="7"/>
      <c r="M320" s="7"/>
      <c r="N320" s="7"/>
      <c r="O320" s="7"/>
      <c r="P320" s="7"/>
      <c r="Q320" s="7"/>
      <c r="R320" s="7"/>
      <c r="S320" s="7"/>
      <c r="T320" s="7"/>
      <c r="U320" s="7"/>
      <c r="V320" s="7"/>
      <c r="W320" s="7"/>
    </row>
    <row r="321" ht="14.25" customHeight="1">
      <c r="A321" s="7"/>
      <c r="B321" s="7"/>
      <c r="C321" s="7"/>
      <c r="D321" s="207"/>
      <c r="E321" s="7"/>
      <c r="F321" s="7"/>
      <c r="G321" s="7"/>
      <c r="H321" s="7"/>
      <c r="I321" s="7"/>
      <c r="J321" s="7"/>
      <c r="K321" s="7"/>
      <c r="L321" s="7"/>
      <c r="M321" s="7"/>
      <c r="N321" s="7"/>
      <c r="O321" s="7"/>
      <c r="P321" s="7"/>
      <c r="Q321" s="7"/>
      <c r="R321" s="7"/>
      <c r="S321" s="7"/>
      <c r="T321" s="7"/>
      <c r="U321" s="7"/>
      <c r="V321" s="7"/>
      <c r="W321" s="7"/>
    </row>
    <row r="322" ht="14.25" customHeight="1">
      <c r="A322" s="7"/>
      <c r="B322" s="7"/>
      <c r="C322" s="7"/>
      <c r="D322" s="207"/>
      <c r="E322" s="7"/>
      <c r="F322" s="7"/>
      <c r="G322" s="7"/>
      <c r="H322" s="7"/>
      <c r="I322" s="7"/>
      <c r="J322" s="7"/>
      <c r="K322" s="7"/>
      <c r="L322" s="7"/>
      <c r="M322" s="7"/>
      <c r="N322" s="7"/>
      <c r="O322" s="7"/>
      <c r="P322" s="7"/>
      <c r="Q322" s="7"/>
      <c r="R322" s="7"/>
      <c r="S322" s="7"/>
      <c r="T322" s="7"/>
      <c r="U322" s="7"/>
      <c r="V322" s="7"/>
      <c r="W322" s="7"/>
    </row>
    <row r="323" ht="14.25" customHeight="1">
      <c r="A323" s="7"/>
      <c r="B323" s="7"/>
      <c r="C323" s="7"/>
      <c r="D323" s="207"/>
      <c r="E323" s="7"/>
      <c r="F323" s="7"/>
      <c r="G323" s="7"/>
      <c r="H323" s="7"/>
      <c r="I323" s="7"/>
      <c r="J323" s="7"/>
      <c r="K323" s="7"/>
      <c r="L323" s="7"/>
      <c r="M323" s="7"/>
      <c r="N323" s="7"/>
      <c r="O323" s="7"/>
      <c r="P323" s="7"/>
      <c r="Q323" s="7"/>
      <c r="R323" s="7"/>
      <c r="S323" s="7"/>
      <c r="T323" s="7"/>
      <c r="U323" s="7"/>
      <c r="V323" s="7"/>
      <c r="W323" s="7"/>
    </row>
    <row r="324" ht="14.25" customHeight="1">
      <c r="A324" s="7"/>
      <c r="B324" s="7"/>
      <c r="C324" s="7"/>
      <c r="D324" s="207"/>
      <c r="E324" s="7"/>
      <c r="F324" s="7"/>
      <c r="G324" s="7"/>
      <c r="H324" s="7"/>
      <c r="I324" s="7"/>
      <c r="J324" s="7"/>
      <c r="K324" s="7"/>
      <c r="L324" s="7"/>
      <c r="M324" s="7"/>
      <c r="N324" s="7"/>
      <c r="O324" s="7"/>
      <c r="P324" s="7"/>
      <c r="Q324" s="7"/>
      <c r="R324" s="7"/>
      <c r="S324" s="7"/>
      <c r="T324" s="7"/>
      <c r="U324" s="7"/>
      <c r="V324" s="7"/>
      <c r="W324" s="7"/>
    </row>
    <row r="325" ht="14.25" customHeight="1">
      <c r="A325" s="7"/>
      <c r="B325" s="7"/>
      <c r="C325" s="7"/>
      <c r="D325" s="207"/>
      <c r="E325" s="7"/>
      <c r="F325" s="7"/>
      <c r="G325" s="7"/>
      <c r="H325" s="7"/>
      <c r="I325" s="7"/>
      <c r="J325" s="7"/>
      <c r="K325" s="7"/>
      <c r="L325" s="7"/>
      <c r="M325" s="7"/>
      <c r="N325" s="7"/>
      <c r="O325" s="7"/>
      <c r="P325" s="7"/>
      <c r="Q325" s="7"/>
      <c r="R325" s="7"/>
      <c r="S325" s="7"/>
      <c r="T325" s="7"/>
      <c r="U325" s="7"/>
      <c r="V325" s="7"/>
      <c r="W325" s="7"/>
    </row>
    <row r="326" ht="14.25" customHeight="1">
      <c r="A326" s="7"/>
      <c r="B326" s="7"/>
      <c r="C326" s="7"/>
      <c r="D326" s="207"/>
      <c r="E326" s="7"/>
      <c r="F326" s="7"/>
      <c r="G326" s="7"/>
      <c r="H326" s="7"/>
      <c r="I326" s="7"/>
      <c r="J326" s="7"/>
      <c r="K326" s="7"/>
      <c r="L326" s="7"/>
      <c r="M326" s="7"/>
      <c r="N326" s="7"/>
      <c r="O326" s="7"/>
      <c r="P326" s="7"/>
      <c r="Q326" s="7"/>
      <c r="R326" s="7"/>
      <c r="S326" s="7"/>
      <c r="T326" s="7"/>
      <c r="U326" s="7"/>
      <c r="V326" s="7"/>
      <c r="W326" s="7"/>
    </row>
    <row r="327" ht="14.25" customHeight="1">
      <c r="A327" s="7"/>
      <c r="B327" s="7"/>
      <c r="C327" s="7"/>
      <c r="D327" s="207"/>
      <c r="E327" s="7"/>
      <c r="F327" s="7"/>
      <c r="G327" s="7"/>
      <c r="H327" s="7"/>
      <c r="I327" s="7"/>
      <c r="J327" s="7"/>
      <c r="K327" s="7"/>
      <c r="L327" s="7"/>
      <c r="M327" s="7"/>
      <c r="N327" s="7"/>
      <c r="O327" s="7"/>
      <c r="P327" s="7"/>
      <c r="Q327" s="7"/>
      <c r="R327" s="7"/>
      <c r="S327" s="7"/>
      <c r="T327" s="7"/>
      <c r="U327" s="7"/>
      <c r="V327" s="7"/>
      <c r="W327" s="7"/>
    </row>
    <row r="328" ht="14.25" customHeight="1">
      <c r="A328" s="7"/>
      <c r="B328" s="7"/>
      <c r="C328" s="7"/>
      <c r="D328" s="207"/>
      <c r="E328" s="7"/>
      <c r="F328" s="7"/>
      <c r="G328" s="7"/>
      <c r="H328" s="7"/>
      <c r="I328" s="7"/>
      <c r="J328" s="7"/>
      <c r="K328" s="7"/>
      <c r="L328" s="7"/>
      <c r="M328" s="7"/>
      <c r="N328" s="7"/>
      <c r="O328" s="7"/>
      <c r="P328" s="7"/>
      <c r="Q328" s="7"/>
      <c r="R328" s="7"/>
      <c r="S328" s="7"/>
      <c r="T328" s="7"/>
      <c r="U328" s="7"/>
      <c r="V328" s="7"/>
      <c r="W328" s="7"/>
    </row>
    <row r="329" ht="14.25" customHeight="1">
      <c r="A329" s="7"/>
      <c r="B329" s="7"/>
      <c r="C329" s="7"/>
      <c r="D329" s="207"/>
      <c r="E329" s="7"/>
      <c r="F329" s="7"/>
      <c r="G329" s="7"/>
      <c r="H329" s="7"/>
      <c r="I329" s="7"/>
      <c r="J329" s="7"/>
      <c r="K329" s="7"/>
      <c r="L329" s="7"/>
      <c r="M329" s="7"/>
      <c r="N329" s="7"/>
      <c r="O329" s="7"/>
      <c r="P329" s="7"/>
      <c r="Q329" s="7"/>
      <c r="R329" s="7"/>
      <c r="S329" s="7"/>
      <c r="T329" s="7"/>
      <c r="U329" s="7"/>
      <c r="V329" s="7"/>
      <c r="W329" s="7"/>
    </row>
    <row r="330" ht="14.25" customHeight="1">
      <c r="A330" s="7"/>
      <c r="B330" s="7"/>
      <c r="C330" s="7"/>
      <c r="D330" s="207"/>
      <c r="E330" s="7"/>
      <c r="F330" s="7"/>
      <c r="G330" s="7"/>
      <c r="H330" s="7"/>
      <c r="I330" s="7"/>
      <c r="J330" s="7"/>
      <c r="K330" s="7"/>
      <c r="L330" s="7"/>
      <c r="M330" s="7"/>
      <c r="N330" s="7"/>
      <c r="O330" s="7"/>
      <c r="P330" s="7"/>
      <c r="Q330" s="7"/>
      <c r="R330" s="7"/>
      <c r="S330" s="7"/>
      <c r="T330" s="7"/>
      <c r="U330" s="7"/>
      <c r="V330" s="7"/>
      <c r="W330" s="7"/>
    </row>
    <row r="331" ht="14.25" customHeight="1">
      <c r="A331" s="7"/>
      <c r="B331" s="7"/>
      <c r="C331" s="7"/>
      <c r="D331" s="207"/>
      <c r="E331" s="7"/>
      <c r="F331" s="7"/>
      <c r="G331" s="7"/>
      <c r="H331" s="7"/>
      <c r="I331" s="7"/>
      <c r="J331" s="7"/>
      <c r="K331" s="7"/>
      <c r="L331" s="7"/>
      <c r="M331" s="7"/>
      <c r="N331" s="7"/>
      <c r="O331" s="7"/>
      <c r="P331" s="7"/>
      <c r="Q331" s="7"/>
      <c r="R331" s="7"/>
      <c r="S331" s="7"/>
      <c r="T331" s="7"/>
      <c r="U331" s="7"/>
      <c r="V331" s="7"/>
      <c r="W331" s="7"/>
    </row>
    <row r="332" ht="14.25" customHeight="1">
      <c r="A332" s="7"/>
      <c r="B332" s="7"/>
      <c r="C332" s="7"/>
      <c r="D332" s="207"/>
      <c r="E332" s="7"/>
      <c r="F332" s="7"/>
      <c r="G332" s="7"/>
      <c r="H332" s="7"/>
      <c r="I332" s="7"/>
      <c r="J332" s="7"/>
      <c r="K332" s="7"/>
      <c r="L332" s="7"/>
      <c r="M332" s="7"/>
      <c r="N332" s="7"/>
      <c r="O332" s="7"/>
      <c r="P332" s="7"/>
      <c r="Q332" s="7"/>
      <c r="R332" s="7"/>
      <c r="S332" s="7"/>
      <c r="T332" s="7"/>
      <c r="U332" s="7"/>
      <c r="V332" s="7"/>
      <c r="W332" s="7"/>
    </row>
    <row r="333" ht="14.25" customHeight="1">
      <c r="A333" s="7"/>
      <c r="B333" s="7"/>
      <c r="C333" s="7"/>
      <c r="D333" s="207"/>
      <c r="E333" s="7"/>
      <c r="F333" s="7"/>
      <c r="G333" s="7"/>
      <c r="H333" s="7"/>
      <c r="I333" s="7"/>
      <c r="J333" s="7"/>
      <c r="K333" s="7"/>
      <c r="L333" s="7"/>
      <c r="M333" s="7"/>
      <c r="N333" s="7"/>
      <c r="O333" s="7"/>
      <c r="P333" s="7"/>
      <c r="Q333" s="7"/>
      <c r="R333" s="7"/>
      <c r="S333" s="7"/>
      <c r="T333" s="7"/>
      <c r="U333" s="7"/>
      <c r="V333" s="7"/>
      <c r="W333" s="7"/>
    </row>
    <row r="334" ht="14.25" customHeight="1">
      <c r="A334" s="7"/>
      <c r="B334" s="7"/>
      <c r="C334" s="7"/>
      <c r="D334" s="207"/>
      <c r="E334" s="7"/>
      <c r="F334" s="7"/>
      <c r="G334" s="7"/>
      <c r="H334" s="7"/>
      <c r="I334" s="7"/>
      <c r="J334" s="7"/>
      <c r="K334" s="7"/>
      <c r="L334" s="7"/>
      <c r="M334" s="7"/>
      <c r="N334" s="7"/>
      <c r="O334" s="7"/>
      <c r="P334" s="7"/>
      <c r="Q334" s="7"/>
      <c r="R334" s="7"/>
      <c r="S334" s="7"/>
      <c r="T334" s="7"/>
      <c r="U334" s="7"/>
      <c r="V334" s="7"/>
      <c r="W334" s="7"/>
    </row>
    <row r="335" ht="14.25" customHeight="1">
      <c r="A335" s="7"/>
      <c r="B335" s="7"/>
      <c r="C335" s="7"/>
      <c r="D335" s="207"/>
      <c r="E335" s="7"/>
      <c r="F335" s="7"/>
      <c r="G335" s="7"/>
      <c r="H335" s="7"/>
      <c r="I335" s="7"/>
      <c r="J335" s="7"/>
      <c r="K335" s="7"/>
      <c r="L335" s="7"/>
      <c r="M335" s="7"/>
      <c r="N335" s="7"/>
      <c r="O335" s="7"/>
      <c r="P335" s="7"/>
      <c r="Q335" s="7"/>
      <c r="R335" s="7"/>
      <c r="S335" s="7"/>
      <c r="T335" s="7"/>
      <c r="U335" s="7"/>
      <c r="V335" s="7"/>
      <c r="W335" s="7"/>
    </row>
    <row r="336" ht="14.25" customHeight="1">
      <c r="A336" s="7"/>
      <c r="B336" s="7"/>
      <c r="C336" s="7"/>
      <c r="D336" s="207"/>
      <c r="E336" s="7"/>
      <c r="F336" s="7"/>
      <c r="G336" s="7"/>
      <c r="H336" s="7"/>
      <c r="I336" s="7"/>
      <c r="J336" s="7"/>
      <c r="K336" s="7"/>
      <c r="L336" s="7"/>
      <c r="M336" s="7"/>
      <c r="N336" s="7"/>
      <c r="O336" s="7"/>
      <c r="P336" s="7"/>
      <c r="Q336" s="7"/>
      <c r="R336" s="7"/>
      <c r="S336" s="7"/>
      <c r="T336" s="7"/>
      <c r="U336" s="7"/>
      <c r="V336" s="7"/>
      <c r="W336" s="7"/>
    </row>
    <row r="337" ht="14.25" customHeight="1">
      <c r="A337" s="7"/>
      <c r="B337" s="7"/>
      <c r="C337" s="7"/>
      <c r="D337" s="207"/>
      <c r="E337" s="7"/>
      <c r="F337" s="7"/>
      <c r="G337" s="7"/>
      <c r="H337" s="7"/>
      <c r="I337" s="7"/>
      <c r="J337" s="7"/>
      <c r="K337" s="7"/>
      <c r="L337" s="7"/>
      <c r="M337" s="7"/>
      <c r="N337" s="7"/>
      <c r="O337" s="7"/>
      <c r="P337" s="7"/>
      <c r="Q337" s="7"/>
      <c r="R337" s="7"/>
      <c r="S337" s="7"/>
      <c r="T337" s="7"/>
      <c r="U337" s="7"/>
      <c r="V337" s="7"/>
      <c r="W337" s="7"/>
    </row>
    <row r="338" ht="14.25" customHeight="1">
      <c r="A338" s="7"/>
      <c r="B338" s="7"/>
      <c r="C338" s="7"/>
      <c r="D338" s="207"/>
      <c r="E338" s="7"/>
      <c r="F338" s="7"/>
      <c r="G338" s="7"/>
      <c r="H338" s="7"/>
      <c r="I338" s="7"/>
      <c r="J338" s="7"/>
      <c r="K338" s="7"/>
      <c r="L338" s="7"/>
      <c r="M338" s="7"/>
      <c r="N338" s="7"/>
      <c r="O338" s="7"/>
      <c r="P338" s="7"/>
      <c r="Q338" s="7"/>
      <c r="R338" s="7"/>
      <c r="S338" s="7"/>
      <c r="T338" s="7"/>
      <c r="U338" s="7"/>
      <c r="V338" s="7"/>
      <c r="W338" s="7"/>
    </row>
    <row r="339" ht="14.25" customHeight="1">
      <c r="A339" s="7"/>
      <c r="B339" s="7"/>
      <c r="C339" s="7"/>
      <c r="D339" s="207"/>
      <c r="E339" s="7"/>
      <c r="F339" s="7"/>
      <c r="G339" s="7"/>
      <c r="H339" s="7"/>
      <c r="I339" s="7"/>
      <c r="J339" s="7"/>
      <c r="K339" s="7"/>
      <c r="L339" s="7"/>
      <c r="M339" s="7"/>
      <c r="N339" s="7"/>
      <c r="O339" s="7"/>
      <c r="P339" s="7"/>
      <c r="Q339" s="7"/>
      <c r="R339" s="7"/>
      <c r="S339" s="7"/>
      <c r="T339" s="7"/>
      <c r="U339" s="7"/>
      <c r="V339" s="7"/>
      <c r="W339" s="7"/>
    </row>
    <row r="340" ht="14.25" customHeight="1">
      <c r="A340" s="7"/>
      <c r="B340" s="7"/>
      <c r="C340" s="7"/>
      <c r="D340" s="207"/>
      <c r="E340" s="7"/>
      <c r="F340" s="7"/>
      <c r="G340" s="7"/>
      <c r="H340" s="7"/>
      <c r="I340" s="7"/>
      <c r="J340" s="7"/>
      <c r="K340" s="7"/>
      <c r="L340" s="7"/>
      <c r="M340" s="7"/>
      <c r="N340" s="7"/>
      <c r="O340" s="7"/>
      <c r="P340" s="7"/>
      <c r="Q340" s="7"/>
      <c r="R340" s="7"/>
      <c r="S340" s="7"/>
      <c r="T340" s="7"/>
      <c r="U340" s="7"/>
      <c r="V340" s="7"/>
      <c r="W340" s="7"/>
    </row>
    <row r="341" ht="14.25" customHeight="1">
      <c r="A341" s="7"/>
      <c r="B341" s="7"/>
      <c r="C341" s="7"/>
      <c r="D341" s="207"/>
      <c r="E341" s="7"/>
      <c r="F341" s="7"/>
      <c r="G341" s="7"/>
      <c r="H341" s="7"/>
      <c r="I341" s="7"/>
      <c r="J341" s="7"/>
      <c r="K341" s="7"/>
      <c r="L341" s="7"/>
      <c r="M341" s="7"/>
      <c r="N341" s="7"/>
      <c r="O341" s="7"/>
      <c r="P341" s="7"/>
      <c r="Q341" s="7"/>
      <c r="R341" s="7"/>
      <c r="S341" s="7"/>
      <c r="T341" s="7"/>
      <c r="U341" s="7"/>
      <c r="V341" s="7"/>
      <c r="W341" s="7"/>
    </row>
    <row r="342" ht="14.25" customHeight="1">
      <c r="A342" s="7"/>
      <c r="B342" s="7"/>
      <c r="C342" s="7"/>
      <c r="D342" s="207"/>
      <c r="E342" s="7"/>
      <c r="F342" s="7"/>
      <c r="G342" s="7"/>
      <c r="H342" s="7"/>
      <c r="I342" s="7"/>
      <c r="J342" s="7"/>
      <c r="K342" s="7"/>
      <c r="L342" s="7"/>
      <c r="M342" s="7"/>
      <c r="N342" s="7"/>
      <c r="O342" s="7"/>
      <c r="P342" s="7"/>
      <c r="Q342" s="7"/>
      <c r="R342" s="7"/>
      <c r="S342" s="7"/>
      <c r="T342" s="7"/>
      <c r="U342" s="7"/>
      <c r="V342" s="7"/>
      <c r="W342" s="7"/>
    </row>
    <row r="343" ht="14.25" customHeight="1">
      <c r="A343" s="7"/>
      <c r="B343" s="7"/>
      <c r="C343" s="7"/>
      <c r="D343" s="207"/>
      <c r="E343" s="7"/>
      <c r="F343" s="7"/>
      <c r="G343" s="7"/>
      <c r="H343" s="7"/>
      <c r="I343" s="7"/>
      <c r="J343" s="7"/>
      <c r="K343" s="7"/>
      <c r="L343" s="7"/>
      <c r="M343" s="7"/>
      <c r="N343" s="7"/>
      <c r="O343" s="7"/>
      <c r="P343" s="7"/>
      <c r="Q343" s="7"/>
      <c r="R343" s="7"/>
      <c r="S343" s="7"/>
      <c r="T343" s="7"/>
      <c r="U343" s="7"/>
      <c r="V343" s="7"/>
      <c r="W343" s="7"/>
    </row>
    <row r="344" ht="14.25" customHeight="1">
      <c r="A344" s="7"/>
      <c r="B344" s="7"/>
      <c r="C344" s="7"/>
      <c r="D344" s="207"/>
      <c r="E344" s="7"/>
      <c r="F344" s="7"/>
      <c r="G344" s="7"/>
      <c r="H344" s="7"/>
      <c r="I344" s="7"/>
      <c r="J344" s="7"/>
      <c r="K344" s="7"/>
      <c r="L344" s="7"/>
      <c r="M344" s="7"/>
      <c r="N344" s="7"/>
      <c r="O344" s="7"/>
      <c r="P344" s="7"/>
      <c r="Q344" s="7"/>
      <c r="R344" s="7"/>
      <c r="S344" s="7"/>
      <c r="T344" s="7"/>
      <c r="U344" s="7"/>
      <c r="V344" s="7"/>
      <c r="W344" s="7"/>
    </row>
    <row r="345" ht="14.25" customHeight="1">
      <c r="A345" s="7"/>
      <c r="B345" s="7"/>
      <c r="C345" s="7"/>
      <c r="D345" s="207"/>
      <c r="E345" s="7"/>
      <c r="F345" s="7"/>
      <c r="G345" s="7"/>
      <c r="H345" s="7"/>
      <c r="I345" s="7"/>
      <c r="J345" s="7"/>
      <c r="K345" s="7"/>
      <c r="L345" s="7"/>
      <c r="M345" s="7"/>
      <c r="N345" s="7"/>
      <c r="O345" s="7"/>
      <c r="P345" s="7"/>
      <c r="Q345" s="7"/>
      <c r="R345" s="7"/>
      <c r="S345" s="7"/>
      <c r="T345" s="7"/>
      <c r="U345" s="7"/>
      <c r="V345" s="7"/>
      <c r="W345" s="7"/>
    </row>
    <row r="346" ht="14.25" customHeight="1">
      <c r="A346" s="7"/>
      <c r="B346" s="7"/>
      <c r="C346" s="7"/>
      <c r="D346" s="207"/>
      <c r="E346" s="7"/>
      <c r="F346" s="7"/>
      <c r="G346" s="7"/>
      <c r="H346" s="7"/>
      <c r="I346" s="7"/>
      <c r="J346" s="7"/>
      <c r="K346" s="7"/>
      <c r="L346" s="7"/>
      <c r="M346" s="7"/>
      <c r="N346" s="7"/>
      <c r="O346" s="7"/>
      <c r="P346" s="7"/>
      <c r="Q346" s="7"/>
      <c r="R346" s="7"/>
      <c r="S346" s="7"/>
      <c r="T346" s="7"/>
      <c r="U346" s="7"/>
      <c r="V346" s="7"/>
      <c r="W346" s="7"/>
    </row>
    <row r="347" ht="14.25" customHeight="1">
      <c r="A347" s="7"/>
      <c r="B347" s="7"/>
      <c r="C347" s="7"/>
      <c r="D347" s="207"/>
      <c r="E347" s="7"/>
      <c r="F347" s="7"/>
      <c r="G347" s="7"/>
      <c r="H347" s="7"/>
      <c r="I347" s="7"/>
      <c r="J347" s="7"/>
      <c r="K347" s="7"/>
      <c r="L347" s="7"/>
      <c r="M347" s="7"/>
      <c r="N347" s="7"/>
      <c r="O347" s="7"/>
      <c r="P347" s="7"/>
      <c r="Q347" s="7"/>
      <c r="R347" s="7"/>
      <c r="S347" s="7"/>
      <c r="T347" s="7"/>
      <c r="U347" s="7"/>
      <c r="V347" s="7"/>
      <c r="W347" s="7"/>
    </row>
    <row r="348" ht="14.25" customHeight="1">
      <c r="A348" s="7"/>
      <c r="B348" s="7"/>
      <c r="C348" s="7"/>
      <c r="D348" s="207"/>
      <c r="E348" s="7"/>
      <c r="F348" s="7"/>
      <c r="G348" s="7"/>
      <c r="H348" s="7"/>
      <c r="I348" s="7"/>
      <c r="J348" s="7"/>
      <c r="K348" s="7"/>
      <c r="L348" s="7"/>
      <c r="M348" s="7"/>
      <c r="N348" s="7"/>
      <c r="O348" s="7"/>
      <c r="P348" s="7"/>
      <c r="Q348" s="7"/>
      <c r="R348" s="7"/>
      <c r="S348" s="7"/>
      <c r="T348" s="7"/>
      <c r="U348" s="7"/>
      <c r="V348" s="7"/>
      <c r="W348" s="7"/>
    </row>
    <row r="349" ht="14.25" customHeight="1">
      <c r="A349" s="7"/>
      <c r="B349" s="7"/>
      <c r="C349" s="7"/>
      <c r="D349" s="207"/>
      <c r="E349" s="7"/>
      <c r="F349" s="7"/>
      <c r="G349" s="7"/>
      <c r="H349" s="7"/>
      <c r="I349" s="7"/>
      <c r="J349" s="7"/>
      <c r="K349" s="7"/>
      <c r="L349" s="7"/>
      <c r="M349" s="7"/>
      <c r="N349" s="7"/>
      <c r="O349" s="7"/>
      <c r="P349" s="7"/>
      <c r="Q349" s="7"/>
      <c r="R349" s="7"/>
      <c r="S349" s="7"/>
      <c r="T349" s="7"/>
      <c r="U349" s="7"/>
      <c r="V349" s="7"/>
      <c r="W349" s="7"/>
    </row>
    <row r="350" ht="14.25" customHeight="1">
      <c r="A350" s="7"/>
      <c r="B350" s="7"/>
      <c r="C350" s="7"/>
      <c r="D350" s="207"/>
      <c r="E350" s="7"/>
      <c r="F350" s="7"/>
      <c r="G350" s="7"/>
      <c r="H350" s="7"/>
      <c r="I350" s="7"/>
      <c r="J350" s="7"/>
      <c r="K350" s="7"/>
      <c r="L350" s="7"/>
      <c r="M350" s="7"/>
      <c r="N350" s="7"/>
      <c r="O350" s="7"/>
      <c r="P350" s="7"/>
      <c r="Q350" s="7"/>
      <c r="R350" s="7"/>
      <c r="S350" s="7"/>
      <c r="T350" s="7"/>
      <c r="U350" s="7"/>
      <c r="V350" s="7"/>
      <c r="W350" s="7"/>
    </row>
    <row r="351" ht="14.25" customHeight="1">
      <c r="A351" s="7"/>
      <c r="B351" s="7"/>
      <c r="C351" s="7"/>
      <c r="D351" s="207"/>
      <c r="E351" s="7"/>
      <c r="F351" s="7"/>
      <c r="G351" s="7"/>
      <c r="H351" s="7"/>
      <c r="I351" s="7"/>
      <c r="J351" s="7"/>
      <c r="K351" s="7"/>
      <c r="L351" s="7"/>
      <c r="M351" s="7"/>
      <c r="N351" s="7"/>
      <c r="O351" s="7"/>
      <c r="P351" s="7"/>
      <c r="Q351" s="7"/>
      <c r="R351" s="7"/>
      <c r="S351" s="7"/>
      <c r="T351" s="7"/>
      <c r="U351" s="7"/>
      <c r="V351" s="7"/>
      <c r="W351" s="7"/>
    </row>
    <row r="352" ht="14.25" customHeight="1">
      <c r="A352" s="7"/>
      <c r="B352" s="7"/>
      <c r="C352" s="7"/>
      <c r="D352" s="207"/>
      <c r="E352" s="7"/>
      <c r="F352" s="7"/>
      <c r="G352" s="7"/>
      <c r="H352" s="7"/>
      <c r="I352" s="7"/>
      <c r="J352" s="7"/>
      <c r="K352" s="7"/>
      <c r="L352" s="7"/>
      <c r="M352" s="7"/>
      <c r="N352" s="7"/>
      <c r="O352" s="7"/>
      <c r="P352" s="7"/>
      <c r="Q352" s="7"/>
      <c r="R352" s="7"/>
      <c r="S352" s="7"/>
      <c r="T352" s="7"/>
      <c r="U352" s="7"/>
      <c r="V352" s="7"/>
      <c r="W352" s="7"/>
    </row>
    <row r="353" ht="14.25" customHeight="1">
      <c r="A353" s="7"/>
      <c r="B353" s="7"/>
      <c r="C353" s="7"/>
      <c r="D353" s="207"/>
      <c r="E353" s="7"/>
      <c r="F353" s="7"/>
      <c r="G353" s="7"/>
      <c r="H353" s="7"/>
      <c r="I353" s="7"/>
      <c r="J353" s="7"/>
      <c r="K353" s="7"/>
      <c r="L353" s="7"/>
      <c r="M353" s="7"/>
      <c r="N353" s="7"/>
      <c r="O353" s="7"/>
      <c r="P353" s="7"/>
      <c r="Q353" s="7"/>
      <c r="R353" s="7"/>
      <c r="S353" s="7"/>
      <c r="T353" s="7"/>
      <c r="U353" s="7"/>
      <c r="V353" s="7"/>
      <c r="W353" s="7"/>
    </row>
    <row r="354" ht="14.25" customHeight="1">
      <c r="A354" s="7"/>
      <c r="B354" s="7"/>
      <c r="C354" s="7"/>
      <c r="D354" s="207"/>
      <c r="E354" s="7"/>
      <c r="F354" s="7"/>
      <c r="G354" s="7"/>
      <c r="H354" s="7"/>
      <c r="I354" s="7"/>
      <c r="J354" s="7"/>
      <c r="K354" s="7"/>
      <c r="L354" s="7"/>
      <c r="M354" s="7"/>
      <c r="N354" s="7"/>
      <c r="O354" s="7"/>
      <c r="P354" s="7"/>
      <c r="Q354" s="7"/>
      <c r="R354" s="7"/>
      <c r="S354" s="7"/>
      <c r="T354" s="7"/>
      <c r="U354" s="7"/>
      <c r="V354" s="7"/>
      <c r="W354" s="7"/>
    </row>
    <row r="355" ht="14.25" customHeight="1">
      <c r="A355" s="7"/>
      <c r="B355" s="7"/>
      <c r="C355" s="7"/>
      <c r="D355" s="207"/>
      <c r="E355" s="7"/>
      <c r="F355" s="7"/>
      <c r="G355" s="7"/>
      <c r="H355" s="7"/>
      <c r="I355" s="7"/>
      <c r="J355" s="7"/>
      <c r="K355" s="7"/>
      <c r="L355" s="7"/>
      <c r="M355" s="7"/>
      <c r="N355" s="7"/>
      <c r="O355" s="7"/>
      <c r="P355" s="7"/>
      <c r="Q355" s="7"/>
      <c r="R355" s="7"/>
      <c r="S355" s="7"/>
      <c r="T355" s="7"/>
      <c r="U355" s="7"/>
      <c r="V355" s="7"/>
      <c r="W355" s="7"/>
    </row>
    <row r="356" ht="14.25" customHeight="1">
      <c r="A356" s="7"/>
      <c r="B356" s="7"/>
      <c r="C356" s="7"/>
      <c r="D356" s="207"/>
      <c r="E356" s="7"/>
      <c r="F356" s="7"/>
      <c r="G356" s="7"/>
      <c r="H356" s="7"/>
      <c r="I356" s="7"/>
      <c r="J356" s="7"/>
      <c r="K356" s="7"/>
      <c r="L356" s="7"/>
      <c r="M356" s="7"/>
      <c r="N356" s="7"/>
      <c r="O356" s="7"/>
      <c r="P356" s="7"/>
      <c r="Q356" s="7"/>
      <c r="R356" s="7"/>
      <c r="S356" s="7"/>
      <c r="T356" s="7"/>
      <c r="U356" s="7"/>
      <c r="V356" s="7"/>
      <c r="W356" s="7"/>
    </row>
    <row r="357" ht="14.25" customHeight="1">
      <c r="A357" s="7"/>
      <c r="B357" s="7"/>
      <c r="C357" s="7"/>
      <c r="D357" s="207"/>
      <c r="E357" s="7"/>
      <c r="F357" s="7"/>
      <c r="G357" s="7"/>
      <c r="H357" s="7"/>
      <c r="I357" s="7"/>
      <c r="J357" s="7"/>
      <c r="K357" s="7"/>
      <c r="L357" s="7"/>
      <c r="M357" s="7"/>
      <c r="N357" s="7"/>
      <c r="O357" s="7"/>
      <c r="P357" s="7"/>
      <c r="Q357" s="7"/>
      <c r="R357" s="7"/>
      <c r="S357" s="7"/>
      <c r="T357" s="7"/>
      <c r="U357" s="7"/>
      <c r="V357" s="7"/>
      <c r="W357" s="7"/>
    </row>
    <row r="358" ht="14.25" customHeight="1">
      <c r="A358" s="7"/>
      <c r="B358" s="7"/>
      <c r="C358" s="7"/>
      <c r="D358" s="207"/>
      <c r="E358" s="7"/>
      <c r="F358" s="7"/>
      <c r="G358" s="7"/>
      <c r="H358" s="7"/>
      <c r="I358" s="7"/>
      <c r="J358" s="7"/>
      <c r="K358" s="7"/>
      <c r="L358" s="7"/>
      <c r="M358" s="7"/>
      <c r="N358" s="7"/>
      <c r="O358" s="7"/>
      <c r="P358" s="7"/>
      <c r="Q358" s="7"/>
      <c r="R358" s="7"/>
      <c r="S358" s="7"/>
      <c r="T358" s="7"/>
      <c r="U358" s="7"/>
      <c r="V358" s="7"/>
      <c r="W358" s="7"/>
    </row>
    <row r="359" ht="14.25" customHeight="1">
      <c r="A359" s="7"/>
      <c r="B359" s="7"/>
      <c r="C359" s="7"/>
      <c r="D359" s="207"/>
      <c r="E359" s="7"/>
      <c r="F359" s="7"/>
      <c r="G359" s="7"/>
      <c r="H359" s="7"/>
      <c r="I359" s="7"/>
      <c r="J359" s="7"/>
      <c r="K359" s="7"/>
      <c r="L359" s="7"/>
      <c r="M359" s="7"/>
      <c r="N359" s="7"/>
      <c r="O359" s="7"/>
      <c r="P359" s="7"/>
      <c r="Q359" s="7"/>
      <c r="R359" s="7"/>
      <c r="S359" s="7"/>
      <c r="T359" s="7"/>
      <c r="U359" s="7"/>
      <c r="V359" s="7"/>
      <c r="W359" s="7"/>
    </row>
    <row r="360" ht="14.25" customHeight="1">
      <c r="A360" s="7"/>
      <c r="B360" s="7"/>
      <c r="C360" s="7"/>
      <c r="D360" s="207"/>
      <c r="E360" s="7"/>
      <c r="F360" s="7"/>
      <c r="G360" s="7"/>
      <c r="H360" s="7"/>
      <c r="I360" s="7"/>
      <c r="J360" s="7"/>
      <c r="K360" s="7"/>
      <c r="L360" s="7"/>
      <c r="M360" s="7"/>
      <c r="N360" s="7"/>
      <c r="O360" s="7"/>
      <c r="P360" s="7"/>
      <c r="Q360" s="7"/>
      <c r="R360" s="7"/>
      <c r="S360" s="7"/>
      <c r="T360" s="7"/>
      <c r="U360" s="7"/>
      <c r="V360" s="7"/>
      <c r="W360" s="7"/>
    </row>
    <row r="361" ht="14.25" customHeight="1">
      <c r="A361" s="7"/>
      <c r="B361" s="7"/>
      <c r="C361" s="7"/>
      <c r="D361" s="207"/>
      <c r="E361" s="7"/>
      <c r="F361" s="7"/>
      <c r="G361" s="7"/>
      <c r="H361" s="7"/>
      <c r="I361" s="7"/>
      <c r="J361" s="7"/>
      <c r="K361" s="7"/>
      <c r="L361" s="7"/>
      <c r="M361" s="7"/>
      <c r="N361" s="7"/>
      <c r="O361" s="7"/>
      <c r="P361" s="7"/>
      <c r="Q361" s="7"/>
      <c r="R361" s="7"/>
      <c r="S361" s="7"/>
      <c r="T361" s="7"/>
      <c r="U361" s="7"/>
      <c r="V361" s="7"/>
      <c r="W361" s="7"/>
    </row>
    <row r="362" ht="14.25" customHeight="1">
      <c r="A362" s="7"/>
      <c r="B362" s="7"/>
      <c r="C362" s="7"/>
      <c r="D362" s="207"/>
      <c r="E362" s="7"/>
      <c r="F362" s="7"/>
      <c r="G362" s="7"/>
      <c r="H362" s="7"/>
      <c r="I362" s="7"/>
      <c r="J362" s="7"/>
      <c r="K362" s="7"/>
      <c r="L362" s="7"/>
      <c r="M362" s="7"/>
      <c r="N362" s="7"/>
      <c r="O362" s="7"/>
      <c r="P362" s="7"/>
      <c r="Q362" s="7"/>
      <c r="R362" s="7"/>
      <c r="S362" s="7"/>
      <c r="T362" s="7"/>
      <c r="U362" s="7"/>
      <c r="V362" s="7"/>
      <c r="W362" s="7"/>
    </row>
    <row r="363" ht="14.25" customHeight="1">
      <c r="A363" s="7"/>
      <c r="B363" s="7"/>
      <c r="C363" s="7"/>
      <c r="D363" s="207"/>
      <c r="E363" s="7"/>
      <c r="F363" s="7"/>
      <c r="G363" s="7"/>
      <c r="H363" s="7"/>
      <c r="I363" s="7"/>
      <c r="J363" s="7"/>
      <c r="K363" s="7"/>
      <c r="L363" s="7"/>
      <c r="M363" s="7"/>
      <c r="N363" s="7"/>
      <c r="O363" s="7"/>
      <c r="P363" s="7"/>
      <c r="Q363" s="7"/>
      <c r="R363" s="7"/>
      <c r="S363" s="7"/>
      <c r="T363" s="7"/>
      <c r="U363" s="7"/>
      <c r="V363" s="7"/>
      <c r="W363" s="7"/>
    </row>
    <row r="364" ht="14.25" customHeight="1">
      <c r="A364" s="7"/>
      <c r="B364" s="7"/>
      <c r="C364" s="7"/>
      <c r="D364" s="207"/>
      <c r="E364" s="7"/>
      <c r="F364" s="7"/>
      <c r="G364" s="7"/>
      <c r="H364" s="7"/>
      <c r="I364" s="7"/>
      <c r="J364" s="7"/>
      <c r="K364" s="7"/>
      <c r="L364" s="7"/>
      <c r="M364" s="7"/>
      <c r="N364" s="7"/>
      <c r="O364" s="7"/>
      <c r="P364" s="7"/>
      <c r="Q364" s="7"/>
      <c r="R364" s="7"/>
      <c r="S364" s="7"/>
      <c r="T364" s="7"/>
      <c r="U364" s="7"/>
      <c r="V364" s="7"/>
      <c r="W364" s="7"/>
    </row>
    <row r="365" ht="14.25" customHeight="1">
      <c r="A365" s="7"/>
      <c r="B365" s="7"/>
      <c r="C365" s="7"/>
      <c r="D365" s="207"/>
      <c r="E365" s="7"/>
      <c r="F365" s="7"/>
      <c r="G365" s="7"/>
      <c r="H365" s="7"/>
      <c r="I365" s="7"/>
      <c r="J365" s="7"/>
      <c r="K365" s="7"/>
      <c r="L365" s="7"/>
      <c r="M365" s="7"/>
      <c r="N365" s="7"/>
      <c r="O365" s="7"/>
      <c r="P365" s="7"/>
      <c r="Q365" s="7"/>
      <c r="R365" s="7"/>
      <c r="S365" s="7"/>
      <c r="T365" s="7"/>
      <c r="U365" s="7"/>
      <c r="V365" s="7"/>
      <c r="W365" s="7"/>
    </row>
    <row r="366" ht="14.25" customHeight="1">
      <c r="A366" s="7"/>
      <c r="B366" s="7"/>
      <c r="C366" s="7"/>
      <c r="D366" s="207"/>
      <c r="E366" s="7"/>
      <c r="F366" s="7"/>
      <c r="G366" s="7"/>
      <c r="H366" s="7"/>
      <c r="I366" s="7"/>
      <c r="J366" s="7"/>
      <c r="K366" s="7"/>
      <c r="L366" s="7"/>
      <c r="M366" s="7"/>
      <c r="N366" s="7"/>
      <c r="O366" s="7"/>
      <c r="P366" s="7"/>
      <c r="Q366" s="7"/>
      <c r="R366" s="7"/>
      <c r="S366" s="7"/>
      <c r="T366" s="7"/>
      <c r="U366" s="7"/>
      <c r="V366" s="7"/>
      <c r="W366" s="7"/>
    </row>
    <row r="367" ht="14.25" customHeight="1">
      <c r="A367" s="7"/>
      <c r="B367" s="7"/>
      <c r="C367" s="7"/>
      <c r="D367" s="207"/>
      <c r="E367" s="7"/>
      <c r="F367" s="7"/>
      <c r="G367" s="7"/>
      <c r="H367" s="7"/>
      <c r="I367" s="7"/>
      <c r="J367" s="7"/>
      <c r="K367" s="7"/>
      <c r="L367" s="7"/>
      <c r="M367" s="7"/>
      <c r="N367" s="7"/>
      <c r="O367" s="7"/>
      <c r="P367" s="7"/>
      <c r="Q367" s="7"/>
      <c r="R367" s="7"/>
      <c r="S367" s="7"/>
      <c r="T367" s="7"/>
      <c r="U367" s="7"/>
      <c r="V367" s="7"/>
      <c r="W367" s="7"/>
    </row>
    <row r="368" ht="14.25" customHeight="1">
      <c r="A368" s="7"/>
      <c r="B368" s="7"/>
      <c r="C368" s="7"/>
      <c r="D368" s="207"/>
      <c r="E368" s="7"/>
      <c r="F368" s="7"/>
      <c r="G368" s="7"/>
      <c r="H368" s="7"/>
      <c r="I368" s="7"/>
      <c r="J368" s="7"/>
      <c r="K368" s="7"/>
      <c r="L368" s="7"/>
      <c r="M368" s="7"/>
      <c r="N368" s="7"/>
      <c r="O368" s="7"/>
      <c r="P368" s="7"/>
      <c r="Q368" s="7"/>
      <c r="R368" s="7"/>
      <c r="S368" s="7"/>
      <c r="T368" s="7"/>
      <c r="U368" s="7"/>
      <c r="V368" s="7"/>
      <c r="W368" s="7"/>
    </row>
    <row r="369" ht="14.25" customHeight="1">
      <c r="A369" s="7"/>
      <c r="B369" s="7"/>
      <c r="C369" s="7"/>
      <c r="D369" s="207"/>
      <c r="E369" s="7"/>
      <c r="F369" s="7"/>
      <c r="G369" s="7"/>
      <c r="H369" s="7"/>
      <c r="I369" s="7"/>
      <c r="J369" s="7"/>
      <c r="K369" s="7"/>
      <c r="L369" s="7"/>
      <c r="M369" s="7"/>
      <c r="N369" s="7"/>
      <c r="O369" s="7"/>
      <c r="P369" s="7"/>
      <c r="Q369" s="7"/>
      <c r="R369" s="7"/>
      <c r="S369" s="7"/>
      <c r="T369" s="7"/>
      <c r="U369" s="7"/>
      <c r="V369" s="7"/>
      <c r="W369" s="7"/>
    </row>
    <row r="370" ht="14.25" customHeight="1">
      <c r="A370" s="7"/>
      <c r="B370" s="7"/>
      <c r="C370" s="7"/>
      <c r="D370" s="207"/>
      <c r="E370" s="7"/>
      <c r="F370" s="7"/>
      <c r="G370" s="7"/>
      <c r="H370" s="7"/>
      <c r="I370" s="7"/>
      <c r="J370" s="7"/>
      <c r="K370" s="7"/>
      <c r="L370" s="7"/>
      <c r="M370" s="7"/>
      <c r="N370" s="7"/>
      <c r="O370" s="7"/>
      <c r="P370" s="7"/>
      <c r="Q370" s="7"/>
      <c r="R370" s="7"/>
      <c r="S370" s="7"/>
      <c r="T370" s="7"/>
      <c r="U370" s="7"/>
      <c r="V370" s="7"/>
      <c r="W370" s="7"/>
    </row>
    <row r="371" ht="14.25" customHeight="1">
      <c r="A371" s="7"/>
      <c r="B371" s="7"/>
      <c r="C371" s="7"/>
      <c r="D371" s="207"/>
      <c r="E371" s="7"/>
      <c r="F371" s="7"/>
      <c r="G371" s="7"/>
      <c r="H371" s="7"/>
      <c r="I371" s="7"/>
      <c r="J371" s="7"/>
      <c r="K371" s="7"/>
      <c r="L371" s="7"/>
      <c r="M371" s="7"/>
      <c r="N371" s="7"/>
      <c r="O371" s="7"/>
      <c r="P371" s="7"/>
      <c r="Q371" s="7"/>
      <c r="R371" s="7"/>
      <c r="S371" s="7"/>
      <c r="T371" s="7"/>
      <c r="U371" s="7"/>
      <c r="V371" s="7"/>
      <c r="W371" s="7"/>
    </row>
    <row r="372" ht="14.25" customHeight="1">
      <c r="A372" s="7"/>
      <c r="B372" s="7"/>
      <c r="C372" s="7"/>
      <c r="D372" s="207"/>
      <c r="E372" s="7"/>
      <c r="F372" s="7"/>
      <c r="G372" s="7"/>
      <c r="H372" s="7"/>
      <c r="I372" s="7"/>
      <c r="J372" s="7"/>
      <c r="K372" s="7"/>
      <c r="L372" s="7"/>
      <c r="M372" s="7"/>
      <c r="N372" s="7"/>
      <c r="O372" s="7"/>
      <c r="P372" s="7"/>
      <c r="Q372" s="7"/>
      <c r="R372" s="7"/>
      <c r="S372" s="7"/>
      <c r="T372" s="7"/>
      <c r="U372" s="7"/>
      <c r="V372" s="7"/>
      <c r="W372" s="7"/>
    </row>
    <row r="373" ht="14.25" customHeight="1">
      <c r="A373" s="7"/>
      <c r="B373" s="7"/>
      <c r="C373" s="7"/>
      <c r="D373" s="207"/>
      <c r="E373" s="7"/>
      <c r="F373" s="7"/>
      <c r="G373" s="7"/>
      <c r="H373" s="7"/>
      <c r="I373" s="7"/>
      <c r="J373" s="7"/>
      <c r="K373" s="7"/>
      <c r="L373" s="7"/>
      <c r="M373" s="7"/>
      <c r="N373" s="7"/>
      <c r="O373" s="7"/>
      <c r="P373" s="7"/>
      <c r="Q373" s="7"/>
      <c r="R373" s="7"/>
      <c r="S373" s="7"/>
      <c r="T373" s="7"/>
      <c r="U373" s="7"/>
      <c r="V373" s="7"/>
      <c r="W373" s="7"/>
    </row>
    <row r="374" ht="14.25" customHeight="1">
      <c r="A374" s="7"/>
      <c r="B374" s="7"/>
      <c r="C374" s="7"/>
      <c r="D374" s="207"/>
      <c r="E374" s="7"/>
      <c r="F374" s="7"/>
      <c r="G374" s="7"/>
      <c r="H374" s="7"/>
      <c r="I374" s="7"/>
      <c r="J374" s="7"/>
      <c r="K374" s="7"/>
      <c r="L374" s="7"/>
      <c r="M374" s="7"/>
      <c r="N374" s="7"/>
      <c r="O374" s="7"/>
      <c r="P374" s="7"/>
      <c r="Q374" s="7"/>
      <c r="R374" s="7"/>
      <c r="S374" s="7"/>
      <c r="T374" s="7"/>
      <c r="U374" s="7"/>
      <c r="V374" s="7"/>
      <c r="W374" s="7"/>
    </row>
    <row r="375" ht="14.25" customHeight="1">
      <c r="A375" s="7"/>
      <c r="B375" s="7"/>
      <c r="C375" s="7"/>
      <c r="D375" s="207"/>
      <c r="E375" s="7"/>
      <c r="F375" s="7"/>
      <c r="G375" s="7"/>
      <c r="H375" s="7"/>
      <c r="I375" s="7"/>
      <c r="J375" s="7"/>
      <c r="K375" s="7"/>
      <c r="L375" s="7"/>
      <c r="M375" s="7"/>
      <c r="N375" s="7"/>
      <c r="O375" s="7"/>
      <c r="P375" s="7"/>
      <c r="Q375" s="7"/>
      <c r="R375" s="7"/>
      <c r="S375" s="7"/>
      <c r="T375" s="7"/>
      <c r="U375" s="7"/>
      <c r="V375" s="7"/>
      <c r="W375" s="7"/>
    </row>
    <row r="376" ht="14.25" customHeight="1">
      <c r="A376" s="7"/>
      <c r="B376" s="7"/>
      <c r="C376" s="7"/>
      <c r="D376" s="207"/>
      <c r="E376" s="7"/>
      <c r="F376" s="7"/>
      <c r="G376" s="7"/>
      <c r="H376" s="7"/>
      <c r="I376" s="7"/>
      <c r="J376" s="7"/>
      <c r="K376" s="7"/>
      <c r="L376" s="7"/>
      <c r="M376" s="7"/>
      <c r="N376" s="7"/>
      <c r="O376" s="7"/>
      <c r="P376" s="7"/>
      <c r="Q376" s="7"/>
      <c r="R376" s="7"/>
      <c r="S376" s="7"/>
      <c r="T376" s="7"/>
      <c r="U376" s="7"/>
      <c r="V376" s="7"/>
      <c r="W376" s="7"/>
    </row>
    <row r="377" ht="14.25" customHeight="1">
      <c r="A377" s="7"/>
      <c r="B377" s="7"/>
      <c r="C377" s="7"/>
      <c r="D377" s="207"/>
      <c r="E377" s="7"/>
      <c r="F377" s="7"/>
      <c r="G377" s="7"/>
      <c r="H377" s="7"/>
      <c r="I377" s="7"/>
      <c r="J377" s="7"/>
      <c r="K377" s="7"/>
      <c r="L377" s="7"/>
      <c r="M377" s="7"/>
      <c r="N377" s="7"/>
      <c r="O377" s="7"/>
      <c r="P377" s="7"/>
      <c r="Q377" s="7"/>
      <c r="R377" s="7"/>
      <c r="S377" s="7"/>
      <c r="T377" s="7"/>
      <c r="U377" s="7"/>
      <c r="V377" s="7"/>
      <c r="W377" s="7"/>
    </row>
    <row r="378" ht="14.25" customHeight="1">
      <c r="A378" s="7"/>
      <c r="B378" s="7"/>
      <c r="C378" s="7"/>
      <c r="D378" s="207"/>
      <c r="E378" s="7"/>
      <c r="F378" s="7"/>
      <c r="G378" s="7"/>
      <c r="H378" s="7"/>
      <c r="I378" s="7"/>
      <c r="J378" s="7"/>
      <c r="K378" s="7"/>
      <c r="L378" s="7"/>
      <c r="M378" s="7"/>
      <c r="N378" s="7"/>
      <c r="O378" s="7"/>
      <c r="P378" s="7"/>
      <c r="Q378" s="7"/>
      <c r="R378" s="7"/>
      <c r="S378" s="7"/>
      <c r="T378" s="7"/>
      <c r="U378" s="7"/>
      <c r="V378" s="7"/>
      <c r="W378" s="7"/>
    </row>
    <row r="379" ht="14.25" customHeight="1">
      <c r="A379" s="7"/>
      <c r="B379" s="7"/>
      <c r="C379" s="7"/>
      <c r="D379" s="207"/>
      <c r="E379" s="7"/>
      <c r="F379" s="7"/>
      <c r="G379" s="7"/>
      <c r="H379" s="7"/>
      <c r="I379" s="7"/>
      <c r="J379" s="7"/>
      <c r="K379" s="7"/>
      <c r="L379" s="7"/>
      <c r="M379" s="7"/>
      <c r="N379" s="7"/>
      <c r="O379" s="7"/>
      <c r="P379" s="7"/>
      <c r="Q379" s="7"/>
      <c r="R379" s="7"/>
      <c r="S379" s="7"/>
      <c r="T379" s="7"/>
      <c r="U379" s="7"/>
      <c r="V379" s="7"/>
      <c r="W379" s="7"/>
    </row>
    <row r="380" ht="14.25" customHeight="1">
      <c r="A380" s="7"/>
      <c r="B380" s="7"/>
      <c r="C380" s="7"/>
      <c r="D380" s="207"/>
      <c r="E380" s="7"/>
      <c r="F380" s="7"/>
      <c r="G380" s="7"/>
      <c r="H380" s="7"/>
      <c r="I380" s="7"/>
      <c r="J380" s="7"/>
      <c r="K380" s="7"/>
      <c r="L380" s="7"/>
      <c r="M380" s="7"/>
      <c r="N380" s="7"/>
      <c r="O380" s="7"/>
      <c r="P380" s="7"/>
      <c r="Q380" s="7"/>
      <c r="R380" s="7"/>
      <c r="S380" s="7"/>
      <c r="T380" s="7"/>
      <c r="U380" s="7"/>
      <c r="V380" s="7"/>
      <c r="W380" s="7"/>
    </row>
    <row r="381" ht="14.25" customHeight="1">
      <c r="A381" s="7"/>
      <c r="B381" s="7"/>
      <c r="C381" s="7"/>
      <c r="D381" s="207"/>
      <c r="E381" s="7"/>
      <c r="F381" s="7"/>
      <c r="G381" s="7"/>
      <c r="H381" s="7"/>
      <c r="I381" s="7"/>
      <c r="J381" s="7"/>
      <c r="K381" s="7"/>
      <c r="L381" s="7"/>
      <c r="M381" s="7"/>
      <c r="N381" s="7"/>
      <c r="O381" s="7"/>
      <c r="P381" s="7"/>
      <c r="Q381" s="7"/>
      <c r="R381" s="7"/>
      <c r="S381" s="7"/>
      <c r="T381" s="7"/>
      <c r="U381" s="7"/>
      <c r="V381" s="7"/>
      <c r="W381" s="7"/>
    </row>
    <row r="382" ht="14.25" customHeight="1">
      <c r="A382" s="7"/>
      <c r="B382" s="7"/>
      <c r="C382" s="7"/>
      <c r="D382" s="207"/>
      <c r="E382" s="7"/>
      <c r="F382" s="7"/>
      <c r="G382" s="7"/>
      <c r="H382" s="7"/>
      <c r="I382" s="7"/>
      <c r="J382" s="7"/>
      <c r="K382" s="7"/>
      <c r="L382" s="7"/>
      <c r="M382" s="7"/>
      <c r="N382" s="7"/>
      <c r="O382" s="7"/>
      <c r="P382" s="7"/>
      <c r="Q382" s="7"/>
      <c r="R382" s="7"/>
      <c r="S382" s="7"/>
      <c r="T382" s="7"/>
      <c r="U382" s="7"/>
      <c r="V382" s="7"/>
      <c r="W382" s="7"/>
    </row>
    <row r="383" ht="14.25" customHeight="1">
      <c r="A383" s="7"/>
      <c r="B383" s="7"/>
      <c r="C383" s="7"/>
      <c r="D383" s="207"/>
      <c r="E383" s="7"/>
      <c r="F383" s="7"/>
      <c r="G383" s="7"/>
      <c r="H383" s="7"/>
      <c r="I383" s="7"/>
      <c r="J383" s="7"/>
      <c r="K383" s="7"/>
      <c r="L383" s="7"/>
      <c r="M383" s="7"/>
      <c r="N383" s="7"/>
      <c r="O383" s="7"/>
      <c r="P383" s="7"/>
      <c r="Q383" s="7"/>
      <c r="R383" s="7"/>
      <c r="S383" s="7"/>
      <c r="T383" s="7"/>
      <c r="U383" s="7"/>
      <c r="V383" s="7"/>
      <c r="W383" s="7"/>
    </row>
    <row r="384" ht="14.25" customHeight="1">
      <c r="A384" s="7"/>
      <c r="B384" s="7"/>
      <c r="C384" s="7"/>
      <c r="D384" s="207"/>
      <c r="E384" s="7"/>
      <c r="F384" s="7"/>
      <c r="G384" s="7"/>
      <c r="H384" s="7"/>
      <c r="I384" s="7"/>
      <c r="J384" s="7"/>
      <c r="K384" s="7"/>
      <c r="L384" s="7"/>
      <c r="M384" s="7"/>
      <c r="N384" s="7"/>
      <c r="O384" s="7"/>
      <c r="P384" s="7"/>
      <c r="Q384" s="7"/>
      <c r="R384" s="7"/>
      <c r="S384" s="7"/>
      <c r="T384" s="7"/>
      <c r="U384" s="7"/>
      <c r="V384" s="7"/>
      <c r="W384" s="7"/>
    </row>
    <row r="385" ht="14.25" customHeight="1">
      <c r="A385" s="7"/>
      <c r="B385" s="7"/>
      <c r="C385" s="7"/>
      <c r="D385" s="207"/>
      <c r="E385" s="7"/>
      <c r="F385" s="7"/>
      <c r="G385" s="7"/>
      <c r="H385" s="7"/>
      <c r="I385" s="7"/>
      <c r="J385" s="7"/>
      <c r="K385" s="7"/>
      <c r="L385" s="7"/>
      <c r="M385" s="7"/>
      <c r="N385" s="7"/>
      <c r="O385" s="7"/>
      <c r="P385" s="7"/>
      <c r="Q385" s="7"/>
      <c r="R385" s="7"/>
      <c r="S385" s="7"/>
      <c r="T385" s="7"/>
      <c r="U385" s="7"/>
      <c r="V385" s="7"/>
      <c r="W385" s="7"/>
    </row>
    <row r="386" ht="14.25" customHeight="1">
      <c r="A386" s="7"/>
      <c r="B386" s="7"/>
      <c r="C386" s="7"/>
      <c r="D386" s="207"/>
      <c r="E386" s="7"/>
      <c r="F386" s="7"/>
      <c r="G386" s="7"/>
      <c r="H386" s="7"/>
      <c r="I386" s="7"/>
      <c r="J386" s="7"/>
      <c r="K386" s="7"/>
      <c r="L386" s="7"/>
      <c r="M386" s="7"/>
      <c r="N386" s="7"/>
      <c r="O386" s="7"/>
      <c r="P386" s="7"/>
      <c r="Q386" s="7"/>
      <c r="R386" s="7"/>
      <c r="S386" s="7"/>
      <c r="T386" s="7"/>
      <c r="U386" s="7"/>
      <c r="V386" s="7"/>
      <c r="W386" s="7"/>
    </row>
    <row r="387" ht="14.25" customHeight="1">
      <c r="A387" s="7"/>
      <c r="B387" s="7"/>
      <c r="C387" s="7"/>
      <c r="D387" s="207"/>
      <c r="E387" s="7"/>
      <c r="F387" s="7"/>
      <c r="G387" s="7"/>
      <c r="H387" s="7"/>
      <c r="I387" s="7"/>
      <c r="J387" s="7"/>
      <c r="K387" s="7"/>
      <c r="L387" s="7"/>
      <c r="M387" s="7"/>
      <c r="N387" s="7"/>
      <c r="O387" s="7"/>
      <c r="P387" s="7"/>
      <c r="Q387" s="7"/>
      <c r="R387" s="7"/>
      <c r="S387" s="7"/>
      <c r="T387" s="7"/>
      <c r="U387" s="7"/>
      <c r="V387" s="7"/>
      <c r="W387" s="7"/>
    </row>
    <row r="388" ht="14.25" customHeight="1">
      <c r="A388" s="7"/>
      <c r="B388" s="7"/>
      <c r="C388" s="7"/>
      <c r="D388" s="207"/>
      <c r="E388" s="7"/>
      <c r="F388" s="7"/>
      <c r="G388" s="7"/>
      <c r="H388" s="7"/>
      <c r="I388" s="7"/>
      <c r="J388" s="7"/>
      <c r="K388" s="7"/>
      <c r="L388" s="7"/>
      <c r="M388" s="7"/>
      <c r="N388" s="7"/>
      <c r="O388" s="7"/>
      <c r="P388" s="7"/>
      <c r="Q388" s="7"/>
      <c r="R388" s="7"/>
      <c r="S388" s="7"/>
      <c r="T388" s="7"/>
      <c r="U388" s="7"/>
      <c r="V388" s="7"/>
      <c r="W388" s="7"/>
    </row>
    <row r="389" ht="14.25" customHeight="1">
      <c r="A389" s="7"/>
      <c r="B389" s="7"/>
      <c r="C389" s="7"/>
      <c r="D389" s="207"/>
      <c r="E389" s="7"/>
      <c r="F389" s="7"/>
      <c r="G389" s="7"/>
      <c r="H389" s="7"/>
      <c r="I389" s="7"/>
      <c r="J389" s="7"/>
      <c r="K389" s="7"/>
      <c r="L389" s="7"/>
      <c r="M389" s="7"/>
      <c r="N389" s="7"/>
      <c r="O389" s="7"/>
      <c r="P389" s="7"/>
      <c r="Q389" s="7"/>
      <c r="R389" s="7"/>
      <c r="S389" s="7"/>
      <c r="T389" s="7"/>
      <c r="U389" s="7"/>
      <c r="V389" s="7"/>
      <c r="W389" s="7"/>
    </row>
    <row r="390" ht="14.25" customHeight="1">
      <c r="A390" s="7"/>
      <c r="B390" s="7"/>
      <c r="C390" s="7"/>
      <c r="D390" s="207"/>
      <c r="E390" s="7"/>
      <c r="F390" s="7"/>
      <c r="G390" s="7"/>
      <c r="H390" s="7"/>
      <c r="I390" s="7"/>
      <c r="J390" s="7"/>
      <c r="K390" s="7"/>
      <c r="L390" s="7"/>
      <c r="M390" s="7"/>
      <c r="N390" s="7"/>
      <c r="O390" s="7"/>
      <c r="P390" s="7"/>
      <c r="Q390" s="7"/>
      <c r="R390" s="7"/>
      <c r="S390" s="7"/>
      <c r="T390" s="7"/>
      <c r="U390" s="7"/>
      <c r="V390" s="7"/>
      <c r="W390" s="7"/>
    </row>
    <row r="391" ht="14.25" customHeight="1">
      <c r="A391" s="7"/>
      <c r="B391" s="7"/>
      <c r="C391" s="7"/>
      <c r="D391" s="207"/>
      <c r="E391" s="7"/>
      <c r="F391" s="7"/>
      <c r="G391" s="7"/>
      <c r="H391" s="7"/>
      <c r="I391" s="7"/>
      <c r="J391" s="7"/>
      <c r="K391" s="7"/>
      <c r="L391" s="7"/>
      <c r="M391" s="7"/>
      <c r="N391" s="7"/>
      <c r="O391" s="7"/>
      <c r="P391" s="7"/>
      <c r="Q391" s="7"/>
      <c r="R391" s="7"/>
      <c r="S391" s="7"/>
      <c r="T391" s="7"/>
      <c r="U391" s="7"/>
      <c r="V391" s="7"/>
      <c r="W391" s="7"/>
    </row>
    <row r="392" ht="14.25" customHeight="1">
      <c r="A392" s="7"/>
      <c r="B392" s="7"/>
      <c r="C392" s="7"/>
      <c r="D392" s="207"/>
      <c r="E392" s="7"/>
      <c r="F392" s="7"/>
      <c r="G392" s="7"/>
      <c r="H392" s="7"/>
      <c r="I392" s="7"/>
      <c r="J392" s="7"/>
      <c r="K392" s="7"/>
      <c r="L392" s="7"/>
      <c r="M392" s="7"/>
      <c r="N392" s="7"/>
      <c r="O392" s="7"/>
      <c r="P392" s="7"/>
      <c r="Q392" s="7"/>
      <c r="R392" s="7"/>
      <c r="S392" s="7"/>
      <c r="T392" s="7"/>
      <c r="U392" s="7"/>
      <c r="V392" s="7"/>
      <c r="W392" s="7"/>
    </row>
    <row r="393" ht="14.25" customHeight="1">
      <c r="A393" s="7"/>
      <c r="B393" s="7"/>
      <c r="C393" s="7"/>
      <c r="D393" s="207"/>
      <c r="E393" s="7"/>
      <c r="F393" s="7"/>
      <c r="G393" s="7"/>
      <c r="H393" s="7"/>
      <c r="I393" s="7"/>
      <c r="J393" s="7"/>
      <c r="K393" s="7"/>
      <c r="L393" s="7"/>
      <c r="M393" s="7"/>
      <c r="N393" s="7"/>
      <c r="O393" s="7"/>
      <c r="P393" s="7"/>
      <c r="Q393" s="7"/>
      <c r="R393" s="7"/>
      <c r="S393" s="7"/>
      <c r="T393" s="7"/>
      <c r="U393" s="7"/>
      <c r="V393" s="7"/>
      <c r="W393" s="7"/>
    </row>
    <row r="394" ht="14.25" customHeight="1">
      <c r="A394" s="7"/>
      <c r="B394" s="7"/>
      <c r="C394" s="7"/>
      <c r="D394" s="207"/>
      <c r="E394" s="7"/>
      <c r="F394" s="7"/>
      <c r="G394" s="7"/>
      <c r="H394" s="7"/>
      <c r="I394" s="7"/>
      <c r="J394" s="7"/>
      <c r="K394" s="7"/>
      <c r="L394" s="7"/>
      <c r="M394" s="7"/>
      <c r="N394" s="7"/>
      <c r="O394" s="7"/>
      <c r="P394" s="7"/>
      <c r="Q394" s="7"/>
      <c r="R394" s="7"/>
      <c r="S394" s="7"/>
      <c r="T394" s="7"/>
      <c r="U394" s="7"/>
      <c r="V394" s="7"/>
      <c r="W394" s="7"/>
    </row>
    <row r="395" ht="14.25" customHeight="1">
      <c r="A395" s="7"/>
      <c r="B395" s="7"/>
      <c r="C395" s="7"/>
      <c r="D395" s="207"/>
      <c r="E395" s="7"/>
      <c r="F395" s="7"/>
      <c r="G395" s="7"/>
      <c r="H395" s="7"/>
      <c r="I395" s="7"/>
      <c r="J395" s="7"/>
      <c r="K395" s="7"/>
      <c r="L395" s="7"/>
      <c r="M395" s="7"/>
      <c r="N395" s="7"/>
      <c r="O395" s="7"/>
      <c r="P395" s="7"/>
      <c r="Q395" s="7"/>
      <c r="R395" s="7"/>
      <c r="S395" s="7"/>
      <c r="T395" s="7"/>
      <c r="U395" s="7"/>
      <c r="V395" s="7"/>
      <c r="W395" s="7"/>
    </row>
    <row r="396" ht="14.25" customHeight="1">
      <c r="A396" s="7"/>
      <c r="B396" s="7"/>
      <c r="C396" s="7"/>
      <c r="D396" s="207"/>
      <c r="E396" s="7"/>
      <c r="F396" s="7"/>
      <c r="G396" s="7"/>
      <c r="H396" s="7"/>
      <c r="I396" s="7"/>
      <c r="J396" s="7"/>
      <c r="K396" s="7"/>
      <c r="L396" s="7"/>
      <c r="M396" s="7"/>
      <c r="N396" s="7"/>
      <c r="O396" s="7"/>
      <c r="P396" s="7"/>
      <c r="Q396" s="7"/>
      <c r="R396" s="7"/>
      <c r="S396" s="7"/>
      <c r="T396" s="7"/>
      <c r="U396" s="7"/>
      <c r="V396" s="7"/>
      <c r="W396" s="7"/>
    </row>
    <row r="397" ht="14.25" customHeight="1">
      <c r="A397" s="7"/>
      <c r="B397" s="7"/>
      <c r="C397" s="7"/>
      <c r="D397" s="207"/>
      <c r="E397" s="7"/>
      <c r="F397" s="7"/>
      <c r="G397" s="7"/>
      <c r="H397" s="7"/>
      <c r="I397" s="7"/>
      <c r="J397" s="7"/>
      <c r="K397" s="7"/>
      <c r="L397" s="7"/>
      <c r="M397" s="7"/>
      <c r="N397" s="7"/>
      <c r="O397" s="7"/>
      <c r="P397" s="7"/>
      <c r="Q397" s="7"/>
      <c r="R397" s="7"/>
      <c r="S397" s="7"/>
      <c r="T397" s="7"/>
      <c r="U397" s="7"/>
      <c r="V397" s="7"/>
      <c r="W397" s="7"/>
    </row>
    <row r="398" ht="14.25" customHeight="1">
      <c r="A398" s="7"/>
      <c r="B398" s="7"/>
      <c r="C398" s="7"/>
      <c r="D398" s="207"/>
      <c r="E398" s="7"/>
      <c r="F398" s="7"/>
      <c r="G398" s="7"/>
      <c r="H398" s="7"/>
      <c r="I398" s="7"/>
      <c r="J398" s="7"/>
      <c r="K398" s="7"/>
      <c r="L398" s="7"/>
      <c r="M398" s="7"/>
      <c r="N398" s="7"/>
      <c r="O398" s="7"/>
      <c r="P398" s="7"/>
      <c r="Q398" s="7"/>
      <c r="R398" s="7"/>
      <c r="S398" s="7"/>
      <c r="T398" s="7"/>
      <c r="U398" s="7"/>
      <c r="V398" s="7"/>
      <c r="W398" s="7"/>
    </row>
    <row r="399" ht="14.25" customHeight="1">
      <c r="A399" s="7"/>
      <c r="B399" s="7"/>
      <c r="C399" s="7"/>
      <c r="D399" s="207"/>
      <c r="E399" s="7"/>
      <c r="F399" s="7"/>
      <c r="G399" s="7"/>
      <c r="H399" s="7"/>
      <c r="I399" s="7"/>
      <c r="J399" s="7"/>
      <c r="K399" s="7"/>
      <c r="L399" s="7"/>
      <c r="M399" s="7"/>
      <c r="N399" s="7"/>
      <c r="O399" s="7"/>
      <c r="P399" s="7"/>
      <c r="Q399" s="7"/>
      <c r="R399" s="7"/>
      <c r="S399" s="7"/>
      <c r="T399" s="7"/>
      <c r="U399" s="7"/>
      <c r="V399" s="7"/>
      <c r="W399" s="7"/>
    </row>
    <row r="400" ht="14.25" customHeight="1">
      <c r="A400" s="7"/>
      <c r="B400" s="7"/>
      <c r="C400" s="7"/>
      <c r="D400" s="207"/>
      <c r="E400" s="7"/>
      <c r="F400" s="7"/>
      <c r="G400" s="7"/>
      <c r="H400" s="7"/>
      <c r="I400" s="7"/>
      <c r="J400" s="7"/>
      <c r="K400" s="7"/>
      <c r="L400" s="7"/>
      <c r="M400" s="7"/>
      <c r="N400" s="7"/>
      <c r="O400" s="7"/>
      <c r="P400" s="7"/>
      <c r="Q400" s="7"/>
      <c r="R400" s="7"/>
      <c r="S400" s="7"/>
      <c r="T400" s="7"/>
      <c r="U400" s="7"/>
      <c r="V400" s="7"/>
      <c r="W400" s="7"/>
    </row>
    <row r="401" ht="14.25" customHeight="1">
      <c r="A401" s="7"/>
      <c r="B401" s="7"/>
      <c r="C401" s="7"/>
      <c r="D401" s="207"/>
      <c r="E401" s="7"/>
      <c r="F401" s="7"/>
      <c r="G401" s="7"/>
      <c r="H401" s="7"/>
      <c r="I401" s="7"/>
      <c r="J401" s="7"/>
      <c r="K401" s="7"/>
      <c r="L401" s="7"/>
      <c r="M401" s="7"/>
      <c r="N401" s="7"/>
      <c r="O401" s="7"/>
      <c r="P401" s="7"/>
      <c r="Q401" s="7"/>
      <c r="R401" s="7"/>
      <c r="S401" s="7"/>
      <c r="T401" s="7"/>
      <c r="U401" s="7"/>
      <c r="V401" s="7"/>
      <c r="W401" s="7"/>
    </row>
    <row r="402" ht="14.25" customHeight="1">
      <c r="A402" s="7"/>
      <c r="B402" s="7"/>
      <c r="C402" s="7"/>
      <c r="D402" s="207"/>
      <c r="E402" s="7"/>
      <c r="F402" s="7"/>
      <c r="G402" s="7"/>
      <c r="H402" s="7"/>
      <c r="I402" s="7"/>
      <c r="J402" s="7"/>
      <c r="K402" s="7"/>
      <c r="L402" s="7"/>
      <c r="M402" s="7"/>
      <c r="N402" s="7"/>
      <c r="O402" s="7"/>
      <c r="P402" s="7"/>
      <c r="Q402" s="7"/>
      <c r="R402" s="7"/>
      <c r="S402" s="7"/>
      <c r="T402" s="7"/>
      <c r="U402" s="7"/>
      <c r="V402" s="7"/>
      <c r="W402" s="7"/>
    </row>
    <row r="403" ht="14.25" customHeight="1">
      <c r="A403" s="7"/>
      <c r="B403" s="7"/>
      <c r="C403" s="7"/>
      <c r="D403" s="207"/>
      <c r="E403" s="7"/>
      <c r="F403" s="7"/>
      <c r="G403" s="7"/>
      <c r="H403" s="7"/>
      <c r="I403" s="7"/>
      <c r="J403" s="7"/>
      <c r="K403" s="7"/>
      <c r="L403" s="7"/>
      <c r="M403" s="7"/>
      <c r="N403" s="7"/>
      <c r="O403" s="7"/>
      <c r="P403" s="7"/>
      <c r="Q403" s="7"/>
      <c r="R403" s="7"/>
      <c r="S403" s="7"/>
      <c r="T403" s="7"/>
      <c r="U403" s="7"/>
      <c r="V403" s="7"/>
      <c r="W403" s="7"/>
    </row>
    <row r="404" ht="14.25" customHeight="1">
      <c r="A404" s="7"/>
      <c r="B404" s="7"/>
      <c r="C404" s="7"/>
      <c r="D404" s="207"/>
      <c r="E404" s="7"/>
      <c r="F404" s="7"/>
      <c r="G404" s="7"/>
      <c r="H404" s="7"/>
      <c r="I404" s="7"/>
      <c r="J404" s="7"/>
      <c r="K404" s="7"/>
      <c r="L404" s="7"/>
      <c r="M404" s="7"/>
      <c r="N404" s="7"/>
      <c r="O404" s="7"/>
      <c r="P404" s="7"/>
      <c r="Q404" s="7"/>
      <c r="R404" s="7"/>
      <c r="S404" s="7"/>
      <c r="T404" s="7"/>
      <c r="U404" s="7"/>
      <c r="V404" s="7"/>
      <c r="W404" s="7"/>
    </row>
    <row r="405" ht="14.25" customHeight="1">
      <c r="A405" s="7"/>
      <c r="B405" s="7"/>
      <c r="C405" s="7"/>
      <c r="D405" s="207"/>
      <c r="E405" s="7"/>
      <c r="F405" s="7"/>
      <c r="G405" s="7"/>
      <c r="H405" s="7"/>
      <c r="I405" s="7"/>
      <c r="J405" s="7"/>
      <c r="K405" s="7"/>
      <c r="L405" s="7"/>
      <c r="M405" s="7"/>
      <c r="N405" s="7"/>
      <c r="O405" s="7"/>
      <c r="P405" s="7"/>
      <c r="Q405" s="7"/>
      <c r="R405" s="7"/>
      <c r="S405" s="7"/>
      <c r="T405" s="7"/>
      <c r="U405" s="7"/>
      <c r="V405" s="7"/>
      <c r="W405" s="7"/>
    </row>
    <row r="406" ht="14.25" customHeight="1">
      <c r="A406" s="7"/>
      <c r="B406" s="7"/>
      <c r="C406" s="7"/>
      <c r="D406" s="207"/>
      <c r="E406" s="7"/>
      <c r="F406" s="7"/>
      <c r="G406" s="7"/>
      <c r="H406" s="7"/>
      <c r="I406" s="7"/>
      <c r="J406" s="7"/>
      <c r="K406" s="7"/>
      <c r="L406" s="7"/>
      <c r="M406" s="7"/>
      <c r="N406" s="7"/>
      <c r="O406" s="7"/>
      <c r="P406" s="7"/>
      <c r="Q406" s="7"/>
      <c r="R406" s="7"/>
      <c r="S406" s="7"/>
      <c r="T406" s="7"/>
      <c r="U406" s="7"/>
      <c r="V406" s="7"/>
      <c r="W406" s="7"/>
    </row>
    <row r="407" ht="14.25" customHeight="1">
      <c r="A407" s="7"/>
      <c r="B407" s="7"/>
      <c r="C407" s="7"/>
      <c r="D407" s="207"/>
      <c r="E407" s="7"/>
      <c r="F407" s="7"/>
      <c r="G407" s="7"/>
      <c r="H407" s="7"/>
      <c r="I407" s="7"/>
      <c r="J407" s="7"/>
      <c r="K407" s="7"/>
      <c r="L407" s="7"/>
      <c r="M407" s="7"/>
      <c r="N407" s="7"/>
      <c r="O407" s="7"/>
      <c r="P407" s="7"/>
      <c r="Q407" s="7"/>
      <c r="R407" s="7"/>
      <c r="S407" s="7"/>
      <c r="T407" s="7"/>
      <c r="U407" s="7"/>
      <c r="V407" s="7"/>
      <c r="W407" s="7"/>
    </row>
    <row r="408" ht="14.25" customHeight="1">
      <c r="A408" s="7"/>
      <c r="B408" s="7"/>
      <c r="C408" s="7"/>
      <c r="D408" s="207"/>
      <c r="E408" s="7"/>
      <c r="F408" s="7"/>
      <c r="G408" s="7"/>
      <c r="H408" s="7"/>
      <c r="I408" s="7"/>
      <c r="J408" s="7"/>
      <c r="K408" s="7"/>
      <c r="L408" s="7"/>
      <c r="M408" s="7"/>
      <c r="N408" s="7"/>
      <c r="O408" s="7"/>
      <c r="P408" s="7"/>
      <c r="Q408" s="7"/>
      <c r="R408" s="7"/>
      <c r="S408" s="7"/>
      <c r="T408" s="7"/>
      <c r="U408" s="7"/>
      <c r="V408" s="7"/>
      <c r="W408" s="7"/>
    </row>
    <row r="409" ht="14.25" customHeight="1">
      <c r="A409" s="7"/>
      <c r="B409" s="7"/>
      <c r="C409" s="7"/>
      <c r="D409" s="207"/>
      <c r="E409" s="7"/>
      <c r="F409" s="7"/>
      <c r="G409" s="7"/>
      <c r="H409" s="7"/>
      <c r="I409" s="7"/>
      <c r="J409" s="7"/>
      <c r="K409" s="7"/>
      <c r="L409" s="7"/>
      <c r="M409" s="7"/>
      <c r="N409" s="7"/>
      <c r="O409" s="7"/>
      <c r="P409" s="7"/>
      <c r="Q409" s="7"/>
      <c r="R409" s="7"/>
      <c r="S409" s="7"/>
      <c r="T409" s="7"/>
      <c r="U409" s="7"/>
      <c r="V409" s="7"/>
      <c r="W409" s="7"/>
    </row>
    <row r="410" ht="14.25" customHeight="1">
      <c r="A410" s="7"/>
      <c r="B410" s="7"/>
      <c r="C410" s="7"/>
      <c r="D410" s="207"/>
      <c r="E410" s="7"/>
      <c r="F410" s="7"/>
      <c r="G410" s="7"/>
      <c r="H410" s="7"/>
      <c r="I410" s="7"/>
      <c r="J410" s="7"/>
      <c r="K410" s="7"/>
      <c r="L410" s="7"/>
      <c r="M410" s="7"/>
      <c r="N410" s="7"/>
      <c r="O410" s="7"/>
      <c r="P410" s="7"/>
      <c r="Q410" s="7"/>
      <c r="R410" s="7"/>
      <c r="S410" s="7"/>
      <c r="T410" s="7"/>
      <c r="U410" s="7"/>
      <c r="V410" s="7"/>
      <c r="W410" s="7"/>
    </row>
    <row r="411" ht="14.25" customHeight="1">
      <c r="A411" s="7"/>
      <c r="B411" s="7"/>
      <c r="C411" s="7"/>
      <c r="D411" s="207"/>
      <c r="E411" s="7"/>
      <c r="F411" s="7"/>
      <c r="G411" s="7"/>
      <c r="H411" s="7"/>
      <c r="I411" s="7"/>
      <c r="J411" s="7"/>
      <c r="K411" s="7"/>
      <c r="L411" s="7"/>
      <c r="M411" s="7"/>
      <c r="N411" s="7"/>
      <c r="O411" s="7"/>
      <c r="P411" s="7"/>
      <c r="Q411" s="7"/>
      <c r="R411" s="7"/>
      <c r="S411" s="7"/>
      <c r="T411" s="7"/>
      <c r="U411" s="7"/>
      <c r="V411" s="7"/>
      <c r="W411" s="7"/>
    </row>
    <row r="412" ht="14.25" customHeight="1">
      <c r="A412" s="7"/>
      <c r="B412" s="7"/>
      <c r="C412" s="7"/>
      <c r="D412" s="207"/>
      <c r="E412" s="7"/>
      <c r="F412" s="7"/>
      <c r="G412" s="7"/>
      <c r="H412" s="7"/>
      <c r="I412" s="7"/>
      <c r="J412" s="7"/>
      <c r="K412" s="7"/>
      <c r="L412" s="7"/>
      <c r="M412" s="7"/>
      <c r="N412" s="7"/>
      <c r="O412" s="7"/>
      <c r="P412" s="7"/>
      <c r="Q412" s="7"/>
      <c r="R412" s="7"/>
      <c r="S412" s="7"/>
      <c r="T412" s="7"/>
      <c r="U412" s="7"/>
      <c r="V412" s="7"/>
      <c r="W412" s="7"/>
    </row>
    <row r="413" ht="14.25" customHeight="1">
      <c r="A413" s="7"/>
      <c r="B413" s="7"/>
      <c r="C413" s="7"/>
      <c r="D413" s="207"/>
      <c r="E413" s="7"/>
      <c r="F413" s="7"/>
      <c r="G413" s="7"/>
      <c r="H413" s="7"/>
      <c r="I413" s="7"/>
      <c r="J413" s="7"/>
      <c r="K413" s="7"/>
      <c r="L413" s="7"/>
      <c r="M413" s="7"/>
      <c r="N413" s="7"/>
      <c r="O413" s="7"/>
      <c r="P413" s="7"/>
      <c r="Q413" s="7"/>
      <c r="R413" s="7"/>
      <c r="S413" s="7"/>
      <c r="T413" s="7"/>
      <c r="U413" s="7"/>
      <c r="V413" s="7"/>
      <c r="W413" s="7"/>
    </row>
    <row r="414" ht="14.25" customHeight="1">
      <c r="A414" s="7"/>
      <c r="B414" s="7"/>
      <c r="C414" s="7"/>
      <c r="D414" s="207"/>
      <c r="E414" s="7"/>
      <c r="F414" s="7"/>
      <c r="G414" s="7"/>
      <c r="H414" s="7"/>
      <c r="I414" s="7"/>
      <c r="J414" s="7"/>
      <c r="K414" s="7"/>
      <c r="L414" s="7"/>
      <c r="M414" s="7"/>
      <c r="N414" s="7"/>
      <c r="O414" s="7"/>
      <c r="P414" s="7"/>
      <c r="Q414" s="7"/>
      <c r="R414" s="7"/>
      <c r="S414" s="7"/>
      <c r="T414" s="7"/>
      <c r="U414" s="7"/>
      <c r="V414" s="7"/>
      <c r="W414" s="7"/>
    </row>
    <row r="415" ht="14.25" customHeight="1">
      <c r="A415" s="7"/>
      <c r="B415" s="7"/>
      <c r="C415" s="7"/>
      <c r="D415" s="207"/>
      <c r="E415" s="7"/>
      <c r="F415" s="7"/>
      <c r="G415" s="7"/>
      <c r="H415" s="7"/>
      <c r="I415" s="7"/>
      <c r="J415" s="7"/>
      <c r="K415" s="7"/>
      <c r="L415" s="7"/>
      <c r="M415" s="7"/>
      <c r="N415" s="7"/>
      <c r="O415" s="7"/>
      <c r="P415" s="7"/>
      <c r="Q415" s="7"/>
      <c r="R415" s="7"/>
      <c r="S415" s="7"/>
      <c r="T415" s="7"/>
      <c r="U415" s="7"/>
      <c r="V415" s="7"/>
      <c r="W415" s="7"/>
    </row>
    <row r="416" ht="14.25" customHeight="1">
      <c r="A416" s="7"/>
      <c r="B416" s="7"/>
      <c r="C416" s="7"/>
      <c r="D416" s="207"/>
      <c r="E416" s="7"/>
      <c r="F416" s="7"/>
      <c r="G416" s="7"/>
      <c r="H416" s="7"/>
      <c r="I416" s="7"/>
      <c r="J416" s="7"/>
      <c r="K416" s="7"/>
      <c r="L416" s="7"/>
      <c r="M416" s="7"/>
      <c r="N416" s="7"/>
      <c r="O416" s="7"/>
      <c r="P416" s="7"/>
      <c r="Q416" s="7"/>
      <c r="R416" s="7"/>
      <c r="S416" s="7"/>
      <c r="T416" s="7"/>
      <c r="U416" s="7"/>
      <c r="V416" s="7"/>
      <c r="W416" s="7"/>
    </row>
    <row r="417" ht="14.25" customHeight="1">
      <c r="A417" s="7"/>
      <c r="B417" s="7"/>
      <c r="C417" s="7"/>
      <c r="D417" s="207"/>
      <c r="E417" s="7"/>
      <c r="F417" s="7"/>
      <c r="G417" s="7"/>
      <c r="H417" s="7"/>
      <c r="I417" s="7"/>
      <c r="J417" s="7"/>
      <c r="K417" s="7"/>
      <c r="L417" s="7"/>
      <c r="M417" s="7"/>
      <c r="N417" s="7"/>
      <c r="O417" s="7"/>
      <c r="P417" s="7"/>
      <c r="Q417" s="7"/>
      <c r="R417" s="7"/>
      <c r="S417" s="7"/>
      <c r="T417" s="7"/>
      <c r="U417" s="7"/>
      <c r="V417" s="7"/>
      <c r="W417" s="7"/>
    </row>
    <row r="418" ht="14.25" customHeight="1">
      <c r="A418" s="7"/>
      <c r="B418" s="7"/>
      <c r="C418" s="7"/>
      <c r="D418" s="207"/>
      <c r="E418" s="7"/>
      <c r="F418" s="7"/>
      <c r="G418" s="7"/>
      <c r="H418" s="7"/>
      <c r="I418" s="7"/>
      <c r="J418" s="7"/>
      <c r="K418" s="7"/>
      <c r="L418" s="7"/>
      <c r="M418" s="7"/>
      <c r="N418" s="7"/>
      <c r="O418" s="7"/>
      <c r="P418" s="7"/>
      <c r="Q418" s="7"/>
      <c r="R418" s="7"/>
      <c r="S418" s="7"/>
      <c r="T418" s="7"/>
      <c r="U418" s="7"/>
      <c r="V418" s="7"/>
      <c r="W418" s="7"/>
    </row>
    <row r="419" ht="14.25" customHeight="1">
      <c r="A419" s="7"/>
      <c r="B419" s="7"/>
      <c r="C419" s="7"/>
      <c r="D419" s="207"/>
      <c r="E419" s="7"/>
      <c r="F419" s="7"/>
      <c r="G419" s="7"/>
      <c r="H419" s="7"/>
      <c r="I419" s="7"/>
      <c r="J419" s="7"/>
      <c r="K419" s="7"/>
      <c r="L419" s="7"/>
      <c r="M419" s="7"/>
      <c r="N419" s="7"/>
      <c r="O419" s="7"/>
      <c r="P419" s="7"/>
      <c r="Q419" s="7"/>
      <c r="R419" s="7"/>
      <c r="S419" s="7"/>
      <c r="T419" s="7"/>
      <c r="U419" s="7"/>
      <c r="V419" s="7"/>
      <c r="W419" s="7"/>
    </row>
    <row r="420" ht="14.25" customHeight="1">
      <c r="A420" s="7"/>
      <c r="B420" s="7"/>
      <c r="C420" s="7"/>
      <c r="D420" s="207"/>
      <c r="E420" s="7"/>
      <c r="F420" s="7"/>
      <c r="G420" s="7"/>
      <c r="H420" s="7"/>
      <c r="I420" s="7"/>
      <c r="J420" s="7"/>
      <c r="K420" s="7"/>
      <c r="L420" s="7"/>
      <c r="M420" s="7"/>
      <c r="N420" s="7"/>
      <c r="O420" s="7"/>
      <c r="P420" s="7"/>
      <c r="Q420" s="7"/>
      <c r="R420" s="7"/>
      <c r="S420" s="7"/>
      <c r="T420" s="7"/>
      <c r="U420" s="7"/>
      <c r="V420" s="7"/>
      <c r="W420" s="7"/>
    </row>
    <row r="421" ht="14.25" customHeight="1">
      <c r="A421" s="7"/>
      <c r="B421" s="7"/>
      <c r="C421" s="7"/>
      <c r="D421" s="207"/>
      <c r="E421" s="7"/>
      <c r="F421" s="7"/>
      <c r="G421" s="7"/>
      <c r="H421" s="7"/>
      <c r="I421" s="7"/>
      <c r="J421" s="7"/>
      <c r="K421" s="7"/>
      <c r="L421" s="7"/>
      <c r="M421" s="7"/>
      <c r="N421" s="7"/>
      <c r="O421" s="7"/>
      <c r="P421" s="7"/>
      <c r="Q421" s="7"/>
      <c r="R421" s="7"/>
      <c r="S421" s="7"/>
      <c r="T421" s="7"/>
      <c r="U421" s="7"/>
      <c r="V421" s="7"/>
      <c r="W421" s="7"/>
    </row>
    <row r="422" ht="14.25" customHeight="1">
      <c r="A422" s="7"/>
      <c r="B422" s="7"/>
      <c r="C422" s="7"/>
      <c r="D422" s="207"/>
      <c r="E422" s="7"/>
      <c r="F422" s="7"/>
      <c r="G422" s="7"/>
      <c r="H422" s="7"/>
      <c r="I422" s="7"/>
      <c r="J422" s="7"/>
      <c r="K422" s="7"/>
      <c r="L422" s="7"/>
      <c r="M422" s="7"/>
      <c r="N422" s="7"/>
      <c r="O422" s="7"/>
      <c r="P422" s="7"/>
      <c r="Q422" s="7"/>
      <c r="R422" s="7"/>
      <c r="S422" s="7"/>
      <c r="T422" s="7"/>
      <c r="U422" s="7"/>
      <c r="V422" s="7"/>
      <c r="W422" s="7"/>
    </row>
    <row r="423" ht="14.25" customHeight="1">
      <c r="A423" s="7"/>
      <c r="B423" s="7"/>
      <c r="C423" s="7"/>
      <c r="D423" s="207"/>
      <c r="E423" s="7"/>
      <c r="F423" s="7"/>
      <c r="G423" s="7"/>
      <c r="H423" s="7"/>
      <c r="I423" s="7"/>
      <c r="J423" s="7"/>
      <c r="K423" s="7"/>
      <c r="L423" s="7"/>
      <c r="M423" s="7"/>
      <c r="N423" s="7"/>
      <c r="O423" s="7"/>
      <c r="P423" s="7"/>
      <c r="Q423" s="7"/>
      <c r="R423" s="7"/>
      <c r="S423" s="7"/>
      <c r="T423" s="7"/>
      <c r="U423" s="7"/>
      <c r="V423" s="7"/>
      <c r="W423" s="7"/>
    </row>
    <row r="424" ht="14.25" customHeight="1">
      <c r="A424" s="7"/>
      <c r="B424" s="7"/>
      <c r="C424" s="7"/>
      <c r="D424" s="207"/>
      <c r="E424" s="7"/>
      <c r="F424" s="7"/>
      <c r="G424" s="7"/>
      <c r="H424" s="7"/>
      <c r="I424" s="7"/>
      <c r="J424" s="7"/>
      <c r="K424" s="7"/>
      <c r="L424" s="7"/>
      <c r="M424" s="7"/>
      <c r="N424" s="7"/>
      <c r="O424" s="7"/>
      <c r="P424" s="7"/>
      <c r="Q424" s="7"/>
      <c r="R424" s="7"/>
      <c r="S424" s="7"/>
      <c r="T424" s="7"/>
      <c r="U424" s="7"/>
      <c r="V424" s="7"/>
      <c r="W424" s="7"/>
    </row>
    <row r="425" ht="14.25" customHeight="1">
      <c r="A425" s="7"/>
      <c r="B425" s="7"/>
      <c r="C425" s="7"/>
      <c r="D425" s="207"/>
      <c r="E425" s="7"/>
      <c r="F425" s="7"/>
      <c r="G425" s="7"/>
      <c r="H425" s="7"/>
      <c r="I425" s="7"/>
      <c r="J425" s="7"/>
      <c r="K425" s="7"/>
      <c r="L425" s="7"/>
      <c r="M425" s="7"/>
      <c r="N425" s="7"/>
      <c r="O425" s="7"/>
      <c r="P425" s="7"/>
      <c r="Q425" s="7"/>
      <c r="R425" s="7"/>
      <c r="S425" s="7"/>
      <c r="T425" s="7"/>
      <c r="U425" s="7"/>
      <c r="V425" s="7"/>
      <c r="W425" s="7"/>
    </row>
    <row r="426" ht="14.25" customHeight="1">
      <c r="A426" s="7"/>
      <c r="B426" s="7"/>
      <c r="C426" s="7"/>
      <c r="D426" s="207"/>
      <c r="E426" s="7"/>
      <c r="F426" s="7"/>
      <c r="G426" s="7"/>
      <c r="H426" s="7"/>
      <c r="I426" s="7"/>
      <c r="J426" s="7"/>
      <c r="K426" s="7"/>
      <c r="L426" s="7"/>
      <c r="M426" s="7"/>
      <c r="N426" s="7"/>
      <c r="O426" s="7"/>
      <c r="P426" s="7"/>
      <c r="Q426" s="7"/>
      <c r="R426" s="7"/>
      <c r="S426" s="7"/>
      <c r="T426" s="7"/>
      <c r="U426" s="7"/>
      <c r="V426" s="7"/>
      <c r="W426" s="7"/>
    </row>
    <row r="427" ht="14.25" customHeight="1">
      <c r="A427" s="7"/>
      <c r="B427" s="7"/>
      <c r="C427" s="7"/>
      <c r="D427" s="207"/>
      <c r="E427" s="7"/>
      <c r="F427" s="7"/>
      <c r="G427" s="7"/>
      <c r="H427" s="7"/>
      <c r="I427" s="7"/>
      <c r="J427" s="7"/>
      <c r="K427" s="7"/>
      <c r="L427" s="7"/>
      <c r="M427" s="7"/>
      <c r="N427" s="7"/>
      <c r="O427" s="7"/>
      <c r="P427" s="7"/>
      <c r="Q427" s="7"/>
      <c r="R427" s="7"/>
      <c r="S427" s="7"/>
      <c r="T427" s="7"/>
      <c r="U427" s="7"/>
      <c r="V427" s="7"/>
      <c r="W427" s="7"/>
    </row>
    <row r="428" ht="14.25" customHeight="1">
      <c r="A428" s="7"/>
      <c r="B428" s="7"/>
      <c r="C428" s="7"/>
      <c r="D428" s="207"/>
      <c r="E428" s="7"/>
      <c r="F428" s="7"/>
      <c r="G428" s="7"/>
      <c r="H428" s="7"/>
      <c r="I428" s="7"/>
      <c r="J428" s="7"/>
      <c r="K428" s="7"/>
      <c r="L428" s="7"/>
      <c r="M428" s="7"/>
      <c r="N428" s="7"/>
      <c r="O428" s="7"/>
      <c r="P428" s="7"/>
      <c r="Q428" s="7"/>
      <c r="R428" s="7"/>
      <c r="S428" s="7"/>
      <c r="T428" s="7"/>
      <c r="U428" s="7"/>
      <c r="V428" s="7"/>
      <c r="W428" s="7"/>
    </row>
    <row r="429" ht="14.25" customHeight="1">
      <c r="A429" s="7"/>
      <c r="B429" s="7"/>
      <c r="C429" s="7"/>
      <c r="D429" s="207"/>
      <c r="E429" s="7"/>
      <c r="F429" s="7"/>
      <c r="G429" s="7"/>
      <c r="H429" s="7"/>
      <c r="I429" s="7"/>
      <c r="J429" s="7"/>
      <c r="K429" s="7"/>
      <c r="L429" s="7"/>
      <c r="M429" s="7"/>
      <c r="N429" s="7"/>
      <c r="O429" s="7"/>
      <c r="P429" s="7"/>
      <c r="Q429" s="7"/>
      <c r="R429" s="7"/>
      <c r="S429" s="7"/>
      <c r="T429" s="7"/>
      <c r="U429" s="7"/>
      <c r="V429" s="7"/>
      <c r="W429" s="7"/>
    </row>
    <row r="430" ht="14.25" customHeight="1">
      <c r="A430" s="7"/>
      <c r="B430" s="7"/>
      <c r="C430" s="7"/>
      <c r="D430" s="207"/>
      <c r="E430" s="7"/>
      <c r="F430" s="7"/>
      <c r="G430" s="7"/>
      <c r="H430" s="7"/>
      <c r="I430" s="7"/>
      <c r="J430" s="7"/>
      <c r="K430" s="7"/>
      <c r="L430" s="7"/>
      <c r="M430" s="7"/>
      <c r="N430" s="7"/>
      <c r="O430" s="7"/>
      <c r="P430" s="7"/>
      <c r="Q430" s="7"/>
      <c r="R430" s="7"/>
      <c r="S430" s="7"/>
      <c r="T430" s="7"/>
      <c r="U430" s="7"/>
      <c r="V430" s="7"/>
      <c r="W430" s="7"/>
    </row>
    <row r="431" ht="14.25" customHeight="1">
      <c r="A431" s="7"/>
      <c r="B431" s="7"/>
      <c r="C431" s="7"/>
      <c r="D431" s="207"/>
      <c r="E431" s="7"/>
      <c r="F431" s="7"/>
      <c r="G431" s="7"/>
      <c r="H431" s="7"/>
      <c r="I431" s="7"/>
      <c r="J431" s="7"/>
      <c r="K431" s="7"/>
      <c r="L431" s="7"/>
      <c r="M431" s="7"/>
      <c r="N431" s="7"/>
      <c r="O431" s="7"/>
      <c r="P431" s="7"/>
      <c r="Q431" s="7"/>
      <c r="R431" s="7"/>
      <c r="S431" s="7"/>
      <c r="T431" s="7"/>
      <c r="U431" s="7"/>
      <c r="V431" s="7"/>
      <c r="W431" s="7"/>
    </row>
    <row r="432" ht="14.25" customHeight="1">
      <c r="A432" s="7"/>
      <c r="B432" s="7"/>
      <c r="C432" s="7"/>
      <c r="D432" s="207"/>
      <c r="E432" s="7"/>
      <c r="F432" s="7"/>
      <c r="G432" s="7"/>
      <c r="H432" s="7"/>
      <c r="I432" s="7"/>
      <c r="J432" s="7"/>
      <c r="K432" s="7"/>
      <c r="L432" s="7"/>
      <c r="M432" s="7"/>
      <c r="N432" s="7"/>
      <c r="O432" s="7"/>
      <c r="P432" s="7"/>
      <c r="Q432" s="7"/>
      <c r="R432" s="7"/>
      <c r="S432" s="7"/>
      <c r="T432" s="7"/>
      <c r="U432" s="7"/>
      <c r="V432" s="7"/>
      <c r="W432" s="7"/>
    </row>
    <row r="433" ht="14.25" customHeight="1">
      <c r="A433" s="7"/>
      <c r="B433" s="7"/>
      <c r="C433" s="7"/>
      <c r="D433" s="207"/>
      <c r="E433" s="7"/>
      <c r="F433" s="7"/>
      <c r="G433" s="7"/>
      <c r="H433" s="7"/>
      <c r="I433" s="7"/>
      <c r="J433" s="7"/>
      <c r="K433" s="7"/>
      <c r="L433" s="7"/>
      <c r="M433" s="7"/>
      <c r="N433" s="7"/>
      <c r="O433" s="7"/>
      <c r="P433" s="7"/>
      <c r="Q433" s="7"/>
      <c r="R433" s="7"/>
      <c r="S433" s="7"/>
      <c r="T433" s="7"/>
      <c r="U433" s="7"/>
      <c r="V433" s="7"/>
      <c r="W433" s="7"/>
    </row>
    <row r="434" ht="14.25" customHeight="1">
      <c r="A434" s="7"/>
      <c r="B434" s="7"/>
      <c r="C434" s="7"/>
      <c r="D434" s="207"/>
      <c r="E434" s="7"/>
      <c r="F434" s="7"/>
      <c r="G434" s="7"/>
      <c r="H434" s="7"/>
      <c r="I434" s="7"/>
      <c r="J434" s="7"/>
      <c r="K434" s="7"/>
      <c r="L434" s="7"/>
      <c r="M434" s="7"/>
      <c r="N434" s="7"/>
      <c r="O434" s="7"/>
      <c r="P434" s="7"/>
      <c r="Q434" s="7"/>
      <c r="R434" s="7"/>
      <c r="S434" s="7"/>
      <c r="T434" s="7"/>
      <c r="U434" s="7"/>
      <c r="V434" s="7"/>
      <c r="W434" s="7"/>
    </row>
    <row r="435" ht="14.25" customHeight="1">
      <c r="A435" s="7"/>
      <c r="B435" s="7"/>
      <c r="C435" s="7"/>
      <c r="D435" s="207"/>
      <c r="E435" s="7"/>
      <c r="F435" s="7"/>
      <c r="G435" s="7"/>
      <c r="H435" s="7"/>
      <c r="I435" s="7"/>
      <c r="J435" s="7"/>
      <c r="K435" s="7"/>
      <c r="L435" s="7"/>
      <c r="M435" s="7"/>
      <c r="N435" s="7"/>
      <c r="O435" s="7"/>
      <c r="P435" s="7"/>
      <c r="Q435" s="7"/>
      <c r="R435" s="7"/>
      <c r="S435" s="7"/>
      <c r="T435" s="7"/>
      <c r="U435" s="7"/>
      <c r="V435" s="7"/>
      <c r="W435" s="7"/>
    </row>
    <row r="436" ht="14.25" customHeight="1">
      <c r="A436" s="7"/>
      <c r="B436" s="7"/>
      <c r="C436" s="7"/>
      <c r="D436" s="207"/>
      <c r="E436" s="7"/>
      <c r="F436" s="7"/>
      <c r="G436" s="7"/>
      <c r="H436" s="7"/>
      <c r="I436" s="7"/>
      <c r="J436" s="7"/>
      <c r="K436" s="7"/>
      <c r="L436" s="7"/>
      <c r="M436" s="7"/>
      <c r="N436" s="7"/>
      <c r="O436" s="7"/>
      <c r="P436" s="7"/>
      <c r="Q436" s="7"/>
      <c r="R436" s="7"/>
      <c r="S436" s="7"/>
      <c r="T436" s="7"/>
      <c r="U436" s="7"/>
      <c r="V436" s="7"/>
      <c r="W436" s="7"/>
    </row>
    <row r="437" ht="14.25" customHeight="1">
      <c r="A437" s="7"/>
      <c r="B437" s="7"/>
      <c r="C437" s="7"/>
      <c r="D437" s="207"/>
      <c r="E437" s="7"/>
      <c r="F437" s="7"/>
      <c r="G437" s="7"/>
      <c r="H437" s="7"/>
      <c r="I437" s="7"/>
      <c r="J437" s="7"/>
      <c r="K437" s="7"/>
      <c r="L437" s="7"/>
      <c r="M437" s="7"/>
      <c r="N437" s="7"/>
      <c r="O437" s="7"/>
      <c r="P437" s="7"/>
      <c r="Q437" s="7"/>
      <c r="R437" s="7"/>
      <c r="S437" s="7"/>
      <c r="T437" s="7"/>
      <c r="U437" s="7"/>
      <c r="V437" s="7"/>
      <c r="W437" s="7"/>
    </row>
    <row r="438" ht="14.25" customHeight="1">
      <c r="A438" s="7"/>
      <c r="B438" s="7"/>
      <c r="C438" s="7"/>
      <c r="D438" s="207"/>
      <c r="E438" s="7"/>
      <c r="F438" s="7"/>
      <c r="G438" s="7"/>
      <c r="H438" s="7"/>
      <c r="I438" s="7"/>
      <c r="J438" s="7"/>
      <c r="K438" s="7"/>
      <c r="L438" s="7"/>
      <c r="M438" s="7"/>
      <c r="N438" s="7"/>
      <c r="O438" s="7"/>
      <c r="P438" s="7"/>
      <c r="Q438" s="7"/>
      <c r="R438" s="7"/>
      <c r="S438" s="7"/>
      <c r="T438" s="7"/>
      <c r="U438" s="7"/>
      <c r="V438" s="7"/>
      <c r="W438" s="7"/>
    </row>
    <row r="439" ht="14.25" customHeight="1">
      <c r="A439" s="7"/>
      <c r="B439" s="7"/>
      <c r="C439" s="7"/>
      <c r="D439" s="207"/>
      <c r="E439" s="7"/>
      <c r="F439" s="7"/>
      <c r="G439" s="7"/>
      <c r="H439" s="7"/>
      <c r="I439" s="7"/>
      <c r="J439" s="7"/>
      <c r="K439" s="7"/>
      <c r="L439" s="7"/>
      <c r="M439" s="7"/>
      <c r="N439" s="7"/>
      <c r="O439" s="7"/>
      <c r="P439" s="7"/>
      <c r="Q439" s="7"/>
      <c r="R439" s="7"/>
      <c r="S439" s="7"/>
      <c r="T439" s="7"/>
      <c r="U439" s="7"/>
      <c r="V439" s="7"/>
      <c r="W439" s="7"/>
    </row>
    <row r="440" ht="14.25" customHeight="1">
      <c r="A440" s="7"/>
      <c r="B440" s="7"/>
      <c r="C440" s="7"/>
      <c r="D440" s="207"/>
      <c r="E440" s="7"/>
      <c r="F440" s="7"/>
      <c r="G440" s="7"/>
      <c r="H440" s="7"/>
      <c r="I440" s="7"/>
      <c r="J440" s="7"/>
      <c r="K440" s="7"/>
      <c r="L440" s="7"/>
      <c r="M440" s="7"/>
      <c r="N440" s="7"/>
      <c r="O440" s="7"/>
      <c r="P440" s="7"/>
      <c r="Q440" s="7"/>
      <c r="R440" s="7"/>
      <c r="S440" s="7"/>
      <c r="T440" s="7"/>
      <c r="U440" s="7"/>
      <c r="V440" s="7"/>
      <c r="W440" s="7"/>
    </row>
    <row r="441" ht="14.25" customHeight="1">
      <c r="A441" s="7"/>
      <c r="B441" s="7"/>
      <c r="C441" s="7"/>
      <c r="D441" s="207"/>
      <c r="E441" s="7"/>
      <c r="F441" s="7"/>
      <c r="G441" s="7"/>
      <c r="H441" s="7"/>
      <c r="I441" s="7"/>
      <c r="J441" s="7"/>
      <c r="K441" s="7"/>
      <c r="L441" s="7"/>
      <c r="M441" s="7"/>
      <c r="N441" s="7"/>
      <c r="O441" s="7"/>
      <c r="P441" s="7"/>
      <c r="Q441" s="7"/>
      <c r="R441" s="7"/>
      <c r="S441" s="7"/>
      <c r="T441" s="7"/>
      <c r="U441" s="7"/>
      <c r="V441" s="7"/>
      <c r="W441" s="7"/>
    </row>
    <row r="442" ht="14.25" customHeight="1">
      <c r="A442" s="7"/>
      <c r="B442" s="7"/>
      <c r="C442" s="7"/>
      <c r="D442" s="207"/>
      <c r="E442" s="7"/>
      <c r="F442" s="7"/>
      <c r="G442" s="7"/>
      <c r="H442" s="7"/>
      <c r="I442" s="7"/>
      <c r="J442" s="7"/>
      <c r="K442" s="7"/>
      <c r="L442" s="7"/>
      <c r="M442" s="7"/>
      <c r="N442" s="7"/>
      <c r="O442" s="7"/>
      <c r="P442" s="7"/>
      <c r="Q442" s="7"/>
      <c r="R442" s="7"/>
      <c r="S442" s="7"/>
      <c r="T442" s="7"/>
      <c r="U442" s="7"/>
      <c r="V442" s="7"/>
      <c r="W442" s="7"/>
    </row>
    <row r="443" ht="14.25" customHeight="1">
      <c r="A443" s="7"/>
      <c r="B443" s="7"/>
      <c r="C443" s="7"/>
      <c r="D443" s="207"/>
      <c r="E443" s="7"/>
      <c r="F443" s="7"/>
      <c r="G443" s="7"/>
      <c r="H443" s="7"/>
      <c r="I443" s="7"/>
      <c r="J443" s="7"/>
      <c r="K443" s="7"/>
      <c r="L443" s="7"/>
      <c r="M443" s="7"/>
      <c r="N443" s="7"/>
      <c r="O443" s="7"/>
      <c r="P443" s="7"/>
      <c r="Q443" s="7"/>
      <c r="R443" s="7"/>
      <c r="S443" s="7"/>
      <c r="T443" s="7"/>
      <c r="U443" s="7"/>
      <c r="V443" s="7"/>
      <c r="W443" s="7"/>
    </row>
    <row r="444" ht="14.25" customHeight="1">
      <c r="A444" s="7"/>
      <c r="B444" s="7"/>
      <c r="C444" s="7"/>
      <c r="D444" s="207"/>
      <c r="E444" s="7"/>
      <c r="F444" s="7"/>
      <c r="G444" s="7"/>
      <c r="H444" s="7"/>
      <c r="I444" s="7"/>
      <c r="J444" s="7"/>
      <c r="K444" s="7"/>
      <c r="L444" s="7"/>
      <c r="M444" s="7"/>
      <c r="N444" s="7"/>
      <c r="O444" s="7"/>
      <c r="P444" s="7"/>
      <c r="Q444" s="7"/>
      <c r="R444" s="7"/>
      <c r="S444" s="7"/>
      <c r="T444" s="7"/>
      <c r="U444" s="7"/>
      <c r="V444" s="7"/>
      <c r="W444" s="7"/>
    </row>
    <row r="445" ht="14.25" customHeight="1">
      <c r="A445" s="7"/>
      <c r="B445" s="7"/>
      <c r="C445" s="7"/>
      <c r="D445" s="207"/>
      <c r="E445" s="7"/>
      <c r="F445" s="7"/>
      <c r="G445" s="7"/>
      <c r="H445" s="7"/>
      <c r="I445" s="7"/>
      <c r="J445" s="7"/>
      <c r="K445" s="7"/>
      <c r="L445" s="7"/>
      <c r="M445" s="7"/>
      <c r="N445" s="7"/>
      <c r="O445" s="7"/>
      <c r="P445" s="7"/>
      <c r="Q445" s="7"/>
      <c r="R445" s="7"/>
      <c r="S445" s="7"/>
      <c r="T445" s="7"/>
      <c r="U445" s="7"/>
      <c r="V445" s="7"/>
      <c r="W445" s="7"/>
    </row>
    <row r="446" ht="14.25" customHeight="1">
      <c r="A446" s="7"/>
      <c r="B446" s="7"/>
      <c r="C446" s="7"/>
      <c r="D446" s="207"/>
      <c r="E446" s="7"/>
      <c r="F446" s="7"/>
      <c r="G446" s="7"/>
      <c r="H446" s="7"/>
      <c r="I446" s="7"/>
      <c r="J446" s="7"/>
      <c r="K446" s="7"/>
      <c r="L446" s="7"/>
      <c r="M446" s="7"/>
      <c r="N446" s="7"/>
      <c r="O446" s="7"/>
      <c r="P446" s="7"/>
      <c r="Q446" s="7"/>
      <c r="R446" s="7"/>
      <c r="S446" s="7"/>
      <c r="T446" s="7"/>
      <c r="U446" s="7"/>
      <c r="V446" s="7"/>
      <c r="W446" s="7"/>
    </row>
    <row r="447" ht="14.25" customHeight="1">
      <c r="A447" s="7"/>
      <c r="B447" s="7"/>
      <c r="C447" s="7"/>
      <c r="D447" s="207"/>
      <c r="E447" s="7"/>
      <c r="F447" s="7"/>
      <c r="G447" s="7"/>
      <c r="H447" s="7"/>
      <c r="I447" s="7"/>
      <c r="J447" s="7"/>
      <c r="K447" s="7"/>
      <c r="L447" s="7"/>
      <c r="M447" s="7"/>
      <c r="N447" s="7"/>
      <c r="O447" s="7"/>
      <c r="P447" s="7"/>
      <c r="Q447" s="7"/>
      <c r="R447" s="7"/>
      <c r="S447" s="7"/>
      <c r="T447" s="7"/>
      <c r="U447" s="7"/>
      <c r="V447" s="7"/>
      <c r="W447" s="7"/>
    </row>
    <row r="448" ht="14.25" customHeight="1">
      <c r="A448" s="7"/>
      <c r="B448" s="7"/>
      <c r="C448" s="7"/>
      <c r="D448" s="207"/>
      <c r="E448" s="7"/>
      <c r="F448" s="7"/>
      <c r="G448" s="7"/>
      <c r="H448" s="7"/>
      <c r="I448" s="7"/>
      <c r="J448" s="7"/>
      <c r="K448" s="7"/>
      <c r="L448" s="7"/>
      <c r="M448" s="7"/>
      <c r="N448" s="7"/>
      <c r="O448" s="7"/>
      <c r="P448" s="7"/>
      <c r="Q448" s="7"/>
      <c r="R448" s="7"/>
      <c r="S448" s="7"/>
      <c r="T448" s="7"/>
      <c r="U448" s="7"/>
      <c r="V448" s="7"/>
      <c r="W448" s="7"/>
    </row>
    <row r="449" ht="14.25" customHeight="1">
      <c r="A449" s="7"/>
      <c r="B449" s="7"/>
      <c r="C449" s="7"/>
      <c r="D449" s="207"/>
      <c r="E449" s="7"/>
      <c r="F449" s="7"/>
      <c r="G449" s="7"/>
      <c r="H449" s="7"/>
      <c r="I449" s="7"/>
      <c r="J449" s="7"/>
      <c r="K449" s="7"/>
      <c r="L449" s="7"/>
      <c r="M449" s="7"/>
      <c r="N449" s="7"/>
      <c r="O449" s="7"/>
      <c r="P449" s="7"/>
      <c r="Q449" s="7"/>
      <c r="R449" s="7"/>
      <c r="S449" s="7"/>
      <c r="T449" s="7"/>
      <c r="U449" s="7"/>
      <c r="V449" s="7"/>
      <c r="W449" s="7"/>
    </row>
    <row r="450" ht="14.25" customHeight="1">
      <c r="A450" s="7"/>
      <c r="B450" s="7"/>
      <c r="C450" s="7"/>
      <c r="D450" s="207"/>
      <c r="E450" s="7"/>
      <c r="F450" s="7"/>
      <c r="G450" s="7"/>
      <c r="H450" s="7"/>
      <c r="I450" s="7"/>
      <c r="J450" s="7"/>
      <c r="K450" s="7"/>
      <c r="L450" s="7"/>
      <c r="M450" s="7"/>
      <c r="N450" s="7"/>
      <c r="O450" s="7"/>
      <c r="P450" s="7"/>
      <c r="Q450" s="7"/>
      <c r="R450" s="7"/>
      <c r="S450" s="7"/>
      <c r="T450" s="7"/>
      <c r="U450" s="7"/>
      <c r="V450" s="7"/>
      <c r="W450" s="7"/>
    </row>
    <row r="451" ht="14.25" customHeight="1">
      <c r="A451" s="7"/>
      <c r="B451" s="7"/>
      <c r="C451" s="7"/>
      <c r="D451" s="207"/>
      <c r="E451" s="7"/>
      <c r="F451" s="7"/>
      <c r="G451" s="7"/>
      <c r="H451" s="7"/>
      <c r="I451" s="7"/>
      <c r="J451" s="7"/>
      <c r="K451" s="7"/>
      <c r="L451" s="7"/>
      <c r="M451" s="7"/>
      <c r="N451" s="7"/>
      <c r="O451" s="7"/>
      <c r="P451" s="7"/>
      <c r="Q451" s="7"/>
      <c r="R451" s="7"/>
      <c r="S451" s="7"/>
      <c r="T451" s="7"/>
      <c r="U451" s="7"/>
      <c r="V451" s="7"/>
      <c r="W451" s="7"/>
    </row>
    <row r="452" ht="14.25" customHeight="1">
      <c r="A452" s="7"/>
      <c r="B452" s="7"/>
      <c r="C452" s="7"/>
      <c r="D452" s="207"/>
      <c r="E452" s="7"/>
      <c r="F452" s="7"/>
      <c r="G452" s="7"/>
      <c r="H452" s="7"/>
      <c r="I452" s="7"/>
      <c r="J452" s="7"/>
      <c r="K452" s="7"/>
      <c r="L452" s="7"/>
      <c r="M452" s="7"/>
      <c r="N452" s="7"/>
      <c r="O452" s="7"/>
      <c r="P452" s="7"/>
      <c r="Q452" s="7"/>
      <c r="R452" s="7"/>
      <c r="S452" s="7"/>
      <c r="T452" s="7"/>
      <c r="U452" s="7"/>
      <c r="V452" s="7"/>
      <c r="W452" s="7"/>
    </row>
    <row r="453" ht="14.25" customHeight="1">
      <c r="A453" s="7"/>
      <c r="B453" s="7"/>
      <c r="C453" s="7"/>
      <c r="D453" s="207"/>
      <c r="E453" s="7"/>
      <c r="F453" s="7"/>
      <c r="G453" s="7"/>
      <c r="H453" s="7"/>
      <c r="I453" s="7"/>
      <c r="J453" s="7"/>
      <c r="K453" s="7"/>
      <c r="L453" s="7"/>
      <c r="M453" s="7"/>
      <c r="N453" s="7"/>
      <c r="O453" s="7"/>
      <c r="P453" s="7"/>
      <c r="Q453" s="7"/>
      <c r="R453" s="7"/>
      <c r="S453" s="7"/>
      <c r="T453" s="7"/>
      <c r="U453" s="7"/>
      <c r="V453" s="7"/>
      <c r="W453" s="7"/>
    </row>
    <row r="454" ht="14.25" customHeight="1">
      <c r="A454" s="7"/>
      <c r="B454" s="7"/>
      <c r="C454" s="7"/>
      <c r="D454" s="207"/>
      <c r="E454" s="7"/>
      <c r="F454" s="7"/>
      <c r="G454" s="7"/>
      <c r="H454" s="7"/>
      <c r="I454" s="7"/>
      <c r="J454" s="7"/>
      <c r="K454" s="7"/>
      <c r="L454" s="7"/>
      <c r="M454" s="7"/>
      <c r="N454" s="7"/>
      <c r="O454" s="7"/>
      <c r="P454" s="7"/>
      <c r="Q454" s="7"/>
      <c r="R454" s="7"/>
      <c r="S454" s="7"/>
      <c r="T454" s="7"/>
      <c r="U454" s="7"/>
      <c r="V454" s="7"/>
      <c r="W454" s="7"/>
    </row>
    <row r="455" ht="14.25" customHeight="1">
      <c r="A455" s="7"/>
      <c r="B455" s="7"/>
      <c r="C455" s="7"/>
      <c r="D455" s="207"/>
      <c r="E455" s="7"/>
      <c r="F455" s="7"/>
      <c r="G455" s="7"/>
      <c r="H455" s="7"/>
      <c r="I455" s="7"/>
      <c r="J455" s="7"/>
      <c r="K455" s="7"/>
      <c r="L455" s="7"/>
      <c r="M455" s="7"/>
      <c r="N455" s="7"/>
      <c r="O455" s="7"/>
      <c r="P455" s="7"/>
      <c r="Q455" s="7"/>
      <c r="R455" s="7"/>
      <c r="S455" s="7"/>
      <c r="T455" s="7"/>
      <c r="U455" s="7"/>
      <c r="V455" s="7"/>
      <c r="W455" s="7"/>
    </row>
    <row r="456" ht="14.25" customHeight="1">
      <c r="A456" s="7"/>
      <c r="B456" s="7"/>
      <c r="C456" s="7"/>
      <c r="D456" s="207"/>
      <c r="E456" s="7"/>
      <c r="F456" s="7"/>
      <c r="G456" s="7"/>
      <c r="H456" s="7"/>
      <c r="I456" s="7"/>
      <c r="J456" s="7"/>
      <c r="K456" s="7"/>
      <c r="L456" s="7"/>
      <c r="M456" s="7"/>
      <c r="N456" s="7"/>
      <c r="O456" s="7"/>
      <c r="P456" s="7"/>
      <c r="Q456" s="7"/>
      <c r="R456" s="7"/>
      <c r="S456" s="7"/>
      <c r="T456" s="7"/>
      <c r="U456" s="7"/>
      <c r="V456" s="7"/>
      <c r="W456" s="7"/>
    </row>
    <row r="457" ht="14.25" customHeight="1">
      <c r="A457" s="7"/>
      <c r="B457" s="7"/>
      <c r="C457" s="7"/>
      <c r="D457" s="207"/>
      <c r="E457" s="7"/>
      <c r="F457" s="7"/>
      <c r="G457" s="7"/>
      <c r="H457" s="7"/>
      <c r="I457" s="7"/>
      <c r="J457" s="7"/>
      <c r="K457" s="7"/>
      <c r="L457" s="7"/>
      <c r="M457" s="7"/>
      <c r="N457" s="7"/>
      <c r="O457" s="7"/>
      <c r="P457" s="7"/>
      <c r="Q457" s="7"/>
      <c r="R457" s="7"/>
      <c r="S457" s="7"/>
      <c r="T457" s="7"/>
      <c r="U457" s="7"/>
      <c r="V457" s="7"/>
      <c r="W457" s="7"/>
    </row>
    <row r="458" ht="14.25" customHeight="1">
      <c r="A458" s="7"/>
      <c r="B458" s="7"/>
      <c r="C458" s="7"/>
      <c r="D458" s="207"/>
      <c r="E458" s="7"/>
      <c r="F458" s="7"/>
      <c r="G458" s="7"/>
      <c r="H458" s="7"/>
      <c r="I458" s="7"/>
      <c r="J458" s="7"/>
      <c r="K458" s="7"/>
      <c r="L458" s="7"/>
      <c r="M458" s="7"/>
      <c r="N458" s="7"/>
      <c r="O458" s="7"/>
      <c r="P458" s="7"/>
      <c r="Q458" s="7"/>
      <c r="R458" s="7"/>
      <c r="S458" s="7"/>
      <c r="T458" s="7"/>
      <c r="U458" s="7"/>
      <c r="V458" s="7"/>
      <c r="W458" s="7"/>
    </row>
    <row r="459" ht="14.25" customHeight="1">
      <c r="A459" s="7"/>
      <c r="B459" s="7"/>
      <c r="C459" s="7"/>
      <c r="D459" s="207"/>
      <c r="E459" s="7"/>
      <c r="F459" s="7"/>
      <c r="G459" s="7"/>
      <c r="H459" s="7"/>
      <c r="I459" s="7"/>
      <c r="J459" s="7"/>
      <c r="K459" s="7"/>
      <c r="L459" s="7"/>
      <c r="M459" s="7"/>
      <c r="N459" s="7"/>
      <c r="O459" s="7"/>
      <c r="P459" s="7"/>
      <c r="Q459" s="7"/>
      <c r="R459" s="7"/>
      <c r="S459" s="7"/>
      <c r="T459" s="7"/>
      <c r="U459" s="7"/>
      <c r="V459" s="7"/>
      <c r="W459" s="7"/>
    </row>
    <row r="460" ht="14.25" customHeight="1">
      <c r="A460" s="7"/>
      <c r="B460" s="7"/>
      <c r="C460" s="7"/>
      <c r="D460" s="207"/>
      <c r="E460" s="7"/>
      <c r="F460" s="7"/>
      <c r="G460" s="7"/>
      <c r="H460" s="7"/>
      <c r="I460" s="7"/>
      <c r="J460" s="7"/>
      <c r="K460" s="7"/>
      <c r="L460" s="7"/>
      <c r="M460" s="7"/>
      <c r="N460" s="7"/>
      <c r="O460" s="7"/>
      <c r="P460" s="7"/>
      <c r="Q460" s="7"/>
      <c r="R460" s="7"/>
      <c r="S460" s="7"/>
      <c r="T460" s="7"/>
      <c r="U460" s="7"/>
      <c r="V460" s="7"/>
      <c r="W460" s="7"/>
    </row>
    <row r="461" ht="14.25" customHeight="1">
      <c r="A461" s="7"/>
      <c r="B461" s="7"/>
      <c r="C461" s="7"/>
      <c r="D461" s="207"/>
      <c r="E461" s="7"/>
      <c r="F461" s="7"/>
      <c r="G461" s="7"/>
      <c r="H461" s="7"/>
      <c r="I461" s="7"/>
      <c r="J461" s="7"/>
      <c r="K461" s="7"/>
      <c r="L461" s="7"/>
      <c r="M461" s="7"/>
      <c r="N461" s="7"/>
      <c r="O461" s="7"/>
      <c r="P461" s="7"/>
      <c r="Q461" s="7"/>
      <c r="R461" s="7"/>
      <c r="S461" s="7"/>
      <c r="T461" s="7"/>
      <c r="U461" s="7"/>
      <c r="V461" s="7"/>
      <c r="W461" s="7"/>
    </row>
    <row r="462" ht="14.25" customHeight="1">
      <c r="A462" s="7"/>
      <c r="B462" s="7"/>
      <c r="C462" s="7"/>
      <c r="D462" s="207"/>
      <c r="E462" s="7"/>
      <c r="F462" s="7"/>
      <c r="G462" s="7"/>
      <c r="H462" s="7"/>
      <c r="I462" s="7"/>
      <c r="J462" s="7"/>
      <c r="K462" s="7"/>
      <c r="L462" s="7"/>
      <c r="M462" s="7"/>
      <c r="N462" s="7"/>
      <c r="O462" s="7"/>
      <c r="P462" s="7"/>
      <c r="Q462" s="7"/>
      <c r="R462" s="7"/>
      <c r="S462" s="7"/>
      <c r="T462" s="7"/>
      <c r="U462" s="7"/>
      <c r="V462" s="7"/>
      <c r="W462" s="7"/>
    </row>
    <row r="463" ht="14.25" customHeight="1">
      <c r="A463" s="7"/>
      <c r="B463" s="7"/>
      <c r="C463" s="7"/>
      <c r="D463" s="207"/>
      <c r="E463" s="7"/>
      <c r="F463" s="7"/>
      <c r="G463" s="7"/>
      <c r="H463" s="7"/>
      <c r="I463" s="7"/>
      <c r="J463" s="7"/>
      <c r="K463" s="7"/>
      <c r="L463" s="7"/>
      <c r="M463" s="7"/>
      <c r="N463" s="7"/>
      <c r="O463" s="7"/>
      <c r="P463" s="7"/>
      <c r="Q463" s="7"/>
      <c r="R463" s="7"/>
      <c r="S463" s="7"/>
      <c r="T463" s="7"/>
      <c r="U463" s="7"/>
      <c r="V463" s="7"/>
      <c r="W463" s="7"/>
    </row>
    <row r="464" ht="14.25" customHeight="1">
      <c r="A464" s="7"/>
      <c r="B464" s="7"/>
      <c r="C464" s="7"/>
      <c r="D464" s="207"/>
      <c r="E464" s="7"/>
      <c r="F464" s="7"/>
      <c r="G464" s="7"/>
      <c r="H464" s="7"/>
      <c r="I464" s="7"/>
      <c r="J464" s="7"/>
      <c r="K464" s="7"/>
      <c r="L464" s="7"/>
      <c r="M464" s="7"/>
      <c r="N464" s="7"/>
      <c r="O464" s="7"/>
      <c r="P464" s="7"/>
      <c r="Q464" s="7"/>
      <c r="R464" s="7"/>
      <c r="S464" s="7"/>
      <c r="T464" s="7"/>
      <c r="U464" s="7"/>
      <c r="V464" s="7"/>
      <c r="W464" s="7"/>
    </row>
    <row r="465" ht="14.25" customHeight="1">
      <c r="A465" s="7"/>
      <c r="B465" s="7"/>
      <c r="C465" s="7"/>
      <c r="D465" s="207"/>
      <c r="E465" s="7"/>
      <c r="F465" s="7"/>
      <c r="G465" s="7"/>
      <c r="H465" s="7"/>
      <c r="I465" s="7"/>
      <c r="J465" s="7"/>
      <c r="K465" s="7"/>
      <c r="L465" s="7"/>
      <c r="M465" s="7"/>
      <c r="N465" s="7"/>
      <c r="O465" s="7"/>
      <c r="P465" s="7"/>
      <c r="Q465" s="7"/>
      <c r="R465" s="7"/>
      <c r="S465" s="7"/>
      <c r="T465" s="7"/>
      <c r="U465" s="7"/>
      <c r="V465" s="7"/>
      <c r="W465" s="7"/>
    </row>
    <row r="466" ht="14.25" customHeight="1">
      <c r="A466" s="7"/>
      <c r="B466" s="7"/>
      <c r="C466" s="7"/>
      <c r="D466" s="207"/>
      <c r="E466" s="7"/>
      <c r="F466" s="7"/>
      <c r="G466" s="7"/>
      <c r="H466" s="7"/>
      <c r="I466" s="7"/>
      <c r="J466" s="7"/>
      <c r="K466" s="7"/>
      <c r="L466" s="7"/>
      <c r="M466" s="7"/>
      <c r="N466" s="7"/>
      <c r="O466" s="7"/>
      <c r="P466" s="7"/>
      <c r="Q466" s="7"/>
      <c r="R466" s="7"/>
      <c r="S466" s="7"/>
      <c r="T466" s="7"/>
      <c r="U466" s="7"/>
      <c r="V466" s="7"/>
      <c r="W466" s="7"/>
    </row>
    <row r="467" ht="14.25" customHeight="1">
      <c r="A467" s="7"/>
      <c r="B467" s="7"/>
      <c r="C467" s="7"/>
      <c r="D467" s="207"/>
      <c r="E467" s="7"/>
      <c r="F467" s="7"/>
      <c r="G467" s="7"/>
      <c r="H467" s="7"/>
      <c r="I467" s="7"/>
      <c r="J467" s="7"/>
      <c r="K467" s="7"/>
      <c r="L467" s="7"/>
      <c r="M467" s="7"/>
      <c r="N467" s="7"/>
      <c r="O467" s="7"/>
      <c r="P467" s="7"/>
      <c r="Q467" s="7"/>
      <c r="R467" s="7"/>
      <c r="S467" s="7"/>
      <c r="T467" s="7"/>
      <c r="U467" s="7"/>
      <c r="V467" s="7"/>
      <c r="W467" s="7"/>
    </row>
    <row r="468" ht="14.25" customHeight="1">
      <c r="A468" s="7"/>
      <c r="B468" s="7"/>
      <c r="C468" s="7"/>
      <c r="D468" s="207"/>
      <c r="E468" s="7"/>
      <c r="F468" s="7"/>
      <c r="G468" s="7"/>
      <c r="H468" s="7"/>
      <c r="I468" s="7"/>
      <c r="J468" s="7"/>
      <c r="K468" s="7"/>
      <c r="L468" s="7"/>
      <c r="M468" s="7"/>
      <c r="N468" s="7"/>
      <c r="O468" s="7"/>
      <c r="P468" s="7"/>
      <c r="Q468" s="7"/>
      <c r="R468" s="7"/>
      <c r="S468" s="7"/>
      <c r="T468" s="7"/>
      <c r="U468" s="7"/>
      <c r="V468" s="7"/>
      <c r="W468" s="7"/>
    </row>
    <row r="469" ht="14.25" customHeight="1">
      <c r="A469" s="7"/>
      <c r="B469" s="7"/>
      <c r="C469" s="7"/>
      <c r="D469" s="207"/>
      <c r="E469" s="7"/>
      <c r="F469" s="7"/>
      <c r="G469" s="7"/>
      <c r="H469" s="7"/>
      <c r="I469" s="7"/>
      <c r="J469" s="7"/>
      <c r="K469" s="7"/>
      <c r="L469" s="7"/>
      <c r="M469" s="7"/>
      <c r="N469" s="7"/>
      <c r="O469" s="7"/>
      <c r="P469" s="7"/>
      <c r="Q469" s="7"/>
      <c r="R469" s="7"/>
      <c r="S469" s="7"/>
      <c r="T469" s="7"/>
      <c r="U469" s="7"/>
      <c r="V469" s="7"/>
      <c r="W469" s="7"/>
    </row>
    <row r="470" ht="14.25" customHeight="1">
      <c r="A470" s="7"/>
      <c r="B470" s="7"/>
      <c r="C470" s="7"/>
      <c r="D470" s="207"/>
      <c r="E470" s="7"/>
      <c r="F470" s="7"/>
      <c r="G470" s="7"/>
      <c r="H470" s="7"/>
      <c r="I470" s="7"/>
      <c r="J470" s="7"/>
      <c r="K470" s="7"/>
      <c r="L470" s="7"/>
      <c r="M470" s="7"/>
      <c r="N470" s="7"/>
      <c r="O470" s="7"/>
      <c r="P470" s="7"/>
      <c r="Q470" s="7"/>
      <c r="R470" s="7"/>
      <c r="S470" s="7"/>
      <c r="T470" s="7"/>
      <c r="U470" s="7"/>
      <c r="V470" s="7"/>
      <c r="W470" s="7"/>
    </row>
    <row r="471" ht="14.25" customHeight="1">
      <c r="A471" s="7"/>
      <c r="B471" s="7"/>
      <c r="C471" s="7"/>
      <c r="D471" s="207"/>
      <c r="E471" s="7"/>
      <c r="F471" s="7"/>
      <c r="G471" s="7"/>
      <c r="H471" s="7"/>
      <c r="I471" s="7"/>
      <c r="J471" s="7"/>
      <c r="K471" s="7"/>
      <c r="L471" s="7"/>
      <c r="M471" s="7"/>
      <c r="N471" s="7"/>
      <c r="O471" s="7"/>
      <c r="P471" s="7"/>
      <c r="Q471" s="7"/>
      <c r="R471" s="7"/>
      <c r="S471" s="7"/>
      <c r="T471" s="7"/>
      <c r="U471" s="7"/>
      <c r="V471" s="7"/>
      <c r="W471" s="7"/>
    </row>
    <row r="472" ht="14.25" customHeight="1">
      <c r="A472" s="7"/>
      <c r="B472" s="7"/>
      <c r="C472" s="7"/>
      <c r="D472" s="207"/>
      <c r="E472" s="7"/>
      <c r="F472" s="7"/>
      <c r="G472" s="7"/>
      <c r="H472" s="7"/>
      <c r="I472" s="7"/>
      <c r="J472" s="7"/>
      <c r="K472" s="7"/>
      <c r="L472" s="7"/>
      <c r="M472" s="7"/>
      <c r="N472" s="7"/>
      <c r="O472" s="7"/>
      <c r="P472" s="7"/>
      <c r="Q472" s="7"/>
      <c r="R472" s="7"/>
      <c r="S472" s="7"/>
      <c r="T472" s="7"/>
      <c r="U472" s="7"/>
      <c r="V472" s="7"/>
      <c r="W472" s="7"/>
    </row>
    <row r="473" ht="14.25" customHeight="1">
      <c r="A473" s="7"/>
      <c r="B473" s="7"/>
      <c r="C473" s="7"/>
      <c r="D473" s="207"/>
      <c r="E473" s="7"/>
      <c r="F473" s="7"/>
      <c r="G473" s="7"/>
      <c r="H473" s="7"/>
      <c r="I473" s="7"/>
      <c r="J473" s="7"/>
      <c r="K473" s="7"/>
      <c r="L473" s="7"/>
      <c r="M473" s="7"/>
      <c r="N473" s="7"/>
      <c r="O473" s="7"/>
      <c r="P473" s="7"/>
      <c r="Q473" s="7"/>
      <c r="R473" s="7"/>
      <c r="S473" s="7"/>
      <c r="T473" s="7"/>
      <c r="U473" s="7"/>
      <c r="V473" s="7"/>
      <c r="W473" s="7"/>
    </row>
    <row r="474" ht="14.25" customHeight="1">
      <c r="A474" s="7"/>
      <c r="B474" s="7"/>
      <c r="C474" s="7"/>
      <c r="D474" s="207"/>
      <c r="E474" s="7"/>
      <c r="F474" s="7"/>
      <c r="G474" s="7"/>
      <c r="H474" s="7"/>
      <c r="I474" s="7"/>
      <c r="J474" s="7"/>
      <c r="K474" s="7"/>
      <c r="L474" s="7"/>
      <c r="M474" s="7"/>
      <c r="N474" s="7"/>
      <c r="O474" s="7"/>
      <c r="P474" s="7"/>
      <c r="Q474" s="7"/>
      <c r="R474" s="7"/>
      <c r="S474" s="7"/>
      <c r="T474" s="7"/>
      <c r="U474" s="7"/>
      <c r="V474" s="7"/>
      <c r="W474" s="7"/>
    </row>
    <row r="475" ht="14.25" customHeight="1">
      <c r="A475" s="7"/>
      <c r="B475" s="7"/>
      <c r="C475" s="7"/>
      <c r="D475" s="207"/>
      <c r="E475" s="7"/>
      <c r="F475" s="7"/>
      <c r="G475" s="7"/>
      <c r="H475" s="7"/>
      <c r="I475" s="7"/>
      <c r="J475" s="7"/>
      <c r="K475" s="7"/>
      <c r="L475" s="7"/>
      <c r="M475" s="7"/>
      <c r="N475" s="7"/>
      <c r="O475" s="7"/>
      <c r="P475" s="7"/>
      <c r="Q475" s="7"/>
      <c r="R475" s="7"/>
      <c r="S475" s="7"/>
      <c r="T475" s="7"/>
      <c r="U475" s="7"/>
      <c r="V475" s="7"/>
      <c r="W475" s="7"/>
    </row>
    <row r="476" ht="14.25" customHeight="1">
      <c r="A476" s="7"/>
      <c r="B476" s="7"/>
      <c r="C476" s="7"/>
      <c r="D476" s="207"/>
      <c r="E476" s="7"/>
      <c r="F476" s="7"/>
      <c r="G476" s="7"/>
      <c r="H476" s="7"/>
      <c r="I476" s="7"/>
      <c r="J476" s="7"/>
      <c r="K476" s="7"/>
      <c r="L476" s="7"/>
      <c r="M476" s="7"/>
      <c r="N476" s="7"/>
      <c r="O476" s="7"/>
      <c r="P476" s="7"/>
      <c r="Q476" s="7"/>
      <c r="R476" s="7"/>
      <c r="S476" s="7"/>
      <c r="T476" s="7"/>
      <c r="U476" s="7"/>
      <c r="V476" s="7"/>
      <c r="W476" s="7"/>
    </row>
    <row r="477" ht="14.25" customHeight="1">
      <c r="A477" s="7"/>
      <c r="B477" s="7"/>
      <c r="C477" s="7"/>
      <c r="D477" s="207"/>
      <c r="E477" s="7"/>
      <c r="F477" s="7"/>
      <c r="G477" s="7"/>
      <c r="H477" s="7"/>
      <c r="I477" s="7"/>
      <c r="J477" s="7"/>
      <c r="K477" s="7"/>
      <c r="L477" s="7"/>
      <c r="M477" s="7"/>
      <c r="N477" s="7"/>
      <c r="O477" s="7"/>
      <c r="P477" s="7"/>
      <c r="Q477" s="7"/>
      <c r="R477" s="7"/>
      <c r="S477" s="7"/>
      <c r="T477" s="7"/>
      <c r="U477" s="7"/>
      <c r="V477" s="7"/>
      <c r="W477" s="7"/>
    </row>
    <row r="478" ht="14.25" customHeight="1">
      <c r="A478" s="7"/>
      <c r="B478" s="7"/>
      <c r="C478" s="7"/>
      <c r="D478" s="207"/>
      <c r="E478" s="7"/>
      <c r="F478" s="7"/>
      <c r="G478" s="7"/>
      <c r="H478" s="7"/>
      <c r="I478" s="7"/>
      <c r="J478" s="7"/>
      <c r="K478" s="7"/>
      <c r="L478" s="7"/>
      <c r="M478" s="7"/>
      <c r="N478" s="7"/>
      <c r="O478" s="7"/>
      <c r="P478" s="7"/>
      <c r="Q478" s="7"/>
      <c r="R478" s="7"/>
      <c r="S478" s="7"/>
      <c r="T478" s="7"/>
      <c r="U478" s="7"/>
      <c r="V478" s="7"/>
      <c r="W478" s="7"/>
    </row>
    <row r="479" ht="14.25" customHeight="1">
      <c r="A479" s="7"/>
      <c r="B479" s="7"/>
      <c r="C479" s="7"/>
      <c r="D479" s="207"/>
      <c r="E479" s="7"/>
      <c r="F479" s="7"/>
      <c r="G479" s="7"/>
      <c r="H479" s="7"/>
      <c r="I479" s="7"/>
      <c r="J479" s="7"/>
      <c r="K479" s="7"/>
      <c r="L479" s="7"/>
      <c r="M479" s="7"/>
      <c r="N479" s="7"/>
      <c r="O479" s="7"/>
      <c r="P479" s="7"/>
      <c r="Q479" s="7"/>
      <c r="R479" s="7"/>
      <c r="S479" s="7"/>
      <c r="T479" s="7"/>
      <c r="U479" s="7"/>
      <c r="V479" s="7"/>
      <c r="W479" s="7"/>
    </row>
    <row r="480" ht="14.25" customHeight="1">
      <c r="A480" s="7"/>
      <c r="B480" s="7"/>
      <c r="C480" s="7"/>
      <c r="D480" s="207"/>
      <c r="E480" s="7"/>
      <c r="F480" s="7"/>
      <c r="G480" s="7"/>
      <c r="H480" s="7"/>
      <c r="I480" s="7"/>
      <c r="J480" s="7"/>
      <c r="K480" s="7"/>
      <c r="L480" s="7"/>
      <c r="M480" s="7"/>
      <c r="N480" s="7"/>
      <c r="O480" s="7"/>
      <c r="P480" s="7"/>
      <c r="Q480" s="7"/>
      <c r="R480" s="7"/>
      <c r="S480" s="7"/>
      <c r="T480" s="7"/>
      <c r="U480" s="7"/>
      <c r="V480" s="7"/>
      <c r="W480" s="7"/>
    </row>
    <row r="481" ht="14.25" customHeight="1">
      <c r="A481" s="7"/>
      <c r="B481" s="7"/>
      <c r="C481" s="7"/>
      <c r="D481" s="207"/>
      <c r="E481" s="7"/>
      <c r="F481" s="7"/>
      <c r="G481" s="7"/>
      <c r="H481" s="7"/>
      <c r="I481" s="7"/>
      <c r="J481" s="7"/>
      <c r="K481" s="7"/>
      <c r="L481" s="7"/>
      <c r="M481" s="7"/>
      <c r="N481" s="7"/>
      <c r="O481" s="7"/>
      <c r="P481" s="7"/>
      <c r="Q481" s="7"/>
      <c r="R481" s="7"/>
      <c r="S481" s="7"/>
      <c r="T481" s="7"/>
      <c r="U481" s="7"/>
      <c r="V481" s="7"/>
      <c r="W481" s="7"/>
    </row>
    <row r="482" ht="14.25" customHeight="1">
      <c r="A482" s="7"/>
      <c r="B482" s="7"/>
      <c r="C482" s="7"/>
      <c r="D482" s="207"/>
      <c r="E482" s="7"/>
      <c r="F482" s="7"/>
      <c r="G482" s="7"/>
      <c r="H482" s="7"/>
      <c r="I482" s="7"/>
      <c r="J482" s="7"/>
      <c r="K482" s="7"/>
      <c r="L482" s="7"/>
      <c r="M482" s="7"/>
      <c r="N482" s="7"/>
      <c r="O482" s="7"/>
      <c r="P482" s="7"/>
      <c r="Q482" s="7"/>
      <c r="R482" s="7"/>
      <c r="S482" s="7"/>
      <c r="T482" s="7"/>
      <c r="U482" s="7"/>
      <c r="V482" s="7"/>
      <c r="W482" s="7"/>
    </row>
    <row r="483" ht="14.25" customHeight="1">
      <c r="A483" s="7"/>
      <c r="B483" s="7"/>
      <c r="C483" s="7"/>
      <c r="D483" s="207"/>
      <c r="E483" s="7"/>
      <c r="F483" s="7"/>
      <c r="G483" s="7"/>
      <c r="H483" s="7"/>
      <c r="I483" s="7"/>
      <c r="J483" s="7"/>
      <c r="K483" s="7"/>
      <c r="L483" s="7"/>
      <c r="M483" s="7"/>
      <c r="N483" s="7"/>
      <c r="O483" s="7"/>
      <c r="P483" s="7"/>
      <c r="Q483" s="7"/>
      <c r="R483" s="7"/>
      <c r="S483" s="7"/>
      <c r="T483" s="7"/>
      <c r="U483" s="7"/>
      <c r="V483" s="7"/>
      <c r="W483" s="7"/>
    </row>
    <row r="484" ht="14.25" customHeight="1">
      <c r="A484" s="7"/>
      <c r="B484" s="7"/>
      <c r="C484" s="7"/>
      <c r="D484" s="207"/>
      <c r="E484" s="7"/>
      <c r="F484" s="7"/>
      <c r="G484" s="7"/>
      <c r="H484" s="7"/>
      <c r="I484" s="7"/>
      <c r="J484" s="7"/>
      <c r="K484" s="7"/>
      <c r="L484" s="7"/>
      <c r="M484" s="7"/>
      <c r="N484" s="7"/>
      <c r="O484" s="7"/>
      <c r="P484" s="7"/>
      <c r="Q484" s="7"/>
      <c r="R484" s="7"/>
      <c r="S484" s="7"/>
      <c r="T484" s="7"/>
      <c r="U484" s="7"/>
      <c r="V484" s="7"/>
      <c r="W484" s="7"/>
    </row>
    <row r="485" ht="14.25" customHeight="1">
      <c r="A485" s="7"/>
      <c r="B485" s="7"/>
      <c r="C485" s="7"/>
      <c r="D485" s="207"/>
      <c r="E485" s="7"/>
      <c r="F485" s="7"/>
      <c r="G485" s="7"/>
      <c r="H485" s="7"/>
      <c r="I485" s="7"/>
      <c r="J485" s="7"/>
      <c r="K485" s="7"/>
      <c r="L485" s="7"/>
      <c r="M485" s="7"/>
      <c r="N485" s="7"/>
      <c r="O485" s="7"/>
      <c r="P485" s="7"/>
      <c r="Q485" s="7"/>
      <c r="R485" s="7"/>
      <c r="S485" s="7"/>
      <c r="T485" s="7"/>
      <c r="U485" s="7"/>
      <c r="V485" s="7"/>
      <c r="W485" s="7"/>
    </row>
    <row r="486" ht="14.25" customHeight="1">
      <c r="A486" s="7"/>
      <c r="B486" s="7"/>
      <c r="C486" s="7"/>
      <c r="D486" s="207"/>
      <c r="E486" s="7"/>
      <c r="F486" s="7"/>
      <c r="G486" s="7"/>
      <c r="H486" s="7"/>
      <c r="I486" s="7"/>
      <c r="J486" s="7"/>
      <c r="K486" s="7"/>
      <c r="L486" s="7"/>
      <c r="M486" s="7"/>
      <c r="N486" s="7"/>
      <c r="O486" s="7"/>
      <c r="P486" s="7"/>
      <c r="Q486" s="7"/>
      <c r="R486" s="7"/>
      <c r="S486" s="7"/>
      <c r="T486" s="7"/>
      <c r="U486" s="7"/>
      <c r="V486" s="7"/>
      <c r="W486" s="7"/>
    </row>
    <row r="487" ht="14.25" customHeight="1">
      <c r="A487" s="7"/>
      <c r="B487" s="7"/>
      <c r="C487" s="7"/>
      <c r="D487" s="207"/>
      <c r="E487" s="7"/>
      <c r="F487" s="7"/>
      <c r="G487" s="7"/>
      <c r="H487" s="7"/>
      <c r="I487" s="7"/>
      <c r="J487" s="7"/>
      <c r="K487" s="7"/>
      <c r="L487" s="7"/>
      <c r="M487" s="7"/>
      <c r="N487" s="7"/>
      <c r="O487" s="7"/>
      <c r="P487" s="7"/>
      <c r="Q487" s="7"/>
      <c r="R487" s="7"/>
      <c r="S487" s="7"/>
      <c r="T487" s="7"/>
      <c r="U487" s="7"/>
      <c r="V487" s="7"/>
      <c r="W487" s="7"/>
    </row>
    <row r="488" ht="14.25" customHeight="1">
      <c r="A488" s="7"/>
      <c r="B488" s="7"/>
      <c r="C488" s="7"/>
      <c r="D488" s="207"/>
      <c r="E488" s="7"/>
      <c r="F488" s="7"/>
      <c r="G488" s="7"/>
      <c r="H488" s="7"/>
      <c r="I488" s="7"/>
      <c r="J488" s="7"/>
      <c r="K488" s="7"/>
      <c r="L488" s="7"/>
      <c r="M488" s="7"/>
      <c r="N488" s="7"/>
      <c r="O488" s="7"/>
      <c r="P488" s="7"/>
      <c r="Q488" s="7"/>
      <c r="R488" s="7"/>
      <c r="S488" s="7"/>
      <c r="T488" s="7"/>
      <c r="U488" s="7"/>
      <c r="V488" s="7"/>
      <c r="W488" s="7"/>
    </row>
    <row r="489" ht="14.25" customHeight="1">
      <c r="A489" s="7"/>
      <c r="B489" s="7"/>
      <c r="C489" s="7"/>
      <c r="D489" s="207"/>
      <c r="E489" s="7"/>
      <c r="F489" s="7"/>
      <c r="G489" s="7"/>
      <c r="H489" s="7"/>
      <c r="I489" s="7"/>
      <c r="J489" s="7"/>
      <c r="K489" s="7"/>
      <c r="L489" s="7"/>
      <c r="M489" s="7"/>
      <c r="N489" s="7"/>
      <c r="O489" s="7"/>
      <c r="P489" s="7"/>
      <c r="Q489" s="7"/>
      <c r="R489" s="7"/>
      <c r="S489" s="7"/>
      <c r="T489" s="7"/>
      <c r="U489" s="7"/>
      <c r="V489" s="7"/>
      <c r="W489" s="7"/>
    </row>
    <row r="490" ht="14.25" customHeight="1">
      <c r="A490" s="7"/>
      <c r="B490" s="7"/>
      <c r="C490" s="7"/>
      <c r="D490" s="207"/>
      <c r="E490" s="7"/>
      <c r="F490" s="7"/>
      <c r="G490" s="7"/>
      <c r="H490" s="7"/>
      <c r="I490" s="7"/>
      <c r="J490" s="7"/>
      <c r="K490" s="7"/>
      <c r="L490" s="7"/>
      <c r="M490" s="7"/>
      <c r="N490" s="7"/>
      <c r="O490" s="7"/>
      <c r="P490" s="7"/>
      <c r="Q490" s="7"/>
      <c r="R490" s="7"/>
      <c r="S490" s="7"/>
      <c r="T490" s="7"/>
      <c r="U490" s="7"/>
      <c r="V490" s="7"/>
      <c r="W490" s="7"/>
    </row>
    <row r="491" ht="14.25" customHeight="1">
      <c r="A491" s="7"/>
      <c r="B491" s="7"/>
      <c r="C491" s="7"/>
      <c r="D491" s="207"/>
      <c r="E491" s="7"/>
      <c r="F491" s="7"/>
      <c r="G491" s="7"/>
      <c r="H491" s="7"/>
      <c r="I491" s="7"/>
      <c r="J491" s="7"/>
      <c r="K491" s="7"/>
      <c r="L491" s="7"/>
      <c r="M491" s="7"/>
      <c r="N491" s="7"/>
      <c r="O491" s="7"/>
      <c r="P491" s="7"/>
      <c r="Q491" s="7"/>
      <c r="R491" s="7"/>
      <c r="S491" s="7"/>
      <c r="T491" s="7"/>
      <c r="U491" s="7"/>
      <c r="V491" s="7"/>
      <c r="W491" s="7"/>
    </row>
    <row r="492" ht="14.25" customHeight="1">
      <c r="A492" s="7"/>
      <c r="B492" s="7"/>
      <c r="C492" s="7"/>
      <c r="D492" s="207"/>
      <c r="E492" s="7"/>
      <c r="F492" s="7"/>
      <c r="G492" s="7"/>
      <c r="H492" s="7"/>
      <c r="I492" s="7"/>
      <c r="J492" s="7"/>
      <c r="K492" s="7"/>
      <c r="L492" s="7"/>
      <c r="M492" s="7"/>
      <c r="N492" s="7"/>
      <c r="O492" s="7"/>
      <c r="P492" s="7"/>
      <c r="Q492" s="7"/>
      <c r="R492" s="7"/>
      <c r="S492" s="7"/>
      <c r="T492" s="7"/>
      <c r="U492" s="7"/>
      <c r="V492" s="7"/>
      <c r="W492" s="7"/>
    </row>
    <row r="493" ht="14.25" customHeight="1">
      <c r="A493" s="7"/>
      <c r="B493" s="7"/>
      <c r="C493" s="7"/>
      <c r="D493" s="207"/>
      <c r="E493" s="7"/>
      <c r="F493" s="7"/>
      <c r="G493" s="7"/>
      <c r="H493" s="7"/>
      <c r="I493" s="7"/>
      <c r="J493" s="7"/>
      <c r="K493" s="7"/>
      <c r="L493" s="7"/>
      <c r="M493" s="7"/>
      <c r="N493" s="7"/>
      <c r="O493" s="7"/>
      <c r="P493" s="7"/>
      <c r="Q493" s="7"/>
      <c r="R493" s="7"/>
      <c r="S493" s="7"/>
      <c r="T493" s="7"/>
      <c r="U493" s="7"/>
      <c r="V493" s="7"/>
      <c r="W493" s="7"/>
    </row>
    <row r="494" ht="14.25" customHeight="1">
      <c r="A494" s="7"/>
      <c r="B494" s="7"/>
      <c r="C494" s="7"/>
      <c r="D494" s="207"/>
      <c r="E494" s="7"/>
      <c r="F494" s="7"/>
      <c r="G494" s="7"/>
      <c r="H494" s="7"/>
      <c r="I494" s="7"/>
      <c r="J494" s="7"/>
      <c r="K494" s="7"/>
      <c r="L494" s="7"/>
      <c r="M494" s="7"/>
      <c r="N494" s="7"/>
      <c r="O494" s="7"/>
      <c r="P494" s="7"/>
      <c r="Q494" s="7"/>
      <c r="R494" s="7"/>
      <c r="S494" s="7"/>
      <c r="T494" s="7"/>
      <c r="U494" s="7"/>
      <c r="V494" s="7"/>
      <c r="W494" s="7"/>
    </row>
    <row r="495" ht="14.25" customHeight="1">
      <c r="A495" s="7"/>
      <c r="B495" s="7"/>
      <c r="C495" s="7"/>
      <c r="D495" s="207"/>
      <c r="E495" s="7"/>
      <c r="F495" s="7"/>
      <c r="G495" s="7"/>
      <c r="H495" s="7"/>
      <c r="I495" s="7"/>
      <c r="J495" s="7"/>
      <c r="K495" s="7"/>
      <c r="L495" s="7"/>
      <c r="M495" s="7"/>
      <c r="N495" s="7"/>
      <c r="O495" s="7"/>
      <c r="P495" s="7"/>
      <c r="Q495" s="7"/>
      <c r="R495" s="7"/>
      <c r="S495" s="7"/>
      <c r="T495" s="7"/>
      <c r="U495" s="7"/>
      <c r="V495" s="7"/>
      <c r="W495" s="7"/>
    </row>
    <row r="496" ht="14.25" customHeight="1">
      <c r="A496" s="7"/>
      <c r="B496" s="7"/>
      <c r="C496" s="7"/>
      <c r="D496" s="207"/>
      <c r="E496" s="7"/>
      <c r="F496" s="7"/>
      <c r="G496" s="7"/>
      <c r="H496" s="7"/>
      <c r="I496" s="7"/>
      <c r="J496" s="7"/>
      <c r="K496" s="7"/>
      <c r="L496" s="7"/>
      <c r="M496" s="7"/>
      <c r="N496" s="7"/>
      <c r="O496" s="7"/>
      <c r="P496" s="7"/>
      <c r="Q496" s="7"/>
      <c r="R496" s="7"/>
      <c r="S496" s="7"/>
      <c r="T496" s="7"/>
      <c r="U496" s="7"/>
      <c r="V496" s="7"/>
      <c r="W496" s="7"/>
    </row>
    <row r="497" ht="14.25" customHeight="1">
      <c r="A497" s="7"/>
      <c r="B497" s="7"/>
      <c r="C497" s="7"/>
      <c r="D497" s="207"/>
      <c r="E497" s="7"/>
      <c r="F497" s="7"/>
      <c r="G497" s="7"/>
      <c r="H497" s="7"/>
      <c r="I497" s="7"/>
      <c r="J497" s="7"/>
      <c r="K497" s="7"/>
      <c r="L497" s="7"/>
      <c r="M497" s="7"/>
      <c r="N497" s="7"/>
      <c r="O497" s="7"/>
      <c r="P497" s="7"/>
      <c r="Q497" s="7"/>
      <c r="R497" s="7"/>
      <c r="S497" s="7"/>
      <c r="T497" s="7"/>
      <c r="U497" s="7"/>
      <c r="V497" s="7"/>
      <c r="W497" s="7"/>
    </row>
    <row r="498" ht="14.25" customHeight="1">
      <c r="A498" s="7"/>
      <c r="B498" s="7"/>
      <c r="C498" s="7"/>
      <c r="D498" s="207"/>
      <c r="E498" s="7"/>
      <c r="F498" s="7"/>
      <c r="G498" s="7"/>
      <c r="H498" s="7"/>
      <c r="I498" s="7"/>
      <c r="J498" s="7"/>
      <c r="K498" s="7"/>
      <c r="L498" s="7"/>
      <c r="M498" s="7"/>
      <c r="N498" s="7"/>
      <c r="O498" s="7"/>
      <c r="P498" s="7"/>
      <c r="Q498" s="7"/>
      <c r="R498" s="7"/>
      <c r="S498" s="7"/>
      <c r="T498" s="7"/>
      <c r="U498" s="7"/>
      <c r="V498" s="7"/>
      <c r="W498" s="7"/>
    </row>
    <row r="499" ht="14.25" customHeight="1">
      <c r="A499" s="7"/>
      <c r="B499" s="7"/>
      <c r="C499" s="7"/>
      <c r="D499" s="207"/>
      <c r="E499" s="7"/>
      <c r="F499" s="7"/>
      <c r="G499" s="7"/>
      <c r="H499" s="7"/>
      <c r="I499" s="7"/>
      <c r="J499" s="7"/>
      <c r="K499" s="7"/>
      <c r="L499" s="7"/>
      <c r="M499" s="7"/>
      <c r="N499" s="7"/>
      <c r="O499" s="7"/>
      <c r="P499" s="7"/>
      <c r="Q499" s="7"/>
      <c r="R499" s="7"/>
      <c r="S499" s="7"/>
      <c r="T499" s="7"/>
      <c r="U499" s="7"/>
      <c r="V499" s="7"/>
      <c r="W499" s="7"/>
    </row>
    <row r="500" ht="14.25" customHeight="1">
      <c r="A500" s="7"/>
      <c r="B500" s="7"/>
      <c r="C500" s="7"/>
      <c r="D500" s="207"/>
      <c r="E500" s="7"/>
      <c r="F500" s="7"/>
      <c r="G500" s="7"/>
      <c r="H500" s="7"/>
      <c r="I500" s="7"/>
      <c r="J500" s="7"/>
      <c r="K500" s="7"/>
      <c r="L500" s="7"/>
      <c r="M500" s="7"/>
      <c r="N500" s="7"/>
      <c r="O500" s="7"/>
      <c r="P500" s="7"/>
      <c r="Q500" s="7"/>
      <c r="R500" s="7"/>
      <c r="S500" s="7"/>
      <c r="T500" s="7"/>
      <c r="U500" s="7"/>
      <c r="V500" s="7"/>
      <c r="W500" s="7"/>
    </row>
    <row r="501" ht="14.25" customHeight="1">
      <c r="A501" s="7"/>
      <c r="B501" s="7"/>
      <c r="C501" s="7"/>
      <c r="D501" s="207"/>
      <c r="E501" s="7"/>
      <c r="F501" s="7"/>
      <c r="G501" s="7"/>
      <c r="H501" s="7"/>
      <c r="I501" s="7"/>
      <c r="J501" s="7"/>
      <c r="K501" s="7"/>
      <c r="L501" s="7"/>
      <c r="M501" s="7"/>
      <c r="N501" s="7"/>
      <c r="O501" s="7"/>
      <c r="P501" s="7"/>
      <c r="Q501" s="7"/>
      <c r="R501" s="7"/>
      <c r="S501" s="7"/>
      <c r="T501" s="7"/>
      <c r="U501" s="7"/>
      <c r="V501" s="7"/>
      <c r="W501" s="7"/>
    </row>
    <row r="502" ht="14.25" customHeight="1">
      <c r="A502" s="7"/>
      <c r="B502" s="7"/>
      <c r="C502" s="7"/>
      <c r="D502" s="207"/>
      <c r="E502" s="7"/>
      <c r="F502" s="7"/>
      <c r="G502" s="7"/>
      <c r="H502" s="7"/>
      <c r="I502" s="7"/>
      <c r="J502" s="7"/>
      <c r="K502" s="7"/>
      <c r="L502" s="7"/>
      <c r="M502" s="7"/>
      <c r="N502" s="7"/>
      <c r="O502" s="7"/>
      <c r="P502" s="7"/>
      <c r="Q502" s="7"/>
      <c r="R502" s="7"/>
      <c r="S502" s="7"/>
      <c r="T502" s="7"/>
      <c r="U502" s="7"/>
      <c r="V502" s="7"/>
      <c r="W502" s="7"/>
    </row>
    <row r="503" ht="14.25" customHeight="1">
      <c r="A503" s="7"/>
      <c r="B503" s="7"/>
      <c r="C503" s="7"/>
      <c r="D503" s="207"/>
      <c r="E503" s="7"/>
      <c r="F503" s="7"/>
      <c r="G503" s="7"/>
      <c r="H503" s="7"/>
      <c r="I503" s="7"/>
      <c r="J503" s="7"/>
      <c r="K503" s="7"/>
      <c r="L503" s="7"/>
      <c r="M503" s="7"/>
      <c r="N503" s="7"/>
      <c r="O503" s="7"/>
      <c r="P503" s="7"/>
      <c r="Q503" s="7"/>
      <c r="R503" s="7"/>
      <c r="S503" s="7"/>
      <c r="T503" s="7"/>
      <c r="U503" s="7"/>
      <c r="V503" s="7"/>
      <c r="W503" s="7"/>
    </row>
    <row r="504" ht="14.25" customHeight="1">
      <c r="A504" s="7"/>
      <c r="B504" s="7"/>
      <c r="C504" s="7"/>
      <c r="D504" s="207"/>
      <c r="E504" s="7"/>
      <c r="F504" s="7"/>
      <c r="G504" s="7"/>
      <c r="H504" s="7"/>
      <c r="I504" s="7"/>
      <c r="J504" s="7"/>
      <c r="K504" s="7"/>
      <c r="L504" s="7"/>
      <c r="M504" s="7"/>
      <c r="N504" s="7"/>
      <c r="O504" s="7"/>
      <c r="P504" s="7"/>
      <c r="Q504" s="7"/>
      <c r="R504" s="7"/>
      <c r="S504" s="7"/>
      <c r="T504" s="7"/>
      <c r="U504" s="7"/>
      <c r="V504" s="7"/>
      <c r="W504" s="7"/>
    </row>
    <row r="505" ht="14.25" customHeight="1">
      <c r="A505" s="7"/>
      <c r="B505" s="7"/>
      <c r="C505" s="7"/>
      <c r="D505" s="207"/>
      <c r="E505" s="7"/>
      <c r="F505" s="7"/>
      <c r="G505" s="7"/>
      <c r="H505" s="7"/>
      <c r="I505" s="7"/>
      <c r="J505" s="7"/>
      <c r="K505" s="7"/>
      <c r="L505" s="7"/>
      <c r="M505" s="7"/>
      <c r="N505" s="7"/>
      <c r="O505" s="7"/>
      <c r="P505" s="7"/>
      <c r="Q505" s="7"/>
      <c r="R505" s="7"/>
      <c r="S505" s="7"/>
      <c r="T505" s="7"/>
      <c r="U505" s="7"/>
      <c r="V505" s="7"/>
      <c r="W505" s="7"/>
    </row>
    <row r="506" ht="14.25" customHeight="1">
      <c r="A506" s="7"/>
      <c r="B506" s="7"/>
      <c r="C506" s="7"/>
      <c r="D506" s="207"/>
      <c r="E506" s="7"/>
      <c r="F506" s="7"/>
      <c r="G506" s="7"/>
      <c r="H506" s="7"/>
      <c r="I506" s="7"/>
      <c r="J506" s="7"/>
      <c r="K506" s="7"/>
      <c r="L506" s="7"/>
      <c r="M506" s="7"/>
      <c r="N506" s="7"/>
      <c r="O506" s="7"/>
      <c r="P506" s="7"/>
      <c r="Q506" s="7"/>
      <c r="R506" s="7"/>
      <c r="S506" s="7"/>
      <c r="T506" s="7"/>
      <c r="U506" s="7"/>
      <c r="V506" s="7"/>
      <c r="W506" s="7"/>
    </row>
    <row r="507" ht="14.25" customHeight="1">
      <c r="A507" s="7"/>
      <c r="B507" s="7"/>
      <c r="C507" s="7"/>
      <c r="D507" s="207"/>
      <c r="E507" s="7"/>
      <c r="F507" s="7"/>
      <c r="G507" s="7"/>
      <c r="H507" s="7"/>
      <c r="I507" s="7"/>
      <c r="J507" s="7"/>
      <c r="K507" s="7"/>
      <c r="L507" s="7"/>
      <c r="M507" s="7"/>
      <c r="N507" s="7"/>
      <c r="O507" s="7"/>
      <c r="P507" s="7"/>
      <c r="Q507" s="7"/>
      <c r="R507" s="7"/>
      <c r="S507" s="7"/>
      <c r="T507" s="7"/>
      <c r="U507" s="7"/>
      <c r="V507" s="7"/>
      <c r="W507" s="7"/>
    </row>
    <row r="508" ht="14.25" customHeight="1">
      <c r="A508" s="7"/>
      <c r="B508" s="7"/>
      <c r="C508" s="7"/>
      <c r="D508" s="207"/>
      <c r="E508" s="7"/>
      <c r="F508" s="7"/>
      <c r="G508" s="7"/>
      <c r="H508" s="7"/>
      <c r="I508" s="7"/>
      <c r="J508" s="7"/>
      <c r="K508" s="7"/>
      <c r="L508" s="7"/>
      <c r="M508" s="7"/>
      <c r="N508" s="7"/>
      <c r="O508" s="7"/>
      <c r="P508" s="7"/>
      <c r="Q508" s="7"/>
      <c r="R508" s="7"/>
      <c r="S508" s="7"/>
      <c r="T508" s="7"/>
      <c r="U508" s="7"/>
      <c r="V508" s="7"/>
      <c r="W508" s="7"/>
    </row>
    <row r="509" ht="14.25" customHeight="1">
      <c r="A509" s="7"/>
      <c r="B509" s="7"/>
      <c r="C509" s="7"/>
      <c r="D509" s="207"/>
      <c r="E509" s="7"/>
      <c r="F509" s="7"/>
      <c r="G509" s="7"/>
      <c r="H509" s="7"/>
      <c r="I509" s="7"/>
      <c r="J509" s="7"/>
      <c r="K509" s="7"/>
      <c r="L509" s="7"/>
      <c r="M509" s="7"/>
      <c r="N509" s="7"/>
      <c r="O509" s="7"/>
      <c r="P509" s="7"/>
      <c r="Q509" s="7"/>
      <c r="R509" s="7"/>
      <c r="S509" s="7"/>
      <c r="T509" s="7"/>
      <c r="U509" s="7"/>
      <c r="V509" s="7"/>
      <c r="W509" s="7"/>
    </row>
    <row r="510" ht="14.25" customHeight="1">
      <c r="A510" s="7"/>
      <c r="B510" s="7"/>
      <c r="C510" s="7"/>
      <c r="D510" s="207"/>
      <c r="E510" s="7"/>
      <c r="F510" s="7"/>
      <c r="G510" s="7"/>
      <c r="H510" s="7"/>
      <c r="I510" s="7"/>
      <c r="J510" s="7"/>
      <c r="K510" s="7"/>
      <c r="L510" s="7"/>
      <c r="M510" s="7"/>
      <c r="N510" s="7"/>
      <c r="O510" s="7"/>
      <c r="P510" s="7"/>
      <c r="Q510" s="7"/>
      <c r="R510" s="7"/>
      <c r="S510" s="7"/>
      <c r="T510" s="7"/>
      <c r="U510" s="7"/>
      <c r="V510" s="7"/>
      <c r="W510" s="7"/>
    </row>
    <row r="511" ht="14.25" customHeight="1">
      <c r="A511" s="7"/>
      <c r="B511" s="7"/>
      <c r="C511" s="7"/>
      <c r="D511" s="207"/>
      <c r="E511" s="7"/>
      <c r="F511" s="7"/>
      <c r="G511" s="7"/>
      <c r="H511" s="7"/>
      <c r="I511" s="7"/>
      <c r="J511" s="7"/>
      <c r="K511" s="7"/>
      <c r="L511" s="7"/>
      <c r="M511" s="7"/>
      <c r="N511" s="7"/>
      <c r="O511" s="7"/>
      <c r="P511" s="7"/>
      <c r="Q511" s="7"/>
      <c r="R511" s="7"/>
      <c r="S511" s="7"/>
      <c r="T511" s="7"/>
      <c r="U511" s="7"/>
      <c r="V511" s="7"/>
      <c r="W511" s="7"/>
    </row>
    <row r="512" ht="14.25" customHeight="1">
      <c r="A512" s="7"/>
      <c r="B512" s="7"/>
      <c r="C512" s="7"/>
      <c r="D512" s="207"/>
      <c r="E512" s="7"/>
      <c r="F512" s="7"/>
      <c r="G512" s="7"/>
      <c r="H512" s="7"/>
      <c r="I512" s="7"/>
      <c r="J512" s="7"/>
      <c r="K512" s="7"/>
      <c r="L512" s="7"/>
      <c r="M512" s="7"/>
      <c r="N512" s="7"/>
      <c r="O512" s="7"/>
      <c r="P512" s="7"/>
      <c r="Q512" s="7"/>
      <c r="R512" s="7"/>
      <c r="S512" s="7"/>
      <c r="T512" s="7"/>
      <c r="U512" s="7"/>
      <c r="V512" s="7"/>
      <c r="W512" s="7"/>
    </row>
    <row r="513" ht="14.25" customHeight="1">
      <c r="A513" s="7"/>
      <c r="B513" s="7"/>
      <c r="C513" s="7"/>
      <c r="D513" s="207"/>
      <c r="E513" s="7"/>
      <c r="F513" s="7"/>
      <c r="G513" s="7"/>
      <c r="H513" s="7"/>
      <c r="I513" s="7"/>
      <c r="J513" s="7"/>
      <c r="K513" s="7"/>
      <c r="L513" s="7"/>
      <c r="M513" s="7"/>
      <c r="N513" s="7"/>
      <c r="O513" s="7"/>
      <c r="P513" s="7"/>
      <c r="Q513" s="7"/>
      <c r="R513" s="7"/>
      <c r="S513" s="7"/>
      <c r="T513" s="7"/>
      <c r="U513" s="7"/>
      <c r="V513" s="7"/>
      <c r="W513" s="7"/>
    </row>
    <row r="514" ht="14.25" customHeight="1">
      <c r="A514" s="7"/>
      <c r="B514" s="7"/>
      <c r="C514" s="7"/>
      <c r="D514" s="207"/>
      <c r="E514" s="7"/>
      <c r="F514" s="7"/>
      <c r="G514" s="7"/>
      <c r="H514" s="7"/>
      <c r="I514" s="7"/>
      <c r="J514" s="7"/>
      <c r="K514" s="7"/>
      <c r="L514" s="7"/>
      <c r="M514" s="7"/>
      <c r="N514" s="7"/>
      <c r="O514" s="7"/>
      <c r="P514" s="7"/>
      <c r="Q514" s="7"/>
      <c r="R514" s="7"/>
      <c r="S514" s="7"/>
      <c r="T514" s="7"/>
      <c r="U514" s="7"/>
      <c r="V514" s="7"/>
      <c r="W514" s="7"/>
    </row>
    <row r="515" ht="14.25" customHeight="1">
      <c r="A515" s="7"/>
      <c r="B515" s="7"/>
      <c r="C515" s="7"/>
      <c r="D515" s="207"/>
      <c r="E515" s="7"/>
      <c r="F515" s="7"/>
      <c r="G515" s="7"/>
      <c r="H515" s="7"/>
      <c r="I515" s="7"/>
      <c r="J515" s="7"/>
      <c r="K515" s="7"/>
      <c r="L515" s="7"/>
      <c r="M515" s="7"/>
      <c r="N515" s="7"/>
      <c r="O515" s="7"/>
      <c r="P515" s="7"/>
      <c r="Q515" s="7"/>
      <c r="R515" s="7"/>
      <c r="S515" s="7"/>
      <c r="T515" s="7"/>
      <c r="U515" s="7"/>
      <c r="V515" s="7"/>
      <c r="W515" s="7"/>
    </row>
    <row r="516" ht="14.25" customHeight="1">
      <c r="A516" s="7"/>
      <c r="B516" s="7"/>
      <c r="C516" s="7"/>
      <c r="D516" s="207"/>
      <c r="E516" s="7"/>
      <c r="F516" s="7"/>
      <c r="G516" s="7"/>
      <c r="H516" s="7"/>
      <c r="I516" s="7"/>
      <c r="J516" s="7"/>
      <c r="K516" s="7"/>
      <c r="L516" s="7"/>
      <c r="M516" s="7"/>
      <c r="N516" s="7"/>
      <c r="O516" s="7"/>
      <c r="P516" s="7"/>
      <c r="Q516" s="7"/>
      <c r="R516" s="7"/>
      <c r="S516" s="7"/>
      <c r="T516" s="7"/>
      <c r="U516" s="7"/>
      <c r="V516" s="7"/>
      <c r="W516" s="7"/>
    </row>
    <row r="517" ht="14.25" customHeight="1">
      <c r="A517" s="7"/>
      <c r="B517" s="7"/>
      <c r="C517" s="7"/>
      <c r="D517" s="207"/>
      <c r="E517" s="7"/>
      <c r="F517" s="7"/>
      <c r="G517" s="7"/>
      <c r="H517" s="7"/>
      <c r="I517" s="7"/>
      <c r="J517" s="7"/>
      <c r="K517" s="7"/>
      <c r="L517" s="7"/>
      <c r="M517" s="7"/>
      <c r="N517" s="7"/>
      <c r="O517" s="7"/>
      <c r="P517" s="7"/>
      <c r="Q517" s="7"/>
      <c r="R517" s="7"/>
      <c r="S517" s="7"/>
      <c r="T517" s="7"/>
      <c r="U517" s="7"/>
      <c r="V517" s="7"/>
      <c r="W517" s="7"/>
    </row>
    <row r="518" ht="14.25" customHeight="1">
      <c r="A518" s="7"/>
      <c r="B518" s="7"/>
      <c r="C518" s="7"/>
      <c r="D518" s="207"/>
      <c r="E518" s="7"/>
      <c r="F518" s="7"/>
      <c r="G518" s="7"/>
      <c r="H518" s="7"/>
      <c r="I518" s="7"/>
      <c r="J518" s="7"/>
      <c r="K518" s="7"/>
      <c r="L518" s="7"/>
      <c r="M518" s="7"/>
      <c r="N518" s="7"/>
      <c r="O518" s="7"/>
      <c r="P518" s="7"/>
      <c r="Q518" s="7"/>
      <c r="R518" s="7"/>
      <c r="S518" s="7"/>
      <c r="T518" s="7"/>
      <c r="U518" s="7"/>
      <c r="V518" s="7"/>
      <c r="W518" s="7"/>
    </row>
    <row r="519" ht="14.25" customHeight="1">
      <c r="A519" s="7"/>
      <c r="B519" s="7"/>
      <c r="C519" s="7"/>
      <c r="D519" s="207"/>
      <c r="E519" s="7"/>
      <c r="F519" s="7"/>
      <c r="G519" s="7"/>
      <c r="H519" s="7"/>
      <c r="I519" s="7"/>
      <c r="J519" s="7"/>
      <c r="K519" s="7"/>
      <c r="L519" s="7"/>
      <c r="M519" s="7"/>
      <c r="N519" s="7"/>
      <c r="O519" s="7"/>
      <c r="P519" s="7"/>
      <c r="Q519" s="7"/>
      <c r="R519" s="7"/>
      <c r="S519" s="7"/>
      <c r="T519" s="7"/>
      <c r="U519" s="7"/>
      <c r="V519" s="7"/>
      <c r="W519" s="7"/>
    </row>
    <row r="520" ht="14.25" customHeight="1">
      <c r="A520" s="7"/>
      <c r="B520" s="7"/>
      <c r="C520" s="7"/>
      <c r="D520" s="207"/>
      <c r="E520" s="7"/>
      <c r="F520" s="7"/>
      <c r="G520" s="7"/>
      <c r="H520" s="7"/>
      <c r="I520" s="7"/>
      <c r="J520" s="7"/>
      <c r="K520" s="7"/>
      <c r="L520" s="7"/>
      <c r="M520" s="7"/>
      <c r="N520" s="7"/>
      <c r="O520" s="7"/>
      <c r="P520" s="7"/>
      <c r="Q520" s="7"/>
      <c r="R520" s="7"/>
      <c r="S520" s="7"/>
      <c r="T520" s="7"/>
      <c r="U520" s="7"/>
      <c r="V520" s="7"/>
      <c r="W520" s="7"/>
    </row>
    <row r="521" ht="14.25" customHeight="1">
      <c r="A521" s="7"/>
      <c r="B521" s="7"/>
      <c r="C521" s="7"/>
      <c r="D521" s="207"/>
      <c r="E521" s="7"/>
      <c r="F521" s="7"/>
      <c r="G521" s="7"/>
      <c r="H521" s="7"/>
      <c r="I521" s="7"/>
      <c r="J521" s="7"/>
      <c r="K521" s="7"/>
      <c r="L521" s="7"/>
      <c r="M521" s="7"/>
      <c r="N521" s="7"/>
      <c r="O521" s="7"/>
      <c r="P521" s="7"/>
      <c r="Q521" s="7"/>
      <c r="R521" s="7"/>
      <c r="S521" s="7"/>
      <c r="T521" s="7"/>
      <c r="U521" s="7"/>
      <c r="V521" s="7"/>
      <c r="W521" s="7"/>
    </row>
    <row r="522" ht="14.25" customHeight="1">
      <c r="A522" s="7"/>
      <c r="B522" s="7"/>
      <c r="C522" s="7"/>
      <c r="D522" s="207"/>
      <c r="E522" s="7"/>
      <c r="F522" s="7"/>
      <c r="G522" s="7"/>
      <c r="H522" s="7"/>
      <c r="I522" s="7"/>
      <c r="J522" s="7"/>
      <c r="K522" s="7"/>
      <c r="L522" s="7"/>
      <c r="M522" s="7"/>
      <c r="N522" s="7"/>
      <c r="O522" s="7"/>
      <c r="P522" s="7"/>
      <c r="Q522" s="7"/>
      <c r="R522" s="7"/>
      <c r="S522" s="7"/>
      <c r="T522" s="7"/>
      <c r="U522" s="7"/>
      <c r="V522" s="7"/>
      <c r="W522" s="7"/>
    </row>
    <row r="523" ht="14.25" customHeight="1">
      <c r="A523" s="7"/>
      <c r="B523" s="7"/>
      <c r="C523" s="7"/>
      <c r="D523" s="207"/>
      <c r="E523" s="7"/>
      <c r="F523" s="7"/>
      <c r="G523" s="7"/>
      <c r="H523" s="7"/>
      <c r="I523" s="7"/>
      <c r="J523" s="7"/>
      <c r="K523" s="7"/>
      <c r="L523" s="7"/>
      <c r="M523" s="7"/>
      <c r="N523" s="7"/>
      <c r="O523" s="7"/>
      <c r="P523" s="7"/>
      <c r="Q523" s="7"/>
      <c r="R523" s="7"/>
      <c r="S523" s="7"/>
      <c r="T523" s="7"/>
      <c r="U523" s="7"/>
      <c r="V523" s="7"/>
      <c r="W523" s="7"/>
    </row>
    <row r="524" ht="14.25" customHeight="1">
      <c r="A524" s="7"/>
      <c r="B524" s="7"/>
      <c r="C524" s="7"/>
      <c r="D524" s="207"/>
      <c r="E524" s="7"/>
      <c r="F524" s="7"/>
      <c r="G524" s="7"/>
      <c r="H524" s="7"/>
      <c r="I524" s="7"/>
      <c r="J524" s="7"/>
      <c r="K524" s="7"/>
      <c r="L524" s="7"/>
      <c r="M524" s="7"/>
      <c r="N524" s="7"/>
      <c r="O524" s="7"/>
      <c r="P524" s="7"/>
      <c r="Q524" s="7"/>
      <c r="R524" s="7"/>
      <c r="S524" s="7"/>
      <c r="T524" s="7"/>
      <c r="U524" s="7"/>
      <c r="V524" s="7"/>
      <c r="W524" s="7"/>
    </row>
    <row r="525" ht="14.25" customHeight="1">
      <c r="A525" s="7"/>
      <c r="B525" s="7"/>
      <c r="C525" s="7"/>
      <c r="D525" s="207"/>
      <c r="E525" s="7"/>
      <c r="F525" s="7"/>
      <c r="G525" s="7"/>
      <c r="H525" s="7"/>
      <c r="I525" s="7"/>
      <c r="J525" s="7"/>
      <c r="K525" s="7"/>
      <c r="L525" s="7"/>
      <c r="M525" s="7"/>
      <c r="N525" s="7"/>
      <c r="O525" s="7"/>
      <c r="P525" s="7"/>
      <c r="Q525" s="7"/>
      <c r="R525" s="7"/>
      <c r="S525" s="7"/>
      <c r="T525" s="7"/>
      <c r="U525" s="7"/>
      <c r="V525" s="7"/>
      <c r="W525" s="7"/>
    </row>
    <row r="526" ht="14.25" customHeight="1">
      <c r="A526" s="7"/>
      <c r="B526" s="7"/>
      <c r="C526" s="7"/>
      <c r="D526" s="207"/>
      <c r="E526" s="7"/>
      <c r="F526" s="7"/>
      <c r="G526" s="7"/>
      <c r="H526" s="7"/>
      <c r="I526" s="7"/>
      <c r="J526" s="7"/>
      <c r="K526" s="7"/>
      <c r="L526" s="7"/>
      <c r="M526" s="7"/>
      <c r="N526" s="7"/>
      <c r="O526" s="7"/>
      <c r="P526" s="7"/>
      <c r="Q526" s="7"/>
      <c r="R526" s="7"/>
      <c r="S526" s="7"/>
      <c r="T526" s="7"/>
      <c r="U526" s="7"/>
      <c r="V526" s="7"/>
      <c r="W526" s="7"/>
    </row>
    <row r="527" ht="14.25" customHeight="1">
      <c r="A527" s="7"/>
      <c r="B527" s="7"/>
      <c r="C527" s="7"/>
      <c r="D527" s="207"/>
      <c r="E527" s="7"/>
      <c r="F527" s="7"/>
      <c r="G527" s="7"/>
      <c r="H527" s="7"/>
      <c r="I527" s="7"/>
      <c r="J527" s="7"/>
      <c r="K527" s="7"/>
      <c r="L527" s="7"/>
      <c r="M527" s="7"/>
      <c r="N527" s="7"/>
      <c r="O527" s="7"/>
      <c r="P527" s="7"/>
      <c r="Q527" s="7"/>
      <c r="R527" s="7"/>
      <c r="S527" s="7"/>
      <c r="T527" s="7"/>
      <c r="U527" s="7"/>
      <c r="V527" s="7"/>
      <c r="W527" s="7"/>
    </row>
    <row r="528" ht="14.25" customHeight="1">
      <c r="A528" s="7"/>
      <c r="B528" s="7"/>
      <c r="C528" s="7"/>
      <c r="D528" s="207"/>
      <c r="E528" s="7"/>
      <c r="F528" s="7"/>
      <c r="G528" s="7"/>
      <c r="H528" s="7"/>
      <c r="I528" s="7"/>
      <c r="J528" s="7"/>
      <c r="K528" s="7"/>
      <c r="L528" s="7"/>
      <c r="M528" s="7"/>
      <c r="N528" s="7"/>
      <c r="O528" s="7"/>
      <c r="P528" s="7"/>
      <c r="Q528" s="7"/>
      <c r="R528" s="7"/>
      <c r="S528" s="7"/>
      <c r="T528" s="7"/>
      <c r="U528" s="7"/>
      <c r="V528" s="7"/>
      <c r="W528" s="7"/>
    </row>
    <row r="529" ht="14.25" customHeight="1">
      <c r="A529" s="7"/>
      <c r="B529" s="7"/>
      <c r="C529" s="7"/>
      <c r="D529" s="207"/>
      <c r="E529" s="7"/>
      <c r="F529" s="7"/>
      <c r="G529" s="7"/>
      <c r="H529" s="7"/>
      <c r="I529" s="7"/>
      <c r="J529" s="7"/>
      <c r="K529" s="7"/>
      <c r="L529" s="7"/>
      <c r="M529" s="7"/>
      <c r="N529" s="7"/>
      <c r="O529" s="7"/>
      <c r="P529" s="7"/>
      <c r="Q529" s="7"/>
      <c r="R529" s="7"/>
      <c r="S529" s="7"/>
      <c r="T529" s="7"/>
      <c r="U529" s="7"/>
      <c r="V529" s="7"/>
      <c r="W529" s="7"/>
    </row>
    <row r="530" ht="14.25" customHeight="1">
      <c r="A530" s="7"/>
      <c r="B530" s="7"/>
      <c r="C530" s="7"/>
      <c r="D530" s="207"/>
      <c r="E530" s="7"/>
      <c r="F530" s="7"/>
      <c r="G530" s="7"/>
      <c r="H530" s="7"/>
      <c r="I530" s="7"/>
      <c r="J530" s="7"/>
      <c r="K530" s="7"/>
      <c r="L530" s="7"/>
      <c r="M530" s="7"/>
      <c r="N530" s="7"/>
      <c r="O530" s="7"/>
      <c r="P530" s="7"/>
      <c r="Q530" s="7"/>
      <c r="R530" s="7"/>
      <c r="S530" s="7"/>
      <c r="T530" s="7"/>
      <c r="U530" s="7"/>
      <c r="V530" s="7"/>
      <c r="W530" s="7"/>
    </row>
    <row r="531" ht="14.25" customHeight="1">
      <c r="A531" s="7"/>
      <c r="B531" s="7"/>
      <c r="C531" s="7"/>
      <c r="D531" s="207"/>
      <c r="E531" s="7"/>
      <c r="F531" s="7"/>
      <c r="G531" s="7"/>
      <c r="H531" s="7"/>
      <c r="I531" s="7"/>
      <c r="J531" s="7"/>
      <c r="K531" s="7"/>
      <c r="L531" s="7"/>
      <c r="M531" s="7"/>
      <c r="N531" s="7"/>
      <c r="O531" s="7"/>
      <c r="P531" s="7"/>
      <c r="Q531" s="7"/>
      <c r="R531" s="7"/>
      <c r="S531" s="7"/>
      <c r="T531" s="7"/>
      <c r="U531" s="7"/>
      <c r="V531" s="7"/>
      <c r="W531" s="7"/>
    </row>
    <row r="532" ht="14.25" customHeight="1">
      <c r="A532" s="7"/>
      <c r="B532" s="7"/>
      <c r="C532" s="7"/>
      <c r="D532" s="207"/>
      <c r="E532" s="7"/>
      <c r="F532" s="7"/>
      <c r="G532" s="7"/>
      <c r="H532" s="7"/>
      <c r="I532" s="7"/>
      <c r="J532" s="7"/>
      <c r="K532" s="7"/>
      <c r="L532" s="7"/>
      <c r="M532" s="7"/>
      <c r="N532" s="7"/>
      <c r="O532" s="7"/>
      <c r="P532" s="7"/>
      <c r="Q532" s="7"/>
      <c r="R532" s="7"/>
      <c r="S532" s="7"/>
      <c r="T532" s="7"/>
      <c r="U532" s="7"/>
      <c r="V532" s="7"/>
      <c r="W532" s="7"/>
    </row>
    <row r="533" ht="14.25" customHeight="1">
      <c r="A533" s="7"/>
      <c r="B533" s="7"/>
      <c r="C533" s="7"/>
      <c r="D533" s="207"/>
      <c r="E533" s="7"/>
      <c r="F533" s="7"/>
      <c r="G533" s="7"/>
      <c r="H533" s="7"/>
      <c r="I533" s="7"/>
      <c r="J533" s="7"/>
      <c r="K533" s="7"/>
      <c r="L533" s="7"/>
      <c r="M533" s="7"/>
      <c r="N533" s="7"/>
      <c r="O533" s="7"/>
      <c r="P533" s="7"/>
      <c r="Q533" s="7"/>
      <c r="R533" s="7"/>
      <c r="S533" s="7"/>
      <c r="T533" s="7"/>
      <c r="U533" s="7"/>
      <c r="V533" s="7"/>
      <c r="W533" s="7"/>
    </row>
    <row r="534" ht="14.25" customHeight="1">
      <c r="A534" s="7"/>
      <c r="B534" s="7"/>
      <c r="C534" s="7"/>
      <c r="D534" s="207"/>
      <c r="E534" s="7"/>
      <c r="F534" s="7"/>
      <c r="G534" s="7"/>
      <c r="H534" s="7"/>
      <c r="I534" s="7"/>
      <c r="J534" s="7"/>
      <c r="K534" s="7"/>
      <c r="L534" s="7"/>
      <c r="M534" s="7"/>
      <c r="N534" s="7"/>
      <c r="O534" s="7"/>
      <c r="P534" s="7"/>
      <c r="Q534" s="7"/>
      <c r="R534" s="7"/>
      <c r="S534" s="7"/>
      <c r="T534" s="7"/>
      <c r="U534" s="7"/>
      <c r="V534" s="7"/>
      <c r="W534" s="7"/>
    </row>
    <row r="535" ht="14.25" customHeight="1">
      <c r="A535" s="7"/>
      <c r="B535" s="7"/>
      <c r="C535" s="7"/>
      <c r="D535" s="207"/>
      <c r="E535" s="7"/>
      <c r="F535" s="7"/>
      <c r="G535" s="7"/>
      <c r="H535" s="7"/>
      <c r="I535" s="7"/>
      <c r="J535" s="7"/>
      <c r="K535" s="7"/>
      <c r="L535" s="7"/>
      <c r="M535" s="7"/>
      <c r="N535" s="7"/>
      <c r="O535" s="7"/>
      <c r="P535" s="7"/>
      <c r="Q535" s="7"/>
      <c r="R535" s="7"/>
      <c r="S535" s="7"/>
      <c r="T535" s="7"/>
      <c r="U535" s="7"/>
      <c r="V535" s="7"/>
      <c r="W535" s="7"/>
    </row>
    <row r="536" ht="14.25" customHeight="1">
      <c r="A536" s="7"/>
      <c r="B536" s="7"/>
      <c r="C536" s="7"/>
      <c r="D536" s="207"/>
      <c r="E536" s="7"/>
      <c r="F536" s="7"/>
      <c r="G536" s="7"/>
      <c r="H536" s="7"/>
      <c r="I536" s="7"/>
      <c r="J536" s="7"/>
      <c r="K536" s="7"/>
      <c r="L536" s="7"/>
      <c r="M536" s="7"/>
      <c r="N536" s="7"/>
      <c r="O536" s="7"/>
      <c r="P536" s="7"/>
      <c r="Q536" s="7"/>
      <c r="R536" s="7"/>
      <c r="S536" s="7"/>
      <c r="T536" s="7"/>
      <c r="U536" s="7"/>
      <c r="V536" s="7"/>
      <c r="W536" s="7"/>
    </row>
    <row r="537" ht="14.25" customHeight="1">
      <c r="A537" s="7"/>
      <c r="B537" s="7"/>
      <c r="C537" s="7"/>
      <c r="D537" s="207"/>
      <c r="E537" s="7"/>
      <c r="F537" s="7"/>
      <c r="G537" s="7"/>
      <c r="H537" s="7"/>
      <c r="I537" s="7"/>
      <c r="J537" s="7"/>
      <c r="K537" s="7"/>
      <c r="L537" s="7"/>
      <c r="M537" s="7"/>
      <c r="N537" s="7"/>
      <c r="O537" s="7"/>
      <c r="P537" s="7"/>
      <c r="Q537" s="7"/>
      <c r="R537" s="7"/>
      <c r="S537" s="7"/>
      <c r="T537" s="7"/>
      <c r="U537" s="7"/>
      <c r="V537" s="7"/>
      <c r="W537" s="7"/>
    </row>
    <row r="538" ht="14.25" customHeight="1">
      <c r="A538" s="7"/>
      <c r="B538" s="7"/>
      <c r="C538" s="7"/>
      <c r="D538" s="207"/>
      <c r="E538" s="7"/>
      <c r="F538" s="7"/>
      <c r="G538" s="7"/>
      <c r="H538" s="7"/>
      <c r="I538" s="7"/>
      <c r="J538" s="7"/>
      <c r="K538" s="7"/>
      <c r="L538" s="7"/>
      <c r="M538" s="7"/>
      <c r="N538" s="7"/>
      <c r="O538" s="7"/>
      <c r="P538" s="7"/>
      <c r="Q538" s="7"/>
      <c r="R538" s="7"/>
      <c r="S538" s="7"/>
      <c r="T538" s="7"/>
      <c r="U538" s="7"/>
      <c r="V538" s="7"/>
      <c r="W538" s="7"/>
    </row>
    <row r="539" ht="14.25" customHeight="1">
      <c r="A539" s="7"/>
      <c r="B539" s="7"/>
      <c r="C539" s="7"/>
      <c r="D539" s="207"/>
      <c r="E539" s="7"/>
      <c r="F539" s="7"/>
      <c r="G539" s="7"/>
      <c r="H539" s="7"/>
      <c r="I539" s="7"/>
      <c r="J539" s="7"/>
      <c r="K539" s="7"/>
      <c r="L539" s="7"/>
      <c r="M539" s="7"/>
      <c r="N539" s="7"/>
      <c r="O539" s="7"/>
      <c r="P539" s="7"/>
      <c r="Q539" s="7"/>
      <c r="R539" s="7"/>
      <c r="S539" s="7"/>
      <c r="T539" s="7"/>
      <c r="U539" s="7"/>
      <c r="V539" s="7"/>
      <c r="W539" s="7"/>
    </row>
    <row r="540" ht="14.25" customHeight="1">
      <c r="A540" s="7"/>
      <c r="B540" s="7"/>
      <c r="C540" s="7"/>
      <c r="D540" s="207"/>
      <c r="E540" s="7"/>
      <c r="F540" s="7"/>
      <c r="G540" s="7"/>
      <c r="H540" s="7"/>
      <c r="I540" s="7"/>
      <c r="J540" s="7"/>
      <c r="K540" s="7"/>
      <c r="L540" s="7"/>
      <c r="M540" s="7"/>
      <c r="N540" s="7"/>
      <c r="O540" s="7"/>
      <c r="P540" s="7"/>
      <c r="Q540" s="7"/>
      <c r="R540" s="7"/>
      <c r="S540" s="7"/>
      <c r="T540" s="7"/>
      <c r="U540" s="7"/>
      <c r="V540" s="7"/>
      <c r="W540" s="7"/>
    </row>
    <row r="541" ht="14.25" customHeight="1">
      <c r="A541" s="7"/>
      <c r="B541" s="7"/>
      <c r="C541" s="7"/>
      <c r="D541" s="207"/>
      <c r="E541" s="7"/>
      <c r="F541" s="7"/>
      <c r="G541" s="7"/>
      <c r="H541" s="7"/>
      <c r="I541" s="7"/>
      <c r="J541" s="7"/>
      <c r="K541" s="7"/>
      <c r="L541" s="7"/>
      <c r="M541" s="7"/>
      <c r="N541" s="7"/>
      <c r="O541" s="7"/>
      <c r="P541" s="7"/>
      <c r="Q541" s="7"/>
      <c r="R541" s="7"/>
      <c r="S541" s="7"/>
      <c r="T541" s="7"/>
      <c r="U541" s="7"/>
      <c r="V541" s="7"/>
      <c r="W541" s="7"/>
    </row>
    <row r="542" ht="14.25" customHeight="1">
      <c r="A542" s="7"/>
      <c r="B542" s="7"/>
      <c r="C542" s="7"/>
      <c r="D542" s="207"/>
      <c r="E542" s="7"/>
      <c r="F542" s="7"/>
      <c r="G542" s="7"/>
      <c r="H542" s="7"/>
      <c r="I542" s="7"/>
      <c r="J542" s="7"/>
      <c r="K542" s="7"/>
      <c r="L542" s="7"/>
      <c r="M542" s="7"/>
      <c r="N542" s="7"/>
      <c r="O542" s="7"/>
      <c r="P542" s="7"/>
      <c r="Q542" s="7"/>
      <c r="R542" s="7"/>
      <c r="S542" s="7"/>
      <c r="T542" s="7"/>
      <c r="U542" s="7"/>
      <c r="V542" s="7"/>
      <c r="W542" s="7"/>
    </row>
    <row r="543" ht="14.25" customHeight="1">
      <c r="A543" s="7"/>
      <c r="B543" s="7"/>
      <c r="C543" s="7"/>
      <c r="D543" s="207"/>
      <c r="E543" s="7"/>
      <c r="F543" s="7"/>
      <c r="G543" s="7"/>
      <c r="H543" s="7"/>
      <c r="I543" s="7"/>
      <c r="J543" s="7"/>
      <c r="K543" s="7"/>
      <c r="L543" s="7"/>
      <c r="M543" s="7"/>
      <c r="N543" s="7"/>
      <c r="O543" s="7"/>
      <c r="P543" s="7"/>
      <c r="Q543" s="7"/>
      <c r="R543" s="7"/>
      <c r="S543" s="7"/>
      <c r="T543" s="7"/>
      <c r="U543" s="7"/>
      <c r="V543" s="7"/>
      <c r="W543" s="7"/>
    </row>
    <row r="544" ht="14.25" customHeight="1">
      <c r="A544" s="7"/>
      <c r="B544" s="7"/>
      <c r="C544" s="7"/>
      <c r="D544" s="207"/>
      <c r="E544" s="7"/>
      <c r="F544" s="7"/>
      <c r="G544" s="7"/>
      <c r="H544" s="7"/>
      <c r="I544" s="7"/>
      <c r="J544" s="7"/>
      <c r="K544" s="7"/>
      <c r="L544" s="7"/>
      <c r="M544" s="7"/>
      <c r="N544" s="7"/>
      <c r="O544" s="7"/>
      <c r="P544" s="7"/>
      <c r="Q544" s="7"/>
      <c r="R544" s="7"/>
      <c r="S544" s="7"/>
      <c r="T544" s="7"/>
      <c r="U544" s="7"/>
      <c r="V544" s="7"/>
      <c r="W544" s="7"/>
    </row>
    <row r="545" ht="14.25" customHeight="1">
      <c r="A545" s="7"/>
      <c r="B545" s="7"/>
      <c r="C545" s="7"/>
      <c r="D545" s="207"/>
      <c r="E545" s="7"/>
      <c r="F545" s="7"/>
      <c r="G545" s="7"/>
      <c r="H545" s="7"/>
      <c r="I545" s="7"/>
      <c r="J545" s="7"/>
      <c r="K545" s="7"/>
      <c r="L545" s="7"/>
      <c r="M545" s="7"/>
      <c r="N545" s="7"/>
      <c r="O545" s="7"/>
      <c r="P545" s="7"/>
      <c r="Q545" s="7"/>
      <c r="R545" s="7"/>
      <c r="S545" s="7"/>
      <c r="T545" s="7"/>
      <c r="U545" s="7"/>
      <c r="V545" s="7"/>
      <c r="W545" s="7"/>
    </row>
    <row r="546" ht="14.25" customHeight="1">
      <c r="A546" s="7"/>
      <c r="B546" s="7"/>
      <c r="C546" s="7"/>
      <c r="D546" s="207"/>
      <c r="E546" s="7"/>
      <c r="F546" s="7"/>
      <c r="G546" s="7"/>
      <c r="H546" s="7"/>
      <c r="I546" s="7"/>
      <c r="J546" s="7"/>
      <c r="K546" s="7"/>
      <c r="L546" s="7"/>
      <c r="M546" s="7"/>
      <c r="N546" s="7"/>
      <c r="O546" s="7"/>
      <c r="P546" s="7"/>
      <c r="Q546" s="7"/>
      <c r="R546" s="7"/>
      <c r="S546" s="7"/>
      <c r="T546" s="7"/>
      <c r="U546" s="7"/>
      <c r="V546" s="7"/>
      <c r="W546" s="7"/>
    </row>
    <row r="547" ht="14.25" customHeight="1">
      <c r="A547" s="7"/>
      <c r="B547" s="7"/>
      <c r="C547" s="7"/>
      <c r="D547" s="207"/>
      <c r="E547" s="7"/>
      <c r="F547" s="7"/>
      <c r="G547" s="7"/>
      <c r="H547" s="7"/>
      <c r="I547" s="7"/>
      <c r="J547" s="7"/>
      <c r="K547" s="7"/>
      <c r="L547" s="7"/>
      <c r="M547" s="7"/>
      <c r="N547" s="7"/>
      <c r="O547" s="7"/>
      <c r="P547" s="7"/>
      <c r="Q547" s="7"/>
      <c r="R547" s="7"/>
      <c r="S547" s="7"/>
      <c r="T547" s="7"/>
      <c r="U547" s="7"/>
      <c r="V547" s="7"/>
      <c r="W547" s="7"/>
    </row>
    <row r="548" ht="14.25" customHeight="1">
      <c r="A548" s="7"/>
      <c r="B548" s="7"/>
      <c r="C548" s="7"/>
      <c r="D548" s="207"/>
      <c r="E548" s="7"/>
      <c r="F548" s="7"/>
      <c r="G548" s="7"/>
      <c r="H548" s="7"/>
      <c r="I548" s="7"/>
      <c r="J548" s="7"/>
      <c r="K548" s="7"/>
      <c r="L548" s="7"/>
      <c r="M548" s="7"/>
      <c r="N548" s="7"/>
      <c r="O548" s="7"/>
      <c r="P548" s="7"/>
      <c r="Q548" s="7"/>
      <c r="R548" s="7"/>
      <c r="S548" s="7"/>
      <c r="T548" s="7"/>
      <c r="U548" s="7"/>
      <c r="V548" s="7"/>
      <c r="W548" s="7"/>
    </row>
    <row r="549" ht="14.25" customHeight="1">
      <c r="A549" s="7"/>
      <c r="B549" s="7"/>
      <c r="C549" s="7"/>
      <c r="D549" s="207"/>
      <c r="E549" s="7"/>
      <c r="F549" s="7"/>
      <c r="G549" s="7"/>
      <c r="H549" s="7"/>
      <c r="I549" s="7"/>
      <c r="J549" s="7"/>
      <c r="K549" s="7"/>
      <c r="L549" s="7"/>
      <c r="M549" s="7"/>
      <c r="N549" s="7"/>
      <c r="O549" s="7"/>
      <c r="P549" s="7"/>
      <c r="Q549" s="7"/>
      <c r="R549" s="7"/>
      <c r="S549" s="7"/>
      <c r="T549" s="7"/>
      <c r="U549" s="7"/>
      <c r="V549" s="7"/>
      <c r="W549" s="7"/>
    </row>
    <row r="550" ht="14.25" customHeight="1">
      <c r="A550" s="7"/>
      <c r="B550" s="7"/>
      <c r="C550" s="7"/>
      <c r="D550" s="207"/>
      <c r="E550" s="7"/>
      <c r="F550" s="7"/>
      <c r="G550" s="7"/>
      <c r="H550" s="7"/>
      <c r="I550" s="7"/>
      <c r="J550" s="7"/>
      <c r="K550" s="7"/>
      <c r="L550" s="7"/>
      <c r="M550" s="7"/>
      <c r="N550" s="7"/>
      <c r="O550" s="7"/>
      <c r="P550" s="7"/>
      <c r="Q550" s="7"/>
      <c r="R550" s="7"/>
      <c r="S550" s="7"/>
      <c r="T550" s="7"/>
      <c r="U550" s="7"/>
      <c r="V550" s="7"/>
      <c r="W550" s="7"/>
    </row>
    <row r="551" ht="14.25" customHeight="1">
      <c r="A551" s="7"/>
      <c r="B551" s="7"/>
      <c r="C551" s="7"/>
      <c r="D551" s="207"/>
      <c r="E551" s="7"/>
      <c r="F551" s="7"/>
      <c r="G551" s="7"/>
      <c r="H551" s="7"/>
      <c r="I551" s="7"/>
      <c r="J551" s="7"/>
      <c r="K551" s="7"/>
      <c r="L551" s="7"/>
      <c r="M551" s="7"/>
      <c r="N551" s="7"/>
      <c r="O551" s="7"/>
      <c r="P551" s="7"/>
      <c r="Q551" s="7"/>
      <c r="R551" s="7"/>
      <c r="S551" s="7"/>
      <c r="T551" s="7"/>
      <c r="U551" s="7"/>
      <c r="V551" s="7"/>
      <c r="W551" s="7"/>
    </row>
    <row r="552" ht="14.25" customHeight="1">
      <c r="A552" s="7"/>
      <c r="B552" s="7"/>
      <c r="C552" s="7"/>
      <c r="D552" s="207"/>
      <c r="E552" s="7"/>
      <c r="F552" s="7"/>
      <c r="G552" s="7"/>
      <c r="H552" s="7"/>
      <c r="I552" s="7"/>
      <c r="J552" s="7"/>
      <c r="K552" s="7"/>
      <c r="L552" s="7"/>
      <c r="M552" s="7"/>
      <c r="N552" s="7"/>
      <c r="O552" s="7"/>
      <c r="P552" s="7"/>
      <c r="Q552" s="7"/>
      <c r="R552" s="7"/>
      <c r="S552" s="7"/>
      <c r="T552" s="7"/>
      <c r="U552" s="7"/>
      <c r="V552" s="7"/>
      <c r="W552" s="7"/>
    </row>
    <row r="553" ht="14.25" customHeight="1">
      <c r="A553" s="7"/>
      <c r="B553" s="7"/>
      <c r="C553" s="7"/>
      <c r="D553" s="207"/>
      <c r="E553" s="7"/>
      <c r="F553" s="7"/>
      <c r="G553" s="7"/>
      <c r="H553" s="7"/>
      <c r="I553" s="7"/>
      <c r="J553" s="7"/>
      <c r="K553" s="7"/>
      <c r="L553" s="7"/>
      <c r="M553" s="7"/>
      <c r="N553" s="7"/>
      <c r="O553" s="7"/>
      <c r="P553" s="7"/>
      <c r="Q553" s="7"/>
      <c r="R553" s="7"/>
      <c r="S553" s="7"/>
      <c r="T553" s="7"/>
      <c r="U553" s="7"/>
      <c r="V553" s="7"/>
      <c r="W553" s="7"/>
    </row>
    <row r="554" ht="14.25" customHeight="1">
      <c r="A554" s="7"/>
      <c r="B554" s="7"/>
      <c r="C554" s="7"/>
      <c r="D554" s="207"/>
      <c r="E554" s="7"/>
      <c r="F554" s="7"/>
      <c r="G554" s="7"/>
      <c r="H554" s="7"/>
      <c r="I554" s="7"/>
      <c r="J554" s="7"/>
      <c r="K554" s="7"/>
      <c r="L554" s="7"/>
      <c r="M554" s="7"/>
      <c r="N554" s="7"/>
      <c r="O554" s="7"/>
      <c r="P554" s="7"/>
      <c r="Q554" s="7"/>
      <c r="R554" s="7"/>
      <c r="S554" s="7"/>
      <c r="T554" s="7"/>
      <c r="U554" s="7"/>
      <c r="V554" s="7"/>
      <c r="W554" s="7"/>
    </row>
    <row r="555" ht="14.25" customHeight="1">
      <c r="A555" s="7"/>
      <c r="B555" s="7"/>
      <c r="C555" s="7"/>
      <c r="D555" s="207"/>
      <c r="E555" s="7"/>
      <c r="F555" s="7"/>
      <c r="G555" s="7"/>
      <c r="H555" s="7"/>
      <c r="I555" s="7"/>
      <c r="J555" s="7"/>
      <c r="K555" s="7"/>
      <c r="L555" s="7"/>
      <c r="M555" s="7"/>
      <c r="N555" s="7"/>
      <c r="O555" s="7"/>
      <c r="P555" s="7"/>
      <c r="Q555" s="7"/>
      <c r="R555" s="7"/>
      <c r="S555" s="7"/>
      <c r="T555" s="7"/>
      <c r="U555" s="7"/>
      <c r="V555" s="7"/>
      <c r="W555" s="7"/>
    </row>
    <row r="556" ht="14.25" customHeight="1">
      <c r="A556" s="7"/>
      <c r="B556" s="7"/>
      <c r="C556" s="7"/>
      <c r="D556" s="207"/>
      <c r="E556" s="7"/>
      <c r="F556" s="7"/>
      <c r="G556" s="7"/>
      <c r="H556" s="7"/>
      <c r="I556" s="7"/>
      <c r="J556" s="7"/>
      <c r="K556" s="7"/>
      <c r="L556" s="7"/>
      <c r="M556" s="7"/>
      <c r="N556" s="7"/>
      <c r="O556" s="7"/>
      <c r="P556" s="7"/>
      <c r="Q556" s="7"/>
      <c r="R556" s="7"/>
      <c r="S556" s="7"/>
      <c r="T556" s="7"/>
      <c r="U556" s="7"/>
      <c r="V556" s="7"/>
      <c r="W556" s="7"/>
    </row>
    <row r="557" ht="14.25" customHeight="1">
      <c r="A557" s="7"/>
      <c r="B557" s="7"/>
      <c r="C557" s="7"/>
      <c r="D557" s="207"/>
      <c r="E557" s="7"/>
      <c r="F557" s="7"/>
      <c r="G557" s="7"/>
      <c r="H557" s="7"/>
      <c r="I557" s="7"/>
      <c r="J557" s="7"/>
      <c r="K557" s="7"/>
      <c r="L557" s="7"/>
      <c r="M557" s="7"/>
      <c r="N557" s="7"/>
      <c r="O557" s="7"/>
      <c r="P557" s="7"/>
      <c r="Q557" s="7"/>
      <c r="R557" s="7"/>
      <c r="S557" s="7"/>
      <c r="T557" s="7"/>
      <c r="U557" s="7"/>
      <c r="V557" s="7"/>
      <c r="W557" s="7"/>
    </row>
    <row r="558" ht="14.25" customHeight="1">
      <c r="A558" s="7"/>
      <c r="B558" s="7"/>
      <c r="C558" s="7"/>
      <c r="D558" s="207"/>
      <c r="E558" s="7"/>
      <c r="F558" s="7"/>
      <c r="G558" s="7"/>
      <c r="H558" s="7"/>
      <c r="I558" s="7"/>
      <c r="J558" s="7"/>
      <c r="K558" s="7"/>
      <c r="L558" s="7"/>
      <c r="M558" s="7"/>
      <c r="N558" s="7"/>
      <c r="O558" s="7"/>
      <c r="P558" s="7"/>
      <c r="Q558" s="7"/>
      <c r="R558" s="7"/>
      <c r="S558" s="7"/>
      <c r="T558" s="7"/>
      <c r="U558" s="7"/>
      <c r="V558" s="7"/>
      <c r="W558" s="7"/>
    </row>
    <row r="559" ht="14.25" customHeight="1">
      <c r="A559" s="7"/>
      <c r="B559" s="7"/>
      <c r="C559" s="7"/>
      <c r="D559" s="207"/>
      <c r="E559" s="7"/>
      <c r="F559" s="7"/>
      <c r="G559" s="7"/>
      <c r="H559" s="7"/>
      <c r="I559" s="7"/>
      <c r="J559" s="7"/>
      <c r="K559" s="7"/>
      <c r="L559" s="7"/>
      <c r="M559" s="7"/>
      <c r="N559" s="7"/>
      <c r="O559" s="7"/>
      <c r="P559" s="7"/>
      <c r="Q559" s="7"/>
      <c r="R559" s="7"/>
      <c r="S559" s="7"/>
      <c r="T559" s="7"/>
      <c r="U559" s="7"/>
      <c r="V559" s="7"/>
      <c r="W559" s="7"/>
    </row>
    <row r="560" ht="14.25" customHeight="1">
      <c r="A560" s="7"/>
      <c r="B560" s="7"/>
      <c r="C560" s="7"/>
      <c r="D560" s="207"/>
      <c r="E560" s="7"/>
      <c r="F560" s="7"/>
      <c r="G560" s="7"/>
      <c r="H560" s="7"/>
      <c r="I560" s="7"/>
      <c r="J560" s="7"/>
      <c r="K560" s="7"/>
      <c r="L560" s="7"/>
      <c r="M560" s="7"/>
      <c r="N560" s="7"/>
      <c r="O560" s="7"/>
      <c r="P560" s="7"/>
      <c r="Q560" s="7"/>
      <c r="R560" s="7"/>
      <c r="S560" s="7"/>
      <c r="T560" s="7"/>
      <c r="U560" s="7"/>
      <c r="V560" s="7"/>
      <c r="W560" s="7"/>
    </row>
    <row r="561" ht="14.25" customHeight="1">
      <c r="A561" s="7"/>
      <c r="B561" s="7"/>
      <c r="C561" s="7"/>
      <c r="D561" s="207"/>
      <c r="E561" s="7"/>
      <c r="F561" s="7"/>
      <c r="G561" s="7"/>
      <c r="H561" s="7"/>
      <c r="I561" s="7"/>
      <c r="J561" s="7"/>
      <c r="K561" s="7"/>
      <c r="L561" s="7"/>
      <c r="M561" s="7"/>
      <c r="N561" s="7"/>
      <c r="O561" s="7"/>
      <c r="P561" s="7"/>
      <c r="Q561" s="7"/>
      <c r="R561" s="7"/>
      <c r="S561" s="7"/>
      <c r="T561" s="7"/>
      <c r="U561" s="7"/>
      <c r="V561" s="7"/>
      <c r="W561" s="7"/>
    </row>
    <row r="562" ht="14.25" customHeight="1">
      <c r="A562" s="7"/>
      <c r="B562" s="7"/>
      <c r="C562" s="7"/>
      <c r="D562" s="207"/>
      <c r="E562" s="7"/>
      <c r="F562" s="7"/>
      <c r="G562" s="7"/>
      <c r="H562" s="7"/>
      <c r="I562" s="7"/>
      <c r="J562" s="7"/>
      <c r="K562" s="7"/>
      <c r="L562" s="7"/>
      <c r="M562" s="7"/>
      <c r="N562" s="7"/>
      <c r="O562" s="7"/>
      <c r="P562" s="7"/>
      <c r="Q562" s="7"/>
      <c r="R562" s="7"/>
      <c r="S562" s="7"/>
      <c r="T562" s="7"/>
      <c r="U562" s="7"/>
      <c r="V562" s="7"/>
      <c r="W562" s="7"/>
    </row>
    <row r="563" ht="14.25" customHeight="1">
      <c r="A563" s="7"/>
      <c r="B563" s="7"/>
      <c r="C563" s="7"/>
      <c r="D563" s="207"/>
      <c r="E563" s="7"/>
      <c r="F563" s="7"/>
      <c r="G563" s="7"/>
      <c r="H563" s="7"/>
      <c r="I563" s="7"/>
      <c r="J563" s="7"/>
      <c r="K563" s="7"/>
      <c r="L563" s="7"/>
      <c r="M563" s="7"/>
      <c r="N563" s="7"/>
      <c r="O563" s="7"/>
      <c r="P563" s="7"/>
      <c r="Q563" s="7"/>
      <c r="R563" s="7"/>
      <c r="S563" s="7"/>
      <c r="T563" s="7"/>
      <c r="U563" s="7"/>
      <c r="V563" s="7"/>
      <c r="W563" s="7"/>
    </row>
    <row r="564" ht="14.25" customHeight="1">
      <c r="A564" s="7"/>
      <c r="B564" s="7"/>
      <c r="C564" s="7"/>
      <c r="D564" s="207"/>
      <c r="E564" s="7"/>
      <c r="F564" s="7"/>
      <c r="G564" s="7"/>
      <c r="H564" s="7"/>
      <c r="I564" s="7"/>
      <c r="J564" s="7"/>
      <c r="K564" s="7"/>
      <c r="L564" s="7"/>
      <c r="M564" s="7"/>
      <c r="N564" s="7"/>
      <c r="O564" s="7"/>
      <c r="P564" s="7"/>
      <c r="Q564" s="7"/>
      <c r="R564" s="7"/>
      <c r="S564" s="7"/>
      <c r="T564" s="7"/>
      <c r="U564" s="7"/>
      <c r="V564" s="7"/>
      <c r="W564" s="7"/>
    </row>
    <row r="565" ht="14.25" customHeight="1">
      <c r="A565" s="7"/>
      <c r="B565" s="7"/>
      <c r="C565" s="7"/>
      <c r="D565" s="207"/>
      <c r="E565" s="7"/>
      <c r="F565" s="7"/>
      <c r="G565" s="7"/>
      <c r="H565" s="7"/>
      <c r="I565" s="7"/>
      <c r="J565" s="7"/>
      <c r="K565" s="7"/>
      <c r="L565" s="7"/>
      <c r="M565" s="7"/>
      <c r="N565" s="7"/>
      <c r="O565" s="7"/>
      <c r="P565" s="7"/>
      <c r="Q565" s="7"/>
      <c r="R565" s="7"/>
      <c r="S565" s="7"/>
      <c r="T565" s="7"/>
      <c r="U565" s="7"/>
      <c r="V565" s="7"/>
      <c r="W565" s="7"/>
    </row>
    <row r="566" ht="14.25" customHeight="1">
      <c r="A566" s="7"/>
      <c r="B566" s="7"/>
      <c r="C566" s="7"/>
      <c r="D566" s="207"/>
      <c r="E566" s="7"/>
      <c r="F566" s="7"/>
      <c r="G566" s="7"/>
      <c r="H566" s="7"/>
      <c r="I566" s="7"/>
      <c r="J566" s="7"/>
      <c r="K566" s="7"/>
      <c r="L566" s="7"/>
      <c r="M566" s="7"/>
      <c r="N566" s="7"/>
      <c r="O566" s="7"/>
      <c r="P566" s="7"/>
      <c r="Q566" s="7"/>
      <c r="R566" s="7"/>
      <c r="S566" s="7"/>
      <c r="T566" s="7"/>
      <c r="U566" s="7"/>
      <c r="V566" s="7"/>
      <c r="W566" s="7"/>
    </row>
    <row r="567" ht="14.25" customHeight="1">
      <c r="A567" s="7"/>
      <c r="B567" s="7"/>
      <c r="C567" s="7"/>
      <c r="D567" s="207"/>
      <c r="E567" s="7"/>
      <c r="F567" s="7"/>
      <c r="G567" s="7"/>
      <c r="H567" s="7"/>
      <c r="I567" s="7"/>
      <c r="J567" s="7"/>
      <c r="K567" s="7"/>
      <c r="L567" s="7"/>
      <c r="M567" s="7"/>
      <c r="N567" s="7"/>
      <c r="O567" s="7"/>
      <c r="P567" s="7"/>
      <c r="Q567" s="7"/>
      <c r="R567" s="7"/>
      <c r="S567" s="7"/>
      <c r="T567" s="7"/>
      <c r="U567" s="7"/>
      <c r="V567" s="7"/>
      <c r="W567" s="7"/>
    </row>
    <row r="568" ht="14.25" customHeight="1">
      <c r="A568" s="7"/>
      <c r="B568" s="7"/>
      <c r="C568" s="7"/>
      <c r="D568" s="207"/>
      <c r="E568" s="7"/>
      <c r="F568" s="7"/>
      <c r="G568" s="7"/>
      <c r="H568" s="7"/>
      <c r="I568" s="7"/>
      <c r="J568" s="7"/>
      <c r="K568" s="7"/>
      <c r="L568" s="7"/>
      <c r="M568" s="7"/>
      <c r="N568" s="7"/>
      <c r="O568" s="7"/>
      <c r="P568" s="7"/>
      <c r="Q568" s="7"/>
      <c r="R568" s="7"/>
      <c r="S568" s="7"/>
      <c r="T568" s="7"/>
      <c r="U568" s="7"/>
      <c r="V568" s="7"/>
      <c r="W568" s="7"/>
    </row>
    <row r="569" ht="14.25" customHeight="1">
      <c r="A569" s="7"/>
      <c r="B569" s="7"/>
      <c r="C569" s="7"/>
      <c r="D569" s="207"/>
      <c r="E569" s="7"/>
      <c r="F569" s="7"/>
      <c r="G569" s="7"/>
      <c r="H569" s="7"/>
      <c r="I569" s="7"/>
      <c r="J569" s="7"/>
      <c r="K569" s="7"/>
      <c r="L569" s="7"/>
      <c r="M569" s="7"/>
      <c r="N569" s="7"/>
      <c r="O569" s="7"/>
      <c r="P569" s="7"/>
      <c r="Q569" s="7"/>
      <c r="R569" s="7"/>
      <c r="S569" s="7"/>
      <c r="T569" s="7"/>
      <c r="U569" s="7"/>
      <c r="V569" s="7"/>
      <c r="W569" s="7"/>
    </row>
    <row r="570" ht="14.25" customHeight="1">
      <c r="A570" s="7"/>
      <c r="B570" s="7"/>
      <c r="C570" s="7"/>
      <c r="D570" s="207"/>
      <c r="E570" s="7"/>
      <c r="F570" s="7"/>
      <c r="G570" s="7"/>
      <c r="H570" s="7"/>
      <c r="I570" s="7"/>
      <c r="J570" s="7"/>
      <c r="K570" s="7"/>
      <c r="L570" s="7"/>
      <c r="M570" s="7"/>
      <c r="N570" s="7"/>
      <c r="O570" s="7"/>
      <c r="P570" s="7"/>
      <c r="Q570" s="7"/>
      <c r="R570" s="7"/>
      <c r="S570" s="7"/>
      <c r="T570" s="7"/>
      <c r="U570" s="7"/>
      <c r="V570" s="7"/>
      <c r="W570" s="7"/>
    </row>
    <row r="571" ht="14.25" customHeight="1">
      <c r="A571" s="7"/>
      <c r="B571" s="7"/>
      <c r="C571" s="7"/>
      <c r="D571" s="207"/>
      <c r="E571" s="7"/>
      <c r="F571" s="7"/>
      <c r="G571" s="7"/>
      <c r="H571" s="7"/>
      <c r="I571" s="7"/>
      <c r="J571" s="7"/>
      <c r="K571" s="7"/>
      <c r="L571" s="7"/>
      <c r="M571" s="7"/>
      <c r="N571" s="7"/>
      <c r="O571" s="7"/>
      <c r="P571" s="7"/>
      <c r="Q571" s="7"/>
      <c r="R571" s="7"/>
      <c r="S571" s="7"/>
      <c r="T571" s="7"/>
      <c r="U571" s="7"/>
      <c r="V571" s="7"/>
      <c r="W571" s="7"/>
    </row>
    <row r="572" ht="14.25" customHeight="1">
      <c r="A572" s="7"/>
      <c r="B572" s="7"/>
      <c r="C572" s="7"/>
      <c r="D572" s="207"/>
      <c r="E572" s="7"/>
      <c r="F572" s="7"/>
      <c r="G572" s="7"/>
      <c r="H572" s="7"/>
      <c r="I572" s="7"/>
      <c r="J572" s="7"/>
      <c r="K572" s="7"/>
      <c r="L572" s="7"/>
      <c r="M572" s="7"/>
      <c r="N572" s="7"/>
      <c r="O572" s="7"/>
      <c r="P572" s="7"/>
      <c r="Q572" s="7"/>
      <c r="R572" s="7"/>
      <c r="S572" s="7"/>
      <c r="T572" s="7"/>
      <c r="U572" s="7"/>
      <c r="V572" s="7"/>
      <c r="W572" s="7"/>
    </row>
    <row r="573" ht="14.25" customHeight="1">
      <c r="A573" s="7"/>
      <c r="B573" s="7"/>
      <c r="C573" s="7"/>
      <c r="D573" s="207"/>
      <c r="E573" s="7"/>
      <c r="F573" s="7"/>
      <c r="G573" s="7"/>
      <c r="H573" s="7"/>
      <c r="I573" s="7"/>
      <c r="J573" s="7"/>
      <c r="K573" s="7"/>
      <c r="L573" s="7"/>
      <c r="M573" s="7"/>
      <c r="N573" s="7"/>
      <c r="O573" s="7"/>
      <c r="P573" s="7"/>
      <c r="Q573" s="7"/>
      <c r="R573" s="7"/>
      <c r="S573" s="7"/>
      <c r="T573" s="7"/>
      <c r="U573" s="7"/>
      <c r="V573" s="7"/>
      <c r="W573" s="7"/>
    </row>
    <row r="574" ht="14.25" customHeight="1">
      <c r="A574" s="7"/>
      <c r="B574" s="7"/>
      <c r="C574" s="7"/>
      <c r="D574" s="207"/>
      <c r="E574" s="7"/>
      <c r="F574" s="7"/>
      <c r="G574" s="7"/>
      <c r="H574" s="7"/>
      <c r="I574" s="7"/>
      <c r="J574" s="7"/>
      <c r="K574" s="7"/>
      <c r="L574" s="7"/>
      <c r="M574" s="7"/>
      <c r="N574" s="7"/>
      <c r="O574" s="7"/>
      <c r="P574" s="7"/>
      <c r="Q574" s="7"/>
      <c r="R574" s="7"/>
      <c r="S574" s="7"/>
      <c r="T574" s="7"/>
      <c r="U574" s="7"/>
      <c r="V574" s="7"/>
      <c r="W574" s="7"/>
    </row>
    <row r="575" ht="14.25" customHeight="1">
      <c r="A575" s="7"/>
      <c r="B575" s="7"/>
      <c r="C575" s="7"/>
      <c r="D575" s="207"/>
      <c r="E575" s="7"/>
      <c r="F575" s="7"/>
      <c r="G575" s="7"/>
      <c r="H575" s="7"/>
      <c r="I575" s="7"/>
      <c r="J575" s="7"/>
      <c r="K575" s="7"/>
      <c r="L575" s="7"/>
      <c r="M575" s="7"/>
      <c r="N575" s="7"/>
      <c r="O575" s="7"/>
      <c r="P575" s="7"/>
      <c r="Q575" s="7"/>
      <c r="R575" s="7"/>
      <c r="S575" s="7"/>
      <c r="T575" s="7"/>
      <c r="U575" s="7"/>
      <c r="V575" s="7"/>
      <c r="W575" s="7"/>
    </row>
    <row r="576" ht="14.25" customHeight="1">
      <c r="A576" s="7"/>
      <c r="B576" s="7"/>
      <c r="C576" s="7"/>
      <c r="D576" s="207"/>
      <c r="E576" s="7"/>
      <c r="F576" s="7"/>
      <c r="G576" s="7"/>
      <c r="H576" s="7"/>
      <c r="I576" s="7"/>
      <c r="J576" s="7"/>
      <c r="K576" s="7"/>
      <c r="L576" s="7"/>
      <c r="M576" s="7"/>
      <c r="N576" s="7"/>
      <c r="O576" s="7"/>
      <c r="P576" s="7"/>
      <c r="Q576" s="7"/>
      <c r="R576" s="7"/>
      <c r="S576" s="7"/>
      <c r="T576" s="7"/>
      <c r="U576" s="7"/>
      <c r="V576" s="7"/>
      <c r="W576" s="7"/>
    </row>
    <row r="577" ht="14.25" customHeight="1">
      <c r="A577" s="7"/>
      <c r="B577" s="7"/>
      <c r="C577" s="7"/>
      <c r="D577" s="207"/>
      <c r="E577" s="7"/>
      <c r="F577" s="7"/>
      <c r="G577" s="7"/>
      <c r="H577" s="7"/>
      <c r="I577" s="7"/>
      <c r="J577" s="7"/>
      <c r="K577" s="7"/>
      <c r="L577" s="7"/>
      <c r="M577" s="7"/>
      <c r="N577" s="7"/>
      <c r="O577" s="7"/>
      <c r="P577" s="7"/>
      <c r="Q577" s="7"/>
      <c r="R577" s="7"/>
      <c r="S577" s="7"/>
      <c r="T577" s="7"/>
      <c r="U577" s="7"/>
      <c r="V577" s="7"/>
      <c r="W577" s="7"/>
    </row>
    <row r="578" ht="14.25" customHeight="1">
      <c r="A578" s="7"/>
      <c r="B578" s="7"/>
      <c r="C578" s="7"/>
      <c r="D578" s="207"/>
      <c r="E578" s="7"/>
      <c r="F578" s="7"/>
      <c r="G578" s="7"/>
      <c r="H578" s="7"/>
      <c r="I578" s="7"/>
      <c r="J578" s="7"/>
      <c r="K578" s="7"/>
      <c r="L578" s="7"/>
      <c r="M578" s="7"/>
      <c r="N578" s="7"/>
      <c r="O578" s="7"/>
      <c r="P578" s="7"/>
      <c r="Q578" s="7"/>
      <c r="R578" s="7"/>
      <c r="S578" s="7"/>
      <c r="T578" s="7"/>
      <c r="U578" s="7"/>
      <c r="V578" s="7"/>
      <c r="W578" s="7"/>
    </row>
    <row r="579" ht="14.25" customHeight="1">
      <c r="A579" s="7"/>
      <c r="B579" s="7"/>
      <c r="C579" s="7"/>
      <c r="D579" s="207"/>
      <c r="E579" s="7"/>
      <c r="F579" s="7"/>
      <c r="G579" s="7"/>
      <c r="H579" s="7"/>
      <c r="I579" s="7"/>
      <c r="J579" s="7"/>
      <c r="K579" s="7"/>
      <c r="L579" s="7"/>
      <c r="M579" s="7"/>
      <c r="N579" s="7"/>
      <c r="O579" s="7"/>
      <c r="P579" s="7"/>
      <c r="Q579" s="7"/>
      <c r="R579" s="7"/>
      <c r="S579" s="7"/>
      <c r="T579" s="7"/>
      <c r="U579" s="7"/>
      <c r="V579" s="7"/>
      <c r="W579" s="7"/>
    </row>
    <row r="580" ht="14.25" customHeight="1">
      <c r="A580" s="7"/>
      <c r="B580" s="7"/>
      <c r="C580" s="7"/>
      <c r="D580" s="207"/>
      <c r="E580" s="7"/>
      <c r="F580" s="7"/>
      <c r="G580" s="7"/>
      <c r="H580" s="7"/>
      <c r="I580" s="7"/>
      <c r="J580" s="7"/>
      <c r="K580" s="7"/>
      <c r="L580" s="7"/>
      <c r="M580" s="7"/>
      <c r="N580" s="7"/>
      <c r="O580" s="7"/>
      <c r="P580" s="7"/>
      <c r="Q580" s="7"/>
      <c r="R580" s="7"/>
      <c r="S580" s="7"/>
      <c r="T580" s="7"/>
      <c r="U580" s="7"/>
      <c r="V580" s="7"/>
      <c r="W580" s="7"/>
    </row>
    <row r="581" ht="14.25" customHeight="1">
      <c r="A581" s="7"/>
      <c r="B581" s="7"/>
      <c r="C581" s="7"/>
      <c r="D581" s="207"/>
      <c r="E581" s="7"/>
      <c r="F581" s="7"/>
      <c r="G581" s="7"/>
      <c r="H581" s="7"/>
      <c r="I581" s="7"/>
      <c r="J581" s="7"/>
      <c r="K581" s="7"/>
      <c r="L581" s="7"/>
      <c r="M581" s="7"/>
      <c r="N581" s="7"/>
      <c r="O581" s="7"/>
      <c r="P581" s="7"/>
      <c r="Q581" s="7"/>
      <c r="R581" s="7"/>
      <c r="S581" s="7"/>
      <c r="T581" s="7"/>
      <c r="U581" s="7"/>
      <c r="V581" s="7"/>
      <c r="W581" s="7"/>
    </row>
    <row r="582" ht="14.25" customHeight="1">
      <c r="A582" s="7"/>
      <c r="B582" s="7"/>
      <c r="C582" s="7"/>
      <c r="D582" s="207"/>
      <c r="E582" s="7"/>
      <c r="F582" s="7"/>
      <c r="G582" s="7"/>
      <c r="H582" s="7"/>
      <c r="I582" s="7"/>
      <c r="J582" s="7"/>
      <c r="K582" s="7"/>
      <c r="L582" s="7"/>
      <c r="M582" s="7"/>
      <c r="N582" s="7"/>
      <c r="O582" s="7"/>
      <c r="P582" s="7"/>
      <c r="Q582" s="7"/>
      <c r="R582" s="7"/>
      <c r="S582" s="7"/>
      <c r="T582" s="7"/>
      <c r="U582" s="7"/>
      <c r="V582" s="7"/>
      <c r="W582" s="7"/>
    </row>
    <row r="583" ht="14.25" customHeight="1">
      <c r="A583" s="7"/>
      <c r="B583" s="7"/>
      <c r="C583" s="7"/>
      <c r="D583" s="207"/>
      <c r="E583" s="7"/>
      <c r="F583" s="7"/>
      <c r="G583" s="7"/>
      <c r="H583" s="7"/>
      <c r="I583" s="7"/>
      <c r="J583" s="7"/>
      <c r="K583" s="7"/>
      <c r="L583" s="7"/>
      <c r="M583" s="7"/>
      <c r="N583" s="7"/>
      <c r="O583" s="7"/>
      <c r="P583" s="7"/>
      <c r="Q583" s="7"/>
      <c r="R583" s="7"/>
      <c r="S583" s="7"/>
      <c r="T583" s="7"/>
      <c r="U583" s="7"/>
      <c r="V583" s="7"/>
      <c r="W583" s="7"/>
    </row>
    <row r="584" ht="14.25" customHeight="1">
      <c r="A584" s="7"/>
      <c r="B584" s="7"/>
      <c r="C584" s="7"/>
      <c r="D584" s="207"/>
      <c r="E584" s="7"/>
      <c r="F584" s="7"/>
      <c r="G584" s="7"/>
      <c r="H584" s="7"/>
      <c r="I584" s="7"/>
      <c r="J584" s="7"/>
      <c r="K584" s="7"/>
      <c r="L584" s="7"/>
      <c r="M584" s="7"/>
      <c r="N584" s="7"/>
      <c r="O584" s="7"/>
      <c r="P584" s="7"/>
      <c r="Q584" s="7"/>
      <c r="R584" s="7"/>
      <c r="S584" s="7"/>
      <c r="T584" s="7"/>
      <c r="U584" s="7"/>
      <c r="V584" s="7"/>
      <c r="W584" s="7"/>
    </row>
    <row r="585" ht="14.25" customHeight="1">
      <c r="A585" s="7"/>
      <c r="B585" s="7"/>
      <c r="C585" s="7"/>
      <c r="D585" s="207"/>
      <c r="E585" s="7"/>
      <c r="F585" s="7"/>
      <c r="G585" s="7"/>
      <c r="H585" s="7"/>
      <c r="I585" s="7"/>
      <c r="J585" s="7"/>
      <c r="K585" s="7"/>
      <c r="L585" s="7"/>
      <c r="M585" s="7"/>
      <c r="N585" s="7"/>
      <c r="O585" s="7"/>
      <c r="P585" s="7"/>
      <c r="Q585" s="7"/>
      <c r="R585" s="7"/>
      <c r="S585" s="7"/>
      <c r="T585" s="7"/>
      <c r="U585" s="7"/>
      <c r="V585" s="7"/>
      <c r="W585" s="7"/>
    </row>
    <row r="586" ht="14.25" customHeight="1">
      <c r="A586" s="7"/>
      <c r="B586" s="7"/>
      <c r="C586" s="7"/>
      <c r="D586" s="207"/>
      <c r="E586" s="7"/>
      <c r="F586" s="7"/>
      <c r="G586" s="7"/>
      <c r="H586" s="7"/>
      <c r="I586" s="7"/>
      <c r="J586" s="7"/>
      <c r="K586" s="7"/>
      <c r="L586" s="7"/>
      <c r="M586" s="7"/>
      <c r="N586" s="7"/>
      <c r="O586" s="7"/>
      <c r="P586" s="7"/>
      <c r="Q586" s="7"/>
      <c r="R586" s="7"/>
      <c r="S586" s="7"/>
      <c r="T586" s="7"/>
      <c r="U586" s="7"/>
      <c r="V586" s="7"/>
      <c r="W586" s="7"/>
    </row>
    <row r="587" ht="14.25" customHeight="1">
      <c r="A587" s="7"/>
      <c r="B587" s="7"/>
      <c r="C587" s="7"/>
      <c r="D587" s="207"/>
      <c r="E587" s="7"/>
      <c r="F587" s="7"/>
      <c r="G587" s="7"/>
      <c r="H587" s="7"/>
      <c r="I587" s="7"/>
      <c r="J587" s="7"/>
      <c r="K587" s="7"/>
      <c r="L587" s="7"/>
      <c r="M587" s="7"/>
      <c r="N587" s="7"/>
      <c r="O587" s="7"/>
      <c r="P587" s="7"/>
      <c r="Q587" s="7"/>
      <c r="R587" s="7"/>
      <c r="S587" s="7"/>
      <c r="T587" s="7"/>
      <c r="U587" s="7"/>
      <c r="V587" s="7"/>
      <c r="W587" s="7"/>
    </row>
    <row r="588" ht="14.25" customHeight="1">
      <c r="A588" s="7"/>
      <c r="B588" s="7"/>
      <c r="C588" s="7"/>
      <c r="D588" s="207"/>
      <c r="E588" s="7"/>
      <c r="F588" s="7"/>
      <c r="G588" s="7"/>
      <c r="H588" s="7"/>
      <c r="I588" s="7"/>
      <c r="J588" s="7"/>
      <c r="K588" s="7"/>
      <c r="L588" s="7"/>
      <c r="M588" s="7"/>
      <c r="N588" s="7"/>
      <c r="O588" s="7"/>
      <c r="P588" s="7"/>
      <c r="Q588" s="7"/>
      <c r="R588" s="7"/>
      <c r="S588" s="7"/>
      <c r="T588" s="7"/>
      <c r="U588" s="7"/>
      <c r="V588" s="7"/>
      <c r="W588" s="7"/>
    </row>
    <row r="589" ht="14.25" customHeight="1">
      <c r="A589" s="7"/>
      <c r="B589" s="7"/>
      <c r="C589" s="7"/>
      <c r="D589" s="207"/>
      <c r="E589" s="7"/>
      <c r="F589" s="7"/>
      <c r="G589" s="7"/>
      <c r="H589" s="7"/>
      <c r="I589" s="7"/>
      <c r="J589" s="7"/>
      <c r="K589" s="7"/>
      <c r="L589" s="7"/>
      <c r="M589" s="7"/>
      <c r="N589" s="7"/>
      <c r="O589" s="7"/>
      <c r="P589" s="7"/>
      <c r="Q589" s="7"/>
      <c r="R589" s="7"/>
      <c r="S589" s="7"/>
      <c r="T589" s="7"/>
      <c r="U589" s="7"/>
      <c r="V589" s="7"/>
      <c r="W589" s="7"/>
    </row>
    <row r="590" ht="14.25" customHeight="1">
      <c r="A590" s="7"/>
      <c r="B590" s="7"/>
      <c r="C590" s="7"/>
      <c r="D590" s="207"/>
      <c r="E590" s="7"/>
      <c r="F590" s="7"/>
      <c r="G590" s="7"/>
      <c r="H590" s="7"/>
      <c r="I590" s="7"/>
      <c r="J590" s="7"/>
      <c r="K590" s="7"/>
      <c r="L590" s="7"/>
      <c r="M590" s="7"/>
      <c r="N590" s="7"/>
      <c r="O590" s="7"/>
      <c r="P590" s="7"/>
      <c r="Q590" s="7"/>
      <c r="R590" s="7"/>
      <c r="S590" s="7"/>
      <c r="T590" s="7"/>
      <c r="U590" s="7"/>
      <c r="V590" s="7"/>
      <c r="W590" s="7"/>
    </row>
    <row r="591" ht="14.25" customHeight="1">
      <c r="A591" s="7"/>
      <c r="B591" s="7"/>
      <c r="C591" s="7"/>
      <c r="D591" s="207"/>
      <c r="E591" s="7"/>
      <c r="F591" s="7"/>
      <c r="G591" s="7"/>
      <c r="H591" s="7"/>
      <c r="I591" s="7"/>
      <c r="J591" s="7"/>
      <c r="K591" s="7"/>
      <c r="L591" s="7"/>
      <c r="M591" s="7"/>
      <c r="N591" s="7"/>
      <c r="O591" s="7"/>
      <c r="P591" s="7"/>
      <c r="Q591" s="7"/>
      <c r="R591" s="7"/>
      <c r="S591" s="7"/>
      <c r="T591" s="7"/>
      <c r="U591" s="7"/>
      <c r="V591" s="7"/>
      <c r="W591" s="7"/>
    </row>
    <row r="592" ht="14.25" customHeight="1">
      <c r="A592" s="7"/>
      <c r="B592" s="7"/>
      <c r="C592" s="7"/>
      <c r="D592" s="207"/>
      <c r="E592" s="7"/>
      <c r="F592" s="7"/>
      <c r="G592" s="7"/>
      <c r="H592" s="7"/>
      <c r="I592" s="7"/>
      <c r="J592" s="7"/>
      <c r="K592" s="7"/>
      <c r="L592" s="7"/>
      <c r="M592" s="7"/>
      <c r="N592" s="7"/>
      <c r="O592" s="7"/>
      <c r="P592" s="7"/>
      <c r="Q592" s="7"/>
      <c r="R592" s="7"/>
      <c r="S592" s="7"/>
      <c r="T592" s="7"/>
      <c r="U592" s="7"/>
      <c r="V592" s="7"/>
      <c r="W592" s="7"/>
    </row>
    <row r="593" ht="14.25" customHeight="1">
      <c r="A593" s="7"/>
      <c r="B593" s="7"/>
      <c r="C593" s="7"/>
      <c r="D593" s="207"/>
      <c r="E593" s="7"/>
      <c r="F593" s="7"/>
      <c r="G593" s="7"/>
      <c r="H593" s="7"/>
      <c r="I593" s="7"/>
      <c r="J593" s="7"/>
      <c r="K593" s="7"/>
      <c r="L593" s="7"/>
      <c r="M593" s="7"/>
      <c r="N593" s="7"/>
      <c r="O593" s="7"/>
      <c r="P593" s="7"/>
      <c r="Q593" s="7"/>
      <c r="R593" s="7"/>
      <c r="S593" s="7"/>
      <c r="T593" s="7"/>
      <c r="U593" s="7"/>
      <c r="V593" s="7"/>
      <c r="W593" s="7"/>
    </row>
    <row r="594" ht="14.25" customHeight="1">
      <c r="A594" s="7"/>
      <c r="B594" s="7"/>
      <c r="C594" s="7"/>
      <c r="D594" s="207"/>
      <c r="E594" s="7"/>
      <c r="F594" s="7"/>
      <c r="G594" s="7"/>
      <c r="H594" s="7"/>
      <c r="I594" s="7"/>
      <c r="J594" s="7"/>
      <c r="K594" s="7"/>
      <c r="L594" s="7"/>
      <c r="M594" s="7"/>
      <c r="N594" s="7"/>
      <c r="O594" s="7"/>
      <c r="P594" s="7"/>
      <c r="Q594" s="7"/>
      <c r="R594" s="7"/>
      <c r="S594" s="7"/>
      <c r="T594" s="7"/>
      <c r="U594" s="7"/>
      <c r="V594" s="7"/>
      <c r="W594" s="7"/>
    </row>
    <row r="595" ht="14.25" customHeight="1">
      <c r="A595" s="7"/>
      <c r="B595" s="7"/>
      <c r="C595" s="7"/>
      <c r="D595" s="207"/>
      <c r="E595" s="7"/>
      <c r="F595" s="7"/>
      <c r="G595" s="7"/>
      <c r="H595" s="7"/>
      <c r="I595" s="7"/>
      <c r="J595" s="7"/>
      <c r="K595" s="7"/>
      <c r="L595" s="7"/>
      <c r="M595" s="7"/>
      <c r="N595" s="7"/>
      <c r="O595" s="7"/>
      <c r="P595" s="7"/>
      <c r="Q595" s="7"/>
      <c r="R595" s="7"/>
      <c r="S595" s="7"/>
      <c r="T595" s="7"/>
      <c r="U595" s="7"/>
      <c r="V595" s="7"/>
      <c r="W595" s="7"/>
    </row>
    <row r="596" ht="14.25" customHeight="1">
      <c r="A596" s="7"/>
      <c r="B596" s="7"/>
      <c r="C596" s="7"/>
      <c r="D596" s="207"/>
      <c r="E596" s="7"/>
      <c r="F596" s="7"/>
      <c r="G596" s="7"/>
      <c r="H596" s="7"/>
      <c r="I596" s="7"/>
      <c r="J596" s="7"/>
      <c r="K596" s="7"/>
      <c r="L596" s="7"/>
      <c r="M596" s="7"/>
      <c r="N596" s="7"/>
      <c r="O596" s="7"/>
      <c r="P596" s="7"/>
      <c r="Q596" s="7"/>
      <c r="R596" s="7"/>
      <c r="S596" s="7"/>
      <c r="T596" s="7"/>
      <c r="U596" s="7"/>
      <c r="V596" s="7"/>
      <c r="W596" s="7"/>
    </row>
    <row r="597" ht="14.25" customHeight="1">
      <c r="A597" s="7"/>
      <c r="B597" s="7"/>
      <c r="C597" s="7"/>
      <c r="D597" s="207"/>
      <c r="E597" s="7"/>
      <c r="F597" s="7"/>
      <c r="G597" s="7"/>
      <c r="H597" s="7"/>
      <c r="I597" s="7"/>
      <c r="J597" s="7"/>
      <c r="K597" s="7"/>
      <c r="L597" s="7"/>
      <c r="M597" s="7"/>
      <c r="N597" s="7"/>
      <c r="O597" s="7"/>
      <c r="P597" s="7"/>
      <c r="Q597" s="7"/>
      <c r="R597" s="7"/>
      <c r="S597" s="7"/>
      <c r="T597" s="7"/>
      <c r="U597" s="7"/>
      <c r="V597" s="7"/>
      <c r="W597" s="7"/>
    </row>
    <row r="598" ht="14.25" customHeight="1">
      <c r="A598" s="7"/>
      <c r="B598" s="7"/>
      <c r="C598" s="7"/>
      <c r="D598" s="207"/>
      <c r="E598" s="7"/>
      <c r="F598" s="7"/>
      <c r="G598" s="7"/>
      <c r="H598" s="7"/>
      <c r="I598" s="7"/>
      <c r="J598" s="7"/>
      <c r="K598" s="7"/>
      <c r="L598" s="7"/>
      <c r="M598" s="7"/>
      <c r="N598" s="7"/>
      <c r="O598" s="7"/>
      <c r="P598" s="7"/>
      <c r="Q598" s="7"/>
      <c r="R598" s="7"/>
      <c r="S598" s="7"/>
      <c r="T598" s="7"/>
      <c r="U598" s="7"/>
      <c r="V598" s="7"/>
      <c r="W598" s="7"/>
    </row>
    <row r="599" ht="14.25" customHeight="1">
      <c r="A599" s="7"/>
      <c r="B599" s="7"/>
      <c r="C599" s="7"/>
      <c r="D599" s="207"/>
      <c r="E599" s="7"/>
      <c r="F599" s="7"/>
      <c r="G599" s="7"/>
      <c r="H599" s="7"/>
      <c r="I599" s="7"/>
      <c r="J599" s="7"/>
      <c r="K599" s="7"/>
      <c r="L599" s="7"/>
      <c r="M599" s="7"/>
      <c r="N599" s="7"/>
      <c r="O599" s="7"/>
      <c r="P599" s="7"/>
      <c r="Q599" s="7"/>
      <c r="R599" s="7"/>
      <c r="S599" s="7"/>
      <c r="T599" s="7"/>
      <c r="U599" s="7"/>
      <c r="V599" s="7"/>
      <c r="W599" s="7"/>
    </row>
    <row r="600" ht="14.25" customHeight="1">
      <c r="A600" s="7"/>
      <c r="B600" s="7"/>
      <c r="C600" s="7"/>
      <c r="D600" s="207"/>
      <c r="E600" s="7"/>
      <c r="F600" s="7"/>
      <c r="G600" s="7"/>
      <c r="H600" s="7"/>
      <c r="I600" s="7"/>
      <c r="J600" s="7"/>
      <c r="K600" s="7"/>
      <c r="L600" s="7"/>
      <c r="M600" s="7"/>
      <c r="N600" s="7"/>
      <c r="O600" s="7"/>
      <c r="P600" s="7"/>
      <c r="Q600" s="7"/>
      <c r="R600" s="7"/>
      <c r="S600" s="7"/>
      <c r="T600" s="7"/>
      <c r="U600" s="7"/>
      <c r="V600" s="7"/>
      <c r="W600" s="7"/>
    </row>
    <row r="601" ht="14.25" customHeight="1">
      <c r="A601" s="7"/>
      <c r="B601" s="7"/>
      <c r="C601" s="7"/>
      <c r="D601" s="207"/>
      <c r="E601" s="7"/>
      <c r="F601" s="7"/>
      <c r="G601" s="7"/>
      <c r="H601" s="7"/>
      <c r="I601" s="7"/>
      <c r="J601" s="7"/>
      <c r="K601" s="7"/>
      <c r="L601" s="7"/>
      <c r="M601" s="7"/>
      <c r="N601" s="7"/>
      <c r="O601" s="7"/>
      <c r="P601" s="7"/>
      <c r="Q601" s="7"/>
      <c r="R601" s="7"/>
      <c r="S601" s="7"/>
      <c r="T601" s="7"/>
      <c r="U601" s="7"/>
      <c r="V601" s="7"/>
      <c r="W601" s="7"/>
    </row>
    <row r="602" ht="14.25" customHeight="1">
      <c r="A602" s="7"/>
      <c r="B602" s="7"/>
      <c r="C602" s="7"/>
      <c r="D602" s="207"/>
      <c r="E602" s="7"/>
      <c r="F602" s="7"/>
      <c r="G602" s="7"/>
      <c r="H602" s="7"/>
      <c r="I602" s="7"/>
      <c r="J602" s="7"/>
      <c r="K602" s="7"/>
      <c r="L602" s="7"/>
      <c r="M602" s="7"/>
      <c r="N602" s="7"/>
      <c r="O602" s="7"/>
      <c r="P602" s="7"/>
      <c r="Q602" s="7"/>
      <c r="R602" s="7"/>
      <c r="S602" s="7"/>
      <c r="T602" s="7"/>
      <c r="U602" s="7"/>
      <c r="V602" s="7"/>
      <c r="W602" s="7"/>
    </row>
    <row r="603" ht="14.25" customHeight="1">
      <c r="A603" s="7"/>
      <c r="B603" s="7"/>
      <c r="C603" s="7"/>
      <c r="D603" s="207"/>
      <c r="E603" s="7"/>
      <c r="F603" s="7"/>
      <c r="G603" s="7"/>
      <c r="H603" s="7"/>
      <c r="I603" s="7"/>
      <c r="J603" s="7"/>
      <c r="K603" s="7"/>
      <c r="L603" s="7"/>
      <c r="M603" s="7"/>
      <c r="N603" s="7"/>
      <c r="O603" s="7"/>
      <c r="P603" s="7"/>
      <c r="Q603" s="7"/>
      <c r="R603" s="7"/>
      <c r="S603" s="7"/>
      <c r="T603" s="7"/>
      <c r="U603" s="7"/>
      <c r="V603" s="7"/>
      <c r="W603" s="7"/>
    </row>
    <row r="604" ht="14.25" customHeight="1">
      <c r="A604" s="7"/>
      <c r="B604" s="7"/>
      <c r="C604" s="7"/>
      <c r="D604" s="207"/>
      <c r="E604" s="7"/>
      <c r="F604" s="7"/>
      <c r="G604" s="7"/>
      <c r="H604" s="7"/>
      <c r="I604" s="7"/>
      <c r="J604" s="7"/>
      <c r="K604" s="7"/>
      <c r="L604" s="7"/>
      <c r="M604" s="7"/>
      <c r="N604" s="7"/>
      <c r="O604" s="7"/>
      <c r="P604" s="7"/>
      <c r="Q604" s="7"/>
      <c r="R604" s="7"/>
      <c r="S604" s="7"/>
      <c r="T604" s="7"/>
      <c r="U604" s="7"/>
      <c r="V604" s="7"/>
      <c r="W604" s="7"/>
    </row>
    <row r="605" ht="14.25" customHeight="1">
      <c r="A605" s="7"/>
      <c r="B605" s="7"/>
      <c r="C605" s="7"/>
      <c r="D605" s="207"/>
      <c r="E605" s="7"/>
      <c r="F605" s="7"/>
      <c r="G605" s="7"/>
      <c r="H605" s="7"/>
      <c r="I605" s="7"/>
      <c r="J605" s="7"/>
      <c r="K605" s="7"/>
      <c r="L605" s="7"/>
      <c r="M605" s="7"/>
      <c r="N605" s="7"/>
      <c r="O605" s="7"/>
      <c r="P605" s="7"/>
      <c r="Q605" s="7"/>
      <c r="R605" s="7"/>
      <c r="S605" s="7"/>
      <c r="T605" s="7"/>
      <c r="U605" s="7"/>
      <c r="V605" s="7"/>
      <c r="W605" s="7"/>
    </row>
    <row r="606" ht="14.25" customHeight="1">
      <c r="A606" s="7"/>
      <c r="B606" s="7"/>
      <c r="C606" s="7"/>
      <c r="D606" s="207"/>
      <c r="E606" s="7"/>
      <c r="F606" s="7"/>
      <c r="G606" s="7"/>
      <c r="H606" s="7"/>
      <c r="I606" s="7"/>
      <c r="J606" s="7"/>
      <c r="K606" s="7"/>
      <c r="L606" s="7"/>
      <c r="M606" s="7"/>
      <c r="N606" s="7"/>
      <c r="O606" s="7"/>
      <c r="P606" s="7"/>
      <c r="Q606" s="7"/>
      <c r="R606" s="7"/>
      <c r="S606" s="7"/>
      <c r="T606" s="7"/>
      <c r="U606" s="7"/>
      <c r="V606" s="7"/>
      <c r="W606" s="7"/>
    </row>
    <row r="607" ht="14.25" customHeight="1">
      <c r="A607" s="7"/>
      <c r="B607" s="7"/>
      <c r="C607" s="7"/>
      <c r="D607" s="207"/>
      <c r="E607" s="7"/>
      <c r="F607" s="7"/>
      <c r="G607" s="7"/>
      <c r="H607" s="7"/>
      <c r="I607" s="7"/>
      <c r="J607" s="7"/>
      <c r="K607" s="7"/>
      <c r="L607" s="7"/>
      <c r="M607" s="7"/>
      <c r="N607" s="7"/>
      <c r="O607" s="7"/>
      <c r="P607" s="7"/>
      <c r="Q607" s="7"/>
      <c r="R607" s="7"/>
      <c r="S607" s="7"/>
      <c r="T607" s="7"/>
      <c r="U607" s="7"/>
      <c r="V607" s="7"/>
      <c r="W607" s="7"/>
    </row>
    <row r="608" ht="14.25" customHeight="1">
      <c r="A608" s="7"/>
      <c r="B608" s="7"/>
      <c r="C608" s="7"/>
      <c r="D608" s="207"/>
      <c r="E608" s="7"/>
      <c r="F608" s="7"/>
      <c r="G608" s="7"/>
      <c r="H608" s="7"/>
      <c r="I608" s="7"/>
      <c r="J608" s="7"/>
      <c r="K608" s="7"/>
      <c r="L608" s="7"/>
      <c r="M608" s="7"/>
      <c r="N608" s="7"/>
      <c r="O608" s="7"/>
      <c r="P608" s="7"/>
      <c r="Q608" s="7"/>
      <c r="R608" s="7"/>
      <c r="S608" s="7"/>
      <c r="T608" s="7"/>
      <c r="U608" s="7"/>
      <c r="V608" s="7"/>
      <c r="W608" s="7"/>
    </row>
    <row r="609" ht="14.25" customHeight="1">
      <c r="A609" s="7"/>
      <c r="B609" s="7"/>
      <c r="C609" s="7"/>
      <c r="D609" s="207"/>
      <c r="E609" s="7"/>
      <c r="F609" s="7"/>
      <c r="G609" s="7"/>
      <c r="H609" s="7"/>
      <c r="I609" s="7"/>
      <c r="J609" s="7"/>
      <c r="K609" s="7"/>
      <c r="L609" s="7"/>
      <c r="M609" s="7"/>
      <c r="N609" s="7"/>
      <c r="O609" s="7"/>
      <c r="P609" s="7"/>
      <c r="Q609" s="7"/>
      <c r="R609" s="7"/>
      <c r="S609" s="7"/>
      <c r="T609" s="7"/>
      <c r="U609" s="7"/>
      <c r="V609" s="7"/>
      <c r="W609" s="7"/>
    </row>
    <row r="610" ht="14.25" customHeight="1">
      <c r="A610" s="7"/>
      <c r="B610" s="7"/>
      <c r="C610" s="7"/>
      <c r="D610" s="207"/>
      <c r="E610" s="7"/>
      <c r="F610" s="7"/>
      <c r="G610" s="7"/>
      <c r="H610" s="7"/>
      <c r="I610" s="7"/>
      <c r="J610" s="7"/>
      <c r="K610" s="7"/>
      <c r="L610" s="7"/>
      <c r="M610" s="7"/>
      <c r="N610" s="7"/>
      <c r="O610" s="7"/>
      <c r="P610" s="7"/>
      <c r="Q610" s="7"/>
      <c r="R610" s="7"/>
      <c r="S610" s="7"/>
      <c r="T610" s="7"/>
      <c r="U610" s="7"/>
      <c r="V610" s="7"/>
      <c r="W610" s="7"/>
    </row>
    <row r="611" ht="14.25" customHeight="1">
      <c r="A611" s="7"/>
      <c r="B611" s="7"/>
      <c r="C611" s="7"/>
      <c r="D611" s="207"/>
      <c r="E611" s="7"/>
      <c r="F611" s="7"/>
      <c r="G611" s="7"/>
      <c r="H611" s="7"/>
      <c r="I611" s="7"/>
      <c r="J611" s="7"/>
      <c r="K611" s="7"/>
      <c r="L611" s="7"/>
      <c r="M611" s="7"/>
      <c r="N611" s="7"/>
      <c r="O611" s="7"/>
      <c r="P611" s="7"/>
      <c r="Q611" s="7"/>
      <c r="R611" s="7"/>
      <c r="S611" s="7"/>
      <c r="T611" s="7"/>
      <c r="U611" s="7"/>
      <c r="V611" s="7"/>
      <c r="W611" s="7"/>
    </row>
    <row r="612" ht="14.25" customHeight="1">
      <c r="A612" s="7"/>
      <c r="B612" s="7"/>
      <c r="C612" s="7"/>
      <c r="D612" s="207"/>
      <c r="E612" s="7"/>
      <c r="F612" s="7"/>
      <c r="G612" s="7"/>
      <c r="H612" s="7"/>
      <c r="I612" s="7"/>
      <c r="J612" s="7"/>
      <c r="K612" s="7"/>
      <c r="L612" s="7"/>
      <c r="M612" s="7"/>
      <c r="N612" s="7"/>
      <c r="O612" s="7"/>
      <c r="P612" s="7"/>
      <c r="Q612" s="7"/>
      <c r="R612" s="7"/>
      <c r="S612" s="7"/>
      <c r="T612" s="7"/>
      <c r="U612" s="7"/>
      <c r="V612" s="7"/>
      <c r="W612" s="7"/>
    </row>
    <row r="613" ht="14.25" customHeight="1">
      <c r="A613" s="7"/>
      <c r="B613" s="7"/>
      <c r="C613" s="7"/>
      <c r="D613" s="207"/>
      <c r="E613" s="7"/>
      <c r="F613" s="7"/>
      <c r="G613" s="7"/>
      <c r="H613" s="7"/>
      <c r="I613" s="7"/>
      <c r="J613" s="7"/>
      <c r="K613" s="7"/>
      <c r="L613" s="7"/>
      <c r="M613" s="7"/>
      <c r="N613" s="7"/>
      <c r="O613" s="7"/>
      <c r="P613" s="7"/>
      <c r="Q613" s="7"/>
      <c r="R613" s="7"/>
      <c r="S613" s="7"/>
      <c r="T613" s="7"/>
      <c r="U613" s="7"/>
      <c r="V613" s="7"/>
      <c r="W613" s="7"/>
    </row>
    <row r="614" ht="14.25" customHeight="1">
      <c r="A614" s="7"/>
      <c r="B614" s="7"/>
      <c r="C614" s="7"/>
      <c r="D614" s="207"/>
      <c r="E614" s="7"/>
      <c r="F614" s="7"/>
      <c r="G614" s="7"/>
      <c r="H614" s="7"/>
      <c r="I614" s="7"/>
      <c r="J614" s="7"/>
      <c r="K614" s="7"/>
      <c r="L614" s="7"/>
      <c r="M614" s="7"/>
      <c r="N614" s="7"/>
      <c r="O614" s="7"/>
      <c r="P614" s="7"/>
      <c r="Q614" s="7"/>
      <c r="R614" s="7"/>
      <c r="S614" s="7"/>
      <c r="T614" s="7"/>
      <c r="U614" s="7"/>
      <c r="V614" s="7"/>
      <c r="W614" s="7"/>
    </row>
    <row r="615" ht="14.25" customHeight="1">
      <c r="A615" s="7"/>
      <c r="B615" s="7"/>
      <c r="C615" s="7"/>
      <c r="D615" s="207"/>
      <c r="E615" s="7"/>
      <c r="F615" s="7"/>
      <c r="G615" s="7"/>
      <c r="H615" s="7"/>
      <c r="I615" s="7"/>
      <c r="J615" s="7"/>
      <c r="K615" s="7"/>
      <c r="L615" s="7"/>
      <c r="M615" s="7"/>
      <c r="N615" s="7"/>
      <c r="O615" s="7"/>
      <c r="P615" s="7"/>
      <c r="Q615" s="7"/>
      <c r="R615" s="7"/>
      <c r="S615" s="7"/>
      <c r="T615" s="7"/>
      <c r="U615" s="7"/>
      <c r="V615" s="7"/>
      <c r="W615" s="7"/>
    </row>
    <row r="616" ht="14.25" customHeight="1">
      <c r="A616" s="7"/>
      <c r="B616" s="7"/>
      <c r="C616" s="7"/>
      <c r="D616" s="207"/>
      <c r="E616" s="7"/>
      <c r="F616" s="7"/>
      <c r="G616" s="7"/>
      <c r="H616" s="7"/>
      <c r="I616" s="7"/>
      <c r="J616" s="7"/>
      <c r="K616" s="7"/>
      <c r="L616" s="7"/>
      <c r="M616" s="7"/>
      <c r="N616" s="7"/>
      <c r="O616" s="7"/>
      <c r="P616" s="7"/>
      <c r="Q616" s="7"/>
      <c r="R616" s="7"/>
      <c r="S616" s="7"/>
      <c r="T616" s="7"/>
      <c r="U616" s="7"/>
      <c r="V616" s="7"/>
      <c r="W616" s="7"/>
    </row>
    <row r="617" ht="14.25" customHeight="1">
      <c r="A617" s="7"/>
      <c r="B617" s="7"/>
      <c r="C617" s="7"/>
      <c r="D617" s="207"/>
      <c r="E617" s="7"/>
      <c r="F617" s="7"/>
      <c r="G617" s="7"/>
      <c r="H617" s="7"/>
      <c r="I617" s="7"/>
      <c r="J617" s="7"/>
      <c r="K617" s="7"/>
      <c r="L617" s="7"/>
      <c r="M617" s="7"/>
      <c r="N617" s="7"/>
      <c r="O617" s="7"/>
      <c r="P617" s="7"/>
      <c r="Q617" s="7"/>
      <c r="R617" s="7"/>
      <c r="S617" s="7"/>
      <c r="T617" s="7"/>
      <c r="U617" s="7"/>
      <c r="V617" s="7"/>
      <c r="W617" s="7"/>
    </row>
    <row r="618" ht="14.25" customHeight="1">
      <c r="A618" s="7"/>
      <c r="B618" s="7"/>
      <c r="C618" s="7"/>
      <c r="D618" s="207"/>
      <c r="E618" s="7"/>
      <c r="F618" s="7"/>
      <c r="G618" s="7"/>
      <c r="H618" s="7"/>
      <c r="I618" s="7"/>
      <c r="J618" s="7"/>
      <c r="K618" s="7"/>
      <c r="L618" s="7"/>
      <c r="M618" s="7"/>
      <c r="N618" s="7"/>
      <c r="O618" s="7"/>
      <c r="P618" s="7"/>
      <c r="Q618" s="7"/>
      <c r="R618" s="7"/>
      <c r="S618" s="7"/>
      <c r="T618" s="7"/>
      <c r="U618" s="7"/>
      <c r="V618" s="7"/>
      <c r="W618" s="7"/>
    </row>
    <row r="619" ht="14.25" customHeight="1">
      <c r="A619" s="7"/>
      <c r="B619" s="7"/>
      <c r="C619" s="7"/>
      <c r="D619" s="207"/>
      <c r="E619" s="7"/>
      <c r="F619" s="7"/>
      <c r="G619" s="7"/>
      <c r="H619" s="7"/>
      <c r="I619" s="7"/>
      <c r="J619" s="7"/>
      <c r="K619" s="7"/>
      <c r="L619" s="7"/>
      <c r="M619" s="7"/>
      <c r="N619" s="7"/>
      <c r="O619" s="7"/>
      <c r="P619" s="7"/>
      <c r="Q619" s="7"/>
      <c r="R619" s="7"/>
      <c r="S619" s="7"/>
      <c r="T619" s="7"/>
      <c r="U619" s="7"/>
      <c r="V619" s="7"/>
      <c r="W619" s="7"/>
    </row>
    <row r="620" ht="14.25" customHeight="1">
      <c r="A620" s="7"/>
      <c r="B620" s="7"/>
      <c r="C620" s="7"/>
      <c r="D620" s="207"/>
      <c r="E620" s="7"/>
      <c r="F620" s="7"/>
      <c r="G620" s="7"/>
      <c r="H620" s="7"/>
      <c r="I620" s="7"/>
      <c r="J620" s="7"/>
      <c r="K620" s="7"/>
      <c r="L620" s="7"/>
      <c r="M620" s="7"/>
      <c r="N620" s="7"/>
      <c r="O620" s="7"/>
      <c r="P620" s="7"/>
      <c r="Q620" s="7"/>
      <c r="R620" s="7"/>
      <c r="S620" s="7"/>
      <c r="T620" s="7"/>
      <c r="U620" s="7"/>
      <c r="V620" s="7"/>
      <c r="W620" s="7"/>
    </row>
    <row r="621" ht="14.25" customHeight="1">
      <c r="A621" s="7"/>
      <c r="B621" s="7"/>
      <c r="C621" s="7"/>
      <c r="D621" s="207"/>
      <c r="E621" s="7"/>
      <c r="F621" s="7"/>
      <c r="G621" s="7"/>
      <c r="H621" s="7"/>
      <c r="I621" s="7"/>
      <c r="J621" s="7"/>
      <c r="K621" s="7"/>
      <c r="L621" s="7"/>
      <c r="M621" s="7"/>
      <c r="N621" s="7"/>
      <c r="O621" s="7"/>
      <c r="P621" s="7"/>
      <c r="Q621" s="7"/>
      <c r="R621" s="7"/>
      <c r="S621" s="7"/>
      <c r="T621" s="7"/>
      <c r="U621" s="7"/>
      <c r="V621" s="7"/>
      <c r="W621" s="7"/>
    </row>
    <row r="622" ht="14.25" customHeight="1">
      <c r="A622" s="7"/>
      <c r="B622" s="7"/>
      <c r="C622" s="7"/>
      <c r="D622" s="207"/>
      <c r="E622" s="7"/>
      <c r="F622" s="7"/>
      <c r="G622" s="7"/>
      <c r="H622" s="7"/>
      <c r="I622" s="7"/>
      <c r="J622" s="7"/>
      <c r="K622" s="7"/>
      <c r="L622" s="7"/>
      <c r="M622" s="7"/>
      <c r="N622" s="7"/>
      <c r="O622" s="7"/>
      <c r="P622" s="7"/>
      <c r="Q622" s="7"/>
      <c r="R622" s="7"/>
      <c r="S622" s="7"/>
      <c r="T622" s="7"/>
      <c r="U622" s="7"/>
      <c r="V622" s="7"/>
      <c r="W622" s="7"/>
    </row>
    <row r="623" ht="14.25" customHeight="1">
      <c r="A623" s="7"/>
      <c r="B623" s="7"/>
      <c r="C623" s="7"/>
      <c r="D623" s="207"/>
      <c r="E623" s="7"/>
      <c r="F623" s="7"/>
      <c r="G623" s="7"/>
      <c r="H623" s="7"/>
      <c r="I623" s="7"/>
      <c r="J623" s="7"/>
      <c r="K623" s="7"/>
      <c r="L623" s="7"/>
      <c r="M623" s="7"/>
      <c r="N623" s="7"/>
      <c r="O623" s="7"/>
      <c r="P623" s="7"/>
      <c r="Q623" s="7"/>
      <c r="R623" s="7"/>
      <c r="S623" s="7"/>
      <c r="T623" s="7"/>
      <c r="U623" s="7"/>
      <c r="V623" s="7"/>
      <c r="W623" s="7"/>
    </row>
    <row r="624" ht="14.25" customHeight="1">
      <c r="A624" s="7"/>
      <c r="B624" s="7"/>
      <c r="C624" s="7"/>
      <c r="D624" s="207"/>
      <c r="E624" s="7"/>
      <c r="F624" s="7"/>
      <c r="G624" s="7"/>
      <c r="H624" s="7"/>
      <c r="I624" s="7"/>
      <c r="J624" s="7"/>
      <c r="K624" s="7"/>
      <c r="L624" s="7"/>
      <c r="M624" s="7"/>
      <c r="N624" s="7"/>
      <c r="O624" s="7"/>
      <c r="P624" s="7"/>
      <c r="Q624" s="7"/>
      <c r="R624" s="7"/>
      <c r="S624" s="7"/>
      <c r="T624" s="7"/>
      <c r="U624" s="7"/>
      <c r="V624" s="7"/>
      <c r="W624" s="7"/>
    </row>
    <row r="625" ht="14.25" customHeight="1">
      <c r="A625" s="7"/>
      <c r="B625" s="7"/>
      <c r="C625" s="7"/>
      <c r="D625" s="207"/>
      <c r="E625" s="7"/>
      <c r="F625" s="7"/>
      <c r="G625" s="7"/>
      <c r="H625" s="7"/>
      <c r="I625" s="7"/>
      <c r="J625" s="7"/>
      <c r="K625" s="7"/>
      <c r="L625" s="7"/>
      <c r="M625" s="7"/>
      <c r="N625" s="7"/>
      <c r="O625" s="7"/>
      <c r="P625" s="7"/>
      <c r="Q625" s="7"/>
      <c r="R625" s="7"/>
      <c r="S625" s="7"/>
      <c r="T625" s="7"/>
      <c r="U625" s="7"/>
      <c r="V625" s="7"/>
      <c r="W625" s="7"/>
    </row>
    <row r="626" ht="14.25" customHeight="1">
      <c r="A626" s="7"/>
      <c r="B626" s="7"/>
      <c r="C626" s="7"/>
      <c r="D626" s="207"/>
      <c r="E626" s="7"/>
      <c r="F626" s="7"/>
      <c r="G626" s="7"/>
      <c r="H626" s="7"/>
      <c r="I626" s="7"/>
      <c r="J626" s="7"/>
      <c r="K626" s="7"/>
      <c r="L626" s="7"/>
      <c r="M626" s="7"/>
      <c r="N626" s="7"/>
      <c r="O626" s="7"/>
      <c r="P626" s="7"/>
      <c r="Q626" s="7"/>
      <c r="R626" s="7"/>
      <c r="S626" s="7"/>
      <c r="T626" s="7"/>
      <c r="U626" s="7"/>
      <c r="V626" s="7"/>
      <c r="W626" s="7"/>
    </row>
    <row r="627" ht="14.25" customHeight="1">
      <c r="A627" s="7"/>
      <c r="B627" s="7"/>
      <c r="C627" s="7"/>
      <c r="D627" s="207"/>
      <c r="E627" s="7"/>
      <c r="F627" s="7"/>
      <c r="G627" s="7"/>
      <c r="H627" s="7"/>
      <c r="I627" s="7"/>
      <c r="J627" s="7"/>
      <c r="K627" s="7"/>
      <c r="L627" s="7"/>
      <c r="M627" s="7"/>
      <c r="N627" s="7"/>
      <c r="O627" s="7"/>
      <c r="P627" s="7"/>
      <c r="Q627" s="7"/>
      <c r="R627" s="7"/>
      <c r="S627" s="7"/>
      <c r="T627" s="7"/>
      <c r="U627" s="7"/>
      <c r="V627" s="7"/>
      <c r="W627" s="7"/>
    </row>
    <row r="628" ht="14.25" customHeight="1">
      <c r="A628" s="7"/>
      <c r="B628" s="7"/>
      <c r="C628" s="7"/>
      <c r="D628" s="207"/>
      <c r="E628" s="7"/>
      <c r="F628" s="7"/>
      <c r="G628" s="7"/>
      <c r="H628" s="7"/>
      <c r="I628" s="7"/>
      <c r="J628" s="7"/>
      <c r="K628" s="7"/>
      <c r="L628" s="7"/>
      <c r="M628" s="7"/>
      <c r="N628" s="7"/>
      <c r="O628" s="7"/>
      <c r="P628" s="7"/>
      <c r="Q628" s="7"/>
      <c r="R628" s="7"/>
      <c r="S628" s="7"/>
      <c r="T628" s="7"/>
      <c r="U628" s="7"/>
      <c r="V628" s="7"/>
      <c r="W628" s="7"/>
    </row>
    <row r="629" ht="14.25" customHeight="1">
      <c r="A629" s="7"/>
      <c r="B629" s="7"/>
      <c r="C629" s="7"/>
      <c r="D629" s="207"/>
      <c r="E629" s="7"/>
      <c r="F629" s="7"/>
      <c r="G629" s="7"/>
      <c r="H629" s="7"/>
      <c r="I629" s="7"/>
      <c r="J629" s="7"/>
      <c r="K629" s="7"/>
      <c r="L629" s="7"/>
      <c r="M629" s="7"/>
      <c r="N629" s="7"/>
      <c r="O629" s="7"/>
      <c r="P629" s="7"/>
      <c r="Q629" s="7"/>
      <c r="R629" s="7"/>
      <c r="S629" s="7"/>
      <c r="T629" s="7"/>
      <c r="U629" s="7"/>
      <c r="V629" s="7"/>
      <c r="W629" s="7"/>
    </row>
    <row r="630" ht="14.25" customHeight="1">
      <c r="A630" s="7"/>
      <c r="B630" s="7"/>
      <c r="C630" s="7"/>
      <c r="D630" s="207"/>
      <c r="E630" s="7"/>
      <c r="F630" s="7"/>
      <c r="G630" s="7"/>
      <c r="H630" s="7"/>
      <c r="I630" s="7"/>
      <c r="J630" s="7"/>
      <c r="K630" s="7"/>
      <c r="L630" s="7"/>
      <c r="M630" s="7"/>
      <c r="N630" s="7"/>
      <c r="O630" s="7"/>
      <c r="P630" s="7"/>
      <c r="Q630" s="7"/>
      <c r="R630" s="7"/>
      <c r="S630" s="7"/>
      <c r="T630" s="7"/>
      <c r="U630" s="7"/>
      <c r="V630" s="7"/>
      <c r="W630" s="7"/>
    </row>
    <row r="631" ht="14.25" customHeight="1">
      <c r="A631" s="7"/>
      <c r="B631" s="7"/>
      <c r="C631" s="7"/>
      <c r="D631" s="207"/>
      <c r="E631" s="7"/>
      <c r="F631" s="7"/>
      <c r="G631" s="7"/>
      <c r="H631" s="7"/>
      <c r="I631" s="7"/>
      <c r="J631" s="7"/>
      <c r="K631" s="7"/>
      <c r="L631" s="7"/>
      <c r="M631" s="7"/>
      <c r="N631" s="7"/>
      <c r="O631" s="7"/>
      <c r="P631" s="7"/>
      <c r="Q631" s="7"/>
      <c r="R631" s="7"/>
      <c r="S631" s="7"/>
      <c r="T631" s="7"/>
      <c r="U631" s="7"/>
      <c r="V631" s="7"/>
      <c r="W631" s="7"/>
    </row>
    <row r="632" ht="14.25" customHeight="1">
      <c r="A632" s="7"/>
      <c r="B632" s="7"/>
      <c r="C632" s="7"/>
      <c r="D632" s="207"/>
      <c r="E632" s="7"/>
      <c r="F632" s="7"/>
      <c r="G632" s="7"/>
      <c r="H632" s="7"/>
      <c r="I632" s="7"/>
      <c r="J632" s="7"/>
      <c r="K632" s="7"/>
      <c r="L632" s="7"/>
      <c r="M632" s="7"/>
      <c r="N632" s="7"/>
      <c r="O632" s="7"/>
      <c r="P632" s="7"/>
      <c r="Q632" s="7"/>
      <c r="R632" s="7"/>
      <c r="S632" s="7"/>
      <c r="T632" s="7"/>
      <c r="U632" s="7"/>
      <c r="V632" s="7"/>
      <c r="W632" s="7"/>
    </row>
    <row r="633" ht="14.25" customHeight="1">
      <c r="A633" s="7"/>
      <c r="B633" s="7"/>
      <c r="C633" s="7"/>
      <c r="D633" s="207"/>
      <c r="E633" s="7"/>
      <c r="F633" s="7"/>
      <c r="G633" s="7"/>
      <c r="H633" s="7"/>
      <c r="I633" s="7"/>
      <c r="J633" s="7"/>
      <c r="K633" s="7"/>
      <c r="L633" s="7"/>
      <c r="M633" s="7"/>
      <c r="N633" s="7"/>
      <c r="O633" s="7"/>
      <c r="P633" s="7"/>
      <c r="Q633" s="7"/>
      <c r="R633" s="7"/>
      <c r="S633" s="7"/>
      <c r="T633" s="7"/>
      <c r="U633" s="7"/>
      <c r="V633" s="7"/>
      <c r="W633" s="7"/>
    </row>
    <row r="634" ht="14.25" customHeight="1">
      <c r="A634" s="7"/>
      <c r="B634" s="7"/>
      <c r="C634" s="7"/>
      <c r="D634" s="207"/>
      <c r="E634" s="7"/>
      <c r="F634" s="7"/>
      <c r="G634" s="7"/>
      <c r="H634" s="7"/>
      <c r="I634" s="7"/>
      <c r="J634" s="7"/>
      <c r="K634" s="7"/>
      <c r="L634" s="7"/>
      <c r="M634" s="7"/>
      <c r="N634" s="7"/>
      <c r="O634" s="7"/>
      <c r="P634" s="7"/>
      <c r="Q634" s="7"/>
      <c r="R634" s="7"/>
      <c r="S634" s="7"/>
      <c r="T634" s="7"/>
      <c r="U634" s="7"/>
      <c r="V634" s="7"/>
      <c r="W634" s="7"/>
    </row>
    <row r="635" ht="14.25" customHeight="1">
      <c r="A635" s="7"/>
      <c r="B635" s="7"/>
      <c r="C635" s="7"/>
      <c r="D635" s="207"/>
      <c r="E635" s="7"/>
      <c r="F635" s="7"/>
      <c r="G635" s="7"/>
      <c r="H635" s="7"/>
      <c r="I635" s="7"/>
      <c r="J635" s="7"/>
      <c r="K635" s="7"/>
      <c r="L635" s="7"/>
      <c r="M635" s="7"/>
      <c r="N635" s="7"/>
      <c r="O635" s="7"/>
      <c r="P635" s="7"/>
      <c r="Q635" s="7"/>
      <c r="R635" s="7"/>
      <c r="S635" s="7"/>
      <c r="T635" s="7"/>
      <c r="U635" s="7"/>
      <c r="V635" s="7"/>
      <c r="W635" s="7"/>
    </row>
    <row r="636" ht="14.25" customHeight="1">
      <c r="A636" s="7"/>
      <c r="B636" s="7"/>
      <c r="C636" s="7"/>
      <c r="D636" s="207"/>
      <c r="E636" s="7"/>
      <c r="F636" s="7"/>
      <c r="G636" s="7"/>
      <c r="H636" s="7"/>
      <c r="I636" s="7"/>
      <c r="J636" s="7"/>
      <c r="K636" s="7"/>
      <c r="L636" s="7"/>
      <c r="M636" s="7"/>
      <c r="N636" s="7"/>
      <c r="O636" s="7"/>
      <c r="P636" s="7"/>
      <c r="Q636" s="7"/>
      <c r="R636" s="7"/>
      <c r="S636" s="7"/>
      <c r="T636" s="7"/>
      <c r="U636" s="7"/>
      <c r="V636" s="7"/>
      <c r="W636" s="7"/>
    </row>
    <row r="637" ht="14.25" customHeight="1">
      <c r="A637" s="7"/>
      <c r="B637" s="7"/>
      <c r="C637" s="7"/>
      <c r="D637" s="207"/>
      <c r="E637" s="7"/>
      <c r="F637" s="7"/>
      <c r="G637" s="7"/>
      <c r="H637" s="7"/>
      <c r="I637" s="7"/>
      <c r="J637" s="7"/>
      <c r="K637" s="7"/>
      <c r="L637" s="7"/>
      <c r="M637" s="7"/>
      <c r="N637" s="7"/>
      <c r="O637" s="7"/>
      <c r="P637" s="7"/>
      <c r="Q637" s="7"/>
      <c r="R637" s="7"/>
      <c r="S637" s="7"/>
      <c r="T637" s="7"/>
      <c r="U637" s="7"/>
      <c r="V637" s="7"/>
      <c r="W637" s="7"/>
    </row>
    <row r="638" ht="14.25" customHeight="1">
      <c r="A638" s="7"/>
      <c r="B638" s="7"/>
      <c r="C638" s="7"/>
      <c r="D638" s="207"/>
      <c r="E638" s="7"/>
      <c r="F638" s="7"/>
      <c r="G638" s="7"/>
      <c r="H638" s="7"/>
      <c r="I638" s="7"/>
      <c r="J638" s="7"/>
      <c r="K638" s="7"/>
      <c r="L638" s="7"/>
      <c r="M638" s="7"/>
      <c r="N638" s="7"/>
      <c r="O638" s="7"/>
      <c r="P638" s="7"/>
      <c r="Q638" s="7"/>
      <c r="R638" s="7"/>
      <c r="S638" s="7"/>
      <c r="T638" s="7"/>
      <c r="U638" s="7"/>
      <c r="V638" s="7"/>
      <c r="W638" s="7"/>
    </row>
    <row r="639" ht="14.25" customHeight="1">
      <c r="A639" s="7"/>
      <c r="B639" s="7"/>
      <c r="C639" s="7"/>
      <c r="D639" s="207"/>
      <c r="E639" s="7"/>
      <c r="F639" s="7"/>
      <c r="G639" s="7"/>
      <c r="H639" s="7"/>
      <c r="I639" s="7"/>
      <c r="J639" s="7"/>
      <c r="K639" s="7"/>
      <c r="L639" s="7"/>
      <c r="M639" s="7"/>
      <c r="N639" s="7"/>
      <c r="O639" s="7"/>
      <c r="P639" s="7"/>
      <c r="Q639" s="7"/>
      <c r="R639" s="7"/>
      <c r="S639" s="7"/>
      <c r="T639" s="7"/>
      <c r="U639" s="7"/>
      <c r="V639" s="7"/>
      <c r="W639" s="7"/>
    </row>
    <row r="640" ht="14.25" customHeight="1">
      <c r="A640" s="7"/>
      <c r="B640" s="7"/>
      <c r="C640" s="7"/>
      <c r="D640" s="207"/>
      <c r="E640" s="7"/>
      <c r="F640" s="7"/>
      <c r="G640" s="7"/>
      <c r="H640" s="7"/>
      <c r="I640" s="7"/>
      <c r="J640" s="7"/>
      <c r="K640" s="7"/>
      <c r="L640" s="7"/>
      <c r="M640" s="7"/>
      <c r="N640" s="7"/>
      <c r="O640" s="7"/>
      <c r="P640" s="7"/>
      <c r="Q640" s="7"/>
      <c r="R640" s="7"/>
      <c r="S640" s="7"/>
      <c r="T640" s="7"/>
      <c r="U640" s="7"/>
      <c r="V640" s="7"/>
      <c r="W640" s="7"/>
    </row>
    <row r="641" ht="14.25" customHeight="1">
      <c r="A641" s="7"/>
      <c r="B641" s="7"/>
      <c r="C641" s="7"/>
      <c r="D641" s="207"/>
      <c r="E641" s="7"/>
      <c r="F641" s="7"/>
      <c r="G641" s="7"/>
      <c r="H641" s="7"/>
      <c r="I641" s="7"/>
      <c r="J641" s="7"/>
      <c r="K641" s="7"/>
      <c r="L641" s="7"/>
      <c r="M641" s="7"/>
      <c r="N641" s="7"/>
      <c r="O641" s="7"/>
      <c r="P641" s="7"/>
      <c r="Q641" s="7"/>
      <c r="R641" s="7"/>
      <c r="S641" s="7"/>
      <c r="T641" s="7"/>
      <c r="U641" s="7"/>
      <c r="V641" s="7"/>
      <c r="W641" s="7"/>
    </row>
    <row r="642" ht="14.25" customHeight="1">
      <c r="A642" s="7"/>
      <c r="B642" s="7"/>
      <c r="C642" s="7"/>
      <c r="D642" s="207"/>
      <c r="E642" s="7"/>
      <c r="F642" s="7"/>
      <c r="G642" s="7"/>
      <c r="H642" s="7"/>
      <c r="I642" s="7"/>
      <c r="J642" s="7"/>
      <c r="K642" s="7"/>
      <c r="L642" s="7"/>
      <c r="M642" s="7"/>
      <c r="N642" s="7"/>
      <c r="O642" s="7"/>
      <c r="P642" s="7"/>
      <c r="Q642" s="7"/>
      <c r="R642" s="7"/>
      <c r="S642" s="7"/>
      <c r="T642" s="7"/>
      <c r="U642" s="7"/>
      <c r="V642" s="7"/>
      <c r="W642" s="7"/>
    </row>
    <row r="643" ht="14.25" customHeight="1">
      <c r="A643" s="7"/>
      <c r="B643" s="7"/>
      <c r="C643" s="7"/>
      <c r="D643" s="207"/>
      <c r="E643" s="7"/>
      <c r="F643" s="7"/>
      <c r="G643" s="7"/>
      <c r="H643" s="7"/>
      <c r="I643" s="7"/>
      <c r="J643" s="7"/>
      <c r="K643" s="7"/>
      <c r="L643" s="7"/>
      <c r="M643" s="7"/>
      <c r="N643" s="7"/>
      <c r="O643" s="7"/>
      <c r="P643" s="7"/>
      <c r="Q643" s="7"/>
      <c r="R643" s="7"/>
      <c r="S643" s="7"/>
      <c r="T643" s="7"/>
      <c r="U643" s="7"/>
      <c r="V643" s="7"/>
      <c r="W643" s="7"/>
    </row>
    <row r="644" ht="14.25" customHeight="1">
      <c r="A644" s="7"/>
      <c r="B644" s="7"/>
      <c r="C644" s="7"/>
      <c r="D644" s="207"/>
      <c r="E644" s="7"/>
      <c r="F644" s="7"/>
      <c r="G644" s="7"/>
      <c r="H644" s="7"/>
      <c r="I644" s="7"/>
      <c r="J644" s="7"/>
      <c r="K644" s="7"/>
      <c r="L644" s="7"/>
      <c r="M644" s="7"/>
      <c r="N644" s="7"/>
      <c r="O644" s="7"/>
      <c r="P644" s="7"/>
      <c r="Q644" s="7"/>
      <c r="R644" s="7"/>
      <c r="S644" s="7"/>
      <c r="T644" s="7"/>
      <c r="U644" s="7"/>
      <c r="V644" s="7"/>
      <c r="W644" s="7"/>
    </row>
    <row r="645" ht="14.25" customHeight="1">
      <c r="A645" s="7"/>
      <c r="B645" s="7"/>
      <c r="C645" s="7"/>
      <c r="D645" s="207"/>
      <c r="E645" s="7"/>
      <c r="F645" s="7"/>
      <c r="G645" s="7"/>
      <c r="H645" s="7"/>
      <c r="I645" s="7"/>
      <c r="J645" s="7"/>
      <c r="K645" s="7"/>
      <c r="L645" s="7"/>
      <c r="M645" s="7"/>
      <c r="N645" s="7"/>
      <c r="O645" s="7"/>
      <c r="P645" s="7"/>
      <c r="Q645" s="7"/>
      <c r="R645" s="7"/>
      <c r="S645" s="7"/>
      <c r="T645" s="7"/>
      <c r="U645" s="7"/>
      <c r="V645" s="7"/>
      <c r="W645" s="7"/>
    </row>
    <row r="646" ht="14.25" customHeight="1">
      <c r="A646" s="7"/>
      <c r="B646" s="7"/>
      <c r="C646" s="7"/>
      <c r="D646" s="207"/>
      <c r="E646" s="7"/>
      <c r="F646" s="7"/>
      <c r="G646" s="7"/>
      <c r="H646" s="7"/>
      <c r="I646" s="7"/>
      <c r="J646" s="7"/>
      <c r="K646" s="7"/>
      <c r="L646" s="7"/>
      <c r="M646" s="7"/>
      <c r="N646" s="7"/>
      <c r="O646" s="7"/>
      <c r="P646" s="7"/>
      <c r="Q646" s="7"/>
      <c r="R646" s="7"/>
      <c r="S646" s="7"/>
      <c r="T646" s="7"/>
      <c r="U646" s="7"/>
      <c r="V646" s="7"/>
      <c r="W646" s="7"/>
    </row>
    <row r="647" ht="14.25" customHeight="1">
      <c r="A647" s="7"/>
      <c r="B647" s="7"/>
      <c r="C647" s="7"/>
      <c r="D647" s="207"/>
      <c r="E647" s="7"/>
      <c r="F647" s="7"/>
      <c r="G647" s="7"/>
      <c r="H647" s="7"/>
      <c r="I647" s="7"/>
      <c r="J647" s="7"/>
      <c r="K647" s="7"/>
      <c r="L647" s="7"/>
      <c r="M647" s="7"/>
      <c r="N647" s="7"/>
      <c r="O647" s="7"/>
      <c r="P647" s="7"/>
      <c r="Q647" s="7"/>
      <c r="R647" s="7"/>
      <c r="S647" s="7"/>
      <c r="T647" s="7"/>
      <c r="U647" s="7"/>
      <c r="V647" s="7"/>
      <c r="W647" s="7"/>
    </row>
    <row r="648" ht="14.25" customHeight="1">
      <c r="A648" s="7"/>
      <c r="B648" s="7"/>
      <c r="C648" s="7"/>
      <c r="D648" s="207"/>
      <c r="E648" s="7"/>
      <c r="F648" s="7"/>
      <c r="G648" s="7"/>
      <c r="H648" s="7"/>
      <c r="I648" s="7"/>
      <c r="J648" s="7"/>
      <c r="K648" s="7"/>
      <c r="L648" s="7"/>
      <c r="M648" s="7"/>
      <c r="N648" s="7"/>
      <c r="O648" s="7"/>
      <c r="P648" s="7"/>
      <c r="Q648" s="7"/>
      <c r="R648" s="7"/>
      <c r="S648" s="7"/>
      <c r="T648" s="7"/>
      <c r="U648" s="7"/>
      <c r="V648" s="7"/>
      <c r="W648" s="7"/>
    </row>
    <row r="649" ht="14.25" customHeight="1">
      <c r="A649" s="7"/>
      <c r="B649" s="7"/>
      <c r="C649" s="7"/>
      <c r="D649" s="207"/>
      <c r="E649" s="7"/>
      <c r="F649" s="7"/>
      <c r="G649" s="7"/>
      <c r="H649" s="7"/>
      <c r="I649" s="7"/>
      <c r="J649" s="7"/>
      <c r="K649" s="7"/>
      <c r="L649" s="7"/>
      <c r="M649" s="7"/>
      <c r="N649" s="7"/>
      <c r="O649" s="7"/>
      <c r="P649" s="7"/>
      <c r="Q649" s="7"/>
      <c r="R649" s="7"/>
      <c r="S649" s="7"/>
      <c r="T649" s="7"/>
      <c r="U649" s="7"/>
      <c r="V649" s="7"/>
      <c r="W649" s="7"/>
    </row>
    <row r="650" ht="14.25" customHeight="1">
      <c r="A650" s="7"/>
      <c r="B650" s="7"/>
      <c r="C650" s="7"/>
      <c r="D650" s="207"/>
      <c r="E650" s="7"/>
      <c r="F650" s="7"/>
      <c r="G650" s="7"/>
      <c r="H650" s="7"/>
      <c r="I650" s="7"/>
      <c r="J650" s="7"/>
      <c r="K650" s="7"/>
      <c r="L650" s="7"/>
      <c r="M650" s="7"/>
      <c r="N650" s="7"/>
      <c r="O650" s="7"/>
      <c r="P650" s="7"/>
      <c r="Q650" s="7"/>
      <c r="R650" s="7"/>
      <c r="S650" s="7"/>
      <c r="T650" s="7"/>
      <c r="U650" s="7"/>
      <c r="V650" s="7"/>
      <c r="W650" s="7"/>
    </row>
    <row r="651" ht="14.25" customHeight="1">
      <c r="A651" s="7"/>
      <c r="B651" s="7"/>
      <c r="C651" s="7"/>
      <c r="D651" s="207"/>
      <c r="E651" s="7"/>
      <c r="F651" s="7"/>
      <c r="G651" s="7"/>
      <c r="H651" s="7"/>
      <c r="I651" s="7"/>
      <c r="J651" s="7"/>
      <c r="K651" s="7"/>
      <c r="L651" s="7"/>
      <c r="M651" s="7"/>
      <c r="N651" s="7"/>
      <c r="O651" s="7"/>
      <c r="P651" s="7"/>
      <c r="Q651" s="7"/>
      <c r="R651" s="7"/>
      <c r="S651" s="7"/>
      <c r="T651" s="7"/>
      <c r="U651" s="7"/>
      <c r="V651" s="7"/>
      <c r="W651" s="7"/>
    </row>
    <row r="652" ht="14.25" customHeight="1">
      <c r="A652" s="7"/>
      <c r="B652" s="7"/>
      <c r="C652" s="7"/>
      <c r="D652" s="207"/>
      <c r="E652" s="7"/>
      <c r="F652" s="7"/>
      <c r="G652" s="7"/>
      <c r="H652" s="7"/>
      <c r="I652" s="7"/>
      <c r="J652" s="7"/>
      <c r="K652" s="7"/>
      <c r="L652" s="7"/>
      <c r="M652" s="7"/>
      <c r="N652" s="7"/>
      <c r="O652" s="7"/>
      <c r="P652" s="7"/>
      <c r="Q652" s="7"/>
      <c r="R652" s="7"/>
      <c r="S652" s="7"/>
      <c r="T652" s="7"/>
      <c r="U652" s="7"/>
      <c r="V652" s="7"/>
      <c r="W652" s="7"/>
    </row>
    <row r="653" ht="14.25" customHeight="1">
      <c r="A653" s="7"/>
      <c r="B653" s="7"/>
      <c r="C653" s="7"/>
      <c r="D653" s="207"/>
      <c r="E653" s="7"/>
      <c r="F653" s="7"/>
      <c r="G653" s="7"/>
      <c r="H653" s="7"/>
      <c r="I653" s="7"/>
      <c r="J653" s="7"/>
      <c r="K653" s="7"/>
      <c r="L653" s="7"/>
      <c r="M653" s="7"/>
      <c r="N653" s="7"/>
      <c r="O653" s="7"/>
      <c r="P653" s="7"/>
      <c r="Q653" s="7"/>
      <c r="R653" s="7"/>
      <c r="S653" s="7"/>
      <c r="T653" s="7"/>
      <c r="U653" s="7"/>
      <c r="V653" s="7"/>
      <c r="W653" s="7"/>
    </row>
    <row r="654" ht="14.25" customHeight="1">
      <c r="A654" s="7"/>
      <c r="B654" s="7"/>
      <c r="C654" s="7"/>
      <c r="D654" s="207"/>
      <c r="E654" s="7"/>
      <c r="F654" s="7"/>
      <c r="G654" s="7"/>
      <c r="H654" s="7"/>
      <c r="I654" s="7"/>
      <c r="J654" s="7"/>
      <c r="K654" s="7"/>
      <c r="L654" s="7"/>
      <c r="M654" s="7"/>
      <c r="N654" s="7"/>
      <c r="O654" s="7"/>
      <c r="P654" s="7"/>
      <c r="Q654" s="7"/>
      <c r="R654" s="7"/>
      <c r="S654" s="7"/>
      <c r="T654" s="7"/>
      <c r="U654" s="7"/>
      <c r="V654" s="7"/>
      <c r="W654" s="7"/>
    </row>
    <row r="655" ht="14.25" customHeight="1">
      <c r="A655" s="7"/>
      <c r="B655" s="7"/>
      <c r="C655" s="7"/>
      <c r="D655" s="207"/>
      <c r="E655" s="7"/>
      <c r="F655" s="7"/>
      <c r="G655" s="7"/>
      <c r="H655" s="7"/>
      <c r="I655" s="7"/>
      <c r="J655" s="7"/>
      <c r="K655" s="7"/>
      <c r="L655" s="7"/>
      <c r="M655" s="7"/>
      <c r="N655" s="7"/>
      <c r="O655" s="7"/>
      <c r="P655" s="7"/>
      <c r="Q655" s="7"/>
      <c r="R655" s="7"/>
      <c r="S655" s="7"/>
      <c r="T655" s="7"/>
      <c r="U655" s="7"/>
      <c r="V655" s="7"/>
      <c r="W655" s="7"/>
    </row>
    <row r="656" ht="14.25" customHeight="1">
      <c r="A656" s="7"/>
      <c r="B656" s="7"/>
      <c r="C656" s="7"/>
      <c r="D656" s="207"/>
      <c r="E656" s="7"/>
      <c r="F656" s="7"/>
      <c r="G656" s="7"/>
      <c r="H656" s="7"/>
      <c r="I656" s="7"/>
      <c r="J656" s="7"/>
      <c r="K656" s="7"/>
      <c r="L656" s="7"/>
      <c r="M656" s="7"/>
      <c r="N656" s="7"/>
      <c r="O656" s="7"/>
      <c r="P656" s="7"/>
      <c r="Q656" s="7"/>
      <c r="R656" s="7"/>
      <c r="S656" s="7"/>
      <c r="T656" s="7"/>
      <c r="U656" s="7"/>
      <c r="V656" s="7"/>
      <c r="W656" s="7"/>
    </row>
    <row r="657" ht="14.25" customHeight="1">
      <c r="A657" s="7"/>
      <c r="B657" s="7"/>
      <c r="C657" s="7"/>
      <c r="D657" s="207"/>
      <c r="E657" s="7"/>
      <c r="F657" s="7"/>
      <c r="G657" s="7"/>
      <c r="H657" s="7"/>
      <c r="I657" s="7"/>
      <c r="J657" s="7"/>
      <c r="K657" s="7"/>
      <c r="L657" s="7"/>
      <c r="M657" s="7"/>
      <c r="N657" s="7"/>
      <c r="O657" s="7"/>
      <c r="P657" s="7"/>
      <c r="Q657" s="7"/>
      <c r="R657" s="7"/>
      <c r="S657" s="7"/>
      <c r="T657" s="7"/>
      <c r="U657" s="7"/>
      <c r="V657" s="7"/>
      <c r="W657" s="7"/>
    </row>
    <row r="658" ht="14.25" customHeight="1">
      <c r="A658" s="7"/>
      <c r="B658" s="7"/>
      <c r="C658" s="7"/>
      <c r="D658" s="207"/>
      <c r="E658" s="7"/>
      <c r="F658" s="7"/>
      <c r="G658" s="7"/>
      <c r="H658" s="7"/>
      <c r="I658" s="7"/>
      <c r="J658" s="7"/>
      <c r="K658" s="7"/>
      <c r="L658" s="7"/>
      <c r="M658" s="7"/>
      <c r="N658" s="7"/>
      <c r="O658" s="7"/>
      <c r="P658" s="7"/>
      <c r="Q658" s="7"/>
      <c r="R658" s="7"/>
      <c r="S658" s="7"/>
      <c r="T658" s="7"/>
      <c r="U658" s="7"/>
      <c r="V658" s="7"/>
      <c r="W658" s="7"/>
    </row>
    <row r="659" ht="14.25" customHeight="1">
      <c r="A659" s="7"/>
      <c r="B659" s="7"/>
      <c r="C659" s="7"/>
      <c r="D659" s="207"/>
      <c r="E659" s="7"/>
      <c r="F659" s="7"/>
      <c r="G659" s="7"/>
      <c r="H659" s="7"/>
      <c r="I659" s="7"/>
      <c r="J659" s="7"/>
      <c r="K659" s="7"/>
      <c r="L659" s="7"/>
      <c r="M659" s="7"/>
      <c r="N659" s="7"/>
      <c r="O659" s="7"/>
      <c r="P659" s="7"/>
      <c r="Q659" s="7"/>
      <c r="R659" s="7"/>
      <c r="S659" s="7"/>
      <c r="T659" s="7"/>
      <c r="U659" s="7"/>
      <c r="V659" s="7"/>
      <c r="W659" s="7"/>
    </row>
    <row r="660" ht="14.25" customHeight="1">
      <c r="A660" s="7"/>
      <c r="B660" s="7"/>
      <c r="C660" s="7"/>
      <c r="D660" s="207"/>
      <c r="E660" s="7"/>
      <c r="F660" s="7"/>
      <c r="G660" s="7"/>
      <c r="H660" s="7"/>
      <c r="I660" s="7"/>
      <c r="J660" s="7"/>
      <c r="K660" s="7"/>
      <c r="L660" s="7"/>
      <c r="M660" s="7"/>
      <c r="N660" s="7"/>
      <c r="O660" s="7"/>
      <c r="P660" s="7"/>
      <c r="Q660" s="7"/>
      <c r="R660" s="7"/>
      <c r="S660" s="7"/>
      <c r="T660" s="7"/>
      <c r="U660" s="7"/>
      <c r="V660" s="7"/>
      <c r="W660" s="7"/>
    </row>
    <row r="661" ht="14.25" customHeight="1">
      <c r="A661" s="7"/>
      <c r="B661" s="7"/>
      <c r="C661" s="7"/>
      <c r="D661" s="207"/>
      <c r="E661" s="7"/>
      <c r="F661" s="7"/>
      <c r="G661" s="7"/>
      <c r="H661" s="7"/>
      <c r="I661" s="7"/>
      <c r="J661" s="7"/>
      <c r="K661" s="7"/>
      <c r="L661" s="7"/>
      <c r="M661" s="7"/>
      <c r="N661" s="7"/>
      <c r="O661" s="7"/>
      <c r="P661" s="7"/>
      <c r="Q661" s="7"/>
      <c r="R661" s="7"/>
      <c r="S661" s="7"/>
      <c r="T661" s="7"/>
      <c r="U661" s="7"/>
      <c r="V661" s="7"/>
      <c r="W661" s="7"/>
    </row>
    <row r="662" ht="14.25" customHeight="1">
      <c r="A662" s="7"/>
      <c r="B662" s="7"/>
      <c r="C662" s="7"/>
      <c r="D662" s="207"/>
      <c r="E662" s="7"/>
      <c r="F662" s="7"/>
      <c r="G662" s="7"/>
      <c r="H662" s="7"/>
      <c r="I662" s="7"/>
      <c r="J662" s="7"/>
      <c r="K662" s="7"/>
      <c r="L662" s="7"/>
      <c r="M662" s="7"/>
      <c r="N662" s="7"/>
      <c r="O662" s="7"/>
      <c r="P662" s="7"/>
      <c r="Q662" s="7"/>
      <c r="R662" s="7"/>
      <c r="S662" s="7"/>
      <c r="T662" s="7"/>
      <c r="U662" s="7"/>
      <c r="V662" s="7"/>
      <c r="W662" s="7"/>
    </row>
    <row r="663" ht="14.25" customHeight="1">
      <c r="A663" s="7"/>
      <c r="B663" s="7"/>
      <c r="C663" s="7"/>
      <c r="D663" s="207"/>
      <c r="E663" s="7"/>
      <c r="F663" s="7"/>
      <c r="G663" s="7"/>
      <c r="H663" s="7"/>
      <c r="I663" s="7"/>
      <c r="J663" s="7"/>
      <c r="K663" s="7"/>
      <c r="L663" s="7"/>
      <c r="M663" s="7"/>
      <c r="N663" s="7"/>
      <c r="O663" s="7"/>
      <c r="P663" s="7"/>
      <c r="Q663" s="7"/>
      <c r="R663" s="7"/>
      <c r="S663" s="7"/>
      <c r="T663" s="7"/>
      <c r="U663" s="7"/>
      <c r="V663" s="7"/>
      <c r="W663" s="7"/>
    </row>
    <row r="664" ht="14.25" customHeight="1">
      <c r="A664" s="7"/>
      <c r="B664" s="7"/>
      <c r="C664" s="7"/>
      <c r="D664" s="207"/>
      <c r="E664" s="7"/>
      <c r="F664" s="7"/>
      <c r="G664" s="7"/>
      <c r="H664" s="7"/>
      <c r="I664" s="7"/>
      <c r="J664" s="7"/>
      <c r="K664" s="7"/>
      <c r="L664" s="7"/>
      <c r="M664" s="7"/>
      <c r="N664" s="7"/>
      <c r="O664" s="7"/>
      <c r="P664" s="7"/>
      <c r="Q664" s="7"/>
      <c r="R664" s="7"/>
      <c r="S664" s="7"/>
      <c r="T664" s="7"/>
      <c r="U664" s="7"/>
      <c r="V664" s="7"/>
      <c r="W664" s="7"/>
    </row>
    <row r="665" ht="14.25" customHeight="1">
      <c r="A665" s="7"/>
      <c r="B665" s="7"/>
      <c r="C665" s="7"/>
      <c r="D665" s="207"/>
      <c r="E665" s="7"/>
      <c r="F665" s="7"/>
      <c r="G665" s="7"/>
      <c r="H665" s="7"/>
      <c r="I665" s="7"/>
      <c r="J665" s="7"/>
      <c r="K665" s="7"/>
      <c r="L665" s="7"/>
      <c r="M665" s="7"/>
      <c r="N665" s="7"/>
      <c r="O665" s="7"/>
      <c r="P665" s="7"/>
      <c r="Q665" s="7"/>
      <c r="R665" s="7"/>
      <c r="S665" s="7"/>
      <c r="T665" s="7"/>
      <c r="U665" s="7"/>
      <c r="V665" s="7"/>
      <c r="W665" s="7"/>
    </row>
    <row r="666" ht="14.25" customHeight="1">
      <c r="A666" s="7"/>
      <c r="B666" s="7"/>
      <c r="C666" s="7"/>
      <c r="D666" s="207"/>
      <c r="E666" s="7"/>
      <c r="F666" s="7"/>
      <c r="G666" s="7"/>
      <c r="H666" s="7"/>
      <c r="I666" s="7"/>
      <c r="J666" s="7"/>
      <c r="K666" s="7"/>
      <c r="L666" s="7"/>
      <c r="M666" s="7"/>
      <c r="N666" s="7"/>
      <c r="O666" s="7"/>
      <c r="P666" s="7"/>
      <c r="Q666" s="7"/>
      <c r="R666" s="7"/>
      <c r="S666" s="7"/>
      <c r="T666" s="7"/>
      <c r="U666" s="7"/>
      <c r="V666" s="7"/>
      <c r="W666" s="7"/>
    </row>
    <row r="667" ht="14.25" customHeight="1">
      <c r="A667" s="7"/>
      <c r="B667" s="7"/>
      <c r="C667" s="7"/>
      <c r="D667" s="207"/>
      <c r="E667" s="7"/>
      <c r="F667" s="7"/>
      <c r="G667" s="7"/>
      <c r="H667" s="7"/>
      <c r="I667" s="7"/>
      <c r="J667" s="7"/>
      <c r="K667" s="7"/>
      <c r="L667" s="7"/>
      <c r="M667" s="7"/>
      <c r="N667" s="7"/>
      <c r="O667" s="7"/>
      <c r="P667" s="7"/>
      <c r="Q667" s="7"/>
      <c r="R667" s="7"/>
      <c r="S667" s="7"/>
      <c r="T667" s="7"/>
      <c r="U667" s="7"/>
      <c r="V667" s="7"/>
      <c r="W667" s="7"/>
    </row>
    <row r="668" ht="14.25" customHeight="1">
      <c r="A668" s="7"/>
      <c r="B668" s="7"/>
      <c r="C668" s="7"/>
      <c r="D668" s="207"/>
      <c r="E668" s="7"/>
      <c r="F668" s="7"/>
      <c r="G668" s="7"/>
      <c r="H668" s="7"/>
      <c r="I668" s="7"/>
      <c r="J668" s="7"/>
      <c r="K668" s="7"/>
      <c r="L668" s="7"/>
      <c r="M668" s="7"/>
      <c r="N668" s="7"/>
      <c r="O668" s="7"/>
      <c r="P668" s="7"/>
      <c r="Q668" s="7"/>
      <c r="R668" s="7"/>
      <c r="S668" s="7"/>
      <c r="T668" s="7"/>
      <c r="U668" s="7"/>
      <c r="V668" s="7"/>
      <c r="W668" s="7"/>
    </row>
    <row r="669" ht="14.25" customHeight="1">
      <c r="A669" s="7"/>
      <c r="B669" s="7"/>
      <c r="C669" s="7"/>
      <c r="D669" s="207"/>
      <c r="E669" s="7"/>
      <c r="F669" s="7"/>
      <c r="G669" s="7"/>
      <c r="H669" s="7"/>
      <c r="I669" s="7"/>
      <c r="J669" s="7"/>
      <c r="K669" s="7"/>
      <c r="L669" s="7"/>
      <c r="M669" s="7"/>
      <c r="N669" s="7"/>
      <c r="O669" s="7"/>
      <c r="P669" s="7"/>
      <c r="Q669" s="7"/>
      <c r="R669" s="7"/>
      <c r="S669" s="7"/>
      <c r="T669" s="7"/>
      <c r="U669" s="7"/>
      <c r="V669" s="7"/>
      <c r="W669" s="7"/>
    </row>
    <row r="670" ht="14.25" customHeight="1">
      <c r="A670" s="7"/>
      <c r="B670" s="7"/>
      <c r="C670" s="7"/>
      <c r="D670" s="207"/>
      <c r="E670" s="7"/>
      <c r="F670" s="7"/>
      <c r="G670" s="7"/>
      <c r="H670" s="7"/>
      <c r="I670" s="7"/>
      <c r="J670" s="7"/>
      <c r="K670" s="7"/>
      <c r="L670" s="7"/>
      <c r="M670" s="7"/>
      <c r="N670" s="7"/>
      <c r="O670" s="7"/>
      <c r="P670" s="7"/>
      <c r="Q670" s="7"/>
      <c r="R670" s="7"/>
      <c r="S670" s="7"/>
      <c r="T670" s="7"/>
      <c r="U670" s="7"/>
      <c r="V670" s="7"/>
      <c r="W670" s="7"/>
    </row>
    <row r="671" ht="14.25" customHeight="1">
      <c r="A671" s="7"/>
      <c r="B671" s="7"/>
      <c r="C671" s="7"/>
      <c r="D671" s="207"/>
      <c r="E671" s="7"/>
      <c r="F671" s="7"/>
      <c r="G671" s="7"/>
      <c r="H671" s="7"/>
      <c r="I671" s="7"/>
      <c r="J671" s="7"/>
      <c r="K671" s="7"/>
      <c r="L671" s="7"/>
      <c r="M671" s="7"/>
      <c r="N671" s="7"/>
      <c r="O671" s="7"/>
      <c r="P671" s="7"/>
      <c r="Q671" s="7"/>
      <c r="R671" s="7"/>
      <c r="S671" s="7"/>
      <c r="T671" s="7"/>
      <c r="U671" s="7"/>
      <c r="V671" s="7"/>
      <c r="W671" s="7"/>
    </row>
    <row r="672" ht="14.25" customHeight="1">
      <c r="A672" s="7"/>
      <c r="B672" s="7"/>
      <c r="C672" s="7"/>
      <c r="D672" s="207"/>
      <c r="E672" s="7"/>
      <c r="F672" s="7"/>
      <c r="G672" s="7"/>
      <c r="H672" s="7"/>
      <c r="I672" s="7"/>
      <c r="J672" s="7"/>
      <c r="K672" s="7"/>
      <c r="L672" s="7"/>
      <c r="M672" s="7"/>
      <c r="N672" s="7"/>
      <c r="O672" s="7"/>
      <c r="P672" s="7"/>
      <c r="Q672" s="7"/>
      <c r="R672" s="7"/>
      <c r="S672" s="7"/>
      <c r="T672" s="7"/>
      <c r="U672" s="7"/>
      <c r="V672" s="7"/>
      <c r="W672" s="7"/>
    </row>
    <row r="673" ht="14.25" customHeight="1">
      <c r="A673" s="7"/>
      <c r="B673" s="7"/>
      <c r="C673" s="7"/>
      <c r="D673" s="207"/>
      <c r="E673" s="7"/>
      <c r="F673" s="7"/>
      <c r="G673" s="7"/>
      <c r="H673" s="7"/>
      <c r="I673" s="7"/>
      <c r="J673" s="7"/>
      <c r="K673" s="7"/>
      <c r="L673" s="7"/>
      <c r="M673" s="7"/>
      <c r="N673" s="7"/>
      <c r="O673" s="7"/>
      <c r="P673" s="7"/>
      <c r="Q673" s="7"/>
      <c r="R673" s="7"/>
      <c r="S673" s="7"/>
      <c r="T673" s="7"/>
      <c r="U673" s="7"/>
      <c r="V673" s="7"/>
      <c r="W673" s="7"/>
    </row>
    <row r="674" ht="14.25" customHeight="1">
      <c r="A674" s="7"/>
      <c r="B674" s="7"/>
      <c r="C674" s="7"/>
      <c r="D674" s="207"/>
      <c r="E674" s="7"/>
      <c r="F674" s="7"/>
      <c r="G674" s="7"/>
      <c r="H674" s="7"/>
      <c r="I674" s="7"/>
      <c r="J674" s="7"/>
      <c r="K674" s="7"/>
      <c r="L674" s="7"/>
      <c r="M674" s="7"/>
      <c r="N674" s="7"/>
      <c r="O674" s="7"/>
      <c r="P674" s="7"/>
      <c r="Q674" s="7"/>
      <c r="R674" s="7"/>
      <c r="S674" s="7"/>
      <c r="T674" s="7"/>
      <c r="U674" s="7"/>
      <c r="V674" s="7"/>
      <c r="W674" s="7"/>
    </row>
    <row r="675" ht="14.25" customHeight="1">
      <c r="A675" s="7"/>
      <c r="B675" s="7"/>
      <c r="C675" s="7"/>
      <c r="D675" s="207"/>
      <c r="E675" s="7"/>
      <c r="F675" s="7"/>
      <c r="G675" s="7"/>
      <c r="H675" s="7"/>
      <c r="I675" s="7"/>
      <c r="J675" s="7"/>
      <c r="K675" s="7"/>
      <c r="L675" s="7"/>
      <c r="M675" s="7"/>
      <c r="N675" s="7"/>
      <c r="O675" s="7"/>
      <c r="P675" s="7"/>
      <c r="Q675" s="7"/>
      <c r="R675" s="7"/>
      <c r="S675" s="7"/>
      <c r="T675" s="7"/>
      <c r="U675" s="7"/>
      <c r="V675" s="7"/>
      <c r="W675" s="7"/>
    </row>
    <row r="676" ht="14.25" customHeight="1">
      <c r="A676" s="7"/>
      <c r="B676" s="7"/>
      <c r="C676" s="7"/>
      <c r="D676" s="207"/>
      <c r="E676" s="7"/>
      <c r="F676" s="7"/>
      <c r="G676" s="7"/>
      <c r="H676" s="7"/>
      <c r="I676" s="7"/>
      <c r="J676" s="7"/>
      <c r="K676" s="7"/>
      <c r="L676" s="7"/>
      <c r="M676" s="7"/>
      <c r="N676" s="7"/>
      <c r="O676" s="7"/>
      <c r="P676" s="7"/>
      <c r="Q676" s="7"/>
      <c r="R676" s="7"/>
      <c r="S676" s="7"/>
      <c r="T676" s="7"/>
      <c r="U676" s="7"/>
      <c r="V676" s="7"/>
      <c r="W676" s="7"/>
    </row>
    <row r="677" ht="14.25" customHeight="1">
      <c r="A677" s="7"/>
      <c r="B677" s="7"/>
      <c r="C677" s="7"/>
      <c r="D677" s="207"/>
      <c r="E677" s="7"/>
      <c r="F677" s="7"/>
      <c r="G677" s="7"/>
      <c r="H677" s="7"/>
      <c r="I677" s="7"/>
      <c r="J677" s="7"/>
      <c r="K677" s="7"/>
      <c r="L677" s="7"/>
      <c r="M677" s="7"/>
      <c r="N677" s="7"/>
      <c r="O677" s="7"/>
      <c r="P677" s="7"/>
      <c r="Q677" s="7"/>
      <c r="R677" s="7"/>
      <c r="S677" s="7"/>
      <c r="T677" s="7"/>
      <c r="U677" s="7"/>
      <c r="V677" s="7"/>
      <c r="W677" s="7"/>
    </row>
    <row r="678" ht="14.25" customHeight="1">
      <c r="A678" s="7"/>
      <c r="B678" s="7"/>
      <c r="C678" s="7"/>
      <c r="D678" s="207"/>
      <c r="E678" s="7"/>
      <c r="F678" s="7"/>
      <c r="G678" s="7"/>
      <c r="H678" s="7"/>
      <c r="I678" s="7"/>
      <c r="J678" s="7"/>
      <c r="K678" s="7"/>
      <c r="L678" s="7"/>
      <c r="M678" s="7"/>
      <c r="N678" s="7"/>
      <c r="O678" s="7"/>
      <c r="P678" s="7"/>
      <c r="Q678" s="7"/>
      <c r="R678" s="7"/>
      <c r="S678" s="7"/>
      <c r="T678" s="7"/>
      <c r="U678" s="7"/>
      <c r="V678" s="7"/>
      <c r="W678" s="7"/>
    </row>
    <row r="679" ht="14.25" customHeight="1">
      <c r="A679" s="7"/>
      <c r="B679" s="7"/>
      <c r="C679" s="7"/>
      <c r="D679" s="207"/>
      <c r="E679" s="7"/>
      <c r="F679" s="7"/>
      <c r="G679" s="7"/>
      <c r="H679" s="7"/>
      <c r="I679" s="7"/>
      <c r="J679" s="7"/>
      <c r="K679" s="7"/>
      <c r="L679" s="7"/>
      <c r="M679" s="7"/>
      <c r="N679" s="7"/>
      <c r="O679" s="7"/>
      <c r="P679" s="7"/>
      <c r="Q679" s="7"/>
      <c r="R679" s="7"/>
      <c r="S679" s="7"/>
      <c r="T679" s="7"/>
      <c r="U679" s="7"/>
      <c r="V679" s="7"/>
      <c r="W679" s="7"/>
    </row>
    <row r="680" ht="14.25" customHeight="1">
      <c r="A680" s="7"/>
      <c r="B680" s="7"/>
      <c r="C680" s="7"/>
      <c r="D680" s="207"/>
      <c r="E680" s="7"/>
      <c r="F680" s="7"/>
      <c r="G680" s="7"/>
      <c r="H680" s="7"/>
      <c r="I680" s="7"/>
      <c r="J680" s="7"/>
      <c r="K680" s="7"/>
      <c r="L680" s="7"/>
      <c r="M680" s="7"/>
      <c r="N680" s="7"/>
      <c r="O680" s="7"/>
      <c r="P680" s="7"/>
      <c r="Q680" s="7"/>
      <c r="R680" s="7"/>
      <c r="S680" s="7"/>
      <c r="T680" s="7"/>
      <c r="U680" s="7"/>
      <c r="V680" s="7"/>
      <c r="W680" s="7"/>
    </row>
    <row r="681" ht="14.25" customHeight="1">
      <c r="A681" s="7"/>
      <c r="B681" s="7"/>
      <c r="C681" s="7"/>
      <c r="D681" s="207"/>
      <c r="E681" s="7"/>
      <c r="F681" s="7"/>
      <c r="G681" s="7"/>
      <c r="H681" s="7"/>
      <c r="I681" s="7"/>
      <c r="J681" s="7"/>
      <c r="K681" s="7"/>
      <c r="L681" s="7"/>
      <c r="M681" s="7"/>
      <c r="N681" s="7"/>
      <c r="O681" s="7"/>
      <c r="P681" s="7"/>
      <c r="Q681" s="7"/>
      <c r="R681" s="7"/>
      <c r="S681" s="7"/>
      <c r="T681" s="7"/>
      <c r="U681" s="7"/>
      <c r="V681" s="7"/>
      <c r="W681" s="7"/>
    </row>
    <row r="682" ht="14.25" customHeight="1">
      <c r="A682" s="7"/>
      <c r="B682" s="7"/>
      <c r="C682" s="7"/>
      <c r="D682" s="207"/>
      <c r="E682" s="7"/>
      <c r="F682" s="7"/>
      <c r="G682" s="7"/>
      <c r="H682" s="7"/>
      <c r="I682" s="7"/>
      <c r="J682" s="7"/>
      <c r="K682" s="7"/>
      <c r="L682" s="7"/>
      <c r="M682" s="7"/>
      <c r="N682" s="7"/>
      <c r="O682" s="7"/>
      <c r="P682" s="7"/>
      <c r="Q682" s="7"/>
      <c r="R682" s="7"/>
      <c r="S682" s="7"/>
      <c r="T682" s="7"/>
      <c r="U682" s="7"/>
      <c r="V682" s="7"/>
      <c r="W682" s="7"/>
    </row>
    <row r="683" ht="14.25" customHeight="1">
      <c r="A683" s="7"/>
      <c r="B683" s="7"/>
      <c r="C683" s="7"/>
      <c r="D683" s="207"/>
      <c r="E683" s="7"/>
      <c r="F683" s="7"/>
      <c r="G683" s="7"/>
      <c r="H683" s="7"/>
      <c r="I683" s="7"/>
      <c r="J683" s="7"/>
      <c r="K683" s="7"/>
      <c r="L683" s="7"/>
      <c r="M683" s="7"/>
      <c r="N683" s="7"/>
      <c r="O683" s="7"/>
      <c r="P683" s="7"/>
      <c r="Q683" s="7"/>
      <c r="R683" s="7"/>
      <c r="S683" s="7"/>
      <c r="T683" s="7"/>
      <c r="U683" s="7"/>
      <c r="V683" s="7"/>
      <c r="W683" s="7"/>
    </row>
    <row r="684" ht="14.25" customHeight="1">
      <c r="A684" s="7"/>
      <c r="B684" s="7"/>
      <c r="C684" s="7"/>
      <c r="D684" s="207"/>
      <c r="E684" s="7"/>
      <c r="F684" s="7"/>
      <c r="G684" s="7"/>
      <c r="H684" s="7"/>
      <c r="I684" s="7"/>
      <c r="J684" s="7"/>
      <c r="K684" s="7"/>
      <c r="L684" s="7"/>
      <c r="M684" s="7"/>
      <c r="N684" s="7"/>
      <c r="O684" s="7"/>
      <c r="P684" s="7"/>
      <c r="Q684" s="7"/>
      <c r="R684" s="7"/>
      <c r="S684" s="7"/>
      <c r="T684" s="7"/>
      <c r="U684" s="7"/>
      <c r="V684" s="7"/>
      <c r="W684" s="7"/>
    </row>
    <row r="685" ht="14.25" customHeight="1">
      <c r="A685" s="7"/>
      <c r="B685" s="7"/>
      <c r="C685" s="7"/>
      <c r="D685" s="207"/>
      <c r="E685" s="7"/>
      <c r="F685" s="7"/>
      <c r="G685" s="7"/>
      <c r="H685" s="7"/>
      <c r="I685" s="7"/>
      <c r="J685" s="7"/>
      <c r="K685" s="7"/>
      <c r="L685" s="7"/>
      <c r="M685" s="7"/>
      <c r="N685" s="7"/>
      <c r="O685" s="7"/>
      <c r="P685" s="7"/>
      <c r="Q685" s="7"/>
      <c r="R685" s="7"/>
      <c r="S685" s="7"/>
      <c r="T685" s="7"/>
      <c r="U685" s="7"/>
      <c r="V685" s="7"/>
      <c r="W685" s="7"/>
    </row>
    <row r="686" ht="14.25" customHeight="1">
      <c r="A686" s="7"/>
      <c r="B686" s="7"/>
      <c r="C686" s="7"/>
      <c r="D686" s="207"/>
      <c r="E686" s="7"/>
      <c r="F686" s="7"/>
      <c r="G686" s="7"/>
      <c r="H686" s="7"/>
      <c r="I686" s="7"/>
      <c r="J686" s="7"/>
      <c r="K686" s="7"/>
      <c r="L686" s="7"/>
      <c r="M686" s="7"/>
      <c r="N686" s="7"/>
      <c r="O686" s="7"/>
      <c r="P686" s="7"/>
      <c r="Q686" s="7"/>
      <c r="R686" s="7"/>
      <c r="S686" s="7"/>
      <c r="T686" s="7"/>
      <c r="U686" s="7"/>
      <c r="V686" s="7"/>
      <c r="W686" s="7"/>
    </row>
    <row r="687" ht="14.25" customHeight="1">
      <c r="A687" s="7"/>
      <c r="B687" s="7"/>
      <c r="C687" s="7"/>
      <c r="D687" s="207"/>
      <c r="E687" s="7"/>
      <c r="F687" s="7"/>
      <c r="G687" s="7"/>
      <c r="H687" s="7"/>
      <c r="I687" s="7"/>
      <c r="J687" s="7"/>
      <c r="K687" s="7"/>
      <c r="L687" s="7"/>
      <c r="M687" s="7"/>
      <c r="N687" s="7"/>
      <c r="O687" s="7"/>
      <c r="P687" s="7"/>
      <c r="Q687" s="7"/>
      <c r="R687" s="7"/>
      <c r="S687" s="7"/>
      <c r="T687" s="7"/>
      <c r="U687" s="7"/>
      <c r="V687" s="7"/>
      <c r="W687" s="7"/>
    </row>
    <row r="688" ht="14.25" customHeight="1">
      <c r="A688" s="7"/>
      <c r="B688" s="7"/>
      <c r="C688" s="7"/>
      <c r="D688" s="207"/>
      <c r="E688" s="7"/>
      <c r="F688" s="7"/>
      <c r="G688" s="7"/>
      <c r="H688" s="7"/>
      <c r="I688" s="7"/>
      <c r="J688" s="7"/>
      <c r="K688" s="7"/>
      <c r="L688" s="7"/>
      <c r="M688" s="7"/>
      <c r="N688" s="7"/>
      <c r="O688" s="7"/>
      <c r="P688" s="7"/>
      <c r="Q688" s="7"/>
      <c r="R688" s="7"/>
      <c r="S688" s="7"/>
      <c r="T688" s="7"/>
      <c r="U688" s="7"/>
      <c r="V688" s="7"/>
      <c r="W688" s="7"/>
    </row>
    <row r="689" ht="14.25" customHeight="1">
      <c r="A689" s="7"/>
      <c r="B689" s="7"/>
      <c r="C689" s="7"/>
      <c r="D689" s="207"/>
      <c r="E689" s="7"/>
      <c r="F689" s="7"/>
      <c r="G689" s="7"/>
      <c r="H689" s="7"/>
      <c r="I689" s="7"/>
      <c r="J689" s="7"/>
      <c r="K689" s="7"/>
      <c r="L689" s="7"/>
      <c r="M689" s="7"/>
      <c r="N689" s="7"/>
      <c r="O689" s="7"/>
      <c r="P689" s="7"/>
      <c r="Q689" s="7"/>
      <c r="R689" s="7"/>
      <c r="S689" s="7"/>
      <c r="T689" s="7"/>
      <c r="U689" s="7"/>
      <c r="V689" s="7"/>
      <c r="W689" s="7"/>
    </row>
    <row r="690" ht="14.25" customHeight="1">
      <c r="A690" s="7"/>
      <c r="B690" s="7"/>
      <c r="C690" s="7"/>
      <c r="D690" s="207"/>
      <c r="E690" s="7"/>
      <c r="F690" s="7"/>
      <c r="G690" s="7"/>
      <c r="H690" s="7"/>
      <c r="I690" s="7"/>
      <c r="J690" s="7"/>
      <c r="K690" s="7"/>
      <c r="L690" s="7"/>
      <c r="M690" s="7"/>
      <c r="N690" s="7"/>
      <c r="O690" s="7"/>
      <c r="P690" s="7"/>
      <c r="Q690" s="7"/>
      <c r="R690" s="7"/>
      <c r="S690" s="7"/>
      <c r="T690" s="7"/>
      <c r="U690" s="7"/>
      <c r="V690" s="7"/>
      <c r="W690" s="7"/>
    </row>
    <row r="691" ht="14.25" customHeight="1">
      <c r="A691" s="7"/>
      <c r="B691" s="7"/>
      <c r="C691" s="7"/>
      <c r="D691" s="207"/>
      <c r="E691" s="7"/>
      <c r="F691" s="7"/>
      <c r="G691" s="7"/>
      <c r="H691" s="7"/>
      <c r="I691" s="7"/>
      <c r="J691" s="7"/>
      <c r="K691" s="7"/>
      <c r="L691" s="7"/>
      <c r="M691" s="7"/>
      <c r="N691" s="7"/>
      <c r="O691" s="7"/>
      <c r="P691" s="7"/>
      <c r="Q691" s="7"/>
      <c r="R691" s="7"/>
      <c r="S691" s="7"/>
      <c r="T691" s="7"/>
      <c r="U691" s="7"/>
      <c r="V691" s="7"/>
      <c r="W691" s="7"/>
    </row>
    <row r="692" ht="14.25" customHeight="1">
      <c r="A692" s="7"/>
      <c r="B692" s="7"/>
      <c r="C692" s="7"/>
      <c r="D692" s="207"/>
      <c r="E692" s="7"/>
      <c r="F692" s="7"/>
      <c r="G692" s="7"/>
      <c r="H692" s="7"/>
      <c r="I692" s="7"/>
      <c r="J692" s="7"/>
      <c r="K692" s="7"/>
      <c r="L692" s="7"/>
      <c r="M692" s="7"/>
      <c r="N692" s="7"/>
      <c r="O692" s="7"/>
      <c r="P692" s="7"/>
      <c r="Q692" s="7"/>
      <c r="R692" s="7"/>
      <c r="S692" s="7"/>
      <c r="T692" s="7"/>
      <c r="U692" s="7"/>
      <c r="V692" s="7"/>
      <c r="W692" s="7"/>
    </row>
    <row r="693" ht="14.25" customHeight="1">
      <c r="A693" s="7"/>
      <c r="B693" s="7"/>
      <c r="C693" s="7"/>
      <c r="D693" s="207"/>
      <c r="E693" s="7"/>
      <c r="F693" s="7"/>
      <c r="G693" s="7"/>
      <c r="H693" s="7"/>
      <c r="I693" s="7"/>
      <c r="J693" s="7"/>
      <c r="K693" s="7"/>
      <c r="L693" s="7"/>
      <c r="M693" s="7"/>
      <c r="N693" s="7"/>
      <c r="O693" s="7"/>
      <c r="P693" s="7"/>
      <c r="Q693" s="7"/>
      <c r="R693" s="7"/>
      <c r="S693" s="7"/>
      <c r="T693" s="7"/>
      <c r="U693" s="7"/>
      <c r="V693" s="7"/>
      <c r="W693" s="7"/>
    </row>
    <row r="694" ht="14.25" customHeight="1">
      <c r="A694" s="7"/>
      <c r="B694" s="7"/>
      <c r="C694" s="7"/>
      <c r="D694" s="207"/>
      <c r="E694" s="7"/>
      <c r="F694" s="7"/>
      <c r="G694" s="7"/>
      <c r="H694" s="7"/>
      <c r="I694" s="7"/>
      <c r="J694" s="7"/>
      <c r="K694" s="7"/>
      <c r="L694" s="7"/>
      <c r="M694" s="7"/>
      <c r="N694" s="7"/>
      <c r="O694" s="7"/>
      <c r="P694" s="7"/>
      <c r="Q694" s="7"/>
      <c r="R694" s="7"/>
      <c r="S694" s="7"/>
      <c r="T694" s="7"/>
      <c r="U694" s="7"/>
      <c r="V694" s="7"/>
      <c r="W694" s="7"/>
    </row>
    <row r="695" ht="14.25" customHeight="1">
      <c r="A695" s="7"/>
      <c r="B695" s="7"/>
      <c r="C695" s="7"/>
      <c r="D695" s="207"/>
      <c r="E695" s="7"/>
      <c r="F695" s="7"/>
      <c r="G695" s="7"/>
      <c r="H695" s="7"/>
      <c r="I695" s="7"/>
      <c r="J695" s="7"/>
      <c r="K695" s="7"/>
      <c r="L695" s="7"/>
      <c r="M695" s="7"/>
      <c r="N695" s="7"/>
      <c r="O695" s="7"/>
      <c r="P695" s="7"/>
      <c r="Q695" s="7"/>
      <c r="R695" s="7"/>
      <c r="S695" s="7"/>
      <c r="T695" s="7"/>
      <c r="U695" s="7"/>
      <c r="V695" s="7"/>
      <c r="W695" s="7"/>
    </row>
    <row r="696" ht="14.25" customHeight="1">
      <c r="A696" s="7"/>
      <c r="B696" s="7"/>
      <c r="C696" s="7"/>
      <c r="D696" s="207"/>
      <c r="E696" s="7"/>
      <c r="F696" s="7"/>
      <c r="G696" s="7"/>
      <c r="H696" s="7"/>
      <c r="I696" s="7"/>
      <c r="J696" s="7"/>
      <c r="K696" s="7"/>
      <c r="L696" s="7"/>
      <c r="M696" s="7"/>
      <c r="N696" s="7"/>
      <c r="O696" s="7"/>
      <c r="P696" s="7"/>
      <c r="Q696" s="7"/>
      <c r="R696" s="7"/>
      <c r="S696" s="7"/>
      <c r="T696" s="7"/>
      <c r="U696" s="7"/>
      <c r="V696" s="7"/>
      <c r="W696" s="7"/>
    </row>
    <row r="697" ht="14.25" customHeight="1">
      <c r="A697" s="7"/>
      <c r="B697" s="7"/>
      <c r="C697" s="7"/>
      <c r="D697" s="207"/>
      <c r="E697" s="7"/>
      <c r="F697" s="7"/>
      <c r="G697" s="7"/>
      <c r="H697" s="7"/>
      <c r="I697" s="7"/>
      <c r="J697" s="7"/>
      <c r="K697" s="7"/>
      <c r="L697" s="7"/>
      <c r="M697" s="7"/>
      <c r="N697" s="7"/>
      <c r="O697" s="7"/>
      <c r="P697" s="7"/>
      <c r="Q697" s="7"/>
      <c r="R697" s="7"/>
      <c r="S697" s="7"/>
      <c r="T697" s="7"/>
      <c r="U697" s="7"/>
      <c r="V697" s="7"/>
      <c r="W697" s="7"/>
    </row>
    <row r="698" ht="14.25" customHeight="1">
      <c r="A698" s="7"/>
      <c r="B698" s="7"/>
      <c r="C698" s="7"/>
      <c r="D698" s="207"/>
      <c r="E698" s="7"/>
      <c r="F698" s="7"/>
      <c r="G698" s="7"/>
      <c r="H698" s="7"/>
      <c r="I698" s="7"/>
      <c r="J698" s="7"/>
      <c r="K698" s="7"/>
      <c r="L698" s="7"/>
      <c r="M698" s="7"/>
      <c r="N698" s="7"/>
      <c r="O698" s="7"/>
      <c r="P698" s="7"/>
      <c r="Q698" s="7"/>
      <c r="R698" s="7"/>
      <c r="S698" s="7"/>
      <c r="T698" s="7"/>
      <c r="U698" s="7"/>
      <c r="V698" s="7"/>
      <c r="W698" s="7"/>
    </row>
    <row r="699" ht="14.25" customHeight="1">
      <c r="A699" s="7"/>
      <c r="B699" s="7"/>
      <c r="C699" s="7"/>
      <c r="D699" s="207"/>
      <c r="E699" s="7"/>
      <c r="F699" s="7"/>
      <c r="G699" s="7"/>
      <c r="H699" s="7"/>
      <c r="I699" s="7"/>
      <c r="J699" s="7"/>
      <c r="K699" s="7"/>
      <c r="L699" s="7"/>
      <c r="M699" s="7"/>
      <c r="N699" s="7"/>
      <c r="O699" s="7"/>
      <c r="P699" s="7"/>
      <c r="Q699" s="7"/>
      <c r="R699" s="7"/>
      <c r="S699" s="7"/>
      <c r="T699" s="7"/>
      <c r="U699" s="7"/>
      <c r="V699" s="7"/>
      <c r="W699" s="7"/>
    </row>
    <row r="700" ht="14.25" customHeight="1">
      <c r="A700" s="7"/>
      <c r="B700" s="7"/>
      <c r="C700" s="7"/>
      <c r="D700" s="207"/>
      <c r="E700" s="7"/>
      <c r="F700" s="7"/>
      <c r="G700" s="7"/>
      <c r="H700" s="7"/>
      <c r="I700" s="7"/>
      <c r="J700" s="7"/>
      <c r="K700" s="7"/>
      <c r="L700" s="7"/>
      <c r="M700" s="7"/>
      <c r="N700" s="7"/>
      <c r="O700" s="7"/>
      <c r="P700" s="7"/>
      <c r="Q700" s="7"/>
      <c r="R700" s="7"/>
      <c r="S700" s="7"/>
      <c r="T700" s="7"/>
      <c r="U700" s="7"/>
      <c r="V700" s="7"/>
      <c r="W700" s="7"/>
    </row>
    <row r="701" ht="14.25" customHeight="1">
      <c r="A701" s="7"/>
      <c r="B701" s="7"/>
      <c r="C701" s="7"/>
      <c r="D701" s="207"/>
      <c r="E701" s="7"/>
      <c r="F701" s="7"/>
      <c r="G701" s="7"/>
      <c r="H701" s="7"/>
      <c r="I701" s="7"/>
      <c r="J701" s="7"/>
      <c r="K701" s="7"/>
      <c r="L701" s="7"/>
      <c r="M701" s="7"/>
      <c r="N701" s="7"/>
      <c r="O701" s="7"/>
      <c r="P701" s="7"/>
      <c r="Q701" s="7"/>
      <c r="R701" s="7"/>
      <c r="S701" s="7"/>
      <c r="T701" s="7"/>
      <c r="U701" s="7"/>
      <c r="V701" s="7"/>
      <c r="W701" s="7"/>
    </row>
    <row r="702" ht="14.25" customHeight="1">
      <c r="A702" s="7"/>
      <c r="B702" s="7"/>
      <c r="C702" s="7"/>
      <c r="D702" s="207"/>
      <c r="E702" s="7"/>
      <c r="F702" s="7"/>
      <c r="G702" s="7"/>
      <c r="H702" s="7"/>
      <c r="I702" s="7"/>
      <c r="J702" s="7"/>
      <c r="K702" s="7"/>
      <c r="L702" s="7"/>
      <c r="M702" s="7"/>
      <c r="N702" s="7"/>
      <c r="O702" s="7"/>
      <c r="P702" s="7"/>
      <c r="Q702" s="7"/>
      <c r="R702" s="7"/>
      <c r="S702" s="7"/>
      <c r="T702" s="7"/>
      <c r="U702" s="7"/>
      <c r="V702" s="7"/>
      <c r="W702" s="7"/>
    </row>
    <row r="703" ht="14.25" customHeight="1">
      <c r="A703" s="7"/>
      <c r="B703" s="7"/>
      <c r="C703" s="7"/>
      <c r="D703" s="207"/>
      <c r="E703" s="7"/>
      <c r="F703" s="7"/>
      <c r="G703" s="7"/>
      <c r="H703" s="7"/>
      <c r="I703" s="7"/>
      <c r="J703" s="7"/>
      <c r="K703" s="7"/>
      <c r="L703" s="7"/>
      <c r="M703" s="7"/>
      <c r="N703" s="7"/>
      <c r="O703" s="7"/>
      <c r="P703" s="7"/>
      <c r="Q703" s="7"/>
      <c r="R703" s="7"/>
      <c r="S703" s="7"/>
      <c r="T703" s="7"/>
      <c r="U703" s="7"/>
      <c r="V703" s="7"/>
      <c r="W703" s="7"/>
    </row>
    <row r="704" ht="14.25" customHeight="1">
      <c r="A704" s="7"/>
      <c r="B704" s="7"/>
      <c r="C704" s="7"/>
      <c r="D704" s="207"/>
      <c r="E704" s="7"/>
      <c r="F704" s="7"/>
      <c r="G704" s="7"/>
      <c r="H704" s="7"/>
      <c r="I704" s="7"/>
      <c r="J704" s="7"/>
      <c r="K704" s="7"/>
      <c r="L704" s="7"/>
      <c r="M704" s="7"/>
      <c r="N704" s="7"/>
      <c r="O704" s="7"/>
      <c r="P704" s="7"/>
      <c r="Q704" s="7"/>
      <c r="R704" s="7"/>
      <c r="S704" s="7"/>
      <c r="T704" s="7"/>
      <c r="U704" s="7"/>
      <c r="V704" s="7"/>
      <c r="W704" s="7"/>
    </row>
    <row r="705" ht="14.25" customHeight="1">
      <c r="A705" s="7"/>
      <c r="B705" s="7"/>
      <c r="C705" s="7"/>
      <c r="D705" s="207"/>
      <c r="E705" s="7"/>
      <c r="F705" s="7"/>
      <c r="G705" s="7"/>
      <c r="H705" s="7"/>
      <c r="I705" s="7"/>
      <c r="J705" s="7"/>
      <c r="K705" s="7"/>
      <c r="L705" s="7"/>
      <c r="M705" s="7"/>
      <c r="N705" s="7"/>
      <c r="O705" s="7"/>
      <c r="P705" s="7"/>
      <c r="Q705" s="7"/>
      <c r="R705" s="7"/>
      <c r="S705" s="7"/>
      <c r="T705" s="7"/>
      <c r="U705" s="7"/>
      <c r="V705" s="7"/>
      <c r="W705" s="7"/>
    </row>
    <row r="706" ht="14.25" customHeight="1">
      <c r="A706" s="7"/>
      <c r="B706" s="7"/>
      <c r="C706" s="7"/>
      <c r="D706" s="207"/>
      <c r="E706" s="7"/>
      <c r="F706" s="7"/>
      <c r="G706" s="7"/>
      <c r="H706" s="7"/>
      <c r="I706" s="7"/>
      <c r="J706" s="7"/>
      <c r="K706" s="7"/>
      <c r="L706" s="7"/>
      <c r="M706" s="7"/>
      <c r="N706" s="7"/>
      <c r="O706" s="7"/>
      <c r="P706" s="7"/>
      <c r="Q706" s="7"/>
      <c r="R706" s="7"/>
      <c r="S706" s="7"/>
      <c r="T706" s="7"/>
      <c r="U706" s="7"/>
      <c r="V706" s="7"/>
      <c r="W706" s="7"/>
    </row>
    <row r="707" ht="14.25" customHeight="1">
      <c r="A707" s="7"/>
      <c r="B707" s="7"/>
      <c r="C707" s="7"/>
      <c r="D707" s="207"/>
      <c r="E707" s="7"/>
      <c r="F707" s="7"/>
      <c r="G707" s="7"/>
      <c r="H707" s="7"/>
      <c r="I707" s="7"/>
      <c r="J707" s="7"/>
      <c r="K707" s="7"/>
      <c r="L707" s="7"/>
      <c r="M707" s="7"/>
      <c r="N707" s="7"/>
      <c r="O707" s="7"/>
      <c r="P707" s="7"/>
      <c r="Q707" s="7"/>
      <c r="R707" s="7"/>
      <c r="S707" s="7"/>
      <c r="T707" s="7"/>
      <c r="U707" s="7"/>
      <c r="V707" s="7"/>
      <c r="W707" s="7"/>
    </row>
    <row r="708" ht="14.25" customHeight="1">
      <c r="A708" s="7"/>
      <c r="B708" s="7"/>
      <c r="C708" s="7"/>
      <c r="D708" s="207"/>
      <c r="E708" s="7"/>
      <c r="F708" s="7"/>
      <c r="G708" s="7"/>
      <c r="H708" s="7"/>
      <c r="I708" s="7"/>
      <c r="J708" s="7"/>
      <c r="K708" s="7"/>
      <c r="L708" s="7"/>
      <c r="M708" s="7"/>
      <c r="N708" s="7"/>
      <c r="O708" s="7"/>
      <c r="P708" s="7"/>
      <c r="Q708" s="7"/>
      <c r="R708" s="7"/>
      <c r="S708" s="7"/>
      <c r="T708" s="7"/>
      <c r="U708" s="7"/>
      <c r="V708" s="7"/>
      <c r="W708" s="7"/>
    </row>
    <row r="709" ht="14.25" customHeight="1">
      <c r="A709" s="7"/>
      <c r="B709" s="7"/>
      <c r="C709" s="7"/>
      <c r="D709" s="207"/>
      <c r="E709" s="7"/>
      <c r="F709" s="7"/>
      <c r="G709" s="7"/>
      <c r="H709" s="7"/>
      <c r="I709" s="7"/>
      <c r="J709" s="7"/>
      <c r="K709" s="7"/>
      <c r="L709" s="7"/>
      <c r="M709" s="7"/>
      <c r="N709" s="7"/>
      <c r="O709" s="7"/>
      <c r="P709" s="7"/>
      <c r="Q709" s="7"/>
      <c r="R709" s="7"/>
      <c r="S709" s="7"/>
      <c r="T709" s="7"/>
      <c r="U709" s="7"/>
      <c r="V709" s="7"/>
      <c r="W709" s="7"/>
    </row>
    <row r="710" ht="14.25" customHeight="1">
      <c r="A710" s="7"/>
      <c r="B710" s="7"/>
      <c r="C710" s="7"/>
      <c r="D710" s="207"/>
      <c r="E710" s="7"/>
      <c r="F710" s="7"/>
      <c r="G710" s="7"/>
      <c r="H710" s="7"/>
      <c r="I710" s="7"/>
      <c r="J710" s="7"/>
      <c r="K710" s="7"/>
      <c r="L710" s="7"/>
      <c r="M710" s="7"/>
      <c r="N710" s="7"/>
      <c r="O710" s="7"/>
      <c r="P710" s="7"/>
      <c r="Q710" s="7"/>
      <c r="R710" s="7"/>
      <c r="S710" s="7"/>
      <c r="T710" s="7"/>
      <c r="U710" s="7"/>
      <c r="V710" s="7"/>
      <c r="W710" s="7"/>
    </row>
    <row r="711" ht="14.25" customHeight="1">
      <c r="A711" s="7"/>
      <c r="B711" s="7"/>
      <c r="C711" s="7"/>
      <c r="D711" s="207"/>
      <c r="E711" s="7"/>
      <c r="F711" s="7"/>
      <c r="G711" s="7"/>
      <c r="H711" s="7"/>
      <c r="I711" s="7"/>
      <c r="J711" s="7"/>
      <c r="K711" s="7"/>
      <c r="L711" s="7"/>
      <c r="M711" s="7"/>
      <c r="N711" s="7"/>
      <c r="O711" s="7"/>
      <c r="P711" s="7"/>
      <c r="Q711" s="7"/>
      <c r="R711" s="7"/>
      <c r="S711" s="7"/>
      <c r="T711" s="7"/>
      <c r="U711" s="7"/>
      <c r="V711" s="7"/>
      <c r="W711" s="7"/>
    </row>
    <row r="712" ht="14.25" customHeight="1">
      <c r="A712" s="7"/>
      <c r="B712" s="7"/>
      <c r="C712" s="7"/>
      <c r="D712" s="207"/>
      <c r="E712" s="7"/>
      <c r="F712" s="7"/>
      <c r="G712" s="7"/>
      <c r="H712" s="7"/>
      <c r="I712" s="7"/>
      <c r="J712" s="7"/>
      <c r="K712" s="7"/>
      <c r="L712" s="7"/>
      <c r="M712" s="7"/>
      <c r="N712" s="7"/>
      <c r="O712" s="7"/>
      <c r="P712" s="7"/>
      <c r="Q712" s="7"/>
      <c r="R712" s="7"/>
      <c r="S712" s="7"/>
      <c r="T712" s="7"/>
      <c r="U712" s="7"/>
      <c r="V712" s="7"/>
      <c r="W712" s="7"/>
    </row>
    <row r="713" ht="14.25" customHeight="1">
      <c r="A713" s="7"/>
      <c r="B713" s="7"/>
      <c r="C713" s="7"/>
      <c r="D713" s="207"/>
      <c r="E713" s="7"/>
      <c r="F713" s="7"/>
      <c r="G713" s="7"/>
      <c r="H713" s="7"/>
      <c r="I713" s="7"/>
      <c r="J713" s="7"/>
      <c r="K713" s="7"/>
      <c r="L713" s="7"/>
      <c r="M713" s="7"/>
      <c r="N713" s="7"/>
      <c r="O713" s="7"/>
      <c r="P713" s="7"/>
      <c r="Q713" s="7"/>
      <c r="R713" s="7"/>
      <c r="S713" s="7"/>
      <c r="T713" s="7"/>
      <c r="U713" s="7"/>
      <c r="V713" s="7"/>
      <c r="W713" s="7"/>
    </row>
    <row r="714" ht="14.25" customHeight="1">
      <c r="A714" s="7"/>
      <c r="B714" s="7"/>
      <c r="C714" s="7"/>
      <c r="D714" s="207"/>
      <c r="E714" s="7"/>
      <c r="F714" s="7"/>
      <c r="G714" s="7"/>
      <c r="H714" s="7"/>
      <c r="I714" s="7"/>
      <c r="J714" s="7"/>
      <c r="K714" s="7"/>
      <c r="L714" s="7"/>
      <c r="M714" s="7"/>
      <c r="N714" s="7"/>
      <c r="O714" s="7"/>
      <c r="P714" s="7"/>
      <c r="Q714" s="7"/>
      <c r="R714" s="7"/>
      <c r="S714" s="7"/>
      <c r="T714" s="7"/>
      <c r="U714" s="7"/>
      <c r="V714" s="7"/>
      <c r="W714" s="7"/>
    </row>
    <row r="715" ht="14.25" customHeight="1">
      <c r="A715" s="7"/>
      <c r="B715" s="7"/>
      <c r="C715" s="7"/>
      <c r="D715" s="207"/>
      <c r="E715" s="7"/>
      <c r="F715" s="7"/>
      <c r="G715" s="7"/>
      <c r="H715" s="7"/>
      <c r="I715" s="7"/>
      <c r="J715" s="7"/>
      <c r="K715" s="7"/>
      <c r="L715" s="7"/>
      <c r="M715" s="7"/>
      <c r="N715" s="7"/>
      <c r="O715" s="7"/>
      <c r="P715" s="7"/>
      <c r="Q715" s="7"/>
      <c r="R715" s="7"/>
      <c r="S715" s="7"/>
      <c r="T715" s="7"/>
      <c r="U715" s="7"/>
      <c r="V715" s="7"/>
      <c r="W715" s="7"/>
    </row>
    <row r="716" ht="14.25" customHeight="1">
      <c r="A716" s="7"/>
      <c r="B716" s="7"/>
      <c r="C716" s="7"/>
      <c r="D716" s="207"/>
      <c r="E716" s="7"/>
      <c r="F716" s="7"/>
      <c r="G716" s="7"/>
      <c r="H716" s="7"/>
      <c r="I716" s="7"/>
      <c r="J716" s="7"/>
      <c r="K716" s="7"/>
      <c r="L716" s="7"/>
      <c r="M716" s="7"/>
      <c r="N716" s="7"/>
      <c r="O716" s="7"/>
      <c r="P716" s="7"/>
      <c r="Q716" s="7"/>
      <c r="R716" s="7"/>
      <c r="S716" s="7"/>
      <c r="T716" s="7"/>
      <c r="U716" s="7"/>
      <c r="V716" s="7"/>
      <c r="W716" s="7"/>
    </row>
    <row r="717" ht="14.25" customHeight="1">
      <c r="A717" s="7"/>
      <c r="B717" s="7"/>
      <c r="C717" s="7"/>
      <c r="D717" s="207"/>
      <c r="E717" s="7"/>
      <c r="F717" s="7"/>
      <c r="G717" s="7"/>
      <c r="H717" s="7"/>
      <c r="I717" s="7"/>
      <c r="J717" s="7"/>
      <c r="K717" s="7"/>
      <c r="L717" s="7"/>
      <c r="M717" s="7"/>
      <c r="N717" s="7"/>
      <c r="O717" s="7"/>
      <c r="P717" s="7"/>
      <c r="Q717" s="7"/>
      <c r="R717" s="7"/>
      <c r="S717" s="7"/>
      <c r="T717" s="7"/>
      <c r="U717" s="7"/>
      <c r="V717" s="7"/>
      <c r="W717" s="7"/>
    </row>
    <row r="718" ht="14.25" customHeight="1">
      <c r="A718" s="7"/>
      <c r="B718" s="7"/>
      <c r="C718" s="7"/>
      <c r="D718" s="207"/>
      <c r="E718" s="7"/>
      <c r="F718" s="7"/>
      <c r="G718" s="7"/>
      <c r="H718" s="7"/>
      <c r="I718" s="7"/>
      <c r="J718" s="7"/>
      <c r="K718" s="7"/>
      <c r="L718" s="7"/>
      <c r="M718" s="7"/>
      <c r="N718" s="7"/>
      <c r="O718" s="7"/>
      <c r="P718" s="7"/>
      <c r="Q718" s="7"/>
      <c r="R718" s="7"/>
      <c r="S718" s="7"/>
      <c r="T718" s="7"/>
      <c r="U718" s="7"/>
      <c r="V718" s="7"/>
      <c r="W718" s="7"/>
    </row>
    <row r="719" ht="14.25" customHeight="1">
      <c r="A719" s="7"/>
      <c r="B719" s="7"/>
      <c r="C719" s="7"/>
      <c r="D719" s="207"/>
      <c r="E719" s="7"/>
      <c r="F719" s="7"/>
      <c r="G719" s="7"/>
      <c r="H719" s="7"/>
      <c r="I719" s="7"/>
      <c r="J719" s="7"/>
      <c r="K719" s="7"/>
      <c r="L719" s="7"/>
      <c r="M719" s="7"/>
      <c r="N719" s="7"/>
      <c r="O719" s="7"/>
      <c r="P719" s="7"/>
      <c r="Q719" s="7"/>
      <c r="R719" s="7"/>
      <c r="S719" s="7"/>
      <c r="T719" s="7"/>
      <c r="U719" s="7"/>
      <c r="V719" s="7"/>
      <c r="W719" s="7"/>
    </row>
    <row r="720" ht="14.25" customHeight="1">
      <c r="A720" s="7"/>
      <c r="B720" s="7"/>
      <c r="C720" s="7"/>
      <c r="D720" s="207"/>
      <c r="E720" s="7"/>
      <c r="F720" s="7"/>
      <c r="G720" s="7"/>
      <c r="H720" s="7"/>
      <c r="I720" s="7"/>
      <c r="J720" s="7"/>
      <c r="K720" s="7"/>
      <c r="L720" s="7"/>
      <c r="M720" s="7"/>
      <c r="N720" s="7"/>
      <c r="O720" s="7"/>
      <c r="P720" s="7"/>
      <c r="Q720" s="7"/>
      <c r="R720" s="7"/>
      <c r="S720" s="7"/>
      <c r="T720" s="7"/>
      <c r="U720" s="7"/>
      <c r="V720" s="7"/>
      <c r="W720" s="7"/>
    </row>
    <row r="721" ht="14.25" customHeight="1">
      <c r="A721" s="7"/>
      <c r="B721" s="7"/>
      <c r="C721" s="7"/>
      <c r="D721" s="207"/>
      <c r="E721" s="7"/>
      <c r="F721" s="7"/>
      <c r="G721" s="7"/>
      <c r="H721" s="7"/>
      <c r="I721" s="7"/>
      <c r="J721" s="7"/>
      <c r="K721" s="7"/>
      <c r="L721" s="7"/>
      <c r="M721" s="7"/>
      <c r="N721" s="7"/>
      <c r="O721" s="7"/>
      <c r="P721" s="7"/>
      <c r="Q721" s="7"/>
      <c r="R721" s="7"/>
      <c r="S721" s="7"/>
      <c r="T721" s="7"/>
      <c r="U721" s="7"/>
      <c r="V721" s="7"/>
      <c r="W721" s="7"/>
    </row>
    <row r="722" ht="14.25" customHeight="1">
      <c r="A722" s="7"/>
      <c r="B722" s="7"/>
      <c r="C722" s="7"/>
      <c r="D722" s="207"/>
      <c r="E722" s="7"/>
      <c r="F722" s="7"/>
      <c r="G722" s="7"/>
      <c r="H722" s="7"/>
      <c r="I722" s="7"/>
      <c r="J722" s="7"/>
      <c r="K722" s="7"/>
      <c r="L722" s="7"/>
      <c r="M722" s="7"/>
      <c r="N722" s="7"/>
      <c r="O722" s="7"/>
      <c r="P722" s="7"/>
      <c r="Q722" s="7"/>
      <c r="R722" s="7"/>
      <c r="S722" s="7"/>
      <c r="T722" s="7"/>
      <c r="U722" s="7"/>
      <c r="V722" s="7"/>
      <c r="W722" s="7"/>
    </row>
    <row r="723" ht="14.25" customHeight="1">
      <c r="A723" s="7"/>
      <c r="B723" s="7"/>
      <c r="C723" s="7"/>
      <c r="D723" s="207"/>
      <c r="E723" s="7"/>
      <c r="F723" s="7"/>
      <c r="G723" s="7"/>
      <c r="H723" s="7"/>
      <c r="I723" s="7"/>
      <c r="J723" s="7"/>
      <c r="K723" s="7"/>
      <c r="L723" s="7"/>
      <c r="M723" s="7"/>
      <c r="N723" s="7"/>
      <c r="O723" s="7"/>
      <c r="P723" s="7"/>
      <c r="Q723" s="7"/>
      <c r="R723" s="7"/>
      <c r="S723" s="7"/>
      <c r="T723" s="7"/>
      <c r="U723" s="7"/>
      <c r="V723" s="7"/>
      <c r="W723" s="7"/>
    </row>
    <row r="724" ht="14.25" customHeight="1">
      <c r="A724" s="7"/>
      <c r="B724" s="7"/>
      <c r="C724" s="7"/>
      <c r="D724" s="207"/>
      <c r="E724" s="7"/>
      <c r="F724" s="7"/>
      <c r="G724" s="7"/>
      <c r="H724" s="7"/>
      <c r="I724" s="7"/>
      <c r="J724" s="7"/>
      <c r="K724" s="7"/>
      <c r="L724" s="7"/>
      <c r="M724" s="7"/>
      <c r="N724" s="7"/>
      <c r="O724" s="7"/>
      <c r="P724" s="7"/>
      <c r="Q724" s="7"/>
      <c r="R724" s="7"/>
      <c r="S724" s="7"/>
      <c r="T724" s="7"/>
      <c r="U724" s="7"/>
      <c r="V724" s="7"/>
      <c r="W724" s="7"/>
    </row>
    <row r="725" ht="14.25" customHeight="1">
      <c r="A725" s="7"/>
      <c r="B725" s="7"/>
      <c r="C725" s="7"/>
      <c r="D725" s="207"/>
      <c r="E725" s="7"/>
      <c r="F725" s="7"/>
      <c r="G725" s="7"/>
      <c r="H725" s="7"/>
      <c r="I725" s="7"/>
      <c r="J725" s="7"/>
      <c r="K725" s="7"/>
      <c r="L725" s="7"/>
      <c r="M725" s="7"/>
      <c r="N725" s="7"/>
      <c r="O725" s="7"/>
      <c r="P725" s="7"/>
      <c r="Q725" s="7"/>
      <c r="R725" s="7"/>
      <c r="S725" s="7"/>
      <c r="T725" s="7"/>
      <c r="U725" s="7"/>
      <c r="V725" s="7"/>
      <c r="W725" s="7"/>
    </row>
    <row r="726" ht="14.25" customHeight="1">
      <c r="A726" s="7"/>
      <c r="B726" s="7"/>
      <c r="C726" s="7"/>
      <c r="D726" s="207"/>
      <c r="E726" s="7"/>
      <c r="F726" s="7"/>
      <c r="G726" s="7"/>
      <c r="H726" s="7"/>
      <c r="I726" s="7"/>
      <c r="J726" s="7"/>
      <c r="K726" s="7"/>
      <c r="L726" s="7"/>
      <c r="M726" s="7"/>
      <c r="N726" s="7"/>
      <c r="O726" s="7"/>
      <c r="P726" s="7"/>
      <c r="Q726" s="7"/>
      <c r="R726" s="7"/>
      <c r="S726" s="7"/>
      <c r="T726" s="7"/>
      <c r="U726" s="7"/>
      <c r="V726" s="7"/>
      <c r="W726" s="7"/>
    </row>
    <row r="727" ht="14.25" customHeight="1">
      <c r="A727" s="7"/>
      <c r="B727" s="7"/>
      <c r="C727" s="7"/>
      <c r="D727" s="207"/>
      <c r="E727" s="7"/>
      <c r="F727" s="7"/>
      <c r="G727" s="7"/>
      <c r="H727" s="7"/>
      <c r="I727" s="7"/>
      <c r="J727" s="7"/>
      <c r="K727" s="7"/>
      <c r="L727" s="7"/>
      <c r="M727" s="7"/>
      <c r="N727" s="7"/>
      <c r="O727" s="7"/>
      <c r="P727" s="7"/>
      <c r="Q727" s="7"/>
      <c r="R727" s="7"/>
      <c r="S727" s="7"/>
      <c r="T727" s="7"/>
      <c r="U727" s="7"/>
      <c r="V727" s="7"/>
      <c r="W727" s="7"/>
    </row>
    <row r="728" ht="14.25" customHeight="1">
      <c r="A728" s="7"/>
      <c r="B728" s="7"/>
      <c r="C728" s="7"/>
      <c r="D728" s="207"/>
      <c r="E728" s="7"/>
      <c r="F728" s="7"/>
      <c r="G728" s="7"/>
      <c r="H728" s="7"/>
      <c r="I728" s="7"/>
      <c r="J728" s="7"/>
      <c r="K728" s="7"/>
      <c r="L728" s="7"/>
      <c r="M728" s="7"/>
      <c r="N728" s="7"/>
      <c r="O728" s="7"/>
      <c r="P728" s="7"/>
      <c r="Q728" s="7"/>
      <c r="R728" s="7"/>
      <c r="S728" s="7"/>
      <c r="T728" s="7"/>
      <c r="U728" s="7"/>
      <c r="V728" s="7"/>
      <c r="W728" s="7"/>
    </row>
    <row r="729" ht="14.25" customHeight="1">
      <c r="A729" s="7"/>
      <c r="B729" s="7"/>
      <c r="C729" s="7"/>
      <c r="D729" s="207"/>
      <c r="E729" s="7"/>
      <c r="F729" s="7"/>
      <c r="G729" s="7"/>
      <c r="H729" s="7"/>
      <c r="I729" s="7"/>
      <c r="J729" s="7"/>
      <c r="K729" s="7"/>
      <c r="L729" s="7"/>
      <c r="M729" s="7"/>
      <c r="N729" s="7"/>
      <c r="O729" s="7"/>
      <c r="P729" s="7"/>
      <c r="Q729" s="7"/>
      <c r="R729" s="7"/>
      <c r="S729" s="7"/>
      <c r="T729" s="7"/>
      <c r="U729" s="7"/>
      <c r="V729" s="7"/>
      <c r="W729" s="7"/>
    </row>
    <row r="730" ht="14.25" customHeight="1">
      <c r="A730" s="7"/>
      <c r="B730" s="7"/>
      <c r="C730" s="7"/>
      <c r="D730" s="207"/>
      <c r="E730" s="7"/>
      <c r="F730" s="7"/>
      <c r="G730" s="7"/>
      <c r="H730" s="7"/>
      <c r="I730" s="7"/>
      <c r="J730" s="7"/>
      <c r="K730" s="7"/>
      <c r="L730" s="7"/>
      <c r="M730" s="7"/>
      <c r="N730" s="7"/>
      <c r="O730" s="7"/>
      <c r="P730" s="7"/>
      <c r="Q730" s="7"/>
      <c r="R730" s="7"/>
      <c r="S730" s="7"/>
      <c r="T730" s="7"/>
      <c r="U730" s="7"/>
      <c r="V730" s="7"/>
      <c r="W730" s="7"/>
    </row>
    <row r="731" ht="14.25" customHeight="1">
      <c r="A731" s="7"/>
      <c r="B731" s="7"/>
      <c r="C731" s="7"/>
      <c r="D731" s="207"/>
      <c r="E731" s="7"/>
      <c r="F731" s="7"/>
      <c r="G731" s="7"/>
      <c r="H731" s="7"/>
      <c r="I731" s="7"/>
      <c r="J731" s="7"/>
      <c r="K731" s="7"/>
      <c r="L731" s="7"/>
      <c r="M731" s="7"/>
      <c r="N731" s="7"/>
      <c r="O731" s="7"/>
      <c r="P731" s="7"/>
      <c r="Q731" s="7"/>
      <c r="R731" s="7"/>
      <c r="S731" s="7"/>
      <c r="T731" s="7"/>
      <c r="U731" s="7"/>
      <c r="V731" s="7"/>
      <c r="W731" s="7"/>
    </row>
    <row r="732" ht="14.25" customHeight="1">
      <c r="A732" s="7"/>
      <c r="B732" s="7"/>
      <c r="C732" s="7"/>
      <c r="D732" s="207"/>
      <c r="E732" s="7"/>
      <c r="F732" s="7"/>
      <c r="G732" s="7"/>
      <c r="H732" s="7"/>
      <c r="I732" s="7"/>
      <c r="J732" s="7"/>
      <c r="K732" s="7"/>
      <c r="L732" s="7"/>
      <c r="M732" s="7"/>
      <c r="N732" s="7"/>
      <c r="O732" s="7"/>
      <c r="P732" s="7"/>
      <c r="Q732" s="7"/>
      <c r="R732" s="7"/>
      <c r="S732" s="7"/>
      <c r="T732" s="7"/>
      <c r="U732" s="7"/>
      <c r="V732" s="7"/>
      <c r="W732" s="7"/>
    </row>
    <row r="733" ht="14.25" customHeight="1">
      <c r="A733" s="7"/>
      <c r="B733" s="7"/>
      <c r="C733" s="7"/>
      <c r="D733" s="207"/>
      <c r="E733" s="7"/>
      <c r="F733" s="7"/>
      <c r="G733" s="7"/>
      <c r="H733" s="7"/>
      <c r="I733" s="7"/>
      <c r="J733" s="7"/>
      <c r="K733" s="7"/>
      <c r="L733" s="7"/>
      <c r="M733" s="7"/>
      <c r="N733" s="7"/>
      <c r="O733" s="7"/>
      <c r="P733" s="7"/>
      <c r="Q733" s="7"/>
      <c r="R733" s="7"/>
      <c r="S733" s="7"/>
      <c r="T733" s="7"/>
      <c r="U733" s="7"/>
      <c r="V733" s="7"/>
      <c r="W733" s="7"/>
    </row>
    <row r="734" ht="14.25" customHeight="1">
      <c r="A734" s="7"/>
      <c r="B734" s="7"/>
      <c r="C734" s="7"/>
      <c r="D734" s="207"/>
      <c r="E734" s="7"/>
      <c r="F734" s="7"/>
      <c r="G734" s="7"/>
      <c r="H734" s="7"/>
      <c r="I734" s="7"/>
      <c r="J734" s="7"/>
      <c r="K734" s="7"/>
      <c r="L734" s="7"/>
      <c r="M734" s="7"/>
      <c r="N734" s="7"/>
      <c r="O734" s="7"/>
      <c r="P734" s="7"/>
      <c r="Q734" s="7"/>
      <c r="R734" s="7"/>
      <c r="S734" s="7"/>
      <c r="T734" s="7"/>
      <c r="U734" s="7"/>
      <c r="V734" s="7"/>
      <c r="W734" s="7"/>
    </row>
    <row r="735" ht="14.25" customHeight="1">
      <c r="A735" s="7"/>
      <c r="B735" s="7"/>
      <c r="C735" s="7"/>
      <c r="D735" s="207"/>
      <c r="E735" s="7"/>
      <c r="F735" s="7"/>
      <c r="G735" s="7"/>
      <c r="H735" s="7"/>
      <c r="I735" s="7"/>
      <c r="J735" s="7"/>
      <c r="K735" s="7"/>
      <c r="L735" s="7"/>
      <c r="M735" s="7"/>
      <c r="N735" s="7"/>
      <c r="O735" s="7"/>
      <c r="P735" s="7"/>
      <c r="Q735" s="7"/>
      <c r="R735" s="7"/>
      <c r="S735" s="7"/>
      <c r="T735" s="7"/>
      <c r="U735" s="7"/>
      <c r="V735" s="7"/>
      <c r="W735" s="7"/>
    </row>
    <row r="736" ht="14.25" customHeight="1">
      <c r="A736" s="7"/>
      <c r="B736" s="7"/>
      <c r="C736" s="7"/>
      <c r="D736" s="207"/>
      <c r="E736" s="7"/>
      <c r="F736" s="7"/>
      <c r="G736" s="7"/>
      <c r="H736" s="7"/>
      <c r="I736" s="7"/>
      <c r="J736" s="7"/>
      <c r="K736" s="7"/>
      <c r="L736" s="7"/>
      <c r="M736" s="7"/>
      <c r="N736" s="7"/>
      <c r="O736" s="7"/>
      <c r="P736" s="7"/>
      <c r="Q736" s="7"/>
      <c r="R736" s="7"/>
      <c r="S736" s="7"/>
      <c r="T736" s="7"/>
      <c r="U736" s="7"/>
      <c r="V736" s="7"/>
      <c r="W736" s="7"/>
    </row>
    <row r="737" ht="14.25" customHeight="1">
      <c r="A737" s="7"/>
      <c r="B737" s="7"/>
      <c r="C737" s="7"/>
      <c r="D737" s="207"/>
      <c r="E737" s="7"/>
      <c r="F737" s="7"/>
      <c r="G737" s="7"/>
      <c r="H737" s="7"/>
      <c r="I737" s="7"/>
      <c r="J737" s="7"/>
      <c r="K737" s="7"/>
      <c r="L737" s="7"/>
      <c r="M737" s="7"/>
      <c r="N737" s="7"/>
      <c r="O737" s="7"/>
      <c r="P737" s="7"/>
      <c r="Q737" s="7"/>
      <c r="R737" s="7"/>
      <c r="S737" s="7"/>
      <c r="T737" s="7"/>
      <c r="U737" s="7"/>
      <c r="V737" s="7"/>
      <c r="W737" s="7"/>
    </row>
    <row r="738" ht="14.25" customHeight="1">
      <c r="A738" s="7"/>
      <c r="B738" s="7"/>
      <c r="C738" s="7"/>
      <c r="D738" s="207"/>
      <c r="E738" s="7"/>
      <c r="F738" s="7"/>
      <c r="G738" s="7"/>
      <c r="H738" s="7"/>
      <c r="I738" s="7"/>
      <c r="J738" s="7"/>
      <c r="K738" s="7"/>
      <c r="L738" s="7"/>
      <c r="M738" s="7"/>
      <c r="N738" s="7"/>
      <c r="O738" s="7"/>
      <c r="P738" s="7"/>
      <c r="Q738" s="7"/>
      <c r="R738" s="7"/>
      <c r="S738" s="7"/>
      <c r="T738" s="7"/>
      <c r="U738" s="7"/>
      <c r="V738" s="7"/>
      <c r="W738" s="7"/>
    </row>
    <row r="739" ht="14.25" customHeight="1">
      <c r="A739" s="7"/>
      <c r="B739" s="7"/>
      <c r="C739" s="7"/>
      <c r="D739" s="207"/>
      <c r="E739" s="7"/>
      <c r="F739" s="7"/>
      <c r="G739" s="7"/>
      <c r="H739" s="7"/>
      <c r="I739" s="7"/>
      <c r="J739" s="7"/>
      <c r="K739" s="7"/>
      <c r="L739" s="7"/>
      <c r="M739" s="7"/>
      <c r="N739" s="7"/>
      <c r="O739" s="7"/>
      <c r="P739" s="7"/>
      <c r="Q739" s="7"/>
      <c r="R739" s="7"/>
      <c r="S739" s="7"/>
      <c r="T739" s="7"/>
      <c r="U739" s="7"/>
      <c r="V739" s="7"/>
      <c r="W739" s="7"/>
    </row>
    <row r="740" ht="14.25" customHeight="1">
      <c r="A740" s="7"/>
      <c r="B740" s="7"/>
      <c r="C740" s="7"/>
      <c r="D740" s="207"/>
      <c r="E740" s="7"/>
      <c r="F740" s="7"/>
      <c r="G740" s="7"/>
      <c r="H740" s="7"/>
      <c r="I740" s="7"/>
      <c r="J740" s="7"/>
      <c r="K740" s="7"/>
      <c r="L740" s="7"/>
      <c r="M740" s="7"/>
      <c r="N740" s="7"/>
      <c r="O740" s="7"/>
      <c r="P740" s="7"/>
      <c r="Q740" s="7"/>
      <c r="R740" s="7"/>
      <c r="S740" s="7"/>
      <c r="T740" s="7"/>
      <c r="U740" s="7"/>
      <c r="V740" s="7"/>
      <c r="W740" s="7"/>
    </row>
    <row r="741" ht="14.25" customHeight="1">
      <c r="A741" s="7"/>
      <c r="B741" s="7"/>
      <c r="C741" s="7"/>
      <c r="D741" s="207"/>
      <c r="E741" s="7"/>
      <c r="F741" s="7"/>
      <c r="G741" s="7"/>
      <c r="H741" s="7"/>
      <c r="I741" s="7"/>
      <c r="J741" s="7"/>
      <c r="K741" s="7"/>
      <c r="L741" s="7"/>
      <c r="M741" s="7"/>
      <c r="N741" s="7"/>
      <c r="O741" s="7"/>
      <c r="P741" s="7"/>
      <c r="Q741" s="7"/>
      <c r="R741" s="7"/>
      <c r="S741" s="7"/>
      <c r="T741" s="7"/>
      <c r="U741" s="7"/>
      <c r="V741" s="7"/>
      <c r="W741" s="7"/>
    </row>
    <row r="742" ht="14.25" customHeight="1">
      <c r="A742" s="7"/>
      <c r="B742" s="7"/>
      <c r="C742" s="7"/>
      <c r="D742" s="207"/>
      <c r="E742" s="7"/>
      <c r="F742" s="7"/>
      <c r="G742" s="7"/>
      <c r="H742" s="7"/>
      <c r="I742" s="7"/>
      <c r="J742" s="7"/>
      <c r="K742" s="7"/>
      <c r="L742" s="7"/>
      <c r="M742" s="7"/>
      <c r="N742" s="7"/>
      <c r="O742" s="7"/>
      <c r="P742" s="7"/>
      <c r="Q742" s="7"/>
      <c r="R742" s="7"/>
      <c r="S742" s="7"/>
      <c r="T742" s="7"/>
      <c r="U742" s="7"/>
      <c r="V742" s="7"/>
      <c r="W742" s="7"/>
    </row>
    <row r="743" ht="14.25" customHeight="1">
      <c r="A743" s="7"/>
      <c r="B743" s="7"/>
      <c r="C743" s="7"/>
      <c r="D743" s="207"/>
      <c r="E743" s="7"/>
      <c r="F743" s="7"/>
      <c r="G743" s="7"/>
      <c r="H743" s="7"/>
      <c r="I743" s="7"/>
      <c r="J743" s="7"/>
      <c r="K743" s="7"/>
      <c r="L743" s="7"/>
      <c r="M743" s="7"/>
      <c r="N743" s="7"/>
      <c r="O743" s="7"/>
      <c r="P743" s="7"/>
      <c r="Q743" s="7"/>
      <c r="R743" s="7"/>
      <c r="S743" s="7"/>
      <c r="T743" s="7"/>
      <c r="U743" s="7"/>
      <c r="V743" s="7"/>
      <c r="W743" s="7"/>
    </row>
    <row r="744" ht="14.25" customHeight="1">
      <c r="A744" s="7"/>
      <c r="B744" s="7"/>
      <c r="C744" s="7"/>
      <c r="D744" s="207"/>
      <c r="E744" s="7"/>
      <c r="F744" s="7"/>
      <c r="G744" s="7"/>
      <c r="H744" s="7"/>
      <c r="I744" s="7"/>
      <c r="J744" s="7"/>
      <c r="K744" s="7"/>
      <c r="L744" s="7"/>
      <c r="M744" s="7"/>
      <c r="N744" s="7"/>
      <c r="O744" s="7"/>
      <c r="P744" s="7"/>
      <c r="Q744" s="7"/>
      <c r="R744" s="7"/>
      <c r="S744" s="7"/>
      <c r="T744" s="7"/>
      <c r="U744" s="7"/>
      <c r="V744" s="7"/>
      <c r="W744" s="7"/>
    </row>
    <row r="745" ht="14.25" customHeight="1">
      <c r="A745" s="7"/>
      <c r="B745" s="7"/>
      <c r="C745" s="7"/>
      <c r="D745" s="207"/>
      <c r="E745" s="7"/>
      <c r="F745" s="7"/>
      <c r="G745" s="7"/>
      <c r="H745" s="7"/>
      <c r="I745" s="7"/>
      <c r="J745" s="7"/>
      <c r="K745" s="7"/>
      <c r="L745" s="7"/>
      <c r="M745" s="7"/>
      <c r="N745" s="7"/>
      <c r="O745" s="7"/>
      <c r="P745" s="7"/>
      <c r="Q745" s="7"/>
      <c r="R745" s="7"/>
      <c r="S745" s="7"/>
      <c r="T745" s="7"/>
      <c r="U745" s="7"/>
      <c r="V745" s="7"/>
      <c r="W745" s="7"/>
    </row>
    <row r="746" ht="14.25" customHeight="1">
      <c r="A746" s="7"/>
      <c r="B746" s="7"/>
      <c r="C746" s="7"/>
      <c r="D746" s="207"/>
      <c r="E746" s="7"/>
      <c r="F746" s="7"/>
      <c r="G746" s="7"/>
      <c r="H746" s="7"/>
      <c r="I746" s="7"/>
      <c r="J746" s="7"/>
      <c r="K746" s="7"/>
      <c r="L746" s="7"/>
      <c r="M746" s="7"/>
      <c r="N746" s="7"/>
      <c r="O746" s="7"/>
      <c r="P746" s="7"/>
      <c r="Q746" s="7"/>
      <c r="R746" s="7"/>
      <c r="S746" s="7"/>
      <c r="T746" s="7"/>
      <c r="U746" s="7"/>
      <c r="V746" s="7"/>
      <c r="W746" s="7"/>
    </row>
    <row r="747" ht="14.25" customHeight="1">
      <c r="A747" s="7"/>
      <c r="B747" s="7"/>
      <c r="C747" s="7"/>
      <c r="D747" s="207"/>
      <c r="E747" s="7"/>
      <c r="F747" s="7"/>
      <c r="G747" s="7"/>
      <c r="H747" s="7"/>
      <c r="I747" s="7"/>
      <c r="J747" s="7"/>
      <c r="K747" s="7"/>
      <c r="L747" s="7"/>
      <c r="M747" s="7"/>
      <c r="N747" s="7"/>
      <c r="O747" s="7"/>
      <c r="P747" s="7"/>
      <c r="Q747" s="7"/>
      <c r="R747" s="7"/>
      <c r="S747" s="7"/>
      <c r="T747" s="7"/>
      <c r="U747" s="7"/>
      <c r="V747" s="7"/>
      <c r="W747" s="7"/>
    </row>
    <row r="748" ht="14.25" customHeight="1">
      <c r="A748" s="7"/>
      <c r="B748" s="7"/>
      <c r="C748" s="7"/>
      <c r="D748" s="207"/>
      <c r="E748" s="7"/>
      <c r="F748" s="7"/>
      <c r="G748" s="7"/>
      <c r="H748" s="7"/>
      <c r="I748" s="7"/>
      <c r="J748" s="7"/>
      <c r="K748" s="7"/>
      <c r="L748" s="7"/>
      <c r="M748" s="7"/>
      <c r="N748" s="7"/>
      <c r="O748" s="7"/>
      <c r="P748" s="7"/>
      <c r="Q748" s="7"/>
      <c r="R748" s="7"/>
      <c r="S748" s="7"/>
      <c r="T748" s="7"/>
      <c r="U748" s="7"/>
      <c r="V748" s="7"/>
      <c r="W748" s="7"/>
    </row>
    <row r="749" ht="14.25" customHeight="1">
      <c r="A749" s="7"/>
      <c r="B749" s="7"/>
      <c r="C749" s="7"/>
      <c r="D749" s="207"/>
      <c r="E749" s="7"/>
      <c r="F749" s="7"/>
      <c r="G749" s="7"/>
      <c r="H749" s="7"/>
      <c r="I749" s="7"/>
      <c r="J749" s="7"/>
      <c r="K749" s="7"/>
      <c r="L749" s="7"/>
      <c r="M749" s="7"/>
      <c r="N749" s="7"/>
      <c r="O749" s="7"/>
      <c r="P749" s="7"/>
      <c r="Q749" s="7"/>
      <c r="R749" s="7"/>
      <c r="S749" s="7"/>
      <c r="T749" s="7"/>
      <c r="U749" s="7"/>
      <c r="V749" s="7"/>
      <c r="W749" s="7"/>
    </row>
    <row r="750" ht="14.25" customHeight="1">
      <c r="A750" s="7"/>
      <c r="B750" s="7"/>
      <c r="C750" s="7"/>
      <c r="D750" s="207"/>
      <c r="E750" s="7"/>
      <c r="F750" s="7"/>
      <c r="G750" s="7"/>
      <c r="H750" s="7"/>
      <c r="I750" s="7"/>
      <c r="J750" s="7"/>
      <c r="K750" s="7"/>
      <c r="L750" s="7"/>
      <c r="M750" s="7"/>
      <c r="N750" s="7"/>
      <c r="O750" s="7"/>
      <c r="P750" s="7"/>
      <c r="Q750" s="7"/>
      <c r="R750" s="7"/>
      <c r="S750" s="7"/>
      <c r="T750" s="7"/>
      <c r="U750" s="7"/>
      <c r="V750" s="7"/>
      <c r="W750" s="7"/>
    </row>
    <row r="751" ht="14.25" customHeight="1">
      <c r="A751" s="7"/>
      <c r="B751" s="7"/>
      <c r="C751" s="7"/>
      <c r="D751" s="207"/>
      <c r="E751" s="7"/>
      <c r="F751" s="7"/>
      <c r="G751" s="7"/>
      <c r="H751" s="7"/>
      <c r="I751" s="7"/>
      <c r="J751" s="7"/>
      <c r="K751" s="7"/>
      <c r="L751" s="7"/>
      <c r="M751" s="7"/>
      <c r="N751" s="7"/>
      <c r="O751" s="7"/>
      <c r="P751" s="7"/>
      <c r="Q751" s="7"/>
      <c r="R751" s="7"/>
      <c r="S751" s="7"/>
      <c r="T751" s="7"/>
      <c r="U751" s="7"/>
      <c r="V751" s="7"/>
      <c r="W751" s="7"/>
    </row>
    <row r="752" ht="14.25" customHeight="1">
      <c r="A752" s="7"/>
      <c r="B752" s="7"/>
      <c r="C752" s="7"/>
      <c r="D752" s="207"/>
      <c r="E752" s="7"/>
      <c r="F752" s="7"/>
      <c r="G752" s="7"/>
      <c r="H752" s="7"/>
      <c r="I752" s="7"/>
      <c r="J752" s="7"/>
      <c r="K752" s="7"/>
      <c r="L752" s="7"/>
      <c r="M752" s="7"/>
      <c r="N752" s="7"/>
      <c r="O752" s="7"/>
      <c r="P752" s="7"/>
      <c r="Q752" s="7"/>
      <c r="R752" s="7"/>
      <c r="S752" s="7"/>
      <c r="T752" s="7"/>
      <c r="U752" s="7"/>
      <c r="V752" s="7"/>
      <c r="W752" s="7"/>
    </row>
    <row r="753" ht="14.25" customHeight="1">
      <c r="A753" s="7"/>
      <c r="B753" s="7"/>
      <c r="C753" s="7"/>
      <c r="D753" s="207"/>
      <c r="E753" s="7"/>
      <c r="F753" s="7"/>
      <c r="G753" s="7"/>
      <c r="H753" s="7"/>
      <c r="I753" s="7"/>
      <c r="J753" s="7"/>
      <c r="K753" s="7"/>
      <c r="L753" s="7"/>
      <c r="M753" s="7"/>
      <c r="N753" s="7"/>
      <c r="O753" s="7"/>
      <c r="P753" s="7"/>
      <c r="Q753" s="7"/>
      <c r="R753" s="7"/>
      <c r="S753" s="7"/>
      <c r="T753" s="7"/>
      <c r="U753" s="7"/>
      <c r="V753" s="7"/>
      <c r="W753" s="7"/>
    </row>
    <row r="754" ht="14.25" customHeight="1">
      <c r="A754" s="7"/>
      <c r="B754" s="7"/>
      <c r="C754" s="7"/>
      <c r="D754" s="207"/>
      <c r="E754" s="7"/>
      <c r="F754" s="7"/>
      <c r="G754" s="7"/>
      <c r="H754" s="7"/>
      <c r="I754" s="7"/>
      <c r="J754" s="7"/>
      <c r="K754" s="7"/>
      <c r="L754" s="7"/>
      <c r="M754" s="7"/>
      <c r="N754" s="7"/>
      <c r="O754" s="7"/>
      <c r="P754" s="7"/>
      <c r="Q754" s="7"/>
      <c r="R754" s="7"/>
      <c r="S754" s="7"/>
      <c r="T754" s="7"/>
      <c r="U754" s="7"/>
      <c r="V754" s="7"/>
      <c r="W754" s="7"/>
    </row>
    <row r="755" ht="14.25" customHeight="1">
      <c r="A755" s="7"/>
      <c r="B755" s="7"/>
      <c r="C755" s="7"/>
      <c r="D755" s="207"/>
      <c r="E755" s="7"/>
      <c r="F755" s="7"/>
      <c r="G755" s="7"/>
      <c r="H755" s="7"/>
      <c r="I755" s="7"/>
      <c r="J755" s="7"/>
      <c r="K755" s="7"/>
      <c r="L755" s="7"/>
      <c r="M755" s="7"/>
      <c r="N755" s="7"/>
      <c r="O755" s="7"/>
      <c r="P755" s="7"/>
      <c r="Q755" s="7"/>
      <c r="R755" s="7"/>
      <c r="S755" s="7"/>
      <c r="T755" s="7"/>
      <c r="U755" s="7"/>
      <c r="V755" s="7"/>
      <c r="W755" s="7"/>
    </row>
    <row r="756" ht="14.25" customHeight="1">
      <c r="A756" s="7"/>
      <c r="B756" s="7"/>
      <c r="C756" s="7"/>
      <c r="D756" s="207"/>
      <c r="E756" s="7"/>
      <c r="F756" s="7"/>
      <c r="G756" s="7"/>
      <c r="H756" s="7"/>
      <c r="I756" s="7"/>
      <c r="J756" s="7"/>
      <c r="K756" s="7"/>
      <c r="L756" s="7"/>
      <c r="M756" s="7"/>
      <c r="N756" s="7"/>
      <c r="O756" s="7"/>
      <c r="P756" s="7"/>
      <c r="Q756" s="7"/>
      <c r="R756" s="7"/>
      <c r="S756" s="7"/>
      <c r="T756" s="7"/>
      <c r="U756" s="7"/>
      <c r="V756" s="7"/>
      <c r="W756" s="7"/>
    </row>
    <row r="757" ht="14.25" customHeight="1">
      <c r="A757" s="7"/>
      <c r="B757" s="7"/>
      <c r="C757" s="7"/>
      <c r="D757" s="207"/>
      <c r="E757" s="7"/>
      <c r="F757" s="7"/>
      <c r="G757" s="7"/>
      <c r="H757" s="7"/>
      <c r="I757" s="7"/>
      <c r="J757" s="7"/>
      <c r="K757" s="7"/>
      <c r="L757" s="7"/>
      <c r="M757" s="7"/>
      <c r="N757" s="7"/>
      <c r="O757" s="7"/>
      <c r="P757" s="7"/>
      <c r="Q757" s="7"/>
      <c r="R757" s="7"/>
      <c r="S757" s="7"/>
      <c r="T757" s="7"/>
      <c r="U757" s="7"/>
      <c r="V757" s="7"/>
      <c r="W757" s="7"/>
    </row>
    <row r="758" ht="14.25" customHeight="1">
      <c r="A758" s="7"/>
      <c r="B758" s="7"/>
      <c r="C758" s="7"/>
      <c r="D758" s="207"/>
      <c r="E758" s="7"/>
      <c r="F758" s="7"/>
      <c r="G758" s="7"/>
      <c r="H758" s="7"/>
      <c r="I758" s="7"/>
      <c r="J758" s="7"/>
      <c r="K758" s="7"/>
      <c r="L758" s="7"/>
      <c r="M758" s="7"/>
      <c r="N758" s="7"/>
      <c r="O758" s="7"/>
      <c r="P758" s="7"/>
      <c r="Q758" s="7"/>
      <c r="R758" s="7"/>
      <c r="S758" s="7"/>
      <c r="T758" s="7"/>
      <c r="U758" s="7"/>
      <c r="V758" s="7"/>
      <c r="W758" s="7"/>
    </row>
    <row r="759" ht="14.25" customHeight="1">
      <c r="A759" s="7"/>
      <c r="B759" s="7"/>
      <c r="C759" s="7"/>
      <c r="D759" s="207"/>
      <c r="E759" s="7"/>
      <c r="F759" s="7"/>
      <c r="G759" s="7"/>
      <c r="H759" s="7"/>
      <c r="I759" s="7"/>
      <c r="J759" s="7"/>
      <c r="K759" s="7"/>
      <c r="L759" s="7"/>
      <c r="M759" s="7"/>
      <c r="N759" s="7"/>
      <c r="O759" s="7"/>
      <c r="P759" s="7"/>
      <c r="Q759" s="7"/>
      <c r="R759" s="7"/>
      <c r="S759" s="7"/>
      <c r="T759" s="7"/>
      <c r="U759" s="7"/>
      <c r="V759" s="7"/>
      <c r="W759" s="7"/>
    </row>
    <row r="760" ht="14.25" customHeight="1">
      <c r="A760" s="7"/>
      <c r="B760" s="7"/>
      <c r="C760" s="7"/>
      <c r="D760" s="207"/>
      <c r="E760" s="7"/>
      <c r="F760" s="7"/>
      <c r="G760" s="7"/>
      <c r="H760" s="7"/>
      <c r="I760" s="7"/>
      <c r="J760" s="7"/>
      <c r="K760" s="7"/>
      <c r="L760" s="7"/>
      <c r="M760" s="7"/>
      <c r="N760" s="7"/>
      <c r="O760" s="7"/>
      <c r="P760" s="7"/>
      <c r="Q760" s="7"/>
      <c r="R760" s="7"/>
      <c r="S760" s="7"/>
      <c r="T760" s="7"/>
      <c r="U760" s="7"/>
      <c r="V760" s="7"/>
      <c r="W760" s="7"/>
    </row>
    <row r="761" ht="14.25" customHeight="1">
      <c r="A761" s="7"/>
      <c r="B761" s="7"/>
      <c r="C761" s="7"/>
      <c r="D761" s="207"/>
      <c r="E761" s="7"/>
      <c r="F761" s="7"/>
      <c r="G761" s="7"/>
      <c r="H761" s="7"/>
      <c r="I761" s="7"/>
      <c r="J761" s="7"/>
      <c r="K761" s="7"/>
      <c r="L761" s="7"/>
      <c r="M761" s="7"/>
      <c r="N761" s="7"/>
      <c r="O761" s="7"/>
      <c r="P761" s="7"/>
      <c r="Q761" s="7"/>
      <c r="R761" s="7"/>
      <c r="S761" s="7"/>
      <c r="T761" s="7"/>
      <c r="U761" s="7"/>
      <c r="V761" s="7"/>
      <c r="W761" s="7"/>
    </row>
    <row r="762" ht="14.25" customHeight="1">
      <c r="A762" s="7"/>
      <c r="B762" s="7"/>
      <c r="C762" s="7"/>
      <c r="D762" s="207"/>
      <c r="E762" s="7"/>
      <c r="F762" s="7"/>
      <c r="G762" s="7"/>
      <c r="H762" s="7"/>
      <c r="I762" s="7"/>
      <c r="J762" s="7"/>
      <c r="K762" s="7"/>
      <c r="L762" s="7"/>
      <c r="M762" s="7"/>
      <c r="N762" s="7"/>
      <c r="O762" s="7"/>
      <c r="P762" s="7"/>
      <c r="Q762" s="7"/>
      <c r="R762" s="7"/>
      <c r="S762" s="7"/>
      <c r="T762" s="7"/>
      <c r="U762" s="7"/>
      <c r="V762" s="7"/>
      <c r="W762" s="7"/>
    </row>
    <row r="763" ht="14.25" customHeight="1">
      <c r="A763" s="7"/>
      <c r="B763" s="7"/>
      <c r="C763" s="7"/>
      <c r="D763" s="207"/>
      <c r="E763" s="7"/>
      <c r="F763" s="7"/>
      <c r="G763" s="7"/>
      <c r="H763" s="7"/>
      <c r="I763" s="7"/>
      <c r="J763" s="7"/>
      <c r="K763" s="7"/>
      <c r="L763" s="7"/>
      <c r="M763" s="7"/>
      <c r="N763" s="7"/>
      <c r="O763" s="7"/>
      <c r="P763" s="7"/>
      <c r="Q763" s="7"/>
      <c r="R763" s="7"/>
      <c r="S763" s="7"/>
      <c r="T763" s="7"/>
      <c r="U763" s="7"/>
      <c r="V763" s="7"/>
      <c r="W763" s="7"/>
    </row>
    <row r="764" ht="14.25" customHeight="1">
      <c r="A764" s="7"/>
      <c r="B764" s="7"/>
      <c r="C764" s="7"/>
      <c r="D764" s="207"/>
      <c r="E764" s="7"/>
      <c r="F764" s="7"/>
      <c r="G764" s="7"/>
      <c r="H764" s="7"/>
      <c r="I764" s="7"/>
      <c r="J764" s="7"/>
      <c r="K764" s="7"/>
      <c r="L764" s="7"/>
      <c r="M764" s="7"/>
      <c r="N764" s="7"/>
      <c r="O764" s="7"/>
      <c r="P764" s="7"/>
      <c r="Q764" s="7"/>
      <c r="R764" s="7"/>
      <c r="S764" s="7"/>
      <c r="T764" s="7"/>
      <c r="U764" s="7"/>
      <c r="V764" s="7"/>
      <c r="W764" s="7"/>
    </row>
    <row r="765" ht="14.25" customHeight="1">
      <c r="A765" s="7"/>
      <c r="B765" s="7"/>
      <c r="C765" s="7"/>
      <c r="D765" s="207"/>
      <c r="E765" s="7"/>
      <c r="F765" s="7"/>
      <c r="G765" s="7"/>
      <c r="H765" s="7"/>
      <c r="I765" s="7"/>
      <c r="J765" s="7"/>
      <c r="K765" s="7"/>
      <c r="L765" s="7"/>
      <c r="M765" s="7"/>
      <c r="N765" s="7"/>
      <c r="O765" s="7"/>
      <c r="P765" s="7"/>
      <c r="Q765" s="7"/>
      <c r="R765" s="7"/>
      <c r="S765" s="7"/>
      <c r="T765" s="7"/>
      <c r="U765" s="7"/>
      <c r="V765" s="7"/>
      <c r="W765" s="7"/>
    </row>
    <row r="766" ht="14.25" customHeight="1">
      <c r="A766" s="7"/>
      <c r="B766" s="7"/>
      <c r="C766" s="7"/>
      <c r="D766" s="207"/>
      <c r="E766" s="7"/>
      <c r="F766" s="7"/>
      <c r="G766" s="7"/>
      <c r="H766" s="7"/>
      <c r="I766" s="7"/>
      <c r="J766" s="7"/>
      <c r="K766" s="7"/>
      <c r="L766" s="7"/>
      <c r="M766" s="7"/>
      <c r="N766" s="7"/>
      <c r="O766" s="7"/>
      <c r="P766" s="7"/>
      <c r="Q766" s="7"/>
      <c r="R766" s="7"/>
      <c r="S766" s="7"/>
      <c r="T766" s="7"/>
      <c r="U766" s="7"/>
      <c r="V766" s="7"/>
      <c r="W766" s="7"/>
    </row>
    <row r="767" ht="14.25" customHeight="1">
      <c r="A767" s="7"/>
      <c r="B767" s="7"/>
      <c r="C767" s="7"/>
      <c r="D767" s="207"/>
      <c r="E767" s="7"/>
      <c r="F767" s="7"/>
      <c r="G767" s="7"/>
      <c r="H767" s="7"/>
      <c r="I767" s="7"/>
      <c r="J767" s="7"/>
      <c r="K767" s="7"/>
      <c r="L767" s="7"/>
      <c r="M767" s="7"/>
      <c r="N767" s="7"/>
      <c r="O767" s="7"/>
      <c r="P767" s="7"/>
      <c r="Q767" s="7"/>
      <c r="R767" s="7"/>
      <c r="S767" s="7"/>
      <c r="T767" s="7"/>
      <c r="U767" s="7"/>
      <c r="V767" s="7"/>
      <c r="W767" s="7"/>
    </row>
    <row r="768" ht="14.25" customHeight="1">
      <c r="A768" s="7"/>
      <c r="B768" s="7"/>
      <c r="C768" s="7"/>
      <c r="D768" s="207"/>
      <c r="E768" s="7"/>
      <c r="F768" s="7"/>
      <c r="G768" s="7"/>
      <c r="H768" s="7"/>
      <c r="I768" s="7"/>
      <c r="J768" s="7"/>
      <c r="K768" s="7"/>
      <c r="L768" s="7"/>
      <c r="M768" s="7"/>
      <c r="N768" s="7"/>
      <c r="O768" s="7"/>
      <c r="P768" s="7"/>
      <c r="Q768" s="7"/>
      <c r="R768" s="7"/>
      <c r="S768" s="7"/>
      <c r="T768" s="7"/>
      <c r="U768" s="7"/>
      <c r="V768" s="7"/>
      <c r="W768" s="7"/>
    </row>
    <row r="769" ht="14.25" customHeight="1">
      <c r="A769" s="7"/>
      <c r="B769" s="7"/>
      <c r="C769" s="7"/>
      <c r="D769" s="207"/>
      <c r="E769" s="7"/>
      <c r="F769" s="7"/>
      <c r="G769" s="7"/>
      <c r="H769" s="7"/>
      <c r="I769" s="7"/>
      <c r="J769" s="7"/>
      <c r="K769" s="7"/>
      <c r="L769" s="7"/>
      <c r="M769" s="7"/>
      <c r="N769" s="7"/>
      <c r="O769" s="7"/>
      <c r="P769" s="7"/>
      <c r="Q769" s="7"/>
      <c r="R769" s="7"/>
      <c r="S769" s="7"/>
      <c r="T769" s="7"/>
      <c r="U769" s="7"/>
      <c r="V769" s="7"/>
      <c r="W769" s="7"/>
    </row>
    <row r="770" ht="14.25" customHeight="1">
      <c r="A770" s="7"/>
      <c r="B770" s="7"/>
      <c r="C770" s="7"/>
      <c r="D770" s="207"/>
      <c r="E770" s="7"/>
      <c r="F770" s="7"/>
      <c r="G770" s="7"/>
      <c r="H770" s="7"/>
      <c r="I770" s="7"/>
      <c r="J770" s="7"/>
      <c r="K770" s="7"/>
      <c r="L770" s="7"/>
      <c r="M770" s="7"/>
      <c r="N770" s="7"/>
      <c r="O770" s="7"/>
      <c r="P770" s="7"/>
      <c r="Q770" s="7"/>
      <c r="R770" s="7"/>
      <c r="S770" s="7"/>
      <c r="T770" s="7"/>
      <c r="U770" s="7"/>
      <c r="V770" s="7"/>
      <c r="W770" s="7"/>
    </row>
    <row r="771" ht="14.25" customHeight="1">
      <c r="A771" s="7"/>
      <c r="B771" s="7"/>
      <c r="C771" s="7"/>
      <c r="D771" s="207"/>
      <c r="E771" s="7"/>
      <c r="F771" s="7"/>
      <c r="G771" s="7"/>
      <c r="H771" s="7"/>
      <c r="I771" s="7"/>
      <c r="J771" s="7"/>
      <c r="K771" s="7"/>
      <c r="L771" s="7"/>
      <c r="M771" s="7"/>
      <c r="N771" s="7"/>
      <c r="O771" s="7"/>
      <c r="P771" s="7"/>
      <c r="Q771" s="7"/>
      <c r="R771" s="7"/>
      <c r="S771" s="7"/>
      <c r="T771" s="7"/>
      <c r="U771" s="7"/>
      <c r="V771" s="7"/>
      <c r="W771" s="7"/>
    </row>
    <row r="772" ht="14.25" customHeight="1">
      <c r="A772" s="7"/>
      <c r="B772" s="7"/>
      <c r="C772" s="7"/>
      <c r="D772" s="207"/>
      <c r="E772" s="7"/>
      <c r="F772" s="7"/>
      <c r="G772" s="7"/>
      <c r="H772" s="7"/>
      <c r="I772" s="7"/>
      <c r="J772" s="7"/>
      <c r="K772" s="7"/>
      <c r="L772" s="7"/>
      <c r="M772" s="7"/>
      <c r="N772" s="7"/>
      <c r="O772" s="7"/>
      <c r="P772" s="7"/>
      <c r="Q772" s="7"/>
      <c r="R772" s="7"/>
      <c r="S772" s="7"/>
      <c r="T772" s="7"/>
      <c r="U772" s="7"/>
      <c r="V772" s="7"/>
      <c r="W772" s="7"/>
    </row>
    <row r="773" ht="14.25" customHeight="1">
      <c r="A773" s="7"/>
      <c r="B773" s="7"/>
      <c r="C773" s="7"/>
      <c r="D773" s="207"/>
      <c r="E773" s="7"/>
      <c r="F773" s="7"/>
      <c r="G773" s="7"/>
      <c r="H773" s="7"/>
      <c r="I773" s="7"/>
      <c r="J773" s="7"/>
      <c r="K773" s="7"/>
      <c r="L773" s="7"/>
      <c r="M773" s="7"/>
      <c r="N773" s="7"/>
      <c r="O773" s="7"/>
      <c r="P773" s="7"/>
      <c r="Q773" s="7"/>
      <c r="R773" s="7"/>
      <c r="S773" s="7"/>
      <c r="T773" s="7"/>
      <c r="U773" s="7"/>
      <c r="V773" s="7"/>
      <c r="W773" s="7"/>
    </row>
    <row r="774" ht="14.25" customHeight="1">
      <c r="A774" s="7"/>
      <c r="B774" s="7"/>
      <c r="C774" s="7"/>
      <c r="D774" s="207"/>
      <c r="E774" s="7"/>
      <c r="F774" s="7"/>
      <c r="G774" s="7"/>
      <c r="H774" s="7"/>
      <c r="I774" s="7"/>
      <c r="J774" s="7"/>
      <c r="K774" s="7"/>
      <c r="L774" s="7"/>
      <c r="M774" s="7"/>
      <c r="N774" s="7"/>
      <c r="O774" s="7"/>
      <c r="P774" s="7"/>
      <c r="Q774" s="7"/>
      <c r="R774" s="7"/>
      <c r="S774" s="7"/>
      <c r="T774" s="7"/>
      <c r="U774" s="7"/>
      <c r="V774" s="7"/>
      <c r="W774" s="7"/>
    </row>
    <row r="775" ht="14.25" customHeight="1">
      <c r="A775" s="7"/>
      <c r="B775" s="7"/>
      <c r="C775" s="7"/>
      <c r="D775" s="207"/>
      <c r="E775" s="7"/>
      <c r="F775" s="7"/>
      <c r="G775" s="7"/>
      <c r="H775" s="7"/>
      <c r="I775" s="7"/>
      <c r="J775" s="7"/>
      <c r="K775" s="7"/>
      <c r="L775" s="7"/>
      <c r="M775" s="7"/>
      <c r="N775" s="7"/>
      <c r="O775" s="7"/>
      <c r="P775" s="7"/>
      <c r="Q775" s="7"/>
      <c r="R775" s="7"/>
      <c r="S775" s="7"/>
      <c r="T775" s="7"/>
      <c r="U775" s="7"/>
      <c r="V775" s="7"/>
      <c r="W775" s="7"/>
    </row>
    <row r="776" ht="14.25" customHeight="1">
      <c r="A776" s="7"/>
      <c r="B776" s="7"/>
      <c r="C776" s="7"/>
      <c r="D776" s="207"/>
      <c r="E776" s="7"/>
      <c r="F776" s="7"/>
      <c r="G776" s="7"/>
      <c r="H776" s="7"/>
      <c r="I776" s="7"/>
      <c r="J776" s="7"/>
      <c r="K776" s="7"/>
      <c r="L776" s="7"/>
      <c r="M776" s="7"/>
      <c r="N776" s="7"/>
      <c r="O776" s="7"/>
      <c r="P776" s="7"/>
      <c r="Q776" s="7"/>
      <c r="R776" s="7"/>
      <c r="S776" s="7"/>
      <c r="T776" s="7"/>
      <c r="U776" s="7"/>
      <c r="V776" s="7"/>
      <c r="W776" s="7"/>
    </row>
    <row r="777" ht="14.25" customHeight="1">
      <c r="A777" s="7"/>
      <c r="B777" s="7"/>
      <c r="C777" s="7"/>
      <c r="D777" s="207"/>
      <c r="E777" s="7"/>
      <c r="F777" s="7"/>
      <c r="G777" s="7"/>
      <c r="H777" s="7"/>
      <c r="I777" s="7"/>
      <c r="J777" s="7"/>
      <c r="K777" s="7"/>
      <c r="L777" s="7"/>
      <c r="M777" s="7"/>
      <c r="N777" s="7"/>
      <c r="O777" s="7"/>
      <c r="P777" s="7"/>
      <c r="Q777" s="7"/>
      <c r="R777" s="7"/>
      <c r="S777" s="7"/>
      <c r="T777" s="7"/>
      <c r="U777" s="7"/>
      <c r="V777" s="7"/>
      <c r="W777" s="7"/>
    </row>
    <row r="778" ht="14.25" customHeight="1">
      <c r="A778" s="7"/>
      <c r="B778" s="7"/>
      <c r="C778" s="7"/>
      <c r="D778" s="207"/>
      <c r="E778" s="7"/>
      <c r="F778" s="7"/>
      <c r="G778" s="7"/>
      <c r="H778" s="7"/>
      <c r="I778" s="7"/>
      <c r="J778" s="7"/>
      <c r="K778" s="7"/>
      <c r="L778" s="7"/>
      <c r="M778" s="7"/>
      <c r="N778" s="7"/>
      <c r="O778" s="7"/>
      <c r="P778" s="7"/>
      <c r="Q778" s="7"/>
      <c r="R778" s="7"/>
      <c r="S778" s="7"/>
      <c r="T778" s="7"/>
      <c r="U778" s="7"/>
      <c r="V778" s="7"/>
      <c r="W778" s="7"/>
    </row>
    <row r="779" ht="14.25" customHeight="1">
      <c r="A779" s="7"/>
      <c r="B779" s="7"/>
      <c r="C779" s="7"/>
      <c r="D779" s="207"/>
      <c r="E779" s="7"/>
      <c r="F779" s="7"/>
      <c r="G779" s="7"/>
      <c r="H779" s="7"/>
      <c r="I779" s="7"/>
      <c r="J779" s="7"/>
      <c r="K779" s="7"/>
      <c r="L779" s="7"/>
      <c r="M779" s="7"/>
      <c r="N779" s="7"/>
      <c r="O779" s="7"/>
      <c r="P779" s="7"/>
      <c r="Q779" s="7"/>
      <c r="R779" s="7"/>
      <c r="S779" s="7"/>
      <c r="T779" s="7"/>
      <c r="U779" s="7"/>
      <c r="V779" s="7"/>
      <c r="W779" s="7"/>
    </row>
    <row r="780" ht="14.25" customHeight="1">
      <c r="A780" s="7"/>
      <c r="B780" s="7"/>
      <c r="C780" s="7"/>
      <c r="D780" s="207"/>
      <c r="E780" s="7"/>
      <c r="F780" s="7"/>
      <c r="G780" s="7"/>
      <c r="H780" s="7"/>
      <c r="I780" s="7"/>
      <c r="J780" s="7"/>
      <c r="K780" s="7"/>
      <c r="L780" s="7"/>
      <c r="M780" s="7"/>
      <c r="N780" s="7"/>
      <c r="O780" s="7"/>
      <c r="P780" s="7"/>
      <c r="Q780" s="7"/>
      <c r="R780" s="7"/>
      <c r="S780" s="7"/>
      <c r="T780" s="7"/>
      <c r="U780" s="7"/>
      <c r="V780" s="7"/>
      <c r="W780" s="7"/>
    </row>
    <row r="781" ht="14.25" customHeight="1">
      <c r="A781" s="7"/>
      <c r="B781" s="7"/>
      <c r="C781" s="7"/>
      <c r="D781" s="207"/>
      <c r="E781" s="7"/>
      <c r="F781" s="7"/>
      <c r="G781" s="7"/>
      <c r="H781" s="7"/>
      <c r="I781" s="7"/>
      <c r="J781" s="7"/>
      <c r="K781" s="7"/>
      <c r="L781" s="7"/>
      <c r="M781" s="7"/>
      <c r="N781" s="7"/>
      <c r="O781" s="7"/>
      <c r="P781" s="7"/>
      <c r="Q781" s="7"/>
      <c r="R781" s="7"/>
      <c r="S781" s="7"/>
      <c r="T781" s="7"/>
      <c r="U781" s="7"/>
      <c r="V781" s="7"/>
      <c r="W781" s="7"/>
    </row>
    <row r="782" ht="14.25" customHeight="1">
      <c r="A782" s="7"/>
      <c r="B782" s="7"/>
      <c r="C782" s="7"/>
      <c r="D782" s="207"/>
      <c r="E782" s="7"/>
      <c r="F782" s="7"/>
      <c r="G782" s="7"/>
      <c r="H782" s="7"/>
      <c r="I782" s="7"/>
      <c r="J782" s="7"/>
      <c r="K782" s="7"/>
      <c r="L782" s="7"/>
      <c r="M782" s="7"/>
      <c r="N782" s="7"/>
      <c r="O782" s="7"/>
      <c r="P782" s="7"/>
      <c r="Q782" s="7"/>
      <c r="R782" s="7"/>
      <c r="S782" s="7"/>
      <c r="T782" s="7"/>
      <c r="U782" s="7"/>
      <c r="V782" s="7"/>
      <c r="W782" s="7"/>
    </row>
    <row r="783" ht="14.25" customHeight="1">
      <c r="A783" s="7"/>
      <c r="B783" s="7"/>
      <c r="C783" s="7"/>
      <c r="D783" s="207"/>
      <c r="E783" s="7"/>
      <c r="F783" s="7"/>
      <c r="G783" s="7"/>
      <c r="H783" s="7"/>
      <c r="I783" s="7"/>
      <c r="J783" s="7"/>
      <c r="K783" s="7"/>
      <c r="L783" s="7"/>
      <c r="M783" s="7"/>
      <c r="N783" s="7"/>
      <c r="O783" s="7"/>
      <c r="P783" s="7"/>
      <c r="Q783" s="7"/>
      <c r="R783" s="7"/>
      <c r="S783" s="7"/>
      <c r="T783" s="7"/>
      <c r="U783" s="7"/>
      <c r="V783" s="7"/>
      <c r="W783" s="7"/>
    </row>
    <row r="784" ht="14.25" customHeight="1">
      <c r="A784" s="7"/>
      <c r="B784" s="7"/>
      <c r="C784" s="7"/>
      <c r="D784" s="207"/>
      <c r="E784" s="7"/>
      <c r="F784" s="7"/>
      <c r="G784" s="7"/>
      <c r="H784" s="7"/>
      <c r="I784" s="7"/>
      <c r="J784" s="7"/>
      <c r="K784" s="7"/>
      <c r="L784" s="7"/>
      <c r="M784" s="7"/>
      <c r="N784" s="7"/>
      <c r="O784" s="7"/>
      <c r="P784" s="7"/>
      <c r="Q784" s="7"/>
      <c r="R784" s="7"/>
      <c r="S784" s="7"/>
      <c r="T784" s="7"/>
      <c r="U784" s="7"/>
      <c r="V784" s="7"/>
      <c r="W784" s="7"/>
    </row>
    <row r="785" ht="14.25" customHeight="1">
      <c r="A785" s="7"/>
      <c r="B785" s="7"/>
      <c r="C785" s="7"/>
      <c r="D785" s="207"/>
      <c r="E785" s="7"/>
      <c r="F785" s="7"/>
      <c r="G785" s="7"/>
      <c r="H785" s="7"/>
      <c r="I785" s="7"/>
      <c r="J785" s="7"/>
      <c r="K785" s="7"/>
      <c r="L785" s="7"/>
      <c r="M785" s="7"/>
      <c r="N785" s="7"/>
      <c r="O785" s="7"/>
      <c r="P785" s="7"/>
      <c r="Q785" s="7"/>
      <c r="R785" s="7"/>
      <c r="S785" s="7"/>
      <c r="T785" s="7"/>
      <c r="U785" s="7"/>
      <c r="V785" s="7"/>
      <c r="W785" s="7"/>
    </row>
    <row r="786" ht="14.25" customHeight="1">
      <c r="A786" s="7"/>
      <c r="B786" s="7"/>
      <c r="C786" s="7"/>
      <c r="D786" s="207"/>
      <c r="E786" s="7"/>
      <c r="F786" s="7"/>
      <c r="G786" s="7"/>
      <c r="H786" s="7"/>
      <c r="I786" s="7"/>
      <c r="J786" s="7"/>
      <c r="K786" s="7"/>
      <c r="L786" s="7"/>
      <c r="M786" s="7"/>
      <c r="N786" s="7"/>
      <c r="O786" s="7"/>
      <c r="P786" s="7"/>
      <c r="Q786" s="7"/>
      <c r="R786" s="7"/>
      <c r="S786" s="7"/>
      <c r="T786" s="7"/>
      <c r="U786" s="7"/>
      <c r="V786" s="7"/>
      <c r="W786" s="7"/>
    </row>
    <row r="787" ht="14.25" customHeight="1">
      <c r="A787" s="7"/>
      <c r="B787" s="7"/>
      <c r="C787" s="7"/>
      <c r="D787" s="207"/>
      <c r="E787" s="7"/>
      <c r="F787" s="7"/>
      <c r="G787" s="7"/>
      <c r="H787" s="7"/>
      <c r="I787" s="7"/>
      <c r="J787" s="7"/>
      <c r="K787" s="7"/>
      <c r="L787" s="7"/>
      <c r="M787" s="7"/>
      <c r="N787" s="7"/>
      <c r="O787" s="7"/>
      <c r="P787" s="7"/>
      <c r="Q787" s="7"/>
      <c r="R787" s="7"/>
      <c r="S787" s="7"/>
      <c r="T787" s="7"/>
      <c r="U787" s="7"/>
      <c r="V787" s="7"/>
      <c r="W787" s="7"/>
    </row>
    <row r="788" ht="14.25" customHeight="1">
      <c r="A788" s="7"/>
      <c r="B788" s="7"/>
      <c r="C788" s="7"/>
      <c r="D788" s="207"/>
      <c r="E788" s="7"/>
      <c r="F788" s="7"/>
      <c r="G788" s="7"/>
      <c r="H788" s="7"/>
      <c r="I788" s="7"/>
      <c r="J788" s="7"/>
      <c r="K788" s="7"/>
      <c r="L788" s="7"/>
      <c r="M788" s="7"/>
      <c r="N788" s="7"/>
      <c r="O788" s="7"/>
      <c r="P788" s="7"/>
      <c r="Q788" s="7"/>
      <c r="R788" s="7"/>
      <c r="S788" s="7"/>
      <c r="T788" s="7"/>
      <c r="U788" s="7"/>
      <c r="V788" s="7"/>
      <c r="W788" s="7"/>
    </row>
    <row r="789" ht="14.25" customHeight="1">
      <c r="A789" s="7"/>
      <c r="B789" s="7"/>
      <c r="C789" s="7"/>
      <c r="D789" s="207"/>
      <c r="E789" s="7"/>
      <c r="F789" s="7"/>
      <c r="G789" s="7"/>
      <c r="H789" s="7"/>
      <c r="I789" s="7"/>
      <c r="J789" s="7"/>
      <c r="K789" s="7"/>
      <c r="L789" s="7"/>
      <c r="M789" s="7"/>
      <c r="N789" s="7"/>
      <c r="O789" s="7"/>
      <c r="P789" s="7"/>
      <c r="Q789" s="7"/>
      <c r="R789" s="7"/>
      <c r="S789" s="7"/>
      <c r="T789" s="7"/>
      <c r="U789" s="7"/>
      <c r="V789" s="7"/>
      <c r="W789" s="7"/>
    </row>
    <row r="790" ht="14.25" customHeight="1">
      <c r="A790" s="7"/>
      <c r="B790" s="7"/>
      <c r="C790" s="7"/>
      <c r="D790" s="207"/>
      <c r="E790" s="7"/>
      <c r="F790" s="7"/>
      <c r="G790" s="7"/>
      <c r="H790" s="7"/>
      <c r="I790" s="7"/>
      <c r="J790" s="7"/>
      <c r="K790" s="7"/>
      <c r="L790" s="7"/>
      <c r="M790" s="7"/>
      <c r="N790" s="7"/>
      <c r="O790" s="7"/>
      <c r="P790" s="7"/>
      <c r="Q790" s="7"/>
      <c r="R790" s="7"/>
      <c r="S790" s="7"/>
      <c r="T790" s="7"/>
      <c r="U790" s="7"/>
      <c r="V790" s="7"/>
      <c r="W790" s="7"/>
    </row>
    <row r="791" ht="14.25" customHeight="1">
      <c r="A791" s="7"/>
      <c r="B791" s="7"/>
      <c r="C791" s="7"/>
      <c r="D791" s="207"/>
      <c r="E791" s="7"/>
      <c r="F791" s="7"/>
      <c r="G791" s="7"/>
      <c r="H791" s="7"/>
      <c r="I791" s="7"/>
      <c r="J791" s="7"/>
      <c r="K791" s="7"/>
      <c r="L791" s="7"/>
      <c r="M791" s="7"/>
      <c r="N791" s="7"/>
      <c r="O791" s="7"/>
      <c r="P791" s="7"/>
      <c r="Q791" s="7"/>
      <c r="R791" s="7"/>
      <c r="S791" s="7"/>
      <c r="T791" s="7"/>
      <c r="U791" s="7"/>
      <c r="V791" s="7"/>
      <c r="W791" s="7"/>
    </row>
    <row r="792" ht="14.25" customHeight="1">
      <c r="A792" s="7"/>
      <c r="B792" s="7"/>
      <c r="C792" s="7"/>
      <c r="D792" s="207"/>
      <c r="E792" s="7"/>
      <c r="F792" s="7"/>
      <c r="G792" s="7"/>
      <c r="H792" s="7"/>
      <c r="I792" s="7"/>
      <c r="J792" s="7"/>
      <c r="K792" s="7"/>
      <c r="L792" s="7"/>
      <c r="M792" s="7"/>
      <c r="N792" s="7"/>
      <c r="O792" s="7"/>
      <c r="P792" s="7"/>
      <c r="Q792" s="7"/>
      <c r="R792" s="7"/>
      <c r="S792" s="7"/>
      <c r="T792" s="7"/>
      <c r="U792" s="7"/>
      <c r="V792" s="7"/>
      <c r="W792" s="7"/>
    </row>
    <row r="793" ht="14.25" customHeight="1">
      <c r="A793" s="7"/>
      <c r="B793" s="7"/>
      <c r="C793" s="7"/>
      <c r="D793" s="207"/>
      <c r="E793" s="7"/>
      <c r="F793" s="7"/>
      <c r="G793" s="7"/>
      <c r="H793" s="7"/>
      <c r="I793" s="7"/>
      <c r="J793" s="7"/>
      <c r="K793" s="7"/>
      <c r="L793" s="7"/>
      <c r="M793" s="7"/>
      <c r="N793" s="7"/>
      <c r="O793" s="7"/>
      <c r="P793" s="7"/>
      <c r="Q793" s="7"/>
      <c r="R793" s="7"/>
      <c r="S793" s="7"/>
      <c r="T793" s="7"/>
      <c r="U793" s="7"/>
      <c r="V793" s="7"/>
      <c r="W793" s="7"/>
    </row>
    <row r="794" ht="14.25" customHeight="1">
      <c r="A794" s="7"/>
      <c r="B794" s="7"/>
      <c r="C794" s="7"/>
      <c r="D794" s="207"/>
      <c r="E794" s="7"/>
      <c r="F794" s="7"/>
      <c r="G794" s="7"/>
      <c r="H794" s="7"/>
      <c r="I794" s="7"/>
      <c r="J794" s="7"/>
      <c r="K794" s="7"/>
      <c r="L794" s="7"/>
      <c r="M794" s="7"/>
      <c r="N794" s="7"/>
      <c r="O794" s="7"/>
      <c r="P794" s="7"/>
      <c r="Q794" s="7"/>
      <c r="R794" s="7"/>
      <c r="S794" s="7"/>
      <c r="T794" s="7"/>
      <c r="U794" s="7"/>
      <c r="V794" s="7"/>
      <c r="W794" s="7"/>
    </row>
    <row r="795" ht="14.25" customHeight="1">
      <c r="A795" s="7"/>
      <c r="B795" s="7"/>
      <c r="C795" s="7"/>
      <c r="D795" s="207"/>
      <c r="E795" s="7"/>
      <c r="F795" s="7"/>
      <c r="G795" s="7"/>
      <c r="H795" s="7"/>
      <c r="I795" s="7"/>
      <c r="J795" s="7"/>
      <c r="K795" s="7"/>
      <c r="L795" s="7"/>
      <c r="M795" s="7"/>
      <c r="N795" s="7"/>
      <c r="O795" s="7"/>
      <c r="P795" s="7"/>
      <c r="Q795" s="7"/>
      <c r="R795" s="7"/>
      <c r="S795" s="7"/>
      <c r="T795" s="7"/>
      <c r="U795" s="7"/>
      <c r="V795" s="7"/>
      <c r="W795" s="7"/>
    </row>
    <row r="796" ht="14.25" customHeight="1">
      <c r="A796" s="7"/>
      <c r="B796" s="7"/>
      <c r="C796" s="7"/>
      <c r="D796" s="207"/>
      <c r="E796" s="7"/>
      <c r="F796" s="7"/>
      <c r="G796" s="7"/>
      <c r="H796" s="7"/>
      <c r="I796" s="7"/>
      <c r="J796" s="7"/>
      <c r="K796" s="7"/>
      <c r="L796" s="7"/>
      <c r="M796" s="7"/>
      <c r="N796" s="7"/>
      <c r="O796" s="7"/>
      <c r="P796" s="7"/>
      <c r="Q796" s="7"/>
      <c r="R796" s="7"/>
      <c r="S796" s="7"/>
      <c r="T796" s="7"/>
      <c r="U796" s="7"/>
      <c r="V796" s="7"/>
      <c r="W796" s="7"/>
    </row>
    <row r="797" ht="14.25" customHeight="1">
      <c r="A797" s="7"/>
      <c r="B797" s="7"/>
      <c r="C797" s="7"/>
      <c r="D797" s="207"/>
      <c r="E797" s="7"/>
      <c r="F797" s="7"/>
      <c r="G797" s="7"/>
      <c r="H797" s="7"/>
      <c r="I797" s="7"/>
      <c r="J797" s="7"/>
      <c r="K797" s="7"/>
      <c r="L797" s="7"/>
      <c r="M797" s="7"/>
      <c r="N797" s="7"/>
      <c r="O797" s="7"/>
      <c r="P797" s="7"/>
      <c r="Q797" s="7"/>
      <c r="R797" s="7"/>
      <c r="S797" s="7"/>
      <c r="T797" s="7"/>
      <c r="U797" s="7"/>
      <c r="V797" s="7"/>
      <c r="W797" s="7"/>
    </row>
    <row r="798" ht="14.25" customHeight="1">
      <c r="A798" s="7"/>
      <c r="B798" s="7"/>
      <c r="C798" s="7"/>
      <c r="D798" s="207"/>
      <c r="E798" s="7"/>
      <c r="F798" s="7"/>
      <c r="G798" s="7"/>
      <c r="H798" s="7"/>
      <c r="I798" s="7"/>
      <c r="J798" s="7"/>
      <c r="K798" s="7"/>
      <c r="L798" s="7"/>
      <c r="M798" s="7"/>
      <c r="N798" s="7"/>
      <c r="O798" s="7"/>
      <c r="P798" s="7"/>
      <c r="Q798" s="7"/>
      <c r="R798" s="7"/>
      <c r="S798" s="7"/>
      <c r="T798" s="7"/>
      <c r="U798" s="7"/>
      <c r="V798" s="7"/>
      <c r="W798" s="7"/>
    </row>
    <row r="799" ht="14.25" customHeight="1">
      <c r="A799" s="7"/>
      <c r="B799" s="7"/>
      <c r="C799" s="7"/>
      <c r="D799" s="207"/>
      <c r="E799" s="7"/>
      <c r="F799" s="7"/>
      <c r="G799" s="7"/>
      <c r="H799" s="7"/>
      <c r="I799" s="7"/>
      <c r="J799" s="7"/>
      <c r="K799" s="7"/>
      <c r="L799" s="7"/>
      <c r="M799" s="7"/>
      <c r="N799" s="7"/>
      <c r="O799" s="7"/>
      <c r="P799" s="7"/>
      <c r="Q799" s="7"/>
      <c r="R799" s="7"/>
      <c r="S799" s="7"/>
      <c r="T799" s="7"/>
      <c r="U799" s="7"/>
      <c r="V799" s="7"/>
      <c r="W799" s="7"/>
    </row>
    <row r="800" ht="14.25" customHeight="1">
      <c r="A800" s="7"/>
      <c r="B800" s="7"/>
      <c r="C800" s="7"/>
      <c r="D800" s="207"/>
      <c r="E800" s="7"/>
      <c r="F800" s="7"/>
      <c r="G800" s="7"/>
      <c r="H800" s="7"/>
      <c r="I800" s="7"/>
      <c r="J800" s="7"/>
      <c r="K800" s="7"/>
      <c r="L800" s="7"/>
      <c r="M800" s="7"/>
      <c r="N800" s="7"/>
      <c r="O800" s="7"/>
      <c r="P800" s="7"/>
      <c r="Q800" s="7"/>
      <c r="R800" s="7"/>
      <c r="S800" s="7"/>
      <c r="T800" s="7"/>
      <c r="U800" s="7"/>
      <c r="V800" s="7"/>
      <c r="W800" s="7"/>
    </row>
    <row r="801" ht="14.25" customHeight="1">
      <c r="A801" s="7"/>
      <c r="B801" s="7"/>
      <c r="C801" s="7"/>
      <c r="D801" s="207"/>
      <c r="E801" s="7"/>
      <c r="F801" s="7"/>
      <c r="G801" s="7"/>
      <c r="H801" s="7"/>
      <c r="I801" s="7"/>
      <c r="J801" s="7"/>
      <c r="K801" s="7"/>
      <c r="L801" s="7"/>
      <c r="M801" s="7"/>
      <c r="N801" s="7"/>
      <c r="O801" s="7"/>
      <c r="P801" s="7"/>
      <c r="Q801" s="7"/>
      <c r="R801" s="7"/>
      <c r="S801" s="7"/>
      <c r="T801" s="7"/>
      <c r="U801" s="7"/>
      <c r="V801" s="7"/>
      <c r="W801" s="7"/>
    </row>
    <row r="802" ht="14.25" customHeight="1">
      <c r="A802" s="7"/>
      <c r="B802" s="7"/>
      <c r="C802" s="7"/>
      <c r="D802" s="207"/>
      <c r="E802" s="7"/>
      <c r="F802" s="7"/>
      <c r="G802" s="7"/>
      <c r="H802" s="7"/>
      <c r="I802" s="7"/>
      <c r="J802" s="7"/>
      <c r="K802" s="7"/>
      <c r="L802" s="7"/>
      <c r="M802" s="7"/>
      <c r="N802" s="7"/>
      <c r="O802" s="7"/>
      <c r="P802" s="7"/>
      <c r="Q802" s="7"/>
      <c r="R802" s="7"/>
      <c r="S802" s="7"/>
      <c r="T802" s="7"/>
      <c r="U802" s="7"/>
      <c r="V802" s="7"/>
      <c r="W802" s="7"/>
    </row>
    <row r="803" ht="14.25" customHeight="1">
      <c r="A803" s="7"/>
      <c r="B803" s="7"/>
      <c r="C803" s="7"/>
      <c r="D803" s="207"/>
      <c r="E803" s="7"/>
      <c r="F803" s="7"/>
      <c r="G803" s="7"/>
      <c r="H803" s="7"/>
      <c r="I803" s="7"/>
      <c r="J803" s="7"/>
      <c r="K803" s="7"/>
      <c r="L803" s="7"/>
      <c r="M803" s="7"/>
      <c r="N803" s="7"/>
      <c r="O803" s="7"/>
      <c r="P803" s="7"/>
      <c r="Q803" s="7"/>
      <c r="R803" s="7"/>
      <c r="S803" s="7"/>
      <c r="T803" s="7"/>
      <c r="U803" s="7"/>
      <c r="V803" s="7"/>
      <c r="W803" s="7"/>
    </row>
    <row r="804" ht="14.25" customHeight="1">
      <c r="A804" s="7"/>
      <c r="B804" s="7"/>
      <c r="C804" s="7"/>
      <c r="D804" s="207"/>
      <c r="E804" s="7"/>
      <c r="F804" s="7"/>
      <c r="G804" s="7"/>
      <c r="H804" s="7"/>
      <c r="I804" s="7"/>
      <c r="J804" s="7"/>
      <c r="K804" s="7"/>
      <c r="L804" s="7"/>
      <c r="M804" s="7"/>
      <c r="N804" s="7"/>
      <c r="O804" s="7"/>
      <c r="P804" s="7"/>
      <c r="Q804" s="7"/>
      <c r="R804" s="7"/>
      <c r="S804" s="7"/>
      <c r="T804" s="7"/>
      <c r="U804" s="7"/>
      <c r="V804" s="7"/>
      <c r="W804" s="7"/>
    </row>
    <row r="805" ht="14.25" customHeight="1">
      <c r="A805" s="7"/>
      <c r="B805" s="7"/>
      <c r="C805" s="7"/>
      <c r="D805" s="207"/>
      <c r="E805" s="7"/>
      <c r="F805" s="7"/>
      <c r="G805" s="7"/>
      <c r="H805" s="7"/>
      <c r="I805" s="7"/>
      <c r="J805" s="7"/>
      <c r="K805" s="7"/>
      <c r="L805" s="7"/>
      <c r="M805" s="7"/>
      <c r="N805" s="7"/>
      <c r="O805" s="7"/>
      <c r="P805" s="7"/>
      <c r="Q805" s="7"/>
      <c r="R805" s="7"/>
      <c r="S805" s="7"/>
      <c r="T805" s="7"/>
      <c r="U805" s="7"/>
      <c r="V805" s="7"/>
      <c r="W805" s="7"/>
    </row>
    <row r="806" ht="14.25" customHeight="1">
      <c r="A806" s="7"/>
      <c r="B806" s="7"/>
      <c r="C806" s="7"/>
      <c r="D806" s="207"/>
      <c r="E806" s="7"/>
      <c r="F806" s="7"/>
      <c r="G806" s="7"/>
      <c r="H806" s="7"/>
      <c r="I806" s="7"/>
      <c r="J806" s="7"/>
      <c r="K806" s="7"/>
      <c r="L806" s="7"/>
      <c r="M806" s="7"/>
      <c r="N806" s="7"/>
      <c r="O806" s="7"/>
      <c r="P806" s="7"/>
      <c r="Q806" s="7"/>
      <c r="R806" s="7"/>
      <c r="S806" s="7"/>
      <c r="T806" s="7"/>
      <c r="U806" s="7"/>
      <c r="V806" s="7"/>
      <c r="W806" s="7"/>
    </row>
    <row r="807" ht="14.25" customHeight="1">
      <c r="A807" s="7"/>
      <c r="B807" s="7"/>
      <c r="C807" s="7"/>
      <c r="D807" s="207"/>
      <c r="E807" s="7"/>
      <c r="F807" s="7"/>
      <c r="G807" s="7"/>
      <c r="H807" s="7"/>
      <c r="I807" s="7"/>
      <c r="J807" s="7"/>
      <c r="K807" s="7"/>
      <c r="L807" s="7"/>
      <c r="M807" s="7"/>
      <c r="N807" s="7"/>
      <c r="O807" s="7"/>
      <c r="P807" s="7"/>
      <c r="Q807" s="7"/>
      <c r="R807" s="7"/>
      <c r="S807" s="7"/>
      <c r="T807" s="7"/>
      <c r="U807" s="7"/>
      <c r="V807" s="7"/>
      <c r="W807" s="7"/>
    </row>
    <row r="808" ht="14.25" customHeight="1">
      <c r="A808" s="7"/>
      <c r="B808" s="7"/>
      <c r="C808" s="7"/>
      <c r="D808" s="207"/>
      <c r="E808" s="7"/>
      <c r="F808" s="7"/>
      <c r="G808" s="7"/>
      <c r="H808" s="7"/>
      <c r="I808" s="7"/>
      <c r="J808" s="7"/>
      <c r="K808" s="7"/>
      <c r="L808" s="7"/>
      <c r="M808" s="7"/>
      <c r="N808" s="7"/>
      <c r="O808" s="7"/>
      <c r="P808" s="7"/>
      <c r="Q808" s="7"/>
      <c r="R808" s="7"/>
      <c r="S808" s="7"/>
      <c r="T808" s="7"/>
      <c r="U808" s="7"/>
      <c r="V808" s="7"/>
      <c r="W808" s="7"/>
    </row>
    <row r="809" ht="14.25" customHeight="1">
      <c r="A809" s="7"/>
      <c r="B809" s="7"/>
      <c r="C809" s="7"/>
      <c r="D809" s="207"/>
      <c r="E809" s="7"/>
      <c r="F809" s="7"/>
      <c r="G809" s="7"/>
      <c r="H809" s="7"/>
      <c r="I809" s="7"/>
      <c r="J809" s="7"/>
      <c r="K809" s="7"/>
      <c r="L809" s="7"/>
      <c r="M809" s="7"/>
      <c r="N809" s="7"/>
      <c r="O809" s="7"/>
      <c r="P809" s="7"/>
      <c r="Q809" s="7"/>
      <c r="R809" s="7"/>
      <c r="S809" s="7"/>
      <c r="T809" s="7"/>
      <c r="U809" s="7"/>
      <c r="V809" s="7"/>
      <c r="W809" s="7"/>
    </row>
    <row r="810" ht="14.25" customHeight="1">
      <c r="A810" s="7"/>
      <c r="B810" s="7"/>
      <c r="C810" s="7"/>
      <c r="D810" s="207"/>
      <c r="E810" s="7"/>
      <c r="F810" s="7"/>
      <c r="G810" s="7"/>
      <c r="H810" s="7"/>
      <c r="I810" s="7"/>
      <c r="J810" s="7"/>
      <c r="K810" s="7"/>
      <c r="L810" s="7"/>
      <c r="M810" s="7"/>
      <c r="N810" s="7"/>
      <c r="O810" s="7"/>
      <c r="P810" s="7"/>
      <c r="Q810" s="7"/>
      <c r="R810" s="7"/>
      <c r="S810" s="7"/>
      <c r="T810" s="7"/>
      <c r="U810" s="7"/>
      <c r="V810" s="7"/>
      <c r="W810" s="7"/>
    </row>
    <row r="811" ht="14.25" customHeight="1">
      <c r="A811" s="7"/>
      <c r="B811" s="7"/>
      <c r="C811" s="7"/>
      <c r="D811" s="207"/>
      <c r="E811" s="7"/>
      <c r="F811" s="7"/>
      <c r="G811" s="7"/>
      <c r="H811" s="7"/>
      <c r="I811" s="7"/>
      <c r="J811" s="7"/>
      <c r="K811" s="7"/>
      <c r="L811" s="7"/>
      <c r="M811" s="7"/>
      <c r="N811" s="7"/>
      <c r="O811" s="7"/>
      <c r="P811" s="7"/>
      <c r="Q811" s="7"/>
      <c r="R811" s="7"/>
      <c r="S811" s="7"/>
      <c r="T811" s="7"/>
      <c r="U811" s="7"/>
      <c r="V811" s="7"/>
      <c r="W811" s="7"/>
    </row>
    <row r="812" ht="14.25" customHeight="1">
      <c r="A812" s="7"/>
      <c r="B812" s="7"/>
      <c r="C812" s="7"/>
      <c r="D812" s="207"/>
      <c r="E812" s="7"/>
      <c r="F812" s="7"/>
      <c r="G812" s="7"/>
      <c r="H812" s="7"/>
      <c r="I812" s="7"/>
      <c r="J812" s="7"/>
      <c r="K812" s="7"/>
      <c r="L812" s="7"/>
      <c r="M812" s="7"/>
      <c r="N812" s="7"/>
      <c r="O812" s="7"/>
      <c r="P812" s="7"/>
      <c r="Q812" s="7"/>
      <c r="R812" s="7"/>
      <c r="S812" s="7"/>
      <c r="T812" s="7"/>
      <c r="U812" s="7"/>
      <c r="V812" s="7"/>
      <c r="W812" s="7"/>
    </row>
    <row r="813" ht="14.25" customHeight="1">
      <c r="A813" s="7"/>
      <c r="B813" s="7"/>
      <c r="C813" s="7"/>
      <c r="D813" s="207"/>
      <c r="E813" s="7"/>
      <c r="F813" s="7"/>
      <c r="G813" s="7"/>
      <c r="H813" s="7"/>
      <c r="I813" s="7"/>
      <c r="J813" s="7"/>
      <c r="K813" s="7"/>
      <c r="L813" s="7"/>
      <c r="M813" s="7"/>
      <c r="N813" s="7"/>
      <c r="O813" s="7"/>
      <c r="P813" s="7"/>
      <c r="Q813" s="7"/>
      <c r="R813" s="7"/>
      <c r="S813" s="7"/>
      <c r="T813" s="7"/>
      <c r="U813" s="7"/>
      <c r="V813" s="7"/>
      <c r="W813" s="7"/>
    </row>
    <row r="814" ht="14.25" customHeight="1">
      <c r="A814" s="7"/>
      <c r="B814" s="7"/>
      <c r="C814" s="7"/>
      <c r="D814" s="207"/>
      <c r="E814" s="7"/>
      <c r="F814" s="7"/>
      <c r="G814" s="7"/>
      <c r="H814" s="7"/>
      <c r="I814" s="7"/>
      <c r="J814" s="7"/>
      <c r="K814" s="7"/>
      <c r="L814" s="7"/>
      <c r="M814" s="7"/>
      <c r="N814" s="7"/>
      <c r="O814" s="7"/>
      <c r="P814" s="7"/>
      <c r="Q814" s="7"/>
      <c r="R814" s="7"/>
      <c r="S814" s="7"/>
      <c r="T814" s="7"/>
      <c r="U814" s="7"/>
      <c r="V814" s="7"/>
      <c r="W814" s="7"/>
    </row>
    <row r="815" ht="14.25" customHeight="1">
      <c r="A815" s="7"/>
      <c r="B815" s="7"/>
      <c r="C815" s="7"/>
      <c r="D815" s="207"/>
      <c r="E815" s="7"/>
      <c r="F815" s="7"/>
      <c r="G815" s="7"/>
      <c r="H815" s="7"/>
      <c r="I815" s="7"/>
      <c r="J815" s="7"/>
      <c r="K815" s="7"/>
      <c r="L815" s="7"/>
      <c r="M815" s="7"/>
      <c r="N815" s="7"/>
      <c r="O815" s="7"/>
      <c r="P815" s="7"/>
      <c r="Q815" s="7"/>
      <c r="R815" s="7"/>
      <c r="S815" s="7"/>
      <c r="T815" s="7"/>
      <c r="U815" s="7"/>
      <c r="V815" s="7"/>
      <c r="W815" s="7"/>
    </row>
    <row r="816" ht="14.25" customHeight="1">
      <c r="A816" s="7"/>
      <c r="B816" s="7"/>
      <c r="C816" s="7"/>
      <c r="D816" s="207"/>
      <c r="E816" s="7"/>
      <c r="F816" s="7"/>
      <c r="G816" s="7"/>
      <c r="H816" s="7"/>
      <c r="I816" s="7"/>
      <c r="J816" s="7"/>
      <c r="K816" s="7"/>
      <c r="L816" s="7"/>
      <c r="M816" s="7"/>
      <c r="N816" s="7"/>
      <c r="O816" s="7"/>
      <c r="P816" s="7"/>
      <c r="Q816" s="7"/>
      <c r="R816" s="7"/>
      <c r="S816" s="7"/>
      <c r="T816" s="7"/>
      <c r="U816" s="7"/>
      <c r="V816" s="7"/>
      <c r="W816" s="7"/>
    </row>
    <row r="817" ht="14.25" customHeight="1">
      <c r="A817" s="7"/>
      <c r="B817" s="7"/>
      <c r="C817" s="7"/>
      <c r="D817" s="207"/>
      <c r="E817" s="7"/>
      <c r="F817" s="7"/>
      <c r="G817" s="7"/>
      <c r="H817" s="7"/>
      <c r="I817" s="7"/>
      <c r="J817" s="7"/>
      <c r="K817" s="7"/>
      <c r="L817" s="7"/>
      <c r="M817" s="7"/>
      <c r="N817" s="7"/>
      <c r="O817" s="7"/>
      <c r="P817" s="7"/>
      <c r="Q817" s="7"/>
      <c r="R817" s="7"/>
      <c r="S817" s="7"/>
      <c r="T817" s="7"/>
      <c r="U817" s="7"/>
      <c r="V817" s="7"/>
      <c r="W817" s="7"/>
    </row>
    <row r="818" ht="14.25" customHeight="1">
      <c r="A818" s="7"/>
      <c r="B818" s="7"/>
      <c r="C818" s="7"/>
      <c r="D818" s="207"/>
      <c r="E818" s="7"/>
      <c r="F818" s="7"/>
      <c r="G818" s="7"/>
      <c r="H818" s="7"/>
      <c r="I818" s="7"/>
      <c r="J818" s="7"/>
      <c r="K818" s="7"/>
      <c r="L818" s="7"/>
      <c r="M818" s="7"/>
      <c r="N818" s="7"/>
      <c r="O818" s="7"/>
      <c r="P818" s="7"/>
      <c r="Q818" s="7"/>
      <c r="R818" s="7"/>
      <c r="S818" s="7"/>
      <c r="T818" s="7"/>
      <c r="U818" s="7"/>
      <c r="V818" s="7"/>
      <c r="W818" s="7"/>
    </row>
    <row r="819" ht="14.25" customHeight="1">
      <c r="A819" s="7"/>
      <c r="B819" s="7"/>
      <c r="C819" s="7"/>
      <c r="D819" s="207"/>
      <c r="E819" s="7"/>
      <c r="F819" s="7"/>
      <c r="G819" s="7"/>
      <c r="H819" s="7"/>
      <c r="I819" s="7"/>
      <c r="J819" s="7"/>
      <c r="K819" s="7"/>
      <c r="L819" s="7"/>
      <c r="M819" s="7"/>
      <c r="N819" s="7"/>
      <c r="O819" s="7"/>
      <c r="P819" s="7"/>
      <c r="Q819" s="7"/>
      <c r="R819" s="7"/>
      <c r="S819" s="7"/>
      <c r="T819" s="7"/>
      <c r="U819" s="7"/>
      <c r="V819" s="7"/>
      <c r="W819" s="7"/>
    </row>
    <row r="820" ht="14.25" customHeight="1">
      <c r="A820" s="7"/>
      <c r="B820" s="7"/>
      <c r="C820" s="7"/>
      <c r="D820" s="207"/>
      <c r="E820" s="7"/>
      <c r="F820" s="7"/>
      <c r="G820" s="7"/>
      <c r="H820" s="7"/>
      <c r="I820" s="7"/>
      <c r="J820" s="7"/>
      <c r="K820" s="7"/>
      <c r="L820" s="7"/>
      <c r="M820" s="7"/>
      <c r="N820" s="7"/>
      <c r="O820" s="7"/>
      <c r="P820" s="7"/>
      <c r="Q820" s="7"/>
      <c r="R820" s="7"/>
      <c r="S820" s="7"/>
      <c r="T820" s="7"/>
      <c r="U820" s="7"/>
      <c r="V820" s="7"/>
      <c r="W820" s="7"/>
    </row>
    <row r="821" ht="14.25" customHeight="1">
      <c r="A821" s="7"/>
      <c r="B821" s="7"/>
      <c r="C821" s="7"/>
      <c r="D821" s="207"/>
      <c r="E821" s="7"/>
      <c r="F821" s="7"/>
      <c r="G821" s="7"/>
      <c r="H821" s="7"/>
      <c r="I821" s="7"/>
      <c r="J821" s="7"/>
      <c r="K821" s="7"/>
      <c r="L821" s="7"/>
      <c r="M821" s="7"/>
      <c r="N821" s="7"/>
      <c r="O821" s="7"/>
      <c r="P821" s="7"/>
      <c r="Q821" s="7"/>
      <c r="R821" s="7"/>
      <c r="S821" s="7"/>
      <c r="T821" s="7"/>
      <c r="U821" s="7"/>
      <c r="V821" s="7"/>
      <c r="W821" s="7"/>
    </row>
    <row r="822" ht="14.25" customHeight="1">
      <c r="A822" s="7"/>
      <c r="B822" s="7"/>
      <c r="C822" s="7"/>
      <c r="D822" s="207"/>
      <c r="E822" s="7"/>
      <c r="F822" s="7"/>
      <c r="G822" s="7"/>
      <c r="H822" s="7"/>
      <c r="I822" s="7"/>
      <c r="J822" s="7"/>
      <c r="K822" s="7"/>
      <c r="L822" s="7"/>
      <c r="M822" s="7"/>
      <c r="N822" s="7"/>
      <c r="O822" s="7"/>
      <c r="P822" s="7"/>
      <c r="Q822" s="7"/>
      <c r="R822" s="7"/>
      <c r="S822" s="7"/>
      <c r="T822" s="7"/>
      <c r="U822" s="7"/>
      <c r="V822" s="7"/>
      <c r="W822" s="7"/>
    </row>
    <row r="823" ht="14.25" customHeight="1">
      <c r="A823" s="7"/>
      <c r="B823" s="7"/>
      <c r="C823" s="7"/>
      <c r="D823" s="207"/>
      <c r="E823" s="7"/>
      <c r="F823" s="7"/>
      <c r="G823" s="7"/>
      <c r="H823" s="7"/>
      <c r="I823" s="7"/>
      <c r="J823" s="7"/>
      <c r="K823" s="7"/>
      <c r="L823" s="7"/>
      <c r="M823" s="7"/>
      <c r="N823" s="7"/>
      <c r="O823" s="7"/>
      <c r="P823" s="7"/>
      <c r="Q823" s="7"/>
      <c r="R823" s="7"/>
      <c r="S823" s="7"/>
      <c r="T823" s="7"/>
      <c r="U823" s="7"/>
      <c r="V823" s="7"/>
      <c r="W823" s="7"/>
    </row>
    <row r="824" ht="14.25" customHeight="1">
      <c r="A824" s="7"/>
      <c r="B824" s="7"/>
      <c r="C824" s="7"/>
      <c r="D824" s="207"/>
      <c r="E824" s="7"/>
      <c r="F824" s="7"/>
      <c r="G824" s="7"/>
      <c r="H824" s="7"/>
      <c r="I824" s="7"/>
      <c r="J824" s="7"/>
      <c r="K824" s="7"/>
      <c r="L824" s="7"/>
      <c r="M824" s="7"/>
      <c r="N824" s="7"/>
      <c r="O824" s="7"/>
      <c r="P824" s="7"/>
      <c r="Q824" s="7"/>
      <c r="R824" s="7"/>
      <c r="S824" s="7"/>
      <c r="T824" s="7"/>
      <c r="U824" s="7"/>
      <c r="V824" s="7"/>
      <c r="W824" s="7"/>
    </row>
    <row r="825" ht="14.25" customHeight="1">
      <c r="A825" s="7"/>
      <c r="B825" s="7"/>
      <c r="C825" s="7"/>
      <c r="D825" s="207"/>
      <c r="E825" s="7"/>
      <c r="F825" s="7"/>
      <c r="G825" s="7"/>
      <c r="H825" s="7"/>
      <c r="I825" s="7"/>
      <c r="J825" s="7"/>
      <c r="K825" s="7"/>
      <c r="L825" s="7"/>
      <c r="M825" s="7"/>
      <c r="N825" s="7"/>
      <c r="O825" s="7"/>
      <c r="P825" s="7"/>
      <c r="Q825" s="7"/>
      <c r="R825" s="7"/>
      <c r="S825" s="7"/>
      <c r="T825" s="7"/>
      <c r="U825" s="7"/>
      <c r="V825" s="7"/>
      <c r="W825" s="7"/>
    </row>
    <row r="826" ht="14.25" customHeight="1">
      <c r="A826" s="7"/>
      <c r="B826" s="7"/>
      <c r="C826" s="7"/>
      <c r="D826" s="207"/>
      <c r="E826" s="7"/>
      <c r="F826" s="7"/>
      <c r="G826" s="7"/>
      <c r="H826" s="7"/>
      <c r="I826" s="7"/>
      <c r="J826" s="7"/>
      <c r="K826" s="7"/>
      <c r="L826" s="7"/>
      <c r="M826" s="7"/>
      <c r="N826" s="7"/>
      <c r="O826" s="7"/>
      <c r="P826" s="7"/>
      <c r="Q826" s="7"/>
      <c r="R826" s="7"/>
      <c r="S826" s="7"/>
      <c r="T826" s="7"/>
      <c r="U826" s="7"/>
      <c r="V826" s="7"/>
      <c r="W826" s="7"/>
    </row>
    <row r="827" ht="14.25" customHeight="1">
      <c r="A827" s="7"/>
      <c r="B827" s="7"/>
      <c r="C827" s="7"/>
      <c r="D827" s="207"/>
      <c r="E827" s="7"/>
      <c r="F827" s="7"/>
      <c r="G827" s="7"/>
      <c r="H827" s="7"/>
      <c r="I827" s="7"/>
      <c r="J827" s="7"/>
      <c r="K827" s="7"/>
      <c r="L827" s="7"/>
      <c r="M827" s="7"/>
      <c r="N827" s="7"/>
      <c r="O827" s="7"/>
      <c r="P827" s="7"/>
      <c r="Q827" s="7"/>
      <c r="R827" s="7"/>
      <c r="S827" s="7"/>
      <c r="T827" s="7"/>
      <c r="U827" s="7"/>
      <c r="V827" s="7"/>
      <c r="W827" s="7"/>
    </row>
    <row r="828" ht="14.25" customHeight="1">
      <c r="A828" s="7"/>
      <c r="B828" s="7"/>
      <c r="C828" s="7"/>
      <c r="D828" s="207"/>
      <c r="E828" s="7"/>
      <c r="F828" s="7"/>
      <c r="G828" s="7"/>
      <c r="H828" s="7"/>
      <c r="I828" s="7"/>
      <c r="J828" s="7"/>
      <c r="K828" s="7"/>
      <c r="L828" s="7"/>
      <c r="M828" s="7"/>
      <c r="N828" s="7"/>
      <c r="O828" s="7"/>
      <c r="P828" s="7"/>
      <c r="Q828" s="7"/>
      <c r="R828" s="7"/>
      <c r="S828" s="7"/>
      <c r="T828" s="7"/>
      <c r="U828" s="7"/>
      <c r="V828" s="7"/>
      <c r="W828" s="7"/>
    </row>
    <row r="829" ht="14.25" customHeight="1">
      <c r="A829" s="7"/>
      <c r="B829" s="7"/>
      <c r="C829" s="7"/>
      <c r="D829" s="207"/>
      <c r="E829" s="7"/>
      <c r="F829" s="7"/>
      <c r="G829" s="7"/>
      <c r="H829" s="7"/>
      <c r="I829" s="7"/>
      <c r="J829" s="7"/>
      <c r="K829" s="7"/>
      <c r="L829" s="7"/>
      <c r="M829" s="7"/>
      <c r="N829" s="7"/>
      <c r="O829" s="7"/>
      <c r="P829" s="7"/>
      <c r="Q829" s="7"/>
      <c r="R829" s="7"/>
      <c r="S829" s="7"/>
      <c r="T829" s="7"/>
      <c r="U829" s="7"/>
      <c r="V829" s="7"/>
      <c r="W829" s="7"/>
    </row>
    <row r="830" ht="14.25" customHeight="1">
      <c r="A830" s="7"/>
      <c r="B830" s="7"/>
      <c r="C830" s="7"/>
      <c r="D830" s="207"/>
      <c r="E830" s="7"/>
      <c r="F830" s="7"/>
      <c r="G830" s="7"/>
      <c r="H830" s="7"/>
      <c r="I830" s="7"/>
      <c r="J830" s="7"/>
      <c r="K830" s="7"/>
      <c r="L830" s="7"/>
      <c r="M830" s="7"/>
      <c r="N830" s="7"/>
      <c r="O830" s="7"/>
      <c r="P830" s="7"/>
      <c r="Q830" s="7"/>
      <c r="R830" s="7"/>
      <c r="S830" s="7"/>
      <c r="T830" s="7"/>
      <c r="U830" s="7"/>
      <c r="V830" s="7"/>
      <c r="W830" s="7"/>
    </row>
    <row r="831" ht="14.25" customHeight="1">
      <c r="A831" s="7"/>
      <c r="B831" s="7"/>
      <c r="C831" s="7"/>
      <c r="D831" s="207"/>
      <c r="E831" s="7"/>
      <c r="F831" s="7"/>
      <c r="G831" s="7"/>
      <c r="H831" s="7"/>
      <c r="I831" s="7"/>
      <c r="J831" s="7"/>
      <c r="K831" s="7"/>
      <c r="L831" s="7"/>
      <c r="M831" s="7"/>
      <c r="N831" s="7"/>
      <c r="O831" s="7"/>
      <c r="P831" s="7"/>
      <c r="Q831" s="7"/>
      <c r="R831" s="7"/>
      <c r="S831" s="7"/>
      <c r="T831" s="7"/>
      <c r="U831" s="7"/>
      <c r="V831" s="7"/>
      <c r="W831" s="7"/>
    </row>
    <row r="832" ht="14.25" customHeight="1">
      <c r="A832" s="7"/>
      <c r="B832" s="7"/>
      <c r="C832" s="7"/>
      <c r="D832" s="207"/>
      <c r="E832" s="7"/>
      <c r="F832" s="7"/>
      <c r="G832" s="7"/>
      <c r="H832" s="7"/>
      <c r="I832" s="7"/>
      <c r="J832" s="7"/>
      <c r="K832" s="7"/>
      <c r="L832" s="7"/>
      <c r="M832" s="7"/>
      <c r="N832" s="7"/>
      <c r="O832" s="7"/>
      <c r="P832" s="7"/>
      <c r="Q832" s="7"/>
      <c r="R832" s="7"/>
      <c r="S832" s="7"/>
      <c r="T832" s="7"/>
      <c r="U832" s="7"/>
      <c r="V832" s="7"/>
      <c r="W832" s="7"/>
    </row>
    <row r="833" ht="14.25" customHeight="1">
      <c r="A833" s="7"/>
      <c r="B833" s="7"/>
      <c r="C833" s="7"/>
      <c r="D833" s="207"/>
      <c r="E833" s="7"/>
      <c r="F833" s="7"/>
      <c r="G833" s="7"/>
      <c r="H833" s="7"/>
      <c r="I833" s="7"/>
      <c r="J833" s="7"/>
      <c r="K833" s="7"/>
      <c r="L833" s="7"/>
      <c r="M833" s="7"/>
      <c r="N833" s="7"/>
      <c r="O833" s="7"/>
      <c r="P833" s="7"/>
      <c r="Q833" s="7"/>
      <c r="R833" s="7"/>
      <c r="S833" s="7"/>
      <c r="T833" s="7"/>
      <c r="U833" s="7"/>
      <c r="V833" s="7"/>
      <c r="W833" s="7"/>
    </row>
    <row r="834" ht="14.25" customHeight="1">
      <c r="A834" s="7"/>
      <c r="B834" s="7"/>
      <c r="C834" s="7"/>
      <c r="D834" s="207"/>
      <c r="E834" s="7"/>
      <c r="F834" s="7"/>
      <c r="G834" s="7"/>
      <c r="H834" s="7"/>
      <c r="I834" s="7"/>
      <c r="J834" s="7"/>
      <c r="K834" s="7"/>
      <c r="L834" s="7"/>
      <c r="M834" s="7"/>
      <c r="N834" s="7"/>
      <c r="O834" s="7"/>
      <c r="P834" s="7"/>
      <c r="Q834" s="7"/>
      <c r="R834" s="7"/>
      <c r="S834" s="7"/>
      <c r="T834" s="7"/>
      <c r="U834" s="7"/>
      <c r="V834" s="7"/>
      <c r="W834" s="7"/>
    </row>
    <row r="835" ht="14.25" customHeight="1">
      <c r="A835" s="7"/>
      <c r="B835" s="7"/>
      <c r="C835" s="7"/>
      <c r="D835" s="207"/>
      <c r="E835" s="7"/>
      <c r="F835" s="7"/>
      <c r="G835" s="7"/>
      <c r="H835" s="7"/>
      <c r="I835" s="7"/>
      <c r="J835" s="7"/>
      <c r="K835" s="7"/>
      <c r="L835" s="7"/>
      <c r="M835" s="7"/>
      <c r="N835" s="7"/>
      <c r="O835" s="7"/>
      <c r="P835" s="7"/>
      <c r="Q835" s="7"/>
      <c r="R835" s="7"/>
      <c r="S835" s="7"/>
      <c r="T835" s="7"/>
      <c r="U835" s="7"/>
      <c r="V835" s="7"/>
      <c r="W835" s="7"/>
    </row>
    <row r="836" ht="14.25" customHeight="1">
      <c r="A836" s="7"/>
      <c r="B836" s="7"/>
      <c r="C836" s="7"/>
      <c r="D836" s="207"/>
      <c r="E836" s="7"/>
      <c r="F836" s="7"/>
      <c r="G836" s="7"/>
      <c r="H836" s="7"/>
      <c r="I836" s="7"/>
      <c r="J836" s="7"/>
      <c r="K836" s="7"/>
      <c r="L836" s="7"/>
      <c r="M836" s="7"/>
      <c r="N836" s="7"/>
      <c r="O836" s="7"/>
      <c r="P836" s="7"/>
      <c r="Q836" s="7"/>
      <c r="R836" s="7"/>
      <c r="S836" s="7"/>
      <c r="T836" s="7"/>
      <c r="U836" s="7"/>
      <c r="V836" s="7"/>
      <c r="W836" s="7"/>
    </row>
    <row r="837" ht="14.25" customHeight="1">
      <c r="A837" s="7"/>
      <c r="B837" s="7"/>
      <c r="C837" s="7"/>
      <c r="D837" s="207"/>
      <c r="E837" s="7"/>
      <c r="F837" s="7"/>
      <c r="G837" s="7"/>
      <c r="H837" s="7"/>
      <c r="I837" s="7"/>
      <c r="J837" s="7"/>
      <c r="K837" s="7"/>
      <c r="L837" s="7"/>
      <c r="M837" s="7"/>
      <c r="N837" s="7"/>
      <c r="O837" s="7"/>
      <c r="P837" s="7"/>
      <c r="Q837" s="7"/>
      <c r="R837" s="7"/>
      <c r="S837" s="7"/>
      <c r="T837" s="7"/>
      <c r="U837" s="7"/>
      <c r="V837" s="7"/>
      <c r="W837" s="7"/>
    </row>
    <row r="838" ht="14.25" customHeight="1">
      <c r="A838" s="7"/>
      <c r="B838" s="7"/>
      <c r="C838" s="7"/>
      <c r="D838" s="207"/>
      <c r="E838" s="7"/>
      <c r="F838" s="7"/>
      <c r="G838" s="7"/>
      <c r="H838" s="7"/>
      <c r="I838" s="7"/>
      <c r="J838" s="7"/>
      <c r="K838" s="7"/>
      <c r="L838" s="7"/>
      <c r="M838" s="7"/>
      <c r="N838" s="7"/>
      <c r="O838" s="7"/>
      <c r="P838" s="7"/>
      <c r="Q838" s="7"/>
      <c r="R838" s="7"/>
      <c r="S838" s="7"/>
      <c r="T838" s="7"/>
      <c r="U838" s="7"/>
      <c r="V838" s="7"/>
      <c r="W838" s="7"/>
    </row>
    <row r="839" ht="14.25" customHeight="1">
      <c r="A839" s="7"/>
      <c r="B839" s="7"/>
      <c r="C839" s="7"/>
      <c r="D839" s="207"/>
      <c r="E839" s="7"/>
      <c r="F839" s="7"/>
      <c r="G839" s="7"/>
      <c r="H839" s="7"/>
      <c r="I839" s="7"/>
      <c r="J839" s="7"/>
      <c r="K839" s="7"/>
      <c r="L839" s="7"/>
      <c r="M839" s="7"/>
      <c r="N839" s="7"/>
      <c r="O839" s="7"/>
      <c r="P839" s="7"/>
      <c r="Q839" s="7"/>
      <c r="R839" s="7"/>
      <c r="S839" s="7"/>
      <c r="T839" s="7"/>
      <c r="U839" s="7"/>
      <c r="V839" s="7"/>
      <c r="W839" s="7"/>
    </row>
    <row r="840" ht="14.25" customHeight="1">
      <c r="A840" s="7"/>
      <c r="B840" s="7"/>
      <c r="C840" s="7"/>
      <c r="D840" s="207"/>
      <c r="E840" s="7"/>
      <c r="F840" s="7"/>
      <c r="G840" s="7"/>
      <c r="H840" s="7"/>
      <c r="I840" s="7"/>
      <c r="J840" s="7"/>
      <c r="K840" s="7"/>
      <c r="L840" s="7"/>
      <c r="M840" s="7"/>
      <c r="N840" s="7"/>
      <c r="O840" s="7"/>
      <c r="P840" s="7"/>
      <c r="Q840" s="7"/>
      <c r="R840" s="7"/>
      <c r="S840" s="7"/>
      <c r="T840" s="7"/>
      <c r="U840" s="7"/>
      <c r="V840" s="7"/>
      <c r="W840" s="7"/>
    </row>
    <row r="841" ht="14.25" customHeight="1">
      <c r="A841" s="7"/>
      <c r="B841" s="7"/>
      <c r="C841" s="7"/>
      <c r="D841" s="207"/>
      <c r="E841" s="7"/>
      <c r="F841" s="7"/>
      <c r="G841" s="7"/>
      <c r="H841" s="7"/>
      <c r="I841" s="7"/>
      <c r="J841" s="7"/>
      <c r="K841" s="7"/>
      <c r="L841" s="7"/>
      <c r="M841" s="7"/>
      <c r="N841" s="7"/>
      <c r="O841" s="7"/>
      <c r="P841" s="7"/>
      <c r="Q841" s="7"/>
      <c r="R841" s="7"/>
      <c r="S841" s="7"/>
      <c r="T841" s="7"/>
      <c r="U841" s="7"/>
      <c r="V841" s="7"/>
      <c r="W841" s="7"/>
    </row>
    <row r="842" ht="14.25" customHeight="1">
      <c r="A842" s="7"/>
      <c r="B842" s="7"/>
      <c r="C842" s="7"/>
      <c r="D842" s="207"/>
      <c r="E842" s="7"/>
      <c r="F842" s="7"/>
      <c r="G842" s="7"/>
      <c r="H842" s="7"/>
      <c r="I842" s="7"/>
      <c r="J842" s="7"/>
      <c r="K842" s="7"/>
      <c r="L842" s="7"/>
      <c r="M842" s="7"/>
      <c r="N842" s="7"/>
      <c r="O842" s="7"/>
      <c r="P842" s="7"/>
      <c r="Q842" s="7"/>
      <c r="R842" s="7"/>
      <c r="S842" s="7"/>
      <c r="T842" s="7"/>
      <c r="U842" s="7"/>
      <c r="V842" s="7"/>
      <c r="W842" s="7"/>
    </row>
    <row r="843" ht="14.25" customHeight="1">
      <c r="A843" s="7"/>
      <c r="B843" s="7"/>
      <c r="C843" s="7"/>
      <c r="D843" s="207"/>
      <c r="E843" s="7"/>
      <c r="F843" s="7"/>
      <c r="G843" s="7"/>
      <c r="H843" s="7"/>
      <c r="I843" s="7"/>
      <c r="J843" s="7"/>
      <c r="K843" s="7"/>
      <c r="L843" s="7"/>
      <c r="M843" s="7"/>
      <c r="N843" s="7"/>
      <c r="O843" s="7"/>
      <c r="P843" s="7"/>
      <c r="Q843" s="7"/>
      <c r="R843" s="7"/>
      <c r="S843" s="7"/>
      <c r="T843" s="7"/>
      <c r="U843" s="7"/>
      <c r="V843" s="7"/>
      <c r="W843" s="7"/>
    </row>
    <row r="844" ht="14.25" customHeight="1">
      <c r="A844" s="7"/>
      <c r="B844" s="7"/>
      <c r="C844" s="7"/>
      <c r="D844" s="207"/>
      <c r="E844" s="7"/>
      <c r="F844" s="7"/>
      <c r="G844" s="7"/>
      <c r="H844" s="7"/>
      <c r="I844" s="7"/>
      <c r="J844" s="7"/>
      <c r="K844" s="7"/>
      <c r="L844" s="7"/>
      <c r="M844" s="7"/>
      <c r="N844" s="7"/>
      <c r="O844" s="7"/>
      <c r="P844" s="7"/>
      <c r="Q844" s="7"/>
      <c r="R844" s="7"/>
      <c r="S844" s="7"/>
      <c r="T844" s="7"/>
      <c r="U844" s="7"/>
      <c r="V844" s="7"/>
      <c r="W844" s="7"/>
    </row>
    <row r="845" ht="14.25" customHeight="1">
      <c r="A845" s="7"/>
      <c r="B845" s="7"/>
      <c r="C845" s="7"/>
      <c r="D845" s="207"/>
      <c r="E845" s="7"/>
      <c r="F845" s="7"/>
      <c r="G845" s="7"/>
      <c r="H845" s="7"/>
      <c r="I845" s="7"/>
      <c r="J845" s="7"/>
      <c r="K845" s="7"/>
      <c r="L845" s="7"/>
      <c r="M845" s="7"/>
      <c r="N845" s="7"/>
      <c r="O845" s="7"/>
      <c r="P845" s="7"/>
      <c r="Q845" s="7"/>
      <c r="R845" s="7"/>
      <c r="S845" s="7"/>
      <c r="T845" s="7"/>
      <c r="U845" s="7"/>
      <c r="V845" s="7"/>
      <c r="W845" s="7"/>
    </row>
    <row r="846" ht="14.25" customHeight="1">
      <c r="A846" s="7"/>
      <c r="B846" s="7"/>
      <c r="C846" s="7"/>
      <c r="D846" s="207"/>
      <c r="E846" s="7"/>
      <c r="F846" s="7"/>
      <c r="G846" s="7"/>
      <c r="H846" s="7"/>
      <c r="I846" s="7"/>
      <c r="J846" s="7"/>
      <c r="K846" s="7"/>
      <c r="L846" s="7"/>
      <c r="M846" s="7"/>
      <c r="N846" s="7"/>
      <c r="O846" s="7"/>
      <c r="P846" s="7"/>
      <c r="Q846" s="7"/>
      <c r="R846" s="7"/>
      <c r="S846" s="7"/>
      <c r="T846" s="7"/>
      <c r="U846" s="7"/>
      <c r="V846" s="7"/>
      <c r="W846" s="7"/>
    </row>
    <row r="847" ht="14.25" customHeight="1">
      <c r="A847" s="7"/>
      <c r="B847" s="7"/>
      <c r="C847" s="7"/>
      <c r="D847" s="207"/>
      <c r="E847" s="7"/>
      <c r="F847" s="7"/>
      <c r="G847" s="7"/>
      <c r="H847" s="7"/>
      <c r="I847" s="7"/>
      <c r="J847" s="7"/>
      <c r="K847" s="7"/>
      <c r="L847" s="7"/>
      <c r="M847" s="7"/>
      <c r="N847" s="7"/>
      <c r="O847" s="7"/>
      <c r="P847" s="7"/>
      <c r="Q847" s="7"/>
      <c r="R847" s="7"/>
      <c r="S847" s="7"/>
      <c r="T847" s="7"/>
      <c r="U847" s="7"/>
      <c r="V847" s="7"/>
      <c r="W847" s="7"/>
    </row>
    <row r="848" ht="14.25" customHeight="1">
      <c r="A848" s="7"/>
      <c r="B848" s="7"/>
      <c r="C848" s="7"/>
      <c r="D848" s="207"/>
      <c r="E848" s="7"/>
      <c r="F848" s="7"/>
      <c r="G848" s="7"/>
      <c r="H848" s="7"/>
      <c r="I848" s="7"/>
      <c r="J848" s="7"/>
      <c r="K848" s="7"/>
      <c r="L848" s="7"/>
      <c r="M848" s="7"/>
      <c r="N848" s="7"/>
      <c r="O848" s="7"/>
      <c r="P848" s="7"/>
      <c r="Q848" s="7"/>
      <c r="R848" s="7"/>
      <c r="S848" s="7"/>
      <c r="T848" s="7"/>
      <c r="U848" s="7"/>
      <c r="V848" s="7"/>
      <c r="W848" s="7"/>
    </row>
    <row r="849" ht="14.25" customHeight="1">
      <c r="A849" s="7"/>
      <c r="B849" s="7"/>
      <c r="C849" s="7"/>
      <c r="D849" s="207"/>
      <c r="E849" s="7"/>
      <c r="F849" s="7"/>
      <c r="G849" s="7"/>
      <c r="H849" s="7"/>
      <c r="I849" s="7"/>
      <c r="J849" s="7"/>
      <c r="K849" s="7"/>
      <c r="L849" s="7"/>
      <c r="M849" s="7"/>
      <c r="N849" s="7"/>
      <c r="O849" s="7"/>
      <c r="P849" s="7"/>
      <c r="Q849" s="7"/>
      <c r="R849" s="7"/>
      <c r="S849" s="7"/>
      <c r="T849" s="7"/>
      <c r="U849" s="7"/>
      <c r="V849" s="7"/>
      <c r="W849" s="7"/>
    </row>
    <row r="850" ht="14.25" customHeight="1">
      <c r="A850" s="7"/>
      <c r="B850" s="7"/>
      <c r="C850" s="7"/>
      <c r="D850" s="207"/>
      <c r="E850" s="7"/>
      <c r="F850" s="7"/>
      <c r="G850" s="7"/>
      <c r="H850" s="7"/>
      <c r="I850" s="7"/>
      <c r="J850" s="7"/>
      <c r="K850" s="7"/>
      <c r="L850" s="7"/>
      <c r="M850" s="7"/>
      <c r="N850" s="7"/>
      <c r="O850" s="7"/>
      <c r="P850" s="7"/>
      <c r="Q850" s="7"/>
      <c r="R850" s="7"/>
      <c r="S850" s="7"/>
      <c r="T850" s="7"/>
      <c r="U850" s="7"/>
      <c r="V850" s="7"/>
      <c r="W850" s="7"/>
    </row>
    <row r="851" ht="14.25" customHeight="1">
      <c r="A851" s="7"/>
      <c r="B851" s="7"/>
      <c r="C851" s="7"/>
      <c r="D851" s="207"/>
      <c r="E851" s="7"/>
      <c r="F851" s="7"/>
      <c r="G851" s="7"/>
      <c r="H851" s="7"/>
      <c r="I851" s="7"/>
      <c r="J851" s="7"/>
      <c r="K851" s="7"/>
      <c r="L851" s="7"/>
      <c r="M851" s="7"/>
      <c r="N851" s="7"/>
      <c r="O851" s="7"/>
      <c r="P851" s="7"/>
      <c r="Q851" s="7"/>
      <c r="R851" s="7"/>
      <c r="S851" s="7"/>
      <c r="T851" s="7"/>
      <c r="U851" s="7"/>
      <c r="V851" s="7"/>
      <c r="W851" s="7"/>
    </row>
    <row r="852" ht="14.25" customHeight="1">
      <c r="A852" s="7"/>
      <c r="B852" s="7"/>
      <c r="C852" s="7"/>
      <c r="D852" s="207"/>
      <c r="E852" s="7"/>
      <c r="F852" s="7"/>
      <c r="G852" s="7"/>
      <c r="H852" s="7"/>
      <c r="I852" s="7"/>
      <c r="J852" s="7"/>
      <c r="K852" s="7"/>
      <c r="L852" s="7"/>
      <c r="M852" s="7"/>
      <c r="N852" s="7"/>
      <c r="O852" s="7"/>
      <c r="P852" s="7"/>
      <c r="Q852" s="7"/>
      <c r="R852" s="7"/>
      <c r="S852" s="7"/>
      <c r="T852" s="7"/>
      <c r="U852" s="7"/>
      <c r="V852" s="7"/>
      <c r="W852" s="7"/>
    </row>
    <row r="853" ht="14.25" customHeight="1">
      <c r="A853" s="7"/>
      <c r="B853" s="7"/>
      <c r="C853" s="7"/>
      <c r="D853" s="207"/>
      <c r="E853" s="7"/>
      <c r="F853" s="7"/>
      <c r="G853" s="7"/>
      <c r="H853" s="7"/>
      <c r="I853" s="7"/>
      <c r="J853" s="7"/>
      <c r="K853" s="7"/>
      <c r="L853" s="7"/>
      <c r="M853" s="7"/>
      <c r="N853" s="7"/>
      <c r="O853" s="7"/>
      <c r="P853" s="7"/>
      <c r="Q853" s="7"/>
      <c r="R853" s="7"/>
      <c r="S853" s="7"/>
      <c r="T853" s="7"/>
      <c r="U853" s="7"/>
      <c r="V853" s="7"/>
      <c r="W853" s="7"/>
    </row>
    <row r="854" ht="14.25" customHeight="1">
      <c r="A854" s="7"/>
      <c r="B854" s="7"/>
      <c r="C854" s="7"/>
      <c r="D854" s="207"/>
      <c r="E854" s="7"/>
      <c r="F854" s="7"/>
      <c r="G854" s="7"/>
      <c r="H854" s="7"/>
      <c r="I854" s="7"/>
      <c r="J854" s="7"/>
      <c r="K854" s="7"/>
      <c r="L854" s="7"/>
      <c r="M854" s="7"/>
      <c r="N854" s="7"/>
      <c r="O854" s="7"/>
      <c r="P854" s="7"/>
      <c r="Q854" s="7"/>
      <c r="R854" s="7"/>
      <c r="S854" s="7"/>
      <c r="T854" s="7"/>
      <c r="U854" s="7"/>
      <c r="V854" s="7"/>
      <c r="W854" s="7"/>
    </row>
    <row r="855" ht="14.25" customHeight="1">
      <c r="A855" s="7"/>
      <c r="B855" s="7"/>
      <c r="C855" s="7"/>
      <c r="D855" s="207"/>
      <c r="E855" s="7"/>
      <c r="F855" s="7"/>
      <c r="G855" s="7"/>
      <c r="H855" s="7"/>
      <c r="I855" s="7"/>
      <c r="J855" s="7"/>
      <c r="K855" s="7"/>
      <c r="L855" s="7"/>
      <c r="M855" s="7"/>
      <c r="N855" s="7"/>
      <c r="O855" s="7"/>
      <c r="P855" s="7"/>
      <c r="Q855" s="7"/>
      <c r="R855" s="7"/>
      <c r="S855" s="7"/>
      <c r="T855" s="7"/>
      <c r="U855" s="7"/>
      <c r="V855" s="7"/>
      <c r="W855" s="7"/>
    </row>
    <row r="856" ht="14.25" customHeight="1">
      <c r="A856" s="7"/>
      <c r="B856" s="7"/>
      <c r="C856" s="7"/>
      <c r="D856" s="207"/>
      <c r="E856" s="7"/>
      <c r="F856" s="7"/>
      <c r="G856" s="7"/>
      <c r="H856" s="7"/>
      <c r="I856" s="7"/>
      <c r="J856" s="7"/>
      <c r="K856" s="7"/>
      <c r="L856" s="7"/>
      <c r="M856" s="7"/>
      <c r="N856" s="7"/>
      <c r="O856" s="7"/>
      <c r="P856" s="7"/>
      <c r="Q856" s="7"/>
      <c r="R856" s="7"/>
      <c r="S856" s="7"/>
      <c r="T856" s="7"/>
      <c r="U856" s="7"/>
      <c r="V856" s="7"/>
      <c r="W856" s="7"/>
    </row>
    <row r="857" ht="14.25" customHeight="1">
      <c r="A857" s="7"/>
      <c r="B857" s="7"/>
      <c r="C857" s="7"/>
      <c r="D857" s="207"/>
      <c r="E857" s="7"/>
      <c r="F857" s="7"/>
      <c r="G857" s="7"/>
      <c r="H857" s="7"/>
      <c r="I857" s="7"/>
      <c r="J857" s="7"/>
      <c r="K857" s="7"/>
      <c r="L857" s="7"/>
      <c r="M857" s="7"/>
      <c r="N857" s="7"/>
      <c r="O857" s="7"/>
      <c r="P857" s="7"/>
      <c r="Q857" s="7"/>
      <c r="R857" s="7"/>
      <c r="S857" s="7"/>
      <c r="T857" s="7"/>
      <c r="U857" s="7"/>
      <c r="V857" s="7"/>
      <c r="W857" s="7"/>
    </row>
    <row r="858" ht="14.25" customHeight="1">
      <c r="A858" s="7"/>
      <c r="B858" s="7"/>
      <c r="C858" s="7"/>
      <c r="D858" s="207"/>
      <c r="E858" s="7"/>
      <c r="F858" s="7"/>
      <c r="G858" s="7"/>
      <c r="H858" s="7"/>
      <c r="I858" s="7"/>
      <c r="J858" s="7"/>
      <c r="K858" s="7"/>
      <c r="L858" s="7"/>
      <c r="M858" s="7"/>
      <c r="N858" s="7"/>
      <c r="O858" s="7"/>
      <c r="P858" s="7"/>
      <c r="Q858" s="7"/>
      <c r="R858" s="7"/>
      <c r="S858" s="7"/>
      <c r="T858" s="7"/>
      <c r="U858" s="7"/>
      <c r="V858" s="7"/>
      <c r="W858" s="7"/>
    </row>
    <row r="859" ht="14.25" customHeight="1">
      <c r="A859" s="7"/>
      <c r="B859" s="7"/>
      <c r="C859" s="7"/>
      <c r="D859" s="207"/>
      <c r="E859" s="7"/>
      <c r="F859" s="7"/>
      <c r="G859" s="7"/>
      <c r="H859" s="7"/>
      <c r="I859" s="7"/>
      <c r="J859" s="7"/>
      <c r="K859" s="7"/>
      <c r="L859" s="7"/>
      <c r="M859" s="7"/>
      <c r="N859" s="7"/>
      <c r="O859" s="7"/>
      <c r="P859" s="7"/>
      <c r="Q859" s="7"/>
      <c r="R859" s="7"/>
      <c r="S859" s="7"/>
      <c r="T859" s="7"/>
      <c r="U859" s="7"/>
      <c r="V859" s="7"/>
      <c r="W859" s="7"/>
    </row>
    <row r="860" ht="14.25" customHeight="1">
      <c r="A860" s="7"/>
      <c r="B860" s="7"/>
      <c r="C860" s="7"/>
      <c r="D860" s="207"/>
      <c r="E860" s="7"/>
      <c r="F860" s="7"/>
      <c r="G860" s="7"/>
      <c r="H860" s="7"/>
      <c r="I860" s="7"/>
      <c r="J860" s="7"/>
      <c r="K860" s="7"/>
      <c r="L860" s="7"/>
      <c r="M860" s="7"/>
      <c r="N860" s="7"/>
      <c r="O860" s="7"/>
      <c r="P860" s="7"/>
      <c r="Q860" s="7"/>
      <c r="R860" s="7"/>
      <c r="S860" s="7"/>
      <c r="T860" s="7"/>
      <c r="U860" s="7"/>
      <c r="V860" s="7"/>
      <c r="W860" s="7"/>
    </row>
    <row r="861" ht="14.25" customHeight="1">
      <c r="A861" s="7"/>
      <c r="B861" s="7"/>
      <c r="C861" s="7"/>
      <c r="D861" s="207"/>
      <c r="E861" s="7"/>
      <c r="F861" s="7"/>
      <c r="G861" s="7"/>
      <c r="H861" s="7"/>
      <c r="I861" s="7"/>
      <c r="J861" s="7"/>
      <c r="K861" s="7"/>
      <c r="L861" s="7"/>
      <c r="M861" s="7"/>
      <c r="N861" s="7"/>
      <c r="O861" s="7"/>
      <c r="P861" s="7"/>
      <c r="Q861" s="7"/>
      <c r="R861" s="7"/>
      <c r="S861" s="7"/>
      <c r="T861" s="7"/>
      <c r="U861" s="7"/>
      <c r="V861" s="7"/>
      <c r="W861" s="7"/>
    </row>
    <row r="862" ht="14.25" customHeight="1">
      <c r="A862" s="7"/>
      <c r="B862" s="7"/>
      <c r="C862" s="7"/>
      <c r="D862" s="207"/>
      <c r="E862" s="7"/>
      <c r="F862" s="7"/>
      <c r="G862" s="7"/>
      <c r="H862" s="7"/>
      <c r="I862" s="7"/>
      <c r="J862" s="7"/>
      <c r="K862" s="7"/>
      <c r="L862" s="7"/>
      <c r="M862" s="7"/>
      <c r="N862" s="7"/>
      <c r="O862" s="7"/>
      <c r="P862" s="7"/>
      <c r="Q862" s="7"/>
      <c r="R862" s="7"/>
      <c r="S862" s="7"/>
      <c r="T862" s="7"/>
      <c r="U862" s="7"/>
      <c r="V862" s="7"/>
      <c r="W862" s="7"/>
    </row>
    <row r="863" ht="14.25" customHeight="1">
      <c r="A863" s="7"/>
      <c r="B863" s="7"/>
      <c r="C863" s="7"/>
      <c r="D863" s="207"/>
      <c r="E863" s="7"/>
      <c r="F863" s="7"/>
      <c r="G863" s="7"/>
      <c r="H863" s="7"/>
      <c r="I863" s="7"/>
      <c r="J863" s="7"/>
      <c r="K863" s="7"/>
      <c r="L863" s="7"/>
      <c r="M863" s="7"/>
      <c r="N863" s="7"/>
      <c r="O863" s="7"/>
      <c r="P863" s="7"/>
      <c r="Q863" s="7"/>
      <c r="R863" s="7"/>
      <c r="S863" s="7"/>
      <c r="T863" s="7"/>
      <c r="U863" s="7"/>
      <c r="V863" s="7"/>
      <c r="W863" s="7"/>
    </row>
    <row r="864" ht="14.25" customHeight="1">
      <c r="A864" s="7"/>
      <c r="B864" s="7"/>
      <c r="C864" s="7"/>
      <c r="D864" s="207"/>
      <c r="E864" s="7"/>
      <c r="F864" s="7"/>
      <c r="G864" s="7"/>
      <c r="H864" s="7"/>
      <c r="I864" s="7"/>
      <c r="J864" s="7"/>
      <c r="K864" s="7"/>
      <c r="L864" s="7"/>
      <c r="M864" s="7"/>
      <c r="N864" s="7"/>
      <c r="O864" s="7"/>
      <c r="P864" s="7"/>
      <c r="Q864" s="7"/>
      <c r="R864" s="7"/>
      <c r="S864" s="7"/>
      <c r="T864" s="7"/>
      <c r="U864" s="7"/>
      <c r="V864" s="7"/>
      <c r="W864" s="7"/>
    </row>
    <row r="865" ht="14.25" customHeight="1">
      <c r="A865" s="7"/>
      <c r="B865" s="7"/>
      <c r="C865" s="7"/>
      <c r="D865" s="207"/>
      <c r="E865" s="7"/>
      <c r="F865" s="7"/>
      <c r="G865" s="7"/>
      <c r="H865" s="7"/>
      <c r="I865" s="7"/>
      <c r="J865" s="7"/>
      <c r="K865" s="7"/>
      <c r="L865" s="7"/>
      <c r="M865" s="7"/>
      <c r="N865" s="7"/>
      <c r="O865" s="7"/>
      <c r="P865" s="7"/>
      <c r="Q865" s="7"/>
      <c r="R865" s="7"/>
      <c r="S865" s="7"/>
      <c r="T865" s="7"/>
      <c r="U865" s="7"/>
      <c r="V865" s="7"/>
      <c r="W865" s="7"/>
    </row>
    <row r="866" ht="14.25" customHeight="1">
      <c r="A866" s="7"/>
      <c r="B866" s="7"/>
      <c r="C866" s="7"/>
      <c r="D866" s="207"/>
      <c r="E866" s="7"/>
      <c r="F866" s="7"/>
      <c r="G866" s="7"/>
      <c r="H866" s="7"/>
      <c r="I866" s="7"/>
      <c r="J866" s="7"/>
      <c r="K866" s="7"/>
      <c r="L866" s="7"/>
      <c r="M866" s="7"/>
      <c r="N866" s="7"/>
      <c r="O866" s="7"/>
      <c r="P866" s="7"/>
      <c r="Q866" s="7"/>
      <c r="R866" s="7"/>
      <c r="S866" s="7"/>
      <c r="T866" s="7"/>
      <c r="U866" s="7"/>
      <c r="V866" s="7"/>
      <c r="W866" s="7"/>
    </row>
    <row r="867" ht="14.25" customHeight="1">
      <c r="A867" s="7"/>
      <c r="B867" s="7"/>
      <c r="C867" s="7"/>
      <c r="D867" s="207"/>
      <c r="E867" s="7"/>
      <c r="F867" s="7"/>
      <c r="G867" s="7"/>
      <c r="H867" s="7"/>
      <c r="I867" s="7"/>
      <c r="J867" s="7"/>
      <c r="K867" s="7"/>
      <c r="L867" s="7"/>
      <c r="M867" s="7"/>
      <c r="N867" s="7"/>
      <c r="O867" s="7"/>
      <c r="P867" s="7"/>
      <c r="Q867" s="7"/>
      <c r="R867" s="7"/>
      <c r="S867" s="7"/>
      <c r="T867" s="7"/>
      <c r="U867" s="7"/>
      <c r="V867" s="7"/>
      <c r="W867" s="7"/>
    </row>
    <row r="868" ht="14.25" customHeight="1">
      <c r="A868" s="7"/>
      <c r="B868" s="7"/>
      <c r="C868" s="7"/>
      <c r="D868" s="207"/>
      <c r="E868" s="7"/>
      <c r="F868" s="7"/>
      <c r="G868" s="7"/>
      <c r="H868" s="7"/>
      <c r="I868" s="7"/>
      <c r="J868" s="7"/>
      <c r="K868" s="7"/>
      <c r="L868" s="7"/>
      <c r="M868" s="7"/>
      <c r="N868" s="7"/>
      <c r="O868" s="7"/>
      <c r="P868" s="7"/>
      <c r="Q868" s="7"/>
      <c r="R868" s="7"/>
      <c r="S868" s="7"/>
      <c r="T868" s="7"/>
      <c r="U868" s="7"/>
      <c r="V868" s="7"/>
      <c r="W868" s="7"/>
    </row>
    <row r="869" ht="14.25" customHeight="1">
      <c r="A869" s="7"/>
      <c r="B869" s="7"/>
      <c r="C869" s="7"/>
      <c r="D869" s="207"/>
      <c r="E869" s="7"/>
      <c r="F869" s="7"/>
      <c r="G869" s="7"/>
      <c r="H869" s="7"/>
      <c r="I869" s="7"/>
      <c r="J869" s="7"/>
      <c r="K869" s="7"/>
      <c r="L869" s="7"/>
      <c r="M869" s="7"/>
      <c r="N869" s="7"/>
      <c r="O869" s="7"/>
      <c r="P869" s="7"/>
      <c r="Q869" s="7"/>
      <c r="R869" s="7"/>
      <c r="S869" s="7"/>
      <c r="T869" s="7"/>
      <c r="U869" s="7"/>
      <c r="V869" s="7"/>
      <c r="W869" s="7"/>
    </row>
    <row r="870" ht="14.25" customHeight="1">
      <c r="A870" s="7"/>
      <c r="B870" s="7"/>
      <c r="C870" s="7"/>
      <c r="D870" s="207"/>
      <c r="E870" s="7"/>
      <c r="F870" s="7"/>
      <c r="G870" s="7"/>
      <c r="H870" s="7"/>
      <c r="I870" s="7"/>
      <c r="J870" s="7"/>
      <c r="K870" s="7"/>
      <c r="L870" s="7"/>
      <c r="M870" s="7"/>
      <c r="N870" s="7"/>
      <c r="O870" s="7"/>
      <c r="P870" s="7"/>
      <c r="Q870" s="7"/>
      <c r="R870" s="7"/>
      <c r="S870" s="7"/>
      <c r="T870" s="7"/>
      <c r="U870" s="7"/>
      <c r="V870" s="7"/>
      <c r="W870" s="7"/>
    </row>
    <row r="871" ht="14.25" customHeight="1">
      <c r="A871" s="7"/>
      <c r="B871" s="7"/>
      <c r="C871" s="7"/>
      <c r="D871" s="207"/>
      <c r="E871" s="7"/>
      <c r="F871" s="7"/>
      <c r="G871" s="7"/>
      <c r="H871" s="7"/>
      <c r="I871" s="7"/>
      <c r="J871" s="7"/>
      <c r="K871" s="7"/>
      <c r="L871" s="7"/>
      <c r="M871" s="7"/>
      <c r="N871" s="7"/>
      <c r="O871" s="7"/>
      <c r="P871" s="7"/>
      <c r="Q871" s="7"/>
      <c r="R871" s="7"/>
      <c r="S871" s="7"/>
      <c r="T871" s="7"/>
      <c r="U871" s="7"/>
      <c r="V871" s="7"/>
      <c r="W871" s="7"/>
    </row>
    <row r="872" ht="14.25" customHeight="1">
      <c r="A872" s="7"/>
      <c r="B872" s="7"/>
      <c r="C872" s="7"/>
      <c r="D872" s="207"/>
      <c r="E872" s="7"/>
      <c r="F872" s="7"/>
      <c r="G872" s="7"/>
      <c r="H872" s="7"/>
      <c r="I872" s="7"/>
      <c r="J872" s="7"/>
      <c r="K872" s="7"/>
      <c r="L872" s="7"/>
      <c r="M872" s="7"/>
      <c r="N872" s="7"/>
      <c r="O872" s="7"/>
      <c r="P872" s="7"/>
      <c r="Q872" s="7"/>
      <c r="R872" s="7"/>
      <c r="S872" s="7"/>
      <c r="T872" s="7"/>
      <c r="U872" s="7"/>
      <c r="V872" s="7"/>
      <c r="W872" s="7"/>
    </row>
    <row r="873" ht="14.25" customHeight="1">
      <c r="A873" s="7"/>
      <c r="B873" s="7"/>
      <c r="C873" s="7"/>
      <c r="D873" s="207"/>
      <c r="E873" s="7"/>
      <c r="F873" s="7"/>
      <c r="G873" s="7"/>
      <c r="H873" s="7"/>
      <c r="I873" s="7"/>
      <c r="J873" s="7"/>
      <c r="K873" s="7"/>
      <c r="L873" s="7"/>
      <c r="M873" s="7"/>
      <c r="N873" s="7"/>
      <c r="O873" s="7"/>
      <c r="P873" s="7"/>
      <c r="Q873" s="7"/>
      <c r="R873" s="7"/>
      <c r="S873" s="7"/>
      <c r="T873" s="7"/>
      <c r="U873" s="7"/>
      <c r="V873" s="7"/>
      <c r="W873" s="7"/>
    </row>
    <row r="874" ht="14.25" customHeight="1">
      <c r="A874" s="7"/>
      <c r="B874" s="7"/>
      <c r="C874" s="7"/>
      <c r="D874" s="207"/>
      <c r="E874" s="7"/>
      <c r="F874" s="7"/>
      <c r="G874" s="7"/>
      <c r="H874" s="7"/>
      <c r="I874" s="7"/>
      <c r="J874" s="7"/>
      <c r="K874" s="7"/>
      <c r="L874" s="7"/>
      <c r="M874" s="7"/>
      <c r="N874" s="7"/>
      <c r="O874" s="7"/>
      <c r="P874" s="7"/>
      <c r="Q874" s="7"/>
      <c r="R874" s="7"/>
      <c r="S874" s="7"/>
      <c r="T874" s="7"/>
      <c r="U874" s="7"/>
      <c r="V874" s="7"/>
      <c r="W874" s="7"/>
    </row>
    <row r="875" ht="14.25" customHeight="1">
      <c r="A875" s="7"/>
      <c r="B875" s="7"/>
      <c r="C875" s="7"/>
      <c r="D875" s="207"/>
      <c r="E875" s="7"/>
      <c r="F875" s="7"/>
      <c r="G875" s="7"/>
      <c r="H875" s="7"/>
      <c r="I875" s="7"/>
      <c r="J875" s="7"/>
      <c r="K875" s="7"/>
      <c r="L875" s="7"/>
      <c r="M875" s="7"/>
      <c r="N875" s="7"/>
      <c r="O875" s="7"/>
      <c r="P875" s="7"/>
      <c r="Q875" s="7"/>
      <c r="R875" s="7"/>
      <c r="S875" s="7"/>
      <c r="T875" s="7"/>
      <c r="U875" s="7"/>
      <c r="V875" s="7"/>
      <c r="W875" s="7"/>
    </row>
    <row r="876" ht="14.25" customHeight="1">
      <c r="A876" s="7"/>
      <c r="B876" s="7"/>
      <c r="C876" s="7"/>
      <c r="D876" s="207"/>
      <c r="E876" s="7"/>
      <c r="F876" s="7"/>
      <c r="G876" s="7"/>
      <c r="H876" s="7"/>
      <c r="I876" s="7"/>
      <c r="J876" s="7"/>
      <c r="K876" s="7"/>
      <c r="L876" s="7"/>
      <c r="M876" s="7"/>
      <c r="N876" s="7"/>
      <c r="O876" s="7"/>
      <c r="P876" s="7"/>
      <c r="Q876" s="7"/>
      <c r="R876" s="7"/>
      <c r="S876" s="7"/>
      <c r="T876" s="7"/>
      <c r="U876" s="7"/>
      <c r="V876" s="7"/>
      <c r="W876" s="7"/>
    </row>
    <row r="877" ht="14.25" customHeight="1">
      <c r="A877" s="7"/>
      <c r="B877" s="7"/>
      <c r="C877" s="7"/>
      <c r="D877" s="207"/>
      <c r="E877" s="7"/>
      <c r="F877" s="7"/>
      <c r="G877" s="7"/>
      <c r="H877" s="7"/>
      <c r="I877" s="7"/>
      <c r="J877" s="7"/>
      <c r="K877" s="7"/>
      <c r="L877" s="7"/>
      <c r="M877" s="7"/>
      <c r="N877" s="7"/>
      <c r="O877" s="7"/>
      <c r="P877" s="7"/>
      <c r="Q877" s="7"/>
      <c r="R877" s="7"/>
      <c r="S877" s="7"/>
      <c r="T877" s="7"/>
      <c r="U877" s="7"/>
      <c r="V877" s="7"/>
      <c r="W877" s="7"/>
    </row>
    <row r="878" ht="14.25" customHeight="1">
      <c r="A878" s="7"/>
      <c r="B878" s="7"/>
      <c r="C878" s="7"/>
      <c r="D878" s="207"/>
      <c r="E878" s="7"/>
      <c r="F878" s="7"/>
      <c r="G878" s="7"/>
      <c r="H878" s="7"/>
      <c r="I878" s="7"/>
      <c r="J878" s="7"/>
      <c r="K878" s="7"/>
      <c r="L878" s="7"/>
      <c r="M878" s="7"/>
      <c r="N878" s="7"/>
      <c r="O878" s="7"/>
      <c r="P878" s="7"/>
      <c r="Q878" s="7"/>
      <c r="R878" s="7"/>
      <c r="S878" s="7"/>
      <c r="T878" s="7"/>
      <c r="U878" s="7"/>
      <c r="V878" s="7"/>
      <c r="W878" s="7"/>
    </row>
    <row r="879" ht="14.25" customHeight="1">
      <c r="A879" s="7"/>
      <c r="B879" s="7"/>
      <c r="C879" s="7"/>
      <c r="D879" s="207"/>
      <c r="E879" s="7"/>
      <c r="F879" s="7"/>
      <c r="G879" s="7"/>
      <c r="H879" s="7"/>
      <c r="I879" s="7"/>
      <c r="J879" s="7"/>
      <c r="K879" s="7"/>
      <c r="L879" s="7"/>
      <c r="M879" s="7"/>
      <c r="N879" s="7"/>
      <c r="O879" s="7"/>
      <c r="P879" s="7"/>
      <c r="Q879" s="7"/>
      <c r="R879" s="7"/>
      <c r="S879" s="7"/>
      <c r="T879" s="7"/>
      <c r="U879" s="7"/>
      <c r="V879" s="7"/>
      <c r="W879" s="7"/>
    </row>
    <row r="880" ht="14.25" customHeight="1">
      <c r="A880" s="7"/>
      <c r="B880" s="7"/>
      <c r="C880" s="7"/>
      <c r="D880" s="207"/>
      <c r="E880" s="7"/>
      <c r="F880" s="7"/>
      <c r="G880" s="7"/>
      <c r="H880" s="7"/>
      <c r="I880" s="7"/>
      <c r="J880" s="7"/>
      <c r="K880" s="7"/>
      <c r="L880" s="7"/>
      <c r="M880" s="7"/>
      <c r="N880" s="7"/>
      <c r="O880" s="7"/>
      <c r="P880" s="7"/>
      <c r="Q880" s="7"/>
      <c r="R880" s="7"/>
      <c r="S880" s="7"/>
      <c r="T880" s="7"/>
      <c r="U880" s="7"/>
      <c r="V880" s="7"/>
      <c r="W880" s="7"/>
    </row>
    <row r="881" ht="14.25" customHeight="1">
      <c r="A881" s="7"/>
      <c r="B881" s="7"/>
      <c r="C881" s="7"/>
      <c r="D881" s="207"/>
      <c r="E881" s="7"/>
      <c r="F881" s="7"/>
      <c r="G881" s="7"/>
      <c r="H881" s="7"/>
      <c r="I881" s="7"/>
      <c r="J881" s="7"/>
      <c r="K881" s="7"/>
      <c r="L881" s="7"/>
      <c r="M881" s="7"/>
      <c r="N881" s="7"/>
      <c r="O881" s="7"/>
      <c r="P881" s="7"/>
      <c r="Q881" s="7"/>
      <c r="R881" s="7"/>
      <c r="S881" s="7"/>
      <c r="T881" s="7"/>
      <c r="U881" s="7"/>
      <c r="V881" s="7"/>
      <c r="W881" s="7"/>
    </row>
    <row r="882" ht="14.25" customHeight="1">
      <c r="A882" s="7"/>
      <c r="B882" s="7"/>
      <c r="C882" s="7"/>
      <c r="D882" s="207"/>
      <c r="E882" s="7"/>
      <c r="F882" s="7"/>
      <c r="G882" s="7"/>
      <c r="H882" s="7"/>
      <c r="I882" s="7"/>
      <c r="J882" s="7"/>
      <c r="K882" s="7"/>
      <c r="L882" s="7"/>
      <c r="M882" s="7"/>
      <c r="N882" s="7"/>
      <c r="O882" s="7"/>
      <c r="P882" s="7"/>
      <c r="Q882" s="7"/>
      <c r="R882" s="7"/>
      <c r="S882" s="7"/>
      <c r="T882" s="7"/>
      <c r="U882" s="7"/>
      <c r="V882" s="7"/>
      <c r="W882" s="7"/>
    </row>
    <row r="883" ht="14.25" customHeight="1">
      <c r="A883" s="7"/>
      <c r="B883" s="7"/>
      <c r="C883" s="7"/>
      <c r="D883" s="207"/>
      <c r="E883" s="7"/>
      <c r="F883" s="7"/>
      <c r="G883" s="7"/>
      <c r="H883" s="7"/>
      <c r="I883" s="7"/>
      <c r="J883" s="7"/>
      <c r="K883" s="7"/>
      <c r="L883" s="7"/>
      <c r="M883" s="7"/>
      <c r="N883" s="7"/>
      <c r="O883" s="7"/>
      <c r="P883" s="7"/>
      <c r="Q883" s="7"/>
      <c r="R883" s="7"/>
      <c r="S883" s="7"/>
      <c r="T883" s="7"/>
      <c r="U883" s="7"/>
      <c r="V883" s="7"/>
      <c r="W883" s="7"/>
    </row>
    <row r="884" ht="14.25" customHeight="1">
      <c r="A884" s="7"/>
      <c r="B884" s="7"/>
      <c r="C884" s="7"/>
      <c r="D884" s="207"/>
      <c r="E884" s="7"/>
      <c r="F884" s="7"/>
      <c r="G884" s="7"/>
      <c r="H884" s="7"/>
      <c r="I884" s="7"/>
      <c r="J884" s="7"/>
      <c r="K884" s="7"/>
      <c r="L884" s="7"/>
      <c r="M884" s="7"/>
      <c r="N884" s="7"/>
      <c r="O884" s="7"/>
      <c r="P884" s="7"/>
      <c r="Q884" s="7"/>
      <c r="R884" s="7"/>
      <c r="S884" s="7"/>
      <c r="T884" s="7"/>
      <c r="U884" s="7"/>
      <c r="V884" s="7"/>
      <c r="W884" s="7"/>
    </row>
    <row r="885" ht="14.25" customHeight="1">
      <c r="A885" s="7"/>
      <c r="B885" s="7"/>
      <c r="C885" s="7"/>
      <c r="D885" s="207"/>
      <c r="E885" s="7"/>
      <c r="F885" s="7"/>
      <c r="G885" s="7"/>
      <c r="H885" s="7"/>
      <c r="I885" s="7"/>
      <c r="J885" s="7"/>
      <c r="K885" s="7"/>
      <c r="L885" s="7"/>
      <c r="M885" s="7"/>
      <c r="N885" s="7"/>
      <c r="O885" s="7"/>
      <c r="P885" s="7"/>
      <c r="Q885" s="7"/>
      <c r="R885" s="7"/>
      <c r="S885" s="7"/>
      <c r="T885" s="7"/>
      <c r="U885" s="7"/>
      <c r="V885" s="7"/>
      <c r="W885" s="7"/>
    </row>
    <row r="886" ht="14.25" customHeight="1">
      <c r="A886" s="7"/>
      <c r="B886" s="7"/>
      <c r="C886" s="7"/>
      <c r="D886" s="207"/>
      <c r="E886" s="7"/>
      <c r="F886" s="7"/>
      <c r="G886" s="7"/>
      <c r="H886" s="7"/>
      <c r="I886" s="7"/>
      <c r="J886" s="7"/>
      <c r="K886" s="7"/>
      <c r="L886" s="7"/>
      <c r="M886" s="7"/>
      <c r="N886" s="7"/>
      <c r="O886" s="7"/>
      <c r="P886" s="7"/>
      <c r="Q886" s="7"/>
      <c r="R886" s="7"/>
      <c r="S886" s="7"/>
      <c r="T886" s="7"/>
      <c r="U886" s="7"/>
      <c r="V886" s="7"/>
      <c r="W886" s="7"/>
    </row>
    <row r="887" ht="14.25" customHeight="1">
      <c r="A887" s="7"/>
      <c r="B887" s="7"/>
      <c r="C887" s="7"/>
      <c r="D887" s="207"/>
      <c r="E887" s="7"/>
      <c r="F887" s="7"/>
      <c r="G887" s="7"/>
      <c r="H887" s="7"/>
      <c r="I887" s="7"/>
      <c r="J887" s="7"/>
      <c r="K887" s="7"/>
      <c r="L887" s="7"/>
      <c r="M887" s="7"/>
      <c r="N887" s="7"/>
      <c r="O887" s="7"/>
      <c r="P887" s="7"/>
      <c r="Q887" s="7"/>
      <c r="R887" s="7"/>
      <c r="S887" s="7"/>
      <c r="T887" s="7"/>
      <c r="U887" s="7"/>
      <c r="V887" s="7"/>
      <c r="W887" s="7"/>
    </row>
    <row r="888" ht="14.25" customHeight="1">
      <c r="A888" s="7"/>
      <c r="B888" s="7"/>
      <c r="C888" s="7"/>
      <c r="D888" s="207"/>
      <c r="E888" s="7"/>
      <c r="F888" s="7"/>
      <c r="G888" s="7"/>
      <c r="H888" s="7"/>
      <c r="I888" s="7"/>
      <c r="J888" s="7"/>
      <c r="K888" s="7"/>
      <c r="L888" s="7"/>
      <c r="M888" s="7"/>
      <c r="N888" s="7"/>
      <c r="O888" s="7"/>
      <c r="P888" s="7"/>
      <c r="Q888" s="7"/>
      <c r="R888" s="7"/>
      <c r="S888" s="7"/>
      <c r="T888" s="7"/>
      <c r="U888" s="7"/>
      <c r="V888" s="7"/>
      <c r="W888" s="7"/>
    </row>
    <row r="889" ht="14.25" customHeight="1">
      <c r="A889" s="7"/>
      <c r="B889" s="7"/>
      <c r="C889" s="7"/>
      <c r="D889" s="207"/>
      <c r="E889" s="7"/>
      <c r="F889" s="7"/>
      <c r="G889" s="7"/>
      <c r="H889" s="7"/>
      <c r="I889" s="7"/>
      <c r="J889" s="7"/>
      <c r="K889" s="7"/>
      <c r="L889" s="7"/>
      <c r="M889" s="7"/>
      <c r="N889" s="7"/>
      <c r="O889" s="7"/>
      <c r="P889" s="7"/>
      <c r="Q889" s="7"/>
      <c r="R889" s="7"/>
      <c r="S889" s="7"/>
      <c r="T889" s="7"/>
      <c r="U889" s="7"/>
      <c r="V889" s="7"/>
      <c r="W889" s="7"/>
    </row>
    <row r="890" ht="14.25" customHeight="1">
      <c r="A890" s="7"/>
      <c r="B890" s="7"/>
      <c r="C890" s="7"/>
      <c r="D890" s="207"/>
      <c r="E890" s="7"/>
      <c r="F890" s="7"/>
      <c r="G890" s="7"/>
      <c r="H890" s="7"/>
      <c r="I890" s="7"/>
      <c r="J890" s="7"/>
      <c r="K890" s="7"/>
      <c r="L890" s="7"/>
      <c r="M890" s="7"/>
      <c r="N890" s="7"/>
      <c r="O890" s="7"/>
      <c r="P890" s="7"/>
      <c r="Q890" s="7"/>
      <c r="R890" s="7"/>
      <c r="S890" s="7"/>
      <c r="T890" s="7"/>
      <c r="U890" s="7"/>
      <c r="V890" s="7"/>
      <c r="W890" s="7"/>
    </row>
    <row r="891" ht="14.25" customHeight="1">
      <c r="A891" s="7"/>
      <c r="B891" s="7"/>
      <c r="C891" s="7"/>
      <c r="D891" s="207"/>
      <c r="E891" s="7"/>
      <c r="F891" s="7"/>
      <c r="G891" s="7"/>
      <c r="H891" s="7"/>
      <c r="I891" s="7"/>
      <c r="J891" s="7"/>
      <c r="K891" s="7"/>
      <c r="L891" s="7"/>
      <c r="M891" s="7"/>
      <c r="N891" s="7"/>
      <c r="O891" s="7"/>
      <c r="P891" s="7"/>
      <c r="Q891" s="7"/>
      <c r="R891" s="7"/>
      <c r="S891" s="7"/>
      <c r="T891" s="7"/>
      <c r="U891" s="7"/>
      <c r="V891" s="7"/>
      <c r="W891" s="7"/>
    </row>
    <row r="892" ht="14.25" customHeight="1">
      <c r="A892" s="7"/>
      <c r="B892" s="7"/>
      <c r="C892" s="7"/>
      <c r="D892" s="207"/>
      <c r="E892" s="7"/>
      <c r="F892" s="7"/>
      <c r="G892" s="7"/>
      <c r="H892" s="7"/>
      <c r="I892" s="7"/>
      <c r="J892" s="7"/>
      <c r="K892" s="7"/>
      <c r="L892" s="7"/>
      <c r="M892" s="7"/>
      <c r="N892" s="7"/>
      <c r="O892" s="7"/>
      <c r="P892" s="7"/>
      <c r="Q892" s="7"/>
      <c r="R892" s="7"/>
      <c r="S892" s="7"/>
      <c r="T892" s="7"/>
      <c r="U892" s="7"/>
      <c r="V892" s="7"/>
      <c r="W892" s="7"/>
    </row>
    <row r="893" ht="14.25" customHeight="1">
      <c r="A893" s="7"/>
      <c r="B893" s="7"/>
      <c r="C893" s="7"/>
      <c r="D893" s="207"/>
      <c r="E893" s="7"/>
      <c r="F893" s="7"/>
      <c r="G893" s="7"/>
      <c r="H893" s="7"/>
      <c r="I893" s="7"/>
      <c r="J893" s="7"/>
      <c r="K893" s="7"/>
      <c r="L893" s="7"/>
      <c r="M893" s="7"/>
      <c r="N893" s="7"/>
      <c r="O893" s="7"/>
      <c r="P893" s="7"/>
      <c r="Q893" s="7"/>
      <c r="R893" s="7"/>
      <c r="S893" s="7"/>
      <c r="T893" s="7"/>
      <c r="U893" s="7"/>
      <c r="V893" s="7"/>
      <c r="W893" s="7"/>
    </row>
    <row r="894" ht="14.25" customHeight="1">
      <c r="A894" s="7"/>
      <c r="B894" s="7"/>
      <c r="C894" s="7"/>
      <c r="D894" s="207"/>
      <c r="E894" s="7"/>
      <c r="F894" s="7"/>
      <c r="G894" s="7"/>
      <c r="H894" s="7"/>
      <c r="I894" s="7"/>
      <c r="J894" s="7"/>
      <c r="K894" s="7"/>
      <c r="L894" s="7"/>
      <c r="M894" s="7"/>
      <c r="N894" s="7"/>
      <c r="O894" s="7"/>
      <c r="P894" s="7"/>
      <c r="Q894" s="7"/>
      <c r="R894" s="7"/>
      <c r="S894" s="7"/>
      <c r="T894" s="7"/>
      <c r="U894" s="7"/>
      <c r="V894" s="7"/>
      <c r="W894" s="7"/>
    </row>
    <row r="895" ht="14.25" customHeight="1">
      <c r="A895" s="7"/>
      <c r="B895" s="7"/>
      <c r="C895" s="7"/>
      <c r="D895" s="207"/>
      <c r="E895" s="7"/>
      <c r="F895" s="7"/>
      <c r="G895" s="7"/>
      <c r="H895" s="7"/>
      <c r="I895" s="7"/>
      <c r="J895" s="7"/>
      <c r="K895" s="7"/>
      <c r="L895" s="7"/>
      <c r="M895" s="7"/>
      <c r="N895" s="7"/>
      <c r="O895" s="7"/>
      <c r="P895" s="7"/>
      <c r="Q895" s="7"/>
      <c r="R895" s="7"/>
      <c r="S895" s="7"/>
      <c r="T895" s="7"/>
      <c r="U895" s="7"/>
      <c r="V895" s="7"/>
      <c r="W895" s="7"/>
    </row>
    <row r="896" ht="14.25" customHeight="1">
      <c r="A896" s="7"/>
      <c r="B896" s="7"/>
      <c r="C896" s="7"/>
      <c r="D896" s="207"/>
      <c r="E896" s="7"/>
      <c r="F896" s="7"/>
      <c r="G896" s="7"/>
      <c r="H896" s="7"/>
      <c r="I896" s="7"/>
      <c r="J896" s="7"/>
      <c r="K896" s="7"/>
      <c r="L896" s="7"/>
      <c r="M896" s="7"/>
      <c r="N896" s="7"/>
      <c r="O896" s="7"/>
      <c r="P896" s="7"/>
      <c r="Q896" s="7"/>
      <c r="R896" s="7"/>
      <c r="S896" s="7"/>
      <c r="T896" s="7"/>
      <c r="U896" s="7"/>
      <c r="V896" s="7"/>
      <c r="W896" s="7"/>
    </row>
    <row r="897" ht="14.25" customHeight="1">
      <c r="A897" s="7"/>
      <c r="B897" s="7"/>
      <c r="C897" s="7"/>
      <c r="D897" s="207"/>
      <c r="E897" s="7"/>
      <c r="F897" s="7"/>
      <c r="G897" s="7"/>
      <c r="H897" s="7"/>
      <c r="I897" s="7"/>
      <c r="J897" s="7"/>
      <c r="K897" s="7"/>
      <c r="L897" s="7"/>
      <c r="M897" s="7"/>
      <c r="N897" s="7"/>
      <c r="O897" s="7"/>
      <c r="P897" s="7"/>
      <c r="Q897" s="7"/>
      <c r="R897" s="7"/>
      <c r="S897" s="7"/>
      <c r="T897" s="7"/>
      <c r="U897" s="7"/>
      <c r="V897" s="7"/>
      <c r="W897" s="7"/>
    </row>
    <row r="898" ht="14.25" customHeight="1">
      <c r="A898" s="7"/>
      <c r="B898" s="7"/>
      <c r="C898" s="7"/>
      <c r="D898" s="207"/>
      <c r="E898" s="7"/>
      <c r="F898" s="7"/>
      <c r="G898" s="7"/>
      <c r="H898" s="7"/>
      <c r="I898" s="7"/>
      <c r="J898" s="7"/>
      <c r="K898" s="7"/>
      <c r="L898" s="7"/>
      <c r="M898" s="7"/>
      <c r="N898" s="7"/>
      <c r="O898" s="7"/>
      <c r="P898" s="7"/>
      <c r="Q898" s="7"/>
      <c r="R898" s="7"/>
      <c r="S898" s="7"/>
      <c r="T898" s="7"/>
      <c r="U898" s="7"/>
      <c r="V898" s="7"/>
      <c r="W898" s="7"/>
    </row>
    <row r="899" ht="14.25" customHeight="1">
      <c r="A899" s="7"/>
      <c r="B899" s="7"/>
      <c r="C899" s="7"/>
      <c r="D899" s="207"/>
      <c r="E899" s="7"/>
      <c r="F899" s="7"/>
      <c r="G899" s="7"/>
      <c r="H899" s="7"/>
      <c r="I899" s="7"/>
      <c r="J899" s="7"/>
      <c r="K899" s="7"/>
      <c r="L899" s="7"/>
      <c r="M899" s="7"/>
      <c r="N899" s="7"/>
      <c r="O899" s="7"/>
      <c r="P899" s="7"/>
      <c r="Q899" s="7"/>
      <c r="R899" s="7"/>
      <c r="S899" s="7"/>
      <c r="T899" s="7"/>
      <c r="U899" s="7"/>
      <c r="V899" s="7"/>
      <c r="W899" s="7"/>
    </row>
    <row r="900" ht="14.25" customHeight="1">
      <c r="A900" s="7"/>
      <c r="B900" s="7"/>
      <c r="C900" s="7"/>
      <c r="D900" s="207"/>
      <c r="E900" s="7"/>
      <c r="F900" s="7"/>
      <c r="G900" s="7"/>
      <c r="H900" s="7"/>
      <c r="I900" s="7"/>
      <c r="J900" s="7"/>
      <c r="K900" s="7"/>
      <c r="L900" s="7"/>
      <c r="M900" s="7"/>
      <c r="N900" s="7"/>
      <c r="O900" s="7"/>
      <c r="P900" s="7"/>
      <c r="Q900" s="7"/>
      <c r="R900" s="7"/>
      <c r="S900" s="7"/>
      <c r="T900" s="7"/>
      <c r="U900" s="7"/>
      <c r="V900" s="7"/>
      <c r="W900" s="7"/>
    </row>
    <row r="901" ht="14.25" customHeight="1">
      <c r="A901" s="7"/>
      <c r="B901" s="7"/>
      <c r="C901" s="7"/>
      <c r="D901" s="207"/>
      <c r="E901" s="7"/>
      <c r="F901" s="7"/>
      <c r="G901" s="7"/>
      <c r="H901" s="7"/>
      <c r="I901" s="7"/>
      <c r="J901" s="7"/>
      <c r="K901" s="7"/>
      <c r="L901" s="7"/>
      <c r="M901" s="7"/>
      <c r="N901" s="7"/>
      <c r="O901" s="7"/>
      <c r="P901" s="7"/>
      <c r="Q901" s="7"/>
      <c r="R901" s="7"/>
      <c r="S901" s="7"/>
      <c r="T901" s="7"/>
      <c r="U901" s="7"/>
      <c r="V901" s="7"/>
      <c r="W901" s="7"/>
    </row>
    <row r="902" ht="14.25" customHeight="1">
      <c r="A902" s="7"/>
      <c r="B902" s="7"/>
      <c r="C902" s="7"/>
      <c r="D902" s="207"/>
      <c r="E902" s="7"/>
      <c r="F902" s="7"/>
      <c r="G902" s="7"/>
      <c r="H902" s="7"/>
      <c r="I902" s="7"/>
      <c r="J902" s="7"/>
      <c r="K902" s="7"/>
      <c r="L902" s="7"/>
      <c r="M902" s="7"/>
      <c r="N902" s="7"/>
      <c r="O902" s="7"/>
      <c r="P902" s="7"/>
      <c r="Q902" s="7"/>
      <c r="R902" s="7"/>
      <c r="S902" s="7"/>
      <c r="T902" s="7"/>
      <c r="U902" s="7"/>
      <c r="V902" s="7"/>
      <c r="W902" s="7"/>
    </row>
    <row r="903" ht="14.25" customHeight="1">
      <c r="A903" s="7"/>
      <c r="B903" s="7"/>
      <c r="C903" s="7"/>
      <c r="D903" s="207"/>
      <c r="E903" s="7"/>
      <c r="F903" s="7"/>
      <c r="G903" s="7"/>
      <c r="H903" s="7"/>
      <c r="I903" s="7"/>
      <c r="J903" s="7"/>
      <c r="K903" s="7"/>
      <c r="L903" s="7"/>
      <c r="M903" s="7"/>
      <c r="N903" s="7"/>
      <c r="O903" s="7"/>
      <c r="P903" s="7"/>
      <c r="Q903" s="7"/>
      <c r="R903" s="7"/>
      <c r="S903" s="7"/>
      <c r="T903" s="7"/>
      <c r="U903" s="7"/>
      <c r="V903" s="7"/>
      <c r="W903" s="7"/>
    </row>
    <row r="904" ht="14.25" customHeight="1">
      <c r="A904" s="7"/>
      <c r="B904" s="7"/>
      <c r="C904" s="7"/>
      <c r="D904" s="207"/>
      <c r="E904" s="7"/>
      <c r="F904" s="7"/>
      <c r="G904" s="7"/>
      <c r="H904" s="7"/>
      <c r="I904" s="7"/>
      <c r="J904" s="7"/>
      <c r="K904" s="7"/>
      <c r="L904" s="7"/>
      <c r="M904" s="7"/>
      <c r="N904" s="7"/>
      <c r="O904" s="7"/>
      <c r="P904" s="7"/>
      <c r="Q904" s="7"/>
      <c r="R904" s="7"/>
      <c r="S904" s="7"/>
      <c r="T904" s="7"/>
      <c r="U904" s="7"/>
      <c r="V904" s="7"/>
      <c r="W904" s="7"/>
    </row>
    <row r="905" ht="14.25" customHeight="1">
      <c r="A905" s="7"/>
      <c r="B905" s="7"/>
      <c r="C905" s="7"/>
      <c r="D905" s="207"/>
      <c r="E905" s="7"/>
      <c r="F905" s="7"/>
      <c r="G905" s="7"/>
      <c r="H905" s="7"/>
      <c r="I905" s="7"/>
      <c r="J905" s="7"/>
      <c r="K905" s="7"/>
      <c r="L905" s="7"/>
      <c r="M905" s="7"/>
      <c r="N905" s="7"/>
      <c r="O905" s="7"/>
      <c r="P905" s="7"/>
      <c r="Q905" s="7"/>
      <c r="R905" s="7"/>
      <c r="S905" s="7"/>
      <c r="T905" s="7"/>
      <c r="U905" s="7"/>
      <c r="V905" s="7"/>
      <c r="W905" s="7"/>
    </row>
    <row r="906" ht="14.25" customHeight="1">
      <c r="A906" s="7"/>
      <c r="B906" s="7"/>
      <c r="C906" s="7"/>
      <c r="D906" s="207"/>
      <c r="E906" s="7"/>
      <c r="F906" s="7"/>
      <c r="G906" s="7"/>
      <c r="H906" s="7"/>
      <c r="I906" s="7"/>
      <c r="J906" s="7"/>
      <c r="K906" s="7"/>
      <c r="L906" s="7"/>
      <c r="M906" s="7"/>
      <c r="N906" s="7"/>
      <c r="O906" s="7"/>
      <c r="P906" s="7"/>
      <c r="Q906" s="7"/>
      <c r="R906" s="7"/>
      <c r="S906" s="7"/>
      <c r="T906" s="7"/>
      <c r="U906" s="7"/>
      <c r="V906" s="7"/>
      <c r="W906" s="7"/>
    </row>
    <row r="907" ht="14.25" customHeight="1">
      <c r="A907" s="7"/>
      <c r="B907" s="7"/>
      <c r="C907" s="7"/>
      <c r="D907" s="207"/>
      <c r="E907" s="7"/>
      <c r="F907" s="7"/>
      <c r="G907" s="7"/>
      <c r="H907" s="7"/>
      <c r="I907" s="7"/>
      <c r="J907" s="7"/>
      <c r="K907" s="7"/>
      <c r="L907" s="7"/>
      <c r="M907" s="7"/>
      <c r="N907" s="7"/>
      <c r="O907" s="7"/>
      <c r="P907" s="7"/>
      <c r="Q907" s="7"/>
      <c r="R907" s="7"/>
      <c r="S907" s="7"/>
      <c r="T907" s="7"/>
      <c r="U907" s="7"/>
      <c r="V907" s="7"/>
      <c r="W907" s="7"/>
    </row>
    <row r="908" ht="14.25" customHeight="1">
      <c r="A908" s="7"/>
      <c r="B908" s="7"/>
      <c r="C908" s="7"/>
      <c r="D908" s="207"/>
      <c r="E908" s="7"/>
      <c r="F908" s="7"/>
      <c r="G908" s="7"/>
      <c r="H908" s="7"/>
      <c r="I908" s="7"/>
      <c r="J908" s="7"/>
      <c r="K908" s="7"/>
      <c r="L908" s="7"/>
      <c r="M908" s="7"/>
      <c r="N908" s="7"/>
      <c r="O908" s="7"/>
      <c r="P908" s="7"/>
      <c r="Q908" s="7"/>
      <c r="R908" s="7"/>
      <c r="S908" s="7"/>
      <c r="T908" s="7"/>
      <c r="U908" s="7"/>
      <c r="V908" s="7"/>
      <c r="W908" s="7"/>
    </row>
    <row r="909" ht="14.25" customHeight="1">
      <c r="A909" s="7"/>
      <c r="B909" s="7"/>
      <c r="C909" s="7"/>
      <c r="D909" s="207"/>
      <c r="E909" s="7"/>
      <c r="F909" s="7"/>
      <c r="G909" s="7"/>
      <c r="H909" s="7"/>
      <c r="I909" s="7"/>
      <c r="J909" s="7"/>
      <c r="K909" s="7"/>
      <c r="L909" s="7"/>
      <c r="M909" s="7"/>
      <c r="N909" s="7"/>
      <c r="O909" s="7"/>
      <c r="P909" s="7"/>
      <c r="Q909" s="7"/>
      <c r="R909" s="7"/>
      <c r="S909" s="7"/>
      <c r="T909" s="7"/>
      <c r="U909" s="7"/>
      <c r="V909" s="7"/>
      <c r="W909" s="7"/>
    </row>
    <row r="910" ht="14.25" customHeight="1">
      <c r="A910" s="7"/>
      <c r="B910" s="7"/>
      <c r="C910" s="7"/>
      <c r="D910" s="207"/>
      <c r="E910" s="7"/>
      <c r="F910" s="7"/>
      <c r="G910" s="7"/>
      <c r="H910" s="7"/>
      <c r="I910" s="7"/>
      <c r="J910" s="7"/>
      <c r="K910" s="7"/>
      <c r="L910" s="7"/>
      <c r="M910" s="7"/>
      <c r="N910" s="7"/>
      <c r="O910" s="7"/>
      <c r="P910" s="7"/>
      <c r="Q910" s="7"/>
      <c r="R910" s="7"/>
      <c r="S910" s="7"/>
      <c r="T910" s="7"/>
      <c r="U910" s="7"/>
      <c r="V910" s="7"/>
      <c r="W910" s="7"/>
    </row>
    <row r="911" ht="14.25" customHeight="1">
      <c r="A911" s="7"/>
      <c r="B911" s="7"/>
      <c r="C911" s="7"/>
      <c r="D911" s="207"/>
      <c r="E911" s="7"/>
      <c r="F911" s="7"/>
      <c r="G911" s="7"/>
      <c r="H911" s="7"/>
      <c r="I911" s="7"/>
      <c r="J911" s="7"/>
      <c r="K911" s="7"/>
      <c r="L911" s="7"/>
      <c r="M911" s="7"/>
      <c r="N911" s="7"/>
      <c r="O911" s="7"/>
      <c r="P911" s="7"/>
      <c r="Q911" s="7"/>
      <c r="R911" s="7"/>
      <c r="S911" s="7"/>
      <c r="T911" s="7"/>
      <c r="U911" s="7"/>
      <c r="V911" s="7"/>
      <c r="W911" s="7"/>
    </row>
    <row r="912" ht="14.25" customHeight="1">
      <c r="A912" s="7"/>
      <c r="B912" s="7"/>
      <c r="C912" s="7"/>
      <c r="D912" s="207"/>
      <c r="E912" s="7"/>
      <c r="F912" s="7"/>
      <c r="G912" s="7"/>
      <c r="H912" s="7"/>
      <c r="I912" s="7"/>
      <c r="J912" s="7"/>
      <c r="K912" s="7"/>
      <c r="L912" s="7"/>
      <c r="M912" s="7"/>
      <c r="N912" s="7"/>
      <c r="O912" s="7"/>
      <c r="P912" s="7"/>
      <c r="Q912" s="7"/>
      <c r="R912" s="7"/>
      <c r="S912" s="7"/>
      <c r="T912" s="7"/>
      <c r="U912" s="7"/>
      <c r="V912" s="7"/>
      <c r="W912" s="7"/>
    </row>
    <row r="913" ht="14.25" customHeight="1">
      <c r="A913" s="7"/>
      <c r="B913" s="7"/>
      <c r="C913" s="7"/>
      <c r="D913" s="207"/>
      <c r="E913" s="7"/>
      <c r="F913" s="7"/>
      <c r="G913" s="7"/>
      <c r="H913" s="7"/>
      <c r="I913" s="7"/>
      <c r="J913" s="7"/>
      <c r="K913" s="7"/>
      <c r="L913" s="7"/>
      <c r="M913" s="7"/>
      <c r="N913" s="7"/>
      <c r="O913" s="7"/>
      <c r="P913" s="7"/>
      <c r="Q913" s="7"/>
      <c r="R913" s="7"/>
      <c r="S913" s="7"/>
      <c r="T913" s="7"/>
      <c r="U913" s="7"/>
      <c r="V913" s="7"/>
      <c r="W913" s="7"/>
    </row>
    <row r="914" ht="14.25" customHeight="1">
      <c r="A914" s="7"/>
      <c r="B914" s="7"/>
      <c r="C914" s="7"/>
      <c r="D914" s="207"/>
      <c r="E914" s="7"/>
      <c r="F914" s="7"/>
      <c r="G914" s="7"/>
      <c r="H914" s="7"/>
      <c r="I914" s="7"/>
      <c r="J914" s="7"/>
      <c r="K914" s="7"/>
      <c r="L914" s="7"/>
      <c r="M914" s="7"/>
      <c r="N914" s="7"/>
      <c r="O914" s="7"/>
      <c r="P914" s="7"/>
      <c r="Q914" s="7"/>
      <c r="R914" s="7"/>
      <c r="S914" s="7"/>
      <c r="T914" s="7"/>
      <c r="U914" s="7"/>
      <c r="V914" s="7"/>
      <c r="W914" s="7"/>
    </row>
    <row r="915" ht="14.25" customHeight="1">
      <c r="A915" s="7"/>
      <c r="B915" s="7"/>
      <c r="C915" s="7"/>
      <c r="D915" s="207"/>
      <c r="E915" s="7"/>
      <c r="F915" s="7"/>
      <c r="G915" s="7"/>
      <c r="H915" s="7"/>
      <c r="I915" s="7"/>
      <c r="J915" s="7"/>
      <c r="K915" s="7"/>
      <c r="L915" s="7"/>
      <c r="M915" s="7"/>
      <c r="N915" s="7"/>
      <c r="O915" s="7"/>
      <c r="P915" s="7"/>
      <c r="Q915" s="7"/>
      <c r="R915" s="7"/>
      <c r="S915" s="7"/>
      <c r="T915" s="7"/>
      <c r="U915" s="7"/>
      <c r="V915" s="7"/>
      <c r="W915" s="7"/>
    </row>
    <row r="916" ht="14.25" customHeight="1">
      <c r="A916" s="7"/>
      <c r="B916" s="7"/>
      <c r="C916" s="7"/>
      <c r="D916" s="207"/>
      <c r="E916" s="7"/>
      <c r="F916" s="7"/>
      <c r="G916" s="7"/>
      <c r="H916" s="7"/>
      <c r="I916" s="7"/>
      <c r="J916" s="7"/>
      <c r="K916" s="7"/>
      <c r="L916" s="7"/>
      <c r="M916" s="7"/>
      <c r="N916" s="7"/>
      <c r="O916" s="7"/>
      <c r="P916" s="7"/>
      <c r="Q916" s="7"/>
      <c r="R916" s="7"/>
      <c r="S916" s="7"/>
      <c r="T916" s="7"/>
      <c r="U916" s="7"/>
      <c r="V916" s="7"/>
      <c r="W916" s="7"/>
    </row>
    <row r="917" ht="14.25" customHeight="1">
      <c r="A917" s="7"/>
      <c r="B917" s="7"/>
      <c r="C917" s="7"/>
      <c r="D917" s="207"/>
      <c r="E917" s="7"/>
      <c r="F917" s="7"/>
      <c r="G917" s="7"/>
      <c r="H917" s="7"/>
      <c r="I917" s="7"/>
      <c r="J917" s="7"/>
      <c r="K917" s="7"/>
      <c r="L917" s="7"/>
      <c r="M917" s="7"/>
      <c r="N917" s="7"/>
      <c r="O917" s="7"/>
      <c r="P917" s="7"/>
      <c r="Q917" s="7"/>
      <c r="R917" s="7"/>
      <c r="S917" s="7"/>
      <c r="T917" s="7"/>
      <c r="U917" s="7"/>
      <c r="V917" s="7"/>
      <c r="W917" s="7"/>
    </row>
    <row r="918" ht="14.25" customHeight="1">
      <c r="A918" s="7"/>
      <c r="B918" s="7"/>
      <c r="C918" s="7"/>
      <c r="D918" s="207"/>
      <c r="E918" s="7"/>
      <c r="F918" s="7"/>
      <c r="G918" s="7"/>
      <c r="H918" s="7"/>
      <c r="I918" s="7"/>
      <c r="J918" s="7"/>
      <c r="K918" s="7"/>
      <c r="L918" s="7"/>
      <c r="M918" s="7"/>
      <c r="N918" s="7"/>
      <c r="O918" s="7"/>
      <c r="P918" s="7"/>
      <c r="Q918" s="7"/>
      <c r="R918" s="7"/>
      <c r="S918" s="7"/>
      <c r="T918" s="7"/>
      <c r="U918" s="7"/>
      <c r="V918" s="7"/>
      <c r="W918" s="7"/>
    </row>
    <row r="919" ht="14.25" customHeight="1">
      <c r="A919" s="7"/>
      <c r="B919" s="7"/>
      <c r="C919" s="7"/>
      <c r="D919" s="207"/>
      <c r="E919" s="7"/>
      <c r="F919" s="7"/>
      <c r="G919" s="7"/>
      <c r="H919" s="7"/>
      <c r="I919" s="7"/>
      <c r="J919" s="7"/>
      <c r="K919" s="7"/>
      <c r="L919" s="7"/>
      <c r="M919" s="7"/>
      <c r="N919" s="7"/>
      <c r="O919" s="7"/>
      <c r="P919" s="7"/>
      <c r="Q919" s="7"/>
      <c r="R919" s="7"/>
      <c r="S919" s="7"/>
      <c r="T919" s="7"/>
      <c r="U919" s="7"/>
      <c r="V919" s="7"/>
      <c r="W919" s="7"/>
    </row>
    <row r="920" ht="14.25" customHeight="1">
      <c r="A920" s="7"/>
      <c r="B920" s="7"/>
      <c r="C920" s="7"/>
      <c r="D920" s="207"/>
      <c r="E920" s="7"/>
      <c r="F920" s="7"/>
      <c r="G920" s="7"/>
      <c r="H920" s="7"/>
      <c r="I920" s="7"/>
      <c r="J920" s="7"/>
      <c r="K920" s="7"/>
      <c r="L920" s="7"/>
      <c r="M920" s="7"/>
      <c r="N920" s="7"/>
      <c r="O920" s="7"/>
      <c r="P920" s="7"/>
      <c r="Q920" s="7"/>
      <c r="R920" s="7"/>
      <c r="S920" s="7"/>
      <c r="T920" s="7"/>
      <c r="U920" s="7"/>
      <c r="V920" s="7"/>
      <c r="W920" s="7"/>
    </row>
    <row r="921" ht="14.25" customHeight="1">
      <c r="A921" s="7"/>
      <c r="B921" s="7"/>
      <c r="C921" s="7"/>
      <c r="D921" s="207"/>
      <c r="E921" s="7"/>
      <c r="F921" s="7"/>
      <c r="G921" s="7"/>
      <c r="H921" s="7"/>
      <c r="I921" s="7"/>
      <c r="J921" s="7"/>
      <c r="K921" s="7"/>
      <c r="L921" s="7"/>
      <c r="M921" s="7"/>
      <c r="N921" s="7"/>
      <c r="O921" s="7"/>
      <c r="P921" s="7"/>
      <c r="Q921" s="7"/>
      <c r="R921" s="7"/>
      <c r="S921" s="7"/>
      <c r="T921" s="7"/>
      <c r="U921" s="7"/>
      <c r="V921" s="7"/>
      <c r="W921" s="7"/>
    </row>
    <row r="922" ht="14.25" customHeight="1">
      <c r="A922" s="7"/>
      <c r="B922" s="7"/>
      <c r="C922" s="7"/>
      <c r="D922" s="207"/>
      <c r="E922" s="7"/>
      <c r="F922" s="7"/>
      <c r="G922" s="7"/>
      <c r="H922" s="7"/>
      <c r="I922" s="7"/>
      <c r="J922" s="7"/>
      <c r="K922" s="7"/>
      <c r="L922" s="7"/>
      <c r="M922" s="7"/>
      <c r="N922" s="7"/>
      <c r="O922" s="7"/>
      <c r="P922" s="7"/>
      <c r="Q922" s="7"/>
      <c r="R922" s="7"/>
      <c r="S922" s="7"/>
      <c r="T922" s="7"/>
      <c r="U922" s="7"/>
      <c r="V922" s="7"/>
      <c r="W922" s="7"/>
    </row>
    <row r="923" ht="14.25" customHeight="1">
      <c r="A923" s="7"/>
      <c r="B923" s="7"/>
      <c r="C923" s="7"/>
      <c r="D923" s="207"/>
      <c r="E923" s="7"/>
      <c r="F923" s="7"/>
      <c r="G923" s="7"/>
      <c r="H923" s="7"/>
      <c r="I923" s="7"/>
      <c r="J923" s="7"/>
      <c r="K923" s="7"/>
      <c r="L923" s="7"/>
      <c r="M923" s="7"/>
      <c r="N923" s="7"/>
      <c r="O923" s="7"/>
      <c r="P923" s="7"/>
      <c r="Q923" s="7"/>
      <c r="R923" s="7"/>
      <c r="S923" s="7"/>
      <c r="T923" s="7"/>
      <c r="U923" s="7"/>
      <c r="V923" s="7"/>
      <c r="W923" s="7"/>
    </row>
    <row r="924" ht="14.25" customHeight="1">
      <c r="A924" s="7"/>
      <c r="B924" s="7"/>
      <c r="C924" s="7"/>
      <c r="D924" s="207"/>
      <c r="E924" s="7"/>
      <c r="F924" s="7"/>
      <c r="G924" s="7"/>
      <c r="H924" s="7"/>
      <c r="I924" s="7"/>
      <c r="J924" s="7"/>
      <c r="K924" s="7"/>
      <c r="L924" s="7"/>
      <c r="M924" s="7"/>
      <c r="N924" s="7"/>
      <c r="O924" s="7"/>
      <c r="P924" s="7"/>
      <c r="Q924" s="7"/>
      <c r="R924" s="7"/>
      <c r="S924" s="7"/>
      <c r="T924" s="7"/>
      <c r="U924" s="7"/>
      <c r="V924" s="7"/>
      <c r="W924" s="7"/>
    </row>
    <row r="925" ht="14.25" customHeight="1">
      <c r="A925" s="7"/>
      <c r="B925" s="7"/>
      <c r="C925" s="7"/>
      <c r="D925" s="207"/>
      <c r="E925" s="7"/>
      <c r="F925" s="7"/>
      <c r="G925" s="7"/>
      <c r="H925" s="7"/>
      <c r="I925" s="7"/>
      <c r="J925" s="7"/>
      <c r="K925" s="7"/>
      <c r="L925" s="7"/>
      <c r="M925" s="7"/>
      <c r="N925" s="7"/>
      <c r="O925" s="7"/>
      <c r="P925" s="7"/>
      <c r="Q925" s="7"/>
      <c r="R925" s="7"/>
      <c r="S925" s="7"/>
      <c r="T925" s="7"/>
      <c r="U925" s="7"/>
      <c r="V925" s="7"/>
      <c r="W925" s="7"/>
    </row>
    <row r="926" ht="14.25" customHeight="1">
      <c r="A926" s="7"/>
      <c r="B926" s="7"/>
      <c r="C926" s="7"/>
      <c r="D926" s="207"/>
      <c r="E926" s="7"/>
      <c r="F926" s="7"/>
      <c r="G926" s="7"/>
      <c r="H926" s="7"/>
      <c r="I926" s="7"/>
      <c r="J926" s="7"/>
      <c r="K926" s="7"/>
      <c r="L926" s="7"/>
      <c r="M926" s="7"/>
      <c r="N926" s="7"/>
      <c r="O926" s="7"/>
      <c r="P926" s="7"/>
      <c r="Q926" s="7"/>
      <c r="R926" s="7"/>
      <c r="S926" s="7"/>
      <c r="T926" s="7"/>
      <c r="U926" s="7"/>
      <c r="V926" s="7"/>
      <c r="W926" s="7"/>
    </row>
    <row r="927" ht="14.25" customHeight="1">
      <c r="A927" s="7"/>
      <c r="B927" s="7"/>
      <c r="C927" s="7"/>
      <c r="D927" s="207"/>
      <c r="E927" s="7"/>
      <c r="F927" s="7"/>
      <c r="G927" s="7"/>
      <c r="H927" s="7"/>
      <c r="I927" s="7"/>
      <c r="J927" s="7"/>
      <c r="K927" s="7"/>
      <c r="L927" s="7"/>
      <c r="M927" s="7"/>
      <c r="N927" s="7"/>
      <c r="O927" s="7"/>
      <c r="P927" s="7"/>
      <c r="Q927" s="7"/>
      <c r="R927" s="7"/>
      <c r="S927" s="7"/>
      <c r="T927" s="7"/>
      <c r="U927" s="7"/>
      <c r="V927" s="7"/>
      <c r="W927" s="7"/>
    </row>
    <row r="928" ht="14.25" customHeight="1">
      <c r="A928" s="7"/>
      <c r="B928" s="7"/>
      <c r="C928" s="7"/>
      <c r="D928" s="207"/>
      <c r="E928" s="7"/>
      <c r="F928" s="7"/>
      <c r="G928" s="7"/>
      <c r="H928" s="7"/>
      <c r="I928" s="7"/>
      <c r="J928" s="7"/>
      <c r="K928" s="7"/>
      <c r="L928" s="7"/>
      <c r="M928" s="7"/>
      <c r="N928" s="7"/>
      <c r="O928" s="7"/>
      <c r="P928" s="7"/>
      <c r="Q928" s="7"/>
      <c r="R928" s="7"/>
      <c r="S928" s="7"/>
      <c r="T928" s="7"/>
      <c r="U928" s="7"/>
      <c r="V928" s="7"/>
      <c r="W928" s="7"/>
    </row>
    <row r="929" ht="14.25" customHeight="1">
      <c r="A929" s="7"/>
      <c r="B929" s="7"/>
      <c r="C929" s="7"/>
      <c r="D929" s="207"/>
      <c r="E929" s="7"/>
      <c r="F929" s="7"/>
      <c r="G929" s="7"/>
      <c r="H929" s="7"/>
      <c r="I929" s="7"/>
      <c r="J929" s="7"/>
      <c r="K929" s="7"/>
      <c r="L929" s="7"/>
      <c r="M929" s="7"/>
      <c r="N929" s="7"/>
      <c r="O929" s="7"/>
      <c r="P929" s="7"/>
      <c r="Q929" s="7"/>
      <c r="R929" s="7"/>
      <c r="S929" s="7"/>
      <c r="T929" s="7"/>
      <c r="U929" s="7"/>
      <c r="V929" s="7"/>
      <c r="W929" s="7"/>
    </row>
    <row r="930" ht="14.25" customHeight="1">
      <c r="A930" s="7"/>
      <c r="B930" s="7"/>
      <c r="C930" s="7"/>
      <c r="D930" s="207"/>
      <c r="E930" s="7"/>
      <c r="F930" s="7"/>
      <c r="G930" s="7"/>
      <c r="H930" s="7"/>
      <c r="I930" s="7"/>
      <c r="J930" s="7"/>
      <c r="K930" s="7"/>
      <c r="L930" s="7"/>
      <c r="M930" s="7"/>
      <c r="N930" s="7"/>
      <c r="O930" s="7"/>
      <c r="P930" s="7"/>
      <c r="Q930" s="7"/>
      <c r="R930" s="7"/>
      <c r="S930" s="7"/>
      <c r="T930" s="7"/>
      <c r="U930" s="7"/>
      <c r="V930" s="7"/>
      <c r="W930" s="7"/>
    </row>
    <row r="931" ht="14.25" customHeight="1">
      <c r="A931" s="7"/>
      <c r="B931" s="7"/>
      <c r="C931" s="7"/>
      <c r="D931" s="207"/>
      <c r="E931" s="7"/>
      <c r="F931" s="7"/>
      <c r="G931" s="7"/>
      <c r="H931" s="7"/>
      <c r="I931" s="7"/>
      <c r="J931" s="7"/>
      <c r="K931" s="7"/>
      <c r="L931" s="7"/>
      <c r="M931" s="7"/>
      <c r="N931" s="7"/>
      <c r="O931" s="7"/>
      <c r="P931" s="7"/>
      <c r="Q931" s="7"/>
      <c r="R931" s="7"/>
      <c r="S931" s="7"/>
      <c r="T931" s="7"/>
      <c r="U931" s="7"/>
      <c r="V931" s="7"/>
      <c r="W931" s="7"/>
    </row>
    <row r="932" ht="14.25" customHeight="1">
      <c r="A932" s="7"/>
      <c r="B932" s="7"/>
      <c r="C932" s="7"/>
      <c r="D932" s="207"/>
      <c r="E932" s="7"/>
      <c r="F932" s="7"/>
      <c r="G932" s="7"/>
      <c r="H932" s="7"/>
      <c r="I932" s="7"/>
      <c r="J932" s="7"/>
      <c r="K932" s="7"/>
      <c r="L932" s="7"/>
      <c r="M932" s="7"/>
      <c r="N932" s="7"/>
      <c r="O932" s="7"/>
      <c r="P932" s="7"/>
      <c r="Q932" s="7"/>
      <c r="R932" s="7"/>
      <c r="S932" s="7"/>
      <c r="T932" s="7"/>
      <c r="U932" s="7"/>
      <c r="V932" s="7"/>
      <c r="W932" s="7"/>
    </row>
    <row r="933" ht="14.25" customHeight="1">
      <c r="A933" s="7"/>
      <c r="B933" s="7"/>
      <c r="C933" s="7"/>
      <c r="D933" s="207"/>
      <c r="E933" s="7"/>
      <c r="F933" s="7"/>
      <c r="G933" s="7"/>
      <c r="H933" s="7"/>
      <c r="I933" s="7"/>
      <c r="J933" s="7"/>
      <c r="K933" s="7"/>
      <c r="L933" s="7"/>
      <c r="M933" s="7"/>
      <c r="N933" s="7"/>
      <c r="O933" s="7"/>
      <c r="P933" s="7"/>
      <c r="Q933" s="7"/>
      <c r="R933" s="7"/>
      <c r="S933" s="7"/>
      <c r="T933" s="7"/>
      <c r="U933" s="7"/>
      <c r="V933" s="7"/>
      <c r="W933" s="7"/>
    </row>
    <row r="934" ht="14.25" customHeight="1">
      <c r="A934" s="7"/>
      <c r="B934" s="7"/>
      <c r="C934" s="7"/>
      <c r="D934" s="207"/>
      <c r="E934" s="7"/>
      <c r="F934" s="7"/>
      <c r="G934" s="7"/>
      <c r="H934" s="7"/>
      <c r="I934" s="7"/>
      <c r="J934" s="7"/>
      <c r="K934" s="7"/>
      <c r="L934" s="7"/>
      <c r="M934" s="7"/>
      <c r="N934" s="7"/>
      <c r="O934" s="7"/>
      <c r="P934" s="7"/>
      <c r="Q934" s="7"/>
      <c r="R934" s="7"/>
      <c r="S934" s="7"/>
      <c r="T934" s="7"/>
      <c r="U934" s="7"/>
      <c r="V934" s="7"/>
      <c r="W934" s="7"/>
    </row>
    <row r="935" ht="14.25" customHeight="1">
      <c r="A935" s="7"/>
      <c r="B935" s="7"/>
      <c r="C935" s="7"/>
      <c r="D935" s="207"/>
      <c r="E935" s="7"/>
      <c r="F935" s="7"/>
      <c r="G935" s="7"/>
      <c r="H935" s="7"/>
      <c r="I935" s="7"/>
      <c r="J935" s="7"/>
      <c r="K935" s="7"/>
      <c r="L935" s="7"/>
      <c r="M935" s="7"/>
      <c r="N935" s="7"/>
      <c r="O935" s="7"/>
      <c r="P935" s="7"/>
      <c r="Q935" s="7"/>
      <c r="R935" s="7"/>
      <c r="S935" s="7"/>
      <c r="T935" s="7"/>
      <c r="U935" s="7"/>
      <c r="V935" s="7"/>
      <c r="W935" s="7"/>
    </row>
    <row r="936" ht="14.25" customHeight="1">
      <c r="A936" s="7"/>
      <c r="B936" s="7"/>
      <c r="C936" s="7"/>
      <c r="D936" s="207"/>
      <c r="E936" s="7"/>
      <c r="F936" s="7"/>
      <c r="G936" s="7"/>
      <c r="H936" s="7"/>
      <c r="I936" s="7"/>
      <c r="J936" s="7"/>
      <c r="K936" s="7"/>
      <c r="L936" s="7"/>
      <c r="M936" s="7"/>
      <c r="N936" s="7"/>
      <c r="O936" s="7"/>
      <c r="P936" s="7"/>
      <c r="Q936" s="7"/>
      <c r="R936" s="7"/>
      <c r="S936" s="7"/>
      <c r="T936" s="7"/>
      <c r="U936" s="7"/>
      <c r="V936" s="7"/>
      <c r="W936" s="7"/>
    </row>
    <row r="937" ht="14.25" customHeight="1">
      <c r="A937" s="7"/>
      <c r="B937" s="7"/>
      <c r="C937" s="7"/>
      <c r="D937" s="207"/>
      <c r="E937" s="7"/>
      <c r="F937" s="7"/>
      <c r="G937" s="7"/>
      <c r="H937" s="7"/>
      <c r="I937" s="7"/>
      <c r="J937" s="7"/>
      <c r="K937" s="7"/>
      <c r="L937" s="7"/>
      <c r="M937" s="7"/>
      <c r="N937" s="7"/>
      <c r="O937" s="7"/>
      <c r="P937" s="7"/>
      <c r="Q937" s="7"/>
      <c r="R937" s="7"/>
      <c r="S937" s="7"/>
      <c r="T937" s="7"/>
      <c r="U937" s="7"/>
      <c r="V937" s="7"/>
      <c r="W937" s="7"/>
    </row>
    <row r="938" ht="14.25" customHeight="1">
      <c r="A938" s="7"/>
      <c r="B938" s="7"/>
      <c r="C938" s="7"/>
      <c r="D938" s="207"/>
      <c r="E938" s="7"/>
      <c r="F938" s="7"/>
      <c r="G938" s="7"/>
      <c r="H938" s="7"/>
      <c r="I938" s="7"/>
      <c r="J938" s="7"/>
      <c r="K938" s="7"/>
      <c r="L938" s="7"/>
      <c r="M938" s="7"/>
      <c r="N938" s="7"/>
      <c r="O938" s="7"/>
      <c r="P938" s="7"/>
      <c r="Q938" s="7"/>
      <c r="R938" s="7"/>
      <c r="S938" s="7"/>
      <c r="T938" s="7"/>
      <c r="U938" s="7"/>
      <c r="V938" s="7"/>
      <c r="W938" s="7"/>
    </row>
    <row r="939" ht="14.25" customHeight="1">
      <c r="A939" s="7"/>
      <c r="B939" s="7"/>
      <c r="C939" s="7"/>
      <c r="D939" s="207"/>
      <c r="E939" s="7"/>
      <c r="F939" s="7"/>
      <c r="G939" s="7"/>
      <c r="H939" s="7"/>
      <c r="I939" s="7"/>
      <c r="J939" s="7"/>
      <c r="K939" s="7"/>
      <c r="L939" s="7"/>
      <c r="M939" s="7"/>
      <c r="N939" s="7"/>
      <c r="O939" s="7"/>
      <c r="P939" s="7"/>
      <c r="Q939" s="7"/>
      <c r="R939" s="7"/>
      <c r="S939" s="7"/>
      <c r="T939" s="7"/>
      <c r="U939" s="7"/>
      <c r="V939" s="7"/>
      <c r="W939" s="7"/>
    </row>
    <row r="940" ht="14.25" customHeight="1">
      <c r="A940" s="7"/>
      <c r="B940" s="7"/>
      <c r="C940" s="7"/>
      <c r="D940" s="207"/>
      <c r="E940" s="7"/>
      <c r="F940" s="7"/>
      <c r="G940" s="7"/>
      <c r="H940" s="7"/>
      <c r="I940" s="7"/>
      <c r="J940" s="7"/>
      <c r="K940" s="7"/>
      <c r="L940" s="7"/>
      <c r="M940" s="7"/>
      <c r="N940" s="7"/>
      <c r="O940" s="7"/>
      <c r="P940" s="7"/>
      <c r="Q940" s="7"/>
      <c r="R940" s="7"/>
      <c r="S940" s="7"/>
      <c r="T940" s="7"/>
      <c r="U940" s="7"/>
      <c r="V940" s="7"/>
      <c r="W940" s="7"/>
    </row>
    <row r="941" ht="14.25" customHeight="1">
      <c r="A941" s="7"/>
      <c r="B941" s="7"/>
      <c r="C941" s="7"/>
      <c r="D941" s="207"/>
      <c r="E941" s="7"/>
      <c r="F941" s="7"/>
      <c r="G941" s="7"/>
      <c r="H941" s="7"/>
      <c r="I941" s="7"/>
      <c r="J941" s="7"/>
      <c r="K941" s="7"/>
      <c r="L941" s="7"/>
      <c r="M941" s="7"/>
      <c r="N941" s="7"/>
      <c r="O941" s="7"/>
      <c r="P941" s="7"/>
      <c r="Q941" s="7"/>
      <c r="R941" s="7"/>
      <c r="S941" s="7"/>
      <c r="T941" s="7"/>
      <c r="U941" s="7"/>
      <c r="V941" s="7"/>
      <c r="W941" s="7"/>
    </row>
    <row r="942" ht="14.25" customHeight="1">
      <c r="A942" s="7"/>
      <c r="B942" s="7"/>
      <c r="C942" s="7"/>
      <c r="D942" s="207"/>
      <c r="E942" s="7"/>
      <c r="F942" s="7"/>
      <c r="G942" s="7"/>
      <c r="H942" s="7"/>
      <c r="I942" s="7"/>
      <c r="J942" s="7"/>
      <c r="K942" s="7"/>
      <c r="L942" s="7"/>
      <c r="M942" s="7"/>
      <c r="N942" s="7"/>
      <c r="O942" s="7"/>
      <c r="P942" s="7"/>
      <c r="Q942" s="7"/>
      <c r="R942" s="7"/>
      <c r="S942" s="7"/>
      <c r="T942" s="7"/>
      <c r="U942" s="7"/>
      <c r="V942" s="7"/>
      <c r="W942" s="7"/>
    </row>
    <row r="943" ht="14.25" customHeight="1">
      <c r="A943" s="7"/>
      <c r="B943" s="7"/>
      <c r="C943" s="7"/>
      <c r="D943" s="207"/>
      <c r="E943" s="7"/>
      <c r="F943" s="7"/>
      <c r="G943" s="7"/>
      <c r="H943" s="7"/>
      <c r="I943" s="7"/>
      <c r="J943" s="7"/>
      <c r="K943" s="7"/>
      <c r="L943" s="7"/>
      <c r="M943" s="7"/>
      <c r="N943" s="7"/>
      <c r="O943" s="7"/>
      <c r="P943" s="7"/>
      <c r="Q943" s="7"/>
      <c r="R943" s="7"/>
      <c r="S943" s="7"/>
      <c r="T943" s="7"/>
      <c r="U943" s="7"/>
      <c r="V943" s="7"/>
      <c r="W943" s="7"/>
    </row>
    <row r="944" ht="14.25" customHeight="1">
      <c r="A944" s="7"/>
      <c r="B944" s="7"/>
      <c r="C944" s="7"/>
      <c r="D944" s="207"/>
      <c r="E944" s="7"/>
      <c r="F944" s="7"/>
      <c r="G944" s="7"/>
      <c r="H944" s="7"/>
      <c r="I944" s="7"/>
      <c r="J944" s="7"/>
      <c r="K944" s="7"/>
      <c r="L944" s="7"/>
      <c r="M944" s="7"/>
      <c r="N944" s="7"/>
      <c r="O944" s="7"/>
      <c r="P944" s="7"/>
      <c r="Q944" s="7"/>
      <c r="R944" s="7"/>
      <c r="S944" s="7"/>
      <c r="T944" s="7"/>
      <c r="U944" s="7"/>
      <c r="V944" s="7"/>
      <c r="W944" s="7"/>
    </row>
    <row r="945" ht="14.25" customHeight="1">
      <c r="A945" s="7"/>
      <c r="B945" s="7"/>
      <c r="C945" s="7"/>
      <c r="D945" s="207"/>
      <c r="E945" s="7"/>
      <c r="F945" s="7"/>
      <c r="G945" s="7"/>
      <c r="H945" s="7"/>
      <c r="I945" s="7"/>
      <c r="J945" s="7"/>
      <c r="K945" s="7"/>
      <c r="L945" s="7"/>
      <c r="M945" s="7"/>
      <c r="N945" s="7"/>
      <c r="O945" s="7"/>
      <c r="P945" s="7"/>
      <c r="Q945" s="7"/>
      <c r="R945" s="7"/>
      <c r="S945" s="7"/>
      <c r="T945" s="7"/>
      <c r="U945" s="7"/>
      <c r="V945" s="7"/>
      <c r="W945" s="7"/>
    </row>
    <row r="946" ht="14.25" customHeight="1">
      <c r="A946" s="7"/>
      <c r="B946" s="7"/>
      <c r="C946" s="7"/>
      <c r="D946" s="207"/>
      <c r="E946" s="7"/>
      <c r="F946" s="7"/>
      <c r="G946" s="7"/>
      <c r="H946" s="7"/>
      <c r="I946" s="7"/>
      <c r="J946" s="7"/>
      <c r="K946" s="7"/>
      <c r="L946" s="7"/>
      <c r="M946" s="7"/>
      <c r="N946" s="7"/>
      <c r="O946" s="7"/>
      <c r="P946" s="7"/>
      <c r="Q946" s="7"/>
      <c r="R946" s="7"/>
      <c r="S946" s="7"/>
      <c r="T946" s="7"/>
      <c r="U946" s="7"/>
      <c r="V946" s="7"/>
      <c r="W946" s="7"/>
    </row>
    <row r="947" ht="14.25" customHeight="1">
      <c r="A947" s="7"/>
      <c r="B947" s="7"/>
      <c r="C947" s="7"/>
      <c r="D947" s="207"/>
      <c r="E947" s="7"/>
      <c r="F947" s="7"/>
      <c r="G947" s="7"/>
      <c r="H947" s="7"/>
      <c r="I947" s="7"/>
      <c r="J947" s="7"/>
      <c r="K947" s="7"/>
      <c r="L947" s="7"/>
      <c r="M947" s="7"/>
      <c r="N947" s="7"/>
      <c r="O947" s="7"/>
      <c r="P947" s="7"/>
      <c r="Q947" s="7"/>
      <c r="R947" s="7"/>
      <c r="S947" s="7"/>
      <c r="T947" s="7"/>
      <c r="U947" s="7"/>
      <c r="V947" s="7"/>
      <c r="W947" s="7"/>
    </row>
    <row r="948" ht="14.25" customHeight="1">
      <c r="A948" s="7"/>
      <c r="B948" s="7"/>
      <c r="C948" s="7"/>
      <c r="D948" s="207"/>
      <c r="E948" s="7"/>
      <c r="F948" s="7"/>
      <c r="G948" s="7"/>
      <c r="H948" s="7"/>
      <c r="I948" s="7"/>
      <c r="J948" s="7"/>
      <c r="K948" s="7"/>
      <c r="L948" s="7"/>
      <c r="M948" s="7"/>
      <c r="N948" s="7"/>
      <c r="O948" s="7"/>
      <c r="P948" s="7"/>
      <c r="Q948" s="7"/>
      <c r="R948" s="7"/>
      <c r="S948" s="7"/>
      <c r="T948" s="7"/>
      <c r="U948" s="7"/>
      <c r="V948" s="7"/>
      <c r="W948" s="7"/>
    </row>
    <row r="949" ht="14.25" customHeight="1">
      <c r="A949" s="7"/>
      <c r="B949" s="7"/>
      <c r="C949" s="7"/>
      <c r="D949" s="207"/>
      <c r="E949" s="7"/>
      <c r="F949" s="7"/>
      <c r="G949" s="7"/>
      <c r="H949" s="7"/>
      <c r="I949" s="7"/>
      <c r="J949" s="7"/>
      <c r="K949" s="7"/>
      <c r="L949" s="7"/>
      <c r="M949" s="7"/>
      <c r="N949" s="7"/>
      <c r="O949" s="7"/>
      <c r="P949" s="7"/>
      <c r="Q949" s="7"/>
      <c r="R949" s="7"/>
      <c r="S949" s="7"/>
      <c r="T949" s="7"/>
      <c r="U949" s="7"/>
      <c r="V949" s="7"/>
      <c r="W949" s="7"/>
    </row>
    <row r="950" ht="14.25" customHeight="1">
      <c r="A950" s="7"/>
      <c r="B950" s="7"/>
      <c r="C950" s="7"/>
      <c r="D950" s="207"/>
      <c r="E950" s="7"/>
      <c r="F950" s="7"/>
      <c r="G950" s="7"/>
      <c r="H950" s="7"/>
      <c r="I950" s="7"/>
      <c r="J950" s="7"/>
      <c r="K950" s="7"/>
      <c r="L950" s="7"/>
      <c r="M950" s="7"/>
      <c r="N950" s="7"/>
      <c r="O950" s="7"/>
      <c r="P950" s="7"/>
      <c r="Q950" s="7"/>
      <c r="R950" s="7"/>
      <c r="S950" s="7"/>
      <c r="T950" s="7"/>
      <c r="U950" s="7"/>
      <c r="V950" s="7"/>
      <c r="W950" s="7"/>
    </row>
    <row r="951" ht="14.25" customHeight="1">
      <c r="A951" s="7"/>
      <c r="B951" s="7"/>
      <c r="C951" s="7"/>
      <c r="D951" s="207"/>
      <c r="E951" s="7"/>
      <c r="F951" s="7"/>
      <c r="G951" s="7"/>
      <c r="H951" s="7"/>
      <c r="I951" s="7"/>
      <c r="J951" s="7"/>
      <c r="K951" s="7"/>
      <c r="L951" s="7"/>
      <c r="M951" s="7"/>
      <c r="N951" s="7"/>
      <c r="O951" s="7"/>
      <c r="P951" s="7"/>
      <c r="Q951" s="7"/>
      <c r="R951" s="7"/>
      <c r="S951" s="7"/>
      <c r="T951" s="7"/>
      <c r="U951" s="7"/>
      <c r="V951" s="7"/>
      <c r="W951" s="7"/>
    </row>
    <row r="952" ht="14.25" customHeight="1">
      <c r="A952" s="7"/>
      <c r="B952" s="7"/>
      <c r="C952" s="7"/>
      <c r="D952" s="207"/>
      <c r="E952" s="7"/>
      <c r="F952" s="7"/>
      <c r="G952" s="7"/>
      <c r="H952" s="7"/>
      <c r="I952" s="7"/>
      <c r="J952" s="7"/>
      <c r="K952" s="7"/>
      <c r="L952" s="7"/>
      <c r="M952" s="7"/>
      <c r="N952" s="7"/>
      <c r="O952" s="7"/>
      <c r="P952" s="7"/>
      <c r="Q952" s="7"/>
      <c r="R952" s="7"/>
      <c r="S952" s="7"/>
      <c r="T952" s="7"/>
      <c r="U952" s="7"/>
      <c r="V952" s="7"/>
      <c r="W952" s="7"/>
    </row>
    <row r="953" ht="14.25" customHeight="1">
      <c r="A953" s="7"/>
      <c r="B953" s="7"/>
      <c r="C953" s="7"/>
      <c r="D953" s="207"/>
      <c r="E953" s="7"/>
      <c r="F953" s="7"/>
      <c r="G953" s="7"/>
      <c r="H953" s="7"/>
      <c r="I953" s="7"/>
      <c r="J953" s="7"/>
      <c r="K953" s="7"/>
      <c r="L953" s="7"/>
      <c r="M953" s="7"/>
      <c r="N953" s="7"/>
      <c r="O953" s="7"/>
      <c r="P953" s="7"/>
      <c r="Q953" s="7"/>
      <c r="R953" s="7"/>
      <c r="S953" s="7"/>
      <c r="T953" s="7"/>
      <c r="U953" s="7"/>
      <c r="V953" s="7"/>
      <c r="W953" s="7"/>
    </row>
    <row r="954" ht="14.25" customHeight="1">
      <c r="A954" s="7"/>
      <c r="B954" s="7"/>
      <c r="C954" s="7"/>
      <c r="D954" s="207"/>
      <c r="E954" s="7"/>
      <c r="F954" s="7"/>
      <c r="G954" s="7"/>
      <c r="H954" s="7"/>
      <c r="I954" s="7"/>
      <c r="J954" s="7"/>
      <c r="K954" s="7"/>
      <c r="L954" s="7"/>
      <c r="M954" s="7"/>
      <c r="N954" s="7"/>
      <c r="O954" s="7"/>
      <c r="P954" s="7"/>
      <c r="Q954" s="7"/>
      <c r="R954" s="7"/>
      <c r="S954" s="7"/>
      <c r="T954" s="7"/>
      <c r="U954" s="7"/>
      <c r="V954" s="7"/>
      <c r="W954" s="7"/>
    </row>
    <row r="955" ht="14.25" customHeight="1">
      <c r="A955" s="7"/>
      <c r="B955" s="7"/>
      <c r="C955" s="7"/>
      <c r="D955" s="207"/>
      <c r="E955" s="7"/>
      <c r="F955" s="7"/>
      <c r="G955" s="7"/>
      <c r="H955" s="7"/>
      <c r="I955" s="7"/>
      <c r="J955" s="7"/>
      <c r="K955" s="7"/>
      <c r="L955" s="7"/>
      <c r="M955" s="7"/>
      <c r="N955" s="7"/>
      <c r="O955" s="7"/>
      <c r="P955" s="7"/>
      <c r="Q955" s="7"/>
      <c r="R955" s="7"/>
      <c r="S955" s="7"/>
      <c r="T955" s="7"/>
      <c r="U955" s="7"/>
      <c r="V955" s="7"/>
      <c r="W955" s="7"/>
    </row>
    <row r="956" ht="14.25" customHeight="1">
      <c r="A956" s="7"/>
      <c r="B956" s="7"/>
      <c r="C956" s="7"/>
      <c r="D956" s="207"/>
      <c r="E956" s="7"/>
      <c r="F956" s="7"/>
      <c r="G956" s="7"/>
      <c r="H956" s="7"/>
      <c r="I956" s="7"/>
      <c r="J956" s="7"/>
      <c r="K956" s="7"/>
      <c r="L956" s="7"/>
      <c r="M956" s="7"/>
      <c r="N956" s="7"/>
      <c r="O956" s="7"/>
      <c r="P956" s="7"/>
      <c r="Q956" s="7"/>
      <c r="R956" s="7"/>
      <c r="S956" s="7"/>
      <c r="T956" s="7"/>
      <c r="U956" s="7"/>
      <c r="V956" s="7"/>
      <c r="W956" s="7"/>
    </row>
    <row r="957" ht="14.25" customHeight="1">
      <c r="A957" s="7"/>
      <c r="B957" s="7"/>
      <c r="C957" s="7"/>
      <c r="D957" s="207"/>
      <c r="E957" s="7"/>
      <c r="F957" s="7"/>
      <c r="G957" s="7"/>
      <c r="H957" s="7"/>
      <c r="I957" s="7"/>
      <c r="J957" s="7"/>
      <c r="K957" s="7"/>
      <c r="L957" s="7"/>
      <c r="M957" s="7"/>
      <c r="N957" s="7"/>
      <c r="O957" s="7"/>
      <c r="P957" s="7"/>
      <c r="Q957" s="7"/>
      <c r="R957" s="7"/>
      <c r="S957" s="7"/>
      <c r="T957" s="7"/>
      <c r="U957" s="7"/>
      <c r="V957" s="7"/>
      <c r="W957" s="7"/>
    </row>
    <row r="958" ht="14.25" customHeight="1">
      <c r="A958" s="7"/>
      <c r="B958" s="7"/>
      <c r="C958" s="7"/>
      <c r="D958" s="207"/>
      <c r="E958" s="7"/>
      <c r="F958" s="7"/>
      <c r="G958" s="7"/>
      <c r="H958" s="7"/>
      <c r="I958" s="7"/>
      <c r="J958" s="7"/>
      <c r="K958" s="7"/>
      <c r="L958" s="7"/>
      <c r="M958" s="7"/>
      <c r="N958" s="7"/>
      <c r="O958" s="7"/>
      <c r="P958" s="7"/>
      <c r="Q958" s="7"/>
      <c r="R958" s="7"/>
      <c r="S958" s="7"/>
      <c r="T958" s="7"/>
      <c r="U958" s="7"/>
      <c r="V958" s="7"/>
      <c r="W958" s="7"/>
    </row>
    <row r="959" ht="14.25" customHeight="1">
      <c r="A959" s="7"/>
      <c r="B959" s="7"/>
      <c r="C959" s="7"/>
      <c r="D959" s="207"/>
      <c r="E959" s="7"/>
      <c r="F959" s="7"/>
      <c r="G959" s="7"/>
      <c r="H959" s="7"/>
      <c r="I959" s="7"/>
      <c r="J959" s="7"/>
      <c r="K959" s="7"/>
      <c r="L959" s="7"/>
      <c r="M959" s="7"/>
      <c r="N959" s="7"/>
      <c r="O959" s="7"/>
      <c r="P959" s="7"/>
      <c r="Q959" s="7"/>
      <c r="R959" s="7"/>
      <c r="S959" s="7"/>
      <c r="T959" s="7"/>
      <c r="U959" s="7"/>
      <c r="V959" s="7"/>
      <c r="W959" s="7"/>
    </row>
    <row r="960" ht="14.25" customHeight="1">
      <c r="A960" s="7"/>
      <c r="B960" s="7"/>
      <c r="C960" s="7"/>
      <c r="D960" s="207"/>
      <c r="E960" s="7"/>
      <c r="F960" s="7"/>
      <c r="G960" s="7"/>
      <c r="H960" s="7"/>
      <c r="I960" s="7"/>
      <c r="J960" s="7"/>
      <c r="K960" s="7"/>
      <c r="L960" s="7"/>
      <c r="M960" s="7"/>
      <c r="N960" s="7"/>
      <c r="O960" s="7"/>
      <c r="P960" s="7"/>
      <c r="Q960" s="7"/>
      <c r="R960" s="7"/>
      <c r="S960" s="7"/>
      <c r="T960" s="7"/>
      <c r="U960" s="7"/>
      <c r="V960" s="7"/>
      <c r="W960" s="7"/>
    </row>
    <row r="961" ht="14.25" customHeight="1">
      <c r="A961" s="7"/>
      <c r="B961" s="7"/>
      <c r="C961" s="7"/>
      <c r="D961" s="207"/>
      <c r="E961" s="7"/>
      <c r="F961" s="7"/>
      <c r="G961" s="7"/>
      <c r="H961" s="7"/>
      <c r="I961" s="7"/>
      <c r="J961" s="7"/>
      <c r="K961" s="7"/>
      <c r="L961" s="7"/>
      <c r="M961" s="7"/>
      <c r="N961" s="7"/>
      <c r="O961" s="7"/>
      <c r="P961" s="7"/>
      <c r="Q961" s="7"/>
      <c r="R961" s="7"/>
      <c r="S961" s="7"/>
      <c r="T961" s="7"/>
      <c r="U961" s="7"/>
      <c r="V961" s="7"/>
      <c r="W961" s="7"/>
    </row>
    <row r="962" ht="14.25" customHeight="1">
      <c r="A962" s="7"/>
      <c r="B962" s="7"/>
      <c r="C962" s="7"/>
      <c r="D962" s="207"/>
      <c r="E962" s="7"/>
      <c r="F962" s="7"/>
      <c r="G962" s="7"/>
      <c r="H962" s="7"/>
      <c r="I962" s="7"/>
      <c r="J962" s="7"/>
      <c r="K962" s="7"/>
      <c r="L962" s="7"/>
      <c r="M962" s="7"/>
      <c r="N962" s="7"/>
      <c r="O962" s="7"/>
      <c r="P962" s="7"/>
      <c r="Q962" s="7"/>
      <c r="R962" s="7"/>
      <c r="S962" s="7"/>
      <c r="T962" s="7"/>
      <c r="U962" s="7"/>
      <c r="V962" s="7"/>
      <c r="W962" s="7"/>
    </row>
    <row r="963" ht="14.25" customHeight="1">
      <c r="A963" s="7"/>
      <c r="B963" s="7"/>
      <c r="C963" s="7"/>
      <c r="D963" s="207"/>
      <c r="E963" s="7"/>
      <c r="F963" s="7"/>
      <c r="G963" s="7"/>
      <c r="H963" s="7"/>
      <c r="I963" s="7"/>
      <c r="J963" s="7"/>
      <c r="K963" s="7"/>
      <c r="L963" s="7"/>
      <c r="M963" s="7"/>
      <c r="N963" s="7"/>
      <c r="O963" s="7"/>
      <c r="P963" s="7"/>
      <c r="Q963" s="7"/>
      <c r="R963" s="7"/>
      <c r="S963" s="7"/>
      <c r="T963" s="7"/>
      <c r="U963" s="7"/>
      <c r="V963" s="7"/>
      <c r="W963" s="7"/>
    </row>
    <row r="964" ht="14.25" customHeight="1">
      <c r="A964" s="7"/>
      <c r="B964" s="7"/>
      <c r="C964" s="7"/>
      <c r="D964" s="207"/>
      <c r="E964" s="7"/>
      <c r="F964" s="7"/>
      <c r="G964" s="7"/>
      <c r="H964" s="7"/>
      <c r="I964" s="7"/>
      <c r="J964" s="7"/>
      <c r="K964" s="7"/>
      <c r="L964" s="7"/>
      <c r="M964" s="7"/>
      <c r="N964" s="7"/>
      <c r="O964" s="7"/>
      <c r="P964" s="7"/>
      <c r="Q964" s="7"/>
      <c r="R964" s="7"/>
      <c r="S964" s="7"/>
      <c r="T964" s="7"/>
      <c r="U964" s="7"/>
      <c r="V964" s="7"/>
      <c r="W964" s="7"/>
    </row>
    <row r="965" ht="14.25" customHeight="1">
      <c r="A965" s="7"/>
      <c r="B965" s="7"/>
      <c r="C965" s="7"/>
      <c r="D965" s="207"/>
      <c r="E965" s="7"/>
      <c r="F965" s="7"/>
      <c r="G965" s="7"/>
      <c r="H965" s="7"/>
      <c r="I965" s="7"/>
      <c r="J965" s="7"/>
      <c r="K965" s="7"/>
      <c r="L965" s="7"/>
      <c r="M965" s="7"/>
      <c r="N965" s="7"/>
      <c r="O965" s="7"/>
      <c r="P965" s="7"/>
      <c r="Q965" s="7"/>
      <c r="R965" s="7"/>
      <c r="S965" s="7"/>
      <c r="T965" s="7"/>
      <c r="U965" s="7"/>
      <c r="V965" s="7"/>
      <c r="W965" s="7"/>
    </row>
    <row r="966" ht="14.25" customHeight="1">
      <c r="A966" s="7"/>
      <c r="B966" s="7"/>
      <c r="C966" s="7"/>
      <c r="D966" s="207"/>
      <c r="E966" s="7"/>
      <c r="F966" s="7"/>
      <c r="G966" s="7"/>
      <c r="H966" s="7"/>
      <c r="I966" s="7"/>
      <c r="J966" s="7"/>
      <c r="K966" s="7"/>
      <c r="L966" s="7"/>
      <c r="M966" s="7"/>
      <c r="N966" s="7"/>
      <c r="O966" s="7"/>
      <c r="P966" s="7"/>
      <c r="Q966" s="7"/>
      <c r="R966" s="7"/>
      <c r="S966" s="7"/>
      <c r="T966" s="7"/>
      <c r="U966" s="7"/>
      <c r="V966" s="7"/>
      <c r="W966" s="7"/>
    </row>
    <row r="967" ht="14.25" customHeight="1">
      <c r="A967" s="7"/>
      <c r="B967" s="7"/>
      <c r="C967" s="7"/>
      <c r="D967" s="207"/>
      <c r="E967" s="7"/>
      <c r="F967" s="7"/>
      <c r="G967" s="7"/>
      <c r="H967" s="7"/>
      <c r="I967" s="7"/>
      <c r="J967" s="7"/>
      <c r="K967" s="7"/>
      <c r="L967" s="7"/>
      <c r="M967" s="7"/>
      <c r="N967" s="7"/>
      <c r="O967" s="7"/>
      <c r="P967" s="7"/>
      <c r="Q967" s="7"/>
      <c r="R967" s="7"/>
      <c r="S967" s="7"/>
      <c r="T967" s="7"/>
      <c r="U967" s="7"/>
      <c r="V967" s="7"/>
      <c r="W967" s="7"/>
    </row>
    <row r="968" ht="14.25" customHeight="1">
      <c r="A968" s="7"/>
      <c r="B968" s="7"/>
      <c r="C968" s="7"/>
      <c r="D968" s="207"/>
      <c r="E968" s="7"/>
      <c r="F968" s="7"/>
      <c r="G968" s="7"/>
      <c r="H968" s="7"/>
      <c r="I968" s="7"/>
      <c r="J968" s="7"/>
      <c r="K968" s="7"/>
      <c r="L968" s="7"/>
      <c r="M968" s="7"/>
      <c r="N968" s="7"/>
      <c r="O968" s="7"/>
      <c r="P968" s="7"/>
      <c r="Q968" s="7"/>
      <c r="R968" s="7"/>
      <c r="S968" s="7"/>
      <c r="T968" s="7"/>
      <c r="U968" s="7"/>
      <c r="V968" s="7"/>
      <c r="W968" s="7"/>
    </row>
    <row r="969" ht="14.25" customHeight="1">
      <c r="A969" s="7"/>
      <c r="B969" s="7"/>
      <c r="C969" s="7"/>
      <c r="D969" s="207"/>
      <c r="E969" s="7"/>
      <c r="F969" s="7"/>
      <c r="G969" s="7"/>
      <c r="H969" s="7"/>
      <c r="I969" s="7"/>
      <c r="J969" s="7"/>
      <c r="K969" s="7"/>
      <c r="L969" s="7"/>
      <c r="M969" s="7"/>
      <c r="N969" s="7"/>
      <c r="O969" s="7"/>
      <c r="P969" s="7"/>
      <c r="Q969" s="7"/>
      <c r="R969" s="7"/>
      <c r="S969" s="7"/>
      <c r="T969" s="7"/>
      <c r="U969" s="7"/>
      <c r="V969" s="7"/>
      <c r="W969" s="7"/>
    </row>
    <row r="970" ht="14.25" customHeight="1">
      <c r="A970" s="7"/>
      <c r="B970" s="7"/>
      <c r="C970" s="7"/>
      <c r="D970" s="207"/>
      <c r="E970" s="7"/>
      <c r="F970" s="7"/>
      <c r="G970" s="7"/>
      <c r="H970" s="7"/>
      <c r="I970" s="7"/>
      <c r="J970" s="7"/>
      <c r="K970" s="7"/>
      <c r="L970" s="7"/>
      <c r="M970" s="7"/>
      <c r="N970" s="7"/>
      <c r="O970" s="7"/>
      <c r="P970" s="7"/>
      <c r="Q970" s="7"/>
      <c r="R970" s="7"/>
      <c r="S970" s="7"/>
      <c r="T970" s="7"/>
      <c r="U970" s="7"/>
      <c r="V970" s="7"/>
      <c r="W970" s="7"/>
    </row>
    <row r="971" ht="14.25" customHeight="1">
      <c r="A971" s="7"/>
      <c r="B971" s="7"/>
      <c r="C971" s="7"/>
      <c r="D971" s="207"/>
      <c r="E971" s="7"/>
      <c r="F971" s="7"/>
      <c r="G971" s="7"/>
      <c r="H971" s="7"/>
      <c r="I971" s="7"/>
      <c r="J971" s="7"/>
      <c r="K971" s="7"/>
      <c r="L971" s="7"/>
      <c r="M971" s="7"/>
      <c r="N971" s="7"/>
      <c r="O971" s="7"/>
      <c r="P971" s="7"/>
      <c r="Q971" s="7"/>
      <c r="R971" s="7"/>
      <c r="S971" s="7"/>
      <c r="T971" s="7"/>
      <c r="U971" s="7"/>
      <c r="V971" s="7"/>
      <c r="W971" s="7"/>
    </row>
    <row r="972" ht="14.25" customHeight="1">
      <c r="A972" s="7"/>
      <c r="B972" s="7"/>
      <c r="C972" s="7"/>
      <c r="D972" s="207"/>
      <c r="E972" s="7"/>
      <c r="F972" s="7"/>
      <c r="G972" s="7"/>
      <c r="H972" s="7"/>
      <c r="I972" s="7"/>
      <c r="J972" s="7"/>
      <c r="K972" s="7"/>
      <c r="L972" s="7"/>
      <c r="M972" s="7"/>
      <c r="N972" s="7"/>
      <c r="O972" s="7"/>
      <c r="P972" s="7"/>
      <c r="Q972" s="7"/>
      <c r="R972" s="7"/>
      <c r="S972" s="7"/>
      <c r="T972" s="7"/>
      <c r="U972" s="7"/>
      <c r="V972" s="7"/>
      <c r="W972" s="7"/>
    </row>
    <row r="973" ht="14.25" customHeight="1">
      <c r="A973" s="7"/>
      <c r="B973" s="7"/>
      <c r="C973" s="7"/>
      <c r="D973" s="207"/>
      <c r="E973" s="7"/>
      <c r="F973" s="7"/>
      <c r="G973" s="7"/>
      <c r="H973" s="7"/>
      <c r="I973" s="7"/>
      <c r="J973" s="7"/>
      <c r="K973" s="7"/>
      <c r="L973" s="7"/>
      <c r="M973" s="7"/>
      <c r="N973" s="7"/>
      <c r="O973" s="7"/>
      <c r="P973" s="7"/>
      <c r="Q973" s="7"/>
      <c r="R973" s="7"/>
      <c r="S973" s="7"/>
      <c r="T973" s="7"/>
      <c r="U973" s="7"/>
      <c r="V973" s="7"/>
      <c r="W973" s="7"/>
    </row>
    <row r="974" ht="14.25" customHeight="1">
      <c r="A974" s="7"/>
      <c r="B974" s="7"/>
      <c r="C974" s="7"/>
      <c r="D974" s="207"/>
      <c r="E974" s="7"/>
      <c r="F974" s="7"/>
      <c r="G974" s="7"/>
      <c r="H974" s="7"/>
      <c r="I974" s="7"/>
      <c r="J974" s="7"/>
      <c r="K974" s="7"/>
      <c r="L974" s="7"/>
      <c r="M974" s="7"/>
      <c r="N974" s="7"/>
      <c r="O974" s="7"/>
      <c r="P974" s="7"/>
      <c r="Q974" s="7"/>
      <c r="R974" s="7"/>
      <c r="S974" s="7"/>
      <c r="T974" s="7"/>
      <c r="U974" s="7"/>
      <c r="V974" s="7"/>
      <c r="W974" s="7"/>
    </row>
    <row r="975" ht="14.25" customHeight="1">
      <c r="A975" s="7"/>
      <c r="B975" s="7"/>
      <c r="C975" s="7"/>
      <c r="D975" s="207"/>
      <c r="E975" s="7"/>
      <c r="F975" s="7"/>
      <c r="G975" s="7"/>
      <c r="H975" s="7"/>
      <c r="I975" s="7"/>
      <c r="J975" s="7"/>
      <c r="K975" s="7"/>
      <c r="L975" s="7"/>
      <c r="M975" s="7"/>
      <c r="N975" s="7"/>
      <c r="O975" s="7"/>
      <c r="P975" s="7"/>
      <c r="Q975" s="7"/>
      <c r="R975" s="7"/>
      <c r="S975" s="7"/>
      <c r="T975" s="7"/>
      <c r="U975" s="7"/>
      <c r="V975" s="7"/>
      <c r="W975" s="7"/>
    </row>
    <row r="976" ht="14.25" customHeight="1">
      <c r="A976" s="7"/>
      <c r="B976" s="7"/>
      <c r="C976" s="7"/>
      <c r="D976" s="207"/>
      <c r="E976" s="7"/>
      <c r="F976" s="7"/>
      <c r="G976" s="7"/>
      <c r="H976" s="7"/>
      <c r="I976" s="7"/>
      <c r="J976" s="7"/>
      <c r="K976" s="7"/>
      <c r="L976" s="7"/>
      <c r="M976" s="7"/>
      <c r="N976" s="7"/>
      <c r="O976" s="7"/>
      <c r="P976" s="7"/>
      <c r="Q976" s="7"/>
      <c r="R976" s="7"/>
      <c r="S976" s="7"/>
      <c r="T976" s="7"/>
      <c r="U976" s="7"/>
      <c r="V976" s="7"/>
      <c r="W976" s="7"/>
    </row>
    <row r="977" ht="14.25" customHeight="1">
      <c r="A977" s="7"/>
      <c r="B977" s="7"/>
      <c r="C977" s="7"/>
      <c r="D977" s="207"/>
      <c r="E977" s="7"/>
      <c r="F977" s="7"/>
      <c r="G977" s="7"/>
      <c r="H977" s="7"/>
      <c r="I977" s="7"/>
      <c r="J977" s="7"/>
      <c r="K977" s="7"/>
      <c r="L977" s="7"/>
      <c r="M977" s="7"/>
      <c r="N977" s="7"/>
      <c r="O977" s="7"/>
      <c r="P977" s="7"/>
      <c r="Q977" s="7"/>
      <c r="R977" s="7"/>
      <c r="S977" s="7"/>
      <c r="T977" s="7"/>
      <c r="U977" s="7"/>
      <c r="V977" s="7"/>
      <c r="W977" s="7"/>
    </row>
    <row r="978" ht="14.25" customHeight="1">
      <c r="A978" s="7"/>
      <c r="B978" s="7"/>
      <c r="C978" s="7"/>
      <c r="D978" s="207"/>
      <c r="E978" s="7"/>
      <c r="F978" s="7"/>
      <c r="G978" s="7"/>
      <c r="H978" s="7"/>
      <c r="I978" s="7"/>
      <c r="J978" s="7"/>
      <c r="K978" s="7"/>
      <c r="L978" s="7"/>
      <c r="M978" s="7"/>
      <c r="N978" s="7"/>
      <c r="O978" s="7"/>
      <c r="P978" s="7"/>
      <c r="Q978" s="7"/>
      <c r="R978" s="7"/>
      <c r="S978" s="7"/>
      <c r="T978" s="7"/>
      <c r="U978" s="7"/>
      <c r="V978" s="7"/>
      <c r="W978" s="7"/>
    </row>
    <row r="979" ht="14.25" customHeight="1">
      <c r="A979" s="7"/>
      <c r="B979" s="7"/>
      <c r="C979" s="7"/>
      <c r="D979" s="207"/>
      <c r="E979" s="7"/>
      <c r="F979" s="7"/>
      <c r="G979" s="7"/>
      <c r="H979" s="7"/>
      <c r="I979" s="7"/>
      <c r="J979" s="7"/>
      <c r="K979" s="7"/>
      <c r="L979" s="7"/>
      <c r="M979" s="7"/>
      <c r="N979" s="7"/>
      <c r="O979" s="7"/>
      <c r="P979" s="7"/>
      <c r="Q979" s="7"/>
      <c r="R979" s="7"/>
      <c r="S979" s="7"/>
      <c r="T979" s="7"/>
      <c r="U979" s="7"/>
      <c r="V979" s="7"/>
      <c r="W979" s="7"/>
    </row>
    <row r="980" ht="14.25" customHeight="1">
      <c r="A980" s="7"/>
      <c r="B980" s="7"/>
      <c r="C980" s="7"/>
      <c r="D980" s="207"/>
      <c r="E980" s="7"/>
      <c r="F980" s="7"/>
      <c r="G980" s="7"/>
      <c r="H980" s="7"/>
      <c r="I980" s="7"/>
      <c r="J980" s="7"/>
      <c r="K980" s="7"/>
      <c r="L980" s="7"/>
      <c r="M980" s="7"/>
      <c r="N980" s="7"/>
      <c r="O980" s="7"/>
      <c r="P980" s="7"/>
      <c r="Q980" s="7"/>
      <c r="R980" s="7"/>
      <c r="S980" s="7"/>
      <c r="T980" s="7"/>
      <c r="U980" s="7"/>
      <c r="V980" s="7"/>
      <c r="W980" s="7"/>
    </row>
    <row r="981" ht="14.25" customHeight="1">
      <c r="A981" s="7"/>
      <c r="B981" s="7"/>
      <c r="C981" s="7"/>
      <c r="D981" s="207"/>
      <c r="E981" s="7"/>
      <c r="F981" s="7"/>
      <c r="G981" s="7"/>
      <c r="H981" s="7"/>
      <c r="I981" s="7"/>
      <c r="J981" s="7"/>
      <c r="K981" s="7"/>
      <c r="L981" s="7"/>
      <c r="M981" s="7"/>
      <c r="N981" s="7"/>
      <c r="O981" s="7"/>
      <c r="P981" s="7"/>
      <c r="Q981" s="7"/>
      <c r="R981" s="7"/>
      <c r="S981" s="7"/>
      <c r="T981" s="7"/>
      <c r="U981" s="7"/>
      <c r="V981" s="7"/>
      <c r="W981" s="7"/>
    </row>
    <row r="982" ht="14.25" customHeight="1">
      <c r="A982" s="7"/>
      <c r="B982" s="7"/>
      <c r="C982" s="7"/>
      <c r="D982" s="207"/>
      <c r="E982" s="7"/>
      <c r="F982" s="7"/>
      <c r="G982" s="7"/>
      <c r="H982" s="7"/>
      <c r="I982" s="7"/>
      <c r="J982" s="7"/>
      <c r="K982" s="7"/>
      <c r="L982" s="7"/>
      <c r="M982" s="7"/>
      <c r="N982" s="7"/>
      <c r="O982" s="7"/>
      <c r="P982" s="7"/>
      <c r="Q982" s="7"/>
      <c r="R982" s="7"/>
      <c r="S982" s="7"/>
      <c r="T982" s="7"/>
      <c r="U982" s="7"/>
      <c r="V982" s="7"/>
      <c r="W982" s="7"/>
    </row>
    <row r="983" ht="14.25" customHeight="1">
      <c r="A983" s="7"/>
      <c r="B983" s="7"/>
      <c r="C983" s="7"/>
      <c r="D983" s="207"/>
      <c r="E983" s="7"/>
      <c r="F983" s="7"/>
      <c r="G983" s="7"/>
      <c r="H983" s="7"/>
      <c r="I983" s="7"/>
      <c r="J983" s="7"/>
      <c r="K983" s="7"/>
      <c r="L983" s="7"/>
      <c r="M983" s="7"/>
      <c r="N983" s="7"/>
      <c r="O983" s="7"/>
      <c r="P983" s="7"/>
      <c r="Q983" s="7"/>
      <c r="R983" s="7"/>
      <c r="S983" s="7"/>
      <c r="T983" s="7"/>
      <c r="U983" s="7"/>
      <c r="V983" s="7"/>
      <c r="W983" s="7"/>
    </row>
    <row r="984" ht="14.25" customHeight="1">
      <c r="A984" s="7"/>
      <c r="B984" s="7"/>
      <c r="C984" s="7"/>
      <c r="D984" s="207"/>
      <c r="E984" s="7"/>
      <c r="F984" s="7"/>
      <c r="G984" s="7"/>
      <c r="H984" s="7"/>
      <c r="I984" s="7"/>
      <c r="J984" s="7"/>
      <c r="K984" s="7"/>
      <c r="L984" s="7"/>
      <c r="M984" s="7"/>
      <c r="N984" s="7"/>
      <c r="O984" s="7"/>
      <c r="P984" s="7"/>
      <c r="Q984" s="7"/>
      <c r="R984" s="7"/>
      <c r="S984" s="7"/>
      <c r="T984" s="7"/>
      <c r="U984" s="7"/>
      <c r="V984" s="7"/>
      <c r="W984" s="7"/>
    </row>
    <row r="985" ht="14.25" customHeight="1">
      <c r="A985" s="7"/>
      <c r="B985" s="7"/>
      <c r="C985" s="7"/>
      <c r="D985" s="207"/>
      <c r="E985" s="7"/>
      <c r="F985" s="7"/>
      <c r="G985" s="7"/>
      <c r="H985" s="7"/>
      <c r="I985" s="7"/>
      <c r="J985" s="7"/>
      <c r="K985" s="7"/>
      <c r="L985" s="7"/>
      <c r="M985" s="7"/>
      <c r="N985" s="7"/>
      <c r="O985" s="7"/>
      <c r="P985" s="7"/>
      <c r="Q985" s="7"/>
      <c r="R985" s="7"/>
      <c r="S985" s="7"/>
      <c r="T985" s="7"/>
      <c r="U985" s="7"/>
      <c r="V985" s="7"/>
      <c r="W985" s="7"/>
    </row>
    <row r="986" ht="14.25" customHeight="1">
      <c r="A986" s="7"/>
      <c r="B986" s="7"/>
      <c r="C986" s="7"/>
      <c r="D986" s="207"/>
      <c r="E986" s="7"/>
      <c r="F986" s="7"/>
      <c r="G986" s="7"/>
      <c r="H986" s="7"/>
      <c r="I986" s="7"/>
      <c r="J986" s="7"/>
      <c r="K986" s="7"/>
      <c r="L986" s="7"/>
      <c r="M986" s="7"/>
      <c r="N986" s="7"/>
      <c r="O986" s="7"/>
      <c r="P986" s="7"/>
      <c r="Q986" s="7"/>
      <c r="R986" s="7"/>
      <c r="S986" s="7"/>
      <c r="T986" s="7"/>
      <c r="U986" s="7"/>
      <c r="V986" s="7"/>
      <c r="W986" s="7"/>
    </row>
    <row r="987" ht="14.25" customHeight="1">
      <c r="A987" s="7"/>
      <c r="B987" s="7"/>
      <c r="C987" s="7"/>
      <c r="D987" s="207"/>
      <c r="E987" s="7"/>
      <c r="F987" s="7"/>
      <c r="G987" s="7"/>
      <c r="H987" s="7"/>
      <c r="I987" s="7"/>
      <c r="J987" s="7"/>
      <c r="K987" s="7"/>
      <c r="L987" s="7"/>
      <c r="M987" s="7"/>
      <c r="N987" s="7"/>
      <c r="O987" s="7"/>
      <c r="P987" s="7"/>
      <c r="Q987" s="7"/>
      <c r="R987" s="7"/>
      <c r="S987" s="7"/>
      <c r="T987" s="7"/>
      <c r="U987" s="7"/>
      <c r="V987" s="7"/>
      <c r="W987" s="7"/>
    </row>
    <row r="988" ht="14.25" customHeight="1">
      <c r="A988" s="7"/>
      <c r="B988" s="7"/>
      <c r="C988" s="7"/>
      <c r="D988" s="207"/>
      <c r="E988" s="7"/>
      <c r="F988" s="7"/>
      <c r="G988" s="7"/>
      <c r="H988" s="7"/>
      <c r="I988" s="7"/>
      <c r="J988" s="7"/>
      <c r="K988" s="7"/>
      <c r="L988" s="7"/>
      <c r="M988" s="7"/>
      <c r="N988" s="7"/>
      <c r="O988" s="7"/>
      <c r="P988" s="7"/>
      <c r="Q988" s="7"/>
      <c r="R988" s="7"/>
      <c r="S988" s="7"/>
      <c r="T988" s="7"/>
      <c r="U988" s="7"/>
      <c r="V988" s="7"/>
      <c r="W988" s="7"/>
    </row>
    <row r="989" ht="14.25" customHeight="1">
      <c r="A989" s="7"/>
      <c r="B989" s="7"/>
      <c r="C989" s="7"/>
      <c r="D989" s="207"/>
      <c r="E989" s="7"/>
      <c r="F989" s="7"/>
      <c r="G989" s="7"/>
      <c r="H989" s="7"/>
      <c r="I989" s="7"/>
      <c r="J989" s="7"/>
      <c r="K989" s="7"/>
      <c r="L989" s="7"/>
      <c r="M989" s="7"/>
      <c r="N989" s="7"/>
      <c r="O989" s="7"/>
      <c r="P989" s="7"/>
      <c r="Q989" s="7"/>
      <c r="R989" s="7"/>
      <c r="S989" s="7"/>
      <c r="T989" s="7"/>
      <c r="U989" s="7"/>
      <c r="V989" s="7"/>
      <c r="W989" s="7"/>
    </row>
    <row r="990" ht="14.25" customHeight="1">
      <c r="A990" s="7"/>
      <c r="B990" s="7"/>
      <c r="C990" s="7"/>
      <c r="D990" s="207"/>
      <c r="E990" s="7"/>
      <c r="F990" s="7"/>
      <c r="G990" s="7"/>
      <c r="H990" s="7"/>
      <c r="I990" s="7"/>
      <c r="J990" s="7"/>
      <c r="K990" s="7"/>
      <c r="L990" s="7"/>
      <c r="M990" s="7"/>
      <c r="N990" s="7"/>
      <c r="O990" s="7"/>
      <c r="P990" s="7"/>
      <c r="Q990" s="7"/>
      <c r="R990" s="7"/>
      <c r="S990" s="7"/>
      <c r="T990" s="7"/>
      <c r="U990" s="7"/>
      <c r="V990" s="7"/>
      <c r="W990" s="7"/>
    </row>
    <row r="991" ht="14.25" customHeight="1">
      <c r="A991" s="7"/>
      <c r="B991" s="7"/>
      <c r="C991" s="7"/>
      <c r="D991" s="207"/>
      <c r="E991" s="7"/>
      <c r="F991" s="7"/>
      <c r="G991" s="7"/>
      <c r="H991" s="7"/>
      <c r="I991" s="7"/>
      <c r="J991" s="7"/>
      <c r="K991" s="7"/>
      <c r="L991" s="7"/>
      <c r="M991" s="7"/>
      <c r="N991" s="7"/>
      <c r="O991" s="7"/>
      <c r="P991" s="7"/>
      <c r="Q991" s="7"/>
      <c r="R991" s="7"/>
      <c r="S991" s="7"/>
      <c r="T991" s="7"/>
      <c r="U991" s="7"/>
      <c r="V991" s="7"/>
      <c r="W991" s="7"/>
    </row>
    <row r="992" ht="14.25" customHeight="1">
      <c r="A992" s="7"/>
      <c r="B992" s="7"/>
      <c r="C992" s="7"/>
      <c r="D992" s="207"/>
      <c r="E992" s="7"/>
      <c r="F992" s="7"/>
      <c r="G992" s="7"/>
      <c r="H992" s="7"/>
      <c r="I992" s="7"/>
      <c r="J992" s="7"/>
      <c r="K992" s="7"/>
      <c r="L992" s="7"/>
      <c r="M992" s="7"/>
      <c r="N992" s="7"/>
      <c r="O992" s="7"/>
      <c r="P992" s="7"/>
      <c r="Q992" s="7"/>
      <c r="R992" s="7"/>
      <c r="S992" s="7"/>
      <c r="T992" s="7"/>
      <c r="U992" s="7"/>
      <c r="V992" s="7"/>
      <c r="W992" s="7"/>
    </row>
    <row r="993" ht="14.25" customHeight="1">
      <c r="A993" s="7"/>
      <c r="B993" s="7"/>
      <c r="C993" s="7"/>
      <c r="D993" s="207"/>
      <c r="E993" s="7"/>
      <c r="F993" s="7"/>
      <c r="G993" s="7"/>
      <c r="H993" s="7"/>
      <c r="I993" s="7"/>
      <c r="J993" s="7"/>
      <c r="K993" s="7"/>
      <c r="L993" s="7"/>
      <c r="M993" s="7"/>
      <c r="N993" s="7"/>
      <c r="O993" s="7"/>
      <c r="P993" s="7"/>
      <c r="Q993" s="7"/>
      <c r="R993" s="7"/>
      <c r="S993" s="7"/>
      <c r="T993" s="7"/>
      <c r="U993" s="7"/>
      <c r="V993" s="7"/>
      <c r="W993" s="7"/>
    </row>
    <row r="994" ht="14.25" customHeight="1">
      <c r="A994" s="7"/>
      <c r="B994" s="7"/>
      <c r="C994" s="7"/>
      <c r="D994" s="207"/>
      <c r="E994" s="7"/>
      <c r="F994" s="7"/>
      <c r="G994" s="7"/>
      <c r="H994" s="7"/>
      <c r="I994" s="7"/>
      <c r="J994" s="7"/>
      <c r="K994" s="7"/>
      <c r="L994" s="7"/>
      <c r="M994" s="7"/>
      <c r="N994" s="7"/>
      <c r="O994" s="7"/>
      <c r="P994" s="7"/>
      <c r="Q994" s="7"/>
      <c r="R994" s="7"/>
      <c r="S994" s="7"/>
      <c r="T994" s="7"/>
      <c r="U994" s="7"/>
      <c r="V994" s="7"/>
      <c r="W994" s="7"/>
    </row>
    <row r="995" ht="14.25" customHeight="1">
      <c r="A995" s="7"/>
      <c r="B995" s="7"/>
      <c r="C995" s="7"/>
      <c r="D995" s="207"/>
      <c r="E995" s="7"/>
      <c r="F995" s="7"/>
      <c r="G995" s="7"/>
      <c r="H995" s="7"/>
      <c r="I995" s="7"/>
      <c r="J995" s="7"/>
      <c r="K995" s="7"/>
      <c r="L995" s="7"/>
      <c r="M995" s="7"/>
      <c r="N995" s="7"/>
      <c r="O995" s="7"/>
      <c r="P995" s="7"/>
      <c r="Q995" s="7"/>
      <c r="R995" s="7"/>
      <c r="S995" s="7"/>
      <c r="T995" s="7"/>
      <c r="U995" s="7"/>
      <c r="V995" s="7"/>
      <c r="W995" s="7"/>
    </row>
    <row r="996" ht="14.25" customHeight="1">
      <c r="A996" s="7"/>
      <c r="B996" s="7"/>
      <c r="C996" s="7"/>
      <c r="D996" s="207"/>
      <c r="E996" s="7"/>
      <c r="F996" s="7"/>
      <c r="G996" s="7"/>
      <c r="H996" s="7"/>
      <c r="I996" s="7"/>
      <c r="J996" s="7"/>
      <c r="K996" s="7"/>
      <c r="L996" s="7"/>
      <c r="M996" s="7"/>
      <c r="N996" s="7"/>
      <c r="O996" s="7"/>
      <c r="P996" s="7"/>
      <c r="Q996" s="7"/>
      <c r="R996" s="7"/>
      <c r="S996" s="7"/>
      <c r="T996" s="7"/>
      <c r="U996" s="7"/>
      <c r="V996" s="7"/>
      <c r="W996" s="7"/>
    </row>
    <row r="997" ht="14.25" customHeight="1">
      <c r="A997" s="7"/>
      <c r="B997" s="7"/>
      <c r="C997" s="7"/>
      <c r="D997" s="207"/>
      <c r="E997" s="7"/>
      <c r="F997" s="7"/>
      <c r="G997" s="7"/>
      <c r="H997" s="7"/>
      <c r="I997" s="7"/>
      <c r="J997" s="7"/>
      <c r="K997" s="7"/>
      <c r="L997" s="7"/>
      <c r="M997" s="7"/>
      <c r="N997" s="7"/>
      <c r="O997" s="7"/>
      <c r="P997" s="7"/>
      <c r="Q997" s="7"/>
      <c r="R997" s="7"/>
      <c r="S997" s="7"/>
      <c r="T997" s="7"/>
      <c r="U997" s="7"/>
      <c r="V997" s="7"/>
      <c r="W997" s="7"/>
    </row>
    <row r="998" ht="14.25" customHeight="1">
      <c r="A998" s="7"/>
      <c r="B998" s="7"/>
      <c r="C998" s="7"/>
      <c r="D998" s="207"/>
      <c r="E998" s="7"/>
      <c r="F998" s="7"/>
      <c r="G998" s="7"/>
      <c r="H998" s="7"/>
      <c r="I998" s="7"/>
      <c r="J998" s="7"/>
      <c r="K998" s="7"/>
      <c r="L998" s="7"/>
      <c r="M998" s="7"/>
      <c r="N998" s="7"/>
      <c r="O998" s="7"/>
      <c r="P998" s="7"/>
      <c r="Q998" s="7"/>
      <c r="R998" s="7"/>
      <c r="S998" s="7"/>
      <c r="T998" s="7"/>
      <c r="U998" s="7"/>
      <c r="V998" s="7"/>
      <c r="W998" s="7"/>
    </row>
    <row r="999" ht="14.25" customHeight="1">
      <c r="A999" s="7"/>
      <c r="B999" s="7"/>
      <c r="C999" s="7"/>
      <c r="D999" s="207"/>
      <c r="E999" s="7"/>
      <c r="F999" s="7"/>
      <c r="G999" s="7"/>
      <c r="H999" s="7"/>
      <c r="I999" s="7"/>
      <c r="J999" s="7"/>
      <c r="K999" s="7"/>
      <c r="L999" s="7"/>
      <c r="M999" s="7"/>
      <c r="N999" s="7"/>
      <c r="O999" s="7"/>
      <c r="P999" s="7"/>
      <c r="Q999" s="7"/>
      <c r="R999" s="7"/>
      <c r="S999" s="7"/>
      <c r="T999" s="7"/>
      <c r="U999" s="7"/>
      <c r="V999" s="7"/>
      <c r="W999" s="7"/>
    </row>
    <row r="1000" ht="14.25" customHeight="1">
      <c r="A1000" s="7"/>
      <c r="B1000" s="7"/>
      <c r="C1000" s="7"/>
      <c r="D1000" s="207"/>
      <c r="E1000" s="7"/>
      <c r="F1000" s="7"/>
      <c r="G1000" s="7"/>
      <c r="H1000" s="7"/>
      <c r="I1000" s="7"/>
      <c r="J1000" s="7"/>
      <c r="K1000" s="7"/>
      <c r="L1000" s="7"/>
      <c r="M1000" s="7"/>
      <c r="N1000" s="7"/>
      <c r="O1000" s="7"/>
      <c r="P1000" s="7"/>
      <c r="Q1000" s="7"/>
      <c r="R1000" s="7"/>
      <c r="S1000" s="7"/>
      <c r="T1000" s="7"/>
      <c r="U1000" s="7"/>
      <c r="V1000" s="7"/>
      <c r="W1000" s="7"/>
    </row>
    <row r="1001" ht="14.25" customHeight="1">
      <c r="A1001" s="7"/>
      <c r="B1001" s="7"/>
      <c r="C1001" s="7"/>
      <c r="D1001" s="207"/>
      <c r="E1001" s="7"/>
      <c r="F1001" s="7"/>
      <c r="G1001" s="7"/>
      <c r="H1001" s="7"/>
      <c r="I1001" s="7"/>
      <c r="J1001" s="7"/>
      <c r="K1001" s="7"/>
      <c r="L1001" s="7"/>
      <c r="M1001" s="7"/>
      <c r="N1001" s="7"/>
      <c r="O1001" s="7"/>
      <c r="P1001" s="7"/>
      <c r="Q1001" s="7"/>
      <c r="R1001" s="7"/>
      <c r="S1001" s="7"/>
      <c r="T1001" s="7"/>
      <c r="U1001" s="7"/>
      <c r="V1001" s="7"/>
      <c r="W1001" s="7"/>
    </row>
  </sheetData>
  <autoFilter ref="$D$4:$D$114">
    <filterColumn colId="0">
      <filters>
        <filter val="Required"/>
      </filters>
    </filterColumn>
  </autoFilter>
  <mergeCells count="11">
    <mergeCell ref="G10:J10"/>
    <mergeCell ref="G14:H14"/>
    <mergeCell ref="G116:V116"/>
    <mergeCell ref="G117:V117"/>
    <mergeCell ref="G4:V4"/>
    <mergeCell ref="G6:V6"/>
    <mergeCell ref="L8:N8"/>
    <mergeCell ref="L9:N9"/>
    <mergeCell ref="L10:N10"/>
    <mergeCell ref="L12:S13"/>
    <mergeCell ref="U12:V12"/>
  </mergeCells>
  <conditionalFormatting sqref="L15:S114">
    <cfRule type="containsText" dxfId="16" priority="1" operator="containsText" text="DR">
      <formula>NOT(ISERROR(SEARCH(("DR"),(L15))))</formula>
    </cfRule>
  </conditionalFormatting>
  <conditionalFormatting sqref="E15:E114">
    <cfRule type="expression" dxfId="7" priority="2">
      <formula>D15="Required"</formula>
    </cfRule>
  </conditionalFormatting>
  <conditionalFormatting sqref="E15:E114">
    <cfRule type="expression" dxfId="8" priority="3">
      <formula>D15&lt;&gt;"Required"</formula>
    </cfRule>
  </conditionalFormatting>
  <hyperlinks>
    <hyperlink display="O" location="Index!A1" ref="F1"/>
  </hyperlink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7.88"/>
    <col customWidth="1" min="3" max="3" width="1.38"/>
    <col customWidth="1" min="4" max="4" width="11.75"/>
    <col customWidth="1" min="5" max="5" width="1.38"/>
    <col customWidth="1" min="6" max="6" width="2.63"/>
    <col customWidth="1" min="7" max="7" width="6.75"/>
    <col customWidth="1" min="8" max="8" width="5.25"/>
    <col customWidth="1" min="9" max="9" width="12.63"/>
    <col customWidth="1" min="10" max="10" width="13.88"/>
    <col customWidth="1" min="11" max="11" width="12.63"/>
    <col customWidth="1" min="12" max="12" width="25.13"/>
    <col customWidth="1" min="13" max="13" width="1.38"/>
    <col customWidth="1" min="14" max="21" width="9.5"/>
    <col customWidth="1" min="22" max="22" width="1.38"/>
    <col customWidth="1" min="23" max="30" width="9.5"/>
    <col customWidth="1" min="31" max="31" width="1.38"/>
    <col customWidth="1" min="32" max="33" width="12.63"/>
    <col customWidth="1" min="34" max="34" width="1.38"/>
  </cols>
  <sheetData>
    <row r="1" ht="15.0" customHeight="1">
      <c r="A1" s="7"/>
      <c r="B1" s="201"/>
      <c r="C1" s="49"/>
      <c r="D1" s="207"/>
      <c r="E1" s="7"/>
      <c r="F1" s="2" t="s">
        <v>0</v>
      </c>
      <c r="G1" s="7"/>
      <c r="H1" s="7"/>
      <c r="I1" s="7"/>
      <c r="J1" s="7"/>
      <c r="K1" s="7"/>
      <c r="L1" s="7"/>
      <c r="M1" s="7"/>
      <c r="N1" s="7"/>
      <c r="O1" s="7"/>
      <c r="P1" s="7"/>
      <c r="Q1" s="7"/>
      <c r="R1" s="7"/>
      <c r="S1" s="7"/>
      <c r="T1" s="7"/>
      <c r="U1" s="49"/>
      <c r="V1" s="7"/>
      <c r="W1" s="7"/>
      <c r="X1" s="7"/>
      <c r="Y1" s="7"/>
      <c r="Z1" s="7"/>
      <c r="AA1" s="7"/>
      <c r="AB1" s="7"/>
      <c r="AC1" s="7"/>
      <c r="AD1" s="49"/>
      <c r="AE1" s="49"/>
      <c r="AF1" s="49"/>
      <c r="AG1" s="49"/>
      <c r="AH1" s="7"/>
    </row>
    <row r="2" ht="14.25" customHeight="1">
      <c r="A2" s="7"/>
      <c r="B2" s="201"/>
      <c r="C2" s="49"/>
      <c r="D2" s="207"/>
      <c r="E2" s="7"/>
      <c r="F2" s="7"/>
      <c r="G2" s="551" t="str">
        <f>'(T) General Tables'!A539</f>
        <v>Part 9 Bracing Calculator (No Scripts)</v>
      </c>
      <c r="H2" s="552"/>
      <c r="I2" s="552"/>
      <c r="J2" s="552"/>
      <c r="K2" s="552"/>
      <c r="L2" s="552"/>
      <c r="M2" s="552"/>
      <c r="N2" s="552"/>
      <c r="O2" s="552"/>
      <c r="P2" s="552"/>
      <c r="Q2" s="552"/>
      <c r="R2" s="552"/>
      <c r="S2" s="552"/>
      <c r="T2" s="552"/>
      <c r="U2" s="552"/>
      <c r="V2" s="552"/>
      <c r="W2" s="552"/>
      <c r="X2" s="552"/>
      <c r="Y2" s="552"/>
      <c r="Z2" s="552"/>
      <c r="AA2" s="552"/>
      <c r="AB2" s="552"/>
      <c r="AC2" s="552"/>
      <c r="AD2" s="552"/>
      <c r="AE2" s="318"/>
      <c r="AF2" s="318"/>
      <c r="AG2" s="206" t="str">
        <f>'(T) General Tables'!A2</f>
        <v>beta_1.043</v>
      </c>
      <c r="AH2" s="7"/>
    </row>
    <row r="3" ht="26.25" customHeight="1">
      <c r="A3" s="7"/>
      <c r="B3" s="201"/>
      <c r="C3" s="49"/>
      <c r="D3" s="207"/>
      <c r="E3" s="7"/>
      <c r="F3" s="7"/>
      <c r="G3" s="553" t="s">
        <v>746</v>
      </c>
      <c r="H3" s="554"/>
      <c r="I3" s="554"/>
      <c r="J3" s="554"/>
      <c r="K3" s="554"/>
      <c r="L3" s="554"/>
      <c r="M3" s="554"/>
      <c r="N3" s="554"/>
      <c r="O3" s="554"/>
      <c r="P3" s="554"/>
      <c r="Q3" s="554"/>
      <c r="R3" s="554"/>
      <c r="S3" s="554"/>
      <c r="T3" s="554"/>
      <c r="U3" s="554"/>
      <c r="V3" s="554"/>
      <c r="W3" s="554"/>
      <c r="X3" s="554"/>
      <c r="Y3" s="554"/>
      <c r="Z3" s="554"/>
      <c r="AA3" s="554"/>
      <c r="AB3" s="554"/>
      <c r="AC3" s="554"/>
      <c r="AD3" s="554"/>
      <c r="AE3" s="321"/>
      <c r="AF3" s="321"/>
      <c r="AG3" s="555"/>
      <c r="AH3" s="7"/>
    </row>
    <row r="4" ht="22.5" customHeight="1">
      <c r="A4" s="7"/>
      <c r="B4" s="214" t="s">
        <v>32</v>
      </c>
      <c r="C4" s="49"/>
      <c r="D4" s="268" t="s">
        <v>648</v>
      </c>
      <c r="E4" s="7"/>
      <c r="F4" s="7"/>
      <c r="G4" s="556" t="s">
        <v>747</v>
      </c>
      <c r="H4" s="557"/>
      <c r="I4" s="557"/>
      <c r="J4" s="557"/>
      <c r="K4" s="557"/>
      <c r="L4" s="557"/>
      <c r="M4" s="557"/>
      <c r="N4" s="557"/>
      <c r="O4" s="557"/>
      <c r="P4" s="557"/>
      <c r="Q4" s="557"/>
      <c r="R4" s="557"/>
      <c r="S4" s="557"/>
      <c r="T4" s="557"/>
      <c r="U4" s="557"/>
      <c r="V4" s="557"/>
      <c r="W4" s="557"/>
      <c r="X4" s="557"/>
      <c r="Y4" s="557"/>
      <c r="Z4" s="557"/>
      <c r="AA4" s="557"/>
      <c r="AB4" s="557"/>
      <c r="AC4" s="557"/>
      <c r="AD4" s="557"/>
      <c r="AE4" s="557"/>
      <c r="AF4" s="557"/>
      <c r="AG4" s="558"/>
      <c r="AH4" s="7"/>
    </row>
    <row r="5" ht="18.75" customHeight="1">
      <c r="A5" s="7"/>
      <c r="B5" s="201"/>
      <c r="C5" s="49"/>
      <c r="D5" s="269" t="s">
        <v>325</v>
      </c>
      <c r="E5" s="7"/>
      <c r="F5" s="7"/>
      <c r="G5" s="265"/>
      <c r="H5" s="7"/>
      <c r="I5" s="7"/>
      <c r="J5" s="7"/>
      <c r="K5" s="7"/>
      <c r="L5" s="7"/>
      <c r="M5" s="7"/>
      <c r="N5" s="7"/>
      <c r="O5" s="7"/>
      <c r="P5" s="7"/>
      <c r="Q5" s="7"/>
      <c r="R5" s="7"/>
      <c r="S5" s="7"/>
      <c r="T5" s="7"/>
      <c r="U5" s="7"/>
      <c r="V5" s="7"/>
      <c r="W5" s="7"/>
      <c r="X5" s="7"/>
      <c r="Y5" s="7"/>
      <c r="Z5" s="7"/>
      <c r="AA5" s="7"/>
      <c r="AB5" s="7"/>
      <c r="AC5" s="7"/>
      <c r="AD5" s="7"/>
      <c r="AE5" s="7"/>
      <c r="AF5" s="7"/>
      <c r="AG5" s="207"/>
      <c r="AH5" s="7"/>
    </row>
    <row r="6" ht="18.75" customHeight="1">
      <c r="A6" s="7"/>
      <c r="B6" s="201"/>
      <c r="C6" s="49"/>
      <c r="D6" s="269" t="s">
        <v>325</v>
      </c>
      <c r="E6" s="7"/>
      <c r="F6" s="7"/>
      <c r="G6" s="474" t="s">
        <v>748</v>
      </c>
      <c r="H6" s="27"/>
      <c r="I6" s="27"/>
      <c r="J6" s="27"/>
      <c r="K6" s="27"/>
      <c r="L6" s="27"/>
      <c r="M6" s="27"/>
      <c r="N6" s="27"/>
      <c r="O6" s="27"/>
      <c r="P6" s="27"/>
      <c r="Q6" s="27"/>
      <c r="R6" s="27"/>
      <c r="S6" s="27"/>
      <c r="T6" s="27"/>
      <c r="U6" s="27"/>
      <c r="V6" s="27"/>
      <c r="W6" s="27"/>
      <c r="X6" s="27"/>
      <c r="Y6" s="27"/>
      <c r="Z6" s="27"/>
      <c r="AA6" s="27"/>
      <c r="AB6" s="27"/>
      <c r="AC6" s="27"/>
      <c r="AD6" s="27"/>
      <c r="AE6" s="27"/>
      <c r="AF6" s="27"/>
      <c r="AG6" s="28"/>
      <c r="AH6" s="7"/>
    </row>
    <row r="7" ht="18.75" customHeight="1">
      <c r="A7" s="7"/>
      <c r="B7" s="7"/>
      <c r="C7" s="49"/>
      <c r="D7" s="269" t="s">
        <v>325</v>
      </c>
      <c r="E7" s="7"/>
      <c r="F7" s="7"/>
      <c r="G7" s="7"/>
      <c r="H7" s="7"/>
      <c r="I7" s="7"/>
      <c r="J7" s="7"/>
      <c r="K7" s="7"/>
      <c r="L7" s="7"/>
      <c r="M7" s="7"/>
      <c r="N7" s="7"/>
      <c r="O7" s="7"/>
      <c r="P7" s="7"/>
      <c r="Q7" s="7"/>
      <c r="R7" s="7"/>
      <c r="S7" s="7"/>
      <c r="T7" s="7"/>
      <c r="U7" s="7"/>
      <c r="V7" s="7"/>
      <c r="W7" s="7"/>
      <c r="X7" s="7"/>
      <c r="Y7" s="7"/>
      <c r="Z7" s="7"/>
      <c r="AA7" s="7"/>
      <c r="AB7" s="7"/>
      <c r="AC7" s="7"/>
      <c r="AD7" s="7"/>
      <c r="AE7" s="7"/>
      <c r="AF7" s="7"/>
      <c r="AG7" s="207"/>
      <c r="AH7" s="7"/>
    </row>
    <row r="8" ht="18.75" customHeight="1">
      <c r="A8" s="7"/>
      <c r="B8" s="162"/>
      <c r="C8" s="49"/>
      <c r="D8" s="269" t="s">
        <v>325</v>
      </c>
      <c r="E8" s="7"/>
      <c r="F8" s="7"/>
      <c r="G8" s="270" t="s">
        <v>679</v>
      </c>
      <c r="H8" s="27"/>
      <c r="I8" s="27"/>
      <c r="J8" s="27"/>
      <c r="K8" s="27"/>
      <c r="L8" s="27"/>
      <c r="M8" s="27"/>
      <c r="N8" s="27"/>
      <c r="O8" s="27"/>
      <c r="P8" s="27"/>
      <c r="Q8" s="27"/>
      <c r="R8" s="27"/>
      <c r="S8" s="27"/>
      <c r="T8" s="27"/>
      <c r="U8" s="27"/>
      <c r="V8" s="27"/>
      <c r="W8" s="27"/>
      <c r="X8" s="27"/>
      <c r="Y8" s="27"/>
      <c r="Z8" s="27"/>
      <c r="AA8" s="27"/>
      <c r="AB8" s="27"/>
      <c r="AC8" s="27"/>
      <c r="AD8" s="27"/>
      <c r="AE8" s="27"/>
      <c r="AF8" s="27"/>
      <c r="AG8" s="28"/>
      <c r="AH8" s="7"/>
    </row>
    <row r="9" ht="18.75" customHeight="1">
      <c r="A9" s="7"/>
      <c r="B9" s="162"/>
      <c r="C9" s="49"/>
      <c r="D9" s="269" t="s">
        <v>325</v>
      </c>
      <c r="E9" s="7"/>
      <c r="F9" s="7"/>
      <c r="G9" s="7"/>
      <c r="H9" s="7"/>
      <c r="I9" s="7"/>
      <c r="J9" s="7"/>
      <c r="K9" s="7"/>
      <c r="L9" s="7"/>
      <c r="M9" s="7"/>
      <c r="N9" s="559" t="s">
        <v>741</v>
      </c>
      <c r="O9" s="255"/>
      <c r="P9" s="255"/>
      <c r="Q9" s="255"/>
      <c r="R9" s="255"/>
      <c r="S9" s="255"/>
      <c r="T9" s="560"/>
      <c r="U9" s="561" t="s">
        <v>749</v>
      </c>
      <c r="V9" s="7"/>
      <c r="W9" s="562" t="s">
        <v>742</v>
      </c>
      <c r="X9" s="255"/>
      <c r="Y9" s="255"/>
      <c r="Z9" s="255"/>
      <c r="AA9" s="255"/>
      <c r="AB9" s="255"/>
      <c r="AC9" s="256"/>
      <c r="AD9" s="563" t="s">
        <v>749</v>
      </c>
      <c r="AE9" s="7"/>
      <c r="AF9" s="564" t="s">
        <v>750</v>
      </c>
      <c r="AG9" s="256"/>
      <c r="AH9" s="7"/>
    </row>
    <row r="10" ht="56.25" customHeight="1">
      <c r="A10" s="207"/>
      <c r="B10" s="162"/>
      <c r="C10" s="49"/>
      <c r="D10" s="269" t="s">
        <v>325</v>
      </c>
      <c r="E10" s="7"/>
      <c r="F10" s="207"/>
      <c r="G10" s="447" t="str">
        <f>'(I-3) Design &amp; Feedback'!G10</f>
        <v>Band ID</v>
      </c>
      <c r="H10" s="28"/>
      <c r="I10" s="376" t="str">
        <f>'(I-3) Design &amp; Feedback'!I10</f>
        <v>Building Dimension || Band (m)</v>
      </c>
      <c r="J10" s="376" t="str">
        <f>'(I-3) Design &amp; Feedback'!J10</f>
        <v>Reference Framing Type</v>
      </c>
      <c r="K10" s="447" t="str">
        <f>'(I-3) Design &amp; Feedback'!K10</f>
        <v>Sheathing Continuity</v>
      </c>
      <c r="L10" s="376" t="str">
        <f>'(R-5) Comparison'!L11</f>
        <v>Interior/Reverse Drywall</v>
      </c>
      <c r="M10" s="207"/>
      <c r="N10" s="416" t="s">
        <v>743</v>
      </c>
      <c r="O10" s="416" t="s">
        <v>751</v>
      </c>
      <c r="P10" s="416" t="s">
        <v>752</v>
      </c>
      <c r="Q10" s="416" t="s">
        <v>753</v>
      </c>
      <c r="R10" s="416" t="s">
        <v>754</v>
      </c>
      <c r="S10" s="416" t="s">
        <v>755</v>
      </c>
      <c r="T10" s="416" t="s">
        <v>756</v>
      </c>
      <c r="U10" s="565" t="s">
        <v>757</v>
      </c>
      <c r="V10" s="207"/>
      <c r="W10" s="416" t="s">
        <v>744</v>
      </c>
      <c r="X10" s="416" t="s">
        <v>758</v>
      </c>
      <c r="Y10" s="416" t="s">
        <v>759</v>
      </c>
      <c r="Z10" s="416" t="s">
        <v>760</v>
      </c>
      <c r="AA10" s="416" t="s">
        <v>761</v>
      </c>
      <c r="AB10" s="416" t="s">
        <v>762</v>
      </c>
      <c r="AC10" s="416" t="s">
        <v>763</v>
      </c>
      <c r="AD10" s="566" t="s">
        <v>764</v>
      </c>
      <c r="AE10" s="207"/>
      <c r="AF10" s="567" t="s">
        <v>765</v>
      </c>
      <c r="AG10" s="416" t="s">
        <v>713</v>
      </c>
      <c r="AH10" s="7"/>
    </row>
    <row r="11" ht="18.75" customHeight="1">
      <c r="A11" s="7"/>
      <c r="B11" s="162"/>
      <c r="C11" s="49"/>
      <c r="D11" s="268" t="str">
        <f>'(I-3) Design &amp; Feedback'!D11</f>
        <v>Required</v>
      </c>
      <c r="E11" s="162"/>
      <c r="F11" s="7"/>
      <c r="G11" s="424" t="str">
        <f>'(I-3) Design &amp; Feedback'!G11</f>
        <v>R</v>
      </c>
      <c r="H11" s="434">
        <f>IF('(I-3) Design &amp; Feedback'!H11&gt;0, '(I-3) Design &amp; Feedback'!H11, "-")</f>
        <v>1</v>
      </c>
      <c r="I11" s="433">
        <f>'(I-3) Design &amp; Feedback'!I11</f>
        <v>18.6182</v>
      </c>
      <c r="J11" s="434" t="str">
        <f>IF('(I-3) Design &amp; Feedback'!J11&gt;0, '(I-3) Design &amp; Feedback'!J11, "-")</f>
        <v>WSP-A</v>
      </c>
      <c r="K11" s="434" t="str">
        <f>IF('(I-3) Design &amp; Feedback'!K11&gt;0, '(I-3) Design &amp; Feedback'!K11, "-")</f>
        <v>Continuous</v>
      </c>
      <c r="L11" s="434" t="str">
        <f>IF('(I-3) Design &amp; Feedback'!O11&gt;0, '(I-3) Design &amp; Feedback'!O11, "-")</f>
        <v>Installed</v>
      </c>
      <c r="M11" s="7"/>
      <c r="N11" s="429">
        <f>'(R-1) Unadjusted Lengths Calcs'!U15</f>
        <v>1.52</v>
      </c>
      <c r="O11" s="435">
        <f>'(M-1) Adjustment Factors'!$H$17</f>
        <v>1</v>
      </c>
      <c r="P11" s="429">
        <f>'(M-1) Adjustment Factors'!$H$18</f>
        <v>1.048024</v>
      </c>
      <c r="Q11" s="429">
        <f>'(M-1) Adjustment Factors'!$H$19</f>
        <v>0.51</v>
      </c>
      <c r="R11" s="429">
        <f>'(M-1) Adjustment Factors'!$H$20</f>
        <v>1.38</v>
      </c>
      <c r="S11" s="429">
        <f t="array" ref="S11">IF('(I-3) Design &amp; Feedback'!J11="CFW-FH",1,IF('(I-3) Design &amp; Feedback'!N11='(T) General Tables'!$A$18,INDEX('(BCBC) Adjustment Factors'!$H$49:$I$52, MATCH('(I-3) Design &amp; Feedback'!O11,'(BCBC) Adjustment Factors'!$H$49:$H$52,0),2),1))
</f>
        <v>1</v>
      </c>
      <c r="T11" s="568">
        <f>IF('(I-3) Design &amp; Feedback'!J11="CFW-FH",1,IF('(I-3) Design &amp; Feedback'!K11='(T) General Tables'!$A$82,'(BCBC) Adjustment Factors'!$I$53,'(BCBC) Adjustment Factors'!$I$54))
</f>
        <v>1</v>
      </c>
      <c r="U11" s="569">
        <f t="shared" ref="U11:U70" si="1">N11*O11*P11*Q11*R11*S11*T11</f>
        <v>1.121150923</v>
      </c>
      <c r="V11" s="207"/>
      <c r="W11" s="429">
        <f>'(R-1) Unadjusted Lengths Calcs'!V15</f>
        <v>1.043916874</v>
      </c>
      <c r="X11" s="429">
        <f>'(M-1) Adjustment Factors'!$H$32</f>
        <v>1</v>
      </c>
      <c r="Y11" s="429">
        <f>'(M-1) Adjustment Factors'!$H$33</f>
        <v>1</v>
      </c>
      <c r="Z11" s="429">
        <f>'(M-1) Adjustment Factors'!$H$34</f>
        <v>0.6</v>
      </c>
      <c r="AA11" s="429">
        <f>'(M-1) Adjustment Factors'!$H$35</f>
        <v>1.5</v>
      </c>
      <c r="AB11" s="429">
        <f t="array" ref="AB11">IF('(I-3) Design &amp; Feedback'!J11="CFW-FH",1,IF('(I-3) Design &amp; Feedback'!N11='(T) General Tables'!$A$18,INDEX('(BCBC) Adjustment Factors'!$H$116:$I$119, MATCH('(I-3) Design &amp; Feedback'!O11,'(BCBC) Adjustment Factors'!$H$116:$H$119,0),2),1))</f>
        <v>1</v>
      </c>
      <c r="AC11" s="429">
        <f>IF('(I-3) Design &amp; Feedback'!J11="CFW-FH",1,IF('(I-3) Design &amp; Feedback'!K11='(T) General Tables'!$A$82,'(BCBC) Adjustment Factors'!$I$120,'(BCBC) Adjustment Factors'!$I$121))</f>
        <v>1</v>
      </c>
      <c r="AD11" s="569">
        <f t="shared" ref="AD11:AD70" si="2">W11*X11*Y11*Z11*AA11*AB11*AC11</f>
        <v>0.9395251864</v>
      </c>
      <c r="AE11" s="207"/>
      <c r="AF11" s="429">
        <f t="shared" ref="AF11:AF70" si="3">MAX(U11,AD11)</f>
        <v>1.121150923</v>
      </c>
      <c r="AG11" s="429" t="str">
        <f t="shared" ref="AG11:AG70" si="4">IF(AND(AF11=U11,U11&gt;0),"WIND","SEISMIC")</f>
        <v>WIND</v>
      </c>
      <c r="AH11" s="7"/>
    </row>
    <row r="12" ht="18.75" customHeight="1">
      <c r="A12" s="7"/>
      <c r="B12" s="162"/>
      <c r="C12" s="49"/>
      <c r="D12" s="268" t="str">
        <f>'(I-3) Design &amp; Feedback'!D12</f>
        <v>Required</v>
      </c>
      <c r="E12" s="162"/>
      <c r="F12" s="7"/>
      <c r="G12" s="424" t="str">
        <f>'(I-3) Design &amp; Feedback'!G12</f>
        <v>R</v>
      </c>
      <c r="H12" s="434">
        <f>IF('(I-3) Design &amp; Feedback'!H12&gt;0, '(I-3) Design &amp; Feedback'!H12, "-")</f>
        <v>2</v>
      </c>
      <c r="I12" s="433">
        <f>'(I-3) Design &amp; Feedback'!I12</f>
        <v>18.6182</v>
      </c>
      <c r="J12" s="434" t="str">
        <f>IF('(I-3) Design &amp; Feedback'!J12&gt;0, '(I-3) Design &amp; Feedback'!J12, "-")</f>
        <v>WSP-A</v>
      </c>
      <c r="K12" s="434" t="str">
        <f>IF('(I-3) Design &amp; Feedback'!K12&gt;0, '(I-3) Design &amp; Feedback'!K12, "-")</f>
        <v>Continuous</v>
      </c>
      <c r="L12" s="434" t="str">
        <f>IF('(I-3) Design &amp; Feedback'!O12&gt;0, '(I-3) Design &amp; Feedback'!O12, "-")</f>
        <v>Installed</v>
      </c>
      <c r="M12" s="7"/>
      <c r="N12" s="429">
        <f>'(R-1) Unadjusted Lengths Calcs'!U16</f>
        <v>1.52</v>
      </c>
      <c r="O12" s="435">
        <f>'(M-1) Adjustment Factors'!$H$17</f>
        <v>1</v>
      </c>
      <c r="P12" s="429">
        <f>'(M-1) Adjustment Factors'!$H$18</f>
        <v>1.048024</v>
      </c>
      <c r="Q12" s="429">
        <f>'(M-1) Adjustment Factors'!$H$19</f>
        <v>0.51</v>
      </c>
      <c r="R12" s="429">
        <f>'(M-1) Adjustment Factors'!$H$20</f>
        <v>1.38</v>
      </c>
      <c r="S12" s="429">
        <f t="array" ref="S12">IF('(I-3) Design &amp; Feedback'!J12="CFW-FH",1,IF('(I-3) Design &amp; Feedback'!N12='(T) General Tables'!$A$18,INDEX('(BCBC) Adjustment Factors'!$H$49:$I$52, MATCH('(I-3) Design &amp; Feedback'!O12,'(BCBC) Adjustment Factors'!$H$49:$H$52,0),2),1))
</f>
        <v>1</v>
      </c>
      <c r="T12" s="568">
        <f>IF('(I-3) Design &amp; Feedback'!J12="CFW-FH",1,IF('(I-3) Design &amp; Feedback'!K12='(T) General Tables'!$A$82,'(BCBC) Adjustment Factors'!$I$53,'(BCBC) Adjustment Factors'!$I$54))
</f>
        <v>1</v>
      </c>
      <c r="U12" s="569">
        <f t="shared" si="1"/>
        <v>1.121150923</v>
      </c>
      <c r="V12" s="207"/>
      <c r="W12" s="429">
        <f>'(R-1) Unadjusted Lengths Calcs'!V16</f>
        <v>1.043916874</v>
      </c>
      <c r="X12" s="429">
        <f>'(M-1) Adjustment Factors'!$H$32</f>
        <v>1</v>
      </c>
      <c r="Y12" s="429">
        <f>'(M-1) Adjustment Factors'!$H$33</f>
        <v>1</v>
      </c>
      <c r="Z12" s="429">
        <f>'(M-1) Adjustment Factors'!$H$34</f>
        <v>0.6</v>
      </c>
      <c r="AA12" s="429">
        <f>'(M-1) Adjustment Factors'!$H$35</f>
        <v>1.5</v>
      </c>
      <c r="AB12" s="429">
        <f t="array" ref="AB12">IF('(I-3) Design &amp; Feedback'!J12="CFW-FH",1,IF('(I-3) Design &amp; Feedback'!N12='(T) General Tables'!$A$18,INDEX('(BCBC) Adjustment Factors'!$H$116:$I$119, MATCH('(I-3) Design &amp; Feedback'!O12,'(BCBC) Adjustment Factors'!$H$116:$H$119,0),2),1))</f>
        <v>1</v>
      </c>
      <c r="AC12" s="429">
        <f>IF('(I-3) Design &amp; Feedback'!J12="CFW-FH",1,IF('(I-3) Design &amp; Feedback'!K12='(T) General Tables'!$A$82,'(BCBC) Adjustment Factors'!$I$120,'(BCBC) Adjustment Factors'!$I$121))</f>
        <v>1</v>
      </c>
      <c r="AD12" s="569">
        <f t="shared" si="2"/>
        <v>0.9395251864</v>
      </c>
      <c r="AE12" s="207"/>
      <c r="AF12" s="429">
        <f t="shared" si="3"/>
        <v>1.121150923</v>
      </c>
      <c r="AG12" s="429" t="str">
        <f t="shared" si="4"/>
        <v>WIND</v>
      </c>
      <c r="AH12" s="7"/>
    </row>
    <row r="13" ht="18.75" customHeight="1">
      <c r="A13" s="7"/>
      <c r="B13" s="162"/>
      <c r="C13" s="49"/>
      <c r="D13" s="268" t="str">
        <f>'(I-3) Design &amp; Feedback'!D13</f>
        <v>Required</v>
      </c>
      <c r="E13" s="162"/>
      <c r="F13" s="7"/>
      <c r="G13" s="424" t="str">
        <f>'(I-3) Design &amp; Feedback'!G13</f>
        <v>R</v>
      </c>
      <c r="H13" s="434">
        <f>IF('(I-3) Design &amp; Feedback'!H13&gt;0, '(I-3) Design &amp; Feedback'!H13, "-")</f>
        <v>3</v>
      </c>
      <c r="I13" s="433">
        <f>'(I-3) Design &amp; Feedback'!I13</f>
        <v>18.6182</v>
      </c>
      <c r="J13" s="434" t="str">
        <f>IF('(I-3) Design &amp; Feedback'!J13&gt;0, '(I-3) Design &amp; Feedback'!J13, "-")</f>
        <v>WSP-A</v>
      </c>
      <c r="K13" s="434" t="str">
        <f>IF('(I-3) Design &amp; Feedback'!K13&gt;0, '(I-3) Design &amp; Feedback'!K13, "-")</f>
        <v>Continuous</v>
      </c>
      <c r="L13" s="434" t="str">
        <f>IF('(I-3) Design &amp; Feedback'!O13&gt;0, '(I-3) Design &amp; Feedback'!O13, "-")</f>
        <v>Installed</v>
      </c>
      <c r="M13" s="7"/>
      <c r="N13" s="429">
        <f>'(R-1) Unadjusted Lengths Calcs'!U17</f>
        <v>1.52</v>
      </c>
      <c r="O13" s="435">
        <f>'(M-1) Adjustment Factors'!$H$17</f>
        <v>1</v>
      </c>
      <c r="P13" s="429">
        <f>'(M-1) Adjustment Factors'!$H$18</f>
        <v>1.048024</v>
      </c>
      <c r="Q13" s="429">
        <f>'(M-1) Adjustment Factors'!$H$19</f>
        <v>0.51</v>
      </c>
      <c r="R13" s="429">
        <f>'(M-1) Adjustment Factors'!$H$20</f>
        <v>1.38</v>
      </c>
      <c r="S13" s="429">
        <f t="array" ref="S13">IF('(I-3) Design &amp; Feedback'!J13="CFW-FH",1,IF('(I-3) Design &amp; Feedback'!N13='(T) General Tables'!$A$18,INDEX('(BCBC) Adjustment Factors'!$H$49:$I$52, MATCH('(I-3) Design &amp; Feedback'!O13,'(BCBC) Adjustment Factors'!$H$49:$H$52,0),2),1))
</f>
        <v>1</v>
      </c>
      <c r="T13" s="568">
        <f>IF('(I-3) Design &amp; Feedback'!J13="CFW-FH",1,IF('(I-3) Design &amp; Feedback'!K13='(T) General Tables'!$A$82,'(BCBC) Adjustment Factors'!$I$53,'(BCBC) Adjustment Factors'!$I$54))
</f>
        <v>1</v>
      </c>
      <c r="U13" s="569">
        <f t="shared" si="1"/>
        <v>1.121150923</v>
      </c>
      <c r="V13" s="207"/>
      <c r="W13" s="429">
        <f>'(R-1) Unadjusted Lengths Calcs'!V17</f>
        <v>1.043916874</v>
      </c>
      <c r="X13" s="429">
        <f>'(M-1) Adjustment Factors'!$H$32</f>
        <v>1</v>
      </c>
      <c r="Y13" s="429">
        <f>'(M-1) Adjustment Factors'!$H$33</f>
        <v>1</v>
      </c>
      <c r="Z13" s="429">
        <f>'(M-1) Adjustment Factors'!$H$34</f>
        <v>0.6</v>
      </c>
      <c r="AA13" s="429">
        <f>'(M-1) Adjustment Factors'!$H$35</f>
        <v>1.5</v>
      </c>
      <c r="AB13" s="429">
        <f t="array" ref="AB13">IF('(I-3) Design &amp; Feedback'!J13="CFW-FH",1,IF('(I-3) Design &amp; Feedback'!N13='(T) General Tables'!$A$18,INDEX('(BCBC) Adjustment Factors'!$H$116:$I$119, MATCH('(I-3) Design &amp; Feedback'!O13,'(BCBC) Adjustment Factors'!$H$116:$H$119,0),2),1))</f>
        <v>1</v>
      </c>
      <c r="AC13" s="429">
        <f>IF('(I-3) Design &amp; Feedback'!J13="CFW-FH",1,IF('(I-3) Design &amp; Feedback'!K13='(T) General Tables'!$A$82,'(BCBC) Adjustment Factors'!$I$120,'(BCBC) Adjustment Factors'!$I$121))</f>
        <v>1</v>
      </c>
      <c r="AD13" s="569">
        <f t="shared" si="2"/>
        <v>0.9395251864</v>
      </c>
      <c r="AE13" s="207"/>
      <c r="AF13" s="429">
        <f t="shared" si="3"/>
        <v>1.121150923</v>
      </c>
      <c r="AG13" s="429" t="str">
        <f t="shared" si="4"/>
        <v>WIND</v>
      </c>
      <c r="AH13" s="7"/>
    </row>
    <row r="14" ht="18.75" customHeight="1">
      <c r="A14" s="7"/>
      <c r="B14" s="162"/>
      <c r="C14" s="49"/>
      <c r="D14" s="268" t="str">
        <f>'(I-3) Design &amp; Feedback'!D14</f>
        <v>Required</v>
      </c>
      <c r="E14" s="162"/>
      <c r="F14" s="7"/>
      <c r="G14" s="424" t="str">
        <f>'(I-3) Design &amp; Feedback'!G14</f>
        <v>R</v>
      </c>
      <c r="H14" s="434">
        <f>IF('(I-3) Design &amp; Feedback'!H14&gt;0, '(I-3) Design &amp; Feedback'!H14, "-")</f>
        <v>4</v>
      </c>
      <c r="I14" s="433">
        <f>'(I-3) Design &amp; Feedback'!I14</f>
        <v>18.6182</v>
      </c>
      <c r="J14" s="434" t="str">
        <f>IF('(I-3) Design &amp; Feedback'!J14&gt;0, '(I-3) Design &amp; Feedback'!J14, "-")</f>
        <v>WSP-A</v>
      </c>
      <c r="K14" s="434" t="str">
        <f>IF('(I-3) Design &amp; Feedback'!K14&gt;0, '(I-3) Design &amp; Feedback'!K14, "-")</f>
        <v>Continuous</v>
      </c>
      <c r="L14" s="434" t="str">
        <f>IF('(I-3) Design &amp; Feedback'!O14&gt;0, '(I-3) Design &amp; Feedback'!O14, "-")</f>
        <v>Installed</v>
      </c>
      <c r="M14" s="7"/>
      <c r="N14" s="429">
        <f>'(R-1) Unadjusted Lengths Calcs'!U18</f>
        <v>1.52</v>
      </c>
      <c r="O14" s="435">
        <f>'(M-1) Adjustment Factors'!$H$17</f>
        <v>1</v>
      </c>
      <c r="P14" s="429">
        <f>'(M-1) Adjustment Factors'!$H$18</f>
        <v>1.048024</v>
      </c>
      <c r="Q14" s="429">
        <f>'(M-1) Adjustment Factors'!$H$19</f>
        <v>0.51</v>
      </c>
      <c r="R14" s="429">
        <f>'(M-1) Adjustment Factors'!$H$20</f>
        <v>1.38</v>
      </c>
      <c r="S14" s="429">
        <f t="array" ref="S14">IF('(I-3) Design &amp; Feedback'!J14="CFW-FH",1,IF('(I-3) Design &amp; Feedback'!N14='(T) General Tables'!$A$18,INDEX('(BCBC) Adjustment Factors'!$H$49:$I$52, MATCH('(I-3) Design &amp; Feedback'!O14,'(BCBC) Adjustment Factors'!$H$49:$H$52,0),2),1))
</f>
        <v>1</v>
      </c>
      <c r="T14" s="568">
        <f>IF('(I-3) Design &amp; Feedback'!J14="CFW-FH",1,IF('(I-3) Design &amp; Feedback'!K14='(T) General Tables'!$A$82,'(BCBC) Adjustment Factors'!$I$53,'(BCBC) Adjustment Factors'!$I$54))
</f>
        <v>1</v>
      </c>
      <c r="U14" s="569">
        <f t="shared" si="1"/>
        <v>1.121150923</v>
      </c>
      <c r="V14" s="207"/>
      <c r="W14" s="429">
        <f>'(R-1) Unadjusted Lengths Calcs'!V18</f>
        <v>1.043916874</v>
      </c>
      <c r="X14" s="429">
        <f>'(M-1) Adjustment Factors'!$H$32</f>
        <v>1</v>
      </c>
      <c r="Y14" s="429">
        <f>'(M-1) Adjustment Factors'!$H$33</f>
        <v>1</v>
      </c>
      <c r="Z14" s="429">
        <f>'(M-1) Adjustment Factors'!$H$34</f>
        <v>0.6</v>
      </c>
      <c r="AA14" s="429">
        <f>'(M-1) Adjustment Factors'!$H$35</f>
        <v>1.5</v>
      </c>
      <c r="AB14" s="429">
        <f t="array" ref="AB14">IF('(I-3) Design &amp; Feedback'!J14="CFW-FH",1,IF('(I-3) Design &amp; Feedback'!N14='(T) General Tables'!$A$18,INDEX('(BCBC) Adjustment Factors'!$H$116:$I$119, MATCH('(I-3) Design &amp; Feedback'!O14,'(BCBC) Adjustment Factors'!$H$116:$H$119,0),2),1))</f>
        <v>1</v>
      </c>
      <c r="AC14" s="429">
        <f>IF('(I-3) Design &amp; Feedback'!J14="CFW-FH",1,IF('(I-3) Design &amp; Feedback'!K14='(T) General Tables'!$A$82,'(BCBC) Adjustment Factors'!$I$120,'(BCBC) Adjustment Factors'!$I$121))</f>
        <v>1</v>
      </c>
      <c r="AD14" s="569">
        <f t="shared" si="2"/>
        <v>0.9395251864</v>
      </c>
      <c r="AE14" s="207"/>
      <c r="AF14" s="429">
        <f t="shared" si="3"/>
        <v>1.121150923</v>
      </c>
      <c r="AG14" s="429" t="str">
        <f t="shared" si="4"/>
        <v>WIND</v>
      </c>
      <c r="AH14" s="7"/>
    </row>
    <row r="15" ht="18.75" hidden="1" customHeight="1">
      <c r="A15" s="7"/>
      <c r="B15" s="162"/>
      <c r="C15" s="49"/>
      <c r="D15" s="268" t="str">
        <f>'(I-3) Design &amp; Feedback'!D15</f>
        <v>Not Required</v>
      </c>
      <c r="E15" s="162"/>
      <c r="F15" s="7"/>
      <c r="G15" s="424" t="str">
        <f>'(I-3) Design &amp; Feedback'!G15</f>
        <v>R</v>
      </c>
      <c r="H15" s="434" t="str">
        <f>IF('(I-3) Design &amp; Feedback'!H15&gt;0, '(I-3) Design &amp; Feedback'!H15, "-")</f>
        <v>-</v>
      </c>
      <c r="I15" s="433" t="str">
        <f>'(I-3) Design &amp; Feedback'!I15</f>
        <v>-</v>
      </c>
      <c r="J15" s="434" t="str">
        <f>IF('(I-3) Design &amp; Feedback'!J15&gt;0, '(I-3) Design &amp; Feedback'!J15, "-")</f>
        <v>-</v>
      </c>
      <c r="K15" s="434" t="str">
        <f>IF('(I-3) Design &amp; Feedback'!K15&gt;0, '(I-3) Design &amp; Feedback'!K15, "-")</f>
        <v>-</v>
      </c>
      <c r="L15" s="434" t="str">
        <f>IF('(I-3) Design &amp; Feedback'!O15&gt;0, '(I-3) Design &amp; Feedback'!O15, "-")</f>
        <v>-</v>
      </c>
      <c r="M15" s="7"/>
      <c r="N15" s="429" t="str">
        <f>'(R-1) Unadjusted Lengths Calcs'!U19</f>
        <v>#N/A</v>
      </c>
      <c r="O15" s="435">
        <f>'(M-1) Adjustment Factors'!$H$17</f>
        <v>1</v>
      </c>
      <c r="P15" s="429">
        <f>'(M-1) Adjustment Factors'!$H$18</f>
        <v>1.048024</v>
      </c>
      <c r="Q15" s="429">
        <f>'(M-1) Adjustment Factors'!$H$19</f>
        <v>0.51</v>
      </c>
      <c r="R15" s="429">
        <f>'(M-1) Adjustment Factors'!$H$20</f>
        <v>1.38</v>
      </c>
      <c r="S15" s="429" t="str">
        <f t="array" ref="S15">IF('(I-3) Design &amp; Feedback'!J15="CFW-FH",1,IF('(I-3) Design &amp; Feedback'!N15='(T) General Tables'!$A$18,INDEX('(BCBC) Adjustment Factors'!$H$49:$I$52, MATCH('(I-3) Design &amp; Feedback'!O15,'(BCBC) Adjustment Factors'!$H$49:$H$52,0),2),1))
</f>
        <v>#N/A</v>
      </c>
      <c r="T15" s="568">
        <f>IF('(I-3) Design &amp; Feedback'!J15="CFW-FH",1,IF('(I-3) Design &amp; Feedback'!K15='(T) General Tables'!$A$82,'(BCBC) Adjustment Factors'!$I$53,'(BCBC) Adjustment Factors'!$I$54))
</f>
        <v>1.15</v>
      </c>
      <c r="U15" s="569" t="str">
        <f t="shared" si="1"/>
        <v>#N/A</v>
      </c>
      <c r="V15" s="207"/>
      <c r="W15" s="429" t="str">
        <f>'(R-1) Unadjusted Lengths Calcs'!V19</f>
        <v>#N/A</v>
      </c>
      <c r="X15" s="429">
        <f>'(M-1) Adjustment Factors'!$H$32</f>
        <v>1</v>
      </c>
      <c r="Y15" s="429">
        <f>'(M-1) Adjustment Factors'!$H$33</f>
        <v>1</v>
      </c>
      <c r="Z15" s="429">
        <f>'(M-1) Adjustment Factors'!$H$34</f>
        <v>0.6</v>
      </c>
      <c r="AA15" s="429">
        <f>'(M-1) Adjustment Factors'!$H$35</f>
        <v>1.5</v>
      </c>
      <c r="AB15" s="429" t="str">
        <f t="array" ref="AB15">IF('(I-3) Design &amp; Feedback'!J15="CFW-FH",1,IF('(I-3) Design &amp; Feedback'!N15='(T) General Tables'!$A$18,INDEX('(BCBC) Adjustment Factors'!$H$116:$I$119, MATCH('(I-3) Design &amp; Feedback'!O15,'(BCBC) Adjustment Factors'!$H$116:$H$119,0),2),1))</f>
        <v>#N/A</v>
      </c>
      <c r="AC15" s="429">
        <f>IF('(I-3) Design &amp; Feedback'!J15="CFW-FH",1,IF('(I-3) Design &amp; Feedback'!K15='(T) General Tables'!$A$82,'(BCBC) Adjustment Factors'!$I$120,'(BCBC) Adjustment Factors'!$I$121))</f>
        <v>1.15</v>
      </c>
      <c r="AD15" s="569" t="str">
        <f t="shared" si="2"/>
        <v>#N/A</v>
      </c>
      <c r="AE15" s="207"/>
      <c r="AF15" s="429" t="str">
        <f t="shared" si="3"/>
        <v>#N/A</v>
      </c>
      <c r="AG15" s="429" t="str">
        <f t="shared" si="4"/>
        <v>#N/A</v>
      </c>
      <c r="AH15" s="7"/>
    </row>
    <row r="16" ht="18.75" hidden="1" customHeight="1">
      <c r="A16" s="7"/>
      <c r="B16" s="162"/>
      <c r="C16" s="49"/>
      <c r="D16" s="268" t="str">
        <f>'(I-3) Design &amp; Feedback'!D16</f>
        <v>Not Required</v>
      </c>
      <c r="E16" s="162"/>
      <c r="F16" s="7"/>
      <c r="G16" s="424" t="str">
        <f>'(I-3) Design &amp; Feedback'!G16</f>
        <v>R</v>
      </c>
      <c r="H16" s="434" t="str">
        <f>IF('(I-3) Design &amp; Feedback'!H16&gt;0, '(I-3) Design &amp; Feedback'!H16, "-")</f>
        <v>-</v>
      </c>
      <c r="I16" s="433" t="str">
        <f>'(I-3) Design &amp; Feedback'!I16</f>
        <v>-</v>
      </c>
      <c r="J16" s="434" t="str">
        <f>IF('(I-3) Design &amp; Feedback'!J16&gt;0, '(I-3) Design &amp; Feedback'!J16, "-")</f>
        <v>-</v>
      </c>
      <c r="K16" s="434" t="str">
        <f>IF('(I-3) Design &amp; Feedback'!K16&gt;0, '(I-3) Design &amp; Feedback'!K16, "-")</f>
        <v>-</v>
      </c>
      <c r="L16" s="434" t="str">
        <f>IF('(I-3) Design &amp; Feedback'!O16&gt;0, '(I-3) Design &amp; Feedback'!O16, "-")</f>
        <v>-</v>
      </c>
      <c r="M16" s="7"/>
      <c r="N16" s="429" t="str">
        <f>'(R-1) Unadjusted Lengths Calcs'!U20</f>
        <v>#N/A</v>
      </c>
      <c r="O16" s="435">
        <f>'(M-1) Adjustment Factors'!$H$17</f>
        <v>1</v>
      </c>
      <c r="P16" s="429">
        <f>'(M-1) Adjustment Factors'!$H$18</f>
        <v>1.048024</v>
      </c>
      <c r="Q16" s="429">
        <f>'(M-1) Adjustment Factors'!$H$19</f>
        <v>0.51</v>
      </c>
      <c r="R16" s="429">
        <f>'(M-1) Adjustment Factors'!$H$20</f>
        <v>1.38</v>
      </c>
      <c r="S16" s="429" t="str">
        <f t="array" ref="S16">IF('(I-3) Design &amp; Feedback'!J16="CFW-FH",1,IF('(I-3) Design &amp; Feedback'!N16='(T) General Tables'!$A$18,INDEX('(BCBC) Adjustment Factors'!$H$49:$I$52, MATCH('(I-3) Design &amp; Feedback'!O16,'(BCBC) Adjustment Factors'!$H$49:$H$52,0),2),1))
</f>
        <v>#N/A</v>
      </c>
      <c r="T16" s="568">
        <f>IF('(I-3) Design &amp; Feedback'!J16="CFW-FH",1,IF('(I-3) Design &amp; Feedback'!K16='(T) General Tables'!$A$82,'(BCBC) Adjustment Factors'!$I$53,'(BCBC) Adjustment Factors'!$I$54))
</f>
        <v>1.15</v>
      </c>
      <c r="U16" s="569" t="str">
        <f t="shared" si="1"/>
        <v>#N/A</v>
      </c>
      <c r="V16" s="207"/>
      <c r="W16" s="429" t="str">
        <f>'(R-1) Unadjusted Lengths Calcs'!V20</f>
        <v>#N/A</v>
      </c>
      <c r="X16" s="429">
        <f>'(M-1) Adjustment Factors'!$H$32</f>
        <v>1</v>
      </c>
      <c r="Y16" s="429">
        <f>'(M-1) Adjustment Factors'!$H$33</f>
        <v>1</v>
      </c>
      <c r="Z16" s="429">
        <f>'(M-1) Adjustment Factors'!$H$34</f>
        <v>0.6</v>
      </c>
      <c r="AA16" s="429">
        <f>'(M-1) Adjustment Factors'!$H$35</f>
        <v>1.5</v>
      </c>
      <c r="AB16" s="429" t="str">
        <f t="array" ref="AB16">IF('(I-3) Design &amp; Feedback'!J16="CFW-FH",1,IF('(I-3) Design &amp; Feedback'!N16='(T) General Tables'!$A$18,INDEX('(BCBC) Adjustment Factors'!$H$116:$I$119, MATCH('(I-3) Design &amp; Feedback'!O16,'(BCBC) Adjustment Factors'!$H$116:$H$119,0),2),1))</f>
        <v>#N/A</v>
      </c>
      <c r="AC16" s="429">
        <f>IF('(I-3) Design &amp; Feedback'!J16="CFW-FH",1,IF('(I-3) Design &amp; Feedback'!K16='(T) General Tables'!$A$82,'(BCBC) Adjustment Factors'!$I$120,'(BCBC) Adjustment Factors'!$I$121))</f>
        <v>1.15</v>
      </c>
      <c r="AD16" s="569" t="str">
        <f t="shared" si="2"/>
        <v>#N/A</v>
      </c>
      <c r="AE16" s="207"/>
      <c r="AF16" s="429" t="str">
        <f t="shared" si="3"/>
        <v>#N/A</v>
      </c>
      <c r="AG16" s="429" t="str">
        <f t="shared" si="4"/>
        <v>#N/A</v>
      </c>
      <c r="AH16" s="7"/>
    </row>
    <row r="17" ht="18.75" hidden="1" customHeight="1">
      <c r="A17" s="7"/>
      <c r="B17" s="162"/>
      <c r="C17" s="49"/>
      <c r="D17" s="268" t="str">
        <f>'(I-3) Design &amp; Feedback'!D17</f>
        <v>Not Required</v>
      </c>
      <c r="E17" s="162"/>
      <c r="F17" s="7"/>
      <c r="G17" s="424" t="str">
        <f>'(I-3) Design &amp; Feedback'!G17</f>
        <v>R</v>
      </c>
      <c r="H17" s="434" t="str">
        <f>IF('(I-3) Design &amp; Feedback'!H17&gt;0, '(I-3) Design &amp; Feedback'!H17, "-")</f>
        <v>-</v>
      </c>
      <c r="I17" s="433" t="str">
        <f>'(I-3) Design &amp; Feedback'!I17</f>
        <v>-</v>
      </c>
      <c r="J17" s="434" t="str">
        <f>IF('(I-3) Design &amp; Feedback'!J17&gt;0, '(I-3) Design &amp; Feedback'!J17, "-")</f>
        <v>-</v>
      </c>
      <c r="K17" s="434" t="str">
        <f>IF('(I-3) Design &amp; Feedback'!K17&gt;0, '(I-3) Design &amp; Feedback'!K17, "-")</f>
        <v>-</v>
      </c>
      <c r="L17" s="434" t="str">
        <f>IF('(I-3) Design &amp; Feedback'!O17&gt;0, '(I-3) Design &amp; Feedback'!O17, "-")</f>
        <v>-</v>
      </c>
      <c r="M17" s="7"/>
      <c r="N17" s="429" t="str">
        <f>'(R-1) Unadjusted Lengths Calcs'!U21</f>
        <v>#N/A</v>
      </c>
      <c r="O17" s="435">
        <f>'(M-1) Adjustment Factors'!$H$17</f>
        <v>1</v>
      </c>
      <c r="P17" s="429">
        <f>'(M-1) Adjustment Factors'!$H$18</f>
        <v>1.048024</v>
      </c>
      <c r="Q17" s="429">
        <f>'(M-1) Adjustment Factors'!$H$19</f>
        <v>0.51</v>
      </c>
      <c r="R17" s="429">
        <f>'(M-1) Adjustment Factors'!$H$20</f>
        <v>1.38</v>
      </c>
      <c r="S17" s="429" t="str">
        <f t="array" ref="S17">IF('(I-3) Design &amp; Feedback'!J17="CFW-FH",1,IF('(I-3) Design &amp; Feedback'!N17='(T) General Tables'!$A$18,INDEX('(BCBC) Adjustment Factors'!$H$49:$I$52, MATCH('(I-3) Design &amp; Feedback'!O17,'(BCBC) Adjustment Factors'!$H$49:$H$52,0),2),1))
</f>
        <v>#N/A</v>
      </c>
      <c r="T17" s="568">
        <f>IF('(I-3) Design &amp; Feedback'!J17="CFW-FH",1,IF('(I-3) Design &amp; Feedback'!K17='(T) General Tables'!$A$82,'(BCBC) Adjustment Factors'!$I$53,'(BCBC) Adjustment Factors'!$I$54))
</f>
        <v>1.15</v>
      </c>
      <c r="U17" s="569" t="str">
        <f t="shared" si="1"/>
        <v>#N/A</v>
      </c>
      <c r="V17" s="207"/>
      <c r="W17" s="429" t="str">
        <f>'(R-1) Unadjusted Lengths Calcs'!V21</f>
        <v>#N/A</v>
      </c>
      <c r="X17" s="429">
        <f>'(M-1) Adjustment Factors'!$H$32</f>
        <v>1</v>
      </c>
      <c r="Y17" s="429">
        <f>'(M-1) Adjustment Factors'!$H$33</f>
        <v>1</v>
      </c>
      <c r="Z17" s="429">
        <f>'(M-1) Adjustment Factors'!$H$34</f>
        <v>0.6</v>
      </c>
      <c r="AA17" s="429">
        <f>'(M-1) Adjustment Factors'!$H$35</f>
        <v>1.5</v>
      </c>
      <c r="AB17" s="429" t="str">
        <f t="array" ref="AB17">IF('(I-3) Design &amp; Feedback'!J17="CFW-FH",1,IF('(I-3) Design &amp; Feedback'!N17='(T) General Tables'!$A$18,INDEX('(BCBC) Adjustment Factors'!$H$116:$I$119, MATCH('(I-3) Design &amp; Feedback'!O17,'(BCBC) Adjustment Factors'!$H$116:$H$119,0),2),1))</f>
        <v>#N/A</v>
      </c>
      <c r="AC17" s="429">
        <f>IF('(I-3) Design &amp; Feedback'!J17="CFW-FH",1,IF('(I-3) Design &amp; Feedback'!K17='(T) General Tables'!$A$82,'(BCBC) Adjustment Factors'!$I$120,'(BCBC) Adjustment Factors'!$I$121))</f>
        <v>1.15</v>
      </c>
      <c r="AD17" s="569" t="str">
        <f t="shared" si="2"/>
        <v>#N/A</v>
      </c>
      <c r="AE17" s="207"/>
      <c r="AF17" s="429" t="str">
        <f t="shared" si="3"/>
        <v>#N/A</v>
      </c>
      <c r="AG17" s="429" t="str">
        <f t="shared" si="4"/>
        <v>#N/A</v>
      </c>
      <c r="AH17" s="7"/>
    </row>
    <row r="18" ht="18.75" hidden="1" customHeight="1">
      <c r="A18" s="7"/>
      <c r="B18" s="162"/>
      <c r="C18" s="49"/>
      <c r="D18" s="268" t="str">
        <f>'(I-3) Design &amp; Feedback'!D18</f>
        <v>Not Required</v>
      </c>
      <c r="E18" s="162"/>
      <c r="F18" s="7"/>
      <c r="G18" s="424" t="str">
        <f>'(I-3) Design &amp; Feedback'!G18</f>
        <v>R</v>
      </c>
      <c r="H18" s="434" t="str">
        <f>IF('(I-3) Design &amp; Feedback'!H18&gt;0, '(I-3) Design &amp; Feedback'!H18, "-")</f>
        <v>-</v>
      </c>
      <c r="I18" s="433" t="str">
        <f>'(I-3) Design &amp; Feedback'!I18</f>
        <v>-</v>
      </c>
      <c r="J18" s="434" t="str">
        <f>IF('(I-3) Design &amp; Feedback'!J18&gt;0, '(I-3) Design &amp; Feedback'!J18, "-")</f>
        <v>-</v>
      </c>
      <c r="K18" s="434" t="str">
        <f>IF('(I-3) Design &amp; Feedback'!K18&gt;0, '(I-3) Design &amp; Feedback'!K18, "-")</f>
        <v>-</v>
      </c>
      <c r="L18" s="434" t="str">
        <f>IF('(I-3) Design &amp; Feedback'!O18&gt;0, '(I-3) Design &amp; Feedback'!O18, "-")</f>
        <v>-</v>
      </c>
      <c r="M18" s="7"/>
      <c r="N18" s="429" t="str">
        <f>'(R-1) Unadjusted Lengths Calcs'!U22</f>
        <v>#N/A</v>
      </c>
      <c r="O18" s="435">
        <f>'(M-1) Adjustment Factors'!$H$17</f>
        <v>1</v>
      </c>
      <c r="P18" s="429">
        <f>'(M-1) Adjustment Factors'!$H$18</f>
        <v>1.048024</v>
      </c>
      <c r="Q18" s="429">
        <f>'(M-1) Adjustment Factors'!$H$19</f>
        <v>0.51</v>
      </c>
      <c r="R18" s="429">
        <f>'(M-1) Adjustment Factors'!$H$20</f>
        <v>1.38</v>
      </c>
      <c r="S18" s="429" t="str">
        <f t="array" ref="S18">IF('(I-3) Design &amp; Feedback'!J18="CFW-FH",1,IF('(I-3) Design &amp; Feedback'!N18='(T) General Tables'!$A$18,INDEX('(BCBC) Adjustment Factors'!$H$49:$I$52, MATCH('(I-3) Design &amp; Feedback'!O18,'(BCBC) Adjustment Factors'!$H$49:$H$52,0),2),1))
</f>
        <v>#N/A</v>
      </c>
      <c r="T18" s="568">
        <f>IF('(I-3) Design &amp; Feedback'!J18="CFW-FH",1,IF('(I-3) Design &amp; Feedback'!K18='(T) General Tables'!$A$82,'(BCBC) Adjustment Factors'!$I$53,'(BCBC) Adjustment Factors'!$I$54))
</f>
        <v>1.15</v>
      </c>
      <c r="U18" s="569" t="str">
        <f t="shared" si="1"/>
        <v>#N/A</v>
      </c>
      <c r="V18" s="207"/>
      <c r="W18" s="429" t="str">
        <f>'(R-1) Unadjusted Lengths Calcs'!V22</f>
        <v>#N/A</v>
      </c>
      <c r="X18" s="429">
        <f>'(M-1) Adjustment Factors'!$H$32</f>
        <v>1</v>
      </c>
      <c r="Y18" s="429">
        <f>'(M-1) Adjustment Factors'!$H$33</f>
        <v>1</v>
      </c>
      <c r="Z18" s="429">
        <f>'(M-1) Adjustment Factors'!$H$34</f>
        <v>0.6</v>
      </c>
      <c r="AA18" s="429">
        <f>'(M-1) Adjustment Factors'!$H$35</f>
        <v>1.5</v>
      </c>
      <c r="AB18" s="429" t="str">
        <f t="array" ref="AB18">IF('(I-3) Design &amp; Feedback'!J18="CFW-FH",1,IF('(I-3) Design &amp; Feedback'!N18='(T) General Tables'!$A$18,INDEX('(BCBC) Adjustment Factors'!$H$116:$I$119, MATCH('(I-3) Design &amp; Feedback'!O18,'(BCBC) Adjustment Factors'!$H$116:$H$119,0),2),1))</f>
        <v>#N/A</v>
      </c>
      <c r="AC18" s="429">
        <f>IF('(I-3) Design &amp; Feedback'!J18="CFW-FH",1,IF('(I-3) Design &amp; Feedback'!K18='(T) General Tables'!$A$82,'(BCBC) Adjustment Factors'!$I$120,'(BCBC) Adjustment Factors'!$I$121))</f>
        <v>1.15</v>
      </c>
      <c r="AD18" s="569" t="str">
        <f t="shared" si="2"/>
        <v>#N/A</v>
      </c>
      <c r="AE18" s="207"/>
      <c r="AF18" s="429" t="str">
        <f t="shared" si="3"/>
        <v>#N/A</v>
      </c>
      <c r="AG18" s="429" t="str">
        <f t="shared" si="4"/>
        <v>#N/A</v>
      </c>
      <c r="AH18" s="7"/>
    </row>
    <row r="19" ht="18.75" hidden="1" customHeight="1">
      <c r="A19" s="7"/>
      <c r="B19" s="162"/>
      <c r="C19" s="49"/>
      <c r="D19" s="268" t="str">
        <f>'(I-3) Design &amp; Feedback'!D19</f>
        <v>Not Required</v>
      </c>
      <c r="E19" s="162"/>
      <c r="F19" s="7"/>
      <c r="G19" s="424" t="str">
        <f>'(I-3) Design &amp; Feedback'!G19</f>
        <v>R</v>
      </c>
      <c r="H19" s="434" t="str">
        <f>IF('(I-3) Design &amp; Feedback'!H19&gt;0, '(I-3) Design &amp; Feedback'!H19, "-")</f>
        <v>-</v>
      </c>
      <c r="I19" s="433" t="str">
        <f>'(I-3) Design &amp; Feedback'!I19</f>
        <v>-</v>
      </c>
      <c r="J19" s="434" t="str">
        <f>IF('(I-3) Design &amp; Feedback'!J19&gt;0, '(I-3) Design &amp; Feedback'!J19, "-")</f>
        <v>-</v>
      </c>
      <c r="K19" s="434" t="str">
        <f>IF('(I-3) Design &amp; Feedback'!K19&gt;0, '(I-3) Design &amp; Feedback'!K19, "-")</f>
        <v>-</v>
      </c>
      <c r="L19" s="434" t="str">
        <f>IF('(I-3) Design &amp; Feedback'!O19&gt;0, '(I-3) Design &amp; Feedback'!O19, "-")</f>
        <v>-</v>
      </c>
      <c r="M19" s="7"/>
      <c r="N19" s="429" t="str">
        <f>'(R-1) Unadjusted Lengths Calcs'!U23</f>
        <v>#N/A</v>
      </c>
      <c r="O19" s="435">
        <f>'(M-1) Adjustment Factors'!$H$17</f>
        <v>1</v>
      </c>
      <c r="P19" s="429">
        <f>'(M-1) Adjustment Factors'!$H$18</f>
        <v>1.048024</v>
      </c>
      <c r="Q19" s="429">
        <f>'(M-1) Adjustment Factors'!$H$19</f>
        <v>0.51</v>
      </c>
      <c r="R19" s="429">
        <f>'(M-1) Adjustment Factors'!$H$20</f>
        <v>1.38</v>
      </c>
      <c r="S19" s="429" t="str">
        <f t="array" ref="S19">IF('(I-3) Design &amp; Feedback'!J19="CFW-FH",1,IF('(I-3) Design &amp; Feedback'!N19='(T) General Tables'!$A$18,INDEX('(BCBC) Adjustment Factors'!$H$49:$I$52, MATCH('(I-3) Design &amp; Feedback'!O19,'(BCBC) Adjustment Factors'!$H$49:$H$52,0),2),1))
</f>
        <v>#N/A</v>
      </c>
      <c r="T19" s="568">
        <f>IF('(I-3) Design &amp; Feedback'!J19="CFW-FH",1,IF('(I-3) Design &amp; Feedback'!K19='(T) General Tables'!$A$82,'(BCBC) Adjustment Factors'!$I$53,'(BCBC) Adjustment Factors'!$I$54))
</f>
        <v>1.15</v>
      </c>
      <c r="U19" s="569" t="str">
        <f t="shared" si="1"/>
        <v>#N/A</v>
      </c>
      <c r="V19" s="207"/>
      <c r="W19" s="429" t="str">
        <f>'(R-1) Unadjusted Lengths Calcs'!V23</f>
        <v>#N/A</v>
      </c>
      <c r="X19" s="429">
        <f>'(M-1) Adjustment Factors'!$H$32</f>
        <v>1</v>
      </c>
      <c r="Y19" s="429">
        <f>'(M-1) Adjustment Factors'!$H$33</f>
        <v>1</v>
      </c>
      <c r="Z19" s="429">
        <f>'(M-1) Adjustment Factors'!$H$34</f>
        <v>0.6</v>
      </c>
      <c r="AA19" s="429">
        <f>'(M-1) Adjustment Factors'!$H$35</f>
        <v>1.5</v>
      </c>
      <c r="AB19" s="429" t="str">
        <f t="array" ref="AB19">IF('(I-3) Design &amp; Feedback'!J19="CFW-FH",1,IF('(I-3) Design &amp; Feedback'!N19='(T) General Tables'!$A$18,INDEX('(BCBC) Adjustment Factors'!$H$116:$I$119, MATCH('(I-3) Design &amp; Feedback'!O19,'(BCBC) Adjustment Factors'!$H$116:$H$119,0),2),1))</f>
        <v>#N/A</v>
      </c>
      <c r="AC19" s="429">
        <f>IF('(I-3) Design &amp; Feedback'!J19="CFW-FH",1,IF('(I-3) Design &amp; Feedback'!K19='(T) General Tables'!$A$82,'(BCBC) Adjustment Factors'!$I$120,'(BCBC) Adjustment Factors'!$I$121))</f>
        <v>1.15</v>
      </c>
      <c r="AD19" s="569" t="str">
        <f t="shared" si="2"/>
        <v>#N/A</v>
      </c>
      <c r="AE19" s="207"/>
      <c r="AF19" s="429" t="str">
        <f t="shared" si="3"/>
        <v>#N/A</v>
      </c>
      <c r="AG19" s="429" t="str">
        <f t="shared" si="4"/>
        <v>#N/A</v>
      </c>
      <c r="AH19" s="7"/>
    </row>
    <row r="20" ht="18.75" hidden="1" customHeight="1">
      <c r="A20" s="7"/>
      <c r="B20" s="162"/>
      <c r="C20" s="49"/>
      <c r="D20" s="268" t="str">
        <f>'(I-3) Design &amp; Feedback'!D20</f>
        <v>Not Required</v>
      </c>
      <c r="E20" s="162"/>
      <c r="F20" s="7"/>
      <c r="G20" s="424" t="str">
        <f>'(I-3) Design &amp; Feedback'!G20</f>
        <v>R</v>
      </c>
      <c r="H20" s="434" t="str">
        <f>IF('(I-3) Design &amp; Feedback'!H20&gt;0, '(I-3) Design &amp; Feedback'!H20, "-")</f>
        <v>-</v>
      </c>
      <c r="I20" s="433" t="str">
        <f>'(I-3) Design &amp; Feedback'!I20</f>
        <v>-</v>
      </c>
      <c r="J20" s="434" t="str">
        <f>IF('(I-3) Design &amp; Feedback'!J20&gt;0, '(I-3) Design &amp; Feedback'!J20, "-")</f>
        <v>-</v>
      </c>
      <c r="K20" s="434" t="str">
        <f>IF('(I-3) Design &amp; Feedback'!K20&gt;0, '(I-3) Design &amp; Feedback'!K20, "-")</f>
        <v>-</v>
      </c>
      <c r="L20" s="434" t="str">
        <f>IF('(I-3) Design &amp; Feedback'!O20&gt;0, '(I-3) Design &amp; Feedback'!O20, "-")</f>
        <v>-</v>
      </c>
      <c r="M20" s="7"/>
      <c r="N20" s="429" t="str">
        <f>'(R-1) Unadjusted Lengths Calcs'!U24</f>
        <v>#N/A</v>
      </c>
      <c r="O20" s="435">
        <f>'(M-1) Adjustment Factors'!$H$17</f>
        <v>1</v>
      </c>
      <c r="P20" s="429">
        <f>'(M-1) Adjustment Factors'!$H$18</f>
        <v>1.048024</v>
      </c>
      <c r="Q20" s="429">
        <f>'(M-1) Adjustment Factors'!$H$19</f>
        <v>0.51</v>
      </c>
      <c r="R20" s="429">
        <f>'(M-1) Adjustment Factors'!$H$20</f>
        <v>1.38</v>
      </c>
      <c r="S20" s="429" t="str">
        <f t="array" ref="S20">IF('(I-3) Design &amp; Feedback'!J20="CFW-FH",1,IF('(I-3) Design &amp; Feedback'!N20='(T) General Tables'!$A$18,INDEX('(BCBC) Adjustment Factors'!$H$49:$I$52, MATCH('(I-3) Design &amp; Feedback'!O20,'(BCBC) Adjustment Factors'!$H$49:$H$52,0),2),1))
</f>
        <v>#N/A</v>
      </c>
      <c r="T20" s="568">
        <f>IF('(I-3) Design &amp; Feedback'!J20="CFW-FH",1,IF('(I-3) Design &amp; Feedback'!K20='(T) General Tables'!$A$82,'(BCBC) Adjustment Factors'!$I$53,'(BCBC) Adjustment Factors'!$I$54))
</f>
        <v>1.15</v>
      </c>
      <c r="U20" s="569" t="str">
        <f t="shared" si="1"/>
        <v>#N/A</v>
      </c>
      <c r="V20" s="207"/>
      <c r="W20" s="429" t="str">
        <f>'(R-1) Unadjusted Lengths Calcs'!V24</f>
        <v>#N/A</v>
      </c>
      <c r="X20" s="429">
        <f>'(M-1) Adjustment Factors'!$H$32</f>
        <v>1</v>
      </c>
      <c r="Y20" s="429">
        <f>'(M-1) Adjustment Factors'!$H$33</f>
        <v>1</v>
      </c>
      <c r="Z20" s="429">
        <f>'(M-1) Adjustment Factors'!$H$34</f>
        <v>0.6</v>
      </c>
      <c r="AA20" s="429">
        <f>'(M-1) Adjustment Factors'!$H$35</f>
        <v>1.5</v>
      </c>
      <c r="AB20" s="429" t="str">
        <f t="array" ref="AB20">IF('(I-3) Design &amp; Feedback'!J20="CFW-FH",1,IF('(I-3) Design &amp; Feedback'!N20='(T) General Tables'!$A$18,INDEX('(BCBC) Adjustment Factors'!$H$116:$I$119, MATCH('(I-3) Design &amp; Feedback'!O20,'(BCBC) Adjustment Factors'!$H$116:$H$119,0),2),1))</f>
        <v>#N/A</v>
      </c>
      <c r="AC20" s="429">
        <f>IF('(I-3) Design &amp; Feedback'!J20="CFW-FH",1,IF('(I-3) Design &amp; Feedback'!K20='(T) General Tables'!$A$82,'(BCBC) Adjustment Factors'!$I$120,'(BCBC) Adjustment Factors'!$I$121))</f>
        <v>1.15</v>
      </c>
      <c r="AD20" s="569" t="str">
        <f t="shared" si="2"/>
        <v>#N/A</v>
      </c>
      <c r="AE20" s="207"/>
      <c r="AF20" s="429" t="str">
        <f t="shared" si="3"/>
        <v>#N/A</v>
      </c>
      <c r="AG20" s="429" t="str">
        <f t="shared" si="4"/>
        <v>#N/A</v>
      </c>
      <c r="AH20" s="7"/>
    </row>
    <row r="21" ht="18.75" customHeight="1">
      <c r="A21" s="7"/>
      <c r="B21" s="162"/>
      <c r="C21" s="49"/>
      <c r="D21" s="268" t="str">
        <f>'(I-3) Design &amp; Feedback'!D21</f>
        <v>Required</v>
      </c>
      <c r="E21" s="162"/>
      <c r="F21" s="7"/>
      <c r="G21" s="439" t="str">
        <f>'(I-3) Design &amp; Feedback'!G21</f>
        <v>R</v>
      </c>
      <c r="H21" s="462" t="str">
        <f>IF('(I-3) Design &amp; Feedback'!H21&gt;0, '(I-3) Design &amp; Feedback'!H21, "-")</f>
        <v>A</v>
      </c>
      <c r="I21" s="542">
        <f>'(I-3) Design &amp; Feedback'!I21</f>
        <v>7.2898</v>
      </c>
      <c r="J21" s="462" t="str">
        <f>IF('(I-3) Design &amp; Feedback'!J21&gt;0, '(I-3) Design &amp; Feedback'!J21, "-")</f>
        <v>WSP-A</v>
      </c>
      <c r="K21" s="462" t="str">
        <f>IF('(I-3) Design &amp; Feedback'!K21&gt;0, '(I-3) Design &amp; Feedback'!K21, "-")</f>
        <v>Continuous</v>
      </c>
      <c r="L21" s="462" t="str">
        <f>IF('(I-3) Design &amp; Feedback'!O21&gt;0, '(I-3) Design &amp; Feedback'!O21, "-")</f>
        <v>Installed</v>
      </c>
      <c r="M21" s="7"/>
      <c r="N21" s="429">
        <f>'(R-1) Unadjusted Lengths Calcs'!U25</f>
        <v>1.52</v>
      </c>
      <c r="O21" s="435">
        <f>'(M-1) Adjustment Factors'!$N$17</f>
        <v>1</v>
      </c>
      <c r="P21" s="429">
        <f>'(M-1) Adjustment Factors'!$N$18</f>
        <v>1.048024</v>
      </c>
      <c r="Q21" s="429">
        <f>'(M-1) Adjustment Factors'!$N$19</f>
        <v>1.140128333</v>
      </c>
      <c r="R21" s="429">
        <f>'(M-1) Adjustment Factors'!$N$20</f>
        <v>1.28</v>
      </c>
      <c r="S21" s="429">
        <f t="array" ref="S21">IF('(I-3) Design &amp; Feedback'!J21="CFW-FH",1,IF('(I-3) Design &amp; Feedback'!N21='(T) General Tables'!$A$18,INDEX('(BCBC) Adjustment Factors'!$H$49:$I$52, MATCH('(I-3) Design &amp; Feedback'!O21,'(BCBC) Adjustment Factors'!$H$49:$H$52,0),2),1))
</f>
        <v>1</v>
      </c>
      <c r="T21" s="568">
        <f>IF('(I-3) Design &amp; Feedback'!J21="CFW-FH",1,IF('(I-3) Design &amp; Feedback'!K21='(T) General Tables'!$A$82,'(BCBC) Adjustment Factors'!$I$53,'(BCBC) Adjustment Factors'!$I$54))
</f>
        <v>1</v>
      </c>
      <c r="U21" s="569">
        <f t="shared" si="1"/>
        <v>2.32476214</v>
      </c>
      <c r="V21" s="207"/>
      <c r="W21" s="429">
        <f>'(R-1) Unadjusted Lengths Calcs'!V25</f>
        <v>0.443456</v>
      </c>
      <c r="X21" s="429">
        <f>'(M-1) Adjustment Factors'!$N$32</f>
        <v>1</v>
      </c>
      <c r="Y21" s="429">
        <f>'(M-1) Adjustment Factors'!$N$33</f>
        <v>1</v>
      </c>
      <c r="Z21" s="429">
        <f>'(M-1) Adjustment Factors'!$N$34</f>
        <v>1.140128333</v>
      </c>
      <c r="AA21" s="429">
        <f>'(M-1) Adjustment Factors'!$N$35</f>
        <v>1.33</v>
      </c>
      <c r="AB21" s="429">
        <f t="array" ref="AB21">IF('(I-3) Design &amp; Feedback'!J21="CFW-FH",1,IF('(I-3) Design &amp; Feedback'!N21='(T) General Tables'!$A$18,INDEX('(BCBC) Adjustment Factors'!$H$116:$I$119, MATCH('(I-3) Design &amp; Feedback'!O21,'(BCBC) Adjustment Factors'!$H$116:$H$119,0),2),1))</f>
        <v>1</v>
      </c>
      <c r="AC21" s="429">
        <f>IF('(I-3) Design &amp; Feedback'!J21="CFW-FH",1,IF('(I-3) Design &amp; Feedback'!K21='(T) General Tables'!$A$82,'(BCBC) Adjustment Factors'!$I$120,'(BCBC) Adjustment Factors'!$I$121))</f>
        <v>1</v>
      </c>
      <c r="AD21" s="569">
        <f t="shared" si="2"/>
        <v>0.6724436777</v>
      </c>
      <c r="AE21" s="207"/>
      <c r="AF21" s="429">
        <f t="shared" si="3"/>
        <v>2.32476214</v>
      </c>
      <c r="AG21" s="429" t="str">
        <f t="shared" si="4"/>
        <v>WIND</v>
      </c>
      <c r="AH21" s="7"/>
    </row>
    <row r="22" ht="18.75" customHeight="1">
      <c r="A22" s="7"/>
      <c r="B22" s="162"/>
      <c r="C22" s="49"/>
      <c r="D22" s="268" t="str">
        <f>'(I-3) Design &amp; Feedback'!D22</f>
        <v>Required</v>
      </c>
      <c r="E22" s="162"/>
      <c r="F22" s="7"/>
      <c r="G22" s="439" t="str">
        <f>'(I-3) Design &amp; Feedback'!G22</f>
        <v>R</v>
      </c>
      <c r="H22" s="462" t="str">
        <f>IF('(I-3) Design &amp; Feedback'!H22&gt;0, '(I-3) Design &amp; Feedback'!H22, "-")</f>
        <v>B</v>
      </c>
      <c r="I22" s="542">
        <f>'(I-3) Design &amp; Feedback'!I22</f>
        <v>7.2898</v>
      </c>
      <c r="J22" s="462" t="str">
        <f>IF('(I-3) Design &amp; Feedback'!J22&gt;0, '(I-3) Design &amp; Feedback'!J22, "-")</f>
        <v>WSP-A</v>
      </c>
      <c r="K22" s="462" t="str">
        <f>IF('(I-3) Design &amp; Feedback'!K22&gt;0, '(I-3) Design &amp; Feedback'!K22, "-")</f>
        <v>Continuous</v>
      </c>
      <c r="L22" s="462" t="str">
        <f>IF('(I-3) Design &amp; Feedback'!O22&gt;0, '(I-3) Design &amp; Feedback'!O22, "-")</f>
        <v>Installed</v>
      </c>
      <c r="M22" s="7"/>
      <c r="N22" s="429">
        <f>'(R-1) Unadjusted Lengths Calcs'!U26</f>
        <v>1.52</v>
      </c>
      <c r="O22" s="435">
        <f>'(M-1) Adjustment Factors'!$N$17</f>
        <v>1</v>
      </c>
      <c r="P22" s="429">
        <f>'(M-1) Adjustment Factors'!$N$18</f>
        <v>1.048024</v>
      </c>
      <c r="Q22" s="429">
        <f>'(M-1) Adjustment Factors'!$N$19</f>
        <v>1.140128333</v>
      </c>
      <c r="R22" s="429">
        <f>'(M-1) Adjustment Factors'!$N$20</f>
        <v>1.28</v>
      </c>
      <c r="S22" s="429">
        <f t="array" ref="S22">IF('(I-3) Design &amp; Feedback'!J22="CFW-FH",1,IF('(I-3) Design &amp; Feedback'!N22='(T) General Tables'!$A$18,INDEX('(BCBC) Adjustment Factors'!$H$49:$I$52, MATCH('(I-3) Design &amp; Feedback'!O22,'(BCBC) Adjustment Factors'!$H$49:$H$52,0),2),1))
</f>
        <v>1</v>
      </c>
      <c r="T22" s="568">
        <f>IF('(I-3) Design &amp; Feedback'!J22="CFW-FH",1,IF('(I-3) Design &amp; Feedback'!K22='(T) General Tables'!$A$82,'(BCBC) Adjustment Factors'!$I$53,'(BCBC) Adjustment Factors'!$I$54))
</f>
        <v>1</v>
      </c>
      <c r="U22" s="569">
        <f t="shared" si="1"/>
        <v>2.32476214</v>
      </c>
      <c r="V22" s="207"/>
      <c r="W22" s="429">
        <f>'(R-1) Unadjusted Lengths Calcs'!V26</f>
        <v>0.443456</v>
      </c>
      <c r="X22" s="429">
        <f>'(M-1) Adjustment Factors'!$N$32</f>
        <v>1</v>
      </c>
      <c r="Y22" s="429">
        <f>'(M-1) Adjustment Factors'!$N$33</f>
        <v>1</v>
      </c>
      <c r="Z22" s="429">
        <f>'(M-1) Adjustment Factors'!$N$34</f>
        <v>1.140128333</v>
      </c>
      <c r="AA22" s="429">
        <f>'(M-1) Adjustment Factors'!$N$35</f>
        <v>1.33</v>
      </c>
      <c r="AB22" s="429">
        <f t="array" ref="AB22">IF('(I-3) Design &amp; Feedback'!J22="CFW-FH",1,IF('(I-3) Design &amp; Feedback'!N22='(T) General Tables'!$A$18,INDEX('(BCBC) Adjustment Factors'!$H$116:$I$119, MATCH('(I-3) Design &amp; Feedback'!O22,'(BCBC) Adjustment Factors'!$H$116:$H$119,0),2),1))</f>
        <v>1</v>
      </c>
      <c r="AC22" s="429">
        <f>IF('(I-3) Design &amp; Feedback'!J22="CFW-FH",1,IF('(I-3) Design &amp; Feedback'!K22='(T) General Tables'!$A$82,'(BCBC) Adjustment Factors'!$I$120,'(BCBC) Adjustment Factors'!$I$121))</f>
        <v>1</v>
      </c>
      <c r="AD22" s="569">
        <f t="shared" si="2"/>
        <v>0.6724436777</v>
      </c>
      <c r="AE22" s="207"/>
      <c r="AF22" s="429">
        <f t="shared" si="3"/>
        <v>2.32476214</v>
      </c>
      <c r="AG22" s="429" t="str">
        <f t="shared" si="4"/>
        <v>WIND</v>
      </c>
      <c r="AH22" s="7"/>
    </row>
    <row r="23" ht="18.75" customHeight="1">
      <c r="A23" s="7"/>
      <c r="B23" s="162"/>
      <c r="C23" s="49"/>
      <c r="D23" s="268" t="str">
        <f>'(I-3) Design &amp; Feedback'!D23</f>
        <v>Required</v>
      </c>
      <c r="E23" s="162"/>
      <c r="F23" s="7"/>
      <c r="G23" s="439" t="str">
        <f>'(I-3) Design &amp; Feedback'!G23</f>
        <v>R</v>
      </c>
      <c r="H23" s="462" t="str">
        <f>IF('(I-3) Design &amp; Feedback'!H23&gt;0, '(I-3) Design &amp; Feedback'!H23, "-")</f>
        <v>C</v>
      </c>
      <c r="I23" s="542">
        <f>'(I-3) Design &amp; Feedback'!I23</f>
        <v>7.2898</v>
      </c>
      <c r="J23" s="462" t="str">
        <f>IF('(I-3) Design &amp; Feedback'!J23&gt;0, '(I-3) Design &amp; Feedback'!J23, "-")</f>
        <v>WSP-A</v>
      </c>
      <c r="K23" s="462" t="str">
        <f>IF('(I-3) Design &amp; Feedback'!K23&gt;0, '(I-3) Design &amp; Feedback'!K23, "-")</f>
        <v>Continuous</v>
      </c>
      <c r="L23" s="462" t="str">
        <f>IF('(I-3) Design &amp; Feedback'!O23&gt;0, '(I-3) Design &amp; Feedback'!O23, "-")</f>
        <v>Installed</v>
      </c>
      <c r="M23" s="7"/>
      <c r="N23" s="429">
        <f>'(R-1) Unadjusted Lengths Calcs'!U27</f>
        <v>1.52</v>
      </c>
      <c r="O23" s="435">
        <f>'(M-1) Adjustment Factors'!$N$17</f>
        <v>1</v>
      </c>
      <c r="P23" s="429">
        <f>'(M-1) Adjustment Factors'!$N$18</f>
        <v>1.048024</v>
      </c>
      <c r="Q23" s="429">
        <f>'(M-1) Adjustment Factors'!$N$19</f>
        <v>1.140128333</v>
      </c>
      <c r="R23" s="429">
        <f>'(M-1) Adjustment Factors'!$N$20</f>
        <v>1.28</v>
      </c>
      <c r="S23" s="429">
        <f t="array" ref="S23">IF('(I-3) Design &amp; Feedback'!J23="CFW-FH",1,IF('(I-3) Design &amp; Feedback'!N23='(T) General Tables'!$A$18,INDEX('(BCBC) Adjustment Factors'!$H$49:$I$52, MATCH('(I-3) Design &amp; Feedback'!O23,'(BCBC) Adjustment Factors'!$H$49:$H$52,0),2),1))
</f>
        <v>1</v>
      </c>
      <c r="T23" s="568">
        <f>IF('(I-3) Design &amp; Feedback'!J23="CFW-FH",1,IF('(I-3) Design &amp; Feedback'!K23='(T) General Tables'!$A$82,'(BCBC) Adjustment Factors'!$I$53,'(BCBC) Adjustment Factors'!$I$54))
</f>
        <v>1</v>
      </c>
      <c r="U23" s="569">
        <f t="shared" si="1"/>
        <v>2.32476214</v>
      </c>
      <c r="V23" s="207"/>
      <c r="W23" s="429">
        <f>'(R-1) Unadjusted Lengths Calcs'!V27</f>
        <v>0.443456</v>
      </c>
      <c r="X23" s="429">
        <f>'(M-1) Adjustment Factors'!$N$32</f>
        <v>1</v>
      </c>
      <c r="Y23" s="429">
        <f>'(M-1) Adjustment Factors'!$N$33</f>
        <v>1</v>
      </c>
      <c r="Z23" s="429">
        <f>'(M-1) Adjustment Factors'!$N$34</f>
        <v>1.140128333</v>
      </c>
      <c r="AA23" s="429">
        <f>'(M-1) Adjustment Factors'!$N$35</f>
        <v>1.33</v>
      </c>
      <c r="AB23" s="429">
        <f t="array" ref="AB23">IF('(I-3) Design &amp; Feedback'!J23="CFW-FH",1,IF('(I-3) Design &amp; Feedback'!N23='(T) General Tables'!$A$18,INDEX('(BCBC) Adjustment Factors'!$H$116:$I$119, MATCH('(I-3) Design &amp; Feedback'!O23,'(BCBC) Adjustment Factors'!$H$116:$H$119,0),2),1))</f>
        <v>1</v>
      </c>
      <c r="AC23" s="429">
        <f>IF('(I-3) Design &amp; Feedback'!J23="CFW-FH",1,IF('(I-3) Design &amp; Feedback'!K23='(T) General Tables'!$A$82,'(BCBC) Adjustment Factors'!$I$120,'(BCBC) Adjustment Factors'!$I$121))</f>
        <v>1</v>
      </c>
      <c r="AD23" s="569">
        <f t="shared" si="2"/>
        <v>0.6724436777</v>
      </c>
      <c r="AE23" s="207"/>
      <c r="AF23" s="429">
        <f t="shared" si="3"/>
        <v>2.32476214</v>
      </c>
      <c r="AG23" s="429" t="str">
        <f t="shared" si="4"/>
        <v>WIND</v>
      </c>
      <c r="AH23" s="7"/>
    </row>
    <row r="24" ht="18.75" hidden="1" customHeight="1">
      <c r="A24" s="7"/>
      <c r="B24" s="162"/>
      <c r="C24" s="49"/>
      <c r="D24" s="268" t="str">
        <f>'(I-3) Design &amp; Feedback'!D24</f>
        <v>Not Required</v>
      </c>
      <c r="E24" s="162"/>
      <c r="F24" s="7"/>
      <c r="G24" s="439" t="str">
        <f>'(I-3) Design &amp; Feedback'!G24</f>
        <v>R</v>
      </c>
      <c r="H24" s="462" t="str">
        <f>IF('(I-3) Design &amp; Feedback'!H24&gt;0, '(I-3) Design &amp; Feedback'!H24, "-")</f>
        <v>-</v>
      </c>
      <c r="I24" s="542" t="str">
        <f>'(I-3) Design &amp; Feedback'!I24</f>
        <v>-</v>
      </c>
      <c r="J24" s="462" t="str">
        <f>IF('(I-3) Design &amp; Feedback'!J24&gt;0, '(I-3) Design &amp; Feedback'!J24, "-")</f>
        <v>-</v>
      </c>
      <c r="K24" s="462" t="str">
        <f>IF('(I-3) Design &amp; Feedback'!K24&gt;0, '(I-3) Design &amp; Feedback'!K24, "-")</f>
        <v>-</v>
      </c>
      <c r="L24" s="462" t="str">
        <f>IF('(I-3) Design &amp; Feedback'!O24&gt;0, '(I-3) Design &amp; Feedback'!O24, "-")</f>
        <v>-</v>
      </c>
      <c r="M24" s="7"/>
      <c r="N24" s="429" t="str">
        <f>'(R-1) Unadjusted Lengths Calcs'!U28</f>
        <v>#N/A</v>
      </c>
      <c r="O24" s="435">
        <f>'(M-1) Adjustment Factors'!$N$17</f>
        <v>1</v>
      </c>
      <c r="P24" s="429">
        <f>'(M-1) Adjustment Factors'!$N$18</f>
        <v>1.048024</v>
      </c>
      <c r="Q24" s="429">
        <f>'(M-1) Adjustment Factors'!$N$19</f>
        <v>1.140128333</v>
      </c>
      <c r="R24" s="429">
        <f>'(M-1) Adjustment Factors'!$N$20</f>
        <v>1.28</v>
      </c>
      <c r="S24" s="429" t="str">
        <f t="array" ref="S24">IF('(I-3) Design &amp; Feedback'!J24="CFW-FH",1,IF('(I-3) Design &amp; Feedback'!N24='(T) General Tables'!$A$18,INDEX('(BCBC) Adjustment Factors'!$H$49:$I$52, MATCH('(I-3) Design &amp; Feedback'!O24,'(BCBC) Adjustment Factors'!$H$49:$H$52,0),2),1))
</f>
        <v>#N/A</v>
      </c>
      <c r="T24" s="568">
        <f>IF('(I-3) Design &amp; Feedback'!J24="CFW-FH",1,IF('(I-3) Design &amp; Feedback'!K24='(T) General Tables'!$A$82,'(BCBC) Adjustment Factors'!$I$53,'(BCBC) Adjustment Factors'!$I$54))
</f>
        <v>1.15</v>
      </c>
      <c r="U24" s="569" t="str">
        <f t="shared" si="1"/>
        <v>#N/A</v>
      </c>
      <c r="V24" s="207"/>
      <c r="W24" s="429" t="str">
        <f>'(R-1) Unadjusted Lengths Calcs'!V28</f>
        <v>#N/A</v>
      </c>
      <c r="X24" s="429">
        <f>'(M-1) Adjustment Factors'!$N$32</f>
        <v>1</v>
      </c>
      <c r="Y24" s="429">
        <f>'(M-1) Adjustment Factors'!$N$33</f>
        <v>1</v>
      </c>
      <c r="Z24" s="429">
        <f>'(M-1) Adjustment Factors'!$N$34</f>
        <v>1.140128333</v>
      </c>
      <c r="AA24" s="429">
        <f>'(M-1) Adjustment Factors'!$N$35</f>
        <v>1.33</v>
      </c>
      <c r="AB24" s="429" t="str">
        <f t="array" ref="AB24">IF('(I-3) Design &amp; Feedback'!J24="CFW-FH",1,IF('(I-3) Design &amp; Feedback'!N24='(T) General Tables'!$A$18,INDEX('(BCBC) Adjustment Factors'!$H$116:$I$119, MATCH('(I-3) Design &amp; Feedback'!O24,'(BCBC) Adjustment Factors'!$H$116:$H$119,0),2),1))</f>
        <v>#N/A</v>
      </c>
      <c r="AC24" s="429">
        <f>IF('(I-3) Design &amp; Feedback'!J24="CFW-FH",1,IF('(I-3) Design &amp; Feedback'!K24='(T) General Tables'!$A$82,'(BCBC) Adjustment Factors'!$I$120,'(BCBC) Adjustment Factors'!$I$121))</f>
        <v>1.15</v>
      </c>
      <c r="AD24" s="569" t="str">
        <f t="shared" si="2"/>
        <v>#N/A</v>
      </c>
      <c r="AE24" s="207"/>
      <c r="AF24" s="429" t="str">
        <f t="shared" si="3"/>
        <v>#N/A</v>
      </c>
      <c r="AG24" s="429" t="str">
        <f t="shared" si="4"/>
        <v>#N/A</v>
      </c>
      <c r="AH24" s="7"/>
    </row>
    <row r="25" ht="18.75" hidden="1" customHeight="1">
      <c r="A25" s="7"/>
      <c r="B25" s="162"/>
      <c r="C25" s="49"/>
      <c r="D25" s="268" t="str">
        <f>'(I-3) Design &amp; Feedback'!D25</f>
        <v>Not Required</v>
      </c>
      <c r="E25" s="162"/>
      <c r="F25" s="7"/>
      <c r="G25" s="439" t="str">
        <f>'(I-3) Design &amp; Feedback'!G25</f>
        <v>R</v>
      </c>
      <c r="H25" s="462" t="str">
        <f>IF('(I-3) Design &amp; Feedback'!H25&gt;0, '(I-3) Design &amp; Feedback'!H25, "-")</f>
        <v>-</v>
      </c>
      <c r="I25" s="542" t="str">
        <f>'(I-3) Design &amp; Feedback'!I25</f>
        <v>-</v>
      </c>
      <c r="J25" s="462" t="str">
        <f>IF('(I-3) Design &amp; Feedback'!J25&gt;0, '(I-3) Design &amp; Feedback'!J25, "-")</f>
        <v>-</v>
      </c>
      <c r="K25" s="462" t="str">
        <f>IF('(I-3) Design &amp; Feedback'!K25&gt;0, '(I-3) Design &amp; Feedback'!K25, "-")</f>
        <v>-</v>
      </c>
      <c r="L25" s="462" t="str">
        <f>IF('(I-3) Design &amp; Feedback'!O25&gt;0, '(I-3) Design &amp; Feedback'!O25, "-")</f>
        <v>-</v>
      </c>
      <c r="M25" s="7"/>
      <c r="N25" s="429" t="str">
        <f>'(R-1) Unadjusted Lengths Calcs'!U29</f>
        <v>#N/A</v>
      </c>
      <c r="O25" s="435">
        <f>'(M-1) Adjustment Factors'!$N$17</f>
        <v>1</v>
      </c>
      <c r="P25" s="429">
        <f>'(M-1) Adjustment Factors'!$N$18</f>
        <v>1.048024</v>
      </c>
      <c r="Q25" s="429">
        <f>'(M-1) Adjustment Factors'!$N$19</f>
        <v>1.140128333</v>
      </c>
      <c r="R25" s="429">
        <f>'(M-1) Adjustment Factors'!$N$20</f>
        <v>1.28</v>
      </c>
      <c r="S25" s="429" t="str">
        <f t="array" ref="S25">IF('(I-3) Design &amp; Feedback'!J25="CFW-FH",1,IF('(I-3) Design &amp; Feedback'!N25='(T) General Tables'!$A$18,INDEX('(BCBC) Adjustment Factors'!$H$49:$I$52, MATCH('(I-3) Design &amp; Feedback'!O25,'(BCBC) Adjustment Factors'!$H$49:$H$52,0),2),1))
</f>
        <v>#N/A</v>
      </c>
      <c r="T25" s="568">
        <f>IF('(I-3) Design &amp; Feedback'!J25="CFW-FH",1,IF('(I-3) Design &amp; Feedback'!K25='(T) General Tables'!$A$82,'(BCBC) Adjustment Factors'!$I$53,'(BCBC) Adjustment Factors'!$I$54))
</f>
        <v>1.15</v>
      </c>
      <c r="U25" s="569" t="str">
        <f t="shared" si="1"/>
        <v>#N/A</v>
      </c>
      <c r="V25" s="207"/>
      <c r="W25" s="429" t="str">
        <f>'(R-1) Unadjusted Lengths Calcs'!V29</f>
        <v>#N/A</v>
      </c>
      <c r="X25" s="429">
        <f>'(M-1) Adjustment Factors'!$N$32</f>
        <v>1</v>
      </c>
      <c r="Y25" s="429">
        <f>'(M-1) Adjustment Factors'!$N$33</f>
        <v>1</v>
      </c>
      <c r="Z25" s="429">
        <f>'(M-1) Adjustment Factors'!$N$34</f>
        <v>1.140128333</v>
      </c>
      <c r="AA25" s="429">
        <f>'(M-1) Adjustment Factors'!$N$35</f>
        <v>1.33</v>
      </c>
      <c r="AB25" s="429" t="str">
        <f t="array" ref="AB25">IF('(I-3) Design &amp; Feedback'!J25="CFW-FH",1,IF('(I-3) Design &amp; Feedback'!N25='(T) General Tables'!$A$18,INDEX('(BCBC) Adjustment Factors'!$H$116:$I$119, MATCH('(I-3) Design &amp; Feedback'!O25,'(BCBC) Adjustment Factors'!$H$116:$H$119,0),2),1))</f>
        <v>#N/A</v>
      </c>
      <c r="AC25" s="429">
        <f>IF('(I-3) Design &amp; Feedback'!J25="CFW-FH",1,IF('(I-3) Design &amp; Feedback'!K25='(T) General Tables'!$A$82,'(BCBC) Adjustment Factors'!$I$120,'(BCBC) Adjustment Factors'!$I$121))</f>
        <v>1.15</v>
      </c>
      <c r="AD25" s="569" t="str">
        <f t="shared" si="2"/>
        <v>#N/A</v>
      </c>
      <c r="AE25" s="207"/>
      <c r="AF25" s="429" t="str">
        <f t="shared" si="3"/>
        <v>#N/A</v>
      </c>
      <c r="AG25" s="429" t="str">
        <f t="shared" si="4"/>
        <v>#N/A</v>
      </c>
      <c r="AH25" s="7"/>
    </row>
    <row r="26" ht="18.75" hidden="1" customHeight="1">
      <c r="A26" s="7"/>
      <c r="B26" s="162"/>
      <c r="C26" s="49"/>
      <c r="D26" s="268" t="str">
        <f>'(I-3) Design &amp; Feedback'!D26</f>
        <v>Not Required</v>
      </c>
      <c r="E26" s="162"/>
      <c r="F26" s="7"/>
      <c r="G26" s="439" t="str">
        <f>'(I-3) Design &amp; Feedback'!G26</f>
        <v>R</v>
      </c>
      <c r="H26" s="462" t="str">
        <f>IF('(I-3) Design &amp; Feedback'!H26&gt;0, '(I-3) Design &amp; Feedback'!H26, "-")</f>
        <v>-</v>
      </c>
      <c r="I26" s="542" t="str">
        <f>'(I-3) Design &amp; Feedback'!I26</f>
        <v>-</v>
      </c>
      <c r="J26" s="462" t="str">
        <f>IF('(I-3) Design &amp; Feedback'!J26&gt;0, '(I-3) Design &amp; Feedback'!J26, "-")</f>
        <v>-</v>
      </c>
      <c r="K26" s="462" t="str">
        <f>IF('(I-3) Design &amp; Feedback'!K26&gt;0, '(I-3) Design &amp; Feedback'!K26, "-")</f>
        <v>-</v>
      </c>
      <c r="L26" s="462" t="str">
        <f>IF('(I-3) Design &amp; Feedback'!O26&gt;0, '(I-3) Design &amp; Feedback'!O26, "-")</f>
        <v>-</v>
      </c>
      <c r="M26" s="7"/>
      <c r="N26" s="429" t="str">
        <f>'(R-1) Unadjusted Lengths Calcs'!U30</f>
        <v>#N/A</v>
      </c>
      <c r="O26" s="435">
        <f>'(M-1) Adjustment Factors'!$N$17</f>
        <v>1</v>
      </c>
      <c r="P26" s="429">
        <f>'(M-1) Adjustment Factors'!$N$18</f>
        <v>1.048024</v>
      </c>
      <c r="Q26" s="429">
        <f>'(M-1) Adjustment Factors'!$N$19</f>
        <v>1.140128333</v>
      </c>
      <c r="R26" s="429">
        <f>'(M-1) Adjustment Factors'!$N$20</f>
        <v>1.28</v>
      </c>
      <c r="S26" s="429" t="str">
        <f t="array" ref="S26">IF('(I-3) Design &amp; Feedback'!J26="CFW-FH",1,IF('(I-3) Design &amp; Feedback'!N26='(T) General Tables'!$A$18,INDEX('(BCBC) Adjustment Factors'!$H$49:$I$52, MATCH('(I-3) Design &amp; Feedback'!O26,'(BCBC) Adjustment Factors'!$H$49:$H$52,0),2),1))
</f>
        <v>#N/A</v>
      </c>
      <c r="T26" s="568">
        <f>IF('(I-3) Design &amp; Feedback'!J26="CFW-FH",1,IF('(I-3) Design &amp; Feedback'!K26='(T) General Tables'!$A$82,'(BCBC) Adjustment Factors'!$I$53,'(BCBC) Adjustment Factors'!$I$54))
</f>
        <v>1.15</v>
      </c>
      <c r="U26" s="569" t="str">
        <f t="shared" si="1"/>
        <v>#N/A</v>
      </c>
      <c r="V26" s="207"/>
      <c r="W26" s="429" t="str">
        <f>'(R-1) Unadjusted Lengths Calcs'!V30</f>
        <v>#N/A</v>
      </c>
      <c r="X26" s="429">
        <f>'(M-1) Adjustment Factors'!$N$32</f>
        <v>1</v>
      </c>
      <c r="Y26" s="429">
        <f>'(M-1) Adjustment Factors'!$N$33</f>
        <v>1</v>
      </c>
      <c r="Z26" s="429">
        <f>'(M-1) Adjustment Factors'!$N$34</f>
        <v>1.140128333</v>
      </c>
      <c r="AA26" s="429">
        <f>'(M-1) Adjustment Factors'!$N$35</f>
        <v>1.33</v>
      </c>
      <c r="AB26" s="429" t="str">
        <f t="array" ref="AB26">IF('(I-3) Design &amp; Feedback'!J26="CFW-FH",1,IF('(I-3) Design &amp; Feedback'!N26='(T) General Tables'!$A$18,INDEX('(BCBC) Adjustment Factors'!$H$116:$I$119, MATCH('(I-3) Design &amp; Feedback'!O26,'(BCBC) Adjustment Factors'!$H$116:$H$119,0),2),1))</f>
        <v>#N/A</v>
      </c>
      <c r="AC26" s="429">
        <f>IF('(I-3) Design &amp; Feedback'!J26="CFW-FH",1,IF('(I-3) Design &amp; Feedback'!K26='(T) General Tables'!$A$82,'(BCBC) Adjustment Factors'!$I$120,'(BCBC) Adjustment Factors'!$I$121))</f>
        <v>1.15</v>
      </c>
      <c r="AD26" s="569" t="str">
        <f t="shared" si="2"/>
        <v>#N/A</v>
      </c>
      <c r="AE26" s="207"/>
      <c r="AF26" s="429" t="str">
        <f t="shared" si="3"/>
        <v>#N/A</v>
      </c>
      <c r="AG26" s="429" t="str">
        <f t="shared" si="4"/>
        <v>#N/A</v>
      </c>
      <c r="AH26" s="7"/>
    </row>
    <row r="27" ht="18.75" hidden="1" customHeight="1">
      <c r="A27" s="7"/>
      <c r="B27" s="162"/>
      <c r="C27" s="49"/>
      <c r="D27" s="268" t="str">
        <f>'(I-3) Design &amp; Feedback'!D27</f>
        <v>Not Required</v>
      </c>
      <c r="E27" s="162"/>
      <c r="F27" s="7"/>
      <c r="G27" s="439" t="str">
        <f>'(I-3) Design &amp; Feedback'!G27</f>
        <v>R</v>
      </c>
      <c r="H27" s="462" t="str">
        <f>IF('(I-3) Design &amp; Feedback'!H27&gt;0, '(I-3) Design &amp; Feedback'!H27, "-")</f>
        <v>-</v>
      </c>
      <c r="I27" s="542" t="str">
        <f>'(I-3) Design &amp; Feedback'!I27</f>
        <v>-</v>
      </c>
      <c r="J27" s="462" t="str">
        <f>IF('(I-3) Design &amp; Feedback'!J27&gt;0, '(I-3) Design &amp; Feedback'!J27, "-")</f>
        <v>-</v>
      </c>
      <c r="K27" s="462" t="str">
        <f>IF('(I-3) Design &amp; Feedback'!K27&gt;0, '(I-3) Design &amp; Feedback'!K27, "-")</f>
        <v>-</v>
      </c>
      <c r="L27" s="462" t="str">
        <f>IF('(I-3) Design &amp; Feedback'!O27&gt;0, '(I-3) Design &amp; Feedback'!O27, "-")</f>
        <v>-</v>
      </c>
      <c r="M27" s="7"/>
      <c r="N27" s="429" t="str">
        <f>'(R-1) Unadjusted Lengths Calcs'!U31</f>
        <v>#N/A</v>
      </c>
      <c r="O27" s="435">
        <f>'(M-1) Adjustment Factors'!$N$17</f>
        <v>1</v>
      </c>
      <c r="P27" s="429">
        <f>'(M-1) Adjustment Factors'!$N$18</f>
        <v>1.048024</v>
      </c>
      <c r="Q27" s="429">
        <f>'(M-1) Adjustment Factors'!$N$19</f>
        <v>1.140128333</v>
      </c>
      <c r="R27" s="429">
        <f>'(M-1) Adjustment Factors'!$N$20</f>
        <v>1.28</v>
      </c>
      <c r="S27" s="429" t="str">
        <f t="array" ref="S27">IF('(I-3) Design &amp; Feedback'!J27="CFW-FH",1,IF('(I-3) Design &amp; Feedback'!N27='(T) General Tables'!$A$18,INDEX('(BCBC) Adjustment Factors'!$H$49:$I$52, MATCH('(I-3) Design &amp; Feedback'!O27,'(BCBC) Adjustment Factors'!$H$49:$H$52,0),2),1))
</f>
        <v>#N/A</v>
      </c>
      <c r="T27" s="568">
        <f>IF('(I-3) Design &amp; Feedback'!J27="CFW-FH",1,IF('(I-3) Design &amp; Feedback'!K27='(T) General Tables'!$A$82,'(BCBC) Adjustment Factors'!$I$53,'(BCBC) Adjustment Factors'!$I$54))
</f>
        <v>1.15</v>
      </c>
      <c r="U27" s="569" t="str">
        <f t="shared" si="1"/>
        <v>#N/A</v>
      </c>
      <c r="V27" s="207"/>
      <c r="W27" s="429" t="str">
        <f>'(R-1) Unadjusted Lengths Calcs'!V31</f>
        <v>#N/A</v>
      </c>
      <c r="X27" s="429">
        <f>'(M-1) Adjustment Factors'!$N$32</f>
        <v>1</v>
      </c>
      <c r="Y27" s="429">
        <f>'(M-1) Adjustment Factors'!$N$33</f>
        <v>1</v>
      </c>
      <c r="Z27" s="429">
        <f>'(M-1) Adjustment Factors'!$N$34</f>
        <v>1.140128333</v>
      </c>
      <c r="AA27" s="429">
        <f>'(M-1) Adjustment Factors'!$N$35</f>
        <v>1.33</v>
      </c>
      <c r="AB27" s="429" t="str">
        <f t="array" ref="AB27">IF('(I-3) Design &amp; Feedback'!J27="CFW-FH",1,IF('(I-3) Design &amp; Feedback'!N27='(T) General Tables'!$A$18,INDEX('(BCBC) Adjustment Factors'!$H$116:$I$119, MATCH('(I-3) Design &amp; Feedback'!O27,'(BCBC) Adjustment Factors'!$H$116:$H$119,0),2),1))</f>
        <v>#N/A</v>
      </c>
      <c r="AC27" s="429">
        <f>IF('(I-3) Design &amp; Feedback'!J27="CFW-FH",1,IF('(I-3) Design &amp; Feedback'!K27='(T) General Tables'!$A$82,'(BCBC) Adjustment Factors'!$I$120,'(BCBC) Adjustment Factors'!$I$121))</f>
        <v>1.15</v>
      </c>
      <c r="AD27" s="569" t="str">
        <f t="shared" si="2"/>
        <v>#N/A</v>
      </c>
      <c r="AE27" s="207"/>
      <c r="AF27" s="429" t="str">
        <f t="shared" si="3"/>
        <v>#N/A</v>
      </c>
      <c r="AG27" s="429" t="str">
        <f t="shared" si="4"/>
        <v>#N/A</v>
      </c>
      <c r="AH27" s="7"/>
    </row>
    <row r="28" ht="18.75" hidden="1" customHeight="1">
      <c r="A28" s="7"/>
      <c r="B28" s="162"/>
      <c r="C28" s="49"/>
      <c r="D28" s="268" t="str">
        <f>'(I-3) Design &amp; Feedback'!D28</f>
        <v>Not Required</v>
      </c>
      <c r="E28" s="162"/>
      <c r="F28" s="7"/>
      <c r="G28" s="439" t="str">
        <f>'(I-3) Design &amp; Feedback'!G28</f>
        <v>R</v>
      </c>
      <c r="H28" s="462" t="str">
        <f>IF('(I-3) Design &amp; Feedback'!H28&gt;0, '(I-3) Design &amp; Feedback'!H28, "-")</f>
        <v>-</v>
      </c>
      <c r="I28" s="542" t="str">
        <f>'(I-3) Design &amp; Feedback'!I28</f>
        <v>-</v>
      </c>
      <c r="J28" s="462" t="str">
        <f>IF('(I-3) Design &amp; Feedback'!J28&gt;0, '(I-3) Design &amp; Feedback'!J28, "-")</f>
        <v>-</v>
      </c>
      <c r="K28" s="462" t="str">
        <f>IF('(I-3) Design &amp; Feedback'!K28&gt;0, '(I-3) Design &amp; Feedback'!K28, "-")</f>
        <v>-</v>
      </c>
      <c r="L28" s="462" t="str">
        <f>IF('(I-3) Design &amp; Feedback'!O28&gt;0, '(I-3) Design &amp; Feedback'!O28, "-")</f>
        <v>-</v>
      </c>
      <c r="M28" s="7"/>
      <c r="N28" s="429" t="str">
        <f>'(R-1) Unadjusted Lengths Calcs'!U32</f>
        <v>#N/A</v>
      </c>
      <c r="O28" s="435">
        <f>'(M-1) Adjustment Factors'!$N$17</f>
        <v>1</v>
      </c>
      <c r="P28" s="429">
        <f>'(M-1) Adjustment Factors'!$N$18</f>
        <v>1.048024</v>
      </c>
      <c r="Q28" s="429">
        <f>'(M-1) Adjustment Factors'!$N$19</f>
        <v>1.140128333</v>
      </c>
      <c r="R28" s="429">
        <f>'(M-1) Adjustment Factors'!$N$20</f>
        <v>1.28</v>
      </c>
      <c r="S28" s="429" t="str">
        <f t="array" ref="S28">IF('(I-3) Design &amp; Feedback'!J28="CFW-FH",1,IF('(I-3) Design &amp; Feedback'!N28='(T) General Tables'!$A$18,INDEX('(BCBC) Adjustment Factors'!$H$49:$I$52, MATCH('(I-3) Design &amp; Feedback'!O28,'(BCBC) Adjustment Factors'!$H$49:$H$52,0),2),1))
</f>
        <v>#N/A</v>
      </c>
      <c r="T28" s="568">
        <f>IF('(I-3) Design &amp; Feedback'!J28="CFW-FH",1,IF('(I-3) Design &amp; Feedback'!K28='(T) General Tables'!$A$82,'(BCBC) Adjustment Factors'!$I$53,'(BCBC) Adjustment Factors'!$I$54))
</f>
        <v>1.15</v>
      </c>
      <c r="U28" s="569" t="str">
        <f t="shared" si="1"/>
        <v>#N/A</v>
      </c>
      <c r="V28" s="207"/>
      <c r="W28" s="429" t="str">
        <f>'(R-1) Unadjusted Lengths Calcs'!V32</f>
        <v>#N/A</v>
      </c>
      <c r="X28" s="429">
        <f>'(M-1) Adjustment Factors'!$N$32</f>
        <v>1</v>
      </c>
      <c r="Y28" s="429">
        <f>'(M-1) Adjustment Factors'!$N$33</f>
        <v>1</v>
      </c>
      <c r="Z28" s="429">
        <f>'(M-1) Adjustment Factors'!$N$34</f>
        <v>1.140128333</v>
      </c>
      <c r="AA28" s="429">
        <f>'(M-1) Adjustment Factors'!$N$35</f>
        <v>1.33</v>
      </c>
      <c r="AB28" s="429" t="str">
        <f t="array" ref="AB28">IF('(I-3) Design &amp; Feedback'!J28="CFW-FH",1,IF('(I-3) Design &amp; Feedback'!N28='(T) General Tables'!$A$18,INDEX('(BCBC) Adjustment Factors'!$H$116:$I$119, MATCH('(I-3) Design &amp; Feedback'!O28,'(BCBC) Adjustment Factors'!$H$116:$H$119,0),2),1))</f>
        <v>#N/A</v>
      </c>
      <c r="AC28" s="429">
        <f>IF('(I-3) Design &amp; Feedback'!J28="CFW-FH",1,IF('(I-3) Design &amp; Feedback'!K28='(T) General Tables'!$A$82,'(BCBC) Adjustment Factors'!$I$120,'(BCBC) Adjustment Factors'!$I$121))</f>
        <v>1.15</v>
      </c>
      <c r="AD28" s="569" t="str">
        <f t="shared" si="2"/>
        <v>#N/A</v>
      </c>
      <c r="AE28" s="207"/>
      <c r="AF28" s="429" t="str">
        <f t="shared" si="3"/>
        <v>#N/A</v>
      </c>
      <c r="AG28" s="429" t="str">
        <f t="shared" si="4"/>
        <v>#N/A</v>
      </c>
      <c r="AH28" s="7"/>
    </row>
    <row r="29" ht="18.75" hidden="1" customHeight="1">
      <c r="A29" s="7"/>
      <c r="B29" s="162"/>
      <c r="C29" s="49"/>
      <c r="D29" s="268" t="str">
        <f>'(I-3) Design &amp; Feedback'!D29</f>
        <v>Not Required</v>
      </c>
      <c r="E29" s="162"/>
      <c r="F29" s="7"/>
      <c r="G29" s="439" t="str">
        <f>'(I-3) Design &amp; Feedback'!G29</f>
        <v>R</v>
      </c>
      <c r="H29" s="462" t="str">
        <f>IF('(I-3) Design &amp; Feedback'!H29&gt;0, '(I-3) Design &amp; Feedback'!H29, "-")</f>
        <v>-</v>
      </c>
      <c r="I29" s="542" t="str">
        <f>'(I-3) Design &amp; Feedback'!I29</f>
        <v>-</v>
      </c>
      <c r="J29" s="462" t="str">
        <f>IF('(I-3) Design &amp; Feedback'!J29&gt;0, '(I-3) Design &amp; Feedback'!J29, "-")</f>
        <v>-</v>
      </c>
      <c r="K29" s="462" t="str">
        <f>IF('(I-3) Design &amp; Feedback'!K29&gt;0, '(I-3) Design &amp; Feedback'!K29, "-")</f>
        <v>-</v>
      </c>
      <c r="L29" s="462" t="str">
        <f>IF('(I-3) Design &amp; Feedback'!O29&gt;0, '(I-3) Design &amp; Feedback'!O29, "-")</f>
        <v>-</v>
      </c>
      <c r="M29" s="7"/>
      <c r="N29" s="429" t="str">
        <f>'(R-1) Unadjusted Lengths Calcs'!U33</f>
        <v>#N/A</v>
      </c>
      <c r="O29" s="435">
        <f>'(M-1) Adjustment Factors'!$N$17</f>
        <v>1</v>
      </c>
      <c r="P29" s="429">
        <f>'(M-1) Adjustment Factors'!$N$18</f>
        <v>1.048024</v>
      </c>
      <c r="Q29" s="429">
        <f>'(M-1) Adjustment Factors'!$N$19</f>
        <v>1.140128333</v>
      </c>
      <c r="R29" s="429">
        <f>'(M-1) Adjustment Factors'!$N$20</f>
        <v>1.28</v>
      </c>
      <c r="S29" s="429" t="str">
        <f t="array" ref="S29">IF('(I-3) Design &amp; Feedback'!J29="CFW-FH",1,IF('(I-3) Design &amp; Feedback'!N29='(T) General Tables'!$A$18,INDEX('(BCBC) Adjustment Factors'!$H$49:$I$52, MATCH('(I-3) Design &amp; Feedback'!O29,'(BCBC) Adjustment Factors'!$H$49:$H$52,0),2),1))
</f>
        <v>#N/A</v>
      </c>
      <c r="T29" s="568">
        <f>IF('(I-3) Design &amp; Feedback'!J29="CFW-FH",1,IF('(I-3) Design &amp; Feedback'!K29='(T) General Tables'!$A$82,'(BCBC) Adjustment Factors'!$I$53,'(BCBC) Adjustment Factors'!$I$54))
</f>
        <v>1.15</v>
      </c>
      <c r="U29" s="569" t="str">
        <f t="shared" si="1"/>
        <v>#N/A</v>
      </c>
      <c r="V29" s="207"/>
      <c r="W29" s="429" t="str">
        <f>'(R-1) Unadjusted Lengths Calcs'!V33</f>
        <v>#N/A</v>
      </c>
      <c r="X29" s="429">
        <f>'(M-1) Adjustment Factors'!$N$32</f>
        <v>1</v>
      </c>
      <c r="Y29" s="429">
        <f>'(M-1) Adjustment Factors'!$N$33</f>
        <v>1</v>
      </c>
      <c r="Z29" s="429">
        <f>'(M-1) Adjustment Factors'!$N$34</f>
        <v>1.140128333</v>
      </c>
      <c r="AA29" s="429">
        <f>'(M-1) Adjustment Factors'!$N$35</f>
        <v>1.33</v>
      </c>
      <c r="AB29" s="429" t="str">
        <f t="array" ref="AB29">IF('(I-3) Design &amp; Feedback'!J29="CFW-FH",1,IF('(I-3) Design &amp; Feedback'!N29='(T) General Tables'!$A$18,INDEX('(BCBC) Adjustment Factors'!$H$116:$I$119, MATCH('(I-3) Design &amp; Feedback'!O29,'(BCBC) Adjustment Factors'!$H$116:$H$119,0),2),1))</f>
        <v>#N/A</v>
      </c>
      <c r="AC29" s="429">
        <f>IF('(I-3) Design &amp; Feedback'!J29="CFW-FH",1,IF('(I-3) Design &amp; Feedback'!K29='(T) General Tables'!$A$82,'(BCBC) Adjustment Factors'!$I$120,'(BCBC) Adjustment Factors'!$I$121))</f>
        <v>1.15</v>
      </c>
      <c r="AD29" s="569" t="str">
        <f t="shared" si="2"/>
        <v>#N/A</v>
      </c>
      <c r="AE29" s="207"/>
      <c r="AF29" s="429" t="str">
        <f t="shared" si="3"/>
        <v>#N/A</v>
      </c>
      <c r="AG29" s="429" t="str">
        <f t="shared" si="4"/>
        <v>#N/A</v>
      </c>
      <c r="AH29" s="7"/>
    </row>
    <row r="30" ht="18.75" hidden="1" customHeight="1">
      <c r="A30" s="7"/>
      <c r="B30" s="162"/>
      <c r="C30" s="49"/>
      <c r="D30" s="268" t="str">
        <f>'(I-3) Design &amp; Feedback'!D30</f>
        <v>Not Required</v>
      </c>
      <c r="E30" s="162"/>
      <c r="F30" s="7"/>
      <c r="G30" s="439" t="str">
        <f>'(I-3) Design &amp; Feedback'!G30</f>
        <v>R</v>
      </c>
      <c r="H30" s="462" t="str">
        <f>IF('(I-3) Design &amp; Feedback'!H30&gt;0, '(I-3) Design &amp; Feedback'!H30, "-")</f>
        <v>-</v>
      </c>
      <c r="I30" s="542" t="str">
        <f>'(I-3) Design &amp; Feedback'!I30</f>
        <v>-</v>
      </c>
      <c r="J30" s="462" t="str">
        <f>IF('(I-3) Design &amp; Feedback'!J30&gt;0, '(I-3) Design &amp; Feedback'!J30, "-")</f>
        <v>-</v>
      </c>
      <c r="K30" s="462" t="str">
        <f>IF('(I-3) Design &amp; Feedback'!K30&gt;0, '(I-3) Design &amp; Feedback'!K30, "-")</f>
        <v>-</v>
      </c>
      <c r="L30" s="462" t="str">
        <f>IF('(I-3) Design &amp; Feedback'!O30&gt;0, '(I-3) Design &amp; Feedback'!O30, "-")</f>
        <v>-</v>
      </c>
      <c r="M30" s="7"/>
      <c r="N30" s="429" t="str">
        <f>'(R-1) Unadjusted Lengths Calcs'!U34</f>
        <v>#N/A</v>
      </c>
      <c r="O30" s="435">
        <f>'(M-1) Adjustment Factors'!$N$17</f>
        <v>1</v>
      </c>
      <c r="P30" s="429">
        <f>'(M-1) Adjustment Factors'!$N$18</f>
        <v>1.048024</v>
      </c>
      <c r="Q30" s="429">
        <f>'(M-1) Adjustment Factors'!$N$19</f>
        <v>1.140128333</v>
      </c>
      <c r="R30" s="429">
        <f>'(M-1) Adjustment Factors'!$N$20</f>
        <v>1.28</v>
      </c>
      <c r="S30" s="429" t="str">
        <f t="array" ref="S30">IF('(I-3) Design &amp; Feedback'!J30="CFW-FH",1,IF('(I-3) Design &amp; Feedback'!N30='(T) General Tables'!$A$18,INDEX('(BCBC) Adjustment Factors'!$H$49:$I$52, MATCH('(I-3) Design &amp; Feedback'!O30,'(BCBC) Adjustment Factors'!$H$49:$H$52,0),2),1))
</f>
        <v>#N/A</v>
      </c>
      <c r="T30" s="568">
        <f>IF('(I-3) Design &amp; Feedback'!J30="CFW-FH",1,IF('(I-3) Design &amp; Feedback'!K30='(T) General Tables'!$A$82,'(BCBC) Adjustment Factors'!$I$53,'(BCBC) Adjustment Factors'!$I$54))
</f>
        <v>1.15</v>
      </c>
      <c r="U30" s="569" t="str">
        <f t="shared" si="1"/>
        <v>#N/A</v>
      </c>
      <c r="V30" s="207"/>
      <c r="W30" s="429" t="str">
        <f>'(R-1) Unadjusted Lengths Calcs'!V34</f>
        <v>#N/A</v>
      </c>
      <c r="X30" s="429">
        <f>'(M-1) Adjustment Factors'!$N$32</f>
        <v>1</v>
      </c>
      <c r="Y30" s="429">
        <f>'(M-1) Adjustment Factors'!$N$33</f>
        <v>1</v>
      </c>
      <c r="Z30" s="429">
        <f>'(M-1) Adjustment Factors'!$N$34</f>
        <v>1.140128333</v>
      </c>
      <c r="AA30" s="429">
        <f>'(M-1) Adjustment Factors'!$N$35</f>
        <v>1.33</v>
      </c>
      <c r="AB30" s="429" t="str">
        <f t="array" ref="AB30">IF('(I-3) Design &amp; Feedback'!J30="CFW-FH",1,IF('(I-3) Design &amp; Feedback'!N30='(T) General Tables'!$A$18,INDEX('(BCBC) Adjustment Factors'!$H$116:$I$119, MATCH('(I-3) Design &amp; Feedback'!O30,'(BCBC) Adjustment Factors'!$H$116:$H$119,0),2),1))</f>
        <v>#N/A</v>
      </c>
      <c r="AC30" s="429">
        <f>IF('(I-3) Design &amp; Feedback'!J30="CFW-FH",1,IF('(I-3) Design &amp; Feedback'!K30='(T) General Tables'!$A$82,'(BCBC) Adjustment Factors'!$I$120,'(BCBC) Adjustment Factors'!$I$121))</f>
        <v>1.15</v>
      </c>
      <c r="AD30" s="569" t="str">
        <f t="shared" si="2"/>
        <v>#N/A</v>
      </c>
      <c r="AE30" s="207"/>
      <c r="AF30" s="429" t="str">
        <f t="shared" si="3"/>
        <v>#N/A</v>
      </c>
      <c r="AG30" s="429" t="str">
        <f t="shared" si="4"/>
        <v>#N/A</v>
      </c>
      <c r="AH30" s="7"/>
    </row>
    <row r="31" ht="18.75" customHeight="1">
      <c r="A31" s="7"/>
      <c r="B31" s="162"/>
      <c r="C31" s="49"/>
      <c r="D31" s="268" t="str">
        <f>'(I-3) Design &amp; Feedback'!D31</f>
        <v>Required</v>
      </c>
      <c r="E31" s="162"/>
      <c r="F31" s="7"/>
      <c r="G31" s="424" t="str">
        <f>'(I-3) Design &amp; Feedback'!G31</f>
        <v>R+1F</v>
      </c>
      <c r="H31" s="434">
        <f>IF('(I-3) Design &amp; Feedback'!H31&gt;0, '(I-3) Design &amp; Feedback'!H31, "-")</f>
        <v>1</v>
      </c>
      <c r="I31" s="433">
        <f>'(I-3) Design &amp; Feedback'!I31</f>
        <v>18.6182</v>
      </c>
      <c r="J31" s="434" t="str">
        <f>IF('(I-3) Design &amp; Feedback'!J31&gt;0, '(I-3) Design &amp; Feedback'!J31, "-")</f>
        <v>WSP-A</v>
      </c>
      <c r="K31" s="434" t="str">
        <f>IF('(I-3) Design &amp; Feedback'!K31&gt;0, '(I-3) Design &amp; Feedback'!K31, "-")</f>
        <v>Continuous</v>
      </c>
      <c r="L31" s="434" t="str">
        <f>IF('(I-3) Design &amp; Feedback'!O31&gt;0, '(I-3) Design &amp; Feedback'!O31, "-")</f>
        <v>Installed</v>
      </c>
      <c r="M31" s="7"/>
      <c r="N31" s="429">
        <f>'(R-1) Unadjusted Lengths Calcs'!U35</f>
        <v>3.14</v>
      </c>
      <c r="O31" s="435">
        <f>'(M-1) Adjustment Factors'!$I$17</f>
        <v>1</v>
      </c>
      <c r="P31" s="429">
        <f>'(M-1) Adjustment Factors'!$I$18</f>
        <v>1.021528</v>
      </c>
      <c r="Q31" s="429">
        <f>'(M-1) Adjustment Factors'!$I$19</f>
        <v>0.51</v>
      </c>
      <c r="R31" s="429">
        <f>'(M-1) Adjustment Factors'!$I$20</f>
        <v>1.38</v>
      </c>
      <c r="S31" s="429">
        <f t="array" ref="S31">IF('(I-3) Design &amp; Feedback'!J31="CFW-FH",1,IF('(I-3) Design &amp; Feedback'!N31='(T) General Tables'!$A$18,INDEX('(BCBC) Adjustment Factors'!$H$49:$I$52, MATCH('(I-3) Design &amp; Feedback'!O31,'(BCBC) Adjustment Factors'!$H$49:$H$52,0),2),1))
</f>
        <v>1</v>
      </c>
      <c r="T31" s="568">
        <f>IF('(I-3) Design &amp; Feedback'!J31="CFW-FH",1,IF('(I-3) Design &amp; Feedback'!K31='(T) General Tables'!$A$82,'(BCBC) Adjustment Factors'!$I$53,'(BCBC) Adjustment Factors'!$I$54))
</f>
        <v>1</v>
      </c>
      <c r="U31" s="569">
        <f t="shared" si="1"/>
        <v>2.257507416</v>
      </c>
      <c r="V31" s="207"/>
      <c r="W31" s="429">
        <f>'(R-1) Unadjusted Lengths Calcs'!V35</f>
        <v>2.281874999</v>
      </c>
      <c r="X31" s="429">
        <f>'(M-1) Adjustment Factors'!$I$32</f>
        <v>1</v>
      </c>
      <c r="Y31" s="429">
        <f>'(M-1) Adjustment Factors'!$I$33</f>
        <v>1</v>
      </c>
      <c r="Z31" s="429">
        <f>'(M-1) Adjustment Factors'!$I$34</f>
        <v>0.6</v>
      </c>
      <c r="AA31" s="429">
        <f>'(M-1) Adjustment Factors'!$I$35</f>
        <v>1.5</v>
      </c>
      <c r="AB31" s="429">
        <f t="array" ref="AB31">IF('(I-3) Design &amp; Feedback'!J31="CFW-FH",1,IF('(I-3) Design &amp; Feedback'!N31='(T) General Tables'!$A$18,INDEX('(BCBC) Adjustment Factors'!$H$116:$I$119, MATCH('(I-3) Design &amp; Feedback'!O31,'(BCBC) Adjustment Factors'!$H$116:$H$119,0),2),1))</f>
        <v>1</v>
      </c>
      <c r="AC31" s="429">
        <f>IF('(I-3) Design &amp; Feedback'!J31="CFW-FH",1,IF('(I-3) Design &amp; Feedback'!K31='(T) General Tables'!$A$82,'(BCBC) Adjustment Factors'!$I$120,'(BCBC) Adjustment Factors'!$I$121))</f>
        <v>1</v>
      </c>
      <c r="AD31" s="569">
        <f t="shared" si="2"/>
        <v>2.0536875</v>
      </c>
      <c r="AE31" s="207"/>
      <c r="AF31" s="429">
        <f t="shared" si="3"/>
        <v>2.257507416</v>
      </c>
      <c r="AG31" s="429" t="str">
        <f t="shared" si="4"/>
        <v>WIND</v>
      </c>
      <c r="AH31" s="7"/>
    </row>
    <row r="32" ht="18.75" customHeight="1">
      <c r="A32" s="7"/>
      <c r="B32" s="162"/>
      <c r="C32" s="49"/>
      <c r="D32" s="268" t="str">
        <f>'(I-3) Design &amp; Feedback'!D32</f>
        <v>Required</v>
      </c>
      <c r="E32" s="162"/>
      <c r="F32" s="7"/>
      <c r="G32" s="424" t="str">
        <f>'(I-3) Design &amp; Feedback'!G32</f>
        <v>R+1F</v>
      </c>
      <c r="H32" s="434">
        <f>IF('(I-3) Design &amp; Feedback'!H32&gt;0, '(I-3) Design &amp; Feedback'!H32, "-")</f>
        <v>2</v>
      </c>
      <c r="I32" s="433">
        <f>'(I-3) Design &amp; Feedback'!I32</f>
        <v>18.6182</v>
      </c>
      <c r="J32" s="434" t="str">
        <f>IF('(I-3) Design &amp; Feedback'!J32&gt;0, '(I-3) Design &amp; Feedback'!J32, "-")</f>
        <v>WSP-A</v>
      </c>
      <c r="K32" s="434" t="str">
        <f>IF('(I-3) Design &amp; Feedback'!K32&gt;0, '(I-3) Design &amp; Feedback'!K32, "-")</f>
        <v>Continuous</v>
      </c>
      <c r="L32" s="434" t="str">
        <f>IF('(I-3) Design &amp; Feedback'!O32&gt;0, '(I-3) Design &amp; Feedback'!O32, "-")</f>
        <v>Installed</v>
      </c>
      <c r="M32" s="7"/>
      <c r="N32" s="429">
        <f>'(R-1) Unadjusted Lengths Calcs'!U36</f>
        <v>3.14</v>
      </c>
      <c r="O32" s="435">
        <f>'(M-1) Adjustment Factors'!$I$17</f>
        <v>1</v>
      </c>
      <c r="P32" s="429">
        <f>'(M-1) Adjustment Factors'!$I$18</f>
        <v>1.021528</v>
      </c>
      <c r="Q32" s="429">
        <f>'(M-1) Adjustment Factors'!$I$19</f>
        <v>0.51</v>
      </c>
      <c r="R32" s="429">
        <f>'(M-1) Adjustment Factors'!$I$20</f>
        <v>1.38</v>
      </c>
      <c r="S32" s="429">
        <f t="array" ref="S32">IF('(I-3) Design &amp; Feedback'!J32="CFW-FH",1,IF('(I-3) Design &amp; Feedback'!N32='(T) General Tables'!$A$18,INDEX('(BCBC) Adjustment Factors'!$H$49:$I$52, MATCH('(I-3) Design &amp; Feedback'!O32,'(BCBC) Adjustment Factors'!$H$49:$H$52,0),2),1))
</f>
        <v>1</v>
      </c>
      <c r="T32" s="568">
        <f>IF('(I-3) Design &amp; Feedback'!J32="CFW-FH",1,IF('(I-3) Design &amp; Feedback'!K32='(T) General Tables'!$A$82,'(BCBC) Adjustment Factors'!$I$53,'(BCBC) Adjustment Factors'!$I$54))
</f>
        <v>1</v>
      </c>
      <c r="U32" s="569">
        <f t="shared" si="1"/>
        <v>2.257507416</v>
      </c>
      <c r="V32" s="207"/>
      <c r="W32" s="429">
        <f>'(R-1) Unadjusted Lengths Calcs'!V36</f>
        <v>2.281874999</v>
      </c>
      <c r="X32" s="429">
        <f>'(M-1) Adjustment Factors'!$I$32</f>
        <v>1</v>
      </c>
      <c r="Y32" s="429">
        <f>'(M-1) Adjustment Factors'!$I$33</f>
        <v>1</v>
      </c>
      <c r="Z32" s="429">
        <f>'(M-1) Adjustment Factors'!$I$34</f>
        <v>0.6</v>
      </c>
      <c r="AA32" s="429">
        <f>'(M-1) Adjustment Factors'!$I$35</f>
        <v>1.5</v>
      </c>
      <c r="AB32" s="429">
        <f t="array" ref="AB32">IF('(I-3) Design &amp; Feedback'!J32="CFW-FH",1,IF('(I-3) Design &amp; Feedback'!N32='(T) General Tables'!$A$18,INDEX('(BCBC) Adjustment Factors'!$H$116:$I$119, MATCH('(I-3) Design &amp; Feedback'!O32,'(BCBC) Adjustment Factors'!$H$116:$H$119,0),2),1))</f>
        <v>1</v>
      </c>
      <c r="AC32" s="429">
        <f>IF('(I-3) Design &amp; Feedback'!J32="CFW-FH",1,IF('(I-3) Design &amp; Feedback'!K32='(T) General Tables'!$A$82,'(BCBC) Adjustment Factors'!$I$120,'(BCBC) Adjustment Factors'!$I$121))</f>
        <v>1</v>
      </c>
      <c r="AD32" s="569">
        <f t="shared" si="2"/>
        <v>2.0536875</v>
      </c>
      <c r="AE32" s="207"/>
      <c r="AF32" s="429">
        <f t="shared" si="3"/>
        <v>2.257507416</v>
      </c>
      <c r="AG32" s="429" t="str">
        <f t="shared" si="4"/>
        <v>WIND</v>
      </c>
      <c r="AH32" s="7"/>
    </row>
    <row r="33" ht="18.75" customHeight="1">
      <c r="A33" s="7"/>
      <c r="B33" s="162"/>
      <c r="C33" s="49"/>
      <c r="D33" s="268" t="str">
        <f>'(I-3) Design &amp; Feedback'!D33</f>
        <v>Required</v>
      </c>
      <c r="E33" s="162"/>
      <c r="F33" s="7"/>
      <c r="G33" s="424" t="str">
        <f>'(I-3) Design &amp; Feedback'!G33</f>
        <v>R+1F</v>
      </c>
      <c r="H33" s="434">
        <f>IF('(I-3) Design &amp; Feedback'!H33&gt;0, '(I-3) Design &amp; Feedback'!H33, "-")</f>
        <v>3</v>
      </c>
      <c r="I33" s="433">
        <f>'(I-3) Design &amp; Feedback'!I33</f>
        <v>18.6182</v>
      </c>
      <c r="J33" s="434" t="str">
        <f>IF('(I-3) Design &amp; Feedback'!J33&gt;0, '(I-3) Design &amp; Feedback'!J33, "-")</f>
        <v>WSP-A</v>
      </c>
      <c r="K33" s="434" t="str">
        <f>IF('(I-3) Design &amp; Feedback'!K33&gt;0, '(I-3) Design &amp; Feedback'!K33, "-")</f>
        <v>Continuous</v>
      </c>
      <c r="L33" s="434" t="str">
        <f>IF('(I-3) Design &amp; Feedback'!O33&gt;0, '(I-3) Design &amp; Feedback'!O33, "-")</f>
        <v>Installed</v>
      </c>
      <c r="M33" s="7"/>
      <c r="N33" s="429">
        <f>'(R-1) Unadjusted Lengths Calcs'!U37</f>
        <v>3.14</v>
      </c>
      <c r="O33" s="435">
        <f>'(M-1) Adjustment Factors'!$I$17</f>
        <v>1</v>
      </c>
      <c r="P33" s="429">
        <f>'(M-1) Adjustment Factors'!$I$18</f>
        <v>1.021528</v>
      </c>
      <c r="Q33" s="429">
        <f>'(M-1) Adjustment Factors'!$I$19</f>
        <v>0.51</v>
      </c>
      <c r="R33" s="429">
        <f>'(M-1) Adjustment Factors'!$I$20</f>
        <v>1.38</v>
      </c>
      <c r="S33" s="429">
        <f t="array" ref="S33">IF('(I-3) Design &amp; Feedback'!J33="CFW-FH",1,IF('(I-3) Design &amp; Feedback'!N33='(T) General Tables'!$A$18,INDEX('(BCBC) Adjustment Factors'!$H$49:$I$52, MATCH('(I-3) Design &amp; Feedback'!O33,'(BCBC) Adjustment Factors'!$H$49:$H$52,0),2),1))
</f>
        <v>1</v>
      </c>
      <c r="T33" s="568">
        <f>IF('(I-3) Design &amp; Feedback'!J33="CFW-FH",1,IF('(I-3) Design &amp; Feedback'!K33='(T) General Tables'!$A$82,'(BCBC) Adjustment Factors'!$I$53,'(BCBC) Adjustment Factors'!$I$54))
</f>
        <v>1</v>
      </c>
      <c r="U33" s="569">
        <f t="shared" si="1"/>
        <v>2.257507416</v>
      </c>
      <c r="V33" s="207"/>
      <c r="W33" s="429">
        <f>'(R-1) Unadjusted Lengths Calcs'!V37</f>
        <v>2.281874999</v>
      </c>
      <c r="X33" s="429">
        <f>'(M-1) Adjustment Factors'!$I$32</f>
        <v>1</v>
      </c>
      <c r="Y33" s="429">
        <f>'(M-1) Adjustment Factors'!$I$33</f>
        <v>1</v>
      </c>
      <c r="Z33" s="429">
        <f>'(M-1) Adjustment Factors'!$I$34</f>
        <v>0.6</v>
      </c>
      <c r="AA33" s="429">
        <f>'(M-1) Adjustment Factors'!$I$35</f>
        <v>1.5</v>
      </c>
      <c r="AB33" s="429">
        <f t="array" ref="AB33">IF('(I-3) Design &amp; Feedback'!J33="CFW-FH",1,IF('(I-3) Design &amp; Feedback'!N33='(T) General Tables'!$A$18,INDEX('(BCBC) Adjustment Factors'!$H$116:$I$119, MATCH('(I-3) Design &amp; Feedback'!O33,'(BCBC) Adjustment Factors'!$H$116:$H$119,0),2),1))</f>
        <v>1</v>
      </c>
      <c r="AC33" s="429">
        <f>IF('(I-3) Design &amp; Feedback'!J33="CFW-FH",1,IF('(I-3) Design &amp; Feedback'!K33='(T) General Tables'!$A$82,'(BCBC) Adjustment Factors'!$I$120,'(BCBC) Adjustment Factors'!$I$121))</f>
        <v>1</v>
      </c>
      <c r="AD33" s="569">
        <f t="shared" si="2"/>
        <v>2.0536875</v>
      </c>
      <c r="AE33" s="207"/>
      <c r="AF33" s="429">
        <f t="shared" si="3"/>
        <v>2.257507416</v>
      </c>
      <c r="AG33" s="429" t="str">
        <f t="shared" si="4"/>
        <v>WIND</v>
      </c>
      <c r="AH33" s="7"/>
    </row>
    <row r="34" ht="18.75" customHeight="1">
      <c r="A34" s="7"/>
      <c r="B34" s="162"/>
      <c r="C34" s="49"/>
      <c r="D34" s="268" t="str">
        <f>'(I-3) Design &amp; Feedback'!D34</f>
        <v>Required</v>
      </c>
      <c r="E34" s="162"/>
      <c r="F34" s="7"/>
      <c r="G34" s="424" t="str">
        <f>'(I-3) Design &amp; Feedback'!G34</f>
        <v>R+1F</v>
      </c>
      <c r="H34" s="434">
        <f>IF('(I-3) Design &amp; Feedback'!H34&gt;0, '(I-3) Design &amp; Feedback'!H34, "-")</f>
        <v>4</v>
      </c>
      <c r="I34" s="433">
        <f>'(I-3) Design &amp; Feedback'!I34</f>
        <v>18.6182</v>
      </c>
      <c r="J34" s="434" t="str">
        <f>IF('(I-3) Design &amp; Feedback'!J34&gt;0, '(I-3) Design &amp; Feedback'!J34, "-")</f>
        <v>WSP-A</v>
      </c>
      <c r="K34" s="434" t="str">
        <f>IF('(I-3) Design &amp; Feedback'!K34&gt;0, '(I-3) Design &amp; Feedback'!K34, "-")</f>
        <v>Continuous</v>
      </c>
      <c r="L34" s="434" t="str">
        <f>IF('(I-3) Design &amp; Feedback'!O34&gt;0, '(I-3) Design &amp; Feedback'!O34, "-")</f>
        <v>Installed</v>
      </c>
      <c r="M34" s="7"/>
      <c r="N34" s="429">
        <f>'(R-1) Unadjusted Lengths Calcs'!U38</f>
        <v>3.14</v>
      </c>
      <c r="O34" s="435">
        <f>'(M-1) Adjustment Factors'!$I$17</f>
        <v>1</v>
      </c>
      <c r="P34" s="429">
        <f>'(M-1) Adjustment Factors'!$I$18</f>
        <v>1.021528</v>
      </c>
      <c r="Q34" s="429">
        <f>'(M-1) Adjustment Factors'!$I$19</f>
        <v>0.51</v>
      </c>
      <c r="R34" s="429">
        <f>'(M-1) Adjustment Factors'!$I$20</f>
        <v>1.38</v>
      </c>
      <c r="S34" s="429">
        <f t="array" ref="S34">IF('(I-3) Design &amp; Feedback'!J34="CFW-FH",1,IF('(I-3) Design &amp; Feedback'!N34='(T) General Tables'!$A$18,INDEX('(BCBC) Adjustment Factors'!$H$49:$I$52, MATCH('(I-3) Design &amp; Feedback'!O34,'(BCBC) Adjustment Factors'!$H$49:$H$52,0),2),1))
</f>
        <v>1</v>
      </c>
      <c r="T34" s="568">
        <f>IF('(I-3) Design &amp; Feedback'!J34="CFW-FH",1,IF('(I-3) Design &amp; Feedback'!K34='(T) General Tables'!$A$82,'(BCBC) Adjustment Factors'!$I$53,'(BCBC) Adjustment Factors'!$I$54))
</f>
        <v>1</v>
      </c>
      <c r="U34" s="569">
        <f t="shared" si="1"/>
        <v>2.257507416</v>
      </c>
      <c r="V34" s="207"/>
      <c r="W34" s="429">
        <f>'(R-1) Unadjusted Lengths Calcs'!V38</f>
        <v>2.281874999</v>
      </c>
      <c r="X34" s="429">
        <f>'(M-1) Adjustment Factors'!$I$32</f>
        <v>1</v>
      </c>
      <c r="Y34" s="429">
        <f>'(M-1) Adjustment Factors'!$I$33</f>
        <v>1</v>
      </c>
      <c r="Z34" s="429">
        <f>'(M-1) Adjustment Factors'!$I$34</f>
        <v>0.6</v>
      </c>
      <c r="AA34" s="429">
        <f>'(M-1) Adjustment Factors'!$I$35</f>
        <v>1.5</v>
      </c>
      <c r="AB34" s="429">
        <f t="array" ref="AB34">IF('(I-3) Design &amp; Feedback'!J34="CFW-FH",1,IF('(I-3) Design &amp; Feedback'!N34='(T) General Tables'!$A$18,INDEX('(BCBC) Adjustment Factors'!$H$116:$I$119, MATCH('(I-3) Design &amp; Feedback'!O34,'(BCBC) Adjustment Factors'!$H$116:$H$119,0),2),1))</f>
        <v>1</v>
      </c>
      <c r="AC34" s="429">
        <f>IF('(I-3) Design &amp; Feedback'!J34="CFW-FH",1,IF('(I-3) Design &amp; Feedback'!K34='(T) General Tables'!$A$82,'(BCBC) Adjustment Factors'!$I$120,'(BCBC) Adjustment Factors'!$I$121))</f>
        <v>1</v>
      </c>
      <c r="AD34" s="569">
        <f t="shared" si="2"/>
        <v>2.0536875</v>
      </c>
      <c r="AE34" s="207"/>
      <c r="AF34" s="429">
        <f t="shared" si="3"/>
        <v>2.257507416</v>
      </c>
      <c r="AG34" s="429" t="str">
        <f t="shared" si="4"/>
        <v>WIND</v>
      </c>
      <c r="AH34" s="7"/>
    </row>
    <row r="35" ht="18.75" hidden="1" customHeight="1">
      <c r="A35" s="7"/>
      <c r="B35" s="162"/>
      <c r="C35" s="49"/>
      <c r="D35" s="268" t="str">
        <f>'(I-3) Design &amp; Feedback'!D35</f>
        <v>Not Required</v>
      </c>
      <c r="E35" s="162"/>
      <c r="F35" s="7"/>
      <c r="G35" s="424" t="str">
        <f>'(I-3) Design &amp; Feedback'!G35</f>
        <v>R+1F</v>
      </c>
      <c r="H35" s="434" t="str">
        <f>IF('(I-3) Design &amp; Feedback'!H35&gt;0, '(I-3) Design &amp; Feedback'!H35, "-")</f>
        <v>-</v>
      </c>
      <c r="I35" s="433" t="str">
        <f>'(I-3) Design &amp; Feedback'!I35</f>
        <v>-</v>
      </c>
      <c r="J35" s="434" t="str">
        <f>IF('(I-3) Design &amp; Feedback'!J35&gt;0, '(I-3) Design &amp; Feedback'!J35, "-")</f>
        <v>-</v>
      </c>
      <c r="K35" s="434" t="str">
        <f>IF('(I-3) Design &amp; Feedback'!K35&gt;0, '(I-3) Design &amp; Feedback'!K35, "-")</f>
        <v>-</v>
      </c>
      <c r="L35" s="434" t="str">
        <f>IF('(I-3) Design &amp; Feedback'!O35&gt;0, '(I-3) Design &amp; Feedback'!O35, "-")</f>
        <v>-</v>
      </c>
      <c r="M35" s="7"/>
      <c r="N35" s="429" t="str">
        <f>'(R-1) Unadjusted Lengths Calcs'!U39</f>
        <v>#N/A</v>
      </c>
      <c r="O35" s="435">
        <f>'(M-1) Adjustment Factors'!$I$17</f>
        <v>1</v>
      </c>
      <c r="P35" s="429">
        <f>'(M-1) Adjustment Factors'!$I$18</f>
        <v>1.021528</v>
      </c>
      <c r="Q35" s="429">
        <f>'(M-1) Adjustment Factors'!$I$19</f>
        <v>0.51</v>
      </c>
      <c r="R35" s="429">
        <f>'(M-1) Adjustment Factors'!$I$20</f>
        <v>1.38</v>
      </c>
      <c r="S35" s="429" t="str">
        <f t="array" ref="S35">IF('(I-3) Design &amp; Feedback'!J35="CFW-FH",1,IF('(I-3) Design &amp; Feedback'!N35='(T) General Tables'!$A$18,INDEX('(BCBC) Adjustment Factors'!$H$49:$I$52, MATCH('(I-3) Design &amp; Feedback'!O35,'(BCBC) Adjustment Factors'!$H$49:$H$52,0),2),1))
</f>
        <v>#N/A</v>
      </c>
      <c r="T35" s="568">
        <f>IF('(I-3) Design &amp; Feedback'!J35="CFW-FH",1,IF('(I-3) Design &amp; Feedback'!K35='(T) General Tables'!$A$82,'(BCBC) Adjustment Factors'!$I$53,'(BCBC) Adjustment Factors'!$I$54))
</f>
        <v>1.15</v>
      </c>
      <c r="U35" s="569" t="str">
        <f t="shared" si="1"/>
        <v>#N/A</v>
      </c>
      <c r="V35" s="207"/>
      <c r="W35" s="429" t="str">
        <f>'(R-1) Unadjusted Lengths Calcs'!V39</f>
        <v>#N/A</v>
      </c>
      <c r="X35" s="429">
        <f>'(M-1) Adjustment Factors'!$I$32</f>
        <v>1</v>
      </c>
      <c r="Y35" s="429">
        <f>'(M-1) Adjustment Factors'!$I$33</f>
        <v>1</v>
      </c>
      <c r="Z35" s="429">
        <f>'(M-1) Adjustment Factors'!$I$34</f>
        <v>0.6</v>
      </c>
      <c r="AA35" s="429">
        <f>'(M-1) Adjustment Factors'!$I$35</f>
        <v>1.5</v>
      </c>
      <c r="AB35" s="429" t="str">
        <f t="array" ref="AB35">IF('(I-3) Design &amp; Feedback'!J35="CFW-FH",1,IF('(I-3) Design &amp; Feedback'!N35='(T) General Tables'!$A$18,INDEX('(BCBC) Adjustment Factors'!$H$116:$I$119, MATCH('(I-3) Design &amp; Feedback'!O35,'(BCBC) Adjustment Factors'!$H$116:$H$119,0),2),1))</f>
        <v>#N/A</v>
      </c>
      <c r="AC35" s="429">
        <f>IF('(I-3) Design &amp; Feedback'!J35="CFW-FH",1,IF('(I-3) Design &amp; Feedback'!K35='(T) General Tables'!$A$82,'(BCBC) Adjustment Factors'!$I$120,'(BCBC) Adjustment Factors'!$I$121))</f>
        <v>1.15</v>
      </c>
      <c r="AD35" s="569" t="str">
        <f t="shared" si="2"/>
        <v>#N/A</v>
      </c>
      <c r="AE35" s="207"/>
      <c r="AF35" s="429" t="str">
        <f t="shared" si="3"/>
        <v>#N/A</v>
      </c>
      <c r="AG35" s="429" t="str">
        <f t="shared" si="4"/>
        <v>#N/A</v>
      </c>
      <c r="AH35" s="7"/>
    </row>
    <row r="36" ht="18.75" hidden="1" customHeight="1">
      <c r="A36" s="7"/>
      <c r="B36" s="162"/>
      <c r="C36" s="49"/>
      <c r="D36" s="268" t="str">
        <f>'(I-3) Design &amp; Feedback'!D36</f>
        <v>Not Required</v>
      </c>
      <c r="E36" s="162"/>
      <c r="F36" s="7"/>
      <c r="G36" s="424" t="str">
        <f>'(I-3) Design &amp; Feedback'!G36</f>
        <v>R+1F</v>
      </c>
      <c r="H36" s="434" t="str">
        <f>IF('(I-3) Design &amp; Feedback'!H36&gt;0, '(I-3) Design &amp; Feedback'!H36, "-")</f>
        <v>-</v>
      </c>
      <c r="I36" s="433" t="str">
        <f>'(I-3) Design &amp; Feedback'!I36</f>
        <v>-</v>
      </c>
      <c r="J36" s="434" t="str">
        <f>IF('(I-3) Design &amp; Feedback'!J36&gt;0, '(I-3) Design &amp; Feedback'!J36, "-")</f>
        <v>-</v>
      </c>
      <c r="K36" s="434" t="str">
        <f>IF('(I-3) Design &amp; Feedback'!K36&gt;0, '(I-3) Design &amp; Feedback'!K36, "-")</f>
        <v>-</v>
      </c>
      <c r="L36" s="434" t="str">
        <f>IF('(I-3) Design &amp; Feedback'!O36&gt;0, '(I-3) Design &amp; Feedback'!O36, "-")</f>
        <v>-</v>
      </c>
      <c r="M36" s="7"/>
      <c r="N36" s="429" t="str">
        <f>'(R-1) Unadjusted Lengths Calcs'!U40</f>
        <v>#N/A</v>
      </c>
      <c r="O36" s="435">
        <f>'(M-1) Adjustment Factors'!$I$17</f>
        <v>1</v>
      </c>
      <c r="P36" s="429">
        <f>'(M-1) Adjustment Factors'!$I$18</f>
        <v>1.021528</v>
      </c>
      <c r="Q36" s="429">
        <f>'(M-1) Adjustment Factors'!$I$19</f>
        <v>0.51</v>
      </c>
      <c r="R36" s="429">
        <f>'(M-1) Adjustment Factors'!$I$20</f>
        <v>1.38</v>
      </c>
      <c r="S36" s="429" t="str">
        <f t="array" ref="S36">IF('(I-3) Design &amp; Feedback'!J36="CFW-FH",1,IF('(I-3) Design &amp; Feedback'!N36='(T) General Tables'!$A$18,INDEX('(BCBC) Adjustment Factors'!$H$49:$I$52, MATCH('(I-3) Design &amp; Feedback'!O36,'(BCBC) Adjustment Factors'!$H$49:$H$52,0),2),1))
</f>
        <v>#N/A</v>
      </c>
      <c r="T36" s="568">
        <f>IF('(I-3) Design &amp; Feedback'!J36="CFW-FH",1,IF('(I-3) Design &amp; Feedback'!K36='(T) General Tables'!$A$82,'(BCBC) Adjustment Factors'!$I$53,'(BCBC) Adjustment Factors'!$I$54))
</f>
        <v>1.15</v>
      </c>
      <c r="U36" s="569" t="str">
        <f t="shared" si="1"/>
        <v>#N/A</v>
      </c>
      <c r="V36" s="207"/>
      <c r="W36" s="429" t="str">
        <f>'(R-1) Unadjusted Lengths Calcs'!V40</f>
        <v>#N/A</v>
      </c>
      <c r="X36" s="429">
        <f>'(M-1) Adjustment Factors'!$I$32</f>
        <v>1</v>
      </c>
      <c r="Y36" s="429">
        <f>'(M-1) Adjustment Factors'!$I$33</f>
        <v>1</v>
      </c>
      <c r="Z36" s="429">
        <f>'(M-1) Adjustment Factors'!$I$34</f>
        <v>0.6</v>
      </c>
      <c r="AA36" s="429">
        <f>'(M-1) Adjustment Factors'!$I$35</f>
        <v>1.5</v>
      </c>
      <c r="AB36" s="429" t="str">
        <f t="array" ref="AB36">IF('(I-3) Design &amp; Feedback'!J36="CFW-FH",1,IF('(I-3) Design &amp; Feedback'!N36='(T) General Tables'!$A$18,INDEX('(BCBC) Adjustment Factors'!$H$116:$I$119, MATCH('(I-3) Design &amp; Feedback'!O36,'(BCBC) Adjustment Factors'!$H$116:$H$119,0),2),1))</f>
        <v>#N/A</v>
      </c>
      <c r="AC36" s="429">
        <f>IF('(I-3) Design &amp; Feedback'!J36="CFW-FH",1,IF('(I-3) Design &amp; Feedback'!K36='(T) General Tables'!$A$82,'(BCBC) Adjustment Factors'!$I$120,'(BCBC) Adjustment Factors'!$I$121))</f>
        <v>1.15</v>
      </c>
      <c r="AD36" s="569" t="str">
        <f t="shared" si="2"/>
        <v>#N/A</v>
      </c>
      <c r="AE36" s="207"/>
      <c r="AF36" s="429" t="str">
        <f t="shared" si="3"/>
        <v>#N/A</v>
      </c>
      <c r="AG36" s="429" t="str">
        <f t="shared" si="4"/>
        <v>#N/A</v>
      </c>
      <c r="AH36" s="7"/>
    </row>
    <row r="37" ht="18.75" hidden="1" customHeight="1">
      <c r="A37" s="7"/>
      <c r="B37" s="162"/>
      <c r="C37" s="49"/>
      <c r="D37" s="268" t="str">
        <f>'(I-3) Design &amp; Feedback'!D37</f>
        <v>Not Required</v>
      </c>
      <c r="E37" s="162"/>
      <c r="F37" s="7"/>
      <c r="G37" s="424" t="str">
        <f>'(I-3) Design &amp; Feedback'!G37</f>
        <v>R+1F</v>
      </c>
      <c r="H37" s="434" t="str">
        <f>IF('(I-3) Design &amp; Feedback'!H37&gt;0, '(I-3) Design &amp; Feedback'!H37, "-")</f>
        <v>-</v>
      </c>
      <c r="I37" s="433" t="str">
        <f>'(I-3) Design &amp; Feedback'!I37</f>
        <v>-</v>
      </c>
      <c r="J37" s="434" t="str">
        <f>IF('(I-3) Design &amp; Feedback'!J37&gt;0, '(I-3) Design &amp; Feedback'!J37, "-")</f>
        <v>-</v>
      </c>
      <c r="K37" s="434" t="str">
        <f>IF('(I-3) Design &amp; Feedback'!K37&gt;0, '(I-3) Design &amp; Feedback'!K37, "-")</f>
        <v>-</v>
      </c>
      <c r="L37" s="434" t="str">
        <f>IF('(I-3) Design &amp; Feedback'!O37&gt;0, '(I-3) Design &amp; Feedback'!O37, "-")</f>
        <v>-</v>
      </c>
      <c r="M37" s="7"/>
      <c r="N37" s="429" t="str">
        <f>'(R-1) Unadjusted Lengths Calcs'!U41</f>
        <v>#N/A</v>
      </c>
      <c r="O37" s="435">
        <f>'(M-1) Adjustment Factors'!$I$17</f>
        <v>1</v>
      </c>
      <c r="P37" s="429">
        <f>'(M-1) Adjustment Factors'!$I$18</f>
        <v>1.021528</v>
      </c>
      <c r="Q37" s="429">
        <f>'(M-1) Adjustment Factors'!$I$19</f>
        <v>0.51</v>
      </c>
      <c r="R37" s="429">
        <f>'(M-1) Adjustment Factors'!$I$20</f>
        <v>1.38</v>
      </c>
      <c r="S37" s="429" t="str">
        <f t="array" ref="S37">IF('(I-3) Design &amp; Feedback'!J37="CFW-FH",1,IF('(I-3) Design &amp; Feedback'!N37='(T) General Tables'!$A$18,INDEX('(BCBC) Adjustment Factors'!$H$49:$I$52, MATCH('(I-3) Design &amp; Feedback'!O37,'(BCBC) Adjustment Factors'!$H$49:$H$52,0),2),1))
</f>
        <v>#N/A</v>
      </c>
      <c r="T37" s="568">
        <f>IF('(I-3) Design &amp; Feedback'!J37="CFW-FH",1,IF('(I-3) Design &amp; Feedback'!K37='(T) General Tables'!$A$82,'(BCBC) Adjustment Factors'!$I$53,'(BCBC) Adjustment Factors'!$I$54))
</f>
        <v>1.15</v>
      </c>
      <c r="U37" s="569" t="str">
        <f t="shared" si="1"/>
        <v>#N/A</v>
      </c>
      <c r="V37" s="207"/>
      <c r="W37" s="429" t="str">
        <f>'(R-1) Unadjusted Lengths Calcs'!V41</f>
        <v>#N/A</v>
      </c>
      <c r="X37" s="429">
        <f>'(M-1) Adjustment Factors'!$I$32</f>
        <v>1</v>
      </c>
      <c r="Y37" s="429">
        <f>'(M-1) Adjustment Factors'!$I$33</f>
        <v>1</v>
      </c>
      <c r="Z37" s="429">
        <f>'(M-1) Adjustment Factors'!$I$34</f>
        <v>0.6</v>
      </c>
      <c r="AA37" s="429">
        <f>'(M-1) Adjustment Factors'!$I$35</f>
        <v>1.5</v>
      </c>
      <c r="AB37" s="429" t="str">
        <f t="array" ref="AB37">IF('(I-3) Design &amp; Feedback'!J37="CFW-FH",1,IF('(I-3) Design &amp; Feedback'!N37='(T) General Tables'!$A$18,INDEX('(BCBC) Adjustment Factors'!$H$116:$I$119, MATCH('(I-3) Design &amp; Feedback'!O37,'(BCBC) Adjustment Factors'!$H$116:$H$119,0),2),1))</f>
        <v>#N/A</v>
      </c>
      <c r="AC37" s="429">
        <f>IF('(I-3) Design &amp; Feedback'!J37="CFW-FH",1,IF('(I-3) Design &amp; Feedback'!K37='(T) General Tables'!$A$82,'(BCBC) Adjustment Factors'!$I$120,'(BCBC) Adjustment Factors'!$I$121))</f>
        <v>1.15</v>
      </c>
      <c r="AD37" s="569" t="str">
        <f t="shared" si="2"/>
        <v>#N/A</v>
      </c>
      <c r="AE37" s="207"/>
      <c r="AF37" s="429" t="str">
        <f t="shared" si="3"/>
        <v>#N/A</v>
      </c>
      <c r="AG37" s="429" t="str">
        <f t="shared" si="4"/>
        <v>#N/A</v>
      </c>
      <c r="AH37" s="7"/>
    </row>
    <row r="38" ht="18.75" hidden="1" customHeight="1">
      <c r="A38" s="7"/>
      <c r="B38" s="162"/>
      <c r="C38" s="49"/>
      <c r="D38" s="268" t="str">
        <f>'(I-3) Design &amp; Feedback'!D38</f>
        <v>Not Required</v>
      </c>
      <c r="E38" s="162"/>
      <c r="F38" s="7"/>
      <c r="G38" s="424" t="str">
        <f>'(I-3) Design &amp; Feedback'!G38</f>
        <v>R+1F</v>
      </c>
      <c r="H38" s="434" t="str">
        <f>IF('(I-3) Design &amp; Feedback'!H38&gt;0, '(I-3) Design &amp; Feedback'!H38, "-")</f>
        <v>-</v>
      </c>
      <c r="I38" s="433" t="str">
        <f>'(I-3) Design &amp; Feedback'!I38</f>
        <v>-</v>
      </c>
      <c r="J38" s="434" t="str">
        <f>IF('(I-3) Design &amp; Feedback'!J38&gt;0, '(I-3) Design &amp; Feedback'!J38, "-")</f>
        <v>-</v>
      </c>
      <c r="K38" s="434" t="str">
        <f>IF('(I-3) Design &amp; Feedback'!K38&gt;0, '(I-3) Design &amp; Feedback'!K38, "-")</f>
        <v>-</v>
      </c>
      <c r="L38" s="434" t="str">
        <f>IF('(I-3) Design &amp; Feedback'!O38&gt;0, '(I-3) Design &amp; Feedback'!O38, "-")</f>
        <v>-</v>
      </c>
      <c r="M38" s="7"/>
      <c r="N38" s="429" t="str">
        <f>'(R-1) Unadjusted Lengths Calcs'!U42</f>
        <v>#N/A</v>
      </c>
      <c r="O38" s="435">
        <f>'(M-1) Adjustment Factors'!$I$17</f>
        <v>1</v>
      </c>
      <c r="P38" s="429">
        <f>'(M-1) Adjustment Factors'!$I$18</f>
        <v>1.021528</v>
      </c>
      <c r="Q38" s="429">
        <f>'(M-1) Adjustment Factors'!$I$19</f>
        <v>0.51</v>
      </c>
      <c r="R38" s="429">
        <f>'(M-1) Adjustment Factors'!$I$20</f>
        <v>1.38</v>
      </c>
      <c r="S38" s="429" t="str">
        <f t="array" ref="S38">IF('(I-3) Design &amp; Feedback'!J38="CFW-FH",1,IF('(I-3) Design &amp; Feedback'!N38='(T) General Tables'!$A$18,INDEX('(BCBC) Adjustment Factors'!$H$49:$I$52, MATCH('(I-3) Design &amp; Feedback'!O38,'(BCBC) Adjustment Factors'!$H$49:$H$52,0),2),1))
</f>
        <v>#N/A</v>
      </c>
      <c r="T38" s="568">
        <f>IF('(I-3) Design &amp; Feedback'!J38="CFW-FH",1,IF('(I-3) Design &amp; Feedback'!K38='(T) General Tables'!$A$82,'(BCBC) Adjustment Factors'!$I$53,'(BCBC) Adjustment Factors'!$I$54))
</f>
        <v>1.15</v>
      </c>
      <c r="U38" s="569" t="str">
        <f t="shared" si="1"/>
        <v>#N/A</v>
      </c>
      <c r="V38" s="207"/>
      <c r="W38" s="429" t="str">
        <f>'(R-1) Unadjusted Lengths Calcs'!V42</f>
        <v>#N/A</v>
      </c>
      <c r="X38" s="429">
        <f>'(M-1) Adjustment Factors'!$I$32</f>
        <v>1</v>
      </c>
      <c r="Y38" s="429">
        <f>'(M-1) Adjustment Factors'!$I$33</f>
        <v>1</v>
      </c>
      <c r="Z38" s="429">
        <f>'(M-1) Adjustment Factors'!$I$34</f>
        <v>0.6</v>
      </c>
      <c r="AA38" s="429">
        <f>'(M-1) Adjustment Factors'!$I$35</f>
        <v>1.5</v>
      </c>
      <c r="AB38" s="429" t="str">
        <f t="array" ref="AB38">IF('(I-3) Design &amp; Feedback'!J38="CFW-FH",1,IF('(I-3) Design &amp; Feedback'!N38='(T) General Tables'!$A$18,INDEX('(BCBC) Adjustment Factors'!$H$116:$I$119, MATCH('(I-3) Design &amp; Feedback'!O38,'(BCBC) Adjustment Factors'!$H$116:$H$119,0),2),1))</f>
        <v>#N/A</v>
      </c>
      <c r="AC38" s="429">
        <f>IF('(I-3) Design &amp; Feedback'!J38="CFW-FH",1,IF('(I-3) Design &amp; Feedback'!K38='(T) General Tables'!$A$82,'(BCBC) Adjustment Factors'!$I$120,'(BCBC) Adjustment Factors'!$I$121))</f>
        <v>1.15</v>
      </c>
      <c r="AD38" s="569" t="str">
        <f t="shared" si="2"/>
        <v>#N/A</v>
      </c>
      <c r="AE38" s="207"/>
      <c r="AF38" s="429" t="str">
        <f t="shared" si="3"/>
        <v>#N/A</v>
      </c>
      <c r="AG38" s="429" t="str">
        <f t="shared" si="4"/>
        <v>#N/A</v>
      </c>
      <c r="AH38" s="7"/>
    </row>
    <row r="39" ht="18.75" hidden="1" customHeight="1">
      <c r="A39" s="7"/>
      <c r="B39" s="162"/>
      <c r="C39" s="49"/>
      <c r="D39" s="268" t="str">
        <f>'(I-3) Design &amp; Feedback'!D39</f>
        <v>Not Required</v>
      </c>
      <c r="E39" s="162"/>
      <c r="F39" s="7"/>
      <c r="G39" s="424" t="str">
        <f>'(I-3) Design &amp; Feedback'!G39</f>
        <v>R+1F</v>
      </c>
      <c r="H39" s="434" t="str">
        <f>IF('(I-3) Design &amp; Feedback'!H39&gt;0, '(I-3) Design &amp; Feedback'!H39, "-")</f>
        <v>-</v>
      </c>
      <c r="I39" s="433" t="str">
        <f>'(I-3) Design &amp; Feedback'!I39</f>
        <v>-</v>
      </c>
      <c r="J39" s="434" t="str">
        <f>IF('(I-3) Design &amp; Feedback'!J39&gt;0, '(I-3) Design &amp; Feedback'!J39, "-")</f>
        <v>-</v>
      </c>
      <c r="K39" s="434" t="str">
        <f>IF('(I-3) Design &amp; Feedback'!K39&gt;0, '(I-3) Design &amp; Feedback'!K39, "-")</f>
        <v>-</v>
      </c>
      <c r="L39" s="434" t="str">
        <f>IF('(I-3) Design &amp; Feedback'!O39&gt;0, '(I-3) Design &amp; Feedback'!O39, "-")</f>
        <v>-</v>
      </c>
      <c r="M39" s="7"/>
      <c r="N39" s="429" t="str">
        <f>'(R-1) Unadjusted Lengths Calcs'!U43</f>
        <v>#N/A</v>
      </c>
      <c r="O39" s="435">
        <f>'(M-1) Adjustment Factors'!$I$17</f>
        <v>1</v>
      </c>
      <c r="P39" s="429">
        <f>'(M-1) Adjustment Factors'!$I$18</f>
        <v>1.021528</v>
      </c>
      <c r="Q39" s="429">
        <f>'(M-1) Adjustment Factors'!$I$19</f>
        <v>0.51</v>
      </c>
      <c r="R39" s="429">
        <f>'(M-1) Adjustment Factors'!$I$20</f>
        <v>1.38</v>
      </c>
      <c r="S39" s="429" t="str">
        <f t="array" ref="S39">IF('(I-3) Design &amp; Feedback'!J39="CFW-FH",1,IF('(I-3) Design &amp; Feedback'!N39='(T) General Tables'!$A$18,INDEX('(BCBC) Adjustment Factors'!$H$49:$I$52, MATCH('(I-3) Design &amp; Feedback'!O39,'(BCBC) Adjustment Factors'!$H$49:$H$52,0),2),1))
</f>
        <v>#N/A</v>
      </c>
      <c r="T39" s="568">
        <f>IF('(I-3) Design &amp; Feedback'!J39="CFW-FH",1,IF('(I-3) Design &amp; Feedback'!K39='(T) General Tables'!$A$82,'(BCBC) Adjustment Factors'!$I$53,'(BCBC) Adjustment Factors'!$I$54))
</f>
        <v>1.15</v>
      </c>
      <c r="U39" s="569" t="str">
        <f t="shared" si="1"/>
        <v>#N/A</v>
      </c>
      <c r="V39" s="207"/>
      <c r="W39" s="429" t="str">
        <f>'(R-1) Unadjusted Lengths Calcs'!V43</f>
        <v>#N/A</v>
      </c>
      <c r="X39" s="429">
        <f>'(M-1) Adjustment Factors'!$I$32</f>
        <v>1</v>
      </c>
      <c r="Y39" s="429">
        <f>'(M-1) Adjustment Factors'!$I$33</f>
        <v>1</v>
      </c>
      <c r="Z39" s="429">
        <f>'(M-1) Adjustment Factors'!$I$34</f>
        <v>0.6</v>
      </c>
      <c r="AA39" s="429">
        <f>'(M-1) Adjustment Factors'!$I$35</f>
        <v>1.5</v>
      </c>
      <c r="AB39" s="429" t="str">
        <f t="array" ref="AB39">IF('(I-3) Design &amp; Feedback'!J39="CFW-FH",1,IF('(I-3) Design &amp; Feedback'!N39='(T) General Tables'!$A$18,INDEX('(BCBC) Adjustment Factors'!$H$116:$I$119, MATCH('(I-3) Design &amp; Feedback'!O39,'(BCBC) Adjustment Factors'!$H$116:$H$119,0),2),1))</f>
        <v>#N/A</v>
      </c>
      <c r="AC39" s="429">
        <f>IF('(I-3) Design &amp; Feedback'!J39="CFW-FH",1,IF('(I-3) Design &amp; Feedback'!K39='(T) General Tables'!$A$82,'(BCBC) Adjustment Factors'!$I$120,'(BCBC) Adjustment Factors'!$I$121))</f>
        <v>1.15</v>
      </c>
      <c r="AD39" s="569" t="str">
        <f t="shared" si="2"/>
        <v>#N/A</v>
      </c>
      <c r="AE39" s="207"/>
      <c r="AF39" s="429" t="str">
        <f t="shared" si="3"/>
        <v>#N/A</v>
      </c>
      <c r="AG39" s="429" t="str">
        <f t="shared" si="4"/>
        <v>#N/A</v>
      </c>
      <c r="AH39" s="7"/>
    </row>
    <row r="40" ht="18.75" hidden="1" customHeight="1">
      <c r="A40" s="7"/>
      <c r="B40" s="162"/>
      <c r="C40" s="49"/>
      <c r="D40" s="268" t="str">
        <f>'(I-3) Design &amp; Feedback'!D40</f>
        <v>Not Required</v>
      </c>
      <c r="E40" s="162"/>
      <c r="F40" s="7"/>
      <c r="G40" s="424" t="str">
        <f>'(I-3) Design &amp; Feedback'!G40</f>
        <v>R+1F</v>
      </c>
      <c r="H40" s="434" t="str">
        <f>IF('(I-3) Design &amp; Feedback'!H40&gt;0, '(I-3) Design &amp; Feedback'!H40, "-")</f>
        <v>-</v>
      </c>
      <c r="I40" s="433" t="str">
        <f>'(I-3) Design &amp; Feedback'!I40</f>
        <v>-</v>
      </c>
      <c r="J40" s="434" t="str">
        <f>IF('(I-3) Design &amp; Feedback'!J40&gt;0, '(I-3) Design &amp; Feedback'!J40, "-")</f>
        <v>-</v>
      </c>
      <c r="K40" s="434" t="str">
        <f>IF('(I-3) Design &amp; Feedback'!K40&gt;0, '(I-3) Design &amp; Feedback'!K40, "-")</f>
        <v>-</v>
      </c>
      <c r="L40" s="434" t="str">
        <f>IF('(I-3) Design &amp; Feedback'!O40&gt;0, '(I-3) Design &amp; Feedback'!O40, "-")</f>
        <v>-</v>
      </c>
      <c r="M40" s="7"/>
      <c r="N40" s="429" t="str">
        <f>'(R-1) Unadjusted Lengths Calcs'!U44</f>
        <v>#N/A</v>
      </c>
      <c r="O40" s="435">
        <f>'(M-1) Adjustment Factors'!$I$17</f>
        <v>1</v>
      </c>
      <c r="P40" s="429">
        <f>'(M-1) Adjustment Factors'!$I$18</f>
        <v>1.021528</v>
      </c>
      <c r="Q40" s="429">
        <f>'(M-1) Adjustment Factors'!$I$19</f>
        <v>0.51</v>
      </c>
      <c r="R40" s="429">
        <f>'(M-1) Adjustment Factors'!$I$20</f>
        <v>1.38</v>
      </c>
      <c r="S40" s="429" t="str">
        <f t="array" ref="S40">IF('(I-3) Design &amp; Feedback'!J40="CFW-FH",1,IF('(I-3) Design &amp; Feedback'!N40='(T) General Tables'!$A$18,INDEX('(BCBC) Adjustment Factors'!$H$49:$I$52, MATCH('(I-3) Design &amp; Feedback'!O40,'(BCBC) Adjustment Factors'!$H$49:$H$52,0),2),1))
</f>
        <v>#N/A</v>
      </c>
      <c r="T40" s="568">
        <f>IF('(I-3) Design &amp; Feedback'!J40="CFW-FH",1,IF('(I-3) Design &amp; Feedback'!K40='(T) General Tables'!$A$82,'(BCBC) Adjustment Factors'!$I$53,'(BCBC) Adjustment Factors'!$I$54))
</f>
        <v>1.15</v>
      </c>
      <c r="U40" s="569" t="str">
        <f t="shared" si="1"/>
        <v>#N/A</v>
      </c>
      <c r="V40" s="207"/>
      <c r="W40" s="429" t="str">
        <f>'(R-1) Unadjusted Lengths Calcs'!V44</f>
        <v>#N/A</v>
      </c>
      <c r="X40" s="429">
        <f>'(M-1) Adjustment Factors'!$I$32</f>
        <v>1</v>
      </c>
      <c r="Y40" s="429">
        <f>'(M-1) Adjustment Factors'!$I$33</f>
        <v>1</v>
      </c>
      <c r="Z40" s="429">
        <f>'(M-1) Adjustment Factors'!$I$34</f>
        <v>0.6</v>
      </c>
      <c r="AA40" s="429">
        <f>'(M-1) Adjustment Factors'!$I$35</f>
        <v>1.5</v>
      </c>
      <c r="AB40" s="429" t="str">
        <f t="array" ref="AB40">IF('(I-3) Design &amp; Feedback'!J40="CFW-FH",1,IF('(I-3) Design &amp; Feedback'!N40='(T) General Tables'!$A$18,INDEX('(BCBC) Adjustment Factors'!$H$116:$I$119, MATCH('(I-3) Design &amp; Feedback'!O40,'(BCBC) Adjustment Factors'!$H$116:$H$119,0),2),1))</f>
        <v>#N/A</v>
      </c>
      <c r="AC40" s="429">
        <f>IF('(I-3) Design &amp; Feedback'!J40="CFW-FH",1,IF('(I-3) Design &amp; Feedback'!K40='(T) General Tables'!$A$82,'(BCBC) Adjustment Factors'!$I$120,'(BCBC) Adjustment Factors'!$I$121))</f>
        <v>1.15</v>
      </c>
      <c r="AD40" s="569" t="str">
        <f t="shared" si="2"/>
        <v>#N/A</v>
      </c>
      <c r="AE40" s="207"/>
      <c r="AF40" s="429" t="str">
        <f t="shared" si="3"/>
        <v>#N/A</v>
      </c>
      <c r="AG40" s="429" t="str">
        <f t="shared" si="4"/>
        <v>#N/A</v>
      </c>
      <c r="AH40" s="7"/>
    </row>
    <row r="41" ht="18.75" customHeight="1">
      <c r="A41" s="7"/>
      <c r="B41" s="162"/>
      <c r="C41" s="49"/>
      <c r="D41" s="268" t="str">
        <f>'(I-3) Design &amp; Feedback'!D41</f>
        <v>Required</v>
      </c>
      <c r="E41" s="162"/>
      <c r="F41" s="7"/>
      <c r="G41" s="439" t="str">
        <f>'(I-3) Design &amp; Feedback'!G41</f>
        <v>R+1F</v>
      </c>
      <c r="H41" s="462" t="str">
        <f>IF('(I-3) Design &amp; Feedback'!H41&gt;0, '(I-3) Design &amp; Feedback'!H41, "-")</f>
        <v>A</v>
      </c>
      <c r="I41" s="542">
        <f>'(I-3) Design &amp; Feedback'!I41</f>
        <v>7.2898</v>
      </c>
      <c r="J41" s="462" t="str">
        <f>IF('(I-3) Design &amp; Feedback'!J41&gt;0, '(I-3) Design &amp; Feedback'!J41, "-")</f>
        <v>WSP-D</v>
      </c>
      <c r="K41" s="462" t="str">
        <f>IF('(I-3) Design &amp; Feedback'!K41&gt;0, '(I-3) Design &amp; Feedback'!K41, "-")</f>
        <v>Continuous</v>
      </c>
      <c r="L41" s="462" t="str">
        <f>IF('(I-3) Design &amp; Feedback'!O41&gt;0, '(I-3) Design &amp; Feedback'!O41, "-")</f>
        <v>Installed</v>
      </c>
      <c r="M41" s="7"/>
      <c r="N41" s="429">
        <f>'(R-1) Unadjusted Lengths Calcs'!U45</f>
        <v>1.31</v>
      </c>
      <c r="O41" s="435">
        <f>'(M-1) Adjustment Factors'!$O$17</f>
        <v>1</v>
      </c>
      <c r="P41" s="429">
        <f>'(M-1) Adjustment Factors'!$O$18</f>
        <v>1.021528</v>
      </c>
      <c r="Q41" s="429">
        <f>'(M-1) Adjustment Factors'!$O$19</f>
        <v>1.140128333</v>
      </c>
      <c r="R41" s="429">
        <f>'(M-1) Adjustment Factors'!$O$20</f>
        <v>1.28</v>
      </c>
      <c r="S41" s="429">
        <f t="array" ref="S41">IF('(I-3) Design &amp; Feedback'!J41="CFW-FH",1,IF('(I-3) Design &amp; Feedback'!N41='(T) General Tables'!$A$18,INDEX('(BCBC) Adjustment Factors'!$H$49:$I$52, MATCH('(I-3) Design &amp; Feedback'!O41,'(BCBC) Adjustment Factors'!$H$49:$H$52,0),2),1))
</f>
        <v>1</v>
      </c>
      <c r="T41" s="568">
        <f>IF('(I-3) Design &amp; Feedback'!J41="CFW-FH",1,IF('(I-3) Design &amp; Feedback'!K41='(T) General Tables'!$A$82,'(BCBC) Adjustment Factors'!$I$53,'(BCBC) Adjustment Factors'!$I$54))
</f>
        <v>1</v>
      </c>
      <c r="U41" s="569">
        <f t="shared" si="1"/>
        <v>1.952923713</v>
      </c>
      <c r="V41" s="207"/>
      <c r="W41" s="429">
        <f>'(R-1) Unadjusted Lengths Calcs'!V45</f>
        <v>0.415524</v>
      </c>
      <c r="X41" s="429">
        <f>'(M-1) Adjustment Factors'!$O$32</f>
        <v>1</v>
      </c>
      <c r="Y41" s="429">
        <f>'(M-1) Adjustment Factors'!$O$33</f>
        <v>1</v>
      </c>
      <c r="Z41" s="429">
        <f>'(M-1) Adjustment Factors'!$O$34</f>
        <v>1.140128333</v>
      </c>
      <c r="AA41" s="429">
        <f>'(M-1) Adjustment Factors'!$O$35</f>
        <v>1.33</v>
      </c>
      <c r="AB41" s="429">
        <f t="array" ref="AB41">IF('(I-3) Design &amp; Feedback'!J41="CFW-FH",1,IF('(I-3) Design &amp; Feedback'!N41='(T) General Tables'!$A$18,INDEX('(BCBC) Adjustment Factors'!$H$116:$I$119, MATCH('(I-3) Design &amp; Feedback'!O41,'(BCBC) Adjustment Factors'!$H$116:$H$119,0),2),1))</f>
        <v>1</v>
      </c>
      <c r="AC41" s="429">
        <f>IF('(I-3) Design &amp; Feedback'!J41="CFW-FH",1,IF('(I-3) Design &amp; Feedback'!K41='(T) General Tables'!$A$82,'(BCBC) Adjustment Factors'!$I$120,'(BCBC) Adjustment Factors'!$I$121))</f>
        <v>1</v>
      </c>
      <c r="AD41" s="569">
        <f t="shared" si="2"/>
        <v>0.6300884118</v>
      </c>
      <c r="AE41" s="207"/>
      <c r="AF41" s="429">
        <f t="shared" si="3"/>
        <v>1.952923713</v>
      </c>
      <c r="AG41" s="429" t="str">
        <f t="shared" si="4"/>
        <v>WIND</v>
      </c>
      <c r="AH41" s="7"/>
    </row>
    <row r="42" ht="18.75" customHeight="1">
      <c r="A42" s="7"/>
      <c r="B42" s="162"/>
      <c r="C42" s="49"/>
      <c r="D42" s="268" t="str">
        <f>'(I-3) Design &amp; Feedback'!D42</f>
        <v>Required</v>
      </c>
      <c r="E42" s="162"/>
      <c r="F42" s="7"/>
      <c r="G42" s="439" t="str">
        <f>'(I-3) Design &amp; Feedback'!G42</f>
        <v>R+1F</v>
      </c>
      <c r="H42" s="462" t="str">
        <f>IF('(I-3) Design &amp; Feedback'!H42&gt;0, '(I-3) Design &amp; Feedback'!H42, "-")</f>
        <v>B</v>
      </c>
      <c r="I42" s="542">
        <f>'(I-3) Design &amp; Feedback'!I42</f>
        <v>7.2898</v>
      </c>
      <c r="J42" s="462" t="str">
        <f>IF('(I-3) Design &amp; Feedback'!J42&gt;0, '(I-3) Design &amp; Feedback'!J42, "-")</f>
        <v>WSP-D</v>
      </c>
      <c r="K42" s="462" t="str">
        <f>IF('(I-3) Design &amp; Feedback'!K42&gt;0, '(I-3) Design &amp; Feedback'!K42, "-")</f>
        <v>Continuous</v>
      </c>
      <c r="L42" s="462" t="str">
        <f>IF('(I-3) Design &amp; Feedback'!O42&gt;0, '(I-3) Design &amp; Feedback'!O42, "-")</f>
        <v>Installed</v>
      </c>
      <c r="M42" s="7"/>
      <c r="N42" s="429">
        <f>'(R-1) Unadjusted Lengths Calcs'!U46</f>
        <v>1.31</v>
      </c>
      <c r="O42" s="435">
        <f>'(M-1) Adjustment Factors'!$O$17</f>
        <v>1</v>
      </c>
      <c r="P42" s="429">
        <f>'(M-1) Adjustment Factors'!$O$18</f>
        <v>1.021528</v>
      </c>
      <c r="Q42" s="429">
        <f>'(M-1) Adjustment Factors'!$O$19</f>
        <v>1.140128333</v>
      </c>
      <c r="R42" s="429">
        <f>'(M-1) Adjustment Factors'!$O$20</f>
        <v>1.28</v>
      </c>
      <c r="S42" s="429">
        <f t="array" ref="S42">IF('(I-3) Design &amp; Feedback'!J42="CFW-FH",1,IF('(I-3) Design &amp; Feedback'!N42='(T) General Tables'!$A$18,INDEX('(BCBC) Adjustment Factors'!$H$49:$I$52, MATCH('(I-3) Design &amp; Feedback'!O42,'(BCBC) Adjustment Factors'!$H$49:$H$52,0),2),1))
</f>
        <v>1</v>
      </c>
      <c r="T42" s="568">
        <f>IF('(I-3) Design &amp; Feedback'!J42="CFW-FH",1,IF('(I-3) Design &amp; Feedback'!K42='(T) General Tables'!$A$82,'(BCBC) Adjustment Factors'!$I$53,'(BCBC) Adjustment Factors'!$I$54))
</f>
        <v>1</v>
      </c>
      <c r="U42" s="569">
        <f t="shared" si="1"/>
        <v>1.952923713</v>
      </c>
      <c r="V42" s="207"/>
      <c r="W42" s="429">
        <f>'(R-1) Unadjusted Lengths Calcs'!V46</f>
        <v>0.415524</v>
      </c>
      <c r="X42" s="429">
        <f>'(M-1) Adjustment Factors'!$O$32</f>
        <v>1</v>
      </c>
      <c r="Y42" s="429">
        <f>'(M-1) Adjustment Factors'!$O$33</f>
        <v>1</v>
      </c>
      <c r="Z42" s="429">
        <f>'(M-1) Adjustment Factors'!$O$34</f>
        <v>1.140128333</v>
      </c>
      <c r="AA42" s="429">
        <f>'(M-1) Adjustment Factors'!$O$35</f>
        <v>1.33</v>
      </c>
      <c r="AB42" s="429">
        <f t="array" ref="AB42">IF('(I-3) Design &amp; Feedback'!J42="CFW-FH",1,IF('(I-3) Design &amp; Feedback'!N42='(T) General Tables'!$A$18,INDEX('(BCBC) Adjustment Factors'!$H$116:$I$119, MATCH('(I-3) Design &amp; Feedback'!O42,'(BCBC) Adjustment Factors'!$H$116:$H$119,0),2),1))</f>
        <v>1</v>
      </c>
      <c r="AC42" s="429">
        <f>IF('(I-3) Design &amp; Feedback'!J42="CFW-FH",1,IF('(I-3) Design &amp; Feedback'!K42='(T) General Tables'!$A$82,'(BCBC) Adjustment Factors'!$I$120,'(BCBC) Adjustment Factors'!$I$121))</f>
        <v>1</v>
      </c>
      <c r="AD42" s="569">
        <f t="shared" si="2"/>
        <v>0.6300884118</v>
      </c>
      <c r="AE42" s="207"/>
      <c r="AF42" s="429">
        <f t="shared" si="3"/>
        <v>1.952923713</v>
      </c>
      <c r="AG42" s="429" t="str">
        <f t="shared" si="4"/>
        <v>WIND</v>
      </c>
      <c r="AH42" s="7"/>
    </row>
    <row r="43" ht="18.75" customHeight="1">
      <c r="A43" s="7"/>
      <c r="B43" s="162"/>
      <c r="C43" s="49"/>
      <c r="D43" s="268" t="str">
        <f>'(I-3) Design &amp; Feedback'!D43</f>
        <v>Required</v>
      </c>
      <c r="E43" s="162"/>
      <c r="F43" s="7"/>
      <c r="G43" s="439" t="str">
        <f>'(I-3) Design &amp; Feedback'!G43</f>
        <v>R+1F</v>
      </c>
      <c r="H43" s="462" t="str">
        <f>IF('(I-3) Design &amp; Feedback'!H43&gt;0, '(I-3) Design &amp; Feedback'!H43, "-")</f>
        <v>C</v>
      </c>
      <c r="I43" s="542">
        <f>'(I-3) Design &amp; Feedback'!I43</f>
        <v>7.2898</v>
      </c>
      <c r="J43" s="462" t="str">
        <f>IF('(I-3) Design &amp; Feedback'!J43&gt;0, '(I-3) Design &amp; Feedback'!J43, "-")</f>
        <v>WSP-D</v>
      </c>
      <c r="K43" s="462" t="str">
        <f>IF('(I-3) Design &amp; Feedback'!K43&gt;0, '(I-3) Design &amp; Feedback'!K43, "-")</f>
        <v>Continuous</v>
      </c>
      <c r="L43" s="462" t="str">
        <f>IF('(I-3) Design &amp; Feedback'!O43&gt;0, '(I-3) Design &amp; Feedback'!O43, "-")</f>
        <v>Installed</v>
      </c>
      <c r="M43" s="7"/>
      <c r="N43" s="429">
        <f>'(R-1) Unadjusted Lengths Calcs'!U47</f>
        <v>1.31</v>
      </c>
      <c r="O43" s="435">
        <f>'(M-1) Adjustment Factors'!$O$17</f>
        <v>1</v>
      </c>
      <c r="P43" s="429">
        <f>'(M-1) Adjustment Factors'!$O$18</f>
        <v>1.021528</v>
      </c>
      <c r="Q43" s="429">
        <f>'(M-1) Adjustment Factors'!$O$19</f>
        <v>1.140128333</v>
      </c>
      <c r="R43" s="429">
        <f>'(M-1) Adjustment Factors'!$O$20</f>
        <v>1.28</v>
      </c>
      <c r="S43" s="429">
        <f t="array" ref="S43">IF('(I-3) Design &amp; Feedback'!J43="CFW-FH",1,IF('(I-3) Design &amp; Feedback'!N43='(T) General Tables'!$A$18,INDEX('(BCBC) Adjustment Factors'!$H$49:$I$52, MATCH('(I-3) Design &amp; Feedback'!O43,'(BCBC) Adjustment Factors'!$H$49:$H$52,0),2),1))
</f>
        <v>1</v>
      </c>
      <c r="T43" s="568">
        <f>IF('(I-3) Design &amp; Feedback'!J43="CFW-FH",1,IF('(I-3) Design &amp; Feedback'!K43='(T) General Tables'!$A$82,'(BCBC) Adjustment Factors'!$I$53,'(BCBC) Adjustment Factors'!$I$54))
</f>
        <v>1</v>
      </c>
      <c r="U43" s="569">
        <f t="shared" si="1"/>
        <v>1.952923713</v>
      </c>
      <c r="V43" s="207"/>
      <c r="W43" s="429">
        <f>'(R-1) Unadjusted Lengths Calcs'!V47</f>
        <v>0.415524</v>
      </c>
      <c r="X43" s="429">
        <f>'(M-1) Adjustment Factors'!$O$32</f>
        <v>1</v>
      </c>
      <c r="Y43" s="429">
        <f>'(M-1) Adjustment Factors'!$O$33</f>
        <v>1</v>
      </c>
      <c r="Z43" s="429">
        <f>'(M-1) Adjustment Factors'!$O$34</f>
        <v>1.140128333</v>
      </c>
      <c r="AA43" s="429">
        <f>'(M-1) Adjustment Factors'!$O$35</f>
        <v>1.33</v>
      </c>
      <c r="AB43" s="429">
        <f t="array" ref="AB43">IF('(I-3) Design &amp; Feedback'!J43="CFW-FH",1,IF('(I-3) Design &amp; Feedback'!N43='(T) General Tables'!$A$18,INDEX('(BCBC) Adjustment Factors'!$H$116:$I$119, MATCH('(I-3) Design &amp; Feedback'!O43,'(BCBC) Adjustment Factors'!$H$116:$H$119,0),2),1))</f>
        <v>1</v>
      </c>
      <c r="AC43" s="429">
        <f>IF('(I-3) Design &amp; Feedback'!J43="CFW-FH",1,IF('(I-3) Design &amp; Feedback'!K43='(T) General Tables'!$A$82,'(BCBC) Adjustment Factors'!$I$120,'(BCBC) Adjustment Factors'!$I$121))</f>
        <v>1</v>
      </c>
      <c r="AD43" s="569">
        <f t="shared" si="2"/>
        <v>0.6300884118</v>
      </c>
      <c r="AE43" s="207"/>
      <c r="AF43" s="429">
        <f t="shared" si="3"/>
        <v>1.952923713</v>
      </c>
      <c r="AG43" s="429" t="str">
        <f t="shared" si="4"/>
        <v>WIND</v>
      </c>
      <c r="AH43" s="7"/>
    </row>
    <row r="44" ht="18.75" hidden="1" customHeight="1">
      <c r="A44" s="7"/>
      <c r="B44" s="162"/>
      <c r="C44" s="49"/>
      <c r="D44" s="268" t="str">
        <f>'(I-3) Design &amp; Feedback'!D44</f>
        <v>Not Required</v>
      </c>
      <c r="E44" s="162"/>
      <c r="F44" s="7"/>
      <c r="G44" s="439" t="str">
        <f>'(I-3) Design &amp; Feedback'!G44</f>
        <v>R+1F</v>
      </c>
      <c r="H44" s="462" t="str">
        <f>IF('(I-3) Design &amp; Feedback'!H44&gt;0, '(I-3) Design &amp; Feedback'!H44, "-")</f>
        <v>D</v>
      </c>
      <c r="I44" s="542" t="str">
        <f>'(I-3) Design &amp; Feedback'!I44</f>
        <v>-</v>
      </c>
      <c r="J44" s="462" t="str">
        <f>IF('(I-3) Design &amp; Feedback'!J44&gt;0, '(I-3) Design &amp; Feedback'!J44, "-")</f>
        <v>WSP-A</v>
      </c>
      <c r="K44" s="462" t="str">
        <f>IF('(I-3) Design &amp; Feedback'!K44&gt;0, '(I-3) Design &amp; Feedback'!K44, "-")</f>
        <v>Continuous</v>
      </c>
      <c r="L44" s="462" t="str">
        <f>IF('(I-3) Design &amp; Feedback'!O44&gt;0, '(I-3) Design &amp; Feedback'!O44, "-")</f>
        <v>Installed</v>
      </c>
      <c r="M44" s="7"/>
      <c r="N44" s="429">
        <f>'(R-1) Unadjusted Lengths Calcs'!U48</f>
        <v>3.14</v>
      </c>
      <c r="O44" s="435">
        <f>'(M-1) Adjustment Factors'!$O$17</f>
        <v>1</v>
      </c>
      <c r="P44" s="429">
        <f>'(M-1) Adjustment Factors'!$O$18</f>
        <v>1.021528</v>
      </c>
      <c r="Q44" s="429">
        <f>'(M-1) Adjustment Factors'!$O$19</f>
        <v>1.140128333</v>
      </c>
      <c r="R44" s="429">
        <f>'(M-1) Adjustment Factors'!$O$20</f>
        <v>1.28</v>
      </c>
      <c r="S44" s="429">
        <f t="array" ref="S44">IF('(I-3) Design &amp; Feedback'!J44="CFW-FH",1,IF('(I-3) Design &amp; Feedback'!N44='(T) General Tables'!$A$18,INDEX('(BCBC) Adjustment Factors'!$H$49:$I$52, MATCH('(I-3) Design &amp; Feedback'!O44,'(BCBC) Adjustment Factors'!$H$49:$H$52,0),2),1))
</f>
        <v>1</v>
      </c>
      <c r="T44" s="568">
        <f>IF('(I-3) Design &amp; Feedback'!J44="CFW-FH",1,IF('(I-3) Design &amp; Feedback'!K44='(T) General Tables'!$A$82,'(BCBC) Adjustment Factors'!$I$53,'(BCBC) Adjustment Factors'!$I$54))
</f>
        <v>1</v>
      </c>
      <c r="U44" s="569">
        <f t="shared" si="1"/>
        <v>4.681053786</v>
      </c>
      <c r="V44" s="207"/>
      <c r="W44" s="429" t="str">
        <f>'(R-1) Unadjusted Lengths Calcs'!V48</f>
        <v>#N/A</v>
      </c>
      <c r="X44" s="429">
        <f>'(M-1) Adjustment Factors'!$O$32</f>
        <v>1</v>
      </c>
      <c r="Y44" s="429">
        <f>'(M-1) Adjustment Factors'!$O$33</f>
        <v>1</v>
      </c>
      <c r="Z44" s="429">
        <f>'(M-1) Adjustment Factors'!$O$34</f>
        <v>1.140128333</v>
      </c>
      <c r="AA44" s="429">
        <f>'(M-1) Adjustment Factors'!$O$35</f>
        <v>1.33</v>
      </c>
      <c r="AB44" s="429">
        <f t="array" ref="AB44">IF('(I-3) Design &amp; Feedback'!J44="CFW-FH",1,IF('(I-3) Design &amp; Feedback'!N44='(T) General Tables'!$A$18,INDEX('(BCBC) Adjustment Factors'!$H$116:$I$119, MATCH('(I-3) Design &amp; Feedback'!O44,'(BCBC) Adjustment Factors'!$H$116:$H$119,0),2),1))</f>
        <v>1</v>
      </c>
      <c r="AC44" s="429">
        <f>IF('(I-3) Design &amp; Feedback'!J44="CFW-FH",1,IF('(I-3) Design &amp; Feedback'!K44='(T) General Tables'!$A$82,'(BCBC) Adjustment Factors'!$I$120,'(BCBC) Adjustment Factors'!$I$121))</f>
        <v>1</v>
      </c>
      <c r="AD44" s="569" t="str">
        <f t="shared" si="2"/>
        <v>#N/A</v>
      </c>
      <c r="AE44" s="207"/>
      <c r="AF44" s="429" t="str">
        <f t="shared" si="3"/>
        <v>#N/A</v>
      </c>
      <c r="AG44" s="429" t="str">
        <f t="shared" si="4"/>
        <v>#N/A</v>
      </c>
      <c r="AH44" s="7"/>
    </row>
    <row r="45" ht="18.75" hidden="1" customHeight="1">
      <c r="A45" s="7"/>
      <c r="B45" s="162"/>
      <c r="C45" s="49"/>
      <c r="D45" s="268" t="str">
        <f>'(I-3) Design &amp; Feedback'!D45</f>
        <v>Not Required</v>
      </c>
      <c r="E45" s="162"/>
      <c r="F45" s="7"/>
      <c r="G45" s="439" t="str">
        <f>'(I-3) Design &amp; Feedback'!G45</f>
        <v>R+1F</v>
      </c>
      <c r="H45" s="462" t="str">
        <f>IF('(I-3) Design &amp; Feedback'!H45&gt;0, '(I-3) Design &amp; Feedback'!H45, "-")</f>
        <v>E</v>
      </c>
      <c r="I45" s="542" t="str">
        <f>'(I-3) Design &amp; Feedback'!I45</f>
        <v>-</v>
      </c>
      <c r="J45" s="462" t="str">
        <f>IF('(I-3) Design &amp; Feedback'!J45&gt;0, '(I-3) Design &amp; Feedback'!J45, "-")</f>
        <v>WSP-A</v>
      </c>
      <c r="K45" s="462" t="str">
        <f>IF('(I-3) Design &amp; Feedback'!K45&gt;0, '(I-3) Design &amp; Feedback'!K45, "-")</f>
        <v>Continuous</v>
      </c>
      <c r="L45" s="462" t="str">
        <f>IF('(I-3) Design &amp; Feedback'!O45&gt;0, '(I-3) Design &amp; Feedback'!O45, "-")</f>
        <v>Installed</v>
      </c>
      <c r="M45" s="7"/>
      <c r="N45" s="429">
        <f>'(R-1) Unadjusted Lengths Calcs'!U49</f>
        <v>3.14</v>
      </c>
      <c r="O45" s="435">
        <f>'(M-1) Adjustment Factors'!$O$17</f>
        <v>1</v>
      </c>
      <c r="P45" s="429">
        <f>'(M-1) Adjustment Factors'!$O$18</f>
        <v>1.021528</v>
      </c>
      <c r="Q45" s="429">
        <f>'(M-1) Adjustment Factors'!$O$19</f>
        <v>1.140128333</v>
      </c>
      <c r="R45" s="429">
        <f>'(M-1) Adjustment Factors'!$O$20</f>
        <v>1.28</v>
      </c>
      <c r="S45" s="429">
        <f t="array" ref="S45">IF('(I-3) Design &amp; Feedback'!J45="CFW-FH",1,IF('(I-3) Design &amp; Feedback'!N45='(T) General Tables'!$A$18,INDEX('(BCBC) Adjustment Factors'!$H$49:$I$52, MATCH('(I-3) Design &amp; Feedback'!O45,'(BCBC) Adjustment Factors'!$H$49:$H$52,0),2),1))
</f>
        <v>1</v>
      </c>
      <c r="T45" s="568">
        <f>IF('(I-3) Design &amp; Feedback'!J45="CFW-FH",1,IF('(I-3) Design &amp; Feedback'!K45='(T) General Tables'!$A$82,'(BCBC) Adjustment Factors'!$I$53,'(BCBC) Adjustment Factors'!$I$54))
</f>
        <v>1</v>
      </c>
      <c r="U45" s="569">
        <f t="shared" si="1"/>
        <v>4.681053786</v>
      </c>
      <c r="V45" s="207"/>
      <c r="W45" s="429" t="str">
        <f>'(R-1) Unadjusted Lengths Calcs'!V49</f>
        <v>#N/A</v>
      </c>
      <c r="X45" s="429">
        <f>'(M-1) Adjustment Factors'!$O$32</f>
        <v>1</v>
      </c>
      <c r="Y45" s="429">
        <f>'(M-1) Adjustment Factors'!$O$33</f>
        <v>1</v>
      </c>
      <c r="Z45" s="429">
        <f>'(M-1) Adjustment Factors'!$O$34</f>
        <v>1.140128333</v>
      </c>
      <c r="AA45" s="429">
        <f>'(M-1) Adjustment Factors'!$O$35</f>
        <v>1.33</v>
      </c>
      <c r="AB45" s="429">
        <f t="array" ref="AB45">IF('(I-3) Design &amp; Feedback'!J45="CFW-FH",1,IF('(I-3) Design &amp; Feedback'!N45='(T) General Tables'!$A$18,INDEX('(BCBC) Adjustment Factors'!$H$116:$I$119, MATCH('(I-3) Design &amp; Feedback'!O45,'(BCBC) Adjustment Factors'!$H$116:$H$119,0),2),1))</f>
        <v>1</v>
      </c>
      <c r="AC45" s="429">
        <f>IF('(I-3) Design &amp; Feedback'!J45="CFW-FH",1,IF('(I-3) Design &amp; Feedback'!K45='(T) General Tables'!$A$82,'(BCBC) Adjustment Factors'!$I$120,'(BCBC) Adjustment Factors'!$I$121))</f>
        <v>1</v>
      </c>
      <c r="AD45" s="569" t="str">
        <f t="shared" si="2"/>
        <v>#N/A</v>
      </c>
      <c r="AE45" s="207"/>
      <c r="AF45" s="429" t="str">
        <f t="shared" si="3"/>
        <v>#N/A</v>
      </c>
      <c r="AG45" s="429" t="str">
        <f t="shared" si="4"/>
        <v>#N/A</v>
      </c>
      <c r="AH45" s="7"/>
    </row>
    <row r="46" ht="18.75" hidden="1" customHeight="1">
      <c r="A46" s="7"/>
      <c r="B46" s="162"/>
      <c r="C46" s="49"/>
      <c r="D46" s="268" t="str">
        <f>'(I-3) Design &amp; Feedback'!D46</f>
        <v>Not Required</v>
      </c>
      <c r="E46" s="162"/>
      <c r="F46" s="7"/>
      <c r="G46" s="439" t="str">
        <f>'(I-3) Design &amp; Feedback'!G46</f>
        <v>R+1F</v>
      </c>
      <c r="H46" s="462" t="str">
        <f>IF('(I-3) Design &amp; Feedback'!H46&gt;0, '(I-3) Design &amp; Feedback'!H46, "-")</f>
        <v>-</v>
      </c>
      <c r="I46" s="542" t="str">
        <f>'(I-3) Design &amp; Feedback'!I46</f>
        <v>-</v>
      </c>
      <c r="J46" s="462" t="str">
        <f>IF('(I-3) Design &amp; Feedback'!J46&gt;0, '(I-3) Design &amp; Feedback'!J46, "-")</f>
        <v>-</v>
      </c>
      <c r="K46" s="462" t="str">
        <f>IF('(I-3) Design &amp; Feedback'!K46&gt;0, '(I-3) Design &amp; Feedback'!K46, "-")</f>
        <v>-</v>
      </c>
      <c r="L46" s="462" t="str">
        <f>IF('(I-3) Design &amp; Feedback'!O46&gt;0, '(I-3) Design &amp; Feedback'!O46, "-")</f>
        <v>-</v>
      </c>
      <c r="M46" s="7"/>
      <c r="N46" s="429" t="str">
        <f>'(R-1) Unadjusted Lengths Calcs'!U50</f>
        <v>#N/A</v>
      </c>
      <c r="O46" s="435">
        <f>'(M-1) Adjustment Factors'!$O$17</f>
        <v>1</v>
      </c>
      <c r="P46" s="429">
        <f>'(M-1) Adjustment Factors'!$O$18</f>
        <v>1.021528</v>
      </c>
      <c r="Q46" s="429">
        <f>'(M-1) Adjustment Factors'!$O$19</f>
        <v>1.140128333</v>
      </c>
      <c r="R46" s="429">
        <f>'(M-1) Adjustment Factors'!$O$20</f>
        <v>1.28</v>
      </c>
      <c r="S46" s="429" t="str">
        <f t="array" ref="S46">IF('(I-3) Design &amp; Feedback'!J46="CFW-FH",1,IF('(I-3) Design &amp; Feedback'!N46='(T) General Tables'!$A$18,INDEX('(BCBC) Adjustment Factors'!$H$49:$I$52, MATCH('(I-3) Design &amp; Feedback'!O46,'(BCBC) Adjustment Factors'!$H$49:$H$52,0),2),1))
</f>
        <v>#N/A</v>
      </c>
      <c r="T46" s="568">
        <f>IF('(I-3) Design &amp; Feedback'!J46="CFW-FH",1,IF('(I-3) Design &amp; Feedback'!K46='(T) General Tables'!$A$82,'(BCBC) Adjustment Factors'!$I$53,'(BCBC) Adjustment Factors'!$I$54))
</f>
        <v>1.15</v>
      </c>
      <c r="U46" s="569" t="str">
        <f t="shared" si="1"/>
        <v>#N/A</v>
      </c>
      <c r="V46" s="207"/>
      <c r="W46" s="429" t="str">
        <f>'(R-1) Unadjusted Lengths Calcs'!V50</f>
        <v>#N/A</v>
      </c>
      <c r="X46" s="429">
        <f>'(M-1) Adjustment Factors'!$O$32</f>
        <v>1</v>
      </c>
      <c r="Y46" s="429">
        <f>'(M-1) Adjustment Factors'!$O$33</f>
        <v>1</v>
      </c>
      <c r="Z46" s="429">
        <f>'(M-1) Adjustment Factors'!$O$34</f>
        <v>1.140128333</v>
      </c>
      <c r="AA46" s="429">
        <f>'(M-1) Adjustment Factors'!$O$35</f>
        <v>1.33</v>
      </c>
      <c r="AB46" s="429" t="str">
        <f t="array" ref="AB46">IF('(I-3) Design &amp; Feedback'!J46="CFW-FH",1,IF('(I-3) Design &amp; Feedback'!N46='(T) General Tables'!$A$18,INDEX('(BCBC) Adjustment Factors'!$H$116:$I$119, MATCH('(I-3) Design &amp; Feedback'!O46,'(BCBC) Adjustment Factors'!$H$116:$H$119,0),2),1))</f>
        <v>#N/A</v>
      </c>
      <c r="AC46" s="429">
        <f>IF('(I-3) Design &amp; Feedback'!J46="CFW-FH",1,IF('(I-3) Design &amp; Feedback'!K46='(T) General Tables'!$A$82,'(BCBC) Adjustment Factors'!$I$120,'(BCBC) Adjustment Factors'!$I$121))</f>
        <v>1.15</v>
      </c>
      <c r="AD46" s="569" t="str">
        <f t="shared" si="2"/>
        <v>#N/A</v>
      </c>
      <c r="AE46" s="207"/>
      <c r="AF46" s="429" t="str">
        <f t="shared" si="3"/>
        <v>#N/A</v>
      </c>
      <c r="AG46" s="429" t="str">
        <f t="shared" si="4"/>
        <v>#N/A</v>
      </c>
      <c r="AH46" s="7"/>
    </row>
    <row r="47" ht="18.75" hidden="1" customHeight="1">
      <c r="A47" s="7"/>
      <c r="B47" s="162"/>
      <c r="C47" s="49"/>
      <c r="D47" s="268" t="str">
        <f>'(I-3) Design &amp; Feedback'!D47</f>
        <v>Not Required</v>
      </c>
      <c r="E47" s="162"/>
      <c r="F47" s="7"/>
      <c r="G47" s="439" t="str">
        <f>'(I-3) Design &amp; Feedback'!G47</f>
        <v>R+1F</v>
      </c>
      <c r="H47" s="462" t="str">
        <f>IF('(I-3) Design &amp; Feedback'!H47&gt;0, '(I-3) Design &amp; Feedback'!H47, "-")</f>
        <v>-</v>
      </c>
      <c r="I47" s="542" t="str">
        <f>'(I-3) Design &amp; Feedback'!I47</f>
        <v>-</v>
      </c>
      <c r="J47" s="462" t="str">
        <f>IF('(I-3) Design &amp; Feedback'!J47&gt;0, '(I-3) Design &amp; Feedback'!J47, "-")</f>
        <v>-</v>
      </c>
      <c r="K47" s="462" t="str">
        <f>IF('(I-3) Design &amp; Feedback'!K47&gt;0, '(I-3) Design &amp; Feedback'!K47, "-")</f>
        <v>-</v>
      </c>
      <c r="L47" s="462" t="str">
        <f>IF('(I-3) Design &amp; Feedback'!O47&gt;0, '(I-3) Design &amp; Feedback'!O47, "-")</f>
        <v>-</v>
      </c>
      <c r="M47" s="7"/>
      <c r="N47" s="429" t="str">
        <f>'(R-1) Unadjusted Lengths Calcs'!U51</f>
        <v>#N/A</v>
      </c>
      <c r="O47" s="435">
        <f>'(M-1) Adjustment Factors'!$O$17</f>
        <v>1</v>
      </c>
      <c r="P47" s="429">
        <f>'(M-1) Adjustment Factors'!$O$18</f>
        <v>1.021528</v>
      </c>
      <c r="Q47" s="429">
        <f>'(M-1) Adjustment Factors'!$O$19</f>
        <v>1.140128333</v>
      </c>
      <c r="R47" s="429">
        <f>'(M-1) Adjustment Factors'!$O$20</f>
        <v>1.28</v>
      </c>
      <c r="S47" s="429" t="str">
        <f t="array" ref="S47">IF('(I-3) Design &amp; Feedback'!J47="CFW-FH",1,IF('(I-3) Design &amp; Feedback'!N47='(T) General Tables'!$A$18,INDEX('(BCBC) Adjustment Factors'!$H$49:$I$52, MATCH('(I-3) Design &amp; Feedback'!O47,'(BCBC) Adjustment Factors'!$H$49:$H$52,0),2),1))
</f>
        <v>#N/A</v>
      </c>
      <c r="T47" s="568">
        <f>IF('(I-3) Design &amp; Feedback'!J47="CFW-FH",1,IF('(I-3) Design &amp; Feedback'!K47='(T) General Tables'!$A$82,'(BCBC) Adjustment Factors'!$I$53,'(BCBC) Adjustment Factors'!$I$54))
</f>
        <v>1.15</v>
      </c>
      <c r="U47" s="569" t="str">
        <f t="shared" si="1"/>
        <v>#N/A</v>
      </c>
      <c r="V47" s="207"/>
      <c r="W47" s="429" t="str">
        <f>'(R-1) Unadjusted Lengths Calcs'!V51</f>
        <v>#N/A</v>
      </c>
      <c r="X47" s="429">
        <f>'(M-1) Adjustment Factors'!$O$32</f>
        <v>1</v>
      </c>
      <c r="Y47" s="429">
        <f>'(M-1) Adjustment Factors'!$O$33</f>
        <v>1</v>
      </c>
      <c r="Z47" s="429">
        <f>'(M-1) Adjustment Factors'!$O$34</f>
        <v>1.140128333</v>
      </c>
      <c r="AA47" s="429">
        <f>'(M-1) Adjustment Factors'!$O$35</f>
        <v>1.33</v>
      </c>
      <c r="AB47" s="429" t="str">
        <f t="array" ref="AB47">IF('(I-3) Design &amp; Feedback'!J47="CFW-FH",1,IF('(I-3) Design &amp; Feedback'!N47='(T) General Tables'!$A$18,INDEX('(BCBC) Adjustment Factors'!$H$116:$I$119, MATCH('(I-3) Design &amp; Feedback'!O47,'(BCBC) Adjustment Factors'!$H$116:$H$119,0),2),1))</f>
        <v>#N/A</v>
      </c>
      <c r="AC47" s="429">
        <f>IF('(I-3) Design &amp; Feedback'!J47="CFW-FH",1,IF('(I-3) Design &amp; Feedback'!K47='(T) General Tables'!$A$82,'(BCBC) Adjustment Factors'!$I$120,'(BCBC) Adjustment Factors'!$I$121))</f>
        <v>1.15</v>
      </c>
      <c r="AD47" s="569" t="str">
        <f t="shared" si="2"/>
        <v>#N/A</v>
      </c>
      <c r="AE47" s="207"/>
      <c r="AF47" s="429" t="str">
        <f t="shared" si="3"/>
        <v>#N/A</v>
      </c>
      <c r="AG47" s="429" t="str">
        <f t="shared" si="4"/>
        <v>#N/A</v>
      </c>
      <c r="AH47" s="7"/>
    </row>
    <row r="48" ht="18.75" hidden="1" customHeight="1">
      <c r="A48" s="7"/>
      <c r="B48" s="162"/>
      <c r="C48" s="49"/>
      <c r="D48" s="268" t="str">
        <f>'(I-3) Design &amp; Feedback'!D48</f>
        <v>Not Required</v>
      </c>
      <c r="E48" s="162"/>
      <c r="F48" s="7"/>
      <c r="G48" s="439" t="str">
        <f>'(I-3) Design &amp; Feedback'!G48</f>
        <v>R+1F</v>
      </c>
      <c r="H48" s="462" t="str">
        <f>IF('(I-3) Design &amp; Feedback'!H48&gt;0, '(I-3) Design &amp; Feedback'!H48, "-")</f>
        <v>-</v>
      </c>
      <c r="I48" s="542" t="str">
        <f>'(I-3) Design &amp; Feedback'!I48</f>
        <v>-</v>
      </c>
      <c r="J48" s="462" t="str">
        <f>IF('(I-3) Design &amp; Feedback'!J48&gt;0, '(I-3) Design &amp; Feedback'!J48, "-")</f>
        <v>-</v>
      </c>
      <c r="K48" s="462" t="str">
        <f>IF('(I-3) Design &amp; Feedback'!K48&gt;0, '(I-3) Design &amp; Feedback'!K48, "-")</f>
        <v>-</v>
      </c>
      <c r="L48" s="462" t="str">
        <f>IF('(I-3) Design &amp; Feedback'!O48&gt;0, '(I-3) Design &amp; Feedback'!O48, "-")</f>
        <v>-</v>
      </c>
      <c r="M48" s="7"/>
      <c r="N48" s="429" t="str">
        <f>'(R-1) Unadjusted Lengths Calcs'!U52</f>
        <v>#N/A</v>
      </c>
      <c r="O48" s="435">
        <f>'(M-1) Adjustment Factors'!$O$17</f>
        <v>1</v>
      </c>
      <c r="P48" s="429">
        <f>'(M-1) Adjustment Factors'!$O$18</f>
        <v>1.021528</v>
      </c>
      <c r="Q48" s="429">
        <f>'(M-1) Adjustment Factors'!$O$19</f>
        <v>1.140128333</v>
      </c>
      <c r="R48" s="429">
        <f>'(M-1) Adjustment Factors'!$O$20</f>
        <v>1.28</v>
      </c>
      <c r="S48" s="429" t="str">
        <f t="array" ref="S48">IF('(I-3) Design &amp; Feedback'!J48="CFW-FH",1,IF('(I-3) Design &amp; Feedback'!N48='(T) General Tables'!$A$18,INDEX('(BCBC) Adjustment Factors'!$H$49:$I$52, MATCH('(I-3) Design &amp; Feedback'!O48,'(BCBC) Adjustment Factors'!$H$49:$H$52,0),2),1))
</f>
        <v>#N/A</v>
      </c>
      <c r="T48" s="568">
        <f>IF('(I-3) Design &amp; Feedback'!J48="CFW-FH",1,IF('(I-3) Design &amp; Feedback'!K48='(T) General Tables'!$A$82,'(BCBC) Adjustment Factors'!$I$53,'(BCBC) Adjustment Factors'!$I$54))
</f>
        <v>1.15</v>
      </c>
      <c r="U48" s="569" t="str">
        <f t="shared" si="1"/>
        <v>#N/A</v>
      </c>
      <c r="V48" s="207"/>
      <c r="W48" s="429" t="str">
        <f>'(R-1) Unadjusted Lengths Calcs'!V52</f>
        <v>#N/A</v>
      </c>
      <c r="X48" s="429">
        <f>'(M-1) Adjustment Factors'!$O$32</f>
        <v>1</v>
      </c>
      <c r="Y48" s="429">
        <f>'(M-1) Adjustment Factors'!$O$33</f>
        <v>1</v>
      </c>
      <c r="Z48" s="429">
        <f>'(M-1) Adjustment Factors'!$O$34</f>
        <v>1.140128333</v>
      </c>
      <c r="AA48" s="429">
        <f>'(M-1) Adjustment Factors'!$O$35</f>
        <v>1.33</v>
      </c>
      <c r="AB48" s="429" t="str">
        <f t="array" ref="AB48">IF('(I-3) Design &amp; Feedback'!J48="CFW-FH",1,IF('(I-3) Design &amp; Feedback'!N48='(T) General Tables'!$A$18,INDEX('(BCBC) Adjustment Factors'!$H$116:$I$119, MATCH('(I-3) Design &amp; Feedback'!O48,'(BCBC) Adjustment Factors'!$H$116:$H$119,0),2),1))</f>
        <v>#N/A</v>
      </c>
      <c r="AC48" s="429">
        <f>IF('(I-3) Design &amp; Feedback'!J48="CFW-FH",1,IF('(I-3) Design &amp; Feedback'!K48='(T) General Tables'!$A$82,'(BCBC) Adjustment Factors'!$I$120,'(BCBC) Adjustment Factors'!$I$121))</f>
        <v>1.15</v>
      </c>
      <c r="AD48" s="569" t="str">
        <f t="shared" si="2"/>
        <v>#N/A</v>
      </c>
      <c r="AE48" s="207"/>
      <c r="AF48" s="429" t="str">
        <f t="shared" si="3"/>
        <v>#N/A</v>
      </c>
      <c r="AG48" s="429" t="str">
        <f t="shared" si="4"/>
        <v>#N/A</v>
      </c>
      <c r="AH48" s="7"/>
    </row>
    <row r="49" ht="18.75" hidden="1" customHeight="1">
      <c r="A49" s="7"/>
      <c r="B49" s="162"/>
      <c r="C49" s="49"/>
      <c r="D49" s="268" t="str">
        <f>'(I-3) Design &amp; Feedback'!D49</f>
        <v>Not Required</v>
      </c>
      <c r="E49" s="162"/>
      <c r="F49" s="7"/>
      <c r="G49" s="439" t="str">
        <f>'(I-3) Design &amp; Feedback'!G49</f>
        <v>R+1F</v>
      </c>
      <c r="H49" s="462" t="str">
        <f>IF('(I-3) Design &amp; Feedback'!H49&gt;0, '(I-3) Design &amp; Feedback'!H49, "-")</f>
        <v>-</v>
      </c>
      <c r="I49" s="542" t="str">
        <f>'(I-3) Design &amp; Feedback'!I49</f>
        <v>-</v>
      </c>
      <c r="J49" s="462" t="str">
        <f>IF('(I-3) Design &amp; Feedback'!J49&gt;0, '(I-3) Design &amp; Feedback'!J49, "-")</f>
        <v>-</v>
      </c>
      <c r="K49" s="462" t="str">
        <f>IF('(I-3) Design &amp; Feedback'!K49&gt;0, '(I-3) Design &amp; Feedback'!K49, "-")</f>
        <v>-</v>
      </c>
      <c r="L49" s="462" t="str">
        <f>IF('(I-3) Design &amp; Feedback'!O49&gt;0, '(I-3) Design &amp; Feedback'!O49, "-")</f>
        <v>-</v>
      </c>
      <c r="M49" s="7"/>
      <c r="N49" s="429" t="str">
        <f>'(R-1) Unadjusted Lengths Calcs'!U53</f>
        <v>#N/A</v>
      </c>
      <c r="O49" s="435">
        <f>'(M-1) Adjustment Factors'!$O$17</f>
        <v>1</v>
      </c>
      <c r="P49" s="429">
        <f>'(M-1) Adjustment Factors'!$O$18</f>
        <v>1.021528</v>
      </c>
      <c r="Q49" s="429">
        <f>'(M-1) Adjustment Factors'!$O$19</f>
        <v>1.140128333</v>
      </c>
      <c r="R49" s="429">
        <f>'(M-1) Adjustment Factors'!$O$20</f>
        <v>1.28</v>
      </c>
      <c r="S49" s="429" t="str">
        <f t="array" ref="S49">IF('(I-3) Design &amp; Feedback'!J49="CFW-FH",1,IF('(I-3) Design &amp; Feedback'!N49='(T) General Tables'!$A$18,INDEX('(BCBC) Adjustment Factors'!$H$49:$I$52, MATCH('(I-3) Design &amp; Feedback'!O49,'(BCBC) Adjustment Factors'!$H$49:$H$52,0),2),1))
</f>
        <v>#N/A</v>
      </c>
      <c r="T49" s="568">
        <f>IF('(I-3) Design &amp; Feedback'!J49="CFW-FH",1,IF('(I-3) Design &amp; Feedback'!K49='(T) General Tables'!$A$82,'(BCBC) Adjustment Factors'!$I$53,'(BCBC) Adjustment Factors'!$I$54))
</f>
        <v>1.15</v>
      </c>
      <c r="U49" s="569" t="str">
        <f t="shared" si="1"/>
        <v>#N/A</v>
      </c>
      <c r="V49" s="207"/>
      <c r="W49" s="429" t="str">
        <f>'(R-1) Unadjusted Lengths Calcs'!V53</f>
        <v>#N/A</v>
      </c>
      <c r="X49" s="429">
        <f>'(M-1) Adjustment Factors'!$O$32</f>
        <v>1</v>
      </c>
      <c r="Y49" s="429">
        <f>'(M-1) Adjustment Factors'!$O$33</f>
        <v>1</v>
      </c>
      <c r="Z49" s="429">
        <f>'(M-1) Adjustment Factors'!$O$34</f>
        <v>1.140128333</v>
      </c>
      <c r="AA49" s="429">
        <f>'(M-1) Adjustment Factors'!$O$35</f>
        <v>1.33</v>
      </c>
      <c r="AB49" s="429" t="str">
        <f t="array" ref="AB49">IF('(I-3) Design &amp; Feedback'!J49="CFW-FH",1,IF('(I-3) Design &amp; Feedback'!N49='(T) General Tables'!$A$18,INDEX('(BCBC) Adjustment Factors'!$H$116:$I$119, MATCH('(I-3) Design &amp; Feedback'!O49,'(BCBC) Adjustment Factors'!$H$116:$H$119,0),2),1))</f>
        <v>#N/A</v>
      </c>
      <c r="AC49" s="429">
        <f>IF('(I-3) Design &amp; Feedback'!J49="CFW-FH",1,IF('(I-3) Design &amp; Feedback'!K49='(T) General Tables'!$A$82,'(BCBC) Adjustment Factors'!$I$120,'(BCBC) Adjustment Factors'!$I$121))</f>
        <v>1.15</v>
      </c>
      <c r="AD49" s="569" t="str">
        <f t="shared" si="2"/>
        <v>#N/A</v>
      </c>
      <c r="AE49" s="207"/>
      <c r="AF49" s="429" t="str">
        <f t="shared" si="3"/>
        <v>#N/A</v>
      </c>
      <c r="AG49" s="429" t="str">
        <f t="shared" si="4"/>
        <v>#N/A</v>
      </c>
      <c r="AH49" s="7"/>
    </row>
    <row r="50" ht="18.75" hidden="1" customHeight="1">
      <c r="A50" s="7"/>
      <c r="B50" s="162"/>
      <c r="C50" s="49"/>
      <c r="D50" s="268" t="str">
        <f>'(I-3) Design &amp; Feedback'!D50</f>
        <v>Not Required</v>
      </c>
      <c r="E50" s="162"/>
      <c r="F50" s="7"/>
      <c r="G50" s="439" t="str">
        <f>'(I-3) Design &amp; Feedback'!G50</f>
        <v>R+1F</v>
      </c>
      <c r="H50" s="462" t="str">
        <f>IF('(I-3) Design &amp; Feedback'!H50&gt;0, '(I-3) Design &amp; Feedback'!H50, "-")</f>
        <v>-</v>
      </c>
      <c r="I50" s="542" t="str">
        <f>'(I-3) Design &amp; Feedback'!I50</f>
        <v>-</v>
      </c>
      <c r="J50" s="462" t="str">
        <f>IF('(I-3) Design &amp; Feedback'!J50&gt;0, '(I-3) Design &amp; Feedback'!J50, "-")</f>
        <v>-</v>
      </c>
      <c r="K50" s="462" t="str">
        <f>IF('(I-3) Design &amp; Feedback'!K50&gt;0, '(I-3) Design &amp; Feedback'!K50, "-")</f>
        <v>-</v>
      </c>
      <c r="L50" s="462" t="str">
        <f>IF('(I-3) Design &amp; Feedback'!O50&gt;0, '(I-3) Design &amp; Feedback'!O50, "-")</f>
        <v>-</v>
      </c>
      <c r="M50" s="7"/>
      <c r="N50" s="429" t="str">
        <f>'(R-1) Unadjusted Lengths Calcs'!U54</f>
        <v>#N/A</v>
      </c>
      <c r="O50" s="435">
        <f>'(M-1) Adjustment Factors'!$O$17</f>
        <v>1</v>
      </c>
      <c r="P50" s="429">
        <f>'(M-1) Adjustment Factors'!$O$18</f>
        <v>1.021528</v>
      </c>
      <c r="Q50" s="429">
        <f>'(M-1) Adjustment Factors'!$O$19</f>
        <v>1.140128333</v>
      </c>
      <c r="R50" s="429">
        <f>'(M-1) Adjustment Factors'!$O$20</f>
        <v>1.28</v>
      </c>
      <c r="S50" s="429" t="str">
        <f t="array" ref="S50">IF('(I-3) Design &amp; Feedback'!J50="CFW-FH",1,IF('(I-3) Design &amp; Feedback'!N50='(T) General Tables'!$A$18,INDEX('(BCBC) Adjustment Factors'!$H$49:$I$52, MATCH('(I-3) Design &amp; Feedback'!O50,'(BCBC) Adjustment Factors'!$H$49:$H$52,0),2),1))
</f>
        <v>#N/A</v>
      </c>
      <c r="T50" s="568">
        <f>IF('(I-3) Design &amp; Feedback'!J50="CFW-FH",1,IF('(I-3) Design &amp; Feedback'!K50='(T) General Tables'!$A$82,'(BCBC) Adjustment Factors'!$I$53,'(BCBC) Adjustment Factors'!$I$54))
</f>
        <v>1.15</v>
      </c>
      <c r="U50" s="569" t="str">
        <f t="shared" si="1"/>
        <v>#N/A</v>
      </c>
      <c r="V50" s="207"/>
      <c r="W50" s="429" t="str">
        <f>'(R-1) Unadjusted Lengths Calcs'!V54</f>
        <v>#N/A</v>
      </c>
      <c r="X50" s="429">
        <f>'(M-1) Adjustment Factors'!$O$32</f>
        <v>1</v>
      </c>
      <c r="Y50" s="429">
        <f>'(M-1) Adjustment Factors'!$O$33</f>
        <v>1</v>
      </c>
      <c r="Z50" s="429">
        <f>'(M-1) Adjustment Factors'!$O$34</f>
        <v>1.140128333</v>
      </c>
      <c r="AA50" s="429">
        <f>'(M-1) Adjustment Factors'!$O$35</f>
        <v>1.33</v>
      </c>
      <c r="AB50" s="429" t="str">
        <f t="array" ref="AB50">IF('(I-3) Design &amp; Feedback'!J50="CFW-FH",1,IF('(I-3) Design &amp; Feedback'!N50='(T) General Tables'!$A$18,INDEX('(BCBC) Adjustment Factors'!$H$116:$I$119, MATCH('(I-3) Design &amp; Feedback'!O50,'(BCBC) Adjustment Factors'!$H$116:$H$119,0),2),1))</f>
        <v>#N/A</v>
      </c>
      <c r="AC50" s="429">
        <f>IF('(I-3) Design &amp; Feedback'!J50="CFW-FH",1,IF('(I-3) Design &amp; Feedback'!K50='(T) General Tables'!$A$82,'(BCBC) Adjustment Factors'!$I$120,'(BCBC) Adjustment Factors'!$I$121))</f>
        <v>1.15</v>
      </c>
      <c r="AD50" s="569" t="str">
        <f t="shared" si="2"/>
        <v>#N/A</v>
      </c>
      <c r="AE50" s="207"/>
      <c r="AF50" s="429" t="str">
        <f t="shared" si="3"/>
        <v>#N/A</v>
      </c>
      <c r="AG50" s="429" t="str">
        <f t="shared" si="4"/>
        <v>#N/A</v>
      </c>
      <c r="AH50" s="7"/>
    </row>
    <row r="51" ht="18.75" customHeight="1">
      <c r="A51" s="7"/>
      <c r="B51" s="162"/>
      <c r="C51" s="49"/>
      <c r="D51" s="268" t="str">
        <f>'(I-3) Design &amp; Feedback'!D51</f>
        <v>Required</v>
      </c>
      <c r="E51" s="162"/>
      <c r="F51" s="7"/>
      <c r="G51" s="424" t="str">
        <f>'(I-3) Design &amp; Feedback'!G51</f>
        <v>R+2F</v>
      </c>
      <c r="H51" s="434">
        <f>IF('(I-3) Design &amp; Feedback'!H51&gt;0, '(I-3) Design &amp; Feedback'!H51, "-")</f>
        <v>1</v>
      </c>
      <c r="I51" s="433">
        <f>'(I-3) Design &amp; Feedback'!I51</f>
        <v>17.399</v>
      </c>
      <c r="J51" s="434" t="str">
        <f>IF('(I-3) Design &amp; Feedback'!J51&gt;0, '(I-3) Design &amp; Feedback'!J51, "-")</f>
        <v>WSP-A</v>
      </c>
      <c r="K51" s="434" t="str">
        <f>IF('(I-3) Design &amp; Feedback'!K51&gt;0, '(I-3) Design &amp; Feedback'!K51, "-")</f>
        <v>Continuous</v>
      </c>
      <c r="L51" s="434" t="str">
        <f>IF('(I-3) Design &amp; Feedback'!O51&gt;0, '(I-3) Design &amp; Feedback'!O51, "-")</f>
        <v>Installed</v>
      </c>
      <c r="M51" s="7"/>
      <c r="N51" s="429">
        <f>'(R-1) Unadjusted Lengths Calcs'!U55</f>
        <v>4.75</v>
      </c>
      <c r="O51" s="435">
        <f>'(M-1) Adjustment Factors'!$J$17</f>
        <v>1</v>
      </c>
      <c r="P51" s="429">
        <f>'(M-1) Adjustment Factors'!$J$18</f>
        <v>1.013248</v>
      </c>
      <c r="Q51" s="429">
        <f>'(M-1) Adjustment Factors'!$J$19</f>
        <v>0.51</v>
      </c>
      <c r="R51" s="429">
        <f>'(M-1) Adjustment Factors'!$J$20</f>
        <v>1.38</v>
      </c>
      <c r="S51" s="429">
        <f t="array" ref="S51">IF('(I-3) Design &amp; Feedback'!J51="CFW-FH",1,IF('(I-3) Design &amp; Feedback'!N51='(T) General Tables'!$A$18,INDEX('(BCBC) Adjustment Factors'!$H$49:$I$52, MATCH('(I-3) Design &amp; Feedback'!O51,'(BCBC) Adjustment Factors'!$H$49:$H$52,0),2),1))
</f>
        <v>1</v>
      </c>
      <c r="T51" s="568">
        <f>IF('(I-3) Design &amp; Feedback'!J51="CFW-FH",1,IF('(I-3) Design &amp; Feedback'!K51='(T) General Tables'!$A$82,'(BCBC) Adjustment Factors'!$I$53,'(BCBC) Adjustment Factors'!$I$54))
</f>
        <v>1</v>
      </c>
      <c r="U51" s="569">
        <f t="shared" si="1"/>
        <v>3.387338726</v>
      </c>
      <c r="V51" s="207"/>
      <c r="W51" s="429">
        <f>'(R-1) Unadjusted Lengths Calcs'!V55</f>
        <v>2.078774194</v>
      </c>
      <c r="X51" s="429">
        <f>'(M-1) Adjustment Factors'!$J$32</f>
        <v>1</v>
      </c>
      <c r="Y51" s="429">
        <f>'(M-1) Adjustment Factors'!$J$33</f>
        <v>1</v>
      </c>
      <c r="Z51" s="429">
        <f>'(M-1) Adjustment Factors'!$J$34</f>
        <v>0.6</v>
      </c>
      <c r="AA51" s="429">
        <f>'(M-1) Adjustment Factors'!$J$35</f>
        <v>1.5</v>
      </c>
      <c r="AB51" s="429">
        <f t="array" ref="AB51">IF('(I-3) Design &amp; Feedback'!J51="CFW-FH",1,IF('(I-3) Design &amp; Feedback'!N51='(T) General Tables'!$A$18,INDEX('(BCBC) Adjustment Factors'!$H$116:$I$119, MATCH('(I-3) Design &amp; Feedback'!O51,'(BCBC) Adjustment Factors'!$H$116:$H$119,0),2),1))</f>
        <v>1</v>
      </c>
      <c r="AC51" s="429">
        <f>IF('(I-3) Design &amp; Feedback'!J51="CFW-FH",1,IF('(I-3) Design &amp; Feedback'!K51='(T) General Tables'!$A$82,'(BCBC) Adjustment Factors'!$I$120,'(BCBC) Adjustment Factors'!$I$121))</f>
        <v>1</v>
      </c>
      <c r="AD51" s="569">
        <f t="shared" si="2"/>
        <v>1.870896774</v>
      </c>
      <c r="AE51" s="207"/>
      <c r="AF51" s="429">
        <f t="shared" si="3"/>
        <v>3.387338726</v>
      </c>
      <c r="AG51" s="429" t="str">
        <f t="shared" si="4"/>
        <v>WIND</v>
      </c>
      <c r="AH51" s="7"/>
    </row>
    <row r="52" ht="18.75" customHeight="1">
      <c r="A52" s="7"/>
      <c r="B52" s="162"/>
      <c r="C52" s="49"/>
      <c r="D52" s="268" t="str">
        <f>'(I-3) Design &amp; Feedback'!D52</f>
        <v>Required</v>
      </c>
      <c r="E52" s="162"/>
      <c r="F52" s="7"/>
      <c r="G52" s="424" t="str">
        <f>'(I-3) Design &amp; Feedback'!G52</f>
        <v>R+2F</v>
      </c>
      <c r="H52" s="434">
        <f>IF('(I-3) Design &amp; Feedback'!H52&gt;0, '(I-3) Design &amp; Feedback'!H52, "-")</f>
        <v>2</v>
      </c>
      <c r="I52" s="433">
        <f>'(I-3) Design &amp; Feedback'!I52</f>
        <v>17.399</v>
      </c>
      <c r="J52" s="434" t="str">
        <f>IF('(I-3) Design &amp; Feedback'!J52&gt;0, '(I-3) Design &amp; Feedback'!J52, "-")</f>
        <v>WSP-A</v>
      </c>
      <c r="K52" s="434" t="str">
        <f>IF('(I-3) Design &amp; Feedback'!K52&gt;0, '(I-3) Design &amp; Feedback'!K52, "-")</f>
        <v>Continuous</v>
      </c>
      <c r="L52" s="434" t="str">
        <f>IF('(I-3) Design &amp; Feedback'!O52&gt;0, '(I-3) Design &amp; Feedback'!O52, "-")</f>
        <v>Installed</v>
      </c>
      <c r="M52" s="7"/>
      <c r="N52" s="429">
        <f>'(R-1) Unadjusted Lengths Calcs'!U56</f>
        <v>4.75</v>
      </c>
      <c r="O52" s="435">
        <f>'(M-1) Adjustment Factors'!$J$17</f>
        <v>1</v>
      </c>
      <c r="P52" s="429">
        <f>'(M-1) Adjustment Factors'!$J$18</f>
        <v>1.013248</v>
      </c>
      <c r="Q52" s="429">
        <f>'(M-1) Adjustment Factors'!$J$19</f>
        <v>0.51</v>
      </c>
      <c r="R52" s="429">
        <f>'(M-1) Adjustment Factors'!$J$20</f>
        <v>1.38</v>
      </c>
      <c r="S52" s="429">
        <f t="array" ref="S52">IF('(I-3) Design &amp; Feedback'!J52="CFW-FH",1,IF('(I-3) Design &amp; Feedback'!N52='(T) General Tables'!$A$18,INDEX('(BCBC) Adjustment Factors'!$H$49:$I$52, MATCH('(I-3) Design &amp; Feedback'!O52,'(BCBC) Adjustment Factors'!$H$49:$H$52,0),2),1))
</f>
        <v>1</v>
      </c>
      <c r="T52" s="568">
        <f>IF('(I-3) Design &amp; Feedback'!J52="CFW-FH",1,IF('(I-3) Design &amp; Feedback'!K52='(T) General Tables'!$A$82,'(BCBC) Adjustment Factors'!$I$53,'(BCBC) Adjustment Factors'!$I$54))
</f>
        <v>1</v>
      </c>
      <c r="U52" s="569">
        <f t="shared" si="1"/>
        <v>3.387338726</v>
      </c>
      <c r="V52" s="207"/>
      <c r="W52" s="429">
        <f>'(R-1) Unadjusted Lengths Calcs'!V56</f>
        <v>2.078774194</v>
      </c>
      <c r="X52" s="429">
        <f>'(M-1) Adjustment Factors'!$J$32</f>
        <v>1</v>
      </c>
      <c r="Y52" s="429">
        <f>'(M-1) Adjustment Factors'!$J$33</f>
        <v>1</v>
      </c>
      <c r="Z52" s="429">
        <f>'(M-1) Adjustment Factors'!$J$34</f>
        <v>0.6</v>
      </c>
      <c r="AA52" s="429">
        <f>'(M-1) Adjustment Factors'!$J$35</f>
        <v>1.5</v>
      </c>
      <c r="AB52" s="429">
        <f t="array" ref="AB52">IF('(I-3) Design &amp; Feedback'!J52="CFW-FH",1,IF('(I-3) Design &amp; Feedback'!N52='(T) General Tables'!$A$18,INDEX('(BCBC) Adjustment Factors'!$H$116:$I$119, MATCH('(I-3) Design &amp; Feedback'!O52,'(BCBC) Adjustment Factors'!$H$116:$H$119,0),2),1))</f>
        <v>1</v>
      </c>
      <c r="AC52" s="429">
        <f>IF('(I-3) Design &amp; Feedback'!J52="CFW-FH",1,IF('(I-3) Design &amp; Feedback'!K52='(T) General Tables'!$A$82,'(BCBC) Adjustment Factors'!$I$120,'(BCBC) Adjustment Factors'!$I$121))</f>
        <v>1</v>
      </c>
      <c r="AD52" s="569">
        <f t="shared" si="2"/>
        <v>1.870896774</v>
      </c>
      <c r="AE52" s="207"/>
      <c r="AF52" s="429">
        <f t="shared" si="3"/>
        <v>3.387338726</v>
      </c>
      <c r="AG52" s="429" t="str">
        <f t="shared" si="4"/>
        <v>WIND</v>
      </c>
      <c r="AH52" s="7"/>
    </row>
    <row r="53" ht="18.75" customHeight="1">
      <c r="A53" s="7"/>
      <c r="B53" s="162"/>
      <c r="C53" s="49"/>
      <c r="D53" s="268" t="str">
        <f>'(I-3) Design &amp; Feedback'!D53</f>
        <v>Required</v>
      </c>
      <c r="E53" s="162"/>
      <c r="F53" s="7"/>
      <c r="G53" s="424" t="str">
        <f>'(I-3) Design &amp; Feedback'!G53</f>
        <v>R+2F</v>
      </c>
      <c r="H53" s="434">
        <f>IF('(I-3) Design &amp; Feedback'!H53&gt;0, '(I-3) Design &amp; Feedback'!H53, "-")</f>
        <v>3</v>
      </c>
      <c r="I53" s="433">
        <f>'(I-3) Design &amp; Feedback'!I53</f>
        <v>17.399</v>
      </c>
      <c r="J53" s="434" t="str">
        <f>IF('(I-3) Design &amp; Feedback'!J53&gt;0, '(I-3) Design &amp; Feedback'!J53, "-")</f>
        <v>WSP-A</v>
      </c>
      <c r="K53" s="434" t="str">
        <f>IF('(I-3) Design &amp; Feedback'!K53&gt;0, '(I-3) Design &amp; Feedback'!K53, "-")</f>
        <v>Continuous</v>
      </c>
      <c r="L53" s="434" t="str">
        <f>IF('(I-3) Design &amp; Feedback'!O53&gt;0, '(I-3) Design &amp; Feedback'!O53, "-")</f>
        <v>Installed</v>
      </c>
      <c r="M53" s="7"/>
      <c r="N53" s="429">
        <f>'(R-1) Unadjusted Lengths Calcs'!U57</f>
        <v>4.75</v>
      </c>
      <c r="O53" s="435">
        <f>'(M-1) Adjustment Factors'!$J$17</f>
        <v>1</v>
      </c>
      <c r="P53" s="429">
        <f>'(M-1) Adjustment Factors'!$J$18</f>
        <v>1.013248</v>
      </c>
      <c r="Q53" s="429">
        <f>'(M-1) Adjustment Factors'!$J$19</f>
        <v>0.51</v>
      </c>
      <c r="R53" s="429">
        <f>'(M-1) Adjustment Factors'!$J$20</f>
        <v>1.38</v>
      </c>
      <c r="S53" s="429">
        <f t="array" ref="S53">IF('(I-3) Design &amp; Feedback'!J53="CFW-FH",1,IF('(I-3) Design &amp; Feedback'!N53='(T) General Tables'!$A$18,INDEX('(BCBC) Adjustment Factors'!$H$49:$I$52, MATCH('(I-3) Design &amp; Feedback'!O53,'(BCBC) Adjustment Factors'!$H$49:$H$52,0),2),1))
</f>
        <v>1</v>
      </c>
      <c r="T53" s="568">
        <f>IF('(I-3) Design &amp; Feedback'!J53="CFW-FH",1,IF('(I-3) Design &amp; Feedback'!K53='(T) General Tables'!$A$82,'(BCBC) Adjustment Factors'!$I$53,'(BCBC) Adjustment Factors'!$I$54))
</f>
        <v>1</v>
      </c>
      <c r="U53" s="569">
        <f t="shared" si="1"/>
        <v>3.387338726</v>
      </c>
      <c r="V53" s="207"/>
      <c r="W53" s="429">
        <f>'(R-1) Unadjusted Lengths Calcs'!V57</f>
        <v>2.078774194</v>
      </c>
      <c r="X53" s="429">
        <f>'(M-1) Adjustment Factors'!$J$32</f>
        <v>1</v>
      </c>
      <c r="Y53" s="429">
        <f>'(M-1) Adjustment Factors'!$J$33</f>
        <v>1</v>
      </c>
      <c r="Z53" s="429">
        <f>'(M-1) Adjustment Factors'!$J$34</f>
        <v>0.6</v>
      </c>
      <c r="AA53" s="429">
        <f>'(M-1) Adjustment Factors'!$J$35</f>
        <v>1.5</v>
      </c>
      <c r="AB53" s="429">
        <f t="array" ref="AB53">IF('(I-3) Design &amp; Feedback'!J53="CFW-FH",1,IF('(I-3) Design &amp; Feedback'!N53='(T) General Tables'!$A$18,INDEX('(BCBC) Adjustment Factors'!$H$116:$I$119, MATCH('(I-3) Design &amp; Feedback'!O53,'(BCBC) Adjustment Factors'!$H$116:$H$119,0),2),1))</f>
        <v>1</v>
      </c>
      <c r="AC53" s="429">
        <f>IF('(I-3) Design &amp; Feedback'!J53="CFW-FH",1,IF('(I-3) Design &amp; Feedback'!K53='(T) General Tables'!$A$82,'(BCBC) Adjustment Factors'!$I$120,'(BCBC) Adjustment Factors'!$I$121))</f>
        <v>1</v>
      </c>
      <c r="AD53" s="569">
        <f t="shared" si="2"/>
        <v>1.870896774</v>
      </c>
      <c r="AE53" s="207"/>
      <c r="AF53" s="429">
        <f t="shared" si="3"/>
        <v>3.387338726</v>
      </c>
      <c r="AG53" s="429" t="str">
        <f t="shared" si="4"/>
        <v>WIND</v>
      </c>
      <c r="AH53" s="7"/>
    </row>
    <row r="54" ht="18.75" customHeight="1">
      <c r="A54" s="7"/>
      <c r="B54" s="162"/>
      <c r="C54" s="49"/>
      <c r="D54" s="268" t="str">
        <f>'(I-3) Design &amp; Feedback'!D54</f>
        <v>Required</v>
      </c>
      <c r="E54" s="162"/>
      <c r="F54" s="7"/>
      <c r="G54" s="424" t="str">
        <f>'(I-3) Design &amp; Feedback'!G54</f>
        <v>R+2F</v>
      </c>
      <c r="H54" s="434">
        <f>IF('(I-3) Design &amp; Feedback'!H54&gt;0, '(I-3) Design &amp; Feedback'!H54, "-")</f>
        <v>4</v>
      </c>
      <c r="I54" s="433">
        <f>'(I-3) Design &amp; Feedback'!I54</f>
        <v>17.399</v>
      </c>
      <c r="J54" s="434" t="str">
        <f>IF('(I-3) Design &amp; Feedback'!J54&gt;0, '(I-3) Design &amp; Feedback'!J54, "-")</f>
        <v>WSP-A</v>
      </c>
      <c r="K54" s="434" t="str">
        <f>IF('(I-3) Design &amp; Feedback'!K54&gt;0, '(I-3) Design &amp; Feedback'!K54, "-")</f>
        <v>Continuous</v>
      </c>
      <c r="L54" s="434" t="str">
        <f>IF('(I-3) Design &amp; Feedback'!O54&gt;0, '(I-3) Design &amp; Feedback'!O54, "-")</f>
        <v>Installed</v>
      </c>
      <c r="M54" s="7"/>
      <c r="N54" s="429">
        <f>'(R-1) Unadjusted Lengths Calcs'!U58</f>
        <v>4.75</v>
      </c>
      <c r="O54" s="435">
        <f>'(M-1) Adjustment Factors'!$J$17</f>
        <v>1</v>
      </c>
      <c r="P54" s="429">
        <f>'(M-1) Adjustment Factors'!$J$18</f>
        <v>1.013248</v>
      </c>
      <c r="Q54" s="429">
        <f>'(M-1) Adjustment Factors'!$J$19</f>
        <v>0.51</v>
      </c>
      <c r="R54" s="429">
        <f>'(M-1) Adjustment Factors'!$J$20</f>
        <v>1.38</v>
      </c>
      <c r="S54" s="429">
        <f t="array" ref="S54">IF('(I-3) Design &amp; Feedback'!J54="CFW-FH",1,IF('(I-3) Design &amp; Feedback'!N54='(T) General Tables'!$A$18,INDEX('(BCBC) Adjustment Factors'!$H$49:$I$52, MATCH('(I-3) Design &amp; Feedback'!O54,'(BCBC) Adjustment Factors'!$H$49:$H$52,0),2),1))
</f>
        <v>1</v>
      </c>
      <c r="T54" s="568">
        <f>IF('(I-3) Design &amp; Feedback'!J54="CFW-FH",1,IF('(I-3) Design &amp; Feedback'!K54='(T) General Tables'!$A$82,'(BCBC) Adjustment Factors'!$I$53,'(BCBC) Adjustment Factors'!$I$54))
</f>
        <v>1</v>
      </c>
      <c r="U54" s="569">
        <f t="shared" si="1"/>
        <v>3.387338726</v>
      </c>
      <c r="V54" s="207"/>
      <c r="W54" s="429">
        <f>'(R-1) Unadjusted Lengths Calcs'!V58</f>
        <v>2.078774194</v>
      </c>
      <c r="X54" s="429">
        <f>'(M-1) Adjustment Factors'!$J$32</f>
        <v>1</v>
      </c>
      <c r="Y54" s="429">
        <f>'(M-1) Adjustment Factors'!$J$33</f>
        <v>1</v>
      </c>
      <c r="Z54" s="429">
        <f>'(M-1) Adjustment Factors'!$J$34</f>
        <v>0.6</v>
      </c>
      <c r="AA54" s="429">
        <f>'(M-1) Adjustment Factors'!$J$35</f>
        <v>1.5</v>
      </c>
      <c r="AB54" s="429">
        <f t="array" ref="AB54">IF('(I-3) Design &amp; Feedback'!J54="CFW-FH",1,IF('(I-3) Design &amp; Feedback'!N54='(T) General Tables'!$A$18,INDEX('(BCBC) Adjustment Factors'!$H$116:$I$119, MATCH('(I-3) Design &amp; Feedback'!O54,'(BCBC) Adjustment Factors'!$H$116:$H$119,0),2),1))</f>
        <v>1</v>
      </c>
      <c r="AC54" s="429">
        <f>IF('(I-3) Design &amp; Feedback'!J54="CFW-FH",1,IF('(I-3) Design &amp; Feedback'!K54='(T) General Tables'!$A$82,'(BCBC) Adjustment Factors'!$I$120,'(BCBC) Adjustment Factors'!$I$121))</f>
        <v>1</v>
      </c>
      <c r="AD54" s="569">
        <f t="shared" si="2"/>
        <v>1.870896774</v>
      </c>
      <c r="AE54" s="207"/>
      <c r="AF54" s="429">
        <f t="shared" si="3"/>
        <v>3.387338726</v>
      </c>
      <c r="AG54" s="429" t="str">
        <f t="shared" si="4"/>
        <v>WIND</v>
      </c>
      <c r="AH54" s="7"/>
    </row>
    <row r="55" ht="18.75" hidden="1" customHeight="1">
      <c r="A55" s="7"/>
      <c r="B55" s="162"/>
      <c r="C55" s="49"/>
      <c r="D55" s="268" t="str">
        <f>'(I-3) Design &amp; Feedback'!D55</f>
        <v>Not Required</v>
      </c>
      <c r="E55" s="162"/>
      <c r="F55" s="7"/>
      <c r="G55" s="424" t="str">
        <f>'(I-3) Design &amp; Feedback'!G55</f>
        <v>R+2F</v>
      </c>
      <c r="H55" s="434" t="str">
        <f>IF('(I-3) Design &amp; Feedback'!H55&gt;0, '(I-3) Design &amp; Feedback'!H55, "-")</f>
        <v>-</v>
      </c>
      <c r="I55" s="433" t="str">
        <f>'(I-3) Design &amp; Feedback'!I55</f>
        <v>-</v>
      </c>
      <c r="J55" s="434" t="str">
        <f>IF('(I-3) Design &amp; Feedback'!J55&gt;0, '(I-3) Design &amp; Feedback'!J55, "-")</f>
        <v>-</v>
      </c>
      <c r="K55" s="434" t="str">
        <f>IF('(I-3) Design &amp; Feedback'!K55&gt;0, '(I-3) Design &amp; Feedback'!K55, "-")</f>
        <v>-</v>
      </c>
      <c r="L55" s="434" t="str">
        <f>IF('(I-3) Design &amp; Feedback'!O55&gt;0, '(I-3) Design &amp; Feedback'!O55, "-")</f>
        <v>-</v>
      </c>
      <c r="M55" s="7"/>
      <c r="N55" s="429" t="str">
        <f>'(R-1) Unadjusted Lengths Calcs'!U59</f>
        <v>#N/A</v>
      </c>
      <c r="O55" s="435">
        <f>'(M-1) Adjustment Factors'!$J$17</f>
        <v>1</v>
      </c>
      <c r="P55" s="429">
        <f>'(M-1) Adjustment Factors'!$J$18</f>
        <v>1.013248</v>
      </c>
      <c r="Q55" s="429">
        <f>'(M-1) Adjustment Factors'!$J$19</f>
        <v>0.51</v>
      </c>
      <c r="R55" s="429">
        <f>'(M-1) Adjustment Factors'!$J$20</f>
        <v>1.38</v>
      </c>
      <c r="S55" s="429" t="str">
        <f t="array" ref="S55">IF('(I-3) Design &amp; Feedback'!J55="CFW-FH",1,IF('(I-3) Design &amp; Feedback'!N55='(T) General Tables'!$A$18,INDEX('(BCBC) Adjustment Factors'!$H$49:$I$52, MATCH('(I-3) Design &amp; Feedback'!O55,'(BCBC) Adjustment Factors'!$H$49:$H$52,0),2),1))
</f>
        <v>#N/A</v>
      </c>
      <c r="T55" s="568">
        <f>IF('(I-3) Design &amp; Feedback'!J55="CFW-FH",1,IF('(I-3) Design &amp; Feedback'!K55='(T) General Tables'!$A$82,'(BCBC) Adjustment Factors'!$I$53,'(BCBC) Adjustment Factors'!$I$54))
</f>
        <v>1.15</v>
      </c>
      <c r="U55" s="569" t="str">
        <f t="shared" si="1"/>
        <v>#N/A</v>
      </c>
      <c r="V55" s="207"/>
      <c r="W55" s="429" t="str">
        <f>'(R-1) Unadjusted Lengths Calcs'!V59</f>
        <v>#N/A</v>
      </c>
      <c r="X55" s="429">
        <f>'(M-1) Adjustment Factors'!$J$32</f>
        <v>1</v>
      </c>
      <c r="Y55" s="429">
        <f>'(M-1) Adjustment Factors'!$J$33</f>
        <v>1</v>
      </c>
      <c r="Z55" s="429">
        <f>'(M-1) Adjustment Factors'!$J$34</f>
        <v>0.6</v>
      </c>
      <c r="AA55" s="429">
        <f>'(M-1) Adjustment Factors'!$J$35</f>
        <v>1.5</v>
      </c>
      <c r="AB55" s="429" t="str">
        <f t="array" ref="AB55">IF('(I-3) Design &amp; Feedback'!J55="CFW-FH",1,IF('(I-3) Design &amp; Feedback'!N55='(T) General Tables'!$A$18,INDEX('(BCBC) Adjustment Factors'!$H$116:$I$119, MATCH('(I-3) Design &amp; Feedback'!O55,'(BCBC) Adjustment Factors'!$H$116:$H$119,0),2),1))</f>
        <v>#N/A</v>
      </c>
      <c r="AC55" s="429">
        <f>IF('(I-3) Design &amp; Feedback'!J55="CFW-FH",1,IF('(I-3) Design &amp; Feedback'!K55='(T) General Tables'!$A$82,'(BCBC) Adjustment Factors'!$I$120,'(BCBC) Adjustment Factors'!$I$121))</f>
        <v>1.15</v>
      </c>
      <c r="AD55" s="569" t="str">
        <f t="shared" si="2"/>
        <v>#N/A</v>
      </c>
      <c r="AE55" s="207"/>
      <c r="AF55" s="429" t="str">
        <f t="shared" si="3"/>
        <v>#N/A</v>
      </c>
      <c r="AG55" s="429" t="str">
        <f t="shared" si="4"/>
        <v>#N/A</v>
      </c>
      <c r="AH55" s="7"/>
    </row>
    <row r="56" ht="18.75" hidden="1" customHeight="1">
      <c r="A56" s="7"/>
      <c r="B56" s="162"/>
      <c r="C56" s="49"/>
      <c r="D56" s="268" t="str">
        <f>'(I-3) Design &amp; Feedback'!D56</f>
        <v>Not Required</v>
      </c>
      <c r="E56" s="162"/>
      <c r="F56" s="7"/>
      <c r="G56" s="424" t="str">
        <f>'(I-3) Design &amp; Feedback'!G56</f>
        <v>R+2F</v>
      </c>
      <c r="H56" s="434" t="str">
        <f>IF('(I-3) Design &amp; Feedback'!H56&gt;0, '(I-3) Design &amp; Feedback'!H56, "-")</f>
        <v>-</v>
      </c>
      <c r="I56" s="433" t="str">
        <f>'(I-3) Design &amp; Feedback'!I56</f>
        <v>-</v>
      </c>
      <c r="J56" s="434" t="str">
        <f>IF('(I-3) Design &amp; Feedback'!J56&gt;0, '(I-3) Design &amp; Feedback'!J56, "-")</f>
        <v>-</v>
      </c>
      <c r="K56" s="434" t="str">
        <f>IF('(I-3) Design &amp; Feedback'!K56&gt;0, '(I-3) Design &amp; Feedback'!K56, "-")</f>
        <v>-</v>
      </c>
      <c r="L56" s="434" t="str">
        <f>IF('(I-3) Design &amp; Feedback'!O56&gt;0, '(I-3) Design &amp; Feedback'!O56, "-")</f>
        <v>-</v>
      </c>
      <c r="M56" s="7"/>
      <c r="N56" s="429" t="str">
        <f>'(R-1) Unadjusted Lengths Calcs'!U60</f>
        <v>#N/A</v>
      </c>
      <c r="O56" s="435">
        <f>'(M-1) Adjustment Factors'!$J$17</f>
        <v>1</v>
      </c>
      <c r="P56" s="429">
        <f>'(M-1) Adjustment Factors'!$J$18</f>
        <v>1.013248</v>
      </c>
      <c r="Q56" s="429">
        <f>'(M-1) Adjustment Factors'!$J$19</f>
        <v>0.51</v>
      </c>
      <c r="R56" s="429">
        <f>'(M-1) Adjustment Factors'!$J$20</f>
        <v>1.38</v>
      </c>
      <c r="S56" s="429" t="str">
        <f t="array" ref="S56">IF('(I-3) Design &amp; Feedback'!J56="CFW-FH",1,IF('(I-3) Design &amp; Feedback'!N56='(T) General Tables'!$A$18,INDEX('(BCBC) Adjustment Factors'!$H$49:$I$52, MATCH('(I-3) Design &amp; Feedback'!O56,'(BCBC) Adjustment Factors'!$H$49:$H$52,0),2),1))
</f>
        <v>#N/A</v>
      </c>
      <c r="T56" s="568">
        <f>IF('(I-3) Design &amp; Feedback'!J56="CFW-FH",1,IF('(I-3) Design &amp; Feedback'!K56='(T) General Tables'!$A$82,'(BCBC) Adjustment Factors'!$I$53,'(BCBC) Adjustment Factors'!$I$54))
</f>
        <v>1.15</v>
      </c>
      <c r="U56" s="569" t="str">
        <f t="shared" si="1"/>
        <v>#N/A</v>
      </c>
      <c r="V56" s="207"/>
      <c r="W56" s="429" t="str">
        <f>'(R-1) Unadjusted Lengths Calcs'!V60</f>
        <v>#N/A</v>
      </c>
      <c r="X56" s="429">
        <f>'(M-1) Adjustment Factors'!$J$32</f>
        <v>1</v>
      </c>
      <c r="Y56" s="429">
        <f>'(M-1) Adjustment Factors'!$J$33</f>
        <v>1</v>
      </c>
      <c r="Z56" s="429">
        <f>'(M-1) Adjustment Factors'!$J$34</f>
        <v>0.6</v>
      </c>
      <c r="AA56" s="429">
        <f>'(M-1) Adjustment Factors'!$J$35</f>
        <v>1.5</v>
      </c>
      <c r="AB56" s="429" t="str">
        <f t="array" ref="AB56">IF('(I-3) Design &amp; Feedback'!J56="CFW-FH",1,IF('(I-3) Design &amp; Feedback'!N56='(T) General Tables'!$A$18,INDEX('(BCBC) Adjustment Factors'!$H$116:$I$119, MATCH('(I-3) Design &amp; Feedback'!O56,'(BCBC) Adjustment Factors'!$H$116:$H$119,0),2),1))</f>
        <v>#N/A</v>
      </c>
      <c r="AC56" s="429">
        <f>IF('(I-3) Design &amp; Feedback'!J56="CFW-FH",1,IF('(I-3) Design &amp; Feedback'!K56='(T) General Tables'!$A$82,'(BCBC) Adjustment Factors'!$I$120,'(BCBC) Adjustment Factors'!$I$121))</f>
        <v>1.15</v>
      </c>
      <c r="AD56" s="569" t="str">
        <f t="shared" si="2"/>
        <v>#N/A</v>
      </c>
      <c r="AE56" s="207"/>
      <c r="AF56" s="429" t="str">
        <f t="shared" si="3"/>
        <v>#N/A</v>
      </c>
      <c r="AG56" s="429" t="str">
        <f t="shared" si="4"/>
        <v>#N/A</v>
      </c>
      <c r="AH56" s="7"/>
    </row>
    <row r="57" ht="18.75" hidden="1" customHeight="1">
      <c r="A57" s="7"/>
      <c r="B57" s="162"/>
      <c r="C57" s="49"/>
      <c r="D57" s="268" t="str">
        <f>'(I-3) Design &amp; Feedback'!D57</f>
        <v>Not Required</v>
      </c>
      <c r="E57" s="162"/>
      <c r="F57" s="7"/>
      <c r="G57" s="424" t="str">
        <f>'(I-3) Design &amp; Feedback'!G57</f>
        <v>R+2F</v>
      </c>
      <c r="H57" s="434" t="str">
        <f>IF('(I-3) Design &amp; Feedback'!H57&gt;0, '(I-3) Design &amp; Feedback'!H57, "-")</f>
        <v>-</v>
      </c>
      <c r="I57" s="433" t="str">
        <f>'(I-3) Design &amp; Feedback'!I57</f>
        <v>-</v>
      </c>
      <c r="J57" s="434" t="str">
        <f>IF('(I-3) Design &amp; Feedback'!J57&gt;0, '(I-3) Design &amp; Feedback'!J57, "-")</f>
        <v>-</v>
      </c>
      <c r="K57" s="434" t="str">
        <f>IF('(I-3) Design &amp; Feedback'!K57&gt;0, '(I-3) Design &amp; Feedback'!K57, "-")</f>
        <v>-</v>
      </c>
      <c r="L57" s="434" t="str">
        <f>IF('(I-3) Design &amp; Feedback'!O57&gt;0, '(I-3) Design &amp; Feedback'!O57, "-")</f>
        <v>-</v>
      </c>
      <c r="M57" s="7"/>
      <c r="N57" s="429" t="str">
        <f>'(R-1) Unadjusted Lengths Calcs'!U61</f>
        <v>#N/A</v>
      </c>
      <c r="O57" s="435">
        <f>'(M-1) Adjustment Factors'!$J$17</f>
        <v>1</v>
      </c>
      <c r="P57" s="429">
        <f>'(M-1) Adjustment Factors'!$J$18</f>
        <v>1.013248</v>
      </c>
      <c r="Q57" s="429">
        <f>'(M-1) Adjustment Factors'!$J$19</f>
        <v>0.51</v>
      </c>
      <c r="R57" s="429">
        <f>'(M-1) Adjustment Factors'!$J$20</f>
        <v>1.38</v>
      </c>
      <c r="S57" s="429" t="str">
        <f t="array" ref="S57">IF('(I-3) Design &amp; Feedback'!J57="CFW-FH",1,IF('(I-3) Design &amp; Feedback'!N57='(T) General Tables'!$A$18,INDEX('(BCBC) Adjustment Factors'!$H$49:$I$52, MATCH('(I-3) Design &amp; Feedback'!O57,'(BCBC) Adjustment Factors'!$H$49:$H$52,0),2),1))
</f>
        <v>#N/A</v>
      </c>
      <c r="T57" s="568">
        <f>IF('(I-3) Design &amp; Feedback'!J57="CFW-FH",1,IF('(I-3) Design &amp; Feedback'!K57='(T) General Tables'!$A$82,'(BCBC) Adjustment Factors'!$I$53,'(BCBC) Adjustment Factors'!$I$54))
</f>
        <v>1.15</v>
      </c>
      <c r="U57" s="569" t="str">
        <f t="shared" si="1"/>
        <v>#N/A</v>
      </c>
      <c r="V57" s="207"/>
      <c r="W57" s="429" t="str">
        <f>'(R-1) Unadjusted Lengths Calcs'!V61</f>
        <v>#N/A</v>
      </c>
      <c r="X57" s="429">
        <f>'(M-1) Adjustment Factors'!$J$32</f>
        <v>1</v>
      </c>
      <c r="Y57" s="429">
        <f>'(M-1) Adjustment Factors'!$J$33</f>
        <v>1</v>
      </c>
      <c r="Z57" s="429">
        <f>'(M-1) Adjustment Factors'!$J$34</f>
        <v>0.6</v>
      </c>
      <c r="AA57" s="429">
        <f>'(M-1) Adjustment Factors'!$J$35</f>
        <v>1.5</v>
      </c>
      <c r="AB57" s="429" t="str">
        <f t="array" ref="AB57">IF('(I-3) Design &amp; Feedback'!J57="CFW-FH",1,IF('(I-3) Design &amp; Feedback'!N57='(T) General Tables'!$A$18,INDEX('(BCBC) Adjustment Factors'!$H$116:$I$119, MATCH('(I-3) Design &amp; Feedback'!O57,'(BCBC) Adjustment Factors'!$H$116:$H$119,0),2),1))</f>
        <v>#N/A</v>
      </c>
      <c r="AC57" s="429">
        <f>IF('(I-3) Design &amp; Feedback'!J57="CFW-FH",1,IF('(I-3) Design &amp; Feedback'!K57='(T) General Tables'!$A$82,'(BCBC) Adjustment Factors'!$I$120,'(BCBC) Adjustment Factors'!$I$121))</f>
        <v>1.15</v>
      </c>
      <c r="AD57" s="569" t="str">
        <f t="shared" si="2"/>
        <v>#N/A</v>
      </c>
      <c r="AE57" s="207"/>
      <c r="AF57" s="429" t="str">
        <f t="shared" si="3"/>
        <v>#N/A</v>
      </c>
      <c r="AG57" s="429" t="str">
        <f t="shared" si="4"/>
        <v>#N/A</v>
      </c>
      <c r="AH57" s="7"/>
    </row>
    <row r="58" ht="18.75" hidden="1" customHeight="1">
      <c r="A58" s="7"/>
      <c r="B58" s="162"/>
      <c r="C58" s="49"/>
      <c r="D58" s="268" t="str">
        <f>'(I-3) Design &amp; Feedback'!D58</f>
        <v>Not Required</v>
      </c>
      <c r="E58" s="162"/>
      <c r="F58" s="7"/>
      <c r="G58" s="424" t="str">
        <f>'(I-3) Design &amp; Feedback'!G58</f>
        <v>R+2F</v>
      </c>
      <c r="H58" s="434" t="str">
        <f>IF('(I-3) Design &amp; Feedback'!H58&gt;0, '(I-3) Design &amp; Feedback'!H58, "-")</f>
        <v>-</v>
      </c>
      <c r="I58" s="433" t="str">
        <f>'(I-3) Design &amp; Feedback'!I58</f>
        <v>-</v>
      </c>
      <c r="J58" s="434" t="str">
        <f>IF('(I-3) Design &amp; Feedback'!J58&gt;0, '(I-3) Design &amp; Feedback'!J58, "-")</f>
        <v>-</v>
      </c>
      <c r="K58" s="434" t="str">
        <f>IF('(I-3) Design &amp; Feedback'!K58&gt;0, '(I-3) Design &amp; Feedback'!K58, "-")</f>
        <v>-</v>
      </c>
      <c r="L58" s="434" t="str">
        <f>IF('(I-3) Design &amp; Feedback'!O58&gt;0, '(I-3) Design &amp; Feedback'!O58, "-")</f>
        <v>-</v>
      </c>
      <c r="M58" s="7"/>
      <c r="N58" s="429" t="str">
        <f>'(R-1) Unadjusted Lengths Calcs'!U62</f>
        <v>#N/A</v>
      </c>
      <c r="O58" s="435">
        <f>'(M-1) Adjustment Factors'!$J$17</f>
        <v>1</v>
      </c>
      <c r="P58" s="429">
        <f>'(M-1) Adjustment Factors'!$J$18</f>
        <v>1.013248</v>
      </c>
      <c r="Q58" s="429">
        <f>'(M-1) Adjustment Factors'!$J$19</f>
        <v>0.51</v>
      </c>
      <c r="R58" s="429">
        <f>'(M-1) Adjustment Factors'!$J$20</f>
        <v>1.38</v>
      </c>
      <c r="S58" s="429" t="str">
        <f t="array" ref="S58">IF('(I-3) Design &amp; Feedback'!J58="CFW-FH",1,IF('(I-3) Design &amp; Feedback'!N58='(T) General Tables'!$A$18,INDEX('(BCBC) Adjustment Factors'!$H$49:$I$52, MATCH('(I-3) Design &amp; Feedback'!O58,'(BCBC) Adjustment Factors'!$H$49:$H$52,0),2),1))
</f>
        <v>#N/A</v>
      </c>
      <c r="T58" s="568">
        <f>IF('(I-3) Design &amp; Feedback'!J58="CFW-FH",1,IF('(I-3) Design &amp; Feedback'!K58='(T) General Tables'!$A$82,'(BCBC) Adjustment Factors'!$I$53,'(BCBC) Adjustment Factors'!$I$54))
</f>
        <v>1.15</v>
      </c>
      <c r="U58" s="569" t="str">
        <f t="shared" si="1"/>
        <v>#N/A</v>
      </c>
      <c r="V58" s="207"/>
      <c r="W58" s="429" t="str">
        <f>'(R-1) Unadjusted Lengths Calcs'!V62</f>
        <v>#N/A</v>
      </c>
      <c r="X58" s="429">
        <f>'(M-1) Adjustment Factors'!$J$32</f>
        <v>1</v>
      </c>
      <c r="Y58" s="429">
        <f>'(M-1) Adjustment Factors'!$J$33</f>
        <v>1</v>
      </c>
      <c r="Z58" s="429">
        <f>'(M-1) Adjustment Factors'!$J$34</f>
        <v>0.6</v>
      </c>
      <c r="AA58" s="429">
        <f>'(M-1) Adjustment Factors'!$J$35</f>
        <v>1.5</v>
      </c>
      <c r="AB58" s="429" t="str">
        <f t="array" ref="AB58">IF('(I-3) Design &amp; Feedback'!J58="CFW-FH",1,IF('(I-3) Design &amp; Feedback'!N58='(T) General Tables'!$A$18,INDEX('(BCBC) Adjustment Factors'!$H$116:$I$119, MATCH('(I-3) Design &amp; Feedback'!O58,'(BCBC) Adjustment Factors'!$H$116:$H$119,0),2),1))</f>
        <v>#N/A</v>
      </c>
      <c r="AC58" s="429">
        <f>IF('(I-3) Design &amp; Feedback'!J58="CFW-FH",1,IF('(I-3) Design &amp; Feedback'!K58='(T) General Tables'!$A$82,'(BCBC) Adjustment Factors'!$I$120,'(BCBC) Adjustment Factors'!$I$121))</f>
        <v>1.15</v>
      </c>
      <c r="AD58" s="569" t="str">
        <f t="shared" si="2"/>
        <v>#N/A</v>
      </c>
      <c r="AE58" s="207"/>
      <c r="AF58" s="429" t="str">
        <f t="shared" si="3"/>
        <v>#N/A</v>
      </c>
      <c r="AG58" s="429" t="str">
        <f t="shared" si="4"/>
        <v>#N/A</v>
      </c>
      <c r="AH58" s="7"/>
    </row>
    <row r="59" ht="18.75" hidden="1" customHeight="1">
      <c r="A59" s="7"/>
      <c r="B59" s="162"/>
      <c r="C59" s="49"/>
      <c r="D59" s="268" t="str">
        <f>'(I-3) Design &amp; Feedback'!D59</f>
        <v>Not Required</v>
      </c>
      <c r="E59" s="162"/>
      <c r="F59" s="7"/>
      <c r="G59" s="424" t="str">
        <f>'(I-3) Design &amp; Feedback'!G59</f>
        <v>R+2F</v>
      </c>
      <c r="H59" s="434" t="str">
        <f>IF('(I-3) Design &amp; Feedback'!H59&gt;0, '(I-3) Design &amp; Feedback'!H59, "-")</f>
        <v>-</v>
      </c>
      <c r="I59" s="433" t="str">
        <f>'(I-3) Design &amp; Feedback'!I59</f>
        <v>-</v>
      </c>
      <c r="J59" s="434" t="str">
        <f>IF('(I-3) Design &amp; Feedback'!J59&gt;0, '(I-3) Design &amp; Feedback'!J59, "-")</f>
        <v>-</v>
      </c>
      <c r="K59" s="434" t="str">
        <f>IF('(I-3) Design &amp; Feedback'!K59&gt;0, '(I-3) Design &amp; Feedback'!K59, "-")</f>
        <v>-</v>
      </c>
      <c r="L59" s="434" t="str">
        <f>IF('(I-3) Design &amp; Feedback'!O59&gt;0, '(I-3) Design &amp; Feedback'!O59, "-")</f>
        <v>-</v>
      </c>
      <c r="M59" s="7"/>
      <c r="N59" s="429" t="str">
        <f>'(R-1) Unadjusted Lengths Calcs'!U63</f>
        <v>#N/A</v>
      </c>
      <c r="O59" s="435">
        <f>'(M-1) Adjustment Factors'!$J$17</f>
        <v>1</v>
      </c>
      <c r="P59" s="429">
        <f>'(M-1) Adjustment Factors'!$J$18</f>
        <v>1.013248</v>
      </c>
      <c r="Q59" s="429">
        <f>'(M-1) Adjustment Factors'!$J$19</f>
        <v>0.51</v>
      </c>
      <c r="R59" s="429">
        <f>'(M-1) Adjustment Factors'!$J$20</f>
        <v>1.38</v>
      </c>
      <c r="S59" s="429" t="str">
        <f t="array" ref="S59">IF('(I-3) Design &amp; Feedback'!J59="CFW-FH",1,IF('(I-3) Design &amp; Feedback'!N59='(T) General Tables'!$A$18,INDEX('(BCBC) Adjustment Factors'!$H$49:$I$52, MATCH('(I-3) Design &amp; Feedback'!O59,'(BCBC) Adjustment Factors'!$H$49:$H$52,0),2),1))
</f>
        <v>#N/A</v>
      </c>
      <c r="T59" s="568">
        <f>IF('(I-3) Design &amp; Feedback'!J59="CFW-FH",1,IF('(I-3) Design &amp; Feedback'!K59='(T) General Tables'!$A$82,'(BCBC) Adjustment Factors'!$I$53,'(BCBC) Adjustment Factors'!$I$54))
</f>
        <v>1.15</v>
      </c>
      <c r="U59" s="569" t="str">
        <f t="shared" si="1"/>
        <v>#N/A</v>
      </c>
      <c r="V59" s="207"/>
      <c r="W59" s="429" t="str">
        <f>'(R-1) Unadjusted Lengths Calcs'!V63</f>
        <v>#N/A</v>
      </c>
      <c r="X59" s="429">
        <f>'(M-1) Adjustment Factors'!$J$32</f>
        <v>1</v>
      </c>
      <c r="Y59" s="429">
        <f>'(M-1) Adjustment Factors'!$J$33</f>
        <v>1</v>
      </c>
      <c r="Z59" s="429">
        <f>'(M-1) Adjustment Factors'!$J$34</f>
        <v>0.6</v>
      </c>
      <c r="AA59" s="429">
        <f>'(M-1) Adjustment Factors'!$J$35</f>
        <v>1.5</v>
      </c>
      <c r="AB59" s="429" t="str">
        <f t="array" ref="AB59">IF('(I-3) Design &amp; Feedback'!J59="CFW-FH",1,IF('(I-3) Design &amp; Feedback'!N59='(T) General Tables'!$A$18,INDEX('(BCBC) Adjustment Factors'!$H$116:$I$119, MATCH('(I-3) Design &amp; Feedback'!O59,'(BCBC) Adjustment Factors'!$H$116:$H$119,0),2),1))</f>
        <v>#N/A</v>
      </c>
      <c r="AC59" s="429">
        <f>IF('(I-3) Design &amp; Feedback'!J59="CFW-FH",1,IF('(I-3) Design &amp; Feedback'!K59='(T) General Tables'!$A$82,'(BCBC) Adjustment Factors'!$I$120,'(BCBC) Adjustment Factors'!$I$121))</f>
        <v>1.15</v>
      </c>
      <c r="AD59" s="569" t="str">
        <f t="shared" si="2"/>
        <v>#N/A</v>
      </c>
      <c r="AE59" s="207"/>
      <c r="AF59" s="429" t="str">
        <f t="shared" si="3"/>
        <v>#N/A</v>
      </c>
      <c r="AG59" s="429" t="str">
        <f t="shared" si="4"/>
        <v>#N/A</v>
      </c>
      <c r="AH59" s="7"/>
    </row>
    <row r="60" ht="18.75" hidden="1" customHeight="1">
      <c r="A60" s="7"/>
      <c r="B60" s="162"/>
      <c r="C60" s="49"/>
      <c r="D60" s="268" t="str">
        <f>'(I-3) Design &amp; Feedback'!D60</f>
        <v>Not Required</v>
      </c>
      <c r="E60" s="162"/>
      <c r="F60" s="7"/>
      <c r="G60" s="424" t="str">
        <f>'(I-3) Design &amp; Feedback'!G60</f>
        <v>R+2F</v>
      </c>
      <c r="H60" s="434" t="str">
        <f>IF('(I-3) Design &amp; Feedback'!H60&gt;0, '(I-3) Design &amp; Feedback'!H60, "-")</f>
        <v>-</v>
      </c>
      <c r="I60" s="433" t="str">
        <f>'(I-3) Design &amp; Feedback'!I60</f>
        <v>-</v>
      </c>
      <c r="J60" s="434" t="str">
        <f>IF('(I-3) Design &amp; Feedback'!J60&gt;0, '(I-3) Design &amp; Feedback'!J60, "-")</f>
        <v>-</v>
      </c>
      <c r="K60" s="434" t="str">
        <f>IF('(I-3) Design &amp; Feedback'!K60&gt;0, '(I-3) Design &amp; Feedback'!K60, "-")</f>
        <v>-</v>
      </c>
      <c r="L60" s="434" t="str">
        <f>IF('(I-3) Design &amp; Feedback'!O60&gt;0, '(I-3) Design &amp; Feedback'!O60, "-")</f>
        <v>-</v>
      </c>
      <c r="M60" s="7"/>
      <c r="N60" s="429" t="str">
        <f>'(R-1) Unadjusted Lengths Calcs'!U64</f>
        <v>#N/A</v>
      </c>
      <c r="O60" s="435">
        <f>'(M-1) Adjustment Factors'!$J$17</f>
        <v>1</v>
      </c>
      <c r="P60" s="429">
        <f>'(M-1) Adjustment Factors'!$J$18</f>
        <v>1.013248</v>
      </c>
      <c r="Q60" s="429">
        <f>'(M-1) Adjustment Factors'!$J$19</f>
        <v>0.51</v>
      </c>
      <c r="R60" s="429">
        <f>'(M-1) Adjustment Factors'!$J$20</f>
        <v>1.38</v>
      </c>
      <c r="S60" s="429" t="str">
        <f t="array" ref="S60">IF('(I-3) Design &amp; Feedback'!J60="CFW-FH",1,IF('(I-3) Design &amp; Feedback'!N60='(T) General Tables'!$A$18,INDEX('(BCBC) Adjustment Factors'!$H$49:$I$52, MATCH('(I-3) Design &amp; Feedback'!O60,'(BCBC) Adjustment Factors'!$H$49:$H$52,0),2),1))
</f>
        <v>#N/A</v>
      </c>
      <c r="T60" s="568">
        <f>IF('(I-3) Design &amp; Feedback'!J60="CFW-FH",1,IF('(I-3) Design &amp; Feedback'!K60='(T) General Tables'!$A$82,'(BCBC) Adjustment Factors'!$I$53,'(BCBC) Adjustment Factors'!$I$54))
</f>
        <v>1.15</v>
      </c>
      <c r="U60" s="569" t="str">
        <f t="shared" si="1"/>
        <v>#N/A</v>
      </c>
      <c r="V60" s="207"/>
      <c r="W60" s="429" t="str">
        <f>'(R-1) Unadjusted Lengths Calcs'!V64</f>
        <v>#N/A</v>
      </c>
      <c r="X60" s="429">
        <f>'(M-1) Adjustment Factors'!$J$32</f>
        <v>1</v>
      </c>
      <c r="Y60" s="429">
        <f>'(M-1) Adjustment Factors'!$J$33</f>
        <v>1</v>
      </c>
      <c r="Z60" s="429">
        <f>'(M-1) Adjustment Factors'!$J$34</f>
        <v>0.6</v>
      </c>
      <c r="AA60" s="429">
        <f>'(M-1) Adjustment Factors'!$J$35</f>
        <v>1.5</v>
      </c>
      <c r="AB60" s="429" t="str">
        <f t="array" ref="AB60">IF('(I-3) Design &amp; Feedback'!J60="CFW-FH",1,IF('(I-3) Design &amp; Feedback'!N60='(T) General Tables'!$A$18,INDEX('(BCBC) Adjustment Factors'!$H$116:$I$119, MATCH('(I-3) Design &amp; Feedback'!O60,'(BCBC) Adjustment Factors'!$H$116:$H$119,0),2),1))</f>
        <v>#N/A</v>
      </c>
      <c r="AC60" s="429">
        <f>IF('(I-3) Design &amp; Feedback'!J60="CFW-FH",1,IF('(I-3) Design &amp; Feedback'!K60='(T) General Tables'!$A$82,'(BCBC) Adjustment Factors'!$I$120,'(BCBC) Adjustment Factors'!$I$121))</f>
        <v>1.15</v>
      </c>
      <c r="AD60" s="569" t="str">
        <f t="shared" si="2"/>
        <v>#N/A</v>
      </c>
      <c r="AE60" s="207"/>
      <c r="AF60" s="429" t="str">
        <f t="shared" si="3"/>
        <v>#N/A</v>
      </c>
      <c r="AG60" s="429" t="str">
        <f t="shared" si="4"/>
        <v>#N/A</v>
      </c>
      <c r="AH60" s="7"/>
    </row>
    <row r="61" ht="18.75" customHeight="1">
      <c r="A61" s="7"/>
      <c r="B61" s="162"/>
      <c r="C61" s="49"/>
      <c r="D61" s="268" t="str">
        <f>'(I-3) Design &amp; Feedback'!D61</f>
        <v>Required</v>
      </c>
      <c r="E61" s="162"/>
      <c r="F61" s="7"/>
      <c r="G61" s="439" t="str">
        <f>'(I-3) Design &amp; Feedback'!G61</f>
        <v>R+2F</v>
      </c>
      <c r="H61" s="462" t="str">
        <f>IF('(I-3) Design &amp; Feedback'!H61&gt;0, '(I-3) Design &amp; Feedback'!H61, "-")</f>
        <v>A</v>
      </c>
      <c r="I61" s="542">
        <f>'(I-3) Design &amp; Feedback'!I61</f>
        <v>7.2898</v>
      </c>
      <c r="J61" s="462" t="str">
        <f>IF('(I-3) Design &amp; Feedback'!J61&gt;0, '(I-3) Design &amp; Feedback'!J61, "-")</f>
        <v>WSP-E</v>
      </c>
      <c r="K61" s="462" t="str">
        <f>IF('(I-3) Design &amp; Feedback'!K61&gt;0, '(I-3) Design &amp; Feedback'!K61, "-")</f>
        <v>Continuous</v>
      </c>
      <c r="L61" s="462" t="str">
        <f>IF('(I-3) Design &amp; Feedback'!O61&gt;0, '(I-3) Design &amp; Feedback'!O61, "-")</f>
        <v>Installed</v>
      </c>
      <c r="M61" s="7"/>
      <c r="N61" s="429">
        <f>'(R-1) Unadjusted Lengths Calcs'!U65</f>
        <v>1.79</v>
      </c>
      <c r="O61" s="435">
        <f>'(M-1) Adjustment Factors'!$P$17</f>
        <v>1</v>
      </c>
      <c r="P61" s="429">
        <f>'(M-1) Adjustment Factors'!$P$18</f>
        <v>1.013248</v>
      </c>
      <c r="Q61" s="429">
        <f>'(M-1) Adjustment Factors'!$P$19</f>
        <v>1.140128333</v>
      </c>
      <c r="R61" s="429">
        <f>'(M-1) Adjustment Factors'!$P$20</f>
        <v>1.28</v>
      </c>
      <c r="S61" s="429">
        <f t="array" ref="S61">IF('(I-3) Design &amp; Feedback'!J61="CFW-FH",1,IF('(I-3) Design &amp; Feedback'!N61='(T) General Tables'!$A$18,INDEX('(BCBC) Adjustment Factors'!$H$49:$I$52, MATCH('(I-3) Design &amp; Feedback'!O61,'(BCBC) Adjustment Factors'!$H$49:$H$52,0),2),1))
</f>
        <v>1</v>
      </c>
      <c r="T61" s="568">
        <f>IF('(I-3) Design &amp; Feedback'!J61="CFW-FH",1,IF('(I-3) Design &amp; Feedback'!K61='(T) General Tables'!$A$82,'(BCBC) Adjustment Factors'!$I$53,'(BCBC) Adjustment Factors'!$I$54))
</f>
        <v>1</v>
      </c>
      <c r="U61" s="569">
        <f t="shared" si="1"/>
        <v>2.646869285</v>
      </c>
      <c r="V61" s="207"/>
      <c r="W61" s="429">
        <f>'(R-1) Unadjusted Lengths Calcs'!V65</f>
        <v>0.57932</v>
      </c>
      <c r="X61" s="429">
        <f>'(M-1) Adjustment Factors'!$P$32</f>
        <v>1</v>
      </c>
      <c r="Y61" s="429">
        <f>'(M-1) Adjustment Factors'!$P$33</f>
        <v>1</v>
      </c>
      <c r="Z61" s="429">
        <f>'(M-1) Adjustment Factors'!$P$34</f>
        <v>1.140128333</v>
      </c>
      <c r="AA61" s="429">
        <f>'(M-1) Adjustment Factors'!$P$35</f>
        <v>1.33</v>
      </c>
      <c r="AB61" s="429">
        <f t="array" ref="AB61">IF('(I-3) Design &amp; Feedback'!J61="CFW-FH",1,IF('(I-3) Design &amp; Feedback'!N61='(T) General Tables'!$A$18,INDEX('(BCBC) Adjustment Factors'!$H$116:$I$119, MATCH('(I-3) Design &amp; Feedback'!O61,'(BCBC) Adjustment Factors'!$H$116:$H$119,0),2),1))</f>
        <v>1</v>
      </c>
      <c r="AC61" s="429">
        <f>IF('(I-3) Design &amp; Feedback'!J61="CFW-FH",1,IF('(I-3) Design &amp; Feedback'!K61='(T) General Tables'!$A$82,'(BCBC) Adjustment Factors'!$I$120,'(BCBC) Adjustment Factors'!$I$121))</f>
        <v>1</v>
      </c>
      <c r="AD61" s="569">
        <f t="shared" si="2"/>
        <v>0.8784638643</v>
      </c>
      <c r="AE61" s="207"/>
      <c r="AF61" s="429">
        <f t="shared" si="3"/>
        <v>2.646869285</v>
      </c>
      <c r="AG61" s="429" t="str">
        <f t="shared" si="4"/>
        <v>WIND</v>
      </c>
      <c r="AH61" s="7"/>
    </row>
    <row r="62" ht="18.75" customHeight="1">
      <c r="A62" s="7"/>
      <c r="B62" s="162"/>
      <c r="C62" s="49"/>
      <c r="D62" s="268" t="str">
        <f>'(I-3) Design &amp; Feedback'!D62</f>
        <v>Required</v>
      </c>
      <c r="E62" s="162"/>
      <c r="F62" s="7"/>
      <c r="G62" s="439" t="str">
        <f>'(I-3) Design &amp; Feedback'!G62</f>
        <v>R+2F</v>
      </c>
      <c r="H62" s="462" t="str">
        <f>IF('(I-3) Design &amp; Feedback'!H62&gt;0, '(I-3) Design &amp; Feedback'!H62, "-")</f>
        <v>B</v>
      </c>
      <c r="I62" s="542">
        <f>'(I-3) Design &amp; Feedback'!I62</f>
        <v>7.2898</v>
      </c>
      <c r="J62" s="462" t="str">
        <f>IF('(I-3) Design &amp; Feedback'!J62&gt;0, '(I-3) Design &amp; Feedback'!J62, "-")</f>
        <v>WSP-E</v>
      </c>
      <c r="K62" s="462" t="str">
        <f>IF('(I-3) Design &amp; Feedback'!K62&gt;0, '(I-3) Design &amp; Feedback'!K62, "-")</f>
        <v>Continuous</v>
      </c>
      <c r="L62" s="462" t="str">
        <f>IF('(I-3) Design &amp; Feedback'!O62&gt;0, '(I-3) Design &amp; Feedback'!O62, "-")</f>
        <v>Installed</v>
      </c>
      <c r="M62" s="7"/>
      <c r="N62" s="429">
        <f>'(R-1) Unadjusted Lengths Calcs'!U66</f>
        <v>1.79</v>
      </c>
      <c r="O62" s="435">
        <f>'(M-1) Adjustment Factors'!$P$17</f>
        <v>1</v>
      </c>
      <c r="P62" s="429">
        <f>'(M-1) Adjustment Factors'!$P$18</f>
        <v>1.013248</v>
      </c>
      <c r="Q62" s="429">
        <f>'(M-1) Adjustment Factors'!$P$19</f>
        <v>1.140128333</v>
      </c>
      <c r="R62" s="429">
        <f>'(M-1) Adjustment Factors'!$P$20</f>
        <v>1.28</v>
      </c>
      <c r="S62" s="429">
        <f t="array" ref="S62">IF('(I-3) Design &amp; Feedback'!J62="CFW-FH",1,IF('(I-3) Design &amp; Feedback'!N62='(T) General Tables'!$A$18,INDEX('(BCBC) Adjustment Factors'!$H$49:$I$52, MATCH('(I-3) Design &amp; Feedback'!O62,'(BCBC) Adjustment Factors'!$H$49:$H$52,0),2),1))
</f>
        <v>1</v>
      </c>
      <c r="T62" s="568">
        <f>IF('(I-3) Design &amp; Feedback'!J62="CFW-FH",1,IF('(I-3) Design &amp; Feedback'!K62='(T) General Tables'!$A$82,'(BCBC) Adjustment Factors'!$I$53,'(BCBC) Adjustment Factors'!$I$54))
</f>
        <v>1</v>
      </c>
      <c r="U62" s="569">
        <f t="shared" si="1"/>
        <v>2.646869285</v>
      </c>
      <c r="V62" s="207"/>
      <c r="W62" s="429">
        <f>'(R-1) Unadjusted Lengths Calcs'!V66</f>
        <v>0.57932</v>
      </c>
      <c r="X62" s="429">
        <f>'(M-1) Adjustment Factors'!$P$32</f>
        <v>1</v>
      </c>
      <c r="Y62" s="429">
        <f>'(M-1) Adjustment Factors'!$P$33</f>
        <v>1</v>
      </c>
      <c r="Z62" s="429">
        <f>'(M-1) Adjustment Factors'!$P$34</f>
        <v>1.140128333</v>
      </c>
      <c r="AA62" s="429">
        <f>'(M-1) Adjustment Factors'!$P$35</f>
        <v>1.33</v>
      </c>
      <c r="AB62" s="429">
        <f t="array" ref="AB62">IF('(I-3) Design &amp; Feedback'!J62="CFW-FH",1,IF('(I-3) Design &amp; Feedback'!N62='(T) General Tables'!$A$18,INDEX('(BCBC) Adjustment Factors'!$H$116:$I$119, MATCH('(I-3) Design &amp; Feedback'!O62,'(BCBC) Adjustment Factors'!$H$116:$H$119,0),2),1))</f>
        <v>1</v>
      </c>
      <c r="AC62" s="429">
        <f>IF('(I-3) Design &amp; Feedback'!J62="CFW-FH",1,IF('(I-3) Design &amp; Feedback'!K62='(T) General Tables'!$A$82,'(BCBC) Adjustment Factors'!$I$120,'(BCBC) Adjustment Factors'!$I$121))</f>
        <v>1</v>
      </c>
      <c r="AD62" s="569">
        <f t="shared" si="2"/>
        <v>0.8784638643</v>
      </c>
      <c r="AE62" s="207"/>
      <c r="AF62" s="429">
        <f t="shared" si="3"/>
        <v>2.646869285</v>
      </c>
      <c r="AG62" s="429" t="str">
        <f t="shared" si="4"/>
        <v>WIND</v>
      </c>
      <c r="AH62" s="7"/>
    </row>
    <row r="63" ht="18.75" customHeight="1">
      <c r="A63" s="7"/>
      <c r="B63" s="162"/>
      <c r="C63" s="49"/>
      <c r="D63" s="268" t="str">
        <f>'(I-3) Design &amp; Feedback'!D63</f>
        <v>Required</v>
      </c>
      <c r="E63" s="162"/>
      <c r="F63" s="7"/>
      <c r="G63" s="439" t="str">
        <f>'(I-3) Design &amp; Feedback'!G63</f>
        <v>R+2F</v>
      </c>
      <c r="H63" s="462" t="str">
        <f>IF('(I-3) Design &amp; Feedback'!H63&gt;0, '(I-3) Design &amp; Feedback'!H63, "-")</f>
        <v>C</v>
      </c>
      <c r="I63" s="542">
        <f>'(I-3) Design &amp; Feedback'!I63</f>
        <v>7.2898</v>
      </c>
      <c r="J63" s="462" t="str">
        <f>IF('(I-3) Design &amp; Feedback'!J63&gt;0, '(I-3) Design &amp; Feedback'!J63, "-")</f>
        <v>WSP-E</v>
      </c>
      <c r="K63" s="462" t="str">
        <f>IF('(I-3) Design &amp; Feedback'!K63&gt;0, '(I-3) Design &amp; Feedback'!K63, "-")</f>
        <v>Continuous</v>
      </c>
      <c r="L63" s="462" t="str">
        <f>IF('(I-3) Design &amp; Feedback'!O63&gt;0, '(I-3) Design &amp; Feedback'!O63, "-")</f>
        <v>Installed</v>
      </c>
      <c r="M63" s="7"/>
      <c r="N63" s="429">
        <f>'(R-1) Unadjusted Lengths Calcs'!U67</f>
        <v>1.79</v>
      </c>
      <c r="O63" s="435">
        <f>'(M-1) Adjustment Factors'!$P$17</f>
        <v>1</v>
      </c>
      <c r="P63" s="429">
        <f>'(M-1) Adjustment Factors'!$P$18</f>
        <v>1.013248</v>
      </c>
      <c r="Q63" s="429">
        <f>'(M-1) Adjustment Factors'!$P$19</f>
        <v>1.140128333</v>
      </c>
      <c r="R63" s="429">
        <f>'(M-1) Adjustment Factors'!$P$20</f>
        <v>1.28</v>
      </c>
      <c r="S63" s="429">
        <f t="array" ref="S63">IF('(I-3) Design &amp; Feedback'!J63="CFW-FH",1,IF('(I-3) Design &amp; Feedback'!N63='(T) General Tables'!$A$18,INDEX('(BCBC) Adjustment Factors'!$H$49:$I$52, MATCH('(I-3) Design &amp; Feedback'!O63,'(BCBC) Adjustment Factors'!$H$49:$H$52,0),2),1))
</f>
        <v>1</v>
      </c>
      <c r="T63" s="568">
        <f>IF('(I-3) Design &amp; Feedback'!J63="CFW-FH",1,IF('(I-3) Design &amp; Feedback'!K63='(T) General Tables'!$A$82,'(BCBC) Adjustment Factors'!$I$53,'(BCBC) Adjustment Factors'!$I$54))
</f>
        <v>1</v>
      </c>
      <c r="U63" s="569">
        <f t="shared" si="1"/>
        <v>2.646869285</v>
      </c>
      <c r="V63" s="207"/>
      <c r="W63" s="429">
        <f>'(R-1) Unadjusted Lengths Calcs'!V67</f>
        <v>0.57932</v>
      </c>
      <c r="X63" s="429">
        <f>'(M-1) Adjustment Factors'!$P$32</f>
        <v>1</v>
      </c>
      <c r="Y63" s="429">
        <f>'(M-1) Adjustment Factors'!$P$33</f>
        <v>1</v>
      </c>
      <c r="Z63" s="429">
        <f>'(M-1) Adjustment Factors'!$P$34</f>
        <v>1.140128333</v>
      </c>
      <c r="AA63" s="429">
        <f>'(M-1) Adjustment Factors'!$P$35</f>
        <v>1.33</v>
      </c>
      <c r="AB63" s="429">
        <f t="array" ref="AB63">IF('(I-3) Design &amp; Feedback'!J63="CFW-FH",1,IF('(I-3) Design &amp; Feedback'!N63='(T) General Tables'!$A$18,INDEX('(BCBC) Adjustment Factors'!$H$116:$I$119, MATCH('(I-3) Design &amp; Feedback'!O63,'(BCBC) Adjustment Factors'!$H$116:$H$119,0),2),1))</f>
        <v>1</v>
      </c>
      <c r="AC63" s="429">
        <f>IF('(I-3) Design &amp; Feedback'!J63="CFW-FH",1,IF('(I-3) Design &amp; Feedback'!K63='(T) General Tables'!$A$82,'(BCBC) Adjustment Factors'!$I$120,'(BCBC) Adjustment Factors'!$I$121))</f>
        <v>1</v>
      </c>
      <c r="AD63" s="569">
        <f t="shared" si="2"/>
        <v>0.8784638643</v>
      </c>
      <c r="AE63" s="207"/>
      <c r="AF63" s="429">
        <f t="shared" si="3"/>
        <v>2.646869285</v>
      </c>
      <c r="AG63" s="429" t="str">
        <f t="shared" si="4"/>
        <v>WIND</v>
      </c>
      <c r="AH63" s="7"/>
    </row>
    <row r="64" ht="18.75" hidden="1" customHeight="1">
      <c r="A64" s="7"/>
      <c r="B64" s="162"/>
      <c r="C64" s="49"/>
      <c r="D64" s="268" t="str">
        <f>'(I-3) Design &amp; Feedback'!D64</f>
        <v>Not Required</v>
      </c>
      <c r="E64" s="162"/>
      <c r="F64" s="7"/>
      <c r="G64" s="439" t="str">
        <f>'(I-3) Design &amp; Feedback'!G64</f>
        <v>R+2F</v>
      </c>
      <c r="H64" s="462" t="str">
        <f>IF('(I-3) Design &amp; Feedback'!H64&gt;0, '(I-3) Design &amp; Feedback'!H64, "-")</f>
        <v>-</v>
      </c>
      <c r="I64" s="542" t="str">
        <f>'(I-3) Design &amp; Feedback'!I64</f>
        <v>-</v>
      </c>
      <c r="J64" s="462" t="str">
        <f>IF('(I-3) Design &amp; Feedback'!J64&gt;0, '(I-3) Design &amp; Feedback'!J64, "-")</f>
        <v>-</v>
      </c>
      <c r="K64" s="462" t="str">
        <f>IF('(I-3) Design &amp; Feedback'!K64&gt;0, '(I-3) Design &amp; Feedback'!K64, "-")</f>
        <v>-</v>
      </c>
      <c r="L64" s="462" t="str">
        <f>IF('(I-3) Design &amp; Feedback'!O64&gt;0, '(I-3) Design &amp; Feedback'!O64, "-")</f>
        <v>-</v>
      </c>
      <c r="M64" s="7"/>
      <c r="N64" s="429" t="str">
        <f>'(R-1) Unadjusted Lengths Calcs'!U68</f>
        <v>#N/A</v>
      </c>
      <c r="O64" s="435">
        <f>'(M-1) Adjustment Factors'!$P$17</f>
        <v>1</v>
      </c>
      <c r="P64" s="429">
        <f>'(M-1) Adjustment Factors'!$P$18</f>
        <v>1.013248</v>
      </c>
      <c r="Q64" s="429">
        <f>'(M-1) Adjustment Factors'!$P$19</f>
        <v>1.140128333</v>
      </c>
      <c r="R64" s="429">
        <f>'(M-1) Adjustment Factors'!$P$20</f>
        <v>1.28</v>
      </c>
      <c r="S64" s="429" t="str">
        <f t="array" ref="S64">IF('(I-3) Design &amp; Feedback'!J64="CFW-FH",1,IF('(I-3) Design &amp; Feedback'!N64='(T) General Tables'!$A$18,INDEX('(BCBC) Adjustment Factors'!$H$49:$I$52, MATCH('(I-3) Design &amp; Feedback'!O64,'(BCBC) Adjustment Factors'!$H$49:$H$52,0),2),1))
</f>
        <v>#N/A</v>
      </c>
      <c r="T64" s="568">
        <f>IF('(I-3) Design &amp; Feedback'!J64="CFW-FH",1,IF('(I-3) Design &amp; Feedback'!K64='(T) General Tables'!$A$82,'(BCBC) Adjustment Factors'!$I$53,'(BCBC) Adjustment Factors'!$I$54))
</f>
        <v>1.15</v>
      </c>
      <c r="U64" s="569" t="str">
        <f t="shared" si="1"/>
        <v>#N/A</v>
      </c>
      <c r="V64" s="207"/>
      <c r="W64" s="429" t="str">
        <f>'(R-1) Unadjusted Lengths Calcs'!V68</f>
        <v>#N/A</v>
      </c>
      <c r="X64" s="429">
        <f>'(M-1) Adjustment Factors'!$P$32</f>
        <v>1</v>
      </c>
      <c r="Y64" s="429">
        <f>'(M-1) Adjustment Factors'!$P$33</f>
        <v>1</v>
      </c>
      <c r="Z64" s="429">
        <f>'(M-1) Adjustment Factors'!$P$34</f>
        <v>1.140128333</v>
      </c>
      <c r="AA64" s="429">
        <f>'(M-1) Adjustment Factors'!$P$35</f>
        <v>1.33</v>
      </c>
      <c r="AB64" s="429" t="str">
        <f t="array" ref="AB64">IF('(I-3) Design &amp; Feedback'!J64="CFW-FH",1,IF('(I-3) Design &amp; Feedback'!N64='(T) General Tables'!$A$18,INDEX('(BCBC) Adjustment Factors'!$H$116:$I$119, MATCH('(I-3) Design &amp; Feedback'!O64,'(BCBC) Adjustment Factors'!$H$116:$H$119,0),2),1))</f>
        <v>#N/A</v>
      </c>
      <c r="AC64" s="429">
        <f>IF('(I-3) Design &amp; Feedback'!J64="CFW-FH",1,IF('(I-3) Design &amp; Feedback'!K64='(T) General Tables'!$A$82,'(BCBC) Adjustment Factors'!$I$120,'(BCBC) Adjustment Factors'!$I$121))</f>
        <v>1.15</v>
      </c>
      <c r="AD64" s="569" t="str">
        <f t="shared" si="2"/>
        <v>#N/A</v>
      </c>
      <c r="AE64" s="207"/>
      <c r="AF64" s="429" t="str">
        <f t="shared" si="3"/>
        <v>#N/A</v>
      </c>
      <c r="AG64" s="429" t="str">
        <f t="shared" si="4"/>
        <v>#N/A</v>
      </c>
      <c r="AH64" s="7"/>
    </row>
    <row r="65" ht="18.75" hidden="1" customHeight="1">
      <c r="A65" s="7"/>
      <c r="B65" s="162"/>
      <c r="C65" s="49"/>
      <c r="D65" s="268" t="str">
        <f>'(I-3) Design &amp; Feedback'!D65</f>
        <v>Not Required</v>
      </c>
      <c r="E65" s="162"/>
      <c r="F65" s="7"/>
      <c r="G65" s="439" t="str">
        <f>'(I-3) Design &amp; Feedback'!G65</f>
        <v>R+2F</v>
      </c>
      <c r="H65" s="462" t="str">
        <f>IF('(I-3) Design &amp; Feedback'!H65&gt;0, '(I-3) Design &amp; Feedback'!H65, "-")</f>
        <v>-</v>
      </c>
      <c r="I65" s="542" t="str">
        <f>'(I-3) Design &amp; Feedback'!I65</f>
        <v>-</v>
      </c>
      <c r="J65" s="462" t="str">
        <f>IF('(I-3) Design &amp; Feedback'!J65&gt;0, '(I-3) Design &amp; Feedback'!J65, "-")</f>
        <v>-</v>
      </c>
      <c r="K65" s="462" t="str">
        <f>IF('(I-3) Design &amp; Feedback'!K65&gt;0, '(I-3) Design &amp; Feedback'!K65, "-")</f>
        <v>-</v>
      </c>
      <c r="L65" s="462" t="str">
        <f>IF('(I-3) Design &amp; Feedback'!O65&gt;0, '(I-3) Design &amp; Feedback'!O65, "-")</f>
        <v>-</v>
      </c>
      <c r="M65" s="7"/>
      <c r="N65" s="429" t="str">
        <f>'(R-1) Unadjusted Lengths Calcs'!U69</f>
        <v>#N/A</v>
      </c>
      <c r="O65" s="435">
        <f>'(M-1) Adjustment Factors'!$P$17</f>
        <v>1</v>
      </c>
      <c r="P65" s="429">
        <f>'(M-1) Adjustment Factors'!$P$18</f>
        <v>1.013248</v>
      </c>
      <c r="Q65" s="429">
        <f>'(M-1) Adjustment Factors'!$P$19</f>
        <v>1.140128333</v>
      </c>
      <c r="R65" s="429">
        <f>'(M-1) Adjustment Factors'!$P$20</f>
        <v>1.28</v>
      </c>
      <c r="S65" s="429" t="str">
        <f t="array" ref="S65">IF('(I-3) Design &amp; Feedback'!J65="CFW-FH",1,IF('(I-3) Design &amp; Feedback'!N65='(T) General Tables'!$A$18,INDEX('(BCBC) Adjustment Factors'!$H$49:$I$52, MATCH('(I-3) Design &amp; Feedback'!O65,'(BCBC) Adjustment Factors'!$H$49:$H$52,0),2),1))
</f>
        <v>#N/A</v>
      </c>
      <c r="T65" s="568">
        <f>IF('(I-3) Design &amp; Feedback'!J65="CFW-FH",1,IF('(I-3) Design &amp; Feedback'!K65='(T) General Tables'!$A$82,'(BCBC) Adjustment Factors'!$I$53,'(BCBC) Adjustment Factors'!$I$54))
</f>
        <v>1.15</v>
      </c>
      <c r="U65" s="569" t="str">
        <f t="shared" si="1"/>
        <v>#N/A</v>
      </c>
      <c r="V65" s="207"/>
      <c r="W65" s="429" t="str">
        <f>'(R-1) Unadjusted Lengths Calcs'!V69</f>
        <v>#N/A</v>
      </c>
      <c r="X65" s="429">
        <f>'(M-1) Adjustment Factors'!$P$32</f>
        <v>1</v>
      </c>
      <c r="Y65" s="429">
        <f>'(M-1) Adjustment Factors'!$P$33</f>
        <v>1</v>
      </c>
      <c r="Z65" s="429">
        <f>'(M-1) Adjustment Factors'!$P$34</f>
        <v>1.140128333</v>
      </c>
      <c r="AA65" s="429">
        <f>'(M-1) Adjustment Factors'!$P$35</f>
        <v>1.33</v>
      </c>
      <c r="AB65" s="429" t="str">
        <f t="array" ref="AB65">IF('(I-3) Design &amp; Feedback'!J65="CFW-FH",1,IF('(I-3) Design &amp; Feedback'!N65='(T) General Tables'!$A$18,INDEX('(BCBC) Adjustment Factors'!$H$116:$I$119, MATCH('(I-3) Design &amp; Feedback'!O65,'(BCBC) Adjustment Factors'!$H$116:$H$119,0),2),1))</f>
        <v>#N/A</v>
      </c>
      <c r="AC65" s="429">
        <f>IF('(I-3) Design &amp; Feedback'!J65="CFW-FH",1,IF('(I-3) Design &amp; Feedback'!K65='(T) General Tables'!$A$82,'(BCBC) Adjustment Factors'!$I$120,'(BCBC) Adjustment Factors'!$I$121))</f>
        <v>1.15</v>
      </c>
      <c r="AD65" s="569" t="str">
        <f t="shared" si="2"/>
        <v>#N/A</v>
      </c>
      <c r="AE65" s="207"/>
      <c r="AF65" s="429" t="str">
        <f t="shared" si="3"/>
        <v>#N/A</v>
      </c>
      <c r="AG65" s="429" t="str">
        <f t="shared" si="4"/>
        <v>#N/A</v>
      </c>
      <c r="AH65" s="7"/>
    </row>
    <row r="66" ht="18.75" hidden="1" customHeight="1">
      <c r="A66" s="7"/>
      <c r="B66" s="162"/>
      <c r="C66" s="49"/>
      <c r="D66" s="268" t="str">
        <f>'(I-3) Design &amp; Feedback'!D66</f>
        <v>Not Required</v>
      </c>
      <c r="E66" s="162"/>
      <c r="F66" s="7"/>
      <c r="G66" s="439" t="str">
        <f>'(I-3) Design &amp; Feedback'!G66</f>
        <v>R+2F</v>
      </c>
      <c r="H66" s="462" t="str">
        <f>IF('(I-3) Design &amp; Feedback'!H66&gt;0, '(I-3) Design &amp; Feedback'!H66, "-")</f>
        <v>-</v>
      </c>
      <c r="I66" s="542" t="str">
        <f>'(I-3) Design &amp; Feedback'!I66</f>
        <v>-</v>
      </c>
      <c r="J66" s="462" t="str">
        <f>IF('(I-3) Design &amp; Feedback'!J66&gt;0, '(I-3) Design &amp; Feedback'!J66, "-")</f>
        <v>-</v>
      </c>
      <c r="K66" s="462" t="str">
        <f>IF('(I-3) Design &amp; Feedback'!K66&gt;0, '(I-3) Design &amp; Feedback'!K66, "-")</f>
        <v>-</v>
      </c>
      <c r="L66" s="462" t="str">
        <f>IF('(I-3) Design &amp; Feedback'!O66&gt;0, '(I-3) Design &amp; Feedback'!O66, "-")</f>
        <v>-</v>
      </c>
      <c r="M66" s="7"/>
      <c r="N66" s="429" t="str">
        <f>'(R-1) Unadjusted Lengths Calcs'!U70</f>
        <v>#N/A</v>
      </c>
      <c r="O66" s="435">
        <f>'(M-1) Adjustment Factors'!$P$17</f>
        <v>1</v>
      </c>
      <c r="P66" s="429">
        <f>'(M-1) Adjustment Factors'!$P$18</f>
        <v>1.013248</v>
      </c>
      <c r="Q66" s="429">
        <f>'(M-1) Adjustment Factors'!$P$19</f>
        <v>1.140128333</v>
      </c>
      <c r="R66" s="429">
        <f>'(M-1) Adjustment Factors'!$P$20</f>
        <v>1.28</v>
      </c>
      <c r="S66" s="429" t="str">
        <f t="array" ref="S66">IF('(I-3) Design &amp; Feedback'!J66="CFW-FH",1,IF('(I-3) Design &amp; Feedback'!N66='(T) General Tables'!$A$18,INDEX('(BCBC) Adjustment Factors'!$H$49:$I$52, MATCH('(I-3) Design &amp; Feedback'!O66,'(BCBC) Adjustment Factors'!$H$49:$H$52,0),2),1))
</f>
        <v>#N/A</v>
      </c>
      <c r="T66" s="568">
        <f>IF('(I-3) Design &amp; Feedback'!J66="CFW-FH",1,IF('(I-3) Design &amp; Feedback'!K66='(T) General Tables'!$A$82,'(BCBC) Adjustment Factors'!$I$53,'(BCBC) Adjustment Factors'!$I$54))
</f>
        <v>1.15</v>
      </c>
      <c r="U66" s="569" t="str">
        <f t="shared" si="1"/>
        <v>#N/A</v>
      </c>
      <c r="V66" s="207"/>
      <c r="W66" s="429" t="str">
        <f>'(R-1) Unadjusted Lengths Calcs'!V70</f>
        <v>#N/A</v>
      </c>
      <c r="X66" s="429">
        <f>'(M-1) Adjustment Factors'!$P$32</f>
        <v>1</v>
      </c>
      <c r="Y66" s="429">
        <f>'(M-1) Adjustment Factors'!$P$33</f>
        <v>1</v>
      </c>
      <c r="Z66" s="429">
        <f>'(M-1) Adjustment Factors'!$P$34</f>
        <v>1.140128333</v>
      </c>
      <c r="AA66" s="429">
        <f>'(M-1) Adjustment Factors'!$P$35</f>
        <v>1.33</v>
      </c>
      <c r="AB66" s="429" t="str">
        <f t="array" ref="AB66">IF('(I-3) Design &amp; Feedback'!J66="CFW-FH",1,IF('(I-3) Design &amp; Feedback'!N66='(T) General Tables'!$A$18,INDEX('(BCBC) Adjustment Factors'!$H$116:$I$119, MATCH('(I-3) Design &amp; Feedback'!O66,'(BCBC) Adjustment Factors'!$H$116:$H$119,0),2),1))</f>
        <v>#N/A</v>
      </c>
      <c r="AC66" s="429">
        <f>IF('(I-3) Design &amp; Feedback'!J66="CFW-FH",1,IF('(I-3) Design &amp; Feedback'!K66='(T) General Tables'!$A$82,'(BCBC) Adjustment Factors'!$I$120,'(BCBC) Adjustment Factors'!$I$121))</f>
        <v>1.15</v>
      </c>
      <c r="AD66" s="569" t="str">
        <f t="shared" si="2"/>
        <v>#N/A</v>
      </c>
      <c r="AE66" s="207"/>
      <c r="AF66" s="429" t="str">
        <f t="shared" si="3"/>
        <v>#N/A</v>
      </c>
      <c r="AG66" s="429" t="str">
        <f t="shared" si="4"/>
        <v>#N/A</v>
      </c>
      <c r="AH66" s="7"/>
    </row>
    <row r="67" ht="18.75" hidden="1" customHeight="1">
      <c r="A67" s="7"/>
      <c r="B67" s="162"/>
      <c r="C67" s="49"/>
      <c r="D67" s="268" t="str">
        <f>'(I-3) Design &amp; Feedback'!D67</f>
        <v>Not Required</v>
      </c>
      <c r="E67" s="162"/>
      <c r="F67" s="7"/>
      <c r="G67" s="439" t="str">
        <f>'(I-3) Design &amp; Feedback'!G67</f>
        <v>R+2F</v>
      </c>
      <c r="H67" s="462" t="str">
        <f>IF('(I-3) Design &amp; Feedback'!H67&gt;0, '(I-3) Design &amp; Feedback'!H67, "-")</f>
        <v>-</v>
      </c>
      <c r="I67" s="542" t="str">
        <f>'(I-3) Design &amp; Feedback'!I67</f>
        <v>-</v>
      </c>
      <c r="J67" s="462" t="str">
        <f>IF('(I-3) Design &amp; Feedback'!J67&gt;0, '(I-3) Design &amp; Feedback'!J67, "-")</f>
        <v>-</v>
      </c>
      <c r="K67" s="462" t="str">
        <f>IF('(I-3) Design &amp; Feedback'!K67&gt;0, '(I-3) Design &amp; Feedback'!K67, "-")</f>
        <v>-</v>
      </c>
      <c r="L67" s="462" t="str">
        <f>IF('(I-3) Design &amp; Feedback'!O67&gt;0, '(I-3) Design &amp; Feedback'!O67, "-")</f>
        <v>-</v>
      </c>
      <c r="M67" s="7"/>
      <c r="N67" s="429" t="str">
        <f>'(R-1) Unadjusted Lengths Calcs'!U71</f>
        <v>#N/A</v>
      </c>
      <c r="O67" s="435">
        <f>'(M-1) Adjustment Factors'!$P$17</f>
        <v>1</v>
      </c>
      <c r="P67" s="429">
        <f>'(M-1) Adjustment Factors'!$P$18</f>
        <v>1.013248</v>
      </c>
      <c r="Q67" s="429">
        <f>'(M-1) Adjustment Factors'!$P$19</f>
        <v>1.140128333</v>
      </c>
      <c r="R67" s="429">
        <f>'(M-1) Adjustment Factors'!$P$20</f>
        <v>1.28</v>
      </c>
      <c r="S67" s="429" t="str">
        <f t="array" ref="S67">IF('(I-3) Design &amp; Feedback'!J67="CFW-FH",1,IF('(I-3) Design &amp; Feedback'!N67='(T) General Tables'!$A$18,INDEX('(BCBC) Adjustment Factors'!$H$49:$I$52, MATCH('(I-3) Design &amp; Feedback'!O67,'(BCBC) Adjustment Factors'!$H$49:$H$52,0),2),1))
</f>
        <v>#N/A</v>
      </c>
      <c r="T67" s="568">
        <f>IF('(I-3) Design &amp; Feedback'!J67="CFW-FH",1,IF('(I-3) Design &amp; Feedback'!K67='(T) General Tables'!$A$82,'(BCBC) Adjustment Factors'!$I$53,'(BCBC) Adjustment Factors'!$I$54))
</f>
        <v>1.15</v>
      </c>
      <c r="U67" s="569" t="str">
        <f t="shared" si="1"/>
        <v>#N/A</v>
      </c>
      <c r="V67" s="207"/>
      <c r="W67" s="429" t="str">
        <f>'(R-1) Unadjusted Lengths Calcs'!V71</f>
        <v>#N/A</v>
      </c>
      <c r="X67" s="429">
        <f>'(M-1) Adjustment Factors'!$P$32</f>
        <v>1</v>
      </c>
      <c r="Y67" s="429">
        <f>'(M-1) Adjustment Factors'!$P$33</f>
        <v>1</v>
      </c>
      <c r="Z67" s="429">
        <f>'(M-1) Adjustment Factors'!$P$34</f>
        <v>1.140128333</v>
      </c>
      <c r="AA67" s="429">
        <f>'(M-1) Adjustment Factors'!$P$35</f>
        <v>1.33</v>
      </c>
      <c r="AB67" s="429" t="str">
        <f t="array" ref="AB67">IF('(I-3) Design &amp; Feedback'!J67="CFW-FH",1,IF('(I-3) Design &amp; Feedback'!N67='(T) General Tables'!$A$18,INDEX('(BCBC) Adjustment Factors'!$H$116:$I$119, MATCH('(I-3) Design &amp; Feedback'!O67,'(BCBC) Adjustment Factors'!$H$116:$H$119,0),2),1))</f>
        <v>#N/A</v>
      </c>
      <c r="AC67" s="429">
        <f>IF('(I-3) Design &amp; Feedback'!J67="CFW-FH",1,IF('(I-3) Design &amp; Feedback'!K67='(T) General Tables'!$A$82,'(BCBC) Adjustment Factors'!$I$120,'(BCBC) Adjustment Factors'!$I$121))</f>
        <v>1.15</v>
      </c>
      <c r="AD67" s="569" t="str">
        <f t="shared" si="2"/>
        <v>#N/A</v>
      </c>
      <c r="AE67" s="207"/>
      <c r="AF67" s="429" t="str">
        <f t="shared" si="3"/>
        <v>#N/A</v>
      </c>
      <c r="AG67" s="429" t="str">
        <f t="shared" si="4"/>
        <v>#N/A</v>
      </c>
      <c r="AH67" s="7"/>
    </row>
    <row r="68" ht="18.75" hidden="1" customHeight="1">
      <c r="A68" s="7"/>
      <c r="B68" s="162"/>
      <c r="C68" s="49"/>
      <c r="D68" s="268" t="str">
        <f>'(I-3) Design &amp; Feedback'!D68</f>
        <v>Not Required</v>
      </c>
      <c r="E68" s="162"/>
      <c r="F68" s="7"/>
      <c r="G68" s="439" t="str">
        <f>'(I-3) Design &amp; Feedback'!G68</f>
        <v>R+2F</v>
      </c>
      <c r="H68" s="462" t="str">
        <f>IF('(I-3) Design &amp; Feedback'!H68&gt;0, '(I-3) Design &amp; Feedback'!H68, "-")</f>
        <v>-</v>
      </c>
      <c r="I68" s="542" t="str">
        <f>'(I-3) Design &amp; Feedback'!I68</f>
        <v>-</v>
      </c>
      <c r="J68" s="462" t="str">
        <f>IF('(I-3) Design &amp; Feedback'!J68&gt;0, '(I-3) Design &amp; Feedback'!J68, "-")</f>
        <v>-</v>
      </c>
      <c r="K68" s="462" t="str">
        <f>IF('(I-3) Design &amp; Feedback'!K68&gt;0, '(I-3) Design &amp; Feedback'!K68, "-")</f>
        <v>-</v>
      </c>
      <c r="L68" s="462" t="str">
        <f>IF('(I-3) Design &amp; Feedback'!O68&gt;0, '(I-3) Design &amp; Feedback'!O68, "-")</f>
        <v>-</v>
      </c>
      <c r="M68" s="7"/>
      <c r="N68" s="429" t="str">
        <f>'(R-1) Unadjusted Lengths Calcs'!U72</f>
        <v>#N/A</v>
      </c>
      <c r="O68" s="435">
        <f>'(M-1) Adjustment Factors'!$P$17</f>
        <v>1</v>
      </c>
      <c r="P68" s="429">
        <f>'(M-1) Adjustment Factors'!$P$18</f>
        <v>1.013248</v>
      </c>
      <c r="Q68" s="429">
        <f>'(M-1) Adjustment Factors'!$P$19</f>
        <v>1.140128333</v>
      </c>
      <c r="R68" s="429">
        <f>'(M-1) Adjustment Factors'!$P$20</f>
        <v>1.28</v>
      </c>
      <c r="S68" s="429" t="str">
        <f t="array" ref="S68">IF('(I-3) Design &amp; Feedback'!J68="CFW-FH",1,IF('(I-3) Design &amp; Feedback'!N68='(T) General Tables'!$A$18,INDEX('(BCBC) Adjustment Factors'!$H$49:$I$52, MATCH('(I-3) Design &amp; Feedback'!O68,'(BCBC) Adjustment Factors'!$H$49:$H$52,0),2),1))
</f>
        <v>#N/A</v>
      </c>
      <c r="T68" s="568">
        <f>IF('(I-3) Design &amp; Feedback'!J68="CFW-FH",1,IF('(I-3) Design &amp; Feedback'!K68='(T) General Tables'!$A$82,'(BCBC) Adjustment Factors'!$I$53,'(BCBC) Adjustment Factors'!$I$54))
</f>
        <v>1.15</v>
      </c>
      <c r="U68" s="569" t="str">
        <f t="shared" si="1"/>
        <v>#N/A</v>
      </c>
      <c r="V68" s="207"/>
      <c r="W68" s="429" t="str">
        <f>'(R-1) Unadjusted Lengths Calcs'!V72</f>
        <v>#N/A</v>
      </c>
      <c r="X68" s="429">
        <f>'(M-1) Adjustment Factors'!$P$32</f>
        <v>1</v>
      </c>
      <c r="Y68" s="429">
        <f>'(M-1) Adjustment Factors'!$P$33</f>
        <v>1</v>
      </c>
      <c r="Z68" s="429">
        <f>'(M-1) Adjustment Factors'!$P$34</f>
        <v>1.140128333</v>
      </c>
      <c r="AA68" s="429">
        <f>'(M-1) Adjustment Factors'!$P$35</f>
        <v>1.33</v>
      </c>
      <c r="AB68" s="429" t="str">
        <f t="array" ref="AB68">IF('(I-3) Design &amp; Feedback'!J68="CFW-FH",1,IF('(I-3) Design &amp; Feedback'!N68='(T) General Tables'!$A$18,INDEX('(BCBC) Adjustment Factors'!$H$116:$I$119, MATCH('(I-3) Design &amp; Feedback'!O68,'(BCBC) Adjustment Factors'!$H$116:$H$119,0),2),1))</f>
        <v>#N/A</v>
      </c>
      <c r="AC68" s="429">
        <f>IF('(I-3) Design &amp; Feedback'!J68="CFW-FH",1,IF('(I-3) Design &amp; Feedback'!K68='(T) General Tables'!$A$82,'(BCBC) Adjustment Factors'!$I$120,'(BCBC) Adjustment Factors'!$I$121))</f>
        <v>1.15</v>
      </c>
      <c r="AD68" s="569" t="str">
        <f t="shared" si="2"/>
        <v>#N/A</v>
      </c>
      <c r="AE68" s="207"/>
      <c r="AF68" s="429" t="str">
        <f t="shared" si="3"/>
        <v>#N/A</v>
      </c>
      <c r="AG68" s="429" t="str">
        <f t="shared" si="4"/>
        <v>#N/A</v>
      </c>
      <c r="AH68" s="7"/>
    </row>
    <row r="69" ht="18.75" hidden="1" customHeight="1">
      <c r="A69" s="7"/>
      <c r="B69" s="162"/>
      <c r="C69" s="49"/>
      <c r="D69" s="268" t="str">
        <f>'(I-3) Design &amp; Feedback'!D69</f>
        <v>Not Required</v>
      </c>
      <c r="E69" s="162"/>
      <c r="F69" s="7"/>
      <c r="G69" s="439" t="str">
        <f>'(I-3) Design &amp; Feedback'!G69</f>
        <v>R+2F</v>
      </c>
      <c r="H69" s="462" t="str">
        <f>IF('(I-3) Design &amp; Feedback'!H69&gt;0, '(I-3) Design &amp; Feedback'!H69, "-")</f>
        <v>-</v>
      </c>
      <c r="I69" s="542" t="str">
        <f>'(I-3) Design &amp; Feedback'!I69</f>
        <v>-</v>
      </c>
      <c r="J69" s="462" t="str">
        <f>IF('(I-3) Design &amp; Feedback'!J69&gt;0, '(I-3) Design &amp; Feedback'!J69, "-")</f>
        <v>-</v>
      </c>
      <c r="K69" s="462" t="str">
        <f>IF('(I-3) Design &amp; Feedback'!K69&gt;0, '(I-3) Design &amp; Feedback'!K69, "-")</f>
        <v>-</v>
      </c>
      <c r="L69" s="462" t="str">
        <f>IF('(I-3) Design &amp; Feedback'!O69&gt;0, '(I-3) Design &amp; Feedback'!O69, "-")</f>
        <v>-</v>
      </c>
      <c r="M69" s="7"/>
      <c r="N69" s="429" t="str">
        <f>'(R-1) Unadjusted Lengths Calcs'!U73</f>
        <v>#N/A</v>
      </c>
      <c r="O69" s="435">
        <f>'(M-1) Adjustment Factors'!$P$17</f>
        <v>1</v>
      </c>
      <c r="P69" s="429">
        <f>'(M-1) Adjustment Factors'!$P$18</f>
        <v>1.013248</v>
      </c>
      <c r="Q69" s="429">
        <f>'(M-1) Adjustment Factors'!$P$19</f>
        <v>1.140128333</v>
      </c>
      <c r="R69" s="429">
        <f>'(M-1) Adjustment Factors'!$P$20</f>
        <v>1.28</v>
      </c>
      <c r="S69" s="429" t="str">
        <f t="array" ref="S69">IF('(I-3) Design &amp; Feedback'!J69="CFW-FH",1,IF('(I-3) Design &amp; Feedback'!N69='(T) General Tables'!$A$18,INDEX('(BCBC) Adjustment Factors'!$H$49:$I$52, MATCH('(I-3) Design &amp; Feedback'!O69,'(BCBC) Adjustment Factors'!$H$49:$H$52,0),2),1))
</f>
        <v>#N/A</v>
      </c>
      <c r="T69" s="568">
        <f>IF('(I-3) Design &amp; Feedback'!J69="CFW-FH",1,IF('(I-3) Design &amp; Feedback'!K69='(T) General Tables'!$A$82,'(BCBC) Adjustment Factors'!$I$53,'(BCBC) Adjustment Factors'!$I$54))
</f>
        <v>1.15</v>
      </c>
      <c r="U69" s="569" t="str">
        <f t="shared" si="1"/>
        <v>#N/A</v>
      </c>
      <c r="V69" s="207"/>
      <c r="W69" s="429" t="str">
        <f>'(R-1) Unadjusted Lengths Calcs'!V73</f>
        <v>#N/A</v>
      </c>
      <c r="X69" s="429">
        <f>'(M-1) Adjustment Factors'!$P$32</f>
        <v>1</v>
      </c>
      <c r="Y69" s="429">
        <f>'(M-1) Adjustment Factors'!$P$33</f>
        <v>1</v>
      </c>
      <c r="Z69" s="429">
        <f>'(M-1) Adjustment Factors'!$P$34</f>
        <v>1.140128333</v>
      </c>
      <c r="AA69" s="429">
        <f>'(M-1) Adjustment Factors'!$P$35</f>
        <v>1.33</v>
      </c>
      <c r="AB69" s="429" t="str">
        <f t="array" ref="AB69">IF('(I-3) Design &amp; Feedback'!J69="CFW-FH",1,IF('(I-3) Design &amp; Feedback'!N69='(T) General Tables'!$A$18,INDEX('(BCBC) Adjustment Factors'!$H$116:$I$119, MATCH('(I-3) Design &amp; Feedback'!O69,'(BCBC) Adjustment Factors'!$H$116:$H$119,0),2),1))</f>
        <v>#N/A</v>
      </c>
      <c r="AC69" s="429">
        <f>IF('(I-3) Design &amp; Feedback'!J69="CFW-FH",1,IF('(I-3) Design &amp; Feedback'!K69='(T) General Tables'!$A$82,'(BCBC) Adjustment Factors'!$I$120,'(BCBC) Adjustment Factors'!$I$121))</f>
        <v>1.15</v>
      </c>
      <c r="AD69" s="569" t="str">
        <f t="shared" si="2"/>
        <v>#N/A</v>
      </c>
      <c r="AE69" s="207"/>
      <c r="AF69" s="429" t="str">
        <f t="shared" si="3"/>
        <v>#N/A</v>
      </c>
      <c r="AG69" s="429" t="str">
        <f t="shared" si="4"/>
        <v>#N/A</v>
      </c>
      <c r="AH69" s="7"/>
    </row>
    <row r="70" ht="18.75" hidden="1" customHeight="1">
      <c r="A70" s="7"/>
      <c r="B70" s="162"/>
      <c r="C70" s="49"/>
      <c r="D70" s="268" t="str">
        <f>'(I-3) Design &amp; Feedback'!D70</f>
        <v>Not Required</v>
      </c>
      <c r="E70" s="162"/>
      <c r="F70" s="7"/>
      <c r="G70" s="439" t="str">
        <f>'(I-3) Design &amp; Feedback'!G70</f>
        <v>R+2F</v>
      </c>
      <c r="H70" s="462" t="str">
        <f>IF('(I-3) Design &amp; Feedback'!H70&gt;0, '(I-3) Design &amp; Feedback'!H70, "-")</f>
        <v>-</v>
      </c>
      <c r="I70" s="542" t="str">
        <f>'(I-3) Design &amp; Feedback'!I70</f>
        <v>-</v>
      </c>
      <c r="J70" s="462" t="str">
        <f>IF('(I-3) Design &amp; Feedback'!J70&gt;0, '(I-3) Design &amp; Feedback'!J70, "-")</f>
        <v>-</v>
      </c>
      <c r="K70" s="462" t="str">
        <f>IF('(I-3) Design &amp; Feedback'!K70&gt;0, '(I-3) Design &amp; Feedback'!K70, "-")</f>
        <v>-</v>
      </c>
      <c r="L70" s="462" t="str">
        <f>IF('(I-3) Design &amp; Feedback'!O70&gt;0, '(I-3) Design &amp; Feedback'!O70, "-")</f>
        <v>-</v>
      </c>
      <c r="M70" s="7"/>
      <c r="N70" s="429" t="str">
        <f>'(R-1) Unadjusted Lengths Calcs'!U74</f>
        <v>#N/A</v>
      </c>
      <c r="O70" s="435">
        <f>'(M-1) Adjustment Factors'!$P$17</f>
        <v>1</v>
      </c>
      <c r="P70" s="429">
        <f>'(M-1) Adjustment Factors'!$P$18</f>
        <v>1.013248</v>
      </c>
      <c r="Q70" s="429">
        <f>'(M-1) Adjustment Factors'!$P$19</f>
        <v>1.140128333</v>
      </c>
      <c r="R70" s="429">
        <f>'(M-1) Adjustment Factors'!$P$20</f>
        <v>1.28</v>
      </c>
      <c r="S70" s="429" t="str">
        <f t="array" ref="S70">IF('(I-3) Design &amp; Feedback'!J70="CFW-FH",1,IF('(I-3) Design &amp; Feedback'!N70='(T) General Tables'!$A$18,INDEX('(BCBC) Adjustment Factors'!$H$49:$I$52, MATCH('(I-3) Design &amp; Feedback'!O70,'(BCBC) Adjustment Factors'!$H$49:$H$52,0),2),1))
</f>
        <v>#N/A</v>
      </c>
      <c r="T70" s="568">
        <f>IF('(I-3) Design &amp; Feedback'!J70="CFW-FH",1,IF('(I-3) Design &amp; Feedback'!K70='(T) General Tables'!$A$82,'(BCBC) Adjustment Factors'!$I$53,'(BCBC) Adjustment Factors'!$I$54))
</f>
        <v>1.15</v>
      </c>
      <c r="U70" s="569" t="str">
        <f t="shared" si="1"/>
        <v>#N/A</v>
      </c>
      <c r="V70" s="207"/>
      <c r="W70" s="429" t="str">
        <f>'(R-1) Unadjusted Lengths Calcs'!V74</f>
        <v>#N/A</v>
      </c>
      <c r="X70" s="429">
        <f>'(M-1) Adjustment Factors'!$P$32</f>
        <v>1</v>
      </c>
      <c r="Y70" s="429">
        <f>'(M-1) Adjustment Factors'!$P$33</f>
        <v>1</v>
      </c>
      <c r="Z70" s="429">
        <f>'(M-1) Adjustment Factors'!$P$34</f>
        <v>1.140128333</v>
      </c>
      <c r="AA70" s="429">
        <f>'(M-1) Adjustment Factors'!$P$35</f>
        <v>1.33</v>
      </c>
      <c r="AB70" s="429" t="str">
        <f t="array" ref="AB70">IF('(I-3) Design &amp; Feedback'!J70="CFW-FH",1,IF('(I-3) Design &amp; Feedback'!N70='(T) General Tables'!$A$18,INDEX('(BCBC) Adjustment Factors'!$H$116:$I$119, MATCH('(I-3) Design &amp; Feedback'!O70,'(BCBC) Adjustment Factors'!$H$116:$H$119,0),2),1))</f>
        <v>#N/A</v>
      </c>
      <c r="AC70" s="429">
        <f>IF('(I-3) Design &amp; Feedback'!J70="CFW-FH",1,IF('(I-3) Design &amp; Feedback'!K70='(T) General Tables'!$A$82,'(BCBC) Adjustment Factors'!$I$120,'(BCBC) Adjustment Factors'!$I$121))</f>
        <v>1.15</v>
      </c>
      <c r="AD70" s="569" t="str">
        <f t="shared" si="2"/>
        <v>#N/A</v>
      </c>
      <c r="AE70" s="207"/>
      <c r="AF70" s="429" t="str">
        <f t="shared" si="3"/>
        <v>#N/A</v>
      </c>
      <c r="AG70" s="429" t="str">
        <f t="shared" si="4"/>
        <v>#N/A</v>
      </c>
      <c r="AH70" s="7"/>
    </row>
    <row r="71" ht="18.75" hidden="1" customHeight="1">
      <c r="A71" s="7"/>
      <c r="B71" s="7"/>
      <c r="C71" s="49"/>
      <c r="D71" s="269" t="str">
        <f>'(I-3) Design &amp; Feedback'!D77</f>
        <v>Not Required</v>
      </c>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207"/>
      <c r="AH71" s="7"/>
    </row>
    <row r="72" ht="18.75" hidden="1" customHeight="1">
      <c r="A72" s="7"/>
      <c r="B72" s="162"/>
      <c r="C72" s="49"/>
      <c r="D72" s="269" t="str">
        <f>'(I-3) Design &amp; Feedback'!D74</f>
        <v>Not Required</v>
      </c>
      <c r="E72" s="7"/>
      <c r="F72" s="7"/>
      <c r="G72" s="443" t="s">
        <v>659</v>
      </c>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4"/>
      <c r="AH72" s="7"/>
    </row>
    <row r="73" ht="18.75" hidden="1" customHeight="1">
      <c r="A73" s="7"/>
      <c r="B73" s="162"/>
      <c r="C73" s="49"/>
      <c r="D73" s="269" t="str">
        <f>'(I-3) Design &amp; Feedback'!D75</f>
        <v>Not Required</v>
      </c>
      <c r="E73" s="7"/>
      <c r="F73" s="7"/>
      <c r="G73" s="444" t="s">
        <v>660</v>
      </c>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8"/>
      <c r="AH73" s="7"/>
    </row>
    <row r="74" ht="18.75" hidden="1" customHeight="1">
      <c r="A74" s="7"/>
      <c r="B74" s="162"/>
      <c r="C74" s="49"/>
      <c r="D74" s="269" t="str">
        <f>'(I-3) Design &amp; Feedback'!D75</f>
        <v>Not Required</v>
      </c>
      <c r="E74" s="7"/>
      <c r="F74" s="7"/>
      <c r="G74" s="570"/>
      <c r="H74" s="34"/>
      <c r="I74" s="34"/>
      <c r="J74" s="34"/>
      <c r="K74" s="35"/>
      <c r="L74" s="571"/>
      <c r="M74" s="7"/>
      <c r="N74" s="572" t="s">
        <v>741</v>
      </c>
      <c r="O74" s="409"/>
      <c r="P74" s="409"/>
      <c r="Q74" s="409"/>
      <c r="R74" s="409"/>
      <c r="S74" s="409"/>
      <c r="T74" s="409"/>
      <c r="U74" s="410"/>
      <c r="V74" s="7"/>
      <c r="W74" s="562" t="s">
        <v>742</v>
      </c>
      <c r="X74" s="255"/>
      <c r="Y74" s="255"/>
      <c r="Z74" s="255"/>
      <c r="AA74" s="255"/>
      <c r="AB74" s="255"/>
      <c r="AC74" s="255"/>
      <c r="AD74" s="256"/>
      <c r="AE74" s="7"/>
      <c r="AF74" s="573" t="s">
        <v>750</v>
      </c>
      <c r="AG74" s="477"/>
      <c r="AH74" s="7"/>
    </row>
    <row r="75" ht="18.75" hidden="1" customHeight="1">
      <c r="A75" s="7"/>
      <c r="B75" s="162"/>
      <c r="C75" s="49"/>
      <c r="D75" s="269" t="str">
        <f>'(I-3) Design &amp; Feedback'!D77</f>
        <v>Not Required</v>
      </c>
      <c r="E75" s="7"/>
      <c r="F75" s="7"/>
      <c r="G75" s="503" t="s">
        <v>766</v>
      </c>
      <c r="H75" s="34"/>
      <c r="I75" s="34"/>
      <c r="J75" s="35"/>
      <c r="K75" s="574" t="str">
        <f>'BCS Matrix Tables'!A8</f>
        <v>N/A</v>
      </c>
      <c r="L75" s="346"/>
      <c r="M75" s="7"/>
      <c r="N75" s="270" t="s">
        <v>767</v>
      </c>
      <c r="O75" s="27"/>
      <c r="P75" s="28"/>
      <c r="Q75" s="378" t="s">
        <v>333</v>
      </c>
      <c r="R75" s="27"/>
      <c r="S75" s="27"/>
      <c r="T75" s="28"/>
      <c r="U75" s="575" t="s">
        <v>749</v>
      </c>
      <c r="V75" s="7"/>
      <c r="W75" s="329" t="s">
        <v>767</v>
      </c>
      <c r="X75" s="273"/>
      <c r="Y75" s="274"/>
      <c r="Z75" s="332" t="s">
        <v>333</v>
      </c>
      <c r="AA75" s="30"/>
      <c r="AB75" s="30"/>
      <c r="AC75" s="31"/>
      <c r="AD75" s="576" t="s">
        <v>749</v>
      </c>
      <c r="AE75" s="7"/>
      <c r="AF75" s="33"/>
      <c r="AG75" s="35"/>
      <c r="AH75" s="7"/>
    </row>
    <row r="76" ht="56.25" hidden="1" customHeight="1">
      <c r="A76" s="335"/>
      <c r="B76" s="376"/>
      <c r="C76" s="49"/>
      <c r="D76" s="269" t="str">
        <f>'(I-3) Design &amp; Feedback'!D77</f>
        <v>Not Required</v>
      </c>
      <c r="E76" s="335"/>
      <c r="F76" s="335"/>
      <c r="G76" s="577" t="s">
        <v>460</v>
      </c>
      <c r="H76" s="388"/>
      <c r="I76" s="376" t="str">
        <f>'(I-3) Design &amp; Feedback'!I76</f>
        <v>Building Dimension || Band (m)</v>
      </c>
      <c r="J76" s="578" t="s">
        <v>706</v>
      </c>
      <c r="K76" s="357" t="s">
        <v>380</v>
      </c>
      <c r="L76" s="357" t="s">
        <v>708</v>
      </c>
      <c r="M76" s="335"/>
      <c r="N76" s="416" t="s">
        <v>743</v>
      </c>
      <c r="O76" s="416" t="s">
        <v>751</v>
      </c>
      <c r="P76" s="416" t="s">
        <v>752</v>
      </c>
      <c r="Q76" s="416" t="s">
        <v>760</v>
      </c>
      <c r="R76" s="416" t="s">
        <v>761</v>
      </c>
      <c r="S76" s="416" t="s">
        <v>755</v>
      </c>
      <c r="T76" s="416" t="s">
        <v>756</v>
      </c>
      <c r="U76" s="416" t="s">
        <v>768</v>
      </c>
      <c r="V76" s="335"/>
      <c r="W76" s="416" t="s">
        <v>744</v>
      </c>
      <c r="X76" s="416" t="s">
        <v>758</v>
      </c>
      <c r="Y76" s="416" t="s">
        <v>759</v>
      </c>
      <c r="Z76" s="416" t="s">
        <v>760</v>
      </c>
      <c r="AA76" s="416" t="s">
        <v>594</v>
      </c>
      <c r="AB76" s="416" t="s">
        <v>762</v>
      </c>
      <c r="AC76" s="416" t="s">
        <v>763</v>
      </c>
      <c r="AD76" s="416" t="s">
        <v>768</v>
      </c>
      <c r="AE76" s="335"/>
      <c r="AF76" s="567" t="s">
        <v>765</v>
      </c>
      <c r="AG76" s="492" t="s">
        <v>713</v>
      </c>
      <c r="AH76" s="335"/>
    </row>
    <row r="77" ht="18.75" hidden="1" customHeight="1">
      <c r="A77" s="7"/>
      <c r="B77" s="162"/>
      <c r="C77" s="49"/>
      <c r="D77" s="268" t="str">
        <f>'(I-3) Design &amp; Feedback'!D77</f>
        <v>Not Required</v>
      </c>
      <c r="E77" s="162"/>
      <c r="F77" s="7"/>
      <c r="G77" s="424" t="str">
        <f>'(I-3) Design &amp; Feedback'!G77</f>
        <v>B/CS</v>
      </c>
      <c r="H77" s="421" t="str">
        <f>IF('(I-3) Design &amp; Feedback'!H77&gt;0,'(I-3) Design &amp; Feedback'!H77,"-")</f>
        <v>-</v>
      </c>
      <c r="I77" s="421" t="str">
        <f>'(I-3) Design &amp; Feedback'!I77</f>
        <v>-</v>
      </c>
      <c r="J77" s="421" t="str">
        <f>IF('(I-3) Design &amp; Feedback'!K77&gt;0,'(I-3) Design &amp; Feedback'!K77,"-")</f>
        <v>-</v>
      </c>
      <c r="K77" s="421" t="str">
        <f>IF('(I-3) Design &amp; Feedback'!L77&gt;0,'(I-3) Design &amp; Feedback'!L77,"-")</f>
        <v>-</v>
      </c>
      <c r="L77" s="421" t="str">
        <f>IF('(I-3) Design &amp; Feedback'!O77&gt;0,'(I-3) Design &amp; Feedback'!O77,"-")</f>
        <v>-</v>
      </c>
      <c r="M77" s="7"/>
      <c r="N77" s="429" t="str">
        <f>'(R-1) Unadjusted Lengths Calcs'!U75</f>
        <v>#N/A</v>
      </c>
      <c r="O77" s="429" t="str">
        <f>'(M-1) Adjustment Factors'!$K$17</f>
        <v>#N/A</v>
      </c>
      <c r="P77" s="429" t="str">
        <f>'(M-1) Adjustment Factors'!$K$18</f>
        <v>#N/A</v>
      </c>
      <c r="Q77" s="429" t="str">
        <f>'(M-1) Adjustment Factors'!$K$19</f>
        <v>#N/A</v>
      </c>
      <c r="R77" s="429" t="str">
        <f>'(M-1) Adjustment Factors'!$K$20</f>
        <v>#N/A</v>
      </c>
      <c r="S77" s="435" t="str">
        <f t="array" ref="S77">IF('(I-3) Design &amp; Feedback'!K77="CFW-FH",1,IF('(I-3) Design &amp; Feedback'!N77='(T) General Tables'!$A$18,INDEX('(BCBC) Adjustment Factors'!$H$49:$I$52, MATCH('(I-3) Design &amp; Feedback'!O77,'(BCBC) Adjustment Factors'!$H$49:$H$52,0),2),1))
</f>
        <v>#N/A</v>
      </c>
      <c r="T77" s="429">
        <f>IF('(I-3) Design &amp; Feedback'!K77="CFW-FH",1,IF('(I-3) Design &amp; Feedback'!L77='(T) General Tables'!$A$82,'(BCBC) Adjustment Factors'!$I$53,'(BCBC) Adjustment Factors'!$I$54))
</f>
        <v>1.15</v>
      </c>
      <c r="U77" s="569" t="str">
        <f t="shared" ref="U77:U96" si="5">N77*O77*P77*Q77*R77*S77*T77</f>
        <v>#N/A</v>
      </c>
      <c r="V77" s="207"/>
      <c r="W77" s="425" t="str">
        <f>'(R-1) Unadjusted Lengths Calcs'!V75</f>
        <v>#N/A</v>
      </c>
      <c r="X77" s="425" t="str">
        <f>'(M-1) Adjustment Factors'!$K$32</f>
        <v>#N/A</v>
      </c>
      <c r="Y77" s="425" t="str">
        <f>'(M-1) Adjustment Factors'!$K$33</f>
        <v>#N/A</v>
      </c>
      <c r="Z77" s="425" t="str">
        <f>'(M-1) Adjustment Factors'!$K$34</f>
        <v>#N/A</v>
      </c>
      <c r="AA77" s="425" t="str">
        <f>'(M-1) Adjustment Factors'!$K$35</f>
        <v>#N/A</v>
      </c>
      <c r="AB77" s="429" t="str">
        <f t="array" ref="AB77">IF('(I-3) Design &amp; Feedback'!K77="CFW-FH",1,IF('(I-3) Design &amp; Feedback'!N77='(T) General Tables'!$A$18,INDEX('(BCBC) Adjustment Factors'!$H$116:$I$119, MATCH('(I-3) Design &amp; Feedback'!O77,'(BCBC) Adjustment Factors'!$H$116:$H$119,0),2),1))</f>
        <v>#N/A</v>
      </c>
      <c r="AC77" s="429">
        <f>IF('(I-3) Design &amp; Feedback'!K77="CFW-FH",1,IF('(I-3) Design &amp; Feedback'!L77='(T) General Tables'!$A$82,'(BCBC) Adjustment Factors'!$I$120,'(BCBC) Adjustment Factors'!$I$121))</f>
        <v>1.15</v>
      </c>
      <c r="AD77" s="426" t="str">
        <f t="shared" ref="AD77:AD96" si="6">W77*X77*Y77*Z77*AA77*AB77*AC77</f>
        <v>#N/A</v>
      </c>
      <c r="AE77" s="207"/>
      <c r="AF77" s="429" t="str">
        <f t="shared" ref="AF77:AF96" si="7">if(J77&lt;&gt;"Concrete", MAX(U77,AD77),"0.000")</f>
        <v>#N/A</v>
      </c>
      <c r="AG77" s="579" t="str">
        <f t="shared" ref="AG77:AG96" si="8">IF(AF77="0.000", NA(), IF(AND(AF77=U77, U77&gt;0), "WIND", "SEISMIC"))
</f>
        <v>#N/A</v>
      </c>
      <c r="AH77" s="7"/>
    </row>
    <row r="78" ht="18.75" hidden="1" customHeight="1">
      <c r="A78" s="7"/>
      <c r="B78" s="162"/>
      <c r="C78" s="49"/>
      <c r="D78" s="268" t="str">
        <f>'(I-3) Design &amp; Feedback'!D78</f>
        <v>Not Required</v>
      </c>
      <c r="E78" s="162"/>
      <c r="F78" s="7"/>
      <c r="G78" s="424" t="str">
        <f>'(I-3) Design &amp; Feedback'!G78</f>
        <v>B/CS</v>
      </c>
      <c r="H78" s="421" t="str">
        <f>IF('(I-3) Design &amp; Feedback'!H78&gt;0,'(I-3) Design &amp; Feedback'!H78,"-")</f>
        <v>-</v>
      </c>
      <c r="I78" s="421" t="str">
        <f>'(I-3) Design &amp; Feedback'!I78</f>
        <v>-</v>
      </c>
      <c r="J78" s="421" t="str">
        <f>IF('(I-3) Design &amp; Feedback'!K78&gt;0,'(I-3) Design &amp; Feedback'!K78,"-")</f>
        <v>-</v>
      </c>
      <c r="K78" s="421" t="str">
        <f>IF('(I-3) Design &amp; Feedback'!L78&gt;0,'(I-3) Design &amp; Feedback'!L78,"-")</f>
        <v>-</v>
      </c>
      <c r="L78" s="421" t="str">
        <f>IF('(I-3) Design &amp; Feedback'!O78&gt;0,'(I-3) Design &amp; Feedback'!O78,"-")</f>
        <v>-</v>
      </c>
      <c r="M78" s="7"/>
      <c r="N78" s="429" t="str">
        <f>'(R-1) Unadjusted Lengths Calcs'!U76</f>
        <v>#N/A</v>
      </c>
      <c r="O78" s="429" t="str">
        <f>'(M-1) Adjustment Factors'!$K$17</f>
        <v>#N/A</v>
      </c>
      <c r="P78" s="429" t="str">
        <f>'(M-1) Adjustment Factors'!$K$18</f>
        <v>#N/A</v>
      </c>
      <c r="Q78" s="429" t="str">
        <f>'(M-1) Adjustment Factors'!$K$19</f>
        <v>#N/A</v>
      </c>
      <c r="R78" s="429" t="str">
        <f>'(M-1) Adjustment Factors'!$K$20</f>
        <v>#N/A</v>
      </c>
      <c r="S78" s="435" t="str">
        <f t="array" ref="S78">IF('(I-3) Design &amp; Feedback'!K78="CFW-FH",1,IF('(I-3) Design &amp; Feedback'!N78='(T) General Tables'!$A$18,INDEX('(BCBC) Adjustment Factors'!$H$49:$I$52, MATCH('(I-3) Design &amp; Feedback'!O78,'(BCBC) Adjustment Factors'!$H$49:$H$52,0),2),1))
</f>
        <v>#N/A</v>
      </c>
      <c r="T78" s="429">
        <f>IF('(I-3) Design &amp; Feedback'!K78="CFW-FH",1,IF('(I-3) Design &amp; Feedback'!L78='(T) General Tables'!$A$82,'(BCBC) Adjustment Factors'!$I$53,'(BCBC) Adjustment Factors'!$I$54))
</f>
        <v>1.15</v>
      </c>
      <c r="U78" s="569" t="str">
        <f t="shared" si="5"/>
        <v>#N/A</v>
      </c>
      <c r="V78" s="207"/>
      <c r="W78" s="429" t="str">
        <f>'(R-1) Unadjusted Lengths Calcs'!V76</f>
        <v>#N/A</v>
      </c>
      <c r="X78" s="429" t="str">
        <f>'(M-1) Adjustment Factors'!$K$32</f>
        <v>#N/A</v>
      </c>
      <c r="Y78" s="429" t="str">
        <f>'(M-1) Adjustment Factors'!$K$33</f>
        <v>#N/A</v>
      </c>
      <c r="Z78" s="429" t="str">
        <f>'(M-1) Adjustment Factors'!$K$34</f>
        <v>#N/A</v>
      </c>
      <c r="AA78" s="429" t="str">
        <f>'(M-1) Adjustment Factors'!$K$35</f>
        <v>#N/A</v>
      </c>
      <c r="AB78" s="429" t="str">
        <f t="array" ref="AB78">IF('(I-3) Design &amp; Feedback'!K78="CFW-FH",1,IF('(I-3) Design &amp; Feedback'!N78='(T) General Tables'!$A$18,INDEX('(BCBC) Adjustment Factors'!$H$116:$I$119, MATCH('(I-3) Design &amp; Feedback'!O78,'(BCBC) Adjustment Factors'!$H$116:$H$119,0),2),1))</f>
        <v>#N/A</v>
      </c>
      <c r="AC78" s="429">
        <f>IF('(I-3) Design &amp; Feedback'!K78="CFW-FH",1,IF('(I-3) Design &amp; Feedback'!L78='(T) General Tables'!$A$82,'(BCBC) Adjustment Factors'!$I$120,'(BCBC) Adjustment Factors'!$I$121))</f>
        <v>1.15</v>
      </c>
      <c r="AD78" s="426" t="str">
        <f t="shared" si="6"/>
        <v>#N/A</v>
      </c>
      <c r="AE78" s="207"/>
      <c r="AF78" s="429" t="str">
        <f t="shared" si="7"/>
        <v>#N/A</v>
      </c>
      <c r="AG78" s="579" t="str">
        <f t="shared" si="8"/>
        <v>#N/A</v>
      </c>
      <c r="AH78" s="7"/>
    </row>
    <row r="79" ht="18.75" hidden="1" customHeight="1">
      <c r="A79" s="7"/>
      <c r="B79" s="162"/>
      <c r="C79" s="49"/>
      <c r="D79" s="268" t="str">
        <f>'(I-3) Design &amp; Feedback'!D79</f>
        <v>Not Required</v>
      </c>
      <c r="E79" s="162"/>
      <c r="F79" s="7"/>
      <c r="G79" s="424" t="str">
        <f>'(I-3) Design &amp; Feedback'!G79</f>
        <v>B/CS</v>
      </c>
      <c r="H79" s="421" t="str">
        <f>IF('(I-3) Design &amp; Feedback'!H79&gt;0,'(I-3) Design &amp; Feedback'!H79,"-")</f>
        <v>-</v>
      </c>
      <c r="I79" s="421" t="str">
        <f>'(I-3) Design &amp; Feedback'!I79</f>
        <v>-</v>
      </c>
      <c r="J79" s="421" t="str">
        <f>IF('(I-3) Design &amp; Feedback'!K79&gt;0,'(I-3) Design &amp; Feedback'!K79,"-")</f>
        <v>-</v>
      </c>
      <c r="K79" s="421" t="str">
        <f>IF('(I-3) Design &amp; Feedback'!L79&gt;0,'(I-3) Design &amp; Feedback'!L79,"-")</f>
        <v>-</v>
      </c>
      <c r="L79" s="421" t="str">
        <f>IF('(I-3) Design &amp; Feedback'!O79&gt;0,'(I-3) Design &amp; Feedback'!O79,"-")</f>
        <v>-</v>
      </c>
      <c r="M79" s="7"/>
      <c r="N79" s="429" t="str">
        <f>'(R-1) Unadjusted Lengths Calcs'!U77</f>
        <v>#N/A</v>
      </c>
      <c r="O79" s="429" t="str">
        <f>'(M-1) Adjustment Factors'!$K$17</f>
        <v>#N/A</v>
      </c>
      <c r="P79" s="429" t="str">
        <f>'(M-1) Adjustment Factors'!$K$18</f>
        <v>#N/A</v>
      </c>
      <c r="Q79" s="429" t="str">
        <f>'(M-1) Adjustment Factors'!$K$19</f>
        <v>#N/A</v>
      </c>
      <c r="R79" s="429" t="str">
        <f>'(M-1) Adjustment Factors'!$K$20</f>
        <v>#N/A</v>
      </c>
      <c r="S79" s="435" t="str">
        <f t="array" ref="S79">IF('(I-3) Design &amp; Feedback'!K79="CFW-FH",1,IF('(I-3) Design &amp; Feedback'!N79='(T) General Tables'!$A$18,INDEX('(BCBC) Adjustment Factors'!$H$49:$I$52, MATCH('(I-3) Design &amp; Feedback'!O79,'(BCBC) Adjustment Factors'!$H$49:$H$52,0),2),1))
</f>
        <v>#N/A</v>
      </c>
      <c r="T79" s="429">
        <f>IF('(I-3) Design &amp; Feedback'!K79="CFW-FH",1,IF('(I-3) Design &amp; Feedback'!L79='(T) General Tables'!$A$82,'(BCBC) Adjustment Factors'!$I$53,'(BCBC) Adjustment Factors'!$I$54))
</f>
        <v>1.15</v>
      </c>
      <c r="U79" s="569" t="str">
        <f t="shared" si="5"/>
        <v>#N/A</v>
      </c>
      <c r="V79" s="207"/>
      <c r="W79" s="429" t="str">
        <f>'(R-1) Unadjusted Lengths Calcs'!V77</f>
        <v>#N/A</v>
      </c>
      <c r="X79" s="429" t="str">
        <f>'(M-1) Adjustment Factors'!$K$32</f>
        <v>#N/A</v>
      </c>
      <c r="Y79" s="429" t="str">
        <f>'(M-1) Adjustment Factors'!$K$33</f>
        <v>#N/A</v>
      </c>
      <c r="Z79" s="429" t="str">
        <f>'(M-1) Adjustment Factors'!$K$34</f>
        <v>#N/A</v>
      </c>
      <c r="AA79" s="429" t="str">
        <f>'(M-1) Adjustment Factors'!$K$35</f>
        <v>#N/A</v>
      </c>
      <c r="AB79" s="429" t="str">
        <f t="array" ref="AB79">IF('(I-3) Design &amp; Feedback'!K79="CFW-FH",1,IF('(I-3) Design &amp; Feedback'!N79='(T) General Tables'!$A$18,INDEX('(BCBC) Adjustment Factors'!$H$116:$I$119, MATCH('(I-3) Design &amp; Feedback'!O79,'(BCBC) Adjustment Factors'!$H$116:$H$119,0),2),1))</f>
        <v>#N/A</v>
      </c>
      <c r="AC79" s="429">
        <f>IF('(I-3) Design &amp; Feedback'!K79="CFW-FH",1,IF('(I-3) Design &amp; Feedback'!L79='(T) General Tables'!$A$82,'(BCBC) Adjustment Factors'!$I$120,'(BCBC) Adjustment Factors'!$I$121))</f>
        <v>1.15</v>
      </c>
      <c r="AD79" s="426" t="str">
        <f t="shared" si="6"/>
        <v>#N/A</v>
      </c>
      <c r="AE79" s="207"/>
      <c r="AF79" s="429" t="str">
        <f t="shared" si="7"/>
        <v>#N/A</v>
      </c>
      <c r="AG79" s="579" t="str">
        <f t="shared" si="8"/>
        <v>#N/A</v>
      </c>
      <c r="AH79" s="7"/>
    </row>
    <row r="80" ht="18.75" hidden="1" customHeight="1">
      <c r="A80" s="7"/>
      <c r="B80" s="162"/>
      <c r="C80" s="49"/>
      <c r="D80" s="268" t="str">
        <f>'(I-3) Design &amp; Feedback'!D80</f>
        <v>Not Required</v>
      </c>
      <c r="E80" s="162"/>
      <c r="F80" s="7"/>
      <c r="G80" s="424" t="str">
        <f>'(I-3) Design &amp; Feedback'!G80</f>
        <v>B/CS</v>
      </c>
      <c r="H80" s="421" t="str">
        <f>IF('(I-3) Design &amp; Feedback'!H80&gt;0,'(I-3) Design &amp; Feedback'!H80,"-")</f>
        <v>-</v>
      </c>
      <c r="I80" s="421" t="str">
        <f>'(I-3) Design &amp; Feedback'!I80</f>
        <v>-</v>
      </c>
      <c r="J80" s="421" t="str">
        <f>IF('(I-3) Design &amp; Feedback'!K80&gt;0,'(I-3) Design &amp; Feedback'!K80,"-")</f>
        <v>-</v>
      </c>
      <c r="K80" s="421" t="str">
        <f>IF('(I-3) Design &amp; Feedback'!L80&gt;0,'(I-3) Design &amp; Feedback'!L80,"-")</f>
        <v>-</v>
      </c>
      <c r="L80" s="421" t="str">
        <f>IF('(I-3) Design &amp; Feedback'!O80&gt;0,'(I-3) Design &amp; Feedback'!O80,"-")</f>
        <v>-</v>
      </c>
      <c r="M80" s="7"/>
      <c r="N80" s="429" t="str">
        <f>'(R-1) Unadjusted Lengths Calcs'!U78</f>
        <v>#N/A</v>
      </c>
      <c r="O80" s="429" t="str">
        <f>'(M-1) Adjustment Factors'!$K$17</f>
        <v>#N/A</v>
      </c>
      <c r="P80" s="429" t="str">
        <f>'(M-1) Adjustment Factors'!$K$18</f>
        <v>#N/A</v>
      </c>
      <c r="Q80" s="429" t="str">
        <f>'(M-1) Adjustment Factors'!$K$19</f>
        <v>#N/A</v>
      </c>
      <c r="R80" s="429" t="str">
        <f>'(M-1) Adjustment Factors'!$K$20</f>
        <v>#N/A</v>
      </c>
      <c r="S80" s="435" t="str">
        <f t="array" ref="S80">IF('(I-3) Design &amp; Feedback'!K80="CFW-FH",1,IF('(I-3) Design &amp; Feedback'!N80='(T) General Tables'!$A$18,INDEX('(BCBC) Adjustment Factors'!$H$49:$I$52, MATCH('(I-3) Design &amp; Feedback'!O80,'(BCBC) Adjustment Factors'!$H$49:$H$52,0),2),1))
</f>
        <v>#N/A</v>
      </c>
      <c r="T80" s="429">
        <f>IF('(I-3) Design &amp; Feedback'!K80="CFW-FH",1,IF('(I-3) Design &amp; Feedback'!L80='(T) General Tables'!$A$82,'(BCBC) Adjustment Factors'!$I$53,'(BCBC) Adjustment Factors'!$I$54))
</f>
        <v>1.15</v>
      </c>
      <c r="U80" s="569" t="str">
        <f t="shared" si="5"/>
        <v>#N/A</v>
      </c>
      <c r="V80" s="207"/>
      <c r="W80" s="429" t="str">
        <f>'(R-1) Unadjusted Lengths Calcs'!V78</f>
        <v>#N/A</v>
      </c>
      <c r="X80" s="429" t="str">
        <f>'(M-1) Adjustment Factors'!$K$32</f>
        <v>#N/A</v>
      </c>
      <c r="Y80" s="429" t="str">
        <f>'(M-1) Adjustment Factors'!$K$33</f>
        <v>#N/A</v>
      </c>
      <c r="Z80" s="429" t="str">
        <f>'(M-1) Adjustment Factors'!$K$34</f>
        <v>#N/A</v>
      </c>
      <c r="AA80" s="429" t="str">
        <f>'(M-1) Adjustment Factors'!$K$35</f>
        <v>#N/A</v>
      </c>
      <c r="AB80" s="429" t="str">
        <f t="array" ref="AB80">IF('(I-3) Design &amp; Feedback'!K80="CFW-FH",1,IF('(I-3) Design &amp; Feedback'!N80='(T) General Tables'!$A$18,INDEX('(BCBC) Adjustment Factors'!$H$116:$I$119, MATCH('(I-3) Design &amp; Feedback'!O80,'(BCBC) Adjustment Factors'!$H$116:$H$119,0),2),1))</f>
        <v>#N/A</v>
      </c>
      <c r="AC80" s="429">
        <f>IF('(I-3) Design &amp; Feedback'!K80="CFW-FH",1,IF('(I-3) Design &amp; Feedback'!L80='(T) General Tables'!$A$82,'(BCBC) Adjustment Factors'!$I$120,'(BCBC) Adjustment Factors'!$I$121))</f>
        <v>1.15</v>
      </c>
      <c r="AD80" s="426" t="str">
        <f t="shared" si="6"/>
        <v>#N/A</v>
      </c>
      <c r="AE80" s="207"/>
      <c r="AF80" s="429" t="str">
        <f t="shared" si="7"/>
        <v>#N/A</v>
      </c>
      <c r="AG80" s="579" t="str">
        <f t="shared" si="8"/>
        <v>#N/A</v>
      </c>
      <c r="AH80" s="7"/>
    </row>
    <row r="81" ht="18.75" hidden="1" customHeight="1">
      <c r="A81" s="7"/>
      <c r="B81" s="162"/>
      <c r="C81" s="49"/>
      <c r="D81" s="268" t="str">
        <f>'(I-3) Design &amp; Feedback'!D81</f>
        <v>Not Required</v>
      </c>
      <c r="E81" s="162"/>
      <c r="F81" s="7"/>
      <c r="G81" s="424" t="str">
        <f>'(I-3) Design &amp; Feedback'!G81</f>
        <v>B/CS</v>
      </c>
      <c r="H81" s="421" t="str">
        <f>IF('(I-3) Design &amp; Feedback'!H81&gt;0,'(I-3) Design &amp; Feedback'!H81,"-")</f>
        <v>-</v>
      </c>
      <c r="I81" s="421" t="str">
        <f>'(I-3) Design &amp; Feedback'!I81</f>
        <v>-</v>
      </c>
      <c r="J81" s="421" t="str">
        <f>IF('(I-3) Design &amp; Feedback'!K81&gt;0,'(I-3) Design &amp; Feedback'!K81,"-")</f>
        <v>-</v>
      </c>
      <c r="K81" s="421" t="str">
        <f>IF('(I-3) Design &amp; Feedback'!L81&gt;0,'(I-3) Design &amp; Feedback'!L81,"-")</f>
        <v>-</v>
      </c>
      <c r="L81" s="421" t="str">
        <f>IF('(I-3) Design &amp; Feedback'!O81&gt;0,'(I-3) Design &amp; Feedback'!O81,"-")</f>
        <v>-</v>
      </c>
      <c r="M81" s="7"/>
      <c r="N81" s="429" t="str">
        <f>'(R-1) Unadjusted Lengths Calcs'!U79</f>
        <v>#N/A</v>
      </c>
      <c r="O81" s="429" t="str">
        <f>'(M-1) Adjustment Factors'!$K$17</f>
        <v>#N/A</v>
      </c>
      <c r="P81" s="429" t="str">
        <f>'(M-1) Adjustment Factors'!$K$18</f>
        <v>#N/A</v>
      </c>
      <c r="Q81" s="429" t="str">
        <f>'(M-1) Adjustment Factors'!$K$19</f>
        <v>#N/A</v>
      </c>
      <c r="R81" s="429" t="str">
        <f>'(M-1) Adjustment Factors'!$K$20</f>
        <v>#N/A</v>
      </c>
      <c r="S81" s="435" t="str">
        <f t="array" ref="S81">IF('(I-3) Design &amp; Feedback'!K81="CFW-FH",1,IF('(I-3) Design &amp; Feedback'!N81='(T) General Tables'!$A$18,INDEX('(BCBC) Adjustment Factors'!$H$49:$I$52, MATCH('(I-3) Design &amp; Feedback'!O81,'(BCBC) Adjustment Factors'!$H$49:$H$52,0),2),1))
</f>
        <v>#N/A</v>
      </c>
      <c r="T81" s="429">
        <f>IF('(I-3) Design &amp; Feedback'!K81="CFW-FH",1,IF('(I-3) Design &amp; Feedback'!L81='(T) General Tables'!$A$82,'(BCBC) Adjustment Factors'!$I$53,'(BCBC) Adjustment Factors'!$I$54))
</f>
        <v>1.15</v>
      </c>
      <c r="U81" s="569" t="str">
        <f t="shared" si="5"/>
        <v>#N/A</v>
      </c>
      <c r="V81" s="207"/>
      <c r="W81" s="429" t="str">
        <f>'(R-1) Unadjusted Lengths Calcs'!V79</f>
        <v>#N/A</v>
      </c>
      <c r="X81" s="429" t="str">
        <f>'(M-1) Adjustment Factors'!$K$32</f>
        <v>#N/A</v>
      </c>
      <c r="Y81" s="429" t="str">
        <f>'(M-1) Adjustment Factors'!$K$33</f>
        <v>#N/A</v>
      </c>
      <c r="Z81" s="429" t="str">
        <f>'(M-1) Adjustment Factors'!$K$34</f>
        <v>#N/A</v>
      </c>
      <c r="AA81" s="429" t="str">
        <f>'(M-1) Adjustment Factors'!$K$35</f>
        <v>#N/A</v>
      </c>
      <c r="AB81" s="429" t="str">
        <f t="array" ref="AB81">IF('(I-3) Design &amp; Feedback'!K81="CFW-FH",1,IF('(I-3) Design &amp; Feedback'!N81='(T) General Tables'!$A$18,INDEX('(BCBC) Adjustment Factors'!$H$116:$I$119, MATCH('(I-3) Design &amp; Feedback'!O81,'(BCBC) Adjustment Factors'!$H$116:$H$119,0),2),1))</f>
        <v>#N/A</v>
      </c>
      <c r="AC81" s="429">
        <f>IF('(I-3) Design &amp; Feedback'!K81="CFW-FH",1,IF('(I-3) Design &amp; Feedback'!L81='(T) General Tables'!$A$82,'(BCBC) Adjustment Factors'!$I$120,'(BCBC) Adjustment Factors'!$I$121))</f>
        <v>1.15</v>
      </c>
      <c r="AD81" s="426" t="str">
        <f t="shared" si="6"/>
        <v>#N/A</v>
      </c>
      <c r="AE81" s="207"/>
      <c r="AF81" s="429" t="str">
        <f t="shared" si="7"/>
        <v>#N/A</v>
      </c>
      <c r="AG81" s="579" t="str">
        <f t="shared" si="8"/>
        <v>#N/A</v>
      </c>
      <c r="AH81" s="7"/>
    </row>
    <row r="82" ht="18.75" hidden="1" customHeight="1">
      <c r="A82" s="7"/>
      <c r="B82" s="162"/>
      <c r="C82" s="49"/>
      <c r="D82" s="268" t="str">
        <f>'(I-3) Design &amp; Feedback'!D82</f>
        <v>Not Required</v>
      </c>
      <c r="E82" s="162"/>
      <c r="F82" s="7"/>
      <c r="G82" s="424" t="str">
        <f>'(I-3) Design &amp; Feedback'!G82</f>
        <v>B/CS</v>
      </c>
      <c r="H82" s="421" t="str">
        <f>IF('(I-3) Design &amp; Feedback'!H82&gt;0,'(I-3) Design &amp; Feedback'!H82,"-")</f>
        <v>-</v>
      </c>
      <c r="I82" s="421" t="str">
        <f>'(I-3) Design &amp; Feedback'!I82</f>
        <v>-</v>
      </c>
      <c r="J82" s="421" t="str">
        <f>IF('(I-3) Design &amp; Feedback'!K82&gt;0,'(I-3) Design &amp; Feedback'!K82,"-")</f>
        <v>-</v>
      </c>
      <c r="K82" s="421" t="str">
        <f>IF('(I-3) Design &amp; Feedback'!L82&gt;0,'(I-3) Design &amp; Feedback'!L82,"-")</f>
        <v>-</v>
      </c>
      <c r="L82" s="421" t="str">
        <f>IF('(I-3) Design &amp; Feedback'!O82&gt;0,'(I-3) Design &amp; Feedback'!O82,"-")</f>
        <v>-</v>
      </c>
      <c r="M82" s="7"/>
      <c r="N82" s="429" t="str">
        <f>'(R-1) Unadjusted Lengths Calcs'!U80</f>
        <v>#N/A</v>
      </c>
      <c r="O82" s="429" t="str">
        <f>'(M-1) Adjustment Factors'!$K$17</f>
        <v>#N/A</v>
      </c>
      <c r="P82" s="429" t="str">
        <f>'(M-1) Adjustment Factors'!$K$18</f>
        <v>#N/A</v>
      </c>
      <c r="Q82" s="429" t="str">
        <f>'(M-1) Adjustment Factors'!$K$19</f>
        <v>#N/A</v>
      </c>
      <c r="R82" s="429" t="str">
        <f>'(M-1) Adjustment Factors'!$K$20</f>
        <v>#N/A</v>
      </c>
      <c r="S82" s="435" t="str">
        <f t="array" ref="S82">IF('(I-3) Design &amp; Feedback'!K82="CFW-FH",1,IF('(I-3) Design &amp; Feedback'!N82='(T) General Tables'!$A$18,INDEX('(BCBC) Adjustment Factors'!$H$49:$I$52, MATCH('(I-3) Design &amp; Feedback'!O82,'(BCBC) Adjustment Factors'!$H$49:$H$52,0),2),1))
</f>
        <v>#N/A</v>
      </c>
      <c r="T82" s="429">
        <f>IF('(I-3) Design &amp; Feedback'!K82="CFW-FH",1,IF('(I-3) Design &amp; Feedback'!L82='(T) General Tables'!$A$82,'(BCBC) Adjustment Factors'!$I$53,'(BCBC) Adjustment Factors'!$I$54))
</f>
        <v>1.15</v>
      </c>
      <c r="U82" s="569" t="str">
        <f t="shared" si="5"/>
        <v>#N/A</v>
      </c>
      <c r="V82" s="207"/>
      <c r="W82" s="429" t="str">
        <f>'(R-1) Unadjusted Lengths Calcs'!V80</f>
        <v>#N/A</v>
      </c>
      <c r="X82" s="429" t="str">
        <f>'(M-1) Adjustment Factors'!$K$32</f>
        <v>#N/A</v>
      </c>
      <c r="Y82" s="429" t="str">
        <f>'(M-1) Adjustment Factors'!$K$33</f>
        <v>#N/A</v>
      </c>
      <c r="Z82" s="429" t="str">
        <f>'(M-1) Adjustment Factors'!$K$34</f>
        <v>#N/A</v>
      </c>
      <c r="AA82" s="429" t="str">
        <f>'(M-1) Adjustment Factors'!$K$35</f>
        <v>#N/A</v>
      </c>
      <c r="AB82" s="429" t="str">
        <f t="array" ref="AB82">IF('(I-3) Design &amp; Feedback'!K82="CFW-FH",1,IF('(I-3) Design &amp; Feedback'!N82='(T) General Tables'!$A$18,INDEX('(BCBC) Adjustment Factors'!$H$116:$I$119, MATCH('(I-3) Design &amp; Feedback'!O82,'(BCBC) Adjustment Factors'!$H$116:$H$119,0),2),1))</f>
        <v>#N/A</v>
      </c>
      <c r="AC82" s="429">
        <f>IF('(I-3) Design &amp; Feedback'!K82="CFW-FH",1,IF('(I-3) Design &amp; Feedback'!L82='(T) General Tables'!$A$82,'(BCBC) Adjustment Factors'!$I$120,'(BCBC) Adjustment Factors'!$I$121))</f>
        <v>1.15</v>
      </c>
      <c r="AD82" s="426" t="str">
        <f t="shared" si="6"/>
        <v>#N/A</v>
      </c>
      <c r="AE82" s="207"/>
      <c r="AF82" s="429" t="str">
        <f t="shared" si="7"/>
        <v>#N/A</v>
      </c>
      <c r="AG82" s="579" t="str">
        <f t="shared" si="8"/>
        <v>#N/A</v>
      </c>
      <c r="AH82" s="7"/>
    </row>
    <row r="83" ht="18.75" hidden="1" customHeight="1">
      <c r="A83" s="7"/>
      <c r="B83" s="162"/>
      <c r="C83" s="49"/>
      <c r="D83" s="268" t="str">
        <f>'(I-3) Design &amp; Feedback'!D83</f>
        <v>Not Required</v>
      </c>
      <c r="E83" s="162"/>
      <c r="F83" s="7"/>
      <c r="G83" s="424" t="str">
        <f>'(I-3) Design &amp; Feedback'!G83</f>
        <v>B/CS</v>
      </c>
      <c r="H83" s="421" t="str">
        <f>IF('(I-3) Design &amp; Feedback'!H83&gt;0,'(I-3) Design &amp; Feedback'!H83,"-")</f>
        <v>-</v>
      </c>
      <c r="I83" s="421" t="str">
        <f>'(I-3) Design &amp; Feedback'!I83</f>
        <v>-</v>
      </c>
      <c r="J83" s="421" t="str">
        <f>IF('(I-3) Design &amp; Feedback'!K83&gt;0,'(I-3) Design &amp; Feedback'!K83,"-")</f>
        <v>-</v>
      </c>
      <c r="K83" s="421" t="str">
        <f>IF('(I-3) Design &amp; Feedback'!L83&gt;0,'(I-3) Design &amp; Feedback'!L83,"-")</f>
        <v>-</v>
      </c>
      <c r="L83" s="421" t="str">
        <f>IF('(I-3) Design &amp; Feedback'!O83&gt;0,'(I-3) Design &amp; Feedback'!O83,"-")</f>
        <v>-</v>
      </c>
      <c r="M83" s="7"/>
      <c r="N83" s="429" t="str">
        <f>'(R-1) Unadjusted Lengths Calcs'!U81</f>
        <v>#N/A</v>
      </c>
      <c r="O83" s="429" t="str">
        <f>'(M-1) Adjustment Factors'!$K$17</f>
        <v>#N/A</v>
      </c>
      <c r="P83" s="429" t="str">
        <f>'(M-1) Adjustment Factors'!$K$18</f>
        <v>#N/A</v>
      </c>
      <c r="Q83" s="429" t="str">
        <f>'(M-1) Adjustment Factors'!$K$19</f>
        <v>#N/A</v>
      </c>
      <c r="R83" s="429" t="str">
        <f>'(M-1) Adjustment Factors'!$K$20</f>
        <v>#N/A</v>
      </c>
      <c r="S83" s="435" t="str">
        <f t="array" ref="S83">IF('(I-3) Design &amp; Feedback'!K83="CFW-FH",1,IF('(I-3) Design &amp; Feedback'!N83='(T) General Tables'!$A$18,INDEX('(BCBC) Adjustment Factors'!$H$49:$I$52, MATCH('(I-3) Design &amp; Feedback'!O83,'(BCBC) Adjustment Factors'!$H$49:$H$52,0),2),1))
</f>
        <v>#N/A</v>
      </c>
      <c r="T83" s="429">
        <f>IF('(I-3) Design &amp; Feedback'!K83="CFW-FH",1,IF('(I-3) Design &amp; Feedback'!L83='(T) General Tables'!$A$82,'(BCBC) Adjustment Factors'!$I$53,'(BCBC) Adjustment Factors'!$I$54))
</f>
        <v>1.15</v>
      </c>
      <c r="U83" s="569" t="str">
        <f t="shared" si="5"/>
        <v>#N/A</v>
      </c>
      <c r="V83" s="207"/>
      <c r="W83" s="429" t="str">
        <f>'(R-1) Unadjusted Lengths Calcs'!V81</f>
        <v>#N/A</v>
      </c>
      <c r="X83" s="429" t="str">
        <f>'(M-1) Adjustment Factors'!$K$32</f>
        <v>#N/A</v>
      </c>
      <c r="Y83" s="429" t="str">
        <f>'(M-1) Adjustment Factors'!$K$33</f>
        <v>#N/A</v>
      </c>
      <c r="Z83" s="429" t="str">
        <f>'(M-1) Adjustment Factors'!$K$34</f>
        <v>#N/A</v>
      </c>
      <c r="AA83" s="429" t="str">
        <f>'(M-1) Adjustment Factors'!$K$35</f>
        <v>#N/A</v>
      </c>
      <c r="AB83" s="429" t="str">
        <f t="array" ref="AB83">IF('(I-3) Design &amp; Feedback'!K83="CFW-FH",1,IF('(I-3) Design &amp; Feedback'!N83='(T) General Tables'!$A$18,INDEX('(BCBC) Adjustment Factors'!$H$116:$I$119, MATCH('(I-3) Design &amp; Feedback'!O83,'(BCBC) Adjustment Factors'!$H$116:$H$119,0),2),1))</f>
        <v>#N/A</v>
      </c>
      <c r="AC83" s="429">
        <f>IF('(I-3) Design &amp; Feedback'!K83="CFW-FH",1,IF('(I-3) Design &amp; Feedback'!L83='(T) General Tables'!$A$82,'(BCBC) Adjustment Factors'!$I$120,'(BCBC) Adjustment Factors'!$I$121))</f>
        <v>1.15</v>
      </c>
      <c r="AD83" s="426" t="str">
        <f t="shared" si="6"/>
        <v>#N/A</v>
      </c>
      <c r="AE83" s="207"/>
      <c r="AF83" s="429" t="str">
        <f t="shared" si="7"/>
        <v>#N/A</v>
      </c>
      <c r="AG83" s="579" t="str">
        <f t="shared" si="8"/>
        <v>#N/A</v>
      </c>
      <c r="AH83" s="7"/>
    </row>
    <row r="84" ht="18.75" hidden="1" customHeight="1">
      <c r="A84" s="7"/>
      <c r="B84" s="162"/>
      <c r="C84" s="49"/>
      <c r="D84" s="268" t="str">
        <f>'(I-3) Design &amp; Feedback'!D84</f>
        <v>Not Required</v>
      </c>
      <c r="E84" s="162"/>
      <c r="F84" s="7"/>
      <c r="G84" s="424" t="str">
        <f>'(I-3) Design &amp; Feedback'!G84</f>
        <v>B/CS</v>
      </c>
      <c r="H84" s="421" t="str">
        <f>IF('(I-3) Design &amp; Feedback'!H84&gt;0,'(I-3) Design &amp; Feedback'!H84,"-")</f>
        <v>-</v>
      </c>
      <c r="I84" s="421" t="str">
        <f>'(I-3) Design &amp; Feedback'!I84</f>
        <v>-</v>
      </c>
      <c r="J84" s="421" t="str">
        <f>IF('(I-3) Design &amp; Feedback'!K84&gt;0,'(I-3) Design &amp; Feedback'!K84,"-")</f>
        <v>-</v>
      </c>
      <c r="K84" s="421" t="str">
        <f>IF('(I-3) Design &amp; Feedback'!L84&gt;0,'(I-3) Design &amp; Feedback'!L84,"-")</f>
        <v>-</v>
      </c>
      <c r="L84" s="421" t="str">
        <f>IF('(I-3) Design &amp; Feedback'!O84&gt;0,'(I-3) Design &amp; Feedback'!O84,"-")</f>
        <v>-</v>
      </c>
      <c r="M84" s="7"/>
      <c r="N84" s="429" t="str">
        <f>'(R-1) Unadjusted Lengths Calcs'!U82</f>
        <v>#N/A</v>
      </c>
      <c r="O84" s="429" t="str">
        <f>'(M-1) Adjustment Factors'!$K$17</f>
        <v>#N/A</v>
      </c>
      <c r="P84" s="429" t="str">
        <f>'(M-1) Adjustment Factors'!$K$18</f>
        <v>#N/A</v>
      </c>
      <c r="Q84" s="429" t="str">
        <f>'(M-1) Adjustment Factors'!$K$19</f>
        <v>#N/A</v>
      </c>
      <c r="R84" s="429" t="str">
        <f>'(M-1) Adjustment Factors'!$K$20</f>
        <v>#N/A</v>
      </c>
      <c r="S84" s="435" t="str">
        <f t="array" ref="S84">IF('(I-3) Design &amp; Feedback'!K84="CFW-FH",1,IF('(I-3) Design &amp; Feedback'!N84='(T) General Tables'!$A$18,INDEX('(BCBC) Adjustment Factors'!$H$49:$I$52, MATCH('(I-3) Design &amp; Feedback'!O84,'(BCBC) Adjustment Factors'!$H$49:$H$52,0),2),1))
</f>
        <v>#N/A</v>
      </c>
      <c r="T84" s="429">
        <f>IF('(I-3) Design &amp; Feedback'!K84="CFW-FH",1,IF('(I-3) Design &amp; Feedback'!L84='(T) General Tables'!$A$82,'(BCBC) Adjustment Factors'!$I$53,'(BCBC) Adjustment Factors'!$I$54))
</f>
        <v>1.15</v>
      </c>
      <c r="U84" s="569" t="str">
        <f t="shared" si="5"/>
        <v>#N/A</v>
      </c>
      <c r="V84" s="207"/>
      <c r="W84" s="429" t="str">
        <f>'(R-1) Unadjusted Lengths Calcs'!V82</f>
        <v>#N/A</v>
      </c>
      <c r="X84" s="429" t="str">
        <f>'(M-1) Adjustment Factors'!$K$32</f>
        <v>#N/A</v>
      </c>
      <c r="Y84" s="429" t="str">
        <f>'(M-1) Adjustment Factors'!$K$33</f>
        <v>#N/A</v>
      </c>
      <c r="Z84" s="429" t="str">
        <f>'(M-1) Adjustment Factors'!$K$34</f>
        <v>#N/A</v>
      </c>
      <c r="AA84" s="429" t="str">
        <f>'(M-1) Adjustment Factors'!$K$35</f>
        <v>#N/A</v>
      </c>
      <c r="AB84" s="429" t="str">
        <f t="array" ref="AB84">IF('(I-3) Design &amp; Feedback'!K84="CFW-FH",1,IF('(I-3) Design &amp; Feedback'!N84='(T) General Tables'!$A$18,INDEX('(BCBC) Adjustment Factors'!$H$116:$I$119, MATCH('(I-3) Design &amp; Feedback'!O84,'(BCBC) Adjustment Factors'!$H$116:$H$119,0),2),1))</f>
        <v>#N/A</v>
      </c>
      <c r="AC84" s="429">
        <f>IF('(I-3) Design &amp; Feedback'!K84="CFW-FH",1,IF('(I-3) Design &amp; Feedback'!L84='(T) General Tables'!$A$82,'(BCBC) Adjustment Factors'!$I$120,'(BCBC) Adjustment Factors'!$I$121))</f>
        <v>1.15</v>
      </c>
      <c r="AD84" s="426" t="str">
        <f t="shared" si="6"/>
        <v>#N/A</v>
      </c>
      <c r="AE84" s="207"/>
      <c r="AF84" s="429" t="str">
        <f t="shared" si="7"/>
        <v>#N/A</v>
      </c>
      <c r="AG84" s="579" t="str">
        <f t="shared" si="8"/>
        <v>#N/A</v>
      </c>
      <c r="AH84" s="7"/>
    </row>
    <row r="85" ht="18.75" hidden="1" customHeight="1">
      <c r="A85" s="7"/>
      <c r="B85" s="162"/>
      <c r="C85" s="49"/>
      <c r="D85" s="268" t="str">
        <f>'(I-3) Design &amp; Feedback'!D85</f>
        <v>Not Required</v>
      </c>
      <c r="E85" s="162"/>
      <c r="F85" s="7"/>
      <c r="G85" s="424" t="str">
        <f>'(I-3) Design &amp; Feedback'!G85</f>
        <v>B/CS</v>
      </c>
      <c r="H85" s="421" t="str">
        <f>IF('(I-3) Design &amp; Feedback'!H85&gt;0,'(I-3) Design &amp; Feedback'!H85,"-")</f>
        <v>-</v>
      </c>
      <c r="I85" s="421" t="str">
        <f>'(I-3) Design &amp; Feedback'!I85</f>
        <v>-</v>
      </c>
      <c r="J85" s="421" t="str">
        <f>IF('(I-3) Design &amp; Feedback'!K85&gt;0,'(I-3) Design &amp; Feedback'!K85,"-")</f>
        <v>-</v>
      </c>
      <c r="K85" s="421" t="str">
        <f>IF('(I-3) Design &amp; Feedback'!L85&gt;0,'(I-3) Design &amp; Feedback'!L85,"-")</f>
        <v>-</v>
      </c>
      <c r="L85" s="421" t="str">
        <f>IF('(I-3) Design &amp; Feedback'!O85&gt;0,'(I-3) Design &amp; Feedback'!O85,"-")</f>
        <v>-</v>
      </c>
      <c r="M85" s="7"/>
      <c r="N85" s="429" t="str">
        <f>'(R-1) Unadjusted Lengths Calcs'!U83</f>
        <v>#N/A</v>
      </c>
      <c r="O85" s="429" t="str">
        <f>'(M-1) Adjustment Factors'!$K$17</f>
        <v>#N/A</v>
      </c>
      <c r="P85" s="429" t="str">
        <f>'(M-1) Adjustment Factors'!$K$18</f>
        <v>#N/A</v>
      </c>
      <c r="Q85" s="429" t="str">
        <f>'(M-1) Adjustment Factors'!$K$19</f>
        <v>#N/A</v>
      </c>
      <c r="R85" s="429" t="str">
        <f>'(M-1) Adjustment Factors'!$K$20</f>
        <v>#N/A</v>
      </c>
      <c r="S85" s="435" t="str">
        <f t="array" ref="S85">IF('(I-3) Design &amp; Feedback'!K85="CFW-FH",1,IF('(I-3) Design &amp; Feedback'!N85='(T) General Tables'!$A$18,INDEX('(BCBC) Adjustment Factors'!$H$49:$I$52, MATCH('(I-3) Design &amp; Feedback'!O85,'(BCBC) Adjustment Factors'!$H$49:$H$52,0),2),1))
</f>
        <v>#N/A</v>
      </c>
      <c r="T85" s="429">
        <f>IF('(I-3) Design &amp; Feedback'!K85="CFW-FH",1,IF('(I-3) Design &amp; Feedback'!L85='(T) General Tables'!$A$82,'(BCBC) Adjustment Factors'!$I$53,'(BCBC) Adjustment Factors'!$I$54))
</f>
        <v>1.15</v>
      </c>
      <c r="U85" s="569" t="str">
        <f t="shared" si="5"/>
        <v>#N/A</v>
      </c>
      <c r="V85" s="207"/>
      <c r="W85" s="429" t="str">
        <f>'(R-1) Unadjusted Lengths Calcs'!V83</f>
        <v>#N/A</v>
      </c>
      <c r="X85" s="429" t="str">
        <f>'(M-1) Adjustment Factors'!$K$32</f>
        <v>#N/A</v>
      </c>
      <c r="Y85" s="429" t="str">
        <f>'(M-1) Adjustment Factors'!$K$33</f>
        <v>#N/A</v>
      </c>
      <c r="Z85" s="429" t="str">
        <f>'(M-1) Adjustment Factors'!$K$34</f>
        <v>#N/A</v>
      </c>
      <c r="AA85" s="429" t="str">
        <f>'(M-1) Adjustment Factors'!$K$35</f>
        <v>#N/A</v>
      </c>
      <c r="AB85" s="429" t="str">
        <f t="array" ref="AB85">IF('(I-3) Design &amp; Feedback'!K85="CFW-FH",1,IF('(I-3) Design &amp; Feedback'!N85='(T) General Tables'!$A$18,INDEX('(BCBC) Adjustment Factors'!$H$116:$I$119, MATCH('(I-3) Design &amp; Feedback'!O85,'(BCBC) Adjustment Factors'!$H$116:$H$119,0),2),1))</f>
        <v>#N/A</v>
      </c>
      <c r="AC85" s="429">
        <f>IF('(I-3) Design &amp; Feedback'!K85="CFW-FH",1,IF('(I-3) Design &amp; Feedback'!L85='(T) General Tables'!$A$82,'(BCBC) Adjustment Factors'!$I$120,'(BCBC) Adjustment Factors'!$I$121))</f>
        <v>1.15</v>
      </c>
      <c r="AD85" s="426" t="str">
        <f t="shared" si="6"/>
        <v>#N/A</v>
      </c>
      <c r="AE85" s="207"/>
      <c r="AF85" s="429" t="str">
        <f t="shared" si="7"/>
        <v>#N/A</v>
      </c>
      <c r="AG85" s="579" t="str">
        <f t="shared" si="8"/>
        <v>#N/A</v>
      </c>
      <c r="AH85" s="7"/>
    </row>
    <row r="86" ht="18.75" hidden="1" customHeight="1">
      <c r="A86" s="7"/>
      <c r="B86" s="162"/>
      <c r="C86" s="49"/>
      <c r="D86" s="268" t="str">
        <f>'(I-3) Design &amp; Feedback'!D86</f>
        <v>Not Required</v>
      </c>
      <c r="E86" s="162"/>
      <c r="F86" s="7"/>
      <c r="G86" s="424" t="str">
        <f>'(I-3) Design &amp; Feedback'!G86</f>
        <v>B/CS</v>
      </c>
      <c r="H86" s="421" t="str">
        <f>IF('(I-3) Design &amp; Feedback'!H86&gt;0,'(I-3) Design &amp; Feedback'!H86,"-")</f>
        <v>-</v>
      </c>
      <c r="I86" s="421" t="str">
        <f>'(I-3) Design &amp; Feedback'!I86</f>
        <v>-</v>
      </c>
      <c r="J86" s="421" t="str">
        <f>IF('(I-3) Design &amp; Feedback'!K86&gt;0,'(I-3) Design &amp; Feedback'!K86,"-")</f>
        <v>-</v>
      </c>
      <c r="K86" s="421" t="str">
        <f>IF('(I-3) Design &amp; Feedback'!L86&gt;0,'(I-3) Design &amp; Feedback'!L86,"-")</f>
        <v>-</v>
      </c>
      <c r="L86" s="421" t="str">
        <f>IF('(I-3) Design &amp; Feedback'!O86&gt;0,'(I-3) Design &amp; Feedback'!O86,"-")</f>
        <v>-</v>
      </c>
      <c r="M86" s="7"/>
      <c r="N86" s="429" t="str">
        <f>'(R-1) Unadjusted Lengths Calcs'!U84</f>
        <v>#N/A</v>
      </c>
      <c r="O86" s="429" t="str">
        <f>'(M-1) Adjustment Factors'!$K$17</f>
        <v>#N/A</v>
      </c>
      <c r="P86" s="429" t="str">
        <f>'(M-1) Adjustment Factors'!$K$18</f>
        <v>#N/A</v>
      </c>
      <c r="Q86" s="429" t="str">
        <f>'(M-1) Adjustment Factors'!$K$19</f>
        <v>#N/A</v>
      </c>
      <c r="R86" s="429" t="str">
        <f>'(M-1) Adjustment Factors'!$K$20</f>
        <v>#N/A</v>
      </c>
      <c r="S86" s="435" t="str">
        <f t="array" ref="S86">IF('(I-3) Design &amp; Feedback'!K86="CFW-FH",1,IF('(I-3) Design &amp; Feedback'!N86='(T) General Tables'!$A$18,INDEX('(BCBC) Adjustment Factors'!$H$49:$I$52, MATCH('(I-3) Design &amp; Feedback'!O86,'(BCBC) Adjustment Factors'!$H$49:$H$52,0),2),1))
</f>
        <v>#N/A</v>
      </c>
      <c r="T86" s="429">
        <f>IF('(I-3) Design &amp; Feedback'!K86="CFW-FH",1,IF('(I-3) Design &amp; Feedback'!L86='(T) General Tables'!$A$82,'(BCBC) Adjustment Factors'!$I$53,'(BCBC) Adjustment Factors'!$I$54))
</f>
        <v>1.15</v>
      </c>
      <c r="U86" s="569" t="str">
        <f t="shared" si="5"/>
        <v>#N/A</v>
      </c>
      <c r="V86" s="207"/>
      <c r="W86" s="429" t="str">
        <f>'(R-1) Unadjusted Lengths Calcs'!V84</f>
        <v>#N/A</v>
      </c>
      <c r="X86" s="429" t="str">
        <f>'(M-1) Adjustment Factors'!$K$32</f>
        <v>#N/A</v>
      </c>
      <c r="Y86" s="429" t="str">
        <f>'(M-1) Adjustment Factors'!$K$33</f>
        <v>#N/A</v>
      </c>
      <c r="Z86" s="429" t="str">
        <f>'(M-1) Adjustment Factors'!$K$34</f>
        <v>#N/A</v>
      </c>
      <c r="AA86" s="429" t="str">
        <f>'(M-1) Adjustment Factors'!$K$35</f>
        <v>#N/A</v>
      </c>
      <c r="AB86" s="429" t="str">
        <f t="array" ref="AB86">IF('(I-3) Design &amp; Feedback'!K86="CFW-FH",1,IF('(I-3) Design &amp; Feedback'!N86='(T) General Tables'!$A$18,INDEX('(BCBC) Adjustment Factors'!$H$116:$I$119, MATCH('(I-3) Design &amp; Feedback'!O86,'(BCBC) Adjustment Factors'!$H$116:$H$119,0),2),1))</f>
        <v>#N/A</v>
      </c>
      <c r="AC86" s="429">
        <f>IF('(I-3) Design &amp; Feedback'!K86="CFW-FH",1,IF('(I-3) Design &amp; Feedback'!L86='(T) General Tables'!$A$82,'(BCBC) Adjustment Factors'!$I$120,'(BCBC) Adjustment Factors'!$I$121))</f>
        <v>1.15</v>
      </c>
      <c r="AD86" s="426" t="str">
        <f t="shared" si="6"/>
        <v>#N/A</v>
      </c>
      <c r="AE86" s="207"/>
      <c r="AF86" s="429" t="str">
        <f t="shared" si="7"/>
        <v>#N/A</v>
      </c>
      <c r="AG86" s="579" t="str">
        <f t="shared" si="8"/>
        <v>#N/A</v>
      </c>
      <c r="AH86" s="7"/>
    </row>
    <row r="87" ht="18.75" hidden="1" customHeight="1">
      <c r="A87" s="7"/>
      <c r="B87" s="162"/>
      <c r="C87" s="49"/>
      <c r="D87" s="268" t="str">
        <f>'(I-3) Design &amp; Feedback'!D87</f>
        <v>Not Required</v>
      </c>
      <c r="E87" s="162"/>
      <c r="F87" s="7"/>
      <c r="G87" s="439" t="str">
        <f>'(I-3) Design &amp; Feedback'!G87</f>
        <v>B/CS</v>
      </c>
      <c r="H87" s="437" t="str">
        <f>IF('(I-3) Design &amp; Feedback'!H87&gt;0,'(I-3) Design &amp; Feedback'!H87,"-")</f>
        <v>-</v>
      </c>
      <c r="I87" s="437" t="str">
        <f>'(I-3) Design &amp; Feedback'!I87</f>
        <v>-</v>
      </c>
      <c r="J87" s="437" t="str">
        <f>IF('(I-3) Design &amp; Feedback'!K87&gt;0,'(I-3) Design &amp; Feedback'!K87,"-")</f>
        <v>-</v>
      </c>
      <c r="K87" s="437" t="str">
        <f>IF('(I-3) Design &amp; Feedback'!L87&gt;0,'(I-3) Design &amp; Feedback'!L87,"-")</f>
        <v>-</v>
      </c>
      <c r="L87" s="437" t="str">
        <f>IF('(I-3) Design &amp; Feedback'!O87&gt;0,'(I-3) Design &amp; Feedback'!O87,"-")</f>
        <v>-</v>
      </c>
      <c r="M87" s="7"/>
      <c r="N87" s="429" t="str">
        <f>'(R-1) Unadjusted Lengths Calcs'!U85</f>
        <v>#N/A</v>
      </c>
      <c r="O87" s="429" t="str">
        <f>'(M-1) Adjustment Factors'!$Q$17</f>
        <v>#N/A</v>
      </c>
      <c r="P87" s="429" t="str">
        <f>'(M-1) Adjustment Factors'!$Q$18</f>
        <v>#N/A</v>
      </c>
      <c r="Q87" s="429" t="str">
        <f>'(M-1) Adjustment Factors'!$Q$19</f>
        <v>#N/A</v>
      </c>
      <c r="R87" s="429" t="str">
        <f>'(M-1) Adjustment Factors'!$Q$20</f>
        <v>#N/A</v>
      </c>
      <c r="S87" s="435" t="str">
        <f t="array" ref="S87">IF('(I-3) Design &amp; Feedback'!K87="CFW-FH",1,IF('(I-3) Design &amp; Feedback'!N87='(T) General Tables'!$A$18,INDEX('(BCBC) Adjustment Factors'!$H$49:$I$52, MATCH('(I-3) Design &amp; Feedback'!O87,'(BCBC) Adjustment Factors'!$H$49:$H$52,0),2),1))
</f>
        <v>#N/A</v>
      </c>
      <c r="T87" s="429">
        <f>IF('(I-3) Design &amp; Feedback'!K87="CFW-FH",1,IF('(I-3) Design &amp; Feedback'!L87='(T) General Tables'!$A$82,'(BCBC) Adjustment Factors'!$I$53,'(BCBC) Adjustment Factors'!$I$54))
</f>
        <v>1.15</v>
      </c>
      <c r="U87" s="569" t="str">
        <f t="shared" si="5"/>
        <v>#N/A</v>
      </c>
      <c r="V87" s="207"/>
      <c r="W87" s="429" t="str">
        <f>'(R-1) Unadjusted Lengths Calcs'!V85</f>
        <v>#N/A</v>
      </c>
      <c r="X87" s="429" t="str">
        <f>'(M-1) Adjustment Factors'!$Q$32</f>
        <v>#N/A</v>
      </c>
      <c r="Y87" s="429" t="str">
        <f>'(M-1) Adjustment Factors'!$Q$33</f>
        <v>#N/A</v>
      </c>
      <c r="Z87" s="429" t="str">
        <f>'(M-1) Adjustment Factors'!$Q$34</f>
        <v>#N/A</v>
      </c>
      <c r="AA87" s="429" t="str">
        <f>'(M-1) Adjustment Factors'!$Q$35</f>
        <v>#N/A</v>
      </c>
      <c r="AB87" s="429" t="str">
        <f t="array" ref="AB87">IF('(I-3) Design &amp; Feedback'!K87="CFW-FH",1,IF('(I-3) Design &amp; Feedback'!N87='(T) General Tables'!$A$18,INDEX('(BCBC) Adjustment Factors'!$H$116:$I$119, MATCH('(I-3) Design &amp; Feedback'!O87,'(BCBC) Adjustment Factors'!$H$116:$H$119,0),2),1))</f>
        <v>#N/A</v>
      </c>
      <c r="AC87" s="429">
        <f>IF('(I-3) Design &amp; Feedback'!K87="CFW-FH",1,IF('(I-3) Design &amp; Feedback'!L87='(T) General Tables'!$A$82,'(BCBC) Adjustment Factors'!$I$120,'(BCBC) Adjustment Factors'!$I$121))</f>
        <v>1.15</v>
      </c>
      <c r="AD87" s="426" t="str">
        <f t="shared" si="6"/>
        <v>#N/A</v>
      </c>
      <c r="AE87" s="207"/>
      <c r="AF87" s="429" t="str">
        <f t="shared" si="7"/>
        <v>#N/A</v>
      </c>
      <c r="AG87" s="579" t="str">
        <f t="shared" si="8"/>
        <v>#N/A</v>
      </c>
      <c r="AH87" s="7"/>
    </row>
    <row r="88" ht="18.75" hidden="1" customHeight="1">
      <c r="A88" s="7"/>
      <c r="B88" s="162"/>
      <c r="C88" s="49"/>
      <c r="D88" s="268" t="str">
        <f>'(I-3) Design &amp; Feedback'!D88</f>
        <v>Not Required</v>
      </c>
      <c r="E88" s="162"/>
      <c r="F88" s="7"/>
      <c r="G88" s="439" t="str">
        <f>'(I-3) Design &amp; Feedback'!G88</f>
        <v>B/CS</v>
      </c>
      <c r="H88" s="437" t="str">
        <f>IF('(I-3) Design &amp; Feedback'!H88&gt;0,'(I-3) Design &amp; Feedback'!H88,"-")</f>
        <v>-</v>
      </c>
      <c r="I88" s="437" t="str">
        <f>'(I-3) Design &amp; Feedback'!I88</f>
        <v>-</v>
      </c>
      <c r="J88" s="437" t="str">
        <f>IF('(I-3) Design &amp; Feedback'!K88&gt;0,'(I-3) Design &amp; Feedback'!K88,"-")</f>
        <v>-</v>
      </c>
      <c r="K88" s="437" t="str">
        <f>IF('(I-3) Design &amp; Feedback'!L88&gt;0,'(I-3) Design &amp; Feedback'!L88,"-")</f>
        <v>-</v>
      </c>
      <c r="L88" s="437" t="str">
        <f>IF('(I-3) Design &amp; Feedback'!O88&gt;0,'(I-3) Design &amp; Feedback'!O88,"-")</f>
        <v>-</v>
      </c>
      <c r="M88" s="7"/>
      <c r="N88" s="429" t="str">
        <f>'(R-1) Unadjusted Lengths Calcs'!U86</f>
        <v>#N/A</v>
      </c>
      <c r="O88" s="429" t="str">
        <f>'(M-1) Adjustment Factors'!$Q$17</f>
        <v>#N/A</v>
      </c>
      <c r="P88" s="429" t="str">
        <f>'(M-1) Adjustment Factors'!$Q$18</f>
        <v>#N/A</v>
      </c>
      <c r="Q88" s="429" t="str">
        <f>'(M-1) Adjustment Factors'!$Q$19</f>
        <v>#N/A</v>
      </c>
      <c r="R88" s="429" t="str">
        <f>'(M-1) Adjustment Factors'!$Q$20</f>
        <v>#N/A</v>
      </c>
      <c r="S88" s="435" t="str">
        <f t="array" ref="S88">IF('(I-3) Design &amp; Feedback'!K88="CFW-FH",1,IF('(I-3) Design &amp; Feedback'!N88='(T) General Tables'!$A$18,INDEX('(BCBC) Adjustment Factors'!$H$49:$I$52, MATCH('(I-3) Design &amp; Feedback'!O88,'(BCBC) Adjustment Factors'!$H$49:$H$52,0),2),1))
</f>
        <v>#N/A</v>
      </c>
      <c r="T88" s="429">
        <f>IF('(I-3) Design &amp; Feedback'!K88="CFW-FH",1,IF('(I-3) Design &amp; Feedback'!L88='(T) General Tables'!$A$82,'(BCBC) Adjustment Factors'!$I$53,'(BCBC) Adjustment Factors'!$I$54))
</f>
        <v>1.15</v>
      </c>
      <c r="U88" s="569" t="str">
        <f t="shared" si="5"/>
        <v>#N/A</v>
      </c>
      <c r="V88" s="207"/>
      <c r="W88" s="429" t="str">
        <f>'(R-1) Unadjusted Lengths Calcs'!V86</f>
        <v>#N/A</v>
      </c>
      <c r="X88" s="429" t="str">
        <f>'(M-1) Adjustment Factors'!$Q$32</f>
        <v>#N/A</v>
      </c>
      <c r="Y88" s="429" t="str">
        <f>'(M-1) Adjustment Factors'!$Q$33</f>
        <v>#N/A</v>
      </c>
      <c r="Z88" s="429" t="str">
        <f>'(M-1) Adjustment Factors'!$Q$34</f>
        <v>#N/A</v>
      </c>
      <c r="AA88" s="429" t="str">
        <f>'(M-1) Adjustment Factors'!$Q$35</f>
        <v>#N/A</v>
      </c>
      <c r="AB88" s="429" t="str">
        <f t="array" ref="AB88">IF('(I-3) Design &amp; Feedback'!K88="CFW-FH",1,IF('(I-3) Design &amp; Feedback'!N88='(T) General Tables'!$A$18,INDEX('(BCBC) Adjustment Factors'!$H$116:$I$119, MATCH('(I-3) Design &amp; Feedback'!O88,'(BCBC) Adjustment Factors'!$H$116:$H$119,0),2),1))</f>
        <v>#N/A</v>
      </c>
      <c r="AC88" s="429">
        <f>IF('(I-3) Design &amp; Feedback'!K88="CFW-FH",1,IF('(I-3) Design &amp; Feedback'!L88='(T) General Tables'!$A$82,'(BCBC) Adjustment Factors'!$I$120,'(BCBC) Adjustment Factors'!$I$121))</f>
        <v>1.15</v>
      </c>
      <c r="AD88" s="426" t="str">
        <f t="shared" si="6"/>
        <v>#N/A</v>
      </c>
      <c r="AE88" s="207"/>
      <c r="AF88" s="429" t="str">
        <f t="shared" si="7"/>
        <v>#N/A</v>
      </c>
      <c r="AG88" s="579" t="str">
        <f t="shared" si="8"/>
        <v>#N/A</v>
      </c>
      <c r="AH88" s="7"/>
    </row>
    <row r="89" ht="18.75" hidden="1" customHeight="1">
      <c r="A89" s="7"/>
      <c r="B89" s="162"/>
      <c r="C89" s="49"/>
      <c r="D89" s="268" t="str">
        <f>'(I-3) Design &amp; Feedback'!D89</f>
        <v>Not Required</v>
      </c>
      <c r="E89" s="162"/>
      <c r="F89" s="7"/>
      <c r="G89" s="439" t="str">
        <f>'(I-3) Design &amp; Feedback'!G89</f>
        <v>B/CS</v>
      </c>
      <c r="H89" s="437" t="str">
        <f>IF('(I-3) Design &amp; Feedback'!H89&gt;0,'(I-3) Design &amp; Feedback'!H89,"-")</f>
        <v>-</v>
      </c>
      <c r="I89" s="437" t="str">
        <f>'(I-3) Design &amp; Feedback'!I89</f>
        <v>-</v>
      </c>
      <c r="J89" s="437" t="str">
        <f>IF('(I-3) Design &amp; Feedback'!K89&gt;0,'(I-3) Design &amp; Feedback'!K89,"-")</f>
        <v>-</v>
      </c>
      <c r="K89" s="437" t="str">
        <f>IF('(I-3) Design &amp; Feedback'!L89&gt;0,'(I-3) Design &amp; Feedback'!L89,"-")</f>
        <v>-</v>
      </c>
      <c r="L89" s="437" t="str">
        <f>IF('(I-3) Design &amp; Feedback'!O89&gt;0,'(I-3) Design &amp; Feedback'!O89,"-")</f>
        <v>-</v>
      </c>
      <c r="M89" s="7"/>
      <c r="N89" s="429" t="str">
        <f>'(R-1) Unadjusted Lengths Calcs'!U87</f>
        <v>#N/A</v>
      </c>
      <c r="O89" s="429" t="str">
        <f>'(M-1) Adjustment Factors'!$Q$17</f>
        <v>#N/A</v>
      </c>
      <c r="P89" s="429" t="str">
        <f>'(M-1) Adjustment Factors'!$Q$18</f>
        <v>#N/A</v>
      </c>
      <c r="Q89" s="429" t="str">
        <f>'(M-1) Adjustment Factors'!$Q$19</f>
        <v>#N/A</v>
      </c>
      <c r="R89" s="429" t="str">
        <f>'(M-1) Adjustment Factors'!$Q$20</f>
        <v>#N/A</v>
      </c>
      <c r="S89" s="435" t="str">
        <f t="array" ref="S89">IF('(I-3) Design &amp; Feedback'!K89="CFW-FH",1,IF('(I-3) Design &amp; Feedback'!N89='(T) General Tables'!$A$18,INDEX('(BCBC) Adjustment Factors'!$H$49:$I$52, MATCH('(I-3) Design &amp; Feedback'!O89,'(BCBC) Adjustment Factors'!$H$49:$H$52,0),2),1))
</f>
        <v>#N/A</v>
      </c>
      <c r="T89" s="429">
        <f>IF('(I-3) Design &amp; Feedback'!K89="CFW-FH",1,IF('(I-3) Design &amp; Feedback'!L89='(T) General Tables'!$A$82,'(BCBC) Adjustment Factors'!$I$53,'(BCBC) Adjustment Factors'!$I$54))
</f>
        <v>1.15</v>
      </c>
      <c r="U89" s="569" t="str">
        <f t="shared" si="5"/>
        <v>#N/A</v>
      </c>
      <c r="V89" s="207"/>
      <c r="W89" s="429" t="str">
        <f>'(R-1) Unadjusted Lengths Calcs'!V87</f>
        <v>#N/A</v>
      </c>
      <c r="X89" s="429" t="str">
        <f>'(M-1) Adjustment Factors'!$Q$32</f>
        <v>#N/A</v>
      </c>
      <c r="Y89" s="429" t="str">
        <f>'(M-1) Adjustment Factors'!$Q$33</f>
        <v>#N/A</v>
      </c>
      <c r="Z89" s="429" t="str">
        <f>'(M-1) Adjustment Factors'!$Q$34</f>
        <v>#N/A</v>
      </c>
      <c r="AA89" s="429" t="str">
        <f>'(M-1) Adjustment Factors'!$Q$35</f>
        <v>#N/A</v>
      </c>
      <c r="AB89" s="429" t="str">
        <f t="array" ref="AB89">IF('(I-3) Design &amp; Feedback'!K89="CFW-FH",1,IF('(I-3) Design &amp; Feedback'!N89='(T) General Tables'!$A$18,INDEX('(BCBC) Adjustment Factors'!$H$116:$I$119, MATCH('(I-3) Design &amp; Feedback'!O89,'(BCBC) Adjustment Factors'!$H$116:$H$119,0),2),1))</f>
        <v>#N/A</v>
      </c>
      <c r="AC89" s="429">
        <f>IF('(I-3) Design &amp; Feedback'!K89="CFW-FH",1,IF('(I-3) Design &amp; Feedback'!L89='(T) General Tables'!$A$82,'(BCBC) Adjustment Factors'!$I$120,'(BCBC) Adjustment Factors'!$I$121))</f>
        <v>1.15</v>
      </c>
      <c r="AD89" s="426" t="str">
        <f t="shared" si="6"/>
        <v>#N/A</v>
      </c>
      <c r="AE89" s="207"/>
      <c r="AF89" s="429" t="str">
        <f t="shared" si="7"/>
        <v>#N/A</v>
      </c>
      <c r="AG89" s="579" t="str">
        <f t="shared" si="8"/>
        <v>#N/A</v>
      </c>
      <c r="AH89" s="7"/>
    </row>
    <row r="90" ht="18.75" hidden="1" customHeight="1">
      <c r="A90" s="7"/>
      <c r="B90" s="162"/>
      <c r="C90" s="49"/>
      <c r="D90" s="268" t="str">
        <f>'(I-3) Design &amp; Feedback'!D90</f>
        <v>Not Required</v>
      </c>
      <c r="E90" s="162"/>
      <c r="F90" s="7"/>
      <c r="G90" s="439" t="str">
        <f>'(I-3) Design &amp; Feedback'!G90</f>
        <v>B/CS</v>
      </c>
      <c r="H90" s="437" t="str">
        <f>IF('(I-3) Design &amp; Feedback'!H90&gt;0,'(I-3) Design &amp; Feedback'!H90,"-")</f>
        <v>-</v>
      </c>
      <c r="I90" s="437" t="str">
        <f>'(I-3) Design &amp; Feedback'!I90</f>
        <v>-</v>
      </c>
      <c r="J90" s="437" t="str">
        <f>IF('(I-3) Design &amp; Feedback'!K90&gt;0,'(I-3) Design &amp; Feedback'!K90,"-")</f>
        <v>-</v>
      </c>
      <c r="K90" s="437" t="str">
        <f>IF('(I-3) Design &amp; Feedback'!L90&gt;0,'(I-3) Design &amp; Feedback'!L90,"-")</f>
        <v>-</v>
      </c>
      <c r="L90" s="437" t="str">
        <f>IF('(I-3) Design &amp; Feedback'!O90&gt;0,'(I-3) Design &amp; Feedback'!O90,"-")</f>
        <v>-</v>
      </c>
      <c r="M90" s="7"/>
      <c r="N90" s="429" t="str">
        <f>'(R-1) Unadjusted Lengths Calcs'!U88</f>
        <v>#N/A</v>
      </c>
      <c r="O90" s="429" t="str">
        <f>'(M-1) Adjustment Factors'!$Q$17</f>
        <v>#N/A</v>
      </c>
      <c r="P90" s="429" t="str">
        <f>'(M-1) Adjustment Factors'!$Q$18</f>
        <v>#N/A</v>
      </c>
      <c r="Q90" s="429" t="str">
        <f>'(M-1) Adjustment Factors'!$Q$19</f>
        <v>#N/A</v>
      </c>
      <c r="R90" s="429" t="str">
        <f>'(M-1) Adjustment Factors'!$Q$20</f>
        <v>#N/A</v>
      </c>
      <c r="S90" s="435" t="str">
        <f t="array" ref="S90">IF('(I-3) Design &amp; Feedback'!K90="CFW-FH",1,IF('(I-3) Design &amp; Feedback'!N90='(T) General Tables'!$A$18,INDEX('(BCBC) Adjustment Factors'!$H$49:$I$52, MATCH('(I-3) Design &amp; Feedback'!O90,'(BCBC) Adjustment Factors'!$H$49:$H$52,0),2),1))
</f>
        <v>#N/A</v>
      </c>
      <c r="T90" s="429">
        <f>IF('(I-3) Design &amp; Feedback'!K90="CFW-FH",1,IF('(I-3) Design &amp; Feedback'!L90='(T) General Tables'!$A$82,'(BCBC) Adjustment Factors'!$I$53,'(BCBC) Adjustment Factors'!$I$54))
</f>
        <v>1.15</v>
      </c>
      <c r="U90" s="569" t="str">
        <f t="shared" si="5"/>
        <v>#N/A</v>
      </c>
      <c r="V90" s="207"/>
      <c r="W90" s="429" t="str">
        <f>'(R-1) Unadjusted Lengths Calcs'!V88</f>
        <v>#N/A</v>
      </c>
      <c r="X90" s="429" t="str">
        <f>'(M-1) Adjustment Factors'!$Q$32</f>
        <v>#N/A</v>
      </c>
      <c r="Y90" s="429" t="str">
        <f>'(M-1) Adjustment Factors'!$Q$33</f>
        <v>#N/A</v>
      </c>
      <c r="Z90" s="429" t="str">
        <f>'(M-1) Adjustment Factors'!$Q$34</f>
        <v>#N/A</v>
      </c>
      <c r="AA90" s="429" t="str">
        <f>'(M-1) Adjustment Factors'!$Q$35</f>
        <v>#N/A</v>
      </c>
      <c r="AB90" s="429" t="str">
        <f t="array" ref="AB90">IF('(I-3) Design &amp; Feedback'!K90="CFW-FH",1,IF('(I-3) Design &amp; Feedback'!N90='(T) General Tables'!$A$18,INDEX('(BCBC) Adjustment Factors'!$H$116:$I$119, MATCH('(I-3) Design &amp; Feedback'!O90,'(BCBC) Adjustment Factors'!$H$116:$H$119,0),2),1))</f>
        <v>#N/A</v>
      </c>
      <c r="AC90" s="429">
        <f>IF('(I-3) Design &amp; Feedback'!K90="CFW-FH",1,IF('(I-3) Design &amp; Feedback'!L90='(T) General Tables'!$A$82,'(BCBC) Adjustment Factors'!$I$120,'(BCBC) Adjustment Factors'!$I$121))</f>
        <v>1.15</v>
      </c>
      <c r="AD90" s="426" t="str">
        <f t="shared" si="6"/>
        <v>#N/A</v>
      </c>
      <c r="AE90" s="207"/>
      <c r="AF90" s="429" t="str">
        <f t="shared" si="7"/>
        <v>#N/A</v>
      </c>
      <c r="AG90" s="579" t="str">
        <f t="shared" si="8"/>
        <v>#N/A</v>
      </c>
      <c r="AH90" s="7"/>
    </row>
    <row r="91" ht="18.75" hidden="1" customHeight="1">
      <c r="A91" s="7"/>
      <c r="B91" s="152"/>
      <c r="C91" s="49"/>
      <c r="D91" s="268" t="str">
        <f>'(I-3) Design &amp; Feedback'!D91</f>
        <v>Not Required</v>
      </c>
      <c r="E91" s="162"/>
      <c r="F91" s="7"/>
      <c r="G91" s="439" t="str">
        <f>'(I-3) Design &amp; Feedback'!G91</f>
        <v>B/CS</v>
      </c>
      <c r="H91" s="437" t="str">
        <f>IF('(I-3) Design &amp; Feedback'!H91&gt;0,'(I-3) Design &amp; Feedback'!H91,"-")</f>
        <v>-</v>
      </c>
      <c r="I91" s="437" t="str">
        <f>'(I-3) Design &amp; Feedback'!I91</f>
        <v>-</v>
      </c>
      <c r="J91" s="437" t="str">
        <f>IF('(I-3) Design &amp; Feedback'!K91&gt;0,'(I-3) Design &amp; Feedback'!K91,"-")</f>
        <v>-</v>
      </c>
      <c r="K91" s="437" t="str">
        <f>IF('(I-3) Design &amp; Feedback'!L91&gt;0,'(I-3) Design &amp; Feedback'!L91,"-")</f>
        <v>-</v>
      </c>
      <c r="L91" s="437" t="str">
        <f>IF('(I-3) Design &amp; Feedback'!O91&gt;0,'(I-3) Design &amp; Feedback'!O91,"-")</f>
        <v>-</v>
      </c>
      <c r="M91" s="7"/>
      <c r="N91" s="429" t="str">
        <f>'(R-1) Unadjusted Lengths Calcs'!U89</f>
        <v>#N/A</v>
      </c>
      <c r="O91" s="429" t="str">
        <f>'(M-1) Adjustment Factors'!$Q$17</f>
        <v>#N/A</v>
      </c>
      <c r="P91" s="429" t="str">
        <f>'(M-1) Adjustment Factors'!$Q$18</f>
        <v>#N/A</v>
      </c>
      <c r="Q91" s="429" t="str">
        <f>'(M-1) Adjustment Factors'!$Q$19</f>
        <v>#N/A</v>
      </c>
      <c r="R91" s="429" t="str">
        <f>'(M-1) Adjustment Factors'!$Q$20</f>
        <v>#N/A</v>
      </c>
      <c r="S91" s="435" t="str">
        <f t="array" ref="S91">IF('(I-3) Design &amp; Feedback'!K91="CFW-FH",1,IF('(I-3) Design &amp; Feedback'!N91='(T) General Tables'!$A$18,INDEX('(BCBC) Adjustment Factors'!$H$49:$I$52, MATCH('(I-3) Design &amp; Feedback'!O91,'(BCBC) Adjustment Factors'!$H$49:$H$52,0),2),1))
</f>
        <v>#N/A</v>
      </c>
      <c r="T91" s="429">
        <f>IF('(I-3) Design &amp; Feedback'!K91="CFW-FH",1,IF('(I-3) Design &amp; Feedback'!L91='(T) General Tables'!$A$82,'(BCBC) Adjustment Factors'!$I$53,'(BCBC) Adjustment Factors'!$I$54))
</f>
        <v>1.15</v>
      </c>
      <c r="U91" s="569" t="str">
        <f t="shared" si="5"/>
        <v>#N/A</v>
      </c>
      <c r="V91" s="207"/>
      <c r="W91" s="429" t="str">
        <f>'(R-1) Unadjusted Lengths Calcs'!V89</f>
        <v>#N/A</v>
      </c>
      <c r="X91" s="429" t="str">
        <f>'(M-1) Adjustment Factors'!$Q$32</f>
        <v>#N/A</v>
      </c>
      <c r="Y91" s="429" t="str">
        <f>'(M-1) Adjustment Factors'!$Q$33</f>
        <v>#N/A</v>
      </c>
      <c r="Z91" s="429" t="str">
        <f>'(M-1) Adjustment Factors'!$Q$34</f>
        <v>#N/A</v>
      </c>
      <c r="AA91" s="429" t="str">
        <f>'(M-1) Adjustment Factors'!$Q$35</f>
        <v>#N/A</v>
      </c>
      <c r="AB91" s="429" t="str">
        <f t="array" ref="AB91">IF('(I-3) Design &amp; Feedback'!K91="CFW-FH",1,IF('(I-3) Design &amp; Feedback'!N91='(T) General Tables'!$A$18,INDEX('(BCBC) Adjustment Factors'!$H$116:$I$119, MATCH('(I-3) Design &amp; Feedback'!O91,'(BCBC) Adjustment Factors'!$H$116:$H$119,0),2),1))</f>
        <v>#N/A</v>
      </c>
      <c r="AC91" s="429">
        <f>IF('(I-3) Design &amp; Feedback'!K91="CFW-FH",1,IF('(I-3) Design &amp; Feedback'!L91='(T) General Tables'!$A$82,'(BCBC) Adjustment Factors'!$I$120,'(BCBC) Adjustment Factors'!$I$121))</f>
        <v>1.15</v>
      </c>
      <c r="AD91" s="426" t="str">
        <f t="shared" si="6"/>
        <v>#N/A</v>
      </c>
      <c r="AE91" s="207"/>
      <c r="AF91" s="429" t="str">
        <f t="shared" si="7"/>
        <v>#N/A</v>
      </c>
      <c r="AG91" s="579" t="str">
        <f t="shared" si="8"/>
        <v>#N/A</v>
      </c>
      <c r="AH91" s="7"/>
    </row>
    <row r="92" ht="18.75" hidden="1" customHeight="1">
      <c r="A92" s="7"/>
      <c r="B92" s="152"/>
      <c r="C92" s="49"/>
      <c r="D92" s="268" t="str">
        <f>'(I-3) Design &amp; Feedback'!D92</f>
        <v>Not Required</v>
      </c>
      <c r="E92" s="162"/>
      <c r="F92" s="7"/>
      <c r="G92" s="439" t="str">
        <f>'(I-3) Design &amp; Feedback'!G92</f>
        <v>B/CS</v>
      </c>
      <c r="H92" s="437" t="str">
        <f>IF('(I-3) Design &amp; Feedback'!H92&gt;0,'(I-3) Design &amp; Feedback'!H92,"-")</f>
        <v>-</v>
      </c>
      <c r="I92" s="437" t="str">
        <f>'(I-3) Design &amp; Feedback'!I92</f>
        <v>-</v>
      </c>
      <c r="J92" s="437" t="str">
        <f>IF('(I-3) Design &amp; Feedback'!K92&gt;0,'(I-3) Design &amp; Feedback'!K92,"-")</f>
        <v>-</v>
      </c>
      <c r="K92" s="437" t="str">
        <f>IF('(I-3) Design &amp; Feedback'!L92&gt;0,'(I-3) Design &amp; Feedback'!L92,"-")</f>
        <v>-</v>
      </c>
      <c r="L92" s="437" t="str">
        <f>IF('(I-3) Design &amp; Feedback'!O92&gt;0,'(I-3) Design &amp; Feedback'!O92,"-")</f>
        <v>-</v>
      </c>
      <c r="M92" s="7"/>
      <c r="N92" s="429" t="str">
        <f>'(R-1) Unadjusted Lengths Calcs'!U90</f>
        <v>#N/A</v>
      </c>
      <c r="O92" s="429" t="str">
        <f>'(M-1) Adjustment Factors'!$Q$17</f>
        <v>#N/A</v>
      </c>
      <c r="P92" s="429" t="str">
        <f>'(M-1) Adjustment Factors'!$Q$18</f>
        <v>#N/A</v>
      </c>
      <c r="Q92" s="429" t="str">
        <f>'(M-1) Adjustment Factors'!$Q$19</f>
        <v>#N/A</v>
      </c>
      <c r="R92" s="429" t="str">
        <f>'(M-1) Adjustment Factors'!$Q$20</f>
        <v>#N/A</v>
      </c>
      <c r="S92" s="435" t="str">
        <f t="array" ref="S92">IF('(I-3) Design &amp; Feedback'!K92="CFW-FH",1,IF('(I-3) Design &amp; Feedback'!N92='(T) General Tables'!$A$18,INDEX('(BCBC) Adjustment Factors'!$H$49:$I$52, MATCH('(I-3) Design &amp; Feedback'!O92,'(BCBC) Adjustment Factors'!$H$49:$H$52,0),2),1))
</f>
        <v>#N/A</v>
      </c>
      <c r="T92" s="429">
        <f>IF('(I-3) Design &amp; Feedback'!K92="CFW-FH",1,IF('(I-3) Design &amp; Feedback'!L92='(T) General Tables'!$A$82,'(BCBC) Adjustment Factors'!$I$53,'(BCBC) Adjustment Factors'!$I$54))
</f>
        <v>1.15</v>
      </c>
      <c r="U92" s="569" t="str">
        <f t="shared" si="5"/>
        <v>#N/A</v>
      </c>
      <c r="V92" s="207"/>
      <c r="W92" s="429" t="str">
        <f>'(R-1) Unadjusted Lengths Calcs'!V90</f>
        <v>#N/A</v>
      </c>
      <c r="X92" s="429" t="str">
        <f>'(M-1) Adjustment Factors'!$Q$32</f>
        <v>#N/A</v>
      </c>
      <c r="Y92" s="429" t="str">
        <f>'(M-1) Adjustment Factors'!$Q$33</f>
        <v>#N/A</v>
      </c>
      <c r="Z92" s="429" t="str">
        <f>'(M-1) Adjustment Factors'!$Q$34</f>
        <v>#N/A</v>
      </c>
      <c r="AA92" s="429" t="str">
        <f>'(M-1) Adjustment Factors'!$Q$35</f>
        <v>#N/A</v>
      </c>
      <c r="AB92" s="429" t="str">
        <f t="array" ref="AB92">IF('(I-3) Design &amp; Feedback'!K92="CFW-FH",1,IF('(I-3) Design &amp; Feedback'!N92='(T) General Tables'!$A$18,INDEX('(BCBC) Adjustment Factors'!$H$116:$I$119, MATCH('(I-3) Design &amp; Feedback'!O92,'(BCBC) Adjustment Factors'!$H$116:$H$119,0),2),1))</f>
        <v>#N/A</v>
      </c>
      <c r="AC92" s="429">
        <f>IF('(I-3) Design &amp; Feedback'!K92="CFW-FH",1,IF('(I-3) Design &amp; Feedback'!L92='(T) General Tables'!$A$82,'(BCBC) Adjustment Factors'!$I$120,'(BCBC) Adjustment Factors'!$I$121))</f>
        <v>1.15</v>
      </c>
      <c r="AD92" s="426" t="str">
        <f t="shared" si="6"/>
        <v>#N/A</v>
      </c>
      <c r="AE92" s="207"/>
      <c r="AF92" s="429" t="str">
        <f t="shared" si="7"/>
        <v>#N/A</v>
      </c>
      <c r="AG92" s="579" t="str">
        <f t="shared" si="8"/>
        <v>#N/A</v>
      </c>
      <c r="AH92" s="7"/>
    </row>
    <row r="93" ht="18.75" hidden="1" customHeight="1">
      <c r="A93" s="7"/>
      <c r="B93" s="152"/>
      <c r="C93" s="49"/>
      <c r="D93" s="268" t="str">
        <f>'(I-3) Design &amp; Feedback'!D93</f>
        <v>Not Required</v>
      </c>
      <c r="E93" s="162"/>
      <c r="F93" s="7"/>
      <c r="G93" s="439" t="str">
        <f>'(I-3) Design &amp; Feedback'!G93</f>
        <v>B/CS</v>
      </c>
      <c r="H93" s="437" t="str">
        <f>IF('(I-3) Design &amp; Feedback'!H93&gt;0,'(I-3) Design &amp; Feedback'!H93,"-")</f>
        <v>-</v>
      </c>
      <c r="I93" s="437" t="str">
        <f>'(I-3) Design &amp; Feedback'!I93</f>
        <v>-</v>
      </c>
      <c r="J93" s="437" t="str">
        <f>IF('(I-3) Design &amp; Feedback'!K93&gt;0,'(I-3) Design &amp; Feedback'!K93,"-")</f>
        <v>-</v>
      </c>
      <c r="K93" s="437" t="str">
        <f>IF('(I-3) Design &amp; Feedback'!L93&gt;0,'(I-3) Design &amp; Feedback'!L93,"-")</f>
        <v>-</v>
      </c>
      <c r="L93" s="437" t="str">
        <f>IF('(I-3) Design &amp; Feedback'!O93&gt;0,'(I-3) Design &amp; Feedback'!O93,"-")</f>
        <v>-</v>
      </c>
      <c r="M93" s="7"/>
      <c r="N93" s="429" t="str">
        <f>'(R-1) Unadjusted Lengths Calcs'!U91</f>
        <v>#N/A</v>
      </c>
      <c r="O93" s="429" t="str">
        <f>'(M-1) Adjustment Factors'!$Q$17</f>
        <v>#N/A</v>
      </c>
      <c r="P93" s="429" t="str">
        <f>'(M-1) Adjustment Factors'!$Q$18</f>
        <v>#N/A</v>
      </c>
      <c r="Q93" s="429" t="str">
        <f>'(M-1) Adjustment Factors'!$Q$19</f>
        <v>#N/A</v>
      </c>
      <c r="R93" s="429" t="str">
        <f>'(M-1) Adjustment Factors'!$Q$20</f>
        <v>#N/A</v>
      </c>
      <c r="S93" s="435" t="str">
        <f t="array" ref="S93">IF('(I-3) Design &amp; Feedback'!K93="CFW-FH",1,IF('(I-3) Design &amp; Feedback'!N93='(T) General Tables'!$A$18,INDEX('(BCBC) Adjustment Factors'!$H$49:$I$52, MATCH('(I-3) Design &amp; Feedback'!O93,'(BCBC) Adjustment Factors'!$H$49:$H$52,0),2),1))
</f>
        <v>#N/A</v>
      </c>
      <c r="T93" s="429">
        <f>IF('(I-3) Design &amp; Feedback'!K93="CFW-FH",1,IF('(I-3) Design &amp; Feedback'!L93='(T) General Tables'!$A$82,'(BCBC) Adjustment Factors'!$I$53,'(BCBC) Adjustment Factors'!$I$54))
</f>
        <v>1.15</v>
      </c>
      <c r="U93" s="569" t="str">
        <f t="shared" si="5"/>
        <v>#N/A</v>
      </c>
      <c r="V93" s="207"/>
      <c r="W93" s="429" t="str">
        <f>'(R-1) Unadjusted Lengths Calcs'!V91</f>
        <v>#N/A</v>
      </c>
      <c r="X93" s="429" t="str">
        <f>'(M-1) Adjustment Factors'!$Q$32</f>
        <v>#N/A</v>
      </c>
      <c r="Y93" s="429" t="str">
        <f>'(M-1) Adjustment Factors'!$Q$33</f>
        <v>#N/A</v>
      </c>
      <c r="Z93" s="429" t="str">
        <f>'(M-1) Adjustment Factors'!$Q$34</f>
        <v>#N/A</v>
      </c>
      <c r="AA93" s="429" t="str">
        <f>'(M-1) Adjustment Factors'!$Q$35</f>
        <v>#N/A</v>
      </c>
      <c r="AB93" s="429" t="str">
        <f t="array" ref="AB93">IF('(I-3) Design &amp; Feedback'!K93="CFW-FH",1,IF('(I-3) Design &amp; Feedback'!N93='(T) General Tables'!$A$18,INDEX('(BCBC) Adjustment Factors'!$H$116:$I$119, MATCH('(I-3) Design &amp; Feedback'!O93,'(BCBC) Adjustment Factors'!$H$116:$H$119,0),2),1))</f>
        <v>#N/A</v>
      </c>
      <c r="AC93" s="429">
        <f>IF('(I-3) Design &amp; Feedback'!K93="CFW-FH",1,IF('(I-3) Design &amp; Feedback'!L93='(T) General Tables'!$A$82,'(BCBC) Adjustment Factors'!$I$120,'(BCBC) Adjustment Factors'!$I$121))</f>
        <v>1.15</v>
      </c>
      <c r="AD93" s="426" t="str">
        <f t="shared" si="6"/>
        <v>#N/A</v>
      </c>
      <c r="AE93" s="207"/>
      <c r="AF93" s="429" t="str">
        <f t="shared" si="7"/>
        <v>#N/A</v>
      </c>
      <c r="AG93" s="579" t="str">
        <f t="shared" si="8"/>
        <v>#N/A</v>
      </c>
      <c r="AH93" s="7"/>
    </row>
    <row r="94" ht="18.75" hidden="1" customHeight="1">
      <c r="A94" s="7"/>
      <c r="B94" s="152"/>
      <c r="C94" s="49"/>
      <c r="D94" s="268" t="str">
        <f>'(I-3) Design &amp; Feedback'!D94</f>
        <v>Not Required</v>
      </c>
      <c r="E94" s="162"/>
      <c r="F94" s="7"/>
      <c r="G94" s="439" t="str">
        <f>'(I-3) Design &amp; Feedback'!G94</f>
        <v>B/CS</v>
      </c>
      <c r="H94" s="437" t="str">
        <f>IF('(I-3) Design &amp; Feedback'!H94&gt;0,'(I-3) Design &amp; Feedback'!H94,"-")</f>
        <v>-</v>
      </c>
      <c r="I94" s="437" t="str">
        <f>'(I-3) Design &amp; Feedback'!I94</f>
        <v>-</v>
      </c>
      <c r="J94" s="437" t="str">
        <f>IF('(I-3) Design &amp; Feedback'!K94&gt;0,'(I-3) Design &amp; Feedback'!K94,"-")</f>
        <v>-</v>
      </c>
      <c r="K94" s="437" t="str">
        <f>IF('(I-3) Design &amp; Feedback'!L94&gt;0,'(I-3) Design &amp; Feedback'!L94,"-")</f>
        <v>-</v>
      </c>
      <c r="L94" s="437" t="str">
        <f>IF('(I-3) Design &amp; Feedback'!O94&gt;0,'(I-3) Design &amp; Feedback'!O94,"-")</f>
        <v>-</v>
      </c>
      <c r="M94" s="7"/>
      <c r="N94" s="429" t="str">
        <f>'(R-1) Unadjusted Lengths Calcs'!U92</f>
        <v>#N/A</v>
      </c>
      <c r="O94" s="429" t="str">
        <f>'(M-1) Adjustment Factors'!$Q$17</f>
        <v>#N/A</v>
      </c>
      <c r="P94" s="429" t="str">
        <f>'(M-1) Adjustment Factors'!$Q$18</f>
        <v>#N/A</v>
      </c>
      <c r="Q94" s="429" t="str">
        <f>'(M-1) Adjustment Factors'!$Q$19</f>
        <v>#N/A</v>
      </c>
      <c r="R94" s="429" t="str">
        <f>'(M-1) Adjustment Factors'!$Q$20</f>
        <v>#N/A</v>
      </c>
      <c r="S94" s="435" t="str">
        <f t="array" ref="S94">IF('(I-3) Design &amp; Feedback'!K94="CFW-FH",1,IF('(I-3) Design &amp; Feedback'!N94='(T) General Tables'!$A$18,INDEX('(BCBC) Adjustment Factors'!$H$49:$I$52, MATCH('(I-3) Design &amp; Feedback'!O94,'(BCBC) Adjustment Factors'!$H$49:$H$52,0),2),1))
</f>
        <v>#N/A</v>
      </c>
      <c r="T94" s="429">
        <f>IF('(I-3) Design &amp; Feedback'!K94="CFW-FH",1,IF('(I-3) Design &amp; Feedback'!L94='(T) General Tables'!$A$82,'(BCBC) Adjustment Factors'!$I$53,'(BCBC) Adjustment Factors'!$I$54))
</f>
        <v>1.15</v>
      </c>
      <c r="U94" s="569" t="str">
        <f t="shared" si="5"/>
        <v>#N/A</v>
      </c>
      <c r="V94" s="207"/>
      <c r="W94" s="429" t="str">
        <f>'(R-1) Unadjusted Lengths Calcs'!V92</f>
        <v>#N/A</v>
      </c>
      <c r="X94" s="429" t="str">
        <f>'(M-1) Adjustment Factors'!$Q$32</f>
        <v>#N/A</v>
      </c>
      <c r="Y94" s="429" t="str">
        <f>'(M-1) Adjustment Factors'!$Q$33</f>
        <v>#N/A</v>
      </c>
      <c r="Z94" s="429" t="str">
        <f>'(M-1) Adjustment Factors'!$Q$34</f>
        <v>#N/A</v>
      </c>
      <c r="AA94" s="429" t="str">
        <f>'(M-1) Adjustment Factors'!$Q$35</f>
        <v>#N/A</v>
      </c>
      <c r="AB94" s="429" t="str">
        <f t="array" ref="AB94">IF('(I-3) Design &amp; Feedback'!K94="CFW-FH",1,IF('(I-3) Design &amp; Feedback'!N94='(T) General Tables'!$A$18,INDEX('(BCBC) Adjustment Factors'!$H$116:$I$119, MATCH('(I-3) Design &amp; Feedback'!O94,'(BCBC) Adjustment Factors'!$H$116:$H$119,0),2),1))</f>
        <v>#N/A</v>
      </c>
      <c r="AC94" s="429">
        <f>IF('(I-3) Design &amp; Feedback'!K94="CFW-FH",1,IF('(I-3) Design &amp; Feedback'!L94='(T) General Tables'!$A$82,'(BCBC) Adjustment Factors'!$I$120,'(BCBC) Adjustment Factors'!$I$121))</f>
        <v>1.15</v>
      </c>
      <c r="AD94" s="426" t="str">
        <f t="shared" si="6"/>
        <v>#N/A</v>
      </c>
      <c r="AE94" s="207"/>
      <c r="AF94" s="429" t="str">
        <f t="shared" si="7"/>
        <v>#N/A</v>
      </c>
      <c r="AG94" s="579" t="str">
        <f t="shared" si="8"/>
        <v>#N/A</v>
      </c>
      <c r="AH94" s="7"/>
    </row>
    <row r="95" ht="18.75" hidden="1" customHeight="1">
      <c r="A95" s="7"/>
      <c r="B95" s="152"/>
      <c r="C95" s="49"/>
      <c r="D95" s="501" t="str">
        <f>'(I-3) Design &amp; Feedback'!D95</f>
        <v>Not Required</v>
      </c>
      <c r="E95" s="162"/>
      <c r="F95" s="7"/>
      <c r="G95" s="439" t="str">
        <f>'(I-3) Design &amp; Feedback'!G95</f>
        <v>B/CS</v>
      </c>
      <c r="H95" s="437" t="str">
        <f>IF('(I-3) Design &amp; Feedback'!H95&gt;0,'(I-3) Design &amp; Feedback'!H95,"-")</f>
        <v>-</v>
      </c>
      <c r="I95" s="437" t="str">
        <f>'(I-3) Design &amp; Feedback'!I95</f>
        <v>-</v>
      </c>
      <c r="J95" s="437" t="str">
        <f>IF('(I-3) Design &amp; Feedback'!K95&gt;0,'(I-3) Design &amp; Feedback'!K95,"-")</f>
        <v>-</v>
      </c>
      <c r="K95" s="437" t="str">
        <f>IF('(I-3) Design &amp; Feedback'!L95&gt;0,'(I-3) Design &amp; Feedback'!L95,"-")</f>
        <v>-</v>
      </c>
      <c r="L95" s="437" t="str">
        <f>IF('(I-3) Design &amp; Feedback'!O95&gt;0,'(I-3) Design &amp; Feedback'!O95,"-")</f>
        <v>-</v>
      </c>
      <c r="M95" s="7"/>
      <c r="N95" s="429" t="str">
        <f>'(R-1) Unadjusted Lengths Calcs'!U93</f>
        <v>#N/A</v>
      </c>
      <c r="O95" s="429" t="str">
        <f>'(M-1) Adjustment Factors'!$Q$17</f>
        <v>#N/A</v>
      </c>
      <c r="P95" s="429" t="str">
        <f>'(M-1) Adjustment Factors'!$Q$18</f>
        <v>#N/A</v>
      </c>
      <c r="Q95" s="429" t="str">
        <f>'(M-1) Adjustment Factors'!$Q$19</f>
        <v>#N/A</v>
      </c>
      <c r="R95" s="429" t="str">
        <f>'(M-1) Adjustment Factors'!$Q$20</f>
        <v>#N/A</v>
      </c>
      <c r="S95" s="435" t="str">
        <f t="array" ref="S95">IF('(I-3) Design &amp; Feedback'!K95="CFW-FH",1,IF('(I-3) Design &amp; Feedback'!N95='(T) General Tables'!$A$18,INDEX('(BCBC) Adjustment Factors'!$H$49:$I$52, MATCH('(I-3) Design &amp; Feedback'!O95,'(BCBC) Adjustment Factors'!$H$49:$H$52,0),2),1))
</f>
        <v>#N/A</v>
      </c>
      <c r="T95" s="429">
        <f>IF('(I-3) Design &amp; Feedback'!K95="CFW-FH",1,IF('(I-3) Design &amp; Feedback'!L95='(T) General Tables'!$A$82,'(BCBC) Adjustment Factors'!$I$53,'(BCBC) Adjustment Factors'!$I$54))
</f>
        <v>1.15</v>
      </c>
      <c r="U95" s="569" t="str">
        <f t="shared" si="5"/>
        <v>#N/A</v>
      </c>
      <c r="V95" s="207"/>
      <c r="W95" s="429" t="str">
        <f>'(R-1) Unadjusted Lengths Calcs'!V93</f>
        <v>#N/A</v>
      </c>
      <c r="X95" s="429" t="str">
        <f>'(M-1) Adjustment Factors'!$Q$32</f>
        <v>#N/A</v>
      </c>
      <c r="Y95" s="429" t="str">
        <f>'(M-1) Adjustment Factors'!$Q$33</f>
        <v>#N/A</v>
      </c>
      <c r="Z95" s="429" t="str">
        <f>'(M-1) Adjustment Factors'!$Q$34</f>
        <v>#N/A</v>
      </c>
      <c r="AA95" s="429" t="str">
        <f>'(M-1) Adjustment Factors'!$Q$35</f>
        <v>#N/A</v>
      </c>
      <c r="AB95" s="429" t="str">
        <f t="array" ref="AB95">IF('(I-3) Design &amp; Feedback'!K95="CFW-FH",1,IF('(I-3) Design &amp; Feedback'!N95='(T) General Tables'!$A$18,INDEX('(BCBC) Adjustment Factors'!$H$116:$I$119, MATCH('(I-3) Design &amp; Feedback'!O95,'(BCBC) Adjustment Factors'!$H$116:$H$119,0),2),1))</f>
        <v>#N/A</v>
      </c>
      <c r="AC95" s="429">
        <f>IF('(I-3) Design &amp; Feedback'!K95="CFW-FH",1,IF('(I-3) Design &amp; Feedback'!L95='(T) General Tables'!$A$82,'(BCBC) Adjustment Factors'!$I$120,'(BCBC) Adjustment Factors'!$I$121))</f>
        <v>1.15</v>
      </c>
      <c r="AD95" s="426" t="str">
        <f t="shared" si="6"/>
        <v>#N/A</v>
      </c>
      <c r="AE95" s="207"/>
      <c r="AF95" s="429" t="str">
        <f t="shared" si="7"/>
        <v>#N/A</v>
      </c>
      <c r="AG95" s="579" t="str">
        <f t="shared" si="8"/>
        <v>#N/A</v>
      </c>
      <c r="AH95" s="7"/>
    </row>
    <row r="96" ht="18.75" hidden="1" customHeight="1">
      <c r="A96" s="7"/>
      <c r="B96" s="152"/>
      <c r="C96" s="49"/>
      <c r="D96" s="268" t="str">
        <f>'(I-3) Design &amp; Feedback'!D96</f>
        <v>Not Required</v>
      </c>
      <c r="E96" s="162"/>
      <c r="F96" s="7"/>
      <c r="G96" s="439" t="str">
        <f>'(I-3) Design &amp; Feedback'!G96</f>
        <v>B/CS</v>
      </c>
      <c r="H96" s="437" t="str">
        <f>IF('(I-3) Design &amp; Feedback'!H96&gt;0,'(I-3) Design &amp; Feedback'!H96,"-")</f>
        <v>-</v>
      </c>
      <c r="I96" s="437" t="str">
        <f>'(I-3) Design &amp; Feedback'!I96</f>
        <v>-</v>
      </c>
      <c r="J96" s="437" t="str">
        <f>IF('(I-3) Design &amp; Feedback'!K96&gt;0,'(I-3) Design &amp; Feedback'!K96,"-")</f>
        <v>-</v>
      </c>
      <c r="K96" s="437" t="str">
        <f>IF('(I-3) Design &amp; Feedback'!L96&gt;0,'(I-3) Design &amp; Feedback'!L96,"-")</f>
        <v>-</v>
      </c>
      <c r="L96" s="437" t="str">
        <f>IF('(I-3) Design &amp; Feedback'!O96&gt;0,'(I-3) Design &amp; Feedback'!O96,"-")</f>
        <v>-</v>
      </c>
      <c r="M96" s="7"/>
      <c r="N96" s="429" t="str">
        <f>'(R-1) Unadjusted Lengths Calcs'!U94</f>
        <v>#N/A</v>
      </c>
      <c r="O96" s="429" t="str">
        <f>'(M-1) Adjustment Factors'!$Q$17</f>
        <v>#N/A</v>
      </c>
      <c r="P96" s="429" t="str">
        <f>'(M-1) Adjustment Factors'!$Q$18</f>
        <v>#N/A</v>
      </c>
      <c r="Q96" s="429" t="str">
        <f>'(M-1) Adjustment Factors'!$Q$19</f>
        <v>#N/A</v>
      </c>
      <c r="R96" s="429" t="str">
        <f>'(M-1) Adjustment Factors'!$Q$20</f>
        <v>#N/A</v>
      </c>
      <c r="S96" s="435" t="str">
        <f t="array" ref="S96">IF('(I-3) Design &amp; Feedback'!K96="CFW-FH",1,IF('(I-3) Design &amp; Feedback'!N96='(T) General Tables'!$A$18,INDEX('(BCBC) Adjustment Factors'!$H$49:$I$52, MATCH('(I-3) Design &amp; Feedback'!O96,'(BCBC) Adjustment Factors'!$H$49:$H$52,0),2),1))
</f>
        <v>#N/A</v>
      </c>
      <c r="T96" s="429">
        <f>IF('(I-3) Design &amp; Feedback'!K96="CFW-FH",1,IF('(I-3) Design &amp; Feedback'!L96='(T) General Tables'!$A$82,'(BCBC) Adjustment Factors'!$I$53,'(BCBC) Adjustment Factors'!$I$54))
</f>
        <v>1.15</v>
      </c>
      <c r="U96" s="569" t="str">
        <f t="shared" si="5"/>
        <v>#N/A</v>
      </c>
      <c r="V96" s="207"/>
      <c r="W96" s="429" t="str">
        <f>'(R-1) Unadjusted Lengths Calcs'!V94</f>
        <v>#N/A</v>
      </c>
      <c r="X96" s="429" t="str">
        <f>'(M-1) Adjustment Factors'!$Q$32</f>
        <v>#N/A</v>
      </c>
      <c r="Y96" s="429" t="str">
        <f>'(M-1) Adjustment Factors'!$Q$33</f>
        <v>#N/A</v>
      </c>
      <c r="Z96" s="429" t="str">
        <f>'(M-1) Adjustment Factors'!$Q$34</f>
        <v>#N/A</v>
      </c>
      <c r="AA96" s="429" t="str">
        <f>'(M-1) Adjustment Factors'!$Q$35</f>
        <v>#N/A</v>
      </c>
      <c r="AB96" s="429" t="str">
        <f t="array" ref="AB96">IF('(I-3) Design &amp; Feedback'!K96="CFW-FH",1,IF('(I-3) Design &amp; Feedback'!N96='(T) General Tables'!$A$18,INDEX('(BCBC) Adjustment Factors'!$H$116:$I$119, MATCH('(I-3) Design &amp; Feedback'!O96,'(BCBC) Adjustment Factors'!$H$116:$H$119,0),2),1))</f>
        <v>#N/A</v>
      </c>
      <c r="AC96" s="429">
        <f>IF('(I-3) Design &amp; Feedback'!K96="CFW-FH",1,IF('(I-3) Design &amp; Feedback'!L96='(T) General Tables'!$A$82,'(BCBC) Adjustment Factors'!$I$120,'(BCBC) Adjustment Factors'!$I$121))</f>
        <v>1.15</v>
      </c>
      <c r="AD96" s="426" t="str">
        <f t="shared" si="6"/>
        <v>#N/A</v>
      </c>
      <c r="AE96" s="207"/>
      <c r="AF96" s="429" t="str">
        <f t="shared" si="7"/>
        <v>#N/A</v>
      </c>
      <c r="AG96" s="579" t="str">
        <f t="shared" si="8"/>
        <v>#N/A</v>
      </c>
      <c r="AH96" s="7"/>
    </row>
    <row r="97" ht="18.75" hidden="1" customHeight="1">
      <c r="A97" s="7"/>
      <c r="B97" s="7"/>
      <c r="C97" s="49"/>
      <c r="D97" s="269" t="str">
        <f>'(I-3) Design &amp; Feedback'!D103</f>
        <v>Not Required</v>
      </c>
      <c r="E97" s="7"/>
      <c r="F97" s="7"/>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row>
    <row r="98" ht="18.75" hidden="1" customHeight="1">
      <c r="A98" s="7"/>
      <c r="B98" s="162"/>
      <c r="C98" s="49"/>
      <c r="D98" s="269" t="str">
        <f>'(I-3) Design &amp; Feedback'!D100</f>
        <v>Not Required</v>
      </c>
      <c r="E98" s="7"/>
      <c r="F98" s="7"/>
      <c r="G98" s="329" t="s">
        <v>769</v>
      </c>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4"/>
      <c r="AH98" s="7"/>
    </row>
    <row r="99" ht="18.75" hidden="1" customHeight="1">
      <c r="A99" s="7"/>
      <c r="B99" s="162"/>
      <c r="C99" s="49"/>
      <c r="D99" s="269" t="str">
        <f>'(I-3) Design &amp; Feedback'!D101</f>
        <v>Not Required</v>
      </c>
      <c r="E99" s="7"/>
      <c r="F99" s="7"/>
      <c r="G99" s="524" t="s">
        <v>661</v>
      </c>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8"/>
      <c r="AH99" s="7"/>
    </row>
    <row r="100" ht="18.75" hidden="1" customHeight="1">
      <c r="A100" s="7"/>
      <c r="B100" s="162"/>
      <c r="C100" s="49"/>
      <c r="D100" s="269" t="str">
        <f>'(I-3) Design &amp; Feedback'!D101</f>
        <v>Not Required</v>
      </c>
      <c r="E100" s="7"/>
      <c r="F100" s="7"/>
      <c r="G100" s="580" t="s">
        <v>770</v>
      </c>
      <c r="H100" s="34"/>
      <c r="I100" s="34"/>
      <c r="J100" s="35"/>
      <c r="K100" s="581">
        <v>1.2</v>
      </c>
      <c r="L100" s="571"/>
      <c r="M100" s="7"/>
      <c r="N100" s="572" t="s">
        <v>741</v>
      </c>
      <c r="O100" s="409"/>
      <c r="P100" s="409"/>
      <c r="Q100" s="409"/>
      <c r="R100" s="409"/>
      <c r="S100" s="409"/>
      <c r="T100" s="409"/>
      <c r="U100" s="410"/>
      <c r="V100" s="7"/>
      <c r="W100" s="562" t="s">
        <v>742</v>
      </c>
      <c r="X100" s="255"/>
      <c r="Y100" s="255"/>
      <c r="Z100" s="255"/>
      <c r="AA100" s="255"/>
      <c r="AB100" s="255"/>
      <c r="AC100" s="255"/>
      <c r="AD100" s="256"/>
      <c r="AE100" s="7"/>
      <c r="AF100" s="573" t="s">
        <v>750</v>
      </c>
      <c r="AG100" s="477"/>
      <c r="AH100" s="7"/>
    </row>
    <row r="101" ht="18.75" hidden="1" customHeight="1">
      <c r="A101" s="7"/>
      <c r="B101" s="162"/>
      <c r="C101" s="49"/>
      <c r="D101" s="269" t="str">
        <f>'(I-3) Design &amp; Feedback'!D102</f>
        <v>Not Required</v>
      </c>
      <c r="E101" s="7"/>
      <c r="F101" s="7"/>
      <c r="G101" s="503" t="s">
        <v>766</v>
      </c>
      <c r="H101" s="34"/>
      <c r="I101" s="34"/>
      <c r="J101" s="35"/>
      <c r="K101" s="582" t="str">
        <f>'BCS Matrix Tables'!A8</f>
        <v>N/A</v>
      </c>
      <c r="L101" s="346"/>
      <c r="M101" s="7"/>
      <c r="N101" s="270" t="s">
        <v>767</v>
      </c>
      <c r="O101" s="27"/>
      <c r="P101" s="28"/>
      <c r="Q101" s="378" t="s">
        <v>333</v>
      </c>
      <c r="R101" s="27"/>
      <c r="S101" s="27"/>
      <c r="T101" s="28"/>
      <c r="U101" s="583" t="s">
        <v>749</v>
      </c>
      <c r="V101" s="7"/>
      <c r="W101" s="270" t="s">
        <v>767</v>
      </c>
      <c r="X101" s="27"/>
      <c r="Y101" s="28"/>
      <c r="Z101" s="378" t="s">
        <v>333</v>
      </c>
      <c r="AA101" s="27"/>
      <c r="AB101" s="27"/>
      <c r="AC101" s="28"/>
      <c r="AD101" s="584" t="s">
        <v>749</v>
      </c>
      <c r="AE101" s="7"/>
      <c r="AF101" s="33"/>
      <c r="AG101" s="35"/>
      <c r="AH101" s="7"/>
    </row>
    <row r="102" ht="56.25" hidden="1" customHeight="1">
      <c r="A102" s="335"/>
      <c r="B102" s="376"/>
      <c r="C102" s="49"/>
      <c r="D102" s="269" t="str">
        <f>'(I-3) Design &amp; Feedback'!D103</f>
        <v>Not Required</v>
      </c>
      <c r="E102" s="335"/>
      <c r="F102" s="335"/>
      <c r="G102" s="447" t="s">
        <v>460</v>
      </c>
      <c r="H102" s="28"/>
      <c r="I102" s="376" t="str">
        <f>'(I-3) Design &amp; Feedback'!I102</f>
        <v>Building Dimension || Band (m)</v>
      </c>
      <c r="J102" s="578" t="s">
        <v>706</v>
      </c>
      <c r="K102" s="330" t="s">
        <v>380</v>
      </c>
      <c r="L102" s="357" t="s">
        <v>708</v>
      </c>
      <c r="M102" s="335"/>
      <c r="N102" s="416" t="s">
        <v>743</v>
      </c>
      <c r="O102" s="416" t="s">
        <v>751</v>
      </c>
      <c r="P102" s="416" t="s">
        <v>752</v>
      </c>
      <c r="Q102" s="416" t="s">
        <v>760</v>
      </c>
      <c r="R102" s="416" t="s">
        <v>761</v>
      </c>
      <c r="S102" s="416" t="s">
        <v>755</v>
      </c>
      <c r="T102" s="416" t="s">
        <v>756</v>
      </c>
      <c r="U102" s="416" t="s">
        <v>768</v>
      </c>
      <c r="V102" s="335"/>
      <c r="W102" s="416" t="s">
        <v>744</v>
      </c>
      <c r="X102" s="416" t="s">
        <v>758</v>
      </c>
      <c r="Y102" s="416" t="s">
        <v>759</v>
      </c>
      <c r="Z102" s="416" t="s">
        <v>760</v>
      </c>
      <c r="AA102" s="416" t="s">
        <v>594</v>
      </c>
      <c r="AB102" s="416" t="s">
        <v>762</v>
      </c>
      <c r="AC102" s="416" t="s">
        <v>763</v>
      </c>
      <c r="AD102" s="416" t="s">
        <v>768</v>
      </c>
      <c r="AE102" s="335"/>
      <c r="AF102" s="567" t="s">
        <v>765</v>
      </c>
      <c r="AG102" s="585" t="s">
        <v>713</v>
      </c>
      <c r="AH102" s="335"/>
    </row>
    <row r="103" ht="18.75" hidden="1" customHeight="1">
      <c r="A103" s="7"/>
      <c r="B103" s="152"/>
      <c r="C103" s="49"/>
      <c r="D103" s="268" t="str">
        <f>'(I-3) Design &amp; Feedback'!D103</f>
        <v>Not Required</v>
      </c>
      <c r="E103" s="162"/>
      <c r="F103" s="7"/>
      <c r="G103" s="424" t="str">
        <f>'(I-3) Design &amp; Feedback'!G103</f>
        <v>B/CS</v>
      </c>
      <c r="H103" s="424" t="str">
        <f>IF('(I-3) Design &amp; Feedback'!H103&gt;0, '(I-3) Design &amp; Feedback'!H103, "-")</f>
        <v>-</v>
      </c>
      <c r="I103" s="424" t="str">
        <f>'(I-3) Design &amp; Feedback'!I103</f>
        <v>-</v>
      </c>
      <c r="J103" s="424" t="str">
        <f>if('(I-3) Design &amp; Feedback'!K103&gt;0,'(I-3) Design &amp; Feedback'!K103,"-")</f>
        <v>-</v>
      </c>
      <c r="K103" s="424" t="str">
        <f>IF('(I-3) Design &amp; Feedback'!L103&gt;0, '(I-3) Design &amp; Feedback'!L103, "-")</f>
        <v>-</v>
      </c>
      <c r="L103" s="424" t="str">
        <f>IF('(I-3) Design &amp; Feedback'!O103&gt;0, '(I-3) Design &amp; Feedback'!O103, "-")</f>
        <v>-</v>
      </c>
      <c r="M103" s="7"/>
      <c r="N103" s="425" t="str">
        <f>'(R-1) Unadjusted Lengths Calcs'!U95</f>
        <v>#N/A</v>
      </c>
      <c r="O103" s="425" t="str">
        <f>'(M-1) Adjustment Factors'!$L$17</f>
        <v>#N/A</v>
      </c>
      <c r="P103" s="425" t="str">
        <f>'(M-1) Adjustment Factors'!$L$18</f>
        <v>#N/A</v>
      </c>
      <c r="Q103" s="425" t="str">
        <f>'(M-1) Adjustment Factors'!$L$19</f>
        <v>#N/A</v>
      </c>
      <c r="R103" s="425" t="str">
        <f>'(M-1) Adjustment Factors'!$L$20</f>
        <v>#N/A</v>
      </c>
      <c r="S103" s="435" t="str">
        <f t="array" ref="S103">IF('(I-3) Design &amp; Feedback'!K103="CFW-FH",1,IF('(I-3) Design &amp; Feedback'!N103='(T) General Tables'!$A$18,INDEX('(BCBC) Adjustment Factors'!$H$49:$I$52, MATCH('(I-3) Design &amp; Feedback'!O103,'(BCBC) Adjustment Factors'!$H$49:$H$52,0),2),1))
</f>
        <v>#N/A</v>
      </c>
      <c r="T103" s="429">
        <f>IF('(I-3) Design &amp; Feedback'!K103="CFW-FH",1,IF('(I-3) Design &amp; Feedback'!L103='(T) General Tables'!$A$82,'(BCBC) Adjustment Factors'!$I$53,'(BCBC) Adjustment Factors'!$I$54))
</f>
        <v>1.15</v>
      </c>
      <c r="U103" s="586" t="str">
        <f t="shared" ref="U103:U122" si="9"> N103*O103*P103*Q103*R103*S103*T103*$K$100</f>
        <v>#N/A</v>
      </c>
      <c r="V103" s="207"/>
      <c r="W103" s="425" t="str">
        <f>'(R-1) Unadjusted Lengths Calcs'!V95</f>
        <v>#N/A</v>
      </c>
      <c r="X103" s="425">
        <f>'(M-1) Adjustment Factors'!$L$32</f>
        <v>1</v>
      </c>
      <c r="Y103" s="425" t="str">
        <f>'(M-1) Adjustment Factors'!$L$33</f>
        <v>#N/A</v>
      </c>
      <c r="Z103" s="425" t="str">
        <f>'(M-1) Adjustment Factors'!$L$34</f>
        <v>#N/A</v>
      </c>
      <c r="AA103" s="425" t="str">
        <f>'(M-1) Adjustment Factors'!$L$35</f>
        <v>#N/A</v>
      </c>
      <c r="AB103" s="429" t="str">
        <f t="array" ref="AB103">IF('(I-3) Design &amp; Feedback'!K103="CFW-FH",1,IF('(I-3) Design &amp; Feedback'!N103='(T) General Tables'!$A$18,INDEX('(BCBC) Adjustment Factors'!$H$116:$I$119, MATCH('(I-3) Design &amp; Feedback'!O103,'(BCBC) Adjustment Factors'!$H$116:$H$119,0),2),1))</f>
        <v>#N/A</v>
      </c>
      <c r="AC103" s="429">
        <f>IF('(I-3) Design &amp; Feedback'!K103="CFW-FH",1,IF('(I-3) Design &amp; Feedback'!L103='(T) General Tables'!$A$82,'(BCBC) Adjustment Factors'!$I$120,'(BCBC) Adjustment Factors'!$I$121))</f>
        <v>1.15</v>
      </c>
      <c r="AD103" s="586" t="str">
        <f t="shared" ref="AD103:AD122" si="10">W103*X103*Y103*Z103*AA103*AB103*AC103*$K$100</f>
        <v>#N/A</v>
      </c>
      <c r="AE103" s="207"/>
      <c r="AF103" s="429" t="str">
        <f t="shared" ref="AF103:AF122" si="11">MAX(U103,AD103)</f>
        <v>#N/A</v>
      </c>
      <c r="AG103" s="579" t="str">
        <f t="shared" ref="AG103:AG122" si="12">IF(AF103="0.000", NA(), IF(AND(AF103=U103, U103&gt;0), "WIND", "SEISMIC"))
</f>
        <v>#N/A</v>
      </c>
      <c r="AH103" s="7"/>
    </row>
    <row r="104" ht="18.75" hidden="1" customHeight="1">
      <c r="A104" s="7"/>
      <c r="B104" s="152"/>
      <c r="C104" s="49"/>
      <c r="D104" s="519" t="str">
        <f>'(I-3) Design &amp; Feedback'!D104</f>
        <v>Not Required</v>
      </c>
      <c r="E104" s="162"/>
      <c r="F104" s="7"/>
      <c r="G104" s="424" t="str">
        <f>'(I-3) Design &amp; Feedback'!G104</f>
        <v>B/CS</v>
      </c>
      <c r="H104" s="424" t="str">
        <f>IF('(I-3) Design &amp; Feedback'!H104&gt;0, '(I-3) Design &amp; Feedback'!H104, "-")</f>
        <v>-</v>
      </c>
      <c r="I104" s="424" t="str">
        <f>'(I-3) Design &amp; Feedback'!I104</f>
        <v>-</v>
      </c>
      <c r="J104" s="424" t="str">
        <f>if('(I-3) Design &amp; Feedback'!K104&gt;0,'(I-3) Design &amp; Feedback'!K104,"-")</f>
        <v>-</v>
      </c>
      <c r="K104" s="424" t="str">
        <f>IF('(I-3) Design &amp; Feedback'!L104&gt;0, '(I-3) Design &amp; Feedback'!L104, "-")</f>
        <v>-</v>
      </c>
      <c r="L104" s="424" t="str">
        <f>IF('(I-3) Design &amp; Feedback'!O104&gt;0, '(I-3) Design &amp; Feedback'!O104, "-")</f>
        <v>-</v>
      </c>
      <c r="M104" s="7"/>
      <c r="N104" s="429" t="str">
        <f>'(R-1) Unadjusted Lengths Calcs'!U96</f>
        <v>#N/A</v>
      </c>
      <c r="O104" s="429" t="str">
        <f>'(M-1) Adjustment Factors'!$L$17</f>
        <v>#N/A</v>
      </c>
      <c r="P104" s="429" t="str">
        <f>'(M-1) Adjustment Factors'!$L$18</f>
        <v>#N/A</v>
      </c>
      <c r="Q104" s="429" t="str">
        <f>'(M-1) Adjustment Factors'!$L$19</f>
        <v>#N/A</v>
      </c>
      <c r="R104" s="429" t="str">
        <f>'(M-1) Adjustment Factors'!$L$20</f>
        <v>#N/A</v>
      </c>
      <c r="S104" s="435" t="str">
        <f t="array" ref="S104">IF('(I-3) Design &amp; Feedback'!K104="CFW-FH",1,IF('(I-3) Design &amp; Feedback'!N104='(T) General Tables'!$A$18,INDEX('(BCBC) Adjustment Factors'!$H$49:$I$52, MATCH('(I-3) Design &amp; Feedback'!O104,'(BCBC) Adjustment Factors'!$H$49:$H$52,0),2),1))
</f>
        <v>#N/A</v>
      </c>
      <c r="T104" s="429">
        <f>IF('(I-3) Design &amp; Feedback'!K104="CFW-FH",1,IF('(I-3) Design &amp; Feedback'!L104='(T) General Tables'!$A$82,'(BCBC) Adjustment Factors'!$I$53,'(BCBC) Adjustment Factors'!$I$54))
</f>
        <v>1.15</v>
      </c>
      <c r="U104" s="569" t="str">
        <f t="shared" si="9"/>
        <v>#N/A</v>
      </c>
      <c r="V104" s="207"/>
      <c r="W104" s="429" t="str">
        <f>'(R-1) Unadjusted Lengths Calcs'!V96</f>
        <v>#N/A</v>
      </c>
      <c r="X104" s="429">
        <f>'(M-1) Adjustment Factors'!$L$32</f>
        <v>1</v>
      </c>
      <c r="Y104" s="429" t="str">
        <f>'(M-1) Adjustment Factors'!$L$33</f>
        <v>#N/A</v>
      </c>
      <c r="Z104" s="429" t="str">
        <f>'(M-1) Adjustment Factors'!$L$34</f>
        <v>#N/A</v>
      </c>
      <c r="AA104" s="429" t="str">
        <f>'(M-1) Adjustment Factors'!$L$35</f>
        <v>#N/A</v>
      </c>
      <c r="AB104" s="429" t="str">
        <f t="array" ref="AB104">IF('(I-3) Design &amp; Feedback'!K104="CFW-FH",1,IF('(I-3) Design &amp; Feedback'!N104='(T) General Tables'!$A$18,INDEX('(BCBC) Adjustment Factors'!$H$116:$I$119, MATCH('(I-3) Design &amp; Feedback'!O104,'(BCBC) Adjustment Factors'!$H$116:$H$119,0),2),1))</f>
        <v>#N/A</v>
      </c>
      <c r="AC104" s="429">
        <f>IF('(I-3) Design &amp; Feedback'!K104="CFW-FH",1,IF('(I-3) Design &amp; Feedback'!L104='(T) General Tables'!$A$82,'(BCBC) Adjustment Factors'!$I$120,'(BCBC) Adjustment Factors'!$I$121))</f>
        <v>1.15</v>
      </c>
      <c r="AD104" s="569" t="str">
        <f t="shared" si="10"/>
        <v>#N/A</v>
      </c>
      <c r="AE104" s="207"/>
      <c r="AF104" s="429" t="str">
        <f t="shared" si="11"/>
        <v>#N/A</v>
      </c>
      <c r="AG104" s="579" t="str">
        <f t="shared" si="12"/>
        <v>#N/A</v>
      </c>
      <c r="AH104" s="7"/>
    </row>
    <row r="105" ht="18.75" hidden="1" customHeight="1">
      <c r="A105" s="7"/>
      <c r="B105" s="152"/>
      <c r="C105" s="49"/>
      <c r="D105" s="268" t="str">
        <f>'(I-3) Design &amp; Feedback'!D105</f>
        <v>Not Required</v>
      </c>
      <c r="E105" s="162"/>
      <c r="F105" s="7"/>
      <c r="G105" s="424" t="str">
        <f>'(I-3) Design &amp; Feedback'!G105</f>
        <v>B/CS</v>
      </c>
      <c r="H105" s="424" t="str">
        <f>IF('(I-3) Design &amp; Feedback'!H105&gt;0, '(I-3) Design &amp; Feedback'!H105, "-")</f>
        <v>-</v>
      </c>
      <c r="I105" s="424" t="str">
        <f>'(I-3) Design &amp; Feedback'!I105</f>
        <v>-</v>
      </c>
      <c r="J105" s="424" t="str">
        <f>if('(I-3) Design &amp; Feedback'!K105&gt;0,'(I-3) Design &amp; Feedback'!K105,"-")</f>
        <v>-</v>
      </c>
      <c r="K105" s="424" t="str">
        <f>IF('(I-3) Design &amp; Feedback'!L105&gt;0, '(I-3) Design &amp; Feedback'!L105, "-")</f>
        <v>-</v>
      </c>
      <c r="L105" s="424" t="str">
        <f>IF('(I-3) Design &amp; Feedback'!O105&gt;0, '(I-3) Design &amp; Feedback'!O105, "-")</f>
        <v>-</v>
      </c>
      <c r="M105" s="7"/>
      <c r="N105" s="429" t="str">
        <f>'(R-1) Unadjusted Lengths Calcs'!U97</f>
        <v>#N/A</v>
      </c>
      <c r="O105" s="429" t="str">
        <f>'(M-1) Adjustment Factors'!$L$17</f>
        <v>#N/A</v>
      </c>
      <c r="P105" s="429" t="str">
        <f>'(M-1) Adjustment Factors'!$L$18</f>
        <v>#N/A</v>
      </c>
      <c r="Q105" s="429" t="str">
        <f>'(M-1) Adjustment Factors'!$L$19</f>
        <v>#N/A</v>
      </c>
      <c r="R105" s="429" t="str">
        <f>'(M-1) Adjustment Factors'!$L$20</f>
        <v>#N/A</v>
      </c>
      <c r="S105" s="435" t="str">
        <f t="array" ref="S105">IF('(I-3) Design &amp; Feedback'!K105="CFW-FH",1,IF('(I-3) Design &amp; Feedback'!N105='(T) General Tables'!$A$18,INDEX('(BCBC) Adjustment Factors'!$H$49:$I$52, MATCH('(I-3) Design &amp; Feedback'!O105,'(BCBC) Adjustment Factors'!$H$49:$H$52,0),2),1))
</f>
        <v>#N/A</v>
      </c>
      <c r="T105" s="429">
        <f>IF('(I-3) Design &amp; Feedback'!K105="CFW-FH",1,IF('(I-3) Design &amp; Feedback'!L105='(T) General Tables'!$A$82,'(BCBC) Adjustment Factors'!$I$53,'(BCBC) Adjustment Factors'!$I$54))
</f>
        <v>1.15</v>
      </c>
      <c r="U105" s="569" t="str">
        <f t="shared" si="9"/>
        <v>#N/A</v>
      </c>
      <c r="V105" s="207"/>
      <c r="W105" s="429" t="str">
        <f>'(R-1) Unadjusted Lengths Calcs'!V97</f>
        <v>#N/A</v>
      </c>
      <c r="X105" s="429">
        <f>'(M-1) Adjustment Factors'!$L$32</f>
        <v>1</v>
      </c>
      <c r="Y105" s="429" t="str">
        <f>'(M-1) Adjustment Factors'!$L$33</f>
        <v>#N/A</v>
      </c>
      <c r="Z105" s="429" t="str">
        <f>'(M-1) Adjustment Factors'!$L$34</f>
        <v>#N/A</v>
      </c>
      <c r="AA105" s="429" t="str">
        <f>'(M-1) Adjustment Factors'!$L$35</f>
        <v>#N/A</v>
      </c>
      <c r="AB105" s="429" t="str">
        <f t="array" ref="AB105">IF('(I-3) Design &amp; Feedback'!K105="CFW-FH",1,IF('(I-3) Design &amp; Feedback'!N105='(T) General Tables'!$A$18,INDEX('(BCBC) Adjustment Factors'!$H$116:$I$119, MATCH('(I-3) Design &amp; Feedback'!O105,'(BCBC) Adjustment Factors'!$H$116:$H$119,0),2),1))</f>
        <v>#N/A</v>
      </c>
      <c r="AC105" s="429">
        <f>IF('(I-3) Design &amp; Feedback'!K105="CFW-FH",1,IF('(I-3) Design &amp; Feedback'!L105='(T) General Tables'!$A$82,'(BCBC) Adjustment Factors'!$I$120,'(BCBC) Adjustment Factors'!$I$121))</f>
        <v>1.15</v>
      </c>
      <c r="AD105" s="569" t="str">
        <f t="shared" si="10"/>
        <v>#N/A</v>
      </c>
      <c r="AE105" s="207"/>
      <c r="AF105" s="429" t="str">
        <f t="shared" si="11"/>
        <v>#N/A</v>
      </c>
      <c r="AG105" s="579" t="str">
        <f t="shared" si="12"/>
        <v>#N/A</v>
      </c>
      <c r="AH105" s="7"/>
    </row>
    <row r="106" ht="18.75" hidden="1" customHeight="1">
      <c r="A106" s="7"/>
      <c r="B106" s="152"/>
      <c r="C106" s="49"/>
      <c r="D106" s="268" t="str">
        <f>'(I-3) Design &amp; Feedback'!D106</f>
        <v>Not Required</v>
      </c>
      <c r="E106" s="162"/>
      <c r="F106" s="7"/>
      <c r="G106" s="424" t="str">
        <f>'(I-3) Design &amp; Feedback'!G106</f>
        <v>B/CS</v>
      </c>
      <c r="H106" s="424" t="str">
        <f>IF('(I-3) Design &amp; Feedback'!H106&gt;0, '(I-3) Design &amp; Feedback'!H106, "-")</f>
        <v>-</v>
      </c>
      <c r="I106" s="424" t="str">
        <f>'(I-3) Design &amp; Feedback'!I106</f>
        <v>-</v>
      </c>
      <c r="J106" s="424" t="str">
        <f>if('(I-3) Design &amp; Feedback'!K106&gt;0,'(I-3) Design &amp; Feedback'!K106,"-")</f>
        <v>-</v>
      </c>
      <c r="K106" s="424" t="str">
        <f>IF('(I-3) Design &amp; Feedback'!L106&gt;0, '(I-3) Design &amp; Feedback'!L106, "-")</f>
        <v>-</v>
      </c>
      <c r="L106" s="424" t="str">
        <f>IF('(I-3) Design &amp; Feedback'!O106&gt;0, '(I-3) Design &amp; Feedback'!O106, "-")</f>
        <v>-</v>
      </c>
      <c r="M106" s="7"/>
      <c r="N106" s="429" t="str">
        <f>'(R-1) Unadjusted Lengths Calcs'!U98</f>
        <v>#N/A</v>
      </c>
      <c r="O106" s="429" t="str">
        <f>'(M-1) Adjustment Factors'!$L$17</f>
        <v>#N/A</v>
      </c>
      <c r="P106" s="429" t="str">
        <f>'(M-1) Adjustment Factors'!$L$18</f>
        <v>#N/A</v>
      </c>
      <c r="Q106" s="429" t="str">
        <f>'(M-1) Adjustment Factors'!$L$19</f>
        <v>#N/A</v>
      </c>
      <c r="R106" s="429" t="str">
        <f>'(M-1) Adjustment Factors'!$L$20</f>
        <v>#N/A</v>
      </c>
      <c r="S106" s="435" t="str">
        <f t="array" ref="S106">IF('(I-3) Design &amp; Feedback'!K106="CFW-FH",1,IF('(I-3) Design &amp; Feedback'!N106='(T) General Tables'!$A$18,INDEX('(BCBC) Adjustment Factors'!$H$49:$I$52, MATCH('(I-3) Design &amp; Feedback'!O106,'(BCBC) Adjustment Factors'!$H$49:$H$52,0),2),1))
</f>
        <v>#N/A</v>
      </c>
      <c r="T106" s="429">
        <f>IF('(I-3) Design &amp; Feedback'!K106="CFW-FH",1,IF('(I-3) Design &amp; Feedback'!L106='(T) General Tables'!$A$82,'(BCBC) Adjustment Factors'!$I$53,'(BCBC) Adjustment Factors'!$I$54))
</f>
        <v>1.15</v>
      </c>
      <c r="U106" s="569" t="str">
        <f t="shared" si="9"/>
        <v>#N/A</v>
      </c>
      <c r="V106" s="207"/>
      <c r="W106" s="429" t="str">
        <f>'(R-1) Unadjusted Lengths Calcs'!V98</f>
        <v>#N/A</v>
      </c>
      <c r="X106" s="429">
        <f>'(M-1) Adjustment Factors'!$L$32</f>
        <v>1</v>
      </c>
      <c r="Y106" s="429" t="str">
        <f>'(M-1) Adjustment Factors'!$L$33</f>
        <v>#N/A</v>
      </c>
      <c r="Z106" s="429" t="str">
        <f>'(M-1) Adjustment Factors'!$L$34</f>
        <v>#N/A</v>
      </c>
      <c r="AA106" s="429" t="str">
        <f>'(M-1) Adjustment Factors'!$L$35</f>
        <v>#N/A</v>
      </c>
      <c r="AB106" s="429" t="str">
        <f t="array" ref="AB106">IF('(I-3) Design &amp; Feedback'!K106="CFW-FH",1,IF('(I-3) Design &amp; Feedback'!N106='(T) General Tables'!$A$18,INDEX('(BCBC) Adjustment Factors'!$H$116:$I$119, MATCH('(I-3) Design &amp; Feedback'!O106,'(BCBC) Adjustment Factors'!$H$116:$H$119,0),2),1))</f>
        <v>#N/A</v>
      </c>
      <c r="AC106" s="429">
        <f>IF('(I-3) Design &amp; Feedback'!K106="CFW-FH",1,IF('(I-3) Design &amp; Feedback'!L106='(T) General Tables'!$A$82,'(BCBC) Adjustment Factors'!$I$120,'(BCBC) Adjustment Factors'!$I$121))</f>
        <v>1.15</v>
      </c>
      <c r="AD106" s="569" t="str">
        <f t="shared" si="10"/>
        <v>#N/A</v>
      </c>
      <c r="AE106" s="207"/>
      <c r="AF106" s="429" t="str">
        <f t="shared" si="11"/>
        <v>#N/A</v>
      </c>
      <c r="AG106" s="579" t="str">
        <f t="shared" si="12"/>
        <v>#N/A</v>
      </c>
      <c r="AH106" s="7"/>
    </row>
    <row r="107" ht="18.75" hidden="1" customHeight="1">
      <c r="A107" s="7"/>
      <c r="B107" s="152"/>
      <c r="C107" s="49"/>
      <c r="D107" s="268" t="str">
        <f>'(I-3) Design &amp; Feedback'!D107</f>
        <v>Not Required</v>
      </c>
      <c r="E107" s="162"/>
      <c r="F107" s="7"/>
      <c r="G107" s="424" t="str">
        <f>'(I-3) Design &amp; Feedback'!G107</f>
        <v>B/CS</v>
      </c>
      <c r="H107" s="424" t="str">
        <f>IF('(I-3) Design &amp; Feedback'!H107&gt;0, '(I-3) Design &amp; Feedback'!H107, "-")</f>
        <v>-</v>
      </c>
      <c r="I107" s="424" t="str">
        <f>'(I-3) Design &amp; Feedback'!I107</f>
        <v>-</v>
      </c>
      <c r="J107" s="424" t="str">
        <f>if('(I-3) Design &amp; Feedback'!K107&gt;0,'(I-3) Design &amp; Feedback'!K107,"-")</f>
        <v>-</v>
      </c>
      <c r="K107" s="424" t="str">
        <f>IF('(I-3) Design &amp; Feedback'!L107&gt;0, '(I-3) Design &amp; Feedback'!L107, "-")</f>
        <v>-</v>
      </c>
      <c r="L107" s="424" t="str">
        <f>IF('(I-3) Design &amp; Feedback'!O107&gt;0, '(I-3) Design &amp; Feedback'!O107, "-")</f>
        <v>-</v>
      </c>
      <c r="M107" s="7"/>
      <c r="N107" s="429" t="str">
        <f>'(R-1) Unadjusted Lengths Calcs'!U99</f>
        <v>#N/A</v>
      </c>
      <c r="O107" s="429" t="str">
        <f>'(M-1) Adjustment Factors'!$L$17</f>
        <v>#N/A</v>
      </c>
      <c r="P107" s="429" t="str">
        <f>'(M-1) Adjustment Factors'!$L$18</f>
        <v>#N/A</v>
      </c>
      <c r="Q107" s="429" t="str">
        <f>'(M-1) Adjustment Factors'!$L$19</f>
        <v>#N/A</v>
      </c>
      <c r="R107" s="429" t="str">
        <f>'(M-1) Adjustment Factors'!$L$20</f>
        <v>#N/A</v>
      </c>
      <c r="S107" s="435" t="str">
        <f t="array" ref="S107">IF('(I-3) Design &amp; Feedback'!K107="CFW-FH",1,IF('(I-3) Design &amp; Feedback'!N107='(T) General Tables'!$A$18,INDEX('(BCBC) Adjustment Factors'!$H$49:$I$52, MATCH('(I-3) Design &amp; Feedback'!O107,'(BCBC) Adjustment Factors'!$H$49:$H$52,0),2),1))
</f>
        <v>#N/A</v>
      </c>
      <c r="T107" s="429">
        <f>IF('(I-3) Design &amp; Feedback'!K107="CFW-FH",1,IF('(I-3) Design &amp; Feedback'!L107='(T) General Tables'!$A$82,'(BCBC) Adjustment Factors'!$I$53,'(BCBC) Adjustment Factors'!$I$54))
</f>
        <v>1.15</v>
      </c>
      <c r="U107" s="569" t="str">
        <f t="shared" si="9"/>
        <v>#N/A</v>
      </c>
      <c r="V107" s="207"/>
      <c r="W107" s="429" t="str">
        <f>'(R-1) Unadjusted Lengths Calcs'!V99</f>
        <v>#N/A</v>
      </c>
      <c r="X107" s="429">
        <f>'(M-1) Adjustment Factors'!$L$32</f>
        <v>1</v>
      </c>
      <c r="Y107" s="429" t="str">
        <f>'(M-1) Adjustment Factors'!$L$33</f>
        <v>#N/A</v>
      </c>
      <c r="Z107" s="429" t="str">
        <f>'(M-1) Adjustment Factors'!$L$34</f>
        <v>#N/A</v>
      </c>
      <c r="AA107" s="429" t="str">
        <f>'(M-1) Adjustment Factors'!$L$35</f>
        <v>#N/A</v>
      </c>
      <c r="AB107" s="429" t="str">
        <f t="array" ref="AB107">IF('(I-3) Design &amp; Feedback'!K107="CFW-FH",1,IF('(I-3) Design &amp; Feedback'!N107='(T) General Tables'!$A$18,INDEX('(BCBC) Adjustment Factors'!$H$116:$I$119, MATCH('(I-3) Design &amp; Feedback'!O107,'(BCBC) Adjustment Factors'!$H$116:$H$119,0),2),1))</f>
        <v>#N/A</v>
      </c>
      <c r="AC107" s="429">
        <f>IF('(I-3) Design &amp; Feedback'!K107="CFW-FH",1,IF('(I-3) Design &amp; Feedback'!L107='(T) General Tables'!$A$82,'(BCBC) Adjustment Factors'!$I$120,'(BCBC) Adjustment Factors'!$I$121))</f>
        <v>1.15</v>
      </c>
      <c r="AD107" s="569" t="str">
        <f t="shared" si="10"/>
        <v>#N/A</v>
      </c>
      <c r="AE107" s="207"/>
      <c r="AF107" s="429" t="str">
        <f t="shared" si="11"/>
        <v>#N/A</v>
      </c>
      <c r="AG107" s="579" t="str">
        <f t="shared" si="12"/>
        <v>#N/A</v>
      </c>
      <c r="AH107" s="7"/>
    </row>
    <row r="108" ht="18.75" hidden="1" customHeight="1">
      <c r="A108" s="7"/>
      <c r="B108" s="152"/>
      <c r="C108" s="49"/>
      <c r="D108" s="268" t="str">
        <f>'(I-3) Design &amp; Feedback'!D108</f>
        <v>Not Required</v>
      </c>
      <c r="E108" s="162"/>
      <c r="F108" s="7"/>
      <c r="G108" s="424" t="str">
        <f>'(I-3) Design &amp; Feedback'!G108</f>
        <v>B/CS</v>
      </c>
      <c r="H108" s="424" t="str">
        <f>IF('(I-3) Design &amp; Feedback'!H108&gt;0, '(I-3) Design &amp; Feedback'!H108, "-")</f>
        <v>-</v>
      </c>
      <c r="I108" s="424" t="str">
        <f>'(I-3) Design &amp; Feedback'!I108</f>
        <v>-</v>
      </c>
      <c r="J108" s="424" t="str">
        <f>if('(I-3) Design &amp; Feedback'!K108&gt;0,'(I-3) Design &amp; Feedback'!K108,"-")</f>
        <v>-</v>
      </c>
      <c r="K108" s="424" t="str">
        <f>IF('(I-3) Design &amp; Feedback'!L108&gt;0, '(I-3) Design &amp; Feedback'!L108, "-")</f>
        <v>-</v>
      </c>
      <c r="L108" s="424" t="str">
        <f>IF('(I-3) Design &amp; Feedback'!O108&gt;0, '(I-3) Design &amp; Feedback'!O108, "-")</f>
        <v>-</v>
      </c>
      <c r="M108" s="7"/>
      <c r="N108" s="429" t="str">
        <f>'(R-1) Unadjusted Lengths Calcs'!U100</f>
        <v>#N/A</v>
      </c>
      <c r="O108" s="429" t="str">
        <f>'(M-1) Adjustment Factors'!$L$17</f>
        <v>#N/A</v>
      </c>
      <c r="P108" s="429" t="str">
        <f>'(M-1) Adjustment Factors'!$L$18</f>
        <v>#N/A</v>
      </c>
      <c r="Q108" s="429" t="str">
        <f>'(M-1) Adjustment Factors'!$L$19</f>
        <v>#N/A</v>
      </c>
      <c r="R108" s="429" t="str">
        <f>'(M-1) Adjustment Factors'!$L$20</f>
        <v>#N/A</v>
      </c>
      <c r="S108" s="435" t="str">
        <f t="array" ref="S108">IF('(I-3) Design &amp; Feedback'!K108="CFW-FH",1,IF('(I-3) Design &amp; Feedback'!N108='(T) General Tables'!$A$18,INDEX('(BCBC) Adjustment Factors'!$H$49:$I$52, MATCH('(I-3) Design &amp; Feedback'!O108,'(BCBC) Adjustment Factors'!$H$49:$H$52,0),2),1))
</f>
        <v>#N/A</v>
      </c>
      <c r="T108" s="429">
        <f>IF('(I-3) Design &amp; Feedback'!K108="CFW-FH",1,IF('(I-3) Design &amp; Feedback'!L108='(T) General Tables'!$A$82,'(BCBC) Adjustment Factors'!$I$53,'(BCBC) Adjustment Factors'!$I$54))
</f>
        <v>1.15</v>
      </c>
      <c r="U108" s="569" t="str">
        <f t="shared" si="9"/>
        <v>#N/A</v>
      </c>
      <c r="V108" s="207"/>
      <c r="W108" s="429" t="str">
        <f>'(R-1) Unadjusted Lengths Calcs'!V100</f>
        <v>#N/A</v>
      </c>
      <c r="X108" s="429">
        <f>'(M-1) Adjustment Factors'!$L$32</f>
        <v>1</v>
      </c>
      <c r="Y108" s="429" t="str">
        <f>'(M-1) Adjustment Factors'!$L$33</f>
        <v>#N/A</v>
      </c>
      <c r="Z108" s="429" t="str">
        <f>'(M-1) Adjustment Factors'!$L$34</f>
        <v>#N/A</v>
      </c>
      <c r="AA108" s="429" t="str">
        <f>'(M-1) Adjustment Factors'!$L$35</f>
        <v>#N/A</v>
      </c>
      <c r="AB108" s="429" t="str">
        <f t="array" ref="AB108">IF('(I-3) Design &amp; Feedback'!K108="CFW-FH",1,IF('(I-3) Design &amp; Feedback'!N108='(T) General Tables'!$A$18,INDEX('(BCBC) Adjustment Factors'!$H$116:$I$119, MATCH('(I-3) Design &amp; Feedback'!O108,'(BCBC) Adjustment Factors'!$H$116:$H$119,0),2),1))</f>
        <v>#N/A</v>
      </c>
      <c r="AC108" s="429">
        <f>IF('(I-3) Design &amp; Feedback'!K108="CFW-FH",1,IF('(I-3) Design &amp; Feedback'!L108='(T) General Tables'!$A$82,'(BCBC) Adjustment Factors'!$I$120,'(BCBC) Adjustment Factors'!$I$121))</f>
        <v>1.15</v>
      </c>
      <c r="AD108" s="569" t="str">
        <f t="shared" si="10"/>
        <v>#N/A</v>
      </c>
      <c r="AE108" s="207"/>
      <c r="AF108" s="429" t="str">
        <f t="shared" si="11"/>
        <v>#N/A</v>
      </c>
      <c r="AG108" s="579" t="str">
        <f t="shared" si="12"/>
        <v>#N/A</v>
      </c>
      <c r="AH108" s="7"/>
    </row>
    <row r="109" ht="18.75" hidden="1" customHeight="1">
      <c r="A109" s="7"/>
      <c r="B109" s="152"/>
      <c r="C109" s="49"/>
      <c r="D109" s="268" t="str">
        <f>'(I-3) Design &amp; Feedback'!D109</f>
        <v>Not Required</v>
      </c>
      <c r="E109" s="162"/>
      <c r="F109" s="7"/>
      <c r="G109" s="424" t="str">
        <f>'(I-3) Design &amp; Feedback'!G109</f>
        <v>B/CS</v>
      </c>
      <c r="H109" s="424" t="str">
        <f>IF('(I-3) Design &amp; Feedback'!H109&gt;0, '(I-3) Design &amp; Feedback'!H109, "-")</f>
        <v>-</v>
      </c>
      <c r="I109" s="424" t="str">
        <f>'(I-3) Design &amp; Feedback'!I109</f>
        <v>-</v>
      </c>
      <c r="J109" s="424" t="str">
        <f>if('(I-3) Design &amp; Feedback'!K109&gt;0,'(I-3) Design &amp; Feedback'!K109,"-")</f>
        <v>-</v>
      </c>
      <c r="K109" s="424" t="str">
        <f>IF('(I-3) Design &amp; Feedback'!L109&gt;0, '(I-3) Design &amp; Feedback'!L109, "-")</f>
        <v>-</v>
      </c>
      <c r="L109" s="424" t="str">
        <f>IF('(I-3) Design &amp; Feedback'!O109&gt;0, '(I-3) Design &amp; Feedback'!O109, "-")</f>
        <v>-</v>
      </c>
      <c r="M109" s="7"/>
      <c r="N109" s="429" t="str">
        <f>'(R-1) Unadjusted Lengths Calcs'!U101</f>
        <v>#N/A</v>
      </c>
      <c r="O109" s="429" t="str">
        <f>'(M-1) Adjustment Factors'!$L$17</f>
        <v>#N/A</v>
      </c>
      <c r="P109" s="429" t="str">
        <f>'(M-1) Adjustment Factors'!$L$18</f>
        <v>#N/A</v>
      </c>
      <c r="Q109" s="429" t="str">
        <f>'(M-1) Adjustment Factors'!$L$19</f>
        <v>#N/A</v>
      </c>
      <c r="R109" s="429" t="str">
        <f>'(M-1) Adjustment Factors'!$L$20</f>
        <v>#N/A</v>
      </c>
      <c r="S109" s="435" t="str">
        <f t="array" ref="S109">IF('(I-3) Design &amp; Feedback'!K109="CFW-FH",1,IF('(I-3) Design &amp; Feedback'!N109='(T) General Tables'!$A$18,INDEX('(BCBC) Adjustment Factors'!$H$49:$I$52, MATCH('(I-3) Design &amp; Feedback'!O109,'(BCBC) Adjustment Factors'!$H$49:$H$52,0),2),1))
</f>
        <v>#N/A</v>
      </c>
      <c r="T109" s="429">
        <f>IF('(I-3) Design &amp; Feedback'!K109="CFW-FH",1,IF('(I-3) Design &amp; Feedback'!L109='(T) General Tables'!$A$82,'(BCBC) Adjustment Factors'!$I$53,'(BCBC) Adjustment Factors'!$I$54))
</f>
        <v>1.15</v>
      </c>
      <c r="U109" s="569" t="str">
        <f t="shared" si="9"/>
        <v>#N/A</v>
      </c>
      <c r="V109" s="207"/>
      <c r="W109" s="429" t="str">
        <f>'(R-1) Unadjusted Lengths Calcs'!V101</f>
        <v>#N/A</v>
      </c>
      <c r="X109" s="429">
        <f>'(M-1) Adjustment Factors'!$L$32</f>
        <v>1</v>
      </c>
      <c r="Y109" s="429" t="str">
        <f>'(M-1) Adjustment Factors'!$L$33</f>
        <v>#N/A</v>
      </c>
      <c r="Z109" s="429" t="str">
        <f>'(M-1) Adjustment Factors'!$L$34</f>
        <v>#N/A</v>
      </c>
      <c r="AA109" s="429" t="str">
        <f>'(M-1) Adjustment Factors'!$L$35</f>
        <v>#N/A</v>
      </c>
      <c r="AB109" s="429" t="str">
        <f t="array" ref="AB109">IF('(I-3) Design &amp; Feedback'!K109="CFW-FH",1,IF('(I-3) Design &amp; Feedback'!N109='(T) General Tables'!$A$18,INDEX('(BCBC) Adjustment Factors'!$H$116:$I$119, MATCH('(I-3) Design &amp; Feedback'!O109,'(BCBC) Adjustment Factors'!$H$116:$H$119,0),2),1))</f>
        <v>#N/A</v>
      </c>
      <c r="AC109" s="429">
        <f>IF('(I-3) Design &amp; Feedback'!K109="CFW-FH",1,IF('(I-3) Design &amp; Feedback'!L109='(T) General Tables'!$A$82,'(BCBC) Adjustment Factors'!$I$120,'(BCBC) Adjustment Factors'!$I$121))</f>
        <v>1.15</v>
      </c>
      <c r="AD109" s="569" t="str">
        <f t="shared" si="10"/>
        <v>#N/A</v>
      </c>
      <c r="AE109" s="207"/>
      <c r="AF109" s="429" t="str">
        <f t="shared" si="11"/>
        <v>#N/A</v>
      </c>
      <c r="AG109" s="579" t="str">
        <f t="shared" si="12"/>
        <v>#N/A</v>
      </c>
      <c r="AH109" s="7"/>
    </row>
    <row r="110" ht="18.75" hidden="1" customHeight="1">
      <c r="A110" s="7"/>
      <c r="B110" s="152"/>
      <c r="C110" s="49"/>
      <c r="D110" s="268" t="str">
        <f>'(I-3) Design &amp; Feedback'!D110</f>
        <v>Not Required</v>
      </c>
      <c r="E110" s="162"/>
      <c r="F110" s="7"/>
      <c r="G110" s="424" t="str">
        <f>'(I-3) Design &amp; Feedback'!G110</f>
        <v>B/CS</v>
      </c>
      <c r="H110" s="424" t="str">
        <f>IF('(I-3) Design &amp; Feedback'!H110&gt;0, '(I-3) Design &amp; Feedback'!H110, "-")</f>
        <v>-</v>
      </c>
      <c r="I110" s="424" t="str">
        <f>'(I-3) Design &amp; Feedback'!I110</f>
        <v>-</v>
      </c>
      <c r="J110" s="424" t="str">
        <f>if('(I-3) Design &amp; Feedback'!K110&gt;0,'(I-3) Design &amp; Feedback'!K110,"-")</f>
        <v>-</v>
      </c>
      <c r="K110" s="424" t="str">
        <f>IF('(I-3) Design &amp; Feedback'!L110&gt;0, '(I-3) Design &amp; Feedback'!L110, "-")</f>
        <v>-</v>
      </c>
      <c r="L110" s="424" t="str">
        <f>IF('(I-3) Design &amp; Feedback'!O110&gt;0, '(I-3) Design &amp; Feedback'!O110, "-")</f>
        <v>-</v>
      </c>
      <c r="M110" s="7"/>
      <c r="N110" s="429" t="str">
        <f>'(R-1) Unadjusted Lengths Calcs'!U102</f>
        <v>#N/A</v>
      </c>
      <c r="O110" s="429" t="str">
        <f>'(M-1) Adjustment Factors'!$L$17</f>
        <v>#N/A</v>
      </c>
      <c r="P110" s="429" t="str">
        <f>'(M-1) Adjustment Factors'!$L$18</f>
        <v>#N/A</v>
      </c>
      <c r="Q110" s="429" t="str">
        <f>'(M-1) Adjustment Factors'!$L$19</f>
        <v>#N/A</v>
      </c>
      <c r="R110" s="429" t="str">
        <f>'(M-1) Adjustment Factors'!$L$20</f>
        <v>#N/A</v>
      </c>
      <c r="S110" s="435" t="str">
        <f t="array" ref="S110">IF('(I-3) Design &amp; Feedback'!K110="CFW-FH",1,IF('(I-3) Design &amp; Feedback'!N110='(T) General Tables'!$A$18,INDEX('(BCBC) Adjustment Factors'!$H$49:$I$52, MATCH('(I-3) Design &amp; Feedback'!O110,'(BCBC) Adjustment Factors'!$H$49:$H$52,0),2),1))
</f>
        <v>#N/A</v>
      </c>
      <c r="T110" s="429">
        <f>IF('(I-3) Design &amp; Feedback'!K110="CFW-FH",1,IF('(I-3) Design &amp; Feedback'!L110='(T) General Tables'!$A$82,'(BCBC) Adjustment Factors'!$I$53,'(BCBC) Adjustment Factors'!$I$54))
</f>
        <v>1.15</v>
      </c>
      <c r="U110" s="569" t="str">
        <f t="shared" si="9"/>
        <v>#N/A</v>
      </c>
      <c r="V110" s="207"/>
      <c r="W110" s="429" t="str">
        <f>'(R-1) Unadjusted Lengths Calcs'!V102</f>
        <v>#N/A</v>
      </c>
      <c r="X110" s="429">
        <f>'(M-1) Adjustment Factors'!$L$32</f>
        <v>1</v>
      </c>
      <c r="Y110" s="429" t="str">
        <f>'(M-1) Adjustment Factors'!$L$33</f>
        <v>#N/A</v>
      </c>
      <c r="Z110" s="429" t="str">
        <f>'(M-1) Adjustment Factors'!$L$34</f>
        <v>#N/A</v>
      </c>
      <c r="AA110" s="429" t="str">
        <f>'(M-1) Adjustment Factors'!$L$35</f>
        <v>#N/A</v>
      </c>
      <c r="AB110" s="429" t="str">
        <f t="array" ref="AB110">IF('(I-3) Design &amp; Feedback'!K110="CFW-FH",1,IF('(I-3) Design &amp; Feedback'!N110='(T) General Tables'!$A$18,INDEX('(BCBC) Adjustment Factors'!$H$116:$I$119, MATCH('(I-3) Design &amp; Feedback'!O110,'(BCBC) Adjustment Factors'!$H$116:$H$119,0),2),1))</f>
        <v>#N/A</v>
      </c>
      <c r="AC110" s="429">
        <f>IF('(I-3) Design &amp; Feedback'!K110="CFW-FH",1,IF('(I-3) Design &amp; Feedback'!L110='(T) General Tables'!$A$82,'(BCBC) Adjustment Factors'!$I$120,'(BCBC) Adjustment Factors'!$I$121))</f>
        <v>1.15</v>
      </c>
      <c r="AD110" s="569" t="str">
        <f t="shared" si="10"/>
        <v>#N/A</v>
      </c>
      <c r="AE110" s="207"/>
      <c r="AF110" s="429" t="str">
        <f t="shared" si="11"/>
        <v>#N/A</v>
      </c>
      <c r="AG110" s="579" t="str">
        <f t="shared" si="12"/>
        <v>#N/A</v>
      </c>
      <c r="AH110" s="7"/>
    </row>
    <row r="111" ht="18.75" hidden="1" customHeight="1">
      <c r="A111" s="7"/>
      <c r="B111" s="152"/>
      <c r="C111" s="49"/>
      <c r="D111" s="268" t="str">
        <f>'(I-3) Design &amp; Feedback'!D111</f>
        <v>Not Required</v>
      </c>
      <c r="E111" s="162"/>
      <c r="F111" s="7"/>
      <c r="G111" s="424" t="str">
        <f>'(I-3) Design &amp; Feedback'!G111</f>
        <v>B/CS</v>
      </c>
      <c r="H111" s="424" t="str">
        <f>IF('(I-3) Design &amp; Feedback'!H111&gt;0, '(I-3) Design &amp; Feedback'!H111, "-")</f>
        <v>-</v>
      </c>
      <c r="I111" s="424" t="str">
        <f>'(I-3) Design &amp; Feedback'!I111</f>
        <v>-</v>
      </c>
      <c r="J111" s="424" t="str">
        <f>if('(I-3) Design &amp; Feedback'!K111&gt;0,'(I-3) Design &amp; Feedback'!K111,"-")</f>
        <v>-</v>
      </c>
      <c r="K111" s="424" t="str">
        <f>IF('(I-3) Design &amp; Feedback'!L111&gt;0, '(I-3) Design &amp; Feedback'!L111, "-")</f>
        <v>-</v>
      </c>
      <c r="L111" s="424" t="str">
        <f>IF('(I-3) Design &amp; Feedback'!O111&gt;0, '(I-3) Design &amp; Feedback'!O111, "-")</f>
        <v>-</v>
      </c>
      <c r="M111" s="7"/>
      <c r="N111" s="429" t="str">
        <f>'(R-1) Unadjusted Lengths Calcs'!U103</f>
        <v>#N/A</v>
      </c>
      <c r="O111" s="429" t="str">
        <f>'(M-1) Adjustment Factors'!$L$17</f>
        <v>#N/A</v>
      </c>
      <c r="P111" s="429" t="str">
        <f>'(M-1) Adjustment Factors'!$L$18</f>
        <v>#N/A</v>
      </c>
      <c r="Q111" s="429" t="str">
        <f>'(M-1) Adjustment Factors'!$L$19</f>
        <v>#N/A</v>
      </c>
      <c r="R111" s="429" t="str">
        <f>'(M-1) Adjustment Factors'!$L$20</f>
        <v>#N/A</v>
      </c>
      <c r="S111" s="435" t="str">
        <f t="array" ref="S111">IF('(I-3) Design &amp; Feedback'!K111="CFW-FH",1,IF('(I-3) Design &amp; Feedback'!N111='(T) General Tables'!$A$18,INDEX('(BCBC) Adjustment Factors'!$H$49:$I$52, MATCH('(I-3) Design &amp; Feedback'!O111,'(BCBC) Adjustment Factors'!$H$49:$H$52,0),2),1))
</f>
        <v>#N/A</v>
      </c>
      <c r="T111" s="429">
        <f>IF('(I-3) Design &amp; Feedback'!K111="CFW-FH",1,IF('(I-3) Design &amp; Feedback'!L111='(T) General Tables'!$A$82,'(BCBC) Adjustment Factors'!$I$53,'(BCBC) Adjustment Factors'!$I$54))
</f>
        <v>1.15</v>
      </c>
      <c r="U111" s="569" t="str">
        <f t="shared" si="9"/>
        <v>#N/A</v>
      </c>
      <c r="V111" s="207"/>
      <c r="W111" s="429" t="str">
        <f>'(R-1) Unadjusted Lengths Calcs'!V103</f>
        <v>#N/A</v>
      </c>
      <c r="X111" s="429">
        <f>'(M-1) Adjustment Factors'!$L$32</f>
        <v>1</v>
      </c>
      <c r="Y111" s="429" t="str">
        <f>'(M-1) Adjustment Factors'!$L$33</f>
        <v>#N/A</v>
      </c>
      <c r="Z111" s="429" t="str">
        <f>'(M-1) Adjustment Factors'!$L$34</f>
        <v>#N/A</v>
      </c>
      <c r="AA111" s="429" t="str">
        <f>'(M-1) Adjustment Factors'!$L$35</f>
        <v>#N/A</v>
      </c>
      <c r="AB111" s="429" t="str">
        <f t="array" ref="AB111">IF('(I-3) Design &amp; Feedback'!K111="CFW-FH",1,IF('(I-3) Design &amp; Feedback'!N111='(T) General Tables'!$A$18,INDEX('(BCBC) Adjustment Factors'!$H$116:$I$119, MATCH('(I-3) Design &amp; Feedback'!O111,'(BCBC) Adjustment Factors'!$H$116:$H$119,0),2),1))</f>
        <v>#N/A</v>
      </c>
      <c r="AC111" s="429">
        <f>IF('(I-3) Design &amp; Feedback'!K111="CFW-FH",1,IF('(I-3) Design &amp; Feedback'!L111='(T) General Tables'!$A$82,'(BCBC) Adjustment Factors'!$I$120,'(BCBC) Adjustment Factors'!$I$121))</f>
        <v>1.15</v>
      </c>
      <c r="AD111" s="569" t="str">
        <f t="shared" si="10"/>
        <v>#N/A</v>
      </c>
      <c r="AE111" s="207"/>
      <c r="AF111" s="429" t="str">
        <f t="shared" si="11"/>
        <v>#N/A</v>
      </c>
      <c r="AG111" s="579" t="str">
        <f t="shared" si="12"/>
        <v>#N/A</v>
      </c>
      <c r="AH111" s="7"/>
    </row>
    <row r="112" ht="18.75" hidden="1" customHeight="1">
      <c r="A112" s="7"/>
      <c r="B112" s="152"/>
      <c r="C112" s="49"/>
      <c r="D112" s="268" t="str">
        <f>'(I-3) Design &amp; Feedback'!D112</f>
        <v>Not Required</v>
      </c>
      <c r="E112" s="162"/>
      <c r="F112" s="7"/>
      <c r="G112" s="424" t="str">
        <f>'(I-3) Design &amp; Feedback'!G112</f>
        <v>B/CS</v>
      </c>
      <c r="H112" s="424" t="str">
        <f>IF('(I-3) Design &amp; Feedback'!H112&gt;0, '(I-3) Design &amp; Feedback'!H112, "-")</f>
        <v>-</v>
      </c>
      <c r="I112" s="424" t="str">
        <f>'(I-3) Design &amp; Feedback'!I112</f>
        <v>-</v>
      </c>
      <c r="J112" s="424" t="str">
        <f>if('(I-3) Design &amp; Feedback'!K112&gt;0,'(I-3) Design &amp; Feedback'!K112,"-")</f>
        <v>-</v>
      </c>
      <c r="K112" s="424" t="str">
        <f>IF('(I-3) Design &amp; Feedback'!L112&gt;0, '(I-3) Design &amp; Feedback'!L112, "-")</f>
        <v>-</v>
      </c>
      <c r="L112" s="424" t="str">
        <f>IF('(I-3) Design &amp; Feedback'!O112&gt;0, '(I-3) Design &amp; Feedback'!O112, "-")</f>
        <v>-</v>
      </c>
      <c r="M112" s="7"/>
      <c r="N112" s="429" t="str">
        <f>'(R-1) Unadjusted Lengths Calcs'!U104</f>
        <v>#N/A</v>
      </c>
      <c r="O112" s="429" t="str">
        <f>'(M-1) Adjustment Factors'!$L$17</f>
        <v>#N/A</v>
      </c>
      <c r="P112" s="429" t="str">
        <f>'(M-1) Adjustment Factors'!$L$18</f>
        <v>#N/A</v>
      </c>
      <c r="Q112" s="429" t="str">
        <f>'(M-1) Adjustment Factors'!$L$19</f>
        <v>#N/A</v>
      </c>
      <c r="R112" s="429" t="str">
        <f>'(M-1) Adjustment Factors'!$L$20</f>
        <v>#N/A</v>
      </c>
      <c r="S112" s="435" t="str">
        <f t="array" ref="S112">IF('(I-3) Design &amp; Feedback'!K112="CFW-FH",1,IF('(I-3) Design &amp; Feedback'!N112='(T) General Tables'!$A$18,INDEX('(BCBC) Adjustment Factors'!$H$49:$I$52, MATCH('(I-3) Design &amp; Feedback'!O112,'(BCBC) Adjustment Factors'!$H$49:$H$52,0),2),1))
</f>
        <v>#N/A</v>
      </c>
      <c r="T112" s="429">
        <f>IF('(I-3) Design &amp; Feedback'!K112="CFW-FH",1,IF('(I-3) Design &amp; Feedback'!L112='(T) General Tables'!$A$82,'(BCBC) Adjustment Factors'!$I$53,'(BCBC) Adjustment Factors'!$I$54))
</f>
        <v>1.15</v>
      </c>
      <c r="U112" s="569" t="str">
        <f t="shared" si="9"/>
        <v>#N/A</v>
      </c>
      <c r="V112" s="207"/>
      <c r="W112" s="429" t="str">
        <f>'(R-1) Unadjusted Lengths Calcs'!V104</f>
        <v>#N/A</v>
      </c>
      <c r="X112" s="429">
        <f>'(M-1) Adjustment Factors'!$L$32</f>
        <v>1</v>
      </c>
      <c r="Y112" s="429" t="str">
        <f>'(M-1) Adjustment Factors'!$L$33</f>
        <v>#N/A</v>
      </c>
      <c r="Z112" s="429" t="str">
        <f>'(M-1) Adjustment Factors'!$L$34</f>
        <v>#N/A</v>
      </c>
      <c r="AA112" s="429" t="str">
        <f>'(M-1) Adjustment Factors'!$L$35</f>
        <v>#N/A</v>
      </c>
      <c r="AB112" s="429" t="str">
        <f t="array" ref="AB112">IF('(I-3) Design &amp; Feedback'!K112="CFW-FH",1,IF('(I-3) Design &amp; Feedback'!N112='(T) General Tables'!$A$18,INDEX('(BCBC) Adjustment Factors'!$H$116:$I$119, MATCH('(I-3) Design &amp; Feedback'!O112,'(BCBC) Adjustment Factors'!$H$116:$H$119,0),2),1))</f>
        <v>#N/A</v>
      </c>
      <c r="AC112" s="429">
        <f>IF('(I-3) Design &amp; Feedback'!K112="CFW-FH",1,IF('(I-3) Design &amp; Feedback'!L112='(T) General Tables'!$A$82,'(BCBC) Adjustment Factors'!$I$120,'(BCBC) Adjustment Factors'!$I$121))</f>
        <v>1.15</v>
      </c>
      <c r="AD112" s="569" t="str">
        <f t="shared" si="10"/>
        <v>#N/A</v>
      </c>
      <c r="AE112" s="207"/>
      <c r="AF112" s="429" t="str">
        <f t="shared" si="11"/>
        <v>#N/A</v>
      </c>
      <c r="AG112" s="579" t="str">
        <f t="shared" si="12"/>
        <v>#N/A</v>
      </c>
      <c r="AH112" s="7"/>
    </row>
    <row r="113" ht="18.75" hidden="1" customHeight="1">
      <c r="A113" s="7"/>
      <c r="B113" s="152"/>
      <c r="C113" s="49"/>
      <c r="D113" s="268" t="str">
        <f>'(I-3) Design &amp; Feedback'!D113</f>
        <v>Not Required</v>
      </c>
      <c r="E113" s="162"/>
      <c r="F113" s="7"/>
      <c r="G113" s="439" t="str">
        <f>'(I-3) Design &amp; Feedback'!G113</f>
        <v>B/CS</v>
      </c>
      <c r="H113" s="439" t="str">
        <f>IF('(I-3) Design &amp; Feedback'!H113&gt;0, '(I-3) Design &amp; Feedback'!H113, "-")</f>
        <v>-</v>
      </c>
      <c r="I113" s="439" t="str">
        <f>'(I-3) Design &amp; Feedback'!I113</f>
        <v>-</v>
      </c>
      <c r="J113" s="439" t="str">
        <f>if('(I-3) Design &amp; Feedback'!K113&gt;0,'(I-3) Design &amp; Feedback'!K113,"-")</f>
        <v>-</v>
      </c>
      <c r="K113" s="439" t="str">
        <f>IF('(I-3) Design &amp; Feedback'!L113&gt;0, '(I-3) Design &amp; Feedback'!L113, "-")</f>
        <v>-</v>
      </c>
      <c r="L113" s="439" t="str">
        <f>IF('(I-3) Design &amp; Feedback'!O113&gt;0, '(I-3) Design &amp; Feedback'!O113, "-")</f>
        <v>-</v>
      </c>
      <c r="M113" s="7"/>
      <c r="N113" s="429" t="str">
        <f>'(R-1) Unadjusted Lengths Calcs'!U105</f>
        <v>#N/A</v>
      </c>
      <c r="O113" s="429" t="str">
        <f>'(M-1) Adjustment Factors'!$R$17</f>
        <v>#N/A</v>
      </c>
      <c r="P113" s="429" t="str">
        <f>'(M-1) Adjustment Factors'!$R$18</f>
        <v>#N/A</v>
      </c>
      <c r="Q113" s="429" t="str">
        <f>'(M-1) Adjustment Factors'!$R$19</f>
        <v>#N/A</v>
      </c>
      <c r="R113" s="429" t="str">
        <f>'(M-1) Adjustment Factors'!$R$20</f>
        <v>#N/A</v>
      </c>
      <c r="S113" s="435" t="str">
        <f t="array" ref="S113">IF('(I-3) Design &amp; Feedback'!K113="CFW-FH",1,IF('(I-3) Design &amp; Feedback'!N113='(T) General Tables'!$A$18,INDEX('(BCBC) Adjustment Factors'!$H$49:$I$52, MATCH('(I-3) Design &amp; Feedback'!O113,'(BCBC) Adjustment Factors'!$H$49:$H$52,0),2),1))
</f>
        <v>#N/A</v>
      </c>
      <c r="T113" s="429">
        <f>IF('(I-3) Design &amp; Feedback'!K113="CFW-FH",1,IF('(I-3) Design &amp; Feedback'!L113='(T) General Tables'!$A$82,'(BCBC) Adjustment Factors'!$I$53,'(BCBC) Adjustment Factors'!$I$54))
</f>
        <v>1.15</v>
      </c>
      <c r="U113" s="569" t="str">
        <f t="shared" si="9"/>
        <v>#N/A</v>
      </c>
      <c r="V113" s="207"/>
      <c r="W113" s="429" t="str">
        <f>'(R-1) Unadjusted Lengths Calcs'!V105</f>
        <v>#N/A</v>
      </c>
      <c r="X113" s="429">
        <f>'(M-1) Adjustment Factors'!$R$32</f>
        <v>1</v>
      </c>
      <c r="Y113" s="429" t="str">
        <f>'(M-1) Adjustment Factors'!$R$33</f>
        <v>#N/A</v>
      </c>
      <c r="Z113" s="429" t="str">
        <f>'(M-1) Adjustment Factors'!$R$34</f>
        <v>#N/A</v>
      </c>
      <c r="AA113" s="429" t="str">
        <f>'(M-1) Adjustment Factors'!$R$35</f>
        <v>#N/A</v>
      </c>
      <c r="AB113" s="429" t="str">
        <f t="array" ref="AB113">IF('(I-3) Design &amp; Feedback'!K113="CFW-FH",1,IF('(I-3) Design &amp; Feedback'!N113='(T) General Tables'!$A$18,INDEX('(BCBC) Adjustment Factors'!$H$116:$I$119, MATCH('(I-3) Design &amp; Feedback'!O113,'(BCBC) Adjustment Factors'!$H$116:$H$119,0),2),1))</f>
        <v>#N/A</v>
      </c>
      <c r="AC113" s="429">
        <f>IF('(I-3) Design &amp; Feedback'!K113="CFW-FH",1,IF('(I-3) Design &amp; Feedback'!L113='(T) General Tables'!$A$82,'(BCBC) Adjustment Factors'!$I$120,'(BCBC) Adjustment Factors'!$I$121))</f>
        <v>1.15</v>
      </c>
      <c r="AD113" s="569" t="str">
        <f t="shared" si="10"/>
        <v>#N/A</v>
      </c>
      <c r="AE113" s="207"/>
      <c r="AF113" s="429" t="str">
        <f t="shared" si="11"/>
        <v>#N/A</v>
      </c>
      <c r="AG113" s="579" t="str">
        <f t="shared" si="12"/>
        <v>#N/A</v>
      </c>
      <c r="AH113" s="7"/>
    </row>
    <row r="114" ht="18.75" hidden="1" customHeight="1">
      <c r="A114" s="7"/>
      <c r="B114" s="152"/>
      <c r="C114" s="49"/>
      <c r="D114" s="268" t="str">
        <f>'(I-3) Design &amp; Feedback'!D114</f>
        <v>Not Required</v>
      </c>
      <c r="E114" s="162"/>
      <c r="F114" s="7"/>
      <c r="G114" s="439" t="str">
        <f>'(I-3) Design &amp; Feedback'!G114</f>
        <v>B/CS</v>
      </c>
      <c r="H114" s="439" t="str">
        <f>IF('(I-3) Design &amp; Feedback'!H114&gt;0, '(I-3) Design &amp; Feedback'!H114, "-")</f>
        <v>-</v>
      </c>
      <c r="I114" s="439" t="str">
        <f>'(I-3) Design &amp; Feedback'!I114</f>
        <v>-</v>
      </c>
      <c r="J114" s="439" t="str">
        <f>if('(I-3) Design &amp; Feedback'!K114&gt;0,'(I-3) Design &amp; Feedback'!K114,"-")</f>
        <v>-</v>
      </c>
      <c r="K114" s="439" t="str">
        <f>IF('(I-3) Design &amp; Feedback'!L114&gt;0, '(I-3) Design &amp; Feedback'!L114, "-")</f>
        <v>-</v>
      </c>
      <c r="L114" s="439" t="str">
        <f>IF('(I-3) Design &amp; Feedback'!O114&gt;0, '(I-3) Design &amp; Feedback'!O114, "-")</f>
        <v>-</v>
      </c>
      <c r="M114" s="7"/>
      <c r="N114" s="429" t="str">
        <f>'(R-1) Unadjusted Lengths Calcs'!U106</f>
        <v>#N/A</v>
      </c>
      <c r="O114" s="429" t="str">
        <f>'(M-1) Adjustment Factors'!$R$17</f>
        <v>#N/A</v>
      </c>
      <c r="P114" s="429" t="str">
        <f>'(M-1) Adjustment Factors'!$R$18</f>
        <v>#N/A</v>
      </c>
      <c r="Q114" s="429" t="str">
        <f>'(M-1) Adjustment Factors'!$R$19</f>
        <v>#N/A</v>
      </c>
      <c r="R114" s="429" t="str">
        <f>'(M-1) Adjustment Factors'!$R$20</f>
        <v>#N/A</v>
      </c>
      <c r="S114" s="435" t="str">
        <f t="array" ref="S114">IF('(I-3) Design &amp; Feedback'!K114="CFW-FH",1,IF('(I-3) Design &amp; Feedback'!N114='(T) General Tables'!$A$18,INDEX('(BCBC) Adjustment Factors'!$H$49:$I$52, MATCH('(I-3) Design &amp; Feedback'!O114,'(BCBC) Adjustment Factors'!$H$49:$H$52,0),2),1))
</f>
        <v>#N/A</v>
      </c>
      <c r="T114" s="429">
        <f>IF('(I-3) Design &amp; Feedback'!K114="CFW-FH",1,IF('(I-3) Design &amp; Feedback'!L114='(T) General Tables'!$A$82,'(BCBC) Adjustment Factors'!$I$53,'(BCBC) Adjustment Factors'!$I$54))
</f>
        <v>1.15</v>
      </c>
      <c r="U114" s="569" t="str">
        <f t="shared" si="9"/>
        <v>#N/A</v>
      </c>
      <c r="V114" s="207"/>
      <c r="W114" s="429" t="str">
        <f>'(R-1) Unadjusted Lengths Calcs'!V106</f>
        <v>#N/A</v>
      </c>
      <c r="X114" s="429">
        <f>'(M-1) Adjustment Factors'!$R$32</f>
        <v>1</v>
      </c>
      <c r="Y114" s="429" t="str">
        <f>'(M-1) Adjustment Factors'!$R$33</f>
        <v>#N/A</v>
      </c>
      <c r="Z114" s="429" t="str">
        <f>'(M-1) Adjustment Factors'!$R$34</f>
        <v>#N/A</v>
      </c>
      <c r="AA114" s="429" t="str">
        <f>'(M-1) Adjustment Factors'!$R$35</f>
        <v>#N/A</v>
      </c>
      <c r="AB114" s="429" t="str">
        <f t="array" ref="AB114">IF('(I-3) Design &amp; Feedback'!K114="CFW-FH",1,IF('(I-3) Design &amp; Feedback'!N114='(T) General Tables'!$A$18,INDEX('(BCBC) Adjustment Factors'!$H$116:$I$119, MATCH('(I-3) Design &amp; Feedback'!O114,'(BCBC) Adjustment Factors'!$H$116:$H$119,0),2),1))</f>
        <v>#N/A</v>
      </c>
      <c r="AC114" s="429">
        <f>IF('(I-3) Design &amp; Feedback'!K114="CFW-FH",1,IF('(I-3) Design &amp; Feedback'!L114='(T) General Tables'!$A$82,'(BCBC) Adjustment Factors'!$I$120,'(BCBC) Adjustment Factors'!$I$121))</f>
        <v>1.15</v>
      </c>
      <c r="AD114" s="569" t="str">
        <f t="shared" si="10"/>
        <v>#N/A</v>
      </c>
      <c r="AE114" s="207"/>
      <c r="AF114" s="429" t="str">
        <f t="shared" si="11"/>
        <v>#N/A</v>
      </c>
      <c r="AG114" s="579" t="str">
        <f t="shared" si="12"/>
        <v>#N/A</v>
      </c>
      <c r="AH114" s="7"/>
    </row>
    <row r="115" ht="18.75" hidden="1" customHeight="1">
      <c r="A115" s="7"/>
      <c r="B115" s="152"/>
      <c r="C115" s="49"/>
      <c r="D115" s="268" t="str">
        <f>'(I-3) Design &amp; Feedback'!D115</f>
        <v>Not Required</v>
      </c>
      <c r="E115" s="162"/>
      <c r="F115" s="7"/>
      <c r="G115" s="439" t="str">
        <f>'(I-3) Design &amp; Feedback'!G115</f>
        <v>B/CS</v>
      </c>
      <c r="H115" s="439" t="str">
        <f>IF('(I-3) Design &amp; Feedback'!H115&gt;0, '(I-3) Design &amp; Feedback'!H115, "-")</f>
        <v>-</v>
      </c>
      <c r="I115" s="439" t="str">
        <f>'(I-3) Design &amp; Feedback'!I115</f>
        <v>-</v>
      </c>
      <c r="J115" s="439" t="str">
        <f>if('(I-3) Design &amp; Feedback'!K115&gt;0,'(I-3) Design &amp; Feedback'!K115,"-")</f>
        <v>-</v>
      </c>
      <c r="K115" s="439" t="str">
        <f>IF('(I-3) Design &amp; Feedback'!L115&gt;0, '(I-3) Design &amp; Feedback'!L115, "-")</f>
        <v>-</v>
      </c>
      <c r="L115" s="439" t="str">
        <f>IF('(I-3) Design &amp; Feedback'!O115&gt;0, '(I-3) Design &amp; Feedback'!O115, "-")</f>
        <v>-</v>
      </c>
      <c r="M115" s="7"/>
      <c r="N115" s="429" t="str">
        <f>'(R-1) Unadjusted Lengths Calcs'!U107</f>
        <v>#N/A</v>
      </c>
      <c r="O115" s="429" t="str">
        <f>'(M-1) Adjustment Factors'!$R$17</f>
        <v>#N/A</v>
      </c>
      <c r="P115" s="429" t="str">
        <f>'(M-1) Adjustment Factors'!$R$18</f>
        <v>#N/A</v>
      </c>
      <c r="Q115" s="429" t="str">
        <f>'(M-1) Adjustment Factors'!$R$19</f>
        <v>#N/A</v>
      </c>
      <c r="R115" s="429" t="str">
        <f>'(M-1) Adjustment Factors'!$R$20</f>
        <v>#N/A</v>
      </c>
      <c r="S115" s="435" t="str">
        <f t="array" ref="S115">IF('(I-3) Design &amp; Feedback'!K115="CFW-FH",1,IF('(I-3) Design &amp; Feedback'!N115='(T) General Tables'!$A$18,INDEX('(BCBC) Adjustment Factors'!$H$49:$I$52, MATCH('(I-3) Design &amp; Feedback'!O115,'(BCBC) Adjustment Factors'!$H$49:$H$52,0),2),1))
</f>
        <v>#N/A</v>
      </c>
      <c r="T115" s="429">
        <f>IF('(I-3) Design &amp; Feedback'!K115="CFW-FH",1,IF('(I-3) Design &amp; Feedback'!L115='(T) General Tables'!$A$82,'(BCBC) Adjustment Factors'!$I$53,'(BCBC) Adjustment Factors'!$I$54))
</f>
        <v>1.15</v>
      </c>
      <c r="U115" s="569" t="str">
        <f t="shared" si="9"/>
        <v>#N/A</v>
      </c>
      <c r="V115" s="207"/>
      <c r="W115" s="429" t="str">
        <f>'(R-1) Unadjusted Lengths Calcs'!V107</f>
        <v>#N/A</v>
      </c>
      <c r="X115" s="429">
        <f>'(M-1) Adjustment Factors'!$R$32</f>
        <v>1</v>
      </c>
      <c r="Y115" s="429" t="str">
        <f>'(M-1) Adjustment Factors'!$R$33</f>
        <v>#N/A</v>
      </c>
      <c r="Z115" s="429" t="str">
        <f>'(M-1) Adjustment Factors'!$R$34</f>
        <v>#N/A</v>
      </c>
      <c r="AA115" s="429" t="str">
        <f>'(M-1) Adjustment Factors'!$R$35</f>
        <v>#N/A</v>
      </c>
      <c r="AB115" s="429" t="str">
        <f t="array" ref="AB115">IF('(I-3) Design &amp; Feedback'!K115="CFW-FH",1,IF('(I-3) Design &amp; Feedback'!N115='(T) General Tables'!$A$18,INDEX('(BCBC) Adjustment Factors'!$H$116:$I$119, MATCH('(I-3) Design &amp; Feedback'!O115,'(BCBC) Adjustment Factors'!$H$116:$H$119,0),2),1))</f>
        <v>#N/A</v>
      </c>
      <c r="AC115" s="429">
        <f>IF('(I-3) Design &amp; Feedback'!K115="CFW-FH",1,IF('(I-3) Design &amp; Feedback'!L115='(T) General Tables'!$A$82,'(BCBC) Adjustment Factors'!$I$120,'(BCBC) Adjustment Factors'!$I$121))</f>
        <v>1.15</v>
      </c>
      <c r="AD115" s="569" t="str">
        <f t="shared" si="10"/>
        <v>#N/A</v>
      </c>
      <c r="AE115" s="207"/>
      <c r="AF115" s="429" t="str">
        <f t="shared" si="11"/>
        <v>#N/A</v>
      </c>
      <c r="AG115" s="579" t="str">
        <f t="shared" si="12"/>
        <v>#N/A</v>
      </c>
      <c r="AH115" s="7"/>
    </row>
    <row r="116" ht="18.75" hidden="1" customHeight="1">
      <c r="A116" s="7"/>
      <c r="B116" s="152"/>
      <c r="C116" s="49"/>
      <c r="D116" s="268" t="str">
        <f>'(I-3) Design &amp; Feedback'!D116</f>
        <v>Not Required</v>
      </c>
      <c r="E116" s="162"/>
      <c r="F116" s="7"/>
      <c r="G116" s="439" t="str">
        <f>'(I-3) Design &amp; Feedback'!G116</f>
        <v>B/CS</v>
      </c>
      <c r="H116" s="439" t="str">
        <f>IF('(I-3) Design &amp; Feedback'!H116&gt;0, '(I-3) Design &amp; Feedback'!H116, "-")</f>
        <v>-</v>
      </c>
      <c r="I116" s="439" t="str">
        <f>'(I-3) Design &amp; Feedback'!I116</f>
        <v>-</v>
      </c>
      <c r="J116" s="439" t="str">
        <f>if('(I-3) Design &amp; Feedback'!K116&gt;0,'(I-3) Design &amp; Feedback'!K116,"-")</f>
        <v>-</v>
      </c>
      <c r="K116" s="439" t="str">
        <f>IF('(I-3) Design &amp; Feedback'!L116&gt;0, '(I-3) Design &amp; Feedback'!L116, "-")</f>
        <v>-</v>
      </c>
      <c r="L116" s="439" t="str">
        <f>IF('(I-3) Design &amp; Feedback'!O116&gt;0, '(I-3) Design &amp; Feedback'!O116, "-")</f>
        <v>-</v>
      </c>
      <c r="M116" s="7"/>
      <c r="N116" s="429" t="str">
        <f>'(R-1) Unadjusted Lengths Calcs'!U108</f>
        <v>#N/A</v>
      </c>
      <c r="O116" s="429" t="str">
        <f>'(M-1) Adjustment Factors'!$R$17</f>
        <v>#N/A</v>
      </c>
      <c r="P116" s="429" t="str">
        <f>'(M-1) Adjustment Factors'!$R$18</f>
        <v>#N/A</v>
      </c>
      <c r="Q116" s="429" t="str">
        <f>'(M-1) Adjustment Factors'!$R$19</f>
        <v>#N/A</v>
      </c>
      <c r="R116" s="429" t="str">
        <f>'(M-1) Adjustment Factors'!$R$20</f>
        <v>#N/A</v>
      </c>
      <c r="S116" s="435" t="str">
        <f t="array" ref="S116">IF('(I-3) Design &amp; Feedback'!K116="CFW-FH",1,IF('(I-3) Design &amp; Feedback'!N116='(T) General Tables'!$A$18,INDEX('(BCBC) Adjustment Factors'!$H$49:$I$52, MATCH('(I-3) Design &amp; Feedback'!O116,'(BCBC) Adjustment Factors'!$H$49:$H$52,0),2),1))
</f>
        <v>#N/A</v>
      </c>
      <c r="T116" s="429">
        <f>IF('(I-3) Design &amp; Feedback'!K116="CFW-FH",1,IF('(I-3) Design &amp; Feedback'!L116='(T) General Tables'!$A$82,'(BCBC) Adjustment Factors'!$I$53,'(BCBC) Adjustment Factors'!$I$54))
</f>
        <v>1.15</v>
      </c>
      <c r="U116" s="569" t="str">
        <f t="shared" si="9"/>
        <v>#N/A</v>
      </c>
      <c r="V116" s="207"/>
      <c r="W116" s="429" t="str">
        <f>'(R-1) Unadjusted Lengths Calcs'!V108</f>
        <v>#N/A</v>
      </c>
      <c r="X116" s="429">
        <f>'(M-1) Adjustment Factors'!$R$32</f>
        <v>1</v>
      </c>
      <c r="Y116" s="429" t="str">
        <f>'(M-1) Adjustment Factors'!$R$33</f>
        <v>#N/A</v>
      </c>
      <c r="Z116" s="429" t="str">
        <f>'(M-1) Adjustment Factors'!$R$34</f>
        <v>#N/A</v>
      </c>
      <c r="AA116" s="429" t="str">
        <f>'(M-1) Adjustment Factors'!$R$35</f>
        <v>#N/A</v>
      </c>
      <c r="AB116" s="429" t="str">
        <f t="array" ref="AB116">IF('(I-3) Design &amp; Feedback'!K116="CFW-FH",1,IF('(I-3) Design &amp; Feedback'!N116='(T) General Tables'!$A$18,INDEX('(BCBC) Adjustment Factors'!$H$116:$I$119, MATCH('(I-3) Design &amp; Feedback'!O116,'(BCBC) Adjustment Factors'!$H$116:$H$119,0),2),1))</f>
        <v>#N/A</v>
      </c>
      <c r="AC116" s="429">
        <f>IF('(I-3) Design &amp; Feedback'!K116="CFW-FH",1,IF('(I-3) Design &amp; Feedback'!L116='(T) General Tables'!$A$82,'(BCBC) Adjustment Factors'!$I$120,'(BCBC) Adjustment Factors'!$I$121))</f>
        <v>1.15</v>
      </c>
      <c r="AD116" s="569" t="str">
        <f t="shared" si="10"/>
        <v>#N/A</v>
      </c>
      <c r="AE116" s="207"/>
      <c r="AF116" s="429" t="str">
        <f t="shared" si="11"/>
        <v>#N/A</v>
      </c>
      <c r="AG116" s="579" t="str">
        <f t="shared" si="12"/>
        <v>#N/A</v>
      </c>
      <c r="AH116" s="7"/>
    </row>
    <row r="117" ht="18.75" hidden="1" customHeight="1">
      <c r="A117" s="7"/>
      <c r="B117" s="152"/>
      <c r="C117" s="49"/>
      <c r="D117" s="268" t="str">
        <f>'(I-3) Design &amp; Feedback'!D117</f>
        <v>Not Required</v>
      </c>
      <c r="E117" s="162"/>
      <c r="F117" s="7"/>
      <c r="G117" s="439" t="str">
        <f>'(I-3) Design &amp; Feedback'!G117</f>
        <v>B/CS</v>
      </c>
      <c r="H117" s="439" t="str">
        <f>IF('(I-3) Design &amp; Feedback'!H117&gt;0, '(I-3) Design &amp; Feedback'!H117, "-")</f>
        <v>-</v>
      </c>
      <c r="I117" s="439" t="str">
        <f>'(I-3) Design &amp; Feedback'!I117</f>
        <v>-</v>
      </c>
      <c r="J117" s="439" t="str">
        <f>if('(I-3) Design &amp; Feedback'!K117&gt;0,'(I-3) Design &amp; Feedback'!K117,"-")</f>
        <v>-</v>
      </c>
      <c r="K117" s="439" t="str">
        <f>IF('(I-3) Design &amp; Feedback'!L117&gt;0, '(I-3) Design &amp; Feedback'!L117, "-")</f>
        <v>-</v>
      </c>
      <c r="L117" s="439" t="str">
        <f>IF('(I-3) Design &amp; Feedback'!O117&gt;0, '(I-3) Design &amp; Feedback'!O117, "-")</f>
        <v>-</v>
      </c>
      <c r="M117" s="7"/>
      <c r="N117" s="429" t="str">
        <f>'(R-1) Unadjusted Lengths Calcs'!U109</f>
        <v>#N/A</v>
      </c>
      <c r="O117" s="429" t="str">
        <f>'(M-1) Adjustment Factors'!$R$17</f>
        <v>#N/A</v>
      </c>
      <c r="P117" s="429" t="str">
        <f>'(M-1) Adjustment Factors'!$R$18</f>
        <v>#N/A</v>
      </c>
      <c r="Q117" s="429" t="str">
        <f>'(M-1) Adjustment Factors'!$R$19</f>
        <v>#N/A</v>
      </c>
      <c r="R117" s="429" t="str">
        <f>'(M-1) Adjustment Factors'!$R$20</f>
        <v>#N/A</v>
      </c>
      <c r="S117" s="435" t="str">
        <f t="array" ref="S117">IF('(I-3) Design &amp; Feedback'!K117="CFW-FH",1,IF('(I-3) Design &amp; Feedback'!N117='(T) General Tables'!$A$18,INDEX('(BCBC) Adjustment Factors'!$H$49:$I$52, MATCH('(I-3) Design &amp; Feedback'!O117,'(BCBC) Adjustment Factors'!$H$49:$H$52,0),2),1))
</f>
        <v>#N/A</v>
      </c>
      <c r="T117" s="429">
        <f>IF('(I-3) Design &amp; Feedback'!K117="CFW-FH",1,IF('(I-3) Design &amp; Feedback'!L117='(T) General Tables'!$A$82,'(BCBC) Adjustment Factors'!$I$53,'(BCBC) Adjustment Factors'!$I$54))
</f>
        <v>1.15</v>
      </c>
      <c r="U117" s="569" t="str">
        <f t="shared" si="9"/>
        <v>#N/A</v>
      </c>
      <c r="V117" s="207"/>
      <c r="W117" s="429" t="str">
        <f>'(R-1) Unadjusted Lengths Calcs'!V109</f>
        <v>#N/A</v>
      </c>
      <c r="X117" s="429">
        <f>'(M-1) Adjustment Factors'!$R$32</f>
        <v>1</v>
      </c>
      <c r="Y117" s="429" t="str">
        <f>'(M-1) Adjustment Factors'!$R$33</f>
        <v>#N/A</v>
      </c>
      <c r="Z117" s="429" t="str">
        <f>'(M-1) Adjustment Factors'!$R$34</f>
        <v>#N/A</v>
      </c>
      <c r="AA117" s="429" t="str">
        <f>'(M-1) Adjustment Factors'!$R$35</f>
        <v>#N/A</v>
      </c>
      <c r="AB117" s="429" t="str">
        <f t="array" ref="AB117">IF('(I-3) Design &amp; Feedback'!K117="CFW-FH",1,IF('(I-3) Design &amp; Feedback'!N117='(T) General Tables'!$A$18,INDEX('(BCBC) Adjustment Factors'!$H$116:$I$119, MATCH('(I-3) Design &amp; Feedback'!O117,'(BCBC) Adjustment Factors'!$H$116:$H$119,0),2),1))</f>
        <v>#N/A</v>
      </c>
      <c r="AC117" s="429">
        <f>IF('(I-3) Design &amp; Feedback'!K117="CFW-FH",1,IF('(I-3) Design &amp; Feedback'!L117='(T) General Tables'!$A$82,'(BCBC) Adjustment Factors'!$I$120,'(BCBC) Adjustment Factors'!$I$121))</f>
        <v>1.15</v>
      </c>
      <c r="AD117" s="569" t="str">
        <f t="shared" si="10"/>
        <v>#N/A</v>
      </c>
      <c r="AE117" s="207"/>
      <c r="AF117" s="429" t="str">
        <f t="shared" si="11"/>
        <v>#N/A</v>
      </c>
      <c r="AG117" s="579" t="str">
        <f t="shared" si="12"/>
        <v>#N/A</v>
      </c>
      <c r="AH117" s="7"/>
    </row>
    <row r="118" ht="18.75" hidden="1" customHeight="1">
      <c r="A118" s="7"/>
      <c r="B118" s="152"/>
      <c r="C118" s="49"/>
      <c r="D118" s="268" t="str">
        <f>'(I-3) Design &amp; Feedback'!D118</f>
        <v>Not Required</v>
      </c>
      <c r="E118" s="162"/>
      <c r="F118" s="7"/>
      <c r="G118" s="439" t="str">
        <f>'(I-3) Design &amp; Feedback'!G118</f>
        <v>B/CS</v>
      </c>
      <c r="H118" s="439" t="str">
        <f>IF('(I-3) Design &amp; Feedback'!H118&gt;0, '(I-3) Design &amp; Feedback'!H118, "-")</f>
        <v>-</v>
      </c>
      <c r="I118" s="439" t="str">
        <f>'(I-3) Design &amp; Feedback'!I118</f>
        <v>-</v>
      </c>
      <c r="J118" s="439" t="str">
        <f>if('(I-3) Design &amp; Feedback'!K118&gt;0,'(I-3) Design &amp; Feedback'!K118,"-")</f>
        <v>-</v>
      </c>
      <c r="K118" s="439" t="str">
        <f>IF('(I-3) Design &amp; Feedback'!L118&gt;0, '(I-3) Design &amp; Feedback'!L118, "-")</f>
        <v>-</v>
      </c>
      <c r="L118" s="439" t="str">
        <f>IF('(I-3) Design &amp; Feedback'!O118&gt;0, '(I-3) Design &amp; Feedback'!O118, "-")</f>
        <v>-</v>
      </c>
      <c r="M118" s="7"/>
      <c r="N118" s="429" t="str">
        <f>'(R-1) Unadjusted Lengths Calcs'!U110</f>
        <v>#N/A</v>
      </c>
      <c r="O118" s="429" t="str">
        <f>'(M-1) Adjustment Factors'!$R$17</f>
        <v>#N/A</v>
      </c>
      <c r="P118" s="429" t="str">
        <f>'(M-1) Adjustment Factors'!$R$18</f>
        <v>#N/A</v>
      </c>
      <c r="Q118" s="429" t="str">
        <f>'(M-1) Adjustment Factors'!$R$19</f>
        <v>#N/A</v>
      </c>
      <c r="R118" s="429" t="str">
        <f>'(M-1) Adjustment Factors'!$R$20</f>
        <v>#N/A</v>
      </c>
      <c r="S118" s="435" t="str">
        <f t="array" ref="S118">IF('(I-3) Design &amp; Feedback'!K118="CFW-FH",1,IF('(I-3) Design &amp; Feedback'!N118='(T) General Tables'!$A$18,INDEX('(BCBC) Adjustment Factors'!$H$49:$I$52, MATCH('(I-3) Design &amp; Feedback'!O118,'(BCBC) Adjustment Factors'!$H$49:$H$52,0),2),1))
</f>
        <v>#N/A</v>
      </c>
      <c r="T118" s="429">
        <f>IF('(I-3) Design &amp; Feedback'!K118="CFW-FH",1,IF('(I-3) Design &amp; Feedback'!L118='(T) General Tables'!$A$82,'(BCBC) Adjustment Factors'!$I$53,'(BCBC) Adjustment Factors'!$I$54))
</f>
        <v>1.15</v>
      </c>
      <c r="U118" s="569" t="str">
        <f t="shared" si="9"/>
        <v>#N/A</v>
      </c>
      <c r="V118" s="207"/>
      <c r="W118" s="429" t="str">
        <f>'(R-1) Unadjusted Lengths Calcs'!V110</f>
        <v>#N/A</v>
      </c>
      <c r="X118" s="429">
        <f>'(M-1) Adjustment Factors'!$R$32</f>
        <v>1</v>
      </c>
      <c r="Y118" s="429" t="str">
        <f>'(M-1) Adjustment Factors'!$R$33</f>
        <v>#N/A</v>
      </c>
      <c r="Z118" s="429" t="str">
        <f>'(M-1) Adjustment Factors'!$R$34</f>
        <v>#N/A</v>
      </c>
      <c r="AA118" s="429" t="str">
        <f>'(M-1) Adjustment Factors'!$R$35</f>
        <v>#N/A</v>
      </c>
      <c r="AB118" s="429" t="str">
        <f t="array" ref="AB118">IF('(I-3) Design &amp; Feedback'!K118="CFW-FH",1,IF('(I-3) Design &amp; Feedback'!N118='(T) General Tables'!$A$18,INDEX('(BCBC) Adjustment Factors'!$H$116:$I$119, MATCH('(I-3) Design &amp; Feedback'!O118,'(BCBC) Adjustment Factors'!$H$116:$H$119,0),2),1))</f>
        <v>#N/A</v>
      </c>
      <c r="AC118" s="429">
        <f>IF('(I-3) Design &amp; Feedback'!K118="CFW-FH",1,IF('(I-3) Design &amp; Feedback'!L118='(T) General Tables'!$A$82,'(BCBC) Adjustment Factors'!$I$120,'(BCBC) Adjustment Factors'!$I$121))</f>
        <v>1.15</v>
      </c>
      <c r="AD118" s="569" t="str">
        <f t="shared" si="10"/>
        <v>#N/A</v>
      </c>
      <c r="AE118" s="207"/>
      <c r="AF118" s="429" t="str">
        <f t="shared" si="11"/>
        <v>#N/A</v>
      </c>
      <c r="AG118" s="579" t="str">
        <f t="shared" si="12"/>
        <v>#N/A</v>
      </c>
      <c r="AH118" s="7"/>
    </row>
    <row r="119" ht="18.75" hidden="1" customHeight="1">
      <c r="A119" s="7"/>
      <c r="B119" s="152"/>
      <c r="C119" s="49"/>
      <c r="D119" s="268" t="str">
        <f>'(I-3) Design &amp; Feedback'!D119</f>
        <v>Not Required</v>
      </c>
      <c r="E119" s="162"/>
      <c r="F119" s="7"/>
      <c r="G119" s="439" t="str">
        <f>'(I-3) Design &amp; Feedback'!G119</f>
        <v>B/CS</v>
      </c>
      <c r="H119" s="439" t="str">
        <f>IF('(I-3) Design &amp; Feedback'!H119&gt;0, '(I-3) Design &amp; Feedback'!H119, "-")</f>
        <v>-</v>
      </c>
      <c r="I119" s="439" t="str">
        <f>'(I-3) Design &amp; Feedback'!I119</f>
        <v>-</v>
      </c>
      <c r="J119" s="439" t="str">
        <f>if('(I-3) Design &amp; Feedback'!K119&gt;0,'(I-3) Design &amp; Feedback'!K119,"-")</f>
        <v>-</v>
      </c>
      <c r="K119" s="439" t="str">
        <f>IF('(I-3) Design &amp; Feedback'!L119&gt;0, '(I-3) Design &amp; Feedback'!L119, "-")</f>
        <v>-</v>
      </c>
      <c r="L119" s="439" t="str">
        <f>IF('(I-3) Design &amp; Feedback'!O119&gt;0, '(I-3) Design &amp; Feedback'!O119, "-")</f>
        <v>-</v>
      </c>
      <c r="M119" s="7"/>
      <c r="N119" s="429" t="str">
        <f>'(R-1) Unadjusted Lengths Calcs'!U111</f>
        <v>#N/A</v>
      </c>
      <c r="O119" s="429" t="str">
        <f>'(M-1) Adjustment Factors'!$R$17</f>
        <v>#N/A</v>
      </c>
      <c r="P119" s="429" t="str">
        <f>'(M-1) Adjustment Factors'!$R$18</f>
        <v>#N/A</v>
      </c>
      <c r="Q119" s="429" t="str">
        <f>'(M-1) Adjustment Factors'!$R$19</f>
        <v>#N/A</v>
      </c>
      <c r="R119" s="429" t="str">
        <f>'(M-1) Adjustment Factors'!$R$20</f>
        <v>#N/A</v>
      </c>
      <c r="S119" s="435" t="str">
        <f t="array" ref="S119">IF('(I-3) Design &amp; Feedback'!K119="CFW-FH",1,IF('(I-3) Design &amp; Feedback'!N119='(T) General Tables'!$A$18,INDEX('(BCBC) Adjustment Factors'!$H$49:$I$52, MATCH('(I-3) Design &amp; Feedback'!O119,'(BCBC) Adjustment Factors'!$H$49:$H$52,0),2),1))
</f>
        <v>#N/A</v>
      </c>
      <c r="T119" s="429">
        <f>IF('(I-3) Design &amp; Feedback'!K119="CFW-FH",1,IF('(I-3) Design &amp; Feedback'!L119='(T) General Tables'!$A$82,'(BCBC) Adjustment Factors'!$I$53,'(BCBC) Adjustment Factors'!$I$54))
</f>
        <v>1.15</v>
      </c>
      <c r="U119" s="569" t="str">
        <f t="shared" si="9"/>
        <v>#N/A</v>
      </c>
      <c r="V119" s="207"/>
      <c r="W119" s="429" t="str">
        <f>'(R-1) Unadjusted Lengths Calcs'!V111</f>
        <v>#N/A</v>
      </c>
      <c r="X119" s="429">
        <f>'(M-1) Adjustment Factors'!$R$32</f>
        <v>1</v>
      </c>
      <c r="Y119" s="429" t="str">
        <f>'(M-1) Adjustment Factors'!$R$33</f>
        <v>#N/A</v>
      </c>
      <c r="Z119" s="429" t="str">
        <f>'(M-1) Adjustment Factors'!$R$34</f>
        <v>#N/A</v>
      </c>
      <c r="AA119" s="429" t="str">
        <f>'(M-1) Adjustment Factors'!$R$35</f>
        <v>#N/A</v>
      </c>
      <c r="AB119" s="429" t="str">
        <f t="array" ref="AB119">IF('(I-3) Design &amp; Feedback'!K119="CFW-FH",1,IF('(I-3) Design &amp; Feedback'!N119='(T) General Tables'!$A$18,INDEX('(BCBC) Adjustment Factors'!$H$116:$I$119, MATCH('(I-3) Design &amp; Feedback'!O119,'(BCBC) Adjustment Factors'!$H$116:$H$119,0),2),1))</f>
        <v>#N/A</v>
      </c>
      <c r="AC119" s="429">
        <f>IF('(I-3) Design &amp; Feedback'!K119="CFW-FH",1,IF('(I-3) Design &amp; Feedback'!L119='(T) General Tables'!$A$82,'(BCBC) Adjustment Factors'!$I$120,'(BCBC) Adjustment Factors'!$I$121))</f>
        <v>1.15</v>
      </c>
      <c r="AD119" s="569" t="str">
        <f t="shared" si="10"/>
        <v>#N/A</v>
      </c>
      <c r="AE119" s="207"/>
      <c r="AF119" s="429" t="str">
        <f t="shared" si="11"/>
        <v>#N/A</v>
      </c>
      <c r="AG119" s="579" t="str">
        <f t="shared" si="12"/>
        <v>#N/A</v>
      </c>
      <c r="AH119" s="7"/>
    </row>
    <row r="120" ht="18.75" hidden="1" customHeight="1">
      <c r="A120" s="7"/>
      <c r="B120" s="152"/>
      <c r="C120" s="49"/>
      <c r="D120" s="268" t="str">
        <f>'(I-3) Design &amp; Feedback'!D120</f>
        <v>Not Required</v>
      </c>
      <c r="E120" s="162"/>
      <c r="F120" s="7"/>
      <c r="G120" s="439" t="str">
        <f>'(I-3) Design &amp; Feedback'!G120</f>
        <v>B/CS</v>
      </c>
      <c r="H120" s="439" t="str">
        <f>IF('(I-3) Design &amp; Feedback'!H120&gt;0, '(I-3) Design &amp; Feedback'!H120, "-")</f>
        <v>-</v>
      </c>
      <c r="I120" s="439" t="str">
        <f>'(I-3) Design &amp; Feedback'!I120</f>
        <v>-</v>
      </c>
      <c r="J120" s="439" t="str">
        <f>if('(I-3) Design &amp; Feedback'!K120&gt;0,'(I-3) Design &amp; Feedback'!K120,"-")</f>
        <v>-</v>
      </c>
      <c r="K120" s="439" t="str">
        <f>IF('(I-3) Design &amp; Feedback'!L120&gt;0, '(I-3) Design &amp; Feedback'!L120, "-")</f>
        <v>-</v>
      </c>
      <c r="L120" s="439" t="str">
        <f>IF('(I-3) Design &amp; Feedback'!O120&gt;0, '(I-3) Design &amp; Feedback'!O120, "-")</f>
        <v>-</v>
      </c>
      <c r="M120" s="7"/>
      <c r="N120" s="429" t="str">
        <f>'(R-1) Unadjusted Lengths Calcs'!U112</f>
        <v>#N/A</v>
      </c>
      <c r="O120" s="429" t="str">
        <f>'(M-1) Adjustment Factors'!$R$17</f>
        <v>#N/A</v>
      </c>
      <c r="P120" s="429" t="str">
        <f>'(M-1) Adjustment Factors'!$R$18</f>
        <v>#N/A</v>
      </c>
      <c r="Q120" s="429" t="str">
        <f>'(M-1) Adjustment Factors'!$R$19</f>
        <v>#N/A</v>
      </c>
      <c r="R120" s="429" t="str">
        <f>'(M-1) Adjustment Factors'!$R$20</f>
        <v>#N/A</v>
      </c>
      <c r="S120" s="435" t="str">
        <f t="array" ref="S120">IF('(I-3) Design &amp; Feedback'!K120="CFW-FH",1,IF('(I-3) Design &amp; Feedback'!N120='(T) General Tables'!$A$18,INDEX('(BCBC) Adjustment Factors'!$H$49:$I$52, MATCH('(I-3) Design &amp; Feedback'!O120,'(BCBC) Adjustment Factors'!$H$49:$H$52,0),2),1))
</f>
        <v>#N/A</v>
      </c>
      <c r="T120" s="429">
        <f>IF('(I-3) Design &amp; Feedback'!K120="CFW-FH",1,IF('(I-3) Design &amp; Feedback'!L120='(T) General Tables'!$A$82,'(BCBC) Adjustment Factors'!$I$53,'(BCBC) Adjustment Factors'!$I$54))
</f>
        <v>1.15</v>
      </c>
      <c r="U120" s="569" t="str">
        <f t="shared" si="9"/>
        <v>#N/A</v>
      </c>
      <c r="V120" s="207"/>
      <c r="W120" s="429" t="str">
        <f>'(R-1) Unadjusted Lengths Calcs'!V112</f>
        <v>#N/A</v>
      </c>
      <c r="X120" s="429">
        <f>'(M-1) Adjustment Factors'!$R$32</f>
        <v>1</v>
      </c>
      <c r="Y120" s="429" t="str">
        <f>'(M-1) Adjustment Factors'!$R$33</f>
        <v>#N/A</v>
      </c>
      <c r="Z120" s="429" t="str">
        <f>'(M-1) Adjustment Factors'!$R$34</f>
        <v>#N/A</v>
      </c>
      <c r="AA120" s="429" t="str">
        <f>'(M-1) Adjustment Factors'!$R$35</f>
        <v>#N/A</v>
      </c>
      <c r="AB120" s="429" t="str">
        <f t="array" ref="AB120">IF('(I-3) Design &amp; Feedback'!K120="CFW-FH",1,IF('(I-3) Design &amp; Feedback'!N120='(T) General Tables'!$A$18,INDEX('(BCBC) Adjustment Factors'!$H$116:$I$119, MATCH('(I-3) Design &amp; Feedback'!O120,'(BCBC) Adjustment Factors'!$H$116:$H$119,0),2),1))</f>
        <v>#N/A</v>
      </c>
      <c r="AC120" s="429">
        <f>IF('(I-3) Design &amp; Feedback'!K120="CFW-FH",1,IF('(I-3) Design &amp; Feedback'!L120='(T) General Tables'!$A$82,'(BCBC) Adjustment Factors'!$I$120,'(BCBC) Adjustment Factors'!$I$121))</f>
        <v>1.15</v>
      </c>
      <c r="AD120" s="569" t="str">
        <f t="shared" si="10"/>
        <v>#N/A</v>
      </c>
      <c r="AE120" s="207"/>
      <c r="AF120" s="429" t="str">
        <f t="shared" si="11"/>
        <v>#N/A</v>
      </c>
      <c r="AG120" s="579" t="str">
        <f t="shared" si="12"/>
        <v>#N/A</v>
      </c>
      <c r="AH120" s="7"/>
    </row>
    <row r="121" ht="18.75" hidden="1" customHeight="1">
      <c r="A121" s="7"/>
      <c r="B121" s="152"/>
      <c r="C121" s="49"/>
      <c r="D121" s="268" t="str">
        <f>'(I-3) Design &amp; Feedback'!D121</f>
        <v>Not Required</v>
      </c>
      <c r="E121" s="162"/>
      <c r="F121" s="7"/>
      <c r="G121" s="439" t="str">
        <f>'(I-3) Design &amp; Feedback'!G121</f>
        <v>B/CS</v>
      </c>
      <c r="H121" s="439" t="str">
        <f>IF('(I-3) Design &amp; Feedback'!H121&gt;0, '(I-3) Design &amp; Feedback'!H121, "-")</f>
        <v>-</v>
      </c>
      <c r="I121" s="439" t="str">
        <f>'(I-3) Design &amp; Feedback'!I121</f>
        <v>-</v>
      </c>
      <c r="J121" s="439" t="str">
        <f>if('(I-3) Design &amp; Feedback'!K121&gt;0,'(I-3) Design &amp; Feedback'!K121,"-")</f>
        <v>-</v>
      </c>
      <c r="K121" s="439" t="str">
        <f>IF('(I-3) Design &amp; Feedback'!L121&gt;0, '(I-3) Design &amp; Feedback'!L121, "-")</f>
        <v>-</v>
      </c>
      <c r="L121" s="439" t="str">
        <f>IF('(I-3) Design &amp; Feedback'!O121&gt;0, '(I-3) Design &amp; Feedback'!O121, "-")</f>
        <v>-</v>
      </c>
      <c r="M121" s="7"/>
      <c r="N121" s="429" t="str">
        <f>'(R-1) Unadjusted Lengths Calcs'!U113</f>
        <v>#N/A</v>
      </c>
      <c r="O121" s="429" t="str">
        <f>'(M-1) Adjustment Factors'!$R$17</f>
        <v>#N/A</v>
      </c>
      <c r="P121" s="429" t="str">
        <f>'(M-1) Adjustment Factors'!$R$18</f>
        <v>#N/A</v>
      </c>
      <c r="Q121" s="429" t="str">
        <f>'(M-1) Adjustment Factors'!$R$19</f>
        <v>#N/A</v>
      </c>
      <c r="R121" s="429" t="str">
        <f>'(M-1) Adjustment Factors'!$R$20</f>
        <v>#N/A</v>
      </c>
      <c r="S121" s="435" t="str">
        <f t="array" ref="S121">IF('(I-3) Design &amp; Feedback'!K121="CFW-FH",1,IF('(I-3) Design &amp; Feedback'!N121='(T) General Tables'!$A$18,INDEX('(BCBC) Adjustment Factors'!$H$49:$I$52, MATCH('(I-3) Design &amp; Feedback'!O121,'(BCBC) Adjustment Factors'!$H$49:$H$52,0),2),1))
</f>
        <v>#N/A</v>
      </c>
      <c r="T121" s="429">
        <f>IF('(I-3) Design &amp; Feedback'!K121="CFW-FH",1,IF('(I-3) Design &amp; Feedback'!L121='(T) General Tables'!$A$82,'(BCBC) Adjustment Factors'!$I$53,'(BCBC) Adjustment Factors'!$I$54))
</f>
        <v>1.15</v>
      </c>
      <c r="U121" s="569" t="str">
        <f t="shared" si="9"/>
        <v>#N/A</v>
      </c>
      <c r="V121" s="207"/>
      <c r="W121" s="429" t="str">
        <f>'(R-1) Unadjusted Lengths Calcs'!V113</f>
        <v>#N/A</v>
      </c>
      <c r="X121" s="429">
        <f>'(M-1) Adjustment Factors'!$R$32</f>
        <v>1</v>
      </c>
      <c r="Y121" s="429" t="str">
        <f>'(M-1) Adjustment Factors'!$R$33</f>
        <v>#N/A</v>
      </c>
      <c r="Z121" s="429" t="str">
        <f>'(M-1) Adjustment Factors'!$R$34</f>
        <v>#N/A</v>
      </c>
      <c r="AA121" s="429" t="str">
        <f>'(M-1) Adjustment Factors'!$R$35</f>
        <v>#N/A</v>
      </c>
      <c r="AB121" s="429" t="str">
        <f t="array" ref="AB121">IF('(I-3) Design &amp; Feedback'!K121="CFW-FH",1,IF('(I-3) Design &amp; Feedback'!N121='(T) General Tables'!$A$18,INDEX('(BCBC) Adjustment Factors'!$H$116:$I$119, MATCH('(I-3) Design &amp; Feedback'!O121,'(BCBC) Adjustment Factors'!$H$116:$H$119,0),2),1))</f>
        <v>#N/A</v>
      </c>
      <c r="AC121" s="429">
        <f>IF('(I-3) Design &amp; Feedback'!K121="CFW-FH",1,IF('(I-3) Design &amp; Feedback'!L121='(T) General Tables'!$A$82,'(BCBC) Adjustment Factors'!$I$120,'(BCBC) Adjustment Factors'!$I$121))</f>
        <v>1.15</v>
      </c>
      <c r="AD121" s="569" t="str">
        <f t="shared" si="10"/>
        <v>#N/A</v>
      </c>
      <c r="AE121" s="207"/>
      <c r="AF121" s="429" t="str">
        <f t="shared" si="11"/>
        <v>#N/A</v>
      </c>
      <c r="AG121" s="579" t="str">
        <f t="shared" si="12"/>
        <v>#N/A</v>
      </c>
      <c r="AH121" s="7"/>
    </row>
    <row r="122" ht="18.75" hidden="1" customHeight="1">
      <c r="A122" s="7"/>
      <c r="B122" s="152"/>
      <c r="C122" s="49"/>
      <c r="D122" s="268" t="str">
        <f>'(I-3) Design &amp; Feedback'!D122</f>
        <v>Not Required</v>
      </c>
      <c r="E122" s="162"/>
      <c r="F122" s="7"/>
      <c r="G122" s="439" t="str">
        <f>'(I-3) Design &amp; Feedback'!G122</f>
        <v>B/CS</v>
      </c>
      <c r="H122" s="439" t="str">
        <f>IF('(I-3) Design &amp; Feedback'!H122&gt;0, '(I-3) Design &amp; Feedback'!H122, "-")</f>
        <v>-</v>
      </c>
      <c r="I122" s="439" t="str">
        <f>'(I-3) Design &amp; Feedback'!I122</f>
        <v>-</v>
      </c>
      <c r="J122" s="439" t="str">
        <f>if('(I-3) Design &amp; Feedback'!K122&gt;0,'(I-3) Design &amp; Feedback'!K122,"-")</f>
        <v>-</v>
      </c>
      <c r="K122" s="439" t="str">
        <f>IF('(I-3) Design &amp; Feedback'!L122&gt;0, '(I-3) Design &amp; Feedback'!L122, "-")</f>
        <v>-</v>
      </c>
      <c r="L122" s="439" t="str">
        <f>IF('(I-3) Design &amp; Feedback'!O122&gt;0, '(I-3) Design &amp; Feedback'!O122, "-")</f>
        <v>-</v>
      </c>
      <c r="M122" s="7"/>
      <c r="N122" s="429" t="str">
        <f>'(R-1) Unadjusted Lengths Calcs'!U114</f>
        <v>#N/A</v>
      </c>
      <c r="O122" s="429" t="str">
        <f>'(M-1) Adjustment Factors'!$R$17</f>
        <v>#N/A</v>
      </c>
      <c r="P122" s="429" t="str">
        <f>'(M-1) Adjustment Factors'!$R$18</f>
        <v>#N/A</v>
      </c>
      <c r="Q122" s="429" t="str">
        <f>'(M-1) Adjustment Factors'!$R$19</f>
        <v>#N/A</v>
      </c>
      <c r="R122" s="429" t="str">
        <f>'(M-1) Adjustment Factors'!$R$20</f>
        <v>#N/A</v>
      </c>
      <c r="S122" s="435" t="str">
        <f t="array" ref="S122">IF('(I-3) Design &amp; Feedback'!K122="CFW-FH",1,IF('(I-3) Design &amp; Feedback'!N122='(T) General Tables'!$A$18,INDEX('(BCBC) Adjustment Factors'!$H$49:$I$52, MATCH('(I-3) Design &amp; Feedback'!O122,'(BCBC) Adjustment Factors'!$H$49:$H$52,0),2),1))
</f>
        <v>#N/A</v>
      </c>
      <c r="T122" s="429">
        <f>IF('(I-3) Design &amp; Feedback'!K122="CFW-FH",1,IF('(I-3) Design &amp; Feedback'!L122='(T) General Tables'!$A$82,'(BCBC) Adjustment Factors'!$I$53,'(BCBC) Adjustment Factors'!$I$54))
</f>
        <v>1.15</v>
      </c>
      <c r="U122" s="569" t="str">
        <f t="shared" si="9"/>
        <v>#N/A</v>
      </c>
      <c r="V122" s="207"/>
      <c r="W122" s="429" t="str">
        <f>'(R-1) Unadjusted Lengths Calcs'!V114</f>
        <v>#N/A</v>
      </c>
      <c r="X122" s="429">
        <f>'(M-1) Adjustment Factors'!$R$32</f>
        <v>1</v>
      </c>
      <c r="Y122" s="429" t="str">
        <f>'(M-1) Adjustment Factors'!$R$33</f>
        <v>#N/A</v>
      </c>
      <c r="Z122" s="429" t="str">
        <f>'(M-1) Adjustment Factors'!$R$34</f>
        <v>#N/A</v>
      </c>
      <c r="AA122" s="429" t="str">
        <f>'(M-1) Adjustment Factors'!$R$35</f>
        <v>#N/A</v>
      </c>
      <c r="AB122" s="429" t="str">
        <f t="array" ref="AB122">IF('(I-3) Design &amp; Feedback'!K122="CFW-FH",1,IF('(I-3) Design &amp; Feedback'!N122='(T) General Tables'!$A$18,INDEX('(BCBC) Adjustment Factors'!$H$116:$I$119, MATCH('(I-3) Design &amp; Feedback'!O122,'(BCBC) Adjustment Factors'!$H$116:$H$119,0),2),1))</f>
        <v>#N/A</v>
      </c>
      <c r="AC122" s="429">
        <f>IF('(I-3) Design &amp; Feedback'!K122="CFW-FH",1,IF('(I-3) Design &amp; Feedback'!L122='(T) General Tables'!$A$82,'(BCBC) Adjustment Factors'!$I$120,'(BCBC) Adjustment Factors'!$I$121))</f>
        <v>1.15</v>
      </c>
      <c r="AD122" s="569" t="str">
        <f t="shared" si="10"/>
        <v>#N/A</v>
      </c>
      <c r="AE122" s="207"/>
      <c r="AF122" s="429" t="str">
        <f t="shared" si="11"/>
        <v>#N/A</v>
      </c>
      <c r="AG122" s="579" t="str">
        <f t="shared" si="12"/>
        <v>#N/A</v>
      </c>
      <c r="AH122" s="7"/>
    </row>
    <row r="123" ht="18.75" customHeight="1">
      <c r="A123" s="7"/>
      <c r="B123" s="201"/>
      <c r="C123" s="49"/>
      <c r="D123" s="269"/>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207"/>
      <c r="AH123" s="7"/>
    </row>
    <row r="124" ht="18.75" customHeight="1">
      <c r="A124" s="7"/>
      <c r="B124" s="7"/>
      <c r="C124" s="49"/>
      <c r="D124" s="269"/>
      <c r="E124" s="7"/>
      <c r="F124" s="7"/>
      <c r="G124" s="282" t="str">
        <f>'(I-1) General'!G84</f>
        <v>| Permit/File Number: Building Permit 123567 | Calculations completed by: Tim - info@part9bracing.ca |</v>
      </c>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8"/>
      <c r="AH124" s="7"/>
    </row>
    <row r="125" ht="18.75" customHeight="1">
      <c r="A125" s="7"/>
      <c r="B125" s="7"/>
      <c r="C125" s="49"/>
      <c r="D125" s="269"/>
      <c r="E125" s="7"/>
      <c r="F125" s="7"/>
      <c r="G125" s="391" t="s">
        <v>771</v>
      </c>
      <c r="H125" s="255"/>
      <c r="I125" s="255"/>
      <c r="J125" s="255"/>
      <c r="K125" s="255"/>
      <c r="L125" s="255"/>
      <c r="M125" s="255"/>
      <c r="N125" s="255"/>
      <c r="O125" s="255"/>
      <c r="P125" s="255"/>
      <c r="Q125" s="255"/>
      <c r="R125" s="255"/>
      <c r="S125" s="255"/>
      <c r="T125" s="255"/>
      <c r="U125" s="255"/>
      <c r="V125" s="255"/>
      <c r="W125" s="255"/>
      <c r="X125" s="255"/>
      <c r="Y125" s="255"/>
      <c r="Z125" s="255"/>
      <c r="AA125" s="255"/>
      <c r="AB125" s="255"/>
      <c r="AC125" s="255"/>
      <c r="AD125" s="255"/>
      <c r="AE125" s="255"/>
      <c r="AF125" s="255"/>
      <c r="AG125" s="256"/>
      <c r="AH125" s="7"/>
    </row>
    <row r="126" ht="14.25" customHeight="1">
      <c r="A126" s="7"/>
      <c r="B126" s="201"/>
      <c r="C126" s="49"/>
      <c r="D126" s="20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207"/>
      <c r="AH126" s="7"/>
    </row>
    <row r="127" ht="14.25" customHeight="1">
      <c r="A127" s="7"/>
      <c r="B127" s="201"/>
      <c r="C127" s="49"/>
      <c r="D127" s="20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207"/>
      <c r="AH127" s="7"/>
    </row>
    <row r="128" ht="14.25" customHeight="1">
      <c r="A128" s="7"/>
      <c r="B128" s="201"/>
      <c r="C128" s="49"/>
      <c r="D128" s="20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207"/>
      <c r="AH128" s="7"/>
    </row>
    <row r="129" ht="14.25" customHeight="1">
      <c r="A129" s="7"/>
      <c r="B129" s="201"/>
      <c r="C129" s="49"/>
      <c r="D129" s="20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207"/>
      <c r="AH129" s="7"/>
    </row>
    <row r="130" ht="14.25" customHeight="1">
      <c r="A130" s="7"/>
      <c r="B130" s="201"/>
      <c r="C130" s="49"/>
      <c r="D130" s="20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207"/>
      <c r="AH130" s="7"/>
    </row>
    <row r="131" ht="14.25" customHeight="1">
      <c r="A131" s="7"/>
      <c r="B131" s="201"/>
      <c r="C131" s="49"/>
      <c r="D131" s="20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207"/>
      <c r="AH131" s="7"/>
    </row>
    <row r="132" ht="14.25" customHeight="1">
      <c r="A132" s="7"/>
      <c r="B132" s="201"/>
      <c r="C132" s="49"/>
      <c r="D132" s="20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207"/>
      <c r="AH132" s="7"/>
    </row>
    <row r="133" ht="14.25" customHeight="1">
      <c r="A133" s="7"/>
      <c r="B133" s="201"/>
      <c r="C133" s="49"/>
      <c r="D133" s="20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207"/>
      <c r="AH133" s="7"/>
    </row>
    <row r="134" ht="14.25" customHeight="1">
      <c r="A134" s="7"/>
      <c r="B134" s="201"/>
      <c r="C134" s="49"/>
      <c r="D134" s="20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207"/>
      <c r="AH134" s="7"/>
    </row>
    <row r="135" ht="14.25" customHeight="1">
      <c r="A135" s="7"/>
      <c r="B135" s="201"/>
      <c r="C135" s="49"/>
      <c r="D135" s="20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207"/>
      <c r="AH135" s="7"/>
    </row>
    <row r="136" ht="14.25" customHeight="1">
      <c r="A136" s="7"/>
      <c r="B136" s="201"/>
      <c r="C136" s="49"/>
      <c r="D136" s="20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207"/>
      <c r="AH136" s="7"/>
    </row>
    <row r="137" ht="14.25" customHeight="1">
      <c r="A137" s="7"/>
      <c r="B137" s="201"/>
      <c r="C137" s="49"/>
      <c r="D137" s="20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207"/>
      <c r="AH137" s="7"/>
    </row>
    <row r="138" ht="14.25" customHeight="1">
      <c r="A138" s="7"/>
      <c r="B138" s="201"/>
      <c r="C138" s="49"/>
      <c r="D138" s="20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207"/>
      <c r="AH138" s="7"/>
    </row>
    <row r="139" ht="14.25" customHeight="1">
      <c r="A139" s="7"/>
      <c r="B139" s="201"/>
      <c r="C139" s="49"/>
      <c r="D139" s="20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207"/>
      <c r="AH139" s="7"/>
    </row>
    <row r="140" ht="14.25" customHeight="1">
      <c r="A140" s="7"/>
      <c r="B140" s="201"/>
      <c r="C140" s="49"/>
      <c r="D140" s="20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207"/>
      <c r="AH140" s="7"/>
    </row>
    <row r="141" ht="14.25" customHeight="1">
      <c r="A141" s="7"/>
      <c r="B141" s="201"/>
      <c r="C141" s="49"/>
      <c r="D141" s="20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207"/>
      <c r="AH141" s="7"/>
    </row>
    <row r="142" ht="14.25" customHeight="1">
      <c r="A142" s="7"/>
      <c r="B142" s="201"/>
      <c r="C142" s="49"/>
      <c r="D142" s="20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207"/>
      <c r="AH142" s="7"/>
    </row>
    <row r="143" ht="14.25" customHeight="1">
      <c r="A143" s="7"/>
      <c r="B143" s="201"/>
      <c r="C143" s="49"/>
      <c r="D143" s="20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207"/>
      <c r="AH143" s="7"/>
    </row>
    <row r="144" ht="14.25" customHeight="1">
      <c r="A144" s="7"/>
      <c r="B144" s="201"/>
      <c r="C144" s="49"/>
      <c r="D144" s="20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207"/>
      <c r="AH144" s="7"/>
    </row>
    <row r="145" ht="14.25" customHeight="1">
      <c r="A145" s="7"/>
      <c r="B145" s="201"/>
      <c r="C145" s="49"/>
      <c r="D145" s="20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207"/>
      <c r="AH145" s="7"/>
    </row>
    <row r="146" ht="14.25" customHeight="1">
      <c r="A146" s="7"/>
      <c r="B146" s="201"/>
      <c r="C146" s="49"/>
      <c r="D146" s="20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207"/>
      <c r="AH146" s="7"/>
    </row>
    <row r="147" ht="14.25" customHeight="1">
      <c r="A147" s="7"/>
      <c r="B147" s="201"/>
      <c r="C147" s="49"/>
      <c r="D147" s="20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207"/>
      <c r="AH147" s="7"/>
    </row>
    <row r="148" ht="14.25" customHeight="1">
      <c r="A148" s="7"/>
      <c r="B148" s="201"/>
      <c r="C148" s="49"/>
      <c r="D148" s="20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207"/>
      <c r="AH148" s="7"/>
    </row>
    <row r="149" ht="14.25" customHeight="1">
      <c r="A149" s="7"/>
      <c r="B149" s="201"/>
      <c r="C149" s="49"/>
      <c r="D149" s="20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207"/>
      <c r="AH149" s="7"/>
    </row>
    <row r="150" ht="14.25" customHeight="1">
      <c r="A150" s="7"/>
      <c r="B150" s="201"/>
      <c r="C150" s="49"/>
      <c r="D150" s="20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207"/>
      <c r="AH150" s="7"/>
    </row>
    <row r="151" ht="14.25" customHeight="1">
      <c r="A151" s="7"/>
      <c r="B151" s="201"/>
      <c r="C151" s="49"/>
      <c r="D151" s="20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207"/>
      <c r="AH151" s="7"/>
    </row>
    <row r="152" ht="14.25" customHeight="1">
      <c r="A152" s="7"/>
      <c r="B152" s="201"/>
      <c r="C152" s="49"/>
      <c r="D152" s="20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207"/>
      <c r="AH152" s="7"/>
    </row>
    <row r="153" ht="14.25" customHeight="1">
      <c r="A153" s="7"/>
      <c r="B153" s="201"/>
      <c r="C153" s="49"/>
      <c r="D153" s="20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207"/>
      <c r="AH153" s="7"/>
    </row>
    <row r="154" ht="14.25" customHeight="1">
      <c r="A154" s="7"/>
      <c r="B154" s="201"/>
      <c r="C154" s="49"/>
      <c r="D154" s="20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207"/>
      <c r="AH154" s="7"/>
    </row>
    <row r="155" ht="14.25" customHeight="1">
      <c r="A155" s="7"/>
      <c r="B155" s="201"/>
      <c r="C155" s="49"/>
      <c r="D155" s="20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207"/>
      <c r="AH155" s="7"/>
    </row>
    <row r="156" ht="14.25" customHeight="1">
      <c r="A156" s="7"/>
      <c r="B156" s="201"/>
      <c r="C156" s="49"/>
      <c r="D156" s="20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207"/>
      <c r="AH156" s="7"/>
    </row>
    <row r="157" ht="14.25" customHeight="1">
      <c r="A157" s="7"/>
      <c r="B157" s="201"/>
      <c r="C157" s="49"/>
      <c r="D157" s="20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207"/>
      <c r="AH157" s="7"/>
    </row>
    <row r="158" ht="14.25" customHeight="1">
      <c r="A158" s="7"/>
      <c r="B158" s="201"/>
      <c r="C158" s="49"/>
      <c r="D158" s="20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207"/>
      <c r="AH158" s="7"/>
    </row>
    <row r="159" ht="14.25" customHeight="1">
      <c r="A159" s="7"/>
      <c r="B159" s="201"/>
      <c r="C159" s="49"/>
      <c r="D159" s="20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207"/>
      <c r="AH159" s="7"/>
    </row>
    <row r="160" ht="14.25" customHeight="1">
      <c r="A160" s="7"/>
      <c r="B160" s="201"/>
      <c r="C160" s="49"/>
      <c r="D160" s="20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207"/>
      <c r="AH160" s="7"/>
    </row>
    <row r="161" ht="14.25" customHeight="1">
      <c r="A161" s="7"/>
      <c r="B161" s="201"/>
      <c r="C161" s="49"/>
      <c r="D161" s="20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207"/>
      <c r="AH161" s="7"/>
    </row>
    <row r="162" ht="14.25" customHeight="1">
      <c r="A162" s="7"/>
      <c r="B162" s="201"/>
      <c r="C162" s="49"/>
      <c r="D162" s="20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207"/>
      <c r="AH162" s="7"/>
    </row>
    <row r="163" ht="14.25" customHeight="1">
      <c r="A163" s="7"/>
      <c r="B163" s="201"/>
      <c r="C163" s="49"/>
      <c r="D163" s="20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207"/>
      <c r="AH163" s="7"/>
    </row>
    <row r="164" ht="14.25" customHeight="1">
      <c r="A164" s="7"/>
      <c r="B164" s="201"/>
      <c r="C164" s="49"/>
      <c r="D164" s="20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207"/>
      <c r="AH164" s="7"/>
    </row>
    <row r="165" ht="14.25" customHeight="1">
      <c r="A165" s="7"/>
      <c r="B165" s="201"/>
      <c r="C165" s="49"/>
      <c r="D165" s="20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207"/>
      <c r="AH165" s="7"/>
    </row>
    <row r="166" ht="14.25" customHeight="1">
      <c r="A166" s="7"/>
      <c r="B166" s="201"/>
      <c r="C166" s="49"/>
      <c r="D166" s="20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207"/>
      <c r="AH166" s="7"/>
    </row>
    <row r="167" ht="14.25" customHeight="1">
      <c r="A167" s="7"/>
      <c r="B167" s="201"/>
      <c r="C167" s="49"/>
      <c r="D167" s="20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207"/>
      <c r="AH167" s="7"/>
    </row>
    <row r="168" ht="14.25" customHeight="1">
      <c r="A168" s="7"/>
      <c r="B168" s="201"/>
      <c r="C168" s="49"/>
      <c r="D168" s="20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207"/>
      <c r="AH168" s="7"/>
    </row>
    <row r="169" ht="14.25" customHeight="1">
      <c r="A169" s="7"/>
      <c r="B169" s="201"/>
      <c r="C169" s="49"/>
      <c r="D169" s="20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207"/>
      <c r="AH169" s="7"/>
    </row>
    <row r="170" ht="14.25" customHeight="1">
      <c r="A170" s="7"/>
      <c r="B170" s="201"/>
      <c r="C170" s="49"/>
      <c r="D170" s="20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207"/>
      <c r="AH170" s="7"/>
    </row>
    <row r="171" ht="14.25" customHeight="1">
      <c r="A171" s="7"/>
      <c r="B171" s="201"/>
      <c r="C171" s="49"/>
      <c r="D171" s="20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207"/>
      <c r="AH171" s="7"/>
    </row>
    <row r="172" ht="14.25" customHeight="1">
      <c r="A172" s="7"/>
      <c r="B172" s="201"/>
      <c r="C172" s="49"/>
      <c r="D172" s="20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207"/>
      <c r="AH172" s="7"/>
    </row>
    <row r="173" ht="14.25" customHeight="1">
      <c r="A173" s="7"/>
      <c r="B173" s="201"/>
      <c r="C173" s="49"/>
      <c r="D173" s="20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207"/>
      <c r="AH173" s="7"/>
    </row>
    <row r="174" ht="14.25" customHeight="1">
      <c r="A174" s="7"/>
      <c r="B174" s="201"/>
      <c r="C174" s="49"/>
      <c r="D174" s="20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207"/>
      <c r="AH174" s="7"/>
    </row>
    <row r="175" ht="14.25" customHeight="1">
      <c r="A175" s="7"/>
      <c r="B175" s="201"/>
      <c r="C175" s="49"/>
      <c r="D175" s="20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207"/>
      <c r="AH175" s="7"/>
    </row>
    <row r="176" ht="14.25" customHeight="1">
      <c r="A176" s="7"/>
      <c r="B176" s="201"/>
      <c r="C176" s="49"/>
      <c r="D176" s="20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207"/>
      <c r="AH176" s="7"/>
    </row>
    <row r="177" ht="14.25" customHeight="1">
      <c r="A177" s="7"/>
      <c r="B177" s="201"/>
      <c r="C177" s="49"/>
      <c r="D177" s="20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207"/>
      <c r="AH177" s="7"/>
    </row>
    <row r="178" ht="14.25" customHeight="1">
      <c r="A178" s="7"/>
      <c r="B178" s="201"/>
      <c r="C178" s="49"/>
      <c r="D178" s="20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207"/>
      <c r="AH178" s="7"/>
    </row>
    <row r="179" ht="14.25" customHeight="1">
      <c r="A179" s="7"/>
      <c r="B179" s="201"/>
      <c r="C179" s="49"/>
      <c r="D179" s="20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207"/>
      <c r="AH179" s="7"/>
    </row>
    <row r="180" ht="14.25" customHeight="1">
      <c r="A180" s="7"/>
      <c r="B180" s="201"/>
      <c r="C180" s="49"/>
      <c r="D180" s="20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207"/>
      <c r="AH180" s="7"/>
    </row>
    <row r="181" ht="14.25" customHeight="1">
      <c r="A181" s="7"/>
      <c r="B181" s="201"/>
      <c r="C181" s="49"/>
      <c r="D181" s="20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207"/>
      <c r="AH181" s="7"/>
    </row>
    <row r="182" ht="14.25" customHeight="1">
      <c r="A182" s="7"/>
      <c r="B182" s="201"/>
      <c r="C182" s="49"/>
      <c r="D182" s="20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207"/>
      <c r="AH182" s="7"/>
    </row>
    <row r="183" ht="14.25" customHeight="1">
      <c r="A183" s="7"/>
      <c r="B183" s="201"/>
      <c r="C183" s="49"/>
      <c r="D183" s="20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207"/>
      <c r="AH183" s="7"/>
    </row>
    <row r="184" ht="14.25" customHeight="1">
      <c r="A184" s="7"/>
      <c r="B184" s="201"/>
      <c r="C184" s="49"/>
      <c r="D184" s="20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207"/>
      <c r="AH184" s="7"/>
    </row>
    <row r="185" ht="14.25" customHeight="1">
      <c r="A185" s="7"/>
      <c r="B185" s="201"/>
      <c r="C185" s="49"/>
      <c r="D185" s="20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207"/>
      <c r="AH185" s="7"/>
    </row>
    <row r="186" ht="14.25" customHeight="1">
      <c r="A186" s="7"/>
      <c r="B186" s="201"/>
      <c r="C186" s="49"/>
      <c r="D186" s="20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207"/>
      <c r="AH186" s="7"/>
    </row>
    <row r="187" ht="14.25" customHeight="1">
      <c r="A187" s="7"/>
      <c r="B187" s="201"/>
      <c r="C187" s="49"/>
      <c r="D187" s="20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207"/>
      <c r="AH187" s="7"/>
    </row>
    <row r="188" ht="14.25" customHeight="1">
      <c r="A188" s="7"/>
      <c r="B188" s="201"/>
      <c r="C188" s="49"/>
      <c r="D188" s="20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207"/>
      <c r="AH188" s="7"/>
    </row>
    <row r="189" ht="14.25" customHeight="1">
      <c r="A189" s="7"/>
      <c r="B189" s="201"/>
      <c r="C189" s="49"/>
      <c r="D189" s="20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207"/>
      <c r="AH189" s="7"/>
    </row>
    <row r="190" ht="14.25" customHeight="1">
      <c r="A190" s="7"/>
      <c r="B190" s="201"/>
      <c r="C190" s="49"/>
      <c r="D190" s="20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207"/>
      <c r="AH190" s="7"/>
    </row>
    <row r="191" ht="14.25" customHeight="1">
      <c r="A191" s="7"/>
      <c r="B191" s="201"/>
      <c r="C191" s="49"/>
      <c r="D191" s="20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207"/>
      <c r="AH191" s="7"/>
    </row>
    <row r="192" ht="14.25" customHeight="1">
      <c r="A192" s="7"/>
      <c r="B192" s="201"/>
      <c r="C192" s="49"/>
      <c r="D192" s="20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207"/>
      <c r="AH192" s="7"/>
    </row>
    <row r="193" ht="14.25" customHeight="1">
      <c r="A193" s="7"/>
      <c r="B193" s="201"/>
      <c r="C193" s="49"/>
      <c r="D193" s="20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207"/>
      <c r="AH193" s="7"/>
    </row>
    <row r="194" ht="14.25" customHeight="1">
      <c r="A194" s="7"/>
      <c r="B194" s="201"/>
      <c r="C194" s="49"/>
      <c r="D194" s="20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207"/>
      <c r="AH194" s="7"/>
    </row>
    <row r="195" ht="14.25" customHeight="1">
      <c r="A195" s="7"/>
      <c r="B195" s="201"/>
      <c r="C195" s="49"/>
      <c r="D195" s="20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207"/>
      <c r="AH195" s="7"/>
    </row>
    <row r="196" ht="14.25" customHeight="1">
      <c r="A196" s="7"/>
      <c r="B196" s="201"/>
      <c r="C196" s="49"/>
      <c r="D196" s="20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207"/>
      <c r="AH196" s="7"/>
    </row>
    <row r="197" ht="14.25" customHeight="1">
      <c r="A197" s="7"/>
      <c r="B197" s="201"/>
      <c r="C197" s="49"/>
      <c r="D197" s="20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207"/>
      <c r="AH197" s="7"/>
    </row>
    <row r="198" ht="14.25" customHeight="1">
      <c r="A198" s="7"/>
      <c r="B198" s="201"/>
      <c r="C198" s="49"/>
      <c r="D198" s="20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207"/>
      <c r="AH198" s="7"/>
    </row>
    <row r="199" ht="14.25" customHeight="1">
      <c r="A199" s="7"/>
      <c r="B199" s="201"/>
      <c r="C199" s="49"/>
      <c r="D199" s="20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207"/>
      <c r="AH199" s="7"/>
    </row>
    <row r="200" ht="14.25" customHeight="1">
      <c r="A200" s="7"/>
      <c r="B200" s="201"/>
      <c r="C200" s="49"/>
      <c r="D200" s="20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207"/>
      <c r="AH200" s="7"/>
    </row>
    <row r="201" ht="14.25" customHeight="1">
      <c r="A201" s="7"/>
      <c r="B201" s="201"/>
      <c r="C201" s="49"/>
      <c r="D201" s="20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207"/>
      <c r="AH201" s="7"/>
    </row>
    <row r="202" ht="14.25" customHeight="1">
      <c r="A202" s="7"/>
      <c r="B202" s="201"/>
      <c r="C202" s="49"/>
      <c r="D202" s="20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207"/>
      <c r="AH202" s="7"/>
    </row>
    <row r="203" ht="14.25" customHeight="1">
      <c r="A203" s="7"/>
      <c r="B203" s="201"/>
      <c r="C203" s="49"/>
      <c r="D203" s="20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207"/>
      <c r="AH203" s="7"/>
    </row>
    <row r="204" ht="14.25" customHeight="1">
      <c r="A204" s="7"/>
      <c r="B204" s="201"/>
      <c r="C204" s="49"/>
      <c r="D204" s="20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207"/>
      <c r="AH204" s="7"/>
    </row>
    <row r="205" ht="14.25" customHeight="1">
      <c r="A205" s="7"/>
      <c r="B205" s="201"/>
      <c r="C205" s="49"/>
      <c r="D205" s="20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207"/>
      <c r="AH205" s="7"/>
    </row>
    <row r="206" ht="14.25" customHeight="1">
      <c r="A206" s="7"/>
      <c r="B206" s="201"/>
      <c r="C206" s="49"/>
      <c r="D206" s="20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207"/>
      <c r="AH206" s="7"/>
    </row>
    <row r="207" ht="14.25" customHeight="1">
      <c r="A207" s="7"/>
      <c r="B207" s="201"/>
      <c r="C207" s="49"/>
      <c r="D207" s="20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207"/>
      <c r="AH207" s="7"/>
    </row>
    <row r="208" ht="14.25" customHeight="1">
      <c r="A208" s="7"/>
      <c r="B208" s="201"/>
      <c r="C208" s="49"/>
      <c r="D208" s="20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207"/>
      <c r="AH208" s="7"/>
    </row>
    <row r="209" ht="14.25" customHeight="1">
      <c r="A209" s="7"/>
      <c r="B209" s="201"/>
      <c r="C209" s="49"/>
      <c r="D209" s="20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207"/>
      <c r="AH209" s="7"/>
    </row>
    <row r="210" ht="14.25" customHeight="1">
      <c r="A210" s="7"/>
      <c r="B210" s="201"/>
      <c r="C210" s="49"/>
      <c r="D210" s="20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207"/>
      <c r="AH210" s="7"/>
    </row>
    <row r="211" ht="14.25" customHeight="1">
      <c r="A211" s="7"/>
      <c r="B211" s="201"/>
      <c r="C211" s="49"/>
      <c r="D211" s="20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207"/>
      <c r="AH211" s="7"/>
    </row>
    <row r="212" ht="14.25" customHeight="1">
      <c r="A212" s="7"/>
      <c r="B212" s="201"/>
      <c r="C212" s="49"/>
      <c r="D212" s="20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207"/>
      <c r="AH212" s="7"/>
    </row>
    <row r="213" ht="14.25" customHeight="1">
      <c r="A213" s="7"/>
      <c r="B213" s="201"/>
      <c r="C213" s="49"/>
      <c r="D213" s="20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207"/>
      <c r="AH213" s="7"/>
    </row>
    <row r="214" ht="14.25" customHeight="1">
      <c r="A214" s="7"/>
      <c r="B214" s="201"/>
      <c r="C214" s="49"/>
      <c r="D214" s="20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207"/>
      <c r="AH214" s="7"/>
    </row>
    <row r="215" ht="14.25" customHeight="1">
      <c r="A215" s="7"/>
      <c r="B215" s="201"/>
      <c r="C215" s="49"/>
      <c r="D215" s="20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207"/>
      <c r="AH215" s="7"/>
    </row>
    <row r="216" ht="14.25" customHeight="1">
      <c r="A216" s="7"/>
      <c r="B216" s="201"/>
      <c r="C216" s="49"/>
      <c r="D216" s="20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207"/>
      <c r="AH216" s="7"/>
    </row>
    <row r="217" ht="14.25" customHeight="1">
      <c r="A217" s="7"/>
      <c r="B217" s="201"/>
      <c r="C217" s="49"/>
      <c r="D217" s="20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207"/>
      <c r="AH217" s="7"/>
    </row>
    <row r="218" ht="14.25" customHeight="1">
      <c r="A218" s="7"/>
      <c r="B218" s="201"/>
      <c r="C218" s="49"/>
      <c r="D218" s="20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207"/>
      <c r="AH218" s="7"/>
    </row>
    <row r="219" ht="14.25" customHeight="1">
      <c r="A219" s="7"/>
      <c r="B219" s="201"/>
      <c r="C219" s="49"/>
      <c r="D219" s="20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207"/>
      <c r="AH219" s="7"/>
    </row>
    <row r="220" ht="14.25" customHeight="1">
      <c r="A220" s="7"/>
      <c r="B220" s="201"/>
      <c r="C220" s="49"/>
      <c r="D220" s="20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207"/>
      <c r="AH220" s="7"/>
    </row>
    <row r="221" ht="14.25" customHeight="1">
      <c r="A221" s="7"/>
      <c r="B221" s="201"/>
      <c r="C221" s="49"/>
      <c r="D221" s="20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207"/>
      <c r="AH221" s="7"/>
    </row>
    <row r="222" ht="14.25" customHeight="1">
      <c r="A222" s="7"/>
      <c r="B222" s="201"/>
      <c r="C222" s="49"/>
      <c r="D222" s="20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207"/>
      <c r="AH222" s="7"/>
    </row>
    <row r="223" ht="14.25" customHeight="1">
      <c r="A223" s="7"/>
      <c r="B223" s="201"/>
      <c r="C223" s="49"/>
      <c r="D223" s="20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207"/>
      <c r="AH223" s="7"/>
    </row>
    <row r="224" ht="14.25" customHeight="1">
      <c r="A224" s="7"/>
      <c r="B224" s="201"/>
      <c r="C224" s="49"/>
      <c r="D224" s="20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207"/>
      <c r="AH224" s="7"/>
    </row>
    <row r="225" ht="14.25" customHeight="1">
      <c r="A225" s="7"/>
      <c r="B225" s="201"/>
      <c r="C225" s="49"/>
      <c r="D225" s="20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207"/>
      <c r="AH225" s="7"/>
    </row>
    <row r="226" ht="14.25" customHeight="1">
      <c r="A226" s="7"/>
      <c r="B226" s="201"/>
      <c r="C226" s="49"/>
      <c r="D226" s="20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207"/>
      <c r="AH226" s="7"/>
    </row>
    <row r="227" ht="14.25" customHeight="1">
      <c r="A227" s="7"/>
      <c r="B227" s="201"/>
      <c r="C227" s="49"/>
      <c r="D227" s="20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207"/>
      <c r="AH227" s="7"/>
    </row>
    <row r="228" ht="14.25" customHeight="1">
      <c r="A228" s="7"/>
      <c r="B228" s="201"/>
      <c r="C228" s="49"/>
      <c r="D228" s="20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207"/>
      <c r="AH228" s="7"/>
    </row>
    <row r="229" ht="14.25" customHeight="1">
      <c r="A229" s="7"/>
      <c r="B229" s="201"/>
      <c r="C229" s="49"/>
      <c r="D229" s="20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207"/>
      <c r="AH229" s="7"/>
    </row>
    <row r="230" ht="14.25" customHeight="1">
      <c r="A230" s="7"/>
      <c r="B230" s="201"/>
      <c r="C230" s="49"/>
      <c r="D230" s="20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207"/>
      <c r="AH230" s="7"/>
    </row>
    <row r="231" ht="14.25" customHeight="1">
      <c r="A231" s="7"/>
      <c r="B231" s="201"/>
      <c r="C231" s="49"/>
      <c r="D231" s="20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207"/>
      <c r="AH231" s="7"/>
    </row>
    <row r="232" ht="14.25" customHeight="1">
      <c r="A232" s="7"/>
      <c r="B232" s="201"/>
      <c r="C232" s="49"/>
      <c r="D232" s="20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207"/>
      <c r="AH232" s="7"/>
    </row>
    <row r="233" ht="14.25" customHeight="1">
      <c r="A233" s="7"/>
      <c r="B233" s="201"/>
      <c r="C233" s="49"/>
      <c r="D233" s="20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207"/>
      <c r="AH233" s="7"/>
    </row>
    <row r="234" ht="14.25" customHeight="1">
      <c r="A234" s="7"/>
      <c r="B234" s="201"/>
      <c r="C234" s="49"/>
      <c r="D234" s="20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207"/>
      <c r="AH234" s="7"/>
    </row>
    <row r="235" ht="14.25" customHeight="1">
      <c r="A235" s="7"/>
      <c r="B235" s="201"/>
      <c r="C235" s="49"/>
      <c r="D235" s="20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207"/>
      <c r="AH235" s="7"/>
    </row>
    <row r="236" ht="14.25" customHeight="1">
      <c r="A236" s="7"/>
      <c r="B236" s="201"/>
      <c r="C236" s="49"/>
      <c r="D236" s="20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207"/>
      <c r="AH236" s="7"/>
    </row>
    <row r="237" ht="14.25" customHeight="1">
      <c r="A237" s="7"/>
      <c r="B237" s="201"/>
      <c r="C237" s="49"/>
      <c r="D237" s="20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207"/>
      <c r="AH237" s="7"/>
    </row>
    <row r="238" ht="14.25" customHeight="1">
      <c r="A238" s="7"/>
      <c r="B238" s="201"/>
      <c r="C238" s="49"/>
      <c r="D238" s="20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207"/>
      <c r="AH238" s="7"/>
    </row>
    <row r="239" ht="14.25" customHeight="1">
      <c r="A239" s="7"/>
      <c r="B239" s="201"/>
      <c r="C239" s="49"/>
      <c r="D239" s="20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207"/>
      <c r="AH239" s="7"/>
    </row>
    <row r="240" ht="14.25" customHeight="1">
      <c r="A240" s="7"/>
      <c r="B240" s="201"/>
      <c r="C240" s="49"/>
      <c r="D240" s="20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207"/>
      <c r="AH240" s="7"/>
    </row>
    <row r="241" ht="14.25" customHeight="1">
      <c r="A241" s="7"/>
      <c r="B241" s="201"/>
      <c r="C241" s="49"/>
      <c r="D241" s="20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207"/>
      <c r="AH241" s="7"/>
    </row>
    <row r="242" ht="14.25" customHeight="1">
      <c r="A242" s="7"/>
      <c r="B242" s="201"/>
      <c r="C242" s="49"/>
      <c r="D242" s="20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207"/>
      <c r="AH242" s="7"/>
    </row>
    <row r="243" ht="14.25" customHeight="1">
      <c r="A243" s="7"/>
      <c r="B243" s="201"/>
      <c r="C243" s="49"/>
      <c r="D243" s="20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207"/>
      <c r="AH243" s="7"/>
    </row>
    <row r="244" ht="14.25" customHeight="1">
      <c r="A244" s="7"/>
      <c r="B244" s="201"/>
      <c r="C244" s="49"/>
      <c r="D244" s="20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207"/>
      <c r="AH244" s="7"/>
    </row>
    <row r="245" ht="14.25" customHeight="1">
      <c r="A245" s="7"/>
      <c r="B245" s="201"/>
      <c r="C245" s="49"/>
      <c r="D245" s="20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207"/>
      <c r="AH245" s="7"/>
    </row>
    <row r="246" ht="14.25" customHeight="1">
      <c r="A246" s="7"/>
      <c r="B246" s="201"/>
      <c r="C246" s="49"/>
      <c r="D246" s="20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207"/>
      <c r="AH246" s="7"/>
    </row>
    <row r="247" ht="14.25" customHeight="1">
      <c r="A247" s="7"/>
      <c r="B247" s="201"/>
      <c r="C247" s="49"/>
      <c r="D247" s="20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207"/>
      <c r="AH247" s="7"/>
    </row>
    <row r="248" ht="14.25" customHeight="1">
      <c r="A248" s="7"/>
      <c r="B248" s="201"/>
      <c r="C248" s="49"/>
      <c r="D248" s="20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207"/>
      <c r="AH248" s="7"/>
    </row>
    <row r="249" ht="14.25" customHeight="1">
      <c r="A249" s="7"/>
      <c r="B249" s="201"/>
      <c r="C249" s="49"/>
      <c r="D249" s="20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207"/>
      <c r="AH249" s="7"/>
    </row>
    <row r="250" ht="14.25" customHeight="1">
      <c r="A250" s="7"/>
      <c r="B250" s="201"/>
      <c r="C250" s="49"/>
      <c r="D250" s="20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207"/>
      <c r="AH250" s="7"/>
    </row>
    <row r="251" ht="14.25" customHeight="1">
      <c r="A251" s="7"/>
      <c r="B251" s="201"/>
      <c r="C251" s="49"/>
      <c r="D251" s="20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207"/>
      <c r="AH251" s="7"/>
    </row>
    <row r="252" ht="14.25" customHeight="1">
      <c r="A252" s="7"/>
      <c r="B252" s="201"/>
      <c r="C252" s="49"/>
      <c r="D252" s="20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207"/>
      <c r="AH252" s="7"/>
    </row>
    <row r="253" ht="14.25" customHeight="1">
      <c r="A253" s="7"/>
      <c r="B253" s="201"/>
      <c r="C253" s="49"/>
      <c r="D253" s="20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207"/>
      <c r="AH253" s="7"/>
    </row>
    <row r="254" ht="14.25" customHeight="1">
      <c r="A254" s="7"/>
      <c r="B254" s="201"/>
      <c r="C254" s="49"/>
      <c r="D254" s="20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207"/>
      <c r="AH254" s="7"/>
    </row>
    <row r="255" ht="14.25" customHeight="1">
      <c r="A255" s="7"/>
      <c r="B255" s="201"/>
      <c r="C255" s="49"/>
      <c r="D255" s="20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207"/>
      <c r="AH255" s="7"/>
    </row>
    <row r="256" ht="14.25" customHeight="1">
      <c r="A256" s="7"/>
      <c r="B256" s="201"/>
      <c r="C256" s="49"/>
      <c r="D256" s="20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207"/>
      <c r="AH256" s="7"/>
    </row>
    <row r="257" ht="14.25" customHeight="1">
      <c r="A257" s="7"/>
      <c r="B257" s="201"/>
      <c r="C257" s="49"/>
      <c r="D257" s="20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207"/>
      <c r="AH257" s="7"/>
    </row>
    <row r="258" ht="14.25" customHeight="1">
      <c r="A258" s="7"/>
      <c r="B258" s="201"/>
      <c r="C258" s="49"/>
      <c r="D258" s="20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207"/>
      <c r="AH258" s="7"/>
    </row>
    <row r="259" ht="14.25" customHeight="1">
      <c r="A259" s="7"/>
      <c r="B259" s="201"/>
      <c r="C259" s="49"/>
      <c r="D259" s="20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207"/>
      <c r="AH259" s="7"/>
    </row>
    <row r="260" ht="14.25" customHeight="1">
      <c r="A260" s="7"/>
      <c r="B260" s="201"/>
      <c r="C260" s="49"/>
      <c r="D260" s="20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207"/>
      <c r="AH260" s="7"/>
    </row>
    <row r="261" ht="14.25" customHeight="1">
      <c r="A261" s="7"/>
      <c r="B261" s="201"/>
      <c r="C261" s="49"/>
      <c r="D261" s="20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207"/>
      <c r="AH261" s="7"/>
    </row>
    <row r="262" ht="14.25" customHeight="1">
      <c r="A262" s="7"/>
      <c r="B262" s="201"/>
      <c r="C262" s="49"/>
      <c r="D262" s="20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207"/>
      <c r="AH262" s="7"/>
    </row>
    <row r="263" ht="14.25" customHeight="1">
      <c r="A263" s="7"/>
      <c r="B263" s="201"/>
      <c r="C263" s="49"/>
      <c r="D263" s="20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207"/>
      <c r="AH263" s="7"/>
    </row>
    <row r="264" ht="14.25" customHeight="1">
      <c r="A264" s="7"/>
      <c r="B264" s="201"/>
      <c r="C264" s="49"/>
      <c r="D264" s="20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207"/>
      <c r="AH264" s="7"/>
    </row>
    <row r="265" ht="14.25" customHeight="1">
      <c r="A265" s="7"/>
      <c r="B265" s="201"/>
      <c r="C265" s="49"/>
      <c r="D265" s="20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207"/>
      <c r="AH265" s="7"/>
    </row>
    <row r="266" ht="14.25" customHeight="1">
      <c r="A266" s="7"/>
      <c r="B266" s="201"/>
      <c r="C266" s="49"/>
      <c r="D266" s="20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207"/>
      <c r="AH266" s="7"/>
    </row>
    <row r="267" ht="14.25" customHeight="1">
      <c r="A267" s="7"/>
      <c r="B267" s="201"/>
      <c r="C267" s="49"/>
      <c r="D267" s="20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207"/>
      <c r="AH267" s="7"/>
    </row>
    <row r="268" ht="14.25" customHeight="1">
      <c r="A268" s="7"/>
      <c r="B268" s="201"/>
      <c r="C268" s="49"/>
      <c r="D268" s="20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207"/>
      <c r="AH268" s="7"/>
    </row>
    <row r="269" ht="14.25" customHeight="1">
      <c r="A269" s="7"/>
      <c r="B269" s="201"/>
      <c r="C269" s="49"/>
      <c r="D269" s="20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207"/>
      <c r="AH269" s="7"/>
    </row>
    <row r="270" ht="14.25" customHeight="1">
      <c r="A270" s="7"/>
      <c r="B270" s="201"/>
      <c r="C270" s="49"/>
      <c r="D270" s="20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207"/>
      <c r="AH270" s="7"/>
    </row>
    <row r="271" ht="14.25" customHeight="1">
      <c r="A271" s="7"/>
      <c r="B271" s="201"/>
      <c r="C271" s="49"/>
      <c r="D271" s="20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207"/>
      <c r="AH271" s="7"/>
    </row>
    <row r="272" ht="14.25" customHeight="1">
      <c r="A272" s="7"/>
      <c r="B272" s="201"/>
      <c r="C272" s="49"/>
      <c r="D272" s="20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207"/>
      <c r="AH272" s="7"/>
    </row>
    <row r="273" ht="14.25" customHeight="1">
      <c r="A273" s="7"/>
      <c r="B273" s="201"/>
      <c r="C273" s="49"/>
      <c r="D273" s="20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207"/>
      <c r="AH273" s="7"/>
    </row>
    <row r="274" ht="14.25" customHeight="1">
      <c r="A274" s="7"/>
      <c r="B274" s="201"/>
      <c r="C274" s="49"/>
      <c r="D274" s="20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207"/>
      <c r="AH274" s="7"/>
    </row>
    <row r="275" ht="14.25" customHeight="1">
      <c r="A275" s="7"/>
      <c r="B275" s="201"/>
      <c r="C275" s="49"/>
      <c r="D275" s="20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207"/>
      <c r="AH275" s="7"/>
    </row>
    <row r="276" ht="14.25" customHeight="1">
      <c r="A276" s="7"/>
      <c r="B276" s="201"/>
      <c r="C276" s="49"/>
      <c r="D276" s="20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207"/>
      <c r="AH276" s="7"/>
    </row>
    <row r="277" ht="14.25" customHeight="1">
      <c r="A277" s="7"/>
      <c r="B277" s="201"/>
      <c r="C277" s="49"/>
      <c r="D277" s="20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207"/>
      <c r="AH277" s="7"/>
    </row>
    <row r="278" ht="14.25" customHeight="1">
      <c r="A278" s="7"/>
      <c r="B278" s="201"/>
      <c r="C278" s="49"/>
      <c r="D278" s="20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207"/>
      <c r="AH278" s="7"/>
    </row>
    <row r="279" ht="14.25" customHeight="1">
      <c r="A279" s="7"/>
      <c r="B279" s="201"/>
      <c r="C279" s="49"/>
      <c r="D279" s="20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207"/>
      <c r="AH279" s="7"/>
    </row>
    <row r="280" ht="14.25" customHeight="1">
      <c r="A280" s="7"/>
      <c r="B280" s="201"/>
      <c r="C280" s="49"/>
      <c r="D280" s="20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207"/>
      <c r="AH280" s="7"/>
    </row>
    <row r="281" ht="14.25" customHeight="1">
      <c r="A281" s="7"/>
      <c r="B281" s="201"/>
      <c r="C281" s="49"/>
      <c r="D281" s="20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207"/>
      <c r="AH281" s="7"/>
    </row>
    <row r="282" ht="14.25" customHeight="1">
      <c r="A282" s="7"/>
      <c r="B282" s="201"/>
      <c r="C282" s="49"/>
      <c r="D282" s="20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207"/>
      <c r="AH282" s="7"/>
    </row>
    <row r="283" ht="14.25" customHeight="1">
      <c r="A283" s="7"/>
      <c r="B283" s="201"/>
      <c r="C283" s="49"/>
      <c r="D283" s="20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207"/>
      <c r="AH283" s="7"/>
    </row>
    <row r="284" ht="14.25" customHeight="1">
      <c r="A284" s="7"/>
      <c r="B284" s="201"/>
      <c r="C284" s="49"/>
      <c r="D284" s="20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207"/>
      <c r="AH284" s="7"/>
    </row>
    <row r="285" ht="14.25" customHeight="1">
      <c r="A285" s="7"/>
      <c r="B285" s="201"/>
      <c r="C285" s="49"/>
      <c r="D285" s="20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207"/>
      <c r="AH285" s="7"/>
    </row>
    <row r="286" ht="14.25" customHeight="1">
      <c r="A286" s="7"/>
      <c r="B286" s="201"/>
      <c r="C286" s="49"/>
      <c r="D286" s="20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207"/>
      <c r="AH286" s="7"/>
    </row>
    <row r="287" ht="14.25" customHeight="1">
      <c r="A287" s="7"/>
      <c r="B287" s="201"/>
      <c r="C287" s="49"/>
      <c r="D287" s="20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207"/>
      <c r="AH287" s="7"/>
    </row>
    <row r="288" ht="14.25" customHeight="1">
      <c r="A288" s="7"/>
      <c r="B288" s="201"/>
      <c r="C288" s="49"/>
      <c r="D288" s="20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207"/>
      <c r="AH288" s="7"/>
    </row>
    <row r="289" ht="14.25" customHeight="1">
      <c r="A289" s="7"/>
      <c r="B289" s="201"/>
      <c r="C289" s="49"/>
      <c r="D289" s="20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207"/>
      <c r="AH289" s="7"/>
    </row>
    <row r="290" ht="14.25" customHeight="1">
      <c r="A290" s="7"/>
      <c r="B290" s="201"/>
      <c r="C290" s="49"/>
      <c r="D290" s="20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207"/>
      <c r="AH290" s="7"/>
    </row>
    <row r="291" ht="14.25" customHeight="1">
      <c r="A291" s="7"/>
      <c r="B291" s="201"/>
      <c r="C291" s="49"/>
      <c r="D291" s="20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207"/>
      <c r="AH291" s="7"/>
    </row>
    <row r="292" ht="14.25" customHeight="1">
      <c r="A292" s="7"/>
      <c r="B292" s="201"/>
      <c r="C292" s="49"/>
      <c r="D292" s="20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207"/>
      <c r="AH292" s="7"/>
    </row>
    <row r="293" ht="14.25" customHeight="1">
      <c r="A293" s="7"/>
      <c r="B293" s="201"/>
      <c r="C293" s="49"/>
      <c r="D293" s="20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207"/>
      <c r="AH293" s="7"/>
    </row>
    <row r="294" ht="14.25" customHeight="1">
      <c r="A294" s="7"/>
      <c r="B294" s="201"/>
      <c r="C294" s="49"/>
      <c r="D294" s="20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207"/>
      <c r="AH294" s="7"/>
    </row>
    <row r="295" ht="14.25" customHeight="1">
      <c r="A295" s="7"/>
      <c r="B295" s="201"/>
      <c r="C295" s="49"/>
      <c r="D295" s="20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207"/>
      <c r="AH295" s="7"/>
    </row>
    <row r="296" ht="14.25" customHeight="1">
      <c r="A296" s="7"/>
      <c r="B296" s="201"/>
      <c r="C296" s="49"/>
      <c r="D296" s="20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207"/>
      <c r="AH296" s="7"/>
    </row>
    <row r="297" ht="14.25" customHeight="1">
      <c r="A297" s="7"/>
      <c r="B297" s="201"/>
      <c r="C297" s="49"/>
      <c r="D297" s="20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207"/>
      <c r="AH297" s="7"/>
    </row>
    <row r="298" ht="14.25" customHeight="1">
      <c r="A298" s="7"/>
      <c r="B298" s="201"/>
      <c r="C298" s="49"/>
      <c r="D298" s="20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207"/>
      <c r="AH298" s="7"/>
    </row>
    <row r="299" ht="14.25" customHeight="1">
      <c r="A299" s="7"/>
      <c r="B299" s="201"/>
      <c r="C299" s="49"/>
      <c r="D299" s="20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207"/>
      <c r="AH299" s="7"/>
    </row>
    <row r="300" ht="14.25" customHeight="1">
      <c r="A300" s="7"/>
      <c r="B300" s="201"/>
      <c r="C300" s="49"/>
      <c r="D300" s="20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207"/>
      <c r="AH300" s="7"/>
    </row>
    <row r="301" ht="14.25" customHeight="1">
      <c r="A301" s="7"/>
      <c r="B301" s="201"/>
      <c r="C301" s="49"/>
      <c r="D301" s="20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207"/>
      <c r="AH301" s="7"/>
    </row>
    <row r="302" ht="14.25" customHeight="1">
      <c r="A302" s="7"/>
      <c r="B302" s="201"/>
      <c r="C302" s="49"/>
      <c r="D302" s="20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207"/>
      <c r="AH302" s="7"/>
    </row>
    <row r="303" ht="14.25" customHeight="1">
      <c r="A303" s="7"/>
      <c r="B303" s="201"/>
      <c r="C303" s="49"/>
      <c r="D303" s="20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207"/>
      <c r="AH303" s="7"/>
    </row>
    <row r="304" ht="14.25" customHeight="1">
      <c r="A304" s="7"/>
      <c r="B304" s="201"/>
      <c r="C304" s="49"/>
      <c r="D304" s="20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207"/>
      <c r="AH304" s="7"/>
    </row>
    <row r="305" ht="14.25" customHeight="1">
      <c r="A305" s="7"/>
      <c r="B305" s="201"/>
      <c r="C305" s="49"/>
      <c r="D305" s="20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207"/>
      <c r="AH305" s="7"/>
    </row>
    <row r="306" ht="14.25" customHeight="1">
      <c r="A306" s="7"/>
      <c r="B306" s="201"/>
      <c r="C306" s="49"/>
      <c r="D306" s="20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207"/>
      <c r="AH306" s="7"/>
    </row>
    <row r="307" ht="14.25" customHeight="1">
      <c r="A307" s="7"/>
      <c r="B307" s="201"/>
      <c r="C307" s="49"/>
      <c r="D307" s="20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207"/>
      <c r="AH307" s="7"/>
    </row>
    <row r="308" ht="14.25" customHeight="1">
      <c r="A308" s="7"/>
      <c r="B308" s="201"/>
      <c r="C308" s="49"/>
      <c r="D308" s="20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207"/>
      <c r="AH308" s="7"/>
    </row>
    <row r="309" ht="14.25" customHeight="1">
      <c r="A309" s="7"/>
      <c r="B309" s="201"/>
      <c r="C309" s="49"/>
      <c r="D309" s="20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207"/>
      <c r="AH309" s="7"/>
    </row>
    <row r="310" ht="14.25" customHeight="1">
      <c r="A310" s="7"/>
      <c r="B310" s="201"/>
      <c r="C310" s="49"/>
      <c r="D310" s="20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207"/>
      <c r="AH310" s="7"/>
    </row>
    <row r="311" ht="14.25" customHeight="1">
      <c r="A311" s="7"/>
      <c r="B311" s="201"/>
      <c r="C311" s="49"/>
      <c r="D311" s="20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207"/>
      <c r="AH311" s="7"/>
    </row>
    <row r="312" ht="14.25" customHeight="1">
      <c r="A312" s="7"/>
      <c r="B312" s="201"/>
      <c r="C312" s="49"/>
      <c r="D312" s="20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207"/>
      <c r="AH312" s="7"/>
    </row>
    <row r="313" ht="14.25" customHeight="1">
      <c r="A313" s="7"/>
      <c r="B313" s="201"/>
      <c r="C313" s="49"/>
      <c r="D313" s="20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207"/>
      <c r="AH313" s="7"/>
    </row>
    <row r="314" ht="14.25" customHeight="1">
      <c r="A314" s="7"/>
      <c r="B314" s="201"/>
      <c r="C314" s="49"/>
      <c r="D314" s="20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207"/>
      <c r="AH314" s="7"/>
    </row>
    <row r="315" ht="14.25" customHeight="1">
      <c r="A315" s="7"/>
      <c r="B315" s="201"/>
      <c r="C315" s="49"/>
      <c r="D315" s="20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207"/>
      <c r="AH315" s="7"/>
    </row>
    <row r="316" ht="14.25" customHeight="1">
      <c r="A316" s="7"/>
      <c r="B316" s="201"/>
      <c r="C316" s="49"/>
      <c r="D316" s="20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207"/>
      <c r="AH316" s="7"/>
    </row>
    <row r="317" ht="14.25" customHeight="1">
      <c r="A317" s="7"/>
      <c r="B317" s="201"/>
      <c r="C317" s="49"/>
      <c r="D317" s="20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207"/>
      <c r="AH317" s="7"/>
    </row>
    <row r="318" ht="14.25" customHeight="1">
      <c r="A318" s="7"/>
      <c r="B318" s="201"/>
      <c r="C318" s="49"/>
      <c r="D318" s="20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207"/>
      <c r="AH318" s="7"/>
    </row>
    <row r="319" ht="14.25" customHeight="1">
      <c r="A319" s="7"/>
      <c r="B319" s="201"/>
      <c r="C319" s="49"/>
      <c r="D319" s="20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207"/>
      <c r="AH319" s="7"/>
    </row>
    <row r="320" ht="14.25" customHeight="1">
      <c r="A320" s="7"/>
      <c r="B320" s="201"/>
      <c r="C320" s="49"/>
      <c r="D320" s="20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207"/>
      <c r="AH320" s="7"/>
    </row>
    <row r="321" ht="14.25" customHeight="1">
      <c r="A321" s="7"/>
      <c r="B321" s="201"/>
      <c r="C321" s="49"/>
      <c r="D321" s="20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207"/>
      <c r="AH321" s="7"/>
    </row>
    <row r="322" ht="14.25" customHeight="1">
      <c r="A322" s="7"/>
      <c r="B322" s="201"/>
      <c r="C322" s="49"/>
      <c r="D322" s="20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207"/>
      <c r="AH322" s="7"/>
    </row>
    <row r="323" ht="14.25" customHeight="1">
      <c r="A323" s="7"/>
      <c r="B323" s="201"/>
      <c r="C323" s="49"/>
      <c r="D323" s="20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207"/>
      <c r="AH323" s="7"/>
    </row>
    <row r="324" ht="14.25" customHeight="1">
      <c r="A324" s="7"/>
      <c r="B324" s="201"/>
      <c r="C324" s="49"/>
      <c r="D324" s="20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207"/>
      <c r="AH324" s="7"/>
    </row>
    <row r="325" ht="14.25" customHeight="1">
      <c r="A325" s="7"/>
      <c r="B325" s="201"/>
      <c r="C325" s="49"/>
      <c r="D325" s="20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207"/>
      <c r="AH325" s="7"/>
    </row>
    <row r="326" ht="14.25" customHeight="1">
      <c r="A326" s="7"/>
      <c r="B326" s="201"/>
      <c r="C326" s="49"/>
      <c r="D326" s="20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207"/>
      <c r="AH326" s="7"/>
    </row>
    <row r="327" ht="14.25" customHeight="1">
      <c r="A327" s="7"/>
      <c r="B327" s="201"/>
      <c r="C327" s="49"/>
      <c r="D327" s="20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207"/>
      <c r="AH327" s="7"/>
    </row>
    <row r="328" ht="14.25" customHeight="1">
      <c r="A328" s="7"/>
      <c r="B328" s="201"/>
      <c r="C328" s="49"/>
      <c r="D328" s="20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207"/>
      <c r="AH328" s="7"/>
    </row>
    <row r="329" ht="14.25" customHeight="1">
      <c r="A329" s="7"/>
      <c r="B329" s="201"/>
      <c r="C329" s="49"/>
      <c r="D329" s="20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207"/>
      <c r="AH329" s="7"/>
    </row>
    <row r="330" ht="14.25" customHeight="1">
      <c r="A330" s="7"/>
      <c r="B330" s="201"/>
      <c r="C330" s="49"/>
      <c r="D330" s="20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207"/>
      <c r="AH330" s="7"/>
    </row>
    <row r="331" ht="14.25" customHeight="1">
      <c r="A331" s="7"/>
      <c r="B331" s="201"/>
      <c r="C331" s="49"/>
      <c r="D331" s="20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207"/>
      <c r="AH331" s="7"/>
    </row>
    <row r="332" ht="14.25" customHeight="1">
      <c r="A332" s="7"/>
      <c r="B332" s="201"/>
      <c r="C332" s="49"/>
      <c r="D332" s="20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207"/>
      <c r="AH332" s="7"/>
    </row>
    <row r="333" ht="14.25" customHeight="1">
      <c r="A333" s="7"/>
      <c r="B333" s="201"/>
      <c r="C333" s="49"/>
      <c r="D333" s="20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207"/>
      <c r="AH333" s="7"/>
    </row>
    <row r="334" ht="14.25" customHeight="1">
      <c r="A334" s="7"/>
      <c r="B334" s="201"/>
      <c r="C334" s="49"/>
      <c r="D334" s="20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207"/>
      <c r="AH334" s="7"/>
    </row>
    <row r="335" ht="14.25" customHeight="1">
      <c r="A335" s="7"/>
      <c r="B335" s="201"/>
      <c r="C335" s="49"/>
      <c r="D335" s="20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207"/>
      <c r="AH335" s="7"/>
    </row>
    <row r="336" ht="14.25" customHeight="1">
      <c r="A336" s="7"/>
      <c r="B336" s="201"/>
      <c r="C336" s="49"/>
      <c r="D336" s="20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207"/>
      <c r="AH336" s="7"/>
    </row>
    <row r="337" ht="14.25" customHeight="1">
      <c r="A337" s="7"/>
      <c r="B337" s="201"/>
      <c r="C337" s="49"/>
      <c r="D337" s="20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207"/>
      <c r="AH337" s="7"/>
    </row>
    <row r="338" ht="14.25" customHeight="1">
      <c r="A338" s="7"/>
      <c r="B338" s="201"/>
      <c r="C338" s="49"/>
      <c r="D338" s="20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207"/>
      <c r="AH338" s="7"/>
    </row>
    <row r="339" ht="14.25" customHeight="1">
      <c r="A339" s="7"/>
      <c r="B339" s="201"/>
      <c r="C339" s="49"/>
      <c r="D339" s="20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207"/>
      <c r="AH339" s="7"/>
    </row>
    <row r="340" ht="14.25" customHeight="1">
      <c r="A340" s="7"/>
      <c r="B340" s="201"/>
      <c r="C340" s="49"/>
      <c r="D340" s="20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207"/>
      <c r="AH340" s="7"/>
    </row>
    <row r="341" ht="14.25" customHeight="1">
      <c r="A341" s="7"/>
      <c r="B341" s="201"/>
      <c r="C341" s="49"/>
      <c r="D341" s="20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207"/>
      <c r="AH341" s="7"/>
    </row>
    <row r="342" ht="14.25" customHeight="1">
      <c r="A342" s="7"/>
      <c r="B342" s="201"/>
      <c r="C342" s="49"/>
      <c r="D342" s="20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207"/>
      <c r="AH342" s="7"/>
    </row>
    <row r="343" ht="14.25" customHeight="1">
      <c r="A343" s="7"/>
      <c r="B343" s="201"/>
      <c r="C343" s="49"/>
      <c r="D343" s="20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207"/>
      <c r="AH343" s="7"/>
    </row>
    <row r="344" ht="14.25" customHeight="1">
      <c r="A344" s="7"/>
      <c r="B344" s="201"/>
      <c r="C344" s="49"/>
      <c r="D344" s="20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207"/>
      <c r="AH344" s="7"/>
    </row>
    <row r="345" ht="14.25" customHeight="1">
      <c r="A345" s="7"/>
      <c r="B345" s="201"/>
      <c r="C345" s="49"/>
      <c r="D345" s="20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207"/>
      <c r="AH345" s="7"/>
    </row>
    <row r="346" ht="14.25" customHeight="1">
      <c r="A346" s="7"/>
      <c r="B346" s="201"/>
      <c r="C346" s="49"/>
      <c r="D346" s="20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207"/>
      <c r="AH346" s="7"/>
    </row>
    <row r="347" ht="14.25" customHeight="1">
      <c r="A347" s="7"/>
      <c r="B347" s="201"/>
      <c r="C347" s="49"/>
      <c r="D347" s="20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207"/>
      <c r="AH347" s="7"/>
    </row>
    <row r="348" ht="14.25" customHeight="1">
      <c r="A348" s="7"/>
      <c r="B348" s="201"/>
      <c r="C348" s="49"/>
      <c r="D348" s="20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207"/>
      <c r="AH348" s="7"/>
    </row>
    <row r="349" ht="14.25" customHeight="1">
      <c r="A349" s="7"/>
      <c r="B349" s="201"/>
      <c r="C349" s="49"/>
      <c r="D349" s="20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207"/>
      <c r="AH349" s="7"/>
    </row>
    <row r="350" ht="14.25" customHeight="1">
      <c r="A350" s="7"/>
      <c r="B350" s="201"/>
      <c r="C350" s="49"/>
      <c r="D350" s="20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207"/>
      <c r="AH350" s="7"/>
    </row>
    <row r="351" ht="14.25" customHeight="1">
      <c r="A351" s="7"/>
      <c r="B351" s="201"/>
      <c r="C351" s="49"/>
      <c r="D351" s="20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207"/>
      <c r="AH351" s="7"/>
    </row>
    <row r="352" ht="14.25" customHeight="1">
      <c r="A352" s="7"/>
      <c r="B352" s="201"/>
      <c r="C352" s="49"/>
      <c r="D352" s="20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207"/>
      <c r="AH352" s="7"/>
    </row>
    <row r="353" ht="14.25" customHeight="1">
      <c r="A353" s="7"/>
      <c r="B353" s="201"/>
      <c r="C353" s="49"/>
      <c r="D353" s="20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207"/>
      <c r="AH353" s="7"/>
    </row>
    <row r="354" ht="14.25" customHeight="1">
      <c r="A354" s="7"/>
      <c r="B354" s="201"/>
      <c r="C354" s="49"/>
      <c r="D354" s="20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207"/>
      <c r="AH354" s="7"/>
    </row>
    <row r="355" ht="14.25" customHeight="1">
      <c r="A355" s="7"/>
      <c r="B355" s="201"/>
      <c r="C355" s="49"/>
      <c r="D355" s="20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207"/>
      <c r="AH355" s="7"/>
    </row>
    <row r="356" ht="14.25" customHeight="1">
      <c r="A356" s="7"/>
      <c r="B356" s="201"/>
      <c r="C356" s="49"/>
      <c r="D356" s="20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207"/>
      <c r="AH356" s="7"/>
    </row>
    <row r="357" ht="14.25" customHeight="1">
      <c r="A357" s="7"/>
      <c r="B357" s="201"/>
      <c r="C357" s="49"/>
      <c r="D357" s="20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207"/>
      <c r="AH357" s="7"/>
    </row>
    <row r="358" ht="14.25" customHeight="1">
      <c r="A358" s="7"/>
      <c r="B358" s="201"/>
      <c r="C358" s="49"/>
      <c r="D358" s="20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207"/>
      <c r="AH358" s="7"/>
    </row>
    <row r="359" ht="14.25" customHeight="1">
      <c r="A359" s="7"/>
      <c r="B359" s="201"/>
      <c r="C359" s="49"/>
      <c r="D359" s="20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207"/>
      <c r="AH359" s="7"/>
    </row>
    <row r="360" ht="14.25" customHeight="1">
      <c r="A360" s="7"/>
      <c r="B360" s="201"/>
      <c r="C360" s="49"/>
      <c r="D360" s="20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207"/>
      <c r="AH360" s="7"/>
    </row>
    <row r="361" ht="14.25" customHeight="1">
      <c r="A361" s="7"/>
      <c r="B361" s="201"/>
      <c r="C361" s="49"/>
      <c r="D361" s="20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207"/>
      <c r="AH361" s="7"/>
    </row>
    <row r="362" ht="14.25" customHeight="1">
      <c r="A362" s="7"/>
      <c r="B362" s="201"/>
      <c r="C362" s="49"/>
      <c r="D362" s="20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207"/>
      <c r="AH362" s="7"/>
    </row>
    <row r="363" ht="14.25" customHeight="1">
      <c r="A363" s="7"/>
      <c r="B363" s="201"/>
      <c r="C363" s="49"/>
      <c r="D363" s="20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207"/>
      <c r="AH363" s="7"/>
    </row>
    <row r="364" ht="14.25" customHeight="1">
      <c r="A364" s="7"/>
      <c r="B364" s="201"/>
      <c r="C364" s="49"/>
      <c r="D364" s="20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207"/>
      <c r="AH364" s="7"/>
    </row>
    <row r="365" ht="14.25" customHeight="1">
      <c r="A365" s="7"/>
      <c r="B365" s="201"/>
      <c r="C365" s="49"/>
      <c r="D365" s="20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207"/>
      <c r="AH365" s="7"/>
    </row>
    <row r="366" ht="14.25" customHeight="1">
      <c r="A366" s="7"/>
      <c r="B366" s="201"/>
      <c r="C366" s="49"/>
      <c r="D366" s="20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207"/>
      <c r="AH366" s="7"/>
    </row>
    <row r="367" ht="14.25" customHeight="1">
      <c r="A367" s="7"/>
      <c r="B367" s="201"/>
      <c r="C367" s="49"/>
      <c r="D367" s="20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207"/>
      <c r="AH367" s="7"/>
    </row>
    <row r="368" ht="14.25" customHeight="1">
      <c r="A368" s="7"/>
      <c r="B368" s="201"/>
      <c r="C368" s="49"/>
      <c r="D368" s="20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207"/>
      <c r="AH368" s="7"/>
    </row>
    <row r="369" ht="14.25" customHeight="1">
      <c r="A369" s="7"/>
      <c r="B369" s="201"/>
      <c r="C369" s="49"/>
      <c r="D369" s="20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207"/>
      <c r="AH369" s="7"/>
    </row>
    <row r="370" ht="14.25" customHeight="1">
      <c r="A370" s="7"/>
      <c r="B370" s="201"/>
      <c r="C370" s="49"/>
      <c r="D370" s="20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207"/>
      <c r="AH370" s="7"/>
    </row>
    <row r="371" ht="14.25" customHeight="1">
      <c r="A371" s="7"/>
      <c r="B371" s="201"/>
      <c r="C371" s="49"/>
      <c r="D371" s="20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207"/>
      <c r="AH371" s="7"/>
    </row>
    <row r="372" ht="14.25" customHeight="1">
      <c r="A372" s="7"/>
      <c r="B372" s="201"/>
      <c r="C372" s="49"/>
      <c r="D372" s="20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207"/>
      <c r="AH372" s="7"/>
    </row>
    <row r="373" ht="14.25" customHeight="1">
      <c r="A373" s="7"/>
      <c r="B373" s="201"/>
      <c r="C373" s="49"/>
      <c r="D373" s="20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207"/>
      <c r="AH373" s="7"/>
    </row>
    <row r="374" ht="14.25" customHeight="1">
      <c r="A374" s="7"/>
      <c r="B374" s="201"/>
      <c r="C374" s="49"/>
      <c r="D374" s="20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207"/>
      <c r="AH374" s="7"/>
    </row>
    <row r="375" ht="14.25" customHeight="1">
      <c r="A375" s="7"/>
      <c r="B375" s="201"/>
      <c r="C375" s="49"/>
      <c r="D375" s="20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207"/>
      <c r="AH375" s="7"/>
    </row>
    <row r="376" ht="14.25" customHeight="1">
      <c r="A376" s="7"/>
      <c r="B376" s="201"/>
      <c r="C376" s="49"/>
      <c r="D376" s="20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207"/>
      <c r="AH376" s="7"/>
    </row>
    <row r="377" ht="14.25" customHeight="1">
      <c r="A377" s="7"/>
      <c r="B377" s="201"/>
      <c r="C377" s="49"/>
      <c r="D377" s="20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207"/>
      <c r="AH377" s="7"/>
    </row>
    <row r="378" ht="14.25" customHeight="1">
      <c r="A378" s="7"/>
      <c r="B378" s="201"/>
      <c r="C378" s="49"/>
      <c r="D378" s="20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207"/>
      <c r="AH378" s="7"/>
    </row>
    <row r="379" ht="14.25" customHeight="1">
      <c r="A379" s="7"/>
      <c r="B379" s="201"/>
      <c r="C379" s="49"/>
      <c r="D379" s="20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207"/>
      <c r="AH379" s="7"/>
    </row>
    <row r="380" ht="14.25" customHeight="1">
      <c r="A380" s="7"/>
      <c r="B380" s="201"/>
      <c r="C380" s="49"/>
      <c r="D380" s="20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207"/>
      <c r="AH380" s="7"/>
    </row>
    <row r="381" ht="14.25" customHeight="1">
      <c r="A381" s="7"/>
      <c r="B381" s="201"/>
      <c r="C381" s="49"/>
      <c r="D381" s="20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207"/>
      <c r="AH381" s="7"/>
    </row>
    <row r="382" ht="14.25" customHeight="1">
      <c r="A382" s="7"/>
      <c r="B382" s="201"/>
      <c r="C382" s="49"/>
      <c r="D382" s="20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207"/>
      <c r="AH382" s="7"/>
    </row>
    <row r="383" ht="14.25" customHeight="1">
      <c r="A383" s="7"/>
      <c r="B383" s="201"/>
      <c r="C383" s="49"/>
      <c r="D383" s="20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207"/>
      <c r="AH383" s="7"/>
    </row>
    <row r="384" ht="14.25" customHeight="1">
      <c r="A384" s="7"/>
      <c r="B384" s="201"/>
      <c r="C384" s="49"/>
      <c r="D384" s="20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207"/>
      <c r="AH384" s="7"/>
    </row>
    <row r="385" ht="14.25" customHeight="1">
      <c r="A385" s="7"/>
      <c r="B385" s="201"/>
      <c r="C385" s="49"/>
      <c r="D385" s="20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207"/>
      <c r="AH385" s="7"/>
    </row>
    <row r="386" ht="14.25" customHeight="1">
      <c r="A386" s="7"/>
      <c r="B386" s="201"/>
      <c r="C386" s="49"/>
      <c r="D386" s="20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207"/>
      <c r="AH386" s="7"/>
    </row>
    <row r="387" ht="14.25" customHeight="1">
      <c r="A387" s="7"/>
      <c r="B387" s="201"/>
      <c r="C387" s="49"/>
      <c r="D387" s="20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207"/>
      <c r="AH387" s="7"/>
    </row>
    <row r="388" ht="14.25" customHeight="1">
      <c r="A388" s="7"/>
      <c r="B388" s="201"/>
      <c r="C388" s="49"/>
      <c r="D388" s="20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207"/>
      <c r="AH388" s="7"/>
    </row>
    <row r="389" ht="14.25" customHeight="1">
      <c r="A389" s="7"/>
      <c r="B389" s="201"/>
      <c r="C389" s="49"/>
      <c r="D389" s="20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207"/>
      <c r="AH389" s="7"/>
    </row>
    <row r="390" ht="14.25" customHeight="1">
      <c r="A390" s="7"/>
      <c r="B390" s="201"/>
      <c r="C390" s="49"/>
      <c r="D390" s="20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207"/>
      <c r="AH390" s="7"/>
    </row>
    <row r="391" ht="14.25" customHeight="1">
      <c r="A391" s="7"/>
      <c r="B391" s="201"/>
      <c r="C391" s="49"/>
      <c r="D391" s="20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207"/>
      <c r="AH391" s="7"/>
    </row>
    <row r="392" ht="14.25" customHeight="1">
      <c r="A392" s="7"/>
      <c r="B392" s="201"/>
      <c r="C392" s="49"/>
      <c r="D392" s="20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207"/>
      <c r="AH392" s="7"/>
    </row>
    <row r="393" ht="14.25" customHeight="1">
      <c r="A393" s="7"/>
      <c r="B393" s="201"/>
      <c r="C393" s="49"/>
      <c r="D393" s="20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207"/>
      <c r="AH393" s="7"/>
    </row>
    <row r="394" ht="14.25" customHeight="1">
      <c r="A394" s="7"/>
      <c r="B394" s="201"/>
      <c r="C394" s="49"/>
      <c r="D394" s="20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207"/>
      <c r="AH394" s="7"/>
    </row>
    <row r="395" ht="14.25" customHeight="1">
      <c r="A395" s="7"/>
      <c r="B395" s="201"/>
      <c r="C395" s="49"/>
      <c r="D395" s="20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207"/>
      <c r="AH395" s="7"/>
    </row>
    <row r="396" ht="14.25" customHeight="1">
      <c r="A396" s="7"/>
      <c r="B396" s="201"/>
      <c r="C396" s="49"/>
      <c r="D396" s="20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207"/>
      <c r="AH396" s="7"/>
    </row>
    <row r="397" ht="14.25" customHeight="1">
      <c r="A397" s="7"/>
      <c r="B397" s="201"/>
      <c r="C397" s="49"/>
      <c r="D397" s="20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207"/>
      <c r="AH397" s="7"/>
    </row>
    <row r="398" ht="14.25" customHeight="1">
      <c r="A398" s="7"/>
      <c r="B398" s="201"/>
      <c r="C398" s="49"/>
      <c r="D398" s="20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207"/>
      <c r="AH398" s="7"/>
    </row>
    <row r="399" ht="14.25" customHeight="1">
      <c r="A399" s="7"/>
      <c r="B399" s="201"/>
      <c r="C399" s="49"/>
      <c r="D399" s="20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207"/>
      <c r="AH399" s="7"/>
    </row>
    <row r="400" ht="14.25" customHeight="1">
      <c r="A400" s="7"/>
      <c r="B400" s="201"/>
      <c r="C400" s="49"/>
      <c r="D400" s="20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207"/>
      <c r="AH400" s="7"/>
    </row>
    <row r="401" ht="14.25" customHeight="1">
      <c r="A401" s="7"/>
      <c r="B401" s="201"/>
      <c r="C401" s="49"/>
      <c r="D401" s="20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207"/>
      <c r="AH401" s="7"/>
    </row>
    <row r="402" ht="14.25" customHeight="1">
      <c r="A402" s="7"/>
      <c r="B402" s="201"/>
      <c r="C402" s="49"/>
      <c r="D402" s="20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207"/>
      <c r="AH402" s="7"/>
    </row>
    <row r="403" ht="14.25" customHeight="1">
      <c r="A403" s="7"/>
      <c r="B403" s="201"/>
      <c r="C403" s="49"/>
      <c r="D403" s="20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207"/>
      <c r="AH403" s="7"/>
    </row>
    <row r="404" ht="14.25" customHeight="1">
      <c r="A404" s="7"/>
      <c r="B404" s="201"/>
      <c r="C404" s="49"/>
      <c r="D404" s="20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207"/>
      <c r="AH404" s="7"/>
    </row>
    <row r="405" ht="14.25" customHeight="1">
      <c r="A405" s="7"/>
      <c r="B405" s="201"/>
      <c r="C405" s="49"/>
      <c r="D405" s="20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207"/>
      <c r="AH405" s="7"/>
    </row>
    <row r="406" ht="14.25" customHeight="1">
      <c r="A406" s="7"/>
      <c r="B406" s="201"/>
      <c r="C406" s="49"/>
      <c r="D406" s="20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207"/>
      <c r="AH406" s="7"/>
    </row>
    <row r="407" ht="14.25" customHeight="1">
      <c r="A407" s="7"/>
      <c r="B407" s="201"/>
      <c r="C407" s="49"/>
      <c r="D407" s="20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207"/>
      <c r="AH407" s="7"/>
    </row>
    <row r="408" ht="14.25" customHeight="1">
      <c r="A408" s="7"/>
      <c r="B408" s="201"/>
      <c r="C408" s="49"/>
      <c r="D408" s="20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207"/>
      <c r="AH408" s="7"/>
    </row>
    <row r="409" ht="14.25" customHeight="1">
      <c r="A409" s="7"/>
      <c r="B409" s="201"/>
      <c r="C409" s="49"/>
      <c r="D409" s="20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207"/>
      <c r="AH409" s="7"/>
    </row>
    <row r="410" ht="14.25" customHeight="1">
      <c r="A410" s="7"/>
      <c r="B410" s="201"/>
      <c r="C410" s="49"/>
      <c r="D410" s="20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207"/>
      <c r="AH410" s="7"/>
    </row>
    <row r="411" ht="14.25" customHeight="1">
      <c r="A411" s="7"/>
      <c r="B411" s="201"/>
      <c r="C411" s="49"/>
      <c r="D411" s="20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207"/>
      <c r="AH411" s="7"/>
    </row>
    <row r="412" ht="14.25" customHeight="1">
      <c r="A412" s="7"/>
      <c r="B412" s="201"/>
      <c r="C412" s="49"/>
      <c r="D412" s="20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207"/>
      <c r="AH412" s="7"/>
    </row>
    <row r="413" ht="14.25" customHeight="1">
      <c r="A413" s="7"/>
      <c r="B413" s="201"/>
      <c r="C413" s="49"/>
      <c r="D413" s="20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207"/>
      <c r="AH413" s="7"/>
    </row>
    <row r="414" ht="14.25" customHeight="1">
      <c r="A414" s="7"/>
      <c r="B414" s="201"/>
      <c r="C414" s="49"/>
      <c r="D414" s="20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207"/>
      <c r="AH414" s="7"/>
    </row>
    <row r="415" ht="14.25" customHeight="1">
      <c r="A415" s="7"/>
      <c r="B415" s="201"/>
      <c r="C415" s="49"/>
      <c r="D415" s="20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207"/>
      <c r="AH415" s="7"/>
    </row>
    <row r="416" ht="14.25" customHeight="1">
      <c r="A416" s="7"/>
      <c r="B416" s="201"/>
      <c r="C416" s="49"/>
      <c r="D416" s="20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207"/>
      <c r="AH416" s="7"/>
    </row>
    <row r="417" ht="14.25" customHeight="1">
      <c r="A417" s="7"/>
      <c r="B417" s="201"/>
      <c r="C417" s="49"/>
      <c r="D417" s="20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207"/>
      <c r="AH417" s="7"/>
    </row>
    <row r="418" ht="14.25" customHeight="1">
      <c r="A418" s="7"/>
      <c r="B418" s="201"/>
      <c r="C418" s="49"/>
      <c r="D418" s="20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207"/>
      <c r="AH418" s="7"/>
    </row>
    <row r="419" ht="14.25" customHeight="1">
      <c r="A419" s="7"/>
      <c r="B419" s="201"/>
      <c r="C419" s="49"/>
      <c r="D419" s="20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207"/>
      <c r="AH419" s="7"/>
    </row>
    <row r="420" ht="14.25" customHeight="1">
      <c r="A420" s="7"/>
      <c r="B420" s="201"/>
      <c r="C420" s="49"/>
      <c r="D420" s="20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207"/>
      <c r="AH420" s="7"/>
    </row>
    <row r="421" ht="14.25" customHeight="1">
      <c r="A421" s="7"/>
      <c r="B421" s="201"/>
      <c r="C421" s="49"/>
      <c r="D421" s="20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207"/>
      <c r="AH421" s="7"/>
    </row>
    <row r="422" ht="14.25" customHeight="1">
      <c r="A422" s="7"/>
      <c r="B422" s="201"/>
      <c r="C422" s="49"/>
      <c r="D422" s="20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207"/>
      <c r="AH422" s="7"/>
    </row>
    <row r="423" ht="14.25" customHeight="1">
      <c r="A423" s="7"/>
      <c r="B423" s="201"/>
      <c r="C423" s="49"/>
      <c r="D423" s="20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207"/>
      <c r="AH423" s="7"/>
    </row>
    <row r="424" ht="14.25" customHeight="1">
      <c r="A424" s="7"/>
      <c r="B424" s="201"/>
      <c r="C424" s="49"/>
      <c r="D424" s="20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207"/>
      <c r="AH424" s="7"/>
    </row>
    <row r="425" ht="14.25" customHeight="1">
      <c r="A425" s="7"/>
      <c r="B425" s="201"/>
      <c r="C425" s="49"/>
      <c r="D425" s="20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207"/>
      <c r="AH425" s="7"/>
    </row>
    <row r="426" ht="14.25" customHeight="1">
      <c r="A426" s="7"/>
      <c r="B426" s="201"/>
      <c r="C426" s="49"/>
      <c r="D426" s="20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207"/>
      <c r="AH426" s="7"/>
    </row>
    <row r="427" ht="14.25" customHeight="1">
      <c r="A427" s="7"/>
      <c r="B427" s="201"/>
      <c r="C427" s="49"/>
      <c r="D427" s="20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207"/>
      <c r="AH427" s="7"/>
    </row>
    <row r="428" ht="14.25" customHeight="1">
      <c r="A428" s="7"/>
      <c r="B428" s="201"/>
      <c r="C428" s="49"/>
      <c r="D428" s="20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207"/>
      <c r="AH428" s="7"/>
    </row>
    <row r="429" ht="14.25" customHeight="1">
      <c r="A429" s="7"/>
      <c r="B429" s="201"/>
      <c r="C429" s="49"/>
      <c r="D429" s="20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207"/>
      <c r="AH429" s="7"/>
    </row>
    <row r="430" ht="14.25" customHeight="1">
      <c r="A430" s="7"/>
      <c r="B430" s="201"/>
      <c r="C430" s="49"/>
      <c r="D430" s="20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207"/>
      <c r="AH430" s="7"/>
    </row>
    <row r="431" ht="14.25" customHeight="1">
      <c r="A431" s="7"/>
      <c r="B431" s="201"/>
      <c r="C431" s="49"/>
      <c r="D431" s="20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207"/>
      <c r="AH431" s="7"/>
    </row>
    <row r="432" ht="14.25" customHeight="1">
      <c r="A432" s="7"/>
      <c r="B432" s="201"/>
      <c r="C432" s="49"/>
      <c r="D432" s="20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207"/>
      <c r="AH432" s="7"/>
    </row>
    <row r="433" ht="14.25" customHeight="1">
      <c r="A433" s="7"/>
      <c r="B433" s="201"/>
      <c r="C433" s="49"/>
      <c r="D433" s="20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207"/>
      <c r="AH433" s="7"/>
    </row>
    <row r="434" ht="14.25" customHeight="1">
      <c r="A434" s="7"/>
      <c r="B434" s="201"/>
      <c r="C434" s="49"/>
      <c r="D434" s="20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207"/>
      <c r="AH434" s="7"/>
    </row>
    <row r="435" ht="14.25" customHeight="1">
      <c r="A435" s="7"/>
      <c r="B435" s="201"/>
      <c r="C435" s="49"/>
      <c r="D435" s="20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207"/>
      <c r="AH435" s="7"/>
    </row>
    <row r="436" ht="14.25" customHeight="1">
      <c r="A436" s="7"/>
      <c r="B436" s="201"/>
      <c r="C436" s="49"/>
      <c r="D436" s="20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207"/>
      <c r="AH436" s="7"/>
    </row>
    <row r="437" ht="14.25" customHeight="1">
      <c r="A437" s="7"/>
      <c r="B437" s="201"/>
      <c r="C437" s="49"/>
      <c r="D437" s="20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207"/>
      <c r="AH437" s="7"/>
    </row>
    <row r="438" ht="14.25" customHeight="1">
      <c r="A438" s="7"/>
      <c r="B438" s="201"/>
      <c r="C438" s="49"/>
      <c r="D438" s="20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207"/>
      <c r="AH438" s="7"/>
    </row>
    <row r="439" ht="14.25" customHeight="1">
      <c r="A439" s="7"/>
      <c r="B439" s="201"/>
      <c r="C439" s="49"/>
      <c r="D439" s="20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207"/>
      <c r="AH439" s="7"/>
    </row>
    <row r="440" ht="14.25" customHeight="1">
      <c r="A440" s="7"/>
      <c r="B440" s="201"/>
      <c r="C440" s="49"/>
      <c r="D440" s="20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207"/>
      <c r="AH440" s="7"/>
    </row>
    <row r="441" ht="14.25" customHeight="1">
      <c r="A441" s="7"/>
      <c r="B441" s="201"/>
      <c r="C441" s="49"/>
      <c r="D441" s="20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207"/>
      <c r="AH441" s="7"/>
    </row>
    <row r="442" ht="14.25" customHeight="1">
      <c r="A442" s="7"/>
      <c r="B442" s="201"/>
      <c r="C442" s="49"/>
      <c r="D442" s="20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207"/>
      <c r="AH442" s="7"/>
    </row>
    <row r="443" ht="14.25" customHeight="1">
      <c r="A443" s="7"/>
      <c r="B443" s="201"/>
      <c r="C443" s="49"/>
      <c r="D443" s="20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207"/>
      <c r="AH443" s="7"/>
    </row>
    <row r="444" ht="14.25" customHeight="1">
      <c r="A444" s="7"/>
      <c r="B444" s="201"/>
      <c r="C444" s="49"/>
      <c r="D444" s="20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207"/>
      <c r="AH444" s="7"/>
    </row>
    <row r="445" ht="14.25" customHeight="1">
      <c r="A445" s="7"/>
      <c r="B445" s="201"/>
      <c r="C445" s="49"/>
      <c r="D445" s="20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207"/>
      <c r="AH445" s="7"/>
    </row>
    <row r="446" ht="14.25" customHeight="1">
      <c r="A446" s="7"/>
      <c r="B446" s="201"/>
      <c r="C446" s="49"/>
      <c r="D446" s="20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207"/>
      <c r="AH446" s="7"/>
    </row>
    <row r="447" ht="14.25" customHeight="1">
      <c r="A447" s="7"/>
      <c r="B447" s="201"/>
      <c r="C447" s="49"/>
      <c r="D447" s="20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207"/>
      <c r="AH447" s="7"/>
    </row>
    <row r="448" ht="14.25" customHeight="1">
      <c r="A448" s="7"/>
      <c r="B448" s="201"/>
      <c r="C448" s="49"/>
      <c r="D448" s="20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207"/>
      <c r="AH448" s="7"/>
    </row>
    <row r="449" ht="14.25" customHeight="1">
      <c r="A449" s="7"/>
      <c r="B449" s="201"/>
      <c r="C449" s="49"/>
      <c r="D449" s="20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207"/>
      <c r="AH449" s="7"/>
    </row>
    <row r="450" ht="14.25" customHeight="1">
      <c r="A450" s="7"/>
      <c r="B450" s="201"/>
      <c r="C450" s="49"/>
      <c r="D450" s="20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207"/>
      <c r="AH450" s="7"/>
    </row>
    <row r="451" ht="14.25" customHeight="1">
      <c r="A451" s="7"/>
      <c r="B451" s="201"/>
      <c r="C451" s="49"/>
      <c r="D451" s="20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207"/>
      <c r="AH451" s="7"/>
    </row>
    <row r="452" ht="14.25" customHeight="1">
      <c r="A452" s="7"/>
      <c r="B452" s="201"/>
      <c r="C452" s="49"/>
      <c r="D452" s="20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207"/>
      <c r="AH452" s="7"/>
    </row>
    <row r="453" ht="14.25" customHeight="1">
      <c r="A453" s="7"/>
      <c r="B453" s="201"/>
      <c r="C453" s="49"/>
      <c r="D453" s="20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207"/>
      <c r="AH453" s="7"/>
    </row>
    <row r="454" ht="14.25" customHeight="1">
      <c r="A454" s="7"/>
      <c r="B454" s="201"/>
      <c r="C454" s="49"/>
      <c r="D454" s="20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207"/>
      <c r="AH454" s="7"/>
    </row>
    <row r="455" ht="14.25" customHeight="1">
      <c r="A455" s="7"/>
      <c r="B455" s="201"/>
      <c r="C455" s="49"/>
      <c r="D455" s="20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207"/>
      <c r="AH455" s="7"/>
    </row>
    <row r="456" ht="14.25" customHeight="1">
      <c r="A456" s="7"/>
      <c r="B456" s="201"/>
      <c r="C456" s="49"/>
      <c r="D456" s="20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207"/>
      <c r="AH456" s="7"/>
    </row>
    <row r="457" ht="14.25" customHeight="1">
      <c r="A457" s="7"/>
      <c r="B457" s="201"/>
      <c r="C457" s="49"/>
      <c r="D457" s="20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207"/>
      <c r="AH457" s="7"/>
    </row>
    <row r="458" ht="14.25" customHeight="1">
      <c r="A458" s="7"/>
      <c r="B458" s="201"/>
      <c r="C458" s="49"/>
      <c r="D458" s="20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207"/>
      <c r="AH458" s="7"/>
    </row>
    <row r="459" ht="14.25" customHeight="1">
      <c r="A459" s="7"/>
      <c r="B459" s="201"/>
      <c r="C459" s="49"/>
      <c r="D459" s="20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207"/>
      <c r="AH459" s="7"/>
    </row>
    <row r="460" ht="14.25" customHeight="1">
      <c r="A460" s="7"/>
      <c r="B460" s="201"/>
      <c r="C460" s="49"/>
      <c r="D460" s="20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207"/>
      <c r="AH460" s="7"/>
    </row>
    <row r="461" ht="14.25" customHeight="1">
      <c r="A461" s="7"/>
      <c r="B461" s="201"/>
      <c r="C461" s="49"/>
      <c r="D461" s="20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207"/>
      <c r="AH461" s="7"/>
    </row>
    <row r="462" ht="14.25" customHeight="1">
      <c r="A462" s="7"/>
      <c r="B462" s="201"/>
      <c r="C462" s="49"/>
      <c r="D462" s="20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207"/>
      <c r="AH462" s="7"/>
    </row>
    <row r="463" ht="14.25" customHeight="1">
      <c r="A463" s="7"/>
      <c r="B463" s="201"/>
      <c r="C463" s="49"/>
      <c r="D463" s="20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207"/>
      <c r="AH463" s="7"/>
    </row>
    <row r="464" ht="14.25" customHeight="1">
      <c r="A464" s="7"/>
      <c r="B464" s="201"/>
      <c r="C464" s="49"/>
      <c r="D464" s="20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207"/>
      <c r="AH464" s="7"/>
    </row>
    <row r="465" ht="14.25" customHeight="1">
      <c r="A465" s="7"/>
      <c r="B465" s="201"/>
      <c r="C465" s="49"/>
      <c r="D465" s="20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207"/>
      <c r="AH465" s="7"/>
    </row>
    <row r="466" ht="14.25" customHeight="1">
      <c r="A466" s="7"/>
      <c r="B466" s="201"/>
      <c r="C466" s="49"/>
      <c r="D466" s="20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207"/>
      <c r="AH466" s="7"/>
    </row>
    <row r="467" ht="14.25" customHeight="1">
      <c r="A467" s="7"/>
      <c r="B467" s="201"/>
      <c r="C467" s="49"/>
      <c r="D467" s="20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207"/>
      <c r="AH467" s="7"/>
    </row>
    <row r="468" ht="14.25" customHeight="1">
      <c r="A468" s="7"/>
      <c r="B468" s="201"/>
      <c r="C468" s="49"/>
      <c r="D468" s="20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207"/>
      <c r="AH468" s="7"/>
    </row>
    <row r="469" ht="14.25" customHeight="1">
      <c r="A469" s="7"/>
      <c r="B469" s="201"/>
      <c r="C469" s="49"/>
      <c r="D469" s="20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207"/>
      <c r="AH469" s="7"/>
    </row>
    <row r="470" ht="14.25" customHeight="1">
      <c r="A470" s="7"/>
      <c r="B470" s="201"/>
      <c r="C470" s="49"/>
      <c r="D470" s="20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207"/>
      <c r="AH470" s="7"/>
    </row>
    <row r="471" ht="14.25" customHeight="1">
      <c r="A471" s="7"/>
      <c r="B471" s="201"/>
      <c r="C471" s="49"/>
      <c r="D471" s="20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207"/>
      <c r="AH471" s="7"/>
    </row>
    <row r="472" ht="14.25" customHeight="1">
      <c r="A472" s="7"/>
      <c r="B472" s="201"/>
      <c r="C472" s="49"/>
      <c r="D472" s="20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207"/>
      <c r="AH472" s="7"/>
    </row>
    <row r="473" ht="14.25" customHeight="1">
      <c r="A473" s="7"/>
      <c r="B473" s="201"/>
      <c r="C473" s="49"/>
      <c r="D473" s="20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207"/>
      <c r="AH473" s="7"/>
    </row>
    <row r="474" ht="14.25" customHeight="1">
      <c r="A474" s="7"/>
      <c r="B474" s="201"/>
      <c r="C474" s="49"/>
      <c r="D474" s="20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207"/>
      <c r="AH474" s="7"/>
    </row>
    <row r="475" ht="14.25" customHeight="1">
      <c r="A475" s="7"/>
      <c r="B475" s="201"/>
      <c r="C475" s="49"/>
      <c r="D475" s="20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207"/>
      <c r="AH475" s="7"/>
    </row>
    <row r="476" ht="14.25" customHeight="1">
      <c r="A476" s="7"/>
      <c r="B476" s="201"/>
      <c r="C476" s="49"/>
      <c r="D476" s="20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207"/>
      <c r="AH476" s="7"/>
    </row>
    <row r="477" ht="14.25" customHeight="1">
      <c r="A477" s="7"/>
      <c r="B477" s="201"/>
      <c r="C477" s="49"/>
      <c r="D477" s="20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207"/>
      <c r="AH477" s="7"/>
    </row>
    <row r="478" ht="14.25" customHeight="1">
      <c r="A478" s="7"/>
      <c r="B478" s="201"/>
      <c r="C478" s="49"/>
      <c r="D478" s="20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207"/>
      <c r="AH478" s="7"/>
    </row>
    <row r="479" ht="14.25" customHeight="1">
      <c r="A479" s="7"/>
      <c r="B479" s="201"/>
      <c r="C479" s="49"/>
      <c r="D479" s="20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207"/>
      <c r="AH479" s="7"/>
    </row>
    <row r="480" ht="14.25" customHeight="1">
      <c r="A480" s="7"/>
      <c r="B480" s="201"/>
      <c r="C480" s="49"/>
      <c r="D480" s="20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207"/>
      <c r="AH480" s="7"/>
    </row>
    <row r="481" ht="14.25" customHeight="1">
      <c r="A481" s="7"/>
      <c r="B481" s="201"/>
      <c r="C481" s="49"/>
      <c r="D481" s="20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207"/>
      <c r="AH481" s="7"/>
    </row>
    <row r="482" ht="14.25" customHeight="1">
      <c r="A482" s="7"/>
      <c r="B482" s="201"/>
      <c r="C482" s="49"/>
      <c r="D482" s="20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207"/>
      <c r="AH482" s="7"/>
    </row>
    <row r="483" ht="14.25" customHeight="1">
      <c r="A483" s="7"/>
      <c r="B483" s="201"/>
      <c r="C483" s="49"/>
      <c r="D483" s="20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207"/>
      <c r="AH483" s="7"/>
    </row>
    <row r="484" ht="14.25" customHeight="1">
      <c r="A484" s="7"/>
      <c r="B484" s="201"/>
      <c r="C484" s="49"/>
      <c r="D484" s="20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207"/>
      <c r="AH484" s="7"/>
    </row>
    <row r="485" ht="14.25" customHeight="1">
      <c r="A485" s="7"/>
      <c r="B485" s="201"/>
      <c r="C485" s="49"/>
      <c r="D485" s="20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207"/>
      <c r="AH485" s="7"/>
    </row>
    <row r="486" ht="14.25" customHeight="1">
      <c r="A486" s="7"/>
      <c r="B486" s="201"/>
      <c r="C486" s="49"/>
      <c r="D486" s="20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207"/>
      <c r="AH486" s="7"/>
    </row>
    <row r="487" ht="14.25" customHeight="1">
      <c r="A487" s="7"/>
      <c r="B487" s="201"/>
      <c r="C487" s="49"/>
      <c r="D487" s="20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207"/>
      <c r="AH487" s="7"/>
    </row>
    <row r="488" ht="14.25" customHeight="1">
      <c r="A488" s="7"/>
      <c r="B488" s="201"/>
      <c r="C488" s="49"/>
      <c r="D488" s="20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207"/>
      <c r="AH488" s="7"/>
    </row>
    <row r="489" ht="14.25" customHeight="1">
      <c r="A489" s="7"/>
      <c r="B489" s="201"/>
      <c r="C489" s="49"/>
      <c r="D489" s="20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207"/>
      <c r="AH489" s="7"/>
    </row>
    <row r="490" ht="14.25" customHeight="1">
      <c r="A490" s="7"/>
      <c r="B490" s="201"/>
      <c r="C490" s="49"/>
      <c r="D490" s="20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207"/>
      <c r="AH490" s="7"/>
    </row>
    <row r="491" ht="14.25" customHeight="1">
      <c r="A491" s="7"/>
      <c r="B491" s="201"/>
      <c r="C491" s="49"/>
      <c r="D491" s="20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207"/>
      <c r="AH491" s="7"/>
    </row>
    <row r="492" ht="14.25" customHeight="1">
      <c r="A492" s="7"/>
      <c r="B492" s="201"/>
      <c r="C492" s="49"/>
      <c r="D492" s="20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207"/>
      <c r="AH492" s="7"/>
    </row>
    <row r="493" ht="14.25" customHeight="1">
      <c r="A493" s="7"/>
      <c r="B493" s="201"/>
      <c r="C493" s="49"/>
      <c r="D493" s="20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207"/>
      <c r="AH493" s="7"/>
    </row>
    <row r="494" ht="14.25" customHeight="1">
      <c r="A494" s="7"/>
      <c r="B494" s="201"/>
      <c r="C494" s="49"/>
      <c r="D494" s="20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207"/>
      <c r="AH494" s="7"/>
    </row>
    <row r="495" ht="14.25" customHeight="1">
      <c r="A495" s="7"/>
      <c r="B495" s="201"/>
      <c r="C495" s="49"/>
      <c r="D495" s="20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207"/>
      <c r="AH495" s="7"/>
    </row>
    <row r="496" ht="14.25" customHeight="1">
      <c r="A496" s="7"/>
      <c r="B496" s="201"/>
      <c r="C496" s="49"/>
      <c r="D496" s="20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207"/>
      <c r="AH496" s="7"/>
    </row>
    <row r="497" ht="14.25" customHeight="1">
      <c r="A497" s="7"/>
      <c r="B497" s="201"/>
      <c r="C497" s="49"/>
      <c r="D497" s="20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207"/>
      <c r="AH497" s="7"/>
    </row>
    <row r="498" ht="14.25" customHeight="1">
      <c r="A498" s="7"/>
      <c r="B498" s="201"/>
      <c r="C498" s="49"/>
      <c r="D498" s="20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207"/>
      <c r="AH498" s="7"/>
    </row>
    <row r="499" ht="14.25" customHeight="1">
      <c r="A499" s="7"/>
      <c r="B499" s="201"/>
      <c r="C499" s="49"/>
      <c r="D499" s="20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207"/>
      <c r="AH499" s="7"/>
    </row>
    <row r="500" ht="14.25" customHeight="1">
      <c r="A500" s="7"/>
      <c r="B500" s="201"/>
      <c r="C500" s="49"/>
      <c r="D500" s="20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207"/>
      <c r="AH500" s="7"/>
    </row>
    <row r="501" ht="14.25" customHeight="1">
      <c r="A501" s="7"/>
      <c r="B501" s="201"/>
      <c r="C501" s="49"/>
      <c r="D501" s="20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207"/>
      <c r="AH501" s="7"/>
    </row>
    <row r="502" ht="14.25" customHeight="1">
      <c r="A502" s="7"/>
      <c r="B502" s="201"/>
      <c r="C502" s="49"/>
      <c r="D502" s="20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207"/>
      <c r="AH502" s="7"/>
    </row>
    <row r="503" ht="14.25" customHeight="1">
      <c r="A503" s="7"/>
      <c r="B503" s="201"/>
      <c r="C503" s="49"/>
      <c r="D503" s="20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207"/>
      <c r="AH503" s="7"/>
    </row>
    <row r="504" ht="14.25" customHeight="1">
      <c r="A504" s="7"/>
      <c r="B504" s="201"/>
      <c r="C504" s="49"/>
      <c r="D504" s="20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207"/>
      <c r="AH504" s="7"/>
    </row>
    <row r="505" ht="14.25" customHeight="1">
      <c r="A505" s="7"/>
      <c r="B505" s="201"/>
      <c r="C505" s="49"/>
      <c r="D505" s="20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207"/>
      <c r="AH505" s="7"/>
    </row>
    <row r="506" ht="14.25" customHeight="1">
      <c r="A506" s="7"/>
      <c r="B506" s="201"/>
      <c r="C506" s="49"/>
      <c r="D506" s="20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207"/>
      <c r="AH506" s="7"/>
    </row>
    <row r="507" ht="14.25" customHeight="1">
      <c r="A507" s="7"/>
      <c r="B507" s="201"/>
      <c r="C507" s="49"/>
      <c r="D507" s="20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207"/>
      <c r="AH507" s="7"/>
    </row>
    <row r="508" ht="14.25" customHeight="1">
      <c r="A508" s="7"/>
      <c r="B508" s="201"/>
      <c r="C508" s="49"/>
      <c r="D508" s="20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207"/>
      <c r="AH508" s="7"/>
    </row>
    <row r="509" ht="14.25" customHeight="1">
      <c r="A509" s="7"/>
      <c r="B509" s="201"/>
      <c r="C509" s="49"/>
      <c r="D509" s="20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207"/>
      <c r="AH509" s="7"/>
    </row>
    <row r="510" ht="14.25" customHeight="1">
      <c r="A510" s="7"/>
      <c r="B510" s="201"/>
      <c r="C510" s="49"/>
      <c r="D510" s="20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207"/>
      <c r="AH510" s="7"/>
    </row>
    <row r="511" ht="14.25" customHeight="1">
      <c r="A511" s="7"/>
      <c r="B511" s="201"/>
      <c r="C511" s="49"/>
      <c r="D511" s="20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207"/>
      <c r="AH511" s="7"/>
    </row>
    <row r="512" ht="14.25" customHeight="1">
      <c r="A512" s="7"/>
      <c r="B512" s="201"/>
      <c r="C512" s="49"/>
      <c r="D512" s="20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207"/>
      <c r="AH512" s="7"/>
    </row>
    <row r="513" ht="14.25" customHeight="1">
      <c r="A513" s="7"/>
      <c r="B513" s="201"/>
      <c r="C513" s="49"/>
      <c r="D513" s="20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207"/>
      <c r="AH513" s="7"/>
    </row>
    <row r="514" ht="14.25" customHeight="1">
      <c r="A514" s="7"/>
      <c r="B514" s="201"/>
      <c r="C514" s="49"/>
      <c r="D514" s="20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207"/>
      <c r="AH514" s="7"/>
    </row>
    <row r="515" ht="14.25" customHeight="1">
      <c r="A515" s="7"/>
      <c r="B515" s="201"/>
      <c r="C515" s="49"/>
      <c r="D515" s="20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207"/>
      <c r="AH515" s="7"/>
    </row>
    <row r="516" ht="14.25" customHeight="1">
      <c r="A516" s="7"/>
      <c r="B516" s="201"/>
      <c r="C516" s="49"/>
      <c r="D516" s="20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207"/>
      <c r="AH516" s="7"/>
    </row>
    <row r="517" ht="14.25" customHeight="1">
      <c r="A517" s="7"/>
      <c r="B517" s="201"/>
      <c r="C517" s="49"/>
      <c r="D517" s="20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207"/>
      <c r="AH517" s="7"/>
    </row>
    <row r="518" ht="14.25" customHeight="1">
      <c r="A518" s="7"/>
      <c r="B518" s="201"/>
      <c r="C518" s="49"/>
      <c r="D518" s="20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207"/>
      <c r="AH518" s="7"/>
    </row>
    <row r="519" ht="14.25" customHeight="1">
      <c r="A519" s="7"/>
      <c r="B519" s="201"/>
      <c r="C519" s="49"/>
      <c r="D519" s="20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207"/>
      <c r="AH519" s="7"/>
    </row>
    <row r="520" ht="14.25" customHeight="1">
      <c r="A520" s="7"/>
      <c r="B520" s="201"/>
      <c r="C520" s="49"/>
      <c r="D520" s="20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207"/>
      <c r="AH520" s="7"/>
    </row>
    <row r="521" ht="14.25" customHeight="1">
      <c r="A521" s="7"/>
      <c r="B521" s="201"/>
      <c r="C521" s="49"/>
      <c r="D521" s="20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207"/>
      <c r="AH521" s="7"/>
    </row>
    <row r="522" ht="14.25" customHeight="1">
      <c r="A522" s="7"/>
      <c r="B522" s="201"/>
      <c r="C522" s="49"/>
      <c r="D522" s="20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207"/>
      <c r="AH522" s="7"/>
    </row>
    <row r="523" ht="14.25" customHeight="1">
      <c r="A523" s="7"/>
      <c r="B523" s="201"/>
      <c r="C523" s="49"/>
      <c r="D523" s="20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207"/>
      <c r="AH523" s="7"/>
    </row>
    <row r="524" ht="14.25" customHeight="1">
      <c r="A524" s="7"/>
      <c r="B524" s="201"/>
      <c r="C524" s="49"/>
      <c r="D524" s="20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207"/>
      <c r="AH524" s="7"/>
    </row>
    <row r="525" ht="14.25" customHeight="1">
      <c r="A525" s="7"/>
      <c r="B525" s="201"/>
      <c r="C525" s="49"/>
      <c r="D525" s="20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207"/>
      <c r="AH525" s="7"/>
    </row>
    <row r="526" ht="14.25" customHeight="1">
      <c r="A526" s="7"/>
      <c r="B526" s="201"/>
      <c r="C526" s="49"/>
      <c r="D526" s="20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207"/>
      <c r="AH526" s="7"/>
    </row>
    <row r="527" ht="14.25" customHeight="1">
      <c r="A527" s="7"/>
      <c r="B527" s="201"/>
      <c r="C527" s="49"/>
      <c r="D527" s="20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207"/>
      <c r="AH527" s="7"/>
    </row>
    <row r="528" ht="14.25" customHeight="1">
      <c r="A528" s="7"/>
      <c r="B528" s="201"/>
      <c r="C528" s="49"/>
      <c r="D528" s="20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207"/>
      <c r="AH528" s="7"/>
    </row>
    <row r="529" ht="14.25" customHeight="1">
      <c r="A529" s="7"/>
      <c r="B529" s="201"/>
      <c r="C529" s="49"/>
      <c r="D529" s="20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207"/>
      <c r="AH529" s="7"/>
    </row>
    <row r="530" ht="14.25" customHeight="1">
      <c r="A530" s="7"/>
      <c r="B530" s="201"/>
      <c r="C530" s="49"/>
      <c r="D530" s="20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207"/>
      <c r="AH530" s="7"/>
    </row>
    <row r="531" ht="14.25" customHeight="1">
      <c r="A531" s="7"/>
      <c r="B531" s="201"/>
      <c r="C531" s="49"/>
      <c r="D531" s="20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207"/>
      <c r="AH531" s="7"/>
    </row>
    <row r="532" ht="14.25" customHeight="1">
      <c r="A532" s="7"/>
      <c r="B532" s="201"/>
      <c r="C532" s="49"/>
      <c r="D532" s="20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207"/>
      <c r="AH532" s="7"/>
    </row>
    <row r="533" ht="14.25" customHeight="1">
      <c r="A533" s="7"/>
      <c r="B533" s="201"/>
      <c r="C533" s="49"/>
      <c r="D533" s="20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207"/>
      <c r="AH533" s="7"/>
    </row>
    <row r="534" ht="14.25" customHeight="1">
      <c r="A534" s="7"/>
      <c r="B534" s="201"/>
      <c r="C534" s="49"/>
      <c r="D534" s="20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207"/>
      <c r="AH534" s="7"/>
    </row>
    <row r="535" ht="14.25" customHeight="1">
      <c r="A535" s="7"/>
      <c r="B535" s="201"/>
      <c r="C535" s="49"/>
      <c r="D535" s="20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207"/>
      <c r="AH535" s="7"/>
    </row>
    <row r="536" ht="14.25" customHeight="1">
      <c r="A536" s="7"/>
      <c r="B536" s="201"/>
      <c r="C536" s="49"/>
      <c r="D536" s="20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207"/>
      <c r="AH536" s="7"/>
    </row>
    <row r="537" ht="14.25" customHeight="1">
      <c r="A537" s="7"/>
      <c r="B537" s="201"/>
      <c r="C537" s="49"/>
      <c r="D537" s="20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207"/>
      <c r="AH537" s="7"/>
    </row>
    <row r="538" ht="14.25" customHeight="1">
      <c r="A538" s="7"/>
      <c r="B538" s="201"/>
      <c r="C538" s="49"/>
      <c r="D538" s="20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207"/>
      <c r="AH538" s="7"/>
    </row>
    <row r="539" ht="14.25" customHeight="1">
      <c r="A539" s="7"/>
      <c r="B539" s="201"/>
      <c r="C539" s="49"/>
      <c r="D539" s="20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207"/>
      <c r="AH539" s="7"/>
    </row>
    <row r="540" ht="14.25" customHeight="1">
      <c r="A540" s="7"/>
      <c r="B540" s="201"/>
      <c r="C540" s="49"/>
      <c r="D540" s="20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207"/>
      <c r="AH540" s="7"/>
    </row>
    <row r="541" ht="14.25" customHeight="1">
      <c r="A541" s="7"/>
      <c r="B541" s="201"/>
      <c r="C541" s="49"/>
      <c r="D541" s="20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207"/>
      <c r="AH541" s="7"/>
    </row>
    <row r="542" ht="14.25" customHeight="1">
      <c r="A542" s="7"/>
      <c r="B542" s="201"/>
      <c r="C542" s="49"/>
      <c r="D542" s="20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207"/>
      <c r="AH542" s="7"/>
    </row>
    <row r="543" ht="14.25" customHeight="1">
      <c r="A543" s="7"/>
      <c r="B543" s="201"/>
      <c r="C543" s="49"/>
      <c r="D543" s="20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207"/>
      <c r="AH543" s="7"/>
    </row>
    <row r="544" ht="14.25" customHeight="1">
      <c r="A544" s="7"/>
      <c r="B544" s="201"/>
      <c r="C544" s="49"/>
      <c r="D544" s="20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207"/>
      <c r="AH544" s="7"/>
    </row>
    <row r="545" ht="14.25" customHeight="1">
      <c r="A545" s="7"/>
      <c r="B545" s="201"/>
      <c r="C545" s="49"/>
      <c r="D545" s="20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207"/>
      <c r="AH545" s="7"/>
    </row>
    <row r="546" ht="14.25" customHeight="1">
      <c r="A546" s="7"/>
      <c r="B546" s="201"/>
      <c r="C546" s="49"/>
      <c r="D546" s="20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207"/>
      <c r="AH546" s="7"/>
    </row>
    <row r="547" ht="14.25" customHeight="1">
      <c r="A547" s="7"/>
      <c r="B547" s="201"/>
      <c r="C547" s="49"/>
      <c r="D547" s="20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207"/>
      <c r="AH547" s="7"/>
    </row>
    <row r="548" ht="14.25" customHeight="1">
      <c r="A548" s="7"/>
      <c r="B548" s="201"/>
      <c r="C548" s="49"/>
      <c r="D548" s="20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207"/>
      <c r="AH548" s="7"/>
    </row>
    <row r="549" ht="14.25" customHeight="1">
      <c r="A549" s="7"/>
      <c r="B549" s="201"/>
      <c r="C549" s="49"/>
      <c r="D549" s="20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207"/>
      <c r="AH549" s="7"/>
    </row>
    <row r="550" ht="14.25" customHeight="1">
      <c r="A550" s="7"/>
      <c r="B550" s="201"/>
      <c r="C550" s="49"/>
      <c r="D550" s="20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207"/>
      <c r="AH550" s="7"/>
    </row>
    <row r="551" ht="14.25" customHeight="1">
      <c r="A551" s="7"/>
      <c r="B551" s="201"/>
      <c r="C551" s="49"/>
      <c r="D551" s="20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207"/>
      <c r="AH551" s="7"/>
    </row>
    <row r="552" ht="14.25" customHeight="1">
      <c r="A552" s="7"/>
      <c r="B552" s="201"/>
      <c r="C552" s="49"/>
      <c r="D552" s="20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207"/>
      <c r="AH552" s="7"/>
    </row>
    <row r="553" ht="14.25" customHeight="1">
      <c r="A553" s="7"/>
      <c r="B553" s="201"/>
      <c r="C553" s="49"/>
      <c r="D553" s="20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207"/>
      <c r="AH553" s="7"/>
    </row>
    <row r="554" ht="14.25" customHeight="1">
      <c r="A554" s="7"/>
      <c r="B554" s="201"/>
      <c r="C554" s="49"/>
      <c r="D554" s="20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207"/>
      <c r="AH554" s="7"/>
    </row>
    <row r="555" ht="14.25" customHeight="1">
      <c r="A555" s="7"/>
      <c r="B555" s="201"/>
      <c r="C555" s="49"/>
      <c r="D555" s="20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207"/>
      <c r="AH555" s="7"/>
    </row>
    <row r="556" ht="14.25" customHeight="1">
      <c r="A556" s="7"/>
      <c r="B556" s="201"/>
      <c r="C556" s="49"/>
      <c r="D556" s="20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207"/>
      <c r="AH556" s="7"/>
    </row>
    <row r="557" ht="14.25" customHeight="1">
      <c r="A557" s="7"/>
      <c r="B557" s="201"/>
      <c r="C557" s="49"/>
      <c r="D557" s="20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207"/>
      <c r="AH557" s="7"/>
    </row>
    <row r="558" ht="14.25" customHeight="1">
      <c r="A558" s="7"/>
      <c r="B558" s="201"/>
      <c r="C558" s="49"/>
      <c r="D558" s="20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207"/>
      <c r="AH558" s="7"/>
    </row>
    <row r="559" ht="14.25" customHeight="1">
      <c r="A559" s="7"/>
      <c r="B559" s="201"/>
      <c r="C559" s="49"/>
      <c r="D559" s="20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207"/>
      <c r="AH559" s="7"/>
    </row>
    <row r="560" ht="14.25" customHeight="1">
      <c r="A560" s="7"/>
      <c r="B560" s="201"/>
      <c r="C560" s="49"/>
      <c r="D560" s="20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207"/>
      <c r="AH560" s="7"/>
    </row>
    <row r="561" ht="14.25" customHeight="1">
      <c r="A561" s="7"/>
      <c r="B561" s="201"/>
      <c r="C561" s="49"/>
      <c r="D561" s="20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207"/>
      <c r="AH561" s="7"/>
    </row>
    <row r="562" ht="14.25" customHeight="1">
      <c r="A562" s="7"/>
      <c r="B562" s="201"/>
      <c r="C562" s="49"/>
      <c r="D562" s="20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207"/>
      <c r="AH562" s="7"/>
    </row>
    <row r="563" ht="14.25" customHeight="1">
      <c r="A563" s="7"/>
      <c r="B563" s="201"/>
      <c r="C563" s="49"/>
      <c r="D563" s="20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207"/>
      <c r="AH563" s="7"/>
    </row>
    <row r="564" ht="14.25" customHeight="1">
      <c r="A564" s="7"/>
      <c r="B564" s="201"/>
      <c r="C564" s="49"/>
      <c r="D564" s="20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207"/>
      <c r="AH564" s="7"/>
    </row>
    <row r="565" ht="14.25" customHeight="1">
      <c r="A565" s="7"/>
      <c r="B565" s="201"/>
      <c r="C565" s="49"/>
      <c r="D565" s="20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207"/>
      <c r="AH565" s="7"/>
    </row>
    <row r="566" ht="14.25" customHeight="1">
      <c r="A566" s="7"/>
      <c r="B566" s="201"/>
      <c r="C566" s="49"/>
      <c r="D566" s="20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207"/>
      <c r="AH566" s="7"/>
    </row>
    <row r="567" ht="14.25" customHeight="1">
      <c r="A567" s="7"/>
      <c r="B567" s="201"/>
      <c r="C567" s="49"/>
      <c r="D567" s="20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207"/>
      <c r="AH567" s="7"/>
    </row>
    <row r="568" ht="14.25" customHeight="1">
      <c r="A568" s="7"/>
      <c r="B568" s="201"/>
      <c r="C568" s="49"/>
      <c r="D568" s="20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207"/>
      <c r="AH568" s="7"/>
    </row>
    <row r="569" ht="14.25" customHeight="1">
      <c r="A569" s="7"/>
      <c r="B569" s="201"/>
      <c r="C569" s="49"/>
      <c r="D569" s="20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207"/>
      <c r="AH569" s="7"/>
    </row>
    <row r="570" ht="14.25" customHeight="1">
      <c r="A570" s="7"/>
      <c r="B570" s="201"/>
      <c r="C570" s="49"/>
      <c r="D570" s="20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207"/>
      <c r="AH570" s="7"/>
    </row>
    <row r="571" ht="14.25" customHeight="1">
      <c r="A571" s="7"/>
      <c r="B571" s="201"/>
      <c r="C571" s="49"/>
      <c r="D571" s="20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207"/>
      <c r="AH571" s="7"/>
    </row>
    <row r="572" ht="14.25" customHeight="1">
      <c r="A572" s="7"/>
      <c r="B572" s="201"/>
      <c r="C572" s="49"/>
      <c r="D572" s="20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207"/>
      <c r="AH572" s="7"/>
    </row>
    <row r="573" ht="14.25" customHeight="1">
      <c r="A573" s="7"/>
      <c r="B573" s="201"/>
      <c r="C573" s="49"/>
      <c r="D573" s="20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207"/>
      <c r="AH573" s="7"/>
    </row>
    <row r="574" ht="14.25" customHeight="1">
      <c r="A574" s="7"/>
      <c r="B574" s="201"/>
      <c r="C574" s="49"/>
      <c r="D574" s="20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207"/>
      <c r="AH574" s="7"/>
    </row>
    <row r="575" ht="14.25" customHeight="1">
      <c r="A575" s="7"/>
      <c r="B575" s="201"/>
      <c r="C575" s="49"/>
      <c r="D575" s="20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207"/>
      <c r="AH575" s="7"/>
    </row>
    <row r="576" ht="14.25" customHeight="1">
      <c r="A576" s="7"/>
      <c r="B576" s="201"/>
      <c r="C576" s="49"/>
      <c r="D576" s="20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207"/>
      <c r="AH576" s="7"/>
    </row>
    <row r="577" ht="14.25" customHeight="1">
      <c r="A577" s="7"/>
      <c r="B577" s="201"/>
      <c r="C577" s="49"/>
      <c r="D577" s="20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207"/>
      <c r="AH577" s="7"/>
    </row>
    <row r="578" ht="14.25" customHeight="1">
      <c r="A578" s="7"/>
      <c r="B578" s="201"/>
      <c r="C578" s="49"/>
      <c r="D578" s="20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207"/>
      <c r="AH578" s="7"/>
    </row>
    <row r="579" ht="14.25" customHeight="1">
      <c r="A579" s="7"/>
      <c r="B579" s="201"/>
      <c r="C579" s="49"/>
      <c r="D579" s="20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207"/>
      <c r="AH579" s="7"/>
    </row>
    <row r="580" ht="14.25" customHeight="1">
      <c r="A580" s="7"/>
      <c r="B580" s="201"/>
      <c r="C580" s="49"/>
      <c r="D580" s="20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207"/>
      <c r="AH580" s="7"/>
    </row>
    <row r="581" ht="14.25" customHeight="1">
      <c r="A581" s="7"/>
      <c r="B581" s="201"/>
      <c r="C581" s="49"/>
      <c r="D581" s="20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207"/>
      <c r="AH581" s="7"/>
    </row>
    <row r="582" ht="14.25" customHeight="1">
      <c r="A582" s="7"/>
      <c r="B582" s="201"/>
      <c r="C582" s="49"/>
      <c r="D582" s="20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207"/>
      <c r="AH582" s="7"/>
    </row>
    <row r="583" ht="14.25" customHeight="1">
      <c r="A583" s="7"/>
      <c r="B583" s="201"/>
      <c r="C583" s="49"/>
      <c r="D583" s="20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207"/>
      <c r="AH583" s="7"/>
    </row>
    <row r="584" ht="14.25" customHeight="1">
      <c r="A584" s="7"/>
      <c r="B584" s="201"/>
      <c r="C584" s="49"/>
      <c r="D584" s="20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207"/>
      <c r="AH584" s="7"/>
    </row>
    <row r="585" ht="14.25" customHeight="1">
      <c r="A585" s="7"/>
      <c r="B585" s="201"/>
      <c r="C585" s="49"/>
      <c r="D585" s="20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207"/>
      <c r="AH585" s="7"/>
    </row>
    <row r="586" ht="14.25" customHeight="1">
      <c r="A586" s="7"/>
      <c r="B586" s="201"/>
      <c r="C586" s="49"/>
      <c r="D586" s="20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207"/>
      <c r="AH586" s="7"/>
    </row>
    <row r="587" ht="14.25" customHeight="1">
      <c r="A587" s="7"/>
      <c r="B587" s="201"/>
      <c r="C587" s="49"/>
      <c r="D587" s="20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207"/>
      <c r="AH587" s="7"/>
    </row>
    <row r="588" ht="14.25" customHeight="1">
      <c r="A588" s="7"/>
      <c r="B588" s="201"/>
      <c r="C588" s="49"/>
      <c r="D588" s="20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207"/>
      <c r="AH588" s="7"/>
    </row>
    <row r="589" ht="14.25" customHeight="1">
      <c r="A589" s="7"/>
      <c r="B589" s="201"/>
      <c r="C589" s="49"/>
      <c r="D589" s="20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207"/>
      <c r="AH589" s="7"/>
    </row>
    <row r="590" ht="14.25" customHeight="1">
      <c r="A590" s="7"/>
      <c r="B590" s="201"/>
      <c r="C590" s="49"/>
      <c r="D590" s="20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207"/>
      <c r="AH590" s="7"/>
    </row>
    <row r="591" ht="14.25" customHeight="1">
      <c r="A591" s="7"/>
      <c r="B591" s="201"/>
      <c r="C591" s="49"/>
      <c r="D591" s="20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207"/>
      <c r="AH591" s="7"/>
    </row>
    <row r="592" ht="14.25" customHeight="1">
      <c r="A592" s="7"/>
      <c r="B592" s="201"/>
      <c r="C592" s="49"/>
      <c r="D592" s="20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207"/>
      <c r="AH592" s="7"/>
    </row>
    <row r="593" ht="14.25" customHeight="1">
      <c r="A593" s="7"/>
      <c r="B593" s="201"/>
      <c r="C593" s="49"/>
      <c r="D593" s="20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207"/>
      <c r="AH593" s="7"/>
    </row>
    <row r="594" ht="14.25" customHeight="1">
      <c r="A594" s="7"/>
      <c r="B594" s="201"/>
      <c r="C594" s="49"/>
      <c r="D594" s="20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207"/>
      <c r="AH594" s="7"/>
    </row>
    <row r="595" ht="14.25" customHeight="1">
      <c r="A595" s="7"/>
      <c r="B595" s="201"/>
      <c r="C595" s="49"/>
      <c r="D595" s="20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207"/>
      <c r="AH595" s="7"/>
    </row>
    <row r="596" ht="14.25" customHeight="1">
      <c r="A596" s="7"/>
      <c r="B596" s="201"/>
      <c r="C596" s="49"/>
      <c r="D596" s="20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207"/>
      <c r="AH596" s="7"/>
    </row>
    <row r="597" ht="14.25" customHeight="1">
      <c r="A597" s="7"/>
      <c r="B597" s="201"/>
      <c r="C597" s="49"/>
      <c r="D597" s="20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207"/>
      <c r="AH597" s="7"/>
    </row>
    <row r="598" ht="14.25" customHeight="1">
      <c r="A598" s="7"/>
      <c r="B598" s="201"/>
      <c r="C598" s="49"/>
      <c r="D598" s="20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207"/>
      <c r="AH598" s="7"/>
    </row>
    <row r="599" ht="14.25" customHeight="1">
      <c r="A599" s="7"/>
      <c r="B599" s="201"/>
      <c r="C599" s="49"/>
      <c r="D599" s="20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207"/>
      <c r="AH599" s="7"/>
    </row>
    <row r="600" ht="14.25" customHeight="1">
      <c r="A600" s="7"/>
      <c r="B600" s="201"/>
      <c r="C600" s="49"/>
      <c r="D600" s="20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207"/>
      <c r="AH600" s="7"/>
    </row>
    <row r="601" ht="14.25" customHeight="1">
      <c r="A601" s="7"/>
      <c r="B601" s="201"/>
      <c r="C601" s="49"/>
      <c r="D601" s="20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207"/>
      <c r="AH601" s="7"/>
    </row>
    <row r="602" ht="14.25" customHeight="1">
      <c r="A602" s="7"/>
      <c r="B602" s="201"/>
      <c r="C602" s="49"/>
      <c r="D602" s="20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207"/>
      <c r="AH602" s="7"/>
    </row>
    <row r="603" ht="14.25" customHeight="1">
      <c r="A603" s="7"/>
      <c r="B603" s="201"/>
      <c r="C603" s="49"/>
      <c r="D603" s="20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207"/>
      <c r="AH603" s="7"/>
    </row>
    <row r="604" ht="14.25" customHeight="1">
      <c r="A604" s="7"/>
      <c r="B604" s="201"/>
      <c r="C604" s="49"/>
      <c r="D604" s="20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207"/>
      <c r="AH604" s="7"/>
    </row>
    <row r="605" ht="14.25" customHeight="1">
      <c r="A605" s="7"/>
      <c r="B605" s="201"/>
      <c r="C605" s="49"/>
      <c r="D605" s="20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207"/>
      <c r="AH605" s="7"/>
    </row>
    <row r="606" ht="14.25" customHeight="1">
      <c r="A606" s="7"/>
      <c r="B606" s="201"/>
      <c r="C606" s="49"/>
      <c r="D606" s="20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207"/>
      <c r="AH606" s="7"/>
    </row>
    <row r="607" ht="14.25" customHeight="1">
      <c r="A607" s="7"/>
      <c r="B607" s="201"/>
      <c r="C607" s="49"/>
      <c r="D607" s="20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207"/>
      <c r="AH607" s="7"/>
    </row>
    <row r="608" ht="14.25" customHeight="1">
      <c r="A608" s="7"/>
      <c r="B608" s="201"/>
      <c r="C608" s="49"/>
      <c r="D608" s="20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207"/>
      <c r="AH608" s="7"/>
    </row>
    <row r="609" ht="14.25" customHeight="1">
      <c r="A609" s="7"/>
      <c r="B609" s="201"/>
      <c r="C609" s="49"/>
      <c r="D609" s="20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207"/>
      <c r="AH609" s="7"/>
    </row>
    <row r="610" ht="14.25" customHeight="1">
      <c r="A610" s="7"/>
      <c r="B610" s="201"/>
      <c r="C610" s="49"/>
      <c r="D610" s="20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207"/>
      <c r="AH610" s="7"/>
    </row>
    <row r="611" ht="14.25" customHeight="1">
      <c r="A611" s="7"/>
      <c r="B611" s="201"/>
      <c r="C611" s="49"/>
      <c r="D611" s="20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207"/>
      <c r="AH611" s="7"/>
    </row>
    <row r="612" ht="14.25" customHeight="1">
      <c r="A612" s="7"/>
      <c r="B612" s="201"/>
      <c r="C612" s="49"/>
      <c r="D612" s="20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207"/>
      <c r="AH612" s="7"/>
    </row>
    <row r="613" ht="14.25" customHeight="1">
      <c r="A613" s="7"/>
      <c r="B613" s="201"/>
      <c r="C613" s="49"/>
      <c r="D613" s="20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207"/>
      <c r="AH613" s="7"/>
    </row>
    <row r="614" ht="14.25" customHeight="1">
      <c r="A614" s="7"/>
      <c r="B614" s="201"/>
      <c r="C614" s="49"/>
      <c r="D614" s="20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207"/>
      <c r="AH614" s="7"/>
    </row>
    <row r="615" ht="14.25" customHeight="1">
      <c r="A615" s="7"/>
      <c r="B615" s="201"/>
      <c r="C615" s="49"/>
      <c r="D615" s="20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207"/>
      <c r="AH615" s="7"/>
    </row>
    <row r="616" ht="14.25" customHeight="1">
      <c r="A616" s="7"/>
      <c r="B616" s="201"/>
      <c r="C616" s="49"/>
      <c r="D616" s="20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207"/>
      <c r="AH616" s="7"/>
    </row>
    <row r="617" ht="14.25" customHeight="1">
      <c r="A617" s="7"/>
      <c r="B617" s="201"/>
      <c r="C617" s="49"/>
      <c r="D617" s="20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207"/>
      <c r="AH617" s="7"/>
    </row>
    <row r="618" ht="14.25" customHeight="1">
      <c r="A618" s="7"/>
      <c r="B618" s="201"/>
      <c r="C618" s="49"/>
      <c r="D618" s="20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207"/>
      <c r="AH618" s="7"/>
    </row>
    <row r="619" ht="14.25" customHeight="1">
      <c r="A619" s="7"/>
      <c r="B619" s="201"/>
      <c r="C619" s="49"/>
      <c r="D619" s="20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207"/>
      <c r="AH619" s="7"/>
    </row>
    <row r="620" ht="14.25" customHeight="1">
      <c r="A620" s="7"/>
      <c r="B620" s="201"/>
      <c r="C620" s="49"/>
      <c r="D620" s="20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207"/>
      <c r="AH620" s="7"/>
    </row>
    <row r="621" ht="14.25" customHeight="1">
      <c r="A621" s="7"/>
      <c r="B621" s="201"/>
      <c r="C621" s="49"/>
      <c r="D621" s="20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207"/>
      <c r="AH621" s="7"/>
    </row>
    <row r="622" ht="14.25" customHeight="1">
      <c r="A622" s="7"/>
      <c r="B622" s="201"/>
      <c r="C622" s="49"/>
      <c r="D622" s="20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207"/>
      <c r="AH622" s="7"/>
    </row>
    <row r="623" ht="14.25" customHeight="1">
      <c r="A623" s="7"/>
      <c r="B623" s="201"/>
      <c r="C623" s="49"/>
      <c r="D623" s="20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207"/>
      <c r="AH623" s="7"/>
    </row>
    <row r="624" ht="14.25" customHeight="1">
      <c r="A624" s="7"/>
      <c r="B624" s="201"/>
      <c r="C624" s="49"/>
      <c r="D624" s="20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207"/>
      <c r="AH624" s="7"/>
    </row>
    <row r="625" ht="14.25" customHeight="1">
      <c r="A625" s="7"/>
      <c r="B625" s="201"/>
      <c r="C625" s="49"/>
      <c r="D625" s="20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207"/>
      <c r="AH625" s="7"/>
    </row>
    <row r="626" ht="14.25" customHeight="1">
      <c r="A626" s="7"/>
      <c r="B626" s="201"/>
      <c r="C626" s="49"/>
      <c r="D626" s="20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207"/>
      <c r="AH626" s="7"/>
    </row>
    <row r="627" ht="14.25" customHeight="1">
      <c r="A627" s="7"/>
      <c r="B627" s="201"/>
      <c r="C627" s="49"/>
      <c r="D627" s="20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207"/>
      <c r="AH627" s="7"/>
    </row>
    <row r="628" ht="14.25" customHeight="1">
      <c r="A628" s="7"/>
      <c r="B628" s="201"/>
      <c r="C628" s="49"/>
      <c r="D628" s="20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207"/>
      <c r="AH628" s="7"/>
    </row>
    <row r="629" ht="14.25" customHeight="1">
      <c r="A629" s="7"/>
      <c r="B629" s="201"/>
      <c r="C629" s="49"/>
      <c r="D629" s="20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207"/>
      <c r="AH629" s="7"/>
    </row>
    <row r="630" ht="14.25" customHeight="1">
      <c r="A630" s="7"/>
      <c r="B630" s="201"/>
      <c r="C630" s="49"/>
      <c r="D630" s="20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207"/>
      <c r="AH630" s="7"/>
    </row>
    <row r="631" ht="14.25" customHeight="1">
      <c r="A631" s="7"/>
      <c r="B631" s="201"/>
      <c r="C631" s="49"/>
      <c r="D631" s="20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207"/>
      <c r="AH631" s="7"/>
    </row>
    <row r="632" ht="14.25" customHeight="1">
      <c r="A632" s="7"/>
      <c r="B632" s="201"/>
      <c r="C632" s="49"/>
      <c r="D632" s="20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207"/>
      <c r="AH632" s="7"/>
    </row>
    <row r="633" ht="14.25" customHeight="1">
      <c r="A633" s="7"/>
      <c r="B633" s="201"/>
      <c r="C633" s="49"/>
      <c r="D633" s="20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207"/>
      <c r="AH633" s="7"/>
    </row>
    <row r="634" ht="14.25" customHeight="1">
      <c r="A634" s="7"/>
      <c r="B634" s="201"/>
      <c r="C634" s="49"/>
      <c r="D634" s="20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207"/>
      <c r="AH634" s="7"/>
    </row>
    <row r="635" ht="14.25" customHeight="1">
      <c r="A635" s="7"/>
      <c r="B635" s="201"/>
      <c r="C635" s="49"/>
      <c r="D635" s="20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207"/>
      <c r="AH635" s="7"/>
    </row>
    <row r="636" ht="14.25" customHeight="1">
      <c r="A636" s="7"/>
      <c r="B636" s="201"/>
      <c r="C636" s="49"/>
      <c r="D636" s="20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207"/>
      <c r="AH636" s="7"/>
    </row>
    <row r="637" ht="14.25" customHeight="1">
      <c r="A637" s="7"/>
      <c r="B637" s="201"/>
      <c r="C637" s="49"/>
      <c r="D637" s="20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207"/>
      <c r="AH637" s="7"/>
    </row>
    <row r="638" ht="14.25" customHeight="1">
      <c r="A638" s="7"/>
      <c r="B638" s="201"/>
      <c r="C638" s="49"/>
      <c r="D638" s="20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207"/>
      <c r="AH638" s="7"/>
    </row>
    <row r="639" ht="14.25" customHeight="1">
      <c r="A639" s="7"/>
      <c r="B639" s="201"/>
      <c r="C639" s="49"/>
      <c r="D639" s="20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207"/>
      <c r="AH639" s="7"/>
    </row>
    <row r="640" ht="14.25" customHeight="1">
      <c r="A640" s="7"/>
      <c r="B640" s="201"/>
      <c r="C640" s="49"/>
      <c r="D640" s="20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207"/>
      <c r="AH640" s="7"/>
    </row>
    <row r="641" ht="14.25" customHeight="1">
      <c r="A641" s="7"/>
      <c r="B641" s="201"/>
      <c r="C641" s="49"/>
      <c r="D641" s="20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207"/>
      <c r="AH641" s="7"/>
    </row>
    <row r="642" ht="14.25" customHeight="1">
      <c r="A642" s="7"/>
      <c r="B642" s="201"/>
      <c r="C642" s="49"/>
      <c r="D642" s="20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207"/>
      <c r="AH642" s="7"/>
    </row>
    <row r="643" ht="14.25" customHeight="1">
      <c r="A643" s="7"/>
      <c r="B643" s="201"/>
      <c r="C643" s="49"/>
      <c r="D643" s="20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207"/>
      <c r="AH643" s="7"/>
    </row>
    <row r="644" ht="14.25" customHeight="1">
      <c r="A644" s="7"/>
      <c r="B644" s="201"/>
      <c r="C644" s="49"/>
      <c r="D644" s="20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207"/>
      <c r="AH644" s="7"/>
    </row>
    <row r="645" ht="14.25" customHeight="1">
      <c r="A645" s="7"/>
      <c r="B645" s="201"/>
      <c r="C645" s="49"/>
      <c r="D645" s="20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207"/>
      <c r="AH645" s="7"/>
    </row>
    <row r="646" ht="14.25" customHeight="1">
      <c r="A646" s="7"/>
      <c r="B646" s="201"/>
      <c r="C646" s="49"/>
      <c r="D646" s="20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207"/>
      <c r="AH646" s="7"/>
    </row>
    <row r="647" ht="14.25" customHeight="1">
      <c r="A647" s="7"/>
      <c r="B647" s="201"/>
      <c r="C647" s="49"/>
      <c r="D647" s="20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207"/>
      <c r="AH647" s="7"/>
    </row>
    <row r="648" ht="14.25" customHeight="1">
      <c r="A648" s="7"/>
      <c r="B648" s="201"/>
      <c r="C648" s="49"/>
      <c r="D648" s="20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207"/>
      <c r="AH648" s="7"/>
    </row>
    <row r="649" ht="14.25" customHeight="1">
      <c r="A649" s="7"/>
      <c r="B649" s="201"/>
      <c r="C649" s="49"/>
      <c r="D649" s="20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207"/>
      <c r="AH649" s="7"/>
    </row>
    <row r="650" ht="14.25" customHeight="1">
      <c r="A650" s="7"/>
      <c r="B650" s="201"/>
      <c r="C650" s="49"/>
      <c r="D650" s="20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207"/>
      <c r="AH650" s="7"/>
    </row>
    <row r="651" ht="14.25" customHeight="1">
      <c r="A651" s="7"/>
      <c r="B651" s="201"/>
      <c r="C651" s="49"/>
      <c r="D651" s="20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207"/>
      <c r="AH651" s="7"/>
    </row>
    <row r="652" ht="14.25" customHeight="1">
      <c r="A652" s="7"/>
      <c r="B652" s="201"/>
      <c r="C652" s="49"/>
      <c r="D652" s="20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207"/>
      <c r="AH652" s="7"/>
    </row>
    <row r="653" ht="14.25" customHeight="1">
      <c r="A653" s="7"/>
      <c r="B653" s="201"/>
      <c r="C653" s="49"/>
      <c r="D653" s="20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207"/>
      <c r="AH653" s="7"/>
    </row>
    <row r="654" ht="14.25" customHeight="1">
      <c r="A654" s="7"/>
      <c r="B654" s="201"/>
      <c r="C654" s="49"/>
      <c r="D654" s="20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207"/>
      <c r="AH654" s="7"/>
    </row>
    <row r="655" ht="14.25" customHeight="1">
      <c r="A655" s="7"/>
      <c r="B655" s="201"/>
      <c r="C655" s="49"/>
      <c r="D655" s="20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207"/>
      <c r="AH655" s="7"/>
    </row>
    <row r="656" ht="14.25" customHeight="1">
      <c r="A656" s="7"/>
      <c r="B656" s="201"/>
      <c r="C656" s="49"/>
      <c r="D656" s="20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207"/>
      <c r="AH656" s="7"/>
    </row>
    <row r="657" ht="14.25" customHeight="1">
      <c r="A657" s="7"/>
      <c r="B657" s="201"/>
      <c r="C657" s="49"/>
      <c r="D657" s="20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207"/>
      <c r="AH657" s="7"/>
    </row>
    <row r="658" ht="14.25" customHeight="1">
      <c r="A658" s="7"/>
      <c r="B658" s="201"/>
      <c r="C658" s="49"/>
      <c r="D658" s="20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207"/>
      <c r="AH658" s="7"/>
    </row>
    <row r="659" ht="14.25" customHeight="1">
      <c r="A659" s="7"/>
      <c r="B659" s="201"/>
      <c r="C659" s="49"/>
      <c r="D659" s="20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207"/>
      <c r="AH659" s="7"/>
    </row>
    <row r="660" ht="14.25" customHeight="1">
      <c r="A660" s="7"/>
      <c r="B660" s="201"/>
      <c r="C660" s="49"/>
      <c r="D660" s="20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207"/>
      <c r="AH660" s="7"/>
    </row>
    <row r="661" ht="14.25" customHeight="1">
      <c r="A661" s="7"/>
      <c r="B661" s="201"/>
      <c r="C661" s="49"/>
      <c r="D661" s="20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207"/>
      <c r="AH661" s="7"/>
    </row>
    <row r="662" ht="14.25" customHeight="1">
      <c r="A662" s="7"/>
      <c r="B662" s="201"/>
      <c r="C662" s="49"/>
      <c r="D662" s="20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207"/>
      <c r="AH662" s="7"/>
    </row>
    <row r="663" ht="14.25" customHeight="1">
      <c r="A663" s="7"/>
      <c r="B663" s="201"/>
      <c r="C663" s="49"/>
      <c r="D663" s="20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207"/>
      <c r="AH663" s="7"/>
    </row>
    <row r="664" ht="14.25" customHeight="1">
      <c r="A664" s="7"/>
      <c r="B664" s="201"/>
      <c r="C664" s="49"/>
      <c r="D664" s="20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207"/>
      <c r="AH664" s="7"/>
    </row>
    <row r="665" ht="14.25" customHeight="1">
      <c r="A665" s="7"/>
      <c r="B665" s="201"/>
      <c r="C665" s="49"/>
      <c r="D665" s="20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207"/>
      <c r="AH665" s="7"/>
    </row>
    <row r="666" ht="14.25" customHeight="1">
      <c r="A666" s="7"/>
      <c r="B666" s="201"/>
      <c r="C666" s="49"/>
      <c r="D666" s="20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207"/>
      <c r="AH666" s="7"/>
    </row>
    <row r="667" ht="14.25" customHeight="1">
      <c r="A667" s="7"/>
      <c r="B667" s="201"/>
      <c r="C667" s="49"/>
      <c r="D667" s="20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207"/>
      <c r="AH667" s="7"/>
    </row>
    <row r="668" ht="14.25" customHeight="1">
      <c r="A668" s="7"/>
      <c r="B668" s="201"/>
      <c r="C668" s="49"/>
      <c r="D668" s="20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207"/>
      <c r="AH668" s="7"/>
    </row>
    <row r="669" ht="14.25" customHeight="1">
      <c r="A669" s="7"/>
      <c r="B669" s="201"/>
      <c r="C669" s="49"/>
      <c r="D669" s="20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207"/>
      <c r="AH669" s="7"/>
    </row>
    <row r="670" ht="14.25" customHeight="1">
      <c r="A670" s="7"/>
      <c r="B670" s="201"/>
      <c r="C670" s="49"/>
      <c r="D670" s="20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207"/>
      <c r="AH670" s="7"/>
    </row>
    <row r="671" ht="14.25" customHeight="1">
      <c r="A671" s="7"/>
      <c r="B671" s="201"/>
      <c r="C671" s="49"/>
      <c r="D671" s="20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207"/>
      <c r="AH671" s="7"/>
    </row>
    <row r="672" ht="14.25" customHeight="1">
      <c r="A672" s="7"/>
      <c r="B672" s="201"/>
      <c r="C672" s="49"/>
      <c r="D672" s="20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207"/>
      <c r="AH672" s="7"/>
    </row>
    <row r="673" ht="14.25" customHeight="1">
      <c r="A673" s="7"/>
      <c r="B673" s="201"/>
      <c r="C673" s="49"/>
      <c r="D673" s="20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207"/>
      <c r="AH673" s="7"/>
    </row>
    <row r="674" ht="14.25" customHeight="1">
      <c r="A674" s="7"/>
      <c r="B674" s="201"/>
      <c r="C674" s="49"/>
      <c r="D674" s="20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207"/>
      <c r="AH674" s="7"/>
    </row>
    <row r="675" ht="14.25" customHeight="1">
      <c r="A675" s="7"/>
      <c r="B675" s="201"/>
      <c r="C675" s="49"/>
      <c r="D675" s="20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207"/>
      <c r="AH675" s="7"/>
    </row>
    <row r="676" ht="14.25" customHeight="1">
      <c r="A676" s="7"/>
      <c r="B676" s="201"/>
      <c r="C676" s="49"/>
      <c r="D676" s="20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207"/>
      <c r="AH676" s="7"/>
    </row>
    <row r="677" ht="14.25" customHeight="1">
      <c r="A677" s="7"/>
      <c r="B677" s="201"/>
      <c r="C677" s="49"/>
      <c r="D677" s="20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207"/>
      <c r="AH677" s="7"/>
    </row>
    <row r="678" ht="14.25" customHeight="1">
      <c r="A678" s="7"/>
      <c r="B678" s="201"/>
      <c r="C678" s="49"/>
      <c r="D678" s="20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207"/>
      <c r="AH678" s="7"/>
    </row>
    <row r="679" ht="14.25" customHeight="1">
      <c r="A679" s="7"/>
      <c r="B679" s="201"/>
      <c r="C679" s="49"/>
      <c r="D679" s="20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207"/>
      <c r="AH679" s="7"/>
    </row>
    <row r="680" ht="14.25" customHeight="1">
      <c r="A680" s="7"/>
      <c r="B680" s="201"/>
      <c r="C680" s="49"/>
      <c r="D680" s="20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207"/>
      <c r="AH680" s="7"/>
    </row>
    <row r="681" ht="14.25" customHeight="1">
      <c r="A681" s="7"/>
      <c r="B681" s="201"/>
      <c r="C681" s="49"/>
      <c r="D681" s="20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207"/>
      <c r="AH681" s="7"/>
    </row>
    <row r="682" ht="14.25" customHeight="1">
      <c r="A682" s="7"/>
      <c r="B682" s="201"/>
      <c r="C682" s="49"/>
      <c r="D682" s="20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207"/>
      <c r="AH682" s="7"/>
    </row>
    <row r="683" ht="14.25" customHeight="1">
      <c r="A683" s="7"/>
      <c r="B683" s="201"/>
      <c r="C683" s="49"/>
      <c r="D683" s="20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207"/>
      <c r="AH683" s="7"/>
    </row>
    <row r="684" ht="14.25" customHeight="1">
      <c r="A684" s="7"/>
      <c r="B684" s="201"/>
      <c r="C684" s="49"/>
      <c r="D684" s="20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207"/>
      <c r="AH684" s="7"/>
    </row>
    <row r="685" ht="14.25" customHeight="1">
      <c r="A685" s="7"/>
      <c r="B685" s="201"/>
      <c r="C685" s="49"/>
      <c r="D685" s="20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207"/>
      <c r="AH685" s="7"/>
    </row>
    <row r="686" ht="14.25" customHeight="1">
      <c r="A686" s="7"/>
      <c r="B686" s="201"/>
      <c r="C686" s="49"/>
      <c r="D686" s="20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207"/>
      <c r="AH686" s="7"/>
    </row>
    <row r="687" ht="14.25" customHeight="1">
      <c r="A687" s="7"/>
      <c r="B687" s="201"/>
      <c r="C687" s="49"/>
      <c r="D687" s="20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207"/>
      <c r="AH687" s="7"/>
    </row>
    <row r="688" ht="14.25" customHeight="1">
      <c r="A688" s="7"/>
      <c r="B688" s="201"/>
      <c r="C688" s="49"/>
      <c r="D688" s="20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207"/>
      <c r="AH688" s="7"/>
    </row>
    <row r="689" ht="14.25" customHeight="1">
      <c r="A689" s="7"/>
      <c r="B689" s="201"/>
      <c r="C689" s="49"/>
      <c r="D689" s="20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207"/>
      <c r="AH689" s="7"/>
    </row>
    <row r="690" ht="14.25" customHeight="1">
      <c r="A690" s="7"/>
      <c r="B690" s="201"/>
      <c r="C690" s="49"/>
      <c r="D690" s="20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207"/>
      <c r="AH690" s="7"/>
    </row>
    <row r="691" ht="14.25" customHeight="1">
      <c r="A691" s="7"/>
      <c r="B691" s="201"/>
      <c r="C691" s="49"/>
      <c r="D691" s="20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207"/>
      <c r="AH691" s="7"/>
    </row>
    <row r="692" ht="14.25" customHeight="1">
      <c r="A692" s="7"/>
      <c r="B692" s="201"/>
      <c r="C692" s="49"/>
      <c r="D692" s="20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207"/>
      <c r="AH692" s="7"/>
    </row>
    <row r="693" ht="14.25" customHeight="1">
      <c r="A693" s="7"/>
      <c r="B693" s="201"/>
      <c r="C693" s="49"/>
      <c r="D693" s="20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207"/>
      <c r="AH693" s="7"/>
    </row>
    <row r="694" ht="14.25" customHeight="1">
      <c r="A694" s="7"/>
      <c r="B694" s="201"/>
      <c r="C694" s="49"/>
      <c r="D694" s="20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207"/>
      <c r="AH694" s="7"/>
    </row>
    <row r="695" ht="14.25" customHeight="1">
      <c r="A695" s="7"/>
      <c r="B695" s="201"/>
      <c r="C695" s="49"/>
      <c r="D695" s="20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207"/>
      <c r="AH695" s="7"/>
    </row>
    <row r="696" ht="14.25" customHeight="1">
      <c r="A696" s="7"/>
      <c r="B696" s="201"/>
      <c r="C696" s="49"/>
      <c r="D696" s="20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207"/>
      <c r="AH696" s="7"/>
    </row>
    <row r="697" ht="14.25" customHeight="1">
      <c r="A697" s="7"/>
      <c r="B697" s="201"/>
      <c r="C697" s="49"/>
      <c r="D697" s="20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207"/>
      <c r="AH697" s="7"/>
    </row>
    <row r="698" ht="14.25" customHeight="1">
      <c r="A698" s="7"/>
      <c r="B698" s="201"/>
      <c r="C698" s="49"/>
      <c r="D698" s="20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207"/>
      <c r="AH698" s="7"/>
    </row>
    <row r="699" ht="14.25" customHeight="1">
      <c r="A699" s="7"/>
      <c r="B699" s="201"/>
      <c r="C699" s="49"/>
      <c r="D699" s="20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207"/>
      <c r="AH699" s="7"/>
    </row>
    <row r="700" ht="14.25" customHeight="1">
      <c r="A700" s="7"/>
      <c r="B700" s="201"/>
      <c r="C700" s="49"/>
      <c r="D700" s="20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207"/>
      <c r="AH700" s="7"/>
    </row>
    <row r="701" ht="14.25" customHeight="1">
      <c r="A701" s="7"/>
      <c r="B701" s="201"/>
      <c r="C701" s="49"/>
      <c r="D701" s="20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207"/>
      <c r="AH701" s="7"/>
    </row>
    <row r="702" ht="14.25" customHeight="1">
      <c r="A702" s="7"/>
      <c r="B702" s="201"/>
      <c r="C702" s="49"/>
      <c r="D702" s="20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207"/>
      <c r="AH702" s="7"/>
    </row>
    <row r="703" ht="14.25" customHeight="1">
      <c r="A703" s="7"/>
      <c r="B703" s="201"/>
      <c r="C703" s="49"/>
      <c r="D703" s="20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207"/>
      <c r="AH703" s="7"/>
    </row>
    <row r="704" ht="14.25" customHeight="1">
      <c r="A704" s="7"/>
      <c r="B704" s="201"/>
      <c r="C704" s="49"/>
      <c r="D704" s="20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207"/>
      <c r="AH704" s="7"/>
    </row>
    <row r="705" ht="14.25" customHeight="1">
      <c r="A705" s="7"/>
      <c r="B705" s="201"/>
      <c r="C705" s="49"/>
      <c r="D705" s="20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207"/>
      <c r="AH705" s="7"/>
    </row>
    <row r="706" ht="14.25" customHeight="1">
      <c r="A706" s="7"/>
      <c r="B706" s="201"/>
      <c r="C706" s="49"/>
      <c r="D706" s="20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207"/>
      <c r="AH706" s="7"/>
    </row>
    <row r="707" ht="14.25" customHeight="1">
      <c r="A707" s="7"/>
      <c r="B707" s="201"/>
      <c r="C707" s="49"/>
      <c r="D707" s="20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207"/>
      <c r="AH707" s="7"/>
    </row>
    <row r="708" ht="14.25" customHeight="1">
      <c r="A708" s="7"/>
      <c r="B708" s="201"/>
      <c r="C708" s="49"/>
      <c r="D708" s="20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207"/>
      <c r="AH708" s="7"/>
    </row>
    <row r="709" ht="14.25" customHeight="1">
      <c r="A709" s="7"/>
      <c r="B709" s="201"/>
      <c r="C709" s="49"/>
      <c r="D709" s="20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207"/>
      <c r="AH709" s="7"/>
    </row>
    <row r="710" ht="14.25" customHeight="1">
      <c r="A710" s="7"/>
      <c r="B710" s="201"/>
      <c r="C710" s="49"/>
      <c r="D710" s="20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207"/>
      <c r="AH710" s="7"/>
    </row>
    <row r="711" ht="14.25" customHeight="1">
      <c r="A711" s="7"/>
      <c r="B711" s="201"/>
      <c r="C711" s="49"/>
      <c r="D711" s="20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207"/>
      <c r="AH711" s="7"/>
    </row>
    <row r="712" ht="14.25" customHeight="1">
      <c r="A712" s="7"/>
      <c r="B712" s="201"/>
      <c r="C712" s="49"/>
      <c r="D712" s="20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207"/>
      <c r="AH712" s="7"/>
    </row>
    <row r="713" ht="14.25" customHeight="1">
      <c r="A713" s="7"/>
      <c r="B713" s="201"/>
      <c r="C713" s="49"/>
      <c r="D713" s="20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207"/>
      <c r="AH713" s="7"/>
    </row>
    <row r="714" ht="14.25" customHeight="1">
      <c r="A714" s="7"/>
      <c r="B714" s="201"/>
      <c r="C714" s="49"/>
      <c r="D714" s="20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207"/>
      <c r="AH714" s="7"/>
    </row>
    <row r="715" ht="14.25" customHeight="1">
      <c r="A715" s="7"/>
      <c r="B715" s="201"/>
      <c r="C715" s="49"/>
      <c r="D715" s="20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207"/>
      <c r="AH715" s="7"/>
    </row>
    <row r="716" ht="14.25" customHeight="1">
      <c r="A716" s="7"/>
      <c r="B716" s="201"/>
      <c r="C716" s="49"/>
      <c r="D716" s="20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207"/>
      <c r="AH716" s="7"/>
    </row>
    <row r="717" ht="14.25" customHeight="1">
      <c r="A717" s="7"/>
      <c r="B717" s="201"/>
      <c r="C717" s="49"/>
      <c r="D717" s="20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207"/>
      <c r="AH717" s="7"/>
    </row>
    <row r="718" ht="14.25" customHeight="1">
      <c r="A718" s="7"/>
      <c r="B718" s="201"/>
      <c r="C718" s="49"/>
      <c r="D718" s="20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207"/>
      <c r="AH718" s="7"/>
    </row>
    <row r="719" ht="14.25" customHeight="1">
      <c r="A719" s="7"/>
      <c r="B719" s="201"/>
      <c r="C719" s="49"/>
      <c r="D719" s="20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207"/>
      <c r="AH719" s="7"/>
    </row>
    <row r="720" ht="14.25" customHeight="1">
      <c r="A720" s="7"/>
      <c r="B720" s="201"/>
      <c r="C720" s="49"/>
      <c r="D720" s="20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207"/>
      <c r="AH720" s="7"/>
    </row>
    <row r="721" ht="14.25" customHeight="1">
      <c r="A721" s="7"/>
      <c r="B721" s="201"/>
      <c r="C721" s="49"/>
      <c r="D721" s="20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207"/>
      <c r="AH721" s="7"/>
    </row>
    <row r="722" ht="14.25" customHeight="1">
      <c r="A722" s="7"/>
      <c r="B722" s="201"/>
      <c r="C722" s="49"/>
      <c r="D722" s="20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207"/>
      <c r="AH722" s="7"/>
    </row>
    <row r="723" ht="14.25" customHeight="1">
      <c r="A723" s="7"/>
      <c r="B723" s="201"/>
      <c r="C723" s="49"/>
      <c r="D723" s="20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207"/>
      <c r="AH723" s="7"/>
    </row>
    <row r="724" ht="14.25" customHeight="1">
      <c r="A724" s="7"/>
      <c r="B724" s="201"/>
      <c r="C724" s="49"/>
      <c r="D724" s="20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207"/>
      <c r="AH724" s="7"/>
    </row>
    <row r="725" ht="14.25" customHeight="1">
      <c r="A725" s="7"/>
      <c r="B725" s="201"/>
      <c r="C725" s="49"/>
      <c r="D725" s="20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207"/>
      <c r="AH725" s="7"/>
    </row>
    <row r="726" ht="14.25" customHeight="1">
      <c r="A726" s="7"/>
      <c r="B726" s="201"/>
      <c r="C726" s="49"/>
      <c r="D726" s="20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207"/>
      <c r="AH726" s="7"/>
    </row>
    <row r="727" ht="14.25" customHeight="1">
      <c r="A727" s="7"/>
      <c r="B727" s="201"/>
      <c r="C727" s="49"/>
      <c r="D727" s="20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207"/>
      <c r="AH727" s="7"/>
    </row>
    <row r="728" ht="14.25" customHeight="1">
      <c r="A728" s="7"/>
      <c r="B728" s="201"/>
      <c r="C728" s="49"/>
      <c r="D728" s="20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207"/>
      <c r="AH728" s="7"/>
    </row>
    <row r="729" ht="14.25" customHeight="1">
      <c r="A729" s="7"/>
      <c r="B729" s="201"/>
      <c r="C729" s="49"/>
      <c r="D729" s="20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207"/>
      <c r="AH729" s="7"/>
    </row>
    <row r="730" ht="14.25" customHeight="1">
      <c r="A730" s="7"/>
      <c r="B730" s="201"/>
      <c r="C730" s="49"/>
      <c r="D730" s="20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207"/>
      <c r="AH730" s="7"/>
    </row>
    <row r="731" ht="14.25" customHeight="1">
      <c r="A731" s="7"/>
      <c r="B731" s="201"/>
      <c r="C731" s="49"/>
      <c r="D731" s="20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207"/>
      <c r="AH731" s="7"/>
    </row>
    <row r="732" ht="14.25" customHeight="1">
      <c r="A732" s="7"/>
      <c r="B732" s="201"/>
      <c r="C732" s="49"/>
      <c r="D732" s="20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207"/>
      <c r="AH732" s="7"/>
    </row>
    <row r="733" ht="14.25" customHeight="1">
      <c r="A733" s="7"/>
      <c r="B733" s="201"/>
      <c r="C733" s="49"/>
      <c r="D733" s="20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207"/>
      <c r="AH733" s="7"/>
    </row>
    <row r="734" ht="14.25" customHeight="1">
      <c r="A734" s="7"/>
      <c r="B734" s="201"/>
      <c r="C734" s="49"/>
      <c r="D734" s="20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207"/>
      <c r="AH734" s="7"/>
    </row>
    <row r="735" ht="14.25" customHeight="1">
      <c r="A735" s="7"/>
      <c r="B735" s="201"/>
      <c r="C735" s="49"/>
      <c r="D735" s="20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207"/>
      <c r="AH735" s="7"/>
    </row>
    <row r="736" ht="14.25" customHeight="1">
      <c r="A736" s="7"/>
      <c r="B736" s="201"/>
      <c r="C736" s="49"/>
      <c r="D736" s="20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207"/>
      <c r="AH736" s="7"/>
    </row>
    <row r="737" ht="14.25" customHeight="1">
      <c r="A737" s="7"/>
      <c r="B737" s="201"/>
      <c r="C737" s="49"/>
      <c r="D737" s="20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207"/>
      <c r="AH737" s="7"/>
    </row>
    <row r="738" ht="14.25" customHeight="1">
      <c r="A738" s="7"/>
      <c r="B738" s="201"/>
      <c r="C738" s="49"/>
      <c r="D738" s="20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207"/>
      <c r="AH738" s="7"/>
    </row>
    <row r="739" ht="14.25" customHeight="1">
      <c r="A739" s="7"/>
      <c r="B739" s="201"/>
      <c r="C739" s="49"/>
      <c r="D739" s="20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207"/>
      <c r="AH739" s="7"/>
    </row>
    <row r="740" ht="14.25" customHeight="1">
      <c r="A740" s="7"/>
      <c r="B740" s="201"/>
      <c r="C740" s="49"/>
      <c r="D740" s="20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207"/>
      <c r="AH740" s="7"/>
    </row>
    <row r="741" ht="14.25" customHeight="1">
      <c r="A741" s="7"/>
      <c r="B741" s="201"/>
      <c r="C741" s="49"/>
      <c r="D741" s="20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207"/>
      <c r="AH741" s="7"/>
    </row>
    <row r="742" ht="14.25" customHeight="1">
      <c r="A742" s="7"/>
      <c r="B742" s="201"/>
      <c r="C742" s="49"/>
      <c r="D742" s="20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207"/>
      <c r="AH742" s="7"/>
    </row>
    <row r="743" ht="14.25" customHeight="1">
      <c r="A743" s="7"/>
      <c r="B743" s="201"/>
      <c r="C743" s="49"/>
      <c r="D743" s="20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207"/>
      <c r="AH743" s="7"/>
    </row>
    <row r="744" ht="14.25" customHeight="1">
      <c r="A744" s="7"/>
      <c r="B744" s="201"/>
      <c r="C744" s="49"/>
      <c r="D744" s="20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207"/>
      <c r="AH744" s="7"/>
    </row>
    <row r="745" ht="14.25" customHeight="1">
      <c r="A745" s="7"/>
      <c r="B745" s="201"/>
      <c r="C745" s="49"/>
      <c r="D745" s="20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207"/>
      <c r="AH745" s="7"/>
    </row>
    <row r="746" ht="14.25" customHeight="1">
      <c r="A746" s="7"/>
      <c r="B746" s="201"/>
      <c r="C746" s="49"/>
      <c r="D746" s="20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207"/>
      <c r="AH746" s="7"/>
    </row>
    <row r="747" ht="14.25" customHeight="1">
      <c r="A747" s="7"/>
      <c r="B747" s="201"/>
      <c r="C747" s="49"/>
      <c r="D747" s="20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207"/>
      <c r="AH747" s="7"/>
    </row>
    <row r="748" ht="14.25" customHeight="1">
      <c r="A748" s="7"/>
      <c r="B748" s="201"/>
      <c r="C748" s="49"/>
      <c r="D748" s="20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207"/>
      <c r="AH748" s="7"/>
    </row>
    <row r="749" ht="14.25" customHeight="1">
      <c r="A749" s="7"/>
      <c r="B749" s="201"/>
      <c r="C749" s="49"/>
      <c r="D749" s="20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207"/>
      <c r="AH749" s="7"/>
    </row>
    <row r="750" ht="14.25" customHeight="1">
      <c r="A750" s="7"/>
      <c r="B750" s="201"/>
      <c r="C750" s="49"/>
      <c r="D750" s="20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207"/>
      <c r="AH750" s="7"/>
    </row>
    <row r="751" ht="14.25" customHeight="1">
      <c r="A751" s="7"/>
      <c r="B751" s="201"/>
      <c r="C751" s="49"/>
      <c r="D751" s="20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207"/>
      <c r="AH751" s="7"/>
    </row>
    <row r="752" ht="14.25" customHeight="1">
      <c r="A752" s="7"/>
      <c r="B752" s="201"/>
      <c r="C752" s="49"/>
      <c r="D752" s="20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207"/>
      <c r="AH752" s="7"/>
    </row>
    <row r="753" ht="14.25" customHeight="1">
      <c r="A753" s="7"/>
      <c r="B753" s="201"/>
      <c r="C753" s="49"/>
      <c r="D753" s="20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207"/>
      <c r="AH753" s="7"/>
    </row>
    <row r="754" ht="14.25" customHeight="1">
      <c r="A754" s="7"/>
      <c r="B754" s="201"/>
      <c r="C754" s="49"/>
      <c r="D754" s="20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207"/>
      <c r="AH754" s="7"/>
    </row>
    <row r="755" ht="14.25" customHeight="1">
      <c r="A755" s="7"/>
      <c r="B755" s="201"/>
      <c r="C755" s="49"/>
      <c r="D755" s="20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207"/>
      <c r="AH755" s="7"/>
    </row>
    <row r="756" ht="14.25" customHeight="1">
      <c r="A756" s="7"/>
      <c r="B756" s="201"/>
      <c r="C756" s="49"/>
      <c r="D756" s="20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207"/>
      <c r="AH756" s="7"/>
    </row>
    <row r="757" ht="14.25" customHeight="1">
      <c r="A757" s="7"/>
      <c r="B757" s="201"/>
      <c r="C757" s="49"/>
      <c r="D757" s="20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207"/>
      <c r="AH757" s="7"/>
    </row>
    <row r="758" ht="14.25" customHeight="1">
      <c r="A758" s="7"/>
      <c r="B758" s="201"/>
      <c r="C758" s="49"/>
      <c r="D758" s="20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207"/>
      <c r="AH758" s="7"/>
    </row>
    <row r="759" ht="14.25" customHeight="1">
      <c r="A759" s="7"/>
      <c r="B759" s="201"/>
      <c r="C759" s="49"/>
      <c r="D759" s="20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207"/>
      <c r="AH759" s="7"/>
    </row>
    <row r="760" ht="14.25" customHeight="1">
      <c r="A760" s="7"/>
      <c r="B760" s="201"/>
      <c r="C760" s="49"/>
      <c r="D760" s="20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207"/>
      <c r="AH760" s="7"/>
    </row>
    <row r="761" ht="14.25" customHeight="1">
      <c r="A761" s="7"/>
      <c r="B761" s="201"/>
      <c r="C761" s="49"/>
      <c r="D761" s="20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207"/>
      <c r="AH761" s="7"/>
    </row>
    <row r="762" ht="14.25" customHeight="1">
      <c r="A762" s="7"/>
      <c r="B762" s="201"/>
      <c r="C762" s="49"/>
      <c r="D762" s="20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207"/>
      <c r="AH762" s="7"/>
    </row>
    <row r="763" ht="14.25" customHeight="1">
      <c r="A763" s="7"/>
      <c r="B763" s="201"/>
      <c r="C763" s="49"/>
      <c r="D763" s="20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207"/>
      <c r="AH763" s="7"/>
    </row>
    <row r="764" ht="14.25" customHeight="1">
      <c r="A764" s="7"/>
      <c r="B764" s="201"/>
      <c r="C764" s="49"/>
      <c r="D764" s="20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207"/>
      <c r="AH764" s="7"/>
    </row>
    <row r="765" ht="14.25" customHeight="1">
      <c r="A765" s="7"/>
      <c r="B765" s="201"/>
      <c r="C765" s="49"/>
      <c r="D765" s="20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207"/>
      <c r="AH765" s="7"/>
    </row>
    <row r="766" ht="14.25" customHeight="1">
      <c r="A766" s="7"/>
      <c r="B766" s="201"/>
      <c r="C766" s="49"/>
      <c r="D766" s="20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207"/>
      <c r="AH766" s="7"/>
    </row>
    <row r="767" ht="14.25" customHeight="1">
      <c r="A767" s="7"/>
      <c r="B767" s="201"/>
      <c r="C767" s="49"/>
      <c r="D767" s="20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207"/>
      <c r="AH767" s="7"/>
    </row>
    <row r="768" ht="14.25" customHeight="1">
      <c r="A768" s="7"/>
      <c r="B768" s="201"/>
      <c r="C768" s="49"/>
      <c r="D768" s="20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207"/>
      <c r="AH768" s="7"/>
    </row>
    <row r="769" ht="14.25" customHeight="1">
      <c r="A769" s="7"/>
      <c r="B769" s="201"/>
      <c r="C769" s="49"/>
      <c r="D769" s="20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207"/>
      <c r="AH769" s="7"/>
    </row>
    <row r="770" ht="14.25" customHeight="1">
      <c r="A770" s="7"/>
      <c r="B770" s="201"/>
      <c r="C770" s="49"/>
      <c r="D770" s="20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207"/>
      <c r="AH770" s="7"/>
    </row>
    <row r="771" ht="14.25" customHeight="1">
      <c r="A771" s="7"/>
      <c r="B771" s="201"/>
      <c r="C771" s="49"/>
      <c r="D771" s="20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207"/>
      <c r="AH771" s="7"/>
    </row>
    <row r="772" ht="14.25" customHeight="1">
      <c r="A772" s="7"/>
      <c r="B772" s="201"/>
      <c r="C772" s="49"/>
      <c r="D772" s="20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207"/>
      <c r="AH772" s="7"/>
    </row>
    <row r="773" ht="14.25" customHeight="1">
      <c r="A773" s="7"/>
      <c r="B773" s="201"/>
      <c r="C773" s="49"/>
      <c r="D773" s="20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207"/>
      <c r="AH773" s="7"/>
    </row>
    <row r="774" ht="14.25" customHeight="1">
      <c r="A774" s="7"/>
      <c r="B774" s="201"/>
      <c r="C774" s="49"/>
      <c r="D774" s="20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207"/>
      <c r="AH774" s="7"/>
    </row>
    <row r="775" ht="14.25" customHeight="1">
      <c r="A775" s="7"/>
      <c r="B775" s="201"/>
      <c r="C775" s="49"/>
      <c r="D775" s="20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207"/>
      <c r="AH775" s="7"/>
    </row>
    <row r="776" ht="14.25" customHeight="1">
      <c r="A776" s="7"/>
      <c r="B776" s="201"/>
      <c r="C776" s="49"/>
      <c r="D776" s="20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207"/>
      <c r="AH776" s="7"/>
    </row>
    <row r="777" ht="14.25" customHeight="1">
      <c r="A777" s="7"/>
      <c r="B777" s="201"/>
      <c r="C777" s="49"/>
      <c r="D777" s="20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207"/>
      <c r="AH777" s="7"/>
    </row>
    <row r="778" ht="14.25" customHeight="1">
      <c r="A778" s="7"/>
      <c r="B778" s="201"/>
      <c r="C778" s="49"/>
      <c r="D778" s="20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207"/>
      <c r="AH778" s="7"/>
    </row>
    <row r="779" ht="14.25" customHeight="1">
      <c r="A779" s="7"/>
      <c r="B779" s="201"/>
      <c r="C779" s="49"/>
      <c r="D779" s="20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207"/>
      <c r="AH779" s="7"/>
    </row>
    <row r="780" ht="14.25" customHeight="1">
      <c r="A780" s="7"/>
      <c r="B780" s="201"/>
      <c r="C780" s="49"/>
      <c r="D780" s="20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207"/>
      <c r="AH780" s="7"/>
    </row>
    <row r="781" ht="14.25" customHeight="1">
      <c r="A781" s="7"/>
      <c r="B781" s="201"/>
      <c r="C781" s="49"/>
      <c r="D781" s="20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207"/>
      <c r="AH781" s="7"/>
    </row>
    <row r="782" ht="14.25" customHeight="1">
      <c r="A782" s="7"/>
      <c r="B782" s="201"/>
      <c r="C782" s="49"/>
      <c r="D782" s="20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207"/>
      <c r="AH782" s="7"/>
    </row>
    <row r="783" ht="14.25" customHeight="1">
      <c r="A783" s="7"/>
      <c r="B783" s="201"/>
      <c r="C783" s="49"/>
      <c r="D783" s="20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207"/>
      <c r="AH783" s="7"/>
    </row>
    <row r="784" ht="14.25" customHeight="1">
      <c r="A784" s="7"/>
      <c r="B784" s="201"/>
      <c r="C784" s="49"/>
      <c r="D784" s="20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207"/>
      <c r="AH784" s="7"/>
    </row>
    <row r="785" ht="14.25" customHeight="1">
      <c r="A785" s="7"/>
      <c r="B785" s="201"/>
      <c r="C785" s="49"/>
      <c r="D785" s="20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207"/>
      <c r="AH785" s="7"/>
    </row>
    <row r="786" ht="14.25" customHeight="1">
      <c r="A786" s="7"/>
      <c r="B786" s="201"/>
      <c r="C786" s="49"/>
      <c r="D786" s="20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207"/>
      <c r="AH786" s="7"/>
    </row>
    <row r="787" ht="14.25" customHeight="1">
      <c r="A787" s="7"/>
      <c r="B787" s="201"/>
      <c r="C787" s="49"/>
      <c r="D787" s="20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207"/>
      <c r="AH787" s="7"/>
    </row>
    <row r="788" ht="14.25" customHeight="1">
      <c r="A788" s="7"/>
      <c r="B788" s="201"/>
      <c r="C788" s="49"/>
      <c r="D788" s="20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207"/>
      <c r="AH788" s="7"/>
    </row>
    <row r="789" ht="14.25" customHeight="1">
      <c r="A789" s="7"/>
      <c r="B789" s="201"/>
      <c r="C789" s="49"/>
      <c r="D789" s="20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207"/>
      <c r="AH789" s="7"/>
    </row>
    <row r="790" ht="14.25" customHeight="1">
      <c r="A790" s="7"/>
      <c r="B790" s="201"/>
      <c r="C790" s="49"/>
      <c r="D790" s="20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207"/>
      <c r="AH790" s="7"/>
    </row>
    <row r="791" ht="14.25" customHeight="1">
      <c r="A791" s="7"/>
      <c r="B791" s="201"/>
      <c r="C791" s="49"/>
      <c r="D791" s="20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207"/>
      <c r="AH791" s="7"/>
    </row>
    <row r="792" ht="14.25" customHeight="1">
      <c r="A792" s="7"/>
      <c r="B792" s="201"/>
      <c r="C792" s="49"/>
      <c r="D792" s="20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207"/>
      <c r="AH792" s="7"/>
    </row>
    <row r="793" ht="14.25" customHeight="1">
      <c r="A793" s="7"/>
      <c r="B793" s="201"/>
      <c r="C793" s="49"/>
      <c r="D793" s="20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207"/>
      <c r="AH793" s="7"/>
    </row>
    <row r="794" ht="14.25" customHeight="1">
      <c r="A794" s="7"/>
      <c r="B794" s="201"/>
      <c r="C794" s="49"/>
      <c r="D794" s="20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207"/>
      <c r="AH794" s="7"/>
    </row>
    <row r="795" ht="14.25" customHeight="1">
      <c r="A795" s="7"/>
      <c r="B795" s="201"/>
      <c r="C795" s="49"/>
      <c r="D795" s="20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207"/>
      <c r="AH795" s="7"/>
    </row>
    <row r="796" ht="14.25" customHeight="1">
      <c r="A796" s="7"/>
      <c r="B796" s="201"/>
      <c r="C796" s="49"/>
      <c r="D796" s="20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207"/>
      <c r="AH796" s="7"/>
    </row>
    <row r="797" ht="14.25" customHeight="1">
      <c r="A797" s="7"/>
      <c r="B797" s="201"/>
      <c r="C797" s="49"/>
      <c r="D797" s="20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207"/>
      <c r="AH797" s="7"/>
    </row>
    <row r="798" ht="14.25" customHeight="1">
      <c r="A798" s="7"/>
      <c r="B798" s="201"/>
      <c r="C798" s="49"/>
      <c r="D798" s="20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207"/>
      <c r="AH798" s="7"/>
    </row>
    <row r="799" ht="14.25" customHeight="1">
      <c r="A799" s="7"/>
      <c r="B799" s="201"/>
      <c r="C799" s="49"/>
      <c r="D799" s="20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207"/>
      <c r="AH799" s="7"/>
    </row>
    <row r="800" ht="14.25" customHeight="1">
      <c r="A800" s="7"/>
      <c r="B800" s="201"/>
      <c r="C800" s="49"/>
      <c r="D800" s="20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207"/>
      <c r="AH800" s="7"/>
    </row>
    <row r="801" ht="14.25" customHeight="1">
      <c r="A801" s="7"/>
      <c r="B801" s="201"/>
      <c r="C801" s="49"/>
      <c r="D801" s="20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207"/>
      <c r="AH801" s="7"/>
    </row>
    <row r="802" ht="14.25" customHeight="1">
      <c r="A802" s="7"/>
      <c r="B802" s="201"/>
      <c r="C802" s="49"/>
      <c r="D802" s="20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207"/>
      <c r="AH802" s="7"/>
    </row>
    <row r="803" ht="14.25" customHeight="1">
      <c r="A803" s="7"/>
      <c r="B803" s="201"/>
      <c r="C803" s="49"/>
      <c r="D803" s="20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207"/>
      <c r="AH803" s="7"/>
    </row>
    <row r="804" ht="14.25" customHeight="1">
      <c r="A804" s="7"/>
      <c r="B804" s="201"/>
      <c r="C804" s="49"/>
      <c r="D804" s="20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207"/>
      <c r="AH804" s="7"/>
    </row>
    <row r="805" ht="14.25" customHeight="1">
      <c r="A805" s="7"/>
      <c r="B805" s="201"/>
      <c r="C805" s="49"/>
      <c r="D805" s="20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207"/>
      <c r="AH805" s="7"/>
    </row>
    <row r="806" ht="14.25" customHeight="1">
      <c r="A806" s="7"/>
      <c r="B806" s="201"/>
      <c r="C806" s="49"/>
      <c r="D806" s="20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207"/>
      <c r="AH806" s="7"/>
    </row>
    <row r="807" ht="14.25" customHeight="1">
      <c r="A807" s="7"/>
      <c r="B807" s="201"/>
      <c r="C807" s="49"/>
      <c r="D807" s="20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207"/>
      <c r="AH807" s="7"/>
    </row>
    <row r="808" ht="14.25" customHeight="1">
      <c r="A808" s="7"/>
      <c r="B808" s="201"/>
      <c r="C808" s="49"/>
      <c r="D808" s="20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207"/>
      <c r="AH808" s="7"/>
    </row>
    <row r="809" ht="14.25" customHeight="1">
      <c r="A809" s="7"/>
      <c r="B809" s="201"/>
      <c r="C809" s="49"/>
      <c r="D809" s="20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207"/>
      <c r="AH809" s="7"/>
    </row>
    <row r="810" ht="14.25" customHeight="1">
      <c r="A810" s="7"/>
      <c r="B810" s="201"/>
      <c r="C810" s="49"/>
      <c r="D810" s="20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207"/>
      <c r="AH810" s="7"/>
    </row>
    <row r="811" ht="14.25" customHeight="1">
      <c r="A811" s="7"/>
      <c r="B811" s="201"/>
      <c r="C811" s="49"/>
      <c r="D811" s="20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207"/>
      <c r="AH811" s="7"/>
    </row>
    <row r="812" ht="14.25" customHeight="1">
      <c r="A812" s="7"/>
      <c r="B812" s="201"/>
      <c r="C812" s="49"/>
      <c r="D812" s="20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207"/>
      <c r="AH812" s="7"/>
    </row>
    <row r="813" ht="14.25" customHeight="1">
      <c r="A813" s="7"/>
      <c r="B813" s="201"/>
      <c r="C813" s="49"/>
      <c r="D813" s="20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207"/>
      <c r="AH813" s="7"/>
    </row>
    <row r="814" ht="14.25" customHeight="1">
      <c r="A814" s="7"/>
      <c r="B814" s="201"/>
      <c r="C814" s="49"/>
      <c r="D814" s="20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207"/>
      <c r="AH814" s="7"/>
    </row>
    <row r="815" ht="14.25" customHeight="1">
      <c r="A815" s="7"/>
      <c r="B815" s="201"/>
      <c r="C815" s="49"/>
      <c r="D815" s="20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207"/>
      <c r="AH815" s="7"/>
    </row>
    <row r="816" ht="14.25" customHeight="1">
      <c r="A816" s="7"/>
      <c r="B816" s="201"/>
      <c r="C816" s="49"/>
      <c r="D816" s="20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207"/>
      <c r="AH816" s="7"/>
    </row>
    <row r="817" ht="14.25" customHeight="1">
      <c r="A817" s="7"/>
      <c r="B817" s="201"/>
      <c r="C817" s="49"/>
      <c r="D817" s="20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207"/>
      <c r="AH817" s="7"/>
    </row>
    <row r="818" ht="14.25" customHeight="1">
      <c r="A818" s="7"/>
      <c r="B818" s="201"/>
      <c r="C818" s="49"/>
      <c r="D818" s="20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207"/>
      <c r="AH818" s="7"/>
    </row>
    <row r="819" ht="14.25" customHeight="1">
      <c r="A819" s="7"/>
      <c r="B819" s="201"/>
      <c r="C819" s="49"/>
      <c r="D819" s="20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207"/>
      <c r="AH819" s="7"/>
    </row>
    <row r="820" ht="14.25" customHeight="1">
      <c r="A820" s="7"/>
      <c r="B820" s="201"/>
      <c r="C820" s="49"/>
      <c r="D820" s="20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207"/>
      <c r="AH820" s="7"/>
    </row>
    <row r="821" ht="14.25" customHeight="1">
      <c r="A821" s="7"/>
      <c r="B821" s="201"/>
      <c r="C821" s="49"/>
      <c r="D821" s="20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207"/>
      <c r="AH821" s="7"/>
    </row>
    <row r="822" ht="14.25" customHeight="1">
      <c r="A822" s="7"/>
      <c r="B822" s="201"/>
      <c r="C822" s="49"/>
      <c r="D822" s="20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207"/>
      <c r="AH822" s="7"/>
    </row>
    <row r="823" ht="14.25" customHeight="1">
      <c r="A823" s="7"/>
      <c r="B823" s="201"/>
      <c r="C823" s="49"/>
      <c r="D823" s="20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207"/>
      <c r="AH823" s="7"/>
    </row>
    <row r="824" ht="14.25" customHeight="1">
      <c r="A824" s="7"/>
      <c r="B824" s="201"/>
      <c r="C824" s="49"/>
      <c r="D824" s="20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207"/>
      <c r="AH824" s="7"/>
    </row>
    <row r="825" ht="14.25" customHeight="1">
      <c r="A825" s="7"/>
      <c r="B825" s="201"/>
      <c r="C825" s="49"/>
      <c r="D825" s="20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207"/>
      <c r="AH825" s="7"/>
    </row>
    <row r="826" ht="14.25" customHeight="1">
      <c r="A826" s="7"/>
      <c r="B826" s="201"/>
      <c r="C826" s="49"/>
      <c r="D826" s="20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207"/>
      <c r="AH826" s="7"/>
    </row>
    <row r="827" ht="14.25" customHeight="1">
      <c r="A827" s="7"/>
      <c r="B827" s="201"/>
      <c r="C827" s="49"/>
      <c r="D827" s="20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207"/>
      <c r="AH827" s="7"/>
    </row>
    <row r="828" ht="14.25" customHeight="1">
      <c r="A828" s="7"/>
      <c r="B828" s="201"/>
      <c r="C828" s="49"/>
      <c r="D828" s="20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207"/>
      <c r="AH828" s="7"/>
    </row>
    <row r="829" ht="14.25" customHeight="1">
      <c r="A829" s="7"/>
      <c r="B829" s="201"/>
      <c r="C829" s="49"/>
      <c r="D829" s="20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207"/>
      <c r="AH829" s="7"/>
    </row>
    <row r="830" ht="14.25" customHeight="1">
      <c r="A830" s="7"/>
      <c r="B830" s="201"/>
      <c r="C830" s="49"/>
      <c r="D830" s="20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207"/>
      <c r="AH830" s="7"/>
    </row>
    <row r="831" ht="14.25" customHeight="1">
      <c r="A831" s="7"/>
      <c r="B831" s="201"/>
      <c r="C831" s="49"/>
      <c r="D831" s="20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207"/>
      <c r="AH831" s="7"/>
    </row>
    <row r="832" ht="14.25" customHeight="1">
      <c r="A832" s="7"/>
      <c r="B832" s="201"/>
      <c r="C832" s="49"/>
      <c r="D832" s="20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207"/>
      <c r="AH832" s="7"/>
    </row>
    <row r="833" ht="14.25" customHeight="1">
      <c r="A833" s="7"/>
      <c r="B833" s="201"/>
      <c r="C833" s="49"/>
      <c r="D833" s="20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207"/>
      <c r="AH833" s="7"/>
    </row>
    <row r="834" ht="14.25" customHeight="1">
      <c r="A834" s="7"/>
      <c r="B834" s="201"/>
      <c r="C834" s="49"/>
      <c r="D834" s="20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207"/>
      <c r="AH834" s="7"/>
    </row>
    <row r="835" ht="14.25" customHeight="1">
      <c r="A835" s="7"/>
      <c r="B835" s="201"/>
      <c r="C835" s="49"/>
      <c r="D835" s="20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207"/>
      <c r="AH835" s="7"/>
    </row>
    <row r="836" ht="14.25" customHeight="1">
      <c r="A836" s="7"/>
      <c r="B836" s="201"/>
      <c r="C836" s="49"/>
      <c r="D836" s="20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207"/>
      <c r="AH836" s="7"/>
    </row>
    <row r="837" ht="14.25" customHeight="1">
      <c r="A837" s="7"/>
      <c r="B837" s="201"/>
      <c r="C837" s="49"/>
      <c r="D837" s="20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207"/>
      <c r="AH837" s="7"/>
    </row>
    <row r="838" ht="14.25" customHeight="1">
      <c r="A838" s="7"/>
      <c r="B838" s="201"/>
      <c r="C838" s="49"/>
      <c r="D838" s="20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207"/>
      <c r="AH838" s="7"/>
    </row>
    <row r="839" ht="14.25" customHeight="1">
      <c r="A839" s="7"/>
      <c r="B839" s="201"/>
      <c r="C839" s="49"/>
      <c r="D839" s="20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207"/>
      <c r="AH839" s="7"/>
    </row>
    <row r="840" ht="14.25" customHeight="1">
      <c r="A840" s="7"/>
      <c r="B840" s="201"/>
      <c r="C840" s="49"/>
      <c r="D840" s="20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207"/>
      <c r="AH840" s="7"/>
    </row>
    <row r="841" ht="14.25" customHeight="1">
      <c r="A841" s="7"/>
      <c r="B841" s="201"/>
      <c r="C841" s="49"/>
      <c r="D841" s="20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207"/>
      <c r="AH841" s="7"/>
    </row>
    <row r="842" ht="14.25" customHeight="1">
      <c r="A842" s="7"/>
      <c r="B842" s="201"/>
      <c r="C842" s="49"/>
      <c r="D842" s="20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207"/>
      <c r="AH842" s="7"/>
    </row>
    <row r="843" ht="14.25" customHeight="1">
      <c r="A843" s="7"/>
      <c r="B843" s="201"/>
      <c r="C843" s="49"/>
      <c r="D843" s="20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207"/>
      <c r="AH843" s="7"/>
    </row>
    <row r="844" ht="14.25" customHeight="1">
      <c r="A844" s="7"/>
      <c r="B844" s="201"/>
      <c r="C844" s="49"/>
      <c r="D844" s="20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207"/>
      <c r="AH844" s="7"/>
    </row>
    <row r="845" ht="14.25" customHeight="1">
      <c r="A845" s="7"/>
      <c r="B845" s="201"/>
      <c r="C845" s="49"/>
      <c r="D845" s="20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207"/>
      <c r="AH845" s="7"/>
    </row>
    <row r="846" ht="14.25" customHeight="1">
      <c r="A846" s="7"/>
      <c r="B846" s="201"/>
      <c r="C846" s="49"/>
      <c r="D846" s="20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207"/>
      <c r="AH846" s="7"/>
    </row>
    <row r="847" ht="14.25" customHeight="1">
      <c r="A847" s="7"/>
      <c r="B847" s="201"/>
      <c r="C847" s="49"/>
      <c r="D847" s="20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207"/>
      <c r="AH847" s="7"/>
    </row>
    <row r="848" ht="14.25" customHeight="1">
      <c r="A848" s="7"/>
      <c r="B848" s="201"/>
      <c r="C848" s="49"/>
      <c r="D848" s="20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207"/>
      <c r="AH848" s="7"/>
    </row>
    <row r="849" ht="14.25" customHeight="1">
      <c r="A849" s="7"/>
      <c r="B849" s="201"/>
      <c r="C849" s="49"/>
      <c r="D849" s="20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207"/>
      <c r="AH849" s="7"/>
    </row>
    <row r="850" ht="14.25" customHeight="1">
      <c r="A850" s="7"/>
      <c r="B850" s="201"/>
      <c r="C850" s="49"/>
      <c r="D850" s="20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207"/>
      <c r="AH850" s="7"/>
    </row>
    <row r="851" ht="14.25" customHeight="1">
      <c r="A851" s="7"/>
      <c r="B851" s="201"/>
      <c r="C851" s="49"/>
      <c r="D851" s="20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207"/>
      <c r="AH851" s="7"/>
    </row>
    <row r="852" ht="14.25" customHeight="1">
      <c r="A852" s="7"/>
      <c r="B852" s="201"/>
      <c r="C852" s="49"/>
      <c r="D852" s="20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207"/>
      <c r="AH852" s="7"/>
    </row>
    <row r="853" ht="14.25" customHeight="1">
      <c r="A853" s="7"/>
      <c r="B853" s="201"/>
      <c r="C853" s="49"/>
      <c r="D853" s="20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207"/>
      <c r="AH853" s="7"/>
    </row>
    <row r="854" ht="14.25" customHeight="1">
      <c r="A854" s="7"/>
      <c r="B854" s="201"/>
      <c r="C854" s="49"/>
      <c r="D854" s="20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207"/>
      <c r="AH854" s="7"/>
    </row>
    <row r="855" ht="14.25" customHeight="1">
      <c r="A855" s="7"/>
      <c r="B855" s="201"/>
      <c r="C855" s="49"/>
      <c r="D855" s="20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207"/>
      <c r="AH855" s="7"/>
    </row>
    <row r="856" ht="14.25" customHeight="1">
      <c r="A856" s="7"/>
      <c r="B856" s="201"/>
      <c r="C856" s="49"/>
      <c r="D856" s="20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207"/>
      <c r="AH856" s="7"/>
    </row>
    <row r="857" ht="14.25" customHeight="1">
      <c r="A857" s="7"/>
      <c r="B857" s="201"/>
      <c r="C857" s="49"/>
      <c r="D857" s="20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207"/>
      <c r="AH857" s="7"/>
    </row>
    <row r="858" ht="14.25" customHeight="1">
      <c r="A858" s="7"/>
      <c r="B858" s="201"/>
      <c r="C858" s="49"/>
      <c r="D858" s="20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207"/>
      <c r="AH858" s="7"/>
    </row>
    <row r="859" ht="14.25" customHeight="1">
      <c r="A859" s="7"/>
      <c r="B859" s="201"/>
      <c r="C859" s="49"/>
      <c r="D859" s="20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207"/>
      <c r="AH859" s="7"/>
    </row>
    <row r="860" ht="14.25" customHeight="1">
      <c r="A860" s="7"/>
      <c r="B860" s="201"/>
      <c r="C860" s="49"/>
      <c r="D860" s="20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207"/>
      <c r="AH860" s="7"/>
    </row>
    <row r="861" ht="14.25" customHeight="1">
      <c r="A861" s="7"/>
      <c r="B861" s="201"/>
      <c r="C861" s="49"/>
      <c r="D861" s="20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207"/>
      <c r="AH861" s="7"/>
    </row>
    <row r="862" ht="14.25" customHeight="1">
      <c r="A862" s="7"/>
      <c r="B862" s="201"/>
      <c r="C862" s="49"/>
      <c r="D862" s="20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207"/>
      <c r="AH862" s="7"/>
    </row>
    <row r="863" ht="14.25" customHeight="1">
      <c r="A863" s="7"/>
      <c r="B863" s="201"/>
      <c r="C863" s="49"/>
      <c r="D863" s="20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207"/>
      <c r="AH863" s="7"/>
    </row>
    <row r="864" ht="14.25" customHeight="1">
      <c r="A864" s="7"/>
      <c r="B864" s="201"/>
      <c r="C864" s="49"/>
      <c r="D864" s="20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207"/>
      <c r="AH864" s="7"/>
    </row>
    <row r="865" ht="14.25" customHeight="1">
      <c r="A865" s="7"/>
      <c r="B865" s="201"/>
      <c r="C865" s="49"/>
      <c r="D865" s="20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207"/>
      <c r="AH865" s="7"/>
    </row>
    <row r="866" ht="14.25" customHeight="1">
      <c r="A866" s="7"/>
      <c r="B866" s="201"/>
      <c r="C866" s="49"/>
      <c r="D866" s="20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207"/>
      <c r="AH866" s="7"/>
    </row>
    <row r="867" ht="14.25" customHeight="1">
      <c r="A867" s="7"/>
      <c r="B867" s="201"/>
      <c r="C867" s="49"/>
      <c r="D867" s="20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207"/>
      <c r="AH867" s="7"/>
    </row>
    <row r="868" ht="14.25" customHeight="1">
      <c r="A868" s="7"/>
      <c r="B868" s="201"/>
      <c r="C868" s="49"/>
      <c r="D868" s="20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207"/>
      <c r="AH868" s="7"/>
    </row>
    <row r="869" ht="14.25" customHeight="1">
      <c r="A869" s="7"/>
      <c r="B869" s="201"/>
      <c r="C869" s="49"/>
      <c r="D869" s="20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207"/>
      <c r="AH869" s="7"/>
    </row>
    <row r="870" ht="14.25" customHeight="1">
      <c r="A870" s="7"/>
      <c r="B870" s="201"/>
      <c r="C870" s="49"/>
      <c r="D870" s="20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207"/>
      <c r="AH870" s="7"/>
    </row>
    <row r="871" ht="14.25" customHeight="1">
      <c r="A871" s="7"/>
      <c r="B871" s="201"/>
      <c r="C871" s="49"/>
      <c r="D871" s="20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207"/>
      <c r="AH871" s="7"/>
    </row>
    <row r="872" ht="14.25" customHeight="1">
      <c r="A872" s="7"/>
      <c r="B872" s="201"/>
      <c r="C872" s="49"/>
      <c r="D872" s="20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207"/>
      <c r="AH872" s="7"/>
    </row>
    <row r="873" ht="14.25" customHeight="1">
      <c r="A873" s="7"/>
      <c r="B873" s="201"/>
      <c r="C873" s="49"/>
      <c r="D873" s="20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207"/>
      <c r="AH873" s="7"/>
    </row>
    <row r="874" ht="14.25" customHeight="1">
      <c r="A874" s="7"/>
      <c r="B874" s="201"/>
      <c r="C874" s="49"/>
      <c r="D874" s="20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207"/>
      <c r="AH874" s="7"/>
    </row>
    <row r="875" ht="14.25" customHeight="1">
      <c r="A875" s="7"/>
      <c r="B875" s="201"/>
      <c r="C875" s="49"/>
      <c r="D875" s="20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207"/>
      <c r="AH875" s="7"/>
    </row>
    <row r="876" ht="14.25" customHeight="1">
      <c r="A876" s="7"/>
      <c r="B876" s="201"/>
      <c r="C876" s="49"/>
      <c r="D876" s="20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207"/>
      <c r="AH876" s="7"/>
    </row>
    <row r="877" ht="14.25" customHeight="1">
      <c r="A877" s="7"/>
      <c r="B877" s="201"/>
      <c r="C877" s="49"/>
      <c r="D877" s="20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207"/>
      <c r="AH877" s="7"/>
    </row>
    <row r="878" ht="14.25" customHeight="1">
      <c r="A878" s="7"/>
      <c r="B878" s="201"/>
      <c r="C878" s="49"/>
      <c r="D878" s="20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207"/>
      <c r="AH878" s="7"/>
    </row>
    <row r="879" ht="14.25" customHeight="1">
      <c r="A879" s="7"/>
      <c r="B879" s="201"/>
      <c r="C879" s="49"/>
      <c r="D879" s="20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207"/>
      <c r="AH879" s="7"/>
    </row>
    <row r="880" ht="14.25" customHeight="1">
      <c r="A880" s="7"/>
      <c r="B880" s="201"/>
      <c r="C880" s="49"/>
      <c r="D880" s="20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207"/>
      <c r="AH880" s="7"/>
    </row>
    <row r="881" ht="14.25" customHeight="1">
      <c r="A881" s="7"/>
      <c r="B881" s="201"/>
      <c r="C881" s="49"/>
      <c r="D881" s="20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207"/>
      <c r="AH881" s="7"/>
    </row>
    <row r="882" ht="14.25" customHeight="1">
      <c r="A882" s="7"/>
      <c r="B882" s="201"/>
      <c r="C882" s="49"/>
      <c r="D882" s="20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207"/>
      <c r="AH882" s="7"/>
    </row>
    <row r="883" ht="14.25" customHeight="1">
      <c r="A883" s="7"/>
      <c r="B883" s="201"/>
      <c r="C883" s="49"/>
      <c r="D883" s="20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207"/>
      <c r="AH883" s="7"/>
    </row>
    <row r="884" ht="14.25" customHeight="1">
      <c r="A884" s="7"/>
      <c r="B884" s="201"/>
      <c r="C884" s="49"/>
      <c r="D884" s="20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207"/>
      <c r="AH884" s="7"/>
    </row>
    <row r="885" ht="14.25" customHeight="1">
      <c r="A885" s="7"/>
      <c r="B885" s="201"/>
      <c r="C885" s="49"/>
      <c r="D885" s="20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207"/>
      <c r="AH885" s="7"/>
    </row>
    <row r="886" ht="14.25" customHeight="1">
      <c r="A886" s="7"/>
      <c r="B886" s="201"/>
      <c r="C886" s="49"/>
      <c r="D886" s="20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207"/>
      <c r="AH886" s="7"/>
    </row>
    <row r="887" ht="14.25" customHeight="1">
      <c r="A887" s="7"/>
      <c r="B887" s="201"/>
      <c r="C887" s="49"/>
      <c r="D887" s="20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207"/>
      <c r="AH887" s="7"/>
    </row>
    <row r="888" ht="14.25" customHeight="1">
      <c r="A888" s="7"/>
      <c r="B888" s="201"/>
      <c r="C888" s="49"/>
      <c r="D888" s="20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207"/>
      <c r="AH888" s="7"/>
    </row>
    <row r="889" ht="14.25" customHeight="1">
      <c r="A889" s="7"/>
      <c r="B889" s="201"/>
      <c r="C889" s="49"/>
      <c r="D889" s="20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207"/>
      <c r="AH889" s="7"/>
    </row>
    <row r="890" ht="14.25" customHeight="1">
      <c r="A890" s="7"/>
      <c r="B890" s="201"/>
      <c r="C890" s="49"/>
      <c r="D890" s="20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207"/>
      <c r="AH890" s="7"/>
    </row>
    <row r="891" ht="14.25" customHeight="1">
      <c r="A891" s="7"/>
      <c r="B891" s="201"/>
      <c r="C891" s="49"/>
      <c r="D891" s="20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207"/>
      <c r="AH891" s="7"/>
    </row>
    <row r="892" ht="14.25" customHeight="1">
      <c r="A892" s="7"/>
      <c r="B892" s="201"/>
      <c r="C892" s="49"/>
      <c r="D892" s="20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207"/>
      <c r="AH892" s="7"/>
    </row>
    <row r="893" ht="14.25" customHeight="1">
      <c r="A893" s="7"/>
      <c r="B893" s="201"/>
      <c r="C893" s="49"/>
      <c r="D893" s="20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207"/>
      <c r="AH893" s="7"/>
    </row>
    <row r="894" ht="14.25" customHeight="1">
      <c r="A894" s="7"/>
      <c r="B894" s="201"/>
      <c r="C894" s="49"/>
      <c r="D894" s="20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207"/>
      <c r="AH894" s="7"/>
    </row>
    <row r="895" ht="14.25" customHeight="1">
      <c r="A895" s="7"/>
      <c r="B895" s="201"/>
      <c r="C895" s="49"/>
      <c r="D895" s="20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207"/>
      <c r="AH895" s="7"/>
    </row>
    <row r="896" ht="14.25" customHeight="1">
      <c r="A896" s="7"/>
      <c r="B896" s="201"/>
      <c r="C896" s="49"/>
      <c r="D896" s="20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207"/>
      <c r="AH896" s="7"/>
    </row>
    <row r="897" ht="14.25" customHeight="1">
      <c r="A897" s="7"/>
      <c r="B897" s="201"/>
      <c r="C897" s="49"/>
      <c r="D897" s="20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207"/>
      <c r="AH897" s="7"/>
    </row>
    <row r="898" ht="14.25" customHeight="1">
      <c r="A898" s="7"/>
      <c r="B898" s="201"/>
      <c r="C898" s="49"/>
      <c r="D898" s="20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207"/>
      <c r="AH898" s="7"/>
    </row>
    <row r="899" ht="14.25" customHeight="1">
      <c r="A899" s="7"/>
      <c r="B899" s="201"/>
      <c r="C899" s="49"/>
      <c r="D899" s="20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207"/>
      <c r="AH899" s="7"/>
    </row>
    <row r="900" ht="14.25" customHeight="1">
      <c r="A900" s="7"/>
      <c r="B900" s="201"/>
      <c r="C900" s="49"/>
      <c r="D900" s="20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207"/>
      <c r="AH900" s="7"/>
    </row>
    <row r="901" ht="14.25" customHeight="1">
      <c r="A901" s="7"/>
      <c r="B901" s="201"/>
      <c r="C901" s="49"/>
      <c r="D901" s="20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207"/>
      <c r="AH901" s="7"/>
    </row>
    <row r="902" ht="14.25" customHeight="1">
      <c r="A902" s="7"/>
      <c r="B902" s="201"/>
      <c r="C902" s="49"/>
      <c r="D902" s="20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207"/>
      <c r="AH902" s="7"/>
    </row>
    <row r="903" ht="14.25" customHeight="1">
      <c r="A903" s="7"/>
      <c r="B903" s="201"/>
      <c r="C903" s="49"/>
      <c r="D903" s="20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207"/>
      <c r="AH903" s="7"/>
    </row>
    <row r="904" ht="14.25" customHeight="1">
      <c r="A904" s="7"/>
      <c r="B904" s="201"/>
      <c r="C904" s="49"/>
      <c r="D904" s="20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207"/>
      <c r="AH904" s="7"/>
    </row>
    <row r="905" ht="14.25" customHeight="1">
      <c r="A905" s="7"/>
      <c r="B905" s="201"/>
      <c r="C905" s="49"/>
      <c r="D905" s="20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207"/>
      <c r="AH905" s="7"/>
    </row>
    <row r="906" ht="14.25" customHeight="1">
      <c r="A906" s="7"/>
      <c r="B906" s="201"/>
      <c r="C906" s="49"/>
      <c r="D906" s="20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207"/>
      <c r="AH906" s="7"/>
    </row>
    <row r="907" ht="14.25" customHeight="1">
      <c r="A907" s="7"/>
      <c r="B907" s="201"/>
      <c r="C907" s="49"/>
      <c r="D907" s="20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207"/>
      <c r="AH907" s="7"/>
    </row>
    <row r="908" ht="14.25" customHeight="1">
      <c r="A908" s="7"/>
      <c r="B908" s="201"/>
      <c r="C908" s="49"/>
      <c r="D908" s="20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207"/>
      <c r="AH908" s="7"/>
    </row>
    <row r="909" ht="14.25" customHeight="1">
      <c r="A909" s="7"/>
      <c r="B909" s="201"/>
      <c r="C909" s="49"/>
      <c r="D909" s="20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207"/>
      <c r="AH909" s="7"/>
    </row>
    <row r="910" ht="14.25" customHeight="1">
      <c r="A910" s="7"/>
      <c r="B910" s="201"/>
      <c r="C910" s="49"/>
      <c r="D910" s="20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207"/>
      <c r="AH910" s="7"/>
    </row>
    <row r="911" ht="14.25" customHeight="1">
      <c r="A911" s="7"/>
      <c r="B911" s="201"/>
      <c r="C911" s="49"/>
      <c r="D911" s="20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207"/>
      <c r="AH911" s="7"/>
    </row>
    <row r="912" ht="14.25" customHeight="1">
      <c r="A912" s="7"/>
      <c r="B912" s="201"/>
      <c r="C912" s="49"/>
      <c r="D912" s="20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207"/>
      <c r="AH912" s="7"/>
    </row>
    <row r="913" ht="14.25" customHeight="1">
      <c r="A913" s="7"/>
      <c r="B913" s="201"/>
      <c r="C913" s="49"/>
      <c r="D913" s="20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207"/>
      <c r="AH913" s="7"/>
    </row>
    <row r="914" ht="14.25" customHeight="1">
      <c r="A914" s="7"/>
      <c r="B914" s="201"/>
      <c r="C914" s="49"/>
      <c r="D914" s="20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207"/>
      <c r="AH914" s="7"/>
    </row>
    <row r="915" ht="14.25" customHeight="1">
      <c r="A915" s="7"/>
      <c r="B915" s="201"/>
      <c r="C915" s="49"/>
      <c r="D915" s="20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207"/>
      <c r="AH915" s="7"/>
    </row>
    <row r="916" ht="14.25" customHeight="1">
      <c r="A916" s="7"/>
      <c r="B916" s="201"/>
      <c r="C916" s="49"/>
      <c r="D916" s="20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207"/>
      <c r="AH916" s="7"/>
    </row>
    <row r="917" ht="14.25" customHeight="1">
      <c r="A917" s="7"/>
      <c r="B917" s="201"/>
      <c r="C917" s="49"/>
      <c r="D917" s="20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207"/>
      <c r="AH917" s="7"/>
    </row>
    <row r="918" ht="14.25" customHeight="1">
      <c r="A918" s="7"/>
      <c r="B918" s="201"/>
      <c r="C918" s="49"/>
      <c r="D918" s="20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207"/>
      <c r="AH918" s="7"/>
    </row>
    <row r="919" ht="14.25" customHeight="1">
      <c r="A919" s="7"/>
      <c r="B919" s="201"/>
      <c r="C919" s="49"/>
      <c r="D919" s="20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207"/>
      <c r="AH919" s="7"/>
    </row>
    <row r="920" ht="14.25" customHeight="1">
      <c r="A920" s="7"/>
      <c r="B920" s="201"/>
      <c r="C920" s="49"/>
      <c r="D920" s="20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207"/>
      <c r="AH920" s="7"/>
    </row>
    <row r="921" ht="14.25" customHeight="1">
      <c r="A921" s="7"/>
      <c r="B921" s="201"/>
      <c r="C921" s="49"/>
      <c r="D921" s="20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207"/>
      <c r="AH921" s="7"/>
    </row>
    <row r="922" ht="14.25" customHeight="1">
      <c r="A922" s="7"/>
      <c r="B922" s="201"/>
      <c r="C922" s="49"/>
      <c r="D922" s="20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207"/>
      <c r="AH922" s="7"/>
    </row>
    <row r="923" ht="14.25" customHeight="1">
      <c r="A923" s="7"/>
      <c r="B923" s="201"/>
      <c r="C923" s="49"/>
      <c r="D923" s="20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207"/>
      <c r="AH923" s="7"/>
    </row>
    <row r="924" ht="14.25" customHeight="1">
      <c r="A924" s="7"/>
      <c r="B924" s="201"/>
      <c r="C924" s="49"/>
      <c r="D924" s="20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207"/>
      <c r="AH924" s="7"/>
    </row>
    <row r="925" ht="14.25" customHeight="1">
      <c r="A925" s="7"/>
      <c r="B925" s="201"/>
      <c r="C925" s="49"/>
      <c r="D925" s="20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207"/>
      <c r="AH925" s="7"/>
    </row>
    <row r="926" ht="14.25" customHeight="1">
      <c r="A926" s="7"/>
      <c r="B926" s="201"/>
      <c r="C926" s="49"/>
      <c r="D926" s="20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207"/>
      <c r="AH926" s="7"/>
    </row>
    <row r="927" ht="14.25" customHeight="1">
      <c r="A927" s="7"/>
      <c r="B927" s="201"/>
      <c r="C927" s="49"/>
      <c r="D927" s="20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207"/>
      <c r="AH927" s="7"/>
    </row>
    <row r="928" ht="14.25" customHeight="1">
      <c r="A928" s="7"/>
      <c r="B928" s="201"/>
      <c r="C928" s="49"/>
      <c r="D928" s="20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207"/>
      <c r="AH928" s="7"/>
    </row>
    <row r="929" ht="14.25" customHeight="1">
      <c r="A929" s="7"/>
      <c r="B929" s="201"/>
      <c r="C929" s="49"/>
      <c r="D929" s="20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207"/>
      <c r="AH929" s="7"/>
    </row>
    <row r="930" ht="14.25" customHeight="1">
      <c r="A930" s="7"/>
      <c r="B930" s="201"/>
      <c r="C930" s="49"/>
      <c r="D930" s="20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207"/>
      <c r="AH930" s="7"/>
    </row>
    <row r="931" ht="14.25" customHeight="1">
      <c r="A931" s="7"/>
      <c r="B931" s="201"/>
      <c r="C931" s="49"/>
      <c r="D931" s="20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207"/>
      <c r="AH931" s="7"/>
    </row>
    <row r="932" ht="14.25" customHeight="1">
      <c r="A932" s="7"/>
      <c r="B932" s="201"/>
      <c r="C932" s="49"/>
      <c r="D932" s="20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207"/>
      <c r="AH932" s="7"/>
    </row>
    <row r="933" ht="14.25" customHeight="1">
      <c r="A933" s="7"/>
      <c r="B933" s="201"/>
      <c r="C933" s="49"/>
      <c r="D933" s="20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207"/>
      <c r="AH933" s="7"/>
    </row>
    <row r="934" ht="14.25" customHeight="1">
      <c r="A934" s="7"/>
      <c r="B934" s="201"/>
      <c r="C934" s="49"/>
      <c r="D934" s="20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207"/>
      <c r="AH934" s="7"/>
    </row>
    <row r="935" ht="14.25" customHeight="1">
      <c r="A935" s="7"/>
      <c r="B935" s="201"/>
      <c r="C935" s="49"/>
      <c r="D935" s="20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207"/>
      <c r="AH935" s="7"/>
    </row>
    <row r="936" ht="14.25" customHeight="1">
      <c r="A936" s="7"/>
      <c r="B936" s="201"/>
      <c r="C936" s="49"/>
      <c r="D936" s="20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207"/>
      <c r="AH936" s="7"/>
    </row>
    <row r="937" ht="14.25" customHeight="1">
      <c r="A937" s="7"/>
      <c r="B937" s="201"/>
      <c r="C937" s="49"/>
      <c r="D937" s="20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207"/>
      <c r="AH937" s="7"/>
    </row>
    <row r="938" ht="14.25" customHeight="1">
      <c r="A938" s="7"/>
      <c r="B938" s="201"/>
      <c r="C938" s="49"/>
      <c r="D938" s="20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207"/>
      <c r="AH938" s="7"/>
    </row>
    <row r="939" ht="14.25" customHeight="1">
      <c r="A939" s="7"/>
      <c r="B939" s="201"/>
      <c r="C939" s="49"/>
      <c r="D939" s="20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207"/>
      <c r="AH939" s="7"/>
    </row>
    <row r="940" ht="14.25" customHeight="1">
      <c r="A940" s="7"/>
      <c r="B940" s="201"/>
      <c r="C940" s="49"/>
      <c r="D940" s="20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207"/>
      <c r="AH940" s="7"/>
    </row>
    <row r="941" ht="14.25" customHeight="1">
      <c r="A941" s="7"/>
      <c r="B941" s="201"/>
      <c r="C941" s="49"/>
      <c r="D941" s="20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207"/>
      <c r="AH941" s="7"/>
    </row>
    <row r="942" ht="14.25" customHeight="1">
      <c r="A942" s="7"/>
      <c r="B942" s="201"/>
      <c r="C942" s="49"/>
      <c r="D942" s="20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207"/>
      <c r="AH942" s="7"/>
    </row>
    <row r="943" ht="14.25" customHeight="1">
      <c r="A943" s="7"/>
      <c r="B943" s="201"/>
      <c r="C943" s="49"/>
      <c r="D943" s="20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207"/>
      <c r="AH943" s="7"/>
    </row>
    <row r="944" ht="14.25" customHeight="1">
      <c r="A944" s="7"/>
      <c r="B944" s="201"/>
      <c r="C944" s="49"/>
      <c r="D944" s="20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207"/>
      <c r="AH944" s="7"/>
    </row>
    <row r="945" ht="14.25" customHeight="1">
      <c r="A945" s="7"/>
      <c r="B945" s="201"/>
      <c r="C945" s="49"/>
      <c r="D945" s="20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207"/>
      <c r="AH945" s="7"/>
    </row>
    <row r="946" ht="14.25" customHeight="1">
      <c r="A946" s="7"/>
      <c r="B946" s="201"/>
      <c r="C946" s="49"/>
      <c r="D946" s="20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207"/>
      <c r="AH946" s="7"/>
    </row>
    <row r="947" ht="14.25" customHeight="1">
      <c r="A947" s="7"/>
      <c r="B947" s="201"/>
      <c r="C947" s="49"/>
      <c r="D947" s="20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207"/>
      <c r="AH947" s="7"/>
    </row>
    <row r="948" ht="14.25" customHeight="1">
      <c r="A948" s="7"/>
      <c r="B948" s="201"/>
      <c r="C948" s="49"/>
      <c r="D948" s="20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207"/>
      <c r="AH948" s="7"/>
    </row>
    <row r="949" ht="14.25" customHeight="1">
      <c r="A949" s="7"/>
      <c r="B949" s="201"/>
      <c r="C949" s="49"/>
      <c r="D949" s="20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207"/>
      <c r="AH949" s="7"/>
    </row>
    <row r="950" ht="14.25" customHeight="1">
      <c r="A950" s="7"/>
      <c r="B950" s="201"/>
      <c r="C950" s="49"/>
      <c r="D950" s="20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207"/>
      <c r="AH950" s="7"/>
    </row>
    <row r="951" ht="14.25" customHeight="1">
      <c r="A951" s="7"/>
      <c r="B951" s="201"/>
      <c r="C951" s="49"/>
      <c r="D951" s="20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207"/>
      <c r="AH951" s="7"/>
    </row>
    <row r="952" ht="14.25" customHeight="1">
      <c r="A952" s="7"/>
      <c r="B952" s="201"/>
      <c r="C952" s="49"/>
      <c r="D952" s="20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207"/>
      <c r="AH952" s="7"/>
    </row>
    <row r="953" ht="14.25" customHeight="1">
      <c r="A953" s="7"/>
      <c r="B953" s="201"/>
      <c r="C953" s="49"/>
      <c r="D953" s="20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207"/>
      <c r="AH953" s="7"/>
    </row>
    <row r="954" ht="14.25" customHeight="1">
      <c r="A954" s="7"/>
      <c r="B954" s="201"/>
      <c r="C954" s="49"/>
      <c r="D954" s="20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207"/>
      <c r="AH954" s="7"/>
    </row>
    <row r="955" ht="14.25" customHeight="1">
      <c r="A955" s="7"/>
      <c r="B955" s="201"/>
      <c r="C955" s="49"/>
      <c r="D955" s="20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207"/>
      <c r="AH955" s="7"/>
    </row>
    <row r="956" ht="14.25" customHeight="1">
      <c r="A956" s="7"/>
      <c r="B956" s="201"/>
      <c r="C956" s="49"/>
      <c r="D956" s="20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207"/>
      <c r="AH956" s="7"/>
    </row>
    <row r="957" ht="14.25" customHeight="1">
      <c r="A957" s="7"/>
      <c r="B957" s="201"/>
      <c r="C957" s="49"/>
      <c r="D957" s="20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207"/>
      <c r="AH957" s="7"/>
    </row>
    <row r="958" ht="14.25" customHeight="1">
      <c r="A958" s="7"/>
      <c r="B958" s="201"/>
      <c r="C958" s="49"/>
      <c r="D958" s="20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207"/>
      <c r="AH958" s="7"/>
    </row>
    <row r="959" ht="14.25" customHeight="1">
      <c r="A959" s="7"/>
      <c r="B959" s="201"/>
      <c r="C959" s="49"/>
      <c r="D959" s="20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207"/>
      <c r="AH959" s="7"/>
    </row>
    <row r="960" ht="14.25" customHeight="1">
      <c r="A960" s="7"/>
      <c r="B960" s="201"/>
      <c r="C960" s="49"/>
      <c r="D960" s="20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207"/>
      <c r="AH960" s="7"/>
    </row>
    <row r="961" ht="14.25" customHeight="1">
      <c r="A961" s="7"/>
      <c r="B961" s="201"/>
      <c r="C961" s="49"/>
      <c r="D961" s="20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207"/>
      <c r="AH961" s="7"/>
    </row>
    <row r="962" ht="14.25" customHeight="1">
      <c r="A962" s="7"/>
      <c r="B962" s="201"/>
      <c r="C962" s="49"/>
      <c r="D962" s="20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207"/>
      <c r="AH962" s="7"/>
    </row>
    <row r="963" ht="14.25" customHeight="1">
      <c r="A963" s="7"/>
      <c r="B963" s="201"/>
      <c r="C963" s="49"/>
      <c r="D963" s="20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207"/>
      <c r="AH963" s="7"/>
    </row>
    <row r="964" ht="14.25" customHeight="1">
      <c r="A964" s="7"/>
      <c r="B964" s="201"/>
      <c r="C964" s="49"/>
      <c r="D964" s="20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207"/>
      <c r="AH964" s="7"/>
    </row>
    <row r="965" ht="14.25" customHeight="1">
      <c r="A965" s="7"/>
      <c r="B965" s="201"/>
      <c r="C965" s="49"/>
      <c r="D965" s="20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207"/>
      <c r="AH965" s="7"/>
    </row>
    <row r="966" ht="14.25" customHeight="1">
      <c r="A966" s="7"/>
      <c r="B966" s="201"/>
      <c r="C966" s="49"/>
      <c r="D966" s="20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207"/>
      <c r="AH966" s="7"/>
    </row>
    <row r="967" ht="14.25" customHeight="1">
      <c r="A967" s="7"/>
      <c r="B967" s="201"/>
      <c r="C967" s="49"/>
      <c r="D967" s="20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207"/>
      <c r="AH967" s="7"/>
    </row>
    <row r="968" ht="14.25" customHeight="1">
      <c r="A968" s="7"/>
      <c r="B968" s="201"/>
      <c r="C968" s="49"/>
      <c r="D968" s="20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207"/>
      <c r="AH968" s="7"/>
    </row>
    <row r="969" ht="14.25" customHeight="1">
      <c r="A969" s="7"/>
      <c r="B969" s="201"/>
      <c r="C969" s="49"/>
      <c r="D969" s="20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207"/>
      <c r="AH969" s="7"/>
    </row>
    <row r="970" ht="14.25" customHeight="1">
      <c r="A970" s="7"/>
      <c r="B970" s="201"/>
      <c r="C970" s="49"/>
      <c r="D970" s="20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207"/>
      <c r="AH970" s="7"/>
    </row>
    <row r="971" ht="14.25" customHeight="1">
      <c r="A971" s="7"/>
      <c r="B971" s="201"/>
      <c r="C971" s="49"/>
      <c r="D971" s="20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207"/>
      <c r="AH971" s="7"/>
    </row>
    <row r="972" ht="14.25" customHeight="1">
      <c r="A972" s="7"/>
      <c r="B972" s="201"/>
      <c r="C972" s="49"/>
      <c r="D972" s="20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207"/>
      <c r="AH972" s="7"/>
    </row>
    <row r="973" ht="14.25" customHeight="1">
      <c r="A973" s="7"/>
      <c r="B973" s="201"/>
      <c r="C973" s="49"/>
      <c r="D973" s="20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207"/>
      <c r="AH973" s="7"/>
    </row>
    <row r="974" ht="14.25" customHeight="1">
      <c r="A974" s="7"/>
      <c r="B974" s="201"/>
      <c r="C974" s="49"/>
      <c r="D974" s="20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207"/>
      <c r="AH974" s="7"/>
    </row>
    <row r="975" ht="14.25" customHeight="1">
      <c r="A975" s="7"/>
      <c r="B975" s="201"/>
      <c r="C975" s="49"/>
      <c r="D975" s="20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207"/>
      <c r="AH975" s="7"/>
    </row>
    <row r="976" ht="14.25" customHeight="1">
      <c r="A976" s="7"/>
      <c r="B976" s="201"/>
      <c r="C976" s="49"/>
      <c r="D976" s="20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207"/>
      <c r="AH976" s="7"/>
    </row>
    <row r="977" ht="14.25" customHeight="1">
      <c r="A977" s="7"/>
      <c r="B977" s="201"/>
      <c r="C977" s="49"/>
      <c r="D977" s="20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207"/>
      <c r="AH977" s="7"/>
    </row>
    <row r="978" ht="14.25" customHeight="1">
      <c r="A978" s="7"/>
      <c r="B978" s="201"/>
      <c r="C978" s="49"/>
      <c r="D978" s="20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207"/>
      <c r="AH978" s="7"/>
    </row>
    <row r="979" ht="14.25" customHeight="1">
      <c r="A979" s="7"/>
      <c r="B979" s="201"/>
      <c r="C979" s="49"/>
      <c r="D979" s="20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207"/>
      <c r="AH979" s="7"/>
    </row>
    <row r="980" ht="14.25" customHeight="1">
      <c r="A980" s="7"/>
      <c r="B980" s="201"/>
      <c r="C980" s="49"/>
      <c r="D980" s="20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207"/>
      <c r="AH980" s="7"/>
    </row>
    <row r="981" ht="14.25" customHeight="1">
      <c r="A981" s="7"/>
      <c r="B981" s="201"/>
      <c r="C981" s="49"/>
      <c r="D981" s="20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207"/>
      <c r="AH981" s="7"/>
    </row>
    <row r="982" ht="14.25" customHeight="1">
      <c r="A982" s="7"/>
      <c r="B982" s="201"/>
      <c r="C982" s="49"/>
      <c r="D982" s="20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207"/>
      <c r="AH982" s="7"/>
    </row>
    <row r="983" ht="14.25" customHeight="1">
      <c r="A983" s="7"/>
      <c r="B983" s="201"/>
      <c r="C983" s="49"/>
      <c r="D983" s="20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207"/>
      <c r="AH983" s="7"/>
    </row>
    <row r="984" ht="14.25" customHeight="1">
      <c r="A984" s="7"/>
      <c r="B984" s="201"/>
      <c r="C984" s="49"/>
      <c r="D984" s="20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207"/>
      <c r="AH984" s="7"/>
    </row>
    <row r="985" ht="14.25" customHeight="1">
      <c r="A985" s="7"/>
      <c r="B985" s="201"/>
      <c r="C985" s="49"/>
      <c r="D985" s="20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207"/>
      <c r="AH985" s="7"/>
    </row>
    <row r="986" ht="14.25" customHeight="1">
      <c r="A986" s="7"/>
      <c r="B986" s="201"/>
      <c r="C986" s="49"/>
      <c r="D986" s="20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207"/>
      <c r="AH986" s="7"/>
    </row>
    <row r="987" ht="14.25" customHeight="1">
      <c r="A987" s="7"/>
      <c r="B987" s="201"/>
      <c r="C987" s="49"/>
      <c r="D987" s="20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207"/>
      <c r="AH987" s="7"/>
    </row>
    <row r="988" ht="14.25" customHeight="1">
      <c r="A988" s="7"/>
      <c r="B988" s="201"/>
      <c r="C988" s="49"/>
      <c r="D988" s="20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207"/>
      <c r="AH988" s="7"/>
    </row>
    <row r="989" ht="14.25" customHeight="1">
      <c r="A989" s="7"/>
      <c r="B989" s="201"/>
      <c r="C989" s="49"/>
      <c r="D989" s="20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207"/>
      <c r="AH989" s="7"/>
    </row>
    <row r="990" ht="14.25" customHeight="1">
      <c r="A990" s="7"/>
      <c r="B990" s="201"/>
      <c r="C990" s="49"/>
      <c r="D990" s="20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207"/>
      <c r="AH990" s="7"/>
    </row>
    <row r="991" ht="14.25" customHeight="1">
      <c r="A991" s="7"/>
      <c r="B991" s="201"/>
      <c r="C991" s="49"/>
      <c r="D991" s="20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207"/>
      <c r="AH991" s="7"/>
    </row>
    <row r="992" ht="14.25" customHeight="1">
      <c r="A992" s="7"/>
      <c r="B992" s="201"/>
      <c r="C992" s="49"/>
      <c r="D992" s="20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207"/>
      <c r="AH992" s="7"/>
    </row>
    <row r="993" ht="14.25" customHeight="1">
      <c r="A993" s="7"/>
      <c r="B993" s="201"/>
      <c r="C993" s="49"/>
      <c r="D993" s="20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207"/>
      <c r="AH993" s="7"/>
    </row>
    <row r="994" ht="14.25" customHeight="1">
      <c r="A994" s="7"/>
      <c r="B994" s="201"/>
      <c r="C994" s="49"/>
      <c r="D994" s="20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207"/>
      <c r="AH994" s="7"/>
    </row>
    <row r="995" ht="14.25" customHeight="1">
      <c r="A995" s="7"/>
      <c r="B995" s="201"/>
      <c r="C995" s="49"/>
      <c r="D995" s="20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207"/>
      <c r="AH995" s="7"/>
    </row>
    <row r="996" ht="14.25" customHeight="1">
      <c r="A996" s="7"/>
      <c r="B996" s="201"/>
      <c r="C996" s="49"/>
      <c r="D996" s="20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207"/>
      <c r="AH996" s="7"/>
    </row>
    <row r="997" ht="14.25" customHeight="1">
      <c r="A997" s="7"/>
      <c r="B997" s="201"/>
      <c r="C997" s="49"/>
      <c r="D997" s="20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207"/>
      <c r="AH997" s="7"/>
    </row>
    <row r="998" ht="14.25" customHeight="1">
      <c r="A998" s="7"/>
      <c r="B998" s="201"/>
      <c r="C998" s="49"/>
      <c r="D998" s="20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207"/>
      <c r="AH998" s="7"/>
    </row>
    <row r="999" ht="14.25" customHeight="1">
      <c r="A999" s="7"/>
      <c r="B999" s="201"/>
      <c r="C999" s="49"/>
      <c r="D999" s="20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207"/>
      <c r="AH999" s="7"/>
    </row>
    <row r="1000" ht="14.25" customHeight="1">
      <c r="A1000" s="7"/>
      <c r="B1000" s="201"/>
      <c r="C1000" s="49"/>
      <c r="D1000" s="20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207"/>
      <c r="AH1000" s="7"/>
    </row>
  </sheetData>
  <autoFilter ref="$D$4:$D$122">
    <filterColumn colId="0">
      <filters>
        <filter val="Required"/>
      </filters>
    </filterColumn>
  </autoFilter>
  <mergeCells count="34">
    <mergeCell ref="G73:AG73"/>
    <mergeCell ref="G74:K74"/>
    <mergeCell ref="L74:L75"/>
    <mergeCell ref="N74:U74"/>
    <mergeCell ref="W74:AD74"/>
    <mergeCell ref="AF74:AG75"/>
    <mergeCell ref="G75:J75"/>
    <mergeCell ref="N75:P75"/>
    <mergeCell ref="Q75:T75"/>
    <mergeCell ref="G76:H76"/>
    <mergeCell ref="G98:AG98"/>
    <mergeCell ref="G99:AG99"/>
    <mergeCell ref="L100:L101"/>
    <mergeCell ref="AF100:AG101"/>
    <mergeCell ref="G6:AG6"/>
    <mergeCell ref="G8:AG8"/>
    <mergeCell ref="N9:T9"/>
    <mergeCell ref="W9:AC9"/>
    <mergeCell ref="AF9:AG9"/>
    <mergeCell ref="G10:H10"/>
    <mergeCell ref="G72:AG72"/>
    <mergeCell ref="W75:Y75"/>
    <mergeCell ref="Z75:AC75"/>
    <mergeCell ref="N100:U100"/>
    <mergeCell ref="W100:AD100"/>
    <mergeCell ref="G100:J100"/>
    <mergeCell ref="G101:J101"/>
    <mergeCell ref="G102:H102"/>
    <mergeCell ref="N101:P101"/>
    <mergeCell ref="Q101:T101"/>
    <mergeCell ref="W101:Y101"/>
    <mergeCell ref="Z101:AC101"/>
    <mergeCell ref="G124:AG124"/>
    <mergeCell ref="G125:AG125"/>
  </mergeCells>
  <conditionalFormatting sqref="AG11:AG70 AG77:AG96 AG103:AG122">
    <cfRule type="containsText" dxfId="17" priority="1" operator="containsText" text="WIND">
      <formula>NOT(ISERROR(SEARCH(("WIND"),(AG11))))</formula>
    </cfRule>
  </conditionalFormatting>
  <conditionalFormatting sqref="AG11:AG70 AG77:AG96 AG103:AG122">
    <cfRule type="containsText" dxfId="12" priority="2" operator="containsText" text="SEISMIC">
      <formula>NOT(ISERROR(SEARCH(("SEISMIC"),(AG11))))</formula>
    </cfRule>
  </conditionalFormatting>
  <conditionalFormatting sqref="E11:E70 E77:E96 E103:E122">
    <cfRule type="expression" dxfId="7" priority="3">
      <formula>D11="Required"</formula>
    </cfRule>
  </conditionalFormatting>
  <conditionalFormatting sqref="E11:E70 E77:E96 E103:E122">
    <cfRule type="expression" dxfId="8" priority="4">
      <formula>D11&lt;&gt;"Required"</formula>
    </cfRule>
  </conditionalFormatting>
  <conditionalFormatting sqref="S11:T70 S77:T96 S103:T122 AB11:AC70 AB77:AC96 AB103:AC122">
    <cfRule type="expression" dxfId="18" priority="5">
      <formula>$J11="CFW-FH"</formula>
    </cfRule>
  </conditionalFormatting>
  <hyperlinks>
    <hyperlink display="O" location="Index!A1" ref="F1"/>
  </hyperlink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9.0"/>
    <col customWidth="1" min="3" max="3" width="1.38"/>
    <col customWidth="1" min="4" max="4" width="13.38"/>
    <col customWidth="1" min="5" max="5" width="1.38"/>
    <col customWidth="1" min="6" max="6" width="2.88"/>
    <col customWidth="1" min="7" max="7" width="6.38"/>
    <col customWidth="1" min="8" max="8" width="5.75"/>
    <col customWidth="1" min="9" max="9" width="12.63"/>
    <col customWidth="1" min="10" max="10" width="13.88"/>
    <col customWidth="1" min="11" max="11" width="12.63"/>
    <col customWidth="1" min="12" max="12" width="25.13"/>
    <col customWidth="1" min="13" max="13" width="1.38"/>
    <col customWidth="1" min="14" max="23" width="9.5"/>
    <col customWidth="1" min="24" max="24" width="1.38"/>
    <col customWidth="1" min="25" max="36" width="9.5"/>
    <col customWidth="1" min="37" max="37" width="1.38"/>
    <col customWidth="1" min="38" max="39" width="12.63"/>
    <col customWidth="1" min="40" max="40" width="1.38"/>
  </cols>
  <sheetData>
    <row r="1">
      <c r="A1" s="94"/>
      <c r="B1" s="94"/>
      <c r="D1" s="587"/>
      <c r="E1" s="94"/>
      <c r="F1" s="2" t="s">
        <v>0</v>
      </c>
      <c r="G1" s="94"/>
      <c r="H1" s="587"/>
      <c r="I1" s="94"/>
      <c r="J1" s="94"/>
      <c r="K1" s="7"/>
      <c r="L1" s="7"/>
      <c r="M1" s="94"/>
      <c r="N1" s="588"/>
      <c r="O1" s="588"/>
      <c r="P1" s="588"/>
      <c r="Q1" s="588"/>
      <c r="R1" s="588"/>
      <c r="S1" s="588"/>
      <c r="T1" s="588"/>
      <c r="U1" s="588"/>
      <c r="V1" s="588"/>
      <c r="W1" s="94"/>
      <c r="X1" s="94"/>
      <c r="Y1" s="94"/>
      <c r="Z1" s="94"/>
      <c r="AA1" s="94"/>
      <c r="AB1" s="94"/>
      <c r="AC1" s="94"/>
      <c r="AD1" s="94"/>
      <c r="AE1" s="94"/>
      <c r="AF1" s="94"/>
      <c r="AG1" s="94"/>
      <c r="AH1" s="94"/>
      <c r="AI1" s="94"/>
      <c r="AJ1" s="94"/>
      <c r="AK1" s="94"/>
      <c r="AL1" s="94"/>
      <c r="AM1" s="94"/>
    </row>
    <row r="2">
      <c r="A2" s="94"/>
      <c r="B2" s="94"/>
      <c r="D2" s="587"/>
      <c r="E2" s="94"/>
      <c r="F2" s="94"/>
      <c r="G2" s="95" t="str">
        <f>'(T) General Tables'!A539</f>
        <v>Part 9 Bracing Calculator (No Scripts)</v>
      </c>
      <c r="H2" s="589"/>
      <c r="I2" s="590"/>
      <c r="J2" s="590"/>
      <c r="K2" s="318"/>
      <c r="L2" s="318"/>
      <c r="M2" s="590"/>
      <c r="N2" s="591"/>
      <c r="O2" s="591"/>
      <c r="P2" s="591"/>
      <c r="Q2" s="591"/>
      <c r="R2" s="591"/>
      <c r="S2" s="591"/>
      <c r="T2" s="591"/>
      <c r="U2" s="591"/>
      <c r="V2" s="591"/>
      <c r="W2" s="590"/>
      <c r="X2" s="590"/>
      <c r="Y2" s="590"/>
      <c r="Z2" s="590"/>
      <c r="AA2" s="590"/>
      <c r="AB2" s="590"/>
      <c r="AC2" s="590"/>
      <c r="AD2" s="590"/>
      <c r="AE2" s="590"/>
      <c r="AF2" s="590"/>
      <c r="AG2" s="590"/>
      <c r="AH2" s="590"/>
      <c r="AI2" s="590"/>
      <c r="AJ2" s="590"/>
      <c r="AK2" s="590"/>
      <c r="AL2" s="590"/>
      <c r="AM2" s="206" t="str">
        <f>'(T) General Tables'!A2</f>
        <v>beta_1.043</v>
      </c>
    </row>
    <row r="3">
      <c r="A3" s="94"/>
      <c r="B3" s="94"/>
      <c r="D3" s="587"/>
      <c r="E3" s="94"/>
      <c r="F3" s="94"/>
      <c r="G3" s="592" t="s">
        <v>746</v>
      </c>
      <c r="H3" s="593"/>
      <c r="I3" s="594"/>
      <c r="J3" s="594"/>
      <c r="K3" s="321"/>
      <c r="L3" s="321"/>
      <c r="M3" s="594"/>
      <c r="N3" s="595"/>
      <c r="O3" s="595"/>
      <c r="P3" s="595"/>
      <c r="Q3" s="595"/>
      <c r="R3" s="595"/>
      <c r="S3" s="595"/>
      <c r="T3" s="595"/>
      <c r="U3" s="595"/>
      <c r="V3" s="595"/>
      <c r="W3" s="594"/>
      <c r="X3" s="594"/>
      <c r="Y3" s="594"/>
      <c r="Z3" s="594"/>
      <c r="AA3" s="594"/>
      <c r="AB3" s="594"/>
      <c r="AC3" s="594"/>
      <c r="AD3" s="594"/>
      <c r="AE3" s="594"/>
      <c r="AF3" s="594"/>
      <c r="AG3" s="594"/>
      <c r="AH3" s="594"/>
      <c r="AI3" s="594"/>
      <c r="AJ3" s="594"/>
      <c r="AK3" s="594"/>
      <c r="AL3" s="594"/>
      <c r="AM3" s="596"/>
    </row>
    <row r="4">
      <c r="A4" s="94"/>
      <c r="B4" s="324" t="s">
        <v>32</v>
      </c>
      <c r="D4" s="268" t="s">
        <v>772</v>
      </c>
      <c r="E4" s="94"/>
      <c r="F4" s="94"/>
      <c r="G4" s="597" t="s">
        <v>773</v>
      </c>
      <c r="H4" s="598"/>
      <c r="I4" s="599"/>
      <c r="J4" s="599"/>
      <c r="K4" s="600"/>
      <c r="L4" s="600"/>
      <c r="M4" s="599"/>
      <c r="N4" s="601"/>
      <c r="O4" s="601"/>
      <c r="P4" s="601"/>
      <c r="Q4" s="601"/>
      <c r="R4" s="601"/>
      <c r="S4" s="601"/>
      <c r="T4" s="601"/>
      <c r="U4" s="601"/>
      <c r="V4" s="601"/>
      <c r="W4" s="599"/>
      <c r="X4" s="599"/>
      <c r="Y4" s="599"/>
      <c r="Z4" s="599"/>
      <c r="AA4" s="599"/>
      <c r="AB4" s="599"/>
      <c r="AC4" s="599"/>
      <c r="AD4" s="599"/>
      <c r="AE4" s="599"/>
      <c r="AF4" s="599"/>
      <c r="AG4" s="599"/>
      <c r="AH4" s="599"/>
      <c r="AI4" s="599"/>
      <c r="AJ4" s="599"/>
      <c r="AK4" s="599"/>
      <c r="AL4" s="599"/>
      <c r="AM4" s="602"/>
    </row>
    <row r="5">
      <c r="A5" s="94"/>
      <c r="B5" s="94"/>
      <c r="D5" s="603" t="s">
        <v>325</v>
      </c>
      <c r="E5" s="94"/>
      <c r="F5" s="94"/>
      <c r="G5" s="94"/>
      <c r="H5" s="587"/>
      <c r="I5" s="94"/>
      <c r="J5" s="94"/>
      <c r="K5" s="7"/>
      <c r="L5" s="7"/>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row>
    <row r="6">
      <c r="A6" s="94"/>
      <c r="B6" s="94"/>
      <c r="D6" s="603" t="s">
        <v>325</v>
      </c>
      <c r="E6" s="94"/>
      <c r="F6" s="94"/>
      <c r="G6" s="474" t="s">
        <v>774</v>
      </c>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8"/>
    </row>
    <row r="7">
      <c r="A7" s="94"/>
      <c r="B7" s="94"/>
      <c r="D7" s="603" t="s">
        <v>325</v>
      </c>
      <c r="E7" s="94"/>
      <c r="F7" s="94"/>
      <c r="G7" s="94"/>
      <c r="H7" s="587"/>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row>
    <row r="8">
      <c r="A8" s="94"/>
      <c r="B8" s="176"/>
      <c r="D8" s="603" t="s">
        <v>325</v>
      </c>
      <c r="E8" s="94"/>
      <c r="F8" s="94"/>
      <c r="G8" s="604" t="s">
        <v>679</v>
      </c>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8"/>
    </row>
    <row r="9" ht="15.75" customHeight="1">
      <c r="A9" s="7"/>
      <c r="B9" s="162"/>
      <c r="D9" s="269" t="s">
        <v>325</v>
      </c>
      <c r="E9" s="94"/>
      <c r="F9" s="94"/>
      <c r="G9" s="7"/>
      <c r="H9" s="207"/>
      <c r="I9" s="7"/>
      <c r="J9" s="7"/>
      <c r="K9" s="7"/>
      <c r="L9" s="7"/>
      <c r="M9" s="7"/>
      <c r="N9" s="605" t="s">
        <v>741</v>
      </c>
      <c r="O9" s="255"/>
      <c r="P9" s="255"/>
      <c r="Q9" s="255"/>
      <c r="R9" s="255"/>
      <c r="S9" s="255"/>
      <c r="T9" s="255"/>
      <c r="U9" s="255"/>
      <c r="V9" s="256"/>
      <c r="W9" s="606" t="s">
        <v>749</v>
      </c>
      <c r="X9" s="7"/>
      <c r="Y9" s="562" t="s">
        <v>742</v>
      </c>
      <c r="Z9" s="255"/>
      <c r="AA9" s="255"/>
      <c r="AB9" s="255"/>
      <c r="AC9" s="255"/>
      <c r="AD9" s="255"/>
      <c r="AE9" s="255"/>
      <c r="AF9" s="255"/>
      <c r="AG9" s="255"/>
      <c r="AH9" s="255"/>
      <c r="AI9" s="256"/>
      <c r="AJ9" s="563" t="s">
        <v>749</v>
      </c>
      <c r="AK9" s="7"/>
      <c r="AL9" s="506" t="s">
        <v>750</v>
      </c>
      <c r="AM9" s="28"/>
    </row>
    <row r="10" ht="56.25" customHeight="1">
      <c r="A10" s="207"/>
      <c r="B10" s="234"/>
      <c r="D10" s="607" t="s">
        <v>325</v>
      </c>
      <c r="E10" s="94"/>
      <c r="F10" s="94"/>
      <c r="G10" s="447" t="str">
        <f>'(I-3) Design &amp; Feedback'!G10</f>
        <v>Band ID</v>
      </c>
      <c r="H10" s="28"/>
      <c r="I10" s="376" t="str">
        <f>'(I-3) Design &amp; Feedback'!I10</f>
        <v>Building Dimension || Band (m)</v>
      </c>
      <c r="J10" s="376" t="str">
        <f>'(I-3) Design &amp; Feedback'!J10</f>
        <v>Reference Framing Type</v>
      </c>
      <c r="K10" s="376" t="str">
        <f>'(I-3) Design &amp; Feedback'!K10</f>
        <v>Sheathing Continuity</v>
      </c>
      <c r="L10" s="376" t="s">
        <v>708</v>
      </c>
      <c r="M10" s="94"/>
      <c r="N10" s="608" t="s">
        <v>775</v>
      </c>
      <c r="O10" s="608" t="s">
        <v>776</v>
      </c>
      <c r="P10" s="609" t="s">
        <v>638</v>
      </c>
      <c r="Q10" s="609" t="s">
        <v>751</v>
      </c>
      <c r="R10" s="609" t="s">
        <v>752</v>
      </c>
      <c r="S10" s="609" t="s">
        <v>753</v>
      </c>
      <c r="T10" s="609" t="s">
        <v>754</v>
      </c>
      <c r="U10" s="609" t="s">
        <v>755</v>
      </c>
      <c r="V10" s="609" t="s">
        <v>756</v>
      </c>
      <c r="W10" s="610" t="s">
        <v>777</v>
      </c>
      <c r="X10" s="94"/>
      <c r="Y10" s="609" t="s">
        <v>778</v>
      </c>
      <c r="Z10" s="609" t="s">
        <v>779</v>
      </c>
      <c r="AA10" s="609" t="s">
        <v>780</v>
      </c>
      <c r="AB10" s="609" t="s">
        <v>781</v>
      </c>
      <c r="AC10" s="609" t="s">
        <v>782</v>
      </c>
      <c r="AD10" s="609" t="s">
        <v>640</v>
      </c>
      <c r="AE10" s="609" t="s">
        <v>758</v>
      </c>
      <c r="AF10" s="609" t="s">
        <v>760</v>
      </c>
      <c r="AG10" s="609" t="s">
        <v>761</v>
      </c>
      <c r="AH10" s="609" t="s">
        <v>762</v>
      </c>
      <c r="AI10" s="609" t="s">
        <v>763</v>
      </c>
      <c r="AJ10" s="611" t="s">
        <v>783</v>
      </c>
      <c r="AK10" s="207"/>
      <c r="AL10" s="609" t="s">
        <v>765</v>
      </c>
      <c r="AM10" s="420" t="s">
        <v>713</v>
      </c>
    </row>
    <row r="11" ht="15.0" customHeight="1">
      <c r="A11" s="94"/>
      <c r="B11" s="176"/>
      <c r="D11" s="612" t="str">
        <f>'(I-3) Design &amp; Feedback'!D11</f>
        <v>Required</v>
      </c>
      <c r="E11" s="176"/>
      <c r="F11" s="94"/>
      <c r="G11" s="613" t="str">
        <f>'(I-3) Design &amp; Feedback'!G11</f>
        <v>R</v>
      </c>
      <c r="H11" s="613">
        <f>IF('(I-3) Design &amp; Feedback'!H11&gt;0, '(I-3) Design &amp; Feedback'!H11, "-")</f>
        <v>1</v>
      </c>
      <c r="I11" s="433">
        <f>'(I-3) Design &amp; Feedback'!I11</f>
        <v>18.6182</v>
      </c>
      <c r="J11" s="434" t="str">
        <f>IF('(I-3) Design &amp; Feedback'!J11&gt;0, '(I-3) Design &amp; Feedback'!J11, "-")</f>
        <v>WSP-A</v>
      </c>
      <c r="K11" s="434" t="str">
        <f>IF('(I-3) Design &amp; Feedback'!K11&gt;0, '(I-3) Design &amp; Feedback'!K11, "-")</f>
        <v>Continuous</v>
      </c>
      <c r="L11" s="434" t="str">
        <f>IF('(I-3) Design &amp; Feedback'!O11&gt;0, '(I-3) Design &amp; Feedback'!O11, "-")</f>
        <v>Installed</v>
      </c>
      <c r="M11" s="587"/>
      <c r="N11" s="614">
        <f>'(BCBC) Adjustment Factors (Alt)'!$G$52</f>
        <v>3.84</v>
      </c>
      <c r="O11" s="614">
        <f t="array" ref="O11">INDEX('(BCBC) Adjustment Factors (Alt)'!$E$27:$K$47,MATCH('(R-3) Adjusted Lengths (Alt.)'!J11,'(BCBC) Adjustment Factors (Alt)'!$E$27:$E$47,0),2)</f>
        <v>1</v>
      </c>
      <c r="P11" s="614">
        <f>'(I-1) General'!$H$17</f>
        <v>0.33</v>
      </c>
      <c r="Q11" s="614">
        <f>'(M-1) Adjustment Factors'!$H$17</f>
        <v>1</v>
      </c>
      <c r="R11" s="614">
        <f>'(M-1) Adjustment Factors'!$H$18</f>
        <v>1.048024</v>
      </c>
      <c r="S11" s="614">
        <f>'(M-1) Adjustment Factors'!$H$19</f>
        <v>0.51</v>
      </c>
      <c r="T11" s="614">
        <f>'(M-1) Adjustment Factors'!$H$20</f>
        <v>1.38</v>
      </c>
      <c r="U11" s="614">
        <f t="array" ref="U11">IF('(I-3) Design &amp; Feedback'!J11="CFW-FH",1,IF('(I-3) Design &amp; Feedback'!N11='(T) General Tables'!$A$18,INDEX('(BCBC) Adjustment Factors'!$H$49:$I$52, MATCH('(I-3) Design &amp; Feedback'!O11,'(BCBC) Adjustment Factors'!$H$49:$H$52,0),2),1))</f>
        <v>1</v>
      </c>
      <c r="V11" s="614">
        <f>IF('(I-3) Design &amp; Feedback'!J11="CFW-FH",1,IF('(I-3) Design &amp; Feedback'!K11='(T) General Tables'!$A$82,'(BCBC) Adjustment Factors'!$I$53,'(BCBC) Adjustment Factors'!$I$54))
</f>
        <v>1</v>
      </c>
      <c r="W11" s="569">
        <f t="shared" ref="W11:W70" si="1">N11*O11*P11*(Q11*R11*S11*T11*U11*V11)</f>
        <v>0.9346858218</v>
      </c>
      <c r="X11" s="207"/>
      <c r="Y11" s="429">
        <f>'(BCBC) Adjustment Factors (Alt)'!$H$52</f>
        <v>1</v>
      </c>
      <c r="Z11" s="429">
        <f t="array" ref="Z11">INDEX('(BCBC) Adjustment Factors (Alt)'!$F$14:$F$21, MATCH(I11, '(BCBC) Adjustment Factors (Alt)'!$E$14:$E$21, 1)) +
((I11 - INDEX('(BCBC) Adjustment Factors (Alt)'!$E$14:$E$21, MATCH(I11, '(BCBC) Adjustment Factors (Alt)'!$E$14:$E$21, 1))) /
 (INDEX('(BCBC) Adjustment Factors (Alt)'!$E$14:$E$21, MATCH(I11, '(BCBC) Adjustment Factors (Alt)'!$E$14:$E$21, 1) + 1) -
  INDEX('(BCBC) Adjustment Factors (Alt)'!$E$14:$E$21, MATCH(I11, '(BCBC) Adjustment Factors (Alt)'!$E$14:$E$21, 1)))) *
(INDEX('(BCBC) Adjustment Factors (Alt)'!$F$14:$F$21, MATCH(I11, '(BCBC) Adjustment Factors (Alt)'!$E$14:$E$21, 1) + 1) -
 INDEX('(BCBC) Adjustment Factors (Alt)'!$F$14:$F$21, MATCH(I11, '(BCBC) Adjustment Factors (Alt)'!$E$14:$E$21, 1)))</f>
        <v>1.535643107</v>
      </c>
      <c r="AA11" s="429">
        <f t="array" ref="AA11">INDEX('(BCBC) Adjustment Factors (Alt)'!$G$14:$G$21, MATCH(I11, '(BCBC) Adjustment Factors (Alt)'!$E$14:$E$21, 1)) +
((I11 - INDEX('(BCBC) Adjustment Factors (Alt)'!$E$14:$E$21, MATCH(I11, '(BCBC) Adjustment Factors (Alt)'!$E$14:$E$21, 1))) /
 (INDEX('(BCBC) Adjustment Factors (Alt)'!$E$14:$E$21, MATCH(I11, '(BCBC) Adjustment Factors (Alt)'!$E$14:$E$21, 1) + 1) -
  INDEX('(BCBC) Adjustment Factors (Alt)'!$E$14:$E$21, MATCH(I11, '(BCBC) Adjustment Factors (Alt)'!$E$14:$E$21, 1)))) *
(INDEX('(BCBC) Adjustment Factors (Alt)'!$G$14:$G$21, MATCH(I11, '(BCBC) Adjustment Factors (Alt)'!$E$14:$E$21, 1) + 1) -
 INDEX('(BCBC) Adjustment Factors (Alt)'!$G$14:$G$21, MATCH(I11, '(BCBC) Adjustment Factors (Alt)'!$E$14:$E$21, 1)))</f>
        <v>0.5256371587</v>
      </c>
      <c r="AB11" s="429">
        <f>'(I-1) General'!$H$16</f>
        <v>1.85</v>
      </c>
      <c r="AC11" s="429">
        <f t="array" ref="AC11">INDEX('(BCBC) Adjustment Factors (Alt)'!$E$27:$K$47,MATCH('(R-3) Adjusted Lengths (Alt.)'!J11,'(BCBC) Adjustment Factors (Alt)'!$E$27:$E$47,0),3)</f>
        <v>1</v>
      </c>
      <c r="AD11" s="429">
        <f>'(I-1) General'!$H$19</f>
        <v>0.311</v>
      </c>
      <c r="AE11" s="429">
        <f>'(M-1) Adjustment Factors'!$H$32</f>
        <v>1</v>
      </c>
      <c r="AF11" s="429">
        <f>'(M-1) Adjustment Factors'!$H$34</f>
        <v>0.6</v>
      </c>
      <c r="AG11" s="429">
        <f>'(M-1) Adjustment Factors'!$H$35</f>
        <v>1.5</v>
      </c>
      <c r="AH11" s="429">
        <f t="array" ref="AH11">IF('(I-3) Design &amp; Feedback'!J11="CFW-FH",1,IF('(I-3) Design &amp; Feedback'!N11='(T) General Tables'!$A$18,INDEX('(BCBC) Adjustment Factors'!$H$116:$I$119, MATCH('(I-3) Design &amp; Feedback'!O11,'(BCBC) Adjustment Factors'!$H$116:$H$119,0),2),1))</f>
        <v>1</v>
      </c>
      <c r="AI11" s="429">
        <f>IF('(I-3) Design &amp; Feedback'!J11="CFW-FH",1,IF('(I-3) Design &amp; Feedback'!K11='(T) General Tables'!$A$82,'(BCBC) Adjustment Factors'!$I$120,'(BCBC) Adjustment Factors'!$I$121))</f>
        <v>1</v>
      </c>
      <c r="AJ11" s="569">
        <f t="shared" ref="AJ11:AJ70" si="2">(Y11*Z11+AA11*AB11)*(AC11*AD11*AE11*AF11*AG11*AH11*AI11)</f>
        <v>0.7020093108</v>
      </c>
      <c r="AK11" s="207"/>
      <c r="AL11" s="429">
        <f t="shared" ref="AL11:AL70" si="3">MAX(W11,AJ11)</f>
        <v>0.9346858218</v>
      </c>
      <c r="AM11" s="615" t="str">
        <f t="shared" ref="AM11:AM70" si="4">IF(AND(AL11=W11,W11&gt;0),"WIND","SEISMIC")</f>
        <v>WIND</v>
      </c>
    </row>
    <row r="12" ht="15.0" customHeight="1">
      <c r="A12" s="94"/>
      <c r="B12" s="176"/>
      <c r="D12" s="616" t="str">
        <f>'(I-3) Design &amp; Feedback'!D12</f>
        <v>Required</v>
      </c>
      <c r="E12" s="176"/>
      <c r="F12" s="94"/>
      <c r="G12" s="617" t="str">
        <f>'(I-3) Design &amp; Feedback'!G12</f>
        <v>R</v>
      </c>
      <c r="H12" s="613">
        <f>IF('(I-3) Design &amp; Feedback'!H12&gt;0, '(I-3) Design &amp; Feedback'!H12, "-")</f>
        <v>2</v>
      </c>
      <c r="I12" s="433">
        <f>'(I-3) Design &amp; Feedback'!I12</f>
        <v>18.6182</v>
      </c>
      <c r="J12" s="434" t="str">
        <f>IF('(I-3) Design &amp; Feedback'!J12&gt;0, '(I-3) Design &amp; Feedback'!J12, "-")</f>
        <v>WSP-A</v>
      </c>
      <c r="K12" s="434" t="str">
        <f>IF('(I-3) Design &amp; Feedback'!K12&gt;0, '(I-3) Design &amp; Feedback'!K12, "-")</f>
        <v>Continuous</v>
      </c>
      <c r="L12" s="434" t="str">
        <f>IF('(I-3) Design &amp; Feedback'!O12&gt;0, '(I-3) Design &amp; Feedback'!O12, "-")</f>
        <v>Installed</v>
      </c>
      <c r="M12" s="587"/>
      <c r="N12" s="614">
        <f>'(BCBC) Adjustment Factors (Alt)'!$G$52</f>
        <v>3.84</v>
      </c>
      <c r="O12" s="614">
        <f t="array" ref="O12">INDEX('(BCBC) Adjustment Factors (Alt)'!$E$27:$K$47,MATCH('(R-3) Adjusted Lengths (Alt.)'!J12,'(BCBC) Adjustment Factors (Alt)'!$E$27:$E$47,0),2)</f>
        <v>1</v>
      </c>
      <c r="P12" s="614">
        <f>'(I-1) General'!$H$17</f>
        <v>0.33</v>
      </c>
      <c r="Q12" s="614">
        <f>'(M-1) Adjustment Factors'!$H$17</f>
        <v>1</v>
      </c>
      <c r="R12" s="614">
        <f>'(M-1) Adjustment Factors'!$H$18</f>
        <v>1.048024</v>
      </c>
      <c r="S12" s="614">
        <f>'(M-1) Adjustment Factors'!$H$19</f>
        <v>0.51</v>
      </c>
      <c r="T12" s="614">
        <f>'(M-1) Adjustment Factors'!$H$20</f>
        <v>1.38</v>
      </c>
      <c r="U12" s="614">
        <f t="array" ref="U12">IF('(I-3) Design &amp; Feedback'!J12="CFW-FH",1,IF('(I-3) Design &amp; Feedback'!N12='(T) General Tables'!$A$18,INDEX('(BCBC) Adjustment Factors'!$H$49:$I$52, MATCH('(I-3) Design &amp; Feedback'!O12,'(BCBC) Adjustment Factors'!$H$49:$H$52,0),2),1))</f>
        <v>1</v>
      </c>
      <c r="V12" s="614">
        <f>IF('(I-3) Design &amp; Feedback'!J12="CFW-FH",1,IF('(I-3) Design &amp; Feedback'!K12='(T) General Tables'!$A$82,'(BCBC) Adjustment Factors'!$I$53,'(BCBC) Adjustment Factors'!$I$54))
</f>
        <v>1</v>
      </c>
      <c r="W12" s="569">
        <f t="shared" si="1"/>
        <v>0.9346858218</v>
      </c>
      <c r="X12" s="207"/>
      <c r="Y12" s="429">
        <f>'(BCBC) Adjustment Factors (Alt)'!$H$52</f>
        <v>1</v>
      </c>
      <c r="Z12" s="429">
        <f t="array" ref="Z12">INDEX('(BCBC) Adjustment Factors (Alt)'!$F$14:$F$21, MATCH(I12, '(BCBC) Adjustment Factors (Alt)'!$E$14:$E$21, 1)) +
((I12 - INDEX('(BCBC) Adjustment Factors (Alt)'!$E$14:$E$21, MATCH(I12, '(BCBC) Adjustment Factors (Alt)'!$E$14:$E$21, 1))) /
 (INDEX('(BCBC) Adjustment Factors (Alt)'!$E$14:$E$21, MATCH(I12, '(BCBC) Adjustment Factors (Alt)'!$E$14:$E$21, 1) + 1) -
  INDEX('(BCBC) Adjustment Factors (Alt)'!$E$14:$E$21, MATCH(I12, '(BCBC) Adjustment Factors (Alt)'!$E$14:$E$21, 1)))) *
(INDEX('(BCBC) Adjustment Factors (Alt)'!$F$14:$F$21, MATCH(I12, '(BCBC) Adjustment Factors (Alt)'!$E$14:$E$21, 1) + 1) -
 INDEX('(BCBC) Adjustment Factors (Alt)'!$F$14:$F$21, MATCH(I12, '(BCBC) Adjustment Factors (Alt)'!$E$14:$E$21, 1)))</f>
        <v>1.535643107</v>
      </c>
      <c r="AA12" s="429">
        <f t="array" ref="AA12">INDEX('(BCBC) Adjustment Factors (Alt)'!$G$14:$G$21, MATCH(I12, '(BCBC) Adjustment Factors (Alt)'!$E$14:$E$21, 1)) +
((I12 - INDEX('(BCBC) Adjustment Factors (Alt)'!$E$14:$E$21, MATCH(I12, '(BCBC) Adjustment Factors (Alt)'!$E$14:$E$21, 1))) /
 (INDEX('(BCBC) Adjustment Factors (Alt)'!$E$14:$E$21, MATCH(I12, '(BCBC) Adjustment Factors (Alt)'!$E$14:$E$21, 1) + 1) -
  INDEX('(BCBC) Adjustment Factors (Alt)'!$E$14:$E$21, MATCH(I12, '(BCBC) Adjustment Factors (Alt)'!$E$14:$E$21, 1)))) *
(INDEX('(BCBC) Adjustment Factors (Alt)'!$G$14:$G$21, MATCH(I12, '(BCBC) Adjustment Factors (Alt)'!$E$14:$E$21, 1) + 1) -
 INDEX('(BCBC) Adjustment Factors (Alt)'!$G$14:$G$21, MATCH(I12, '(BCBC) Adjustment Factors (Alt)'!$E$14:$E$21, 1)))</f>
        <v>0.5256371587</v>
      </c>
      <c r="AB12" s="429">
        <f>'(I-1) General'!$H$16</f>
        <v>1.85</v>
      </c>
      <c r="AC12" s="429">
        <f t="array" ref="AC12">INDEX('(BCBC) Adjustment Factors (Alt)'!$E$27:$K$47,MATCH('(R-3) Adjusted Lengths (Alt.)'!J12,'(BCBC) Adjustment Factors (Alt)'!$E$27:$E$47,0),3)</f>
        <v>1</v>
      </c>
      <c r="AD12" s="429">
        <f>'(I-1) General'!$H$19</f>
        <v>0.311</v>
      </c>
      <c r="AE12" s="429">
        <f>'(M-1) Adjustment Factors'!$H$32</f>
        <v>1</v>
      </c>
      <c r="AF12" s="429">
        <f>'(M-1) Adjustment Factors'!$H$34</f>
        <v>0.6</v>
      </c>
      <c r="AG12" s="429">
        <f>'(M-1) Adjustment Factors'!$H$35</f>
        <v>1.5</v>
      </c>
      <c r="AH12" s="429">
        <f t="array" ref="AH12">IF('(I-3) Design &amp; Feedback'!J12="CFW-FH",1,IF('(I-3) Design &amp; Feedback'!N12='(T) General Tables'!$A$18,INDEX('(BCBC) Adjustment Factors'!$H$116:$I$119, MATCH('(I-3) Design &amp; Feedback'!O12,'(BCBC) Adjustment Factors'!$H$116:$H$119,0),2),1))</f>
        <v>1</v>
      </c>
      <c r="AI12" s="429">
        <f>IF('(I-3) Design &amp; Feedback'!J12="CFW-FH",1,IF('(I-3) Design &amp; Feedback'!K12='(T) General Tables'!$A$82,'(BCBC) Adjustment Factors'!$I$120,'(BCBC) Adjustment Factors'!$I$121))</f>
        <v>1</v>
      </c>
      <c r="AJ12" s="569">
        <f t="shared" si="2"/>
        <v>0.7020093108</v>
      </c>
      <c r="AK12" s="207"/>
      <c r="AL12" s="429">
        <f t="shared" si="3"/>
        <v>0.9346858218</v>
      </c>
      <c r="AM12" s="615" t="str">
        <f t="shared" si="4"/>
        <v>WIND</v>
      </c>
    </row>
    <row r="13" ht="15.0" customHeight="1">
      <c r="A13" s="94"/>
      <c r="B13" s="176"/>
      <c r="D13" s="612" t="str">
        <f>'(I-3) Design &amp; Feedback'!D13</f>
        <v>Required</v>
      </c>
      <c r="E13" s="176"/>
      <c r="F13" s="94"/>
      <c r="G13" s="617" t="str">
        <f>'(I-3) Design &amp; Feedback'!G13</f>
        <v>R</v>
      </c>
      <c r="H13" s="613">
        <f>IF('(I-3) Design &amp; Feedback'!H13&gt;0, '(I-3) Design &amp; Feedback'!H13, "-")</f>
        <v>3</v>
      </c>
      <c r="I13" s="433">
        <f>'(I-3) Design &amp; Feedback'!I13</f>
        <v>18.6182</v>
      </c>
      <c r="J13" s="434" t="str">
        <f>IF('(I-3) Design &amp; Feedback'!J13&gt;0, '(I-3) Design &amp; Feedback'!J13, "-")</f>
        <v>WSP-A</v>
      </c>
      <c r="K13" s="434" t="str">
        <f>IF('(I-3) Design &amp; Feedback'!K13&gt;0, '(I-3) Design &amp; Feedback'!K13, "-")</f>
        <v>Continuous</v>
      </c>
      <c r="L13" s="434" t="str">
        <f>IF('(I-3) Design &amp; Feedback'!O13&gt;0, '(I-3) Design &amp; Feedback'!O13, "-")</f>
        <v>Installed</v>
      </c>
      <c r="M13" s="587"/>
      <c r="N13" s="429">
        <f>'(BCBC) Adjustment Factors (Alt)'!$G$52</f>
        <v>3.84</v>
      </c>
      <c r="O13" s="614">
        <f t="array" ref="O13">INDEX('(BCBC) Adjustment Factors (Alt)'!$E$27:$K$47,MATCH('(R-3) Adjusted Lengths (Alt.)'!J13,'(BCBC) Adjustment Factors (Alt)'!$E$27:$E$47,0),2)</f>
        <v>1</v>
      </c>
      <c r="P13" s="429">
        <f>'(I-1) General'!$H$17</f>
        <v>0.33</v>
      </c>
      <c r="Q13" s="429">
        <f>'(M-1) Adjustment Factors'!$H$17</f>
        <v>1</v>
      </c>
      <c r="R13" s="429">
        <f>'(M-1) Adjustment Factors'!$H$18</f>
        <v>1.048024</v>
      </c>
      <c r="S13" s="429">
        <f>'(M-1) Adjustment Factors'!$H$19</f>
        <v>0.51</v>
      </c>
      <c r="T13" s="429">
        <f>'(M-1) Adjustment Factors'!$H$20</f>
        <v>1.38</v>
      </c>
      <c r="U13" s="614">
        <f t="array" ref="U13">IF('(I-3) Design &amp; Feedback'!J13="CFW-FH",1,IF('(I-3) Design &amp; Feedback'!N13='(T) General Tables'!$A$18,INDEX('(BCBC) Adjustment Factors'!$H$49:$I$52, MATCH('(I-3) Design &amp; Feedback'!O13,'(BCBC) Adjustment Factors'!$H$49:$H$52,0),2),1))</f>
        <v>1</v>
      </c>
      <c r="V13" s="614">
        <f>IF('(I-3) Design &amp; Feedback'!J13="CFW-FH",1,IF('(I-3) Design &amp; Feedback'!K13='(T) General Tables'!$A$82,'(BCBC) Adjustment Factors'!$I$53,'(BCBC) Adjustment Factors'!$I$54))
</f>
        <v>1</v>
      </c>
      <c r="W13" s="569">
        <f t="shared" si="1"/>
        <v>0.9346858218</v>
      </c>
      <c r="X13" s="207"/>
      <c r="Y13" s="429">
        <f>'(BCBC) Adjustment Factors (Alt)'!$H$52</f>
        <v>1</v>
      </c>
      <c r="Z13" s="429">
        <f t="array" ref="Z13">INDEX('(BCBC) Adjustment Factors (Alt)'!$F$14:$F$21, MATCH(I13, '(BCBC) Adjustment Factors (Alt)'!$E$14:$E$21, 1)) +
((I13 - INDEX('(BCBC) Adjustment Factors (Alt)'!$E$14:$E$21, MATCH(I13, '(BCBC) Adjustment Factors (Alt)'!$E$14:$E$21, 1))) /
 (INDEX('(BCBC) Adjustment Factors (Alt)'!$E$14:$E$21, MATCH(I13, '(BCBC) Adjustment Factors (Alt)'!$E$14:$E$21, 1) + 1) -
  INDEX('(BCBC) Adjustment Factors (Alt)'!$E$14:$E$21, MATCH(I13, '(BCBC) Adjustment Factors (Alt)'!$E$14:$E$21, 1)))) *
(INDEX('(BCBC) Adjustment Factors (Alt)'!$F$14:$F$21, MATCH(I13, '(BCBC) Adjustment Factors (Alt)'!$E$14:$E$21, 1) + 1) -
 INDEX('(BCBC) Adjustment Factors (Alt)'!$F$14:$F$21, MATCH(I13, '(BCBC) Adjustment Factors (Alt)'!$E$14:$E$21, 1)))</f>
        <v>1.535643107</v>
      </c>
      <c r="AA13" s="429">
        <f t="array" ref="AA13">INDEX('(BCBC) Adjustment Factors (Alt)'!$G$14:$G$21, MATCH(I13, '(BCBC) Adjustment Factors (Alt)'!$E$14:$E$21, 1)) +
((I13 - INDEX('(BCBC) Adjustment Factors (Alt)'!$E$14:$E$21, MATCH(I13, '(BCBC) Adjustment Factors (Alt)'!$E$14:$E$21, 1))) /
 (INDEX('(BCBC) Adjustment Factors (Alt)'!$E$14:$E$21, MATCH(I13, '(BCBC) Adjustment Factors (Alt)'!$E$14:$E$21, 1) + 1) -
  INDEX('(BCBC) Adjustment Factors (Alt)'!$E$14:$E$21, MATCH(I13, '(BCBC) Adjustment Factors (Alt)'!$E$14:$E$21, 1)))) *
(INDEX('(BCBC) Adjustment Factors (Alt)'!$G$14:$G$21, MATCH(I13, '(BCBC) Adjustment Factors (Alt)'!$E$14:$E$21, 1) + 1) -
 INDEX('(BCBC) Adjustment Factors (Alt)'!$G$14:$G$21, MATCH(I13, '(BCBC) Adjustment Factors (Alt)'!$E$14:$E$21, 1)))</f>
        <v>0.5256371587</v>
      </c>
      <c r="AB13" s="429">
        <f>'(I-1) General'!$H$16</f>
        <v>1.85</v>
      </c>
      <c r="AC13" s="429">
        <f t="array" ref="AC13">INDEX('(BCBC) Adjustment Factors (Alt)'!$E$27:$K$47,MATCH('(R-3) Adjusted Lengths (Alt.)'!J13,'(BCBC) Adjustment Factors (Alt)'!$E$27:$E$47,0),3)</f>
        <v>1</v>
      </c>
      <c r="AD13" s="429">
        <f>'(I-1) General'!$H$19</f>
        <v>0.311</v>
      </c>
      <c r="AE13" s="429">
        <f>'(M-1) Adjustment Factors'!$H$32</f>
        <v>1</v>
      </c>
      <c r="AF13" s="429">
        <f>'(M-1) Adjustment Factors'!$H$34</f>
        <v>0.6</v>
      </c>
      <c r="AG13" s="429">
        <f>'(M-1) Adjustment Factors'!$H$35</f>
        <v>1.5</v>
      </c>
      <c r="AH13" s="429">
        <f t="array" ref="AH13">IF('(I-3) Design &amp; Feedback'!J13="CFW-FH",1,IF('(I-3) Design &amp; Feedback'!N13='(T) General Tables'!$A$18,INDEX('(BCBC) Adjustment Factors'!$H$116:$I$119, MATCH('(I-3) Design &amp; Feedback'!O13,'(BCBC) Adjustment Factors'!$H$116:$H$119,0),2),1))</f>
        <v>1</v>
      </c>
      <c r="AI13" s="429">
        <f>IF('(I-3) Design &amp; Feedback'!J13="CFW-FH",1,IF('(I-3) Design &amp; Feedback'!K13='(T) General Tables'!$A$82,'(BCBC) Adjustment Factors'!$I$120,'(BCBC) Adjustment Factors'!$I$121))</f>
        <v>1</v>
      </c>
      <c r="AJ13" s="569">
        <f t="shared" si="2"/>
        <v>0.7020093108</v>
      </c>
      <c r="AK13" s="207"/>
      <c r="AL13" s="429">
        <f t="shared" si="3"/>
        <v>0.9346858218</v>
      </c>
      <c r="AM13" s="615" t="str">
        <f t="shared" si="4"/>
        <v>WIND</v>
      </c>
    </row>
    <row r="14" ht="15.0" customHeight="1">
      <c r="A14" s="94"/>
      <c r="B14" s="176"/>
      <c r="D14" s="612" t="str">
        <f>'(I-3) Design &amp; Feedback'!D14</f>
        <v>Required</v>
      </c>
      <c r="E14" s="176"/>
      <c r="F14" s="94"/>
      <c r="G14" s="617" t="str">
        <f>'(I-3) Design &amp; Feedback'!G14</f>
        <v>R</v>
      </c>
      <c r="H14" s="613">
        <f>IF('(I-3) Design &amp; Feedback'!H14&gt;0, '(I-3) Design &amp; Feedback'!H14, "-")</f>
        <v>4</v>
      </c>
      <c r="I14" s="433">
        <f>'(I-3) Design &amp; Feedback'!I14</f>
        <v>18.6182</v>
      </c>
      <c r="J14" s="434" t="str">
        <f>IF('(I-3) Design &amp; Feedback'!J14&gt;0, '(I-3) Design &amp; Feedback'!J14, "-")</f>
        <v>WSP-A</v>
      </c>
      <c r="K14" s="434" t="str">
        <f>IF('(I-3) Design &amp; Feedback'!K14&gt;0, '(I-3) Design &amp; Feedback'!K14, "-")</f>
        <v>Continuous</v>
      </c>
      <c r="L14" s="434" t="str">
        <f>IF('(I-3) Design &amp; Feedback'!O14&gt;0, '(I-3) Design &amp; Feedback'!O14, "-")</f>
        <v>Installed</v>
      </c>
      <c r="M14" s="587"/>
      <c r="N14" s="429">
        <f>'(BCBC) Adjustment Factors (Alt)'!$G$52</f>
        <v>3.84</v>
      </c>
      <c r="O14" s="614">
        <f t="array" ref="O14">INDEX('(BCBC) Adjustment Factors (Alt)'!$E$27:$K$47,MATCH('(R-3) Adjusted Lengths (Alt.)'!J14,'(BCBC) Adjustment Factors (Alt)'!$E$27:$E$47,0),2)</f>
        <v>1</v>
      </c>
      <c r="P14" s="429">
        <f>'(I-1) General'!$H$17</f>
        <v>0.33</v>
      </c>
      <c r="Q14" s="429">
        <f>'(M-1) Adjustment Factors'!$H$17</f>
        <v>1</v>
      </c>
      <c r="R14" s="429">
        <f>'(M-1) Adjustment Factors'!$H$18</f>
        <v>1.048024</v>
      </c>
      <c r="S14" s="429">
        <f>'(M-1) Adjustment Factors'!$H$19</f>
        <v>0.51</v>
      </c>
      <c r="T14" s="429">
        <f>'(M-1) Adjustment Factors'!$H$20</f>
        <v>1.38</v>
      </c>
      <c r="U14" s="614">
        <f t="array" ref="U14">IF('(I-3) Design &amp; Feedback'!J14="CFW-FH",1,IF('(I-3) Design &amp; Feedback'!N14='(T) General Tables'!$A$18,INDEX('(BCBC) Adjustment Factors'!$H$49:$I$52, MATCH('(I-3) Design &amp; Feedback'!O14,'(BCBC) Adjustment Factors'!$H$49:$H$52,0),2),1))</f>
        <v>1</v>
      </c>
      <c r="V14" s="614">
        <f>IF('(I-3) Design &amp; Feedback'!J14="CFW-FH",1,IF('(I-3) Design &amp; Feedback'!K14='(T) General Tables'!$A$82,'(BCBC) Adjustment Factors'!$I$53,'(BCBC) Adjustment Factors'!$I$54))
</f>
        <v>1</v>
      </c>
      <c r="W14" s="569">
        <f t="shared" si="1"/>
        <v>0.9346858218</v>
      </c>
      <c r="X14" s="207"/>
      <c r="Y14" s="429">
        <f>'(BCBC) Adjustment Factors (Alt)'!$H$52</f>
        <v>1</v>
      </c>
      <c r="Z14" s="429">
        <f t="array" ref="Z14">INDEX('(BCBC) Adjustment Factors (Alt)'!$F$14:$F$21, MATCH(I14, '(BCBC) Adjustment Factors (Alt)'!$E$14:$E$21, 1)) +
((I14 - INDEX('(BCBC) Adjustment Factors (Alt)'!$E$14:$E$21, MATCH(I14, '(BCBC) Adjustment Factors (Alt)'!$E$14:$E$21, 1))) /
 (INDEX('(BCBC) Adjustment Factors (Alt)'!$E$14:$E$21, MATCH(I14, '(BCBC) Adjustment Factors (Alt)'!$E$14:$E$21, 1) + 1) -
  INDEX('(BCBC) Adjustment Factors (Alt)'!$E$14:$E$21, MATCH(I14, '(BCBC) Adjustment Factors (Alt)'!$E$14:$E$21, 1)))) *
(INDEX('(BCBC) Adjustment Factors (Alt)'!$F$14:$F$21, MATCH(I14, '(BCBC) Adjustment Factors (Alt)'!$E$14:$E$21, 1) + 1) -
 INDEX('(BCBC) Adjustment Factors (Alt)'!$F$14:$F$21, MATCH(I14, '(BCBC) Adjustment Factors (Alt)'!$E$14:$E$21, 1)))</f>
        <v>1.535643107</v>
      </c>
      <c r="AA14" s="429">
        <f t="array" ref="AA14">INDEX('(BCBC) Adjustment Factors (Alt)'!$G$14:$G$21, MATCH(I14, '(BCBC) Adjustment Factors (Alt)'!$E$14:$E$21, 1)) +
((I14 - INDEX('(BCBC) Adjustment Factors (Alt)'!$E$14:$E$21, MATCH(I14, '(BCBC) Adjustment Factors (Alt)'!$E$14:$E$21, 1))) /
 (INDEX('(BCBC) Adjustment Factors (Alt)'!$E$14:$E$21, MATCH(I14, '(BCBC) Adjustment Factors (Alt)'!$E$14:$E$21, 1) + 1) -
  INDEX('(BCBC) Adjustment Factors (Alt)'!$E$14:$E$21, MATCH(I14, '(BCBC) Adjustment Factors (Alt)'!$E$14:$E$21, 1)))) *
(INDEX('(BCBC) Adjustment Factors (Alt)'!$G$14:$G$21, MATCH(I14, '(BCBC) Adjustment Factors (Alt)'!$E$14:$E$21, 1) + 1) -
 INDEX('(BCBC) Adjustment Factors (Alt)'!$G$14:$G$21, MATCH(I14, '(BCBC) Adjustment Factors (Alt)'!$E$14:$E$21, 1)))</f>
        <v>0.5256371587</v>
      </c>
      <c r="AB14" s="429">
        <f>'(I-1) General'!$H$16</f>
        <v>1.85</v>
      </c>
      <c r="AC14" s="429">
        <f t="array" ref="AC14">INDEX('(BCBC) Adjustment Factors (Alt)'!$E$27:$K$47,MATCH('(R-3) Adjusted Lengths (Alt.)'!J14,'(BCBC) Adjustment Factors (Alt)'!$E$27:$E$47,0),3)</f>
        <v>1</v>
      </c>
      <c r="AD14" s="429">
        <f>'(I-1) General'!$H$19</f>
        <v>0.311</v>
      </c>
      <c r="AE14" s="429">
        <f>'(M-1) Adjustment Factors'!$H$32</f>
        <v>1</v>
      </c>
      <c r="AF14" s="429">
        <f>'(M-1) Adjustment Factors'!$H$34</f>
        <v>0.6</v>
      </c>
      <c r="AG14" s="429">
        <f>'(M-1) Adjustment Factors'!$H$35</f>
        <v>1.5</v>
      </c>
      <c r="AH14" s="429">
        <f t="array" ref="AH14">IF('(I-3) Design &amp; Feedback'!J14="CFW-FH",1,IF('(I-3) Design &amp; Feedback'!N14='(T) General Tables'!$A$18,INDEX('(BCBC) Adjustment Factors'!$H$116:$I$119, MATCH('(I-3) Design &amp; Feedback'!O14,'(BCBC) Adjustment Factors'!$H$116:$H$119,0),2),1))</f>
        <v>1</v>
      </c>
      <c r="AI14" s="429">
        <f>IF('(I-3) Design &amp; Feedback'!J14="CFW-FH",1,IF('(I-3) Design &amp; Feedback'!K14='(T) General Tables'!$A$82,'(BCBC) Adjustment Factors'!$I$120,'(BCBC) Adjustment Factors'!$I$121))</f>
        <v>1</v>
      </c>
      <c r="AJ14" s="569">
        <f t="shared" si="2"/>
        <v>0.7020093108</v>
      </c>
      <c r="AK14" s="207"/>
      <c r="AL14" s="429">
        <f t="shared" si="3"/>
        <v>0.9346858218</v>
      </c>
      <c r="AM14" s="615" t="str">
        <f t="shared" si="4"/>
        <v>WIND</v>
      </c>
    </row>
    <row r="15" ht="15.0" hidden="1" customHeight="1">
      <c r="A15" s="94"/>
      <c r="B15" s="176"/>
      <c r="D15" s="612" t="str">
        <f>'(I-3) Design &amp; Feedback'!D15</f>
        <v>Not Required</v>
      </c>
      <c r="E15" s="176"/>
      <c r="F15" s="94"/>
      <c r="G15" s="617" t="str">
        <f>'(I-3) Design &amp; Feedback'!G15</f>
        <v>R</v>
      </c>
      <c r="H15" s="613" t="str">
        <f>IF('(I-3) Design &amp; Feedback'!H15&gt;0, '(I-3) Design &amp; Feedback'!H15, "-")</f>
        <v>-</v>
      </c>
      <c r="I15" s="433" t="str">
        <f>'(I-3) Design &amp; Feedback'!I15</f>
        <v>-</v>
      </c>
      <c r="J15" s="434" t="str">
        <f>IF('(I-3) Design &amp; Feedback'!J15&gt;0, '(I-3) Design &amp; Feedback'!J15, "-")</f>
        <v>-</v>
      </c>
      <c r="K15" s="434" t="str">
        <f>IF('(I-3) Design &amp; Feedback'!K15&gt;0, '(I-3) Design &amp; Feedback'!K15, "-")</f>
        <v>-</v>
      </c>
      <c r="L15" s="434" t="str">
        <f>IF('(I-3) Design &amp; Feedback'!O15&gt;0, '(I-3) Design &amp; Feedback'!O15, "-")</f>
        <v>-</v>
      </c>
      <c r="M15" s="587"/>
      <c r="N15" s="429">
        <f>'(BCBC) Adjustment Factors (Alt)'!$G$52</f>
        <v>3.84</v>
      </c>
      <c r="O15" s="614" t="str">
        <f t="array" ref="O15">INDEX('(BCBC) Adjustment Factors (Alt)'!$E$27:$K$47,MATCH('(R-3) Adjusted Lengths (Alt.)'!J15,'(BCBC) Adjustment Factors (Alt)'!$E$27:$E$47,0),2)</f>
        <v>#N/A</v>
      </c>
      <c r="P15" s="429">
        <f>'(I-1) General'!$H$17</f>
        <v>0.33</v>
      </c>
      <c r="Q15" s="429">
        <f>'(M-1) Adjustment Factors'!$H$17</f>
        <v>1</v>
      </c>
      <c r="R15" s="429">
        <f>'(M-1) Adjustment Factors'!$H$18</f>
        <v>1.048024</v>
      </c>
      <c r="S15" s="429">
        <f>'(M-1) Adjustment Factors'!$H$19</f>
        <v>0.51</v>
      </c>
      <c r="T15" s="429">
        <f>'(M-1) Adjustment Factors'!$H$20</f>
        <v>1.38</v>
      </c>
      <c r="U15" s="614" t="str">
        <f t="array" ref="U15">IF('(I-3) Design &amp; Feedback'!J15="CFW-FH",1,IF('(I-3) Design &amp; Feedback'!N15='(T) General Tables'!$A$18,INDEX('(BCBC) Adjustment Factors'!$H$49:$I$52, MATCH('(I-3) Design &amp; Feedback'!O15,'(BCBC) Adjustment Factors'!$H$49:$H$52,0),2),1))</f>
        <v>#N/A</v>
      </c>
      <c r="V15" s="614">
        <f>IF('(I-3) Design &amp; Feedback'!J15="CFW-FH",1,IF('(I-3) Design &amp; Feedback'!K15='(T) General Tables'!$A$82,'(BCBC) Adjustment Factors'!$I$53,'(BCBC) Adjustment Factors'!$I$54))
</f>
        <v>1.15</v>
      </c>
      <c r="W15" s="569" t="str">
        <f t="shared" si="1"/>
        <v>#N/A</v>
      </c>
      <c r="X15" s="207"/>
      <c r="Y15" s="429">
        <f>'(BCBC) Adjustment Factors (Alt)'!$H$52</f>
        <v>1</v>
      </c>
      <c r="Z15" s="429" t="str">
        <f t="array" ref="Z15">INDEX('(BCBC) Adjustment Factors (Alt)'!$F$14:$F$21, MATCH(I15, '(BCBC) Adjustment Factors (Alt)'!$E$14:$E$21, 1)) +
((I15 - INDEX('(BCBC) Adjustment Factors (Alt)'!$E$14:$E$21, MATCH(I15, '(BCBC) Adjustment Factors (Alt)'!$E$14:$E$21, 1))) /
 (INDEX('(BCBC) Adjustment Factors (Alt)'!$E$14:$E$21, MATCH(I15, '(BCBC) Adjustment Factors (Alt)'!$E$14:$E$21, 1) + 1) -
  INDEX('(BCBC) Adjustment Factors (Alt)'!$E$14:$E$21, MATCH(I15, '(BCBC) Adjustment Factors (Alt)'!$E$14:$E$21, 1)))) *
(INDEX('(BCBC) Adjustment Factors (Alt)'!$F$14:$F$21, MATCH(I15, '(BCBC) Adjustment Factors (Alt)'!$E$14:$E$21, 1) + 1) -
 INDEX('(BCBC) Adjustment Factors (Alt)'!$F$14:$F$21, MATCH(I15, '(BCBC) Adjustment Factors (Alt)'!$E$14:$E$21, 1)))</f>
        <v>#N/A</v>
      </c>
      <c r="AA15" s="429" t="str">
        <f t="array" ref="AA15">INDEX('(BCBC) Adjustment Factors (Alt)'!$G$14:$G$21, MATCH(I15, '(BCBC) Adjustment Factors (Alt)'!$E$14:$E$21, 1)) +
((I15 - INDEX('(BCBC) Adjustment Factors (Alt)'!$E$14:$E$21, MATCH(I15, '(BCBC) Adjustment Factors (Alt)'!$E$14:$E$21, 1))) /
 (INDEX('(BCBC) Adjustment Factors (Alt)'!$E$14:$E$21, MATCH(I15, '(BCBC) Adjustment Factors (Alt)'!$E$14:$E$21, 1) + 1) -
  INDEX('(BCBC) Adjustment Factors (Alt)'!$E$14:$E$21, MATCH(I15, '(BCBC) Adjustment Factors (Alt)'!$E$14:$E$21, 1)))) *
(INDEX('(BCBC) Adjustment Factors (Alt)'!$G$14:$G$21, MATCH(I15, '(BCBC) Adjustment Factors (Alt)'!$E$14:$E$21, 1) + 1) -
 INDEX('(BCBC) Adjustment Factors (Alt)'!$G$14:$G$21, MATCH(I15, '(BCBC) Adjustment Factors (Alt)'!$E$14:$E$21, 1)))</f>
        <v>#N/A</v>
      </c>
      <c r="AB15" s="429">
        <f>'(I-1) General'!$H$16</f>
        <v>1.85</v>
      </c>
      <c r="AC15" s="429" t="str">
        <f t="array" ref="AC15">INDEX('(BCBC) Adjustment Factors (Alt)'!$E$27:$K$47,MATCH('(R-3) Adjusted Lengths (Alt.)'!J15,'(BCBC) Adjustment Factors (Alt)'!$E$27:$E$47,0),3)</f>
        <v>#N/A</v>
      </c>
      <c r="AD15" s="429">
        <f>'(I-1) General'!$H$19</f>
        <v>0.311</v>
      </c>
      <c r="AE15" s="429">
        <f>'(M-1) Adjustment Factors'!$H$32</f>
        <v>1</v>
      </c>
      <c r="AF15" s="429">
        <f>'(M-1) Adjustment Factors'!$H$34</f>
        <v>0.6</v>
      </c>
      <c r="AG15" s="429">
        <f>'(M-1) Adjustment Factors'!$H$35</f>
        <v>1.5</v>
      </c>
      <c r="AH15" s="429" t="str">
        <f t="array" ref="AH15">IF('(I-3) Design &amp; Feedback'!J15="CFW-FH",1,IF('(I-3) Design &amp; Feedback'!N15='(T) General Tables'!$A$18,INDEX('(BCBC) Adjustment Factors'!$H$116:$I$119, MATCH('(I-3) Design &amp; Feedback'!O15,'(BCBC) Adjustment Factors'!$H$116:$H$119,0),2),1))</f>
        <v>#N/A</v>
      </c>
      <c r="AI15" s="429">
        <f>IF('(I-3) Design &amp; Feedback'!J15="CFW-FH",1,IF('(I-3) Design &amp; Feedback'!K15='(T) General Tables'!$A$82,'(BCBC) Adjustment Factors'!$I$120,'(BCBC) Adjustment Factors'!$I$121))</f>
        <v>1.15</v>
      </c>
      <c r="AJ15" s="569" t="str">
        <f t="shared" si="2"/>
        <v>#N/A</v>
      </c>
      <c r="AK15" s="207"/>
      <c r="AL15" s="429" t="str">
        <f t="shared" si="3"/>
        <v>#N/A</v>
      </c>
      <c r="AM15" s="615" t="str">
        <f t="shared" si="4"/>
        <v>#N/A</v>
      </c>
    </row>
    <row r="16" ht="15.0" hidden="1" customHeight="1">
      <c r="A16" s="94"/>
      <c r="B16" s="176"/>
      <c r="D16" s="612" t="str">
        <f>'(I-3) Design &amp; Feedback'!D16</f>
        <v>Not Required</v>
      </c>
      <c r="E16" s="176"/>
      <c r="F16" s="94"/>
      <c r="G16" s="617" t="str">
        <f>'(I-3) Design &amp; Feedback'!G16</f>
        <v>R</v>
      </c>
      <c r="H16" s="613" t="str">
        <f>IF('(I-3) Design &amp; Feedback'!H16&gt;0, '(I-3) Design &amp; Feedback'!H16, "-")</f>
        <v>-</v>
      </c>
      <c r="I16" s="433" t="str">
        <f>'(I-3) Design &amp; Feedback'!I16</f>
        <v>-</v>
      </c>
      <c r="J16" s="434" t="str">
        <f>IF('(I-3) Design &amp; Feedback'!J16&gt;0, '(I-3) Design &amp; Feedback'!J16, "-")</f>
        <v>-</v>
      </c>
      <c r="K16" s="434" t="str">
        <f>IF('(I-3) Design &amp; Feedback'!K16&gt;0, '(I-3) Design &amp; Feedback'!K16, "-")</f>
        <v>-</v>
      </c>
      <c r="L16" s="434" t="str">
        <f>IF('(I-3) Design &amp; Feedback'!O16&gt;0, '(I-3) Design &amp; Feedback'!O16, "-")</f>
        <v>-</v>
      </c>
      <c r="M16" s="587"/>
      <c r="N16" s="429">
        <f>'(BCBC) Adjustment Factors (Alt)'!$G$52</f>
        <v>3.84</v>
      </c>
      <c r="O16" s="614" t="str">
        <f t="array" ref="O16">INDEX('(BCBC) Adjustment Factors (Alt)'!$E$27:$K$47,MATCH('(R-3) Adjusted Lengths (Alt.)'!J16,'(BCBC) Adjustment Factors (Alt)'!$E$27:$E$47,0),2)</f>
        <v>#N/A</v>
      </c>
      <c r="P16" s="429">
        <f>'(I-1) General'!$H$17</f>
        <v>0.33</v>
      </c>
      <c r="Q16" s="429">
        <f>'(M-1) Adjustment Factors'!$H$17</f>
        <v>1</v>
      </c>
      <c r="R16" s="429">
        <f>'(M-1) Adjustment Factors'!$H$18</f>
        <v>1.048024</v>
      </c>
      <c r="S16" s="429">
        <f>'(M-1) Adjustment Factors'!$H$19</f>
        <v>0.51</v>
      </c>
      <c r="T16" s="429">
        <f>'(M-1) Adjustment Factors'!$H$20</f>
        <v>1.38</v>
      </c>
      <c r="U16" s="614" t="str">
        <f t="array" ref="U16">IF('(I-3) Design &amp; Feedback'!J16="CFW-FH",1,IF('(I-3) Design &amp; Feedback'!N16='(T) General Tables'!$A$18,INDEX('(BCBC) Adjustment Factors'!$H$49:$I$52, MATCH('(I-3) Design &amp; Feedback'!O16,'(BCBC) Adjustment Factors'!$H$49:$H$52,0),2),1))</f>
        <v>#N/A</v>
      </c>
      <c r="V16" s="614">
        <f>IF('(I-3) Design &amp; Feedback'!J16="CFW-FH",1,IF('(I-3) Design &amp; Feedback'!K16='(T) General Tables'!$A$82,'(BCBC) Adjustment Factors'!$I$53,'(BCBC) Adjustment Factors'!$I$54))
</f>
        <v>1.15</v>
      </c>
      <c r="W16" s="569" t="str">
        <f t="shared" si="1"/>
        <v>#N/A</v>
      </c>
      <c r="X16" s="207"/>
      <c r="Y16" s="429">
        <f>'(BCBC) Adjustment Factors (Alt)'!$H$52</f>
        <v>1</v>
      </c>
      <c r="Z16" s="429" t="str">
        <f t="array" ref="Z16">INDEX('(BCBC) Adjustment Factors (Alt)'!$F$14:$F$21, MATCH(I16, '(BCBC) Adjustment Factors (Alt)'!$E$14:$E$21, 1)) +
((I16 - INDEX('(BCBC) Adjustment Factors (Alt)'!$E$14:$E$21, MATCH(I16, '(BCBC) Adjustment Factors (Alt)'!$E$14:$E$21, 1))) /
 (INDEX('(BCBC) Adjustment Factors (Alt)'!$E$14:$E$21, MATCH(I16, '(BCBC) Adjustment Factors (Alt)'!$E$14:$E$21, 1) + 1) -
  INDEX('(BCBC) Adjustment Factors (Alt)'!$E$14:$E$21, MATCH(I16, '(BCBC) Adjustment Factors (Alt)'!$E$14:$E$21, 1)))) *
(INDEX('(BCBC) Adjustment Factors (Alt)'!$F$14:$F$21, MATCH(I16, '(BCBC) Adjustment Factors (Alt)'!$E$14:$E$21, 1) + 1) -
 INDEX('(BCBC) Adjustment Factors (Alt)'!$F$14:$F$21, MATCH(I16, '(BCBC) Adjustment Factors (Alt)'!$E$14:$E$21, 1)))</f>
        <v>#N/A</v>
      </c>
      <c r="AA16" s="429" t="str">
        <f t="array" ref="AA16">INDEX('(BCBC) Adjustment Factors (Alt)'!$G$14:$G$21, MATCH(I16, '(BCBC) Adjustment Factors (Alt)'!$E$14:$E$21, 1)) +
((I16 - INDEX('(BCBC) Adjustment Factors (Alt)'!$E$14:$E$21, MATCH(I16, '(BCBC) Adjustment Factors (Alt)'!$E$14:$E$21, 1))) /
 (INDEX('(BCBC) Adjustment Factors (Alt)'!$E$14:$E$21, MATCH(I16, '(BCBC) Adjustment Factors (Alt)'!$E$14:$E$21, 1) + 1) -
  INDEX('(BCBC) Adjustment Factors (Alt)'!$E$14:$E$21, MATCH(I16, '(BCBC) Adjustment Factors (Alt)'!$E$14:$E$21, 1)))) *
(INDEX('(BCBC) Adjustment Factors (Alt)'!$G$14:$G$21, MATCH(I16, '(BCBC) Adjustment Factors (Alt)'!$E$14:$E$21, 1) + 1) -
 INDEX('(BCBC) Adjustment Factors (Alt)'!$G$14:$G$21, MATCH(I16, '(BCBC) Adjustment Factors (Alt)'!$E$14:$E$21, 1)))</f>
        <v>#N/A</v>
      </c>
      <c r="AB16" s="429">
        <f>'(I-1) General'!$H$16</f>
        <v>1.85</v>
      </c>
      <c r="AC16" s="429" t="str">
        <f t="array" ref="AC16">INDEX('(BCBC) Adjustment Factors (Alt)'!$E$27:$K$47,MATCH('(R-3) Adjusted Lengths (Alt.)'!J16,'(BCBC) Adjustment Factors (Alt)'!$E$27:$E$47,0),3)</f>
        <v>#N/A</v>
      </c>
      <c r="AD16" s="429">
        <f>'(I-1) General'!$H$19</f>
        <v>0.311</v>
      </c>
      <c r="AE16" s="429">
        <f>'(M-1) Adjustment Factors'!$H$32</f>
        <v>1</v>
      </c>
      <c r="AF16" s="429">
        <f>'(M-1) Adjustment Factors'!$H$34</f>
        <v>0.6</v>
      </c>
      <c r="AG16" s="429">
        <f>'(M-1) Adjustment Factors'!$H$35</f>
        <v>1.5</v>
      </c>
      <c r="AH16" s="429" t="str">
        <f t="array" ref="AH16">IF('(I-3) Design &amp; Feedback'!J16="CFW-FH",1,IF('(I-3) Design &amp; Feedback'!N16='(T) General Tables'!$A$18,INDEX('(BCBC) Adjustment Factors'!$H$116:$I$119, MATCH('(I-3) Design &amp; Feedback'!O16,'(BCBC) Adjustment Factors'!$H$116:$H$119,0),2),1))</f>
        <v>#N/A</v>
      </c>
      <c r="AI16" s="429">
        <f>IF('(I-3) Design &amp; Feedback'!J16="CFW-FH",1,IF('(I-3) Design &amp; Feedback'!K16='(T) General Tables'!$A$82,'(BCBC) Adjustment Factors'!$I$120,'(BCBC) Adjustment Factors'!$I$121))</f>
        <v>1.15</v>
      </c>
      <c r="AJ16" s="569" t="str">
        <f t="shared" si="2"/>
        <v>#N/A</v>
      </c>
      <c r="AK16" s="207"/>
      <c r="AL16" s="429" t="str">
        <f t="shared" si="3"/>
        <v>#N/A</v>
      </c>
      <c r="AM16" s="615" t="str">
        <f t="shared" si="4"/>
        <v>#N/A</v>
      </c>
    </row>
    <row r="17" ht="15.0" hidden="1" customHeight="1">
      <c r="A17" s="94"/>
      <c r="B17" s="176"/>
      <c r="D17" s="612" t="str">
        <f>'(I-3) Design &amp; Feedback'!D17</f>
        <v>Not Required</v>
      </c>
      <c r="E17" s="176"/>
      <c r="F17" s="94"/>
      <c r="G17" s="617" t="str">
        <f>'(I-3) Design &amp; Feedback'!G17</f>
        <v>R</v>
      </c>
      <c r="H17" s="613" t="str">
        <f>IF('(I-3) Design &amp; Feedback'!H17&gt;0, '(I-3) Design &amp; Feedback'!H17, "-")</f>
        <v>-</v>
      </c>
      <c r="I17" s="433" t="str">
        <f>'(I-3) Design &amp; Feedback'!I17</f>
        <v>-</v>
      </c>
      <c r="J17" s="434" t="str">
        <f>IF('(I-3) Design &amp; Feedback'!J17&gt;0, '(I-3) Design &amp; Feedback'!J17, "-")</f>
        <v>-</v>
      </c>
      <c r="K17" s="434" t="str">
        <f>IF('(I-3) Design &amp; Feedback'!K17&gt;0, '(I-3) Design &amp; Feedback'!K17, "-")</f>
        <v>-</v>
      </c>
      <c r="L17" s="434" t="str">
        <f>IF('(I-3) Design &amp; Feedback'!O17&gt;0, '(I-3) Design &amp; Feedback'!O17, "-")</f>
        <v>-</v>
      </c>
      <c r="M17" s="587"/>
      <c r="N17" s="429">
        <f>'(BCBC) Adjustment Factors (Alt)'!$G$52</f>
        <v>3.84</v>
      </c>
      <c r="O17" s="614" t="str">
        <f t="array" ref="O17">INDEX('(BCBC) Adjustment Factors (Alt)'!$E$27:$K$47,MATCH('(R-3) Adjusted Lengths (Alt.)'!J17,'(BCBC) Adjustment Factors (Alt)'!$E$27:$E$47,0),2)</f>
        <v>#N/A</v>
      </c>
      <c r="P17" s="429">
        <f>'(I-1) General'!$H$17</f>
        <v>0.33</v>
      </c>
      <c r="Q17" s="429">
        <f>'(M-1) Adjustment Factors'!$H$17</f>
        <v>1</v>
      </c>
      <c r="R17" s="429">
        <f>'(M-1) Adjustment Factors'!$H$18</f>
        <v>1.048024</v>
      </c>
      <c r="S17" s="429">
        <f>'(M-1) Adjustment Factors'!$H$19</f>
        <v>0.51</v>
      </c>
      <c r="T17" s="429">
        <f>'(M-1) Adjustment Factors'!$H$20</f>
        <v>1.38</v>
      </c>
      <c r="U17" s="614" t="str">
        <f t="array" ref="U17">IF('(I-3) Design &amp; Feedback'!J17="CFW-FH",1,IF('(I-3) Design &amp; Feedback'!N17='(T) General Tables'!$A$18,INDEX('(BCBC) Adjustment Factors'!$H$49:$I$52, MATCH('(I-3) Design &amp; Feedback'!O17,'(BCBC) Adjustment Factors'!$H$49:$H$52,0),2),1))</f>
        <v>#N/A</v>
      </c>
      <c r="V17" s="614">
        <f>IF('(I-3) Design &amp; Feedback'!J17="CFW-FH",1,IF('(I-3) Design &amp; Feedback'!K17='(T) General Tables'!$A$82,'(BCBC) Adjustment Factors'!$I$53,'(BCBC) Adjustment Factors'!$I$54))
</f>
        <v>1.15</v>
      </c>
      <c r="W17" s="569" t="str">
        <f t="shared" si="1"/>
        <v>#N/A</v>
      </c>
      <c r="X17" s="207"/>
      <c r="Y17" s="429">
        <f>'(BCBC) Adjustment Factors (Alt)'!$H$52</f>
        <v>1</v>
      </c>
      <c r="Z17" s="429" t="str">
        <f t="array" ref="Z17">INDEX('(BCBC) Adjustment Factors (Alt)'!$F$14:$F$21, MATCH(I17, '(BCBC) Adjustment Factors (Alt)'!$E$14:$E$21, 1)) +
((I17 - INDEX('(BCBC) Adjustment Factors (Alt)'!$E$14:$E$21, MATCH(I17, '(BCBC) Adjustment Factors (Alt)'!$E$14:$E$21, 1))) /
 (INDEX('(BCBC) Adjustment Factors (Alt)'!$E$14:$E$21, MATCH(I17, '(BCBC) Adjustment Factors (Alt)'!$E$14:$E$21, 1) + 1) -
  INDEX('(BCBC) Adjustment Factors (Alt)'!$E$14:$E$21, MATCH(I17, '(BCBC) Adjustment Factors (Alt)'!$E$14:$E$21, 1)))) *
(INDEX('(BCBC) Adjustment Factors (Alt)'!$F$14:$F$21, MATCH(I17, '(BCBC) Adjustment Factors (Alt)'!$E$14:$E$21, 1) + 1) -
 INDEX('(BCBC) Adjustment Factors (Alt)'!$F$14:$F$21, MATCH(I17, '(BCBC) Adjustment Factors (Alt)'!$E$14:$E$21, 1)))</f>
        <v>#N/A</v>
      </c>
      <c r="AA17" s="429" t="str">
        <f t="array" ref="AA17">INDEX('(BCBC) Adjustment Factors (Alt)'!$G$14:$G$21, MATCH(I17, '(BCBC) Adjustment Factors (Alt)'!$E$14:$E$21, 1)) +
((I17 - INDEX('(BCBC) Adjustment Factors (Alt)'!$E$14:$E$21, MATCH(I17, '(BCBC) Adjustment Factors (Alt)'!$E$14:$E$21, 1))) /
 (INDEX('(BCBC) Adjustment Factors (Alt)'!$E$14:$E$21, MATCH(I17, '(BCBC) Adjustment Factors (Alt)'!$E$14:$E$21, 1) + 1) -
  INDEX('(BCBC) Adjustment Factors (Alt)'!$E$14:$E$21, MATCH(I17, '(BCBC) Adjustment Factors (Alt)'!$E$14:$E$21, 1)))) *
(INDEX('(BCBC) Adjustment Factors (Alt)'!$G$14:$G$21, MATCH(I17, '(BCBC) Adjustment Factors (Alt)'!$E$14:$E$21, 1) + 1) -
 INDEX('(BCBC) Adjustment Factors (Alt)'!$G$14:$G$21, MATCH(I17, '(BCBC) Adjustment Factors (Alt)'!$E$14:$E$21, 1)))</f>
        <v>#N/A</v>
      </c>
      <c r="AB17" s="429">
        <f>'(I-1) General'!$H$16</f>
        <v>1.85</v>
      </c>
      <c r="AC17" s="429" t="str">
        <f t="array" ref="AC17">INDEX('(BCBC) Adjustment Factors (Alt)'!$E$27:$K$47,MATCH('(R-3) Adjusted Lengths (Alt.)'!J17,'(BCBC) Adjustment Factors (Alt)'!$E$27:$E$47,0),3)</f>
        <v>#N/A</v>
      </c>
      <c r="AD17" s="429">
        <f>'(I-1) General'!$H$19</f>
        <v>0.311</v>
      </c>
      <c r="AE17" s="429">
        <f>'(M-1) Adjustment Factors'!$H$32</f>
        <v>1</v>
      </c>
      <c r="AF17" s="429">
        <f>'(M-1) Adjustment Factors'!$H$34</f>
        <v>0.6</v>
      </c>
      <c r="AG17" s="429">
        <f>'(M-1) Adjustment Factors'!$H$35</f>
        <v>1.5</v>
      </c>
      <c r="AH17" s="429" t="str">
        <f t="array" ref="AH17">IF('(I-3) Design &amp; Feedback'!J17="CFW-FH",1,IF('(I-3) Design &amp; Feedback'!N17='(T) General Tables'!$A$18,INDEX('(BCBC) Adjustment Factors'!$H$116:$I$119, MATCH('(I-3) Design &amp; Feedback'!O17,'(BCBC) Adjustment Factors'!$H$116:$H$119,0),2),1))</f>
        <v>#N/A</v>
      </c>
      <c r="AI17" s="429">
        <f>IF('(I-3) Design &amp; Feedback'!J17="CFW-FH",1,IF('(I-3) Design &amp; Feedback'!K17='(T) General Tables'!$A$82,'(BCBC) Adjustment Factors'!$I$120,'(BCBC) Adjustment Factors'!$I$121))</f>
        <v>1.15</v>
      </c>
      <c r="AJ17" s="569" t="str">
        <f t="shared" si="2"/>
        <v>#N/A</v>
      </c>
      <c r="AK17" s="207"/>
      <c r="AL17" s="429" t="str">
        <f t="shared" si="3"/>
        <v>#N/A</v>
      </c>
      <c r="AM17" s="615" t="str">
        <f t="shared" si="4"/>
        <v>#N/A</v>
      </c>
    </row>
    <row r="18" ht="15.0" hidden="1" customHeight="1">
      <c r="A18" s="94"/>
      <c r="B18" s="176"/>
      <c r="D18" s="612" t="str">
        <f>'(I-3) Design &amp; Feedback'!D18</f>
        <v>Not Required</v>
      </c>
      <c r="E18" s="176"/>
      <c r="F18" s="94"/>
      <c r="G18" s="617" t="str">
        <f>'(I-3) Design &amp; Feedback'!G18</f>
        <v>R</v>
      </c>
      <c r="H18" s="613" t="str">
        <f>IF('(I-3) Design &amp; Feedback'!H18&gt;0, '(I-3) Design &amp; Feedback'!H18, "-")</f>
        <v>-</v>
      </c>
      <c r="I18" s="433" t="str">
        <f>'(I-3) Design &amp; Feedback'!I18</f>
        <v>-</v>
      </c>
      <c r="J18" s="434" t="str">
        <f>IF('(I-3) Design &amp; Feedback'!J18&gt;0, '(I-3) Design &amp; Feedback'!J18, "-")</f>
        <v>-</v>
      </c>
      <c r="K18" s="434" t="str">
        <f>IF('(I-3) Design &amp; Feedback'!K18&gt;0, '(I-3) Design &amp; Feedback'!K18, "-")</f>
        <v>-</v>
      </c>
      <c r="L18" s="434" t="str">
        <f>IF('(I-3) Design &amp; Feedback'!O18&gt;0, '(I-3) Design &amp; Feedback'!O18, "-")</f>
        <v>-</v>
      </c>
      <c r="M18" s="587"/>
      <c r="N18" s="429">
        <f>'(BCBC) Adjustment Factors (Alt)'!$G$52</f>
        <v>3.84</v>
      </c>
      <c r="O18" s="614" t="str">
        <f t="array" ref="O18">INDEX('(BCBC) Adjustment Factors (Alt)'!$E$27:$K$47,MATCH('(R-3) Adjusted Lengths (Alt.)'!J18,'(BCBC) Adjustment Factors (Alt)'!$E$27:$E$47,0),2)</f>
        <v>#N/A</v>
      </c>
      <c r="P18" s="429">
        <f>'(I-1) General'!$H$17</f>
        <v>0.33</v>
      </c>
      <c r="Q18" s="429">
        <f>'(M-1) Adjustment Factors'!$H$17</f>
        <v>1</v>
      </c>
      <c r="R18" s="429">
        <f>'(M-1) Adjustment Factors'!$H$18</f>
        <v>1.048024</v>
      </c>
      <c r="S18" s="429">
        <f>'(M-1) Adjustment Factors'!$H$19</f>
        <v>0.51</v>
      </c>
      <c r="T18" s="429">
        <f>'(M-1) Adjustment Factors'!$H$20</f>
        <v>1.38</v>
      </c>
      <c r="U18" s="614" t="str">
        <f t="array" ref="U18">IF('(I-3) Design &amp; Feedback'!J18="CFW-FH",1,IF('(I-3) Design &amp; Feedback'!N18='(T) General Tables'!$A$18,INDEX('(BCBC) Adjustment Factors'!$H$49:$I$52, MATCH('(I-3) Design &amp; Feedback'!O18,'(BCBC) Adjustment Factors'!$H$49:$H$52,0),2),1))</f>
        <v>#N/A</v>
      </c>
      <c r="V18" s="614">
        <f>IF('(I-3) Design &amp; Feedback'!J18="CFW-FH",1,IF('(I-3) Design &amp; Feedback'!K18='(T) General Tables'!$A$82,'(BCBC) Adjustment Factors'!$I$53,'(BCBC) Adjustment Factors'!$I$54))
</f>
        <v>1.15</v>
      </c>
      <c r="W18" s="569" t="str">
        <f t="shared" si="1"/>
        <v>#N/A</v>
      </c>
      <c r="X18" s="207"/>
      <c r="Y18" s="429">
        <f>'(BCBC) Adjustment Factors (Alt)'!$H$52</f>
        <v>1</v>
      </c>
      <c r="Z18" s="429" t="str">
        <f t="array" ref="Z18">INDEX('(BCBC) Adjustment Factors (Alt)'!$F$14:$F$21, MATCH(I18, '(BCBC) Adjustment Factors (Alt)'!$E$14:$E$21, 1)) +
((I18 - INDEX('(BCBC) Adjustment Factors (Alt)'!$E$14:$E$21, MATCH(I18, '(BCBC) Adjustment Factors (Alt)'!$E$14:$E$21, 1))) /
 (INDEX('(BCBC) Adjustment Factors (Alt)'!$E$14:$E$21, MATCH(I18, '(BCBC) Adjustment Factors (Alt)'!$E$14:$E$21, 1) + 1) -
  INDEX('(BCBC) Adjustment Factors (Alt)'!$E$14:$E$21, MATCH(I18, '(BCBC) Adjustment Factors (Alt)'!$E$14:$E$21, 1)))) *
(INDEX('(BCBC) Adjustment Factors (Alt)'!$F$14:$F$21, MATCH(I18, '(BCBC) Adjustment Factors (Alt)'!$E$14:$E$21, 1) + 1) -
 INDEX('(BCBC) Adjustment Factors (Alt)'!$F$14:$F$21, MATCH(I18, '(BCBC) Adjustment Factors (Alt)'!$E$14:$E$21, 1)))</f>
        <v>#N/A</v>
      </c>
      <c r="AA18" s="429" t="str">
        <f t="array" ref="AA18">INDEX('(BCBC) Adjustment Factors (Alt)'!$G$14:$G$21, MATCH(I18, '(BCBC) Adjustment Factors (Alt)'!$E$14:$E$21, 1)) +
((I18 - INDEX('(BCBC) Adjustment Factors (Alt)'!$E$14:$E$21, MATCH(I18, '(BCBC) Adjustment Factors (Alt)'!$E$14:$E$21, 1))) /
 (INDEX('(BCBC) Adjustment Factors (Alt)'!$E$14:$E$21, MATCH(I18, '(BCBC) Adjustment Factors (Alt)'!$E$14:$E$21, 1) + 1) -
  INDEX('(BCBC) Adjustment Factors (Alt)'!$E$14:$E$21, MATCH(I18, '(BCBC) Adjustment Factors (Alt)'!$E$14:$E$21, 1)))) *
(INDEX('(BCBC) Adjustment Factors (Alt)'!$G$14:$G$21, MATCH(I18, '(BCBC) Adjustment Factors (Alt)'!$E$14:$E$21, 1) + 1) -
 INDEX('(BCBC) Adjustment Factors (Alt)'!$G$14:$G$21, MATCH(I18, '(BCBC) Adjustment Factors (Alt)'!$E$14:$E$21, 1)))</f>
        <v>#N/A</v>
      </c>
      <c r="AB18" s="429">
        <f>'(I-1) General'!$H$16</f>
        <v>1.85</v>
      </c>
      <c r="AC18" s="429" t="str">
        <f t="array" ref="AC18">INDEX('(BCBC) Adjustment Factors (Alt)'!$E$27:$K$47,MATCH('(R-3) Adjusted Lengths (Alt.)'!J18,'(BCBC) Adjustment Factors (Alt)'!$E$27:$E$47,0),3)</f>
        <v>#N/A</v>
      </c>
      <c r="AD18" s="429">
        <f>'(I-1) General'!$H$19</f>
        <v>0.311</v>
      </c>
      <c r="AE18" s="429">
        <f>'(M-1) Adjustment Factors'!$H$32</f>
        <v>1</v>
      </c>
      <c r="AF18" s="429">
        <f>'(M-1) Adjustment Factors'!$H$34</f>
        <v>0.6</v>
      </c>
      <c r="AG18" s="429">
        <f>'(M-1) Adjustment Factors'!$H$35</f>
        <v>1.5</v>
      </c>
      <c r="AH18" s="429" t="str">
        <f t="array" ref="AH18">IF('(I-3) Design &amp; Feedback'!J18="CFW-FH",1,IF('(I-3) Design &amp; Feedback'!N18='(T) General Tables'!$A$18,INDEX('(BCBC) Adjustment Factors'!$H$116:$I$119, MATCH('(I-3) Design &amp; Feedback'!O18,'(BCBC) Adjustment Factors'!$H$116:$H$119,0),2),1))</f>
        <v>#N/A</v>
      </c>
      <c r="AI18" s="429">
        <f>IF('(I-3) Design &amp; Feedback'!J18="CFW-FH",1,IF('(I-3) Design &amp; Feedback'!K18='(T) General Tables'!$A$82,'(BCBC) Adjustment Factors'!$I$120,'(BCBC) Adjustment Factors'!$I$121))</f>
        <v>1.15</v>
      </c>
      <c r="AJ18" s="569" t="str">
        <f t="shared" si="2"/>
        <v>#N/A</v>
      </c>
      <c r="AK18" s="207"/>
      <c r="AL18" s="429" t="str">
        <f t="shared" si="3"/>
        <v>#N/A</v>
      </c>
      <c r="AM18" s="615" t="str">
        <f t="shared" si="4"/>
        <v>#N/A</v>
      </c>
    </row>
    <row r="19" ht="15.0" hidden="1" customHeight="1">
      <c r="A19" s="94"/>
      <c r="B19" s="176"/>
      <c r="D19" s="612" t="str">
        <f>'(I-3) Design &amp; Feedback'!D19</f>
        <v>Not Required</v>
      </c>
      <c r="E19" s="176"/>
      <c r="F19" s="94"/>
      <c r="G19" s="617" t="str">
        <f>'(I-3) Design &amp; Feedback'!G19</f>
        <v>R</v>
      </c>
      <c r="H19" s="613" t="str">
        <f>IF('(I-3) Design &amp; Feedback'!H19&gt;0, '(I-3) Design &amp; Feedback'!H19, "-")</f>
        <v>-</v>
      </c>
      <c r="I19" s="433" t="str">
        <f>'(I-3) Design &amp; Feedback'!I19</f>
        <v>-</v>
      </c>
      <c r="J19" s="434" t="str">
        <f>IF('(I-3) Design &amp; Feedback'!J19&gt;0, '(I-3) Design &amp; Feedback'!J19, "-")</f>
        <v>-</v>
      </c>
      <c r="K19" s="434" t="str">
        <f>IF('(I-3) Design &amp; Feedback'!K19&gt;0, '(I-3) Design &amp; Feedback'!K19, "-")</f>
        <v>-</v>
      </c>
      <c r="L19" s="434" t="str">
        <f>IF('(I-3) Design &amp; Feedback'!O19&gt;0, '(I-3) Design &amp; Feedback'!O19, "-")</f>
        <v>-</v>
      </c>
      <c r="M19" s="587"/>
      <c r="N19" s="429">
        <f>'(BCBC) Adjustment Factors (Alt)'!$G$52</f>
        <v>3.84</v>
      </c>
      <c r="O19" s="614" t="str">
        <f t="array" ref="O19">INDEX('(BCBC) Adjustment Factors (Alt)'!$E$27:$K$47,MATCH('(R-3) Adjusted Lengths (Alt.)'!J19,'(BCBC) Adjustment Factors (Alt)'!$E$27:$E$47,0),2)</f>
        <v>#N/A</v>
      </c>
      <c r="P19" s="429">
        <f>'(I-1) General'!$H$17</f>
        <v>0.33</v>
      </c>
      <c r="Q19" s="429">
        <f>'(M-1) Adjustment Factors'!$H$17</f>
        <v>1</v>
      </c>
      <c r="R19" s="429">
        <f>'(M-1) Adjustment Factors'!$H$18</f>
        <v>1.048024</v>
      </c>
      <c r="S19" s="429">
        <f>'(M-1) Adjustment Factors'!$H$19</f>
        <v>0.51</v>
      </c>
      <c r="T19" s="429">
        <f>'(M-1) Adjustment Factors'!$H$20</f>
        <v>1.38</v>
      </c>
      <c r="U19" s="614" t="str">
        <f t="array" ref="U19">IF('(I-3) Design &amp; Feedback'!J19="CFW-FH",1,IF('(I-3) Design &amp; Feedback'!N19='(T) General Tables'!$A$18,INDEX('(BCBC) Adjustment Factors'!$H$49:$I$52, MATCH('(I-3) Design &amp; Feedback'!O19,'(BCBC) Adjustment Factors'!$H$49:$H$52,0),2),1))</f>
        <v>#N/A</v>
      </c>
      <c r="V19" s="614">
        <f>IF('(I-3) Design &amp; Feedback'!J19="CFW-FH",1,IF('(I-3) Design &amp; Feedback'!K19='(T) General Tables'!$A$82,'(BCBC) Adjustment Factors'!$I$53,'(BCBC) Adjustment Factors'!$I$54))
</f>
        <v>1.15</v>
      </c>
      <c r="W19" s="569" t="str">
        <f t="shared" si="1"/>
        <v>#N/A</v>
      </c>
      <c r="X19" s="207"/>
      <c r="Y19" s="429">
        <f>'(BCBC) Adjustment Factors (Alt)'!$H$52</f>
        <v>1</v>
      </c>
      <c r="Z19" s="429" t="str">
        <f t="array" ref="Z19">INDEX('(BCBC) Adjustment Factors (Alt)'!$F$14:$F$21, MATCH(I19, '(BCBC) Adjustment Factors (Alt)'!$E$14:$E$21, 1)) +
((I19 - INDEX('(BCBC) Adjustment Factors (Alt)'!$E$14:$E$21, MATCH(I19, '(BCBC) Adjustment Factors (Alt)'!$E$14:$E$21, 1))) /
 (INDEX('(BCBC) Adjustment Factors (Alt)'!$E$14:$E$21, MATCH(I19, '(BCBC) Adjustment Factors (Alt)'!$E$14:$E$21, 1) + 1) -
  INDEX('(BCBC) Adjustment Factors (Alt)'!$E$14:$E$21, MATCH(I19, '(BCBC) Adjustment Factors (Alt)'!$E$14:$E$21, 1)))) *
(INDEX('(BCBC) Adjustment Factors (Alt)'!$F$14:$F$21, MATCH(I19, '(BCBC) Adjustment Factors (Alt)'!$E$14:$E$21, 1) + 1) -
 INDEX('(BCBC) Adjustment Factors (Alt)'!$F$14:$F$21, MATCH(I19, '(BCBC) Adjustment Factors (Alt)'!$E$14:$E$21, 1)))</f>
        <v>#N/A</v>
      </c>
      <c r="AA19" s="429" t="str">
        <f t="array" ref="AA19">INDEX('(BCBC) Adjustment Factors (Alt)'!$G$14:$G$21, MATCH(I19, '(BCBC) Adjustment Factors (Alt)'!$E$14:$E$21, 1)) +
((I19 - INDEX('(BCBC) Adjustment Factors (Alt)'!$E$14:$E$21, MATCH(I19, '(BCBC) Adjustment Factors (Alt)'!$E$14:$E$21, 1))) /
 (INDEX('(BCBC) Adjustment Factors (Alt)'!$E$14:$E$21, MATCH(I19, '(BCBC) Adjustment Factors (Alt)'!$E$14:$E$21, 1) + 1) -
  INDEX('(BCBC) Adjustment Factors (Alt)'!$E$14:$E$21, MATCH(I19, '(BCBC) Adjustment Factors (Alt)'!$E$14:$E$21, 1)))) *
(INDEX('(BCBC) Adjustment Factors (Alt)'!$G$14:$G$21, MATCH(I19, '(BCBC) Adjustment Factors (Alt)'!$E$14:$E$21, 1) + 1) -
 INDEX('(BCBC) Adjustment Factors (Alt)'!$G$14:$G$21, MATCH(I19, '(BCBC) Adjustment Factors (Alt)'!$E$14:$E$21, 1)))</f>
        <v>#N/A</v>
      </c>
      <c r="AB19" s="429">
        <f>'(I-1) General'!$H$16</f>
        <v>1.85</v>
      </c>
      <c r="AC19" s="429" t="str">
        <f t="array" ref="AC19">INDEX('(BCBC) Adjustment Factors (Alt)'!$E$27:$K$47,MATCH('(R-3) Adjusted Lengths (Alt.)'!J19,'(BCBC) Adjustment Factors (Alt)'!$E$27:$E$47,0),3)</f>
        <v>#N/A</v>
      </c>
      <c r="AD19" s="429">
        <f>'(I-1) General'!$H$19</f>
        <v>0.311</v>
      </c>
      <c r="AE19" s="429">
        <f>'(M-1) Adjustment Factors'!$H$32</f>
        <v>1</v>
      </c>
      <c r="AF19" s="429">
        <f>'(M-1) Adjustment Factors'!$H$34</f>
        <v>0.6</v>
      </c>
      <c r="AG19" s="429">
        <f>'(M-1) Adjustment Factors'!$H$35</f>
        <v>1.5</v>
      </c>
      <c r="AH19" s="429" t="str">
        <f t="array" ref="AH19">IF('(I-3) Design &amp; Feedback'!J19="CFW-FH",1,IF('(I-3) Design &amp; Feedback'!N19='(T) General Tables'!$A$18,INDEX('(BCBC) Adjustment Factors'!$H$116:$I$119, MATCH('(I-3) Design &amp; Feedback'!O19,'(BCBC) Adjustment Factors'!$H$116:$H$119,0),2),1))</f>
        <v>#N/A</v>
      </c>
      <c r="AI19" s="429">
        <f>IF('(I-3) Design &amp; Feedback'!J19="CFW-FH",1,IF('(I-3) Design &amp; Feedback'!K19='(T) General Tables'!$A$82,'(BCBC) Adjustment Factors'!$I$120,'(BCBC) Adjustment Factors'!$I$121))</f>
        <v>1.15</v>
      </c>
      <c r="AJ19" s="569" t="str">
        <f t="shared" si="2"/>
        <v>#N/A</v>
      </c>
      <c r="AK19" s="207"/>
      <c r="AL19" s="429" t="str">
        <f t="shared" si="3"/>
        <v>#N/A</v>
      </c>
      <c r="AM19" s="615" t="str">
        <f t="shared" si="4"/>
        <v>#N/A</v>
      </c>
    </row>
    <row r="20" ht="15.0" hidden="1" customHeight="1">
      <c r="A20" s="94"/>
      <c r="B20" s="176"/>
      <c r="D20" s="612" t="str">
        <f>'(I-3) Design &amp; Feedback'!D20</f>
        <v>Not Required</v>
      </c>
      <c r="E20" s="176"/>
      <c r="F20" s="94"/>
      <c r="G20" s="617" t="str">
        <f>'(I-3) Design &amp; Feedback'!G20</f>
        <v>R</v>
      </c>
      <c r="H20" s="613" t="str">
        <f>IF('(I-3) Design &amp; Feedback'!H20&gt;0, '(I-3) Design &amp; Feedback'!H20, "-")</f>
        <v>-</v>
      </c>
      <c r="I20" s="433" t="str">
        <f>'(I-3) Design &amp; Feedback'!I20</f>
        <v>-</v>
      </c>
      <c r="J20" s="434" t="str">
        <f>IF('(I-3) Design &amp; Feedback'!J20&gt;0, '(I-3) Design &amp; Feedback'!J20, "-")</f>
        <v>-</v>
      </c>
      <c r="K20" s="434" t="str">
        <f>IF('(I-3) Design &amp; Feedback'!K20&gt;0, '(I-3) Design &amp; Feedback'!K20, "-")</f>
        <v>-</v>
      </c>
      <c r="L20" s="434" t="str">
        <f>IF('(I-3) Design &amp; Feedback'!O20&gt;0, '(I-3) Design &amp; Feedback'!O20, "-")</f>
        <v>-</v>
      </c>
      <c r="M20" s="587"/>
      <c r="N20" s="429">
        <f>'(BCBC) Adjustment Factors (Alt)'!$G$52</f>
        <v>3.84</v>
      </c>
      <c r="O20" s="614" t="str">
        <f t="array" ref="O20">INDEX('(BCBC) Adjustment Factors (Alt)'!$E$27:$K$47,MATCH('(R-3) Adjusted Lengths (Alt.)'!J20,'(BCBC) Adjustment Factors (Alt)'!$E$27:$E$47,0),2)</f>
        <v>#N/A</v>
      </c>
      <c r="P20" s="429">
        <f>'(I-1) General'!$H$17</f>
        <v>0.33</v>
      </c>
      <c r="Q20" s="429">
        <f>'(M-1) Adjustment Factors'!$H$17</f>
        <v>1</v>
      </c>
      <c r="R20" s="429">
        <f>'(M-1) Adjustment Factors'!$H$18</f>
        <v>1.048024</v>
      </c>
      <c r="S20" s="429">
        <f>'(M-1) Adjustment Factors'!$H$19</f>
        <v>0.51</v>
      </c>
      <c r="T20" s="429">
        <f>'(M-1) Adjustment Factors'!$H$20</f>
        <v>1.38</v>
      </c>
      <c r="U20" s="614" t="str">
        <f t="array" ref="U20">IF('(I-3) Design &amp; Feedback'!J20="CFW-FH",1,IF('(I-3) Design &amp; Feedback'!N20='(T) General Tables'!$A$18,INDEX('(BCBC) Adjustment Factors'!$H$49:$I$52, MATCH('(I-3) Design &amp; Feedback'!O20,'(BCBC) Adjustment Factors'!$H$49:$H$52,0),2),1))</f>
        <v>#N/A</v>
      </c>
      <c r="V20" s="614">
        <f>IF('(I-3) Design &amp; Feedback'!J20="CFW-FH",1,IF('(I-3) Design &amp; Feedback'!K20='(T) General Tables'!$A$82,'(BCBC) Adjustment Factors'!$I$53,'(BCBC) Adjustment Factors'!$I$54))
</f>
        <v>1.15</v>
      </c>
      <c r="W20" s="569" t="str">
        <f t="shared" si="1"/>
        <v>#N/A</v>
      </c>
      <c r="X20" s="207"/>
      <c r="Y20" s="429">
        <f>'(BCBC) Adjustment Factors (Alt)'!$H$52</f>
        <v>1</v>
      </c>
      <c r="Z20" s="429" t="str">
        <f t="array" ref="Z20">INDEX('(BCBC) Adjustment Factors (Alt)'!$F$14:$F$21, MATCH(I20, '(BCBC) Adjustment Factors (Alt)'!$E$14:$E$21, 1)) +
((I20 - INDEX('(BCBC) Adjustment Factors (Alt)'!$E$14:$E$21, MATCH(I20, '(BCBC) Adjustment Factors (Alt)'!$E$14:$E$21, 1))) /
 (INDEX('(BCBC) Adjustment Factors (Alt)'!$E$14:$E$21, MATCH(I20, '(BCBC) Adjustment Factors (Alt)'!$E$14:$E$21, 1) + 1) -
  INDEX('(BCBC) Adjustment Factors (Alt)'!$E$14:$E$21, MATCH(I20, '(BCBC) Adjustment Factors (Alt)'!$E$14:$E$21, 1)))) *
(INDEX('(BCBC) Adjustment Factors (Alt)'!$F$14:$F$21, MATCH(I20, '(BCBC) Adjustment Factors (Alt)'!$E$14:$E$21, 1) + 1) -
 INDEX('(BCBC) Adjustment Factors (Alt)'!$F$14:$F$21, MATCH(I20, '(BCBC) Adjustment Factors (Alt)'!$E$14:$E$21, 1)))</f>
        <v>#N/A</v>
      </c>
      <c r="AA20" s="429" t="str">
        <f t="array" ref="AA20">INDEX('(BCBC) Adjustment Factors (Alt)'!$G$14:$G$21, MATCH(I20, '(BCBC) Adjustment Factors (Alt)'!$E$14:$E$21, 1)) +
((I20 - INDEX('(BCBC) Adjustment Factors (Alt)'!$E$14:$E$21, MATCH(I20, '(BCBC) Adjustment Factors (Alt)'!$E$14:$E$21, 1))) /
 (INDEX('(BCBC) Adjustment Factors (Alt)'!$E$14:$E$21, MATCH(I20, '(BCBC) Adjustment Factors (Alt)'!$E$14:$E$21, 1) + 1) -
  INDEX('(BCBC) Adjustment Factors (Alt)'!$E$14:$E$21, MATCH(I20, '(BCBC) Adjustment Factors (Alt)'!$E$14:$E$21, 1)))) *
(INDEX('(BCBC) Adjustment Factors (Alt)'!$G$14:$G$21, MATCH(I20, '(BCBC) Adjustment Factors (Alt)'!$E$14:$E$21, 1) + 1) -
 INDEX('(BCBC) Adjustment Factors (Alt)'!$G$14:$G$21, MATCH(I20, '(BCBC) Adjustment Factors (Alt)'!$E$14:$E$21, 1)))</f>
        <v>#N/A</v>
      </c>
      <c r="AB20" s="429">
        <f>'(I-1) General'!$H$16</f>
        <v>1.85</v>
      </c>
      <c r="AC20" s="429" t="str">
        <f t="array" ref="AC20">INDEX('(BCBC) Adjustment Factors (Alt)'!$E$27:$K$47,MATCH('(R-3) Adjusted Lengths (Alt.)'!J20,'(BCBC) Adjustment Factors (Alt)'!$E$27:$E$47,0),3)</f>
        <v>#N/A</v>
      </c>
      <c r="AD20" s="429">
        <f>'(I-1) General'!$H$19</f>
        <v>0.311</v>
      </c>
      <c r="AE20" s="429">
        <f>'(M-1) Adjustment Factors'!$H$32</f>
        <v>1</v>
      </c>
      <c r="AF20" s="429">
        <f>'(M-1) Adjustment Factors'!$H$34</f>
        <v>0.6</v>
      </c>
      <c r="AG20" s="429">
        <f>'(M-1) Adjustment Factors'!$H$35</f>
        <v>1.5</v>
      </c>
      <c r="AH20" s="429" t="str">
        <f t="array" ref="AH20">IF('(I-3) Design &amp; Feedback'!J20="CFW-FH",1,IF('(I-3) Design &amp; Feedback'!N20='(T) General Tables'!$A$18,INDEX('(BCBC) Adjustment Factors'!$H$116:$I$119, MATCH('(I-3) Design &amp; Feedback'!O20,'(BCBC) Adjustment Factors'!$H$116:$H$119,0),2),1))</f>
        <v>#N/A</v>
      </c>
      <c r="AI20" s="429">
        <f>IF('(I-3) Design &amp; Feedback'!J20="CFW-FH",1,IF('(I-3) Design &amp; Feedback'!K20='(T) General Tables'!$A$82,'(BCBC) Adjustment Factors'!$I$120,'(BCBC) Adjustment Factors'!$I$121))</f>
        <v>1.15</v>
      </c>
      <c r="AJ20" s="569" t="str">
        <f t="shared" si="2"/>
        <v>#N/A</v>
      </c>
      <c r="AK20" s="207"/>
      <c r="AL20" s="429" t="str">
        <f t="shared" si="3"/>
        <v>#N/A</v>
      </c>
      <c r="AM20" s="615" t="str">
        <f t="shared" si="4"/>
        <v>#N/A</v>
      </c>
    </row>
    <row r="21" ht="15.0" customHeight="1">
      <c r="A21" s="94"/>
      <c r="B21" s="176"/>
      <c r="D21" s="612" t="str">
        <f>'(I-3) Design &amp; Feedback'!D21</f>
        <v>Required</v>
      </c>
      <c r="E21" s="176"/>
      <c r="F21" s="94"/>
      <c r="G21" s="618" t="str">
        <f>'(I-3) Design &amp; Feedback'!G21</f>
        <v>R</v>
      </c>
      <c r="H21" s="619" t="str">
        <f>IF('(I-3) Design &amp; Feedback'!H21&gt;0, '(I-3) Design &amp; Feedback'!H21, "-")</f>
        <v>A</v>
      </c>
      <c r="I21" s="542">
        <f>'(I-3) Design &amp; Feedback'!I21</f>
        <v>7.2898</v>
      </c>
      <c r="J21" s="462" t="str">
        <f>IF('(I-3) Design &amp; Feedback'!J21&gt;0, '(I-3) Design &amp; Feedback'!J21, "-")</f>
        <v>WSP-A</v>
      </c>
      <c r="K21" s="462" t="str">
        <f>IF('(I-3) Design &amp; Feedback'!K21&gt;0, '(I-3) Design &amp; Feedback'!K21, "-")</f>
        <v>Continuous</v>
      </c>
      <c r="L21" s="462" t="str">
        <f>IF('(I-3) Design &amp; Feedback'!O21&gt;0, '(I-3) Design &amp; Feedback'!O21, "-")</f>
        <v>Installed</v>
      </c>
      <c r="M21" s="587"/>
      <c r="N21" s="614">
        <f>'(BCBC) Adjustment Factors (Alt)'!$G$52</f>
        <v>3.84</v>
      </c>
      <c r="O21" s="614">
        <f t="array" ref="O21">INDEX('(BCBC) Adjustment Factors (Alt)'!$E$27:$K$47,MATCH('(R-3) Adjusted Lengths (Alt.)'!J21,'(BCBC) Adjustment Factors (Alt)'!$E$27:$E$47,0),2)</f>
        <v>1</v>
      </c>
      <c r="P21" s="614">
        <f>'(I-1) General'!$H$17</f>
        <v>0.33</v>
      </c>
      <c r="Q21" s="614">
        <f>'(M-1) Adjustment Factors'!$N$17</f>
        <v>1</v>
      </c>
      <c r="R21" s="614">
        <f>'(M-1) Adjustment Factors'!$N$18</f>
        <v>1.048024</v>
      </c>
      <c r="S21" s="614">
        <f>'(M-1) Adjustment Factors'!$N$19</f>
        <v>1.140128333</v>
      </c>
      <c r="T21" s="614">
        <f>'(M-1) Adjustment Factors'!$N$20</f>
        <v>1.28</v>
      </c>
      <c r="U21" s="614">
        <f t="array" ref="U21">IF('(I-3) Design &amp; Feedback'!J21="CFW-FH",1,IF('(I-3) Design &amp; Feedback'!N21='(T) General Tables'!$A$18,INDEX('(BCBC) Adjustment Factors'!$H$49:$I$52, MATCH('(I-3) Design &amp; Feedback'!O21,'(BCBC) Adjustment Factors'!$H$49:$H$52,0),2),1))</f>
        <v>1</v>
      </c>
      <c r="V21" s="614">
        <f>IF('(I-3) Design &amp; Feedback'!J21="CFW-FH",1,IF('(I-3) Design &amp; Feedback'!K21='(T) General Tables'!$A$82,'(BCBC) Adjustment Factors'!$I$53,'(BCBC) Adjustment Factors'!$I$54))
</f>
        <v>1</v>
      </c>
      <c r="W21" s="569">
        <f t="shared" si="1"/>
        <v>1.938117489</v>
      </c>
      <c r="X21" s="207"/>
      <c r="Y21" s="429">
        <f>'(BCBC) Adjustment Factors (Alt)'!$H$52</f>
        <v>1</v>
      </c>
      <c r="Z21" s="429">
        <f t="array" ref="Z21">INDEX('(BCBC) Adjustment Factors (Alt)'!$F$14:$F$21, MATCH(I21, '(BCBC) Adjustment Factors (Alt)'!$E$14:$E$21, 1)) +
((I21 - INDEX('(BCBC) Adjustment Factors (Alt)'!$E$14:$E$21, MATCH(I21, '(BCBC) Adjustment Factors (Alt)'!$E$14:$E$21, 1))) /
 (INDEX('(BCBC) Adjustment Factors (Alt)'!$E$14:$E$21, MATCH(I21, '(BCBC) Adjustment Factors (Alt)'!$E$14:$E$21, 1) + 1) -
  INDEX('(BCBC) Adjustment Factors (Alt)'!$E$14:$E$21, MATCH(I21, '(BCBC) Adjustment Factors (Alt)'!$E$14:$E$21, 1)))) *
(INDEX('(BCBC) Adjustment Factors (Alt)'!$F$14:$F$21, MATCH(I21, '(BCBC) Adjustment Factors (Alt)'!$E$14:$E$21, 1) + 1) -
 INDEX('(BCBC) Adjustment Factors (Alt)'!$F$14:$F$21, MATCH(I21, '(BCBC) Adjustment Factors (Alt)'!$E$14:$E$21, 1)))</f>
        <v>0.691218</v>
      </c>
      <c r="AA21" s="429">
        <f t="array" ref="AA21">INDEX('(BCBC) Adjustment Factors (Alt)'!$G$14:$G$21, MATCH(I21, '(BCBC) Adjustment Factors (Alt)'!$E$14:$E$21, 1)) +
((I21 - INDEX('(BCBC) Adjustment Factors (Alt)'!$E$14:$E$21, MATCH(I21, '(BCBC) Adjustment Factors (Alt)'!$E$14:$E$21, 1))) /
 (INDEX('(BCBC) Adjustment Factors (Alt)'!$E$14:$E$21, MATCH(I21, '(BCBC) Adjustment Factors (Alt)'!$E$14:$E$21, 1) + 1) -
  INDEX('(BCBC) Adjustment Factors (Alt)'!$E$14:$E$21, MATCH(I21, '(BCBC) Adjustment Factors (Alt)'!$E$14:$E$21, 1)))) *
(INDEX('(BCBC) Adjustment Factors (Alt)'!$G$14:$G$21, MATCH(I21, '(BCBC) Adjustment Factors (Alt)'!$E$14:$E$21, 1) + 1) -
 INDEX('(BCBC) Adjustment Factors (Alt)'!$G$14:$G$21, MATCH(I21, '(BCBC) Adjustment Factors (Alt)'!$E$14:$E$21, 1)))</f>
        <v>0.205694</v>
      </c>
      <c r="AB21" s="429">
        <f>'(I-1) General'!$H$16</f>
        <v>1.85</v>
      </c>
      <c r="AC21" s="429">
        <f t="array" ref="AC21">INDEX('(BCBC) Adjustment Factors (Alt)'!$E$27:$K$47,MATCH('(R-3) Adjusted Lengths (Alt.)'!J21,'(BCBC) Adjustment Factors (Alt)'!$E$27:$E$47,0),3)</f>
        <v>1</v>
      </c>
      <c r="AD21" s="429">
        <f>'(I-1) General'!$H$19</f>
        <v>0.311</v>
      </c>
      <c r="AE21" s="429">
        <f>'(M-1) Adjustment Factors'!$N$32</f>
        <v>1</v>
      </c>
      <c r="AF21" s="429">
        <f>'(M-1) Adjustment Factors'!$N$34</f>
        <v>1.140128333</v>
      </c>
      <c r="AG21" s="429">
        <f>'(M-1) Adjustment Factors'!$N$35</f>
        <v>1.33</v>
      </c>
      <c r="AH21" s="429">
        <f t="array" ref="AH21">IF('(I-3) Design &amp; Feedback'!J21="CFW-FH",1,IF('(I-3) Design &amp; Feedback'!N21='(T) General Tables'!$A$18,INDEX('(BCBC) Adjustment Factors'!$H$116:$I$119, MATCH('(I-3) Design &amp; Feedback'!O21,'(BCBC) Adjustment Factors'!$H$116:$H$119,0),2),1))</f>
        <v>1</v>
      </c>
      <c r="AI21" s="429">
        <f>IF('(I-3) Design &amp; Feedback'!J21="CFW-FH",1,IF('(I-3) Design &amp; Feedback'!K21='(T) General Tables'!$A$82,'(BCBC) Adjustment Factors'!$I$120,'(BCBC) Adjustment Factors'!$I$121))</f>
        <v>1</v>
      </c>
      <c r="AJ21" s="569">
        <f t="shared" si="2"/>
        <v>0.5054288531</v>
      </c>
      <c r="AK21" s="207"/>
      <c r="AL21" s="429">
        <f t="shared" si="3"/>
        <v>1.938117489</v>
      </c>
      <c r="AM21" s="615" t="str">
        <f t="shared" si="4"/>
        <v>WIND</v>
      </c>
    </row>
    <row r="22" ht="15.0" customHeight="1">
      <c r="A22" s="94"/>
      <c r="B22" s="176"/>
      <c r="D22" s="612" t="str">
        <f>'(I-3) Design &amp; Feedback'!D22</f>
        <v>Required</v>
      </c>
      <c r="E22" s="176"/>
      <c r="F22" s="94"/>
      <c r="G22" s="618" t="str">
        <f>'(I-3) Design &amp; Feedback'!G22</f>
        <v>R</v>
      </c>
      <c r="H22" s="619" t="str">
        <f>IF('(I-3) Design &amp; Feedback'!H22&gt;0, '(I-3) Design &amp; Feedback'!H22, "-")</f>
        <v>B</v>
      </c>
      <c r="I22" s="542">
        <f>'(I-3) Design &amp; Feedback'!I22</f>
        <v>7.2898</v>
      </c>
      <c r="J22" s="462" t="str">
        <f>IF('(I-3) Design &amp; Feedback'!J22&gt;0, '(I-3) Design &amp; Feedback'!J22, "-")</f>
        <v>WSP-A</v>
      </c>
      <c r="K22" s="462" t="str">
        <f>IF('(I-3) Design &amp; Feedback'!K22&gt;0, '(I-3) Design &amp; Feedback'!K22, "-")</f>
        <v>Continuous</v>
      </c>
      <c r="L22" s="462" t="str">
        <f>IF('(I-3) Design &amp; Feedback'!O22&gt;0, '(I-3) Design &amp; Feedback'!O22, "-")</f>
        <v>Installed</v>
      </c>
      <c r="M22" s="587"/>
      <c r="N22" s="614">
        <f>'(BCBC) Adjustment Factors (Alt)'!$G$52</f>
        <v>3.84</v>
      </c>
      <c r="O22" s="614">
        <f t="array" ref="O22">INDEX('(BCBC) Adjustment Factors (Alt)'!$E$27:$K$47,MATCH('(R-3) Adjusted Lengths (Alt.)'!J22,'(BCBC) Adjustment Factors (Alt)'!$E$27:$E$47,0),2)</f>
        <v>1</v>
      </c>
      <c r="P22" s="614">
        <f>'(I-1) General'!$H$17</f>
        <v>0.33</v>
      </c>
      <c r="Q22" s="614">
        <f>'(M-1) Adjustment Factors'!$N$17</f>
        <v>1</v>
      </c>
      <c r="R22" s="614">
        <f>'(M-1) Adjustment Factors'!$N$18</f>
        <v>1.048024</v>
      </c>
      <c r="S22" s="614">
        <f>'(M-1) Adjustment Factors'!$N$19</f>
        <v>1.140128333</v>
      </c>
      <c r="T22" s="614">
        <f>'(M-1) Adjustment Factors'!$N$20</f>
        <v>1.28</v>
      </c>
      <c r="U22" s="614">
        <f t="array" ref="U22">IF('(I-3) Design &amp; Feedback'!J22="CFW-FH",1,IF('(I-3) Design &amp; Feedback'!N22='(T) General Tables'!$A$18,INDEX('(BCBC) Adjustment Factors'!$H$49:$I$52, MATCH('(I-3) Design &amp; Feedback'!O22,'(BCBC) Adjustment Factors'!$H$49:$H$52,0),2),1))</f>
        <v>1</v>
      </c>
      <c r="V22" s="614">
        <f>IF('(I-3) Design &amp; Feedback'!J22="CFW-FH",1,IF('(I-3) Design &amp; Feedback'!K22='(T) General Tables'!$A$82,'(BCBC) Adjustment Factors'!$I$53,'(BCBC) Adjustment Factors'!$I$54))
</f>
        <v>1</v>
      </c>
      <c r="W22" s="569">
        <f t="shared" si="1"/>
        <v>1.938117489</v>
      </c>
      <c r="X22" s="207"/>
      <c r="Y22" s="429">
        <f>'(BCBC) Adjustment Factors (Alt)'!$H$52</f>
        <v>1</v>
      </c>
      <c r="Z22" s="429">
        <f t="array" ref="Z22">INDEX('(BCBC) Adjustment Factors (Alt)'!$F$14:$F$21, MATCH(I22, '(BCBC) Adjustment Factors (Alt)'!$E$14:$E$21, 1)) +
((I22 - INDEX('(BCBC) Adjustment Factors (Alt)'!$E$14:$E$21, MATCH(I22, '(BCBC) Adjustment Factors (Alt)'!$E$14:$E$21, 1))) /
 (INDEX('(BCBC) Adjustment Factors (Alt)'!$E$14:$E$21, MATCH(I22, '(BCBC) Adjustment Factors (Alt)'!$E$14:$E$21, 1) + 1) -
  INDEX('(BCBC) Adjustment Factors (Alt)'!$E$14:$E$21, MATCH(I22, '(BCBC) Adjustment Factors (Alt)'!$E$14:$E$21, 1)))) *
(INDEX('(BCBC) Adjustment Factors (Alt)'!$F$14:$F$21, MATCH(I22, '(BCBC) Adjustment Factors (Alt)'!$E$14:$E$21, 1) + 1) -
 INDEX('(BCBC) Adjustment Factors (Alt)'!$F$14:$F$21, MATCH(I22, '(BCBC) Adjustment Factors (Alt)'!$E$14:$E$21, 1)))</f>
        <v>0.691218</v>
      </c>
      <c r="AA22" s="429">
        <f t="array" ref="AA22">INDEX('(BCBC) Adjustment Factors (Alt)'!$G$14:$G$21, MATCH(I22, '(BCBC) Adjustment Factors (Alt)'!$E$14:$E$21, 1)) +
((I22 - INDEX('(BCBC) Adjustment Factors (Alt)'!$E$14:$E$21, MATCH(I22, '(BCBC) Adjustment Factors (Alt)'!$E$14:$E$21, 1))) /
 (INDEX('(BCBC) Adjustment Factors (Alt)'!$E$14:$E$21, MATCH(I22, '(BCBC) Adjustment Factors (Alt)'!$E$14:$E$21, 1) + 1) -
  INDEX('(BCBC) Adjustment Factors (Alt)'!$E$14:$E$21, MATCH(I22, '(BCBC) Adjustment Factors (Alt)'!$E$14:$E$21, 1)))) *
(INDEX('(BCBC) Adjustment Factors (Alt)'!$G$14:$G$21, MATCH(I22, '(BCBC) Adjustment Factors (Alt)'!$E$14:$E$21, 1) + 1) -
 INDEX('(BCBC) Adjustment Factors (Alt)'!$G$14:$G$21, MATCH(I22, '(BCBC) Adjustment Factors (Alt)'!$E$14:$E$21, 1)))</f>
        <v>0.205694</v>
      </c>
      <c r="AB22" s="429">
        <f>'(I-1) General'!$H$16</f>
        <v>1.85</v>
      </c>
      <c r="AC22" s="429">
        <f t="array" ref="AC22">INDEX('(BCBC) Adjustment Factors (Alt)'!$E$27:$K$47,MATCH('(R-3) Adjusted Lengths (Alt.)'!J22,'(BCBC) Adjustment Factors (Alt)'!$E$27:$E$47,0),3)</f>
        <v>1</v>
      </c>
      <c r="AD22" s="429">
        <f>'(I-1) General'!$H$19</f>
        <v>0.311</v>
      </c>
      <c r="AE22" s="429">
        <f>'(M-1) Adjustment Factors'!$N$32</f>
        <v>1</v>
      </c>
      <c r="AF22" s="429">
        <f>'(M-1) Adjustment Factors'!$N$34</f>
        <v>1.140128333</v>
      </c>
      <c r="AG22" s="429">
        <f>'(M-1) Adjustment Factors'!$N$35</f>
        <v>1.33</v>
      </c>
      <c r="AH22" s="429">
        <f t="array" ref="AH22">IF('(I-3) Design &amp; Feedback'!J22="CFW-FH",1,IF('(I-3) Design &amp; Feedback'!N22='(T) General Tables'!$A$18,INDEX('(BCBC) Adjustment Factors'!$H$116:$I$119, MATCH('(I-3) Design &amp; Feedback'!O22,'(BCBC) Adjustment Factors'!$H$116:$H$119,0),2),1))</f>
        <v>1</v>
      </c>
      <c r="AI22" s="429">
        <f>IF('(I-3) Design &amp; Feedback'!J22="CFW-FH",1,IF('(I-3) Design &amp; Feedback'!K22='(T) General Tables'!$A$82,'(BCBC) Adjustment Factors'!$I$120,'(BCBC) Adjustment Factors'!$I$121))</f>
        <v>1</v>
      </c>
      <c r="AJ22" s="569">
        <f t="shared" si="2"/>
        <v>0.5054288531</v>
      </c>
      <c r="AK22" s="207"/>
      <c r="AL22" s="429">
        <f t="shared" si="3"/>
        <v>1.938117489</v>
      </c>
      <c r="AM22" s="615" t="str">
        <f t="shared" si="4"/>
        <v>WIND</v>
      </c>
    </row>
    <row r="23" ht="15.0" customHeight="1">
      <c r="A23" s="94"/>
      <c r="B23" s="176"/>
      <c r="D23" s="612" t="str">
        <f>'(I-3) Design &amp; Feedback'!D23</f>
        <v>Required</v>
      </c>
      <c r="E23" s="176"/>
      <c r="F23" s="94"/>
      <c r="G23" s="618" t="str">
        <f>'(I-3) Design &amp; Feedback'!G23</f>
        <v>R</v>
      </c>
      <c r="H23" s="619" t="str">
        <f>IF('(I-3) Design &amp; Feedback'!H23&gt;0, '(I-3) Design &amp; Feedback'!H23, "-")</f>
        <v>C</v>
      </c>
      <c r="I23" s="542">
        <f>'(I-3) Design &amp; Feedback'!I23</f>
        <v>7.2898</v>
      </c>
      <c r="J23" s="462" t="str">
        <f>IF('(I-3) Design &amp; Feedback'!J23&gt;0, '(I-3) Design &amp; Feedback'!J23, "-")</f>
        <v>WSP-A</v>
      </c>
      <c r="K23" s="462" t="str">
        <f>IF('(I-3) Design &amp; Feedback'!K23&gt;0, '(I-3) Design &amp; Feedback'!K23, "-")</f>
        <v>Continuous</v>
      </c>
      <c r="L23" s="462" t="str">
        <f>IF('(I-3) Design &amp; Feedback'!O23&gt;0, '(I-3) Design &amp; Feedback'!O23, "-")</f>
        <v>Installed</v>
      </c>
      <c r="M23" s="587"/>
      <c r="N23" s="429">
        <f>'(BCBC) Adjustment Factors (Alt)'!$G$52</f>
        <v>3.84</v>
      </c>
      <c r="O23" s="614">
        <f t="array" ref="O23">INDEX('(BCBC) Adjustment Factors (Alt)'!$E$27:$K$47,MATCH('(R-3) Adjusted Lengths (Alt.)'!J23,'(BCBC) Adjustment Factors (Alt)'!$E$27:$E$47,0),2)</f>
        <v>1</v>
      </c>
      <c r="P23" s="429">
        <f>'(I-1) General'!$H$17</f>
        <v>0.33</v>
      </c>
      <c r="Q23" s="429">
        <f>'(M-1) Adjustment Factors'!$N$17</f>
        <v>1</v>
      </c>
      <c r="R23" s="429">
        <f>'(M-1) Adjustment Factors'!$N$18</f>
        <v>1.048024</v>
      </c>
      <c r="S23" s="429">
        <f>'(M-1) Adjustment Factors'!$N$19</f>
        <v>1.140128333</v>
      </c>
      <c r="T23" s="429">
        <f>'(M-1) Adjustment Factors'!$N$20</f>
        <v>1.28</v>
      </c>
      <c r="U23" s="614">
        <f t="array" ref="U23">IF('(I-3) Design &amp; Feedback'!J23="CFW-FH",1,IF('(I-3) Design &amp; Feedback'!N23='(T) General Tables'!$A$18,INDEX('(BCBC) Adjustment Factors'!$H$49:$I$52, MATCH('(I-3) Design &amp; Feedback'!O23,'(BCBC) Adjustment Factors'!$H$49:$H$52,0),2),1))</f>
        <v>1</v>
      </c>
      <c r="V23" s="614">
        <f>IF('(I-3) Design &amp; Feedback'!J23="CFW-FH",1,IF('(I-3) Design &amp; Feedback'!K23='(T) General Tables'!$A$82,'(BCBC) Adjustment Factors'!$I$53,'(BCBC) Adjustment Factors'!$I$54))
</f>
        <v>1</v>
      </c>
      <c r="W23" s="569">
        <f t="shared" si="1"/>
        <v>1.938117489</v>
      </c>
      <c r="X23" s="207"/>
      <c r="Y23" s="429">
        <f>'(BCBC) Adjustment Factors (Alt)'!$H$52</f>
        <v>1</v>
      </c>
      <c r="Z23" s="429">
        <f t="array" ref="Z23">INDEX('(BCBC) Adjustment Factors (Alt)'!$F$14:$F$21, MATCH(I23, '(BCBC) Adjustment Factors (Alt)'!$E$14:$E$21, 1)) +
((I23 - INDEX('(BCBC) Adjustment Factors (Alt)'!$E$14:$E$21, MATCH(I23, '(BCBC) Adjustment Factors (Alt)'!$E$14:$E$21, 1))) /
 (INDEX('(BCBC) Adjustment Factors (Alt)'!$E$14:$E$21, MATCH(I23, '(BCBC) Adjustment Factors (Alt)'!$E$14:$E$21, 1) + 1) -
  INDEX('(BCBC) Adjustment Factors (Alt)'!$E$14:$E$21, MATCH(I23, '(BCBC) Adjustment Factors (Alt)'!$E$14:$E$21, 1)))) *
(INDEX('(BCBC) Adjustment Factors (Alt)'!$F$14:$F$21, MATCH(I23, '(BCBC) Adjustment Factors (Alt)'!$E$14:$E$21, 1) + 1) -
 INDEX('(BCBC) Adjustment Factors (Alt)'!$F$14:$F$21, MATCH(I23, '(BCBC) Adjustment Factors (Alt)'!$E$14:$E$21, 1)))</f>
        <v>0.691218</v>
      </c>
      <c r="AA23" s="429">
        <f t="array" ref="AA23">INDEX('(BCBC) Adjustment Factors (Alt)'!$G$14:$G$21, MATCH(I23, '(BCBC) Adjustment Factors (Alt)'!$E$14:$E$21, 1)) +
((I23 - INDEX('(BCBC) Adjustment Factors (Alt)'!$E$14:$E$21, MATCH(I23, '(BCBC) Adjustment Factors (Alt)'!$E$14:$E$21, 1))) /
 (INDEX('(BCBC) Adjustment Factors (Alt)'!$E$14:$E$21, MATCH(I23, '(BCBC) Adjustment Factors (Alt)'!$E$14:$E$21, 1) + 1) -
  INDEX('(BCBC) Adjustment Factors (Alt)'!$E$14:$E$21, MATCH(I23, '(BCBC) Adjustment Factors (Alt)'!$E$14:$E$21, 1)))) *
(INDEX('(BCBC) Adjustment Factors (Alt)'!$G$14:$G$21, MATCH(I23, '(BCBC) Adjustment Factors (Alt)'!$E$14:$E$21, 1) + 1) -
 INDEX('(BCBC) Adjustment Factors (Alt)'!$G$14:$G$21, MATCH(I23, '(BCBC) Adjustment Factors (Alt)'!$E$14:$E$21, 1)))</f>
        <v>0.205694</v>
      </c>
      <c r="AB23" s="429">
        <f>'(I-1) General'!$H$16</f>
        <v>1.85</v>
      </c>
      <c r="AC23" s="429">
        <f t="array" ref="AC23">INDEX('(BCBC) Adjustment Factors (Alt)'!$E$27:$K$47,MATCH('(R-3) Adjusted Lengths (Alt.)'!J23,'(BCBC) Adjustment Factors (Alt)'!$E$27:$E$47,0),3)</f>
        <v>1</v>
      </c>
      <c r="AD23" s="429">
        <f>'(I-1) General'!$H$19</f>
        <v>0.311</v>
      </c>
      <c r="AE23" s="429">
        <f>'(M-1) Adjustment Factors'!$N$32</f>
        <v>1</v>
      </c>
      <c r="AF23" s="429">
        <f>'(M-1) Adjustment Factors'!$N$34</f>
        <v>1.140128333</v>
      </c>
      <c r="AG23" s="429">
        <f>'(M-1) Adjustment Factors'!$N$35</f>
        <v>1.33</v>
      </c>
      <c r="AH23" s="429">
        <f t="array" ref="AH23">IF('(I-3) Design &amp; Feedback'!J23="CFW-FH",1,IF('(I-3) Design &amp; Feedback'!N23='(T) General Tables'!$A$18,INDEX('(BCBC) Adjustment Factors'!$H$116:$I$119, MATCH('(I-3) Design &amp; Feedback'!O23,'(BCBC) Adjustment Factors'!$H$116:$H$119,0),2),1))</f>
        <v>1</v>
      </c>
      <c r="AI23" s="429">
        <f>IF('(I-3) Design &amp; Feedback'!J23="CFW-FH",1,IF('(I-3) Design &amp; Feedback'!K23='(T) General Tables'!$A$82,'(BCBC) Adjustment Factors'!$I$120,'(BCBC) Adjustment Factors'!$I$121))</f>
        <v>1</v>
      </c>
      <c r="AJ23" s="569">
        <f t="shared" si="2"/>
        <v>0.5054288531</v>
      </c>
      <c r="AK23" s="207"/>
      <c r="AL23" s="429">
        <f t="shared" si="3"/>
        <v>1.938117489</v>
      </c>
      <c r="AM23" s="615" t="str">
        <f t="shared" si="4"/>
        <v>WIND</v>
      </c>
    </row>
    <row r="24" ht="15.0" hidden="1" customHeight="1">
      <c r="A24" s="94"/>
      <c r="B24" s="176"/>
      <c r="D24" s="612" t="str">
        <f>'(I-3) Design &amp; Feedback'!D24</f>
        <v>Not Required</v>
      </c>
      <c r="E24" s="176"/>
      <c r="F24" s="94"/>
      <c r="G24" s="618" t="str">
        <f>'(I-3) Design &amp; Feedback'!G24</f>
        <v>R</v>
      </c>
      <c r="H24" s="619" t="str">
        <f>IF('(I-3) Design &amp; Feedback'!H24&gt;0, '(I-3) Design &amp; Feedback'!H24, "-")</f>
        <v>-</v>
      </c>
      <c r="I24" s="542" t="str">
        <f>'(I-3) Design &amp; Feedback'!I24</f>
        <v>-</v>
      </c>
      <c r="J24" s="462" t="str">
        <f>IF('(I-3) Design &amp; Feedback'!J24&gt;0, '(I-3) Design &amp; Feedback'!J24, "-")</f>
        <v>-</v>
      </c>
      <c r="K24" s="462" t="str">
        <f>IF('(I-3) Design &amp; Feedback'!K24&gt;0, '(I-3) Design &amp; Feedback'!K24, "-")</f>
        <v>-</v>
      </c>
      <c r="L24" s="462" t="str">
        <f>IF('(I-3) Design &amp; Feedback'!O24&gt;0, '(I-3) Design &amp; Feedback'!O24, "-")</f>
        <v>-</v>
      </c>
      <c r="M24" s="587"/>
      <c r="N24" s="429">
        <f>'(BCBC) Adjustment Factors (Alt)'!$G$52</f>
        <v>3.84</v>
      </c>
      <c r="O24" s="614" t="str">
        <f t="array" ref="O24">INDEX('(BCBC) Adjustment Factors (Alt)'!$E$27:$K$47,MATCH('(R-3) Adjusted Lengths (Alt.)'!J24,'(BCBC) Adjustment Factors (Alt)'!$E$27:$E$47,0),2)</f>
        <v>#N/A</v>
      </c>
      <c r="P24" s="429">
        <f>'(I-1) General'!$H$17</f>
        <v>0.33</v>
      </c>
      <c r="Q24" s="429">
        <f>'(M-1) Adjustment Factors'!$N$17</f>
        <v>1</v>
      </c>
      <c r="R24" s="429">
        <f>'(M-1) Adjustment Factors'!$N$18</f>
        <v>1.048024</v>
      </c>
      <c r="S24" s="429">
        <f>'(M-1) Adjustment Factors'!$N$19</f>
        <v>1.140128333</v>
      </c>
      <c r="T24" s="429">
        <f>'(M-1) Adjustment Factors'!$N$20</f>
        <v>1.28</v>
      </c>
      <c r="U24" s="614" t="str">
        <f t="array" ref="U24">IF('(I-3) Design &amp; Feedback'!J24="CFW-FH",1,IF('(I-3) Design &amp; Feedback'!N24='(T) General Tables'!$A$18,INDEX('(BCBC) Adjustment Factors'!$H$49:$I$52, MATCH('(I-3) Design &amp; Feedback'!O24,'(BCBC) Adjustment Factors'!$H$49:$H$52,0),2),1))</f>
        <v>#N/A</v>
      </c>
      <c r="V24" s="614">
        <f>IF('(I-3) Design &amp; Feedback'!J24="CFW-FH",1,IF('(I-3) Design &amp; Feedback'!K24='(T) General Tables'!$A$82,'(BCBC) Adjustment Factors'!$I$53,'(BCBC) Adjustment Factors'!$I$54))
</f>
        <v>1.15</v>
      </c>
      <c r="W24" s="569" t="str">
        <f t="shared" si="1"/>
        <v>#N/A</v>
      </c>
      <c r="X24" s="207"/>
      <c r="Y24" s="429">
        <f>'(BCBC) Adjustment Factors (Alt)'!$H$52</f>
        <v>1</v>
      </c>
      <c r="Z24" s="429" t="str">
        <f t="array" ref="Z24">INDEX('(BCBC) Adjustment Factors (Alt)'!$F$14:$F$21, MATCH(I24, '(BCBC) Adjustment Factors (Alt)'!$E$14:$E$21, 1)) +
((I24 - INDEX('(BCBC) Adjustment Factors (Alt)'!$E$14:$E$21, MATCH(I24, '(BCBC) Adjustment Factors (Alt)'!$E$14:$E$21, 1))) /
 (INDEX('(BCBC) Adjustment Factors (Alt)'!$E$14:$E$21, MATCH(I24, '(BCBC) Adjustment Factors (Alt)'!$E$14:$E$21, 1) + 1) -
  INDEX('(BCBC) Adjustment Factors (Alt)'!$E$14:$E$21, MATCH(I24, '(BCBC) Adjustment Factors (Alt)'!$E$14:$E$21, 1)))) *
(INDEX('(BCBC) Adjustment Factors (Alt)'!$F$14:$F$21, MATCH(I24, '(BCBC) Adjustment Factors (Alt)'!$E$14:$E$21, 1) + 1) -
 INDEX('(BCBC) Adjustment Factors (Alt)'!$F$14:$F$21, MATCH(I24, '(BCBC) Adjustment Factors (Alt)'!$E$14:$E$21, 1)))</f>
        <v>#N/A</v>
      </c>
      <c r="AA24" s="429" t="str">
        <f t="array" ref="AA24">INDEX('(BCBC) Adjustment Factors (Alt)'!$G$14:$G$21, MATCH(I24, '(BCBC) Adjustment Factors (Alt)'!$E$14:$E$21, 1)) +
((I24 - INDEX('(BCBC) Adjustment Factors (Alt)'!$E$14:$E$21, MATCH(I24, '(BCBC) Adjustment Factors (Alt)'!$E$14:$E$21, 1))) /
 (INDEX('(BCBC) Adjustment Factors (Alt)'!$E$14:$E$21, MATCH(I24, '(BCBC) Adjustment Factors (Alt)'!$E$14:$E$21, 1) + 1) -
  INDEX('(BCBC) Adjustment Factors (Alt)'!$E$14:$E$21, MATCH(I24, '(BCBC) Adjustment Factors (Alt)'!$E$14:$E$21, 1)))) *
(INDEX('(BCBC) Adjustment Factors (Alt)'!$G$14:$G$21, MATCH(I24, '(BCBC) Adjustment Factors (Alt)'!$E$14:$E$21, 1) + 1) -
 INDEX('(BCBC) Adjustment Factors (Alt)'!$G$14:$G$21, MATCH(I24, '(BCBC) Adjustment Factors (Alt)'!$E$14:$E$21, 1)))</f>
        <v>#N/A</v>
      </c>
      <c r="AB24" s="429">
        <f>'(I-1) General'!$H$16</f>
        <v>1.85</v>
      </c>
      <c r="AC24" s="429" t="str">
        <f t="array" ref="AC24">INDEX('(BCBC) Adjustment Factors (Alt)'!$E$27:$K$47,MATCH('(R-3) Adjusted Lengths (Alt.)'!J24,'(BCBC) Adjustment Factors (Alt)'!$E$27:$E$47,0),3)</f>
        <v>#N/A</v>
      </c>
      <c r="AD24" s="429">
        <f>'(I-1) General'!$H$19</f>
        <v>0.311</v>
      </c>
      <c r="AE24" s="429">
        <f>'(M-1) Adjustment Factors'!$N$32</f>
        <v>1</v>
      </c>
      <c r="AF24" s="429">
        <f>'(M-1) Adjustment Factors'!$N$34</f>
        <v>1.140128333</v>
      </c>
      <c r="AG24" s="429">
        <f>'(M-1) Adjustment Factors'!$N$35</f>
        <v>1.33</v>
      </c>
      <c r="AH24" s="429" t="str">
        <f t="array" ref="AH24">IF('(I-3) Design &amp; Feedback'!J24="CFW-FH",1,IF('(I-3) Design &amp; Feedback'!N24='(T) General Tables'!$A$18,INDEX('(BCBC) Adjustment Factors'!$H$116:$I$119, MATCH('(I-3) Design &amp; Feedback'!O24,'(BCBC) Adjustment Factors'!$H$116:$H$119,0),2),1))</f>
        <v>#N/A</v>
      </c>
      <c r="AI24" s="429">
        <f>IF('(I-3) Design &amp; Feedback'!J24="CFW-FH",1,IF('(I-3) Design &amp; Feedback'!K24='(T) General Tables'!$A$82,'(BCBC) Adjustment Factors'!$I$120,'(BCBC) Adjustment Factors'!$I$121))</f>
        <v>1.15</v>
      </c>
      <c r="AJ24" s="569" t="str">
        <f t="shared" si="2"/>
        <v>#N/A</v>
      </c>
      <c r="AK24" s="207"/>
      <c r="AL24" s="429" t="str">
        <f t="shared" si="3"/>
        <v>#N/A</v>
      </c>
      <c r="AM24" s="615" t="str">
        <f t="shared" si="4"/>
        <v>#N/A</v>
      </c>
    </row>
    <row r="25" ht="15.0" hidden="1" customHeight="1">
      <c r="A25" s="94"/>
      <c r="B25" s="176"/>
      <c r="D25" s="612" t="str">
        <f>'(I-3) Design &amp; Feedback'!D25</f>
        <v>Not Required</v>
      </c>
      <c r="E25" s="176"/>
      <c r="F25" s="94"/>
      <c r="G25" s="618" t="str">
        <f>'(I-3) Design &amp; Feedback'!G25</f>
        <v>R</v>
      </c>
      <c r="H25" s="619" t="str">
        <f>IF('(I-3) Design &amp; Feedback'!H25&gt;0, '(I-3) Design &amp; Feedback'!H25, "-")</f>
        <v>-</v>
      </c>
      <c r="I25" s="542" t="str">
        <f>'(I-3) Design &amp; Feedback'!I25</f>
        <v>-</v>
      </c>
      <c r="J25" s="462" t="str">
        <f>IF('(I-3) Design &amp; Feedback'!J25&gt;0, '(I-3) Design &amp; Feedback'!J25, "-")</f>
        <v>-</v>
      </c>
      <c r="K25" s="462" t="str">
        <f>IF('(I-3) Design &amp; Feedback'!K25&gt;0, '(I-3) Design &amp; Feedback'!K25, "-")</f>
        <v>-</v>
      </c>
      <c r="L25" s="462" t="str">
        <f>IF('(I-3) Design &amp; Feedback'!O25&gt;0, '(I-3) Design &amp; Feedback'!O25, "-")</f>
        <v>-</v>
      </c>
      <c r="M25" s="587"/>
      <c r="N25" s="429">
        <f>'(BCBC) Adjustment Factors (Alt)'!$G$52</f>
        <v>3.84</v>
      </c>
      <c r="O25" s="614" t="str">
        <f t="array" ref="O25">INDEX('(BCBC) Adjustment Factors (Alt)'!$E$27:$K$47,MATCH('(R-3) Adjusted Lengths (Alt.)'!J25,'(BCBC) Adjustment Factors (Alt)'!$E$27:$E$47,0),2)</f>
        <v>#N/A</v>
      </c>
      <c r="P25" s="429">
        <f>'(I-1) General'!$H$17</f>
        <v>0.33</v>
      </c>
      <c r="Q25" s="429">
        <f>'(M-1) Adjustment Factors'!$N$17</f>
        <v>1</v>
      </c>
      <c r="R25" s="429">
        <f>'(M-1) Adjustment Factors'!$N$18</f>
        <v>1.048024</v>
      </c>
      <c r="S25" s="429">
        <f>'(M-1) Adjustment Factors'!$N$19</f>
        <v>1.140128333</v>
      </c>
      <c r="T25" s="429">
        <f>'(M-1) Adjustment Factors'!$N$20</f>
        <v>1.28</v>
      </c>
      <c r="U25" s="614" t="str">
        <f t="array" ref="U25">IF('(I-3) Design &amp; Feedback'!J25="CFW-FH",1,IF('(I-3) Design &amp; Feedback'!N25='(T) General Tables'!$A$18,INDEX('(BCBC) Adjustment Factors'!$H$49:$I$52, MATCH('(I-3) Design &amp; Feedback'!O25,'(BCBC) Adjustment Factors'!$H$49:$H$52,0),2),1))</f>
        <v>#N/A</v>
      </c>
      <c r="V25" s="614">
        <f>IF('(I-3) Design &amp; Feedback'!J25="CFW-FH",1,IF('(I-3) Design &amp; Feedback'!K25='(T) General Tables'!$A$82,'(BCBC) Adjustment Factors'!$I$53,'(BCBC) Adjustment Factors'!$I$54))
</f>
        <v>1.15</v>
      </c>
      <c r="W25" s="569" t="str">
        <f t="shared" si="1"/>
        <v>#N/A</v>
      </c>
      <c r="X25" s="207"/>
      <c r="Y25" s="429">
        <f>'(BCBC) Adjustment Factors (Alt)'!$H$52</f>
        <v>1</v>
      </c>
      <c r="Z25" s="429" t="str">
        <f t="array" ref="Z25">INDEX('(BCBC) Adjustment Factors (Alt)'!$F$14:$F$21, MATCH(I25, '(BCBC) Adjustment Factors (Alt)'!$E$14:$E$21, 1)) +
((I25 - INDEX('(BCBC) Adjustment Factors (Alt)'!$E$14:$E$21, MATCH(I25, '(BCBC) Adjustment Factors (Alt)'!$E$14:$E$21, 1))) /
 (INDEX('(BCBC) Adjustment Factors (Alt)'!$E$14:$E$21, MATCH(I25, '(BCBC) Adjustment Factors (Alt)'!$E$14:$E$21, 1) + 1) -
  INDEX('(BCBC) Adjustment Factors (Alt)'!$E$14:$E$21, MATCH(I25, '(BCBC) Adjustment Factors (Alt)'!$E$14:$E$21, 1)))) *
(INDEX('(BCBC) Adjustment Factors (Alt)'!$F$14:$F$21, MATCH(I25, '(BCBC) Adjustment Factors (Alt)'!$E$14:$E$21, 1) + 1) -
 INDEX('(BCBC) Adjustment Factors (Alt)'!$F$14:$F$21, MATCH(I25, '(BCBC) Adjustment Factors (Alt)'!$E$14:$E$21, 1)))</f>
        <v>#N/A</v>
      </c>
      <c r="AA25" s="429" t="str">
        <f t="array" ref="AA25">INDEX('(BCBC) Adjustment Factors (Alt)'!$G$14:$G$21, MATCH(I25, '(BCBC) Adjustment Factors (Alt)'!$E$14:$E$21, 1)) +
((I25 - INDEX('(BCBC) Adjustment Factors (Alt)'!$E$14:$E$21, MATCH(I25, '(BCBC) Adjustment Factors (Alt)'!$E$14:$E$21, 1))) /
 (INDEX('(BCBC) Adjustment Factors (Alt)'!$E$14:$E$21, MATCH(I25, '(BCBC) Adjustment Factors (Alt)'!$E$14:$E$21, 1) + 1) -
  INDEX('(BCBC) Adjustment Factors (Alt)'!$E$14:$E$21, MATCH(I25, '(BCBC) Adjustment Factors (Alt)'!$E$14:$E$21, 1)))) *
(INDEX('(BCBC) Adjustment Factors (Alt)'!$G$14:$G$21, MATCH(I25, '(BCBC) Adjustment Factors (Alt)'!$E$14:$E$21, 1) + 1) -
 INDEX('(BCBC) Adjustment Factors (Alt)'!$G$14:$G$21, MATCH(I25, '(BCBC) Adjustment Factors (Alt)'!$E$14:$E$21, 1)))</f>
        <v>#N/A</v>
      </c>
      <c r="AB25" s="429">
        <f>'(I-1) General'!$H$16</f>
        <v>1.85</v>
      </c>
      <c r="AC25" s="429" t="str">
        <f t="array" ref="AC25">INDEX('(BCBC) Adjustment Factors (Alt)'!$E$27:$K$47,MATCH('(R-3) Adjusted Lengths (Alt.)'!J25,'(BCBC) Adjustment Factors (Alt)'!$E$27:$E$47,0),3)</f>
        <v>#N/A</v>
      </c>
      <c r="AD25" s="429">
        <f>'(I-1) General'!$H$19</f>
        <v>0.311</v>
      </c>
      <c r="AE25" s="429">
        <f>'(M-1) Adjustment Factors'!$N$32</f>
        <v>1</v>
      </c>
      <c r="AF25" s="429">
        <f>'(M-1) Adjustment Factors'!$N$34</f>
        <v>1.140128333</v>
      </c>
      <c r="AG25" s="429">
        <f>'(M-1) Adjustment Factors'!$N$35</f>
        <v>1.33</v>
      </c>
      <c r="AH25" s="429" t="str">
        <f t="array" ref="AH25">IF('(I-3) Design &amp; Feedback'!J25="CFW-FH",1,IF('(I-3) Design &amp; Feedback'!N25='(T) General Tables'!$A$18,INDEX('(BCBC) Adjustment Factors'!$H$116:$I$119, MATCH('(I-3) Design &amp; Feedback'!O25,'(BCBC) Adjustment Factors'!$H$116:$H$119,0),2),1))</f>
        <v>#N/A</v>
      </c>
      <c r="AI25" s="429">
        <f>IF('(I-3) Design &amp; Feedback'!J25="CFW-FH",1,IF('(I-3) Design &amp; Feedback'!K25='(T) General Tables'!$A$82,'(BCBC) Adjustment Factors'!$I$120,'(BCBC) Adjustment Factors'!$I$121))</f>
        <v>1.15</v>
      </c>
      <c r="AJ25" s="569" t="str">
        <f t="shared" si="2"/>
        <v>#N/A</v>
      </c>
      <c r="AK25" s="207"/>
      <c r="AL25" s="429" t="str">
        <f t="shared" si="3"/>
        <v>#N/A</v>
      </c>
      <c r="AM25" s="615" t="str">
        <f t="shared" si="4"/>
        <v>#N/A</v>
      </c>
    </row>
    <row r="26" ht="15.0" hidden="1" customHeight="1">
      <c r="A26" s="94"/>
      <c r="B26" s="176"/>
      <c r="D26" s="612" t="str">
        <f>'(I-3) Design &amp; Feedback'!D26</f>
        <v>Not Required</v>
      </c>
      <c r="E26" s="176"/>
      <c r="F26" s="94"/>
      <c r="G26" s="618" t="str">
        <f>'(I-3) Design &amp; Feedback'!G26</f>
        <v>R</v>
      </c>
      <c r="H26" s="619" t="str">
        <f>IF('(I-3) Design &amp; Feedback'!H26&gt;0, '(I-3) Design &amp; Feedback'!H26, "-")</f>
        <v>-</v>
      </c>
      <c r="I26" s="542" t="str">
        <f>'(I-3) Design &amp; Feedback'!I26</f>
        <v>-</v>
      </c>
      <c r="J26" s="462" t="str">
        <f>IF('(I-3) Design &amp; Feedback'!J26&gt;0, '(I-3) Design &amp; Feedback'!J26, "-")</f>
        <v>-</v>
      </c>
      <c r="K26" s="462" t="str">
        <f>IF('(I-3) Design &amp; Feedback'!K26&gt;0, '(I-3) Design &amp; Feedback'!K26, "-")</f>
        <v>-</v>
      </c>
      <c r="L26" s="462" t="str">
        <f>IF('(I-3) Design &amp; Feedback'!O26&gt;0, '(I-3) Design &amp; Feedback'!O26, "-")</f>
        <v>-</v>
      </c>
      <c r="M26" s="587"/>
      <c r="N26" s="429">
        <f>'(BCBC) Adjustment Factors (Alt)'!$G$52</f>
        <v>3.84</v>
      </c>
      <c r="O26" s="614" t="str">
        <f t="array" ref="O26">INDEX('(BCBC) Adjustment Factors (Alt)'!$E$27:$K$47,MATCH('(R-3) Adjusted Lengths (Alt.)'!J26,'(BCBC) Adjustment Factors (Alt)'!$E$27:$E$47,0),2)</f>
        <v>#N/A</v>
      </c>
      <c r="P26" s="429">
        <f>'(I-1) General'!$H$17</f>
        <v>0.33</v>
      </c>
      <c r="Q26" s="429">
        <f>'(M-1) Adjustment Factors'!$N$17</f>
        <v>1</v>
      </c>
      <c r="R26" s="429">
        <f>'(M-1) Adjustment Factors'!$N$18</f>
        <v>1.048024</v>
      </c>
      <c r="S26" s="429">
        <f>'(M-1) Adjustment Factors'!$N$19</f>
        <v>1.140128333</v>
      </c>
      <c r="T26" s="429">
        <f>'(M-1) Adjustment Factors'!$N$20</f>
        <v>1.28</v>
      </c>
      <c r="U26" s="614" t="str">
        <f t="array" ref="U26">IF('(I-3) Design &amp; Feedback'!J26="CFW-FH",1,IF('(I-3) Design &amp; Feedback'!N26='(T) General Tables'!$A$18,INDEX('(BCBC) Adjustment Factors'!$H$49:$I$52, MATCH('(I-3) Design &amp; Feedback'!O26,'(BCBC) Adjustment Factors'!$H$49:$H$52,0),2),1))</f>
        <v>#N/A</v>
      </c>
      <c r="V26" s="614">
        <f>IF('(I-3) Design &amp; Feedback'!J26="CFW-FH",1,IF('(I-3) Design &amp; Feedback'!K26='(T) General Tables'!$A$82,'(BCBC) Adjustment Factors'!$I$53,'(BCBC) Adjustment Factors'!$I$54))
</f>
        <v>1.15</v>
      </c>
      <c r="W26" s="569" t="str">
        <f t="shared" si="1"/>
        <v>#N/A</v>
      </c>
      <c r="X26" s="207"/>
      <c r="Y26" s="429">
        <f>'(BCBC) Adjustment Factors (Alt)'!$H$52</f>
        <v>1</v>
      </c>
      <c r="Z26" s="429" t="str">
        <f t="array" ref="Z26">INDEX('(BCBC) Adjustment Factors (Alt)'!$F$14:$F$21, MATCH(I26, '(BCBC) Adjustment Factors (Alt)'!$E$14:$E$21, 1)) +
((I26 - INDEX('(BCBC) Adjustment Factors (Alt)'!$E$14:$E$21, MATCH(I26, '(BCBC) Adjustment Factors (Alt)'!$E$14:$E$21, 1))) /
 (INDEX('(BCBC) Adjustment Factors (Alt)'!$E$14:$E$21, MATCH(I26, '(BCBC) Adjustment Factors (Alt)'!$E$14:$E$21, 1) + 1) -
  INDEX('(BCBC) Adjustment Factors (Alt)'!$E$14:$E$21, MATCH(I26, '(BCBC) Adjustment Factors (Alt)'!$E$14:$E$21, 1)))) *
(INDEX('(BCBC) Adjustment Factors (Alt)'!$F$14:$F$21, MATCH(I26, '(BCBC) Adjustment Factors (Alt)'!$E$14:$E$21, 1) + 1) -
 INDEX('(BCBC) Adjustment Factors (Alt)'!$F$14:$F$21, MATCH(I26, '(BCBC) Adjustment Factors (Alt)'!$E$14:$E$21, 1)))</f>
        <v>#N/A</v>
      </c>
      <c r="AA26" s="429" t="str">
        <f t="array" ref="AA26">INDEX('(BCBC) Adjustment Factors (Alt)'!$G$14:$G$21, MATCH(I26, '(BCBC) Adjustment Factors (Alt)'!$E$14:$E$21, 1)) +
((I26 - INDEX('(BCBC) Adjustment Factors (Alt)'!$E$14:$E$21, MATCH(I26, '(BCBC) Adjustment Factors (Alt)'!$E$14:$E$21, 1))) /
 (INDEX('(BCBC) Adjustment Factors (Alt)'!$E$14:$E$21, MATCH(I26, '(BCBC) Adjustment Factors (Alt)'!$E$14:$E$21, 1) + 1) -
  INDEX('(BCBC) Adjustment Factors (Alt)'!$E$14:$E$21, MATCH(I26, '(BCBC) Adjustment Factors (Alt)'!$E$14:$E$21, 1)))) *
(INDEX('(BCBC) Adjustment Factors (Alt)'!$G$14:$G$21, MATCH(I26, '(BCBC) Adjustment Factors (Alt)'!$E$14:$E$21, 1) + 1) -
 INDEX('(BCBC) Adjustment Factors (Alt)'!$G$14:$G$21, MATCH(I26, '(BCBC) Adjustment Factors (Alt)'!$E$14:$E$21, 1)))</f>
        <v>#N/A</v>
      </c>
      <c r="AB26" s="429">
        <f>'(I-1) General'!$H$16</f>
        <v>1.85</v>
      </c>
      <c r="AC26" s="429" t="str">
        <f t="array" ref="AC26">INDEX('(BCBC) Adjustment Factors (Alt)'!$E$27:$K$47,MATCH('(R-3) Adjusted Lengths (Alt.)'!J26,'(BCBC) Adjustment Factors (Alt)'!$E$27:$E$47,0),3)</f>
        <v>#N/A</v>
      </c>
      <c r="AD26" s="429">
        <f>'(I-1) General'!$H$19</f>
        <v>0.311</v>
      </c>
      <c r="AE26" s="429">
        <f>'(M-1) Adjustment Factors'!$N$32</f>
        <v>1</v>
      </c>
      <c r="AF26" s="429">
        <f>'(M-1) Adjustment Factors'!$N$34</f>
        <v>1.140128333</v>
      </c>
      <c r="AG26" s="429">
        <f>'(M-1) Adjustment Factors'!$N$35</f>
        <v>1.33</v>
      </c>
      <c r="AH26" s="429" t="str">
        <f t="array" ref="AH26">IF('(I-3) Design &amp; Feedback'!J26="CFW-FH",1,IF('(I-3) Design &amp; Feedback'!N26='(T) General Tables'!$A$18,INDEX('(BCBC) Adjustment Factors'!$H$116:$I$119, MATCH('(I-3) Design &amp; Feedback'!O26,'(BCBC) Adjustment Factors'!$H$116:$H$119,0),2),1))</f>
        <v>#N/A</v>
      </c>
      <c r="AI26" s="429">
        <f>IF('(I-3) Design &amp; Feedback'!J26="CFW-FH",1,IF('(I-3) Design &amp; Feedback'!K26='(T) General Tables'!$A$82,'(BCBC) Adjustment Factors'!$I$120,'(BCBC) Adjustment Factors'!$I$121))</f>
        <v>1.15</v>
      </c>
      <c r="AJ26" s="569" t="str">
        <f t="shared" si="2"/>
        <v>#N/A</v>
      </c>
      <c r="AK26" s="207"/>
      <c r="AL26" s="429" t="str">
        <f t="shared" si="3"/>
        <v>#N/A</v>
      </c>
      <c r="AM26" s="615" t="str">
        <f t="shared" si="4"/>
        <v>#N/A</v>
      </c>
    </row>
    <row r="27" ht="15.0" hidden="1" customHeight="1">
      <c r="A27" s="94"/>
      <c r="B27" s="176"/>
      <c r="D27" s="612" t="str">
        <f>'(I-3) Design &amp; Feedback'!D27</f>
        <v>Not Required</v>
      </c>
      <c r="E27" s="176"/>
      <c r="F27" s="94"/>
      <c r="G27" s="618" t="str">
        <f>'(I-3) Design &amp; Feedback'!G27</f>
        <v>R</v>
      </c>
      <c r="H27" s="619" t="str">
        <f>IF('(I-3) Design &amp; Feedback'!H27&gt;0, '(I-3) Design &amp; Feedback'!H27, "-")</f>
        <v>-</v>
      </c>
      <c r="I27" s="542" t="str">
        <f>'(I-3) Design &amp; Feedback'!I27</f>
        <v>-</v>
      </c>
      <c r="J27" s="462" t="str">
        <f>IF('(I-3) Design &amp; Feedback'!J27&gt;0, '(I-3) Design &amp; Feedback'!J27, "-")</f>
        <v>-</v>
      </c>
      <c r="K27" s="462" t="str">
        <f>IF('(I-3) Design &amp; Feedback'!K27&gt;0, '(I-3) Design &amp; Feedback'!K27, "-")</f>
        <v>-</v>
      </c>
      <c r="L27" s="462" t="str">
        <f>IF('(I-3) Design &amp; Feedback'!O27&gt;0, '(I-3) Design &amp; Feedback'!O27, "-")</f>
        <v>-</v>
      </c>
      <c r="M27" s="587"/>
      <c r="N27" s="429">
        <f>'(BCBC) Adjustment Factors (Alt)'!$G$52</f>
        <v>3.84</v>
      </c>
      <c r="O27" s="614" t="str">
        <f t="array" ref="O27">INDEX('(BCBC) Adjustment Factors (Alt)'!$E$27:$K$47,MATCH('(R-3) Adjusted Lengths (Alt.)'!J27,'(BCBC) Adjustment Factors (Alt)'!$E$27:$E$47,0),2)</f>
        <v>#N/A</v>
      </c>
      <c r="P27" s="429">
        <f>'(I-1) General'!$H$17</f>
        <v>0.33</v>
      </c>
      <c r="Q27" s="429">
        <f>'(M-1) Adjustment Factors'!$N$17</f>
        <v>1</v>
      </c>
      <c r="R27" s="429">
        <f>'(M-1) Adjustment Factors'!$N$18</f>
        <v>1.048024</v>
      </c>
      <c r="S27" s="429">
        <f>'(M-1) Adjustment Factors'!$N$19</f>
        <v>1.140128333</v>
      </c>
      <c r="T27" s="429">
        <f>'(M-1) Adjustment Factors'!$N$20</f>
        <v>1.28</v>
      </c>
      <c r="U27" s="614" t="str">
        <f t="array" ref="U27">IF('(I-3) Design &amp; Feedback'!J27="CFW-FH",1,IF('(I-3) Design &amp; Feedback'!N27='(T) General Tables'!$A$18,INDEX('(BCBC) Adjustment Factors'!$H$49:$I$52, MATCH('(I-3) Design &amp; Feedback'!O27,'(BCBC) Adjustment Factors'!$H$49:$H$52,0),2),1))</f>
        <v>#N/A</v>
      </c>
      <c r="V27" s="614">
        <f>IF('(I-3) Design &amp; Feedback'!J27="CFW-FH",1,IF('(I-3) Design &amp; Feedback'!K27='(T) General Tables'!$A$82,'(BCBC) Adjustment Factors'!$I$53,'(BCBC) Adjustment Factors'!$I$54))
</f>
        <v>1.15</v>
      </c>
      <c r="W27" s="569" t="str">
        <f t="shared" si="1"/>
        <v>#N/A</v>
      </c>
      <c r="X27" s="207"/>
      <c r="Y27" s="429">
        <f>'(BCBC) Adjustment Factors (Alt)'!$H$52</f>
        <v>1</v>
      </c>
      <c r="Z27" s="429" t="str">
        <f t="array" ref="Z27">INDEX('(BCBC) Adjustment Factors (Alt)'!$F$14:$F$21, MATCH(I27, '(BCBC) Adjustment Factors (Alt)'!$E$14:$E$21, 1)) +
((I27 - INDEX('(BCBC) Adjustment Factors (Alt)'!$E$14:$E$21, MATCH(I27, '(BCBC) Adjustment Factors (Alt)'!$E$14:$E$21, 1))) /
 (INDEX('(BCBC) Adjustment Factors (Alt)'!$E$14:$E$21, MATCH(I27, '(BCBC) Adjustment Factors (Alt)'!$E$14:$E$21, 1) + 1) -
  INDEX('(BCBC) Adjustment Factors (Alt)'!$E$14:$E$21, MATCH(I27, '(BCBC) Adjustment Factors (Alt)'!$E$14:$E$21, 1)))) *
(INDEX('(BCBC) Adjustment Factors (Alt)'!$F$14:$F$21, MATCH(I27, '(BCBC) Adjustment Factors (Alt)'!$E$14:$E$21, 1) + 1) -
 INDEX('(BCBC) Adjustment Factors (Alt)'!$F$14:$F$21, MATCH(I27, '(BCBC) Adjustment Factors (Alt)'!$E$14:$E$21, 1)))</f>
        <v>#N/A</v>
      </c>
      <c r="AA27" s="429" t="str">
        <f t="array" ref="AA27">INDEX('(BCBC) Adjustment Factors (Alt)'!$G$14:$G$21, MATCH(I27, '(BCBC) Adjustment Factors (Alt)'!$E$14:$E$21, 1)) +
((I27 - INDEX('(BCBC) Adjustment Factors (Alt)'!$E$14:$E$21, MATCH(I27, '(BCBC) Adjustment Factors (Alt)'!$E$14:$E$21, 1))) /
 (INDEX('(BCBC) Adjustment Factors (Alt)'!$E$14:$E$21, MATCH(I27, '(BCBC) Adjustment Factors (Alt)'!$E$14:$E$21, 1) + 1) -
  INDEX('(BCBC) Adjustment Factors (Alt)'!$E$14:$E$21, MATCH(I27, '(BCBC) Adjustment Factors (Alt)'!$E$14:$E$21, 1)))) *
(INDEX('(BCBC) Adjustment Factors (Alt)'!$G$14:$G$21, MATCH(I27, '(BCBC) Adjustment Factors (Alt)'!$E$14:$E$21, 1) + 1) -
 INDEX('(BCBC) Adjustment Factors (Alt)'!$G$14:$G$21, MATCH(I27, '(BCBC) Adjustment Factors (Alt)'!$E$14:$E$21, 1)))</f>
        <v>#N/A</v>
      </c>
      <c r="AB27" s="429">
        <f>'(I-1) General'!$H$16</f>
        <v>1.85</v>
      </c>
      <c r="AC27" s="429" t="str">
        <f t="array" ref="AC27">INDEX('(BCBC) Adjustment Factors (Alt)'!$E$27:$K$47,MATCH('(R-3) Adjusted Lengths (Alt.)'!J27,'(BCBC) Adjustment Factors (Alt)'!$E$27:$E$47,0),3)</f>
        <v>#N/A</v>
      </c>
      <c r="AD27" s="429">
        <f>'(I-1) General'!$H$19</f>
        <v>0.311</v>
      </c>
      <c r="AE27" s="429">
        <f>'(M-1) Adjustment Factors'!$N$32</f>
        <v>1</v>
      </c>
      <c r="AF27" s="429">
        <f>'(M-1) Adjustment Factors'!$N$34</f>
        <v>1.140128333</v>
      </c>
      <c r="AG27" s="429">
        <f>'(M-1) Adjustment Factors'!$N$35</f>
        <v>1.33</v>
      </c>
      <c r="AH27" s="429" t="str">
        <f t="array" ref="AH27">IF('(I-3) Design &amp; Feedback'!J27="CFW-FH",1,IF('(I-3) Design &amp; Feedback'!N27='(T) General Tables'!$A$18,INDEX('(BCBC) Adjustment Factors'!$H$116:$I$119, MATCH('(I-3) Design &amp; Feedback'!O27,'(BCBC) Adjustment Factors'!$H$116:$H$119,0),2),1))</f>
        <v>#N/A</v>
      </c>
      <c r="AI27" s="429">
        <f>IF('(I-3) Design &amp; Feedback'!J27="CFW-FH",1,IF('(I-3) Design &amp; Feedback'!K27='(T) General Tables'!$A$82,'(BCBC) Adjustment Factors'!$I$120,'(BCBC) Adjustment Factors'!$I$121))</f>
        <v>1.15</v>
      </c>
      <c r="AJ27" s="569" t="str">
        <f t="shared" si="2"/>
        <v>#N/A</v>
      </c>
      <c r="AK27" s="207"/>
      <c r="AL27" s="429" t="str">
        <f t="shared" si="3"/>
        <v>#N/A</v>
      </c>
      <c r="AM27" s="615" t="str">
        <f t="shared" si="4"/>
        <v>#N/A</v>
      </c>
    </row>
    <row r="28" ht="15.0" hidden="1" customHeight="1">
      <c r="A28" s="94"/>
      <c r="B28" s="176"/>
      <c r="D28" s="612" t="str">
        <f>'(I-3) Design &amp; Feedback'!D28</f>
        <v>Not Required</v>
      </c>
      <c r="E28" s="176"/>
      <c r="F28" s="94"/>
      <c r="G28" s="618" t="str">
        <f>'(I-3) Design &amp; Feedback'!G28</f>
        <v>R</v>
      </c>
      <c r="H28" s="619" t="str">
        <f>IF('(I-3) Design &amp; Feedback'!H28&gt;0, '(I-3) Design &amp; Feedback'!H28, "-")</f>
        <v>-</v>
      </c>
      <c r="I28" s="542" t="str">
        <f>'(I-3) Design &amp; Feedback'!I28</f>
        <v>-</v>
      </c>
      <c r="J28" s="462" t="str">
        <f>IF('(I-3) Design &amp; Feedback'!J28&gt;0, '(I-3) Design &amp; Feedback'!J28, "-")</f>
        <v>-</v>
      </c>
      <c r="K28" s="462" t="str">
        <f>IF('(I-3) Design &amp; Feedback'!K28&gt;0, '(I-3) Design &amp; Feedback'!K28, "-")</f>
        <v>-</v>
      </c>
      <c r="L28" s="462" t="str">
        <f>IF('(I-3) Design &amp; Feedback'!O28&gt;0, '(I-3) Design &amp; Feedback'!O28, "-")</f>
        <v>-</v>
      </c>
      <c r="M28" s="587"/>
      <c r="N28" s="429">
        <f>'(BCBC) Adjustment Factors (Alt)'!$G$52</f>
        <v>3.84</v>
      </c>
      <c r="O28" s="614" t="str">
        <f t="array" ref="O28">INDEX('(BCBC) Adjustment Factors (Alt)'!$E$27:$K$47,MATCH('(R-3) Adjusted Lengths (Alt.)'!J28,'(BCBC) Adjustment Factors (Alt)'!$E$27:$E$47,0),2)</f>
        <v>#N/A</v>
      </c>
      <c r="P28" s="429">
        <f>'(I-1) General'!$H$17</f>
        <v>0.33</v>
      </c>
      <c r="Q28" s="429">
        <f>'(M-1) Adjustment Factors'!$N$17</f>
        <v>1</v>
      </c>
      <c r="R28" s="429">
        <f>'(M-1) Adjustment Factors'!$N$18</f>
        <v>1.048024</v>
      </c>
      <c r="S28" s="429">
        <f>'(M-1) Adjustment Factors'!$N$19</f>
        <v>1.140128333</v>
      </c>
      <c r="T28" s="429">
        <f>'(M-1) Adjustment Factors'!$N$20</f>
        <v>1.28</v>
      </c>
      <c r="U28" s="614" t="str">
        <f t="array" ref="U28">IF('(I-3) Design &amp; Feedback'!J28="CFW-FH",1,IF('(I-3) Design &amp; Feedback'!N28='(T) General Tables'!$A$18,INDEX('(BCBC) Adjustment Factors'!$H$49:$I$52, MATCH('(I-3) Design &amp; Feedback'!O28,'(BCBC) Adjustment Factors'!$H$49:$H$52,0),2),1))</f>
        <v>#N/A</v>
      </c>
      <c r="V28" s="614">
        <f>IF('(I-3) Design &amp; Feedback'!J28="CFW-FH",1,IF('(I-3) Design &amp; Feedback'!K28='(T) General Tables'!$A$82,'(BCBC) Adjustment Factors'!$I$53,'(BCBC) Adjustment Factors'!$I$54))
</f>
        <v>1.15</v>
      </c>
      <c r="W28" s="569" t="str">
        <f t="shared" si="1"/>
        <v>#N/A</v>
      </c>
      <c r="X28" s="207"/>
      <c r="Y28" s="429">
        <f>'(BCBC) Adjustment Factors (Alt)'!$H$52</f>
        <v>1</v>
      </c>
      <c r="Z28" s="429" t="str">
        <f t="array" ref="Z28">INDEX('(BCBC) Adjustment Factors (Alt)'!$F$14:$F$21, MATCH(I28, '(BCBC) Adjustment Factors (Alt)'!$E$14:$E$21, 1)) +
((I28 - INDEX('(BCBC) Adjustment Factors (Alt)'!$E$14:$E$21, MATCH(I28, '(BCBC) Adjustment Factors (Alt)'!$E$14:$E$21, 1))) /
 (INDEX('(BCBC) Adjustment Factors (Alt)'!$E$14:$E$21, MATCH(I28, '(BCBC) Adjustment Factors (Alt)'!$E$14:$E$21, 1) + 1) -
  INDEX('(BCBC) Adjustment Factors (Alt)'!$E$14:$E$21, MATCH(I28, '(BCBC) Adjustment Factors (Alt)'!$E$14:$E$21, 1)))) *
(INDEX('(BCBC) Adjustment Factors (Alt)'!$F$14:$F$21, MATCH(I28, '(BCBC) Adjustment Factors (Alt)'!$E$14:$E$21, 1) + 1) -
 INDEX('(BCBC) Adjustment Factors (Alt)'!$F$14:$F$21, MATCH(I28, '(BCBC) Adjustment Factors (Alt)'!$E$14:$E$21, 1)))</f>
        <v>#N/A</v>
      </c>
      <c r="AA28" s="429" t="str">
        <f t="array" ref="AA28">INDEX('(BCBC) Adjustment Factors (Alt)'!$G$14:$G$21, MATCH(I28, '(BCBC) Adjustment Factors (Alt)'!$E$14:$E$21, 1)) +
((I28 - INDEX('(BCBC) Adjustment Factors (Alt)'!$E$14:$E$21, MATCH(I28, '(BCBC) Adjustment Factors (Alt)'!$E$14:$E$21, 1))) /
 (INDEX('(BCBC) Adjustment Factors (Alt)'!$E$14:$E$21, MATCH(I28, '(BCBC) Adjustment Factors (Alt)'!$E$14:$E$21, 1) + 1) -
  INDEX('(BCBC) Adjustment Factors (Alt)'!$E$14:$E$21, MATCH(I28, '(BCBC) Adjustment Factors (Alt)'!$E$14:$E$21, 1)))) *
(INDEX('(BCBC) Adjustment Factors (Alt)'!$G$14:$G$21, MATCH(I28, '(BCBC) Adjustment Factors (Alt)'!$E$14:$E$21, 1) + 1) -
 INDEX('(BCBC) Adjustment Factors (Alt)'!$G$14:$G$21, MATCH(I28, '(BCBC) Adjustment Factors (Alt)'!$E$14:$E$21, 1)))</f>
        <v>#N/A</v>
      </c>
      <c r="AB28" s="429">
        <f>'(I-1) General'!$H$16</f>
        <v>1.85</v>
      </c>
      <c r="AC28" s="429" t="str">
        <f t="array" ref="AC28">INDEX('(BCBC) Adjustment Factors (Alt)'!$E$27:$K$47,MATCH('(R-3) Adjusted Lengths (Alt.)'!J28,'(BCBC) Adjustment Factors (Alt)'!$E$27:$E$47,0),3)</f>
        <v>#N/A</v>
      </c>
      <c r="AD28" s="429">
        <f>'(I-1) General'!$H$19</f>
        <v>0.311</v>
      </c>
      <c r="AE28" s="429">
        <f>'(M-1) Adjustment Factors'!$N$32</f>
        <v>1</v>
      </c>
      <c r="AF28" s="429">
        <f>'(M-1) Adjustment Factors'!$N$34</f>
        <v>1.140128333</v>
      </c>
      <c r="AG28" s="429">
        <f>'(M-1) Adjustment Factors'!$N$35</f>
        <v>1.33</v>
      </c>
      <c r="AH28" s="429" t="str">
        <f t="array" ref="AH28">IF('(I-3) Design &amp; Feedback'!J28="CFW-FH",1,IF('(I-3) Design &amp; Feedback'!N28='(T) General Tables'!$A$18,INDEX('(BCBC) Adjustment Factors'!$H$116:$I$119, MATCH('(I-3) Design &amp; Feedback'!O28,'(BCBC) Adjustment Factors'!$H$116:$H$119,0),2),1))</f>
        <v>#N/A</v>
      </c>
      <c r="AI28" s="429">
        <f>IF('(I-3) Design &amp; Feedback'!J28="CFW-FH",1,IF('(I-3) Design &amp; Feedback'!K28='(T) General Tables'!$A$82,'(BCBC) Adjustment Factors'!$I$120,'(BCBC) Adjustment Factors'!$I$121))</f>
        <v>1.15</v>
      </c>
      <c r="AJ28" s="569" t="str">
        <f t="shared" si="2"/>
        <v>#N/A</v>
      </c>
      <c r="AK28" s="207"/>
      <c r="AL28" s="429" t="str">
        <f t="shared" si="3"/>
        <v>#N/A</v>
      </c>
      <c r="AM28" s="615" t="str">
        <f t="shared" si="4"/>
        <v>#N/A</v>
      </c>
    </row>
    <row r="29" ht="15.0" hidden="1" customHeight="1">
      <c r="A29" s="94"/>
      <c r="B29" s="176"/>
      <c r="D29" s="612" t="str">
        <f>'(I-3) Design &amp; Feedback'!D29</f>
        <v>Not Required</v>
      </c>
      <c r="E29" s="176"/>
      <c r="F29" s="94"/>
      <c r="G29" s="618" t="str">
        <f>'(I-3) Design &amp; Feedback'!G29</f>
        <v>R</v>
      </c>
      <c r="H29" s="619" t="str">
        <f>IF('(I-3) Design &amp; Feedback'!H29&gt;0, '(I-3) Design &amp; Feedback'!H29, "-")</f>
        <v>-</v>
      </c>
      <c r="I29" s="542" t="str">
        <f>'(I-3) Design &amp; Feedback'!I29</f>
        <v>-</v>
      </c>
      <c r="J29" s="462" t="str">
        <f>IF('(I-3) Design &amp; Feedback'!J29&gt;0, '(I-3) Design &amp; Feedback'!J29, "-")</f>
        <v>-</v>
      </c>
      <c r="K29" s="462" t="str">
        <f>IF('(I-3) Design &amp; Feedback'!K29&gt;0, '(I-3) Design &amp; Feedback'!K29, "-")</f>
        <v>-</v>
      </c>
      <c r="L29" s="462" t="str">
        <f>IF('(I-3) Design &amp; Feedback'!O29&gt;0, '(I-3) Design &amp; Feedback'!O29, "-")</f>
        <v>-</v>
      </c>
      <c r="M29" s="587"/>
      <c r="N29" s="429">
        <f>'(BCBC) Adjustment Factors (Alt)'!$G$52</f>
        <v>3.84</v>
      </c>
      <c r="O29" s="614" t="str">
        <f t="array" ref="O29">INDEX('(BCBC) Adjustment Factors (Alt)'!$E$27:$K$47,MATCH('(R-3) Adjusted Lengths (Alt.)'!J29,'(BCBC) Adjustment Factors (Alt)'!$E$27:$E$47,0),2)</f>
        <v>#N/A</v>
      </c>
      <c r="P29" s="429">
        <f>'(I-1) General'!$H$17</f>
        <v>0.33</v>
      </c>
      <c r="Q29" s="429">
        <f>'(M-1) Adjustment Factors'!$N$17</f>
        <v>1</v>
      </c>
      <c r="R29" s="429">
        <f>'(M-1) Adjustment Factors'!$N$18</f>
        <v>1.048024</v>
      </c>
      <c r="S29" s="429">
        <f>'(M-1) Adjustment Factors'!$N$19</f>
        <v>1.140128333</v>
      </c>
      <c r="T29" s="429">
        <f>'(M-1) Adjustment Factors'!$N$20</f>
        <v>1.28</v>
      </c>
      <c r="U29" s="614" t="str">
        <f t="array" ref="U29">IF('(I-3) Design &amp; Feedback'!J29="CFW-FH",1,IF('(I-3) Design &amp; Feedback'!N29='(T) General Tables'!$A$18,INDEX('(BCBC) Adjustment Factors'!$H$49:$I$52, MATCH('(I-3) Design &amp; Feedback'!O29,'(BCBC) Adjustment Factors'!$H$49:$H$52,0),2),1))</f>
        <v>#N/A</v>
      </c>
      <c r="V29" s="614">
        <f>IF('(I-3) Design &amp; Feedback'!J29="CFW-FH",1,IF('(I-3) Design &amp; Feedback'!K29='(T) General Tables'!$A$82,'(BCBC) Adjustment Factors'!$I$53,'(BCBC) Adjustment Factors'!$I$54))
</f>
        <v>1.15</v>
      </c>
      <c r="W29" s="569" t="str">
        <f t="shared" si="1"/>
        <v>#N/A</v>
      </c>
      <c r="X29" s="207"/>
      <c r="Y29" s="429">
        <f>'(BCBC) Adjustment Factors (Alt)'!$H$52</f>
        <v>1</v>
      </c>
      <c r="Z29" s="429" t="str">
        <f t="array" ref="Z29">INDEX('(BCBC) Adjustment Factors (Alt)'!$F$14:$F$21, MATCH(I29, '(BCBC) Adjustment Factors (Alt)'!$E$14:$E$21, 1)) +
((I29 - INDEX('(BCBC) Adjustment Factors (Alt)'!$E$14:$E$21, MATCH(I29, '(BCBC) Adjustment Factors (Alt)'!$E$14:$E$21, 1))) /
 (INDEX('(BCBC) Adjustment Factors (Alt)'!$E$14:$E$21, MATCH(I29, '(BCBC) Adjustment Factors (Alt)'!$E$14:$E$21, 1) + 1) -
  INDEX('(BCBC) Adjustment Factors (Alt)'!$E$14:$E$21, MATCH(I29, '(BCBC) Adjustment Factors (Alt)'!$E$14:$E$21, 1)))) *
(INDEX('(BCBC) Adjustment Factors (Alt)'!$F$14:$F$21, MATCH(I29, '(BCBC) Adjustment Factors (Alt)'!$E$14:$E$21, 1) + 1) -
 INDEX('(BCBC) Adjustment Factors (Alt)'!$F$14:$F$21, MATCH(I29, '(BCBC) Adjustment Factors (Alt)'!$E$14:$E$21, 1)))</f>
        <v>#N/A</v>
      </c>
      <c r="AA29" s="429" t="str">
        <f t="array" ref="AA29">INDEX('(BCBC) Adjustment Factors (Alt)'!$G$14:$G$21, MATCH(I29, '(BCBC) Adjustment Factors (Alt)'!$E$14:$E$21, 1)) +
((I29 - INDEX('(BCBC) Adjustment Factors (Alt)'!$E$14:$E$21, MATCH(I29, '(BCBC) Adjustment Factors (Alt)'!$E$14:$E$21, 1))) /
 (INDEX('(BCBC) Adjustment Factors (Alt)'!$E$14:$E$21, MATCH(I29, '(BCBC) Adjustment Factors (Alt)'!$E$14:$E$21, 1) + 1) -
  INDEX('(BCBC) Adjustment Factors (Alt)'!$E$14:$E$21, MATCH(I29, '(BCBC) Adjustment Factors (Alt)'!$E$14:$E$21, 1)))) *
(INDEX('(BCBC) Adjustment Factors (Alt)'!$G$14:$G$21, MATCH(I29, '(BCBC) Adjustment Factors (Alt)'!$E$14:$E$21, 1) + 1) -
 INDEX('(BCBC) Adjustment Factors (Alt)'!$G$14:$G$21, MATCH(I29, '(BCBC) Adjustment Factors (Alt)'!$E$14:$E$21, 1)))</f>
        <v>#N/A</v>
      </c>
      <c r="AB29" s="429">
        <f>'(I-1) General'!$H$16</f>
        <v>1.85</v>
      </c>
      <c r="AC29" s="429" t="str">
        <f t="array" ref="AC29">INDEX('(BCBC) Adjustment Factors (Alt)'!$E$27:$K$47,MATCH('(R-3) Adjusted Lengths (Alt.)'!J29,'(BCBC) Adjustment Factors (Alt)'!$E$27:$E$47,0),3)</f>
        <v>#N/A</v>
      </c>
      <c r="AD29" s="429">
        <f>'(I-1) General'!$H$19</f>
        <v>0.311</v>
      </c>
      <c r="AE29" s="429">
        <f>'(M-1) Adjustment Factors'!$N$32</f>
        <v>1</v>
      </c>
      <c r="AF29" s="429">
        <f>'(M-1) Adjustment Factors'!$N$34</f>
        <v>1.140128333</v>
      </c>
      <c r="AG29" s="429">
        <f>'(M-1) Adjustment Factors'!$N$35</f>
        <v>1.33</v>
      </c>
      <c r="AH29" s="429" t="str">
        <f t="array" ref="AH29">IF('(I-3) Design &amp; Feedback'!J29="CFW-FH",1,IF('(I-3) Design &amp; Feedback'!N29='(T) General Tables'!$A$18,INDEX('(BCBC) Adjustment Factors'!$H$116:$I$119, MATCH('(I-3) Design &amp; Feedback'!O29,'(BCBC) Adjustment Factors'!$H$116:$H$119,0),2),1))</f>
        <v>#N/A</v>
      </c>
      <c r="AI29" s="429">
        <f>IF('(I-3) Design &amp; Feedback'!J29="CFW-FH",1,IF('(I-3) Design &amp; Feedback'!K29='(T) General Tables'!$A$82,'(BCBC) Adjustment Factors'!$I$120,'(BCBC) Adjustment Factors'!$I$121))</f>
        <v>1.15</v>
      </c>
      <c r="AJ29" s="569" t="str">
        <f t="shared" si="2"/>
        <v>#N/A</v>
      </c>
      <c r="AK29" s="207"/>
      <c r="AL29" s="429" t="str">
        <f t="shared" si="3"/>
        <v>#N/A</v>
      </c>
      <c r="AM29" s="615" t="str">
        <f t="shared" si="4"/>
        <v>#N/A</v>
      </c>
    </row>
    <row r="30" ht="15.0" hidden="1" customHeight="1">
      <c r="A30" s="94"/>
      <c r="B30" s="176"/>
      <c r="D30" s="612" t="str">
        <f>'(I-3) Design &amp; Feedback'!D30</f>
        <v>Not Required</v>
      </c>
      <c r="E30" s="176"/>
      <c r="F30" s="94"/>
      <c r="G30" s="618" t="str">
        <f>'(I-3) Design &amp; Feedback'!G30</f>
        <v>R</v>
      </c>
      <c r="H30" s="619" t="str">
        <f>IF('(I-3) Design &amp; Feedback'!H30&gt;0, '(I-3) Design &amp; Feedback'!H30, "-")</f>
        <v>-</v>
      </c>
      <c r="I30" s="542" t="str">
        <f>'(I-3) Design &amp; Feedback'!I30</f>
        <v>-</v>
      </c>
      <c r="J30" s="462" t="str">
        <f>IF('(I-3) Design &amp; Feedback'!J30&gt;0, '(I-3) Design &amp; Feedback'!J30, "-")</f>
        <v>-</v>
      </c>
      <c r="K30" s="462" t="str">
        <f>IF('(I-3) Design &amp; Feedback'!K30&gt;0, '(I-3) Design &amp; Feedback'!K30, "-")</f>
        <v>-</v>
      </c>
      <c r="L30" s="462" t="str">
        <f>IF('(I-3) Design &amp; Feedback'!O30&gt;0, '(I-3) Design &amp; Feedback'!O30, "-")</f>
        <v>-</v>
      </c>
      <c r="M30" s="587"/>
      <c r="N30" s="429">
        <f>'(BCBC) Adjustment Factors (Alt)'!$G$52</f>
        <v>3.84</v>
      </c>
      <c r="O30" s="614" t="str">
        <f t="array" ref="O30">INDEX('(BCBC) Adjustment Factors (Alt)'!$E$27:$K$47,MATCH('(R-3) Adjusted Lengths (Alt.)'!J30,'(BCBC) Adjustment Factors (Alt)'!$E$27:$E$47,0),2)</f>
        <v>#N/A</v>
      </c>
      <c r="P30" s="429">
        <f>'(I-1) General'!$H$17</f>
        <v>0.33</v>
      </c>
      <c r="Q30" s="429">
        <f>'(M-1) Adjustment Factors'!$N$17</f>
        <v>1</v>
      </c>
      <c r="R30" s="429">
        <f>'(M-1) Adjustment Factors'!$N$18</f>
        <v>1.048024</v>
      </c>
      <c r="S30" s="429">
        <f>'(M-1) Adjustment Factors'!$N$19</f>
        <v>1.140128333</v>
      </c>
      <c r="T30" s="429">
        <f>'(M-1) Adjustment Factors'!$N$20</f>
        <v>1.28</v>
      </c>
      <c r="U30" s="614" t="str">
        <f t="array" ref="U30">IF('(I-3) Design &amp; Feedback'!J30="CFW-FH",1,IF('(I-3) Design &amp; Feedback'!N30='(T) General Tables'!$A$18,INDEX('(BCBC) Adjustment Factors'!$H$49:$I$52, MATCH('(I-3) Design &amp; Feedback'!O30,'(BCBC) Adjustment Factors'!$H$49:$H$52,0),2),1))</f>
        <v>#N/A</v>
      </c>
      <c r="V30" s="614">
        <f>IF('(I-3) Design &amp; Feedback'!J30="CFW-FH",1,IF('(I-3) Design &amp; Feedback'!K30='(T) General Tables'!$A$82,'(BCBC) Adjustment Factors'!$I$53,'(BCBC) Adjustment Factors'!$I$54))
</f>
        <v>1.15</v>
      </c>
      <c r="W30" s="569" t="str">
        <f t="shared" si="1"/>
        <v>#N/A</v>
      </c>
      <c r="X30" s="207"/>
      <c r="Y30" s="429">
        <f>'(BCBC) Adjustment Factors (Alt)'!$H$52</f>
        <v>1</v>
      </c>
      <c r="Z30" s="429" t="str">
        <f t="array" ref="Z30">INDEX('(BCBC) Adjustment Factors (Alt)'!$F$14:$F$21, MATCH(I30, '(BCBC) Adjustment Factors (Alt)'!$E$14:$E$21, 1)) +
((I30 - INDEX('(BCBC) Adjustment Factors (Alt)'!$E$14:$E$21, MATCH(I30, '(BCBC) Adjustment Factors (Alt)'!$E$14:$E$21, 1))) /
 (INDEX('(BCBC) Adjustment Factors (Alt)'!$E$14:$E$21, MATCH(I30, '(BCBC) Adjustment Factors (Alt)'!$E$14:$E$21, 1) + 1) -
  INDEX('(BCBC) Adjustment Factors (Alt)'!$E$14:$E$21, MATCH(I30, '(BCBC) Adjustment Factors (Alt)'!$E$14:$E$21, 1)))) *
(INDEX('(BCBC) Adjustment Factors (Alt)'!$F$14:$F$21, MATCH(I30, '(BCBC) Adjustment Factors (Alt)'!$E$14:$E$21, 1) + 1) -
 INDEX('(BCBC) Adjustment Factors (Alt)'!$F$14:$F$21, MATCH(I30, '(BCBC) Adjustment Factors (Alt)'!$E$14:$E$21, 1)))</f>
        <v>#N/A</v>
      </c>
      <c r="AA30" s="429" t="str">
        <f t="array" ref="AA30">INDEX('(BCBC) Adjustment Factors (Alt)'!$G$14:$G$21, MATCH(I30, '(BCBC) Adjustment Factors (Alt)'!$E$14:$E$21, 1)) +
((I30 - INDEX('(BCBC) Adjustment Factors (Alt)'!$E$14:$E$21, MATCH(I30, '(BCBC) Adjustment Factors (Alt)'!$E$14:$E$21, 1))) /
 (INDEX('(BCBC) Adjustment Factors (Alt)'!$E$14:$E$21, MATCH(I30, '(BCBC) Adjustment Factors (Alt)'!$E$14:$E$21, 1) + 1) -
  INDEX('(BCBC) Adjustment Factors (Alt)'!$E$14:$E$21, MATCH(I30, '(BCBC) Adjustment Factors (Alt)'!$E$14:$E$21, 1)))) *
(INDEX('(BCBC) Adjustment Factors (Alt)'!$G$14:$G$21, MATCH(I30, '(BCBC) Adjustment Factors (Alt)'!$E$14:$E$21, 1) + 1) -
 INDEX('(BCBC) Adjustment Factors (Alt)'!$G$14:$G$21, MATCH(I30, '(BCBC) Adjustment Factors (Alt)'!$E$14:$E$21, 1)))</f>
        <v>#N/A</v>
      </c>
      <c r="AB30" s="429">
        <f>'(I-1) General'!$H$16</f>
        <v>1.85</v>
      </c>
      <c r="AC30" s="429" t="str">
        <f t="array" ref="AC30">INDEX('(BCBC) Adjustment Factors (Alt)'!$E$27:$K$47,MATCH('(R-3) Adjusted Lengths (Alt.)'!J30,'(BCBC) Adjustment Factors (Alt)'!$E$27:$E$47,0),3)</f>
        <v>#N/A</v>
      </c>
      <c r="AD30" s="429">
        <f>'(I-1) General'!$H$19</f>
        <v>0.311</v>
      </c>
      <c r="AE30" s="429">
        <f>'(M-1) Adjustment Factors'!$N$32</f>
        <v>1</v>
      </c>
      <c r="AF30" s="429">
        <f>'(M-1) Adjustment Factors'!$N$34</f>
        <v>1.140128333</v>
      </c>
      <c r="AG30" s="429">
        <f>'(M-1) Adjustment Factors'!$N$35</f>
        <v>1.33</v>
      </c>
      <c r="AH30" s="429" t="str">
        <f t="array" ref="AH30">IF('(I-3) Design &amp; Feedback'!J30="CFW-FH",1,IF('(I-3) Design &amp; Feedback'!N30='(T) General Tables'!$A$18,INDEX('(BCBC) Adjustment Factors'!$H$116:$I$119, MATCH('(I-3) Design &amp; Feedback'!O30,'(BCBC) Adjustment Factors'!$H$116:$H$119,0),2),1))</f>
        <v>#N/A</v>
      </c>
      <c r="AI30" s="429">
        <f>IF('(I-3) Design &amp; Feedback'!J30="CFW-FH",1,IF('(I-3) Design &amp; Feedback'!K30='(T) General Tables'!$A$82,'(BCBC) Adjustment Factors'!$I$120,'(BCBC) Adjustment Factors'!$I$121))</f>
        <v>1.15</v>
      </c>
      <c r="AJ30" s="569" t="str">
        <f t="shared" si="2"/>
        <v>#N/A</v>
      </c>
      <c r="AK30" s="207"/>
      <c r="AL30" s="429" t="str">
        <f t="shared" si="3"/>
        <v>#N/A</v>
      </c>
      <c r="AM30" s="615" t="str">
        <f t="shared" si="4"/>
        <v>#N/A</v>
      </c>
    </row>
    <row r="31" ht="15.0" customHeight="1">
      <c r="A31" s="94"/>
      <c r="B31" s="176"/>
      <c r="D31" s="612" t="str">
        <f>'(I-3) Design &amp; Feedback'!D31</f>
        <v>Required</v>
      </c>
      <c r="E31" s="176"/>
      <c r="F31" s="94"/>
      <c r="G31" s="617" t="str">
        <f>'(I-3) Design &amp; Feedback'!G31</f>
        <v>R+1F</v>
      </c>
      <c r="H31" s="613">
        <f>IF('(I-3) Design &amp; Feedback'!H31&gt;0, '(I-3) Design &amp; Feedback'!H31, "-")</f>
        <v>1</v>
      </c>
      <c r="I31" s="433">
        <f>'(I-3) Design &amp; Feedback'!I31</f>
        <v>18.6182</v>
      </c>
      <c r="J31" s="434" t="str">
        <f>IF('(I-3) Design &amp; Feedback'!J31&gt;0, '(I-3) Design &amp; Feedback'!J31, "-")</f>
        <v>WSP-A</v>
      </c>
      <c r="K31" s="434" t="str">
        <f>IF('(I-3) Design &amp; Feedback'!K31&gt;0, '(I-3) Design &amp; Feedback'!K31, "-")</f>
        <v>Continuous</v>
      </c>
      <c r="L31" s="434" t="str">
        <f>IF('(I-3) Design &amp; Feedback'!O31&gt;0, '(I-3) Design &amp; Feedback'!O31, "-")</f>
        <v>Installed</v>
      </c>
      <c r="M31" s="587"/>
      <c r="N31" s="614">
        <f>'(BCBC) Adjustment Factors (Alt)'!$G$53</f>
        <v>7.89</v>
      </c>
      <c r="O31" s="614">
        <f t="array" ref="O31">INDEX('(BCBC) Adjustment Factors (Alt)'!$E$27:$K$47,MATCH('(R-3) Adjusted Lengths (Alt.)'!J31,'(BCBC) Adjustment Factors (Alt)'!$E$27:$E$47,0),2)</f>
        <v>1</v>
      </c>
      <c r="P31" s="614">
        <f>'(I-1) General'!$H$17</f>
        <v>0.33</v>
      </c>
      <c r="Q31" s="614">
        <f>'(M-1) Adjustment Factors'!$I$17</f>
        <v>1</v>
      </c>
      <c r="R31" s="614">
        <f>'(M-1) Adjustment Factors'!$I$18</f>
        <v>1.021528</v>
      </c>
      <c r="S31" s="614">
        <f>'(M-1) Adjustment Factors'!$I$19</f>
        <v>0.51</v>
      </c>
      <c r="T31" s="614">
        <f>'(M-1) Adjustment Factors'!$I$20</f>
        <v>1.38</v>
      </c>
      <c r="U31" s="614">
        <f t="array" ref="U31">IF('(I-3) Design &amp; Feedback'!J31="CFW-FH",1,IF('(I-3) Design &amp; Feedback'!N31='(T) General Tables'!$A$18,INDEX('(BCBC) Adjustment Factors'!$H$49:$I$52, MATCH('(I-3) Design &amp; Feedback'!O31,'(BCBC) Adjustment Factors'!$H$49:$H$52,0),2),1))</f>
        <v>1</v>
      </c>
      <c r="V31" s="614">
        <f>IF('(I-3) Design &amp; Feedback'!J31="CFW-FH",1,IF('(I-3) Design &amp; Feedback'!K31='(T) General Tables'!$A$82,'(BCBC) Adjustment Factors'!$I$53,'(BCBC) Adjustment Factors'!$I$54))
</f>
        <v>1</v>
      </c>
      <c r="W31" s="569">
        <f t="shared" si="1"/>
        <v>1.871933777</v>
      </c>
      <c r="X31" s="207"/>
      <c r="Y31" s="429">
        <f>'(BCBC) Adjustment Factors (Alt)'!$H$53</f>
        <v>3</v>
      </c>
      <c r="Z31" s="429">
        <f t="array" ref="Z31">INDEX('(BCBC) Adjustment Factors (Alt)'!$F$14:$F$21, MATCH(I31, '(BCBC) Adjustment Factors (Alt)'!$E$14:$E$21, 1)) +
((I31 - INDEX('(BCBC) Adjustment Factors (Alt)'!$E$14:$E$21, MATCH(I31, '(BCBC) Adjustment Factors (Alt)'!$E$14:$E$21, 1))) /
 (INDEX('(BCBC) Adjustment Factors (Alt)'!$E$14:$E$21, MATCH(I31, '(BCBC) Adjustment Factors (Alt)'!$E$14:$E$21, 1) + 1) -
  INDEX('(BCBC) Adjustment Factors (Alt)'!$E$14:$E$21, MATCH(I31, '(BCBC) Adjustment Factors (Alt)'!$E$14:$E$21, 1)))) *
(INDEX('(BCBC) Adjustment Factors (Alt)'!$F$14:$F$21, MATCH(I31, '(BCBC) Adjustment Factors (Alt)'!$E$14:$E$21, 1) + 1) -
 INDEX('(BCBC) Adjustment Factors (Alt)'!$F$14:$F$21, MATCH(I31, '(BCBC) Adjustment Factors (Alt)'!$E$14:$E$21, 1)))</f>
        <v>1.535643107</v>
      </c>
      <c r="AA31" s="429">
        <f t="array" ref="AA31">INDEX('(BCBC) Adjustment Factors (Alt)'!$G$14:$G$21, MATCH(I31, '(BCBC) Adjustment Factors (Alt)'!$E$14:$E$21, 1)) +
((I31 - INDEX('(BCBC) Adjustment Factors (Alt)'!$E$14:$E$21, MATCH(I31, '(BCBC) Adjustment Factors (Alt)'!$E$14:$E$21, 1))) /
 (INDEX('(BCBC) Adjustment Factors (Alt)'!$E$14:$E$21, MATCH(I31, '(BCBC) Adjustment Factors (Alt)'!$E$14:$E$21, 1) + 1) -
  INDEX('(BCBC) Adjustment Factors (Alt)'!$E$14:$E$21, MATCH(I31, '(BCBC) Adjustment Factors (Alt)'!$E$14:$E$21, 1)))) *
(INDEX('(BCBC) Adjustment Factors (Alt)'!$G$14:$G$21, MATCH(I31, '(BCBC) Adjustment Factors (Alt)'!$E$14:$E$21, 1) + 1) -
 INDEX('(BCBC) Adjustment Factors (Alt)'!$G$14:$G$21, MATCH(I31, '(BCBC) Adjustment Factors (Alt)'!$E$14:$E$21, 1)))</f>
        <v>0.5256371587</v>
      </c>
      <c r="AB31" s="429">
        <f>'(I-1) General'!$H$16</f>
        <v>1.85</v>
      </c>
      <c r="AC31" s="429">
        <f t="array" ref="AC31">INDEX('(BCBC) Adjustment Factors (Alt)'!$E$27:$K$47,MATCH('(R-3) Adjusted Lengths (Alt.)'!J31,'(BCBC) Adjustment Factors (Alt)'!$E$27:$E$47,0),3)</f>
        <v>1</v>
      </c>
      <c r="AD31" s="429">
        <f>'(I-1) General'!$H$19</f>
        <v>0.311</v>
      </c>
      <c r="AE31" s="429">
        <f>'(M-1) Adjustment Factors'!$I$32</f>
        <v>1</v>
      </c>
      <c r="AF31" s="429">
        <f>'(M-1) Adjustment Factors'!$I$34</f>
        <v>0.6</v>
      </c>
      <c r="AG31" s="429">
        <f>'(M-1) Adjustment Factors'!$I$35</f>
        <v>1.5</v>
      </c>
      <c r="AH31" s="429">
        <f t="array" ref="AH31">IF('(I-3) Design &amp; Feedback'!J31="CFW-FH",1,IF('(I-3) Design &amp; Feedback'!N31='(T) General Tables'!$A$18,INDEX('(BCBC) Adjustment Factors'!$H$116:$I$119, MATCH('(I-3) Design &amp; Feedback'!O31,'(BCBC) Adjustment Factors'!$H$116:$H$119,0),2),1))</f>
        <v>1</v>
      </c>
      <c r="AI31" s="429">
        <f>IF('(I-3) Design &amp; Feedback'!J31="CFW-FH",1,IF('(I-3) Design &amp; Feedback'!K31='(T) General Tables'!$A$82,'(BCBC) Adjustment Factors'!$I$120,'(BCBC) Adjustment Factors'!$I$121))</f>
        <v>1</v>
      </c>
      <c r="AJ31" s="569">
        <f t="shared" si="2"/>
        <v>1.561662322</v>
      </c>
      <c r="AK31" s="207"/>
      <c r="AL31" s="429">
        <f t="shared" si="3"/>
        <v>1.871933777</v>
      </c>
      <c r="AM31" s="615" t="str">
        <f t="shared" si="4"/>
        <v>WIND</v>
      </c>
    </row>
    <row r="32" ht="15.0" customHeight="1">
      <c r="A32" s="94"/>
      <c r="B32" s="176"/>
      <c r="D32" s="612" t="str">
        <f>'(I-3) Design &amp; Feedback'!D32</f>
        <v>Required</v>
      </c>
      <c r="E32" s="176"/>
      <c r="F32" s="94"/>
      <c r="G32" s="617" t="str">
        <f>'(I-3) Design &amp; Feedback'!G32</f>
        <v>R+1F</v>
      </c>
      <c r="H32" s="613">
        <f>IF('(I-3) Design &amp; Feedback'!H32&gt;0, '(I-3) Design &amp; Feedback'!H32, "-")</f>
        <v>2</v>
      </c>
      <c r="I32" s="433">
        <f>'(I-3) Design &amp; Feedback'!I32</f>
        <v>18.6182</v>
      </c>
      <c r="J32" s="434" t="str">
        <f>IF('(I-3) Design &amp; Feedback'!J32&gt;0, '(I-3) Design &amp; Feedback'!J32, "-")</f>
        <v>WSP-A</v>
      </c>
      <c r="K32" s="434" t="str">
        <f>IF('(I-3) Design &amp; Feedback'!K32&gt;0, '(I-3) Design &amp; Feedback'!K32, "-")</f>
        <v>Continuous</v>
      </c>
      <c r="L32" s="434" t="str">
        <f>IF('(I-3) Design &amp; Feedback'!O32&gt;0, '(I-3) Design &amp; Feedback'!O32, "-")</f>
        <v>Installed</v>
      </c>
      <c r="M32" s="587"/>
      <c r="N32" s="614">
        <f>'(BCBC) Adjustment Factors (Alt)'!$G$53</f>
        <v>7.89</v>
      </c>
      <c r="O32" s="614">
        <f t="array" ref="O32">INDEX('(BCBC) Adjustment Factors (Alt)'!$E$27:$K$47,MATCH('(R-3) Adjusted Lengths (Alt.)'!J32,'(BCBC) Adjustment Factors (Alt)'!$E$27:$E$47,0),2)</f>
        <v>1</v>
      </c>
      <c r="P32" s="614">
        <f>'(I-1) General'!$H$17</f>
        <v>0.33</v>
      </c>
      <c r="Q32" s="614">
        <f>'(M-1) Adjustment Factors'!$I$17</f>
        <v>1</v>
      </c>
      <c r="R32" s="614">
        <f>'(M-1) Adjustment Factors'!$I$18</f>
        <v>1.021528</v>
      </c>
      <c r="S32" s="614">
        <f>'(M-1) Adjustment Factors'!$I$19</f>
        <v>0.51</v>
      </c>
      <c r="T32" s="614">
        <f>'(M-1) Adjustment Factors'!$I$20</f>
        <v>1.38</v>
      </c>
      <c r="U32" s="614">
        <f t="array" ref="U32">IF('(I-3) Design &amp; Feedback'!J32="CFW-FH",1,IF('(I-3) Design &amp; Feedback'!N32='(T) General Tables'!$A$18,INDEX('(BCBC) Adjustment Factors'!$H$49:$I$52, MATCH('(I-3) Design &amp; Feedback'!O32,'(BCBC) Adjustment Factors'!$H$49:$H$52,0),2),1))</f>
        <v>1</v>
      </c>
      <c r="V32" s="614">
        <f>IF('(I-3) Design &amp; Feedback'!J32="CFW-FH",1,IF('(I-3) Design &amp; Feedback'!K32='(T) General Tables'!$A$82,'(BCBC) Adjustment Factors'!$I$53,'(BCBC) Adjustment Factors'!$I$54))
</f>
        <v>1</v>
      </c>
      <c r="W32" s="569">
        <f t="shared" si="1"/>
        <v>1.871933777</v>
      </c>
      <c r="X32" s="207"/>
      <c r="Y32" s="429">
        <f>'(BCBC) Adjustment Factors (Alt)'!$H$53</f>
        <v>3</v>
      </c>
      <c r="Z32" s="429">
        <f t="array" ref="Z32">INDEX('(BCBC) Adjustment Factors (Alt)'!$F$14:$F$21, MATCH(I32, '(BCBC) Adjustment Factors (Alt)'!$E$14:$E$21, 1)) +
((I32 - INDEX('(BCBC) Adjustment Factors (Alt)'!$E$14:$E$21, MATCH(I32, '(BCBC) Adjustment Factors (Alt)'!$E$14:$E$21, 1))) /
 (INDEX('(BCBC) Adjustment Factors (Alt)'!$E$14:$E$21, MATCH(I32, '(BCBC) Adjustment Factors (Alt)'!$E$14:$E$21, 1) + 1) -
  INDEX('(BCBC) Adjustment Factors (Alt)'!$E$14:$E$21, MATCH(I32, '(BCBC) Adjustment Factors (Alt)'!$E$14:$E$21, 1)))) *
(INDEX('(BCBC) Adjustment Factors (Alt)'!$F$14:$F$21, MATCH(I32, '(BCBC) Adjustment Factors (Alt)'!$E$14:$E$21, 1) + 1) -
 INDEX('(BCBC) Adjustment Factors (Alt)'!$F$14:$F$21, MATCH(I32, '(BCBC) Adjustment Factors (Alt)'!$E$14:$E$21, 1)))</f>
        <v>1.535643107</v>
      </c>
      <c r="AA32" s="429">
        <f t="array" ref="AA32">INDEX('(BCBC) Adjustment Factors (Alt)'!$G$14:$G$21, MATCH(I32, '(BCBC) Adjustment Factors (Alt)'!$E$14:$E$21, 1)) +
((I32 - INDEX('(BCBC) Adjustment Factors (Alt)'!$E$14:$E$21, MATCH(I32, '(BCBC) Adjustment Factors (Alt)'!$E$14:$E$21, 1))) /
 (INDEX('(BCBC) Adjustment Factors (Alt)'!$E$14:$E$21, MATCH(I32, '(BCBC) Adjustment Factors (Alt)'!$E$14:$E$21, 1) + 1) -
  INDEX('(BCBC) Adjustment Factors (Alt)'!$E$14:$E$21, MATCH(I32, '(BCBC) Adjustment Factors (Alt)'!$E$14:$E$21, 1)))) *
(INDEX('(BCBC) Adjustment Factors (Alt)'!$G$14:$G$21, MATCH(I32, '(BCBC) Adjustment Factors (Alt)'!$E$14:$E$21, 1) + 1) -
 INDEX('(BCBC) Adjustment Factors (Alt)'!$G$14:$G$21, MATCH(I32, '(BCBC) Adjustment Factors (Alt)'!$E$14:$E$21, 1)))</f>
        <v>0.5256371587</v>
      </c>
      <c r="AB32" s="429">
        <f>'(I-1) General'!$H$16</f>
        <v>1.85</v>
      </c>
      <c r="AC32" s="429">
        <f t="array" ref="AC32">INDEX('(BCBC) Adjustment Factors (Alt)'!$E$27:$K$47,MATCH('(R-3) Adjusted Lengths (Alt.)'!J32,'(BCBC) Adjustment Factors (Alt)'!$E$27:$E$47,0),3)</f>
        <v>1</v>
      </c>
      <c r="AD32" s="429">
        <f>'(I-1) General'!$H$19</f>
        <v>0.311</v>
      </c>
      <c r="AE32" s="429">
        <f>'(M-1) Adjustment Factors'!$I$32</f>
        <v>1</v>
      </c>
      <c r="AF32" s="429">
        <f>'(M-1) Adjustment Factors'!$I$34</f>
        <v>0.6</v>
      </c>
      <c r="AG32" s="429">
        <f>'(M-1) Adjustment Factors'!$I$35</f>
        <v>1.5</v>
      </c>
      <c r="AH32" s="429">
        <f t="array" ref="AH32">IF('(I-3) Design &amp; Feedback'!J32="CFW-FH",1,IF('(I-3) Design &amp; Feedback'!N32='(T) General Tables'!$A$18,INDEX('(BCBC) Adjustment Factors'!$H$116:$I$119, MATCH('(I-3) Design &amp; Feedback'!O32,'(BCBC) Adjustment Factors'!$H$116:$H$119,0),2),1))</f>
        <v>1</v>
      </c>
      <c r="AI32" s="429">
        <f>IF('(I-3) Design &amp; Feedback'!J32="CFW-FH",1,IF('(I-3) Design &amp; Feedback'!K32='(T) General Tables'!$A$82,'(BCBC) Adjustment Factors'!$I$120,'(BCBC) Adjustment Factors'!$I$121))</f>
        <v>1</v>
      </c>
      <c r="AJ32" s="569">
        <f t="shared" si="2"/>
        <v>1.561662322</v>
      </c>
      <c r="AK32" s="207"/>
      <c r="AL32" s="429">
        <f t="shared" si="3"/>
        <v>1.871933777</v>
      </c>
      <c r="AM32" s="615" t="str">
        <f t="shared" si="4"/>
        <v>WIND</v>
      </c>
    </row>
    <row r="33" ht="15.0" customHeight="1">
      <c r="A33" s="94"/>
      <c r="B33" s="176"/>
      <c r="D33" s="612" t="str">
        <f>'(I-3) Design &amp; Feedback'!D33</f>
        <v>Required</v>
      </c>
      <c r="E33" s="176"/>
      <c r="F33" s="94"/>
      <c r="G33" s="617" t="str">
        <f>'(I-3) Design &amp; Feedback'!G33</f>
        <v>R+1F</v>
      </c>
      <c r="H33" s="613">
        <f>IF('(I-3) Design &amp; Feedback'!H33&gt;0, '(I-3) Design &amp; Feedback'!H33, "-")</f>
        <v>3</v>
      </c>
      <c r="I33" s="433">
        <f>'(I-3) Design &amp; Feedback'!I33</f>
        <v>18.6182</v>
      </c>
      <c r="J33" s="434" t="str">
        <f>IF('(I-3) Design &amp; Feedback'!J33&gt;0, '(I-3) Design &amp; Feedback'!J33, "-")</f>
        <v>WSP-A</v>
      </c>
      <c r="K33" s="434" t="str">
        <f>IF('(I-3) Design &amp; Feedback'!K33&gt;0, '(I-3) Design &amp; Feedback'!K33, "-")</f>
        <v>Continuous</v>
      </c>
      <c r="L33" s="434" t="str">
        <f>IF('(I-3) Design &amp; Feedback'!O33&gt;0, '(I-3) Design &amp; Feedback'!O33, "-")</f>
        <v>Installed</v>
      </c>
      <c r="M33" s="587"/>
      <c r="N33" s="429">
        <f>'(BCBC) Adjustment Factors (Alt)'!$G$53</f>
        <v>7.89</v>
      </c>
      <c r="O33" s="614">
        <f t="array" ref="O33">INDEX('(BCBC) Adjustment Factors (Alt)'!$E$27:$K$47,MATCH('(R-3) Adjusted Lengths (Alt.)'!J33,'(BCBC) Adjustment Factors (Alt)'!$E$27:$E$47,0),2)</f>
        <v>1</v>
      </c>
      <c r="P33" s="429">
        <f>'(I-1) General'!$H$17</f>
        <v>0.33</v>
      </c>
      <c r="Q33" s="429">
        <f>'(M-1) Adjustment Factors'!$I$17</f>
        <v>1</v>
      </c>
      <c r="R33" s="429">
        <f>'(M-1) Adjustment Factors'!$I$18</f>
        <v>1.021528</v>
      </c>
      <c r="S33" s="429">
        <f>'(M-1) Adjustment Factors'!$I$19</f>
        <v>0.51</v>
      </c>
      <c r="T33" s="429">
        <f>'(M-1) Adjustment Factors'!$I$20</f>
        <v>1.38</v>
      </c>
      <c r="U33" s="614">
        <f t="array" ref="U33">IF('(I-3) Design &amp; Feedback'!J33="CFW-FH",1,IF('(I-3) Design &amp; Feedback'!N33='(T) General Tables'!$A$18,INDEX('(BCBC) Adjustment Factors'!$H$49:$I$52, MATCH('(I-3) Design &amp; Feedback'!O33,'(BCBC) Adjustment Factors'!$H$49:$H$52,0),2),1))</f>
        <v>1</v>
      </c>
      <c r="V33" s="614">
        <f>IF('(I-3) Design &amp; Feedback'!J33="CFW-FH",1,IF('(I-3) Design &amp; Feedback'!K33='(T) General Tables'!$A$82,'(BCBC) Adjustment Factors'!$I$53,'(BCBC) Adjustment Factors'!$I$54))
</f>
        <v>1</v>
      </c>
      <c r="W33" s="569">
        <f t="shared" si="1"/>
        <v>1.871933777</v>
      </c>
      <c r="X33" s="207"/>
      <c r="Y33" s="429">
        <f>'(BCBC) Adjustment Factors (Alt)'!$H$53</f>
        <v>3</v>
      </c>
      <c r="Z33" s="429">
        <f t="array" ref="Z33">INDEX('(BCBC) Adjustment Factors (Alt)'!$F$14:$F$21, MATCH(I33, '(BCBC) Adjustment Factors (Alt)'!$E$14:$E$21, 1)) +
((I33 - INDEX('(BCBC) Adjustment Factors (Alt)'!$E$14:$E$21, MATCH(I33, '(BCBC) Adjustment Factors (Alt)'!$E$14:$E$21, 1))) /
 (INDEX('(BCBC) Adjustment Factors (Alt)'!$E$14:$E$21, MATCH(I33, '(BCBC) Adjustment Factors (Alt)'!$E$14:$E$21, 1) + 1) -
  INDEX('(BCBC) Adjustment Factors (Alt)'!$E$14:$E$21, MATCH(I33, '(BCBC) Adjustment Factors (Alt)'!$E$14:$E$21, 1)))) *
(INDEX('(BCBC) Adjustment Factors (Alt)'!$F$14:$F$21, MATCH(I33, '(BCBC) Adjustment Factors (Alt)'!$E$14:$E$21, 1) + 1) -
 INDEX('(BCBC) Adjustment Factors (Alt)'!$F$14:$F$21, MATCH(I33, '(BCBC) Adjustment Factors (Alt)'!$E$14:$E$21, 1)))</f>
        <v>1.535643107</v>
      </c>
      <c r="AA33" s="429">
        <f t="array" ref="AA33">INDEX('(BCBC) Adjustment Factors (Alt)'!$G$14:$G$21, MATCH(I33, '(BCBC) Adjustment Factors (Alt)'!$E$14:$E$21, 1)) +
((I33 - INDEX('(BCBC) Adjustment Factors (Alt)'!$E$14:$E$21, MATCH(I33, '(BCBC) Adjustment Factors (Alt)'!$E$14:$E$21, 1))) /
 (INDEX('(BCBC) Adjustment Factors (Alt)'!$E$14:$E$21, MATCH(I33, '(BCBC) Adjustment Factors (Alt)'!$E$14:$E$21, 1) + 1) -
  INDEX('(BCBC) Adjustment Factors (Alt)'!$E$14:$E$21, MATCH(I33, '(BCBC) Adjustment Factors (Alt)'!$E$14:$E$21, 1)))) *
(INDEX('(BCBC) Adjustment Factors (Alt)'!$G$14:$G$21, MATCH(I33, '(BCBC) Adjustment Factors (Alt)'!$E$14:$E$21, 1) + 1) -
 INDEX('(BCBC) Adjustment Factors (Alt)'!$G$14:$G$21, MATCH(I33, '(BCBC) Adjustment Factors (Alt)'!$E$14:$E$21, 1)))</f>
        <v>0.5256371587</v>
      </c>
      <c r="AB33" s="429">
        <f>'(I-1) General'!$H$16</f>
        <v>1.85</v>
      </c>
      <c r="AC33" s="429">
        <f t="array" ref="AC33">INDEX('(BCBC) Adjustment Factors (Alt)'!$E$27:$K$47,MATCH('(R-3) Adjusted Lengths (Alt.)'!J33,'(BCBC) Adjustment Factors (Alt)'!$E$27:$E$47,0),3)</f>
        <v>1</v>
      </c>
      <c r="AD33" s="429">
        <f>'(I-1) General'!$H$19</f>
        <v>0.311</v>
      </c>
      <c r="AE33" s="429">
        <f>'(M-1) Adjustment Factors'!$I$32</f>
        <v>1</v>
      </c>
      <c r="AF33" s="429">
        <f>'(M-1) Adjustment Factors'!$I$34</f>
        <v>0.6</v>
      </c>
      <c r="AG33" s="429">
        <f>'(M-1) Adjustment Factors'!$I$35</f>
        <v>1.5</v>
      </c>
      <c r="AH33" s="429">
        <f t="array" ref="AH33">IF('(I-3) Design &amp; Feedback'!J33="CFW-FH",1,IF('(I-3) Design &amp; Feedback'!N33='(T) General Tables'!$A$18,INDEX('(BCBC) Adjustment Factors'!$H$116:$I$119, MATCH('(I-3) Design &amp; Feedback'!O33,'(BCBC) Adjustment Factors'!$H$116:$H$119,0),2),1))</f>
        <v>1</v>
      </c>
      <c r="AI33" s="429">
        <f>IF('(I-3) Design &amp; Feedback'!J33="CFW-FH",1,IF('(I-3) Design &amp; Feedback'!K33='(T) General Tables'!$A$82,'(BCBC) Adjustment Factors'!$I$120,'(BCBC) Adjustment Factors'!$I$121))</f>
        <v>1</v>
      </c>
      <c r="AJ33" s="569">
        <f t="shared" si="2"/>
        <v>1.561662322</v>
      </c>
      <c r="AK33" s="207"/>
      <c r="AL33" s="429">
        <f t="shared" si="3"/>
        <v>1.871933777</v>
      </c>
      <c r="AM33" s="615" t="str">
        <f t="shared" si="4"/>
        <v>WIND</v>
      </c>
    </row>
    <row r="34" ht="15.0" customHeight="1">
      <c r="A34" s="94"/>
      <c r="B34" s="176"/>
      <c r="D34" s="612" t="str">
        <f>'(I-3) Design &amp; Feedback'!D34</f>
        <v>Required</v>
      </c>
      <c r="E34" s="176"/>
      <c r="F34" s="94"/>
      <c r="G34" s="617" t="str">
        <f>'(I-3) Design &amp; Feedback'!G34</f>
        <v>R+1F</v>
      </c>
      <c r="H34" s="613">
        <f>IF('(I-3) Design &amp; Feedback'!H34&gt;0, '(I-3) Design &amp; Feedback'!H34, "-")</f>
        <v>4</v>
      </c>
      <c r="I34" s="433">
        <f>'(I-3) Design &amp; Feedback'!I34</f>
        <v>18.6182</v>
      </c>
      <c r="J34" s="434" t="str">
        <f>IF('(I-3) Design &amp; Feedback'!J34&gt;0, '(I-3) Design &amp; Feedback'!J34, "-")</f>
        <v>WSP-A</v>
      </c>
      <c r="K34" s="434" t="str">
        <f>IF('(I-3) Design &amp; Feedback'!K34&gt;0, '(I-3) Design &amp; Feedback'!K34, "-")</f>
        <v>Continuous</v>
      </c>
      <c r="L34" s="434" t="str">
        <f>IF('(I-3) Design &amp; Feedback'!O34&gt;0, '(I-3) Design &amp; Feedback'!O34, "-")</f>
        <v>Installed</v>
      </c>
      <c r="M34" s="587"/>
      <c r="N34" s="429">
        <f>'(BCBC) Adjustment Factors (Alt)'!$G$53</f>
        <v>7.89</v>
      </c>
      <c r="O34" s="614">
        <f t="array" ref="O34">INDEX('(BCBC) Adjustment Factors (Alt)'!$E$27:$K$47,MATCH('(R-3) Adjusted Lengths (Alt.)'!J34,'(BCBC) Adjustment Factors (Alt)'!$E$27:$E$47,0),2)</f>
        <v>1</v>
      </c>
      <c r="P34" s="429">
        <f>'(I-1) General'!$H$17</f>
        <v>0.33</v>
      </c>
      <c r="Q34" s="429">
        <f>'(M-1) Adjustment Factors'!$I$17</f>
        <v>1</v>
      </c>
      <c r="R34" s="429">
        <f>'(M-1) Adjustment Factors'!$I$18</f>
        <v>1.021528</v>
      </c>
      <c r="S34" s="429">
        <f>'(M-1) Adjustment Factors'!$I$19</f>
        <v>0.51</v>
      </c>
      <c r="T34" s="429">
        <f>'(M-1) Adjustment Factors'!$I$20</f>
        <v>1.38</v>
      </c>
      <c r="U34" s="614">
        <f t="array" ref="U34">IF('(I-3) Design &amp; Feedback'!J34="CFW-FH",1,IF('(I-3) Design &amp; Feedback'!N34='(T) General Tables'!$A$18,INDEX('(BCBC) Adjustment Factors'!$H$49:$I$52, MATCH('(I-3) Design &amp; Feedback'!O34,'(BCBC) Adjustment Factors'!$H$49:$H$52,0),2),1))</f>
        <v>1</v>
      </c>
      <c r="V34" s="614">
        <f>IF('(I-3) Design &amp; Feedback'!J34="CFW-FH",1,IF('(I-3) Design &amp; Feedback'!K34='(T) General Tables'!$A$82,'(BCBC) Adjustment Factors'!$I$53,'(BCBC) Adjustment Factors'!$I$54))
</f>
        <v>1</v>
      </c>
      <c r="W34" s="569">
        <f t="shared" si="1"/>
        <v>1.871933777</v>
      </c>
      <c r="X34" s="207"/>
      <c r="Y34" s="429">
        <f>'(BCBC) Adjustment Factors (Alt)'!$H$53</f>
        <v>3</v>
      </c>
      <c r="Z34" s="429">
        <f t="array" ref="Z34">INDEX('(BCBC) Adjustment Factors (Alt)'!$F$14:$F$21, MATCH(I34, '(BCBC) Adjustment Factors (Alt)'!$E$14:$E$21, 1)) +
((I34 - INDEX('(BCBC) Adjustment Factors (Alt)'!$E$14:$E$21, MATCH(I34, '(BCBC) Adjustment Factors (Alt)'!$E$14:$E$21, 1))) /
 (INDEX('(BCBC) Adjustment Factors (Alt)'!$E$14:$E$21, MATCH(I34, '(BCBC) Adjustment Factors (Alt)'!$E$14:$E$21, 1) + 1) -
  INDEX('(BCBC) Adjustment Factors (Alt)'!$E$14:$E$21, MATCH(I34, '(BCBC) Adjustment Factors (Alt)'!$E$14:$E$21, 1)))) *
(INDEX('(BCBC) Adjustment Factors (Alt)'!$F$14:$F$21, MATCH(I34, '(BCBC) Adjustment Factors (Alt)'!$E$14:$E$21, 1) + 1) -
 INDEX('(BCBC) Adjustment Factors (Alt)'!$F$14:$F$21, MATCH(I34, '(BCBC) Adjustment Factors (Alt)'!$E$14:$E$21, 1)))</f>
        <v>1.535643107</v>
      </c>
      <c r="AA34" s="429">
        <f t="array" ref="AA34">INDEX('(BCBC) Adjustment Factors (Alt)'!$G$14:$G$21, MATCH(I34, '(BCBC) Adjustment Factors (Alt)'!$E$14:$E$21, 1)) +
((I34 - INDEX('(BCBC) Adjustment Factors (Alt)'!$E$14:$E$21, MATCH(I34, '(BCBC) Adjustment Factors (Alt)'!$E$14:$E$21, 1))) /
 (INDEX('(BCBC) Adjustment Factors (Alt)'!$E$14:$E$21, MATCH(I34, '(BCBC) Adjustment Factors (Alt)'!$E$14:$E$21, 1) + 1) -
  INDEX('(BCBC) Adjustment Factors (Alt)'!$E$14:$E$21, MATCH(I34, '(BCBC) Adjustment Factors (Alt)'!$E$14:$E$21, 1)))) *
(INDEX('(BCBC) Adjustment Factors (Alt)'!$G$14:$G$21, MATCH(I34, '(BCBC) Adjustment Factors (Alt)'!$E$14:$E$21, 1) + 1) -
 INDEX('(BCBC) Adjustment Factors (Alt)'!$G$14:$G$21, MATCH(I34, '(BCBC) Adjustment Factors (Alt)'!$E$14:$E$21, 1)))</f>
        <v>0.5256371587</v>
      </c>
      <c r="AB34" s="429">
        <f>'(I-1) General'!$H$16</f>
        <v>1.85</v>
      </c>
      <c r="AC34" s="429">
        <f t="array" ref="AC34">INDEX('(BCBC) Adjustment Factors (Alt)'!$E$27:$K$47,MATCH('(R-3) Adjusted Lengths (Alt.)'!J34,'(BCBC) Adjustment Factors (Alt)'!$E$27:$E$47,0),3)</f>
        <v>1</v>
      </c>
      <c r="AD34" s="429">
        <f>'(I-1) General'!$H$19</f>
        <v>0.311</v>
      </c>
      <c r="AE34" s="429">
        <f>'(M-1) Adjustment Factors'!$I$32</f>
        <v>1</v>
      </c>
      <c r="AF34" s="429">
        <f>'(M-1) Adjustment Factors'!$I$34</f>
        <v>0.6</v>
      </c>
      <c r="AG34" s="429">
        <f>'(M-1) Adjustment Factors'!$I$35</f>
        <v>1.5</v>
      </c>
      <c r="AH34" s="429">
        <f t="array" ref="AH34">IF('(I-3) Design &amp; Feedback'!J34="CFW-FH",1,IF('(I-3) Design &amp; Feedback'!N34='(T) General Tables'!$A$18,INDEX('(BCBC) Adjustment Factors'!$H$116:$I$119, MATCH('(I-3) Design &amp; Feedback'!O34,'(BCBC) Adjustment Factors'!$H$116:$H$119,0),2),1))</f>
        <v>1</v>
      </c>
      <c r="AI34" s="429">
        <f>IF('(I-3) Design &amp; Feedback'!J34="CFW-FH",1,IF('(I-3) Design &amp; Feedback'!K34='(T) General Tables'!$A$82,'(BCBC) Adjustment Factors'!$I$120,'(BCBC) Adjustment Factors'!$I$121))</f>
        <v>1</v>
      </c>
      <c r="AJ34" s="569">
        <f t="shared" si="2"/>
        <v>1.561662322</v>
      </c>
      <c r="AK34" s="207"/>
      <c r="AL34" s="429">
        <f t="shared" si="3"/>
        <v>1.871933777</v>
      </c>
      <c r="AM34" s="615" t="str">
        <f t="shared" si="4"/>
        <v>WIND</v>
      </c>
    </row>
    <row r="35" ht="15.0" hidden="1" customHeight="1">
      <c r="A35" s="94"/>
      <c r="B35" s="176"/>
      <c r="D35" s="612" t="str">
        <f>'(I-3) Design &amp; Feedback'!D35</f>
        <v>Not Required</v>
      </c>
      <c r="E35" s="176"/>
      <c r="F35" s="94"/>
      <c r="G35" s="617" t="str">
        <f>'(I-3) Design &amp; Feedback'!G35</f>
        <v>R+1F</v>
      </c>
      <c r="H35" s="613" t="str">
        <f>IF('(I-3) Design &amp; Feedback'!H35&gt;0, '(I-3) Design &amp; Feedback'!H35, "-")</f>
        <v>-</v>
      </c>
      <c r="I35" s="433" t="str">
        <f>'(I-3) Design &amp; Feedback'!I35</f>
        <v>-</v>
      </c>
      <c r="J35" s="434" t="str">
        <f>IF('(I-3) Design &amp; Feedback'!J35&gt;0, '(I-3) Design &amp; Feedback'!J35, "-")</f>
        <v>-</v>
      </c>
      <c r="K35" s="434" t="str">
        <f>IF('(I-3) Design &amp; Feedback'!K35&gt;0, '(I-3) Design &amp; Feedback'!K35, "-")</f>
        <v>-</v>
      </c>
      <c r="L35" s="434" t="str">
        <f>IF('(I-3) Design &amp; Feedback'!O35&gt;0, '(I-3) Design &amp; Feedback'!O35, "-")</f>
        <v>-</v>
      </c>
      <c r="M35" s="587"/>
      <c r="N35" s="429">
        <f>'(BCBC) Adjustment Factors (Alt)'!$G$53</f>
        <v>7.89</v>
      </c>
      <c r="O35" s="614" t="str">
        <f t="array" ref="O35">INDEX('(BCBC) Adjustment Factors (Alt)'!$E$27:$K$47,MATCH('(R-3) Adjusted Lengths (Alt.)'!J35,'(BCBC) Adjustment Factors (Alt)'!$E$27:$E$47,0),2)</f>
        <v>#N/A</v>
      </c>
      <c r="P35" s="429">
        <f>'(I-1) General'!$H$17</f>
        <v>0.33</v>
      </c>
      <c r="Q35" s="429">
        <f>'(M-1) Adjustment Factors'!$I$17</f>
        <v>1</v>
      </c>
      <c r="R35" s="429">
        <f>'(M-1) Adjustment Factors'!$I$18</f>
        <v>1.021528</v>
      </c>
      <c r="S35" s="429">
        <f>'(M-1) Adjustment Factors'!$I$19</f>
        <v>0.51</v>
      </c>
      <c r="T35" s="429">
        <f>'(M-1) Adjustment Factors'!$I$20</f>
        <v>1.38</v>
      </c>
      <c r="U35" s="614" t="str">
        <f t="array" ref="U35">IF('(I-3) Design &amp; Feedback'!J35="CFW-FH",1,IF('(I-3) Design &amp; Feedback'!N35='(T) General Tables'!$A$18,INDEX('(BCBC) Adjustment Factors'!$H$49:$I$52, MATCH('(I-3) Design &amp; Feedback'!O35,'(BCBC) Adjustment Factors'!$H$49:$H$52,0),2),1))</f>
        <v>#N/A</v>
      </c>
      <c r="V35" s="614">
        <f>IF('(I-3) Design &amp; Feedback'!J35="CFW-FH",1,IF('(I-3) Design &amp; Feedback'!K35='(T) General Tables'!$A$82,'(BCBC) Adjustment Factors'!$I$53,'(BCBC) Adjustment Factors'!$I$54))
</f>
        <v>1.15</v>
      </c>
      <c r="W35" s="569" t="str">
        <f t="shared" si="1"/>
        <v>#N/A</v>
      </c>
      <c r="X35" s="207"/>
      <c r="Y35" s="429">
        <f>'(BCBC) Adjustment Factors (Alt)'!$H$53</f>
        <v>3</v>
      </c>
      <c r="Z35" s="429" t="str">
        <f t="array" ref="Z35">INDEX('(BCBC) Adjustment Factors (Alt)'!$F$14:$F$21, MATCH(I35, '(BCBC) Adjustment Factors (Alt)'!$E$14:$E$21, 1)) +
((I35 - INDEX('(BCBC) Adjustment Factors (Alt)'!$E$14:$E$21, MATCH(I35, '(BCBC) Adjustment Factors (Alt)'!$E$14:$E$21, 1))) /
 (INDEX('(BCBC) Adjustment Factors (Alt)'!$E$14:$E$21, MATCH(I35, '(BCBC) Adjustment Factors (Alt)'!$E$14:$E$21, 1) + 1) -
  INDEX('(BCBC) Adjustment Factors (Alt)'!$E$14:$E$21, MATCH(I35, '(BCBC) Adjustment Factors (Alt)'!$E$14:$E$21, 1)))) *
(INDEX('(BCBC) Adjustment Factors (Alt)'!$F$14:$F$21, MATCH(I35, '(BCBC) Adjustment Factors (Alt)'!$E$14:$E$21, 1) + 1) -
 INDEX('(BCBC) Adjustment Factors (Alt)'!$F$14:$F$21, MATCH(I35, '(BCBC) Adjustment Factors (Alt)'!$E$14:$E$21, 1)))</f>
        <v>#N/A</v>
      </c>
      <c r="AA35" s="429" t="str">
        <f t="array" ref="AA35">INDEX('(BCBC) Adjustment Factors (Alt)'!$G$14:$G$21, MATCH(I35, '(BCBC) Adjustment Factors (Alt)'!$E$14:$E$21, 1)) +
((I35 - INDEX('(BCBC) Adjustment Factors (Alt)'!$E$14:$E$21, MATCH(I35, '(BCBC) Adjustment Factors (Alt)'!$E$14:$E$21, 1))) /
 (INDEX('(BCBC) Adjustment Factors (Alt)'!$E$14:$E$21, MATCH(I35, '(BCBC) Adjustment Factors (Alt)'!$E$14:$E$21, 1) + 1) -
  INDEX('(BCBC) Adjustment Factors (Alt)'!$E$14:$E$21, MATCH(I35, '(BCBC) Adjustment Factors (Alt)'!$E$14:$E$21, 1)))) *
(INDEX('(BCBC) Adjustment Factors (Alt)'!$G$14:$G$21, MATCH(I35, '(BCBC) Adjustment Factors (Alt)'!$E$14:$E$21, 1) + 1) -
 INDEX('(BCBC) Adjustment Factors (Alt)'!$G$14:$G$21, MATCH(I35, '(BCBC) Adjustment Factors (Alt)'!$E$14:$E$21, 1)))</f>
        <v>#N/A</v>
      </c>
      <c r="AB35" s="429">
        <f>'(I-1) General'!$H$16</f>
        <v>1.85</v>
      </c>
      <c r="AC35" s="429" t="str">
        <f t="array" ref="AC35">INDEX('(BCBC) Adjustment Factors (Alt)'!$E$27:$K$47,MATCH('(R-3) Adjusted Lengths (Alt.)'!J35,'(BCBC) Adjustment Factors (Alt)'!$E$27:$E$47,0),3)</f>
        <v>#N/A</v>
      </c>
      <c r="AD35" s="429">
        <f>'(I-1) General'!$H$19</f>
        <v>0.311</v>
      </c>
      <c r="AE35" s="429">
        <f>'(M-1) Adjustment Factors'!$I$32</f>
        <v>1</v>
      </c>
      <c r="AF35" s="429">
        <f>'(M-1) Adjustment Factors'!$I$34</f>
        <v>0.6</v>
      </c>
      <c r="AG35" s="429">
        <f>'(M-1) Adjustment Factors'!$I$35</f>
        <v>1.5</v>
      </c>
      <c r="AH35" s="429" t="str">
        <f t="array" ref="AH35">IF('(I-3) Design &amp; Feedback'!J35="CFW-FH",1,IF('(I-3) Design &amp; Feedback'!N35='(T) General Tables'!$A$18,INDEX('(BCBC) Adjustment Factors'!$H$116:$I$119, MATCH('(I-3) Design &amp; Feedback'!O35,'(BCBC) Adjustment Factors'!$H$116:$H$119,0),2),1))</f>
        <v>#N/A</v>
      </c>
      <c r="AI35" s="429">
        <f>IF('(I-3) Design &amp; Feedback'!J35="CFW-FH",1,IF('(I-3) Design &amp; Feedback'!K35='(T) General Tables'!$A$82,'(BCBC) Adjustment Factors'!$I$120,'(BCBC) Adjustment Factors'!$I$121))</f>
        <v>1.15</v>
      </c>
      <c r="AJ35" s="569" t="str">
        <f t="shared" si="2"/>
        <v>#N/A</v>
      </c>
      <c r="AK35" s="207"/>
      <c r="AL35" s="429" t="str">
        <f t="shared" si="3"/>
        <v>#N/A</v>
      </c>
      <c r="AM35" s="615" t="str">
        <f t="shared" si="4"/>
        <v>#N/A</v>
      </c>
    </row>
    <row r="36" ht="15.0" hidden="1" customHeight="1">
      <c r="A36" s="94"/>
      <c r="B36" s="176"/>
      <c r="D36" s="612" t="str">
        <f>'(I-3) Design &amp; Feedback'!D36</f>
        <v>Not Required</v>
      </c>
      <c r="E36" s="176"/>
      <c r="F36" s="94"/>
      <c r="G36" s="617" t="str">
        <f>'(I-3) Design &amp; Feedback'!G36</f>
        <v>R+1F</v>
      </c>
      <c r="H36" s="613" t="str">
        <f>IF('(I-3) Design &amp; Feedback'!H36&gt;0, '(I-3) Design &amp; Feedback'!H36, "-")</f>
        <v>-</v>
      </c>
      <c r="I36" s="433" t="str">
        <f>'(I-3) Design &amp; Feedback'!I36</f>
        <v>-</v>
      </c>
      <c r="J36" s="434" t="str">
        <f>IF('(I-3) Design &amp; Feedback'!J36&gt;0, '(I-3) Design &amp; Feedback'!J36, "-")</f>
        <v>-</v>
      </c>
      <c r="K36" s="434" t="str">
        <f>IF('(I-3) Design &amp; Feedback'!K36&gt;0, '(I-3) Design &amp; Feedback'!K36, "-")</f>
        <v>-</v>
      </c>
      <c r="L36" s="434" t="str">
        <f>IF('(I-3) Design &amp; Feedback'!O36&gt;0, '(I-3) Design &amp; Feedback'!O36, "-")</f>
        <v>-</v>
      </c>
      <c r="M36" s="587"/>
      <c r="N36" s="429">
        <f>'(BCBC) Adjustment Factors (Alt)'!$G$53</f>
        <v>7.89</v>
      </c>
      <c r="O36" s="614" t="str">
        <f t="array" ref="O36">INDEX('(BCBC) Adjustment Factors (Alt)'!$E$27:$K$47,MATCH('(R-3) Adjusted Lengths (Alt.)'!J36,'(BCBC) Adjustment Factors (Alt)'!$E$27:$E$47,0),2)</f>
        <v>#N/A</v>
      </c>
      <c r="P36" s="429">
        <f>'(I-1) General'!$H$17</f>
        <v>0.33</v>
      </c>
      <c r="Q36" s="429">
        <f>'(M-1) Adjustment Factors'!$I$17</f>
        <v>1</v>
      </c>
      <c r="R36" s="429">
        <f>'(M-1) Adjustment Factors'!$I$18</f>
        <v>1.021528</v>
      </c>
      <c r="S36" s="429">
        <f>'(M-1) Adjustment Factors'!$I$19</f>
        <v>0.51</v>
      </c>
      <c r="T36" s="429">
        <f>'(M-1) Adjustment Factors'!$I$20</f>
        <v>1.38</v>
      </c>
      <c r="U36" s="614" t="str">
        <f t="array" ref="U36">IF('(I-3) Design &amp; Feedback'!J36="CFW-FH",1,IF('(I-3) Design &amp; Feedback'!N36='(T) General Tables'!$A$18,INDEX('(BCBC) Adjustment Factors'!$H$49:$I$52, MATCH('(I-3) Design &amp; Feedback'!O36,'(BCBC) Adjustment Factors'!$H$49:$H$52,0),2),1))</f>
        <v>#N/A</v>
      </c>
      <c r="V36" s="614">
        <f>IF('(I-3) Design &amp; Feedback'!J36="CFW-FH",1,IF('(I-3) Design &amp; Feedback'!K36='(T) General Tables'!$A$82,'(BCBC) Adjustment Factors'!$I$53,'(BCBC) Adjustment Factors'!$I$54))
</f>
        <v>1.15</v>
      </c>
      <c r="W36" s="569" t="str">
        <f t="shared" si="1"/>
        <v>#N/A</v>
      </c>
      <c r="X36" s="207"/>
      <c r="Y36" s="429">
        <f>'(BCBC) Adjustment Factors (Alt)'!$H$53</f>
        <v>3</v>
      </c>
      <c r="Z36" s="429" t="str">
        <f t="array" ref="Z36">INDEX('(BCBC) Adjustment Factors (Alt)'!$F$14:$F$21, MATCH(I36, '(BCBC) Adjustment Factors (Alt)'!$E$14:$E$21, 1)) +
((I36 - INDEX('(BCBC) Adjustment Factors (Alt)'!$E$14:$E$21, MATCH(I36, '(BCBC) Adjustment Factors (Alt)'!$E$14:$E$21, 1))) /
 (INDEX('(BCBC) Adjustment Factors (Alt)'!$E$14:$E$21, MATCH(I36, '(BCBC) Adjustment Factors (Alt)'!$E$14:$E$21, 1) + 1) -
  INDEX('(BCBC) Adjustment Factors (Alt)'!$E$14:$E$21, MATCH(I36, '(BCBC) Adjustment Factors (Alt)'!$E$14:$E$21, 1)))) *
(INDEX('(BCBC) Adjustment Factors (Alt)'!$F$14:$F$21, MATCH(I36, '(BCBC) Adjustment Factors (Alt)'!$E$14:$E$21, 1) + 1) -
 INDEX('(BCBC) Adjustment Factors (Alt)'!$F$14:$F$21, MATCH(I36, '(BCBC) Adjustment Factors (Alt)'!$E$14:$E$21, 1)))</f>
        <v>#N/A</v>
      </c>
      <c r="AA36" s="429" t="str">
        <f t="array" ref="AA36">INDEX('(BCBC) Adjustment Factors (Alt)'!$G$14:$G$21, MATCH(I36, '(BCBC) Adjustment Factors (Alt)'!$E$14:$E$21, 1)) +
((I36 - INDEX('(BCBC) Adjustment Factors (Alt)'!$E$14:$E$21, MATCH(I36, '(BCBC) Adjustment Factors (Alt)'!$E$14:$E$21, 1))) /
 (INDEX('(BCBC) Adjustment Factors (Alt)'!$E$14:$E$21, MATCH(I36, '(BCBC) Adjustment Factors (Alt)'!$E$14:$E$21, 1) + 1) -
  INDEX('(BCBC) Adjustment Factors (Alt)'!$E$14:$E$21, MATCH(I36, '(BCBC) Adjustment Factors (Alt)'!$E$14:$E$21, 1)))) *
(INDEX('(BCBC) Adjustment Factors (Alt)'!$G$14:$G$21, MATCH(I36, '(BCBC) Adjustment Factors (Alt)'!$E$14:$E$21, 1) + 1) -
 INDEX('(BCBC) Adjustment Factors (Alt)'!$G$14:$G$21, MATCH(I36, '(BCBC) Adjustment Factors (Alt)'!$E$14:$E$21, 1)))</f>
        <v>#N/A</v>
      </c>
      <c r="AB36" s="429">
        <f>'(I-1) General'!$H$16</f>
        <v>1.85</v>
      </c>
      <c r="AC36" s="429" t="str">
        <f t="array" ref="AC36">INDEX('(BCBC) Adjustment Factors (Alt)'!$E$27:$K$47,MATCH('(R-3) Adjusted Lengths (Alt.)'!J36,'(BCBC) Adjustment Factors (Alt)'!$E$27:$E$47,0),3)</f>
        <v>#N/A</v>
      </c>
      <c r="AD36" s="429">
        <f>'(I-1) General'!$H$19</f>
        <v>0.311</v>
      </c>
      <c r="AE36" s="429">
        <f>'(M-1) Adjustment Factors'!$I$32</f>
        <v>1</v>
      </c>
      <c r="AF36" s="429">
        <f>'(M-1) Adjustment Factors'!$I$34</f>
        <v>0.6</v>
      </c>
      <c r="AG36" s="429">
        <f>'(M-1) Adjustment Factors'!$I$35</f>
        <v>1.5</v>
      </c>
      <c r="AH36" s="429" t="str">
        <f t="array" ref="AH36">IF('(I-3) Design &amp; Feedback'!J36="CFW-FH",1,IF('(I-3) Design &amp; Feedback'!N36='(T) General Tables'!$A$18,INDEX('(BCBC) Adjustment Factors'!$H$116:$I$119, MATCH('(I-3) Design &amp; Feedback'!O36,'(BCBC) Adjustment Factors'!$H$116:$H$119,0),2),1))</f>
        <v>#N/A</v>
      </c>
      <c r="AI36" s="429">
        <f>IF('(I-3) Design &amp; Feedback'!J36="CFW-FH",1,IF('(I-3) Design &amp; Feedback'!K36='(T) General Tables'!$A$82,'(BCBC) Adjustment Factors'!$I$120,'(BCBC) Adjustment Factors'!$I$121))</f>
        <v>1.15</v>
      </c>
      <c r="AJ36" s="569" t="str">
        <f t="shared" si="2"/>
        <v>#N/A</v>
      </c>
      <c r="AK36" s="207"/>
      <c r="AL36" s="429" t="str">
        <f t="shared" si="3"/>
        <v>#N/A</v>
      </c>
      <c r="AM36" s="615" t="str">
        <f t="shared" si="4"/>
        <v>#N/A</v>
      </c>
    </row>
    <row r="37" ht="15.0" hidden="1" customHeight="1">
      <c r="A37" s="94"/>
      <c r="B37" s="176"/>
      <c r="D37" s="612" t="str">
        <f>'(I-3) Design &amp; Feedback'!D37</f>
        <v>Not Required</v>
      </c>
      <c r="E37" s="176"/>
      <c r="F37" s="94"/>
      <c r="G37" s="617" t="str">
        <f>'(I-3) Design &amp; Feedback'!G37</f>
        <v>R+1F</v>
      </c>
      <c r="H37" s="613" t="str">
        <f>IF('(I-3) Design &amp; Feedback'!H37&gt;0, '(I-3) Design &amp; Feedback'!H37, "-")</f>
        <v>-</v>
      </c>
      <c r="I37" s="433" t="str">
        <f>'(I-3) Design &amp; Feedback'!I37</f>
        <v>-</v>
      </c>
      <c r="J37" s="434" t="str">
        <f>IF('(I-3) Design &amp; Feedback'!J37&gt;0, '(I-3) Design &amp; Feedback'!J37, "-")</f>
        <v>-</v>
      </c>
      <c r="K37" s="434" t="str">
        <f>IF('(I-3) Design &amp; Feedback'!K37&gt;0, '(I-3) Design &amp; Feedback'!K37, "-")</f>
        <v>-</v>
      </c>
      <c r="L37" s="434" t="str">
        <f>IF('(I-3) Design &amp; Feedback'!O37&gt;0, '(I-3) Design &amp; Feedback'!O37, "-")</f>
        <v>-</v>
      </c>
      <c r="M37" s="587"/>
      <c r="N37" s="429">
        <f>'(BCBC) Adjustment Factors (Alt)'!$G$53</f>
        <v>7.89</v>
      </c>
      <c r="O37" s="614" t="str">
        <f t="array" ref="O37">INDEX('(BCBC) Adjustment Factors (Alt)'!$E$27:$K$47,MATCH('(R-3) Adjusted Lengths (Alt.)'!J37,'(BCBC) Adjustment Factors (Alt)'!$E$27:$E$47,0),2)</f>
        <v>#N/A</v>
      </c>
      <c r="P37" s="429">
        <f>'(I-1) General'!$H$17</f>
        <v>0.33</v>
      </c>
      <c r="Q37" s="429">
        <f>'(M-1) Adjustment Factors'!$I$17</f>
        <v>1</v>
      </c>
      <c r="R37" s="429">
        <f>'(M-1) Adjustment Factors'!$I$18</f>
        <v>1.021528</v>
      </c>
      <c r="S37" s="429">
        <f>'(M-1) Adjustment Factors'!$I$19</f>
        <v>0.51</v>
      </c>
      <c r="T37" s="429">
        <f>'(M-1) Adjustment Factors'!$I$20</f>
        <v>1.38</v>
      </c>
      <c r="U37" s="614" t="str">
        <f t="array" ref="U37">IF('(I-3) Design &amp; Feedback'!J37="CFW-FH",1,IF('(I-3) Design &amp; Feedback'!N37='(T) General Tables'!$A$18,INDEX('(BCBC) Adjustment Factors'!$H$49:$I$52, MATCH('(I-3) Design &amp; Feedback'!O37,'(BCBC) Adjustment Factors'!$H$49:$H$52,0),2),1))</f>
        <v>#N/A</v>
      </c>
      <c r="V37" s="614">
        <f>IF('(I-3) Design &amp; Feedback'!J37="CFW-FH",1,IF('(I-3) Design &amp; Feedback'!K37='(T) General Tables'!$A$82,'(BCBC) Adjustment Factors'!$I$53,'(BCBC) Adjustment Factors'!$I$54))
</f>
        <v>1.15</v>
      </c>
      <c r="W37" s="569" t="str">
        <f t="shared" si="1"/>
        <v>#N/A</v>
      </c>
      <c r="X37" s="207"/>
      <c r="Y37" s="429">
        <f>'(BCBC) Adjustment Factors (Alt)'!$H$53</f>
        <v>3</v>
      </c>
      <c r="Z37" s="429" t="str">
        <f t="array" ref="Z37">INDEX('(BCBC) Adjustment Factors (Alt)'!$F$14:$F$21, MATCH(I37, '(BCBC) Adjustment Factors (Alt)'!$E$14:$E$21, 1)) +
((I37 - INDEX('(BCBC) Adjustment Factors (Alt)'!$E$14:$E$21, MATCH(I37, '(BCBC) Adjustment Factors (Alt)'!$E$14:$E$21, 1))) /
 (INDEX('(BCBC) Adjustment Factors (Alt)'!$E$14:$E$21, MATCH(I37, '(BCBC) Adjustment Factors (Alt)'!$E$14:$E$21, 1) + 1) -
  INDEX('(BCBC) Adjustment Factors (Alt)'!$E$14:$E$21, MATCH(I37, '(BCBC) Adjustment Factors (Alt)'!$E$14:$E$21, 1)))) *
(INDEX('(BCBC) Adjustment Factors (Alt)'!$F$14:$F$21, MATCH(I37, '(BCBC) Adjustment Factors (Alt)'!$E$14:$E$21, 1) + 1) -
 INDEX('(BCBC) Adjustment Factors (Alt)'!$F$14:$F$21, MATCH(I37, '(BCBC) Adjustment Factors (Alt)'!$E$14:$E$21, 1)))</f>
        <v>#N/A</v>
      </c>
      <c r="AA37" s="429" t="str">
        <f t="array" ref="AA37">INDEX('(BCBC) Adjustment Factors (Alt)'!$G$14:$G$21, MATCH(I37, '(BCBC) Adjustment Factors (Alt)'!$E$14:$E$21, 1)) +
((I37 - INDEX('(BCBC) Adjustment Factors (Alt)'!$E$14:$E$21, MATCH(I37, '(BCBC) Adjustment Factors (Alt)'!$E$14:$E$21, 1))) /
 (INDEX('(BCBC) Adjustment Factors (Alt)'!$E$14:$E$21, MATCH(I37, '(BCBC) Adjustment Factors (Alt)'!$E$14:$E$21, 1) + 1) -
  INDEX('(BCBC) Adjustment Factors (Alt)'!$E$14:$E$21, MATCH(I37, '(BCBC) Adjustment Factors (Alt)'!$E$14:$E$21, 1)))) *
(INDEX('(BCBC) Adjustment Factors (Alt)'!$G$14:$G$21, MATCH(I37, '(BCBC) Adjustment Factors (Alt)'!$E$14:$E$21, 1) + 1) -
 INDEX('(BCBC) Adjustment Factors (Alt)'!$G$14:$G$21, MATCH(I37, '(BCBC) Adjustment Factors (Alt)'!$E$14:$E$21, 1)))</f>
        <v>#N/A</v>
      </c>
      <c r="AB37" s="429">
        <f>'(I-1) General'!$H$16</f>
        <v>1.85</v>
      </c>
      <c r="AC37" s="429" t="str">
        <f t="array" ref="AC37">INDEX('(BCBC) Adjustment Factors (Alt)'!$E$27:$K$47,MATCH('(R-3) Adjusted Lengths (Alt.)'!J37,'(BCBC) Adjustment Factors (Alt)'!$E$27:$E$47,0),3)</f>
        <v>#N/A</v>
      </c>
      <c r="AD37" s="429">
        <f>'(I-1) General'!$H$19</f>
        <v>0.311</v>
      </c>
      <c r="AE37" s="429">
        <f>'(M-1) Adjustment Factors'!$I$32</f>
        <v>1</v>
      </c>
      <c r="AF37" s="429">
        <f>'(M-1) Adjustment Factors'!$I$34</f>
        <v>0.6</v>
      </c>
      <c r="AG37" s="429">
        <f>'(M-1) Adjustment Factors'!$I$35</f>
        <v>1.5</v>
      </c>
      <c r="AH37" s="429" t="str">
        <f t="array" ref="AH37">IF('(I-3) Design &amp; Feedback'!J37="CFW-FH",1,IF('(I-3) Design &amp; Feedback'!N37='(T) General Tables'!$A$18,INDEX('(BCBC) Adjustment Factors'!$H$116:$I$119, MATCH('(I-3) Design &amp; Feedback'!O37,'(BCBC) Adjustment Factors'!$H$116:$H$119,0),2),1))</f>
        <v>#N/A</v>
      </c>
      <c r="AI37" s="429">
        <f>IF('(I-3) Design &amp; Feedback'!J37="CFW-FH",1,IF('(I-3) Design &amp; Feedback'!K37='(T) General Tables'!$A$82,'(BCBC) Adjustment Factors'!$I$120,'(BCBC) Adjustment Factors'!$I$121))</f>
        <v>1.15</v>
      </c>
      <c r="AJ37" s="569" t="str">
        <f t="shared" si="2"/>
        <v>#N/A</v>
      </c>
      <c r="AK37" s="207"/>
      <c r="AL37" s="429" t="str">
        <f t="shared" si="3"/>
        <v>#N/A</v>
      </c>
      <c r="AM37" s="615" t="str">
        <f t="shared" si="4"/>
        <v>#N/A</v>
      </c>
    </row>
    <row r="38" ht="15.0" hidden="1" customHeight="1">
      <c r="A38" s="94"/>
      <c r="B38" s="176"/>
      <c r="D38" s="612" t="str">
        <f>'(I-3) Design &amp; Feedback'!D38</f>
        <v>Not Required</v>
      </c>
      <c r="E38" s="176"/>
      <c r="F38" s="94"/>
      <c r="G38" s="617" t="str">
        <f>'(I-3) Design &amp; Feedback'!G38</f>
        <v>R+1F</v>
      </c>
      <c r="H38" s="613" t="str">
        <f>IF('(I-3) Design &amp; Feedback'!H38&gt;0, '(I-3) Design &amp; Feedback'!H38, "-")</f>
        <v>-</v>
      </c>
      <c r="I38" s="433" t="str">
        <f>'(I-3) Design &amp; Feedback'!I38</f>
        <v>-</v>
      </c>
      <c r="J38" s="434" t="str">
        <f>IF('(I-3) Design &amp; Feedback'!J38&gt;0, '(I-3) Design &amp; Feedback'!J38, "-")</f>
        <v>-</v>
      </c>
      <c r="K38" s="434" t="str">
        <f>IF('(I-3) Design &amp; Feedback'!K38&gt;0, '(I-3) Design &amp; Feedback'!K38, "-")</f>
        <v>-</v>
      </c>
      <c r="L38" s="434" t="str">
        <f>IF('(I-3) Design &amp; Feedback'!O38&gt;0, '(I-3) Design &amp; Feedback'!O38, "-")</f>
        <v>-</v>
      </c>
      <c r="M38" s="587"/>
      <c r="N38" s="429">
        <f>'(BCBC) Adjustment Factors (Alt)'!$G$53</f>
        <v>7.89</v>
      </c>
      <c r="O38" s="614" t="str">
        <f t="array" ref="O38">INDEX('(BCBC) Adjustment Factors (Alt)'!$E$27:$K$47,MATCH('(R-3) Adjusted Lengths (Alt.)'!J38,'(BCBC) Adjustment Factors (Alt)'!$E$27:$E$47,0),2)</f>
        <v>#N/A</v>
      </c>
      <c r="P38" s="429">
        <f>'(I-1) General'!$H$17</f>
        <v>0.33</v>
      </c>
      <c r="Q38" s="429">
        <f>'(M-1) Adjustment Factors'!$I$17</f>
        <v>1</v>
      </c>
      <c r="R38" s="429">
        <f>'(M-1) Adjustment Factors'!$I$18</f>
        <v>1.021528</v>
      </c>
      <c r="S38" s="429">
        <f>'(M-1) Adjustment Factors'!$I$19</f>
        <v>0.51</v>
      </c>
      <c r="T38" s="429">
        <f>'(M-1) Adjustment Factors'!$I$20</f>
        <v>1.38</v>
      </c>
      <c r="U38" s="614" t="str">
        <f t="array" ref="U38">IF('(I-3) Design &amp; Feedback'!J38="CFW-FH",1,IF('(I-3) Design &amp; Feedback'!N38='(T) General Tables'!$A$18,INDEX('(BCBC) Adjustment Factors'!$H$49:$I$52, MATCH('(I-3) Design &amp; Feedback'!O38,'(BCBC) Adjustment Factors'!$H$49:$H$52,0),2),1))</f>
        <v>#N/A</v>
      </c>
      <c r="V38" s="614">
        <f>IF('(I-3) Design &amp; Feedback'!J38="CFW-FH",1,IF('(I-3) Design &amp; Feedback'!K38='(T) General Tables'!$A$82,'(BCBC) Adjustment Factors'!$I$53,'(BCBC) Adjustment Factors'!$I$54))
</f>
        <v>1.15</v>
      </c>
      <c r="W38" s="569" t="str">
        <f t="shared" si="1"/>
        <v>#N/A</v>
      </c>
      <c r="X38" s="207"/>
      <c r="Y38" s="429">
        <f>'(BCBC) Adjustment Factors (Alt)'!$H$53</f>
        <v>3</v>
      </c>
      <c r="Z38" s="429" t="str">
        <f t="array" ref="Z38">INDEX('(BCBC) Adjustment Factors (Alt)'!$F$14:$F$21, MATCH(I38, '(BCBC) Adjustment Factors (Alt)'!$E$14:$E$21, 1)) +
((I38 - INDEX('(BCBC) Adjustment Factors (Alt)'!$E$14:$E$21, MATCH(I38, '(BCBC) Adjustment Factors (Alt)'!$E$14:$E$21, 1))) /
 (INDEX('(BCBC) Adjustment Factors (Alt)'!$E$14:$E$21, MATCH(I38, '(BCBC) Adjustment Factors (Alt)'!$E$14:$E$21, 1) + 1) -
  INDEX('(BCBC) Adjustment Factors (Alt)'!$E$14:$E$21, MATCH(I38, '(BCBC) Adjustment Factors (Alt)'!$E$14:$E$21, 1)))) *
(INDEX('(BCBC) Adjustment Factors (Alt)'!$F$14:$F$21, MATCH(I38, '(BCBC) Adjustment Factors (Alt)'!$E$14:$E$21, 1) + 1) -
 INDEX('(BCBC) Adjustment Factors (Alt)'!$F$14:$F$21, MATCH(I38, '(BCBC) Adjustment Factors (Alt)'!$E$14:$E$21, 1)))</f>
        <v>#N/A</v>
      </c>
      <c r="AA38" s="429" t="str">
        <f t="array" ref="AA38">INDEX('(BCBC) Adjustment Factors (Alt)'!$G$14:$G$21, MATCH(I38, '(BCBC) Adjustment Factors (Alt)'!$E$14:$E$21, 1)) +
((I38 - INDEX('(BCBC) Adjustment Factors (Alt)'!$E$14:$E$21, MATCH(I38, '(BCBC) Adjustment Factors (Alt)'!$E$14:$E$21, 1))) /
 (INDEX('(BCBC) Adjustment Factors (Alt)'!$E$14:$E$21, MATCH(I38, '(BCBC) Adjustment Factors (Alt)'!$E$14:$E$21, 1) + 1) -
  INDEX('(BCBC) Adjustment Factors (Alt)'!$E$14:$E$21, MATCH(I38, '(BCBC) Adjustment Factors (Alt)'!$E$14:$E$21, 1)))) *
(INDEX('(BCBC) Adjustment Factors (Alt)'!$G$14:$G$21, MATCH(I38, '(BCBC) Adjustment Factors (Alt)'!$E$14:$E$21, 1) + 1) -
 INDEX('(BCBC) Adjustment Factors (Alt)'!$G$14:$G$21, MATCH(I38, '(BCBC) Adjustment Factors (Alt)'!$E$14:$E$21, 1)))</f>
        <v>#N/A</v>
      </c>
      <c r="AB38" s="429">
        <f>'(I-1) General'!$H$16</f>
        <v>1.85</v>
      </c>
      <c r="AC38" s="429" t="str">
        <f t="array" ref="AC38">INDEX('(BCBC) Adjustment Factors (Alt)'!$E$27:$K$47,MATCH('(R-3) Adjusted Lengths (Alt.)'!J38,'(BCBC) Adjustment Factors (Alt)'!$E$27:$E$47,0),3)</f>
        <v>#N/A</v>
      </c>
      <c r="AD38" s="429">
        <f>'(I-1) General'!$H$19</f>
        <v>0.311</v>
      </c>
      <c r="AE38" s="429">
        <f>'(M-1) Adjustment Factors'!$I$32</f>
        <v>1</v>
      </c>
      <c r="AF38" s="429">
        <f>'(M-1) Adjustment Factors'!$I$34</f>
        <v>0.6</v>
      </c>
      <c r="AG38" s="429">
        <f>'(M-1) Adjustment Factors'!$I$35</f>
        <v>1.5</v>
      </c>
      <c r="AH38" s="429" t="str">
        <f t="array" ref="AH38">IF('(I-3) Design &amp; Feedback'!J38="CFW-FH",1,IF('(I-3) Design &amp; Feedback'!N38='(T) General Tables'!$A$18,INDEX('(BCBC) Adjustment Factors'!$H$116:$I$119, MATCH('(I-3) Design &amp; Feedback'!O38,'(BCBC) Adjustment Factors'!$H$116:$H$119,0),2),1))</f>
        <v>#N/A</v>
      </c>
      <c r="AI38" s="429">
        <f>IF('(I-3) Design &amp; Feedback'!J38="CFW-FH",1,IF('(I-3) Design &amp; Feedback'!K38='(T) General Tables'!$A$82,'(BCBC) Adjustment Factors'!$I$120,'(BCBC) Adjustment Factors'!$I$121))</f>
        <v>1.15</v>
      </c>
      <c r="AJ38" s="569" t="str">
        <f t="shared" si="2"/>
        <v>#N/A</v>
      </c>
      <c r="AK38" s="207"/>
      <c r="AL38" s="429" t="str">
        <f t="shared" si="3"/>
        <v>#N/A</v>
      </c>
      <c r="AM38" s="615" t="str">
        <f t="shared" si="4"/>
        <v>#N/A</v>
      </c>
    </row>
    <row r="39" ht="15.0" hidden="1" customHeight="1">
      <c r="A39" s="94"/>
      <c r="B39" s="176"/>
      <c r="D39" s="612" t="str">
        <f>'(I-3) Design &amp; Feedback'!D39</f>
        <v>Not Required</v>
      </c>
      <c r="E39" s="176"/>
      <c r="F39" s="94"/>
      <c r="G39" s="617" t="str">
        <f>'(I-3) Design &amp; Feedback'!G39</f>
        <v>R+1F</v>
      </c>
      <c r="H39" s="613" t="str">
        <f>IF('(I-3) Design &amp; Feedback'!H39&gt;0, '(I-3) Design &amp; Feedback'!H39, "-")</f>
        <v>-</v>
      </c>
      <c r="I39" s="433" t="str">
        <f>'(I-3) Design &amp; Feedback'!I39</f>
        <v>-</v>
      </c>
      <c r="J39" s="434" t="str">
        <f>IF('(I-3) Design &amp; Feedback'!J39&gt;0, '(I-3) Design &amp; Feedback'!J39, "-")</f>
        <v>-</v>
      </c>
      <c r="K39" s="434" t="str">
        <f>IF('(I-3) Design &amp; Feedback'!K39&gt;0, '(I-3) Design &amp; Feedback'!K39, "-")</f>
        <v>-</v>
      </c>
      <c r="L39" s="434" t="str">
        <f>IF('(I-3) Design &amp; Feedback'!O39&gt;0, '(I-3) Design &amp; Feedback'!O39, "-")</f>
        <v>-</v>
      </c>
      <c r="M39" s="587"/>
      <c r="N39" s="429">
        <f>'(BCBC) Adjustment Factors (Alt)'!$G$53</f>
        <v>7.89</v>
      </c>
      <c r="O39" s="614" t="str">
        <f t="array" ref="O39">INDEX('(BCBC) Adjustment Factors (Alt)'!$E$27:$K$47,MATCH('(R-3) Adjusted Lengths (Alt.)'!J39,'(BCBC) Adjustment Factors (Alt)'!$E$27:$E$47,0),2)</f>
        <v>#N/A</v>
      </c>
      <c r="P39" s="429">
        <f>'(I-1) General'!$H$17</f>
        <v>0.33</v>
      </c>
      <c r="Q39" s="429">
        <f>'(M-1) Adjustment Factors'!$I$17</f>
        <v>1</v>
      </c>
      <c r="R39" s="429">
        <f>'(M-1) Adjustment Factors'!$I$18</f>
        <v>1.021528</v>
      </c>
      <c r="S39" s="429">
        <f>'(M-1) Adjustment Factors'!$I$19</f>
        <v>0.51</v>
      </c>
      <c r="T39" s="429">
        <f>'(M-1) Adjustment Factors'!$I$20</f>
        <v>1.38</v>
      </c>
      <c r="U39" s="614" t="str">
        <f t="array" ref="U39">IF('(I-3) Design &amp; Feedback'!J39="CFW-FH",1,IF('(I-3) Design &amp; Feedback'!N39='(T) General Tables'!$A$18,INDEX('(BCBC) Adjustment Factors'!$H$49:$I$52, MATCH('(I-3) Design &amp; Feedback'!O39,'(BCBC) Adjustment Factors'!$H$49:$H$52,0),2),1))</f>
        <v>#N/A</v>
      </c>
      <c r="V39" s="614">
        <f>IF('(I-3) Design &amp; Feedback'!J39="CFW-FH",1,IF('(I-3) Design &amp; Feedback'!K39='(T) General Tables'!$A$82,'(BCBC) Adjustment Factors'!$I$53,'(BCBC) Adjustment Factors'!$I$54))
</f>
        <v>1.15</v>
      </c>
      <c r="W39" s="569" t="str">
        <f t="shared" si="1"/>
        <v>#N/A</v>
      </c>
      <c r="X39" s="207"/>
      <c r="Y39" s="429">
        <f>'(BCBC) Adjustment Factors (Alt)'!$H$53</f>
        <v>3</v>
      </c>
      <c r="Z39" s="429" t="str">
        <f t="array" ref="Z39">INDEX('(BCBC) Adjustment Factors (Alt)'!$F$14:$F$21, MATCH(I39, '(BCBC) Adjustment Factors (Alt)'!$E$14:$E$21, 1)) +
((I39 - INDEX('(BCBC) Adjustment Factors (Alt)'!$E$14:$E$21, MATCH(I39, '(BCBC) Adjustment Factors (Alt)'!$E$14:$E$21, 1))) /
 (INDEX('(BCBC) Adjustment Factors (Alt)'!$E$14:$E$21, MATCH(I39, '(BCBC) Adjustment Factors (Alt)'!$E$14:$E$21, 1) + 1) -
  INDEX('(BCBC) Adjustment Factors (Alt)'!$E$14:$E$21, MATCH(I39, '(BCBC) Adjustment Factors (Alt)'!$E$14:$E$21, 1)))) *
(INDEX('(BCBC) Adjustment Factors (Alt)'!$F$14:$F$21, MATCH(I39, '(BCBC) Adjustment Factors (Alt)'!$E$14:$E$21, 1) + 1) -
 INDEX('(BCBC) Adjustment Factors (Alt)'!$F$14:$F$21, MATCH(I39, '(BCBC) Adjustment Factors (Alt)'!$E$14:$E$21, 1)))</f>
        <v>#N/A</v>
      </c>
      <c r="AA39" s="429" t="str">
        <f t="array" ref="AA39">INDEX('(BCBC) Adjustment Factors (Alt)'!$G$14:$G$21, MATCH(I39, '(BCBC) Adjustment Factors (Alt)'!$E$14:$E$21, 1)) +
((I39 - INDEX('(BCBC) Adjustment Factors (Alt)'!$E$14:$E$21, MATCH(I39, '(BCBC) Adjustment Factors (Alt)'!$E$14:$E$21, 1))) /
 (INDEX('(BCBC) Adjustment Factors (Alt)'!$E$14:$E$21, MATCH(I39, '(BCBC) Adjustment Factors (Alt)'!$E$14:$E$21, 1) + 1) -
  INDEX('(BCBC) Adjustment Factors (Alt)'!$E$14:$E$21, MATCH(I39, '(BCBC) Adjustment Factors (Alt)'!$E$14:$E$21, 1)))) *
(INDEX('(BCBC) Adjustment Factors (Alt)'!$G$14:$G$21, MATCH(I39, '(BCBC) Adjustment Factors (Alt)'!$E$14:$E$21, 1) + 1) -
 INDEX('(BCBC) Adjustment Factors (Alt)'!$G$14:$G$21, MATCH(I39, '(BCBC) Adjustment Factors (Alt)'!$E$14:$E$21, 1)))</f>
        <v>#N/A</v>
      </c>
      <c r="AB39" s="429">
        <f>'(I-1) General'!$H$16</f>
        <v>1.85</v>
      </c>
      <c r="AC39" s="429" t="str">
        <f t="array" ref="AC39">INDEX('(BCBC) Adjustment Factors (Alt)'!$E$27:$K$47,MATCH('(R-3) Adjusted Lengths (Alt.)'!J39,'(BCBC) Adjustment Factors (Alt)'!$E$27:$E$47,0),3)</f>
        <v>#N/A</v>
      </c>
      <c r="AD39" s="429">
        <f>'(I-1) General'!$H$19</f>
        <v>0.311</v>
      </c>
      <c r="AE39" s="429">
        <f>'(M-1) Adjustment Factors'!$I$32</f>
        <v>1</v>
      </c>
      <c r="AF39" s="429">
        <f>'(M-1) Adjustment Factors'!$I$34</f>
        <v>0.6</v>
      </c>
      <c r="AG39" s="429">
        <f>'(M-1) Adjustment Factors'!$I$35</f>
        <v>1.5</v>
      </c>
      <c r="AH39" s="429" t="str">
        <f t="array" ref="AH39">IF('(I-3) Design &amp; Feedback'!J39="CFW-FH",1,IF('(I-3) Design &amp; Feedback'!N39='(T) General Tables'!$A$18,INDEX('(BCBC) Adjustment Factors'!$H$116:$I$119, MATCH('(I-3) Design &amp; Feedback'!O39,'(BCBC) Adjustment Factors'!$H$116:$H$119,0),2),1))</f>
        <v>#N/A</v>
      </c>
      <c r="AI39" s="429">
        <f>IF('(I-3) Design &amp; Feedback'!J39="CFW-FH",1,IF('(I-3) Design &amp; Feedback'!K39='(T) General Tables'!$A$82,'(BCBC) Adjustment Factors'!$I$120,'(BCBC) Adjustment Factors'!$I$121))</f>
        <v>1.15</v>
      </c>
      <c r="AJ39" s="569" t="str">
        <f t="shared" si="2"/>
        <v>#N/A</v>
      </c>
      <c r="AK39" s="207"/>
      <c r="AL39" s="429" t="str">
        <f t="shared" si="3"/>
        <v>#N/A</v>
      </c>
      <c r="AM39" s="615" t="str">
        <f t="shared" si="4"/>
        <v>#N/A</v>
      </c>
    </row>
    <row r="40" ht="15.0" hidden="1" customHeight="1">
      <c r="A40" s="94"/>
      <c r="B40" s="176"/>
      <c r="D40" s="612" t="str">
        <f>'(I-3) Design &amp; Feedback'!D40</f>
        <v>Not Required</v>
      </c>
      <c r="E40" s="176"/>
      <c r="F40" s="94"/>
      <c r="G40" s="617" t="str">
        <f>'(I-3) Design &amp; Feedback'!G40</f>
        <v>R+1F</v>
      </c>
      <c r="H40" s="613" t="str">
        <f>IF('(I-3) Design &amp; Feedback'!H40&gt;0, '(I-3) Design &amp; Feedback'!H40, "-")</f>
        <v>-</v>
      </c>
      <c r="I40" s="433" t="str">
        <f>'(I-3) Design &amp; Feedback'!I40</f>
        <v>-</v>
      </c>
      <c r="J40" s="434" t="str">
        <f>IF('(I-3) Design &amp; Feedback'!J40&gt;0, '(I-3) Design &amp; Feedback'!J40, "-")</f>
        <v>-</v>
      </c>
      <c r="K40" s="434" t="str">
        <f>IF('(I-3) Design &amp; Feedback'!K40&gt;0, '(I-3) Design &amp; Feedback'!K40, "-")</f>
        <v>-</v>
      </c>
      <c r="L40" s="434" t="str">
        <f>IF('(I-3) Design &amp; Feedback'!O40&gt;0, '(I-3) Design &amp; Feedback'!O40, "-")</f>
        <v>-</v>
      </c>
      <c r="M40" s="587"/>
      <c r="N40" s="429">
        <f>'(BCBC) Adjustment Factors (Alt)'!$G$53</f>
        <v>7.89</v>
      </c>
      <c r="O40" s="614" t="str">
        <f t="array" ref="O40">INDEX('(BCBC) Adjustment Factors (Alt)'!$E$27:$K$47,MATCH('(R-3) Adjusted Lengths (Alt.)'!J40,'(BCBC) Adjustment Factors (Alt)'!$E$27:$E$47,0),2)</f>
        <v>#N/A</v>
      </c>
      <c r="P40" s="429">
        <f>'(I-1) General'!$H$17</f>
        <v>0.33</v>
      </c>
      <c r="Q40" s="429">
        <f>'(M-1) Adjustment Factors'!$I$17</f>
        <v>1</v>
      </c>
      <c r="R40" s="429">
        <f>'(M-1) Adjustment Factors'!$I$18</f>
        <v>1.021528</v>
      </c>
      <c r="S40" s="429">
        <f>'(M-1) Adjustment Factors'!$I$19</f>
        <v>0.51</v>
      </c>
      <c r="T40" s="429">
        <f>'(M-1) Adjustment Factors'!$I$20</f>
        <v>1.38</v>
      </c>
      <c r="U40" s="614" t="str">
        <f t="array" ref="U40">IF('(I-3) Design &amp; Feedback'!J40="CFW-FH",1,IF('(I-3) Design &amp; Feedback'!N40='(T) General Tables'!$A$18,INDEX('(BCBC) Adjustment Factors'!$H$49:$I$52, MATCH('(I-3) Design &amp; Feedback'!O40,'(BCBC) Adjustment Factors'!$H$49:$H$52,0),2),1))</f>
        <v>#N/A</v>
      </c>
      <c r="V40" s="614">
        <f>IF('(I-3) Design &amp; Feedback'!J40="CFW-FH",1,IF('(I-3) Design &amp; Feedback'!K40='(T) General Tables'!$A$82,'(BCBC) Adjustment Factors'!$I$53,'(BCBC) Adjustment Factors'!$I$54))
</f>
        <v>1.15</v>
      </c>
      <c r="W40" s="569" t="str">
        <f t="shared" si="1"/>
        <v>#N/A</v>
      </c>
      <c r="X40" s="207"/>
      <c r="Y40" s="429">
        <f>'(BCBC) Adjustment Factors (Alt)'!$H$53</f>
        <v>3</v>
      </c>
      <c r="Z40" s="429" t="str">
        <f t="array" ref="Z40">INDEX('(BCBC) Adjustment Factors (Alt)'!$F$14:$F$21, MATCH(I40, '(BCBC) Adjustment Factors (Alt)'!$E$14:$E$21, 1)) +
((I40 - INDEX('(BCBC) Adjustment Factors (Alt)'!$E$14:$E$21, MATCH(I40, '(BCBC) Adjustment Factors (Alt)'!$E$14:$E$21, 1))) /
 (INDEX('(BCBC) Adjustment Factors (Alt)'!$E$14:$E$21, MATCH(I40, '(BCBC) Adjustment Factors (Alt)'!$E$14:$E$21, 1) + 1) -
  INDEX('(BCBC) Adjustment Factors (Alt)'!$E$14:$E$21, MATCH(I40, '(BCBC) Adjustment Factors (Alt)'!$E$14:$E$21, 1)))) *
(INDEX('(BCBC) Adjustment Factors (Alt)'!$F$14:$F$21, MATCH(I40, '(BCBC) Adjustment Factors (Alt)'!$E$14:$E$21, 1) + 1) -
 INDEX('(BCBC) Adjustment Factors (Alt)'!$F$14:$F$21, MATCH(I40, '(BCBC) Adjustment Factors (Alt)'!$E$14:$E$21, 1)))</f>
        <v>#N/A</v>
      </c>
      <c r="AA40" s="429" t="str">
        <f t="array" ref="AA40">INDEX('(BCBC) Adjustment Factors (Alt)'!$G$14:$G$21, MATCH(I40, '(BCBC) Adjustment Factors (Alt)'!$E$14:$E$21, 1)) +
((I40 - INDEX('(BCBC) Adjustment Factors (Alt)'!$E$14:$E$21, MATCH(I40, '(BCBC) Adjustment Factors (Alt)'!$E$14:$E$21, 1))) /
 (INDEX('(BCBC) Adjustment Factors (Alt)'!$E$14:$E$21, MATCH(I40, '(BCBC) Adjustment Factors (Alt)'!$E$14:$E$21, 1) + 1) -
  INDEX('(BCBC) Adjustment Factors (Alt)'!$E$14:$E$21, MATCH(I40, '(BCBC) Adjustment Factors (Alt)'!$E$14:$E$21, 1)))) *
(INDEX('(BCBC) Adjustment Factors (Alt)'!$G$14:$G$21, MATCH(I40, '(BCBC) Adjustment Factors (Alt)'!$E$14:$E$21, 1) + 1) -
 INDEX('(BCBC) Adjustment Factors (Alt)'!$G$14:$G$21, MATCH(I40, '(BCBC) Adjustment Factors (Alt)'!$E$14:$E$21, 1)))</f>
        <v>#N/A</v>
      </c>
      <c r="AB40" s="429">
        <f>'(I-1) General'!$H$16</f>
        <v>1.85</v>
      </c>
      <c r="AC40" s="429" t="str">
        <f t="array" ref="AC40">INDEX('(BCBC) Adjustment Factors (Alt)'!$E$27:$K$47,MATCH('(R-3) Adjusted Lengths (Alt.)'!J40,'(BCBC) Adjustment Factors (Alt)'!$E$27:$E$47,0),3)</f>
        <v>#N/A</v>
      </c>
      <c r="AD40" s="429">
        <f>'(I-1) General'!$H$19</f>
        <v>0.311</v>
      </c>
      <c r="AE40" s="429">
        <f>'(M-1) Adjustment Factors'!$I$32</f>
        <v>1</v>
      </c>
      <c r="AF40" s="429">
        <f>'(M-1) Adjustment Factors'!$I$34</f>
        <v>0.6</v>
      </c>
      <c r="AG40" s="429">
        <f>'(M-1) Adjustment Factors'!$I$35</f>
        <v>1.5</v>
      </c>
      <c r="AH40" s="429" t="str">
        <f t="array" ref="AH40">IF('(I-3) Design &amp; Feedback'!J40="CFW-FH",1,IF('(I-3) Design &amp; Feedback'!N40='(T) General Tables'!$A$18,INDEX('(BCBC) Adjustment Factors'!$H$116:$I$119, MATCH('(I-3) Design &amp; Feedback'!O40,'(BCBC) Adjustment Factors'!$H$116:$H$119,0),2),1))</f>
        <v>#N/A</v>
      </c>
      <c r="AI40" s="429">
        <f>IF('(I-3) Design &amp; Feedback'!J40="CFW-FH",1,IF('(I-3) Design &amp; Feedback'!K40='(T) General Tables'!$A$82,'(BCBC) Adjustment Factors'!$I$120,'(BCBC) Adjustment Factors'!$I$121))</f>
        <v>1.15</v>
      </c>
      <c r="AJ40" s="569" t="str">
        <f t="shared" si="2"/>
        <v>#N/A</v>
      </c>
      <c r="AK40" s="207"/>
      <c r="AL40" s="429" t="str">
        <f t="shared" si="3"/>
        <v>#N/A</v>
      </c>
      <c r="AM40" s="615" t="str">
        <f t="shared" si="4"/>
        <v>#N/A</v>
      </c>
    </row>
    <row r="41" ht="15.0" customHeight="1">
      <c r="A41" s="94"/>
      <c r="B41" s="176"/>
      <c r="D41" s="612" t="str">
        <f>'(I-3) Design &amp; Feedback'!D41</f>
        <v>Required</v>
      </c>
      <c r="E41" s="176"/>
      <c r="F41" s="94"/>
      <c r="G41" s="618" t="str">
        <f>'(I-3) Design &amp; Feedback'!G41</f>
        <v>R+1F</v>
      </c>
      <c r="H41" s="619" t="str">
        <f>IF('(I-3) Design &amp; Feedback'!H41&gt;0, '(I-3) Design &amp; Feedback'!H41, "-")</f>
        <v>A</v>
      </c>
      <c r="I41" s="542">
        <f>'(I-3) Design &amp; Feedback'!I41</f>
        <v>7.2898</v>
      </c>
      <c r="J41" s="462" t="str">
        <f>IF('(I-3) Design &amp; Feedback'!J41&gt;0, '(I-3) Design &amp; Feedback'!J41, "-")</f>
        <v>WSP-D</v>
      </c>
      <c r="K41" s="462" t="str">
        <f>IF('(I-3) Design &amp; Feedback'!K41&gt;0, '(I-3) Design &amp; Feedback'!K41, "-")</f>
        <v>Continuous</v>
      </c>
      <c r="L41" s="462" t="str">
        <f>IF('(I-3) Design &amp; Feedback'!O41&gt;0, '(I-3) Design &amp; Feedback'!O41, "-")</f>
        <v>Installed</v>
      </c>
      <c r="M41" s="587"/>
      <c r="N41" s="614">
        <f>'(BCBC) Adjustment Factors (Alt)'!$G$53</f>
        <v>7.89</v>
      </c>
      <c r="O41" s="614">
        <f t="array" ref="O41">INDEX('(BCBC) Adjustment Factors (Alt)'!$E$27:$K$47,MATCH('(R-3) Adjusted Lengths (Alt.)'!J41,'(BCBC) Adjustment Factors (Alt)'!$E$27:$E$47,0),2)</f>
        <v>0.42</v>
      </c>
      <c r="P41" s="614">
        <f>'(I-1) General'!$H$17</f>
        <v>0.33</v>
      </c>
      <c r="Q41" s="614">
        <f>'(M-1) Adjustment Factors'!$O$17</f>
        <v>1</v>
      </c>
      <c r="R41" s="614">
        <f>'(M-1) Adjustment Factors'!$O$18</f>
        <v>1.021528</v>
      </c>
      <c r="S41" s="614">
        <f>'(M-1) Adjustment Factors'!$O$19</f>
        <v>1.140128333</v>
      </c>
      <c r="T41" s="614">
        <f>'(M-1) Adjustment Factors'!$O$20</f>
        <v>1.28</v>
      </c>
      <c r="U41" s="614">
        <f t="array" ref="U41">IF('(I-3) Design &amp; Feedback'!J41="CFW-FH",1,IF('(I-3) Design &amp; Feedback'!N41='(T) General Tables'!$A$18,INDEX('(BCBC) Adjustment Factors'!$H$49:$I$52, MATCH('(I-3) Design &amp; Feedback'!O41,'(BCBC) Adjustment Factors'!$H$49:$H$52,0),2),1))</f>
        <v>1</v>
      </c>
      <c r="V41" s="614">
        <f>IF('(I-3) Design &amp; Feedback'!J41="CFW-FH",1,IF('(I-3) Design &amp; Feedback'!K41='(T) General Tables'!$A$82,'(BCBC) Adjustment Factors'!$I$53,'(BCBC) Adjustment Factors'!$I$54))
</f>
        <v>1</v>
      </c>
      <c r="W41" s="569">
        <f t="shared" si="1"/>
        <v>1.630250029</v>
      </c>
      <c r="X41" s="207"/>
      <c r="Y41" s="429">
        <f>'(BCBC) Adjustment Factors (Alt)'!$H$53</f>
        <v>3</v>
      </c>
      <c r="Z41" s="429">
        <f t="array" ref="Z41">INDEX('(BCBC) Adjustment Factors (Alt)'!$F$14:$F$21, MATCH(I41, '(BCBC) Adjustment Factors (Alt)'!$E$14:$E$21, 1)) +
((I41 - INDEX('(BCBC) Adjustment Factors (Alt)'!$E$14:$E$21, MATCH(I41, '(BCBC) Adjustment Factors (Alt)'!$E$14:$E$21, 1))) /
 (INDEX('(BCBC) Adjustment Factors (Alt)'!$E$14:$E$21, MATCH(I41, '(BCBC) Adjustment Factors (Alt)'!$E$14:$E$21, 1) + 1) -
  INDEX('(BCBC) Adjustment Factors (Alt)'!$E$14:$E$21, MATCH(I41, '(BCBC) Adjustment Factors (Alt)'!$E$14:$E$21, 1)))) *
(INDEX('(BCBC) Adjustment Factors (Alt)'!$F$14:$F$21, MATCH(I41, '(BCBC) Adjustment Factors (Alt)'!$E$14:$E$21, 1) + 1) -
 INDEX('(BCBC) Adjustment Factors (Alt)'!$F$14:$F$21, MATCH(I41, '(BCBC) Adjustment Factors (Alt)'!$E$14:$E$21, 1)))</f>
        <v>0.691218</v>
      </c>
      <c r="AA41" s="429">
        <f t="array" ref="AA41">INDEX('(BCBC) Adjustment Factors (Alt)'!$G$14:$G$21, MATCH(I41, '(BCBC) Adjustment Factors (Alt)'!$E$14:$E$21, 1)) +
((I41 - INDEX('(BCBC) Adjustment Factors (Alt)'!$E$14:$E$21, MATCH(I41, '(BCBC) Adjustment Factors (Alt)'!$E$14:$E$21, 1))) /
 (INDEX('(BCBC) Adjustment Factors (Alt)'!$E$14:$E$21, MATCH(I41, '(BCBC) Adjustment Factors (Alt)'!$E$14:$E$21, 1) + 1) -
  INDEX('(BCBC) Adjustment Factors (Alt)'!$E$14:$E$21, MATCH(I41, '(BCBC) Adjustment Factors (Alt)'!$E$14:$E$21, 1)))) *
(INDEX('(BCBC) Adjustment Factors (Alt)'!$G$14:$G$21, MATCH(I41, '(BCBC) Adjustment Factors (Alt)'!$E$14:$E$21, 1) + 1) -
 INDEX('(BCBC) Adjustment Factors (Alt)'!$G$14:$G$21, MATCH(I41, '(BCBC) Adjustment Factors (Alt)'!$E$14:$E$21, 1)))</f>
        <v>0.205694</v>
      </c>
      <c r="AB41" s="429">
        <f>'(I-1) General'!$H$16</f>
        <v>1.85</v>
      </c>
      <c r="AC41" s="429">
        <f t="array" ref="AC41">INDEX('(BCBC) Adjustment Factors (Alt)'!$E$27:$K$47,MATCH('(R-3) Adjusted Lengths (Alt.)'!J41,'(BCBC) Adjustment Factors (Alt)'!$E$27:$E$47,0),3)</f>
        <v>0.42</v>
      </c>
      <c r="AD41" s="429">
        <f>'(I-1) General'!$H$19</f>
        <v>0.311</v>
      </c>
      <c r="AE41" s="429">
        <f>'(M-1) Adjustment Factors'!$O$32</f>
        <v>1</v>
      </c>
      <c r="AF41" s="429">
        <f>'(M-1) Adjustment Factors'!$O$34</f>
        <v>1.140128333</v>
      </c>
      <c r="AG41" s="429">
        <f>'(M-1) Adjustment Factors'!$O$35</f>
        <v>1.33</v>
      </c>
      <c r="AH41" s="429">
        <f t="array" ref="AH41">IF('(I-3) Design &amp; Feedback'!J41="CFW-FH",1,IF('(I-3) Design &amp; Feedback'!N41='(T) General Tables'!$A$18,INDEX('(BCBC) Adjustment Factors'!$H$116:$I$119, MATCH('(I-3) Design &amp; Feedback'!O41,'(BCBC) Adjustment Factors'!$H$116:$H$119,0),2),1))</f>
        <v>1</v>
      </c>
      <c r="AI41" s="429">
        <f>IF('(I-3) Design &amp; Feedback'!J41="CFW-FH",1,IF('(I-3) Design &amp; Feedback'!K41='(T) General Tables'!$A$82,'(BCBC) Adjustment Factors'!$I$120,'(BCBC) Adjustment Factors'!$I$121))</f>
        <v>1</v>
      </c>
      <c r="AJ41" s="569">
        <f t="shared" si="2"/>
        <v>0.4860969201</v>
      </c>
      <c r="AK41" s="207"/>
      <c r="AL41" s="429">
        <f t="shared" si="3"/>
        <v>1.630250029</v>
      </c>
      <c r="AM41" s="615" t="str">
        <f t="shared" si="4"/>
        <v>WIND</v>
      </c>
    </row>
    <row r="42" ht="15.0" customHeight="1">
      <c r="A42" s="94"/>
      <c r="B42" s="176"/>
      <c r="D42" s="612" t="str">
        <f>'(I-3) Design &amp; Feedback'!D42</f>
        <v>Required</v>
      </c>
      <c r="E42" s="176"/>
      <c r="F42" s="94"/>
      <c r="G42" s="618" t="str">
        <f>'(I-3) Design &amp; Feedback'!G42</f>
        <v>R+1F</v>
      </c>
      <c r="H42" s="619" t="str">
        <f>IF('(I-3) Design &amp; Feedback'!H42&gt;0, '(I-3) Design &amp; Feedback'!H42, "-")</f>
        <v>B</v>
      </c>
      <c r="I42" s="542">
        <f>'(I-3) Design &amp; Feedback'!I42</f>
        <v>7.2898</v>
      </c>
      <c r="J42" s="462" t="str">
        <f>IF('(I-3) Design &amp; Feedback'!J42&gt;0, '(I-3) Design &amp; Feedback'!J42, "-")</f>
        <v>WSP-D</v>
      </c>
      <c r="K42" s="462" t="str">
        <f>IF('(I-3) Design &amp; Feedback'!K42&gt;0, '(I-3) Design &amp; Feedback'!K42, "-")</f>
        <v>Continuous</v>
      </c>
      <c r="L42" s="462" t="str">
        <f>IF('(I-3) Design &amp; Feedback'!O42&gt;0, '(I-3) Design &amp; Feedback'!O42, "-")</f>
        <v>Installed</v>
      </c>
      <c r="M42" s="587"/>
      <c r="N42" s="614">
        <f>'(BCBC) Adjustment Factors (Alt)'!$G$53</f>
        <v>7.89</v>
      </c>
      <c r="O42" s="614">
        <f t="array" ref="O42">INDEX('(BCBC) Adjustment Factors (Alt)'!$E$27:$K$47,MATCH('(R-3) Adjusted Lengths (Alt.)'!J42,'(BCBC) Adjustment Factors (Alt)'!$E$27:$E$47,0),2)</f>
        <v>0.42</v>
      </c>
      <c r="P42" s="614">
        <f>'(I-1) General'!$H$17</f>
        <v>0.33</v>
      </c>
      <c r="Q42" s="614">
        <f>'(M-1) Adjustment Factors'!$O$17</f>
        <v>1</v>
      </c>
      <c r="R42" s="614">
        <f>'(M-1) Adjustment Factors'!$O$18</f>
        <v>1.021528</v>
      </c>
      <c r="S42" s="614">
        <f>'(M-1) Adjustment Factors'!$O$19</f>
        <v>1.140128333</v>
      </c>
      <c r="T42" s="614">
        <f>'(M-1) Adjustment Factors'!$O$20</f>
        <v>1.28</v>
      </c>
      <c r="U42" s="614">
        <f t="array" ref="U42">IF('(I-3) Design &amp; Feedback'!J42="CFW-FH",1,IF('(I-3) Design &amp; Feedback'!N42='(T) General Tables'!$A$18,INDEX('(BCBC) Adjustment Factors'!$H$49:$I$52, MATCH('(I-3) Design &amp; Feedback'!O42,'(BCBC) Adjustment Factors'!$H$49:$H$52,0),2),1))</f>
        <v>1</v>
      </c>
      <c r="V42" s="614">
        <f>IF('(I-3) Design &amp; Feedback'!J42="CFW-FH",1,IF('(I-3) Design &amp; Feedback'!K42='(T) General Tables'!$A$82,'(BCBC) Adjustment Factors'!$I$53,'(BCBC) Adjustment Factors'!$I$54))
</f>
        <v>1</v>
      </c>
      <c r="W42" s="569">
        <f t="shared" si="1"/>
        <v>1.630250029</v>
      </c>
      <c r="X42" s="207"/>
      <c r="Y42" s="429">
        <f>'(BCBC) Adjustment Factors (Alt)'!$H$53</f>
        <v>3</v>
      </c>
      <c r="Z42" s="429">
        <f t="array" ref="Z42">INDEX('(BCBC) Adjustment Factors (Alt)'!$F$14:$F$21, MATCH(I42, '(BCBC) Adjustment Factors (Alt)'!$E$14:$E$21, 1)) +
((I42 - INDEX('(BCBC) Adjustment Factors (Alt)'!$E$14:$E$21, MATCH(I42, '(BCBC) Adjustment Factors (Alt)'!$E$14:$E$21, 1))) /
 (INDEX('(BCBC) Adjustment Factors (Alt)'!$E$14:$E$21, MATCH(I42, '(BCBC) Adjustment Factors (Alt)'!$E$14:$E$21, 1) + 1) -
  INDEX('(BCBC) Adjustment Factors (Alt)'!$E$14:$E$21, MATCH(I42, '(BCBC) Adjustment Factors (Alt)'!$E$14:$E$21, 1)))) *
(INDEX('(BCBC) Adjustment Factors (Alt)'!$F$14:$F$21, MATCH(I42, '(BCBC) Adjustment Factors (Alt)'!$E$14:$E$21, 1) + 1) -
 INDEX('(BCBC) Adjustment Factors (Alt)'!$F$14:$F$21, MATCH(I42, '(BCBC) Adjustment Factors (Alt)'!$E$14:$E$21, 1)))</f>
        <v>0.691218</v>
      </c>
      <c r="AA42" s="429">
        <f t="array" ref="AA42">INDEX('(BCBC) Adjustment Factors (Alt)'!$G$14:$G$21, MATCH(I42, '(BCBC) Adjustment Factors (Alt)'!$E$14:$E$21, 1)) +
((I42 - INDEX('(BCBC) Adjustment Factors (Alt)'!$E$14:$E$21, MATCH(I42, '(BCBC) Adjustment Factors (Alt)'!$E$14:$E$21, 1))) /
 (INDEX('(BCBC) Adjustment Factors (Alt)'!$E$14:$E$21, MATCH(I42, '(BCBC) Adjustment Factors (Alt)'!$E$14:$E$21, 1) + 1) -
  INDEX('(BCBC) Adjustment Factors (Alt)'!$E$14:$E$21, MATCH(I42, '(BCBC) Adjustment Factors (Alt)'!$E$14:$E$21, 1)))) *
(INDEX('(BCBC) Adjustment Factors (Alt)'!$G$14:$G$21, MATCH(I42, '(BCBC) Adjustment Factors (Alt)'!$E$14:$E$21, 1) + 1) -
 INDEX('(BCBC) Adjustment Factors (Alt)'!$G$14:$G$21, MATCH(I42, '(BCBC) Adjustment Factors (Alt)'!$E$14:$E$21, 1)))</f>
        <v>0.205694</v>
      </c>
      <c r="AB42" s="429">
        <f>'(I-1) General'!$H$16</f>
        <v>1.85</v>
      </c>
      <c r="AC42" s="429">
        <f t="array" ref="AC42">INDEX('(BCBC) Adjustment Factors (Alt)'!$E$27:$K$47,MATCH('(R-3) Adjusted Lengths (Alt.)'!J42,'(BCBC) Adjustment Factors (Alt)'!$E$27:$E$47,0),3)</f>
        <v>0.42</v>
      </c>
      <c r="AD42" s="429">
        <f>'(I-1) General'!$H$19</f>
        <v>0.311</v>
      </c>
      <c r="AE42" s="429">
        <f>'(M-1) Adjustment Factors'!$O$32</f>
        <v>1</v>
      </c>
      <c r="AF42" s="429">
        <f>'(M-1) Adjustment Factors'!$O$34</f>
        <v>1.140128333</v>
      </c>
      <c r="AG42" s="429">
        <f>'(M-1) Adjustment Factors'!$O$35</f>
        <v>1.33</v>
      </c>
      <c r="AH42" s="429">
        <f t="array" ref="AH42">IF('(I-3) Design &amp; Feedback'!J42="CFW-FH",1,IF('(I-3) Design &amp; Feedback'!N42='(T) General Tables'!$A$18,INDEX('(BCBC) Adjustment Factors'!$H$116:$I$119, MATCH('(I-3) Design &amp; Feedback'!O42,'(BCBC) Adjustment Factors'!$H$116:$H$119,0),2),1))</f>
        <v>1</v>
      </c>
      <c r="AI42" s="429">
        <f>IF('(I-3) Design &amp; Feedback'!J42="CFW-FH",1,IF('(I-3) Design &amp; Feedback'!K42='(T) General Tables'!$A$82,'(BCBC) Adjustment Factors'!$I$120,'(BCBC) Adjustment Factors'!$I$121))</f>
        <v>1</v>
      </c>
      <c r="AJ42" s="569">
        <f t="shared" si="2"/>
        <v>0.4860969201</v>
      </c>
      <c r="AK42" s="207"/>
      <c r="AL42" s="429">
        <f t="shared" si="3"/>
        <v>1.630250029</v>
      </c>
      <c r="AM42" s="615" t="str">
        <f t="shared" si="4"/>
        <v>WIND</v>
      </c>
    </row>
    <row r="43" ht="15.0" customHeight="1">
      <c r="A43" s="94"/>
      <c r="B43" s="176"/>
      <c r="D43" s="612" t="str">
        <f>'(I-3) Design &amp; Feedback'!D43</f>
        <v>Required</v>
      </c>
      <c r="E43" s="176"/>
      <c r="F43" s="94"/>
      <c r="G43" s="618" t="str">
        <f>'(I-3) Design &amp; Feedback'!G43</f>
        <v>R+1F</v>
      </c>
      <c r="H43" s="619" t="str">
        <f>IF('(I-3) Design &amp; Feedback'!H43&gt;0, '(I-3) Design &amp; Feedback'!H43, "-")</f>
        <v>C</v>
      </c>
      <c r="I43" s="542">
        <f>'(I-3) Design &amp; Feedback'!I43</f>
        <v>7.2898</v>
      </c>
      <c r="J43" s="462" t="str">
        <f>IF('(I-3) Design &amp; Feedback'!J43&gt;0, '(I-3) Design &amp; Feedback'!J43, "-")</f>
        <v>WSP-D</v>
      </c>
      <c r="K43" s="462" t="str">
        <f>IF('(I-3) Design &amp; Feedback'!K43&gt;0, '(I-3) Design &amp; Feedback'!K43, "-")</f>
        <v>Continuous</v>
      </c>
      <c r="L43" s="462" t="str">
        <f>IF('(I-3) Design &amp; Feedback'!O43&gt;0, '(I-3) Design &amp; Feedback'!O43, "-")</f>
        <v>Installed</v>
      </c>
      <c r="M43" s="587"/>
      <c r="N43" s="429">
        <f>'(BCBC) Adjustment Factors (Alt)'!$G$53</f>
        <v>7.89</v>
      </c>
      <c r="O43" s="614">
        <f t="array" ref="O43">INDEX('(BCBC) Adjustment Factors (Alt)'!$E$27:$K$47,MATCH('(R-3) Adjusted Lengths (Alt.)'!J43,'(BCBC) Adjustment Factors (Alt)'!$E$27:$E$47,0),2)</f>
        <v>0.42</v>
      </c>
      <c r="P43" s="429">
        <f>'(I-1) General'!$H$17</f>
        <v>0.33</v>
      </c>
      <c r="Q43" s="429">
        <f>'(M-1) Adjustment Factors'!$O$17</f>
        <v>1</v>
      </c>
      <c r="R43" s="429">
        <f>'(M-1) Adjustment Factors'!$O$18</f>
        <v>1.021528</v>
      </c>
      <c r="S43" s="429">
        <f>'(M-1) Adjustment Factors'!$O$19</f>
        <v>1.140128333</v>
      </c>
      <c r="T43" s="429">
        <f>'(M-1) Adjustment Factors'!$O$20</f>
        <v>1.28</v>
      </c>
      <c r="U43" s="614">
        <f t="array" ref="U43">IF('(I-3) Design &amp; Feedback'!J43="CFW-FH",1,IF('(I-3) Design &amp; Feedback'!N43='(T) General Tables'!$A$18,INDEX('(BCBC) Adjustment Factors'!$H$49:$I$52, MATCH('(I-3) Design &amp; Feedback'!O43,'(BCBC) Adjustment Factors'!$H$49:$H$52,0),2),1))</f>
        <v>1</v>
      </c>
      <c r="V43" s="614">
        <f>IF('(I-3) Design &amp; Feedback'!J43="CFW-FH",1,IF('(I-3) Design &amp; Feedback'!K43='(T) General Tables'!$A$82,'(BCBC) Adjustment Factors'!$I$53,'(BCBC) Adjustment Factors'!$I$54))
</f>
        <v>1</v>
      </c>
      <c r="W43" s="569">
        <f t="shared" si="1"/>
        <v>1.630250029</v>
      </c>
      <c r="X43" s="207"/>
      <c r="Y43" s="429">
        <f>'(BCBC) Adjustment Factors (Alt)'!$H$53</f>
        <v>3</v>
      </c>
      <c r="Z43" s="429">
        <f t="array" ref="Z43">INDEX('(BCBC) Adjustment Factors (Alt)'!$F$14:$F$21, MATCH(I43, '(BCBC) Adjustment Factors (Alt)'!$E$14:$E$21, 1)) +
((I43 - INDEX('(BCBC) Adjustment Factors (Alt)'!$E$14:$E$21, MATCH(I43, '(BCBC) Adjustment Factors (Alt)'!$E$14:$E$21, 1))) /
 (INDEX('(BCBC) Adjustment Factors (Alt)'!$E$14:$E$21, MATCH(I43, '(BCBC) Adjustment Factors (Alt)'!$E$14:$E$21, 1) + 1) -
  INDEX('(BCBC) Adjustment Factors (Alt)'!$E$14:$E$21, MATCH(I43, '(BCBC) Adjustment Factors (Alt)'!$E$14:$E$21, 1)))) *
(INDEX('(BCBC) Adjustment Factors (Alt)'!$F$14:$F$21, MATCH(I43, '(BCBC) Adjustment Factors (Alt)'!$E$14:$E$21, 1) + 1) -
 INDEX('(BCBC) Adjustment Factors (Alt)'!$F$14:$F$21, MATCH(I43, '(BCBC) Adjustment Factors (Alt)'!$E$14:$E$21, 1)))</f>
        <v>0.691218</v>
      </c>
      <c r="AA43" s="429">
        <f t="array" ref="AA43">INDEX('(BCBC) Adjustment Factors (Alt)'!$G$14:$G$21, MATCH(I43, '(BCBC) Adjustment Factors (Alt)'!$E$14:$E$21, 1)) +
((I43 - INDEX('(BCBC) Adjustment Factors (Alt)'!$E$14:$E$21, MATCH(I43, '(BCBC) Adjustment Factors (Alt)'!$E$14:$E$21, 1))) /
 (INDEX('(BCBC) Adjustment Factors (Alt)'!$E$14:$E$21, MATCH(I43, '(BCBC) Adjustment Factors (Alt)'!$E$14:$E$21, 1) + 1) -
  INDEX('(BCBC) Adjustment Factors (Alt)'!$E$14:$E$21, MATCH(I43, '(BCBC) Adjustment Factors (Alt)'!$E$14:$E$21, 1)))) *
(INDEX('(BCBC) Adjustment Factors (Alt)'!$G$14:$G$21, MATCH(I43, '(BCBC) Adjustment Factors (Alt)'!$E$14:$E$21, 1) + 1) -
 INDEX('(BCBC) Adjustment Factors (Alt)'!$G$14:$G$21, MATCH(I43, '(BCBC) Adjustment Factors (Alt)'!$E$14:$E$21, 1)))</f>
        <v>0.205694</v>
      </c>
      <c r="AB43" s="429">
        <f>'(I-1) General'!$H$16</f>
        <v>1.85</v>
      </c>
      <c r="AC43" s="429">
        <f t="array" ref="AC43">INDEX('(BCBC) Adjustment Factors (Alt)'!$E$27:$K$47,MATCH('(R-3) Adjusted Lengths (Alt.)'!J43,'(BCBC) Adjustment Factors (Alt)'!$E$27:$E$47,0),3)</f>
        <v>0.42</v>
      </c>
      <c r="AD43" s="429">
        <f>'(I-1) General'!$H$19</f>
        <v>0.311</v>
      </c>
      <c r="AE43" s="429">
        <f>'(M-1) Adjustment Factors'!$O$32</f>
        <v>1</v>
      </c>
      <c r="AF43" s="429">
        <f>'(M-1) Adjustment Factors'!$O$34</f>
        <v>1.140128333</v>
      </c>
      <c r="AG43" s="429">
        <f>'(M-1) Adjustment Factors'!$O$35</f>
        <v>1.33</v>
      </c>
      <c r="AH43" s="429">
        <f t="array" ref="AH43">IF('(I-3) Design &amp; Feedback'!J43="CFW-FH",1,IF('(I-3) Design &amp; Feedback'!N43='(T) General Tables'!$A$18,INDEX('(BCBC) Adjustment Factors'!$H$116:$I$119, MATCH('(I-3) Design &amp; Feedback'!O43,'(BCBC) Adjustment Factors'!$H$116:$H$119,0),2),1))</f>
        <v>1</v>
      </c>
      <c r="AI43" s="429">
        <f>IF('(I-3) Design &amp; Feedback'!J43="CFW-FH",1,IF('(I-3) Design &amp; Feedback'!K43='(T) General Tables'!$A$82,'(BCBC) Adjustment Factors'!$I$120,'(BCBC) Adjustment Factors'!$I$121))</f>
        <v>1</v>
      </c>
      <c r="AJ43" s="569">
        <f t="shared" si="2"/>
        <v>0.4860969201</v>
      </c>
      <c r="AK43" s="207"/>
      <c r="AL43" s="429">
        <f t="shared" si="3"/>
        <v>1.630250029</v>
      </c>
      <c r="AM43" s="615" t="str">
        <f t="shared" si="4"/>
        <v>WIND</v>
      </c>
    </row>
    <row r="44" ht="15.0" hidden="1" customHeight="1">
      <c r="A44" s="94"/>
      <c r="B44" s="176"/>
      <c r="D44" s="612" t="str">
        <f>'(I-3) Design &amp; Feedback'!D44</f>
        <v>Not Required</v>
      </c>
      <c r="E44" s="176"/>
      <c r="F44" s="94"/>
      <c r="G44" s="618" t="str">
        <f>'(I-3) Design &amp; Feedback'!G44</f>
        <v>R+1F</v>
      </c>
      <c r="H44" s="619" t="str">
        <f>IF('(I-3) Design &amp; Feedback'!H44&gt;0, '(I-3) Design &amp; Feedback'!H44, "-")</f>
        <v>D</v>
      </c>
      <c r="I44" s="542" t="str">
        <f>'(I-3) Design &amp; Feedback'!I44</f>
        <v>-</v>
      </c>
      <c r="J44" s="462" t="str">
        <f>IF('(I-3) Design &amp; Feedback'!J44&gt;0, '(I-3) Design &amp; Feedback'!J44, "-")</f>
        <v>WSP-A</v>
      </c>
      <c r="K44" s="462" t="str">
        <f>IF('(I-3) Design &amp; Feedback'!K44&gt;0, '(I-3) Design &amp; Feedback'!K44, "-")</f>
        <v>Continuous</v>
      </c>
      <c r="L44" s="462" t="str">
        <f>IF('(I-3) Design &amp; Feedback'!O44&gt;0, '(I-3) Design &amp; Feedback'!O44, "-")</f>
        <v>Installed</v>
      </c>
      <c r="M44" s="587"/>
      <c r="N44" s="429">
        <f>'(BCBC) Adjustment Factors (Alt)'!$G$53</f>
        <v>7.89</v>
      </c>
      <c r="O44" s="614">
        <f t="array" ref="O44">INDEX('(BCBC) Adjustment Factors (Alt)'!$E$27:$K$47,MATCH('(R-3) Adjusted Lengths (Alt.)'!J44,'(BCBC) Adjustment Factors (Alt)'!$E$27:$E$47,0),2)</f>
        <v>1</v>
      </c>
      <c r="P44" s="429">
        <f>'(I-1) General'!$H$17</f>
        <v>0.33</v>
      </c>
      <c r="Q44" s="429">
        <f>'(M-1) Adjustment Factors'!$O$17</f>
        <v>1</v>
      </c>
      <c r="R44" s="429">
        <f>'(M-1) Adjustment Factors'!$O$18</f>
        <v>1.021528</v>
      </c>
      <c r="S44" s="429">
        <f>'(M-1) Adjustment Factors'!$O$19</f>
        <v>1.140128333</v>
      </c>
      <c r="T44" s="429">
        <f>'(M-1) Adjustment Factors'!$O$20</f>
        <v>1.28</v>
      </c>
      <c r="U44" s="614">
        <f t="array" ref="U44">IF('(I-3) Design &amp; Feedback'!J44="CFW-FH",1,IF('(I-3) Design &amp; Feedback'!N44='(T) General Tables'!$A$18,INDEX('(BCBC) Adjustment Factors'!$H$49:$I$52, MATCH('(I-3) Design &amp; Feedback'!O44,'(BCBC) Adjustment Factors'!$H$49:$H$52,0),2),1))</f>
        <v>1</v>
      </c>
      <c r="V44" s="614">
        <f>IF('(I-3) Design &amp; Feedback'!J44="CFW-FH",1,IF('(I-3) Design &amp; Feedback'!K44='(T) General Tables'!$A$82,'(BCBC) Adjustment Factors'!$I$53,'(BCBC) Adjustment Factors'!$I$54))
</f>
        <v>1</v>
      </c>
      <c r="W44" s="569">
        <f t="shared" si="1"/>
        <v>3.881547689</v>
      </c>
      <c r="X44" s="207"/>
      <c r="Y44" s="429">
        <f>'(BCBC) Adjustment Factors (Alt)'!$H$53</f>
        <v>3</v>
      </c>
      <c r="Z44" s="429" t="str">
        <f t="array" ref="Z44">INDEX('(BCBC) Adjustment Factors (Alt)'!$F$14:$F$21, MATCH(I44, '(BCBC) Adjustment Factors (Alt)'!$E$14:$E$21, 1)) +
((I44 - INDEX('(BCBC) Adjustment Factors (Alt)'!$E$14:$E$21, MATCH(I44, '(BCBC) Adjustment Factors (Alt)'!$E$14:$E$21, 1))) /
 (INDEX('(BCBC) Adjustment Factors (Alt)'!$E$14:$E$21, MATCH(I44, '(BCBC) Adjustment Factors (Alt)'!$E$14:$E$21, 1) + 1) -
  INDEX('(BCBC) Adjustment Factors (Alt)'!$E$14:$E$21, MATCH(I44, '(BCBC) Adjustment Factors (Alt)'!$E$14:$E$21, 1)))) *
(INDEX('(BCBC) Adjustment Factors (Alt)'!$F$14:$F$21, MATCH(I44, '(BCBC) Adjustment Factors (Alt)'!$E$14:$E$21, 1) + 1) -
 INDEX('(BCBC) Adjustment Factors (Alt)'!$F$14:$F$21, MATCH(I44, '(BCBC) Adjustment Factors (Alt)'!$E$14:$E$21, 1)))</f>
        <v>#N/A</v>
      </c>
      <c r="AA44" s="429" t="str">
        <f t="array" ref="AA44">INDEX('(BCBC) Adjustment Factors (Alt)'!$G$14:$G$21, MATCH(I44, '(BCBC) Adjustment Factors (Alt)'!$E$14:$E$21, 1)) +
((I44 - INDEX('(BCBC) Adjustment Factors (Alt)'!$E$14:$E$21, MATCH(I44, '(BCBC) Adjustment Factors (Alt)'!$E$14:$E$21, 1))) /
 (INDEX('(BCBC) Adjustment Factors (Alt)'!$E$14:$E$21, MATCH(I44, '(BCBC) Adjustment Factors (Alt)'!$E$14:$E$21, 1) + 1) -
  INDEX('(BCBC) Adjustment Factors (Alt)'!$E$14:$E$21, MATCH(I44, '(BCBC) Adjustment Factors (Alt)'!$E$14:$E$21, 1)))) *
(INDEX('(BCBC) Adjustment Factors (Alt)'!$G$14:$G$21, MATCH(I44, '(BCBC) Adjustment Factors (Alt)'!$E$14:$E$21, 1) + 1) -
 INDEX('(BCBC) Adjustment Factors (Alt)'!$G$14:$G$21, MATCH(I44, '(BCBC) Adjustment Factors (Alt)'!$E$14:$E$21, 1)))</f>
        <v>#N/A</v>
      </c>
      <c r="AB44" s="429">
        <f>'(I-1) General'!$H$16</f>
        <v>1.85</v>
      </c>
      <c r="AC44" s="429">
        <f t="array" ref="AC44">INDEX('(BCBC) Adjustment Factors (Alt)'!$E$27:$K$47,MATCH('(R-3) Adjusted Lengths (Alt.)'!J44,'(BCBC) Adjustment Factors (Alt)'!$E$27:$E$47,0),3)</f>
        <v>1</v>
      </c>
      <c r="AD44" s="429">
        <f>'(I-1) General'!$H$19</f>
        <v>0.311</v>
      </c>
      <c r="AE44" s="429">
        <f>'(M-1) Adjustment Factors'!$O$32</f>
        <v>1</v>
      </c>
      <c r="AF44" s="429">
        <f>'(M-1) Adjustment Factors'!$O$34</f>
        <v>1.140128333</v>
      </c>
      <c r="AG44" s="429">
        <f>'(M-1) Adjustment Factors'!$O$35</f>
        <v>1.33</v>
      </c>
      <c r="AH44" s="429">
        <f t="array" ref="AH44">IF('(I-3) Design &amp; Feedback'!J44="CFW-FH",1,IF('(I-3) Design &amp; Feedback'!N44='(T) General Tables'!$A$18,INDEX('(BCBC) Adjustment Factors'!$H$116:$I$119, MATCH('(I-3) Design &amp; Feedback'!O44,'(BCBC) Adjustment Factors'!$H$116:$H$119,0),2),1))</f>
        <v>1</v>
      </c>
      <c r="AI44" s="429">
        <f>IF('(I-3) Design &amp; Feedback'!J44="CFW-FH",1,IF('(I-3) Design &amp; Feedback'!K44='(T) General Tables'!$A$82,'(BCBC) Adjustment Factors'!$I$120,'(BCBC) Adjustment Factors'!$I$121))</f>
        <v>1</v>
      </c>
      <c r="AJ44" s="569" t="str">
        <f t="shared" si="2"/>
        <v>#N/A</v>
      </c>
      <c r="AK44" s="207"/>
      <c r="AL44" s="429" t="str">
        <f t="shared" si="3"/>
        <v>#N/A</v>
      </c>
      <c r="AM44" s="615" t="str">
        <f t="shared" si="4"/>
        <v>#N/A</v>
      </c>
    </row>
    <row r="45" ht="15.0" hidden="1" customHeight="1">
      <c r="A45" s="94"/>
      <c r="B45" s="176"/>
      <c r="D45" s="612" t="str">
        <f>'(I-3) Design &amp; Feedback'!D45</f>
        <v>Not Required</v>
      </c>
      <c r="E45" s="176"/>
      <c r="F45" s="94"/>
      <c r="G45" s="618" t="str">
        <f>'(I-3) Design &amp; Feedback'!G45</f>
        <v>R+1F</v>
      </c>
      <c r="H45" s="619" t="str">
        <f>IF('(I-3) Design &amp; Feedback'!H45&gt;0, '(I-3) Design &amp; Feedback'!H45, "-")</f>
        <v>E</v>
      </c>
      <c r="I45" s="542" t="str">
        <f>'(I-3) Design &amp; Feedback'!I45</f>
        <v>-</v>
      </c>
      <c r="J45" s="462" t="str">
        <f>IF('(I-3) Design &amp; Feedback'!J45&gt;0, '(I-3) Design &amp; Feedback'!J45, "-")</f>
        <v>WSP-A</v>
      </c>
      <c r="K45" s="462" t="str">
        <f>IF('(I-3) Design &amp; Feedback'!K45&gt;0, '(I-3) Design &amp; Feedback'!K45, "-")</f>
        <v>Continuous</v>
      </c>
      <c r="L45" s="462" t="str">
        <f>IF('(I-3) Design &amp; Feedback'!O45&gt;0, '(I-3) Design &amp; Feedback'!O45, "-")</f>
        <v>Installed</v>
      </c>
      <c r="M45" s="587"/>
      <c r="N45" s="429">
        <f>'(BCBC) Adjustment Factors (Alt)'!$G$53</f>
        <v>7.89</v>
      </c>
      <c r="O45" s="614">
        <f t="array" ref="O45">INDEX('(BCBC) Adjustment Factors (Alt)'!$E$27:$K$47,MATCH('(R-3) Adjusted Lengths (Alt.)'!J45,'(BCBC) Adjustment Factors (Alt)'!$E$27:$E$47,0),2)</f>
        <v>1</v>
      </c>
      <c r="P45" s="429">
        <f>'(I-1) General'!$H$17</f>
        <v>0.33</v>
      </c>
      <c r="Q45" s="429">
        <f>'(M-1) Adjustment Factors'!$O$17</f>
        <v>1</v>
      </c>
      <c r="R45" s="429">
        <f>'(M-1) Adjustment Factors'!$O$18</f>
        <v>1.021528</v>
      </c>
      <c r="S45" s="429">
        <f>'(M-1) Adjustment Factors'!$O$19</f>
        <v>1.140128333</v>
      </c>
      <c r="T45" s="429">
        <f>'(M-1) Adjustment Factors'!$O$20</f>
        <v>1.28</v>
      </c>
      <c r="U45" s="614">
        <f t="array" ref="U45">IF('(I-3) Design &amp; Feedback'!J45="CFW-FH",1,IF('(I-3) Design &amp; Feedback'!N45='(T) General Tables'!$A$18,INDEX('(BCBC) Adjustment Factors'!$H$49:$I$52, MATCH('(I-3) Design &amp; Feedback'!O45,'(BCBC) Adjustment Factors'!$H$49:$H$52,0),2),1))</f>
        <v>1</v>
      </c>
      <c r="V45" s="614">
        <f>IF('(I-3) Design &amp; Feedback'!J45="CFW-FH",1,IF('(I-3) Design &amp; Feedback'!K45='(T) General Tables'!$A$82,'(BCBC) Adjustment Factors'!$I$53,'(BCBC) Adjustment Factors'!$I$54))
</f>
        <v>1</v>
      </c>
      <c r="W45" s="569">
        <f t="shared" si="1"/>
        <v>3.881547689</v>
      </c>
      <c r="X45" s="207"/>
      <c r="Y45" s="429">
        <f>'(BCBC) Adjustment Factors (Alt)'!$H$53</f>
        <v>3</v>
      </c>
      <c r="Z45" s="429" t="str">
        <f t="array" ref="Z45">INDEX('(BCBC) Adjustment Factors (Alt)'!$F$14:$F$21, MATCH(I45, '(BCBC) Adjustment Factors (Alt)'!$E$14:$E$21, 1)) +
((I45 - INDEX('(BCBC) Adjustment Factors (Alt)'!$E$14:$E$21, MATCH(I45, '(BCBC) Adjustment Factors (Alt)'!$E$14:$E$21, 1))) /
 (INDEX('(BCBC) Adjustment Factors (Alt)'!$E$14:$E$21, MATCH(I45, '(BCBC) Adjustment Factors (Alt)'!$E$14:$E$21, 1) + 1) -
  INDEX('(BCBC) Adjustment Factors (Alt)'!$E$14:$E$21, MATCH(I45, '(BCBC) Adjustment Factors (Alt)'!$E$14:$E$21, 1)))) *
(INDEX('(BCBC) Adjustment Factors (Alt)'!$F$14:$F$21, MATCH(I45, '(BCBC) Adjustment Factors (Alt)'!$E$14:$E$21, 1) + 1) -
 INDEX('(BCBC) Adjustment Factors (Alt)'!$F$14:$F$21, MATCH(I45, '(BCBC) Adjustment Factors (Alt)'!$E$14:$E$21, 1)))</f>
        <v>#N/A</v>
      </c>
      <c r="AA45" s="429" t="str">
        <f t="array" ref="AA45">INDEX('(BCBC) Adjustment Factors (Alt)'!$G$14:$G$21, MATCH(I45, '(BCBC) Adjustment Factors (Alt)'!$E$14:$E$21, 1)) +
((I45 - INDEX('(BCBC) Adjustment Factors (Alt)'!$E$14:$E$21, MATCH(I45, '(BCBC) Adjustment Factors (Alt)'!$E$14:$E$21, 1))) /
 (INDEX('(BCBC) Adjustment Factors (Alt)'!$E$14:$E$21, MATCH(I45, '(BCBC) Adjustment Factors (Alt)'!$E$14:$E$21, 1) + 1) -
  INDEX('(BCBC) Adjustment Factors (Alt)'!$E$14:$E$21, MATCH(I45, '(BCBC) Adjustment Factors (Alt)'!$E$14:$E$21, 1)))) *
(INDEX('(BCBC) Adjustment Factors (Alt)'!$G$14:$G$21, MATCH(I45, '(BCBC) Adjustment Factors (Alt)'!$E$14:$E$21, 1) + 1) -
 INDEX('(BCBC) Adjustment Factors (Alt)'!$G$14:$G$21, MATCH(I45, '(BCBC) Adjustment Factors (Alt)'!$E$14:$E$21, 1)))</f>
        <v>#N/A</v>
      </c>
      <c r="AB45" s="429">
        <f>'(I-1) General'!$H$16</f>
        <v>1.85</v>
      </c>
      <c r="AC45" s="429">
        <f t="array" ref="AC45">INDEX('(BCBC) Adjustment Factors (Alt)'!$E$27:$K$47,MATCH('(R-3) Adjusted Lengths (Alt.)'!J45,'(BCBC) Adjustment Factors (Alt)'!$E$27:$E$47,0),3)</f>
        <v>1</v>
      </c>
      <c r="AD45" s="429">
        <f>'(I-1) General'!$H$19</f>
        <v>0.311</v>
      </c>
      <c r="AE45" s="429">
        <f>'(M-1) Adjustment Factors'!$O$32</f>
        <v>1</v>
      </c>
      <c r="AF45" s="429">
        <f>'(M-1) Adjustment Factors'!$O$34</f>
        <v>1.140128333</v>
      </c>
      <c r="AG45" s="429">
        <f>'(M-1) Adjustment Factors'!$O$35</f>
        <v>1.33</v>
      </c>
      <c r="AH45" s="429">
        <f t="array" ref="AH45">IF('(I-3) Design &amp; Feedback'!J45="CFW-FH",1,IF('(I-3) Design &amp; Feedback'!N45='(T) General Tables'!$A$18,INDEX('(BCBC) Adjustment Factors'!$H$116:$I$119, MATCH('(I-3) Design &amp; Feedback'!O45,'(BCBC) Adjustment Factors'!$H$116:$H$119,0),2),1))</f>
        <v>1</v>
      </c>
      <c r="AI45" s="429">
        <f>IF('(I-3) Design &amp; Feedback'!J45="CFW-FH",1,IF('(I-3) Design &amp; Feedback'!K45='(T) General Tables'!$A$82,'(BCBC) Adjustment Factors'!$I$120,'(BCBC) Adjustment Factors'!$I$121))</f>
        <v>1</v>
      </c>
      <c r="AJ45" s="569" t="str">
        <f t="shared" si="2"/>
        <v>#N/A</v>
      </c>
      <c r="AK45" s="207"/>
      <c r="AL45" s="429" t="str">
        <f t="shared" si="3"/>
        <v>#N/A</v>
      </c>
      <c r="AM45" s="615" t="str">
        <f t="shared" si="4"/>
        <v>#N/A</v>
      </c>
    </row>
    <row r="46" ht="15.0" hidden="1" customHeight="1">
      <c r="A46" s="94"/>
      <c r="B46" s="176"/>
      <c r="D46" s="612" t="str">
        <f>'(I-3) Design &amp; Feedback'!D46</f>
        <v>Not Required</v>
      </c>
      <c r="E46" s="176"/>
      <c r="F46" s="94"/>
      <c r="G46" s="618" t="str">
        <f>'(I-3) Design &amp; Feedback'!G46</f>
        <v>R+1F</v>
      </c>
      <c r="H46" s="619" t="str">
        <f>IF('(I-3) Design &amp; Feedback'!H46&gt;0, '(I-3) Design &amp; Feedback'!H46, "-")</f>
        <v>-</v>
      </c>
      <c r="I46" s="542" t="str">
        <f>'(I-3) Design &amp; Feedback'!I46</f>
        <v>-</v>
      </c>
      <c r="J46" s="462" t="str">
        <f>IF('(I-3) Design &amp; Feedback'!J46&gt;0, '(I-3) Design &amp; Feedback'!J46, "-")</f>
        <v>-</v>
      </c>
      <c r="K46" s="462" t="str">
        <f>IF('(I-3) Design &amp; Feedback'!K46&gt;0, '(I-3) Design &amp; Feedback'!K46, "-")</f>
        <v>-</v>
      </c>
      <c r="L46" s="462" t="str">
        <f>IF('(I-3) Design &amp; Feedback'!O46&gt;0, '(I-3) Design &amp; Feedback'!O46, "-")</f>
        <v>-</v>
      </c>
      <c r="M46" s="587"/>
      <c r="N46" s="429">
        <f>'(BCBC) Adjustment Factors (Alt)'!$G$53</f>
        <v>7.89</v>
      </c>
      <c r="O46" s="614" t="str">
        <f t="array" ref="O46">INDEX('(BCBC) Adjustment Factors (Alt)'!$E$27:$K$47,MATCH('(R-3) Adjusted Lengths (Alt.)'!J46,'(BCBC) Adjustment Factors (Alt)'!$E$27:$E$47,0),2)</f>
        <v>#N/A</v>
      </c>
      <c r="P46" s="429">
        <f>'(I-1) General'!$H$17</f>
        <v>0.33</v>
      </c>
      <c r="Q46" s="429">
        <f>'(M-1) Adjustment Factors'!$O$17</f>
        <v>1</v>
      </c>
      <c r="R46" s="429">
        <f>'(M-1) Adjustment Factors'!$O$18</f>
        <v>1.021528</v>
      </c>
      <c r="S46" s="429">
        <f>'(M-1) Adjustment Factors'!$O$19</f>
        <v>1.140128333</v>
      </c>
      <c r="T46" s="429">
        <f>'(M-1) Adjustment Factors'!$O$20</f>
        <v>1.28</v>
      </c>
      <c r="U46" s="614" t="str">
        <f t="array" ref="U46">IF('(I-3) Design &amp; Feedback'!J46="CFW-FH",1,IF('(I-3) Design &amp; Feedback'!N46='(T) General Tables'!$A$18,INDEX('(BCBC) Adjustment Factors'!$H$49:$I$52, MATCH('(I-3) Design &amp; Feedback'!O46,'(BCBC) Adjustment Factors'!$H$49:$H$52,0),2),1))</f>
        <v>#N/A</v>
      </c>
      <c r="V46" s="614">
        <f>IF('(I-3) Design &amp; Feedback'!J46="CFW-FH",1,IF('(I-3) Design &amp; Feedback'!K46='(T) General Tables'!$A$82,'(BCBC) Adjustment Factors'!$I$53,'(BCBC) Adjustment Factors'!$I$54))
</f>
        <v>1.15</v>
      </c>
      <c r="W46" s="569" t="str">
        <f t="shared" si="1"/>
        <v>#N/A</v>
      </c>
      <c r="X46" s="207"/>
      <c r="Y46" s="429">
        <f>'(BCBC) Adjustment Factors (Alt)'!$H$53</f>
        <v>3</v>
      </c>
      <c r="Z46" s="429" t="str">
        <f t="array" ref="Z46">INDEX('(BCBC) Adjustment Factors (Alt)'!$F$14:$F$21, MATCH(I46, '(BCBC) Adjustment Factors (Alt)'!$E$14:$E$21, 1)) +
((I46 - INDEX('(BCBC) Adjustment Factors (Alt)'!$E$14:$E$21, MATCH(I46, '(BCBC) Adjustment Factors (Alt)'!$E$14:$E$21, 1))) /
 (INDEX('(BCBC) Adjustment Factors (Alt)'!$E$14:$E$21, MATCH(I46, '(BCBC) Adjustment Factors (Alt)'!$E$14:$E$21, 1) + 1) -
  INDEX('(BCBC) Adjustment Factors (Alt)'!$E$14:$E$21, MATCH(I46, '(BCBC) Adjustment Factors (Alt)'!$E$14:$E$21, 1)))) *
(INDEX('(BCBC) Adjustment Factors (Alt)'!$F$14:$F$21, MATCH(I46, '(BCBC) Adjustment Factors (Alt)'!$E$14:$E$21, 1) + 1) -
 INDEX('(BCBC) Adjustment Factors (Alt)'!$F$14:$F$21, MATCH(I46, '(BCBC) Adjustment Factors (Alt)'!$E$14:$E$21, 1)))</f>
        <v>#N/A</v>
      </c>
      <c r="AA46" s="429" t="str">
        <f t="array" ref="AA46">INDEX('(BCBC) Adjustment Factors (Alt)'!$G$14:$G$21, MATCH(I46, '(BCBC) Adjustment Factors (Alt)'!$E$14:$E$21, 1)) +
((I46 - INDEX('(BCBC) Adjustment Factors (Alt)'!$E$14:$E$21, MATCH(I46, '(BCBC) Adjustment Factors (Alt)'!$E$14:$E$21, 1))) /
 (INDEX('(BCBC) Adjustment Factors (Alt)'!$E$14:$E$21, MATCH(I46, '(BCBC) Adjustment Factors (Alt)'!$E$14:$E$21, 1) + 1) -
  INDEX('(BCBC) Adjustment Factors (Alt)'!$E$14:$E$21, MATCH(I46, '(BCBC) Adjustment Factors (Alt)'!$E$14:$E$21, 1)))) *
(INDEX('(BCBC) Adjustment Factors (Alt)'!$G$14:$G$21, MATCH(I46, '(BCBC) Adjustment Factors (Alt)'!$E$14:$E$21, 1) + 1) -
 INDEX('(BCBC) Adjustment Factors (Alt)'!$G$14:$G$21, MATCH(I46, '(BCBC) Adjustment Factors (Alt)'!$E$14:$E$21, 1)))</f>
        <v>#N/A</v>
      </c>
      <c r="AB46" s="429">
        <f>'(I-1) General'!$H$16</f>
        <v>1.85</v>
      </c>
      <c r="AC46" s="429" t="str">
        <f t="array" ref="AC46">INDEX('(BCBC) Adjustment Factors (Alt)'!$E$27:$K$47,MATCH('(R-3) Adjusted Lengths (Alt.)'!J46,'(BCBC) Adjustment Factors (Alt)'!$E$27:$E$47,0),3)</f>
        <v>#N/A</v>
      </c>
      <c r="AD46" s="429">
        <f>'(I-1) General'!$H$19</f>
        <v>0.311</v>
      </c>
      <c r="AE46" s="429">
        <f>'(M-1) Adjustment Factors'!$O$32</f>
        <v>1</v>
      </c>
      <c r="AF46" s="429">
        <f>'(M-1) Adjustment Factors'!$O$34</f>
        <v>1.140128333</v>
      </c>
      <c r="AG46" s="429">
        <f>'(M-1) Adjustment Factors'!$O$35</f>
        <v>1.33</v>
      </c>
      <c r="AH46" s="429" t="str">
        <f t="array" ref="AH46">IF('(I-3) Design &amp; Feedback'!J46="CFW-FH",1,IF('(I-3) Design &amp; Feedback'!N46='(T) General Tables'!$A$18,INDEX('(BCBC) Adjustment Factors'!$H$116:$I$119, MATCH('(I-3) Design &amp; Feedback'!O46,'(BCBC) Adjustment Factors'!$H$116:$H$119,0),2),1))</f>
        <v>#N/A</v>
      </c>
      <c r="AI46" s="429">
        <f>IF('(I-3) Design &amp; Feedback'!J46="CFW-FH",1,IF('(I-3) Design &amp; Feedback'!K46='(T) General Tables'!$A$82,'(BCBC) Adjustment Factors'!$I$120,'(BCBC) Adjustment Factors'!$I$121))</f>
        <v>1.15</v>
      </c>
      <c r="AJ46" s="569" t="str">
        <f t="shared" si="2"/>
        <v>#N/A</v>
      </c>
      <c r="AK46" s="207"/>
      <c r="AL46" s="429" t="str">
        <f t="shared" si="3"/>
        <v>#N/A</v>
      </c>
      <c r="AM46" s="615" t="str">
        <f t="shared" si="4"/>
        <v>#N/A</v>
      </c>
    </row>
    <row r="47" ht="15.0" hidden="1" customHeight="1">
      <c r="A47" s="94"/>
      <c r="B47" s="176"/>
      <c r="D47" s="612" t="str">
        <f>'(I-3) Design &amp; Feedback'!D47</f>
        <v>Not Required</v>
      </c>
      <c r="E47" s="176"/>
      <c r="F47" s="94"/>
      <c r="G47" s="618" t="str">
        <f>'(I-3) Design &amp; Feedback'!G47</f>
        <v>R+1F</v>
      </c>
      <c r="H47" s="619" t="str">
        <f>IF('(I-3) Design &amp; Feedback'!H47&gt;0, '(I-3) Design &amp; Feedback'!H47, "-")</f>
        <v>-</v>
      </c>
      <c r="I47" s="542" t="str">
        <f>'(I-3) Design &amp; Feedback'!I47</f>
        <v>-</v>
      </c>
      <c r="J47" s="462" t="str">
        <f>IF('(I-3) Design &amp; Feedback'!J47&gt;0, '(I-3) Design &amp; Feedback'!J47, "-")</f>
        <v>-</v>
      </c>
      <c r="K47" s="462" t="str">
        <f>IF('(I-3) Design &amp; Feedback'!K47&gt;0, '(I-3) Design &amp; Feedback'!K47, "-")</f>
        <v>-</v>
      </c>
      <c r="L47" s="462" t="str">
        <f>IF('(I-3) Design &amp; Feedback'!O47&gt;0, '(I-3) Design &amp; Feedback'!O47, "-")</f>
        <v>-</v>
      </c>
      <c r="M47" s="587"/>
      <c r="N47" s="429">
        <f>'(BCBC) Adjustment Factors (Alt)'!$G$53</f>
        <v>7.89</v>
      </c>
      <c r="O47" s="614" t="str">
        <f t="array" ref="O47">INDEX('(BCBC) Adjustment Factors (Alt)'!$E$27:$K$47,MATCH('(R-3) Adjusted Lengths (Alt.)'!J47,'(BCBC) Adjustment Factors (Alt)'!$E$27:$E$47,0),2)</f>
        <v>#N/A</v>
      </c>
      <c r="P47" s="429">
        <f>'(I-1) General'!$H$17</f>
        <v>0.33</v>
      </c>
      <c r="Q47" s="429">
        <f>'(M-1) Adjustment Factors'!$O$17</f>
        <v>1</v>
      </c>
      <c r="R47" s="429">
        <f>'(M-1) Adjustment Factors'!$O$18</f>
        <v>1.021528</v>
      </c>
      <c r="S47" s="429">
        <f>'(M-1) Adjustment Factors'!$O$19</f>
        <v>1.140128333</v>
      </c>
      <c r="T47" s="429">
        <f>'(M-1) Adjustment Factors'!$O$20</f>
        <v>1.28</v>
      </c>
      <c r="U47" s="614" t="str">
        <f t="array" ref="U47">IF('(I-3) Design &amp; Feedback'!J47="CFW-FH",1,IF('(I-3) Design &amp; Feedback'!N47='(T) General Tables'!$A$18,INDEX('(BCBC) Adjustment Factors'!$H$49:$I$52, MATCH('(I-3) Design &amp; Feedback'!O47,'(BCBC) Adjustment Factors'!$H$49:$H$52,0),2),1))</f>
        <v>#N/A</v>
      </c>
      <c r="V47" s="614">
        <f>IF('(I-3) Design &amp; Feedback'!J47="CFW-FH",1,IF('(I-3) Design &amp; Feedback'!K47='(T) General Tables'!$A$82,'(BCBC) Adjustment Factors'!$I$53,'(BCBC) Adjustment Factors'!$I$54))
</f>
        <v>1.15</v>
      </c>
      <c r="W47" s="569" t="str">
        <f t="shared" si="1"/>
        <v>#N/A</v>
      </c>
      <c r="X47" s="207"/>
      <c r="Y47" s="429">
        <f>'(BCBC) Adjustment Factors (Alt)'!$H$53</f>
        <v>3</v>
      </c>
      <c r="Z47" s="429" t="str">
        <f t="array" ref="Z47">INDEX('(BCBC) Adjustment Factors (Alt)'!$F$14:$F$21, MATCH(I47, '(BCBC) Adjustment Factors (Alt)'!$E$14:$E$21, 1)) +
((I47 - INDEX('(BCBC) Adjustment Factors (Alt)'!$E$14:$E$21, MATCH(I47, '(BCBC) Adjustment Factors (Alt)'!$E$14:$E$21, 1))) /
 (INDEX('(BCBC) Adjustment Factors (Alt)'!$E$14:$E$21, MATCH(I47, '(BCBC) Adjustment Factors (Alt)'!$E$14:$E$21, 1) + 1) -
  INDEX('(BCBC) Adjustment Factors (Alt)'!$E$14:$E$21, MATCH(I47, '(BCBC) Adjustment Factors (Alt)'!$E$14:$E$21, 1)))) *
(INDEX('(BCBC) Adjustment Factors (Alt)'!$F$14:$F$21, MATCH(I47, '(BCBC) Adjustment Factors (Alt)'!$E$14:$E$21, 1) + 1) -
 INDEX('(BCBC) Adjustment Factors (Alt)'!$F$14:$F$21, MATCH(I47, '(BCBC) Adjustment Factors (Alt)'!$E$14:$E$21, 1)))</f>
        <v>#N/A</v>
      </c>
      <c r="AA47" s="429" t="str">
        <f t="array" ref="AA47">INDEX('(BCBC) Adjustment Factors (Alt)'!$G$14:$G$21, MATCH(I47, '(BCBC) Adjustment Factors (Alt)'!$E$14:$E$21, 1)) +
((I47 - INDEX('(BCBC) Adjustment Factors (Alt)'!$E$14:$E$21, MATCH(I47, '(BCBC) Adjustment Factors (Alt)'!$E$14:$E$21, 1))) /
 (INDEX('(BCBC) Adjustment Factors (Alt)'!$E$14:$E$21, MATCH(I47, '(BCBC) Adjustment Factors (Alt)'!$E$14:$E$21, 1) + 1) -
  INDEX('(BCBC) Adjustment Factors (Alt)'!$E$14:$E$21, MATCH(I47, '(BCBC) Adjustment Factors (Alt)'!$E$14:$E$21, 1)))) *
(INDEX('(BCBC) Adjustment Factors (Alt)'!$G$14:$G$21, MATCH(I47, '(BCBC) Adjustment Factors (Alt)'!$E$14:$E$21, 1) + 1) -
 INDEX('(BCBC) Adjustment Factors (Alt)'!$G$14:$G$21, MATCH(I47, '(BCBC) Adjustment Factors (Alt)'!$E$14:$E$21, 1)))</f>
        <v>#N/A</v>
      </c>
      <c r="AB47" s="429">
        <f>'(I-1) General'!$H$16</f>
        <v>1.85</v>
      </c>
      <c r="AC47" s="429" t="str">
        <f t="array" ref="AC47">INDEX('(BCBC) Adjustment Factors (Alt)'!$E$27:$K$47,MATCH('(R-3) Adjusted Lengths (Alt.)'!J47,'(BCBC) Adjustment Factors (Alt)'!$E$27:$E$47,0),3)</f>
        <v>#N/A</v>
      </c>
      <c r="AD47" s="429">
        <f>'(I-1) General'!$H$19</f>
        <v>0.311</v>
      </c>
      <c r="AE47" s="429">
        <f>'(M-1) Adjustment Factors'!$O$32</f>
        <v>1</v>
      </c>
      <c r="AF47" s="429">
        <f>'(M-1) Adjustment Factors'!$O$34</f>
        <v>1.140128333</v>
      </c>
      <c r="AG47" s="429">
        <f>'(M-1) Adjustment Factors'!$O$35</f>
        <v>1.33</v>
      </c>
      <c r="AH47" s="429" t="str">
        <f t="array" ref="AH47">IF('(I-3) Design &amp; Feedback'!J47="CFW-FH",1,IF('(I-3) Design &amp; Feedback'!N47='(T) General Tables'!$A$18,INDEX('(BCBC) Adjustment Factors'!$H$116:$I$119, MATCH('(I-3) Design &amp; Feedback'!O47,'(BCBC) Adjustment Factors'!$H$116:$H$119,0),2),1))</f>
        <v>#N/A</v>
      </c>
      <c r="AI47" s="429">
        <f>IF('(I-3) Design &amp; Feedback'!J47="CFW-FH",1,IF('(I-3) Design &amp; Feedback'!K47='(T) General Tables'!$A$82,'(BCBC) Adjustment Factors'!$I$120,'(BCBC) Adjustment Factors'!$I$121))</f>
        <v>1.15</v>
      </c>
      <c r="AJ47" s="569" t="str">
        <f t="shared" si="2"/>
        <v>#N/A</v>
      </c>
      <c r="AK47" s="207"/>
      <c r="AL47" s="429" t="str">
        <f t="shared" si="3"/>
        <v>#N/A</v>
      </c>
      <c r="AM47" s="615" t="str">
        <f t="shared" si="4"/>
        <v>#N/A</v>
      </c>
    </row>
    <row r="48" ht="15.0" hidden="1" customHeight="1">
      <c r="A48" s="94"/>
      <c r="B48" s="176"/>
      <c r="D48" s="612" t="str">
        <f>'(I-3) Design &amp; Feedback'!D48</f>
        <v>Not Required</v>
      </c>
      <c r="E48" s="176"/>
      <c r="F48" s="94"/>
      <c r="G48" s="618" t="str">
        <f>'(I-3) Design &amp; Feedback'!G48</f>
        <v>R+1F</v>
      </c>
      <c r="H48" s="619" t="str">
        <f>IF('(I-3) Design &amp; Feedback'!H48&gt;0, '(I-3) Design &amp; Feedback'!H48, "-")</f>
        <v>-</v>
      </c>
      <c r="I48" s="542" t="str">
        <f>'(I-3) Design &amp; Feedback'!I48</f>
        <v>-</v>
      </c>
      <c r="J48" s="462" t="str">
        <f>IF('(I-3) Design &amp; Feedback'!J48&gt;0, '(I-3) Design &amp; Feedback'!J48, "-")</f>
        <v>-</v>
      </c>
      <c r="K48" s="462" t="str">
        <f>IF('(I-3) Design &amp; Feedback'!K48&gt;0, '(I-3) Design &amp; Feedback'!K48, "-")</f>
        <v>-</v>
      </c>
      <c r="L48" s="462" t="str">
        <f>IF('(I-3) Design &amp; Feedback'!O48&gt;0, '(I-3) Design &amp; Feedback'!O48, "-")</f>
        <v>-</v>
      </c>
      <c r="M48" s="587"/>
      <c r="N48" s="429">
        <f>'(BCBC) Adjustment Factors (Alt)'!$G$53</f>
        <v>7.89</v>
      </c>
      <c r="O48" s="614" t="str">
        <f t="array" ref="O48">INDEX('(BCBC) Adjustment Factors (Alt)'!$E$27:$K$47,MATCH('(R-3) Adjusted Lengths (Alt.)'!J48,'(BCBC) Adjustment Factors (Alt)'!$E$27:$E$47,0),2)</f>
        <v>#N/A</v>
      </c>
      <c r="P48" s="429">
        <f>'(I-1) General'!$H$17</f>
        <v>0.33</v>
      </c>
      <c r="Q48" s="429">
        <f>'(M-1) Adjustment Factors'!$O$17</f>
        <v>1</v>
      </c>
      <c r="R48" s="429">
        <f>'(M-1) Adjustment Factors'!$O$18</f>
        <v>1.021528</v>
      </c>
      <c r="S48" s="429">
        <f>'(M-1) Adjustment Factors'!$O$19</f>
        <v>1.140128333</v>
      </c>
      <c r="T48" s="429">
        <f>'(M-1) Adjustment Factors'!$O$20</f>
        <v>1.28</v>
      </c>
      <c r="U48" s="614" t="str">
        <f t="array" ref="U48">IF('(I-3) Design &amp; Feedback'!J48="CFW-FH",1,IF('(I-3) Design &amp; Feedback'!N48='(T) General Tables'!$A$18,INDEX('(BCBC) Adjustment Factors'!$H$49:$I$52, MATCH('(I-3) Design &amp; Feedback'!O48,'(BCBC) Adjustment Factors'!$H$49:$H$52,0),2),1))</f>
        <v>#N/A</v>
      </c>
      <c r="V48" s="614">
        <f>IF('(I-3) Design &amp; Feedback'!J48="CFW-FH",1,IF('(I-3) Design &amp; Feedback'!K48='(T) General Tables'!$A$82,'(BCBC) Adjustment Factors'!$I$53,'(BCBC) Adjustment Factors'!$I$54))
</f>
        <v>1.15</v>
      </c>
      <c r="W48" s="569" t="str">
        <f t="shared" si="1"/>
        <v>#N/A</v>
      </c>
      <c r="X48" s="207"/>
      <c r="Y48" s="429">
        <f>'(BCBC) Adjustment Factors (Alt)'!$H$53</f>
        <v>3</v>
      </c>
      <c r="Z48" s="429" t="str">
        <f t="array" ref="Z48">INDEX('(BCBC) Adjustment Factors (Alt)'!$F$14:$F$21, MATCH(I48, '(BCBC) Adjustment Factors (Alt)'!$E$14:$E$21, 1)) +
((I48 - INDEX('(BCBC) Adjustment Factors (Alt)'!$E$14:$E$21, MATCH(I48, '(BCBC) Adjustment Factors (Alt)'!$E$14:$E$21, 1))) /
 (INDEX('(BCBC) Adjustment Factors (Alt)'!$E$14:$E$21, MATCH(I48, '(BCBC) Adjustment Factors (Alt)'!$E$14:$E$21, 1) + 1) -
  INDEX('(BCBC) Adjustment Factors (Alt)'!$E$14:$E$21, MATCH(I48, '(BCBC) Adjustment Factors (Alt)'!$E$14:$E$21, 1)))) *
(INDEX('(BCBC) Adjustment Factors (Alt)'!$F$14:$F$21, MATCH(I48, '(BCBC) Adjustment Factors (Alt)'!$E$14:$E$21, 1) + 1) -
 INDEX('(BCBC) Adjustment Factors (Alt)'!$F$14:$F$21, MATCH(I48, '(BCBC) Adjustment Factors (Alt)'!$E$14:$E$21, 1)))</f>
        <v>#N/A</v>
      </c>
      <c r="AA48" s="429" t="str">
        <f t="array" ref="AA48">INDEX('(BCBC) Adjustment Factors (Alt)'!$G$14:$G$21, MATCH(I48, '(BCBC) Adjustment Factors (Alt)'!$E$14:$E$21, 1)) +
((I48 - INDEX('(BCBC) Adjustment Factors (Alt)'!$E$14:$E$21, MATCH(I48, '(BCBC) Adjustment Factors (Alt)'!$E$14:$E$21, 1))) /
 (INDEX('(BCBC) Adjustment Factors (Alt)'!$E$14:$E$21, MATCH(I48, '(BCBC) Adjustment Factors (Alt)'!$E$14:$E$21, 1) + 1) -
  INDEX('(BCBC) Adjustment Factors (Alt)'!$E$14:$E$21, MATCH(I48, '(BCBC) Adjustment Factors (Alt)'!$E$14:$E$21, 1)))) *
(INDEX('(BCBC) Adjustment Factors (Alt)'!$G$14:$G$21, MATCH(I48, '(BCBC) Adjustment Factors (Alt)'!$E$14:$E$21, 1) + 1) -
 INDEX('(BCBC) Adjustment Factors (Alt)'!$G$14:$G$21, MATCH(I48, '(BCBC) Adjustment Factors (Alt)'!$E$14:$E$21, 1)))</f>
        <v>#N/A</v>
      </c>
      <c r="AB48" s="429">
        <f>'(I-1) General'!$H$16</f>
        <v>1.85</v>
      </c>
      <c r="AC48" s="429" t="str">
        <f t="array" ref="AC48">INDEX('(BCBC) Adjustment Factors (Alt)'!$E$27:$K$47,MATCH('(R-3) Adjusted Lengths (Alt.)'!J48,'(BCBC) Adjustment Factors (Alt)'!$E$27:$E$47,0),3)</f>
        <v>#N/A</v>
      </c>
      <c r="AD48" s="429">
        <f>'(I-1) General'!$H$19</f>
        <v>0.311</v>
      </c>
      <c r="AE48" s="429">
        <f>'(M-1) Adjustment Factors'!$O$32</f>
        <v>1</v>
      </c>
      <c r="AF48" s="429">
        <f>'(M-1) Adjustment Factors'!$O$34</f>
        <v>1.140128333</v>
      </c>
      <c r="AG48" s="429">
        <f>'(M-1) Adjustment Factors'!$O$35</f>
        <v>1.33</v>
      </c>
      <c r="AH48" s="429" t="str">
        <f t="array" ref="AH48">IF('(I-3) Design &amp; Feedback'!J48="CFW-FH",1,IF('(I-3) Design &amp; Feedback'!N48='(T) General Tables'!$A$18,INDEX('(BCBC) Adjustment Factors'!$H$116:$I$119, MATCH('(I-3) Design &amp; Feedback'!O48,'(BCBC) Adjustment Factors'!$H$116:$H$119,0),2),1))</f>
        <v>#N/A</v>
      </c>
      <c r="AI48" s="429">
        <f>IF('(I-3) Design &amp; Feedback'!J48="CFW-FH",1,IF('(I-3) Design &amp; Feedback'!K48='(T) General Tables'!$A$82,'(BCBC) Adjustment Factors'!$I$120,'(BCBC) Adjustment Factors'!$I$121))</f>
        <v>1.15</v>
      </c>
      <c r="AJ48" s="569" t="str">
        <f t="shared" si="2"/>
        <v>#N/A</v>
      </c>
      <c r="AK48" s="207"/>
      <c r="AL48" s="429" t="str">
        <f t="shared" si="3"/>
        <v>#N/A</v>
      </c>
      <c r="AM48" s="615" t="str">
        <f t="shared" si="4"/>
        <v>#N/A</v>
      </c>
    </row>
    <row r="49" ht="15.0" hidden="1" customHeight="1">
      <c r="A49" s="94"/>
      <c r="B49" s="176"/>
      <c r="D49" s="612" t="str">
        <f>'(I-3) Design &amp; Feedback'!D49</f>
        <v>Not Required</v>
      </c>
      <c r="E49" s="176"/>
      <c r="F49" s="94"/>
      <c r="G49" s="618" t="str">
        <f>'(I-3) Design &amp; Feedback'!G49</f>
        <v>R+1F</v>
      </c>
      <c r="H49" s="619" t="str">
        <f>IF('(I-3) Design &amp; Feedback'!H49&gt;0, '(I-3) Design &amp; Feedback'!H49, "-")</f>
        <v>-</v>
      </c>
      <c r="I49" s="542" t="str">
        <f>'(I-3) Design &amp; Feedback'!I49</f>
        <v>-</v>
      </c>
      <c r="J49" s="462" t="str">
        <f>IF('(I-3) Design &amp; Feedback'!J49&gt;0, '(I-3) Design &amp; Feedback'!J49, "-")</f>
        <v>-</v>
      </c>
      <c r="K49" s="462" t="str">
        <f>IF('(I-3) Design &amp; Feedback'!K49&gt;0, '(I-3) Design &amp; Feedback'!K49, "-")</f>
        <v>-</v>
      </c>
      <c r="L49" s="462" t="str">
        <f>IF('(I-3) Design &amp; Feedback'!O49&gt;0, '(I-3) Design &amp; Feedback'!O49, "-")</f>
        <v>-</v>
      </c>
      <c r="M49" s="587"/>
      <c r="N49" s="429">
        <f>'(BCBC) Adjustment Factors (Alt)'!$G$53</f>
        <v>7.89</v>
      </c>
      <c r="O49" s="614" t="str">
        <f t="array" ref="O49">INDEX('(BCBC) Adjustment Factors (Alt)'!$E$27:$K$47,MATCH('(R-3) Adjusted Lengths (Alt.)'!J49,'(BCBC) Adjustment Factors (Alt)'!$E$27:$E$47,0),2)</f>
        <v>#N/A</v>
      </c>
      <c r="P49" s="429">
        <f>'(I-1) General'!$H$17</f>
        <v>0.33</v>
      </c>
      <c r="Q49" s="429">
        <f>'(M-1) Adjustment Factors'!$O$17</f>
        <v>1</v>
      </c>
      <c r="R49" s="429">
        <f>'(M-1) Adjustment Factors'!$O$18</f>
        <v>1.021528</v>
      </c>
      <c r="S49" s="429">
        <f>'(M-1) Adjustment Factors'!$O$19</f>
        <v>1.140128333</v>
      </c>
      <c r="T49" s="429">
        <f>'(M-1) Adjustment Factors'!$O$20</f>
        <v>1.28</v>
      </c>
      <c r="U49" s="614" t="str">
        <f t="array" ref="U49">IF('(I-3) Design &amp; Feedback'!J49="CFW-FH",1,IF('(I-3) Design &amp; Feedback'!N49='(T) General Tables'!$A$18,INDEX('(BCBC) Adjustment Factors'!$H$49:$I$52, MATCH('(I-3) Design &amp; Feedback'!O49,'(BCBC) Adjustment Factors'!$H$49:$H$52,0),2),1))</f>
        <v>#N/A</v>
      </c>
      <c r="V49" s="614">
        <f>IF('(I-3) Design &amp; Feedback'!J49="CFW-FH",1,IF('(I-3) Design &amp; Feedback'!K49='(T) General Tables'!$A$82,'(BCBC) Adjustment Factors'!$I$53,'(BCBC) Adjustment Factors'!$I$54))
</f>
        <v>1.15</v>
      </c>
      <c r="W49" s="569" t="str">
        <f t="shared" si="1"/>
        <v>#N/A</v>
      </c>
      <c r="X49" s="207"/>
      <c r="Y49" s="429">
        <f>'(BCBC) Adjustment Factors (Alt)'!$H$53</f>
        <v>3</v>
      </c>
      <c r="Z49" s="429" t="str">
        <f t="array" ref="Z49">INDEX('(BCBC) Adjustment Factors (Alt)'!$F$14:$F$21, MATCH(I49, '(BCBC) Adjustment Factors (Alt)'!$E$14:$E$21, 1)) +
((I49 - INDEX('(BCBC) Adjustment Factors (Alt)'!$E$14:$E$21, MATCH(I49, '(BCBC) Adjustment Factors (Alt)'!$E$14:$E$21, 1))) /
 (INDEX('(BCBC) Adjustment Factors (Alt)'!$E$14:$E$21, MATCH(I49, '(BCBC) Adjustment Factors (Alt)'!$E$14:$E$21, 1) + 1) -
  INDEX('(BCBC) Adjustment Factors (Alt)'!$E$14:$E$21, MATCH(I49, '(BCBC) Adjustment Factors (Alt)'!$E$14:$E$21, 1)))) *
(INDEX('(BCBC) Adjustment Factors (Alt)'!$F$14:$F$21, MATCH(I49, '(BCBC) Adjustment Factors (Alt)'!$E$14:$E$21, 1) + 1) -
 INDEX('(BCBC) Adjustment Factors (Alt)'!$F$14:$F$21, MATCH(I49, '(BCBC) Adjustment Factors (Alt)'!$E$14:$E$21, 1)))</f>
        <v>#N/A</v>
      </c>
      <c r="AA49" s="429" t="str">
        <f t="array" ref="AA49">INDEX('(BCBC) Adjustment Factors (Alt)'!$G$14:$G$21, MATCH(I49, '(BCBC) Adjustment Factors (Alt)'!$E$14:$E$21, 1)) +
((I49 - INDEX('(BCBC) Adjustment Factors (Alt)'!$E$14:$E$21, MATCH(I49, '(BCBC) Adjustment Factors (Alt)'!$E$14:$E$21, 1))) /
 (INDEX('(BCBC) Adjustment Factors (Alt)'!$E$14:$E$21, MATCH(I49, '(BCBC) Adjustment Factors (Alt)'!$E$14:$E$21, 1) + 1) -
  INDEX('(BCBC) Adjustment Factors (Alt)'!$E$14:$E$21, MATCH(I49, '(BCBC) Adjustment Factors (Alt)'!$E$14:$E$21, 1)))) *
(INDEX('(BCBC) Adjustment Factors (Alt)'!$G$14:$G$21, MATCH(I49, '(BCBC) Adjustment Factors (Alt)'!$E$14:$E$21, 1) + 1) -
 INDEX('(BCBC) Adjustment Factors (Alt)'!$G$14:$G$21, MATCH(I49, '(BCBC) Adjustment Factors (Alt)'!$E$14:$E$21, 1)))</f>
        <v>#N/A</v>
      </c>
      <c r="AB49" s="429">
        <f>'(I-1) General'!$H$16</f>
        <v>1.85</v>
      </c>
      <c r="AC49" s="429" t="str">
        <f t="array" ref="AC49">INDEX('(BCBC) Adjustment Factors (Alt)'!$E$27:$K$47,MATCH('(R-3) Adjusted Lengths (Alt.)'!J49,'(BCBC) Adjustment Factors (Alt)'!$E$27:$E$47,0),3)</f>
        <v>#N/A</v>
      </c>
      <c r="AD49" s="429">
        <f>'(I-1) General'!$H$19</f>
        <v>0.311</v>
      </c>
      <c r="AE49" s="429">
        <f>'(M-1) Adjustment Factors'!$O$32</f>
        <v>1</v>
      </c>
      <c r="AF49" s="429">
        <f>'(M-1) Adjustment Factors'!$O$34</f>
        <v>1.140128333</v>
      </c>
      <c r="AG49" s="429">
        <f>'(M-1) Adjustment Factors'!$O$35</f>
        <v>1.33</v>
      </c>
      <c r="AH49" s="429" t="str">
        <f t="array" ref="AH49">IF('(I-3) Design &amp; Feedback'!J49="CFW-FH",1,IF('(I-3) Design &amp; Feedback'!N49='(T) General Tables'!$A$18,INDEX('(BCBC) Adjustment Factors'!$H$116:$I$119, MATCH('(I-3) Design &amp; Feedback'!O49,'(BCBC) Adjustment Factors'!$H$116:$H$119,0),2),1))</f>
        <v>#N/A</v>
      </c>
      <c r="AI49" s="429">
        <f>IF('(I-3) Design &amp; Feedback'!J49="CFW-FH",1,IF('(I-3) Design &amp; Feedback'!K49='(T) General Tables'!$A$82,'(BCBC) Adjustment Factors'!$I$120,'(BCBC) Adjustment Factors'!$I$121))</f>
        <v>1.15</v>
      </c>
      <c r="AJ49" s="569" t="str">
        <f t="shared" si="2"/>
        <v>#N/A</v>
      </c>
      <c r="AK49" s="207"/>
      <c r="AL49" s="429" t="str">
        <f t="shared" si="3"/>
        <v>#N/A</v>
      </c>
      <c r="AM49" s="615" t="str">
        <f t="shared" si="4"/>
        <v>#N/A</v>
      </c>
    </row>
    <row r="50" ht="15.0" hidden="1" customHeight="1">
      <c r="A50" s="94"/>
      <c r="B50" s="176"/>
      <c r="D50" s="612" t="str">
        <f>'(I-3) Design &amp; Feedback'!D50</f>
        <v>Not Required</v>
      </c>
      <c r="E50" s="176"/>
      <c r="F50" s="94"/>
      <c r="G50" s="618" t="str">
        <f>'(I-3) Design &amp; Feedback'!G50</f>
        <v>R+1F</v>
      </c>
      <c r="H50" s="619" t="str">
        <f>IF('(I-3) Design &amp; Feedback'!H50&gt;0, '(I-3) Design &amp; Feedback'!H50, "-")</f>
        <v>-</v>
      </c>
      <c r="I50" s="542" t="str">
        <f>'(I-3) Design &amp; Feedback'!I50</f>
        <v>-</v>
      </c>
      <c r="J50" s="462" t="str">
        <f>IF('(I-3) Design &amp; Feedback'!J50&gt;0, '(I-3) Design &amp; Feedback'!J50, "-")</f>
        <v>-</v>
      </c>
      <c r="K50" s="462" t="str">
        <f>IF('(I-3) Design &amp; Feedback'!K50&gt;0, '(I-3) Design &amp; Feedback'!K50, "-")</f>
        <v>-</v>
      </c>
      <c r="L50" s="462" t="str">
        <f>IF('(I-3) Design &amp; Feedback'!O50&gt;0, '(I-3) Design &amp; Feedback'!O50, "-")</f>
        <v>-</v>
      </c>
      <c r="M50" s="587"/>
      <c r="N50" s="429">
        <f>'(BCBC) Adjustment Factors (Alt)'!$G$53</f>
        <v>7.89</v>
      </c>
      <c r="O50" s="614" t="str">
        <f t="array" ref="O50">INDEX('(BCBC) Adjustment Factors (Alt)'!$E$27:$K$47,MATCH('(R-3) Adjusted Lengths (Alt.)'!J50,'(BCBC) Adjustment Factors (Alt)'!$E$27:$E$47,0),2)</f>
        <v>#N/A</v>
      </c>
      <c r="P50" s="429">
        <f>'(I-1) General'!$H$17</f>
        <v>0.33</v>
      </c>
      <c r="Q50" s="429">
        <f>'(M-1) Adjustment Factors'!$O$17</f>
        <v>1</v>
      </c>
      <c r="R50" s="429">
        <f>'(M-1) Adjustment Factors'!$O$18</f>
        <v>1.021528</v>
      </c>
      <c r="S50" s="429">
        <f>'(M-1) Adjustment Factors'!$O$19</f>
        <v>1.140128333</v>
      </c>
      <c r="T50" s="429">
        <f>'(M-1) Adjustment Factors'!$O$20</f>
        <v>1.28</v>
      </c>
      <c r="U50" s="614" t="str">
        <f t="array" ref="U50">IF('(I-3) Design &amp; Feedback'!J50="CFW-FH",1,IF('(I-3) Design &amp; Feedback'!N50='(T) General Tables'!$A$18,INDEX('(BCBC) Adjustment Factors'!$H$49:$I$52, MATCH('(I-3) Design &amp; Feedback'!O50,'(BCBC) Adjustment Factors'!$H$49:$H$52,0),2),1))</f>
        <v>#N/A</v>
      </c>
      <c r="V50" s="614">
        <f>IF('(I-3) Design &amp; Feedback'!J50="CFW-FH",1,IF('(I-3) Design &amp; Feedback'!K50='(T) General Tables'!$A$82,'(BCBC) Adjustment Factors'!$I$53,'(BCBC) Adjustment Factors'!$I$54))
</f>
        <v>1.15</v>
      </c>
      <c r="W50" s="569" t="str">
        <f t="shared" si="1"/>
        <v>#N/A</v>
      </c>
      <c r="X50" s="207"/>
      <c r="Y50" s="429">
        <f>'(BCBC) Adjustment Factors (Alt)'!$H$53</f>
        <v>3</v>
      </c>
      <c r="Z50" s="429" t="str">
        <f t="array" ref="Z50">INDEX('(BCBC) Adjustment Factors (Alt)'!$F$14:$F$21, MATCH(I50, '(BCBC) Adjustment Factors (Alt)'!$E$14:$E$21, 1)) +
((I50 - INDEX('(BCBC) Adjustment Factors (Alt)'!$E$14:$E$21, MATCH(I50, '(BCBC) Adjustment Factors (Alt)'!$E$14:$E$21, 1))) /
 (INDEX('(BCBC) Adjustment Factors (Alt)'!$E$14:$E$21, MATCH(I50, '(BCBC) Adjustment Factors (Alt)'!$E$14:$E$21, 1) + 1) -
  INDEX('(BCBC) Adjustment Factors (Alt)'!$E$14:$E$21, MATCH(I50, '(BCBC) Adjustment Factors (Alt)'!$E$14:$E$21, 1)))) *
(INDEX('(BCBC) Adjustment Factors (Alt)'!$F$14:$F$21, MATCH(I50, '(BCBC) Adjustment Factors (Alt)'!$E$14:$E$21, 1) + 1) -
 INDEX('(BCBC) Adjustment Factors (Alt)'!$F$14:$F$21, MATCH(I50, '(BCBC) Adjustment Factors (Alt)'!$E$14:$E$21, 1)))</f>
        <v>#N/A</v>
      </c>
      <c r="AA50" s="429" t="str">
        <f t="array" ref="AA50">INDEX('(BCBC) Adjustment Factors (Alt)'!$G$14:$G$21, MATCH(I50, '(BCBC) Adjustment Factors (Alt)'!$E$14:$E$21, 1)) +
((I50 - INDEX('(BCBC) Adjustment Factors (Alt)'!$E$14:$E$21, MATCH(I50, '(BCBC) Adjustment Factors (Alt)'!$E$14:$E$21, 1))) /
 (INDEX('(BCBC) Adjustment Factors (Alt)'!$E$14:$E$21, MATCH(I50, '(BCBC) Adjustment Factors (Alt)'!$E$14:$E$21, 1) + 1) -
  INDEX('(BCBC) Adjustment Factors (Alt)'!$E$14:$E$21, MATCH(I50, '(BCBC) Adjustment Factors (Alt)'!$E$14:$E$21, 1)))) *
(INDEX('(BCBC) Adjustment Factors (Alt)'!$G$14:$G$21, MATCH(I50, '(BCBC) Adjustment Factors (Alt)'!$E$14:$E$21, 1) + 1) -
 INDEX('(BCBC) Adjustment Factors (Alt)'!$G$14:$G$21, MATCH(I50, '(BCBC) Adjustment Factors (Alt)'!$E$14:$E$21, 1)))</f>
        <v>#N/A</v>
      </c>
      <c r="AB50" s="429">
        <f>'(I-1) General'!$H$16</f>
        <v>1.85</v>
      </c>
      <c r="AC50" s="429" t="str">
        <f t="array" ref="AC50">INDEX('(BCBC) Adjustment Factors (Alt)'!$E$27:$K$47,MATCH('(R-3) Adjusted Lengths (Alt.)'!J50,'(BCBC) Adjustment Factors (Alt)'!$E$27:$E$47,0),3)</f>
        <v>#N/A</v>
      </c>
      <c r="AD50" s="429">
        <f>'(I-1) General'!$H$19</f>
        <v>0.311</v>
      </c>
      <c r="AE50" s="429">
        <f>'(M-1) Adjustment Factors'!$O$32</f>
        <v>1</v>
      </c>
      <c r="AF50" s="429">
        <f>'(M-1) Adjustment Factors'!$O$34</f>
        <v>1.140128333</v>
      </c>
      <c r="AG50" s="429">
        <f>'(M-1) Adjustment Factors'!$O$35</f>
        <v>1.33</v>
      </c>
      <c r="AH50" s="429" t="str">
        <f t="array" ref="AH50">IF('(I-3) Design &amp; Feedback'!J50="CFW-FH",1,IF('(I-3) Design &amp; Feedback'!N50='(T) General Tables'!$A$18,INDEX('(BCBC) Adjustment Factors'!$H$116:$I$119, MATCH('(I-3) Design &amp; Feedback'!O50,'(BCBC) Adjustment Factors'!$H$116:$H$119,0),2),1))</f>
        <v>#N/A</v>
      </c>
      <c r="AI50" s="429">
        <f>IF('(I-3) Design &amp; Feedback'!J50="CFW-FH",1,IF('(I-3) Design &amp; Feedback'!K50='(T) General Tables'!$A$82,'(BCBC) Adjustment Factors'!$I$120,'(BCBC) Adjustment Factors'!$I$121))</f>
        <v>1.15</v>
      </c>
      <c r="AJ50" s="569" t="str">
        <f t="shared" si="2"/>
        <v>#N/A</v>
      </c>
      <c r="AK50" s="207"/>
      <c r="AL50" s="429" t="str">
        <f t="shared" si="3"/>
        <v>#N/A</v>
      </c>
      <c r="AM50" s="615" t="str">
        <f t="shared" si="4"/>
        <v>#N/A</v>
      </c>
    </row>
    <row r="51" ht="15.0" customHeight="1">
      <c r="A51" s="94"/>
      <c r="B51" s="176"/>
      <c r="D51" s="612" t="str">
        <f>'(I-3) Design &amp; Feedback'!D51</f>
        <v>Required</v>
      </c>
      <c r="E51" s="176"/>
      <c r="F51" s="94"/>
      <c r="G51" s="617" t="str">
        <f>'(I-3) Design &amp; Feedback'!G51</f>
        <v>R+2F</v>
      </c>
      <c r="H51" s="613">
        <f>IF('(I-3) Design &amp; Feedback'!H51&gt;0, '(I-3) Design &amp; Feedback'!H51, "-")</f>
        <v>1</v>
      </c>
      <c r="I51" s="433">
        <f>'(I-3) Design &amp; Feedback'!I51</f>
        <v>17.399</v>
      </c>
      <c r="J51" s="434" t="str">
        <f>IF('(I-3) Design &amp; Feedback'!J51&gt;0, '(I-3) Design &amp; Feedback'!J51, "-")</f>
        <v>WSP-A</v>
      </c>
      <c r="K51" s="434" t="str">
        <f>IF('(I-3) Design &amp; Feedback'!K51&gt;0, '(I-3) Design &amp; Feedback'!K51, "-")</f>
        <v>Continuous</v>
      </c>
      <c r="L51" s="434" t="str">
        <f>IF('(I-3) Design &amp; Feedback'!O51&gt;0, '(I-3) Design &amp; Feedback'!O51, "-")</f>
        <v>Installed</v>
      </c>
      <c r="M51" s="587"/>
      <c r="N51" s="429">
        <f>'(BCBC) Adjustment Factors (Alt)'!$G$54</f>
        <v>11.93</v>
      </c>
      <c r="O51" s="614">
        <f t="array" ref="O51">INDEX('(BCBC) Adjustment Factors (Alt)'!$E$27:$K$47,MATCH('(R-3) Adjusted Lengths (Alt.)'!J51,'(BCBC) Adjustment Factors (Alt)'!$E$27:$E$47,0),2)</f>
        <v>1</v>
      </c>
      <c r="P51" s="429">
        <f>'(I-1) General'!$H$17</f>
        <v>0.33</v>
      </c>
      <c r="Q51" s="429">
        <f>'(M-1) Adjustment Factors'!$J$17</f>
        <v>1</v>
      </c>
      <c r="R51" s="429">
        <f>'(M-1) Adjustment Factors'!$J$18</f>
        <v>1.013248</v>
      </c>
      <c r="S51" s="429">
        <f>'(M-1) Adjustment Factors'!$J$19</f>
        <v>0.51</v>
      </c>
      <c r="T51" s="429">
        <f>'(M-1) Adjustment Factors'!$J$20</f>
        <v>1.38</v>
      </c>
      <c r="U51" s="614">
        <f t="array" ref="U51">IF('(I-3) Design &amp; Feedback'!J51="CFW-FH",1,IF('(I-3) Design &amp; Feedback'!N51='(T) General Tables'!$A$18,INDEX('(BCBC) Adjustment Factors'!$H$49:$I$52, MATCH('(I-3) Design &amp; Feedback'!O51,'(BCBC) Adjustment Factors'!$H$49:$H$52,0),2),1))</f>
        <v>1</v>
      </c>
      <c r="V51" s="614">
        <f>IF('(I-3) Design &amp; Feedback'!J51="CFW-FH",1,IF('(I-3) Design &amp; Feedback'!K51='(T) General Tables'!$A$82,'(BCBC) Adjustment Factors'!$I$53,'(BCBC) Adjustment Factors'!$I$54))
</f>
        <v>1</v>
      </c>
      <c r="W51" s="569">
        <f t="shared" si="1"/>
        <v>2.807497649</v>
      </c>
      <c r="X51" s="207"/>
      <c r="Y51" s="429">
        <f>'(BCBC) Adjustment Factors (Alt)'!$H$54</f>
        <v>5</v>
      </c>
      <c r="Z51" s="429">
        <f t="array" ref="Z51">INDEX('(BCBC) Adjustment Factors (Alt)'!$F$14:$F$21, MATCH(I51, '(BCBC) Adjustment Factors (Alt)'!$E$14:$E$21, 1)) +
((I51 - INDEX('(BCBC) Adjustment Factors (Alt)'!$E$14:$E$21, MATCH(I51, '(BCBC) Adjustment Factors (Alt)'!$E$14:$E$21, 1))) /
 (INDEX('(BCBC) Adjustment Factors (Alt)'!$E$14:$E$21, MATCH(I51, '(BCBC) Adjustment Factors (Alt)'!$E$14:$E$21, 1) + 1) -
  INDEX('(BCBC) Adjustment Factors (Alt)'!$E$14:$E$21, MATCH(I51, '(BCBC) Adjustment Factors (Alt)'!$E$14:$E$21, 1)))) *
(INDEX('(BCBC) Adjustment Factors (Alt)'!$F$14:$F$21, MATCH(I51, '(BCBC) Adjustment Factors (Alt)'!$E$14:$E$21, 1) + 1) -
 INDEX('(BCBC) Adjustment Factors (Alt)'!$F$14:$F$21, MATCH(I51, '(BCBC) Adjustment Factors (Alt)'!$E$14:$E$21, 1)))</f>
        <v>1.445989286</v>
      </c>
      <c r="AA51" s="429">
        <f t="array" ref="AA51">INDEX('(BCBC) Adjustment Factors (Alt)'!$G$14:$G$21, MATCH(I51, '(BCBC) Adjustment Factors (Alt)'!$E$14:$E$21, 1)) +
((I51 - INDEX('(BCBC) Adjustment Factors (Alt)'!$E$14:$E$21, MATCH(I51, '(BCBC) Adjustment Factors (Alt)'!$E$14:$E$21, 1))) /
 (INDEX('(BCBC) Adjustment Factors (Alt)'!$E$14:$E$21, MATCH(I51, '(BCBC) Adjustment Factors (Alt)'!$E$14:$E$21, 1) + 1) -
  INDEX('(BCBC) Adjustment Factors (Alt)'!$E$14:$E$21, MATCH(I51, '(BCBC) Adjustment Factors (Alt)'!$E$14:$E$21, 1)))) *
(INDEX('(BCBC) Adjustment Factors (Alt)'!$G$14:$G$21, MATCH(I51, '(BCBC) Adjustment Factors (Alt)'!$E$14:$E$21, 1) + 1) -
 INDEX('(BCBC) Adjustment Factors (Alt)'!$G$14:$G$21, MATCH(I51, '(BCBC) Adjustment Factors (Alt)'!$E$14:$E$21, 1)))</f>
        <v>0.4910392857</v>
      </c>
      <c r="AB51" s="429">
        <f>'(I-1) General'!$H$16</f>
        <v>1.85</v>
      </c>
      <c r="AC51" s="429">
        <f t="array" ref="AC51">INDEX('(BCBC) Adjustment Factors (Alt)'!$E$27:$K$47,MATCH('(R-3) Adjusted Lengths (Alt.)'!J51,'(BCBC) Adjustment Factors (Alt)'!$E$27:$E$47,0),3)</f>
        <v>1</v>
      </c>
      <c r="AD51" s="429">
        <f>'(I-1) General'!$H$19</f>
        <v>0.311</v>
      </c>
      <c r="AE51" s="429">
        <f>'(M-1) Adjustment Factors'!$J$32</f>
        <v>1</v>
      </c>
      <c r="AF51" s="429">
        <f>'(M-1) Adjustment Factors'!$J$34</f>
        <v>0.6</v>
      </c>
      <c r="AG51" s="429">
        <f>'(M-1) Adjustment Factors'!$J$35</f>
        <v>1.5</v>
      </c>
      <c r="AH51" s="429">
        <f t="array" ref="AH51">IF('(I-3) Design &amp; Feedback'!J51="CFW-FH",1,IF('(I-3) Design &amp; Feedback'!N51='(T) General Tables'!$A$18,INDEX('(BCBC) Adjustment Factors'!$H$116:$I$119, MATCH('(I-3) Design &amp; Feedback'!O51,'(BCBC) Adjustment Factors'!$H$116:$H$119,0),2),1))</f>
        <v>1</v>
      </c>
      <c r="AI51" s="429">
        <f>IF('(I-3) Design &amp; Feedback'!J51="CFW-FH",1,IF('(I-3) Design &amp; Feedback'!K51='(T) General Tables'!$A$82,'(BCBC) Adjustment Factors'!$I$120,'(BCBC) Adjustment Factors'!$I$121))</f>
        <v>1</v>
      </c>
      <c r="AJ51" s="569">
        <f t="shared" si="2"/>
        <v>2.277929513</v>
      </c>
      <c r="AK51" s="207"/>
      <c r="AL51" s="429">
        <f t="shared" si="3"/>
        <v>2.807497649</v>
      </c>
      <c r="AM51" s="615" t="str">
        <f t="shared" si="4"/>
        <v>WIND</v>
      </c>
    </row>
    <row r="52" ht="15.0" customHeight="1">
      <c r="A52" s="94"/>
      <c r="B52" s="176"/>
      <c r="D52" s="612" t="str">
        <f>'(I-3) Design &amp; Feedback'!D52</f>
        <v>Required</v>
      </c>
      <c r="E52" s="176"/>
      <c r="F52" s="94"/>
      <c r="G52" s="617" t="str">
        <f>'(I-3) Design &amp; Feedback'!G52</f>
        <v>R+2F</v>
      </c>
      <c r="H52" s="613">
        <f>IF('(I-3) Design &amp; Feedback'!H52&gt;0, '(I-3) Design &amp; Feedback'!H52, "-")</f>
        <v>2</v>
      </c>
      <c r="I52" s="433">
        <f>'(I-3) Design &amp; Feedback'!I52</f>
        <v>17.399</v>
      </c>
      <c r="J52" s="434" t="str">
        <f>IF('(I-3) Design &amp; Feedback'!J52&gt;0, '(I-3) Design &amp; Feedback'!J52, "-")</f>
        <v>WSP-A</v>
      </c>
      <c r="K52" s="434" t="str">
        <f>IF('(I-3) Design &amp; Feedback'!K52&gt;0, '(I-3) Design &amp; Feedback'!K52, "-")</f>
        <v>Continuous</v>
      </c>
      <c r="L52" s="434" t="str">
        <f>IF('(I-3) Design &amp; Feedback'!O52&gt;0, '(I-3) Design &amp; Feedback'!O52, "-")</f>
        <v>Installed</v>
      </c>
      <c r="M52" s="587"/>
      <c r="N52" s="429">
        <f>'(BCBC) Adjustment Factors (Alt)'!$G$54</f>
        <v>11.93</v>
      </c>
      <c r="O52" s="614">
        <f t="array" ref="O52">INDEX('(BCBC) Adjustment Factors (Alt)'!$E$27:$K$47,MATCH('(R-3) Adjusted Lengths (Alt.)'!J52,'(BCBC) Adjustment Factors (Alt)'!$E$27:$E$47,0),2)</f>
        <v>1</v>
      </c>
      <c r="P52" s="429">
        <f>'(I-1) General'!$H$17</f>
        <v>0.33</v>
      </c>
      <c r="Q52" s="429">
        <f>'(M-1) Adjustment Factors'!$J$17</f>
        <v>1</v>
      </c>
      <c r="R52" s="429">
        <f>'(M-1) Adjustment Factors'!$J$18</f>
        <v>1.013248</v>
      </c>
      <c r="S52" s="429">
        <f>'(M-1) Adjustment Factors'!$J$19</f>
        <v>0.51</v>
      </c>
      <c r="T52" s="429">
        <f>'(M-1) Adjustment Factors'!$J$20</f>
        <v>1.38</v>
      </c>
      <c r="U52" s="614">
        <f t="array" ref="U52">IF('(I-3) Design &amp; Feedback'!J52="CFW-FH",1,IF('(I-3) Design &amp; Feedback'!N52='(T) General Tables'!$A$18,INDEX('(BCBC) Adjustment Factors'!$H$49:$I$52, MATCH('(I-3) Design &amp; Feedback'!O52,'(BCBC) Adjustment Factors'!$H$49:$H$52,0),2),1))</f>
        <v>1</v>
      </c>
      <c r="V52" s="614">
        <f>IF('(I-3) Design &amp; Feedback'!J52="CFW-FH",1,IF('(I-3) Design &amp; Feedback'!K52='(T) General Tables'!$A$82,'(BCBC) Adjustment Factors'!$I$53,'(BCBC) Adjustment Factors'!$I$54))
</f>
        <v>1</v>
      </c>
      <c r="W52" s="569">
        <f t="shared" si="1"/>
        <v>2.807497649</v>
      </c>
      <c r="X52" s="207"/>
      <c r="Y52" s="429">
        <f>'(BCBC) Adjustment Factors (Alt)'!$H$54</f>
        <v>5</v>
      </c>
      <c r="Z52" s="429">
        <f t="array" ref="Z52">INDEX('(BCBC) Adjustment Factors (Alt)'!$F$14:$F$21, MATCH(I52, '(BCBC) Adjustment Factors (Alt)'!$E$14:$E$21, 1)) +
((I52 - INDEX('(BCBC) Adjustment Factors (Alt)'!$E$14:$E$21, MATCH(I52, '(BCBC) Adjustment Factors (Alt)'!$E$14:$E$21, 1))) /
 (INDEX('(BCBC) Adjustment Factors (Alt)'!$E$14:$E$21, MATCH(I52, '(BCBC) Adjustment Factors (Alt)'!$E$14:$E$21, 1) + 1) -
  INDEX('(BCBC) Adjustment Factors (Alt)'!$E$14:$E$21, MATCH(I52, '(BCBC) Adjustment Factors (Alt)'!$E$14:$E$21, 1)))) *
(INDEX('(BCBC) Adjustment Factors (Alt)'!$F$14:$F$21, MATCH(I52, '(BCBC) Adjustment Factors (Alt)'!$E$14:$E$21, 1) + 1) -
 INDEX('(BCBC) Adjustment Factors (Alt)'!$F$14:$F$21, MATCH(I52, '(BCBC) Adjustment Factors (Alt)'!$E$14:$E$21, 1)))</f>
        <v>1.445989286</v>
      </c>
      <c r="AA52" s="429">
        <f t="array" ref="AA52">INDEX('(BCBC) Adjustment Factors (Alt)'!$G$14:$G$21, MATCH(I52, '(BCBC) Adjustment Factors (Alt)'!$E$14:$E$21, 1)) +
((I52 - INDEX('(BCBC) Adjustment Factors (Alt)'!$E$14:$E$21, MATCH(I52, '(BCBC) Adjustment Factors (Alt)'!$E$14:$E$21, 1))) /
 (INDEX('(BCBC) Adjustment Factors (Alt)'!$E$14:$E$21, MATCH(I52, '(BCBC) Adjustment Factors (Alt)'!$E$14:$E$21, 1) + 1) -
  INDEX('(BCBC) Adjustment Factors (Alt)'!$E$14:$E$21, MATCH(I52, '(BCBC) Adjustment Factors (Alt)'!$E$14:$E$21, 1)))) *
(INDEX('(BCBC) Adjustment Factors (Alt)'!$G$14:$G$21, MATCH(I52, '(BCBC) Adjustment Factors (Alt)'!$E$14:$E$21, 1) + 1) -
 INDEX('(BCBC) Adjustment Factors (Alt)'!$G$14:$G$21, MATCH(I52, '(BCBC) Adjustment Factors (Alt)'!$E$14:$E$21, 1)))</f>
        <v>0.4910392857</v>
      </c>
      <c r="AB52" s="429">
        <f>'(I-1) General'!$H$16</f>
        <v>1.85</v>
      </c>
      <c r="AC52" s="429">
        <f t="array" ref="AC52">INDEX('(BCBC) Adjustment Factors (Alt)'!$E$27:$K$47,MATCH('(R-3) Adjusted Lengths (Alt.)'!J52,'(BCBC) Adjustment Factors (Alt)'!$E$27:$E$47,0),3)</f>
        <v>1</v>
      </c>
      <c r="AD52" s="429">
        <f>'(I-1) General'!$H$19</f>
        <v>0.311</v>
      </c>
      <c r="AE52" s="429">
        <f>'(M-1) Adjustment Factors'!$J$32</f>
        <v>1</v>
      </c>
      <c r="AF52" s="429">
        <f>'(M-1) Adjustment Factors'!$J$34</f>
        <v>0.6</v>
      </c>
      <c r="AG52" s="429">
        <f>'(M-1) Adjustment Factors'!$J$35</f>
        <v>1.5</v>
      </c>
      <c r="AH52" s="429">
        <f t="array" ref="AH52">IF('(I-3) Design &amp; Feedback'!J52="CFW-FH",1,IF('(I-3) Design &amp; Feedback'!N52='(T) General Tables'!$A$18,INDEX('(BCBC) Adjustment Factors'!$H$116:$I$119, MATCH('(I-3) Design &amp; Feedback'!O52,'(BCBC) Adjustment Factors'!$H$116:$H$119,0),2),1))</f>
        <v>1</v>
      </c>
      <c r="AI52" s="429">
        <f>IF('(I-3) Design &amp; Feedback'!J52="CFW-FH",1,IF('(I-3) Design &amp; Feedback'!K52='(T) General Tables'!$A$82,'(BCBC) Adjustment Factors'!$I$120,'(BCBC) Adjustment Factors'!$I$121))</f>
        <v>1</v>
      </c>
      <c r="AJ52" s="569">
        <f t="shared" si="2"/>
        <v>2.277929513</v>
      </c>
      <c r="AK52" s="207"/>
      <c r="AL52" s="429">
        <f t="shared" si="3"/>
        <v>2.807497649</v>
      </c>
      <c r="AM52" s="615" t="str">
        <f t="shared" si="4"/>
        <v>WIND</v>
      </c>
    </row>
    <row r="53" ht="15.0" customHeight="1">
      <c r="A53" s="94"/>
      <c r="B53" s="176"/>
      <c r="D53" s="612" t="str">
        <f>'(I-3) Design &amp; Feedback'!D53</f>
        <v>Required</v>
      </c>
      <c r="E53" s="176"/>
      <c r="F53" s="94"/>
      <c r="G53" s="617" t="str">
        <f>'(I-3) Design &amp; Feedback'!G53</f>
        <v>R+2F</v>
      </c>
      <c r="H53" s="613">
        <f>IF('(I-3) Design &amp; Feedback'!H53&gt;0, '(I-3) Design &amp; Feedback'!H53, "-")</f>
        <v>3</v>
      </c>
      <c r="I53" s="433">
        <f>'(I-3) Design &amp; Feedback'!I53</f>
        <v>17.399</v>
      </c>
      <c r="J53" s="434" t="str">
        <f>IF('(I-3) Design &amp; Feedback'!J53&gt;0, '(I-3) Design &amp; Feedback'!J53, "-")</f>
        <v>WSP-A</v>
      </c>
      <c r="K53" s="434" t="str">
        <f>IF('(I-3) Design &amp; Feedback'!K53&gt;0, '(I-3) Design &amp; Feedback'!K53, "-")</f>
        <v>Continuous</v>
      </c>
      <c r="L53" s="434" t="str">
        <f>IF('(I-3) Design &amp; Feedback'!O53&gt;0, '(I-3) Design &amp; Feedback'!O53, "-")</f>
        <v>Installed</v>
      </c>
      <c r="M53" s="587"/>
      <c r="N53" s="429">
        <f>'(BCBC) Adjustment Factors (Alt)'!$G$54</f>
        <v>11.93</v>
      </c>
      <c r="O53" s="614">
        <f t="array" ref="O53">INDEX('(BCBC) Adjustment Factors (Alt)'!$E$27:$K$47,MATCH('(R-3) Adjusted Lengths (Alt.)'!J53,'(BCBC) Adjustment Factors (Alt)'!$E$27:$E$47,0),2)</f>
        <v>1</v>
      </c>
      <c r="P53" s="429">
        <f>'(I-1) General'!$H$17</f>
        <v>0.33</v>
      </c>
      <c r="Q53" s="429">
        <f>'(M-1) Adjustment Factors'!$J$17</f>
        <v>1</v>
      </c>
      <c r="R53" s="429">
        <f>'(M-1) Adjustment Factors'!$J$18</f>
        <v>1.013248</v>
      </c>
      <c r="S53" s="429">
        <f>'(M-1) Adjustment Factors'!$J$19</f>
        <v>0.51</v>
      </c>
      <c r="T53" s="429">
        <f>'(M-1) Adjustment Factors'!$J$20</f>
        <v>1.38</v>
      </c>
      <c r="U53" s="614">
        <f t="array" ref="U53">IF('(I-3) Design &amp; Feedback'!J53="CFW-FH",1,IF('(I-3) Design &amp; Feedback'!N53='(T) General Tables'!$A$18,INDEX('(BCBC) Adjustment Factors'!$H$49:$I$52, MATCH('(I-3) Design &amp; Feedback'!O53,'(BCBC) Adjustment Factors'!$H$49:$H$52,0),2),1))</f>
        <v>1</v>
      </c>
      <c r="V53" s="614">
        <f>IF('(I-3) Design &amp; Feedback'!J53="CFW-FH",1,IF('(I-3) Design &amp; Feedback'!K53='(T) General Tables'!$A$82,'(BCBC) Adjustment Factors'!$I$53,'(BCBC) Adjustment Factors'!$I$54))
</f>
        <v>1</v>
      </c>
      <c r="W53" s="569">
        <f t="shared" si="1"/>
        <v>2.807497649</v>
      </c>
      <c r="X53" s="207"/>
      <c r="Y53" s="429">
        <f>'(BCBC) Adjustment Factors (Alt)'!$H$54</f>
        <v>5</v>
      </c>
      <c r="Z53" s="429">
        <f t="array" ref="Z53">INDEX('(BCBC) Adjustment Factors (Alt)'!$F$14:$F$21, MATCH(I53, '(BCBC) Adjustment Factors (Alt)'!$E$14:$E$21, 1)) +
((I53 - INDEX('(BCBC) Adjustment Factors (Alt)'!$E$14:$E$21, MATCH(I53, '(BCBC) Adjustment Factors (Alt)'!$E$14:$E$21, 1))) /
 (INDEX('(BCBC) Adjustment Factors (Alt)'!$E$14:$E$21, MATCH(I53, '(BCBC) Adjustment Factors (Alt)'!$E$14:$E$21, 1) + 1) -
  INDEX('(BCBC) Adjustment Factors (Alt)'!$E$14:$E$21, MATCH(I53, '(BCBC) Adjustment Factors (Alt)'!$E$14:$E$21, 1)))) *
(INDEX('(BCBC) Adjustment Factors (Alt)'!$F$14:$F$21, MATCH(I53, '(BCBC) Adjustment Factors (Alt)'!$E$14:$E$21, 1) + 1) -
 INDEX('(BCBC) Adjustment Factors (Alt)'!$F$14:$F$21, MATCH(I53, '(BCBC) Adjustment Factors (Alt)'!$E$14:$E$21, 1)))</f>
        <v>1.445989286</v>
      </c>
      <c r="AA53" s="429">
        <f t="array" ref="AA53">INDEX('(BCBC) Adjustment Factors (Alt)'!$G$14:$G$21, MATCH(I53, '(BCBC) Adjustment Factors (Alt)'!$E$14:$E$21, 1)) +
((I53 - INDEX('(BCBC) Adjustment Factors (Alt)'!$E$14:$E$21, MATCH(I53, '(BCBC) Adjustment Factors (Alt)'!$E$14:$E$21, 1))) /
 (INDEX('(BCBC) Adjustment Factors (Alt)'!$E$14:$E$21, MATCH(I53, '(BCBC) Adjustment Factors (Alt)'!$E$14:$E$21, 1) + 1) -
  INDEX('(BCBC) Adjustment Factors (Alt)'!$E$14:$E$21, MATCH(I53, '(BCBC) Adjustment Factors (Alt)'!$E$14:$E$21, 1)))) *
(INDEX('(BCBC) Adjustment Factors (Alt)'!$G$14:$G$21, MATCH(I53, '(BCBC) Adjustment Factors (Alt)'!$E$14:$E$21, 1) + 1) -
 INDEX('(BCBC) Adjustment Factors (Alt)'!$G$14:$G$21, MATCH(I53, '(BCBC) Adjustment Factors (Alt)'!$E$14:$E$21, 1)))</f>
        <v>0.4910392857</v>
      </c>
      <c r="AB53" s="429">
        <f>'(I-1) General'!$H$16</f>
        <v>1.85</v>
      </c>
      <c r="AC53" s="429">
        <f t="array" ref="AC53">INDEX('(BCBC) Adjustment Factors (Alt)'!$E$27:$K$47,MATCH('(R-3) Adjusted Lengths (Alt.)'!J53,'(BCBC) Adjustment Factors (Alt)'!$E$27:$E$47,0),3)</f>
        <v>1</v>
      </c>
      <c r="AD53" s="429">
        <f>'(I-1) General'!$H$19</f>
        <v>0.311</v>
      </c>
      <c r="AE53" s="429">
        <f>'(M-1) Adjustment Factors'!$J$32</f>
        <v>1</v>
      </c>
      <c r="AF53" s="429">
        <f>'(M-1) Adjustment Factors'!$J$34</f>
        <v>0.6</v>
      </c>
      <c r="AG53" s="429">
        <f>'(M-1) Adjustment Factors'!$J$35</f>
        <v>1.5</v>
      </c>
      <c r="AH53" s="429">
        <f t="array" ref="AH53">IF('(I-3) Design &amp; Feedback'!J53="CFW-FH",1,IF('(I-3) Design &amp; Feedback'!N53='(T) General Tables'!$A$18,INDEX('(BCBC) Adjustment Factors'!$H$116:$I$119, MATCH('(I-3) Design &amp; Feedback'!O53,'(BCBC) Adjustment Factors'!$H$116:$H$119,0),2),1))</f>
        <v>1</v>
      </c>
      <c r="AI53" s="429">
        <f>IF('(I-3) Design &amp; Feedback'!J53="CFW-FH",1,IF('(I-3) Design &amp; Feedback'!K53='(T) General Tables'!$A$82,'(BCBC) Adjustment Factors'!$I$120,'(BCBC) Adjustment Factors'!$I$121))</f>
        <v>1</v>
      </c>
      <c r="AJ53" s="569">
        <f t="shared" si="2"/>
        <v>2.277929513</v>
      </c>
      <c r="AK53" s="207"/>
      <c r="AL53" s="429">
        <f t="shared" si="3"/>
        <v>2.807497649</v>
      </c>
      <c r="AM53" s="615" t="str">
        <f t="shared" si="4"/>
        <v>WIND</v>
      </c>
    </row>
    <row r="54" ht="15.0" customHeight="1">
      <c r="A54" s="94"/>
      <c r="B54" s="176"/>
      <c r="D54" s="612" t="str">
        <f>'(I-3) Design &amp; Feedback'!D54</f>
        <v>Required</v>
      </c>
      <c r="E54" s="176"/>
      <c r="F54" s="94"/>
      <c r="G54" s="617" t="str">
        <f>'(I-3) Design &amp; Feedback'!G54</f>
        <v>R+2F</v>
      </c>
      <c r="H54" s="613">
        <f>IF('(I-3) Design &amp; Feedback'!H54&gt;0, '(I-3) Design &amp; Feedback'!H54, "-")</f>
        <v>4</v>
      </c>
      <c r="I54" s="433">
        <f>'(I-3) Design &amp; Feedback'!I54</f>
        <v>17.399</v>
      </c>
      <c r="J54" s="434" t="str">
        <f>IF('(I-3) Design &amp; Feedback'!J54&gt;0, '(I-3) Design &amp; Feedback'!J54, "-")</f>
        <v>WSP-A</v>
      </c>
      <c r="K54" s="434" t="str">
        <f>IF('(I-3) Design &amp; Feedback'!K54&gt;0, '(I-3) Design &amp; Feedback'!K54, "-")</f>
        <v>Continuous</v>
      </c>
      <c r="L54" s="434" t="str">
        <f>IF('(I-3) Design &amp; Feedback'!O54&gt;0, '(I-3) Design &amp; Feedback'!O54, "-")</f>
        <v>Installed</v>
      </c>
      <c r="M54" s="587"/>
      <c r="N54" s="429">
        <f>'(BCBC) Adjustment Factors (Alt)'!$G$54</f>
        <v>11.93</v>
      </c>
      <c r="O54" s="614">
        <f t="array" ref="O54">INDEX('(BCBC) Adjustment Factors (Alt)'!$E$27:$K$47,MATCH('(R-3) Adjusted Lengths (Alt.)'!J54,'(BCBC) Adjustment Factors (Alt)'!$E$27:$E$47,0),2)</f>
        <v>1</v>
      </c>
      <c r="P54" s="429">
        <f>'(I-1) General'!$H$17</f>
        <v>0.33</v>
      </c>
      <c r="Q54" s="429">
        <f>'(M-1) Adjustment Factors'!$J$17</f>
        <v>1</v>
      </c>
      <c r="R54" s="429">
        <f>'(M-1) Adjustment Factors'!$J$18</f>
        <v>1.013248</v>
      </c>
      <c r="S54" s="429">
        <f>'(M-1) Adjustment Factors'!$J$19</f>
        <v>0.51</v>
      </c>
      <c r="T54" s="429">
        <f>'(M-1) Adjustment Factors'!$J$20</f>
        <v>1.38</v>
      </c>
      <c r="U54" s="614">
        <f t="array" ref="U54">IF('(I-3) Design &amp; Feedback'!J54="CFW-FH",1,IF('(I-3) Design &amp; Feedback'!N54='(T) General Tables'!$A$18,INDEX('(BCBC) Adjustment Factors'!$H$49:$I$52, MATCH('(I-3) Design &amp; Feedback'!O54,'(BCBC) Adjustment Factors'!$H$49:$H$52,0),2),1))</f>
        <v>1</v>
      </c>
      <c r="V54" s="614">
        <f>IF('(I-3) Design &amp; Feedback'!J54="CFW-FH",1,IF('(I-3) Design &amp; Feedback'!K54='(T) General Tables'!$A$82,'(BCBC) Adjustment Factors'!$I$53,'(BCBC) Adjustment Factors'!$I$54))
</f>
        <v>1</v>
      </c>
      <c r="W54" s="569">
        <f t="shared" si="1"/>
        <v>2.807497649</v>
      </c>
      <c r="X54" s="207"/>
      <c r="Y54" s="429">
        <f>'(BCBC) Adjustment Factors (Alt)'!$H$54</f>
        <v>5</v>
      </c>
      <c r="Z54" s="429">
        <f t="array" ref="Z54">INDEX('(BCBC) Adjustment Factors (Alt)'!$F$14:$F$21, MATCH(I54, '(BCBC) Adjustment Factors (Alt)'!$E$14:$E$21, 1)) +
((I54 - INDEX('(BCBC) Adjustment Factors (Alt)'!$E$14:$E$21, MATCH(I54, '(BCBC) Adjustment Factors (Alt)'!$E$14:$E$21, 1))) /
 (INDEX('(BCBC) Adjustment Factors (Alt)'!$E$14:$E$21, MATCH(I54, '(BCBC) Adjustment Factors (Alt)'!$E$14:$E$21, 1) + 1) -
  INDEX('(BCBC) Adjustment Factors (Alt)'!$E$14:$E$21, MATCH(I54, '(BCBC) Adjustment Factors (Alt)'!$E$14:$E$21, 1)))) *
(INDEX('(BCBC) Adjustment Factors (Alt)'!$F$14:$F$21, MATCH(I54, '(BCBC) Adjustment Factors (Alt)'!$E$14:$E$21, 1) + 1) -
 INDEX('(BCBC) Adjustment Factors (Alt)'!$F$14:$F$21, MATCH(I54, '(BCBC) Adjustment Factors (Alt)'!$E$14:$E$21, 1)))</f>
        <v>1.445989286</v>
      </c>
      <c r="AA54" s="429">
        <f t="array" ref="AA54">INDEX('(BCBC) Adjustment Factors (Alt)'!$G$14:$G$21, MATCH(I54, '(BCBC) Adjustment Factors (Alt)'!$E$14:$E$21, 1)) +
((I54 - INDEX('(BCBC) Adjustment Factors (Alt)'!$E$14:$E$21, MATCH(I54, '(BCBC) Adjustment Factors (Alt)'!$E$14:$E$21, 1))) /
 (INDEX('(BCBC) Adjustment Factors (Alt)'!$E$14:$E$21, MATCH(I54, '(BCBC) Adjustment Factors (Alt)'!$E$14:$E$21, 1) + 1) -
  INDEX('(BCBC) Adjustment Factors (Alt)'!$E$14:$E$21, MATCH(I54, '(BCBC) Adjustment Factors (Alt)'!$E$14:$E$21, 1)))) *
(INDEX('(BCBC) Adjustment Factors (Alt)'!$G$14:$G$21, MATCH(I54, '(BCBC) Adjustment Factors (Alt)'!$E$14:$E$21, 1) + 1) -
 INDEX('(BCBC) Adjustment Factors (Alt)'!$G$14:$G$21, MATCH(I54, '(BCBC) Adjustment Factors (Alt)'!$E$14:$E$21, 1)))</f>
        <v>0.4910392857</v>
      </c>
      <c r="AB54" s="429">
        <f>'(I-1) General'!$H$16</f>
        <v>1.85</v>
      </c>
      <c r="AC54" s="429">
        <f t="array" ref="AC54">INDEX('(BCBC) Adjustment Factors (Alt)'!$E$27:$K$47,MATCH('(R-3) Adjusted Lengths (Alt.)'!J54,'(BCBC) Adjustment Factors (Alt)'!$E$27:$E$47,0),3)</f>
        <v>1</v>
      </c>
      <c r="AD54" s="429">
        <f>'(I-1) General'!$H$19</f>
        <v>0.311</v>
      </c>
      <c r="AE54" s="429">
        <f>'(M-1) Adjustment Factors'!$J$32</f>
        <v>1</v>
      </c>
      <c r="AF54" s="429">
        <f>'(M-1) Adjustment Factors'!$J$34</f>
        <v>0.6</v>
      </c>
      <c r="AG54" s="429">
        <f>'(M-1) Adjustment Factors'!$J$35</f>
        <v>1.5</v>
      </c>
      <c r="AH54" s="429">
        <f t="array" ref="AH54">IF('(I-3) Design &amp; Feedback'!J54="CFW-FH",1,IF('(I-3) Design &amp; Feedback'!N54='(T) General Tables'!$A$18,INDEX('(BCBC) Adjustment Factors'!$H$116:$I$119, MATCH('(I-3) Design &amp; Feedback'!O54,'(BCBC) Adjustment Factors'!$H$116:$H$119,0),2),1))</f>
        <v>1</v>
      </c>
      <c r="AI54" s="429">
        <f>IF('(I-3) Design &amp; Feedback'!J54="CFW-FH",1,IF('(I-3) Design &amp; Feedback'!K54='(T) General Tables'!$A$82,'(BCBC) Adjustment Factors'!$I$120,'(BCBC) Adjustment Factors'!$I$121))</f>
        <v>1</v>
      </c>
      <c r="AJ54" s="569">
        <f t="shared" si="2"/>
        <v>2.277929513</v>
      </c>
      <c r="AK54" s="207"/>
      <c r="AL54" s="429">
        <f t="shared" si="3"/>
        <v>2.807497649</v>
      </c>
      <c r="AM54" s="615" t="str">
        <f t="shared" si="4"/>
        <v>WIND</v>
      </c>
    </row>
    <row r="55" ht="15.0" hidden="1" customHeight="1">
      <c r="A55" s="94"/>
      <c r="B55" s="176"/>
      <c r="D55" s="612" t="str">
        <f>'(I-3) Design &amp; Feedback'!D55</f>
        <v>Not Required</v>
      </c>
      <c r="E55" s="176"/>
      <c r="F55" s="94"/>
      <c r="G55" s="617" t="str">
        <f>'(I-3) Design &amp; Feedback'!G55</f>
        <v>R+2F</v>
      </c>
      <c r="H55" s="613" t="str">
        <f>IF('(I-3) Design &amp; Feedback'!H55&gt;0, '(I-3) Design &amp; Feedback'!H55, "-")</f>
        <v>-</v>
      </c>
      <c r="I55" s="433" t="str">
        <f>'(I-3) Design &amp; Feedback'!I55</f>
        <v>-</v>
      </c>
      <c r="J55" s="434" t="str">
        <f>IF('(I-3) Design &amp; Feedback'!J55&gt;0, '(I-3) Design &amp; Feedback'!J55, "-")</f>
        <v>-</v>
      </c>
      <c r="K55" s="434" t="str">
        <f>IF('(I-3) Design &amp; Feedback'!K55&gt;0, '(I-3) Design &amp; Feedback'!K55, "-")</f>
        <v>-</v>
      </c>
      <c r="L55" s="434" t="str">
        <f>IF('(I-3) Design &amp; Feedback'!O55&gt;0, '(I-3) Design &amp; Feedback'!O55, "-")</f>
        <v>-</v>
      </c>
      <c r="M55" s="587"/>
      <c r="N55" s="429">
        <f>'(BCBC) Adjustment Factors (Alt)'!$G$54</f>
        <v>11.93</v>
      </c>
      <c r="O55" s="614" t="str">
        <f t="array" ref="O55">INDEX('(BCBC) Adjustment Factors (Alt)'!$E$27:$K$47,MATCH('(R-3) Adjusted Lengths (Alt.)'!J55,'(BCBC) Adjustment Factors (Alt)'!$E$27:$E$47,0),2)</f>
        <v>#N/A</v>
      </c>
      <c r="P55" s="429">
        <f>'(I-1) General'!$H$17</f>
        <v>0.33</v>
      </c>
      <c r="Q55" s="429">
        <f>'(M-1) Adjustment Factors'!$J$17</f>
        <v>1</v>
      </c>
      <c r="R55" s="429">
        <f>'(M-1) Adjustment Factors'!$J$18</f>
        <v>1.013248</v>
      </c>
      <c r="S55" s="429">
        <f>'(M-1) Adjustment Factors'!$J$19</f>
        <v>0.51</v>
      </c>
      <c r="T55" s="429">
        <f>'(M-1) Adjustment Factors'!$J$20</f>
        <v>1.38</v>
      </c>
      <c r="U55" s="614" t="str">
        <f t="array" ref="U55">IF('(I-3) Design &amp; Feedback'!J55="CFW-FH",1,IF('(I-3) Design &amp; Feedback'!N55='(T) General Tables'!$A$18,INDEX('(BCBC) Adjustment Factors'!$H$49:$I$52, MATCH('(I-3) Design &amp; Feedback'!O55,'(BCBC) Adjustment Factors'!$H$49:$H$52,0),2),1))</f>
        <v>#N/A</v>
      </c>
      <c r="V55" s="614">
        <f>IF('(I-3) Design &amp; Feedback'!J55="CFW-FH",1,IF('(I-3) Design &amp; Feedback'!K55='(T) General Tables'!$A$82,'(BCBC) Adjustment Factors'!$I$53,'(BCBC) Adjustment Factors'!$I$54))
</f>
        <v>1.15</v>
      </c>
      <c r="W55" s="569" t="str">
        <f t="shared" si="1"/>
        <v>#N/A</v>
      </c>
      <c r="X55" s="207"/>
      <c r="Y55" s="429">
        <f>'(BCBC) Adjustment Factors (Alt)'!$H$54</f>
        <v>5</v>
      </c>
      <c r="Z55" s="429" t="str">
        <f t="array" ref="Z55">INDEX('(BCBC) Adjustment Factors (Alt)'!$F$14:$F$21, MATCH(I55, '(BCBC) Adjustment Factors (Alt)'!$E$14:$E$21, 1)) +
((I55 - INDEX('(BCBC) Adjustment Factors (Alt)'!$E$14:$E$21, MATCH(I55, '(BCBC) Adjustment Factors (Alt)'!$E$14:$E$21, 1))) /
 (INDEX('(BCBC) Adjustment Factors (Alt)'!$E$14:$E$21, MATCH(I55, '(BCBC) Adjustment Factors (Alt)'!$E$14:$E$21, 1) + 1) -
  INDEX('(BCBC) Adjustment Factors (Alt)'!$E$14:$E$21, MATCH(I55, '(BCBC) Adjustment Factors (Alt)'!$E$14:$E$21, 1)))) *
(INDEX('(BCBC) Adjustment Factors (Alt)'!$F$14:$F$21, MATCH(I55, '(BCBC) Adjustment Factors (Alt)'!$E$14:$E$21, 1) + 1) -
 INDEX('(BCBC) Adjustment Factors (Alt)'!$F$14:$F$21, MATCH(I55, '(BCBC) Adjustment Factors (Alt)'!$E$14:$E$21, 1)))</f>
        <v>#N/A</v>
      </c>
      <c r="AA55" s="429" t="str">
        <f t="array" ref="AA55">INDEX('(BCBC) Adjustment Factors (Alt)'!$G$14:$G$21, MATCH(I55, '(BCBC) Adjustment Factors (Alt)'!$E$14:$E$21, 1)) +
((I55 - INDEX('(BCBC) Adjustment Factors (Alt)'!$E$14:$E$21, MATCH(I55, '(BCBC) Adjustment Factors (Alt)'!$E$14:$E$21, 1))) /
 (INDEX('(BCBC) Adjustment Factors (Alt)'!$E$14:$E$21, MATCH(I55, '(BCBC) Adjustment Factors (Alt)'!$E$14:$E$21, 1) + 1) -
  INDEX('(BCBC) Adjustment Factors (Alt)'!$E$14:$E$21, MATCH(I55, '(BCBC) Adjustment Factors (Alt)'!$E$14:$E$21, 1)))) *
(INDEX('(BCBC) Adjustment Factors (Alt)'!$G$14:$G$21, MATCH(I55, '(BCBC) Adjustment Factors (Alt)'!$E$14:$E$21, 1) + 1) -
 INDEX('(BCBC) Adjustment Factors (Alt)'!$G$14:$G$21, MATCH(I55, '(BCBC) Adjustment Factors (Alt)'!$E$14:$E$21, 1)))</f>
        <v>#N/A</v>
      </c>
      <c r="AB55" s="429">
        <f>'(I-1) General'!$H$16</f>
        <v>1.85</v>
      </c>
      <c r="AC55" s="429" t="str">
        <f t="array" ref="AC55">INDEX('(BCBC) Adjustment Factors (Alt)'!$E$27:$K$47,MATCH('(R-3) Adjusted Lengths (Alt.)'!J55,'(BCBC) Adjustment Factors (Alt)'!$E$27:$E$47,0),3)</f>
        <v>#N/A</v>
      </c>
      <c r="AD55" s="429">
        <f>'(I-1) General'!$H$19</f>
        <v>0.311</v>
      </c>
      <c r="AE55" s="429">
        <f>'(M-1) Adjustment Factors'!$J$32</f>
        <v>1</v>
      </c>
      <c r="AF55" s="429">
        <f>'(M-1) Adjustment Factors'!$J$34</f>
        <v>0.6</v>
      </c>
      <c r="AG55" s="429">
        <f>'(M-1) Adjustment Factors'!$J$35</f>
        <v>1.5</v>
      </c>
      <c r="AH55" s="429" t="str">
        <f t="array" ref="AH55">IF('(I-3) Design &amp; Feedback'!J55="CFW-FH",1,IF('(I-3) Design &amp; Feedback'!N55='(T) General Tables'!$A$18,INDEX('(BCBC) Adjustment Factors'!$H$116:$I$119, MATCH('(I-3) Design &amp; Feedback'!O55,'(BCBC) Adjustment Factors'!$H$116:$H$119,0),2),1))</f>
        <v>#N/A</v>
      </c>
      <c r="AI55" s="429">
        <f>IF('(I-3) Design &amp; Feedback'!J55="CFW-FH",1,IF('(I-3) Design &amp; Feedback'!K55='(T) General Tables'!$A$82,'(BCBC) Adjustment Factors'!$I$120,'(BCBC) Adjustment Factors'!$I$121))</f>
        <v>1.15</v>
      </c>
      <c r="AJ55" s="569" t="str">
        <f t="shared" si="2"/>
        <v>#N/A</v>
      </c>
      <c r="AK55" s="207"/>
      <c r="AL55" s="429" t="str">
        <f t="shared" si="3"/>
        <v>#N/A</v>
      </c>
      <c r="AM55" s="615" t="str">
        <f t="shared" si="4"/>
        <v>#N/A</v>
      </c>
    </row>
    <row r="56" ht="15.0" hidden="1" customHeight="1">
      <c r="A56" s="94"/>
      <c r="B56" s="176"/>
      <c r="D56" s="612" t="str">
        <f>'(I-3) Design &amp; Feedback'!D56</f>
        <v>Not Required</v>
      </c>
      <c r="E56" s="176"/>
      <c r="F56" s="94"/>
      <c r="G56" s="617" t="str">
        <f>'(I-3) Design &amp; Feedback'!G56</f>
        <v>R+2F</v>
      </c>
      <c r="H56" s="613" t="str">
        <f>IF('(I-3) Design &amp; Feedback'!H56&gt;0, '(I-3) Design &amp; Feedback'!H56, "-")</f>
        <v>-</v>
      </c>
      <c r="I56" s="433" t="str">
        <f>'(I-3) Design &amp; Feedback'!I56</f>
        <v>-</v>
      </c>
      <c r="J56" s="434" t="str">
        <f>IF('(I-3) Design &amp; Feedback'!J56&gt;0, '(I-3) Design &amp; Feedback'!J56, "-")</f>
        <v>-</v>
      </c>
      <c r="K56" s="434" t="str">
        <f>IF('(I-3) Design &amp; Feedback'!K56&gt;0, '(I-3) Design &amp; Feedback'!K56, "-")</f>
        <v>-</v>
      </c>
      <c r="L56" s="434" t="str">
        <f>IF('(I-3) Design &amp; Feedback'!O56&gt;0, '(I-3) Design &amp; Feedback'!O56, "-")</f>
        <v>-</v>
      </c>
      <c r="M56" s="587"/>
      <c r="N56" s="429">
        <f>'(BCBC) Adjustment Factors (Alt)'!$G$54</f>
        <v>11.93</v>
      </c>
      <c r="O56" s="614" t="str">
        <f t="array" ref="O56">INDEX('(BCBC) Adjustment Factors (Alt)'!$E$27:$K$47,MATCH('(R-3) Adjusted Lengths (Alt.)'!J56,'(BCBC) Adjustment Factors (Alt)'!$E$27:$E$47,0),2)</f>
        <v>#N/A</v>
      </c>
      <c r="P56" s="429">
        <f>'(I-1) General'!$H$17</f>
        <v>0.33</v>
      </c>
      <c r="Q56" s="429">
        <f>'(M-1) Adjustment Factors'!$J$17</f>
        <v>1</v>
      </c>
      <c r="R56" s="429">
        <f>'(M-1) Adjustment Factors'!$J$18</f>
        <v>1.013248</v>
      </c>
      <c r="S56" s="429">
        <f>'(M-1) Adjustment Factors'!$J$19</f>
        <v>0.51</v>
      </c>
      <c r="T56" s="429">
        <f>'(M-1) Adjustment Factors'!$J$20</f>
        <v>1.38</v>
      </c>
      <c r="U56" s="614" t="str">
        <f t="array" ref="U56">IF('(I-3) Design &amp; Feedback'!J56="CFW-FH",1,IF('(I-3) Design &amp; Feedback'!N56='(T) General Tables'!$A$18,INDEX('(BCBC) Adjustment Factors'!$H$49:$I$52, MATCH('(I-3) Design &amp; Feedback'!O56,'(BCBC) Adjustment Factors'!$H$49:$H$52,0),2),1))</f>
        <v>#N/A</v>
      </c>
      <c r="V56" s="614">
        <f>IF('(I-3) Design &amp; Feedback'!J56="CFW-FH",1,IF('(I-3) Design &amp; Feedback'!K56='(T) General Tables'!$A$82,'(BCBC) Adjustment Factors'!$I$53,'(BCBC) Adjustment Factors'!$I$54))
</f>
        <v>1.15</v>
      </c>
      <c r="W56" s="569" t="str">
        <f t="shared" si="1"/>
        <v>#N/A</v>
      </c>
      <c r="X56" s="207"/>
      <c r="Y56" s="429">
        <f>'(BCBC) Adjustment Factors (Alt)'!$H$54</f>
        <v>5</v>
      </c>
      <c r="Z56" s="429" t="str">
        <f t="array" ref="Z56">INDEX('(BCBC) Adjustment Factors (Alt)'!$F$14:$F$21, MATCH(I56, '(BCBC) Adjustment Factors (Alt)'!$E$14:$E$21, 1)) +
((I56 - INDEX('(BCBC) Adjustment Factors (Alt)'!$E$14:$E$21, MATCH(I56, '(BCBC) Adjustment Factors (Alt)'!$E$14:$E$21, 1))) /
 (INDEX('(BCBC) Adjustment Factors (Alt)'!$E$14:$E$21, MATCH(I56, '(BCBC) Adjustment Factors (Alt)'!$E$14:$E$21, 1) + 1) -
  INDEX('(BCBC) Adjustment Factors (Alt)'!$E$14:$E$21, MATCH(I56, '(BCBC) Adjustment Factors (Alt)'!$E$14:$E$21, 1)))) *
(INDEX('(BCBC) Adjustment Factors (Alt)'!$F$14:$F$21, MATCH(I56, '(BCBC) Adjustment Factors (Alt)'!$E$14:$E$21, 1) + 1) -
 INDEX('(BCBC) Adjustment Factors (Alt)'!$F$14:$F$21, MATCH(I56, '(BCBC) Adjustment Factors (Alt)'!$E$14:$E$21, 1)))</f>
        <v>#N/A</v>
      </c>
      <c r="AA56" s="429" t="str">
        <f t="array" ref="AA56">INDEX('(BCBC) Adjustment Factors (Alt)'!$G$14:$G$21, MATCH(I56, '(BCBC) Adjustment Factors (Alt)'!$E$14:$E$21, 1)) +
((I56 - INDEX('(BCBC) Adjustment Factors (Alt)'!$E$14:$E$21, MATCH(I56, '(BCBC) Adjustment Factors (Alt)'!$E$14:$E$21, 1))) /
 (INDEX('(BCBC) Adjustment Factors (Alt)'!$E$14:$E$21, MATCH(I56, '(BCBC) Adjustment Factors (Alt)'!$E$14:$E$21, 1) + 1) -
  INDEX('(BCBC) Adjustment Factors (Alt)'!$E$14:$E$21, MATCH(I56, '(BCBC) Adjustment Factors (Alt)'!$E$14:$E$21, 1)))) *
(INDEX('(BCBC) Adjustment Factors (Alt)'!$G$14:$G$21, MATCH(I56, '(BCBC) Adjustment Factors (Alt)'!$E$14:$E$21, 1) + 1) -
 INDEX('(BCBC) Adjustment Factors (Alt)'!$G$14:$G$21, MATCH(I56, '(BCBC) Adjustment Factors (Alt)'!$E$14:$E$21, 1)))</f>
        <v>#N/A</v>
      </c>
      <c r="AB56" s="429">
        <f>'(I-1) General'!$H$16</f>
        <v>1.85</v>
      </c>
      <c r="AC56" s="429" t="str">
        <f t="array" ref="AC56">INDEX('(BCBC) Adjustment Factors (Alt)'!$E$27:$K$47,MATCH('(R-3) Adjusted Lengths (Alt.)'!J56,'(BCBC) Adjustment Factors (Alt)'!$E$27:$E$47,0),3)</f>
        <v>#N/A</v>
      </c>
      <c r="AD56" s="429">
        <f>'(I-1) General'!$H$19</f>
        <v>0.311</v>
      </c>
      <c r="AE56" s="429">
        <f>'(M-1) Adjustment Factors'!$J$32</f>
        <v>1</v>
      </c>
      <c r="AF56" s="429">
        <f>'(M-1) Adjustment Factors'!$J$34</f>
        <v>0.6</v>
      </c>
      <c r="AG56" s="429">
        <f>'(M-1) Adjustment Factors'!$J$35</f>
        <v>1.5</v>
      </c>
      <c r="AH56" s="429" t="str">
        <f t="array" ref="AH56">IF('(I-3) Design &amp; Feedback'!J56="CFW-FH",1,IF('(I-3) Design &amp; Feedback'!N56='(T) General Tables'!$A$18,INDEX('(BCBC) Adjustment Factors'!$H$116:$I$119, MATCH('(I-3) Design &amp; Feedback'!O56,'(BCBC) Adjustment Factors'!$H$116:$H$119,0),2),1))</f>
        <v>#N/A</v>
      </c>
      <c r="AI56" s="429">
        <f>IF('(I-3) Design &amp; Feedback'!J56="CFW-FH",1,IF('(I-3) Design &amp; Feedback'!K56='(T) General Tables'!$A$82,'(BCBC) Adjustment Factors'!$I$120,'(BCBC) Adjustment Factors'!$I$121))</f>
        <v>1.15</v>
      </c>
      <c r="AJ56" s="569" t="str">
        <f t="shared" si="2"/>
        <v>#N/A</v>
      </c>
      <c r="AK56" s="207"/>
      <c r="AL56" s="429" t="str">
        <f t="shared" si="3"/>
        <v>#N/A</v>
      </c>
      <c r="AM56" s="615" t="str">
        <f t="shared" si="4"/>
        <v>#N/A</v>
      </c>
    </row>
    <row r="57" ht="15.0" hidden="1" customHeight="1">
      <c r="A57" s="94"/>
      <c r="B57" s="176"/>
      <c r="D57" s="612" t="str">
        <f>'(I-3) Design &amp; Feedback'!D57</f>
        <v>Not Required</v>
      </c>
      <c r="E57" s="176"/>
      <c r="F57" s="94"/>
      <c r="G57" s="617" t="str">
        <f>'(I-3) Design &amp; Feedback'!G57</f>
        <v>R+2F</v>
      </c>
      <c r="H57" s="613" t="str">
        <f>IF('(I-3) Design &amp; Feedback'!H57&gt;0, '(I-3) Design &amp; Feedback'!H57, "-")</f>
        <v>-</v>
      </c>
      <c r="I57" s="433" t="str">
        <f>'(I-3) Design &amp; Feedback'!I57</f>
        <v>-</v>
      </c>
      <c r="J57" s="434" t="str">
        <f>IF('(I-3) Design &amp; Feedback'!J57&gt;0, '(I-3) Design &amp; Feedback'!J57, "-")</f>
        <v>-</v>
      </c>
      <c r="K57" s="434" t="str">
        <f>IF('(I-3) Design &amp; Feedback'!K57&gt;0, '(I-3) Design &amp; Feedback'!K57, "-")</f>
        <v>-</v>
      </c>
      <c r="L57" s="434" t="str">
        <f>IF('(I-3) Design &amp; Feedback'!O57&gt;0, '(I-3) Design &amp; Feedback'!O57, "-")</f>
        <v>-</v>
      </c>
      <c r="M57" s="587"/>
      <c r="N57" s="429">
        <f>'(BCBC) Adjustment Factors (Alt)'!$G$54</f>
        <v>11.93</v>
      </c>
      <c r="O57" s="614" t="str">
        <f t="array" ref="O57">INDEX('(BCBC) Adjustment Factors (Alt)'!$E$27:$K$47,MATCH('(R-3) Adjusted Lengths (Alt.)'!J57,'(BCBC) Adjustment Factors (Alt)'!$E$27:$E$47,0),2)</f>
        <v>#N/A</v>
      </c>
      <c r="P57" s="429">
        <f>'(I-1) General'!$H$17</f>
        <v>0.33</v>
      </c>
      <c r="Q57" s="429">
        <f>'(M-1) Adjustment Factors'!$J$17</f>
        <v>1</v>
      </c>
      <c r="R57" s="429">
        <f>'(M-1) Adjustment Factors'!$J$18</f>
        <v>1.013248</v>
      </c>
      <c r="S57" s="429">
        <f>'(M-1) Adjustment Factors'!$J$19</f>
        <v>0.51</v>
      </c>
      <c r="T57" s="429">
        <f>'(M-1) Adjustment Factors'!$J$20</f>
        <v>1.38</v>
      </c>
      <c r="U57" s="614" t="str">
        <f t="array" ref="U57">IF('(I-3) Design &amp; Feedback'!J57="CFW-FH",1,IF('(I-3) Design &amp; Feedback'!N57='(T) General Tables'!$A$18,INDEX('(BCBC) Adjustment Factors'!$H$49:$I$52, MATCH('(I-3) Design &amp; Feedback'!O57,'(BCBC) Adjustment Factors'!$H$49:$H$52,0),2),1))</f>
        <v>#N/A</v>
      </c>
      <c r="V57" s="614">
        <f>IF('(I-3) Design &amp; Feedback'!J57="CFW-FH",1,IF('(I-3) Design &amp; Feedback'!K57='(T) General Tables'!$A$82,'(BCBC) Adjustment Factors'!$I$53,'(BCBC) Adjustment Factors'!$I$54))
</f>
        <v>1.15</v>
      </c>
      <c r="W57" s="569" t="str">
        <f t="shared" si="1"/>
        <v>#N/A</v>
      </c>
      <c r="X57" s="207"/>
      <c r="Y57" s="429">
        <f>'(BCBC) Adjustment Factors (Alt)'!$H$54</f>
        <v>5</v>
      </c>
      <c r="Z57" s="429" t="str">
        <f t="array" ref="Z57">INDEX('(BCBC) Adjustment Factors (Alt)'!$F$14:$F$21, MATCH(I57, '(BCBC) Adjustment Factors (Alt)'!$E$14:$E$21, 1)) +
((I57 - INDEX('(BCBC) Adjustment Factors (Alt)'!$E$14:$E$21, MATCH(I57, '(BCBC) Adjustment Factors (Alt)'!$E$14:$E$21, 1))) /
 (INDEX('(BCBC) Adjustment Factors (Alt)'!$E$14:$E$21, MATCH(I57, '(BCBC) Adjustment Factors (Alt)'!$E$14:$E$21, 1) + 1) -
  INDEX('(BCBC) Adjustment Factors (Alt)'!$E$14:$E$21, MATCH(I57, '(BCBC) Adjustment Factors (Alt)'!$E$14:$E$21, 1)))) *
(INDEX('(BCBC) Adjustment Factors (Alt)'!$F$14:$F$21, MATCH(I57, '(BCBC) Adjustment Factors (Alt)'!$E$14:$E$21, 1) + 1) -
 INDEX('(BCBC) Adjustment Factors (Alt)'!$F$14:$F$21, MATCH(I57, '(BCBC) Adjustment Factors (Alt)'!$E$14:$E$21, 1)))</f>
        <v>#N/A</v>
      </c>
      <c r="AA57" s="429" t="str">
        <f t="array" ref="AA57">INDEX('(BCBC) Adjustment Factors (Alt)'!$G$14:$G$21, MATCH(I57, '(BCBC) Adjustment Factors (Alt)'!$E$14:$E$21, 1)) +
((I57 - INDEX('(BCBC) Adjustment Factors (Alt)'!$E$14:$E$21, MATCH(I57, '(BCBC) Adjustment Factors (Alt)'!$E$14:$E$21, 1))) /
 (INDEX('(BCBC) Adjustment Factors (Alt)'!$E$14:$E$21, MATCH(I57, '(BCBC) Adjustment Factors (Alt)'!$E$14:$E$21, 1) + 1) -
  INDEX('(BCBC) Adjustment Factors (Alt)'!$E$14:$E$21, MATCH(I57, '(BCBC) Adjustment Factors (Alt)'!$E$14:$E$21, 1)))) *
(INDEX('(BCBC) Adjustment Factors (Alt)'!$G$14:$G$21, MATCH(I57, '(BCBC) Adjustment Factors (Alt)'!$E$14:$E$21, 1) + 1) -
 INDEX('(BCBC) Adjustment Factors (Alt)'!$G$14:$G$21, MATCH(I57, '(BCBC) Adjustment Factors (Alt)'!$E$14:$E$21, 1)))</f>
        <v>#N/A</v>
      </c>
      <c r="AB57" s="429">
        <f>'(I-1) General'!$H$16</f>
        <v>1.85</v>
      </c>
      <c r="AC57" s="429" t="str">
        <f t="array" ref="AC57">INDEX('(BCBC) Adjustment Factors (Alt)'!$E$27:$K$47,MATCH('(R-3) Adjusted Lengths (Alt.)'!J57,'(BCBC) Adjustment Factors (Alt)'!$E$27:$E$47,0),3)</f>
        <v>#N/A</v>
      </c>
      <c r="AD57" s="429">
        <f>'(I-1) General'!$H$19</f>
        <v>0.311</v>
      </c>
      <c r="AE57" s="429">
        <f>'(M-1) Adjustment Factors'!$J$32</f>
        <v>1</v>
      </c>
      <c r="AF57" s="429">
        <f>'(M-1) Adjustment Factors'!$J$34</f>
        <v>0.6</v>
      </c>
      <c r="AG57" s="429">
        <f>'(M-1) Adjustment Factors'!$J$35</f>
        <v>1.5</v>
      </c>
      <c r="AH57" s="429" t="str">
        <f t="array" ref="AH57">IF('(I-3) Design &amp; Feedback'!J57="CFW-FH",1,IF('(I-3) Design &amp; Feedback'!N57='(T) General Tables'!$A$18,INDEX('(BCBC) Adjustment Factors'!$H$116:$I$119, MATCH('(I-3) Design &amp; Feedback'!O57,'(BCBC) Adjustment Factors'!$H$116:$H$119,0),2),1))</f>
        <v>#N/A</v>
      </c>
      <c r="AI57" s="429">
        <f>IF('(I-3) Design &amp; Feedback'!J57="CFW-FH",1,IF('(I-3) Design &amp; Feedback'!K57='(T) General Tables'!$A$82,'(BCBC) Adjustment Factors'!$I$120,'(BCBC) Adjustment Factors'!$I$121))</f>
        <v>1.15</v>
      </c>
      <c r="AJ57" s="569" t="str">
        <f t="shared" si="2"/>
        <v>#N/A</v>
      </c>
      <c r="AK57" s="207"/>
      <c r="AL57" s="429" t="str">
        <f t="shared" si="3"/>
        <v>#N/A</v>
      </c>
      <c r="AM57" s="615" t="str">
        <f t="shared" si="4"/>
        <v>#N/A</v>
      </c>
    </row>
    <row r="58" ht="15.0" hidden="1" customHeight="1">
      <c r="A58" s="94"/>
      <c r="B58" s="176"/>
      <c r="D58" s="612" t="str">
        <f>'(I-3) Design &amp; Feedback'!D58</f>
        <v>Not Required</v>
      </c>
      <c r="E58" s="176"/>
      <c r="F58" s="94"/>
      <c r="G58" s="617" t="str">
        <f>'(I-3) Design &amp; Feedback'!G58</f>
        <v>R+2F</v>
      </c>
      <c r="H58" s="613" t="str">
        <f>IF('(I-3) Design &amp; Feedback'!H58&gt;0, '(I-3) Design &amp; Feedback'!H58, "-")</f>
        <v>-</v>
      </c>
      <c r="I58" s="433" t="str">
        <f>'(I-3) Design &amp; Feedback'!I58</f>
        <v>-</v>
      </c>
      <c r="J58" s="434" t="str">
        <f>IF('(I-3) Design &amp; Feedback'!J58&gt;0, '(I-3) Design &amp; Feedback'!J58, "-")</f>
        <v>-</v>
      </c>
      <c r="K58" s="434" t="str">
        <f>IF('(I-3) Design &amp; Feedback'!K58&gt;0, '(I-3) Design &amp; Feedback'!K58, "-")</f>
        <v>-</v>
      </c>
      <c r="L58" s="434" t="str">
        <f>IF('(I-3) Design &amp; Feedback'!O58&gt;0, '(I-3) Design &amp; Feedback'!O58, "-")</f>
        <v>-</v>
      </c>
      <c r="M58" s="587"/>
      <c r="N58" s="429">
        <f>'(BCBC) Adjustment Factors (Alt)'!$G$54</f>
        <v>11.93</v>
      </c>
      <c r="O58" s="614" t="str">
        <f t="array" ref="O58">INDEX('(BCBC) Adjustment Factors (Alt)'!$E$27:$K$47,MATCH('(R-3) Adjusted Lengths (Alt.)'!J58,'(BCBC) Adjustment Factors (Alt)'!$E$27:$E$47,0),2)</f>
        <v>#N/A</v>
      </c>
      <c r="P58" s="429">
        <f>'(I-1) General'!$H$17</f>
        <v>0.33</v>
      </c>
      <c r="Q58" s="429">
        <f>'(M-1) Adjustment Factors'!$J$17</f>
        <v>1</v>
      </c>
      <c r="R58" s="429">
        <f>'(M-1) Adjustment Factors'!$J$18</f>
        <v>1.013248</v>
      </c>
      <c r="S58" s="429">
        <f>'(M-1) Adjustment Factors'!$J$19</f>
        <v>0.51</v>
      </c>
      <c r="T58" s="429">
        <f>'(M-1) Adjustment Factors'!$J$20</f>
        <v>1.38</v>
      </c>
      <c r="U58" s="614" t="str">
        <f t="array" ref="U58">IF('(I-3) Design &amp; Feedback'!J58="CFW-FH",1,IF('(I-3) Design &amp; Feedback'!N58='(T) General Tables'!$A$18,INDEX('(BCBC) Adjustment Factors'!$H$49:$I$52, MATCH('(I-3) Design &amp; Feedback'!O58,'(BCBC) Adjustment Factors'!$H$49:$H$52,0),2),1))</f>
        <v>#N/A</v>
      </c>
      <c r="V58" s="614">
        <f>IF('(I-3) Design &amp; Feedback'!J58="CFW-FH",1,IF('(I-3) Design &amp; Feedback'!K58='(T) General Tables'!$A$82,'(BCBC) Adjustment Factors'!$I$53,'(BCBC) Adjustment Factors'!$I$54))
</f>
        <v>1.15</v>
      </c>
      <c r="W58" s="569" t="str">
        <f t="shared" si="1"/>
        <v>#N/A</v>
      </c>
      <c r="X58" s="207"/>
      <c r="Y58" s="429">
        <f>'(BCBC) Adjustment Factors (Alt)'!$H$54</f>
        <v>5</v>
      </c>
      <c r="Z58" s="429" t="str">
        <f t="array" ref="Z58">INDEX('(BCBC) Adjustment Factors (Alt)'!$F$14:$F$21, MATCH(I58, '(BCBC) Adjustment Factors (Alt)'!$E$14:$E$21, 1)) +
((I58 - INDEX('(BCBC) Adjustment Factors (Alt)'!$E$14:$E$21, MATCH(I58, '(BCBC) Adjustment Factors (Alt)'!$E$14:$E$21, 1))) /
 (INDEX('(BCBC) Adjustment Factors (Alt)'!$E$14:$E$21, MATCH(I58, '(BCBC) Adjustment Factors (Alt)'!$E$14:$E$21, 1) + 1) -
  INDEX('(BCBC) Adjustment Factors (Alt)'!$E$14:$E$21, MATCH(I58, '(BCBC) Adjustment Factors (Alt)'!$E$14:$E$21, 1)))) *
(INDEX('(BCBC) Adjustment Factors (Alt)'!$F$14:$F$21, MATCH(I58, '(BCBC) Adjustment Factors (Alt)'!$E$14:$E$21, 1) + 1) -
 INDEX('(BCBC) Adjustment Factors (Alt)'!$F$14:$F$21, MATCH(I58, '(BCBC) Adjustment Factors (Alt)'!$E$14:$E$21, 1)))</f>
        <v>#N/A</v>
      </c>
      <c r="AA58" s="429" t="str">
        <f t="array" ref="AA58">INDEX('(BCBC) Adjustment Factors (Alt)'!$G$14:$G$21, MATCH(I58, '(BCBC) Adjustment Factors (Alt)'!$E$14:$E$21, 1)) +
((I58 - INDEX('(BCBC) Adjustment Factors (Alt)'!$E$14:$E$21, MATCH(I58, '(BCBC) Adjustment Factors (Alt)'!$E$14:$E$21, 1))) /
 (INDEX('(BCBC) Adjustment Factors (Alt)'!$E$14:$E$21, MATCH(I58, '(BCBC) Adjustment Factors (Alt)'!$E$14:$E$21, 1) + 1) -
  INDEX('(BCBC) Adjustment Factors (Alt)'!$E$14:$E$21, MATCH(I58, '(BCBC) Adjustment Factors (Alt)'!$E$14:$E$21, 1)))) *
(INDEX('(BCBC) Adjustment Factors (Alt)'!$G$14:$G$21, MATCH(I58, '(BCBC) Adjustment Factors (Alt)'!$E$14:$E$21, 1) + 1) -
 INDEX('(BCBC) Adjustment Factors (Alt)'!$G$14:$G$21, MATCH(I58, '(BCBC) Adjustment Factors (Alt)'!$E$14:$E$21, 1)))</f>
        <v>#N/A</v>
      </c>
      <c r="AB58" s="429">
        <f>'(I-1) General'!$H$16</f>
        <v>1.85</v>
      </c>
      <c r="AC58" s="429" t="str">
        <f t="array" ref="AC58">INDEX('(BCBC) Adjustment Factors (Alt)'!$E$27:$K$47,MATCH('(R-3) Adjusted Lengths (Alt.)'!J58,'(BCBC) Adjustment Factors (Alt)'!$E$27:$E$47,0),3)</f>
        <v>#N/A</v>
      </c>
      <c r="AD58" s="429">
        <f>'(I-1) General'!$H$19</f>
        <v>0.311</v>
      </c>
      <c r="AE58" s="429">
        <f>'(M-1) Adjustment Factors'!$J$32</f>
        <v>1</v>
      </c>
      <c r="AF58" s="429">
        <f>'(M-1) Adjustment Factors'!$J$34</f>
        <v>0.6</v>
      </c>
      <c r="AG58" s="429">
        <f>'(M-1) Adjustment Factors'!$J$35</f>
        <v>1.5</v>
      </c>
      <c r="AH58" s="429" t="str">
        <f t="array" ref="AH58">IF('(I-3) Design &amp; Feedback'!J58="CFW-FH",1,IF('(I-3) Design &amp; Feedback'!N58='(T) General Tables'!$A$18,INDEX('(BCBC) Adjustment Factors'!$H$116:$I$119, MATCH('(I-3) Design &amp; Feedback'!O58,'(BCBC) Adjustment Factors'!$H$116:$H$119,0),2),1))</f>
        <v>#N/A</v>
      </c>
      <c r="AI58" s="429">
        <f>IF('(I-3) Design &amp; Feedback'!J58="CFW-FH",1,IF('(I-3) Design &amp; Feedback'!K58='(T) General Tables'!$A$82,'(BCBC) Adjustment Factors'!$I$120,'(BCBC) Adjustment Factors'!$I$121))</f>
        <v>1.15</v>
      </c>
      <c r="AJ58" s="569" t="str">
        <f t="shared" si="2"/>
        <v>#N/A</v>
      </c>
      <c r="AK58" s="207"/>
      <c r="AL58" s="429" t="str">
        <f t="shared" si="3"/>
        <v>#N/A</v>
      </c>
      <c r="AM58" s="615" t="str">
        <f t="shared" si="4"/>
        <v>#N/A</v>
      </c>
    </row>
    <row r="59" ht="15.0" hidden="1" customHeight="1">
      <c r="A59" s="94"/>
      <c r="B59" s="176"/>
      <c r="D59" s="612" t="str">
        <f>'(I-3) Design &amp; Feedback'!D59</f>
        <v>Not Required</v>
      </c>
      <c r="E59" s="176"/>
      <c r="F59" s="94"/>
      <c r="G59" s="617" t="str">
        <f>'(I-3) Design &amp; Feedback'!G59</f>
        <v>R+2F</v>
      </c>
      <c r="H59" s="613" t="str">
        <f>IF('(I-3) Design &amp; Feedback'!H59&gt;0, '(I-3) Design &amp; Feedback'!H59, "-")</f>
        <v>-</v>
      </c>
      <c r="I59" s="433" t="str">
        <f>'(I-3) Design &amp; Feedback'!I59</f>
        <v>-</v>
      </c>
      <c r="J59" s="434" t="str">
        <f>IF('(I-3) Design &amp; Feedback'!J59&gt;0, '(I-3) Design &amp; Feedback'!J59, "-")</f>
        <v>-</v>
      </c>
      <c r="K59" s="434" t="str">
        <f>IF('(I-3) Design &amp; Feedback'!K59&gt;0, '(I-3) Design &amp; Feedback'!K59, "-")</f>
        <v>-</v>
      </c>
      <c r="L59" s="434" t="str">
        <f>IF('(I-3) Design &amp; Feedback'!O59&gt;0, '(I-3) Design &amp; Feedback'!O59, "-")</f>
        <v>-</v>
      </c>
      <c r="M59" s="587"/>
      <c r="N59" s="429">
        <f>'(BCBC) Adjustment Factors (Alt)'!$G$54</f>
        <v>11.93</v>
      </c>
      <c r="O59" s="614" t="str">
        <f t="array" ref="O59">INDEX('(BCBC) Adjustment Factors (Alt)'!$E$27:$K$47,MATCH('(R-3) Adjusted Lengths (Alt.)'!J59,'(BCBC) Adjustment Factors (Alt)'!$E$27:$E$47,0),2)</f>
        <v>#N/A</v>
      </c>
      <c r="P59" s="429">
        <f>'(I-1) General'!$H$17</f>
        <v>0.33</v>
      </c>
      <c r="Q59" s="429">
        <f>'(M-1) Adjustment Factors'!$J$17</f>
        <v>1</v>
      </c>
      <c r="R59" s="429">
        <f>'(M-1) Adjustment Factors'!$J$18</f>
        <v>1.013248</v>
      </c>
      <c r="S59" s="429">
        <f>'(M-1) Adjustment Factors'!$J$19</f>
        <v>0.51</v>
      </c>
      <c r="T59" s="429">
        <f>'(M-1) Adjustment Factors'!$J$20</f>
        <v>1.38</v>
      </c>
      <c r="U59" s="614" t="str">
        <f t="array" ref="U59">IF('(I-3) Design &amp; Feedback'!J59="CFW-FH",1,IF('(I-3) Design &amp; Feedback'!N59='(T) General Tables'!$A$18,INDEX('(BCBC) Adjustment Factors'!$H$49:$I$52, MATCH('(I-3) Design &amp; Feedback'!O59,'(BCBC) Adjustment Factors'!$H$49:$H$52,0),2),1))</f>
        <v>#N/A</v>
      </c>
      <c r="V59" s="614">
        <f>IF('(I-3) Design &amp; Feedback'!J59="CFW-FH",1,IF('(I-3) Design &amp; Feedback'!K59='(T) General Tables'!$A$82,'(BCBC) Adjustment Factors'!$I$53,'(BCBC) Adjustment Factors'!$I$54))
</f>
        <v>1.15</v>
      </c>
      <c r="W59" s="569" t="str">
        <f t="shared" si="1"/>
        <v>#N/A</v>
      </c>
      <c r="X59" s="207"/>
      <c r="Y59" s="429">
        <f>'(BCBC) Adjustment Factors (Alt)'!$H$54</f>
        <v>5</v>
      </c>
      <c r="Z59" s="429" t="str">
        <f t="array" ref="Z59">INDEX('(BCBC) Adjustment Factors (Alt)'!$F$14:$F$21, MATCH(I59, '(BCBC) Adjustment Factors (Alt)'!$E$14:$E$21, 1)) +
((I59 - INDEX('(BCBC) Adjustment Factors (Alt)'!$E$14:$E$21, MATCH(I59, '(BCBC) Adjustment Factors (Alt)'!$E$14:$E$21, 1))) /
 (INDEX('(BCBC) Adjustment Factors (Alt)'!$E$14:$E$21, MATCH(I59, '(BCBC) Adjustment Factors (Alt)'!$E$14:$E$21, 1) + 1) -
  INDEX('(BCBC) Adjustment Factors (Alt)'!$E$14:$E$21, MATCH(I59, '(BCBC) Adjustment Factors (Alt)'!$E$14:$E$21, 1)))) *
(INDEX('(BCBC) Adjustment Factors (Alt)'!$F$14:$F$21, MATCH(I59, '(BCBC) Adjustment Factors (Alt)'!$E$14:$E$21, 1) + 1) -
 INDEX('(BCBC) Adjustment Factors (Alt)'!$F$14:$F$21, MATCH(I59, '(BCBC) Adjustment Factors (Alt)'!$E$14:$E$21, 1)))</f>
        <v>#N/A</v>
      </c>
      <c r="AA59" s="429" t="str">
        <f t="array" ref="AA59">INDEX('(BCBC) Adjustment Factors (Alt)'!$G$14:$G$21, MATCH(I59, '(BCBC) Adjustment Factors (Alt)'!$E$14:$E$21, 1)) +
((I59 - INDEX('(BCBC) Adjustment Factors (Alt)'!$E$14:$E$21, MATCH(I59, '(BCBC) Adjustment Factors (Alt)'!$E$14:$E$21, 1))) /
 (INDEX('(BCBC) Adjustment Factors (Alt)'!$E$14:$E$21, MATCH(I59, '(BCBC) Adjustment Factors (Alt)'!$E$14:$E$21, 1) + 1) -
  INDEX('(BCBC) Adjustment Factors (Alt)'!$E$14:$E$21, MATCH(I59, '(BCBC) Adjustment Factors (Alt)'!$E$14:$E$21, 1)))) *
(INDEX('(BCBC) Adjustment Factors (Alt)'!$G$14:$G$21, MATCH(I59, '(BCBC) Adjustment Factors (Alt)'!$E$14:$E$21, 1) + 1) -
 INDEX('(BCBC) Adjustment Factors (Alt)'!$G$14:$G$21, MATCH(I59, '(BCBC) Adjustment Factors (Alt)'!$E$14:$E$21, 1)))</f>
        <v>#N/A</v>
      </c>
      <c r="AB59" s="429">
        <f>'(I-1) General'!$H$16</f>
        <v>1.85</v>
      </c>
      <c r="AC59" s="429" t="str">
        <f t="array" ref="AC59">INDEX('(BCBC) Adjustment Factors (Alt)'!$E$27:$K$47,MATCH('(R-3) Adjusted Lengths (Alt.)'!J59,'(BCBC) Adjustment Factors (Alt)'!$E$27:$E$47,0),3)</f>
        <v>#N/A</v>
      </c>
      <c r="AD59" s="429">
        <f>'(I-1) General'!$H$19</f>
        <v>0.311</v>
      </c>
      <c r="AE59" s="429">
        <f>'(M-1) Adjustment Factors'!$J$32</f>
        <v>1</v>
      </c>
      <c r="AF59" s="429">
        <f>'(M-1) Adjustment Factors'!$J$34</f>
        <v>0.6</v>
      </c>
      <c r="AG59" s="429">
        <f>'(M-1) Adjustment Factors'!$J$35</f>
        <v>1.5</v>
      </c>
      <c r="AH59" s="429" t="str">
        <f t="array" ref="AH59">IF('(I-3) Design &amp; Feedback'!J59="CFW-FH",1,IF('(I-3) Design &amp; Feedback'!N59='(T) General Tables'!$A$18,INDEX('(BCBC) Adjustment Factors'!$H$116:$I$119, MATCH('(I-3) Design &amp; Feedback'!O59,'(BCBC) Adjustment Factors'!$H$116:$H$119,0),2),1))</f>
        <v>#N/A</v>
      </c>
      <c r="AI59" s="429">
        <f>IF('(I-3) Design &amp; Feedback'!J59="CFW-FH",1,IF('(I-3) Design &amp; Feedback'!K59='(T) General Tables'!$A$82,'(BCBC) Adjustment Factors'!$I$120,'(BCBC) Adjustment Factors'!$I$121))</f>
        <v>1.15</v>
      </c>
      <c r="AJ59" s="569" t="str">
        <f t="shared" si="2"/>
        <v>#N/A</v>
      </c>
      <c r="AK59" s="207"/>
      <c r="AL59" s="429" t="str">
        <f t="shared" si="3"/>
        <v>#N/A</v>
      </c>
      <c r="AM59" s="615" t="str">
        <f t="shared" si="4"/>
        <v>#N/A</v>
      </c>
    </row>
    <row r="60" ht="15.0" hidden="1" customHeight="1">
      <c r="A60" s="94"/>
      <c r="B60" s="176"/>
      <c r="D60" s="612" t="str">
        <f>'(I-3) Design &amp; Feedback'!D60</f>
        <v>Not Required</v>
      </c>
      <c r="E60" s="176"/>
      <c r="F60" s="94"/>
      <c r="G60" s="617" t="str">
        <f>'(I-3) Design &amp; Feedback'!G60</f>
        <v>R+2F</v>
      </c>
      <c r="H60" s="613" t="str">
        <f>IF('(I-3) Design &amp; Feedback'!H60&gt;0, '(I-3) Design &amp; Feedback'!H60, "-")</f>
        <v>-</v>
      </c>
      <c r="I60" s="433" t="str">
        <f>'(I-3) Design &amp; Feedback'!I60</f>
        <v>-</v>
      </c>
      <c r="J60" s="434" t="str">
        <f>IF('(I-3) Design &amp; Feedback'!J60&gt;0, '(I-3) Design &amp; Feedback'!J60, "-")</f>
        <v>-</v>
      </c>
      <c r="K60" s="434" t="str">
        <f>IF('(I-3) Design &amp; Feedback'!K60&gt;0, '(I-3) Design &amp; Feedback'!K60, "-")</f>
        <v>-</v>
      </c>
      <c r="L60" s="434" t="str">
        <f>IF('(I-3) Design &amp; Feedback'!O60&gt;0, '(I-3) Design &amp; Feedback'!O60, "-")</f>
        <v>-</v>
      </c>
      <c r="M60" s="587"/>
      <c r="N60" s="429">
        <f>'(BCBC) Adjustment Factors (Alt)'!$G$54</f>
        <v>11.93</v>
      </c>
      <c r="O60" s="614" t="str">
        <f t="array" ref="O60">INDEX('(BCBC) Adjustment Factors (Alt)'!$E$27:$K$47,MATCH('(R-3) Adjusted Lengths (Alt.)'!J60,'(BCBC) Adjustment Factors (Alt)'!$E$27:$E$47,0),2)</f>
        <v>#N/A</v>
      </c>
      <c r="P60" s="429">
        <f>'(I-1) General'!$H$17</f>
        <v>0.33</v>
      </c>
      <c r="Q60" s="429">
        <f>'(M-1) Adjustment Factors'!$J$17</f>
        <v>1</v>
      </c>
      <c r="R60" s="429">
        <f>'(M-1) Adjustment Factors'!$J$18</f>
        <v>1.013248</v>
      </c>
      <c r="S60" s="429">
        <f>'(M-1) Adjustment Factors'!$J$19</f>
        <v>0.51</v>
      </c>
      <c r="T60" s="429">
        <f>'(M-1) Adjustment Factors'!$J$20</f>
        <v>1.38</v>
      </c>
      <c r="U60" s="614" t="str">
        <f t="array" ref="U60">IF('(I-3) Design &amp; Feedback'!J60="CFW-FH",1,IF('(I-3) Design &amp; Feedback'!N60='(T) General Tables'!$A$18,INDEX('(BCBC) Adjustment Factors'!$H$49:$I$52, MATCH('(I-3) Design &amp; Feedback'!O60,'(BCBC) Adjustment Factors'!$H$49:$H$52,0),2),1))</f>
        <v>#N/A</v>
      </c>
      <c r="V60" s="614">
        <f>IF('(I-3) Design &amp; Feedback'!J60="CFW-FH",1,IF('(I-3) Design &amp; Feedback'!K60='(T) General Tables'!$A$82,'(BCBC) Adjustment Factors'!$I$53,'(BCBC) Adjustment Factors'!$I$54))
</f>
        <v>1.15</v>
      </c>
      <c r="W60" s="569" t="str">
        <f t="shared" si="1"/>
        <v>#N/A</v>
      </c>
      <c r="X60" s="207"/>
      <c r="Y60" s="429">
        <f>'(BCBC) Adjustment Factors (Alt)'!$H$54</f>
        <v>5</v>
      </c>
      <c r="Z60" s="429" t="str">
        <f t="array" ref="Z60">INDEX('(BCBC) Adjustment Factors (Alt)'!$F$14:$F$21, MATCH(I60, '(BCBC) Adjustment Factors (Alt)'!$E$14:$E$21, 1)) +
((I60 - INDEX('(BCBC) Adjustment Factors (Alt)'!$E$14:$E$21, MATCH(I60, '(BCBC) Adjustment Factors (Alt)'!$E$14:$E$21, 1))) /
 (INDEX('(BCBC) Adjustment Factors (Alt)'!$E$14:$E$21, MATCH(I60, '(BCBC) Adjustment Factors (Alt)'!$E$14:$E$21, 1) + 1) -
  INDEX('(BCBC) Adjustment Factors (Alt)'!$E$14:$E$21, MATCH(I60, '(BCBC) Adjustment Factors (Alt)'!$E$14:$E$21, 1)))) *
(INDEX('(BCBC) Adjustment Factors (Alt)'!$F$14:$F$21, MATCH(I60, '(BCBC) Adjustment Factors (Alt)'!$E$14:$E$21, 1) + 1) -
 INDEX('(BCBC) Adjustment Factors (Alt)'!$F$14:$F$21, MATCH(I60, '(BCBC) Adjustment Factors (Alt)'!$E$14:$E$21, 1)))</f>
        <v>#N/A</v>
      </c>
      <c r="AA60" s="429" t="str">
        <f t="array" ref="AA60">INDEX('(BCBC) Adjustment Factors (Alt)'!$G$14:$G$21, MATCH(I60, '(BCBC) Adjustment Factors (Alt)'!$E$14:$E$21, 1)) +
((I60 - INDEX('(BCBC) Adjustment Factors (Alt)'!$E$14:$E$21, MATCH(I60, '(BCBC) Adjustment Factors (Alt)'!$E$14:$E$21, 1))) /
 (INDEX('(BCBC) Adjustment Factors (Alt)'!$E$14:$E$21, MATCH(I60, '(BCBC) Adjustment Factors (Alt)'!$E$14:$E$21, 1) + 1) -
  INDEX('(BCBC) Adjustment Factors (Alt)'!$E$14:$E$21, MATCH(I60, '(BCBC) Adjustment Factors (Alt)'!$E$14:$E$21, 1)))) *
(INDEX('(BCBC) Adjustment Factors (Alt)'!$G$14:$G$21, MATCH(I60, '(BCBC) Adjustment Factors (Alt)'!$E$14:$E$21, 1) + 1) -
 INDEX('(BCBC) Adjustment Factors (Alt)'!$G$14:$G$21, MATCH(I60, '(BCBC) Adjustment Factors (Alt)'!$E$14:$E$21, 1)))</f>
        <v>#N/A</v>
      </c>
      <c r="AB60" s="429">
        <f>'(I-1) General'!$H$16</f>
        <v>1.85</v>
      </c>
      <c r="AC60" s="429" t="str">
        <f t="array" ref="AC60">INDEX('(BCBC) Adjustment Factors (Alt)'!$E$27:$K$47,MATCH('(R-3) Adjusted Lengths (Alt.)'!J60,'(BCBC) Adjustment Factors (Alt)'!$E$27:$E$47,0),3)</f>
        <v>#N/A</v>
      </c>
      <c r="AD60" s="429">
        <f>'(I-1) General'!$H$19</f>
        <v>0.311</v>
      </c>
      <c r="AE60" s="429">
        <f>'(M-1) Adjustment Factors'!$J$32</f>
        <v>1</v>
      </c>
      <c r="AF60" s="429">
        <f>'(M-1) Adjustment Factors'!$J$34</f>
        <v>0.6</v>
      </c>
      <c r="AG60" s="429">
        <f>'(M-1) Adjustment Factors'!$J$35</f>
        <v>1.5</v>
      </c>
      <c r="AH60" s="429" t="str">
        <f t="array" ref="AH60">IF('(I-3) Design &amp; Feedback'!J60="CFW-FH",1,IF('(I-3) Design &amp; Feedback'!N60='(T) General Tables'!$A$18,INDEX('(BCBC) Adjustment Factors'!$H$116:$I$119, MATCH('(I-3) Design &amp; Feedback'!O60,'(BCBC) Adjustment Factors'!$H$116:$H$119,0),2),1))</f>
        <v>#N/A</v>
      </c>
      <c r="AI60" s="429">
        <f>IF('(I-3) Design &amp; Feedback'!J60="CFW-FH",1,IF('(I-3) Design &amp; Feedback'!K60='(T) General Tables'!$A$82,'(BCBC) Adjustment Factors'!$I$120,'(BCBC) Adjustment Factors'!$I$121))</f>
        <v>1.15</v>
      </c>
      <c r="AJ60" s="569" t="str">
        <f t="shared" si="2"/>
        <v>#N/A</v>
      </c>
      <c r="AK60" s="207"/>
      <c r="AL60" s="429" t="str">
        <f t="shared" si="3"/>
        <v>#N/A</v>
      </c>
      <c r="AM60" s="615" t="str">
        <f t="shared" si="4"/>
        <v>#N/A</v>
      </c>
    </row>
    <row r="61" ht="15.0" customHeight="1">
      <c r="A61" s="94"/>
      <c r="B61" s="176"/>
      <c r="D61" s="612" t="str">
        <f>'(I-3) Design &amp; Feedback'!D61</f>
        <v>Required</v>
      </c>
      <c r="E61" s="176"/>
      <c r="F61" s="94"/>
      <c r="G61" s="618" t="str">
        <f>'(I-3) Design &amp; Feedback'!G61</f>
        <v>R+2F</v>
      </c>
      <c r="H61" s="619" t="str">
        <f>IF('(I-3) Design &amp; Feedback'!H61&gt;0, '(I-3) Design &amp; Feedback'!H61, "-")</f>
        <v>A</v>
      </c>
      <c r="I61" s="542">
        <f>'(I-3) Design &amp; Feedback'!I61</f>
        <v>7.2898</v>
      </c>
      <c r="J61" s="462" t="str">
        <f>IF('(I-3) Design &amp; Feedback'!J61&gt;0, '(I-3) Design &amp; Feedback'!J61, "-")</f>
        <v>WSP-E</v>
      </c>
      <c r="K61" s="462" t="str">
        <f>IF('(I-3) Design &amp; Feedback'!K61&gt;0, '(I-3) Design &amp; Feedback'!K61, "-")</f>
        <v>Continuous</v>
      </c>
      <c r="L61" s="462" t="str">
        <f>IF('(I-3) Design &amp; Feedback'!O61&gt;0, '(I-3) Design &amp; Feedback'!O61, "-")</f>
        <v>Installed</v>
      </c>
      <c r="M61" s="587"/>
      <c r="N61" s="429">
        <f>'(BCBC) Adjustment Factors (Alt)'!$G$54</f>
        <v>11.93</v>
      </c>
      <c r="O61" s="614">
        <f t="array" ref="O61">INDEX('(BCBC) Adjustment Factors (Alt)'!$E$27:$K$47,MATCH('(R-3) Adjusted Lengths (Alt.)'!J61,'(BCBC) Adjustment Factors (Alt)'!$E$27:$E$47,0),2)</f>
        <v>0.38</v>
      </c>
      <c r="P61" s="429">
        <f>'(I-1) General'!$H$17</f>
        <v>0.33</v>
      </c>
      <c r="Q61" s="429">
        <f>'(M-1) Adjustment Factors'!$P$17</f>
        <v>1</v>
      </c>
      <c r="R61" s="429">
        <f>'(M-1) Adjustment Factors'!$P$18</f>
        <v>1.013248</v>
      </c>
      <c r="S61" s="429">
        <f>'(M-1) Adjustment Factors'!$P$19</f>
        <v>1.140128333</v>
      </c>
      <c r="T61" s="429">
        <f>'(M-1) Adjustment Factors'!$P$20</f>
        <v>1.28</v>
      </c>
      <c r="U61" s="614">
        <f t="array" ref="U61">IF('(I-3) Design &amp; Feedback'!J61="CFW-FH",1,IF('(I-3) Design &amp; Feedback'!N61='(T) General Tables'!$A$18,INDEX('(BCBC) Adjustment Factors'!$H$49:$I$52, MATCH('(I-3) Design &amp; Feedback'!O61,'(BCBC) Adjustment Factors'!$H$49:$H$52,0),2),1))</f>
        <v>1</v>
      </c>
      <c r="V61" s="614">
        <f>IF('(I-3) Design &amp; Feedback'!J61="CFW-FH",1,IF('(I-3) Design &amp; Feedback'!K61='(T) General Tables'!$A$82,'(BCBC) Adjustment Factors'!$I$53,'(BCBC) Adjustment Factors'!$I$54))
</f>
        <v>1</v>
      </c>
      <c r="W61" s="569">
        <f t="shared" si="1"/>
        <v>2.212164626</v>
      </c>
      <c r="X61" s="207"/>
      <c r="Y61" s="429">
        <f>'(BCBC) Adjustment Factors (Alt)'!$H$54</f>
        <v>5</v>
      </c>
      <c r="Z61" s="429">
        <f t="array" ref="Z61">INDEX('(BCBC) Adjustment Factors (Alt)'!$F$14:$F$21, MATCH(I61, '(BCBC) Adjustment Factors (Alt)'!$E$14:$E$21, 1)) +
((I61 - INDEX('(BCBC) Adjustment Factors (Alt)'!$E$14:$E$21, MATCH(I61, '(BCBC) Adjustment Factors (Alt)'!$E$14:$E$21, 1))) /
 (INDEX('(BCBC) Adjustment Factors (Alt)'!$E$14:$E$21, MATCH(I61, '(BCBC) Adjustment Factors (Alt)'!$E$14:$E$21, 1) + 1) -
  INDEX('(BCBC) Adjustment Factors (Alt)'!$E$14:$E$21, MATCH(I61, '(BCBC) Adjustment Factors (Alt)'!$E$14:$E$21, 1)))) *
(INDEX('(BCBC) Adjustment Factors (Alt)'!$F$14:$F$21, MATCH(I61, '(BCBC) Adjustment Factors (Alt)'!$E$14:$E$21, 1) + 1) -
 INDEX('(BCBC) Adjustment Factors (Alt)'!$F$14:$F$21, MATCH(I61, '(BCBC) Adjustment Factors (Alt)'!$E$14:$E$21, 1)))</f>
        <v>0.691218</v>
      </c>
      <c r="AA61" s="429">
        <f t="array" ref="AA61">INDEX('(BCBC) Adjustment Factors (Alt)'!$G$14:$G$21, MATCH(I61, '(BCBC) Adjustment Factors (Alt)'!$E$14:$E$21, 1)) +
((I61 - INDEX('(BCBC) Adjustment Factors (Alt)'!$E$14:$E$21, MATCH(I61, '(BCBC) Adjustment Factors (Alt)'!$E$14:$E$21, 1))) /
 (INDEX('(BCBC) Adjustment Factors (Alt)'!$E$14:$E$21, MATCH(I61, '(BCBC) Adjustment Factors (Alt)'!$E$14:$E$21, 1) + 1) -
  INDEX('(BCBC) Adjustment Factors (Alt)'!$E$14:$E$21, MATCH(I61, '(BCBC) Adjustment Factors (Alt)'!$E$14:$E$21, 1)))) *
(INDEX('(BCBC) Adjustment Factors (Alt)'!$G$14:$G$21, MATCH(I61, '(BCBC) Adjustment Factors (Alt)'!$E$14:$E$21, 1) + 1) -
 INDEX('(BCBC) Adjustment Factors (Alt)'!$G$14:$G$21, MATCH(I61, '(BCBC) Adjustment Factors (Alt)'!$E$14:$E$21, 1)))</f>
        <v>0.205694</v>
      </c>
      <c r="AB61" s="429">
        <f>'(I-1) General'!$H$16</f>
        <v>1.85</v>
      </c>
      <c r="AC61" s="429">
        <f t="array" ref="AC61">INDEX('(BCBC) Adjustment Factors (Alt)'!$E$27:$K$47,MATCH('(R-3) Adjusted Lengths (Alt.)'!J61,'(BCBC) Adjustment Factors (Alt)'!$E$27:$E$47,0),3)</f>
        <v>0.38</v>
      </c>
      <c r="AD61" s="429">
        <f>'(I-1) General'!$H$19</f>
        <v>0.311</v>
      </c>
      <c r="AE61" s="429">
        <f>'(M-1) Adjustment Factors'!$P$32</f>
        <v>1</v>
      </c>
      <c r="AF61" s="429">
        <f>'(M-1) Adjustment Factors'!$P$34</f>
        <v>1.140128333</v>
      </c>
      <c r="AG61" s="429">
        <f>'(M-1) Adjustment Factors'!$P$35</f>
        <v>1.33</v>
      </c>
      <c r="AH61" s="429">
        <f t="array" ref="AH61">IF('(I-3) Design &amp; Feedback'!J61="CFW-FH",1,IF('(I-3) Design &amp; Feedback'!N61='(T) General Tables'!$A$18,INDEX('(BCBC) Adjustment Factors'!$H$116:$I$119, MATCH('(I-3) Design &amp; Feedback'!O61,'(BCBC) Adjustment Factors'!$H$116:$H$119,0),2),1))</f>
        <v>1</v>
      </c>
      <c r="AI61" s="429">
        <f>IF('(I-3) Design &amp; Feedback'!J61="CFW-FH",1,IF('(I-3) Design &amp; Feedback'!K61='(T) General Tables'!$A$82,'(BCBC) Adjustment Factors'!$I$120,'(BCBC) Adjustment Factors'!$I$121))</f>
        <v>1</v>
      </c>
      <c r="AJ61" s="569">
        <f t="shared" si="2"/>
        <v>0.6875409865</v>
      </c>
      <c r="AK61" s="207"/>
      <c r="AL61" s="429">
        <f t="shared" si="3"/>
        <v>2.212164626</v>
      </c>
      <c r="AM61" s="615" t="str">
        <f t="shared" si="4"/>
        <v>WIND</v>
      </c>
    </row>
    <row r="62" ht="15.0" customHeight="1">
      <c r="A62" s="94"/>
      <c r="B62" s="176"/>
      <c r="D62" s="612" t="str">
        <f>'(I-3) Design &amp; Feedback'!D62</f>
        <v>Required</v>
      </c>
      <c r="E62" s="176"/>
      <c r="F62" s="94"/>
      <c r="G62" s="618" t="str">
        <f>'(I-3) Design &amp; Feedback'!G62</f>
        <v>R+2F</v>
      </c>
      <c r="H62" s="619" t="str">
        <f>IF('(I-3) Design &amp; Feedback'!H62&gt;0, '(I-3) Design &amp; Feedback'!H62, "-")</f>
        <v>B</v>
      </c>
      <c r="I62" s="542">
        <f>'(I-3) Design &amp; Feedback'!I62</f>
        <v>7.2898</v>
      </c>
      <c r="J62" s="462" t="str">
        <f>IF('(I-3) Design &amp; Feedback'!J62&gt;0, '(I-3) Design &amp; Feedback'!J62, "-")</f>
        <v>WSP-E</v>
      </c>
      <c r="K62" s="462" t="str">
        <f>IF('(I-3) Design &amp; Feedback'!K62&gt;0, '(I-3) Design &amp; Feedback'!K62, "-")</f>
        <v>Continuous</v>
      </c>
      <c r="L62" s="462" t="str">
        <f>IF('(I-3) Design &amp; Feedback'!O62&gt;0, '(I-3) Design &amp; Feedback'!O62, "-")</f>
        <v>Installed</v>
      </c>
      <c r="M62" s="587"/>
      <c r="N62" s="429">
        <f>'(BCBC) Adjustment Factors (Alt)'!$G$54</f>
        <v>11.93</v>
      </c>
      <c r="O62" s="614">
        <f t="array" ref="O62">INDEX('(BCBC) Adjustment Factors (Alt)'!$E$27:$K$47,MATCH('(R-3) Adjusted Lengths (Alt.)'!J62,'(BCBC) Adjustment Factors (Alt)'!$E$27:$E$47,0),2)</f>
        <v>0.38</v>
      </c>
      <c r="P62" s="429">
        <f>'(I-1) General'!$H$17</f>
        <v>0.33</v>
      </c>
      <c r="Q62" s="429">
        <f>'(M-1) Adjustment Factors'!$P$17</f>
        <v>1</v>
      </c>
      <c r="R62" s="429">
        <f>'(M-1) Adjustment Factors'!$P$18</f>
        <v>1.013248</v>
      </c>
      <c r="S62" s="429">
        <f>'(M-1) Adjustment Factors'!$P$19</f>
        <v>1.140128333</v>
      </c>
      <c r="T62" s="429">
        <f>'(M-1) Adjustment Factors'!$P$20</f>
        <v>1.28</v>
      </c>
      <c r="U62" s="614">
        <f t="array" ref="U62">IF('(I-3) Design &amp; Feedback'!J62="CFW-FH",1,IF('(I-3) Design &amp; Feedback'!N62='(T) General Tables'!$A$18,INDEX('(BCBC) Adjustment Factors'!$H$49:$I$52, MATCH('(I-3) Design &amp; Feedback'!O62,'(BCBC) Adjustment Factors'!$H$49:$H$52,0),2),1))</f>
        <v>1</v>
      </c>
      <c r="V62" s="614">
        <f>IF('(I-3) Design &amp; Feedback'!J62="CFW-FH",1,IF('(I-3) Design &amp; Feedback'!K62='(T) General Tables'!$A$82,'(BCBC) Adjustment Factors'!$I$53,'(BCBC) Adjustment Factors'!$I$54))
</f>
        <v>1</v>
      </c>
      <c r="W62" s="569">
        <f t="shared" si="1"/>
        <v>2.212164626</v>
      </c>
      <c r="X62" s="207"/>
      <c r="Y62" s="429">
        <f>'(BCBC) Adjustment Factors (Alt)'!$H$54</f>
        <v>5</v>
      </c>
      <c r="Z62" s="429">
        <f t="array" ref="Z62">INDEX('(BCBC) Adjustment Factors (Alt)'!$F$14:$F$21, MATCH(I62, '(BCBC) Adjustment Factors (Alt)'!$E$14:$E$21, 1)) +
((I62 - INDEX('(BCBC) Adjustment Factors (Alt)'!$E$14:$E$21, MATCH(I62, '(BCBC) Adjustment Factors (Alt)'!$E$14:$E$21, 1))) /
 (INDEX('(BCBC) Adjustment Factors (Alt)'!$E$14:$E$21, MATCH(I62, '(BCBC) Adjustment Factors (Alt)'!$E$14:$E$21, 1) + 1) -
  INDEX('(BCBC) Adjustment Factors (Alt)'!$E$14:$E$21, MATCH(I62, '(BCBC) Adjustment Factors (Alt)'!$E$14:$E$21, 1)))) *
(INDEX('(BCBC) Adjustment Factors (Alt)'!$F$14:$F$21, MATCH(I62, '(BCBC) Adjustment Factors (Alt)'!$E$14:$E$21, 1) + 1) -
 INDEX('(BCBC) Adjustment Factors (Alt)'!$F$14:$F$21, MATCH(I62, '(BCBC) Adjustment Factors (Alt)'!$E$14:$E$21, 1)))</f>
        <v>0.691218</v>
      </c>
      <c r="AA62" s="429">
        <f t="array" ref="AA62">INDEX('(BCBC) Adjustment Factors (Alt)'!$G$14:$G$21, MATCH(I62, '(BCBC) Adjustment Factors (Alt)'!$E$14:$E$21, 1)) +
((I62 - INDEX('(BCBC) Adjustment Factors (Alt)'!$E$14:$E$21, MATCH(I62, '(BCBC) Adjustment Factors (Alt)'!$E$14:$E$21, 1))) /
 (INDEX('(BCBC) Adjustment Factors (Alt)'!$E$14:$E$21, MATCH(I62, '(BCBC) Adjustment Factors (Alt)'!$E$14:$E$21, 1) + 1) -
  INDEX('(BCBC) Adjustment Factors (Alt)'!$E$14:$E$21, MATCH(I62, '(BCBC) Adjustment Factors (Alt)'!$E$14:$E$21, 1)))) *
(INDEX('(BCBC) Adjustment Factors (Alt)'!$G$14:$G$21, MATCH(I62, '(BCBC) Adjustment Factors (Alt)'!$E$14:$E$21, 1) + 1) -
 INDEX('(BCBC) Adjustment Factors (Alt)'!$G$14:$G$21, MATCH(I62, '(BCBC) Adjustment Factors (Alt)'!$E$14:$E$21, 1)))</f>
        <v>0.205694</v>
      </c>
      <c r="AB62" s="429">
        <f>'(I-1) General'!$H$16</f>
        <v>1.85</v>
      </c>
      <c r="AC62" s="429">
        <f t="array" ref="AC62">INDEX('(BCBC) Adjustment Factors (Alt)'!$E$27:$K$47,MATCH('(R-3) Adjusted Lengths (Alt.)'!J62,'(BCBC) Adjustment Factors (Alt)'!$E$27:$E$47,0),3)</f>
        <v>0.38</v>
      </c>
      <c r="AD62" s="429">
        <f>'(I-1) General'!$H$19</f>
        <v>0.311</v>
      </c>
      <c r="AE62" s="429">
        <f>'(M-1) Adjustment Factors'!$P$32</f>
        <v>1</v>
      </c>
      <c r="AF62" s="429">
        <f>'(M-1) Adjustment Factors'!$P$34</f>
        <v>1.140128333</v>
      </c>
      <c r="AG62" s="429">
        <f>'(M-1) Adjustment Factors'!$P$35</f>
        <v>1.33</v>
      </c>
      <c r="AH62" s="429">
        <f t="array" ref="AH62">IF('(I-3) Design &amp; Feedback'!J62="CFW-FH",1,IF('(I-3) Design &amp; Feedback'!N62='(T) General Tables'!$A$18,INDEX('(BCBC) Adjustment Factors'!$H$116:$I$119, MATCH('(I-3) Design &amp; Feedback'!O62,'(BCBC) Adjustment Factors'!$H$116:$H$119,0),2),1))</f>
        <v>1</v>
      </c>
      <c r="AI62" s="429">
        <f>IF('(I-3) Design &amp; Feedback'!J62="CFW-FH",1,IF('(I-3) Design &amp; Feedback'!K62='(T) General Tables'!$A$82,'(BCBC) Adjustment Factors'!$I$120,'(BCBC) Adjustment Factors'!$I$121))</f>
        <v>1</v>
      </c>
      <c r="AJ62" s="569">
        <f t="shared" si="2"/>
        <v>0.6875409865</v>
      </c>
      <c r="AK62" s="207"/>
      <c r="AL62" s="429">
        <f t="shared" si="3"/>
        <v>2.212164626</v>
      </c>
      <c r="AM62" s="615" t="str">
        <f t="shared" si="4"/>
        <v>WIND</v>
      </c>
    </row>
    <row r="63" ht="15.0" customHeight="1">
      <c r="A63" s="94"/>
      <c r="B63" s="176"/>
      <c r="D63" s="612" t="str">
        <f>'(I-3) Design &amp; Feedback'!D63</f>
        <v>Required</v>
      </c>
      <c r="E63" s="176"/>
      <c r="F63" s="94"/>
      <c r="G63" s="618" t="str">
        <f>'(I-3) Design &amp; Feedback'!G63</f>
        <v>R+2F</v>
      </c>
      <c r="H63" s="619" t="str">
        <f>IF('(I-3) Design &amp; Feedback'!H63&gt;0, '(I-3) Design &amp; Feedback'!H63, "-")</f>
        <v>C</v>
      </c>
      <c r="I63" s="542">
        <f>'(I-3) Design &amp; Feedback'!I63</f>
        <v>7.2898</v>
      </c>
      <c r="J63" s="462" t="str">
        <f>IF('(I-3) Design &amp; Feedback'!J63&gt;0, '(I-3) Design &amp; Feedback'!J63, "-")</f>
        <v>WSP-E</v>
      </c>
      <c r="K63" s="462" t="str">
        <f>IF('(I-3) Design &amp; Feedback'!K63&gt;0, '(I-3) Design &amp; Feedback'!K63, "-")</f>
        <v>Continuous</v>
      </c>
      <c r="L63" s="462" t="str">
        <f>IF('(I-3) Design &amp; Feedback'!O63&gt;0, '(I-3) Design &amp; Feedback'!O63, "-")</f>
        <v>Installed</v>
      </c>
      <c r="M63" s="587"/>
      <c r="N63" s="429">
        <f>'(BCBC) Adjustment Factors (Alt)'!$G$54</f>
        <v>11.93</v>
      </c>
      <c r="O63" s="614">
        <f t="array" ref="O63">INDEX('(BCBC) Adjustment Factors (Alt)'!$E$27:$K$47,MATCH('(R-3) Adjusted Lengths (Alt.)'!J63,'(BCBC) Adjustment Factors (Alt)'!$E$27:$E$47,0),2)</f>
        <v>0.38</v>
      </c>
      <c r="P63" s="429">
        <f>'(I-1) General'!$H$17</f>
        <v>0.33</v>
      </c>
      <c r="Q63" s="429">
        <f>'(M-1) Adjustment Factors'!$P$17</f>
        <v>1</v>
      </c>
      <c r="R63" s="429">
        <f>'(M-1) Adjustment Factors'!$P$18</f>
        <v>1.013248</v>
      </c>
      <c r="S63" s="429">
        <f>'(M-1) Adjustment Factors'!$P$19</f>
        <v>1.140128333</v>
      </c>
      <c r="T63" s="429">
        <f>'(M-1) Adjustment Factors'!$P$20</f>
        <v>1.28</v>
      </c>
      <c r="U63" s="614">
        <f t="array" ref="U63">IF('(I-3) Design &amp; Feedback'!J63="CFW-FH",1,IF('(I-3) Design &amp; Feedback'!N63='(T) General Tables'!$A$18,INDEX('(BCBC) Adjustment Factors'!$H$49:$I$52, MATCH('(I-3) Design &amp; Feedback'!O63,'(BCBC) Adjustment Factors'!$H$49:$H$52,0),2),1))</f>
        <v>1</v>
      </c>
      <c r="V63" s="614">
        <f>IF('(I-3) Design &amp; Feedback'!J63="CFW-FH",1,IF('(I-3) Design &amp; Feedback'!K63='(T) General Tables'!$A$82,'(BCBC) Adjustment Factors'!$I$53,'(BCBC) Adjustment Factors'!$I$54))
</f>
        <v>1</v>
      </c>
      <c r="W63" s="569">
        <f t="shared" si="1"/>
        <v>2.212164626</v>
      </c>
      <c r="X63" s="207"/>
      <c r="Y63" s="429">
        <f>'(BCBC) Adjustment Factors (Alt)'!$H$54</f>
        <v>5</v>
      </c>
      <c r="Z63" s="429">
        <f t="array" ref="Z63">INDEX('(BCBC) Adjustment Factors (Alt)'!$F$14:$F$21, MATCH(I63, '(BCBC) Adjustment Factors (Alt)'!$E$14:$E$21, 1)) +
((I63 - INDEX('(BCBC) Adjustment Factors (Alt)'!$E$14:$E$21, MATCH(I63, '(BCBC) Adjustment Factors (Alt)'!$E$14:$E$21, 1))) /
 (INDEX('(BCBC) Adjustment Factors (Alt)'!$E$14:$E$21, MATCH(I63, '(BCBC) Adjustment Factors (Alt)'!$E$14:$E$21, 1) + 1) -
  INDEX('(BCBC) Adjustment Factors (Alt)'!$E$14:$E$21, MATCH(I63, '(BCBC) Adjustment Factors (Alt)'!$E$14:$E$21, 1)))) *
(INDEX('(BCBC) Adjustment Factors (Alt)'!$F$14:$F$21, MATCH(I63, '(BCBC) Adjustment Factors (Alt)'!$E$14:$E$21, 1) + 1) -
 INDEX('(BCBC) Adjustment Factors (Alt)'!$F$14:$F$21, MATCH(I63, '(BCBC) Adjustment Factors (Alt)'!$E$14:$E$21, 1)))</f>
        <v>0.691218</v>
      </c>
      <c r="AA63" s="429">
        <f t="array" ref="AA63">INDEX('(BCBC) Adjustment Factors (Alt)'!$G$14:$G$21, MATCH(I63, '(BCBC) Adjustment Factors (Alt)'!$E$14:$E$21, 1)) +
((I63 - INDEX('(BCBC) Adjustment Factors (Alt)'!$E$14:$E$21, MATCH(I63, '(BCBC) Adjustment Factors (Alt)'!$E$14:$E$21, 1))) /
 (INDEX('(BCBC) Adjustment Factors (Alt)'!$E$14:$E$21, MATCH(I63, '(BCBC) Adjustment Factors (Alt)'!$E$14:$E$21, 1) + 1) -
  INDEX('(BCBC) Adjustment Factors (Alt)'!$E$14:$E$21, MATCH(I63, '(BCBC) Adjustment Factors (Alt)'!$E$14:$E$21, 1)))) *
(INDEX('(BCBC) Adjustment Factors (Alt)'!$G$14:$G$21, MATCH(I63, '(BCBC) Adjustment Factors (Alt)'!$E$14:$E$21, 1) + 1) -
 INDEX('(BCBC) Adjustment Factors (Alt)'!$G$14:$G$21, MATCH(I63, '(BCBC) Adjustment Factors (Alt)'!$E$14:$E$21, 1)))</f>
        <v>0.205694</v>
      </c>
      <c r="AB63" s="429">
        <f>'(I-1) General'!$H$16</f>
        <v>1.85</v>
      </c>
      <c r="AC63" s="429">
        <f t="array" ref="AC63">INDEX('(BCBC) Adjustment Factors (Alt)'!$E$27:$K$47,MATCH('(R-3) Adjusted Lengths (Alt.)'!J63,'(BCBC) Adjustment Factors (Alt)'!$E$27:$E$47,0),3)</f>
        <v>0.38</v>
      </c>
      <c r="AD63" s="429">
        <f>'(I-1) General'!$H$19</f>
        <v>0.311</v>
      </c>
      <c r="AE63" s="429">
        <f>'(M-1) Adjustment Factors'!$P$32</f>
        <v>1</v>
      </c>
      <c r="AF63" s="429">
        <f>'(M-1) Adjustment Factors'!$P$34</f>
        <v>1.140128333</v>
      </c>
      <c r="AG63" s="429">
        <f>'(M-1) Adjustment Factors'!$P$35</f>
        <v>1.33</v>
      </c>
      <c r="AH63" s="429">
        <f t="array" ref="AH63">IF('(I-3) Design &amp; Feedback'!J63="CFW-FH",1,IF('(I-3) Design &amp; Feedback'!N63='(T) General Tables'!$A$18,INDEX('(BCBC) Adjustment Factors'!$H$116:$I$119, MATCH('(I-3) Design &amp; Feedback'!O63,'(BCBC) Adjustment Factors'!$H$116:$H$119,0),2),1))</f>
        <v>1</v>
      </c>
      <c r="AI63" s="429">
        <f>IF('(I-3) Design &amp; Feedback'!J63="CFW-FH",1,IF('(I-3) Design &amp; Feedback'!K63='(T) General Tables'!$A$82,'(BCBC) Adjustment Factors'!$I$120,'(BCBC) Adjustment Factors'!$I$121))</f>
        <v>1</v>
      </c>
      <c r="AJ63" s="569">
        <f t="shared" si="2"/>
        <v>0.6875409865</v>
      </c>
      <c r="AK63" s="207"/>
      <c r="AL63" s="429">
        <f t="shared" si="3"/>
        <v>2.212164626</v>
      </c>
      <c r="AM63" s="615" t="str">
        <f t="shared" si="4"/>
        <v>WIND</v>
      </c>
    </row>
    <row r="64" ht="15.0" hidden="1" customHeight="1">
      <c r="A64" s="94"/>
      <c r="B64" s="176"/>
      <c r="D64" s="612" t="str">
        <f>'(I-3) Design &amp; Feedback'!D64</f>
        <v>Not Required</v>
      </c>
      <c r="E64" s="176"/>
      <c r="F64" s="94"/>
      <c r="G64" s="618" t="str">
        <f>'(I-3) Design &amp; Feedback'!G64</f>
        <v>R+2F</v>
      </c>
      <c r="H64" s="619" t="str">
        <f>IF('(I-3) Design &amp; Feedback'!H64&gt;0, '(I-3) Design &amp; Feedback'!H64, "-")</f>
        <v>-</v>
      </c>
      <c r="I64" s="542" t="str">
        <f>'(I-3) Design &amp; Feedback'!I64</f>
        <v>-</v>
      </c>
      <c r="J64" s="462" t="str">
        <f>IF('(I-3) Design &amp; Feedback'!J64&gt;0, '(I-3) Design &amp; Feedback'!J64, "-")</f>
        <v>-</v>
      </c>
      <c r="K64" s="462" t="str">
        <f>IF('(I-3) Design &amp; Feedback'!K64&gt;0, '(I-3) Design &amp; Feedback'!K64, "-")</f>
        <v>-</v>
      </c>
      <c r="L64" s="462" t="str">
        <f>IF('(I-3) Design &amp; Feedback'!O64&gt;0, '(I-3) Design &amp; Feedback'!O64, "-")</f>
        <v>-</v>
      </c>
      <c r="M64" s="587"/>
      <c r="N64" s="429">
        <f>'(BCBC) Adjustment Factors (Alt)'!$G$54</f>
        <v>11.93</v>
      </c>
      <c r="O64" s="614" t="str">
        <f t="array" ref="O64">INDEX('(BCBC) Adjustment Factors (Alt)'!$E$27:$K$47,MATCH('(R-3) Adjusted Lengths (Alt.)'!J64,'(BCBC) Adjustment Factors (Alt)'!$E$27:$E$47,0),2)</f>
        <v>#N/A</v>
      </c>
      <c r="P64" s="429">
        <f>'(I-1) General'!$H$17</f>
        <v>0.33</v>
      </c>
      <c r="Q64" s="429">
        <f>'(M-1) Adjustment Factors'!$P$17</f>
        <v>1</v>
      </c>
      <c r="R64" s="429">
        <f>'(M-1) Adjustment Factors'!$P$18</f>
        <v>1.013248</v>
      </c>
      <c r="S64" s="429">
        <f>'(M-1) Adjustment Factors'!$P$19</f>
        <v>1.140128333</v>
      </c>
      <c r="T64" s="429">
        <f>'(M-1) Adjustment Factors'!$P$20</f>
        <v>1.28</v>
      </c>
      <c r="U64" s="614" t="str">
        <f t="array" ref="U64">IF('(I-3) Design &amp; Feedback'!J64="CFW-FH",1,IF('(I-3) Design &amp; Feedback'!N64='(T) General Tables'!$A$18,INDEX('(BCBC) Adjustment Factors'!$H$49:$I$52, MATCH('(I-3) Design &amp; Feedback'!O64,'(BCBC) Adjustment Factors'!$H$49:$H$52,0),2),1))</f>
        <v>#N/A</v>
      </c>
      <c r="V64" s="614">
        <f>IF('(I-3) Design &amp; Feedback'!J64="CFW-FH",1,IF('(I-3) Design &amp; Feedback'!K64='(T) General Tables'!$A$82,'(BCBC) Adjustment Factors'!$I$53,'(BCBC) Adjustment Factors'!$I$54))
</f>
        <v>1.15</v>
      </c>
      <c r="W64" s="569" t="str">
        <f t="shared" si="1"/>
        <v>#N/A</v>
      </c>
      <c r="X64" s="207"/>
      <c r="Y64" s="429">
        <f>'(BCBC) Adjustment Factors (Alt)'!$H$54</f>
        <v>5</v>
      </c>
      <c r="Z64" s="429" t="str">
        <f t="array" ref="Z64">INDEX('(BCBC) Adjustment Factors (Alt)'!$F$14:$F$21, MATCH(I64, '(BCBC) Adjustment Factors (Alt)'!$E$14:$E$21, 1)) +
((I64 - INDEX('(BCBC) Adjustment Factors (Alt)'!$E$14:$E$21, MATCH(I64, '(BCBC) Adjustment Factors (Alt)'!$E$14:$E$21, 1))) /
 (INDEX('(BCBC) Adjustment Factors (Alt)'!$E$14:$E$21, MATCH(I64, '(BCBC) Adjustment Factors (Alt)'!$E$14:$E$21, 1) + 1) -
  INDEX('(BCBC) Adjustment Factors (Alt)'!$E$14:$E$21, MATCH(I64, '(BCBC) Adjustment Factors (Alt)'!$E$14:$E$21, 1)))) *
(INDEX('(BCBC) Adjustment Factors (Alt)'!$F$14:$F$21, MATCH(I64, '(BCBC) Adjustment Factors (Alt)'!$E$14:$E$21, 1) + 1) -
 INDEX('(BCBC) Adjustment Factors (Alt)'!$F$14:$F$21, MATCH(I64, '(BCBC) Adjustment Factors (Alt)'!$E$14:$E$21, 1)))</f>
        <v>#N/A</v>
      </c>
      <c r="AA64" s="429" t="str">
        <f t="array" ref="AA64">INDEX('(BCBC) Adjustment Factors (Alt)'!$G$14:$G$21, MATCH(I64, '(BCBC) Adjustment Factors (Alt)'!$E$14:$E$21, 1)) +
((I64 - INDEX('(BCBC) Adjustment Factors (Alt)'!$E$14:$E$21, MATCH(I64, '(BCBC) Adjustment Factors (Alt)'!$E$14:$E$21, 1))) /
 (INDEX('(BCBC) Adjustment Factors (Alt)'!$E$14:$E$21, MATCH(I64, '(BCBC) Adjustment Factors (Alt)'!$E$14:$E$21, 1) + 1) -
  INDEX('(BCBC) Adjustment Factors (Alt)'!$E$14:$E$21, MATCH(I64, '(BCBC) Adjustment Factors (Alt)'!$E$14:$E$21, 1)))) *
(INDEX('(BCBC) Adjustment Factors (Alt)'!$G$14:$G$21, MATCH(I64, '(BCBC) Adjustment Factors (Alt)'!$E$14:$E$21, 1) + 1) -
 INDEX('(BCBC) Adjustment Factors (Alt)'!$G$14:$G$21, MATCH(I64, '(BCBC) Adjustment Factors (Alt)'!$E$14:$E$21, 1)))</f>
        <v>#N/A</v>
      </c>
      <c r="AB64" s="429">
        <f>'(I-1) General'!$H$16</f>
        <v>1.85</v>
      </c>
      <c r="AC64" s="429" t="str">
        <f t="array" ref="AC64">INDEX('(BCBC) Adjustment Factors (Alt)'!$E$27:$K$47,MATCH('(R-3) Adjusted Lengths (Alt.)'!J64,'(BCBC) Adjustment Factors (Alt)'!$E$27:$E$47,0),3)</f>
        <v>#N/A</v>
      </c>
      <c r="AD64" s="429">
        <f>'(I-1) General'!$H$19</f>
        <v>0.311</v>
      </c>
      <c r="AE64" s="429">
        <f>'(M-1) Adjustment Factors'!$P$32</f>
        <v>1</v>
      </c>
      <c r="AF64" s="429">
        <f>'(M-1) Adjustment Factors'!$P$34</f>
        <v>1.140128333</v>
      </c>
      <c r="AG64" s="429">
        <f>'(M-1) Adjustment Factors'!$P$35</f>
        <v>1.33</v>
      </c>
      <c r="AH64" s="429" t="str">
        <f t="array" ref="AH64">IF('(I-3) Design &amp; Feedback'!J64="CFW-FH",1,IF('(I-3) Design &amp; Feedback'!N64='(T) General Tables'!$A$18,INDEX('(BCBC) Adjustment Factors'!$H$116:$I$119, MATCH('(I-3) Design &amp; Feedback'!O64,'(BCBC) Adjustment Factors'!$H$116:$H$119,0),2),1))</f>
        <v>#N/A</v>
      </c>
      <c r="AI64" s="429">
        <f>IF('(I-3) Design &amp; Feedback'!J64="CFW-FH",1,IF('(I-3) Design &amp; Feedback'!K64='(T) General Tables'!$A$82,'(BCBC) Adjustment Factors'!$I$120,'(BCBC) Adjustment Factors'!$I$121))</f>
        <v>1.15</v>
      </c>
      <c r="AJ64" s="569" t="str">
        <f t="shared" si="2"/>
        <v>#N/A</v>
      </c>
      <c r="AK64" s="207"/>
      <c r="AL64" s="429" t="str">
        <f t="shared" si="3"/>
        <v>#N/A</v>
      </c>
      <c r="AM64" s="615" t="str">
        <f t="shared" si="4"/>
        <v>#N/A</v>
      </c>
    </row>
    <row r="65" ht="15.0" hidden="1" customHeight="1">
      <c r="A65" s="94"/>
      <c r="B65" s="176"/>
      <c r="D65" s="612" t="str">
        <f>'(I-3) Design &amp; Feedback'!D65</f>
        <v>Not Required</v>
      </c>
      <c r="E65" s="176"/>
      <c r="F65" s="94"/>
      <c r="G65" s="618" t="str">
        <f>'(I-3) Design &amp; Feedback'!G65</f>
        <v>R+2F</v>
      </c>
      <c r="H65" s="619" t="str">
        <f>IF('(I-3) Design &amp; Feedback'!H65&gt;0, '(I-3) Design &amp; Feedback'!H65, "-")</f>
        <v>-</v>
      </c>
      <c r="I65" s="542" t="str">
        <f>'(I-3) Design &amp; Feedback'!I65</f>
        <v>-</v>
      </c>
      <c r="J65" s="462" t="str">
        <f>IF('(I-3) Design &amp; Feedback'!J65&gt;0, '(I-3) Design &amp; Feedback'!J65, "-")</f>
        <v>-</v>
      </c>
      <c r="K65" s="462" t="str">
        <f>IF('(I-3) Design &amp; Feedback'!K65&gt;0, '(I-3) Design &amp; Feedback'!K65, "-")</f>
        <v>-</v>
      </c>
      <c r="L65" s="462" t="str">
        <f>IF('(I-3) Design &amp; Feedback'!O65&gt;0, '(I-3) Design &amp; Feedback'!O65, "-")</f>
        <v>-</v>
      </c>
      <c r="M65" s="587"/>
      <c r="N65" s="429">
        <f>'(BCBC) Adjustment Factors (Alt)'!$G$54</f>
        <v>11.93</v>
      </c>
      <c r="O65" s="614" t="str">
        <f t="array" ref="O65">INDEX('(BCBC) Adjustment Factors (Alt)'!$E$27:$K$47,MATCH('(R-3) Adjusted Lengths (Alt.)'!J65,'(BCBC) Adjustment Factors (Alt)'!$E$27:$E$47,0),2)</f>
        <v>#N/A</v>
      </c>
      <c r="P65" s="429">
        <f>'(I-1) General'!$H$17</f>
        <v>0.33</v>
      </c>
      <c r="Q65" s="429">
        <f>'(M-1) Adjustment Factors'!$P$17</f>
        <v>1</v>
      </c>
      <c r="R65" s="429">
        <f>'(M-1) Adjustment Factors'!$P$18</f>
        <v>1.013248</v>
      </c>
      <c r="S65" s="429">
        <f>'(M-1) Adjustment Factors'!$P$19</f>
        <v>1.140128333</v>
      </c>
      <c r="T65" s="429">
        <f>'(M-1) Adjustment Factors'!$P$20</f>
        <v>1.28</v>
      </c>
      <c r="U65" s="614" t="str">
        <f t="array" ref="U65">IF('(I-3) Design &amp; Feedback'!J65="CFW-FH",1,IF('(I-3) Design &amp; Feedback'!N65='(T) General Tables'!$A$18,INDEX('(BCBC) Adjustment Factors'!$H$49:$I$52, MATCH('(I-3) Design &amp; Feedback'!O65,'(BCBC) Adjustment Factors'!$H$49:$H$52,0),2),1))</f>
        <v>#N/A</v>
      </c>
      <c r="V65" s="614">
        <f>IF('(I-3) Design &amp; Feedback'!J65="CFW-FH",1,IF('(I-3) Design &amp; Feedback'!K65='(T) General Tables'!$A$82,'(BCBC) Adjustment Factors'!$I$53,'(BCBC) Adjustment Factors'!$I$54))
</f>
        <v>1.15</v>
      </c>
      <c r="W65" s="569" t="str">
        <f t="shared" si="1"/>
        <v>#N/A</v>
      </c>
      <c r="X65" s="207"/>
      <c r="Y65" s="429">
        <f>'(BCBC) Adjustment Factors (Alt)'!$H$54</f>
        <v>5</v>
      </c>
      <c r="Z65" s="429" t="str">
        <f t="array" ref="Z65">INDEX('(BCBC) Adjustment Factors (Alt)'!$F$14:$F$21, MATCH(I65, '(BCBC) Adjustment Factors (Alt)'!$E$14:$E$21, 1)) +
((I65 - INDEX('(BCBC) Adjustment Factors (Alt)'!$E$14:$E$21, MATCH(I65, '(BCBC) Adjustment Factors (Alt)'!$E$14:$E$21, 1))) /
 (INDEX('(BCBC) Adjustment Factors (Alt)'!$E$14:$E$21, MATCH(I65, '(BCBC) Adjustment Factors (Alt)'!$E$14:$E$21, 1) + 1) -
  INDEX('(BCBC) Adjustment Factors (Alt)'!$E$14:$E$21, MATCH(I65, '(BCBC) Adjustment Factors (Alt)'!$E$14:$E$21, 1)))) *
(INDEX('(BCBC) Adjustment Factors (Alt)'!$F$14:$F$21, MATCH(I65, '(BCBC) Adjustment Factors (Alt)'!$E$14:$E$21, 1) + 1) -
 INDEX('(BCBC) Adjustment Factors (Alt)'!$F$14:$F$21, MATCH(I65, '(BCBC) Adjustment Factors (Alt)'!$E$14:$E$21, 1)))</f>
        <v>#N/A</v>
      </c>
      <c r="AA65" s="429" t="str">
        <f t="array" ref="AA65">INDEX('(BCBC) Adjustment Factors (Alt)'!$G$14:$G$21, MATCH(I65, '(BCBC) Adjustment Factors (Alt)'!$E$14:$E$21, 1)) +
((I65 - INDEX('(BCBC) Adjustment Factors (Alt)'!$E$14:$E$21, MATCH(I65, '(BCBC) Adjustment Factors (Alt)'!$E$14:$E$21, 1))) /
 (INDEX('(BCBC) Adjustment Factors (Alt)'!$E$14:$E$21, MATCH(I65, '(BCBC) Adjustment Factors (Alt)'!$E$14:$E$21, 1) + 1) -
  INDEX('(BCBC) Adjustment Factors (Alt)'!$E$14:$E$21, MATCH(I65, '(BCBC) Adjustment Factors (Alt)'!$E$14:$E$21, 1)))) *
(INDEX('(BCBC) Adjustment Factors (Alt)'!$G$14:$G$21, MATCH(I65, '(BCBC) Adjustment Factors (Alt)'!$E$14:$E$21, 1) + 1) -
 INDEX('(BCBC) Adjustment Factors (Alt)'!$G$14:$G$21, MATCH(I65, '(BCBC) Adjustment Factors (Alt)'!$E$14:$E$21, 1)))</f>
        <v>#N/A</v>
      </c>
      <c r="AB65" s="429">
        <f>'(I-1) General'!$H$16</f>
        <v>1.85</v>
      </c>
      <c r="AC65" s="429" t="str">
        <f t="array" ref="AC65">INDEX('(BCBC) Adjustment Factors (Alt)'!$E$27:$K$47,MATCH('(R-3) Adjusted Lengths (Alt.)'!J65,'(BCBC) Adjustment Factors (Alt)'!$E$27:$E$47,0),3)</f>
        <v>#N/A</v>
      </c>
      <c r="AD65" s="429">
        <f>'(I-1) General'!$H$19</f>
        <v>0.311</v>
      </c>
      <c r="AE65" s="429">
        <f>'(M-1) Adjustment Factors'!$P$32</f>
        <v>1</v>
      </c>
      <c r="AF65" s="429">
        <f>'(M-1) Adjustment Factors'!$P$34</f>
        <v>1.140128333</v>
      </c>
      <c r="AG65" s="429">
        <f>'(M-1) Adjustment Factors'!$P$35</f>
        <v>1.33</v>
      </c>
      <c r="AH65" s="429" t="str">
        <f t="array" ref="AH65">IF('(I-3) Design &amp; Feedback'!J65="CFW-FH",1,IF('(I-3) Design &amp; Feedback'!N65='(T) General Tables'!$A$18,INDEX('(BCBC) Adjustment Factors'!$H$116:$I$119, MATCH('(I-3) Design &amp; Feedback'!O65,'(BCBC) Adjustment Factors'!$H$116:$H$119,0),2),1))</f>
        <v>#N/A</v>
      </c>
      <c r="AI65" s="429">
        <f>IF('(I-3) Design &amp; Feedback'!J65="CFW-FH",1,IF('(I-3) Design &amp; Feedback'!K65='(T) General Tables'!$A$82,'(BCBC) Adjustment Factors'!$I$120,'(BCBC) Adjustment Factors'!$I$121))</f>
        <v>1.15</v>
      </c>
      <c r="AJ65" s="569" t="str">
        <f t="shared" si="2"/>
        <v>#N/A</v>
      </c>
      <c r="AK65" s="207"/>
      <c r="AL65" s="429" t="str">
        <f t="shared" si="3"/>
        <v>#N/A</v>
      </c>
      <c r="AM65" s="615" t="str">
        <f t="shared" si="4"/>
        <v>#N/A</v>
      </c>
    </row>
    <row r="66" ht="15.75" hidden="1" customHeight="1">
      <c r="A66" s="94"/>
      <c r="B66" s="176"/>
      <c r="D66" s="612" t="str">
        <f>'(I-3) Design &amp; Feedback'!D66</f>
        <v>Not Required</v>
      </c>
      <c r="E66" s="176"/>
      <c r="F66" s="94"/>
      <c r="G66" s="618" t="str">
        <f>'(I-3) Design &amp; Feedback'!G66</f>
        <v>R+2F</v>
      </c>
      <c r="H66" s="619" t="str">
        <f>IF('(I-3) Design &amp; Feedback'!H66&gt;0, '(I-3) Design &amp; Feedback'!H66, "-")</f>
        <v>-</v>
      </c>
      <c r="I66" s="542" t="str">
        <f>'(I-3) Design &amp; Feedback'!I66</f>
        <v>-</v>
      </c>
      <c r="J66" s="462" t="str">
        <f>IF('(I-3) Design &amp; Feedback'!J66&gt;0, '(I-3) Design &amp; Feedback'!J66, "-")</f>
        <v>-</v>
      </c>
      <c r="K66" s="462" t="str">
        <f>IF('(I-3) Design &amp; Feedback'!K66&gt;0, '(I-3) Design &amp; Feedback'!K66, "-")</f>
        <v>-</v>
      </c>
      <c r="L66" s="462" t="str">
        <f>IF('(I-3) Design &amp; Feedback'!O66&gt;0, '(I-3) Design &amp; Feedback'!O66, "-")</f>
        <v>-</v>
      </c>
      <c r="M66" s="587"/>
      <c r="N66" s="429">
        <f>'(BCBC) Adjustment Factors (Alt)'!$G$54</f>
        <v>11.93</v>
      </c>
      <c r="O66" s="614" t="str">
        <f t="array" ref="O66">INDEX('(BCBC) Adjustment Factors (Alt)'!$E$27:$K$47,MATCH('(R-3) Adjusted Lengths (Alt.)'!J66,'(BCBC) Adjustment Factors (Alt)'!$E$27:$E$47,0),2)</f>
        <v>#N/A</v>
      </c>
      <c r="P66" s="429">
        <f>'(I-1) General'!$H$17</f>
        <v>0.33</v>
      </c>
      <c r="Q66" s="429">
        <f>'(M-1) Adjustment Factors'!$P$17</f>
        <v>1</v>
      </c>
      <c r="R66" s="429">
        <f>'(M-1) Adjustment Factors'!$P$18</f>
        <v>1.013248</v>
      </c>
      <c r="S66" s="429">
        <f>'(M-1) Adjustment Factors'!$P$19</f>
        <v>1.140128333</v>
      </c>
      <c r="T66" s="429">
        <f>'(M-1) Adjustment Factors'!$P$20</f>
        <v>1.28</v>
      </c>
      <c r="U66" s="614" t="str">
        <f t="array" ref="U66">IF('(I-3) Design &amp; Feedback'!J66="CFW-FH",1,IF('(I-3) Design &amp; Feedback'!N66='(T) General Tables'!$A$18,INDEX('(BCBC) Adjustment Factors'!$H$49:$I$52, MATCH('(I-3) Design &amp; Feedback'!O66,'(BCBC) Adjustment Factors'!$H$49:$H$52,0),2),1))</f>
        <v>#N/A</v>
      </c>
      <c r="V66" s="614">
        <f>IF('(I-3) Design &amp; Feedback'!J66="CFW-FH",1,IF('(I-3) Design &amp; Feedback'!K66='(T) General Tables'!$A$82,'(BCBC) Adjustment Factors'!$I$53,'(BCBC) Adjustment Factors'!$I$54))
</f>
        <v>1.15</v>
      </c>
      <c r="W66" s="569" t="str">
        <f t="shared" si="1"/>
        <v>#N/A</v>
      </c>
      <c r="X66" s="207"/>
      <c r="Y66" s="429">
        <f>'(BCBC) Adjustment Factors (Alt)'!$H$54</f>
        <v>5</v>
      </c>
      <c r="Z66" s="429" t="str">
        <f t="array" ref="Z66">INDEX('(BCBC) Adjustment Factors (Alt)'!$F$14:$F$21, MATCH(I66, '(BCBC) Adjustment Factors (Alt)'!$E$14:$E$21, 1)) +
((I66 - INDEX('(BCBC) Adjustment Factors (Alt)'!$E$14:$E$21, MATCH(I66, '(BCBC) Adjustment Factors (Alt)'!$E$14:$E$21, 1))) /
 (INDEX('(BCBC) Adjustment Factors (Alt)'!$E$14:$E$21, MATCH(I66, '(BCBC) Adjustment Factors (Alt)'!$E$14:$E$21, 1) + 1) -
  INDEX('(BCBC) Adjustment Factors (Alt)'!$E$14:$E$21, MATCH(I66, '(BCBC) Adjustment Factors (Alt)'!$E$14:$E$21, 1)))) *
(INDEX('(BCBC) Adjustment Factors (Alt)'!$F$14:$F$21, MATCH(I66, '(BCBC) Adjustment Factors (Alt)'!$E$14:$E$21, 1) + 1) -
 INDEX('(BCBC) Adjustment Factors (Alt)'!$F$14:$F$21, MATCH(I66, '(BCBC) Adjustment Factors (Alt)'!$E$14:$E$21, 1)))</f>
        <v>#N/A</v>
      </c>
      <c r="AA66" s="429" t="str">
        <f t="array" ref="AA66">INDEX('(BCBC) Adjustment Factors (Alt)'!$G$14:$G$21, MATCH(I66, '(BCBC) Adjustment Factors (Alt)'!$E$14:$E$21, 1)) +
((I66 - INDEX('(BCBC) Adjustment Factors (Alt)'!$E$14:$E$21, MATCH(I66, '(BCBC) Adjustment Factors (Alt)'!$E$14:$E$21, 1))) /
 (INDEX('(BCBC) Adjustment Factors (Alt)'!$E$14:$E$21, MATCH(I66, '(BCBC) Adjustment Factors (Alt)'!$E$14:$E$21, 1) + 1) -
  INDEX('(BCBC) Adjustment Factors (Alt)'!$E$14:$E$21, MATCH(I66, '(BCBC) Adjustment Factors (Alt)'!$E$14:$E$21, 1)))) *
(INDEX('(BCBC) Adjustment Factors (Alt)'!$G$14:$G$21, MATCH(I66, '(BCBC) Adjustment Factors (Alt)'!$E$14:$E$21, 1) + 1) -
 INDEX('(BCBC) Adjustment Factors (Alt)'!$G$14:$G$21, MATCH(I66, '(BCBC) Adjustment Factors (Alt)'!$E$14:$E$21, 1)))</f>
        <v>#N/A</v>
      </c>
      <c r="AB66" s="429">
        <f>'(I-1) General'!$H$16</f>
        <v>1.85</v>
      </c>
      <c r="AC66" s="429" t="str">
        <f t="array" ref="AC66">INDEX('(BCBC) Adjustment Factors (Alt)'!$E$27:$K$47,MATCH('(R-3) Adjusted Lengths (Alt.)'!J66,'(BCBC) Adjustment Factors (Alt)'!$E$27:$E$47,0),3)</f>
        <v>#N/A</v>
      </c>
      <c r="AD66" s="429">
        <f>'(I-1) General'!$H$19</f>
        <v>0.311</v>
      </c>
      <c r="AE66" s="429">
        <f>'(M-1) Adjustment Factors'!$P$32</f>
        <v>1</v>
      </c>
      <c r="AF66" s="429">
        <f>'(M-1) Adjustment Factors'!$P$34</f>
        <v>1.140128333</v>
      </c>
      <c r="AG66" s="429">
        <f>'(M-1) Adjustment Factors'!$P$35</f>
        <v>1.33</v>
      </c>
      <c r="AH66" s="429" t="str">
        <f t="array" ref="AH66">IF('(I-3) Design &amp; Feedback'!J66="CFW-FH",1,IF('(I-3) Design &amp; Feedback'!N66='(T) General Tables'!$A$18,INDEX('(BCBC) Adjustment Factors'!$H$116:$I$119, MATCH('(I-3) Design &amp; Feedback'!O66,'(BCBC) Adjustment Factors'!$H$116:$H$119,0),2),1))</f>
        <v>#N/A</v>
      </c>
      <c r="AI66" s="429">
        <f>IF('(I-3) Design &amp; Feedback'!J66="CFW-FH",1,IF('(I-3) Design &amp; Feedback'!K66='(T) General Tables'!$A$82,'(BCBC) Adjustment Factors'!$I$120,'(BCBC) Adjustment Factors'!$I$121))</f>
        <v>1.15</v>
      </c>
      <c r="AJ66" s="569" t="str">
        <f t="shared" si="2"/>
        <v>#N/A</v>
      </c>
      <c r="AK66" s="207"/>
      <c r="AL66" s="429" t="str">
        <f t="shared" si="3"/>
        <v>#N/A</v>
      </c>
      <c r="AM66" s="615" t="str">
        <f t="shared" si="4"/>
        <v>#N/A</v>
      </c>
    </row>
    <row r="67" ht="15.75" hidden="1" customHeight="1">
      <c r="A67" s="94"/>
      <c r="B67" s="176"/>
      <c r="D67" s="612" t="str">
        <f>'(I-3) Design &amp; Feedback'!D67</f>
        <v>Not Required</v>
      </c>
      <c r="E67" s="176"/>
      <c r="F67" s="94"/>
      <c r="G67" s="618" t="str">
        <f>'(I-3) Design &amp; Feedback'!G67</f>
        <v>R+2F</v>
      </c>
      <c r="H67" s="619" t="str">
        <f>IF('(I-3) Design &amp; Feedback'!H67&gt;0, '(I-3) Design &amp; Feedback'!H67, "-")</f>
        <v>-</v>
      </c>
      <c r="I67" s="542" t="str">
        <f>'(I-3) Design &amp; Feedback'!I67</f>
        <v>-</v>
      </c>
      <c r="J67" s="462" t="str">
        <f>IF('(I-3) Design &amp; Feedback'!J67&gt;0, '(I-3) Design &amp; Feedback'!J67, "-")</f>
        <v>-</v>
      </c>
      <c r="K67" s="462" t="str">
        <f>IF('(I-3) Design &amp; Feedback'!K67&gt;0, '(I-3) Design &amp; Feedback'!K67, "-")</f>
        <v>-</v>
      </c>
      <c r="L67" s="462" t="str">
        <f>IF('(I-3) Design &amp; Feedback'!O67&gt;0, '(I-3) Design &amp; Feedback'!O67, "-")</f>
        <v>-</v>
      </c>
      <c r="M67" s="587"/>
      <c r="N67" s="429">
        <f>'(BCBC) Adjustment Factors (Alt)'!$G$54</f>
        <v>11.93</v>
      </c>
      <c r="O67" s="614" t="str">
        <f t="array" ref="O67">INDEX('(BCBC) Adjustment Factors (Alt)'!$E$27:$K$47,MATCH('(R-3) Adjusted Lengths (Alt.)'!J67,'(BCBC) Adjustment Factors (Alt)'!$E$27:$E$47,0),2)</f>
        <v>#N/A</v>
      </c>
      <c r="P67" s="429">
        <f>'(I-1) General'!$H$17</f>
        <v>0.33</v>
      </c>
      <c r="Q67" s="429">
        <f>'(M-1) Adjustment Factors'!$P$17</f>
        <v>1</v>
      </c>
      <c r="R67" s="429">
        <f>'(M-1) Adjustment Factors'!$P$18</f>
        <v>1.013248</v>
      </c>
      <c r="S67" s="429">
        <f>'(M-1) Adjustment Factors'!$P$19</f>
        <v>1.140128333</v>
      </c>
      <c r="T67" s="429">
        <f>'(M-1) Adjustment Factors'!$P$20</f>
        <v>1.28</v>
      </c>
      <c r="U67" s="614" t="str">
        <f t="array" ref="U67">IF('(I-3) Design &amp; Feedback'!J67="CFW-FH",1,IF('(I-3) Design &amp; Feedback'!N67='(T) General Tables'!$A$18,INDEX('(BCBC) Adjustment Factors'!$H$49:$I$52, MATCH('(I-3) Design &amp; Feedback'!O67,'(BCBC) Adjustment Factors'!$H$49:$H$52,0),2),1))</f>
        <v>#N/A</v>
      </c>
      <c r="V67" s="614">
        <f>IF('(I-3) Design &amp; Feedback'!J67="CFW-FH",1,IF('(I-3) Design &amp; Feedback'!K67='(T) General Tables'!$A$82,'(BCBC) Adjustment Factors'!$I$53,'(BCBC) Adjustment Factors'!$I$54))
</f>
        <v>1.15</v>
      </c>
      <c r="W67" s="569" t="str">
        <f t="shared" si="1"/>
        <v>#N/A</v>
      </c>
      <c r="X67" s="207"/>
      <c r="Y67" s="429">
        <f>'(BCBC) Adjustment Factors (Alt)'!$H$54</f>
        <v>5</v>
      </c>
      <c r="Z67" s="429" t="str">
        <f t="array" ref="Z67">INDEX('(BCBC) Adjustment Factors (Alt)'!$F$14:$F$21, MATCH(I67, '(BCBC) Adjustment Factors (Alt)'!$E$14:$E$21, 1)) +
((I67 - INDEX('(BCBC) Adjustment Factors (Alt)'!$E$14:$E$21, MATCH(I67, '(BCBC) Adjustment Factors (Alt)'!$E$14:$E$21, 1))) /
 (INDEX('(BCBC) Adjustment Factors (Alt)'!$E$14:$E$21, MATCH(I67, '(BCBC) Adjustment Factors (Alt)'!$E$14:$E$21, 1) + 1) -
  INDEX('(BCBC) Adjustment Factors (Alt)'!$E$14:$E$21, MATCH(I67, '(BCBC) Adjustment Factors (Alt)'!$E$14:$E$21, 1)))) *
(INDEX('(BCBC) Adjustment Factors (Alt)'!$F$14:$F$21, MATCH(I67, '(BCBC) Adjustment Factors (Alt)'!$E$14:$E$21, 1) + 1) -
 INDEX('(BCBC) Adjustment Factors (Alt)'!$F$14:$F$21, MATCH(I67, '(BCBC) Adjustment Factors (Alt)'!$E$14:$E$21, 1)))</f>
        <v>#N/A</v>
      </c>
      <c r="AA67" s="429" t="str">
        <f t="array" ref="AA67">INDEX('(BCBC) Adjustment Factors (Alt)'!$G$14:$G$21, MATCH(I67, '(BCBC) Adjustment Factors (Alt)'!$E$14:$E$21, 1)) +
((I67 - INDEX('(BCBC) Adjustment Factors (Alt)'!$E$14:$E$21, MATCH(I67, '(BCBC) Adjustment Factors (Alt)'!$E$14:$E$21, 1))) /
 (INDEX('(BCBC) Adjustment Factors (Alt)'!$E$14:$E$21, MATCH(I67, '(BCBC) Adjustment Factors (Alt)'!$E$14:$E$21, 1) + 1) -
  INDEX('(BCBC) Adjustment Factors (Alt)'!$E$14:$E$21, MATCH(I67, '(BCBC) Adjustment Factors (Alt)'!$E$14:$E$21, 1)))) *
(INDEX('(BCBC) Adjustment Factors (Alt)'!$G$14:$G$21, MATCH(I67, '(BCBC) Adjustment Factors (Alt)'!$E$14:$E$21, 1) + 1) -
 INDEX('(BCBC) Adjustment Factors (Alt)'!$G$14:$G$21, MATCH(I67, '(BCBC) Adjustment Factors (Alt)'!$E$14:$E$21, 1)))</f>
        <v>#N/A</v>
      </c>
      <c r="AB67" s="429">
        <f>'(I-1) General'!$H$16</f>
        <v>1.85</v>
      </c>
      <c r="AC67" s="429" t="str">
        <f t="array" ref="AC67">INDEX('(BCBC) Adjustment Factors (Alt)'!$E$27:$K$47,MATCH('(R-3) Adjusted Lengths (Alt.)'!J67,'(BCBC) Adjustment Factors (Alt)'!$E$27:$E$47,0),3)</f>
        <v>#N/A</v>
      </c>
      <c r="AD67" s="429">
        <f>'(I-1) General'!$H$19</f>
        <v>0.311</v>
      </c>
      <c r="AE67" s="429">
        <f>'(M-1) Adjustment Factors'!$P$32</f>
        <v>1</v>
      </c>
      <c r="AF67" s="429">
        <f>'(M-1) Adjustment Factors'!$P$34</f>
        <v>1.140128333</v>
      </c>
      <c r="AG67" s="429">
        <f>'(M-1) Adjustment Factors'!$P$35</f>
        <v>1.33</v>
      </c>
      <c r="AH67" s="429" t="str">
        <f t="array" ref="AH67">IF('(I-3) Design &amp; Feedback'!J67="CFW-FH",1,IF('(I-3) Design &amp; Feedback'!N67='(T) General Tables'!$A$18,INDEX('(BCBC) Adjustment Factors'!$H$116:$I$119, MATCH('(I-3) Design &amp; Feedback'!O67,'(BCBC) Adjustment Factors'!$H$116:$H$119,0),2),1))</f>
        <v>#N/A</v>
      </c>
      <c r="AI67" s="429">
        <f>IF('(I-3) Design &amp; Feedback'!J67="CFW-FH",1,IF('(I-3) Design &amp; Feedback'!K67='(T) General Tables'!$A$82,'(BCBC) Adjustment Factors'!$I$120,'(BCBC) Adjustment Factors'!$I$121))</f>
        <v>1.15</v>
      </c>
      <c r="AJ67" s="569" t="str">
        <f t="shared" si="2"/>
        <v>#N/A</v>
      </c>
      <c r="AK67" s="207"/>
      <c r="AL67" s="429" t="str">
        <f t="shared" si="3"/>
        <v>#N/A</v>
      </c>
      <c r="AM67" s="615" t="str">
        <f t="shared" si="4"/>
        <v>#N/A</v>
      </c>
    </row>
    <row r="68" ht="15.75" hidden="1" customHeight="1">
      <c r="A68" s="94"/>
      <c r="B68" s="176"/>
      <c r="D68" s="612" t="str">
        <f>'(I-3) Design &amp; Feedback'!D68</f>
        <v>Not Required</v>
      </c>
      <c r="E68" s="176"/>
      <c r="F68" s="94"/>
      <c r="G68" s="618" t="str">
        <f>'(I-3) Design &amp; Feedback'!G68</f>
        <v>R+2F</v>
      </c>
      <c r="H68" s="619" t="str">
        <f>IF('(I-3) Design &amp; Feedback'!H68&gt;0, '(I-3) Design &amp; Feedback'!H68, "-")</f>
        <v>-</v>
      </c>
      <c r="I68" s="542" t="str">
        <f>'(I-3) Design &amp; Feedback'!I68</f>
        <v>-</v>
      </c>
      <c r="J68" s="462" t="str">
        <f>IF('(I-3) Design &amp; Feedback'!J68&gt;0, '(I-3) Design &amp; Feedback'!J68, "-")</f>
        <v>-</v>
      </c>
      <c r="K68" s="462" t="str">
        <f>IF('(I-3) Design &amp; Feedback'!K68&gt;0, '(I-3) Design &amp; Feedback'!K68, "-")</f>
        <v>-</v>
      </c>
      <c r="L68" s="462" t="str">
        <f>IF('(I-3) Design &amp; Feedback'!O68&gt;0, '(I-3) Design &amp; Feedback'!O68, "-")</f>
        <v>-</v>
      </c>
      <c r="M68" s="587"/>
      <c r="N68" s="429">
        <f>'(BCBC) Adjustment Factors (Alt)'!$G$54</f>
        <v>11.93</v>
      </c>
      <c r="O68" s="614" t="str">
        <f t="array" ref="O68">INDEX('(BCBC) Adjustment Factors (Alt)'!$E$27:$K$47,MATCH('(R-3) Adjusted Lengths (Alt.)'!J68,'(BCBC) Adjustment Factors (Alt)'!$E$27:$E$47,0),2)</f>
        <v>#N/A</v>
      </c>
      <c r="P68" s="429">
        <f>'(I-1) General'!$H$17</f>
        <v>0.33</v>
      </c>
      <c r="Q68" s="429">
        <f>'(M-1) Adjustment Factors'!$P$17</f>
        <v>1</v>
      </c>
      <c r="R68" s="429">
        <f>'(M-1) Adjustment Factors'!$P$18</f>
        <v>1.013248</v>
      </c>
      <c r="S68" s="429">
        <f>'(M-1) Adjustment Factors'!$P$19</f>
        <v>1.140128333</v>
      </c>
      <c r="T68" s="429">
        <f>'(M-1) Adjustment Factors'!$P$20</f>
        <v>1.28</v>
      </c>
      <c r="U68" s="614" t="str">
        <f t="array" ref="U68">IF('(I-3) Design &amp; Feedback'!J68="CFW-FH",1,IF('(I-3) Design &amp; Feedback'!N68='(T) General Tables'!$A$18,INDEX('(BCBC) Adjustment Factors'!$H$49:$I$52, MATCH('(I-3) Design &amp; Feedback'!O68,'(BCBC) Adjustment Factors'!$H$49:$H$52,0),2),1))</f>
        <v>#N/A</v>
      </c>
      <c r="V68" s="614">
        <f>IF('(I-3) Design &amp; Feedback'!J68="CFW-FH",1,IF('(I-3) Design &amp; Feedback'!K68='(T) General Tables'!$A$82,'(BCBC) Adjustment Factors'!$I$53,'(BCBC) Adjustment Factors'!$I$54))
</f>
        <v>1.15</v>
      </c>
      <c r="W68" s="569" t="str">
        <f t="shared" si="1"/>
        <v>#N/A</v>
      </c>
      <c r="X68" s="207"/>
      <c r="Y68" s="429">
        <f>'(BCBC) Adjustment Factors (Alt)'!$H$54</f>
        <v>5</v>
      </c>
      <c r="Z68" s="429" t="str">
        <f t="array" ref="Z68">INDEX('(BCBC) Adjustment Factors (Alt)'!$F$14:$F$21, MATCH(I68, '(BCBC) Adjustment Factors (Alt)'!$E$14:$E$21, 1)) +
((I68 - INDEX('(BCBC) Adjustment Factors (Alt)'!$E$14:$E$21, MATCH(I68, '(BCBC) Adjustment Factors (Alt)'!$E$14:$E$21, 1))) /
 (INDEX('(BCBC) Adjustment Factors (Alt)'!$E$14:$E$21, MATCH(I68, '(BCBC) Adjustment Factors (Alt)'!$E$14:$E$21, 1) + 1) -
  INDEX('(BCBC) Adjustment Factors (Alt)'!$E$14:$E$21, MATCH(I68, '(BCBC) Adjustment Factors (Alt)'!$E$14:$E$21, 1)))) *
(INDEX('(BCBC) Adjustment Factors (Alt)'!$F$14:$F$21, MATCH(I68, '(BCBC) Adjustment Factors (Alt)'!$E$14:$E$21, 1) + 1) -
 INDEX('(BCBC) Adjustment Factors (Alt)'!$F$14:$F$21, MATCH(I68, '(BCBC) Adjustment Factors (Alt)'!$E$14:$E$21, 1)))</f>
        <v>#N/A</v>
      </c>
      <c r="AA68" s="429" t="str">
        <f t="array" ref="AA68">INDEX('(BCBC) Adjustment Factors (Alt)'!$G$14:$G$21, MATCH(I68, '(BCBC) Adjustment Factors (Alt)'!$E$14:$E$21, 1)) +
((I68 - INDEX('(BCBC) Adjustment Factors (Alt)'!$E$14:$E$21, MATCH(I68, '(BCBC) Adjustment Factors (Alt)'!$E$14:$E$21, 1))) /
 (INDEX('(BCBC) Adjustment Factors (Alt)'!$E$14:$E$21, MATCH(I68, '(BCBC) Adjustment Factors (Alt)'!$E$14:$E$21, 1) + 1) -
  INDEX('(BCBC) Adjustment Factors (Alt)'!$E$14:$E$21, MATCH(I68, '(BCBC) Adjustment Factors (Alt)'!$E$14:$E$21, 1)))) *
(INDEX('(BCBC) Adjustment Factors (Alt)'!$G$14:$G$21, MATCH(I68, '(BCBC) Adjustment Factors (Alt)'!$E$14:$E$21, 1) + 1) -
 INDEX('(BCBC) Adjustment Factors (Alt)'!$G$14:$G$21, MATCH(I68, '(BCBC) Adjustment Factors (Alt)'!$E$14:$E$21, 1)))</f>
        <v>#N/A</v>
      </c>
      <c r="AB68" s="429">
        <f>'(I-1) General'!$H$16</f>
        <v>1.85</v>
      </c>
      <c r="AC68" s="429" t="str">
        <f t="array" ref="AC68">INDEX('(BCBC) Adjustment Factors (Alt)'!$E$27:$K$47,MATCH('(R-3) Adjusted Lengths (Alt.)'!J68,'(BCBC) Adjustment Factors (Alt)'!$E$27:$E$47,0),3)</f>
        <v>#N/A</v>
      </c>
      <c r="AD68" s="429">
        <f>'(I-1) General'!$H$19</f>
        <v>0.311</v>
      </c>
      <c r="AE68" s="429">
        <f>'(M-1) Adjustment Factors'!$P$32</f>
        <v>1</v>
      </c>
      <c r="AF68" s="429">
        <f>'(M-1) Adjustment Factors'!$P$34</f>
        <v>1.140128333</v>
      </c>
      <c r="AG68" s="429">
        <f>'(M-1) Adjustment Factors'!$P$35</f>
        <v>1.33</v>
      </c>
      <c r="AH68" s="429" t="str">
        <f t="array" ref="AH68">IF('(I-3) Design &amp; Feedback'!J68="CFW-FH",1,IF('(I-3) Design &amp; Feedback'!N68='(T) General Tables'!$A$18,INDEX('(BCBC) Adjustment Factors'!$H$116:$I$119, MATCH('(I-3) Design &amp; Feedback'!O68,'(BCBC) Adjustment Factors'!$H$116:$H$119,0),2),1))</f>
        <v>#N/A</v>
      </c>
      <c r="AI68" s="429">
        <f>IF('(I-3) Design &amp; Feedback'!J68="CFW-FH",1,IF('(I-3) Design &amp; Feedback'!K68='(T) General Tables'!$A$82,'(BCBC) Adjustment Factors'!$I$120,'(BCBC) Adjustment Factors'!$I$121))</f>
        <v>1.15</v>
      </c>
      <c r="AJ68" s="569" t="str">
        <f t="shared" si="2"/>
        <v>#N/A</v>
      </c>
      <c r="AK68" s="207"/>
      <c r="AL68" s="429" t="str">
        <f t="shared" si="3"/>
        <v>#N/A</v>
      </c>
      <c r="AM68" s="615" t="str">
        <f t="shared" si="4"/>
        <v>#N/A</v>
      </c>
    </row>
    <row r="69" ht="15.75" hidden="1" customHeight="1">
      <c r="A69" s="94"/>
      <c r="B69" s="176"/>
      <c r="D69" s="612" t="str">
        <f>'(I-3) Design &amp; Feedback'!D69</f>
        <v>Not Required</v>
      </c>
      <c r="E69" s="176"/>
      <c r="F69" s="94"/>
      <c r="G69" s="618" t="str">
        <f>'(I-3) Design &amp; Feedback'!G69</f>
        <v>R+2F</v>
      </c>
      <c r="H69" s="619" t="str">
        <f>IF('(I-3) Design &amp; Feedback'!H69&gt;0, '(I-3) Design &amp; Feedback'!H69, "-")</f>
        <v>-</v>
      </c>
      <c r="I69" s="542" t="str">
        <f>'(I-3) Design &amp; Feedback'!I69</f>
        <v>-</v>
      </c>
      <c r="J69" s="462" t="str">
        <f>IF('(I-3) Design &amp; Feedback'!J69&gt;0, '(I-3) Design &amp; Feedback'!J69, "-")</f>
        <v>-</v>
      </c>
      <c r="K69" s="462" t="str">
        <f>IF('(I-3) Design &amp; Feedback'!K69&gt;0, '(I-3) Design &amp; Feedback'!K69, "-")</f>
        <v>-</v>
      </c>
      <c r="L69" s="462" t="str">
        <f>IF('(I-3) Design &amp; Feedback'!O69&gt;0, '(I-3) Design &amp; Feedback'!O69, "-")</f>
        <v>-</v>
      </c>
      <c r="M69" s="587"/>
      <c r="N69" s="429">
        <f>'(BCBC) Adjustment Factors (Alt)'!$G$54</f>
        <v>11.93</v>
      </c>
      <c r="O69" s="614" t="str">
        <f t="array" ref="O69">INDEX('(BCBC) Adjustment Factors (Alt)'!$E$27:$K$47,MATCH('(R-3) Adjusted Lengths (Alt.)'!J69,'(BCBC) Adjustment Factors (Alt)'!$E$27:$E$47,0),2)</f>
        <v>#N/A</v>
      </c>
      <c r="P69" s="429">
        <f>'(I-1) General'!$H$17</f>
        <v>0.33</v>
      </c>
      <c r="Q69" s="429">
        <f>'(M-1) Adjustment Factors'!$P$17</f>
        <v>1</v>
      </c>
      <c r="R69" s="429">
        <f>'(M-1) Adjustment Factors'!$P$18</f>
        <v>1.013248</v>
      </c>
      <c r="S69" s="429">
        <f>'(M-1) Adjustment Factors'!$P$19</f>
        <v>1.140128333</v>
      </c>
      <c r="T69" s="429">
        <f>'(M-1) Adjustment Factors'!$P$20</f>
        <v>1.28</v>
      </c>
      <c r="U69" s="614" t="str">
        <f t="array" ref="U69">IF('(I-3) Design &amp; Feedback'!J69="CFW-FH",1,IF('(I-3) Design &amp; Feedback'!N69='(T) General Tables'!$A$18,INDEX('(BCBC) Adjustment Factors'!$H$49:$I$52, MATCH('(I-3) Design &amp; Feedback'!O69,'(BCBC) Adjustment Factors'!$H$49:$H$52,0),2),1))</f>
        <v>#N/A</v>
      </c>
      <c r="V69" s="614">
        <f>IF('(I-3) Design &amp; Feedback'!J69="CFW-FH",1,IF('(I-3) Design &amp; Feedback'!K69='(T) General Tables'!$A$82,'(BCBC) Adjustment Factors'!$I$53,'(BCBC) Adjustment Factors'!$I$54))
</f>
        <v>1.15</v>
      </c>
      <c r="W69" s="569" t="str">
        <f t="shared" si="1"/>
        <v>#N/A</v>
      </c>
      <c r="X69" s="207"/>
      <c r="Y69" s="429">
        <f>'(BCBC) Adjustment Factors (Alt)'!$H$54</f>
        <v>5</v>
      </c>
      <c r="Z69" s="429" t="str">
        <f t="array" ref="Z69">INDEX('(BCBC) Adjustment Factors (Alt)'!$F$14:$F$21, MATCH(I69, '(BCBC) Adjustment Factors (Alt)'!$E$14:$E$21, 1)) +
((I69 - INDEX('(BCBC) Adjustment Factors (Alt)'!$E$14:$E$21, MATCH(I69, '(BCBC) Adjustment Factors (Alt)'!$E$14:$E$21, 1))) /
 (INDEX('(BCBC) Adjustment Factors (Alt)'!$E$14:$E$21, MATCH(I69, '(BCBC) Adjustment Factors (Alt)'!$E$14:$E$21, 1) + 1) -
  INDEX('(BCBC) Adjustment Factors (Alt)'!$E$14:$E$21, MATCH(I69, '(BCBC) Adjustment Factors (Alt)'!$E$14:$E$21, 1)))) *
(INDEX('(BCBC) Adjustment Factors (Alt)'!$F$14:$F$21, MATCH(I69, '(BCBC) Adjustment Factors (Alt)'!$E$14:$E$21, 1) + 1) -
 INDEX('(BCBC) Adjustment Factors (Alt)'!$F$14:$F$21, MATCH(I69, '(BCBC) Adjustment Factors (Alt)'!$E$14:$E$21, 1)))</f>
        <v>#N/A</v>
      </c>
      <c r="AA69" s="429" t="str">
        <f t="array" ref="AA69">INDEX('(BCBC) Adjustment Factors (Alt)'!$G$14:$G$21, MATCH(I69, '(BCBC) Adjustment Factors (Alt)'!$E$14:$E$21, 1)) +
((I69 - INDEX('(BCBC) Adjustment Factors (Alt)'!$E$14:$E$21, MATCH(I69, '(BCBC) Adjustment Factors (Alt)'!$E$14:$E$21, 1))) /
 (INDEX('(BCBC) Adjustment Factors (Alt)'!$E$14:$E$21, MATCH(I69, '(BCBC) Adjustment Factors (Alt)'!$E$14:$E$21, 1) + 1) -
  INDEX('(BCBC) Adjustment Factors (Alt)'!$E$14:$E$21, MATCH(I69, '(BCBC) Adjustment Factors (Alt)'!$E$14:$E$21, 1)))) *
(INDEX('(BCBC) Adjustment Factors (Alt)'!$G$14:$G$21, MATCH(I69, '(BCBC) Adjustment Factors (Alt)'!$E$14:$E$21, 1) + 1) -
 INDEX('(BCBC) Adjustment Factors (Alt)'!$G$14:$G$21, MATCH(I69, '(BCBC) Adjustment Factors (Alt)'!$E$14:$E$21, 1)))</f>
        <v>#N/A</v>
      </c>
      <c r="AB69" s="429">
        <f>'(I-1) General'!$H$16</f>
        <v>1.85</v>
      </c>
      <c r="AC69" s="429" t="str">
        <f t="array" ref="AC69">INDEX('(BCBC) Adjustment Factors (Alt)'!$E$27:$K$47,MATCH('(R-3) Adjusted Lengths (Alt.)'!J69,'(BCBC) Adjustment Factors (Alt)'!$E$27:$E$47,0),3)</f>
        <v>#N/A</v>
      </c>
      <c r="AD69" s="429">
        <f>'(I-1) General'!$H$19</f>
        <v>0.311</v>
      </c>
      <c r="AE69" s="429">
        <f>'(M-1) Adjustment Factors'!$P$32</f>
        <v>1</v>
      </c>
      <c r="AF69" s="429">
        <f>'(M-1) Adjustment Factors'!$P$34</f>
        <v>1.140128333</v>
      </c>
      <c r="AG69" s="429">
        <f>'(M-1) Adjustment Factors'!$P$35</f>
        <v>1.33</v>
      </c>
      <c r="AH69" s="429" t="str">
        <f t="array" ref="AH69">IF('(I-3) Design &amp; Feedback'!J69="CFW-FH",1,IF('(I-3) Design &amp; Feedback'!N69='(T) General Tables'!$A$18,INDEX('(BCBC) Adjustment Factors'!$H$116:$I$119, MATCH('(I-3) Design &amp; Feedback'!O69,'(BCBC) Adjustment Factors'!$H$116:$H$119,0),2),1))</f>
        <v>#N/A</v>
      </c>
      <c r="AI69" s="429">
        <f>IF('(I-3) Design &amp; Feedback'!J69="CFW-FH",1,IF('(I-3) Design &amp; Feedback'!K69='(T) General Tables'!$A$82,'(BCBC) Adjustment Factors'!$I$120,'(BCBC) Adjustment Factors'!$I$121))</f>
        <v>1.15</v>
      </c>
      <c r="AJ69" s="569" t="str">
        <f t="shared" si="2"/>
        <v>#N/A</v>
      </c>
      <c r="AK69" s="207"/>
      <c r="AL69" s="429" t="str">
        <f t="shared" si="3"/>
        <v>#N/A</v>
      </c>
      <c r="AM69" s="615" t="str">
        <f t="shared" si="4"/>
        <v>#N/A</v>
      </c>
    </row>
    <row r="70" ht="15.75" hidden="1" customHeight="1">
      <c r="A70" s="94"/>
      <c r="B70" s="176"/>
      <c r="D70" s="612" t="str">
        <f>'(I-3) Design &amp; Feedback'!D70</f>
        <v>Not Required</v>
      </c>
      <c r="E70" s="176"/>
      <c r="F70" s="94"/>
      <c r="G70" s="618" t="str">
        <f>'(I-3) Design &amp; Feedback'!G70</f>
        <v>R+2F</v>
      </c>
      <c r="H70" s="619" t="str">
        <f>IF('(I-3) Design &amp; Feedback'!H70&gt;0, '(I-3) Design &amp; Feedback'!H70, "-")</f>
        <v>-</v>
      </c>
      <c r="I70" s="542" t="str">
        <f>'(I-3) Design &amp; Feedback'!I70</f>
        <v>-</v>
      </c>
      <c r="J70" s="462" t="str">
        <f>IF('(I-3) Design &amp; Feedback'!J70&gt;0, '(I-3) Design &amp; Feedback'!J70, "-")</f>
        <v>-</v>
      </c>
      <c r="K70" s="462" t="str">
        <f>IF('(I-3) Design &amp; Feedback'!K70&gt;0, '(I-3) Design &amp; Feedback'!K70, "-")</f>
        <v>-</v>
      </c>
      <c r="L70" s="462" t="str">
        <f>IF('(I-3) Design &amp; Feedback'!O70&gt;0, '(I-3) Design &amp; Feedback'!O70, "-")</f>
        <v>-</v>
      </c>
      <c r="M70" s="587"/>
      <c r="N70" s="429">
        <f>'(BCBC) Adjustment Factors (Alt)'!$G$54</f>
        <v>11.93</v>
      </c>
      <c r="O70" s="614" t="str">
        <f t="array" ref="O70">INDEX('(BCBC) Adjustment Factors (Alt)'!$E$27:$K$47,MATCH('(R-3) Adjusted Lengths (Alt.)'!J70,'(BCBC) Adjustment Factors (Alt)'!$E$27:$E$47,0),2)</f>
        <v>#N/A</v>
      </c>
      <c r="P70" s="429">
        <f>'(I-1) General'!$H$17</f>
        <v>0.33</v>
      </c>
      <c r="Q70" s="429">
        <f>'(M-1) Adjustment Factors'!$P$17</f>
        <v>1</v>
      </c>
      <c r="R70" s="429">
        <f>'(M-1) Adjustment Factors'!$P$18</f>
        <v>1.013248</v>
      </c>
      <c r="S70" s="429">
        <f>'(M-1) Adjustment Factors'!$P$19</f>
        <v>1.140128333</v>
      </c>
      <c r="T70" s="429">
        <f>'(M-1) Adjustment Factors'!$P$20</f>
        <v>1.28</v>
      </c>
      <c r="U70" s="614" t="str">
        <f t="array" ref="U70">IF('(I-3) Design &amp; Feedback'!J70="CFW-FH",1,IF('(I-3) Design &amp; Feedback'!N70='(T) General Tables'!$A$18,INDEX('(BCBC) Adjustment Factors'!$H$49:$I$52, MATCH('(I-3) Design &amp; Feedback'!O70,'(BCBC) Adjustment Factors'!$H$49:$H$52,0),2),1))</f>
        <v>#N/A</v>
      </c>
      <c r="V70" s="614">
        <f>IF('(I-3) Design &amp; Feedback'!J70="CFW-FH",1,IF('(I-3) Design &amp; Feedback'!K70='(T) General Tables'!$A$82,'(BCBC) Adjustment Factors'!$I$53,'(BCBC) Adjustment Factors'!$I$54))
</f>
        <v>1.15</v>
      </c>
      <c r="W70" s="569" t="str">
        <f t="shared" si="1"/>
        <v>#N/A</v>
      </c>
      <c r="X70" s="207"/>
      <c r="Y70" s="429">
        <f>'(BCBC) Adjustment Factors (Alt)'!$H$54</f>
        <v>5</v>
      </c>
      <c r="Z70" s="429" t="str">
        <f t="array" ref="Z70">INDEX('(BCBC) Adjustment Factors (Alt)'!$F$14:$F$21, MATCH(I70, '(BCBC) Adjustment Factors (Alt)'!$E$14:$E$21, 1)) +
((I70 - INDEX('(BCBC) Adjustment Factors (Alt)'!$E$14:$E$21, MATCH(I70, '(BCBC) Adjustment Factors (Alt)'!$E$14:$E$21, 1))) /
 (INDEX('(BCBC) Adjustment Factors (Alt)'!$E$14:$E$21, MATCH(I70, '(BCBC) Adjustment Factors (Alt)'!$E$14:$E$21, 1) + 1) -
  INDEX('(BCBC) Adjustment Factors (Alt)'!$E$14:$E$21, MATCH(I70, '(BCBC) Adjustment Factors (Alt)'!$E$14:$E$21, 1)))) *
(INDEX('(BCBC) Adjustment Factors (Alt)'!$F$14:$F$21, MATCH(I70, '(BCBC) Adjustment Factors (Alt)'!$E$14:$E$21, 1) + 1) -
 INDEX('(BCBC) Adjustment Factors (Alt)'!$F$14:$F$21, MATCH(I70, '(BCBC) Adjustment Factors (Alt)'!$E$14:$E$21, 1)))</f>
        <v>#N/A</v>
      </c>
      <c r="AA70" s="429" t="str">
        <f t="array" ref="AA70">INDEX('(BCBC) Adjustment Factors (Alt)'!$G$14:$G$21, MATCH(I70, '(BCBC) Adjustment Factors (Alt)'!$E$14:$E$21, 1)) +
((I70 - INDEX('(BCBC) Adjustment Factors (Alt)'!$E$14:$E$21, MATCH(I70, '(BCBC) Adjustment Factors (Alt)'!$E$14:$E$21, 1))) /
 (INDEX('(BCBC) Adjustment Factors (Alt)'!$E$14:$E$21, MATCH(I70, '(BCBC) Adjustment Factors (Alt)'!$E$14:$E$21, 1) + 1) -
  INDEX('(BCBC) Adjustment Factors (Alt)'!$E$14:$E$21, MATCH(I70, '(BCBC) Adjustment Factors (Alt)'!$E$14:$E$21, 1)))) *
(INDEX('(BCBC) Adjustment Factors (Alt)'!$G$14:$G$21, MATCH(I70, '(BCBC) Adjustment Factors (Alt)'!$E$14:$E$21, 1) + 1) -
 INDEX('(BCBC) Adjustment Factors (Alt)'!$G$14:$G$21, MATCH(I70, '(BCBC) Adjustment Factors (Alt)'!$E$14:$E$21, 1)))</f>
        <v>#N/A</v>
      </c>
      <c r="AB70" s="429">
        <f>'(I-1) General'!$H$16</f>
        <v>1.85</v>
      </c>
      <c r="AC70" s="429" t="str">
        <f t="array" ref="AC70">INDEX('(BCBC) Adjustment Factors (Alt)'!$E$27:$K$47,MATCH('(R-3) Adjusted Lengths (Alt.)'!J70,'(BCBC) Adjustment Factors (Alt)'!$E$27:$E$47,0),3)</f>
        <v>#N/A</v>
      </c>
      <c r="AD70" s="429">
        <f>'(I-1) General'!$H$19</f>
        <v>0.311</v>
      </c>
      <c r="AE70" s="429">
        <f>'(M-1) Adjustment Factors'!$P$32</f>
        <v>1</v>
      </c>
      <c r="AF70" s="429">
        <f>'(M-1) Adjustment Factors'!$P$34</f>
        <v>1.140128333</v>
      </c>
      <c r="AG70" s="429">
        <f>'(M-1) Adjustment Factors'!$P$35</f>
        <v>1.33</v>
      </c>
      <c r="AH70" s="429" t="str">
        <f t="array" ref="AH70">IF('(I-3) Design &amp; Feedback'!J70="CFW-FH",1,IF('(I-3) Design &amp; Feedback'!N70='(T) General Tables'!$A$18,INDEX('(BCBC) Adjustment Factors'!$H$116:$I$119, MATCH('(I-3) Design &amp; Feedback'!O70,'(BCBC) Adjustment Factors'!$H$116:$H$119,0),2),1))</f>
        <v>#N/A</v>
      </c>
      <c r="AI70" s="429">
        <f>IF('(I-3) Design &amp; Feedback'!J70="CFW-FH",1,IF('(I-3) Design &amp; Feedback'!K70='(T) General Tables'!$A$82,'(BCBC) Adjustment Factors'!$I$120,'(BCBC) Adjustment Factors'!$I$121))</f>
        <v>1.15</v>
      </c>
      <c r="AJ70" s="569" t="str">
        <f t="shared" si="2"/>
        <v>#N/A</v>
      </c>
      <c r="AK70" s="207"/>
      <c r="AL70" s="429" t="str">
        <f t="shared" si="3"/>
        <v>#N/A</v>
      </c>
      <c r="AM70" s="615" t="str">
        <f t="shared" si="4"/>
        <v>#N/A</v>
      </c>
    </row>
    <row r="71" ht="15.75" hidden="1" customHeight="1">
      <c r="A71" s="94"/>
      <c r="B71" s="94"/>
      <c r="D71" s="269" t="str">
        <f>'(I-3) Design &amp; Feedback'!D77</f>
        <v>Not Required</v>
      </c>
      <c r="E71" s="94"/>
      <c r="F71" s="94"/>
      <c r="G71" s="94"/>
      <c r="H71" s="587"/>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row>
    <row r="72" ht="15.75" hidden="1" customHeight="1">
      <c r="A72" s="94"/>
      <c r="B72" s="176"/>
      <c r="D72" s="269" t="str">
        <f>'(I-3) Design &amp; Feedback'!D77</f>
        <v>Not Required</v>
      </c>
      <c r="E72" s="7"/>
      <c r="F72" s="7"/>
      <c r="G72" s="329" t="s">
        <v>784</v>
      </c>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4"/>
    </row>
    <row r="73" ht="15.75" hidden="1" customHeight="1">
      <c r="A73" s="94"/>
      <c r="B73" s="176"/>
      <c r="D73" s="269" t="str">
        <f>'(I-3) Design &amp; Feedback'!D76</f>
        <v>Not Required</v>
      </c>
      <c r="E73" s="7"/>
      <c r="F73" s="7"/>
      <c r="G73" s="444" t="s">
        <v>660</v>
      </c>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8"/>
    </row>
    <row r="74" ht="13.5" hidden="1" customHeight="1">
      <c r="A74" s="94"/>
      <c r="B74" s="176"/>
      <c r="D74" s="269" t="str">
        <f>'(I-3) Design &amp; Feedback'!D77</f>
        <v>Not Required</v>
      </c>
      <c r="E74" s="94"/>
      <c r="F74" s="94"/>
      <c r="G74" s="620"/>
      <c r="H74" s="27"/>
      <c r="I74" s="27"/>
      <c r="J74" s="27"/>
      <c r="K74" s="28"/>
      <c r="L74" s="621"/>
      <c r="M74" s="94"/>
      <c r="N74" s="622" t="s">
        <v>741</v>
      </c>
      <c r="O74" s="255"/>
      <c r="P74" s="255"/>
      <c r="Q74" s="255"/>
      <c r="R74" s="255"/>
      <c r="S74" s="255"/>
      <c r="T74" s="255"/>
      <c r="U74" s="255"/>
      <c r="V74" s="255"/>
      <c r="W74" s="256"/>
      <c r="X74" s="94"/>
      <c r="Y74" s="623" t="s">
        <v>742</v>
      </c>
      <c r="Z74" s="255"/>
      <c r="AA74" s="255"/>
      <c r="AB74" s="255"/>
      <c r="AC74" s="255"/>
      <c r="AD74" s="255"/>
      <c r="AE74" s="255"/>
      <c r="AF74" s="255"/>
      <c r="AG74" s="255"/>
      <c r="AH74" s="255"/>
      <c r="AI74" s="255"/>
      <c r="AJ74" s="256"/>
      <c r="AK74" s="94"/>
      <c r="AL74" s="624" t="s">
        <v>750</v>
      </c>
      <c r="AM74" s="477"/>
    </row>
    <row r="75" ht="15.75" hidden="1" customHeight="1">
      <c r="A75" s="94"/>
      <c r="B75" s="176"/>
      <c r="D75" s="269" t="str">
        <f>'(I-3) Design &amp; Feedback'!D77</f>
        <v>Not Required</v>
      </c>
      <c r="E75" s="7"/>
      <c r="F75" s="7"/>
      <c r="G75" s="333" t="s">
        <v>766</v>
      </c>
      <c r="H75" s="162"/>
      <c r="I75" s="162"/>
      <c r="J75" s="162"/>
      <c r="K75" s="579" t="str">
        <f>'BCS Matrix Tables'!A8</f>
        <v>N/A</v>
      </c>
      <c r="L75" s="346"/>
      <c r="M75" s="7"/>
      <c r="N75" s="270" t="s">
        <v>767</v>
      </c>
      <c r="O75" s="27"/>
      <c r="P75" s="27"/>
      <c r="Q75" s="27"/>
      <c r="R75" s="28"/>
      <c r="S75" s="378" t="s">
        <v>333</v>
      </c>
      <c r="T75" s="27"/>
      <c r="U75" s="27"/>
      <c r="V75" s="28"/>
      <c r="W75" s="625" t="s">
        <v>749</v>
      </c>
      <c r="X75" s="94"/>
      <c r="Y75" s="329" t="s">
        <v>767</v>
      </c>
      <c r="Z75" s="273"/>
      <c r="AA75" s="273"/>
      <c r="AB75" s="273"/>
      <c r="AC75" s="273"/>
      <c r="AD75" s="273"/>
      <c r="AE75" s="274"/>
      <c r="AF75" s="332" t="s">
        <v>333</v>
      </c>
      <c r="AG75" s="30"/>
      <c r="AH75" s="30"/>
      <c r="AI75" s="31"/>
      <c r="AJ75" s="626" t="s">
        <v>749</v>
      </c>
      <c r="AK75" s="94"/>
      <c r="AL75" s="33"/>
      <c r="AM75" s="35"/>
    </row>
    <row r="76" ht="56.25" hidden="1" customHeight="1">
      <c r="A76" s="94"/>
      <c r="B76" s="176"/>
      <c r="D76" s="269" t="str">
        <f>'(I-3) Design &amp; Feedback'!D77</f>
        <v>Not Required</v>
      </c>
      <c r="E76" s="335"/>
      <c r="F76" s="335"/>
      <c r="G76" s="447" t="s">
        <v>460</v>
      </c>
      <c r="H76" s="28"/>
      <c r="I76" s="376" t="str">
        <f>'(I-3) Design &amp; Feedback'!I76</f>
        <v>Building Dimension || Band (m)</v>
      </c>
      <c r="J76" s="412" t="s">
        <v>706</v>
      </c>
      <c r="K76" s="376" t="s">
        <v>380</v>
      </c>
      <c r="L76" s="376" t="s">
        <v>708</v>
      </c>
      <c r="M76" s="335"/>
      <c r="N76" s="420" t="s">
        <v>775</v>
      </c>
      <c r="O76" s="420" t="s">
        <v>776</v>
      </c>
      <c r="P76" s="627" t="s">
        <v>785</v>
      </c>
      <c r="Q76" s="420" t="s">
        <v>751</v>
      </c>
      <c r="R76" s="420" t="s">
        <v>752</v>
      </c>
      <c r="S76" s="420" t="s">
        <v>584</v>
      </c>
      <c r="T76" s="420" t="s">
        <v>754</v>
      </c>
      <c r="U76" s="420" t="s">
        <v>755</v>
      </c>
      <c r="V76" s="420" t="s">
        <v>756</v>
      </c>
      <c r="W76" s="628" t="s">
        <v>768</v>
      </c>
      <c r="X76" s="94"/>
      <c r="Y76" s="609" t="s">
        <v>778</v>
      </c>
      <c r="Z76" s="609" t="s">
        <v>779</v>
      </c>
      <c r="AA76" s="609" t="s">
        <v>780</v>
      </c>
      <c r="AB76" s="609" t="s">
        <v>781</v>
      </c>
      <c r="AC76" s="609" t="s">
        <v>606</v>
      </c>
      <c r="AD76" s="609" t="s">
        <v>640</v>
      </c>
      <c r="AE76" s="609" t="s">
        <v>758</v>
      </c>
      <c r="AF76" s="609" t="s">
        <v>760</v>
      </c>
      <c r="AG76" s="609" t="s">
        <v>594</v>
      </c>
      <c r="AH76" s="609" t="s">
        <v>762</v>
      </c>
      <c r="AI76" s="609" t="s">
        <v>763</v>
      </c>
      <c r="AJ76" s="611" t="s">
        <v>786</v>
      </c>
      <c r="AK76" s="94"/>
      <c r="AL76" s="609" t="s">
        <v>765</v>
      </c>
      <c r="AM76" s="420" t="s">
        <v>713</v>
      </c>
    </row>
    <row r="77" ht="15.75" hidden="1" customHeight="1">
      <c r="A77" s="94"/>
      <c r="B77" s="176"/>
      <c r="D77" s="268" t="str">
        <f>'(I-3) Design &amp; Feedback'!D77</f>
        <v>Not Required</v>
      </c>
      <c r="E77" s="162"/>
      <c r="F77" s="7"/>
      <c r="G77" s="434" t="str">
        <f>'(I-3) Design &amp; Feedback'!G77</f>
        <v>B/CS</v>
      </c>
      <c r="H77" s="517" t="str">
        <f>IF('(I-3) Design &amp; Feedback'!H77&gt;0, '(I-3) Design &amp; Feedback'!H77, "-")</f>
        <v>-</v>
      </c>
      <c r="I77" s="517" t="str">
        <f>IF('(I-3) Design &amp; Feedback'!I77&gt;0, '(I-3) Design &amp; Feedback'!I77, "-")</f>
        <v>-</v>
      </c>
      <c r="J77" s="434" t="str">
        <f>IF('(I-3) Design &amp; Feedback'!K77&gt;0, '(I-3) Design &amp; Feedback'!K77, "-")</f>
        <v>-</v>
      </c>
      <c r="K77" s="517" t="str">
        <f>IF('(I-3) Design &amp; Feedback'!L77&gt;0, '(I-3) Design &amp; Feedback'!L77, "-")</f>
        <v>-</v>
      </c>
      <c r="L77" s="434" t="str">
        <f>IF('(I-3) Design &amp; Feedback'!O77&gt;0, '(I-3) Design &amp; Feedback'!O77, "-")</f>
        <v>-</v>
      </c>
      <c r="M77" s="207"/>
      <c r="N77" s="429" t="str">
        <f t="array" ref="N77">INDEX('(BCBC) Adjustment Factors (Alt)'!$F$52:$H$54,MATCH('(R-3) Adjusted Lengths (Alt.)'!$K$75, '(BCBC) Adjustment Factors (Alt)'!$F$52:$F$54,0),2)</f>
        <v>#N/A</v>
      </c>
      <c r="O77" s="614" t="str">
        <f t="array" ref="O77">INDEX('(BCBC) Adjustment Factors (Alt)'!$E$40:$K$47,MATCH('(R-3) Adjusted Lengths (Alt.)'!J77,'(BCBC) Adjustment Factors (Alt)'!$E$40:$E$47,0),2)</f>
        <v>#N/A</v>
      </c>
      <c r="P77" s="426">
        <f>'(I-1) General'!$H$17</f>
        <v>0.33</v>
      </c>
      <c r="Q77" s="425" t="str">
        <f>'(M-1) Adjustment Factors'!$K$17</f>
        <v>#N/A</v>
      </c>
      <c r="R77" s="425" t="str">
        <f>'(M-1) Adjustment Factors'!$K$18</f>
        <v>#N/A</v>
      </c>
      <c r="S77" s="425" t="str">
        <f>'(M-1) Adjustment Factors'!$K$19</f>
        <v>#N/A</v>
      </c>
      <c r="T77" s="425" t="str">
        <f>'(M-1) Adjustment Factors'!$K$20</f>
        <v>#N/A</v>
      </c>
      <c r="U77" s="614" t="str">
        <f t="array" ref="U77">IF('(I-3) Design &amp; Feedback'!K77="CFW-FH",1,IF('(I-3) Design &amp; Feedback'!N77='(T) General Tables'!$A$18,INDEX('(BCBC) Adjustment Factors'!$H$49:$I$52, MATCH('(I-3) Design &amp; Feedback'!O77,'(BCBC) Adjustment Factors'!$H$49:$H$52,0),2),1))</f>
        <v>#N/A</v>
      </c>
      <c r="V77" s="614">
        <f>IF('(I-3) Design &amp; Feedback'!K77="CFW-FH",1,IF('(I-3) Design &amp; Feedback'!L77='(T) General Tables'!$A$82,'(BCBC) Adjustment Factors'!$I$53,'(BCBC) Adjustment Factors'!$I$54))
</f>
        <v>1.15</v>
      </c>
      <c r="W77" s="569" t="str">
        <f>IF(J77&lt;&gt;'(T) General Tables'!$A$512, (N77*O77*P77*(Q77*R77*S77*T77*U77*V77)), "#N/A")</f>
        <v>#N/A</v>
      </c>
      <c r="X77" s="587"/>
      <c r="Y77" s="429" t="str">
        <f t="array" ref="Y77">INDEX('(BCBC) Adjustment Factors (Alt)'!$F$52:$H$54,MATCH('(R-3) Adjusted Lengths (Alt.)'!$K$75, '(BCBC) Adjustment Factors (Alt)'!$F$52:$F$54,0),3)</f>
        <v>#N/A</v>
      </c>
      <c r="Z77" s="629" t="str">
        <f t="array" ref="Z77">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77" s="429" t="str">
        <f t="array" ref="AA77">INDEX('(BCBC) Adjustment Factors (Alt)'!$G$14:$G$21, MATCH(I77, '(BCBC) Adjustment Factors (Alt)'!$E$14:$E$21, 1)) +
((I77 - INDEX('(BCBC) Adjustment Factors (Alt)'!$E$14:$E$21, MATCH(I77, '(BCBC) Adjustment Factors (Alt)'!$E$14:$E$21, 1))) /
 (INDEX('(BCBC) Adjustment Factors (Alt)'!$E$14:$E$21, MATCH(I77, '(BCBC) Adjustment Factors (Alt)'!$E$14:$E$21, 1) + 1) -
  INDEX('(BCBC) Adjustment Factors (Alt)'!$E$14:$E$21, MATCH(I77, '(BCBC) Adjustment Factors (Alt)'!$E$14:$E$21, 1)))) *
(INDEX('(BCBC) Adjustment Factors (Alt)'!$G$14:$G$21, MATCH(I77, '(BCBC) Adjustment Factors (Alt)'!$E$14:$E$21, 1) + 1) -
 INDEX('(BCBC) Adjustment Factors (Alt)'!$G$14:$G$21, MATCH(I77, '(BCBC) Adjustment Factors (Alt)'!$E$14:$E$21, 1)))</f>
        <v>#N/A</v>
      </c>
      <c r="AB77" s="425">
        <f>'(I-1) General'!$H$16</f>
        <v>1.85</v>
      </c>
      <c r="AC77" s="429" t="str">
        <f t="array" ref="AC77">INDEX('(BCBC) Adjustment Factors (Alt)'!$E$40:$K$47,MATCH('(R-3) Adjusted Lengths (Alt.)'!J77,'(BCBC) Adjustment Factors (Alt)'!$E$40:$E$47,0),3)</f>
        <v>#N/A</v>
      </c>
      <c r="AD77" s="425">
        <f>'(I-1) General'!$H$19</f>
        <v>0.311</v>
      </c>
      <c r="AE77" s="425" t="str">
        <f>'(M-1) Adjustment Factors'!$K$32</f>
        <v>#N/A</v>
      </c>
      <c r="AF77" s="425" t="str">
        <f>'(M-1) Adjustment Factors'!$K$34</f>
        <v>#N/A</v>
      </c>
      <c r="AG77" s="425" t="str">
        <f>'(M-1) Adjustment Factors'!$K$35</f>
        <v>#N/A</v>
      </c>
      <c r="AH77" s="425" t="str">
        <f t="array" ref="AH77">IF('(I-3) Design &amp; Feedback'!K77="CFW-FH",1,IF('(I-3) Design &amp; Feedback'!N77='(T) General Tables'!$A$18,INDEX('(BCBC) Adjustment Factors'!$H$116:$I$119, MATCH('(I-3) Design &amp; Feedback'!O77,'(BCBC) Adjustment Factors'!$H$116:$H$119,0),2),1))</f>
        <v>#N/A</v>
      </c>
      <c r="AI77" s="425">
        <f>IF('(I-3) Design &amp; Feedback'!K77="CFW-FH",1,IF('(I-3) Design &amp; Feedback'!L77='(T) General Tables'!$A$82,'(BCBC) Adjustment Factors'!$I$120,'(BCBC) Adjustment Factors'!$I$121))</f>
        <v>1.15</v>
      </c>
      <c r="AJ77" s="569" t="str">
        <f>IF(J77&lt;&gt;'(T) General Tables'!$A$512, ((Y77*Z77+AA77*AB77)*(AC77*AD77*AE77*AF77*AG77*AH77*AI77)), "#N/A")</f>
        <v>#N/A</v>
      </c>
      <c r="AK77" s="207"/>
      <c r="AL77" s="630" t="str">
        <f t="shared" ref="AL77:AL96" si="5">MAX(W77,AJ77)</f>
        <v>#N/A</v>
      </c>
      <c r="AM77" s="631" t="str">
        <f>IF(J77="Concrete", NA(), IF(AND(AL77=W77, W77&gt;0), "WIND", "SEISMIC"))</f>
        <v>#N/A</v>
      </c>
    </row>
    <row r="78" ht="15.75" hidden="1" customHeight="1">
      <c r="A78" s="94"/>
      <c r="B78" s="176"/>
      <c r="D78" s="268" t="str">
        <f>'(I-3) Design &amp; Feedback'!D78</f>
        <v>Not Required</v>
      </c>
      <c r="E78" s="162"/>
      <c r="F78" s="7"/>
      <c r="G78" s="424" t="str">
        <f>'(I-3) Design &amp; Feedback'!G78</f>
        <v>B/CS</v>
      </c>
      <c r="H78" s="520" t="str">
        <f>IF('(I-3) Design &amp; Feedback'!H78&gt;0, '(I-3) Design &amp; Feedback'!H78, "-")</f>
        <v>-</v>
      </c>
      <c r="I78" s="517" t="str">
        <f>IF('(I-3) Design &amp; Feedback'!I78&gt;0, '(I-3) Design &amp; Feedback'!I78, "-")</f>
        <v>-</v>
      </c>
      <c r="J78" s="434" t="str">
        <f>IF('(I-3) Design &amp; Feedback'!K78&gt;0, '(I-3) Design &amp; Feedback'!K78, "-")</f>
        <v>-</v>
      </c>
      <c r="K78" s="520" t="str">
        <f>IF('(I-3) Design &amp; Feedback'!L78&gt;0, '(I-3) Design &amp; Feedback'!L78, "-")</f>
        <v>-</v>
      </c>
      <c r="L78" s="424" t="str">
        <f>IF('(I-3) Design &amp; Feedback'!O78&gt;0, '(I-3) Design &amp; Feedback'!O78, "-")</f>
        <v>-</v>
      </c>
      <c r="M78" s="207"/>
      <c r="N78" s="429" t="str">
        <f t="array" ref="N78">INDEX('(BCBC) Adjustment Factors (Alt)'!$F$52:$H$54,MATCH('(R-3) Adjusted Lengths (Alt.)'!$K$75, '(BCBC) Adjustment Factors (Alt)'!$F$52:$F$54,0),2)</f>
        <v>#N/A</v>
      </c>
      <c r="O78" s="614" t="str">
        <f t="array" ref="O78">INDEX('(BCBC) Adjustment Factors (Alt)'!$E$40:$K$47,MATCH('(R-3) Adjusted Lengths (Alt.)'!J78,'(BCBC) Adjustment Factors (Alt)'!$E$40:$E$47,0),2)</f>
        <v>#N/A</v>
      </c>
      <c r="P78" s="426">
        <f>'(I-1) General'!$H$17</f>
        <v>0.33</v>
      </c>
      <c r="Q78" s="429" t="str">
        <f>'(M-1) Adjustment Factors'!$K$17</f>
        <v>#N/A</v>
      </c>
      <c r="R78" s="429" t="str">
        <f>'(M-1) Adjustment Factors'!$K$18</f>
        <v>#N/A</v>
      </c>
      <c r="S78" s="429" t="str">
        <f>'(M-1) Adjustment Factors'!$K$19</f>
        <v>#N/A</v>
      </c>
      <c r="T78" s="429" t="str">
        <f>'(M-1) Adjustment Factors'!$K$20</f>
        <v>#N/A</v>
      </c>
      <c r="U78" s="614" t="str">
        <f t="array" ref="U78">IF('(I-3) Design &amp; Feedback'!K78="CFW-FH",1,IF('(I-3) Design &amp; Feedback'!N78='(T) General Tables'!$A$18,INDEX('(BCBC) Adjustment Factors'!$H$49:$I$52, MATCH('(I-3) Design &amp; Feedback'!O78,'(BCBC) Adjustment Factors'!$H$49:$H$52,0),2),1))</f>
        <v>#N/A</v>
      </c>
      <c r="V78" s="614">
        <f>IF('(I-3) Design &amp; Feedback'!K78="CFW-FH",1,IF('(I-3) Design &amp; Feedback'!L78='(T) General Tables'!$A$82,'(BCBC) Adjustment Factors'!$I$53,'(BCBC) Adjustment Factors'!$I$54))
</f>
        <v>1.15</v>
      </c>
      <c r="W78" s="569" t="str">
        <f>IF(J78&lt;&gt;'(T) General Tables'!$A$512, (N78*O78*P78*(Q78*R78*S78*T78*U78*V78)), "#N/A")</f>
        <v>#N/A</v>
      </c>
      <c r="X78" s="587"/>
      <c r="Y78" s="429" t="str">
        <f t="array" ref="Y78">INDEX('(BCBC) Adjustment Factors (Alt)'!$F$52:$H$54,MATCH('(R-3) Adjusted Lengths (Alt.)'!$K$75, '(BCBC) Adjustment Factors (Alt)'!$F$52:$F$54,0),3)</f>
        <v>#N/A</v>
      </c>
      <c r="Z78" s="629" t="str">
        <f t="array" ref="Z78">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78" s="429" t="str">
        <f t="array" ref="AA78">INDEX('(BCBC) Adjustment Factors (Alt)'!$G$14:$G$21, MATCH(I78, '(BCBC) Adjustment Factors (Alt)'!$E$14:$E$21, 1)) +
((I78 - INDEX('(BCBC) Adjustment Factors (Alt)'!$E$14:$E$21, MATCH(I78, '(BCBC) Adjustment Factors (Alt)'!$E$14:$E$21, 1))) /
 (INDEX('(BCBC) Adjustment Factors (Alt)'!$E$14:$E$21, MATCH(I78, '(BCBC) Adjustment Factors (Alt)'!$E$14:$E$21, 1) + 1) -
  INDEX('(BCBC) Adjustment Factors (Alt)'!$E$14:$E$21, MATCH(I78, '(BCBC) Adjustment Factors (Alt)'!$E$14:$E$21, 1)))) *
(INDEX('(BCBC) Adjustment Factors (Alt)'!$G$14:$G$21, MATCH(I78, '(BCBC) Adjustment Factors (Alt)'!$E$14:$E$21, 1) + 1) -
 INDEX('(BCBC) Adjustment Factors (Alt)'!$G$14:$G$21, MATCH(I78, '(BCBC) Adjustment Factors (Alt)'!$E$14:$E$21, 1)))</f>
        <v>#N/A</v>
      </c>
      <c r="AB78" s="429">
        <f>'(I-1) General'!$H$16</f>
        <v>1.85</v>
      </c>
      <c r="AC78" s="429" t="str">
        <f t="array" ref="AC78">INDEX('(BCBC) Adjustment Factors (Alt)'!$E$40:$K$47,MATCH('(R-3) Adjusted Lengths (Alt.)'!J78,'(BCBC) Adjustment Factors (Alt)'!$E$40:$E$47,0),3)</f>
        <v>#N/A</v>
      </c>
      <c r="AD78" s="429">
        <f>'(I-1) General'!$H$19</f>
        <v>0.311</v>
      </c>
      <c r="AE78" s="429" t="str">
        <f>'(M-1) Adjustment Factors'!$K$32</f>
        <v>#N/A</v>
      </c>
      <c r="AF78" s="429" t="str">
        <f>'(M-1) Adjustment Factors'!$K$34</f>
        <v>#N/A</v>
      </c>
      <c r="AG78" s="429" t="str">
        <f>'(M-1) Adjustment Factors'!$K$35</f>
        <v>#N/A</v>
      </c>
      <c r="AH78" s="425" t="str">
        <f t="array" ref="AH78">IF('(I-3) Design &amp; Feedback'!K78="CFW-FH",1,IF('(I-3) Design &amp; Feedback'!N78='(T) General Tables'!$A$18,INDEX('(BCBC) Adjustment Factors'!$H$116:$I$119, MATCH('(I-3) Design &amp; Feedback'!O78,'(BCBC) Adjustment Factors'!$H$116:$H$119,0),2),1))</f>
        <v>#N/A</v>
      </c>
      <c r="AI78" s="425">
        <f>IF('(I-3) Design &amp; Feedback'!K78="CFW-FH",1,IF('(I-3) Design &amp; Feedback'!L78='(T) General Tables'!$A$82,'(BCBC) Adjustment Factors'!$I$120,'(BCBC) Adjustment Factors'!$I$121))</f>
        <v>1.15</v>
      </c>
      <c r="AJ78" s="569" t="str">
        <f>IF(J78&lt;&gt;'(T) General Tables'!$A$512, ((Y78*Z78+AA78*AB78)*(AC78*AD78*AE78*AF78*AG78*AH78*AI78)), "#N/A")</f>
        <v>#N/A</v>
      </c>
      <c r="AK78" s="207"/>
      <c r="AL78" s="630" t="str">
        <f t="shared" si="5"/>
        <v>#N/A</v>
      </c>
      <c r="AM78" s="429" t="str">
        <f t="shared" ref="AM78:AM96" si="6">IF(AL78="0.000", NA(), IF(AND(AL78=W78, W78&gt;0), "WIND", "SEISMIC"))</f>
        <v>#N/A</v>
      </c>
    </row>
    <row r="79" ht="15.0" hidden="1" customHeight="1">
      <c r="A79" s="94"/>
      <c r="B79" s="176"/>
      <c r="D79" s="268" t="str">
        <f>'(I-3) Design &amp; Feedback'!D79</f>
        <v>Not Required</v>
      </c>
      <c r="E79" s="162"/>
      <c r="F79" s="7"/>
      <c r="G79" s="424" t="str">
        <f>'(I-3) Design &amp; Feedback'!G79</f>
        <v>B/CS</v>
      </c>
      <c r="H79" s="520" t="str">
        <f>IF('(I-3) Design &amp; Feedback'!H79&gt;0, '(I-3) Design &amp; Feedback'!H79, "-")</f>
        <v>-</v>
      </c>
      <c r="I79" s="517" t="str">
        <f>IF('(I-3) Design &amp; Feedback'!I79&gt;0, '(I-3) Design &amp; Feedback'!I79, "-")</f>
        <v>-</v>
      </c>
      <c r="J79" s="434" t="str">
        <f>IF('(I-3) Design &amp; Feedback'!K79&gt;0, '(I-3) Design &amp; Feedback'!K79, "-")</f>
        <v>-</v>
      </c>
      <c r="K79" s="520" t="str">
        <f>IF('(I-3) Design &amp; Feedback'!L79&gt;0, '(I-3) Design &amp; Feedback'!L79, "-")</f>
        <v>-</v>
      </c>
      <c r="L79" s="424" t="str">
        <f>IF('(I-3) Design &amp; Feedback'!O79&gt;0, '(I-3) Design &amp; Feedback'!O79, "-")</f>
        <v>-</v>
      </c>
      <c r="M79" s="207"/>
      <c r="N79" s="429" t="str">
        <f t="array" ref="N79">INDEX('(BCBC) Adjustment Factors (Alt)'!$F$52:$H$54,MATCH('(R-3) Adjusted Lengths (Alt.)'!$K$75, '(BCBC) Adjustment Factors (Alt)'!$F$52:$F$54,0),2)</f>
        <v>#N/A</v>
      </c>
      <c r="O79" s="614" t="str">
        <f t="array" ref="O79">INDEX('(BCBC) Adjustment Factors (Alt)'!$E$40:$K$47,MATCH('(R-3) Adjusted Lengths (Alt.)'!J79,'(BCBC) Adjustment Factors (Alt)'!$E$40:$E$47,0),2)</f>
        <v>#N/A</v>
      </c>
      <c r="P79" s="426">
        <f>'(I-1) General'!$H$17</f>
        <v>0.33</v>
      </c>
      <c r="Q79" s="429" t="str">
        <f>'(M-1) Adjustment Factors'!$K$17</f>
        <v>#N/A</v>
      </c>
      <c r="R79" s="429" t="str">
        <f>'(M-1) Adjustment Factors'!$K$18</f>
        <v>#N/A</v>
      </c>
      <c r="S79" s="429" t="str">
        <f>'(M-1) Adjustment Factors'!$K$19</f>
        <v>#N/A</v>
      </c>
      <c r="T79" s="429" t="str">
        <f>'(M-1) Adjustment Factors'!$K$20</f>
        <v>#N/A</v>
      </c>
      <c r="U79" s="614" t="str">
        <f t="array" ref="U79">IF('(I-3) Design &amp; Feedback'!K79="CFW-FH",1,IF('(I-3) Design &amp; Feedback'!N79='(T) General Tables'!$A$18,INDEX('(BCBC) Adjustment Factors'!$H$49:$I$52, MATCH('(I-3) Design &amp; Feedback'!O79,'(BCBC) Adjustment Factors'!$H$49:$H$52,0),2),1))</f>
        <v>#N/A</v>
      </c>
      <c r="V79" s="614">
        <f>IF('(I-3) Design &amp; Feedback'!K79="CFW-FH",1,IF('(I-3) Design &amp; Feedback'!L79='(T) General Tables'!$A$82,'(BCBC) Adjustment Factors'!$I$53,'(BCBC) Adjustment Factors'!$I$54))
</f>
        <v>1.15</v>
      </c>
      <c r="W79" s="569" t="str">
        <f>IF(J79&lt;&gt;'(T) General Tables'!$A$512, (N79*O79*P79*(Q79*R79*S79*T79*U79*V79)), "#N/A")</f>
        <v>#N/A</v>
      </c>
      <c r="X79" s="587"/>
      <c r="Y79" s="429" t="str">
        <f t="array" ref="Y79">INDEX('(BCBC) Adjustment Factors (Alt)'!$F$52:$H$54,MATCH('(R-3) Adjusted Lengths (Alt.)'!$K$75, '(BCBC) Adjustment Factors (Alt)'!$F$52:$F$54,0),3)</f>
        <v>#N/A</v>
      </c>
      <c r="Z79" s="629" t="str">
        <f t="array" ref="Z79">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79" s="429" t="str">
        <f t="array" ref="AA79">INDEX('(BCBC) Adjustment Factors (Alt)'!$G$14:$G$21, MATCH(I79, '(BCBC) Adjustment Factors (Alt)'!$E$14:$E$21, 1)) +
((I79 - INDEX('(BCBC) Adjustment Factors (Alt)'!$E$14:$E$21, MATCH(I79, '(BCBC) Adjustment Factors (Alt)'!$E$14:$E$21, 1))) /
 (INDEX('(BCBC) Adjustment Factors (Alt)'!$E$14:$E$21, MATCH(I79, '(BCBC) Adjustment Factors (Alt)'!$E$14:$E$21, 1) + 1) -
  INDEX('(BCBC) Adjustment Factors (Alt)'!$E$14:$E$21, MATCH(I79, '(BCBC) Adjustment Factors (Alt)'!$E$14:$E$21, 1)))) *
(INDEX('(BCBC) Adjustment Factors (Alt)'!$G$14:$G$21, MATCH(I79, '(BCBC) Adjustment Factors (Alt)'!$E$14:$E$21, 1) + 1) -
 INDEX('(BCBC) Adjustment Factors (Alt)'!$G$14:$G$21, MATCH(I79, '(BCBC) Adjustment Factors (Alt)'!$E$14:$E$21, 1)))</f>
        <v>#N/A</v>
      </c>
      <c r="AB79" s="429">
        <f>'(I-1) General'!$H$16</f>
        <v>1.85</v>
      </c>
      <c r="AC79" s="429" t="str">
        <f t="array" ref="AC79">INDEX('(BCBC) Adjustment Factors (Alt)'!$E$40:$K$47,MATCH('(R-3) Adjusted Lengths (Alt.)'!J79,'(BCBC) Adjustment Factors (Alt)'!$E$40:$E$47,0),3)</f>
        <v>#N/A</v>
      </c>
      <c r="AD79" s="429">
        <f>'(I-1) General'!$H$19</f>
        <v>0.311</v>
      </c>
      <c r="AE79" s="429" t="str">
        <f>'(M-1) Adjustment Factors'!$K$32</f>
        <v>#N/A</v>
      </c>
      <c r="AF79" s="429" t="str">
        <f>'(M-1) Adjustment Factors'!$K$34</f>
        <v>#N/A</v>
      </c>
      <c r="AG79" s="429" t="str">
        <f>'(M-1) Adjustment Factors'!$K$35</f>
        <v>#N/A</v>
      </c>
      <c r="AH79" s="425" t="str">
        <f t="array" ref="AH79">IF('(I-3) Design &amp; Feedback'!K79="CFW-FH",1,IF('(I-3) Design &amp; Feedback'!N79='(T) General Tables'!$A$18,INDEX('(BCBC) Adjustment Factors'!$H$116:$I$119, MATCH('(I-3) Design &amp; Feedback'!O79,'(BCBC) Adjustment Factors'!$H$116:$H$119,0),2),1))</f>
        <v>#N/A</v>
      </c>
      <c r="AI79" s="425">
        <f>IF('(I-3) Design &amp; Feedback'!K79="CFW-FH",1,IF('(I-3) Design &amp; Feedback'!L79='(T) General Tables'!$A$82,'(BCBC) Adjustment Factors'!$I$120,'(BCBC) Adjustment Factors'!$I$121))</f>
        <v>1.15</v>
      </c>
      <c r="AJ79" s="569" t="str">
        <f>IF(J79&lt;&gt;'(T) General Tables'!$A$512, ((Y79*Z79+AA79*AB79)*(AC79*AD79*AE79*AF79*AG79*AH79*AI79)), "#N/A")</f>
        <v>#N/A</v>
      </c>
      <c r="AK79" s="207"/>
      <c r="AL79" s="630" t="str">
        <f t="shared" si="5"/>
        <v>#N/A</v>
      </c>
      <c r="AM79" s="429" t="str">
        <f t="shared" si="6"/>
        <v>#N/A</v>
      </c>
    </row>
    <row r="80" ht="15.0" hidden="1" customHeight="1">
      <c r="A80" s="94"/>
      <c r="B80" s="176"/>
      <c r="D80" s="268" t="str">
        <f>'(I-3) Design &amp; Feedback'!D80</f>
        <v>Not Required</v>
      </c>
      <c r="E80" s="162"/>
      <c r="F80" s="7"/>
      <c r="G80" s="424" t="str">
        <f>'(I-3) Design &amp; Feedback'!G80</f>
        <v>B/CS</v>
      </c>
      <c r="H80" s="520" t="str">
        <f>IF('(I-3) Design &amp; Feedback'!H80&gt;0, '(I-3) Design &amp; Feedback'!H80, "-")</f>
        <v>-</v>
      </c>
      <c r="I80" s="517" t="str">
        <f>IF('(I-3) Design &amp; Feedback'!I80&gt;0, '(I-3) Design &amp; Feedback'!I80, "-")</f>
        <v>-</v>
      </c>
      <c r="J80" s="434" t="str">
        <f>IF('(I-3) Design &amp; Feedback'!K80&gt;0, '(I-3) Design &amp; Feedback'!K80, "-")</f>
        <v>-</v>
      </c>
      <c r="K80" s="520" t="str">
        <f>IF('(I-3) Design &amp; Feedback'!L80&gt;0, '(I-3) Design &amp; Feedback'!L80, "-")</f>
        <v>-</v>
      </c>
      <c r="L80" s="424" t="str">
        <f>IF('(I-3) Design &amp; Feedback'!O80&gt;0, '(I-3) Design &amp; Feedback'!O80, "-")</f>
        <v>-</v>
      </c>
      <c r="M80" s="207"/>
      <c r="N80" s="429" t="str">
        <f t="array" ref="N80">INDEX('(BCBC) Adjustment Factors (Alt)'!$F$52:$H$54,MATCH('(R-3) Adjusted Lengths (Alt.)'!$K$75, '(BCBC) Adjustment Factors (Alt)'!$F$52:$F$54,0),2)</f>
        <v>#N/A</v>
      </c>
      <c r="O80" s="614" t="str">
        <f t="array" ref="O80">INDEX('(BCBC) Adjustment Factors (Alt)'!$E$40:$K$47,MATCH('(R-3) Adjusted Lengths (Alt.)'!J80,'(BCBC) Adjustment Factors (Alt)'!$E$40:$E$47,0),2)</f>
        <v>#N/A</v>
      </c>
      <c r="P80" s="426">
        <f>'(I-1) General'!$H$17</f>
        <v>0.33</v>
      </c>
      <c r="Q80" s="429" t="str">
        <f>'(M-1) Adjustment Factors'!$K$17</f>
        <v>#N/A</v>
      </c>
      <c r="R80" s="429" t="str">
        <f>'(M-1) Adjustment Factors'!$K$18</f>
        <v>#N/A</v>
      </c>
      <c r="S80" s="429" t="str">
        <f>'(M-1) Adjustment Factors'!$K$19</f>
        <v>#N/A</v>
      </c>
      <c r="T80" s="429" t="str">
        <f>'(M-1) Adjustment Factors'!$K$20</f>
        <v>#N/A</v>
      </c>
      <c r="U80" s="614" t="str">
        <f t="array" ref="U80">IF('(I-3) Design &amp; Feedback'!K80="CFW-FH",1,IF('(I-3) Design &amp; Feedback'!N80='(T) General Tables'!$A$18,INDEX('(BCBC) Adjustment Factors'!$H$49:$I$52, MATCH('(I-3) Design &amp; Feedback'!O80,'(BCBC) Adjustment Factors'!$H$49:$H$52,0),2),1))</f>
        <v>#N/A</v>
      </c>
      <c r="V80" s="614">
        <f>IF('(I-3) Design &amp; Feedback'!K80="CFW-FH",1,IF('(I-3) Design &amp; Feedback'!L80='(T) General Tables'!$A$82,'(BCBC) Adjustment Factors'!$I$53,'(BCBC) Adjustment Factors'!$I$54))
</f>
        <v>1.15</v>
      </c>
      <c r="W80" s="569" t="str">
        <f>IF(J80&lt;&gt;'(T) General Tables'!$A$512, (N80*O80*P80*(Q80*R80*S80*T80*U80*V80)), "#N/A")</f>
        <v>#N/A</v>
      </c>
      <c r="X80" s="587"/>
      <c r="Y80" s="429" t="str">
        <f t="array" ref="Y80">INDEX('(BCBC) Adjustment Factors (Alt)'!$F$52:$H$54,MATCH('(R-3) Adjusted Lengths (Alt.)'!$K$75, '(BCBC) Adjustment Factors (Alt)'!$F$52:$F$54,0),3)</f>
        <v>#N/A</v>
      </c>
      <c r="Z80" s="629" t="str">
        <f t="array" ref="Z80">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80" s="429" t="str">
        <f t="array" ref="AA80">INDEX('(BCBC) Adjustment Factors (Alt)'!$G$14:$G$21, MATCH(I80, '(BCBC) Adjustment Factors (Alt)'!$E$14:$E$21, 1)) +
((I80 - INDEX('(BCBC) Adjustment Factors (Alt)'!$E$14:$E$21, MATCH(I80, '(BCBC) Adjustment Factors (Alt)'!$E$14:$E$21, 1))) /
 (INDEX('(BCBC) Adjustment Factors (Alt)'!$E$14:$E$21, MATCH(I80, '(BCBC) Adjustment Factors (Alt)'!$E$14:$E$21, 1) + 1) -
  INDEX('(BCBC) Adjustment Factors (Alt)'!$E$14:$E$21, MATCH(I80, '(BCBC) Adjustment Factors (Alt)'!$E$14:$E$21, 1)))) *
(INDEX('(BCBC) Adjustment Factors (Alt)'!$G$14:$G$21, MATCH(I80, '(BCBC) Adjustment Factors (Alt)'!$E$14:$E$21, 1) + 1) -
 INDEX('(BCBC) Adjustment Factors (Alt)'!$G$14:$G$21, MATCH(I80, '(BCBC) Adjustment Factors (Alt)'!$E$14:$E$21, 1)))</f>
        <v>#N/A</v>
      </c>
      <c r="AB80" s="429">
        <f>'(I-1) General'!$H$16</f>
        <v>1.85</v>
      </c>
      <c r="AC80" s="429" t="str">
        <f t="array" ref="AC80">INDEX('(BCBC) Adjustment Factors (Alt)'!$E$40:$K$47,MATCH('(R-3) Adjusted Lengths (Alt.)'!J80,'(BCBC) Adjustment Factors (Alt)'!$E$40:$E$47,0),3)</f>
        <v>#N/A</v>
      </c>
      <c r="AD80" s="429">
        <f>'(I-1) General'!$H$19</f>
        <v>0.311</v>
      </c>
      <c r="AE80" s="429" t="str">
        <f>'(M-1) Adjustment Factors'!$K$32</f>
        <v>#N/A</v>
      </c>
      <c r="AF80" s="429" t="str">
        <f>'(M-1) Adjustment Factors'!$K$34</f>
        <v>#N/A</v>
      </c>
      <c r="AG80" s="429" t="str">
        <f>'(M-1) Adjustment Factors'!$K$35</f>
        <v>#N/A</v>
      </c>
      <c r="AH80" s="425" t="str">
        <f t="array" ref="AH80">IF('(I-3) Design &amp; Feedback'!K80="CFW-FH",1,IF('(I-3) Design &amp; Feedback'!N80='(T) General Tables'!$A$18,INDEX('(BCBC) Adjustment Factors'!$H$116:$I$119, MATCH('(I-3) Design &amp; Feedback'!O80,'(BCBC) Adjustment Factors'!$H$116:$H$119,0),2),1))</f>
        <v>#N/A</v>
      </c>
      <c r="AI80" s="425">
        <f>IF('(I-3) Design &amp; Feedback'!K80="CFW-FH",1,IF('(I-3) Design &amp; Feedback'!L80='(T) General Tables'!$A$82,'(BCBC) Adjustment Factors'!$I$120,'(BCBC) Adjustment Factors'!$I$121))</f>
        <v>1.15</v>
      </c>
      <c r="AJ80" s="569" t="str">
        <f>IF(J80&lt;&gt;'(T) General Tables'!$A$512, ((Y80*Z80+AA80*AB80)*(AC80*AD80*AE80*AF80*AG80*AH80*AI80)), "#N/A")</f>
        <v>#N/A</v>
      </c>
      <c r="AK80" s="207"/>
      <c r="AL80" s="630" t="str">
        <f t="shared" si="5"/>
        <v>#N/A</v>
      </c>
      <c r="AM80" s="429" t="str">
        <f t="shared" si="6"/>
        <v>#N/A</v>
      </c>
    </row>
    <row r="81" ht="15.0" hidden="1" customHeight="1">
      <c r="A81" s="94"/>
      <c r="B81" s="176"/>
      <c r="D81" s="268" t="str">
        <f>'(I-3) Design &amp; Feedback'!D81</f>
        <v>Not Required</v>
      </c>
      <c r="E81" s="162"/>
      <c r="F81" s="7"/>
      <c r="G81" s="424" t="str">
        <f>'(I-3) Design &amp; Feedback'!G81</f>
        <v>B/CS</v>
      </c>
      <c r="H81" s="520" t="str">
        <f>IF('(I-3) Design &amp; Feedback'!H81&gt;0, '(I-3) Design &amp; Feedback'!H81, "-")</f>
        <v>-</v>
      </c>
      <c r="I81" s="517" t="str">
        <f>IF('(I-3) Design &amp; Feedback'!I81&gt;0, '(I-3) Design &amp; Feedback'!I81, "-")</f>
        <v>-</v>
      </c>
      <c r="J81" s="434" t="str">
        <f>IF('(I-3) Design &amp; Feedback'!K81&gt;0, '(I-3) Design &amp; Feedback'!K81, "-")</f>
        <v>-</v>
      </c>
      <c r="K81" s="520" t="str">
        <f>IF('(I-3) Design &amp; Feedback'!L81&gt;0, '(I-3) Design &amp; Feedback'!L81, "-")</f>
        <v>-</v>
      </c>
      <c r="L81" s="424" t="str">
        <f>IF('(I-3) Design &amp; Feedback'!O81&gt;0, '(I-3) Design &amp; Feedback'!O81, "-")</f>
        <v>-</v>
      </c>
      <c r="M81" s="207"/>
      <c r="N81" s="429" t="str">
        <f t="array" ref="N81">INDEX('(BCBC) Adjustment Factors (Alt)'!$F$52:$H$54,MATCH('(R-3) Adjusted Lengths (Alt.)'!$K$75, '(BCBC) Adjustment Factors (Alt)'!$F$52:$F$54,0),2)</f>
        <v>#N/A</v>
      </c>
      <c r="O81" s="614" t="str">
        <f t="array" ref="O81">INDEX('(BCBC) Adjustment Factors (Alt)'!$E$40:$K$47,MATCH('(R-3) Adjusted Lengths (Alt.)'!J81,'(BCBC) Adjustment Factors (Alt)'!$E$40:$E$47,0),2)</f>
        <v>#N/A</v>
      </c>
      <c r="P81" s="426">
        <f>'(I-1) General'!$H$17</f>
        <v>0.33</v>
      </c>
      <c r="Q81" s="429" t="str">
        <f>'(M-1) Adjustment Factors'!$K$17</f>
        <v>#N/A</v>
      </c>
      <c r="R81" s="429" t="str">
        <f>'(M-1) Adjustment Factors'!$K$18</f>
        <v>#N/A</v>
      </c>
      <c r="S81" s="429" t="str">
        <f>'(M-1) Adjustment Factors'!$K$19</f>
        <v>#N/A</v>
      </c>
      <c r="T81" s="429" t="str">
        <f>'(M-1) Adjustment Factors'!$K$20</f>
        <v>#N/A</v>
      </c>
      <c r="U81" s="614" t="str">
        <f t="array" ref="U81">IF('(I-3) Design &amp; Feedback'!K81="CFW-FH",1,IF('(I-3) Design &amp; Feedback'!N81='(T) General Tables'!$A$18,INDEX('(BCBC) Adjustment Factors'!$H$49:$I$52, MATCH('(I-3) Design &amp; Feedback'!O81,'(BCBC) Adjustment Factors'!$H$49:$H$52,0),2),1))</f>
        <v>#N/A</v>
      </c>
      <c r="V81" s="614">
        <f>IF('(I-3) Design &amp; Feedback'!K81="CFW-FH",1,IF('(I-3) Design &amp; Feedback'!L81='(T) General Tables'!$A$82,'(BCBC) Adjustment Factors'!$I$53,'(BCBC) Adjustment Factors'!$I$54))
</f>
        <v>1.15</v>
      </c>
      <c r="W81" s="569" t="str">
        <f>IF(J81&lt;&gt;'(T) General Tables'!$A$512, (N81*O81*P81*(Q81*R81*S81*T81*U81*V81)), "#N/A")</f>
        <v>#N/A</v>
      </c>
      <c r="X81" s="587"/>
      <c r="Y81" s="429" t="str">
        <f t="array" ref="Y81">INDEX('(BCBC) Adjustment Factors (Alt)'!$F$52:$H$54,MATCH('(R-3) Adjusted Lengths (Alt.)'!$K$75, '(BCBC) Adjustment Factors (Alt)'!$F$52:$F$54,0),3)</f>
        <v>#N/A</v>
      </c>
      <c r="Z81" s="629" t="str">
        <f t="array" ref="Z81">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81" s="429" t="str">
        <f t="array" ref="AA81">INDEX('(BCBC) Adjustment Factors (Alt)'!$G$14:$G$21, MATCH(I81, '(BCBC) Adjustment Factors (Alt)'!$E$14:$E$21, 1)) +
((I81 - INDEX('(BCBC) Adjustment Factors (Alt)'!$E$14:$E$21, MATCH(I81, '(BCBC) Adjustment Factors (Alt)'!$E$14:$E$21, 1))) /
 (INDEX('(BCBC) Adjustment Factors (Alt)'!$E$14:$E$21, MATCH(I81, '(BCBC) Adjustment Factors (Alt)'!$E$14:$E$21, 1) + 1) -
  INDEX('(BCBC) Adjustment Factors (Alt)'!$E$14:$E$21, MATCH(I81, '(BCBC) Adjustment Factors (Alt)'!$E$14:$E$21, 1)))) *
(INDEX('(BCBC) Adjustment Factors (Alt)'!$G$14:$G$21, MATCH(I81, '(BCBC) Adjustment Factors (Alt)'!$E$14:$E$21, 1) + 1) -
 INDEX('(BCBC) Adjustment Factors (Alt)'!$G$14:$G$21, MATCH(I81, '(BCBC) Adjustment Factors (Alt)'!$E$14:$E$21, 1)))</f>
        <v>#N/A</v>
      </c>
      <c r="AB81" s="429">
        <f>'(I-1) General'!$H$16</f>
        <v>1.85</v>
      </c>
      <c r="AC81" s="429" t="str">
        <f t="array" ref="AC81">INDEX('(BCBC) Adjustment Factors (Alt)'!$E$40:$K$47,MATCH('(R-3) Adjusted Lengths (Alt.)'!J81,'(BCBC) Adjustment Factors (Alt)'!$E$40:$E$47,0),3)</f>
        <v>#N/A</v>
      </c>
      <c r="AD81" s="429">
        <f>'(I-1) General'!$H$19</f>
        <v>0.311</v>
      </c>
      <c r="AE81" s="429" t="str">
        <f>'(M-1) Adjustment Factors'!$K$32</f>
        <v>#N/A</v>
      </c>
      <c r="AF81" s="429" t="str">
        <f>'(M-1) Adjustment Factors'!$K$34</f>
        <v>#N/A</v>
      </c>
      <c r="AG81" s="429" t="str">
        <f>'(M-1) Adjustment Factors'!$K$35</f>
        <v>#N/A</v>
      </c>
      <c r="AH81" s="425" t="str">
        <f t="array" ref="AH81">IF('(I-3) Design &amp; Feedback'!K81="CFW-FH",1,IF('(I-3) Design &amp; Feedback'!N81='(T) General Tables'!$A$18,INDEX('(BCBC) Adjustment Factors'!$H$116:$I$119, MATCH('(I-3) Design &amp; Feedback'!O81,'(BCBC) Adjustment Factors'!$H$116:$H$119,0),2),1))</f>
        <v>#N/A</v>
      </c>
      <c r="AI81" s="425">
        <f>IF('(I-3) Design &amp; Feedback'!K81="CFW-FH",1,IF('(I-3) Design &amp; Feedback'!L81='(T) General Tables'!$A$82,'(BCBC) Adjustment Factors'!$I$120,'(BCBC) Adjustment Factors'!$I$121))</f>
        <v>1.15</v>
      </c>
      <c r="AJ81" s="569" t="str">
        <f>IF(J81&lt;&gt;'(T) General Tables'!$A$512, ((Y81*Z81+AA81*AB81)*(AC81*AD81*AE81*AF81*AG81*AH81*AI81)), "#N/A")</f>
        <v>#N/A</v>
      </c>
      <c r="AK81" s="207"/>
      <c r="AL81" s="630" t="str">
        <f t="shared" si="5"/>
        <v>#N/A</v>
      </c>
      <c r="AM81" s="429" t="str">
        <f t="shared" si="6"/>
        <v>#N/A</v>
      </c>
    </row>
    <row r="82" ht="15.0" hidden="1" customHeight="1">
      <c r="A82" s="94"/>
      <c r="B82" s="176"/>
      <c r="D82" s="268" t="str">
        <f>'(I-3) Design &amp; Feedback'!D82</f>
        <v>Not Required</v>
      </c>
      <c r="E82" s="162"/>
      <c r="F82" s="7"/>
      <c r="G82" s="424" t="str">
        <f>'(I-3) Design &amp; Feedback'!G82</f>
        <v>B/CS</v>
      </c>
      <c r="H82" s="520" t="str">
        <f>IF('(I-3) Design &amp; Feedback'!H82&gt;0, '(I-3) Design &amp; Feedback'!H82, "-")</f>
        <v>-</v>
      </c>
      <c r="I82" s="517" t="str">
        <f>IF('(I-3) Design &amp; Feedback'!I82&gt;0, '(I-3) Design &amp; Feedback'!I82, "-")</f>
        <v>-</v>
      </c>
      <c r="J82" s="434" t="str">
        <f>IF('(I-3) Design &amp; Feedback'!K82&gt;0, '(I-3) Design &amp; Feedback'!K82, "-")</f>
        <v>-</v>
      </c>
      <c r="K82" s="520" t="str">
        <f>IF('(I-3) Design &amp; Feedback'!L82&gt;0, '(I-3) Design &amp; Feedback'!L82, "-")</f>
        <v>-</v>
      </c>
      <c r="L82" s="424" t="str">
        <f>IF('(I-3) Design &amp; Feedback'!O82&gt;0, '(I-3) Design &amp; Feedback'!O82, "-")</f>
        <v>-</v>
      </c>
      <c r="M82" s="207"/>
      <c r="N82" s="429" t="str">
        <f t="array" ref="N82">INDEX('(BCBC) Adjustment Factors (Alt)'!$F$52:$H$54,MATCH('(R-3) Adjusted Lengths (Alt.)'!$K$75, '(BCBC) Adjustment Factors (Alt)'!$F$52:$F$54,0),2)</f>
        <v>#N/A</v>
      </c>
      <c r="O82" s="614" t="str">
        <f t="array" ref="O82">INDEX('(BCBC) Adjustment Factors (Alt)'!$E$40:$K$47,MATCH('(R-3) Adjusted Lengths (Alt.)'!J82,'(BCBC) Adjustment Factors (Alt)'!$E$40:$E$47,0),2)</f>
        <v>#N/A</v>
      </c>
      <c r="P82" s="426">
        <f>'(I-1) General'!$H$17</f>
        <v>0.33</v>
      </c>
      <c r="Q82" s="429" t="str">
        <f>'(M-1) Adjustment Factors'!$K$17</f>
        <v>#N/A</v>
      </c>
      <c r="R82" s="429" t="str">
        <f>'(M-1) Adjustment Factors'!$K$18</f>
        <v>#N/A</v>
      </c>
      <c r="S82" s="429" t="str">
        <f>'(M-1) Adjustment Factors'!$K$19</f>
        <v>#N/A</v>
      </c>
      <c r="T82" s="429" t="str">
        <f>'(M-1) Adjustment Factors'!$K$20</f>
        <v>#N/A</v>
      </c>
      <c r="U82" s="614" t="str">
        <f t="array" ref="U82">IF('(I-3) Design &amp; Feedback'!K82="CFW-FH",1,IF('(I-3) Design &amp; Feedback'!N82='(T) General Tables'!$A$18,INDEX('(BCBC) Adjustment Factors'!$H$49:$I$52, MATCH('(I-3) Design &amp; Feedback'!O82,'(BCBC) Adjustment Factors'!$H$49:$H$52,0),2),1))</f>
        <v>#N/A</v>
      </c>
      <c r="V82" s="614">
        <f>IF('(I-3) Design &amp; Feedback'!K82="CFW-FH",1,IF('(I-3) Design &amp; Feedback'!L82='(T) General Tables'!$A$82,'(BCBC) Adjustment Factors'!$I$53,'(BCBC) Adjustment Factors'!$I$54))
</f>
        <v>1.15</v>
      </c>
      <c r="W82" s="569" t="str">
        <f>IF(J82&lt;&gt;'(T) General Tables'!$A$512, (N82*O82*P82*(Q82*R82*S82*T82*U82*V82)), "#N/A")</f>
        <v>#N/A</v>
      </c>
      <c r="X82" s="587"/>
      <c r="Y82" s="429" t="str">
        <f t="array" ref="Y82">INDEX('(BCBC) Adjustment Factors (Alt)'!$F$52:$H$54,MATCH('(R-3) Adjusted Lengths (Alt.)'!$K$75, '(BCBC) Adjustment Factors (Alt)'!$F$52:$F$54,0),3)</f>
        <v>#N/A</v>
      </c>
      <c r="Z82" s="629" t="str">
        <f t="array" ref="Z82">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82" s="429" t="str">
        <f t="array" ref="AA82">INDEX('(BCBC) Adjustment Factors (Alt)'!$G$14:$G$21, MATCH(I82, '(BCBC) Adjustment Factors (Alt)'!$E$14:$E$21, 1)) +
((I82 - INDEX('(BCBC) Adjustment Factors (Alt)'!$E$14:$E$21, MATCH(I82, '(BCBC) Adjustment Factors (Alt)'!$E$14:$E$21, 1))) /
 (INDEX('(BCBC) Adjustment Factors (Alt)'!$E$14:$E$21, MATCH(I82, '(BCBC) Adjustment Factors (Alt)'!$E$14:$E$21, 1) + 1) -
  INDEX('(BCBC) Adjustment Factors (Alt)'!$E$14:$E$21, MATCH(I82, '(BCBC) Adjustment Factors (Alt)'!$E$14:$E$21, 1)))) *
(INDEX('(BCBC) Adjustment Factors (Alt)'!$G$14:$G$21, MATCH(I82, '(BCBC) Adjustment Factors (Alt)'!$E$14:$E$21, 1) + 1) -
 INDEX('(BCBC) Adjustment Factors (Alt)'!$G$14:$G$21, MATCH(I82, '(BCBC) Adjustment Factors (Alt)'!$E$14:$E$21, 1)))</f>
        <v>#N/A</v>
      </c>
      <c r="AB82" s="429">
        <f>'(I-1) General'!$H$16</f>
        <v>1.85</v>
      </c>
      <c r="AC82" s="429" t="str">
        <f t="array" ref="AC82">INDEX('(BCBC) Adjustment Factors (Alt)'!$E$40:$K$47,MATCH('(R-3) Adjusted Lengths (Alt.)'!J82,'(BCBC) Adjustment Factors (Alt)'!$E$40:$E$47,0),3)</f>
        <v>#N/A</v>
      </c>
      <c r="AD82" s="429">
        <f>'(I-1) General'!$H$19</f>
        <v>0.311</v>
      </c>
      <c r="AE82" s="429" t="str">
        <f>'(M-1) Adjustment Factors'!$K$32</f>
        <v>#N/A</v>
      </c>
      <c r="AF82" s="429" t="str">
        <f>'(M-1) Adjustment Factors'!$K$34</f>
        <v>#N/A</v>
      </c>
      <c r="AG82" s="429" t="str">
        <f>'(M-1) Adjustment Factors'!$K$35</f>
        <v>#N/A</v>
      </c>
      <c r="AH82" s="425" t="str">
        <f t="array" ref="AH82">IF('(I-3) Design &amp; Feedback'!K82="CFW-FH",1,IF('(I-3) Design &amp; Feedback'!N82='(T) General Tables'!$A$18,INDEX('(BCBC) Adjustment Factors'!$H$116:$I$119, MATCH('(I-3) Design &amp; Feedback'!O82,'(BCBC) Adjustment Factors'!$H$116:$H$119,0),2),1))</f>
        <v>#N/A</v>
      </c>
      <c r="AI82" s="425">
        <f>IF('(I-3) Design &amp; Feedback'!K82="CFW-FH",1,IF('(I-3) Design &amp; Feedback'!L82='(T) General Tables'!$A$82,'(BCBC) Adjustment Factors'!$I$120,'(BCBC) Adjustment Factors'!$I$121))</f>
        <v>1.15</v>
      </c>
      <c r="AJ82" s="569" t="str">
        <f>IF(J82&lt;&gt;'(T) General Tables'!$A$512, ((Y82*Z82+AA82*AB82)*(AC82*AD82*AE82*AF82*AG82*AH82*AI82)), "#N/A")</f>
        <v>#N/A</v>
      </c>
      <c r="AK82" s="207"/>
      <c r="AL82" s="630" t="str">
        <f t="shared" si="5"/>
        <v>#N/A</v>
      </c>
      <c r="AM82" s="429" t="str">
        <f t="shared" si="6"/>
        <v>#N/A</v>
      </c>
    </row>
    <row r="83" ht="15.0" hidden="1" customHeight="1">
      <c r="A83" s="94"/>
      <c r="B83" s="176"/>
      <c r="D83" s="268" t="str">
        <f>'(I-3) Design &amp; Feedback'!D83</f>
        <v>Not Required</v>
      </c>
      <c r="E83" s="162"/>
      <c r="F83" s="7"/>
      <c r="G83" s="424" t="str">
        <f>'(I-3) Design &amp; Feedback'!G83</f>
        <v>B/CS</v>
      </c>
      <c r="H83" s="520" t="str">
        <f>IF('(I-3) Design &amp; Feedback'!H83&gt;0, '(I-3) Design &amp; Feedback'!H83, "-")</f>
        <v>-</v>
      </c>
      <c r="I83" s="517" t="str">
        <f>IF('(I-3) Design &amp; Feedback'!I83&gt;0, '(I-3) Design &amp; Feedback'!I83, "-")</f>
        <v>-</v>
      </c>
      <c r="J83" s="434" t="str">
        <f>IF('(I-3) Design &amp; Feedback'!K83&gt;0, '(I-3) Design &amp; Feedback'!K83, "-")</f>
        <v>-</v>
      </c>
      <c r="K83" s="520" t="str">
        <f>IF('(I-3) Design &amp; Feedback'!L83&gt;0, '(I-3) Design &amp; Feedback'!L83, "-")</f>
        <v>-</v>
      </c>
      <c r="L83" s="424" t="str">
        <f>IF('(I-3) Design &amp; Feedback'!O83&gt;0, '(I-3) Design &amp; Feedback'!O83, "-")</f>
        <v>-</v>
      </c>
      <c r="M83" s="207"/>
      <c r="N83" s="429" t="str">
        <f t="array" ref="N83">INDEX('(BCBC) Adjustment Factors (Alt)'!$F$52:$H$54,MATCH('(R-3) Adjusted Lengths (Alt.)'!$K$75, '(BCBC) Adjustment Factors (Alt)'!$F$52:$F$54,0),2)</f>
        <v>#N/A</v>
      </c>
      <c r="O83" s="614" t="str">
        <f t="array" ref="O83">INDEX('(BCBC) Adjustment Factors (Alt)'!$E$40:$K$47,MATCH('(R-3) Adjusted Lengths (Alt.)'!J83,'(BCBC) Adjustment Factors (Alt)'!$E$40:$E$47,0),2)</f>
        <v>#N/A</v>
      </c>
      <c r="P83" s="426">
        <f>'(I-1) General'!$H$17</f>
        <v>0.33</v>
      </c>
      <c r="Q83" s="429" t="str">
        <f>'(M-1) Adjustment Factors'!$K$17</f>
        <v>#N/A</v>
      </c>
      <c r="R83" s="429" t="str">
        <f>'(M-1) Adjustment Factors'!$K$18</f>
        <v>#N/A</v>
      </c>
      <c r="S83" s="429" t="str">
        <f>'(M-1) Adjustment Factors'!$K$19</f>
        <v>#N/A</v>
      </c>
      <c r="T83" s="429" t="str">
        <f>'(M-1) Adjustment Factors'!$K$20</f>
        <v>#N/A</v>
      </c>
      <c r="U83" s="614" t="str">
        <f t="array" ref="U83">IF('(I-3) Design &amp; Feedback'!K83="CFW-FH",1,IF('(I-3) Design &amp; Feedback'!N83='(T) General Tables'!$A$18,INDEX('(BCBC) Adjustment Factors'!$H$49:$I$52, MATCH('(I-3) Design &amp; Feedback'!O83,'(BCBC) Adjustment Factors'!$H$49:$H$52,0),2),1))</f>
        <v>#N/A</v>
      </c>
      <c r="V83" s="614">
        <f>IF('(I-3) Design &amp; Feedback'!K83="CFW-FH",1,IF('(I-3) Design &amp; Feedback'!L83='(T) General Tables'!$A$82,'(BCBC) Adjustment Factors'!$I$53,'(BCBC) Adjustment Factors'!$I$54))
</f>
        <v>1.15</v>
      </c>
      <c r="W83" s="569" t="str">
        <f>IF(J83&lt;&gt;'(T) General Tables'!$A$512, (N83*O83*P83*(Q83*R83*S83*T83*U83*V83)), "#N/A")</f>
        <v>#N/A</v>
      </c>
      <c r="X83" s="587"/>
      <c r="Y83" s="429" t="str">
        <f t="array" ref="Y83">INDEX('(BCBC) Adjustment Factors (Alt)'!$F$52:$H$54,MATCH('(R-3) Adjusted Lengths (Alt.)'!$K$75, '(BCBC) Adjustment Factors (Alt)'!$F$52:$F$54,0),3)</f>
        <v>#N/A</v>
      </c>
      <c r="Z83" s="629" t="str">
        <f t="array" ref="Z83">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83" s="429" t="str">
        <f t="array" ref="AA83">INDEX('(BCBC) Adjustment Factors (Alt)'!$G$14:$G$21, MATCH(I83, '(BCBC) Adjustment Factors (Alt)'!$E$14:$E$21, 1)) +
((I83 - INDEX('(BCBC) Adjustment Factors (Alt)'!$E$14:$E$21, MATCH(I83, '(BCBC) Adjustment Factors (Alt)'!$E$14:$E$21, 1))) /
 (INDEX('(BCBC) Adjustment Factors (Alt)'!$E$14:$E$21, MATCH(I83, '(BCBC) Adjustment Factors (Alt)'!$E$14:$E$21, 1) + 1) -
  INDEX('(BCBC) Adjustment Factors (Alt)'!$E$14:$E$21, MATCH(I83, '(BCBC) Adjustment Factors (Alt)'!$E$14:$E$21, 1)))) *
(INDEX('(BCBC) Adjustment Factors (Alt)'!$G$14:$G$21, MATCH(I83, '(BCBC) Adjustment Factors (Alt)'!$E$14:$E$21, 1) + 1) -
 INDEX('(BCBC) Adjustment Factors (Alt)'!$G$14:$G$21, MATCH(I83, '(BCBC) Adjustment Factors (Alt)'!$E$14:$E$21, 1)))</f>
        <v>#N/A</v>
      </c>
      <c r="AB83" s="429">
        <f>'(I-1) General'!$H$16</f>
        <v>1.85</v>
      </c>
      <c r="AC83" s="429" t="str">
        <f t="array" ref="AC83">INDEX('(BCBC) Adjustment Factors (Alt)'!$E$40:$K$47,MATCH('(R-3) Adjusted Lengths (Alt.)'!J83,'(BCBC) Adjustment Factors (Alt)'!$E$40:$E$47,0),3)</f>
        <v>#N/A</v>
      </c>
      <c r="AD83" s="429">
        <f>'(I-1) General'!$H$19</f>
        <v>0.311</v>
      </c>
      <c r="AE83" s="429" t="str">
        <f>'(M-1) Adjustment Factors'!$K$32</f>
        <v>#N/A</v>
      </c>
      <c r="AF83" s="429" t="str">
        <f>'(M-1) Adjustment Factors'!$K$34</f>
        <v>#N/A</v>
      </c>
      <c r="AG83" s="429" t="str">
        <f>'(M-1) Adjustment Factors'!$K$35</f>
        <v>#N/A</v>
      </c>
      <c r="AH83" s="425" t="str">
        <f t="array" ref="AH83">IF('(I-3) Design &amp; Feedback'!K83="CFW-FH",1,IF('(I-3) Design &amp; Feedback'!N83='(T) General Tables'!$A$18,INDEX('(BCBC) Adjustment Factors'!$H$116:$I$119, MATCH('(I-3) Design &amp; Feedback'!O83,'(BCBC) Adjustment Factors'!$H$116:$H$119,0),2),1))</f>
        <v>#N/A</v>
      </c>
      <c r="AI83" s="425">
        <f>IF('(I-3) Design &amp; Feedback'!K83="CFW-FH",1,IF('(I-3) Design &amp; Feedback'!L83='(T) General Tables'!$A$82,'(BCBC) Adjustment Factors'!$I$120,'(BCBC) Adjustment Factors'!$I$121))</f>
        <v>1.15</v>
      </c>
      <c r="AJ83" s="569" t="str">
        <f>IF(J83&lt;&gt;'(T) General Tables'!$A$512, ((Y83*Z83+AA83*AB83)*(AC83*AD83*AE83*AF83*AG83*AH83*AI83)), "#N/A")</f>
        <v>#N/A</v>
      </c>
      <c r="AK83" s="207"/>
      <c r="AL83" s="630" t="str">
        <f t="shared" si="5"/>
        <v>#N/A</v>
      </c>
      <c r="AM83" s="429" t="str">
        <f t="shared" si="6"/>
        <v>#N/A</v>
      </c>
    </row>
    <row r="84" ht="15.0" hidden="1" customHeight="1">
      <c r="A84" s="94"/>
      <c r="B84" s="176"/>
      <c r="D84" s="268" t="str">
        <f>'(I-3) Design &amp; Feedback'!D84</f>
        <v>Not Required</v>
      </c>
      <c r="E84" s="162"/>
      <c r="F84" s="7"/>
      <c r="G84" s="424" t="str">
        <f>'(I-3) Design &amp; Feedback'!G84</f>
        <v>B/CS</v>
      </c>
      <c r="H84" s="520" t="str">
        <f>IF('(I-3) Design &amp; Feedback'!H84&gt;0, '(I-3) Design &amp; Feedback'!H84, "-")</f>
        <v>-</v>
      </c>
      <c r="I84" s="517" t="str">
        <f>IF('(I-3) Design &amp; Feedback'!I84&gt;0, '(I-3) Design &amp; Feedback'!I84, "-")</f>
        <v>-</v>
      </c>
      <c r="J84" s="434" t="str">
        <f>IF('(I-3) Design &amp; Feedback'!K84&gt;0, '(I-3) Design &amp; Feedback'!K84, "-")</f>
        <v>-</v>
      </c>
      <c r="K84" s="520" t="str">
        <f>IF('(I-3) Design &amp; Feedback'!L84&gt;0, '(I-3) Design &amp; Feedback'!L84, "-")</f>
        <v>-</v>
      </c>
      <c r="L84" s="424" t="str">
        <f>IF('(I-3) Design &amp; Feedback'!O84&gt;0, '(I-3) Design &amp; Feedback'!O84, "-")</f>
        <v>-</v>
      </c>
      <c r="M84" s="207"/>
      <c r="N84" s="429" t="str">
        <f t="array" ref="N84">INDEX('(BCBC) Adjustment Factors (Alt)'!$F$52:$H$54,MATCH('(R-3) Adjusted Lengths (Alt.)'!$K$75, '(BCBC) Adjustment Factors (Alt)'!$F$52:$F$54,0),2)</f>
        <v>#N/A</v>
      </c>
      <c r="O84" s="614" t="str">
        <f t="array" ref="O84">INDEX('(BCBC) Adjustment Factors (Alt)'!$E$40:$K$47,MATCH('(R-3) Adjusted Lengths (Alt.)'!J84,'(BCBC) Adjustment Factors (Alt)'!$E$40:$E$47,0),2)</f>
        <v>#N/A</v>
      </c>
      <c r="P84" s="426">
        <f>'(I-1) General'!$H$17</f>
        <v>0.33</v>
      </c>
      <c r="Q84" s="429" t="str">
        <f>'(M-1) Adjustment Factors'!$K$17</f>
        <v>#N/A</v>
      </c>
      <c r="R84" s="429" t="str">
        <f>'(M-1) Adjustment Factors'!$K$18</f>
        <v>#N/A</v>
      </c>
      <c r="S84" s="429" t="str">
        <f>'(M-1) Adjustment Factors'!$K$19</f>
        <v>#N/A</v>
      </c>
      <c r="T84" s="429" t="str">
        <f>'(M-1) Adjustment Factors'!$K$20</f>
        <v>#N/A</v>
      </c>
      <c r="U84" s="614" t="str">
        <f t="array" ref="U84">IF('(I-3) Design &amp; Feedback'!K84="CFW-FH",1,IF('(I-3) Design &amp; Feedback'!N84='(T) General Tables'!$A$18,INDEX('(BCBC) Adjustment Factors'!$H$49:$I$52, MATCH('(I-3) Design &amp; Feedback'!O84,'(BCBC) Adjustment Factors'!$H$49:$H$52,0),2),1))</f>
        <v>#N/A</v>
      </c>
      <c r="V84" s="614">
        <f>IF('(I-3) Design &amp; Feedback'!K84="CFW-FH",1,IF('(I-3) Design &amp; Feedback'!L84='(T) General Tables'!$A$82,'(BCBC) Adjustment Factors'!$I$53,'(BCBC) Adjustment Factors'!$I$54))
</f>
        <v>1.15</v>
      </c>
      <c r="W84" s="569" t="str">
        <f>IF(J84&lt;&gt;'(T) General Tables'!$A$512, (N84*O84*P84*(Q84*R84*S84*T84*U84*V84)), "#N/A")</f>
        <v>#N/A</v>
      </c>
      <c r="X84" s="587"/>
      <c r="Y84" s="429" t="str">
        <f t="array" ref="Y84">INDEX('(BCBC) Adjustment Factors (Alt)'!$F$52:$H$54,MATCH('(R-3) Adjusted Lengths (Alt.)'!$K$75, '(BCBC) Adjustment Factors (Alt)'!$F$52:$F$54,0),3)</f>
        <v>#N/A</v>
      </c>
      <c r="Z84" s="629" t="str">
        <f t="array" ref="Z84">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84" s="429" t="str">
        <f t="array" ref="AA84">INDEX('(BCBC) Adjustment Factors (Alt)'!$G$14:$G$21, MATCH(I84, '(BCBC) Adjustment Factors (Alt)'!$E$14:$E$21, 1)) +
((I84 - INDEX('(BCBC) Adjustment Factors (Alt)'!$E$14:$E$21, MATCH(I84, '(BCBC) Adjustment Factors (Alt)'!$E$14:$E$21, 1))) /
 (INDEX('(BCBC) Adjustment Factors (Alt)'!$E$14:$E$21, MATCH(I84, '(BCBC) Adjustment Factors (Alt)'!$E$14:$E$21, 1) + 1) -
  INDEX('(BCBC) Adjustment Factors (Alt)'!$E$14:$E$21, MATCH(I84, '(BCBC) Adjustment Factors (Alt)'!$E$14:$E$21, 1)))) *
(INDEX('(BCBC) Adjustment Factors (Alt)'!$G$14:$G$21, MATCH(I84, '(BCBC) Adjustment Factors (Alt)'!$E$14:$E$21, 1) + 1) -
 INDEX('(BCBC) Adjustment Factors (Alt)'!$G$14:$G$21, MATCH(I84, '(BCBC) Adjustment Factors (Alt)'!$E$14:$E$21, 1)))</f>
        <v>#N/A</v>
      </c>
      <c r="AB84" s="429">
        <f>'(I-1) General'!$H$16</f>
        <v>1.85</v>
      </c>
      <c r="AC84" s="429" t="str">
        <f t="array" ref="AC84">INDEX('(BCBC) Adjustment Factors (Alt)'!$E$40:$K$47,MATCH('(R-3) Adjusted Lengths (Alt.)'!J84,'(BCBC) Adjustment Factors (Alt)'!$E$40:$E$47,0),3)</f>
        <v>#N/A</v>
      </c>
      <c r="AD84" s="429">
        <f>'(I-1) General'!$H$19</f>
        <v>0.311</v>
      </c>
      <c r="AE84" s="429" t="str">
        <f>'(M-1) Adjustment Factors'!$K$32</f>
        <v>#N/A</v>
      </c>
      <c r="AF84" s="429" t="str">
        <f>'(M-1) Adjustment Factors'!$K$34</f>
        <v>#N/A</v>
      </c>
      <c r="AG84" s="429" t="str">
        <f>'(M-1) Adjustment Factors'!$K$35</f>
        <v>#N/A</v>
      </c>
      <c r="AH84" s="425" t="str">
        <f t="array" ref="AH84">IF('(I-3) Design &amp; Feedback'!K84="CFW-FH",1,IF('(I-3) Design &amp; Feedback'!N84='(T) General Tables'!$A$18,INDEX('(BCBC) Adjustment Factors'!$H$116:$I$119, MATCH('(I-3) Design &amp; Feedback'!O84,'(BCBC) Adjustment Factors'!$H$116:$H$119,0),2),1))</f>
        <v>#N/A</v>
      </c>
      <c r="AI84" s="425">
        <f>IF('(I-3) Design &amp; Feedback'!K84="CFW-FH",1,IF('(I-3) Design &amp; Feedback'!L84='(T) General Tables'!$A$82,'(BCBC) Adjustment Factors'!$I$120,'(BCBC) Adjustment Factors'!$I$121))</f>
        <v>1.15</v>
      </c>
      <c r="AJ84" s="569" t="str">
        <f>IF(J84&lt;&gt;'(T) General Tables'!$A$512, ((Y84*Z84+AA84*AB84)*(AC84*AD84*AE84*AF84*AG84*AH84*AI84)), "#N/A")</f>
        <v>#N/A</v>
      </c>
      <c r="AK84" s="207"/>
      <c r="AL84" s="630" t="str">
        <f t="shared" si="5"/>
        <v>#N/A</v>
      </c>
      <c r="AM84" s="429" t="str">
        <f t="shared" si="6"/>
        <v>#N/A</v>
      </c>
    </row>
    <row r="85" ht="15.0" hidden="1" customHeight="1">
      <c r="A85" s="94"/>
      <c r="B85" s="176"/>
      <c r="D85" s="268" t="str">
        <f>'(I-3) Design &amp; Feedback'!D85</f>
        <v>Not Required</v>
      </c>
      <c r="E85" s="162"/>
      <c r="F85" s="7"/>
      <c r="G85" s="424" t="str">
        <f>'(I-3) Design &amp; Feedback'!G85</f>
        <v>B/CS</v>
      </c>
      <c r="H85" s="520" t="str">
        <f>IF('(I-3) Design &amp; Feedback'!H85&gt;0, '(I-3) Design &amp; Feedback'!H85, "-")</f>
        <v>-</v>
      </c>
      <c r="I85" s="517" t="str">
        <f>IF('(I-3) Design &amp; Feedback'!I85&gt;0, '(I-3) Design &amp; Feedback'!I85, "-")</f>
        <v>-</v>
      </c>
      <c r="J85" s="434" t="str">
        <f>IF('(I-3) Design &amp; Feedback'!K85&gt;0, '(I-3) Design &amp; Feedback'!K85, "-")</f>
        <v>-</v>
      </c>
      <c r="K85" s="520" t="str">
        <f>IF('(I-3) Design &amp; Feedback'!L85&gt;0, '(I-3) Design &amp; Feedback'!L85, "-")</f>
        <v>-</v>
      </c>
      <c r="L85" s="424" t="str">
        <f>IF('(I-3) Design &amp; Feedback'!O85&gt;0, '(I-3) Design &amp; Feedback'!O85, "-")</f>
        <v>-</v>
      </c>
      <c r="M85" s="207"/>
      <c r="N85" s="429" t="str">
        <f t="array" ref="N85">INDEX('(BCBC) Adjustment Factors (Alt)'!$F$52:$H$54,MATCH('(R-3) Adjusted Lengths (Alt.)'!$K$75, '(BCBC) Adjustment Factors (Alt)'!$F$52:$F$54,0),2)</f>
        <v>#N/A</v>
      </c>
      <c r="O85" s="614" t="str">
        <f t="array" ref="O85">INDEX('(BCBC) Adjustment Factors (Alt)'!$E$40:$K$47,MATCH('(R-3) Adjusted Lengths (Alt.)'!J85,'(BCBC) Adjustment Factors (Alt)'!$E$40:$E$47,0),2)</f>
        <v>#N/A</v>
      </c>
      <c r="P85" s="426">
        <f>'(I-1) General'!$H$17</f>
        <v>0.33</v>
      </c>
      <c r="Q85" s="429" t="str">
        <f>'(M-1) Adjustment Factors'!$K$17</f>
        <v>#N/A</v>
      </c>
      <c r="R85" s="429" t="str">
        <f>'(M-1) Adjustment Factors'!$K$18</f>
        <v>#N/A</v>
      </c>
      <c r="S85" s="429" t="str">
        <f>'(M-1) Adjustment Factors'!$K$19</f>
        <v>#N/A</v>
      </c>
      <c r="T85" s="429" t="str">
        <f>'(M-1) Adjustment Factors'!$K$20</f>
        <v>#N/A</v>
      </c>
      <c r="U85" s="614" t="str">
        <f t="array" ref="U85">IF('(I-3) Design &amp; Feedback'!K85="CFW-FH",1,IF('(I-3) Design &amp; Feedback'!N85='(T) General Tables'!$A$18,INDEX('(BCBC) Adjustment Factors'!$H$49:$I$52, MATCH('(I-3) Design &amp; Feedback'!O85,'(BCBC) Adjustment Factors'!$H$49:$H$52,0),2),1))</f>
        <v>#N/A</v>
      </c>
      <c r="V85" s="614">
        <f>IF('(I-3) Design &amp; Feedback'!K85="CFW-FH",1,IF('(I-3) Design &amp; Feedback'!L85='(T) General Tables'!$A$82,'(BCBC) Adjustment Factors'!$I$53,'(BCBC) Adjustment Factors'!$I$54))
</f>
        <v>1.15</v>
      </c>
      <c r="W85" s="569" t="str">
        <f>IF(J85&lt;&gt;'(T) General Tables'!$A$512, (N85*O85*P85*(Q85*R85*S85*T85*U85*V85)), "#N/A")</f>
        <v>#N/A</v>
      </c>
      <c r="X85" s="587"/>
      <c r="Y85" s="429" t="str">
        <f t="array" ref="Y85">INDEX('(BCBC) Adjustment Factors (Alt)'!$F$52:$H$54,MATCH('(R-3) Adjusted Lengths (Alt.)'!$K$75, '(BCBC) Adjustment Factors (Alt)'!$F$52:$F$54,0),3)</f>
        <v>#N/A</v>
      </c>
      <c r="Z85" s="629" t="str">
        <f t="array" ref="Z85">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85" s="429" t="str">
        <f t="array" ref="AA85">INDEX('(BCBC) Adjustment Factors (Alt)'!$G$14:$G$21, MATCH(I85, '(BCBC) Adjustment Factors (Alt)'!$E$14:$E$21, 1)) +
((I85 - INDEX('(BCBC) Adjustment Factors (Alt)'!$E$14:$E$21, MATCH(I85, '(BCBC) Adjustment Factors (Alt)'!$E$14:$E$21, 1))) /
 (INDEX('(BCBC) Adjustment Factors (Alt)'!$E$14:$E$21, MATCH(I85, '(BCBC) Adjustment Factors (Alt)'!$E$14:$E$21, 1) + 1) -
  INDEX('(BCBC) Adjustment Factors (Alt)'!$E$14:$E$21, MATCH(I85, '(BCBC) Adjustment Factors (Alt)'!$E$14:$E$21, 1)))) *
(INDEX('(BCBC) Adjustment Factors (Alt)'!$G$14:$G$21, MATCH(I85, '(BCBC) Adjustment Factors (Alt)'!$E$14:$E$21, 1) + 1) -
 INDEX('(BCBC) Adjustment Factors (Alt)'!$G$14:$G$21, MATCH(I85, '(BCBC) Adjustment Factors (Alt)'!$E$14:$E$21, 1)))</f>
        <v>#N/A</v>
      </c>
      <c r="AB85" s="429">
        <f>'(I-1) General'!$H$16</f>
        <v>1.85</v>
      </c>
      <c r="AC85" s="429" t="str">
        <f t="array" ref="AC85">INDEX('(BCBC) Adjustment Factors (Alt)'!$E$40:$K$47,MATCH('(R-3) Adjusted Lengths (Alt.)'!J85,'(BCBC) Adjustment Factors (Alt)'!$E$40:$E$47,0),3)</f>
        <v>#N/A</v>
      </c>
      <c r="AD85" s="429">
        <f>'(I-1) General'!$H$19</f>
        <v>0.311</v>
      </c>
      <c r="AE85" s="429" t="str">
        <f>'(M-1) Adjustment Factors'!$K$32</f>
        <v>#N/A</v>
      </c>
      <c r="AF85" s="429" t="str">
        <f>'(M-1) Adjustment Factors'!$K$34</f>
        <v>#N/A</v>
      </c>
      <c r="AG85" s="429" t="str">
        <f>'(M-1) Adjustment Factors'!$K$35</f>
        <v>#N/A</v>
      </c>
      <c r="AH85" s="425" t="str">
        <f t="array" ref="AH85">IF('(I-3) Design &amp; Feedback'!K85="CFW-FH",1,IF('(I-3) Design &amp; Feedback'!N85='(T) General Tables'!$A$18,INDEX('(BCBC) Adjustment Factors'!$H$116:$I$119, MATCH('(I-3) Design &amp; Feedback'!O85,'(BCBC) Adjustment Factors'!$H$116:$H$119,0),2),1))</f>
        <v>#N/A</v>
      </c>
      <c r="AI85" s="425">
        <f>IF('(I-3) Design &amp; Feedback'!K85="CFW-FH",1,IF('(I-3) Design &amp; Feedback'!L85='(T) General Tables'!$A$82,'(BCBC) Adjustment Factors'!$I$120,'(BCBC) Adjustment Factors'!$I$121))</f>
        <v>1.15</v>
      </c>
      <c r="AJ85" s="569" t="str">
        <f>IF(J85&lt;&gt;'(T) General Tables'!$A$512, ((Y85*Z85+AA85*AB85)*(AC85*AD85*AE85*AF85*AG85*AH85*AI85)), "#N/A")</f>
        <v>#N/A</v>
      </c>
      <c r="AK85" s="207"/>
      <c r="AL85" s="630" t="str">
        <f t="shared" si="5"/>
        <v>#N/A</v>
      </c>
      <c r="AM85" s="429" t="str">
        <f t="shared" si="6"/>
        <v>#N/A</v>
      </c>
    </row>
    <row r="86" ht="15.0" hidden="1" customHeight="1">
      <c r="A86" s="94"/>
      <c r="B86" s="176"/>
      <c r="D86" s="268" t="str">
        <f>'(I-3) Design &amp; Feedback'!D86</f>
        <v>Not Required</v>
      </c>
      <c r="E86" s="162"/>
      <c r="F86" s="7"/>
      <c r="G86" s="424" t="str">
        <f>'(I-3) Design &amp; Feedback'!G86</f>
        <v>B/CS</v>
      </c>
      <c r="H86" s="520" t="str">
        <f>IF('(I-3) Design &amp; Feedback'!H86&gt;0, '(I-3) Design &amp; Feedback'!H86, "-")</f>
        <v>-</v>
      </c>
      <c r="I86" s="517" t="str">
        <f>IF('(I-3) Design &amp; Feedback'!I86&gt;0, '(I-3) Design &amp; Feedback'!I86, "-")</f>
        <v>-</v>
      </c>
      <c r="J86" s="434" t="str">
        <f>IF('(I-3) Design &amp; Feedback'!K86&gt;0, '(I-3) Design &amp; Feedback'!K86, "-")</f>
        <v>-</v>
      </c>
      <c r="K86" s="520" t="str">
        <f>IF('(I-3) Design &amp; Feedback'!L86&gt;0, '(I-3) Design &amp; Feedback'!L86, "-")</f>
        <v>-</v>
      </c>
      <c r="L86" s="424" t="str">
        <f>IF('(I-3) Design &amp; Feedback'!O86&gt;0, '(I-3) Design &amp; Feedback'!O86, "-")</f>
        <v>-</v>
      </c>
      <c r="M86" s="207"/>
      <c r="N86" s="429" t="str">
        <f t="array" ref="N86">INDEX('(BCBC) Adjustment Factors (Alt)'!$F$52:$H$54,MATCH('(R-3) Adjusted Lengths (Alt.)'!$K$75, '(BCBC) Adjustment Factors (Alt)'!$F$52:$F$54,0),2)</f>
        <v>#N/A</v>
      </c>
      <c r="O86" s="614" t="str">
        <f t="array" ref="O86">INDEX('(BCBC) Adjustment Factors (Alt)'!$E$40:$K$47,MATCH('(R-3) Adjusted Lengths (Alt.)'!J86,'(BCBC) Adjustment Factors (Alt)'!$E$40:$E$47,0),2)</f>
        <v>#N/A</v>
      </c>
      <c r="P86" s="426">
        <f>'(I-1) General'!$H$17</f>
        <v>0.33</v>
      </c>
      <c r="Q86" s="429" t="str">
        <f>'(M-1) Adjustment Factors'!$K$17</f>
        <v>#N/A</v>
      </c>
      <c r="R86" s="429" t="str">
        <f>'(M-1) Adjustment Factors'!$K$18</f>
        <v>#N/A</v>
      </c>
      <c r="S86" s="429" t="str">
        <f>'(M-1) Adjustment Factors'!$K$19</f>
        <v>#N/A</v>
      </c>
      <c r="T86" s="429" t="str">
        <f>'(M-1) Adjustment Factors'!$K$20</f>
        <v>#N/A</v>
      </c>
      <c r="U86" s="614" t="str">
        <f t="array" ref="U86">IF('(I-3) Design &amp; Feedback'!K86="CFW-FH",1,IF('(I-3) Design &amp; Feedback'!N86='(T) General Tables'!$A$18,INDEX('(BCBC) Adjustment Factors'!$H$49:$I$52, MATCH('(I-3) Design &amp; Feedback'!O86,'(BCBC) Adjustment Factors'!$H$49:$H$52,0),2),1))</f>
        <v>#N/A</v>
      </c>
      <c r="V86" s="614">
        <f>IF('(I-3) Design &amp; Feedback'!K86="CFW-FH",1,IF('(I-3) Design &amp; Feedback'!L86='(T) General Tables'!$A$82,'(BCBC) Adjustment Factors'!$I$53,'(BCBC) Adjustment Factors'!$I$54))
</f>
        <v>1.15</v>
      </c>
      <c r="W86" s="569" t="str">
        <f>IF(J86&lt;&gt;'(T) General Tables'!$A$512, (N86*O86*P86*(Q86*R86*S86*T86*U86*V86)), "#N/A")</f>
        <v>#N/A</v>
      </c>
      <c r="X86" s="587"/>
      <c r="Y86" s="429" t="str">
        <f t="array" ref="Y86">INDEX('(BCBC) Adjustment Factors (Alt)'!$F$52:$H$54,MATCH('(R-3) Adjusted Lengths (Alt.)'!$K$75, '(BCBC) Adjustment Factors (Alt)'!$F$52:$F$54,0),3)</f>
        <v>#N/A</v>
      </c>
      <c r="Z86" s="629" t="str">
        <f t="array" ref="Z86">INDEX('(BCBC) Adjustment Factors (Alt)'!$F$14:$F$21, MATCH('(I-1) General'!$H$58, '(BCBC) Adjustment Factors (Alt)'!$E$14:$E$21, 1)) +
(('(I-1) General'!$H$58 - INDEX('(BCBC) Adjustment Factors (Alt)'!$E$14:$E$21, MATCH('(I-1) General'!$H$58, '(BCBC) Adjustment Factors (Alt)'!$E$14:$E$21, 1))) /
 (INDEX('(BCBC) Adjustment Factors (Alt)'!$E$14:$E$21, MATCH('(I-1) General'!$H$58, '(BCBC) Adjustment Factors (Alt)'!$E$14:$E$21, 1) + 1) -
  INDEX('(BCBC) Adjustment Factors (Alt)'!$E$14:$E$21, MATCH('(I-1) General'!$H$58, '(BCBC) Adjustment Factors (Alt)'!$E$14:$E$21, 1)))) *
(INDEX('(BCBC) Adjustment Factors (Alt)'!$F$14:$F$21, MATCH('(I-1) General'!$H$58, '(BCBC) Adjustment Factors (Alt)'!$E$14:$E$21, 1) + 1) -
 INDEX('(BCBC) Adjustment Factors (Alt)'!$F$14:$F$21, MATCH('(I-1) General'!$H$58, '(BCBC) Adjustment Factors (Alt)'!$E$14:$E$21, 1)))</f>
        <v>#N/A</v>
      </c>
      <c r="AA86" s="429" t="str">
        <f t="array" ref="AA86">INDEX('(BCBC) Adjustment Factors (Alt)'!$G$14:$G$21, MATCH(I86, '(BCBC) Adjustment Factors (Alt)'!$E$14:$E$21, 1)) +
((I86 - INDEX('(BCBC) Adjustment Factors (Alt)'!$E$14:$E$21, MATCH(I86, '(BCBC) Adjustment Factors (Alt)'!$E$14:$E$21, 1))) /
 (INDEX('(BCBC) Adjustment Factors (Alt)'!$E$14:$E$21, MATCH(I86, '(BCBC) Adjustment Factors (Alt)'!$E$14:$E$21, 1) + 1) -
  INDEX('(BCBC) Adjustment Factors (Alt)'!$E$14:$E$21, MATCH(I86, '(BCBC) Adjustment Factors (Alt)'!$E$14:$E$21, 1)))) *
(INDEX('(BCBC) Adjustment Factors (Alt)'!$G$14:$G$21, MATCH(I86, '(BCBC) Adjustment Factors (Alt)'!$E$14:$E$21, 1) + 1) -
 INDEX('(BCBC) Adjustment Factors (Alt)'!$G$14:$G$21, MATCH(I86, '(BCBC) Adjustment Factors (Alt)'!$E$14:$E$21, 1)))</f>
        <v>#N/A</v>
      </c>
      <c r="AB86" s="429">
        <f>'(I-1) General'!$H$16</f>
        <v>1.85</v>
      </c>
      <c r="AC86" s="429" t="str">
        <f t="array" ref="AC86">INDEX('(BCBC) Adjustment Factors (Alt)'!$E$40:$K$47,MATCH('(R-3) Adjusted Lengths (Alt.)'!J86,'(BCBC) Adjustment Factors (Alt)'!$E$40:$E$47,0),3)</f>
        <v>#N/A</v>
      </c>
      <c r="AD86" s="429">
        <f>'(I-1) General'!$H$19</f>
        <v>0.311</v>
      </c>
      <c r="AE86" s="429" t="str">
        <f>'(M-1) Adjustment Factors'!$K$32</f>
        <v>#N/A</v>
      </c>
      <c r="AF86" s="429" t="str">
        <f>'(M-1) Adjustment Factors'!$K$34</f>
        <v>#N/A</v>
      </c>
      <c r="AG86" s="429" t="str">
        <f>'(M-1) Adjustment Factors'!$K$35</f>
        <v>#N/A</v>
      </c>
      <c r="AH86" s="425" t="str">
        <f t="array" ref="AH86">IF('(I-3) Design &amp; Feedback'!K86="CFW-FH",1,IF('(I-3) Design &amp; Feedback'!N86='(T) General Tables'!$A$18,INDEX('(BCBC) Adjustment Factors'!$H$116:$I$119, MATCH('(I-3) Design &amp; Feedback'!O86,'(BCBC) Adjustment Factors'!$H$116:$H$119,0),2),1))</f>
        <v>#N/A</v>
      </c>
      <c r="AI86" s="425">
        <f>IF('(I-3) Design &amp; Feedback'!K86="CFW-FH",1,IF('(I-3) Design &amp; Feedback'!L86='(T) General Tables'!$A$82,'(BCBC) Adjustment Factors'!$I$120,'(BCBC) Adjustment Factors'!$I$121))</f>
        <v>1.15</v>
      </c>
      <c r="AJ86" s="569" t="str">
        <f>IF(J86&lt;&gt;'(T) General Tables'!$A$512, ((Y86*Z86+AA86*AB86)*(AC86*AD86*AE86*AF86*AG86*AH86*AI86)), "#N/A")</f>
        <v>#N/A</v>
      </c>
      <c r="AK86" s="207"/>
      <c r="AL86" s="630" t="str">
        <f t="shared" si="5"/>
        <v>#N/A</v>
      </c>
      <c r="AM86" s="429" t="str">
        <f t="shared" si="6"/>
        <v>#N/A</v>
      </c>
    </row>
    <row r="87" ht="15.75" hidden="1" customHeight="1">
      <c r="A87" s="94"/>
      <c r="B87" s="176"/>
      <c r="D87" s="268" t="str">
        <f>'(I-3) Design &amp; Feedback'!D87</f>
        <v>Not Required</v>
      </c>
      <c r="E87" s="162"/>
      <c r="F87" s="7"/>
      <c r="G87" s="439" t="str">
        <f>'(I-3) Design &amp; Feedback'!G87</f>
        <v>B/CS</v>
      </c>
      <c r="H87" s="522" t="str">
        <f>IF('(I-3) Design &amp; Feedback'!H87&gt;0, '(I-3) Design &amp; Feedback'!H87, "-")</f>
        <v>-</v>
      </c>
      <c r="I87" s="632" t="str">
        <f>IF('(I-3) Design &amp; Feedback'!I87&gt;0, '(I-3) Design &amp; Feedback'!I87, "-")</f>
        <v>-</v>
      </c>
      <c r="J87" s="462" t="str">
        <f>IF('(I-3) Design &amp; Feedback'!K87&gt;0, '(I-3) Design &amp; Feedback'!K87, "-")</f>
        <v>-</v>
      </c>
      <c r="K87" s="522" t="str">
        <f>IF('(I-3) Design &amp; Feedback'!L87&gt;0, '(I-3) Design &amp; Feedback'!L87, "-")</f>
        <v>-</v>
      </c>
      <c r="L87" s="439" t="str">
        <f>IF('(I-3) Design &amp; Feedback'!O87&gt;0, '(I-3) Design &amp; Feedback'!O87, "-")</f>
        <v>-</v>
      </c>
      <c r="M87" s="207"/>
      <c r="N87" s="429" t="str">
        <f t="array" ref="N87">INDEX('(BCBC) Adjustment Factors (Alt)'!$F$52:$H$54,MATCH('(R-3) Adjusted Lengths (Alt.)'!$K$75, '(BCBC) Adjustment Factors (Alt)'!$F$52:$F$54,0),2)</f>
        <v>#N/A</v>
      </c>
      <c r="O87" s="614" t="str">
        <f t="array" ref="O87">INDEX('(BCBC) Adjustment Factors (Alt)'!$E$40:$K$47,MATCH('(R-3) Adjusted Lengths (Alt.)'!J87,'(BCBC) Adjustment Factors (Alt)'!$E$40:$E$47,0),2)</f>
        <v>#N/A</v>
      </c>
      <c r="P87" s="426">
        <f>'(I-1) General'!$H$17</f>
        <v>0.33</v>
      </c>
      <c r="Q87" s="429" t="str">
        <f>'(M-1) Adjustment Factors'!$Q$17</f>
        <v>#N/A</v>
      </c>
      <c r="R87" s="429" t="str">
        <f>'(M-1) Adjustment Factors'!$Q$18</f>
        <v>#N/A</v>
      </c>
      <c r="S87" s="429" t="str">
        <f>'(M-1) Adjustment Factors'!$Q$19</f>
        <v>#N/A</v>
      </c>
      <c r="T87" s="429" t="str">
        <f>'(M-1) Adjustment Factors'!$Q$20</f>
        <v>#N/A</v>
      </c>
      <c r="U87" s="614" t="str">
        <f t="array" ref="U87">IF('(I-3) Design &amp; Feedback'!K87="CFW-FH",1,IF('(I-3) Design &amp; Feedback'!N87='(T) General Tables'!$A$18,INDEX('(BCBC) Adjustment Factors'!$H$49:$I$52, MATCH('(I-3) Design &amp; Feedback'!O87,'(BCBC) Adjustment Factors'!$H$49:$H$52,0),2),1))</f>
        <v>#N/A</v>
      </c>
      <c r="V87" s="614">
        <f>IF('(I-3) Design &amp; Feedback'!K87="CFW-FH",1,IF('(I-3) Design &amp; Feedback'!L87='(T) General Tables'!$A$82,'(BCBC) Adjustment Factors'!$I$53,'(BCBC) Adjustment Factors'!$I$54))
</f>
        <v>1.15</v>
      </c>
      <c r="W87" s="569" t="str">
        <f>IF(J87&lt;&gt;'(T) General Tables'!$A$512, (N87*O87*P87*(Q87*R87*S87*T87*U87*V87)), "#N/A")</f>
        <v>#N/A</v>
      </c>
      <c r="X87" s="587"/>
      <c r="Y87" s="429" t="str">
        <f t="array" ref="Y87">INDEX('(BCBC) Adjustment Factors (Alt)'!$F$52:$H$54,MATCH('(R-3) Adjusted Lengths (Alt.)'!$K$75, '(BCBC) Adjustment Factors (Alt)'!$F$52:$F$54,0),3)</f>
        <v>#N/A</v>
      </c>
      <c r="Z87" s="629" t="str">
        <f t="array" ref="Z87">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87" s="429" t="str">
        <f t="array" ref="AA87">INDEX('(BCBC) Adjustment Factors (Alt)'!$G$14:$G$21, MATCH(I87, '(BCBC) Adjustment Factors (Alt)'!$E$14:$E$21, 1)) +
((I87 - INDEX('(BCBC) Adjustment Factors (Alt)'!$E$14:$E$21, MATCH(I87, '(BCBC) Adjustment Factors (Alt)'!$E$14:$E$21, 1))) /
 (INDEX('(BCBC) Adjustment Factors (Alt)'!$E$14:$E$21, MATCH(I87, '(BCBC) Adjustment Factors (Alt)'!$E$14:$E$21, 1) + 1) -
  INDEX('(BCBC) Adjustment Factors (Alt)'!$E$14:$E$21, MATCH(I87, '(BCBC) Adjustment Factors (Alt)'!$E$14:$E$21, 1)))) *
(INDEX('(BCBC) Adjustment Factors (Alt)'!$G$14:$G$21, MATCH(I87, '(BCBC) Adjustment Factors (Alt)'!$E$14:$E$21, 1) + 1) -
 INDEX('(BCBC) Adjustment Factors (Alt)'!$G$14:$G$21, MATCH(I87, '(BCBC) Adjustment Factors (Alt)'!$E$14:$E$21, 1)))</f>
        <v>#N/A</v>
      </c>
      <c r="AB87" s="429">
        <f>'(I-1) General'!$H$16</f>
        <v>1.85</v>
      </c>
      <c r="AC87" s="429" t="str">
        <f t="array" ref="AC87">INDEX('(BCBC) Adjustment Factors (Alt)'!$E$40:$K$47,MATCH('(R-3) Adjusted Lengths (Alt.)'!J87,'(BCBC) Adjustment Factors (Alt)'!$E$40:$E$47,0),3)</f>
        <v>#N/A</v>
      </c>
      <c r="AD87" s="429">
        <f>'(I-1) General'!$H$19</f>
        <v>0.311</v>
      </c>
      <c r="AE87" s="429" t="str">
        <f>'(M-1) Adjustment Factors'!$Q$32</f>
        <v>#N/A</v>
      </c>
      <c r="AF87" s="429" t="str">
        <f>'(M-1) Adjustment Factors'!$Q$34</f>
        <v>#N/A</v>
      </c>
      <c r="AG87" s="429" t="str">
        <f>'(M-1) Adjustment Factors'!$Q$35</f>
        <v>#N/A</v>
      </c>
      <c r="AH87" s="425" t="str">
        <f t="array" ref="AH87">IF('(I-3) Design &amp; Feedback'!K87="CFW-FH",1,IF('(I-3) Design &amp; Feedback'!N87='(T) General Tables'!$A$18,INDEX('(BCBC) Adjustment Factors'!$H$116:$I$119, MATCH('(I-3) Design &amp; Feedback'!O87,'(BCBC) Adjustment Factors'!$H$116:$H$119,0),2),1))</f>
        <v>#N/A</v>
      </c>
      <c r="AI87" s="425">
        <f>IF('(I-3) Design &amp; Feedback'!K87="CFW-FH",1,IF('(I-3) Design &amp; Feedback'!L87='(T) General Tables'!$A$82,'(BCBC) Adjustment Factors'!$I$120,'(BCBC) Adjustment Factors'!$I$121))</f>
        <v>1.15</v>
      </c>
      <c r="AJ87" s="569" t="str">
        <f>IF(J87&lt;&gt;'(T) General Tables'!$A$512, ((Y87*Z87+AA87*AB87)*(AC87*AD87*AE87*AF87*AG87*AH87*AI87)), "#N/A")</f>
        <v>#N/A</v>
      </c>
      <c r="AK87" s="207"/>
      <c r="AL87" s="630" t="str">
        <f t="shared" si="5"/>
        <v>#N/A</v>
      </c>
      <c r="AM87" s="429" t="str">
        <f t="shared" si="6"/>
        <v>#N/A</v>
      </c>
    </row>
    <row r="88" ht="15.75" hidden="1" customHeight="1">
      <c r="A88" s="94"/>
      <c r="B88" s="176"/>
      <c r="D88" s="268" t="str">
        <f>'(I-3) Design &amp; Feedback'!D88</f>
        <v>Not Required</v>
      </c>
      <c r="E88" s="162"/>
      <c r="F88" s="7"/>
      <c r="G88" s="439" t="str">
        <f>'(I-3) Design &amp; Feedback'!G88</f>
        <v>B/CS</v>
      </c>
      <c r="H88" s="522" t="str">
        <f>IF('(I-3) Design &amp; Feedback'!H88&gt;0, '(I-3) Design &amp; Feedback'!H88, "-")</f>
        <v>-</v>
      </c>
      <c r="I88" s="632" t="str">
        <f>IF('(I-3) Design &amp; Feedback'!I88&gt;0, '(I-3) Design &amp; Feedback'!I88, "-")</f>
        <v>-</v>
      </c>
      <c r="J88" s="462" t="str">
        <f>IF('(I-3) Design &amp; Feedback'!K88&gt;0, '(I-3) Design &amp; Feedback'!K88, "-")</f>
        <v>-</v>
      </c>
      <c r="K88" s="522" t="str">
        <f>IF('(I-3) Design &amp; Feedback'!L88&gt;0, '(I-3) Design &amp; Feedback'!L88, "-")</f>
        <v>-</v>
      </c>
      <c r="L88" s="439" t="str">
        <f>IF('(I-3) Design &amp; Feedback'!O88&gt;0, '(I-3) Design &amp; Feedback'!O88, "-")</f>
        <v>-</v>
      </c>
      <c r="M88" s="207"/>
      <c r="N88" s="429" t="str">
        <f t="array" ref="N88">INDEX('(BCBC) Adjustment Factors (Alt)'!$F$52:$H$54,MATCH('(R-3) Adjusted Lengths (Alt.)'!$K$75, '(BCBC) Adjustment Factors (Alt)'!$F$52:$F$54,0),2)</f>
        <v>#N/A</v>
      </c>
      <c r="O88" s="614" t="str">
        <f t="array" ref="O88">INDEX('(BCBC) Adjustment Factors (Alt)'!$E$40:$K$47,MATCH('(R-3) Adjusted Lengths (Alt.)'!J88,'(BCBC) Adjustment Factors (Alt)'!$E$40:$E$47,0),2)</f>
        <v>#N/A</v>
      </c>
      <c r="P88" s="426">
        <f>'(I-1) General'!$H$17</f>
        <v>0.33</v>
      </c>
      <c r="Q88" s="429" t="str">
        <f>'(M-1) Adjustment Factors'!$Q$17</f>
        <v>#N/A</v>
      </c>
      <c r="R88" s="429" t="str">
        <f>'(M-1) Adjustment Factors'!$Q$18</f>
        <v>#N/A</v>
      </c>
      <c r="S88" s="429" t="str">
        <f>'(M-1) Adjustment Factors'!$Q$19</f>
        <v>#N/A</v>
      </c>
      <c r="T88" s="429" t="str">
        <f>'(M-1) Adjustment Factors'!$Q$20</f>
        <v>#N/A</v>
      </c>
      <c r="U88" s="614" t="str">
        <f t="array" ref="U88">IF('(I-3) Design &amp; Feedback'!K88="CFW-FH",1,IF('(I-3) Design &amp; Feedback'!N88='(T) General Tables'!$A$18,INDEX('(BCBC) Adjustment Factors'!$H$49:$I$52, MATCH('(I-3) Design &amp; Feedback'!O88,'(BCBC) Adjustment Factors'!$H$49:$H$52,0),2),1))</f>
        <v>#N/A</v>
      </c>
      <c r="V88" s="614">
        <f>IF('(I-3) Design &amp; Feedback'!K88="CFW-FH",1,IF('(I-3) Design &amp; Feedback'!L88='(T) General Tables'!$A$82,'(BCBC) Adjustment Factors'!$I$53,'(BCBC) Adjustment Factors'!$I$54))
</f>
        <v>1.15</v>
      </c>
      <c r="W88" s="569" t="str">
        <f>IF(J88&lt;&gt;'(T) General Tables'!$A$512, (N88*O88*P88*(Q88*R88*S88*T88*U88*V88)), "#N/A")</f>
        <v>#N/A</v>
      </c>
      <c r="X88" s="587"/>
      <c r="Y88" s="429" t="str">
        <f t="array" ref="Y88">INDEX('(BCBC) Adjustment Factors (Alt)'!$F$52:$H$54,MATCH('(R-3) Adjusted Lengths (Alt.)'!$K$75, '(BCBC) Adjustment Factors (Alt)'!$F$52:$F$54,0),3)</f>
        <v>#N/A</v>
      </c>
      <c r="Z88" s="629" t="str">
        <f t="array" ref="Z88">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88" s="429" t="str">
        <f t="array" ref="AA88">INDEX('(BCBC) Adjustment Factors (Alt)'!$G$14:$G$21, MATCH(I88, '(BCBC) Adjustment Factors (Alt)'!$E$14:$E$21, 1)) +
((I88 - INDEX('(BCBC) Adjustment Factors (Alt)'!$E$14:$E$21, MATCH(I88, '(BCBC) Adjustment Factors (Alt)'!$E$14:$E$21, 1))) /
 (INDEX('(BCBC) Adjustment Factors (Alt)'!$E$14:$E$21, MATCH(I88, '(BCBC) Adjustment Factors (Alt)'!$E$14:$E$21, 1) + 1) -
  INDEX('(BCBC) Adjustment Factors (Alt)'!$E$14:$E$21, MATCH(I88, '(BCBC) Adjustment Factors (Alt)'!$E$14:$E$21, 1)))) *
(INDEX('(BCBC) Adjustment Factors (Alt)'!$G$14:$G$21, MATCH(I88, '(BCBC) Adjustment Factors (Alt)'!$E$14:$E$21, 1) + 1) -
 INDEX('(BCBC) Adjustment Factors (Alt)'!$G$14:$G$21, MATCH(I88, '(BCBC) Adjustment Factors (Alt)'!$E$14:$E$21, 1)))</f>
        <v>#N/A</v>
      </c>
      <c r="AB88" s="429">
        <f>'(I-1) General'!$H$16</f>
        <v>1.85</v>
      </c>
      <c r="AC88" s="429" t="str">
        <f t="array" ref="AC88">INDEX('(BCBC) Adjustment Factors (Alt)'!$E$40:$K$47,MATCH('(R-3) Adjusted Lengths (Alt.)'!J88,'(BCBC) Adjustment Factors (Alt)'!$E$40:$E$47,0),3)</f>
        <v>#N/A</v>
      </c>
      <c r="AD88" s="429">
        <f>'(I-1) General'!$H$19</f>
        <v>0.311</v>
      </c>
      <c r="AE88" s="429" t="str">
        <f>'(M-1) Adjustment Factors'!$Q$32</f>
        <v>#N/A</v>
      </c>
      <c r="AF88" s="429" t="str">
        <f>'(M-1) Adjustment Factors'!$Q$34</f>
        <v>#N/A</v>
      </c>
      <c r="AG88" s="429" t="str">
        <f>'(M-1) Adjustment Factors'!$Q$35</f>
        <v>#N/A</v>
      </c>
      <c r="AH88" s="425" t="str">
        <f t="array" ref="AH88">IF('(I-3) Design &amp; Feedback'!K88="CFW-FH",1,IF('(I-3) Design &amp; Feedback'!N88='(T) General Tables'!$A$18,INDEX('(BCBC) Adjustment Factors'!$H$116:$I$119, MATCH('(I-3) Design &amp; Feedback'!O88,'(BCBC) Adjustment Factors'!$H$116:$H$119,0),2),1))</f>
        <v>#N/A</v>
      </c>
      <c r="AI88" s="425">
        <f>IF('(I-3) Design &amp; Feedback'!K88="CFW-FH",1,IF('(I-3) Design &amp; Feedback'!L88='(T) General Tables'!$A$82,'(BCBC) Adjustment Factors'!$I$120,'(BCBC) Adjustment Factors'!$I$121))</f>
        <v>1.15</v>
      </c>
      <c r="AJ88" s="569" t="str">
        <f>IF(J88&lt;&gt;'(T) General Tables'!$A$512, ((Y88*Z88+AA88*AB88)*(AC88*AD88*AE88*AF88*AG88*AH88*AI88)), "#N/A")</f>
        <v>#N/A</v>
      </c>
      <c r="AK88" s="207"/>
      <c r="AL88" s="630" t="str">
        <f t="shared" si="5"/>
        <v>#N/A</v>
      </c>
      <c r="AM88" s="429" t="str">
        <f t="shared" si="6"/>
        <v>#N/A</v>
      </c>
    </row>
    <row r="89" ht="15.75" hidden="1" customHeight="1">
      <c r="A89" s="94"/>
      <c r="B89" s="176"/>
      <c r="D89" s="268" t="str">
        <f>'(I-3) Design &amp; Feedback'!D89</f>
        <v>Not Required</v>
      </c>
      <c r="E89" s="162"/>
      <c r="F89" s="7"/>
      <c r="G89" s="439" t="str">
        <f>'(I-3) Design &amp; Feedback'!G89</f>
        <v>B/CS</v>
      </c>
      <c r="H89" s="522" t="str">
        <f>IF('(I-3) Design &amp; Feedback'!H89&gt;0, '(I-3) Design &amp; Feedback'!H89, "-")</f>
        <v>-</v>
      </c>
      <c r="I89" s="632" t="str">
        <f>IF('(I-3) Design &amp; Feedback'!I89&gt;0, '(I-3) Design &amp; Feedback'!I89, "-")</f>
        <v>-</v>
      </c>
      <c r="J89" s="462" t="str">
        <f>IF('(I-3) Design &amp; Feedback'!K89&gt;0, '(I-3) Design &amp; Feedback'!K89, "-")</f>
        <v>-</v>
      </c>
      <c r="K89" s="522" t="str">
        <f>IF('(I-3) Design &amp; Feedback'!L89&gt;0, '(I-3) Design &amp; Feedback'!L89, "-")</f>
        <v>-</v>
      </c>
      <c r="L89" s="439" t="str">
        <f>IF('(I-3) Design &amp; Feedback'!O89&gt;0, '(I-3) Design &amp; Feedback'!O89, "-")</f>
        <v>-</v>
      </c>
      <c r="M89" s="207"/>
      <c r="N89" s="429" t="str">
        <f t="array" ref="N89">INDEX('(BCBC) Adjustment Factors (Alt)'!$F$52:$H$54,MATCH('(R-3) Adjusted Lengths (Alt.)'!$K$75, '(BCBC) Adjustment Factors (Alt)'!$F$52:$F$54,0),2)</f>
        <v>#N/A</v>
      </c>
      <c r="O89" s="614" t="str">
        <f t="array" ref="O89">INDEX('(BCBC) Adjustment Factors (Alt)'!$E$40:$K$47,MATCH('(R-3) Adjusted Lengths (Alt.)'!J89,'(BCBC) Adjustment Factors (Alt)'!$E$40:$E$47,0),2)</f>
        <v>#N/A</v>
      </c>
      <c r="P89" s="426">
        <f>'(I-1) General'!$H$17</f>
        <v>0.33</v>
      </c>
      <c r="Q89" s="429" t="str">
        <f>'(M-1) Adjustment Factors'!$Q$17</f>
        <v>#N/A</v>
      </c>
      <c r="R89" s="429" t="str">
        <f>'(M-1) Adjustment Factors'!$Q$18</f>
        <v>#N/A</v>
      </c>
      <c r="S89" s="429" t="str">
        <f>'(M-1) Adjustment Factors'!$Q$19</f>
        <v>#N/A</v>
      </c>
      <c r="T89" s="429" t="str">
        <f>'(M-1) Adjustment Factors'!$Q$20</f>
        <v>#N/A</v>
      </c>
      <c r="U89" s="614" t="str">
        <f t="array" ref="U89">IF('(I-3) Design &amp; Feedback'!K89="CFW-FH",1,IF('(I-3) Design &amp; Feedback'!N89='(T) General Tables'!$A$18,INDEX('(BCBC) Adjustment Factors'!$H$49:$I$52, MATCH('(I-3) Design &amp; Feedback'!O89,'(BCBC) Adjustment Factors'!$H$49:$H$52,0),2),1))</f>
        <v>#N/A</v>
      </c>
      <c r="V89" s="614">
        <f>IF('(I-3) Design &amp; Feedback'!K89="CFW-FH",1,IF('(I-3) Design &amp; Feedback'!L89='(T) General Tables'!$A$82,'(BCBC) Adjustment Factors'!$I$53,'(BCBC) Adjustment Factors'!$I$54))
</f>
        <v>1.15</v>
      </c>
      <c r="W89" s="569" t="str">
        <f>IF(J89&lt;&gt;'(T) General Tables'!$A$512, (N89*O89*P89*(Q89*R89*S89*T89*U89*V89)), "#N/A")</f>
        <v>#N/A</v>
      </c>
      <c r="X89" s="587"/>
      <c r="Y89" s="429" t="str">
        <f t="array" ref="Y89">INDEX('(BCBC) Adjustment Factors (Alt)'!$F$52:$H$54,MATCH('(R-3) Adjusted Lengths (Alt.)'!$K$75, '(BCBC) Adjustment Factors (Alt)'!$F$52:$F$54,0),3)</f>
        <v>#N/A</v>
      </c>
      <c r="Z89" s="629" t="str">
        <f t="array" ref="Z89">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89" s="429" t="str">
        <f t="array" ref="AA89">INDEX('(BCBC) Adjustment Factors (Alt)'!$G$14:$G$21, MATCH(I89, '(BCBC) Adjustment Factors (Alt)'!$E$14:$E$21, 1)) +
((I89 - INDEX('(BCBC) Adjustment Factors (Alt)'!$E$14:$E$21, MATCH(I89, '(BCBC) Adjustment Factors (Alt)'!$E$14:$E$21, 1))) /
 (INDEX('(BCBC) Adjustment Factors (Alt)'!$E$14:$E$21, MATCH(I89, '(BCBC) Adjustment Factors (Alt)'!$E$14:$E$21, 1) + 1) -
  INDEX('(BCBC) Adjustment Factors (Alt)'!$E$14:$E$21, MATCH(I89, '(BCBC) Adjustment Factors (Alt)'!$E$14:$E$21, 1)))) *
(INDEX('(BCBC) Adjustment Factors (Alt)'!$G$14:$G$21, MATCH(I89, '(BCBC) Adjustment Factors (Alt)'!$E$14:$E$21, 1) + 1) -
 INDEX('(BCBC) Adjustment Factors (Alt)'!$G$14:$G$21, MATCH(I89, '(BCBC) Adjustment Factors (Alt)'!$E$14:$E$21, 1)))</f>
        <v>#N/A</v>
      </c>
      <c r="AB89" s="429">
        <f>'(I-1) General'!$H$16</f>
        <v>1.85</v>
      </c>
      <c r="AC89" s="429" t="str">
        <f t="array" ref="AC89">INDEX('(BCBC) Adjustment Factors (Alt)'!$E$40:$K$47,MATCH('(R-3) Adjusted Lengths (Alt.)'!J89,'(BCBC) Adjustment Factors (Alt)'!$E$40:$E$47,0),3)</f>
        <v>#N/A</v>
      </c>
      <c r="AD89" s="429">
        <f>'(I-1) General'!$H$19</f>
        <v>0.311</v>
      </c>
      <c r="AE89" s="429" t="str">
        <f>'(M-1) Adjustment Factors'!$Q$32</f>
        <v>#N/A</v>
      </c>
      <c r="AF89" s="429" t="str">
        <f>'(M-1) Adjustment Factors'!$Q$34</f>
        <v>#N/A</v>
      </c>
      <c r="AG89" s="429" t="str">
        <f>'(M-1) Adjustment Factors'!$Q$35</f>
        <v>#N/A</v>
      </c>
      <c r="AH89" s="425" t="str">
        <f t="array" ref="AH89">IF('(I-3) Design &amp; Feedback'!K89="CFW-FH",1,IF('(I-3) Design &amp; Feedback'!N89='(T) General Tables'!$A$18,INDEX('(BCBC) Adjustment Factors'!$H$116:$I$119, MATCH('(I-3) Design &amp; Feedback'!O89,'(BCBC) Adjustment Factors'!$H$116:$H$119,0),2),1))</f>
        <v>#N/A</v>
      </c>
      <c r="AI89" s="425">
        <f>IF('(I-3) Design &amp; Feedback'!K89="CFW-FH",1,IF('(I-3) Design &amp; Feedback'!L89='(T) General Tables'!$A$82,'(BCBC) Adjustment Factors'!$I$120,'(BCBC) Adjustment Factors'!$I$121))</f>
        <v>1.15</v>
      </c>
      <c r="AJ89" s="569" t="str">
        <f>IF(J89&lt;&gt;'(T) General Tables'!$A$512, ((Y89*Z89+AA89*AB89)*(AC89*AD89*AE89*AF89*AG89*AH89*AI89)), "#N/A")</f>
        <v>#N/A</v>
      </c>
      <c r="AK89" s="207"/>
      <c r="AL89" s="630" t="str">
        <f t="shared" si="5"/>
        <v>#N/A</v>
      </c>
      <c r="AM89" s="429" t="str">
        <f t="shared" si="6"/>
        <v>#N/A</v>
      </c>
    </row>
    <row r="90" ht="15.75" hidden="1" customHeight="1">
      <c r="A90" s="94"/>
      <c r="B90" s="176"/>
      <c r="D90" s="268" t="str">
        <f>'(I-3) Design &amp; Feedback'!D90</f>
        <v>Not Required</v>
      </c>
      <c r="E90" s="162"/>
      <c r="F90" s="7"/>
      <c r="G90" s="439" t="str">
        <f>'(I-3) Design &amp; Feedback'!G90</f>
        <v>B/CS</v>
      </c>
      <c r="H90" s="522" t="str">
        <f>IF('(I-3) Design &amp; Feedback'!H90&gt;0, '(I-3) Design &amp; Feedback'!H90, "-")</f>
        <v>-</v>
      </c>
      <c r="I90" s="632" t="str">
        <f>IF('(I-3) Design &amp; Feedback'!I90&gt;0, '(I-3) Design &amp; Feedback'!I90, "-")</f>
        <v>-</v>
      </c>
      <c r="J90" s="462" t="str">
        <f>IF('(I-3) Design &amp; Feedback'!K90&gt;0, '(I-3) Design &amp; Feedback'!K90, "-")</f>
        <v>-</v>
      </c>
      <c r="K90" s="522" t="str">
        <f>IF('(I-3) Design &amp; Feedback'!L90&gt;0, '(I-3) Design &amp; Feedback'!L90, "-")</f>
        <v>-</v>
      </c>
      <c r="L90" s="439" t="str">
        <f>IF('(I-3) Design &amp; Feedback'!O90&gt;0, '(I-3) Design &amp; Feedback'!O90, "-")</f>
        <v>-</v>
      </c>
      <c r="M90" s="207"/>
      <c r="N90" s="429" t="str">
        <f t="array" ref="N90">INDEX('(BCBC) Adjustment Factors (Alt)'!$F$52:$H$54,MATCH('(R-3) Adjusted Lengths (Alt.)'!$K$75, '(BCBC) Adjustment Factors (Alt)'!$F$52:$F$54,0),2)</f>
        <v>#N/A</v>
      </c>
      <c r="O90" s="614" t="str">
        <f t="array" ref="O90">INDEX('(BCBC) Adjustment Factors (Alt)'!$E$40:$K$47,MATCH('(R-3) Adjusted Lengths (Alt.)'!J90,'(BCBC) Adjustment Factors (Alt)'!$E$40:$E$47,0),2)</f>
        <v>#N/A</v>
      </c>
      <c r="P90" s="426">
        <f>'(I-1) General'!$H$17</f>
        <v>0.33</v>
      </c>
      <c r="Q90" s="429" t="str">
        <f>'(M-1) Adjustment Factors'!$Q$17</f>
        <v>#N/A</v>
      </c>
      <c r="R90" s="429" t="str">
        <f>'(M-1) Adjustment Factors'!$Q$18</f>
        <v>#N/A</v>
      </c>
      <c r="S90" s="429" t="str">
        <f>'(M-1) Adjustment Factors'!$Q$19</f>
        <v>#N/A</v>
      </c>
      <c r="T90" s="429" t="str">
        <f>'(M-1) Adjustment Factors'!$Q$20</f>
        <v>#N/A</v>
      </c>
      <c r="U90" s="614" t="str">
        <f t="array" ref="U90">IF('(I-3) Design &amp; Feedback'!K90="CFW-FH",1,IF('(I-3) Design &amp; Feedback'!N90='(T) General Tables'!$A$18,INDEX('(BCBC) Adjustment Factors'!$H$49:$I$52, MATCH('(I-3) Design &amp; Feedback'!O90,'(BCBC) Adjustment Factors'!$H$49:$H$52,0),2),1))</f>
        <v>#N/A</v>
      </c>
      <c r="V90" s="614">
        <f>IF('(I-3) Design &amp; Feedback'!K90="CFW-FH",1,IF('(I-3) Design &amp; Feedback'!L90='(T) General Tables'!$A$82,'(BCBC) Adjustment Factors'!$I$53,'(BCBC) Adjustment Factors'!$I$54))
</f>
        <v>1.15</v>
      </c>
      <c r="W90" s="569" t="str">
        <f>IF(J90&lt;&gt;'(T) General Tables'!$A$512, (N90*O90*P90*(Q90*R90*S90*T90*U90*V90)), "#N/A")</f>
        <v>#N/A</v>
      </c>
      <c r="X90" s="587"/>
      <c r="Y90" s="429" t="str">
        <f t="array" ref="Y90">INDEX('(BCBC) Adjustment Factors (Alt)'!$F$52:$H$54,MATCH('(R-3) Adjusted Lengths (Alt.)'!$K$75, '(BCBC) Adjustment Factors (Alt)'!$F$52:$F$54,0),3)</f>
        <v>#N/A</v>
      </c>
      <c r="Z90" s="629" t="str">
        <f t="array" ref="Z90">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90" s="429" t="str">
        <f t="array" ref="AA90">INDEX('(BCBC) Adjustment Factors (Alt)'!$G$14:$G$21, MATCH(I90, '(BCBC) Adjustment Factors (Alt)'!$E$14:$E$21, 1)) +
((I90 - INDEX('(BCBC) Adjustment Factors (Alt)'!$E$14:$E$21, MATCH(I90, '(BCBC) Adjustment Factors (Alt)'!$E$14:$E$21, 1))) /
 (INDEX('(BCBC) Adjustment Factors (Alt)'!$E$14:$E$21, MATCH(I90, '(BCBC) Adjustment Factors (Alt)'!$E$14:$E$21, 1) + 1) -
  INDEX('(BCBC) Adjustment Factors (Alt)'!$E$14:$E$21, MATCH(I90, '(BCBC) Adjustment Factors (Alt)'!$E$14:$E$21, 1)))) *
(INDEX('(BCBC) Adjustment Factors (Alt)'!$G$14:$G$21, MATCH(I90, '(BCBC) Adjustment Factors (Alt)'!$E$14:$E$21, 1) + 1) -
 INDEX('(BCBC) Adjustment Factors (Alt)'!$G$14:$G$21, MATCH(I90, '(BCBC) Adjustment Factors (Alt)'!$E$14:$E$21, 1)))</f>
        <v>#N/A</v>
      </c>
      <c r="AB90" s="429">
        <f>'(I-1) General'!$H$16</f>
        <v>1.85</v>
      </c>
      <c r="AC90" s="429" t="str">
        <f t="array" ref="AC90">INDEX('(BCBC) Adjustment Factors (Alt)'!$E$40:$K$47,MATCH('(R-3) Adjusted Lengths (Alt.)'!J90,'(BCBC) Adjustment Factors (Alt)'!$E$40:$E$47,0),3)</f>
        <v>#N/A</v>
      </c>
      <c r="AD90" s="429">
        <f>'(I-1) General'!$H$19</f>
        <v>0.311</v>
      </c>
      <c r="AE90" s="429" t="str">
        <f>'(M-1) Adjustment Factors'!$Q$32</f>
        <v>#N/A</v>
      </c>
      <c r="AF90" s="429" t="str">
        <f>'(M-1) Adjustment Factors'!$Q$34</f>
        <v>#N/A</v>
      </c>
      <c r="AG90" s="429" t="str">
        <f>'(M-1) Adjustment Factors'!$Q$35</f>
        <v>#N/A</v>
      </c>
      <c r="AH90" s="425" t="str">
        <f t="array" ref="AH90">IF('(I-3) Design &amp; Feedback'!K90="CFW-FH",1,IF('(I-3) Design &amp; Feedback'!N90='(T) General Tables'!$A$18,INDEX('(BCBC) Adjustment Factors'!$H$116:$I$119, MATCH('(I-3) Design &amp; Feedback'!O90,'(BCBC) Adjustment Factors'!$H$116:$H$119,0),2),1))</f>
        <v>#N/A</v>
      </c>
      <c r="AI90" s="425">
        <f>IF('(I-3) Design &amp; Feedback'!K90="CFW-FH",1,IF('(I-3) Design &amp; Feedback'!L90='(T) General Tables'!$A$82,'(BCBC) Adjustment Factors'!$I$120,'(BCBC) Adjustment Factors'!$I$121))</f>
        <v>1.15</v>
      </c>
      <c r="AJ90" s="569" t="str">
        <f>IF(J90&lt;&gt;'(T) General Tables'!$A$512, ((Y90*Z90+AA90*AB90)*(AC90*AD90*AE90*AF90*AG90*AH90*AI90)), "#N/A")</f>
        <v>#N/A</v>
      </c>
      <c r="AK90" s="207"/>
      <c r="AL90" s="630" t="str">
        <f t="shared" si="5"/>
        <v>#N/A</v>
      </c>
      <c r="AM90" s="429" t="str">
        <f t="shared" si="6"/>
        <v>#N/A</v>
      </c>
    </row>
    <row r="91" ht="15.75" hidden="1" customHeight="1">
      <c r="A91" s="94"/>
      <c r="B91" s="176"/>
      <c r="D91" s="268" t="str">
        <f>'(I-3) Design &amp; Feedback'!D91</f>
        <v>Not Required</v>
      </c>
      <c r="E91" s="162"/>
      <c r="F91" s="7"/>
      <c r="G91" s="439" t="str">
        <f>'(I-3) Design &amp; Feedback'!G91</f>
        <v>B/CS</v>
      </c>
      <c r="H91" s="522" t="str">
        <f>IF('(I-3) Design &amp; Feedback'!H91&gt;0, '(I-3) Design &amp; Feedback'!H91, "-")</f>
        <v>-</v>
      </c>
      <c r="I91" s="632" t="str">
        <f>IF('(I-3) Design &amp; Feedback'!I91&gt;0, '(I-3) Design &amp; Feedback'!I91, "-")</f>
        <v>-</v>
      </c>
      <c r="J91" s="462" t="str">
        <f>IF('(I-3) Design &amp; Feedback'!K91&gt;0, '(I-3) Design &amp; Feedback'!K91, "-")</f>
        <v>-</v>
      </c>
      <c r="K91" s="522" t="str">
        <f>IF('(I-3) Design &amp; Feedback'!L91&gt;0, '(I-3) Design &amp; Feedback'!L91, "-")</f>
        <v>-</v>
      </c>
      <c r="L91" s="439" t="str">
        <f>IF('(I-3) Design &amp; Feedback'!O91&gt;0, '(I-3) Design &amp; Feedback'!O91, "-")</f>
        <v>-</v>
      </c>
      <c r="M91" s="207"/>
      <c r="N91" s="429" t="str">
        <f t="array" ref="N91">INDEX('(BCBC) Adjustment Factors (Alt)'!$F$52:$H$54,MATCH('(R-3) Adjusted Lengths (Alt.)'!$K$75, '(BCBC) Adjustment Factors (Alt)'!$F$52:$F$54,0),2)</f>
        <v>#N/A</v>
      </c>
      <c r="O91" s="614" t="str">
        <f t="array" ref="O91">INDEX('(BCBC) Adjustment Factors (Alt)'!$E$40:$K$47,MATCH('(R-3) Adjusted Lengths (Alt.)'!J91,'(BCBC) Adjustment Factors (Alt)'!$E$40:$E$47,0),2)</f>
        <v>#N/A</v>
      </c>
      <c r="P91" s="426">
        <f>'(I-1) General'!$H$17</f>
        <v>0.33</v>
      </c>
      <c r="Q91" s="429" t="str">
        <f>'(M-1) Adjustment Factors'!$Q$17</f>
        <v>#N/A</v>
      </c>
      <c r="R91" s="429" t="str">
        <f>'(M-1) Adjustment Factors'!$Q$18</f>
        <v>#N/A</v>
      </c>
      <c r="S91" s="429" t="str">
        <f>'(M-1) Adjustment Factors'!$Q$19</f>
        <v>#N/A</v>
      </c>
      <c r="T91" s="429" t="str">
        <f>'(M-1) Adjustment Factors'!$Q$20</f>
        <v>#N/A</v>
      </c>
      <c r="U91" s="614" t="str">
        <f t="array" ref="U91">IF('(I-3) Design &amp; Feedback'!K91="CFW-FH",1,IF('(I-3) Design &amp; Feedback'!N91='(T) General Tables'!$A$18,INDEX('(BCBC) Adjustment Factors'!$H$49:$I$52, MATCH('(I-3) Design &amp; Feedback'!O91,'(BCBC) Adjustment Factors'!$H$49:$H$52,0),2),1))</f>
        <v>#N/A</v>
      </c>
      <c r="V91" s="614">
        <f>IF('(I-3) Design &amp; Feedback'!K91="CFW-FH",1,IF('(I-3) Design &amp; Feedback'!L91='(T) General Tables'!$A$82,'(BCBC) Adjustment Factors'!$I$53,'(BCBC) Adjustment Factors'!$I$54))
</f>
        <v>1.15</v>
      </c>
      <c r="W91" s="569" t="str">
        <f>IF(J91&lt;&gt;'(T) General Tables'!$A$512, (N91*O91*P91*(Q91*R91*S91*T91*U91*V91)), "#N/A")</f>
        <v>#N/A</v>
      </c>
      <c r="X91" s="587"/>
      <c r="Y91" s="429" t="str">
        <f t="array" ref="Y91">INDEX('(BCBC) Adjustment Factors (Alt)'!$F$52:$H$54,MATCH('(R-3) Adjusted Lengths (Alt.)'!$K$75, '(BCBC) Adjustment Factors (Alt)'!$F$52:$F$54,0),3)</f>
        <v>#N/A</v>
      </c>
      <c r="Z91" s="629" t="str">
        <f t="array" ref="Z91">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91" s="429" t="str">
        <f t="array" ref="AA91">INDEX('(BCBC) Adjustment Factors (Alt)'!$G$14:$G$21, MATCH(I91, '(BCBC) Adjustment Factors (Alt)'!$E$14:$E$21, 1)) +
((I91 - INDEX('(BCBC) Adjustment Factors (Alt)'!$E$14:$E$21, MATCH(I91, '(BCBC) Adjustment Factors (Alt)'!$E$14:$E$21, 1))) /
 (INDEX('(BCBC) Adjustment Factors (Alt)'!$E$14:$E$21, MATCH(I91, '(BCBC) Adjustment Factors (Alt)'!$E$14:$E$21, 1) + 1) -
  INDEX('(BCBC) Adjustment Factors (Alt)'!$E$14:$E$21, MATCH(I91, '(BCBC) Adjustment Factors (Alt)'!$E$14:$E$21, 1)))) *
(INDEX('(BCBC) Adjustment Factors (Alt)'!$G$14:$G$21, MATCH(I91, '(BCBC) Adjustment Factors (Alt)'!$E$14:$E$21, 1) + 1) -
 INDEX('(BCBC) Adjustment Factors (Alt)'!$G$14:$G$21, MATCH(I91, '(BCBC) Adjustment Factors (Alt)'!$E$14:$E$21, 1)))</f>
        <v>#N/A</v>
      </c>
      <c r="AB91" s="429">
        <f>'(I-1) General'!$H$16</f>
        <v>1.85</v>
      </c>
      <c r="AC91" s="429" t="str">
        <f t="array" ref="AC91">INDEX('(BCBC) Adjustment Factors (Alt)'!$E$40:$K$47,MATCH('(R-3) Adjusted Lengths (Alt.)'!J91,'(BCBC) Adjustment Factors (Alt)'!$E$40:$E$47,0),3)</f>
        <v>#N/A</v>
      </c>
      <c r="AD91" s="429">
        <f>'(I-1) General'!$H$19</f>
        <v>0.311</v>
      </c>
      <c r="AE91" s="429" t="str">
        <f>'(M-1) Adjustment Factors'!$Q$32</f>
        <v>#N/A</v>
      </c>
      <c r="AF91" s="429" t="str">
        <f>'(M-1) Adjustment Factors'!$Q$34</f>
        <v>#N/A</v>
      </c>
      <c r="AG91" s="429" t="str">
        <f>'(M-1) Adjustment Factors'!$Q$35</f>
        <v>#N/A</v>
      </c>
      <c r="AH91" s="425" t="str">
        <f t="array" ref="AH91">IF('(I-3) Design &amp; Feedback'!K91="CFW-FH",1,IF('(I-3) Design &amp; Feedback'!N91='(T) General Tables'!$A$18,INDEX('(BCBC) Adjustment Factors'!$H$116:$I$119, MATCH('(I-3) Design &amp; Feedback'!O91,'(BCBC) Adjustment Factors'!$H$116:$H$119,0),2),1))</f>
        <v>#N/A</v>
      </c>
      <c r="AI91" s="425">
        <f>IF('(I-3) Design &amp; Feedback'!K91="CFW-FH",1,IF('(I-3) Design &amp; Feedback'!L91='(T) General Tables'!$A$82,'(BCBC) Adjustment Factors'!$I$120,'(BCBC) Adjustment Factors'!$I$121))</f>
        <v>1.15</v>
      </c>
      <c r="AJ91" s="569" t="str">
        <f>IF(J91&lt;&gt;'(T) General Tables'!$A$512, ((Y91*Z91+AA91*AB91)*(AC91*AD91*AE91*AF91*AG91*AH91*AI91)), "#N/A")</f>
        <v>#N/A</v>
      </c>
      <c r="AK91" s="207"/>
      <c r="AL91" s="630" t="str">
        <f t="shared" si="5"/>
        <v>#N/A</v>
      </c>
      <c r="AM91" s="429" t="str">
        <f t="shared" si="6"/>
        <v>#N/A</v>
      </c>
    </row>
    <row r="92" ht="15.75" hidden="1" customHeight="1">
      <c r="A92" s="94"/>
      <c r="B92" s="176"/>
      <c r="D92" s="268" t="str">
        <f>'(I-3) Design &amp; Feedback'!D92</f>
        <v>Not Required</v>
      </c>
      <c r="E92" s="162"/>
      <c r="F92" s="7"/>
      <c r="G92" s="439" t="str">
        <f>'(I-3) Design &amp; Feedback'!G92</f>
        <v>B/CS</v>
      </c>
      <c r="H92" s="522" t="str">
        <f>IF('(I-3) Design &amp; Feedback'!H92&gt;0, '(I-3) Design &amp; Feedback'!H92, "-")</f>
        <v>-</v>
      </c>
      <c r="I92" s="632" t="str">
        <f>IF('(I-3) Design &amp; Feedback'!I92&gt;0, '(I-3) Design &amp; Feedback'!I92, "-")</f>
        <v>-</v>
      </c>
      <c r="J92" s="462" t="str">
        <f>IF('(I-3) Design &amp; Feedback'!K92&gt;0, '(I-3) Design &amp; Feedback'!K92, "-")</f>
        <v>-</v>
      </c>
      <c r="K92" s="522" t="str">
        <f>IF('(I-3) Design &amp; Feedback'!L92&gt;0, '(I-3) Design &amp; Feedback'!L92, "-")</f>
        <v>-</v>
      </c>
      <c r="L92" s="439" t="str">
        <f>IF('(I-3) Design &amp; Feedback'!O92&gt;0, '(I-3) Design &amp; Feedback'!O92, "-")</f>
        <v>-</v>
      </c>
      <c r="M92" s="207"/>
      <c r="N92" s="429" t="str">
        <f t="array" ref="N92">INDEX('(BCBC) Adjustment Factors (Alt)'!$F$52:$H$54,MATCH('(R-3) Adjusted Lengths (Alt.)'!$K$75, '(BCBC) Adjustment Factors (Alt)'!$F$52:$F$54,0),2)</f>
        <v>#N/A</v>
      </c>
      <c r="O92" s="614" t="str">
        <f t="array" ref="O92">INDEX('(BCBC) Adjustment Factors (Alt)'!$E$40:$K$47,MATCH('(R-3) Adjusted Lengths (Alt.)'!J92,'(BCBC) Adjustment Factors (Alt)'!$E$40:$E$47,0),2)</f>
        <v>#N/A</v>
      </c>
      <c r="P92" s="426">
        <f>'(I-1) General'!$H$17</f>
        <v>0.33</v>
      </c>
      <c r="Q92" s="429" t="str">
        <f>'(M-1) Adjustment Factors'!$Q$17</f>
        <v>#N/A</v>
      </c>
      <c r="R92" s="429" t="str">
        <f>'(M-1) Adjustment Factors'!$Q$18</f>
        <v>#N/A</v>
      </c>
      <c r="S92" s="429" t="str">
        <f>'(M-1) Adjustment Factors'!$Q$19</f>
        <v>#N/A</v>
      </c>
      <c r="T92" s="429" t="str">
        <f>'(M-1) Adjustment Factors'!$Q$20</f>
        <v>#N/A</v>
      </c>
      <c r="U92" s="614" t="str">
        <f t="array" ref="U92">IF('(I-3) Design &amp; Feedback'!K92="CFW-FH",1,IF('(I-3) Design &amp; Feedback'!N92='(T) General Tables'!$A$18,INDEX('(BCBC) Adjustment Factors'!$H$49:$I$52, MATCH('(I-3) Design &amp; Feedback'!O92,'(BCBC) Adjustment Factors'!$H$49:$H$52,0),2),1))</f>
        <v>#N/A</v>
      </c>
      <c r="V92" s="614">
        <f>IF('(I-3) Design &amp; Feedback'!K92="CFW-FH",1,IF('(I-3) Design &amp; Feedback'!L92='(T) General Tables'!$A$82,'(BCBC) Adjustment Factors'!$I$53,'(BCBC) Adjustment Factors'!$I$54))
</f>
        <v>1.15</v>
      </c>
      <c r="W92" s="569" t="str">
        <f>IF(J92&lt;&gt;'(T) General Tables'!$A$512, (N92*O92*P92*(Q92*R92*S92*T92*U92*V92)), "#N/A")</f>
        <v>#N/A</v>
      </c>
      <c r="X92" s="587"/>
      <c r="Y92" s="429" t="str">
        <f t="array" ref="Y92">INDEX('(BCBC) Adjustment Factors (Alt)'!$F$52:$H$54,MATCH('(R-3) Adjusted Lengths (Alt.)'!$K$75, '(BCBC) Adjustment Factors (Alt)'!$F$52:$F$54,0),3)</f>
        <v>#N/A</v>
      </c>
      <c r="Z92" s="629" t="str">
        <f t="array" ref="Z92">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92" s="429" t="str">
        <f t="array" ref="AA92">INDEX('(BCBC) Adjustment Factors (Alt)'!$G$14:$G$21, MATCH(I92, '(BCBC) Adjustment Factors (Alt)'!$E$14:$E$21, 1)) +
((I92 - INDEX('(BCBC) Adjustment Factors (Alt)'!$E$14:$E$21, MATCH(I92, '(BCBC) Adjustment Factors (Alt)'!$E$14:$E$21, 1))) /
 (INDEX('(BCBC) Adjustment Factors (Alt)'!$E$14:$E$21, MATCH(I92, '(BCBC) Adjustment Factors (Alt)'!$E$14:$E$21, 1) + 1) -
  INDEX('(BCBC) Adjustment Factors (Alt)'!$E$14:$E$21, MATCH(I92, '(BCBC) Adjustment Factors (Alt)'!$E$14:$E$21, 1)))) *
(INDEX('(BCBC) Adjustment Factors (Alt)'!$G$14:$G$21, MATCH(I92, '(BCBC) Adjustment Factors (Alt)'!$E$14:$E$21, 1) + 1) -
 INDEX('(BCBC) Adjustment Factors (Alt)'!$G$14:$G$21, MATCH(I92, '(BCBC) Adjustment Factors (Alt)'!$E$14:$E$21, 1)))</f>
        <v>#N/A</v>
      </c>
      <c r="AB92" s="429">
        <f>'(I-1) General'!$H$16</f>
        <v>1.85</v>
      </c>
      <c r="AC92" s="429" t="str">
        <f t="array" ref="AC92">INDEX('(BCBC) Adjustment Factors (Alt)'!$E$40:$K$47,MATCH('(R-3) Adjusted Lengths (Alt.)'!J92,'(BCBC) Adjustment Factors (Alt)'!$E$40:$E$47,0),3)</f>
        <v>#N/A</v>
      </c>
      <c r="AD92" s="429">
        <f>'(I-1) General'!$H$19</f>
        <v>0.311</v>
      </c>
      <c r="AE92" s="429" t="str">
        <f>'(M-1) Adjustment Factors'!$Q$32</f>
        <v>#N/A</v>
      </c>
      <c r="AF92" s="429" t="str">
        <f>'(M-1) Adjustment Factors'!$Q$34</f>
        <v>#N/A</v>
      </c>
      <c r="AG92" s="429" t="str">
        <f>'(M-1) Adjustment Factors'!$Q$35</f>
        <v>#N/A</v>
      </c>
      <c r="AH92" s="425" t="str">
        <f t="array" ref="AH92">IF('(I-3) Design &amp; Feedback'!K92="CFW-FH",1,IF('(I-3) Design &amp; Feedback'!N92='(T) General Tables'!$A$18,INDEX('(BCBC) Adjustment Factors'!$H$116:$I$119, MATCH('(I-3) Design &amp; Feedback'!O92,'(BCBC) Adjustment Factors'!$H$116:$H$119,0),2),1))</f>
        <v>#N/A</v>
      </c>
      <c r="AI92" s="425">
        <f>IF('(I-3) Design &amp; Feedback'!K92="CFW-FH",1,IF('(I-3) Design &amp; Feedback'!L92='(T) General Tables'!$A$82,'(BCBC) Adjustment Factors'!$I$120,'(BCBC) Adjustment Factors'!$I$121))</f>
        <v>1.15</v>
      </c>
      <c r="AJ92" s="569" t="str">
        <f>IF(J92&lt;&gt;'(T) General Tables'!$A$512, ((Y92*Z92+AA92*AB92)*(AC92*AD92*AE92*AF92*AG92*AH92*AI92)), "#N/A")</f>
        <v>#N/A</v>
      </c>
      <c r="AK92" s="207"/>
      <c r="AL92" s="630" t="str">
        <f t="shared" si="5"/>
        <v>#N/A</v>
      </c>
      <c r="AM92" s="429" t="str">
        <f t="shared" si="6"/>
        <v>#N/A</v>
      </c>
    </row>
    <row r="93" ht="15.75" hidden="1" customHeight="1">
      <c r="A93" s="94"/>
      <c r="B93" s="176"/>
      <c r="D93" s="268" t="str">
        <f>'(I-3) Design &amp; Feedback'!D93</f>
        <v>Not Required</v>
      </c>
      <c r="E93" s="162"/>
      <c r="F93" s="7"/>
      <c r="G93" s="439" t="str">
        <f>'(I-3) Design &amp; Feedback'!G93</f>
        <v>B/CS</v>
      </c>
      <c r="H93" s="522" t="str">
        <f>IF('(I-3) Design &amp; Feedback'!H93&gt;0, '(I-3) Design &amp; Feedback'!H93, "-")</f>
        <v>-</v>
      </c>
      <c r="I93" s="632" t="str">
        <f>IF('(I-3) Design &amp; Feedback'!I93&gt;0, '(I-3) Design &amp; Feedback'!I93, "-")</f>
        <v>-</v>
      </c>
      <c r="J93" s="462" t="str">
        <f>IF('(I-3) Design &amp; Feedback'!K93&gt;0, '(I-3) Design &amp; Feedback'!K93, "-")</f>
        <v>-</v>
      </c>
      <c r="K93" s="522" t="str">
        <f>IF('(I-3) Design &amp; Feedback'!L93&gt;0, '(I-3) Design &amp; Feedback'!L93, "-")</f>
        <v>-</v>
      </c>
      <c r="L93" s="439" t="str">
        <f>IF('(I-3) Design &amp; Feedback'!O93&gt;0, '(I-3) Design &amp; Feedback'!O93, "-")</f>
        <v>-</v>
      </c>
      <c r="M93" s="207"/>
      <c r="N93" s="429" t="str">
        <f t="array" ref="N93">INDEX('(BCBC) Adjustment Factors (Alt)'!$F$52:$H$54,MATCH('(R-3) Adjusted Lengths (Alt.)'!$K$75, '(BCBC) Adjustment Factors (Alt)'!$F$52:$F$54,0),2)</f>
        <v>#N/A</v>
      </c>
      <c r="O93" s="614" t="str">
        <f t="array" ref="O93">INDEX('(BCBC) Adjustment Factors (Alt)'!$E$40:$K$47,MATCH('(R-3) Adjusted Lengths (Alt.)'!J93,'(BCBC) Adjustment Factors (Alt)'!$E$40:$E$47,0),2)</f>
        <v>#N/A</v>
      </c>
      <c r="P93" s="426">
        <f>'(I-1) General'!$H$17</f>
        <v>0.33</v>
      </c>
      <c r="Q93" s="429" t="str">
        <f>'(M-1) Adjustment Factors'!$Q$17</f>
        <v>#N/A</v>
      </c>
      <c r="R93" s="429" t="str">
        <f>'(M-1) Adjustment Factors'!$Q$18</f>
        <v>#N/A</v>
      </c>
      <c r="S93" s="429" t="str">
        <f>'(M-1) Adjustment Factors'!$Q$19</f>
        <v>#N/A</v>
      </c>
      <c r="T93" s="429" t="str">
        <f>'(M-1) Adjustment Factors'!$Q$20</f>
        <v>#N/A</v>
      </c>
      <c r="U93" s="614" t="str">
        <f t="array" ref="U93">IF('(I-3) Design &amp; Feedback'!K93="CFW-FH",1,IF('(I-3) Design &amp; Feedback'!N93='(T) General Tables'!$A$18,INDEX('(BCBC) Adjustment Factors'!$H$49:$I$52, MATCH('(I-3) Design &amp; Feedback'!O93,'(BCBC) Adjustment Factors'!$H$49:$H$52,0),2),1))</f>
        <v>#N/A</v>
      </c>
      <c r="V93" s="614">
        <f>IF('(I-3) Design &amp; Feedback'!K93="CFW-FH",1,IF('(I-3) Design &amp; Feedback'!L93='(T) General Tables'!$A$82,'(BCBC) Adjustment Factors'!$I$53,'(BCBC) Adjustment Factors'!$I$54))
</f>
        <v>1.15</v>
      </c>
      <c r="W93" s="569" t="str">
        <f>IF(J93&lt;&gt;'(T) General Tables'!$A$512, (N93*O93*P93*(Q93*R93*S93*T93*U93*V93)), "#N/A")</f>
        <v>#N/A</v>
      </c>
      <c r="X93" s="587"/>
      <c r="Y93" s="429" t="str">
        <f t="array" ref="Y93">INDEX('(BCBC) Adjustment Factors (Alt)'!$F$52:$H$54,MATCH('(R-3) Adjusted Lengths (Alt.)'!$K$75, '(BCBC) Adjustment Factors (Alt)'!$F$52:$F$54,0),3)</f>
        <v>#N/A</v>
      </c>
      <c r="Z93" s="629" t="str">
        <f t="array" ref="Z93">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93" s="429" t="str">
        <f t="array" ref="AA93">INDEX('(BCBC) Adjustment Factors (Alt)'!$G$14:$G$21, MATCH(I93, '(BCBC) Adjustment Factors (Alt)'!$E$14:$E$21, 1)) +
((I93 - INDEX('(BCBC) Adjustment Factors (Alt)'!$E$14:$E$21, MATCH(I93, '(BCBC) Adjustment Factors (Alt)'!$E$14:$E$21, 1))) /
 (INDEX('(BCBC) Adjustment Factors (Alt)'!$E$14:$E$21, MATCH(I93, '(BCBC) Adjustment Factors (Alt)'!$E$14:$E$21, 1) + 1) -
  INDEX('(BCBC) Adjustment Factors (Alt)'!$E$14:$E$21, MATCH(I93, '(BCBC) Adjustment Factors (Alt)'!$E$14:$E$21, 1)))) *
(INDEX('(BCBC) Adjustment Factors (Alt)'!$G$14:$G$21, MATCH(I93, '(BCBC) Adjustment Factors (Alt)'!$E$14:$E$21, 1) + 1) -
 INDEX('(BCBC) Adjustment Factors (Alt)'!$G$14:$G$21, MATCH(I93, '(BCBC) Adjustment Factors (Alt)'!$E$14:$E$21, 1)))</f>
        <v>#N/A</v>
      </c>
      <c r="AB93" s="429">
        <f>'(I-1) General'!$H$16</f>
        <v>1.85</v>
      </c>
      <c r="AC93" s="429" t="str">
        <f t="array" ref="AC93">INDEX('(BCBC) Adjustment Factors (Alt)'!$E$40:$K$47,MATCH('(R-3) Adjusted Lengths (Alt.)'!J93,'(BCBC) Adjustment Factors (Alt)'!$E$40:$E$47,0),3)</f>
        <v>#N/A</v>
      </c>
      <c r="AD93" s="429">
        <f>'(I-1) General'!$H$19</f>
        <v>0.311</v>
      </c>
      <c r="AE93" s="429" t="str">
        <f>'(M-1) Adjustment Factors'!$Q$32</f>
        <v>#N/A</v>
      </c>
      <c r="AF93" s="429" t="str">
        <f>'(M-1) Adjustment Factors'!$Q$34</f>
        <v>#N/A</v>
      </c>
      <c r="AG93" s="429" t="str">
        <f>'(M-1) Adjustment Factors'!$Q$35</f>
        <v>#N/A</v>
      </c>
      <c r="AH93" s="425" t="str">
        <f t="array" ref="AH93">IF('(I-3) Design &amp; Feedback'!K93="CFW-FH",1,IF('(I-3) Design &amp; Feedback'!N93='(T) General Tables'!$A$18,INDEX('(BCBC) Adjustment Factors'!$H$116:$I$119, MATCH('(I-3) Design &amp; Feedback'!O93,'(BCBC) Adjustment Factors'!$H$116:$H$119,0),2),1))</f>
        <v>#N/A</v>
      </c>
      <c r="AI93" s="425">
        <f>IF('(I-3) Design &amp; Feedback'!K93="CFW-FH",1,IF('(I-3) Design &amp; Feedback'!L93='(T) General Tables'!$A$82,'(BCBC) Adjustment Factors'!$I$120,'(BCBC) Adjustment Factors'!$I$121))</f>
        <v>1.15</v>
      </c>
      <c r="AJ93" s="569" t="str">
        <f>IF(J93&lt;&gt;'(T) General Tables'!$A$512, ((Y93*Z93+AA93*AB93)*(AC93*AD93*AE93*AF93*AG93*AH93*AI93)), "#N/A")</f>
        <v>#N/A</v>
      </c>
      <c r="AK93" s="207"/>
      <c r="AL93" s="630" t="str">
        <f t="shared" si="5"/>
        <v>#N/A</v>
      </c>
      <c r="AM93" s="429" t="str">
        <f t="shared" si="6"/>
        <v>#N/A</v>
      </c>
    </row>
    <row r="94" ht="15.75" hidden="1" customHeight="1">
      <c r="A94" s="94"/>
      <c r="B94" s="176"/>
      <c r="D94" s="268" t="str">
        <f>'(I-3) Design &amp; Feedback'!D94</f>
        <v>Not Required</v>
      </c>
      <c r="E94" s="162"/>
      <c r="F94" s="7"/>
      <c r="G94" s="439" t="str">
        <f>'(I-3) Design &amp; Feedback'!G94</f>
        <v>B/CS</v>
      </c>
      <c r="H94" s="522" t="str">
        <f>IF('(I-3) Design &amp; Feedback'!H94&gt;0, '(I-3) Design &amp; Feedback'!H94, "-")</f>
        <v>-</v>
      </c>
      <c r="I94" s="632" t="str">
        <f>IF('(I-3) Design &amp; Feedback'!I94&gt;0, '(I-3) Design &amp; Feedback'!I94, "-")</f>
        <v>-</v>
      </c>
      <c r="J94" s="462" t="str">
        <f>IF('(I-3) Design &amp; Feedback'!K94&gt;0, '(I-3) Design &amp; Feedback'!K94, "-")</f>
        <v>-</v>
      </c>
      <c r="K94" s="522" t="str">
        <f>IF('(I-3) Design &amp; Feedback'!L94&gt;0, '(I-3) Design &amp; Feedback'!L94, "-")</f>
        <v>-</v>
      </c>
      <c r="L94" s="439" t="str">
        <f>IF('(I-3) Design &amp; Feedback'!O94&gt;0, '(I-3) Design &amp; Feedback'!O94, "-")</f>
        <v>-</v>
      </c>
      <c r="M94" s="207"/>
      <c r="N94" s="429" t="str">
        <f t="array" ref="N94">INDEX('(BCBC) Adjustment Factors (Alt)'!$F$52:$H$54,MATCH('(R-3) Adjusted Lengths (Alt.)'!$K$75, '(BCBC) Adjustment Factors (Alt)'!$F$52:$F$54,0),2)</f>
        <v>#N/A</v>
      </c>
      <c r="O94" s="614" t="str">
        <f t="array" ref="O94">INDEX('(BCBC) Adjustment Factors (Alt)'!$E$40:$K$47,MATCH('(R-3) Adjusted Lengths (Alt.)'!J94,'(BCBC) Adjustment Factors (Alt)'!$E$40:$E$47,0),2)</f>
        <v>#N/A</v>
      </c>
      <c r="P94" s="426">
        <f>'(I-1) General'!$H$17</f>
        <v>0.33</v>
      </c>
      <c r="Q94" s="429" t="str">
        <f>'(M-1) Adjustment Factors'!$Q$17</f>
        <v>#N/A</v>
      </c>
      <c r="R94" s="429" t="str">
        <f>'(M-1) Adjustment Factors'!$Q$18</f>
        <v>#N/A</v>
      </c>
      <c r="S94" s="429" t="str">
        <f>'(M-1) Adjustment Factors'!$Q$19</f>
        <v>#N/A</v>
      </c>
      <c r="T94" s="429" t="str">
        <f>'(M-1) Adjustment Factors'!$Q$20</f>
        <v>#N/A</v>
      </c>
      <c r="U94" s="614" t="str">
        <f t="array" ref="U94">IF('(I-3) Design &amp; Feedback'!K94="CFW-FH",1,IF('(I-3) Design &amp; Feedback'!N94='(T) General Tables'!$A$18,INDEX('(BCBC) Adjustment Factors'!$H$49:$I$52, MATCH('(I-3) Design &amp; Feedback'!O94,'(BCBC) Adjustment Factors'!$H$49:$H$52,0),2),1))</f>
        <v>#N/A</v>
      </c>
      <c r="V94" s="614">
        <f>IF('(I-3) Design &amp; Feedback'!K94="CFW-FH",1,IF('(I-3) Design &amp; Feedback'!L94='(T) General Tables'!$A$82,'(BCBC) Adjustment Factors'!$I$53,'(BCBC) Adjustment Factors'!$I$54))
</f>
        <v>1.15</v>
      </c>
      <c r="W94" s="569" t="str">
        <f>IF(J94&lt;&gt;'(T) General Tables'!$A$512, (N94*O94*P94*(Q94*R94*S94*T94*U94*V94)), "#N/A")</f>
        <v>#N/A</v>
      </c>
      <c r="X94" s="587"/>
      <c r="Y94" s="429" t="str">
        <f t="array" ref="Y94">INDEX('(BCBC) Adjustment Factors (Alt)'!$F$52:$H$54,MATCH('(R-3) Adjusted Lengths (Alt.)'!$K$75, '(BCBC) Adjustment Factors (Alt)'!$F$52:$F$54,0),3)</f>
        <v>#N/A</v>
      </c>
      <c r="Z94" s="629" t="str">
        <f t="array" ref="Z94">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94" s="429" t="str">
        <f t="array" ref="AA94">INDEX('(BCBC) Adjustment Factors (Alt)'!$G$14:$G$21, MATCH(I94, '(BCBC) Adjustment Factors (Alt)'!$E$14:$E$21, 1)) +
((I94 - INDEX('(BCBC) Adjustment Factors (Alt)'!$E$14:$E$21, MATCH(I94, '(BCBC) Adjustment Factors (Alt)'!$E$14:$E$21, 1))) /
 (INDEX('(BCBC) Adjustment Factors (Alt)'!$E$14:$E$21, MATCH(I94, '(BCBC) Adjustment Factors (Alt)'!$E$14:$E$21, 1) + 1) -
  INDEX('(BCBC) Adjustment Factors (Alt)'!$E$14:$E$21, MATCH(I94, '(BCBC) Adjustment Factors (Alt)'!$E$14:$E$21, 1)))) *
(INDEX('(BCBC) Adjustment Factors (Alt)'!$G$14:$G$21, MATCH(I94, '(BCBC) Adjustment Factors (Alt)'!$E$14:$E$21, 1) + 1) -
 INDEX('(BCBC) Adjustment Factors (Alt)'!$G$14:$G$21, MATCH(I94, '(BCBC) Adjustment Factors (Alt)'!$E$14:$E$21, 1)))</f>
        <v>#N/A</v>
      </c>
      <c r="AB94" s="429">
        <f>'(I-1) General'!$H$16</f>
        <v>1.85</v>
      </c>
      <c r="AC94" s="429" t="str">
        <f t="array" ref="AC94">INDEX('(BCBC) Adjustment Factors (Alt)'!$E$40:$K$47,MATCH('(R-3) Adjusted Lengths (Alt.)'!J94,'(BCBC) Adjustment Factors (Alt)'!$E$40:$E$47,0),3)</f>
        <v>#N/A</v>
      </c>
      <c r="AD94" s="429">
        <f>'(I-1) General'!$H$19</f>
        <v>0.311</v>
      </c>
      <c r="AE94" s="429" t="str">
        <f>'(M-1) Adjustment Factors'!$Q$32</f>
        <v>#N/A</v>
      </c>
      <c r="AF94" s="429" t="str">
        <f>'(M-1) Adjustment Factors'!$Q$34</f>
        <v>#N/A</v>
      </c>
      <c r="AG94" s="429" t="str">
        <f>'(M-1) Adjustment Factors'!$Q$35</f>
        <v>#N/A</v>
      </c>
      <c r="AH94" s="425" t="str">
        <f t="array" ref="AH94">IF('(I-3) Design &amp; Feedback'!K94="CFW-FH",1,IF('(I-3) Design &amp; Feedback'!N94='(T) General Tables'!$A$18,INDEX('(BCBC) Adjustment Factors'!$H$116:$I$119, MATCH('(I-3) Design &amp; Feedback'!O94,'(BCBC) Adjustment Factors'!$H$116:$H$119,0),2),1))</f>
        <v>#N/A</v>
      </c>
      <c r="AI94" s="425">
        <f>IF('(I-3) Design &amp; Feedback'!K94="CFW-FH",1,IF('(I-3) Design &amp; Feedback'!L94='(T) General Tables'!$A$82,'(BCBC) Adjustment Factors'!$I$120,'(BCBC) Adjustment Factors'!$I$121))</f>
        <v>1.15</v>
      </c>
      <c r="AJ94" s="569" t="str">
        <f>IF(J94&lt;&gt;'(T) General Tables'!$A$512, ((Y94*Z94+AA94*AB94)*(AC94*AD94*AE94*AF94*AG94*AH94*AI94)), "#N/A")</f>
        <v>#N/A</v>
      </c>
      <c r="AK94" s="207"/>
      <c r="AL94" s="630" t="str">
        <f t="shared" si="5"/>
        <v>#N/A</v>
      </c>
      <c r="AM94" s="429" t="str">
        <f t="shared" si="6"/>
        <v>#N/A</v>
      </c>
    </row>
    <row r="95" ht="15.75" hidden="1" customHeight="1">
      <c r="A95" s="94"/>
      <c r="B95" s="176"/>
      <c r="D95" s="501" t="str">
        <f>'(I-3) Design &amp; Feedback'!D95</f>
        <v>Not Required</v>
      </c>
      <c r="E95" s="162"/>
      <c r="F95" s="7"/>
      <c r="G95" s="439" t="str">
        <f>'(I-3) Design &amp; Feedback'!G95</f>
        <v>B/CS</v>
      </c>
      <c r="H95" s="522" t="str">
        <f>IF('(I-3) Design &amp; Feedback'!H95&gt;0, '(I-3) Design &amp; Feedback'!H95, "-")</f>
        <v>-</v>
      </c>
      <c r="I95" s="632" t="str">
        <f>IF('(I-3) Design &amp; Feedback'!I95&gt;0, '(I-3) Design &amp; Feedback'!I95, "-")</f>
        <v>-</v>
      </c>
      <c r="J95" s="462" t="str">
        <f>IF('(I-3) Design &amp; Feedback'!K95&gt;0, '(I-3) Design &amp; Feedback'!K95, "-")</f>
        <v>-</v>
      </c>
      <c r="K95" s="522" t="str">
        <f>IF('(I-3) Design &amp; Feedback'!L95&gt;0, '(I-3) Design &amp; Feedback'!L95, "-")</f>
        <v>-</v>
      </c>
      <c r="L95" s="439" t="str">
        <f>IF('(I-3) Design &amp; Feedback'!O95&gt;0, '(I-3) Design &amp; Feedback'!O95, "-")</f>
        <v>-</v>
      </c>
      <c r="M95" s="207"/>
      <c r="N95" s="429" t="str">
        <f t="array" ref="N95">INDEX('(BCBC) Adjustment Factors (Alt)'!$F$52:$H$54,MATCH('(R-3) Adjusted Lengths (Alt.)'!$K$75, '(BCBC) Adjustment Factors (Alt)'!$F$52:$F$54,0),2)</f>
        <v>#N/A</v>
      </c>
      <c r="O95" s="614" t="str">
        <f t="array" ref="O95">INDEX('(BCBC) Adjustment Factors (Alt)'!$E$40:$K$47,MATCH('(R-3) Adjusted Lengths (Alt.)'!J95,'(BCBC) Adjustment Factors (Alt)'!$E$40:$E$47,0),2)</f>
        <v>#N/A</v>
      </c>
      <c r="P95" s="426">
        <f>'(I-1) General'!$H$17</f>
        <v>0.33</v>
      </c>
      <c r="Q95" s="429" t="str">
        <f>'(M-1) Adjustment Factors'!$Q$17</f>
        <v>#N/A</v>
      </c>
      <c r="R95" s="429" t="str">
        <f>'(M-1) Adjustment Factors'!$Q$18</f>
        <v>#N/A</v>
      </c>
      <c r="S95" s="429" t="str">
        <f>'(M-1) Adjustment Factors'!$Q$19</f>
        <v>#N/A</v>
      </c>
      <c r="T95" s="429" t="str">
        <f>'(M-1) Adjustment Factors'!$Q$20</f>
        <v>#N/A</v>
      </c>
      <c r="U95" s="614" t="str">
        <f t="array" ref="U95">IF('(I-3) Design &amp; Feedback'!K95="CFW-FH",1,IF('(I-3) Design &amp; Feedback'!N95='(T) General Tables'!$A$18,INDEX('(BCBC) Adjustment Factors'!$H$49:$I$52, MATCH('(I-3) Design &amp; Feedback'!O95,'(BCBC) Adjustment Factors'!$H$49:$H$52,0),2),1))</f>
        <v>#N/A</v>
      </c>
      <c r="V95" s="614">
        <f>IF('(I-3) Design &amp; Feedback'!K95="CFW-FH",1,IF('(I-3) Design &amp; Feedback'!L95='(T) General Tables'!$A$82,'(BCBC) Adjustment Factors'!$I$53,'(BCBC) Adjustment Factors'!$I$54))
</f>
        <v>1.15</v>
      </c>
      <c r="W95" s="569" t="str">
        <f>IF(J95&lt;&gt;'(T) General Tables'!$A$512, (N95*O95*P95*(Q95*R95*S95*T95*U95*V95)), "#N/A")</f>
        <v>#N/A</v>
      </c>
      <c r="X95" s="587"/>
      <c r="Y95" s="429" t="str">
        <f t="array" ref="Y95">INDEX('(BCBC) Adjustment Factors (Alt)'!$F$52:$H$54,MATCH('(R-3) Adjusted Lengths (Alt.)'!$K$75, '(BCBC) Adjustment Factors (Alt)'!$F$52:$F$54,0),3)</f>
        <v>#N/A</v>
      </c>
      <c r="Z95" s="629" t="str">
        <f t="array" ref="Z95">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95" s="429" t="str">
        <f t="array" ref="AA95">INDEX('(BCBC) Adjustment Factors (Alt)'!$G$14:$G$21, MATCH(I95, '(BCBC) Adjustment Factors (Alt)'!$E$14:$E$21, 1)) +
((I95 - INDEX('(BCBC) Adjustment Factors (Alt)'!$E$14:$E$21, MATCH(I95, '(BCBC) Adjustment Factors (Alt)'!$E$14:$E$21, 1))) /
 (INDEX('(BCBC) Adjustment Factors (Alt)'!$E$14:$E$21, MATCH(I95, '(BCBC) Adjustment Factors (Alt)'!$E$14:$E$21, 1) + 1) -
  INDEX('(BCBC) Adjustment Factors (Alt)'!$E$14:$E$21, MATCH(I95, '(BCBC) Adjustment Factors (Alt)'!$E$14:$E$21, 1)))) *
(INDEX('(BCBC) Adjustment Factors (Alt)'!$G$14:$G$21, MATCH(I95, '(BCBC) Adjustment Factors (Alt)'!$E$14:$E$21, 1) + 1) -
 INDEX('(BCBC) Adjustment Factors (Alt)'!$G$14:$G$21, MATCH(I95, '(BCBC) Adjustment Factors (Alt)'!$E$14:$E$21, 1)))</f>
        <v>#N/A</v>
      </c>
      <c r="AB95" s="429">
        <f>'(I-1) General'!$H$16</f>
        <v>1.85</v>
      </c>
      <c r="AC95" s="429" t="str">
        <f t="array" ref="AC95">INDEX('(BCBC) Adjustment Factors (Alt)'!$E$40:$K$47,MATCH('(R-3) Adjusted Lengths (Alt.)'!J95,'(BCBC) Adjustment Factors (Alt)'!$E$40:$E$47,0),3)</f>
        <v>#N/A</v>
      </c>
      <c r="AD95" s="429">
        <f>'(I-1) General'!$H$19</f>
        <v>0.311</v>
      </c>
      <c r="AE95" s="429" t="str">
        <f>'(M-1) Adjustment Factors'!$Q$32</f>
        <v>#N/A</v>
      </c>
      <c r="AF95" s="429" t="str">
        <f>'(M-1) Adjustment Factors'!$Q$34</f>
        <v>#N/A</v>
      </c>
      <c r="AG95" s="429" t="str">
        <f>'(M-1) Adjustment Factors'!$Q$35</f>
        <v>#N/A</v>
      </c>
      <c r="AH95" s="425" t="str">
        <f t="array" ref="AH95">IF('(I-3) Design &amp; Feedback'!K95="CFW-FH",1,IF('(I-3) Design &amp; Feedback'!N95='(T) General Tables'!$A$18,INDEX('(BCBC) Adjustment Factors'!$H$116:$I$119, MATCH('(I-3) Design &amp; Feedback'!O95,'(BCBC) Adjustment Factors'!$H$116:$H$119,0),2),1))</f>
        <v>#N/A</v>
      </c>
      <c r="AI95" s="425">
        <f>IF('(I-3) Design &amp; Feedback'!K95="CFW-FH",1,IF('(I-3) Design &amp; Feedback'!L95='(T) General Tables'!$A$82,'(BCBC) Adjustment Factors'!$I$120,'(BCBC) Adjustment Factors'!$I$121))</f>
        <v>1.15</v>
      </c>
      <c r="AJ95" s="569" t="str">
        <f>IF(J95&lt;&gt;'(T) General Tables'!$A$512, ((Y95*Z95+AA95*AB95)*(AC95*AD95*AE95*AF95*AG95*AH95*AI95)), "#N/A")</f>
        <v>#N/A</v>
      </c>
      <c r="AK95" s="207"/>
      <c r="AL95" s="630" t="str">
        <f t="shared" si="5"/>
        <v>#N/A</v>
      </c>
      <c r="AM95" s="429" t="str">
        <f t="shared" si="6"/>
        <v>#N/A</v>
      </c>
    </row>
    <row r="96" ht="15.75" hidden="1" customHeight="1">
      <c r="A96" s="94"/>
      <c r="B96" s="176"/>
      <c r="D96" s="268" t="str">
        <f>'(I-3) Design &amp; Feedback'!D96</f>
        <v>Not Required</v>
      </c>
      <c r="E96" s="162"/>
      <c r="F96" s="7"/>
      <c r="G96" s="439" t="str">
        <f>'(I-3) Design &amp; Feedback'!G96</f>
        <v>B/CS</v>
      </c>
      <c r="H96" s="522" t="str">
        <f>IF('(I-3) Design &amp; Feedback'!H96&gt;0, '(I-3) Design &amp; Feedback'!H96, "-")</f>
        <v>-</v>
      </c>
      <c r="I96" s="632" t="str">
        <f>IF('(I-3) Design &amp; Feedback'!I96&gt;0, '(I-3) Design &amp; Feedback'!I96, "-")</f>
        <v>-</v>
      </c>
      <c r="J96" s="462" t="str">
        <f>IF('(I-3) Design &amp; Feedback'!K96&gt;0, '(I-3) Design &amp; Feedback'!K96, "-")</f>
        <v>-</v>
      </c>
      <c r="K96" s="522" t="str">
        <f>IF('(I-3) Design &amp; Feedback'!L96&gt;0, '(I-3) Design &amp; Feedback'!L96, "-")</f>
        <v>-</v>
      </c>
      <c r="L96" s="439" t="str">
        <f>IF('(I-3) Design &amp; Feedback'!O96&gt;0, '(I-3) Design &amp; Feedback'!O96, "-")</f>
        <v>-</v>
      </c>
      <c r="M96" s="207"/>
      <c r="N96" s="429" t="str">
        <f t="array" ref="N96">INDEX('(BCBC) Adjustment Factors (Alt)'!$F$52:$H$54,MATCH('(R-3) Adjusted Lengths (Alt.)'!$K$75, '(BCBC) Adjustment Factors (Alt)'!$F$52:$F$54,0),2)</f>
        <v>#N/A</v>
      </c>
      <c r="O96" s="614" t="str">
        <f t="array" ref="O96">INDEX('(BCBC) Adjustment Factors (Alt)'!$E$40:$K$47,MATCH('(R-3) Adjusted Lengths (Alt.)'!J96,'(BCBC) Adjustment Factors (Alt)'!$E$40:$E$47,0),2)</f>
        <v>#N/A</v>
      </c>
      <c r="P96" s="426">
        <f>'(I-1) General'!$H$17</f>
        <v>0.33</v>
      </c>
      <c r="Q96" s="429" t="str">
        <f>'(M-1) Adjustment Factors'!$Q$17</f>
        <v>#N/A</v>
      </c>
      <c r="R96" s="429" t="str">
        <f>'(M-1) Adjustment Factors'!$Q$18</f>
        <v>#N/A</v>
      </c>
      <c r="S96" s="429" t="str">
        <f>'(M-1) Adjustment Factors'!$Q$19</f>
        <v>#N/A</v>
      </c>
      <c r="T96" s="429" t="str">
        <f>'(M-1) Adjustment Factors'!$Q$20</f>
        <v>#N/A</v>
      </c>
      <c r="U96" s="614" t="str">
        <f t="array" ref="U96">IF('(I-3) Design &amp; Feedback'!K96="CFW-FH",1,IF('(I-3) Design &amp; Feedback'!N96='(T) General Tables'!$A$18,INDEX('(BCBC) Adjustment Factors'!$H$49:$I$52, MATCH('(I-3) Design &amp; Feedback'!O96,'(BCBC) Adjustment Factors'!$H$49:$H$52,0),2),1))</f>
        <v>#N/A</v>
      </c>
      <c r="V96" s="614">
        <f>IF('(I-3) Design &amp; Feedback'!K96="CFW-FH",1,IF('(I-3) Design &amp; Feedback'!L96='(T) General Tables'!$A$82,'(BCBC) Adjustment Factors'!$I$53,'(BCBC) Adjustment Factors'!$I$54))
</f>
        <v>1.15</v>
      </c>
      <c r="W96" s="569" t="str">
        <f>IF(J96&lt;&gt;'(T) General Tables'!$A$512, (N96*O96*P96*(Q96*R96*S96*T96*U96*V96)), "#N/A")</f>
        <v>#N/A</v>
      </c>
      <c r="X96" s="587"/>
      <c r="Y96" s="429" t="str">
        <f t="array" ref="Y96">INDEX('(BCBC) Adjustment Factors (Alt)'!$F$52:$H$54,MATCH('(R-3) Adjusted Lengths (Alt.)'!$K$75, '(BCBC) Adjustment Factors (Alt)'!$F$52:$F$54,0),3)</f>
        <v>#N/A</v>
      </c>
      <c r="Z96" s="629" t="str">
        <f t="array" ref="Z96">INDEX('(BCBC) Adjustment Factors (Alt)'!$F$14:$F$21, MATCH('(I-1) General'!$H$60, '(BCBC) Adjustment Factors (Alt)'!$E$14:$E$21, 1)) +
(('(I-1) General'!$H$60 - INDEX('(BCBC) Adjustment Factors (Alt)'!$E$14:$E$21, MATCH('(I-1) General'!$H$60, '(BCBC) Adjustment Factors (Alt)'!$E$14:$E$21, 1))) /
 (INDEX('(BCBC) Adjustment Factors (Alt)'!$E$14:$E$21, MATCH('(I-1) General'!$H$60, '(BCBC) Adjustment Factors (Alt)'!$E$14:$E$21, 1) + 1) -
  INDEX('(BCBC) Adjustment Factors (Alt)'!$E$14:$E$21, MATCH('(I-1) General'!$H$60, '(BCBC) Adjustment Factors (Alt)'!$E$14:$E$21, 1)))) *
(INDEX('(BCBC) Adjustment Factors (Alt)'!$F$14:$F$21, MATCH('(I-1) General'!$H$60, '(BCBC) Adjustment Factors (Alt)'!$E$14:$E$21, 1) + 1) -
 INDEX('(BCBC) Adjustment Factors (Alt)'!$F$14:$F$21, MATCH('(I-1) General'!$H$60, '(BCBC) Adjustment Factors (Alt)'!$E$14:$E$21, 1)))</f>
        <v>#N/A</v>
      </c>
      <c r="AA96" s="429" t="str">
        <f t="array" ref="AA96">INDEX('(BCBC) Adjustment Factors (Alt)'!$G$14:$G$21, MATCH(I96, '(BCBC) Adjustment Factors (Alt)'!$E$14:$E$21, 1)) +
((I96 - INDEX('(BCBC) Adjustment Factors (Alt)'!$E$14:$E$21, MATCH(I96, '(BCBC) Adjustment Factors (Alt)'!$E$14:$E$21, 1))) /
 (INDEX('(BCBC) Adjustment Factors (Alt)'!$E$14:$E$21, MATCH(I96, '(BCBC) Adjustment Factors (Alt)'!$E$14:$E$21, 1) + 1) -
  INDEX('(BCBC) Adjustment Factors (Alt)'!$E$14:$E$21, MATCH(I96, '(BCBC) Adjustment Factors (Alt)'!$E$14:$E$21, 1)))) *
(INDEX('(BCBC) Adjustment Factors (Alt)'!$G$14:$G$21, MATCH(I96, '(BCBC) Adjustment Factors (Alt)'!$E$14:$E$21, 1) + 1) -
 INDEX('(BCBC) Adjustment Factors (Alt)'!$G$14:$G$21, MATCH(I96, '(BCBC) Adjustment Factors (Alt)'!$E$14:$E$21, 1)))</f>
        <v>#N/A</v>
      </c>
      <c r="AB96" s="429">
        <f>'(I-1) General'!$H$16</f>
        <v>1.85</v>
      </c>
      <c r="AC96" s="429" t="str">
        <f t="array" ref="AC96">INDEX('(BCBC) Adjustment Factors (Alt)'!$E$40:$K$47,MATCH('(R-3) Adjusted Lengths (Alt.)'!J96,'(BCBC) Adjustment Factors (Alt)'!$E$40:$E$47,0),3)</f>
        <v>#N/A</v>
      </c>
      <c r="AD96" s="429">
        <f>'(I-1) General'!$H$19</f>
        <v>0.311</v>
      </c>
      <c r="AE96" s="429" t="str">
        <f>'(M-1) Adjustment Factors'!$Q$32</f>
        <v>#N/A</v>
      </c>
      <c r="AF96" s="429" t="str">
        <f>'(M-1) Adjustment Factors'!$Q$34</f>
        <v>#N/A</v>
      </c>
      <c r="AG96" s="429" t="str">
        <f>'(M-1) Adjustment Factors'!$Q$35</f>
        <v>#N/A</v>
      </c>
      <c r="AH96" s="425" t="str">
        <f t="array" ref="AH96">IF('(I-3) Design &amp; Feedback'!K96="CFW-FH",1,IF('(I-3) Design &amp; Feedback'!N96='(T) General Tables'!$A$18,INDEX('(BCBC) Adjustment Factors'!$H$116:$I$119, MATCH('(I-3) Design &amp; Feedback'!O96,'(BCBC) Adjustment Factors'!$H$116:$H$119,0),2),1))</f>
        <v>#N/A</v>
      </c>
      <c r="AI96" s="425">
        <f>IF('(I-3) Design &amp; Feedback'!K96="CFW-FH",1,IF('(I-3) Design &amp; Feedback'!L96='(T) General Tables'!$A$82,'(BCBC) Adjustment Factors'!$I$120,'(BCBC) Adjustment Factors'!$I$121))</f>
        <v>1.15</v>
      </c>
      <c r="AJ96" s="569" t="str">
        <f>IF(J96&lt;&gt;'(T) General Tables'!$A$512, ((Y96*Z96+AA96*AB96)*(AC96*AD96*AE96*AF96*AG96*AH96*AI96)), "#N/A")</f>
        <v>#N/A</v>
      </c>
      <c r="AK96" s="207"/>
      <c r="AL96" s="630" t="str">
        <f t="shared" si="5"/>
        <v>#N/A</v>
      </c>
      <c r="AM96" s="429" t="str">
        <f t="shared" si="6"/>
        <v>#N/A</v>
      </c>
    </row>
    <row r="97" ht="15.75" hidden="1" customHeight="1">
      <c r="A97" s="94"/>
      <c r="B97" s="94"/>
      <c r="D97" s="269" t="str">
        <f>'(I-3) Design &amp; Feedback'!D103</f>
        <v>Not Required</v>
      </c>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row>
    <row r="98" ht="15.75" hidden="1" customHeight="1">
      <c r="A98" s="94"/>
      <c r="B98" s="176"/>
      <c r="D98" s="269" t="str">
        <f>'(I-3) Design &amp; Feedback'!D103</f>
        <v>Not Required</v>
      </c>
      <c r="E98" s="7"/>
      <c r="F98" s="7"/>
      <c r="G98" s="329" t="s">
        <v>787</v>
      </c>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4"/>
    </row>
    <row r="99" ht="15.75" hidden="1" customHeight="1">
      <c r="A99" s="94"/>
      <c r="B99" s="176"/>
      <c r="D99" s="328" t="str">
        <f>'(I-3) Design &amp; Feedback'!D103</f>
        <v>Not Required</v>
      </c>
      <c r="E99" s="7"/>
      <c r="F99" s="7"/>
      <c r="G99" s="524" t="s">
        <v>661</v>
      </c>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8"/>
    </row>
    <row r="100" ht="15.75" hidden="1" customHeight="1">
      <c r="A100" s="94"/>
      <c r="B100" s="176"/>
      <c r="D100" s="269" t="str">
        <f>'(I-3) Design &amp; Feedback'!D102</f>
        <v>Not Required</v>
      </c>
      <c r="E100" s="94"/>
      <c r="F100" s="94"/>
      <c r="G100" s="580" t="s">
        <v>770</v>
      </c>
      <c r="H100" s="34"/>
      <c r="I100" s="34"/>
      <c r="J100" s="35"/>
      <c r="K100" s="581">
        <v>1.2</v>
      </c>
      <c r="L100" s="633"/>
      <c r="M100" s="94"/>
      <c r="N100" s="622" t="s">
        <v>741</v>
      </c>
      <c r="O100" s="255"/>
      <c r="P100" s="255"/>
      <c r="Q100" s="255"/>
      <c r="R100" s="255"/>
      <c r="S100" s="255"/>
      <c r="T100" s="255"/>
      <c r="U100" s="255"/>
      <c r="V100" s="255"/>
      <c r="W100" s="256"/>
      <c r="X100" s="94"/>
      <c r="Y100" s="623" t="s">
        <v>742</v>
      </c>
      <c r="Z100" s="255"/>
      <c r="AA100" s="255"/>
      <c r="AB100" s="255"/>
      <c r="AC100" s="255"/>
      <c r="AD100" s="255"/>
      <c r="AE100" s="255"/>
      <c r="AF100" s="255"/>
      <c r="AG100" s="255"/>
      <c r="AH100" s="255"/>
      <c r="AI100" s="255"/>
      <c r="AJ100" s="256"/>
      <c r="AK100" s="94"/>
      <c r="AL100" s="624" t="s">
        <v>750</v>
      </c>
      <c r="AM100" s="477"/>
    </row>
    <row r="101" ht="15.75" hidden="1" customHeight="1">
      <c r="A101" s="94"/>
      <c r="B101" s="176"/>
      <c r="D101" s="269" t="str">
        <f>'(I-3) Design &amp; Feedback'!D103</f>
        <v>Not Required</v>
      </c>
      <c r="E101" s="7"/>
      <c r="F101" s="7"/>
      <c r="G101" s="503" t="s">
        <v>766</v>
      </c>
      <c r="H101" s="34"/>
      <c r="I101" s="34"/>
      <c r="J101" s="35"/>
      <c r="K101" s="582" t="str">
        <f>'BCS Matrix Tables'!A8</f>
        <v>N/A</v>
      </c>
      <c r="L101" s="346"/>
      <c r="M101" s="7"/>
      <c r="N101" s="270" t="s">
        <v>767</v>
      </c>
      <c r="O101" s="27"/>
      <c r="P101" s="27"/>
      <c r="Q101" s="27"/>
      <c r="R101" s="28"/>
      <c r="S101" s="378" t="s">
        <v>333</v>
      </c>
      <c r="T101" s="27"/>
      <c r="U101" s="27"/>
      <c r="V101" s="28"/>
      <c r="W101" s="625" t="s">
        <v>749</v>
      </c>
      <c r="X101" s="94"/>
      <c r="Y101" s="270" t="s">
        <v>767</v>
      </c>
      <c r="Z101" s="27"/>
      <c r="AA101" s="27"/>
      <c r="AB101" s="27"/>
      <c r="AC101" s="27"/>
      <c r="AD101" s="27"/>
      <c r="AE101" s="28"/>
      <c r="AF101" s="378" t="s">
        <v>333</v>
      </c>
      <c r="AG101" s="27"/>
      <c r="AH101" s="27"/>
      <c r="AI101" s="28"/>
      <c r="AJ101" s="634" t="s">
        <v>749</v>
      </c>
      <c r="AK101" s="94"/>
      <c r="AL101" s="33"/>
      <c r="AM101" s="35"/>
    </row>
    <row r="102" ht="56.25" hidden="1" customHeight="1">
      <c r="A102" s="94"/>
      <c r="B102" s="176"/>
      <c r="D102" s="269" t="str">
        <f>'(I-3) Design &amp; Feedback'!D103</f>
        <v>Not Required</v>
      </c>
      <c r="E102" s="335"/>
      <c r="F102" s="335"/>
      <c r="G102" s="447" t="s">
        <v>460</v>
      </c>
      <c r="H102" s="28"/>
      <c r="I102" s="376" t="str">
        <f>'(I-3) Design &amp; Feedback'!I102</f>
        <v>Building Dimension || Band (m)</v>
      </c>
      <c r="J102" s="376" t="s">
        <v>788</v>
      </c>
      <c r="K102" s="376" t="s">
        <v>380</v>
      </c>
      <c r="L102" s="357" t="s">
        <v>708</v>
      </c>
      <c r="M102" s="335"/>
      <c r="N102" s="420" t="s">
        <v>775</v>
      </c>
      <c r="O102" s="420" t="s">
        <v>776</v>
      </c>
      <c r="P102" s="627" t="s">
        <v>785</v>
      </c>
      <c r="Q102" s="420" t="s">
        <v>751</v>
      </c>
      <c r="R102" s="420" t="s">
        <v>752</v>
      </c>
      <c r="S102" s="420" t="s">
        <v>584</v>
      </c>
      <c r="T102" s="420" t="s">
        <v>754</v>
      </c>
      <c r="U102" s="420" t="s">
        <v>755</v>
      </c>
      <c r="V102" s="420" t="s">
        <v>756</v>
      </c>
      <c r="W102" s="628" t="s">
        <v>768</v>
      </c>
      <c r="X102" s="94"/>
      <c r="Y102" s="609" t="s">
        <v>778</v>
      </c>
      <c r="Z102" s="609" t="s">
        <v>779</v>
      </c>
      <c r="AA102" s="609" t="s">
        <v>780</v>
      </c>
      <c r="AB102" s="609" t="s">
        <v>781</v>
      </c>
      <c r="AC102" s="609" t="s">
        <v>606</v>
      </c>
      <c r="AD102" s="609" t="s">
        <v>640</v>
      </c>
      <c r="AE102" s="609" t="s">
        <v>758</v>
      </c>
      <c r="AF102" s="609" t="s">
        <v>760</v>
      </c>
      <c r="AG102" s="609" t="s">
        <v>594</v>
      </c>
      <c r="AH102" s="609" t="s">
        <v>762</v>
      </c>
      <c r="AI102" s="609" t="s">
        <v>763</v>
      </c>
      <c r="AJ102" s="611" t="s">
        <v>786</v>
      </c>
      <c r="AK102" s="94"/>
      <c r="AL102" s="609" t="s">
        <v>765</v>
      </c>
      <c r="AM102" s="635" t="s">
        <v>713</v>
      </c>
    </row>
    <row r="103" ht="15.75" hidden="1" customHeight="1">
      <c r="A103" s="94"/>
      <c r="B103" s="176"/>
      <c r="D103" s="268" t="str">
        <f>'(I-3) Design &amp; Feedback'!D103</f>
        <v>Not Required</v>
      </c>
      <c r="E103" s="162"/>
      <c r="F103" s="7"/>
      <c r="G103" s="424" t="str">
        <f>'(I-3) Design &amp; Feedback'!G103</f>
        <v>B/CS</v>
      </c>
      <c r="H103" s="424" t="str">
        <f>IF('(I-3) Design &amp; Feedback'!H103&gt;0, '(I-3) Design &amp; Feedback'!H103, "-")</f>
        <v>-</v>
      </c>
      <c r="I103" s="636" t="str">
        <f>IF('(I-3) Design &amp; Feedback'!I103&gt;0, '(I-3) Design &amp; Feedback'!I103, "-")</f>
        <v>-</v>
      </c>
      <c r="J103" s="637" t="str">
        <f>IF('(I-3) Design &amp; Feedback'!K103&gt;0, '(I-3) Design &amp; Feedback'!K103, "-")</f>
        <v>-</v>
      </c>
      <c r="K103" s="424" t="str">
        <f>IF('(I-3) Design &amp; Feedback'!L103&gt;0, '(I-3) Design &amp; Feedback'!L103, "-")</f>
        <v>-</v>
      </c>
      <c r="L103" s="424" t="str">
        <f>IF('(I-3) Design &amp; Feedback'!O103&gt;0, '(I-3) Design &amp; Feedback'!O103, "-")</f>
        <v>-</v>
      </c>
      <c r="M103" s="207"/>
      <c r="N103" s="579" t="str">
        <f t="array" ref="N103">INDEX('(BCBC) Adjustment Factors (Alt)'!$F$52:$H$54,MATCH('(R-3) Adjusted Lengths (Alt.)'!$K$101, '(BCBC) Adjustment Factors (Alt)'!$F$52:$F$54,0),2)</f>
        <v>#N/A</v>
      </c>
      <c r="O103" s="614" t="str">
        <f t="array" ref="O103">INDEX('(BCBC) Adjustment Factors (Alt)'!$E$40:$K$47,MATCH('(R-3) Adjusted Lengths (Alt.)'!J103,'(BCBC) Adjustment Factors (Alt)'!$E$40:$E$47,0),2)</f>
        <v>#N/A</v>
      </c>
      <c r="P103" s="426">
        <f>'(I-1) General'!$H$17</f>
        <v>0.33</v>
      </c>
      <c r="Q103" s="429" t="str">
        <f>'(M-1) Adjustment Factors'!$L$17</f>
        <v>#N/A</v>
      </c>
      <c r="R103" s="429" t="str">
        <f>'(M-1) Adjustment Factors'!$L$18</f>
        <v>#N/A</v>
      </c>
      <c r="S103" s="429" t="str">
        <f>'(M-1) Adjustment Factors'!$L$19</f>
        <v>#N/A</v>
      </c>
      <c r="T103" s="429" t="str">
        <f>'(M-1) Adjustment Factors'!$L$20</f>
        <v>#N/A</v>
      </c>
      <c r="U103" s="429" t="str">
        <f t="array" ref="U103">IF('(I-3) Design &amp; Feedback'!K103="CFW-FH",1,IF('(I-3) Design &amp; Feedback'!N103='(T) General Tables'!$A$18,INDEX('(BCBC) Adjustment Factors'!$H$49:$I$52, MATCH('(I-3) Design &amp; Feedback'!O103,'(BCBC) Adjustment Factors'!$H$49:$H$52,0),2),1))</f>
        <v>#N/A</v>
      </c>
      <c r="V103" s="429">
        <f>IF('(I-3) Design &amp; Feedback'!K103="CFW-FH",1,IF('(I-3) Design &amp; Feedback'!L103='(T) General Tables'!$A$82,'(BCBC) Adjustment Factors'!$I$53,'(BCBC) Adjustment Factors'!$I$54))
</f>
        <v>1.15</v>
      </c>
      <c r="W103" s="569" t="str">
        <f>IF(J103&lt;&gt;'(T) General Tables'!$A$512, ((N103*O103*P103*(Q103*R103*S103*T103*U103*V103))*$K$100), "#N/A")</f>
        <v>#N/A</v>
      </c>
      <c r="X103" s="207"/>
      <c r="Y103" s="425" t="str">
        <f t="array" ref="Y103">INDEX('(BCBC) Adjustment Factors (Alt)'!$F$52:$H$54,MATCH('(R-3) Adjusted Lengths (Alt.)'!$K$101, '(BCBC) Adjustment Factors (Alt)'!$F$52:$F$54,0),3)</f>
        <v>#N/A</v>
      </c>
      <c r="Z103" s="429" t="str">
        <f t="array" ref="Z103">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03" s="429" t="str">
        <f t="array" ref="AA103">INDEX('(BCBC) Adjustment Factors (Alt)'!$G$14:$G$21, MATCH(I103, '(BCBC) Adjustment Factors (Alt)'!$E$14:$E$21, 1)) +
((I103 - INDEX('(BCBC) Adjustment Factors (Alt)'!$E$14:$E$21, MATCH(I103, '(BCBC) Adjustment Factors (Alt)'!$E$14:$E$21, 1))) /
 (INDEX('(BCBC) Adjustment Factors (Alt)'!$E$14:$E$21, MATCH(I103, '(BCBC) Adjustment Factors (Alt)'!$E$14:$E$21, 1) + 1) -
  INDEX('(BCBC) Adjustment Factors (Alt)'!$E$14:$E$21, MATCH(I103, '(BCBC) Adjustment Factors (Alt)'!$E$14:$E$21, 1)))) *
(INDEX('(BCBC) Adjustment Factors (Alt)'!$G$14:$G$21, MATCH(I103, '(BCBC) Adjustment Factors (Alt)'!$E$14:$E$21, 1) + 1) -
 INDEX('(BCBC) Adjustment Factors (Alt)'!$G$14:$G$21, MATCH(I103, '(BCBC) Adjustment Factors (Alt)'!$E$14:$E$21, 1)))</f>
        <v>#N/A</v>
      </c>
      <c r="AB103" s="425">
        <f>'(I-1) General'!$H$16</f>
        <v>1.85</v>
      </c>
      <c r="AC103" s="429" t="str">
        <f t="array" ref="AC103">INDEX('(BCBC) Adjustment Factors (Alt)'!$E$40:$K$47,MATCH('(R-3) Adjusted Lengths (Alt.)'!J103,'(BCBC) Adjustment Factors (Alt)'!$E$40:$E$47,0),3)</f>
        <v>#N/A</v>
      </c>
      <c r="AD103" s="425">
        <f>'(I-1) General'!$H$19</f>
        <v>0.311</v>
      </c>
      <c r="AE103" s="425">
        <f>'(M-1) Adjustment Factors'!$L$32</f>
        <v>1</v>
      </c>
      <c r="AF103" s="425" t="str">
        <f>'(M-1) Adjustment Factors'!$L$34</f>
        <v>#N/A</v>
      </c>
      <c r="AG103" s="425" t="str">
        <f>'(M-1) Adjustment Factors'!$L$35</f>
        <v>#N/A</v>
      </c>
      <c r="AH103" s="425" t="str">
        <f t="array" ref="AH103">IF('(I-3) Design &amp; Feedback'!K103="CFW-FH",1,IF('(I-3) Design &amp; Feedback'!N103='(T) General Tables'!$A$18,INDEX('(BCBC) Adjustment Factors'!$H$116:$I$119, MATCH('(I-3) Design &amp; Feedback'!O103,'(BCBC) Adjustment Factors'!$H$116:$H$119,0),2),1))</f>
        <v>#N/A</v>
      </c>
      <c r="AI103" s="425">
        <f>IF('(I-3) Design &amp; Feedback'!K103="CFW-FH",1,IF('(I-3) Design &amp; Feedback'!L103='(T) General Tables'!$A$82,'(BCBC) Adjustment Factors'!$I$120,'(BCBC) Adjustment Factors'!$I$121))</f>
        <v>1.15</v>
      </c>
      <c r="AJ103" s="569" t="str">
        <f>IF(J103&lt;&gt;'(T) General Tables'!$A$512, (((Y103*Z103+AA103*AB103)*(AC103*AD103*AE103*AF103*AG103*AH103*AI103))*$K$100), "#N/A")</f>
        <v>#N/A</v>
      </c>
      <c r="AK103" s="638"/>
      <c r="AL103" s="630" t="str">
        <f t="shared" ref="AL103:AL122" si="7">MAX(W103,AJ103)</f>
        <v>#N/A</v>
      </c>
      <c r="AM103" s="429" t="str">
        <f t="shared" ref="AM103:AM122" si="8">IF(AL103="0.000", NA(), IF(AND(AL103=W103, W103&gt;0), "WIND", "SEISMIC"))</f>
        <v>#N/A</v>
      </c>
    </row>
    <row r="104" ht="15.75" hidden="1" customHeight="1">
      <c r="A104" s="94"/>
      <c r="B104" s="176"/>
      <c r="D104" s="519" t="str">
        <f>'(I-3) Design &amp; Feedback'!D104</f>
        <v>Not Required</v>
      </c>
      <c r="E104" s="162"/>
      <c r="F104" s="7"/>
      <c r="G104" s="424" t="str">
        <f>'(I-3) Design &amp; Feedback'!G104</f>
        <v>B/CS</v>
      </c>
      <c r="H104" s="424" t="str">
        <f>IF('(I-3) Design &amp; Feedback'!H104&gt;0, '(I-3) Design &amp; Feedback'!H104, "-")</f>
        <v>-</v>
      </c>
      <c r="I104" s="517" t="str">
        <f>IF('(I-3) Design &amp; Feedback'!I104&gt;0, '(I-3) Design &amp; Feedback'!I104, "-")</f>
        <v>-</v>
      </c>
      <c r="J104" s="434" t="str">
        <f>IF('(I-3) Design &amp; Feedback'!K104&gt;0, '(I-3) Design &amp; Feedback'!K104, "-")</f>
        <v>-</v>
      </c>
      <c r="K104" s="424" t="str">
        <f>IF('(I-3) Design &amp; Feedback'!L104&gt;0, '(I-3) Design &amp; Feedback'!L104, "-")</f>
        <v>-</v>
      </c>
      <c r="L104" s="424" t="str">
        <f>IF('(I-3) Design &amp; Feedback'!O104&gt;0, '(I-3) Design &amp; Feedback'!O104, "-")</f>
        <v>-</v>
      </c>
      <c r="M104" s="207"/>
      <c r="N104" s="579" t="str">
        <f t="array" ref="N104">INDEX('(BCBC) Adjustment Factors (Alt)'!$F$52:$H$54,MATCH('(R-3) Adjusted Lengths (Alt.)'!$K$101, '(BCBC) Adjustment Factors (Alt)'!$F$52:$F$54,0),2)</f>
        <v>#N/A</v>
      </c>
      <c r="O104" s="614" t="str">
        <f t="array" ref="O104">INDEX('(BCBC) Adjustment Factors (Alt)'!$E$40:$K$47,MATCH('(R-3) Adjusted Lengths (Alt.)'!J104,'(BCBC) Adjustment Factors (Alt)'!$E$40:$E$47,0),2)</f>
        <v>#N/A</v>
      </c>
      <c r="P104" s="426">
        <f>'(I-1) General'!$H$17</f>
        <v>0.33</v>
      </c>
      <c r="Q104" s="429" t="str">
        <f>'(M-1) Adjustment Factors'!$L$17</f>
        <v>#N/A</v>
      </c>
      <c r="R104" s="429" t="str">
        <f>'(M-1) Adjustment Factors'!$L$18</f>
        <v>#N/A</v>
      </c>
      <c r="S104" s="429" t="str">
        <f>'(M-1) Adjustment Factors'!$L$19</f>
        <v>#N/A</v>
      </c>
      <c r="T104" s="429" t="str">
        <f>'(M-1) Adjustment Factors'!$L$20</f>
        <v>#N/A</v>
      </c>
      <c r="U104" s="429" t="str">
        <f t="array" ref="U104">IF('(I-3) Design &amp; Feedback'!K104="CFW-FH",1,IF('(I-3) Design &amp; Feedback'!N104='(T) General Tables'!$A$18,INDEX('(BCBC) Adjustment Factors'!$H$49:$I$52, MATCH('(I-3) Design &amp; Feedback'!O104,'(BCBC) Adjustment Factors'!$H$49:$H$52,0),2),1))</f>
        <v>#N/A</v>
      </c>
      <c r="V104" s="429">
        <f>IF('(I-3) Design &amp; Feedback'!K104="CFW-FH",1,IF('(I-3) Design &amp; Feedback'!L104='(T) General Tables'!$A$82,'(BCBC) Adjustment Factors'!$I$53,'(BCBC) Adjustment Factors'!$I$54))
</f>
        <v>1.15</v>
      </c>
      <c r="W104" s="569" t="str">
        <f>IF(J104&lt;&gt;'(T) General Tables'!$A$512, ((N104*O104*P104*(Q104*R104*S104*T104*U104*V104))*$K$100), "#N/A")</f>
        <v>#N/A</v>
      </c>
      <c r="X104" s="207"/>
      <c r="Y104" s="425" t="str">
        <f t="array" ref="Y104">INDEX('(BCBC) Adjustment Factors (Alt)'!$F$52:$H$54,MATCH('(R-3) Adjusted Lengths (Alt.)'!$K$101, '(BCBC) Adjustment Factors (Alt)'!$F$52:$F$54,0),3)</f>
        <v>#N/A</v>
      </c>
      <c r="Z104" s="429" t="str">
        <f t="array" ref="Z104">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04" s="429" t="str">
        <f t="array" ref="AA104">INDEX('(BCBC) Adjustment Factors (Alt)'!$G$14:$G$21, MATCH(I104, '(BCBC) Adjustment Factors (Alt)'!$E$14:$E$21, 1)) +
((I104 - INDEX('(BCBC) Adjustment Factors (Alt)'!$E$14:$E$21, MATCH(I104, '(BCBC) Adjustment Factors (Alt)'!$E$14:$E$21, 1))) /
 (INDEX('(BCBC) Adjustment Factors (Alt)'!$E$14:$E$21, MATCH(I104, '(BCBC) Adjustment Factors (Alt)'!$E$14:$E$21, 1) + 1) -
  INDEX('(BCBC) Adjustment Factors (Alt)'!$E$14:$E$21, MATCH(I104, '(BCBC) Adjustment Factors (Alt)'!$E$14:$E$21, 1)))) *
(INDEX('(BCBC) Adjustment Factors (Alt)'!$G$14:$G$21, MATCH(I104, '(BCBC) Adjustment Factors (Alt)'!$E$14:$E$21, 1) + 1) -
 INDEX('(BCBC) Adjustment Factors (Alt)'!$G$14:$G$21, MATCH(I104, '(BCBC) Adjustment Factors (Alt)'!$E$14:$E$21, 1)))</f>
        <v>#N/A</v>
      </c>
      <c r="AB104" s="429">
        <f>'(I-1) General'!$H$16</f>
        <v>1.85</v>
      </c>
      <c r="AC104" s="429" t="str">
        <f t="array" ref="AC104">INDEX('(BCBC) Adjustment Factors (Alt)'!$E$40:$K$47,MATCH('(R-3) Adjusted Lengths (Alt.)'!J104,'(BCBC) Adjustment Factors (Alt)'!$E$40:$E$47,0),3)</f>
        <v>#N/A</v>
      </c>
      <c r="AD104" s="429">
        <f>'(I-1) General'!$H$19</f>
        <v>0.311</v>
      </c>
      <c r="AE104" s="429">
        <f>'(M-1) Adjustment Factors'!$L$32</f>
        <v>1</v>
      </c>
      <c r="AF104" s="429" t="str">
        <f>'(M-1) Adjustment Factors'!$L$34</f>
        <v>#N/A</v>
      </c>
      <c r="AG104" s="429" t="str">
        <f>'(M-1) Adjustment Factors'!$L$35</f>
        <v>#N/A</v>
      </c>
      <c r="AH104" s="425" t="str">
        <f t="array" ref="AH104">IF('(I-3) Design &amp; Feedback'!K104="CFW-FH",1,IF('(I-3) Design &amp; Feedback'!N104='(T) General Tables'!$A$18,INDEX('(BCBC) Adjustment Factors'!$H$116:$I$119, MATCH('(I-3) Design &amp; Feedback'!O104,'(BCBC) Adjustment Factors'!$H$116:$H$119,0),2),1))</f>
        <v>#N/A</v>
      </c>
      <c r="AI104" s="425">
        <f>IF('(I-3) Design &amp; Feedback'!K104="CFW-FH",1,IF('(I-3) Design &amp; Feedback'!L104='(T) General Tables'!$A$82,'(BCBC) Adjustment Factors'!$I$120,'(BCBC) Adjustment Factors'!$I$121))</f>
        <v>1.15</v>
      </c>
      <c r="AJ104" s="569" t="str">
        <f>IF(J104&lt;&gt;'(T) General Tables'!$A$512, (((Y104*Z104+AA104*AB104)*(AC104*AD104*AE104*AF104*AG104*AH104*AI104))*$K$100), "#N/A")</f>
        <v>#N/A</v>
      </c>
      <c r="AK104" s="638"/>
      <c r="AL104" s="630" t="str">
        <f t="shared" si="7"/>
        <v>#N/A</v>
      </c>
      <c r="AM104" s="429" t="str">
        <f t="shared" si="8"/>
        <v>#N/A</v>
      </c>
    </row>
    <row r="105" ht="15.75" hidden="1" customHeight="1">
      <c r="A105" s="94"/>
      <c r="B105" s="176"/>
      <c r="D105" s="268" t="str">
        <f>'(I-3) Design &amp; Feedback'!D105</f>
        <v>Not Required</v>
      </c>
      <c r="E105" s="162"/>
      <c r="F105" s="7"/>
      <c r="G105" s="424" t="str">
        <f>'(I-3) Design &amp; Feedback'!G105</f>
        <v>B/CS</v>
      </c>
      <c r="H105" s="424" t="str">
        <f>IF('(I-3) Design &amp; Feedback'!H105&gt;0, '(I-3) Design &amp; Feedback'!H105, "-")</f>
        <v>-</v>
      </c>
      <c r="I105" s="517" t="str">
        <f>IF('(I-3) Design &amp; Feedback'!I105&gt;0, '(I-3) Design &amp; Feedback'!I105, "-")</f>
        <v>-</v>
      </c>
      <c r="J105" s="434" t="str">
        <f>IF('(I-3) Design &amp; Feedback'!K105&gt;0, '(I-3) Design &amp; Feedback'!K105, "-")</f>
        <v>-</v>
      </c>
      <c r="K105" s="424" t="str">
        <f>IF('(I-3) Design &amp; Feedback'!L105&gt;0, '(I-3) Design &amp; Feedback'!L105, "-")</f>
        <v>-</v>
      </c>
      <c r="L105" s="424" t="str">
        <f>IF('(I-3) Design &amp; Feedback'!O105&gt;0, '(I-3) Design &amp; Feedback'!O105, "-")</f>
        <v>-</v>
      </c>
      <c r="M105" s="207"/>
      <c r="N105" s="579" t="str">
        <f t="array" ref="N105">INDEX('(BCBC) Adjustment Factors (Alt)'!$F$52:$H$54,MATCH('(R-3) Adjusted Lengths (Alt.)'!$K$101, '(BCBC) Adjustment Factors (Alt)'!$F$52:$F$54,0),2)</f>
        <v>#N/A</v>
      </c>
      <c r="O105" s="614" t="str">
        <f t="array" ref="O105">INDEX('(BCBC) Adjustment Factors (Alt)'!$E$40:$K$47,MATCH('(R-3) Adjusted Lengths (Alt.)'!J105,'(BCBC) Adjustment Factors (Alt)'!$E$40:$E$47,0),2)</f>
        <v>#N/A</v>
      </c>
      <c r="P105" s="426">
        <f>'(I-1) General'!$H$17</f>
        <v>0.33</v>
      </c>
      <c r="Q105" s="429" t="str">
        <f>'(M-1) Adjustment Factors'!$L$17</f>
        <v>#N/A</v>
      </c>
      <c r="R105" s="429" t="str">
        <f>'(M-1) Adjustment Factors'!$L$18</f>
        <v>#N/A</v>
      </c>
      <c r="S105" s="429" t="str">
        <f>'(M-1) Adjustment Factors'!$L$19</f>
        <v>#N/A</v>
      </c>
      <c r="T105" s="429" t="str">
        <f>'(M-1) Adjustment Factors'!$L$20</f>
        <v>#N/A</v>
      </c>
      <c r="U105" s="429" t="str">
        <f t="array" ref="U105">IF('(I-3) Design &amp; Feedback'!K105="CFW-FH",1,IF('(I-3) Design &amp; Feedback'!N105='(T) General Tables'!$A$18,INDEX('(BCBC) Adjustment Factors'!$H$49:$I$52, MATCH('(I-3) Design &amp; Feedback'!O105,'(BCBC) Adjustment Factors'!$H$49:$H$52,0),2),1))</f>
        <v>#N/A</v>
      </c>
      <c r="V105" s="429">
        <f>IF('(I-3) Design &amp; Feedback'!K105="CFW-FH",1,IF('(I-3) Design &amp; Feedback'!L105='(T) General Tables'!$A$82,'(BCBC) Adjustment Factors'!$I$53,'(BCBC) Adjustment Factors'!$I$54))
</f>
        <v>1.15</v>
      </c>
      <c r="W105" s="569" t="str">
        <f>IF(J105&lt;&gt;'(T) General Tables'!$A$512, ((N105*O105*P105*(Q105*R105*S105*T105*U105*V105))*$K$100), "#N/A")</f>
        <v>#N/A</v>
      </c>
      <c r="X105" s="207"/>
      <c r="Y105" s="425" t="str">
        <f t="array" ref="Y105">INDEX('(BCBC) Adjustment Factors (Alt)'!$F$52:$H$54,MATCH('(R-3) Adjusted Lengths (Alt.)'!$K$101, '(BCBC) Adjustment Factors (Alt)'!$F$52:$F$54,0),3)</f>
        <v>#N/A</v>
      </c>
      <c r="Z105" s="429" t="str">
        <f t="array" ref="Z105">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05" s="429" t="str">
        <f t="array" ref="AA105">INDEX('(BCBC) Adjustment Factors (Alt)'!$G$14:$G$21, MATCH(I105, '(BCBC) Adjustment Factors (Alt)'!$E$14:$E$21, 1)) +
((I105 - INDEX('(BCBC) Adjustment Factors (Alt)'!$E$14:$E$21, MATCH(I105, '(BCBC) Adjustment Factors (Alt)'!$E$14:$E$21, 1))) /
 (INDEX('(BCBC) Adjustment Factors (Alt)'!$E$14:$E$21, MATCH(I105, '(BCBC) Adjustment Factors (Alt)'!$E$14:$E$21, 1) + 1) -
  INDEX('(BCBC) Adjustment Factors (Alt)'!$E$14:$E$21, MATCH(I105, '(BCBC) Adjustment Factors (Alt)'!$E$14:$E$21, 1)))) *
(INDEX('(BCBC) Adjustment Factors (Alt)'!$G$14:$G$21, MATCH(I105, '(BCBC) Adjustment Factors (Alt)'!$E$14:$E$21, 1) + 1) -
 INDEX('(BCBC) Adjustment Factors (Alt)'!$G$14:$G$21, MATCH(I105, '(BCBC) Adjustment Factors (Alt)'!$E$14:$E$21, 1)))</f>
        <v>#N/A</v>
      </c>
      <c r="AB105" s="429">
        <f>'(I-1) General'!$H$16</f>
        <v>1.85</v>
      </c>
      <c r="AC105" s="429" t="str">
        <f t="array" ref="AC105">INDEX('(BCBC) Adjustment Factors (Alt)'!$E$40:$K$47,MATCH('(R-3) Adjusted Lengths (Alt.)'!J105,'(BCBC) Adjustment Factors (Alt)'!$E$40:$E$47,0),3)</f>
        <v>#N/A</v>
      </c>
      <c r="AD105" s="429">
        <f>'(I-1) General'!$H$19</f>
        <v>0.311</v>
      </c>
      <c r="AE105" s="429">
        <f>'(M-1) Adjustment Factors'!$L$32</f>
        <v>1</v>
      </c>
      <c r="AF105" s="429" t="str">
        <f>'(M-1) Adjustment Factors'!$L$34</f>
        <v>#N/A</v>
      </c>
      <c r="AG105" s="429" t="str">
        <f>'(M-1) Adjustment Factors'!$L$35</f>
        <v>#N/A</v>
      </c>
      <c r="AH105" s="425" t="str">
        <f t="array" ref="AH105">IF('(I-3) Design &amp; Feedback'!K105="CFW-FH",1,IF('(I-3) Design &amp; Feedback'!N105='(T) General Tables'!$A$18,INDEX('(BCBC) Adjustment Factors'!$H$116:$I$119, MATCH('(I-3) Design &amp; Feedback'!O105,'(BCBC) Adjustment Factors'!$H$116:$H$119,0),2),1))</f>
        <v>#N/A</v>
      </c>
      <c r="AI105" s="425">
        <f>IF('(I-3) Design &amp; Feedback'!K105="CFW-FH",1,IF('(I-3) Design &amp; Feedback'!L105='(T) General Tables'!$A$82,'(BCBC) Adjustment Factors'!$I$120,'(BCBC) Adjustment Factors'!$I$121))</f>
        <v>1.15</v>
      </c>
      <c r="AJ105" s="569" t="str">
        <f>IF(J105&lt;&gt;'(T) General Tables'!$A$512, (((Y105*Z105+AA105*AB105)*(AC105*AD105*AE105*AF105*AG105*AH105*AI105))*$K$100), "#N/A")</f>
        <v>#N/A</v>
      </c>
      <c r="AK105" s="638"/>
      <c r="AL105" s="630" t="str">
        <f t="shared" si="7"/>
        <v>#N/A</v>
      </c>
      <c r="AM105" s="429" t="str">
        <f t="shared" si="8"/>
        <v>#N/A</v>
      </c>
    </row>
    <row r="106" ht="15.75" hidden="1" customHeight="1">
      <c r="A106" s="94"/>
      <c r="B106" s="176"/>
      <c r="D106" s="268" t="str">
        <f>'(I-3) Design &amp; Feedback'!D106</f>
        <v>Not Required</v>
      </c>
      <c r="E106" s="162"/>
      <c r="F106" s="7"/>
      <c r="G106" s="424" t="str">
        <f>'(I-3) Design &amp; Feedback'!G106</f>
        <v>B/CS</v>
      </c>
      <c r="H106" s="424" t="str">
        <f>IF('(I-3) Design &amp; Feedback'!H106&gt;0, '(I-3) Design &amp; Feedback'!H106, "-")</f>
        <v>-</v>
      </c>
      <c r="I106" s="517" t="str">
        <f>IF('(I-3) Design &amp; Feedback'!I106&gt;0, '(I-3) Design &amp; Feedback'!I106, "-")</f>
        <v>-</v>
      </c>
      <c r="J106" s="434" t="str">
        <f>IF('(I-3) Design &amp; Feedback'!K106&gt;0, '(I-3) Design &amp; Feedback'!K106, "-")</f>
        <v>-</v>
      </c>
      <c r="K106" s="424" t="str">
        <f>IF('(I-3) Design &amp; Feedback'!L106&gt;0, '(I-3) Design &amp; Feedback'!L106, "-")</f>
        <v>-</v>
      </c>
      <c r="L106" s="424" t="str">
        <f>IF('(I-3) Design &amp; Feedback'!O106&gt;0, '(I-3) Design &amp; Feedback'!O106, "-")</f>
        <v>-</v>
      </c>
      <c r="M106" s="207"/>
      <c r="N106" s="579" t="str">
        <f t="array" ref="N106">INDEX('(BCBC) Adjustment Factors (Alt)'!$F$52:$H$54,MATCH('(R-3) Adjusted Lengths (Alt.)'!$K$101, '(BCBC) Adjustment Factors (Alt)'!$F$52:$F$54,0),2)</f>
        <v>#N/A</v>
      </c>
      <c r="O106" s="614" t="str">
        <f t="array" ref="O106">INDEX('(BCBC) Adjustment Factors (Alt)'!$E$40:$K$47,MATCH('(R-3) Adjusted Lengths (Alt.)'!J106,'(BCBC) Adjustment Factors (Alt)'!$E$40:$E$47,0),2)</f>
        <v>#N/A</v>
      </c>
      <c r="P106" s="426">
        <f>'(I-1) General'!$H$17</f>
        <v>0.33</v>
      </c>
      <c r="Q106" s="429" t="str">
        <f>'(M-1) Adjustment Factors'!$L$17</f>
        <v>#N/A</v>
      </c>
      <c r="R106" s="429" t="str">
        <f>'(M-1) Adjustment Factors'!$L$18</f>
        <v>#N/A</v>
      </c>
      <c r="S106" s="429" t="str">
        <f>'(M-1) Adjustment Factors'!$L$19</f>
        <v>#N/A</v>
      </c>
      <c r="T106" s="429" t="str">
        <f>'(M-1) Adjustment Factors'!$L$20</f>
        <v>#N/A</v>
      </c>
      <c r="U106" s="429" t="str">
        <f t="array" ref="U106">IF('(I-3) Design &amp; Feedback'!K106="CFW-FH",1,IF('(I-3) Design &amp; Feedback'!N106='(T) General Tables'!$A$18,INDEX('(BCBC) Adjustment Factors'!$H$49:$I$52, MATCH('(I-3) Design &amp; Feedback'!O106,'(BCBC) Adjustment Factors'!$H$49:$H$52,0),2),1))</f>
        <v>#N/A</v>
      </c>
      <c r="V106" s="429">
        <f>IF('(I-3) Design &amp; Feedback'!K106="CFW-FH",1,IF('(I-3) Design &amp; Feedback'!L106='(T) General Tables'!$A$82,'(BCBC) Adjustment Factors'!$I$53,'(BCBC) Adjustment Factors'!$I$54))
</f>
        <v>1.15</v>
      </c>
      <c r="W106" s="569" t="str">
        <f>IF(J106&lt;&gt;'(T) General Tables'!$A$512, ((N106*O106*P106*(Q106*R106*S106*T106*U106*V106))*$K$100), "#N/A")</f>
        <v>#N/A</v>
      </c>
      <c r="X106" s="207"/>
      <c r="Y106" s="425" t="str">
        <f t="array" ref="Y106">INDEX('(BCBC) Adjustment Factors (Alt)'!$F$52:$H$54,MATCH('(R-3) Adjusted Lengths (Alt.)'!$K$101, '(BCBC) Adjustment Factors (Alt)'!$F$52:$F$54,0),3)</f>
        <v>#N/A</v>
      </c>
      <c r="Z106" s="429" t="str">
        <f t="array" ref="Z106">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06" s="429" t="str">
        <f t="array" ref="AA106">INDEX('(BCBC) Adjustment Factors (Alt)'!$G$14:$G$21, MATCH(I106, '(BCBC) Adjustment Factors (Alt)'!$E$14:$E$21, 1)) +
((I106 - INDEX('(BCBC) Adjustment Factors (Alt)'!$E$14:$E$21, MATCH(I106, '(BCBC) Adjustment Factors (Alt)'!$E$14:$E$21, 1))) /
 (INDEX('(BCBC) Adjustment Factors (Alt)'!$E$14:$E$21, MATCH(I106, '(BCBC) Adjustment Factors (Alt)'!$E$14:$E$21, 1) + 1) -
  INDEX('(BCBC) Adjustment Factors (Alt)'!$E$14:$E$21, MATCH(I106, '(BCBC) Adjustment Factors (Alt)'!$E$14:$E$21, 1)))) *
(INDEX('(BCBC) Adjustment Factors (Alt)'!$G$14:$G$21, MATCH(I106, '(BCBC) Adjustment Factors (Alt)'!$E$14:$E$21, 1) + 1) -
 INDEX('(BCBC) Adjustment Factors (Alt)'!$G$14:$G$21, MATCH(I106, '(BCBC) Adjustment Factors (Alt)'!$E$14:$E$21, 1)))</f>
        <v>#N/A</v>
      </c>
      <c r="AB106" s="429">
        <f>'(I-1) General'!$H$16</f>
        <v>1.85</v>
      </c>
      <c r="AC106" s="429" t="str">
        <f t="array" ref="AC106">INDEX('(BCBC) Adjustment Factors (Alt)'!$E$40:$K$47,MATCH('(R-3) Adjusted Lengths (Alt.)'!J106,'(BCBC) Adjustment Factors (Alt)'!$E$40:$E$47,0),3)</f>
        <v>#N/A</v>
      </c>
      <c r="AD106" s="429">
        <f>'(I-1) General'!$H$19</f>
        <v>0.311</v>
      </c>
      <c r="AE106" s="429">
        <f>'(M-1) Adjustment Factors'!$L$32</f>
        <v>1</v>
      </c>
      <c r="AF106" s="429" t="str">
        <f>'(M-1) Adjustment Factors'!$L$34</f>
        <v>#N/A</v>
      </c>
      <c r="AG106" s="429" t="str">
        <f>'(M-1) Adjustment Factors'!$L$35</f>
        <v>#N/A</v>
      </c>
      <c r="AH106" s="425" t="str">
        <f t="array" ref="AH106">IF('(I-3) Design &amp; Feedback'!K106="CFW-FH",1,IF('(I-3) Design &amp; Feedback'!N106='(T) General Tables'!$A$18,INDEX('(BCBC) Adjustment Factors'!$H$116:$I$119, MATCH('(I-3) Design &amp; Feedback'!O106,'(BCBC) Adjustment Factors'!$H$116:$H$119,0),2),1))</f>
        <v>#N/A</v>
      </c>
      <c r="AI106" s="425">
        <f>IF('(I-3) Design &amp; Feedback'!K106="CFW-FH",1,IF('(I-3) Design &amp; Feedback'!L106='(T) General Tables'!$A$82,'(BCBC) Adjustment Factors'!$I$120,'(BCBC) Adjustment Factors'!$I$121))</f>
        <v>1.15</v>
      </c>
      <c r="AJ106" s="569" t="str">
        <f>IF(J106&lt;&gt;'(T) General Tables'!$A$512, (((Y106*Z106+AA106*AB106)*(AC106*AD106*AE106*AF106*AG106*AH106*AI106))*$K$100), "#N/A")</f>
        <v>#N/A</v>
      </c>
      <c r="AK106" s="638"/>
      <c r="AL106" s="630" t="str">
        <f t="shared" si="7"/>
        <v>#N/A</v>
      </c>
      <c r="AM106" s="429" t="str">
        <f t="shared" si="8"/>
        <v>#N/A</v>
      </c>
    </row>
    <row r="107" ht="15.75" hidden="1" customHeight="1">
      <c r="A107" s="94"/>
      <c r="B107" s="176"/>
      <c r="D107" s="268" t="str">
        <f>'(I-3) Design &amp; Feedback'!D107</f>
        <v>Not Required</v>
      </c>
      <c r="E107" s="162"/>
      <c r="F107" s="7"/>
      <c r="G107" s="424" t="str">
        <f>'(I-3) Design &amp; Feedback'!G107</f>
        <v>B/CS</v>
      </c>
      <c r="H107" s="424" t="str">
        <f>IF('(I-3) Design &amp; Feedback'!H107&gt;0, '(I-3) Design &amp; Feedback'!H107, "-")</f>
        <v>-</v>
      </c>
      <c r="I107" s="517" t="str">
        <f>IF('(I-3) Design &amp; Feedback'!I107&gt;0, '(I-3) Design &amp; Feedback'!I107, "-")</f>
        <v>-</v>
      </c>
      <c r="J107" s="434" t="str">
        <f>IF('(I-3) Design &amp; Feedback'!K107&gt;0, '(I-3) Design &amp; Feedback'!K107, "-")</f>
        <v>-</v>
      </c>
      <c r="K107" s="424" t="str">
        <f>IF('(I-3) Design &amp; Feedback'!L107&gt;0, '(I-3) Design &amp; Feedback'!L107, "-")</f>
        <v>-</v>
      </c>
      <c r="L107" s="424" t="str">
        <f>IF('(I-3) Design &amp; Feedback'!O107&gt;0, '(I-3) Design &amp; Feedback'!O107, "-")</f>
        <v>-</v>
      </c>
      <c r="M107" s="207"/>
      <c r="N107" s="579" t="str">
        <f t="array" ref="N107">INDEX('(BCBC) Adjustment Factors (Alt)'!$F$52:$H$54,MATCH('(R-3) Adjusted Lengths (Alt.)'!$K$101, '(BCBC) Adjustment Factors (Alt)'!$F$52:$F$54,0),2)</f>
        <v>#N/A</v>
      </c>
      <c r="O107" s="614" t="str">
        <f t="array" ref="O107">INDEX('(BCBC) Adjustment Factors (Alt)'!$E$40:$K$47,MATCH('(R-3) Adjusted Lengths (Alt.)'!J107,'(BCBC) Adjustment Factors (Alt)'!$E$40:$E$47,0),2)</f>
        <v>#N/A</v>
      </c>
      <c r="P107" s="426">
        <f>'(I-1) General'!$H$17</f>
        <v>0.33</v>
      </c>
      <c r="Q107" s="429" t="str">
        <f>'(M-1) Adjustment Factors'!$L$17</f>
        <v>#N/A</v>
      </c>
      <c r="R107" s="429" t="str">
        <f>'(M-1) Adjustment Factors'!$L$18</f>
        <v>#N/A</v>
      </c>
      <c r="S107" s="429" t="str">
        <f>'(M-1) Adjustment Factors'!$L$19</f>
        <v>#N/A</v>
      </c>
      <c r="T107" s="429" t="str">
        <f>'(M-1) Adjustment Factors'!$L$20</f>
        <v>#N/A</v>
      </c>
      <c r="U107" s="429" t="str">
        <f t="array" ref="U107">IF('(I-3) Design &amp; Feedback'!K107="CFW-FH",1,IF('(I-3) Design &amp; Feedback'!N107='(T) General Tables'!$A$18,INDEX('(BCBC) Adjustment Factors'!$H$49:$I$52, MATCH('(I-3) Design &amp; Feedback'!O107,'(BCBC) Adjustment Factors'!$H$49:$H$52,0),2),1))</f>
        <v>#N/A</v>
      </c>
      <c r="V107" s="429">
        <f>IF('(I-3) Design &amp; Feedback'!K107="CFW-FH",1,IF('(I-3) Design &amp; Feedback'!L107='(T) General Tables'!$A$82,'(BCBC) Adjustment Factors'!$I$53,'(BCBC) Adjustment Factors'!$I$54))
</f>
        <v>1.15</v>
      </c>
      <c r="W107" s="569" t="str">
        <f>IF(J107&lt;&gt;'(T) General Tables'!$A$512, ((N107*O107*P107*(Q107*R107*S107*T107*U107*V107))*$K$100), "#N/A")</f>
        <v>#N/A</v>
      </c>
      <c r="X107" s="207"/>
      <c r="Y107" s="425" t="str">
        <f t="array" ref="Y107">INDEX('(BCBC) Adjustment Factors (Alt)'!$F$52:$H$54,MATCH('(R-3) Adjusted Lengths (Alt.)'!$K$101, '(BCBC) Adjustment Factors (Alt)'!$F$52:$F$54,0),3)</f>
        <v>#N/A</v>
      </c>
      <c r="Z107" s="429" t="str">
        <f t="array" ref="Z107">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07" s="429" t="str">
        <f t="array" ref="AA107">INDEX('(BCBC) Adjustment Factors (Alt)'!$G$14:$G$21, MATCH(I107, '(BCBC) Adjustment Factors (Alt)'!$E$14:$E$21, 1)) +
((I107 - INDEX('(BCBC) Adjustment Factors (Alt)'!$E$14:$E$21, MATCH(I107, '(BCBC) Adjustment Factors (Alt)'!$E$14:$E$21, 1))) /
 (INDEX('(BCBC) Adjustment Factors (Alt)'!$E$14:$E$21, MATCH(I107, '(BCBC) Adjustment Factors (Alt)'!$E$14:$E$21, 1) + 1) -
  INDEX('(BCBC) Adjustment Factors (Alt)'!$E$14:$E$21, MATCH(I107, '(BCBC) Adjustment Factors (Alt)'!$E$14:$E$21, 1)))) *
(INDEX('(BCBC) Adjustment Factors (Alt)'!$G$14:$G$21, MATCH(I107, '(BCBC) Adjustment Factors (Alt)'!$E$14:$E$21, 1) + 1) -
 INDEX('(BCBC) Adjustment Factors (Alt)'!$G$14:$G$21, MATCH(I107, '(BCBC) Adjustment Factors (Alt)'!$E$14:$E$21, 1)))</f>
        <v>#N/A</v>
      </c>
      <c r="AB107" s="429">
        <f>'(I-1) General'!$H$16</f>
        <v>1.85</v>
      </c>
      <c r="AC107" s="429" t="str">
        <f t="array" ref="AC107">INDEX('(BCBC) Adjustment Factors (Alt)'!$E$40:$K$47,MATCH('(R-3) Adjusted Lengths (Alt.)'!J107,'(BCBC) Adjustment Factors (Alt)'!$E$40:$E$47,0),3)</f>
        <v>#N/A</v>
      </c>
      <c r="AD107" s="429">
        <f>'(I-1) General'!$H$19</f>
        <v>0.311</v>
      </c>
      <c r="AE107" s="429">
        <f>'(M-1) Adjustment Factors'!$L$32</f>
        <v>1</v>
      </c>
      <c r="AF107" s="429" t="str">
        <f>'(M-1) Adjustment Factors'!$L$34</f>
        <v>#N/A</v>
      </c>
      <c r="AG107" s="429" t="str">
        <f>'(M-1) Adjustment Factors'!$L$35</f>
        <v>#N/A</v>
      </c>
      <c r="AH107" s="425" t="str">
        <f t="array" ref="AH107">IF('(I-3) Design &amp; Feedback'!K107="CFW-FH",1,IF('(I-3) Design &amp; Feedback'!N107='(T) General Tables'!$A$18,INDEX('(BCBC) Adjustment Factors'!$H$116:$I$119, MATCH('(I-3) Design &amp; Feedback'!O107,'(BCBC) Adjustment Factors'!$H$116:$H$119,0),2),1))</f>
        <v>#N/A</v>
      </c>
      <c r="AI107" s="425">
        <f>IF('(I-3) Design &amp; Feedback'!K107="CFW-FH",1,IF('(I-3) Design &amp; Feedback'!L107='(T) General Tables'!$A$82,'(BCBC) Adjustment Factors'!$I$120,'(BCBC) Adjustment Factors'!$I$121))</f>
        <v>1.15</v>
      </c>
      <c r="AJ107" s="569" t="str">
        <f>IF(J107&lt;&gt;'(T) General Tables'!$A$512, (((Y107*Z107+AA107*AB107)*(AC107*AD107*AE107*AF107*AG107*AH107*AI107))*$K$100), "#N/A")</f>
        <v>#N/A</v>
      </c>
      <c r="AK107" s="638"/>
      <c r="AL107" s="630" t="str">
        <f t="shared" si="7"/>
        <v>#N/A</v>
      </c>
      <c r="AM107" s="429" t="str">
        <f t="shared" si="8"/>
        <v>#N/A</v>
      </c>
    </row>
    <row r="108" ht="15.75" hidden="1" customHeight="1">
      <c r="A108" s="94"/>
      <c r="B108" s="176"/>
      <c r="D108" s="268" t="str">
        <f>'(I-3) Design &amp; Feedback'!D108</f>
        <v>Not Required</v>
      </c>
      <c r="E108" s="162"/>
      <c r="F108" s="7"/>
      <c r="G108" s="424" t="str">
        <f>'(I-3) Design &amp; Feedback'!G108</f>
        <v>B/CS</v>
      </c>
      <c r="H108" s="424" t="str">
        <f>IF('(I-3) Design &amp; Feedback'!H108&gt;0, '(I-3) Design &amp; Feedback'!H108, "-")</f>
        <v>-</v>
      </c>
      <c r="I108" s="517" t="str">
        <f>IF('(I-3) Design &amp; Feedback'!I108&gt;0, '(I-3) Design &amp; Feedback'!I108, "-")</f>
        <v>-</v>
      </c>
      <c r="J108" s="434" t="str">
        <f>IF('(I-3) Design &amp; Feedback'!K108&gt;0, '(I-3) Design &amp; Feedback'!K108, "-")</f>
        <v>-</v>
      </c>
      <c r="K108" s="424" t="str">
        <f>IF('(I-3) Design &amp; Feedback'!L108&gt;0, '(I-3) Design &amp; Feedback'!L108, "-")</f>
        <v>-</v>
      </c>
      <c r="L108" s="424" t="str">
        <f>IF('(I-3) Design &amp; Feedback'!O108&gt;0, '(I-3) Design &amp; Feedback'!O108, "-")</f>
        <v>-</v>
      </c>
      <c r="M108" s="207"/>
      <c r="N108" s="579" t="str">
        <f t="array" ref="N108">INDEX('(BCBC) Adjustment Factors (Alt)'!$F$52:$H$54,MATCH('(R-3) Adjusted Lengths (Alt.)'!$K$101, '(BCBC) Adjustment Factors (Alt)'!$F$52:$F$54,0),2)</f>
        <v>#N/A</v>
      </c>
      <c r="O108" s="614" t="str">
        <f t="array" ref="O108">INDEX('(BCBC) Adjustment Factors (Alt)'!$E$40:$K$47,MATCH('(R-3) Adjusted Lengths (Alt.)'!J108,'(BCBC) Adjustment Factors (Alt)'!$E$40:$E$47,0),2)</f>
        <v>#N/A</v>
      </c>
      <c r="P108" s="426">
        <f>'(I-1) General'!$H$17</f>
        <v>0.33</v>
      </c>
      <c r="Q108" s="429" t="str">
        <f>'(M-1) Adjustment Factors'!$L$17</f>
        <v>#N/A</v>
      </c>
      <c r="R108" s="429" t="str">
        <f>'(M-1) Adjustment Factors'!$L$18</f>
        <v>#N/A</v>
      </c>
      <c r="S108" s="429" t="str">
        <f>'(M-1) Adjustment Factors'!$L$19</f>
        <v>#N/A</v>
      </c>
      <c r="T108" s="429" t="str">
        <f>'(M-1) Adjustment Factors'!$L$20</f>
        <v>#N/A</v>
      </c>
      <c r="U108" s="429" t="str">
        <f t="array" ref="U108">IF('(I-3) Design &amp; Feedback'!K108="CFW-FH",1,IF('(I-3) Design &amp; Feedback'!N108='(T) General Tables'!$A$18,INDEX('(BCBC) Adjustment Factors'!$H$49:$I$52, MATCH('(I-3) Design &amp; Feedback'!O108,'(BCBC) Adjustment Factors'!$H$49:$H$52,0),2),1))</f>
        <v>#N/A</v>
      </c>
      <c r="V108" s="429">
        <f>IF('(I-3) Design &amp; Feedback'!K108="CFW-FH",1,IF('(I-3) Design &amp; Feedback'!L108='(T) General Tables'!$A$82,'(BCBC) Adjustment Factors'!$I$53,'(BCBC) Adjustment Factors'!$I$54))
</f>
        <v>1.15</v>
      </c>
      <c r="W108" s="569" t="str">
        <f>IF(J108&lt;&gt;'(T) General Tables'!$A$512, ((N108*O108*P108*(Q108*R108*S108*T108*U108*V108))*$K$100), "#N/A")</f>
        <v>#N/A</v>
      </c>
      <c r="X108" s="207"/>
      <c r="Y108" s="425" t="str">
        <f t="array" ref="Y108">INDEX('(BCBC) Adjustment Factors (Alt)'!$F$52:$H$54,MATCH('(R-3) Adjusted Lengths (Alt.)'!$K$101, '(BCBC) Adjustment Factors (Alt)'!$F$52:$F$54,0),3)</f>
        <v>#N/A</v>
      </c>
      <c r="Z108" s="429" t="str">
        <f t="array" ref="Z108">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08" s="429" t="str">
        <f t="array" ref="AA108">INDEX('(BCBC) Adjustment Factors (Alt)'!$G$14:$G$21, MATCH(I108, '(BCBC) Adjustment Factors (Alt)'!$E$14:$E$21, 1)) +
((I108 - INDEX('(BCBC) Adjustment Factors (Alt)'!$E$14:$E$21, MATCH(I108, '(BCBC) Adjustment Factors (Alt)'!$E$14:$E$21, 1))) /
 (INDEX('(BCBC) Adjustment Factors (Alt)'!$E$14:$E$21, MATCH(I108, '(BCBC) Adjustment Factors (Alt)'!$E$14:$E$21, 1) + 1) -
  INDEX('(BCBC) Adjustment Factors (Alt)'!$E$14:$E$21, MATCH(I108, '(BCBC) Adjustment Factors (Alt)'!$E$14:$E$21, 1)))) *
(INDEX('(BCBC) Adjustment Factors (Alt)'!$G$14:$G$21, MATCH(I108, '(BCBC) Adjustment Factors (Alt)'!$E$14:$E$21, 1) + 1) -
 INDEX('(BCBC) Adjustment Factors (Alt)'!$G$14:$G$21, MATCH(I108, '(BCBC) Adjustment Factors (Alt)'!$E$14:$E$21, 1)))</f>
        <v>#N/A</v>
      </c>
      <c r="AB108" s="429">
        <f>'(I-1) General'!$H$16</f>
        <v>1.85</v>
      </c>
      <c r="AC108" s="429" t="str">
        <f t="array" ref="AC108">INDEX('(BCBC) Adjustment Factors (Alt)'!$E$40:$K$47,MATCH('(R-3) Adjusted Lengths (Alt.)'!J108,'(BCBC) Adjustment Factors (Alt)'!$E$40:$E$47,0),3)</f>
        <v>#N/A</v>
      </c>
      <c r="AD108" s="429">
        <f>'(I-1) General'!$H$19</f>
        <v>0.311</v>
      </c>
      <c r="AE108" s="429">
        <f>'(M-1) Adjustment Factors'!$L$32</f>
        <v>1</v>
      </c>
      <c r="AF108" s="429" t="str">
        <f>'(M-1) Adjustment Factors'!$L$34</f>
        <v>#N/A</v>
      </c>
      <c r="AG108" s="429" t="str">
        <f>'(M-1) Adjustment Factors'!$L$35</f>
        <v>#N/A</v>
      </c>
      <c r="AH108" s="425" t="str">
        <f t="array" ref="AH108">IF('(I-3) Design &amp; Feedback'!K108="CFW-FH",1,IF('(I-3) Design &amp; Feedback'!N108='(T) General Tables'!$A$18,INDEX('(BCBC) Adjustment Factors'!$H$116:$I$119, MATCH('(I-3) Design &amp; Feedback'!O108,'(BCBC) Adjustment Factors'!$H$116:$H$119,0),2),1))</f>
        <v>#N/A</v>
      </c>
      <c r="AI108" s="425">
        <f>IF('(I-3) Design &amp; Feedback'!K108="CFW-FH",1,IF('(I-3) Design &amp; Feedback'!L108='(T) General Tables'!$A$82,'(BCBC) Adjustment Factors'!$I$120,'(BCBC) Adjustment Factors'!$I$121))</f>
        <v>1.15</v>
      </c>
      <c r="AJ108" s="569" t="str">
        <f>IF(J108&lt;&gt;'(T) General Tables'!$A$512, (((Y108*Z108+AA108*AB108)*(AC108*AD108*AE108*AF108*AG108*AH108*AI108))*$K$100), "#N/A")</f>
        <v>#N/A</v>
      </c>
      <c r="AK108" s="638"/>
      <c r="AL108" s="630" t="str">
        <f t="shared" si="7"/>
        <v>#N/A</v>
      </c>
      <c r="AM108" s="429" t="str">
        <f t="shared" si="8"/>
        <v>#N/A</v>
      </c>
    </row>
    <row r="109" ht="15.75" hidden="1" customHeight="1">
      <c r="A109" s="94"/>
      <c r="B109" s="176"/>
      <c r="D109" s="268" t="str">
        <f>'(I-3) Design &amp; Feedback'!D109</f>
        <v>Not Required</v>
      </c>
      <c r="E109" s="162"/>
      <c r="F109" s="7"/>
      <c r="G109" s="424" t="str">
        <f>'(I-3) Design &amp; Feedback'!G109</f>
        <v>B/CS</v>
      </c>
      <c r="H109" s="424" t="str">
        <f>IF('(I-3) Design &amp; Feedback'!H109&gt;0, '(I-3) Design &amp; Feedback'!H109, "-")</f>
        <v>-</v>
      </c>
      <c r="I109" s="517" t="str">
        <f>IF('(I-3) Design &amp; Feedback'!I109&gt;0, '(I-3) Design &amp; Feedback'!I109, "-")</f>
        <v>-</v>
      </c>
      <c r="J109" s="434" t="str">
        <f>IF('(I-3) Design &amp; Feedback'!K109&gt;0, '(I-3) Design &amp; Feedback'!K109, "-")</f>
        <v>-</v>
      </c>
      <c r="K109" s="424" t="str">
        <f>IF('(I-3) Design &amp; Feedback'!L109&gt;0, '(I-3) Design &amp; Feedback'!L109, "-")</f>
        <v>-</v>
      </c>
      <c r="L109" s="424" t="str">
        <f>IF('(I-3) Design &amp; Feedback'!O109&gt;0, '(I-3) Design &amp; Feedback'!O109, "-")</f>
        <v>-</v>
      </c>
      <c r="M109" s="207"/>
      <c r="N109" s="579" t="str">
        <f t="array" ref="N109">INDEX('(BCBC) Adjustment Factors (Alt)'!$F$52:$H$54,MATCH('(R-3) Adjusted Lengths (Alt.)'!$K$101, '(BCBC) Adjustment Factors (Alt)'!$F$52:$F$54,0),2)</f>
        <v>#N/A</v>
      </c>
      <c r="O109" s="614" t="str">
        <f t="array" ref="O109">INDEX('(BCBC) Adjustment Factors (Alt)'!$E$40:$K$47,MATCH('(R-3) Adjusted Lengths (Alt.)'!J109,'(BCBC) Adjustment Factors (Alt)'!$E$40:$E$47,0),2)</f>
        <v>#N/A</v>
      </c>
      <c r="P109" s="426">
        <f>'(I-1) General'!$H$17</f>
        <v>0.33</v>
      </c>
      <c r="Q109" s="429" t="str">
        <f>'(M-1) Adjustment Factors'!$L$17</f>
        <v>#N/A</v>
      </c>
      <c r="R109" s="429" t="str">
        <f>'(M-1) Adjustment Factors'!$L$18</f>
        <v>#N/A</v>
      </c>
      <c r="S109" s="429" t="str">
        <f>'(M-1) Adjustment Factors'!$L$19</f>
        <v>#N/A</v>
      </c>
      <c r="T109" s="429" t="str">
        <f>'(M-1) Adjustment Factors'!$L$20</f>
        <v>#N/A</v>
      </c>
      <c r="U109" s="429" t="str">
        <f t="array" ref="U109">IF('(I-3) Design &amp; Feedback'!K109="CFW-FH",1,IF('(I-3) Design &amp; Feedback'!N109='(T) General Tables'!$A$18,INDEX('(BCBC) Adjustment Factors'!$H$49:$I$52, MATCH('(I-3) Design &amp; Feedback'!O109,'(BCBC) Adjustment Factors'!$H$49:$H$52,0),2),1))</f>
        <v>#N/A</v>
      </c>
      <c r="V109" s="429">
        <f>IF('(I-3) Design &amp; Feedback'!K109="CFW-FH",1,IF('(I-3) Design &amp; Feedback'!L109='(T) General Tables'!$A$82,'(BCBC) Adjustment Factors'!$I$53,'(BCBC) Adjustment Factors'!$I$54))
</f>
        <v>1.15</v>
      </c>
      <c r="W109" s="569" t="str">
        <f>IF(J109&lt;&gt;'(T) General Tables'!$A$512, ((N109*O109*P109*(Q109*R109*S109*T109*U109*V109))*$K$100), "#N/A")</f>
        <v>#N/A</v>
      </c>
      <c r="X109" s="207"/>
      <c r="Y109" s="425" t="str">
        <f t="array" ref="Y109">INDEX('(BCBC) Adjustment Factors (Alt)'!$F$52:$H$54,MATCH('(R-3) Adjusted Lengths (Alt.)'!$K$101, '(BCBC) Adjustment Factors (Alt)'!$F$52:$F$54,0),3)</f>
        <v>#N/A</v>
      </c>
      <c r="Z109" s="429" t="str">
        <f t="array" ref="Z109">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09" s="429" t="str">
        <f t="array" ref="AA109">INDEX('(BCBC) Adjustment Factors (Alt)'!$G$14:$G$21, MATCH(I109, '(BCBC) Adjustment Factors (Alt)'!$E$14:$E$21, 1)) +
((I109 - INDEX('(BCBC) Adjustment Factors (Alt)'!$E$14:$E$21, MATCH(I109, '(BCBC) Adjustment Factors (Alt)'!$E$14:$E$21, 1))) /
 (INDEX('(BCBC) Adjustment Factors (Alt)'!$E$14:$E$21, MATCH(I109, '(BCBC) Adjustment Factors (Alt)'!$E$14:$E$21, 1) + 1) -
  INDEX('(BCBC) Adjustment Factors (Alt)'!$E$14:$E$21, MATCH(I109, '(BCBC) Adjustment Factors (Alt)'!$E$14:$E$21, 1)))) *
(INDEX('(BCBC) Adjustment Factors (Alt)'!$G$14:$G$21, MATCH(I109, '(BCBC) Adjustment Factors (Alt)'!$E$14:$E$21, 1) + 1) -
 INDEX('(BCBC) Adjustment Factors (Alt)'!$G$14:$G$21, MATCH(I109, '(BCBC) Adjustment Factors (Alt)'!$E$14:$E$21, 1)))</f>
        <v>#N/A</v>
      </c>
      <c r="AB109" s="429">
        <f>'(I-1) General'!$H$16</f>
        <v>1.85</v>
      </c>
      <c r="AC109" s="429" t="str">
        <f t="array" ref="AC109">INDEX('(BCBC) Adjustment Factors (Alt)'!$E$40:$K$47,MATCH('(R-3) Adjusted Lengths (Alt.)'!J109,'(BCBC) Adjustment Factors (Alt)'!$E$40:$E$47,0),3)</f>
        <v>#N/A</v>
      </c>
      <c r="AD109" s="429">
        <f>'(I-1) General'!$H$19</f>
        <v>0.311</v>
      </c>
      <c r="AE109" s="429">
        <f>'(M-1) Adjustment Factors'!$L$32</f>
        <v>1</v>
      </c>
      <c r="AF109" s="429" t="str">
        <f>'(M-1) Adjustment Factors'!$L$34</f>
        <v>#N/A</v>
      </c>
      <c r="AG109" s="429" t="str">
        <f>'(M-1) Adjustment Factors'!$L$35</f>
        <v>#N/A</v>
      </c>
      <c r="AH109" s="425" t="str">
        <f t="array" ref="AH109">IF('(I-3) Design &amp; Feedback'!K109="CFW-FH",1,IF('(I-3) Design &amp; Feedback'!N109='(T) General Tables'!$A$18,INDEX('(BCBC) Adjustment Factors'!$H$116:$I$119, MATCH('(I-3) Design &amp; Feedback'!O109,'(BCBC) Adjustment Factors'!$H$116:$H$119,0),2),1))</f>
        <v>#N/A</v>
      </c>
      <c r="AI109" s="425">
        <f>IF('(I-3) Design &amp; Feedback'!K109="CFW-FH",1,IF('(I-3) Design &amp; Feedback'!L109='(T) General Tables'!$A$82,'(BCBC) Adjustment Factors'!$I$120,'(BCBC) Adjustment Factors'!$I$121))</f>
        <v>1.15</v>
      </c>
      <c r="AJ109" s="569" t="str">
        <f>IF(J109&lt;&gt;'(T) General Tables'!$A$512, (((Y109*Z109+AA109*AB109)*(AC109*AD109*AE109*AF109*AG109*AH109*AI109))*$K$100), "#N/A")</f>
        <v>#N/A</v>
      </c>
      <c r="AK109" s="638"/>
      <c r="AL109" s="630" t="str">
        <f t="shared" si="7"/>
        <v>#N/A</v>
      </c>
      <c r="AM109" s="429" t="str">
        <f t="shared" si="8"/>
        <v>#N/A</v>
      </c>
    </row>
    <row r="110" ht="15.75" hidden="1" customHeight="1">
      <c r="A110" s="94"/>
      <c r="B110" s="176"/>
      <c r="D110" s="268" t="str">
        <f>'(I-3) Design &amp; Feedback'!D110</f>
        <v>Not Required</v>
      </c>
      <c r="E110" s="162"/>
      <c r="F110" s="7"/>
      <c r="G110" s="424" t="str">
        <f>'(I-3) Design &amp; Feedback'!G110</f>
        <v>B/CS</v>
      </c>
      <c r="H110" s="424" t="str">
        <f>IF('(I-3) Design &amp; Feedback'!H110&gt;0, '(I-3) Design &amp; Feedback'!H110, "-")</f>
        <v>-</v>
      </c>
      <c r="I110" s="517" t="str">
        <f>IF('(I-3) Design &amp; Feedback'!I110&gt;0, '(I-3) Design &amp; Feedback'!I110, "-")</f>
        <v>-</v>
      </c>
      <c r="J110" s="434" t="str">
        <f>IF('(I-3) Design &amp; Feedback'!K110&gt;0, '(I-3) Design &amp; Feedback'!K110, "-")</f>
        <v>-</v>
      </c>
      <c r="K110" s="424" t="str">
        <f>IF('(I-3) Design &amp; Feedback'!L110&gt;0, '(I-3) Design &amp; Feedback'!L110, "-")</f>
        <v>-</v>
      </c>
      <c r="L110" s="424" t="str">
        <f>IF('(I-3) Design &amp; Feedback'!O110&gt;0, '(I-3) Design &amp; Feedback'!O110, "-")</f>
        <v>-</v>
      </c>
      <c r="M110" s="207"/>
      <c r="N110" s="579" t="str">
        <f t="array" ref="N110">INDEX('(BCBC) Adjustment Factors (Alt)'!$F$52:$H$54,MATCH('(R-3) Adjusted Lengths (Alt.)'!$K$101, '(BCBC) Adjustment Factors (Alt)'!$F$52:$F$54,0),2)</f>
        <v>#N/A</v>
      </c>
      <c r="O110" s="614" t="str">
        <f t="array" ref="O110">INDEX('(BCBC) Adjustment Factors (Alt)'!$E$40:$K$47,MATCH('(R-3) Adjusted Lengths (Alt.)'!J110,'(BCBC) Adjustment Factors (Alt)'!$E$40:$E$47,0),2)</f>
        <v>#N/A</v>
      </c>
      <c r="P110" s="426">
        <f>'(I-1) General'!$H$17</f>
        <v>0.33</v>
      </c>
      <c r="Q110" s="429" t="str">
        <f>'(M-1) Adjustment Factors'!$L$17</f>
        <v>#N/A</v>
      </c>
      <c r="R110" s="429" t="str">
        <f>'(M-1) Adjustment Factors'!$L$18</f>
        <v>#N/A</v>
      </c>
      <c r="S110" s="429" t="str">
        <f>'(M-1) Adjustment Factors'!$L$19</f>
        <v>#N/A</v>
      </c>
      <c r="T110" s="429" t="str">
        <f>'(M-1) Adjustment Factors'!$L$20</f>
        <v>#N/A</v>
      </c>
      <c r="U110" s="429" t="str">
        <f t="array" ref="U110">IF('(I-3) Design &amp; Feedback'!K110="CFW-FH",1,IF('(I-3) Design &amp; Feedback'!N110='(T) General Tables'!$A$18,INDEX('(BCBC) Adjustment Factors'!$H$49:$I$52, MATCH('(I-3) Design &amp; Feedback'!O110,'(BCBC) Adjustment Factors'!$H$49:$H$52,0),2),1))</f>
        <v>#N/A</v>
      </c>
      <c r="V110" s="429">
        <f>IF('(I-3) Design &amp; Feedback'!K110="CFW-FH",1,IF('(I-3) Design &amp; Feedback'!L110='(T) General Tables'!$A$82,'(BCBC) Adjustment Factors'!$I$53,'(BCBC) Adjustment Factors'!$I$54))
</f>
        <v>1.15</v>
      </c>
      <c r="W110" s="569" t="str">
        <f>IF(J110&lt;&gt;'(T) General Tables'!$A$512, ((N110*O110*P110*(Q110*R110*S110*T110*U110*V110))*$K$100), "#N/A")</f>
        <v>#N/A</v>
      </c>
      <c r="X110" s="207"/>
      <c r="Y110" s="425" t="str">
        <f t="array" ref="Y110">INDEX('(BCBC) Adjustment Factors (Alt)'!$F$52:$H$54,MATCH('(R-3) Adjusted Lengths (Alt.)'!$K$101, '(BCBC) Adjustment Factors (Alt)'!$F$52:$F$54,0),3)</f>
        <v>#N/A</v>
      </c>
      <c r="Z110" s="429" t="str">
        <f t="array" ref="Z110">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10" s="429" t="str">
        <f t="array" ref="AA110">INDEX('(BCBC) Adjustment Factors (Alt)'!$G$14:$G$21, MATCH(I110, '(BCBC) Adjustment Factors (Alt)'!$E$14:$E$21, 1)) +
((I110 - INDEX('(BCBC) Adjustment Factors (Alt)'!$E$14:$E$21, MATCH(I110, '(BCBC) Adjustment Factors (Alt)'!$E$14:$E$21, 1))) /
 (INDEX('(BCBC) Adjustment Factors (Alt)'!$E$14:$E$21, MATCH(I110, '(BCBC) Adjustment Factors (Alt)'!$E$14:$E$21, 1) + 1) -
  INDEX('(BCBC) Adjustment Factors (Alt)'!$E$14:$E$21, MATCH(I110, '(BCBC) Adjustment Factors (Alt)'!$E$14:$E$21, 1)))) *
(INDEX('(BCBC) Adjustment Factors (Alt)'!$G$14:$G$21, MATCH(I110, '(BCBC) Adjustment Factors (Alt)'!$E$14:$E$21, 1) + 1) -
 INDEX('(BCBC) Adjustment Factors (Alt)'!$G$14:$G$21, MATCH(I110, '(BCBC) Adjustment Factors (Alt)'!$E$14:$E$21, 1)))</f>
        <v>#N/A</v>
      </c>
      <c r="AB110" s="429">
        <f>'(I-1) General'!$H$16</f>
        <v>1.85</v>
      </c>
      <c r="AC110" s="429" t="str">
        <f t="array" ref="AC110">INDEX('(BCBC) Adjustment Factors (Alt)'!$E$40:$K$47,MATCH('(R-3) Adjusted Lengths (Alt.)'!J110,'(BCBC) Adjustment Factors (Alt)'!$E$40:$E$47,0),3)</f>
        <v>#N/A</v>
      </c>
      <c r="AD110" s="429">
        <f>'(I-1) General'!$H$19</f>
        <v>0.311</v>
      </c>
      <c r="AE110" s="429">
        <f>'(M-1) Adjustment Factors'!$L$32</f>
        <v>1</v>
      </c>
      <c r="AF110" s="429" t="str">
        <f>'(M-1) Adjustment Factors'!$L$34</f>
        <v>#N/A</v>
      </c>
      <c r="AG110" s="429" t="str">
        <f>'(M-1) Adjustment Factors'!$L$35</f>
        <v>#N/A</v>
      </c>
      <c r="AH110" s="425" t="str">
        <f t="array" ref="AH110">IF('(I-3) Design &amp; Feedback'!K110="CFW-FH",1,IF('(I-3) Design &amp; Feedback'!N110='(T) General Tables'!$A$18,INDEX('(BCBC) Adjustment Factors'!$H$116:$I$119, MATCH('(I-3) Design &amp; Feedback'!O110,'(BCBC) Adjustment Factors'!$H$116:$H$119,0),2),1))</f>
        <v>#N/A</v>
      </c>
      <c r="AI110" s="425">
        <f>IF('(I-3) Design &amp; Feedback'!K110="CFW-FH",1,IF('(I-3) Design &amp; Feedback'!L110='(T) General Tables'!$A$82,'(BCBC) Adjustment Factors'!$I$120,'(BCBC) Adjustment Factors'!$I$121))</f>
        <v>1.15</v>
      </c>
      <c r="AJ110" s="569" t="str">
        <f>IF(J110&lt;&gt;'(T) General Tables'!$A$512, (((Y110*Z110+AA110*AB110)*(AC110*AD110*AE110*AF110*AG110*AH110*AI110))*$K$100), "#N/A")</f>
        <v>#N/A</v>
      </c>
      <c r="AK110" s="638"/>
      <c r="AL110" s="630" t="str">
        <f t="shared" si="7"/>
        <v>#N/A</v>
      </c>
      <c r="AM110" s="429" t="str">
        <f t="shared" si="8"/>
        <v>#N/A</v>
      </c>
    </row>
    <row r="111" ht="15.75" hidden="1" customHeight="1">
      <c r="A111" s="94"/>
      <c r="B111" s="176"/>
      <c r="D111" s="268" t="str">
        <f>'(I-3) Design &amp; Feedback'!D111</f>
        <v>Not Required</v>
      </c>
      <c r="E111" s="162"/>
      <c r="F111" s="7"/>
      <c r="G111" s="424" t="str">
        <f>'(I-3) Design &amp; Feedback'!G111</f>
        <v>B/CS</v>
      </c>
      <c r="H111" s="424" t="str">
        <f>IF('(I-3) Design &amp; Feedback'!H111&gt;0, '(I-3) Design &amp; Feedback'!H111, "-")</f>
        <v>-</v>
      </c>
      <c r="I111" s="517" t="str">
        <f>IF('(I-3) Design &amp; Feedback'!I111&gt;0, '(I-3) Design &amp; Feedback'!I111, "-")</f>
        <v>-</v>
      </c>
      <c r="J111" s="434" t="str">
        <f>IF('(I-3) Design &amp; Feedback'!K111&gt;0, '(I-3) Design &amp; Feedback'!K111, "-")</f>
        <v>-</v>
      </c>
      <c r="K111" s="424" t="str">
        <f>IF('(I-3) Design &amp; Feedback'!L111&gt;0, '(I-3) Design &amp; Feedback'!L111, "-")</f>
        <v>-</v>
      </c>
      <c r="L111" s="424" t="str">
        <f>IF('(I-3) Design &amp; Feedback'!O111&gt;0, '(I-3) Design &amp; Feedback'!O111, "-")</f>
        <v>-</v>
      </c>
      <c r="M111" s="207"/>
      <c r="N111" s="579" t="str">
        <f t="array" ref="N111">INDEX('(BCBC) Adjustment Factors (Alt)'!$F$52:$H$54,MATCH('(R-3) Adjusted Lengths (Alt.)'!$K$101, '(BCBC) Adjustment Factors (Alt)'!$F$52:$F$54,0),2)</f>
        <v>#N/A</v>
      </c>
      <c r="O111" s="614" t="str">
        <f t="array" ref="O111">INDEX('(BCBC) Adjustment Factors (Alt)'!$E$40:$K$47,MATCH('(R-3) Adjusted Lengths (Alt.)'!J111,'(BCBC) Adjustment Factors (Alt)'!$E$40:$E$47,0),2)</f>
        <v>#N/A</v>
      </c>
      <c r="P111" s="426">
        <f>'(I-1) General'!$H$17</f>
        <v>0.33</v>
      </c>
      <c r="Q111" s="429" t="str">
        <f>'(M-1) Adjustment Factors'!$L$17</f>
        <v>#N/A</v>
      </c>
      <c r="R111" s="429" t="str">
        <f>'(M-1) Adjustment Factors'!$L$18</f>
        <v>#N/A</v>
      </c>
      <c r="S111" s="429" t="str">
        <f>'(M-1) Adjustment Factors'!$L$19</f>
        <v>#N/A</v>
      </c>
      <c r="T111" s="429" t="str">
        <f>'(M-1) Adjustment Factors'!$L$20</f>
        <v>#N/A</v>
      </c>
      <c r="U111" s="429" t="str">
        <f t="array" ref="U111">IF('(I-3) Design &amp; Feedback'!K111="CFW-FH",1,IF('(I-3) Design &amp; Feedback'!N111='(T) General Tables'!$A$18,INDEX('(BCBC) Adjustment Factors'!$H$49:$I$52, MATCH('(I-3) Design &amp; Feedback'!O111,'(BCBC) Adjustment Factors'!$H$49:$H$52,0),2),1))</f>
        <v>#N/A</v>
      </c>
      <c r="V111" s="429">
        <f>IF('(I-3) Design &amp; Feedback'!K111="CFW-FH",1,IF('(I-3) Design &amp; Feedback'!L111='(T) General Tables'!$A$82,'(BCBC) Adjustment Factors'!$I$53,'(BCBC) Adjustment Factors'!$I$54))
</f>
        <v>1.15</v>
      </c>
      <c r="W111" s="569" t="str">
        <f>IF(J111&lt;&gt;'(T) General Tables'!$A$512, ((N111*O111*P111*(Q111*R111*S111*T111*U111*V111))*$K$100), "#N/A")</f>
        <v>#N/A</v>
      </c>
      <c r="X111" s="207"/>
      <c r="Y111" s="425" t="str">
        <f t="array" ref="Y111">INDEX('(BCBC) Adjustment Factors (Alt)'!$F$52:$H$54,MATCH('(R-3) Adjusted Lengths (Alt.)'!$K$101, '(BCBC) Adjustment Factors (Alt)'!$F$52:$F$54,0),3)</f>
        <v>#N/A</v>
      </c>
      <c r="Z111" s="429" t="str">
        <f t="array" ref="Z111">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11" s="429" t="str">
        <f t="array" ref="AA111">INDEX('(BCBC) Adjustment Factors (Alt)'!$G$14:$G$21, MATCH(I111, '(BCBC) Adjustment Factors (Alt)'!$E$14:$E$21, 1)) +
((I111 - INDEX('(BCBC) Adjustment Factors (Alt)'!$E$14:$E$21, MATCH(I111, '(BCBC) Adjustment Factors (Alt)'!$E$14:$E$21, 1))) /
 (INDEX('(BCBC) Adjustment Factors (Alt)'!$E$14:$E$21, MATCH(I111, '(BCBC) Adjustment Factors (Alt)'!$E$14:$E$21, 1) + 1) -
  INDEX('(BCBC) Adjustment Factors (Alt)'!$E$14:$E$21, MATCH(I111, '(BCBC) Adjustment Factors (Alt)'!$E$14:$E$21, 1)))) *
(INDEX('(BCBC) Adjustment Factors (Alt)'!$G$14:$G$21, MATCH(I111, '(BCBC) Adjustment Factors (Alt)'!$E$14:$E$21, 1) + 1) -
 INDEX('(BCBC) Adjustment Factors (Alt)'!$G$14:$G$21, MATCH(I111, '(BCBC) Adjustment Factors (Alt)'!$E$14:$E$21, 1)))</f>
        <v>#N/A</v>
      </c>
      <c r="AB111" s="429">
        <f>'(I-1) General'!$H$16</f>
        <v>1.85</v>
      </c>
      <c r="AC111" s="429" t="str">
        <f t="array" ref="AC111">INDEX('(BCBC) Adjustment Factors (Alt)'!$E$40:$K$47,MATCH('(R-3) Adjusted Lengths (Alt.)'!J111,'(BCBC) Adjustment Factors (Alt)'!$E$40:$E$47,0),3)</f>
        <v>#N/A</v>
      </c>
      <c r="AD111" s="429">
        <f>'(I-1) General'!$H$19</f>
        <v>0.311</v>
      </c>
      <c r="AE111" s="429">
        <f>'(M-1) Adjustment Factors'!$L$32</f>
        <v>1</v>
      </c>
      <c r="AF111" s="429" t="str">
        <f>'(M-1) Adjustment Factors'!$L$34</f>
        <v>#N/A</v>
      </c>
      <c r="AG111" s="429" t="str">
        <f>'(M-1) Adjustment Factors'!$L$35</f>
        <v>#N/A</v>
      </c>
      <c r="AH111" s="425" t="str">
        <f t="array" ref="AH111">IF('(I-3) Design &amp; Feedback'!K111="CFW-FH",1,IF('(I-3) Design &amp; Feedback'!N111='(T) General Tables'!$A$18,INDEX('(BCBC) Adjustment Factors'!$H$116:$I$119, MATCH('(I-3) Design &amp; Feedback'!O111,'(BCBC) Adjustment Factors'!$H$116:$H$119,0),2),1))</f>
        <v>#N/A</v>
      </c>
      <c r="AI111" s="425">
        <f>IF('(I-3) Design &amp; Feedback'!K111="CFW-FH",1,IF('(I-3) Design &amp; Feedback'!L111='(T) General Tables'!$A$82,'(BCBC) Adjustment Factors'!$I$120,'(BCBC) Adjustment Factors'!$I$121))</f>
        <v>1.15</v>
      </c>
      <c r="AJ111" s="569" t="str">
        <f>IF(J111&lt;&gt;'(T) General Tables'!$A$512, (((Y111*Z111+AA111*AB111)*(AC111*AD111*AE111*AF111*AG111*AH111*AI111))*$K$100), "#N/A")</f>
        <v>#N/A</v>
      </c>
      <c r="AK111" s="638"/>
      <c r="AL111" s="630" t="str">
        <f t="shared" si="7"/>
        <v>#N/A</v>
      </c>
      <c r="AM111" s="429" t="str">
        <f t="shared" si="8"/>
        <v>#N/A</v>
      </c>
    </row>
    <row r="112" ht="15.75" hidden="1" customHeight="1">
      <c r="A112" s="94"/>
      <c r="B112" s="176"/>
      <c r="D112" s="268" t="str">
        <f>'(I-3) Design &amp; Feedback'!D112</f>
        <v>Not Required</v>
      </c>
      <c r="E112" s="162"/>
      <c r="F112" s="7"/>
      <c r="G112" s="424" t="str">
        <f>'(I-3) Design &amp; Feedback'!G112</f>
        <v>B/CS</v>
      </c>
      <c r="H112" s="424" t="str">
        <f>IF('(I-3) Design &amp; Feedback'!H112&gt;0, '(I-3) Design &amp; Feedback'!H112, "-")</f>
        <v>-</v>
      </c>
      <c r="I112" s="517" t="str">
        <f>IF('(I-3) Design &amp; Feedback'!I112&gt;0, '(I-3) Design &amp; Feedback'!I112, "-")</f>
        <v>-</v>
      </c>
      <c r="J112" s="434" t="str">
        <f>IF('(I-3) Design &amp; Feedback'!K112&gt;0, '(I-3) Design &amp; Feedback'!K112, "-")</f>
        <v>-</v>
      </c>
      <c r="K112" s="424" t="str">
        <f>IF('(I-3) Design &amp; Feedback'!L112&gt;0, '(I-3) Design &amp; Feedback'!L112, "-")</f>
        <v>-</v>
      </c>
      <c r="L112" s="424" t="str">
        <f>IF('(I-3) Design &amp; Feedback'!O112&gt;0, '(I-3) Design &amp; Feedback'!O112, "-")</f>
        <v>-</v>
      </c>
      <c r="M112" s="207"/>
      <c r="N112" s="579" t="str">
        <f t="array" ref="N112">INDEX('(BCBC) Adjustment Factors (Alt)'!$F$52:$H$54,MATCH('(R-3) Adjusted Lengths (Alt.)'!$K$101, '(BCBC) Adjustment Factors (Alt)'!$F$52:$F$54,0),2)</f>
        <v>#N/A</v>
      </c>
      <c r="O112" s="614" t="str">
        <f t="array" ref="O112">INDEX('(BCBC) Adjustment Factors (Alt)'!$E$40:$K$47,MATCH('(R-3) Adjusted Lengths (Alt.)'!J112,'(BCBC) Adjustment Factors (Alt)'!$E$40:$E$47,0),2)</f>
        <v>#N/A</v>
      </c>
      <c r="P112" s="426">
        <f>'(I-1) General'!$H$17</f>
        <v>0.33</v>
      </c>
      <c r="Q112" s="429" t="str">
        <f>'(M-1) Adjustment Factors'!$L$17</f>
        <v>#N/A</v>
      </c>
      <c r="R112" s="429" t="str">
        <f>'(M-1) Adjustment Factors'!$L$18</f>
        <v>#N/A</v>
      </c>
      <c r="S112" s="429" t="str">
        <f>'(M-1) Adjustment Factors'!$L$19</f>
        <v>#N/A</v>
      </c>
      <c r="T112" s="429" t="str">
        <f>'(M-1) Adjustment Factors'!$L$20</f>
        <v>#N/A</v>
      </c>
      <c r="U112" s="429" t="str">
        <f t="array" ref="U112">IF('(I-3) Design &amp; Feedback'!K112="CFW-FH",1,IF('(I-3) Design &amp; Feedback'!N112='(T) General Tables'!$A$18,INDEX('(BCBC) Adjustment Factors'!$H$49:$I$52, MATCH('(I-3) Design &amp; Feedback'!O112,'(BCBC) Adjustment Factors'!$H$49:$H$52,0),2),1))</f>
        <v>#N/A</v>
      </c>
      <c r="V112" s="429">
        <f>IF('(I-3) Design &amp; Feedback'!K112="CFW-FH",1,IF('(I-3) Design &amp; Feedback'!L112='(T) General Tables'!$A$82,'(BCBC) Adjustment Factors'!$I$53,'(BCBC) Adjustment Factors'!$I$54))
</f>
        <v>1.15</v>
      </c>
      <c r="W112" s="569" t="str">
        <f>IF(J112&lt;&gt;'(T) General Tables'!$A$512, ((N112*O112*P112*(Q112*R112*S112*T112*U112*V112))*$K$100), "#N/A")</f>
        <v>#N/A</v>
      </c>
      <c r="X112" s="207"/>
      <c r="Y112" s="425" t="str">
        <f t="array" ref="Y112">INDEX('(BCBC) Adjustment Factors (Alt)'!$F$52:$H$54,MATCH('(R-3) Adjusted Lengths (Alt.)'!$K$101, '(BCBC) Adjustment Factors (Alt)'!$F$52:$F$54,0),3)</f>
        <v>#N/A</v>
      </c>
      <c r="Z112" s="429" t="str">
        <f t="array" ref="Z112">INDEX('(BCBC) Adjustment Factors (Alt)'!$F$14:$F$21, MATCH('(I-1) General'!$H$64, '(BCBC) Adjustment Factors (Alt)'!$E$14:$E$21, 1)) +
(('(I-1) General'!$H$64 - INDEX('(BCBC) Adjustment Factors (Alt)'!$E$14:$E$21, MATCH('(I-1) General'!$H$64, '(BCBC) Adjustment Factors (Alt)'!$E$14:$E$21, 1))) /
 (INDEX('(BCBC) Adjustment Factors (Alt)'!$E$14:$E$21, MATCH('(I-1) General'!$H$64, '(BCBC) Adjustment Factors (Alt)'!$E$14:$E$21, 1) + 1) -
  INDEX('(BCBC) Adjustment Factors (Alt)'!$E$14:$E$21, MATCH('(I-1) General'!$H$64, '(BCBC) Adjustment Factors (Alt)'!$E$14:$E$21, 1)))) *
(INDEX('(BCBC) Adjustment Factors (Alt)'!$F$14:$F$21, MATCH('(I-1) General'!$H$64, '(BCBC) Adjustment Factors (Alt)'!$E$14:$E$21, 1) + 1) -
 INDEX('(BCBC) Adjustment Factors (Alt)'!$F$14:$F$21, MATCH('(I-1) General'!$H$64, '(BCBC) Adjustment Factors (Alt)'!$E$14:$E$21, 1)))</f>
        <v>#N/A</v>
      </c>
      <c r="AA112" s="429" t="str">
        <f t="array" ref="AA112">INDEX('(BCBC) Adjustment Factors (Alt)'!$G$14:$G$21, MATCH(I112, '(BCBC) Adjustment Factors (Alt)'!$E$14:$E$21, 1)) +
((I112 - INDEX('(BCBC) Adjustment Factors (Alt)'!$E$14:$E$21, MATCH(I112, '(BCBC) Adjustment Factors (Alt)'!$E$14:$E$21, 1))) /
 (INDEX('(BCBC) Adjustment Factors (Alt)'!$E$14:$E$21, MATCH(I112, '(BCBC) Adjustment Factors (Alt)'!$E$14:$E$21, 1) + 1) -
  INDEX('(BCBC) Adjustment Factors (Alt)'!$E$14:$E$21, MATCH(I112, '(BCBC) Adjustment Factors (Alt)'!$E$14:$E$21, 1)))) *
(INDEX('(BCBC) Adjustment Factors (Alt)'!$G$14:$G$21, MATCH(I112, '(BCBC) Adjustment Factors (Alt)'!$E$14:$E$21, 1) + 1) -
 INDEX('(BCBC) Adjustment Factors (Alt)'!$G$14:$G$21, MATCH(I112, '(BCBC) Adjustment Factors (Alt)'!$E$14:$E$21, 1)))</f>
        <v>#N/A</v>
      </c>
      <c r="AB112" s="429">
        <f>'(I-1) General'!$H$16</f>
        <v>1.85</v>
      </c>
      <c r="AC112" s="429" t="str">
        <f t="array" ref="AC112">INDEX('(BCBC) Adjustment Factors (Alt)'!$E$40:$K$47,MATCH('(R-3) Adjusted Lengths (Alt.)'!J112,'(BCBC) Adjustment Factors (Alt)'!$E$40:$E$47,0),3)</f>
        <v>#N/A</v>
      </c>
      <c r="AD112" s="429">
        <f>'(I-1) General'!$H$19</f>
        <v>0.311</v>
      </c>
      <c r="AE112" s="429">
        <f>'(M-1) Adjustment Factors'!$L$32</f>
        <v>1</v>
      </c>
      <c r="AF112" s="429" t="str">
        <f>'(M-1) Adjustment Factors'!$L$34</f>
        <v>#N/A</v>
      </c>
      <c r="AG112" s="429" t="str">
        <f>'(M-1) Adjustment Factors'!$L$35</f>
        <v>#N/A</v>
      </c>
      <c r="AH112" s="425" t="str">
        <f t="array" ref="AH112">IF('(I-3) Design &amp; Feedback'!K112="CFW-FH",1,IF('(I-3) Design &amp; Feedback'!N112='(T) General Tables'!$A$18,INDEX('(BCBC) Adjustment Factors'!$H$116:$I$119, MATCH('(I-3) Design &amp; Feedback'!O112,'(BCBC) Adjustment Factors'!$H$116:$H$119,0),2),1))</f>
        <v>#N/A</v>
      </c>
      <c r="AI112" s="425">
        <f>IF('(I-3) Design &amp; Feedback'!K112="CFW-FH",1,IF('(I-3) Design &amp; Feedback'!L112='(T) General Tables'!$A$82,'(BCBC) Adjustment Factors'!$I$120,'(BCBC) Adjustment Factors'!$I$121))</f>
        <v>1.15</v>
      </c>
      <c r="AJ112" s="569" t="str">
        <f>IF(J112&lt;&gt;'(T) General Tables'!$A$512, (((Y112*Z112+AA112*AB112)*(AC112*AD112*AE112*AF112*AG112*AH112*AI112))*$K$100), "#N/A")</f>
        <v>#N/A</v>
      </c>
      <c r="AK112" s="638"/>
      <c r="AL112" s="630" t="str">
        <f t="shared" si="7"/>
        <v>#N/A</v>
      </c>
      <c r="AM112" s="429" t="str">
        <f t="shared" si="8"/>
        <v>#N/A</v>
      </c>
    </row>
    <row r="113" ht="15.75" hidden="1" customHeight="1">
      <c r="A113" s="94"/>
      <c r="B113" s="176"/>
      <c r="D113" s="268" t="str">
        <f>'(I-3) Design &amp; Feedback'!D113</f>
        <v>Not Required</v>
      </c>
      <c r="E113" s="162"/>
      <c r="F113" s="7"/>
      <c r="G113" s="439" t="str">
        <f>'(I-3) Design &amp; Feedback'!G113</f>
        <v>B/CS</v>
      </c>
      <c r="H113" s="439" t="str">
        <f>IF('(I-3) Design &amp; Feedback'!H113&gt;0, '(I-3) Design &amp; Feedback'!H113, "-")</f>
        <v>-</v>
      </c>
      <c r="I113" s="632" t="str">
        <f>IF('(I-3) Design &amp; Feedback'!I113&gt;0, '(I-3) Design &amp; Feedback'!I113, "-")</f>
        <v>-</v>
      </c>
      <c r="J113" s="462" t="str">
        <f>IF('(I-3) Design &amp; Feedback'!K113&gt;0, '(I-3) Design &amp; Feedback'!K113, "-")</f>
        <v>-</v>
      </c>
      <c r="K113" s="439" t="str">
        <f>IF('(I-3) Design &amp; Feedback'!L113&gt;0, '(I-3) Design &amp; Feedback'!L113, "-")</f>
        <v>-</v>
      </c>
      <c r="L113" s="439" t="str">
        <f>IF('(I-3) Design &amp; Feedback'!O113&gt;0, '(I-3) Design &amp; Feedback'!O113, "-")</f>
        <v>-</v>
      </c>
      <c r="M113" s="207"/>
      <c r="N113" s="579" t="str">
        <f t="array" ref="N113">INDEX('(BCBC) Adjustment Factors (Alt)'!$F$52:$H$54,MATCH('(R-3) Adjusted Lengths (Alt.)'!$K$101, '(BCBC) Adjustment Factors (Alt)'!$F$52:$F$54,0),2)</f>
        <v>#N/A</v>
      </c>
      <c r="O113" s="614" t="str">
        <f t="array" ref="O113">INDEX('(BCBC) Adjustment Factors (Alt)'!$E$40:$K$47,MATCH('(R-3) Adjusted Lengths (Alt.)'!J113,'(BCBC) Adjustment Factors (Alt)'!$E$40:$E$47,0),2)</f>
        <v>#N/A</v>
      </c>
      <c r="P113" s="426">
        <f>'(I-1) General'!$H$17</f>
        <v>0.33</v>
      </c>
      <c r="Q113" s="429" t="str">
        <f>'(M-1) Adjustment Factors'!$R$17</f>
        <v>#N/A</v>
      </c>
      <c r="R113" s="429" t="str">
        <f>'(M-1) Adjustment Factors'!$R$18</f>
        <v>#N/A</v>
      </c>
      <c r="S113" s="429" t="str">
        <f>'(M-1) Adjustment Factors'!$R$19</f>
        <v>#N/A</v>
      </c>
      <c r="T113" s="429" t="str">
        <f>'(M-1) Adjustment Factors'!$R$20</f>
        <v>#N/A</v>
      </c>
      <c r="U113" s="429" t="str">
        <f t="array" ref="U113">IF('(I-3) Design &amp; Feedback'!K113="CFW-FH",1,IF('(I-3) Design &amp; Feedback'!N113='(T) General Tables'!$A$18,INDEX('(BCBC) Adjustment Factors'!$H$49:$I$52, MATCH('(I-3) Design &amp; Feedback'!O113,'(BCBC) Adjustment Factors'!$H$49:$H$52,0),2),1))</f>
        <v>#N/A</v>
      </c>
      <c r="V113" s="429">
        <f>IF('(I-3) Design &amp; Feedback'!K113="CFW-FH",1,IF('(I-3) Design &amp; Feedback'!L113='(T) General Tables'!$A$82,'(BCBC) Adjustment Factors'!$I$53,'(BCBC) Adjustment Factors'!$I$54))
</f>
        <v>1.15</v>
      </c>
      <c r="W113" s="569" t="str">
        <f>IF(J113&lt;&gt;'(T) General Tables'!$A$512, ((N113*O113*P113*(Q113*R113*S113*T113*U113*V113))*$K$100), "#N/A")</f>
        <v>#N/A</v>
      </c>
      <c r="X113" s="207"/>
      <c r="Y113" s="425" t="str">
        <f t="array" ref="Y113">INDEX('(BCBC) Adjustment Factors (Alt)'!$F$52:$H$54,MATCH('(R-3) Adjusted Lengths (Alt.)'!$K$101, '(BCBC) Adjustment Factors (Alt)'!$F$52:$F$54,0),3)</f>
        <v>#N/A</v>
      </c>
      <c r="Z113" s="429" t="str">
        <f t="array" ref="Z113">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13" s="429" t="str">
        <f t="array" ref="AA113">INDEX('(BCBC) Adjustment Factors (Alt)'!$G$14:$G$21, MATCH(I113, '(BCBC) Adjustment Factors (Alt)'!$E$14:$E$21, 1)) +
((I113 - INDEX('(BCBC) Adjustment Factors (Alt)'!$E$14:$E$21, MATCH(I113, '(BCBC) Adjustment Factors (Alt)'!$E$14:$E$21, 1))) /
 (INDEX('(BCBC) Adjustment Factors (Alt)'!$E$14:$E$21, MATCH(I113, '(BCBC) Adjustment Factors (Alt)'!$E$14:$E$21, 1) + 1) -
  INDEX('(BCBC) Adjustment Factors (Alt)'!$E$14:$E$21, MATCH(I113, '(BCBC) Adjustment Factors (Alt)'!$E$14:$E$21, 1)))) *
(INDEX('(BCBC) Adjustment Factors (Alt)'!$G$14:$G$21, MATCH(I113, '(BCBC) Adjustment Factors (Alt)'!$E$14:$E$21, 1) + 1) -
 INDEX('(BCBC) Adjustment Factors (Alt)'!$G$14:$G$21, MATCH(I113, '(BCBC) Adjustment Factors (Alt)'!$E$14:$E$21, 1)))</f>
        <v>#N/A</v>
      </c>
      <c r="AB113" s="429">
        <f>'(I-1) General'!$H$16</f>
        <v>1.85</v>
      </c>
      <c r="AC113" s="429" t="str">
        <f t="array" ref="AC113">INDEX('(BCBC) Adjustment Factors (Alt)'!$E$40:$K$47,MATCH('(R-3) Adjusted Lengths (Alt.)'!J113,'(BCBC) Adjustment Factors (Alt)'!$E$40:$E$47,0),3)</f>
        <v>#N/A</v>
      </c>
      <c r="AD113" s="429">
        <f>'(I-1) General'!$H$19</f>
        <v>0.311</v>
      </c>
      <c r="AE113" s="429">
        <f>'(M-1) Adjustment Factors'!$R$32</f>
        <v>1</v>
      </c>
      <c r="AF113" s="429" t="str">
        <f>'(M-1) Adjustment Factors'!$R$34</f>
        <v>#N/A</v>
      </c>
      <c r="AG113" s="429" t="str">
        <f>'(M-1) Adjustment Factors'!$R$35</f>
        <v>#N/A</v>
      </c>
      <c r="AH113" s="425" t="str">
        <f t="array" ref="AH113">IF('(I-3) Design &amp; Feedback'!K113="CFW-FH",1,IF('(I-3) Design &amp; Feedback'!N113='(T) General Tables'!$A$18,INDEX('(BCBC) Adjustment Factors'!$H$116:$I$119, MATCH('(I-3) Design &amp; Feedback'!O113,'(BCBC) Adjustment Factors'!$H$116:$H$119,0),2),1))</f>
        <v>#N/A</v>
      </c>
      <c r="AI113" s="425">
        <f>IF('(I-3) Design &amp; Feedback'!K113="CFW-FH",1,IF('(I-3) Design &amp; Feedback'!L113='(T) General Tables'!$A$82,'(BCBC) Adjustment Factors'!$I$120,'(BCBC) Adjustment Factors'!$I$121))</f>
        <v>1.15</v>
      </c>
      <c r="AJ113" s="569" t="str">
        <f>IF(J113&lt;&gt;'(T) General Tables'!$A$512, (((Y113*Z113+AA113*AB113)*(AC113*AD113*AE113*AF113*AG113*AH113*AI113))*$K$100), "#N/A")</f>
        <v>#N/A</v>
      </c>
      <c r="AK113" s="638"/>
      <c r="AL113" s="630" t="str">
        <f t="shared" si="7"/>
        <v>#N/A</v>
      </c>
      <c r="AM113" s="429" t="str">
        <f t="shared" si="8"/>
        <v>#N/A</v>
      </c>
    </row>
    <row r="114" ht="15.75" hidden="1" customHeight="1">
      <c r="A114" s="94"/>
      <c r="B114" s="176"/>
      <c r="D114" s="268" t="str">
        <f>'(I-3) Design &amp; Feedback'!D114</f>
        <v>Not Required</v>
      </c>
      <c r="E114" s="162"/>
      <c r="F114" s="7"/>
      <c r="G114" s="439" t="str">
        <f>'(I-3) Design &amp; Feedback'!G114</f>
        <v>B/CS</v>
      </c>
      <c r="H114" s="439" t="str">
        <f>IF('(I-3) Design &amp; Feedback'!H114&gt;0, '(I-3) Design &amp; Feedback'!H114, "-")</f>
        <v>-</v>
      </c>
      <c r="I114" s="632" t="str">
        <f>IF('(I-3) Design &amp; Feedback'!I114&gt;0, '(I-3) Design &amp; Feedback'!I114, "-")</f>
        <v>-</v>
      </c>
      <c r="J114" s="462" t="str">
        <f>IF('(I-3) Design &amp; Feedback'!K114&gt;0, '(I-3) Design &amp; Feedback'!K114, "-")</f>
        <v>-</v>
      </c>
      <c r="K114" s="439" t="str">
        <f>IF('(I-3) Design &amp; Feedback'!L114&gt;0, '(I-3) Design &amp; Feedback'!L114, "-")</f>
        <v>-</v>
      </c>
      <c r="L114" s="439" t="str">
        <f>IF('(I-3) Design &amp; Feedback'!O114&gt;0, '(I-3) Design &amp; Feedback'!O114, "-")</f>
        <v>-</v>
      </c>
      <c r="M114" s="207"/>
      <c r="N114" s="579" t="str">
        <f t="array" ref="N114">INDEX('(BCBC) Adjustment Factors (Alt)'!$F$52:$H$54,MATCH('(R-3) Adjusted Lengths (Alt.)'!$K$101, '(BCBC) Adjustment Factors (Alt)'!$F$52:$F$54,0),2)</f>
        <v>#N/A</v>
      </c>
      <c r="O114" s="614" t="str">
        <f t="array" ref="O114">INDEX('(BCBC) Adjustment Factors (Alt)'!$E$40:$K$47,MATCH('(R-3) Adjusted Lengths (Alt.)'!J114,'(BCBC) Adjustment Factors (Alt)'!$E$40:$E$47,0),2)</f>
        <v>#N/A</v>
      </c>
      <c r="P114" s="426">
        <f>'(I-1) General'!$H$17</f>
        <v>0.33</v>
      </c>
      <c r="Q114" s="429" t="str">
        <f>'(M-1) Adjustment Factors'!$R$17</f>
        <v>#N/A</v>
      </c>
      <c r="R114" s="429" t="str">
        <f>'(M-1) Adjustment Factors'!$R$18</f>
        <v>#N/A</v>
      </c>
      <c r="S114" s="429" t="str">
        <f>'(M-1) Adjustment Factors'!$R$19</f>
        <v>#N/A</v>
      </c>
      <c r="T114" s="429" t="str">
        <f>'(M-1) Adjustment Factors'!$R$20</f>
        <v>#N/A</v>
      </c>
      <c r="U114" s="429" t="str">
        <f t="array" ref="U114">IF('(I-3) Design &amp; Feedback'!K114="CFW-FH",1,IF('(I-3) Design &amp; Feedback'!N114='(T) General Tables'!$A$18,INDEX('(BCBC) Adjustment Factors'!$H$49:$I$52, MATCH('(I-3) Design &amp; Feedback'!O114,'(BCBC) Adjustment Factors'!$H$49:$H$52,0),2),1))</f>
        <v>#N/A</v>
      </c>
      <c r="V114" s="429">
        <f>IF('(I-3) Design &amp; Feedback'!K114="CFW-FH",1,IF('(I-3) Design &amp; Feedback'!L114='(T) General Tables'!$A$82,'(BCBC) Adjustment Factors'!$I$53,'(BCBC) Adjustment Factors'!$I$54))
</f>
        <v>1.15</v>
      </c>
      <c r="W114" s="569" t="str">
        <f>IF(J114&lt;&gt;'(T) General Tables'!$A$512, ((N114*O114*P114*(Q114*R114*S114*T114*U114*V114))*$K$100), "#N/A")</f>
        <v>#N/A</v>
      </c>
      <c r="X114" s="207"/>
      <c r="Y114" s="425" t="str">
        <f t="array" ref="Y114">INDEX('(BCBC) Adjustment Factors (Alt)'!$F$52:$H$54,MATCH('(R-3) Adjusted Lengths (Alt.)'!$K$101, '(BCBC) Adjustment Factors (Alt)'!$F$52:$F$54,0),3)</f>
        <v>#N/A</v>
      </c>
      <c r="Z114" s="429" t="str">
        <f t="array" ref="Z114">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14" s="429" t="str">
        <f t="array" ref="AA114">INDEX('(BCBC) Adjustment Factors (Alt)'!$G$14:$G$21, MATCH(I114, '(BCBC) Adjustment Factors (Alt)'!$E$14:$E$21, 1)) +
((I114 - INDEX('(BCBC) Adjustment Factors (Alt)'!$E$14:$E$21, MATCH(I114, '(BCBC) Adjustment Factors (Alt)'!$E$14:$E$21, 1))) /
 (INDEX('(BCBC) Adjustment Factors (Alt)'!$E$14:$E$21, MATCH(I114, '(BCBC) Adjustment Factors (Alt)'!$E$14:$E$21, 1) + 1) -
  INDEX('(BCBC) Adjustment Factors (Alt)'!$E$14:$E$21, MATCH(I114, '(BCBC) Adjustment Factors (Alt)'!$E$14:$E$21, 1)))) *
(INDEX('(BCBC) Adjustment Factors (Alt)'!$G$14:$G$21, MATCH(I114, '(BCBC) Adjustment Factors (Alt)'!$E$14:$E$21, 1) + 1) -
 INDEX('(BCBC) Adjustment Factors (Alt)'!$G$14:$G$21, MATCH(I114, '(BCBC) Adjustment Factors (Alt)'!$E$14:$E$21, 1)))</f>
        <v>#N/A</v>
      </c>
      <c r="AB114" s="429">
        <f>'(I-1) General'!$H$16</f>
        <v>1.85</v>
      </c>
      <c r="AC114" s="429" t="str">
        <f t="array" ref="AC114">INDEX('(BCBC) Adjustment Factors (Alt)'!$E$40:$K$47,MATCH('(R-3) Adjusted Lengths (Alt.)'!J114,'(BCBC) Adjustment Factors (Alt)'!$E$40:$E$47,0),3)</f>
        <v>#N/A</v>
      </c>
      <c r="AD114" s="429">
        <f>'(I-1) General'!$H$19</f>
        <v>0.311</v>
      </c>
      <c r="AE114" s="429">
        <f>'(M-1) Adjustment Factors'!$R$32</f>
        <v>1</v>
      </c>
      <c r="AF114" s="429" t="str">
        <f>'(M-1) Adjustment Factors'!$R$34</f>
        <v>#N/A</v>
      </c>
      <c r="AG114" s="429" t="str">
        <f>'(M-1) Adjustment Factors'!$R$35</f>
        <v>#N/A</v>
      </c>
      <c r="AH114" s="425" t="str">
        <f t="array" ref="AH114">IF('(I-3) Design &amp; Feedback'!K114="CFW-FH",1,IF('(I-3) Design &amp; Feedback'!N114='(T) General Tables'!$A$18,INDEX('(BCBC) Adjustment Factors'!$H$116:$I$119, MATCH('(I-3) Design &amp; Feedback'!O114,'(BCBC) Adjustment Factors'!$H$116:$H$119,0),2),1))</f>
        <v>#N/A</v>
      </c>
      <c r="AI114" s="425">
        <f>IF('(I-3) Design &amp; Feedback'!K114="CFW-FH",1,IF('(I-3) Design &amp; Feedback'!L114='(T) General Tables'!$A$82,'(BCBC) Adjustment Factors'!$I$120,'(BCBC) Adjustment Factors'!$I$121))</f>
        <v>1.15</v>
      </c>
      <c r="AJ114" s="569" t="str">
        <f>IF(J114&lt;&gt;'(T) General Tables'!$A$512, (((Y114*Z114+AA114*AB114)*(AC114*AD114*AE114*AF114*AG114*AH114*AI114))*$K$100), "#N/A")</f>
        <v>#N/A</v>
      </c>
      <c r="AK114" s="638"/>
      <c r="AL114" s="630" t="str">
        <f t="shared" si="7"/>
        <v>#N/A</v>
      </c>
      <c r="AM114" s="429" t="str">
        <f t="shared" si="8"/>
        <v>#N/A</v>
      </c>
    </row>
    <row r="115" ht="15.75" hidden="1" customHeight="1">
      <c r="A115" s="94"/>
      <c r="B115" s="176"/>
      <c r="D115" s="268" t="str">
        <f>'(I-3) Design &amp; Feedback'!D115</f>
        <v>Not Required</v>
      </c>
      <c r="E115" s="162"/>
      <c r="F115" s="7"/>
      <c r="G115" s="439" t="str">
        <f>'(I-3) Design &amp; Feedback'!G115</f>
        <v>B/CS</v>
      </c>
      <c r="H115" s="439" t="str">
        <f>IF('(I-3) Design &amp; Feedback'!H115&gt;0, '(I-3) Design &amp; Feedback'!H115, "-")</f>
        <v>-</v>
      </c>
      <c r="I115" s="632" t="str">
        <f>IF('(I-3) Design &amp; Feedback'!I115&gt;0, '(I-3) Design &amp; Feedback'!I115, "-")</f>
        <v>-</v>
      </c>
      <c r="J115" s="462" t="str">
        <f>IF('(I-3) Design &amp; Feedback'!K115&gt;0, '(I-3) Design &amp; Feedback'!K115, "-")</f>
        <v>-</v>
      </c>
      <c r="K115" s="439" t="str">
        <f>IF('(I-3) Design &amp; Feedback'!L115&gt;0, '(I-3) Design &amp; Feedback'!L115, "-")</f>
        <v>-</v>
      </c>
      <c r="L115" s="439" t="str">
        <f>IF('(I-3) Design &amp; Feedback'!O115&gt;0, '(I-3) Design &amp; Feedback'!O115, "-")</f>
        <v>-</v>
      </c>
      <c r="M115" s="207"/>
      <c r="N115" s="579" t="str">
        <f t="array" ref="N115">INDEX('(BCBC) Adjustment Factors (Alt)'!$F$52:$H$54,MATCH('(R-3) Adjusted Lengths (Alt.)'!$K$101, '(BCBC) Adjustment Factors (Alt)'!$F$52:$F$54,0),2)</f>
        <v>#N/A</v>
      </c>
      <c r="O115" s="614" t="str">
        <f t="array" ref="O115">INDEX('(BCBC) Adjustment Factors (Alt)'!$E$40:$K$47,MATCH('(R-3) Adjusted Lengths (Alt.)'!J115,'(BCBC) Adjustment Factors (Alt)'!$E$40:$E$47,0),2)</f>
        <v>#N/A</v>
      </c>
      <c r="P115" s="426">
        <f>'(I-1) General'!$H$17</f>
        <v>0.33</v>
      </c>
      <c r="Q115" s="429" t="str">
        <f>'(M-1) Adjustment Factors'!$R$17</f>
        <v>#N/A</v>
      </c>
      <c r="R115" s="429" t="str">
        <f>'(M-1) Adjustment Factors'!$R$18</f>
        <v>#N/A</v>
      </c>
      <c r="S115" s="429" t="str">
        <f>'(M-1) Adjustment Factors'!$R$19</f>
        <v>#N/A</v>
      </c>
      <c r="T115" s="429" t="str">
        <f>'(M-1) Adjustment Factors'!$R$20</f>
        <v>#N/A</v>
      </c>
      <c r="U115" s="429" t="str">
        <f t="array" ref="U115">IF('(I-3) Design &amp; Feedback'!K115="CFW-FH",1,IF('(I-3) Design &amp; Feedback'!N115='(T) General Tables'!$A$18,INDEX('(BCBC) Adjustment Factors'!$H$49:$I$52, MATCH('(I-3) Design &amp; Feedback'!O115,'(BCBC) Adjustment Factors'!$H$49:$H$52,0),2),1))</f>
        <v>#N/A</v>
      </c>
      <c r="V115" s="429">
        <f>IF('(I-3) Design &amp; Feedback'!K115="CFW-FH",1,IF('(I-3) Design &amp; Feedback'!L115='(T) General Tables'!$A$82,'(BCBC) Adjustment Factors'!$I$53,'(BCBC) Adjustment Factors'!$I$54))
</f>
        <v>1.15</v>
      </c>
      <c r="W115" s="569" t="str">
        <f>IF(J115&lt;&gt;'(T) General Tables'!$A$512, ((N115*O115*P115*(Q115*R115*S115*T115*U115*V115))*$K$100), "#N/A")</f>
        <v>#N/A</v>
      </c>
      <c r="X115" s="207"/>
      <c r="Y115" s="425" t="str">
        <f t="array" ref="Y115">INDEX('(BCBC) Adjustment Factors (Alt)'!$F$52:$H$54,MATCH('(R-3) Adjusted Lengths (Alt.)'!$K$101, '(BCBC) Adjustment Factors (Alt)'!$F$52:$F$54,0),3)</f>
        <v>#N/A</v>
      </c>
      <c r="Z115" s="429" t="str">
        <f t="array" ref="Z115">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15" s="429" t="str">
        <f t="array" ref="AA115">INDEX('(BCBC) Adjustment Factors (Alt)'!$G$14:$G$21, MATCH(I115, '(BCBC) Adjustment Factors (Alt)'!$E$14:$E$21, 1)) +
((I115 - INDEX('(BCBC) Adjustment Factors (Alt)'!$E$14:$E$21, MATCH(I115, '(BCBC) Adjustment Factors (Alt)'!$E$14:$E$21, 1))) /
 (INDEX('(BCBC) Adjustment Factors (Alt)'!$E$14:$E$21, MATCH(I115, '(BCBC) Adjustment Factors (Alt)'!$E$14:$E$21, 1) + 1) -
  INDEX('(BCBC) Adjustment Factors (Alt)'!$E$14:$E$21, MATCH(I115, '(BCBC) Adjustment Factors (Alt)'!$E$14:$E$21, 1)))) *
(INDEX('(BCBC) Adjustment Factors (Alt)'!$G$14:$G$21, MATCH(I115, '(BCBC) Adjustment Factors (Alt)'!$E$14:$E$21, 1) + 1) -
 INDEX('(BCBC) Adjustment Factors (Alt)'!$G$14:$G$21, MATCH(I115, '(BCBC) Adjustment Factors (Alt)'!$E$14:$E$21, 1)))</f>
        <v>#N/A</v>
      </c>
      <c r="AB115" s="429">
        <f>'(I-1) General'!$H$16</f>
        <v>1.85</v>
      </c>
      <c r="AC115" s="429" t="str">
        <f t="array" ref="AC115">INDEX('(BCBC) Adjustment Factors (Alt)'!$E$40:$K$47,MATCH('(R-3) Adjusted Lengths (Alt.)'!J115,'(BCBC) Adjustment Factors (Alt)'!$E$40:$E$47,0),3)</f>
        <v>#N/A</v>
      </c>
      <c r="AD115" s="429">
        <f>'(I-1) General'!$H$19</f>
        <v>0.311</v>
      </c>
      <c r="AE115" s="429">
        <f>'(M-1) Adjustment Factors'!$R$32</f>
        <v>1</v>
      </c>
      <c r="AF115" s="429" t="str">
        <f>'(M-1) Adjustment Factors'!$R$34</f>
        <v>#N/A</v>
      </c>
      <c r="AG115" s="429" t="str">
        <f>'(M-1) Adjustment Factors'!$R$35</f>
        <v>#N/A</v>
      </c>
      <c r="AH115" s="425" t="str">
        <f t="array" ref="AH115">IF('(I-3) Design &amp; Feedback'!K115="CFW-FH",1,IF('(I-3) Design &amp; Feedback'!N115='(T) General Tables'!$A$18,INDEX('(BCBC) Adjustment Factors'!$H$116:$I$119, MATCH('(I-3) Design &amp; Feedback'!O115,'(BCBC) Adjustment Factors'!$H$116:$H$119,0),2),1))</f>
        <v>#N/A</v>
      </c>
      <c r="AI115" s="425">
        <f>IF('(I-3) Design &amp; Feedback'!K115="CFW-FH",1,IF('(I-3) Design &amp; Feedback'!L115='(T) General Tables'!$A$82,'(BCBC) Adjustment Factors'!$I$120,'(BCBC) Adjustment Factors'!$I$121))</f>
        <v>1.15</v>
      </c>
      <c r="AJ115" s="569" t="str">
        <f>IF(J115&lt;&gt;'(T) General Tables'!$A$512, (((Y115*Z115+AA115*AB115)*(AC115*AD115*AE115*AF115*AG115*AH115*AI115))*$K$100), "#N/A")</f>
        <v>#N/A</v>
      </c>
      <c r="AK115" s="638"/>
      <c r="AL115" s="630" t="str">
        <f t="shared" si="7"/>
        <v>#N/A</v>
      </c>
      <c r="AM115" s="429" t="str">
        <f t="shared" si="8"/>
        <v>#N/A</v>
      </c>
    </row>
    <row r="116" ht="15.75" hidden="1" customHeight="1">
      <c r="A116" s="94"/>
      <c r="B116" s="176"/>
      <c r="D116" s="268" t="str">
        <f>'(I-3) Design &amp; Feedback'!D116</f>
        <v>Not Required</v>
      </c>
      <c r="E116" s="162"/>
      <c r="F116" s="7"/>
      <c r="G116" s="439" t="str">
        <f>'(I-3) Design &amp; Feedback'!G116</f>
        <v>B/CS</v>
      </c>
      <c r="H116" s="439" t="str">
        <f>IF('(I-3) Design &amp; Feedback'!H116&gt;0, '(I-3) Design &amp; Feedback'!H116, "-")</f>
        <v>-</v>
      </c>
      <c r="I116" s="632" t="str">
        <f>IF('(I-3) Design &amp; Feedback'!I116&gt;0, '(I-3) Design &amp; Feedback'!I116, "-")</f>
        <v>-</v>
      </c>
      <c r="J116" s="462" t="str">
        <f>IF('(I-3) Design &amp; Feedback'!K116&gt;0, '(I-3) Design &amp; Feedback'!K116, "-")</f>
        <v>-</v>
      </c>
      <c r="K116" s="439" t="str">
        <f>IF('(I-3) Design &amp; Feedback'!L116&gt;0, '(I-3) Design &amp; Feedback'!L116, "-")</f>
        <v>-</v>
      </c>
      <c r="L116" s="439" t="str">
        <f>IF('(I-3) Design &amp; Feedback'!O116&gt;0, '(I-3) Design &amp; Feedback'!O116, "-")</f>
        <v>-</v>
      </c>
      <c r="M116" s="207"/>
      <c r="N116" s="579" t="str">
        <f t="array" ref="N116">INDEX('(BCBC) Adjustment Factors (Alt)'!$F$52:$H$54,MATCH('(R-3) Adjusted Lengths (Alt.)'!$K$101, '(BCBC) Adjustment Factors (Alt)'!$F$52:$F$54,0),2)</f>
        <v>#N/A</v>
      </c>
      <c r="O116" s="614" t="str">
        <f t="array" ref="O116">INDEX('(BCBC) Adjustment Factors (Alt)'!$E$40:$K$47,MATCH('(R-3) Adjusted Lengths (Alt.)'!J116,'(BCBC) Adjustment Factors (Alt)'!$E$40:$E$47,0),2)</f>
        <v>#N/A</v>
      </c>
      <c r="P116" s="426">
        <f>'(I-1) General'!$H$17</f>
        <v>0.33</v>
      </c>
      <c r="Q116" s="429" t="str">
        <f>'(M-1) Adjustment Factors'!$R$17</f>
        <v>#N/A</v>
      </c>
      <c r="R116" s="429" t="str">
        <f>'(M-1) Adjustment Factors'!$R$18</f>
        <v>#N/A</v>
      </c>
      <c r="S116" s="429" t="str">
        <f>'(M-1) Adjustment Factors'!$R$19</f>
        <v>#N/A</v>
      </c>
      <c r="T116" s="429" t="str">
        <f>'(M-1) Adjustment Factors'!$R$20</f>
        <v>#N/A</v>
      </c>
      <c r="U116" s="429" t="str">
        <f t="array" ref="U116">IF('(I-3) Design &amp; Feedback'!K116="CFW-FH",1,IF('(I-3) Design &amp; Feedback'!N116='(T) General Tables'!$A$18,INDEX('(BCBC) Adjustment Factors'!$H$49:$I$52, MATCH('(I-3) Design &amp; Feedback'!O116,'(BCBC) Adjustment Factors'!$H$49:$H$52,0),2),1))</f>
        <v>#N/A</v>
      </c>
      <c r="V116" s="429">
        <f>IF('(I-3) Design &amp; Feedback'!K116="CFW-FH",1,IF('(I-3) Design &amp; Feedback'!L116='(T) General Tables'!$A$82,'(BCBC) Adjustment Factors'!$I$53,'(BCBC) Adjustment Factors'!$I$54))
</f>
        <v>1.15</v>
      </c>
      <c r="W116" s="569" t="str">
        <f>IF(J116&lt;&gt;'(T) General Tables'!$A$512, ((N116*O116*P116*(Q116*R116*S116*T116*U116*V116))*$K$100), "#N/A")</f>
        <v>#N/A</v>
      </c>
      <c r="X116" s="207"/>
      <c r="Y116" s="425" t="str">
        <f t="array" ref="Y116">INDEX('(BCBC) Adjustment Factors (Alt)'!$F$52:$H$54,MATCH('(R-3) Adjusted Lengths (Alt.)'!$K$101, '(BCBC) Adjustment Factors (Alt)'!$F$52:$F$54,0),3)</f>
        <v>#N/A</v>
      </c>
      <c r="Z116" s="429" t="str">
        <f t="array" ref="Z116">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16" s="429" t="str">
        <f t="array" ref="AA116">INDEX('(BCBC) Adjustment Factors (Alt)'!$G$14:$G$21, MATCH(I116, '(BCBC) Adjustment Factors (Alt)'!$E$14:$E$21, 1)) +
((I116 - INDEX('(BCBC) Adjustment Factors (Alt)'!$E$14:$E$21, MATCH(I116, '(BCBC) Adjustment Factors (Alt)'!$E$14:$E$21, 1))) /
 (INDEX('(BCBC) Adjustment Factors (Alt)'!$E$14:$E$21, MATCH(I116, '(BCBC) Adjustment Factors (Alt)'!$E$14:$E$21, 1) + 1) -
  INDEX('(BCBC) Adjustment Factors (Alt)'!$E$14:$E$21, MATCH(I116, '(BCBC) Adjustment Factors (Alt)'!$E$14:$E$21, 1)))) *
(INDEX('(BCBC) Adjustment Factors (Alt)'!$G$14:$G$21, MATCH(I116, '(BCBC) Adjustment Factors (Alt)'!$E$14:$E$21, 1) + 1) -
 INDEX('(BCBC) Adjustment Factors (Alt)'!$G$14:$G$21, MATCH(I116, '(BCBC) Adjustment Factors (Alt)'!$E$14:$E$21, 1)))</f>
        <v>#N/A</v>
      </c>
      <c r="AB116" s="429">
        <f>'(I-1) General'!$H$16</f>
        <v>1.85</v>
      </c>
      <c r="AC116" s="429" t="str">
        <f t="array" ref="AC116">INDEX('(BCBC) Adjustment Factors (Alt)'!$E$40:$K$47,MATCH('(R-3) Adjusted Lengths (Alt.)'!J116,'(BCBC) Adjustment Factors (Alt)'!$E$40:$E$47,0),3)</f>
        <v>#N/A</v>
      </c>
      <c r="AD116" s="429">
        <f>'(I-1) General'!$H$19</f>
        <v>0.311</v>
      </c>
      <c r="AE116" s="429">
        <f>'(M-1) Adjustment Factors'!$R$32</f>
        <v>1</v>
      </c>
      <c r="AF116" s="429" t="str">
        <f>'(M-1) Adjustment Factors'!$R$34</f>
        <v>#N/A</v>
      </c>
      <c r="AG116" s="429" t="str">
        <f>'(M-1) Adjustment Factors'!$R$35</f>
        <v>#N/A</v>
      </c>
      <c r="AH116" s="425" t="str">
        <f t="array" ref="AH116">IF('(I-3) Design &amp; Feedback'!K116="CFW-FH",1,IF('(I-3) Design &amp; Feedback'!N116='(T) General Tables'!$A$18,INDEX('(BCBC) Adjustment Factors'!$H$116:$I$119, MATCH('(I-3) Design &amp; Feedback'!O116,'(BCBC) Adjustment Factors'!$H$116:$H$119,0),2),1))</f>
        <v>#N/A</v>
      </c>
      <c r="AI116" s="425">
        <f>IF('(I-3) Design &amp; Feedback'!K116="CFW-FH",1,IF('(I-3) Design &amp; Feedback'!L116='(T) General Tables'!$A$82,'(BCBC) Adjustment Factors'!$I$120,'(BCBC) Adjustment Factors'!$I$121))</f>
        <v>1.15</v>
      </c>
      <c r="AJ116" s="569" t="str">
        <f>IF(J116&lt;&gt;'(T) General Tables'!$A$512, (((Y116*Z116+AA116*AB116)*(AC116*AD116*AE116*AF116*AG116*AH116*AI116))*$K$100), "#N/A")</f>
        <v>#N/A</v>
      </c>
      <c r="AK116" s="638"/>
      <c r="AL116" s="630" t="str">
        <f t="shared" si="7"/>
        <v>#N/A</v>
      </c>
      <c r="AM116" s="429" t="str">
        <f t="shared" si="8"/>
        <v>#N/A</v>
      </c>
    </row>
    <row r="117" ht="15.75" hidden="1" customHeight="1">
      <c r="A117" s="94"/>
      <c r="B117" s="176"/>
      <c r="D117" s="268" t="str">
        <f>'(I-3) Design &amp; Feedback'!D117</f>
        <v>Not Required</v>
      </c>
      <c r="E117" s="162"/>
      <c r="F117" s="7"/>
      <c r="G117" s="439" t="str">
        <f>'(I-3) Design &amp; Feedback'!G117</f>
        <v>B/CS</v>
      </c>
      <c r="H117" s="439" t="str">
        <f>IF('(I-3) Design &amp; Feedback'!H117&gt;0, '(I-3) Design &amp; Feedback'!H117, "-")</f>
        <v>-</v>
      </c>
      <c r="I117" s="632" t="str">
        <f>IF('(I-3) Design &amp; Feedback'!I117&gt;0, '(I-3) Design &amp; Feedback'!I117, "-")</f>
        <v>-</v>
      </c>
      <c r="J117" s="462" t="str">
        <f>IF('(I-3) Design &amp; Feedback'!K117&gt;0, '(I-3) Design &amp; Feedback'!K117, "-")</f>
        <v>-</v>
      </c>
      <c r="K117" s="439" t="str">
        <f>IF('(I-3) Design &amp; Feedback'!L117&gt;0, '(I-3) Design &amp; Feedback'!L117, "-")</f>
        <v>-</v>
      </c>
      <c r="L117" s="439" t="str">
        <f>IF('(I-3) Design &amp; Feedback'!O117&gt;0, '(I-3) Design &amp; Feedback'!O117, "-")</f>
        <v>-</v>
      </c>
      <c r="M117" s="207"/>
      <c r="N117" s="579" t="str">
        <f t="array" ref="N117">INDEX('(BCBC) Adjustment Factors (Alt)'!$F$52:$H$54,MATCH('(R-3) Adjusted Lengths (Alt.)'!$K$101, '(BCBC) Adjustment Factors (Alt)'!$F$52:$F$54,0),2)</f>
        <v>#N/A</v>
      </c>
      <c r="O117" s="614" t="str">
        <f t="array" ref="O117">INDEX('(BCBC) Adjustment Factors (Alt)'!$E$40:$K$47,MATCH('(R-3) Adjusted Lengths (Alt.)'!J117,'(BCBC) Adjustment Factors (Alt)'!$E$40:$E$47,0),2)</f>
        <v>#N/A</v>
      </c>
      <c r="P117" s="426">
        <f>'(I-1) General'!$H$17</f>
        <v>0.33</v>
      </c>
      <c r="Q117" s="429" t="str">
        <f>'(M-1) Adjustment Factors'!$R$17</f>
        <v>#N/A</v>
      </c>
      <c r="R117" s="429" t="str">
        <f>'(M-1) Adjustment Factors'!$R$18</f>
        <v>#N/A</v>
      </c>
      <c r="S117" s="429" t="str">
        <f>'(M-1) Adjustment Factors'!$R$19</f>
        <v>#N/A</v>
      </c>
      <c r="T117" s="429" t="str">
        <f>'(M-1) Adjustment Factors'!$R$20</f>
        <v>#N/A</v>
      </c>
      <c r="U117" s="429" t="str">
        <f t="array" ref="U117">IF('(I-3) Design &amp; Feedback'!K117="CFW-FH",1,IF('(I-3) Design &amp; Feedback'!N117='(T) General Tables'!$A$18,INDEX('(BCBC) Adjustment Factors'!$H$49:$I$52, MATCH('(I-3) Design &amp; Feedback'!O117,'(BCBC) Adjustment Factors'!$H$49:$H$52,0),2),1))</f>
        <v>#N/A</v>
      </c>
      <c r="V117" s="429">
        <f>IF('(I-3) Design &amp; Feedback'!K117="CFW-FH",1,IF('(I-3) Design &amp; Feedback'!L117='(T) General Tables'!$A$82,'(BCBC) Adjustment Factors'!$I$53,'(BCBC) Adjustment Factors'!$I$54))
</f>
        <v>1.15</v>
      </c>
      <c r="W117" s="569" t="str">
        <f>IF(J117&lt;&gt;'(T) General Tables'!$A$512, ((N117*O117*P117*(Q117*R117*S117*T117*U117*V117))*$K$100), "#N/A")</f>
        <v>#N/A</v>
      </c>
      <c r="X117" s="207"/>
      <c r="Y117" s="425" t="str">
        <f t="array" ref="Y117">INDEX('(BCBC) Adjustment Factors (Alt)'!$F$52:$H$54,MATCH('(R-3) Adjusted Lengths (Alt.)'!$K$101, '(BCBC) Adjustment Factors (Alt)'!$F$52:$F$54,0),3)</f>
        <v>#N/A</v>
      </c>
      <c r="Z117" s="429" t="str">
        <f t="array" ref="Z117">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17" s="429" t="str">
        <f t="array" ref="AA117">INDEX('(BCBC) Adjustment Factors (Alt)'!$G$14:$G$21, MATCH(I117, '(BCBC) Adjustment Factors (Alt)'!$E$14:$E$21, 1)) +
((I117 - INDEX('(BCBC) Adjustment Factors (Alt)'!$E$14:$E$21, MATCH(I117, '(BCBC) Adjustment Factors (Alt)'!$E$14:$E$21, 1))) /
 (INDEX('(BCBC) Adjustment Factors (Alt)'!$E$14:$E$21, MATCH(I117, '(BCBC) Adjustment Factors (Alt)'!$E$14:$E$21, 1) + 1) -
  INDEX('(BCBC) Adjustment Factors (Alt)'!$E$14:$E$21, MATCH(I117, '(BCBC) Adjustment Factors (Alt)'!$E$14:$E$21, 1)))) *
(INDEX('(BCBC) Adjustment Factors (Alt)'!$G$14:$G$21, MATCH(I117, '(BCBC) Adjustment Factors (Alt)'!$E$14:$E$21, 1) + 1) -
 INDEX('(BCBC) Adjustment Factors (Alt)'!$G$14:$G$21, MATCH(I117, '(BCBC) Adjustment Factors (Alt)'!$E$14:$E$21, 1)))</f>
        <v>#N/A</v>
      </c>
      <c r="AB117" s="429">
        <f>'(I-1) General'!$H$16</f>
        <v>1.85</v>
      </c>
      <c r="AC117" s="429" t="str">
        <f t="array" ref="AC117">INDEX('(BCBC) Adjustment Factors (Alt)'!$E$40:$K$47,MATCH('(R-3) Adjusted Lengths (Alt.)'!J117,'(BCBC) Adjustment Factors (Alt)'!$E$40:$E$47,0),3)</f>
        <v>#N/A</v>
      </c>
      <c r="AD117" s="429">
        <f>'(I-1) General'!$H$19</f>
        <v>0.311</v>
      </c>
      <c r="AE117" s="429">
        <f>'(M-1) Adjustment Factors'!$R$32</f>
        <v>1</v>
      </c>
      <c r="AF117" s="429" t="str">
        <f>'(M-1) Adjustment Factors'!$R$34</f>
        <v>#N/A</v>
      </c>
      <c r="AG117" s="429" t="str">
        <f>'(M-1) Adjustment Factors'!$R$35</f>
        <v>#N/A</v>
      </c>
      <c r="AH117" s="425" t="str">
        <f t="array" ref="AH117">IF('(I-3) Design &amp; Feedback'!K117="CFW-FH",1,IF('(I-3) Design &amp; Feedback'!N117='(T) General Tables'!$A$18,INDEX('(BCBC) Adjustment Factors'!$H$116:$I$119, MATCH('(I-3) Design &amp; Feedback'!O117,'(BCBC) Adjustment Factors'!$H$116:$H$119,0),2),1))</f>
        <v>#N/A</v>
      </c>
      <c r="AI117" s="425">
        <f>IF('(I-3) Design &amp; Feedback'!K117="CFW-FH",1,IF('(I-3) Design &amp; Feedback'!L117='(T) General Tables'!$A$82,'(BCBC) Adjustment Factors'!$I$120,'(BCBC) Adjustment Factors'!$I$121))</f>
        <v>1.15</v>
      </c>
      <c r="AJ117" s="569" t="str">
        <f>IF(J117&lt;&gt;'(T) General Tables'!$A$512, (((Y117*Z117+AA117*AB117)*(AC117*AD117*AE117*AF117*AG117*AH117*AI117))*$K$100), "#N/A")</f>
        <v>#N/A</v>
      </c>
      <c r="AK117" s="638"/>
      <c r="AL117" s="630" t="str">
        <f t="shared" si="7"/>
        <v>#N/A</v>
      </c>
      <c r="AM117" s="429" t="str">
        <f t="shared" si="8"/>
        <v>#N/A</v>
      </c>
    </row>
    <row r="118" ht="15.75" hidden="1" customHeight="1">
      <c r="A118" s="94"/>
      <c r="B118" s="176"/>
      <c r="D118" s="268" t="str">
        <f>'(I-3) Design &amp; Feedback'!D118</f>
        <v>Not Required</v>
      </c>
      <c r="E118" s="162"/>
      <c r="F118" s="7"/>
      <c r="G118" s="439" t="str">
        <f>'(I-3) Design &amp; Feedback'!G118</f>
        <v>B/CS</v>
      </c>
      <c r="H118" s="439" t="str">
        <f>IF('(I-3) Design &amp; Feedback'!H118&gt;0, '(I-3) Design &amp; Feedback'!H118, "-")</f>
        <v>-</v>
      </c>
      <c r="I118" s="632" t="str">
        <f>IF('(I-3) Design &amp; Feedback'!I118&gt;0, '(I-3) Design &amp; Feedback'!I118, "-")</f>
        <v>-</v>
      </c>
      <c r="J118" s="462" t="str">
        <f>IF('(I-3) Design &amp; Feedback'!K118&gt;0, '(I-3) Design &amp; Feedback'!K118, "-")</f>
        <v>-</v>
      </c>
      <c r="K118" s="439" t="str">
        <f>IF('(I-3) Design &amp; Feedback'!L118&gt;0, '(I-3) Design &amp; Feedback'!L118, "-")</f>
        <v>-</v>
      </c>
      <c r="L118" s="439" t="str">
        <f>IF('(I-3) Design &amp; Feedback'!O118&gt;0, '(I-3) Design &amp; Feedback'!O118, "-")</f>
        <v>-</v>
      </c>
      <c r="M118" s="207"/>
      <c r="N118" s="579" t="str">
        <f t="array" ref="N118">INDEX('(BCBC) Adjustment Factors (Alt)'!$F$52:$H$54,MATCH('(R-3) Adjusted Lengths (Alt.)'!$K$101, '(BCBC) Adjustment Factors (Alt)'!$F$52:$F$54,0),2)</f>
        <v>#N/A</v>
      </c>
      <c r="O118" s="614" t="str">
        <f t="array" ref="O118">INDEX('(BCBC) Adjustment Factors (Alt)'!$E$40:$K$47,MATCH('(R-3) Adjusted Lengths (Alt.)'!J118,'(BCBC) Adjustment Factors (Alt)'!$E$40:$E$47,0),2)</f>
        <v>#N/A</v>
      </c>
      <c r="P118" s="426">
        <f>'(I-1) General'!$H$17</f>
        <v>0.33</v>
      </c>
      <c r="Q118" s="429" t="str">
        <f>'(M-1) Adjustment Factors'!$R$17</f>
        <v>#N/A</v>
      </c>
      <c r="R118" s="429" t="str">
        <f>'(M-1) Adjustment Factors'!$R$18</f>
        <v>#N/A</v>
      </c>
      <c r="S118" s="429" t="str">
        <f>'(M-1) Adjustment Factors'!$R$19</f>
        <v>#N/A</v>
      </c>
      <c r="T118" s="429" t="str">
        <f>'(M-1) Adjustment Factors'!$R$20</f>
        <v>#N/A</v>
      </c>
      <c r="U118" s="429" t="str">
        <f t="array" ref="U118">IF('(I-3) Design &amp; Feedback'!K118="CFW-FH",1,IF('(I-3) Design &amp; Feedback'!N118='(T) General Tables'!$A$18,INDEX('(BCBC) Adjustment Factors'!$H$49:$I$52, MATCH('(I-3) Design &amp; Feedback'!O118,'(BCBC) Adjustment Factors'!$H$49:$H$52,0),2),1))</f>
        <v>#N/A</v>
      </c>
      <c r="V118" s="429">
        <f>IF('(I-3) Design &amp; Feedback'!K118="CFW-FH",1,IF('(I-3) Design &amp; Feedback'!L118='(T) General Tables'!$A$82,'(BCBC) Adjustment Factors'!$I$53,'(BCBC) Adjustment Factors'!$I$54))
</f>
        <v>1.15</v>
      </c>
      <c r="W118" s="569" t="str">
        <f>IF(J118&lt;&gt;'(T) General Tables'!$A$512, ((N118*O118*P118*(Q118*R118*S118*T118*U118*V118))*$K$100), "#N/A")</f>
        <v>#N/A</v>
      </c>
      <c r="X118" s="207"/>
      <c r="Y118" s="425" t="str">
        <f t="array" ref="Y118">INDEX('(BCBC) Adjustment Factors (Alt)'!$F$52:$H$54,MATCH('(R-3) Adjusted Lengths (Alt.)'!$K$101, '(BCBC) Adjustment Factors (Alt)'!$F$52:$F$54,0),3)</f>
        <v>#N/A</v>
      </c>
      <c r="Z118" s="429" t="str">
        <f t="array" ref="Z118">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18" s="429" t="str">
        <f t="array" ref="AA118">INDEX('(BCBC) Adjustment Factors (Alt)'!$G$14:$G$21, MATCH(I118, '(BCBC) Adjustment Factors (Alt)'!$E$14:$E$21, 1)) +
((I118 - INDEX('(BCBC) Adjustment Factors (Alt)'!$E$14:$E$21, MATCH(I118, '(BCBC) Adjustment Factors (Alt)'!$E$14:$E$21, 1))) /
 (INDEX('(BCBC) Adjustment Factors (Alt)'!$E$14:$E$21, MATCH(I118, '(BCBC) Adjustment Factors (Alt)'!$E$14:$E$21, 1) + 1) -
  INDEX('(BCBC) Adjustment Factors (Alt)'!$E$14:$E$21, MATCH(I118, '(BCBC) Adjustment Factors (Alt)'!$E$14:$E$21, 1)))) *
(INDEX('(BCBC) Adjustment Factors (Alt)'!$G$14:$G$21, MATCH(I118, '(BCBC) Adjustment Factors (Alt)'!$E$14:$E$21, 1) + 1) -
 INDEX('(BCBC) Adjustment Factors (Alt)'!$G$14:$G$21, MATCH(I118, '(BCBC) Adjustment Factors (Alt)'!$E$14:$E$21, 1)))</f>
        <v>#N/A</v>
      </c>
      <c r="AB118" s="429">
        <f>'(I-1) General'!$H$16</f>
        <v>1.85</v>
      </c>
      <c r="AC118" s="429" t="str">
        <f t="array" ref="AC118">INDEX('(BCBC) Adjustment Factors (Alt)'!$E$40:$K$47,MATCH('(R-3) Adjusted Lengths (Alt.)'!J118,'(BCBC) Adjustment Factors (Alt)'!$E$40:$E$47,0),3)</f>
        <v>#N/A</v>
      </c>
      <c r="AD118" s="429">
        <f>'(I-1) General'!$H$19</f>
        <v>0.311</v>
      </c>
      <c r="AE118" s="429">
        <f>'(M-1) Adjustment Factors'!$R$32</f>
        <v>1</v>
      </c>
      <c r="AF118" s="429" t="str">
        <f>'(M-1) Adjustment Factors'!$R$34</f>
        <v>#N/A</v>
      </c>
      <c r="AG118" s="429" t="str">
        <f>'(M-1) Adjustment Factors'!$R$35</f>
        <v>#N/A</v>
      </c>
      <c r="AH118" s="425" t="str">
        <f t="array" ref="AH118">IF('(I-3) Design &amp; Feedback'!K118="CFW-FH",1,IF('(I-3) Design &amp; Feedback'!N118='(T) General Tables'!$A$18,INDEX('(BCBC) Adjustment Factors'!$H$116:$I$119, MATCH('(I-3) Design &amp; Feedback'!O118,'(BCBC) Adjustment Factors'!$H$116:$H$119,0),2),1))</f>
        <v>#N/A</v>
      </c>
      <c r="AI118" s="425">
        <f>IF('(I-3) Design &amp; Feedback'!K118="CFW-FH",1,IF('(I-3) Design &amp; Feedback'!L118='(T) General Tables'!$A$82,'(BCBC) Adjustment Factors'!$I$120,'(BCBC) Adjustment Factors'!$I$121))</f>
        <v>1.15</v>
      </c>
      <c r="AJ118" s="569" t="str">
        <f>IF(J118&lt;&gt;'(T) General Tables'!$A$512, (((Y118*Z118+AA118*AB118)*(AC118*AD118*AE118*AF118*AG118*AH118*AI118))*$K$100), "#N/A")</f>
        <v>#N/A</v>
      </c>
      <c r="AK118" s="638"/>
      <c r="AL118" s="630" t="str">
        <f t="shared" si="7"/>
        <v>#N/A</v>
      </c>
      <c r="AM118" s="429" t="str">
        <f t="shared" si="8"/>
        <v>#N/A</v>
      </c>
    </row>
    <row r="119" ht="15.75" hidden="1" customHeight="1">
      <c r="A119" s="94"/>
      <c r="B119" s="176"/>
      <c r="D119" s="268" t="str">
        <f>'(I-3) Design &amp; Feedback'!D119</f>
        <v>Not Required</v>
      </c>
      <c r="E119" s="162"/>
      <c r="F119" s="7"/>
      <c r="G119" s="439" t="str">
        <f>'(I-3) Design &amp; Feedback'!G119</f>
        <v>B/CS</v>
      </c>
      <c r="H119" s="439" t="str">
        <f>IF('(I-3) Design &amp; Feedback'!H119&gt;0, '(I-3) Design &amp; Feedback'!H119, "-")</f>
        <v>-</v>
      </c>
      <c r="I119" s="632" t="str">
        <f>IF('(I-3) Design &amp; Feedback'!I119&gt;0, '(I-3) Design &amp; Feedback'!I119, "-")</f>
        <v>-</v>
      </c>
      <c r="J119" s="462" t="str">
        <f>IF('(I-3) Design &amp; Feedback'!K119&gt;0, '(I-3) Design &amp; Feedback'!K119, "-")</f>
        <v>-</v>
      </c>
      <c r="K119" s="439" t="str">
        <f>IF('(I-3) Design &amp; Feedback'!L119&gt;0, '(I-3) Design &amp; Feedback'!L119, "-")</f>
        <v>-</v>
      </c>
      <c r="L119" s="439" t="str">
        <f>IF('(I-3) Design &amp; Feedback'!O119&gt;0, '(I-3) Design &amp; Feedback'!O119, "-")</f>
        <v>-</v>
      </c>
      <c r="M119" s="207"/>
      <c r="N119" s="579" t="str">
        <f t="array" ref="N119">INDEX('(BCBC) Adjustment Factors (Alt)'!$F$52:$H$54,MATCH('(R-3) Adjusted Lengths (Alt.)'!$K$101, '(BCBC) Adjustment Factors (Alt)'!$F$52:$F$54,0),2)</f>
        <v>#N/A</v>
      </c>
      <c r="O119" s="614" t="str">
        <f t="array" ref="O119">INDEX('(BCBC) Adjustment Factors (Alt)'!$E$40:$K$47,MATCH('(R-3) Adjusted Lengths (Alt.)'!J119,'(BCBC) Adjustment Factors (Alt)'!$E$40:$E$47,0),2)</f>
        <v>#N/A</v>
      </c>
      <c r="P119" s="426">
        <f>'(I-1) General'!$H$17</f>
        <v>0.33</v>
      </c>
      <c r="Q119" s="429" t="str">
        <f>'(M-1) Adjustment Factors'!$R$17</f>
        <v>#N/A</v>
      </c>
      <c r="R119" s="429" t="str">
        <f>'(M-1) Adjustment Factors'!$R$18</f>
        <v>#N/A</v>
      </c>
      <c r="S119" s="429" t="str">
        <f>'(M-1) Adjustment Factors'!$R$19</f>
        <v>#N/A</v>
      </c>
      <c r="T119" s="429" t="str">
        <f>'(M-1) Adjustment Factors'!$R$20</f>
        <v>#N/A</v>
      </c>
      <c r="U119" s="429" t="str">
        <f t="array" ref="U119">IF('(I-3) Design &amp; Feedback'!K119="CFW-FH",1,IF('(I-3) Design &amp; Feedback'!N119='(T) General Tables'!$A$18,INDEX('(BCBC) Adjustment Factors'!$H$49:$I$52, MATCH('(I-3) Design &amp; Feedback'!O119,'(BCBC) Adjustment Factors'!$H$49:$H$52,0),2),1))</f>
        <v>#N/A</v>
      </c>
      <c r="V119" s="429">
        <f>IF('(I-3) Design &amp; Feedback'!K119="CFW-FH",1,IF('(I-3) Design &amp; Feedback'!L119='(T) General Tables'!$A$82,'(BCBC) Adjustment Factors'!$I$53,'(BCBC) Adjustment Factors'!$I$54))
</f>
        <v>1.15</v>
      </c>
      <c r="W119" s="569" t="str">
        <f>IF(J119&lt;&gt;'(T) General Tables'!$A$512, ((N119*O119*P119*(Q119*R119*S119*T119*U119*V119))*$K$100), "#N/A")</f>
        <v>#N/A</v>
      </c>
      <c r="X119" s="207"/>
      <c r="Y119" s="425" t="str">
        <f t="array" ref="Y119">INDEX('(BCBC) Adjustment Factors (Alt)'!$F$52:$H$54,MATCH('(R-3) Adjusted Lengths (Alt.)'!$K$101, '(BCBC) Adjustment Factors (Alt)'!$F$52:$F$54,0),3)</f>
        <v>#N/A</v>
      </c>
      <c r="Z119" s="429" t="str">
        <f t="array" ref="Z119">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19" s="429" t="str">
        <f t="array" ref="AA119">INDEX('(BCBC) Adjustment Factors (Alt)'!$G$14:$G$21, MATCH(I119, '(BCBC) Adjustment Factors (Alt)'!$E$14:$E$21, 1)) +
((I119 - INDEX('(BCBC) Adjustment Factors (Alt)'!$E$14:$E$21, MATCH(I119, '(BCBC) Adjustment Factors (Alt)'!$E$14:$E$21, 1))) /
 (INDEX('(BCBC) Adjustment Factors (Alt)'!$E$14:$E$21, MATCH(I119, '(BCBC) Adjustment Factors (Alt)'!$E$14:$E$21, 1) + 1) -
  INDEX('(BCBC) Adjustment Factors (Alt)'!$E$14:$E$21, MATCH(I119, '(BCBC) Adjustment Factors (Alt)'!$E$14:$E$21, 1)))) *
(INDEX('(BCBC) Adjustment Factors (Alt)'!$G$14:$G$21, MATCH(I119, '(BCBC) Adjustment Factors (Alt)'!$E$14:$E$21, 1) + 1) -
 INDEX('(BCBC) Adjustment Factors (Alt)'!$G$14:$G$21, MATCH(I119, '(BCBC) Adjustment Factors (Alt)'!$E$14:$E$21, 1)))</f>
        <v>#N/A</v>
      </c>
      <c r="AB119" s="429">
        <f>'(I-1) General'!$H$16</f>
        <v>1.85</v>
      </c>
      <c r="AC119" s="429" t="str">
        <f t="array" ref="AC119">INDEX('(BCBC) Adjustment Factors (Alt)'!$E$40:$K$47,MATCH('(R-3) Adjusted Lengths (Alt.)'!J119,'(BCBC) Adjustment Factors (Alt)'!$E$40:$E$47,0),3)</f>
        <v>#N/A</v>
      </c>
      <c r="AD119" s="429">
        <f>'(I-1) General'!$H$19</f>
        <v>0.311</v>
      </c>
      <c r="AE119" s="429">
        <f>'(M-1) Adjustment Factors'!$R$32</f>
        <v>1</v>
      </c>
      <c r="AF119" s="429" t="str">
        <f>'(M-1) Adjustment Factors'!$R$34</f>
        <v>#N/A</v>
      </c>
      <c r="AG119" s="429" t="str">
        <f>'(M-1) Adjustment Factors'!$R$35</f>
        <v>#N/A</v>
      </c>
      <c r="AH119" s="425" t="str">
        <f t="array" ref="AH119">IF('(I-3) Design &amp; Feedback'!K119="CFW-FH",1,IF('(I-3) Design &amp; Feedback'!N119='(T) General Tables'!$A$18,INDEX('(BCBC) Adjustment Factors'!$H$116:$I$119, MATCH('(I-3) Design &amp; Feedback'!O119,'(BCBC) Adjustment Factors'!$H$116:$H$119,0),2),1))</f>
        <v>#N/A</v>
      </c>
      <c r="AI119" s="425">
        <f>IF('(I-3) Design &amp; Feedback'!K119="CFW-FH",1,IF('(I-3) Design &amp; Feedback'!L119='(T) General Tables'!$A$82,'(BCBC) Adjustment Factors'!$I$120,'(BCBC) Adjustment Factors'!$I$121))</f>
        <v>1.15</v>
      </c>
      <c r="AJ119" s="569" t="str">
        <f>IF(J119&lt;&gt;'(T) General Tables'!$A$512, (((Y119*Z119+AA119*AB119)*(AC119*AD119*AE119*AF119*AG119*AH119*AI119))*$K$100), "#N/A")</f>
        <v>#N/A</v>
      </c>
      <c r="AK119" s="638"/>
      <c r="AL119" s="630" t="str">
        <f t="shared" si="7"/>
        <v>#N/A</v>
      </c>
      <c r="AM119" s="429" t="str">
        <f t="shared" si="8"/>
        <v>#N/A</v>
      </c>
    </row>
    <row r="120" ht="15.75" hidden="1" customHeight="1">
      <c r="A120" s="94"/>
      <c r="B120" s="176"/>
      <c r="D120" s="268" t="str">
        <f>'(I-3) Design &amp; Feedback'!D120</f>
        <v>Not Required</v>
      </c>
      <c r="E120" s="162"/>
      <c r="F120" s="7"/>
      <c r="G120" s="439" t="str">
        <f>'(I-3) Design &amp; Feedback'!G120</f>
        <v>B/CS</v>
      </c>
      <c r="H120" s="439" t="str">
        <f>IF('(I-3) Design &amp; Feedback'!H120&gt;0, '(I-3) Design &amp; Feedback'!H120, "-")</f>
        <v>-</v>
      </c>
      <c r="I120" s="632" t="str">
        <f>IF('(I-3) Design &amp; Feedback'!I120&gt;0, '(I-3) Design &amp; Feedback'!I120, "-")</f>
        <v>-</v>
      </c>
      <c r="J120" s="462" t="str">
        <f>IF('(I-3) Design &amp; Feedback'!K120&gt;0, '(I-3) Design &amp; Feedback'!K120, "-")</f>
        <v>-</v>
      </c>
      <c r="K120" s="439" t="str">
        <f>IF('(I-3) Design &amp; Feedback'!L120&gt;0, '(I-3) Design &amp; Feedback'!L120, "-")</f>
        <v>-</v>
      </c>
      <c r="L120" s="439" t="str">
        <f>IF('(I-3) Design &amp; Feedback'!O120&gt;0, '(I-3) Design &amp; Feedback'!O120, "-")</f>
        <v>-</v>
      </c>
      <c r="M120" s="207"/>
      <c r="N120" s="579" t="str">
        <f t="array" ref="N120">INDEX('(BCBC) Adjustment Factors (Alt)'!$F$52:$H$54,MATCH('(R-3) Adjusted Lengths (Alt.)'!$K$101, '(BCBC) Adjustment Factors (Alt)'!$F$52:$F$54,0),2)</f>
        <v>#N/A</v>
      </c>
      <c r="O120" s="614" t="str">
        <f t="array" ref="O120">INDEX('(BCBC) Adjustment Factors (Alt)'!$E$40:$K$47,MATCH('(R-3) Adjusted Lengths (Alt.)'!J120,'(BCBC) Adjustment Factors (Alt)'!$E$40:$E$47,0),2)</f>
        <v>#N/A</v>
      </c>
      <c r="P120" s="426">
        <f>'(I-1) General'!$H$17</f>
        <v>0.33</v>
      </c>
      <c r="Q120" s="429" t="str">
        <f>'(M-1) Adjustment Factors'!$R$17</f>
        <v>#N/A</v>
      </c>
      <c r="R120" s="429" t="str">
        <f>'(M-1) Adjustment Factors'!$R$18</f>
        <v>#N/A</v>
      </c>
      <c r="S120" s="429" t="str">
        <f>'(M-1) Adjustment Factors'!$R$19</f>
        <v>#N/A</v>
      </c>
      <c r="T120" s="429" t="str">
        <f>'(M-1) Adjustment Factors'!$R$20</f>
        <v>#N/A</v>
      </c>
      <c r="U120" s="429" t="str">
        <f t="array" ref="U120">IF('(I-3) Design &amp; Feedback'!K120="CFW-FH",1,IF('(I-3) Design &amp; Feedback'!N120='(T) General Tables'!$A$18,INDEX('(BCBC) Adjustment Factors'!$H$49:$I$52, MATCH('(I-3) Design &amp; Feedback'!O120,'(BCBC) Adjustment Factors'!$H$49:$H$52,0),2),1))</f>
        <v>#N/A</v>
      </c>
      <c r="V120" s="429">
        <f>IF('(I-3) Design &amp; Feedback'!K120="CFW-FH",1,IF('(I-3) Design &amp; Feedback'!L120='(T) General Tables'!$A$82,'(BCBC) Adjustment Factors'!$I$53,'(BCBC) Adjustment Factors'!$I$54))
</f>
        <v>1.15</v>
      </c>
      <c r="W120" s="569" t="str">
        <f>IF(J120&lt;&gt;'(T) General Tables'!$A$512, ((N120*O120*P120*(Q120*R120*S120*T120*U120*V120))*$K$100), "#N/A")</f>
        <v>#N/A</v>
      </c>
      <c r="X120" s="207"/>
      <c r="Y120" s="425" t="str">
        <f t="array" ref="Y120">INDEX('(BCBC) Adjustment Factors (Alt)'!$F$52:$H$54,MATCH('(R-3) Adjusted Lengths (Alt.)'!$K$101, '(BCBC) Adjustment Factors (Alt)'!$F$52:$F$54,0),3)</f>
        <v>#N/A</v>
      </c>
      <c r="Z120" s="429" t="str">
        <f t="array" ref="Z120">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20" s="429" t="str">
        <f t="array" ref="AA120">INDEX('(BCBC) Adjustment Factors (Alt)'!$G$14:$G$21, MATCH(I120, '(BCBC) Adjustment Factors (Alt)'!$E$14:$E$21, 1)) +
((I120 - INDEX('(BCBC) Adjustment Factors (Alt)'!$E$14:$E$21, MATCH(I120, '(BCBC) Adjustment Factors (Alt)'!$E$14:$E$21, 1))) /
 (INDEX('(BCBC) Adjustment Factors (Alt)'!$E$14:$E$21, MATCH(I120, '(BCBC) Adjustment Factors (Alt)'!$E$14:$E$21, 1) + 1) -
  INDEX('(BCBC) Adjustment Factors (Alt)'!$E$14:$E$21, MATCH(I120, '(BCBC) Adjustment Factors (Alt)'!$E$14:$E$21, 1)))) *
(INDEX('(BCBC) Adjustment Factors (Alt)'!$G$14:$G$21, MATCH(I120, '(BCBC) Adjustment Factors (Alt)'!$E$14:$E$21, 1) + 1) -
 INDEX('(BCBC) Adjustment Factors (Alt)'!$G$14:$G$21, MATCH(I120, '(BCBC) Adjustment Factors (Alt)'!$E$14:$E$21, 1)))</f>
        <v>#N/A</v>
      </c>
      <c r="AB120" s="429">
        <f>'(I-1) General'!$H$16</f>
        <v>1.85</v>
      </c>
      <c r="AC120" s="429" t="str">
        <f t="array" ref="AC120">INDEX('(BCBC) Adjustment Factors (Alt)'!$E$40:$K$47,MATCH('(R-3) Adjusted Lengths (Alt.)'!J120,'(BCBC) Adjustment Factors (Alt)'!$E$40:$E$47,0),3)</f>
        <v>#N/A</v>
      </c>
      <c r="AD120" s="429">
        <f>'(I-1) General'!$H$19</f>
        <v>0.311</v>
      </c>
      <c r="AE120" s="429">
        <f>'(M-1) Adjustment Factors'!$R$32</f>
        <v>1</v>
      </c>
      <c r="AF120" s="429" t="str">
        <f>'(M-1) Adjustment Factors'!$R$34</f>
        <v>#N/A</v>
      </c>
      <c r="AG120" s="429" t="str">
        <f>'(M-1) Adjustment Factors'!$R$35</f>
        <v>#N/A</v>
      </c>
      <c r="AH120" s="425" t="str">
        <f t="array" ref="AH120">IF('(I-3) Design &amp; Feedback'!K120="CFW-FH",1,IF('(I-3) Design &amp; Feedback'!N120='(T) General Tables'!$A$18,INDEX('(BCBC) Adjustment Factors'!$H$116:$I$119, MATCH('(I-3) Design &amp; Feedback'!O120,'(BCBC) Adjustment Factors'!$H$116:$H$119,0),2),1))</f>
        <v>#N/A</v>
      </c>
      <c r="AI120" s="425">
        <f>IF('(I-3) Design &amp; Feedback'!K120="CFW-FH",1,IF('(I-3) Design &amp; Feedback'!L120='(T) General Tables'!$A$82,'(BCBC) Adjustment Factors'!$I$120,'(BCBC) Adjustment Factors'!$I$121))</f>
        <v>1.15</v>
      </c>
      <c r="AJ120" s="569" t="str">
        <f>IF(J120&lt;&gt;'(T) General Tables'!$A$512, (((Y120*Z120+AA120*AB120)*(AC120*AD120*AE120*AF120*AG120*AH120*AI120))*$K$100), "#N/A")</f>
        <v>#N/A</v>
      </c>
      <c r="AK120" s="638"/>
      <c r="AL120" s="630" t="str">
        <f t="shared" si="7"/>
        <v>#N/A</v>
      </c>
      <c r="AM120" s="429" t="str">
        <f t="shared" si="8"/>
        <v>#N/A</v>
      </c>
    </row>
    <row r="121" ht="15.75" hidden="1" customHeight="1">
      <c r="A121" s="94"/>
      <c r="B121" s="176"/>
      <c r="D121" s="268" t="str">
        <f>'(I-3) Design &amp; Feedback'!D121</f>
        <v>Not Required</v>
      </c>
      <c r="E121" s="162"/>
      <c r="F121" s="7"/>
      <c r="G121" s="439" t="str">
        <f>'(I-3) Design &amp; Feedback'!G121</f>
        <v>B/CS</v>
      </c>
      <c r="H121" s="439" t="str">
        <f>IF('(I-3) Design &amp; Feedback'!H121&gt;0, '(I-3) Design &amp; Feedback'!H121, "-")</f>
        <v>-</v>
      </c>
      <c r="I121" s="632" t="str">
        <f>IF('(I-3) Design &amp; Feedback'!I121&gt;0, '(I-3) Design &amp; Feedback'!I121, "-")</f>
        <v>-</v>
      </c>
      <c r="J121" s="462" t="str">
        <f>IF('(I-3) Design &amp; Feedback'!K121&gt;0, '(I-3) Design &amp; Feedback'!K121, "-")</f>
        <v>-</v>
      </c>
      <c r="K121" s="439" t="str">
        <f>IF('(I-3) Design &amp; Feedback'!L121&gt;0, '(I-3) Design &amp; Feedback'!L121, "-")</f>
        <v>-</v>
      </c>
      <c r="L121" s="439" t="str">
        <f>IF('(I-3) Design &amp; Feedback'!O121&gt;0, '(I-3) Design &amp; Feedback'!O121, "-")</f>
        <v>-</v>
      </c>
      <c r="M121" s="207"/>
      <c r="N121" s="579" t="str">
        <f t="array" ref="N121">INDEX('(BCBC) Adjustment Factors (Alt)'!$F$52:$H$54,MATCH('(R-3) Adjusted Lengths (Alt.)'!$K$101, '(BCBC) Adjustment Factors (Alt)'!$F$52:$F$54,0),2)</f>
        <v>#N/A</v>
      </c>
      <c r="O121" s="614" t="str">
        <f t="array" ref="O121">INDEX('(BCBC) Adjustment Factors (Alt)'!$E$40:$K$47,MATCH('(R-3) Adjusted Lengths (Alt.)'!J121,'(BCBC) Adjustment Factors (Alt)'!$E$40:$E$47,0),2)</f>
        <v>#N/A</v>
      </c>
      <c r="P121" s="426">
        <f>'(I-1) General'!$H$17</f>
        <v>0.33</v>
      </c>
      <c r="Q121" s="429" t="str">
        <f>'(M-1) Adjustment Factors'!$R$17</f>
        <v>#N/A</v>
      </c>
      <c r="R121" s="429" t="str">
        <f>'(M-1) Adjustment Factors'!$R$18</f>
        <v>#N/A</v>
      </c>
      <c r="S121" s="429" t="str">
        <f>'(M-1) Adjustment Factors'!$R$19</f>
        <v>#N/A</v>
      </c>
      <c r="T121" s="429" t="str">
        <f>'(M-1) Adjustment Factors'!$R$20</f>
        <v>#N/A</v>
      </c>
      <c r="U121" s="429" t="str">
        <f t="array" ref="U121">IF('(I-3) Design &amp; Feedback'!K121="CFW-FH",1,IF('(I-3) Design &amp; Feedback'!N121='(T) General Tables'!$A$18,INDEX('(BCBC) Adjustment Factors'!$H$49:$I$52, MATCH('(I-3) Design &amp; Feedback'!O121,'(BCBC) Adjustment Factors'!$H$49:$H$52,0),2),1))</f>
        <v>#N/A</v>
      </c>
      <c r="V121" s="429">
        <f>IF('(I-3) Design &amp; Feedback'!K121="CFW-FH",1,IF('(I-3) Design &amp; Feedback'!L121='(T) General Tables'!$A$82,'(BCBC) Adjustment Factors'!$I$53,'(BCBC) Adjustment Factors'!$I$54))
</f>
        <v>1.15</v>
      </c>
      <c r="W121" s="569" t="str">
        <f>IF(J121&lt;&gt;'(T) General Tables'!$A$512, ((N121*O121*P121*(Q121*R121*S121*T121*U121*V121))*$K$100), "#N/A")</f>
        <v>#N/A</v>
      </c>
      <c r="X121" s="207"/>
      <c r="Y121" s="425" t="str">
        <f t="array" ref="Y121">INDEX('(BCBC) Adjustment Factors (Alt)'!$F$52:$H$54,MATCH('(R-3) Adjusted Lengths (Alt.)'!$K$101, '(BCBC) Adjustment Factors (Alt)'!$F$52:$F$54,0),3)</f>
        <v>#N/A</v>
      </c>
      <c r="Z121" s="429" t="str">
        <f t="array" ref="Z121">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21" s="429" t="str">
        <f t="array" ref="AA121">INDEX('(BCBC) Adjustment Factors (Alt)'!$G$14:$G$21, MATCH(I121, '(BCBC) Adjustment Factors (Alt)'!$E$14:$E$21, 1)) +
((I121 - INDEX('(BCBC) Adjustment Factors (Alt)'!$E$14:$E$21, MATCH(I121, '(BCBC) Adjustment Factors (Alt)'!$E$14:$E$21, 1))) /
 (INDEX('(BCBC) Adjustment Factors (Alt)'!$E$14:$E$21, MATCH(I121, '(BCBC) Adjustment Factors (Alt)'!$E$14:$E$21, 1) + 1) -
  INDEX('(BCBC) Adjustment Factors (Alt)'!$E$14:$E$21, MATCH(I121, '(BCBC) Adjustment Factors (Alt)'!$E$14:$E$21, 1)))) *
(INDEX('(BCBC) Adjustment Factors (Alt)'!$G$14:$G$21, MATCH(I121, '(BCBC) Adjustment Factors (Alt)'!$E$14:$E$21, 1) + 1) -
 INDEX('(BCBC) Adjustment Factors (Alt)'!$G$14:$G$21, MATCH(I121, '(BCBC) Adjustment Factors (Alt)'!$E$14:$E$21, 1)))</f>
        <v>#N/A</v>
      </c>
      <c r="AB121" s="429">
        <f>'(I-1) General'!$H$16</f>
        <v>1.85</v>
      </c>
      <c r="AC121" s="429" t="str">
        <f t="array" ref="AC121">INDEX('(BCBC) Adjustment Factors (Alt)'!$E$40:$K$47,MATCH('(R-3) Adjusted Lengths (Alt.)'!J121,'(BCBC) Adjustment Factors (Alt)'!$E$40:$E$47,0),3)</f>
        <v>#N/A</v>
      </c>
      <c r="AD121" s="429">
        <f>'(I-1) General'!$H$19</f>
        <v>0.311</v>
      </c>
      <c r="AE121" s="429">
        <f>'(M-1) Adjustment Factors'!$R$32</f>
        <v>1</v>
      </c>
      <c r="AF121" s="429" t="str">
        <f>'(M-1) Adjustment Factors'!$R$34</f>
        <v>#N/A</v>
      </c>
      <c r="AG121" s="429" t="str">
        <f>'(M-1) Adjustment Factors'!$R$35</f>
        <v>#N/A</v>
      </c>
      <c r="AH121" s="425" t="str">
        <f t="array" ref="AH121">IF('(I-3) Design &amp; Feedback'!K121="CFW-FH",1,IF('(I-3) Design &amp; Feedback'!N121='(T) General Tables'!$A$18,INDEX('(BCBC) Adjustment Factors'!$H$116:$I$119, MATCH('(I-3) Design &amp; Feedback'!O121,'(BCBC) Adjustment Factors'!$H$116:$H$119,0),2),1))</f>
        <v>#N/A</v>
      </c>
      <c r="AI121" s="425">
        <f>IF('(I-3) Design &amp; Feedback'!K121="CFW-FH",1,IF('(I-3) Design &amp; Feedback'!L121='(T) General Tables'!$A$82,'(BCBC) Adjustment Factors'!$I$120,'(BCBC) Adjustment Factors'!$I$121))</f>
        <v>1.15</v>
      </c>
      <c r="AJ121" s="569" t="str">
        <f>IF(J121&lt;&gt;'(T) General Tables'!$A$512, (((Y121*Z121+AA121*AB121)*(AC121*AD121*AE121*AF121*AG121*AH121*AI121))*$K$100), "#N/A")</f>
        <v>#N/A</v>
      </c>
      <c r="AK121" s="638"/>
      <c r="AL121" s="630" t="str">
        <f t="shared" si="7"/>
        <v>#N/A</v>
      </c>
      <c r="AM121" s="429" t="str">
        <f t="shared" si="8"/>
        <v>#N/A</v>
      </c>
    </row>
    <row r="122" ht="15.75" hidden="1" customHeight="1">
      <c r="A122" s="94"/>
      <c r="B122" s="176"/>
      <c r="D122" s="268" t="str">
        <f>'(I-3) Design &amp; Feedback'!D122</f>
        <v>Not Required</v>
      </c>
      <c r="E122" s="162"/>
      <c r="F122" s="7"/>
      <c r="G122" s="439" t="str">
        <f>'(I-3) Design &amp; Feedback'!G122</f>
        <v>B/CS</v>
      </c>
      <c r="H122" s="439" t="str">
        <f>IF('(I-3) Design &amp; Feedback'!H122&gt;0, '(I-3) Design &amp; Feedback'!H122, "-")</f>
        <v>-</v>
      </c>
      <c r="I122" s="632" t="str">
        <f>IF('(I-3) Design &amp; Feedback'!I122&gt;0, '(I-3) Design &amp; Feedback'!I122, "-")</f>
        <v>-</v>
      </c>
      <c r="J122" s="462" t="str">
        <f>IF('(I-3) Design &amp; Feedback'!K122&gt;0, '(I-3) Design &amp; Feedback'!K122, "-")</f>
        <v>-</v>
      </c>
      <c r="K122" s="439" t="str">
        <f>IF('(I-3) Design &amp; Feedback'!L122&gt;0, '(I-3) Design &amp; Feedback'!L122, "-")</f>
        <v>-</v>
      </c>
      <c r="L122" s="439" t="str">
        <f>IF('(I-3) Design &amp; Feedback'!O122&gt;0, '(I-3) Design &amp; Feedback'!O122, "-")</f>
        <v>-</v>
      </c>
      <c r="M122" s="207"/>
      <c r="N122" s="579" t="str">
        <f t="array" ref="N122">INDEX('(BCBC) Adjustment Factors (Alt)'!$F$52:$H$54,MATCH('(R-3) Adjusted Lengths (Alt.)'!$K$101, '(BCBC) Adjustment Factors (Alt)'!$F$52:$F$54,0),2)</f>
        <v>#N/A</v>
      </c>
      <c r="O122" s="614" t="str">
        <f t="array" ref="O122">INDEX('(BCBC) Adjustment Factors (Alt)'!$E$40:$K$47,MATCH('(R-3) Adjusted Lengths (Alt.)'!J122,'(BCBC) Adjustment Factors (Alt)'!$E$40:$E$47,0),2)</f>
        <v>#N/A</v>
      </c>
      <c r="P122" s="426">
        <f>'(I-1) General'!$H$17</f>
        <v>0.33</v>
      </c>
      <c r="Q122" s="429" t="str">
        <f>'(M-1) Adjustment Factors'!$R$17</f>
        <v>#N/A</v>
      </c>
      <c r="R122" s="429" t="str">
        <f>'(M-1) Adjustment Factors'!$R$18</f>
        <v>#N/A</v>
      </c>
      <c r="S122" s="429" t="str">
        <f>'(M-1) Adjustment Factors'!$R$19</f>
        <v>#N/A</v>
      </c>
      <c r="T122" s="429" t="str">
        <f>'(M-1) Adjustment Factors'!$R$20</f>
        <v>#N/A</v>
      </c>
      <c r="U122" s="429" t="str">
        <f t="array" ref="U122">IF('(I-3) Design &amp; Feedback'!K122="CFW-FH",1,IF('(I-3) Design &amp; Feedback'!N122='(T) General Tables'!$A$18,INDEX('(BCBC) Adjustment Factors'!$H$49:$I$52, MATCH('(I-3) Design &amp; Feedback'!O122,'(BCBC) Adjustment Factors'!$H$49:$H$52,0),2),1))</f>
        <v>#N/A</v>
      </c>
      <c r="V122" s="429">
        <f>IF('(I-3) Design &amp; Feedback'!K122="CFW-FH",1,IF('(I-3) Design &amp; Feedback'!L122='(T) General Tables'!$A$82,'(BCBC) Adjustment Factors'!$I$53,'(BCBC) Adjustment Factors'!$I$54))
</f>
        <v>1.15</v>
      </c>
      <c r="W122" s="569" t="str">
        <f>IF(J122&lt;&gt;'(T) General Tables'!$A$512, ((N122*O122*P122*(Q122*R122*S122*T122*U122*V122))*$K$100), "#N/A")</f>
        <v>#N/A</v>
      </c>
      <c r="X122" s="207"/>
      <c r="Y122" s="425" t="str">
        <f t="array" ref="Y122">INDEX('(BCBC) Adjustment Factors (Alt)'!$F$52:$H$54,MATCH('(R-3) Adjusted Lengths (Alt.)'!$K$101, '(BCBC) Adjustment Factors (Alt)'!$F$52:$F$54,0),3)</f>
        <v>#N/A</v>
      </c>
      <c r="Z122" s="429" t="str">
        <f t="array" ref="Z122">INDEX('(BCBC) Adjustment Factors (Alt)'!$F$14:$F$21, MATCH('(I-1) General'!$H$66, '(BCBC) Adjustment Factors (Alt)'!$E$14:$E$21, 1)) +
(('(I-1) General'!$H$66 - INDEX('(BCBC) Adjustment Factors (Alt)'!$E$14:$E$21, MATCH('(I-1) General'!$H$66, '(BCBC) Adjustment Factors (Alt)'!$E$14:$E$21, 1))) /
 (INDEX('(BCBC) Adjustment Factors (Alt)'!$E$14:$E$21, MATCH('(I-1) General'!$H$66, '(BCBC) Adjustment Factors (Alt)'!$E$14:$E$21, 1) + 1) -
  INDEX('(BCBC) Adjustment Factors (Alt)'!$E$14:$E$21, MATCH('(I-1) General'!$H$66, '(BCBC) Adjustment Factors (Alt)'!$E$14:$E$21, 1)))) *
(INDEX('(BCBC) Adjustment Factors (Alt)'!$F$14:$F$21, MATCH('(I-1) General'!$H$66, '(BCBC) Adjustment Factors (Alt)'!$E$14:$E$21, 1) + 1) -
 INDEX('(BCBC) Adjustment Factors (Alt)'!$F$14:$F$21, MATCH('(I-1) General'!$H$66, '(BCBC) Adjustment Factors (Alt)'!$E$14:$E$21, 1)))</f>
        <v>#N/A</v>
      </c>
      <c r="AA122" s="429" t="str">
        <f t="array" ref="AA122">INDEX('(BCBC) Adjustment Factors (Alt)'!$G$14:$G$21, MATCH(I122, '(BCBC) Adjustment Factors (Alt)'!$E$14:$E$21, 1)) +
((I122 - INDEX('(BCBC) Adjustment Factors (Alt)'!$E$14:$E$21, MATCH(I122, '(BCBC) Adjustment Factors (Alt)'!$E$14:$E$21, 1))) /
 (INDEX('(BCBC) Adjustment Factors (Alt)'!$E$14:$E$21, MATCH(I122, '(BCBC) Adjustment Factors (Alt)'!$E$14:$E$21, 1) + 1) -
  INDEX('(BCBC) Adjustment Factors (Alt)'!$E$14:$E$21, MATCH(I122, '(BCBC) Adjustment Factors (Alt)'!$E$14:$E$21, 1)))) *
(INDEX('(BCBC) Adjustment Factors (Alt)'!$G$14:$G$21, MATCH(I122, '(BCBC) Adjustment Factors (Alt)'!$E$14:$E$21, 1) + 1) -
 INDEX('(BCBC) Adjustment Factors (Alt)'!$G$14:$G$21, MATCH(I122, '(BCBC) Adjustment Factors (Alt)'!$E$14:$E$21, 1)))</f>
        <v>#N/A</v>
      </c>
      <c r="AB122" s="429">
        <f>'(I-1) General'!$H$16</f>
        <v>1.85</v>
      </c>
      <c r="AC122" s="429" t="str">
        <f t="array" ref="AC122">INDEX('(BCBC) Adjustment Factors (Alt)'!$E$40:$K$47,MATCH('(R-3) Adjusted Lengths (Alt.)'!J122,'(BCBC) Adjustment Factors (Alt)'!$E$40:$E$47,0),3)</f>
        <v>#N/A</v>
      </c>
      <c r="AD122" s="429">
        <f>'(I-1) General'!$H$19</f>
        <v>0.311</v>
      </c>
      <c r="AE122" s="429">
        <f>'(M-1) Adjustment Factors'!$R$32</f>
        <v>1</v>
      </c>
      <c r="AF122" s="429" t="str">
        <f>'(M-1) Adjustment Factors'!$R$34</f>
        <v>#N/A</v>
      </c>
      <c r="AG122" s="429" t="str">
        <f>'(M-1) Adjustment Factors'!$R$35</f>
        <v>#N/A</v>
      </c>
      <c r="AH122" s="425" t="str">
        <f t="array" ref="AH122">IF('(I-3) Design &amp; Feedback'!K122="CFW-FH",1,IF('(I-3) Design &amp; Feedback'!N122='(T) General Tables'!$A$18,INDEX('(BCBC) Adjustment Factors'!$H$116:$I$119, MATCH('(I-3) Design &amp; Feedback'!O122,'(BCBC) Adjustment Factors'!$H$116:$H$119,0),2),1))</f>
        <v>#N/A</v>
      </c>
      <c r="AI122" s="425">
        <f>IF('(I-3) Design &amp; Feedback'!K122="CFW-FH",1,IF('(I-3) Design &amp; Feedback'!L122='(T) General Tables'!$A$82,'(BCBC) Adjustment Factors'!$I$120,'(BCBC) Adjustment Factors'!$I$121))</f>
        <v>1.15</v>
      </c>
      <c r="AJ122" s="569" t="str">
        <f>IF(J122&lt;&gt;'(T) General Tables'!$A$512, (((Y122*Z122+AA122*AB122)*(AC122*AD122*AE122*AF122*AG122*AH122*AI122))*$K$100), "#N/A")</f>
        <v>#N/A</v>
      </c>
      <c r="AK122" s="638"/>
      <c r="AL122" s="630" t="str">
        <f t="shared" si="7"/>
        <v>#N/A</v>
      </c>
      <c r="AM122" s="429" t="str">
        <f t="shared" si="8"/>
        <v>#N/A</v>
      </c>
    </row>
    <row r="123" ht="15.75" customHeight="1">
      <c r="A123" s="94"/>
      <c r="B123" s="94"/>
      <c r="D123" s="269"/>
      <c r="E123" s="94"/>
      <c r="F123" s="94"/>
      <c r="G123" s="94"/>
      <c r="H123" s="587"/>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row>
    <row r="124" ht="15.75" customHeight="1">
      <c r="A124" s="7"/>
      <c r="B124" s="94"/>
      <c r="D124" s="269"/>
      <c r="E124" s="94"/>
      <c r="F124" s="7"/>
      <c r="G124" s="353" t="str">
        <f>'(I-1) General'!G84</f>
        <v>| Permit/File Number: Building Permit 123567 | Calculations completed by: Tim - info@part9bracing.ca |</v>
      </c>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1"/>
    </row>
    <row r="125" ht="15.75" customHeight="1">
      <c r="A125" s="7"/>
      <c r="B125" s="94"/>
      <c r="D125" s="269"/>
      <c r="E125" s="94"/>
      <c r="F125" s="7"/>
      <c r="G125" s="526" t="s">
        <v>789</v>
      </c>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8"/>
    </row>
    <row r="126" ht="15.75" customHeight="1">
      <c r="A126" s="94"/>
      <c r="B126" s="94"/>
      <c r="D126" s="587"/>
      <c r="E126" s="94"/>
      <c r="F126" s="94"/>
      <c r="G126" s="94"/>
      <c r="H126" s="587"/>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row>
    <row r="127" ht="15.75" customHeight="1">
      <c r="A127" s="94"/>
      <c r="B127" s="94"/>
      <c r="D127" s="587"/>
      <c r="E127" s="94"/>
      <c r="F127" s="94"/>
      <c r="G127" s="94"/>
      <c r="H127" s="587"/>
      <c r="I127" s="94"/>
      <c r="J127" s="94"/>
      <c r="K127" s="7"/>
      <c r="L127" s="7"/>
      <c r="M127" s="94"/>
      <c r="N127" s="588"/>
      <c r="O127" s="588"/>
      <c r="P127" s="588"/>
      <c r="Q127" s="588"/>
      <c r="R127" s="588"/>
      <c r="S127" s="588"/>
      <c r="T127" s="588"/>
      <c r="U127" s="588"/>
      <c r="V127" s="588"/>
      <c r="W127" s="169"/>
      <c r="X127" s="94"/>
      <c r="Y127" s="94"/>
      <c r="Z127" s="94"/>
      <c r="AA127" s="94"/>
      <c r="AB127" s="94"/>
      <c r="AC127" s="94"/>
      <c r="AD127" s="94"/>
      <c r="AE127" s="94"/>
      <c r="AF127" s="94"/>
      <c r="AG127" s="94"/>
      <c r="AH127" s="94"/>
      <c r="AI127" s="94"/>
      <c r="AJ127" s="169"/>
      <c r="AK127" s="94"/>
      <c r="AL127" s="94"/>
      <c r="AM127" s="94"/>
    </row>
    <row r="128" ht="15.75" customHeight="1">
      <c r="A128" s="94"/>
      <c r="B128" s="94"/>
      <c r="D128" s="587"/>
      <c r="E128" s="94"/>
      <c r="F128" s="94"/>
      <c r="G128" s="94"/>
      <c r="H128" s="587"/>
      <c r="I128" s="94"/>
      <c r="J128" s="94"/>
      <c r="K128" s="7"/>
      <c r="L128" s="7"/>
      <c r="M128" s="94"/>
      <c r="N128" s="588"/>
      <c r="O128" s="588"/>
      <c r="P128" s="588"/>
      <c r="Q128" s="588"/>
      <c r="R128" s="588"/>
      <c r="S128" s="588"/>
      <c r="T128" s="588"/>
      <c r="U128" s="588"/>
      <c r="V128" s="588"/>
      <c r="W128" s="169"/>
      <c r="X128" s="94"/>
      <c r="Y128" s="94"/>
      <c r="Z128" s="94"/>
      <c r="AA128" s="94"/>
      <c r="AB128" s="94"/>
      <c r="AC128" s="94"/>
      <c r="AD128" s="94"/>
      <c r="AE128" s="94"/>
      <c r="AF128" s="94"/>
      <c r="AG128" s="94"/>
      <c r="AH128" s="94"/>
      <c r="AI128" s="94"/>
      <c r="AJ128" s="169"/>
      <c r="AK128" s="94"/>
      <c r="AL128" s="94"/>
      <c r="AM128" s="94"/>
    </row>
    <row r="129" ht="15.75" customHeight="1">
      <c r="A129" s="94"/>
      <c r="B129" s="94"/>
      <c r="D129" s="587"/>
      <c r="E129" s="94"/>
      <c r="F129" s="94"/>
      <c r="G129" s="94"/>
      <c r="H129" s="587"/>
      <c r="I129" s="94"/>
      <c r="J129" s="94"/>
      <c r="K129" s="7"/>
      <c r="L129" s="7"/>
      <c r="M129" s="94"/>
      <c r="N129" s="588"/>
      <c r="O129" s="588"/>
      <c r="P129" s="588"/>
      <c r="Q129" s="588"/>
      <c r="R129" s="588"/>
      <c r="S129" s="588"/>
      <c r="T129" s="588"/>
      <c r="U129" s="588"/>
      <c r="V129" s="588"/>
      <c r="W129" s="169"/>
      <c r="X129" s="94"/>
      <c r="Y129" s="94"/>
      <c r="Z129" s="94"/>
      <c r="AA129" s="94"/>
      <c r="AB129" s="94"/>
      <c r="AC129" s="94"/>
      <c r="AD129" s="94"/>
      <c r="AE129" s="94"/>
      <c r="AF129" s="94"/>
      <c r="AG129" s="94"/>
      <c r="AH129" s="94"/>
      <c r="AI129" s="94"/>
      <c r="AJ129" s="169"/>
      <c r="AK129" s="94"/>
      <c r="AL129" s="94"/>
      <c r="AM129" s="94"/>
    </row>
    <row r="130" ht="15.75" customHeight="1">
      <c r="A130" s="94"/>
      <c r="B130" s="94"/>
      <c r="D130" s="587"/>
      <c r="E130" s="94"/>
      <c r="F130" s="94"/>
      <c r="G130" s="94"/>
      <c r="H130" s="587"/>
      <c r="I130" s="94"/>
      <c r="J130" s="94"/>
      <c r="K130" s="7"/>
      <c r="L130" s="7"/>
      <c r="M130" s="94"/>
      <c r="N130" s="588"/>
      <c r="O130" s="588"/>
      <c r="P130" s="588"/>
      <c r="Q130" s="588"/>
      <c r="R130" s="588"/>
      <c r="S130" s="588"/>
      <c r="T130" s="588"/>
      <c r="U130" s="588"/>
      <c r="V130" s="588"/>
      <c r="W130" s="169"/>
      <c r="X130" s="94"/>
      <c r="Y130" s="94"/>
      <c r="Z130" s="94"/>
      <c r="AA130" s="94"/>
      <c r="AB130" s="94"/>
      <c r="AC130" s="94"/>
      <c r="AD130" s="94"/>
      <c r="AE130" s="94"/>
      <c r="AF130" s="94"/>
      <c r="AG130" s="94"/>
      <c r="AH130" s="94"/>
      <c r="AI130" s="94"/>
      <c r="AJ130" s="169"/>
      <c r="AK130" s="94"/>
      <c r="AL130" s="94"/>
      <c r="AM130" s="94"/>
    </row>
    <row r="131" ht="15.75" customHeight="1">
      <c r="A131" s="94"/>
      <c r="B131" s="94"/>
      <c r="D131" s="587"/>
      <c r="E131" s="94"/>
      <c r="F131" s="94"/>
      <c r="G131" s="94"/>
      <c r="H131" s="587"/>
      <c r="I131" s="94"/>
      <c r="J131" s="94"/>
      <c r="K131" s="7"/>
      <c r="L131" s="7"/>
      <c r="M131" s="94"/>
      <c r="N131" s="588"/>
      <c r="O131" s="588"/>
      <c r="P131" s="588"/>
      <c r="Q131" s="588"/>
      <c r="R131" s="588"/>
      <c r="S131" s="588"/>
      <c r="T131" s="588"/>
      <c r="U131" s="588"/>
      <c r="V131" s="588"/>
      <c r="W131" s="169"/>
      <c r="X131" s="94"/>
      <c r="Y131" s="94"/>
      <c r="Z131" s="94"/>
      <c r="AA131" s="94"/>
      <c r="AB131" s="94"/>
      <c r="AC131" s="94"/>
      <c r="AD131" s="94"/>
      <c r="AE131" s="94"/>
      <c r="AF131" s="94"/>
      <c r="AG131" s="94"/>
      <c r="AH131" s="94"/>
      <c r="AI131" s="94"/>
      <c r="AJ131" s="169"/>
      <c r="AK131" s="94"/>
      <c r="AL131" s="94"/>
      <c r="AM131" s="94"/>
    </row>
    <row r="132" ht="15.75" customHeight="1">
      <c r="A132" s="94"/>
      <c r="B132" s="94"/>
      <c r="D132" s="587"/>
      <c r="E132" s="94"/>
      <c r="F132" s="94"/>
      <c r="G132" s="94"/>
      <c r="H132" s="587"/>
      <c r="I132" s="94"/>
      <c r="J132" s="94"/>
      <c r="K132" s="7"/>
      <c r="L132" s="7"/>
      <c r="M132" s="94"/>
      <c r="N132" s="588"/>
      <c r="O132" s="588"/>
      <c r="P132" s="588"/>
      <c r="Q132" s="588"/>
      <c r="R132" s="588"/>
      <c r="S132" s="588"/>
      <c r="T132" s="588"/>
      <c r="U132" s="588"/>
      <c r="V132" s="588"/>
      <c r="W132" s="169"/>
      <c r="X132" s="94"/>
      <c r="Y132" s="94"/>
      <c r="Z132" s="94"/>
      <c r="AA132" s="94"/>
      <c r="AB132" s="94"/>
      <c r="AC132" s="94"/>
      <c r="AD132" s="94"/>
      <c r="AE132" s="94"/>
      <c r="AF132" s="94"/>
      <c r="AG132" s="94"/>
      <c r="AH132" s="94"/>
      <c r="AI132" s="94"/>
      <c r="AJ132" s="169"/>
      <c r="AK132" s="94"/>
      <c r="AL132" s="94"/>
      <c r="AM132" s="94"/>
    </row>
    <row r="133" ht="15.75" customHeight="1">
      <c r="A133" s="94"/>
      <c r="B133" s="94"/>
      <c r="D133" s="587"/>
      <c r="E133" s="94"/>
      <c r="F133" s="94"/>
      <c r="G133" s="94"/>
      <c r="H133" s="587"/>
      <c r="I133" s="94"/>
      <c r="J133" s="94"/>
      <c r="K133" s="7"/>
      <c r="L133" s="7"/>
      <c r="M133" s="94"/>
      <c r="N133" s="588"/>
      <c r="O133" s="588"/>
      <c r="P133" s="588"/>
      <c r="Q133" s="588"/>
      <c r="R133" s="588"/>
      <c r="S133" s="588"/>
      <c r="T133" s="588"/>
      <c r="U133" s="588"/>
      <c r="V133" s="588"/>
      <c r="W133" s="169"/>
      <c r="X133" s="94"/>
      <c r="Y133" s="94"/>
      <c r="Z133" s="94"/>
      <c r="AA133" s="94"/>
      <c r="AB133" s="94"/>
      <c r="AC133" s="94"/>
      <c r="AD133" s="94"/>
      <c r="AE133" s="94"/>
      <c r="AF133" s="94"/>
      <c r="AG133" s="94"/>
      <c r="AH133" s="94"/>
      <c r="AI133" s="94"/>
      <c r="AJ133" s="169"/>
      <c r="AK133" s="94"/>
      <c r="AL133" s="94"/>
      <c r="AM133" s="94"/>
    </row>
    <row r="134" ht="15.75" customHeight="1">
      <c r="A134" s="94"/>
      <c r="B134" s="94"/>
      <c r="D134" s="587"/>
      <c r="E134" s="94"/>
      <c r="F134" s="94"/>
      <c r="G134" s="94"/>
      <c r="H134" s="587"/>
      <c r="I134" s="94"/>
      <c r="J134" s="94"/>
      <c r="K134" s="7"/>
      <c r="L134" s="7"/>
      <c r="M134" s="94"/>
      <c r="N134" s="588"/>
      <c r="O134" s="588"/>
      <c r="P134" s="588"/>
      <c r="Q134" s="588"/>
      <c r="R134" s="588"/>
      <c r="S134" s="588"/>
      <c r="T134" s="588"/>
      <c r="U134" s="588"/>
      <c r="V134" s="588"/>
      <c r="W134" s="169"/>
      <c r="X134" s="94"/>
      <c r="Y134" s="94"/>
      <c r="Z134" s="94"/>
      <c r="AA134" s="94"/>
      <c r="AB134" s="94"/>
      <c r="AC134" s="94"/>
      <c r="AD134" s="94"/>
      <c r="AE134" s="94"/>
      <c r="AF134" s="94"/>
      <c r="AG134" s="94"/>
      <c r="AH134" s="94"/>
      <c r="AI134" s="94"/>
      <c r="AJ134" s="169"/>
      <c r="AK134" s="94"/>
      <c r="AL134" s="94"/>
      <c r="AM134" s="94"/>
    </row>
    <row r="135" ht="15.75" customHeight="1">
      <c r="A135" s="94"/>
      <c r="B135" s="94"/>
      <c r="D135" s="587"/>
      <c r="E135" s="94"/>
      <c r="F135" s="94"/>
      <c r="G135" s="94"/>
      <c r="H135" s="587"/>
      <c r="I135" s="94"/>
      <c r="J135" s="94"/>
      <c r="K135" s="7"/>
      <c r="L135" s="7"/>
      <c r="M135" s="94"/>
      <c r="N135" s="588"/>
      <c r="O135" s="588"/>
      <c r="P135" s="588"/>
      <c r="Q135" s="588"/>
      <c r="R135" s="588"/>
      <c r="S135" s="588"/>
      <c r="T135" s="588"/>
      <c r="U135" s="588"/>
      <c r="V135" s="588"/>
      <c r="W135" s="169"/>
      <c r="X135" s="94"/>
      <c r="Y135" s="94"/>
      <c r="Z135" s="94"/>
      <c r="AA135" s="94"/>
      <c r="AB135" s="94"/>
      <c r="AC135" s="94"/>
      <c r="AD135" s="94"/>
      <c r="AE135" s="94"/>
      <c r="AF135" s="94"/>
      <c r="AG135" s="94"/>
      <c r="AH135" s="94"/>
      <c r="AI135" s="94"/>
      <c r="AJ135" s="169"/>
      <c r="AK135" s="94"/>
      <c r="AL135" s="94"/>
      <c r="AM135" s="94"/>
    </row>
    <row r="136" ht="15.75" customHeight="1">
      <c r="A136" s="94"/>
      <c r="B136" s="94"/>
      <c r="D136" s="587"/>
      <c r="E136" s="94"/>
      <c r="F136" s="94"/>
      <c r="G136" s="94"/>
      <c r="H136" s="587"/>
      <c r="I136" s="94"/>
      <c r="J136" s="94"/>
      <c r="K136" s="7"/>
      <c r="L136" s="7"/>
      <c r="M136" s="94"/>
      <c r="N136" s="588"/>
      <c r="O136" s="588"/>
      <c r="P136" s="588"/>
      <c r="Q136" s="588"/>
      <c r="R136" s="588"/>
      <c r="S136" s="588"/>
      <c r="T136" s="588"/>
      <c r="U136" s="588"/>
      <c r="V136" s="588"/>
      <c r="W136" s="169"/>
      <c r="X136" s="94"/>
      <c r="Y136" s="94"/>
      <c r="Z136" s="94"/>
      <c r="AA136" s="94"/>
      <c r="AB136" s="94"/>
      <c r="AC136" s="94"/>
      <c r="AD136" s="94"/>
      <c r="AE136" s="94"/>
      <c r="AF136" s="94"/>
      <c r="AG136" s="94"/>
      <c r="AH136" s="94"/>
      <c r="AI136" s="94"/>
      <c r="AJ136" s="169"/>
      <c r="AK136" s="94"/>
      <c r="AL136" s="94"/>
      <c r="AM136" s="94"/>
    </row>
    <row r="137" ht="15.75" customHeight="1">
      <c r="A137" s="94"/>
      <c r="B137" s="94"/>
      <c r="D137" s="587"/>
      <c r="E137" s="94"/>
      <c r="F137" s="94"/>
      <c r="G137" s="94"/>
      <c r="H137" s="587"/>
      <c r="I137" s="94"/>
      <c r="J137" s="94"/>
      <c r="K137" s="7"/>
      <c r="L137" s="7"/>
      <c r="M137" s="94"/>
      <c r="N137" s="588"/>
      <c r="O137" s="588"/>
      <c r="P137" s="588"/>
      <c r="Q137" s="588"/>
      <c r="R137" s="588"/>
      <c r="S137" s="588"/>
      <c r="T137" s="588"/>
      <c r="U137" s="588"/>
      <c r="V137" s="588"/>
      <c r="W137" s="169"/>
      <c r="X137" s="94"/>
      <c r="Y137" s="94"/>
      <c r="Z137" s="94"/>
      <c r="AA137" s="94"/>
      <c r="AB137" s="94"/>
      <c r="AC137" s="94"/>
      <c r="AD137" s="94"/>
      <c r="AE137" s="94"/>
      <c r="AF137" s="94"/>
      <c r="AG137" s="94"/>
      <c r="AH137" s="94"/>
      <c r="AI137" s="94"/>
      <c r="AJ137" s="169"/>
      <c r="AK137" s="94"/>
      <c r="AL137" s="94"/>
      <c r="AM137" s="94"/>
    </row>
    <row r="138" ht="15.75" customHeight="1">
      <c r="A138" s="94"/>
      <c r="B138" s="94"/>
      <c r="D138" s="587"/>
      <c r="E138" s="94"/>
      <c r="F138" s="94"/>
      <c r="G138" s="94"/>
      <c r="H138" s="587"/>
      <c r="I138" s="94"/>
      <c r="J138" s="94"/>
      <c r="K138" s="7"/>
      <c r="L138" s="7"/>
      <c r="M138" s="94"/>
      <c r="N138" s="588"/>
      <c r="O138" s="588"/>
      <c r="P138" s="588"/>
      <c r="Q138" s="588"/>
      <c r="R138" s="588"/>
      <c r="S138" s="588"/>
      <c r="T138" s="588"/>
      <c r="U138" s="588"/>
      <c r="V138" s="588"/>
      <c r="W138" s="169"/>
      <c r="X138" s="94"/>
      <c r="Y138" s="94"/>
      <c r="Z138" s="94"/>
      <c r="AA138" s="94"/>
      <c r="AB138" s="94"/>
      <c r="AC138" s="94"/>
      <c r="AD138" s="94"/>
      <c r="AE138" s="94"/>
      <c r="AF138" s="94"/>
      <c r="AG138" s="94"/>
      <c r="AH138" s="94"/>
      <c r="AI138" s="94"/>
      <c r="AJ138" s="169"/>
      <c r="AK138" s="94"/>
      <c r="AL138" s="94"/>
      <c r="AM138" s="94"/>
    </row>
    <row r="139" ht="15.75" customHeight="1">
      <c r="A139" s="94"/>
      <c r="B139" s="94"/>
      <c r="D139" s="587"/>
      <c r="E139" s="94"/>
      <c r="F139" s="94"/>
      <c r="G139" s="94"/>
      <c r="H139" s="587"/>
      <c r="I139" s="94"/>
      <c r="J139" s="94"/>
      <c r="K139" s="7"/>
      <c r="L139" s="7"/>
      <c r="M139" s="94"/>
      <c r="N139" s="588"/>
      <c r="O139" s="588"/>
      <c r="P139" s="588"/>
      <c r="Q139" s="588"/>
      <c r="R139" s="588"/>
      <c r="S139" s="588"/>
      <c r="T139" s="588"/>
      <c r="U139" s="588"/>
      <c r="V139" s="588"/>
      <c r="W139" s="169"/>
      <c r="X139" s="94"/>
      <c r="Y139" s="94"/>
      <c r="Z139" s="94"/>
      <c r="AA139" s="94"/>
      <c r="AB139" s="94"/>
      <c r="AC139" s="94"/>
      <c r="AD139" s="94"/>
      <c r="AE139" s="94"/>
      <c r="AF139" s="94"/>
      <c r="AG139" s="94"/>
      <c r="AH139" s="94"/>
      <c r="AI139" s="94"/>
      <c r="AJ139" s="169"/>
      <c r="AK139" s="94"/>
      <c r="AL139" s="94"/>
      <c r="AM139" s="94"/>
    </row>
    <row r="140" ht="15.75" customHeight="1">
      <c r="A140" s="94"/>
      <c r="B140" s="94"/>
      <c r="D140" s="587"/>
      <c r="E140" s="94"/>
      <c r="F140" s="94"/>
      <c r="G140" s="94"/>
      <c r="H140" s="587"/>
      <c r="I140" s="94"/>
      <c r="J140" s="94"/>
      <c r="K140" s="7"/>
      <c r="L140" s="7"/>
      <c r="M140" s="94"/>
      <c r="N140" s="588"/>
      <c r="O140" s="588"/>
      <c r="P140" s="588"/>
      <c r="Q140" s="588"/>
      <c r="R140" s="588"/>
      <c r="S140" s="588"/>
      <c r="T140" s="588"/>
      <c r="U140" s="588"/>
      <c r="V140" s="588"/>
      <c r="W140" s="169"/>
      <c r="X140" s="94"/>
      <c r="Y140" s="94"/>
      <c r="Z140" s="94"/>
      <c r="AA140" s="94"/>
      <c r="AB140" s="94"/>
      <c r="AC140" s="94"/>
      <c r="AD140" s="94"/>
      <c r="AE140" s="94"/>
      <c r="AF140" s="94"/>
      <c r="AG140" s="94"/>
      <c r="AH140" s="94"/>
      <c r="AI140" s="94"/>
      <c r="AJ140" s="169"/>
      <c r="AK140" s="94"/>
      <c r="AL140" s="94"/>
      <c r="AM140" s="94"/>
    </row>
    <row r="141" ht="15.75" customHeight="1">
      <c r="A141" s="94"/>
      <c r="B141" s="94"/>
      <c r="D141" s="587"/>
      <c r="E141" s="94"/>
      <c r="F141" s="94"/>
      <c r="G141" s="94"/>
      <c r="H141" s="587"/>
      <c r="I141" s="94"/>
      <c r="J141" s="94"/>
      <c r="K141" s="7"/>
      <c r="L141" s="7"/>
      <c r="M141" s="94"/>
      <c r="N141" s="588"/>
      <c r="O141" s="588"/>
      <c r="P141" s="588"/>
      <c r="Q141" s="588"/>
      <c r="R141" s="588"/>
      <c r="S141" s="588"/>
      <c r="T141" s="588"/>
      <c r="U141" s="588"/>
      <c r="V141" s="588"/>
      <c r="W141" s="169"/>
      <c r="X141" s="94"/>
      <c r="Y141" s="94"/>
      <c r="Z141" s="94"/>
      <c r="AA141" s="94"/>
      <c r="AB141" s="94"/>
      <c r="AC141" s="94"/>
      <c r="AD141" s="94"/>
      <c r="AE141" s="94"/>
      <c r="AF141" s="94"/>
      <c r="AG141" s="94"/>
      <c r="AH141" s="94"/>
      <c r="AI141" s="94"/>
      <c r="AJ141" s="169"/>
      <c r="AK141" s="94"/>
      <c r="AL141" s="94"/>
      <c r="AM141" s="94"/>
    </row>
    <row r="142" ht="15.75" customHeight="1">
      <c r="A142" s="94"/>
      <c r="B142" s="94"/>
      <c r="D142" s="587"/>
      <c r="E142" s="94"/>
      <c r="F142" s="94"/>
      <c r="G142" s="94"/>
      <c r="H142" s="587"/>
      <c r="I142" s="94"/>
      <c r="J142" s="94"/>
      <c r="K142" s="7"/>
      <c r="L142" s="7"/>
      <c r="M142" s="94"/>
      <c r="N142" s="588"/>
      <c r="O142" s="588"/>
      <c r="P142" s="588"/>
      <c r="Q142" s="588"/>
      <c r="R142" s="588"/>
      <c r="S142" s="588"/>
      <c r="T142" s="588"/>
      <c r="U142" s="588"/>
      <c r="V142" s="588"/>
      <c r="W142" s="169"/>
      <c r="X142" s="94"/>
      <c r="Y142" s="94"/>
      <c r="Z142" s="94"/>
      <c r="AA142" s="94"/>
      <c r="AB142" s="94"/>
      <c r="AC142" s="94"/>
      <c r="AD142" s="94"/>
      <c r="AE142" s="94"/>
      <c r="AF142" s="94"/>
      <c r="AG142" s="94"/>
      <c r="AH142" s="94"/>
      <c r="AI142" s="94"/>
      <c r="AJ142" s="169"/>
      <c r="AK142" s="94"/>
      <c r="AL142" s="94"/>
      <c r="AM142" s="94"/>
    </row>
    <row r="143" ht="15.75" customHeight="1">
      <c r="A143" s="94"/>
      <c r="B143" s="94"/>
      <c r="D143" s="587"/>
      <c r="E143" s="94"/>
      <c r="F143" s="94"/>
      <c r="G143" s="94"/>
      <c r="H143" s="587"/>
      <c r="I143" s="94"/>
      <c r="J143" s="94"/>
      <c r="K143" s="7"/>
      <c r="L143" s="7"/>
      <c r="M143" s="94"/>
      <c r="N143" s="588"/>
      <c r="O143" s="588"/>
      <c r="P143" s="588"/>
      <c r="Q143" s="588"/>
      <c r="R143" s="588"/>
      <c r="S143" s="588"/>
      <c r="T143" s="588"/>
      <c r="U143" s="588"/>
      <c r="V143" s="588"/>
      <c r="W143" s="169"/>
      <c r="X143" s="94"/>
      <c r="Y143" s="94"/>
      <c r="Z143" s="94"/>
      <c r="AA143" s="94"/>
      <c r="AB143" s="94"/>
      <c r="AC143" s="94"/>
      <c r="AD143" s="94"/>
      <c r="AE143" s="94"/>
      <c r="AF143" s="94"/>
      <c r="AG143" s="94"/>
      <c r="AH143" s="94"/>
      <c r="AI143" s="94"/>
      <c r="AJ143" s="169"/>
      <c r="AK143" s="94"/>
      <c r="AL143" s="94"/>
      <c r="AM143" s="94"/>
    </row>
    <row r="144" ht="15.75" customHeight="1">
      <c r="A144" s="94"/>
      <c r="B144" s="94"/>
      <c r="D144" s="587"/>
      <c r="E144" s="94"/>
      <c r="F144" s="94"/>
      <c r="G144" s="94"/>
      <c r="H144" s="587"/>
      <c r="I144" s="94"/>
      <c r="J144" s="94"/>
      <c r="K144" s="7"/>
      <c r="L144" s="7"/>
      <c r="M144" s="94"/>
      <c r="N144" s="588"/>
      <c r="O144" s="588"/>
      <c r="P144" s="588"/>
      <c r="Q144" s="588"/>
      <c r="R144" s="588"/>
      <c r="S144" s="588"/>
      <c r="T144" s="588"/>
      <c r="U144" s="588"/>
      <c r="V144" s="588"/>
      <c r="W144" s="169"/>
      <c r="X144" s="94"/>
      <c r="Y144" s="94"/>
      <c r="Z144" s="94"/>
      <c r="AA144" s="94"/>
      <c r="AB144" s="94"/>
      <c r="AC144" s="94"/>
      <c r="AD144" s="94"/>
      <c r="AE144" s="94"/>
      <c r="AF144" s="94"/>
      <c r="AG144" s="94"/>
      <c r="AH144" s="94"/>
      <c r="AI144" s="94"/>
      <c r="AJ144" s="169"/>
      <c r="AK144" s="94"/>
      <c r="AL144" s="94"/>
      <c r="AM144" s="94"/>
    </row>
    <row r="145" ht="15.75" customHeight="1">
      <c r="A145" s="94"/>
      <c r="B145" s="94"/>
      <c r="D145" s="587"/>
      <c r="E145" s="94"/>
      <c r="F145" s="94"/>
      <c r="G145" s="94"/>
      <c r="H145" s="587"/>
      <c r="I145" s="94"/>
      <c r="J145" s="94"/>
      <c r="K145" s="7"/>
      <c r="L145" s="7"/>
      <c r="M145" s="94"/>
      <c r="N145" s="588"/>
      <c r="O145" s="588"/>
      <c r="P145" s="588"/>
      <c r="Q145" s="588"/>
      <c r="R145" s="588"/>
      <c r="S145" s="588"/>
      <c r="T145" s="588"/>
      <c r="U145" s="588"/>
      <c r="V145" s="588"/>
      <c r="W145" s="169"/>
      <c r="X145" s="94"/>
      <c r="Y145" s="94"/>
      <c r="Z145" s="94"/>
      <c r="AA145" s="94"/>
      <c r="AB145" s="94"/>
      <c r="AC145" s="94"/>
      <c r="AD145" s="94"/>
      <c r="AE145" s="94"/>
      <c r="AF145" s="94"/>
      <c r="AG145" s="94"/>
      <c r="AH145" s="94"/>
      <c r="AI145" s="94"/>
      <c r="AJ145" s="169"/>
      <c r="AK145" s="94"/>
      <c r="AL145" s="94"/>
      <c r="AM145" s="94"/>
    </row>
    <row r="146" ht="15.75" customHeight="1">
      <c r="A146" s="94"/>
      <c r="B146" s="94"/>
      <c r="D146" s="587"/>
      <c r="E146" s="94"/>
      <c r="F146" s="94"/>
      <c r="G146" s="94"/>
      <c r="H146" s="587"/>
      <c r="I146" s="94"/>
      <c r="J146" s="94"/>
      <c r="K146" s="7"/>
      <c r="L146" s="7"/>
      <c r="M146" s="94"/>
      <c r="N146" s="588"/>
      <c r="O146" s="588"/>
      <c r="P146" s="588"/>
      <c r="Q146" s="588"/>
      <c r="R146" s="588"/>
      <c r="S146" s="588"/>
      <c r="T146" s="588"/>
      <c r="U146" s="588"/>
      <c r="V146" s="588"/>
      <c r="W146" s="169"/>
      <c r="X146" s="94"/>
      <c r="Y146" s="94"/>
      <c r="Z146" s="94"/>
      <c r="AA146" s="94"/>
      <c r="AB146" s="94"/>
      <c r="AC146" s="94"/>
      <c r="AD146" s="94"/>
      <c r="AE146" s="94"/>
      <c r="AF146" s="94"/>
      <c r="AG146" s="94"/>
      <c r="AH146" s="94"/>
      <c r="AI146" s="94"/>
      <c r="AJ146" s="169"/>
      <c r="AK146" s="94"/>
      <c r="AL146" s="94"/>
      <c r="AM146" s="94"/>
    </row>
    <row r="147" ht="15.75" customHeight="1">
      <c r="A147" s="94"/>
      <c r="B147" s="94"/>
      <c r="D147" s="587"/>
      <c r="E147" s="94"/>
      <c r="F147" s="94"/>
      <c r="G147" s="94"/>
      <c r="H147" s="587"/>
      <c r="I147" s="94"/>
      <c r="J147" s="94"/>
      <c r="K147" s="7"/>
      <c r="L147" s="7"/>
      <c r="M147" s="94"/>
      <c r="N147" s="588"/>
      <c r="O147" s="588"/>
      <c r="P147" s="588"/>
      <c r="Q147" s="588"/>
      <c r="R147" s="588"/>
      <c r="S147" s="588"/>
      <c r="T147" s="588"/>
      <c r="U147" s="588"/>
      <c r="V147" s="588"/>
      <c r="W147" s="169"/>
      <c r="X147" s="94"/>
      <c r="Y147" s="94"/>
      <c r="Z147" s="94"/>
      <c r="AA147" s="94"/>
      <c r="AB147" s="94"/>
      <c r="AC147" s="94"/>
      <c r="AD147" s="94"/>
      <c r="AE147" s="94"/>
      <c r="AF147" s="94"/>
      <c r="AG147" s="94"/>
      <c r="AH147" s="94"/>
      <c r="AI147" s="94"/>
      <c r="AJ147" s="169"/>
      <c r="AK147" s="94"/>
      <c r="AL147" s="94"/>
      <c r="AM147" s="94"/>
    </row>
    <row r="148" ht="15.75" customHeight="1">
      <c r="A148" s="94"/>
      <c r="B148" s="94"/>
      <c r="D148" s="587"/>
      <c r="E148" s="94"/>
      <c r="F148" s="94"/>
      <c r="G148" s="94"/>
      <c r="H148" s="587"/>
      <c r="I148" s="94"/>
      <c r="J148" s="94"/>
      <c r="K148" s="7"/>
      <c r="L148" s="7"/>
      <c r="M148" s="94"/>
      <c r="N148" s="588"/>
      <c r="O148" s="588"/>
      <c r="P148" s="588"/>
      <c r="Q148" s="588"/>
      <c r="R148" s="588"/>
      <c r="S148" s="588"/>
      <c r="T148" s="588"/>
      <c r="U148" s="588"/>
      <c r="V148" s="588"/>
      <c r="W148" s="169"/>
      <c r="X148" s="94"/>
      <c r="Y148" s="94"/>
      <c r="Z148" s="94"/>
      <c r="AA148" s="94"/>
      <c r="AB148" s="94"/>
      <c r="AC148" s="94"/>
      <c r="AD148" s="94"/>
      <c r="AE148" s="94"/>
      <c r="AF148" s="94"/>
      <c r="AG148" s="94"/>
      <c r="AH148" s="94"/>
      <c r="AI148" s="94"/>
      <c r="AJ148" s="169"/>
      <c r="AK148" s="94"/>
      <c r="AL148" s="94"/>
      <c r="AM148" s="94"/>
    </row>
    <row r="149" ht="15.75" customHeight="1">
      <c r="A149" s="94"/>
      <c r="B149" s="94"/>
      <c r="D149" s="587"/>
      <c r="E149" s="94"/>
      <c r="F149" s="94"/>
      <c r="G149" s="94"/>
      <c r="H149" s="587"/>
      <c r="I149" s="94"/>
      <c r="J149" s="94"/>
      <c r="K149" s="7"/>
      <c r="L149" s="7"/>
      <c r="M149" s="94"/>
      <c r="N149" s="588"/>
      <c r="O149" s="588"/>
      <c r="P149" s="588"/>
      <c r="Q149" s="588"/>
      <c r="R149" s="588"/>
      <c r="S149" s="588"/>
      <c r="T149" s="588"/>
      <c r="U149" s="588"/>
      <c r="V149" s="588"/>
      <c r="W149" s="169"/>
      <c r="X149" s="94"/>
      <c r="Y149" s="94"/>
      <c r="Z149" s="94"/>
      <c r="AA149" s="94"/>
      <c r="AB149" s="94"/>
      <c r="AC149" s="94"/>
      <c r="AD149" s="94"/>
      <c r="AE149" s="94"/>
      <c r="AF149" s="94"/>
      <c r="AG149" s="94"/>
      <c r="AH149" s="94"/>
      <c r="AI149" s="94"/>
      <c r="AJ149" s="169"/>
      <c r="AK149" s="94"/>
      <c r="AL149" s="94"/>
      <c r="AM149" s="94"/>
    </row>
    <row r="150" ht="15.75" customHeight="1">
      <c r="A150" s="94"/>
      <c r="B150" s="94"/>
      <c r="D150" s="587"/>
      <c r="E150" s="94"/>
      <c r="F150" s="94"/>
      <c r="G150" s="94"/>
      <c r="H150" s="587"/>
      <c r="I150" s="94"/>
      <c r="J150" s="94"/>
      <c r="K150" s="7"/>
      <c r="L150" s="7"/>
      <c r="M150" s="94"/>
      <c r="N150" s="588"/>
      <c r="O150" s="588"/>
      <c r="P150" s="588"/>
      <c r="Q150" s="588"/>
      <c r="R150" s="588"/>
      <c r="S150" s="588"/>
      <c r="T150" s="588"/>
      <c r="U150" s="588"/>
      <c r="V150" s="588"/>
      <c r="W150" s="169"/>
      <c r="X150" s="94"/>
      <c r="Y150" s="94"/>
      <c r="Z150" s="94"/>
      <c r="AA150" s="94"/>
      <c r="AB150" s="94"/>
      <c r="AC150" s="94"/>
      <c r="AD150" s="94"/>
      <c r="AE150" s="94"/>
      <c r="AF150" s="94"/>
      <c r="AG150" s="94"/>
      <c r="AH150" s="94"/>
      <c r="AI150" s="94"/>
      <c r="AJ150" s="169"/>
      <c r="AK150" s="94"/>
      <c r="AL150" s="94"/>
      <c r="AM150" s="94"/>
    </row>
    <row r="151" ht="15.75" customHeight="1">
      <c r="A151" s="94"/>
      <c r="B151" s="94"/>
      <c r="D151" s="587"/>
      <c r="E151" s="94"/>
      <c r="F151" s="94"/>
      <c r="G151" s="94"/>
      <c r="H151" s="587"/>
      <c r="I151" s="94"/>
      <c r="J151" s="94"/>
      <c r="K151" s="7"/>
      <c r="L151" s="7"/>
      <c r="M151" s="94"/>
      <c r="N151" s="588"/>
      <c r="O151" s="588"/>
      <c r="P151" s="588"/>
      <c r="Q151" s="588"/>
      <c r="R151" s="588"/>
      <c r="S151" s="588"/>
      <c r="T151" s="588"/>
      <c r="U151" s="588"/>
      <c r="V151" s="588"/>
      <c r="W151" s="169"/>
      <c r="X151" s="94"/>
      <c r="Y151" s="94"/>
      <c r="Z151" s="94"/>
      <c r="AA151" s="94"/>
      <c r="AB151" s="94"/>
      <c r="AC151" s="94"/>
      <c r="AD151" s="94"/>
      <c r="AE151" s="94"/>
      <c r="AF151" s="94"/>
      <c r="AG151" s="94"/>
      <c r="AH151" s="94"/>
      <c r="AI151" s="94"/>
      <c r="AJ151" s="169"/>
      <c r="AK151" s="94"/>
      <c r="AL151" s="94"/>
      <c r="AM151" s="94"/>
    </row>
    <row r="152" ht="15.75" customHeight="1">
      <c r="A152" s="94"/>
      <c r="B152" s="94"/>
      <c r="D152" s="587"/>
      <c r="E152" s="94"/>
      <c r="F152" s="94"/>
      <c r="G152" s="94"/>
      <c r="H152" s="587"/>
      <c r="I152" s="94"/>
      <c r="J152" s="94"/>
      <c r="K152" s="7"/>
      <c r="L152" s="7"/>
      <c r="M152" s="94"/>
      <c r="N152" s="588"/>
      <c r="O152" s="588"/>
      <c r="P152" s="588"/>
      <c r="Q152" s="588"/>
      <c r="R152" s="588"/>
      <c r="S152" s="588"/>
      <c r="T152" s="588"/>
      <c r="U152" s="588"/>
      <c r="V152" s="588"/>
      <c r="W152" s="169"/>
      <c r="X152" s="94"/>
      <c r="Y152" s="94"/>
      <c r="Z152" s="94"/>
      <c r="AA152" s="94"/>
      <c r="AB152" s="94"/>
      <c r="AC152" s="94"/>
      <c r="AD152" s="94"/>
      <c r="AE152" s="94"/>
      <c r="AF152" s="94"/>
      <c r="AG152" s="94"/>
      <c r="AH152" s="94"/>
      <c r="AI152" s="94"/>
      <c r="AJ152" s="169"/>
      <c r="AK152" s="94"/>
      <c r="AL152" s="94"/>
      <c r="AM152" s="94"/>
    </row>
    <row r="153" ht="15.75" customHeight="1">
      <c r="A153" s="94"/>
      <c r="B153" s="94"/>
      <c r="D153" s="587"/>
      <c r="E153" s="94"/>
      <c r="F153" s="94"/>
      <c r="G153" s="94"/>
      <c r="H153" s="587"/>
      <c r="I153" s="94"/>
      <c r="J153" s="94"/>
      <c r="K153" s="7"/>
      <c r="L153" s="7"/>
      <c r="M153" s="94"/>
      <c r="N153" s="588"/>
      <c r="O153" s="588"/>
      <c r="P153" s="588"/>
      <c r="Q153" s="588"/>
      <c r="R153" s="588"/>
      <c r="S153" s="588"/>
      <c r="T153" s="588"/>
      <c r="U153" s="588"/>
      <c r="V153" s="588"/>
      <c r="W153" s="169"/>
      <c r="X153" s="94"/>
      <c r="Y153" s="94"/>
      <c r="Z153" s="94"/>
      <c r="AA153" s="94"/>
      <c r="AB153" s="94"/>
      <c r="AC153" s="94"/>
      <c r="AD153" s="94"/>
      <c r="AE153" s="94"/>
      <c r="AF153" s="94"/>
      <c r="AG153" s="94"/>
      <c r="AH153" s="94"/>
      <c r="AI153" s="94"/>
      <c r="AJ153" s="169"/>
      <c r="AK153" s="94"/>
      <c r="AL153" s="94"/>
      <c r="AM153" s="94"/>
    </row>
    <row r="154" ht="15.75" customHeight="1">
      <c r="A154" s="94"/>
      <c r="B154" s="94"/>
      <c r="D154" s="587"/>
      <c r="E154" s="94"/>
      <c r="F154" s="94"/>
      <c r="G154" s="94"/>
      <c r="H154" s="587"/>
      <c r="I154" s="94"/>
      <c r="J154" s="94"/>
      <c r="K154" s="7"/>
      <c r="L154" s="7"/>
      <c r="M154" s="94"/>
      <c r="N154" s="588"/>
      <c r="O154" s="588"/>
      <c r="P154" s="588"/>
      <c r="Q154" s="588"/>
      <c r="R154" s="588"/>
      <c r="S154" s="588"/>
      <c r="T154" s="588"/>
      <c r="U154" s="588"/>
      <c r="V154" s="588"/>
      <c r="W154" s="169"/>
      <c r="X154" s="94"/>
      <c r="Y154" s="94"/>
      <c r="Z154" s="94"/>
      <c r="AA154" s="94"/>
      <c r="AB154" s="94"/>
      <c r="AC154" s="94"/>
      <c r="AD154" s="94"/>
      <c r="AE154" s="94"/>
      <c r="AF154" s="94"/>
      <c r="AG154" s="94"/>
      <c r="AH154" s="94"/>
      <c r="AI154" s="94"/>
      <c r="AJ154" s="169"/>
      <c r="AK154" s="94"/>
      <c r="AL154" s="94"/>
      <c r="AM154" s="94"/>
    </row>
    <row r="155" ht="15.75" customHeight="1">
      <c r="A155" s="94"/>
      <c r="B155" s="94"/>
      <c r="D155" s="587"/>
      <c r="E155" s="94"/>
      <c r="F155" s="94"/>
      <c r="G155" s="94"/>
      <c r="H155" s="587"/>
      <c r="I155" s="94"/>
      <c r="J155" s="94"/>
      <c r="K155" s="7"/>
      <c r="L155" s="7"/>
      <c r="M155" s="94"/>
      <c r="N155" s="588"/>
      <c r="O155" s="588"/>
      <c r="P155" s="588"/>
      <c r="Q155" s="588"/>
      <c r="R155" s="588"/>
      <c r="S155" s="588"/>
      <c r="T155" s="588"/>
      <c r="U155" s="588"/>
      <c r="V155" s="588"/>
      <c r="W155" s="169"/>
      <c r="X155" s="94"/>
      <c r="Y155" s="94"/>
      <c r="Z155" s="94"/>
      <c r="AA155" s="94"/>
      <c r="AB155" s="94"/>
      <c r="AC155" s="94"/>
      <c r="AD155" s="94"/>
      <c r="AE155" s="94"/>
      <c r="AF155" s="94"/>
      <c r="AG155" s="94"/>
      <c r="AH155" s="94"/>
      <c r="AI155" s="94"/>
      <c r="AJ155" s="169"/>
      <c r="AK155" s="94"/>
      <c r="AL155" s="94"/>
      <c r="AM155" s="94"/>
    </row>
    <row r="156" ht="15.75" customHeight="1">
      <c r="A156" s="94"/>
      <c r="B156" s="94"/>
      <c r="D156" s="587"/>
      <c r="E156" s="94"/>
      <c r="F156" s="94"/>
      <c r="G156" s="94"/>
      <c r="H156" s="587"/>
      <c r="I156" s="94"/>
      <c r="J156" s="94"/>
      <c r="K156" s="7"/>
      <c r="L156" s="7"/>
      <c r="M156" s="94"/>
      <c r="N156" s="588"/>
      <c r="O156" s="588"/>
      <c r="P156" s="588"/>
      <c r="Q156" s="588"/>
      <c r="R156" s="588"/>
      <c r="S156" s="588"/>
      <c r="T156" s="588"/>
      <c r="U156" s="588"/>
      <c r="V156" s="588"/>
      <c r="W156" s="169"/>
      <c r="X156" s="94"/>
      <c r="Y156" s="94"/>
      <c r="Z156" s="94"/>
      <c r="AA156" s="94"/>
      <c r="AB156" s="94"/>
      <c r="AC156" s="94"/>
      <c r="AD156" s="94"/>
      <c r="AE156" s="94"/>
      <c r="AF156" s="94"/>
      <c r="AG156" s="94"/>
      <c r="AH156" s="94"/>
      <c r="AI156" s="94"/>
      <c r="AJ156" s="169"/>
      <c r="AK156" s="94"/>
      <c r="AL156" s="94"/>
      <c r="AM156" s="94"/>
    </row>
    <row r="157" ht="15.75" customHeight="1">
      <c r="A157" s="94"/>
      <c r="B157" s="94"/>
      <c r="D157" s="587"/>
      <c r="E157" s="94"/>
      <c r="F157" s="94"/>
      <c r="G157" s="94"/>
      <c r="H157" s="587"/>
      <c r="I157" s="94"/>
      <c r="J157" s="94"/>
      <c r="K157" s="7"/>
      <c r="L157" s="7"/>
      <c r="M157" s="94"/>
      <c r="N157" s="588"/>
      <c r="O157" s="588"/>
      <c r="P157" s="588"/>
      <c r="Q157" s="588"/>
      <c r="R157" s="588"/>
      <c r="S157" s="588"/>
      <c r="T157" s="588"/>
      <c r="U157" s="588"/>
      <c r="V157" s="588"/>
      <c r="W157" s="169"/>
      <c r="X157" s="94"/>
      <c r="Y157" s="94"/>
      <c r="Z157" s="94"/>
      <c r="AA157" s="94"/>
      <c r="AB157" s="94"/>
      <c r="AC157" s="94"/>
      <c r="AD157" s="94"/>
      <c r="AE157" s="94"/>
      <c r="AF157" s="94"/>
      <c r="AG157" s="94"/>
      <c r="AH157" s="94"/>
      <c r="AI157" s="94"/>
      <c r="AJ157" s="169"/>
      <c r="AK157" s="94"/>
      <c r="AL157" s="94"/>
      <c r="AM157" s="94"/>
    </row>
    <row r="158" ht="15.75" customHeight="1">
      <c r="A158" s="94"/>
      <c r="B158" s="94"/>
      <c r="D158" s="587"/>
      <c r="E158" s="94"/>
      <c r="F158" s="94"/>
      <c r="G158" s="94"/>
      <c r="H158" s="587"/>
      <c r="I158" s="94"/>
      <c r="J158" s="94"/>
      <c r="K158" s="7"/>
      <c r="L158" s="7"/>
      <c r="M158" s="94"/>
      <c r="N158" s="588"/>
      <c r="O158" s="588"/>
      <c r="P158" s="588"/>
      <c r="Q158" s="588"/>
      <c r="R158" s="588"/>
      <c r="S158" s="588"/>
      <c r="T158" s="588"/>
      <c r="U158" s="588"/>
      <c r="V158" s="588"/>
      <c r="W158" s="169"/>
      <c r="X158" s="94"/>
      <c r="Y158" s="94"/>
      <c r="Z158" s="94"/>
      <c r="AA158" s="94"/>
      <c r="AB158" s="94"/>
      <c r="AC158" s="94"/>
      <c r="AD158" s="94"/>
      <c r="AE158" s="94"/>
      <c r="AF158" s="94"/>
      <c r="AG158" s="94"/>
      <c r="AH158" s="94"/>
      <c r="AI158" s="94"/>
      <c r="AJ158" s="169"/>
      <c r="AK158" s="94"/>
      <c r="AL158" s="94"/>
      <c r="AM158" s="94"/>
    </row>
    <row r="159" ht="15.75" customHeight="1">
      <c r="A159" s="94"/>
      <c r="B159" s="94"/>
      <c r="D159" s="587"/>
      <c r="E159" s="94"/>
      <c r="F159" s="94"/>
      <c r="G159" s="94"/>
      <c r="H159" s="587"/>
      <c r="I159" s="94"/>
      <c r="J159" s="94"/>
      <c r="K159" s="7"/>
      <c r="L159" s="7"/>
      <c r="M159" s="94"/>
      <c r="N159" s="588"/>
      <c r="O159" s="588"/>
      <c r="P159" s="588"/>
      <c r="Q159" s="588"/>
      <c r="R159" s="588"/>
      <c r="S159" s="588"/>
      <c r="T159" s="588"/>
      <c r="U159" s="588"/>
      <c r="V159" s="588"/>
      <c r="W159" s="169"/>
      <c r="X159" s="94"/>
      <c r="Y159" s="94"/>
      <c r="Z159" s="94"/>
      <c r="AA159" s="94"/>
      <c r="AB159" s="94"/>
      <c r="AC159" s="94"/>
      <c r="AD159" s="94"/>
      <c r="AE159" s="94"/>
      <c r="AF159" s="94"/>
      <c r="AG159" s="94"/>
      <c r="AH159" s="94"/>
      <c r="AI159" s="94"/>
      <c r="AJ159" s="169"/>
      <c r="AK159" s="94"/>
      <c r="AL159" s="94"/>
      <c r="AM159" s="94"/>
    </row>
    <row r="160" ht="15.75" customHeight="1">
      <c r="A160" s="94"/>
      <c r="B160" s="94"/>
      <c r="D160" s="587"/>
      <c r="E160" s="94"/>
      <c r="F160" s="94"/>
      <c r="G160" s="94"/>
      <c r="H160" s="587"/>
      <c r="I160" s="94"/>
      <c r="J160" s="94"/>
      <c r="K160" s="7"/>
      <c r="L160" s="7"/>
      <c r="M160" s="94"/>
      <c r="N160" s="588"/>
      <c r="O160" s="588"/>
      <c r="P160" s="588"/>
      <c r="Q160" s="588"/>
      <c r="R160" s="588"/>
      <c r="S160" s="588"/>
      <c r="T160" s="588"/>
      <c r="U160" s="588"/>
      <c r="V160" s="588"/>
      <c r="W160" s="169"/>
      <c r="X160" s="94"/>
      <c r="Y160" s="94"/>
      <c r="Z160" s="94"/>
      <c r="AA160" s="94"/>
      <c r="AB160" s="94"/>
      <c r="AC160" s="94"/>
      <c r="AD160" s="94"/>
      <c r="AE160" s="94"/>
      <c r="AF160" s="94"/>
      <c r="AG160" s="94"/>
      <c r="AH160" s="94"/>
      <c r="AI160" s="94"/>
      <c r="AJ160" s="169"/>
      <c r="AK160" s="94"/>
      <c r="AL160" s="94"/>
      <c r="AM160" s="94"/>
    </row>
    <row r="161" ht="15.75" customHeight="1">
      <c r="A161" s="94"/>
      <c r="B161" s="94"/>
      <c r="D161" s="587"/>
      <c r="E161" s="94"/>
      <c r="F161" s="94"/>
      <c r="G161" s="94"/>
      <c r="H161" s="587"/>
      <c r="I161" s="94"/>
      <c r="J161" s="94"/>
      <c r="K161" s="7"/>
      <c r="L161" s="7"/>
      <c r="M161" s="94"/>
      <c r="N161" s="588"/>
      <c r="O161" s="588"/>
      <c r="P161" s="588"/>
      <c r="Q161" s="588"/>
      <c r="R161" s="588"/>
      <c r="S161" s="588"/>
      <c r="T161" s="588"/>
      <c r="U161" s="588"/>
      <c r="V161" s="588"/>
      <c r="W161" s="169"/>
      <c r="X161" s="94"/>
      <c r="Y161" s="94"/>
      <c r="Z161" s="94"/>
      <c r="AA161" s="94"/>
      <c r="AB161" s="94"/>
      <c r="AC161" s="94"/>
      <c r="AD161" s="94"/>
      <c r="AE161" s="94"/>
      <c r="AF161" s="94"/>
      <c r="AG161" s="94"/>
      <c r="AH161" s="94"/>
      <c r="AI161" s="94"/>
      <c r="AJ161" s="169"/>
      <c r="AK161" s="94"/>
      <c r="AL161" s="94"/>
      <c r="AM161" s="94"/>
    </row>
    <row r="162" ht="15.75" customHeight="1">
      <c r="A162" s="94"/>
      <c r="B162" s="94"/>
      <c r="D162" s="587"/>
      <c r="E162" s="94"/>
      <c r="F162" s="94"/>
      <c r="G162" s="94"/>
      <c r="H162" s="587"/>
      <c r="I162" s="94"/>
      <c r="J162" s="94"/>
      <c r="K162" s="7"/>
      <c r="L162" s="7"/>
      <c r="M162" s="94"/>
      <c r="N162" s="588"/>
      <c r="O162" s="588"/>
      <c r="P162" s="588"/>
      <c r="Q162" s="588"/>
      <c r="R162" s="588"/>
      <c r="S162" s="588"/>
      <c r="T162" s="588"/>
      <c r="U162" s="588"/>
      <c r="V162" s="588"/>
      <c r="W162" s="169"/>
      <c r="X162" s="94"/>
      <c r="Y162" s="94"/>
      <c r="Z162" s="94"/>
      <c r="AA162" s="94"/>
      <c r="AB162" s="94"/>
      <c r="AC162" s="94"/>
      <c r="AD162" s="94"/>
      <c r="AE162" s="94"/>
      <c r="AF162" s="94"/>
      <c r="AG162" s="94"/>
      <c r="AH162" s="94"/>
      <c r="AI162" s="94"/>
      <c r="AJ162" s="169"/>
      <c r="AK162" s="94"/>
      <c r="AL162" s="94"/>
      <c r="AM162" s="94"/>
    </row>
    <row r="163" ht="15.75" customHeight="1">
      <c r="A163" s="94"/>
      <c r="B163" s="94"/>
      <c r="D163" s="587"/>
      <c r="E163" s="94"/>
      <c r="F163" s="94"/>
      <c r="G163" s="94"/>
      <c r="H163" s="587"/>
      <c r="I163" s="94"/>
      <c r="J163" s="94"/>
      <c r="K163" s="7"/>
      <c r="L163" s="7"/>
      <c r="M163" s="94"/>
      <c r="N163" s="588"/>
      <c r="O163" s="588"/>
      <c r="P163" s="588"/>
      <c r="Q163" s="588"/>
      <c r="R163" s="588"/>
      <c r="S163" s="588"/>
      <c r="T163" s="588"/>
      <c r="U163" s="588"/>
      <c r="V163" s="588"/>
      <c r="W163" s="169"/>
      <c r="X163" s="94"/>
      <c r="Y163" s="94"/>
      <c r="Z163" s="94"/>
      <c r="AA163" s="94"/>
      <c r="AB163" s="94"/>
      <c r="AC163" s="94"/>
      <c r="AD163" s="94"/>
      <c r="AE163" s="94"/>
      <c r="AF163" s="94"/>
      <c r="AG163" s="94"/>
      <c r="AH163" s="94"/>
      <c r="AI163" s="94"/>
      <c r="AJ163" s="169"/>
      <c r="AK163" s="94"/>
      <c r="AL163" s="94"/>
      <c r="AM163" s="94"/>
    </row>
    <row r="164" ht="15.75" customHeight="1">
      <c r="A164" s="94"/>
      <c r="B164" s="94"/>
      <c r="D164" s="587"/>
      <c r="E164" s="94"/>
      <c r="F164" s="94"/>
      <c r="G164" s="94"/>
      <c r="H164" s="587"/>
      <c r="I164" s="94"/>
      <c r="J164" s="94"/>
      <c r="K164" s="7"/>
      <c r="L164" s="7"/>
      <c r="M164" s="94"/>
      <c r="N164" s="588"/>
      <c r="O164" s="588"/>
      <c r="P164" s="588"/>
      <c r="Q164" s="588"/>
      <c r="R164" s="588"/>
      <c r="S164" s="588"/>
      <c r="T164" s="588"/>
      <c r="U164" s="588"/>
      <c r="V164" s="588"/>
      <c r="W164" s="169"/>
      <c r="X164" s="94"/>
      <c r="Y164" s="94"/>
      <c r="Z164" s="94"/>
      <c r="AA164" s="94"/>
      <c r="AB164" s="94"/>
      <c r="AC164" s="94"/>
      <c r="AD164" s="94"/>
      <c r="AE164" s="94"/>
      <c r="AF164" s="94"/>
      <c r="AG164" s="94"/>
      <c r="AH164" s="94"/>
      <c r="AI164" s="94"/>
      <c r="AJ164" s="169"/>
      <c r="AK164" s="94"/>
      <c r="AL164" s="94"/>
      <c r="AM164" s="94"/>
    </row>
    <row r="165" ht="15.75" customHeight="1">
      <c r="A165" s="94"/>
      <c r="B165" s="94"/>
      <c r="D165" s="587"/>
      <c r="E165" s="94"/>
      <c r="F165" s="94"/>
      <c r="G165" s="94"/>
      <c r="H165" s="587"/>
      <c r="I165" s="94"/>
      <c r="J165" s="94"/>
      <c r="K165" s="7"/>
      <c r="L165" s="7"/>
      <c r="M165" s="94"/>
      <c r="N165" s="588"/>
      <c r="O165" s="588"/>
      <c r="P165" s="588"/>
      <c r="Q165" s="588"/>
      <c r="R165" s="588"/>
      <c r="S165" s="588"/>
      <c r="T165" s="588"/>
      <c r="U165" s="588"/>
      <c r="V165" s="588"/>
      <c r="W165" s="169"/>
      <c r="X165" s="94"/>
      <c r="Y165" s="94"/>
      <c r="Z165" s="94"/>
      <c r="AA165" s="94"/>
      <c r="AB165" s="94"/>
      <c r="AC165" s="94"/>
      <c r="AD165" s="94"/>
      <c r="AE165" s="94"/>
      <c r="AF165" s="94"/>
      <c r="AG165" s="94"/>
      <c r="AH165" s="94"/>
      <c r="AI165" s="94"/>
      <c r="AJ165" s="169"/>
      <c r="AK165" s="94"/>
      <c r="AL165" s="94"/>
      <c r="AM165" s="94"/>
    </row>
    <row r="166" ht="15.75" customHeight="1">
      <c r="A166" s="94"/>
      <c r="B166" s="94"/>
      <c r="D166" s="587"/>
      <c r="E166" s="94"/>
      <c r="F166" s="94"/>
      <c r="G166" s="94"/>
      <c r="H166" s="587"/>
      <c r="I166" s="94"/>
      <c r="J166" s="94"/>
      <c r="K166" s="7"/>
      <c r="L166" s="7"/>
      <c r="M166" s="94"/>
      <c r="N166" s="588"/>
      <c r="O166" s="588"/>
      <c r="P166" s="588"/>
      <c r="Q166" s="588"/>
      <c r="R166" s="588"/>
      <c r="S166" s="588"/>
      <c r="T166" s="588"/>
      <c r="U166" s="588"/>
      <c r="V166" s="588"/>
      <c r="W166" s="169"/>
      <c r="X166" s="94"/>
      <c r="Y166" s="94"/>
      <c r="Z166" s="94"/>
      <c r="AA166" s="94"/>
      <c r="AB166" s="94"/>
      <c r="AC166" s="94"/>
      <c r="AD166" s="94"/>
      <c r="AE166" s="94"/>
      <c r="AF166" s="94"/>
      <c r="AG166" s="94"/>
      <c r="AH166" s="94"/>
      <c r="AI166" s="94"/>
      <c r="AJ166" s="169"/>
      <c r="AK166" s="94"/>
      <c r="AL166" s="94"/>
      <c r="AM166" s="94"/>
    </row>
    <row r="167" ht="15.75" customHeight="1">
      <c r="A167" s="94"/>
      <c r="B167" s="94"/>
      <c r="D167" s="587"/>
      <c r="E167" s="94"/>
      <c r="F167" s="94"/>
      <c r="G167" s="94"/>
      <c r="H167" s="587"/>
      <c r="I167" s="94"/>
      <c r="J167" s="94"/>
      <c r="K167" s="7"/>
      <c r="L167" s="7"/>
      <c r="M167" s="94"/>
      <c r="N167" s="588"/>
      <c r="O167" s="588"/>
      <c r="P167" s="588"/>
      <c r="Q167" s="588"/>
      <c r="R167" s="588"/>
      <c r="S167" s="588"/>
      <c r="T167" s="588"/>
      <c r="U167" s="588"/>
      <c r="V167" s="588"/>
      <c r="W167" s="169"/>
      <c r="X167" s="94"/>
      <c r="Y167" s="94"/>
      <c r="Z167" s="94"/>
      <c r="AA167" s="94"/>
      <c r="AB167" s="94"/>
      <c r="AC167" s="94"/>
      <c r="AD167" s="94"/>
      <c r="AE167" s="94"/>
      <c r="AF167" s="94"/>
      <c r="AG167" s="94"/>
      <c r="AH167" s="94"/>
      <c r="AI167" s="94"/>
      <c r="AJ167" s="169"/>
      <c r="AK167" s="94"/>
      <c r="AL167" s="94"/>
      <c r="AM167" s="94"/>
    </row>
    <row r="168" ht="15.75" customHeight="1">
      <c r="A168" s="94"/>
      <c r="B168" s="94"/>
      <c r="D168" s="587"/>
      <c r="E168" s="94"/>
      <c r="F168" s="94"/>
      <c r="G168" s="94"/>
      <c r="H168" s="587"/>
      <c r="I168" s="94"/>
      <c r="J168" s="94"/>
      <c r="K168" s="7"/>
      <c r="L168" s="7"/>
      <c r="M168" s="94"/>
      <c r="N168" s="588"/>
      <c r="O168" s="588"/>
      <c r="P168" s="588"/>
      <c r="Q168" s="588"/>
      <c r="R168" s="588"/>
      <c r="S168" s="588"/>
      <c r="T168" s="588"/>
      <c r="U168" s="588"/>
      <c r="V168" s="588"/>
      <c r="W168" s="169"/>
      <c r="X168" s="94"/>
      <c r="Y168" s="94"/>
      <c r="Z168" s="94"/>
      <c r="AA168" s="94"/>
      <c r="AB168" s="94"/>
      <c r="AC168" s="94"/>
      <c r="AD168" s="94"/>
      <c r="AE168" s="94"/>
      <c r="AF168" s="94"/>
      <c r="AG168" s="94"/>
      <c r="AH168" s="94"/>
      <c r="AI168" s="94"/>
      <c r="AJ168" s="169"/>
      <c r="AK168" s="94"/>
      <c r="AL168" s="94"/>
      <c r="AM168" s="94"/>
    </row>
    <row r="169" ht="15.75" customHeight="1">
      <c r="A169" s="94"/>
      <c r="B169" s="94"/>
      <c r="D169" s="587"/>
      <c r="E169" s="94"/>
      <c r="F169" s="94"/>
      <c r="G169" s="94"/>
      <c r="H169" s="587"/>
      <c r="I169" s="94"/>
      <c r="J169" s="94"/>
      <c r="K169" s="7"/>
      <c r="L169" s="7"/>
      <c r="M169" s="94"/>
      <c r="N169" s="588"/>
      <c r="O169" s="588"/>
      <c r="P169" s="588"/>
      <c r="Q169" s="588"/>
      <c r="R169" s="588"/>
      <c r="S169" s="588"/>
      <c r="T169" s="588"/>
      <c r="U169" s="588"/>
      <c r="V169" s="588"/>
      <c r="W169" s="169"/>
      <c r="X169" s="94"/>
      <c r="Y169" s="94"/>
      <c r="Z169" s="94"/>
      <c r="AA169" s="94"/>
      <c r="AB169" s="94"/>
      <c r="AC169" s="94"/>
      <c r="AD169" s="94"/>
      <c r="AE169" s="94"/>
      <c r="AF169" s="94"/>
      <c r="AG169" s="94"/>
      <c r="AH169" s="94"/>
      <c r="AI169" s="94"/>
      <c r="AJ169" s="169"/>
      <c r="AK169" s="94"/>
      <c r="AL169" s="94"/>
      <c r="AM169" s="94"/>
    </row>
    <row r="170" ht="15.75" customHeight="1">
      <c r="A170" s="94"/>
      <c r="B170" s="94"/>
      <c r="D170" s="587"/>
      <c r="E170" s="94"/>
      <c r="F170" s="94"/>
      <c r="G170" s="94"/>
      <c r="H170" s="587"/>
      <c r="I170" s="94"/>
      <c r="J170" s="94"/>
      <c r="K170" s="7"/>
      <c r="L170" s="7"/>
      <c r="M170" s="94"/>
      <c r="N170" s="588"/>
      <c r="O170" s="588"/>
      <c r="P170" s="588"/>
      <c r="Q170" s="588"/>
      <c r="R170" s="588"/>
      <c r="S170" s="588"/>
      <c r="T170" s="588"/>
      <c r="U170" s="588"/>
      <c r="V170" s="588"/>
      <c r="W170" s="169"/>
      <c r="X170" s="94"/>
      <c r="Y170" s="94"/>
      <c r="Z170" s="94"/>
      <c r="AA170" s="94"/>
      <c r="AB170" s="94"/>
      <c r="AC170" s="94"/>
      <c r="AD170" s="94"/>
      <c r="AE170" s="94"/>
      <c r="AF170" s="94"/>
      <c r="AG170" s="94"/>
      <c r="AH170" s="94"/>
      <c r="AI170" s="94"/>
      <c r="AJ170" s="169"/>
      <c r="AK170" s="94"/>
      <c r="AL170" s="94"/>
      <c r="AM170" s="94"/>
    </row>
    <row r="171" ht="15.75" customHeight="1">
      <c r="A171" s="94"/>
      <c r="B171" s="94"/>
      <c r="D171" s="587"/>
      <c r="E171" s="94"/>
      <c r="F171" s="94"/>
      <c r="G171" s="94"/>
      <c r="H171" s="587"/>
      <c r="I171" s="94"/>
      <c r="J171" s="94"/>
      <c r="K171" s="7"/>
      <c r="L171" s="7"/>
      <c r="M171" s="94"/>
      <c r="N171" s="588"/>
      <c r="O171" s="588"/>
      <c r="P171" s="588"/>
      <c r="Q171" s="588"/>
      <c r="R171" s="588"/>
      <c r="S171" s="588"/>
      <c r="T171" s="588"/>
      <c r="U171" s="588"/>
      <c r="V171" s="588"/>
      <c r="W171" s="169"/>
      <c r="X171" s="94"/>
      <c r="Y171" s="94"/>
      <c r="Z171" s="94"/>
      <c r="AA171" s="94"/>
      <c r="AB171" s="94"/>
      <c r="AC171" s="94"/>
      <c r="AD171" s="94"/>
      <c r="AE171" s="94"/>
      <c r="AF171" s="94"/>
      <c r="AG171" s="94"/>
      <c r="AH171" s="94"/>
      <c r="AI171" s="94"/>
      <c r="AJ171" s="169"/>
      <c r="AK171" s="94"/>
      <c r="AL171" s="94"/>
      <c r="AM171" s="94"/>
    </row>
    <row r="172" ht="15.75" customHeight="1">
      <c r="A172" s="94"/>
      <c r="B172" s="94"/>
      <c r="D172" s="587"/>
      <c r="E172" s="94"/>
      <c r="F172" s="94"/>
      <c r="G172" s="94"/>
      <c r="H172" s="587"/>
      <c r="I172" s="94"/>
      <c r="J172" s="94"/>
      <c r="K172" s="7"/>
      <c r="L172" s="7"/>
      <c r="M172" s="94"/>
      <c r="N172" s="588"/>
      <c r="O172" s="588"/>
      <c r="P172" s="588"/>
      <c r="Q172" s="588"/>
      <c r="R172" s="588"/>
      <c r="S172" s="588"/>
      <c r="T172" s="588"/>
      <c r="U172" s="588"/>
      <c r="V172" s="588"/>
      <c r="W172" s="169"/>
      <c r="X172" s="94"/>
      <c r="Y172" s="94"/>
      <c r="Z172" s="94"/>
      <c r="AA172" s="94"/>
      <c r="AB172" s="94"/>
      <c r="AC172" s="94"/>
      <c r="AD172" s="94"/>
      <c r="AE172" s="94"/>
      <c r="AF172" s="94"/>
      <c r="AG172" s="94"/>
      <c r="AH172" s="94"/>
      <c r="AI172" s="94"/>
      <c r="AJ172" s="169"/>
      <c r="AK172" s="94"/>
      <c r="AL172" s="94"/>
      <c r="AM172" s="94"/>
    </row>
    <row r="173" ht="15.75" customHeight="1">
      <c r="A173" s="94"/>
      <c r="B173" s="94"/>
      <c r="D173" s="587"/>
      <c r="E173" s="94"/>
      <c r="F173" s="94"/>
      <c r="G173" s="94"/>
      <c r="H173" s="587"/>
      <c r="I173" s="94"/>
      <c r="J173" s="94"/>
      <c r="K173" s="7"/>
      <c r="L173" s="7"/>
      <c r="M173" s="94"/>
      <c r="N173" s="588"/>
      <c r="O173" s="588"/>
      <c r="P173" s="588"/>
      <c r="Q173" s="588"/>
      <c r="R173" s="588"/>
      <c r="S173" s="588"/>
      <c r="T173" s="588"/>
      <c r="U173" s="588"/>
      <c r="V173" s="588"/>
      <c r="W173" s="169"/>
      <c r="X173" s="94"/>
      <c r="Y173" s="94"/>
      <c r="Z173" s="94"/>
      <c r="AA173" s="94"/>
      <c r="AB173" s="94"/>
      <c r="AC173" s="94"/>
      <c r="AD173" s="94"/>
      <c r="AE173" s="94"/>
      <c r="AF173" s="94"/>
      <c r="AG173" s="94"/>
      <c r="AH173" s="94"/>
      <c r="AI173" s="94"/>
      <c r="AJ173" s="169"/>
      <c r="AK173" s="94"/>
      <c r="AL173" s="94"/>
      <c r="AM173" s="94"/>
    </row>
    <row r="174" ht="15.75" customHeight="1">
      <c r="A174" s="94"/>
      <c r="B174" s="94"/>
      <c r="D174" s="587"/>
      <c r="E174" s="94"/>
      <c r="F174" s="94"/>
      <c r="G174" s="94"/>
      <c r="H174" s="587"/>
      <c r="I174" s="94"/>
      <c r="J174" s="94"/>
      <c r="K174" s="7"/>
      <c r="L174" s="7"/>
      <c r="M174" s="94"/>
      <c r="N174" s="588"/>
      <c r="O174" s="588"/>
      <c r="P174" s="588"/>
      <c r="Q174" s="588"/>
      <c r="R174" s="588"/>
      <c r="S174" s="588"/>
      <c r="T174" s="588"/>
      <c r="U174" s="588"/>
      <c r="V174" s="588"/>
      <c r="W174" s="169"/>
      <c r="X174" s="94"/>
      <c r="Y174" s="94"/>
      <c r="Z174" s="94"/>
      <c r="AA174" s="94"/>
      <c r="AB174" s="94"/>
      <c r="AC174" s="94"/>
      <c r="AD174" s="94"/>
      <c r="AE174" s="94"/>
      <c r="AF174" s="94"/>
      <c r="AG174" s="94"/>
      <c r="AH174" s="94"/>
      <c r="AI174" s="94"/>
      <c r="AJ174" s="169"/>
      <c r="AK174" s="94"/>
      <c r="AL174" s="94"/>
      <c r="AM174" s="94"/>
    </row>
    <row r="175" ht="15.75" customHeight="1">
      <c r="A175" s="94"/>
      <c r="B175" s="94"/>
      <c r="D175" s="587"/>
      <c r="E175" s="94"/>
      <c r="F175" s="94"/>
      <c r="G175" s="94"/>
      <c r="H175" s="587"/>
      <c r="I175" s="94"/>
      <c r="J175" s="94"/>
      <c r="K175" s="7"/>
      <c r="L175" s="7"/>
      <c r="M175" s="94"/>
      <c r="N175" s="588"/>
      <c r="O175" s="588"/>
      <c r="P175" s="588"/>
      <c r="Q175" s="588"/>
      <c r="R175" s="588"/>
      <c r="S175" s="588"/>
      <c r="T175" s="588"/>
      <c r="U175" s="588"/>
      <c r="V175" s="588"/>
      <c r="W175" s="169"/>
      <c r="X175" s="94"/>
      <c r="Y175" s="94"/>
      <c r="Z175" s="94"/>
      <c r="AA175" s="94"/>
      <c r="AB175" s="94"/>
      <c r="AC175" s="94"/>
      <c r="AD175" s="94"/>
      <c r="AE175" s="94"/>
      <c r="AF175" s="94"/>
      <c r="AG175" s="94"/>
      <c r="AH175" s="94"/>
      <c r="AI175" s="94"/>
      <c r="AJ175" s="169"/>
      <c r="AK175" s="94"/>
      <c r="AL175" s="94"/>
      <c r="AM175" s="94"/>
    </row>
    <row r="176" ht="15.75" customHeight="1">
      <c r="A176" s="94"/>
      <c r="B176" s="94"/>
      <c r="D176" s="587"/>
      <c r="E176" s="94"/>
      <c r="F176" s="94"/>
      <c r="G176" s="94"/>
      <c r="H176" s="587"/>
      <c r="I176" s="94"/>
      <c r="J176" s="94"/>
      <c r="K176" s="7"/>
      <c r="L176" s="7"/>
      <c r="M176" s="94"/>
      <c r="N176" s="588"/>
      <c r="O176" s="588"/>
      <c r="P176" s="588"/>
      <c r="Q176" s="588"/>
      <c r="R176" s="588"/>
      <c r="S176" s="588"/>
      <c r="T176" s="588"/>
      <c r="U176" s="588"/>
      <c r="V176" s="588"/>
      <c r="W176" s="169"/>
      <c r="X176" s="94"/>
      <c r="Y176" s="94"/>
      <c r="Z176" s="94"/>
      <c r="AA176" s="94"/>
      <c r="AB176" s="94"/>
      <c r="AC176" s="94"/>
      <c r="AD176" s="94"/>
      <c r="AE176" s="94"/>
      <c r="AF176" s="94"/>
      <c r="AG176" s="94"/>
      <c r="AH176" s="94"/>
      <c r="AI176" s="94"/>
      <c r="AJ176" s="169"/>
      <c r="AK176" s="94"/>
      <c r="AL176" s="94"/>
      <c r="AM176" s="94"/>
    </row>
    <row r="177" ht="15.75" customHeight="1">
      <c r="A177" s="94"/>
      <c r="B177" s="94"/>
      <c r="D177" s="587"/>
      <c r="E177" s="94"/>
      <c r="F177" s="94"/>
      <c r="G177" s="94"/>
      <c r="H177" s="587"/>
      <c r="I177" s="94"/>
      <c r="J177" s="94"/>
      <c r="K177" s="7"/>
      <c r="L177" s="7"/>
      <c r="M177" s="94"/>
      <c r="N177" s="588"/>
      <c r="O177" s="588"/>
      <c r="P177" s="588"/>
      <c r="Q177" s="588"/>
      <c r="R177" s="588"/>
      <c r="S177" s="588"/>
      <c r="T177" s="588"/>
      <c r="U177" s="588"/>
      <c r="V177" s="588"/>
      <c r="W177" s="169"/>
      <c r="X177" s="94"/>
      <c r="Y177" s="94"/>
      <c r="Z177" s="94"/>
      <c r="AA177" s="94"/>
      <c r="AB177" s="94"/>
      <c r="AC177" s="94"/>
      <c r="AD177" s="94"/>
      <c r="AE177" s="94"/>
      <c r="AF177" s="94"/>
      <c r="AG177" s="94"/>
      <c r="AH177" s="94"/>
      <c r="AI177" s="94"/>
      <c r="AJ177" s="169"/>
      <c r="AK177" s="94"/>
      <c r="AL177" s="94"/>
      <c r="AM177" s="94"/>
    </row>
    <row r="178" ht="15.75" customHeight="1">
      <c r="A178" s="94"/>
      <c r="B178" s="94"/>
      <c r="D178" s="587"/>
      <c r="E178" s="94"/>
      <c r="F178" s="94"/>
      <c r="G178" s="94"/>
      <c r="H178" s="587"/>
      <c r="I178" s="94"/>
      <c r="J178" s="94"/>
      <c r="K178" s="7"/>
      <c r="L178" s="7"/>
      <c r="M178" s="94"/>
      <c r="N178" s="588"/>
      <c r="O178" s="588"/>
      <c r="P178" s="588"/>
      <c r="Q178" s="588"/>
      <c r="R178" s="588"/>
      <c r="S178" s="588"/>
      <c r="T178" s="588"/>
      <c r="U178" s="588"/>
      <c r="V178" s="588"/>
      <c r="W178" s="169"/>
      <c r="X178" s="94"/>
      <c r="Y178" s="94"/>
      <c r="Z178" s="94"/>
      <c r="AA178" s="94"/>
      <c r="AB178" s="94"/>
      <c r="AC178" s="94"/>
      <c r="AD178" s="94"/>
      <c r="AE178" s="94"/>
      <c r="AF178" s="94"/>
      <c r="AG178" s="94"/>
      <c r="AH178" s="94"/>
      <c r="AI178" s="94"/>
      <c r="AJ178" s="169"/>
      <c r="AK178" s="94"/>
      <c r="AL178" s="94"/>
      <c r="AM178" s="94"/>
    </row>
    <row r="179" ht="15.75" customHeight="1">
      <c r="A179" s="94"/>
      <c r="B179" s="94"/>
      <c r="D179" s="587"/>
      <c r="E179" s="94"/>
      <c r="F179" s="94"/>
      <c r="G179" s="94"/>
      <c r="H179" s="587"/>
      <c r="I179" s="94"/>
      <c r="J179" s="94"/>
      <c r="K179" s="7"/>
      <c r="L179" s="7"/>
      <c r="M179" s="94"/>
      <c r="N179" s="588"/>
      <c r="O179" s="588"/>
      <c r="P179" s="588"/>
      <c r="Q179" s="588"/>
      <c r="R179" s="588"/>
      <c r="S179" s="588"/>
      <c r="T179" s="588"/>
      <c r="U179" s="588"/>
      <c r="V179" s="588"/>
      <c r="W179" s="169"/>
      <c r="X179" s="94"/>
      <c r="Y179" s="94"/>
      <c r="Z179" s="94"/>
      <c r="AA179" s="94"/>
      <c r="AB179" s="94"/>
      <c r="AC179" s="94"/>
      <c r="AD179" s="94"/>
      <c r="AE179" s="94"/>
      <c r="AF179" s="94"/>
      <c r="AG179" s="94"/>
      <c r="AH179" s="94"/>
      <c r="AI179" s="94"/>
      <c r="AJ179" s="169"/>
      <c r="AK179" s="94"/>
      <c r="AL179" s="94"/>
      <c r="AM179" s="94"/>
    </row>
    <row r="180" ht="15.75" customHeight="1">
      <c r="A180" s="94"/>
      <c r="B180" s="94"/>
      <c r="D180" s="587"/>
      <c r="E180" s="94"/>
      <c r="F180" s="94"/>
      <c r="G180" s="94"/>
      <c r="H180" s="587"/>
      <c r="I180" s="94"/>
      <c r="J180" s="94"/>
      <c r="K180" s="7"/>
      <c r="L180" s="7"/>
      <c r="M180" s="94"/>
      <c r="N180" s="588"/>
      <c r="O180" s="588"/>
      <c r="P180" s="588"/>
      <c r="Q180" s="588"/>
      <c r="R180" s="588"/>
      <c r="S180" s="588"/>
      <c r="T180" s="588"/>
      <c r="U180" s="588"/>
      <c r="V180" s="588"/>
      <c r="W180" s="169"/>
      <c r="X180" s="94"/>
      <c r="Y180" s="94"/>
      <c r="Z180" s="94"/>
      <c r="AA180" s="94"/>
      <c r="AB180" s="94"/>
      <c r="AC180" s="94"/>
      <c r="AD180" s="94"/>
      <c r="AE180" s="94"/>
      <c r="AF180" s="94"/>
      <c r="AG180" s="94"/>
      <c r="AH180" s="94"/>
      <c r="AI180" s="94"/>
      <c r="AJ180" s="169"/>
      <c r="AK180" s="94"/>
      <c r="AL180" s="94"/>
      <c r="AM180" s="94"/>
    </row>
    <row r="181" ht="15.75" customHeight="1">
      <c r="A181" s="94"/>
      <c r="B181" s="94"/>
      <c r="D181" s="587"/>
      <c r="E181" s="94"/>
      <c r="F181" s="94"/>
      <c r="G181" s="94"/>
      <c r="H181" s="587"/>
      <c r="I181" s="94"/>
      <c r="J181" s="94"/>
      <c r="K181" s="7"/>
      <c r="L181" s="7"/>
      <c r="M181" s="94"/>
      <c r="N181" s="588"/>
      <c r="O181" s="588"/>
      <c r="P181" s="588"/>
      <c r="Q181" s="588"/>
      <c r="R181" s="588"/>
      <c r="S181" s="588"/>
      <c r="T181" s="588"/>
      <c r="U181" s="588"/>
      <c r="V181" s="588"/>
      <c r="W181" s="169"/>
      <c r="X181" s="94"/>
      <c r="Y181" s="94"/>
      <c r="Z181" s="94"/>
      <c r="AA181" s="94"/>
      <c r="AB181" s="94"/>
      <c r="AC181" s="94"/>
      <c r="AD181" s="94"/>
      <c r="AE181" s="94"/>
      <c r="AF181" s="94"/>
      <c r="AG181" s="94"/>
      <c r="AH181" s="94"/>
      <c r="AI181" s="94"/>
      <c r="AJ181" s="169"/>
      <c r="AK181" s="94"/>
      <c r="AL181" s="94"/>
      <c r="AM181" s="94"/>
    </row>
    <row r="182" ht="15.75" customHeight="1">
      <c r="A182" s="94"/>
      <c r="B182" s="94"/>
      <c r="D182" s="587"/>
      <c r="E182" s="94"/>
      <c r="F182" s="94"/>
      <c r="G182" s="94"/>
      <c r="H182" s="587"/>
      <c r="I182" s="94"/>
      <c r="J182" s="94"/>
      <c r="K182" s="7"/>
      <c r="L182" s="7"/>
      <c r="M182" s="94"/>
      <c r="N182" s="588"/>
      <c r="O182" s="588"/>
      <c r="P182" s="588"/>
      <c r="Q182" s="588"/>
      <c r="R182" s="588"/>
      <c r="S182" s="588"/>
      <c r="T182" s="588"/>
      <c r="U182" s="588"/>
      <c r="V182" s="588"/>
      <c r="W182" s="169"/>
      <c r="X182" s="94"/>
      <c r="Y182" s="94"/>
      <c r="Z182" s="94"/>
      <c r="AA182" s="94"/>
      <c r="AB182" s="94"/>
      <c r="AC182" s="94"/>
      <c r="AD182" s="94"/>
      <c r="AE182" s="94"/>
      <c r="AF182" s="94"/>
      <c r="AG182" s="94"/>
      <c r="AH182" s="94"/>
      <c r="AI182" s="94"/>
      <c r="AJ182" s="169"/>
      <c r="AK182" s="94"/>
      <c r="AL182" s="94"/>
      <c r="AM182" s="94"/>
    </row>
    <row r="183" ht="15.75" customHeight="1">
      <c r="A183" s="94"/>
      <c r="B183" s="94"/>
      <c r="D183" s="587"/>
      <c r="E183" s="94"/>
      <c r="F183" s="94"/>
      <c r="G183" s="94"/>
      <c r="H183" s="587"/>
      <c r="I183" s="94"/>
      <c r="J183" s="94"/>
      <c r="K183" s="7"/>
      <c r="L183" s="7"/>
      <c r="M183" s="94"/>
      <c r="N183" s="588"/>
      <c r="O183" s="588"/>
      <c r="P183" s="588"/>
      <c r="Q183" s="588"/>
      <c r="R183" s="588"/>
      <c r="S183" s="588"/>
      <c r="T183" s="588"/>
      <c r="U183" s="588"/>
      <c r="V183" s="588"/>
      <c r="W183" s="169"/>
      <c r="X183" s="94"/>
      <c r="Y183" s="94"/>
      <c r="Z183" s="94"/>
      <c r="AA183" s="94"/>
      <c r="AB183" s="94"/>
      <c r="AC183" s="94"/>
      <c r="AD183" s="94"/>
      <c r="AE183" s="94"/>
      <c r="AF183" s="94"/>
      <c r="AG183" s="94"/>
      <c r="AH183" s="94"/>
      <c r="AI183" s="94"/>
      <c r="AJ183" s="169"/>
      <c r="AK183" s="94"/>
      <c r="AL183" s="94"/>
      <c r="AM183" s="94"/>
    </row>
    <row r="184" ht="15.75" customHeight="1">
      <c r="A184" s="94"/>
      <c r="B184" s="94"/>
      <c r="D184" s="587"/>
      <c r="E184" s="94"/>
      <c r="F184" s="94"/>
      <c r="G184" s="94"/>
      <c r="H184" s="587"/>
      <c r="I184" s="94"/>
      <c r="J184" s="94"/>
      <c r="K184" s="7"/>
      <c r="L184" s="7"/>
      <c r="M184" s="94"/>
      <c r="N184" s="588"/>
      <c r="O184" s="588"/>
      <c r="P184" s="588"/>
      <c r="Q184" s="588"/>
      <c r="R184" s="588"/>
      <c r="S184" s="588"/>
      <c r="T184" s="588"/>
      <c r="U184" s="588"/>
      <c r="V184" s="588"/>
      <c r="W184" s="169"/>
      <c r="X184" s="94"/>
      <c r="Y184" s="94"/>
      <c r="Z184" s="94"/>
      <c r="AA184" s="94"/>
      <c r="AB184" s="94"/>
      <c r="AC184" s="94"/>
      <c r="AD184" s="94"/>
      <c r="AE184" s="94"/>
      <c r="AF184" s="94"/>
      <c r="AG184" s="94"/>
      <c r="AH184" s="94"/>
      <c r="AI184" s="94"/>
      <c r="AJ184" s="169"/>
      <c r="AK184" s="94"/>
      <c r="AL184" s="94"/>
      <c r="AM184" s="94"/>
    </row>
    <row r="185" ht="15.75" customHeight="1">
      <c r="A185" s="94"/>
      <c r="B185" s="94"/>
      <c r="D185" s="587"/>
      <c r="E185" s="94"/>
      <c r="F185" s="94"/>
      <c r="G185" s="94"/>
      <c r="H185" s="587"/>
      <c r="I185" s="94"/>
      <c r="J185" s="94"/>
      <c r="K185" s="7"/>
      <c r="L185" s="7"/>
      <c r="M185" s="94"/>
      <c r="N185" s="588"/>
      <c r="O185" s="588"/>
      <c r="P185" s="588"/>
      <c r="Q185" s="588"/>
      <c r="R185" s="588"/>
      <c r="S185" s="588"/>
      <c r="T185" s="588"/>
      <c r="U185" s="588"/>
      <c r="V185" s="588"/>
      <c r="W185" s="169"/>
      <c r="X185" s="94"/>
      <c r="Y185" s="94"/>
      <c r="Z185" s="94"/>
      <c r="AA185" s="94"/>
      <c r="AB185" s="94"/>
      <c r="AC185" s="94"/>
      <c r="AD185" s="94"/>
      <c r="AE185" s="94"/>
      <c r="AF185" s="94"/>
      <c r="AG185" s="94"/>
      <c r="AH185" s="94"/>
      <c r="AI185" s="94"/>
      <c r="AJ185" s="169"/>
      <c r="AK185" s="94"/>
      <c r="AL185" s="94"/>
      <c r="AM185" s="94"/>
    </row>
    <row r="186" ht="15.75" customHeight="1">
      <c r="A186" s="94"/>
      <c r="B186" s="94"/>
      <c r="D186" s="587"/>
      <c r="E186" s="94"/>
      <c r="F186" s="94"/>
      <c r="G186" s="94"/>
      <c r="H186" s="587"/>
      <c r="I186" s="94"/>
      <c r="J186" s="94"/>
      <c r="K186" s="7"/>
      <c r="L186" s="7"/>
      <c r="M186" s="94"/>
      <c r="N186" s="588"/>
      <c r="O186" s="588"/>
      <c r="P186" s="588"/>
      <c r="Q186" s="588"/>
      <c r="R186" s="588"/>
      <c r="S186" s="588"/>
      <c r="T186" s="588"/>
      <c r="U186" s="588"/>
      <c r="V186" s="588"/>
      <c r="W186" s="169"/>
      <c r="X186" s="94"/>
      <c r="Y186" s="94"/>
      <c r="Z186" s="94"/>
      <c r="AA186" s="94"/>
      <c r="AB186" s="94"/>
      <c r="AC186" s="94"/>
      <c r="AD186" s="94"/>
      <c r="AE186" s="94"/>
      <c r="AF186" s="94"/>
      <c r="AG186" s="94"/>
      <c r="AH186" s="94"/>
      <c r="AI186" s="94"/>
      <c r="AJ186" s="169"/>
      <c r="AK186" s="94"/>
      <c r="AL186" s="94"/>
      <c r="AM186" s="94"/>
    </row>
    <row r="187" ht="15.75" customHeight="1">
      <c r="A187" s="94"/>
      <c r="B187" s="94"/>
      <c r="D187" s="587"/>
      <c r="E187" s="94"/>
      <c r="F187" s="94"/>
      <c r="G187" s="94"/>
      <c r="H187" s="587"/>
      <c r="I187" s="94"/>
      <c r="J187" s="94"/>
      <c r="K187" s="7"/>
      <c r="L187" s="7"/>
      <c r="M187" s="94"/>
      <c r="N187" s="588"/>
      <c r="O187" s="588"/>
      <c r="P187" s="588"/>
      <c r="Q187" s="588"/>
      <c r="R187" s="588"/>
      <c r="S187" s="588"/>
      <c r="T187" s="588"/>
      <c r="U187" s="588"/>
      <c r="V187" s="588"/>
      <c r="W187" s="169"/>
      <c r="X187" s="94"/>
      <c r="Y187" s="94"/>
      <c r="Z187" s="94"/>
      <c r="AA187" s="94"/>
      <c r="AB187" s="94"/>
      <c r="AC187" s="94"/>
      <c r="AD187" s="94"/>
      <c r="AE187" s="94"/>
      <c r="AF187" s="94"/>
      <c r="AG187" s="94"/>
      <c r="AH187" s="94"/>
      <c r="AI187" s="94"/>
      <c r="AJ187" s="169"/>
      <c r="AK187" s="94"/>
      <c r="AL187" s="94"/>
      <c r="AM187" s="94"/>
    </row>
    <row r="188" ht="15.75" customHeight="1">
      <c r="A188" s="94"/>
      <c r="B188" s="94"/>
      <c r="D188" s="587"/>
      <c r="E188" s="94"/>
      <c r="F188" s="94"/>
      <c r="G188" s="94"/>
      <c r="H188" s="587"/>
      <c r="I188" s="94"/>
      <c r="J188" s="94"/>
      <c r="K188" s="7"/>
      <c r="L188" s="7"/>
      <c r="M188" s="94"/>
      <c r="N188" s="588"/>
      <c r="O188" s="588"/>
      <c r="P188" s="588"/>
      <c r="Q188" s="588"/>
      <c r="R188" s="588"/>
      <c r="S188" s="588"/>
      <c r="T188" s="588"/>
      <c r="U188" s="588"/>
      <c r="V188" s="588"/>
      <c r="W188" s="169"/>
      <c r="X188" s="94"/>
      <c r="Y188" s="94"/>
      <c r="Z188" s="94"/>
      <c r="AA188" s="94"/>
      <c r="AB188" s="94"/>
      <c r="AC188" s="94"/>
      <c r="AD188" s="94"/>
      <c r="AE188" s="94"/>
      <c r="AF188" s="94"/>
      <c r="AG188" s="94"/>
      <c r="AH188" s="94"/>
      <c r="AI188" s="94"/>
      <c r="AJ188" s="169"/>
      <c r="AK188" s="94"/>
      <c r="AL188" s="94"/>
      <c r="AM188" s="94"/>
    </row>
    <row r="189" ht="15.75" customHeight="1">
      <c r="A189" s="94"/>
      <c r="B189" s="94"/>
      <c r="D189" s="587"/>
      <c r="E189" s="94"/>
      <c r="F189" s="94"/>
      <c r="G189" s="94"/>
      <c r="H189" s="587"/>
      <c r="I189" s="94"/>
      <c r="J189" s="94"/>
      <c r="K189" s="7"/>
      <c r="L189" s="7"/>
      <c r="M189" s="94"/>
      <c r="N189" s="588"/>
      <c r="O189" s="588"/>
      <c r="P189" s="588"/>
      <c r="Q189" s="588"/>
      <c r="R189" s="588"/>
      <c r="S189" s="588"/>
      <c r="T189" s="588"/>
      <c r="U189" s="588"/>
      <c r="V189" s="588"/>
      <c r="W189" s="169"/>
      <c r="X189" s="94"/>
      <c r="Y189" s="94"/>
      <c r="Z189" s="94"/>
      <c r="AA189" s="94"/>
      <c r="AB189" s="94"/>
      <c r="AC189" s="94"/>
      <c r="AD189" s="94"/>
      <c r="AE189" s="94"/>
      <c r="AF189" s="94"/>
      <c r="AG189" s="94"/>
      <c r="AH189" s="94"/>
      <c r="AI189" s="94"/>
      <c r="AJ189" s="169"/>
      <c r="AK189" s="94"/>
      <c r="AL189" s="94"/>
      <c r="AM189" s="94"/>
    </row>
    <row r="190" ht="15.75" customHeight="1">
      <c r="A190" s="94"/>
      <c r="B190" s="94"/>
      <c r="D190" s="587"/>
      <c r="E190" s="94"/>
      <c r="F190" s="94"/>
      <c r="G190" s="94"/>
      <c r="H190" s="587"/>
      <c r="I190" s="94"/>
      <c r="J190" s="94"/>
      <c r="K190" s="7"/>
      <c r="L190" s="7"/>
      <c r="M190" s="94"/>
      <c r="N190" s="588"/>
      <c r="O190" s="588"/>
      <c r="P190" s="588"/>
      <c r="Q190" s="588"/>
      <c r="R190" s="588"/>
      <c r="S190" s="588"/>
      <c r="T190" s="588"/>
      <c r="U190" s="588"/>
      <c r="V190" s="588"/>
      <c r="W190" s="169"/>
      <c r="X190" s="94"/>
      <c r="Y190" s="94"/>
      <c r="Z190" s="94"/>
      <c r="AA190" s="94"/>
      <c r="AB190" s="94"/>
      <c r="AC190" s="94"/>
      <c r="AD190" s="94"/>
      <c r="AE190" s="94"/>
      <c r="AF190" s="94"/>
      <c r="AG190" s="94"/>
      <c r="AH190" s="94"/>
      <c r="AI190" s="94"/>
      <c r="AJ190" s="169"/>
      <c r="AK190" s="94"/>
      <c r="AL190" s="94"/>
      <c r="AM190" s="94"/>
    </row>
    <row r="191" ht="15.75" customHeight="1">
      <c r="A191" s="94"/>
      <c r="B191" s="94"/>
      <c r="D191" s="587"/>
      <c r="E191" s="94"/>
      <c r="F191" s="94"/>
      <c r="G191" s="94"/>
      <c r="H191" s="587"/>
      <c r="I191" s="94"/>
      <c r="J191" s="94"/>
      <c r="K191" s="7"/>
      <c r="L191" s="7"/>
      <c r="M191" s="94"/>
      <c r="N191" s="588"/>
      <c r="O191" s="588"/>
      <c r="P191" s="588"/>
      <c r="Q191" s="588"/>
      <c r="R191" s="588"/>
      <c r="S191" s="588"/>
      <c r="T191" s="588"/>
      <c r="U191" s="588"/>
      <c r="V191" s="588"/>
      <c r="W191" s="169"/>
      <c r="X191" s="94"/>
      <c r="Y191" s="94"/>
      <c r="Z191" s="94"/>
      <c r="AA191" s="94"/>
      <c r="AB191" s="94"/>
      <c r="AC191" s="94"/>
      <c r="AD191" s="94"/>
      <c r="AE191" s="94"/>
      <c r="AF191" s="94"/>
      <c r="AG191" s="94"/>
      <c r="AH191" s="94"/>
      <c r="AI191" s="94"/>
      <c r="AJ191" s="169"/>
      <c r="AK191" s="94"/>
      <c r="AL191" s="94"/>
      <c r="AM191" s="94"/>
    </row>
    <row r="192" ht="15.75" customHeight="1">
      <c r="A192" s="94"/>
      <c r="B192" s="94"/>
      <c r="D192" s="587"/>
      <c r="E192" s="94"/>
      <c r="F192" s="94"/>
      <c r="G192" s="94"/>
      <c r="H192" s="587"/>
      <c r="I192" s="94"/>
      <c r="J192" s="94"/>
      <c r="K192" s="7"/>
      <c r="L192" s="7"/>
      <c r="M192" s="94"/>
      <c r="N192" s="588"/>
      <c r="O192" s="588"/>
      <c r="P192" s="588"/>
      <c r="Q192" s="588"/>
      <c r="R192" s="588"/>
      <c r="S192" s="588"/>
      <c r="T192" s="588"/>
      <c r="U192" s="588"/>
      <c r="V192" s="588"/>
      <c r="W192" s="169"/>
      <c r="X192" s="94"/>
      <c r="Y192" s="94"/>
      <c r="Z192" s="94"/>
      <c r="AA192" s="94"/>
      <c r="AB192" s="94"/>
      <c r="AC192" s="94"/>
      <c r="AD192" s="94"/>
      <c r="AE192" s="94"/>
      <c r="AF192" s="94"/>
      <c r="AG192" s="94"/>
      <c r="AH192" s="94"/>
      <c r="AI192" s="94"/>
      <c r="AJ192" s="169"/>
      <c r="AK192" s="94"/>
      <c r="AL192" s="94"/>
      <c r="AM192" s="94"/>
    </row>
    <row r="193" ht="15.75" customHeight="1">
      <c r="A193" s="94"/>
      <c r="B193" s="94"/>
      <c r="D193" s="587"/>
      <c r="E193" s="94"/>
      <c r="F193" s="94"/>
      <c r="G193" s="94"/>
      <c r="H193" s="587"/>
      <c r="I193" s="94"/>
      <c r="J193" s="94"/>
      <c r="K193" s="7"/>
      <c r="L193" s="7"/>
      <c r="M193" s="94"/>
      <c r="N193" s="588"/>
      <c r="O193" s="588"/>
      <c r="P193" s="588"/>
      <c r="Q193" s="588"/>
      <c r="R193" s="588"/>
      <c r="S193" s="588"/>
      <c r="T193" s="588"/>
      <c r="U193" s="588"/>
      <c r="V193" s="588"/>
      <c r="W193" s="169"/>
      <c r="X193" s="94"/>
      <c r="Y193" s="94"/>
      <c r="Z193" s="94"/>
      <c r="AA193" s="94"/>
      <c r="AB193" s="94"/>
      <c r="AC193" s="94"/>
      <c r="AD193" s="94"/>
      <c r="AE193" s="94"/>
      <c r="AF193" s="94"/>
      <c r="AG193" s="94"/>
      <c r="AH193" s="94"/>
      <c r="AI193" s="94"/>
      <c r="AJ193" s="169"/>
      <c r="AK193" s="94"/>
      <c r="AL193" s="94"/>
      <c r="AM193" s="94"/>
    </row>
    <row r="194" ht="15.75" customHeight="1">
      <c r="A194" s="94"/>
      <c r="B194" s="94"/>
      <c r="D194" s="587"/>
      <c r="E194" s="94"/>
      <c r="F194" s="94"/>
      <c r="G194" s="94"/>
      <c r="H194" s="587"/>
      <c r="I194" s="94"/>
      <c r="J194" s="94"/>
      <c r="K194" s="7"/>
      <c r="L194" s="7"/>
      <c r="M194" s="94"/>
      <c r="N194" s="588"/>
      <c r="O194" s="588"/>
      <c r="P194" s="588"/>
      <c r="Q194" s="588"/>
      <c r="R194" s="588"/>
      <c r="S194" s="588"/>
      <c r="T194" s="588"/>
      <c r="U194" s="588"/>
      <c r="V194" s="588"/>
      <c r="W194" s="169"/>
      <c r="X194" s="94"/>
      <c r="Y194" s="94"/>
      <c r="Z194" s="94"/>
      <c r="AA194" s="94"/>
      <c r="AB194" s="94"/>
      <c r="AC194" s="94"/>
      <c r="AD194" s="94"/>
      <c r="AE194" s="94"/>
      <c r="AF194" s="94"/>
      <c r="AG194" s="94"/>
      <c r="AH194" s="94"/>
      <c r="AI194" s="94"/>
      <c r="AJ194" s="169"/>
      <c r="AK194" s="94"/>
      <c r="AL194" s="94"/>
      <c r="AM194" s="94"/>
    </row>
    <row r="195" ht="15.75" customHeight="1">
      <c r="A195" s="94"/>
      <c r="B195" s="94"/>
      <c r="D195" s="587"/>
      <c r="E195" s="94"/>
      <c r="F195" s="94"/>
      <c r="G195" s="94"/>
      <c r="H195" s="587"/>
      <c r="I195" s="94"/>
      <c r="J195" s="94"/>
      <c r="K195" s="7"/>
      <c r="L195" s="7"/>
      <c r="M195" s="94"/>
      <c r="N195" s="588"/>
      <c r="O195" s="588"/>
      <c r="P195" s="588"/>
      <c r="Q195" s="588"/>
      <c r="R195" s="588"/>
      <c r="S195" s="588"/>
      <c r="T195" s="588"/>
      <c r="U195" s="588"/>
      <c r="V195" s="588"/>
      <c r="W195" s="169"/>
      <c r="X195" s="94"/>
      <c r="Y195" s="94"/>
      <c r="Z195" s="94"/>
      <c r="AA195" s="94"/>
      <c r="AB195" s="94"/>
      <c r="AC195" s="94"/>
      <c r="AD195" s="94"/>
      <c r="AE195" s="94"/>
      <c r="AF195" s="94"/>
      <c r="AG195" s="94"/>
      <c r="AH195" s="94"/>
      <c r="AI195" s="94"/>
      <c r="AJ195" s="169"/>
      <c r="AK195" s="94"/>
      <c r="AL195" s="94"/>
      <c r="AM195" s="94"/>
    </row>
    <row r="196" ht="15.75" customHeight="1">
      <c r="A196" s="94"/>
      <c r="B196" s="94"/>
      <c r="D196" s="587"/>
      <c r="E196" s="94"/>
      <c r="F196" s="94"/>
      <c r="G196" s="94"/>
      <c r="H196" s="587"/>
      <c r="I196" s="94"/>
      <c r="J196" s="94"/>
      <c r="K196" s="7"/>
      <c r="L196" s="7"/>
      <c r="M196" s="94"/>
      <c r="N196" s="588"/>
      <c r="O196" s="588"/>
      <c r="P196" s="588"/>
      <c r="Q196" s="588"/>
      <c r="R196" s="588"/>
      <c r="S196" s="588"/>
      <c r="T196" s="588"/>
      <c r="U196" s="588"/>
      <c r="V196" s="588"/>
      <c r="W196" s="169"/>
      <c r="X196" s="94"/>
      <c r="Y196" s="94"/>
      <c r="Z196" s="94"/>
      <c r="AA196" s="94"/>
      <c r="AB196" s="94"/>
      <c r="AC196" s="94"/>
      <c r="AD196" s="94"/>
      <c r="AE196" s="94"/>
      <c r="AF196" s="94"/>
      <c r="AG196" s="94"/>
      <c r="AH196" s="94"/>
      <c r="AI196" s="94"/>
      <c r="AJ196" s="169"/>
      <c r="AK196" s="94"/>
      <c r="AL196" s="94"/>
      <c r="AM196" s="94"/>
    </row>
    <row r="197" ht="15.75" customHeight="1">
      <c r="A197" s="94"/>
      <c r="B197" s="94"/>
      <c r="D197" s="587"/>
      <c r="E197" s="94"/>
      <c r="F197" s="94"/>
      <c r="G197" s="94"/>
      <c r="H197" s="587"/>
      <c r="I197" s="94"/>
      <c r="J197" s="94"/>
      <c r="K197" s="7"/>
      <c r="L197" s="7"/>
      <c r="M197" s="94"/>
      <c r="N197" s="588"/>
      <c r="O197" s="588"/>
      <c r="P197" s="588"/>
      <c r="Q197" s="588"/>
      <c r="R197" s="588"/>
      <c r="S197" s="588"/>
      <c r="T197" s="588"/>
      <c r="U197" s="588"/>
      <c r="V197" s="588"/>
      <c r="W197" s="169"/>
      <c r="X197" s="94"/>
      <c r="Y197" s="94"/>
      <c r="Z197" s="94"/>
      <c r="AA197" s="94"/>
      <c r="AB197" s="94"/>
      <c r="AC197" s="94"/>
      <c r="AD197" s="94"/>
      <c r="AE197" s="94"/>
      <c r="AF197" s="94"/>
      <c r="AG197" s="94"/>
      <c r="AH197" s="94"/>
      <c r="AI197" s="94"/>
      <c r="AJ197" s="169"/>
      <c r="AK197" s="94"/>
      <c r="AL197" s="94"/>
      <c r="AM197" s="94"/>
    </row>
    <row r="198" ht="15.75" customHeight="1">
      <c r="A198" s="94"/>
      <c r="B198" s="94"/>
      <c r="D198" s="587"/>
      <c r="E198" s="94"/>
      <c r="F198" s="94"/>
      <c r="G198" s="94"/>
      <c r="H198" s="587"/>
      <c r="I198" s="94"/>
      <c r="J198" s="94"/>
      <c r="K198" s="7"/>
      <c r="L198" s="7"/>
      <c r="M198" s="94"/>
      <c r="N198" s="588"/>
      <c r="O198" s="588"/>
      <c r="P198" s="588"/>
      <c r="Q198" s="588"/>
      <c r="R198" s="588"/>
      <c r="S198" s="588"/>
      <c r="T198" s="588"/>
      <c r="U198" s="588"/>
      <c r="V198" s="588"/>
      <c r="W198" s="169"/>
      <c r="X198" s="94"/>
      <c r="Y198" s="94"/>
      <c r="Z198" s="94"/>
      <c r="AA198" s="94"/>
      <c r="AB198" s="94"/>
      <c r="AC198" s="94"/>
      <c r="AD198" s="94"/>
      <c r="AE198" s="94"/>
      <c r="AF198" s="94"/>
      <c r="AG198" s="94"/>
      <c r="AH198" s="94"/>
      <c r="AI198" s="94"/>
      <c r="AJ198" s="169"/>
      <c r="AK198" s="94"/>
      <c r="AL198" s="94"/>
      <c r="AM198" s="94"/>
    </row>
    <row r="199" ht="15.75" customHeight="1">
      <c r="A199" s="94"/>
      <c r="B199" s="94"/>
      <c r="D199" s="587"/>
      <c r="E199" s="94"/>
      <c r="F199" s="94"/>
      <c r="G199" s="94"/>
      <c r="H199" s="587"/>
      <c r="I199" s="94"/>
      <c r="J199" s="94"/>
      <c r="K199" s="7"/>
      <c r="L199" s="7"/>
      <c r="M199" s="94"/>
      <c r="N199" s="588"/>
      <c r="O199" s="588"/>
      <c r="P199" s="588"/>
      <c r="Q199" s="588"/>
      <c r="R199" s="588"/>
      <c r="S199" s="588"/>
      <c r="T199" s="588"/>
      <c r="U199" s="588"/>
      <c r="V199" s="588"/>
      <c r="W199" s="169"/>
      <c r="X199" s="94"/>
      <c r="Y199" s="94"/>
      <c r="Z199" s="94"/>
      <c r="AA199" s="94"/>
      <c r="AB199" s="94"/>
      <c r="AC199" s="94"/>
      <c r="AD199" s="94"/>
      <c r="AE199" s="94"/>
      <c r="AF199" s="94"/>
      <c r="AG199" s="94"/>
      <c r="AH199" s="94"/>
      <c r="AI199" s="94"/>
      <c r="AJ199" s="169"/>
      <c r="AK199" s="94"/>
      <c r="AL199" s="94"/>
      <c r="AM199" s="94"/>
    </row>
    <row r="200" ht="15.75" customHeight="1">
      <c r="A200" s="94"/>
      <c r="B200" s="94"/>
      <c r="D200" s="587"/>
      <c r="E200" s="94"/>
      <c r="F200" s="94"/>
      <c r="G200" s="94"/>
      <c r="H200" s="587"/>
      <c r="I200" s="94"/>
      <c r="J200" s="94"/>
      <c r="K200" s="7"/>
      <c r="L200" s="7"/>
      <c r="M200" s="94"/>
      <c r="N200" s="588"/>
      <c r="O200" s="588"/>
      <c r="P200" s="588"/>
      <c r="Q200" s="588"/>
      <c r="R200" s="588"/>
      <c r="S200" s="588"/>
      <c r="T200" s="588"/>
      <c r="U200" s="588"/>
      <c r="V200" s="588"/>
      <c r="W200" s="169"/>
      <c r="X200" s="94"/>
      <c r="Y200" s="94"/>
      <c r="Z200" s="94"/>
      <c r="AA200" s="94"/>
      <c r="AB200" s="94"/>
      <c r="AC200" s="94"/>
      <c r="AD200" s="94"/>
      <c r="AE200" s="94"/>
      <c r="AF200" s="94"/>
      <c r="AG200" s="94"/>
      <c r="AH200" s="94"/>
      <c r="AI200" s="94"/>
      <c r="AJ200" s="169"/>
      <c r="AK200" s="94"/>
      <c r="AL200" s="94"/>
      <c r="AM200" s="94"/>
    </row>
    <row r="201" ht="15.75" customHeight="1">
      <c r="A201" s="94"/>
      <c r="B201" s="94"/>
      <c r="D201" s="587"/>
      <c r="E201" s="94"/>
      <c r="F201" s="94"/>
      <c r="G201" s="94"/>
      <c r="H201" s="587"/>
      <c r="I201" s="94"/>
      <c r="J201" s="94"/>
      <c r="K201" s="7"/>
      <c r="L201" s="7"/>
      <c r="M201" s="94"/>
      <c r="N201" s="588"/>
      <c r="O201" s="588"/>
      <c r="P201" s="588"/>
      <c r="Q201" s="588"/>
      <c r="R201" s="588"/>
      <c r="S201" s="588"/>
      <c r="T201" s="588"/>
      <c r="U201" s="588"/>
      <c r="V201" s="588"/>
      <c r="W201" s="169"/>
      <c r="X201" s="94"/>
      <c r="Y201" s="94"/>
      <c r="Z201" s="94"/>
      <c r="AA201" s="94"/>
      <c r="AB201" s="94"/>
      <c r="AC201" s="94"/>
      <c r="AD201" s="94"/>
      <c r="AE201" s="94"/>
      <c r="AF201" s="94"/>
      <c r="AG201" s="94"/>
      <c r="AH201" s="94"/>
      <c r="AI201" s="94"/>
      <c r="AJ201" s="169"/>
      <c r="AK201" s="94"/>
      <c r="AL201" s="94"/>
      <c r="AM201" s="94"/>
    </row>
    <row r="202" ht="15.75" customHeight="1">
      <c r="A202" s="94"/>
      <c r="B202" s="94"/>
      <c r="D202" s="587"/>
      <c r="E202" s="94"/>
      <c r="F202" s="94"/>
      <c r="G202" s="94"/>
      <c r="H202" s="587"/>
      <c r="I202" s="94"/>
      <c r="J202" s="94"/>
      <c r="K202" s="7"/>
      <c r="L202" s="7"/>
      <c r="M202" s="94"/>
      <c r="N202" s="588"/>
      <c r="O202" s="588"/>
      <c r="P202" s="588"/>
      <c r="Q202" s="588"/>
      <c r="R202" s="588"/>
      <c r="S202" s="588"/>
      <c r="T202" s="588"/>
      <c r="U202" s="588"/>
      <c r="V202" s="588"/>
      <c r="W202" s="169"/>
      <c r="X202" s="94"/>
      <c r="Y202" s="94"/>
      <c r="Z202" s="94"/>
      <c r="AA202" s="94"/>
      <c r="AB202" s="94"/>
      <c r="AC202" s="94"/>
      <c r="AD202" s="94"/>
      <c r="AE202" s="94"/>
      <c r="AF202" s="94"/>
      <c r="AG202" s="94"/>
      <c r="AH202" s="94"/>
      <c r="AI202" s="94"/>
      <c r="AJ202" s="169"/>
      <c r="AK202" s="94"/>
      <c r="AL202" s="94"/>
      <c r="AM202" s="94"/>
    </row>
    <row r="203" ht="15.75" customHeight="1">
      <c r="A203" s="94"/>
      <c r="B203" s="94"/>
      <c r="D203" s="587"/>
      <c r="E203" s="94"/>
      <c r="F203" s="94"/>
      <c r="G203" s="94"/>
      <c r="H203" s="587"/>
      <c r="I203" s="94"/>
      <c r="J203" s="94"/>
      <c r="K203" s="7"/>
      <c r="L203" s="7"/>
      <c r="M203" s="94"/>
      <c r="N203" s="588"/>
      <c r="O203" s="588"/>
      <c r="P203" s="588"/>
      <c r="Q203" s="588"/>
      <c r="R203" s="588"/>
      <c r="S203" s="588"/>
      <c r="T203" s="588"/>
      <c r="U203" s="588"/>
      <c r="V203" s="588"/>
      <c r="W203" s="169"/>
      <c r="X203" s="94"/>
      <c r="Y203" s="94"/>
      <c r="Z203" s="94"/>
      <c r="AA203" s="94"/>
      <c r="AB203" s="94"/>
      <c r="AC203" s="94"/>
      <c r="AD203" s="94"/>
      <c r="AE203" s="94"/>
      <c r="AF203" s="94"/>
      <c r="AG203" s="94"/>
      <c r="AH203" s="94"/>
      <c r="AI203" s="94"/>
      <c r="AJ203" s="169"/>
      <c r="AK203" s="94"/>
      <c r="AL203" s="94"/>
      <c r="AM203" s="94"/>
    </row>
    <row r="204" ht="15.75" customHeight="1">
      <c r="A204" s="94"/>
      <c r="B204" s="94"/>
      <c r="D204" s="587"/>
      <c r="E204" s="94"/>
      <c r="F204" s="94"/>
      <c r="G204" s="94"/>
      <c r="H204" s="587"/>
      <c r="I204" s="94"/>
      <c r="J204" s="94"/>
      <c r="K204" s="7"/>
      <c r="L204" s="7"/>
      <c r="M204" s="94"/>
      <c r="N204" s="588"/>
      <c r="O204" s="588"/>
      <c r="P204" s="588"/>
      <c r="Q204" s="588"/>
      <c r="R204" s="588"/>
      <c r="S204" s="588"/>
      <c r="T204" s="588"/>
      <c r="U204" s="588"/>
      <c r="V204" s="588"/>
      <c r="W204" s="169"/>
      <c r="X204" s="94"/>
      <c r="Y204" s="94"/>
      <c r="Z204" s="94"/>
      <c r="AA204" s="94"/>
      <c r="AB204" s="94"/>
      <c r="AC204" s="94"/>
      <c r="AD204" s="94"/>
      <c r="AE204" s="94"/>
      <c r="AF204" s="94"/>
      <c r="AG204" s="94"/>
      <c r="AH204" s="94"/>
      <c r="AI204" s="94"/>
      <c r="AJ204" s="169"/>
      <c r="AK204" s="94"/>
      <c r="AL204" s="94"/>
      <c r="AM204" s="94"/>
    </row>
    <row r="205" ht="15.75" customHeight="1">
      <c r="A205" s="94"/>
      <c r="B205" s="94"/>
      <c r="D205" s="587"/>
      <c r="E205" s="94"/>
      <c r="F205" s="94"/>
      <c r="G205" s="94"/>
      <c r="H205" s="587"/>
      <c r="I205" s="94"/>
      <c r="J205" s="94"/>
      <c r="K205" s="7"/>
      <c r="L205" s="7"/>
      <c r="M205" s="94"/>
      <c r="N205" s="588"/>
      <c r="O205" s="588"/>
      <c r="P205" s="588"/>
      <c r="Q205" s="588"/>
      <c r="R205" s="588"/>
      <c r="S205" s="588"/>
      <c r="T205" s="588"/>
      <c r="U205" s="588"/>
      <c r="V205" s="588"/>
      <c r="W205" s="169"/>
      <c r="X205" s="94"/>
      <c r="Y205" s="94"/>
      <c r="Z205" s="94"/>
      <c r="AA205" s="94"/>
      <c r="AB205" s="94"/>
      <c r="AC205" s="94"/>
      <c r="AD205" s="94"/>
      <c r="AE205" s="94"/>
      <c r="AF205" s="94"/>
      <c r="AG205" s="94"/>
      <c r="AH205" s="94"/>
      <c r="AI205" s="94"/>
      <c r="AJ205" s="169"/>
      <c r="AK205" s="94"/>
      <c r="AL205" s="94"/>
      <c r="AM205" s="94"/>
    </row>
    <row r="206" ht="15.75" customHeight="1">
      <c r="A206" s="94"/>
      <c r="B206" s="94"/>
      <c r="D206" s="587"/>
      <c r="E206" s="94"/>
      <c r="F206" s="94"/>
      <c r="G206" s="94"/>
      <c r="H206" s="587"/>
      <c r="I206" s="94"/>
      <c r="J206" s="94"/>
      <c r="K206" s="7"/>
      <c r="L206" s="7"/>
      <c r="M206" s="94"/>
      <c r="N206" s="588"/>
      <c r="O206" s="588"/>
      <c r="P206" s="588"/>
      <c r="Q206" s="588"/>
      <c r="R206" s="588"/>
      <c r="S206" s="588"/>
      <c r="T206" s="588"/>
      <c r="U206" s="588"/>
      <c r="V206" s="588"/>
      <c r="W206" s="169"/>
      <c r="X206" s="94"/>
      <c r="Y206" s="94"/>
      <c r="Z206" s="94"/>
      <c r="AA206" s="94"/>
      <c r="AB206" s="94"/>
      <c r="AC206" s="94"/>
      <c r="AD206" s="94"/>
      <c r="AE206" s="94"/>
      <c r="AF206" s="94"/>
      <c r="AG206" s="94"/>
      <c r="AH206" s="94"/>
      <c r="AI206" s="94"/>
      <c r="AJ206" s="169"/>
      <c r="AK206" s="94"/>
      <c r="AL206" s="94"/>
      <c r="AM206" s="94"/>
    </row>
    <row r="207" ht="15.75" customHeight="1">
      <c r="A207" s="94"/>
      <c r="B207" s="94"/>
      <c r="D207" s="587"/>
      <c r="E207" s="94"/>
      <c r="F207" s="94"/>
      <c r="G207" s="94"/>
      <c r="H207" s="587"/>
      <c r="I207" s="94"/>
      <c r="J207" s="94"/>
      <c r="K207" s="7"/>
      <c r="L207" s="7"/>
      <c r="M207" s="94"/>
      <c r="N207" s="588"/>
      <c r="O207" s="588"/>
      <c r="P207" s="588"/>
      <c r="Q207" s="588"/>
      <c r="R207" s="588"/>
      <c r="S207" s="588"/>
      <c r="T207" s="588"/>
      <c r="U207" s="588"/>
      <c r="V207" s="588"/>
      <c r="W207" s="169"/>
      <c r="X207" s="94"/>
      <c r="Y207" s="94"/>
      <c r="Z207" s="94"/>
      <c r="AA207" s="94"/>
      <c r="AB207" s="94"/>
      <c r="AC207" s="94"/>
      <c r="AD207" s="94"/>
      <c r="AE207" s="94"/>
      <c r="AF207" s="94"/>
      <c r="AG207" s="94"/>
      <c r="AH207" s="94"/>
      <c r="AI207" s="94"/>
      <c r="AJ207" s="169"/>
      <c r="AK207" s="94"/>
      <c r="AL207" s="94"/>
      <c r="AM207" s="94"/>
    </row>
    <row r="208" ht="15.75" customHeight="1">
      <c r="A208" s="94"/>
      <c r="B208" s="94"/>
      <c r="D208" s="587"/>
      <c r="E208" s="94"/>
      <c r="F208" s="94"/>
      <c r="G208" s="94"/>
      <c r="H208" s="587"/>
      <c r="I208" s="94"/>
      <c r="J208" s="94"/>
      <c r="K208" s="7"/>
      <c r="L208" s="7"/>
      <c r="M208" s="94"/>
      <c r="N208" s="588"/>
      <c r="O208" s="588"/>
      <c r="P208" s="588"/>
      <c r="Q208" s="588"/>
      <c r="R208" s="588"/>
      <c r="S208" s="588"/>
      <c r="T208" s="588"/>
      <c r="U208" s="588"/>
      <c r="V208" s="588"/>
      <c r="W208" s="169"/>
      <c r="X208" s="94"/>
      <c r="Y208" s="94"/>
      <c r="Z208" s="94"/>
      <c r="AA208" s="94"/>
      <c r="AB208" s="94"/>
      <c r="AC208" s="94"/>
      <c r="AD208" s="94"/>
      <c r="AE208" s="94"/>
      <c r="AF208" s="94"/>
      <c r="AG208" s="94"/>
      <c r="AH208" s="94"/>
      <c r="AI208" s="94"/>
      <c r="AJ208" s="169"/>
      <c r="AK208" s="94"/>
      <c r="AL208" s="94"/>
      <c r="AM208" s="94"/>
    </row>
    <row r="209" ht="15.75" customHeight="1">
      <c r="A209" s="94"/>
      <c r="B209" s="94"/>
      <c r="D209" s="587"/>
      <c r="E209" s="94"/>
      <c r="F209" s="94"/>
      <c r="G209" s="94"/>
      <c r="H209" s="587"/>
      <c r="I209" s="94"/>
      <c r="J209" s="94"/>
      <c r="K209" s="7"/>
      <c r="L209" s="7"/>
      <c r="M209" s="94"/>
      <c r="N209" s="588"/>
      <c r="O209" s="588"/>
      <c r="P209" s="588"/>
      <c r="Q209" s="588"/>
      <c r="R209" s="588"/>
      <c r="S209" s="588"/>
      <c r="T209" s="588"/>
      <c r="U209" s="588"/>
      <c r="V209" s="588"/>
      <c r="W209" s="169"/>
      <c r="X209" s="94"/>
      <c r="Y209" s="94"/>
      <c r="Z209" s="94"/>
      <c r="AA209" s="94"/>
      <c r="AB209" s="94"/>
      <c r="AC209" s="94"/>
      <c r="AD209" s="94"/>
      <c r="AE209" s="94"/>
      <c r="AF209" s="94"/>
      <c r="AG209" s="94"/>
      <c r="AH209" s="94"/>
      <c r="AI209" s="94"/>
      <c r="AJ209" s="169"/>
      <c r="AK209" s="94"/>
      <c r="AL209" s="94"/>
      <c r="AM209" s="94"/>
    </row>
    <row r="210" ht="15.75" customHeight="1">
      <c r="A210" s="94"/>
      <c r="B210" s="94"/>
      <c r="D210" s="587"/>
      <c r="E210" s="94"/>
      <c r="F210" s="94"/>
      <c r="G210" s="94"/>
      <c r="H210" s="587"/>
      <c r="I210" s="94"/>
      <c r="J210" s="94"/>
      <c r="K210" s="7"/>
      <c r="L210" s="7"/>
      <c r="M210" s="94"/>
      <c r="N210" s="588"/>
      <c r="O210" s="588"/>
      <c r="P210" s="588"/>
      <c r="Q210" s="588"/>
      <c r="R210" s="588"/>
      <c r="S210" s="588"/>
      <c r="T210" s="588"/>
      <c r="U210" s="588"/>
      <c r="V210" s="588"/>
      <c r="W210" s="169"/>
      <c r="X210" s="94"/>
      <c r="Y210" s="94"/>
      <c r="Z210" s="94"/>
      <c r="AA210" s="94"/>
      <c r="AB210" s="94"/>
      <c r="AC210" s="94"/>
      <c r="AD210" s="94"/>
      <c r="AE210" s="94"/>
      <c r="AF210" s="94"/>
      <c r="AG210" s="94"/>
      <c r="AH210" s="94"/>
      <c r="AI210" s="94"/>
      <c r="AJ210" s="169"/>
      <c r="AK210" s="94"/>
      <c r="AL210" s="94"/>
      <c r="AM210" s="94"/>
    </row>
    <row r="211" ht="15.75" customHeight="1">
      <c r="A211" s="94"/>
      <c r="B211" s="94"/>
      <c r="D211" s="587"/>
      <c r="E211" s="94"/>
      <c r="F211" s="94"/>
      <c r="G211" s="94"/>
      <c r="H211" s="587"/>
      <c r="I211" s="94"/>
      <c r="J211" s="94"/>
      <c r="K211" s="7"/>
      <c r="L211" s="7"/>
      <c r="M211" s="94"/>
      <c r="N211" s="588"/>
      <c r="O211" s="588"/>
      <c r="P211" s="588"/>
      <c r="Q211" s="588"/>
      <c r="R211" s="588"/>
      <c r="S211" s="588"/>
      <c r="T211" s="588"/>
      <c r="U211" s="588"/>
      <c r="V211" s="588"/>
      <c r="W211" s="169"/>
      <c r="X211" s="94"/>
      <c r="Y211" s="94"/>
      <c r="Z211" s="94"/>
      <c r="AA211" s="94"/>
      <c r="AB211" s="94"/>
      <c r="AC211" s="94"/>
      <c r="AD211" s="94"/>
      <c r="AE211" s="94"/>
      <c r="AF211" s="94"/>
      <c r="AG211" s="94"/>
      <c r="AH211" s="94"/>
      <c r="AI211" s="94"/>
      <c r="AJ211" s="169"/>
      <c r="AK211" s="94"/>
      <c r="AL211" s="94"/>
      <c r="AM211" s="94"/>
    </row>
    <row r="212" ht="15.75" customHeight="1">
      <c r="A212" s="94"/>
      <c r="B212" s="94"/>
      <c r="D212" s="587"/>
      <c r="E212" s="94"/>
      <c r="F212" s="94"/>
      <c r="G212" s="94"/>
      <c r="H212" s="587"/>
      <c r="I212" s="94"/>
      <c r="J212" s="94"/>
      <c r="K212" s="7"/>
      <c r="L212" s="7"/>
      <c r="M212" s="94"/>
      <c r="N212" s="588"/>
      <c r="O212" s="588"/>
      <c r="P212" s="588"/>
      <c r="Q212" s="588"/>
      <c r="R212" s="588"/>
      <c r="S212" s="588"/>
      <c r="T212" s="588"/>
      <c r="U212" s="588"/>
      <c r="V212" s="588"/>
      <c r="W212" s="169"/>
      <c r="X212" s="94"/>
      <c r="Y212" s="94"/>
      <c r="Z212" s="94"/>
      <c r="AA212" s="94"/>
      <c r="AB212" s="94"/>
      <c r="AC212" s="94"/>
      <c r="AD212" s="94"/>
      <c r="AE212" s="94"/>
      <c r="AF212" s="94"/>
      <c r="AG212" s="94"/>
      <c r="AH212" s="94"/>
      <c r="AI212" s="94"/>
      <c r="AJ212" s="169"/>
      <c r="AK212" s="94"/>
      <c r="AL212" s="94"/>
      <c r="AM212" s="94"/>
    </row>
    <row r="213" ht="15.75" customHeight="1">
      <c r="A213" s="94"/>
      <c r="B213" s="94"/>
      <c r="D213" s="587"/>
      <c r="E213" s="94"/>
      <c r="F213" s="94"/>
      <c r="G213" s="94"/>
      <c r="H213" s="587"/>
      <c r="I213" s="94"/>
      <c r="J213" s="94"/>
      <c r="K213" s="7"/>
      <c r="L213" s="7"/>
      <c r="M213" s="94"/>
      <c r="N213" s="588"/>
      <c r="O213" s="588"/>
      <c r="P213" s="588"/>
      <c r="Q213" s="588"/>
      <c r="R213" s="588"/>
      <c r="S213" s="588"/>
      <c r="T213" s="588"/>
      <c r="U213" s="588"/>
      <c r="V213" s="588"/>
      <c r="W213" s="169"/>
      <c r="X213" s="94"/>
      <c r="Y213" s="94"/>
      <c r="Z213" s="94"/>
      <c r="AA213" s="94"/>
      <c r="AB213" s="94"/>
      <c r="AC213" s="94"/>
      <c r="AD213" s="94"/>
      <c r="AE213" s="94"/>
      <c r="AF213" s="94"/>
      <c r="AG213" s="94"/>
      <c r="AH213" s="94"/>
      <c r="AI213" s="94"/>
      <c r="AJ213" s="169"/>
      <c r="AK213" s="94"/>
      <c r="AL213" s="94"/>
      <c r="AM213" s="94"/>
    </row>
    <row r="214" ht="15.75" customHeight="1">
      <c r="A214" s="94"/>
      <c r="B214" s="94"/>
      <c r="D214" s="587"/>
      <c r="E214" s="94"/>
      <c r="F214" s="94"/>
      <c r="G214" s="94"/>
      <c r="H214" s="587"/>
      <c r="I214" s="94"/>
      <c r="J214" s="94"/>
      <c r="K214" s="7"/>
      <c r="L214" s="7"/>
      <c r="M214" s="94"/>
      <c r="N214" s="588"/>
      <c r="O214" s="588"/>
      <c r="P214" s="588"/>
      <c r="Q214" s="588"/>
      <c r="R214" s="588"/>
      <c r="S214" s="588"/>
      <c r="T214" s="588"/>
      <c r="U214" s="588"/>
      <c r="V214" s="588"/>
      <c r="W214" s="169"/>
      <c r="X214" s="94"/>
      <c r="Y214" s="94"/>
      <c r="Z214" s="94"/>
      <c r="AA214" s="94"/>
      <c r="AB214" s="94"/>
      <c r="AC214" s="94"/>
      <c r="AD214" s="94"/>
      <c r="AE214" s="94"/>
      <c r="AF214" s="94"/>
      <c r="AG214" s="94"/>
      <c r="AH214" s="94"/>
      <c r="AI214" s="94"/>
      <c r="AJ214" s="169"/>
      <c r="AK214" s="94"/>
      <c r="AL214" s="94"/>
      <c r="AM214" s="94"/>
    </row>
    <row r="215" ht="15.75" customHeight="1">
      <c r="A215" s="94"/>
      <c r="B215" s="94"/>
      <c r="D215" s="587"/>
      <c r="E215" s="94"/>
      <c r="F215" s="94"/>
      <c r="G215" s="94"/>
      <c r="H215" s="587"/>
      <c r="I215" s="94"/>
      <c r="J215" s="94"/>
      <c r="K215" s="7"/>
      <c r="L215" s="7"/>
      <c r="M215" s="94"/>
      <c r="N215" s="588"/>
      <c r="O215" s="588"/>
      <c r="P215" s="588"/>
      <c r="Q215" s="588"/>
      <c r="R215" s="588"/>
      <c r="S215" s="588"/>
      <c r="T215" s="588"/>
      <c r="U215" s="588"/>
      <c r="V215" s="588"/>
      <c r="W215" s="169"/>
      <c r="X215" s="94"/>
      <c r="Y215" s="94"/>
      <c r="Z215" s="94"/>
      <c r="AA215" s="94"/>
      <c r="AB215" s="94"/>
      <c r="AC215" s="94"/>
      <c r="AD215" s="94"/>
      <c r="AE215" s="94"/>
      <c r="AF215" s="94"/>
      <c r="AG215" s="94"/>
      <c r="AH215" s="94"/>
      <c r="AI215" s="94"/>
      <c r="AJ215" s="169"/>
      <c r="AK215" s="94"/>
      <c r="AL215" s="94"/>
      <c r="AM215" s="94"/>
    </row>
    <row r="216" ht="15.75" customHeight="1">
      <c r="A216" s="94"/>
      <c r="B216" s="94"/>
      <c r="D216" s="587"/>
      <c r="E216" s="94"/>
      <c r="F216" s="94"/>
      <c r="G216" s="94"/>
      <c r="H216" s="587"/>
      <c r="I216" s="94"/>
      <c r="J216" s="94"/>
      <c r="K216" s="7"/>
      <c r="L216" s="7"/>
      <c r="M216" s="94"/>
      <c r="N216" s="588"/>
      <c r="O216" s="588"/>
      <c r="P216" s="588"/>
      <c r="Q216" s="588"/>
      <c r="R216" s="588"/>
      <c r="S216" s="588"/>
      <c r="T216" s="588"/>
      <c r="U216" s="588"/>
      <c r="V216" s="588"/>
      <c r="W216" s="169"/>
      <c r="X216" s="94"/>
      <c r="Y216" s="94"/>
      <c r="Z216" s="94"/>
      <c r="AA216" s="94"/>
      <c r="AB216" s="94"/>
      <c r="AC216" s="94"/>
      <c r="AD216" s="94"/>
      <c r="AE216" s="94"/>
      <c r="AF216" s="94"/>
      <c r="AG216" s="94"/>
      <c r="AH216" s="94"/>
      <c r="AI216" s="94"/>
      <c r="AJ216" s="169"/>
      <c r="AK216" s="94"/>
      <c r="AL216" s="94"/>
      <c r="AM216" s="94"/>
    </row>
    <row r="217" ht="15.75" customHeight="1">
      <c r="A217" s="94"/>
      <c r="B217" s="94"/>
      <c r="D217" s="587"/>
      <c r="E217" s="94"/>
      <c r="F217" s="94"/>
      <c r="G217" s="94"/>
      <c r="H217" s="587"/>
      <c r="I217" s="94"/>
      <c r="J217" s="94"/>
      <c r="K217" s="7"/>
      <c r="L217" s="7"/>
      <c r="M217" s="94"/>
      <c r="N217" s="588"/>
      <c r="O217" s="588"/>
      <c r="P217" s="588"/>
      <c r="Q217" s="588"/>
      <c r="R217" s="588"/>
      <c r="S217" s="588"/>
      <c r="T217" s="588"/>
      <c r="U217" s="588"/>
      <c r="V217" s="588"/>
      <c r="W217" s="169"/>
      <c r="X217" s="94"/>
      <c r="Y217" s="94"/>
      <c r="Z217" s="94"/>
      <c r="AA217" s="94"/>
      <c r="AB217" s="94"/>
      <c r="AC217" s="94"/>
      <c r="AD217" s="94"/>
      <c r="AE217" s="94"/>
      <c r="AF217" s="94"/>
      <c r="AG217" s="94"/>
      <c r="AH217" s="94"/>
      <c r="AI217" s="94"/>
      <c r="AJ217" s="169"/>
      <c r="AK217" s="94"/>
      <c r="AL217" s="94"/>
      <c r="AM217" s="94"/>
    </row>
    <row r="218" ht="15.75" customHeight="1">
      <c r="A218" s="94"/>
      <c r="B218" s="94"/>
      <c r="D218" s="587"/>
      <c r="E218" s="94"/>
      <c r="F218" s="94"/>
      <c r="G218" s="94"/>
      <c r="H218" s="587"/>
      <c r="I218" s="94"/>
      <c r="J218" s="94"/>
      <c r="K218" s="7"/>
      <c r="L218" s="7"/>
      <c r="M218" s="94"/>
      <c r="N218" s="588"/>
      <c r="O218" s="588"/>
      <c r="P218" s="588"/>
      <c r="Q218" s="588"/>
      <c r="R218" s="588"/>
      <c r="S218" s="588"/>
      <c r="T218" s="588"/>
      <c r="U218" s="588"/>
      <c r="V218" s="588"/>
      <c r="W218" s="169"/>
      <c r="X218" s="94"/>
      <c r="Y218" s="94"/>
      <c r="Z218" s="94"/>
      <c r="AA218" s="94"/>
      <c r="AB218" s="94"/>
      <c r="AC218" s="94"/>
      <c r="AD218" s="94"/>
      <c r="AE218" s="94"/>
      <c r="AF218" s="94"/>
      <c r="AG218" s="94"/>
      <c r="AH218" s="94"/>
      <c r="AI218" s="94"/>
      <c r="AJ218" s="169"/>
      <c r="AK218" s="94"/>
      <c r="AL218" s="94"/>
      <c r="AM218" s="94"/>
    </row>
    <row r="219" ht="15.75" customHeight="1">
      <c r="A219" s="94"/>
      <c r="B219" s="94"/>
      <c r="D219" s="587"/>
      <c r="E219" s="94"/>
      <c r="F219" s="94"/>
      <c r="G219" s="94"/>
      <c r="H219" s="587"/>
      <c r="I219" s="94"/>
      <c r="J219" s="94"/>
      <c r="K219" s="7"/>
      <c r="L219" s="7"/>
      <c r="M219" s="94"/>
      <c r="N219" s="588"/>
      <c r="O219" s="588"/>
      <c r="P219" s="588"/>
      <c r="Q219" s="588"/>
      <c r="R219" s="588"/>
      <c r="S219" s="588"/>
      <c r="T219" s="588"/>
      <c r="U219" s="588"/>
      <c r="V219" s="588"/>
      <c r="W219" s="169"/>
      <c r="X219" s="94"/>
      <c r="Y219" s="94"/>
      <c r="Z219" s="94"/>
      <c r="AA219" s="94"/>
      <c r="AB219" s="94"/>
      <c r="AC219" s="94"/>
      <c r="AD219" s="94"/>
      <c r="AE219" s="94"/>
      <c r="AF219" s="94"/>
      <c r="AG219" s="94"/>
      <c r="AH219" s="94"/>
      <c r="AI219" s="94"/>
      <c r="AJ219" s="169"/>
      <c r="AK219" s="94"/>
      <c r="AL219" s="94"/>
      <c r="AM219" s="94"/>
    </row>
    <row r="220" ht="15.75" customHeight="1">
      <c r="A220" s="94"/>
      <c r="B220" s="94"/>
      <c r="D220" s="587"/>
      <c r="E220" s="94"/>
      <c r="F220" s="94"/>
      <c r="G220" s="94"/>
      <c r="H220" s="587"/>
      <c r="I220" s="94"/>
      <c r="J220" s="94"/>
      <c r="K220" s="7"/>
      <c r="L220" s="7"/>
      <c r="M220" s="94"/>
      <c r="N220" s="588"/>
      <c r="O220" s="588"/>
      <c r="P220" s="588"/>
      <c r="Q220" s="588"/>
      <c r="R220" s="588"/>
      <c r="S220" s="588"/>
      <c r="T220" s="588"/>
      <c r="U220" s="588"/>
      <c r="V220" s="588"/>
      <c r="W220" s="169"/>
      <c r="X220" s="94"/>
      <c r="Y220" s="94"/>
      <c r="Z220" s="94"/>
      <c r="AA220" s="94"/>
      <c r="AB220" s="94"/>
      <c r="AC220" s="94"/>
      <c r="AD220" s="94"/>
      <c r="AE220" s="94"/>
      <c r="AF220" s="94"/>
      <c r="AG220" s="94"/>
      <c r="AH220" s="94"/>
      <c r="AI220" s="94"/>
      <c r="AJ220" s="169"/>
      <c r="AK220" s="94"/>
      <c r="AL220" s="94"/>
      <c r="AM220" s="94"/>
    </row>
    <row r="221" ht="15.75" customHeight="1">
      <c r="A221" s="94"/>
      <c r="B221" s="94"/>
      <c r="D221" s="587"/>
      <c r="E221" s="94"/>
      <c r="F221" s="94"/>
      <c r="G221" s="94"/>
      <c r="H221" s="587"/>
      <c r="I221" s="94"/>
      <c r="J221" s="94"/>
      <c r="K221" s="7"/>
      <c r="L221" s="7"/>
      <c r="M221" s="94"/>
      <c r="N221" s="588"/>
      <c r="O221" s="588"/>
      <c r="P221" s="588"/>
      <c r="Q221" s="588"/>
      <c r="R221" s="588"/>
      <c r="S221" s="588"/>
      <c r="T221" s="588"/>
      <c r="U221" s="588"/>
      <c r="V221" s="588"/>
      <c r="W221" s="169"/>
      <c r="X221" s="94"/>
      <c r="Y221" s="94"/>
      <c r="Z221" s="94"/>
      <c r="AA221" s="94"/>
      <c r="AB221" s="94"/>
      <c r="AC221" s="94"/>
      <c r="AD221" s="94"/>
      <c r="AE221" s="94"/>
      <c r="AF221" s="94"/>
      <c r="AG221" s="94"/>
      <c r="AH221" s="94"/>
      <c r="AI221" s="94"/>
      <c r="AJ221" s="169"/>
      <c r="AK221" s="94"/>
      <c r="AL221" s="94"/>
      <c r="AM221" s="94"/>
    </row>
    <row r="222" ht="15.75" customHeight="1">
      <c r="A222" s="94"/>
      <c r="B222" s="94"/>
      <c r="D222" s="587"/>
      <c r="E222" s="94"/>
      <c r="F222" s="94"/>
      <c r="G222" s="94"/>
      <c r="H222" s="587"/>
      <c r="I222" s="94"/>
      <c r="J222" s="94"/>
      <c r="K222" s="7"/>
      <c r="L222" s="7"/>
      <c r="M222" s="94"/>
      <c r="N222" s="588"/>
      <c r="O222" s="588"/>
      <c r="P222" s="588"/>
      <c r="Q222" s="588"/>
      <c r="R222" s="588"/>
      <c r="S222" s="588"/>
      <c r="T222" s="588"/>
      <c r="U222" s="588"/>
      <c r="V222" s="588"/>
      <c r="W222" s="169"/>
      <c r="X222" s="94"/>
      <c r="Y222" s="94"/>
      <c r="Z222" s="94"/>
      <c r="AA222" s="94"/>
      <c r="AB222" s="94"/>
      <c r="AC222" s="94"/>
      <c r="AD222" s="94"/>
      <c r="AE222" s="94"/>
      <c r="AF222" s="94"/>
      <c r="AG222" s="94"/>
      <c r="AH222" s="94"/>
      <c r="AI222" s="94"/>
      <c r="AJ222" s="169"/>
      <c r="AK222" s="94"/>
      <c r="AL222" s="94"/>
      <c r="AM222" s="94"/>
    </row>
    <row r="223" ht="15.75" customHeight="1">
      <c r="A223" s="94"/>
      <c r="B223" s="94"/>
      <c r="D223" s="587"/>
      <c r="E223" s="94"/>
      <c r="F223" s="94"/>
      <c r="G223" s="94"/>
      <c r="H223" s="587"/>
      <c r="I223" s="94"/>
      <c r="J223" s="94"/>
      <c r="K223" s="7"/>
      <c r="L223" s="7"/>
      <c r="M223" s="94"/>
      <c r="N223" s="588"/>
      <c r="O223" s="588"/>
      <c r="P223" s="588"/>
      <c r="Q223" s="588"/>
      <c r="R223" s="588"/>
      <c r="S223" s="588"/>
      <c r="T223" s="588"/>
      <c r="U223" s="588"/>
      <c r="V223" s="588"/>
      <c r="W223" s="169"/>
      <c r="X223" s="94"/>
      <c r="Y223" s="94"/>
      <c r="Z223" s="94"/>
      <c r="AA223" s="94"/>
      <c r="AB223" s="94"/>
      <c r="AC223" s="94"/>
      <c r="AD223" s="94"/>
      <c r="AE223" s="94"/>
      <c r="AF223" s="94"/>
      <c r="AG223" s="94"/>
      <c r="AH223" s="94"/>
      <c r="AI223" s="94"/>
      <c r="AJ223" s="169"/>
      <c r="AK223" s="94"/>
      <c r="AL223" s="94"/>
      <c r="AM223" s="94"/>
    </row>
    <row r="224" ht="15.75" customHeight="1">
      <c r="A224" s="94"/>
      <c r="B224" s="94"/>
      <c r="D224" s="587"/>
      <c r="E224" s="94"/>
      <c r="F224" s="94"/>
      <c r="G224" s="94"/>
      <c r="H224" s="587"/>
      <c r="I224" s="94"/>
      <c r="J224" s="94"/>
      <c r="K224" s="7"/>
      <c r="L224" s="7"/>
      <c r="M224" s="94"/>
      <c r="N224" s="588"/>
      <c r="O224" s="588"/>
      <c r="P224" s="588"/>
      <c r="Q224" s="588"/>
      <c r="R224" s="588"/>
      <c r="S224" s="588"/>
      <c r="T224" s="588"/>
      <c r="U224" s="588"/>
      <c r="V224" s="588"/>
      <c r="W224" s="169"/>
      <c r="X224" s="94"/>
      <c r="Y224" s="94"/>
      <c r="Z224" s="94"/>
      <c r="AA224" s="94"/>
      <c r="AB224" s="94"/>
      <c r="AC224" s="94"/>
      <c r="AD224" s="94"/>
      <c r="AE224" s="94"/>
      <c r="AF224" s="94"/>
      <c r="AG224" s="94"/>
      <c r="AH224" s="94"/>
      <c r="AI224" s="94"/>
      <c r="AJ224" s="169"/>
      <c r="AK224" s="94"/>
      <c r="AL224" s="94"/>
      <c r="AM224" s="94"/>
    </row>
    <row r="225" ht="15.75" customHeight="1">
      <c r="A225" s="94"/>
      <c r="B225" s="94"/>
      <c r="D225" s="587"/>
      <c r="E225" s="94"/>
      <c r="F225" s="94"/>
      <c r="G225" s="94"/>
      <c r="H225" s="587"/>
      <c r="I225" s="94"/>
      <c r="J225" s="94"/>
      <c r="K225" s="7"/>
      <c r="L225" s="7"/>
      <c r="M225" s="94"/>
      <c r="N225" s="588"/>
      <c r="O225" s="588"/>
      <c r="P225" s="588"/>
      <c r="Q225" s="588"/>
      <c r="R225" s="588"/>
      <c r="S225" s="588"/>
      <c r="T225" s="588"/>
      <c r="U225" s="588"/>
      <c r="V225" s="588"/>
      <c r="W225" s="169"/>
      <c r="X225" s="94"/>
      <c r="Y225" s="94"/>
      <c r="Z225" s="94"/>
      <c r="AA225" s="94"/>
      <c r="AB225" s="94"/>
      <c r="AC225" s="94"/>
      <c r="AD225" s="94"/>
      <c r="AE225" s="94"/>
      <c r="AF225" s="94"/>
      <c r="AG225" s="94"/>
      <c r="AH225" s="94"/>
      <c r="AI225" s="94"/>
      <c r="AJ225" s="169"/>
      <c r="AK225" s="94"/>
      <c r="AL225" s="94"/>
      <c r="AM225" s="94"/>
    </row>
    <row r="226" ht="15.75" customHeight="1">
      <c r="A226" s="94"/>
      <c r="B226" s="94"/>
      <c r="D226" s="587"/>
      <c r="E226" s="94"/>
      <c r="F226" s="94"/>
      <c r="G226" s="94"/>
      <c r="H226" s="587"/>
      <c r="I226" s="94"/>
      <c r="J226" s="94"/>
      <c r="K226" s="7"/>
      <c r="L226" s="7"/>
      <c r="M226" s="94"/>
      <c r="N226" s="588"/>
      <c r="O226" s="588"/>
      <c r="P226" s="588"/>
      <c r="Q226" s="588"/>
      <c r="R226" s="588"/>
      <c r="S226" s="588"/>
      <c r="T226" s="588"/>
      <c r="U226" s="588"/>
      <c r="V226" s="588"/>
      <c r="W226" s="169"/>
      <c r="X226" s="94"/>
      <c r="Y226" s="94"/>
      <c r="Z226" s="94"/>
      <c r="AA226" s="94"/>
      <c r="AB226" s="94"/>
      <c r="AC226" s="94"/>
      <c r="AD226" s="94"/>
      <c r="AE226" s="94"/>
      <c r="AF226" s="94"/>
      <c r="AG226" s="94"/>
      <c r="AH226" s="94"/>
      <c r="AI226" s="94"/>
      <c r="AJ226" s="169"/>
      <c r="AK226" s="94"/>
      <c r="AL226" s="94"/>
      <c r="AM226" s="94"/>
    </row>
    <row r="227" ht="15.75" customHeight="1">
      <c r="A227" s="94"/>
      <c r="B227" s="94"/>
      <c r="D227" s="587"/>
      <c r="E227" s="94"/>
      <c r="F227" s="94"/>
      <c r="G227" s="94"/>
      <c r="H227" s="587"/>
      <c r="I227" s="94"/>
      <c r="J227" s="94"/>
      <c r="K227" s="7"/>
      <c r="L227" s="7"/>
      <c r="M227" s="94"/>
      <c r="N227" s="588"/>
      <c r="O227" s="588"/>
      <c r="P227" s="588"/>
      <c r="Q227" s="588"/>
      <c r="R227" s="588"/>
      <c r="S227" s="588"/>
      <c r="T227" s="588"/>
      <c r="U227" s="588"/>
      <c r="V227" s="588"/>
      <c r="W227" s="169"/>
      <c r="X227" s="94"/>
      <c r="Y227" s="94"/>
      <c r="Z227" s="94"/>
      <c r="AA227" s="94"/>
      <c r="AB227" s="94"/>
      <c r="AC227" s="94"/>
      <c r="AD227" s="94"/>
      <c r="AE227" s="94"/>
      <c r="AF227" s="94"/>
      <c r="AG227" s="94"/>
      <c r="AH227" s="94"/>
      <c r="AI227" s="94"/>
      <c r="AJ227" s="169"/>
      <c r="AK227" s="94"/>
      <c r="AL227" s="94"/>
      <c r="AM227" s="94"/>
    </row>
    <row r="228" ht="15.75" customHeight="1">
      <c r="A228" s="94"/>
      <c r="B228" s="94"/>
      <c r="D228" s="587"/>
      <c r="E228" s="94"/>
      <c r="F228" s="94"/>
      <c r="G228" s="94"/>
      <c r="H228" s="587"/>
      <c r="I228" s="94"/>
      <c r="J228" s="94"/>
      <c r="K228" s="7"/>
      <c r="L228" s="7"/>
      <c r="M228" s="94"/>
      <c r="N228" s="588"/>
      <c r="O228" s="588"/>
      <c r="P228" s="588"/>
      <c r="Q228" s="588"/>
      <c r="R228" s="588"/>
      <c r="S228" s="588"/>
      <c r="T228" s="588"/>
      <c r="U228" s="588"/>
      <c r="V228" s="588"/>
      <c r="W228" s="169"/>
      <c r="X228" s="94"/>
      <c r="Y228" s="94"/>
      <c r="Z228" s="94"/>
      <c r="AA228" s="94"/>
      <c r="AB228" s="94"/>
      <c r="AC228" s="94"/>
      <c r="AD228" s="94"/>
      <c r="AE228" s="94"/>
      <c r="AF228" s="94"/>
      <c r="AG228" s="94"/>
      <c r="AH228" s="94"/>
      <c r="AI228" s="94"/>
      <c r="AJ228" s="169"/>
      <c r="AK228" s="94"/>
      <c r="AL228" s="94"/>
      <c r="AM228" s="94"/>
    </row>
    <row r="229" ht="15.75" customHeight="1">
      <c r="A229" s="94"/>
      <c r="B229" s="94"/>
      <c r="D229" s="587"/>
      <c r="E229" s="94"/>
      <c r="F229" s="94"/>
      <c r="G229" s="94"/>
      <c r="H229" s="587"/>
      <c r="I229" s="94"/>
      <c r="J229" s="94"/>
      <c r="K229" s="7"/>
      <c r="L229" s="7"/>
      <c r="M229" s="94"/>
      <c r="N229" s="588"/>
      <c r="O229" s="588"/>
      <c r="P229" s="588"/>
      <c r="Q229" s="588"/>
      <c r="R229" s="588"/>
      <c r="S229" s="588"/>
      <c r="T229" s="588"/>
      <c r="U229" s="588"/>
      <c r="V229" s="588"/>
      <c r="W229" s="169"/>
      <c r="X229" s="94"/>
      <c r="Y229" s="94"/>
      <c r="Z229" s="94"/>
      <c r="AA229" s="94"/>
      <c r="AB229" s="94"/>
      <c r="AC229" s="94"/>
      <c r="AD229" s="94"/>
      <c r="AE229" s="94"/>
      <c r="AF229" s="94"/>
      <c r="AG229" s="94"/>
      <c r="AH229" s="94"/>
      <c r="AI229" s="94"/>
      <c r="AJ229" s="169"/>
      <c r="AK229" s="94"/>
      <c r="AL229" s="94"/>
      <c r="AM229" s="94"/>
    </row>
    <row r="230" ht="15.75" customHeight="1">
      <c r="A230" s="94"/>
      <c r="B230" s="94"/>
      <c r="D230" s="587"/>
      <c r="E230" s="94"/>
      <c r="F230" s="94"/>
      <c r="G230" s="94"/>
      <c r="H230" s="587"/>
      <c r="I230" s="94"/>
      <c r="J230" s="94"/>
      <c r="K230" s="7"/>
      <c r="L230" s="7"/>
      <c r="M230" s="94"/>
      <c r="N230" s="588"/>
      <c r="O230" s="588"/>
      <c r="P230" s="588"/>
      <c r="Q230" s="588"/>
      <c r="R230" s="588"/>
      <c r="S230" s="588"/>
      <c r="T230" s="588"/>
      <c r="U230" s="588"/>
      <c r="V230" s="588"/>
      <c r="W230" s="169"/>
      <c r="X230" s="94"/>
      <c r="Y230" s="94"/>
      <c r="Z230" s="94"/>
      <c r="AA230" s="94"/>
      <c r="AB230" s="94"/>
      <c r="AC230" s="94"/>
      <c r="AD230" s="94"/>
      <c r="AE230" s="94"/>
      <c r="AF230" s="94"/>
      <c r="AG230" s="94"/>
      <c r="AH230" s="94"/>
      <c r="AI230" s="94"/>
      <c r="AJ230" s="169"/>
      <c r="AK230" s="94"/>
      <c r="AL230" s="94"/>
      <c r="AM230" s="94"/>
    </row>
    <row r="231" ht="15.75" customHeight="1">
      <c r="A231" s="94"/>
      <c r="B231" s="94"/>
      <c r="D231" s="587"/>
      <c r="E231" s="94"/>
      <c r="F231" s="94"/>
      <c r="G231" s="94"/>
      <c r="H231" s="587"/>
      <c r="I231" s="94"/>
      <c r="J231" s="94"/>
      <c r="K231" s="7"/>
      <c r="L231" s="7"/>
      <c r="M231" s="94"/>
      <c r="N231" s="588"/>
      <c r="O231" s="588"/>
      <c r="P231" s="588"/>
      <c r="Q231" s="588"/>
      <c r="R231" s="588"/>
      <c r="S231" s="588"/>
      <c r="T231" s="588"/>
      <c r="U231" s="588"/>
      <c r="V231" s="588"/>
      <c r="W231" s="169"/>
      <c r="X231" s="94"/>
      <c r="Y231" s="94"/>
      <c r="Z231" s="94"/>
      <c r="AA231" s="94"/>
      <c r="AB231" s="94"/>
      <c r="AC231" s="94"/>
      <c r="AD231" s="94"/>
      <c r="AE231" s="94"/>
      <c r="AF231" s="94"/>
      <c r="AG231" s="94"/>
      <c r="AH231" s="94"/>
      <c r="AI231" s="94"/>
      <c r="AJ231" s="169"/>
      <c r="AK231" s="94"/>
      <c r="AL231" s="94"/>
      <c r="AM231" s="94"/>
    </row>
    <row r="232" ht="15.75" customHeight="1">
      <c r="A232" s="94"/>
      <c r="B232" s="94"/>
      <c r="D232" s="587"/>
      <c r="E232" s="94"/>
      <c r="F232" s="94"/>
      <c r="G232" s="94"/>
      <c r="H232" s="587"/>
      <c r="I232" s="94"/>
      <c r="J232" s="94"/>
      <c r="K232" s="7"/>
      <c r="L232" s="7"/>
      <c r="M232" s="94"/>
      <c r="N232" s="588"/>
      <c r="O232" s="588"/>
      <c r="P232" s="588"/>
      <c r="Q232" s="588"/>
      <c r="R232" s="588"/>
      <c r="S232" s="588"/>
      <c r="T232" s="588"/>
      <c r="U232" s="588"/>
      <c r="V232" s="588"/>
      <c r="W232" s="169"/>
      <c r="X232" s="94"/>
      <c r="Y232" s="94"/>
      <c r="Z232" s="94"/>
      <c r="AA232" s="94"/>
      <c r="AB232" s="94"/>
      <c r="AC232" s="94"/>
      <c r="AD232" s="94"/>
      <c r="AE232" s="94"/>
      <c r="AF232" s="94"/>
      <c r="AG232" s="94"/>
      <c r="AH232" s="94"/>
      <c r="AI232" s="94"/>
      <c r="AJ232" s="169"/>
      <c r="AK232" s="94"/>
      <c r="AL232" s="94"/>
      <c r="AM232" s="94"/>
    </row>
    <row r="233" ht="15.75" customHeight="1">
      <c r="A233" s="94"/>
      <c r="B233" s="94"/>
      <c r="D233" s="587"/>
      <c r="E233" s="94"/>
      <c r="F233" s="94"/>
      <c r="G233" s="94"/>
      <c r="H233" s="587"/>
      <c r="I233" s="94"/>
      <c r="J233" s="94"/>
      <c r="K233" s="7"/>
      <c r="L233" s="7"/>
      <c r="M233" s="94"/>
      <c r="N233" s="588"/>
      <c r="O233" s="588"/>
      <c r="P233" s="588"/>
      <c r="Q233" s="588"/>
      <c r="R233" s="588"/>
      <c r="S233" s="588"/>
      <c r="T233" s="588"/>
      <c r="U233" s="588"/>
      <c r="V233" s="588"/>
      <c r="W233" s="169"/>
      <c r="X233" s="94"/>
      <c r="Y233" s="94"/>
      <c r="Z233" s="94"/>
      <c r="AA233" s="94"/>
      <c r="AB233" s="94"/>
      <c r="AC233" s="94"/>
      <c r="AD233" s="94"/>
      <c r="AE233" s="94"/>
      <c r="AF233" s="94"/>
      <c r="AG233" s="94"/>
      <c r="AH233" s="94"/>
      <c r="AI233" s="94"/>
      <c r="AJ233" s="169"/>
      <c r="AK233" s="94"/>
      <c r="AL233" s="94"/>
      <c r="AM233" s="94"/>
    </row>
    <row r="234" ht="15.75" customHeight="1">
      <c r="A234" s="94"/>
      <c r="B234" s="94"/>
      <c r="D234" s="587"/>
      <c r="E234" s="94"/>
      <c r="F234" s="94"/>
      <c r="G234" s="94"/>
      <c r="H234" s="587"/>
      <c r="I234" s="94"/>
      <c r="J234" s="94"/>
      <c r="K234" s="7"/>
      <c r="L234" s="7"/>
      <c r="M234" s="94"/>
      <c r="N234" s="588"/>
      <c r="O234" s="588"/>
      <c r="P234" s="588"/>
      <c r="Q234" s="588"/>
      <c r="R234" s="588"/>
      <c r="S234" s="588"/>
      <c r="T234" s="588"/>
      <c r="U234" s="588"/>
      <c r="V234" s="588"/>
      <c r="W234" s="169"/>
      <c r="X234" s="94"/>
      <c r="Y234" s="94"/>
      <c r="Z234" s="94"/>
      <c r="AA234" s="94"/>
      <c r="AB234" s="94"/>
      <c r="AC234" s="94"/>
      <c r="AD234" s="94"/>
      <c r="AE234" s="94"/>
      <c r="AF234" s="94"/>
      <c r="AG234" s="94"/>
      <c r="AH234" s="94"/>
      <c r="AI234" s="94"/>
      <c r="AJ234" s="169"/>
      <c r="AK234" s="94"/>
      <c r="AL234" s="94"/>
      <c r="AM234" s="94"/>
    </row>
    <row r="235" ht="15.75" customHeight="1">
      <c r="A235" s="94"/>
      <c r="B235" s="94"/>
      <c r="D235" s="587"/>
      <c r="E235" s="94"/>
      <c r="F235" s="94"/>
      <c r="G235" s="94"/>
      <c r="H235" s="587"/>
      <c r="I235" s="94"/>
      <c r="J235" s="94"/>
      <c r="K235" s="7"/>
      <c r="L235" s="7"/>
      <c r="M235" s="94"/>
      <c r="N235" s="588"/>
      <c r="O235" s="588"/>
      <c r="P235" s="588"/>
      <c r="Q235" s="588"/>
      <c r="R235" s="588"/>
      <c r="S235" s="588"/>
      <c r="T235" s="588"/>
      <c r="U235" s="588"/>
      <c r="V235" s="588"/>
      <c r="W235" s="169"/>
      <c r="X235" s="94"/>
      <c r="Y235" s="94"/>
      <c r="Z235" s="94"/>
      <c r="AA235" s="94"/>
      <c r="AB235" s="94"/>
      <c r="AC235" s="94"/>
      <c r="AD235" s="94"/>
      <c r="AE235" s="94"/>
      <c r="AF235" s="94"/>
      <c r="AG235" s="94"/>
      <c r="AH235" s="94"/>
      <c r="AI235" s="94"/>
      <c r="AJ235" s="169"/>
      <c r="AK235" s="94"/>
      <c r="AL235" s="94"/>
      <c r="AM235" s="94"/>
    </row>
    <row r="236" ht="15.75" customHeight="1">
      <c r="A236" s="94"/>
      <c r="B236" s="94"/>
      <c r="D236" s="587"/>
      <c r="E236" s="94"/>
      <c r="F236" s="94"/>
      <c r="G236" s="94"/>
      <c r="H236" s="587"/>
      <c r="I236" s="94"/>
      <c r="J236" s="94"/>
      <c r="K236" s="7"/>
      <c r="L236" s="7"/>
      <c r="M236" s="94"/>
      <c r="N236" s="588"/>
      <c r="O236" s="588"/>
      <c r="P236" s="588"/>
      <c r="Q236" s="588"/>
      <c r="R236" s="588"/>
      <c r="S236" s="588"/>
      <c r="T236" s="588"/>
      <c r="U236" s="588"/>
      <c r="V236" s="588"/>
      <c r="W236" s="169"/>
      <c r="X236" s="94"/>
      <c r="Y236" s="94"/>
      <c r="Z236" s="94"/>
      <c r="AA236" s="94"/>
      <c r="AB236" s="94"/>
      <c r="AC236" s="94"/>
      <c r="AD236" s="94"/>
      <c r="AE236" s="94"/>
      <c r="AF236" s="94"/>
      <c r="AG236" s="94"/>
      <c r="AH236" s="94"/>
      <c r="AI236" s="94"/>
      <c r="AJ236" s="169"/>
      <c r="AK236" s="94"/>
      <c r="AL236" s="94"/>
      <c r="AM236" s="94"/>
    </row>
    <row r="237" ht="15.75" customHeight="1">
      <c r="A237" s="94"/>
      <c r="B237" s="94"/>
      <c r="D237" s="587"/>
      <c r="E237" s="94"/>
      <c r="F237" s="94"/>
      <c r="G237" s="94"/>
      <c r="H237" s="587"/>
      <c r="I237" s="94"/>
      <c r="J237" s="94"/>
      <c r="K237" s="7"/>
      <c r="L237" s="7"/>
      <c r="M237" s="94"/>
      <c r="N237" s="588"/>
      <c r="O237" s="588"/>
      <c r="P237" s="588"/>
      <c r="Q237" s="588"/>
      <c r="R237" s="588"/>
      <c r="S237" s="588"/>
      <c r="T237" s="588"/>
      <c r="U237" s="588"/>
      <c r="V237" s="588"/>
      <c r="W237" s="169"/>
      <c r="X237" s="94"/>
      <c r="Y237" s="94"/>
      <c r="Z237" s="94"/>
      <c r="AA237" s="94"/>
      <c r="AB237" s="94"/>
      <c r="AC237" s="94"/>
      <c r="AD237" s="94"/>
      <c r="AE237" s="94"/>
      <c r="AF237" s="94"/>
      <c r="AG237" s="94"/>
      <c r="AH237" s="94"/>
      <c r="AI237" s="94"/>
      <c r="AJ237" s="169"/>
      <c r="AK237" s="94"/>
      <c r="AL237" s="94"/>
      <c r="AM237" s="94"/>
    </row>
    <row r="238" ht="15.75" customHeight="1">
      <c r="A238" s="94"/>
      <c r="B238" s="94"/>
      <c r="D238" s="587"/>
      <c r="E238" s="94"/>
      <c r="F238" s="94"/>
      <c r="G238" s="94"/>
      <c r="H238" s="587"/>
      <c r="I238" s="94"/>
      <c r="J238" s="94"/>
      <c r="K238" s="7"/>
      <c r="L238" s="7"/>
      <c r="M238" s="94"/>
      <c r="N238" s="588"/>
      <c r="O238" s="588"/>
      <c r="P238" s="588"/>
      <c r="Q238" s="588"/>
      <c r="R238" s="588"/>
      <c r="S238" s="588"/>
      <c r="T238" s="588"/>
      <c r="U238" s="588"/>
      <c r="V238" s="588"/>
      <c r="W238" s="169"/>
      <c r="X238" s="94"/>
      <c r="Y238" s="94"/>
      <c r="Z238" s="94"/>
      <c r="AA238" s="94"/>
      <c r="AB238" s="94"/>
      <c r="AC238" s="94"/>
      <c r="AD238" s="94"/>
      <c r="AE238" s="94"/>
      <c r="AF238" s="94"/>
      <c r="AG238" s="94"/>
      <c r="AH238" s="94"/>
      <c r="AI238" s="94"/>
      <c r="AJ238" s="169"/>
      <c r="AK238" s="94"/>
      <c r="AL238" s="94"/>
      <c r="AM238" s="94"/>
    </row>
    <row r="239" ht="15.75" customHeight="1">
      <c r="A239" s="94"/>
      <c r="B239" s="94"/>
      <c r="D239" s="587"/>
      <c r="E239" s="94"/>
      <c r="F239" s="94"/>
      <c r="G239" s="94"/>
      <c r="H239" s="587"/>
      <c r="I239" s="94"/>
      <c r="J239" s="94"/>
      <c r="K239" s="7"/>
      <c r="L239" s="7"/>
      <c r="M239" s="94"/>
      <c r="N239" s="588"/>
      <c r="O239" s="588"/>
      <c r="P239" s="588"/>
      <c r="Q239" s="588"/>
      <c r="R239" s="588"/>
      <c r="S239" s="588"/>
      <c r="T239" s="588"/>
      <c r="U239" s="588"/>
      <c r="V239" s="588"/>
      <c r="W239" s="169"/>
      <c r="X239" s="94"/>
      <c r="Y239" s="94"/>
      <c r="Z239" s="94"/>
      <c r="AA239" s="94"/>
      <c r="AB239" s="94"/>
      <c r="AC239" s="94"/>
      <c r="AD239" s="94"/>
      <c r="AE239" s="94"/>
      <c r="AF239" s="94"/>
      <c r="AG239" s="94"/>
      <c r="AH239" s="94"/>
      <c r="AI239" s="94"/>
      <c r="AJ239" s="169"/>
      <c r="AK239" s="94"/>
      <c r="AL239" s="94"/>
      <c r="AM239" s="94"/>
    </row>
    <row r="240" ht="15.75" customHeight="1">
      <c r="A240" s="94"/>
      <c r="B240" s="94"/>
      <c r="D240" s="587"/>
      <c r="E240" s="94"/>
      <c r="F240" s="94"/>
      <c r="G240" s="94"/>
      <c r="H240" s="587"/>
      <c r="I240" s="94"/>
      <c r="J240" s="94"/>
      <c r="K240" s="7"/>
      <c r="L240" s="7"/>
      <c r="M240" s="94"/>
      <c r="N240" s="588"/>
      <c r="O240" s="588"/>
      <c r="P240" s="588"/>
      <c r="Q240" s="588"/>
      <c r="R240" s="588"/>
      <c r="S240" s="588"/>
      <c r="T240" s="588"/>
      <c r="U240" s="588"/>
      <c r="V240" s="588"/>
      <c r="W240" s="169"/>
      <c r="X240" s="94"/>
      <c r="Y240" s="94"/>
      <c r="Z240" s="94"/>
      <c r="AA240" s="94"/>
      <c r="AB240" s="94"/>
      <c r="AC240" s="94"/>
      <c r="AD240" s="94"/>
      <c r="AE240" s="94"/>
      <c r="AF240" s="94"/>
      <c r="AG240" s="94"/>
      <c r="AH240" s="94"/>
      <c r="AI240" s="94"/>
      <c r="AJ240" s="169"/>
      <c r="AK240" s="94"/>
      <c r="AL240" s="94"/>
      <c r="AM240" s="94"/>
    </row>
    <row r="241" ht="15.75" customHeight="1">
      <c r="A241" s="94"/>
      <c r="B241" s="94"/>
      <c r="D241" s="587"/>
      <c r="E241" s="94"/>
      <c r="F241" s="94"/>
      <c r="G241" s="94"/>
      <c r="H241" s="587"/>
      <c r="I241" s="94"/>
      <c r="J241" s="94"/>
      <c r="K241" s="7"/>
      <c r="L241" s="7"/>
      <c r="M241" s="94"/>
      <c r="N241" s="588"/>
      <c r="O241" s="588"/>
      <c r="P241" s="588"/>
      <c r="Q241" s="588"/>
      <c r="R241" s="588"/>
      <c r="S241" s="588"/>
      <c r="T241" s="588"/>
      <c r="U241" s="588"/>
      <c r="V241" s="588"/>
      <c r="W241" s="169"/>
      <c r="X241" s="94"/>
      <c r="Y241" s="94"/>
      <c r="Z241" s="94"/>
      <c r="AA241" s="94"/>
      <c r="AB241" s="94"/>
      <c r="AC241" s="94"/>
      <c r="AD241" s="94"/>
      <c r="AE241" s="94"/>
      <c r="AF241" s="94"/>
      <c r="AG241" s="94"/>
      <c r="AH241" s="94"/>
      <c r="AI241" s="94"/>
      <c r="AJ241" s="169"/>
      <c r="AK241" s="94"/>
      <c r="AL241" s="94"/>
      <c r="AM241" s="94"/>
    </row>
    <row r="242" ht="15.75" customHeight="1">
      <c r="A242" s="94"/>
      <c r="B242" s="94"/>
      <c r="D242" s="587"/>
      <c r="E242" s="94"/>
      <c r="F242" s="94"/>
      <c r="G242" s="94"/>
      <c r="H242" s="587"/>
      <c r="I242" s="94"/>
      <c r="J242" s="94"/>
      <c r="K242" s="7"/>
      <c r="L242" s="7"/>
      <c r="M242" s="94"/>
      <c r="N242" s="588"/>
      <c r="O242" s="588"/>
      <c r="P242" s="588"/>
      <c r="Q242" s="588"/>
      <c r="R242" s="588"/>
      <c r="S242" s="588"/>
      <c r="T242" s="588"/>
      <c r="U242" s="588"/>
      <c r="V242" s="588"/>
      <c r="W242" s="169"/>
      <c r="X242" s="94"/>
      <c r="Y242" s="94"/>
      <c r="Z242" s="94"/>
      <c r="AA242" s="94"/>
      <c r="AB242" s="94"/>
      <c r="AC242" s="94"/>
      <c r="AD242" s="94"/>
      <c r="AE242" s="94"/>
      <c r="AF242" s="94"/>
      <c r="AG242" s="94"/>
      <c r="AH242" s="94"/>
      <c r="AI242" s="94"/>
      <c r="AJ242" s="169"/>
      <c r="AK242" s="94"/>
      <c r="AL242" s="94"/>
      <c r="AM242" s="94"/>
    </row>
    <row r="243" ht="15.75" customHeight="1">
      <c r="A243" s="94"/>
      <c r="B243" s="94"/>
      <c r="D243" s="587"/>
      <c r="E243" s="94"/>
      <c r="F243" s="94"/>
      <c r="G243" s="94"/>
      <c r="H243" s="587"/>
      <c r="I243" s="94"/>
      <c r="J243" s="94"/>
      <c r="K243" s="7"/>
      <c r="L243" s="7"/>
      <c r="M243" s="94"/>
      <c r="N243" s="588"/>
      <c r="O243" s="588"/>
      <c r="P243" s="588"/>
      <c r="Q243" s="588"/>
      <c r="R243" s="588"/>
      <c r="S243" s="588"/>
      <c r="T243" s="588"/>
      <c r="U243" s="588"/>
      <c r="V243" s="588"/>
      <c r="W243" s="169"/>
      <c r="X243" s="94"/>
      <c r="Y243" s="94"/>
      <c r="Z243" s="94"/>
      <c r="AA243" s="94"/>
      <c r="AB243" s="94"/>
      <c r="AC243" s="94"/>
      <c r="AD243" s="94"/>
      <c r="AE243" s="94"/>
      <c r="AF243" s="94"/>
      <c r="AG243" s="94"/>
      <c r="AH243" s="94"/>
      <c r="AI243" s="94"/>
      <c r="AJ243" s="169"/>
      <c r="AK243" s="94"/>
      <c r="AL243" s="94"/>
      <c r="AM243" s="94"/>
    </row>
    <row r="244" ht="15.75" customHeight="1">
      <c r="A244" s="94"/>
      <c r="B244" s="94"/>
      <c r="D244" s="587"/>
      <c r="E244" s="94"/>
      <c r="F244" s="94"/>
      <c r="G244" s="94"/>
      <c r="H244" s="587"/>
      <c r="I244" s="94"/>
      <c r="J244" s="94"/>
      <c r="K244" s="7"/>
      <c r="L244" s="7"/>
      <c r="M244" s="94"/>
      <c r="N244" s="588"/>
      <c r="O244" s="588"/>
      <c r="P244" s="588"/>
      <c r="Q244" s="588"/>
      <c r="R244" s="588"/>
      <c r="S244" s="588"/>
      <c r="T244" s="588"/>
      <c r="U244" s="588"/>
      <c r="V244" s="588"/>
      <c r="W244" s="169"/>
      <c r="X244" s="94"/>
      <c r="Y244" s="94"/>
      <c r="Z244" s="94"/>
      <c r="AA244" s="94"/>
      <c r="AB244" s="94"/>
      <c r="AC244" s="94"/>
      <c r="AD244" s="94"/>
      <c r="AE244" s="94"/>
      <c r="AF244" s="94"/>
      <c r="AG244" s="94"/>
      <c r="AH244" s="94"/>
      <c r="AI244" s="94"/>
      <c r="AJ244" s="169"/>
      <c r="AK244" s="94"/>
      <c r="AL244" s="94"/>
      <c r="AM244" s="94"/>
    </row>
    <row r="245" ht="15.75" customHeight="1">
      <c r="A245" s="94"/>
      <c r="B245" s="94"/>
      <c r="D245" s="587"/>
      <c r="E245" s="94"/>
      <c r="F245" s="94"/>
      <c r="G245" s="94"/>
      <c r="H245" s="587"/>
      <c r="I245" s="94"/>
      <c r="J245" s="94"/>
      <c r="K245" s="7"/>
      <c r="L245" s="7"/>
      <c r="M245" s="94"/>
      <c r="N245" s="588"/>
      <c r="O245" s="588"/>
      <c r="P245" s="588"/>
      <c r="Q245" s="588"/>
      <c r="R245" s="588"/>
      <c r="S245" s="588"/>
      <c r="T245" s="588"/>
      <c r="U245" s="588"/>
      <c r="V245" s="588"/>
      <c r="W245" s="169"/>
      <c r="X245" s="94"/>
      <c r="Y245" s="94"/>
      <c r="Z245" s="94"/>
      <c r="AA245" s="94"/>
      <c r="AB245" s="94"/>
      <c r="AC245" s="94"/>
      <c r="AD245" s="94"/>
      <c r="AE245" s="94"/>
      <c r="AF245" s="94"/>
      <c r="AG245" s="94"/>
      <c r="AH245" s="94"/>
      <c r="AI245" s="94"/>
      <c r="AJ245" s="169"/>
      <c r="AK245" s="94"/>
      <c r="AL245" s="94"/>
      <c r="AM245" s="94"/>
    </row>
    <row r="246" ht="15.75" customHeight="1">
      <c r="A246" s="94"/>
      <c r="B246" s="94"/>
      <c r="D246" s="587"/>
      <c r="E246" s="94"/>
      <c r="F246" s="94"/>
      <c r="G246" s="94"/>
      <c r="H246" s="587"/>
      <c r="I246" s="94"/>
      <c r="J246" s="94"/>
      <c r="K246" s="7"/>
      <c r="L246" s="7"/>
      <c r="M246" s="94"/>
      <c r="N246" s="588"/>
      <c r="O246" s="588"/>
      <c r="P246" s="588"/>
      <c r="Q246" s="588"/>
      <c r="R246" s="588"/>
      <c r="S246" s="588"/>
      <c r="T246" s="588"/>
      <c r="U246" s="588"/>
      <c r="V246" s="588"/>
      <c r="W246" s="169"/>
      <c r="X246" s="94"/>
      <c r="Y246" s="94"/>
      <c r="Z246" s="94"/>
      <c r="AA246" s="94"/>
      <c r="AB246" s="94"/>
      <c r="AC246" s="94"/>
      <c r="AD246" s="94"/>
      <c r="AE246" s="94"/>
      <c r="AF246" s="94"/>
      <c r="AG246" s="94"/>
      <c r="AH246" s="94"/>
      <c r="AI246" s="94"/>
      <c r="AJ246" s="169"/>
      <c r="AK246" s="94"/>
      <c r="AL246" s="94"/>
      <c r="AM246" s="94"/>
    </row>
    <row r="247" ht="15.75" customHeight="1">
      <c r="A247" s="94"/>
      <c r="B247" s="94"/>
      <c r="D247" s="587"/>
      <c r="E247" s="94"/>
      <c r="F247" s="94"/>
      <c r="G247" s="94"/>
      <c r="H247" s="587"/>
      <c r="I247" s="94"/>
      <c r="J247" s="94"/>
      <c r="K247" s="7"/>
      <c r="L247" s="7"/>
      <c r="M247" s="94"/>
      <c r="N247" s="588"/>
      <c r="O247" s="588"/>
      <c r="P247" s="588"/>
      <c r="Q247" s="588"/>
      <c r="R247" s="588"/>
      <c r="S247" s="588"/>
      <c r="T247" s="588"/>
      <c r="U247" s="588"/>
      <c r="V247" s="588"/>
      <c r="W247" s="169"/>
      <c r="X247" s="94"/>
      <c r="Y247" s="94"/>
      <c r="Z247" s="94"/>
      <c r="AA247" s="94"/>
      <c r="AB247" s="94"/>
      <c r="AC247" s="94"/>
      <c r="AD247" s="94"/>
      <c r="AE247" s="94"/>
      <c r="AF247" s="94"/>
      <c r="AG247" s="94"/>
      <c r="AH247" s="94"/>
      <c r="AI247" s="94"/>
      <c r="AJ247" s="169"/>
      <c r="AK247" s="94"/>
      <c r="AL247" s="94"/>
      <c r="AM247" s="94"/>
    </row>
    <row r="248" ht="15.75" customHeight="1">
      <c r="A248" s="94"/>
      <c r="B248" s="94"/>
      <c r="D248" s="587"/>
      <c r="E248" s="94"/>
      <c r="F248" s="94"/>
      <c r="G248" s="94"/>
      <c r="H248" s="587"/>
      <c r="I248" s="94"/>
      <c r="J248" s="94"/>
      <c r="K248" s="7"/>
      <c r="L248" s="7"/>
      <c r="M248" s="94"/>
      <c r="N248" s="588"/>
      <c r="O248" s="588"/>
      <c r="P248" s="588"/>
      <c r="Q248" s="588"/>
      <c r="R248" s="588"/>
      <c r="S248" s="588"/>
      <c r="T248" s="588"/>
      <c r="U248" s="588"/>
      <c r="V248" s="588"/>
      <c r="W248" s="169"/>
      <c r="X248" s="94"/>
      <c r="Y248" s="94"/>
      <c r="Z248" s="94"/>
      <c r="AA248" s="94"/>
      <c r="AB248" s="94"/>
      <c r="AC248" s="94"/>
      <c r="AD248" s="94"/>
      <c r="AE248" s="94"/>
      <c r="AF248" s="94"/>
      <c r="AG248" s="94"/>
      <c r="AH248" s="94"/>
      <c r="AI248" s="94"/>
      <c r="AJ248" s="169"/>
      <c r="AK248" s="94"/>
      <c r="AL248" s="94"/>
      <c r="AM248" s="94"/>
    </row>
    <row r="249" ht="15.75" customHeight="1">
      <c r="A249" s="94"/>
      <c r="B249" s="94"/>
      <c r="D249" s="587"/>
      <c r="E249" s="94"/>
      <c r="F249" s="94"/>
      <c r="G249" s="94"/>
      <c r="H249" s="587"/>
      <c r="I249" s="94"/>
      <c r="J249" s="94"/>
      <c r="K249" s="7"/>
      <c r="L249" s="7"/>
      <c r="M249" s="94"/>
      <c r="N249" s="588"/>
      <c r="O249" s="588"/>
      <c r="P249" s="588"/>
      <c r="Q249" s="588"/>
      <c r="R249" s="588"/>
      <c r="S249" s="588"/>
      <c r="T249" s="588"/>
      <c r="U249" s="588"/>
      <c r="V249" s="588"/>
      <c r="W249" s="169"/>
      <c r="X249" s="94"/>
      <c r="Y249" s="94"/>
      <c r="Z249" s="94"/>
      <c r="AA249" s="94"/>
      <c r="AB249" s="94"/>
      <c r="AC249" s="94"/>
      <c r="AD249" s="94"/>
      <c r="AE249" s="94"/>
      <c r="AF249" s="94"/>
      <c r="AG249" s="94"/>
      <c r="AH249" s="94"/>
      <c r="AI249" s="94"/>
      <c r="AJ249" s="169"/>
      <c r="AK249" s="94"/>
      <c r="AL249" s="94"/>
      <c r="AM249" s="94"/>
    </row>
    <row r="250" ht="15.75" customHeight="1">
      <c r="A250" s="94"/>
      <c r="B250" s="94"/>
      <c r="D250" s="587"/>
      <c r="E250" s="94"/>
      <c r="F250" s="94"/>
      <c r="G250" s="94"/>
      <c r="H250" s="587"/>
      <c r="I250" s="94"/>
      <c r="J250" s="94"/>
      <c r="K250" s="7"/>
      <c r="L250" s="7"/>
      <c r="M250" s="94"/>
      <c r="N250" s="588"/>
      <c r="O250" s="588"/>
      <c r="P250" s="588"/>
      <c r="Q250" s="588"/>
      <c r="R250" s="588"/>
      <c r="S250" s="588"/>
      <c r="T250" s="588"/>
      <c r="U250" s="588"/>
      <c r="V250" s="588"/>
      <c r="W250" s="169"/>
      <c r="X250" s="94"/>
      <c r="Y250" s="94"/>
      <c r="Z250" s="94"/>
      <c r="AA250" s="94"/>
      <c r="AB250" s="94"/>
      <c r="AC250" s="94"/>
      <c r="AD250" s="94"/>
      <c r="AE250" s="94"/>
      <c r="AF250" s="94"/>
      <c r="AG250" s="94"/>
      <c r="AH250" s="94"/>
      <c r="AI250" s="94"/>
      <c r="AJ250" s="169"/>
      <c r="AK250" s="94"/>
      <c r="AL250" s="94"/>
      <c r="AM250" s="94"/>
    </row>
    <row r="251" ht="15.75" customHeight="1">
      <c r="A251" s="94"/>
      <c r="B251" s="94"/>
      <c r="D251" s="587"/>
      <c r="E251" s="94"/>
      <c r="F251" s="94"/>
      <c r="G251" s="94"/>
      <c r="H251" s="587"/>
      <c r="I251" s="94"/>
      <c r="J251" s="94"/>
      <c r="K251" s="7"/>
      <c r="L251" s="7"/>
      <c r="M251" s="94"/>
      <c r="N251" s="588"/>
      <c r="O251" s="588"/>
      <c r="P251" s="588"/>
      <c r="Q251" s="588"/>
      <c r="R251" s="588"/>
      <c r="S251" s="588"/>
      <c r="T251" s="588"/>
      <c r="U251" s="588"/>
      <c r="V251" s="588"/>
      <c r="W251" s="169"/>
      <c r="X251" s="94"/>
      <c r="Y251" s="94"/>
      <c r="Z251" s="94"/>
      <c r="AA251" s="94"/>
      <c r="AB251" s="94"/>
      <c r="AC251" s="94"/>
      <c r="AD251" s="94"/>
      <c r="AE251" s="94"/>
      <c r="AF251" s="94"/>
      <c r="AG251" s="94"/>
      <c r="AH251" s="94"/>
      <c r="AI251" s="94"/>
      <c r="AJ251" s="169"/>
      <c r="AK251" s="94"/>
      <c r="AL251" s="94"/>
      <c r="AM251" s="94"/>
    </row>
    <row r="252" ht="15.75" customHeight="1">
      <c r="A252" s="94"/>
      <c r="B252" s="94"/>
      <c r="D252" s="587"/>
      <c r="E252" s="94"/>
      <c r="F252" s="94"/>
      <c r="G252" s="94"/>
      <c r="H252" s="587"/>
      <c r="I252" s="94"/>
      <c r="J252" s="94"/>
      <c r="K252" s="7"/>
      <c r="L252" s="7"/>
      <c r="M252" s="94"/>
      <c r="N252" s="588"/>
      <c r="O252" s="588"/>
      <c r="P252" s="588"/>
      <c r="Q252" s="588"/>
      <c r="R252" s="588"/>
      <c r="S252" s="588"/>
      <c r="T252" s="588"/>
      <c r="U252" s="588"/>
      <c r="V252" s="588"/>
      <c r="W252" s="169"/>
      <c r="X252" s="94"/>
      <c r="Y252" s="94"/>
      <c r="Z252" s="94"/>
      <c r="AA252" s="94"/>
      <c r="AB252" s="94"/>
      <c r="AC252" s="94"/>
      <c r="AD252" s="94"/>
      <c r="AE252" s="94"/>
      <c r="AF252" s="94"/>
      <c r="AG252" s="94"/>
      <c r="AH252" s="94"/>
      <c r="AI252" s="94"/>
      <c r="AJ252" s="169"/>
      <c r="AK252" s="94"/>
      <c r="AL252" s="94"/>
      <c r="AM252" s="94"/>
    </row>
    <row r="253" ht="15.75" customHeight="1">
      <c r="A253" s="94"/>
      <c r="B253" s="94"/>
      <c r="D253" s="587"/>
      <c r="E253" s="94"/>
      <c r="F253" s="94"/>
      <c r="G253" s="94"/>
      <c r="H253" s="587"/>
      <c r="I253" s="94"/>
      <c r="J253" s="94"/>
      <c r="K253" s="7"/>
      <c r="L253" s="7"/>
      <c r="M253" s="94"/>
      <c r="N253" s="588"/>
      <c r="O253" s="588"/>
      <c r="P253" s="588"/>
      <c r="Q253" s="588"/>
      <c r="R253" s="588"/>
      <c r="S253" s="588"/>
      <c r="T253" s="588"/>
      <c r="U253" s="588"/>
      <c r="V253" s="588"/>
      <c r="W253" s="169"/>
      <c r="X253" s="94"/>
      <c r="Y253" s="94"/>
      <c r="Z253" s="94"/>
      <c r="AA253" s="94"/>
      <c r="AB253" s="94"/>
      <c r="AC253" s="94"/>
      <c r="AD253" s="94"/>
      <c r="AE253" s="94"/>
      <c r="AF253" s="94"/>
      <c r="AG253" s="94"/>
      <c r="AH253" s="94"/>
      <c r="AI253" s="94"/>
      <c r="AJ253" s="169"/>
      <c r="AK253" s="94"/>
      <c r="AL253" s="94"/>
      <c r="AM253" s="94"/>
    </row>
    <row r="254" ht="15.75" customHeight="1">
      <c r="A254" s="94"/>
      <c r="B254" s="94"/>
      <c r="D254" s="587"/>
      <c r="E254" s="94"/>
      <c r="F254" s="94"/>
      <c r="G254" s="94"/>
      <c r="H254" s="587"/>
      <c r="I254" s="94"/>
      <c r="J254" s="94"/>
      <c r="K254" s="7"/>
      <c r="L254" s="7"/>
      <c r="M254" s="94"/>
      <c r="N254" s="588"/>
      <c r="O254" s="588"/>
      <c r="P254" s="588"/>
      <c r="Q254" s="588"/>
      <c r="R254" s="588"/>
      <c r="S254" s="588"/>
      <c r="T254" s="588"/>
      <c r="U254" s="588"/>
      <c r="V254" s="588"/>
      <c r="W254" s="169"/>
      <c r="X254" s="94"/>
      <c r="Y254" s="94"/>
      <c r="Z254" s="94"/>
      <c r="AA254" s="94"/>
      <c r="AB254" s="94"/>
      <c r="AC254" s="94"/>
      <c r="AD254" s="94"/>
      <c r="AE254" s="94"/>
      <c r="AF254" s="94"/>
      <c r="AG254" s="94"/>
      <c r="AH254" s="94"/>
      <c r="AI254" s="94"/>
      <c r="AJ254" s="169"/>
      <c r="AK254" s="94"/>
      <c r="AL254" s="94"/>
      <c r="AM254" s="94"/>
    </row>
    <row r="255" ht="15.75" customHeight="1">
      <c r="A255" s="94"/>
      <c r="B255" s="94"/>
      <c r="D255" s="587"/>
      <c r="E255" s="94"/>
      <c r="F255" s="94"/>
      <c r="G255" s="94"/>
      <c r="H255" s="587"/>
      <c r="I255" s="94"/>
      <c r="J255" s="94"/>
      <c r="K255" s="7"/>
      <c r="L255" s="7"/>
      <c r="M255" s="94"/>
      <c r="N255" s="588"/>
      <c r="O255" s="588"/>
      <c r="P255" s="588"/>
      <c r="Q255" s="588"/>
      <c r="R255" s="588"/>
      <c r="S255" s="588"/>
      <c r="T255" s="588"/>
      <c r="U255" s="588"/>
      <c r="V255" s="588"/>
      <c r="W255" s="169"/>
      <c r="X255" s="94"/>
      <c r="Y255" s="94"/>
      <c r="Z255" s="94"/>
      <c r="AA255" s="94"/>
      <c r="AB255" s="94"/>
      <c r="AC255" s="94"/>
      <c r="AD255" s="94"/>
      <c r="AE255" s="94"/>
      <c r="AF255" s="94"/>
      <c r="AG255" s="94"/>
      <c r="AH255" s="94"/>
      <c r="AI255" s="94"/>
      <c r="AJ255" s="169"/>
      <c r="AK255" s="94"/>
      <c r="AL255" s="94"/>
      <c r="AM255" s="94"/>
    </row>
    <row r="256" ht="15.75" customHeight="1">
      <c r="A256" s="94"/>
      <c r="B256" s="94"/>
      <c r="D256" s="587"/>
      <c r="E256" s="94"/>
      <c r="F256" s="94"/>
      <c r="G256" s="94"/>
      <c r="H256" s="587"/>
      <c r="I256" s="94"/>
      <c r="J256" s="94"/>
      <c r="K256" s="7"/>
      <c r="L256" s="7"/>
      <c r="M256" s="94"/>
      <c r="N256" s="588"/>
      <c r="O256" s="588"/>
      <c r="P256" s="588"/>
      <c r="Q256" s="588"/>
      <c r="R256" s="588"/>
      <c r="S256" s="588"/>
      <c r="T256" s="588"/>
      <c r="U256" s="588"/>
      <c r="V256" s="588"/>
      <c r="W256" s="169"/>
      <c r="X256" s="94"/>
      <c r="Y256" s="94"/>
      <c r="Z256" s="94"/>
      <c r="AA256" s="94"/>
      <c r="AB256" s="94"/>
      <c r="AC256" s="94"/>
      <c r="AD256" s="94"/>
      <c r="AE256" s="94"/>
      <c r="AF256" s="94"/>
      <c r="AG256" s="94"/>
      <c r="AH256" s="94"/>
      <c r="AI256" s="94"/>
      <c r="AJ256" s="169"/>
      <c r="AK256" s="94"/>
      <c r="AL256" s="94"/>
      <c r="AM256" s="94"/>
    </row>
    <row r="257" ht="15.75" customHeight="1">
      <c r="A257" s="94"/>
      <c r="B257" s="94"/>
      <c r="D257" s="587"/>
      <c r="E257" s="94"/>
      <c r="F257" s="94"/>
      <c r="G257" s="94"/>
      <c r="H257" s="587"/>
      <c r="I257" s="94"/>
      <c r="J257" s="94"/>
      <c r="K257" s="7"/>
      <c r="L257" s="7"/>
      <c r="M257" s="94"/>
      <c r="N257" s="588"/>
      <c r="O257" s="588"/>
      <c r="P257" s="588"/>
      <c r="Q257" s="588"/>
      <c r="R257" s="588"/>
      <c r="S257" s="588"/>
      <c r="T257" s="588"/>
      <c r="U257" s="588"/>
      <c r="V257" s="588"/>
      <c r="W257" s="169"/>
      <c r="X257" s="94"/>
      <c r="Y257" s="94"/>
      <c r="Z257" s="94"/>
      <c r="AA257" s="94"/>
      <c r="AB257" s="94"/>
      <c r="AC257" s="94"/>
      <c r="AD257" s="94"/>
      <c r="AE257" s="94"/>
      <c r="AF257" s="94"/>
      <c r="AG257" s="94"/>
      <c r="AH257" s="94"/>
      <c r="AI257" s="94"/>
      <c r="AJ257" s="169"/>
      <c r="AK257" s="94"/>
      <c r="AL257" s="94"/>
      <c r="AM257" s="94"/>
    </row>
    <row r="258" ht="15.75" customHeight="1">
      <c r="A258" s="94"/>
      <c r="B258" s="94"/>
      <c r="D258" s="587"/>
      <c r="E258" s="94"/>
      <c r="F258" s="94"/>
      <c r="G258" s="94"/>
      <c r="H258" s="587"/>
      <c r="I258" s="94"/>
      <c r="J258" s="94"/>
      <c r="K258" s="7"/>
      <c r="L258" s="7"/>
      <c r="M258" s="94"/>
      <c r="N258" s="588"/>
      <c r="O258" s="588"/>
      <c r="P258" s="588"/>
      <c r="Q258" s="588"/>
      <c r="R258" s="588"/>
      <c r="S258" s="588"/>
      <c r="T258" s="588"/>
      <c r="U258" s="588"/>
      <c r="V258" s="588"/>
      <c r="W258" s="169"/>
      <c r="X258" s="94"/>
      <c r="Y258" s="94"/>
      <c r="Z258" s="94"/>
      <c r="AA258" s="94"/>
      <c r="AB258" s="94"/>
      <c r="AC258" s="94"/>
      <c r="AD258" s="94"/>
      <c r="AE258" s="94"/>
      <c r="AF258" s="94"/>
      <c r="AG258" s="94"/>
      <c r="AH258" s="94"/>
      <c r="AI258" s="94"/>
      <c r="AJ258" s="169"/>
      <c r="AK258" s="94"/>
      <c r="AL258" s="94"/>
      <c r="AM258" s="94"/>
    </row>
    <row r="259" ht="15.75" customHeight="1">
      <c r="A259" s="94"/>
      <c r="B259" s="94"/>
      <c r="D259" s="587"/>
      <c r="E259" s="94"/>
      <c r="F259" s="94"/>
      <c r="G259" s="94"/>
      <c r="H259" s="587"/>
      <c r="I259" s="94"/>
      <c r="J259" s="94"/>
      <c r="K259" s="7"/>
      <c r="L259" s="7"/>
      <c r="M259" s="94"/>
      <c r="N259" s="588"/>
      <c r="O259" s="588"/>
      <c r="P259" s="588"/>
      <c r="Q259" s="588"/>
      <c r="R259" s="588"/>
      <c r="S259" s="588"/>
      <c r="T259" s="588"/>
      <c r="U259" s="588"/>
      <c r="V259" s="588"/>
      <c r="W259" s="169"/>
      <c r="X259" s="94"/>
      <c r="Y259" s="94"/>
      <c r="Z259" s="94"/>
      <c r="AA259" s="94"/>
      <c r="AB259" s="94"/>
      <c r="AC259" s="94"/>
      <c r="AD259" s="94"/>
      <c r="AE259" s="94"/>
      <c r="AF259" s="94"/>
      <c r="AG259" s="94"/>
      <c r="AH259" s="94"/>
      <c r="AI259" s="94"/>
      <c r="AJ259" s="169"/>
      <c r="AK259" s="94"/>
      <c r="AL259" s="94"/>
      <c r="AM259" s="94"/>
    </row>
    <row r="260" ht="15.75" customHeight="1">
      <c r="A260" s="94"/>
      <c r="B260" s="94"/>
      <c r="D260" s="587"/>
      <c r="E260" s="94"/>
      <c r="F260" s="94"/>
      <c r="G260" s="94"/>
      <c r="H260" s="587"/>
      <c r="I260" s="94"/>
      <c r="J260" s="94"/>
      <c r="K260" s="7"/>
      <c r="L260" s="7"/>
      <c r="M260" s="94"/>
      <c r="N260" s="588"/>
      <c r="O260" s="588"/>
      <c r="P260" s="588"/>
      <c r="Q260" s="588"/>
      <c r="R260" s="588"/>
      <c r="S260" s="588"/>
      <c r="T260" s="588"/>
      <c r="U260" s="588"/>
      <c r="V260" s="588"/>
      <c r="W260" s="169"/>
      <c r="X260" s="94"/>
      <c r="Y260" s="94"/>
      <c r="Z260" s="94"/>
      <c r="AA260" s="94"/>
      <c r="AB260" s="94"/>
      <c r="AC260" s="94"/>
      <c r="AD260" s="94"/>
      <c r="AE260" s="94"/>
      <c r="AF260" s="94"/>
      <c r="AG260" s="94"/>
      <c r="AH260" s="94"/>
      <c r="AI260" s="94"/>
      <c r="AJ260" s="169"/>
      <c r="AK260" s="94"/>
      <c r="AL260" s="94"/>
      <c r="AM260" s="94"/>
    </row>
    <row r="261" ht="15.75" customHeight="1">
      <c r="A261" s="94"/>
      <c r="B261" s="94"/>
      <c r="D261" s="587"/>
      <c r="E261" s="94"/>
      <c r="F261" s="94"/>
      <c r="G261" s="94"/>
      <c r="H261" s="587"/>
      <c r="I261" s="94"/>
      <c r="J261" s="94"/>
      <c r="K261" s="7"/>
      <c r="L261" s="7"/>
      <c r="M261" s="94"/>
      <c r="N261" s="588"/>
      <c r="O261" s="588"/>
      <c r="P261" s="588"/>
      <c r="Q261" s="588"/>
      <c r="R261" s="588"/>
      <c r="S261" s="588"/>
      <c r="T261" s="588"/>
      <c r="U261" s="588"/>
      <c r="V261" s="588"/>
      <c r="W261" s="169"/>
      <c r="X261" s="94"/>
      <c r="Y261" s="94"/>
      <c r="Z261" s="94"/>
      <c r="AA261" s="94"/>
      <c r="AB261" s="94"/>
      <c r="AC261" s="94"/>
      <c r="AD261" s="94"/>
      <c r="AE261" s="94"/>
      <c r="AF261" s="94"/>
      <c r="AG261" s="94"/>
      <c r="AH261" s="94"/>
      <c r="AI261" s="94"/>
      <c r="AJ261" s="169"/>
      <c r="AK261" s="94"/>
      <c r="AL261" s="94"/>
      <c r="AM261" s="94"/>
    </row>
    <row r="262" ht="15.75" customHeight="1">
      <c r="A262" s="94"/>
      <c r="B262" s="94"/>
      <c r="D262" s="587"/>
      <c r="E262" s="94"/>
      <c r="F262" s="94"/>
      <c r="G262" s="94"/>
      <c r="H262" s="587"/>
      <c r="I262" s="94"/>
      <c r="J262" s="94"/>
      <c r="K262" s="7"/>
      <c r="L262" s="7"/>
      <c r="M262" s="94"/>
      <c r="N262" s="588"/>
      <c r="O262" s="588"/>
      <c r="P262" s="588"/>
      <c r="Q262" s="588"/>
      <c r="R262" s="588"/>
      <c r="S262" s="588"/>
      <c r="T262" s="588"/>
      <c r="U262" s="588"/>
      <c r="V262" s="588"/>
      <c r="W262" s="169"/>
      <c r="X262" s="94"/>
      <c r="Y262" s="94"/>
      <c r="Z262" s="94"/>
      <c r="AA262" s="94"/>
      <c r="AB262" s="94"/>
      <c r="AC262" s="94"/>
      <c r="AD262" s="94"/>
      <c r="AE262" s="94"/>
      <c r="AF262" s="94"/>
      <c r="AG262" s="94"/>
      <c r="AH262" s="94"/>
      <c r="AI262" s="94"/>
      <c r="AJ262" s="169"/>
      <c r="AK262" s="94"/>
      <c r="AL262" s="94"/>
      <c r="AM262" s="94"/>
    </row>
    <row r="263" ht="15.75" customHeight="1">
      <c r="A263" s="94"/>
      <c r="B263" s="94"/>
      <c r="D263" s="587"/>
      <c r="E263" s="94"/>
      <c r="F263" s="94"/>
      <c r="G263" s="94"/>
      <c r="H263" s="587"/>
      <c r="I263" s="94"/>
      <c r="J263" s="94"/>
      <c r="K263" s="7"/>
      <c r="L263" s="7"/>
      <c r="M263" s="94"/>
      <c r="N263" s="588"/>
      <c r="O263" s="588"/>
      <c r="P263" s="588"/>
      <c r="Q263" s="588"/>
      <c r="R263" s="588"/>
      <c r="S263" s="588"/>
      <c r="T263" s="588"/>
      <c r="U263" s="588"/>
      <c r="V263" s="588"/>
      <c r="W263" s="169"/>
      <c r="X263" s="94"/>
      <c r="Y263" s="94"/>
      <c r="Z263" s="94"/>
      <c r="AA263" s="94"/>
      <c r="AB263" s="94"/>
      <c r="AC263" s="94"/>
      <c r="AD263" s="94"/>
      <c r="AE263" s="94"/>
      <c r="AF263" s="94"/>
      <c r="AG263" s="94"/>
      <c r="AH263" s="94"/>
      <c r="AI263" s="94"/>
      <c r="AJ263" s="169"/>
      <c r="AK263" s="94"/>
      <c r="AL263" s="94"/>
      <c r="AM263" s="94"/>
    </row>
    <row r="264" ht="15.75" customHeight="1">
      <c r="A264" s="94"/>
      <c r="B264" s="94"/>
      <c r="D264" s="587"/>
      <c r="E264" s="94"/>
      <c r="F264" s="94"/>
      <c r="G264" s="94"/>
      <c r="H264" s="587"/>
      <c r="I264" s="94"/>
      <c r="J264" s="94"/>
      <c r="K264" s="7"/>
      <c r="L264" s="7"/>
      <c r="M264" s="94"/>
      <c r="N264" s="588"/>
      <c r="O264" s="588"/>
      <c r="P264" s="588"/>
      <c r="Q264" s="588"/>
      <c r="R264" s="588"/>
      <c r="S264" s="588"/>
      <c r="T264" s="588"/>
      <c r="U264" s="588"/>
      <c r="V264" s="588"/>
      <c r="W264" s="169"/>
      <c r="X264" s="94"/>
      <c r="Y264" s="94"/>
      <c r="Z264" s="94"/>
      <c r="AA264" s="94"/>
      <c r="AB264" s="94"/>
      <c r="AC264" s="94"/>
      <c r="AD264" s="94"/>
      <c r="AE264" s="94"/>
      <c r="AF264" s="94"/>
      <c r="AG264" s="94"/>
      <c r="AH264" s="94"/>
      <c r="AI264" s="94"/>
      <c r="AJ264" s="169"/>
      <c r="AK264" s="94"/>
      <c r="AL264" s="94"/>
      <c r="AM264" s="94"/>
    </row>
    <row r="265" ht="15.75" customHeight="1">
      <c r="A265" s="94"/>
      <c r="B265" s="94"/>
      <c r="D265" s="587"/>
      <c r="E265" s="94"/>
      <c r="F265" s="94"/>
      <c r="G265" s="94"/>
      <c r="H265" s="587"/>
      <c r="I265" s="94"/>
      <c r="J265" s="94"/>
      <c r="K265" s="7"/>
      <c r="L265" s="7"/>
      <c r="M265" s="94"/>
      <c r="N265" s="588"/>
      <c r="O265" s="588"/>
      <c r="P265" s="588"/>
      <c r="Q265" s="588"/>
      <c r="R265" s="588"/>
      <c r="S265" s="588"/>
      <c r="T265" s="588"/>
      <c r="U265" s="588"/>
      <c r="V265" s="588"/>
      <c r="W265" s="169"/>
      <c r="X265" s="94"/>
      <c r="Y265" s="94"/>
      <c r="Z265" s="94"/>
      <c r="AA265" s="94"/>
      <c r="AB265" s="94"/>
      <c r="AC265" s="94"/>
      <c r="AD265" s="94"/>
      <c r="AE265" s="94"/>
      <c r="AF265" s="94"/>
      <c r="AG265" s="94"/>
      <c r="AH265" s="94"/>
      <c r="AI265" s="94"/>
      <c r="AJ265" s="169"/>
      <c r="AK265" s="94"/>
      <c r="AL265" s="94"/>
      <c r="AM265" s="94"/>
    </row>
    <row r="266" ht="15.75" customHeight="1">
      <c r="A266" s="94"/>
      <c r="B266" s="94"/>
      <c r="D266" s="587"/>
      <c r="E266" s="94"/>
      <c r="F266" s="94"/>
      <c r="G266" s="94"/>
      <c r="H266" s="587"/>
      <c r="I266" s="94"/>
      <c r="J266" s="94"/>
      <c r="K266" s="7"/>
      <c r="L266" s="7"/>
      <c r="M266" s="94"/>
      <c r="N266" s="588"/>
      <c r="O266" s="588"/>
      <c r="P266" s="588"/>
      <c r="Q266" s="588"/>
      <c r="R266" s="588"/>
      <c r="S266" s="588"/>
      <c r="T266" s="588"/>
      <c r="U266" s="588"/>
      <c r="V266" s="588"/>
      <c r="W266" s="169"/>
      <c r="X266" s="94"/>
      <c r="Y266" s="94"/>
      <c r="Z266" s="94"/>
      <c r="AA266" s="94"/>
      <c r="AB266" s="94"/>
      <c r="AC266" s="94"/>
      <c r="AD266" s="94"/>
      <c r="AE266" s="94"/>
      <c r="AF266" s="94"/>
      <c r="AG266" s="94"/>
      <c r="AH266" s="94"/>
      <c r="AI266" s="94"/>
      <c r="AJ266" s="169"/>
      <c r="AK266" s="94"/>
      <c r="AL266" s="94"/>
      <c r="AM266" s="94"/>
    </row>
    <row r="267" ht="15.75" customHeight="1">
      <c r="A267" s="94"/>
      <c r="B267" s="94"/>
      <c r="D267" s="587"/>
      <c r="E267" s="94"/>
      <c r="F267" s="94"/>
      <c r="G267" s="94"/>
      <c r="H267" s="587"/>
      <c r="I267" s="94"/>
      <c r="J267" s="94"/>
      <c r="K267" s="7"/>
      <c r="L267" s="7"/>
      <c r="M267" s="94"/>
      <c r="N267" s="588"/>
      <c r="O267" s="588"/>
      <c r="P267" s="588"/>
      <c r="Q267" s="588"/>
      <c r="R267" s="588"/>
      <c r="S267" s="588"/>
      <c r="T267" s="588"/>
      <c r="U267" s="588"/>
      <c r="V267" s="588"/>
      <c r="W267" s="169"/>
      <c r="X267" s="94"/>
      <c r="Y267" s="94"/>
      <c r="Z267" s="94"/>
      <c r="AA267" s="94"/>
      <c r="AB267" s="94"/>
      <c r="AC267" s="94"/>
      <c r="AD267" s="94"/>
      <c r="AE267" s="94"/>
      <c r="AF267" s="94"/>
      <c r="AG267" s="94"/>
      <c r="AH267" s="94"/>
      <c r="AI267" s="94"/>
      <c r="AJ267" s="169"/>
      <c r="AK267" s="94"/>
      <c r="AL267" s="94"/>
      <c r="AM267" s="94"/>
    </row>
    <row r="268" ht="15.75" customHeight="1">
      <c r="A268" s="94"/>
      <c r="B268" s="94"/>
      <c r="D268" s="587"/>
      <c r="E268" s="94"/>
      <c r="F268" s="94"/>
      <c r="G268" s="94"/>
      <c r="H268" s="587"/>
      <c r="I268" s="94"/>
      <c r="J268" s="94"/>
      <c r="K268" s="7"/>
      <c r="L268" s="7"/>
      <c r="M268" s="94"/>
      <c r="N268" s="588"/>
      <c r="O268" s="588"/>
      <c r="P268" s="588"/>
      <c r="Q268" s="588"/>
      <c r="R268" s="588"/>
      <c r="S268" s="588"/>
      <c r="T268" s="588"/>
      <c r="U268" s="588"/>
      <c r="V268" s="588"/>
      <c r="W268" s="169"/>
      <c r="X268" s="94"/>
      <c r="Y268" s="94"/>
      <c r="Z268" s="94"/>
      <c r="AA268" s="94"/>
      <c r="AB268" s="94"/>
      <c r="AC268" s="94"/>
      <c r="AD268" s="94"/>
      <c r="AE268" s="94"/>
      <c r="AF268" s="94"/>
      <c r="AG268" s="94"/>
      <c r="AH268" s="94"/>
      <c r="AI268" s="94"/>
      <c r="AJ268" s="169"/>
      <c r="AK268" s="94"/>
      <c r="AL268" s="94"/>
      <c r="AM268" s="94"/>
    </row>
    <row r="269" ht="15.75" customHeight="1">
      <c r="A269" s="94"/>
      <c r="B269" s="94"/>
      <c r="D269" s="587"/>
      <c r="E269" s="94"/>
      <c r="F269" s="94"/>
      <c r="G269" s="94"/>
      <c r="H269" s="587"/>
      <c r="I269" s="94"/>
      <c r="J269" s="94"/>
      <c r="K269" s="7"/>
      <c r="L269" s="7"/>
      <c r="M269" s="94"/>
      <c r="N269" s="588"/>
      <c r="O269" s="588"/>
      <c r="P269" s="588"/>
      <c r="Q269" s="588"/>
      <c r="R269" s="588"/>
      <c r="S269" s="588"/>
      <c r="T269" s="588"/>
      <c r="U269" s="588"/>
      <c r="V269" s="588"/>
      <c r="W269" s="169"/>
      <c r="X269" s="94"/>
      <c r="Y269" s="94"/>
      <c r="Z269" s="94"/>
      <c r="AA269" s="94"/>
      <c r="AB269" s="94"/>
      <c r="AC269" s="94"/>
      <c r="AD269" s="94"/>
      <c r="AE269" s="94"/>
      <c r="AF269" s="94"/>
      <c r="AG269" s="94"/>
      <c r="AH269" s="94"/>
      <c r="AI269" s="94"/>
      <c r="AJ269" s="169"/>
      <c r="AK269" s="94"/>
      <c r="AL269" s="94"/>
      <c r="AM269" s="94"/>
    </row>
    <row r="270" ht="15.75" customHeight="1">
      <c r="A270" s="94"/>
      <c r="B270" s="94"/>
      <c r="D270" s="587"/>
      <c r="E270" s="94"/>
      <c r="F270" s="94"/>
      <c r="G270" s="94"/>
      <c r="H270" s="587"/>
      <c r="I270" s="94"/>
      <c r="J270" s="94"/>
      <c r="K270" s="7"/>
      <c r="L270" s="7"/>
      <c r="M270" s="94"/>
      <c r="N270" s="588"/>
      <c r="O270" s="588"/>
      <c r="P270" s="588"/>
      <c r="Q270" s="588"/>
      <c r="R270" s="588"/>
      <c r="S270" s="588"/>
      <c r="T270" s="588"/>
      <c r="U270" s="588"/>
      <c r="V270" s="588"/>
      <c r="W270" s="169"/>
      <c r="X270" s="94"/>
      <c r="Y270" s="94"/>
      <c r="Z270" s="94"/>
      <c r="AA270" s="94"/>
      <c r="AB270" s="94"/>
      <c r="AC270" s="94"/>
      <c r="AD270" s="94"/>
      <c r="AE270" s="94"/>
      <c r="AF270" s="94"/>
      <c r="AG270" s="94"/>
      <c r="AH270" s="94"/>
      <c r="AI270" s="94"/>
      <c r="AJ270" s="169"/>
      <c r="AK270" s="94"/>
      <c r="AL270" s="94"/>
      <c r="AM270" s="94"/>
    </row>
    <row r="271" ht="15.75" customHeight="1">
      <c r="A271" s="94"/>
      <c r="B271" s="94"/>
      <c r="D271" s="587"/>
      <c r="E271" s="94"/>
      <c r="F271" s="94"/>
      <c r="G271" s="94"/>
      <c r="H271" s="587"/>
      <c r="I271" s="94"/>
      <c r="J271" s="94"/>
      <c r="K271" s="7"/>
      <c r="L271" s="7"/>
      <c r="M271" s="94"/>
      <c r="N271" s="588"/>
      <c r="O271" s="588"/>
      <c r="P271" s="588"/>
      <c r="Q271" s="588"/>
      <c r="R271" s="588"/>
      <c r="S271" s="588"/>
      <c r="T271" s="588"/>
      <c r="U271" s="588"/>
      <c r="V271" s="588"/>
      <c r="W271" s="169"/>
      <c r="X271" s="94"/>
      <c r="Y271" s="94"/>
      <c r="Z271" s="94"/>
      <c r="AA271" s="94"/>
      <c r="AB271" s="94"/>
      <c r="AC271" s="94"/>
      <c r="AD271" s="94"/>
      <c r="AE271" s="94"/>
      <c r="AF271" s="94"/>
      <c r="AG271" s="94"/>
      <c r="AH271" s="94"/>
      <c r="AI271" s="94"/>
      <c r="AJ271" s="169"/>
      <c r="AK271" s="94"/>
      <c r="AL271" s="94"/>
      <c r="AM271" s="94"/>
    </row>
    <row r="272" ht="15.75" customHeight="1">
      <c r="A272" s="94"/>
      <c r="B272" s="94"/>
      <c r="D272" s="587"/>
      <c r="E272" s="94"/>
      <c r="F272" s="94"/>
      <c r="G272" s="94"/>
      <c r="H272" s="587"/>
      <c r="I272" s="94"/>
      <c r="J272" s="94"/>
      <c r="K272" s="7"/>
      <c r="L272" s="7"/>
      <c r="M272" s="94"/>
      <c r="N272" s="588"/>
      <c r="O272" s="588"/>
      <c r="P272" s="588"/>
      <c r="Q272" s="588"/>
      <c r="R272" s="588"/>
      <c r="S272" s="588"/>
      <c r="T272" s="588"/>
      <c r="U272" s="588"/>
      <c r="V272" s="588"/>
      <c r="W272" s="169"/>
      <c r="X272" s="94"/>
      <c r="Y272" s="94"/>
      <c r="Z272" s="94"/>
      <c r="AA272" s="94"/>
      <c r="AB272" s="94"/>
      <c r="AC272" s="94"/>
      <c r="AD272" s="94"/>
      <c r="AE272" s="94"/>
      <c r="AF272" s="94"/>
      <c r="AG272" s="94"/>
      <c r="AH272" s="94"/>
      <c r="AI272" s="94"/>
      <c r="AJ272" s="169"/>
      <c r="AK272" s="94"/>
      <c r="AL272" s="94"/>
      <c r="AM272" s="94"/>
    </row>
    <row r="273" ht="15.75" customHeight="1">
      <c r="A273" s="94"/>
      <c r="B273" s="94"/>
      <c r="D273" s="587"/>
      <c r="E273" s="94"/>
      <c r="F273" s="94"/>
      <c r="G273" s="94"/>
      <c r="H273" s="587"/>
      <c r="I273" s="94"/>
      <c r="J273" s="94"/>
      <c r="K273" s="7"/>
      <c r="L273" s="7"/>
      <c r="M273" s="94"/>
      <c r="N273" s="588"/>
      <c r="O273" s="588"/>
      <c r="P273" s="588"/>
      <c r="Q273" s="588"/>
      <c r="R273" s="588"/>
      <c r="S273" s="588"/>
      <c r="T273" s="588"/>
      <c r="U273" s="588"/>
      <c r="V273" s="588"/>
      <c r="W273" s="169"/>
      <c r="X273" s="94"/>
      <c r="Y273" s="94"/>
      <c r="Z273" s="94"/>
      <c r="AA273" s="94"/>
      <c r="AB273" s="94"/>
      <c r="AC273" s="94"/>
      <c r="AD273" s="94"/>
      <c r="AE273" s="94"/>
      <c r="AF273" s="94"/>
      <c r="AG273" s="94"/>
      <c r="AH273" s="94"/>
      <c r="AI273" s="94"/>
      <c r="AJ273" s="169"/>
      <c r="AK273" s="94"/>
      <c r="AL273" s="94"/>
      <c r="AM273" s="94"/>
    </row>
    <row r="274" ht="15.75" customHeight="1">
      <c r="A274" s="94"/>
      <c r="B274" s="94"/>
      <c r="D274" s="587"/>
      <c r="E274" s="94"/>
      <c r="F274" s="94"/>
      <c r="G274" s="94"/>
      <c r="H274" s="587"/>
      <c r="I274" s="94"/>
      <c r="J274" s="94"/>
      <c r="K274" s="7"/>
      <c r="L274" s="7"/>
      <c r="M274" s="94"/>
      <c r="N274" s="588"/>
      <c r="O274" s="588"/>
      <c r="P274" s="588"/>
      <c r="Q274" s="588"/>
      <c r="R274" s="588"/>
      <c r="S274" s="588"/>
      <c r="T274" s="588"/>
      <c r="U274" s="588"/>
      <c r="V274" s="588"/>
      <c r="W274" s="169"/>
      <c r="X274" s="94"/>
      <c r="Y274" s="94"/>
      <c r="Z274" s="94"/>
      <c r="AA274" s="94"/>
      <c r="AB274" s="94"/>
      <c r="AC274" s="94"/>
      <c r="AD274" s="94"/>
      <c r="AE274" s="94"/>
      <c r="AF274" s="94"/>
      <c r="AG274" s="94"/>
      <c r="AH274" s="94"/>
      <c r="AI274" s="94"/>
      <c r="AJ274" s="169"/>
      <c r="AK274" s="94"/>
      <c r="AL274" s="94"/>
      <c r="AM274" s="94"/>
    </row>
    <row r="275" ht="15.75" customHeight="1">
      <c r="A275" s="94"/>
      <c r="B275" s="94"/>
      <c r="D275" s="587"/>
      <c r="E275" s="94"/>
      <c r="F275" s="94"/>
      <c r="G275" s="94"/>
      <c r="H275" s="587"/>
      <c r="I275" s="94"/>
      <c r="J275" s="94"/>
      <c r="K275" s="7"/>
      <c r="L275" s="7"/>
      <c r="M275" s="94"/>
      <c r="N275" s="588"/>
      <c r="O275" s="588"/>
      <c r="P275" s="588"/>
      <c r="Q275" s="588"/>
      <c r="R275" s="588"/>
      <c r="S275" s="588"/>
      <c r="T275" s="588"/>
      <c r="U275" s="588"/>
      <c r="V275" s="588"/>
      <c r="W275" s="169"/>
      <c r="X275" s="94"/>
      <c r="Y275" s="94"/>
      <c r="Z275" s="94"/>
      <c r="AA275" s="94"/>
      <c r="AB275" s="94"/>
      <c r="AC275" s="94"/>
      <c r="AD275" s="94"/>
      <c r="AE275" s="94"/>
      <c r="AF275" s="94"/>
      <c r="AG275" s="94"/>
      <c r="AH275" s="94"/>
      <c r="AI275" s="94"/>
      <c r="AJ275" s="169"/>
      <c r="AK275" s="94"/>
      <c r="AL275" s="94"/>
      <c r="AM275" s="94"/>
    </row>
    <row r="276" ht="15.75" customHeight="1">
      <c r="A276" s="94"/>
      <c r="B276" s="94"/>
      <c r="D276" s="587"/>
      <c r="E276" s="94"/>
      <c r="F276" s="94"/>
      <c r="G276" s="94"/>
      <c r="H276" s="587"/>
      <c r="I276" s="94"/>
      <c r="J276" s="94"/>
      <c r="K276" s="7"/>
      <c r="L276" s="7"/>
      <c r="M276" s="94"/>
      <c r="N276" s="588"/>
      <c r="O276" s="588"/>
      <c r="P276" s="588"/>
      <c r="Q276" s="588"/>
      <c r="R276" s="588"/>
      <c r="S276" s="588"/>
      <c r="T276" s="588"/>
      <c r="U276" s="588"/>
      <c r="V276" s="588"/>
      <c r="W276" s="169"/>
      <c r="X276" s="94"/>
      <c r="Y276" s="94"/>
      <c r="Z276" s="94"/>
      <c r="AA276" s="94"/>
      <c r="AB276" s="94"/>
      <c r="AC276" s="94"/>
      <c r="AD276" s="94"/>
      <c r="AE276" s="94"/>
      <c r="AF276" s="94"/>
      <c r="AG276" s="94"/>
      <c r="AH276" s="94"/>
      <c r="AI276" s="94"/>
      <c r="AJ276" s="169"/>
      <c r="AK276" s="94"/>
      <c r="AL276" s="94"/>
      <c r="AM276" s="94"/>
    </row>
    <row r="277" ht="15.75" customHeight="1">
      <c r="A277" s="94"/>
      <c r="B277" s="94"/>
      <c r="D277" s="587"/>
      <c r="E277" s="94"/>
      <c r="F277" s="94"/>
      <c r="G277" s="94"/>
      <c r="H277" s="587"/>
      <c r="I277" s="94"/>
      <c r="J277" s="94"/>
      <c r="K277" s="7"/>
      <c r="L277" s="7"/>
      <c r="M277" s="94"/>
      <c r="N277" s="588"/>
      <c r="O277" s="588"/>
      <c r="P277" s="588"/>
      <c r="Q277" s="588"/>
      <c r="R277" s="588"/>
      <c r="S277" s="588"/>
      <c r="T277" s="588"/>
      <c r="U277" s="588"/>
      <c r="V277" s="588"/>
      <c r="W277" s="169"/>
      <c r="X277" s="94"/>
      <c r="Y277" s="94"/>
      <c r="Z277" s="94"/>
      <c r="AA277" s="94"/>
      <c r="AB277" s="94"/>
      <c r="AC277" s="94"/>
      <c r="AD277" s="94"/>
      <c r="AE277" s="94"/>
      <c r="AF277" s="94"/>
      <c r="AG277" s="94"/>
      <c r="AH277" s="94"/>
      <c r="AI277" s="94"/>
      <c r="AJ277" s="169"/>
      <c r="AK277" s="94"/>
      <c r="AL277" s="94"/>
      <c r="AM277" s="94"/>
    </row>
    <row r="278" ht="15.75" customHeight="1">
      <c r="A278" s="94"/>
      <c r="B278" s="94"/>
      <c r="D278" s="587"/>
      <c r="E278" s="94"/>
      <c r="F278" s="94"/>
      <c r="G278" s="94"/>
      <c r="H278" s="587"/>
      <c r="I278" s="94"/>
      <c r="J278" s="94"/>
      <c r="K278" s="7"/>
      <c r="L278" s="7"/>
      <c r="M278" s="94"/>
      <c r="N278" s="588"/>
      <c r="O278" s="588"/>
      <c r="P278" s="588"/>
      <c r="Q278" s="588"/>
      <c r="R278" s="588"/>
      <c r="S278" s="588"/>
      <c r="T278" s="588"/>
      <c r="U278" s="588"/>
      <c r="V278" s="588"/>
      <c r="W278" s="169"/>
      <c r="X278" s="94"/>
      <c r="Y278" s="94"/>
      <c r="Z278" s="94"/>
      <c r="AA278" s="94"/>
      <c r="AB278" s="94"/>
      <c r="AC278" s="94"/>
      <c r="AD278" s="94"/>
      <c r="AE278" s="94"/>
      <c r="AF278" s="94"/>
      <c r="AG278" s="94"/>
      <c r="AH278" s="94"/>
      <c r="AI278" s="94"/>
      <c r="AJ278" s="169"/>
      <c r="AK278" s="94"/>
      <c r="AL278" s="94"/>
      <c r="AM278" s="94"/>
    </row>
    <row r="279" ht="15.75" customHeight="1">
      <c r="A279" s="94"/>
      <c r="B279" s="94"/>
      <c r="D279" s="587"/>
      <c r="E279" s="94"/>
      <c r="F279" s="94"/>
      <c r="G279" s="94"/>
      <c r="H279" s="587"/>
      <c r="I279" s="94"/>
      <c r="J279" s="94"/>
      <c r="K279" s="7"/>
      <c r="L279" s="7"/>
      <c r="M279" s="94"/>
      <c r="N279" s="588"/>
      <c r="O279" s="588"/>
      <c r="P279" s="588"/>
      <c r="Q279" s="588"/>
      <c r="R279" s="588"/>
      <c r="S279" s="588"/>
      <c r="T279" s="588"/>
      <c r="U279" s="588"/>
      <c r="V279" s="588"/>
      <c r="W279" s="169"/>
      <c r="X279" s="94"/>
      <c r="Y279" s="94"/>
      <c r="Z279" s="94"/>
      <c r="AA279" s="94"/>
      <c r="AB279" s="94"/>
      <c r="AC279" s="94"/>
      <c r="AD279" s="94"/>
      <c r="AE279" s="94"/>
      <c r="AF279" s="94"/>
      <c r="AG279" s="94"/>
      <c r="AH279" s="94"/>
      <c r="AI279" s="94"/>
      <c r="AJ279" s="169"/>
      <c r="AK279" s="94"/>
      <c r="AL279" s="94"/>
      <c r="AM279" s="94"/>
    </row>
    <row r="280" ht="15.75" customHeight="1">
      <c r="A280" s="94"/>
      <c r="B280" s="94"/>
      <c r="D280" s="587"/>
      <c r="E280" s="94"/>
      <c r="F280" s="94"/>
      <c r="G280" s="94"/>
      <c r="H280" s="587"/>
      <c r="I280" s="94"/>
      <c r="J280" s="94"/>
      <c r="K280" s="7"/>
      <c r="L280" s="7"/>
      <c r="M280" s="94"/>
      <c r="N280" s="588"/>
      <c r="O280" s="588"/>
      <c r="P280" s="588"/>
      <c r="Q280" s="588"/>
      <c r="R280" s="588"/>
      <c r="S280" s="588"/>
      <c r="T280" s="588"/>
      <c r="U280" s="588"/>
      <c r="V280" s="588"/>
      <c r="W280" s="169"/>
      <c r="X280" s="94"/>
      <c r="Y280" s="94"/>
      <c r="Z280" s="94"/>
      <c r="AA280" s="94"/>
      <c r="AB280" s="94"/>
      <c r="AC280" s="94"/>
      <c r="AD280" s="94"/>
      <c r="AE280" s="94"/>
      <c r="AF280" s="94"/>
      <c r="AG280" s="94"/>
      <c r="AH280" s="94"/>
      <c r="AI280" s="94"/>
      <c r="AJ280" s="169"/>
      <c r="AK280" s="94"/>
      <c r="AL280" s="94"/>
      <c r="AM280" s="94"/>
    </row>
    <row r="281" ht="15.75" customHeight="1">
      <c r="A281" s="94"/>
      <c r="B281" s="94"/>
      <c r="D281" s="587"/>
      <c r="E281" s="94"/>
      <c r="F281" s="94"/>
      <c r="G281" s="94"/>
      <c r="H281" s="587"/>
      <c r="I281" s="94"/>
      <c r="J281" s="94"/>
      <c r="K281" s="7"/>
      <c r="L281" s="7"/>
      <c r="M281" s="94"/>
      <c r="N281" s="588"/>
      <c r="O281" s="588"/>
      <c r="P281" s="588"/>
      <c r="Q281" s="588"/>
      <c r="R281" s="588"/>
      <c r="S281" s="588"/>
      <c r="T281" s="588"/>
      <c r="U281" s="588"/>
      <c r="V281" s="588"/>
      <c r="W281" s="169"/>
      <c r="X281" s="94"/>
      <c r="Y281" s="94"/>
      <c r="Z281" s="94"/>
      <c r="AA281" s="94"/>
      <c r="AB281" s="94"/>
      <c r="AC281" s="94"/>
      <c r="AD281" s="94"/>
      <c r="AE281" s="94"/>
      <c r="AF281" s="94"/>
      <c r="AG281" s="94"/>
      <c r="AH281" s="94"/>
      <c r="AI281" s="94"/>
      <c r="AJ281" s="169"/>
      <c r="AK281" s="94"/>
      <c r="AL281" s="94"/>
      <c r="AM281" s="94"/>
    </row>
    <row r="282" ht="15.75" customHeight="1">
      <c r="A282" s="94"/>
      <c r="B282" s="94"/>
      <c r="D282" s="587"/>
      <c r="E282" s="94"/>
      <c r="F282" s="94"/>
      <c r="G282" s="94"/>
      <c r="H282" s="587"/>
      <c r="I282" s="94"/>
      <c r="J282" s="94"/>
      <c r="K282" s="7"/>
      <c r="L282" s="7"/>
      <c r="M282" s="94"/>
      <c r="N282" s="588"/>
      <c r="O282" s="588"/>
      <c r="P282" s="588"/>
      <c r="Q282" s="588"/>
      <c r="R282" s="588"/>
      <c r="S282" s="588"/>
      <c r="T282" s="588"/>
      <c r="U282" s="588"/>
      <c r="V282" s="588"/>
      <c r="W282" s="169"/>
      <c r="X282" s="94"/>
      <c r="Y282" s="94"/>
      <c r="Z282" s="94"/>
      <c r="AA282" s="94"/>
      <c r="AB282" s="94"/>
      <c r="AC282" s="94"/>
      <c r="AD282" s="94"/>
      <c r="AE282" s="94"/>
      <c r="AF282" s="94"/>
      <c r="AG282" s="94"/>
      <c r="AH282" s="94"/>
      <c r="AI282" s="94"/>
      <c r="AJ282" s="169"/>
      <c r="AK282" s="94"/>
      <c r="AL282" s="94"/>
      <c r="AM282" s="94"/>
    </row>
    <row r="283" ht="15.75" customHeight="1">
      <c r="A283" s="94"/>
      <c r="B283" s="94"/>
      <c r="D283" s="587"/>
      <c r="E283" s="94"/>
      <c r="F283" s="94"/>
      <c r="G283" s="94"/>
      <c r="H283" s="587"/>
      <c r="I283" s="94"/>
      <c r="J283" s="94"/>
      <c r="K283" s="7"/>
      <c r="L283" s="7"/>
      <c r="M283" s="94"/>
      <c r="N283" s="588"/>
      <c r="O283" s="588"/>
      <c r="P283" s="588"/>
      <c r="Q283" s="588"/>
      <c r="R283" s="588"/>
      <c r="S283" s="588"/>
      <c r="T283" s="588"/>
      <c r="U283" s="588"/>
      <c r="V283" s="588"/>
      <c r="W283" s="169"/>
      <c r="X283" s="94"/>
      <c r="Y283" s="94"/>
      <c r="Z283" s="94"/>
      <c r="AA283" s="94"/>
      <c r="AB283" s="94"/>
      <c r="AC283" s="94"/>
      <c r="AD283" s="94"/>
      <c r="AE283" s="94"/>
      <c r="AF283" s="94"/>
      <c r="AG283" s="94"/>
      <c r="AH283" s="94"/>
      <c r="AI283" s="94"/>
      <c r="AJ283" s="169"/>
      <c r="AK283" s="94"/>
      <c r="AL283" s="94"/>
      <c r="AM283" s="94"/>
    </row>
    <row r="284" ht="15.75" customHeight="1">
      <c r="A284" s="94"/>
      <c r="B284" s="94"/>
      <c r="D284" s="587"/>
      <c r="E284" s="94"/>
      <c r="F284" s="94"/>
      <c r="G284" s="94"/>
      <c r="H284" s="587"/>
      <c r="I284" s="94"/>
      <c r="J284" s="94"/>
      <c r="K284" s="7"/>
      <c r="L284" s="7"/>
      <c r="M284" s="94"/>
      <c r="N284" s="588"/>
      <c r="O284" s="588"/>
      <c r="P284" s="588"/>
      <c r="Q284" s="588"/>
      <c r="R284" s="588"/>
      <c r="S284" s="588"/>
      <c r="T284" s="588"/>
      <c r="U284" s="588"/>
      <c r="V284" s="588"/>
      <c r="W284" s="169"/>
      <c r="X284" s="94"/>
      <c r="Y284" s="94"/>
      <c r="Z284" s="94"/>
      <c r="AA284" s="94"/>
      <c r="AB284" s="94"/>
      <c r="AC284" s="94"/>
      <c r="AD284" s="94"/>
      <c r="AE284" s="94"/>
      <c r="AF284" s="94"/>
      <c r="AG284" s="94"/>
      <c r="AH284" s="94"/>
      <c r="AI284" s="94"/>
      <c r="AJ284" s="169"/>
      <c r="AK284" s="94"/>
      <c r="AL284" s="94"/>
      <c r="AM284" s="94"/>
    </row>
    <row r="285" ht="15.75" customHeight="1">
      <c r="A285" s="94"/>
      <c r="B285" s="94"/>
      <c r="D285" s="587"/>
      <c r="E285" s="94"/>
      <c r="F285" s="94"/>
      <c r="G285" s="94"/>
      <c r="H285" s="587"/>
      <c r="I285" s="94"/>
      <c r="J285" s="94"/>
      <c r="K285" s="7"/>
      <c r="L285" s="7"/>
      <c r="M285" s="94"/>
      <c r="N285" s="588"/>
      <c r="O285" s="588"/>
      <c r="P285" s="588"/>
      <c r="Q285" s="588"/>
      <c r="R285" s="588"/>
      <c r="S285" s="588"/>
      <c r="T285" s="588"/>
      <c r="U285" s="588"/>
      <c r="V285" s="588"/>
      <c r="W285" s="169"/>
      <c r="X285" s="94"/>
      <c r="Y285" s="94"/>
      <c r="Z285" s="94"/>
      <c r="AA285" s="94"/>
      <c r="AB285" s="94"/>
      <c r="AC285" s="94"/>
      <c r="AD285" s="94"/>
      <c r="AE285" s="94"/>
      <c r="AF285" s="94"/>
      <c r="AG285" s="94"/>
      <c r="AH285" s="94"/>
      <c r="AI285" s="94"/>
      <c r="AJ285" s="169"/>
      <c r="AK285" s="94"/>
      <c r="AL285" s="94"/>
      <c r="AM285" s="94"/>
    </row>
    <row r="286" ht="15.75" customHeight="1">
      <c r="A286" s="94"/>
      <c r="B286" s="94"/>
      <c r="D286" s="587"/>
      <c r="E286" s="94"/>
      <c r="F286" s="94"/>
      <c r="G286" s="94"/>
      <c r="H286" s="587"/>
      <c r="I286" s="94"/>
      <c r="J286" s="94"/>
      <c r="K286" s="7"/>
      <c r="L286" s="7"/>
      <c r="M286" s="94"/>
      <c r="N286" s="588"/>
      <c r="O286" s="588"/>
      <c r="P286" s="588"/>
      <c r="Q286" s="588"/>
      <c r="R286" s="588"/>
      <c r="S286" s="588"/>
      <c r="T286" s="588"/>
      <c r="U286" s="588"/>
      <c r="V286" s="588"/>
      <c r="W286" s="169"/>
      <c r="X286" s="94"/>
      <c r="Y286" s="94"/>
      <c r="Z286" s="94"/>
      <c r="AA286" s="94"/>
      <c r="AB286" s="94"/>
      <c r="AC286" s="94"/>
      <c r="AD286" s="94"/>
      <c r="AE286" s="94"/>
      <c r="AF286" s="94"/>
      <c r="AG286" s="94"/>
      <c r="AH286" s="94"/>
      <c r="AI286" s="94"/>
      <c r="AJ286" s="169"/>
      <c r="AK286" s="94"/>
      <c r="AL286" s="94"/>
      <c r="AM286" s="94"/>
    </row>
    <row r="287" ht="15.75" customHeight="1">
      <c r="A287" s="94"/>
      <c r="B287" s="94"/>
      <c r="D287" s="587"/>
      <c r="E287" s="94"/>
      <c r="F287" s="94"/>
      <c r="G287" s="94"/>
      <c r="H287" s="587"/>
      <c r="I287" s="94"/>
      <c r="J287" s="94"/>
      <c r="K287" s="7"/>
      <c r="L287" s="7"/>
      <c r="M287" s="94"/>
      <c r="N287" s="588"/>
      <c r="O287" s="588"/>
      <c r="P287" s="588"/>
      <c r="Q287" s="588"/>
      <c r="R287" s="588"/>
      <c r="S287" s="588"/>
      <c r="T287" s="588"/>
      <c r="U287" s="588"/>
      <c r="V287" s="588"/>
      <c r="W287" s="169"/>
      <c r="X287" s="94"/>
      <c r="Y287" s="94"/>
      <c r="Z287" s="94"/>
      <c r="AA287" s="94"/>
      <c r="AB287" s="94"/>
      <c r="AC287" s="94"/>
      <c r="AD287" s="94"/>
      <c r="AE287" s="94"/>
      <c r="AF287" s="94"/>
      <c r="AG287" s="94"/>
      <c r="AH287" s="94"/>
      <c r="AI287" s="94"/>
      <c r="AJ287" s="169"/>
      <c r="AK287" s="94"/>
      <c r="AL287" s="94"/>
      <c r="AM287" s="94"/>
    </row>
    <row r="288" ht="15.75" customHeight="1">
      <c r="A288" s="94"/>
      <c r="B288" s="94"/>
      <c r="D288" s="587"/>
      <c r="E288" s="94"/>
      <c r="F288" s="94"/>
      <c r="G288" s="94"/>
      <c r="H288" s="587"/>
      <c r="I288" s="94"/>
      <c r="J288" s="94"/>
      <c r="K288" s="7"/>
      <c r="L288" s="7"/>
      <c r="M288" s="94"/>
      <c r="N288" s="588"/>
      <c r="O288" s="588"/>
      <c r="P288" s="588"/>
      <c r="Q288" s="588"/>
      <c r="R288" s="588"/>
      <c r="S288" s="588"/>
      <c r="T288" s="588"/>
      <c r="U288" s="588"/>
      <c r="V288" s="588"/>
      <c r="W288" s="169"/>
      <c r="X288" s="94"/>
      <c r="Y288" s="94"/>
      <c r="Z288" s="94"/>
      <c r="AA288" s="94"/>
      <c r="AB288" s="94"/>
      <c r="AC288" s="94"/>
      <c r="AD288" s="94"/>
      <c r="AE288" s="94"/>
      <c r="AF288" s="94"/>
      <c r="AG288" s="94"/>
      <c r="AH288" s="94"/>
      <c r="AI288" s="94"/>
      <c r="AJ288" s="169"/>
      <c r="AK288" s="94"/>
      <c r="AL288" s="94"/>
      <c r="AM288" s="94"/>
    </row>
    <row r="289" ht="15.75" customHeight="1">
      <c r="A289" s="94"/>
      <c r="B289" s="94"/>
      <c r="D289" s="587"/>
      <c r="E289" s="94"/>
      <c r="F289" s="94"/>
      <c r="G289" s="94"/>
      <c r="H289" s="587"/>
      <c r="I289" s="94"/>
      <c r="J289" s="94"/>
      <c r="K289" s="7"/>
      <c r="L289" s="7"/>
      <c r="M289" s="94"/>
      <c r="N289" s="588"/>
      <c r="O289" s="588"/>
      <c r="P289" s="588"/>
      <c r="Q289" s="588"/>
      <c r="R289" s="588"/>
      <c r="S289" s="588"/>
      <c r="T289" s="588"/>
      <c r="U289" s="588"/>
      <c r="V289" s="588"/>
      <c r="W289" s="169"/>
      <c r="X289" s="94"/>
      <c r="Y289" s="94"/>
      <c r="Z289" s="94"/>
      <c r="AA289" s="94"/>
      <c r="AB289" s="94"/>
      <c r="AC289" s="94"/>
      <c r="AD289" s="94"/>
      <c r="AE289" s="94"/>
      <c r="AF289" s="94"/>
      <c r="AG289" s="94"/>
      <c r="AH289" s="94"/>
      <c r="AI289" s="94"/>
      <c r="AJ289" s="169"/>
      <c r="AK289" s="94"/>
      <c r="AL289" s="94"/>
      <c r="AM289" s="94"/>
    </row>
    <row r="290" ht="15.75" customHeight="1">
      <c r="A290" s="94"/>
      <c r="B290" s="94"/>
      <c r="D290" s="587"/>
      <c r="E290" s="94"/>
      <c r="F290" s="94"/>
      <c r="G290" s="94"/>
      <c r="H290" s="587"/>
      <c r="I290" s="94"/>
      <c r="J290" s="94"/>
      <c r="K290" s="7"/>
      <c r="L290" s="7"/>
      <c r="M290" s="94"/>
      <c r="N290" s="588"/>
      <c r="O290" s="588"/>
      <c r="P290" s="588"/>
      <c r="Q290" s="588"/>
      <c r="R290" s="588"/>
      <c r="S290" s="588"/>
      <c r="T290" s="588"/>
      <c r="U290" s="588"/>
      <c r="V290" s="588"/>
      <c r="W290" s="169"/>
      <c r="X290" s="94"/>
      <c r="Y290" s="94"/>
      <c r="Z290" s="94"/>
      <c r="AA290" s="94"/>
      <c r="AB290" s="94"/>
      <c r="AC290" s="94"/>
      <c r="AD290" s="94"/>
      <c r="AE290" s="94"/>
      <c r="AF290" s="94"/>
      <c r="AG290" s="94"/>
      <c r="AH290" s="94"/>
      <c r="AI290" s="94"/>
      <c r="AJ290" s="169"/>
      <c r="AK290" s="94"/>
      <c r="AL290" s="94"/>
      <c r="AM290" s="94"/>
    </row>
    <row r="291" ht="15.75" customHeight="1">
      <c r="A291" s="94"/>
      <c r="B291" s="94"/>
      <c r="D291" s="587"/>
      <c r="E291" s="94"/>
      <c r="F291" s="94"/>
      <c r="G291" s="94"/>
      <c r="H291" s="587"/>
      <c r="I291" s="94"/>
      <c r="J291" s="94"/>
      <c r="K291" s="7"/>
      <c r="L291" s="7"/>
      <c r="M291" s="94"/>
      <c r="N291" s="588"/>
      <c r="O291" s="588"/>
      <c r="P291" s="588"/>
      <c r="Q291" s="588"/>
      <c r="R291" s="588"/>
      <c r="S291" s="588"/>
      <c r="T291" s="588"/>
      <c r="U291" s="588"/>
      <c r="V291" s="588"/>
      <c r="W291" s="169"/>
      <c r="X291" s="94"/>
      <c r="Y291" s="94"/>
      <c r="Z291" s="94"/>
      <c r="AA291" s="94"/>
      <c r="AB291" s="94"/>
      <c r="AC291" s="94"/>
      <c r="AD291" s="94"/>
      <c r="AE291" s="94"/>
      <c r="AF291" s="94"/>
      <c r="AG291" s="94"/>
      <c r="AH291" s="94"/>
      <c r="AI291" s="94"/>
      <c r="AJ291" s="169"/>
      <c r="AK291" s="94"/>
      <c r="AL291" s="94"/>
      <c r="AM291" s="94"/>
    </row>
    <row r="292" ht="15.75" customHeight="1">
      <c r="A292" s="94"/>
      <c r="B292" s="94"/>
      <c r="D292" s="587"/>
      <c r="E292" s="94"/>
      <c r="F292" s="94"/>
      <c r="G292" s="94"/>
      <c r="H292" s="587"/>
      <c r="I292" s="94"/>
      <c r="J292" s="94"/>
      <c r="K292" s="7"/>
      <c r="L292" s="7"/>
      <c r="M292" s="94"/>
      <c r="N292" s="588"/>
      <c r="O292" s="588"/>
      <c r="P292" s="588"/>
      <c r="Q292" s="588"/>
      <c r="R292" s="588"/>
      <c r="S292" s="588"/>
      <c r="T292" s="588"/>
      <c r="U292" s="588"/>
      <c r="V292" s="588"/>
      <c r="W292" s="169"/>
      <c r="X292" s="94"/>
      <c r="Y292" s="94"/>
      <c r="Z292" s="94"/>
      <c r="AA292" s="94"/>
      <c r="AB292" s="94"/>
      <c r="AC292" s="94"/>
      <c r="AD292" s="94"/>
      <c r="AE292" s="94"/>
      <c r="AF292" s="94"/>
      <c r="AG292" s="94"/>
      <c r="AH292" s="94"/>
      <c r="AI292" s="94"/>
      <c r="AJ292" s="169"/>
      <c r="AK292" s="94"/>
      <c r="AL292" s="94"/>
      <c r="AM292" s="94"/>
    </row>
    <row r="293" ht="15.75" customHeight="1">
      <c r="A293" s="94"/>
      <c r="B293" s="94"/>
      <c r="D293" s="587"/>
      <c r="E293" s="94"/>
      <c r="F293" s="94"/>
      <c r="G293" s="94"/>
      <c r="H293" s="587"/>
      <c r="I293" s="94"/>
      <c r="J293" s="94"/>
      <c r="K293" s="7"/>
      <c r="L293" s="7"/>
      <c r="M293" s="94"/>
      <c r="N293" s="588"/>
      <c r="O293" s="588"/>
      <c r="P293" s="588"/>
      <c r="Q293" s="588"/>
      <c r="R293" s="588"/>
      <c r="S293" s="588"/>
      <c r="T293" s="588"/>
      <c r="U293" s="588"/>
      <c r="V293" s="588"/>
      <c r="W293" s="169"/>
      <c r="X293" s="94"/>
      <c r="Y293" s="94"/>
      <c r="Z293" s="94"/>
      <c r="AA293" s="94"/>
      <c r="AB293" s="94"/>
      <c r="AC293" s="94"/>
      <c r="AD293" s="94"/>
      <c r="AE293" s="94"/>
      <c r="AF293" s="94"/>
      <c r="AG293" s="94"/>
      <c r="AH293" s="94"/>
      <c r="AI293" s="94"/>
      <c r="AJ293" s="169"/>
      <c r="AK293" s="94"/>
      <c r="AL293" s="94"/>
      <c r="AM293" s="94"/>
    </row>
    <row r="294" ht="15.75" customHeight="1">
      <c r="A294" s="94"/>
      <c r="B294" s="94"/>
      <c r="D294" s="587"/>
      <c r="E294" s="94"/>
      <c r="F294" s="94"/>
      <c r="G294" s="94"/>
      <c r="H294" s="587"/>
      <c r="I294" s="94"/>
      <c r="J294" s="94"/>
      <c r="K294" s="7"/>
      <c r="L294" s="7"/>
      <c r="M294" s="94"/>
      <c r="N294" s="588"/>
      <c r="O294" s="588"/>
      <c r="P294" s="588"/>
      <c r="Q294" s="588"/>
      <c r="R294" s="588"/>
      <c r="S294" s="588"/>
      <c r="T294" s="588"/>
      <c r="U294" s="588"/>
      <c r="V294" s="588"/>
      <c r="W294" s="169"/>
      <c r="X294" s="94"/>
      <c r="Y294" s="94"/>
      <c r="Z294" s="94"/>
      <c r="AA294" s="94"/>
      <c r="AB294" s="94"/>
      <c r="AC294" s="94"/>
      <c r="AD294" s="94"/>
      <c r="AE294" s="94"/>
      <c r="AF294" s="94"/>
      <c r="AG294" s="94"/>
      <c r="AH294" s="94"/>
      <c r="AI294" s="94"/>
      <c r="AJ294" s="169"/>
      <c r="AK294" s="94"/>
      <c r="AL294" s="94"/>
      <c r="AM294" s="94"/>
    </row>
    <row r="295" ht="15.75" customHeight="1">
      <c r="A295" s="94"/>
      <c r="B295" s="94"/>
      <c r="D295" s="587"/>
      <c r="E295" s="94"/>
      <c r="F295" s="94"/>
      <c r="G295" s="94"/>
      <c r="H295" s="587"/>
      <c r="I295" s="94"/>
      <c r="J295" s="94"/>
      <c r="K295" s="7"/>
      <c r="L295" s="7"/>
      <c r="M295" s="94"/>
      <c r="N295" s="588"/>
      <c r="O295" s="588"/>
      <c r="P295" s="588"/>
      <c r="Q295" s="588"/>
      <c r="R295" s="588"/>
      <c r="S295" s="588"/>
      <c r="T295" s="588"/>
      <c r="U295" s="588"/>
      <c r="V295" s="588"/>
      <c r="W295" s="169"/>
      <c r="X295" s="94"/>
      <c r="Y295" s="94"/>
      <c r="Z295" s="94"/>
      <c r="AA295" s="94"/>
      <c r="AB295" s="94"/>
      <c r="AC295" s="94"/>
      <c r="AD295" s="94"/>
      <c r="AE295" s="94"/>
      <c r="AF295" s="94"/>
      <c r="AG295" s="94"/>
      <c r="AH295" s="94"/>
      <c r="AI295" s="94"/>
      <c r="AJ295" s="169"/>
      <c r="AK295" s="94"/>
      <c r="AL295" s="94"/>
      <c r="AM295" s="94"/>
    </row>
    <row r="296" ht="15.75" customHeight="1">
      <c r="A296" s="94"/>
      <c r="B296" s="94"/>
      <c r="D296" s="587"/>
      <c r="E296" s="94"/>
      <c r="F296" s="94"/>
      <c r="G296" s="94"/>
      <c r="H296" s="587"/>
      <c r="I296" s="94"/>
      <c r="J296" s="94"/>
      <c r="K296" s="7"/>
      <c r="L296" s="7"/>
      <c r="M296" s="94"/>
      <c r="N296" s="588"/>
      <c r="O296" s="588"/>
      <c r="P296" s="588"/>
      <c r="Q296" s="588"/>
      <c r="R296" s="588"/>
      <c r="S296" s="588"/>
      <c r="T296" s="588"/>
      <c r="U296" s="588"/>
      <c r="V296" s="588"/>
      <c r="W296" s="169"/>
      <c r="X296" s="94"/>
      <c r="Y296" s="94"/>
      <c r="Z296" s="94"/>
      <c r="AA296" s="94"/>
      <c r="AB296" s="94"/>
      <c r="AC296" s="94"/>
      <c r="AD296" s="94"/>
      <c r="AE296" s="94"/>
      <c r="AF296" s="94"/>
      <c r="AG296" s="94"/>
      <c r="AH296" s="94"/>
      <c r="AI296" s="94"/>
      <c r="AJ296" s="169"/>
      <c r="AK296" s="94"/>
      <c r="AL296" s="94"/>
      <c r="AM296" s="94"/>
    </row>
    <row r="297" ht="15.75" customHeight="1">
      <c r="A297" s="94"/>
      <c r="B297" s="94"/>
      <c r="D297" s="587"/>
      <c r="E297" s="94"/>
      <c r="F297" s="94"/>
      <c r="G297" s="94"/>
      <c r="H297" s="587"/>
      <c r="I297" s="94"/>
      <c r="J297" s="94"/>
      <c r="K297" s="7"/>
      <c r="L297" s="7"/>
      <c r="M297" s="94"/>
      <c r="N297" s="588"/>
      <c r="O297" s="588"/>
      <c r="P297" s="588"/>
      <c r="Q297" s="588"/>
      <c r="R297" s="588"/>
      <c r="S297" s="588"/>
      <c r="T297" s="588"/>
      <c r="U297" s="588"/>
      <c r="V297" s="588"/>
      <c r="W297" s="169"/>
      <c r="X297" s="94"/>
      <c r="Y297" s="94"/>
      <c r="Z297" s="94"/>
      <c r="AA297" s="94"/>
      <c r="AB297" s="94"/>
      <c r="AC297" s="94"/>
      <c r="AD297" s="94"/>
      <c r="AE297" s="94"/>
      <c r="AF297" s="94"/>
      <c r="AG297" s="94"/>
      <c r="AH297" s="94"/>
      <c r="AI297" s="94"/>
      <c r="AJ297" s="169"/>
      <c r="AK297" s="94"/>
      <c r="AL297" s="94"/>
      <c r="AM297" s="94"/>
    </row>
    <row r="298" ht="15.75" customHeight="1">
      <c r="A298" s="94"/>
      <c r="B298" s="94"/>
      <c r="D298" s="587"/>
      <c r="E298" s="94"/>
      <c r="F298" s="94"/>
      <c r="G298" s="94"/>
      <c r="H298" s="587"/>
      <c r="I298" s="94"/>
      <c r="J298" s="94"/>
      <c r="K298" s="7"/>
      <c r="L298" s="7"/>
      <c r="M298" s="94"/>
      <c r="N298" s="588"/>
      <c r="O298" s="588"/>
      <c r="P298" s="588"/>
      <c r="Q298" s="588"/>
      <c r="R298" s="588"/>
      <c r="S298" s="588"/>
      <c r="T298" s="588"/>
      <c r="U298" s="588"/>
      <c r="V298" s="588"/>
      <c r="W298" s="169"/>
      <c r="X298" s="94"/>
      <c r="Y298" s="94"/>
      <c r="Z298" s="94"/>
      <c r="AA298" s="94"/>
      <c r="AB298" s="94"/>
      <c r="AC298" s="94"/>
      <c r="AD298" s="94"/>
      <c r="AE298" s="94"/>
      <c r="AF298" s="94"/>
      <c r="AG298" s="94"/>
      <c r="AH298" s="94"/>
      <c r="AI298" s="94"/>
      <c r="AJ298" s="169"/>
      <c r="AK298" s="94"/>
      <c r="AL298" s="94"/>
      <c r="AM298" s="94"/>
    </row>
    <row r="299" ht="15.75" customHeight="1">
      <c r="A299" s="94"/>
      <c r="B299" s="94"/>
      <c r="D299" s="587"/>
      <c r="E299" s="94"/>
      <c r="F299" s="94"/>
      <c r="G299" s="94"/>
      <c r="H299" s="587"/>
      <c r="I299" s="94"/>
      <c r="J299" s="94"/>
      <c r="K299" s="7"/>
      <c r="L299" s="7"/>
      <c r="M299" s="94"/>
      <c r="N299" s="588"/>
      <c r="O299" s="588"/>
      <c r="P299" s="588"/>
      <c r="Q299" s="588"/>
      <c r="R299" s="588"/>
      <c r="S299" s="588"/>
      <c r="T299" s="588"/>
      <c r="U299" s="588"/>
      <c r="V299" s="588"/>
      <c r="W299" s="169"/>
      <c r="X299" s="94"/>
      <c r="Y299" s="94"/>
      <c r="Z299" s="94"/>
      <c r="AA299" s="94"/>
      <c r="AB299" s="94"/>
      <c r="AC299" s="94"/>
      <c r="AD299" s="94"/>
      <c r="AE299" s="94"/>
      <c r="AF299" s="94"/>
      <c r="AG299" s="94"/>
      <c r="AH299" s="94"/>
      <c r="AI299" s="94"/>
      <c r="AJ299" s="169"/>
      <c r="AK299" s="94"/>
      <c r="AL299" s="94"/>
      <c r="AM299" s="94"/>
    </row>
    <row r="300" ht="15.75" customHeight="1">
      <c r="A300" s="94"/>
      <c r="B300" s="94"/>
      <c r="D300" s="587"/>
      <c r="E300" s="94"/>
      <c r="F300" s="94"/>
      <c r="G300" s="94"/>
      <c r="H300" s="587"/>
      <c r="I300" s="94"/>
      <c r="J300" s="94"/>
      <c r="K300" s="7"/>
      <c r="L300" s="7"/>
      <c r="M300" s="94"/>
      <c r="N300" s="588"/>
      <c r="O300" s="588"/>
      <c r="P300" s="588"/>
      <c r="Q300" s="588"/>
      <c r="R300" s="588"/>
      <c r="S300" s="588"/>
      <c r="T300" s="588"/>
      <c r="U300" s="588"/>
      <c r="V300" s="588"/>
      <c r="W300" s="169"/>
      <c r="X300" s="94"/>
      <c r="Y300" s="94"/>
      <c r="Z300" s="94"/>
      <c r="AA300" s="94"/>
      <c r="AB300" s="94"/>
      <c r="AC300" s="94"/>
      <c r="AD300" s="94"/>
      <c r="AE300" s="94"/>
      <c r="AF300" s="94"/>
      <c r="AG300" s="94"/>
      <c r="AH300" s="94"/>
      <c r="AI300" s="94"/>
      <c r="AJ300" s="169"/>
      <c r="AK300" s="94"/>
      <c r="AL300" s="94"/>
      <c r="AM300" s="94"/>
    </row>
    <row r="301" ht="15.75" customHeight="1">
      <c r="A301" s="94"/>
      <c r="B301" s="94"/>
      <c r="D301" s="587"/>
      <c r="E301" s="94"/>
      <c r="F301" s="94"/>
      <c r="G301" s="94"/>
      <c r="H301" s="587"/>
      <c r="I301" s="94"/>
      <c r="J301" s="94"/>
      <c r="K301" s="7"/>
      <c r="L301" s="7"/>
      <c r="M301" s="94"/>
      <c r="N301" s="588"/>
      <c r="O301" s="588"/>
      <c r="P301" s="588"/>
      <c r="Q301" s="588"/>
      <c r="R301" s="588"/>
      <c r="S301" s="588"/>
      <c r="T301" s="588"/>
      <c r="U301" s="588"/>
      <c r="V301" s="588"/>
      <c r="W301" s="169"/>
      <c r="X301" s="94"/>
      <c r="Y301" s="94"/>
      <c r="Z301" s="94"/>
      <c r="AA301" s="94"/>
      <c r="AB301" s="94"/>
      <c r="AC301" s="94"/>
      <c r="AD301" s="94"/>
      <c r="AE301" s="94"/>
      <c r="AF301" s="94"/>
      <c r="AG301" s="94"/>
      <c r="AH301" s="94"/>
      <c r="AI301" s="94"/>
      <c r="AJ301" s="169"/>
      <c r="AK301" s="94"/>
      <c r="AL301" s="94"/>
      <c r="AM301" s="94"/>
    </row>
    <row r="302" ht="15.75" customHeight="1">
      <c r="A302" s="94"/>
      <c r="B302" s="94"/>
      <c r="D302" s="587"/>
      <c r="E302" s="94"/>
      <c r="F302" s="94"/>
      <c r="G302" s="94"/>
      <c r="H302" s="587"/>
      <c r="I302" s="94"/>
      <c r="J302" s="94"/>
      <c r="K302" s="7"/>
      <c r="L302" s="7"/>
      <c r="M302" s="94"/>
      <c r="N302" s="588"/>
      <c r="O302" s="588"/>
      <c r="P302" s="588"/>
      <c r="Q302" s="588"/>
      <c r="R302" s="588"/>
      <c r="S302" s="588"/>
      <c r="T302" s="588"/>
      <c r="U302" s="588"/>
      <c r="V302" s="588"/>
      <c r="W302" s="169"/>
      <c r="X302" s="94"/>
      <c r="Y302" s="94"/>
      <c r="Z302" s="94"/>
      <c r="AA302" s="94"/>
      <c r="AB302" s="94"/>
      <c r="AC302" s="94"/>
      <c r="AD302" s="94"/>
      <c r="AE302" s="94"/>
      <c r="AF302" s="94"/>
      <c r="AG302" s="94"/>
      <c r="AH302" s="94"/>
      <c r="AI302" s="94"/>
      <c r="AJ302" s="169"/>
      <c r="AK302" s="94"/>
      <c r="AL302" s="94"/>
      <c r="AM302" s="94"/>
    </row>
    <row r="303" ht="15.75" customHeight="1">
      <c r="A303" s="94"/>
      <c r="B303" s="94"/>
      <c r="D303" s="587"/>
      <c r="E303" s="94"/>
      <c r="F303" s="94"/>
      <c r="G303" s="94"/>
      <c r="H303" s="587"/>
      <c r="I303" s="94"/>
      <c r="J303" s="94"/>
      <c r="K303" s="7"/>
      <c r="L303" s="7"/>
      <c r="M303" s="94"/>
      <c r="N303" s="588"/>
      <c r="O303" s="588"/>
      <c r="P303" s="588"/>
      <c r="Q303" s="588"/>
      <c r="R303" s="588"/>
      <c r="S303" s="588"/>
      <c r="T303" s="588"/>
      <c r="U303" s="588"/>
      <c r="V303" s="588"/>
      <c r="W303" s="169"/>
      <c r="X303" s="94"/>
      <c r="Y303" s="94"/>
      <c r="Z303" s="94"/>
      <c r="AA303" s="94"/>
      <c r="AB303" s="94"/>
      <c r="AC303" s="94"/>
      <c r="AD303" s="94"/>
      <c r="AE303" s="94"/>
      <c r="AF303" s="94"/>
      <c r="AG303" s="94"/>
      <c r="AH303" s="94"/>
      <c r="AI303" s="94"/>
      <c r="AJ303" s="169"/>
      <c r="AK303" s="94"/>
      <c r="AL303" s="94"/>
      <c r="AM303" s="94"/>
    </row>
    <row r="304" ht="15.75" customHeight="1">
      <c r="A304" s="94"/>
      <c r="B304" s="94"/>
      <c r="D304" s="587"/>
      <c r="E304" s="94"/>
      <c r="F304" s="94"/>
      <c r="G304" s="94"/>
      <c r="H304" s="587"/>
      <c r="I304" s="94"/>
      <c r="J304" s="94"/>
      <c r="K304" s="7"/>
      <c r="L304" s="7"/>
      <c r="M304" s="94"/>
      <c r="N304" s="588"/>
      <c r="O304" s="588"/>
      <c r="P304" s="588"/>
      <c r="Q304" s="588"/>
      <c r="R304" s="588"/>
      <c r="S304" s="588"/>
      <c r="T304" s="588"/>
      <c r="U304" s="588"/>
      <c r="V304" s="588"/>
      <c r="W304" s="169"/>
      <c r="X304" s="94"/>
      <c r="Y304" s="94"/>
      <c r="Z304" s="94"/>
      <c r="AA304" s="94"/>
      <c r="AB304" s="94"/>
      <c r="AC304" s="94"/>
      <c r="AD304" s="94"/>
      <c r="AE304" s="94"/>
      <c r="AF304" s="94"/>
      <c r="AG304" s="94"/>
      <c r="AH304" s="94"/>
      <c r="AI304" s="94"/>
      <c r="AJ304" s="169"/>
      <c r="AK304" s="94"/>
      <c r="AL304" s="94"/>
      <c r="AM304" s="94"/>
    </row>
    <row r="305" ht="15.75" customHeight="1">
      <c r="A305" s="94"/>
      <c r="B305" s="94"/>
      <c r="D305" s="587"/>
      <c r="E305" s="94"/>
      <c r="F305" s="94"/>
      <c r="G305" s="94"/>
      <c r="H305" s="587"/>
      <c r="I305" s="94"/>
      <c r="J305" s="94"/>
      <c r="K305" s="7"/>
      <c r="L305" s="7"/>
      <c r="M305" s="94"/>
      <c r="N305" s="588"/>
      <c r="O305" s="588"/>
      <c r="P305" s="588"/>
      <c r="Q305" s="588"/>
      <c r="R305" s="588"/>
      <c r="S305" s="588"/>
      <c r="T305" s="588"/>
      <c r="U305" s="588"/>
      <c r="V305" s="588"/>
      <c r="W305" s="169"/>
      <c r="X305" s="94"/>
      <c r="Y305" s="94"/>
      <c r="Z305" s="94"/>
      <c r="AA305" s="94"/>
      <c r="AB305" s="94"/>
      <c r="AC305" s="94"/>
      <c r="AD305" s="94"/>
      <c r="AE305" s="94"/>
      <c r="AF305" s="94"/>
      <c r="AG305" s="94"/>
      <c r="AH305" s="94"/>
      <c r="AI305" s="94"/>
      <c r="AJ305" s="169"/>
      <c r="AK305" s="94"/>
      <c r="AL305" s="94"/>
      <c r="AM305" s="94"/>
    </row>
    <row r="306" ht="15.75" customHeight="1">
      <c r="A306" s="94"/>
      <c r="B306" s="94"/>
      <c r="D306" s="587"/>
      <c r="E306" s="94"/>
      <c r="F306" s="94"/>
      <c r="G306" s="94"/>
      <c r="H306" s="587"/>
      <c r="I306" s="94"/>
      <c r="J306" s="94"/>
      <c r="K306" s="7"/>
      <c r="L306" s="7"/>
      <c r="M306" s="94"/>
      <c r="N306" s="588"/>
      <c r="O306" s="588"/>
      <c r="P306" s="588"/>
      <c r="Q306" s="588"/>
      <c r="R306" s="588"/>
      <c r="S306" s="588"/>
      <c r="T306" s="588"/>
      <c r="U306" s="588"/>
      <c r="V306" s="588"/>
      <c r="W306" s="169"/>
      <c r="X306" s="94"/>
      <c r="Y306" s="94"/>
      <c r="Z306" s="94"/>
      <c r="AA306" s="94"/>
      <c r="AB306" s="94"/>
      <c r="AC306" s="94"/>
      <c r="AD306" s="94"/>
      <c r="AE306" s="94"/>
      <c r="AF306" s="94"/>
      <c r="AG306" s="94"/>
      <c r="AH306" s="94"/>
      <c r="AI306" s="94"/>
      <c r="AJ306" s="169"/>
      <c r="AK306" s="94"/>
      <c r="AL306" s="94"/>
      <c r="AM306" s="94"/>
    </row>
    <row r="307" ht="15.75" customHeight="1">
      <c r="A307" s="94"/>
      <c r="B307" s="94"/>
      <c r="D307" s="587"/>
      <c r="E307" s="94"/>
      <c r="F307" s="94"/>
      <c r="G307" s="94"/>
      <c r="H307" s="587"/>
      <c r="I307" s="94"/>
      <c r="J307" s="94"/>
      <c r="K307" s="7"/>
      <c r="L307" s="7"/>
      <c r="M307" s="94"/>
      <c r="N307" s="588"/>
      <c r="O307" s="588"/>
      <c r="P307" s="588"/>
      <c r="Q307" s="588"/>
      <c r="R307" s="588"/>
      <c r="S307" s="588"/>
      <c r="T307" s="588"/>
      <c r="U307" s="588"/>
      <c r="V307" s="588"/>
      <c r="W307" s="169"/>
      <c r="X307" s="94"/>
      <c r="Y307" s="94"/>
      <c r="Z307" s="94"/>
      <c r="AA307" s="94"/>
      <c r="AB307" s="94"/>
      <c r="AC307" s="94"/>
      <c r="AD307" s="94"/>
      <c r="AE307" s="94"/>
      <c r="AF307" s="94"/>
      <c r="AG307" s="94"/>
      <c r="AH307" s="94"/>
      <c r="AI307" s="94"/>
      <c r="AJ307" s="169"/>
      <c r="AK307" s="94"/>
      <c r="AL307" s="94"/>
      <c r="AM307" s="94"/>
    </row>
    <row r="308" ht="15.75" customHeight="1">
      <c r="A308" s="94"/>
      <c r="B308" s="94"/>
      <c r="D308" s="587"/>
      <c r="E308" s="94"/>
      <c r="F308" s="94"/>
      <c r="G308" s="94"/>
      <c r="H308" s="587"/>
      <c r="I308" s="94"/>
      <c r="J308" s="94"/>
      <c r="K308" s="7"/>
      <c r="L308" s="7"/>
      <c r="M308" s="94"/>
      <c r="N308" s="588"/>
      <c r="O308" s="588"/>
      <c r="P308" s="588"/>
      <c r="Q308" s="588"/>
      <c r="R308" s="588"/>
      <c r="S308" s="588"/>
      <c r="T308" s="588"/>
      <c r="U308" s="588"/>
      <c r="V308" s="588"/>
      <c r="W308" s="169"/>
      <c r="X308" s="94"/>
      <c r="Y308" s="94"/>
      <c r="Z308" s="94"/>
      <c r="AA308" s="94"/>
      <c r="AB308" s="94"/>
      <c r="AC308" s="94"/>
      <c r="AD308" s="94"/>
      <c r="AE308" s="94"/>
      <c r="AF308" s="94"/>
      <c r="AG308" s="94"/>
      <c r="AH308" s="94"/>
      <c r="AI308" s="94"/>
      <c r="AJ308" s="169"/>
      <c r="AK308" s="94"/>
      <c r="AL308" s="94"/>
      <c r="AM308" s="94"/>
    </row>
    <row r="309" ht="15.75" customHeight="1">
      <c r="A309" s="94"/>
      <c r="B309" s="94"/>
      <c r="D309" s="587"/>
      <c r="E309" s="94"/>
      <c r="F309" s="94"/>
      <c r="G309" s="94"/>
      <c r="H309" s="587"/>
      <c r="I309" s="94"/>
      <c r="J309" s="94"/>
      <c r="K309" s="7"/>
      <c r="L309" s="7"/>
      <c r="M309" s="94"/>
      <c r="N309" s="588"/>
      <c r="O309" s="588"/>
      <c r="P309" s="588"/>
      <c r="Q309" s="588"/>
      <c r="R309" s="588"/>
      <c r="S309" s="588"/>
      <c r="T309" s="588"/>
      <c r="U309" s="588"/>
      <c r="V309" s="588"/>
      <c r="W309" s="169"/>
      <c r="X309" s="94"/>
      <c r="Y309" s="94"/>
      <c r="Z309" s="94"/>
      <c r="AA309" s="94"/>
      <c r="AB309" s="94"/>
      <c r="AC309" s="94"/>
      <c r="AD309" s="94"/>
      <c r="AE309" s="94"/>
      <c r="AF309" s="94"/>
      <c r="AG309" s="94"/>
      <c r="AH309" s="94"/>
      <c r="AI309" s="94"/>
      <c r="AJ309" s="169"/>
      <c r="AK309" s="94"/>
      <c r="AL309" s="94"/>
      <c r="AM309" s="94"/>
    </row>
    <row r="310" ht="15.75" customHeight="1">
      <c r="A310" s="94"/>
      <c r="B310" s="94"/>
      <c r="D310" s="587"/>
      <c r="E310" s="94"/>
      <c r="F310" s="94"/>
      <c r="G310" s="94"/>
      <c r="H310" s="587"/>
      <c r="I310" s="94"/>
      <c r="J310" s="94"/>
      <c r="K310" s="7"/>
      <c r="L310" s="7"/>
      <c r="M310" s="94"/>
      <c r="N310" s="588"/>
      <c r="O310" s="588"/>
      <c r="P310" s="588"/>
      <c r="Q310" s="588"/>
      <c r="R310" s="588"/>
      <c r="S310" s="588"/>
      <c r="T310" s="588"/>
      <c r="U310" s="588"/>
      <c r="V310" s="588"/>
      <c r="W310" s="169"/>
      <c r="X310" s="94"/>
      <c r="Y310" s="94"/>
      <c r="Z310" s="94"/>
      <c r="AA310" s="94"/>
      <c r="AB310" s="94"/>
      <c r="AC310" s="94"/>
      <c r="AD310" s="94"/>
      <c r="AE310" s="94"/>
      <c r="AF310" s="94"/>
      <c r="AG310" s="94"/>
      <c r="AH310" s="94"/>
      <c r="AI310" s="94"/>
      <c r="AJ310" s="169"/>
      <c r="AK310" s="94"/>
      <c r="AL310" s="94"/>
      <c r="AM310" s="94"/>
    </row>
    <row r="311" ht="15.75" customHeight="1">
      <c r="A311" s="94"/>
      <c r="B311" s="94"/>
      <c r="D311" s="587"/>
      <c r="E311" s="94"/>
      <c r="F311" s="94"/>
      <c r="G311" s="94"/>
      <c r="H311" s="587"/>
      <c r="I311" s="94"/>
      <c r="J311" s="94"/>
      <c r="K311" s="7"/>
      <c r="L311" s="7"/>
      <c r="M311" s="94"/>
      <c r="N311" s="588"/>
      <c r="O311" s="588"/>
      <c r="P311" s="588"/>
      <c r="Q311" s="588"/>
      <c r="R311" s="588"/>
      <c r="S311" s="588"/>
      <c r="T311" s="588"/>
      <c r="U311" s="588"/>
      <c r="V311" s="588"/>
      <c r="W311" s="169"/>
      <c r="X311" s="94"/>
      <c r="Y311" s="94"/>
      <c r="Z311" s="94"/>
      <c r="AA311" s="94"/>
      <c r="AB311" s="94"/>
      <c r="AC311" s="94"/>
      <c r="AD311" s="94"/>
      <c r="AE311" s="94"/>
      <c r="AF311" s="94"/>
      <c r="AG311" s="94"/>
      <c r="AH311" s="94"/>
      <c r="AI311" s="94"/>
      <c r="AJ311" s="169"/>
      <c r="AK311" s="94"/>
      <c r="AL311" s="94"/>
      <c r="AM311" s="94"/>
    </row>
    <row r="312" ht="15.75" customHeight="1">
      <c r="A312" s="94"/>
      <c r="B312" s="94"/>
      <c r="D312" s="587"/>
      <c r="E312" s="94"/>
      <c r="F312" s="94"/>
      <c r="G312" s="94"/>
      <c r="H312" s="587"/>
      <c r="I312" s="94"/>
      <c r="J312" s="94"/>
      <c r="K312" s="7"/>
      <c r="L312" s="7"/>
      <c r="M312" s="94"/>
      <c r="N312" s="588"/>
      <c r="O312" s="588"/>
      <c r="P312" s="588"/>
      <c r="Q312" s="588"/>
      <c r="R312" s="588"/>
      <c r="S312" s="588"/>
      <c r="T312" s="588"/>
      <c r="U312" s="588"/>
      <c r="V312" s="588"/>
      <c r="W312" s="169"/>
      <c r="X312" s="94"/>
      <c r="Y312" s="94"/>
      <c r="Z312" s="94"/>
      <c r="AA312" s="94"/>
      <c r="AB312" s="94"/>
      <c r="AC312" s="94"/>
      <c r="AD312" s="94"/>
      <c r="AE312" s="94"/>
      <c r="AF312" s="94"/>
      <c r="AG312" s="94"/>
      <c r="AH312" s="94"/>
      <c r="AI312" s="94"/>
      <c r="AJ312" s="169"/>
      <c r="AK312" s="94"/>
      <c r="AL312" s="94"/>
      <c r="AM312" s="94"/>
    </row>
    <row r="313" ht="15.75" customHeight="1">
      <c r="A313" s="94"/>
      <c r="B313" s="94"/>
      <c r="D313" s="587"/>
      <c r="E313" s="94"/>
      <c r="F313" s="94"/>
      <c r="G313" s="94"/>
      <c r="H313" s="587"/>
      <c r="I313" s="94"/>
      <c r="J313" s="94"/>
      <c r="K313" s="7"/>
      <c r="L313" s="7"/>
      <c r="M313" s="94"/>
      <c r="N313" s="588"/>
      <c r="O313" s="588"/>
      <c r="P313" s="588"/>
      <c r="Q313" s="588"/>
      <c r="R313" s="588"/>
      <c r="S313" s="588"/>
      <c r="T313" s="588"/>
      <c r="U313" s="588"/>
      <c r="V313" s="588"/>
      <c r="W313" s="169"/>
      <c r="X313" s="94"/>
      <c r="Y313" s="94"/>
      <c r="Z313" s="94"/>
      <c r="AA313" s="94"/>
      <c r="AB313" s="94"/>
      <c r="AC313" s="94"/>
      <c r="AD313" s="94"/>
      <c r="AE313" s="94"/>
      <c r="AF313" s="94"/>
      <c r="AG313" s="94"/>
      <c r="AH313" s="94"/>
      <c r="AI313" s="94"/>
      <c r="AJ313" s="169"/>
      <c r="AK313" s="94"/>
      <c r="AL313" s="94"/>
      <c r="AM313" s="94"/>
    </row>
    <row r="314" ht="15.75" customHeight="1">
      <c r="A314" s="94"/>
      <c r="B314" s="94"/>
      <c r="D314" s="587"/>
      <c r="E314" s="94"/>
      <c r="F314" s="94"/>
      <c r="G314" s="94"/>
      <c r="H314" s="587"/>
      <c r="I314" s="94"/>
      <c r="J314" s="94"/>
      <c r="K314" s="7"/>
      <c r="L314" s="7"/>
      <c r="M314" s="94"/>
      <c r="N314" s="588"/>
      <c r="O314" s="588"/>
      <c r="P314" s="588"/>
      <c r="Q314" s="588"/>
      <c r="R314" s="588"/>
      <c r="S314" s="588"/>
      <c r="T314" s="588"/>
      <c r="U314" s="588"/>
      <c r="V314" s="588"/>
      <c r="W314" s="169"/>
      <c r="X314" s="94"/>
      <c r="Y314" s="94"/>
      <c r="Z314" s="94"/>
      <c r="AA314" s="94"/>
      <c r="AB314" s="94"/>
      <c r="AC314" s="94"/>
      <c r="AD314" s="94"/>
      <c r="AE314" s="94"/>
      <c r="AF314" s="94"/>
      <c r="AG314" s="94"/>
      <c r="AH314" s="94"/>
      <c r="AI314" s="94"/>
      <c r="AJ314" s="169"/>
      <c r="AK314" s="94"/>
      <c r="AL314" s="94"/>
      <c r="AM314" s="94"/>
    </row>
    <row r="315" ht="15.75" customHeight="1">
      <c r="A315" s="94"/>
      <c r="B315" s="94"/>
      <c r="D315" s="587"/>
      <c r="E315" s="94"/>
      <c r="F315" s="94"/>
      <c r="G315" s="94"/>
      <c r="H315" s="587"/>
      <c r="I315" s="94"/>
      <c r="J315" s="94"/>
      <c r="K315" s="7"/>
      <c r="L315" s="7"/>
      <c r="M315" s="94"/>
      <c r="N315" s="588"/>
      <c r="O315" s="588"/>
      <c r="P315" s="588"/>
      <c r="Q315" s="588"/>
      <c r="R315" s="588"/>
      <c r="S315" s="588"/>
      <c r="T315" s="588"/>
      <c r="U315" s="588"/>
      <c r="V315" s="588"/>
      <c r="W315" s="169"/>
      <c r="X315" s="94"/>
      <c r="Y315" s="94"/>
      <c r="Z315" s="94"/>
      <c r="AA315" s="94"/>
      <c r="AB315" s="94"/>
      <c r="AC315" s="94"/>
      <c r="AD315" s="94"/>
      <c r="AE315" s="94"/>
      <c r="AF315" s="94"/>
      <c r="AG315" s="94"/>
      <c r="AH315" s="94"/>
      <c r="AI315" s="94"/>
      <c r="AJ315" s="169"/>
      <c r="AK315" s="94"/>
      <c r="AL315" s="94"/>
      <c r="AM315" s="94"/>
    </row>
    <row r="316" ht="15.75" customHeight="1">
      <c r="A316" s="94"/>
      <c r="B316" s="94"/>
      <c r="D316" s="587"/>
      <c r="E316" s="94"/>
      <c r="F316" s="94"/>
      <c r="G316" s="94"/>
      <c r="H316" s="587"/>
      <c r="I316" s="94"/>
      <c r="J316" s="94"/>
      <c r="K316" s="7"/>
      <c r="L316" s="7"/>
      <c r="M316" s="94"/>
      <c r="N316" s="588"/>
      <c r="O316" s="588"/>
      <c r="P316" s="588"/>
      <c r="Q316" s="588"/>
      <c r="R316" s="588"/>
      <c r="S316" s="588"/>
      <c r="T316" s="588"/>
      <c r="U316" s="588"/>
      <c r="V316" s="588"/>
      <c r="W316" s="169"/>
      <c r="X316" s="94"/>
      <c r="Y316" s="94"/>
      <c r="Z316" s="94"/>
      <c r="AA316" s="94"/>
      <c r="AB316" s="94"/>
      <c r="AC316" s="94"/>
      <c r="AD316" s="94"/>
      <c r="AE316" s="94"/>
      <c r="AF316" s="94"/>
      <c r="AG316" s="94"/>
      <c r="AH316" s="94"/>
      <c r="AI316" s="94"/>
      <c r="AJ316" s="169"/>
      <c r="AK316" s="94"/>
      <c r="AL316" s="94"/>
      <c r="AM316" s="94"/>
    </row>
    <row r="317" ht="15.75" customHeight="1">
      <c r="A317" s="94"/>
      <c r="B317" s="94"/>
      <c r="D317" s="587"/>
      <c r="E317" s="94"/>
      <c r="F317" s="94"/>
      <c r="G317" s="94"/>
      <c r="H317" s="587"/>
      <c r="I317" s="94"/>
      <c r="J317" s="94"/>
      <c r="K317" s="7"/>
      <c r="L317" s="7"/>
      <c r="M317" s="94"/>
      <c r="N317" s="588"/>
      <c r="O317" s="588"/>
      <c r="P317" s="588"/>
      <c r="Q317" s="588"/>
      <c r="R317" s="588"/>
      <c r="S317" s="588"/>
      <c r="T317" s="588"/>
      <c r="U317" s="588"/>
      <c r="V317" s="588"/>
      <c r="W317" s="169"/>
      <c r="X317" s="94"/>
      <c r="Y317" s="94"/>
      <c r="Z317" s="94"/>
      <c r="AA317" s="94"/>
      <c r="AB317" s="94"/>
      <c r="AC317" s="94"/>
      <c r="AD317" s="94"/>
      <c r="AE317" s="94"/>
      <c r="AF317" s="94"/>
      <c r="AG317" s="94"/>
      <c r="AH317" s="94"/>
      <c r="AI317" s="94"/>
      <c r="AJ317" s="169"/>
      <c r="AK317" s="94"/>
      <c r="AL317" s="94"/>
      <c r="AM317" s="94"/>
    </row>
    <row r="318" ht="15.75" customHeight="1">
      <c r="A318" s="94"/>
      <c r="B318" s="94"/>
      <c r="D318" s="587"/>
      <c r="E318" s="94"/>
      <c r="F318" s="94"/>
      <c r="G318" s="94"/>
      <c r="H318" s="587"/>
      <c r="I318" s="94"/>
      <c r="J318" s="94"/>
      <c r="K318" s="7"/>
      <c r="L318" s="7"/>
      <c r="M318" s="94"/>
      <c r="N318" s="588"/>
      <c r="O318" s="588"/>
      <c r="P318" s="588"/>
      <c r="Q318" s="588"/>
      <c r="R318" s="588"/>
      <c r="S318" s="588"/>
      <c r="T318" s="588"/>
      <c r="U318" s="588"/>
      <c r="V318" s="588"/>
      <c r="W318" s="169"/>
      <c r="X318" s="94"/>
      <c r="Y318" s="94"/>
      <c r="Z318" s="94"/>
      <c r="AA318" s="94"/>
      <c r="AB318" s="94"/>
      <c r="AC318" s="94"/>
      <c r="AD318" s="94"/>
      <c r="AE318" s="94"/>
      <c r="AF318" s="94"/>
      <c r="AG318" s="94"/>
      <c r="AH318" s="94"/>
      <c r="AI318" s="94"/>
      <c r="AJ318" s="169"/>
      <c r="AK318" s="94"/>
      <c r="AL318" s="94"/>
      <c r="AM318" s="94"/>
    </row>
    <row r="319" ht="15.75" customHeight="1">
      <c r="A319" s="94"/>
      <c r="B319" s="94"/>
      <c r="D319" s="587"/>
      <c r="E319" s="94"/>
      <c r="F319" s="94"/>
      <c r="G319" s="94"/>
      <c r="H319" s="587"/>
      <c r="I319" s="94"/>
      <c r="J319" s="94"/>
      <c r="K319" s="7"/>
      <c r="L319" s="7"/>
      <c r="M319" s="94"/>
      <c r="N319" s="588"/>
      <c r="O319" s="588"/>
      <c r="P319" s="588"/>
      <c r="Q319" s="588"/>
      <c r="R319" s="588"/>
      <c r="S319" s="588"/>
      <c r="T319" s="588"/>
      <c r="U319" s="588"/>
      <c r="V319" s="588"/>
      <c r="W319" s="169"/>
      <c r="X319" s="94"/>
      <c r="Y319" s="94"/>
      <c r="Z319" s="94"/>
      <c r="AA319" s="94"/>
      <c r="AB319" s="94"/>
      <c r="AC319" s="94"/>
      <c r="AD319" s="94"/>
      <c r="AE319" s="94"/>
      <c r="AF319" s="94"/>
      <c r="AG319" s="94"/>
      <c r="AH319" s="94"/>
      <c r="AI319" s="94"/>
      <c r="AJ319" s="169"/>
      <c r="AK319" s="94"/>
      <c r="AL319" s="94"/>
      <c r="AM319" s="94"/>
    </row>
    <row r="320" ht="15.75" customHeight="1">
      <c r="A320" s="94"/>
      <c r="B320" s="94"/>
      <c r="D320" s="587"/>
      <c r="E320" s="94"/>
      <c r="F320" s="94"/>
      <c r="G320" s="94"/>
      <c r="H320" s="587"/>
      <c r="I320" s="94"/>
      <c r="J320" s="94"/>
      <c r="K320" s="7"/>
      <c r="L320" s="7"/>
      <c r="M320" s="94"/>
      <c r="N320" s="588"/>
      <c r="O320" s="588"/>
      <c r="P320" s="588"/>
      <c r="Q320" s="588"/>
      <c r="R320" s="588"/>
      <c r="S320" s="588"/>
      <c r="T320" s="588"/>
      <c r="U320" s="588"/>
      <c r="V320" s="588"/>
      <c r="W320" s="169"/>
      <c r="X320" s="94"/>
      <c r="Y320" s="94"/>
      <c r="Z320" s="94"/>
      <c r="AA320" s="94"/>
      <c r="AB320" s="94"/>
      <c r="AC320" s="94"/>
      <c r="AD320" s="94"/>
      <c r="AE320" s="94"/>
      <c r="AF320" s="94"/>
      <c r="AG320" s="94"/>
      <c r="AH320" s="94"/>
      <c r="AI320" s="94"/>
      <c r="AJ320" s="169"/>
      <c r="AK320" s="94"/>
      <c r="AL320" s="94"/>
      <c r="AM320" s="94"/>
    </row>
    <row r="321" ht="15.75" customHeight="1">
      <c r="A321" s="94"/>
      <c r="B321" s="94"/>
      <c r="D321" s="587"/>
      <c r="E321" s="94"/>
      <c r="F321" s="94"/>
      <c r="G321" s="94"/>
      <c r="H321" s="587"/>
      <c r="I321" s="94"/>
      <c r="J321" s="94"/>
      <c r="K321" s="7"/>
      <c r="L321" s="7"/>
      <c r="M321" s="94"/>
      <c r="N321" s="588"/>
      <c r="O321" s="588"/>
      <c r="P321" s="588"/>
      <c r="Q321" s="588"/>
      <c r="R321" s="588"/>
      <c r="S321" s="588"/>
      <c r="T321" s="588"/>
      <c r="U321" s="588"/>
      <c r="V321" s="588"/>
      <c r="W321" s="169"/>
      <c r="X321" s="94"/>
      <c r="Y321" s="94"/>
      <c r="Z321" s="94"/>
      <c r="AA321" s="94"/>
      <c r="AB321" s="94"/>
      <c r="AC321" s="94"/>
      <c r="AD321" s="94"/>
      <c r="AE321" s="94"/>
      <c r="AF321" s="94"/>
      <c r="AG321" s="94"/>
      <c r="AH321" s="94"/>
      <c r="AI321" s="94"/>
      <c r="AJ321" s="169"/>
      <c r="AK321" s="94"/>
      <c r="AL321" s="94"/>
      <c r="AM321" s="94"/>
    </row>
    <row r="322" ht="15.75" customHeight="1">
      <c r="A322" s="94"/>
      <c r="B322" s="94"/>
      <c r="D322" s="587"/>
      <c r="E322" s="94"/>
      <c r="F322" s="94"/>
      <c r="G322" s="94"/>
      <c r="H322" s="587"/>
      <c r="I322" s="94"/>
      <c r="J322" s="94"/>
      <c r="K322" s="7"/>
      <c r="L322" s="7"/>
      <c r="M322" s="94"/>
      <c r="N322" s="588"/>
      <c r="O322" s="588"/>
      <c r="P322" s="588"/>
      <c r="Q322" s="588"/>
      <c r="R322" s="588"/>
      <c r="S322" s="588"/>
      <c r="T322" s="588"/>
      <c r="U322" s="588"/>
      <c r="V322" s="588"/>
      <c r="W322" s="169"/>
      <c r="X322" s="94"/>
      <c r="Y322" s="94"/>
      <c r="Z322" s="94"/>
      <c r="AA322" s="94"/>
      <c r="AB322" s="94"/>
      <c r="AC322" s="94"/>
      <c r="AD322" s="94"/>
      <c r="AE322" s="94"/>
      <c r="AF322" s="94"/>
      <c r="AG322" s="94"/>
      <c r="AH322" s="94"/>
      <c r="AI322" s="94"/>
      <c r="AJ322" s="169"/>
      <c r="AK322" s="94"/>
      <c r="AL322" s="94"/>
      <c r="AM322" s="94"/>
    </row>
    <row r="323" ht="15.75" customHeight="1">
      <c r="A323" s="94"/>
      <c r="B323" s="94"/>
      <c r="D323" s="587"/>
      <c r="E323" s="94"/>
      <c r="F323" s="94"/>
      <c r="G323" s="94"/>
      <c r="H323" s="587"/>
      <c r="I323" s="94"/>
      <c r="J323" s="94"/>
      <c r="K323" s="7"/>
      <c r="L323" s="7"/>
      <c r="M323" s="94"/>
      <c r="N323" s="588"/>
      <c r="O323" s="588"/>
      <c r="P323" s="588"/>
      <c r="Q323" s="588"/>
      <c r="R323" s="588"/>
      <c r="S323" s="588"/>
      <c r="T323" s="588"/>
      <c r="U323" s="588"/>
      <c r="V323" s="588"/>
      <c r="W323" s="169"/>
      <c r="X323" s="94"/>
      <c r="Y323" s="94"/>
      <c r="Z323" s="94"/>
      <c r="AA323" s="94"/>
      <c r="AB323" s="94"/>
      <c r="AC323" s="94"/>
      <c r="AD323" s="94"/>
      <c r="AE323" s="94"/>
      <c r="AF323" s="94"/>
      <c r="AG323" s="94"/>
      <c r="AH323" s="94"/>
      <c r="AI323" s="94"/>
      <c r="AJ323" s="169"/>
      <c r="AK323" s="94"/>
      <c r="AL323" s="94"/>
      <c r="AM323" s="94"/>
    </row>
    <row r="324" ht="15.75" customHeight="1">
      <c r="A324" s="94"/>
      <c r="B324" s="94"/>
      <c r="D324" s="587"/>
      <c r="E324" s="94"/>
      <c r="F324" s="94"/>
      <c r="G324" s="94"/>
      <c r="H324" s="587"/>
      <c r="I324" s="94"/>
      <c r="J324" s="94"/>
      <c r="K324" s="7"/>
      <c r="L324" s="7"/>
      <c r="M324" s="94"/>
      <c r="N324" s="588"/>
      <c r="O324" s="588"/>
      <c r="P324" s="588"/>
      <c r="Q324" s="588"/>
      <c r="R324" s="588"/>
      <c r="S324" s="588"/>
      <c r="T324" s="588"/>
      <c r="U324" s="588"/>
      <c r="V324" s="588"/>
      <c r="W324" s="169"/>
      <c r="X324" s="94"/>
      <c r="Y324" s="94"/>
      <c r="Z324" s="94"/>
      <c r="AA324" s="94"/>
      <c r="AB324" s="94"/>
      <c r="AC324" s="94"/>
      <c r="AD324" s="94"/>
      <c r="AE324" s="94"/>
      <c r="AF324" s="94"/>
      <c r="AG324" s="94"/>
      <c r="AH324" s="94"/>
      <c r="AI324" s="94"/>
      <c r="AJ324" s="169"/>
      <c r="AK324" s="94"/>
      <c r="AL324" s="94"/>
      <c r="AM324" s="94"/>
    </row>
    <row r="325" ht="15.75" customHeight="1">
      <c r="A325" s="94"/>
      <c r="B325" s="94"/>
      <c r="D325" s="587"/>
      <c r="E325" s="94"/>
      <c r="F325" s="94"/>
      <c r="G325" s="94"/>
      <c r="H325" s="587"/>
      <c r="I325" s="94"/>
      <c r="J325" s="94"/>
      <c r="K325" s="7"/>
      <c r="L325" s="7"/>
      <c r="M325" s="94"/>
      <c r="N325" s="588"/>
      <c r="O325" s="588"/>
      <c r="P325" s="588"/>
      <c r="Q325" s="588"/>
      <c r="R325" s="588"/>
      <c r="S325" s="588"/>
      <c r="T325" s="588"/>
      <c r="U325" s="588"/>
      <c r="V325" s="588"/>
      <c r="W325" s="169"/>
      <c r="X325" s="94"/>
      <c r="Y325" s="94"/>
      <c r="Z325" s="94"/>
      <c r="AA325" s="94"/>
      <c r="AB325" s="94"/>
      <c r="AC325" s="94"/>
      <c r="AD325" s="94"/>
      <c r="AE325" s="94"/>
      <c r="AF325" s="94"/>
      <c r="AG325" s="94"/>
      <c r="AH325" s="94"/>
      <c r="AI325" s="94"/>
      <c r="AJ325" s="169"/>
      <c r="AK325" s="94"/>
      <c r="AL325" s="94"/>
      <c r="AM325" s="94"/>
    </row>
    <row r="326" ht="15.75" customHeight="1">
      <c r="A326" s="94"/>
      <c r="B326" s="94"/>
      <c r="D326" s="587"/>
      <c r="E326" s="94"/>
      <c r="F326" s="94"/>
      <c r="G326" s="94"/>
      <c r="H326" s="587"/>
      <c r="I326" s="94"/>
      <c r="J326" s="94"/>
      <c r="K326" s="7"/>
      <c r="L326" s="7"/>
      <c r="M326" s="94"/>
      <c r="N326" s="588"/>
      <c r="O326" s="588"/>
      <c r="P326" s="588"/>
      <c r="Q326" s="588"/>
      <c r="R326" s="588"/>
      <c r="S326" s="588"/>
      <c r="T326" s="588"/>
      <c r="U326" s="588"/>
      <c r="V326" s="588"/>
      <c r="W326" s="169"/>
      <c r="X326" s="94"/>
      <c r="Y326" s="94"/>
      <c r="Z326" s="94"/>
      <c r="AA326" s="94"/>
      <c r="AB326" s="94"/>
      <c r="AC326" s="94"/>
      <c r="AD326" s="94"/>
      <c r="AE326" s="94"/>
      <c r="AF326" s="94"/>
      <c r="AG326" s="94"/>
      <c r="AH326" s="94"/>
      <c r="AI326" s="94"/>
      <c r="AJ326" s="169"/>
      <c r="AK326" s="94"/>
      <c r="AL326" s="94"/>
      <c r="AM326" s="94"/>
    </row>
    <row r="327" ht="15.75" customHeight="1">
      <c r="A327" s="94"/>
      <c r="B327" s="94"/>
      <c r="D327" s="587"/>
      <c r="E327" s="94"/>
      <c r="F327" s="94"/>
      <c r="G327" s="94"/>
      <c r="H327" s="587"/>
      <c r="I327" s="94"/>
      <c r="J327" s="94"/>
      <c r="K327" s="7"/>
      <c r="L327" s="7"/>
      <c r="M327" s="94"/>
      <c r="N327" s="588"/>
      <c r="O327" s="588"/>
      <c r="P327" s="588"/>
      <c r="Q327" s="588"/>
      <c r="R327" s="588"/>
      <c r="S327" s="588"/>
      <c r="T327" s="588"/>
      <c r="U327" s="588"/>
      <c r="V327" s="588"/>
      <c r="W327" s="169"/>
      <c r="X327" s="94"/>
      <c r="Y327" s="94"/>
      <c r="Z327" s="94"/>
      <c r="AA327" s="94"/>
      <c r="AB327" s="94"/>
      <c r="AC327" s="94"/>
      <c r="AD327" s="94"/>
      <c r="AE327" s="94"/>
      <c r="AF327" s="94"/>
      <c r="AG327" s="94"/>
      <c r="AH327" s="94"/>
      <c r="AI327" s="94"/>
      <c r="AJ327" s="169"/>
      <c r="AK327" s="94"/>
      <c r="AL327" s="94"/>
      <c r="AM327" s="94"/>
    </row>
    <row r="328" ht="15.75" customHeight="1">
      <c r="A328" s="94"/>
      <c r="B328" s="94"/>
      <c r="D328" s="587"/>
      <c r="E328" s="94"/>
      <c r="F328" s="94"/>
      <c r="G328" s="94"/>
      <c r="H328" s="587"/>
      <c r="I328" s="94"/>
      <c r="J328" s="94"/>
      <c r="K328" s="7"/>
      <c r="L328" s="7"/>
      <c r="M328" s="94"/>
      <c r="N328" s="588"/>
      <c r="O328" s="588"/>
      <c r="P328" s="588"/>
      <c r="Q328" s="588"/>
      <c r="R328" s="588"/>
      <c r="S328" s="588"/>
      <c r="T328" s="588"/>
      <c r="U328" s="588"/>
      <c r="V328" s="588"/>
      <c r="W328" s="169"/>
      <c r="X328" s="94"/>
      <c r="Y328" s="94"/>
      <c r="Z328" s="94"/>
      <c r="AA328" s="94"/>
      <c r="AB328" s="94"/>
      <c r="AC328" s="94"/>
      <c r="AD328" s="94"/>
      <c r="AE328" s="94"/>
      <c r="AF328" s="94"/>
      <c r="AG328" s="94"/>
      <c r="AH328" s="94"/>
      <c r="AI328" s="94"/>
      <c r="AJ328" s="169"/>
      <c r="AK328" s="94"/>
      <c r="AL328" s="94"/>
      <c r="AM328" s="94"/>
    </row>
    <row r="329" ht="15.75" customHeight="1">
      <c r="A329" s="94"/>
      <c r="B329" s="94"/>
      <c r="D329" s="587"/>
      <c r="E329" s="94"/>
      <c r="F329" s="94"/>
      <c r="G329" s="94"/>
      <c r="H329" s="587"/>
      <c r="I329" s="94"/>
      <c r="J329" s="94"/>
      <c r="K329" s="7"/>
      <c r="L329" s="7"/>
      <c r="M329" s="94"/>
      <c r="N329" s="588"/>
      <c r="O329" s="588"/>
      <c r="P329" s="588"/>
      <c r="Q329" s="588"/>
      <c r="R329" s="588"/>
      <c r="S329" s="588"/>
      <c r="T329" s="588"/>
      <c r="U329" s="588"/>
      <c r="V329" s="588"/>
      <c r="W329" s="169"/>
      <c r="X329" s="94"/>
      <c r="Y329" s="94"/>
      <c r="Z329" s="94"/>
      <c r="AA329" s="94"/>
      <c r="AB329" s="94"/>
      <c r="AC329" s="94"/>
      <c r="AD329" s="94"/>
      <c r="AE329" s="94"/>
      <c r="AF329" s="94"/>
      <c r="AG329" s="94"/>
      <c r="AH329" s="94"/>
      <c r="AI329" s="94"/>
      <c r="AJ329" s="169"/>
      <c r="AK329" s="94"/>
      <c r="AL329" s="94"/>
      <c r="AM329" s="94"/>
    </row>
    <row r="330" ht="15.75" customHeight="1">
      <c r="A330" s="94"/>
      <c r="B330" s="94"/>
      <c r="D330" s="587"/>
      <c r="E330" s="94"/>
      <c r="F330" s="94"/>
      <c r="G330" s="94"/>
      <c r="H330" s="587"/>
      <c r="I330" s="94"/>
      <c r="J330" s="94"/>
      <c r="K330" s="7"/>
      <c r="L330" s="7"/>
      <c r="M330" s="94"/>
      <c r="N330" s="588"/>
      <c r="O330" s="588"/>
      <c r="P330" s="588"/>
      <c r="Q330" s="588"/>
      <c r="R330" s="588"/>
      <c r="S330" s="588"/>
      <c r="T330" s="588"/>
      <c r="U330" s="588"/>
      <c r="V330" s="588"/>
      <c r="W330" s="169"/>
      <c r="X330" s="94"/>
      <c r="Y330" s="94"/>
      <c r="Z330" s="94"/>
      <c r="AA330" s="94"/>
      <c r="AB330" s="94"/>
      <c r="AC330" s="94"/>
      <c r="AD330" s="94"/>
      <c r="AE330" s="94"/>
      <c r="AF330" s="94"/>
      <c r="AG330" s="94"/>
      <c r="AH330" s="94"/>
      <c r="AI330" s="94"/>
      <c r="AJ330" s="169"/>
      <c r="AK330" s="94"/>
      <c r="AL330" s="94"/>
      <c r="AM330" s="94"/>
    </row>
    <row r="331" ht="15.75" customHeight="1">
      <c r="A331" s="94"/>
      <c r="B331" s="94"/>
      <c r="D331" s="587"/>
      <c r="E331" s="94"/>
      <c r="F331" s="94"/>
      <c r="G331" s="94"/>
      <c r="H331" s="587"/>
      <c r="I331" s="94"/>
      <c r="J331" s="94"/>
      <c r="K331" s="7"/>
      <c r="L331" s="7"/>
      <c r="M331" s="94"/>
      <c r="N331" s="588"/>
      <c r="O331" s="588"/>
      <c r="P331" s="588"/>
      <c r="Q331" s="588"/>
      <c r="R331" s="588"/>
      <c r="S331" s="588"/>
      <c r="T331" s="588"/>
      <c r="U331" s="588"/>
      <c r="V331" s="588"/>
      <c r="W331" s="169"/>
      <c r="X331" s="94"/>
      <c r="Y331" s="94"/>
      <c r="Z331" s="94"/>
      <c r="AA331" s="94"/>
      <c r="AB331" s="94"/>
      <c r="AC331" s="94"/>
      <c r="AD331" s="94"/>
      <c r="AE331" s="94"/>
      <c r="AF331" s="94"/>
      <c r="AG331" s="94"/>
      <c r="AH331" s="94"/>
      <c r="AI331" s="94"/>
      <c r="AJ331" s="169"/>
      <c r="AK331" s="94"/>
      <c r="AL331" s="94"/>
      <c r="AM331" s="94"/>
    </row>
    <row r="332" ht="15.75" customHeight="1">
      <c r="A332" s="94"/>
      <c r="B332" s="94"/>
      <c r="D332" s="587"/>
      <c r="E332" s="94"/>
      <c r="F332" s="94"/>
      <c r="G332" s="94"/>
      <c r="H332" s="587"/>
      <c r="I332" s="94"/>
      <c r="J332" s="94"/>
      <c r="K332" s="7"/>
      <c r="L332" s="7"/>
      <c r="M332" s="94"/>
      <c r="N332" s="588"/>
      <c r="O332" s="588"/>
      <c r="P332" s="588"/>
      <c r="Q332" s="588"/>
      <c r="R332" s="588"/>
      <c r="S332" s="588"/>
      <c r="T332" s="588"/>
      <c r="U332" s="588"/>
      <c r="V332" s="588"/>
      <c r="W332" s="169"/>
      <c r="X332" s="94"/>
      <c r="Y332" s="94"/>
      <c r="Z332" s="94"/>
      <c r="AA332" s="94"/>
      <c r="AB332" s="94"/>
      <c r="AC332" s="94"/>
      <c r="AD332" s="94"/>
      <c r="AE332" s="94"/>
      <c r="AF332" s="94"/>
      <c r="AG332" s="94"/>
      <c r="AH332" s="94"/>
      <c r="AI332" s="94"/>
      <c r="AJ332" s="169"/>
      <c r="AK332" s="94"/>
      <c r="AL332" s="94"/>
      <c r="AM332" s="94"/>
    </row>
    <row r="333" ht="15.75" customHeight="1">
      <c r="A333" s="94"/>
      <c r="B333" s="94"/>
      <c r="D333" s="587"/>
      <c r="E333" s="94"/>
      <c r="F333" s="94"/>
      <c r="G333" s="94"/>
      <c r="H333" s="587"/>
      <c r="I333" s="94"/>
      <c r="J333" s="94"/>
      <c r="K333" s="7"/>
      <c r="L333" s="7"/>
      <c r="M333" s="94"/>
      <c r="N333" s="588"/>
      <c r="O333" s="588"/>
      <c r="P333" s="588"/>
      <c r="Q333" s="588"/>
      <c r="R333" s="588"/>
      <c r="S333" s="588"/>
      <c r="T333" s="588"/>
      <c r="U333" s="588"/>
      <c r="V333" s="588"/>
      <c r="W333" s="169"/>
      <c r="X333" s="94"/>
      <c r="Y333" s="94"/>
      <c r="Z333" s="94"/>
      <c r="AA333" s="94"/>
      <c r="AB333" s="94"/>
      <c r="AC333" s="94"/>
      <c r="AD333" s="94"/>
      <c r="AE333" s="94"/>
      <c r="AF333" s="94"/>
      <c r="AG333" s="94"/>
      <c r="AH333" s="94"/>
      <c r="AI333" s="94"/>
      <c r="AJ333" s="169"/>
      <c r="AK333" s="94"/>
      <c r="AL333" s="94"/>
      <c r="AM333" s="94"/>
    </row>
    <row r="334" ht="15.75" customHeight="1">
      <c r="A334" s="94"/>
      <c r="B334" s="94"/>
      <c r="D334" s="587"/>
      <c r="E334" s="94"/>
      <c r="F334" s="94"/>
      <c r="G334" s="94"/>
      <c r="H334" s="587"/>
      <c r="I334" s="94"/>
      <c r="J334" s="94"/>
      <c r="K334" s="7"/>
      <c r="L334" s="7"/>
      <c r="M334" s="94"/>
      <c r="N334" s="588"/>
      <c r="O334" s="588"/>
      <c r="P334" s="588"/>
      <c r="Q334" s="588"/>
      <c r="R334" s="588"/>
      <c r="S334" s="588"/>
      <c r="T334" s="588"/>
      <c r="U334" s="588"/>
      <c r="V334" s="588"/>
      <c r="W334" s="169"/>
      <c r="X334" s="94"/>
      <c r="Y334" s="94"/>
      <c r="Z334" s="94"/>
      <c r="AA334" s="94"/>
      <c r="AB334" s="94"/>
      <c r="AC334" s="94"/>
      <c r="AD334" s="94"/>
      <c r="AE334" s="94"/>
      <c r="AF334" s="94"/>
      <c r="AG334" s="94"/>
      <c r="AH334" s="94"/>
      <c r="AI334" s="94"/>
      <c r="AJ334" s="169"/>
      <c r="AK334" s="94"/>
      <c r="AL334" s="94"/>
      <c r="AM334" s="94"/>
    </row>
    <row r="335" ht="15.75" customHeight="1">
      <c r="A335" s="94"/>
      <c r="B335" s="94"/>
      <c r="D335" s="587"/>
      <c r="E335" s="94"/>
      <c r="F335" s="94"/>
      <c r="G335" s="94"/>
      <c r="H335" s="587"/>
      <c r="I335" s="94"/>
      <c r="J335" s="94"/>
      <c r="K335" s="7"/>
      <c r="L335" s="7"/>
      <c r="M335" s="94"/>
      <c r="N335" s="588"/>
      <c r="O335" s="588"/>
      <c r="P335" s="588"/>
      <c r="Q335" s="588"/>
      <c r="R335" s="588"/>
      <c r="S335" s="588"/>
      <c r="T335" s="588"/>
      <c r="U335" s="588"/>
      <c r="V335" s="588"/>
      <c r="W335" s="169"/>
      <c r="X335" s="94"/>
      <c r="Y335" s="94"/>
      <c r="Z335" s="94"/>
      <c r="AA335" s="94"/>
      <c r="AB335" s="94"/>
      <c r="AC335" s="94"/>
      <c r="AD335" s="94"/>
      <c r="AE335" s="94"/>
      <c r="AF335" s="94"/>
      <c r="AG335" s="94"/>
      <c r="AH335" s="94"/>
      <c r="AI335" s="94"/>
      <c r="AJ335" s="169"/>
      <c r="AK335" s="94"/>
      <c r="AL335" s="94"/>
      <c r="AM335" s="94"/>
    </row>
    <row r="336" ht="15.75" customHeight="1">
      <c r="A336" s="94"/>
      <c r="B336" s="94"/>
      <c r="D336" s="587"/>
      <c r="E336" s="94"/>
      <c r="F336" s="94"/>
      <c r="G336" s="94"/>
      <c r="H336" s="587"/>
      <c r="I336" s="94"/>
      <c r="J336" s="94"/>
      <c r="K336" s="7"/>
      <c r="L336" s="7"/>
      <c r="M336" s="94"/>
      <c r="N336" s="588"/>
      <c r="O336" s="588"/>
      <c r="P336" s="588"/>
      <c r="Q336" s="588"/>
      <c r="R336" s="588"/>
      <c r="S336" s="588"/>
      <c r="T336" s="588"/>
      <c r="U336" s="588"/>
      <c r="V336" s="588"/>
      <c r="W336" s="169"/>
      <c r="X336" s="94"/>
      <c r="Y336" s="94"/>
      <c r="Z336" s="94"/>
      <c r="AA336" s="94"/>
      <c r="AB336" s="94"/>
      <c r="AC336" s="94"/>
      <c r="AD336" s="94"/>
      <c r="AE336" s="94"/>
      <c r="AF336" s="94"/>
      <c r="AG336" s="94"/>
      <c r="AH336" s="94"/>
      <c r="AI336" s="94"/>
      <c r="AJ336" s="169"/>
      <c r="AK336" s="94"/>
      <c r="AL336" s="94"/>
      <c r="AM336" s="94"/>
    </row>
    <row r="337" ht="15.75" customHeight="1">
      <c r="A337" s="94"/>
      <c r="B337" s="94"/>
      <c r="D337" s="587"/>
      <c r="E337" s="94"/>
      <c r="F337" s="94"/>
      <c r="G337" s="94"/>
      <c r="H337" s="587"/>
      <c r="I337" s="94"/>
      <c r="J337" s="94"/>
      <c r="K337" s="7"/>
      <c r="L337" s="7"/>
      <c r="M337" s="94"/>
      <c r="N337" s="588"/>
      <c r="O337" s="588"/>
      <c r="P337" s="588"/>
      <c r="Q337" s="588"/>
      <c r="R337" s="588"/>
      <c r="S337" s="588"/>
      <c r="T337" s="588"/>
      <c r="U337" s="588"/>
      <c r="V337" s="588"/>
      <c r="W337" s="169"/>
      <c r="X337" s="94"/>
      <c r="Y337" s="94"/>
      <c r="Z337" s="94"/>
      <c r="AA337" s="94"/>
      <c r="AB337" s="94"/>
      <c r="AC337" s="94"/>
      <c r="AD337" s="94"/>
      <c r="AE337" s="94"/>
      <c r="AF337" s="94"/>
      <c r="AG337" s="94"/>
      <c r="AH337" s="94"/>
      <c r="AI337" s="94"/>
      <c r="AJ337" s="169"/>
      <c r="AK337" s="94"/>
      <c r="AL337" s="94"/>
      <c r="AM337" s="94"/>
    </row>
    <row r="338" ht="15.75" customHeight="1">
      <c r="A338" s="94"/>
      <c r="B338" s="94"/>
      <c r="D338" s="587"/>
      <c r="E338" s="94"/>
      <c r="F338" s="94"/>
      <c r="G338" s="94"/>
      <c r="H338" s="587"/>
      <c r="I338" s="94"/>
      <c r="J338" s="94"/>
      <c r="K338" s="7"/>
      <c r="L338" s="7"/>
      <c r="M338" s="94"/>
      <c r="N338" s="588"/>
      <c r="O338" s="588"/>
      <c r="P338" s="588"/>
      <c r="Q338" s="588"/>
      <c r="R338" s="588"/>
      <c r="S338" s="588"/>
      <c r="T338" s="588"/>
      <c r="U338" s="588"/>
      <c r="V338" s="588"/>
      <c r="W338" s="169"/>
      <c r="X338" s="94"/>
      <c r="Y338" s="94"/>
      <c r="Z338" s="94"/>
      <c r="AA338" s="94"/>
      <c r="AB338" s="94"/>
      <c r="AC338" s="94"/>
      <c r="AD338" s="94"/>
      <c r="AE338" s="94"/>
      <c r="AF338" s="94"/>
      <c r="AG338" s="94"/>
      <c r="AH338" s="94"/>
      <c r="AI338" s="94"/>
      <c r="AJ338" s="169"/>
      <c r="AK338" s="94"/>
      <c r="AL338" s="94"/>
      <c r="AM338" s="94"/>
    </row>
    <row r="339" ht="15.75" customHeight="1">
      <c r="A339" s="94"/>
      <c r="B339" s="94"/>
      <c r="D339" s="587"/>
      <c r="E339" s="94"/>
      <c r="F339" s="94"/>
      <c r="G339" s="94"/>
      <c r="H339" s="587"/>
      <c r="I339" s="94"/>
      <c r="J339" s="94"/>
      <c r="K339" s="7"/>
      <c r="L339" s="7"/>
      <c r="M339" s="94"/>
      <c r="N339" s="588"/>
      <c r="O339" s="588"/>
      <c r="P339" s="588"/>
      <c r="Q339" s="588"/>
      <c r="R339" s="588"/>
      <c r="S339" s="588"/>
      <c r="T339" s="588"/>
      <c r="U339" s="588"/>
      <c r="V339" s="588"/>
      <c r="W339" s="169"/>
      <c r="X339" s="94"/>
      <c r="Y339" s="94"/>
      <c r="Z339" s="94"/>
      <c r="AA339" s="94"/>
      <c r="AB339" s="94"/>
      <c r="AC339" s="94"/>
      <c r="AD339" s="94"/>
      <c r="AE339" s="94"/>
      <c r="AF339" s="94"/>
      <c r="AG339" s="94"/>
      <c r="AH339" s="94"/>
      <c r="AI339" s="94"/>
      <c r="AJ339" s="169"/>
      <c r="AK339" s="94"/>
      <c r="AL339" s="94"/>
      <c r="AM339" s="94"/>
    </row>
    <row r="340" ht="15.75" customHeight="1">
      <c r="A340" s="94"/>
      <c r="B340" s="94"/>
      <c r="D340" s="587"/>
      <c r="E340" s="94"/>
      <c r="F340" s="94"/>
      <c r="G340" s="94"/>
      <c r="H340" s="587"/>
      <c r="I340" s="94"/>
      <c r="J340" s="94"/>
      <c r="K340" s="7"/>
      <c r="L340" s="7"/>
      <c r="M340" s="94"/>
      <c r="N340" s="588"/>
      <c r="O340" s="588"/>
      <c r="P340" s="588"/>
      <c r="Q340" s="588"/>
      <c r="R340" s="588"/>
      <c r="S340" s="588"/>
      <c r="T340" s="588"/>
      <c r="U340" s="588"/>
      <c r="V340" s="588"/>
      <c r="W340" s="169"/>
      <c r="X340" s="94"/>
      <c r="Y340" s="94"/>
      <c r="Z340" s="94"/>
      <c r="AA340" s="94"/>
      <c r="AB340" s="94"/>
      <c r="AC340" s="94"/>
      <c r="AD340" s="94"/>
      <c r="AE340" s="94"/>
      <c r="AF340" s="94"/>
      <c r="AG340" s="94"/>
      <c r="AH340" s="94"/>
      <c r="AI340" s="94"/>
      <c r="AJ340" s="169"/>
      <c r="AK340" s="94"/>
      <c r="AL340" s="94"/>
      <c r="AM340" s="94"/>
    </row>
    <row r="341" ht="15.75" customHeight="1">
      <c r="A341" s="94"/>
      <c r="B341" s="94"/>
      <c r="D341" s="587"/>
      <c r="E341" s="94"/>
      <c r="F341" s="94"/>
      <c r="G341" s="94"/>
      <c r="H341" s="587"/>
      <c r="I341" s="94"/>
      <c r="J341" s="94"/>
      <c r="K341" s="7"/>
      <c r="L341" s="7"/>
      <c r="M341" s="94"/>
      <c r="N341" s="588"/>
      <c r="O341" s="588"/>
      <c r="P341" s="588"/>
      <c r="Q341" s="588"/>
      <c r="R341" s="588"/>
      <c r="S341" s="588"/>
      <c r="T341" s="588"/>
      <c r="U341" s="588"/>
      <c r="V341" s="588"/>
      <c r="W341" s="169"/>
      <c r="X341" s="94"/>
      <c r="Y341" s="94"/>
      <c r="Z341" s="94"/>
      <c r="AA341" s="94"/>
      <c r="AB341" s="94"/>
      <c r="AC341" s="94"/>
      <c r="AD341" s="94"/>
      <c r="AE341" s="94"/>
      <c r="AF341" s="94"/>
      <c r="AG341" s="94"/>
      <c r="AH341" s="94"/>
      <c r="AI341" s="94"/>
      <c r="AJ341" s="169"/>
      <c r="AK341" s="94"/>
      <c r="AL341" s="94"/>
      <c r="AM341" s="94"/>
    </row>
    <row r="342" ht="15.75" customHeight="1">
      <c r="A342" s="94"/>
      <c r="B342" s="94"/>
      <c r="D342" s="587"/>
      <c r="E342" s="94"/>
      <c r="F342" s="94"/>
      <c r="G342" s="94"/>
      <c r="H342" s="587"/>
      <c r="I342" s="94"/>
      <c r="J342" s="94"/>
      <c r="K342" s="7"/>
      <c r="L342" s="7"/>
      <c r="M342" s="94"/>
      <c r="N342" s="588"/>
      <c r="O342" s="588"/>
      <c r="P342" s="588"/>
      <c r="Q342" s="588"/>
      <c r="R342" s="588"/>
      <c r="S342" s="588"/>
      <c r="T342" s="588"/>
      <c r="U342" s="588"/>
      <c r="V342" s="588"/>
      <c r="W342" s="169"/>
      <c r="X342" s="94"/>
      <c r="Y342" s="94"/>
      <c r="Z342" s="94"/>
      <c r="AA342" s="94"/>
      <c r="AB342" s="94"/>
      <c r="AC342" s="94"/>
      <c r="AD342" s="94"/>
      <c r="AE342" s="94"/>
      <c r="AF342" s="94"/>
      <c r="AG342" s="94"/>
      <c r="AH342" s="94"/>
      <c r="AI342" s="94"/>
      <c r="AJ342" s="169"/>
      <c r="AK342" s="94"/>
      <c r="AL342" s="94"/>
      <c r="AM342" s="94"/>
    </row>
    <row r="343" ht="15.75" customHeight="1">
      <c r="A343" s="94"/>
      <c r="B343" s="94"/>
      <c r="D343" s="587"/>
      <c r="E343" s="94"/>
      <c r="F343" s="94"/>
      <c r="G343" s="94"/>
      <c r="H343" s="587"/>
      <c r="I343" s="94"/>
      <c r="J343" s="94"/>
      <c r="K343" s="7"/>
      <c r="L343" s="7"/>
      <c r="M343" s="94"/>
      <c r="N343" s="588"/>
      <c r="O343" s="588"/>
      <c r="P343" s="588"/>
      <c r="Q343" s="588"/>
      <c r="R343" s="588"/>
      <c r="S343" s="588"/>
      <c r="T343" s="588"/>
      <c r="U343" s="588"/>
      <c r="V343" s="588"/>
      <c r="W343" s="169"/>
      <c r="X343" s="94"/>
      <c r="Y343" s="94"/>
      <c r="Z343" s="94"/>
      <c r="AA343" s="94"/>
      <c r="AB343" s="94"/>
      <c r="AC343" s="94"/>
      <c r="AD343" s="94"/>
      <c r="AE343" s="94"/>
      <c r="AF343" s="94"/>
      <c r="AG343" s="94"/>
      <c r="AH343" s="94"/>
      <c r="AI343" s="94"/>
      <c r="AJ343" s="169"/>
      <c r="AK343" s="94"/>
      <c r="AL343" s="94"/>
      <c r="AM343" s="94"/>
    </row>
    <row r="344" ht="15.75" customHeight="1">
      <c r="A344" s="94"/>
      <c r="B344" s="94"/>
      <c r="D344" s="587"/>
      <c r="E344" s="94"/>
      <c r="F344" s="94"/>
      <c r="G344" s="94"/>
      <c r="H344" s="587"/>
      <c r="I344" s="94"/>
      <c r="J344" s="94"/>
      <c r="K344" s="7"/>
      <c r="L344" s="7"/>
      <c r="M344" s="94"/>
      <c r="N344" s="588"/>
      <c r="O344" s="588"/>
      <c r="P344" s="588"/>
      <c r="Q344" s="588"/>
      <c r="R344" s="588"/>
      <c r="S344" s="588"/>
      <c r="T344" s="588"/>
      <c r="U344" s="588"/>
      <c r="V344" s="588"/>
      <c r="W344" s="169"/>
      <c r="X344" s="94"/>
      <c r="Y344" s="94"/>
      <c r="Z344" s="94"/>
      <c r="AA344" s="94"/>
      <c r="AB344" s="94"/>
      <c r="AC344" s="94"/>
      <c r="AD344" s="94"/>
      <c r="AE344" s="94"/>
      <c r="AF344" s="94"/>
      <c r="AG344" s="94"/>
      <c r="AH344" s="94"/>
      <c r="AI344" s="94"/>
      <c r="AJ344" s="169"/>
      <c r="AK344" s="94"/>
      <c r="AL344" s="94"/>
      <c r="AM344" s="94"/>
    </row>
    <row r="345" ht="15.75" customHeight="1">
      <c r="A345" s="94"/>
      <c r="B345" s="94"/>
      <c r="D345" s="587"/>
      <c r="E345" s="94"/>
      <c r="F345" s="94"/>
      <c r="G345" s="94"/>
      <c r="H345" s="587"/>
      <c r="I345" s="94"/>
      <c r="J345" s="94"/>
      <c r="K345" s="7"/>
      <c r="L345" s="7"/>
      <c r="M345" s="94"/>
      <c r="N345" s="588"/>
      <c r="O345" s="588"/>
      <c r="P345" s="588"/>
      <c r="Q345" s="588"/>
      <c r="R345" s="588"/>
      <c r="S345" s="588"/>
      <c r="T345" s="588"/>
      <c r="U345" s="588"/>
      <c r="V345" s="588"/>
      <c r="W345" s="169"/>
      <c r="X345" s="94"/>
      <c r="Y345" s="94"/>
      <c r="Z345" s="94"/>
      <c r="AA345" s="94"/>
      <c r="AB345" s="94"/>
      <c r="AC345" s="94"/>
      <c r="AD345" s="94"/>
      <c r="AE345" s="94"/>
      <c r="AF345" s="94"/>
      <c r="AG345" s="94"/>
      <c r="AH345" s="94"/>
      <c r="AI345" s="94"/>
      <c r="AJ345" s="169"/>
      <c r="AK345" s="94"/>
      <c r="AL345" s="94"/>
      <c r="AM345" s="94"/>
    </row>
    <row r="346" ht="15.75" customHeight="1">
      <c r="A346" s="94"/>
      <c r="B346" s="94"/>
      <c r="D346" s="587"/>
      <c r="E346" s="94"/>
      <c r="F346" s="94"/>
      <c r="G346" s="94"/>
      <c r="H346" s="587"/>
      <c r="I346" s="94"/>
      <c r="J346" s="94"/>
      <c r="K346" s="7"/>
      <c r="L346" s="7"/>
      <c r="M346" s="94"/>
      <c r="N346" s="588"/>
      <c r="O346" s="588"/>
      <c r="P346" s="588"/>
      <c r="Q346" s="588"/>
      <c r="R346" s="588"/>
      <c r="S346" s="588"/>
      <c r="T346" s="588"/>
      <c r="U346" s="588"/>
      <c r="V346" s="588"/>
      <c r="W346" s="169"/>
      <c r="X346" s="94"/>
      <c r="Y346" s="94"/>
      <c r="Z346" s="94"/>
      <c r="AA346" s="94"/>
      <c r="AB346" s="94"/>
      <c r="AC346" s="94"/>
      <c r="AD346" s="94"/>
      <c r="AE346" s="94"/>
      <c r="AF346" s="94"/>
      <c r="AG346" s="94"/>
      <c r="AH346" s="94"/>
      <c r="AI346" s="94"/>
      <c r="AJ346" s="169"/>
      <c r="AK346" s="94"/>
      <c r="AL346" s="94"/>
      <c r="AM346" s="94"/>
    </row>
    <row r="347" ht="15.75" customHeight="1">
      <c r="A347" s="94"/>
      <c r="B347" s="94"/>
      <c r="D347" s="587"/>
      <c r="E347" s="94"/>
      <c r="F347" s="94"/>
      <c r="G347" s="94"/>
      <c r="H347" s="587"/>
      <c r="I347" s="94"/>
      <c r="J347" s="94"/>
      <c r="K347" s="7"/>
      <c r="L347" s="7"/>
      <c r="M347" s="94"/>
      <c r="N347" s="588"/>
      <c r="O347" s="588"/>
      <c r="P347" s="588"/>
      <c r="Q347" s="588"/>
      <c r="R347" s="588"/>
      <c r="S347" s="588"/>
      <c r="T347" s="588"/>
      <c r="U347" s="588"/>
      <c r="V347" s="588"/>
      <c r="W347" s="169"/>
      <c r="X347" s="94"/>
      <c r="Y347" s="94"/>
      <c r="Z347" s="94"/>
      <c r="AA347" s="94"/>
      <c r="AB347" s="94"/>
      <c r="AC347" s="94"/>
      <c r="AD347" s="94"/>
      <c r="AE347" s="94"/>
      <c r="AF347" s="94"/>
      <c r="AG347" s="94"/>
      <c r="AH347" s="94"/>
      <c r="AI347" s="94"/>
      <c r="AJ347" s="169"/>
      <c r="AK347" s="94"/>
      <c r="AL347" s="94"/>
      <c r="AM347" s="94"/>
    </row>
    <row r="348" ht="15.75" customHeight="1">
      <c r="A348" s="94"/>
      <c r="B348" s="94"/>
      <c r="D348" s="587"/>
      <c r="E348" s="94"/>
      <c r="F348" s="94"/>
      <c r="G348" s="94"/>
      <c r="H348" s="587"/>
      <c r="I348" s="94"/>
      <c r="J348" s="94"/>
      <c r="K348" s="7"/>
      <c r="L348" s="7"/>
      <c r="M348" s="94"/>
      <c r="N348" s="588"/>
      <c r="O348" s="588"/>
      <c r="P348" s="588"/>
      <c r="Q348" s="588"/>
      <c r="R348" s="588"/>
      <c r="S348" s="588"/>
      <c r="T348" s="588"/>
      <c r="U348" s="588"/>
      <c r="V348" s="588"/>
      <c r="W348" s="169"/>
      <c r="X348" s="94"/>
      <c r="Y348" s="94"/>
      <c r="Z348" s="94"/>
      <c r="AA348" s="94"/>
      <c r="AB348" s="94"/>
      <c r="AC348" s="94"/>
      <c r="AD348" s="94"/>
      <c r="AE348" s="94"/>
      <c r="AF348" s="94"/>
      <c r="AG348" s="94"/>
      <c r="AH348" s="94"/>
      <c r="AI348" s="94"/>
      <c r="AJ348" s="169"/>
      <c r="AK348" s="94"/>
      <c r="AL348" s="94"/>
      <c r="AM348" s="94"/>
    </row>
    <row r="349" ht="15.75" customHeight="1">
      <c r="A349" s="94"/>
      <c r="B349" s="94"/>
      <c r="D349" s="587"/>
      <c r="E349" s="94"/>
      <c r="F349" s="94"/>
      <c r="G349" s="94"/>
      <c r="H349" s="587"/>
      <c r="I349" s="94"/>
      <c r="J349" s="94"/>
      <c r="K349" s="7"/>
      <c r="L349" s="7"/>
      <c r="M349" s="94"/>
      <c r="N349" s="588"/>
      <c r="O349" s="588"/>
      <c r="P349" s="588"/>
      <c r="Q349" s="588"/>
      <c r="R349" s="588"/>
      <c r="S349" s="588"/>
      <c r="T349" s="588"/>
      <c r="U349" s="588"/>
      <c r="V349" s="588"/>
      <c r="W349" s="169"/>
      <c r="X349" s="94"/>
      <c r="Y349" s="94"/>
      <c r="Z349" s="94"/>
      <c r="AA349" s="94"/>
      <c r="AB349" s="94"/>
      <c r="AC349" s="94"/>
      <c r="AD349" s="94"/>
      <c r="AE349" s="94"/>
      <c r="AF349" s="94"/>
      <c r="AG349" s="94"/>
      <c r="AH349" s="94"/>
      <c r="AI349" s="94"/>
      <c r="AJ349" s="169"/>
      <c r="AK349" s="94"/>
      <c r="AL349" s="94"/>
      <c r="AM349" s="94"/>
    </row>
    <row r="350" ht="15.75" customHeight="1">
      <c r="A350" s="94"/>
      <c r="B350" s="94"/>
      <c r="D350" s="587"/>
      <c r="E350" s="94"/>
      <c r="F350" s="94"/>
      <c r="G350" s="94"/>
      <c r="H350" s="587"/>
      <c r="I350" s="94"/>
      <c r="J350" s="94"/>
      <c r="K350" s="7"/>
      <c r="L350" s="7"/>
      <c r="M350" s="94"/>
      <c r="N350" s="588"/>
      <c r="O350" s="588"/>
      <c r="P350" s="588"/>
      <c r="Q350" s="588"/>
      <c r="R350" s="588"/>
      <c r="S350" s="588"/>
      <c r="T350" s="588"/>
      <c r="U350" s="588"/>
      <c r="V350" s="588"/>
      <c r="W350" s="169"/>
      <c r="X350" s="94"/>
      <c r="Y350" s="94"/>
      <c r="Z350" s="94"/>
      <c r="AA350" s="94"/>
      <c r="AB350" s="94"/>
      <c r="AC350" s="94"/>
      <c r="AD350" s="94"/>
      <c r="AE350" s="94"/>
      <c r="AF350" s="94"/>
      <c r="AG350" s="94"/>
      <c r="AH350" s="94"/>
      <c r="AI350" s="94"/>
      <c r="AJ350" s="169"/>
      <c r="AK350" s="94"/>
      <c r="AL350" s="94"/>
      <c r="AM350" s="94"/>
    </row>
    <row r="351" ht="15.75" customHeight="1">
      <c r="A351" s="94"/>
      <c r="B351" s="94"/>
      <c r="D351" s="587"/>
      <c r="E351" s="94"/>
      <c r="F351" s="94"/>
      <c r="G351" s="94"/>
      <c r="H351" s="587"/>
      <c r="I351" s="94"/>
      <c r="J351" s="94"/>
      <c r="K351" s="7"/>
      <c r="L351" s="7"/>
      <c r="M351" s="94"/>
      <c r="N351" s="588"/>
      <c r="O351" s="588"/>
      <c r="P351" s="588"/>
      <c r="Q351" s="588"/>
      <c r="R351" s="588"/>
      <c r="S351" s="588"/>
      <c r="T351" s="588"/>
      <c r="U351" s="588"/>
      <c r="V351" s="588"/>
      <c r="W351" s="169"/>
      <c r="X351" s="94"/>
      <c r="Y351" s="94"/>
      <c r="Z351" s="94"/>
      <c r="AA351" s="94"/>
      <c r="AB351" s="94"/>
      <c r="AC351" s="94"/>
      <c r="AD351" s="94"/>
      <c r="AE351" s="94"/>
      <c r="AF351" s="94"/>
      <c r="AG351" s="94"/>
      <c r="AH351" s="94"/>
      <c r="AI351" s="94"/>
      <c r="AJ351" s="169"/>
      <c r="AK351" s="94"/>
      <c r="AL351" s="94"/>
      <c r="AM351" s="94"/>
    </row>
    <row r="352" ht="15.75" customHeight="1">
      <c r="A352" s="94"/>
      <c r="B352" s="94"/>
      <c r="D352" s="587"/>
      <c r="E352" s="94"/>
      <c r="F352" s="94"/>
      <c r="G352" s="94"/>
      <c r="H352" s="587"/>
      <c r="I352" s="94"/>
      <c r="J352" s="94"/>
      <c r="K352" s="7"/>
      <c r="L352" s="7"/>
      <c r="M352" s="94"/>
      <c r="N352" s="588"/>
      <c r="O352" s="588"/>
      <c r="P352" s="588"/>
      <c r="Q352" s="588"/>
      <c r="R352" s="588"/>
      <c r="S352" s="588"/>
      <c r="T352" s="588"/>
      <c r="U352" s="588"/>
      <c r="V352" s="588"/>
      <c r="W352" s="169"/>
      <c r="X352" s="94"/>
      <c r="Y352" s="94"/>
      <c r="Z352" s="94"/>
      <c r="AA352" s="94"/>
      <c r="AB352" s="94"/>
      <c r="AC352" s="94"/>
      <c r="AD352" s="94"/>
      <c r="AE352" s="94"/>
      <c r="AF352" s="94"/>
      <c r="AG352" s="94"/>
      <c r="AH352" s="94"/>
      <c r="AI352" s="94"/>
      <c r="AJ352" s="169"/>
      <c r="AK352" s="94"/>
      <c r="AL352" s="94"/>
      <c r="AM352" s="94"/>
    </row>
    <row r="353" ht="15.75" customHeight="1">
      <c r="A353" s="94"/>
      <c r="B353" s="94"/>
      <c r="D353" s="587"/>
      <c r="E353" s="94"/>
      <c r="F353" s="94"/>
      <c r="G353" s="94"/>
      <c r="H353" s="587"/>
      <c r="I353" s="94"/>
      <c r="J353" s="94"/>
      <c r="K353" s="7"/>
      <c r="L353" s="7"/>
      <c r="M353" s="94"/>
      <c r="N353" s="588"/>
      <c r="O353" s="588"/>
      <c r="P353" s="588"/>
      <c r="Q353" s="588"/>
      <c r="R353" s="588"/>
      <c r="S353" s="588"/>
      <c r="T353" s="588"/>
      <c r="U353" s="588"/>
      <c r="V353" s="588"/>
      <c r="W353" s="169"/>
      <c r="X353" s="94"/>
      <c r="Y353" s="94"/>
      <c r="Z353" s="94"/>
      <c r="AA353" s="94"/>
      <c r="AB353" s="94"/>
      <c r="AC353" s="94"/>
      <c r="AD353" s="94"/>
      <c r="AE353" s="94"/>
      <c r="AF353" s="94"/>
      <c r="AG353" s="94"/>
      <c r="AH353" s="94"/>
      <c r="AI353" s="94"/>
      <c r="AJ353" s="169"/>
      <c r="AK353" s="94"/>
      <c r="AL353" s="94"/>
      <c r="AM353" s="94"/>
    </row>
    <row r="354" ht="15.75" customHeight="1">
      <c r="A354" s="94"/>
      <c r="B354" s="94"/>
      <c r="D354" s="587"/>
      <c r="E354" s="94"/>
      <c r="F354" s="94"/>
      <c r="G354" s="94"/>
      <c r="H354" s="587"/>
      <c r="I354" s="94"/>
      <c r="J354" s="94"/>
      <c r="K354" s="7"/>
      <c r="L354" s="7"/>
      <c r="M354" s="94"/>
      <c r="N354" s="588"/>
      <c r="O354" s="588"/>
      <c r="P354" s="588"/>
      <c r="Q354" s="588"/>
      <c r="R354" s="588"/>
      <c r="S354" s="588"/>
      <c r="T354" s="588"/>
      <c r="U354" s="588"/>
      <c r="V354" s="588"/>
      <c r="W354" s="169"/>
      <c r="X354" s="94"/>
      <c r="Y354" s="94"/>
      <c r="Z354" s="94"/>
      <c r="AA354" s="94"/>
      <c r="AB354" s="94"/>
      <c r="AC354" s="94"/>
      <c r="AD354" s="94"/>
      <c r="AE354" s="94"/>
      <c r="AF354" s="94"/>
      <c r="AG354" s="94"/>
      <c r="AH354" s="94"/>
      <c r="AI354" s="94"/>
      <c r="AJ354" s="169"/>
      <c r="AK354" s="94"/>
      <c r="AL354" s="94"/>
      <c r="AM354" s="94"/>
    </row>
    <row r="355" ht="15.75" customHeight="1">
      <c r="A355" s="94"/>
      <c r="B355" s="94"/>
      <c r="D355" s="587"/>
      <c r="E355" s="94"/>
      <c r="F355" s="94"/>
      <c r="G355" s="94"/>
      <c r="H355" s="587"/>
      <c r="I355" s="94"/>
      <c r="J355" s="94"/>
      <c r="K355" s="7"/>
      <c r="L355" s="7"/>
      <c r="M355" s="94"/>
      <c r="N355" s="588"/>
      <c r="O355" s="588"/>
      <c r="P355" s="588"/>
      <c r="Q355" s="588"/>
      <c r="R355" s="588"/>
      <c r="S355" s="588"/>
      <c r="T355" s="588"/>
      <c r="U355" s="588"/>
      <c r="V355" s="588"/>
      <c r="W355" s="169"/>
      <c r="X355" s="94"/>
      <c r="Y355" s="94"/>
      <c r="Z355" s="94"/>
      <c r="AA355" s="94"/>
      <c r="AB355" s="94"/>
      <c r="AC355" s="94"/>
      <c r="AD355" s="94"/>
      <c r="AE355" s="94"/>
      <c r="AF355" s="94"/>
      <c r="AG355" s="94"/>
      <c r="AH355" s="94"/>
      <c r="AI355" s="94"/>
      <c r="AJ355" s="169"/>
      <c r="AK355" s="94"/>
      <c r="AL355" s="94"/>
      <c r="AM355" s="94"/>
    </row>
    <row r="356" ht="15.75" customHeight="1">
      <c r="A356" s="94"/>
      <c r="B356" s="94"/>
      <c r="D356" s="587"/>
      <c r="E356" s="94"/>
      <c r="F356" s="94"/>
      <c r="G356" s="94"/>
      <c r="H356" s="587"/>
      <c r="I356" s="94"/>
      <c r="J356" s="94"/>
      <c r="K356" s="7"/>
      <c r="L356" s="7"/>
      <c r="M356" s="94"/>
      <c r="N356" s="588"/>
      <c r="O356" s="588"/>
      <c r="P356" s="588"/>
      <c r="Q356" s="588"/>
      <c r="R356" s="588"/>
      <c r="S356" s="588"/>
      <c r="T356" s="588"/>
      <c r="U356" s="588"/>
      <c r="V356" s="588"/>
      <c r="W356" s="169"/>
      <c r="X356" s="94"/>
      <c r="Y356" s="94"/>
      <c r="Z356" s="94"/>
      <c r="AA356" s="94"/>
      <c r="AB356" s="94"/>
      <c r="AC356" s="94"/>
      <c r="AD356" s="94"/>
      <c r="AE356" s="94"/>
      <c r="AF356" s="94"/>
      <c r="AG356" s="94"/>
      <c r="AH356" s="94"/>
      <c r="AI356" s="94"/>
      <c r="AJ356" s="169"/>
      <c r="AK356" s="94"/>
      <c r="AL356" s="94"/>
      <c r="AM356" s="94"/>
    </row>
    <row r="357" ht="15.75" customHeight="1">
      <c r="A357" s="94"/>
      <c r="B357" s="94"/>
      <c r="D357" s="587"/>
      <c r="E357" s="94"/>
      <c r="F357" s="94"/>
      <c r="G357" s="94"/>
      <c r="H357" s="587"/>
      <c r="I357" s="94"/>
      <c r="J357" s="94"/>
      <c r="K357" s="7"/>
      <c r="L357" s="7"/>
      <c r="M357" s="94"/>
      <c r="N357" s="588"/>
      <c r="O357" s="588"/>
      <c r="P357" s="588"/>
      <c r="Q357" s="588"/>
      <c r="R357" s="588"/>
      <c r="S357" s="588"/>
      <c r="T357" s="588"/>
      <c r="U357" s="588"/>
      <c r="V357" s="588"/>
      <c r="W357" s="169"/>
      <c r="X357" s="94"/>
      <c r="Y357" s="94"/>
      <c r="Z357" s="94"/>
      <c r="AA357" s="94"/>
      <c r="AB357" s="94"/>
      <c r="AC357" s="94"/>
      <c r="AD357" s="94"/>
      <c r="AE357" s="94"/>
      <c r="AF357" s="94"/>
      <c r="AG357" s="94"/>
      <c r="AH357" s="94"/>
      <c r="AI357" s="94"/>
      <c r="AJ357" s="169"/>
      <c r="AK357" s="94"/>
      <c r="AL357" s="94"/>
      <c r="AM357" s="94"/>
    </row>
    <row r="358" ht="15.75" customHeight="1">
      <c r="A358" s="94"/>
      <c r="B358" s="94"/>
      <c r="D358" s="587"/>
      <c r="E358" s="94"/>
      <c r="F358" s="94"/>
      <c r="G358" s="94"/>
      <c r="H358" s="587"/>
      <c r="I358" s="94"/>
      <c r="J358" s="94"/>
      <c r="K358" s="7"/>
      <c r="L358" s="7"/>
      <c r="M358" s="94"/>
      <c r="N358" s="588"/>
      <c r="O358" s="588"/>
      <c r="P358" s="588"/>
      <c r="Q358" s="588"/>
      <c r="R358" s="588"/>
      <c r="S358" s="588"/>
      <c r="T358" s="588"/>
      <c r="U358" s="588"/>
      <c r="V358" s="588"/>
      <c r="W358" s="169"/>
      <c r="X358" s="94"/>
      <c r="Y358" s="94"/>
      <c r="Z358" s="94"/>
      <c r="AA358" s="94"/>
      <c r="AB358" s="94"/>
      <c r="AC358" s="94"/>
      <c r="AD358" s="94"/>
      <c r="AE358" s="94"/>
      <c r="AF358" s="94"/>
      <c r="AG358" s="94"/>
      <c r="AH358" s="94"/>
      <c r="AI358" s="94"/>
      <c r="AJ358" s="169"/>
      <c r="AK358" s="94"/>
      <c r="AL358" s="94"/>
      <c r="AM358" s="94"/>
    </row>
    <row r="359" ht="15.75" customHeight="1">
      <c r="A359" s="94"/>
      <c r="B359" s="94"/>
      <c r="D359" s="587"/>
      <c r="E359" s="94"/>
      <c r="F359" s="94"/>
      <c r="G359" s="94"/>
      <c r="H359" s="587"/>
      <c r="I359" s="94"/>
      <c r="J359" s="94"/>
      <c r="K359" s="7"/>
      <c r="L359" s="7"/>
      <c r="M359" s="94"/>
      <c r="N359" s="588"/>
      <c r="O359" s="588"/>
      <c r="P359" s="588"/>
      <c r="Q359" s="588"/>
      <c r="R359" s="588"/>
      <c r="S359" s="588"/>
      <c r="T359" s="588"/>
      <c r="U359" s="588"/>
      <c r="V359" s="588"/>
      <c r="W359" s="169"/>
      <c r="X359" s="94"/>
      <c r="Y359" s="94"/>
      <c r="Z359" s="94"/>
      <c r="AA359" s="94"/>
      <c r="AB359" s="94"/>
      <c r="AC359" s="94"/>
      <c r="AD359" s="94"/>
      <c r="AE359" s="94"/>
      <c r="AF359" s="94"/>
      <c r="AG359" s="94"/>
      <c r="AH359" s="94"/>
      <c r="AI359" s="94"/>
      <c r="AJ359" s="169"/>
      <c r="AK359" s="94"/>
      <c r="AL359" s="94"/>
      <c r="AM359" s="94"/>
    </row>
    <row r="360" ht="15.75" customHeight="1">
      <c r="A360" s="94"/>
      <c r="B360" s="94"/>
      <c r="D360" s="587"/>
      <c r="E360" s="94"/>
      <c r="F360" s="94"/>
      <c r="G360" s="94"/>
      <c r="H360" s="587"/>
      <c r="I360" s="94"/>
      <c r="J360" s="94"/>
      <c r="K360" s="7"/>
      <c r="L360" s="7"/>
      <c r="M360" s="94"/>
      <c r="N360" s="588"/>
      <c r="O360" s="588"/>
      <c r="P360" s="588"/>
      <c r="Q360" s="588"/>
      <c r="R360" s="588"/>
      <c r="S360" s="588"/>
      <c r="T360" s="588"/>
      <c r="U360" s="588"/>
      <c r="V360" s="588"/>
      <c r="W360" s="169"/>
      <c r="X360" s="94"/>
      <c r="Y360" s="94"/>
      <c r="Z360" s="94"/>
      <c r="AA360" s="94"/>
      <c r="AB360" s="94"/>
      <c r="AC360" s="94"/>
      <c r="AD360" s="94"/>
      <c r="AE360" s="94"/>
      <c r="AF360" s="94"/>
      <c r="AG360" s="94"/>
      <c r="AH360" s="94"/>
      <c r="AI360" s="94"/>
      <c r="AJ360" s="169"/>
      <c r="AK360" s="94"/>
      <c r="AL360" s="94"/>
      <c r="AM360" s="94"/>
    </row>
    <row r="361" ht="15.75" customHeight="1">
      <c r="A361" s="94"/>
      <c r="B361" s="94"/>
      <c r="D361" s="587"/>
      <c r="E361" s="94"/>
      <c r="F361" s="94"/>
      <c r="G361" s="94"/>
      <c r="H361" s="587"/>
      <c r="I361" s="94"/>
      <c r="J361" s="94"/>
      <c r="K361" s="7"/>
      <c r="L361" s="7"/>
      <c r="M361" s="94"/>
      <c r="N361" s="588"/>
      <c r="O361" s="588"/>
      <c r="P361" s="588"/>
      <c r="Q361" s="588"/>
      <c r="R361" s="588"/>
      <c r="S361" s="588"/>
      <c r="T361" s="588"/>
      <c r="U361" s="588"/>
      <c r="V361" s="588"/>
      <c r="W361" s="169"/>
      <c r="X361" s="94"/>
      <c r="Y361" s="94"/>
      <c r="Z361" s="94"/>
      <c r="AA361" s="94"/>
      <c r="AB361" s="94"/>
      <c r="AC361" s="94"/>
      <c r="AD361" s="94"/>
      <c r="AE361" s="94"/>
      <c r="AF361" s="94"/>
      <c r="AG361" s="94"/>
      <c r="AH361" s="94"/>
      <c r="AI361" s="94"/>
      <c r="AJ361" s="169"/>
      <c r="AK361" s="94"/>
      <c r="AL361" s="94"/>
      <c r="AM361" s="94"/>
    </row>
    <row r="362" ht="15.75" customHeight="1">
      <c r="A362" s="94"/>
      <c r="B362" s="94"/>
      <c r="D362" s="587"/>
      <c r="E362" s="94"/>
      <c r="F362" s="94"/>
      <c r="G362" s="94"/>
      <c r="H362" s="587"/>
      <c r="I362" s="94"/>
      <c r="J362" s="94"/>
      <c r="K362" s="7"/>
      <c r="L362" s="7"/>
      <c r="M362" s="94"/>
      <c r="N362" s="588"/>
      <c r="O362" s="588"/>
      <c r="P362" s="588"/>
      <c r="Q362" s="588"/>
      <c r="R362" s="588"/>
      <c r="S362" s="588"/>
      <c r="T362" s="588"/>
      <c r="U362" s="588"/>
      <c r="V362" s="588"/>
      <c r="W362" s="169"/>
      <c r="X362" s="94"/>
      <c r="Y362" s="94"/>
      <c r="Z362" s="94"/>
      <c r="AA362" s="94"/>
      <c r="AB362" s="94"/>
      <c r="AC362" s="94"/>
      <c r="AD362" s="94"/>
      <c r="AE362" s="94"/>
      <c r="AF362" s="94"/>
      <c r="AG362" s="94"/>
      <c r="AH362" s="94"/>
      <c r="AI362" s="94"/>
      <c r="AJ362" s="169"/>
      <c r="AK362" s="94"/>
      <c r="AL362" s="94"/>
      <c r="AM362" s="94"/>
    </row>
    <row r="363" ht="15.75" customHeight="1">
      <c r="A363" s="94"/>
      <c r="B363" s="94"/>
      <c r="D363" s="587"/>
      <c r="E363" s="94"/>
      <c r="F363" s="94"/>
      <c r="G363" s="94"/>
      <c r="H363" s="587"/>
      <c r="I363" s="94"/>
      <c r="J363" s="94"/>
      <c r="K363" s="7"/>
      <c r="L363" s="7"/>
      <c r="M363" s="94"/>
      <c r="N363" s="588"/>
      <c r="O363" s="588"/>
      <c r="P363" s="588"/>
      <c r="Q363" s="588"/>
      <c r="R363" s="588"/>
      <c r="S363" s="588"/>
      <c r="T363" s="588"/>
      <c r="U363" s="588"/>
      <c r="V363" s="588"/>
      <c r="W363" s="169"/>
      <c r="X363" s="94"/>
      <c r="Y363" s="94"/>
      <c r="Z363" s="94"/>
      <c r="AA363" s="94"/>
      <c r="AB363" s="94"/>
      <c r="AC363" s="94"/>
      <c r="AD363" s="94"/>
      <c r="AE363" s="94"/>
      <c r="AF363" s="94"/>
      <c r="AG363" s="94"/>
      <c r="AH363" s="94"/>
      <c r="AI363" s="94"/>
      <c r="AJ363" s="169"/>
      <c r="AK363" s="94"/>
      <c r="AL363" s="94"/>
      <c r="AM363" s="94"/>
    </row>
    <row r="364" ht="15.75" customHeight="1">
      <c r="A364" s="94"/>
      <c r="B364" s="94"/>
      <c r="D364" s="587"/>
      <c r="E364" s="94"/>
      <c r="F364" s="94"/>
      <c r="G364" s="94"/>
      <c r="H364" s="587"/>
      <c r="I364" s="94"/>
      <c r="J364" s="94"/>
      <c r="K364" s="7"/>
      <c r="L364" s="7"/>
      <c r="M364" s="94"/>
      <c r="N364" s="588"/>
      <c r="O364" s="588"/>
      <c r="P364" s="588"/>
      <c r="Q364" s="588"/>
      <c r="R364" s="588"/>
      <c r="S364" s="588"/>
      <c r="T364" s="588"/>
      <c r="U364" s="588"/>
      <c r="V364" s="588"/>
      <c r="W364" s="169"/>
      <c r="X364" s="94"/>
      <c r="Y364" s="94"/>
      <c r="Z364" s="94"/>
      <c r="AA364" s="94"/>
      <c r="AB364" s="94"/>
      <c r="AC364" s="94"/>
      <c r="AD364" s="94"/>
      <c r="AE364" s="94"/>
      <c r="AF364" s="94"/>
      <c r="AG364" s="94"/>
      <c r="AH364" s="94"/>
      <c r="AI364" s="94"/>
      <c r="AJ364" s="169"/>
      <c r="AK364" s="94"/>
      <c r="AL364" s="94"/>
      <c r="AM364" s="94"/>
    </row>
    <row r="365" ht="15.75" customHeight="1">
      <c r="A365" s="94"/>
      <c r="B365" s="94"/>
      <c r="D365" s="587"/>
      <c r="E365" s="94"/>
      <c r="F365" s="94"/>
      <c r="G365" s="94"/>
      <c r="H365" s="587"/>
      <c r="I365" s="94"/>
      <c r="J365" s="94"/>
      <c r="K365" s="7"/>
      <c r="L365" s="7"/>
      <c r="M365" s="94"/>
      <c r="N365" s="588"/>
      <c r="O365" s="588"/>
      <c r="P365" s="588"/>
      <c r="Q365" s="588"/>
      <c r="R365" s="588"/>
      <c r="S365" s="588"/>
      <c r="T365" s="588"/>
      <c r="U365" s="588"/>
      <c r="V365" s="588"/>
      <c r="W365" s="169"/>
      <c r="X365" s="94"/>
      <c r="Y365" s="94"/>
      <c r="Z365" s="94"/>
      <c r="AA365" s="94"/>
      <c r="AB365" s="94"/>
      <c r="AC365" s="94"/>
      <c r="AD365" s="94"/>
      <c r="AE365" s="94"/>
      <c r="AF365" s="94"/>
      <c r="AG365" s="94"/>
      <c r="AH365" s="94"/>
      <c r="AI365" s="94"/>
      <c r="AJ365" s="169"/>
      <c r="AK365" s="94"/>
      <c r="AL365" s="94"/>
      <c r="AM365" s="94"/>
    </row>
    <row r="366" ht="15.75" customHeight="1">
      <c r="A366" s="94"/>
      <c r="B366" s="94"/>
      <c r="D366" s="587"/>
      <c r="E366" s="94"/>
      <c r="F366" s="94"/>
      <c r="G366" s="94"/>
      <c r="H366" s="587"/>
      <c r="I366" s="94"/>
      <c r="J366" s="94"/>
      <c r="K366" s="7"/>
      <c r="L366" s="7"/>
      <c r="M366" s="94"/>
      <c r="N366" s="588"/>
      <c r="O366" s="588"/>
      <c r="P366" s="588"/>
      <c r="Q366" s="588"/>
      <c r="R366" s="588"/>
      <c r="S366" s="588"/>
      <c r="T366" s="588"/>
      <c r="U366" s="588"/>
      <c r="V366" s="588"/>
      <c r="W366" s="169"/>
      <c r="X366" s="94"/>
      <c r="Y366" s="94"/>
      <c r="Z366" s="94"/>
      <c r="AA366" s="94"/>
      <c r="AB366" s="94"/>
      <c r="AC366" s="94"/>
      <c r="AD366" s="94"/>
      <c r="AE366" s="94"/>
      <c r="AF366" s="94"/>
      <c r="AG366" s="94"/>
      <c r="AH366" s="94"/>
      <c r="AI366" s="94"/>
      <c r="AJ366" s="169"/>
      <c r="AK366" s="94"/>
      <c r="AL366" s="94"/>
      <c r="AM366" s="94"/>
    </row>
    <row r="367" ht="15.75" customHeight="1">
      <c r="A367" s="94"/>
      <c r="B367" s="94"/>
      <c r="D367" s="587"/>
      <c r="E367" s="94"/>
      <c r="F367" s="94"/>
      <c r="G367" s="94"/>
      <c r="H367" s="587"/>
      <c r="I367" s="94"/>
      <c r="J367" s="94"/>
      <c r="K367" s="7"/>
      <c r="L367" s="7"/>
      <c r="M367" s="94"/>
      <c r="N367" s="588"/>
      <c r="O367" s="588"/>
      <c r="P367" s="588"/>
      <c r="Q367" s="588"/>
      <c r="R367" s="588"/>
      <c r="S367" s="588"/>
      <c r="T367" s="588"/>
      <c r="U367" s="588"/>
      <c r="V367" s="588"/>
      <c r="W367" s="169"/>
      <c r="X367" s="94"/>
      <c r="Y367" s="94"/>
      <c r="Z367" s="94"/>
      <c r="AA367" s="94"/>
      <c r="AB367" s="94"/>
      <c r="AC367" s="94"/>
      <c r="AD367" s="94"/>
      <c r="AE367" s="94"/>
      <c r="AF367" s="94"/>
      <c r="AG367" s="94"/>
      <c r="AH367" s="94"/>
      <c r="AI367" s="94"/>
      <c r="AJ367" s="169"/>
      <c r="AK367" s="94"/>
      <c r="AL367" s="94"/>
      <c r="AM367" s="94"/>
    </row>
    <row r="368" ht="15.75" customHeight="1">
      <c r="A368" s="94"/>
      <c r="B368" s="94"/>
      <c r="D368" s="587"/>
      <c r="E368" s="94"/>
      <c r="F368" s="94"/>
      <c r="G368" s="94"/>
      <c r="H368" s="587"/>
      <c r="I368" s="94"/>
      <c r="J368" s="94"/>
      <c r="K368" s="7"/>
      <c r="L368" s="7"/>
      <c r="M368" s="94"/>
      <c r="N368" s="588"/>
      <c r="O368" s="588"/>
      <c r="P368" s="588"/>
      <c r="Q368" s="588"/>
      <c r="R368" s="588"/>
      <c r="S368" s="588"/>
      <c r="T368" s="588"/>
      <c r="U368" s="588"/>
      <c r="V368" s="588"/>
      <c r="W368" s="169"/>
      <c r="X368" s="94"/>
      <c r="Y368" s="94"/>
      <c r="Z368" s="94"/>
      <c r="AA368" s="94"/>
      <c r="AB368" s="94"/>
      <c r="AC368" s="94"/>
      <c r="AD368" s="94"/>
      <c r="AE368" s="94"/>
      <c r="AF368" s="94"/>
      <c r="AG368" s="94"/>
      <c r="AH368" s="94"/>
      <c r="AI368" s="94"/>
      <c r="AJ368" s="169"/>
      <c r="AK368" s="94"/>
      <c r="AL368" s="94"/>
      <c r="AM368" s="94"/>
    </row>
    <row r="369" ht="15.75" customHeight="1">
      <c r="A369" s="94"/>
      <c r="B369" s="94"/>
      <c r="D369" s="587"/>
      <c r="E369" s="94"/>
      <c r="F369" s="94"/>
      <c r="G369" s="94"/>
      <c r="H369" s="587"/>
      <c r="I369" s="94"/>
      <c r="J369" s="94"/>
      <c r="K369" s="7"/>
      <c r="L369" s="7"/>
      <c r="M369" s="94"/>
      <c r="N369" s="588"/>
      <c r="O369" s="588"/>
      <c r="P369" s="588"/>
      <c r="Q369" s="588"/>
      <c r="R369" s="588"/>
      <c r="S369" s="588"/>
      <c r="T369" s="588"/>
      <c r="U369" s="588"/>
      <c r="V369" s="588"/>
      <c r="W369" s="169"/>
      <c r="X369" s="94"/>
      <c r="Y369" s="94"/>
      <c r="Z369" s="94"/>
      <c r="AA369" s="94"/>
      <c r="AB369" s="94"/>
      <c r="AC369" s="94"/>
      <c r="AD369" s="94"/>
      <c r="AE369" s="94"/>
      <c r="AF369" s="94"/>
      <c r="AG369" s="94"/>
      <c r="AH369" s="94"/>
      <c r="AI369" s="94"/>
      <c r="AJ369" s="169"/>
      <c r="AK369" s="94"/>
      <c r="AL369" s="94"/>
      <c r="AM369" s="94"/>
    </row>
    <row r="370" ht="15.75" customHeight="1">
      <c r="A370" s="94"/>
      <c r="B370" s="94"/>
      <c r="D370" s="587"/>
      <c r="E370" s="94"/>
      <c r="F370" s="94"/>
      <c r="G370" s="94"/>
      <c r="H370" s="587"/>
      <c r="I370" s="94"/>
      <c r="J370" s="94"/>
      <c r="K370" s="7"/>
      <c r="L370" s="7"/>
      <c r="M370" s="94"/>
      <c r="N370" s="588"/>
      <c r="O370" s="588"/>
      <c r="P370" s="588"/>
      <c r="Q370" s="588"/>
      <c r="R370" s="588"/>
      <c r="S370" s="588"/>
      <c r="T370" s="588"/>
      <c r="U370" s="588"/>
      <c r="V370" s="588"/>
      <c r="W370" s="169"/>
      <c r="X370" s="94"/>
      <c r="Y370" s="94"/>
      <c r="Z370" s="94"/>
      <c r="AA370" s="94"/>
      <c r="AB370" s="94"/>
      <c r="AC370" s="94"/>
      <c r="AD370" s="94"/>
      <c r="AE370" s="94"/>
      <c r="AF370" s="94"/>
      <c r="AG370" s="94"/>
      <c r="AH370" s="94"/>
      <c r="AI370" s="94"/>
      <c r="AJ370" s="169"/>
      <c r="AK370" s="94"/>
      <c r="AL370" s="94"/>
      <c r="AM370" s="94"/>
    </row>
    <row r="371" ht="15.75" customHeight="1">
      <c r="A371" s="94"/>
      <c r="B371" s="94"/>
      <c r="D371" s="587"/>
      <c r="E371" s="94"/>
      <c r="F371" s="94"/>
      <c r="G371" s="94"/>
      <c r="H371" s="587"/>
      <c r="I371" s="94"/>
      <c r="J371" s="94"/>
      <c r="K371" s="7"/>
      <c r="L371" s="7"/>
      <c r="M371" s="94"/>
      <c r="N371" s="588"/>
      <c r="O371" s="588"/>
      <c r="P371" s="588"/>
      <c r="Q371" s="588"/>
      <c r="R371" s="588"/>
      <c r="S371" s="588"/>
      <c r="T371" s="588"/>
      <c r="U371" s="588"/>
      <c r="V371" s="588"/>
      <c r="W371" s="169"/>
      <c r="X371" s="94"/>
      <c r="Y371" s="94"/>
      <c r="Z371" s="94"/>
      <c r="AA371" s="94"/>
      <c r="AB371" s="94"/>
      <c r="AC371" s="94"/>
      <c r="AD371" s="94"/>
      <c r="AE371" s="94"/>
      <c r="AF371" s="94"/>
      <c r="AG371" s="94"/>
      <c r="AH371" s="94"/>
      <c r="AI371" s="94"/>
      <c r="AJ371" s="169"/>
      <c r="AK371" s="94"/>
      <c r="AL371" s="94"/>
      <c r="AM371" s="94"/>
    </row>
    <row r="372" ht="15.75" customHeight="1">
      <c r="A372" s="94"/>
      <c r="B372" s="94"/>
      <c r="D372" s="587"/>
      <c r="E372" s="94"/>
      <c r="F372" s="94"/>
      <c r="G372" s="94"/>
      <c r="H372" s="587"/>
      <c r="I372" s="94"/>
      <c r="J372" s="94"/>
      <c r="K372" s="7"/>
      <c r="L372" s="7"/>
      <c r="M372" s="94"/>
      <c r="N372" s="588"/>
      <c r="O372" s="588"/>
      <c r="P372" s="588"/>
      <c r="Q372" s="588"/>
      <c r="R372" s="588"/>
      <c r="S372" s="588"/>
      <c r="T372" s="588"/>
      <c r="U372" s="588"/>
      <c r="V372" s="588"/>
      <c r="W372" s="169"/>
      <c r="X372" s="94"/>
      <c r="Y372" s="94"/>
      <c r="Z372" s="94"/>
      <c r="AA372" s="94"/>
      <c r="AB372" s="94"/>
      <c r="AC372" s="94"/>
      <c r="AD372" s="94"/>
      <c r="AE372" s="94"/>
      <c r="AF372" s="94"/>
      <c r="AG372" s="94"/>
      <c r="AH372" s="94"/>
      <c r="AI372" s="94"/>
      <c r="AJ372" s="169"/>
      <c r="AK372" s="94"/>
      <c r="AL372" s="94"/>
      <c r="AM372" s="94"/>
    </row>
    <row r="373" ht="15.75" customHeight="1">
      <c r="A373" s="94"/>
      <c r="B373" s="94"/>
      <c r="D373" s="587"/>
      <c r="E373" s="94"/>
      <c r="F373" s="94"/>
      <c r="G373" s="94"/>
      <c r="H373" s="587"/>
      <c r="I373" s="94"/>
      <c r="J373" s="94"/>
      <c r="K373" s="7"/>
      <c r="L373" s="7"/>
      <c r="M373" s="94"/>
      <c r="N373" s="588"/>
      <c r="O373" s="588"/>
      <c r="P373" s="588"/>
      <c r="Q373" s="588"/>
      <c r="R373" s="588"/>
      <c r="S373" s="588"/>
      <c r="T373" s="588"/>
      <c r="U373" s="588"/>
      <c r="V373" s="588"/>
      <c r="W373" s="169"/>
      <c r="X373" s="94"/>
      <c r="Y373" s="94"/>
      <c r="Z373" s="94"/>
      <c r="AA373" s="94"/>
      <c r="AB373" s="94"/>
      <c r="AC373" s="94"/>
      <c r="AD373" s="94"/>
      <c r="AE373" s="94"/>
      <c r="AF373" s="94"/>
      <c r="AG373" s="94"/>
      <c r="AH373" s="94"/>
      <c r="AI373" s="94"/>
      <c r="AJ373" s="169"/>
      <c r="AK373" s="94"/>
      <c r="AL373" s="94"/>
      <c r="AM373" s="94"/>
    </row>
    <row r="374" ht="15.75" customHeight="1">
      <c r="A374" s="94"/>
      <c r="B374" s="94"/>
      <c r="D374" s="587"/>
      <c r="E374" s="94"/>
      <c r="F374" s="94"/>
      <c r="G374" s="94"/>
      <c r="H374" s="587"/>
      <c r="I374" s="94"/>
      <c r="J374" s="94"/>
      <c r="K374" s="7"/>
      <c r="L374" s="7"/>
      <c r="M374" s="94"/>
      <c r="N374" s="588"/>
      <c r="O374" s="588"/>
      <c r="P374" s="588"/>
      <c r="Q374" s="588"/>
      <c r="R374" s="588"/>
      <c r="S374" s="588"/>
      <c r="T374" s="588"/>
      <c r="U374" s="588"/>
      <c r="V374" s="588"/>
      <c r="W374" s="169"/>
      <c r="X374" s="94"/>
      <c r="Y374" s="94"/>
      <c r="Z374" s="94"/>
      <c r="AA374" s="94"/>
      <c r="AB374" s="94"/>
      <c r="AC374" s="94"/>
      <c r="AD374" s="94"/>
      <c r="AE374" s="94"/>
      <c r="AF374" s="94"/>
      <c r="AG374" s="94"/>
      <c r="AH374" s="94"/>
      <c r="AI374" s="94"/>
      <c r="AJ374" s="169"/>
      <c r="AK374" s="94"/>
      <c r="AL374" s="94"/>
      <c r="AM374" s="94"/>
    </row>
    <row r="375" ht="15.75" customHeight="1">
      <c r="A375" s="94"/>
      <c r="B375" s="94"/>
      <c r="D375" s="587"/>
      <c r="E375" s="94"/>
      <c r="F375" s="94"/>
      <c r="G375" s="94"/>
      <c r="H375" s="587"/>
      <c r="I375" s="94"/>
      <c r="J375" s="94"/>
      <c r="K375" s="7"/>
      <c r="L375" s="7"/>
      <c r="M375" s="94"/>
      <c r="N375" s="588"/>
      <c r="O375" s="588"/>
      <c r="P375" s="588"/>
      <c r="Q375" s="588"/>
      <c r="R375" s="588"/>
      <c r="S375" s="588"/>
      <c r="T375" s="588"/>
      <c r="U375" s="588"/>
      <c r="V375" s="588"/>
      <c r="W375" s="169"/>
      <c r="X375" s="94"/>
      <c r="Y375" s="94"/>
      <c r="Z375" s="94"/>
      <c r="AA375" s="94"/>
      <c r="AB375" s="94"/>
      <c r="AC375" s="94"/>
      <c r="AD375" s="94"/>
      <c r="AE375" s="94"/>
      <c r="AF375" s="94"/>
      <c r="AG375" s="94"/>
      <c r="AH375" s="94"/>
      <c r="AI375" s="94"/>
      <c r="AJ375" s="169"/>
      <c r="AK375" s="94"/>
      <c r="AL375" s="94"/>
      <c r="AM375" s="94"/>
    </row>
    <row r="376" ht="15.75" customHeight="1">
      <c r="A376" s="94"/>
      <c r="B376" s="94"/>
      <c r="D376" s="587"/>
      <c r="E376" s="94"/>
      <c r="F376" s="94"/>
      <c r="G376" s="94"/>
      <c r="H376" s="587"/>
      <c r="I376" s="94"/>
      <c r="J376" s="94"/>
      <c r="K376" s="7"/>
      <c r="L376" s="7"/>
      <c r="M376" s="94"/>
      <c r="N376" s="588"/>
      <c r="O376" s="588"/>
      <c r="P376" s="588"/>
      <c r="Q376" s="588"/>
      <c r="R376" s="588"/>
      <c r="S376" s="588"/>
      <c r="T376" s="588"/>
      <c r="U376" s="588"/>
      <c r="V376" s="588"/>
      <c r="W376" s="169"/>
      <c r="X376" s="94"/>
      <c r="Y376" s="94"/>
      <c r="Z376" s="94"/>
      <c r="AA376" s="94"/>
      <c r="AB376" s="94"/>
      <c r="AC376" s="94"/>
      <c r="AD376" s="94"/>
      <c r="AE376" s="94"/>
      <c r="AF376" s="94"/>
      <c r="AG376" s="94"/>
      <c r="AH376" s="94"/>
      <c r="AI376" s="94"/>
      <c r="AJ376" s="169"/>
      <c r="AK376" s="94"/>
      <c r="AL376" s="94"/>
      <c r="AM376" s="94"/>
    </row>
    <row r="377" ht="15.75" customHeight="1">
      <c r="A377" s="94"/>
      <c r="B377" s="94"/>
      <c r="D377" s="587"/>
      <c r="E377" s="94"/>
      <c r="F377" s="94"/>
      <c r="G377" s="94"/>
      <c r="H377" s="587"/>
      <c r="I377" s="94"/>
      <c r="J377" s="94"/>
      <c r="K377" s="7"/>
      <c r="L377" s="7"/>
      <c r="M377" s="94"/>
      <c r="N377" s="588"/>
      <c r="O377" s="588"/>
      <c r="P377" s="588"/>
      <c r="Q377" s="588"/>
      <c r="R377" s="588"/>
      <c r="S377" s="588"/>
      <c r="T377" s="588"/>
      <c r="U377" s="588"/>
      <c r="V377" s="588"/>
      <c r="W377" s="169"/>
      <c r="X377" s="94"/>
      <c r="Y377" s="94"/>
      <c r="Z377" s="94"/>
      <c r="AA377" s="94"/>
      <c r="AB377" s="94"/>
      <c r="AC377" s="94"/>
      <c r="AD377" s="94"/>
      <c r="AE377" s="94"/>
      <c r="AF377" s="94"/>
      <c r="AG377" s="94"/>
      <c r="AH377" s="94"/>
      <c r="AI377" s="94"/>
      <c r="AJ377" s="169"/>
      <c r="AK377" s="94"/>
      <c r="AL377" s="94"/>
      <c r="AM377" s="94"/>
    </row>
    <row r="378" ht="15.75" customHeight="1">
      <c r="A378" s="94"/>
      <c r="B378" s="94"/>
      <c r="D378" s="587"/>
      <c r="E378" s="94"/>
      <c r="F378" s="94"/>
      <c r="G378" s="94"/>
      <c r="H378" s="587"/>
      <c r="I378" s="94"/>
      <c r="J378" s="94"/>
      <c r="K378" s="7"/>
      <c r="L378" s="7"/>
      <c r="M378" s="94"/>
      <c r="N378" s="588"/>
      <c r="O378" s="588"/>
      <c r="P378" s="588"/>
      <c r="Q378" s="588"/>
      <c r="R378" s="588"/>
      <c r="S378" s="588"/>
      <c r="T378" s="588"/>
      <c r="U378" s="588"/>
      <c r="V378" s="588"/>
      <c r="W378" s="169"/>
      <c r="X378" s="94"/>
      <c r="Y378" s="94"/>
      <c r="Z378" s="94"/>
      <c r="AA378" s="94"/>
      <c r="AB378" s="94"/>
      <c r="AC378" s="94"/>
      <c r="AD378" s="94"/>
      <c r="AE378" s="94"/>
      <c r="AF378" s="94"/>
      <c r="AG378" s="94"/>
      <c r="AH378" s="94"/>
      <c r="AI378" s="94"/>
      <c r="AJ378" s="169"/>
      <c r="AK378" s="94"/>
      <c r="AL378" s="94"/>
      <c r="AM378" s="94"/>
    </row>
    <row r="379" ht="15.75" customHeight="1">
      <c r="A379" s="94"/>
      <c r="B379" s="94"/>
      <c r="D379" s="587"/>
      <c r="E379" s="94"/>
      <c r="F379" s="94"/>
      <c r="G379" s="94"/>
      <c r="H379" s="587"/>
      <c r="I379" s="94"/>
      <c r="J379" s="94"/>
      <c r="K379" s="7"/>
      <c r="L379" s="7"/>
      <c r="M379" s="94"/>
      <c r="N379" s="588"/>
      <c r="O379" s="588"/>
      <c r="P379" s="588"/>
      <c r="Q379" s="588"/>
      <c r="R379" s="588"/>
      <c r="S379" s="588"/>
      <c r="T379" s="588"/>
      <c r="U379" s="588"/>
      <c r="V379" s="588"/>
      <c r="W379" s="169"/>
      <c r="X379" s="94"/>
      <c r="Y379" s="94"/>
      <c r="Z379" s="94"/>
      <c r="AA379" s="94"/>
      <c r="AB379" s="94"/>
      <c r="AC379" s="94"/>
      <c r="AD379" s="94"/>
      <c r="AE379" s="94"/>
      <c r="AF379" s="94"/>
      <c r="AG379" s="94"/>
      <c r="AH379" s="94"/>
      <c r="AI379" s="94"/>
      <c r="AJ379" s="169"/>
      <c r="AK379" s="94"/>
      <c r="AL379" s="94"/>
      <c r="AM379" s="94"/>
    </row>
    <row r="380" ht="15.75" customHeight="1">
      <c r="A380" s="94"/>
      <c r="B380" s="94"/>
      <c r="D380" s="587"/>
      <c r="E380" s="94"/>
      <c r="F380" s="94"/>
      <c r="G380" s="94"/>
      <c r="H380" s="587"/>
      <c r="I380" s="94"/>
      <c r="J380" s="94"/>
      <c r="K380" s="7"/>
      <c r="L380" s="7"/>
      <c r="M380" s="94"/>
      <c r="N380" s="588"/>
      <c r="O380" s="588"/>
      <c r="P380" s="588"/>
      <c r="Q380" s="588"/>
      <c r="R380" s="588"/>
      <c r="S380" s="588"/>
      <c r="T380" s="588"/>
      <c r="U380" s="588"/>
      <c r="V380" s="588"/>
      <c r="W380" s="169"/>
      <c r="X380" s="94"/>
      <c r="Y380" s="94"/>
      <c r="Z380" s="94"/>
      <c r="AA380" s="94"/>
      <c r="AB380" s="94"/>
      <c r="AC380" s="94"/>
      <c r="AD380" s="94"/>
      <c r="AE380" s="94"/>
      <c r="AF380" s="94"/>
      <c r="AG380" s="94"/>
      <c r="AH380" s="94"/>
      <c r="AI380" s="94"/>
      <c r="AJ380" s="169"/>
      <c r="AK380" s="94"/>
      <c r="AL380" s="94"/>
      <c r="AM380" s="94"/>
    </row>
    <row r="381" ht="15.75" customHeight="1">
      <c r="A381" s="94"/>
      <c r="B381" s="94"/>
      <c r="D381" s="587"/>
      <c r="E381" s="94"/>
      <c r="F381" s="94"/>
      <c r="G381" s="94"/>
      <c r="H381" s="587"/>
      <c r="I381" s="94"/>
      <c r="J381" s="94"/>
      <c r="K381" s="7"/>
      <c r="L381" s="7"/>
      <c r="M381" s="94"/>
      <c r="N381" s="588"/>
      <c r="O381" s="588"/>
      <c r="P381" s="588"/>
      <c r="Q381" s="588"/>
      <c r="R381" s="588"/>
      <c r="S381" s="588"/>
      <c r="T381" s="588"/>
      <c r="U381" s="588"/>
      <c r="V381" s="588"/>
      <c r="W381" s="169"/>
      <c r="X381" s="94"/>
      <c r="Y381" s="94"/>
      <c r="Z381" s="94"/>
      <c r="AA381" s="94"/>
      <c r="AB381" s="94"/>
      <c r="AC381" s="94"/>
      <c r="AD381" s="94"/>
      <c r="AE381" s="94"/>
      <c r="AF381" s="94"/>
      <c r="AG381" s="94"/>
      <c r="AH381" s="94"/>
      <c r="AI381" s="94"/>
      <c r="AJ381" s="169"/>
      <c r="AK381" s="94"/>
      <c r="AL381" s="94"/>
      <c r="AM381" s="94"/>
    </row>
    <row r="382" ht="15.75" customHeight="1">
      <c r="A382" s="94"/>
      <c r="B382" s="94"/>
      <c r="D382" s="587"/>
      <c r="E382" s="94"/>
      <c r="F382" s="94"/>
      <c r="G382" s="94"/>
      <c r="H382" s="587"/>
      <c r="I382" s="94"/>
      <c r="J382" s="94"/>
      <c r="K382" s="7"/>
      <c r="L382" s="7"/>
      <c r="M382" s="94"/>
      <c r="N382" s="588"/>
      <c r="O382" s="588"/>
      <c r="P382" s="588"/>
      <c r="Q382" s="588"/>
      <c r="R382" s="588"/>
      <c r="S382" s="588"/>
      <c r="T382" s="588"/>
      <c r="U382" s="588"/>
      <c r="V382" s="588"/>
      <c r="W382" s="169"/>
      <c r="X382" s="94"/>
      <c r="Y382" s="94"/>
      <c r="Z382" s="94"/>
      <c r="AA382" s="94"/>
      <c r="AB382" s="94"/>
      <c r="AC382" s="94"/>
      <c r="AD382" s="94"/>
      <c r="AE382" s="94"/>
      <c r="AF382" s="94"/>
      <c r="AG382" s="94"/>
      <c r="AH382" s="94"/>
      <c r="AI382" s="94"/>
      <c r="AJ382" s="169"/>
      <c r="AK382" s="94"/>
      <c r="AL382" s="94"/>
      <c r="AM382" s="94"/>
    </row>
    <row r="383" ht="15.75" customHeight="1">
      <c r="A383" s="94"/>
      <c r="B383" s="94"/>
      <c r="D383" s="587"/>
      <c r="E383" s="94"/>
      <c r="F383" s="94"/>
      <c r="G383" s="94"/>
      <c r="H383" s="587"/>
      <c r="I383" s="94"/>
      <c r="J383" s="94"/>
      <c r="K383" s="7"/>
      <c r="L383" s="7"/>
      <c r="M383" s="94"/>
      <c r="N383" s="588"/>
      <c r="O383" s="588"/>
      <c r="P383" s="588"/>
      <c r="Q383" s="588"/>
      <c r="R383" s="588"/>
      <c r="S383" s="588"/>
      <c r="T383" s="588"/>
      <c r="U383" s="588"/>
      <c r="V383" s="588"/>
      <c r="W383" s="169"/>
      <c r="X383" s="94"/>
      <c r="Y383" s="94"/>
      <c r="Z383" s="94"/>
      <c r="AA383" s="94"/>
      <c r="AB383" s="94"/>
      <c r="AC383" s="94"/>
      <c r="AD383" s="94"/>
      <c r="AE383" s="94"/>
      <c r="AF383" s="94"/>
      <c r="AG383" s="94"/>
      <c r="AH383" s="94"/>
      <c r="AI383" s="94"/>
      <c r="AJ383" s="169"/>
      <c r="AK383" s="94"/>
      <c r="AL383" s="94"/>
      <c r="AM383" s="94"/>
    </row>
    <row r="384" ht="15.75" customHeight="1">
      <c r="A384" s="94"/>
      <c r="B384" s="94"/>
      <c r="D384" s="587"/>
      <c r="E384" s="94"/>
      <c r="F384" s="94"/>
      <c r="G384" s="94"/>
      <c r="H384" s="587"/>
      <c r="I384" s="94"/>
      <c r="J384" s="94"/>
      <c r="K384" s="7"/>
      <c r="L384" s="7"/>
      <c r="M384" s="94"/>
      <c r="N384" s="588"/>
      <c r="O384" s="588"/>
      <c r="P384" s="588"/>
      <c r="Q384" s="588"/>
      <c r="R384" s="588"/>
      <c r="S384" s="588"/>
      <c r="T384" s="588"/>
      <c r="U384" s="588"/>
      <c r="V384" s="588"/>
      <c r="W384" s="169"/>
      <c r="X384" s="94"/>
      <c r="Y384" s="94"/>
      <c r="Z384" s="94"/>
      <c r="AA384" s="94"/>
      <c r="AB384" s="94"/>
      <c r="AC384" s="94"/>
      <c r="AD384" s="94"/>
      <c r="AE384" s="94"/>
      <c r="AF384" s="94"/>
      <c r="AG384" s="94"/>
      <c r="AH384" s="94"/>
      <c r="AI384" s="94"/>
      <c r="AJ384" s="169"/>
      <c r="AK384" s="94"/>
      <c r="AL384" s="94"/>
      <c r="AM384" s="94"/>
    </row>
    <row r="385" ht="15.75" customHeight="1">
      <c r="A385" s="94"/>
      <c r="B385" s="94"/>
      <c r="D385" s="587"/>
      <c r="E385" s="94"/>
      <c r="F385" s="94"/>
      <c r="G385" s="94"/>
      <c r="H385" s="587"/>
      <c r="I385" s="94"/>
      <c r="J385" s="94"/>
      <c r="K385" s="7"/>
      <c r="L385" s="7"/>
      <c r="M385" s="94"/>
      <c r="N385" s="588"/>
      <c r="O385" s="588"/>
      <c r="P385" s="588"/>
      <c r="Q385" s="588"/>
      <c r="R385" s="588"/>
      <c r="S385" s="588"/>
      <c r="T385" s="588"/>
      <c r="U385" s="588"/>
      <c r="V385" s="588"/>
      <c r="W385" s="169"/>
      <c r="X385" s="94"/>
      <c r="Y385" s="94"/>
      <c r="Z385" s="94"/>
      <c r="AA385" s="94"/>
      <c r="AB385" s="94"/>
      <c r="AC385" s="94"/>
      <c r="AD385" s="94"/>
      <c r="AE385" s="94"/>
      <c r="AF385" s="94"/>
      <c r="AG385" s="94"/>
      <c r="AH385" s="94"/>
      <c r="AI385" s="94"/>
      <c r="AJ385" s="169"/>
      <c r="AK385" s="94"/>
      <c r="AL385" s="94"/>
      <c r="AM385" s="94"/>
    </row>
    <row r="386" ht="15.75" customHeight="1">
      <c r="A386" s="94"/>
      <c r="B386" s="94"/>
      <c r="D386" s="587"/>
      <c r="E386" s="94"/>
      <c r="F386" s="94"/>
      <c r="G386" s="94"/>
      <c r="H386" s="587"/>
      <c r="I386" s="94"/>
      <c r="J386" s="94"/>
      <c r="K386" s="7"/>
      <c r="L386" s="7"/>
      <c r="M386" s="94"/>
      <c r="N386" s="588"/>
      <c r="O386" s="588"/>
      <c r="P386" s="588"/>
      <c r="Q386" s="588"/>
      <c r="R386" s="588"/>
      <c r="S386" s="588"/>
      <c r="T386" s="588"/>
      <c r="U386" s="588"/>
      <c r="V386" s="588"/>
      <c r="W386" s="169"/>
      <c r="X386" s="94"/>
      <c r="Y386" s="94"/>
      <c r="Z386" s="94"/>
      <c r="AA386" s="94"/>
      <c r="AB386" s="94"/>
      <c r="AC386" s="94"/>
      <c r="AD386" s="94"/>
      <c r="AE386" s="94"/>
      <c r="AF386" s="94"/>
      <c r="AG386" s="94"/>
      <c r="AH386" s="94"/>
      <c r="AI386" s="94"/>
      <c r="AJ386" s="169"/>
      <c r="AK386" s="94"/>
      <c r="AL386" s="94"/>
      <c r="AM386" s="94"/>
    </row>
    <row r="387" ht="15.75" customHeight="1">
      <c r="A387" s="94"/>
      <c r="B387" s="94"/>
      <c r="D387" s="587"/>
      <c r="E387" s="94"/>
      <c r="F387" s="94"/>
      <c r="G387" s="94"/>
      <c r="H387" s="587"/>
      <c r="I387" s="94"/>
      <c r="J387" s="94"/>
      <c r="K387" s="7"/>
      <c r="L387" s="7"/>
      <c r="M387" s="94"/>
      <c r="N387" s="588"/>
      <c r="O387" s="588"/>
      <c r="P387" s="588"/>
      <c r="Q387" s="588"/>
      <c r="R387" s="588"/>
      <c r="S387" s="588"/>
      <c r="T387" s="588"/>
      <c r="U387" s="588"/>
      <c r="V387" s="588"/>
      <c r="W387" s="169"/>
      <c r="X387" s="94"/>
      <c r="Y387" s="94"/>
      <c r="Z387" s="94"/>
      <c r="AA387" s="94"/>
      <c r="AB387" s="94"/>
      <c r="AC387" s="94"/>
      <c r="AD387" s="94"/>
      <c r="AE387" s="94"/>
      <c r="AF387" s="94"/>
      <c r="AG387" s="94"/>
      <c r="AH387" s="94"/>
      <c r="AI387" s="94"/>
      <c r="AJ387" s="169"/>
      <c r="AK387" s="94"/>
      <c r="AL387" s="94"/>
      <c r="AM387" s="94"/>
    </row>
    <row r="388" ht="15.75" customHeight="1">
      <c r="A388" s="94"/>
      <c r="B388" s="94"/>
      <c r="D388" s="587"/>
      <c r="E388" s="94"/>
      <c r="F388" s="94"/>
      <c r="G388" s="94"/>
      <c r="H388" s="587"/>
      <c r="I388" s="94"/>
      <c r="J388" s="94"/>
      <c r="K388" s="7"/>
      <c r="L388" s="7"/>
      <c r="M388" s="94"/>
      <c r="N388" s="588"/>
      <c r="O388" s="588"/>
      <c r="P388" s="588"/>
      <c r="Q388" s="588"/>
      <c r="R388" s="588"/>
      <c r="S388" s="588"/>
      <c r="T388" s="588"/>
      <c r="U388" s="588"/>
      <c r="V388" s="588"/>
      <c r="W388" s="169"/>
      <c r="X388" s="94"/>
      <c r="Y388" s="94"/>
      <c r="Z388" s="94"/>
      <c r="AA388" s="94"/>
      <c r="AB388" s="94"/>
      <c r="AC388" s="94"/>
      <c r="AD388" s="94"/>
      <c r="AE388" s="94"/>
      <c r="AF388" s="94"/>
      <c r="AG388" s="94"/>
      <c r="AH388" s="94"/>
      <c r="AI388" s="94"/>
      <c r="AJ388" s="169"/>
      <c r="AK388" s="94"/>
      <c r="AL388" s="94"/>
      <c r="AM388" s="94"/>
    </row>
    <row r="389" ht="15.75" customHeight="1">
      <c r="A389" s="94"/>
      <c r="B389" s="94"/>
      <c r="D389" s="587"/>
      <c r="E389" s="94"/>
      <c r="F389" s="94"/>
      <c r="G389" s="94"/>
      <c r="H389" s="587"/>
      <c r="I389" s="94"/>
      <c r="J389" s="94"/>
      <c r="K389" s="7"/>
      <c r="L389" s="7"/>
      <c r="M389" s="94"/>
      <c r="N389" s="588"/>
      <c r="O389" s="588"/>
      <c r="P389" s="588"/>
      <c r="Q389" s="588"/>
      <c r="R389" s="588"/>
      <c r="S389" s="588"/>
      <c r="T389" s="588"/>
      <c r="U389" s="588"/>
      <c r="V389" s="588"/>
      <c r="W389" s="169"/>
      <c r="X389" s="94"/>
      <c r="Y389" s="94"/>
      <c r="Z389" s="94"/>
      <c r="AA389" s="94"/>
      <c r="AB389" s="94"/>
      <c r="AC389" s="94"/>
      <c r="AD389" s="94"/>
      <c r="AE389" s="94"/>
      <c r="AF389" s="94"/>
      <c r="AG389" s="94"/>
      <c r="AH389" s="94"/>
      <c r="AI389" s="94"/>
      <c r="AJ389" s="169"/>
      <c r="AK389" s="94"/>
      <c r="AL389" s="94"/>
      <c r="AM389" s="94"/>
    </row>
    <row r="390" ht="15.75" customHeight="1">
      <c r="A390" s="94"/>
      <c r="B390" s="94"/>
      <c r="D390" s="587"/>
      <c r="E390" s="94"/>
      <c r="F390" s="94"/>
      <c r="G390" s="94"/>
      <c r="H390" s="587"/>
      <c r="I390" s="94"/>
      <c r="J390" s="94"/>
      <c r="K390" s="7"/>
      <c r="L390" s="7"/>
      <c r="M390" s="94"/>
      <c r="N390" s="588"/>
      <c r="O390" s="588"/>
      <c r="P390" s="588"/>
      <c r="Q390" s="588"/>
      <c r="R390" s="588"/>
      <c r="S390" s="588"/>
      <c r="T390" s="588"/>
      <c r="U390" s="588"/>
      <c r="V390" s="588"/>
      <c r="W390" s="169"/>
      <c r="X390" s="94"/>
      <c r="Y390" s="94"/>
      <c r="Z390" s="94"/>
      <c r="AA390" s="94"/>
      <c r="AB390" s="94"/>
      <c r="AC390" s="94"/>
      <c r="AD390" s="94"/>
      <c r="AE390" s="94"/>
      <c r="AF390" s="94"/>
      <c r="AG390" s="94"/>
      <c r="AH390" s="94"/>
      <c r="AI390" s="94"/>
      <c r="AJ390" s="169"/>
      <c r="AK390" s="94"/>
      <c r="AL390" s="94"/>
      <c r="AM390" s="94"/>
    </row>
    <row r="391" ht="15.75" customHeight="1">
      <c r="A391" s="94"/>
      <c r="B391" s="94"/>
      <c r="D391" s="587"/>
      <c r="E391" s="94"/>
      <c r="F391" s="94"/>
      <c r="G391" s="94"/>
      <c r="H391" s="587"/>
      <c r="I391" s="94"/>
      <c r="J391" s="94"/>
      <c r="K391" s="7"/>
      <c r="L391" s="7"/>
      <c r="M391" s="94"/>
      <c r="N391" s="588"/>
      <c r="O391" s="588"/>
      <c r="P391" s="588"/>
      <c r="Q391" s="588"/>
      <c r="R391" s="588"/>
      <c r="S391" s="588"/>
      <c r="T391" s="588"/>
      <c r="U391" s="588"/>
      <c r="V391" s="588"/>
      <c r="W391" s="169"/>
      <c r="X391" s="94"/>
      <c r="Y391" s="94"/>
      <c r="Z391" s="94"/>
      <c r="AA391" s="94"/>
      <c r="AB391" s="94"/>
      <c r="AC391" s="94"/>
      <c r="AD391" s="94"/>
      <c r="AE391" s="94"/>
      <c r="AF391" s="94"/>
      <c r="AG391" s="94"/>
      <c r="AH391" s="94"/>
      <c r="AI391" s="94"/>
      <c r="AJ391" s="169"/>
      <c r="AK391" s="94"/>
      <c r="AL391" s="94"/>
      <c r="AM391" s="94"/>
    </row>
    <row r="392" ht="15.75" customHeight="1">
      <c r="A392" s="94"/>
      <c r="B392" s="94"/>
      <c r="D392" s="587"/>
      <c r="E392" s="94"/>
      <c r="F392" s="94"/>
      <c r="G392" s="94"/>
      <c r="H392" s="587"/>
      <c r="I392" s="94"/>
      <c r="J392" s="94"/>
      <c r="K392" s="7"/>
      <c r="L392" s="7"/>
      <c r="M392" s="94"/>
      <c r="N392" s="588"/>
      <c r="O392" s="588"/>
      <c r="P392" s="588"/>
      <c r="Q392" s="588"/>
      <c r="R392" s="588"/>
      <c r="S392" s="588"/>
      <c r="T392" s="588"/>
      <c r="U392" s="588"/>
      <c r="V392" s="588"/>
      <c r="W392" s="169"/>
      <c r="X392" s="94"/>
      <c r="Y392" s="94"/>
      <c r="Z392" s="94"/>
      <c r="AA392" s="94"/>
      <c r="AB392" s="94"/>
      <c r="AC392" s="94"/>
      <c r="AD392" s="94"/>
      <c r="AE392" s="94"/>
      <c r="AF392" s="94"/>
      <c r="AG392" s="94"/>
      <c r="AH392" s="94"/>
      <c r="AI392" s="94"/>
      <c r="AJ392" s="169"/>
      <c r="AK392" s="94"/>
      <c r="AL392" s="94"/>
      <c r="AM392" s="94"/>
    </row>
    <row r="393" ht="15.75" customHeight="1">
      <c r="A393" s="94"/>
      <c r="B393" s="94"/>
      <c r="D393" s="587"/>
      <c r="E393" s="94"/>
      <c r="F393" s="94"/>
      <c r="G393" s="94"/>
      <c r="H393" s="587"/>
      <c r="I393" s="94"/>
      <c r="J393" s="94"/>
      <c r="K393" s="7"/>
      <c r="L393" s="7"/>
      <c r="M393" s="94"/>
      <c r="N393" s="588"/>
      <c r="O393" s="588"/>
      <c r="P393" s="588"/>
      <c r="Q393" s="588"/>
      <c r="R393" s="588"/>
      <c r="S393" s="588"/>
      <c r="T393" s="588"/>
      <c r="U393" s="588"/>
      <c r="V393" s="588"/>
      <c r="W393" s="169"/>
      <c r="X393" s="94"/>
      <c r="Y393" s="94"/>
      <c r="Z393" s="94"/>
      <c r="AA393" s="94"/>
      <c r="AB393" s="94"/>
      <c r="AC393" s="94"/>
      <c r="AD393" s="94"/>
      <c r="AE393" s="94"/>
      <c r="AF393" s="94"/>
      <c r="AG393" s="94"/>
      <c r="AH393" s="94"/>
      <c r="AI393" s="94"/>
      <c r="AJ393" s="169"/>
      <c r="AK393" s="94"/>
      <c r="AL393" s="94"/>
      <c r="AM393" s="94"/>
    </row>
    <row r="394" ht="15.75" customHeight="1">
      <c r="A394" s="94"/>
      <c r="B394" s="94"/>
      <c r="D394" s="587"/>
      <c r="E394" s="94"/>
      <c r="F394" s="94"/>
      <c r="G394" s="94"/>
      <c r="H394" s="587"/>
      <c r="I394" s="94"/>
      <c r="J394" s="94"/>
      <c r="K394" s="7"/>
      <c r="L394" s="7"/>
      <c r="M394" s="94"/>
      <c r="N394" s="588"/>
      <c r="O394" s="588"/>
      <c r="P394" s="588"/>
      <c r="Q394" s="588"/>
      <c r="R394" s="588"/>
      <c r="S394" s="588"/>
      <c r="T394" s="588"/>
      <c r="U394" s="588"/>
      <c r="V394" s="588"/>
      <c r="W394" s="169"/>
      <c r="X394" s="94"/>
      <c r="Y394" s="94"/>
      <c r="Z394" s="94"/>
      <c r="AA394" s="94"/>
      <c r="AB394" s="94"/>
      <c r="AC394" s="94"/>
      <c r="AD394" s="94"/>
      <c r="AE394" s="94"/>
      <c r="AF394" s="94"/>
      <c r="AG394" s="94"/>
      <c r="AH394" s="94"/>
      <c r="AI394" s="94"/>
      <c r="AJ394" s="169"/>
      <c r="AK394" s="94"/>
      <c r="AL394" s="94"/>
      <c r="AM394" s="94"/>
    </row>
    <row r="395" ht="15.75" customHeight="1">
      <c r="A395" s="94"/>
      <c r="B395" s="94"/>
      <c r="D395" s="587"/>
      <c r="E395" s="94"/>
      <c r="F395" s="94"/>
      <c r="G395" s="94"/>
      <c r="H395" s="587"/>
      <c r="I395" s="94"/>
      <c r="J395" s="94"/>
      <c r="K395" s="7"/>
      <c r="L395" s="7"/>
      <c r="M395" s="94"/>
      <c r="N395" s="588"/>
      <c r="O395" s="588"/>
      <c r="P395" s="588"/>
      <c r="Q395" s="588"/>
      <c r="R395" s="588"/>
      <c r="S395" s="588"/>
      <c r="T395" s="588"/>
      <c r="U395" s="588"/>
      <c r="V395" s="588"/>
      <c r="W395" s="169"/>
      <c r="X395" s="94"/>
      <c r="Y395" s="94"/>
      <c r="Z395" s="94"/>
      <c r="AA395" s="94"/>
      <c r="AB395" s="94"/>
      <c r="AC395" s="94"/>
      <c r="AD395" s="94"/>
      <c r="AE395" s="94"/>
      <c r="AF395" s="94"/>
      <c r="AG395" s="94"/>
      <c r="AH395" s="94"/>
      <c r="AI395" s="94"/>
      <c r="AJ395" s="169"/>
      <c r="AK395" s="94"/>
      <c r="AL395" s="94"/>
      <c r="AM395" s="94"/>
    </row>
    <row r="396" ht="15.75" customHeight="1">
      <c r="A396" s="94"/>
      <c r="B396" s="94"/>
      <c r="D396" s="587"/>
      <c r="E396" s="94"/>
      <c r="F396" s="94"/>
      <c r="G396" s="94"/>
      <c r="H396" s="587"/>
      <c r="I396" s="94"/>
      <c r="J396" s="94"/>
      <c r="K396" s="7"/>
      <c r="L396" s="7"/>
      <c r="M396" s="94"/>
      <c r="N396" s="588"/>
      <c r="O396" s="588"/>
      <c r="P396" s="588"/>
      <c r="Q396" s="588"/>
      <c r="R396" s="588"/>
      <c r="S396" s="588"/>
      <c r="T396" s="588"/>
      <c r="U396" s="588"/>
      <c r="V396" s="588"/>
      <c r="W396" s="169"/>
      <c r="X396" s="94"/>
      <c r="Y396" s="94"/>
      <c r="Z396" s="94"/>
      <c r="AA396" s="94"/>
      <c r="AB396" s="94"/>
      <c r="AC396" s="94"/>
      <c r="AD396" s="94"/>
      <c r="AE396" s="94"/>
      <c r="AF396" s="94"/>
      <c r="AG396" s="94"/>
      <c r="AH396" s="94"/>
      <c r="AI396" s="94"/>
      <c r="AJ396" s="169"/>
      <c r="AK396" s="94"/>
      <c r="AL396" s="94"/>
      <c r="AM396" s="94"/>
    </row>
    <row r="397" ht="15.75" customHeight="1">
      <c r="A397" s="94"/>
      <c r="B397" s="94"/>
      <c r="D397" s="587"/>
      <c r="E397" s="94"/>
      <c r="F397" s="94"/>
      <c r="G397" s="94"/>
      <c r="H397" s="587"/>
      <c r="I397" s="94"/>
      <c r="J397" s="94"/>
      <c r="K397" s="7"/>
      <c r="L397" s="7"/>
      <c r="M397" s="94"/>
      <c r="N397" s="588"/>
      <c r="O397" s="588"/>
      <c r="P397" s="588"/>
      <c r="Q397" s="588"/>
      <c r="R397" s="588"/>
      <c r="S397" s="588"/>
      <c r="T397" s="588"/>
      <c r="U397" s="588"/>
      <c r="V397" s="588"/>
      <c r="W397" s="169"/>
      <c r="X397" s="94"/>
      <c r="Y397" s="94"/>
      <c r="Z397" s="94"/>
      <c r="AA397" s="94"/>
      <c r="AB397" s="94"/>
      <c r="AC397" s="94"/>
      <c r="AD397" s="94"/>
      <c r="AE397" s="94"/>
      <c r="AF397" s="94"/>
      <c r="AG397" s="94"/>
      <c r="AH397" s="94"/>
      <c r="AI397" s="94"/>
      <c r="AJ397" s="169"/>
      <c r="AK397" s="94"/>
      <c r="AL397" s="94"/>
      <c r="AM397" s="94"/>
    </row>
    <row r="398" ht="15.75" customHeight="1">
      <c r="A398" s="94"/>
      <c r="B398" s="94"/>
      <c r="D398" s="587"/>
      <c r="E398" s="94"/>
      <c r="F398" s="94"/>
      <c r="G398" s="94"/>
      <c r="H398" s="587"/>
      <c r="I398" s="94"/>
      <c r="J398" s="94"/>
      <c r="K398" s="7"/>
      <c r="L398" s="7"/>
      <c r="M398" s="94"/>
      <c r="N398" s="588"/>
      <c r="O398" s="588"/>
      <c r="P398" s="588"/>
      <c r="Q398" s="588"/>
      <c r="R398" s="588"/>
      <c r="S398" s="588"/>
      <c r="T398" s="588"/>
      <c r="U398" s="588"/>
      <c r="V398" s="588"/>
      <c r="W398" s="169"/>
      <c r="X398" s="94"/>
      <c r="Y398" s="94"/>
      <c r="Z398" s="94"/>
      <c r="AA398" s="94"/>
      <c r="AB398" s="94"/>
      <c r="AC398" s="94"/>
      <c r="AD398" s="94"/>
      <c r="AE398" s="94"/>
      <c r="AF398" s="94"/>
      <c r="AG398" s="94"/>
      <c r="AH398" s="94"/>
      <c r="AI398" s="94"/>
      <c r="AJ398" s="169"/>
      <c r="AK398" s="94"/>
      <c r="AL398" s="94"/>
      <c r="AM398" s="94"/>
    </row>
    <row r="399" ht="15.75" customHeight="1">
      <c r="A399" s="94"/>
      <c r="B399" s="94"/>
      <c r="D399" s="587"/>
      <c r="E399" s="94"/>
      <c r="F399" s="94"/>
      <c r="G399" s="94"/>
      <c r="H399" s="587"/>
      <c r="I399" s="94"/>
      <c r="J399" s="94"/>
      <c r="K399" s="7"/>
      <c r="L399" s="7"/>
      <c r="M399" s="94"/>
      <c r="N399" s="588"/>
      <c r="O399" s="588"/>
      <c r="P399" s="588"/>
      <c r="Q399" s="588"/>
      <c r="R399" s="588"/>
      <c r="S399" s="588"/>
      <c r="T399" s="588"/>
      <c r="U399" s="588"/>
      <c r="V399" s="588"/>
      <c r="W399" s="169"/>
      <c r="X399" s="94"/>
      <c r="Y399" s="94"/>
      <c r="Z399" s="94"/>
      <c r="AA399" s="94"/>
      <c r="AB399" s="94"/>
      <c r="AC399" s="94"/>
      <c r="AD399" s="94"/>
      <c r="AE399" s="94"/>
      <c r="AF399" s="94"/>
      <c r="AG399" s="94"/>
      <c r="AH399" s="94"/>
      <c r="AI399" s="94"/>
      <c r="AJ399" s="169"/>
      <c r="AK399" s="94"/>
      <c r="AL399" s="94"/>
      <c r="AM399" s="94"/>
    </row>
    <row r="400" ht="15.75" customHeight="1">
      <c r="A400" s="94"/>
      <c r="B400" s="94"/>
      <c r="D400" s="587"/>
      <c r="E400" s="94"/>
      <c r="F400" s="94"/>
      <c r="G400" s="94"/>
      <c r="H400" s="587"/>
      <c r="I400" s="94"/>
      <c r="J400" s="94"/>
      <c r="K400" s="7"/>
      <c r="L400" s="7"/>
      <c r="M400" s="94"/>
      <c r="N400" s="588"/>
      <c r="O400" s="588"/>
      <c r="P400" s="588"/>
      <c r="Q400" s="588"/>
      <c r="R400" s="588"/>
      <c r="S400" s="588"/>
      <c r="T400" s="588"/>
      <c r="U400" s="588"/>
      <c r="V400" s="588"/>
      <c r="W400" s="169"/>
      <c r="X400" s="94"/>
      <c r="Y400" s="94"/>
      <c r="Z400" s="94"/>
      <c r="AA400" s="94"/>
      <c r="AB400" s="94"/>
      <c r="AC400" s="94"/>
      <c r="AD400" s="94"/>
      <c r="AE400" s="94"/>
      <c r="AF400" s="94"/>
      <c r="AG400" s="94"/>
      <c r="AH400" s="94"/>
      <c r="AI400" s="94"/>
      <c r="AJ400" s="169"/>
      <c r="AK400" s="94"/>
      <c r="AL400" s="94"/>
      <c r="AM400" s="94"/>
    </row>
    <row r="401" ht="15.75" customHeight="1">
      <c r="A401" s="94"/>
      <c r="B401" s="94"/>
      <c r="D401" s="587"/>
      <c r="E401" s="94"/>
      <c r="F401" s="94"/>
      <c r="G401" s="94"/>
      <c r="H401" s="587"/>
      <c r="I401" s="94"/>
      <c r="J401" s="94"/>
      <c r="K401" s="7"/>
      <c r="L401" s="7"/>
      <c r="M401" s="94"/>
      <c r="N401" s="588"/>
      <c r="O401" s="588"/>
      <c r="P401" s="588"/>
      <c r="Q401" s="588"/>
      <c r="R401" s="588"/>
      <c r="S401" s="588"/>
      <c r="T401" s="588"/>
      <c r="U401" s="588"/>
      <c r="V401" s="588"/>
      <c r="W401" s="169"/>
      <c r="X401" s="94"/>
      <c r="Y401" s="94"/>
      <c r="Z401" s="94"/>
      <c r="AA401" s="94"/>
      <c r="AB401" s="94"/>
      <c r="AC401" s="94"/>
      <c r="AD401" s="94"/>
      <c r="AE401" s="94"/>
      <c r="AF401" s="94"/>
      <c r="AG401" s="94"/>
      <c r="AH401" s="94"/>
      <c r="AI401" s="94"/>
      <c r="AJ401" s="169"/>
      <c r="AK401" s="94"/>
      <c r="AL401" s="94"/>
      <c r="AM401" s="94"/>
    </row>
    <row r="402" ht="15.75" customHeight="1">
      <c r="A402" s="94"/>
      <c r="B402" s="94"/>
      <c r="D402" s="587"/>
      <c r="E402" s="94"/>
      <c r="F402" s="94"/>
      <c r="G402" s="94"/>
      <c r="H402" s="587"/>
      <c r="I402" s="94"/>
      <c r="J402" s="94"/>
      <c r="K402" s="7"/>
      <c r="L402" s="7"/>
      <c r="M402" s="94"/>
      <c r="N402" s="588"/>
      <c r="O402" s="588"/>
      <c r="P402" s="588"/>
      <c r="Q402" s="588"/>
      <c r="R402" s="588"/>
      <c r="S402" s="588"/>
      <c r="T402" s="588"/>
      <c r="U402" s="588"/>
      <c r="V402" s="588"/>
      <c r="W402" s="169"/>
      <c r="X402" s="94"/>
      <c r="Y402" s="94"/>
      <c r="Z402" s="94"/>
      <c r="AA402" s="94"/>
      <c r="AB402" s="94"/>
      <c r="AC402" s="94"/>
      <c r="AD402" s="94"/>
      <c r="AE402" s="94"/>
      <c r="AF402" s="94"/>
      <c r="AG402" s="94"/>
      <c r="AH402" s="94"/>
      <c r="AI402" s="94"/>
      <c r="AJ402" s="169"/>
      <c r="AK402" s="94"/>
      <c r="AL402" s="94"/>
      <c r="AM402" s="94"/>
    </row>
    <row r="403" ht="15.75" customHeight="1">
      <c r="A403" s="94"/>
      <c r="B403" s="94"/>
      <c r="D403" s="587"/>
      <c r="E403" s="94"/>
      <c r="F403" s="94"/>
      <c r="G403" s="94"/>
      <c r="H403" s="587"/>
      <c r="I403" s="94"/>
      <c r="J403" s="94"/>
      <c r="K403" s="7"/>
      <c r="L403" s="7"/>
      <c r="M403" s="94"/>
      <c r="N403" s="588"/>
      <c r="O403" s="588"/>
      <c r="P403" s="588"/>
      <c r="Q403" s="588"/>
      <c r="R403" s="588"/>
      <c r="S403" s="588"/>
      <c r="T403" s="588"/>
      <c r="U403" s="588"/>
      <c r="V403" s="588"/>
      <c r="W403" s="169"/>
      <c r="X403" s="94"/>
      <c r="Y403" s="94"/>
      <c r="Z403" s="94"/>
      <c r="AA403" s="94"/>
      <c r="AB403" s="94"/>
      <c r="AC403" s="94"/>
      <c r="AD403" s="94"/>
      <c r="AE403" s="94"/>
      <c r="AF403" s="94"/>
      <c r="AG403" s="94"/>
      <c r="AH403" s="94"/>
      <c r="AI403" s="94"/>
      <c r="AJ403" s="169"/>
      <c r="AK403" s="94"/>
      <c r="AL403" s="94"/>
      <c r="AM403" s="94"/>
    </row>
    <row r="404" ht="15.75" customHeight="1">
      <c r="A404" s="94"/>
      <c r="B404" s="94"/>
      <c r="D404" s="587"/>
      <c r="E404" s="94"/>
      <c r="F404" s="94"/>
      <c r="G404" s="94"/>
      <c r="H404" s="587"/>
      <c r="I404" s="94"/>
      <c r="J404" s="94"/>
      <c r="K404" s="7"/>
      <c r="L404" s="7"/>
      <c r="M404" s="94"/>
      <c r="N404" s="588"/>
      <c r="O404" s="588"/>
      <c r="P404" s="588"/>
      <c r="Q404" s="588"/>
      <c r="R404" s="588"/>
      <c r="S404" s="588"/>
      <c r="T404" s="588"/>
      <c r="U404" s="588"/>
      <c r="V404" s="588"/>
      <c r="W404" s="169"/>
      <c r="X404" s="94"/>
      <c r="Y404" s="94"/>
      <c r="Z404" s="94"/>
      <c r="AA404" s="94"/>
      <c r="AB404" s="94"/>
      <c r="AC404" s="94"/>
      <c r="AD404" s="94"/>
      <c r="AE404" s="94"/>
      <c r="AF404" s="94"/>
      <c r="AG404" s="94"/>
      <c r="AH404" s="94"/>
      <c r="AI404" s="94"/>
      <c r="AJ404" s="169"/>
      <c r="AK404" s="94"/>
      <c r="AL404" s="94"/>
      <c r="AM404" s="94"/>
    </row>
    <row r="405" ht="15.75" customHeight="1">
      <c r="A405" s="94"/>
      <c r="B405" s="94"/>
      <c r="D405" s="587"/>
      <c r="E405" s="94"/>
      <c r="F405" s="94"/>
      <c r="G405" s="94"/>
      <c r="H405" s="587"/>
      <c r="I405" s="94"/>
      <c r="J405" s="94"/>
      <c r="K405" s="7"/>
      <c r="L405" s="7"/>
      <c r="M405" s="94"/>
      <c r="N405" s="588"/>
      <c r="O405" s="588"/>
      <c r="P405" s="588"/>
      <c r="Q405" s="588"/>
      <c r="R405" s="588"/>
      <c r="S405" s="588"/>
      <c r="T405" s="588"/>
      <c r="U405" s="588"/>
      <c r="V405" s="588"/>
      <c r="W405" s="169"/>
      <c r="X405" s="94"/>
      <c r="Y405" s="94"/>
      <c r="Z405" s="94"/>
      <c r="AA405" s="94"/>
      <c r="AB405" s="94"/>
      <c r="AC405" s="94"/>
      <c r="AD405" s="94"/>
      <c r="AE405" s="94"/>
      <c r="AF405" s="94"/>
      <c r="AG405" s="94"/>
      <c r="AH405" s="94"/>
      <c r="AI405" s="94"/>
      <c r="AJ405" s="169"/>
      <c r="AK405" s="94"/>
      <c r="AL405" s="94"/>
      <c r="AM405" s="94"/>
    </row>
    <row r="406" ht="15.75" customHeight="1">
      <c r="A406" s="94"/>
      <c r="B406" s="94"/>
      <c r="D406" s="587"/>
      <c r="E406" s="94"/>
      <c r="F406" s="94"/>
      <c r="G406" s="94"/>
      <c r="H406" s="587"/>
      <c r="I406" s="94"/>
      <c r="J406" s="94"/>
      <c r="K406" s="7"/>
      <c r="L406" s="7"/>
      <c r="M406" s="94"/>
      <c r="N406" s="588"/>
      <c r="O406" s="588"/>
      <c r="P406" s="588"/>
      <c r="Q406" s="588"/>
      <c r="R406" s="588"/>
      <c r="S406" s="588"/>
      <c r="T406" s="588"/>
      <c r="U406" s="588"/>
      <c r="V406" s="588"/>
      <c r="W406" s="169"/>
      <c r="X406" s="94"/>
      <c r="Y406" s="94"/>
      <c r="Z406" s="94"/>
      <c r="AA406" s="94"/>
      <c r="AB406" s="94"/>
      <c r="AC406" s="94"/>
      <c r="AD406" s="94"/>
      <c r="AE406" s="94"/>
      <c r="AF406" s="94"/>
      <c r="AG406" s="94"/>
      <c r="AH406" s="94"/>
      <c r="AI406" s="94"/>
      <c r="AJ406" s="169"/>
      <c r="AK406" s="94"/>
      <c r="AL406" s="94"/>
      <c r="AM406" s="94"/>
    </row>
    <row r="407" ht="15.75" customHeight="1">
      <c r="A407" s="94"/>
      <c r="B407" s="94"/>
      <c r="D407" s="587"/>
      <c r="E407" s="94"/>
      <c r="F407" s="94"/>
      <c r="G407" s="94"/>
      <c r="H407" s="587"/>
      <c r="I407" s="94"/>
      <c r="J407" s="94"/>
      <c r="K407" s="7"/>
      <c r="L407" s="7"/>
      <c r="M407" s="94"/>
      <c r="N407" s="588"/>
      <c r="O407" s="588"/>
      <c r="P407" s="588"/>
      <c r="Q407" s="588"/>
      <c r="R407" s="588"/>
      <c r="S407" s="588"/>
      <c r="T407" s="588"/>
      <c r="U407" s="588"/>
      <c r="V407" s="588"/>
      <c r="W407" s="169"/>
      <c r="X407" s="94"/>
      <c r="Y407" s="94"/>
      <c r="Z407" s="94"/>
      <c r="AA407" s="94"/>
      <c r="AB407" s="94"/>
      <c r="AC407" s="94"/>
      <c r="AD407" s="94"/>
      <c r="AE407" s="94"/>
      <c r="AF407" s="94"/>
      <c r="AG407" s="94"/>
      <c r="AH407" s="94"/>
      <c r="AI407" s="94"/>
      <c r="AJ407" s="169"/>
      <c r="AK407" s="94"/>
      <c r="AL407" s="94"/>
      <c r="AM407" s="94"/>
    </row>
    <row r="408" ht="15.75" customHeight="1">
      <c r="A408" s="94"/>
      <c r="B408" s="94"/>
      <c r="D408" s="587"/>
      <c r="E408" s="94"/>
      <c r="F408" s="94"/>
      <c r="G408" s="94"/>
      <c r="H408" s="587"/>
      <c r="I408" s="94"/>
      <c r="J408" s="94"/>
      <c r="K408" s="7"/>
      <c r="L408" s="7"/>
      <c r="M408" s="94"/>
      <c r="N408" s="588"/>
      <c r="O408" s="588"/>
      <c r="P408" s="588"/>
      <c r="Q408" s="588"/>
      <c r="R408" s="588"/>
      <c r="S408" s="588"/>
      <c r="T408" s="588"/>
      <c r="U408" s="588"/>
      <c r="V408" s="588"/>
      <c r="W408" s="169"/>
      <c r="X408" s="94"/>
      <c r="Y408" s="94"/>
      <c r="Z408" s="94"/>
      <c r="AA408" s="94"/>
      <c r="AB408" s="94"/>
      <c r="AC408" s="94"/>
      <c r="AD408" s="94"/>
      <c r="AE408" s="94"/>
      <c r="AF408" s="94"/>
      <c r="AG408" s="94"/>
      <c r="AH408" s="94"/>
      <c r="AI408" s="94"/>
      <c r="AJ408" s="169"/>
      <c r="AK408" s="94"/>
      <c r="AL408" s="94"/>
      <c r="AM408" s="94"/>
    </row>
    <row r="409" ht="15.75" customHeight="1">
      <c r="A409" s="94"/>
      <c r="B409" s="94"/>
      <c r="D409" s="587"/>
      <c r="E409" s="94"/>
      <c r="F409" s="94"/>
      <c r="G409" s="94"/>
      <c r="H409" s="587"/>
      <c r="I409" s="94"/>
      <c r="J409" s="94"/>
      <c r="K409" s="7"/>
      <c r="L409" s="7"/>
      <c r="M409" s="94"/>
      <c r="N409" s="588"/>
      <c r="O409" s="588"/>
      <c r="P409" s="588"/>
      <c r="Q409" s="588"/>
      <c r="R409" s="588"/>
      <c r="S409" s="588"/>
      <c r="T409" s="588"/>
      <c r="U409" s="588"/>
      <c r="V409" s="588"/>
      <c r="W409" s="169"/>
      <c r="X409" s="94"/>
      <c r="Y409" s="94"/>
      <c r="Z409" s="94"/>
      <c r="AA409" s="94"/>
      <c r="AB409" s="94"/>
      <c r="AC409" s="94"/>
      <c r="AD409" s="94"/>
      <c r="AE409" s="94"/>
      <c r="AF409" s="94"/>
      <c r="AG409" s="94"/>
      <c r="AH409" s="94"/>
      <c r="AI409" s="94"/>
      <c r="AJ409" s="169"/>
      <c r="AK409" s="94"/>
      <c r="AL409" s="94"/>
      <c r="AM409" s="94"/>
    </row>
    <row r="410" ht="15.75" customHeight="1">
      <c r="A410" s="94"/>
      <c r="B410" s="94"/>
      <c r="D410" s="587"/>
      <c r="E410" s="94"/>
      <c r="F410" s="94"/>
      <c r="G410" s="94"/>
      <c r="H410" s="587"/>
      <c r="I410" s="94"/>
      <c r="J410" s="94"/>
      <c r="K410" s="7"/>
      <c r="L410" s="7"/>
      <c r="M410" s="94"/>
      <c r="N410" s="588"/>
      <c r="O410" s="588"/>
      <c r="P410" s="588"/>
      <c r="Q410" s="588"/>
      <c r="R410" s="588"/>
      <c r="S410" s="588"/>
      <c r="T410" s="588"/>
      <c r="U410" s="588"/>
      <c r="V410" s="588"/>
      <c r="W410" s="169"/>
      <c r="X410" s="94"/>
      <c r="Y410" s="94"/>
      <c r="Z410" s="94"/>
      <c r="AA410" s="94"/>
      <c r="AB410" s="94"/>
      <c r="AC410" s="94"/>
      <c r="AD410" s="94"/>
      <c r="AE410" s="94"/>
      <c r="AF410" s="94"/>
      <c r="AG410" s="94"/>
      <c r="AH410" s="94"/>
      <c r="AI410" s="94"/>
      <c r="AJ410" s="169"/>
      <c r="AK410" s="94"/>
      <c r="AL410" s="94"/>
      <c r="AM410" s="94"/>
    </row>
    <row r="411" ht="15.75" customHeight="1">
      <c r="A411" s="94"/>
      <c r="B411" s="94"/>
      <c r="D411" s="587"/>
      <c r="E411" s="94"/>
      <c r="F411" s="94"/>
      <c r="G411" s="94"/>
      <c r="H411" s="587"/>
      <c r="I411" s="94"/>
      <c r="J411" s="94"/>
      <c r="K411" s="7"/>
      <c r="L411" s="7"/>
      <c r="M411" s="94"/>
      <c r="N411" s="588"/>
      <c r="O411" s="588"/>
      <c r="P411" s="588"/>
      <c r="Q411" s="588"/>
      <c r="R411" s="588"/>
      <c r="S411" s="588"/>
      <c r="T411" s="588"/>
      <c r="U411" s="588"/>
      <c r="V411" s="588"/>
      <c r="W411" s="169"/>
      <c r="X411" s="94"/>
      <c r="Y411" s="94"/>
      <c r="Z411" s="94"/>
      <c r="AA411" s="94"/>
      <c r="AB411" s="94"/>
      <c r="AC411" s="94"/>
      <c r="AD411" s="94"/>
      <c r="AE411" s="94"/>
      <c r="AF411" s="94"/>
      <c r="AG411" s="94"/>
      <c r="AH411" s="94"/>
      <c r="AI411" s="94"/>
      <c r="AJ411" s="169"/>
      <c r="AK411" s="94"/>
      <c r="AL411" s="94"/>
      <c r="AM411" s="94"/>
    </row>
    <row r="412" ht="15.75" customHeight="1">
      <c r="A412" s="94"/>
      <c r="B412" s="94"/>
      <c r="D412" s="587"/>
      <c r="E412" s="94"/>
      <c r="F412" s="94"/>
      <c r="G412" s="94"/>
      <c r="H412" s="587"/>
      <c r="I412" s="94"/>
      <c r="J412" s="94"/>
      <c r="K412" s="7"/>
      <c r="L412" s="7"/>
      <c r="M412" s="94"/>
      <c r="N412" s="588"/>
      <c r="O412" s="588"/>
      <c r="P412" s="588"/>
      <c r="Q412" s="588"/>
      <c r="R412" s="588"/>
      <c r="S412" s="588"/>
      <c r="T412" s="588"/>
      <c r="U412" s="588"/>
      <c r="V412" s="588"/>
      <c r="W412" s="169"/>
      <c r="X412" s="94"/>
      <c r="Y412" s="94"/>
      <c r="Z412" s="94"/>
      <c r="AA412" s="94"/>
      <c r="AB412" s="94"/>
      <c r="AC412" s="94"/>
      <c r="AD412" s="94"/>
      <c r="AE412" s="94"/>
      <c r="AF412" s="94"/>
      <c r="AG412" s="94"/>
      <c r="AH412" s="94"/>
      <c r="AI412" s="94"/>
      <c r="AJ412" s="169"/>
      <c r="AK412" s="94"/>
      <c r="AL412" s="94"/>
      <c r="AM412" s="94"/>
    </row>
    <row r="413" ht="15.75" customHeight="1">
      <c r="A413" s="94"/>
      <c r="B413" s="94"/>
      <c r="D413" s="587"/>
      <c r="E413" s="94"/>
      <c r="F413" s="94"/>
      <c r="G413" s="94"/>
      <c r="H413" s="587"/>
      <c r="I413" s="94"/>
      <c r="J413" s="94"/>
      <c r="K413" s="7"/>
      <c r="L413" s="7"/>
      <c r="M413" s="94"/>
      <c r="N413" s="588"/>
      <c r="O413" s="588"/>
      <c r="P413" s="588"/>
      <c r="Q413" s="588"/>
      <c r="R413" s="588"/>
      <c r="S413" s="588"/>
      <c r="T413" s="588"/>
      <c r="U413" s="588"/>
      <c r="V413" s="588"/>
      <c r="W413" s="169"/>
      <c r="X413" s="94"/>
      <c r="Y413" s="94"/>
      <c r="Z413" s="94"/>
      <c r="AA413" s="94"/>
      <c r="AB413" s="94"/>
      <c r="AC413" s="94"/>
      <c r="AD413" s="94"/>
      <c r="AE413" s="94"/>
      <c r="AF413" s="94"/>
      <c r="AG413" s="94"/>
      <c r="AH413" s="94"/>
      <c r="AI413" s="94"/>
      <c r="AJ413" s="169"/>
      <c r="AK413" s="94"/>
      <c r="AL413" s="94"/>
      <c r="AM413" s="94"/>
    </row>
    <row r="414" ht="15.75" customHeight="1">
      <c r="A414" s="94"/>
      <c r="B414" s="94"/>
      <c r="D414" s="587"/>
      <c r="E414" s="94"/>
      <c r="F414" s="94"/>
      <c r="G414" s="94"/>
      <c r="H414" s="587"/>
      <c r="I414" s="94"/>
      <c r="J414" s="94"/>
      <c r="K414" s="7"/>
      <c r="L414" s="7"/>
      <c r="M414" s="94"/>
      <c r="N414" s="588"/>
      <c r="O414" s="588"/>
      <c r="P414" s="588"/>
      <c r="Q414" s="588"/>
      <c r="R414" s="588"/>
      <c r="S414" s="588"/>
      <c r="T414" s="588"/>
      <c r="U414" s="588"/>
      <c r="V414" s="588"/>
      <c r="W414" s="169"/>
      <c r="X414" s="94"/>
      <c r="Y414" s="94"/>
      <c r="Z414" s="94"/>
      <c r="AA414" s="94"/>
      <c r="AB414" s="94"/>
      <c r="AC414" s="94"/>
      <c r="AD414" s="94"/>
      <c r="AE414" s="94"/>
      <c r="AF414" s="94"/>
      <c r="AG414" s="94"/>
      <c r="AH414" s="94"/>
      <c r="AI414" s="94"/>
      <c r="AJ414" s="169"/>
      <c r="AK414" s="94"/>
      <c r="AL414" s="94"/>
      <c r="AM414" s="94"/>
    </row>
    <row r="415" ht="15.75" customHeight="1">
      <c r="A415" s="94"/>
      <c r="B415" s="94"/>
      <c r="D415" s="587"/>
      <c r="E415" s="94"/>
      <c r="F415" s="94"/>
      <c r="G415" s="94"/>
      <c r="H415" s="587"/>
      <c r="I415" s="94"/>
      <c r="J415" s="94"/>
      <c r="K415" s="7"/>
      <c r="L415" s="7"/>
      <c r="M415" s="94"/>
      <c r="N415" s="588"/>
      <c r="O415" s="588"/>
      <c r="P415" s="588"/>
      <c r="Q415" s="588"/>
      <c r="R415" s="588"/>
      <c r="S415" s="588"/>
      <c r="T415" s="588"/>
      <c r="U415" s="588"/>
      <c r="V415" s="588"/>
      <c r="W415" s="169"/>
      <c r="X415" s="94"/>
      <c r="Y415" s="94"/>
      <c r="Z415" s="94"/>
      <c r="AA415" s="94"/>
      <c r="AB415" s="94"/>
      <c r="AC415" s="94"/>
      <c r="AD415" s="94"/>
      <c r="AE415" s="94"/>
      <c r="AF415" s="94"/>
      <c r="AG415" s="94"/>
      <c r="AH415" s="94"/>
      <c r="AI415" s="94"/>
      <c r="AJ415" s="169"/>
      <c r="AK415" s="94"/>
      <c r="AL415" s="94"/>
      <c r="AM415" s="94"/>
    </row>
    <row r="416" ht="15.75" customHeight="1">
      <c r="A416" s="94"/>
      <c r="B416" s="94"/>
      <c r="D416" s="587"/>
      <c r="E416" s="94"/>
      <c r="F416" s="94"/>
      <c r="G416" s="94"/>
      <c r="H416" s="587"/>
      <c r="I416" s="94"/>
      <c r="J416" s="94"/>
      <c r="K416" s="7"/>
      <c r="L416" s="7"/>
      <c r="M416" s="94"/>
      <c r="N416" s="588"/>
      <c r="O416" s="588"/>
      <c r="P416" s="588"/>
      <c r="Q416" s="588"/>
      <c r="R416" s="588"/>
      <c r="S416" s="588"/>
      <c r="T416" s="588"/>
      <c r="U416" s="588"/>
      <c r="V416" s="588"/>
      <c r="W416" s="169"/>
      <c r="X416" s="94"/>
      <c r="Y416" s="94"/>
      <c r="Z416" s="94"/>
      <c r="AA416" s="94"/>
      <c r="AB416" s="94"/>
      <c r="AC416" s="94"/>
      <c r="AD416" s="94"/>
      <c r="AE416" s="94"/>
      <c r="AF416" s="94"/>
      <c r="AG416" s="94"/>
      <c r="AH416" s="94"/>
      <c r="AI416" s="94"/>
      <c r="AJ416" s="169"/>
      <c r="AK416" s="94"/>
      <c r="AL416" s="94"/>
      <c r="AM416" s="94"/>
    </row>
    <row r="417" ht="15.75" customHeight="1">
      <c r="A417" s="94"/>
      <c r="B417" s="94"/>
      <c r="D417" s="587"/>
      <c r="E417" s="94"/>
      <c r="F417" s="94"/>
      <c r="G417" s="94"/>
      <c r="H417" s="587"/>
      <c r="I417" s="94"/>
      <c r="J417" s="94"/>
      <c r="K417" s="7"/>
      <c r="L417" s="7"/>
      <c r="M417" s="94"/>
      <c r="N417" s="588"/>
      <c r="O417" s="588"/>
      <c r="P417" s="588"/>
      <c r="Q417" s="588"/>
      <c r="R417" s="588"/>
      <c r="S417" s="588"/>
      <c r="T417" s="588"/>
      <c r="U417" s="588"/>
      <c r="V417" s="588"/>
      <c r="W417" s="169"/>
      <c r="X417" s="94"/>
      <c r="Y417" s="94"/>
      <c r="Z417" s="94"/>
      <c r="AA417" s="94"/>
      <c r="AB417" s="94"/>
      <c r="AC417" s="94"/>
      <c r="AD417" s="94"/>
      <c r="AE417" s="94"/>
      <c r="AF417" s="94"/>
      <c r="AG417" s="94"/>
      <c r="AH417" s="94"/>
      <c r="AI417" s="94"/>
      <c r="AJ417" s="169"/>
      <c r="AK417" s="94"/>
      <c r="AL417" s="94"/>
      <c r="AM417" s="94"/>
    </row>
    <row r="418" ht="15.75" customHeight="1">
      <c r="A418" s="94"/>
      <c r="B418" s="94"/>
      <c r="D418" s="587"/>
      <c r="E418" s="94"/>
      <c r="F418" s="94"/>
      <c r="G418" s="94"/>
      <c r="H418" s="587"/>
      <c r="I418" s="94"/>
      <c r="J418" s="94"/>
      <c r="K418" s="7"/>
      <c r="L418" s="7"/>
      <c r="M418" s="94"/>
      <c r="N418" s="588"/>
      <c r="O418" s="588"/>
      <c r="P418" s="588"/>
      <c r="Q418" s="588"/>
      <c r="R418" s="588"/>
      <c r="S418" s="588"/>
      <c r="T418" s="588"/>
      <c r="U418" s="588"/>
      <c r="V418" s="588"/>
      <c r="W418" s="169"/>
      <c r="X418" s="94"/>
      <c r="Y418" s="94"/>
      <c r="Z418" s="94"/>
      <c r="AA418" s="94"/>
      <c r="AB418" s="94"/>
      <c r="AC418" s="94"/>
      <c r="AD418" s="94"/>
      <c r="AE418" s="94"/>
      <c r="AF418" s="94"/>
      <c r="AG418" s="94"/>
      <c r="AH418" s="94"/>
      <c r="AI418" s="94"/>
      <c r="AJ418" s="169"/>
      <c r="AK418" s="94"/>
      <c r="AL418" s="94"/>
      <c r="AM418" s="94"/>
    </row>
    <row r="419" ht="15.75" customHeight="1">
      <c r="A419" s="94"/>
      <c r="B419" s="94"/>
      <c r="D419" s="587"/>
      <c r="E419" s="94"/>
      <c r="F419" s="94"/>
      <c r="G419" s="94"/>
      <c r="H419" s="587"/>
      <c r="I419" s="94"/>
      <c r="J419" s="94"/>
      <c r="K419" s="7"/>
      <c r="L419" s="7"/>
      <c r="M419" s="94"/>
      <c r="N419" s="588"/>
      <c r="O419" s="588"/>
      <c r="P419" s="588"/>
      <c r="Q419" s="588"/>
      <c r="R419" s="588"/>
      <c r="S419" s="588"/>
      <c r="T419" s="588"/>
      <c r="U419" s="588"/>
      <c r="V419" s="588"/>
      <c r="W419" s="169"/>
      <c r="X419" s="94"/>
      <c r="Y419" s="94"/>
      <c r="Z419" s="94"/>
      <c r="AA419" s="94"/>
      <c r="AB419" s="94"/>
      <c r="AC419" s="94"/>
      <c r="AD419" s="94"/>
      <c r="AE419" s="94"/>
      <c r="AF419" s="94"/>
      <c r="AG419" s="94"/>
      <c r="AH419" s="94"/>
      <c r="AI419" s="94"/>
      <c r="AJ419" s="169"/>
      <c r="AK419" s="94"/>
      <c r="AL419" s="94"/>
      <c r="AM419" s="94"/>
    </row>
    <row r="420" ht="15.75" customHeight="1">
      <c r="A420" s="94"/>
      <c r="B420" s="94"/>
      <c r="D420" s="587"/>
      <c r="E420" s="94"/>
      <c r="F420" s="94"/>
      <c r="G420" s="94"/>
      <c r="H420" s="587"/>
      <c r="I420" s="94"/>
      <c r="J420" s="94"/>
      <c r="K420" s="7"/>
      <c r="L420" s="7"/>
      <c r="M420" s="94"/>
      <c r="N420" s="588"/>
      <c r="O420" s="588"/>
      <c r="P420" s="588"/>
      <c r="Q420" s="588"/>
      <c r="R420" s="588"/>
      <c r="S420" s="588"/>
      <c r="T420" s="588"/>
      <c r="U420" s="588"/>
      <c r="V420" s="588"/>
      <c r="W420" s="169"/>
      <c r="X420" s="94"/>
      <c r="Y420" s="94"/>
      <c r="Z420" s="94"/>
      <c r="AA420" s="94"/>
      <c r="AB420" s="94"/>
      <c r="AC420" s="94"/>
      <c r="AD420" s="94"/>
      <c r="AE420" s="94"/>
      <c r="AF420" s="94"/>
      <c r="AG420" s="94"/>
      <c r="AH420" s="94"/>
      <c r="AI420" s="94"/>
      <c r="AJ420" s="169"/>
      <c r="AK420" s="94"/>
      <c r="AL420" s="94"/>
      <c r="AM420" s="94"/>
    </row>
    <row r="421" ht="15.75" customHeight="1">
      <c r="A421" s="94"/>
      <c r="B421" s="94"/>
      <c r="D421" s="587"/>
      <c r="E421" s="94"/>
      <c r="F421" s="94"/>
      <c r="G421" s="94"/>
      <c r="H421" s="587"/>
      <c r="I421" s="94"/>
      <c r="J421" s="94"/>
      <c r="K421" s="7"/>
      <c r="L421" s="7"/>
      <c r="M421" s="94"/>
      <c r="N421" s="588"/>
      <c r="O421" s="588"/>
      <c r="P421" s="588"/>
      <c r="Q421" s="588"/>
      <c r="R421" s="588"/>
      <c r="S421" s="588"/>
      <c r="T421" s="588"/>
      <c r="U421" s="588"/>
      <c r="V421" s="588"/>
      <c r="W421" s="169"/>
      <c r="X421" s="94"/>
      <c r="Y421" s="94"/>
      <c r="Z421" s="94"/>
      <c r="AA421" s="94"/>
      <c r="AB421" s="94"/>
      <c r="AC421" s="94"/>
      <c r="AD421" s="94"/>
      <c r="AE421" s="94"/>
      <c r="AF421" s="94"/>
      <c r="AG421" s="94"/>
      <c r="AH421" s="94"/>
      <c r="AI421" s="94"/>
      <c r="AJ421" s="169"/>
      <c r="AK421" s="94"/>
      <c r="AL421" s="94"/>
      <c r="AM421" s="94"/>
    </row>
    <row r="422" ht="15.75" customHeight="1">
      <c r="A422" s="94"/>
      <c r="B422" s="94"/>
      <c r="D422" s="587"/>
      <c r="E422" s="94"/>
      <c r="F422" s="94"/>
      <c r="G422" s="94"/>
      <c r="H422" s="587"/>
      <c r="I422" s="94"/>
      <c r="J422" s="94"/>
      <c r="K422" s="7"/>
      <c r="L422" s="7"/>
      <c r="M422" s="94"/>
      <c r="N422" s="588"/>
      <c r="O422" s="588"/>
      <c r="P422" s="588"/>
      <c r="Q422" s="588"/>
      <c r="R422" s="588"/>
      <c r="S422" s="588"/>
      <c r="T422" s="588"/>
      <c r="U422" s="588"/>
      <c r="V422" s="588"/>
      <c r="W422" s="169"/>
      <c r="X422" s="94"/>
      <c r="Y422" s="94"/>
      <c r="Z422" s="94"/>
      <c r="AA422" s="94"/>
      <c r="AB422" s="94"/>
      <c r="AC422" s="94"/>
      <c r="AD422" s="94"/>
      <c r="AE422" s="94"/>
      <c r="AF422" s="94"/>
      <c r="AG422" s="94"/>
      <c r="AH422" s="94"/>
      <c r="AI422" s="94"/>
      <c r="AJ422" s="169"/>
      <c r="AK422" s="94"/>
      <c r="AL422" s="94"/>
      <c r="AM422" s="94"/>
    </row>
    <row r="423" ht="15.75" customHeight="1">
      <c r="A423" s="94"/>
      <c r="B423" s="94"/>
      <c r="D423" s="587"/>
      <c r="E423" s="94"/>
      <c r="F423" s="94"/>
      <c r="G423" s="94"/>
      <c r="H423" s="587"/>
      <c r="I423" s="94"/>
      <c r="J423" s="94"/>
      <c r="K423" s="7"/>
      <c r="L423" s="7"/>
      <c r="M423" s="94"/>
      <c r="N423" s="588"/>
      <c r="O423" s="588"/>
      <c r="P423" s="588"/>
      <c r="Q423" s="588"/>
      <c r="R423" s="588"/>
      <c r="S423" s="588"/>
      <c r="T423" s="588"/>
      <c r="U423" s="588"/>
      <c r="V423" s="588"/>
      <c r="W423" s="169"/>
      <c r="X423" s="94"/>
      <c r="Y423" s="94"/>
      <c r="Z423" s="94"/>
      <c r="AA423" s="94"/>
      <c r="AB423" s="94"/>
      <c r="AC423" s="94"/>
      <c r="AD423" s="94"/>
      <c r="AE423" s="94"/>
      <c r="AF423" s="94"/>
      <c r="AG423" s="94"/>
      <c r="AH423" s="94"/>
      <c r="AI423" s="94"/>
      <c r="AJ423" s="169"/>
      <c r="AK423" s="94"/>
      <c r="AL423" s="94"/>
      <c r="AM423" s="94"/>
    </row>
    <row r="424" ht="15.75" customHeight="1">
      <c r="A424" s="94"/>
      <c r="B424" s="94"/>
      <c r="D424" s="587"/>
      <c r="E424" s="94"/>
      <c r="F424" s="94"/>
      <c r="G424" s="94"/>
      <c r="H424" s="587"/>
      <c r="I424" s="94"/>
      <c r="J424" s="94"/>
      <c r="K424" s="7"/>
      <c r="L424" s="7"/>
      <c r="M424" s="94"/>
      <c r="N424" s="588"/>
      <c r="O424" s="588"/>
      <c r="P424" s="588"/>
      <c r="Q424" s="588"/>
      <c r="R424" s="588"/>
      <c r="S424" s="588"/>
      <c r="T424" s="588"/>
      <c r="U424" s="588"/>
      <c r="V424" s="588"/>
      <c r="W424" s="169"/>
      <c r="X424" s="94"/>
      <c r="Y424" s="94"/>
      <c r="Z424" s="94"/>
      <c r="AA424" s="94"/>
      <c r="AB424" s="94"/>
      <c r="AC424" s="94"/>
      <c r="AD424" s="94"/>
      <c r="AE424" s="94"/>
      <c r="AF424" s="94"/>
      <c r="AG424" s="94"/>
      <c r="AH424" s="94"/>
      <c r="AI424" s="94"/>
      <c r="AJ424" s="169"/>
      <c r="AK424" s="94"/>
      <c r="AL424" s="94"/>
      <c r="AM424" s="94"/>
    </row>
    <row r="425" ht="15.75" customHeight="1">
      <c r="A425" s="94"/>
      <c r="B425" s="94"/>
      <c r="D425" s="587"/>
      <c r="E425" s="94"/>
      <c r="F425" s="94"/>
      <c r="G425" s="94"/>
      <c r="H425" s="587"/>
      <c r="I425" s="94"/>
      <c r="J425" s="94"/>
      <c r="K425" s="7"/>
      <c r="L425" s="7"/>
      <c r="M425" s="94"/>
      <c r="N425" s="588"/>
      <c r="O425" s="588"/>
      <c r="P425" s="588"/>
      <c r="Q425" s="588"/>
      <c r="R425" s="588"/>
      <c r="S425" s="588"/>
      <c r="T425" s="588"/>
      <c r="U425" s="588"/>
      <c r="V425" s="588"/>
      <c r="W425" s="169"/>
      <c r="X425" s="94"/>
      <c r="Y425" s="94"/>
      <c r="Z425" s="94"/>
      <c r="AA425" s="94"/>
      <c r="AB425" s="94"/>
      <c r="AC425" s="94"/>
      <c r="AD425" s="94"/>
      <c r="AE425" s="94"/>
      <c r="AF425" s="94"/>
      <c r="AG425" s="94"/>
      <c r="AH425" s="94"/>
      <c r="AI425" s="94"/>
      <c r="AJ425" s="169"/>
      <c r="AK425" s="94"/>
      <c r="AL425" s="94"/>
      <c r="AM425" s="94"/>
    </row>
    <row r="426" ht="15.75" customHeight="1">
      <c r="A426" s="94"/>
      <c r="B426" s="94"/>
      <c r="D426" s="587"/>
      <c r="E426" s="94"/>
      <c r="F426" s="94"/>
      <c r="G426" s="94"/>
      <c r="H426" s="587"/>
      <c r="I426" s="94"/>
      <c r="J426" s="94"/>
      <c r="K426" s="7"/>
      <c r="L426" s="7"/>
      <c r="M426" s="94"/>
      <c r="N426" s="588"/>
      <c r="O426" s="588"/>
      <c r="P426" s="588"/>
      <c r="Q426" s="588"/>
      <c r="R426" s="588"/>
      <c r="S426" s="588"/>
      <c r="T426" s="588"/>
      <c r="U426" s="588"/>
      <c r="V426" s="588"/>
      <c r="W426" s="169"/>
      <c r="X426" s="94"/>
      <c r="Y426" s="94"/>
      <c r="Z426" s="94"/>
      <c r="AA426" s="94"/>
      <c r="AB426" s="94"/>
      <c r="AC426" s="94"/>
      <c r="AD426" s="94"/>
      <c r="AE426" s="94"/>
      <c r="AF426" s="94"/>
      <c r="AG426" s="94"/>
      <c r="AH426" s="94"/>
      <c r="AI426" s="94"/>
      <c r="AJ426" s="169"/>
      <c r="AK426" s="94"/>
      <c r="AL426" s="94"/>
      <c r="AM426" s="94"/>
    </row>
    <row r="427" ht="15.75" customHeight="1">
      <c r="A427" s="94"/>
      <c r="B427" s="94"/>
      <c r="D427" s="587"/>
      <c r="E427" s="94"/>
      <c r="F427" s="94"/>
      <c r="G427" s="94"/>
      <c r="H427" s="587"/>
      <c r="I427" s="94"/>
      <c r="J427" s="94"/>
      <c r="K427" s="7"/>
      <c r="L427" s="7"/>
      <c r="M427" s="94"/>
      <c r="N427" s="588"/>
      <c r="O427" s="588"/>
      <c r="P427" s="588"/>
      <c r="Q427" s="588"/>
      <c r="R427" s="588"/>
      <c r="S427" s="588"/>
      <c r="T427" s="588"/>
      <c r="U427" s="588"/>
      <c r="V427" s="588"/>
      <c r="W427" s="169"/>
      <c r="X427" s="94"/>
      <c r="Y427" s="94"/>
      <c r="Z427" s="94"/>
      <c r="AA427" s="94"/>
      <c r="AB427" s="94"/>
      <c r="AC427" s="94"/>
      <c r="AD427" s="94"/>
      <c r="AE427" s="94"/>
      <c r="AF427" s="94"/>
      <c r="AG427" s="94"/>
      <c r="AH427" s="94"/>
      <c r="AI427" s="94"/>
      <c r="AJ427" s="169"/>
      <c r="AK427" s="94"/>
      <c r="AL427" s="94"/>
      <c r="AM427" s="94"/>
    </row>
    <row r="428" ht="15.75" customHeight="1">
      <c r="A428" s="94"/>
      <c r="B428" s="94"/>
      <c r="D428" s="587"/>
      <c r="E428" s="94"/>
      <c r="F428" s="94"/>
      <c r="G428" s="94"/>
      <c r="H428" s="587"/>
      <c r="I428" s="94"/>
      <c r="J428" s="94"/>
      <c r="K428" s="7"/>
      <c r="L428" s="7"/>
      <c r="M428" s="94"/>
      <c r="N428" s="588"/>
      <c r="O428" s="588"/>
      <c r="P428" s="588"/>
      <c r="Q428" s="588"/>
      <c r="R428" s="588"/>
      <c r="S428" s="588"/>
      <c r="T428" s="588"/>
      <c r="U428" s="588"/>
      <c r="V428" s="588"/>
      <c r="W428" s="169"/>
      <c r="X428" s="94"/>
      <c r="Y428" s="94"/>
      <c r="Z428" s="94"/>
      <c r="AA428" s="94"/>
      <c r="AB428" s="94"/>
      <c r="AC428" s="94"/>
      <c r="AD428" s="94"/>
      <c r="AE428" s="94"/>
      <c r="AF428" s="94"/>
      <c r="AG428" s="94"/>
      <c r="AH428" s="94"/>
      <c r="AI428" s="94"/>
      <c r="AJ428" s="169"/>
      <c r="AK428" s="94"/>
      <c r="AL428" s="94"/>
      <c r="AM428" s="94"/>
    </row>
    <row r="429" ht="15.75" customHeight="1">
      <c r="A429" s="94"/>
      <c r="B429" s="94"/>
      <c r="D429" s="587"/>
      <c r="E429" s="94"/>
      <c r="F429" s="94"/>
      <c r="G429" s="94"/>
      <c r="H429" s="587"/>
      <c r="I429" s="94"/>
      <c r="J429" s="94"/>
      <c r="K429" s="7"/>
      <c r="L429" s="7"/>
      <c r="M429" s="94"/>
      <c r="N429" s="588"/>
      <c r="O429" s="588"/>
      <c r="P429" s="588"/>
      <c r="Q429" s="588"/>
      <c r="R429" s="588"/>
      <c r="S429" s="588"/>
      <c r="T429" s="588"/>
      <c r="U429" s="588"/>
      <c r="V429" s="588"/>
      <c r="W429" s="169"/>
      <c r="X429" s="94"/>
      <c r="Y429" s="94"/>
      <c r="Z429" s="94"/>
      <c r="AA429" s="94"/>
      <c r="AB429" s="94"/>
      <c r="AC429" s="94"/>
      <c r="AD429" s="94"/>
      <c r="AE429" s="94"/>
      <c r="AF429" s="94"/>
      <c r="AG429" s="94"/>
      <c r="AH429" s="94"/>
      <c r="AI429" s="94"/>
      <c r="AJ429" s="169"/>
      <c r="AK429" s="94"/>
      <c r="AL429" s="94"/>
      <c r="AM429" s="94"/>
    </row>
    <row r="430" ht="15.75" customHeight="1">
      <c r="A430" s="94"/>
      <c r="B430" s="94"/>
      <c r="D430" s="587"/>
      <c r="E430" s="94"/>
      <c r="F430" s="94"/>
      <c r="G430" s="94"/>
      <c r="H430" s="587"/>
      <c r="I430" s="94"/>
      <c r="J430" s="94"/>
      <c r="K430" s="7"/>
      <c r="L430" s="7"/>
      <c r="M430" s="94"/>
      <c r="N430" s="588"/>
      <c r="O430" s="588"/>
      <c r="P430" s="588"/>
      <c r="Q430" s="588"/>
      <c r="R430" s="588"/>
      <c r="S430" s="588"/>
      <c r="T430" s="588"/>
      <c r="U430" s="588"/>
      <c r="V430" s="588"/>
      <c r="W430" s="169"/>
      <c r="X430" s="94"/>
      <c r="Y430" s="94"/>
      <c r="Z430" s="94"/>
      <c r="AA430" s="94"/>
      <c r="AB430" s="94"/>
      <c r="AC430" s="94"/>
      <c r="AD430" s="94"/>
      <c r="AE430" s="94"/>
      <c r="AF430" s="94"/>
      <c r="AG430" s="94"/>
      <c r="AH430" s="94"/>
      <c r="AI430" s="94"/>
      <c r="AJ430" s="169"/>
      <c r="AK430" s="94"/>
      <c r="AL430" s="94"/>
      <c r="AM430" s="94"/>
    </row>
    <row r="431" ht="15.75" customHeight="1">
      <c r="A431" s="94"/>
      <c r="B431" s="94"/>
      <c r="D431" s="587"/>
      <c r="E431" s="94"/>
      <c r="F431" s="94"/>
      <c r="G431" s="94"/>
      <c r="H431" s="587"/>
      <c r="I431" s="94"/>
      <c r="J431" s="94"/>
      <c r="K431" s="7"/>
      <c r="L431" s="7"/>
      <c r="M431" s="94"/>
      <c r="N431" s="588"/>
      <c r="O431" s="588"/>
      <c r="P431" s="588"/>
      <c r="Q431" s="588"/>
      <c r="R431" s="588"/>
      <c r="S431" s="588"/>
      <c r="T431" s="588"/>
      <c r="U431" s="588"/>
      <c r="V431" s="588"/>
      <c r="W431" s="169"/>
      <c r="X431" s="94"/>
      <c r="Y431" s="94"/>
      <c r="Z431" s="94"/>
      <c r="AA431" s="94"/>
      <c r="AB431" s="94"/>
      <c r="AC431" s="94"/>
      <c r="AD431" s="94"/>
      <c r="AE431" s="94"/>
      <c r="AF431" s="94"/>
      <c r="AG431" s="94"/>
      <c r="AH431" s="94"/>
      <c r="AI431" s="94"/>
      <c r="AJ431" s="169"/>
      <c r="AK431" s="94"/>
      <c r="AL431" s="94"/>
      <c r="AM431" s="94"/>
    </row>
    <row r="432" ht="15.75" customHeight="1">
      <c r="A432" s="94"/>
      <c r="B432" s="94"/>
      <c r="D432" s="587"/>
      <c r="E432" s="94"/>
      <c r="F432" s="94"/>
      <c r="G432" s="94"/>
      <c r="H432" s="587"/>
      <c r="I432" s="94"/>
      <c r="J432" s="94"/>
      <c r="K432" s="7"/>
      <c r="L432" s="7"/>
      <c r="M432" s="94"/>
      <c r="N432" s="588"/>
      <c r="O432" s="588"/>
      <c r="P432" s="588"/>
      <c r="Q432" s="588"/>
      <c r="R432" s="588"/>
      <c r="S432" s="588"/>
      <c r="T432" s="588"/>
      <c r="U432" s="588"/>
      <c r="V432" s="588"/>
      <c r="W432" s="169"/>
      <c r="X432" s="94"/>
      <c r="Y432" s="94"/>
      <c r="Z432" s="94"/>
      <c r="AA432" s="94"/>
      <c r="AB432" s="94"/>
      <c r="AC432" s="94"/>
      <c r="AD432" s="94"/>
      <c r="AE432" s="94"/>
      <c r="AF432" s="94"/>
      <c r="AG432" s="94"/>
      <c r="AH432" s="94"/>
      <c r="AI432" s="94"/>
      <c r="AJ432" s="169"/>
      <c r="AK432" s="94"/>
      <c r="AL432" s="94"/>
      <c r="AM432" s="94"/>
    </row>
    <row r="433" ht="15.75" customHeight="1">
      <c r="A433" s="94"/>
      <c r="B433" s="94"/>
      <c r="D433" s="587"/>
      <c r="E433" s="94"/>
      <c r="F433" s="94"/>
      <c r="G433" s="94"/>
      <c r="H433" s="587"/>
      <c r="I433" s="94"/>
      <c r="J433" s="94"/>
      <c r="K433" s="7"/>
      <c r="L433" s="7"/>
      <c r="M433" s="94"/>
      <c r="N433" s="588"/>
      <c r="O433" s="588"/>
      <c r="P433" s="588"/>
      <c r="Q433" s="588"/>
      <c r="R433" s="588"/>
      <c r="S433" s="588"/>
      <c r="T433" s="588"/>
      <c r="U433" s="588"/>
      <c r="V433" s="588"/>
      <c r="W433" s="169"/>
      <c r="X433" s="94"/>
      <c r="Y433" s="94"/>
      <c r="Z433" s="94"/>
      <c r="AA433" s="94"/>
      <c r="AB433" s="94"/>
      <c r="AC433" s="94"/>
      <c r="AD433" s="94"/>
      <c r="AE433" s="94"/>
      <c r="AF433" s="94"/>
      <c r="AG433" s="94"/>
      <c r="AH433" s="94"/>
      <c r="AI433" s="94"/>
      <c r="AJ433" s="169"/>
      <c r="AK433" s="94"/>
      <c r="AL433" s="94"/>
      <c r="AM433" s="94"/>
    </row>
    <row r="434" ht="15.75" customHeight="1">
      <c r="A434" s="94"/>
      <c r="B434" s="94"/>
      <c r="D434" s="587"/>
      <c r="E434" s="94"/>
      <c r="F434" s="94"/>
      <c r="G434" s="94"/>
      <c r="H434" s="587"/>
      <c r="I434" s="94"/>
      <c r="J434" s="94"/>
      <c r="K434" s="7"/>
      <c r="L434" s="7"/>
      <c r="M434" s="94"/>
      <c r="N434" s="588"/>
      <c r="O434" s="588"/>
      <c r="P434" s="588"/>
      <c r="Q434" s="588"/>
      <c r="R434" s="588"/>
      <c r="S434" s="588"/>
      <c r="T434" s="588"/>
      <c r="U434" s="588"/>
      <c r="V434" s="588"/>
      <c r="W434" s="169"/>
      <c r="X434" s="94"/>
      <c r="Y434" s="94"/>
      <c r="Z434" s="94"/>
      <c r="AA434" s="94"/>
      <c r="AB434" s="94"/>
      <c r="AC434" s="94"/>
      <c r="AD434" s="94"/>
      <c r="AE434" s="94"/>
      <c r="AF434" s="94"/>
      <c r="AG434" s="94"/>
      <c r="AH434" s="94"/>
      <c r="AI434" s="94"/>
      <c r="AJ434" s="169"/>
      <c r="AK434" s="94"/>
      <c r="AL434" s="94"/>
      <c r="AM434" s="94"/>
    </row>
    <row r="435" ht="15.75" customHeight="1">
      <c r="A435" s="94"/>
      <c r="B435" s="94"/>
      <c r="D435" s="587"/>
      <c r="E435" s="94"/>
      <c r="F435" s="94"/>
      <c r="G435" s="94"/>
      <c r="H435" s="587"/>
      <c r="I435" s="94"/>
      <c r="J435" s="94"/>
      <c r="K435" s="7"/>
      <c r="L435" s="7"/>
      <c r="M435" s="94"/>
      <c r="N435" s="588"/>
      <c r="O435" s="588"/>
      <c r="P435" s="588"/>
      <c r="Q435" s="588"/>
      <c r="R435" s="588"/>
      <c r="S435" s="588"/>
      <c r="T435" s="588"/>
      <c r="U435" s="588"/>
      <c r="V435" s="588"/>
      <c r="W435" s="169"/>
      <c r="X435" s="94"/>
      <c r="Y435" s="94"/>
      <c r="Z435" s="94"/>
      <c r="AA435" s="94"/>
      <c r="AB435" s="94"/>
      <c r="AC435" s="94"/>
      <c r="AD435" s="94"/>
      <c r="AE435" s="94"/>
      <c r="AF435" s="94"/>
      <c r="AG435" s="94"/>
      <c r="AH435" s="94"/>
      <c r="AI435" s="94"/>
      <c r="AJ435" s="169"/>
      <c r="AK435" s="94"/>
      <c r="AL435" s="94"/>
      <c r="AM435" s="94"/>
    </row>
    <row r="436" ht="15.75" customHeight="1">
      <c r="A436" s="94"/>
      <c r="B436" s="94"/>
      <c r="D436" s="587"/>
      <c r="E436" s="94"/>
      <c r="F436" s="94"/>
      <c r="G436" s="94"/>
      <c r="H436" s="587"/>
      <c r="I436" s="94"/>
      <c r="J436" s="94"/>
      <c r="K436" s="7"/>
      <c r="L436" s="7"/>
      <c r="M436" s="94"/>
      <c r="N436" s="588"/>
      <c r="O436" s="588"/>
      <c r="P436" s="588"/>
      <c r="Q436" s="588"/>
      <c r="R436" s="588"/>
      <c r="S436" s="588"/>
      <c r="T436" s="588"/>
      <c r="U436" s="588"/>
      <c r="V436" s="588"/>
      <c r="W436" s="169"/>
      <c r="X436" s="94"/>
      <c r="Y436" s="94"/>
      <c r="Z436" s="94"/>
      <c r="AA436" s="94"/>
      <c r="AB436" s="94"/>
      <c r="AC436" s="94"/>
      <c r="AD436" s="94"/>
      <c r="AE436" s="94"/>
      <c r="AF436" s="94"/>
      <c r="AG436" s="94"/>
      <c r="AH436" s="94"/>
      <c r="AI436" s="94"/>
      <c r="AJ436" s="169"/>
      <c r="AK436" s="94"/>
      <c r="AL436" s="94"/>
      <c r="AM436" s="94"/>
    </row>
    <row r="437" ht="15.75" customHeight="1">
      <c r="A437" s="94"/>
      <c r="B437" s="94"/>
      <c r="D437" s="587"/>
      <c r="E437" s="94"/>
      <c r="F437" s="94"/>
      <c r="G437" s="94"/>
      <c r="H437" s="587"/>
      <c r="I437" s="94"/>
      <c r="J437" s="94"/>
      <c r="K437" s="7"/>
      <c r="L437" s="7"/>
      <c r="M437" s="94"/>
      <c r="N437" s="588"/>
      <c r="O437" s="588"/>
      <c r="P437" s="588"/>
      <c r="Q437" s="588"/>
      <c r="R437" s="588"/>
      <c r="S437" s="588"/>
      <c r="T437" s="588"/>
      <c r="U437" s="588"/>
      <c r="V437" s="588"/>
      <c r="W437" s="169"/>
      <c r="X437" s="94"/>
      <c r="Y437" s="94"/>
      <c r="Z437" s="94"/>
      <c r="AA437" s="94"/>
      <c r="AB437" s="94"/>
      <c r="AC437" s="94"/>
      <c r="AD437" s="94"/>
      <c r="AE437" s="94"/>
      <c r="AF437" s="94"/>
      <c r="AG437" s="94"/>
      <c r="AH437" s="94"/>
      <c r="AI437" s="94"/>
      <c r="AJ437" s="169"/>
      <c r="AK437" s="94"/>
      <c r="AL437" s="94"/>
      <c r="AM437" s="94"/>
    </row>
    <row r="438" ht="15.75" customHeight="1">
      <c r="A438" s="94"/>
      <c r="B438" s="94"/>
      <c r="D438" s="587"/>
      <c r="E438" s="94"/>
      <c r="F438" s="94"/>
      <c r="G438" s="94"/>
      <c r="H438" s="587"/>
      <c r="I438" s="94"/>
      <c r="J438" s="94"/>
      <c r="K438" s="7"/>
      <c r="L438" s="7"/>
      <c r="M438" s="94"/>
      <c r="N438" s="588"/>
      <c r="O438" s="588"/>
      <c r="P438" s="588"/>
      <c r="Q438" s="588"/>
      <c r="R438" s="588"/>
      <c r="S438" s="588"/>
      <c r="T438" s="588"/>
      <c r="U438" s="588"/>
      <c r="V438" s="588"/>
      <c r="W438" s="169"/>
      <c r="X438" s="94"/>
      <c r="Y438" s="94"/>
      <c r="Z438" s="94"/>
      <c r="AA438" s="94"/>
      <c r="AB438" s="94"/>
      <c r="AC438" s="94"/>
      <c r="AD438" s="94"/>
      <c r="AE438" s="94"/>
      <c r="AF438" s="94"/>
      <c r="AG438" s="94"/>
      <c r="AH438" s="94"/>
      <c r="AI438" s="94"/>
      <c r="AJ438" s="169"/>
      <c r="AK438" s="94"/>
      <c r="AL438" s="94"/>
      <c r="AM438" s="94"/>
    </row>
    <row r="439" ht="15.75" customHeight="1">
      <c r="A439" s="94"/>
      <c r="B439" s="94"/>
      <c r="D439" s="587"/>
      <c r="E439" s="94"/>
      <c r="F439" s="94"/>
      <c r="G439" s="94"/>
      <c r="H439" s="587"/>
      <c r="I439" s="94"/>
      <c r="J439" s="94"/>
      <c r="K439" s="7"/>
      <c r="L439" s="7"/>
      <c r="M439" s="94"/>
      <c r="N439" s="588"/>
      <c r="O439" s="588"/>
      <c r="P439" s="588"/>
      <c r="Q439" s="588"/>
      <c r="R439" s="588"/>
      <c r="S439" s="588"/>
      <c r="T439" s="588"/>
      <c r="U439" s="588"/>
      <c r="V439" s="588"/>
      <c r="W439" s="169"/>
      <c r="X439" s="94"/>
      <c r="Y439" s="94"/>
      <c r="Z439" s="94"/>
      <c r="AA439" s="94"/>
      <c r="AB439" s="94"/>
      <c r="AC439" s="94"/>
      <c r="AD439" s="94"/>
      <c r="AE439" s="94"/>
      <c r="AF439" s="94"/>
      <c r="AG439" s="94"/>
      <c r="AH439" s="94"/>
      <c r="AI439" s="94"/>
      <c r="AJ439" s="169"/>
      <c r="AK439" s="94"/>
      <c r="AL439" s="94"/>
      <c r="AM439" s="94"/>
    </row>
    <row r="440" ht="15.75" customHeight="1">
      <c r="A440" s="94"/>
      <c r="B440" s="94"/>
      <c r="D440" s="587"/>
      <c r="E440" s="94"/>
      <c r="F440" s="94"/>
      <c r="G440" s="94"/>
      <c r="H440" s="587"/>
      <c r="I440" s="94"/>
      <c r="J440" s="94"/>
      <c r="K440" s="7"/>
      <c r="L440" s="7"/>
      <c r="M440" s="94"/>
      <c r="N440" s="588"/>
      <c r="O440" s="588"/>
      <c r="P440" s="588"/>
      <c r="Q440" s="588"/>
      <c r="R440" s="588"/>
      <c r="S440" s="588"/>
      <c r="T440" s="588"/>
      <c r="U440" s="588"/>
      <c r="V440" s="588"/>
      <c r="W440" s="169"/>
      <c r="X440" s="94"/>
      <c r="Y440" s="94"/>
      <c r="Z440" s="94"/>
      <c r="AA440" s="94"/>
      <c r="AB440" s="94"/>
      <c r="AC440" s="94"/>
      <c r="AD440" s="94"/>
      <c r="AE440" s="94"/>
      <c r="AF440" s="94"/>
      <c r="AG440" s="94"/>
      <c r="AH440" s="94"/>
      <c r="AI440" s="94"/>
      <c r="AJ440" s="169"/>
      <c r="AK440" s="94"/>
      <c r="AL440" s="94"/>
      <c r="AM440" s="94"/>
    </row>
    <row r="441" ht="15.75" customHeight="1">
      <c r="A441" s="94"/>
      <c r="B441" s="94"/>
      <c r="D441" s="587"/>
      <c r="E441" s="94"/>
      <c r="F441" s="94"/>
      <c r="G441" s="94"/>
      <c r="H441" s="587"/>
      <c r="I441" s="94"/>
      <c r="J441" s="94"/>
      <c r="K441" s="7"/>
      <c r="L441" s="7"/>
      <c r="M441" s="94"/>
      <c r="N441" s="588"/>
      <c r="O441" s="588"/>
      <c r="P441" s="588"/>
      <c r="Q441" s="588"/>
      <c r="R441" s="588"/>
      <c r="S441" s="588"/>
      <c r="T441" s="588"/>
      <c r="U441" s="588"/>
      <c r="V441" s="588"/>
      <c r="W441" s="169"/>
      <c r="X441" s="94"/>
      <c r="Y441" s="94"/>
      <c r="Z441" s="94"/>
      <c r="AA441" s="94"/>
      <c r="AB441" s="94"/>
      <c r="AC441" s="94"/>
      <c r="AD441" s="94"/>
      <c r="AE441" s="94"/>
      <c r="AF441" s="94"/>
      <c r="AG441" s="94"/>
      <c r="AH441" s="94"/>
      <c r="AI441" s="94"/>
      <c r="AJ441" s="169"/>
      <c r="AK441" s="94"/>
      <c r="AL441" s="94"/>
      <c r="AM441" s="94"/>
    </row>
    <row r="442" ht="15.75" customHeight="1">
      <c r="A442" s="94"/>
      <c r="B442" s="94"/>
      <c r="D442" s="587"/>
      <c r="E442" s="94"/>
      <c r="F442" s="94"/>
      <c r="G442" s="94"/>
      <c r="H442" s="587"/>
      <c r="I442" s="94"/>
      <c r="J442" s="94"/>
      <c r="K442" s="7"/>
      <c r="L442" s="7"/>
      <c r="M442" s="94"/>
      <c r="N442" s="588"/>
      <c r="O442" s="588"/>
      <c r="P442" s="588"/>
      <c r="Q442" s="588"/>
      <c r="R442" s="588"/>
      <c r="S442" s="588"/>
      <c r="T442" s="588"/>
      <c r="U442" s="588"/>
      <c r="V442" s="588"/>
      <c r="W442" s="169"/>
      <c r="X442" s="94"/>
      <c r="Y442" s="94"/>
      <c r="Z442" s="94"/>
      <c r="AA442" s="94"/>
      <c r="AB442" s="94"/>
      <c r="AC442" s="94"/>
      <c r="AD442" s="94"/>
      <c r="AE442" s="94"/>
      <c r="AF442" s="94"/>
      <c r="AG442" s="94"/>
      <c r="AH442" s="94"/>
      <c r="AI442" s="94"/>
      <c r="AJ442" s="169"/>
      <c r="AK442" s="94"/>
      <c r="AL442" s="94"/>
      <c r="AM442" s="94"/>
    </row>
    <row r="443" ht="15.75" customHeight="1">
      <c r="A443" s="94"/>
      <c r="B443" s="94"/>
      <c r="D443" s="587"/>
      <c r="E443" s="94"/>
      <c r="F443" s="94"/>
      <c r="G443" s="94"/>
      <c r="H443" s="587"/>
      <c r="I443" s="94"/>
      <c r="J443" s="94"/>
      <c r="K443" s="7"/>
      <c r="L443" s="7"/>
      <c r="M443" s="94"/>
      <c r="N443" s="588"/>
      <c r="O443" s="588"/>
      <c r="P443" s="588"/>
      <c r="Q443" s="588"/>
      <c r="R443" s="588"/>
      <c r="S443" s="588"/>
      <c r="T443" s="588"/>
      <c r="U443" s="588"/>
      <c r="V443" s="588"/>
      <c r="W443" s="169"/>
      <c r="X443" s="94"/>
      <c r="Y443" s="94"/>
      <c r="Z443" s="94"/>
      <c r="AA443" s="94"/>
      <c r="AB443" s="94"/>
      <c r="AC443" s="94"/>
      <c r="AD443" s="94"/>
      <c r="AE443" s="94"/>
      <c r="AF443" s="94"/>
      <c r="AG443" s="94"/>
      <c r="AH443" s="94"/>
      <c r="AI443" s="94"/>
      <c r="AJ443" s="169"/>
      <c r="AK443" s="94"/>
      <c r="AL443" s="94"/>
      <c r="AM443" s="94"/>
    </row>
    <row r="444" ht="15.75" customHeight="1">
      <c r="A444" s="94"/>
      <c r="B444" s="94"/>
      <c r="D444" s="587"/>
      <c r="E444" s="94"/>
      <c r="F444" s="94"/>
      <c r="G444" s="94"/>
      <c r="H444" s="587"/>
      <c r="I444" s="94"/>
      <c r="J444" s="94"/>
      <c r="K444" s="7"/>
      <c r="L444" s="7"/>
      <c r="M444" s="94"/>
      <c r="N444" s="588"/>
      <c r="O444" s="588"/>
      <c r="P444" s="588"/>
      <c r="Q444" s="588"/>
      <c r="R444" s="588"/>
      <c r="S444" s="588"/>
      <c r="T444" s="588"/>
      <c r="U444" s="588"/>
      <c r="V444" s="588"/>
      <c r="W444" s="169"/>
      <c r="X444" s="94"/>
      <c r="Y444" s="94"/>
      <c r="Z444" s="94"/>
      <c r="AA444" s="94"/>
      <c r="AB444" s="94"/>
      <c r="AC444" s="94"/>
      <c r="AD444" s="94"/>
      <c r="AE444" s="94"/>
      <c r="AF444" s="94"/>
      <c r="AG444" s="94"/>
      <c r="AH444" s="94"/>
      <c r="AI444" s="94"/>
      <c r="AJ444" s="169"/>
      <c r="AK444" s="94"/>
      <c r="AL444" s="94"/>
      <c r="AM444" s="94"/>
    </row>
    <row r="445" ht="15.75" customHeight="1">
      <c r="A445" s="94"/>
      <c r="B445" s="94"/>
      <c r="D445" s="587"/>
      <c r="E445" s="94"/>
      <c r="F445" s="94"/>
      <c r="G445" s="94"/>
      <c r="H445" s="587"/>
      <c r="I445" s="94"/>
      <c r="J445" s="94"/>
      <c r="K445" s="7"/>
      <c r="L445" s="7"/>
      <c r="M445" s="94"/>
      <c r="N445" s="588"/>
      <c r="O445" s="588"/>
      <c r="P445" s="588"/>
      <c r="Q445" s="588"/>
      <c r="R445" s="588"/>
      <c r="S445" s="588"/>
      <c r="T445" s="588"/>
      <c r="U445" s="588"/>
      <c r="V445" s="588"/>
      <c r="W445" s="169"/>
      <c r="X445" s="94"/>
      <c r="Y445" s="94"/>
      <c r="Z445" s="94"/>
      <c r="AA445" s="94"/>
      <c r="AB445" s="94"/>
      <c r="AC445" s="94"/>
      <c r="AD445" s="94"/>
      <c r="AE445" s="94"/>
      <c r="AF445" s="94"/>
      <c r="AG445" s="94"/>
      <c r="AH445" s="94"/>
      <c r="AI445" s="94"/>
      <c r="AJ445" s="169"/>
      <c r="AK445" s="94"/>
      <c r="AL445" s="94"/>
      <c r="AM445" s="94"/>
    </row>
    <row r="446" ht="15.75" customHeight="1">
      <c r="A446" s="94"/>
      <c r="B446" s="94"/>
      <c r="D446" s="587"/>
      <c r="E446" s="94"/>
      <c r="F446" s="94"/>
      <c r="G446" s="94"/>
      <c r="H446" s="587"/>
      <c r="I446" s="94"/>
      <c r="J446" s="94"/>
      <c r="K446" s="7"/>
      <c r="L446" s="7"/>
      <c r="M446" s="94"/>
      <c r="N446" s="588"/>
      <c r="O446" s="588"/>
      <c r="P446" s="588"/>
      <c r="Q446" s="588"/>
      <c r="R446" s="588"/>
      <c r="S446" s="588"/>
      <c r="T446" s="588"/>
      <c r="U446" s="588"/>
      <c r="V446" s="588"/>
      <c r="W446" s="169"/>
      <c r="X446" s="94"/>
      <c r="Y446" s="94"/>
      <c r="Z446" s="94"/>
      <c r="AA446" s="94"/>
      <c r="AB446" s="94"/>
      <c r="AC446" s="94"/>
      <c r="AD446" s="94"/>
      <c r="AE446" s="94"/>
      <c r="AF446" s="94"/>
      <c r="AG446" s="94"/>
      <c r="AH446" s="94"/>
      <c r="AI446" s="94"/>
      <c r="AJ446" s="169"/>
      <c r="AK446" s="94"/>
      <c r="AL446" s="94"/>
      <c r="AM446" s="94"/>
    </row>
    <row r="447" ht="15.75" customHeight="1">
      <c r="A447" s="94"/>
      <c r="B447" s="94"/>
      <c r="D447" s="587"/>
      <c r="E447" s="94"/>
      <c r="F447" s="94"/>
      <c r="G447" s="94"/>
      <c r="H447" s="587"/>
      <c r="I447" s="94"/>
      <c r="J447" s="94"/>
      <c r="K447" s="7"/>
      <c r="L447" s="7"/>
      <c r="M447" s="94"/>
      <c r="N447" s="588"/>
      <c r="O447" s="588"/>
      <c r="P447" s="588"/>
      <c r="Q447" s="588"/>
      <c r="R447" s="588"/>
      <c r="S447" s="588"/>
      <c r="T447" s="588"/>
      <c r="U447" s="588"/>
      <c r="V447" s="588"/>
      <c r="W447" s="169"/>
      <c r="X447" s="94"/>
      <c r="Y447" s="94"/>
      <c r="Z447" s="94"/>
      <c r="AA447" s="94"/>
      <c r="AB447" s="94"/>
      <c r="AC447" s="94"/>
      <c r="AD447" s="94"/>
      <c r="AE447" s="94"/>
      <c r="AF447" s="94"/>
      <c r="AG447" s="94"/>
      <c r="AH447" s="94"/>
      <c r="AI447" s="94"/>
      <c r="AJ447" s="169"/>
      <c r="AK447" s="94"/>
      <c r="AL447" s="94"/>
      <c r="AM447" s="94"/>
    </row>
    <row r="448" ht="15.75" customHeight="1">
      <c r="A448" s="94"/>
      <c r="B448" s="94"/>
      <c r="D448" s="587"/>
      <c r="E448" s="94"/>
      <c r="F448" s="94"/>
      <c r="G448" s="94"/>
      <c r="H448" s="587"/>
      <c r="I448" s="94"/>
      <c r="J448" s="94"/>
      <c r="K448" s="7"/>
      <c r="L448" s="7"/>
      <c r="M448" s="94"/>
      <c r="N448" s="588"/>
      <c r="O448" s="588"/>
      <c r="P448" s="588"/>
      <c r="Q448" s="588"/>
      <c r="R448" s="588"/>
      <c r="S448" s="588"/>
      <c r="T448" s="588"/>
      <c r="U448" s="588"/>
      <c r="V448" s="588"/>
      <c r="W448" s="169"/>
      <c r="X448" s="94"/>
      <c r="Y448" s="94"/>
      <c r="Z448" s="94"/>
      <c r="AA448" s="94"/>
      <c r="AB448" s="94"/>
      <c r="AC448" s="94"/>
      <c r="AD448" s="94"/>
      <c r="AE448" s="94"/>
      <c r="AF448" s="94"/>
      <c r="AG448" s="94"/>
      <c r="AH448" s="94"/>
      <c r="AI448" s="94"/>
      <c r="AJ448" s="169"/>
      <c r="AK448" s="94"/>
      <c r="AL448" s="94"/>
      <c r="AM448" s="94"/>
    </row>
    <row r="449" ht="15.75" customHeight="1">
      <c r="A449" s="94"/>
      <c r="B449" s="94"/>
      <c r="D449" s="587"/>
      <c r="E449" s="94"/>
      <c r="F449" s="94"/>
      <c r="G449" s="94"/>
      <c r="H449" s="587"/>
      <c r="I449" s="94"/>
      <c r="J449" s="94"/>
      <c r="K449" s="7"/>
      <c r="L449" s="7"/>
      <c r="M449" s="94"/>
      <c r="N449" s="588"/>
      <c r="O449" s="588"/>
      <c r="P449" s="588"/>
      <c r="Q449" s="588"/>
      <c r="R449" s="588"/>
      <c r="S449" s="588"/>
      <c r="T449" s="588"/>
      <c r="U449" s="588"/>
      <c r="V449" s="588"/>
      <c r="W449" s="169"/>
      <c r="X449" s="94"/>
      <c r="Y449" s="94"/>
      <c r="Z449" s="94"/>
      <c r="AA449" s="94"/>
      <c r="AB449" s="94"/>
      <c r="AC449" s="94"/>
      <c r="AD449" s="94"/>
      <c r="AE449" s="94"/>
      <c r="AF449" s="94"/>
      <c r="AG449" s="94"/>
      <c r="AH449" s="94"/>
      <c r="AI449" s="94"/>
      <c r="AJ449" s="169"/>
      <c r="AK449" s="94"/>
      <c r="AL449" s="94"/>
      <c r="AM449" s="94"/>
    </row>
    <row r="450" ht="15.75" customHeight="1">
      <c r="A450" s="94"/>
      <c r="B450" s="94"/>
      <c r="D450" s="587"/>
      <c r="E450" s="94"/>
      <c r="F450" s="94"/>
      <c r="G450" s="94"/>
      <c r="H450" s="587"/>
      <c r="I450" s="94"/>
      <c r="J450" s="94"/>
      <c r="K450" s="7"/>
      <c r="L450" s="7"/>
      <c r="M450" s="94"/>
      <c r="N450" s="588"/>
      <c r="O450" s="588"/>
      <c r="P450" s="588"/>
      <c r="Q450" s="588"/>
      <c r="R450" s="588"/>
      <c r="S450" s="588"/>
      <c r="T450" s="588"/>
      <c r="U450" s="588"/>
      <c r="V450" s="588"/>
      <c r="W450" s="169"/>
      <c r="X450" s="94"/>
      <c r="Y450" s="94"/>
      <c r="Z450" s="94"/>
      <c r="AA450" s="94"/>
      <c r="AB450" s="94"/>
      <c r="AC450" s="94"/>
      <c r="AD450" s="94"/>
      <c r="AE450" s="94"/>
      <c r="AF450" s="94"/>
      <c r="AG450" s="94"/>
      <c r="AH450" s="94"/>
      <c r="AI450" s="94"/>
      <c r="AJ450" s="169"/>
      <c r="AK450" s="94"/>
      <c r="AL450" s="94"/>
      <c r="AM450" s="94"/>
    </row>
    <row r="451" ht="15.75" customHeight="1">
      <c r="A451" s="94"/>
      <c r="B451" s="94"/>
      <c r="D451" s="587"/>
      <c r="E451" s="94"/>
      <c r="F451" s="94"/>
      <c r="G451" s="94"/>
      <c r="H451" s="587"/>
      <c r="I451" s="94"/>
      <c r="J451" s="94"/>
      <c r="K451" s="7"/>
      <c r="L451" s="7"/>
      <c r="M451" s="94"/>
      <c r="N451" s="588"/>
      <c r="O451" s="588"/>
      <c r="P451" s="588"/>
      <c r="Q451" s="588"/>
      <c r="R451" s="588"/>
      <c r="S451" s="588"/>
      <c r="T451" s="588"/>
      <c r="U451" s="588"/>
      <c r="V451" s="588"/>
      <c r="W451" s="169"/>
      <c r="X451" s="94"/>
      <c r="Y451" s="94"/>
      <c r="Z451" s="94"/>
      <c r="AA451" s="94"/>
      <c r="AB451" s="94"/>
      <c r="AC451" s="94"/>
      <c r="AD451" s="94"/>
      <c r="AE451" s="94"/>
      <c r="AF451" s="94"/>
      <c r="AG451" s="94"/>
      <c r="AH451" s="94"/>
      <c r="AI451" s="94"/>
      <c r="AJ451" s="169"/>
      <c r="AK451" s="94"/>
      <c r="AL451" s="94"/>
      <c r="AM451" s="94"/>
    </row>
    <row r="452" ht="15.75" customHeight="1">
      <c r="A452" s="94"/>
      <c r="B452" s="94"/>
      <c r="D452" s="587"/>
      <c r="E452" s="94"/>
      <c r="F452" s="94"/>
      <c r="G452" s="94"/>
      <c r="H452" s="587"/>
      <c r="I452" s="94"/>
      <c r="J452" s="94"/>
      <c r="K452" s="7"/>
      <c r="L452" s="7"/>
      <c r="M452" s="94"/>
      <c r="N452" s="588"/>
      <c r="O452" s="588"/>
      <c r="P452" s="588"/>
      <c r="Q452" s="588"/>
      <c r="R452" s="588"/>
      <c r="S452" s="588"/>
      <c r="T452" s="588"/>
      <c r="U452" s="588"/>
      <c r="V452" s="588"/>
      <c r="W452" s="169"/>
      <c r="X452" s="94"/>
      <c r="Y452" s="94"/>
      <c r="Z452" s="94"/>
      <c r="AA452" s="94"/>
      <c r="AB452" s="94"/>
      <c r="AC452" s="94"/>
      <c r="AD452" s="94"/>
      <c r="AE452" s="94"/>
      <c r="AF452" s="94"/>
      <c r="AG452" s="94"/>
      <c r="AH452" s="94"/>
      <c r="AI452" s="94"/>
      <c r="AJ452" s="169"/>
      <c r="AK452" s="94"/>
      <c r="AL452" s="94"/>
      <c r="AM452" s="94"/>
    </row>
    <row r="453" ht="15.75" customHeight="1">
      <c r="A453" s="94"/>
      <c r="B453" s="94"/>
      <c r="D453" s="587"/>
      <c r="E453" s="94"/>
      <c r="F453" s="94"/>
      <c r="G453" s="94"/>
      <c r="H453" s="587"/>
      <c r="I453" s="94"/>
      <c r="J453" s="94"/>
      <c r="K453" s="7"/>
      <c r="L453" s="7"/>
      <c r="M453" s="94"/>
      <c r="N453" s="588"/>
      <c r="O453" s="588"/>
      <c r="P453" s="588"/>
      <c r="Q453" s="588"/>
      <c r="R453" s="588"/>
      <c r="S453" s="588"/>
      <c r="T453" s="588"/>
      <c r="U453" s="588"/>
      <c r="V453" s="588"/>
      <c r="W453" s="169"/>
      <c r="X453" s="94"/>
      <c r="Y453" s="94"/>
      <c r="Z453" s="94"/>
      <c r="AA453" s="94"/>
      <c r="AB453" s="94"/>
      <c r="AC453" s="94"/>
      <c r="AD453" s="94"/>
      <c r="AE453" s="94"/>
      <c r="AF453" s="94"/>
      <c r="AG453" s="94"/>
      <c r="AH453" s="94"/>
      <c r="AI453" s="94"/>
      <c r="AJ453" s="169"/>
      <c r="AK453" s="94"/>
      <c r="AL453" s="94"/>
      <c r="AM453" s="94"/>
    </row>
    <row r="454" ht="15.75" customHeight="1">
      <c r="A454" s="94"/>
      <c r="B454" s="94"/>
      <c r="D454" s="587"/>
      <c r="E454" s="94"/>
      <c r="F454" s="94"/>
      <c r="G454" s="94"/>
      <c r="H454" s="587"/>
      <c r="I454" s="94"/>
      <c r="J454" s="94"/>
      <c r="K454" s="7"/>
      <c r="L454" s="7"/>
      <c r="M454" s="94"/>
      <c r="N454" s="588"/>
      <c r="O454" s="588"/>
      <c r="P454" s="588"/>
      <c r="Q454" s="588"/>
      <c r="R454" s="588"/>
      <c r="S454" s="588"/>
      <c r="T454" s="588"/>
      <c r="U454" s="588"/>
      <c r="V454" s="588"/>
      <c r="W454" s="169"/>
      <c r="X454" s="94"/>
      <c r="Y454" s="94"/>
      <c r="Z454" s="94"/>
      <c r="AA454" s="94"/>
      <c r="AB454" s="94"/>
      <c r="AC454" s="94"/>
      <c r="AD454" s="94"/>
      <c r="AE454" s="94"/>
      <c r="AF454" s="94"/>
      <c r="AG454" s="94"/>
      <c r="AH454" s="94"/>
      <c r="AI454" s="94"/>
      <c r="AJ454" s="169"/>
      <c r="AK454" s="94"/>
      <c r="AL454" s="94"/>
      <c r="AM454" s="94"/>
    </row>
    <row r="455" ht="15.75" customHeight="1">
      <c r="A455" s="94"/>
      <c r="B455" s="94"/>
      <c r="D455" s="587"/>
      <c r="E455" s="94"/>
      <c r="F455" s="94"/>
      <c r="G455" s="94"/>
      <c r="H455" s="587"/>
      <c r="I455" s="94"/>
      <c r="J455" s="94"/>
      <c r="K455" s="7"/>
      <c r="L455" s="7"/>
      <c r="M455" s="94"/>
      <c r="N455" s="588"/>
      <c r="O455" s="588"/>
      <c r="P455" s="588"/>
      <c r="Q455" s="588"/>
      <c r="R455" s="588"/>
      <c r="S455" s="588"/>
      <c r="T455" s="588"/>
      <c r="U455" s="588"/>
      <c r="V455" s="588"/>
      <c r="W455" s="169"/>
      <c r="X455" s="94"/>
      <c r="Y455" s="94"/>
      <c r="Z455" s="94"/>
      <c r="AA455" s="94"/>
      <c r="AB455" s="94"/>
      <c r="AC455" s="94"/>
      <c r="AD455" s="94"/>
      <c r="AE455" s="94"/>
      <c r="AF455" s="94"/>
      <c r="AG455" s="94"/>
      <c r="AH455" s="94"/>
      <c r="AI455" s="94"/>
      <c r="AJ455" s="169"/>
      <c r="AK455" s="94"/>
      <c r="AL455" s="94"/>
      <c r="AM455" s="94"/>
    </row>
    <row r="456" ht="15.75" customHeight="1">
      <c r="A456" s="94"/>
      <c r="B456" s="94"/>
      <c r="D456" s="587"/>
      <c r="E456" s="94"/>
      <c r="F456" s="94"/>
      <c r="G456" s="94"/>
      <c r="H456" s="587"/>
      <c r="I456" s="94"/>
      <c r="J456" s="94"/>
      <c r="K456" s="7"/>
      <c r="L456" s="7"/>
      <c r="M456" s="94"/>
      <c r="N456" s="588"/>
      <c r="O456" s="588"/>
      <c r="P456" s="588"/>
      <c r="Q456" s="588"/>
      <c r="R456" s="588"/>
      <c r="S456" s="588"/>
      <c r="T456" s="588"/>
      <c r="U456" s="588"/>
      <c r="V456" s="588"/>
      <c r="W456" s="169"/>
      <c r="X456" s="94"/>
      <c r="Y456" s="94"/>
      <c r="Z456" s="94"/>
      <c r="AA456" s="94"/>
      <c r="AB456" s="94"/>
      <c r="AC456" s="94"/>
      <c r="AD456" s="94"/>
      <c r="AE456" s="94"/>
      <c r="AF456" s="94"/>
      <c r="AG456" s="94"/>
      <c r="AH456" s="94"/>
      <c r="AI456" s="94"/>
      <c r="AJ456" s="169"/>
      <c r="AK456" s="94"/>
      <c r="AL456" s="94"/>
      <c r="AM456" s="94"/>
    </row>
    <row r="457" ht="15.75" customHeight="1">
      <c r="A457" s="94"/>
      <c r="B457" s="94"/>
      <c r="D457" s="587"/>
      <c r="E457" s="94"/>
      <c r="F457" s="94"/>
      <c r="G457" s="94"/>
      <c r="H457" s="587"/>
      <c r="I457" s="94"/>
      <c r="J457" s="94"/>
      <c r="K457" s="7"/>
      <c r="L457" s="7"/>
      <c r="M457" s="94"/>
      <c r="N457" s="588"/>
      <c r="O457" s="588"/>
      <c r="P457" s="588"/>
      <c r="Q457" s="588"/>
      <c r="R457" s="588"/>
      <c r="S457" s="588"/>
      <c r="T457" s="588"/>
      <c r="U457" s="588"/>
      <c r="V457" s="588"/>
      <c r="W457" s="169"/>
      <c r="X457" s="94"/>
      <c r="Y457" s="94"/>
      <c r="Z457" s="94"/>
      <c r="AA457" s="94"/>
      <c r="AB457" s="94"/>
      <c r="AC457" s="94"/>
      <c r="AD457" s="94"/>
      <c r="AE457" s="94"/>
      <c r="AF457" s="94"/>
      <c r="AG457" s="94"/>
      <c r="AH457" s="94"/>
      <c r="AI457" s="94"/>
      <c r="AJ457" s="169"/>
      <c r="AK457" s="94"/>
      <c r="AL457" s="94"/>
      <c r="AM457" s="94"/>
    </row>
    <row r="458" ht="15.75" customHeight="1">
      <c r="A458" s="94"/>
      <c r="B458" s="94"/>
      <c r="D458" s="587"/>
      <c r="E458" s="94"/>
      <c r="F458" s="94"/>
      <c r="G458" s="94"/>
      <c r="H458" s="587"/>
      <c r="I458" s="94"/>
      <c r="J458" s="94"/>
      <c r="K458" s="7"/>
      <c r="L458" s="7"/>
      <c r="M458" s="94"/>
      <c r="N458" s="588"/>
      <c r="O458" s="588"/>
      <c r="P458" s="588"/>
      <c r="Q458" s="588"/>
      <c r="R458" s="588"/>
      <c r="S458" s="588"/>
      <c r="T458" s="588"/>
      <c r="U458" s="588"/>
      <c r="V458" s="588"/>
      <c r="W458" s="169"/>
      <c r="X458" s="94"/>
      <c r="Y458" s="94"/>
      <c r="Z458" s="94"/>
      <c r="AA458" s="94"/>
      <c r="AB458" s="94"/>
      <c r="AC458" s="94"/>
      <c r="AD458" s="94"/>
      <c r="AE458" s="94"/>
      <c r="AF458" s="94"/>
      <c r="AG458" s="94"/>
      <c r="AH458" s="94"/>
      <c r="AI458" s="94"/>
      <c r="AJ458" s="169"/>
      <c r="AK458" s="94"/>
      <c r="AL458" s="94"/>
      <c r="AM458" s="94"/>
    </row>
    <row r="459" ht="15.75" customHeight="1">
      <c r="A459" s="94"/>
      <c r="B459" s="94"/>
      <c r="D459" s="587"/>
      <c r="E459" s="94"/>
      <c r="F459" s="94"/>
      <c r="G459" s="94"/>
      <c r="H459" s="587"/>
      <c r="I459" s="94"/>
      <c r="J459" s="94"/>
      <c r="K459" s="7"/>
      <c r="L459" s="7"/>
      <c r="M459" s="94"/>
      <c r="N459" s="588"/>
      <c r="O459" s="588"/>
      <c r="P459" s="588"/>
      <c r="Q459" s="588"/>
      <c r="R459" s="588"/>
      <c r="S459" s="588"/>
      <c r="T459" s="588"/>
      <c r="U459" s="588"/>
      <c r="V459" s="588"/>
      <c r="W459" s="169"/>
      <c r="X459" s="94"/>
      <c r="Y459" s="94"/>
      <c r="Z459" s="94"/>
      <c r="AA459" s="94"/>
      <c r="AB459" s="94"/>
      <c r="AC459" s="94"/>
      <c r="AD459" s="94"/>
      <c r="AE459" s="94"/>
      <c r="AF459" s="94"/>
      <c r="AG459" s="94"/>
      <c r="AH459" s="94"/>
      <c r="AI459" s="94"/>
      <c r="AJ459" s="169"/>
      <c r="AK459" s="94"/>
      <c r="AL459" s="94"/>
      <c r="AM459" s="94"/>
    </row>
    <row r="460" ht="15.75" customHeight="1">
      <c r="A460" s="94"/>
      <c r="B460" s="94"/>
      <c r="D460" s="587"/>
      <c r="E460" s="94"/>
      <c r="F460" s="94"/>
      <c r="G460" s="94"/>
      <c r="H460" s="587"/>
      <c r="I460" s="94"/>
      <c r="J460" s="94"/>
      <c r="K460" s="7"/>
      <c r="L460" s="7"/>
      <c r="M460" s="94"/>
      <c r="N460" s="588"/>
      <c r="O460" s="588"/>
      <c r="P460" s="588"/>
      <c r="Q460" s="588"/>
      <c r="R460" s="588"/>
      <c r="S460" s="588"/>
      <c r="T460" s="588"/>
      <c r="U460" s="588"/>
      <c r="V460" s="588"/>
      <c r="W460" s="169"/>
      <c r="X460" s="94"/>
      <c r="Y460" s="94"/>
      <c r="Z460" s="94"/>
      <c r="AA460" s="94"/>
      <c r="AB460" s="94"/>
      <c r="AC460" s="94"/>
      <c r="AD460" s="94"/>
      <c r="AE460" s="94"/>
      <c r="AF460" s="94"/>
      <c r="AG460" s="94"/>
      <c r="AH460" s="94"/>
      <c r="AI460" s="94"/>
      <c r="AJ460" s="169"/>
      <c r="AK460" s="94"/>
      <c r="AL460" s="94"/>
      <c r="AM460" s="94"/>
    </row>
    <row r="461" ht="15.75" customHeight="1">
      <c r="A461" s="94"/>
      <c r="B461" s="94"/>
      <c r="D461" s="587"/>
      <c r="E461" s="94"/>
      <c r="F461" s="94"/>
      <c r="G461" s="94"/>
      <c r="H461" s="587"/>
      <c r="I461" s="94"/>
      <c r="J461" s="94"/>
      <c r="K461" s="7"/>
      <c r="L461" s="7"/>
      <c r="M461" s="94"/>
      <c r="N461" s="588"/>
      <c r="O461" s="588"/>
      <c r="P461" s="588"/>
      <c r="Q461" s="588"/>
      <c r="R461" s="588"/>
      <c r="S461" s="588"/>
      <c r="T461" s="588"/>
      <c r="U461" s="588"/>
      <c r="V461" s="588"/>
      <c r="W461" s="169"/>
      <c r="X461" s="94"/>
      <c r="Y461" s="94"/>
      <c r="Z461" s="94"/>
      <c r="AA461" s="94"/>
      <c r="AB461" s="94"/>
      <c r="AC461" s="94"/>
      <c r="AD461" s="94"/>
      <c r="AE461" s="94"/>
      <c r="AF461" s="94"/>
      <c r="AG461" s="94"/>
      <c r="AH461" s="94"/>
      <c r="AI461" s="94"/>
      <c r="AJ461" s="169"/>
      <c r="AK461" s="94"/>
      <c r="AL461" s="94"/>
      <c r="AM461" s="94"/>
    </row>
    <row r="462" ht="15.75" customHeight="1">
      <c r="A462" s="94"/>
      <c r="B462" s="94"/>
      <c r="D462" s="587"/>
      <c r="E462" s="94"/>
      <c r="F462" s="94"/>
      <c r="G462" s="94"/>
      <c r="H462" s="587"/>
      <c r="I462" s="94"/>
      <c r="J462" s="94"/>
      <c r="K462" s="7"/>
      <c r="L462" s="7"/>
      <c r="M462" s="94"/>
      <c r="N462" s="588"/>
      <c r="O462" s="588"/>
      <c r="P462" s="588"/>
      <c r="Q462" s="588"/>
      <c r="R462" s="588"/>
      <c r="S462" s="588"/>
      <c r="T462" s="588"/>
      <c r="U462" s="588"/>
      <c r="V462" s="588"/>
      <c r="W462" s="169"/>
      <c r="X462" s="94"/>
      <c r="Y462" s="94"/>
      <c r="Z462" s="94"/>
      <c r="AA462" s="94"/>
      <c r="AB462" s="94"/>
      <c r="AC462" s="94"/>
      <c r="AD462" s="94"/>
      <c r="AE462" s="94"/>
      <c r="AF462" s="94"/>
      <c r="AG462" s="94"/>
      <c r="AH462" s="94"/>
      <c r="AI462" s="94"/>
      <c r="AJ462" s="169"/>
      <c r="AK462" s="94"/>
      <c r="AL462" s="94"/>
      <c r="AM462" s="94"/>
    </row>
    <row r="463" ht="15.75" customHeight="1">
      <c r="A463" s="94"/>
      <c r="B463" s="94"/>
      <c r="D463" s="587"/>
      <c r="E463" s="94"/>
      <c r="F463" s="94"/>
      <c r="G463" s="94"/>
      <c r="H463" s="587"/>
      <c r="I463" s="94"/>
      <c r="J463" s="94"/>
      <c r="K463" s="7"/>
      <c r="L463" s="7"/>
      <c r="M463" s="94"/>
      <c r="N463" s="588"/>
      <c r="O463" s="588"/>
      <c r="P463" s="588"/>
      <c r="Q463" s="588"/>
      <c r="R463" s="588"/>
      <c r="S463" s="588"/>
      <c r="T463" s="588"/>
      <c r="U463" s="588"/>
      <c r="V463" s="588"/>
      <c r="W463" s="169"/>
      <c r="X463" s="94"/>
      <c r="Y463" s="94"/>
      <c r="Z463" s="94"/>
      <c r="AA463" s="94"/>
      <c r="AB463" s="94"/>
      <c r="AC463" s="94"/>
      <c r="AD463" s="94"/>
      <c r="AE463" s="94"/>
      <c r="AF463" s="94"/>
      <c r="AG463" s="94"/>
      <c r="AH463" s="94"/>
      <c r="AI463" s="94"/>
      <c r="AJ463" s="169"/>
      <c r="AK463" s="94"/>
      <c r="AL463" s="94"/>
      <c r="AM463" s="94"/>
    </row>
    <row r="464" ht="15.75" customHeight="1">
      <c r="A464" s="94"/>
      <c r="B464" s="94"/>
      <c r="D464" s="587"/>
      <c r="E464" s="94"/>
      <c r="F464" s="94"/>
      <c r="G464" s="94"/>
      <c r="H464" s="587"/>
      <c r="I464" s="94"/>
      <c r="J464" s="94"/>
      <c r="K464" s="7"/>
      <c r="L464" s="7"/>
      <c r="M464" s="94"/>
      <c r="N464" s="588"/>
      <c r="O464" s="588"/>
      <c r="P464" s="588"/>
      <c r="Q464" s="588"/>
      <c r="R464" s="588"/>
      <c r="S464" s="588"/>
      <c r="T464" s="588"/>
      <c r="U464" s="588"/>
      <c r="V464" s="588"/>
      <c r="W464" s="169"/>
      <c r="X464" s="94"/>
      <c r="Y464" s="94"/>
      <c r="Z464" s="94"/>
      <c r="AA464" s="94"/>
      <c r="AB464" s="94"/>
      <c r="AC464" s="94"/>
      <c r="AD464" s="94"/>
      <c r="AE464" s="94"/>
      <c r="AF464" s="94"/>
      <c r="AG464" s="94"/>
      <c r="AH464" s="94"/>
      <c r="AI464" s="94"/>
      <c r="AJ464" s="169"/>
      <c r="AK464" s="94"/>
      <c r="AL464" s="94"/>
      <c r="AM464" s="94"/>
    </row>
    <row r="465" ht="15.75" customHeight="1">
      <c r="A465" s="94"/>
      <c r="B465" s="94"/>
      <c r="D465" s="587"/>
      <c r="E465" s="94"/>
      <c r="F465" s="94"/>
      <c r="G465" s="94"/>
      <c r="H465" s="587"/>
      <c r="I465" s="94"/>
      <c r="J465" s="94"/>
      <c r="K465" s="7"/>
      <c r="L465" s="7"/>
      <c r="M465" s="94"/>
      <c r="N465" s="588"/>
      <c r="O465" s="588"/>
      <c r="P465" s="588"/>
      <c r="Q465" s="588"/>
      <c r="R465" s="588"/>
      <c r="S465" s="588"/>
      <c r="T465" s="588"/>
      <c r="U465" s="588"/>
      <c r="V465" s="588"/>
      <c r="W465" s="169"/>
      <c r="X465" s="94"/>
      <c r="Y465" s="94"/>
      <c r="Z465" s="94"/>
      <c r="AA465" s="94"/>
      <c r="AB465" s="94"/>
      <c r="AC465" s="94"/>
      <c r="AD465" s="94"/>
      <c r="AE465" s="94"/>
      <c r="AF465" s="94"/>
      <c r="AG465" s="94"/>
      <c r="AH465" s="94"/>
      <c r="AI465" s="94"/>
      <c r="AJ465" s="169"/>
      <c r="AK465" s="94"/>
      <c r="AL465" s="94"/>
      <c r="AM465" s="94"/>
    </row>
    <row r="466" ht="15.75" customHeight="1">
      <c r="A466" s="94"/>
      <c r="B466" s="94"/>
      <c r="D466" s="587"/>
      <c r="E466" s="94"/>
      <c r="F466" s="94"/>
      <c r="G466" s="94"/>
      <c r="H466" s="587"/>
      <c r="I466" s="94"/>
      <c r="J466" s="94"/>
      <c r="K466" s="7"/>
      <c r="L466" s="7"/>
      <c r="M466" s="94"/>
      <c r="N466" s="588"/>
      <c r="O466" s="588"/>
      <c r="P466" s="588"/>
      <c r="Q466" s="588"/>
      <c r="R466" s="588"/>
      <c r="S466" s="588"/>
      <c r="T466" s="588"/>
      <c r="U466" s="588"/>
      <c r="V466" s="588"/>
      <c r="W466" s="169"/>
      <c r="X466" s="94"/>
      <c r="Y466" s="94"/>
      <c r="Z466" s="94"/>
      <c r="AA466" s="94"/>
      <c r="AB466" s="94"/>
      <c r="AC466" s="94"/>
      <c r="AD466" s="94"/>
      <c r="AE466" s="94"/>
      <c r="AF466" s="94"/>
      <c r="AG466" s="94"/>
      <c r="AH466" s="94"/>
      <c r="AI466" s="94"/>
      <c r="AJ466" s="169"/>
      <c r="AK466" s="94"/>
      <c r="AL466" s="94"/>
      <c r="AM466" s="94"/>
    </row>
    <row r="467" ht="15.75" customHeight="1">
      <c r="A467" s="94"/>
      <c r="B467" s="94"/>
      <c r="D467" s="587"/>
      <c r="E467" s="94"/>
      <c r="F467" s="94"/>
      <c r="G467" s="94"/>
      <c r="H467" s="587"/>
      <c r="I467" s="94"/>
      <c r="J467" s="94"/>
      <c r="K467" s="7"/>
      <c r="L467" s="7"/>
      <c r="M467" s="94"/>
      <c r="N467" s="588"/>
      <c r="O467" s="588"/>
      <c r="P467" s="588"/>
      <c r="Q467" s="588"/>
      <c r="R467" s="588"/>
      <c r="S467" s="588"/>
      <c r="T467" s="588"/>
      <c r="U467" s="588"/>
      <c r="V467" s="588"/>
      <c r="W467" s="169"/>
      <c r="X467" s="94"/>
      <c r="Y467" s="94"/>
      <c r="Z467" s="94"/>
      <c r="AA467" s="94"/>
      <c r="AB467" s="94"/>
      <c r="AC467" s="94"/>
      <c r="AD467" s="94"/>
      <c r="AE467" s="94"/>
      <c r="AF467" s="94"/>
      <c r="AG467" s="94"/>
      <c r="AH467" s="94"/>
      <c r="AI467" s="94"/>
      <c r="AJ467" s="169"/>
      <c r="AK467" s="94"/>
      <c r="AL467" s="94"/>
      <c r="AM467" s="94"/>
    </row>
    <row r="468" ht="15.75" customHeight="1">
      <c r="A468" s="94"/>
      <c r="B468" s="94"/>
      <c r="D468" s="587"/>
      <c r="E468" s="94"/>
      <c r="F468" s="94"/>
      <c r="G468" s="94"/>
      <c r="H468" s="587"/>
      <c r="I468" s="94"/>
      <c r="J468" s="94"/>
      <c r="K468" s="7"/>
      <c r="L468" s="7"/>
      <c r="M468" s="94"/>
      <c r="N468" s="588"/>
      <c r="O468" s="588"/>
      <c r="P468" s="588"/>
      <c r="Q468" s="588"/>
      <c r="R468" s="588"/>
      <c r="S468" s="588"/>
      <c r="T468" s="588"/>
      <c r="U468" s="588"/>
      <c r="V468" s="588"/>
      <c r="W468" s="169"/>
      <c r="X468" s="94"/>
      <c r="Y468" s="94"/>
      <c r="Z468" s="94"/>
      <c r="AA468" s="94"/>
      <c r="AB468" s="94"/>
      <c r="AC468" s="94"/>
      <c r="AD468" s="94"/>
      <c r="AE468" s="94"/>
      <c r="AF468" s="94"/>
      <c r="AG468" s="94"/>
      <c r="AH468" s="94"/>
      <c r="AI468" s="94"/>
      <c r="AJ468" s="169"/>
      <c r="AK468" s="94"/>
      <c r="AL468" s="94"/>
      <c r="AM468" s="94"/>
    </row>
    <row r="469" ht="15.75" customHeight="1">
      <c r="A469" s="94"/>
      <c r="B469" s="94"/>
      <c r="D469" s="587"/>
      <c r="E469" s="94"/>
      <c r="F469" s="94"/>
      <c r="G469" s="94"/>
      <c r="H469" s="587"/>
      <c r="I469" s="94"/>
      <c r="J469" s="94"/>
      <c r="K469" s="7"/>
      <c r="L469" s="7"/>
      <c r="M469" s="94"/>
      <c r="N469" s="588"/>
      <c r="O469" s="588"/>
      <c r="P469" s="588"/>
      <c r="Q469" s="588"/>
      <c r="R469" s="588"/>
      <c r="S469" s="588"/>
      <c r="T469" s="588"/>
      <c r="U469" s="588"/>
      <c r="V469" s="588"/>
      <c r="W469" s="169"/>
      <c r="X469" s="94"/>
      <c r="Y469" s="94"/>
      <c r="Z469" s="94"/>
      <c r="AA469" s="94"/>
      <c r="AB469" s="94"/>
      <c r="AC469" s="94"/>
      <c r="AD469" s="94"/>
      <c r="AE469" s="94"/>
      <c r="AF469" s="94"/>
      <c r="AG469" s="94"/>
      <c r="AH469" s="94"/>
      <c r="AI469" s="94"/>
      <c r="AJ469" s="169"/>
      <c r="AK469" s="94"/>
      <c r="AL469" s="94"/>
      <c r="AM469" s="94"/>
    </row>
    <row r="470" ht="15.75" customHeight="1">
      <c r="A470" s="94"/>
      <c r="B470" s="94"/>
      <c r="D470" s="587"/>
      <c r="E470" s="94"/>
      <c r="F470" s="94"/>
      <c r="G470" s="94"/>
      <c r="H470" s="587"/>
      <c r="I470" s="94"/>
      <c r="J470" s="94"/>
      <c r="K470" s="7"/>
      <c r="L470" s="7"/>
      <c r="M470" s="94"/>
      <c r="N470" s="588"/>
      <c r="O470" s="588"/>
      <c r="P470" s="588"/>
      <c r="Q470" s="588"/>
      <c r="R470" s="588"/>
      <c r="S470" s="588"/>
      <c r="T470" s="588"/>
      <c r="U470" s="588"/>
      <c r="V470" s="588"/>
      <c r="W470" s="169"/>
      <c r="X470" s="94"/>
      <c r="Y470" s="94"/>
      <c r="Z470" s="94"/>
      <c r="AA470" s="94"/>
      <c r="AB470" s="94"/>
      <c r="AC470" s="94"/>
      <c r="AD470" s="94"/>
      <c r="AE470" s="94"/>
      <c r="AF470" s="94"/>
      <c r="AG470" s="94"/>
      <c r="AH470" s="94"/>
      <c r="AI470" s="94"/>
      <c r="AJ470" s="169"/>
      <c r="AK470" s="94"/>
      <c r="AL470" s="94"/>
      <c r="AM470" s="94"/>
    </row>
    <row r="471" ht="15.75" customHeight="1">
      <c r="A471" s="94"/>
      <c r="B471" s="94"/>
      <c r="D471" s="587"/>
      <c r="E471" s="94"/>
      <c r="F471" s="94"/>
      <c r="G471" s="94"/>
      <c r="H471" s="587"/>
      <c r="I471" s="94"/>
      <c r="J471" s="94"/>
      <c r="K471" s="7"/>
      <c r="L471" s="7"/>
      <c r="M471" s="94"/>
      <c r="N471" s="588"/>
      <c r="O471" s="588"/>
      <c r="P471" s="588"/>
      <c r="Q471" s="588"/>
      <c r="R471" s="588"/>
      <c r="S471" s="588"/>
      <c r="T471" s="588"/>
      <c r="U471" s="588"/>
      <c r="V471" s="588"/>
      <c r="W471" s="169"/>
      <c r="X471" s="94"/>
      <c r="Y471" s="94"/>
      <c r="Z471" s="94"/>
      <c r="AA471" s="94"/>
      <c r="AB471" s="94"/>
      <c r="AC471" s="94"/>
      <c r="AD471" s="94"/>
      <c r="AE471" s="94"/>
      <c r="AF471" s="94"/>
      <c r="AG471" s="94"/>
      <c r="AH471" s="94"/>
      <c r="AI471" s="94"/>
      <c r="AJ471" s="169"/>
      <c r="AK471" s="94"/>
      <c r="AL471" s="94"/>
      <c r="AM471" s="94"/>
    </row>
    <row r="472" ht="15.75" customHeight="1">
      <c r="A472" s="94"/>
      <c r="B472" s="94"/>
      <c r="D472" s="587"/>
      <c r="E472" s="94"/>
      <c r="F472" s="94"/>
      <c r="G472" s="94"/>
      <c r="H472" s="587"/>
      <c r="I472" s="94"/>
      <c r="J472" s="94"/>
      <c r="K472" s="7"/>
      <c r="L472" s="7"/>
      <c r="M472" s="94"/>
      <c r="N472" s="588"/>
      <c r="O472" s="588"/>
      <c r="P472" s="588"/>
      <c r="Q472" s="588"/>
      <c r="R472" s="588"/>
      <c r="S472" s="588"/>
      <c r="T472" s="588"/>
      <c r="U472" s="588"/>
      <c r="V472" s="588"/>
      <c r="W472" s="169"/>
      <c r="X472" s="94"/>
      <c r="Y472" s="94"/>
      <c r="Z472" s="94"/>
      <c r="AA472" s="94"/>
      <c r="AB472" s="94"/>
      <c r="AC472" s="94"/>
      <c r="AD472" s="94"/>
      <c r="AE472" s="94"/>
      <c r="AF472" s="94"/>
      <c r="AG472" s="94"/>
      <c r="AH472" s="94"/>
      <c r="AI472" s="94"/>
      <c r="AJ472" s="169"/>
      <c r="AK472" s="94"/>
      <c r="AL472" s="94"/>
      <c r="AM472" s="94"/>
    </row>
    <row r="473" ht="15.75" customHeight="1">
      <c r="A473" s="94"/>
      <c r="B473" s="94"/>
      <c r="D473" s="587"/>
      <c r="E473" s="94"/>
      <c r="F473" s="94"/>
      <c r="G473" s="94"/>
      <c r="H473" s="587"/>
      <c r="I473" s="94"/>
      <c r="J473" s="94"/>
      <c r="K473" s="7"/>
      <c r="L473" s="7"/>
      <c r="M473" s="94"/>
      <c r="N473" s="588"/>
      <c r="O473" s="588"/>
      <c r="P473" s="588"/>
      <c r="Q473" s="588"/>
      <c r="R473" s="588"/>
      <c r="S473" s="588"/>
      <c r="T473" s="588"/>
      <c r="U473" s="588"/>
      <c r="V473" s="588"/>
      <c r="W473" s="169"/>
      <c r="X473" s="94"/>
      <c r="Y473" s="94"/>
      <c r="Z473" s="94"/>
      <c r="AA473" s="94"/>
      <c r="AB473" s="94"/>
      <c r="AC473" s="94"/>
      <c r="AD473" s="94"/>
      <c r="AE473" s="94"/>
      <c r="AF473" s="94"/>
      <c r="AG473" s="94"/>
      <c r="AH473" s="94"/>
      <c r="AI473" s="94"/>
      <c r="AJ473" s="169"/>
      <c r="AK473" s="94"/>
      <c r="AL473" s="94"/>
      <c r="AM473" s="94"/>
    </row>
    <row r="474" ht="15.75" customHeight="1">
      <c r="A474" s="94"/>
      <c r="B474" s="94"/>
      <c r="D474" s="587"/>
      <c r="E474" s="94"/>
      <c r="F474" s="94"/>
      <c r="G474" s="94"/>
      <c r="H474" s="587"/>
      <c r="I474" s="94"/>
      <c r="J474" s="94"/>
      <c r="K474" s="7"/>
      <c r="L474" s="7"/>
      <c r="M474" s="94"/>
      <c r="N474" s="588"/>
      <c r="O474" s="588"/>
      <c r="P474" s="588"/>
      <c r="Q474" s="588"/>
      <c r="R474" s="588"/>
      <c r="S474" s="588"/>
      <c r="T474" s="588"/>
      <c r="U474" s="588"/>
      <c r="V474" s="588"/>
      <c r="W474" s="169"/>
      <c r="X474" s="94"/>
      <c r="Y474" s="94"/>
      <c r="Z474" s="94"/>
      <c r="AA474" s="94"/>
      <c r="AB474" s="94"/>
      <c r="AC474" s="94"/>
      <c r="AD474" s="94"/>
      <c r="AE474" s="94"/>
      <c r="AF474" s="94"/>
      <c r="AG474" s="94"/>
      <c r="AH474" s="94"/>
      <c r="AI474" s="94"/>
      <c r="AJ474" s="169"/>
      <c r="AK474" s="94"/>
      <c r="AL474" s="94"/>
      <c r="AM474" s="94"/>
    </row>
    <row r="475" ht="15.75" customHeight="1">
      <c r="A475" s="94"/>
      <c r="B475" s="94"/>
      <c r="D475" s="587"/>
      <c r="E475" s="94"/>
      <c r="F475" s="94"/>
      <c r="G475" s="94"/>
      <c r="H475" s="587"/>
      <c r="I475" s="94"/>
      <c r="J475" s="94"/>
      <c r="K475" s="7"/>
      <c r="L475" s="7"/>
      <c r="M475" s="94"/>
      <c r="N475" s="588"/>
      <c r="O475" s="588"/>
      <c r="P475" s="588"/>
      <c r="Q475" s="588"/>
      <c r="R475" s="588"/>
      <c r="S475" s="588"/>
      <c r="T475" s="588"/>
      <c r="U475" s="588"/>
      <c r="V475" s="588"/>
      <c r="W475" s="169"/>
      <c r="X475" s="94"/>
      <c r="Y475" s="94"/>
      <c r="Z475" s="94"/>
      <c r="AA475" s="94"/>
      <c r="AB475" s="94"/>
      <c r="AC475" s="94"/>
      <c r="AD475" s="94"/>
      <c r="AE475" s="94"/>
      <c r="AF475" s="94"/>
      <c r="AG475" s="94"/>
      <c r="AH475" s="94"/>
      <c r="AI475" s="94"/>
      <c r="AJ475" s="169"/>
      <c r="AK475" s="94"/>
      <c r="AL475" s="94"/>
      <c r="AM475" s="94"/>
    </row>
    <row r="476" ht="15.75" customHeight="1">
      <c r="A476" s="94"/>
      <c r="B476" s="94"/>
      <c r="D476" s="587"/>
      <c r="E476" s="94"/>
      <c r="F476" s="94"/>
      <c r="G476" s="94"/>
      <c r="H476" s="587"/>
      <c r="I476" s="94"/>
      <c r="J476" s="94"/>
      <c r="K476" s="7"/>
      <c r="L476" s="7"/>
      <c r="M476" s="94"/>
      <c r="N476" s="588"/>
      <c r="O476" s="588"/>
      <c r="P476" s="588"/>
      <c r="Q476" s="588"/>
      <c r="R476" s="588"/>
      <c r="S476" s="588"/>
      <c r="T476" s="588"/>
      <c r="U476" s="588"/>
      <c r="V476" s="588"/>
      <c r="W476" s="169"/>
      <c r="X476" s="94"/>
      <c r="Y476" s="94"/>
      <c r="Z476" s="94"/>
      <c r="AA476" s="94"/>
      <c r="AB476" s="94"/>
      <c r="AC476" s="94"/>
      <c r="AD476" s="94"/>
      <c r="AE476" s="94"/>
      <c r="AF476" s="94"/>
      <c r="AG476" s="94"/>
      <c r="AH476" s="94"/>
      <c r="AI476" s="94"/>
      <c r="AJ476" s="169"/>
      <c r="AK476" s="94"/>
      <c r="AL476" s="94"/>
      <c r="AM476" s="94"/>
    </row>
    <row r="477" ht="15.75" customHeight="1">
      <c r="A477" s="94"/>
      <c r="B477" s="94"/>
      <c r="D477" s="587"/>
      <c r="E477" s="94"/>
      <c r="F477" s="94"/>
      <c r="G477" s="94"/>
      <c r="H477" s="587"/>
      <c r="I477" s="94"/>
      <c r="J477" s="94"/>
      <c r="K477" s="7"/>
      <c r="L477" s="7"/>
      <c r="M477" s="94"/>
      <c r="N477" s="588"/>
      <c r="O477" s="588"/>
      <c r="P477" s="588"/>
      <c r="Q477" s="588"/>
      <c r="R477" s="588"/>
      <c r="S477" s="588"/>
      <c r="T477" s="588"/>
      <c r="U477" s="588"/>
      <c r="V477" s="588"/>
      <c r="W477" s="169"/>
      <c r="X477" s="94"/>
      <c r="Y477" s="94"/>
      <c r="Z477" s="94"/>
      <c r="AA477" s="94"/>
      <c r="AB477" s="94"/>
      <c r="AC477" s="94"/>
      <c r="AD477" s="94"/>
      <c r="AE477" s="94"/>
      <c r="AF477" s="94"/>
      <c r="AG477" s="94"/>
      <c r="AH477" s="94"/>
      <c r="AI477" s="94"/>
      <c r="AJ477" s="169"/>
      <c r="AK477" s="94"/>
      <c r="AL477" s="94"/>
      <c r="AM477" s="94"/>
    </row>
    <row r="478" ht="15.75" customHeight="1">
      <c r="A478" s="94"/>
      <c r="B478" s="94"/>
      <c r="D478" s="587"/>
      <c r="E478" s="94"/>
      <c r="F478" s="94"/>
      <c r="G478" s="94"/>
      <c r="H478" s="587"/>
      <c r="I478" s="94"/>
      <c r="J478" s="94"/>
      <c r="K478" s="7"/>
      <c r="L478" s="7"/>
      <c r="M478" s="94"/>
      <c r="N478" s="588"/>
      <c r="O478" s="588"/>
      <c r="P478" s="588"/>
      <c r="Q478" s="588"/>
      <c r="R478" s="588"/>
      <c r="S478" s="588"/>
      <c r="T478" s="588"/>
      <c r="U478" s="588"/>
      <c r="V478" s="588"/>
      <c r="W478" s="169"/>
      <c r="X478" s="94"/>
      <c r="Y478" s="94"/>
      <c r="Z478" s="94"/>
      <c r="AA478" s="94"/>
      <c r="AB478" s="94"/>
      <c r="AC478" s="94"/>
      <c r="AD478" s="94"/>
      <c r="AE478" s="94"/>
      <c r="AF478" s="94"/>
      <c r="AG478" s="94"/>
      <c r="AH478" s="94"/>
      <c r="AI478" s="94"/>
      <c r="AJ478" s="169"/>
      <c r="AK478" s="94"/>
      <c r="AL478" s="94"/>
      <c r="AM478" s="94"/>
    </row>
    <row r="479" ht="15.75" customHeight="1">
      <c r="A479" s="94"/>
      <c r="B479" s="94"/>
      <c r="D479" s="587"/>
      <c r="E479" s="94"/>
      <c r="F479" s="94"/>
      <c r="G479" s="94"/>
      <c r="H479" s="587"/>
      <c r="I479" s="94"/>
      <c r="J479" s="94"/>
      <c r="K479" s="7"/>
      <c r="L479" s="7"/>
      <c r="M479" s="94"/>
      <c r="N479" s="588"/>
      <c r="O479" s="588"/>
      <c r="P479" s="588"/>
      <c r="Q479" s="588"/>
      <c r="R479" s="588"/>
      <c r="S479" s="588"/>
      <c r="T479" s="588"/>
      <c r="U479" s="588"/>
      <c r="V479" s="588"/>
      <c r="W479" s="169"/>
      <c r="X479" s="94"/>
      <c r="Y479" s="94"/>
      <c r="Z479" s="94"/>
      <c r="AA479" s="94"/>
      <c r="AB479" s="94"/>
      <c r="AC479" s="94"/>
      <c r="AD479" s="94"/>
      <c r="AE479" s="94"/>
      <c r="AF479" s="94"/>
      <c r="AG479" s="94"/>
      <c r="AH479" s="94"/>
      <c r="AI479" s="94"/>
      <c r="AJ479" s="169"/>
      <c r="AK479" s="94"/>
      <c r="AL479" s="94"/>
      <c r="AM479" s="94"/>
    </row>
    <row r="480" ht="15.75" customHeight="1">
      <c r="A480" s="94"/>
      <c r="B480" s="94"/>
      <c r="D480" s="587"/>
      <c r="E480" s="94"/>
      <c r="F480" s="94"/>
      <c r="G480" s="94"/>
      <c r="H480" s="587"/>
      <c r="I480" s="94"/>
      <c r="J480" s="94"/>
      <c r="K480" s="7"/>
      <c r="L480" s="7"/>
      <c r="M480" s="94"/>
      <c r="N480" s="588"/>
      <c r="O480" s="588"/>
      <c r="P480" s="588"/>
      <c r="Q480" s="588"/>
      <c r="R480" s="588"/>
      <c r="S480" s="588"/>
      <c r="T480" s="588"/>
      <c r="U480" s="588"/>
      <c r="V480" s="588"/>
      <c r="W480" s="169"/>
      <c r="X480" s="94"/>
      <c r="Y480" s="94"/>
      <c r="Z480" s="94"/>
      <c r="AA480" s="94"/>
      <c r="AB480" s="94"/>
      <c r="AC480" s="94"/>
      <c r="AD480" s="94"/>
      <c r="AE480" s="94"/>
      <c r="AF480" s="94"/>
      <c r="AG480" s="94"/>
      <c r="AH480" s="94"/>
      <c r="AI480" s="94"/>
      <c r="AJ480" s="169"/>
      <c r="AK480" s="94"/>
      <c r="AL480" s="94"/>
      <c r="AM480" s="94"/>
    </row>
    <row r="481" ht="15.75" customHeight="1">
      <c r="A481" s="94"/>
      <c r="B481" s="94"/>
      <c r="D481" s="587"/>
      <c r="E481" s="94"/>
      <c r="F481" s="94"/>
      <c r="G481" s="94"/>
      <c r="H481" s="587"/>
      <c r="I481" s="94"/>
      <c r="J481" s="94"/>
      <c r="K481" s="7"/>
      <c r="L481" s="7"/>
      <c r="M481" s="94"/>
      <c r="N481" s="588"/>
      <c r="O481" s="588"/>
      <c r="P481" s="588"/>
      <c r="Q481" s="588"/>
      <c r="R481" s="588"/>
      <c r="S481" s="588"/>
      <c r="T481" s="588"/>
      <c r="U481" s="588"/>
      <c r="V481" s="588"/>
      <c r="W481" s="169"/>
      <c r="X481" s="94"/>
      <c r="Y481" s="94"/>
      <c r="Z481" s="94"/>
      <c r="AA481" s="94"/>
      <c r="AB481" s="94"/>
      <c r="AC481" s="94"/>
      <c r="AD481" s="94"/>
      <c r="AE481" s="94"/>
      <c r="AF481" s="94"/>
      <c r="AG481" s="94"/>
      <c r="AH481" s="94"/>
      <c r="AI481" s="94"/>
      <c r="AJ481" s="169"/>
      <c r="AK481" s="94"/>
      <c r="AL481" s="94"/>
      <c r="AM481" s="94"/>
    </row>
    <row r="482" ht="15.75" customHeight="1">
      <c r="A482" s="94"/>
      <c r="B482" s="94"/>
      <c r="D482" s="587"/>
      <c r="E482" s="94"/>
      <c r="F482" s="94"/>
      <c r="G482" s="94"/>
      <c r="H482" s="587"/>
      <c r="I482" s="94"/>
      <c r="J482" s="94"/>
      <c r="K482" s="7"/>
      <c r="L482" s="7"/>
      <c r="M482" s="94"/>
      <c r="N482" s="588"/>
      <c r="O482" s="588"/>
      <c r="P482" s="588"/>
      <c r="Q482" s="588"/>
      <c r="R482" s="588"/>
      <c r="S482" s="588"/>
      <c r="T482" s="588"/>
      <c r="U482" s="588"/>
      <c r="V482" s="588"/>
      <c r="W482" s="169"/>
      <c r="X482" s="94"/>
      <c r="Y482" s="94"/>
      <c r="Z482" s="94"/>
      <c r="AA482" s="94"/>
      <c r="AB482" s="94"/>
      <c r="AC482" s="94"/>
      <c r="AD482" s="94"/>
      <c r="AE482" s="94"/>
      <c r="AF482" s="94"/>
      <c r="AG482" s="94"/>
      <c r="AH482" s="94"/>
      <c r="AI482" s="94"/>
      <c r="AJ482" s="169"/>
      <c r="AK482" s="94"/>
      <c r="AL482" s="94"/>
      <c r="AM482" s="94"/>
    </row>
    <row r="483" ht="15.75" customHeight="1">
      <c r="A483" s="94"/>
      <c r="B483" s="94"/>
      <c r="D483" s="587"/>
      <c r="E483" s="94"/>
      <c r="F483" s="94"/>
      <c r="G483" s="94"/>
      <c r="H483" s="587"/>
      <c r="I483" s="94"/>
      <c r="J483" s="94"/>
      <c r="K483" s="7"/>
      <c r="L483" s="7"/>
      <c r="M483" s="94"/>
      <c r="N483" s="588"/>
      <c r="O483" s="588"/>
      <c r="P483" s="588"/>
      <c r="Q483" s="588"/>
      <c r="R483" s="588"/>
      <c r="S483" s="588"/>
      <c r="T483" s="588"/>
      <c r="U483" s="588"/>
      <c r="V483" s="588"/>
      <c r="W483" s="169"/>
      <c r="X483" s="94"/>
      <c r="Y483" s="94"/>
      <c r="Z483" s="94"/>
      <c r="AA483" s="94"/>
      <c r="AB483" s="94"/>
      <c r="AC483" s="94"/>
      <c r="AD483" s="94"/>
      <c r="AE483" s="94"/>
      <c r="AF483" s="94"/>
      <c r="AG483" s="94"/>
      <c r="AH483" s="94"/>
      <c r="AI483" s="94"/>
      <c r="AJ483" s="169"/>
      <c r="AK483" s="94"/>
      <c r="AL483" s="94"/>
      <c r="AM483" s="94"/>
    </row>
    <row r="484" ht="15.75" customHeight="1">
      <c r="A484" s="94"/>
      <c r="B484" s="94"/>
      <c r="D484" s="587"/>
      <c r="E484" s="94"/>
      <c r="F484" s="94"/>
      <c r="G484" s="94"/>
      <c r="H484" s="587"/>
      <c r="I484" s="94"/>
      <c r="J484" s="94"/>
      <c r="K484" s="7"/>
      <c r="L484" s="7"/>
      <c r="M484" s="94"/>
      <c r="N484" s="588"/>
      <c r="O484" s="588"/>
      <c r="P484" s="588"/>
      <c r="Q484" s="588"/>
      <c r="R484" s="588"/>
      <c r="S484" s="588"/>
      <c r="T484" s="588"/>
      <c r="U484" s="588"/>
      <c r="V484" s="588"/>
      <c r="W484" s="169"/>
      <c r="X484" s="94"/>
      <c r="Y484" s="94"/>
      <c r="Z484" s="94"/>
      <c r="AA484" s="94"/>
      <c r="AB484" s="94"/>
      <c r="AC484" s="94"/>
      <c r="AD484" s="94"/>
      <c r="AE484" s="94"/>
      <c r="AF484" s="94"/>
      <c r="AG484" s="94"/>
      <c r="AH484" s="94"/>
      <c r="AI484" s="94"/>
      <c r="AJ484" s="169"/>
      <c r="AK484" s="94"/>
      <c r="AL484" s="94"/>
      <c r="AM484" s="94"/>
    </row>
    <row r="485" ht="15.75" customHeight="1">
      <c r="A485" s="94"/>
      <c r="B485" s="94"/>
      <c r="D485" s="587"/>
      <c r="E485" s="94"/>
      <c r="F485" s="94"/>
      <c r="G485" s="94"/>
      <c r="H485" s="587"/>
      <c r="I485" s="94"/>
      <c r="J485" s="94"/>
      <c r="K485" s="7"/>
      <c r="L485" s="7"/>
      <c r="M485" s="94"/>
      <c r="N485" s="588"/>
      <c r="O485" s="588"/>
      <c r="P485" s="588"/>
      <c r="Q485" s="588"/>
      <c r="R485" s="588"/>
      <c r="S485" s="588"/>
      <c r="T485" s="588"/>
      <c r="U485" s="588"/>
      <c r="V485" s="588"/>
      <c r="W485" s="169"/>
      <c r="X485" s="94"/>
      <c r="Y485" s="94"/>
      <c r="Z485" s="94"/>
      <c r="AA485" s="94"/>
      <c r="AB485" s="94"/>
      <c r="AC485" s="94"/>
      <c r="AD485" s="94"/>
      <c r="AE485" s="94"/>
      <c r="AF485" s="94"/>
      <c r="AG485" s="94"/>
      <c r="AH485" s="94"/>
      <c r="AI485" s="94"/>
      <c r="AJ485" s="169"/>
      <c r="AK485" s="94"/>
      <c r="AL485" s="94"/>
      <c r="AM485" s="94"/>
    </row>
    <row r="486" ht="15.75" customHeight="1">
      <c r="A486" s="94"/>
      <c r="B486" s="94"/>
      <c r="D486" s="587"/>
      <c r="E486" s="94"/>
      <c r="F486" s="94"/>
      <c r="G486" s="94"/>
      <c r="H486" s="587"/>
      <c r="I486" s="94"/>
      <c r="J486" s="94"/>
      <c r="K486" s="7"/>
      <c r="L486" s="7"/>
      <c r="M486" s="94"/>
      <c r="N486" s="588"/>
      <c r="O486" s="588"/>
      <c r="P486" s="588"/>
      <c r="Q486" s="588"/>
      <c r="R486" s="588"/>
      <c r="S486" s="588"/>
      <c r="T486" s="588"/>
      <c r="U486" s="588"/>
      <c r="V486" s="588"/>
      <c r="W486" s="169"/>
      <c r="X486" s="94"/>
      <c r="Y486" s="94"/>
      <c r="Z486" s="94"/>
      <c r="AA486" s="94"/>
      <c r="AB486" s="94"/>
      <c r="AC486" s="94"/>
      <c r="AD486" s="94"/>
      <c r="AE486" s="94"/>
      <c r="AF486" s="94"/>
      <c r="AG486" s="94"/>
      <c r="AH486" s="94"/>
      <c r="AI486" s="94"/>
      <c r="AJ486" s="169"/>
      <c r="AK486" s="94"/>
      <c r="AL486" s="94"/>
      <c r="AM486" s="94"/>
    </row>
    <row r="487" ht="15.75" customHeight="1">
      <c r="A487" s="94"/>
      <c r="B487" s="94"/>
      <c r="D487" s="587"/>
      <c r="E487" s="94"/>
      <c r="F487" s="94"/>
      <c r="G487" s="94"/>
      <c r="H487" s="587"/>
      <c r="I487" s="94"/>
      <c r="J487" s="94"/>
      <c r="K487" s="7"/>
      <c r="L487" s="7"/>
      <c r="M487" s="94"/>
      <c r="N487" s="588"/>
      <c r="O487" s="588"/>
      <c r="P487" s="588"/>
      <c r="Q487" s="588"/>
      <c r="R487" s="588"/>
      <c r="S487" s="588"/>
      <c r="T487" s="588"/>
      <c r="U487" s="588"/>
      <c r="V487" s="588"/>
      <c r="W487" s="169"/>
      <c r="X487" s="94"/>
      <c r="Y487" s="94"/>
      <c r="Z487" s="94"/>
      <c r="AA487" s="94"/>
      <c r="AB487" s="94"/>
      <c r="AC487" s="94"/>
      <c r="AD487" s="94"/>
      <c r="AE487" s="94"/>
      <c r="AF487" s="94"/>
      <c r="AG487" s="94"/>
      <c r="AH487" s="94"/>
      <c r="AI487" s="94"/>
      <c r="AJ487" s="169"/>
      <c r="AK487" s="94"/>
      <c r="AL487" s="94"/>
      <c r="AM487" s="94"/>
    </row>
    <row r="488" ht="15.75" customHeight="1">
      <c r="A488" s="94"/>
      <c r="B488" s="94"/>
      <c r="D488" s="587"/>
      <c r="E488" s="94"/>
      <c r="F488" s="94"/>
      <c r="G488" s="94"/>
      <c r="H488" s="587"/>
      <c r="I488" s="94"/>
      <c r="J488" s="94"/>
      <c r="K488" s="7"/>
      <c r="L488" s="7"/>
      <c r="M488" s="94"/>
      <c r="N488" s="588"/>
      <c r="O488" s="588"/>
      <c r="P488" s="588"/>
      <c r="Q488" s="588"/>
      <c r="R488" s="588"/>
      <c r="S488" s="588"/>
      <c r="T488" s="588"/>
      <c r="U488" s="588"/>
      <c r="V488" s="588"/>
      <c r="W488" s="169"/>
      <c r="X488" s="94"/>
      <c r="Y488" s="94"/>
      <c r="Z488" s="94"/>
      <c r="AA488" s="94"/>
      <c r="AB488" s="94"/>
      <c r="AC488" s="94"/>
      <c r="AD488" s="94"/>
      <c r="AE488" s="94"/>
      <c r="AF488" s="94"/>
      <c r="AG488" s="94"/>
      <c r="AH488" s="94"/>
      <c r="AI488" s="94"/>
      <c r="AJ488" s="169"/>
      <c r="AK488" s="94"/>
      <c r="AL488" s="94"/>
      <c r="AM488" s="94"/>
    </row>
    <row r="489" ht="15.75" customHeight="1">
      <c r="A489" s="94"/>
      <c r="B489" s="94"/>
      <c r="D489" s="587"/>
      <c r="E489" s="94"/>
      <c r="F489" s="94"/>
      <c r="G489" s="94"/>
      <c r="H489" s="587"/>
      <c r="I489" s="94"/>
      <c r="J489" s="94"/>
      <c r="K489" s="7"/>
      <c r="L489" s="7"/>
      <c r="M489" s="94"/>
      <c r="N489" s="588"/>
      <c r="O489" s="588"/>
      <c r="P489" s="588"/>
      <c r="Q489" s="588"/>
      <c r="R489" s="588"/>
      <c r="S489" s="588"/>
      <c r="T489" s="588"/>
      <c r="U489" s="588"/>
      <c r="V489" s="588"/>
      <c r="W489" s="169"/>
      <c r="X489" s="94"/>
      <c r="Y489" s="94"/>
      <c r="Z489" s="94"/>
      <c r="AA489" s="94"/>
      <c r="AB489" s="94"/>
      <c r="AC489" s="94"/>
      <c r="AD489" s="94"/>
      <c r="AE489" s="94"/>
      <c r="AF489" s="94"/>
      <c r="AG489" s="94"/>
      <c r="AH489" s="94"/>
      <c r="AI489" s="94"/>
      <c r="AJ489" s="169"/>
      <c r="AK489" s="94"/>
      <c r="AL489" s="94"/>
      <c r="AM489" s="94"/>
    </row>
    <row r="490" ht="15.75" customHeight="1">
      <c r="A490" s="94"/>
      <c r="B490" s="94"/>
      <c r="D490" s="587"/>
      <c r="E490" s="94"/>
      <c r="F490" s="94"/>
      <c r="G490" s="94"/>
      <c r="H490" s="587"/>
      <c r="I490" s="94"/>
      <c r="J490" s="94"/>
      <c r="K490" s="7"/>
      <c r="L490" s="7"/>
      <c r="M490" s="94"/>
      <c r="N490" s="588"/>
      <c r="O490" s="588"/>
      <c r="P490" s="588"/>
      <c r="Q490" s="588"/>
      <c r="R490" s="588"/>
      <c r="S490" s="588"/>
      <c r="T490" s="588"/>
      <c r="U490" s="588"/>
      <c r="V490" s="588"/>
      <c r="W490" s="169"/>
      <c r="X490" s="94"/>
      <c r="Y490" s="94"/>
      <c r="Z490" s="94"/>
      <c r="AA490" s="94"/>
      <c r="AB490" s="94"/>
      <c r="AC490" s="94"/>
      <c r="AD490" s="94"/>
      <c r="AE490" s="94"/>
      <c r="AF490" s="94"/>
      <c r="AG490" s="94"/>
      <c r="AH490" s="94"/>
      <c r="AI490" s="94"/>
      <c r="AJ490" s="169"/>
      <c r="AK490" s="94"/>
      <c r="AL490" s="94"/>
      <c r="AM490" s="94"/>
    </row>
    <row r="491" ht="15.75" customHeight="1">
      <c r="A491" s="94"/>
      <c r="B491" s="94"/>
      <c r="D491" s="587"/>
      <c r="E491" s="94"/>
      <c r="F491" s="94"/>
      <c r="G491" s="94"/>
      <c r="H491" s="587"/>
      <c r="I491" s="94"/>
      <c r="J491" s="94"/>
      <c r="K491" s="7"/>
      <c r="L491" s="7"/>
      <c r="M491" s="94"/>
      <c r="N491" s="588"/>
      <c r="O491" s="588"/>
      <c r="P491" s="588"/>
      <c r="Q491" s="588"/>
      <c r="R491" s="588"/>
      <c r="S491" s="588"/>
      <c r="T491" s="588"/>
      <c r="U491" s="588"/>
      <c r="V491" s="588"/>
      <c r="W491" s="169"/>
      <c r="X491" s="94"/>
      <c r="Y491" s="94"/>
      <c r="Z491" s="94"/>
      <c r="AA491" s="94"/>
      <c r="AB491" s="94"/>
      <c r="AC491" s="94"/>
      <c r="AD491" s="94"/>
      <c r="AE491" s="94"/>
      <c r="AF491" s="94"/>
      <c r="AG491" s="94"/>
      <c r="AH491" s="94"/>
      <c r="AI491" s="94"/>
      <c r="AJ491" s="169"/>
      <c r="AK491" s="94"/>
      <c r="AL491" s="94"/>
      <c r="AM491" s="94"/>
    </row>
    <row r="492" ht="15.75" customHeight="1">
      <c r="A492" s="94"/>
      <c r="B492" s="94"/>
      <c r="D492" s="587"/>
      <c r="E492" s="94"/>
      <c r="F492" s="94"/>
      <c r="G492" s="94"/>
      <c r="H492" s="587"/>
      <c r="I492" s="94"/>
      <c r="J492" s="94"/>
      <c r="K492" s="7"/>
      <c r="L492" s="7"/>
      <c r="M492" s="94"/>
      <c r="N492" s="588"/>
      <c r="O492" s="588"/>
      <c r="P492" s="588"/>
      <c r="Q492" s="588"/>
      <c r="R492" s="588"/>
      <c r="S492" s="588"/>
      <c r="T492" s="588"/>
      <c r="U492" s="588"/>
      <c r="V492" s="588"/>
      <c r="W492" s="169"/>
      <c r="X492" s="94"/>
      <c r="Y492" s="94"/>
      <c r="Z492" s="94"/>
      <c r="AA492" s="94"/>
      <c r="AB492" s="94"/>
      <c r="AC492" s="94"/>
      <c r="AD492" s="94"/>
      <c r="AE492" s="94"/>
      <c r="AF492" s="94"/>
      <c r="AG492" s="94"/>
      <c r="AH492" s="94"/>
      <c r="AI492" s="94"/>
      <c r="AJ492" s="169"/>
      <c r="AK492" s="94"/>
      <c r="AL492" s="94"/>
      <c r="AM492" s="94"/>
    </row>
    <row r="493" ht="15.75" customHeight="1">
      <c r="A493" s="94"/>
      <c r="B493" s="94"/>
      <c r="D493" s="587"/>
      <c r="E493" s="94"/>
      <c r="F493" s="94"/>
      <c r="G493" s="94"/>
      <c r="H493" s="587"/>
      <c r="I493" s="94"/>
      <c r="J493" s="94"/>
      <c r="K493" s="7"/>
      <c r="L493" s="7"/>
      <c r="M493" s="94"/>
      <c r="N493" s="588"/>
      <c r="O493" s="588"/>
      <c r="P493" s="588"/>
      <c r="Q493" s="588"/>
      <c r="R493" s="588"/>
      <c r="S493" s="588"/>
      <c r="T493" s="588"/>
      <c r="U493" s="588"/>
      <c r="V493" s="588"/>
      <c r="W493" s="169"/>
      <c r="X493" s="94"/>
      <c r="Y493" s="94"/>
      <c r="Z493" s="94"/>
      <c r="AA493" s="94"/>
      <c r="AB493" s="94"/>
      <c r="AC493" s="94"/>
      <c r="AD493" s="94"/>
      <c r="AE493" s="94"/>
      <c r="AF493" s="94"/>
      <c r="AG493" s="94"/>
      <c r="AH493" s="94"/>
      <c r="AI493" s="94"/>
      <c r="AJ493" s="169"/>
      <c r="AK493" s="94"/>
      <c r="AL493" s="94"/>
      <c r="AM493" s="94"/>
    </row>
    <row r="494" ht="15.75" customHeight="1">
      <c r="A494" s="94"/>
      <c r="B494" s="94"/>
      <c r="D494" s="587"/>
      <c r="E494" s="94"/>
      <c r="F494" s="94"/>
      <c r="G494" s="94"/>
      <c r="H494" s="587"/>
      <c r="I494" s="94"/>
      <c r="J494" s="94"/>
      <c r="K494" s="7"/>
      <c r="L494" s="7"/>
      <c r="M494" s="94"/>
      <c r="N494" s="588"/>
      <c r="O494" s="588"/>
      <c r="P494" s="588"/>
      <c r="Q494" s="588"/>
      <c r="R494" s="588"/>
      <c r="S494" s="588"/>
      <c r="T494" s="588"/>
      <c r="U494" s="588"/>
      <c r="V494" s="588"/>
      <c r="W494" s="169"/>
      <c r="X494" s="94"/>
      <c r="Y494" s="94"/>
      <c r="Z494" s="94"/>
      <c r="AA494" s="94"/>
      <c r="AB494" s="94"/>
      <c r="AC494" s="94"/>
      <c r="AD494" s="94"/>
      <c r="AE494" s="94"/>
      <c r="AF494" s="94"/>
      <c r="AG494" s="94"/>
      <c r="AH494" s="94"/>
      <c r="AI494" s="94"/>
      <c r="AJ494" s="169"/>
      <c r="AK494" s="94"/>
      <c r="AL494" s="94"/>
      <c r="AM494" s="94"/>
    </row>
    <row r="495" ht="15.75" customHeight="1">
      <c r="A495" s="94"/>
      <c r="B495" s="94"/>
      <c r="D495" s="587"/>
      <c r="E495" s="94"/>
      <c r="F495" s="94"/>
      <c r="G495" s="94"/>
      <c r="H495" s="587"/>
      <c r="I495" s="94"/>
      <c r="J495" s="94"/>
      <c r="K495" s="7"/>
      <c r="L495" s="7"/>
      <c r="M495" s="94"/>
      <c r="N495" s="588"/>
      <c r="O495" s="588"/>
      <c r="P495" s="588"/>
      <c r="Q495" s="588"/>
      <c r="R495" s="588"/>
      <c r="S495" s="588"/>
      <c r="T495" s="588"/>
      <c r="U495" s="588"/>
      <c r="V495" s="588"/>
      <c r="W495" s="169"/>
      <c r="X495" s="94"/>
      <c r="Y495" s="94"/>
      <c r="Z495" s="94"/>
      <c r="AA495" s="94"/>
      <c r="AB495" s="94"/>
      <c r="AC495" s="94"/>
      <c r="AD495" s="94"/>
      <c r="AE495" s="94"/>
      <c r="AF495" s="94"/>
      <c r="AG495" s="94"/>
      <c r="AH495" s="94"/>
      <c r="AI495" s="94"/>
      <c r="AJ495" s="169"/>
      <c r="AK495" s="94"/>
      <c r="AL495" s="94"/>
      <c r="AM495" s="94"/>
    </row>
    <row r="496" ht="15.75" customHeight="1">
      <c r="A496" s="94"/>
      <c r="B496" s="94"/>
      <c r="D496" s="587"/>
      <c r="E496" s="94"/>
      <c r="F496" s="94"/>
      <c r="G496" s="94"/>
      <c r="H496" s="587"/>
      <c r="I496" s="94"/>
      <c r="J496" s="94"/>
      <c r="K496" s="7"/>
      <c r="L496" s="7"/>
      <c r="M496" s="94"/>
      <c r="N496" s="588"/>
      <c r="O496" s="588"/>
      <c r="P496" s="588"/>
      <c r="Q496" s="588"/>
      <c r="R496" s="588"/>
      <c r="S496" s="588"/>
      <c r="T496" s="588"/>
      <c r="U496" s="588"/>
      <c r="V496" s="588"/>
      <c r="W496" s="169"/>
      <c r="X496" s="94"/>
      <c r="Y496" s="94"/>
      <c r="Z496" s="94"/>
      <c r="AA496" s="94"/>
      <c r="AB496" s="94"/>
      <c r="AC496" s="94"/>
      <c r="AD496" s="94"/>
      <c r="AE496" s="94"/>
      <c r="AF496" s="94"/>
      <c r="AG496" s="94"/>
      <c r="AH496" s="94"/>
      <c r="AI496" s="94"/>
      <c r="AJ496" s="169"/>
      <c r="AK496" s="94"/>
      <c r="AL496" s="94"/>
      <c r="AM496" s="94"/>
    </row>
    <row r="497" ht="15.75" customHeight="1">
      <c r="A497" s="94"/>
      <c r="B497" s="94"/>
      <c r="D497" s="587"/>
      <c r="E497" s="94"/>
      <c r="F497" s="94"/>
      <c r="G497" s="94"/>
      <c r="H497" s="587"/>
      <c r="I497" s="94"/>
      <c r="J497" s="94"/>
      <c r="K497" s="7"/>
      <c r="L497" s="7"/>
      <c r="M497" s="94"/>
      <c r="N497" s="588"/>
      <c r="O497" s="588"/>
      <c r="P497" s="588"/>
      <c r="Q497" s="588"/>
      <c r="R497" s="588"/>
      <c r="S497" s="588"/>
      <c r="T497" s="588"/>
      <c r="U497" s="588"/>
      <c r="V497" s="588"/>
      <c r="W497" s="169"/>
      <c r="X497" s="94"/>
      <c r="Y497" s="94"/>
      <c r="Z497" s="94"/>
      <c r="AA497" s="94"/>
      <c r="AB497" s="94"/>
      <c r="AC497" s="94"/>
      <c r="AD497" s="94"/>
      <c r="AE497" s="94"/>
      <c r="AF497" s="94"/>
      <c r="AG497" s="94"/>
      <c r="AH497" s="94"/>
      <c r="AI497" s="94"/>
      <c r="AJ497" s="169"/>
      <c r="AK497" s="94"/>
      <c r="AL497" s="94"/>
      <c r="AM497" s="94"/>
    </row>
    <row r="498" ht="15.75" customHeight="1">
      <c r="A498" s="94"/>
      <c r="B498" s="94"/>
      <c r="D498" s="587"/>
      <c r="E498" s="94"/>
      <c r="F498" s="94"/>
      <c r="G498" s="94"/>
      <c r="H498" s="587"/>
      <c r="I498" s="94"/>
      <c r="J498" s="94"/>
      <c r="K498" s="7"/>
      <c r="L498" s="7"/>
      <c r="M498" s="94"/>
      <c r="N498" s="588"/>
      <c r="O498" s="588"/>
      <c r="P498" s="588"/>
      <c r="Q498" s="588"/>
      <c r="R498" s="588"/>
      <c r="S498" s="588"/>
      <c r="T498" s="588"/>
      <c r="U498" s="588"/>
      <c r="V498" s="588"/>
      <c r="W498" s="169"/>
      <c r="X498" s="94"/>
      <c r="Y498" s="94"/>
      <c r="Z498" s="94"/>
      <c r="AA498" s="94"/>
      <c r="AB498" s="94"/>
      <c r="AC498" s="94"/>
      <c r="AD498" s="94"/>
      <c r="AE498" s="94"/>
      <c r="AF498" s="94"/>
      <c r="AG498" s="94"/>
      <c r="AH498" s="94"/>
      <c r="AI498" s="94"/>
      <c r="AJ498" s="169"/>
      <c r="AK498" s="94"/>
      <c r="AL498" s="94"/>
      <c r="AM498" s="94"/>
    </row>
    <row r="499" ht="15.75" customHeight="1">
      <c r="A499" s="94"/>
      <c r="B499" s="94"/>
      <c r="D499" s="587"/>
      <c r="E499" s="94"/>
      <c r="F499" s="94"/>
      <c r="G499" s="94"/>
      <c r="H499" s="587"/>
      <c r="I499" s="94"/>
      <c r="J499" s="94"/>
      <c r="K499" s="7"/>
      <c r="L499" s="7"/>
      <c r="M499" s="94"/>
      <c r="N499" s="588"/>
      <c r="O499" s="588"/>
      <c r="P499" s="588"/>
      <c r="Q499" s="588"/>
      <c r="R499" s="588"/>
      <c r="S499" s="588"/>
      <c r="T499" s="588"/>
      <c r="U499" s="588"/>
      <c r="V499" s="588"/>
      <c r="W499" s="169"/>
      <c r="X499" s="94"/>
      <c r="Y499" s="94"/>
      <c r="Z499" s="94"/>
      <c r="AA499" s="94"/>
      <c r="AB499" s="94"/>
      <c r="AC499" s="94"/>
      <c r="AD499" s="94"/>
      <c r="AE499" s="94"/>
      <c r="AF499" s="94"/>
      <c r="AG499" s="94"/>
      <c r="AH499" s="94"/>
      <c r="AI499" s="94"/>
      <c r="AJ499" s="169"/>
      <c r="AK499" s="94"/>
      <c r="AL499" s="94"/>
      <c r="AM499" s="94"/>
    </row>
    <row r="500" ht="15.75" customHeight="1">
      <c r="A500" s="94"/>
      <c r="B500" s="94"/>
      <c r="D500" s="587"/>
      <c r="E500" s="94"/>
      <c r="F500" s="94"/>
      <c r="G500" s="94"/>
      <c r="H500" s="587"/>
      <c r="I500" s="94"/>
      <c r="J500" s="94"/>
      <c r="K500" s="7"/>
      <c r="L500" s="7"/>
      <c r="M500" s="94"/>
      <c r="N500" s="588"/>
      <c r="O500" s="588"/>
      <c r="P500" s="588"/>
      <c r="Q500" s="588"/>
      <c r="R500" s="588"/>
      <c r="S500" s="588"/>
      <c r="T500" s="588"/>
      <c r="U500" s="588"/>
      <c r="V500" s="588"/>
      <c r="W500" s="169"/>
      <c r="X500" s="94"/>
      <c r="Y500" s="94"/>
      <c r="Z500" s="94"/>
      <c r="AA500" s="94"/>
      <c r="AB500" s="94"/>
      <c r="AC500" s="94"/>
      <c r="AD500" s="94"/>
      <c r="AE500" s="94"/>
      <c r="AF500" s="94"/>
      <c r="AG500" s="94"/>
      <c r="AH500" s="94"/>
      <c r="AI500" s="94"/>
      <c r="AJ500" s="169"/>
      <c r="AK500" s="94"/>
      <c r="AL500" s="94"/>
      <c r="AM500" s="94"/>
    </row>
    <row r="501" ht="15.75" customHeight="1">
      <c r="A501" s="94"/>
      <c r="B501" s="94"/>
      <c r="D501" s="587"/>
      <c r="E501" s="94"/>
      <c r="F501" s="94"/>
      <c r="G501" s="94"/>
      <c r="H501" s="587"/>
      <c r="I501" s="94"/>
      <c r="J501" s="94"/>
      <c r="K501" s="7"/>
      <c r="L501" s="7"/>
      <c r="M501" s="94"/>
      <c r="N501" s="588"/>
      <c r="O501" s="588"/>
      <c r="P501" s="588"/>
      <c r="Q501" s="588"/>
      <c r="R501" s="588"/>
      <c r="S501" s="588"/>
      <c r="T501" s="588"/>
      <c r="U501" s="588"/>
      <c r="V501" s="588"/>
      <c r="W501" s="169"/>
      <c r="X501" s="94"/>
      <c r="Y501" s="94"/>
      <c r="Z501" s="94"/>
      <c r="AA501" s="94"/>
      <c r="AB501" s="94"/>
      <c r="AC501" s="94"/>
      <c r="AD501" s="94"/>
      <c r="AE501" s="94"/>
      <c r="AF501" s="94"/>
      <c r="AG501" s="94"/>
      <c r="AH501" s="94"/>
      <c r="AI501" s="94"/>
      <c r="AJ501" s="169"/>
      <c r="AK501" s="94"/>
      <c r="AL501" s="94"/>
      <c r="AM501" s="94"/>
    </row>
    <row r="502" ht="15.75" customHeight="1">
      <c r="A502" s="94"/>
      <c r="B502" s="94"/>
      <c r="D502" s="587"/>
      <c r="E502" s="94"/>
      <c r="F502" s="94"/>
      <c r="G502" s="94"/>
      <c r="H502" s="587"/>
      <c r="I502" s="94"/>
      <c r="J502" s="94"/>
      <c r="K502" s="7"/>
      <c r="L502" s="7"/>
      <c r="M502" s="94"/>
      <c r="N502" s="588"/>
      <c r="O502" s="588"/>
      <c r="P502" s="588"/>
      <c r="Q502" s="588"/>
      <c r="R502" s="588"/>
      <c r="S502" s="588"/>
      <c r="T502" s="588"/>
      <c r="U502" s="588"/>
      <c r="V502" s="588"/>
      <c r="W502" s="169"/>
      <c r="X502" s="94"/>
      <c r="Y502" s="94"/>
      <c r="Z502" s="94"/>
      <c r="AA502" s="94"/>
      <c r="AB502" s="94"/>
      <c r="AC502" s="94"/>
      <c r="AD502" s="94"/>
      <c r="AE502" s="94"/>
      <c r="AF502" s="94"/>
      <c r="AG502" s="94"/>
      <c r="AH502" s="94"/>
      <c r="AI502" s="94"/>
      <c r="AJ502" s="169"/>
      <c r="AK502" s="94"/>
      <c r="AL502" s="94"/>
      <c r="AM502" s="94"/>
    </row>
    <row r="503" ht="15.75" customHeight="1">
      <c r="A503" s="94"/>
      <c r="B503" s="94"/>
      <c r="D503" s="587"/>
      <c r="E503" s="94"/>
      <c r="F503" s="94"/>
      <c r="G503" s="94"/>
      <c r="H503" s="587"/>
      <c r="I503" s="94"/>
      <c r="J503" s="94"/>
      <c r="K503" s="7"/>
      <c r="L503" s="7"/>
      <c r="M503" s="94"/>
      <c r="N503" s="588"/>
      <c r="O503" s="588"/>
      <c r="P503" s="588"/>
      <c r="Q503" s="588"/>
      <c r="R503" s="588"/>
      <c r="S503" s="588"/>
      <c r="T503" s="588"/>
      <c r="U503" s="588"/>
      <c r="V503" s="588"/>
      <c r="W503" s="169"/>
      <c r="X503" s="94"/>
      <c r="Y503" s="94"/>
      <c r="Z503" s="94"/>
      <c r="AA503" s="94"/>
      <c r="AB503" s="94"/>
      <c r="AC503" s="94"/>
      <c r="AD503" s="94"/>
      <c r="AE503" s="94"/>
      <c r="AF503" s="94"/>
      <c r="AG503" s="94"/>
      <c r="AH503" s="94"/>
      <c r="AI503" s="94"/>
      <c r="AJ503" s="169"/>
      <c r="AK503" s="94"/>
      <c r="AL503" s="94"/>
      <c r="AM503" s="94"/>
    </row>
    <row r="504" ht="15.75" customHeight="1">
      <c r="A504" s="94"/>
      <c r="B504" s="94"/>
      <c r="D504" s="587"/>
      <c r="E504" s="94"/>
      <c r="F504" s="94"/>
      <c r="G504" s="94"/>
      <c r="H504" s="587"/>
      <c r="I504" s="94"/>
      <c r="J504" s="94"/>
      <c r="K504" s="7"/>
      <c r="L504" s="7"/>
      <c r="M504" s="94"/>
      <c r="N504" s="588"/>
      <c r="O504" s="588"/>
      <c r="P504" s="588"/>
      <c r="Q504" s="588"/>
      <c r="R504" s="588"/>
      <c r="S504" s="588"/>
      <c r="T504" s="588"/>
      <c r="U504" s="588"/>
      <c r="V504" s="588"/>
      <c r="W504" s="169"/>
      <c r="X504" s="94"/>
      <c r="Y504" s="94"/>
      <c r="Z504" s="94"/>
      <c r="AA504" s="94"/>
      <c r="AB504" s="94"/>
      <c r="AC504" s="94"/>
      <c r="AD504" s="94"/>
      <c r="AE504" s="94"/>
      <c r="AF504" s="94"/>
      <c r="AG504" s="94"/>
      <c r="AH504" s="94"/>
      <c r="AI504" s="94"/>
      <c r="AJ504" s="169"/>
      <c r="AK504" s="94"/>
      <c r="AL504" s="94"/>
      <c r="AM504" s="94"/>
    </row>
    <row r="505" ht="15.75" customHeight="1">
      <c r="A505" s="94"/>
      <c r="B505" s="94"/>
      <c r="D505" s="587"/>
      <c r="E505" s="94"/>
      <c r="F505" s="94"/>
      <c r="G505" s="94"/>
      <c r="H505" s="587"/>
      <c r="I505" s="94"/>
      <c r="J505" s="94"/>
      <c r="K505" s="7"/>
      <c r="L505" s="7"/>
      <c r="M505" s="94"/>
      <c r="N505" s="588"/>
      <c r="O505" s="588"/>
      <c r="P505" s="588"/>
      <c r="Q505" s="588"/>
      <c r="R505" s="588"/>
      <c r="S505" s="588"/>
      <c r="T505" s="588"/>
      <c r="U505" s="588"/>
      <c r="V505" s="588"/>
      <c r="W505" s="169"/>
      <c r="X505" s="94"/>
      <c r="Y505" s="94"/>
      <c r="Z505" s="94"/>
      <c r="AA505" s="94"/>
      <c r="AB505" s="94"/>
      <c r="AC505" s="94"/>
      <c r="AD505" s="94"/>
      <c r="AE505" s="94"/>
      <c r="AF505" s="94"/>
      <c r="AG505" s="94"/>
      <c r="AH505" s="94"/>
      <c r="AI505" s="94"/>
      <c r="AJ505" s="169"/>
      <c r="AK505" s="94"/>
      <c r="AL505" s="94"/>
      <c r="AM505" s="94"/>
    </row>
    <row r="506" ht="15.75" customHeight="1">
      <c r="A506" s="94"/>
      <c r="B506" s="94"/>
      <c r="D506" s="587"/>
      <c r="E506" s="94"/>
      <c r="F506" s="94"/>
      <c r="G506" s="94"/>
      <c r="H506" s="587"/>
      <c r="I506" s="94"/>
      <c r="J506" s="94"/>
      <c r="K506" s="7"/>
      <c r="L506" s="7"/>
      <c r="M506" s="94"/>
      <c r="N506" s="588"/>
      <c r="O506" s="588"/>
      <c r="P506" s="588"/>
      <c r="Q506" s="588"/>
      <c r="R506" s="588"/>
      <c r="S506" s="588"/>
      <c r="T506" s="588"/>
      <c r="U506" s="588"/>
      <c r="V506" s="588"/>
      <c r="W506" s="169"/>
      <c r="X506" s="94"/>
      <c r="Y506" s="94"/>
      <c r="Z506" s="94"/>
      <c r="AA506" s="94"/>
      <c r="AB506" s="94"/>
      <c r="AC506" s="94"/>
      <c r="AD506" s="94"/>
      <c r="AE506" s="94"/>
      <c r="AF506" s="94"/>
      <c r="AG506" s="94"/>
      <c r="AH506" s="94"/>
      <c r="AI506" s="94"/>
      <c r="AJ506" s="169"/>
      <c r="AK506" s="94"/>
      <c r="AL506" s="94"/>
      <c r="AM506" s="94"/>
    </row>
    <row r="507" ht="15.75" customHeight="1">
      <c r="A507" s="94"/>
      <c r="B507" s="94"/>
      <c r="D507" s="587"/>
      <c r="E507" s="94"/>
      <c r="F507" s="94"/>
      <c r="G507" s="94"/>
      <c r="H507" s="587"/>
      <c r="I507" s="94"/>
      <c r="J507" s="94"/>
      <c r="K507" s="7"/>
      <c r="L507" s="7"/>
      <c r="M507" s="94"/>
      <c r="N507" s="588"/>
      <c r="O507" s="588"/>
      <c r="P507" s="588"/>
      <c r="Q507" s="588"/>
      <c r="R507" s="588"/>
      <c r="S507" s="588"/>
      <c r="T507" s="588"/>
      <c r="U507" s="588"/>
      <c r="V507" s="588"/>
      <c r="W507" s="169"/>
      <c r="X507" s="94"/>
      <c r="Y507" s="94"/>
      <c r="Z507" s="94"/>
      <c r="AA507" s="94"/>
      <c r="AB507" s="94"/>
      <c r="AC507" s="94"/>
      <c r="AD507" s="94"/>
      <c r="AE507" s="94"/>
      <c r="AF507" s="94"/>
      <c r="AG507" s="94"/>
      <c r="AH507" s="94"/>
      <c r="AI507" s="94"/>
      <c r="AJ507" s="169"/>
      <c r="AK507" s="94"/>
      <c r="AL507" s="94"/>
      <c r="AM507" s="94"/>
    </row>
    <row r="508" ht="15.75" customHeight="1">
      <c r="A508" s="94"/>
      <c r="B508" s="94"/>
      <c r="D508" s="587"/>
      <c r="E508" s="94"/>
      <c r="F508" s="94"/>
      <c r="G508" s="94"/>
      <c r="H508" s="587"/>
      <c r="I508" s="94"/>
      <c r="J508" s="94"/>
      <c r="K508" s="7"/>
      <c r="L508" s="7"/>
      <c r="M508" s="94"/>
      <c r="N508" s="588"/>
      <c r="O508" s="588"/>
      <c r="P508" s="588"/>
      <c r="Q508" s="588"/>
      <c r="R508" s="588"/>
      <c r="S508" s="588"/>
      <c r="T508" s="588"/>
      <c r="U508" s="588"/>
      <c r="V508" s="588"/>
      <c r="W508" s="169"/>
      <c r="X508" s="94"/>
      <c r="Y508" s="94"/>
      <c r="Z508" s="94"/>
      <c r="AA508" s="94"/>
      <c r="AB508" s="94"/>
      <c r="AC508" s="94"/>
      <c r="AD508" s="94"/>
      <c r="AE508" s="94"/>
      <c r="AF508" s="94"/>
      <c r="AG508" s="94"/>
      <c r="AH508" s="94"/>
      <c r="AI508" s="94"/>
      <c r="AJ508" s="169"/>
      <c r="AK508" s="94"/>
      <c r="AL508" s="94"/>
      <c r="AM508" s="94"/>
    </row>
    <row r="509" ht="15.75" customHeight="1">
      <c r="A509" s="94"/>
      <c r="B509" s="94"/>
      <c r="D509" s="587"/>
      <c r="E509" s="94"/>
      <c r="F509" s="94"/>
      <c r="G509" s="94"/>
      <c r="H509" s="587"/>
      <c r="I509" s="94"/>
      <c r="J509" s="94"/>
      <c r="K509" s="7"/>
      <c r="L509" s="7"/>
      <c r="M509" s="94"/>
      <c r="N509" s="588"/>
      <c r="O509" s="588"/>
      <c r="P509" s="588"/>
      <c r="Q509" s="588"/>
      <c r="R509" s="588"/>
      <c r="S509" s="588"/>
      <c r="T509" s="588"/>
      <c r="U509" s="588"/>
      <c r="V509" s="588"/>
      <c r="W509" s="169"/>
      <c r="X509" s="94"/>
      <c r="Y509" s="94"/>
      <c r="Z509" s="94"/>
      <c r="AA509" s="94"/>
      <c r="AB509" s="94"/>
      <c r="AC509" s="94"/>
      <c r="AD509" s="94"/>
      <c r="AE509" s="94"/>
      <c r="AF509" s="94"/>
      <c r="AG509" s="94"/>
      <c r="AH509" s="94"/>
      <c r="AI509" s="94"/>
      <c r="AJ509" s="169"/>
      <c r="AK509" s="94"/>
      <c r="AL509" s="94"/>
      <c r="AM509" s="94"/>
    </row>
    <row r="510" ht="15.75" customHeight="1">
      <c r="A510" s="94"/>
      <c r="B510" s="94"/>
      <c r="D510" s="587"/>
      <c r="E510" s="94"/>
      <c r="F510" s="94"/>
      <c r="G510" s="94"/>
      <c r="H510" s="587"/>
      <c r="I510" s="94"/>
      <c r="J510" s="94"/>
      <c r="K510" s="7"/>
      <c r="L510" s="7"/>
      <c r="M510" s="94"/>
      <c r="N510" s="588"/>
      <c r="O510" s="588"/>
      <c r="P510" s="588"/>
      <c r="Q510" s="588"/>
      <c r="R510" s="588"/>
      <c r="S510" s="588"/>
      <c r="T510" s="588"/>
      <c r="U510" s="588"/>
      <c r="V510" s="588"/>
      <c r="W510" s="169"/>
      <c r="X510" s="94"/>
      <c r="Y510" s="94"/>
      <c r="Z510" s="94"/>
      <c r="AA510" s="94"/>
      <c r="AB510" s="94"/>
      <c r="AC510" s="94"/>
      <c r="AD510" s="94"/>
      <c r="AE510" s="94"/>
      <c r="AF510" s="94"/>
      <c r="AG510" s="94"/>
      <c r="AH510" s="94"/>
      <c r="AI510" s="94"/>
      <c r="AJ510" s="169"/>
      <c r="AK510" s="94"/>
      <c r="AL510" s="94"/>
      <c r="AM510" s="94"/>
    </row>
    <row r="511" ht="15.75" customHeight="1">
      <c r="A511" s="94"/>
      <c r="B511" s="94"/>
      <c r="D511" s="587"/>
      <c r="E511" s="94"/>
      <c r="F511" s="94"/>
      <c r="G511" s="94"/>
      <c r="H511" s="587"/>
      <c r="I511" s="94"/>
      <c r="J511" s="94"/>
      <c r="K511" s="7"/>
      <c r="L511" s="7"/>
      <c r="M511" s="94"/>
      <c r="N511" s="588"/>
      <c r="O511" s="588"/>
      <c r="P511" s="588"/>
      <c r="Q511" s="588"/>
      <c r="R511" s="588"/>
      <c r="S511" s="588"/>
      <c r="T511" s="588"/>
      <c r="U511" s="588"/>
      <c r="V511" s="588"/>
      <c r="W511" s="169"/>
      <c r="X511" s="94"/>
      <c r="Y511" s="94"/>
      <c r="Z511" s="94"/>
      <c r="AA511" s="94"/>
      <c r="AB511" s="94"/>
      <c r="AC511" s="94"/>
      <c r="AD511" s="94"/>
      <c r="AE511" s="94"/>
      <c r="AF511" s="94"/>
      <c r="AG511" s="94"/>
      <c r="AH511" s="94"/>
      <c r="AI511" s="94"/>
      <c r="AJ511" s="169"/>
      <c r="AK511" s="94"/>
      <c r="AL511" s="94"/>
      <c r="AM511" s="94"/>
    </row>
    <row r="512" ht="15.75" customHeight="1">
      <c r="A512" s="94"/>
      <c r="B512" s="94"/>
      <c r="D512" s="587"/>
      <c r="E512" s="94"/>
      <c r="F512" s="94"/>
      <c r="G512" s="94"/>
      <c r="H512" s="587"/>
      <c r="I512" s="94"/>
      <c r="J512" s="94"/>
      <c r="K512" s="7"/>
      <c r="L512" s="7"/>
      <c r="M512" s="94"/>
      <c r="N512" s="588"/>
      <c r="O512" s="588"/>
      <c r="P512" s="588"/>
      <c r="Q512" s="588"/>
      <c r="R512" s="588"/>
      <c r="S512" s="588"/>
      <c r="T512" s="588"/>
      <c r="U512" s="588"/>
      <c r="V512" s="588"/>
      <c r="W512" s="169"/>
      <c r="X512" s="94"/>
      <c r="Y512" s="94"/>
      <c r="Z512" s="94"/>
      <c r="AA512" s="94"/>
      <c r="AB512" s="94"/>
      <c r="AC512" s="94"/>
      <c r="AD512" s="94"/>
      <c r="AE512" s="94"/>
      <c r="AF512" s="94"/>
      <c r="AG512" s="94"/>
      <c r="AH512" s="94"/>
      <c r="AI512" s="94"/>
      <c r="AJ512" s="169"/>
      <c r="AK512" s="94"/>
      <c r="AL512" s="94"/>
      <c r="AM512" s="94"/>
    </row>
    <row r="513" ht="15.75" customHeight="1">
      <c r="A513" s="94"/>
      <c r="B513" s="94"/>
      <c r="D513" s="587"/>
      <c r="E513" s="94"/>
      <c r="F513" s="94"/>
      <c r="G513" s="94"/>
      <c r="H513" s="587"/>
      <c r="I513" s="94"/>
      <c r="J513" s="94"/>
      <c r="K513" s="7"/>
      <c r="L513" s="7"/>
      <c r="M513" s="94"/>
      <c r="N513" s="588"/>
      <c r="O513" s="588"/>
      <c r="P513" s="588"/>
      <c r="Q513" s="588"/>
      <c r="R513" s="588"/>
      <c r="S513" s="588"/>
      <c r="T513" s="588"/>
      <c r="U513" s="588"/>
      <c r="V513" s="588"/>
      <c r="W513" s="169"/>
      <c r="X513" s="94"/>
      <c r="Y513" s="94"/>
      <c r="Z513" s="94"/>
      <c r="AA513" s="94"/>
      <c r="AB513" s="94"/>
      <c r="AC513" s="94"/>
      <c r="AD513" s="94"/>
      <c r="AE513" s="94"/>
      <c r="AF513" s="94"/>
      <c r="AG513" s="94"/>
      <c r="AH513" s="94"/>
      <c r="AI513" s="94"/>
      <c r="AJ513" s="169"/>
      <c r="AK513" s="94"/>
      <c r="AL513" s="94"/>
      <c r="AM513" s="94"/>
    </row>
    <row r="514" ht="15.75" customHeight="1">
      <c r="A514" s="94"/>
      <c r="B514" s="94"/>
      <c r="D514" s="587"/>
      <c r="E514" s="94"/>
      <c r="F514" s="94"/>
      <c r="G514" s="94"/>
      <c r="H514" s="587"/>
      <c r="I514" s="94"/>
      <c r="J514" s="94"/>
      <c r="K514" s="7"/>
      <c r="L514" s="7"/>
      <c r="M514" s="94"/>
      <c r="N514" s="588"/>
      <c r="O514" s="588"/>
      <c r="P514" s="588"/>
      <c r="Q514" s="588"/>
      <c r="R514" s="588"/>
      <c r="S514" s="588"/>
      <c r="T514" s="588"/>
      <c r="U514" s="588"/>
      <c r="V514" s="588"/>
      <c r="W514" s="169"/>
      <c r="X514" s="94"/>
      <c r="Y514" s="94"/>
      <c r="Z514" s="94"/>
      <c r="AA514" s="94"/>
      <c r="AB514" s="94"/>
      <c r="AC514" s="94"/>
      <c r="AD514" s="94"/>
      <c r="AE514" s="94"/>
      <c r="AF514" s="94"/>
      <c r="AG514" s="94"/>
      <c r="AH514" s="94"/>
      <c r="AI514" s="94"/>
      <c r="AJ514" s="169"/>
      <c r="AK514" s="94"/>
      <c r="AL514" s="94"/>
      <c r="AM514" s="94"/>
    </row>
    <row r="515" ht="15.75" customHeight="1">
      <c r="A515" s="94"/>
      <c r="B515" s="94"/>
      <c r="D515" s="587"/>
      <c r="E515" s="94"/>
      <c r="F515" s="94"/>
      <c r="G515" s="94"/>
      <c r="H515" s="587"/>
      <c r="I515" s="94"/>
      <c r="J515" s="94"/>
      <c r="K515" s="7"/>
      <c r="L515" s="7"/>
      <c r="M515" s="94"/>
      <c r="N515" s="588"/>
      <c r="O515" s="588"/>
      <c r="P515" s="588"/>
      <c r="Q515" s="588"/>
      <c r="R515" s="588"/>
      <c r="S515" s="588"/>
      <c r="T515" s="588"/>
      <c r="U515" s="588"/>
      <c r="V515" s="588"/>
      <c r="W515" s="169"/>
      <c r="X515" s="94"/>
      <c r="Y515" s="94"/>
      <c r="Z515" s="94"/>
      <c r="AA515" s="94"/>
      <c r="AB515" s="94"/>
      <c r="AC515" s="94"/>
      <c r="AD515" s="94"/>
      <c r="AE515" s="94"/>
      <c r="AF515" s="94"/>
      <c r="AG515" s="94"/>
      <c r="AH515" s="94"/>
      <c r="AI515" s="94"/>
      <c r="AJ515" s="169"/>
      <c r="AK515" s="94"/>
      <c r="AL515" s="94"/>
      <c r="AM515" s="94"/>
    </row>
    <row r="516" ht="15.75" customHeight="1">
      <c r="A516" s="94"/>
      <c r="B516" s="94"/>
      <c r="D516" s="587"/>
      <c r="E516" s="94"/>
      <c r="F516" s="94"/>
      <c r="G516" s="94"/>
      <c r="H516" s="587"/>
      <c r="I516" s="94"/>
      <c r="J516" s="94"/>
      <c r="K516" s="7"/>
      <c r="L516" s="7"/>
      <c r="M516" s="94"/>
      <c r="N516" s="588"/>
      <c r="O516" s="588"/>
      <c r="P516" s="588"/>
      <c r="Q516" s="588"/>
      <c r="R516" s="588"/>
      <c r="S516" s="588"/>
      <c r="T516" s="588"/>
      <c r="U516" s="588"/>
      <c r="V516" s="588"/>
      <c r="W516" s="169"/>
      <c r="X516" s="94"/>
      <c r="Y516" s="94"/>
      <c r="Z516" s="94"/>
      <c r="AA516" s="94"/>
      <c r="AB516" s="94"/>
      <c r="AC516" s="94"/>
      <c r="AD516" s="94"/>
      <c r="AE516" s="94"/>
      <c r="AF516" s="94"/>
      <c r="AG516" s="94"/>
      <c r="AH516" s="94"/>
      <c r="AI516" s="94"/>
      <c r="AJ516" s="169"/>
      <c r="AK516" s="94"/>
      <c r="AL516" s="94"/>
      <c r="AM516" s="94"/>
    </row>
    <row r="517" ht="15.75" customHeight="1">
      <c r="A517" s="94"/>
      <c r="B517" s="94"/>
      <c r="D517" s="587"/>
      <c r="E517" s="94"/>
      <c r="F517" s="94"/>
      <c r="G517" s="94"/>
      <c r="H517" s="587"/>
      <c r="I517" s="94"/>
      <c r="J517" s="94"/>
      <c r="K517" s="7"/>
      <c r="L517" s="7"/>
      <c r="M517" s="94"/>
      <c r="N517" s="588"/>
      <c r="O517" s="588"/>
      <c r="P517" s="588"/>
      <c r="Q517" s="588"/>
      <c r="R517" s="588"/>
      <c r="S517" s="588"/>
      <c r="T517" s="588"/>
      <c r="U517" s="588"/>
      <c r="V517" s="588"/>
      <c r="W517" s="169"/>
      <c r="X517" s="94"/>
      <c r="Y517" s="94"/>
      <c r="Z517" s="94"/>
      <c r="AA517" s="94"/>
      <c r="AB517" s="94"/>
      <c r="AC517" s="94"/>
      <c r="AD517" s="94"/>
      <c r="AE517" s="94"/>
      <c r="AF517" s="94"/>
      <c r="AG517" s="94"/>
      <c r="AH517" s="94"/>
      <c r="AI517" s="94"/>
      <c r="AJ517" s="169"/>
      <c r="AK517" s="94"/>
      <c r="AL517" s="94"/>
      <c r="AM517" s="94"/>
    </row>
    <row r="518" ht="15.75" customHeight="1">
      <c r="A518" s="94"/>
      <c r="B518" s="94"/>
      <c r="D518" s="587"/>
      <c r="E518" s="94"/>
      <c r="F518" s="94"/>
      <c r="G518" s="94"/>
      <c r="H518" s="587"/>
      <c r="I518" s="94"/>
      <c r="J518" s="94"/>
      <c r="K518" s="7"/>
      <c r="L518" s="7"/>
      <c r="M518" s="94"/>
      <c r="N518" s="588"/>
      <c r="O518" s="588"/>
      <c r="P518" s="588"/>
      <c r="Q518" s="588"/>
      <c r="R518" s="588"/>
      <c r="S518" s="588"/>
      <c r="T518" s="588"/>
      <c r="U518" s="588"/>
      <c r="V518" s="588"/>
      <c r="W518" s="169"/>
      <c r="X518" s="94"/>
      <c r="Y518" s="94"/>
      <c r="Z518" s="94"/>
      <c r="AA518" s="94"/>
      <c r="AB518" s="94"/>
      <c r="AC518" s="94"/>
      <c r="AD518" s="94"/>
      <c r="AE518" s="94"/>
      <c r="AF518" s="94"/>
      <c r="AG518" s="94"/>
      <c r="AH518" s="94"/>
      <c r="AI518" s="94"/>
      <c r="AJ518" s="169"/>
      <c r="AK518" s="94"/>
      <c r="AL518" s="94"/>
      <c r="AM518" s="94"/>
    </row>
    <row r="519" ht="15.75" customHeight="1">
      <c r="A519" s="94"/>
      <c r="B519" s="94"/>
      <c r="D519" s="587"/>
      <c r="E519" s="94"/>
      <c r="F519" s="94"/>
      <c r="G519" s="94"/>
      <c r="H519" s="587"/>
      <c r="I519" s="94"/>
      <c r="J519" s="94"/>
      <c r="K519" s="7"/>
      <c r="L519" s="7"/>
      <c r="M519" s="94"/>
      <c r="N519" s="588"/>
      <c r="O519" s="588"/>
      <c r="P519" s="588"/>
      <c r="Q519" s="588"/>
      <c r="R519" s="588"/>
      <c r="S519" s="588"/>
      <c r="T519" s="588"/>
      <c r="U519" s="588"/>
      <c r="V519" s="588"/>
      <c r="W519" s="169"/>
      <c r="X519" s="94"/>
      <c r="Y519" s="94"/>
      <c r="Z519" s="94"/>
      <c r="AA519" s="94"/>
      <c r="AB519" s="94"/>
      <c r="AC519" s="94"/>
      <c r="AD519" s="94"/>
      <c r="AE519" s="94"/>
      <c r="AF519" s="94"/>
      <c r="AG519" s="94"/>
      <c r="AH519" s="94"/>
      <c r="AI519" s="94"/>
      <c r="AJ519" s="169"/>
      <c r="AK519" s="94"/>
      <c r="AL519" s="94"/>
      <c r="AM519" s="94"/>
    </row>
    <row r="520" ht="15.75" customHeight="1">
      <c r="A520" s="94"/>
      <c r="B520" s="94"/>
      <c r="D520" s="587"/>
      <c r="E520" s="94"/>
      <c r="F520" s="94"/>
      <c r="G520" s="94"/>
      <c r="H520" s="587"/>
      <c r="I520" s="94"/>
      <c r="J520" s="94"/>
      <c r="K520" s="7"/>
      <c r="L520" s="7"/>
      <c r="M520" s="94"/>
      <c r="N520" s="588"/>
      <c r="O520" s="588"/>
      <c r="P520" s="588"/>
      <c r="Q520" s="588"/>
      <c r="R520" s="588"/>
      <c r="S520" s="588"/>
      <c r="T520" s="588"/>
      <c r="U520" s="588"/>
      <c r="V520" s="588"/>
      <c r="W520" s="169"/>
      <c r="X520" s="94"/>
      <c r="Y520" s="94"/>
      <c r="Z520" s="94"/>
      <c r="AA520" s="94"/>
      <c r="AB520" s="94"/>
      <c r="AC520" s="94"/>
      <c r="AD520" s="94"/>
      <c r="AE520" s="94"/>
      <c r="AF520" s="94"/>
      <c r="AG520" s="94"/>
      <c r="AH520" s="94"/>
      <c r="AI520" s="94"/>
      <c r="AJ520" s="169"/>
      <c r="AK520" s="94"/>
      <c r="AL520" s="94"/>
      <c r="AM520" s="94"/>
    </row>
    <row r="521" ht="15.75" customHeight="1">
      <c r="A521" s="94"/>
      <c r="B521" s="94"/>
      <c r="D521" s="587"/>
      <c r="E521" s="94"/>
      <c r="F521" s="94"/>
      <c r="G521" s="94"/>
      <c r="H521" s="587"/>
      <c r="I521" s="94"/>
      <c r="J521" s="94"/>
      <c r="K521" s="7"/>
      <c r="L521" s="7"/>
      <c r="M521" s="94"/>
      <c r="N521" s="588"/>
      <c r="O521" s="588"/>
      <c r="P521" s="588"/>
      <c r="Q521" s="588"/>
      <c r="R521" s="588"/>
      <c r="S521" s="588"/>
      <c r="T521" s="588"/>
      <c r="U521" s="588"/>
      <c r="V521" s="588"/>
      <c r="W521" s="169"/>
      <c r="X521" s="94"/>
      <c r="Y521" s="94"/>
      <c r="Z521" s="94"/>
      <c r="AA521" s="94"/>
      <c r="AB521" s="94"/>
      <c r="AC521" s="94"/>
      <c r="AD521" s="94"/>
      <c r="AE521" s="94"/>
      <c r="AF521" s="94"/>
      <c r="AG521" s="94"/>
      <c r="AH521" s="94"/>
      <c r="AI521" s="94"/>
      <c r="AJ521" s="169"/>
      <c r="AK521" s="94"/>
      <c r="AL521" s="94"/>
      <c r="AM521" s="94"/>
    </row>
    <row r="522" ht="15.75" customHeight="1">
      <c r="A522" s="94"/>
      <c r="B522" s="94"/>
      <c r="D522" s="587"/>
      <c r="E522" s="94"/>
      <c r="F522" s="94"/>
      <c r="G522" s="94"/>
      <c r="H522" s="587"/>
      <c r="I522" s="94"/>
      <c r="J522" s="94"/>
      <c r="K522" s="7"/>
      <c r="L522" s="7"/>
      <c r="M522" s="94"/>
      <c r="N522" s="588"/>
      <c r="O522" s="588"/>
      <c r="P522" s="588"/>
      <c r="Q522" s="588"/>
      <c r="R522" s="588"/>
      <c r="S522" s="588"/>
      <c r="T522" s="588"/>
      <c r="U522" s="588"/>
      <c r="V522" s="588"/>
      <c r="W522" s="169"/>
      <c r="X522" s="94"/>
      <c r="Y522" s="94"/>
      <c r="Z522" s="94"/>
      <c r="AA522" s="94"/>
      <c r="AB522" s="94"/>
      <c r="AC522" s="94"/>
      <c r="AD522" s="94"/>
      <c r="AE522" s="94"/>
      <c r="AF522" s="94"/>
      <c r="AG522" s="94"/>
      <c r="AH522" s="94"/>
      <c r="AI522" s="94"/>
      <c r="AJ522" s="169"/>
      <c r="AK522" s="94"/>
      <c r="AL522" s="94"/>
      <c r="AM522" s="94"/>
    </row>
    <row r="523" ht="15.75" customHeight="1">
      <c r="A523" s="94"/>
      <c r="B523" s="94"/>
      <c r="D523" s="587"/>
      <c r="E523" s="94"/>
      <c r="F523" s="94"/>
      <c r="G523" s="94"/>
      <c r="H523" s="587"/>
      <c r="I523" s="94"/>
      <c r="J523" s="94"/>
      <c r="K523" s="7"/>
      <c r="L523" s="7"/>
      <c r="M523" s="94"/>
      <c r="N523" s="588"/>
      <c r="O523" s="588"/>
      <c r="P523" s="588"/>
      <c r="Q523" s="588"/>
      <c r="R523" s="588"/>
      <c r="S523" s="588"/>
      <c r="T523" s="588"/>
      <c r="U523" s="588"/>
      <c r="V523" s="588"/>
      <c r="W523" s="169"/>
      <c r="X523" s="94"/>
      <c r="Y523" s="94"/>
      <c r="Z523" s="94"/>
      <c r="AA523" s="94"/>
      <c r="AB523" s="94"/>
      <c r="AC523" s="94"/>
      <c r="AD523" s="94"/>
      <c r="AE523" s="94"/>
      <c r="AF523" s="94"/>
      <c r="AG523" s="94"/>
      <c r="AH523" s="94"/>
      <c r="AI523" s="94"/>
      <c r="AJ523" s="169"/>
      <c r="AK523" s="94"/>
      <c r="AL523" s="94"/>
      <c r="AM523" s="94"/>
    </row>
    <row r="524" ht="15.75" customHeight="1">
      <c r="A524" s="94"/>
      <c r="B524" s="94"/>
      <c r="D524" s="587"/>
      <c r="E524" s="94"/>
      <c r="F524" s="94"/>
      <c r="G524" s="94"/>
      <c r="H524" s="587"/>
      <c r="I524" s="94"/>
      <c r="J524" s="94"/>
      <c r="K524" s="7"/>
      <c r="L524" s="7"/>
      <c r="M524" s="94"/>
      <c r="N524" s="588"/>
      <c r="O524" s="588"/>
      <c r="P524" s="588"/>
      <c r="Q524" s="588"/>
      <c r="R524" s="588"/>
      <c r="S524" s="588"/>
      <c r="T524" s="588"/>
      <c r="U524" s="588"/>
      <c r="V524" s="588"/>
      <c r="W524" s="169"/>
      <c r="X524" s="94"/>
      <c r="Y524" s="94"/>
      <c r="Z524" s="94"/>
      <c r="AA524" s="94"/>
      <c r="AB524" s="94"/>
      <c r="AC524" s="94"/>
      <c r="AD524" s="94"/>
      <c r="AE524" s="94"/>
      <c r="AF524" s="94"/>
      <c r="AG524" s="94"/>
      <c r="AH524" s="94"/>
      <c r="AI524" s="94"/>
      <c r="AJ524" s="169"/>
      <c r="AK524" s="94"/>
      <c r="AL524" s="94"/>
      <c r="AM524" s="94"/>
    </row>
    <row r="525" ht="15.75" customHeight="1">
      <c r="A525" s="94"/>
      <c r="B525" s="94"/>
      <c r="D525" s="587"/>
      <c r="E525" s="94"/>
      <c r="F525" s="94"/>
      <c r="G525" s="94"/>
      <c r="H525" s="587"/>
      <c r="I525" s="94"/>
      <c r="J525" s="94"/>
      <c r="K525" s="7"/>
      <c r="L525" s="7"/>
      <c r="M525" s="94"/>
      <c r="N525" s="588"/>
      <c r="O525" s="588"/>
      <c r="P525" s="588"/>
      <c r="Q525" s="588"/>
      <c r="R525" s="588"/>
      <c r="S525" s="588"/>
      <c r="T525" s="588"/>
      <c r="U525" s="588"/>
      <c r="V525" s="588"/>
      <c r="W525" s="169"/>
      <c r="X525" s="94"/>
      <c r="Y525" s="94"/>
      <c r="Z525" s="94"/>
      <c r="AA525" s="94"/>
      <c r="AB525" s="94"/>
      <c r="AC525" s="94"/>
      <c r="AD525" s="94"/>
      <c r="AE525" s="94"/>
      <c r="AF525" s="94"/>
      <c r="AG525" s="94"/>
      <c r="AH525" s="94"/>
      <c r="AI525" s="94"/>
      <c r="AJ525" s="169"/>
      <c r="AK525" s="94"/>
      <c r="AL525" s="94"/>
      <c r="AM525" s="94"/>
    </row>
    <row r="526" ht="15.75" customHeight="1">
      <c r="A526" s="94"/>
      <c r="B526" s="94"/>
      <c r="D526" s="587"/>
      <c r="E526" s="94"/>
      <c r="F526" s="94"/>
      <c r="G526" s="94"/>
      <c r="H526" s="587"/>
      <c r="I526" s="94"/>
      <c r="J526" s="94"/>
      <c r="K526" s="7"/>
      <c r="L526" s="7"/>
      <c r="M526" s="94"/>
      <c r="N526" s="588"/>
      <c r="O526" s="588"/>
      <c r="P526" s="588"/>
      <c r="Q526" s="588"/>
      <c r="R526" s="588"/>
      <c r="S526" s="588"/>
      <c r="T526" s="588"/>
      <c r="U526" s="588"/>
      <c r="V526" s="588"/>
      <c r="W526" s="169"/>
      <c r="X526" s="94"/>
      <c r="Y526" s="94"/>
      <c r="Z526" s="94"/>
      <c r="AA526" s="94"/>
      <c r="AB526" s="94"/>
      <c r="AC526" s="94"/>
      <c r="AD526" s="94"/>
      <c r="AE526" s="94"/>
      <c r="AF526" s="94"/>
      <c r="AG526" s="94"/>
      <c r="AH526" s="94"/>
      <c r="AI526" s="94"/>
      <c r="AJ526" s="169"/>
      <c r="AK526" s="94"/>
      <c r="AL526" s="94"/>
      <c r="AM526" s="94"/>
    </row>
    <row r="527" ht="15.75" customHeight="1">
      <c r="A527" s="94"/>
      <c r="B527" s="94"/>
      <c r="D527" s="587"/>
      <c r="E527" s="94"/>
      <c r="F527" s="94"/>
      <c r="G527" s="94"/>
      <c r="H527" s="587"/>
      <c r="I527" s="94"/>
      <c r="J527" s="94"/>
      <c r="K527" s="7"/>
      <c r="L527" s="7"/>
      <c r="M527" s="94"/>
      <c r="N527" s="588"/>
      <c r="O527" s="588"/>
      <c r="P527" s="588"/>
      <c r="Q527" s="588"/>
      <c r="R527" s="588"/>
      <c r="S527" s="588"/>
      <c r="T527" s="588"/>
      <c r="U527" s="588"/>
      <c r="V527" s="588"/>
      <c r="W527" s="169"/>
      <c r="X527" s="94"/>
      <c r="Y527" s="94"/>
      <c r="Z527" s="94"/>
      <c r="AA527" s="94"/>
      <c r="AB527" s="94"/>
      <c r="AC527" s="94"/>
      <c r="AD527" s="94"/>
      <c r="AE527" s="94"/>
      <c r="AF527" s="94"/>
      <c r="AG527" s="94"/>
      <c r="AH527" s="94"/>
      <c r="AI527" s="94"/>
      <c r="AJ527" s="169"/>
      <c r="AK527" s="94"/>
      <c r="AL527" s="94"/>
      <c r="AM527" s="94"/>
    </row>
    <row r="528" ht="15.75" customHeight="1">
      <c r="A528" s="94"/>
      <c r="B528" s="94"/>
      <c r="D528" s="587"/>
      <c r="E528" s="94"/>
      <c r="F528" s="94"/>
      <c r="G528" s="94"/>
      <c r="H528" s="587"/>
      <c r="I528" s="94"/>
      <c r="J528" s="94"/>
      <c r="K528" s="7"/>
      <c r="L528" s="7"/>
      <c r="M528" s="94"/>
      <c r="N528" s="588"/>
      <c r="O528" s="588"/>
      <c r="P528" s="588"/>
      <c r="Q528" s="588"/>
      <c r="R528" s="588"/>
      <c r="S528" s="588"/>
      <c r="T528" s="588"/>
      <c r="U528" s="588"/>
      <c r="V528" s="588"/>
      <c r="W528" s="169"/>
      <c r="X528" s="94"/>
      <c r="Y528" s="94"/>
      <c r="Z528" s="94"/>
      <c r="AA528" s="94"/>
      <c r="AB528" s="94"/>
      <c r="AC528" s="94"/>
      <c r="AD528" s="94"/>
      <c r="AE528" s="94"/>
      <c r="AF528" s="94"/>
      <c r="AG528" s="94"/>
      <c r="AH528" s="94"/>
      <c r="AI528" s="94"/>
      <c r="AJ528" s="169"/>
      <c r="AK528" s="94"/>
      <c r="AL528" s="94"/>
      <c r="AM528" s="94"/>
    </row>
    <row r="529" ht="15.75" customHeight="1">
      <c r="A529" s="94"/>
      <c r="B529" s="94"/>
      <c r="D529" s="587"/>
      <c r="E529" s="94"/>
      <c r="F529" s="94"/>
      <c r="G529" s="94"/>
      <c r="H529" s="587"/>
      <c r="I529" s="94"/>
      <c r="J529" s="94"/>
      <c r="K529" s="7"/>
      <c r="L529" s="7"/>
      <c r="M529" s="94"/>
      <c r="N529" s="588"/>
      <c r="O529" s="588"/>
      <c r="P529" s="588"/>
      <c r="Q529" s="588"/>
      <c r="R529" s="588"/>
      <c r="S529" s="588"/>
      <c r="T529" s="588"/>
      <c r="U529" s="588"/>
      <c r="V529" s="588"/>
      <c r="W529" s="169"/>
      <c r="X529" s="94"/>
      <c r="Y529" s="94"/>
      <c r="Z529" s="94"/>
      <c r="AA529" s="94"/>
      <c r="AB529" s="94"/>
      <c r="AC529" s="94"/>
      <c r="AD529" s="94"/>
      <c r="AE529" s="94"/>
      <c r="AF529" s="94"/>
      <c r="AG529" s="94"/>
      <c r="AH529" s="94"/>
      <c r="AI529" s="94"/>
      <c r="AJ529" s="169"/>
      <c r="AK529" s="94"/>
      <c r="AL529" s="94"/>
      <c r="AM529" s="94"/>
    </row>
    <row r="530" ht="15.75" customHeight="1">
      <c r="A530" s="94"/>
      <c r="B530" s="94"/>
      <c r="D530" s="587"/>
      <c r="E530" s="94"/>
      <c r="F530" s="94"/>
      <c r="G530" s="94"/>
      <c r="H530" s="587"/>
      <c r="I530" s="94"/>
      <c r="J530" s="94"/>
      <c r="K530" s="7"/>
      <c r="L530" s="7"/>
      <c r="M530" s="94"/>
      <c r="N530" s="588"/>
      <c r="O530" s="588"/>
      <c r="P530" s="588"/>
      <c r="Q530" s="588"/>
      <c r="R530" s="588"/>
      <c r="S530" s="588"/>
      <c r="T530" s="588"/>
      <c r="U530" s="588"/>
      <c r="V530" s="588"/>
      <c r="W530" s="169"/>
      <c r="X530" s="94"/>
      <c r="Y530" s="94"/>
      <c r="Z530" s="94"/>
      <c r="AA530" s="94"/>
      <c r="AB530" s="94"/>
      <c r="AC530" s="94"/>
      <c r="AD530" s="94"/>
      <c r="AE530" s="94"/>
      <c r="AF530" s="94"/>
      <c r="AG530" s="94"/>
      <c r="AH530" s="94"/>
      <c r="AI530" s="94"/>
      <c r="AJ530" s="169"/>
      <c r="AK530" s="94"/>
      <c r="AL530" s="94"/>
      <c r="AM530" s="94"/>
    </row>
    <row r="531" ht="15.75" customHeight="1">
      <c r="A531" s="94"/>
      <c r="B531" s="94"/>
      <c r="D531" s="587"/>
      <c r="E531" s="94"/>
      <c r="F531" s="94"/>
      <c r="G531" s="94"/>
      <c r="H531" s="587"/>
      <c r="I531" s="94"/>
      <c r="J531" s="94"/>
      <c r="K531" s="7"/>
      <c r="L531" s="7"/>
      <c r="M531" s="94"/>
      <c r="N531" s="588"/>
      <c r="O531" s="588"/>
      <c r="P531" s="588"/>
      <c r="Q531" s="588"/>
      <c r="R531" s="588"/>
      <c r="S531" s="588"/>
      <c r="T531" s="588"/>
      <c r="U531" s="588"/>
      <c r="V531" s="588"/>
      <c r="W531" s="169"/>
      <c r="X531" s="94"/>
      <c r="Y531" s="94"/>
      <c r="Z531" s="94"/>
      <c r="AA531" s="94"/>
      <c r="AB531" s="94"/>
      <c r="AC531" s="94"/>
      <c r="AD531" s="94"/>
      <c r="AE531" s="94"/>
      <c r="AF531" s="94"/>
      <c r="AG531" s="94"/>
      <c r="AH531" s="94"/>
      <c r="AI531" s="94"/>
      <c r="AJ531" s="169"/>
      <c r="AK531" s="94"/>
      <c r="AL531" s="94"/>
      <c r="AM531" s="94"/>
    </row>
    <row r="532" ht="15.75" customHeight="1">
      <c r="A532" s="94"/>
      <c r="B532" s="94"/>
      <c r="D532" s="587"/>
      <c r="E532" s="94"/>
      <c r="F532" s="94"/>
      <c r="G532" s="94"/>
      <c r="H532" s="587"/>
      <c r="I532" s="94"/>
      <c r="J532" s="94"/>
      <c r="K532" s="7"/>
      <c r="L532" s="7"/>
      <c r="M532" s="94"/>
      <c r="N532" s="588"/>
      <c r="O532" s="588"/>
      <c r="P532" s="588"/>
      <c r="Q532" s="588"/>
      <c r="R532" s="588"/>
      <c r="S532" s="588"/>
      <c r="T532" s="588"/>
      <c r="U532" s="588"/>
      <c r="V532" s="588"/>
      <c r="W532" s="169"/>
      <c r="X532" s="94"/>
      <c r="Y532" s="94"/>
      <c r="Z532" s="94"/>
      <c r="AA532" s="94"/>
      <c r="AB532" s="94"/>
      <c r="AC532" s="94"/>
      <c r="AD532" s="94"/>
      <c r="AE532" s="94"/>
      <c r="AF532" s="94"/>
      <c r="AG532" s="94"/>
      <c r="AH532" s="94"/>
      <c r="AI532" s="94"/>
      <c r="AJ532" s="169"/>
      <c r="AK532" s="94"/>
      <c r="AL532" s="94"/>
      <c r="AM532" s="94"/>
    </row>
    <row r="533" ht="15.75" customHeight="1">
      <c r="A533" s="94"/>
      <c r="B533" s="94"/>
      <c r="D533" s="587"/>
      <c r="E533" s="94"/>
      <c r="F533" s="94"/>
      <c r="G533" s="94"/>
      <c r="H533" s="587"/>
      <c r="I533" s="94"/>
      <c r="J533" s="94"/>
      <c r="K533" s="7"/>
      <c r="L533" s="7"/>
      <c r="M533" s="94"/>
      <c r="N533" s="588"/>
      <c r="O533" s="588"/>
      <c r="P533" s="588"/>
      <c r="Q533" s="588"/>
      <c r="R533" s="588"/>
      <c r="S533" s="588"/>
      <c r="T533" s="588"/>
      <c r="U533" s="588"/>
      <c r="V533" s="588"/>
      <c r="W533" s="169"/>
      <c r="X533" s="94"/>
      <c r="Y533" s="94"/>
      <c r="Z533" s="94"/>
      <c r="AA533" s="94"/>
      <c r="AB533" s="94"/>
      <c r="AC533" s="94"/>
      <c r="AD533" s="94"/>
      <c r="AE533" s="94"/>
      <c r="AF533" s="94"/>
      <c r="AG533" s="94"/>
      <c r="AH533" s="94"/>
      <c r="AI533" s="94"/>
      <c r="AJ533" s="169"/>
      <c r="AK533" s="94"/>
      <c r="AL533" s="94"/>
      <c r="AM533" s="94"/>
    </row>
    <row r="534" ht="15.75" customHeight="1">
      <c r="A534" s="94"/>
      <c r="B534" s="94"/>
      <c r="D534" s="587"/>
      <c r="E534" s="94"/>
      <c r="F534" s="94"/>
      <c r="G534" s="94"/>
      <c r="H534" s="587"/>
      <c r="I534" s="94"/>
      <c r="J534" s="94"/>
      <c r="K534" s="7"/>
      <c r="L534" s="7"/>
      <c r="M534" s="94"/>
      <c r="N534" s="588"/>
      <c r="O534" s="588"/>
      <c r="P534" s="588"/>
      <c r="Q534" s="588"/>
      <c r="R534" s="588"/>
      <c r="S534" s="588"/>
      <c r="T534" s="588"/>
      <c r="U534" s="588"/>
      <c r="V534" s="588"/>
      <c r="W534" s="169"/>
      <c r="X534" s="94"/>
      <c r="Y534" s="94"/>
      <c r="Z534" s="94"/>
      <c r="AA534" s="94"/>
      <c r="AB534" s="94"/>
      <c r="AC534" s="94"/>
      <c r="AD534" s="94"/>
      <c r="AE534" s="94"/>
      <c r="AF534" s="94"/>
      <c r="AG534" s="94"/>
      <c r="AH534" s="94"/>
      <c r="AI534" s="94"/>
      <c r="AJ534" s="169"/>
      <c r="AK534" s="94"/>
      <c r="AL534" s="94"/>
      <c r="AM534" s="94"/>
    </row>
    <row r="535" ht="15.75" customHeight="1">
      <c r="A535" s="94"/>
      <c r="B535" s="94"/>
      <c r="D535" s="587"/>
      <c r="E535" s="94"/>
      <c r="F535" s="94"/>
      <c r="G535" s="94"/>
      <c r="H535" s="587"/>
      <c r="I535" s="94"/>
      <c r="J535" s="94"/>
      <c r="K535" s="7"/>
      <c r="L535" s="7"/>
      <c r="M535" s="94"/>
      <c r="N535" s="588"/>
      <c r="O535" s="588"/>
      <c r="P535" s="588"/>
      <c r="Q535" s="588"/>
      <c r="R535" s="588"/>
      <c r="S535" s="588"/>
      <c r="T535" s="588"/>
      <c r="U535" s="588"/>
      <c r="V535" s="588"/>
      <c r="W535" s="169"/>
      <c r="X535" s="94"/>
      <c r="Y535" s="94"/>
      <c r="Z535" s="94"/>
      <c r="AA535" s="94"/>
      <c r="AB535" s="94"/>
      <c r="AC535" s="94"/>
      <c r="AD535" s="94"/>
      <c r="AE535" s="94"/>
      <c r="AF535" s="94"/>
      <c r="AG535" s="94"/>
      <c r="AH535" s="94"/>
      <c r="AI535" s="94"/>
      <c r="AJ535" s="169"/>
      <c r="AK535" s="94"/>
      <c r="AL535" s="94"/>
      <c r="AM535" s="94"/>
    </row>
    <row r="536" ht="15.75" customHeight="1">
      <c r="A536" s="94"/>
      <c r="B536" s="94"/>
      <c r="D536" s="587"/>
      <c r="E536" s="94"/>
      <c r="F536" s="94"/>
      <c r="G536" s="94"/>
      <c r="H536" s="587"/>
      <c r="I536" s="94"/>
      <c r="J536" s="94"/>
      <c r="K536" s="7"/>
      <c r="L536" s="7"/>
      <c r="M536" s="94"/>
      <c r="N536" s="588"/>
      <c r="O536" s="588"/>
      <c r="P536" s="588"/>
      <c r="Q536" s="588"/>
      <c r="R536" s="588"/>
      <c r="S536" s="588"/>
      <c r="T536" s="588"/>
      <c r="U536" s="588"/>
      <c r="V536" s="588"/>
      <c r="W536" s="169"/>
      <c r="X536" s="94"/>
      <c r="Y536" s="94"/>
      <c r="Z536" s="94"/>
      <c r="AA536" s="94"/>
      <c r="AB536" s="94"/>
      <c r="AC536" s="94"/>
      <c r="AD536" s="94"/>
      <c r="AE536" s="94"/>
      <c r="AF536" s="94"/>
      <c r="AG536" s="94"/>
      <c r="AH536" s="94"/>
      <c r="AI536" s="94"/>
      <c r="AJ536" s="169"/>
      <c r="AK536" s="94"/>
      <c r="AL536" s="94"/>
      <c r="AM536" s="94"/>
    </row>
    <row r="537" ht="15.75" customHeight="1">
      <c r="A537" s="94"/>
      <c r="B537" s="94"/>
      <c r="D537" s="587"/>
      <c r="E537" s="94"/>
      <c r="F537" s="94"/>
      <c r="G537" s="94"/>
      <c r="H537" s="587"/>
      <c r="I537" s="94"/>
      <c r="J537" s="94"/>
      <c r="K537" s="7"/>
      <c r="L537" s="7"/>
      <c r="M537" s="94"/>
      <c r="N537" s="588"/>
      <c r="O537" s="588"/>
      <c r="P537" s="588"/>
      <c r="Q537" s="588"/>
      <c r="R537" s="588"/>
      <c r="S537" s="588"/>
      <c r="T537" s="588"/>
      <c r="U537" s="588"/>
      <c r="V537" s="588"/>
      <c r="W537" s="169"/>
      <c r="X537" s="94"/>
      <c r="Y537" s="94"/>
      <c r="Z537" s="94"/>
      <c r="AA537" s="94"/>
      <c r="AB537" s="94"/>
      <c r="AC537" s="94"/>
      <c r="AD537" s="94"/>
      <c r="AE537" s="94"/>
      <c r="AF537" s="94"/>
      <c r="AG537" s="94"/>
      <c r="AH537" s="94"/>
      <c r="AI537" s="94"/>
      <c r="AJ537" s="169"/>
      <c r="AK537" s="94"/>
      <c r="AL537" s="94"/>
      <c r="AM537" s="94"/>
    </row>
    <row r="538" ht="15.75" customHeight="1">
      <c r="A538" s="94"/>
      <c r="B538" s="94"/>
      <c r="D538" s="587"/>
      <c r="E538" s="94"/>
      <c r="F538" s="94"/>
      <c r="G538" s="94"/>
      <c r="H538" s="587"/>
      <c r="I538" s="94"/>
      <c r="J538" s="94"/>
      <c r="K538" s="7"/>
      <c r="L538" s="7"/>
      <c r="M538" s="94"/>
      <c r="N538" s="588"/>
      <c r="O538" s="588"/>
      <c r="P538" s="588"/>
      <c r="Q538" s="588"/>
      <c r="R538" s="588"/>
      <c r="S538" s="588"/>
      <c r="T538" s="588"/>
      <c r="U538" s="588"/>
      <c r="V538" s="588"/>
      <c r="W538" s="169"/>
      <c r="X538" s="94"/>
      <c r="Y538" s="94"/>
      <c r="Z538" s="94"/>
      <c r="AA538" s="94"/>
      <c r="AB538" s="94"/>
      <c r="AC538" s="94"/>
      <c r="AD538" s="94"/>
      <c r="AE538" s="94"/>
      <c r="AF538" s="94"/>
      <c r="AG538" s="94"/>
      <c r="AH538" s="94"/>
      <c r="AI538" s="94"/>
      <c r="AJ538" s="169"/>
      <c r="AK538" s="94"/>
      <c r="AL538" s="94"/>
      <c r="AM538" s="94"/>
    </row>
    <row r="539" ht="15.75" customHeight="1">
      <c r="A539" s="94"/>
      <c r="B539" s="94"/>
      <c r="D539" s="587"/>
      <c r="E539" s="94"/>
      <c r="F539" s="94"/>
      <c r="G539" s="94"/>
      <c r="H539" s="587"/>
      <c r="I539" s="94"/>
      <c r="J539" s="94"/>
      <c r="K539" s="7"/>
      <c r="L539" s="7"/>
      <c r="M539" s="94"/>
      <c r="N539" s="588"/>
      <c r="O539" s="588"/>
      <c r="P539" s="588"/>
      <c r="Q539" s="588"/>
      <c r="R539" s="588"/>
      <c r="S539" s="588"/>
      <c r="T539" s="588"/>
      <c r="U539" s="588"/>
      <c r="V539" s="588"/>
      <c r="W539" s="169"/>
      <c r="X539" s="94"/>
      <c r="Y539" s="94"/>
      <c r="Z539" s="94"/>
      <c r="AA539" s="94"/>
      <c r="AB539" s="94"/>
      <c r="AC539" s="94"/>
      <c r="AD539" s="94"/>
      <c r="AE539" s="94"/>
      <c r="AF539" s="94"/>
      <c r="AG539" s="94"/>
      <c r="AH539" s="94"/>
      <c r="AI539" s="94"/>
      <c r="AJ539" s="169"/>
      <c r="AK539" s="94"/>
      <c r="AL539" s="94"/>
      <c r="AM539" s="94"/>
    </row>
    <row r="540" ht="15.75" customHeight="1">
      <c r="A540" s="94"/>
      <c r="B540" s="94"/>
      <c r="D540" s="587"/>
      <c r="E540" s="94"/>
      <c r="F540" s="94"/>
      <c r="G540" s="94"/>
      <c r="H540" s="587"/>
      <c r="I540" s="94"/>
      <c r="J540" s="94"/>
      <c r="K540" s="7"/>
      <c r="L540" s="7"/>
      <c r="M540" s="94"/>
      <c r="N540" s="588"/>
      <c r="O540" s="588"/>
      <c r="P540" s="588"/>
      <c r="Q540" s="588"/>
      <c r="R540" s="588"/>
      <c r="S540" s="588"/>
      <c r="T540" s="588"/>
      <c r="U540" s="588"/>
      <c r="V540" s="588"/>
      <c r="W540" s="169"/>
      <c r="X540" s="94"/>
      <c r="Y540" s="94"/>
      <c r="Z540" s="94"/>
      <c r="AA540" s="94"/>
      <c r="AB540" s="94"/>
      <c r="AC540" s="94"/>
      <c r="AD540" s="94"/>
      <c r="AE540" s="94"/>
      <c r="AF540" s="94"/>
      <c r="AG540" s="94"/>
      <c r="AH540" s="94"/>
      <c r="AI540" s="94"/>
      <c r="AJ540" s="169"/>
      <c r="AK540" s="94"/>
      <c r="AL540" s="94"/>
      <c r="AM540" s="94"/>
    </row>
    <row r="541" ht="15.75" customHeight="1">
      <c r="A541" s="94"/>
      <c r="B541" s="94"/>
      <c r="D541" s="587"/>
      <c r="E541" s="94"/>
      <c r="F541" s="94"/>
      <c r="G541" s="94"/>
      <c r="H541" s="587"/>
      <c r="I541" s="94"/>
      <c r="J541" s="94"/>
      <c r="K541" s="7"/>
      <c r="L541" s="7"/>
      <c r="M541" s="94"/>
      <c r="N541" s="588"/>
      <c r="O541" s="588"/>
      <c r="P541" s="588"/>
      <c r="Q541" s="588"/>
      <c r="R541" s="588"/>
      <c r="S541" s="588"/>
      <c r="T541" s="588"/>
      <c r="U541" s="588"/>
      <c r="V541" s="588"/>
      <c r="W541" s="169"/>
      <c r="X541" s="94"/>
      <c r="Y541" s="94"/>
      <c r="Z541" s="94"/>
      <c r="AA541" s="94"/>
      <c r="AB541" s="94"/>
      <c r="AC541" s="94"/>
      <c r="AD541" s="94"/>
      <c r="AE541" s="94"/>
      <c r="AF541" s="94"/>
      <c r="AG541" s="94"/>
      <c r="AH541" s="94"/>
      <c r="AI541" s="94"/>
      <c r="AJ541" s="169"/>
      <c r="AK541" s="94"/>
      <c r="AL541" s="94"/>
      <c r="AM541" s="94"/>
    </row>
    <row r="542" ht="15.75" customHeight="1">
      <c r="A542" s="94"/>
      <c r="B542" s="94"/>
      <c r="D542" s="587"/>
      <c r="E542" s="94"/>
      <c r="F542" s="94"/>
      <c r="G542" s="94"/>
      <c r="H542" s="587"/>
      <c r="I542" s="94"/>
      <c r="J542" s="94"/>
      <c r="K542" s="7"/>
      <c r="L542" s="7"/>
      <c r="M542" s="94"/>
      <c r="N542" s="588"/>
      <c r="O542" s="588"/>
      <c r="P542" s="588"/>
      <c r="Q542" s="588"/>
      <c r="R542" s="588"/>
      <c r="S542" s="588"/>
      <c r="T542" s="588"/>
      <c r="U542" s="588"/>
      <c r="V542" s="588"/>
      <c r="W542" s="169"/>
      <c r="X542" s="94"/>
      <c r="Y542" s="94"/>
      <c r="Z542" s="94"/>
      <c r="AA542" s="94"/>
      <c r="AB542" s="94"/>
      <c r="AC542" s="94"/>
      <c r="AD542" s="94"/>
      <c r="AE542" s="94"/>
      <c r="AF542" s="94"/>
      <c r="AG542" s="94"/>
      <c r="AH542" s="94"/>
      <c r="AI542" s="94"/>
      <c r="AJ542" s="169"/>
      <c r="AK542" s="94"/>
      <c r="AL542" s="94"/>
      <c r="AM542" s="94"/>
    </row>
    <row r="543" ht="15.75" customHeight="1">
      <c r="A543" s="94"/>
      <c r="B543" s="94"/>
      <c r="D543" s="587"/>
      <c r="E543" s="94"/>
      <c r="F543" s="94"/>
      <c r="G543" s="94"/>
      <c r="H543" s="587"/>
      <c r="I543" s="94"/>
      <c r="J543" s="94"/>
      <c r="K543" s="7"/>
      <c r="L543" s="7"/>
      <c r="M543" s="94"/>
      <c r="N543" s="588"/>
      <c r="O543" s="588"/>
      <c r="P543" s="588"/>
      <c r="Q543" s="588"/>
      <c r="R543" s="588"/>
      <c r="S543" s="588"/>
      <c r="T543" s="588"/>
      <c r="U543" s="588"/>
      <c r="V543" s="588"/>
      <c r="W543" s="169"/>
      <c r="X543" s="94"/>
      <c r="Y543" s="94"/>
      <c r="Z543" s="94"/>
      <c r="AA543" s="94"/>
      <c r="AB543" s="94"/>
      <c r="AC543" s="94"/>
      <c r="AD543" s="94"/>
      <c r="AE543" s="94"/>
      <c r="AF543" s="94"/>
      <c r="AG543" s="94"/>
      <c r="AH543" s="94"/>
      <c r="AI543" s="94"/>
      <c r="AJ543" s="169"/>
      <c r="AK543" s="94"/>
      <c r="AL543" s="94"/>
      <c r="AM543" s="94"/>
    </row>
    <row r="544" ht="15.75" customHeight="1">
      <c r="A544" s="94"/>
      <c r="B544" s="94"/>
      <c r="D544" s="587"/>
      <c r="E544" s="94"/>
      <c r="F544" s="94"/>
      <c r="G544" s="94"/>
      <c r="H544" s="587"/>
      <c r="I544" s="94"/>
      <c r="J544" s="94"/>
      <c r="K544" s="7"/>
      <c r="L544" s="7"/>
      <c r="M544" s="94"/>
      <c r="N544" s="588"/>
      <c r="O544" s="588"/>
      <c r="P544" s="588"/>
      <c r="Q544" s="588"/>
      <c r="R544" s="588"/>
      <c r="S544" s="588"/>
      <c r="T544" s="588"/>
      <c r="U544" s="588"/>
      <c r="V544" s="588"/>
      <c r="W544" s="169"/>
      <c r="X544" s="94"/>
      <c r="Y544" s="94"/>
      <c r="Z544" s="94"/>
      <c r="AA544" s="94"/>
      <c r="AB544" s="94"/>
      <c r="AC544" s="94"/>
      <c r="AD544" s="94"/>
      <c r="AE544" s="94"/>
      <c r="AF544" s="94"/>
      <c r="AG544" s="94"/>
      <c r="AH544" s="94"/>
      <c r="AI544" s="94"/>
      <c r="AJ544" s="169"/>
      <c r="AK544" s="94"/>
      <c r="AL544" s="94"/>
      <c r="AM544" s="94"/>
    </row>
    <row r="545" ht="15.75" customHeight="1">
      <c r="A545" s="94"/>
      <c r="B545" s="94"/>
      <c r="D545" s="587"/>
      <c r="E545" s="94"/>
      <c r="F545" s="94"/>
      <c r="G545" s="94"/>
      <c r="H545" s="587"/>
      <c r="I545" s="94"/>
      <c r="J545" s="94"/>
      <c r="K545" s="7"/>
      <c r="L545" s="7"/>
      <c r="M545" s="94"/>
      <c r="N545" s="588"/>
      <c r="O545" s="588"/>
      <c r="P545" s="588"/>
      <c r="Q545" s="588"/>
      <c r="R545" s="588"/>
      <c r="S545" s="588"/>
      <c r="T545" s="588"/>
      <c r="U545" s="588"/>
      <c r="V545" s="588"/>
      <c r="W545" s="169"/>
      <c r="X545" s="94"/>
      <c r="Y545" s="94"/>
      <c r="Z545" s="94"/>
      <c r="AA545" s="94"/>
      <c r="AB545" s="94"/>
      <c r="AC545" s="94"/>
      <c r="AD545" s="94"/>
      <c r="AE545" s="94"/>
      <c r="AF545" s="94"/>
      <c r="AG545" s="94"/>
      <c r="AH545" s="94"/>
      <c r="AI545" s="94"/>
      <c r="AJ545" s="169"/>
      <c r="AK545" s="94"/>
      <c r="AL545" s="94"/>
      <c r="AM545" s="94"/>
    </row>
    <row r="546" ht="15.75" customHeight="1">
      <c r="A546" s="94"/>
      <c r="B546" s="94"/>
      <c r="D546" s="587"/>
      <c r="E546" s="94"/>
      <c r="F546" s="94"/>
      <c r="G546" s="94"/>
      <c r="H546" s="587"/>
      <c r="I546" s="94"/>
      <c r="J546" s="94"/>
      <c r="K546" s="7"/>
      <c r="L546" s="7"/>
      <c r="M546" s="94"/>
      <c r="N546" s="588"/>
      <c r="O546" s="588"/>
      <c r="P546" s="588"/>
      <c r="Q546" s="588"/>
      <c r="R546" s="588"/>
      <c r="S546" s="588"/>
      <c r="T546" s="588"/>
      <c r="U546" s="588"/>
      <c r="V546" s="588"/>
      <c r="W546" s="169"/>
      <c r="X546" s="94"/>
      <c r="Y546" s="94"/>
      <c r="Z546" s="94"/>
      <c r="AA546" s="94"/>
      <c r="AB546" s="94"/>
      <c r="AC546" s="94"/>
      <c r="AD546" s="94"/>
      <c r="AE546" s="94"/>
      <c r="AF546" s="94"/>
      <c r="AG546" s="94"/>
      <c r="AH546" s="94"/>
      <c r="AI546" s="94"/>
      <c r="AJ546" s="169"/>
      <c r="AK546" s="94"/>
      <c r="AL546" s="94"/>
      <c r="AM546" s="94"/>
    </row>
    <row r="547" ht="15.75" customHeight="1">
      <c r="A547" s="94"/>
      <c r="B547" s="94"/>
      <c r="D547" s="587"/>
      <c r="E547" s="94"/>
      <c r="F547" s="94"/>
      <c r="G547" s="94"/>
      <c r="H547" s="587"/>
      <c r="I547" s="94"/>
      <c r="J547" s="94"/>
      <c r="K547" s="7"/>
      <c r="L547" s="7"/>
      <c r="M547" s="94"/>
      <c r="N547" s="588"/>
      <c r="O547" s="588"/>
      <c r="P547" s="588"/>
      <c r="Q547" s="588"/>
      <c r="R547" s="588"/>
      <c r="S547" s="588"/>
      <c r="T547" s="588"/>
      <c r="U547" s="588"/>
      <c r="V547" s="588"/>
      <c r="W547" s="169"/>
      <c r="X547" s="94"/>
      <c r="Y547" s="94"/>
      <c r="Z547" s="94"/>
      <c r="AA547" s="94"/>
      <c r="AB547" s="94"/>
      <c r="AC547" s="94"/>
      <c r="AD547" s="94"/>
      <c r="AE547" s="94"/>
      <c r="AF547" s="94"/>
      <c r="AG547" s="94"/>
      <c r="AH547" s="94"/>
      <c r="AI547" s="94"/>
      <c r="AJ547" s="169"/>
      <c r="AK547" s="94"/>
      <c r="AL547" s="94"/>
      <c r="AM547" s="94"/>
    </row>
    <row r="548" ht="15.75" customHeight="1">
      <c r="A548" s="94"/>
      <c r="B548" s="94"/>
      <c r="D548" s="587"/>
      <c r="E548" s="94"/>
      <c r="F548" s="94"/>
      <c r="G548" s="94"/>
      <c r="H548" s="587"/>
      <c r="I548" s="94"/>
      <c r="J548" s="94"/>
      <c r="K548" s="7"/>
      <c r="L548" s="7"/>
      <c r="M548" s="94"/>
      <c r="N548" s="588"/>
      <c r="O548" s="588"/>
      <c r="P548" s="588"/>
      <c r="Q548" s="588"/>
      <c r="R548" s="588"/>
      <c r="S548" s="588"/>
      <c r="T548" s="588"/>
      <c r="U548" s="588"/>
      <c r="V548" s="588"/>
      <c r="W548" s="169"/>
      <c r="X548" s="94"/>
      <c r="Y548" s="94"/>
      <c r="Z548" s="94"/>
      <c r="AA548" s="94"/>
      <c r="AB548" s="94"/>
      <c r="AC548" s="94"/>
      <c r="AD548" s="94"/>
      <c r="AE548" s="94"/>
      <c r="AF548" s="94"/>
      <c r="AG548" s="94"/>
      <c r="AH548" s="94"/>
      <c r="AI548" s="94"/>
      <c r="AJ548" s="169"/>
      <c r="AK548" s="94"/>
      <c r="AL548" s="94"/>
      <c r="AM548" s="94"/>
    </row>
    <row r="549" ht="15.75" customHeight="1">
      <c r="A549" s="94"/>
      <c r="B549" s="94"/>
      <c r="D549" s="587"/>
      <c r="E549" s="94"/>
      <c r="F549" s="94"/>
      <c r="G549" s="94"/>
      <c r="H549" s="587"/>
      <c r="I549" s="94"/>
      <c r="J549" s="94"/>
      <c r="K549" s="7"/>
      <c r="L549" s="7"/>
      <c r="M549" s="94"/>
      <c r="N549" s="588"/>
      <c r="O549" s="588"/>
      <c r="P549" s="588"/>
      <c r="Q549" s="588"/>
      <c r="R549" s="588"/>
      <c r="S549" s="588"/>
      <c r="T549" s="588"/>
      <c r="U549" s="588"/>
      <c r="V549" s="588"/>
      <c r="W549" s="169"/>
      <c r="X549" s="94"/>
      <c r="Y549" s="94"/>
      <c r="Z549" s="94"/>
      <c r="AA549" s="94"/>
      <c r="AB549" s="94"/>
      <c r="AC549" s="94"/>
      <c r="AD549" s="94"/>
      <c r="AE549" s="94"/>
      <c r="AF549" s="94"/>
      <c r="AG549" s="94"/>
      <c r="AH549" s="94"/>
      <c r="AI549" s="94"/>
      <c r="AJ549" s="169"/>
      <c r="AK549" s="94"/>
      <c r="AL549" s="94"/>
      <c r="AM549" s="94"/>
    </row>
    <row r="550" ht="15.75" customHeight="1">
      <c r="A550" s="94"/>
      <c r="B550" s="94"/>
      <c r="D550" s="587"/>
      <c r="E550" s="94"/>
      <c r="F550" s="94"/>
      <c r="G550" s="94"/>
      <c r="H550" s="587"/>
      <c r="I550" s="94"/>
      <c r="J550" s="94"/>
      <c r="K550" s="7"/>
      <c r="L550" s="7"/>
      <c r="M550" s="94"/>
      <c r="N550" s="588"/>
      <c r="O550" s="588"/>
      <c r="P550" s="588"/>
      <c r="Q550" s="588"/>
      <c r="R550" s="588"/>
      <c r="S550" s="588"/>
      <c r="T550" s="588"/>
      <c r="U550" s="588"/>
      <c r="V550" s="588"/>
      <c r="W550" s="169"/>
      <c r="X550" s="94"/>
      <c r="Y550" s="94"/>
      <c r="Z550" s="94"/>
      <c r="AA550" s="94"/>
      <c r="AB550" s="94"/>
      <c r="AC550" s="94"/>
      <c r="AD550" s="94"/>
      <c r="AE550" s="94"/>
      <c r="AF550" s="94"/>
      <c r="AG550" s="94"/>
      <c r="AH550" s="94"/>
      <c r="AI550" s="94"/>
      <c r="AJ550" s="169"/>
      <c r="AK550" s="94"/>
      <c r="AL550" s="94"/>
      <c r="AM550" s="94"/>
    </row>
    <row r="551" ht="15.75" customHeight="1">
      <c r="A551" s="94"/>
      <c r="B551" s="94"/>
      <c r="D551" s="587"/>
      <c r="E551" s="94"/>
      <c r="F551" s="94"/>
      <c r="G551" s="94"/>
      <c r="H551" s="587"/>
      <c r="I551" s="94"/>
      <c r="J551" s="94"/>
      <c r="K551" s="7"/>
      <c r="L551" s="7"/>
      <c r="M551" s="94"/>
      <c r="N551" s="588"/>
      <c r="O551" s="588"/>
      <c r="P551" s="588"/>
      <c r="Q551" s="588"/>
      <c r="R551" s="588"/>
      <c r="S551" s="588"/>
      <c r="T551" s="588"/>
      <c r="U551" s="588"/>
      <c r="V551" s="588"/>
      <c r="W551" s="169"/>
      <c r="X551" s="94"/>
      <c r="Y551" s="94"/>
      <c r="Z551" s="94"/>
      <c r="AA551" s="94"/>
      <c r="AB551" s="94"/>
      <c r="AC551" s="94"/>
      <c r="AD551" s="94"/>
      <c r="AE551" s="94"/>
      <c r="AF551" s="94"/>
      <c r="AG551" s="94"/>
      <c r="AH551" s="94"/>
      <c r="AI551" s="94"/>
      <c r="AJ551" s="169"/>
      <c r="AK551" s="94"/>
      <c r="AL551" s="94"/>
      <c r="AM551" s="94"/>
    </row>
    <row r="552" ht="15.75" customHeight="1">
      <c r="A552" s="94"/>
      <c r="B552" s="94"/>
      <c r="D552" s="587"/>
      <c r="E552" s="94"/>
      <c r="F552" s="94"/>
      <c r="G552" s="94"/>
      <c r="H552" s="587"/>
      <c r="I552" s="94"/>
      <c r="J552" s="94"/>
      <c r="K552" s="7"/>
      <c r="L552" s="7"/>
      <c r="M552" s="94"/>
      <c r="N552" s="588"/>
      <c r="O552" s="588"/>
      <c r="P552" s="588"/>
      <c r="Q552" s="588"/>
      <c r="R552" s="588"/>
      <c r="S552" s="588"/>
      <c r="T552" s="588"/>
      <c r="U552" s="588"/>
      <c r="V552" s="588"/>
      <c r="W552" s="169"/>
      <c r="X552" s="94"/>
      <c r="Y552" s="94"/>
      <c r="Z552" s="94"/>
      <c r="AA552" s="94"/>
      <c r="AB552" s="94"/>
      <c r="AC552" s="94"/>
      <c r="AD552" s="94"/>
      <c r="AE552" s="94"/>
      <c r="AF552" s="94"/>
      <c r="AG552" s="94"/>
      <c r="AH552" s="94"/>
      <c r="AI552" s="94"/>
      <c r="AJ552" s="169"/>
      <c r="AK552" s="94"/>
      <c r="AL552" s="94"/>
      <c r="AM552" s="94"/>
    </row>
    <row r="553" ht="15.75" customHeight="1">
      <c r="A553" s="94"/>
      <c r="B553" s="94"/>
      <c r="D553" s="587"/>
      <c r="E553" s="94"/>
      <c r="F553" s="94"/>
      <c r="G553" s="94"/>
      <c r="H553" s="587"/>
      <c r="I553" s="94"/>
      <c r="J553" s="94"/>
      <c r="K553" s="7"/>
      <c r="L553" s="7"/>
      <c r="M553" s="94"/>
      <c r="N553" s="588"/>
      <c r="O553" s="588"/>
      <c r="P553" s="588"/>
      <c r="Q553" s="588"/>
      <c r="R553" s="588"/>
      <c r="S553" s="588"/>
      <c r="T553" s="588"/>
      <c r="U553" s="588"/>
      <c r="V553" s="588"/>
      <c r="W553" s="169"/>
      <c r="X553" s="94"/>
      <c r="Y553" s="94"/>
      <c r="Z553" s="94"/>
      <c r="AA553" s="94"/>
      <c r="AB553" s="94"/>
      <c r="AC553" s="94"/>
      <c r="AD553" s="94"/>
      <c r="AE553" s="94"/>
      <c r="AF553" s="94"/>
      <c r="AG553" s="94"/>
      <c r="AH553" s="94"/>
      <c r="AI553" s="94"/>
      <c r="AJ553" s="169"/>
      <c r="AK553" s="94"/>
      <c r="AL553" s="94"/>
      <c r="AM553" s="94"/>
    </row>
    <row r="554" ht="15.75" customHeight="1">
      <c r="A554" s="94"/>
      <c r="B554" s="94"/>
      <c r="D554" s="587"/>
      <c r="E554" s="94"/>
      <c r="F554" s="94"/>
      <c r="G554" s="94"/>
      <c r="H554" s="587"/>
      <c r="I554" s="94"/>
      <c r="J554" s="94"/>
      <c r="K554" s="7"/>
      <c r="L554" s="7"/>
      <c r="M554" s="94"/>
      <c r="N554" s="588"/>
      <c r="O554" s="588"/>
      <c r="P554" s="588"/>
      <c r="Q554" s="588"/>
      <c r="R554" s="588"/>
      <c r="S554" s="588"/>
      <c r="T554" s="588"/>
      <c r="U554" s="588"/>
      <c r="V554" s="588"/>
      <c r="W554" s="169"/>
      <c r="X554" s="94"/>
      <c r="Y554" s="94"/>
      <c r="Z554" s="94"/>
      <c r="AA554" s="94"/>
      <c r="AB554" s="94"/>
      <c r="AC554" s="94"/>
      <c r="AD554" s="94"/>
      <c r="AE554" s="94"/>
      <c r="AF554" s="94"/>
      <c r="AG554" s="94"/>
      <c r="AH554" s="94"/>
      <c r="AI554" s="94"/>
      <c r="AJ554" s="169"/>
      <c r="AK554" s="94"/>
      <c r="AL554" s="94"/>
      <c r="AM554" s="94"/>
    </row>
    <row r="555" ht="15.75" customHeight="1">
      <c r="A555" s="94"/>
      <c r="B555" s="94"/>
      <c r="D555" s="587"/>
      <c r="E555" s="94"/>
      <c r="F555" s="94"/>
      <c r="G555" s="94"/>
      <c r="H555" s="587"/>
      <c r="I555" s="94"/>
      <c r="J555" s="94"/>
      <c r="K555" s="7"/>
      <c r="L555" s="7"/>
      <c r="M555" s="94"/>
      <c r="N555" s="588"/>
      <c r="O555" s="588"/>
      <c r="P555" s="588"/>
      <c r="Q555" s="588"/>
      <c r="R555" s="588"/>
      <c r="S555" s="588"/>
      <c r="T555" s="588"/>
      <c r="U555" s="588"/>
      <c r="V555" s="588"/>
      <c r="W555" s="169"/>
      <c r="X555" s="94"/>
      <c r="Y555" s="94"/>
      <c r="Z555" s="94"/>
      <c r="AA555" s="94"/>
      <c r="AB555" s="94"/>
      <c r="AC555" s="94"/>
      <c r="AD555" s="94"/>
      <c r="AE555" s="94"/>
      <c r="AF555" s="94"/>
      <c r="AG555" s="94"/>
      <c r="AH555" s="94"/>
      <c r="AI555" s="94"/>
      <c r="AJ555" s="169"/>
      <c r="AK555" s="94"/>
      <c r="AL555" s="94"/>
      <c r="AM555" s="94"/>
    </row>
    <row r="556" ht="15.75" customHeight="1">
      <c r="A556" s="94"/>
      <c r="B556" s="94"/>
      <c r="D556" s="587"/>
      <c r="E556" s="94"/>
      <c r="F556" s="94"/>
      <c r="G556" s="94"/>
      <c r="H556" s="587"/>
      <c r="I556" s="94"/>
      <c r="J556" s="94"/>
      <c r="K556" s="7"/>
      <c r="L556" s="7"/>
      <c r="M556" s="94"/>
      <c r="N556" s="588"/>
      <c r="O556" s="588"/>
      <c r="P556" s="588"/>
      <c r="Q556" s="588"/>
      <c r="R556" s="588"/>
      <c r="S556" s="588"/>
      <c r="T556" s="588"/>
      <c r="U556" s="588"/>
      <c r="V556" s="588"/>
      <c r="W556" s="169"/>
      <c r="X556" s="94"/>
      <c r="Y556" s="94"/>
      <c r="Z556" s="94"/>
      <c r="AA556" s="94"/>
      <c r="AB556" s="94"/>
      <c r="AC556" s="94"/>
      <c r="AD556" s="94"/>
      <c r="AE556" s="94"/>
      <c r="AF556" s="94"/>
      <c r="AG556" s="94"/>
      <c r="AH556" s="94"/>
      <c r="AI556" s="94"/>
      <c r="AJ556" s="169"/>
      <c r="AK556" s="94"/>
      <c r="AL556" s="94"/>
      <c r="AM556" s="94"/>
    </row>
    <row r="557" ht="15.75" customHeight="1">
      <c r="A557" s="94"/>
      <c r="B557" s="94"/>
      <c r="D557" s="587"/>
      <c r="E557" s="94"/>
      <c r="F557" s="94"/>
      <c r="G557" s="94"/>
      <c r="H557" s="587"/>
      <c r="I557" s="94"/>
      <c r="J557" s="94"/>
      <c r="K557" s="7"/>
      <c r="L557" s="7"/>
      <c r="M557" s="94"/>
      <c r="N557" s="588"/>
      <c r="O557" s="588"/>
      <c r="P557" s="588"/>
      <c r="Q557" s="588"/>
      <c r="R557" s="588"/>
      <c r="S557" s="588"/>
      <c r="T557" s="588"/>
      <c r="U557" s="588"/>
      <c r="V557" s="588"/>
      <c r="W557" s="169"/>
      <c r="X557" s="94"/>
      <c r="Y557" s="94"/>
      <c r="Z557" s="94"/>
      <c r="AA557" s="94"/>
      <c r="AB557" s="94"/>
      <c r="AC557" s="94"/>
      <c r="AD557" s="94"/>
      <c r="AE557" s="94"/>
      <c r="AF557" s="94"/>
      <c r="AG557" s="94"/>
      <c r="AH557" s="94"/>
      <c r="AI557" s="94"/>
      <c r="AJ557" s="169"/>
      <c r="AK557" s="94"/>
      <c r="AL557" s="94"/>
      <c r="AM557" s="94"/>
    </row>
    <row r="558" ht="15.75" customHeight="1">
      <c r="A558" s="94"/>
      <c r="B558" s="94"/>
      <c r="D558" s="587"/>
      <c r="E558" s="94"/>
      <c r="F558" s="94"/>
      <c r="G558" s="94"/>
      <c r="H558" s="587"/>
      <c r="I558" s="94"/>
      <c r="J558" s="94"/>
      <c r="K558" s="7"/>
      <c r="L558" s="7"/>
      <c r="M558" s="94"/>
      <c r="N558" s="588"/>
      <c r="O558" s="588"/>
      <c r="P558" s="588"/>
      <c r="Q558" s="588"/>
      <c r="R558" s="588"/>
      <c r="S558" s="588"/>
      <c r="T558" s="588"/>
      <c r="U558" s="588"/>
      <c r="V558" s="588"/>
      <c r="W558" s="169"/>
      <c r="X558" s="94"/>
      <c r="Y558" s="94"/>
      <c r="Z558" s="94"/>
      <c r="AA558" s="94"/>
      <c r="AB558" s="94"/>
      <c r="AC558" s="94"/>
      <c r="AD558" s="94"/>
      <c r="AE558" s="94"/>
      <c r="AF558" s="94"/>
      <c r="AG558" s="94"/>
      <c r="AH558" s="94"/>
      <c r="AI558" s="94"/>
      <c r="AJ558" s="169"/>
      <c r="AK558" s="94"/>
      <c r="AL558" s="94"/>
      <c r="AM558" s="94"/>
    </row>
    <row r="559" ht="15.75" customHeight="1">
      <c r="A559" s="94"/>
      <c r="B559" s="94"/>
      <c r="D559" s="587"/>
      <c r="E559" s="94"/>
      <c r="F559" s="94"/>
      <c r="G559" s="94"/>
      <c r="H559" s="587"/>
      <c r="I559" s="94"/>
      <c r="J559" s="94"/>
      <c r="K559" s="7"/>
      <c r="L559" s="7"/>
      <c r="M559" s="94"/>
      <c r="N559" s="588"/>
      <c r="O559" s="588"/>
      <c r="P559" s="588"/>
      <c r="Q559" s="588"/>
      <c r="R559" s="588"/>
      <c r="S559" s="588"/>
      <c r="T559" s="588"/>
      <c r="U559" s="588"/>
      <c r="V559" s="588"/>
      <c r="W559" s="169"/>
      <c r="X559" s="94"/>
      <c r="Y559" s="94"/>
      <c r="Z559" s="94"/>
      <c r="AA559" s="94"/>
      <c r="AB559" s="94"/>
      <c r="AC559" s="94"/>
      <c r="AD559" s="94"/>
      <c r="AE559" s="94"/>
      <c r="AF559" s="94"/>
      <c r="AG559" s="94"/>
      <c r="AH559" s="94"/>
      <c r="AI559" s="94"/>
      <c r="AJ559" s="169"/>
      <c r="AK559" s="94"/>
      <c r="AL559" s="94"/>
      <c r="AM559" s="94"/>
    </row>
    <row r="560" ht="15.75" customHeight="1">
      <c r="A560" s="94"/>
      <c r="B560" s="94"/>
      <c r="D560" s="587"/>
      <c r="E560" s="94"/>
      <c r="F560" s="94"/>
      <c r="G560" s="94"/>
      <c r="H560" s="587"/>
      <c r="I560" s="94"/>
      <c r="J560" s="94"/>
      <c r="K560" s="7"/>
      <c r="L560" s="7"/>
      <c r="M560" s="94"/>
      <c r="N560" s="588"/>
      <c r="O560" s="588"/>
      <c r="P560" s="588"/>
      <c r="Q560" s="588"/>
      <c r="R560" s="588"/>
      <c r="S560" s="588"/>
      <c r="T560" s="588"/>
      <c r="U560" s="588"/>
      <c r="V560" s="588"/>
      <c r="W560" s="169"/>
      <c r="X560" s="94"/>
      <c r="Y560" s="94"/>
      <c r="Z560" s="94"/>
      <c r="AA560" s="94"/>
      <c r="AB560" s="94"/>
      <c r="AC560" s="94"/>
      <c r="AD560" s="94"/>
      <c r="AE560" s="94"/>
      <c r="AF560" s="94"/>
      <c r="AG560" s="94"/>
      <c r="AH560" s="94"/>
      <c r="AI560" s="94"/>
      <c r="AJ560" s="169"/>
      <c r="AK560" s="94"/>
      <c r="AL560" s="94"/>
      <c r="AM560" s="94"/>
    </row>
    <row r="561" ht="15.75" customHeight="1">
      <c r="A561" s="94"/>
      <c r="B561" s="94"/>
      <c r="D561" s="587"/>
      <c r="E561" s="94"/>
      <c r="F561" s="94"/>
      <c r="G561" s="94"/>
      <c r="H561" s="587"/>
      <c r="I561" s="94"/>
      <c r="J561" s="94"/>
      <c r="K561" s="7"/>
      <c r="L561" s="7"/>
      <c r="M561" s="94"/>
      <c r="N561" s="588"/>
      <c r="O561" s="588"/>
      <c r="P561" s="588"/>
      <c r="Q561" s="588"/>
      <c r="R561" s="588"/>
      <c r="S561" s="588"/>
      <c r="T561" s="588"/>
      <c r="U561" s="588"/>
      <c r="V561" s="588"/>
      <c r="W561" s="169"/>
      <c r="X561" s="94"/>
      <c r="Y561" s="94"/>
      <c r="Z561" s="94"/>
      <c r="AA561" s="94"/>
      <c r="AB561" s="94"/>
      <c r="AC561" s="94"/>
      <c r="AD561" s="94"/>
      <c r="AE561" s="94"/>
      <c r="AF561" s="94"/>
      <c r="AG561" s="94"/>
      <c r="AH561" s="94"/>
      <c r="AI561" s="94"/>
      <c r="AJ561" s="169"/>
      <c r="AK561" s="94"/>
      <c r="AL561" s="94"/>
      <c r="AM561" s="94"/>
    </row>
    <row r="562" ht="15.75" customHeight="1">
      <c r="A562" s="94"/>
      <c r="B562" s="94"/>
      <c r="D562" s="587"/>
      <c r="E562" s="94"/>
      <c r="F562" s="94"/>
      <c r="G562" s="94"/>
      <c r="H562" s="587"/>
      <c r="I562" s="94"/>
      <c r="J562" s="94"/>
      <c r="K562" s="7"/>
      <c r="L562" s="7"/>
      <c r="M562" s="94"/>
      <c r="N562" s="588"/>
      <c r="O562" s="588"/>
      <c r="P562" s="588"/>
      <c r="Q562" s="588"/>
      <c r="R562" s="588"/>
      <c r="S562" s="588"/>
      <c r="T562" s="588"/>
      <c r="U562" s="588"/>
      <c r="V562" s="588"/>
      <c r="W562" s="169"/>
      <c r="X562" s="94"/>
      <c r="Y562" s="94"/>
      <c r="Z562" s="94"/>
      <c r="AA562" s="94"/>
      <c r="AB562" s="94"/>
      <c r="AC562" s="94"/>
      <c r="AD562" s="94"/>
      <c r="AE562" s="94"/>
      <c r="AF562" s="94"/>
      <c r="AG562" s="94"/>
      <c r="AH562" s="94"/>
      <c r="AI562" s="94"/>
      <c r="AJ562" s="169"/>
      <c r="AK562" s="94"/>
      <c r="AL562" s="94"/>
      <c r="AM562" s="94"/>
    </row>
    <row r="563" ht="15.75" customHeight="1">
      <c r="A563" s="94"/>
      <c r="B563" s="94"/>
      <c r="D563" s="587"/>
      <c r="E563" s="94"/>
      <c r="F563" s="94"/>
      <c r="G563" s="94"/>
      <c r="H563" s="587"/>
      <c r="I563" s="94"/>
      <c r="J563" s="94"/>
      <c r="K563" s="7"/>
      <c r="L563" s="7"/>
      <c r="M563" s="94"/>
      <c r="N563" s="588"/>
      <c r="O563" s="588"/>
      <c r="P563" s="588"/>
      <c r="Q563" s="588"/>
      <c r="R563" s="588"/>
      <c r="S563" s="588"/>
      <c r="T563" s="588"/>
      <c r="U563" s="588"/>
      <c r="V563" s="588"/>
      <c r="W563" s="169"/>
      <c r="X563" s="94"/>
      <c r="Y563" s="94"/>
      <c r="Z563" s="94"/>
      <c r="AA563" s="94"/>
      <c r="AB563" s="94"/>
      <c r="AC563" s="94"/>
      <c r="AD563" s="94"/>
      <c r="AE563" s="94"/>
      <c r="AF563" s="94"/>
      <c r="AG563" s="94"/>
      <c r="AH563" s="94"/>
      <c r="AI563" s="94"/>
      <c r="AJ563" s="169"/>
      <c r="AK563" s="94"/>
      <c r="AL563" s="94"/>
      <c r="AM563" s="94"/>
    </row>
    <row r="564" ht="15.75" customHeight="1">
      <c r="A564" s="94"/>
      <c r="B564" s="94"/>
      <c r="D564" s="587"/>
      <c r="E564" s="94"/>
      <c r="F564" s="94"/>
      <c r="G564" s="94"/>
      <c r="H564" s="587"/>
      <c r="I564" s="94"/>
      <c r="J564" s="94"/>
      <c r="K564" s="7"/>
      <c r="L564" s="7"/>
      <c r="M564" s="94"/>
      <c r="N564" s="588"/>
      <c r="O564" s="588"/>
      <c r="P564" s="588"/>
      <c r="Q564" s="588"/>
      <c r="R564" s="588"/>
      <c r="S564" s="588"/>
      <c r="T564" s="588"/>
      <c r="U564" s="588"/>
      <c r="V564" s="588"/>
      <c r="W564" s="169"/>
      <c r="X564" s="94"/>
      <c r="Y564" s="94"/>
      <c r="Z564" s="94"/>
      <c r="AA564" s="94"/>
      <c r="AB564" s="94"/>
      <c r="AC564" s="94"/>
      <c r="AD564" s="94"/>
      <c r="AE564" s="94"/>
      <c r="AF564" s="94"/>
      <c r="AG564" s="94"/>
      <c r="AH564" s="94"/>
      <c r="AI564" s="94"/>
      <c r="AJ564" s="169"/>
      <c r="AK564" s="94"/>
      <c r="AL564" s="94"/>
      <c r="AM564" s="94"/>
    </row>
    <row r="565" ht="15.75" customHeight="1">
      <c r="A565" s="94"/>
      <c r="B565" s="94"/>
      <c r="D565" s="587"/>
      <c r="E565" s="94"/>
      <c r="F565" s="94"/>
      <c r="G565" s="94"/>
      <c r="H565" s="587"/>
      <c r="I565" s="94"/>
      <c r="J565" s="94"/>
      <c r="K565" s="7"/>
      <c r="L565" s="7"/>
      <c r="M565" s="94"/>
      <c r="N565" s="588"/>
      <c r="O565" s="588"/>
      <c r="P565" s="588"/>
      <c r="Q565" s="588"/>
      <c r="R565" s="588"/>
      <c r="S565" s="588"/>
      <c r="T565" s="588"/>
      <c r="U565" s="588"/>
      <c r="V565" s="588"/>
      <c r="W565" s="169"/>
      <c r="X565" s="94"/>
      <c r="Y565" s="94"/>
      <c r="Z565" s="94"/>
      <c r="AA565" s="94"/>
      <c r="AB565" s="94"/>
      <c r="AC565" s="94"/>
      <c r="AD565" s="94"/>
      <c r="AE565" s="94"/>
      <c r="AF565" s="94"/>
      <c r="AG565" s="94"/>
      <c r="AH565" s="94"/>
      <c r="AI565" s="94"/>
      <c r="AJ565" s="169"/>
      <c r="AK565" s="94"/>
      <c r="AL565" s="94"/>
      <c r="AM565" s="94"/>
    </row>
    <row r="566" ht="15.75" customHeight="1">
      <c r="A566" s="94"/>
      <c r="B566" s="94"/>
      <c r="D566" s="587"/>
      <c r="E566" s="94"/>
      <c r="F566" s="94"/>
      <c r="G566" s="94"/>
      <c r="H566" s="587"/>
      <c r="I566" s="94"/>
      <c r="J566" s="94"/>
      <c r="K566" s="7"/>
      <c r="L566" s="7"/>
      <c r="M566" s="94"/>
      <c r="N566" s="588"/>
      <c r="O566" s="588"/>
      <c r="P566" s="588"/>
      <c r="Q566" s="588"/>
      <c r="R566" s="588"/>
      <c r="S566" s="588"/>
      <c r="T566" s="588"/>
      <c r="U566" s="588"/>
      <c r="V566" s="588"/>
      <c r="W566" s="169"/>
      <c r="X566" s="94"/>
      <c r="Y566" s="94"/>
      <c r="Z566" s="94"/>
      <c r="AA566" s="94"/>
      <c r="AB566" s="94"/>
      <c r="AC566" s="94"/>
      <c r="AD566" s="94"/>
      <c r="AE566" s="94"/>
      <c r="AF566" s="94"/>
      <c r="AG566" s="94"/>
      <c r="AH566" s="94"/>
      <c r="AI566" s="94"/>
      <c r="AJ566" s="169"/>
      <c r="AK566" s="94"/>
      <c r="AL566" s="94"/>
      <c r="AM566" s="94"/>
    </row>
    <row r="567" ht="15.75" customHeight="1">
      <c r="A567" s="94"/>
      <c r="B567" s="94"/>
      <c r="D567" s="587"/>
      <c r="E567" s="94"/>
      <c r="F567" s="94"/>
      <c r="G567" s="94"/>
      <c r="H567" s="587"/>
      <c r="I567" s="94"/>
      <c r="J567" s="94"/>
      <c r="K567" s="7"/>
      <c r="L567" s="7"/>
      <c r="M567" s="94"/>
      <c r="N567" s="588"/>
      <c r="O567" s="588"/>
      <c r="P567" s="588"/>
      <c r="Q567" s="588"/>
      <c r="R567" s="588"/>
      <c r="S567" s="588"/>
      <c r="T567" s="588"/>
      <c r="U567" s="588"/>
      <c r="V567" s="588"/>
      <c r="W567" s="169"/>
      <c r="X567" s="94"/>
      <c r="Y567" s="94"/>
      <c r="Z567" s="94"/>
      <c r="AA567" s="94"/>
      <c r="AB567" s="94"/>
      <c r="AC567" s="94"/>
      <c r="AD567" s="94"/>
      <c r="AE567" s="94"/>
      <c r="AF567" s="94"/>
      <c r="AG567" s="94"/>
      <c r="AH567" s="94"/>
      <c r="AI567" s="94"/>
      <c r="AJ567" s="169"/>
      <c r="AK567" s="94"/>
      <c r="AL567" s="94"/>
      <c r="AM567" s="94"/>
    </row>
    <row r="568" ht="15.75" customHeight="1">
      <c r="A568" s="94"/>
      <c r="B568" s="94"/>
      <c r="D568" s="587"/>
      <c r="E568" s="94"/>
      <c r="F568" s="94"/>
      <c r="G568" s="94"/>
      <c r="H568" s="587"/>
      <c r="I568" s="94"/>
      <c r="J568" s="94"/>
      <c r="K568" s="7"/>
      <c r="L568" s="7"/>
      <c r="M568" s="94"/>
      <c r="N568" s="588"/>
      <c r="O568" s="588"/>
      <c r="P568" s="588"/>
      <c r="Q568" s="588"/>
      <c r="R568" s="588"/>
      <c r="S568" s="588"/>
      <c r="T568" s="588"/>
      <c r="U568" s="588"/>
      <c r="V568" s="588"/>
      <c r="W568" s="169"/>
      <c r="X568" s="94"/>
      <c r="Y568" s="94"/>
      <c r="Z568" s="94"/>
      <c r="AA568" s="94"/>
      <c r="AB568" s="94"/>
      <c r="AC568" s="94"/>
      <c r="AD568" s="94"/>
      <c r="AE568" s="94"/>
      <c r="AF568" s="94"/>
      <c r="AG568" s="94"/>
      <c r="AH568" s="94"/>
      <c r="AI568" s="94"/>
      <c r="AJ568" s="169"/>
      <c r="AK568" s="94"/>
      <c r="AL568" s="94"/>
      <c r="AM568" s="94"/>
    </row>
    <row r="569" ht="15.75" customHeight="1">
      <c r="A569" s="94"/>
      <c r="B569" s="94"/>
      <c r="D569" s="587"/>
      <c r="E569" s="94"/>
      <c r="F569" s="94"/>
      <c r="G569" s="94"/>
      <c r="H569" s="587"/>
      <c r="I569" s="94"/>
      <c r="J569" s="94"/>
      <c r="K569" s="7"/>
      <c r="L569" s="7"/>
      <c r="M569" s="94"/>
      <c r="N569" s="588"/>
      <c r="O569" s="588"/>
      <c r="P569" s="588"/>
      <c r="Q569" s="588"/>
      <c r="R569" s="588"/>
      <c r="S569" s="588"/>
      <c r="T569" s="588"/>
      <c r="U569" s="588"/>
      <c r="V569" s="588"/>
      <c r="W569" s="169"/>
      <c r="X569" s="94"/>
      <c r="Y569" s="94"/>
      <c r="Z569" s="94"/>
      <c r="AA569" s="94"/>
      <c r="AB569" s="94"/>
      <c r="AC569" s="94"/>
      <c r="AD569" s="94"/>
      <c r="AE569" s="94"/>
      <c r="AF569" s="94"/>
      <c r="AG569" s="94"/>
      <c r="AH569" s="94"/>
      <c r="AI569" s="94"/>
      <c r="AJ569" s="169"/>
      <c r="AK569" s="94"/>
      <c r="AL569" s="94"/>
      <c r="AM569" s="94"/>
    </row>
    <row r="570" ht="15.75" customHeight="1">
      <c r="A570" s="94"/>
      <c r="B570" s="94"/>
      <c r="D570" s="587"/>
      <c r="E570" s="94"/>
      <c r="F570" s="94"/>
      <c r="G570" s="94"/>
      <c r="H570" s="587"/>
      <c r="I570" s="94"/>
      <c r="J570" s="94"/>
      <c r="K570" s="7"/>
      <c r="L570" s="7"/>
      <c r="M570" s="94"/>
      <c r="N570" s="588"/>
      <c r="O570" s="588"/>
      <c r="P570" s="588"/>
      <c r="Q570" s="588"/>
      <c r="R570" s="588"/>
      <c r="S570" s="588"/>
      <c r="T570" s="588"/>
      <c r="U570" s="588"/>
      <c r="V570" s="588"/>
      <c r="W570" s="169"/>
      <c r="X570" s="94"/>
      <c r="Y570" s="94"/>
      <c r="Z570" s="94"/>
      <c r="AA570" s="94"/>
      <c r="AB570" s="94"/>
      <c r="AC570" s="94"/>
      <c r="AD570" s="94"/>
      <c r="AE570" s="94"/>
      <c r="AF570" s="94"/>
      <c r="AG570" s="94"/>
      <c r="AH570" s="94"/>
      <c r="AI570" s="94"/>
      <c r="AJ570" s="169"/>
      <c r="AK570" s="94"/>
      <c r="AL570" s="94"/>
      <c r="AM570" s="94"/>
    </row>
    <row r="571" ht="15.75" customHeight="1">
      <c r="A571" s="94"/>
      <c r="B571" s="94"/>
      <c r="D571" s="587"/>
      <c r="E571" s="94"/>
      <c r="F571" s="94"/>
      <c r="G571" s="94"/>
      <c r="H571" s="587"/>
      <c r="I571" s="94"/>
      <c r="J571" s="94"/>
      <c r="K571" s="7"/>
      <c r="L571" s="7"/>
      <c r="M571" s="94"/>
      <c r="N571" s="588"/>
      <c r="O571" s="588"/>
      <c r="P571" s="588"/>
      <c r="Q571" s="588"/>
      <c r="R571" s="588"/>
      <c r="S571" s="588"/>
      <c r="T571" s="588"/>
      <c r="U571" s="588"/>
      <c r="V571" s="588"/>
      <c r="W571" s="169"/>
      <c r="X571" s="94"/>
      <c r="Y571" s="94"/>
      <c r="Z571" s="94"/>
      <c r="AA571" s="94"/>
      <c r="AB571" s="94"/>
      <c r="AC571" s="94"/>
      <c r="AD571" s="94"/>
      <c r="AE571" s="94"/>
      <c r="AF571" s="94"/>
      <c r="AG571" s="94"/>
      <c r="AH571" s="94"/>
      <c r="AI571" s="94"/>
      <c r="AJ571" s="169"/>
      <c r="AK571" s="94"/>
      <c r="AL571" s="94"/>
      <c r="AM571" s="94"/>
    </row>
    <row r="572" ht="15.75" customHeight="1">
      <c r="A572" s="94"/>
      <c r="B572" s="94"/>
      <c r="D572" s="587"/>
      <c r="E572" s="94"/>
      <c r="F572" s="94"/>
      <c r="G572" s="94"/>
      <c r="H572" s="587"/>
      <c r="I572" s="94"/>
      <c r="J572" s="94"/>
      <c r="K572" s="7"/>
      <c r="L572" s="7"/>
      <c r="M572" s="94"/>
      <c r="N572" s="588"/>
      <c r="O572" s="588"/>
      <c r="P572" s="588"/>
      <c r="Q572" s="588"/>
      <c r="R572" s="588"/>
      <c r="S572" s="588"/>
      <c r="T572" s="588"/>
      <c r="U572" s="588"/>
      <c r="V572" s="588"/>
      <c r="W572" s="169"/>
      <c r="X572" s="94"/>
      <c r="Y572" s="94"/>
      <c r="Z572" s="94"/>
      <c r="AA572" s="94"/>
      <c r="AB572" s="94"/>
      <c r="AC572" s="94"/>
      <c r="AD572" s="94"/>
      <c r="AE572" s="94"/>
      <c r="AF572" s="94"/>
      <c r="AG572" s="94"/>
      <c r="AH572" s="94"/>
      <c r="AI572" s="94"/>
      <c r="AJ572" s="169"/>
      <c r="AK572" s="94"/>
      <c r="AL572" s="94"/>
      <c r="AM572" s="94"/>
    </row>
    <row r="573" ht="15.75" customHeight="1">
      <c r="A573" s="94"/>
      <c r="B573" s="94"/>
      <c r="D573" s="587"/>
      <c r="E573" s="94"/>
      <c r="F573" s="94"/>
      <c r="G573" s="94"/>
      <c r="H573" s="587"/>
      <c r="I573" s="94"/>
      <c r="J573" s="94"/>
      <c r="K573" s="7"/>
      <c r="L573" s="7"/>
      <c r="M573" s="94"/>
      <c r="N573" s="588"/>
      <c r="O573" s="588"/>
      <c r="P573" s="588"/>
      <c r="Q573" s="588"/>
      <c r="R573" s="588"/>
      <c r="S573" s="588"/>
      <c r="T573" s="588"/>
      <c r="U573" s="588"/>
      <c r="V573" s="588"/>
      <c r="W573" s="169"/>
      <c r="X573" s="94"/>
      <c r="Y573" s="94"/>
      <c r="Z573" s="94"/>
      <c r="AA573" s="94"/>
      <c r="AB573" s="94"/>
      <c r="AC573" s="94"/>
      <c r="AD573" s="94"/>
      <c r="AE573" s="94"/>
      <c r="AF573" s="94"/>
      <c r="AG573" s="94"/>
      <c r="AH573" s="94"/>
      <c r="AI573" s="94"/>
      <c r="AJ573" s="169"/>
      <c r="AK573" s="94"/>
      <c r="AL573" s="94"/>
      <c r="AM573" s="94"/>
    </row>
    <row r="574" ht="15.75" customHeight="1">
      <c r="A574" s="94"/>
      <c r="B574" s="94"/>
      <c r="D574" s="587"/>
      <c r="E574" s="94"/>
      <c r="F574" s="94"/>
      <c r="G574" s="94"/>
      <c r="H574" s="587"/>
      <c r="I574" s="94"/>
      <c r="J574" s="94"/>
      <c r="K574" s="7"/>
      <c r="L574" s="7"/>
      <c r="M574" s="94"/>
      <c r="N574" s="588"/>
      <c r="O574" s="588"/>
      <c r="P574" s="588"/>
      <c r="Q574" s="588"/>
      <c r="R574" s="588"/>
      <c r="S574" s="588"/>
      <c r="T574" s="588"/>
      <c r="U574" s="588"/>
      <c r="V574" s="588"/>
      <c r="W574" s="169"/>
      <c r="X574" s="94"/>
      <c r="Y574" s="94"/>
      <c r="Z574" s="94"/>
      <c r="AA574" s="94"/>
      <c r="AB574" s="94"/>
      <c r="AC574" s="94"/>
      <c r="AD574" s="94"/>
      <c r="AE574" s="94"/>
      <c r="AF574" s="94"/>
      <c r="AG574" s="94"/>
      <c r="AH574" s="94"/>
      <c r="AI574" s="94"/>
      <c r="AJ574" s="169"/>
      <c r="AK574" s="94"/>
      <c r="AL574" s="94"/>
      <c r="AM574" s="94"/>
    </row>
    <row r="575" ht="15.75" customHeight="1">
      <c r="A575" s="94"/>
      <c r="B575" s="94"/>
      <c r="D575" s="587"/>
      <c r="E575" s="94"/>
      <c r="F575" s="94"/>
      <c r="G575" s="94"/>
      <c r="H575" s="587"/>
      <c r="I575" s="94"/>
      <c r="J575" s="94"/>
      <c r="K575" s="7"/>
      <c r="L575" s="7"/>
      <c r="M575" s="94"/>
      <c r="N575" s="588"/>
      <c r="O575" s="588"/>
      <c r="P575" s="588"/>
      <c r="Q575" s="588"/>
      <c r="R575" s="588"/>
      <c r="S575" s="588"/>
      <c r="T575" s="588"/>
      <c r="U575" s="588"/>
      <c r="V575" s="588"/>
      <c r="W575" s="169"/>
      <c r="X575" s="94"/>
      <c r="Y575" s="94"/>
      <c r="Z575" s="94"/>
      <c r="AA575" s="94"/>
      <c r="AB575" s="94"/>
      <c r="AC575" s="94"/>
      <c r="AD575" s="94"/>
      <c r="AE575" s="94"/>
      <c r="AF575" s="94"/>
      <c r="AG575" s="94"/>
      <c r="AH575" s="94"/>
      <c r="AI575" s="94"/>
      <c r="AJ575" s="169"/>
      <c r="AK575" s="94"/>
      <c r="AL575" s="94"/>
      <c r="AM575" s="94"/>
    </row>
    <row r="576" ht="15.75" customHeight="1">
      <c r="A576" s="94"/>
      <c r="B576" s="94"/>
      <c r="D576" s="587"/>
      <c r="E576" s="94"/>
      <c r="F576" s="94"/>
      <c r="G576" s="94"/>
      <c r="H576" s="587"/>
      <c r="I576" s="94"/>
      <c r="J576" s="94"/>
      <c r="K576" s="7"/>
      <c r="L576" s="7"/>
      <c r="M576" s="94"/>
      <c r="N576" s="588"/>
      <c r="O576" s="588"/>
      <c r="P576" s="588"/>
      <c r="Q576" s="588"/>
      <c r="R576" s="588"/>
      <c r="S576" s="588"/>
      <c r="T576" s="588"/>
      <c r="U576" s="588"/>
      <c r="V576" s="588"/>
      <c r="W576" s="169"/>
      <c r="X576" s="94"/>
      <c r="Y576" s="94"/>
      <c r="Z576" s="94"/>
      <c r="AA576" s="94"/>
      <c r="AB576" s="94"/>
      <c r="AC576" s="94"/>
      <c r="AD576" s="94"/>
      <c r="AE576" s="94"/>
      <c r="AF576" s="94"/>
      <c r="AG576" s="94"/>
      <c r="AH576" s="94"/>
      <c r="AI576" s="94"/>
      <c r="AJ576" s="169"/>
      <c r="AK576" s="94"/>
      <c r="AL576" s="94"/>
      <c r="AM576" s="94"/>
    </row>
    <row r="577" ht="15.75" customHeight="1">
      <c r="A577" s="94"/>
      <c r="B577" s="94"/>
      <c r="D577" s="587"/>
      <c r="E577" s="94"/>
      <c r="F577" s="94"/>
      <c r="G577" s="94"/>
      <c r="H577" s="587"/>
      <c r="I577" s="94"/>
      <c r="J577" s="94"/>
      <c r="K577" s="7"/>
      <c r="L577" s="7"/>
      <c r="M577" s="94"/>
      <c r="N577" s="588"/>
      <c r="O577" s="588"/>
      <c r="P577" s="588"/>
      <c r="Q577" s="588"/>
      <c r="R577" s="588"/>
      <c r="S577" s="588"/>
      <c r="T577" s="588"/>
      <c r="U577" s="588"/>
      <c r="V577" s="588"/>
      <c r="W577" s="169"/>
      <c r="X577" s="94"/>
      <c r="Y577" s="94"/>
      <c r="Z577" s="94"/>
      <c r="AA577" s="94"/>
      <c r="AB577" s="94"/>
      <c r="AC577" s="94"/>
      <c r="AD577" s="94"/>
      <c r="AE577" s="94"/>
      <c r="AF577" s="94"/>
      <c r="AG577" s="94"/>
      <c r="AH577" s="94"/>
      <c r="AI577" s="94"/>
      <c r="AJ577" s="169"/>
      <c r="AK577" s="94"/>
      <c r="AL577" s="94"/>
      <c r="AM577" s="94"/>
    </row>
    <row r="578" ht="15.75" customHeight="1">
      <c r="A578" s="94"/>
      <c r="B578" s="94"/>
      <c r="D578" s="587"/>
      <c r="E578" s="94"/>
      <c r="F578" s="94"/>
      <c r="G578" s="94"/>
      <c r="H578" s="587"/>
      <c r="I578" s="94"/>
      <c r="J578" s="94"/>
      <c r="K578" s="7"/>
      <c r="L578" s="7"/>
      <c r="M578" s="94"/>
      <c r="N578" s="588"/>
      <c r="O578" s="588"/>
      <c r="P578" s="588"/>
      <c r="Q578" s="588"/>
      <c r="R578" s="588"/>
      <c r="S578" s="588"/>
      <c r="T578" s="588"/>
      <c r="U578" s="588"/>
      <c r="V578" s="588"/>
      <c r="W578" s="169"/>
      <c r="X578" s="94"/>
      <c r="Y578" s="94"/>
      <c r="Z578" s="94"/>
      <c r="AA578" s="94"/>
      <c r="AB578" s="94"/>
      <c r="AC578" s="94"/>
      <c r="AD578" s="94"/>
      <c r="AE578" s="94"/>
      <c r="AF578" s="94"/>
      <c r="AG578" s="94"/>
      <c r="AH578" s="94"/>
      <c r="AI578" s="94"/>
      <c r="AJ578" s="169"/>
      <c r="AK578" s="94"/>
      <c r="AL578" s="94"/>
      <c r="AM578" s="94"/>
    </row>
    <row r="579" ht="15.75" customHeight="1">
      <c r="A579" s="94"/>
      <c r="B579" s="94"/>
      <c r="D579" s="587"/>
      <c r="E579" s="94"/>
      <c r="F579" s="94"/>
      <c r="G579" s="94"/>
      <c r="H579" s="587"/>
      <c r="I579" s="94"/>
      <c r="J579" s="94"/>
      <c r="K579" s="7"/>
      <c r="L579" s="7"/>
      <c r="M579" s="94"/>
      <c r="N579" s="588"/>
      <c r="O579" s="588"/>
      <c r="P579" s="588"/>
      <c r="Q579" s="588"/>
      <c r="R579" s="588"/>
      <c r="S579" s="588"/>
      <c r="T579" s="588"/>
      <c r="U579" s="588"/>
      <c r="V579" s="588"/>
      <c r="W579" s="169"/>
      <c r="X579" s="94"/>
      <c r="Y579" s="94"/>
      <c r="Z579" s="94"/>
      <c r="AA579" s="94"/>
      <c r="AB579" s="94"/>
      <c r="AC579" s="94"/>
      <c r="AD579" s="94"/>
      <c r="AE579" s="94"/>
      <c r="AF579" s="94"/>
      <c r="AG579" s="94"/>
      <c r="AH579" s="94"/>
      <c r="AI579" s="94"/>
      <c r="AJ579" s="169"/>
      <c r="AK579" s="94"/>
      <c r="AL579" s="94"/>
      <c r="AM579" s="94"/>
    </row>
    <row r="580" ht="15.75" customHeight="1">
      <c r="A580" s="94"/>
      <c r="B580" s="94"/>
      <c r="D580" s="587"/>
      <c r="E580" s="94"/>
      <c r="F580" s="94"/>
      <c r="G580" s="94"/>
      <c r="H580" s="587"/>
      <c r="I580" s="94"/>
      <c r="J580" s="94"/>
      <c r="K580" s="7"/>
      <c r="L580" s="7"/>
      <c r="M580" s="94"/>
      <c r="N580" s="588"/>
      <c r="O580" s="588"/>
      <c r="P580" s="588"/>
      <c r="Q580" s="588"/>
      <c r="R580" s="588"/>
      <c r="S580" s="588"/>
      <c r="T580" s="588"/>
      <c r="U580" s="588"/>
      <c r="V580" s="588"/>
      <c r="W580" s="169"/>
      <c r="X580" s="94"/>
      <c r="Y580" s="94"/>
      <c r="Z580" s="94"/>
      <c r="AA580" s="94"/>
      <c r="AB580" s="94"/>
      <c r="AC580" s="94"/>
      <c r="AD580" s="94"/>
      <c r="AE580" s="94"/>
      <c r="AF580" s="94"/>
      <c r="AG580" s="94"/>
      <c r="AH580" s="94"/>
      <c r="AI580" s="94"/>
      <c r="AJ580" s="169"/>
      <c r="AK580" s="94"/>
      <c r="AL580" s="94"/>
      <c r="AM580" s="94"/>
    </row>
    <row r="581" ht="15.75" customHeight="1">
      <c r="A581" s="94"/>
      <c r="B581" s="94"/>
      <c r="D581" s="587"/>
      <c r="E581" s="94"/>
      <c r="F581" s="94"/>
      <c r="G581" s="94"/>
      <c r="H581" s="587"/>
      <c r="I581" s="94"/>
      <c r="J581" s="94"/>
      <c r="K581" s="7"/>
      <c r="L581" s="7"/>
      <c r="M581" s="94"/>
      <c r="N581" s="588"/>
      <c r="O581" s="588"/>
      <c r="P581" s="588"/>
      <c r="Q581" s="588"/>
      <c r="R581" s="588"/>
      <c r="S581" s="588"/>
      <c r="T581" s="588"/>
      <c r="U581" s="588"/>
      <c r="V581" s="588"/>
      <c r="W581" s="169"/>
      <c r="X581" s="94"/>
      <c r="Y581" s="94"/>
      <c r="Z581" s="94"/>
      <c r="AA581" s="94"/>
      <c r="AB581" s="94"/>
      <c r="AC581" s="94"/>
      <c r="AD581" s="94"/>
      <c r="AE581" s="94"/>
      <c r="AF581" s="94"/>
      <c r="AG581" s="94"/>
      <c r="AH581" s="94"/>
      <c r="AI581" s="94"/>
      <c r="AJ581" s="169"/>
      <c r="AK581" s="94"/>
      <c r="AL581" s="94"/>
      <c r="AM581" s="94"/>
    </row>
    <row r="582" ht="15.75" customHeight="1">
      <c r="A582" s="94"/>
      <c r="B582" s="94"/>
      <c r="D582" s="587"/>
      <c r="E582" s="94"/>
      <c r="F582" s="94"/>
      <c r="G582" s="94"/>
      <c r="H582" s="587"/>
      <c r="I582" s="94"/>
      <c r="J582" s="94"/>
      <c r="K582" s="7"/>
      <c r="L582" s="7"/>
      <c r="M582" s="94"/>
      <c r="N582" s="588"/>
      <c r="O582" s="588"/>
      <c r="P582" s="588"/>
      <c r="Q582" s="588"/>
      <c r="R582" s="588"/>
      <c r="S582" s="588"/>
      <c r="T582" s="588"/>
      <c r="U582" s="588"/>
      <c r="V582" s="588"/>
      <c r="W582" s="169"/>
      <c r="X582" s="94"/>
      <c r="Y582" s="94"/>
      <c r="Z582" s="94"/>
      <c r="AA582" s="94"/>
      <c r="AB582" s="94"/>
      <c r="AC582" s="94"/>
      <c r="AD582" s="94"/>
      <c r="AE582" s="94"/>
      <c r="AF582" s="94"/>
      <c r="AG582" s="94"/>
      <c r="AH582" s="94"/>
      <c r="AI582" s="94"/>
      <c r="AJ582" s="169"/>
      <c r="AK582" s="94"/>
      <c r="AL582" s="94"/>
      <c r="AM582" s="94"/>
    </row>
    <row r="583" ht="15.75" customHeight="1">
      <c r="A583" s="94"/>
      <c r="B583" s="94"/>
      <c r="D583" s="587"/>
      <c r="E583" s="94"/>
      <c r="F583" s="94"/>
      <c r="G583" s="94"/>
      <c r="H583" s="587"/>
      <c r="I583" s="94"/>
      <c r="J583" s="94"/>
      <c r="K583" s="7"/>
      <c r="L583" s="7"/>
      <c r="M583" s="94"/>
      <c r="N583" s="588"/>
      <c r="O583" s="588"/>
      <c r="P583" s="588"/>
      <c r="Q583" s="588"/>
      <c r="R583" s="588"/>
      <c r="S583" s="588"/>
      <c r="T583" s="588"/>
      <c r="U583" s="588"/>
      <c r="V583" s="588"/>
      <c r="W583" s="169"/>
      <c r="X583" s="94"/>
      <c r="Y583" s="94"/>
      <c r="Z583" s="94"/>
      <c r="AA583" s="94"/>
      <c r="AB583" s="94"/>
      <c r="AC583" s="94"/>
      <c r="AD583" s="94"/>
      <c r="AE583" s="94"/>
      <c r="AF583" s="94"/>
      <c r="AG583" s="94"/>
      <c r="AH583" s="94"/>
      <c r="AI583" s="94"/>
      <c r="AJ583" s="169"/>
      <c r="AK583" s="94"/>
      <c r="AL583" s="94"/>
      <c r="AM583" s="94"/>
    </row>
    <row r="584" ht="15.75" customHeight="1">
      <c r="A584" s="94"/>
      <c r="B584" s="94"/>
      <c r="D584" s="587"/>
      <c r="E584" s="94"/>
      <c r="F584" s="94"/>
      <c r="G584" s="94"/>
      <c r="H584" s="587"/>
      <c r="I584" s="94"/>
      <c r="J584" s="94"/>
      <c r="K584" s="7"/>
      <c r="L584" s="7"/>
      <c r="M584" s="94"/>
      <c r="N584" s="588"/>
      <c r="O584" s="588"/>
      <c r="P584" s="588"/>
      <c r="Q584" s="588"/>
      <c r="R584" s="588"/>
      <c r="S584" s="588"/>
      <c r="T584" s="588"/>
      <c r="U584" s="588"/>
      <c r="V584" s="588"/>
      <c r="W584" s="169"/>
      <c r="X584" s="94"/>
      <c r="Y584" s="94"/>
      <c r="Z584" s="94"/>
      <c r="AA584" s="94"/>
      <c r="AB584" s="94"/>
      <c r="AC584" s="94"/>
      <c r="AD584" s="94"/>
      <c r="AE584" s="94"/>
      <c r="AF584" s="94"/>
      <c r="AG584" s="94"/>
      <c r="AH584" s="94"/>
      <c r="AI584" s="94"/>
      <c r="AJ584" s="169"/>
      <c r="AK584" s="94"/>
      <c r="AL584" s="94"/>
      <c r="AM584" s="94"/>
    </row>
    <row r="585" ht="15.75" customHeight="1">
      <c r="A585" s="94"/>
      <c r="B585" s="94"/>
      <c r="D585" s="587"/>
      <c r="E585" s="94"/>
      <c r="F585" s="94"/>
      <c r="G585" s="94"/>
      <c r="H585" s="587"/>
      <c r="I585" s="94"/>
      <c r="J585" s="94"/>
      <c r="K585" s="7"/>
      <c r="L585" s="7"/>
      <c r="M585" s="94"/>
      <c r="N585" s="588"/>
      <c r="O585" s="588"/>
      <c r="P585" s="588"/>
      <c r="Q585" s="588"/>
      <c r="R585" s="588"/>
      <c r="S585" s="588"/>
      <c r="T585" s="588"/>
      <c r="U585" s="588"/>
      <c r="V585" s="588"/>
      <c r="W585" s="169"/>
      <c r="X585" s="94"/>
      <c r="Y585" s="94"/>
      <c r="Z585" s="94"/>
      <c r="AA585" s="94"/>
      <c r="AB585" s="94"/>
      <c r="AC585" s="94"/>
      <c r="AD585" s="94"/>
      <c r="AE585" s="94"/>
      <c r="AF585" s="94"/>
      <c r="AG585" s="94"/>
      <c r="AH585" s="94"/>
      <c r="AI585" s="94"/>
      <c r="AJ585" s="169"/>
      <c r="AK585" s="94"/>
      <c r="AL585" s="94"/>
      <c r="AM585" s="94"/>
    </row>
    <row r="586" ht="15.75" customHeight="1">
      <c r="A586" s="94"/>
      <c r="B586" s="94"/>
      <c r="D586" s="587"/>
      <c r="E586" s="94"/>
      <c r="F586" s="94"/>
      <c r="G586" s="94"/>
      <c r="H586" s="587"/>
      <c r="I586" s="94"/>
      <c r="J586" s="94"/>
      <c r="K586" s="7"/>
      <c r="L586" s="7"/>
      <c r="M586" s="94"/>
      <c r="N586" s="588"/>
      <c r="O586" s="588"/>
      <c r="P586" s="588"/>
      <c r="Q586" s="588"/>
      <c r="R586" s="588"/>
      <c r="S586" s="588"/>
      <c r="T586" s="588"/>
      <c r="U586" s="588"/>
      <c r="V586" s="588"/>
      <c r="W586" s="169"/>
      <c r="X586" s="94"/>
      <c r="Y586" s="94"/>
      <c r="Z586" s="94"/>
      <c r="AA586" s="94"/>
      <c r="AB586" s="94"/>
      <c r="AC586" s="94"/>
      <c r="AD586" s="94"/>
      <c r="AE586" s="94"/>
      <c r="AF586" s="94"/>
      <c r="AG586" s="94"/>
      <c r="AH586" s="94"/>
      <c r="AI586" s="94"/>
      <c r="AJ586" s="169"/>
      <c r="AK586" s="94"/>
      <c r="AL586" s="94"/>
      <c r="AM586" s="94"/>
    </row>
    <row r="587" ht="15.75" customHeight="1">
      <c r="A587" s="94"/>
      <c r="B587" s="94"/>
      <c r="D587" s="587"/>
      <c r="E587" s="94"/>
      <c r="F587" s="94"/>
      <c r="G587" s="94"/>
      <c r="H587" s="587"/>
      <c r="I587" s="94"/>
      <c r="J587" s="94"/>
      <c r="K587" s="7"/>
      <c r="L587" s="7"/>
      <c r="M587" s="94"/>
      <c r="N587" s="588"/>
      <c r="O587" s="588"/>
      <c r="P587" s="588"/>
      <c r="Q587" s="588"/>
      <c r="R587" s="588"/>
      <c r="S587" s="588"/>
      <c r="T587" s="588"/>
      <c r="U587" s="588"/>
      <c r="V587" s="588"/>
      <c r="W587" s="169"/>
      <c r="X587" s="94"/>
      <c r="Y587" s="94"/>
      <c r="Z587" s="94"/>
      <c r="AA587" s="94"/>
      <c r="AB587" s="94"/>
      <c r="AC587" s="94"/>
      <c r="AD587" s="94"/>
      <c r="AE587" s="94"/>
      <c r="AF587" s="94"/>
      <c r="AG587" s="94"/>
      <c r="AH587" s="94"/>
      <c r="AI587" s="94"/>
      <c r="AJ587" s="169"/>
      <c r="AK587" s="94"/>
      <c r="AL587" s="94"/>
      <c r="AM587" s="94"/>
    </row>
    <row r="588" ht="15.75" customHeight="1">
      <c r="A588" s="94"/>
      <c r="B588" s="94"/>
      <c r="D588" s="587"/>
      <c r="E588" s="94"/>
      <c r="F588" s="94"/>
      <c r="G588" s="94"/>
      <c r="H588" s="587"/>
      <c r="I588" s="94"/>
      <c r="J588" s="94"/>
      <c r="K588" s="7"/>
      <c r="L588" s="7"/>
      <c r="M588" s="94"/>
      <c r="N588" s="588"/>
      <c r="O588" s="588"/>
      <c r="P588" s="588"/>
      <c r="Q588" s="588"/>
      <c r="R588" s="588"/>
      <c r="S588" s="588"/>
      <c r="T588" s="588"/>
      <c r="U588" s="588"/>
      <c r="V588" s="588"/>
      <c r="W588" s="169"/>
      <c r="X588" s="94"/>
      <c r="Y588" s="94"/>
      <c r="Z588" s="94"/>
      <c r="AA588" s="94"/>
      <c r="AB588" s="94"/>
      <c r="AC588" s="94"/>
      <c r="AD588" s="94"/>
      <c r="AE588" s="94"/>
      <c r="AF588" s="94"/>
      <c r="AG588" s="94"/>
      <c r="AH588" s="94"/>
      <c r="AI588" s="94"/>
      <c r="AJ588" s="169"/>
      <c r="AK588" s="94"/>
      <c r="AL588" s="94"/>
      <c r="AM588" s="94"/>
    </row>
    <row r="589" ht="15.75" customHeight="1">
      <c r="A589" s="94"/>
      <c r="B589" s="94"/>
      <c r="D589" s="587"/>
      <c r="E589" s="94"/>
      <c r="F589" s="94"/>
      <c r="G589" s="94"/>
      <c r="H589" s="587"/>
      <c r="I589" s="94"/>
      <c r="J589" s="94"/>
      <c r="K589" s="7"/>
      <c r="L589" s="7"/>
      <c r="M589" s="94"/>
      <c r="N589" s="588"/>
      <c r="O589" s="588"/>
      <c r="P589" s="588"/>
      <c r="Q589" s="588"/>
      <c r="R589" s="588"/>
      <c r="S589" s="588"/>
      <c r="T589" s="588"/>
      <c r="U589" s="588"/>
      <c r="V589" s="588"/>
      <c r="W589" s="169"/>
      <c r="X589" s="94"/>
      <c r="Y589" s="94"/>
      <c r="Z589" s="94"/>
      <c r="AA589" s="94"/>
      <c r="AB589" s="94"/>
      <c r="AC589" s="94"/>
      <c r="AD589" s="94"/>
      <c r="AE589" s="94"/>
      <c r="AF589" s="94"/>
      <c r="AG589" s="94"/>
      <c r="AH589" s="94"/>
      <c r="AI589" s="94"/>
      <c r="AJ589" s="169"/>
      <c r="AK589" s="94"/>
      <c r="AL589" s="94"/>
      <c r="AM589" s="94"/>
    </row>
    <row r="590" ht="15.75" customHeight="1">
      <c r="A590" s="94"/>
      <c r="B590" s="94"/>
      <c r="D590" s="587"/>
      <c r="E590" s="94"/>
      <c r="F590" s="94"/>
      <c r="G590" s="94"/>
      <c r="H590" s="587"/>
      <c r="I590" s="94"/>
      <c r="J590" s="94"/>
      <c r="K590" s="7"/>
      <c r="L590" s="7"/>
      <c r="M590" s="94"/>
      <c r="N590" s="588"/>
      <c r="O590" s="588"/>
      <c r="P590" s="588"/>
      <c r="Q590" s="588"/>
      <c r="R590" s="588"/>
      <c r="S590" s="588"/>
      <c r="T590" s="588"/>
      <c r="U590" s="588"/>
      <c r="V590" s="588"/>
      <c r="W590" s="169"/>
      <c r="X590" s="94"/>
      <c r="Y590" s="94"/>
      <c r="Z590" s="94"/>
      <c r="AA590" s="94"/>
      <c r="AB590" s="94"/>
      <c r="AC590" s="94"/>
      <c r="AD590" s="94"/>
      <c r="AE590" s="94"/>
      <c r="AF590" s="94"/>
      <c r="AG590" s="94"/>
      <c r="AH590" s="94"/>
      <c r="AI590" s="94"/>
      <c r="AJ590" s="169"/>
      <c r="AK590" s="94"/>
      <c r="AL590" s="94"/>
      <c r="AM590" s="94"/>
    </row>
    <row r="591" ht="15.75" customHeight="1">
      <c r="A591" s="94"/>
      <c r="B591" s="94"/>
      <c r="D591" s="587"/>
      <c r="E591" s="94"/>
      <c r="F591" s="94"/>
      <c r="G591" s="94"/>
      <c r="H591" s="587"/>
      <c r="I591" s="94"/>
      <c r="J591" s="94"/>
      <c r="K591" s="7"/>
      <c r="L591" s="7"/>
      <c r="M591" s="94"/>
      <c r="N591" s="588"/>
      <c r="O591" s="588"/>
      <c r="P591" s="588"/>
      <c r="Q591" s="588"/>
      <c r="R591" s="588"/>
      <c r="S591" s="588"/>
      <c r="T591" s="588"/>
      <c r="U591" s="588"/>
      <c r="V591" s="588"/>
      <c r="W591" s="169"/>
      <c r="X591" s="94"/>
      <c r="Y591" s="94"/>
      <c r="Z591" s="94"/>
      <c r="AA591" s="94"/>
      <c r="AB591" s="94"/>
      <c r="AC591" s="94"/>
      <c r="AD591" s="94"/>
      <c r="AE591" s="94"/>
      <c r="AF591" s="94"/>
      <c r="AG591" s="94"/>
      <c r="AH591" s="94"/>
      <c r="AI591" s="94"/>
      <c r="AJ591" s="169"/>
      <c r="AK591" s="94"/>
      <c r="AL591" s="94"/>
      <c r="AM591" s="94"/>
    </row>
    <row r="592" ht="15.75" customHeight="1">
      <c r="A592" s="94"/>
      <c r="B592" s="94"/>
      <c r="D592" s="587"/>
      <c r="E592" s="94"/>
      <c r="F592" s="94"/>
      <c r="G592" s="94"/>
      <c r="H592" s="587"/>
      <c r="I592" s="94"/>
      <c r="J592" s="94"/>
      <c r="K592" s="7"/>
      <c r="L592" s="7"/>
      <c r="M592" s="94"/>
      <c r="N592" s="588"/>
      <c r="O592" s="588"/>
      <c r="P592" s="588"/>
      <c r="Q592" s="588"/>
      <c r="R592" s="588"/>
      <c r="S592" s="588"/>
      <c r="T592" s="588"/>
      <c r="U592" s="588"/>
      <c r="V592" s="588"/>
      <c r="W592" s="169"/>
      <c r="X592" s="94"/>
      <c r="Y592" s="94"/>
      <c r="Z592" s="94"/>
      <c r="AA592" s="94"/>
      <c r="AB592" s="94"/>
      <c r="AC592" s="94"/>
      <c r="AD592" s="94"/>
      <c r="AE592" s="94"/>
      <c r="AF592" s="94"/>
      <c r="AG592" s="94"/>
      <c r="AH592" s="94"/>
      <c r="AI592" s="94"/>
      <c r="AJ592" s="169"/>
      <c r="AK592" s="94"/>
      <c r="AL592" s="94"/>
      <c r="AM592" s="94"/>
    </row>
    <row r="593" ht="15.75" customHeight="1">
      <c r="A593" s="94"/>
      <c r="B593" s="94"/>
      <c r="D593" s="587"/>
      <c r="E593" s="94"/>
      <c r="F593" s="94"/>
      <c r="G593" s="94"/>
      <c r="H593" s="587"/>
      <c r="I593" s="94"/>
      <c r="J593" s="94"/>
      <c r="K593" s="7"/>
      <c r="L593" s="7"/>
      <c r="M593" s="94"/>
      <c r="N593" s="588"/>
      <c r="O593" s="588"/>
      <c r="P593" s="588"/>
      <c r="Q593" s="588"/>
      <c r="R593" s="588"/>
      <c r="S593" s="588"/>
      <c r="T593" s="588"/>
      <c r="U593" s="588"/>
      <c r="V593" s="588"/>
      <c r="W593" s="169"/>
      <c r="X593" s="94"/>
      <c r="Y593" s="94"/>
      <c r="Z593" s="94"/>
      <c r="AA593" s="94"/>
      <c r="AB593" s="94"/>
      <c r="AC593" s="94"/>
      <c r="AD593" s="94"/>
      <c r="AE593" s="94"/>
      <c r="AF593" s="94"/>
      <c r="AG593" s="94"/>
      <c r="AH593" s="94"/>
      <c r="AI593" s="94"/>
      <c r="AJ593" s="169"/>
      <c r="AK593" s="94"/>
      <c r="AL593" s="94"/>
      <c r="AM593" s="94"/>
    </row>
    <row r="594" ht="15.75" customHeight="1">
      <c r="A594" s="94"/>
      <c r="B594" s="94"/>
      <c r="D594" s="587"/>
      <c r="E594" s="94"/>
      <c r="F594" s="94"/>
      <c r="G594" s="94"/>
      <c r="H594" s="587"/>
      <c r="I594" s="94"/>
      <c r="J594" s="94"/>
      <c r="K594" s="7"/>
      <c r="L594" s="7"/>
      <c r="M594" s="94"/>
      <c r="N594" s="588"/>
      <c r="O594" s="588"/>
      <c r="P594" s="588"/>
      <c r="Q594" s="588"/>
      <c r="R594" s="588"/>
      <c r="S594" s="588"/>
      <c r="T594" s="588"/>
      <c r="U594" s="588"/>
      <c r="V594" s="588"/>
      <c r="W594" s="169"/>
      <c r="X594" s="94"/>
      <c r="Y594" s="94"/>
      <c r="Z594" s="94"/>
      <c r="AA594" s="94"/>
      <c r="AB594" s="94"/>
      <c r="AC594" s="94"/>
      <c r="AD594" s="94"/>
      <c r="AE594" s="94"/>
      <c r="AF594" s="94"/>
      <c r="AG594" s="94"/>
      <c r="AH594" s="94"/>
      <c r="AI594" s="94"/>
      <c r="AJ594" s="169"/>
      <c r="AK594" s="94"/>
      <c r="AL594" s="94"/>
      <c r="AM594" s="94"/>
    </row>
    <row r="595" ht="15.75" customHeight="1">
      <c r="A595" s="94"/>
      <c r="B595" s="94"/>
      <c r="D595" s="587"/>
      <c r="E595" s="94"/>
      <c r="F595" s="94"/>
      <c r="G595" s="94"/>
      <c r="H595" s="587"/>
      <c r="I595" s="94"/>
      <c r="J595" s="94"/>
      <c r="K595" s="7"/>
      <c r="L595" s="7"/>
      <c r="M595" s="94"/>
      <c r="N595" s="588"/>
      <c r="O595" s="588"/>
      <c r="P595" s="588"/>
      <c r="Q595" s="588"/>
      <c r="R595" s="588"/>
      <c r="S595" s="588"/>
      <c r="T595" s="588"/>
      <c r="U595" s="588"/>
      <c r="V595" s="588"/>
      <c r="W595" s="169"/>
      <c r="X595" s="94"/>
      <c r="Y595" s="94"/>
      <c r="Z595" s="94"/>
      <c r="AA595" s="94"/>
      <c r="AB595" s="94"/>
      <c r="AC595" s="94"/>
      <c r="AD595" s="94"/>
      <c r="AE595" s="94"/>
      <c r="AF595" s="94"/>
      <c r="AG595" s="94"/>
      <c r="AH595" s="94"/>
      <c r="AI595" s="94"/>
      <c r="AJ595" s="169"/>
      <c r="AK595" s="94"/>
      <c r="AL595" s="94"/>
      <c r="AM595" s="94"/>
    </row>
    <row r="596" ht="15.75" customHeight="1">
      <c r="A596" s="94"/>
      <c r="B596" s="94"/>
      <c r="D596" s="587"/>
      <c r="E596" s="94"/>
      <c r="F596" s="94"/>
      <c r="G596" s="94"/>
      <c r="H596" s="587"/>
      <c r="I596" s="94"/>
      <c r="J596" s="94"/>
      <c r="K596" s="7"/>
      <c r="L596" s="7"/>
      <c r="M596" s="94"/>
      <c r="N596" s="588"/>
      <c r="O596" s="588"/>
      <c r="P596" s="588"/>
      <c r="Q596" s="588"/>
      <c r="R596" s="588"/>
      <c r="S596" s="588"/>
      <c r="T596" s="588"/>
      <c r="U596" s="588"/>
      <c r="V596" s="588"/>
      <c r="W596" s="169"/>
      <c r="X596" s="94"/>
      <c r="Y596" s="94"/>
      <c r="Z596" s="94"/>
      <c r="AA596" s="94"/>
      <c r="AB596" s="94"/>
      <c r="AC596" s="94"/>
      <c r="AD596" s="94"/>
      <c r="AE596" s="94"/>
      <c r="AF596" s="94"/>
      <c r="AG596" s="94"/>
      <c r="AH596" s="94"/>
      <c r="AI596" s="94"/>
      <c r="AJ596" s="169"/>
      <c r="AK596" s="94"/>
      <c r="AL596" s="94"/>
      <c r="AM596" s="94"/>
    </row>
    <row r="597" ht="15.75" customHeight="1">
      <c r="A597" s="94"/>
      <c r="B597" s="94"/>
      <c r="D597" s="587"/>
      <c r="E597" s="94"/>
      <c r="F597" s="94"/>
      <c r="G597" s="94"/>
      <c r="H597" s="587"/>
      <c r="I597" s="94"/>
      <c r="J597" s="94"/>
      <c r="K597" s="7"/>
      <c r="L597" s="7"/>
      <c r="M597" s="94"/>
      <c r="N597" s="588"/>
      <c r="O597" s="588"/>
      <c r="P597" s="588"/>
      <c r="Q597" s="588"/>
      <c r="R597" s="588"/>
      <c r="S597" s="588"/>
      <c r="T597" s="588"/>
      <c r="U597" s="588"/>
      <c r="V597" s="588"/>
      <c r="W597" s="169"/>
      <c r="X597" s="94"/>
      <c r="Y597" s="94"/>
      <c r="Z597" s="94"/>
      <c r="AA597" s="94"/>
      <c r="AB597" s="94"/>
      <c r="AC597" s="94"/>
      <c r="AD597" s="94"/>
      <c r="AE597" s="94"/>
      <c r="AF597" s="94"/>
      <c r="AG597" s="94"/>
      <c r="AH597" s="94"/>
      <c r="AI597" s="94"/>
      <c r="AJ597" s="169"/>
      <c r="AK597" s="94"/>
      <c r="AL597" s="94"/>
      <c r="AM597" s="94"/>
    </row>
    <row r="598" ht="15.75" customHeight="1">
      <c r="A598" s="94"/>
      <c r="B598" s="94"/>
      <c r="D598" s="587"/>
      <c r="E598" s="94"/>
      <c r="F598" s="94"/>
      <c r="G598" s="94"/>
      <c r="H598" s="587"/>
      <c r="I598" s="94"/>
      <c r="J598" s="94"/>
      <c r="K598" s="7"/>
      <c r="L598" s="7"/>
      <c r="M598" s="94"/>
      <c r="N598" s="588"/>
      <c r="O598" s="588"/>
      <c r="P598" s="588"/>
      <c r="Q598" s="588"/>
      <c r="R598" s="588"/>
      <c r="S598" s="588"/>
      <c r="T598" s="588"/>
      <c r="U598" s="588"/>
      <c r="V598" s="588"/>
      <c r="W598" s="169"/>
      <c r="X598" s="94"/>
      <c r="Y598" s="94"/>
      <c r="Z598" s="94"/>
      <c r="AA598" s="94"/>
      <c r="AB598" s="94"/>
      <c r="AC598" s="94"/>
      <c r="AD598" s="94"/>
      <c r="AE598" s="94"/>
      <c r="AF598" s="94"/>
      <c r="AG598" s="94"/>
      <c r="AH598" s="94"/>
      <c r="AI598" s="94"/>
      <c r="AJ598" s="169"/>
      <c r="AK598" s="94"/>
      <c r="AL598" s="94"/>
      <c r="AM598" s="94"/>
    </row>
    <row r="599" ht="15.75" customHeight="1">
      <c r="A599" s="94"/>
      <c r="B599" s="94"/>
      <c r="D599" s="587"/>
      <c r="E599" s="94"/>
      <c r="F599" s="94"/>
      <c r="G599" s="94"/>
      <c r="H599" s="587"/>
      <c r="I599" s="94"/>
      <c r="J599" s="94"/>
      <c r="K599" s="7"/>
      <c r="L599" s="7"/>
      <c r="M599" s="94"/>
      <c r="N599" s="588"/>
      <c r="O599" s="588"/>
      <c r="P599" s="588"/>
      <c r="Q599" s="588"/>
      <c r="R599" s="588"/>
      <c r="S599" s="588"/>
      <c r="T599" s="588"/>
      <c r="U599" s="588"/>
      <c r="V599" s="588"/>
      <c r="W599" s="169"/>
      <c r="X599" s="94"/>
      <c r="Y599" s="94"/>
      <c r="Z599" s="94"/>
      <c r="AA599" s="94"/>
      <c r="AB599" s="94"/>
      <c r="AC599" s="94"/>
      <c r="AD599" s="94"/>
      <c r="AE599" s="94"/>
      <c r="AF599" s="94"/>
      <c r="AG599" s="94"/>
      <c r="AH599" s="94"/>
      <c r="AI599" s="94"/>
      <c r="AJ599" s="169"/>
      <c r="AK599" s="94"/>
      <c r="AL599" s="94"/>
      <c r="AM599" s="94"/>
    </row>
    <row r="600" ht="15.75" customHeight="1">
      <c r="A600" s="94"/>
      <c r="B600" s="94"/>
      <c r="D600" s="587"/>
      <c r="E600" s="94"/>
      <c r="F600" s="94"/>
      <c r="G600" s="94"/>
      <c r="H600" s="587"/>
      <c r="I600" s="94"/>
      <c r="J600" s="94"/>
      <c r="K600" s="7"/>
      <c r="L600" s="7"/>
      <c r="M600" s="94"/>
      <c r="N600" s="588"/>
      <c r="O600" s="588"/>
      <c r="P600" s="588"/>
      <c r="Q600" s="588"/>
      <c r="R600" s="588"/>
      <c r="S600" s="588"/>
      <c r="T600" s="588"/>
      <c r="U600" s="588"/>
      <c r="V600" s="588"/>
      <c r="W600" s="169"/>
      <c r="X600" s="94"/>
      <c r="Y600" s="94"/>
      <c r="Z600" s="94"/>
      <c r="AA600" s="94"/>
      <c r="AB600" s="94"/>
      <c r="AC600" s="94"/>
      <c r="AD600" s="94"/>
      <c r="AE600" s="94"/>
      <c r="AF600" s="94"/>
      <c r="AG600" s="94"/>
      <c r="AH600" s="94"/>
      <c r="AI600" s="94"/>
      <c r="AJ600" s="169"/>
      <c r="AK600" s="94"/>
      <c r="AL600" s="94"/>
      <c r="AM600" s="94"/>
    </row>
    <row r="601" ht="15.75" customHeight="1">
      <c r="A601" s="94"/>
      <c r="B601" s="94"/>
      <c r="D601" s="587"/>
      <c r="E601" s="94"/>
      <c r="F601" s="94"/>
      <c r="G601" s="94"/>
      <c r="H601" s="587"/>
      <c r="I601" s="94"/>
      <c r="J601" s="94"/>
      <c r="K601" s="7"/>
      <c r="L601" s="7"/>
      <c r="M601" s="94"/>
      <c r="N601" s="588"/>
      <c r="O601" s="588"/>
      <c r="P601" s="588"/>
      <c r="Q601" s="588"/>
      <c r="R601" s="588"/>
      <c r="S601" s="588"/>
      <c r="T601" s="588"/>
      <c r="U601" s="588"/>
      <c r="V601" s="588"/>
      <c r="W601" s="169"/>
      <c r="X601" s="94"/>
      <c r="Y601" s="94"/>
      <c r="Z601" s="94"/>
      <c r="AA601" s="94"/>
      <c r="AB601" s="94"/>
      <c r="AC601" s="94"/>
      <c r="AD601" s="94"/>
      <c r="AE601" s="94"/>
      <c r="AF601" s="94"/>
      <c r="AG601" s="94"/>
      <c r="AH601" s="94"/>
      <c r="AI601" s="94"/>
      <c r="AJ601" s="169"/>
      <c r="AK601" s="94"/>
      <c r="AL601" s="94"/>
      <c r="AM601" s="94"/>
    </row>
    <row r="602" ht="15.75" customHeight="1">
      <c r="A602" s="94"/>
      <c r="B602" s="94"/>
      <c r="D602" s="587"/>
      <c r="E602" s="94"/>
      <c r="F602" s="94"/>
      <c r="G602" s="94"/>
      <c r="H602" s="587"/>
      <c r="I602" s="94"/>
      <c r="J602" s="94"/>
      <c r="K602" s="7"/>
      <c r="L602" s="7"/>
      <c r="M602" s="94"/>
      <c r="N602" s="588"/>
      <c r="O602" s="588"/>
      <c r="P602" s="588"/>
      <c r="Q602" s="588"/>
      <c r="R602" s="588"/>
      <c r="S602" s="588"/>
      <c r="T602" s="588"/>
      <c r="U602" s="588"/>
      <c r="V602" s="588"/>
      <c r="W602" s="169"/>
      <c r="X602" s="94"/>
      <c r="Y602" s="94"/>
      <c r="Z602" s="94"/>
      <c r="AA602" s="94"/>
      <c r="AB602" s="94"/>
      <c r="AC602" s="94"/>
      <c r="AD602" s="94"/>
      <c r="AE602" s="94"/>
      <c r="AF602" s="94"/>
      <c r="AG602" s="94"/>
      <c r="AH602" s="94"/>
      <c r="AI602" s="94"/>
      <c r="AJ602" s="169"/>
      <c r="AK602" s="94"/>
      <c r="AL602" s="94"/>
      <c r="AM602" s="94"/>
    </row>
    <row r="603" ht="15.75" customHeight="1">
      <c r="A603" s="94"/>
      <c r="B603" s="94"/>
      <c r="D603" s="587"/>
      <c r="E603" s="94"/>
      <c r="F603" s="94"/>
      <c r="G603" s="94"/>
      <c r="H603" s="587"/>
      <c r="I603" s="94"/>
      <c r="J603" s="94"/>
      <c r="K603" s="7"/>
      <c r="L603" s="7"/>
      <c r="M603" s="94"/>
      <c r="N603" s="588"/>
      <c r="O603" s="588"/>
      <c r="P603" s="588"/>
      <c r="Q603" s="588"/>
      <c r="R603" s="588"/>
      <c r="S603" s="588"/>
      <c r="T603" s="588"/>
      <c r="U603" s="588"/>
      <c r="V603" s="588"/>
      <c r="W603" s="169"/>
      <c r="X603" s="94"/>
      <c r="Y603" s="94"/>
      <c r="Z603" s="94"/>
      <c r="AA603" s="94"/>
      <c r="AB603" s="94"/>
      <c r="AC603" s="94"/>
      <c r="AD603" s="94"/>
      <c r="AE603" s="94"/>
      <c r="AF603" s="94"/>
      <c r="AG603" s="94"/>
      <c r="AH603" s="94"/>
      <c r="AI603" s="94"/>
      <c r="AJ603" s="169"/>
      <c r="AK603" s="94"/>
      <c r="AL603" s="94"/>
      <c r="AM603" s="94"/>
    </row>
    <row r="604" ht="15.75" customHeight="1">
      <c r="A604" s="94"/>
      <c r="B604" s="94"/>
      <c r="D604" s="587"/>
      <c r="E604" s="94"/>
      <c r="F604" s="94"/>
      <c r="G604" s="94"/>
      <c r="H604" s="587"/>
      <c r="I604" s="94"/>
      <c r="J604" s="94"/>
      <c r="K604" s="7"/>
      <c r="L604" s="7"/>
      <c r="M604" s="94"/>
      <c r="N604" s="588"/>
      <c r="O604" s="588"/>
      <c r="P604" s="588"/>
      <c r="Q604" s="588"/>
      <c r="R604" s="588"/>
      <c r="S604" s="588"/>
      <c r="T604" s="588"/>
      <c r="U604" s="588"/>
      <c r="V604" s="588"/>
      <c r="W604" s="169"/>
      <c r="X604" s="94"/>
      <c r="Y604" s="94"/>
      <c r="Z604" s="94"/>
      <c r="AA604" s="94"/>
      <c r="AB604" s="94"/>
      <c r="AC604" s="94"/>
      <c r="AD604" s="94"/>
      <c r="AE604" s="94"/>
      <c r="AF604" s="94"/>
      <c r="AG604" s="94"/>
      <c r="AH604" s="94"/>
      <c r="AI604" s="94"/>
      <c r="AJ604" s="169"/>
      <c r="AK604" s="94"/>
      <c r="AL604" s="94"/>
      <c r="AM604" s="94"/>
    </row>
    <row r="605" ht="15.75" customHeight="1">
      <c r="A605" s="94"/>
      <c r="B605" s="94"/>
      <c r="D605" s="587"/>
      <c r="E605" s="94"/>
      <c r="F605" s="94"/>
      <c r="G605" s="94"/>
      <c r="H605" s="587"/>
      <c r="I605" s="94"/>
      <c r="J605" s="94"/>
      <c r="K605" s="7"/>
      <c r="L605" s="7"/>
      <c r="M605" s="94"/>
      <c r="N605" s="588"/>
      <c r="O605" s="588"/>
      <c r="P605" s="588"/>
      <c r="Q605" s="588"/>
      <c r="R605" s="588"/>
      <c r="S605" s="588"/>
      <c r="T605" s="588"/>
      <c r="U605" s="588"/>
      <c r="V605" s="588"/>
      <c r="W605" s="169"/>
      <c r="X605" s="94"/>
      <c r="Y605" s="94"/>
      <c r="Z605" s="94"/>
      <c r="AA605" s="94"/>
      <c r="AB605" s="94"/>
      <c r="AC605" s="94"/>
      <c r="AD605" s="94"/>
      <c r="AE605" s="94"/>
      <c r="AF605" s="94"/>
      <c r="AG605" s="94"/>
      <c r="AH605" s="94"/>
      <c r="AI605" s="94"/>
      <c r="AJ605" s="169"/>
      <c r="AK605" s="94"/>
      <c r="AL605" s="94"/>
      <c r="AM605" s="94"/>
    </row>
    <row r="606" ht="15.75" customHeight="1">
      <c r="A606" s="94"/>
      <c r="B606" s="94"/>
      <c r="D606" s="587"/>
      <c r="E606" s="94"/>
      <c r="F606" s="94"/>
      <c r="G606" s="94"/>
      <c r="H606" s="587"/>
      <c r="I606" s="94"/>
      <c r="J606" s="94"/>
      <c r="K606" s="7"/>
      <c r="L606" s="7"/>
      <c r="M606" s="94"/>
      <c r="N606" s="588"/>
      <c r="O606" s="588"/>
      <c r="P606" s="588"/>
      <c r="Q606" s="588"/>
      <c r="R606" s="588"/>
      <c r="S606" s="588"/>
      <c r="T606" s="588"/>
      <c r="U606" s="588"/>
      <c r="V606" s="588"/>
      <c r="W606" s="169"/>
      <c r="X606" s="94"/>
      <c r="Y606" s="94"/>
      <c r="Z606" s="94"/>
      <c r="AA606" s="94"/>
      <c r="AB606" s="94"/>
      <c r="AC606" s="94"/>
      <c r="AD606" s="94"/>
      <c r="AE606" s="94"/>
      <c r="AF606" s="94"/>
      <c r="AG606" s="94"/>
      <c r="AH606" s="94"/>
      <c r="AI606" s="94"/>
      <c r="AJ606" s="169"/>
      <c r="AK606" s="94"/>
      <c r="AL606" s="94"/>
      <c r="AM606" s="94"/>
    </row>
    <row r="607" ht="15.75" customHeight="1">
      <c r="A607" s="94"/>
      <c r="B607" s="94"/>
      <c r="D607" s="587"/>
      <c r="E607" s="94"/>
      <c r="F607" s="94"/>
      <c r="G607" s="94"/>
      <c r="H607" s="587"/>
      <c r="I607" s="94"/>
      <c r="J607" s="94"/>
      <c r="K607" s="7"/>
      <c r="L607" s="7"/>
      <c r="M607" s="94"/>
      <c r="N607" s="588"/>
      <c r="O607" s="588"/>
      <c r="P607" s="588"/>
      <c r="Q607" s="588"/>
      <c r="R607" s="588"/>
      <c r="S607" s="588"/>
      <c r="T607" s="588"/>
      <c r="U607" s="588"/>
      <c r="V607" s="588"/>
      <c r="W607" s="169"/>
      <c r="X607" s="94"/>
      <c r="Y607" s="94"/>
      <c r="Z607" s="94"/>
      <c r="AA607" s="94"/>
      <c r="AB607" s="94"/>
      <c r="AC607" s="94"/>
      <c r="AD607" s="94"/>
      <c r="AE607" s="94"/>
      <c r="AF607" s="94"/>
      <c r="AG607" s="94"/>
      <c r="AH607" s="94"/>
      <c r="AI607" s="94"/>
      <c r="AJ607" s="169"/>
      <c r="AK607" s="94"/>
      <c r="AL607" s="94"/>
      <c r="AM607" s="94"/>
    </row>
    <row r="608" ht="15.75" customHeight="1">
      <c r="A608" s="94"/>
      <c r="B608" s="94"/>
      <c r="D608" s="587"/>
      <c r="E608" s="94"/>
      <c r="F608" s="94"/>
      <c r="G608" s="94"/>
      <c r="H608" s="587"/>
      <c r="I608" s="94"/>
      <c r="J608" s="94"/>
      <c r="K608" s="7"/>
      <c r="L608" s="7"/>
      <c r="M608" s="94"/>
      <c r="N608" s="588"/>
      <c r="O608" s="588"/>
      <c r="P608" s="588"/>
      <c r="Q608" s="588"/>
      <c r="R608" s="588"/>
      <c r="S608" s="588"/>
      <c r="T608" s="588"/>
      <c r="U608" s="588"/>
      <c r="V608" s="588"/>
      <c r="W608" s="169"/>
      <c r="X608" s="94"/>
      <c r="Y608" s="94"/>
      <c r="Z608" s="94"/>
      <c r="AA608" s="94"/>
      <c r="AB608" s="94"/>
      <c r="AC608" s="94"/>
      <c r="AD608" s="94"/>
      <c r="AE608" s="94"/>
      <c r="AF608" s="94"/>
      <c r="AG608" s="94"/>
      <c r="AH608" s="94"/>
      <c r="AI608" s="94"/>
      <c r="AJ608" s="169"/>
      <c r="AK608" s="94"/>
      <c r="AL608" s="94"/>
      <c r="AM608" s="94"/>
    </row>
    <row r="609" ht="15.75" customHeight="1">
      <c r="A609" s="94"/>
      <c r="B609" s="94"/>
      <c r="D609" s="587"/>
      <c r="E609" s="94"/>
      <c r="F609" s="94"/>
      <c r="G609" s="94"/>
      <c r="H609" s="587"/>
      <c r="I609" s="94"/>
      <c r="J609" s="94"/>
      <c r="K609" s="7"/>
      <c r="L609" s="7"/>
      <c r="M609" s="94"/>
      <c r="N609" s="588"/>
      <c r="O609" s="588"/>
      <c r="P609" s="588"/>
      <c r="Q609" s="588"/>
      <c r="R609" s="588"/>
      <c r="S609" s="588"/>
      <c r="T609" s="588"/>
      <c r="U609" s="588"/>
      <c r="V609" s="588"/>
      <c r="W609" s="169"/>
      <c r="X609" s="94"/>
      <c r="Y609" s="94"/>
      <c r="Z609" s="94"/>
      <c r="AA609" s="94"/>
      <c r="AB609" s="94"/>
      <c r="AC609" s="94"/>
      <c r="AD609" s="94"/>
      <c r="AE609" s="94"/>
      <c r="AF609" s="94"/>
      <c r="AG609" s="94"/>
      <c r="AH609" s="94"/>
      <c r="AI609" s="94"/>
      <c r="AJ609" s="169"/>
      <c r="AK609" s="94"/>
      <c r="AL609" s="94"/>
      <c r="AM609" s="94"/>
    </row>
    <row r="610" ht="15.75" customHeight="1">
      <c r="A610" s="94"/>
      <c r="B610" s="94"/>
      <c r="D610" s="587"/>
      <c r="E610" s="94"/>
      <c r="F610" s="94"/>
      <c r="G610" s="94"/>
      <c r="H610" s="587"/>
      <c r="I610" s="94"/>
      <c r="J610" s="94"/>
      <c r="K610" s="7"/>
      <c r="L610" s="7"/>
      <c r="M610" s="94"/>
      <c r="N610" s="588"/>
      <c r="O610" s="588"/>
      <c r="P610" s="588"/>
      <c r="Q610" s="588"/>
      <c r="R610" s="588"/>
      <c r="S610" s="588"/>
      <c r="T610" s="588"/>
      <c r="U610" s="588"/>
      <c r="V610" s="588"/>
      <c r="W610" s="169"/>
      <c r="X610" s="94"/>
      <c r="Y610" s="94"/>
      <c r="Z610" s="94"/>
      <c r="AA610" s="94"/>
      <c r="AB610" s="94"/>
      <c r="AC610" s="94"/>
      <c r="AD610" s="94"/>
      <c r="AE610" s="94"/>
      <c r="AF610" s="94"/>
      <c r="AG610" s="94"/>
      <c r="AH610" s="94"/>
      <c r="AI610" s="94"/>
      <c r="AJ610" s="169"/>
      <c r="AK610" s="94"/>
      <c r="AL610" s="94"/>
      <c r="AM610" s="94"/>
    </row>
    <row r="611" ht="15.75" customHeight="1">
      <c r="A611" s="94"/>
      <c r="B611" s="94"/>
      <c r="D611" s="587"/>
      <c r="E611" s="94"/>
      <c r="F611" s="94"/>
      <c r="G611" s="94"/>
      <c r="H611" s="587"/>
      <c r="I611" s="94"/>
      <c r="J611" s="94"/>
      <c r="K611" s="7"/>
      <c r="L611" s="7"/>
      <c r="M611" s="94"/>
      <c r="N611" s="588"/>
      <c r="O611" s="588"/>
      <c r="P611" s="588"/>
      <c r="Q611" s="588"/>
      <c r="R611" s="588"/>
      <c r="S611" s="588"/>
      <c r="T611" s="588"/>
      <c r="U611" s="588"/>
      <c r="V611" s="588"/>
      <c r="W611" s="169"/>
      <c r="X611" s="94"/>
      <c r="Y611" s="94"/>
      <c r="Z611" s="94"/>
      <c r="AA611" s="94"/>
      <c r="AB611" s="94"/>
      <c r="AC611" s="94"/>
      <c r="AD611" s="94"/>
      <c r="AE611" s="94"/>
      <c r="AF611" s="94"/>
      <c r="AG611" s="94"/>
      <c r="AH611" s="94"/>
      <c r="AI611" s="94"/>
      <c r="AJ611" s="169"/>
      <c r="AK611" s="94"/>
      <c r="AL611" s="94"/>
      <c r="AM611" s="94"/>
    </row>
    <row r="612" ht="15.75" customHeight="1">
      <c r="A612" s="94"/>
      <c r="B612" s="94"/>
      <c r="D612" s="587"/>
      <c r="E612" s="94"/>
      <c r="F612" s="94"/>
      <c r="G612" s="94"/>
      <c r="H612" s="587"/>
      <c r="I612" s="94"/>
      <c r="J612" s="94"/>
      <c r="K612" s="7"/>
      <c r="L612" s="7"/>
      <c r="M612" s="94"/>
      <c r="N612" s="588"/>
      <c r="O612" s="588"/>
      <c r="P612" s="588"/>
      <c r="Q612" s="588"/>
      <c r="R612" s="588"/>
      <c r="S612" s="588"/>
      <c r="T612" s="588"/>
      <c r="U612" s="588"/>
      <c r="V612" s="588"/>
      <c r="W612" s="169"/>
      <c r="X612" s="94"/>
      <c r="Y612" s="94"/>
      <c r="Z612" s="94"/>
      <c r="AA612" s="94"/>
      <c r="AB612" s="94"/>
      <c r="AC612" s="94"/>
      <c r="AD612" s="94"/>
      <c r="AE612" s="94"/>
      <c r="AF612" s="94"/>
      <c r="AG612" s="94"/>
      <c r="AH612" s="94"/>
      <c r="AI612" s="94"/>
      <c r="AJ612" s="169"/>
      <c r="AK612" s="94"/>
      <c r="AL612" s="94"/>
      <c r="AM612" s="94"/>
    </row>
    <row r="613" ht="15.75" customHeight="1">
      <c r="A613" s="94"/>
      <c r="B613" s="94"/>
      <c r="D613" s="587"/>
      <c r="E613" s="94"/>
      <c r="F613" s="94"/>
      <c r="G613" s="94"/>
      <c r="H613" s="587"/>
      <c r="I613" s="94"/>
      <c r="J613" s="94"/>
      <c r="K613" s="7"/>
      <c r="L613" s="7"/>
      <c r="M613" s="94"/>
      <c r="N613" s="588"/>
      <c r="O613" s="588"/>
      <c r="P613" s="588"/>
      <c r="Q613" s="588"/>
      <c r="R613" s="588"/>
      <c r="S613" s="588"/>
      <c r="T613" s="588"/>
      <c r="U613" s="588"/>
      <c r="V613" s="588"/>
      <c r="W613" s="169"/>
      <c r="X613" s="94"/>
      <c r="Y613" s="94"/>
      <c r="Z613" s="94"/>
      <c r="AA613" s="94"/>
      <c r="AB613" s="94"/>
      <c r="AC613" s="94"/>
      <c r="AD613" s="94"/>
      <c r="AE613" s="94"/>
      <c r="AF613" s="94"/>
      <c r="AG613" s="94"/>
      <c r="AH613" s="94"/>
      <c r="AI613" s="94"/>
      <c r="AJ613" s="169"/>
      <c r="AK613" s="94"/>
      <c r="AL613" s="94"/>
      <c r="AM613" s="94"/>
    </row>
    <row r="614" ht="15.75" customHeight="1">
      <c r="A614" s="94"/>
      <c r="B614" s="94"/>
      <c r="D614" s="587"/>
      <c r="E614" s="94"/>
      <c r="F614" s="94"/>
      <c r="G614" s="94"/>
      <c r="H614" s="587"/>
      <c r="I614" s="94"/>
      <c r="J614" s="94"/>
      <c r="K614" s="7"/>
      <c r="L614" s="7"/>
      <c r="M614" s="94"/>
      <c r="N614" s="588"/>
      <c r="O614" s="588"/>
      <c r="P614" s="588"/>
      <c r="Q614" s="588"/>
      <c r="R614" s="588"/>
      <c r="S614" s="588"/>
      <c r="T614" s="588"/>
      <c r="U614" s="588"/>
      <c r="V614" s="588"/>
      <c r="W614" s="169"/>
      <c r="X614" s="94"/>
      <c r="Y614" s="94"/>
      <c r="Z614" s="94"/>
      <c r="AA614" s="94"/>
      <c r="AB614" s="94"/>
      <c r="AC614" s="94"/>
      <c r="AD614" s="94"/>
      <c r="AE614" s="94"/>
      <c r="AF614" s="94"/>
      <c r="AG614" s="94"/>
      <c r="AH614" s="94"/>
      <c r="AI614" s="94"/>
      <c r="AJ614" s="169"/>
      <c r="AK614" s="94"/>
      <c r="AL614" s="94"/>
      <c r="AM614" s="94"/>
    </row>
    <row r="615" ht="15.75" customHeight="1">
      <c r="A615" s="94"/>
      <c r="B615" s="94"/>
      <c r="D615" s="587"/>
      <c r="E615" s="94"/>
      <c r="F615" s="94"/>
      <c r="G615" s="94"/>
      <c r="H615" s="587"/>
      <c r="I615" s="94"/>
      <c r="J615" s="94"/>
      <c r="K615" s="7"/>
      <c r="L615" s="7"/>
      <c r="M615" s="94"/>
      <c r="N615" s="588"/>
      <c r="O615" s="588"/>
      <c r="P615" s="588"/>
      <c r="Q615" s="588"/>
      <c r="R615" s="588"/>
      <c r="S615" s="588"/>
      <c r="T615" s="588"/>
      <c r="U615" s="588"/>
      <c r="V615" s="588"/>
      <c r="W615" s="169"/>
      <c r="X615" s="94"/>
      <c r="Y615" s="94"/>
      <c r="Z615" s="94"/>
      <c r="AA615" s="94"/>
      <c r="AB615" s="94"/>
      <c r="AC615" s="94"/>
      <c r="AD615" s="94"/>
      <c r="AE615" s="94"/>
      <c r="AF615" s="94"/>
      <c r="AG615" s="94"/>
      <c r="AH615" s="94"/>
      <c r="AI615" s="94"/>
      <c r="AJ615" s="169"/>
      <c r="AK615" s="94"/>
      <c r="AL615" s="94"/>
      <c r="AM615" s="94"/>
    </row>
    <row r="616" ht="15.75" customHeight="1">
      <c r="A616" s="94"/>
      <c r="B616" s="94"/>
      <c r="D616" s="587"/>
      <c r="E616" s="94"/>
      <c r="F616" s="94"/>
      <c r="G616" s="94"/>
      <c r="H616" s="587"/>
      <c r="I616" s="94"/>
      <c r="J616" s="94"/>
      <c r="K616" s="7"/>
      <c r="L616" s="7"/>
      <c r="M616" s="94"/>
      <c r="N616" s="588"/>
      <c r="O616" s="588"/>
      <c r="P616" s="588"/>
      <c r="Q616" s="588"/>
      <c r="R616" s="588"/>
      <c r="S616" s="588"/>
      <c r="T616" s="588"/>
      <c r="U616" s="588"/>
      <c r="V616" s="588"/>
      <c r="W616" s="169"/>
      <c r="X616" s="94"/>
      <c r="Y616" s="94"/>
      <c r="Z616" s="94"/>
      <c r="AA616" s="94"/>
      <c r="AB616" s="94"/>
      <c r="AC616" s="94"/>
      <c r="AD616" s="94"/>
      <c r="AE616" s="94"/>
      <c r="AF616" s="94"/>
      <c r="AG616" s="94"/>
      <c r="AH616" s="94"/>
      <c r="AI616" s="94"/>
      <c r="AJ616" s="169"/>
      <c r="AK616" s="94"/>
      <c r="AL616" s="94"/>
      <c r="AM616" s="94"/>
    </row>
    <row r="617" ht="15.75" customHeight="1">
      <c r="A617" s="94"/>
      <c r="B617" s="94"/>
      <c r="D617" s="587"/>
      <c r="E617" s="94"/>
      <c r="F617" s="94"/>
      <c r="G617" s="94"/>
      <c r="H617" s="587"/>
      <c r="I617" s="94"/>
      <c r="J617" s="94"/>
      <c r="K617" s="7"/>
      <c r="L617" s="7"/>
      <c r="M617" s="94"/>
      <c r="N617" s="588"/>
      <c r="O617" s="588"/>
      <c r="P617" s="588"/>
      <c r="Q617" s="588"/>
      <c r="R617" s="588"/>
      <c r="S617" s="588"/>
      <c r="T617" s="588"/>
      <c r="U617" s="588"/>
      <c r="V617" s="588"/>
      <c r="W617" s="169"/>
      <c r="X617" s="94"/>
      <c r="Y617" s="94"/>
      <c r="Z617" s="94"/>
      <c r="AA617" s="94"/>
      <c r="AB617" s="94"/>
      <c r="AC617" s="94"/>
      <c r="AD617" s="94"/>
      <c r="AE617" s="94"/>
      <c r="AF617" s="94"/>
      <c r="AG617" s="94"/>
      <c r="AH617" s="94"/>
      <c r="AI617" s="94"/>
      <c r="AJ617" s="169"/>
      <c r="AK617" s="94"/>
      <c r="AL617" s="94"/>
      <c r="AM617" s="94"/>
    </row>
    <row r="618" ht="15.75" customHeight="1">
      <c r="A618" s="94"/>
      <c r="B618" s="94"/>
      <c r="D618" s="587"/>
      <c r="E618" s="94"/>
      <c r="F618" s="94"/>
      <c r="G618" s="94"/>
      <c r="H618" s="587"/>
      <c r="I618" s="94"/>
      <c r="J618" s="94"/>
      <c r="K618" s="7"/>
      <c r="L618" s="7"/>
      <c r="M618" s="94"/>
      <c r="N618" s="588"/>
      <c r="O618" s="588"/>
      <c r="P618" s="588"/>
      <c r="Q618" s="588"/>
      <c r="R618" s="588"/>
      <c r="S618" s="588"/>
      <c r="T618" s="588"/>
      <c r="U618" s="588"/>
      <c r="V618" s="588"/>
      <c r="W618" s="169"/>
      <c r="X618" s="94"/>
      <c r="Y618" s="94"/>
      <c r="Z618" s="94"/>
      <c r="AA618" s="94"/>
      <c r="AB618" s="94"/>
      <c r="AC618" s="94"/>
      <c r="AD618" s="94"/>
      <c r="AE618" s="94"/>
      <c r="AF618" s="94"/>
      <c r="AG618" s="94"/>
      <c r="AH618" s="94"/>
      <c r="AI618" s="94"/>
      <c r="AJ618" s="169"/>
      <c r="AK618" s="94"/>
      <c r="AL618" s="94"/>
      <c r="AM618" s="94"/>
    </row>
    <row r="619" ht="15.75" customHeight="1">
      <c r="A619" s="94"/>
      <c r="B619" s="94"/>
      <c r="D619" s="587"/>
      <c r="E619" s="94"/>
      <c r="F619" s="94"/>
      <c r="G619" s="94"/>
      <c r="H619" s="587"/>
      <c r="I619" s="94"/>
      <c r="J619" s="94"/>
      <c r="K619" s="7"/>
      <c r="L619" s="7"/>
      <c r="M619" s="94"/>
      <c r="N619" s="588"/>
      <c r="O619" s="588"/>
      <c r="P619" s="588"/>
      <c r="Q619" s="588"/>
      <c r="R619" s="588"/>
      <c r="S619" s="588"/>
      <c r="T619" s="588"/>
      <c r="U619" s="588"/>
      <c r="V619" s="588"/>
      <c r="W619" s="169"/>
      <c r="X619" s="94"/>
      <c r="Y619" s="94"/>
      <c r="Z619" s="94"/>
      <c r="AA619" s="94"/>
      <c r="AB619" s="94"/>
      <c r="AC619" s="94"/>
      <c r="AD619" s="94"/>
      <c r="AE619" s="94"/>
      <c r="AF619" s="94"/>
      <c r="AG619" s="94"/>
      <c r="AH619" s="94"/>
      <c r="AI619" s="94"/>
      <c r="AJ619" s="169"/>
      <c r="AK619" s="94"/>
      <c r="AL619" s="94"/>
      <c r="AM619" s="94"/>
    </row>
    <row r="620" ht="15.75" customHeight="1">
      <c r="A620" s="94"/>
      <c r="B620" s="94"/>
      <c r="D620" s="587"/>
      <c r="E620" s="94"/>
      <c r="F620" s="94"/>
      <c r="G620" s="94"/>
      <c r="H620" s="587"/>
      <c r="I620" s="94"/>
      <c r="J620" s="94"/>
      <c r="K620" s="7"/>
      <c r="L620" s="7"/>
      <c r="M620" s="94"/>
      <c r="N620" s="588"/>
      <c r="O620" s="588"/>
      <c r="P620" s="588"/>
      <c r="Q620" s="588"/>
      <c r="R620" s="588"/>
      <c r="S620" s="588"/>
      <c r="T620" s="588"/>
      <c r="U620" s="588"/>
      <c r="V620" s="588"/>
      <c r="W620" s="169"/>
      <c r="X620" s="94"/>
      <c r="Y620" s="94"/>
      <c r="Z620" s="94"/>
      <c r="AA620" s="94"/>
      <c r="AB620" s="94"/>
      <c r="AC620" s="94"/>
      <c r="AD620" s="94"/>
      <c r="AE620" s="94"/>
      <c r="AF620" s="94"/>
      <c r="AG620" s="94"/>
      <c r="AH620" s="94"/>
      <c r="AI620" s="94"/>
      <c r="AJ620" s="169"/>
      <c r="AK620" s="94"/>
      <c r="AL620" s="94"/>
      <c r="AM620" s="94"/>
    </row>
    <row r="621" ht="15.75" customHeight="1">
      <c r="A621" s="94"/>
      <c r="B621" s="94"/>
      <c r="D621" s="587"/>
      <c r="E621" s="94"/>
      <c r="F621" s="94"/>
      <c r="G621" s="94"/>
      <c r="H621" s="587"/>
      <c r="I621" s="94"/>
      <c r="J621" s="94"/>
      <c r="K621" s="7"/>
      <c r="L621" s="7"/>
      <c r="M621" s="94"/>
      <c r="N621" s="588"/>
      <c r="O621" s="588"/>
      <c r="P621" s="588"/>
      <c r="Q621" s="588"/>
      <c r="R621" s="588"/>
      <c r="S621" s="588"/>
      <c r="T621" s="588"/>
      <c r="U621" s="588"/>
      <c r="V621" s="588"/>
      <c r="W621" s="169"/>
      <c r="X621" s="94"/>
      <c r="Y621" s="94"/>
      <c r="Z621" s="94"/>
      <c r="AA621" s="94"/>
      <c r="AB621" s="94"/>
      <c r="AC621" s="94"/>
      <c r="AD621" s="94"/>
      <c r="AE621" s="94"/>
      <c r="AF621" s="94"/>
      <c r="AG621" s="94"/>
      <c r="AH621" s="94"/>
      <c r="AI621" s="94"/>
      <c r="AJ621" s="169"/>
      <c r="AK621" s="94"/>
      <c r="AL621" s="94"/>
      <c r="AM621" s="94"/>
    </row>
    <row r="622" ht="15.75" customHeight="1">
      <c r="A622" s="94"/>
      <c r="B622" s="94"/>
      <c r="D622" s="587"/>
      <c r="E622" s="94"/>
      <c r="F622" s="94"/>
      <c r="G622" s="94"/>
      <c r="H622" s="587"/>
      <c r="I622" s="94"/>
      <c r="J622" s="94"/>
      <c r="K622" s="7"/>
      <c r="L622" s="7"/>
      <c r="M622" s="94"/>
      <c r="N622" s="588"/>
      <c r="O622" s="588"/>
      <c r="P622" s="588"/>
      <c r="Q622" s="588"/>
      <c r="R622" s="588"/>
      <c r="S622" s="588"/>
      <c r="T622" s="588"/>
      <c r="U622" s="588"/>
      <c r="V622" s="588"/>
      <c r="W622" s="169"/>
      <c r="X622" s="94"/>
      <c r="Y622" s="94"/>
      <c r="Z622" s="94"/>
      <c r="AA622" s="94"/>
      <c r="AB622" s="94"/>
      <c r="AC622" s="94"/>
      <c r="AD622" s="94"/>
      <c r="AE622" s="94"/>
      <c r="AF622" s="94"/>
      <c r="AG622" s="94"/>
      <c r="AH622" s="94"/>
      <c r="AI622" s="94"/>
      <c r="AJ622" s="169"/>
      <c r="AK622" s="94"/>
      <c r="AL622" s="94"/>
      <c r="AM622" s="94"/>
    </row>
    <row r="623" ht="15.75" customHeight="1">
      <c r="A623" s="94"/>
      <c r="B623" s="94"/>
      <c r="D623" s="587"/>
      <c r="E623" s="94"/>
      <c r="F623" s="94"/>
      <c r="G623" s="94"/>
      <c r="H623" s="587"/>
      <c r="I623" s="94"/>
      <c r="J623" s="94"/>
      <c r="K623" s="7"/>
      <c r="L623" s="7"/>
      <c r="M623" s="94"/>
      <c r="N623" s="588"/>
      <c r="O623" s="588"/>
      <c r="P623" s="588"/>
      <c r="Q623" s="588"/>
      <c r="R623" s="588"/>
      <c r="S623" s="588"/>
      <c r="T623" s="588"/>
      <c r="U623" s="588"/>
      <c r="V623" s="588"/>
      <c r="W623" s="169"/>
      <c r="X623" s="94"/>
      <c r="Y623" s="94"/>
      <c r="Z623" s="94"/>
      <c r="AA623" s="94"/>
      <c r="AB623" s="94"/>
      <c r="AC623" s="94"/>
      <c r="AD623" s="94"/>
      <c r="AE623" s="94"/>
      <c r="AF623" s="94"/>
      <c r="AG623" s="94"/>
      <c r="AH623" s="94"/>
      <c r="AI623" s="94"/>
      <c r="AJ623" s="169"/>
      <c r="AK623" s="94"/>
      <c r="AL623" s="94"/>
      <c r="AM623" s="94"/>
    </row>
    <row r="624" ht="15.75" customHeight="1">
      <c r="A624" s="94"/>
      <c r="B624" s="94"/>
      <c r="D624" s="587"/>
      <c r="E624" s="94"/>
      <c r="F624" s="94"/>
      <c r="G624" s="94"/>
      <c r="H624" s="587"/>
      <c r="I624" s="94"/>
      <c r="J624" s="94"/>
      <c r="K624" s="7"/>
      <c r="L624" s="7"/>
      <c r="M624" s="94"/>
      <c r="N624" s="588"/>
      <c r="O624" s="588"/>
      <c r="P624" s="588"/>
      <c r="Q624" s="588"/>
      <c r="R624" s="588"/>
      <c r="S624" s="588"/>
      <c r="T624" s="588"/>
      <c r="U624" s="588"/>
      <c r="V624" s="588"/>
      <c r="W624" s="169"/>
      <c r="X624" s="94"/>
      <c r="Y624" s="94"/>
      <c r="Z624" s="94"/>
      <c r="AA624" s="94"/>
      <c r="AB624" s="94"/>
      <c r="AC624" s="94"/>
      <c r="AD624" s="94"/>
      <c r="AE624" s="94"/>
      <c r="AF624" s="94"/>
      <c r="AG624" s="94"/>
      <c r="AH624" s="94"/>
      <c r="AI624" s="94"/>
      <c r="AJ624" s="169"/>
      <c r="AK624" s="94"/>
      <c r="AL624" s="94"/>
      <c r="AM624" s="94"/>
    </row>
    <row r="625" ht="15.75" customHeight="1">
      <c r="A625" s="94"/>
      <c r="B625" s="94"/>
      <c r="D625" s="587"/>
      <c r="E625" s="94"/>
      <c r="F625" s="94"/>
      <c r="G625" s="94"/>
      <c r="H625" s="587"/>
      <c r="I625" s="94"/>
      <c r="J625" s="94"/>
      <c r="K625" s="7"/>
      <c r="L625" s="7"/>
      <c r="M625" s="94"/>
      <c r="N625" s="588"/>
      <c r="O625" s="588"/>
      <c r="P625" s="588"/>
      <c r="Q625" s="588"/>
      <c r="R625" s="588"/>
      <c r="S625" s="588"/>
      <c r="T625" s="588"/>
      <c r="U625" s="588"/>
      <c r="V625" s="588"/>
      <c r="W625" s="169"/>
      <c r="X625" s="94"/>
      <c r="Y625" s="94"/>
      <c r="Z625" s="94"/>
      <c r="AA625" s="94"/>
      <c r="AB625" s="94"/>
      <c r="AC625" s="94"/>
      <c r="AD625" s="94"/>
      <c r="AE625" s="94"/>
      <c r="AF625" s="94"/>
      <c r="AG625" s="94"/>
      <c r="AH625" s="94"/>
      <c r="AI625" s="94"/>
      <c r="AJ625" s="169"/>
      <c r="AK625" s="94"/>
      <c r="AL625" s="94"/>
      <c r="AM625" s="94"/>
    </row>
    <row r="626" ht="15.75" customHeight="1">
      <c r="A626" s="94"/>
      <c r="B626" s="94"/>
      <c r="D626" s="587"/>
      <c r="E626" s="94"/>
      <c r="F626" s="94"/>
      <c r="G626" s="94"/>
      <c r="H626" s="587"/>
      <c r="I626" s="94"/>
      <c r="J626" s="94"/>
      <c r="K626" s="7"/>
      <c r="L626" s="7"/>
      <c r="M626" s="94"/>
      <c r="N626" s="588"/>
      <c r="O626" s="588"/>
      <c r="P626" s="588"/>
      <c r="Q626" s="588"/>
      <c r="R626" s="588"/>
      <c r="S626" s="588"/>
      <c r="T626" s="588"/>
      <c r="U626" s="588"/>
      <c r="V626" s="588"/>
      <c r="W626" s="169"/>
      <c r="X626" s="94"/>
      <c r="Y626" s="94"/>
      <c r="Z626" s="94"/>
      <c r="AA626" s="94"/>
      <c r="AB626" s="94"/>
      <c r="AC626" s="94"/>
      <c r="AD626" s="94"/>
      <c r="AE626" s="94"/>
      <c r="AF626" s="94"/>
      <c r="AG626" s="94"/>
      <c r="AH626" s="94"/>
      <c r="AI626" s="94"/>
      <c r="AJ626" s="169"/>
      <c r="AK626" s="94"/>
      <c r="AL626" s="94"/>
      <c r="AM626" s="94"/>
    </row>
    <row r="627" ht="15.75" customHeight="1">
      <c r="A627" s="94"/>
      <c r="B627" s="94"/>
      <c r="D627" s="587"/>
      <c r="E627" s="94"/>
      <c r="F627" s="94"/>
      <c r="G627" s="94"/>
      <c r="H627" s="587"/>
      <c r="I627" s="94"/>
      <c r="J627" s="94"/>
      <c r="K627" s="7"/>
      <c r="L627" s="7"/>
      <c r="M627" s="94"/>
      <c r="N627" s="588"/>
      <c r="O627" s="588"/>
      <c r="P627" s="588"/>
      <c r="Q627" s="588"/>
      <c r="R627" s="588"/>
      <c r="S627" s="588"/>
      <c r="T627" s="588"/>
      <c r="U627" s="588"/>
      <c r="V627" s="588"/>
      <c r="W627" s="169"/>
      <c r="X627" s="94"/>
      <c r="Y627" s="94"/>
      <c r="Z627" s="94"/>
      <c r="AA627" s="94"/>
      <c r="AB627" s="94"/>
      <c r="AC627" s="94"/>
      <c r="AD627" s="94"/>
      <c r="AE627" s="94"/>
      <c r="AF627" s="94"/>
      <c r="AG627" s="94"/>
      <c r="AH627" s="94"/>
      <c r="AI627" s="94"/>
      <c r="AJ627" s="169"/>
      <c r="AK627" s="94"/>
      <c r="AL627" s="94"/>
      <c r="AM627" s="94"/>
    </row>
    <row r="628" ht="15.75" customHeight="1">
      <c r="A628" s="94"/>
      <c r="B628" s="94"/>
      <c r="D628" s="587"/>
      <c r="E628" s="94"/>
      <c r="F628" s="94"/>
      <c r="G628" s="94"/>
      <c r="H628" s="587"/>
      <c r="I628" s="94"/>
      <c r="J628" s="94"/>
      <c r="K628" s="7"/>
      <c r="L628" s="7"/>
      <c r="M628" s="94"/>
      <c r="N628" s="588"/>
      <c r="O628" s="588"/>
      <c r="P628" s="588"/>
      <c r="Q628" s="588"/>
      <c r="R628" s="588"/>
      <c r="S628" s="588"/>
      <c r="T628" s="588"/>
      <c r="U628" s="588"/>
      <c r="V628" s="588"/>
      <c r="W628" s="169"/>
      <c r="X628" s="94"/>
      <c r="Y628" s="94"/>
      <c r="Z628" s="94"/>
      <c r="AA628" s="94"/>
      <c r="AB628" s="94"/>
      <c r="AC628" s="94"/>
      <c r="AD628" s="94"/>
      <c r="AE628" s="94"/>
      <c r="AF628" s="94"/>
      <c r="AG628" s="94"/>
      <c r="AH628" s="94"/>
      <c r="AI628" s="94"/>
      <c r="AJ628" s="169"/>
      <c r="AK628" s="94"/>
      <c r="AL628" s="94"/>
      <c r="AM628" s="94"/>
    </row>
    <row r="629" ht="15.75" customHeight="1">
      <c r="A629" s="94"/>
      <c r="B629" s="94"/>
      <c r="D629" s="587"/>
      <c r="E629" s="94"/>
      <c r="F629" s="94"/>
      <c r="G629" s="94"/>
      <c r="H629" s="587"/>
      <c r="I629" s="94"/>
      <c r="J629" s="94"/>
      <c r="K629" s="7"/>
      <c r="L629" s="7"/>
      <c r="M629" s="94"/>
      <c r="N629" s="588"/>
      <c r="O629" s="588"/>
      <c r="P629" s="588"/>
      <c r="Q629" s="588"/>
      <c r="R629" s="588"/>
      <c r="S629" s="588"/>
      <c r="T629" s="588"/>
      <c r="U629" s="588"/>
      <c r="V629" s="588"/>
      <c r="W629" s="169"/>
      <c r="X629" s="94"/>
      <c r="Y629" s="94"/>
      <c r="Z629" s="94"/>
      <c r="AA629" s="94"/>
      <c r="AB629" s="94"/>
      <c r="AC629" s="94"/>
      <c r="AD629" s="94"/>
      <c r="AE629" s="94"/>
      <c r="AF629" s="94"/>
      <c r="AG629" s="94"/>
      <c r="AH629" s="94"/>
      <c r="AI629" s="94"/>
      <c r="AJ629" s="169"/>
      <c r="AK629" s="94"/>
      <c r="AL629" s="94"/>
      <c r="AM629" s="94"/>
    </row>
    <row r="630" ht="15.75" customHeight="1">
      <c r="A630" s="94"/>
      <c r="B630" s="94"/>
      <c r="D630" s="587"/>
      <c r="E630" s="94"/>
      <c r="F630" s="94"/>
      <c r="G630" s="94"/>
      <c r="H630" s="587"/>
      <c r="I630" s="94"/>
      <c r="J630" s="94"/>
      <c r="K630" s="7"/>
      <c r="L630" s="7"/>
      <c r="M630" s="94"/>
      <c r="N630" s="588"/>
      <c r="O630" s="588"/>
      <c r="P630" s="588"/>
      <c r="Q630" s="588"/>
      <c r="R630" s="588"/>
      <c r="S630" s="588"/>
      <c r="T630" s="588"/>
      <c r="U630" s="588"/>
      <c r="V630" s="588"/>
      <c r="W630" s="169"/>
      <c r="X630" s="94"/>
      <c r="Y630" s="94"/>
      <c r="Z630" s="94"/>
      <c r="AA630" s="94"/>
      <c r="AB630" s="94"/>
      <c r="AC630" s="94"/>
      <c r="AD630" s="94"/>
      <c r="AE630" s="94"/>
      <c r="AF630" s="94"/>
      <c r="AG630" s="94"/>
      <c r="AH630" s="94"/>
      <c r="AI630" s="94"/>
      <c r="AJ630" s="169"/>
      <c r="AK630" s="94"/>
      <c r="AL630" s="94"/>
      <c r="AM630" s="94"/>
    </row>
    <row r="631" ht="15.75" customHeight="1">
      <c r="A631" s="94"/>
      <c r="B631" s="94"/>
      <c r="D631" s="587"/>
      <c r="E631" s="94"/>
      <c r="F631" s="94"/>
      <c r="G631" s="94"/>
      <c r="H631" s="587"/>
      <c r="I631" s="94"/>
      <c r="J631" s="94"/>
      <c r="K631" s="7"/>
      <c r="L631" s="7"/>
      <c r="M631" s="94"/>
      <c r="N631" s="588"/>
      <c r="O631" s="588"/>
      <c r="P631" s="588"/>
      <c r="Q631" s="588"/>
      <c r="R631" s="588"/>
      <c r="S631" s="588"/>
      <c r="T631" s="588"/>
      <c r="U631" s="588"/>
      <c r="V631" s="588"/>
      <c r="W631" s="169"/>
      <c r="X631" s="94"/>
      <c r="Y631" s="94"/>
      <c r="Z631" s="94"/>
      <c r="AA631" s="94"/>
      <c r="AB631" s="94"/>
      <c r="AC631" s="94"/>
      <c r="AD631" s="94"/>
      <c r="AE631" s="94"/>
      <c r="AF631" s="94"/>
      <c r="AG631" s="94"/>
      <c r="AH631" s="94"/>
      <c r="AI631" s="94"/>
      <c r="AJ631" s="169"/>
      <c r="AK631" s="94"/>
      <c r="AL631" s="94"/>
      <c r="AM631" s="94"/>
    </row>
    <row r="632" ht="15.75" customHeight="1">
      <c r="A632" s="94"/>
      <c r="B632" s="94"/>
      <c r="D632" s="587"/>
      <c r="E632" s="94"/>
      <c r="F632" s="94"/>
      <c r="G632" s="94"/>
      <c r="H632" s="587"/>
      <c r="I632" s="94"/>
      <c r="J632" s="94"/>
      <c r="K632" s="7"/>
      <c r="L632" s="7"/>
      <c r="M632" s="94"/>
      <c r="N632" s="588"/>
      <c r="O632" s="588"/>
      <c r="P632" s="588"/>
      <c r="Q632" s="588"/>
      <c r="R632" s="588"/>
      <c r="S632" s="588"/>
      <c r="T632" s="588"/>
      <c r="U632" s="588"/>
      <c r="V632" s="588"/>
      <c r="W632" s="169"/>
      <c r="X632" s="94"/>
      <c r="Y632" s="94"/>
      <c r="Z632" s="94"/>
      <c r="AA632" s="94"/>
      <c r="AB632" s="94"/>
      <c r="AC632" s="94"/>
      <c r="AD632" s="94"/>
      <c r="AE632" s="94"/>
      <c r="AF632" s="94"/>
      <c r="AG632" s="94"/>
      <c r="AH632" s="94"/>
      <c r="AI632" s="94"/>
      <c r="AJ632" s="169"/>
      <c r="AK632" s="94"/>
      <c r="AL632" s="94"/>
      <c r="AM632" s="94"/>
    </row>
    <row r="633" ht="15.75" customHeight="1">
      <c r="A633" s="94"/>
      <c r="B633" s="94"/>
      <c r="D633" s="587"/>
      <c r="E633" s="94"/>
      <c r="F633" s="94"/>
      <c r="G633" s="94"/>
      <c r="H633" s="587"/>
      <c r="I633" s="94"/>
      <c r="J633" s="94"/>
      <c r="K633" s="7"/>
      <c r="L633" s="7"/>
      <c r="M633" s="94"/>
      <c r="N633" s="588"/>
      <c r="O633" s="588"/>
      <c r="P633" s="588"/>
      <c r="Q633" s="588"/>
      <c r="R633" s="588"/>
      <c r="S633" s="588"/>
      <c r="T633" s="588"/>
      <c r="U633" s="588"/>
      <c r="V633" s="588"/>
      <c r="W633" s="169"/>
      <c r="X633" s="94"/>
      <c r="Y633" s="94"/>
      <c r="Z633" s="94"/>
      <c r="AA633" s="94"/>
      <c r="AB633" s="94"/>
      <c r="AC633" s="94"/>
      <c r="AD633" s="94"/>
      <c r="AE633" s="94"/>
      <c r="AF633" s="94"/>
      <c r="AG633" s="94"/>
      <c r="AH633" s="94"/>
      <c r="AI633" s="94"/>
      <c r="AJ633" s="169"/>
      <c r="AK633" s="94"/>
      <c r="AL633" s="94"/>
      <c r="AM633" s="94"/>
    </row>
    <row r="634" ht="15.75" customHeight="1">
      <c r="A634" s="94"/>
      <c r="B634" s="94"/>
      <c r="D634" s="587"/>
      <c r="E634" s="94"/>
      <c r="F634" s="94"/>
      <c r="G634" s="94"/>
      <c r="H634" s="587"/>
      <c r="I634" s="94"/>
      <c r="J634" s="94"/>
      <c r="K634" s="7"/>
      <c r="L634" s="7"/>
      <c r="M634" s="94"/>
      <c r="N634" s="588"/>
      <c r="O634" s="588"/>
      <c r="P634" s="588"/>
      <c r="Q634" s="588"/>
      <c r="R634" s="588"/>
      <c r="S634" s="588"/>
      <c r="T634" s="588"/>
      <c r="U634" s="588"/>
      <c r="V634" s="588"/>
      <c r="W634" s="169"/>
      <c r="X634" s="94"/>
      <c r="Y634" s="94"/>
      <c r="Z634" s="94"/>
      <c r="AA634" s="94"/>
      <c r="AB634" s="94"/>
      <c r="AC634" s="94"/>
      <c r="AD634" s="94"/>
      <c r="AE634" s="94"/>
      <c r="AF634" s="94"/>
      <c r="AG634" s="94"/>
      <c r="AH634" s="94"/>
      <c r="AI634" s="94"/>
      <c r="AJ634" s="169"/>
      <c r="AK634" s="94"/>
      <c r="AL634" s="94"/>
      <c r="AM634" s="94"/>
    </row>
    <row r="635" ht="15.75" customHeight="1">
      <c r="A635" s="94"/>
      <c r="B635" s="94"/>
      <c r="D635" s="587"/>
      <c r="E635" s="94"/>
      <c r="F635" s="94"/>
      <c r="G635" s="94"/>
      <c r="H635" s="587"/>
      <c r="I635" s="94"/>
      <c r="J635" s="94"/>
      <c r="K635" s="7"/>
      <c r="L635" s="7"/>
      <c r="M635" s="94"/>
      <c r="N635" s="588"/>
      <c r="O635" s="588"/>
      <c r="P635" s="588"/>
      <c r="Q635" s="588"/>
      <c r="R635" s="588"/>
      <c r="S635" s="588"/>
      <c r="T635" s="588"/>
      <c r="U635" s="588"/>
      <c r="V635" s="588"/>
      <c r="W635" s="169"/>
      <c r="X635" s="94"/>
      <c r="Y635" s="94"/>
      <c r="Z635" s="94"/>
      <c r="AA635" s="94"/>
      <c r="AB635" s="94"/>
      <c r="AC635" s="94"/>
      <c r="AD635" s="94"/>
      <c r="AE635" s="94"/>
      <c r="AF635" s="94"/>
      <c r="AG635" s="94"/>
      <c r="AH635" s="94"/>
      <c r="AI635" s="94"/>
      <c r="AJ635" s="169"/>
      <c r="AK635" s="94"/>
      <c r="AL635" s="94"/>
      <c r="AM635" s="94"/>
    </row>
    <row r="636" ht="15.75" customHeight="1">
      <c r="A636" s="94"/>
      <c r="B636" s="94"/>
      <c r="D636" s="587"/>
      <c r="E636" s="94"/>
      <c r="F636" s="94"/>
      <c r="G636" s="94"/>
      <c r="H636" s="587"/>
      <c r="I636" s="94"/>
      <c r="J636" s="94"/>
      <c r="K636" s="7"/>
      <c r="L636" s="7"/>
      <c r="M636" s="94"/>
      <c r="N636" s="588"/>
      <c r="O636" s="588"/>
      <c r="P636" s="588"/>
      <c r="Q636" s="588"/>
      <c r="R636" s="588"/>
      <c r="S636" s="588"/>
      <c r="T636" s="588"/>
      <c r="U636" s="588"/>
      <c r="V636" s="588"/>
      <c r="W636" s="169"/>
      <c r="X636" s="94"/>
      <c r="Y636" s="94"/>
      <c r="Z636" s="94"/>
      <c r="AA636" s="94"/>
      <c r="AB636" s="94"/>
      <c r="AC636" s="94"/>
      <c r="AD636" s="94"/>
      <c r="AE636" s="94"/>
      <c r="AF636" s="94"/>
      <c r="AG636" s="94"/>
      <c r="AH636" s="94"/>
      <c r="AI636" s="94"/>
      <c r="AJ636" s="169"/>
      <c r="AK636" s="94"/>
      <c r="AL636" s="94"/>
      <c r="AM636" s="94"/>
    </row>
    <row r="637" ht="15.75" customHeight="1">
      <c r="A637" s="94"/>
      <c r="B637" s="94"/>
      <c r="D637" s="587"/>
      <c r="E637" s="94"/>
      <c r="F637" s="94"/>
      <c r="G637" s="94"/>
      <c r="H637" s="587"/>
      <c r="I637" s="94"/>
      <c r="J637" s="94"/>
      <c r="K637" s="7"/>
      <c r="L637" s="7"/>
      <c r="M637" s="94"/>
      <c r="N637" s="588"/>
      <c r="O637" s="588"/>
      <c r="P637" s="588"/>
      <c r="Q637" s="588"/>
      <c r="R637" s="588"/>
      <c r="S637" s="588"/>
      <c r="T637" s="588"/>
      <c r="U637" s="588"/>
      <c r="V637" s="588"/>
      <c r="W637" s="169"/>
      <c r="X637" s="94"/>
      <c r="Y637" s="94"/>
      <c r="Z637" s="94"/>
      <c r="AA637" s="94"/>
      <c r="AB637" s="94"/>
      <c r="AC637" s="94"/>
      <c r="AD637" s="94"/>
      <c r="AE637" s="94"/>
      <c r="AF637" s="94"/>
      <c r="AG637" s="94"/>
      <c r="AH637" s="94"/>
      <c r="AI637" s="94"/>
      <c r="AJ637" s="169"/>
      <c r="AK637" s="94"/>
      <c r="AL637" s="94"/>
      <c r="AM637" s="94"/>
    </row>
    <row r="638" ht="15.75" customHeight="1">
      <c r="A638" s="94"/>
      <c r="B638" s="94"/>
      <c r="D638" s="587"/>
      <c r="E638" s="94"/>
      <c r="F638" s="94"/>
      <c r="G638" s="94"/>
      <c r="H638" s="587"/>
      <c r="I638" s="94"/>
      <c r="J638" s="94"/>
      <c r="K638" s="7"/>
      <c r="L638" s="7"/>
      <c r="M638" s="94"/>
      <c r="N638" s="588"/>
      <c r="O638" s="588"/>
      <c r="P638" s="588"/>
      <c r="Q638" s="588"/>
      <c r="R638" s="588"/>
      <c r="S638" s="588"/>
      <c r="T638" s="588"/>
      <c r="U638" s="588"/>
      <c r="V638" s="588"/>
      <c r="W638" s="169"/>
      <c r="X638" s="94"/>
      <c r="Y638" s="94"/>
      <c r="Z638" s="94"/>
      <c r="AA638" s="94"/>
      <c r="AB638" s="94"/>
      <c r="AC638" s="94"/>
      <c r="AD638" s="94"/>
      <c r="AE638" s="94"/>
      <c r="AF638" s="94"/>
      <c r="AG638" s="94"/>
      <c r="AH638" s="94"/>
      <c r="AI638" s="94"/>
      <c r="AJ638" s="169"/>
      <c r="AK638" s="94"/>
      <c r="AL638" s="94"/>
      <c r="AM638" s="94"/>
    </row>
    <row r="639" ht="15.75" customHeight="1">
      <c r="A639" s="94"/>
      <c r="B639" s="94"/>
      <c r="D639" s="587"/>
      <c r="E639" s="94"/>
      <c r="F639" s="94"/>
      <c r="G639" s="94"/>
      <c r="H639" s="587"/>
      <c r="I639" s="94"/>
      <c r="J639" s="94"/>
      <c r="K639" s="7"/>
      <c r="L639" s="7"/>
      <c r="M639" s="94"/>
      <c r="N639" s="588"/>
      <c r="O639" s="588"/>
      <c r="P639" s="588"/>
      <c r="Q639" s="588"/>
      <c r="R639" s="588"/>
      <c r="S639" s="588"/>
      <c r="T639" s="588"/>
      <c r="U639" s="588"/>
      <c r="V639" s="588"/>
      <c r="W639" s="169"/>
      <c r="X639" s="94"/>
      <c r="Y639" s="94"/>
      <c r="Z639" s="94"/>
      <c r="AA639" s="94"/>
      <c r="AB639" s="94"/>
      <c r="AC639" s="94"/>
      <c r="AD639" s="94"/>
      <c r="AE639" s="94"/>
      <c r="AF639" s="94"/>
      <c r="AG639" s="94"/>
      <c r="AH639" s="94"/>
      <c r="AI639" s="94"/>
      <c r="AJ639" s="169"/>
      <c r="AK639" s="94"/>
      <c r="AL639" s="94"/>
      <c r="AM639" s="94"/>
    </row>
    <row r="640" ht="15.75" customHeight="1">
      <c r="A640" s="94"/>
      <c r="B640" s="94"/>
      <c r="D640" s="587"/>
      <c r="E640" s="94"/>
      <c r="F640" s="94"/>
      <c r="G640" s="94"/>
      <c r="H640" s="587"/>
      <c r="I640" s="94"/>
      <c r="J640" s="94"/>
      <c r="K640" s="7"/>
      <c r="L640" s="7"/>
      <c r="M640" s="94"/>
      <c r="N640" s="588"/>
      <c r="O640" s="588"/>
      <c r="P640" s="588"/>
      <c r="Q640" s="588"/>
      <c r="R640" s="588"/>
      <c r="S640" s="588"/>
      <c r="T640" s="588"/>
      <c r="U640" s="588"/>
      <c r="V640" s="588"/>
      <c r="W640" s="169"/>
      <c r="X640" s="94"/>
      <c r="Y640" s="94"/>
      <c r="Z640" s="94"/>
      <c r="AA640" s="94"/>
      <c r="AB640" s="94"/>
      <c r="AC640" s="94"/>
      <c r="AD640" s="94"/>
      <c r="AE640" s="94"/>
      <c r="AF640" s="94"/>
      <c r="AG640" s="94"/>
      <c r="AH640" s="94"/>
      <c r="AI640" s="94"/>
      <c r="AJ640" s="169"/>
      <c r="AK640" s="94"/>
      <c r="AL640" s="94"/>
      <c r="AM640" s="94"/>
    </row>
    <row r="641" ht="15.75" customHeight="1">
      <c r="A641" s="94"/>
      <c r="B641" s="94"/>
      <c r="D641" s="587"/>
      <c r="E641" s="94"/>
      <c r="F641" s="94"/>
      <c r="G641" s="94"/>
      <c r="H641" s="587"/>
      <c r="I641" s="94"/>
      <c r="J641" s="94"/>
      <c r="K641" s="7"/>
      <c r="L641" s="7"/>
      <c r="M641" s="94"/>
      <c r="N641" s="588"/>
      <c r="O641" s="588"/>
      <c r="P641" s="588"/>
      <c r="Q641" s="588"/>
      <c r="R641" s="588"/>
      <c r="S641" s="588"/>
      <c r="T641" s="588"/>
      <c r="U641" s="588"/>
      <c r="V641" s="588"/>
      <c r="W641" s="169"/>
      <c r="X641" s="94"/>
      <c r="Y641" s="94"/>
      <c r="Z641" s="94"/>
      <c r="AA641" s="94"/>
      <c r="AB641" s="94"/>
      <c r="AC641" s="94"/>
      <c r="AD641" s="94"/>
      <c r="AE641" s="94"/>
      <c r="AF641" s="94"/>
      <c r="AG641" s="94"/>
      <c r="AH641" s="94"/>
      <c r="AI641" s="94"/>
      <c r="AJ641" s="169"/>
      <c r="AK641" s="94"/>
      <c r="AL641" s="94"/>
      <c r="AM641" s="94"/>
    </row>
    <row r="642" ht="15.75" customHeight="1">
      <c r="A642" s="94"/>
      <c r="B642" s="94"/>
      <c r="D642" s="587"/>
      <c r="E642" s="94"/>
      <c r="F642" s="94"/>
      <c r="G642" s="94"/>
      <c r="H642" s="587"/>
      <c r="I642" s="94"/>
      <c r="J642" s="94"/>
      <c r="K642" s="7"/>
      <c r="L642" s="7"/>
      <c r="M642" s="94"/>
      <c r="N642" s="588"/>
      <c r="O642" s="588"/>
      <c r="P642" s="588"/>
      <c r="Q642" s="588"/>
      <c r="R642" s="588"/>
      <c r="S642" s="588"/>
      <c r="T642" s="588"/>
      <c r="U642" s="588"/>
      <c r="V642" s="588"/>
      <c r="W642" s="169"/>
      <c r="X642" s="94"/>
      <c r="Y642" s="94"/>
      <c r="Z642" s="94"/>
      <c r="AA642" s="94"/>
      <c r="AB642" s="94"/>
      <c r="AC642" s="94"/>
      <c r="AD642" s="94"/>
      <c r="AE642" s="94"/>
      <c r="AF642" s="94"/>
      <c r="AG642" s="94"/>
      <c r="AH642" s="94"/>
      <c r="AI642" s="94"/>
      <c r="AJ642" s="169"/>
      <c r="AK642" s="94"/>
      <c r="AL642" s="94"/>
      <c r="AM642" s="94"/>
    </row>
    <row r="643" ht="15.75" customHeight="1">
      <c r="A643" s="94"/>
      <c r="B643" s="94"/>
      <c r="D643" s="587"/>
      <c r="E643" s="94"/>
      <c r="F643" s="94"/>
      <c r="G643" s="94"/>
      <c r="H643" s="587"/>
      <c r="I643" s="94"/>
      <c r="J643" s="94"/>
      <c r="K643" s="7"/>
      <c r="L643" s="7"/>
      <c r="M643" s="94"/>
      <c r="N643" s="588"/>
      <c r="O643" s="588"/>
      <c r="P643" s="588"/>
      <c r="Q643" s="588"/>
      <c r="R643" s="588"/>
      <c r="S643" s="588"/>
      <c r="T643" s="588"/>
      <c r="U643" s="588"/>
      <c r="V643" s="588"/>
      <c r="W643" s="169"/>
      <c r="X643" s="94"/>
      <c r="Y643" s="94"/>
      <c r="Z643" s="94"/>
      <c r="AA643" s="94"/>
      <c r="AB643" s="94"/>
      <c r="AC643" s="94"/>
      <c r="AD643" s="94"/>
      <c r="AE643" s="94"/>
      <c r="AF643" s="94"/>
      <c r="AG643" s="94"/>
      <c r="AH643" s="94"/>
      <c r="AI643" s="94"/>
      <c r="AJ643" s="169"/>
      <c r="AK643" s="94"/>
      <c r="AL643" s="94"/>
      <c r="AM643" s="94"/>
    </row>
    <row r="644" ht="15.75" customHeight="1">
      <c r="A644" s="94"/>
      <c r="B644" s="94"/>
      <c r="D644" s="587"/>
      <c r="E644" s="94"/>
      <c r="F644" s="94"/>
      <c r="G644" s="94"/>
      <c r="H644" s="587"/>
      <c r="I644" s="94"/>
      <c r="J644" s="94"/>
      <c r="K644" s="7"/>
      <c r="L644" s="7"/>
      <c r="M644" s="94"/>
      <c r="N644" s="588"/>
      <c r="O644" s="588"/>
      <c r="P644" s="588"/>
      <c r="Q644" s="588"/>
      <c r="R644" s="588"/>
      <c r="S644" s="588"/>
      <c r="T644" s="588"/>
      <c r="U644" s="588"/>
      <c r="V644" s="588"/>
      <c r="W644" s="169"/>
      <c r="X644" s="94"/>
      <c r="Y644" s="94"/>
      <c r="Z644" s="94"/>
      <c r="AA644" s="94"/>
      <c r="AB644" s="94"/>
      <c r="AC644" s="94"/>
      <c r="AD644" s="94"/>
      <c r="AE644" s="94"/>
      <c r="AF644" s="94"/>
      <c r="AG644" s="94"/>
      <c r="AH644" s="94"/>
      <c r="AI644" s="94"/>
      <c r="AJ644" s="169"/>
      <c r="AK644" s="94"/>
      <c r="AL644" s="94"/>
      <c r="AM644" s="94"/>
    </row>
    <row r="645" ht="15.75" customHeight="1">
      <c r="A645" s="94"/>
      <c r="B645" s="94"/>
      <c r="D645" s="587"/>
      <c r="E645" s="94"/>
      <c r="F645" s="94"/>
      <c r="G645" s="94"/>
      <c r="H645" s="587"/>
      <c r="I645" s="94"/>
      <c r="J645" s="94"/>
      <c r="K645" s="7"/>
      <c r="L645" s="7"/>
      <c r="M645" s="94"/>
      <c r="N645" s="588"/>
      <c r="O645" s="588"/>
      <c r="P645" s="588"/>
      <c r="Q645" s="588"/>
      <c r="R645" s="588"/>
      <c r="S645" s="588"/>
      <c r="T645" s="588"/>
      <c r="U645" s="588"/>
      <c r="V645" s="588"/>
      <c r="W645" s="169"/>
      <c r="X645" s="94"/>
      <c r="Y645" s="94"/>
      <c r="Z645" s="94"/>
      <c r="AA645" s="94"/>
      <c r="AB645" s="94"/>
      <c r="AC645" s="94"/>
      <c r="AD645" s="94"/>
      <c r="AE645" s="94"/>
      <c r="AF645" s="94"/>
      <c r="AG645" s="94"/>
      <c r="AH645" s="94"/>
      <c r="AI645" s="94"/>
      <c r="AJ645" s="169"/>
      <c r="AK645" s="94"/>
      <c r="AL645" s="94"/>
      <c r="AM645" s="94"/>
    </row>
    <row r="646" ht="15.75" customHeight="1">
      <c r="A646" s="94"/>
      <c r="B646" s="94"/>
      <c r="D646" s="587"/>
      <c r="E646" s="94"/>
      <c r="F646" s="94"/>
      <c r="G646" s="94"/>
      <c r="H646" s="587"/>
      <c r="I646" s="94"/>
      <c r="J646" s="94"/>
      <c r="K646" s="7"/>
      <c r="L646" s="7"/>
      <c r="M646" s="94"/>
      <c r="N646" s="588"/>
      <c r="O646" s="588"/>
      <c r="P646" s="588"/>
      <c r="Q646" s="588"/>
      <c r="R646" s="588"/>
      <c r="S646" s="588"/>
      <c r="T646" s="588"/>
      <c r="U646" s="588"/>
      <c r="V646" s="588"/>
      <c r="W646" s="169"/>
      <c r="X646" s="94"/>
      <c r="Y646" s="94"/>
      <c r="Z646" s="94"/>
      <c r="AA646" s="94"/>
      <c r="AB646" s="94"/>
      <c r="AC646" s="94"/>
      <c r="AD646" s="94"/>
      <c r="AE646" s="94"/>
      <c r="AF646" s="94"/>
      <c r="AG646" s="94"/>
      <c r="AH646" s="94"/>
      <c r="AI646" s="94"/>
      <c r="AJ646" s="169"/>
      <c r="AK646" s="94"/>
      <c r="AL646" s="94"/>
      <c r="AM646" s="94"/>
    </row>
    <row r="647" ht="15.75" customHeight="1">
      <c r="A647" s="94"/>
      <c r="B647" s="94"/>
      <c r="D647" s="587"/>
      <c r="E647" s="94"/>
      <c r="F647" s="94"/>
      <c r="G647" s="94"/>
      <c r="H647" s="587"/>
      <c r="I647" s="94"/>
      <c r="J647" s="94"/>
      <c r="K647" s="7"/>
      <c r="L647" s="7"/>
      <c r="M647" s="94"/>
      <c r="N647" s="588"/>
      <c r="O647" s="588"/>
      <c r="P647" s="588"/>
      <c r="Q647" s="588"/>
      <c r="R647" s="588"/>
      <c r="S647" s="588"/>
      <c r="T647" s="588"/>
      <c r="U647" s="588"/>
      <c r="V647" s="588"/>
      <c r="W647" s="169"/>
      <c r="X647" s="94"/>
      <c r="Y647" s="94"/>
      <c r="Z647" s="94"/>
      <c r="AA647" s="94"/>
      <c r="AB647" s="94"/>
      <c r="AC647" s="94"/>
      <c r="AD647" s="94"/>
      <c r="AE647" s="94"/>
      <c r="AF647" s="94"/>
      <c r="AG647" s="94"/>
      <c r="AH647" s="94"/>
      <c r="AI647" s="94"/>
      <c r="AJ647" s="169"/>
      <c r="AK647" s="94"/>
      <c r="AL647" s="94"/>
      <c r="AM647" s="94"/>
    </row>
    <row r="648" ht="15.75" customHeight="1">
      <c r="A648" s="94"/>
      <c r="B648" s="94"/>
      <c r="D648" s="587"/>
      <c r="E648" s="94"/>
      <c r="F648" s="94"/>
      <c r="G648" s="94"/>
      <c r="H648" s="587"/>
      <c r="I648" s="94"/>
      <c r="J648" s="94"/>
      <c r="K648" s="7"/>
      <c r="L648" s="7"/>
      <c r="M648" s="94"/>
      <c r="N648" s="588"/>
      <c r="O648" s="588"/>
      <c r="P648" s="588"/>
      <c r="Q648" s="588"/>
      <c r="R648" s="588"/>
      <c r="S648" s="588"/>
      <c r="T648" s="588"/>
      <c r="U648" s="588"/>
      <c r="V648" s="588"/>
      <c r="W648" s="169"/>
      <c r="X648" s="94"/>
      <c r="Y648" s="94"/>
      <c r="Z648" s="94"/>
      <c r="AA648" s="94"/>
      <c r="AB648" s="94"/>
      <c r="AC648" s="94"/>
      <c r="AD648" s="94"/>
      <c r="AE648" s="94"/>
      <c r="AF648" s="94"/>
      <c r="AG648" s="94"/>
      <c r="AH648" s="94"/>
      <c r="AI648" s="94"/>
      <c r="AJ648" s="169"/>
      <c r="AK648" s="94"/>
      <c r="AL648" s="94"/>
      <c r="AM648" s="94"/>
    </row>
    <row r="649" ht="15.75" customHeight="1">
      <c r="A649" s="94"/>
      <c r="B649" s="94"/>
      <c r="D649" s="587"/>
      <c r="E649" s="94"/>
      <c r="F649" s="94"/>
      <c r="G649" s="94"/>
      <c r="H649" s="587"/>
      <c r="I649" s="94"/>
      <c r="J649" s="94"/>
      <c r="K649" s="7"/>
      <c r="L649" s="7"/>
      <c r="M649" s="94"/>
      <c r="N649" s="588"/>
      <c r="O649" s="588"/>
      <c r="P649" s="588"/>
      <c r="Q649" s="588"/>
      <c r="R649" s="588"/>
      <c r="S649" s="588"/>
      <c r="T649" s="588"/>
      <c r="U649" s="588"/>
      <c r="V649" s="588"/>
      <c r="W649" s="169"/>
      <c r="X649" s="94"/>
      <c r="Y649" s="94"/>
      <c r="Z649" s="94"/>
      <c r="AA649" s="94"/>
      <c r="AB649" s="94"/>
      <c r="AC649" s="94"/>
      <c r="AD649" s="94"/>
      <c r="AE649" s="94"/>
      <c r="AF649" s="94"/>
      <c r="AG649" s="94"/>
      <c r="AH649" s="94"/>
      <c r="AI649" s="94"/>
      <c r="AJ649" s="169"/>
      <c r="AK649" s="94"/>
      <c r="AL649" s="94"/>
      <c r="AM649" s="94"/>
    </row>
    <row r="650" ht="15.75" customHeight="1">
      <c r="A650" s="94"/>
      <c r="B650" s="94"/>
      <c r="D650" s="587"/>
      <c r="E650" s="94"/>
      <c r="F650" s="94"/>
      <c r="G650" s="94"/>
      <c r="H650" s="587"/>
      <c r="I650" s="94"/>
      <c r="J650" s="94"/>
      <c r="K650" s="7"/>
      <c r="L650" s="7"/>
      <c r="M650" s="94"/>
      <c r="N650" s="588"/>
      <c r="O650" s="588"/>
      <c r="P650" s="588"/>
      <c r="Q650" s="588"/>
      <c r="R650" s="588"/>
      <c r="S650" s="588"/>
      <c r="T650" s="588"/>
      <c r="U650" s="588"/>
      <c r="V650" s="588"/>
      <c r="W650" s="169"/>
      <c r="X650" s="94"/>
      <c r="Y650" s="94"/>
      <c r="Z650" s="94"/>
      <c r="AA650" s="94"/>
      <c r="AB650" s="94"/>
      <c r="AC650" s="94"/>
      <c r="AD650" s="94"/>
      <c r="AE650" s="94"/>
      <c r="AF650" s="94"/>
      <c r="AG650" s="94"/>
      <c r="AH650" s="94"/>
      <c r="AI650" s="94"/>
      <c r="AJ650" s="169"/>
      <c r="AK650" s="94"/>
      <c r="AL650" s="94"/>
      <c r="AM650" s="94"/>
    </row>
    <row r="651" ht="15.75" customHeight="1">
      <c r="A651" s="94"/>
      <c r="B651" s="94"/>
      <c r="D651" s="587"/>
      <c r="E651" s="94"/>
      <c r="F651" s="94"/>
      <c r="G651" s="94"/>
      <c r="H651" s="587"/>
      <c r="I651" s="94"/>
      <c r="J651" s="94"/>
      <c r="K651" s="7"/>
      <c r="L651" s="7"/>
      <c r="M651" s="94"/>
      <c r="N651" s="588"/>
      <c r="O651" s="588"/>
      <c r="P651" s="588"/>
      <c r="Q651" s="588"/>
      <c r="R651" s="588"/>
      <c r="S651" s="588"/>
      <c r="T651" s="588"/>
      <c r="U651" s="588"/>
      <c r="V651" s="588"/>
      <c r="W651" s="169"/>
      <c r="X651" s="94"/>
      <c r="Y651" s="94"/>
      <c r="Z651" s="94"/>
      <c r="AA651" s="94"/>
      <c r="AB651" s="94"/>
      <c r="AC651" s="94"/>
      <c r="AD651" s="94"/>
      <c r="AE651" s="94"/>
      <c r="AF651" s="94"/>
      <c r="AG651" s="94"/>
      <c r="AH651" s="94"/>
      <c r="AI651" s="94"/>
      <c r="AJ651" s="169"/>
      <c r="AK651" s="94"/>
      <c r="AL651" s="94"/>
      <c r="AM651" s="94"/>
    </row>
    <row r="652" ht="15.75" customHeight="1">
      <c r="A652" s="94"/>
      <c r="B652" s="94"/>
      <c r="D652" s="587"/>
      <c r="E652" s="94"/>
      <c r="F652" s="94"/>
      <c r="G652" s="94"/>
      <c r="H652" s="587"/>
      <c r="I652" s="94"/>
      <c r="J652" s="94"/>
      <c r="K652" s="7"/>
      <c r="L652" s="7"/>
      <c r="M652" s="94"/>
      <c r="N652" s="588"/>
      <c r="O652" s="588"/>
      <c r="P652" s="588"/>
      <c r="Q652" s="588"/>
      <c r="R652" s="588"/>
      <c r="S652" s="588"/>
      <c r="T652" s="588"/>
      <c r="U652" s="588"/>
      <c r="V652" s="588"/>
      <c r="W652" s="169"/>
      <c r="X652" s="94"/>
      <c r="Y652" s="94"/>
      <c r="Z652" s="94"/>
      <c r="AA652" s="94"/>
      <c r="AB652" s="94"/>
      <c r="AC652" s="94"/>
      <c r="AD652" s="94"/>
      <c r="AE652" s="94"/>
      <c r="AF652" s="94"/>
      <c r="AG652" s="94"/>
      <c r="AH652" s="94"/>
      <c r="AI652" s="94"/>
      <c r="AJ652" s="169"/>
      <c r="AK652" s="94"/>
      <c r="AL652" s="94"/>
      <c r="AM652" s="94"/>
    </row>
    <row r="653" ht="15.75" customHeight="1">
      <c r="A653" s="94"/>
      <c r="B653" s="94"/>
      <c r="D653" s="587"/>
      <c r="E653" s="94"/>
      <c r="F653" s="94"/>
      <c r="G653" s="94"/>
      <c r="H653" s="587"/>
      <c r="I653" s="94"/>
      <c r="J653" s="94"/>
      <c r="K653" s="7"/>
      <c r="L653" s="7"/>
      <c r="M653" s="94"/>
      <c r="N653" s="588"/>
      <c r="O653" s="588"/>
      <c r="P653" s="588"/>
      <c r="Q653" s="588"/>
      <c r="R653" s="588"/>
      <c r="S653" s="588"/>
      <c r="T653" s="588"/>
      <c r="U653" s="588"/>
      <c r="V653" s="588"/>
      <c r="W653" s="169"/>
      <c r="X653" s="94"/>
      <c r="Y653" s="94"/>
      <c r="Z653" s="94"/>
      <c r="AA653" s="94"/>
      <c r="AB653" s="94"/>
      <c r="AC653" s="94"/>
      <c r="AD653" s="94"/>
      <c r="AE653" s="94"/>
      <c r="AF653" s="94"/>
      <c r="AG653" s="94"/>
      <c r="AH653" s="94"/>
      <c r="AI653" s="94"/>
      <c r="AJ653" s="169"/>
      <c r="AK653" s="94"/>
      <c r="AL653" s="94"/>
      <c r="AM653" s="94"/>
    </row>
    <row r="654" ht="15.75" customHeight="1">
      <c r="A654" s="94"/>
      <c r="B654" s="94"/>
      <c r="D654" s="587"/>
      <c r="E654" s="94"/>
      <c r="F654" s="94"/>
      <c r="G654" s="94"/>
      <c r="H654" s="587"/>
      <c r="I654" s="94"/>
      <c r="J654" s="94"/>
      <c r="K654" s="7"/>
      <c r="L654" s="7"/>
      <c r="M654" s="94"/>
      <c r="N654" s="588"/>
      <c r="O654" s="588"/>
      <c r="P654" s="588"/>
      <c r="Q654" s="588"/>
      <c r="R654" s="588"/>
      <c r="S654" s="588"/>
      <c r="T654" s="588"/>
      <c r="U654" s="588"/>
      <c r="V654" s="588"/>
      <c r="W654" s="169"/>
      <c r="X654" s="94"/>
      <c r="Y654" s="94"/>
      <c r="Z654" s="94"/>
      <c r="AA654" s="94"/>
      <c r="AB654" s="94"/>
      <c r="AC654" s="94"/>
      <c r="AD654" s="94"/>
      <c r="AE654" s="94"/>
      <c r="AF654" s="94"/>
      <c r="AG654" s="94"/>
      <c r="AH654" s="94"/>
      <c r="AI654" s="94"/>
      <c r="AJ654" s="169"/>
      <c r="AK654" s="94"/>
      <c r="AL654" s="94"/>
      <c r="AM654" s="94"/>
    </row>
    <row r="655" ht="15.75" customHeight="1">
      <c r="A655" s="94"/>
      <c r="B655" s="94"/>
      <c r="D655" s="587"/>
      <c r="E655" s="94"/>
      <c r="F655" s="94"/>
      <c r="G655" s="94"/>
      <c r="H655" s="587"/>
      <c r="I655" s="94"/>
      <c r="J655" s="94"/>
      <c r="K655" s="7"/>
      <c r="L655" s="7"/>
      <c r="M655" s="94"/>
      <c r="N655" s="588"/>
      <c r="O655" s="588"/>
      <c r="P655" s="588"/>
      <c r="Q655" s="588"/>
      <c r="R655" s="588"/>
      <c r="S655" s="588"/>
      <c r="T655" s="588"/>
      <c r="U655" s="588"/>
      <c r="V655" s="588"/>
      <c r="W655" s="169"/>
      <c r="X655" s="94"/>
      <c r="Y655" s="94"/>
      <c r="Z655" s="94"/>
      <c r="AA655" s="94"/>
      <c r="AB655" s="94"/>
      <c r="AC655" s="94"/>
      <c r="AD655" s="94"/>
      <c r="AE655" s="94"/>
      <c r="AF655" s="94"/>
      <c r="AG655" s="94"/>
      <c r="AH655" s="94"/>
      <c r="AI655" s="94"/>
      <c r="AJ655" s="169"/>
      <c r="AK655" s="94"/>
      <c r="AL655" s="94"/>
      <c r="AM655" s="94"/>
    </row>
    <row r="656" ht="15.75" customHeight="1">
      <c r="A656" s="94"/>
      <c r="B656" s="94"/>
      <c r="D656" s="587"/>
      <c r="E656" s="94"/>
      <c r="F656" s="94"/>
      <c r="G656" s="94"/>
      <c r="H656" s="587"/>
      <c r="I656" s="94"/>
      <c r="J656" s="94"/>
      <c r="K656" s="7"/>
      <c r="L656" s="7"/>
      <c r="M656" s="94"/>
      <c r="N656" s="588"/>
      <c r="O656" s="588"/>
      <c r="P656" s="588"/>
      <c r="Q656" s="588"/>
      <c r="R656" s="588"/>
      <c r="S656" s="588"/>
      <c r="T656" s="588"/>
      <c r="U656" s="588"/>
      <c r="V656" s="588"/>
      <c r="W656" s="169"/>
      <c r="X656" s="94"/>
      <c r="Y656" s="94"/>
      <c r="Z656" s="94"/>
      <c r="AA656" s="94"/>
      <c r="AB656" s="94"/>
      <c r="AC656" s="94"/>
      <c r="AD656" s="94"/>
      <c r="AE656" s="94"/>
      <c r="AF656" s="94"/>
      <c r="AG656" s="94"/>
      <c r="AH656" s="94"/>
      <c r="AI656" s="94"/>
      <c r="AJ656" s="169"/>
      <c r="AK656" s="94"/>
      <c r="AL656" s="94"/>
      <c r="AM656" s="94"/>
    </row>
    <row r="657" ht="15.75" customHeight="1">
      <c r="A657" s="94"/>
      <c r="B657" s="94"/>
      <c r="D657" s="587"/>
      <c r="E657" s="94"/>
      <c r="F657" s="94"/>
      <c r="G657" s="94"/>
      <c r="H657" s="587"/>
      <c r="I657" s="94"/>
      <c r="J657" s="94"/>
      <c r="K657" s="7"/>
      <c r="L657" s="7"/>
      <c r="M657" s="94"/>
      <c r="N657" s="588"/>
      <c r="O657" s="588"/>
      <c r="P657" s="588"/>
      <c r="Q657" s="588"/>
      <c r="R657" s="588"/>
      <c r="S657" s="588"/>
      <c r="T657" s="588"/>
      <c r="U657" s="588"/>
      <c r="V657" s="588"/>
      <c r="W657" s="169"/>
      <c r="X657" s="94"/>
      <c r="Y657" s="94"/>
      <c r="Z657" s="94"/>
      <c r="AA657" s="94"/>
      <c r="AB657" s="94"/>
      <c r="AC657" s="94"/>
      <c r="AD657" s="94"/>
      <c r="AE657" s="94"/>
      <c r="AF657" s="94"/>
      <c r="AG657" s="94"/>
      <c r="AH657" s="94"/>
      <c r="AI657" s="94"/>
      <c r="AJ657" s="169"/>
      <c r="AK657" s="94"/>
      <c r="AL657" s="94"/>
      <c r="AM657" s="94"/>
    </row>
    <row r="658" ht="15.75" customHeight="1">
      <c r="A658" s="94"/>
      <c r="B658" s="94"/>
      <c r="D658" s="587"/>
      <c r="E658" s="94"/>
      <c r="F658" s="94"/>
      <c r="G658" s="94"/>
      <c r="H658" s="587"/>
      <c r="I658" s="94"/>
      <c r="J658" s="94"/>
      <c r="K658" s="7"/>
      <c r="L658" s="7"/>
      <c r="M658" s="94"/>
      <c r="N658" s="588"/>
      <c r="O658" s="588"/>
      <c r="P658" s="588"/>
      <c r="Q658" s="588"/>
      <c r="R658" s="588"/>
      <c r="S658" s="588"/>
      <c r="T658" s="588"/>
      <c r="U658" s="588"/>
      <c r="V658" s="588"/>
      <c r="W658" s="169"/>
      <c r="X658" s="94"/>
      <c r="Y658" s="94"/>
      <c r="Z658" s="94"/>
      <c r="AA658" s="94"/>
      <c r="AB658" s="94"/>
      <c r="AC658" s="94"/>
      <c r="AD658" s="94"/>
      <c r="AE658" s="94"/>
      <c r="AF658" s="94"/>
      <c r="AG658" s="94"/>
      <c r="AH658" s="94"/>
      <c r="AI658" s="94"/>
      <c r="AJ658" s="169"/>
      <c r="AK658" s="94"/>
      <c r="AL658" s="94"/>
      <c r="AM658" s="94"/>
    </row>
    <row r="659" ht="15.75" customHeight="1">
      <c r="A659" s="94"/>
      <c r="B659" s="94"/>
      <c r="D659" s="587"/>
      <c r="E659" s="94"/>
      <c r="F659" s="94"/>
      <c r="G659" s="94"/>
      <c r="H659" s="587"/>
      <c r="I659" s="94"/>
      <c r="J659" s="94"/>
      <c r="K659" s="7"/>
      <c r="L659" s="7"/>
      <c r="M659" s="94"/>
      <c r="N659" s="588"/>
      <c r="O659" s="588"/>
      <c r="P659" s="588"/>
      <c r="Q659" s="588"/>
      <c r="R659" s="588"/>
      <c r="S659" s="588"/>
      <c r="T659" s="588"/>
      <c r="U659" s="588"/>
      <c r="V659" s="588"/>
      <c r="W659" s="169"/>
      <c r="X659" s="94"/>
      <c r="Y659" s="94"/>
      <c r="Z659" s="94"/>
      <c r="AA659" s="94"/>
      <c r="AB659" s="94"/>
      <c r="AC659" s="94"/>
      <c r="AD659" s="94"/>
      <c r="AE659" s="94"/>
      <c r="AF659" s="94"/>
      <c r="AG659" s="94"/>
      <c r="AH659" s="94"/>
      <c r="AI659" s="94"/>
      <c r="AJ659" s="169"/>
      <c r="AK659" s="94"/>
      <c r="AL659" s="94"/>
      <c r="AM659" s="94"/>
    </row>
    <row r="660" ht="15.75" customHeight="1">
      <c r="A660" s="94"/>
      <c r="B660" s="94"/>
      <c r="D660" s="587"/>
      <c r="E660" s="94"/>
      <c r="F660" s="94"/>
      <c r="G660" s="94"/>
      <c r="H660" s="587"/>
      <c r="I660" s="94"/>
      <c r="J660" s="94"/>
      <c r="K660" s="7"/>
      <c r="L660" s="7"/>
      <c r="M660" s="94"/>
      <c r="N660" s="588"/>
      <c r="O660" s="588"/>
      <c r="P660" s="588"/>
      <c r="Q660" s="588"/>
      <c r="R660" s="588"/>
      <c r="S660" s="588"/>
      <c r="T660" s="588"/>
      <c r="U660" s="588"/>
      <c r="V660" s="588"/>
      <c r="W660" s="169"/>
      <c r="X660" s="94"/>
      <c r="Y660" s="94"/>
      <c r="Z660" s="94"/>
      <c r="AA660" s="94"/>
      <c r="AB660" s="94"/>
      <c r="AC660" s="94"/>
      <c r="AD660" s="94"/>
      <c r="AE660" s="94"/>
      <c r="AF660" s="94"/>
      <c r="AG660" s="94"/>
      <c r="AH660" s="94"/>
      <c r="AI660" s="94"/>
      <c r="AJ660" s="169"/>
      <c r="AK660" s="94"/>
      <c r="AL660" s="94"/>
      <c r="AM660" s="94"/>
    </row>
    <row r="661" ht="15.75" customHeight="1">
      <c r="A661" s="94"/>
      <c r="B661" s="94"/>
      <c r="D661" s="587"/>
      <c r="E661" s="94"/>
      <c r="F661" s="94"/>
      <c r="G661" s="94"/>
      <c r="H661" s="587"/>
      <c r="I661" s="94"/>
      <c r="J661" s="94"/>
      <c r="K661" s="7"/>
      <c r="L661" s="7"/>
      <c r="M661" s="94"/>
      <c r="N661" s="588"/>
      <c r="O661" s="588"/>
      <c r="P661" s="588"/>
      <c r="Q661" s="588"/>
      <c r="R661" s="588"/>
      <c r="S661" s="588"/>
      <c r="T661" s="588"/>
      <c r="U661" s="588"/>
      <c r="V661" s="588"/>
      <c r="W661" s="169"/>
      <c r="X661" s="94"/>
      <c r="Y661" s="94"/>
      <c r="Z661" s="94"/>
      <c r="AA661" s="94"/>
      <c r="AB661" s="94"/>
      <c r="AC661" s="94"/>
      <c r="AD661" s="94"/>
      <c r="AE661" s="94"/>
      <c r="AF661" s="94"/>
      <c r="AG661" s="94"/>
      <c r="AH661" s="94"/>
      <c r="AI661" s="94"/>
      <c r="AJ661" s="169"/>
      <c r="AK661" s="94"/>
      <c r="AL661" s="94"/>
      <c r="AM661" s="94"/>
    </row>
    <row r="662" ht="15.75" customHeight="1">
      <c r="A662" s="94"/>
      <c r="B662" s="94"/>
      <c r="D662" s="587"/>
      <c r="E662" s="94"/>
      <c r="F662" s="94"/>
      <c r="G662" s="94"/>
      <c r="H662" s="587"/>
      <c r="I662" s="94"/>
      <c r="J662" s="94"/>
      <c r="K662" s="7"/>
      <c r="L662" s="7"/>
      <c r="M662" s="94"/>
      <c r="N662" s="588"/>
      <c r="O662" s="588"/>
      <c r="P662" s="588"/>
      <c r="Q662" s="588"/>
      <c r="R662" s="588"/>
      <c r="S662" s="588"/>
      <c r="T662" s="588"/>
      <c r="U662" s="588"/>
      <c r="V662" s="588"/>
      <c r="W662" s="169"/>
      <c r="X662" s="94"/>
      <c r="Y662" s="94"/>
      <c r="Z662" s="94"/>
      <c r="AA662" s="94"/>
      <c r="AB662" s="94"/>
      <c r="AC662" s="94"/>
      <c r="AD662" s="94"/>
      <c r="AE662" s="94"/>
      <c r="AF662" s="94"/>
      <c r="AG662" s="94"/>
      <c r="AH662" s="94"/>
      <c r="AI662" s="94"/>
      <c r="AJ662" s="169"/>
      <c r="AK662" s="94"/>
      <c r="AL662" s="94"/>
      <c r="AM662" s="94"/>
    </row>
    <row r="663" ht="15.75" customHeight="1">
      <c r="A663" s="94"/>
      <c r="B663" s="94"/>
      <c r="D663" s="587"/>
      <c r="E663" s="94"/>
      <c r="F663" s="94"/>
      <c r="G663" s="94"/>
      <c r="H663" s="587"/>
      <c r="I663" s="94"/>
      <c r="J663" s="94"/>
      <c r="K663" s="7"/>
      <c r="L663" s="7"/>
      <c r="M663" s="94"/>
      <c r="N663" s="588"/>
      <c r="O663" s="588"/>
      <c r="P663" s="588"/>
      <c r="Q663" s="588"/>
      <c r="R663" s="588"/>
      <c r="S663" s="588"/>
      <c r="T663" s="588"/>
      <c r="U663" s="588"/>
      <c r="V663" s="588"/>
      <c r="W663" s="169"/>
      <c r="X663" s="94"/>
      <c r="Y663" s="94"/>
      <c r="Z663" s="94"/>
      <c r="AA663" s="94"/>
      <c r="AB663" s="94"/>
      <c r="AC663" s="94"/>
      <c r="AD663" s="94"/>
      <c r="AE663" s="94"/>
      <c r="AF663" s="94"/>
      <c r="AG663" s="94"/>
      <c r="AH663" s="94"/>
      <c r="AI663" s="94"/>
      <c r="AJ663" s="169"/>
      <c r="AK663" s="94"/>
      <c r="AL663" s="94"/>
      <c r="AM663" s="94"/>
    </row>
    <row r="664" ht="15.75" customHeight="1">
      <c r="A664" s="94"/>
      <c r="B664" s="94"/>
      <c r="D664" s="587"/>
      <c r="E664" s="94"/>
      <c r="F664" s="94"/>
      <c r="G664" s="94"/>
      <c r="H664" s="587"/>
      <c r="I664" s="94"/>
      <c r="J664" s="94"/>
      <c r="K664" s="7"/>
      <c r="L664" s="7"/>
      <c r="M664" s="94"/>
      <c r="N664" s="588"/>
      <c r="O664" s="588"/>
      <c r="P664" s="588"/>
      <c r="Q664" s="588"/>
      <c r="R664" s="588"/>
      <c r="S664" s="588"/>
      <c r="T664" s="588"/>
      <c r="U664" s="588"/>
      <c r="V664" s="588"/>
      <c r="W664" s="169"/>
      <c r="X664" s="94"/>
      <c r="Y664" s="94"/>
      <c r="Z664" s="94"/>
      <c r="AA664" s="94"/>
      <c r="AB664" s="94"/>
      <c r="AC664" s="94"/>
      <c r="AD664" s="94"/>
      <c r="AE664" s="94"/>
      <c r="AF664" s="94"/>
      <c r="AG664" s="94"/>
      <c r="AH664" s="94"/>
      <c r="AI664" s="94"/>
      <c r="AJ664" s="169"/>
      <c r="AK664" s="94"/>
      <c r="AL664" s="94"/>
      <c r="AM664" s="94"/>
    </row>
    <row r="665" ht="15.75" customHeight="1">
      <c r="A665" s="94"/>
      <c r="B665" s="94"/>
      <c r="D665" s="587"/>
      <c r="E665" s="94"/>
      <c r="F665" s="94"/>
      <c r="G665" s="94"/>
      <c r="H665" s="587"/>
      <c r="I665" s="94"/>
      <c r="J665" s="94"/>
      <c r="K665" s="7"/>
      <c r="L665" s="7"/>
      <c r="M665" s="94"/>
      <c r="N665" s="588"/>
      <c r="O665" s="588"/>
      <c r="P665" s="588"/>
      <c r="Q665" s="588"/>
      <c r="R665" s="588"/>
      <c r="S665" s="588"/>
      <c r="T665" s="588"/>
      <c r="U665" s="588"/>
      <c r="V665" s="588"/>
      <c r="W665" s="169"/>
      <c r="X665" s="94"/>
      <c r="Y665" s="94"/>
      <c r="Z665" s="94"/>
      <c r="AA665" s="94"/>
      <c r="AB665" s="94"/>
      <c r="AC665" s="94"/>
      <c r="AD665" s="94"/>
      <c r="AE665" s="94"/>
      <c r="AF665" s="94"/>
      <c r="AG665" s="94"/>
      <c r="AH665" s="94"/>
      <c r="AI665" s="94"/>
      <c r="AJ665" s="169"/>
      <c r="AK665" s="94"/>
      <c r="AL665" s="94"/>
      <c r="AM665" s="94"/>
    </row>
    <row r="666" ht="15.75" customHeight="1">
      <c r="A666" s="94"/>
      <c r="B666" s="94"/>
      <c r="D666" s="587"/>
      <c r="E666" s="94"/>
      <c r="F666" s="94"/>
      <c r="G666" s="94"/>
      <c r="H666" s="587"/>
      <c r="I666" s="94"/>
      <c r="J666" s="94"/>
      <c r="K666" s="7"/>
      <c r="L666" s="7"/>
      <c r="M666" s="94"/>
      <c r="N666" s="588"/>
      <c r="O666" s="588"/>
      <c r="P666" s="588"/>
      <c r="Q666" s="588"/>
      <c r="R666" s="588"/>
      <c r="S666" s="588"/>
      <c r="T666" s="588"/>
      <c r="U666" s="588"/>
      <c r="V666" s="588"/>
      <c r="W666" s="169"/>
      <c r="X666" s="94"/>
      <c r="Y666" s="94"/>
      <c r="Z666" s="94"/>
      <c r="AA666" s="94"/>
      <c r="AB666" s="94"/>
      <c r="AC666" s="94"/>
      <c r="AD666" s="94"/>
      <c r="AE666" s="94"/>
      <c r="AF666" s="94"/>
      <c r="AG666" s="94"/>
      <c r="AH666" s="94"/>
      <c r="AI666" s="94"/>
      <c r="AJ666" s="169"/>
      <c r="AK666" s="94"/>
      <c r="AL666" s="94"/>
      <c r="AM666" s="94"/>
    </row>
    <row r="667" ht="15.75" customHeight="1">
      <c r="A667" s="94"/>
      <c r="B667" s="94"/>
      <c r="D667" s="587"/>
      <c r="E667" s="94"/>
      <c r="F667" s="94"/>
      <c r="G667" s="94"/>
      <c r="H667" s="587"/>
      <c r="I667" s="94"/>
      <c r="J667" s="94"/>
      <c r="K667" s="7"/>
      <c r="L667" s="7"/>
      <c r="M667" s="94"/>
      <c r="N667" s="588"/>
      <c r="O667" s="588"/>
      <c r="P667" s="588"/>
      <c r="Q667" s="588"/>
      <c r="R667" s="588"/>
      <c r="S667" s="588"/>
      <c r="T667" s="588"/>
      <c r="U667" s="588"/>
      <c r="V667" s="588"/>
      <c r="W667" s="169"/>
      <c r="X667" s="94"/>
      <c r="Y667" s="94"/>
      <c r="Z667" s="94"/>
      <c r="AA667" s="94"/>
      <c r="AB667" s="94"/>
      <c r="AC667" s="94"/>
      <c r="AD667" s="94"/>
      <c r="AE667" s="94"/>
      <c r="AF667" s="94"/>
      <c r="AG667" s="94"/>
      <c r="AH667" s="94"/>
      <c r="AI667" s="94"/>
      <c r="AJ667" s="169"/>
      <c r="AK667" s="94"/>
      <c r="AL667" s="94"/>
      <c r="AM667" s="94"/>
    </row>
    <row r="668" ht="15.75" customHeight="1">
      <c r="A668" s="94"/>
      <c r="B668" s="94"/>
      <c r="D668" s="587"/>
      <c r="E668" s="94"/>
      <c r="F668" s="94"/>
      <c r="G668" s="94"/>
      <c r="H668" s="587"/>
      <c r="I668" s="94"/>
      <c r="J668" s="94"/>
      <c r="K668" s="7"/>
      <c r="L668" s="7"/>
      <c r="M668" s="94"/>
      <c r="N668" s="588"/>
      <c r="O668" s="588"/>
      <c r="P668" s="588"/>
      <c r="Q668" s="588"/>
      <c r="R668" s="588"/>
      <c r="S668" s="588"/>
      <c r="T668" s="588"/>
      <c r="U668" s="588"/>
      <c r="V668" s="588"/>
      <c r="W668" s="169"/>
      <c r="X668" s="94"/>
      <c r="Y668" s="94"/>
      <c r="Z668" s="94"/>
      <c r="AA668" s="94"/>
      <c r="AB668" s="94"/>
      <c r="AC668" s="94"/>
      <c r="AD668" s="94"/>
      <c r="AE668" s="94"/>
      <c r="AF668" s="94"/>
      <c r="AG668" s="94"/>
      <c r="AH668" s="94"/>
      <c r="AI668" s="94"/>
      <c r="AJ668" s="169"/>
      <c r="AK668" s="94"/>
      <c r="AL668" s="94"/>
      <c r="AM668" s="94"/>
    </row>
    <row r="669" ht="15.75" customHeight="1">
      <c r="A669" s="94"/>
      <c r="B669" s="94"/>
      <c r="D669" s="587"/>
      <c r="E669" s="94"/>
      <c r="F669" s="94"/>
      <c r="G669" s="94"/>
      <c r="H669" s="587"/>
      <c r="I669" s="94"/>
      <c r="J669" s="94"/>
      <c r="K669" s="7"/>
      <c r="L669" s="7"/>
      <c r="M669" s="94"/>
      <c r="N669" s="588"/>
      <c r="O669" s="588"/>
      <c r="P669" s="588"/>
      <c r="Q669" s="588"/>
      <c r="R669" s="588"/>
      <c r="S669" s="588"/>
      <c r="T669" s="588"/>
      <c r="U669" s="588"/>
      <c r="V669" s="588"/>
      <c r="W669" s="169"/>
      <c r="X669" s="94"/>
      <c r="Y669" s="94"/>
      <c r="Z669" s="94"/>
      <c r="AA669" s="94"/>
      <c r="AB669" s="94"/>
      <c r="AC669" s="94"/>
      <c r="AD669" s="94"/>
      <c r="AE669" s="94"/>
      <c r="AF669" s="94"/>
      <c r="AG669" s="94"/>
      <c r="AH669" s="94"/>
      <c r="AI669" s="94"/>
      <c r="AJ669" s="169"/>
      <c r="AK669" s="94"/>
      <c r="AL669" s="94"/>
      <c r="AM669" s="94"/>
    </row>
    <row r="670" ht="15.75" customHeight="1">
      <c r="A670" s="94"/>
      <c r="B670" s="94"/>
      <c r="D670" s="587"/>
      <c r="E670" s="94"/>
      <c r="F670" s="94"/>
      <c r="G670" s="94"/>
      <c r="H670" s="587"/>
      <c r="I670" s="94"/>
      <c r="J670" s="94"/>
      <c r="K670" s="7"/>
      <c r="L670" s="7"/>
      <c r="M670" s="94"/>
      <c r="N670" s="588"/>
      <c r="O670" s="588"/>
      <c r="P670" s="588"/>
      <c r="Q670" s="588"/>
      <c r="R670" s="588"/>
      <c r="S670" s="588"/>
      <c r="T670" s="588"/>
      <c r="U670" s="588"/>
      <c r="V670" s="588"/>
      <c r="W670" s="169"/>
      <c r="X670" s="94"/>
      <c r="Y670" s="94"/>
      <c r="Z670" s="94"/>
      <c r="AA670" s="94"/>
      <c r="AB670" s="94"/>
      <c r="AC670" s="94"/>
      <c r="AD670" s="94"/>
      <c r="AE670" s="94"/>
      <c r="AF670" s="94"/>
      <c r="AG670" s="94"/>
      <c r="AH670" s="94"/>
      <c r="AI670" s="94"/>
      <c r="AJ670" s="169"/>
      <c r="AK670" s="94"/>
      <c r="AL670" s="94"/>
      <c r="AM670" s="94"/>
    </row>
    <row r="671" ht="15.75" customHeight="1">
      <c r="A671" s="94"/>
      <c r="B671" s="94"/>
      <c r="D671" s="587"/>
      <c r="E671" s="94"/>
      <c r="F671" s="94"/>
      <c r="G671" s="94"/>
      <c r="H671" s="587"/>
      <c r="I671" s="94"/>
      <c r="J671" s="94"/>
      <c r="K671" s="7"/>
      <c r="L671" s="7"/>
      <c r="M671" s="94"/>
      <c r="N671" s="588"/>
      <c r="O671" s="588"/>
      <c r="P671" s="588"/>
      <c r="Q671" s="588"/>
      <c r="R671" s="588"/>
      <c r="S671" s="588"/>
      <c r="T671" s="588"/>
      <c r="U671" s="588"/>
      <c r="V671" s="588"/>
      <c r="W671" s="169"/>
      <c r="X671" s="94"/>
      <c r="Y671" s="94"/>
      <c r="Z671" s="94"/>
      <c r="AA671" s="94"/>
      <c r="AB671" s="94"/>
      <c r="AC671" s="94"/>
      <c r="AD671" s="94"/>
      <c r="AE671" s="94"/>
      <c r="AF671" s="94"/>
      <c r="AG671" s="94"/>
      <c r="AH671" s="94"/>
      <c r="AI671" s="94"/>
      <c r="AJ671" s="169"/>
      <c r="AK671" s="94"/>
      <c r="AL671" s="94"/>
      <c r="AM671" s="94"/>
    </row>
    <row r="672" ht="15.75" customHeight="1">
      <c r="A672" s="94"/>
      <c r="B672" s="94"/>
      <c r="D672" s="587"/>
      <c r="E672" s="94"/>
      <c r="F672" s="94"/>
      <c r="G672" s="94"/>
      <c r="H672" s="587"/>
      <c r="I672" s="94"/>
      <c r="J672" s="94"/>
      <c r="K672" s="7"/>
      <c r="L672" s="7"/>
      <c r="M672" s="94"/>
      <c r="N672" s="588"/>
      <c r="O672" s="588"/>
      <c r="P672" s="588"/>
      <c r="Q672" s="588"/>
      <c r="R672" s="588"/>
      <c r="S672" s="588"/>
      <c r="T672" s="588"/>
      <c r="U672" s="588"/>
      <c r="V672" s="588"/>
      <c r="W672" s="169"/>
      <c r="X672" s="94"/>
      <c r="Y672" s="94"/>
      <c r="Z672" s="94"/>
      <c r="AA672" s="94"/>
      <c r="AB672" s="94"/>
      <c r="AC672" s="94"/>
      <c r="AD672" s="94"/>
      <c r="AE672" s="94"/>
      <c r="AF672" s="94"/>
      <c r="AG672" s="94"/>
      <c r="AH672" s="94"/>
      <c r="AI672" s="94"/>
      <c r="AJ672" s="169"/>
      <c r="AK672" s="94"/>
      <c r="AL672" s="94"/>
      <c r="AM672" s="94"/>
    </row>
    <row r="673" ht="15.75" customHeight="1">
      <c r="A673" s="94"/>
      <c r="B673" s="94"/>
      <c r="D673" s="587"/>
      <c r="E673" s="94"/>
      <c r="F673" s="94"/>
      <c r="G673" s="94"/>
      <c r="H673" s="587"/>
      <c r="I673" s="94"/>
      <c r="J673" s="94"/>
      <c r="K673" s="7"/>
      <c r="L673" s="7"/>
      <c r="M673" s="94"/>
      <c r="N673" s="588"/>
      <c r="O673" s="588"/>
      <c r="P673" s="588"/>
      <c r="Q673" s="588"/>
      <c r="R673" s="588"/>
      <c r="S673" s="588"/>
      <c r="T673" s="588"/>
      <c r="U673" s="588"/>
      <c r="V673" s="588"/>
      <c r="W673" s="169"/>
      <c r="X673" s="94"/>
      <c r="Y673" s="94"/>
      <c r="Z673" s="94"/>
      <c r="AA673" s="94"/>
      <c r="AB673" s="94"/>
      <c r="AC673" s="94"/>
      <c r="AD673" s="94"/>
      <c r="AE673" s="94"/>
      <c r="AF673" s="94"/>
      <c r="AG673" s="94"/>
      <c r="AH673" s="94"/>
      <c r="AI673" s="94"/>
      <c r="AJ673" s="169"/>
      <c r="AK673" s="94"/>
      <c r="AL673" s="94"/>
      <c r="AM673" s="94"/>
    </row>
    <row r="674" ht="15.75" customHeight="1">
      <c r="A674" s="94"/>
      <c r="B674" s="94"/>
      <c r="D674" s="587"/>
      <c r="E674" s="94"/>
      <c r="F674" s="94"/>
      <c r="G674" s="94"/>
      <c r="H674" s="587"/>
      <c r="I674" s="94"/>
      <c r="J674" s="94"/>
      <c r="K674" s="7"/>
      <c r="L674" s="7"/>
      <c r="M674" s="94"/>
      <c r="N674" s="588"/>
      <c r="O674" s="588"/>
      <c r="P674" s="588"/>
      <c r="Q674" s="588"/>
      <c r="R674" s="588"/>
      <c r="S674" s="588"/>
      <c r="T674" s="588"/>
      <c r="U674" s="588"/>
      <c r="V674" s="588"/>
      <c r="W674" s="169"/>
      <c r="X674" s="94"/>
      <c r="Y674" s="94"/>
      <c r="Z674" s="94"/>
      <c r="AA674" s="94"/>
      <c r="AB674" s="94"/>
      <c r="AC674" s="94"/>
      <c r="AD674" s="94"/>
      <c r="AE674" s="94"/>
      <c r="AF674" s="94"/>
      <c r="AG674" s="94"/>
      <c r="AH674" s="94"/>
      <c r="AI674" s="94"/>
      <c r="AJ674" s="169"/>
      <c r="AK674" s="94"/>
      <c r="AL674" s="94"/>
      <c r="AM674" s="94"/>
    </row>
    <row r="675" ht="15.75" customHeight="1">
      <c r="A675" s="94"/>
      <c r="B675" s="94"/>
      <c r="D675" s="587"/>
      <c r="E675" s="94"/>
      <c r="F675" s="94"/>
      <c r="G675" s="94"/>
      <c r="H675" s="587"/>
      <c r="I675" s="94"/>
      <c r="J675" s="94"/>
      <c r="K675" s="7"/>
      <c r="L675" s="7"/>
      <c r="M675" s="94"/>
      <c r="N675" s="588"/>
      <c r="O675" s="588"/>
      <c r="P675" s="588"/>
      <c r="Q675" s="588"/>
      <c r="R675" s="588"/>
      <c r="S675" s="588"/>
      <c r="T675" s="588"/>
      <c r="U675" s="588"/>
      <c r="V675" s="588"/>
      <c r="W675" s="169"/>
      <c r="X675" s="94"/>
      <c r="Y675" s="94"/>
      <c r="Z675" s="94"/>
      <c r="AA675" s="94"/>
      <c r="AB675" s="94"/>
      <c r="AC675" s="94"/>
      <c r="AD675" s="94"/>
      <c r="AE675" s="94"/>
      <c r="AF675" s="94"/>
      <c r="AG675" s="94"/>
      <c r="AH675" s="94"/>
      <c r="AI675" s="94"/>
      <c r="AJ675" s="169"/>
      <c r="AK675" s="94"/>
      <c r="AL675" s="94"/>
      <c r="AM675" s="94"/>
    </row>
    <row r="676" ht="15.75" customHeight="1">
      <c r="A676" s="94"/>
      <c r="B676" s="94"/>
      <c r="D676" s="587"/>
      <c r="E676" s="94"/>
      <c r="F676" s="94"/>
      <c r="G676" s="94"/>
      <c r="H676" s="587"/>
      <c r="I676" s="94"/>
      <c r="J676" s="94"/>
      <c r="K676" s="7"/>
      <c r="L676" s="7"/>
      <c r="M676" s="94"/>
      <c r="N676" s="588"/>
      <c r="O676" s="588"/>
      <c r="P676" s="588"/>
      <c r="Q676" s="588"/>
      <c r="R676" s="588"/>
      <c r="S676" s="588"/>
      <c r="T676" s="588"/>
      <c r="U676" s="588"/>
      <c r="V676" s="588"/>
      <c r="W676" s="169"/>
      <c r="X676" s="94"/>
      <c r="Y676" s="94"/>
      <c r="Z676" s="94"/>
      <c r="AA676" s="94"/>
      <c r="AB676" s="94"/>
      <c r="AC676" s="94"/>
      <c r="AD676" s="94"/>
      <c r="AE676" s="94"/>
      <c r="AF676" s="94"/>
      <c r="AG676" s="94"/>
      <c r="AH676" s="94"/>
      <c r="AI676" s="94"/>
      <c r="AJ676" s="169"/>
      <c r="AK676" s="94"/>
      <c r="AL676" s="94"/>
      <c r="AM676" s="94"/>
    </row>
    <row r="677" ht="15.75" customHeight="1">
      <c r="A677" s="94"/>
      <c r="B677" s="94"/>
      <c r="D677" s="587"/>
      <c r="E677" s="94"/>
      <c r="F677" s="94"/>
      <c r="G677" s="94"/>
      <c r="H677" s="587"/>
      <c r="I677" s="94"/>
      <c r="J677" s="94"/>
      <c r="K677" s="7"/>
      <c r="L677" s="7"/>
      <c r="M677" s="94"/>
      <c r="N677" s="588"/>
      <c r="O677" s="588"/>
      <c r="P677" s="588"/>
      <c r="Q677" s="588"/>
      <c r="R677" s="588"/>
      <c r="S677" s="588"/>
      <c r="T677" s="588"/>
      <c r="U677" s="588"/>
      <c r="V677" s="588"/>
      <c r="W677" s="169"/>
      <c r="X677" s="94"/>
      <c r="Y677" s="94"/>
      <c r="Z677" s="94"/>
      <c r="AA677" s="94"/>
      <c r="AB677" s="94"/>
      <c r="AC677" s="94"/>
      <c r="AD677" s="94"/>
      <c r="AE677" s="94"/>
      <c r="AF677" s="94"/>
      <c r="AG677" s="94"/>
      <c r="AH677" s="94"/>
      <c r="AI677" s="94"/>
      <c r="AJ677" s="169"/>
      <c r="AK677" s="94"/>
      <c r="AL677" s="94"/>
      <c r="AM677" s="94"/>
    </row>
    <row r="678" ht="15.75" customHeight="1">
      <c r="A678" s="94"/>
      <c r="B678" s="94"/>
      <c r="D678" s="587"/>
      <c r="E678" s="94"/>
      <c r="F678" s="94"/>
      <c r="G678" s="94"/>
      <c r="H678" s="587"/>
      <c r="I678" s="94"/>
      <c r="J678" s="94"/>
      <c r="K678" s="7"/>
      <c r="L678" s="7"/>
      <c r="M678" s="94"/>
      <c r="N678" s="588"/>
      <c r="O678" s="588"/>
      <c r="P678" s="588"/>
      <c r="Q678" s="588"/>
      <c r="R678" s="588"/>
      <c r="S678" s="588"/>
      <c r="T678" s="588"/>
      <c r="U678" s="588"/>
      <c r="V678" s="588"/>
      <c r="W678" s="169"/>
      <c r="X678" s="94"/>
      <c r="Y678" s="94"/>
      <c r="Z678" s="94"/>
      <c r="AA678" s="94"/>
      <c r="AB678" s="94"/>
      <c r="AC678" s="94"/>
      <c r="AD678" s="94"/>
      <c r="AE678" s="94"/>
      <c r="AF678" s="94"/>
      <c r="AG678" s="94"/>
      <c r="AH678" s="94"/>
      <c r="AI678" s="94"/>
      <c r="AJ678" s="169"/>
      <c r="AK678" s="94"/>
      <c r="AL678" s="94"/>
      <c r="AM678" s="94"/>
    </row>
    <row r="679" ht="15.75" customHeight="1">
      <c r="A679" s="94"/>
      <c r="B679" s="94"/>
      <c r="D679" s="587"/>
      <c r="E679" s="94"/>
      <c r="F679" s="94"/>
      <c r="G679" s="94"/>
      <c r="H679" s="587"/>
      <c r="I679" s="94"/>
      <c r="J679" s="94"/>
      <c r="K679" s="7"/>
      <c r="L679" s="7"/>
      <c r="M679" s="94"/>
      <c r="N679" s="588"/>
      <c r="O679" s="588"/>
      <c r="P679" s="588"/>
      <c r="Q679" s="588"/>
      <c r="R679" s="588"/>
      <c r="S679" s="588"/>
      <c r="T679" s="588"/>
      <c r="U679" s="588"/>
      <c r="V679" s="588"/>
      <c r="W679" s="169"/>
      <c r="X679" s="94"/>
      <c r="Y679" s="94"/>
      <c r="Z679" s="94"/>
      <c r="AA679" s="94"/>
      <c r="AB679" s="94"/>
      <c r="AC679" s="94"/>
      <c r="AD679" s="94"/>
      <c r="AE679" s="94"/>
      <c r="AF679" s="94"/>
      <c r="AG679" s="94"/>
      <c r="AH679" s="94"/>
      <c r="AI679" s="94"/>
      <c r="AJ679" s="169"/>
      <c r="AK679" s="94"/>
      <c r="AL679" s="94"/>
      <c r="AM679" s="94"/>
    </row>
    <row r="680" ht="15.75" customHeight="1">
      <c r="A680" s="94"/>
      <c r="B680" s="94"/>
      <c r="D680" s="587"/>
      <c r="E680" s="94"/>
      <c r="F680" s="94"/>
      <c r="G680" s="94"/>
      <c r="H680" s="587"/>
      <c r="I680" s="94"/>
      <c r="J680" s="94"/>
      <c r="K680" s="7"/>
      <c r="L680" s="7"/>
      <c r="M680" s="94"/>
      <c r="N680" s="588"/>
      <c r="O680" s="588"/>
      <c r="P680" s="588"/>
      <c r="Q680" s="588"/>
      <c r="R680" s="588"/>
      <c r="S680" s="588"/>
      <c r="T680" s="588"/>
      <c r="U680" s="588"/>
      <c r="V680" s="588"/>
      <c r="W680" s="169"/>
      <c r="X680" s="94"/>
      <c r="Y680" s="94"/>
      <c r="Z680" s="94"/>
      <c r="AA680" s="94"/>
      <c r="AB680" s="94"/>
      <c r="AC680" s="94"/>
      <c r="AD680" s="94"/>
      <c r="AE680" s="94"/>
      <c r="AF680" s="94"/>
      <c r="AG680" s="94"/>
      <c r="AH680" s="94"/>
      <c r="AI680" s="94"/>
      <c r="AJ680" s="169"/>
      <c r="AK680" s="94"/>
      <c r="AL680" s="94"/>
      <c r="AM680" s="94"/>
    </row>
    <row r="681" ht="15.75" customHeight="1">
      <c r="A681" s="94"/>
      <c r="B681" s="94"/>
      <c r="D681" s="587"/>
      <c r="E681" s="94"/>
      <c r="F681" s="94"/>
      <c r="G681" s="94"/>
      <c r="H681" s="587"/>
      <c r="I681" s="94"/>
      <c r="J681" s="94"/>
      <c r="K681" s="7"/>
      <c r="L681" s="7"/>
      <c r="M681" s="94"/>
      <c r="N681" s="588"/>
      <c r="O681" s="588"/>
      <c r="P681" s="588"/>
      <c r="Q681" s="588"/>
      <c r="R681" s="588"/>
      <c r="S681" s="588"/>
      <c r="T681" s="588"/>
      <c r="U681" s="588"/>
      <c r="V681" s="588"/>
      <c r="W681" s="169"/>
      <c r="X681" s="94"/>
      <c r="Y681" s="94"/>
      <c r="Z681" s="94"/>
      <c r="AA681" s="94"/>
      <c r="AB681" s="94"/>
      <c r="AC681" s="94"/>
      <c r="AD681" s="94"/>
      <c r="AE681" s="94"/>
      <c r="AF681" s="94"/>
      <c r="AG681" s="94"/>
      <c r="AH681" s="94"/>
      <c r="AI681" s="94"/>
      <c r="AJ681" s="169"/>
      <c r="AK681" s="94"/>
      <c r="AL681" s="94"/>
      <c r="AM681" s="94"/>
    </row>
    <row r="682" ht="15.75" customHeight="1">
      <c r="A682" s="94"/>
      <c r="B682" s="94"/>
      <c r="D682" s="587"/>
      <c r="E682" s="94"/>
      <c r="F682" s="94"/>
      <c r="G682" s="94"/>
      <c r="H682" s="587"/>
      <c r="I682" s="94"/>
      <c r="J682" s="94"/>
      <c r="K682" s="7"/>
      <c r="L682" s="7"/>
      <c r="M682" s="94"/>
      <c r="N682" s="588"/>
      <c r="O682" s="588"/>
      <c r="P682" s="588"/>
      <c r="Q682" s="588"/>
      <c r="R682" s="588"/>
      <c r="S682" s="588"/>
      <c r="T682" s="588"/>
      <c r="U682" s="588"/>
      <c r="V682" s="588"/>
      <c r="W682" s="169"/>
      <c r="X682" s="94"/>
      <c r="Y682" s="94"/>
      <c r="Z682" s="94"/>
      <c r="AA682" s="94"/>
      <c r="AB682" s="94"/>
      <c r="AC682" s="94"/>
      <c r="AD682" s="94"/>
      <c r="AE682" s="94"/>
      <c r="AF682" s="94"/>
      <c r="AG682" s="94"/>
      <c r="AH682" s="94"/>
      <c r="AI682" s="94"/>
      <c r="AJ682" s="169"/>
      <c r="AK682" s="94"/>
      <c r="AL682" s="94"/>
      <c r="AM682" s="94"/>
    </row>
    <row r="683" ht="15.75" customHeight="1">
      <c r="A683" s="94"/>
      <c r="B683" s="94"/>
      <c r="D683" s="587"/>
      <c r="E683" s="94"/>
      <c r="F683" s="94"/>
      <c r="G683" s="94"/>
      <c r="H683" s="587"/>
      <c r="I683" s="94"/>
      <c r="J683" s="94"/>
      <c r="K683" s="7"/>
      <c r="L683" s="7"/>
      <c r="M683" s="94"/>
      <c r="N683" s="588"/>
      <c r="O683" s="588"/>
      <c r="P683" s="588"/>
      <c r="Q683" s="588"/>
      <c r="R683" s="588"/>
      <c r="S683" s="588"/>
      <c r="T683" s="588"/>
      <c r="U683" s="588"/>
      <c r="V683" s="588"/>
      <c r="W683" s="169"/>
      <c r="X683" s="94"/>
      <c r="Y683" s="94"/>
      <c r="Z683" s="94"/>
      <c r="AA683" s="94"/>
      <c r="AB683" s="94"/>
      <c r="AC683" s="94"/>
      <c r="AD683" s="94"/>
      <c r="AE683" s="94"/>
      <c r="AF683" s="94"/>
      <c r="AG683" s="94"/>
      <c r="AH683" s="94"/>
      <c r="AI683" s="94"/>
      <c r="AJ683" s="169"/>
      <c r="AK683" s="94"/>
      <c r="AL683" s="94"/>
      <c r="AM683" s="94"/>
    </row>
    <row r="684" ht="15.75" customHeight="1">
      <c r="A684" s="94"/>
      <c r="B684" s="94"/>
      <c r="D684" s="587"/>
      <c r="E684" s="94"/>
      <c r="F684" s="94"/>
      <c r="G684" s="94"/>
      <c r="H684" s="587"/>
      <c r="I684" s="94"/>
      <c r="J684" s="94"/>
      <c r="K684" s="7"/>
      <c r="L684" s="7"/>
      <c r="M684" s="94"/>
      <c r="N684" s="588"/>
      <c r="O684" s="588"/>
      <c r="P684" s="588"/>
      <c r="Q684" s="588"/>
      <c r="R684" s="588"/>
      <c r="S684" s="588"/>
      <c r="T684" s="588"/>
      <c r="U684" s="588"/>
      <c r="V684" s="588"/>
      <c r="W684" s="169"/>
      <c r="X684" s="94"/>
      <c r="Y684" s="94"/>
      <c r="Z684" s="94"/>
      <c r="AA684" s="94"/>
      <c r="AB684" s="94"/>
      <c r="AC684" s="94"/>
      <c r="AD684" s="94"/>
      <c r="AE684" s="94"/>
      <c r="AF684" s="94"/>
      <c r="AG684" s="94"/>
      <c r="AH684" s="94"/>
      <c r="AI684" s="94"/>
      <c r="AJ684" s="169"/>
      <c r="AK684" s="94"/>
      <c r="AL684" s="94"/>
      <c r="AM684" s="94"/>
    </row>
    <row r="685" ht="15.75" customHeight="1">
      <c r="A685" s="94"/>
      <c r="B685" s="94"/>
      <c r="D685" s="587"/>
      <c r="E685" s="94"/>
      <c r="F685" s="94"/>
      <c r="G685" s="94"/>
      <c r="H685" s="587"/>
      <c r="I685" s="94"/>
      <c r="J685" s="94"/>
      <c r="K685" s="7"/>
      <c r="L685" s="7"/>
      <c r="M685" s="94"/>
      <c r="N685" s="588"/>
      <c r="O685" s="588"/>
      <c r="P685" s="588"/>
      <c r="Q685" s="588"/>
      <c r="R685" s="588"/>
      <c r="S685" s="588"/>
      <c r="T685" s="588"/>
      <c r="U685" s="588"/>
      <c r="V685" s="588"/>
      <c r="W685" s="169"/>
      <c r="X685" s="94"/>
      <c r="Y685" s="94"/>
      <c r="Z685" s="94"/>
      <c r="AA685" s="94"/>
      <c r="AB685" s="94"/>
      <c r="AC685" s="94"/>
      <c r="AD685" s="94"/>
      <c r="AE685" s="94"/>
      <c r="AF685" s="94"/>
      <c r="AG685" s="94"/>
      <c r="AH685" s="94"/>
      <c r="AI685" s="94"/>
      <c r="AJ685" s="169"/>
      <c r="AK685" s="94"/>
      <c r="AL685" s="94"/>
      <c r="AM685" s="94"/>
    </row>
    <row r="686" ht="15.75" customHeight="1">
      <c r="A686" s="94"/>
      <c r="B686" s="94"/>
      <c r="D686" s="587"/>
      <c r="E686" s="94"/>
      <c r="F686" s="94"/>
      <c r="G686" s="94"/>
      <c r="H686" s="587"/>
      <c r="I686" s="94"/>
      <c r="J686" s="94"/>
      <c r="K686" s="7"/>
      <c r="L686" s="7"/>
      <c r="M686" s="94"/>
      <c r="N686" s="588"/>
      <c r="O686" s="588"/>
      <c r="P686" s="588"/>
      <c r="Q686" s="588"/>
      <c r="R686" s="588"/>
      <c r="S686" s="588"/>
      <c r="T686" s="588"/>
      <c r="U686" s="588"/>
      <c r="V686" s="588"/>
      <c r="W686" s="169"/>
      <c r="X686" s="94"/>
      <c r="Y686" s="94"/>
      <c r="Z686" s="94"/>
      <c r="AA686" s="94"/>
      <c r="AB686" s="94"/>
      <c r="AC686" s="94"/>
      <c r="AD686" s="94"/>
      <c r="AE686" s="94"/>
      <c r="AF686" s="94"/>
      <c r="AG686" s="94"/>
      <c r="AH686" s="94"/>
      <c r="AI686" s="94"/>
      <c r="AJ686" s="169"/>
      <c r="AK686" s="94"/>
      <c r="AL686" s="94"/>
      <c r="AM686" s="94"/>
    </row>
    <row r="687" ht="15.75" customHeight="1">
      <c r="A687" s="94"/>
      <c r="B687" s="94"/>
      <c r="D687" s="587"/>
      <c r="E687" s="94"/>
      <c r="F687" s="94"/>
      <c r="G687" s="94"/>
      <c r="H687" s="587"/>
      <c r="I687" s="94"/>
      <c r="J687" s="94"/>
      <c r="K687" s="7"/>
      <c r="L687" s="7"/>
      <c r="M687" s="94"/>
      <c r="N687" s="588"/>
      <c r="O687" s="588"/>
      <c r="P687" s="588"/>
      <c r="Q687" s="588"/>
      <c r="R687" s="588"/>
      <c r="S687" s="588"/>
      <c r="T687" s="588"/>
      <c r="U687" s="588"/>
      <c r="V687" s="588"/>
      <c r="W687" s="169"/>
      <c r="X687" s="94"/>
      <c r="Y687" s="94"/>
      <c r="Z687" s="94"/>
      <c r="AA687" s="94"/>
      <c r="AB687" s="94"/>
      <c r="AC687" s="94"/>
      <c r="AD687" s="94"/>
      <c r="AE687" s="94"/>
      <c r="AF687" s="94"/>
      <c r="AG687" s="94"/>
      <c r="AH687" s="94"/>
      <c r="AI687" s="94"/>
      <c r="AJ687" s="169"/>
      <c r="AK687" s="94"/>
      <c r="AL687" s="94"/>
      <c r="AM687" s="94"/>
    </row>
    <row r="688" ht="15.75" customHeight="1">
      <c r="A688" s="94"/>
      <c r="B688" s="94"/>
      <c r="D688" s="587"/>
      <c r="E688" s="94"/>
      <c r="F688" s="94"/>
      <c r="G688" s="94"/>
      <c r="H688" s="587"/>
      <c r="I688" s="94"/>
      <c r="J688" s="94"/>
      <c r="K688" s="7"/>
      <c r="L688" s="7"/>
      <c r="M688" s="94"/>
      <c r="N688" s="588"/>
      <c r="O688" s="588"/>
      <c r="P688" s="588"/>
      <c r="Q688" s="588"/>
      <c r="R688" s="588"/>
      <c r="S688" s="588"/>
      <c r="T688" s="588"/>
      <c r="U688" s="588"/>
      <c r="V688" s="588"/>
      <c r="W688" s="169"/>
      <c r="X688" s="94"/>
      <c r="Y688" s="94"/>
      <c r="Z688" s="94"/>
      <c r="AA688" s="94"/>
      <c r="AB688" s="94"/>
      <c r="AC688" s="94"/>
      <c r="AD688" s="94"/>
      <c r="AE688" s="94"/>
      <c r="AF688" s="94"/>
      <c r="AG688" s="94"/>
      <c r="AH688" s="94"/>
      <c r="AI688" s="94"/>
      <c r="AJ688" s="169"/>
      <c r="AK688" s="94"/>
      <c r="AL688" s="94"/>
      <c r="AM688" s="94"/>
    </row>
    <row r="689" ht="15.75" customHeight="1">
      <c r="A689" s="94"/>
      <c r="B689" s="94"/>
      <c r="D689" s="587"/>
      <c r="E689" s="94"/>
      <c r="F689" s="94"/>
      <c r="G689" s="94"/>
      <c r="H689" s="587"/>
      <c r="I689" s="94"/>
      <c r="J689" s="94"/>
      <c r="K689" s="7"/>
      <c r="L689" s="7"/>
      <c r="M689" s="94"/>
      <c r="N689" s="588"/>
      <c r="O689" s="588"/>
      <c r="P689" s="588"/>
      <c r="Q689" s="588"/>
      <c r="R689" s="588"/>
      <c r="S689" s="588"/>
      <c r="T689" s="588"/>
      <c r="U689" s="588"/>
      <c r="V689" s="588"/>
      <c r="W689" s="169"/>
      <c r="X689" s="94"/>
      <c r="Y689" s="94"/>
      <c r="Z689" s="94"/>
      <c r="AA689" s="94"/>
      <c r="AB689" s="94"/>
      <c r="AC689" s="94"/>
      <c r="AD689" s="94"/>
      <c r="AE689" s="94"/>
      <c r="AF689" s="94"/>
      <c r="AG689" s="94"/>
      <c r="AH689" s="94"/>
      <c r="AI689" s="94"/>
      <c r="AJ689" s="169"/>
      <c r="AK689" s="94"/>
      <c r="AL689" s="94"/>
      <c r="AM689" s="94"/>
    </row>
    <row r="690" ht="15.75" customHeight="1">
      <c r="A690" s="94"/>
      <c r="B690" s="94"/>
      <c r="D690" s="587"/>
      <c r="E690" s="94"/>
      <c r="F690" s="94"/>
      <c r="G690" s="94"/>
      <c r="H690" s="587"/>
      <c r="I690" s="94"/>
      <c r="J690" s="94"/>
      <c r="K690" s="7"/>
      <c r="L690" s="7"/>
      <c r="M690" s="94"/>
      <c r="N690" s="588"/>
      <c r="O690" s="588"/>
      <c r="P690" s="588"/>
      <c r="Q690" s="588"/>
      <c r="R690" s="588"/>
      <c r="S690" s="588"/>
      <c r="T690" s="588"/>
      <c r="U690" s="588"/>
      <c r="V690" s="588"/>
      <c r="W690" s="169"/>
      <c r="X690" s="94"/>
      <c r="Y690" s="94"/>
      <c r="Z690" s="94"/>
      <c r="AA690" s="94"/>
      <c r="AB690" s="94"/>
      <c r="AC690" s="94"/>
      <c r="AD690" s="94"/>
      <c r="AE690" s="94"/>
      <c r="AF690" s="94"/>
      <c r="AG690" s="94"/>
      <c r="AH690" s="94"/>
      <c r="AI690" s="94"/>
      <c r="AJ690" s="169"/>
      <c r="AK690" s="94"/>
      <c r="AL690" s="94"/>
      <c r="AM690" s="94"/>
    </row>
    <row r="691" ht="15.75" customHeight="1">
      <c r="A691" s="94"/>
      <c r="B691" s="94"/>
      <c r="D691" s="587"/>
      <c r="E691" s="94"/>
      <c r="F691" s="94"/>
      <c r="G691" s="94"/>
      <c r="H691" s="587"/>
      <c r="I691" s="94"/>
      <c r="J691" s="94"/>
      <c r="K691" s="7"/>
      <c r="L691" s="7"/>
      <c r="M691" s="94"/>
      <c r="N691" s="588"/>
      <c r="O691" s="588"/>
      <c r="P691" s="588"/>
      <c r="Q691" s="588"/>
      <c r="R691" s="588"/>
      <c r="S691" s="588"/>
      <c r="T691" s="588"/>
      <c r="U691" s="588"/>
      <c r="V691" s="588"/>
      <c r="W691" s="169"/>
      <c r="X691" s="94"/>
      <c r="Y691" s="94"/>
      <c r="Z691" s="94"/>
      <c r="AA691" s="94"/>
      <c r="AB691" s="94"/>
      <c r="AC691" s="94"/>
      <c r="AD691" s="94"/>
      <c r="AE691" s="94"/>
      <c r="AF691" s="94"/>
      <c r="AG691" s="94"/>
      <c r="AH691" s="94"/>
      <c r="AI691" s="94"/>
      <c r="AJ691" s="169"/>
      <c r="AK691" s="94"/>
      <c r="AL691" s="94"/>
      <c r="AM691" s="94"/>
    </row>
    <row r="692" ht="15.75" customHeight="1">
      <c r="A692" s="94"/>
      <c r="B692" s="94"/>
      <c r="D692" s="587"/>
      <c r="E692" s="94"/>
      <c r="F692" s="94"/>
      <c r="G692" s="94"/>
      <c r="H692" s="587"/>
      <c r="I692" s="94"/>
      <c r="J692" s="94"/>
      <c r="K692" s="7"/>
      <c r="L692" s="7"/>
      <c r="M692" s="94"/>
      <c r="N692" s="588"/>
      <c r="O692" s="588"/>
      <c r="P692" s="588"/>
      <c r="Q692" s="588"/>
      <c r="R692" s="588"/>
      <c r="S692" s="588"/>
      <c r="T692" s="588"/>
      <c r="U692" s="588"/>
      <c r="V692" s="588"/>
      <c r="W692" s="169"/>
      <c r="X692" s="94"/>
      <c r="Y692" s="94"/>
      <c r="Z692" s="94"/>
      <c r="AA692" s="94"/>
      <c r="AB692" s="94"/>
      <c r="AC692" s="94"/>
      <c r="AD692" s="94"/>
      <c r="AE692" s="94"/>
      <c r="AF692" s="94"/>
      <c r="AG692" s="94"/>
      <c r="AH692" s="94"/>
      <c r="AI692" s="94"/>
      <c r="AJ692" s="169"/>
      <c r="AK692" s="94"/>
      <c r="AL692" s="94"/>
      <c r="AM692" s="94"/>
    </row>
    <row r="693" ht="15.75" customHeight="1">
      <c r="A693" s="94"/>
      <c r="B693" s="94"/>
      <c r="D693" s="587"/>
      <c r="E693" s="94"/>
      <c r="F693" s="94"/>
      <c r="G693" s="94"/>
      <c r="H693" s="587"/>
      <c r="I693" s="94"/>
      <c r="J693" s="94"/>
      <c r="K693" s="7"/>
      <c r="L693" s="7"/>
      <c r="M693" s="94"/>
      <c r="N693" s="588"/>
      <c r="O693" s="588"/>
      <c r="P693" s="588"/>
      <c r="Q693" s="588"/>
      <c r="R693" s="588"/>
      <c r="S693" s="588"/>
      <c r="T693" s="588"/>
      <c r="U693" s="588"/>
      <c r="V693" s="588"/>
      <c r="W693" s="169"/>
      <c r="X693" s="94"/>
      <c r="Y693" s="94"/>
      <c r="Z693" s="94"/>
      <c r="AA693" s="94"/>
      <c r="AB693" s="94"/>
      <c r="AC693" s="94"/>
      <c r="AD693" s="94"/>
      <c r="AE693" s="94"/>
      <c r="AF693" s="94"/>
      <c r="AG693" s="94"/>
      <c r="AH693" s="94"/>
      <c r="AI693" s="94"/>
      <c r="AJ693" s="169"/>
      <c r="AK693" s="94"/>
      <c r="AL693" s="94"/>
      <c r="AM693" s="94"/>
    </row>
    <row r="694" ht="15.75" customHeight="1">
      <c r="A694" s="94"/>
      <c r="B694" s="94"/>
      <c r="D694" s="587"/>
      <c r="E694" s="94"/>
      <c r="F694" s="94"/>
      <c r="G694" s="94"/>
      <c r="H694" s="587"/>
      <c r="I694" s="94"/>
      <c r="J694" s="94"/>
      <c r="K694" s="7"/>
      <c r="L694" s="7"/>
      <c r="M694" s="94"/>
      <c r="N694" s="588"/>
      <c r="O694" s="588"/>
      <c r="P694" s="588"/>
      <c r="Q694" s="588"/>
      <c r="R694" s="588"/>
      <c r="S694" s="588"/>
      <c r="T694" s="588"/>
      <c r="U694" s="588"/>
      <c r="V694" s="588"/>
      <c r="W694" s="169"/>
      <c r="X694" s="94"/>
      <c r="Y694" s="94"/>
      <c r="Z694" s="94"/>
      <c r="AA694" s="94"/>
      <c r="AB694" s="94"/>
      <c r="AC694" s="94"/>
      <c r="AD694" s="94"/>
      <c r="AE694" s="94"/>
      <c r="AF694" s="94"/>
      <c r="AG694" s="94"/>
      <c r="AH694" s="94"/>
      <c r="AI694" s="94"/>
      <c r="AJ694" s="169"/>
      <c r="AK694" s="94"/>
      <c r="AL694" s="94"/>
      <c r="AM694" s="94"/>
    </row>
    <row r="695" ht="15.75" customHeight="1">
      <c r="A695" s="94"/>
      <c r="B695" s="94"/>
      <c r="D695" s="587"/>
      <c r="E695" s="94"/>
      <c r="F695" s="94"/>
      <c r="G695" s="94"/>
      <c r="H695" s="587"/>
      <c r="I695" s="94"/>
      <c r="J695" s="94"/>
      <c r="K695" s="7"/>
      <c r="L695" s="7"/>
      <c r="M695" s="94"/>
      <c r="N695" s="588"/>
      <c r="O695" s="588"/>
      <c r="P695" s="588"/>
      <c r="Q695" s="588"/>
      <c r="R695" s="588"/>
      <c r="S695" s="588"/>
      <c r="T695" s="588"/>
      <c r="U695" s="588"/>
      <c r="V695" s="588"/>
      <c r="W695" s="169"/>
      <c r="X695" s="94"/>
      <c r="Y695" s="94"/>
      <c r="Z695" s="94"/>
      <c r="AA695" s="94"/>
      <c r="AB695" s="94"/>
      <c r="AC695" s="94"/>
      <c r="AD695" s="94"/>
      <c r="AE695" s="94"/>
      <c r="AF695" s="94"/>
      <c r="AG695" s="94"/>
      <c r="AH695" s="94"/>
      <c r="AI695" s="94"/>
      <c r="AJ695" s="169"/>
      <c r="AK695" s="94"/>
      <c r="AL695" s="94"/>
      <c r="AM695" s="94"/>
    </row>
    <row r="696" ht="15.75" customHeight="1">
      <c r="A696" s="94"/>
      <c r="B696" s="94"/>
      <c r="D696" s="587"/>
      <c r="E696" s="94"/>
      <c r="F696" s="94"/>
      <c r="G696" s="94"/>
      <c r="H696" s="587"/>
      <c r="I696" s="94"/>
      <c r="J696" s="94"/>
      <c r="K696" s="7"/>
      <c r="L696" s="7"/>
      <c r="M696" s="94"/>
      <c r="N696" s="588"/>
      <c r="O696" s="588"/>
      <c r="P696" s="588"/>
      <c r="Q696" s="588"/>
      <c r="R696" s="588"/>
      <c r="S696" s="588"/>
      <c r="T696" s="588"/>
      <c r="U696" s="588"/>
      <c r="V696" s="588"/>
      <c r="W696" s="169"/>
      <c r="X696" s="94"/>
      <c r="Y696" s="94"/>
      <c r="Z696" s="94"/>
      <c r="AA696" s="94"/>
      <c r="AB696" s="94"/>
      <c r="AC696" s="94"/>
      <c r="AD696" s="94"/>
      <c r="AE696" s="94"/>
      <c r="AF696" s="94"/>
      <c r="AG696" s="94"/>
      <c r="AH696" s="94"/>
      <c r="AI696" s="94"/>
      <c r="AJ696" s="169"/>
      <c r="AK696" s="94"/>
      <c r="AL696" s="94"/>
      <c r="AM696" s="94"/>
    </row>
    <row r="697" ht="15.75" customHeight="1">
      <c r="A697" s="94"/>
      <c r="B697" s="94"/>
      <c r="D697" s="587"/>
      <c r="E697" s="94"/>
      <c r="F697" s="94"/>
      <c r="G697" s="94"/>
      <c r="H697" s="587"/>
      <c r="I697" s="94"/>
      <c r="J697" s="94"/>
      <c r="K697" s="7"/>
      <c r="L697" s="7"/>
      <c r="M697" s="94"/>
      <c r="N697" s="588"/>
      <c r="O697" s="588"/>
      <c r="P697" s="588"/>
      <c r="Q697" s="588"/>
      <c r="R697" s="588"/>
      <c r="S697" s="588"/>
      <c r="T697" s="588"/>
      <c r="U697" s="588"/>
      <c r="V697" s="588"/>
      <c r="W697" s="169"/>
      <c r="X697" s="94"/>
      <c r="Y697" s="94"/>
      <c r="Z697" s="94"/>
      <c r="AA697" s="94"/>
      <c r="AB697" s="94"/>
      <c r="AC697" s="94"/>
      <c r="AD697" s="94"/>
      <c r="AE697" s="94"/>
      <c r="AF697" s="94"/>
      <c r="AG697" s="94"/>
      <c r="AH697" s="94"/>
      <c r="AI697" s="94"/>
      <c r="AJ697" s="169"/>
      <c r="AK697" s="94"/>
      <c r="AL697" s="94"/>
      <c r="AM697" s="94"/>
    </row>
    <row r="698" ht="15.75" customHeight="1">
      <c r="A698" s="94"/>
      <c r="B698" s="94"/>
      <c r="D698" s="587"/>
      <c r="E698" s="94"/>
      <c r="F698" s="94"/>
      <c r="G698" s="94"/>
      <c r="H698" s="587"/>
      <c r="I698" s="94"/>
      <c r="J698" s="94"/>
      <c r="K698" s="7"/>
      <c r="L698" s="7"/>
      <c r="M698" s="94"/>
      <c r="N698" s="588"/>
      <c r="O698" s="588"/>
      <c r="P698" s="588"/>
      <c r="Q698" s="588"/>
      <c r="R698" s="588"/>
      <c r="S698" s="588"/>
      <c r="T698" s="588"/>
      <c r="U698" s="588"/>
      <c r="V698" s="588"/>
      <c r="W698" s="169"/>
      <c r="X698" s="94"/>
      <c r="Y698" s="94"/>
      <c r="Z698" s="94"/>
      <c r="AA698" s="94"/>
      <c r="AB698" s="94"/>
      <c r="AC698" s="94"/>
      <c r="AD698" s="94"/>
      <c r="AE698" s="94"/>
      <c r="AF698" s="94"/>
      <c r="AG698" s="94"/>
      <c r="AH698" s="94"/>
      <c r="AI698" s="94"/>
      <c r="AJ698" s="169"/>
      <c r="AK698" s="94"/>
      <c r="AL698" s="94"/>
      <c r="AM698" s="94"/>
    </row>
    <row r="699" ht="15.75" customHeight="1">
      <c r="A699" s="94"/>
      <c r="B699" s="94"/>
      <c r="D699" s="587"/>
      <c r="E699" s="94"/>
      <c r="F699" s="94"/>
      <c r="G699" s="94"/>
      <c r="H699" s="587"/>
      <c r="I699" s="94"/>
      <c r="J699" s="94"/>
      <c r="K699" s="7"/>
      <c r="L699" s="7"/>
      <c r="M699" s="94"/>
      <c r="N699" s="588"/>
      <c r="O699" s="588"/>
      <c r="P699" s="588"/>
      <c r="Q699" s="588"/>
      <c r="R699" s="588"/>
      <c r="S699" s="588"/>
      <c r="T699" s="588"/>
      <c r="U699" s="588"/>
      <c r="V699" s="588"/>
      <c r="W699" s="169"/>
      <c r="X699" s="94"/>
      <c r="Y699" s="94"/>
      <c r="Z699" s="94"/>
      <c r="AA699" s="94"/>
      <c r="AB699" s="94"/>
      <c r="AC699" s="94"/>
      <c r="AD699" s="94"/>
      <c r="AE699" s="94"/>
      <c r="AF699" s="94"/>
      <c r="AG699" s="94"/>
      <c r="AH699" s="94"/>
      <c r="AI699" s="94"/>
      <c r="AJ699" s="169"/>
      <c r="AK699" s="94"/>
      <c r="AL699" s="94"/>
      <c r="AM699" s="94"/>
    </row>
    <row r="700" ht="15.75" customHeight="1">
      <c r="A700" s="94"/>
      <c r="B700" s="94"/>
      <c r="D700" s="587"/>
      <c r="E700" s="94"/>
      <c r="F700" s="94"/>
      <c r="G700" s="94"/>
      <c r="H700" s="587"/>
      <c r="I700" s="94"/>
      <c r="J700" s="94"/>
      <c r="K700" s="7"/>
      <c r="L700" s="7"/>
      <c r="M700" s="94"/>
      <c r="N700" s="588"/>
      <c r="O700" s="588"/>
      <c r="P700" s="588"/>
      <c r="Q700" s="588"/>
      <c r="R700" s="588"/>
      <c r="S700" s="588"/>
      <c r="T700" s="588"/>
      <c r="U700" s="588"/>
      <c r="V700" s="588"/>
      <c r="W700" s="169"/>
      <c r="X700" s="94"/>
      <c r="Y700" s="94"/>
      <c r="Z700" s="94"/>
      <c r="AA700" s="94"/>
      <c r="AB700" s="94"/>
      <c r="AC700" s="94"/>
      <c r="AD700" s="94"/>
      <c r="AE700" s="94"/>
      <c r="AF700" s="94"/>
      <c r="AG700" s="94"/>
      <c r="AH700" s="94"/>
      <c r="AI700" s="94"/>
      <c r="AJ700" s="169"/>
      <c r="AK700" s="94"/>
      <c r="AL700" s="94"/>
      <c r="AM700" s="94"/>
    </row>
    <row r="701" ht="15.75" customHeight="1">
      <c r="A701" s="94"/>
      <c r="B701" s="94"/>
      <c r="D701" s="587"/>
      <c r="E701" s="94"/>
      <c r="F701" s="94"/>
      <c r="G701" s="94"/>
      <c r="H701" s="587"/>
      <c r="I701" s="94"/>
      <c r="J701" s="94"/>
      <c r="K701" s="7"/>
      <c r="L701" s="7"/>
      <c r="M701" s="94"/>
      <c r="N701" s="588"/>
      <c r="O701" s="588"/>
      <c r="P701" s="588"/>
      <c r="Q701" s="588"/>
      <c r="R701" s="588"/>
      <c r="S701" s="588"/>
      <c r="T701" s="588"/>
      <c r="U701" s="588"/>
      <c r="V701" s="588"/>
      <c r="W701" s="169"/>
      <c r="X701" s="94"/>
      <c r="Y701" s="94"/>
      <c r="Z701" s="94"/>
      <c r="AA701" s="94"/>
      <c r="AB701" s="94"/>
      <c r="AC701" s="94"/>
      <c r="AD701" s="94"/>
      <c r="AE701" s="94"/>
      <c r="AF701" s="94"/>
      <c r="AG701" s="94"/>
      <c r="AH701" s="94"/>
      <c r="AI701" s="94"/>
      <c r="AJ701" s="169"/>
      <c r="AK701" s="94"/>
      <c r="AL701" s="94"/>
      <c r="AM701" s="94"/>
    </row>
    <row r="702" ht="15.75" customHeight="1">
      <c r="A702" s="94"/>
      <c r="B702" s="94"/>
      <c r="D702" s="587"/>
      <c r="E702" s="94"/>
      <c r="F702" s="94"/>
      <c r="G702" s="94"/>
      <c r="H702" s="587"/>
      <c r="I702" s="94"/>
      <c r="J702" s="94"/>
      <c r="K702" s="7"/>
      <c r="L702" s="7"/>
      <c r="M702" s="94"/>
      <c r="N702" s="588"/>
      <c r="O702" s="588"/>
      <c r="P702" s="588"/>
      <c r="Q702" s="588"/>
      <c r="R702" s="588"/>
      <c r="S702" s="588"/>
      <c r="T702" s="588"/>
      <c r="U702" s="588"/>
      <c r="V702" s="588"/>
      <c r="W702" s="169"/>
      <c r="X702" s="94"/>
      <c r="Y702" s="94"/>
      <c r="Z702" s="94"/>
      <c r="AA702" s="94"/>
      <c r="AB702" s="94"/>
      <c r="AC702" s="94"/>
      <c r="AD702" s="94"/>
      <c r="AE702" s="94"/>
      <c r="AF702" s="94"/>
      <c r="AG702" s="94"/>
      <c r="AH702" s="94"/>
      <c r="AI702" s="94"/>
      <c r="AJ702" s="169"/>
      <c r="AK702" s="94"/>
      <c r="AL702" s="94"/>
      <c r="AM702" s="94"/>
    </row>
    <row r="703" ht="15.75" customHeight="1">
      <c r="A703" s="94"/>
      <c r="B703" s="94"/>
      <c r="D703" s="587"/>
      <c r="E703" s="94"/>
      <c r="F703" s="94"/>
      <c r="G703" s="94"/>
      <c r="H703" s="587"/>
      <c r="I703" s="94"/>
      <c r="J703" s="94"/>
      <c r="K703" s="7"/>
      <c r="L703" s="7"/>
      <c r="M703" s="94"/>
      <c r="N703" s="588"/>
      <c r="O703" s="588"/>
      <c r="P703" s="588"/>
      <c r="Q703" s="588"/>
      <c r="R703" s="588"/>
      <c r="S703" s="588"/>
      <c r="T703" s="588"/>
      <c r="U703" s="588"/>
      <c r="V703" s="588"/>
      <c r="W703" s="169"/>
      <c r="X703" s="94"/>
      <c r="Y703" s="94"/>
      <c r="Z703" s="94"/>
      <c r="AA703" s="94"/>
      <c r="AB703" s="94"/>
      <c r="AC703" s="94"/>
      <c r="AD703" s="94"/>
      <c r="AE703" s="94"/>
      <c r="AF703" s="94"/>
      <c r="AG703" s="94"/>
      <c r="AH703" s="94"/>
      <c r="AI703" s="94"/>
      <c r="AJ703" s="169"/>
      <c r="AK703" s="94"/>
      <c r="AL703" s="94"/>
      <c r="AM703" s="94"/>
    </row>
    <row r="704" ht="15.75" customHeight="1">
      <c r="A704" s="94"/>
      <c r="B704" s="94"/>
      <c r="D704" s="587"/>
      <c r="E704" s="94"/>
      <c r="F704" s="94"/>
      <c r="G704" s="94"/>
      <c r="H704" s="587"/>
      <c r="I704" s="94"/>
      <c r="J704" s="94"/>
      <c r="K704" s="7"/>
      <c r="L704" s="7"/>
      <c r="M704" s="94"/>
      <c r="N704" s="588"/>
      <c r="O704" s="588"/>
      <c r="P704" s="588"/>
      <c r="Q704" s="588"/>
      <c r="R704" s="588"/>
      <c r="S704" s="588"/>
      <c r="T704" s="588"/>
      <c r="U704" s="588"/>
      <c r="V704" s="588"/>
      <c r="W704" s="169"/>
      <c r="X704" s="94"/>
      <c r="Y704" s="94"/>
      <c r="Z704" s="94"/>
      <c r="AA704" s="94"/>
      <c r="AB704" s="94"/>
      <c r="AC704" s="94"/>
      <c r="AD704" s="94"/>
      <c r="AE704" s="94"/>
      <c r="AF704" s="94"/>
      <c r="AG704" s="94"/>
      <c r="AH704" s="94"/>
      <c r="AI704" s="94"/>
      <c r="AJ704" s="169"/>
      <c r="AK704" s="94"/>
      <c r="AL704" s="94"/>
      <c r="AM704" s="94"/>
    </row>
    <row r="705" ht="15.75" customHeight="1">
      <c r="A705" s="94"/>
      <c r="B705" s="94"/>
      <c r="D705" s="587"/>
      <c r="E705" s="94"/>
      <c r="F705" s="94"/>
      <c r="G705" s="94"/>
      <c r="H705" s="587"/>
      <c r="I705" s="94"/>
      <c r="J705" s="94"/>
      <c r="K705" s="7"/>
      <c r="L705" s="7"/>
      <c r="M705" s="94"/>
      <c r="N705" s="588"/>
      <c r="O705" s="588"/>
      <c r="P705" s="588"/>
      <c r="Q705" s="588"/>
      <c r="R705" s="588"/>
      <c r="S705" s="588"/>
      <c r="T705" s="588"/>
      <c r="U705" s="588"/>
      <c r="V705" s="588"/>
      <c r="W705" s="169"/>
      <c r="X705" s="94"/>
      <c r="Y705" s="94"/>
      <c r="Z705" s="94"/>
      <c r="AA705" s="94"/>
      <c r="AB705" s="94"/>
      <c r="AC705" s="94"/>
      <c r="AD705" s="94"/>
      <c r="AE705" s="94"/>
      <c r="AF705" s="94"/>
      <c r="AG705" s="94"/>
      <c r="AH705" s="94"/>
      <c r="AI705" s="94"/>
      <c r="AJ705" s="169"/>
      <c r="AK705" s="94"/>
      <c r="AL705" s="94"/>
      <c r="AM705" s="94"/>
    </row>
    <row r="706" ht="15.75" customHeight="1">
      <c r="A706" s="94"/>
      <c r="B706" s="94"/>
      <c r="D706" s="587"/>
      <c r="E706" s="94"/>
      <c r="F706" s="94"/>
      <c r="G706" s="94"/>
      <c r="H706" s="587"/>
      <c r="I706" s="94"/>
      <c r="J706" s="94"/>
      <c r="K706" s="7"/>
      <c r="L706" s="7"/>
      <c r="M706" s="94"/>
      <c r="N706" s="588"/>
      <c r="O706" s="588"/>
      <c r="P706" s="588"/>
      <c r="Q706" s="588"/>
      <c r="R706" s="588"/>
      <c r="S706" s="588"/>
      <c r="T706" s="588"/>
      <c r="U706" s="588"/>
      <c r="V706" s="588"/>
      <c r="W706" s="169"/>
      <c r="X706" s="94"/>
      <c r="Y706" s="94"/>
      <c r="Z706" s="94"/>
      <c r="AA706" s="94"/>
      <c r="AB706" s="94"/>
      <c r="AC706" s="94"/>
      <c r="AD706" s="94"/>
      <c r="AE706" s="94"/>
      <c r="AF706" s="94"/>
      <c r="AG706" s="94"/>
      <c r="AH706" s="94"/>
      <c r="AI706" s="94"/>
      <c r="AJ706" s="169"/>
      <c r="AK706" s="94"/>
      <c r="AL706" s="94"/>
      <c r="AM706" s="94"/>
    </row>
    <row r="707" ht="15.75" customHeight="1">
      <c r="A707" s="94"/>
      <c r="B707" s="94"/>
      <c r="D707" s="587"/>
      <c r="E707" s="94"/>
      <c r="F707" s="94"/>
      <c r="G707" s="94"/>
      <c r="H707" s="587"/>
      <c r="I707" s="94"/>
      <c r="J707" s="94"/>
      <c r="K707" s="7"/>
      <c r="L707" s="7"/>
      <c r="M707" s="94"/>
      <c r="N707" s="588"/>
      <c r="O707" s="588"/>
      <c r="P707" s="588"/>
      <c r="Q707" s="588"/>
      <c r="R707" s="588"/>
      <c r="S707" s="588"/>
      <c r="T707" s="588"/>
      <c r="U707" s="588"/>
      <c r="V707" s="588"/>
      <c r="W707" s="169"/>
      <c r="X707" s="94"/>
      <c r="Y707" s="94"/>
      <c r="Z707" s="94"/>
      <c r="AA707" s="94"/>
      <c r="AB707" s="94"/>
      <c r="AC707" s="94"/>
      <c r="AD707" s="94"/>
      <c r="AE707" s="94"/>
      <c r="AF707" s="94"/>
      <c r="AG707" s="94"/>
      <c r="AH707" s="94"/>
      <c r="AI707" s="94"/>
      <c r="AJ707" s="169"/>
      <c r="AK707" s="94"/>
      <c r="AL707" s="94"/>
      <c r="AM707" s="94"/>
    </row>
    <row r="708" ht="15.75" customHeight="1">
      <c r="A708" s="94"/>
      <c r="B708" s="94"/>
      <c r="D708" s="587"/>
      <c r="E708" s="94"/>
      <c r="F708" s="94"/>
      <c r="G708" s="94"/>
      <c r="H708" s="587"/>
      <c r="I708" s="94"/>
      <c r="J708" s="94"/>
      <c r="K708" s="7"/>
      <c r="L708" s="7"/>
      <c r="M708" s="94"/>
      <c r="N708" s="588"/>
      <c r="O708" s="588"/>
      <c r="P708" s="588"/>
      <c r="Q708" s="588"/>
      <c r="R708" s="588"/>
      <c r="S708" s="588"/>
      <c r="T708" s="588"/>
      <c r="U708" s="588"/>
      <c r="V708" s="588"/>
      <c r="W708" s="169"/>
      <c r="X708" s="94"/>
      <c r="Y708" s="94"/>
      <c r="Z708" s="94"/>
      <c r="AA708" s="94"/>
      <c r="AB708" s="94"/>
      <c r="AC708" s="94"/>
      <c r="AD708" s="94"/>
      <c r="AE708" s="94"/>
      <c r="AF708" s="94"/>
      <c r="AG708" s="94"/>
      <c r="AH708" s="94"/>
      <c r="AI708" s="94"/>
      <c r="AJ708" s="169"/>
      <c r="AK708" s="94"/>
      <c r="AL708" s="94"/>
      <c r="AM708" s="94"/>
    </row>
    <row r="709" ht="15.75" customHeight="1">
      <c r="A709" s="94"/>
      <c r="B709" s="94"/>
      <c r="D709" s="587"/>
      <c r="E709" s="94"/>
      <c r="F709" s="94"/>
      <c r="G709" s="94"/>
      <c r="H709" s="587"/>
      <c r="I709" s="94"/>
      <c r="J709" s="94"/>
      <c r="K709" s="7"/>
      <c r="L709" s="7"/>
      <c r="M709" s="94"/>
      <c r="N709" s="588"/>
      <c r="O709" s="588"/>
      <c r="P709" s="588"/>
      <c r="Q709" s="588"/>
      <c r="R709" s="588"/>
      <c r="S709" s="588"/>
      <c r="T709" s="588"/>
      <c r="U709" s="588"/>
      <c r="V709" s="588"/>
      <c r="W709" s="169"/>
      <c r="X709" s="94"/>
      <c r="Y709" s="94"/>
      <c r="Z709" s="94"/>
      <c r="AA709" s="94"/>
      <c r="AB709" s="94"/>
      <c r="AC709" s="94"/>
      <c r="AD709" s="94"/>
      <c r="AE709" s="94"/>
      <c r="AF709" s="94"/>
      <c r="AG709" s="94"/>
      <c r="AH709" s="94"/>
      <c r="AI709" s="94"/>
      <c r="AJ709" s="169"/>
      <c r="AK709" s="94"/>
      <c r="AL709" s="94"/>
      <c r="AM709" s="94"/>
    </row>
    <row r="710" ht="15.75" customHeight="1">
      <c r="A710" s="94"/>
      <c r="B710" s="94"/>
      <c r="D710" s="587"/>
      <c r="E710" s="94"/>
      <c r="F710" s="94"/>
      <c r="G710" s="94"/>
      <c r="H710" s="587"/>
      <c r="I710" s="94"/>
      <c r="J710" s="94"/>
      <c r="K710" s="7"/>
      <c r="L710" s="7"/>
      <c r="M710" s="94"/>
      <c r="N710" s="588"/>
      <c r="O710" s="588"/>
      <c r="P710" s="588"/>
      <c r="Q710" s="588"/>
      <c r="R710" s="588"/>
      <c r="S710" s="588"/>
      <c r="T710" s="588"/>
      <c r="U710" s="588"/>
      <c r="V710" s="588"/>
      <c r="W710" s="169"/>
      <c r="X710" s="94"/>
      <c r="Y710" s="94"/>
      <c r="Z710" s="94"/>
      <c r="AA710" s="94"/>
      <c r="AB710" s="94"/>
      <c r="AC710" s="94"/>
      <c r="AD710" s="94"/>
      <c r="AE710" s="94"/>
      <c r="AF710" s="94"/>
      <c r="AG710" s="94"/>
      <c r="AH710" s="94"/>
      <c r="AI710" s="94"/>
      <c r="AJ710" s="169"/>
      <c r="AK710" s="94"/>
      <c r="AL710" s="94"/>
      <c r="AM710" s="94"/>
    </row>
    <row r="711" ht="15.75" customHeight="1">
      <c r="A711" s="94"/>
      <c r="B711" s="94"/>
      <c r="D711" s="587"/>
      <c r="E711" s="94"/>
      <c r="F711" s="94"/>
      <c r="G711" s="94"/>
      <c r="H711" s="587"/>
      <c r="I711" s="94"/>
      <c r="J711" s="94"/>
      <c r="K711" s="7"/>
      <c r="L711" s="7"/>
      <c r="M711" s="94"/>
      <c r="N711" s="588"/>
      <c r="O711" s="588"/>
      <c r="P711" s="588"/>
      <c r="Q711" s="588"/>
      <c r="R711" s="588"/>
      <c r="S711" s="588"/>
      <c r="T711" s="588"/>
      <c r="U711" s="588"/>
      <c r="V711" s="588"/>
      <c r="W711" s="169"/>
      <c r="X711" s="94"/>
      <c r="Y711" s="94"/>
      <c r="Z711" s="94"/>
      <c r="AA711" s="94"/>
      <c r="AB711" s="94"/>
      <c r="AC711" s="94"/>
      <c r="AD711" s="94"/>
      <c r="AE711" s="94"/>
      <c r="AF711" s="94"/>
      <c r="AG711" s="94"/>
      <c r="AH711" s="94"/>
      <c r="AI711" s="94"/>
      <c r="AJ711" s="169"/>
      <c r="AK711" s="94"/>
      <c r="AL711" s="94"/>
      <c r="AM711" s="94"/>
    </row>
    <row r="712" ht="15.75" customHeight="1">
      <c r="A712" s="94"/>
      <c r="B712" s="94"/>
      <c r="D712" s="587"/>
      <c r="E712" s="94"/>
      <c r="F712" s="94"/>
      <c r="G712" s="94"/>
      <c r="H712" s="587"/>
      <c r="I712" s="94"/>
      <c r="J712" s="94"/>
      <c r="K712" s="7"/>
      <c r="L712" s="7"/>
      <c r="M712" s="94"/>
      <c r="N712" s="588"/>
      <c r="O712" s="588"/>
      <c r="P712" s="588"/>
      <c r="Q712" s="588"/>
      <c r="R712" s="588"/>
      <c r="S712" s="588"/>
      <c r="T712" s="588"/>
      <c r="U712" s="588"/>
      <c r="V712" s="588"/>
      <c r="W712" s="169"/>
      <c r="X712" s="94"/>
      <c r="Y712" s="94"/>
      <c r="Z712" s="94"/>
      <c r="AA712" s="94"/>
      <c r="AB712" s="94"/>
      <c r="AC712" s="94"/>
      <c r="AD712" s="94"/>
      <c r="AE712" s="94"/>
      <c r="AF712" s="94"/>
      <c r="AG712" s="94"/>
      <c r="AH712" s="94"/>
      <c r="AI712" s="94"/>
      <c r="AJ712" s="169"/>
      <c r="AK712" s="94"/>
      <c r="AL712" s="94"/>
      <c r="AM712" s="94"/>
    </row>
    <row r="713" ht="15.75" customHeight="1">
      <c r="A713" s="94"/>
      <c r="B713" s="94"/>
      <c r="D713" s="587"/>
      <c r="E713" s="94"/>
      <c r="F713" s="94"/>
      <c r="G713" s="94"/>
      <c r="H713" s="587"/>
      <c r="I713" s="94"/>
      <c r="J713" s="94"/>
      <c r="K713" s="7"/>
      <c r="L713" s="7"/>
      <c r="M713" s="94"/>
      <c r="N713" s="588"/>
      <c r="O713" s="588"/>
      <c r="P713" s="588"/>
      <c r="Q713" s="588"/>
      <c r="R713" s="588"/>
      <c r="S713" s="588"/>
      <c r="T713" s="588"/>
      <c r="U713" s="588"/>
      <c r="V713" s="588"/>
      <c r="W713" s="169"/>
      <c r="X713" s="94"/>
      <c r="Y713" s="94"/>
      <c r="Z713" s="94"/>
      <c r="AA713" s="94"/>
      <c r="AB713" s="94"/>
      <c r="AC713" s="94"/>
      <c r="AD713" s="94"/>
      <c r="AE713" s="94"/>
      <c r="AF713" s="94"/>
      <c r="AG713" s="94"/>
      <c r="AH713" s="94"/>
      <c r="AI713" s="94"/>
      <c r="AJ713" s="169"/>
      <c r="AK713" s="94"/>
      <c r="AL713" s="94"/>
      <c r="AM713" s="94"/>
    </row>
    <row r="714" ht="15.75" customHeight="1">
      <c r="A714" s="94"/>
      <c r="B714" s="94"/>
      <c r="D714" s="587"/>
      <c r="E714" s="94"/>
      <c r="F714" s="94"/>
      <c r="G714" s="94"/>
      <c r="H714" s="587"/>
      <c r="I714" s="94"/>
      <c r="J714" s="94"/>
      <c r="K714" s="7"/>
      <c r="L714" s="7"/>
      <c r="M714" s="94"/>
      <c r="N714" s="588"/>
      <c r="O714" s="588"/>
      <c r="P714" s="588"/>
      <c r="Q714" s="588"/>
      <c r="R714" s="588"/>
      <c r="S714" s="588"/>
      <c r="T714" s="588"/>
      <c r="U714" s="588"/>
      <c r="V714" s="588"/>
      <c r="W714" s="169"/>
      <c r="X714" s="94"/>
      <c r="Y714" s="94"/>
      <c r="Z714" s="94"/>
      <c r="AA714" s="94"/>
      <c r="AB714" s="94"/>
      <c r="AC714" s="94"/>
      <c r="AD714" s="94"/>
      <c r="AE714" s="94"/>
      <c r="AF714" s="94"/>
      <c r="AG714" s="94"/>
      <c r="AH714" s="94"/>
      <c r="AI714" s="94"/>
      <c r="AJ714" s="169"/>
      <c r="AK714" s="94"/>
      <c r="AL714" s="94"/>
      <c r="AM714" s="94"/>
    </row>
    <row r="715" ht="15.75" customHeight="1">
      <c r="A715" s="94"/>
      <c r="B715" s="94"/>
      <c r="D715" s="587"/>
      <c r="E715" s="94"/>
      <c r="F715" s="94"/>
      <c r="G715" s="94"/>
      <c r="H715" s="587"/>
      <c r="I715" s="94"/>
      <c r="J715" s="94"/>
      <c r="K715" s="7"/>
      <c r="L715" s="7"/>
      <c r="M715" s="94"/>
      <c r="N715" s="588"/>
      <c r="O715" s="588"/>
      <c r="P715" s="588"/>
      <c r="Q715" s="588"/>
      <c r="R715" s="588"/>
      <c r="S715" s="588"/>
      <c r="T715" s="588"/>
      <c r="U715" s="588"/>
      <c r="V715" s="588"/>
      <c r="W715" s="169"/>
      <c r="X715" s="94"/>
      <c r="Y715" s="94"/>
      <c r="Z715" s="94"/>
      <c r="AA715" s="94"/>
      <c r="AB715" s="94"/>
      <c r="AC715" s="94"/>
      <c r="AD715" s="94"/>
      <c r="AE715" s="94"/>
      <c r="AF715" s="94"/>
      <c r="AG715" s="94"/>
      <c r="AH715" s="94"/>
      <c r="AI715" s="94"/>
      <c r="AJ715" s="169"/>
      <c r="AK715" s="94"/>
      <c r="AL715" s="94"/>
      <c r="AM715" s="94"/>
    </row>
    <row r="716" ht="15.75" customHeight="1">
      <c r="A716" s="94"/>
      <c r="B716" s="94"/>
      <c r="D716" s="587"/>
      <c r="E716" s="94"/>
      <c r="F716" s="94"/>
      <c r="G716" s="94"/>
      <c r="H716" s="587"/>
      <c r="I716" s="94"/>
      <c r="J716" s="94"/>
      <c r="K716" s="7"/>
      <c r="L716" s="7"/>
      <c r="M716" s="94"/>
      <c r="N716" s="588"/>
      <c r="O716" s="588"/>
      <c r="P716" s="588"/>
      <c r="Q716" s="588"/>
      <c r="R716" s="588"/>
      <c r="S716" s="588"/>
      <c r="T716" s="588"/>
      <c r="U716" s="588"/>
      <c r="V716" s="588"/>
      <c r="W716" s="169"/>
      <c r="X716" s="94"/>
      <c r="Y716" s="94"/>
      <c r="Z716" s="94"/>
      <c r="AA716" s="94"/>
      <c r="AB716" s="94"/>
      <c r="AC716" s="94"/>
      <c r="AD716" s="94"/>
      <c r="AE716" s="94"/>
      <c r="AF716" s="94"/>
      <c r="AG716" s="94"/>
      <c r="AH716" s="94"/>
      <c r="AI716" s="94"/>
      <c r="AJ716" s="169"/>
      <c r="AK716" s="94"/>
      <c r="AL716" s="94"/>
      <c r="AM716" s="94"/>
    </row>
    <row r="717" ht="15.75" customHeight="1">
      <c r="A717" s="94"/>
      <c r="B717" s="94"/>
      <c r="D717" s="587"/>
      <c r="E717" s="94"/>
      <c r="F717" s="94"/>
      <c r="G717" s="94"/>
      <c r="H717" s="587"/>
      <c r="I717" s="94"/>
      <c r="J717" s="94"/>
      <c r="K717" s="7"/>
      <c r="L717" s="7"/>
      <c r="M717" s="94"/>
      <c r="N717" s="588"/>
      <c r="O717" s="588"/>
      <c r="P717" s="588"/>
      <c r="Q717" s="588"/>
      <c r="R717" s="588"/>
      <c r="S717" s="588"/>
      <c r="T717" s="588"/>
      <c r="U717" s="588"/>
      <c r="V717" s="588"/>
      <c r="W717" s="169"/>
      <c r="X717" s="94"/>
      <c r="Y717" s="94"/>
      <c r="Z717" s="94"/>
      <c r="AA717" s="94"/>
      <c r="AB717" s="94"/>
      <c r="AC717" s="94"/>
      <c r="AD717" s="94"/>
      <c r="AE717" s="94"/>
      <c r="AF717" s="94"/>
      <c r="AG717" s="94"/>
      <c r="AH717" s="94"/>
      <c r="AI717" s="94"/>
      <c r="AJ717" s="169"/>
      <c r="AK717" s="94"/>
      <c r="AL717" s="94"/>
      <c r="AM717" s="94"/>
    </row>
    <row r="718" ht="15.75" customHeight="1">
      <c r="A718" s="94"/>
      <c r="B718" s="94"/>
      <c r="D718" s="587"/>
      <c r="E718" s="94"/>
      <c r="F718" s="94"/>
      <c r="G718" s="94"/>
      <c r="H718" s="587"/>
      <c r="I718" s="94"/>
      <c r="J718" s="94"/>
      <c r="K718" s="7"/>
      <c r="L718" s="7"/>
      <c r="M718" s="94"/>
      <c r="N718" s="588"/>
      <c r="O718" s="588"/>
      <c r="P718" s="588"/>
      <c r="Q718" s="588"/>
      <c r="R718" s="588"/>
      <c r="S718" s="588"/>
      <c r="T718" s="588"/>
      <c r="U718" s="588"/>
      <c r="V718" s="588"/>
      <c r="W718" s="169"/>
      <c r="X718" s="94"/>
      <c r="Y718" s="94"/>
      <c r="Z718" s="94"/>
      <c r="AA718" s="94"/>
      <c r="AB718" s="94"/>
      <c r="AC718" s="94"/>
      <c r="AD718" s="94"/>
      <c r="AE718" s="94"/>
      <c r="AF718" s="94"/>
      <c r="AG718" s="94"/>
      <c r="AH718" s="94"/>
      <c r="AI718" s="94"/>
      <c r="AJ718" s="169"/>
      <c r="AK718" s="94"/>
      <c r="AL718" s="94"/>
      <c r="AM718" s="94"/>
    </row>
    <row r="719" ht="15.75" customHeight="1">
      <c r="A719" s="94"/>
      <c r="B719" s="94"/>
      <c r="D719" s="587"/>
      <c r="E719" s="94"/>
      <c r="F719" s="94"/>
      <c r="G719" s="94"/>
      <c r="H719" s="587"/>
      <c r="I719" s="94"/>
      <c r="J719" s="94"/>
      <c r="K719" s="7"/>
      <c r="L719" s="7"/>
      <c r="M719" s="94"/>
      <c r="N719" s="588"/>
      <c r="O719" s="588"/>
      <c r="P719" s="588"/>
      <c r="Q719" s="588"/>
      <c r="R719" s="588"/>
      <c r="S719" s="588"/>
      <c r="T719" s="588"/>
      <c r="U719" s="588"/>
      <c r="V719" s="588"/>
      <c r="W719" s="169"/>
      <c r="X719" s="94"/>
      <c r="Y719" s="94"/>
      <c r="Z719" s="94"/>
      <c r="AA719" s="94"/>
      <c r="AB719" s="94"/>
      <c r="AC719" s="94"/>
      <c r="AD719" s="94"/>
      <c r="AE719" s="94"/>
      <c r="AF719" s="94"/>
      <c r="AG719" s="94"/>
      <c r="AH719" s="94"/>
      <c r="AI719" s="94"/>
      <c r="AJ719" s="169"/>
      <c r="AK719" s="94"/>
      <c r="AL719" s="94"/>
      <c r="AM719" s="94"/>
    </row>
    <row r="720" ht="15.75" customHeight="1">
      <c r="A720" s="94"/>
      <c r="B720" s="94"/>
      <c r="D720" s="587"/>
      <c r="E720" s="94"/>
      <c r="F720" s="94"/>
      <c r="G720" s="94"/>
      <c r="H720" s="587"/>
      <c r="I720" s="94"/>
      <c r="J720" s="94"/>
      <c r="K720" s="7"/>
      <c r="L720" s="7"/>
      <c r="M720" s="94"/>
      <c r="N720" s="588"/>
      <c r="O720" s="588"/>
      <c r="P720" s="588"/>
      <c r="Q720" s="588"/>
      <c r="R720" s="588"/>
      <c r="S720" s="588"/>
      <c r="T720" s="588"/>
      <c r="U720" s="588"/>
      <c r="V720" s="588"/>
      <c r="W720" s="169"/>
      <c r="X720" s="94"/>
      <c r="Y720" s="94"/>
      <c r="Z720" s="94"/>
      <c r="AA720" s="94"/>
      <c r="AB720" s="94"/>
      <c r="AC720" s="94"/>
      <c r="AD720" s="94"/>
      <c r="AE720" s="94"/>
      <c r="AF720" s="94"/>
      <c r="AG720" s="94"/>
      <c r="AH720" s="94"/>
      <c r="AI720" s="94"/>
      <c r="AJ720" s="169"/>
      <c r="AK720" s="94"/>
      <c r="AL720" s="94"/>
      <c r="AM720" s="94"/>
    </row>
    <row r="721" ht="15.75" customHeight="1">
      <c r="A721" s="94"/>
      <c r="B721" s="94"/>
      <c r="D721" s="587"/>
      <c r="E721" s="94"/>
      <c r="F721" s="94"/>
      <c r="G721" s="94"/>
      <c r="H721" s="587"/>
      <c r="I721" s="94"/>
      <c r="J721" s="94"/>
      <c r="K721" s="7"/>
      <c r="L721" s="7"/>
      <c r="M721" s="94"/>
      <c r="N721" s="588"/>
      <c r="O721" s="588"/>
      <c r="P721" s="588"/>
      <c r="Q721" s="588"/>
      <c r="R721" s="588"/>
      <c r="S721" s="588"/>
      <c r="T721" s="588"/>
      <c r="U721" s="588"/>
      <c r="V721" s="588"/>
      <c r="W721" s="169"/>
      <c r="X721" s="94"/>
      <c r="Y721" s="94"/>
      <c r="Z721" s="94"/>
      <c r="AA721" s="94"/>
      <c r="AB721" s="94"/>
      <c r="AC721" s="94"/>
      <c r="AD721" s="94"/>
      <c r="AE721" s="94"/>
      <c r="AF721" s="94"/>
      <c r="AG721" s="94"/>
      <c r="AH721" s="94"/>
      <c r="AI721" s="94"/>
      <c r="AJ721" s="169"/>
      <c r="AK721" s="94"/>
      <c r="AL721" s="94"/>
      <c r="AM721" s="94"/>
    </row>
    <row r="722" ht="15.75" customHeight="1">
      <c r="A722" s="94"/>
      <c r="B722" s="94"/>
      <c r="D722" s="587"/>
      <c r="E722" s="94"/>
      <c r="F722" s="94"/>
      <c r="G722" s="94"/>
      <c r="H722" s="587"/>
      <c r="I722" s="94"/>
      <c r="J722" s="94"/>
      <c r="K722" s="7"/>
      <c r="L722" s="7"/>
      <c r="M722" s="94"/>
      <c r="N722" s="588"/>
      <c r="O722" s="588"/>
      <c r="P722" s="588"/>
      <c r="Q722" s="588"/>
      <c r="R722" s="588"/>
      <c r="S722" s="588"/>
      <c r="T722" s="588"/>
      <c r="U722" s="588"/>
      <c r="V722" s="588"/>
      <c r="W722" s="169"/>
      <c r="X722" s="94"/>
      <c r="Y722" s="94"/>
      <c r="Z722" s="94"/>
      <c r="AA722" s="94"/>
      <c r="AB722" s="94"/>
      <c r="AC722" s="94"/>
      <c r="AD722" s="94"/>
      <c r="AE722" s="94"/>
      <c r="AF722" s="94"/>
      <c r="AG722" s="94"/>
      <c r="AH722" s="94"/>
      <c r="AI722" s="94"/>
      <c r="AJ722" s="169"/>
      <c r="AK722" s="94"/>
      <c r="AL722" s="94"/>
      <c r="AM722" s="94"/>
    </row>
    <row r="723" ht="15.75" customHeight="1">
      <c r="A723" s="94"/>
      <c r="B723" s="94"/>
      <c r="D723" s="587"/>
      <c r="E723" s="94"/>
      <c r="F723" s="94"/>
      <c r="G723" s="94"/>
      <c r="H723" s="587"/>
      <c r="I723" s="94"/>
      <c r="J723" s="94"/>
      <c r="K723" s="7"/>
      <c r="L723" s="7"/>
      <c r="M723" s="94"/>
      <c r="N723" s="588"/>
      <c r="O723" s="588"/>
      <c r="P723" s="588"/>
      <c r="Q723" s="588"/>
      <c r="R723" s="588"/>
      <c r="S723" s="588"/>
      <c r="T723" s="588"/>
      <c r="U723" s="588"/>
      <c r="V723" s="588"/>
      <c r="W723" s="169"/>
      <c r="X723" s="94"/>
      <c r="Y723" s="94"/>
      <c r="Z723" s="94"/>
      <c r="AA723" s="94"/>
      <c r="AB723" s="94"/>
      <c r="AC723" s="94"/>
      <c r="AD723" s="94"/>
      <c r="AE723" s="94"/>
      <c r="AF723" s="94"/>
      <c r="AG723" s="94"/>
      <c r="AH723" s="94"/>
      <c r="AI723" s="94"/>
      <c r="AJ723" s="169"/>
      <c r="AK723" s="94"/>
      <c r="AL723" s="94"/>
      <c r="AM723" s="94"/>
    </row>
    <row r="724" ht="15.75" customHeight="1">
      <c r="A724" s="94"/>
      <c r="B724" s="94"/>
      <c r="D724" s="587"/>
      <c r="E724" s="94"/>
      <c r="F724" s="94"/>
      <c r="G724" s="94"/>
      <c r="H724" s="587"/>
      <c r="I724" s="94"/>
      <c r="J724" s="94"/>
      <c r="K724" s="7"/>
      <c r="L724" s="7"/>
      <c r="M724" s="94"/>
      <c r="N724" s="588"/>
      <c r="O724" s="588"/>
      <c r="P724" s="588"/>
      <c r="Q724" s="588"/>
      <c r="R724" s="588"/>
      <c r="S724" s="588"/>
      <c r="T724" s="588"/>
      <c r="U724" s="588"/>
      <c r="V724" s="588"/>
      <c r="W724" s="169"/>
      <c r="X724" s="94"/>
      <c r="Y724" s="94"/>
      <c r="Z724" s="94"/>
      <c r="AA724" s="94"/>
      <c r="AB724" s="94"/>
      <c r="AC724" s="94"/>
      <c r="AD724" s="94"/>
      <c r="AE724" s="94"/>
      <c r="AF724" s="94"/>
      <c r="AG724" s="94"/>
      <c r="AH724" s="94"/>
      <c r="AI724" s="94"/>
      <c r="AJ724" s="169"/>
      <c r="AK724" s="94"/>
      <c r="AL724" s="94"/>
      <c r="AM724" s="94"/>
    </row>
    <row r="725" ht="15.75" customHeight="1">
      <c r="A725" s="94"/>
      <c r="B725" s="94"/>
      <c r="D725" s="587"/>
      <c r="E725" s="94"/>
      <c r="F725" s="94"/>
      <c r="G725" s="94"/>
      <c r="H725" s="587"/>
      <c r="I725" s="94"/>
      <c r="J725" s="94"/>
      <c r="K725" s="7"/>
      <c r="L725" s="7"/>
      <c r="M725" s="94"/>
      <c r="N725" s="588"/>
      <c r="O725" s="588"/>
      <c r="P725" s="588"/>
      <c r="Q725" s="588"/>
      <c r="R725" s="588"/>
      <c r="S725" s="588"/>
      <c r="T725" s="588"/>
      <c r="U725" s="588"/>
      <c r="V725" s="588"/>
      <c r="W725" s="169"/>
      <c r="X725" s="94"/>
      <c r="Y725" s="94"/>
      <c r="Z725" s="94"/>
      <c r="AA725" s="94"/>
      <c r="AB725" s="94"/>
      <c r="AC725" s="94"/>
      <c r="AD725" s="94"/>
      <c r="AE725" s="94"/>
      <c r="AF725" s="94"/>
      <c r="AG725" s="94"/>
      <c r="AH725" s="94"/>
      <c r="AI725" s="94"/>
      <c r="AJ725" s="169"/>
      <c r="AK725" s="94"/>
      <c r="AL725" s="94"/>
      <c r="AM725" s="94"/>
    </row>
    <row r="726" ht="15.75" customHeight="1">
      <c r="A726" s="94"/>
      <c r="B726" s="94"/>
      <c r="D726" s="587"/>
      <c r="E726" s="94"/>
      <c r="F726" s="94"/>
      <c r="G726" s="94"/>
      <c r="H726" s="587"/>
      <c r="I726" s="94"/>
      <c r="J726" s="94"/>
      <c r="K726" s="7"/>
      <c r="L726" s="7"/>
      <c r="M726" s="94"/>
      <c r="N726" s="588"/>
      <c r="O726" s="588"/>
      <c r="P726" s="588"/>
      <c r="Q726" s="588"/>
      <c r="R726" s="588"/>
      <c r="S726" s="588"/>
      <c r="T726" s="588"/>
      <c r="U726" s="588"/>
      <c r="V726" s="588"/>
      <c r="W726" s="169"/>
      <c r="X726" s="94"/>
      <c r="Y726" s="94"/>
      <c r="Z726" s="94"/>
      <c r="AA726" s="94"/>
      <c r="AB726" s="94"/>
      <c r="AC726" s="94"/>
      <c r="AD726" s="94"/>
      <c r="AE726" s="94"/>
      <c r="AF726" s="94"/>
      <c r="AG726" s="94"/>
      <c r="AH726" s="94"/>
      <c r="AI726" s="94"/>
      <c r="AJ726" s="169"/>
      <c r="AK726" s="94"/>
      <c r="AL726" s="94"/>
      <c r="AM726" s="94"/>
    </row>
    <row r="727" ht="15.75" customHeight="1">
      <c r="A727" s="94"/>
      <c r="B727" s="94"/>
      <c r="D727" s="587"/>
      <c r="E727" s="94"/>
      <c r="F727" s="94"/>
      <c r="G727" s="94"/>
      <c r="H727" s="587"/>
      <c r="I727" s="94"/>
      <c r="J727" s="94"/>
      <c r="K727" s="7"/>
      <c r="L727" s="7"/>
      <c r="M727" s="94"/>
      <c r="N727" s="588"/>
      <c r="O727" s="588"/>
      <c r="P727" s="588"/>
      <c r="Q727" s="588"/>
      <c r="R727" s="588"/>
      <c r="S727" s="588"/>
      <c r="T727" s="588"/>
      <c r="U727" s="588"/>
      <c r="V727" s="588"/>
      <c r="W727" s="169"/>
      <c r="X727" s="94"/>
      <c r="Y727" s="94"/>
      <c r="Z727" s="94"/>
      <c r="AA727" s="94"/>
      <c r="AB727" s="94"/>
      <c r="AC727" s="94"/>
      <c r="AD727" s="94"/>
      <c r="AE727" s="94"/>
      <c r="AF727" s="94"/>
      <c r="AG727" s="94"/>
      <c r="AH727" s="94"/>
      <c r="AI727" s="94"/>
      <c r="AJ727" s="169"/>
      <c r="AK727" s="94"/>
      <c r="AL727" s="94"/>
      <c r="AM727" s="94"/>
    </row>
    <row r="728" ht="15.75" customHeight="1">
      <c r="A728" s="94"/>
      <c r="B728" s="94"/>
      <c r="D728" s="587"/>
      <c r="E728" s="94"/>
      <c r="F728" s="94"/>
      <c r="G728" s="94"/>
      <c r="H728" s="587"/>
      <c r="I728" s="94"/>
      <c r="J728" s="94"/>
      <c r="K728" s="7"/>
      <c r="L728" s="7"/>
      <c r="M728" s="94"/>
      <c r="N728" s="588"/>
      <c r="O728" s="588"/>
      <c r="P728" s="588"/>
      <c r="Q728" s="588"/>
      <c r="R728" s="588"/>
      <c r="S728" s="588"/>
      <c r="T728" s="588"/>
      <c r="U728" s="588"/>
      <c r="V728" s="588"/>
      <c r="W728" s="169"/>
      <c r="X728" s="94"/>
      <c r="Y728" s="94"/>
      <c r="Z728" s="94"/>
      <c r="AA728" s="94"/>
      <c r="AB728" s="94"/>
      <c r="AC728" s="94"/>
      <c r="AD728" s="94"/>
      <c r="AE728" s="94"/>
      <c r="AF728" s="94"/>
      <c r="AG728" s="94"/>
      <c r="AH728" s="94"/>
      <c r="AI728" s="94"/>
      <c r="AJ728" s="169"/>
      <c r="AK728" s="94"/>
      <c r="AL728" s="94"/>
      <c r="AM728" s="94"/>
    </row>
    <row r="729" ht="15.75" customHeight="1">
      <c r="A729" s="94"/>
      <c r="B729" s="94"/>
      <c r="D729" s="587"/>
      <c r="E729" s="94"/>
      <c r="F729" s="94"/>
      <c r="G729" s="94"/>
      <c r="H729" s="587"/>
      <c r="I729" s="94"/>
      <c r="J729" s="94"/>
      <c r="K729" s="7"/>
      <c r="L729" s="7"/>
      <c r="M729" s="94"/>
      <c r="N729" s="588"/>
      <c r="O729" s="588"/>
      <c r="P729" s="588"/>
      <c r="Q729" s="588"/>
      <c r="R729" s="588"/>
      <c r="S729" s="588"/>
      <c r="T729" s="588"/>
      <c r="U729" s="588"/>
      <c r="V729" s="588"/>
      <c r="W729" s="169"/>
      <c r="X729" s="94"/>
      <c r="Y729" s="94"/>
      <c r="Z729" s="94"/>
      <c r="AA729" s="94"/>
      <c r="AB729" s="94"/>
      <c r="AC729" s="94"/>
      <c r="AD729" s="94"/>
      <c r="AE729" s="94"/>
      <c r="AF729" s="94"/>
      <c r="AG729" s="94"/>
      <c r="AH729" s="94"/>
      <c r="AI729" s="94"/>
      <c r="AJ729" s="169"/>
      <c r="AK729" s="94"/>
      <c r="AL729" s="94"/>
      <c r="AM729" s="94"/>
    </row>
    <row r="730" ht="15.75" customHeight="1">
      <c r="A730" s="94"/>
      <c r="B730" s="94"/>
      <c r="D730" s="587"/>
      <c r="E730" s="94"/>
      <c r="F730" s="94"/>
      <c r="G730" s="94"/>
      <c r="H730" s="587"/>
      <c r="I730" s="94"/>
      <c r="J730" s="94"/>
      <c r="K730" s="7"/>
      <c r="L730" s="7"/>
      <c r="M730" s="94"/>
      <c r="N730" s="588"/>
      <c r="O730" s="588"/>
      <c r="P730" s="588"/>
      <c r="Q730" s="588"/>
      <c r="R730" s="588"/>
      <c r="S730" s="588"/>
      <c r="T730" s="588"/>
      <c r="U730" s="588"/>
      <c r="V730" s="588"/>
      <c r="W730" s="169"/>
      <c r="X730" s="94"/>
      <c r="Y730" s="94"/>
      <c r="Z730" s="94"/>
      <c r="AA730" s="94"/>
      <c r="AB730" s="94"/>
      <c r="AC730" s="94"/>
      <c r="AD730" s="94"/>
      <c r="AE730" s="94"/>
      <c r="AF730" s="94"/>
      <c r="AG730" s="94"/>
      <c r="AH730" s="94"/>
      <c r="AI730" s="94"/>
      <c r="AJ730" s="169"/>
      <c r="AK730" s="94"/>
      <c r="AL730" s="94"/>
      <c r="AM730" s="94"/>
    </row>
    <row r="731" ht="15.75" customHeight="1">
      <c r="A731" s="94"/>
      <c r="B731" s="94"/>
      <c r="D731" s="587"/>
      <c r="E731" s="94"/>
      <c r="F731" s="94"/>
      <c r="G731" s="94"/>
      <c r="H731" s="587"/>
      <c r="I731" s="94"/>
      <c r="J731" s="94"/>
      <c r="K731" s="7"/>
      <c r="L731" s="7"/>
      <c r="M731" s="94"/>
      <c r="N731" s="588"/>
      <c r="O731" s="588"/>
      <c r="P731" s="588"/>
      <c r="Q731" s="588"/>
      <c r="R731" s="588"/>
      <c r="S731" s="588"/>
      <c r="T731" s="588"/>
      <c r="U731" s="588"/>
      <c r="V731" s="588"/>
      <c r="W731" s="169"/>
      <c r="X731" s="94"/>
      <c r="Y731" s="94"/>
      <c r="Z731" s="94"/>
      <c r="AA731" s="94"/>
      <c r="AB731" s="94"/>
      <c r="AC731" s="94"/>
      <c r="AD731" s="94"/>
      <c r="AE731" s="94"/>
      <c r="AF731" s="94"/>
      <c r="AG731" s="94"/>
      <c r="AH731" s="94"/>
      <c r="AI731" s="94"/>
      <c r="AJ731" s="169"/>
      <c r="AK731" s="94"/>
      <c r="AL731" s="94"/>
      <c r="AM731" s="94"/>
    </row>
    <row r="732" ht="15.75" customHeight="1">
      <c r="A732" s="94"/>
      <c r="B732" s="94"/>
      <c r="D732" s="587"/>
      <c r="E732" s="94"/>
      <c r="F732" s="94"/>
      <c r="G732" s="94"/>
      <c r="H732" s="587"/>
      <c r="I732" s="94"/>
      <c r="J732" s="94"/>
      <c r="K732" s="7"/>
      <c r="L732" s="7"/>
      <c r="M732" s="94"/>
      <c r="N732" s="588"/>
      <c r="O732" s="588"/>
      <c r="P732" s="588"/>
      <c r="Q732" s="588"/>
      <c r="R732" s="588"/>
      <c r="S732" s="588"/>
      <c r="T732" s="588"/>
      <c r="U732" s="588"/>
      <c r="V732" s="588"/>
      <c r="W732" s="169"/>
      <c r="X732" s="94"/>
      <c r="Y732" s="94"/>
      <c r="Z732" s="94"/>
      <c r="AA732" s="94"/>
      <c r="AB732" s="94"/>
      <c r="AC732" s="94"/>
      <c r="AD732" s="94"/>
      <c r="AE732" s="94"/>
      <c r="AF732" s="94"/>
      <c r="AG732" s="94"/>
      <c r="AH732" s="94"/>
      <c r="AI732" s="94"/>
      <c r="AJ732" s="169"/>
      <c r="AK732" s="94"/>
      <c r="AL732" s="94"/>
      <c r="AM732" s="94"/>
    </row>
    <row r="733" ht="15.75" customHeight="1">
      <c r="A733" s="94"/>
      <c r="B733" s="94"/>
      <c r="D733" s="587"/>
      <c r="E733" s="94"/>
      <c r="F733" s="94"/>
      <c r="G733" s="94"/>
      <c r="H733" s="587"/>
      <c r="I733" s="94"/>
      <c r="J733" s="94"/>
      <c r="K733" s="7"/>
      <c r="L733" s="7"/>
      <c r="M733" s="94"/>
      <c r="N733" s="588"/>
      <c r="O733" s="588"/>
      <c r="P733" s="588"/>
      <c r="Q733" s="588"/>
      <c r="R733" s="588"/>
      <c r="S733" s="588"/>
      <c r="T733" s="588"/>
      <c r="U733" s="588"/>
      <c r="V733" s="588"/>
      <c r="W733" s="169"/>
      <c r="X733" s="94"/>
      <c r="Y733" s="94"/>
      <c r="Z733" s="94"/>
      <c r="AA733" s="94"/>
      <c r="AB733" s="94"/>
      <c r="AC733" s="94"/>
      <c r="AD733" s="94"/>
      <c r="AE733" s="94"/>
      <c r="AF733" s="94"/>
      <c r="AG733" s="94"/>
      <c r="AH733" s="94"/>
      <c r="AI733" s="94"/>
      <c r="AJ733" s="169"/>
      <c r="AK733" s="94"/>
      <c r="AL733" s="94"/>
      <c r="AM733" s="94"/>
    </row>
    <row r="734" ht="15.75" customHeight="1">
      <c r="A734" s="94"/>
      <c r="B734" s="94"/>
      <c r="D734" s="587"/>
      <c r="E734" s="94"/>
      <c r="F734" s="94"/>
      <c r="G734" s="94"/>
      <c r="H734" s="587"/>
      <c r="I734" s="94"/>
      <c r="J734" s="94"/>
      <c r="K734" s="7"/>
      <c r="L734" s="7"/>
      <c r="M734" s="94"/>
      <c r="N734" s="588"/>
      <c r="O734" s="588"/>
      <c r="P734" s="588"/>
      <c r="Q734" s="588"/>
      <c r="R734" s="588"/>
      <c r="S734" s="588"/>
      <c r="T734" s="588"/>
      <c r="U734" s="588"/>
      <c r="V734" s="588"/>
      <c r="W734" s="169"/>
      <c r="X734" s="94"/>
      <c r="Y734" s="94"/>
      <c r="Z734" s="94"/>
      <c r="AA734" s="94"/>
      <c r="AB734" s="94"/>
      <c r="AC734" s="94"/>
      <c r="AD734" s="94"/>
      <c r="AE734" s="94"/>
      <c r="AF734" s="94"/>
      <c r="AG734" s="94"/>
      <c r="AH734" s="94"/>
      <c r="AI734" s="94"/>
      <c r="AJ734" s="169"/>
      <c r="AK734" s="94"/>
      <c r="AL734" s="94"/>
      <c r="AM734" s="94"/>
    </row>
    <row r="735" ht="15.75" customHeight="1">
      <c r="A735" s="94"/>
      <c r="B735" s="94"/>
      <c r="D735" s="587"/>
      <c r="E735" s="94"/>
      <c r="F735" s="94"/>
      <c r="G735" s="94"/>
      <c r="H735" s="587"/>
      <c r="I735" s="94"/>
      <c r="J735" s="94"/>
      <c r="K735" s="7"/>
      <c r="L735" s="7"/>
      <c r="M735" s="94"/>
      <c r="N735" s="588"/>
      <c r="O735" s="588"/>
      <c r="P735" s="588"/>
      <c r="Q735" s="588"/>
      <c r="R735" s="588"/>
      <c r="S735" s="588"/>
      <c r="T735" s="588"/>
      <c r="U735" s="588"/>
      <c r="V735" s="588"/>
      <c r="W735" s="169"/>
      <c r="X735" s="94"/>
      <c r="Y735" s="94"/>
      <c r="Z735" s="94"/>
      <c r="AA735" s="94"/>
      <c r="AB735" s="94"/>
      <c r="AC735" s="94"/>
      <c r="AD735" s="94"/>
      <c r="AE735" s="94"/>
      <c r="AF735" s="94"/>
      <c r="AG735" s="94"/>
      <c r="AH735" s="94"/>
      <c r="AI735" s="94"/>
      <c r="AJ735" s="169"/>
      <c r="AK735" s="94"/>
      <c r="AL735" s="94"/>
      <c r="AM735" s="94"/>
    </row>
    <row r="736" ht="15.75" customHeight="1">
      <c r="A736" s="94"/>
      <c r="B736" s="94"/>
      <c r="D736" s="587"/>
      <c r="E736" s="94"/>
      <c r="F736" s="94"/>
      <c r="G736" s="94"/>
      <c r="H736" s="587"/>
      <c r="I736" s="94"/>
      <c r="J736" s="94"/>
      <c r="K736" s="7"/>
      <c r="L736" s="7"/>
      <c r="M736" s="94"/>
      <c r="N736" s="588"/>
      <c r="O736" s="588"/>
      <c r="P736" s="588"/>
      <c r="Q736" s="588"/>
      <c r="R736" s="588"/>
      <c r="S736" s="588"/>
      <c r="T736" s="588"/>
      <c r="U736" s="588"/>
      <c r="V736" s="588"/>
      <c r="W736" s="169"/>
      <c r="X736" s="94"/>
      <c r="Y736" s="94"/>
      <c r="Z736" s="94"/>
      <c r="AA736" s="94"/>
      <c r="AB736" s="94"/>
      <c r="AC736" s="94"/>
      <c r="AD736" s="94"/>
      <c r="AE736" s="94"/>
      <c r="AF736" s="94"/>
      <c r="AG736" s="94"/>
      <c r="AH736" s="94"/>
      <c r="AI736" s="94"/>
      <c r="AJ736" s="169"/>
      <c r="AK736" s="94"/>
      <c r="AL736" s="94"/>
      <c r="AM736" s="94"/>
    </row>
    <row r="737" ht="15.75" customHeight="1">
      <c r="A737" s="94"/>
      <c r="B737" s="94"/>
      <c r="D737" s="587"/>
      <c r="E737" s="94"/>
      <c r="F737" s="94"/>
      <c r="G737" s="94"/>
      <c r="H737" s="587"/>
      <c r="I737" s="94"/>
      <c r="J737" s="94"/>
      <c r="K737" s="7"/>
      <c r="L737" s="7"/>
      <c r="M737" s="94"/>
      <c r="N737" s="588"/>
      <c r="O737" s="588"/>
      <c r="P737" s="588"/>
      <c r="Q737" s="588"/>
      <c r="R737" s="588"/>
      <c r="S737" s="588"/>
      <c r="T737" s="588"/>
      <c r="U737" s="588"/>
      <c r="V737" s="588"/>
      <c r="W737" s="169"/>
      <c r="X737" s="94"/>
      <c r="Y737" s="94"/>
      <c r="Z737" s="94"/>
      <c r="AA737" s="94"/>
      <c r="AB737" s="94"/>
      <c r="AC737" s="94"/>
      <c r="AD737" s="94"/>
      <c r="AE737" s="94"/>
      <c r="AF737" s="94"/>
      <c r="AG737" s="94"/>
      <c r="AH737" s="94"/>
      <c r="AI737" s="94"/>
      <c r="AJ737" s="169"/>
      <c r="AK737" s="94"/>
      <c r="AL737" s="94"/>
      <c r="AM737" s="94"/>
    </row>
    <row r="738" ht="15.75" customHeight="1">
      <c r="A738" s="94"/>
      <c r="B738" s="94"/>
      <c r="D738" s="587"/>
      <c r="E738" s="94"/>
      <c r="F738" s="94"/>
      <c r="G738" s="94"/>
      <c r="H738" s="587"/>
      <c r="I738" s="94"/>
      <c r="J738" s="94"/>
      <c r="K738" s="7"/>
      <c r="L738" s="7"/>
      <c r="M738" s="94"/>
      <c r="N738" s="588"/>
      <c r="O738" s="588"/>
      <c r="P738" s="588"/>
      <c r="Q738" s="588"/>
      <c r="R738" s="588"/>
      <c r="S738" s="588"/>
      <c r="T738" s="588"/>
      <c r="U738" s="588"/>
      <c r="V738" s="588"/>
      <c r="W738" s="169"/>
      <c r="X738" s="94"/>
      <c r="Y738" s="94"/>
      <c r="Z738" s="94"/>
      <c r="AA738" s="94"/>
      <c r="AB738" s="94"/>
      <c r="AC738" s="94"/>
      <c r="AD738" s="94"/>
      <c r="AE738" s="94"/>
      <c r="AF738" s="94"/>
      <c r="AG738" s="94"/>
      <c r="AH738" s="94"/>
      <c r="AI738" s="94"/>
      <c r="AJ738" s="169"/>
      <c r="AK738" s="94"/>
      <c r="AL738" s="94"/>
      <c r="AM738" s="94"/>
    </row>
    <row r="739" ht="15.75" customHeight="1">
      <c r="A739" s="94"/>
      <c r="B739" s="94"/>
      <c r="D739" s="587"/>
      <c r="E739" s="94"/>
      <c r="F739" s="94"/>
      <c r="G739" s="94"/>
      <c r="H739" s="587"/>
      <c r="I739" s="94"/>
      <c r="J739" s="94"/>
      <c r="K739" s="7"/>
      <c r="L739" s="7"/>
      <c r="M739" s="94"/>
      <c r="N739" s="588"/>
      <c r="O739" s="588"/>
      <c r="P739" s="588"/>
      <c r="Q739" s="588"/>
      <c r="R739" s="588"/>
      <c r="S739" s="588"/>
      <c r="T739" s="588"/>
      <c r="U739" s="588"/>
      <c r="V739" s="588"/>
      <c r="W739" s="169"/>
      <c r="X739" s="94"/>
      <c r="Y739" s="94"/>
      <c r="Z739" s="94"/>
      <c r="AA739" s="94"/>
      <c r="AB739" s="94"/>
      <c r="AC739" s="94"/>
      <c r="AD739" s="94"/>
      <c r="AE739" s="94"/>
      <c r="AF739" s="94"/>
      <c r="AG739" s="94"/>
      <c r="AH739" s="94"/>
      <c r="AI739" s="94"/>
      <c r="AJ739" s="169"/>
      <c r="AK739" s="94"/>
      <c r="AL739" s="94"/>
      <c r="AM739" s="94"/>
    </row>
    <row r="740" ht="15.75" customHeight="1">
      <c r="A740" s="94"/>
      <c r="B740" s="94"/>
      <c r="D740" s="587"/>
      <c r="E740" s="94"/>
      <c r="F740" s="94"/>
      <c r="G740" s="94"/>
      <c r="H740" s="587"/>
      <c r="I740" s="94"/>
      <c r="J740" s="94"/>
      <c r="K740" s="7"/>
      <c r="L740" s="7"/>
      <c r="M740" s="94"/>
      <c r="N740" s="588"/>
      <c r="O740" s="588"/>
      <c r="P740" s="588"/>
      <c r="Q740" s="588"/>
      <c r="R740" s="588"/>
      <c r="S740" s="588"/>
      <c r="T740" s="588"/>
      <c r="U740" s="588"/>
      <c r="V740" s="588"/>
      <c r="W740" s="169"/>
      <c r="X740" s="94"/>
      <c r="Y740" s="94"/>
      <c r="Z740" s="94"/>
      <c r="AA740" s="94"/>
      <c r="AB740" s="94"/>
      <c r="AC740" s="94"/>
      <c r="AD740" s="94"/>
      <c r="AE740" s="94"/>
      <c r="AF740" s="94"/>
      <c r="AG740" s="94"/>
      <c r="AH740" s="94"/>
      <c r="AI740" s="94"/>
      <c r="AJ740" s="169"/>
      <c r="AK740" s="94"/>
      <c r="AL740" s="94"/>
      <c r="AM740" s="94"/>
    </row>
    <row r="741" ht="15.75" customHeight="1">
      <c r="A741" s="94"/>
      <c r="B741" s="94"/>
      <c r="D741" s="587"/>
      <c r="E741" s="94"/>
      <c r="F741" s="94"/>
      <c r="G741" s="94"/>
      <c r="H741" s="587"/>
      <c r="I741" s="94"/>
      <c r="J741" s="94"/>
      <c r="K741" s="7"/>
      <c r="L741" s="7"/>
      <c r="M741" s="94"/>
      <c r="N741" s="588"/>
      <c r="O741" s="588"/>
      <c r="P741" s="588"/>
      <c r="Q741" s="588"/>
      <c r="R741" s="588"/>
      <c r="S741" s="588"/>
      <c r="T741" s="588"/>
      <c r="U741" s="588"/>
      <c r="V741" s="588"/>
      <c r="W741" s="169"/>
      <c r="X741" s="94"/>
      <c r="Y741" s="94"/>
      <c r="Z741" s="94"/>
      <c r="AA741" s="94"/>
      <c r="AB741" s="94"/>
      <c r="AC741" s="94"/>
      <c r="AD741" s="94"/>
      <c r="AE741" s="94"/>
      <c r="AF741" s="94"/>
      <c r="AG741" s="94"/>
      <c r="AH741" s="94"/>
      <c r="AI741" s="94"/>
      <c r="AJ741" s="169"/>
      <c r="AK741" s="94"/>
      <c r="AL741" s="94"/>
      <c r="AM741" s="94"/>
    </row>
    <row r="742" ht="15.75" customHeight="1">
      <c r="A742" s="94"/>
      <c r="B742" s="94"/>
      <c r="D742" s="587"/>
      <c r="E742" s="94"/>
      <c r="F742" s="94"/>
      <c r="G742" s="94"/>
      <c r="H742" s="587"/>
      <c r="I742" s="94"/>
      <c r="J742" s="94"/>
      <c r="K742" s="7"/>
      <c r="L742" s="7"/>
      <c r="M742" s="94"/>
      <c r="N742" s="588"/>
      <c r="O742" s="588"/>
      <c r="P742" s="588"/>
      <c r="Q742" s="588"/>
      <c r="R742" s="588"/>
      <c r="S742" s="588"/>
      <c r="T742" s="588"/>
      <c r="U742" s="588"/>
      <c r="V742" s="588"/>
      <c r="W742" s="169"/>
      <c r="X742" s="94"/>
      <c r="Y742" s="94"/>
      <c r="Z742" s="94"/>
      <c r="AA742" s="94"/>
      <c r="AB742" s="94"/>
      <c r="AC742" s="94"/>
      <c r="AD742" s="94"/>
      <c r="AE742" s="94"/>
      <c r="AF742" s="94"/>
      <c r="AG742" s="94"/>
      <c r="AH742" s="94"/>
      <c r="AI742" s="94"/>
      <c r="AJ742" s="169"/>
      <c r="AK742" s="94"/>
      <c r="AL742" s="94"/>
      <c r="AM742" s="94"/>
    </row>
    <row r="743" ht="15.75" customHeight="1">
      <c r="A743" s="94"/>
      <c r="B743" s="94"/>
      <c r="D743" s="587"/>
      <c r="E743" s="94"/>
      <c r="F743" s="94"/>
      <c r="G743" s="94"/>
      <c r="H743" s="587"/>
      <c r="I743" s="94"/>
      <c r="J743" s="94"/>
      <c r="K743" s="7"/>
      <c r="L743" s="7"/>
      <c r="M743" s="94"/>
      <c r="N743" s="588"/>
      <c r="O743" s="588"/>
      <c r="P743" s="588"/>
      <c r="Q743" s="588"/>
      <c r="R743" s="588"/>
      <c r="S743" s="588"/>
      <c r="T743" s="588"/>
      <c r="U743" s="588"/>
      <c r="V743" s="588"/>
      <c r="W743" s="169"/>
      <c r="X743" s="94"/>
      <c r="Y743" s="94"/>
      <c r="Z743" s="94"/>
      <c r="AA743" s="94"/>
      <c r="AB743" s="94"/>
      <c r="AC743" s="94"/>
      <c r="AD743" s="94"/>
      <c r="AE743" s="94"/>
      <c r="AF743" s="94"/>
      <c r="AG743" s="94"/>
      <c r="AH743" s="94"/>
      <c r="AI743" s="94"/>
      <c r="AJ743" s="169"/>
      <c r="AK743" s="94"/>
      <c r="AL743" s="94"/>
      <c r="AM743" s="94"/>
    </row>
    <row r="744" ht="15.75" customHeight="1">
      <c r="A744" s="94"/>
      <c r="B744" s="94"/>
      <c r="D744" s="587"/>
      <c r="E744" s="94"/>
      <c r="F744" s="94"/>
      <c r="G744" s="94"/>
      <c r="H744" s="587"/>
      <c r="I744" s="94"/>
      <c r="J744" s="94"/>
      <c r="K744" s="7"/>
      <c r="L744" s="7"/>
      <c r="M744" s="94"/>
      <c r="N744" s="588"/>
      <c r="O744" s="588"/>
      <c r="P744" s="588"/>
      <c r="Q744" s="588"/>
      <c r="R744" s="588"/>
      <c r="S744" s="588"/>
      <c r="T744" s="588"/>
      <c r="U744" s="588"/>
      <c r="V744" s="588"/>
      <c r="W744" s="169"/>
      <c r="X744" s="94"/>
      <c r="Y744" s="94"/>
      <c r="Z744" s="94"/>
      <c r="AA744" s="94"/>
      <c r="AB744" s="94"/>
      <c r="AC744" s="94"/>
      <c r="AD744" s="94"/>
      <c r="AE744" s="94"/>
      <c r="AF744" s="94"/>
      <c r="AG744" s="94"/>
      <c r="AH744" s="94"/>
      <c r="AI744" s="94"/>
      <c r="AJ744" s="169"/>
      <c r="AK744" s="94"/>
      <c r="AL744" s="94"/>
      <c r="AM744" s="94"/>
    </row>
    <row r="745" ht="15.75" customHeight="1">
      <c r="A745" s="94"/>
      <c r="B745" s="94"/>
      <c r="D745" s="587"/>
      <c r="E745" s="94"/>
      <c r="F745" s="94"/>
      <c r="G745" s="94"/>
      <c r="H745" s="587"/>
      <c r="I745" s="94"/>
      <c r="J745" s="94"/>
      <c r="K745" s="7"/>
      <c r="L745" s="7"/>
      <c r="M745" s="94"/>
      <c r="N745" s="588"/>
      <c r="O745" s="588"/>
      <c r="P745" s="588"/>
      <c r="Q745" s="588"/>
      <c r="R745" s="588"/>
      <c r="S745" s="588"/>
      <c r="T745" s="588"/>
      <c r="U745" s="588"/>
      <c r="V745" s="588"/>
      <c r="W745" s="169"/>
      <c r="X745" s="94"/>
      <c r="Y745" s="94"/>
      <c r="Z745" s="94"/>
      <c r="AA745" s="94"/>
      <c r="AB745" s="94"/>
      <c r="AC745" s="94"/>
      <c r="AD745" s="94"/>
      <c r="AE745" s="94"/>
      <c r="AF745" s="94"/>
      <c r="AG745" s="94"/>
      <c r="AH745" s="94"/>
      <c r="AI745" s="94"/>
      <c r="AJ745" s="169"/>
      <c r="AK745" s="94"/>
      <c r="AL745" s="94"/>
      <c r="AM745" s="94"/>
    </row>
    <row r="746" ht="15.75" customHeight="1">
      <c r="A746" s="94"/>
      <c r="B746" s="94"/>
      <c r="D746" s="587"/>
      <c r="E746" s="94"/>
      <c r="F746" s="94"/>
      <c r="G746" s="94"/>
      <c r="H746" s="587"/>
      <c r="I746" s="94"/>
      <c r="J746" s="94"/>
      <c r="K746" s="7"/>
      <c r="L746" s="7"/>
      <c r="M746" s="94"/>
      <c r="N746" s="588"/>
      <c r="O746" s="588"/>
      <c r="P746" s="588"/>
      <c r="Q746" s="588"/>
      <c r="R746" s="588"/>
      <c r="S746" s="588"/>
      <c r="T746" s="588"/>
      <c r="U746" s="588"/>
      <c r="V746" s="588"/>
      <c r="W746" s="169"/>
      <c r="X746" s="94"/>
      <c r="Y746" s="94"/>
      <c r="Z746" s="94"/>
      <c r="AA746" s="94"/>
      <c r="AB746" s="94"/>
      <c r="AC746" s="94"/>
      <c r="AD746" s="94"/>
      <c r="AE746" s="94"/>
      <c r="AF746" s="94"/>
      <c r="AG746" s="94"/>
      <c r="AH746" s="94"/>
      <c r="AI746" s="94"/>
      <c r="AJ746" s="169"/>
      <c r="AK746" s="94"/>
      <c r="AL746" s="94"/>
      <c r="AM746" s="94"/>
    </row>
    <row r="747" ht="15.75" customHeight="1">
      <c r="A747" s="94"/>
      <c r="B747" s="94"/>
      <c r="D747" s="587"/>
      <c r="E747" s="94"/>
      <c r="F747" s="94"/>
      <c r="G747" s="94"/>
      <c r="H747" s="587"/>
      <c r="I747" s="94"/>
      <c r="J747" s="94"/>
      <c r="K747" s="7"/>
      <c r="L747" s="7"/>
      <c r="M747" s="94"/>
      <c r="N747" s="588"/>
      <c r="O747" s="588"/>
      <c r="P747" s="588"/>
      <c r="Q747" s="588"/>
      <c r="R747" s="588"/>
      <c r="S747" s="588"/>
      <c r="T747" s="588"/>
      <c r="U747" s="588"/>
      <c r="V747" s="588"/>
      <c r="W747" s="169"/>
      <c r="X747" s="94"/>
      <c r="Y747" s="94"/>
      <c r="Z747" s="94"/>
      <c r="AA747" s="94"/>
      <c r="AB747" s="94"/>
      <c r="AC747" s="94"/>
      <c r="AD747" s="94"/>
      <c r="AE747" s="94"/>
      <c r="AF747" s="94"/>
      <c r="AG747" s="94"/>
      <c r="AH747" s="94"/>
      <c r="AI747" s="94"/>
      <c r="AJ747" s="169"/>
      <c r="AK747" s="94"/>
      <c r="AL747" s="94"/>
      <c r="AM747" s="94"/>
    </row>
    <row r="748" ht="15.75" customHeight="1">
      <c r="A748" s="94"/>
      <c r="B748" s="94"/>
      <c r="D748" s="587"/>
      <c r="E748" s="94"/>
      <c r="F748" s="94"/>
      <c r="G748" s="94"/>
      <c r="H748" s="587"/>
      <c r="I748" s="94"/>
      <c r="J748" s="94"/>
      <c r="K748" s="7"/>
      <c r="L748" s="7"/>
      <c r="M748" s="94"/>
      <c r="N748" s="588"/>
      <c r="O748" s="588"/>
      <c r="P748" s="588"/>
      <c r="Q748" s="588"/>
      <c r="R748" s="588"/>
      <c r="S748" s="588"/>
      <c r="T748" s="588"/>
      <c r="U748" s="588"/>
      <c r="V748" s="588"/>
      <c r="W748" s="169"/>
      <c r="X748" s="94"/>
      <c r="Y748" s="94"/>
      <c r="Z748" s="94"/>
      <c r="AA748" s="94"/>
      <c r="AB748" s="94"/>
      <c r="AC748" s="94"/>
      <c r="AD748" s="94"/>
      <c r="AE748" s="94"/>
      <c r="AF748" s="94"/>
      <c r="AG748" s="94"/>
      <c r="AH748" s="94"/>
      <c r="AI748" s="94"/>
      <c r="AJ748" s="169"/>
      <c r="AK748" s="94"/>
      <c r="AL748" s="94"/>
      <c r="AM748" s="94"/>
    </row>
    <row r="749" ht="15.75" customHeight="1">
      <c r="A749" s="94"/>
      <c r="B749" s="94"/>
      <c r="D749" s="587"/>
      <c r="E749" s="94"/>
      <c r="F749" s="94"/>
      <c r="G749" s="94"/>
      <c r="H749" s="587"/>
      <c r="I749" s="94"/>
      <c r="J749" s="94"/>
      <c r="K749" s="7"/>
      <c r="L749" s="7"/>
      <c r="M749" s="94"/>
      <c r="N749" s="588"/>
      <c r="O749" s="588"/>
      <c r="P749" s="588"/>
      <c r="Q749" s="588"/>
      <c r="R749" s="588"/>
      <c r="S749" s="588"/>
      <c r="T749" s="588"/>
      <c r="U749" s="588"/>
      <c r="V749" s="588"/>
      <c r="W749" s="169"/>
      <c r="X749" s="94"/>
      <c r="Y749" s="94"/>
      <c r="Z749" s="94"/>
      <c r="AA749" s="94"/>
      <c r="AB749" s="94"/>
      <c r="AC749" s="94"/>
      <c r="AD749" s="94"/>
      <c r="AE749" s="94"/>
      <c r="AF749" s="94"/>
      <c r="AG749" s="94"/>
      <c r="AH749" s="94"/>
      <c r="AI749" s="94"/>
      <c r="AJ749" s="169"/>
      <c r="AK749" s="94"/>
      <c r="AL749" s="94"/>
      <c r="AM749" s="94"/>
    </row>
    <row r="750" ht="15.75" customHeight="1">
      <c r="A750" s="94"/>
      <c r="B750" s="94"/>
      <c r="D750" s="587"/>
      <c r="E750" s="94"/>
      <c r="F750" s="94"/>
      <c r="G750" s="94"/>
      <c r="H750" s="587"/>
      <c r="I750" s="94"/>
      <c r="J750" s="94"/>
      <c r="K750" s="7"/>
      <c r="L750" s="7"/>
      <c r="M750" s="94"/>
      <c r="N750" s="588"/>
      <c r="O750" s="588"/>
      <c r="P750" s="588"/>
      <c r="Q750" s="588"/>
      <c r="R750" s="588"/>
      <c r="S750" s="588"/>
      <c r="T750" s="588"/>
      <c r="U750" s="588"/>
      <c r="V750" s="588"/>
      <c r="W750" s="169"/>
      <c r="X750" s="94"/>
      <c r="Y750" s="94"/>
      <c r="Z750" s="94"/>
      <c r="AA750" s="94"/>
      <c r="AB750" s="94"/>
      <c r="AC750" s="94"/>
      <c r="AD750" s="94"/>
      <c r="AE750" s="94"/>
      <c r="AF750" s="94"/>
      <c r="AG750" s="94"/>
      <c r="AH750" s="94"/>
      <c r="AI750" s="94"/>
      <c r="AJ750" s="169"/>
      <c r="AK750" s="94"/>
      <c r="AL750" s="94"/>
      <c r="AM750" s="94"/>
    </row>
    <row r="751" ht="15.75" customHeight="1">
      <c r="A751" s="94"/>
      <c r="B751" s="94"/>
      <c r="D751" s="587"/>
      <c r="E751" s="94"/>
      <c r="F751" s="94"/>
      <c r="G751" s="94"/>
      <c r="H751" s="587"/>
      <c r="I751" s="94"/>
      <c r="J751" s="94"/>
      <c r="K751" s="7"/>
      <c r="L751" s="7"/>
      <c r="M751" s="94"/>
      <c r="N751" s="588"/>
      <c r="O751" s="588"/>
      <c r="P751" s="588"/>
      <c r="Q751" s="588"/>
      <c r="R751" s="588"/>
      <c r="S751" s="588"/>
      <c r="T751" s="588"/>
      <c r="U751" s="588"/>
      <c r="V751" s="588"/>
      <c r="W751" s="169"/>
      <c r="X751" s="94"/>
      <c r="Y751" s="94"/>
      <c r="Z751" s="94"/>
      <c r="AA751" s="94"/>
      <c r="AB751" s="94"/>
      <c r="AC751" s="94"/>
      <c r="AD751" s="94"/>
      <c r="AE751" s="94"/>
      <c r="AF751" s="94"/>
      <c r="AG751" s="94"/>
      <c r="AH751" s="94"/>
      <c r="AI751" s="94"/>
      <c r="AJ751" s="169"/>
      <c r="AK751" s="94"/>
      <c r="AL751" s="94"/>
      <c r="AM751" s="94"/>
    </row>
    <row r="752" ht="15.75" customHeight="1">
      <c r="A752" s="94"/>
      <c r="B752" s="94"/>
      <c r="D752" s="587"/>
      <c r="E752" s="94"/>
      <c r="F752" s="94"/>
      <c r="G752" s="94"/>
      <c r="H752" s="587"/>
      <c r="I752" s="94"/>
      <c r="J752" s="94"/>
      <c r="K752" s="7"/>
      <c r="L752" s="7"/>
      <c r="M752" s="94"/>
      <c r="N752" s="588"/>
      <c r="O752" s="588"/>
      <c r="P752" s="588"/>
      <c r="Q752" s="588"/>
      <c r="R752" s="588"/>
      <c r="S752" s="588"/>
      <c r="T752" s="588"/>
      <c r="U752" s="588"/>
      <c r="V752" s="588"/>
      <c r="W752" s="169"/>
      <c r="X752" s="94"/>
      <c r="Y752" s="94"/>
      <c r="Z752" s="94"/>
      <c r="AA752" s="94"/>
      <c r="AB752" s="94"/>
      <c r="AC752" s="94"/>
      <c r="AD752" s="94"/>
      <c r="AE752" s="94"/>
      <c r="AF752" s="94"/>
      <c r="AG752" s="94"/>
      <c r="AH752" s="94"/>
      <c r="AI752" s="94"/>
      <c r="AJ752" s="169"/>
      <c r="AK752" s="94"/>
      <c r="AL752" s="94"/>
      <c r="AM752" s="94"/>
    </row>
    <row r="753" ht="15.75" customHeight="1">
      <c r="A753" s="94"/>
      <c r="B753" s="94"/>
      <c r="D753" s="587"/>
      <c r="E753" s="94"/>
      <c r="F753" s="94"/>
      <c r="G753" s="94"/>
      <c r="H753" s="587"/>
      <c r="I753" s="94"/>
      <c r="J753" s="94"/>
      <c r="K753" s="7"/>
      <c r="L753" s="7"/>
      <c r="M753" s="94"/>
      <c r="N753" s="588"/>
      <c r="O753" s="588"/>
      <c r="P753" s="588"/>
      <c r="Q753" s="588"/>
      <c r="R753" s="588"/>
      <c r="S753" s="588"/>
      <c r="T753" s="588"/>
      <c r="U753" s="588"/>
      <c r="V753" s="588"/>
      <c r="W753" s="169"/>
      <c r="X753" s="94"/>
      <c r="Y753" s="94"/>
      <c r="Z753" s="94"/>
      <c r="AA753" s="94"/>
      <c r="AB753" s="94"/>
      <c r="AC753" s="94"/>
      <c r="AD753" s="94"/>
      <c r="AE753" s="94"/>
      <c r="AF753" s="94"/>
      <c r="AG753" s="94"/>
      <c r="AH753" s="94"/>
      <c r="AI753" s="94"/>
      <c r="AJ753" s="169"/>
      <c r="AK753" s="94"/>
      <c r="AL753" s="94"/>
      <c r="AM753" s="94"/>
    </row>
    <row r="754" ht="15.75" customHeight="1">
      <c r="A754" s="94"/>
      <c r="B754" s="94"/>
      <c r="D754" s="587"/>
      <c r="E754" s="94"/>
      <c r="F754" s="94"/>
      <c r="G754" s="94"/>
      <c r="H754" s="587"/>
      <c r="I754" s="94"/>
      <c r="J754" s="94"/>
      <c r="K754" s="7"/>
      <c r="L754" s="7"/>
      <c r="M754" s="94"/>
      <c r="N754" s="588"/>
      <c r="O754" s="588"/>
      <c r="P754" s="588"/>
      <c r="Q754" s="588"/>
      <c r="R754" s="588"/>
      <c r="S754" s="588"/>
      <c r="T754" s="588"/>
      <c r="U754" s="588"/>
      <c r="V754" s="588"/>
      <c r="W754" s="169"/>
      <c r="X754" s="94"/>
      <c r="Y754" s="94"/>
      <c r="Z754" s="94"/>
      <c r="AA754" s="94"/>
      <c r="AB754" s="94"/>
      <c r="AC754" s="94"/>
      <c r="AD754" s="94"/>
      <c r="AE754" s="94"/>
      <c r="AF754" s="94"/>
      <c r="AG754" s="94"/>
      <c r="AH754" s="94"/>
      <c r="AI754" s="94"/>
      <c r="AJ754" s="169"/>
      <c r="AK754" s="94"/>
      <c r="AL754" s="94"/>
      <c r="AM754" s="94"/>
    </row>
    <row r="755" ht="15.75" customHeight="1">
      <c r="A755" s="94"/>
      <c r="B755" s="94"/>
      <c r="D755" s="587"/>
      <c r="E755" s="94"/>
      <c r="F755" s="94"/>
      <c r="G755" s="94"/>
      <c r="H755" s="587"/>
      <c r="I755" s="94"/>
      <c r="J755" s="94"/>
      <c r="K755" s="7"/>
      <c r="L755" s="7"/>
      <c r="M755" s="94"/>
      <c r="N755" s="588"/>
      <c r="O755" s="588"/>
      <c r="P755" s="588"/>
      <c r="Q755" s="588"/>
      <c r="R755" s="588"/>
      <c r="S755" s="588"/>
      <c r="T755" s="588"/>
      <c r="U755" s="588"/>
      <c r="V755" s="588"/>
      <c r="W755" s="169"/>
      <c r="X755" s="94"/>
      <c r="Y755" s="94"/>
      <c r="Z755" s="94"/>
      <c r="AA755" s="94"/>
      <c r="AB755" s="94"/>
      <c r="AC755" s="94"/>
      <c r="AD755" s="94"/>
      <c r="AE755" s="94"/>
      <c r="AF755" s="94"/>
      <c r="AG755" s="94"/>
      <c r="AH755" s="94"/>
      <c r="AI755" s="94"/>
      <c r="AJ755" s="169"/>
      <c r="AK755" s="94"/>
      <c r="AL755" s="94"/>
      <c r="AM755" s="94"/>
    </row>
    <row r="756" ht="15.75" customHeight="1">
      <c r="A756" s="94"/>
      <c r="B756" s="94"/>
      <c r="D756" s="587"/>
      <c r="E756" s="94"/>
      <c r="F756" s="94"/>
      <c r="G756" s="94"/>
      <c r="H756" s="587"/>
      <c r="I756" s="94"/>
      <c r="J756" s="94"/>
      <c r="K756" s="7"/>
      <c r="L756" s="7"/>
      <c r="M756" s="94"/>
      <c r="N756" s="588"/>
      <c r="O756" s="588"/>
      <c r="P756" s="588"/>
      <c r="Q756" s="588"/>
      <c r="R756" s="588"/>
      <c r="S756" s="588"/>
      <c r="T756" s="588"/>
      <c r="U756" s="588"/>
      <c r="V756" s="588"/>
      <c r="W756" s="169"/>
      <c r="X756" s="94"/>
      <c r="Y756" s="94"/>
      <c r="Z756" s="94"/>
      <c r="AA756" s="94"/>
      <c r="AB756" s="94"/>
      <c r="AC756" s="94"/>
      <c r="AD756" s="94"/>
      <c r="AE756" s="94"/>
      <c r="AF756" s="94"/>
      <c r="AG756" s="94"/>
      <c r="AH756" s="94"/>
      <c r="AI756" s="94"/>
      <c r="AJ756" s="169"/>
      <c r="AK756" s="94"/>
      <c r="AL756" s="94"/>
      <c r="AM756" s="94"/>
    </row>
    <row r="757" ht="15.75" customHeight="1">
      <c r="A757" s="94"/>
      <c r="B757" s="94"/>
      <c r="D757" s="587"/>
      <c r="E757" s="94"/>
      <c r="F757" s="94"/>
      <c r="G757" s="94"/>
      <c r="H757" s="587"/>
      <c r="I757" s="94"/>
      <c r="J757" s="94"/>
      <c r="K757" s="7"/>
      <c r="L757" s="7"/>
      <c r="M757" s="94"/>
      <c r="N757" s="588"/>
      <c r="O757" s="588"/>
      <c r="P757" s="588"/>
      <c r="Q757" s="588"/>
      <c r="R757" s="588"/>
      <c r="S757" s="588"/>
      <c r="T757" s="588"/>
      <c r="U757" s="588"/>
      <c r="V757" s="588"/>
      <c r="W757" s="169"/>
      <c r="X757" s="94"/>
      <c r="Y757" s="94"/>
      <c r="Z757" s="94"/>
      <c r="AA757" s="94"/>
      <c r="AB757" s="94"/>
      <c r="AC757" s="94"/>
      <c r="AD757" s="94"/>
      <c r="AE757" s="94"/>
      <c r="AF757" s="94"/>
      <c r="AG757" s="94"/>
      <c r="AH757" s="94"/>
      <c r="AI757" s="94"/>
      <c r="AJ757" s="169"/>
      <c r="AK757" s="94"/>
      <c r="AL757" s="94"/>
      <c r="AM757" s="94"/>
    </row>
    <row r="758" ht="15.75" customHeight="1">
      <c r="A758" s="94"/>
      <c r="B758" s="94"/>
      <c r="D758" s="587"/>
      <c r="E758" s="94"/>
      <c r="F758" s="94"/>
      <c r="G758" s="94"/>
      <c r="H758" s="587"/>
      <c r="I758" s="94"/>
      <c r="J758" s="94"/>
      <c r="K758" s="7"/>
      <c r="L758" s="7"/>
      <c r="M758" s="94"/>
      <c r="N758" s="588"/>
      <c r="O758" s="588"/>
      <c r="P758" s="588"/>
      <c r="Q758" s="588"/>
      <c r="R758" s="588"/>
      <c r="S758" s="588"/>
      <c r="T758" s="588"/>
      <c r="U758" s="588"/>
      <c r="V758" s="588"/>
      <c r="W758" s="169"/>
      <c r="X758" s="94"/>
      <c r="Y758" s="94"/>
      <c r="Z758" s="94"/>
      <c r="AA758" s="94"/>
      <c r="AB758" s="94"/>
      <c r="AC758" s="94"/>
      <c r="AD758" s="94"/>
      <c r="AE758" s="94"/>
      <c r="AF758" s="94"/>
      <c r="AG758" s="94"/>
      <c r="AH758" s="94"/>
      <c r="AI758" s="94"/>
      <c r="AJ758" s="169"/>
      <c r="AK758" s="94"/>
      <c r="AL758" s="94"/>
      <c r="AM758" s="94"/>
    </row>
    <row r="759" ht="15.75" customHeight="1">
      <c r="A759" s="94"/>
      <c r="B759" s="94"/>
      <c r="D759" s="587"/>
      <c r="E759" s="94"/>
      <c r="F759" s="94"/>
      <c r="G759" s="94"/>
      <c r="H759" s="587"/>
      <c r="I759" s="94"/>
      <c r="J759" s="94"/>
      <c r="K759" s="7"/>
      <c r="L759" s="7"/>
      <c r="M759" s="94"/>
      <c r="N759" s="588"/>
      <c r="O759" s="588"/>
      <c r="P759" s="588"/>
      <c r="Q759" s="588"/>
      <c r="R759" s="588"/>
      <c r="S759" s="588"/>
      <c r="T759" s="588"/>
      <c r="U759" s="588"/>
      <c r="V759" s="588"/>
      <c r="W759" s="169"/>
      <c r="X759" s="94"/>
      <c r="Y759" s="94"/>
      <c r="Z759" s="94"/>
      <c r="AA759" s="94"/>
      <c r="AB759" s="94"/>
      <c r="AC759" s="94"/>
      <c r="AD759" s="94"/>
      <c r="AE759" s="94"/>
      <c r="AF759" s="94"/>
      <c r="AG759" s="94"/>
      <c r="AH759" s="94"/>
      <c r="AI759" s="94"/>
      <c r="AJ759" s="169"/>
      <c r="AK759" s="94"/>
      <c r="AL759" s="94"/>
      <c r="AM759" s="94"/>
    </row>
    <row r="760" ht="15.75" customHeight="1">
      <c r="A760" s="94"/>
      <c r="B760" s="94"/>
      <c r="D760" s="587"/>
      <c r="E760" s="94"/>
      <c r="F760" s="94"/>
      <c r="G760" s="94"/>
      <c r="H760" s="587"/>
      <c r="I760" s="94"/>
      <c r="J760" s="94"/>
      <c r="K760" s="7"/>
      <c r="L760" s="7"/>
      <c r="M760" s="94"/>
      <c r="N760" s="588"/>
      <c r="O760" s="588"/>
      <c r="P760" s="588"/>
      <c r="Q760" s="588"/>
      <c r="R760" s="588"/>
      <c r="S760" s="588"/>
      <c r="T760" s="588"/>
      <c r="U760" s="588"/>
      <c r="V760" s="588"/>
      <c r="W760" s="169"/>
      <c r="X760" s="94"/>
      <c r="Y760" s="94"/>
      <c r="Z760" s="94"/>
      <c r="AA760" s="94"/>
      <c r="AB760" s="94"/>
      <c r="AC760" s="94"/>
      <c r="AD760" s="94"/>
      <c r="AE760" s="94"/>
      <c r="AF760" s="94"/>
      <c r="AG760" s="94"/>
      <c r="AH760" s="94"/>
      <c r="AI760" s="94"/>
      <c r="AJ760" s="169"/>
      <c r="AK760" s="94"/>
      <c r="AL760" s="94"/>
      <c r="AM760" s="94"/>
    </row>
    <row r="761" ht="15.75" customHeight="1">
      <c r="A761" s="94"/>
      <c r="B761" s="94"/>
      <c r="D761" s="587"/>
      <c r="E761" s="94"/>
      <c r="F761" s="94"/>
      <c r="G761" s="94"/>
      <c r="H761" s="587"/>
      <c r="I761" s="94"/>
      <c r="J761" s="94"/>
      <c r="K761" s="7"/>
      <c r="L761" s="7"/>
      <c r="M761" s="94"/>
      <c r="N761" s="588"/>
      <c r="O761" s="588"/>
      <c r="P761" s="588"/>
      <c r="Q761" s="588"/>
      <c r="R761" s="588"/>
      <c r="S761" s="588"/>
      <c r="T761" s="588"/>
      <c r="U761" s="588"/>
      <c r="V761" s="588"/>
      <c r="W761" s="169"/>
      <c r="X761" s="94"/>
      <c r="Y761" s="94"/>
      <c r="Z761" s="94"/>
      <c r="AA761" s="94"/>
      <c r="AB761" s="94"/>
      <c r="AC761" s="94"/>
      <c r="AD761" s="94"/>
      <c r="AE761" s="94"/>
      <c r="AF761" s="94"/>
      <c r="AG761" s="94"/>
      <c r="AH761" s="94"/>
      <c r="AI761" s="94"/>
      <c r="AJ761" s="169"/>
      <c r="AK761" s="94"/>
      <c r="AL761" s="94"/>
      <c r="AM761" s="94"/>
    </row>
    <row r="762" ht="15.75" customHeight="1">
      <c r="A762" s="94"/>
      <c r="B762" s="94"/>
      <c r="D762" s="587"/>
      <c r="E762" s="94"/>
      <c r="F762" s="94"/>
      <c r="G762" s="94"/>
      <c r="H762" s="587"/>
      <c r="I762" s="94"/>
      <c r="J762" s="94"/>
      <c r="K762" s="7"/>
      <c r="L762" s="7"/>
      <c r="M762" s="94"/>
      <c r="N762" s="588"/>
      <c r="O762" s="588"/>
      <c r="P762" s="588"/>
      <c r="Q762" s="588"/>
      <c r="R762" s="588"/>
      <c r="S762" s="588"/>
      <c r="T762" s="588"/>
      <c r="U762" s="588"/>
      <c r="V762" s="588"/>
      <c r="W762" s="169"/>
      <c r="X762" s="94"/>
      <c r="Y762" s="94"/>
      <c r="Z762" s="94"/>
      <c r="AA762" s="94"/>
      <c r="AB762" s="94"/>
      <c r="AC762" s="94"/>
      <c r="AD762" s="94"/>
      <c r="AE762" s="94"/>
      <c r="AF762" s="94"/>
      <c r="AG762" s="94"/>
      <c r="AH762" s="94"/>
      <c r="AI762" s="94"/>
      <c r="AJ762" s="169"/>
      <c r="AK762" s="94"/>
      <c r="AL762" s="94"/>
      <c r="AM762" s="94"/>
    </row>
    <row r="763" ht="15.75" customHeight="1">
      <c r="A763" s="94"/>
      <c r="B763" s="94"/>
      <c r="D763" s="587"/>
      <c r="E763" s="94"/>
      <c r="F763" s="94"/>
      <c r="G763" s="94"/>
      <c r="H763" s="587"/>
      <c r="I763" s="94"/>
      <c r="J763" s="94"/>
      <c r="K763" s="7"/>
      <c r="L763" s="7"/>
      <c r="M763" s="94"/>
      <c r="N763" s="588"/>
      <c r="O763" s="588"/>
      <c r="P763" s="588"/>
      <c r="Q763" s="588"/>
      <c r="R763" s="588"/>
      <c r="S763" s="588"/>
      <c r="T763" s="588"/>
      <c r="U763" s="588"/>
      <c r="V763" s="588"/>
      <c r="W763" s="169"/>
      <c r="X763" s="94"/>
      <c r="Y763" s="94"/>
      <c r="Z763" s="94"/>
      <c r="AA763" s="94"/>
      <c r="AB763" s="94"/>
      <c r="AC763" s="94"/>
      <c r="AD763" s="94"/>
      <c r="AE763" s="94"/>
      <c r="AF763" s="94"/>
      <c r="AG763" s="94"/>
      <c r="AH763" s="94"/>
      <c r="AI763" s="94"/>
      <c r="AJ763" s="169"/>
      <c r="AK763" s="94"/>
      <c r="AL763" s="94"/>
      <c r="AM763" s="94"/>
    </row>
    <row r="764" ht="15.75" customHeight="1">
      <c r="A764" s="94"/>
      <c r="B764" s="94"/>
      <c r="D764" s="587"/>
      <c r="E764" s="94"/>
      <c r="F764" s="94"/>
      <c r="G764" s="94"/>
      <c r="H764" s="587"/>
      <c r="I764" s="94"/>
      <c r="J764" s="94"/>
      <c r="K764" s="7"/>
      <c r="L764" s="7"/>
      <c r="M764" s="94"/>
      <c r="N764" s="588"/>
      <c r="O764" s="588"/>
      <c r="P764" s="588"/>
      <c r="Q764" s="588"/>
      <c r="R764" s="588"/>
      <c r="S764" s="588"/>
      <c r="T764" s="588"/>
      <c r="U764" s="588"/>
      <c r="V764" s="588"/>
      <c r="W764" s="169"/>
      <c r="X764" s="94"/>
      <c r="Y764" s="94"/>
      <c r="Z764" s="94"/>
      <c r="AA764" s="94"/>
      <c r="AB764" s="94"/>
      <c r="AC764" s="94"/>
      <c r="AD764" s="94"/>
      <c r="AE764" s="94"/>
      <c r="AF764" s="94"/>
      <c r="AG764" s="94"/>
      <c r="AH764" s="94"/>
      <c r="AI764" s="94"/>
      <c r="AJ764" s="169"/>
      <c r="AK764" s="94"/>
      <c r="AL764" s="94"/>
      <c r="AM764" s="94"/>
    </row>
    <row r="765" ht="15.75" customHeight="1">
      <c r="A765" s="94"/>
      <c r="B765" s="94"/>
      <c r="D765" s="587"/>
      <c r="E765" s="94"/>
      <c r="F765" s="94"/>
      <c r="G765" s="94"/>
      <c r="H765" s="587"/>
      <c r="I765" s="94"/>
      <c r="J765" s="94"/>
      <c r="K765" s="7"/>
      <c r="L765" s="7"/>
      <c r="M765" s="94"/>
      <c r="N765" s="588"/>
      <c r="O765" s="588"/>
      <c r="P765" s="588"/>
      <c r="Q765" s="588"/>
      <c r="R765" s="588"/>
      <c r="S765" s="588"/>
      <c r="T765" s="588"/>
      <c r="U765" s="588"/>
      <c r="V765" s="588"/>
      <c r="W765" s="169"/>
      <c r="X765" s="94"/>
      <c r="Y765" s="94"/>
      <c r="Z765" s="94"/>
      <c r="AA765" s="94"/>
      <c r="AB765" s="94"/>
      <c r="AC765" s="94"/>
      <c r="AD765" s="94"/>
      <c r="AE765" s="94"/>
      <c r="AF765" s="94"/>
      <c r="AG765" s="94"/>
      <c r="AH765" s="94"/>
      <c r="AI765" s="94"/>
      <c r="AJ765" s="169"/>
      <c r="AK765" s="94"/>
      <c r="AL765" s="94"/>
      <c r="AM765" s="94"/>
    </row>
    <row r="766" ht="15.75" customHeight="1">
      <c r="A766" s="94"/>
      <c r="B766" s="94"/>
      <c r="D766" s="587"/>
      <c r="E766" s="94"/>
      <c r="F766" s="94"/>
      <c r="G766" s="94"/>
      <c r="H766" s="587"/>
      <c r="I766" s="94"/>
      <c r="J766" s="94"/>
      <c r="K766" s="7"/>
      <c r="L766" s="7"/>
      <c r="M766" s="94"/>
      <c r="N766" s="588"/>
      <c r="O766" s="588"/>
      <c r="P766" s="588"/>
      <c r="Q766" s="588"/>
      <c r="R766" s="588"/>
      <c r="S766" s="588"/>
      <c r="T766" s="588"/>
      <c r="U766" s="588"/>
      <c r="V766" s="588"/>
      <c r="W766" s="169"/>
      <c r="X766" s="94"/>
      <c r="Y766" s="94"/>
      <c r="Z766" s="94"/>
      <c r="AA766" s="94"/>
      <c r="AB766" s="94"/>
      <c r="AC766" s="94"/>
      <c r="AD766" s="94"/>
      <c r="AE766" s="94"/>
      <c r="AF766" s="94"/>
      <c r="AG766" s="94"/>
      <c r="AH766" s="94"/>
      <c r="AI766" s="94"/>
      <c r="AJ766" s="169"/>
      <c r="AK766" s="94"/>
      <c r="AL766" s="94"/>
      <c r="AM766" s="94"/>
    </row>
    <row r="767" ht="15.75" customHeight="1">
      <c r="A767" s="94"/>
      <c r="B767" s="94"/>
      <c r="D767" s="587"/>
      <c r="E767" s="94"/>
      <c r="F767" s="94"/>
      <c r="G767" s="94"/>
      <c r="H767" s="587"/>
      <c r="I767" s="94"/>
      <c r="J767" s="94"/>
      <c r="K767" s="7"/>
      <c r="L767" s="7"/>
      <c r="M767" s="94"/>
      <c r="N767" s="588"/>
      <c r="O767" s="588"/>
      <c r="P767" s="588"/>
      <c r="Q767" s="588"/>
      <c r="R767" s="588"/>
      <c r="S767" s="588"/>
      <c r="T767" s="588"/>
      <c r="U767" s="588"/>
      <c r="V767" s="588"/>
      <c r="W767" s="169"/>
      <c r="X767" s="94"/>
      <c r="Y767" s="94"/>
      <c r="Z767" s="94"/>
      <c r="AA767" s="94"/>
      <c r="AB767" s="94"/>
      <c r="AC767" s="94"/>
      <c r="AD767" s="94"/>
      <c r="AE767" s="94"/>
      <c r="AF767" s="94"/>
      <c r="AG767" s="94"/>
      <c r="AH767" s="94"/>
      <c r="AI767" s="94"/>
      <c r="AJ767" s="169"/>
      <c r="AK767" s="94"/>
      <c r="AL767" s="94"/>
      <c r="AM767" s="94"/>
    </row>
    <row r="768" ht="15.75" customHeight="1">
      <c r="A768" s="94"/>
      <c r="B768" s="94"/>
      <c r="D768" s="587"/>
      <c r="E768" s="94"/>
      <c r="F768" s="94"/>
      <c r="G768" s="94"/>
      <c r="H768" s="587"/>
      <c r="I768" s="94"/>
      <c r="J768" s="94"/>
      <c r="K768" s="7"/>
      <c r="L768" s="7"/>
      <c r="M768" s="94"/>
      <c r="N768" s="588"/>
      <c r="O768" s="588"/>
      <c r="P768" s="588"/>
      <c r="Q768" s="588"/>
      <c r="R768" s="588"/>
      <c r="S768" s="588"/>
      <c r="T768" s="588"/>
      <c r="U768" s="588"/>
      <c r="V768" s="588"/>
      <c r="W768" s="169"/>
      <c r="X768" s="94"/>
      <c r="Y768" s="94"/>
      <c r="Z768" s="94"/>
      <c r="AA768" s="94"/>
      <c r="AB768" s="94"/>
      <c r="AC768" s="94"/>
      <c r="AD768" s="94"/>
      <c r="AE768" s="94"/>
      <c r="AF768" s="94"/>
      <c r="AG768" s="94"/>
      <c r="AH768" s="94"/>
      <c r="AI768" s="94"/>
      <c r="AJ768" s="169"/>
      <c r="AK768" s="94"/>
      <c r="AL768" s="94"/>
      <c r="AM768" s="94"/>
    </row>
    <row r="769" ht="15.75" customHeight="1">
      <c r="A769" s="94"/>
      <c r="B769" s="94"/>
      <c r="D769" s="587"/>
      <c r="E769" s="94"/>
      <c r="F769" s="94"/>
      <c r="G769" s="94"/>
      <c r="H769" s="587"/>
      <c r="I769" s="94"/>
      <c r="J769" s="94"/>
      <c r="K769" s="7"/>
      <c r="L769" s="7"/>
      <c r="M769" s="94"/>
      <c r="N769" s="588"/>
      <c r="O769" s="588"/>
      <c r="P769" s="588"/>
      <c r="Q769" s="588"/>
      <c r="R769" s="588"/>
      <c r="S769" s="588"/>
      <c r="T769" s="588"/>
      <c r="U769" s="588"/>
      <c r="V769" s="588"/>
      <c r="W769" s="169"/>
      <c r="X769" s="94"/>
      <c r="Y769" s="94"/>
      <c r="Z769" s="94"/>
      <c r="AA769" s="94"/>
      <c r="AB769" s="94"/>
      <c r="AC769" s="94"/>
      <c r="AD769" s="94"/>
      <c r="AE769" s="94"/>
      <c r="AF769" s="94"/>
      <c r="AG769" s="94"/>
      <c r="AH769" s="94"/>
      <c r="AI769" s="94"/>
      <c r="AJ769" s="169"/>
      <c r="AK769" s="94"/>
      <c r="AL769" s="94"/>
      <c r="AM769" s="94"/>
    </row>
    <row r="770" ht="15.75" customHeight="1">
      <c r="A770" s="94"/>
      <c r="B770" s="94"/>
      <c r="D770" s="587"/>
      <c r="E770" s="94"/>
      <c r="F770" s="94"/>
      <c r="G770" s="94"/>
      <c r="H770" s="587"/>
      <c r="I770" s="94"/>
      <c r="J770" s="94"/>
      <c r="K770" s="7"/>
      <c r="L770" s="7"/>
      <c r="M770" s="94"/>
      <c r="N770" s="588"/>
      <c r="O770" s="588"/>
      <c r="P770" s="588"/>
      <c r="Q770" s="588"/>
      <c r="R770" s="588"/>
      <c r="S770" s="588"/>
      <c r="T770" s="588"/>
      <c r="U770" s="588"/>
      <c r="V770" s="588"/>
      <c r="W770" s="169"/>
      <c r="X770" s="94"/>
      <c r="Y770" s="94"/>
      <c r="Z770" s="94"/>
      <c r="AA770" s="94"/>
      <c r="AB770" s="94"/>
      <c r="AC770" s="94"/>
      <c r="AD770" s="94"/>
      <c r="AE770" s="94"/>
      <c r="AF770" s="94"/>
      <c r="AG770" s="94"/>
      <c r="AH770" s="94"/>
      <c r="AI770" s="94"/>
      <c r="AJ770" s="169"/>
      <c r="AK770" s="94"/>
      <c r="AL770" s="94"/>
      <c r="AM770" s="94"/>
    </row>
    <row r="771" ht="15.75" customHeight="1">
      <c r="A771" s="94"/>
      <c r="B771" s="94"/>
      <c r="D771" s="587"/>
      <c r="E771" s="94"/>
      <c r="F771" s="94"/>
      <c r="G771" s="94"/>
      <c r="H771" s="587"/>
      <c r="I771" s="94"/>
      <c r="J771" s="94"/>
      <c r="K771" s="7"/>
      <c r="L771" s="7"/>
      <c r="M771" s="94"/>
      <c r="N771" s="588"/>
      <c r="O771" s="588"/>
      <c r="P771" s="588"/>
      <c r="Q771" s="588"/>
      <c r="R771" s="588"/>
      <c r="S771" s="588"/>
      <c r="T771" s="588"/>
      <c r="U771" s="588"/>
      <c r="V771" s="588"/>
      <c r="W771" s="169"/>
      <c r="X771" s="94"/>
      <c r="Y771" s="94"/>
      <c r="Z771" s="94"/>
      <c r="AA771" s="94"/>
      <c r="AB771" s="94"/>
      <c r="AC771" s="94"/>
      <c r="AD771" s="94"/>
      <c r="AE771" s="94"/>
      <c r="AF771" s="94"/>
      <c r="AG771" s="94"/>
      <c r="AH771" s="94"/>
      <c r="AI771" s="94"/>
      <c r="AJ771" s="169"/>
      <c r="AK771" s="94"/>
      <c r="AL771" s="94"/>
      <c r="AM771" s="94"/>
    </row>
    <row r="772" ht="15.75" customHeight="1">
      <c r="A772" s="94"/>
      <c r="B772" s="94"/>
      <c r="D772" s="587"/>
      <c r="E772" s="94"/>
      <c r="F772" s="94"/>
      <c r="G772" s="94"/>
      <c r="H772" s="587"/>
      <c r="I772" s="94"/>
      <c r="J772" s="94"/>
      <c r="K772" s="7"/>
      <c r="L772" s="7"/>
      <c r="M772" s="94"/>
      <c r="N772" s="588"/>
      <c r="O772" s="588"/>
      <c r="P772" s="588"/>
      <c r="Q772" s="588"/>
      <c r="R772" s="588"/>
      <c r="S772" s="588"/>
      <c r="T772" s="588"/>
      <c r="U772" s="588"/>
      <c r="V772" s="588"/>
      <c r="W772" s="169"/>
      <c r="X772" s="94"/>
      <c r="Y772" s="94"/>
      <c r="Z772" s="94"/>
      <c r="AA772" s="94"/>
      <c r="AB772" s="94"/>
      <c r="AC772" s="94"/>
      <c r="AD772" s="94"/>
      <c r="AE772" s="94"/>
      <c r="AF772" s="94"/>
      <c r="AG772" s="94"/>
      <c r="AH772" s="94"/>
      <c r="AI772" s="94"/>
      <c r="AJ772" s="169"/>
      <c r="AK772" s="94"/>
      <c r="AL772" s="94"/>
      <c r="AM772" s="94"/>
    </row>
    <row r="773" ht="15.75" customHeight="1">
      <c r="A773" s="94"/>
      <c r="B773" s="94"/>
      <c r="D773" s="587"/>
      <c r="E773" s="94"/>
      <c r="F773" s="94"/>
      <c r="G773" s="94"/>
      <c r="H773" s="587"/>
      <c r="I773" s="94"/>
      <c r="J773" s="94"/>
      <c r="K773" s="7"/>
      <c r="L773" s="7"/>
      <c r="M773" s="94"/>
      <c r="N773" s="588"/>
      <c r="O773" s="588"/>
      <c r="P773" s="588"/>
      <c r="Q773" s="588"/>
      <c r="R773" s="588"/>
      <c r="S773" s="588"/>
      <c r="T773" s="588"/>
      <c r="U773" s="588"/>
      <c r="V773" s="588"/>
      <c r="W773" s="169"/>
      <c r="X773" s="94"/>
      <c r="Y773" s="94"/>
      <c r="Z773" s="94"/>
      <c r="AA773" s="94"/>
      <c r="AB773" s="94"/>
      <c r="AC773" s="94"/>
      <c r="AD773" s="94"/>
      <c r="AE773" s="94"/>
      <c r="AF773" s="94"/>
      <c r="AG773" s="94"/>
      <c r="AH773" s="94"/>
      <c r="AI773" s="94"/>
      <c r="AJ773" s="169"/>
      <c r="AK773" s="94"/>
      <c r="AL773" s="94"/>
      <c r="AM773" s="94"/>
    </row>
    <row r="774" ht="15.75" customHeight="1">
      <c r="A774" s="94"/>
      <c r="B774" s="94"/>
      <c r="D774" s="587"/>
      <c r="E774" s="94"/>
      <c r="F774" s="94"/>
      <c r="G774" s="94"/>
      <c r="H774" s="587"/>
      <c r="I774" s="94"/>
      <c r="J774" s="94"/>
      <c r="K774" s="7"/>
      <c r="L774" s="7"/>
      <c r="M774" s="94"/>
      <c r="N774" s="588"/>
      <c r="O774" s="588"/>
      <c r="P774" s="588"/>
      <c r="Q774" s="588"/>
      <c r="R774" s="588"/>
      <c r="S774" s="588"/>
      <c r="T774" s="588"/>
      <c r="U774" s="588"/>
      <c r="V774" s="588"/>
      <c r="W774" s="169"/>
      <c r="X774" s="94"/>
      <c r="Y774" s="94"/>
      <c r="Z774" s="94"/>
      <c r="AA774" s="94"/>
      <c r="AB774" s="94"/>
      <c r="AC774" s="94"/>
      <c r="AD774" s="94"/>
      <c r="AE774" s="94"/>
      <c r="AF774" s="94"/>
      <c r="AG774" s="94"/>
      <c r="AH774" s="94"/>
      <c r="AI774" s="94"/>
      <c r="AJ774" s="169"/>
      <c r="AK774" s="94"/>
      <c r="AL774" s="94"/>
      <c r="AM774" s="94"/>
    </row>
    <row r="775" ht="15.75" customHeight="1">
      <c r="A775" s="94"/>
      <c r="B775" s="94"/>
      <c r="D775" s="587"/>
      <c r="E775" s="94"/>
      <c r="F775" s="94"/>
      <c r="G775" s="94"/>
      <c r="H775" s="587"/>
      <c r="I775" s="94"/>
      <c r="J775" s="94"/>
      <c r="K775" s="7"/>
      <c r="L775" s="7"/>
      <c r="M775" s="94"/>
      <c r="N775" s="588"/>
      <c r="O775" s="588"/>
      <c r="P775" s="588"/>
      <c r="Q775" s="588"/>
      <c r="R775" s="588"/>
      <c r="S775" s="588"/>
      <c r="T775" s="588"/>
      <c r="U775" s="588"/>
      <c r="V775" s="588"/>
      <c r="W775" s="169"/>
      <c r="X775" s="94"/>
      <c r="Y775" s="94"/>
      <c r="Z775" s="94"/>
      <c r="AA775" s="94"/>
      <c r="AB775" s="94"/>
      <c r="AC775" s="94"/>
      <c r="AD775" s="94"/>
      <c r="AE775" s="94"/>
      <c r="AF775" s="94"/>
      <c r="AG775" s="94"/>
      <c r="AH775" s="94"/>
      <c r="AI775" s="94"/>
      <c r="AJ775" s="169"/>
      <c r="AK775" s="94"/>
      <c r="AL775" s="94"/>
      <c r="AM775" s="94"/>
    </row>
    <row r="776" ht="15.75" customHeight="1">
      <c r="A776" s="94"/>
      <c r="B776" s="94"/>
      <c r="D776" s="587"/>
      <c r="E776" s="94"/>
      <c r="F776" s="94"/>
      <c r="G776" s="94"/>
      <c r="H776" s="587"/>
      <c r="I776" s="94"/>
      <c r="J776" s="94"/>
      <c r="K776" s="7"/>
      <c r="L776" s="7"/>
      <c r="M776" s="94"/>
      <c r="N776" s="588"/>
      <c r="O776" s="588"/>
      <c r="P776" s="588"/>
      <c r="Q776" s="588"/>
      <c r="R776" s="588"/>
      <c r="S776" s="588"/>
      <c r="T776" s="588"/>
      <c r="U776" s="588"/>
      <c r="V776" s="588"/>
      <c r="W776" s="169"/>
      <c r="X776" s="94"/>
      <c r="Y776" s="94"/>
      <c r="Z776" s="94"/>
      <c r="AA776" s="94"/>
      <c r="AB776" s="94"/>
      <c r="AC776" s="94"/>
      <c r="AD776" s="94"/>
      <c r="AE776" s="94"/>
      <c r="AF776" s="94"/>
      <c r="AG776" s="94"/>
      <c r="AH776" s="94"/>
      <c r="AI776" s="94"/>
      <c r="AJ776" s="169"/>
      <c r="AK776" s="94"/>
      <c r="AL776" s="94"/>
      <c r="AM776" s="94"/>
    </row>
    <row r="777" ht="15.75" customHeight="1">
      <c r="A777" s="94"/>
      <c r="B777" s="94"/>
      <c r="D777" s="587"/>
      <c r="E777" s="94"/>
      <c r="F777" s="94"/>
      <c r="G777" s="94"/>
      <c r="H777" s="587"/>
      <c r="I777" s="94"/>
      <c r="J777" s="94"/>
      <c r="K777" s="7"/>
      <c r="L777" s="7"/>
      <c r="M777" s="94"/>
      <c r="N777" s="588"/>
      <c r="O777" s="588"/>
      <c r="P777" s="588"/>
      <c r="Q777" s="588"/>
      <c r="R777" s="588"/>
      <c r="S777" s="588"/>
      <c r="T777" s="588"/>
      <c r="U777" s="588"/>
      <c r="V777" s="588"/>
      <c r="W777" s="169"/>
      <c r="X777" s="94"/>
      <c r="Y777" s="94"/>
      <c r="Z777" s="94"/>
      <c r="AA777" s="94"/>
      <c r="AB777" s="94"/>
      <c r="AC777" s="94"/>
      <c r="AD777" s="94"/>
      <c r="AE777" s="94"/>
      <c r="AF777" s="94"/>
      <c r="AG777" s="94"/>
      <c r="AH777" s="94"/>
      <c r="AI777" s="94"/>
      <c r="AJ777" s="169"/>
      <c r="AK777" s="94"/>
      <c r="AL777" s="94"/>
      <c r="AM777" s="94"/>
    </row>
    <row r="778" ht="15.75" customHeight="1">
      <c r="A778" s="94"/>
      <c r="B778" s="94"/>
      <c r="D778" s="587"/>
      <c r="E778" s="94"/>
      <c r="F778" s="94"/>
      <c r="G778" s="94"/>
      <c r="H778" s="587"/>
      <c r="I778" s="94"/>
      <c r="J778" s="94"/>
      <c r="K778" s="7"/>
      <c r="L778" s="7"/>
      <c r="M778" s="94"/>
      <c r="N778" s="588"/>
      <c r="O778" s="588"/>
      <c r="P778" s="588"/>
      <c r="Q778" s="588"/>
      <c r="R778" s="588"/>
      <c r="S778" s="588"/>
      <c r="T778" s="588"/>
      <c r="U778" s="588"/>
      <c r="V778" s="588"/>
      <c r="W778" s="169"/>
      <c r="X778" s="94"/>
      <c r="Y778" s="94"/>
      <c r="Z778" s="94"/>
      <c r="AA778" s="94"/>
      <c r="AB778" s="94"/>
      <c r="AC778" s="94"/>
      <c r="AD778" s="94"/>
      <c r="AE778" s="94"/>
      <c r="AF778" s="94"/>
      <c r="AG778" s="94"/>
      <c r="AH778" s="94"/>
      <c r="AI778" s="94"/>
      <c r="AJ778" s="169"/>
      <c r="AK778" s="94"/>
      <c r="AL778" s="94"/>
      <c r="AM778" s="94"/>
    </row>
    <row r="779" ht="15.75" customHeight="1">
      <c r="A779" s="94"/>
      <c r="B779" s="94"/>
      <c r="D779" s="587"/>
      <c r="E779" s="94"/>
      <c r="F779" s="94"/>
      <c r="G779" s="94"/>
      <c r="H779" s="587"/>
      <c r="I779" s="94"/>
      <c r="J779" s="94"/>
      <c r="K779" s="7"/>
      <c r="L779" s="7"/>
      <c r="M779" s="94"/>
      <c r="N779" s="588"/>
      <c r="O779" s="588"/>
      <c r="P779" s="588"/>
      <c r="Q779" s="588"/>
      <c r="R779" s="588"/>
      <c r="S779" s="588"/>
      <c r="T779" s="588"/>
      <c r="U779" s="588"/>
      <c r="V779" s="588"/>
      <c r="W779" s="169"/>
      <c r="X779" s="94"/>
      <c r="Y779" s="94"/>
      <c r="Z779" s="94"/>
      <c r="AA779" s="94"/>
      <c r="AB779" s="94"/>
      <c r="AC779" s="94"/>
      <c r="AD779" s="94"/>
      <c r="AE779" s="94"/>
      <c r="AF779" s="94"/>
      <c r="AG779" s="94"/>
      <c r="AH779" s="94"/>
      <c r="AI779" s="94"/>
      <c r="AJ779" s="169"/>
      <c r="AK779" s="94"/>
      <c r="AL779" s="94"/>
      <c r="AM779" s="94"/>
    </row>
    <row r="780" ht="15.75" customHeight="1">
      <c r="A780" s="94"/>
      <c r="B780" s="94"/>
      <c r="D780" s="587"/>
      <c r="E780" s="94"/>
      <c r="F780" s="94"/>
      <c r="G780" s="94"/>
      <c r="H780" s="587"/>
      <c r="I780" s="94"/>
      <c r="J780" s="94"/>
      <c r="K780" s="7"/>
      <c r="L780" s="7"/>
      <c r="M780" s="94"/>
      <c r="N780" s="588"/>
      <c r="O780" s="588"/>
      <c r="P780" s="588"/>
      <c r="Q780" s="588"/>
      <c r="R780" s="588"/>
      <c r="S780" s="588"/>
      <c r="T780" s="588"/>
      <c r="U780" s="588"/>
      <c r="V780" s="588"/>
      <c r="W780" s="169"/>
      <c r="X780" s="94"/>
      <c r="Y780" s="94"/>
      <c r="Z780" s="94"/>
      <c r="AA780" s="94"/>
      <c r="AB780" s="94"/>
      <c r="AC780" s="94"/>
      <c r="AD780" s="94"/>
      <c r="AE780" s="94"/>
      <c r="AF780" s="94"/>
      <c r="AG780" s="94"/>
      <c r="AH780" s="94"/>
      <c r="AI780" s="94"/>
      <c r="AJ780" s="169"/>
      <c r="AK780" s="94"/>
      <c r="AL780" s="94"/>
      <c r="AM780" s="94"/>
    </row>
    <row r="781" ht="15.75" customHeight="1">
      <c r="A781" s="94"/>
      <c r="B781" s="94"/>
      <c r="D781" s="587"/>
      <c r="E781" s="94"/>
      <c r="F781" s="94"/>
      <c r="G781" s="94"/>
      <c r="H781" s="587"/>
      <c r="I781" s="94"/>
      <c r="J781" s="94"/>
      <c r="K781" s="7"/>
      <c r="L781" s="7"/>
      <c r="M781" s="94"/>
      <c r="N781" s="588"/>
      <c r="O781" s="588"/>
      <c r="P781" s="588"/>
      <c r="Q781" s="588"/>
      <c r="R781" s="588"/>
      <c r="S781" s="588"/>
      <c r="T781" s="588"/>
      <c r="U781" s="588"/>
      <c r="V781" s="588"/>
      <c r="W781" s="169"/>
      <c r="X781" s="94"/>
      <c r="Y781" s="94"/>
      <c r="Z781" s="94"/>
      <c r="AA781" s="94"/>
      <c r="AB781" s="94"/>
      <c r="AC781" s="94"/>
      <c r="AD781" s="94"/>
      <c r="AE781" s="94"/>
      <c r="AF781" s="94"/>
      <c r="AG781" s="94"/>
      <c r="AH781" s="94"/>
      <c r="AI781" s="94"/>
      <c r="AJ781" s="169"/>
      <c r="AK781" s="94"/>
      <c r="AL781" s="94"/>
      <c r="AM781" s="94"/>
    </row>
    <row r="782" ht="15.75" customHeight="1">
      <c r="A782" s="94"/>
      <c r="B782" s="94"/>
      <c r="D782" s="587"/>
      <c r="E782" s="94"/>
      <c r="F782" s="94"/>
      <c r="G782" s="94"/>
      <c r="H782" s="587"/>
      <c r="I782" s="94"/>
      <c r="J782" s="94"/>
      <c r="K782" s="7"/>
      <c r="L782" s="7"/>
      <c r="M782" s="94"/>
      <c r="N782" s="588"/>
      <c r="O782" s="588"/>
      <c r="P782" s="588"/>
      <c r="Q782" s="588"/>
      <c r="R782" s="588"/>
      <c r="S782" s="588"/>
      <c r="T782" s="588"/>
      <c r="U782" s="588"/>
      <c r="V782" s="588"/>
      <c r="W782" s="169"/>
      <c r="X782" s="94"/>
      <c r="Y782" s="94"/>
      <c r="Z782" s="94"/>
      <c r="AA782" s="94"/>
      <c r="AB782" s="94"/>
      <c r="AC782" s="94"/>
      <c r="AD782" s="94"/>
      <c r="AE782" s="94"/>
      <c r="AF782" s="94"/>
      <c r="AG782" s="94"/>
      <c r="AH782" s="94"/>
      <c r="AI782" s="94"/>
      <c r="AJ782" s="169"/>
      <c r="AK782" s="94"/>
      <c r="AL782" s="94"/>
      <c r="AM782" s="94"/>
    </row>
    <row r="783" ht="15.75" customHeight="1">
      <c r="A783" s="94"/>
      <c r="B783" s="94"/>
      <c r="D783" s="587"/>
      <c r="E783" s="94"/>
      <c r="F783" s="94"/>
      <c r="G783" s="94"/>
      <c r="H783" s="587"/>
      <c r="I783" s="94"/>
      <c r="J783" s="94"/>
      <c r="K783" s="7"/>
      <c r="L783" s="7"/>
      <c r="M783" s="94"/>
      <c r="N783" s="588"/>
      <c r="O783" s="588"/>
      <c r="P783" s="588"/>
      <c r="Q783" s="588"/>
      <c r="R783" s="588"/>
      <c r="S783" s="588"/>
      <c r="T783" s="588"/>
      <c r="U783" s="588"/>
      <c r="V783" s="588"/>
      <c r="W783" s="169"/>
      <c r="X783" s="94"/>
      <c r="Y783" s="94"/>
      <c r="Z783" s="94"/>
      <c r="AA783" s="94"/>
      <c r="AB783" s="94"/>
      <c r="AC783" s="94"/>
      <c r="AD783" s="94"/>
      <c r="AE783" s="94"/>
      <c r="AF783" s="94"/>
      <c r="AG783" s="94"/>
      <c r="AH783" s="94"/>
      <c r="AI783" s="94"/>
      <c r="AJ783" s="169"/>
      <c r="AK783" s="94"/>
      <c r="AL783" s="94"/>
      <c r="AM783" s="94"/>
    </row>
    <row r="784" ht="15.75" customHeight="1">
      <c r="A784" s="94"/>
      <c r="B784" s="94"/>
      <c r="D784" s="587"/>
      <c r="E784" s="94"/>
      <c r="F784" s="94"/>
      <c r="G784" s="94"/>
      <c r="H784" s="587"/>
      <c r="I784" s="94"/>
      <c r="J784" s="94"/>
      <c r="K784" s="7"/>
      <c r="L784" s="7"/>
      <c r="M784" s="94"/>
      <c r="N784" s="588"/>
      <c r="O784" s="588"/>
      <c r="P784" s="588"/>
      <c r="Q784" s="588"/>
      <c r="R784" s="588"/>
      <c r="S784" s="588"/>
      <c r="T784" s="588"/>
      <c r="U784" s="588"/>
      <c r="V784" s="588"/>
      <c r="W784" s="169"/>
      <c r="X784" s="94"/>
      <c r="Y784" s="94"/>
      <c r="Z784" s="94"/>
      <c r="AA784" s="94"/>
      <c r="AB784" s="94"/>
      <c r="AC784" s="94"/>
      <c r="AD784" s="94"/>
      <c r="AE784" s="94"/>
      <c r="AF784" s="94"/>
      <c r="AG784" s="94"/>
      <c r="AH784" s="94"/>
      <c r="AI784" s="94"/>
      <c r="AJ784" s="169"/>
      <c r="AK784" s="94"/>
      <c r="AL784" s="94"/>
      <c r="AM784" s="94"/>
    </row>
    <row r="785" ht="15.75" customHeight="1">
      <c r="A785" s="94"/>
      <c r="B785" s="94"/>
      <c r="D785" s="587"/>
      <c r="E785" s="94"/>
      <c r="F785" s="94"/>
      <c r="G785" s="94"/>
      <c r="H785" s="587"/>
      <c r="I785" s="94"/>
      <c r="J785" s="94"/>
      <c r="K785" s="7"/>
      <c r="L785" s="7"/>
      <c r="M785" s="94"/>
      <c r="N785" s="588"/>
      <c r="O785" s="588"/>
      <c r="P785" s="588"/>
      <c r="Q785" s="588"/>
      <c r="R785" s="588"/>
      <c r="S785" s="588"/>
      <c r="T785" s="588"/>
      <c r="U785" s="588"/>
      <c r="V785" s="588"/>
      <c r="W785" s="169"/>
      <c r="X785" s="94"/>
      <c r="Y785" s="94"/>
      <c r="Z785" s="94"/>
      <c r="AA785" s="94"/>
      <c r="AB785" s="94"/>
      <c r="AC785" s="94"/>
      <c r="AD785" s="94"/>
      <c r="AE785" s="94"/>
      <c r="AF785" s="94"/>
      <c r="AG785" s="94"/>
      <c r="AH785" s="94"/>
      <c r="AI785" s="94"/>
      <c r="AJ785" s="169"/>
      <c r="AK785" s="94"/>
      <c r="AL785" s="94"/>
      <c r="AM785" s="94"/>
    </row>
    <row r="786" ht="15.75" customHeight="1">
      <c r="A786" s="94"/>
      <c r="B786" s="94"/>
      <c r="D786" s="587"/>
      <c r="E786" s="94"/>
      <c r="F786" s="94"/>
      <c r="G786" s="94"/>
      <c r="H786" s="587"/>
      <c r="I786" s="94"/>
      <c r="J786" s="94"/>
      <c r="K786" s="7"/>
      <c r="L786" s="7"/>
      <c r="M786" s="94"/>
      <c r="N786" s="588"/>
      <c r="O786" s="588"/>
      <c r="P786" s="588"/>
      <c r="Q786" s="588"/>
      <c r="R786" s="588"/>
      <c r="S786" s="588"/>
      <c r="T786" s="588"/>
      <c r="U786" s="588"/>
      <c r="V786" s="588"/>
      <c r="W786" s="169"/>
      <c r="X786" s="94"/>
      <c r="Y786" s="94"/>
      <c r="Z786" s="94"/>
      <c r="AA786" s="94"/>
      <c r="AB786" s="94"/>
      <c r="AC786" s="94"/>
      <c r="AD786" s="94"/>
      <c r="AE786" s="94"/>
      <c r="AF786" s="94"/>
      <c r="AG786" s="94"/>
      <c r="AH786" s="94"/>
      <c r="AI786" s="94"/>
      <c r="AJ786" s="169"/>
      <c r="AK786" s="94"/>
      <c r="AL786" s="94"/>
      <c r="AM786" s="94"/>
    </row>
    <row r="787" ht="15.75" customHeight="1">
      <c r="A787" s="94"/>
      <c r="B787" s="94"/>
      <c r="D787" s="587"/>
      <c r="E787" s="94"/>
      <c r="F787" s="94"/>
      <c r="G787" s="94"/>
      <c r="H787" s="587"/>
      <c r="I787" s="94"/>
      <c r="J787" s="94"/>
      <c r="K787" s="7"/>
      <c r="L787" s="7"/>
      <c r="M787" s="94"/>
      <c r="N787" s="588"/>
      <c r="O787" s="588"/>
      <c r="P787" s="588"/>
      <c r="Q787" s="588"/>
      <c r="R787" s="588"/>
      <c r="S787" s="588"/>
      <c r="T787" s="588"/>
      <c r="U787" s="588"/>
      <c r="V787" s="588"/>
      <c r="W787" s="169"/>
      <c r="X787" s="94"/>
      <c r="Y787" s="94"/>
      <c r="Z787" s="94"/>
      <c r="AA787" s="94"/>
      <c r="AB787" s="94"/>
      <c r="AC787" s="94"/>
      <c r="AD787" s="94"/>
      <c r="AE787" s="94"/>
      <c r="AF787" s="94"/>
      <c r="AG787" s="94"/>
      <c r="AH787" s="94"/>
      <c r="AI787" s="94"/>
      <c r="AJ787" s="169"/>
      <c r="AK787" s="94"/>
      <c r="AL787" s="94"/>
      <c r="AM787" s="94"/>
    </row>
    <row r="788" ht="15.75" customHeight="1">
      <c r="A788" s="94"/>
      <c r="B788" s="94"/>
      <c r="D788" s="587"/>
      <c r="E788" s="94"/>
      <c r="F788" s="94"/>
      <c r="G788" s="94"/>
      <c r="H788" s="587"/>
      <c r="I788" s="94"/>
      <c r="J788" s="94"/>
      <c r="K788" s="7"/>
      <c r="L788" s="7"/>
      <c r="M788" s="94"/>
      <c r="N788" s="588"/>
      <c r="O788" s="588"/>
      <c r="P788" s="588"/>
      <c r="Q788" s="588"/>
      <c r="R788" s="588"/>
      <c r="S788" s="588"/>
      <c r="T788" s="588"/>
      <c r="U788" s="588"/>
      <c r="V788" s="588"/>
      <c r="W788" s="169"/>
      <c r="X788" s="94"/>
      <c r="Y788" s="94"/>
      <c r="Z788" s="94"/>
      <c r="AA788" s="94"/>
      <c r="AB788" s="94"/>
      <c r="AC788" s="94"/>
      <c r="AD788" s="94"/>
      <c r="AE788" s="94"/>
      <c r="AF788" s="94"/>
      <c r="AG788" s="94"/>
      <c r="AH788" s="94"/>
      <c r="AI788" s="94"/>
      <c r="AJ788" s="169"/>
      <c r="AK788" s="94"/>
      <c r="AL788" s="94"/>
      <c r="AM788" s="94"/>
    </row>
    <row r="789" ht="15.75" customHeight="1">
      <c r="A789" s="94"/>
      <c r="B789" s="94"/>
      <c r="D789" s="587"/>
      <c r="E789" s="94"/>
      <c r="F789" s="94"/>
      <c r="G789" s="94"/>
      <c r="H789" s="587"/>
      <c r="I789" s="94"/>
      <c r="J789" s="94"/>
      <c r="K789" s="7"/>
      <c r="L789" s="7"/>
      <c r="M789" s="94"/>
      <c r="N789" s="588"/>
      <c r="O789" s="588"/>
      <c r="P789" s="588"/>
      <c r="Q789" s="588"/>
      <c r="R789" s="588"/>
      <c r="S789" s="588"/>
      <c r="T789" s="588"/>
      <c r="U789" s="588"/>
      <c r="V789" s="588"/>
      <c r="W789" s="169"/>
      <c r="X789" s="94"/>
      <c r="Y789" s="94"/>
      <c r="Z789" s="94"/>
      <c r="AA789" s="94"/>
      <c r="AB789" s="94"/>
      <c r="AC789" s="94"/>
      <c r="AD789" s="94"/>
      <c r="AE789" s="94"/>
      <c r="AF789" s="94"/>
      <c r="AG789" s="94"/>
      <c r="AH789" s="94"/>
      <c r="AI789" s="94"/>
      <c r="AJ789" s="169"/>
      <c r="AK789" s="94"/>
      <c r="AL789" s="94"/>
      <c r="AM789" s="94"/>
    </row>
    <row r="790" ht="15.75" customHeight="1">
      <c r="A790" s="94"/>
      <c r="B790" s="94"/>
      <c r="D790" s="587"/>
      <c r="E790" s="94"/>
      <c r="F790" s="94"/>
      <c r="G790" s="94"/>
      <c r="H790" s="587"/>
      <c r="I790" s="94"/>
      <c r="J790" s="94"/>
      <c r="K790" s="7"/>
      <c r="L790" s="7"/>
      <c r="M790" s="94"/>
      <c r="N790" s="588"/>
      <c r="O790" s="588"/>
      <c r="P790" s="588"/>
      <c r="Q790" s="588"/>
      <c r="R790" s="588"/>
      <c r="S790" s="588"/>
      <c r="T790" s="588"/>
      <c r="U790" s="588"/>
      <c r="V790" s="588"/>
      <c r="W790" s="169"/>
      <c r="X790" s="94"/>
      <c r="Y790" s="94"/>
      <c r="Z790" s="94"/>
      <c r="AA790" s="94"/>
      <c r="AB790" s="94"/>
      <c r="AC790" s="94"/>
      <c r="AD790" s="94"/>
      <c r="AE790" s="94"/>
      <c r="AF790" s="94"/>
      <c r="AG790" s="94"/>
      <c r="AH790" s="94"/>
      <c r="AI790" s="94"/>
      <c r="AJ790" s="169"/>
      <c r="AK790" s="94"/>
      <c r="AL790" s="94"/>
      <c r="AM790" s="94"/>
    </row>
    <row r="791" ht="15.75" customHeight="1">
      <c r="A791" s="94"/>
      <c r="B791" s="94"/>
      <c r="D791" s="587"/>
      <c r="E791" s="94"/>
      <c r="F791" s="94"/>
      <c r="G791" s="94"/>
      <c r="H791" s="587"/>
      <c r="I791" s="94"/>
      <c r="J791" s="94"/>
      <c r="K791" s="7"/>
      <c r="L791" s="7"/>
      <c r="M791" s="94"/>
      <c r="N791" s="588"/>
      <c r="O791" s="588"/>
      <c r="P791" s="588"/>
      <c r="Q791" s="588"/>
      <c r="R791" s="588"/>
      <c r="S791" s="588"/>
      <c r="T791" s="588"/>
      <c r="U791" s="588"/>
      <c r="V791" s="588"/>
      <c r="W791" s="169"/>
      <c r="X791" s="94"/>
      <c r="Y791" s="94"/>
      <c r="Z791" s="94"/>
      <c r="AA791" s="94"/>
      <c r="AB791" s="94"/>
      <c r="AC791" s="94"/>
      <c r="AD791" s="94"/>
      <c r="AE791" s="94"/>
      <c r="AF791" s="94"/>
      <c r="AG791" s="94"/>
      <c r="AH791" s="94"/>
      <c r="AI791" s="94"/>
      <c r="AJ791" s="169"/>
      <c r="AK791" s="94"/>
      <c r="AL791" s="94"/>
      <c r="AM791" s="94"/>
    </row>
    <row r="792" ht="15.75" customHeight="1">
      <c r="A792" s="94"/>
      <c r="B792" s="94"/>
      <c r="D792" s="587"/>
      <c r="E792" s="94"/>
      <c r="F792" s="94"/>
      <c r="G792" s="94"/>
      <c r="H792" s="587"/>
      <c r="I792" s="94"/>
      <c r="J792" s="94"/>
      <c r="K792" s="7"/>
      <c r="L792" s="7"/>
      <c r="M792" s="94"/>
      <c r="N792" s="588"/>
      <c r="O792" s="588"/>
      <c r="P792" s="588"/>
      <c r="Q792" s="588"/>
      <c r="R792" s="588"/>
      <c r="S792" s="588"/>
      <c r="T792" s="588"/>
      <c r="U792" s="588"/>
      <c r="V792" s="588"/>
      <c r="W792" s="169"/>
      <c r="X792" s="94"/>
      <c r="Y792" s="94"/>
      <c r="Z792" s="94"/>
      <c r="AA792" s="94"/>
      <c r="AB792" s="94"/>
      <c r="AC792" s="94"/>
      <c r="AD792" s="94"/>
      <c r="AE792" s="94"/>
      <c r="AF792" s="94"/>
      <c r="AG792" s="94"/>
      <c r="AH792" s="94"/>
      <c r="AI792" s="94"/>
      <c r="AJ792" s="169"/>
      <c r="AK792" s="94"/>
      <c r="AL792" s="94"/>
      <c r="AM792" s="94"/>
    </row>
    <row r="793" ht="15.75" customHeight="1">
      <c r="A793" s="94"/>
      <c r="B793" s="94"/>
      <c r="D793" s="587"/>
      <c r="E793" s="94"/>
      <c r="F793" s="94"/>
      <c r="G793" s="94"/>
      <c r="H793" s="587"/>
      <c r="I793" s="94"/>
      <c r="J793" s="94"/>
      <c r="K793" s="7"/>
      <c r="L793" s="7"/>
      <c r="M793" s="94"/>
      <c r="N793" s="588"/>
      <c r="O793" s="588"/>
      <c r="P793" s="588"/>
      <c r="Q793" s="588"/>
      <c r="R793" s="588"/>
      <c r="S793" s="588"/>
      <c r="T793" s="588"/>
      <c r="U793" s="588"/>
      <c r="V793" s="588"/>
      <c r="W793" s="169"/>
      <c r="X793" s="94"/>
      <c r="Y793" s="94"/>
      <c r="Z793" s="94"/>
      <c r="AA793" s="94"/>
      <c r="AB793" s="94"/>
      <c r="AC793" s="94"/>
      <c r="AD793" s="94"/>
      <c r="AE793" s="94"/>
      <c r="AF793" s="94"/>
      <c r="AG793" s="94"/>
      <c r="AH793" s="94"/>
      <c r="AI793" s="94"/>
      <c r="AJ793" s="169"/>
      <c r="AK793" s="94"/>
      <c r="AL793" s="94"/>
      <c r="AM793" s="94"/>
    </row>
    <row r="794" ht="15.75" customHeight="1">
      <c r="A794" s="94"/>
      <c r="B794" s="94"/>
      <c r="D794" s="587"/>
      <c r="E794" s="94"/>
      <c r="F794" s="94"/>
      <c r="G794" s="94"/>
      <c r="H794" s="587"/>
      <c r="I794" s="94"/>
      <c r="J794" s="94"/>
      <c r="K794" s="7"/>
      <c r="L794" s="7"/>
      <c r="M794" s="94"/>
      <c r="N794" s="588"/>
      <c r="O794" s="588"/>
      <c r="P794" s="588"/>
      <c r="Q794" s="588"/>
      <c r="R794" s="588"/>
      <c r="S794" s="588"/>
      <c r="T794" s="588"/>
      <c r="U794" s="588"/>
      <c r="V794" s="588"/>
      <c r="W794" s="169"/>
      <c r="X794" s="94"/>
      <c r="Y794" s="94"/>
      <c r="Z794" s="94"/>
      <c r="AA794" s="94"/>
      <c r="AB794" s="94"/>
      <c r="AC794" s="94"/>
      <c r="AD794" s="94"/>
      <c r="AE794" s="94"/>
      <c r="AF794" s="94"/>
      <c r="AG794" s="94"/>
      <c r="AH794" s="94"/>
      <c r="AI794" s="94"/>
      <c r="AJ794" s="169"/>
      <c r="AK794" s="94"/>
      <c r="AL794" s="94"/>
      <c r="AM794" s="94"/>
    </row>
    <row r="795" ht="15.75" customHeight="1">
      <c r="A795" s="94"/>
      <c r="B795" s="94"/>
      <c r="D795" s="587"/>
      <c r="E795" s="94"/>
      <c r="F795" s="94"/>
      <c r="G795" s="94"/>
      <c r="H795" s="587"/>
      <c r="I795" s="94"/>
      <c r="J795" s="94"/>
      <c r="K795" s="7"/>
      <c r="L795" s="7"/>
      <c r="M795" s="94"/>
      <c r="N795" s="588"/>
      <c r="O795" s="588"/>
      <c r="P795" s="588"/>
      <c r="Q795" s="588"/>
      <c r="R795" s="588"/>
      <c r="S795" s="588"/>
      <c r="T795" s="588"/>
      <c r="U795" s="588"/>
      <c r="V795" s="588"/>
      <c r="W795" s="169"/>
      <c r="X795" s="94"/>
      <c r="Y795" s="94"/>
      <c r="Z795" s="94"/>
      <c r="AA795" s="94"/>
      <c r="AB795" s="94"/>
      <c r="AC795" s="94"/>
      <c r="AD795" s="94"/>
      <c r="AE795" s="94"/>
      <c r="AF795" s="94"/>
      <c r="AG795" s="94"/>
      <c r="AH795" s="94"/>
      <c r="AI795" s="94"/>
      <c r="AJ795" s="169"/>
      <c r="AK795" s="94"/>
      <c r="AL795" s="94"/>
      <c r="AM795" s="94"/>
    </row>
    <row r="796" ht="15.75" customHeight="1">
      <c r="A796" s="94"/>
      <c r="B796" s="94"/>
      <c r="D796" s="587"/>
      <c r="E796" s="94"/>
      <c r="F796" s="94"/>
      <c r="G796" s="94"/>
      <c r="H796" s="587"/>
      <c r="I796" s="94"/>
      <c r="J796" s="94"/>
      <c r="K796" s="7"/>
      <c r="L796" s="7"/>
      <c r="M796" s="94"/>
      <c r="N796" s="588"/>
      <c r="O796" s="588"/>
      <c r="P796" s="588"/>
      <c r="Q796" s="588"/>
      <c r="R796" s="588"/>
      <c r="S796" s="588"/>
      <c r="T796" s="588"/>
      <c r="U796" s="588"/>
      <c r="V796" s="588"/>
      <c r="W796" s="169"/>
      <c r="X796" s="94"/>
      <c r="Y796" s="94"/>
      <c r="Z796" s="94"/>
      <c r="AA796" s="94"/>
      <c r="AB796" s="94"/>
      <c r="AC796" s="94"/>
      <c r="AD796" s="94"/>
      <c r="AE796" s="94"/>
      <c r="AF796" s="94"/>
      <c r="AG796" s="94"/>
      <c r="AH796" s="94"/>
      <c r="AI796" s="94"/>
      <c r="AJ796" s="169"/>
      <c r="AK796" s="94"/>
      <c r="AL796" s="94"/>
      <c r="AM796" s="94"/>
    </row>
    <row r="797" ht="15.75" customHeight="1">
      <c r="A797" s="94"/>
      <c r="B797" s="94"/>
      <c r="D797" s="587"/>
      <c r="E797" s="94"/>
      <c r="F797" s="94"/>
      <c r="G797" s="94"/>
      <c r="H797" s="587"/>
      <c r="I797" s="94"/>
      <c r="J797" s="94"/>
      <c r="K797" s="7"/>
      <c r="L797" s="7"/>
      <c r="M797" s="94"/>
      <c r="N797" s="588"/>
      <c r="O797" s="588"/>
      <c r="P797" s="588"/>
      <c r="Q797" s="588"/>
      <c r="R797" s="588"/>
      <c r="S797" s="588"/>
      <c r="T797" s="588"/>
      <c r="U797" s="588"/>
      <c r="V797" s="588"/>
      <c r="W797" s="169"/>
      <c r="X797" s="94"/>
      <c r="Y797" s="94"/>
      <c r="Z797" s="94"/>
      <c r="AA797" s="94"/>
      <c r="AB797" s="94"/>
      <c r="AC797" s="94"/>
      <c r="AD797" s="94"/>
      <c r="AE797" s="94"/>
      <c r="AF797" s="94"/>
      <c r="AG797" s="94"/>
      <c r="AH797" s="94"/>
      <c r="AI797" s="94"/>
      <c r="AJ797" s="169"/>
      <c r="AK797" s="94"/>
      <c r="AL797" s="94"/>
      <c r="AM797" s="94"/>
    </row>
    <row r="798" ht="15.75" customHeight="1">
      <c r="A798" s="94"/>
      <c r="B798" s="94"/>
      <c r="D798" s="587"/>
      <c r="E798" s="94"/>
      <c r="F798" s="94"/>
      <c r="G798" s="94"/>
      <c r="H798" s="587"/>
      <c r="I798" s="94"/>
      <c r="J798" s="94"/>
      <c r="K798" s="7"/>
      <c r="L798" s="7"/>
      <c r="M798" s="94"/>
      <c r="N798" s="588"/>
      <c r="O798" s="588"/>
      <c r="P798" s="588"/>
      <c r="Q798" s="588"/>
      <c r="R798" s="588"/>
      <c r="S798" s="588"/>
      <c r="T798" s="588"/>
      <c r="U798" s="588"/>
      <c r="V798" s="588"/>
      <c r="W798" s="169"/>
      <c r="X798" s="94"/>
      <c r="Y798" s="94"/>
      <c r="Z798" s="94"/>
      <c r="AA798" s="94"/>
      <c r="AB798" s="94"/>
      <c r="AC798" s="94"/>
      <c r="AD798" s="94"/>
      <c r="AE798" s="94"/>
      <c r="AF798" s="94"/>
      <c r="AG798" s="94"/>
      <c r="AH798" s="94"/>
      <c r="AI798" s="94"/>
      <c r="AJ798" s="169"/>
      <c r="AK798" s="94"/>
      <c r="AL798" s="94"/>
      <c r="AM798" s="94"/>
    </row>
    <row r="799" ht="15.75" customHeight="1">
      <c r="A799" s="94"/>
      <c r="B799" s="94"/>
      <c r="D799" s="587"/>
      <c r="E799" s="94"/>
      <c r="F799" s="94"/>
      <c r="G799" s="94"/>
      <c r="H799" s="587"/>
      <c r="I799" s="94"/>
      <c r="J799" s="94"/>
      <c r="K799" s="7"/>
      <c r="L799" s="7"/>
      <c r="M799" s="94"/>
      <c r="N799" s="588"/>
      <c r="O799" s="588"/>
      <c r="P799" s="588"/>
      <c r="Q799" s="588"/>
      <c r="R799" s="588"/>
      <c r="S799" s="588"/>
      <c r="T799" s="588"/>
      <c r="U799" s="588"/>
      <c r="V799" s="588"/>
      <c r="W799" s="169"/>
      <c r="X799" s="94"/>
      <c r="Y799" s="94"/>
      <c r="Z799" s="94"/>
      <c r="AA799" s="94"/>
      <c r="AB799" s="94"/>
      <c r="AC799" s="94"/>
      <c r="AD799" s="94"/>
      <c r="AE799" s="94"/>
      <c r="AF799" s="94"/>
      <c r="AG799" s="94"/>
      <c r="AH799" s="94"/>
      <c r="AI799" s="94"/>
      <c r="AJ799" s="169"/>
      <c r="AK799" s="94"/>
      <c r="AL799" s="94"/>
      <c r="AM799" s="94"/>
    </row>
    <row r="800" ht="15.75" customHeight="1">
      <c r="A800" s="94"/>
      <c r="B800" s="94"/>
      <c r="D800" s="587"/>
      <c r="E800" s="94"/>
      <c r="F800" s="94"/>
      <c r="G800" s="94"/>
      <c r="H800" s="587"/>
      <c r="I800" s="94"/>
      <c r="J800" s="94"/>
      <c r="K800" s="7"/>
      <c r="L800" s="7"/>
      <c r="M800" s="94"/>
      <c r="N800" s="588"/>
      <c r="O800" s="588"/>
      <c r="P800" s="588"/>
      <c r="Q800" s="588"/>
      <c r="R800" s="588"/>
      <c r="S800" s="588"/>
      <c r="T800" s="588"/>
      <c r="U800" s="588"/>
      <c r="V800" s="588"/>
      <c r="W800" s="169"/>
      <c r="X800" s="94"/>
      <c r="Y800" s="94"/>
      <c r="Z800" s="94"/>
      <c r="AA800" s="94"/>
      <c r="AB800" s="94"/>
      <c r="AC800" s="94"/>
      <c r="AD800" s="94"/>
      <c r="AE800" s="94"/>
      <c r="AF800" s="94"/>
      <c r="AG800" s="94"/>
      <c r="AH800" s="94"/>
      <c r="AI800" s="94"/>
      <c r="AJ800" s="169"/>
      <c r="AK800" s="94"/>
      <c r="AL800" s="94"/>
      <c r="AM800" s="94"/>
    </row>
    <row r="801" ht="15.75" customHeight="1">
      <c r="A801" s="94"/>
      <c r="B801" s="94"/>
      <c r="D801" s="587"/>
      <c r="E801" s="94"/>
      <c r="F801" s="94"/>
      <c r="G801" s="94"/>
      <c r="H801" s="587"/>
      <c r="I801" s="94"/>
      <c r="J801" s="94"/>
      <c r="K801" s="7"/>
      <c r="L801" s="7"/>
      <c r="M801" s="94"/>
      <c r="N801" s="588"/>
      <c r="O801" s="588"/>
      <c r="P801" s="588"/>
      <c r="Q801" s="588"/>
      <c r="R801" s="588"/>
      <c r="S801" s="588"/>
      <c r="T801" s="588"/>
      <c r="U801" s="588"/>
      <c r="V801" s="588"/>
      <c r="W801" s="169"/>
      <c r="X801" s="94"/>
      <c r="Y801" s="94"/>
      <c r="Z801" s="94"/>
      <c r="AA801" s="94"/>
      <c r="AB801" s="94"/>
      <c r="AC801" s="94"/>
      <c r="AD801" s="94"/>
      <c r="AE801" s="94"/>
      <c r="AF801" s="94"/>
      <c r="AG801" s="94"/>
      <c r="AH801" s="94"/>
      <c r="AI801" s="94"/>
      <c r="AJ801" s="169"/>
      <c r="AK801" s="94"/>
      <c r="AL801" s="94"/>
      <c r="AM801" s="94"/>
    </row>
    <row r="802" ht="15.75" customHeight="1">
      <c r="A802" s="94"/>
      <c r="B802" s="94"/>
      <c r="D802" s="587"/>
      <c r="E802" s="94"/>
      <c r="F802" s="94"/>
      <c r="G802" s="94"/>
      <c r="H802" s="587"/>
      <c r="I802" s="94"/>
      <c r="J802" s="94"/>
      <c r="K802" s="7"/>
      <c r="L802" s="7"/>
      <c r="M802" s="94"/>
      <c r="N802" s="588"/>
      <c r="O802" s="588"/>
      <c r="P802" s="588"/>
      <c r="Q802" s="588"/>
      <c r="R802" s="588"/>
      <c r="S802" s="588"/>
      <c r="T802" s="588"/>
      <c r="U802" s="588"/>
      <c r="V802" s="588"/>
      <c r="W802" s="169"/>
      <c r="X802" s="94"/>
      <c r="Y802" s="94"/>
      <c r="Z802" s="94"/>
      <c r="AA802" s="94"/>
      <c r="AB802" s="94"/>
      <c r="AC802" s="94"/>
      <c r="AD802" s="94"/>
      <c r="AE802" s="94"/>
      <c r="AF802" s="94"/>
      <c r="AG802" s="94"/>
      <c r="AH802" s="94"/>
      <c r="AI802" s="94"/>
      <c r="AJ802" s="169"/>
      <c r="AK802" s="94"/>
      <c r="AL802" s="94"/>
      <c r="AM802" s="94"/>
    </row>
    <row r="803" ht="15.75" customHeight="1">
      <c r="A803" s="94"/>
      <c r="B803" s="94"/>
      <c r="D803" s="587"/>
      <c r="E803" s="94"/>
      <c r="F803" s="94"/>
      <c r="G803" s="94"/>
      <c r="H803" s="587"/>
      <c r="I803" s="94"/>
      <c r="J803" s="94"/>
      <c r="K803" s="7"/>
      <c r="L803" s="7"/>
      <c r="M803" s="94"/>
      <c r="N803" s="588"/>
      <c r="O803" s="588"/>
      <c r="P803" s="588"/>
      <c r="Q803" s="588"/>
      <c r="R803" s="588"/>
      <c r="S803" s="588"/>
      <c r="T803" s="588"/>
      <c r="U803" s="588"/>
      <c r="V803" s="588"/>
      <c r="W803" s="169"/>
      <c r="X803" s="94"/>
      <c r="Y803" s="94"/>
      <c r="Z803" s="94"/>
      <c r="AA803" s="94"/>
      <c r="AB803" s="94"/>
      <c r="AC803" s="94"/>
      <c r="AD803" s="94"/>
      <c r="AE803" s="94"/>
      <c r="AF803" s="94"/>
      <c r="AG803" s="94"/>
      <c r="AH803" s="94"/>
      <c r="AI803" s="94"/>
      <c r="AJ803" s="169"/>
      <c r="AK803" s="94"/>
      <c r="AL803" s="94"/>
      <c r="AM803" s="94"/>
    </row>
    <row r="804" ht="15.75" customHeight="1">
      <c r="A804" s="94"/>
      <c r="B804" s="94"/>
      <c r="D804" s="587"/>
      <c r="E804" s="94"/>
      <c r="F804" s="94"/>
      <c r="G804" s="94"/>
      <c r="H804" s="587"/>
      <c r="I804" s="94"/>
      <c r="J804" s="94"/>
      <c r="K804" s="7"/>
      <c r="L804" s="7"/>
      <c r="M804" s="94"/>
      <c r="N804" s="588"/>
      <c r="O804" s="588"/>
      <c r="P804" s="588"/>
      <c r="Q804" s="588"/>
      <c r="R804" s="588"/>
      <c r="S804" s="588"/>
      <c r="T804" s="588"/>
      <c r="U804" s="588"/>
      <c r="V804" s="588"/>
      <c r="W804" s="169"/>
      <c r="X804" s="94"/>
      <c r="Y804" s="94"/>
      <c r="Z804" s="94"/>
      <c r="AA804" s="94"/>
      <c r="AB804" s="94"/>
      <c r="AC804" s="94"/>
      <c r="AD804" s="94"/>
      <c r="AE804" s="94"/>
      <c r="AF804" s="94"/>
      <c r="AG804" s="94"/>
      <c r="AH804" s="94"/>
      <c r="AI804" s="94"/>
      <c r="AJ804" s="169"/>
      <c r="AK804" s="94"/>
      <c r="AL804" s="94"/>
      <c r="AM804" s="94"/>
    </row>
    <row r="805" ht="15.75" customHeight="1">
      <c r="A805" s="94"/>
      <c r="B805" s="94"/>
      <c r="D805" s="587"/>
      <c r="E805" s="94"/>
      <c r="F805" s="94"/>
      <c r="G805" s="94"/>
      <c r="H805" s="587"/>
      <c r="I805" s="94"/>
      <c r="J805" s="94"/>
      <c r="K805" s="7"/>
      <c r="L805" s="7"/>
      <c r="M805" s="94"/>
      <c r="N805" s="588"/>
      <c r="O805" s="588"/>
      <c r="P805" s="588"/>
      <c r="Q805" s="588"/>
      <c r="R805" s="588"/>
      <c r="S805" s="588"/>
      <c r="T805" s="588"/>
      <c r="U805" s="588"/>
      <c r="V805" s="588"/>
      <c r="W805" s="169"/>
      <c r="X805" s="94"/>
      <c r="Y805" s="94"/>
      <c r="Z805" s="94"/>
      <c r="AA805" s="94"/>
      <c r="AB805" s="94"/>
      <c r="AC805" s="94"/>
      <c r="AD805" s="94"/>
      <c r="AE805" s="94"/>
      <c r="AF805" s="94"/>
      <c r="AG805" s="94"/>
      <c r="AH805" s="94"/>
      <c r="AI805" s="94"/>
      <c r="AJ805" s="169"/>
      <c r="AK805" s="94"/>
      <c r="AL805" s="94"/>
      <c r="AM805" s="94"/>
    </row>
    <row r="806" ht="15.75" customHeight="1">
      <c r="A806" s="94"/>
      <c r="B806" s="94"/>
      <c r="D806" s="587"/>
      <c r="E806" s="94"/>
      <c r="F806" s="94"/>
      <c r="G806" s="94"/>
      <c r="H806" s="587"/>
      <c r="I806" s="94"/>
      <c r="J806" s="94"/>
      <c r="K806" s="7"/>
      <c r="L806" s="7"/>
      <c r="M806" s="94"/>
      <c r="N806" s="588"/>
      <c r="O806" s="588"/>
      <c r="P806" s="588"/>
      <c r="Q806" s="588"/>
      <c r="R806" s="588"/>
      <c r="S806" s="588"/>
      <c r="T806" s="588"/>
      <c r="U806" s="588"/>
      <c r="V806" s="588"/>
      <c r="W806" s="169"/>
      <c r="X806" s="94"/>
      <c r="Y806" s="94"/>
      <c r="Z806" s="94"/>
      <c r="AA806" s="94"/>
      <c r="AB806" s="94"/>
      <c r="AC806" s="94"/>
      <c r="AD806" s="94"/>
      <c r="AE806" s="94"/>
      <c r="AF806" s="94"/>
      <c r="AG806" s="94"/>
      <c r="AH806" s="94"/>
      <c r="AI806" s="94"/>
      <c r="AJ806" s="169"/>
      <c r="AK806" s="94"/>
      <c r="AL806" s="94"/>
      <c r="AM806" s="94"/>
    </row>
    <row r="807" ht="15.75" customHeight="1">
      <c r="A807" s="94"/>
      <c r="B807" s="94"/>
      <c r="D807" s="587"/>
      <c r="E807" s="94"/>
      <c r="F807" s="94"/>
      <c r="G807" s="94"/>
      <c r="H807" s="587"/>
      <c r="I807" s="94"/>
      <c r="J807" s="94"/>
      <c r="K807" s="7"/>
      <c r="L807" s="7"/>
      <c r="M807" s="94"/>
      <c r="N807" s="588"/>
      <c r="O807" s="588"/>
      <c r="P807" s="588"/>
      <c r="Q807" s="588"/>
      <c r="R807" s="588"/>
      <c r="S807" s="588"/>
      <c r="T807" s="588"/>
      <c r="U807" s="588"/>
      <c r="V807" s="588"/>
      <c r="W807" s="169"/>
      <c r="X807" s="94"/>
      <c r="Y807" s="94"/>
      <c r="Z807" s="94"/>
      <c r="AA807" s="94"/>
      <c r="AB807" s="94"/>
      <c r="AC807" s="94"/>
      <c r="AD807" s="94"/>
      <c r="AE807" s="94"/>
      <c r="AF807" s="94"/>
      <c r="AG807" s="94"/>
      <c r="AH807" s="94"/>
      <c r="AI807" s="94"/>
      <c r="AJ807" s="169"/>
      <c r="AK807" s="94"/>
      <c r="AL807" s="94"/>
      <c r="AM807" s="94"/>
    </row>
    <row r="808" ht="15.75" customHeight="1">
      <c r="A808" s="94"/>
      <c r="B808" s="94"/>
      <c r="D808" s="587"/>
      <c r="E808" s="94"/>
      <c r="F808" s="94"/>
      <c r="G808" s="94"/>
      <c r="H808" s="587"/>
      <c r="I808" s="94"/>
      <c r="J808" s="94"/>
      <c r="K808" s="7"/>
      <c r="L808" s="7"/>
      <c r="M808" s="94"/>
      <c r="N808" s="588"/>
      <c r="O808" s="588"/>
      <c r="P808" s="588"/>
      <c r="Q808" s="588"/>
      <c r="R808" s="588"/>
      <c r="S808" s="588"/>
      <c r="T808" s="588"/>
      <c r="U808" s="588"/>
      <c r="V808" s="588"/>
      <c r="W808" s="169"/>
      <c r="X808" s="94"/>
      <c r="Y808" s="94"/>
      <c r="Z808" s="94"/>
      <c r="AA808" s="94"/>
      <c r="AB808" s="94"/>
      <c r="AC808" s="94"/>
      <c r="AD808" s="94"/>
      <c r="AE808" s="94"/>
      <c r="AF808" s="94"/>
      <c r="AG808" s="94"/>
      <c r="AH808" s="94"/>
      <c r="AI808" s="94"/>
      <c r="AJ808" s="169"/>
      <c r="AK808" s="94"/>
      <c r="AL808" s="94"/>
      <c r="AM808" s="94"/>
    </row>
    <row r="809" ht="15.75" customHeight="1">
      <c r="A809" s="94"/>
      <c r="B809" s="94"/>
      <c r="D809" s="587"/>
      <c r="E809" s="94"/>
      <c r="F809" s="94"/>
      <c r="G809" s="94"/>
      <c r="H809" s="587"/>
      <c r="I809" s="94"/>
      <c r="J809" s="94"/>
      <c r="K809" s="7"/>
      <c r="L809" s="7"/>
      <c r="M809" s="94"/>
      <c r="N809" s="588"/>
      <c r="O809" s="588"/>
      <c r="P809" s="588"/>
      <c r="Q809" s="588"/>
      <c r="R809" s="588"/>
      <c r="S809" s="588"/>
      <c r="T809" s="588"/>
      <c r="U809" s="588"/>
      <c r="V809" s="588"/>
      <c r="W809" s="169"/>
      <c r="X809" s="94"/>
      <c r="Y809" s="94"/>
      <c r="Z809" s="94"/>
      <c r="AA809" s="94"/>
      <c r="AB809" s="94"/>
      <c r="AC809" s="94"/>
      <c r="AD809" s="94"/>
      <c r="AE809" s="94"/>
      <c r="AF809" s="94"/>
      <c r="AG809" s="94"/>
      <c r="AH809" s="94"/>
      <c r="AI809" s="94"/>
      <c r="AJ809" s="169"/>
      <c r="AK809" s="94"/>
      <c r="AL809" s="94"/>
      <c r="AM809" s="94"/>
    </row>
    <row r="810" ht="15.75" customHeight="1">
      <c r="A810" s="94"/>
      <c r="B810" s="94"/>
      <c r="D810" s="587"/>
      <c r="E810" s="94"/>
      <c r="F810" s="94"/>
      <c r="G810" s="94"/>
      <c r="H810" s="587"/>
      <c r="I810" s="94"/>
      <c r="J810" s="94"/>
      <c r="K810" s="7"/>
      <c r="L810" s="7"/>
      <c r="M810" s="94"/>
      <c r="N810" s="588"/>
      <c r="O810" s="588"/>
      <c r="P810" s="588"/>
      <c r="Q810" s="588"/>
      <c r="R810" s="588"/>
      <c r="S810" s="588"/>
      <c r="T810" s="588"/>
      <c r="U810" s="588"/>
      <c r="V810" s="588"/>
      <c r="W810" s="169"/>
      <c r="X810" s="94"/>
      <c r="Y810" s="94"/>
      <c r="Z810" s="94"/>
      <c r="AA810" s="94"/>
      <c r="AB810" s="94"/>
      <c r="AC810" s="94"/>
      <c r="AD810" s="94"/>
      <c r="AE810" s="94"/>
      <c r="AF810" s="94"/>
      <c r="AG810" s="94"/>
      <c r="AH810" s="94"/>
      <c r="AI810" s="94"/>
      <c r="AJ810" s="169"/>
      <c r="AK810" s="94"/>
      <c r="AL810" s="94"/>
      <c r="AM810" s="94"/>
    </row>
    <row r="811" ht="15.75" customHeight="1">
      <c r="A811" s="94"/>
      <c r="B811" s="94"/>
      <c r="D811" s="587"/>
      <c r="E811" s="94"/>
      <c r="F811" s="94"/>
      <c r="G811" s="94"/>
      <c r="H811" s="587"/>
      <c r="I811" s="94"/>
      <c r="J811" s="94"/>
      <c r="K811" s="7"/>
      <c r="L811" s="7"/>
      <c r="M811" s="94"/>
      <c r="N811" s="588"/>
      <c r="O811" s="588"/>
      <c r="P811" s="588"/>
      <c r="Q811" s="588"/>
      <c r="R811" s="588"/>
      <c r="S811" s="588"/>
      <c r="T811" s="588"/>
      <c r="U811" s="588"/>
      <c r="V811" s="588"/>
      <c r="W811" s="169"/>
      <c r="X811" s="94"/>
      <c r="Y811" s="94"/>
      <c r="Z811" s="94"/>
      <c r="AA811" s="94"/>
      <c r="AB811" s="94"/>
      <c r="AC811" s="94"/>
      <c r="AD811" s="94"/>
      <c r="AE811" s="94"/>
      <c r="AF811" s="94"/>
      <c r="AG811" s="94"/>
      <c r="AH811" s="94"/>
      <c r="AI811" s="94"/>
      <c r="AJ811" s="169"/>
      <c r="AK811" s="94"/>
      <c r="AL811" s="94"/>
      <c r="AM811" s="94"/>
    </row>
    <row r="812" ht="15.75" customHeight="1">
      <c r="A812" s="94"/>
      <c r="B812" s="94"/>
      <c r="D812" s="587"/>
      <c r="E812" s="94"/>
      <c r="F812" s="94"/>
      <c r="G812" s="94"/>
      <c r="H812" s="587"/>
      <c r="I812" s="94"/>
      <c r="J812" s="94"/>
      <c r="K812" s="7"/>
      <c r="L812" s="7"/>
      <c r="M812" s="94"/>
      <c r="N812" s="588"/>
      <c r="O812" s="588"/>
      <c r="P812" s="588"/>
      <c r="Q812" s="588"/>
      <c r="R812" s="588"/>
      <c r="S812" s="588"/>
      <c r="T812" s="588"/>
      <c r="U812" s="588"/>
      <c r="V812" s="588"/>
      <c r="W812" s="169"/>
      <c r="X812" s="94"/>
      <c r="Y812" s="94"/>
      <c r="Z812" s="94"/>
      <c r="AA812" s="94"/>
      <c r="AB812" s="94"/>
      <c r="AC812" s="94"/>
      <c r="AD812" s="94"/>
      <c r="AE812" s="94"/>
      <c r="AF812" s="94"/>
      <c r="AG812" s="94"/>
      <c r="AH812" s="94"/>
      <c r="AI812" s="94"/>
      <c r="AJ812" s="169"/>
      <c r="AK812" s="94"/>
      <c r="AL812" s="94"/>
      <c r="AM812" s="94"/>
    </row>
    <row r="813" ht="15.75" customHeight="1">
      <c r="A813" s="94"/>
      <c r="B813" s="94"/>
      <c r="D813" s="587"/>
      <c r="E813" s="94"/>
      <c r="F813" s="94"/>
      <c r="G813" s="94"/>
      <c r="H813" s="587"/>
      <c r="I813" s="94"/>
      <c r="J813" s="94"/>
      <c r="K813" s="7"/>
      <c r="L813" s="7"/>
      <c r="M813" s="94"/>
      <c r="N813" s="588"/>
      <c r="O813" s="588"/>
      <c r="P813" s="588"/>
      <c r="Q813" s="588"/>
      <c r="R813" s="588"/>
      <c r="S813" s="588"/>
      <c r="T813" s="588"/>
      <c r="U813" s="588"/>
      <c r="V813" s="588"/>
      <c r="W813" s="169"/>
      <c r="X813" s="94"/>
      <c r="Y813" s="94"/>
      <c r="Z813" s="94"/>
      <c r="AA813" s="94"/>
      <c r="AB813" s="94"/>
      <c r="AC813" s="94"/>
      <c r="AD813" s="94"/>
      <c r="AE813" s="94"/>
      <c r="AF813" s="94"/>
      <c r="AG813" s="94"/>
      <c r="AH813" s="94"/>
      <c r="AI813" s="94"/>
      <c r="AJ813" s="169"/>
      <c r="AK813" s="94"/>
      <c r="AL813" s="94"/>
      <c r="AM813" s="94"/>
    </row>
    <row r="814" ht="15.75" customHeight="1">
      <c r="A814" s="94"/>
      <c r="B814" s="94"/>
      <c r="D814" s="587"/>
      <c r="E814" s="94"/>
      <c r="F814" s="94"/>
      <c r="G814" s="94"/>
      <c r="H814" s="587"/>
      <c r="I814" s="94"/>
      <c r="J814" s="94"/>
      <c r="K814" s="7"/>
      <c r="L814" s="7"/>
      <c r="M814" s="94"/>
      <c r="N814" s="588"/>
      <c r="O814" s="588"/>
      <c r="P814" s="588"/>
      <c r="Q814" s="588"/>
      <c r="R814" s="588"/>
      <c r="S814" s="588"/>
      <c r="T814" s="588"/>
      <c r="U814" s="588"/>
      <c r="V814" s="588"/>
      <c r="W814" s="169"/>
      <c r="X814" s="94"/>
      <c r="Y814" s="94"/>
      <c r="Z814" s="94"/>
      <c r="AA814" s="94"/>
      <c r="AB814" s="94"/>
      <c r="AC814" s="94"/>
      <c r="AD814" s="94"/>
      <c r="AE814" s="94"/>
      <c r="AF814" s="94"/>
      <c r="AG814" s="94"/>
      <c r="AH814" s="94"/>
      <c r="AI814" s="94"/>
      <c r="AJ814" s="169"/>
      <c r="AK814" s="94"/>
      <c r="AL814" s="94"/>
      <c r="AM814" s="94"/>
    </row>
    <row r="815" ht="15.75" customHeight="1">
      <c r="A815" s="94"/>
      <c r="B815" s="94"/>
      <c r="D815" s="587"/>
      <c r="E815" s="94"/>
      <c r="F815" s="94"/>
      <c r="G815" s="94"/>
      <c r="H815" s="587"/>
      <c r="I815" s="94"/>
      <c r="J815" s="94"/>
      <c r="K815" s="7"/>
      <c r="L815" s="7"/>
      <c r="M815" s="94"/>
      <c r="N815" s="588"/>
      <c r="O815" s="588"/>
      <c r="P815" s="588"/>
      <c r="Q815" s="588"/>
      <c r="R815" s="588"/>
      <c r="S815" s="588"/>
      <c r="T815" s="588"/>
      <c r="U815" s="588"/>
      <c r="V815" s="588"/>
      <c r="W815" s="169"/>
      <c r="X815" s="94"/>
      <c r="Y815" s="94"/>
      <c r="Z815" s="94"/>
      <c r="AA815" s="94"/>
      <c r="AB815" s="94"/>
      <c r="AC815" s="94"/>
      <c r="AD815" s="94"/>
      <c r="AE815" s="94"/>
      <c r="AF815" s="94"/>
      <c r="AG815" s="94"/>
      <c r="AH815" s="94"/>
      <c r="AI815" s="94"/>
      <c r="AJ815" s="169"/>
      <c r="AK815" s="94"/>
      <c r="AL815" s="94"/>
      <c r="AM815" s="94"/>
    </row>
    <row r="816" ht="15.75" customHeight="1">
      <c r="A816" s="94"/>
      <c r="B816" s="94"/>
      <c r="D816" s="587"/>
      <c r="E816" s="94"/>
      <c r="F816" s="94"/>
      <c r="G816" s="94"/>
      <c r="H816" s="587"/>
      <c r="I816" s="94"/>
      <c r="J816" s="94"/>
      <c r="K816" s="7"/>
      <c r="L816" s="7"/>
      <c r="M816" s="94"/>
      <c r="N816" s="588"/>
      <c r="O816" s="588"/>
      <c r="P816" s="588"/>
      <c r="Q816" s="588"/>
      <c r="R816" s="588"/>
      <c r="S816" s="588"/>
      <c r="T816" s="588"/>
      <c r="U816" s="588"/>
      <c r="V816" s="588"/>
      <c r="W816" s="169"/>
      <c r="X816" s="94"/>
      <c r="Y816" s="94"/>
      <c r="Z816" s="94"/>
      <c r="AA816" s="94"/>
      <c r="AB816" s="94"/>
      <c r="AC816" s="94"/>
      <c r="AD816" s="94"/>
      <c r="AE816" s="94"/>
      <c r="AF816" s="94"/>
      <c r="AG816" s="94"/>
      <c r="AH816" s="94"/>
      <c r="AI816" s="94"/>
      <c r="AJ816" s="169"/>
      <c r="AK816" s="94"/>
      <c r="AL816" s="94"/>
      <c r="AM816" s="94"/>
    </row>
    <row r="817" ht="15.75" customHeight="1">
      <c r="A817" s="94"/>
      <c r="B817" s="94"/>
      <c r="D817" s="587"/>
      <c r="E817" s="94"/>
      <c r="F817" s="94"/>
      <c r="G817" s="94"/>
      <c r="H817" s="587"/>
      <c r="I817" s="94"/>
      <c r="J817" s="94"/>
      <c r="K817" s="7"/>
      <c r="L817" s="7"/>
      <c r="M817" s="94"/>
      <c r="N817" s="588"/>
      <c r="O817" s="588"/>
      <c r="P817" s="588"/>
      <c r="Q817" s="588"/>
      <c r="R817" s="588"/>
      <c r="S817" s="588"/>
      <c r="T817" s="588"/>
      <c r="U817" s="588"/>
      <c r="V817" s="588"/>
      <c r="W817" s="169"/>
      <c r="X817" s="94"/>
      <c r="Y817" s="94"/>
      <c r="Z817" s="94"/>
      <c r="AA817" s="94"/>
      <c r="AB817" s="94"/>
      <c r="AC817" s="94"/>
      <c r="AD817" s="94"/>
      <c r="AE817" s="94"/>
      <c r="AF817" s="94"/>
      <c r="AG817" s="94"/>
      <c r="AH817" s="94"/>
      <c r="AI817" s="94"/>
      <c r="AJ817" s="169"/>
      <c r="AK817" s="94"/>
      <c r="AL817" s="94"/>
      <c r="AM817" s="94"/>
    </row>
    <row r="818" ht="15.75" customHeight="1">
      <c r="A818" s="94"/>
      <c r="B818" s="94"/>
      <c r="D818" s="587"/>
      <c r="E818" s="94"/>
      <c r="F818" s="94"/>
      <c r="G818" s="94"/>
      <c r="H818" s="587"/>
      <c r="I818" s="94"/>
      <c r="J818" s="94"/>
      <c r="K818" s="7"/>
      <c r="L818" s="7"/>
      <c r="M818" s="94"/>
      <c r="N818" s="588"/>
      <c r="O818" s="588"/>
      <c r="P818" s="588"/>
      <c r="Q818" s="588"/>
      <c r="R818" s="588"/>
      <c r="S818" s="588"/>
      <c r="T818" s="588"/>
      <c r="U818" s="588"/>
      <c r="V818" s="588"/>
      <c r="W818" s="169"/>
      <c r="X818" s="94"/>
      <c r="Y818" s="94"/>
      <c r="Z818" s="94"/>
      <c r="AA818" s="94"/>
      <c r="AB818" s="94"/>
      <c r="AC818" s="94"/>
      <c r="AD818" s="94"/>
      <c r="AE818" s="94"/>
      <c r="AF818" s="94"/>
      <c r="AG818" s="94"/>
      <c r="AH818" s="94"/>
      <c r="AI818" s="94"/>
      <c r="AJ818" s="169"/>
      <c r="AK818" s="94"/>
      <c r="AL818" s="94"/>
      <c r="AM818" s="94"/>
    </row>
    <row r="819" ht="15.75" customHeight="1">
      <c r="A819" s="94"/>
      <c r="B819" s="94"/>
      <c r="D819" s="587"/>
      <c r="E819" s="94"/>
      <c r="F819" s="94"/>
      <c r="G819" s="94"/>
      <c r="H819" s="587"/>
      <c r="I819" s="94"/>
      <c r="J819" s="94"/>
      <c r="K819" s="7"/>
      <c r="L819" s="7"/>
      <c r="M819" s="94"/>
      <c r="N819" s="588"/>
      <c r="O819" s="588"/>
      <c r="P819" s="588"/>
      <c r="Q819" s="588"/>
      <c r="R819" s="588"/>
      <c r="S819" s="588"/>
      <c r="T819" s="588"/>
      <c r="U819" s="588"/>
      <c r="V819" s="588"/>
      <c r="W819" s="169"/>
      <c r="X819" s="94"/>
      <c r="Y819" s="94"/>
      <c r="Z819" s="94"/>
      <c r="AA819" s="94"/>
      <c r="AB819" s="94"/>
      <c r="AC819" s="94"/>
      <c r="AD819" s="94"/>
      <c r="AE819" s="94"/>
      <c r="AF819" s="94"/>
      <c r="AG819" s="94"/>
      <c r="AH819" s="94"/>
      <c r="AI819" s="94"/>
      <c r="AJ819" s="169"/>
      <c r="AK819" s="94"/>
      <c r="AL819" s="94"/>
      <c r="AM819" s="94"/>
    </row>
    <row r="820" ht="15.75" customHeight="1">
      <c r="A820" s="94"/>
      <c r="B820" s="94"/>
      <c r="D820" s="587"/>
      <c r="E820" s="94"/>
      <c r="F820" s="94"/>
      <c r="G820" s="94"/>
      <c r="H820" s="587"/>
      <c r="I820" s="94"/>
      <c r="J820" s="94"/>
      <c r="K820" s="7"/>
      <c r="L820" s="7"/>
      <c r="M820" s="94"/>
      <c r="N820" s="588"/>
      <c r="O820" s="588"/>
      <c r="P820" s="588"/>
      <c r="Q820" s="588"/>
      <c r="R820" s="588"/>
      <c r="S820" s="588"/>
      <c r="T820" s="588"/>
      <c r="U820" s="588"/>
      <c r="V820" s="588"/>
      <c r="W820" s="169"/>
      <c r="X820" s="94"/>
      <c r="Y820" s="94"/>
      <c r="Z820" s="94"/>
      <c r="AA820" s="94"/>
      <c r="AB820" s="94"/>
      <c r="AC820" s="94"/>
      <c r="AD820" s="94"/>
      <c r="AE820" s="94"/>
      <c r="AF820" s="94"/>
      <c r="AG820" s="94"/>
      <c r="AH820" s="94"/>
      <c r="AI820" s="94"/>
      <c r="AJ820" s="169"/>
      <c r="AK820" s="94"/>
      <c r="AL820" s="94"/>
      <c r="AM820" s="94"/>
    </row>
    <row r="821" ht="15.75" customHeight="1">
      <c r="A821" s="94"/>
      <c r="B821" s="94"/>
      <c r="D821" s="587"/>
      <c r="E821" s="94"/>
      <c r="F821" s="94"/>
      <c r="G821" s="94"/>
      <c r="H821" s="587"/>
      <c r="I821" s="94"/>
      <c r="J821" s="94"/>
      <c r="K821" s="7"/>
      <c r="L821" s="7"/>
      <c r="M821" s="94"/>
      <c r="N821" s="588"/>
      <c r="O821" s="588"/>
      <c r="P821" s="588"/>
      <c r="Q821" s="588"/>
      <c r="R821" s="588"/>
      <c r="S821" s="588"/>
      <c r="T821" s="588"/>
      <c r="U821" s="588"/>
      <c r="V821" s="588"/>
      <c r="W821" s="169"/>
      <c r="X821" s="94"/>
      <c r="Y821" s="94"/>
      <c r="Z821" s="94"/>
      <c r="AA821" s="94"/>
      <c r="AB821" s="94"/>
      <c r="AC821" s="94"/>
      <c r="AD821" s="94"/>
      <c r="AE821" s="94"/>
      <c r="AF821" s="94"/>
      <c r="AG821" s="94"/>
      <c r="AH821" s="94"/>
      <c r="AI821" s="94"/>
      <c r="AJ821" s="169"/>
      <c r="AK821" s="94"/>
      <c r="AL821" s="94"/>
      <c r="AM821" s="94"/>
    </row>
    <row r="822" ht="15.75" customHeight="1">
      <c r="A822" s="94"/>
      <c r="B822" s="94"/>
      <c r="D822" s="587"/>
      <c r="E822" s="94"/>
      <c r="F822" s="94"/>
      <c r="G822" s="94"/>
      <c r="H822" s="587"/>
      <c r="I822" s="94"/>
      <c r="J822" s="94"/>
      <c r="K822" s="7"/>
      <c r="L822" s="7"/>
      <c r="M822" s="94"/>
      <c r="N822" s="588"/>
      <c r="O822" s="588"/>
      <c r="P822" s="588"/>
      <c r="Q822" s="588"/>
      <c r="R822" s="588"/>
      <c r="S822" s="588"/>
      <c r="T822" s="588"/>
      <c r="U822" s="588"/>
      <c r="V822" s="588"/>
      <c r="W822" s="169"/>
      <c r="X822" s="94"/>
      <c r="Y822" s="94"/>
      <c r="Z822" s="94"/>
      <c r="AA822" s="94"/>
      <c r="AB822" s="94"/>
      <c r="AC822" s="94"/>
      <c r="AD822" s="94"/>
      <c r="AE822" s="94"/>
      <c r="AF822" s="94"/>
      <c r="AG822" s="94"/>
      <c r="AH822" s="94"/>
      <c r="AI822" s="94"/>
      <c r="AJ822" s="169"/>
      <c r="AK822" s="94"/>
      <c r="AL822" s="94"/>
      <c r="AM822" s="94"/>
    </row>
    <row r="823" ht="15.75" customHeight="1">
      <c r="A823" s="94"/>
      <c r="B823" s="94"/>
      <c r="D823" s="587"/>
      <c r="E823" s="94"/>
      <c r="F823" s="94"/>
      <c r="G823" s="94"/>
      <c r="H823" s="587"/>
      <c r="I823" s="94"/>
      <c r="J823" s="94"/>
      <c r="K823" s="7"/>
      <c r="L823" s="7"/>
      <c r="M823" s="94"/>
      <c r="N823" s="588"/>
      <c r="O823" s="588"/>
      <c r="P823" s="588"/>
      <c r="Q823" s="588"/>
      <c r="R823" s="588"/>
      <c r="S823" s="588"/>
      <c r="T823" s="588"/>
      <c r="U823" s="588"/>
      <c r="V823" s="588"/>
      <c r="W823" s="169"/>
      <c r="X823" s="94"/>
      <c r="Y823" s="94"/>
      <c r="Z823" s="94"/>
      <c r="AA823" s="94"/>
      <c r="AB823" s="94"/>
      <c r="AC823" s="94"/>
      <c r="AD823" s="94"/>
      <c r="AE823" s="94"/>
      <c r="AF823" s="94"/>
      <c r="AG823" s="94"/>
      <c r="AH823" s="94"/>
      <c r="AI823" s="94"/>
      <c r="AJ823" s="169"/>
      <c r="AK823" s="94"/>
      <c r="AL823" s="94"/>
      <c r="AM823" s="94"/>
    </row>
    <row r="824" ht="15.75" customHeight="1">
      <c r="A824" s="94"/>
      <c r="B824" s="94"/>
      <c r="D824" s="587"/>
      <c r="E824" s="94"/>
      <c r="F824" s="94"/>
      <c r="G824" s="94"/>
      <c r="H824" s="587"/>
      <c r="I824" s="94"/>
      <c r="J824" s="94"/>
      <c r="K824" s="7"/>
      <c r="L824" s="7"/>
      <c r="M824" s="94"/>
      <c r="N824" s="588"/>
      <c r="O824" s="588"/>
      <c r="P824" s="588"/>
      <c r="Q824" s="588"/>
      <c r="R824" s="588"/>
      <c r="S824" s="588"/>
      <c r="T824" s="588"/>
      <c r="U824" s="588"/>
      <c r="V824" s="588"/>
      <c r="W824" s="169"/>
      <c r="X824" s="94"/>
      <c r="Y824" s="94"/>
      <c r="Z824" s="94"/>
      <c r="AA824" s="94"/>
      <c r="AB824" s="94"/>
      <c r="AC824" s="94"/>
      <c r="AD824" s="94"/>
      <c r="AE824" s="94"/>
      <c r="AF824" s="94"/>
      <c r="AG824" s="94"/>
      <c r="AH824" s="94"/>
      <c r="AI824" s="94"/>
      <c r="AJ824" s="169"/>
      <c r="AK824" s="94"/>
      <c r="AL824" s="94"/>
      <c r="AM824" s="94"/>
    </row>
    <row r="825" ht="15.75" customHeight="1">
      <c r="A825" s="94"/>
      <c r="B825" s="94"/>
      <c r="D825" s="587"/>
      <c r="E825" s="94"/>
      <c r="F825" s="94"/>
      <c r="G825" s="94"/>
      <c r="H825" s="587"/>
      <c r="I825" s="94"/>
      <c r="J825" s="94"/>
      <c r="K825" s="7"/>
      <c r="L825" s="7"/>
      <c r="M825" s="94"/>
      <c r="N825" s="588"/>
      <c r="O825" s="588"/>
      <c r="P825" s="588"/>
      <c r="Q825" s="588"/>
      <c r="R825" s="588"/>
      <c r="S825" s="588"/>
      <c r="T825" s="588"/>
      <c r="U825" s="588"/>
      <c r="V825" s="588"/>
      <c r="W825" s="169"/>
      <c r="X825" s="94"/>
      <c r="Y825" s="94"/>
      <c r="Z825" s="94"/>
      <c r="AA825" s="94"/>
      <c r="AB825" s="94"/>
      <c r="AC825" s="94"/>
      <c r="AD825" s="94"/>
      <c r="AE825" s="94"/>
      <c r="AF825" s="94"/>
      <c r="AG825" s="94"/>
      <c r="AH825" s="94"/>
      <c r="AI825" s="94"/>
      <c r="AJ825" s="169"/>
      <c r="AK825" s="94"/>
      <c r="AL825" s="94"/>
      <c r="AM825" s="94"/>
    </row>
    <row r="826" ht="15.75" customHeight="1">
      <c r="A826" s="94"/>
      <c r="B826" s="94"/>
      <c r="D826" s="587"/>
      <c r="E826" s="94"/>
      <c r="F826" s="94"/>
      <c r="G826" s="94"/>
      <c r="H826" s="587"/>
      <c r="I826" s="94"/>
      <c r="J826" s="94"/>
      <c r="K826" s="7"/>
      <c r="L826" s="7"/>
      <c r="M826" s="94"/>
      <c r="N826" s="588"/>
      <c r="O826" s="588"/>
      <c r="P826" s="588"/>
      <c r="Q826" s="588"/>
      <c r="R826" s="588"/>
      <c r="S826" s="588"/>
      <c r="T826" s="588"/>
      <c r="U826" s="588"/>
      <c r="V826" s="588"/>
      <c r="W826" s="169"/>
      <c r="X826" s="94"/>
      <c r="Y826" s="94"/>
      <c r="Z826" s="94"/>
      <c r="AA826" s="94"/>
      <c r="AB826" s="94"/>
      <c r="AC826" s="94"/>
      <c r="AD826" s="94"/>
      <c r="AE826" s="94"/>
      <c r="AF826" s="94"/>
      <c r="AG826" s="94"/>
      <c r="AH826" s="94"/>
      <c r="AI826" s="94"/>
      <c r="AJ826" s="169"/>
      <c r="AK826" s="94"/>
      <c r="AL826" s="94"/>
      <c r="AM826" s="94"/>
    </row>
    <row r="827" ht="15.75" customHeight="1">
      <c r="A827" s="94"/>
      <c r="B827" s="94"/>
      <c r="D827" s="587"/>
      <c r="E827" s="94"/>
      <c r="F827" s="94"/>
      <c r="G827" s="94"/>
      <c r="H827" s="587"/>
      <c r="I827" s="94"/>
      <c r="J827" s="94"/>
      <c r="K827" s="7"/>
      <c r="L827" s="7"/>
      <c r="M827" s="94"/>
      <c r="N827" s="588"/>
      <c r="O827" s="588"/>
      <c r="P827" s="588"/>
      <c r="Q827" s="588"/>
      <c r="R827" s="588"/>
      <c r="S827" s="588"/>
      <c r="T827" s="588"/>
      <c r="U827" s="588"/>
      <c r="V827" s="588"/>
      <c r="W827" s="169"/>
      <c r="X827" s="94"/>
      <c r="Y827" s="94"/>
      <c r="Z827" s="94"/>
      <c r="AA827" s="94"/>
      <c r="AB827" s="94"/>
      <c r="AC827" s="94"/>
      <c r="AD827" s="94"/>
      <c r="AE827" s="94"/>
      <c r="AF827" s="94"/>
      <c r="AG827" s="94"/>
      <c r="AH827" s="94"/>
      <c r="AI827" s="94"/>
      <c r="AJ827" s="169"/>
      <c r="AK827" s="94"/>
      <c r="AL827" s="94"/>
      <c r="AM827" s="94"/>
    </row>
    <row r="828" ht="15.75" customHeight="1">
      <c r="A828" s="94"/>
      <c r="B828" s="94"/>
      <c r="D828" s="587"/>
      <c r="E828" s="94"/>
      <c r="F828" s="94"/>
      <c r="G828" s="94"/>
      <c r="H828" s="587"/>
      <c r="I828" s="94"/>
      <c r="J828" s="94"/>
      <c r="K828" s="7"/>
      <c r="L828" s="7"/>
      <c r="M828" s="94"/>
      <c r="N828" s="588"/>
      <c r="O828" s="588"/>
      <c r="P828" s="588"/>
      <c r="Q828" s="588"/>
      <c r="R828" s="588"/>
      <c r="S828" s="588"/>
      <c r="T828" s="588"/>
      <c r="U828" s="588"/>
      <c r="V828" s="588"/>
      <c r="W828" s="169"/>
      <c r="X828" s="94"/>
      <c r="Y828" s="94"/>
      <c r="Z828" s="94"/>
      <c r="AA828" s="94"/>
      <c r="AB828" s="94"/>
      <c r="AC828" s="94"/>
      <c r="AD828" s="94"/>
      <c r="AE828" s="94"/>
      <c r="AF828" s="94"/>
      <c r="AG828" s="94"/>
      <c r="AH828" s="94"/>
      <c r="AI828" s="94"/>
      <c r="AJ828" s="169"/>
      <c r="AK828" s="94"/>
      <c r="AL828" s="94"/>
      <c r="AM828" s="94"/>
    </row>
    <row r="829" ht="15.75" customHeight="1">
      <c r="A829" s="94"/>
      <c r="B829" s="94"/>
      <c r="D829" s="587"/>
      <c r="E829" s="94"/>
      <c r="F829" s="94"/>
      <c r="G829" s="94"/>
      <c r="H829" s="587"/>
      <c r="I829" s="94"/>
      <c r="J829" s="94"/>
      <c r="K829" s="7"/>
      <c r="L829" s="7"/>
      <c r="M829" s="94"/>
      <c r="N829" s="588"/>
      <c r="O829" s="588"/>
      <c r="P829" s="588"/>
      <c r="Q829" s="588"/>
      <c r="R829" s="588"/>
      <c r="S829" s="588"/>
      <c r="T829" s="588"/>
      <c r="U829" s="588"/>
      <c r="V829" s="588"/>
      <c r="W829" s="169"/>
      <c r="X829" s="94"/>
      <c r="Y829" s="94"/>
      <c r="Z829" s="94"/>
      <c r="AA829" s="94"/>
      <c r="AB829" s="94"/>
      <c r="AC829" s="94"/>
      <c r="AD829" s="94"/>
      <c r="AE829" s="94"/>
      <c r="AF829" s="94"/>
      <c r="AG829" s="94"/>
      <c r="AH829" s="94"/>
      <c r="AI829" s="94"/>
      <c r="AJ829" s="169"/>
      <c r="AK829" s="94"/>
      <c r="AL829" s="94"/>
      <c r="AM829" s="94"/>
    </row>
    <row r="830" ht="15.75" customHeight="1">
      <c r="A830" s="94"/>
      <c r="B830" s="94"/>
      <c r="D830" s="587"/>
      <c r="E830" s="94"/>
      <c r="F830" s="94"/>
      <c r="G830" s="94"/>
      <c r="H830" s="587"/>
      <c r="I830" s="94"/>
      <c r="J830" s="94"/>
      <c r="K830" s="7"/>
      <c r="L830" s="7"/>
      <c r="M830" s="94"/>
      <c r="N830" s="588"/>
      <c r="O830" s="588"/>
      <c r="P830" s="588"/>
      <c r="Q830" s="588"/>
      <c r="R830" s="588"/>
      <c r="S830" s="588"/>
      <c r="T830" s="588"/>
      <c r="U830" s="588"/>
      <c r="V830" s="588"/>
      <c r="W830" s="169"/>
      <c r="X830" s="94"/>
      <c r="Y830" s="94"/>
      <c r="Z830" s="94"/>
      <c r="AA830" s="94"/>
      <c r="AB830" s="94"/>
      <c r="AC830" s="94"/>
      <c r="AD830" s="94"/>
      <c r="AE830" s="94"/>
      <c r="AF830" s="94"/>
      <c r="AG830" s="94"/>
      <c r="AH830" s="94"/>
      <c r="AI830" s="94"/>
      <c r="AJ830" s="169"/>
      <c r="AK830" s="94"/>
      <c r="AL830" s="94"/>
      <c r="AM830" s="94"/>
    </row>
    <row r="831" ht="15.75" customHeight="1">
      <c r="A831" s="94"/>
      <c r="B831" s="94"/>
      <c r="D831" s="587"/>
      <c r="E831" s="94"/>
      <c r="F831" s="94"/>
      <c r="G831" s="94"/>
      <c r="H831" s="587"/>
      <c r="I831" s="94"/>
      <c r="J831" s="94"/>
      <c r="K831" s="7"/>
      <c r="L831" s="7"/>
      <c r="M831" s="94"/>
      <c r="N831" s="588"/>
      <c r="O831" s="588"/>
      <c r="P831" s="588"/>
      <c r="Q831" s="588"/>
      <c r="R831" s="588"/>
      <c r="S831" s="588"/>
      <c r="T831" s="588"/>
      <c r="U831" s="588"/>
      <c r="V831" s="588"/>
      <c r="W831" s="169"/>
      <c r="X831" s="94"/>
      <c r="Y831" s="94"/>
      <c r="Z831" s="94"/>
      <c r="AA831" s="94"/>
      <c r="AB831" s="94"/>
      <c r="AC831" s="94"/>
      <c r="AD831" s="94"/>
      <c r="AE831" s="94"/>
      <c r="AF831" s="94"/>
      <c r="AG831" s="94"/>
      <c r="AH831" s="94"/>
      <c r="AI831" s="94"/>
      <c r="AJ831" s="169"/>
      <c r="AK831" s="94"/>
      <c r="AL831" s="94"/>
      <c r="AM831" s="94"/>
    </row>
    <row r="832" ht="15.75" customHeight="1">
      <c r="A832" s="94"/>
      <c r="B832" s="94"/>
      <c r="D832" s="587"/>
      <c r="E832" s="94"/>
      <c r="F832" s="94"/>
      <c r="G832" s="94"/>
      <c r="H832" s="587"/>
      <c r="I832" s="94"/>
      <c r="J832" s="94"/>
      <c r="K832" s="7"/>
      <c r="L832" s="7"/>
      <c r="M832" s="94"/>
      <c r="N832" s="588"/>
      <c r="O832" s="588"/>
      <c r="P832" s="588"/>
      <c r="Q832" s="588"/>
      <c r="R832" s="588"/>
      <c r="S832" s="588"/>
      <c r="T832" s="588"/>
      <c r="U832" s="588"/>
      <c r="V832" s="588"/>
      <c r="W832" s="169"/>
      <c r="X832" s="94"/>
      <c r="Y832" s="94"/>
      <c r="Z832" s="94"/>
      <c r="AA832" s="94"/>
      <c r="AB832" s="94"/>
      <c r="AC832" s="94"/>
      <c r="AD832" s="94"/>
      <c r="AE832" s="94"/>
      <c r="AF832" s="94"/>
      <c r="AG832" s="94"/>
      <c r="AH832" s="94"/>
      <c r="AI832" s="94"/>
      <c r="AJ832" s="169"/>
      <c r="AK832" s="94"/>
      <c r="AL832" s="94"/>
      <c r="AM832" s="94"/>
    </row>
    <row r="833" ht="15.75" customHeight="1">
      <c r="A833" s="94"/>
      <c r="B833" s="94"/>
      <c r="D833" s="587"/>
      <c r="E833" s="94"/>
      <c r="F833" s="94"/>
      <c r="G833" s="94"/>
      <c r="H833" s="587"/>
      <c r="I833" s="94"/>
      <c r="J833" s="94"/>
      <c r="K833" s="7"/>
      <c r="L833" s="7"/>
      <c r="M833" s="94"/>
      <c r="N833" s="588"/>
      <c r="O833" s="588"/>
      <c r="P833" s="588"/>
      <c r="Q833" s="588"/>
      <c r="R833" s="588"/>
      <c r="S833" s="588"/>
      <c r="T833" s="588"/>
      <c r="U833" s="588"/>
      <c r="V833" s="588"/>
      <c r="W833" s="169"/>
      <c r="X833" s="94"/>
      <c r="Y833" s="94"/>
      <c r="Z833" s="94"/>
      <c r="AA833" s="94"/>
      <c r="AB833" s="94"/>
      <c r="AC833" s="94"/>
      <c r="AD833" s="94"/>
      <c r="AE833" s="94"/>
      <c r="AF833" s="94"/>
      <c r="AG833" s="94"/>
      <c r="AH833" s="94"/>
      <c r="AI833" s="94"/>
      <c r="AJ833" s="169"/>
      <c r="AK833" s="94"/>
      <c r="AL833" s="94"/>
      <c r="AM833" s="94"/>
    </row>
    <row r="834" ht="15.75" customHeight="1">
      <c r="A834" s="94"/>
      <c r="B834" s="94"/>
      <c r="D834" s="587"/>
      <c r="E834" s="94"/>
      <c r="F834" s="94"/>
      <c r="G834" s="94"/>
      <c r="H834" s="587"/>
      <c r="I834" s="94"/>
      <c r="J834" s="94"/>
      <c r="K834" s="7"/>
      <c r="L834" s="7"/>
      <c r="M834" s="94"/>
      <c r="N834" s="588"/>
      <c r="O834" s="588"/>
      <c r="P834" s="588"/>
      <c r="Q834" s="588"/>
      <c r="R834" s="588"/>
      <c r="S834" s="588"/>
      <c r="T834" s="588"/>
      <c r="U834" s="588"/>
      <c r="V834" s="588"/>
      <c r="W834" s="169"/>
      <c r="X834" s="94"/>
      <c r="Y834" s="94"/>
      <c r="Z834" s="94"/>
      <c r="AA834" s="94"/>
      <c r="AB834" s="94"/>
      <c r="AC834" s="94"/>
      <c r="AD834" s="94"/>
      <c r="AE834" s="94"/>
      <c r="AF834" s="94"/>
      <c r="AG834" s="94"/>
      <c r="AH834" s="94"/>
      <c r="AI834" s="94"/>
      <c r="AJ834" s="169"/>
      <c r="AK834" s="94"/>
      <c r="AL834" s="94"/>
      <c r="AM834" s="94"/>
    </row>
    <row r="835" ht="15.75" customHeight="1">
      <c r="A835" s="94"/>
      <c r="B835" s="94"/>
      <c r="D835" s="587"/>
      <c r="E835" s="94"/>
      <c r="F835" s="94"/>
      <c r="G835" s="94"/>
      <c r="H835" s="587"/>
      <c r="I835" s="94"/>
      <c r="J835" s="94"/>
      <c r="K835" s="7"/>
      <c r="L835" s="7"/>
      <c r="M835" s="94"/>
      <c r="N835" s="588"/>
      <c r="O835" s="588"/>
      <c r="P835" s="588"/>
      <c r="Q835" s="588"/>
      <c r="R835" s="588"/>
      <c r="S835" s="588"/>
      <c r="T835" s="588"/>
      <c r="U835" s="588"/>
      <c r="V835" s="588"/>
      <c r="W835" s="169"/>
      <c r="X835" s="94"/>
      <c r="Y835" s="94"/>
      <c r="Z835" s="94"/>
      <c r="AA835" s="94"/>
      <c r="AB835" s="94"/>
      <c r="AC835" s="94"/>
      <c r="AD835" s="94"/>
      <c r="AE835" s="94"/>
      <c r="AF835" s="94"/>
      <c r="AG835" s="94"/>
      <c r="AH835" s="94"/>
      <c r="AI835" s="94"/>
      <c r="AJ835" s="169"/>
      <c r="AK835" s="94"/>
      <c r="AL835" s="94"/>
      <c r="AM835" s="94"/>
    </row>
    <row r="836" ht="15.75" customHeight="1">
      <c r="A836" s="94"/>
      <c r="B836" s="94"/>
      <c r="D836" s="587"/>
      <c r="E836" s="94"/>
      <c r="F836" s="94"/>
      <c r="G836" s="94"/>
      <c r="H836" s="587"/>
      <c r="I836" s="94"/>
      <c r="J836" s="94"/>
      <c r="K836" s="7"/>
      <c r="L836" s="7"/>
      <c r="M836" s="94"/>
      <c r="N836" s="588"/>
      <c r="O836" s="588"/>
      <c r="P836" s="588"/>
      <c r="Q836" s="588"/>
      <c r="R836" s="588"/>
      <c r="S836" s="588"/>
      <c r="T836" s="588"/>
      <c r="U836" s="588"/>
      <c r="V836" s="588"/>
      <c r="W836" s="169"/>
      <c r="X836" s="94"/>
      <c r="Y836" s="94"/>
      <c r="Z836" s="94"/>
      <c r="AA836" s="94"/>
      <c r="AB836" s="94"/>
      <c r="AC836" s="94"/>
      <c r="AD836" s="94"/>
      <c r="AE836" s="94"/>
      <c r="AF836" s="94"/>
      <c r="AG836" s="94"/>
      <c r="AH836" s="94"/>
      <c r="AI836" s="94"/>
      <c r="AJ836" s="169"/>
      <c r="AK836" s="94"/>
      <c r="AL836" s="94"/>
      <c r="AM836" s="94"/>
    </row>
    <row r="837" ht="15.75" customHeight="1">
      <c r="A837" s="94"/>
      <c r="B837" s="94"/>
      <c r="D837" s="587"/>
      <c r="E837" s="94"/>
      <c r="F837" s="94"/>
      <c r="G837" s="94"/>
      <c r="H837" s="587"/>
      <c r="I837" s="94"/>
      <c r="J837" s="94"/>
      <c r="K837" s="7"/>
      <c r="L837" s="7"/>
      <c r="M837" s="94"/>
      <c r="N837" s="588"/>
      <c r="O837" s="588"/>
      <c r="P837" s="588"/>
      <c r="Q837" s="588"/>
      <c r="R837" s="588"/>
      <c r="S837" s="588"/>
      <c r="T837" s="588"/>
      <c r="U837" s="588"/>
      <c r="V837" s="588"/>
      <c r="W837" s="169"/>
      <c r="X837" s="94"/>
      <c r="Y837" s="94"/>
      <c r="Z837" s="94"/>
      <c r="AA837" s="94"/>
      <c r="AB837" s="94"/>
      <c r="AC837" s="94"/>
      <c r="AD837" s="94"/>
      <c r="AE837" s="94"/>
      <c r="AF837" s="94"/>
      <c r="AG837" s="94"/>
      <c r="AH837" s="94"/>
      <c r="AI837" s="94"/>
      <c r="AJ837" s="169"/>
      <c r="AK837" s="94"/>
      <c r="AL837" s="94"/>
      <c r="AM837" s="94"/>
    </row>
    <row r="838" ht="15.75" customHeight="1">
      <c r="A838" s="94"/>
      <c r="B838" s="94"/>
      <c r="D838" s="587"/>
      <c r="E838" s="94"/>
      <c r="F838" s="94"/>
      <c r="G838" s="94"/>
      <c r="H838" s="587"/>
      <c r="I838" s="94"/>
      <c r="J838" s="94"/>
      <c r="K838" s="7"/>
      <c r="L838" s="7"/>
      <c r="M838" s="94"/>
      <c r="N838" s="588"/>
      <c r="O838" s="588"/>
      <c r="P838" s="588"/>
      <c r="Q838" s="588"/>
      <c r="R838" s="588"/>
      <c r="S838" s="588"/>
      <c r="T838" s="588"/>
      <c r="U838" s="588"/>
      <c r="V838" s="588"/>
      <c r="W838" s="169"/>
      <c r="X838" s="94"/>
      <c r="Y838" s="94"/>
      <c r="Z838" s="94"/>
      <c r="AA838" s="94"/>
      <c r="AB838" s="94"/>
      <c r="AC838" s="94"/>
      <c r="AD838" s="94"/>
      <c r="AE838" s="94"/>
      <c r="AF838" s="94"/>
      <c r="AG838" s="94"/>
      <c r="AH838" s="94"/>
      <c r="AI838" s="94"/>
      <c r="AJ838" s="169"/>
      <c r="AK838" s="94"/>
      <c r="AL838" s="94"/>
      <c r="AM838" s="94"/>
    </row>
    <row r="839" ht="15.75" customHeight="1">
      <c r="A839" s="94"/>
      <c r="B839" s="94"/>
      <c r="D839" s="587"/>
      <c r="E839" s="94"/>
      <c r="F839" s="94"/>
      <c r="G839" s="94"/>
      <c r="H839" s="587"/>
      <c r="I839" s="94"/>
      <c r="J839" s="94"/>
      <c r="K839" s="7"/>
      <c r="L839" s="7"/>
      <c r="M839" s="94"/>
      <c r="N839" s="588"/>
      <c r="O839" s="588"/>
      <c r="P839" s="588"/>
      <c r="Q839" s="588"/>
      <c r="R839" s="588"/>
      <c r="S839" s="588"/>
      <c r="T839" s="588"/>
      <c r="U839" s="588"/>
      <c r="V839" s="588"/>
      <c r="W839" s="169"/>
      <c r="X839" s="94"/>
      <c r="Y839" s="94"/>
      <c r="Z839" s="94"/>
      <c r="AA839" s="94"/>
      <c r="AB839" s="94"/>
      <c r="AC839" s="94"/>
      <c r="AD839" s="94"/>
      <c r="AE839" s="94"/>
      <c r="AF839" s="94"/>
      <c r="AG839" s="94"/>
      <c r="AH839" s="94"/>
      <c r="AI839" s="94"/>
      <c r="AJ839" s="169"/>
      <c r="AK839" s="94"/>
      <c r="AL839" s="94"/>
      <c r="AM839" s="94"/>
    </row>
    <row r="840" ht="15.75" customHeight="1">
      <c r="A840" s="94"/>
      <c r="B840" s="94"/>
      <c r="D840" s="587"/>
      <c r="E840" s="94"/>
      <c r="F840" s="94"/>
      <c r="G840" s="94"/>
      <c r="H840" s="587"/>
      <c r="I840" s="94"/>
      <c r="J840" s="94"/>
      <c r="K840" s="7"/>
      <c r="L840" s="7"/>
      <c r="M840" s="94"/>
      <c r="N840" s="588"/>
      <c r="O840" s="588"/>
      <c r="P840" s="588"/>
      <c r="Q840" s="588"/>
      <c r="R840" s="588"/>
      <c r="S840" s="588"/>
      <c r="T840" s="588"/>
      <c r="U840" s="588"/>
      <c r="V840" s="588"/>
      <c r="W840" s="169"/>
      <c r="X840" s="94"/>
      <c r="Y840" s="94"/>
      <c r="Z840" s="94"/>
      <c r="AA840" s="94"/>
      <c r="AB840" s="94"/>
      <c r="AC840" s="94"/>
      <c r="AD840" s="94"/>
      <c r="AE840" s="94"/>
      <c r="AF840" s="94"/>
      <c r="AG840" s="94"/>
      <c r="AH840" s="94"/>
      <c r="AI840" s="94"/>
      <c r="AJ840" s="169"/>
      <c r="AK840" s="94"/>
      <c r="AL840" s="94"/>
      <c r="AM840" s="94"/>
    </row>
    <row r="841" ht="15.75" customHeight="1">
      <c r="A841" s="94"/>
      <c r="B841" s="94"/>
      <c r="D841" s="587"/>
      <c r="E841" s="94"/>
      <c r="F841" s="94"/>
      <c r="G841" s="94"/>
      <c r="H841" s="587"/>
      <c r="I841" s="94"/>
      <c r="J841" s="94"/>
      <c r="K841" s="7"/>
      <c r="L841" s="7"/>
      <c r="M841" s="94"/>
      <c r="N841" s="588"/>
      <c r="O841" s="588"/>
      <c r="P841" s="588"/>
      <c r="Q841" s="588"/>
      <c r="R841" s="588"/>
      <c r="S841" s="588"/>
      <c r="T841" s="588"/>
      <c r="U841" s="588"/>
      <c r="V841" s="588"/>
      <c r="W841" s="169"/>
      <c r="X841" s="94"/>
      <c r="Y841" s="94"/>
      <c r="Z841" s="94"/>
      <c r="AA841" s="94"/>
      <c r="AB841" s="94"/>
      <c r="AC841" s="94"/>
      <c r="AD841" s="94"/>
      <c r="AE841" s="94"/>
      <c r="AF841" s="94"/>
      <c r="AG841" s="94"/>
      <c r="AH841" s="94"/>
      <c r="AI841" s="94"/>
      <c r="AJ841" s="169"/>
      <c r="AK841" s="94"/>
      <c r="AL841" s="94"/>
      <c r="AM841" s="94"/>
    </row>
    <row r="842" ht="15.75" customHeight="1">
      <c r="A842" s="94"/>
      <c r="B842" s="94"/>
      <c r="D842" s="587"/>
      <c r="E842" s="94"/>
      <c r="F842" s="94"/>
      <c r="G842" s="94"/>
      <c r="H842" s="587"/>
      <c r="I842" s="94"/>
      <c r="J842" s="94"/>
      <c r="K842" s="7"/>
      <c r="L842" s="7"/>
      <c r="M842" s="94"/>
      <c r="N842" s="588"/>
      <c r="O842" s="588"/>
      <c r="P842" s="588"/>
      <c r="Q842" s="588"/>
      <c r="R842" s="588"/>
      <c r="S842" s="588"/>
      <c r="T842" s="588"/>
      <c r="U842" s="588"/>
      <c r="V842" s="588"/>
      <c r="W842" s="169"/>
      <c r="X842" s="94"/>
      <c r="Y842" s="94"/>
      <c r="Z842" s="94"/>
      <c r="AA842" s="94"/>
      <c r="AB842" s="94"/>
      <c r="AC842" s="94"/>
      <c r="AD842" s="94"/>
      <c r="AE842" s="94"/>
      <c r="AF842" s="94"/>
      <c r="AG842" s="94"/>
      <c r="AH842" s="94"/>
      <c r="AI842" s="94"/>
      <c r="AJ842" s="169"/>
      <c r="AK842" s="94"/>
      <c r="AL842" s="94"/>
      <c r="AM842" s="94"/>
    </row>
    <row r="843" ht="15.75" customHeight="1">
      <c r="A843" s="94"/>
      <c r="B843" s="94"/>
      <c r="D843" s="587"/>
      <c r="E843" s="94"/>
      <c r="F843" s="94"/>
      <c r="G843" s="94"/>
      <c r="H843" s="587"/>
      <c r="I843" s="94"/>
      <c r="J843" s="94"/>
      <c r="K843" s="7"/>
      <c r="L843" s="7"/>
      <c r="M843" s="94"/>
      <c r="N843" s="588"/>
      <c r="O843" s="588"/>
      <c r="P843" s="588"/>
      <c r="Q843" s="588"/>
      <c r="R843" s="588"/>
      <c r="S843" s="588"/>
      <c r="T843" s="588"/>
      <c r="U843" s="588"/>
      <c r="V843" s="588"/>
      <c r="W843" s="169"/>
      <c r="X843" s="94"/>
      <c r="Y843" s="94"/>
      <c r="Z843" s="94"/>
      <c r="AA843" s="94"/>
      <c r="AB843" s="94"/>
      <c r="AC843" s="94"/>
      <c r="AD843" s="94"/>
      <c r="AE843" s="94"/>
      <c r="AF843" s="94"/>
      <c r="AG843" s="94"/>
      <c r="AH843" s="94"/>
      <c r="AI843" s="94"/>
      <c r="AJ843" s="169"/>
      <c r="AK843" s="94"/>
      <c r="AL843" s="94"/>
      <c r="AM843" s="94"/>
    </row>
    <row r="844" ht="15.75" customHeight="1">
      <c r="A844" s="94"/>
      <c r="B844" s="94"/>
      <c r="D844" s="587"/>
      <c r="E844" s="94"/>
      <c r="F844" s="94"/>
      <c r="G844" s="94"/>
      <c r="H844" s="587"/>
      <c r="I844" s="94"/>
      <c r="J844" s="94"/>
      <c r="K844" s="7"/>
      <c r="L844" s="7"/>
      <c r="M844" s="94"/>
      <c r="N844" s="588"/>
      <c r="O844" s="588"/>
      <c r="P844" s="588"/>
      <c r="Q844" s="588"/>
      <c r="R844" s="588"/>
      <c r="S844" s="588"/>
      <c r="T844" s="588"/>
      <c r="U844" s="588"/>
      <c r="V844" s="588"/>
      <c r="W844" s="169"/>
      <c r="X844" s="94"/>
      <c r="Y844" s="94"/>
      <c r="Z844" s="94"/>
      <c r="AA844" s="94"/>
      <c r="AB844" s="94"/>
      <c r="AC844" s="94"/>
      <c r="AD844" s="94"/>
      <c r="AE844" s="94"/>
      <c r="AF844" s="94"/>
      <c r="AG844" s="94"/>
      <c r="AH844" s="94"/>
      <c r="AI844" s="94"/>
      <c r="AJ844" s="169"/>
      <c r="AK844" s="94"/>
      <c r="AL844" s="94"/>
      <c r="AM844" s="94"/>
    </row>
    <row r="845" ht="15.75" customHeight="1">
      <c r="A845" s="94"/>
      <c r="B845" s="94"/>
      <c r="D845" s="587"/>
      <c r="E845" s="94"/>
      <c r="F845" s="94"/>
      <c r="G845" s="94"/>
      <c r="H845" s="587"/>
      <c r="I845" s="94"/>
      <c r="J845" s="94"/>
      <c r="K845" s="7"/>
      <c r="L845" s="7"/>
      <c r="M845" s="94"/>
      <c r="N845" s="588"/>
      <c r="O845" s="588"/>
      <c r="P845" s="588"/>
      <c r="Q845" s="588"/>
      <c r="R845" s="588"/>
      <c r="S845" s="588"/>
      <c r="T845" s="588"/>
      <c r="U845" s="588"/>
      <c r="V845" s="588"/>
      <c r="W845" s="169"/>
      <c r="X845" s="94"/>
      <c r="Y845" s="94"/>
      <c r="Z845" s="94"/>
      <c r="AA845" s="94"/>
      <c r="AB845" s="94"/>
      <c r="AC845" s="94"/>
      <c r="AD845" s="94"/>
      <c r="AE845" s="94"/>
      <c r="AF845" s="94"/>
      <c r="AG845" s="94"/>
      <c r="AH845" s="94"/>
      <c r="AI845" s="94"/>
      <c r="AJ845" s="169"/>
      <c r="AK845" s="94"/>
      <c r="AL845" s="94"/>
      <c r="AM845" s="94"/>
    </row>
    <row r="846" ht="15.75" customHeight="1">
      <c r="A846" s="94"/>
      <c r="B846" s="94"/>
      <c r="D846" s="587"/>
      <c r="E846" s="94"/>
      <c r="F846" s="94"/>
      <c r="G846" s="94"/>
      <c r="H846" s="587"/>
      <c r="I846" s="94"/>
      <c r="J846" s="94"/>
      <c r="K846" s="7"/>
      <c r="L846" s="7"/>
      <c r="M846" s="94"/>
      <c r="N846" s="588"/>
      <c r="O846" s="588"/>
      <c r="P846" s="588"/>
      <c r="Q846" s="588"/>
      <c r="R846" s="588"/>
      <c r="S846" s="588"/>
      <c r="T846" s="588"/>
      <c r="U846" s="588"/>
      <c r="V846" s="588"/>
      <c r="W846" s="169"/>
      <c r="X846" s="94"/>
      <c r="Y846" s="94"/>
      <c r="Z846" s="94"/>
      <c r="AA846" s="94"/>
      <c r="AB846" s="94"/>
      <c r="AC846" s="94"/>
      <c r="AD846" s="94"/>
      <c r="AE846" s="94"/>
      <c r="AF846" s="94"/>
      <c r="AG846" s="94"/>
      <c r="AH846" s="94"/>
      <c r="AI846" s="94"/>
      <c r="AJ846" s="169"/>
      <c r="AK846" s="94"/>
      <c r="AL846" s="94"/>
      <c r="AM846" s="94"/>
    </row>
    <row r="847" ht="15.75" customHeight="1">
      <c r="A847" s="94"/>
      <c r="B847" s="94"/>
      <c r="D847" s="587"/>
      <c r="E847" s="94"/>
      <c r="F847" s="94"/>
      <c r="G847" s="94"/>
      <c r="H847" s="587"/>
      <c r="I847" s="94"/>
      <c r="J847" s="94"/>
      <c r="K847" s="7"/>
      <c r="L847" s="7"/>
      <c r="M847" s="94"/>
      <c r="N847" s="588"/>
      <c r="O847" s="588"/>
      <c r="P847" s="588"/>
      <c r="Q847" s="588"/>
      <c r="R847" s="588"/>
      <c r="S847" s="588"/>
      <c r="T847" s="588"/>
      <c r="U847" s="588"/>
      <c r="V847" s="588"/>
      <c r="W847" s="169"/>
      <c r="X847" s="94"/>
      <c r="Y847" s="94"/>
      <c r="Z847" s="94"/>
      <c r="AA847" s="94"/>
      <c r="AB847" s="94"/>
      <c r="AC847" s="94"/>
      <c r="AD847" s="94"/>
      <c r="AE847" s="94"/>
      <c r="AF847" s="94"/>
      <c r="AG847" s="94"/>
      <c r="AH847" s="94"/>
      <c r="AI847" s="94"/>
      <c r="AJ847" s="169"/>
      <c r="AK847" s="94"/>
      <c r="AL847" s="94"/>
      <c r="AM847" s="94"/>
    </row>
    <row r="848" ht="15.75" customHeight="1">
      <c r="A848" s="94"/>
      <c r="B848" s="94"/>
      <c r="D848" s="587"/>
      <c r="E848" s="94"/>
      <c r="F848" s="94"/>
      <c r="G848" s="94"/>
      <c r="H848" s="587"/>
      <c r="I848" s="94"/>
      <c r="J848" s="94"/>
      <c r="K848" s="7"/>
      <c r="L848" s="7"/>
      <c r="M848" s="94"/>
      <c r="N848" s="588"/>
      <c r="O848" s="588"/>
      <c r="P848" s="588"/>
      <c r="Q848" s="588"/>
      <c r="R848" s="588"/>
      <c r="S848" s="588"/>
      <c r="T848" s="588"/>
      <c r="U848" s="588"/>
      <c r="V848" s="588"/>
      <c r="W848" s="169"/>
      <c r="X848" s="94"/>
      <c r="Y848" s="94"/>
      <c r="Z848" s="94"/>
      <c r="AA848" s="94"/>
      <c r="AB848" s="94"/>
      <c r="AC848" s="94"/>
      <c r="AD848" s="94"/>
      <c r="AE848" s="94"/>
      <c r="AF848" s="94"/>
      <c r="AG848" s="94"/>
      <c r="AH848" s="94"/>
      <c r="AI848" s="94"/>
      <c r="AJ848" s="169"/>
      <c r="AK848" s="94"/>
      <c r="AL848" s="94"/>
      <c r="AM848" s="94"/>
    </row>
    <row r="849" ht="15.75" customHeight="1">
      <c r="A849" s="94"/>
      <c r="B849" s="94"/>
      <c r="D849" s="587"/>
      <c r="E849" s="94"/>
      <c r="F849" s="94"/>
      <c r="G849" s="94"/>
      <c r="H849" s="587"/>
      <c r="I849" s="94"/>
      <c r="J849" s="94"/>
      <c r="K849" s="7"/>
      <c r="L849" s="7"/>
      <c r="M849" s="94"/>
      <c r="N849" s="588"/>
      <c r="O849" s="588"/>
      <c r="P849" s="588"/>
      <c r="Q849" s="588"/>
      <c r="R849" s="588"/>
      <c r="S849" s="588"/>
      <c r="T849" s="588"/>
      <c r="U849" s="588"/>
      <c r="V849" s="588"/>
      <c r="W849" s="169"/>
      <c r="X849" s="94"/>
      <c r="Y849" s="94"/>
      <c r="Z849" s="94"/>
      <c r="AA849" s="94"/>
      <c r="AB849" s="94"/>
      <c r="AC849" s="94"/>
      <c r="AD849" s="94"/>
      <c r="AE849" s="94"/>
      <c r="AF849" s="94"/>
      <c r="AG849" s="94"/>
      <c r="AH849" s="94"/>
      <c r="AI849" s="94"/>
      <c r="AJ849" s="169"/>
      <c r="AK849" s="94"/>
      <c r="AL849" s="94"/>
      <c r="AM849" s="94"/>
    </row>
    <row r="850" ht="15.75" customHeight="1">
      <c r="A850" s="94"/>
      <c r="B850" s="94"/>
      <c r="D850" s="587"/>
      <c r="E850" s="94"/>
      <c r="F850" s="94"/>
      <c r="G850" s="94"/>
      <c r="H850" s="587"/>
      <c r="I850" s="94"/>
      <c r="J850" s="94"/>
      <c r="K850" s="7"/>
      <c r="L850" s="7"/>
      <c r="M850" s="94"/>
      <c r="N850" s="588"/>
      <c r="O850" s="588"/>
      <c r="P850" s="588"/>
      <c r="Q850" s="588"/>
      <c r="R850" s="588"/>
      <c r="S850" s="588"/>
      <c r="T850" s="588"/>
      <c r="U850" s="588"/>
      <c r="V850" s="588"/>
      <c r="W850" s="169"/>
      <c r="X850" s="94"/>
      <c r="Y850" s="94"/>
      <c r="Z850" s="94"/>
      <c r="AA850" s="94"/>
      <c r="AB850" s="94"/>
      <c r="AC850" s="94"/>
      <c r="AD850" s="94"/>
      <c r="AE850" s="94"/>
      <c r="AF850" s="94"/>
      <c r="AG850" s="94"/>
      <c r="AH850" s="94"/>
      <c r="AI850" s="94"/>
      <c r="AJ850" s="169"/>
      <c r="AK850" s="94"/>
      <c r="AL850" s="94"/>
      <c r="AM850" s="94"/>
    </row>
    <row r="851" ht="15.75" customHeight="1">
      <c r="A851" s="94"/>
      <c r="B851" s="94"/>
      <c r="D851" s="587"/>
      <c r="E851" s="94"/>
      <c r="F851" s="94"/>
      <c r="G851" s="94"/>
      <c r="H851" s="587"/>
      <c r="I851" s="94"/>
      <c r="J851" s="94"/>
      <c r="K851" s="7"/>
      <c r="L851" s="7"/>
      <c r="M851" s="94"/>
      <c r="N851" s="588"/>
      <c r="O851" s="588"/>
      <c r="P851" s="588"/>
      <c r="Q851" s="588"/>
      <c r="R851" s="588"/>
      <c r="S851" s="588"/>
      <c r="T851" s="588"/>
      <c r="U851" s="588"/>
      <c r="V851" s="588"/>
      <c r="W851" s="169"/>
      <c r="X851" s="94"/>
      <c r="Y851" s="94"/>
      <c r="Z851" s="94"/>
      <c r="AA851" s="94"/>
      <c r="AB851" s="94"/>
      <c r="AC851" s="94"/>
      <c r="AD851" s="94"/>
      <c r="AE851" s="94"/>
      <c r="AF851" s="94"/>
      <c r="AG851" s="94"/>
      <c r="AH851" s="94"/>
      <c r="AI851" s="94"/>
      <c r="AJ851" s="169"/>
      <c r="AK851" s="94"/>
      <c r="AL851" s="94"/>
      <c r="AM851" s="94"/>
    </row>
    <row r="852" ht="15.75" customHeight="1">
      <c r="A852" s="94"/>
      <c r="B852" s="94"/>
      <c r="D852" s="587"/>
      <c r="E852" s="94"/>
      <c r="F852" s="94"/>
      <c r="G852" s="94"/>
      <c r="H852" s="587"/>
      <c r="I852" s="94"/>
      <c r="J852" s="94"/>
      <c r="K852" s="7"/>
      <c r="L852" s="7"/>
      <c r="M852" s="94"/>
      <c r="N852" s="588"/>
      <c r="O852" s="588"/>
      <c r="P852" s="588"/>
      <c r="Q852" s="588"/>
      <c r="R852" s="588"/>
      <c r="S852" s="588"/>
      <c r="T852" s="588"/>
      <c r="U852" s="588"/>
      <c r="V852" s="588"/>
      <c r="W852" s="169"/>
      <c r="X852" s="94"/>
      <c r="Y852" s="94"/>
      <c r="Z852" s="94"/>
      <c r="AA852" s="94"/>
      <c r="AB852" s="94"/>
      <c r="AC852" s="94"/>
      <c r="AD852" s="94"/>
      <c r="AE852" s="94"/>
      <c r="AF852" s="94"/>
      <c r="AG852" s="94"/>
      <c r="AH852" s="94"/>
      <c r="AI852" s="94"/>
      <c r="AJ852" s="169"/>
      <c r="AK852" s="94"/>
      <c r="AL852" s="94"/>
      <c r="AM852" s="94"/>
    </row>
    <row r="853" ht="15.75" customHeight="1">
      <c r="A853" s="94"/>
      <c r="B853" s="94"/>
      <c r="D853" s="587"/>
      <c r="E853" s="94"/>
      <c r="F853" s="94"/>
      <c r="G853" s="94"/>
      <c r="H853" s="587"/>
      <c r="I853" s="94"/>
      <c r="J853" s="94"/>
      <c r="K853" s="7"/>
      <c r="L853" s="7"/>
      <c r="M853" s="94"/>
      <c r="N853" s="588"/>
      <c r="O853" s="588"/>
      <c r="P853" s="588"/>
      <c r="Q853" s="588"/>
      <c r="R853" s="588"/>
      <c r="S853" s="588"/>
      <c r="T853" s="588"/>
      <c r="U853" s="588"/>
      <c r="V853" s="588"/>
      <c r="W853" s="169"/>
      <c r="X853" s="94"/>
      <c r="Y853" s="94"/>
      <c r="Z853" s="94"/>
      <c r="AA853" s="94"/>
      <c r="AB853" s="94"/>
      <c r="AC853" s="94"/>
      <c r="AD853" s="94"/>
      <c r="AE853" s="94"/>
      <c r="AF853" s="94"/>
      <c r="AG853" s="94"/>
      <c r="AH853" s="94"/>
      <c r="AI853" s="94"/>
      <c r="AJ853" s="169"/>
      <c r="AK853" s="94"/>
      <c r="AL853" s="94"/>
      <c r="AM853" s="94"/>
    </row>
    <row r="854" ht="15.75" customHeight="1">
      <c r="A854" s="94"/>
      <c r="B854" s="94"/>
      <c r="D854" s="587"/>
      <c r="E854" s="94"/>
      <c r="F854" s="94"/>
      <c r="G854" s="94"/>
      <c r="H854" s="587"/>
      <c r="I854" s="94"/>
      <c r="J854" s="94"/>
      <c r="K854" s="7"/>
      <c r="L854" s="7"/>
      <c r="M854" s="94"/>
      <c r="N854" s="588"/>
      <c r="O854" s="588"/>
      <c r="P854" s="588"/>
      <c r="Q854" s="588"/>
      <c r="R854" s="588"/>
      <c r="S854" s="588"/>
      <c r="T854" s="588"/>
      <c r="U854" s="588"/>
      <c r="V854" s="588"/>
      <c r="W854" s="169"/>
      <c r="X854" s="94"/>
      <c r="Y854" s="94"/>
      <c r="Z854" s="94"/>
      <c r="AA854" s="94"/>
      <c r="AB854" s="94"/>
      <c r="AC854" s="94"/>
      <c r="AD854" s="94"/>
      <c r="AE854" s="94"/>
      <c r="AF854" s="94"/>
      <c r="AG854" s="94"/>
      <c r="AH854" s="94"/>
      <c r="AI854" s="94"/>
      <c r="AJ854" s="169"/>
      <c r="AK854" s="94"/>
      <c r="AL854" s="94"/>
      <c r="AM854" s="94"/>
    </row>
    <row r="855" ht="15.75" customHeight="1">
      <c r="A855" s="94"/>
      <c r="B855" s="94"/>
      <c r="D855" s="587"/>
      <c r="E855" s="94"/>
      <c r="F855" s="94"/>
      <c r="G855" s="94"/>
      <c r="H855" s="587"/>
      <c r="I855" s="94"/>
      <c r="J855" s="94"/>
      <c r="K855" s="7"/>
      <c r="L855" s="7"/>
      <c r="M855" s="94"/>
      <c r="N855" s="588"/>
      <c r="O855" s="588"/>
      <c r="P855" s="588"/>
      <c r="Q855" s="588"/>
      <c r="R855" s="588"/>
      <c r="S855" s="588"/>
      <c r="T855" s="588"/>
      <c r="U855" s="588"/>
      <c r="V855" s="588"/>
      <c r="W855" s="169"/>
      <c r="X855" s="94"/>
      <c r="Y855" s="94"/>
      <c r="Z855" s="94"/>
      <c r="AA855" s="94"/>
      <c r="AB855" s="94"/>
      <c r="AC855" s="94"/>
      <c r="AD855" s="94"/>
      <c r="AE855" s="94"/>
      <c r="AF855" s="94"/>
      <c r="AG855" s="94"/>
      <c r="AH855" s="94"/>
      <c r="AI855" s="94"/>
      <c r="AJ855" s="169"/>
      <c r="AK855" s="94"/>
      <c r="AL855" s="94"/>
      <c r="AM855" s="94"/>
    </row>
    <row r="856" ht="15.75" customHeight="1">
      <c r="A856" s="94"/>
      <c r="B856" s="94"/>
      <c r="D856" s="587"/>
      <c r="E856" s="94"/>
      <c r="F856" s="94"/>
      <c r="G856" s="94"/>
      <c r="H856" s="587"/>
      <c r="I856" s="94"/>
      <c r="J856" s="94"/>
      <c r="K856" s="7"/>
      <c r="L856" s="7"/>
      <c r="M856" s="94"/>
      <c r="N856" s="588"/>
      <c r="O856" s="588"/>
      <c r="P856" s="588"/>
      <c r="Q856" s="588"/>
      <c r="R856" s="588"/>
      <c r="S856" s="588"/>
      <c r="T856" s="588"/>
      <c r="U856" s="588"/>
      <c r="V856" s="588"/>
      <c r="W856" s="169"/>
      <c r="X856" s="94"/>
      <c r="Y856" s="94"/>
      <c r="Z856" s="94"/>
      <c r="AA856" s="94"/>
      <c r="AB856" s="94"/>
      <c r="AC856" s="94"/>
      <c r="AD856" s="94"/>
      <c r="AE856" s="94"/>
      <c r="AF856" s="94"/>
      <c r="AG856" s="94"/>
      <c r="AH856" s="94"/>
      <c r="AI856" s="94"/>
      <c r="AJ856" s="169"/>
      <c r="AK856" s="94"/>
      <c r="AL856" s="94"/>
      <c r="AM856" s="94"/>
    </row>
    <row r="857" ht="15.75" customHeight="1">
      <c r="A857" s="94"/>
      <c r="B857" s="94"/>
      <c r="D857" s="587"/>
      <c r="E857" s="94"/>
      <c r="F857" s="94"/>
      <c r="G857" s="94"/>
      <c r="H857" s="587"/>
      <c r="I857" s="94"/>
      <c r="J857" s="94"/>
      <c r="K857" s="7"/>
      <c r="L857" s="7"/>
      <c r="M857" s="94"/>
      <c r="N857" s="588"/>
      <c r="O857" s="588"/>
      <c r="P857" s="588"/>
      <c r="Q857" s="588"/>
      <c r="R857" s="588"/>
      <c r="S857" s="588"/>
      <c r="T857" s="588"/>
      <c r="U857" s="588"/>
      <c r="V857" s="588"/>
      <c r="W857" s="169"/>
      <c r="X857" s="94"/>
      <c r="Y857" s="94"/>
      <c r="Z857" s="94"/>
      <c r="AA857" s="94"/>
      <c r="AB857" s="94"/>
      <c r="AC857" s="94"/>
      <c r="AD857" s="94"/>
      <c r="AE857" s="94"/>
      <c r="AF857" s="94"/>
      <c r="AG857" s="94"/>
      <c r="AH857" s="94"/>
      <c r="AI857" s="94"/>
      <c r="AJ857" s="169"/>
      <c r="AK857" s="94"/>
      <c r="AL857" s="94"/>
      <c r="AM857" s="94"/>
    </row>
    <row r="858" ht="15.75" customHeight="1">
      <c r="A858" s="94"/>
      <c r="B858" s="94"/>
      <c r="D858" s="587"/>
      <c r="E858" s="94"/>
      <c r="F858" s="94"/>
      <c r="G858" s="94"/>
      <c r="H858" s="587"/>
      <c r="I858" s="94"/>
      <c r="J858" s="94"/>
      <c r="K858" s="7"/>
      <c r="L858" s="7"/>
      <c r="M858" s="94"/>
      <c r="N858" s="588"/>
      <c r="O858" s="588"/>
      <c r="P858" s="588"/>
      <c r="Q858" s="588"/>
      <c r="R858" s="588"/>
      <c r="S858" s="588"/>
      <c r="T858" s="588"/>
      <c r="U858" s="588"/>
      <c r="V858" s="588"/>
      <c r="W858" s="169"/>
      <c r="X858" s="94"/>
      <c r="Y858" s="94"/>
      <c r="Z858" s="94"/>
      <c r="AA858" s="94"/>
      <c r="AB858" s="94"/>
      <c r="AC858" s="94"/>
      <c r="AD858" s="94"/>
      <c r="AE858" s="94"/>
      <c r="AF858" s="94"/>
      <c r="AG858" s="94"/>
      <c r="AH858" s="94"/>
      <c r="AI858" s="94"/>
      <c r="AJ858" s="169"/>
      <c r="AK858" s="94"/>
      <c r="AL858" s="94"/>
      <c r="AM858" s="94"/>
    </row>
    <row r="859" ht="15.75" customHeight="1">
      <c r="A859" s="94"/>
      <c r="B859" s="94"/>
      <c r="D859" s="587"/>
      <c r="E859" s="94"/>
      <c r="F859" s="94"/>
      <c r="G859" s="94"/>
      <c r="H859" s="587"/>
      <c r="I859" s="94"/>
      <c r="J859" s="94"/>
      <c r="K859" s="7"/>
      <c r="L859" s="7"/>
      <c r="M859" s="94"/>
      <c r="N859" s="588"/>
      <c r="O859" s="588"/>
      <c r="P859" s="588"/>
      <c r="Q859" s="588"/>
      <c r="R859" s="588"/>
      <c r="S859" s="588"/>
      <c r="T859" s="588"/>
      <c r="U859" s="588"/>
      <c r="V859" s="588"/>
      <c r="W859" s="169"/>
      <c r="X859" s="94"/>
      <c r="Y859" s="94"/>
      <c r="Z859" s="94"/>
      <c r="AA859" s="94"/>
      <c r="AB859" s="94"/>
      <c r="AC859" s="94"/>
      <c r="AD859" s="94"/>
      <c r="AE859" s="94"/>
      <c r="AF859" s="94"/>
      <c r="AG859" s="94"/>
      <c r="AH859" s="94"/>
      <c r="AI859" s="94"/>
      <c r="AJ859" s="169"/>
      <c r="AK859" s="94"/>
      <c r="AL859" s="94"/>
      <c r="AM859" s="94"/>
    </row>
    <row r="860" ht="15.75" customHeight="1">
      <c r="A860" s="94"/>
      <c r="B860" s="94"/>
      <c r="D860" s="587"/>
      <c r="E860" s="94"/>
      <c r="F860" s="94"/>
      <c r="G860" s="94"/>
      <c r="H860" s="587"/>
      <c r="I860" s="94"/>
      <c r="J860" s="94"/>
      <c r="K860" s="7"/>
      <c r="L860" s="7"/>
      <c r="M860" s="94"/>
      <c r="N860" s="588"/>
      <c r="O860" s="588"/>
      <c r="P860" s="588"/>
      <c r="Q860" s="588"/>
      <c r="R860" s="588"/>
      <c r="S860" s="588"/>
      <c r="T860" s="588"/>
      <c r="U860" s="588"/>
      <c r="V860" s="588"/>
      <c r="W860" s="169"/>
      <c r="X860" s="94"/>
      <c r="Y860" s="94"/>
      <c r="Z860" s="94"/>
      <c r="AA860" s="94"/>
      <c r="AB860" s="94"/>
      <c r="AC860" s="94"/>
      <c r="AD860" s="94"/>
      <c r="AE860" s="94"/>
      <c r="AF860" s="94"/>
      <c r="AG860" s="94"/>
      <c r="AH860" s="94"/>
      <c r="AI860" s="94"/>
      <c r="AJ860" s="169"/>
      <c r="AK860" s="94"/>
      <c r="AL860" s="94"/>
      <c r="AM860" s="94"/>
    </row>
    <row r="861" ht="15.75" customHeight="1">
      <c r="A861" s="94"/>
      <c r="B861" s="94"/>
      <c r="D861" s="587"/>
      <c r="E861" s="94"/>
      <c r="F861" s="94"/>
      <c r="G861" s="94"/>
      <c r="H861" s="587"/>
      <c r="I861" s="94"/>
      <c r="J861" s="94"/>
      <c r="K861" s="7"/>
      <c r="L861" s="7"/>
      <c r="M861" s="94"/>
      <c r="N861" s="588"/>
      <c r="O861" s="588"/>
      <c r="P861" s="588"/>
      <c r="Q861" s="588"/>
      <c r="R861" s="588"/>
      <c r="S861" s="588"/>
      <c r="T861" s="588"/>
      <c r="U861" s="588"/>
      <c r="V861" s="588"/>
      <c r="W861" s="169"/>
      <c r="X861" s="94"/>
      <c r="Y861" s="94"/>
      <c r="Z861" s="94"/>
      <c r="AA861" s="94"/>
      <c r="AB861" s="94"/>
      <c r="AC861" s="94"/>
      <c r="AD861" s="94"/>
      <c r="AE861" s="94"/>
      <c r="AF861" s="94"/>
      <c r="AG861" s="94"/>
      <c r="AH861" s="94"/>
      <c r="AI861" s="94"/>
      <c r="AJ861" s="169"/>
      <c r="AK861" s="94"/>
      <c r="AL861" s="94"/>
      <c r="AM861" s="94"/>
    </row>
    <row r="862" ht="15.75" customHeight="1">
      <c r="A862" s="94"/>
      <c r="B862" s="94"/>
      <c r="D862" s="587"/>
      <c r="E862" s="94"/>
      <c r="F862" s="94"/>
      <c r="G862" s="94"/>
      <c r="H862" s="587"/>
      <c r="I862" s="94"/>
      <c r="J862" s="94"/>
      <c r="K862" s="7"/>
      <c r="L862" s="7"/>
      <c r="M862" s="94"/>
      <c r="N862" s="588"/>
      <c r="O862" s="588"/>
      <c r="P862" s="588"/>
      <c r="Q862" s="588"/>
      <c r="R862" s="588"/>
      <c r="S862" s="588"/>
      <c r="T862" s="588"/>
      <c r="U862" s="588"/>
      <c r="V862" s="588"/>
      <c r="W862" s="169"/>
      <c r="X862" s="94"/>
      <c r="Y862" s="94"/>
      <c r="Z862" s="94"/>
      <c r="AA862" s="94"/>
      <c r="AB862" s="94"/>
      <c r="AC862" s="94"/>
      <c r="AD862" s="94"/>
      <c r="AE862" s="94"/>
      <c r="AF862" s="94"/>
      <c r="AG862" s="94"/>
      <c r="AH862" s="94"/>
      <c r="AI862" s="94"/>
      <c r="AJ862" s="169"/>
      <c r="AK862" s="94"/>
      <c r="AL862" s="94"/>
      <c r="AM862" s="94"/>
    </row>
    <row r="863" ht="15.75" customHeight="1">
      <c r="A863" s="94"/>
      <c r="B863" s="94"/>
      <c r="D863" s="587"/>
      <c r="E863" s="94"/>
      <c r="F863" s="94"/>
      <c r="G863" s="94"/>
      <c r="H863" s="587"/>
      <c r="I863" s="94"/>
      <c r="J863" s="94"/>
      <c r="K863" s="7"/>
      <c r="L863" s="7"/>
      <c r="M863" s="94"/>
      <c r="N863" s="588"/>
      <c r="O863" s="588"/>
      <c r="P863" s="588"/>
      <c r="Q863" s="588"/>
      <c r="R863" s="588"/>
      <c r="S863" s="588"/>
      <c r="T863" s="588"/>
      <c r="U863" s="588"/>
      <c r="V863" s="588"/>
      <c r="W863" s="169"/>
      <c r="X863" s="94"/>
      <c r="Y863" s="94"/>
      <c r="Z863" s="94"/>
      <c r="AA863" s="94"/>
      <c r="AB863" s="94"/>
      <c r="AC863" s="94"/>
      <c r="AD863" s="94"/>
      <c r="AE863" s="94"/>
      <c r="AF863" s="94"/>
      <c r="AG863" s="94"/>
      <c r="AH863" s="94"/>
      <c r="AI863" s="94"/>
      <c r="AJ863" s="169"/>
      <c r="AK863" s="94"/>
      <c r="AL863" s="94"/>
      <c r="AM863" s="94"/>
    </row>
    <row r="864" ht="15.75" customHeight="1">
      <c r="A864" s="94"/>
      <c r="B864" s="94"/>
      <c r="D864" s="587"/>
      <c r="E864" s="94"/>
      <c r="F864" s="94"/>
      <c r="G864" s="94"/>
      <c r="H864" s="587"/>
      <c r="I864" s="94"/>
      <c r="J864" s="94"/>
      <c r="K864" s="7"/>
      <c r="L864" s="7"/>
      <c r="M864" s="94"/>
      <c r="N864" s="588"/>
      <c r="O864" s="588"/>
      <c r="P864" s="588"/>
      <c r="Q864" s="588"/>
      <c r="R864" s="588"/>
      <c r="S864" s="588"/>
      <c r="T864" s="588"/>
      <c r="U864" s="588"/>
      <c r="V864" s="588"/>
      <c r="W864" s="169"/>
      <c r="X864" s="94"/>
      <c r="Y864" s="94"/>
      <c r="Z864" s="94"/>
      <c r="AA864" s="94"/>
      <c r="AB864" s="94"/>
      <c r="AC864" s="94"/>
      <c r="AD864" s="94"/>
      <c r="AE864" s="94"/>
      <c r="AF864" s="94"/>
      <c r="AG864" s="94"/>
      <c r="AH864" s="94"/>
      <c r="AI864" s="94"/>
      <c r="AJ864" s="169"/>
      <c r="AK864" s="94"/>
      <c r="AL864" s="94"/>
      <c r="AM864" s="94"/>
    </row>
    <row r="865" ht="15.75" customHeight="1">
      <c r="A865" s="94"/>
      <c r="B865" s="94"/>
      <c r="D865" s="587"/>
      <c r="E865" s="94"/>
      <c r="F865" s="94"/>
      <c r="G865" s="94"/>
      <c r="H865" s="587"/>
      <c r="I865" s="94"/>
      <c r="J865" s="94"/>
      <c r="K865" s="7"/>
      <c r="L865" s="7"/>
      <c r="M865" s="94"/>
      <c r="N865" s="588"/>
      <c r="O865" s="588"/>
      <c r="P865" s="588"/>
      <c r="Q865" s="588"/>
      <c r="R865" s="588"/>
      <c r="S865" s="588"/>
      <c r="T865" s="588"/>
      <c r="U865" s="588"/>
      <c r="V865" s="588"/>
      <c r="W865" s="169"/>
      <c r="X865" s="94"/>
      <c r="Y865" s="94"/>
      <c r="Z865" s="94"/>
      <c r="AA865" s="94"/>
      <c r="AB865" s="94"/>
      <c r="AC865" s="94"/>
      <c r="AD865" s="94"/>
      <c r="AE865" s="94"/>
      <c r="AF865" s="94"/>
      <c r="AG865" s="94"/>
      <c r="AH865" s="94"/>
      <c r="AI865" s="94"/>
      <c r="AJ865" s="169"/>
      <c r="AK865" s="94"/>
      <c r="AL865" s="94"/>
      <c r="AM865" s="94"/>
    </row>
    <row r="866" ht="15.75" customHeight="1">
      <c r="A866" s="94"/>
      <c r="B866" s="94"/>
      <c r="D866" s="587"/>
      <c r="E866" s="94"/>
      <c r="F866" s="94"/>
      <c r="G866" s="94"/>
      <c r="H866" s="587"/>
      <c r="I866" s="94"/>
      <c r="J866" s="94"/>
      <c r="K866" s="7"/>
      <c r="L866" s="7"/>
      <c r="M866" s="94"/>
      <c r="N866" s="588"/>
      <c r="O866" s="588"/>
      <c r="P866" s="588"/>
      <c r="Q866" s="588"/>
      <c r="R866" s="588"/>
      <c r="S866" s="588"/>
      <c r="T866" s="588"/>
      <c r="U866" s="588"/>
      <c r="V866" s="588"/>
      <c r="W866" s="169"/>
      <c r="X866" s="94"/>
      <c r="Y866" s="94"/>
      <c r="Z866" s="94"/>
      <c r="AA866" s="94"/>
      <c r="AB866" s="94"/>
      <c r="AC866" s="94"/>
      <c r="AD866" s="94"/>
      <c r="AE866" s="94"/>
      <c r="AF866" s="94"/>
      <c r="AG866" s="94"/>
      <c r="AH866" s="94"/>
      <c r="AI866" s="94"/>
      <c r="AJ866" s="169"/>
      <c r="AK866" s="94"/>
      <c r="AL866" s="94"/>
      <c r="AM866" s="94"/>
    </row>
    <row r="867" ht="15.75" customHeight="1">
      <c r="A867" s="94"/>
      <c r="B867" s="94"/>
      <c r="D867" s="587"/>
      <c r="E867" s="94"/>
      <c r="F867" s="94"/>
      <c r="G867" s="94"/>
      <c r="H867" s="587"/>
      <c r="I867" s="94"/>
      <c r="J867" s="94"/>
      <c r="K867" s="7"/>
      <c r="L867" s="7"/>
      <c r="M867" s="94"/>
      <c r="N867" s="588"/>
      <c r="O867" s="588"/>
      <c r="P867" s="588"/>
      <c r="Q867" s="588"/>
      <c r="R867" s="588"/>
      <c r="S867" s="588"/>
      <c r="T867" s="588"/>
      <c r="U867" s="588"/>
      <c r="V867" s="588"/>
      <c r="W867" s="169"/>
      <c r="X867" s="94"/>
      <c r="Y867" s="94"/>
      <c r="Z867" s="94"/>
      <c r="AA867" s="94"/>
      <c r="AB867" s="94"/>
      <c r="AC867" s="94"/>
      <c r="AD867" s="94"/>
      <c r="AE867" s="94"/>
      <c r="AF867" s="94"/>
      <c r="AG867" s="94"/>
      <c r="AH867" s="94"/>
      <c r="AI867" s="94"/>
      <c r="AJ867" s="169"/>
      <c r="AK867" s="94"/>
      <c r="AL867" s="94"/>
      <c r="AM867" s="94"/>
    </row>
    <row r="868" ht="15.75" customHeight="1">
      <c r="A868" s="94"/>
      <c r="B868" s="94"/>
      <c r="D868" s="587"/>
      <c r="E868" s="94"/>
      <c r="F868" s="94"/>
      <c r="G868" s="94"/>
      <c r="H868" s="587"/>
      <c r="I868" s="94"/>
      <c r="J868" s="94"/>
      <c r="K868" s="7"/>
      <c r="L868" s="7"/>
      <c r="M868" s="94"/>
      <c r="N868" s="588"/>
      <c r="O868" s="588"/>
      <c r="P868" s="588"/>
      <c r="Q868" s="588"/>
      <c r="R868" s="588"/>
      <c r="S868" s="588"/>
      <c r="T868" s="588"/>
      <c r="U868" s="588"/>
      <c r="V868" s="588"/>
      <c r="W868" s="169"/>
      <c r="X868" s="94"/>
      <c r="Y868" s="94"/>
      <c r="Z868" s="94"/>
      <c r="AA868" s="94"/>
      <c r="AB868" s="94"/>
      <c r="AC868" s="94"/>
      <c r="AD868" s="94"/>
      <c r="AE868" s="94"/>
      <c r="AF868" s="94"/>
      <c r="AG868" s="94"/>
      <c r="AH868" s="94"/>
      <c r="AI868" s="94"/>
      <c r="AJ868" s="169"/>
      <c r="AK868" s="94"/>
      <c r="AL868" s="94"/>
      <c r="AM868" s="94"/>
    </row>
    <row r="869" ht="15.75" customHeight="1">
      <c r="A869" s="94"/>
      <c r="B869" s="94"/>
      <c r="D869" s="587"/>
      <c r="E869" s="94"/>
      <c r="F869" s="94"/>
      <c r="G869" s="94"/>
      <c r="H869" s="587"/>
      <c r="I869" s="94"/>
      <c r="J869" s="94"/>
      <c r="K869" s="7"/>
      <c r="L869" s="7"/>
      <c r="M869" s="94"/>
      <c r="N869" s="588"/>
      <c r="O869" s="588"/>
      <c r="P869" s="588"/>
      <c r="Q869" s="588"/>
      <c r="R869" s="588"/>
      <c r="S869" s="588"/>
      <c r="T869" s="588"/>
      <c r="U869" s="588"/>
      <c r="V869" s="588"/>
      <c r="W869" s="169"/>
      <c r="X869" s="94"/>
      <c r="Y869" s="94"/>
      <c r="Z869" s="94"/>
      <c r="AA869" s="94"/>
      <c r="AB869" s="94"/>
      <c r="AC869" s="94"/>
      <c r="AD869" s="94"/>
      <c r="AE869" s="94"/>
      <c r="AF869" s="94"/>
      <c r="AG869" s="94"/>
      <c r="AH869" s="94"/>
      <c r="AI869" s="94"/>
      <c r="AJ869" s="169"/>
      <c r="AK869" s="94"/>
      <c r="AL869" s="94"/>
      <c r="AM869" s="94"/>
    </row>
    <row r="870" ht="15.75" customHeight="1">
      <c r="A870" s="94"/>
      <c r="B870" s="94"/>
      <c r="D870" s="587"/>
      <c r="E870" s="94"/>
      <c r="F870" s="94"/>
      <c r="G870" s="94"/>
      <c r="H870" s="587"/>
      <c r="I870" s="94"/>
      <c r="J870" s="94"/>
      <c r="K870" s="7"/>
      <c r="L870" s="7"/>
      <c r="M870" s="94"/>
      <c r="N870" s="588"/>
      <c r="O870" s="588"/>
      <c r="P870" s="588"/>
      <c r="Q870" s="588"/>
      <c r="R870" s="588"/>
      <c r="S870" s="588"/>
      <c r="T870" s="588"/>
      <c r="U870" s="588"/>
      <c r="V870" s="588"/>
      <c r="W870" s="169"/>
      <c r="X870" s="94"/>
      <c r="Y870" s="94"/>
      <c r="Z870" s="94"/>
      <c r="AA870" s="94"/>
      <c r="AB870" s="94"/>
      <c r="AC870" s="94"/>
      <c r="AD870" s="94"/>
      <c r="AE870" s="94"/>
      <c r="AF870" s="94"/>
      <c r="AG870" s="94"/>
      <c r="AH870" s="94"/>
      <c r="AI870" s="94"/>
      <c r="AJ870" s="169"/>
      <c r="AK870" s="94"/>
      <c r="AL870" s="94"/>
      <c r="AM870" s="94"/>
    </row>
    <row r="871" ht="15.75" customHeight="1">
      <c r="A871" s="94"/>
      <c r="B871" s="94"/>
      <c r="D871" s="587"/>
      <c r="E871" s="94"/>
      <c r="F871" s="94"/>
      <c r="G871" s="94"/>
      <c r="H871" s="587"/>
      <c r="I871" s="94"/>
      <c r="J871" s="94"/>
      <c r="K871" s="7"/>
      <c r="L871" s="7"/>
      <c r="M871" s="94"/>
      <c r="N871" s="588"/>
      <c r="O871" s="588"/>
      <c r="P871" s="588"/>
      <c r="Q871" s="588"/>
      <c r="R871" s="588"/>
      <c r="S871" s="588"/>
      <c r="T871" s="588"/>
      <c r="U871" s="588"/>
      <c r="V871" s="588"/>
      <c r="W871" s="169"/>
      <c r="X871" s="94"/>
      <c r="Y871" s="94"/>
      <c r="Z871" s="94"/>
      <c r="AA871" s="94"/>
      <c r="AB871" s="94"/>
      <c r="AC871" s="94"/>
      <c r="AD871" s="94"/>
      <c r="AE871" s="94"/>
      <c r="AF871" s="94"/>
      <c r="AG871" s="94"/>
      <c r="AH871" s="94"/>
      <c r="AI871" s="94"/>
      <c r="AJ871" s="169"/>
      <c r="AK871" s="94"/>
      <c r="AL871" s="94"/>
      <c r="AM871" s="94"/>
    </row>
    <row r="872" ht="15.75" customHeight="1">
      <c r="A872" s="94"/>
      <c r="B872" s="94"/>
      <c r="D872" s="587"/>
      <c r="E872" s="94"/>
      <c r="F872" s="94"/>
      <c r="G872" s="94"/>
      <c r="H872" s="587"/>
      <c r="I872" s="94"/>
      <c r="J872" s="94"/>
      <c r="K872" s="7"/>
      <c r="L872" s="7"/>
      <c r="M872" s="94"/>
      <c r="N872" s="588"/>
      <c r="O872" s="588"/>
      <c r="P872" s="588"/>
      <c r="Q872" s="588"/>
      <c r="R872" s="588"/>
      <c r="S872" s="588"/>
      <c r="T872" s="588"/>
      <c r="U872" s="588"/>
      <c r="V872" s="588"/>
      <c r="W872" s="169"/>
      <c r="X872" s="94"/>
      <c r="Y872" s="94"/>
      <c r="Z872" s="94"/>
      <c r="AA872" s="94"/>
      <c r="AB872" s="94"/>
      <c r="AC872" s="94"/>
      <c r="AD872" s="94"/>
      <c r="AE872" s="94"/>
      <c r="AF872" s="94"/>
      <c r="AG872" s="94"/>
      <c r="AH872" s="94"/>
      <c r="AI872" s="94"/>
      <c r="AJ872" s="169"/>
      <c r="AK872" s="94"/>
      <c r="AL872" s="94"/>
      <c r="AM872" s="94"/>
    </row>
    <row r="873" ht="15.75" customHeight="1">
      <c r="A873" s="94"/>
      <c r="B873" s="94"/>
      <c r="D873" s="587"/>
      <c r="E873" s="94"/>
      <c r="F873" s="94"/>
      <c r="G873" s="94"/>
      <c r="H873" s="587"/>
      <c r="I873" s="94"/>
      <c r="J873" s="94"/>
      <c r="K873" s="7"/>
      <c r="L873" s="7"/>
      <c r="M873" s="94"/>
      <c r="N873" s="588"/>
      <c r="O873" s="588"/>
      <c r="P873" s="588"/>
      <c r="Q873" s="588"/>
      <c r="R873" s="588"/>
      <c r="S873" s="588"/>
      <c r="T873" s="588"/>
      <c r="U873" s="588"/>
      <c r="V873" s="588"/>
      <c r="W873" s="169"/>
      <c r="X873" s="94"/>
      <c r="Y873" s="94"/>
      <c r="Z873" s="94"/>
      <c r="AA873" s="94"/>
      <c r="AB873" s="94"/>
      <c r="AC873" s="94"/>
      <c r="AD873" s="94"/>
      <c r="AE873" s="94"/>
      <c r="AF873" s="94"/>
      <c r="AG873" s="94"/>
      <c r="AH873" s="94"/>
      <c r="AI873" s="94"/>
      <c r="AJ873" s="169"/>
      <c r="AK873" s="94"/>
      <c r="AL873" s="94"/>
      <c r="AM873" s="94"/>
    </row>
    <row r="874" ht="15.75" customHeight="1">
      <c r="A874" s="94"/>
      <c r="B874" s="94"/>
      <c r="D874" s="587"/>
      <c r="E874" s="94"/>
      <c r="F874" s="94"/>
      <c r="G874" s="94"/>
      <c r="H874" s="587"/>
      <c r="I874" s="94"/>
      <c r="J874" s="94"/>
      <c r="K874" s="7"/>
      <c r="L874" s="7"/>
      <c r="M874" s="94"/>
      <c r="N874" s="588"/>
      <c r="O874" s="588"/>
      <c r="P874" s="588"/>
      <c r="Q874" s="588"/>
      <c r="R874" s="588"/>
      <c r="S874" s="588"/>
      <c r="T874" s="588"/>
      <c r="U874" s="588"/>
      <c r="V874" s="588"/>
      <c r="W874" s="169"/>
      <c r="X874" s="94"/>
      <c r="Y874" s="94"/>
      <c r="Z874" s="94"/>
      <c r="AA874" s="94"/>
      <c r="AB874" s="94"/>
      <c r="AC874" s="94"/>
      <c r="AD874" s="94"/>
      <c r="AE874" s="94"/>
      <c r="AF874" s="94"/>
      <c r="AG874" s="94"/>
      <c r="AH874" s="94"/>
      <c r="AI874" s="94"/>
      <c r="AJ874" s="169"/>
      <c r="AK874" s="94"/>
      <c r="AL874" s="94"/>
      <c r="AM874" s="94"/>
    </row>
    <row r="875" ht="15.75" customHeight="1">
      <c r="A875" s="94"/>
      <c r="B875" s="94"/>
      <c r="D875" s="587"/>
      <c r="E875" s="94"/>
      <c r="F875" s="94"/>
      <c r="G875" s="94"/>
      <c r="H875" s="587"/>
      <c r="I875" s="94"/>
      <c r="J875" s="94"/>
      <c r="K875" s="7"/>
      <c r="L875" s="7"/>
      <c r="M875" s="94"/>
      <c r="N875" s="588"/>
      <c r="O875" s="588"/>
      <c r="P875" s="588"/>
      <c r="Q875" s="588"/>
      <c r="R875" s="588"/>
      <c r="S875" s="588"/>
      <c r="T875" s="588"/>
      <c r="U875" s="588"/>
      <c r="V875" s="588"/>
      <c r="W875" s="169"/>
      <c r="X875" s="94"/>
      <c r="Y875" s="94"/>
      <c r="Z875" s="94"/>
      <c r="AA875" s="94"/>
      <c r="AB875" s="94"/>
      <c r="AC875" s="94"/>
      <c r="AD875" s="94"/>
      <c r="AE875" s="94"/>
      <c r="AF875" s="94"/>
      <c r="AG875" s="94"/>
      <c r="AH875" s="94"/>
      <c r="AI875" s="94"/>
      <c r="AJ875" s="169"/>
      <c r="AK875" s="94"/>
      <c r="AL875" s="94"/>
      <c r="AM875" s="94"/>
    </row>
    <row r="876" ht="15.75" customHeight="1">
      <c r="A876" s="94"/>
      <c r="B876" s="94"/>
      <c r="D876" s="587"/>
      <c r="E876" s="94"/>
      <c r="F876" s="94"/>
      <c r="G876" s="94"/>
      <c r="H876" s="587"/>
      <c r="I876" s="94"/>
      <c r="J876" s="94"/>
      <c r="K876" s="7"/>
      <c r="L876" s="7"/>
      <c r="M876" s="94"/>
      <c r="N876" s="588"/>
      <c r="O876" s="588"/>
      <c r="P876" s="588"/>
      <c r="Q876" s="588"/>
      <c r="R876" s="588"/>
      <c r="S876" s="588"/>
      <c r="T876" s="588"/>
      <c r="U876" s="588"/>
      <c r="V876" s="588"/>
      <c r="W876" s="169"/>
      <c r="X876" s="94"/>
      <c r="Y876" s="94"/>
      <c r="Z876" s="94"/>
      <c r="AA876" s="94"/>
      <c r="AB876" s="94"/>
      <c r="AC876" s="94"/>
      <c r="AD876" s="94"/>
      <c r="AE876" s="94"/>
      <c r="AF876" s="94"/>
      <c r="AG876" s="94"/>
      <c r="AH876" s="94"/>
      <c r="AI876" s="94"/>
      <c r="AJ876" s="169"/>
      <c r="AK876" s="94"/>
      <c r="AL876" s="94"/>
      <c r="AM876" s="94"/>
    </row>
    <row r="877" ht="15.75" customHeight="1">
      <c r="A877" s="94"/>
      <c r="B877" s="94"/>
      <c r="D877" s="587"/>
      <c r="E877" s="94"/>
      <c r="F877" s="94"/>
      <c r="G877" s="94"/>
      <c r="H877" s="587"/>
      <c r="I877" s="94"/>
      <c r="J877" s="94"/>
      <c r="K877" s="7"/>
      <c r="L877" s="7"/>
      <c r="M877" s="94"/>
      <c r="N877" s="588"/>
      <c r="O877" s="588"/>
      <c r="P877" s="588"/>
      <c r="Q877" s="588"/>
      <c r="R877" s="588"/>
      <c r="S877" s="588"/>
      <c r="T877" s="588"/>
      <c r="U877" s="588"/>
      <c r="V877" s="588"/>
      <c r="W877" s="169"/>
      <c r="X877" s="94"/>
      <c r="Y877" s="94"/>
      <c r="Z877" s="94"/>
      <c r="AA877" s="94"/>
      <c r="AB877" s="94"/>
      <c r="AC877" s="94"/>
      <c r="AD877" s="94"/>
      <c r="AE877" s="94"/>
      <c r="AF877" s="94"/>
      <c r="AG877" s="94"/>
      <c r="AH877" s="94"/>
      <c r="AI877" s="94"/>
      <c r="AJ877" s="169"/>
      <c r="AK877" s="94"/>
      <c r="AL877" s="94"/>
      <c r="AM877" s="94"/>
    </row>
    <row r="878" ht="15.75" customHeight="1">
      <c r="A878" s="94"/>
      <c r="B878" s="94"/>
      <c r="D878" s="587"/>
      <c r="E878" s="94"/>
      <c r="F878" s="94"/>
      <c r="G878" s="94"/>
      <c r="H878" s="587"/>
      <c r="I878" s="94"/>
      <c r="J878" s="94"/>
      <c r="K878" s="7"/>
      <c r="L878" s="7"/>
      <c r="M878" s="94"/>
      <c r="N878" s="588"/>
      <c r="O878" s="588"/>
      <c r="P878" s="588"/>
      <c r="Q878" s="588"/>
      <c r="R878" s="588"/>
      <c r="S878" s="588"/>
      <c r="T878" s="588"/>
      <c r="U878" s="588"/>
      <c r="V878" s="588"/>
      <c r="W878" s="169"/>
      <c r="X878" s="94"/>
      <c r="Y878" s="94"/>
      <c r="Z878" s="94"/>
      <c r="AA878" s="94"/>
      <c r="AB878" s="94"/>
      <c r="AC878" s="94"/>
      <c r="AD878" s="94"/>
      <c r="AE878" s="94"/>
      <c r="AF878" s="94"/>
      <c r="AG878" s="94"/>
      <c r="AH878" s="94"/>
      <c r="AI878" s="94"/>
      <c r="AJ878" s="169"/>
      <c r="AK878" s="94"/>
      <c r="AL878" s="94"/>
      <c r="AM878" s="94"/>
    </row>
    <row r="879" ht="15.75" customHeight="1">
      <c r="A879" s="94"/>
      <c r="B879" s="94"/>
      <c r="D879" s="587"/>
      <c r="E879" s="94"/>
      <c r="F879" s="94"/>
      <c r="G879" s="94"/>
      <c r="H879" s="587"/>
      <c r="I879" s="94"/>
      <c r="J879" s="94"/>
      <c r="K879" s="7"/>
      <c r="L879" s="7"/>
      <c r="M879" s="94"/>
      <c r="N879" s="588"/>
      <c r="O879" s="588"/>
      <c r="P879" s="588"/>
      <c r="Q879" s="588"/>
      <c r="R879" s="588"/>
      <c r="S879" s="588"/>
      <c r="T879" s="588"/>
      <c r="U879" s="588"/>
      <c r="V879" s="588"/>
      <c r="W879" s="169"/>
      <c r="X879" s="94"/>
      <c r="Y879" s="94"/>
      <c r="Z879" s="94"/>
      <c r="AA879" s="94"/>
      <c r="AB879" s="94"/>
      <c r="AC879" s="94"/>
      <c r="AD879" s="94"/>
      <c r="AE879" s="94"/>
      <c r="AF879" s="94"/>
      <c r="AG879" s="94"/>
      <c r="AH879" s="94"/>
      <c r="AI879" s="94"/>
      <c r="AJ879" s="169"/>
      <c r="AK879" s="94"/>
      <c r="AL879" s="94"/>
      <c r="AM879" s="94"/>
    </row>
    <row r="880" ht="15.75" customHeight="1">
      <c r="A880" s="94"/>
      <c r="B880" s="94"/>
      <c r="D880" s="587"/>
      <c r="E880" s="94"/>
      <c r="F880" s="94"/>
      <c r="G880" s="94"/>
      <c r="H880" s="587"/>
      <c r="I880" s="94"/>
      <c r="J880" s="94"/>
      <c r="K880" s="7"/>
      <c r="L880" s="7"/>
      <c r="M880" s="94"/>
      <c r="N880" s="588"/>
      <c r="O880" s="588"/>
      <c r="P880" s="588"/>
      <c r="Q880" s="588"/>
      <c r="R880" s="588"/>
      <c r="S880" s="588"/>
      <c r="T880" s="588"/>
      <c r="U880" s="588"/>
      <c r="V880" s="588"/>
      <c r="W880" s="169"/>
      <c r="X880" s="94"/>
      <c r="Y880" s="94"/>
      <c r="Z880" s="94"/>
      <c r="AA880" s="94"/>
      <c r="AB880" s="94"/>
      <c r="AC880" s="94"/>
      <c r="AD880" s="94"/>
      <c r="AE880" s="94"/>
      <c r="AF880" s="94"/>
      <c r="AG880" s="94"/>
      <c r="AH880" s="94"/>
      <c r="AI880" s="94"/>
      <c r="AJ880" s="169"/>
      <c r="AK880" s="94"/>
      <c r="AL880" s="94"/>
      <c r="AM880" s="94"/>
    </row>
    <row r="881" ht="15.75" customHeight="1">
      <c r="A881" s="94"/>
      <c r="B881" s="94"/>
      <c r="D881" s="587"/>
      <c r="E881" s="94"/>
      <c r="F881" s="94"/>
      <c r="G881" s="94"/>
      <c r="H881" s="587"/>
      <c r="I881" s="94"/>
      <c r="J881" s="94"/>
      <c r="K881" s="7"/>
      <c r="L881" s="7"/>
      <c r="M881" s="94"/>
      <c r="N881" s="588"/>
      <c r="O881" s="588"/>
      <c r="P881" s="588"/>
      <c r="Q881" s="588"/>
      <c r="R881" s="588"/>
      <c r="S881" s="588"/>
      <c r="T881" s="588"/>
      <c r="U881" s="588"/>
      <c r="V881" s="588"/>
      <c r="W881" s="169"/>
      <c r="X881" s="94"/>
      <c r="Y881" s="94"/>
      <c r="Z881" s="94"/>
      <c r="AA881" s="94"/>
      <c r="AB881" s="94"/>
      <c r="AC881" s="94"/>
      <c r="AD881" s="94"/>
      <c r="AE881" s="94"/>
      <c r="AF881" s="94"/>
      <c r="AG881" s="94"/>
      <c r="AH881" s="94"/>
      <c r="AI881" s="94"/>
      <c r="AJ881" s="169"/>
      <c r="AK881" s="94"/>
      <c r="AL881" s="94"/>
      <c r="AM881" s="94"/>
    </row>
    <row r="882" ht="15.75" customHeight="1">
      <c r="A882" s="94"/>
      <c r="B882" s="94"/>
      <c r="D882" s="587"/>
      <c r="E882" s="94"/>
      <c r="F882" s="94"/>
      <c r="G882" s="94"/>
      <c r="H882" s="587"/>
      <c r="I882" s="94"/>
      <c r="J882" s="94"/>
      <c r="K882" s="7"/>
      <c r="L882" s="7"/>
      <c r="M882" s="94"/>
      <c r="N882" s="588"/>
      <c r="O882" s="588"/>
      <c r="P882" s="588"/>
      <c r="Q882" s="588"/>
      <c r="R882" s="588"/>
      <c r="S882" s="588"/>
      <c r="T882" s="588"/>
      <c r="U882" s="588"/>
      <c r="V882" s="588"/>
      <c r="W882" s="169"/>
      <c r="X882" s="94"/>
      <c r="Y882" s="94"/>
      <c r="Z882" s="94"/>
      <c r="AA882" s="94"/>
      <c r="AB882" s="94"/>
      <c r="AC882" s="94"/>
      <c r="AD882" s="94"/>
      <c r="AE882" s="94"/>
      <c r="AF882" s="94"/>
      <c r="AG882" s="94"/>
      <c r="AH882" s="94"/>
      <c r="AI882" s="94"/>
      <c r="AJ882" s="169"/>
      <c r="AK882" s="94"/>
      <c r="AL882" s="94"/>
      <c r="AM882" s="94"/>
    </row>
    <row r="883" ht="15.75" customHeight="1">
      <c r="A883" s="94"/>
      <c r="B883" s="94"/>
      <c r="D883" s="587"/>
      <c r="E883" s="94"/>
      <c r="F883" s="94"/>
      <c r="G883" s="94"/>
      <c r="H883" s="587"/>
      <c r="I883" s="94"/>
      <c r="J883" s="94"/>
      <c r="K883" s="7"/>
      <c r="L883" s="7"/>
      <c r="M883" s="94"/>
      <c r="N883" s="588"/>
      <c r="O883" s="588"/>
      <c r="P883" s="588"/>
      <c r="Q883" s="588"/>
      <c r="R883" s="588"/>
      <c r="S883" s="588"/>
      <c r="T883" s="588"/>
      <c r="U883" s="588"/>
      <c r="V883" s="588"/>
      <c r="W883" s="169"/>
      <c r="X883" s="94"/>
      <c r="Y883" s="94"/>
      <c r="Z883" s="94"/>
      <c r="AA883" s="94"/>
      <c r="AB883" s="94"/>
      <c r="AC883" s="94"/>
      <c r="AD883" s="94"/>
      <c r="AE883" s="94"/>
      <c r="AF883" s="94"/>
      <c r="AG883" s="94"/>
      <c r="AH883" s="94"/>
      <c r="AI883" s="94"/>
      <c r="AJ883" s="169"/>
      <c r="AK883" s="94"/>
      <c r="AL883" s="94"/>
      <c r="AM883" s="94"/>
    </row>
    <row r="884" ht="15.75" customHeight="1">
      <c r="A884" s="94"/>
      <c r="B884" s="94"/>
      <c r="D884" s="587"/>
      <c r="E884" s="94"/>
      <c r="F884" s="94"/>
      <c r="G884" s="94"/>
      <c r="H884" s="587"/>
      <c r="I884" s="94"/>
      <c r="J884" s="94"/>
      <c r="K884" s="7"/>
      <c r="L884" s="7"/>
      <c r="M884" s="94"/>
      <c r="N884" s="588"/>
      <c r="O884" s="588"/>
      <c r="P884" s="588"/>
      <c r="Q884" s="588"/>
      <c r="R884" s="588"/>
      <c r="S884" s="588"/>
      <c r="T884" s="588"/>
      <c r="U884" s="588"/>
      <c r="V884" s="588"/>
      <c r="W884" s="169"/>
      <c r="X884" s="94"/>
      <c r="Y884" s="94"/>
      <c r="Z884" s="94"/>
      <c r="AA884" s="94"/>
      <c r="AB884" s="94"/>
      <c r="AC884" s="94"/>
      <c r="AD884" s="94"/>
      <c r="AE884" s="94"/>
      <c r="AF884" s="94"/>
      <c r="AG884" s="94"/>
      <c r="AH884" s="94"/>
      <c r="AI884" s="94"/>
      <c r="AJ884" s="169"/>
      <c r="AK884" s="94"/>
      <c r="AL884" s="94"/>
      <c r="AM884" s="94"/>
    </row>
    <row r="885" ht="15.75" customHeight="1">
      <c r="A885" s="94"/>
      <c r="B885" s="94"/>
      <c r="D885" s="587"/>
      <c r="E885" s="94"/>
      <c r="F885" s="94"/>
      <c r="G885" s="94"/>
      <c r="H885" s="587"/>
      <c r="I885" s="94"/>
      <c r="J885" s="94"/>
      <c r="K885" s="7"/>
      <c r="L885" s="7"/>
      <c r="M885" s="94"/>
      <c r="N885" s="588"/>
      <c r="O885" s="588"/>
      <c r="P885" s="588"/>
      <c r="Q885" s="588"/>
      <c r="R885" s="588"/>
      <c r="S885" s="588"/>
      <c r="T885" s="588"/>
      <c r="U885" s="588"/>
      <c r="V885" s="588"/>
      <c r="W885" s="169"/>
      <c r="X885" s="94"/>
      <c r="Y885" s="94"/>
      <c r="Z885" s="94"/>
      <c r="AA885" s="94"/>
      <c r="AB885" s="94"/>
      <c r="AC885" s="94"/>
      <c r="AD885" s="94"/>
      <c r="AE885" s="94"/>
      <c r="AF885" s="94"/>
      <c r="AG885" s="94"/>
      <c r="AH885" s="94"/>
      <c r="AI885" s="94"/>
      <c r="AJ885" s="169"/>
      <c r="AK885" s="94"/>
      <c r="AL885" s="94"/>
      <c r="AM885" s="94"/>
    </row>
    <row r="886" ht="15.75" customHeight="1">
      <c r="A886" s="94"/>
      <c r="B886" s="94"/>
      <c r="D886" s="587"/>
      <c r="E886" s="94"/>
      <c r="F886" s="94"/>
      <c r="G886" s="94"/>
      <c r="H886" s="587"/>
      <c r="I886" s="94"/>
      <c r="J886" s="94"/>
      <c r="K886" s="7"/>
      <c r="L886" s="7"/>
      <c r="M886" s="94"/>
      <c r="N886" s="588"/>
      <c r="O886" s="588"/>
      <c r="P886" s="588"/>
      <c r="Q886" s="588"/>
      <c r="R886" s="588"/>
      <c r="S886" s="588"/>
      <c r="T886" s="588"/>
      <c r="U886" s="588"/>
      <c r="V886" s="588"/>
      <c r="W886" s="169"/>
      <c r="X886" s="94"/>
      <c r="Y886" s="94"/>
      <c r="Z886" s="94"/>
      <c r="AA886" s="94"/>
      <c r="AB886" s="94"/>
      <c r="AC886" s="94"/>
      <c r="AD886" s="94"/>
      <c r="AE886" s="94"/>
      <c r="AF886" s="94"/>
      <c r="AG886" s="94"/>
      <c r="AH886" s="94"/>
      <c r="AI886" s="94"/>
      <c r="AJ886" s="169"/>
      <c r="AK886" s="94"/>
      <c r="AL886" s="94"/>
      <c r="AM886" s="94"/>
    </row>
    <row r="887" ht="15.75" customHeight="1">
      <c r="A887" s="94"/>
      <c r="B887" s="94"/>
      <c r="D887" s="587"/>
      <c r="E887" s="94"/>
      <c r="F887" s="94"/>
      <c r="G887" s="94"/>
      <c r="H887" s="587"/>
      <c r="I887" s="94"/>
      <c r="J887" s="94"/>
      <c r="K887" s="7"/>
      <c r="L887" s="7"/>
      <c r="M887" s="94"/>
      <c r="N887" s="588"/>
      <c r="O887" s="588"/>
      <c r="P887" s="588"/>
      <c r="Q887" s="588"/>
      <c r="R887" s="588"/>
      <c r="S887" s="588"/>
      <c r="T887" s="588"/>
      <c r="U887" s="588"/>
      <c r="V887" s="588"/>
      <c r="W887" s="169"/>
      <c r="X887" s="94"/>
      <c r="Y887" s="94"/>
      <c r="Z887" s="94"/>
      <c r="AA887" s="94"/>
      <c r="AB887" s="94"/>
      <c r="AC887" s="94"/>
      <c r="AD887" s="94"/>
      <c r="AE887" s="94"/>
      <c r="AF887" s="94"/>
      <c r="AG887" s="94"/>
      <c r="AH887" s="94"/>
      <c r="AI887" s="94"/>
      <c r="AJ887" s="169"/>
      <c r="AK887" s="94"/>
      <c r="AL887" s="94"/>
      <c r="AM887" s="94"/>
    </row>
    <row r="888" ht="15.75" customHeight="1">
      <c r="A888" s="94"/>
      <c r="B888" s="94"/>
      <c r="D888" s="587"/>
      <c r="E888" s="94"/>
      <c r="F888" s="94"/>
      <c r="G888" s="94"/>
      <c r="H888" s="587"/>
      <c r="I888" s="94"/>
      <c r="J888" s="94"/>
      <c r="K888" s="7"/>
      <c r="L888" s="7"/>
      <c r="M888" s="94"/>
      <c r="N888" s="588"/>
      <c r="O888" s="588"/>
      <c r="P888" s="588"/>
      <c r="Q888" s="588"/>
      <c r="R888" s="588"/>
      <c r="S888" s="588"/>
      <c r="T888" s="588"/>
      <c r="U888" s="588"/>
      <c r="V888" s="588"/>
      <c r="W888" s="169"/>
      <c r="X888" s="94"/>
      <c r="Y888" s="94"/>
      <c r="Z888" s="94"/>
      <c r="AA888" s="94"/>
      <c r="AB888" s="94"/>
      <c r="AC888" s="94"/>
      <c r="AD888" s="94"/>
      <c r="AE888" s="94"/>
      <c r="AF888" s="94"/>
      <c r="AG888" s="94"/>
      <c r="AH888" s="94"/>
      <c r="AI888" s="94"/>
      <c r="AJ888" s="169"/>
      <c r="AK888" s="94"/>
      <c r="AL888" s="94"/>
      <c r="AM888" s="94"/>
    </row>
    <row r="889" ht="15.75" customHeight="1">
      <c r="A889" s="94"/>
      <c r="B889" s="94"/>
      <c r="D889" s="587"/>
      <c r="E889" s="94"/>
      <c r="F889" s="94"/>
      <c r="G889" s="94"/>
      <c r="H889" s="587"/>
      <c r="I889" s="94"/>
      <c r="J889" s="94"/>
      <c r="K889" s="7"/>
      <c r="L889" s="7"/>
      <c r="M889" s="94"/>
      <c r="N889" s="588"/>
      <c r="O889" s="588"/>
      <c r="P889" s="588"/>
      <c r="Q889" s="588"/>
      <c r="R889" s="588"/>
      <c r="S889" s="588"/>
      <c r="T889" s="588"/>
      <c r="U889" s="588"/>
      <c r="V889" s="588"/>
      <c r="W889" s="169"/>
      <c r="X889" s="94"/>
      <c r="Y889" s="94"/>
      <c r="Z889" s="94"/>
      <c r="AA889" s="94"/>
      <c r="AB889" s="94"/>
      <c r="AC889" s="94"/>
      <c r="AD889" s="94"/>
      <c r="AE889" s="94"/>
      <c r="AF889" s="94"/>
      <c r="AG889" s="94"/>
      <c r="AH889" s="94"/>
      <c r="AI889" s="94"/>
      <c r="AJ889" s="169"/>
      <c r="AK889" s="94"/>
      <c r="AL889" s="94"/>
      <c r="AM889" s="94"/>
    </row>
    <row r="890" ht="15.75" customHeight="1">
      <c r="A890" s="94"/>
      <c r="B890" s="94"/>
      <c r="D890" s="587"/>
      <c r="E890" s="94"/>
      <c r="F890" s="94"/>
      <c r="G890" s="94"/>
      <c r="H890" s="587"/>
      <c r="I890" s="94"/>
      <c r="J890" s="94"/>
      <c r="K890" s="7"/>
      <c r="L890" s="7"/>
      <c r="M890" s="94"/>
      <c r="N890" s="588"/>
      <c r="O890" s="588"/>
      <c r="P890" s="588"/>
      <c r="Q890" s="588"/>
      <c r="R890" s="588"/>
      <c r="S890" s="588"/>
      <c r="T890" s="588"/>
      <c r="U890" s="588"/>
      <c r="V890" s="588"/>
      <c r="W890" s="169"/>
      <c r="X890" s="94"/>
      <c r="Y890" s="94"/>
      <c r="Z890" s="94"/>
      <c r="AA890" s="94"/>
      <c r="AB890" s="94"/>
      <c r="AC890" s="94"/>
      <c r="AD890" s="94"/>
      <c r="AE890" s="94"/>
      <c r="AF890" s="94"/>
      <c r="AG890" s="94"/>
      <c r="AH890" s="94"/>
      <c r="AI890" s="94"/>
      <c r="AJ890" s="169"/>
      <c r="AK890" s="94"/>
      <c r="AL890" s="94"/>
      <c r="AM890" s="94"/>
    </row>
    <row r="891" ht="15.75" customHeight="1">
      <c r="A891" s="94"/>
      <c r="B891" s="94"/>
      <c r="D891" s="587"/>
      <c r="E891" s="94"/>
      <c r="F891" s="94"/>
      <c r="G891" s="94"/>
      <c r="H891" s="587"/>
      <c r="I891" s="94"/>
      <c r="J891" s="94"/>
      <c r="K891" s="7"/>
      <c r="L891" s="7"/>
      <c r="M891" s="94"/>
      <c r="N891" s="588"/>
      <c r="O891" s="588"/>
      <c r="P891" s="588"/>
      <c r="Q891" s="588"/>
      <c r="R891" s="588"/>
      <c r="S891" s="588"/>
      <c r="T891" s="588"/>
      <c r="U891" s="588"/>
      <c r="V891" s="588"/>
      <c r="W891" s="169"/>
      <c r="X891" s="94"/>
      <c r="Y891" s="94"/>
      <c r="Z891" s="94"/>
      <c r="AA891" s="94"/>
      <c r="AB891" s="94"/>
      <c r="AC891" s="94"/>
      <c r="AD891" s="94"/>
      <c r="AE891" s="94"/>
      <c r="AF891" s="94"/>
      <c r="AG891" s="94"/>
      <c r="AH891" s="94"/>
      <c r="AI891" s="94"/>
      <c r="AJ891" s="169"/>
      <c r="AK891" s="94"/>
      <c r="AL891" s="94"/>
      <c r="AM891" s="94"/>
    </row>
    <row r="892" ht="15.75" customHeight="1">
      <c r="A892" s="94"/>
      <c r="B892" s="94"/>
      <c r="D892" s="587"/>
      <c r="E892" s="94"/>
      <c r="F892" s="94"/>
      <c r="G892" s="94"/>
      <c r="H892" s="587"/>
      <c r="I892" s="94"/>
      <c r="J892" s="94"/>
      <c r="K892" s="7"/>
      <c r="L892" s="7"/>
      <c r="M892" s="94"/>
      <c r="N892" s="588"/>
      <c r="O892" s="588"/>
      <c r="P892" s="588"/>
      <c r="Q892" s="588"/>
      <c r="R892" s="588"/>
      <c r="S892" s="588"/>
      <c r="T892" s="588"/>
      <c r="U892" s="588"/>
      <c r="V892" s="588"/>
      <c r="W892" s="169"/>
      <c r="X892" s="94"/>
      <c r="Y892" s="94"/>
      <c r="Z892" s="94"/>
      <c r="AA892" s="94"/>
      <c r="AB892" s="94"/>
      <c r="AC892" s="94"/>
      <c r="AD892" s="94"/>
      <c r="AE892" s="94"/>
      <c r="AF892" s="94"/>
      <c r="AG892" s="94"/>
      <c r="AH892" s="94"/>
      <c r="AI892" s="94"/>
      <c r="AJ892" s="169"/>
      <c r="AK892" s="94"/>
      <c r="AL892" s="94"/>
      <c r="AM892" s="94"/>
    </row>
    <row r="893" ht="15.75" customHeight="1">
      <c r="A893" s="94"/>
      <c r="B893" s="94"/>
      <c r="D893" s="587"/>
      <c r="E893" s="94"/>
      <c r="F893" s="94"/>
      <c r="G893" s="94"/>
      <c r="H893" s="587"/>
      <c r="I893" s="94"/>
      <c r="J893" s="94"/>
      <c r="K893" s="7"/>
      <c r="L893" s="7"/>
      <c r="M893" s="94"/>
      <c r="N893" s="588"/>
      <c r="O893" s="588"/>
      <c r="P893" s="588"/>
      <c r="Q893" s="588"/>
      <c r="R893" s="588"/>
      <c r="S893" s="588"/>
      <c r="T893" s="588"/>
      <c r="U893" s="588"/>
      <c r="V893" s="588"/>
      <c r="W893" s="169"/>
      <c r="X893" s="94"/>
      <c r="Y893" s="94"/>
      <c r="Z893" s="94"/>
      <c r="AA893" s="94"/>
      <c r="AB893" s="94"/>
      <c r="AC893" s="94"/>
      <c r="AD893" s="94"/>
      <c r="AE893" s="94"/>
      <c r="AF893" s="94"/>
      <c r="AG893" s="94"/>
      <c r="AH893" s="94"/>
      <c r="AI893" s="94"/>
      <c r="AJ893" s="169"/>
      <c r="AK893" s="94"/>
      <c r="AL893" s="94"/>
      <c r="AM893" s="94"/>
    </row>
    <row r="894" ht="15.75" customHeight="1">
      <c r="A894" s="94"/>
      <c r="B894" s="94"/>
      <c r="D894" s="587"/>
      <c r="E894" s="94"/>
      <c r="F894" s="94"/>
      <c r="G894" s="94"/>
      <c r="H894" s="587"/>
      <c r="I894" s="94"/>
      <c r="J894" s="94"/>
      <c r="K894" s="7"/>
      <c r="L894" s="7"/>
      <c r="M894" s="94"/>
      <c r="N894" s="588"/>
      <c r="O894" s="588"/>
      <c r="P894" s="588"/>
      <c r="Q894" s="588"/>
      <c r="R894" s="588"/>
      <c r="S894" s="588"/>
      <c r="T894" s="588"/>
      <c r="U894" s="588"/>
      <c r="V894" s="588"/>
      <c r="W894" s="169"/>
      <c r="X894" s="94"/>
      <c r="Y894" s="94"/>
      <c r="Z894" s="94"/>
      <c r="AA894" s="94"/>
      <c r="AB894" s="94"/>
      <c r="AC894" s="94"/>
      <c r="AD894" s="94"/>
      <c r="AE894" s="94"/>
      <c r="AF894" s="94"/>
      <c r="AG894" s="94"/>
      <c r="AH894" s="94"/>
      <c r="AI894" s="94"/>
      <c r="AJ894" s="169"/>
      <c r="AK894" s="94"/>
      <c r="AL894" s="94"/>
      <c r="AM894" s="94"/>
    </row>
    <row r="895" ht="15.75" customHeight="1">
      <c r="A895" s="94"/>
      <c r="B895" s="94"/>
      <c r="D895" s="587"/>
      <c r="E895" s="94"/>
      <c r="F895" s="94"/>
      <c r="G895" s="94"/>
      <c r="H895" s="587"/>
      <c r="I895" s="94"/>
      <c r="J895" s="94"/>
      <c r="K895" s="7"/>
      <c r="L895" s="7"/>
      <c r="M895" s="94"/>
      <c r="N895" s="588"/>
      <c r="O895" s="588"/>
      <c r="P895" s="588"/>
      <c r="Q895" s="588"/>
      <c r="R895" s="588"/>
      <c r="S895" s="588"/>
      <c r="T895" s="588"/>
      <c r="U895" s="588"/>
      <c r="V895" s="588"/>
      <c r="W895" s="169"/>
      <c r="X895" s="94"/>
      <c r="Y895" s="94"/>
      <c r="Z895" s="94"/>
      <c r="AA895" s="94"/>
      <c r="AB895" s="94"/>
      <c r="AC895" s="94"/>
      <c r="AD895" s="94"/>
      <c r="AE895" s="94"/>
      <c r="AF895" s="94"/>
      <c r="AG895" s="94"/>
      <c r="AH895" s="94"/>
      <c r="AI895" s="94"/>
      <c r="AJ895" s="169"/>
      <c r="AK895" s="94"/>
      <c r="AL895" s="94"/>
      <c r="AM895" s="94"/>
    </row>
    <row r="896" ht="15.75" customHeight="1">
      <c r="A896" s="94"/>
      <c r="B896" s="94"/>
      <c r="D896" s="587"/>
      <c r="E896" s="94"/>
      <c r="F896" s="94"/>
      <c r="G896" s="94"/>
      <c r="H896" s="587"/>
      <c r="I896" s="94"/>
      <c r="J896" s="94"/>
      <c r="K896" s="7"/>
      <c r="L896" s="7"/>
      <c r="M896" s="94"/>
      <c r="N896" s="588"/>
      <c r="O896" s="588"/>
      <c r="P896" s="588"/>
      <c r="Q896" s="588"/>
      <c r="R896" s="588"/>
      <c r="S896" s="588"/>
      <c r="T896" s="588"/>
      <c r="U896" s="588"/>
      <c r="V896" s="588"/>
      <c r="W896" s="169"/>
      <c r="X896" s="94"/>
      <c r="Y896" s="94"/>
      <c r="Z896" s="94"/>
      <c r="AA896" s="94"/>
      <c r="AB896" s="94"/>
      <c r="AC896" s="94"/>
      <c r="AD896" s="94"/>
      <c r="AE896" s="94"/>
      <c r="AF896" s="94"/>
      <c r="AG896" s="94"/>
      <c r="AH896" s="94"/>
      <c r="AI896" s="94"/>
      <c r="AJ896" s="169"/>
      <c r="AK896" s="94"/>
      <c r="AL896" s="94"/>
      <c r="AM896" s="94"/>
    </row>
    <row r="897" ht="15.75" customHeight="1">
      <c r="A897" s="94"/>
      <c r="B897" s="94"/>
      <c r="D897" s="587"/>
      <c r="E897" s="94"/>
      <c r="F897" s="94"/>
      <c r="G897" s="94"/>
      <c r="H897" s="587"/>
      <c r="I897" s="94"/>
      <c r="J897" s="94"/>
      <c r="K897" s="7"/>
      <c r="L897" s="7"/>
      <c r="M897" s="94"/>
      <c r="N897" s="588"/>
      <c r="O897" s="588"/>
      <c r="P897" s="588"/>
      <c r="Q897" s="588"/>
      <c r="R897" s="588"/>
      <c r="S897" s="588"/>
      <c r="T897" s="588"/>
      <c r="U897" s="588"/>
      <c r="V897" s="588"/>
      <c r="W897" s="169"/>
      <c r="X897" s="94"/>
      <c r="Y897" s="94"/>
      <c r="Z897" s="94"/>
      <c r="AA897" s="94"/>
      <c r="AB897" s="94"/>
      <c r="AC897" s="94"/>
      <c r="AD897" s="94"/>
      <c r="AE897" s="94"/>
      <c r="AF897" s="94"/>
      <c r="AG897" s="94"/>
      <c r="AH897" s="94"/>
      <c r="AI897" s="94"/>
      <c r="AJ897" s="169"/>
      <c r="AK897" s="94"/>
      <c r="AL897" s="94"/>
      <c r="AM897" s="94"/>
    </row>
    <row r="898" ht="15.75" customHeight="1">
      <c r="A898" s="94"/>
      <c r="B898" s="94"/>
      <c r="D898" s="587"/>
      <c r="E898" s="94"/>
      <c r="F898" s="94"/>
      <c r="G898" s="94"/>
      <c r="H898" s="587"/>
      <c r="I898" s="94"/>
      <c r="J898" s="94"/>
      <c r="K898" s="7"/>
      <c r="L898" s="7"/>
      <c r="M898" s="94"/>
      <c r="N898" s="588"/>
      <c r="O898" s="588"/>
      <c r="P898" s="588"/>
      <c r="Q898" s="588"/>
      <c r="R898" s="588"/>
      <c r="S898" s="588"/>
      <c r="T898" s="588"/>
      <c r="U898" s="588"/>
      <c r="V898" s="588"/>
      <c r="W898" s="169"/>
      <c r="X898" s="94"/>
      <c r="Y898" s="94"/>
      <c r="Z898" s="94"/>
      <c r="AA898" s="94"/>
      <c r="AB898" s="94"/>
      <c r="AC898" s="94"/>
      <c r="AD898" s="94"/>
      <c r="AE898" s="94"/>
      <c r="AF898" s="94"/>
      <c r="AG898" s="94"/>
      <c r="AH898" s="94"/>
      <c r="AI898" s="94"/>
      <c r="AJ898" s="169"/>
      <c r="AK898" s="94"/>
      <c r="AL898" s="94"/>
      <c r="AM898" s="94"/>
    </row>
    <row r="899" ht="15.75" customHeight="1">
      <c r="A899" s="94"/>
      <c r="B899" s="94"/>
      <c r="D899" s="587"/>
      <c r="E899" s="94"/>
      <c r="F899" s="94"/>
      <c r="G899" s="94"/>
      <c r="H899" s="587"/>
      <c r="I899" s="94"/>
      <c r="J899" s="94"/>
      <c r="K899" s="7"/>
      <c r="L899" s="7"/>
      <c r="M899" s="94"/>
      <c r="N899" s="588"/>
      <c r="O899" s="588"/>
      <c r="P899" s="588"/>
      <c r="Q899" s="588"/>
      <c r="R899" s="588"/>
      <c r="S899" s="588"/>
      <c r="T899" s="588"/>
      <c r="U899" s="588"/>
      <c r="V899" s="588"/>
      <c r="W899" s="169"/>
      <c r="X899" s="94"/>
      <c r="Y899" s="94"/>
      <c r="Z899" s="94"/>
      <c r="AA899" s="94"/>
      <c r="AB899" s="94"/>
      <c r="AC899" s="94"/>
      <c r="AD899" s="94"/>
      <c r="AE899" s="94"/>
      <c r="AF899" s="94"/>
      <c r="AG899" s="94"/>
      <c r="AH899" s="94"/>
      <c r="AI899" s="94"/>
      <c r="AJ899" s="169"/>
      <c r="AK899" s="94"/>
      <c r="AL899" s="94"/>
      <c r="AM899" s="94"/>
    </row>
    <row r="900" ht="15.75" customHeight="1">
      <c r="A900" s="94"/>
      <c r="B900" s="94"/>
      <c r="D900" s="587"/>
      <c r="E900" s="94"/>
      <c r="F900" s="94"/>
      <c r="G900" s="94"/>
      <c r="H900" s="587"/>
      <c r="I900" s="94"/>
      <c r="J900" s="94"/>
      <c r="K900" s="7"/>
      <c r="L900" s="7"/>
      <c r="M900" s="94"/>
      <c r="N900" s="588"/>
      <c r="O900" s="588"/>
      <c r="P900" s="588"/>
      <c r="Q900" s="588"/>
      <c r="R900" s="588"/>
      <c r="S900" s="588"/>
      <c r="T900" s="588"/>
      <c r="U900" s="588"/>
      <c r="V900" s="588"/>
      <c r="W900" s="169"/>
      <c r="X900" s="94"/>
      <c r="Y900" s="94"/>
      <c r="Z900" s="94"/>
      <c r="AA900" s="94"/>
      <c r="AB900" s="94"/>
      <c r="AC900" s="94"/>
      <c r="AD900" s="94"/>
      <c r="AE900" s="94"/>
      <c r="AF900" s="94"/>
      <c r="AG900" s="94"/>
      <c r="AH900" s="94"/>
      <c r="AI900" s="94"/>
      <c r="AJ900" s="169"/>
      <c r="AK900" s="94"/>
      <c r="AL900" s="94"/>
      <c r="AM900" s="94"/>
    </row>
    <row r="901" ht="15.75" customHeight="1">
      <c r="A901" s="94"/>
      <c r="B901" s="94"/>
      <c r="D901" s="587"/>
      <c r="E901" s="94"/>
      <c r="F901" s="94"/>
      <c r="G901" s="94"/>
      <c r="H901" s="587"/>
      <c r="I901" s="94"/>
      <c r="J901" s="94"/>
      <c r="K901" s="7"/>
      <c r="L901" s="7"/>
      <c r="M901" s="94"/>
      <c r="N901" s="588"/>
      <c r="O901" s="588"/>
      <c r="P901" s="588"/>
      <c r="Q901" s="588"/>
      <c r="R901" s="588"/>
      <c r="S901" s="588"/>
      <c r="T901" s="588"/>
      <c r="U901" s="588"/>
      <c r="V901" s="588"/>
      <c r="W901" s="169"/>
      <c r="X901" s="94"/>
      <c r="Y901" s="94"/>
      <c r="Z901" s="94"/>
      <c r="AA901" s="94"/>
      <c r="AB901" s="94"/>
      <c r="AC901" s="94"/>
      <c r="AD901" s="94"/>
      <c r="AE901" s="94"/>
      <c r="AF901" s="94"/>
      <c r="AG901" s="94"/>
      <c r="AH901" s="94"/>
      <c r="AI901" s="94"/>
      <c r="AJ901" s="169"/>
      <c r="AK901" s="94"/>
      <c r="AL901" s="94"/>
      <c r="AM901" s="94"/>
    </row>
    <row r="902" ht="15.75" customHeight="1">
      <c r="A902" s="94"/>
      <c r="B902" s="94"/>
      <c r="D902" s="587"/>
      <c r="E902" s="94"/>
      <c r="F902" s="94"/>
      <c r="G902" s="94"/>
      <c r="H902" s="587"/>
      <c r="I902" s="94"/>
      <c r="J902" s="94"/>
      <c r="K902" s="7"/>
      <c r="L902" s="7"/>
      <c r="M902" s="94"/>
      <c r="N902" s="588"/>
      <c r="O902" s="588"/>
      <c r="P902" s="588"/>
      <c r="Q902" s="588"/>
      <c r="R902" s="588"/>
      <c r="S902" s="588"/>
      <c r="T902" s="588"/>
      <c r="U902" s="588"/>
      <c r="V902" s="588"/>
      <c r="W902" s="169"/>
      <c r="X902" s="94"/>
      <c r="Y902" s="94"/>
      <c r="Z902" s="94"/>
      <c r="AA902" s="94"/>
      <c r="AB902" s="94"/>
      <c r="AC902" s="94"/>
      <c r="AD902" s="94"/>
      <c r="AE902" s="94"/>
      <c r="AF902" s="94"/>
      <c r="AG902" s="94"/>
      <c r="AH902" s="94"/>
      <c r="AI902" s="94"/>
      <c r="AJ902" s="169"/>
      <c r="AK902" s="94"/>
      <c r="AL902" s="94"/>
      <c r="AM902" s="94"/>
    </row>
    <row r="903" ht="15.75" customHeight="1">
      <c r="A903" s="94"/>
      <c r="B903" s="94"/>
      <c r="D903" s="587"/>
      <c r="E903" s="94"/>
      <c r="F903" s="94"/>
      <c r="G903" s="94"/>
      <c r="H903" s="587"/>
      <c r="I903" s="94"/>
      <c r="J903" s="94"/>
      <c r="K903" s="7"/>
      <c r="L903" s="7"/>
      <c r="M903" s="94"/>
      <c r="N903" s="588"/>
      <c r="O903" s="588"/>
      <c r="P903" s="588"/>
      <c r="Q903" s="588"/>
      <c r="R903" s="588"/>
      <c r="S903" s="588"/>
      <c r="T903" s="588"/>
      <c r="U903" s="588"/>
      <c r="V903" s="588"/>
      <c r="W903" s="169"/>
      <c r="X903" s="94"/>
      <c r="Y903" s="94"/>
      <c r="Z903" s="94"/>
      <c r="AA903" s="94"/>
      <c r="AB903" s="94"/>
      <c r="AC903" s="94"/>
      <c r="AD903" s="94"/>
      <c r="AE903" s="94"/>
      <c r="AF903" s="94"/>
      <c r="AG903" s="94"/>
      <c r="AH903" s="94"/>
      <c r="AI903" s="94"/>
      <c r="AJ903" s="169"/>
      <c r="AK903" s="94"/>
      <c r="AL903" s="94"/>
      <c r="AM903" s="94"/>
    </row>
    <row r="904" ht="15.75" customHeight="1">
      <c r="A904" s="94"/>
      <c r="B904" s="94"/>
      <c r="D904" s="587"/>
      <c r="E904" s="94"/>
      <c r="F904" s="94"/>
      <c r="G904" s="94"/>
      <c r="H904" s="587"/>
      <c r="I904" s="94"/>
      <c r="J904" s="94"/>
      <c r="K904" s="7"/>
      <c r="L904" s="7"/>
      <c r="M904" s="94"/>
      <c r="N904" s="588"/>
      <c r="O904" s="588"/>
      <c r="P904" s="588"/>
      <c r="Q904" s="588"/>
      <c r="R904" s="588"/>
      <c r="S904" s="588"/>
      <c r="T904" s="588"/>
      <c r="U904" s="588"/>
      <c r="V904" s="588"/>
      <c r="W904" s="169"/>
      <c r="X904" s="94"/>
      <c r="Y904" s="94"/>
      <c r="Z904" s="94"/>
      <c r="AA904" s="94"/>
      <c r="AB904" s="94"/>
      <c r="AC904" s="94"/>
      <c r="AD904" s="94"/>
      <c r="AE904" s="94"/>
      <c r="AF904" s="94"/>
      <c r="AG904" s="94"/>
      <c r="AH904" s="94"/>
      <c r="AI904" s="94"/>
      <c r="AJ904" s="169"/>
      <c r="AK904" s="94"/>
      <c r="AL904" s="94"/>
      <c r="AM904" s="94"/>
    </row>
    <row r="905" ht="15.75" customHeight="1">
      <c r="A905" s="94"/>
      <c r="B905" s="94"/>
      <c r="D905" s="587"/>
      <c r="E905" s="94"/>
      <c r="F905" s="94"/>
      <c r="G905" s="94"/>
      <c r="H905" s="587"/>
      <c r="I905" s="94"/>
      <c r="J905" s="94"/>
      <c r="K905" s="7"/>
      <c r="L905" s="7"/>
      <c r="M905" s="94"/>
      <c r="N905" s="588"/>
      <c r="O905" s="588"/>
      <c r="P905" s="588"/>
      <c r="Q905" s="588"/>
      <c r="R905" s="588"/>
      <c r="S905" s="588"/>
      <c r="T905" s="588"/>
      <c r="U905" s="588"/>
      <c r="V905" s="588"/>
      <c r="W905" s="169"/>
      <c r="X905" s="94"/>
      <c r="Y905" s="94"/>
      <c r="Z905" s="94"/>
      <c r="AA905" s="94"/>
      <c r="AB905" s="94"/>
      <c r="AC905" s="94"/>
      <c r="AD905" s="94"/>
      <c r="AE905" s="94"/>
      <c r="AF905" s="94"/>
      <c r="AG905" s="94"/>
      <c r="AH905" s="94"/>
      <c r="AI905" s="94"/>
      <c r="AJ905" s="169"/>
      <c r="AK905" s="94"/>
      <c r="AL905" s="94"/>
      <c r="AM905" s="94"/>
    </row>
    <row r="906" ht="15.75" customHeight="1">
      <c r="A906" s="94"/>
      <c r="B906" s="94"/>
      <c r="D906" s="587"/>
      <c r="E906" s="94"/>
      <c r="F906" s="94"/>
      <c r="G906" s="94"/>
      <c r="H906" s="587"/>
      <c r="I906" s="94"/>
      <c r="J906" s="94"/>
      <c r="K906" s="7"/>
      <c r="L906" s="7"/>
      <c r="M906" s="94"/>
      <c r="N906" s="588"/>
      <c r="O906" s="588"/>
      <c r="P906" s="588"/>
      <c r="Q906" s="588"/>
      <c r="R906" s="588"/>
      <c r="S906" s="588"/>
      <c r="T906" s="588"/>
      <c r="U906" s="588"/>
      <c r="V906" s="588"/>
      <c r="W906" s="169"/>
      <c r="X906" s="94"/>
      <c r="Y906" s="94"/>
      <c r="Z906" s="94"/>
      <c r="AA906" s="94"/>
      <c r="AB906" s="94"/>
      <c r="AC906" s="94"/>
      <c r="AD906" s="94"/>
      <c r="AE906" s="94"/>
      <c r="AF906" s="94"/>
      <c r="AG906" s="94"/>
      <c r="AH906" s="94"/>
      <c r="AI906" s="94"/>
      <c r="AJ906" s="169"/>
      <c r="AK906" s="94"/>
      <c r="AL906" s="94"/>
      <c r="AM906" s="94"/>
    </row>
    <row r="907" ht="15.75" customHeight="1">
      <c r="A907" s="94"/>
      <c r="B907" s="94"/>
      <c r="D907" s="587"/>
      <c r="E907" s="94"/>
      <c r="F907" s="94"/>
      <c r="G907" s="94"/>
      <c r="H907" s="587"/>
      <c r="I907" s="94"/>
      <c r="J907" s="94"/>
      <c r="K907" s="7"/>
      <c r="L907" s="7"/>
      <c r="M907" s="94"/>
      <c r="N907" s="588"/>
      <c r="O907" s="588"/>
      <c r="P907" s="588"/>
      <c r="Q907" s="588"/>
      <c r="R907" s="588"/>
      <c r="S907" s="588"/>
      <c r="T907" s="588"/>
      <c r="U907" s="588"/>
      <c r="V907" s="588"/>
      <c r="W907" s="169"/>
      <c r="X907" s="94"/>
      <c r="Y907" s="94"/>
      <c r="Z907" s="94"/>
      <c r="AA907" s="94"/>
      <c r="AB907" s="94"/>
      <c r="AC907" s="94"/>
      <c r="AD907" s="94"/>
      <c r="AE907" s="94"/>
      <c r="AF907" s="94"/>
      <c r="AG907" s="94"/>
      <c r="AH907" s="94"/>
      <c r="AI907" s="94"/>
      <c r="AJ907" s="169"/>
      <c r="AK907" s="94"/>
      <c r="AL907" s="94"/>
      <c r="AM907" s="94"/>
    </row>
    <row r="908" ht="15.75" customHeight="1">
      <c r="A908" s="94"/>
      <c r="B908" s="94"/>
      <c r="D908" s="587"/>
      <c r="E908" s="94"/>
      <c r="F908" s="94"/>
      <c r="G908" s="94"/>
      <c r="H908" s="587"/>
      <c r="I908" s="94"/>
      <c r="J908" s="94"/>
      <c r="K908" s="7"/>
      <c r="L908" s="7"/>
      <c r="M908" s="94"/>
      <c r="N908" s="588"/>
      <c r="O908" s="588"/>
      <c r="P908" s="588"/>
      <c r="Q908" s="588"/>
      <c r="R908" s="588"/>
      <c r="S908" s="588"/>
      <c r="T908" s="588"/>
      <c r="U908" s="588"/>
      <c r="V908" s="588"/>
      <c r="W908" s="169"/>
      <c r="X908" s="94"/>
      <c r="Y908" s="94"/>
      <c r="Z908" s="94"/>
      <c r="AA908" s="94"/>
      <c r="AB908" s="94"/>
      <c r="AC908" s="94"/>
      <c r="AD908" s="94"/>
      <c r="AE908" s="94"/>
      <c r="AF908" s="94"/>
      <c r="AG908" s="94"/>
      <c r="AH908" s="94"/>
      <c r="AI908" s="94"/>
      <c r="AJ908" s="169"/>
      <c r="AK908" s="94"/>
      <c r="AL908" s="94"/>
      <c r="AM908" s="94"/>
    </row>
    <row r="909" ht="15.75" customHeight="1">
      <c r="A909" s="94"/>
      <c r="B909" s="94"/>
      <c r="D909" s="587"/>
      <c r="E909" s="94"/>
      <c r="F909" s="94"/>
      <c r="G909" s="94"/>
      <c r="H909" s="587"/>
      <c r="I909" s="94"/>
      <c r="J909" s="94"/>
      <c r="K909" s="7"/>
      <c r="L909" s="7"/>
      <c r="M909" s="94"/>
      <c r="N909" s="588"/>
      <c r="O909" s="588"/>
      <c r="P909" s="588"/>
      <c r="Q909" s="588"/>
      <c r="R909" s="588"/>
      <c r="S909" s="588"/>
      <c r="T909" s="588"/>
      <c r="U909" s="588"/>
      <c r="V909" s="588"/>
      <c r="W909" s="169"/>
      <c r="X909" s="94"/>
      <c r="Y909" s="94"/>
      <c r="Z909" s="94"/>
      <c r="AA909" s="94"/>
      <c r="AB909" s="94"/>
      <c r="AC909" s="94"/>
      <c r="AD909" s="94"/>
      <c r="AE909" s="94"/>
      <c r="AF909" s="94"/>
      <c r="AG909" s="94"/>
      <c r="AH909" s="94"/>
      <c r="AI909" s="94"/>
      <c r="AJ909" s="169"/>
      <c r="AK909" s="94"/>
      <c r="AL909" s="94"/>
      <c r="AM909" s="94"/>
    </row>
    <row r="910" ht="15.75" customHeight="1">
      <c r="A910" s="94"/>
      <c r="B910" s="94"/>
      <c r="D910" s="587"/>
      <c r="E910" s="94"/>
      <c r="F910" s="94"/>
      <c r="G910" s="94"/>
      <c r="H910" s="587"/>
      <c r="I910" s="94"/>
      <c r="J910" s="94"/>
      <c r="K910" s="7"/>
      <c r="L910" s="7"/>
      <c r="M910" s="94"/>
      <c r="N910" s="588"/>
      <c r="O910" s="588"/>
      <c r="P910" s="588"/>
      <c r="Q910" s="588"/>
      <c r="R910" s="588"/>
      <c r="S910" s="588"/>
      <c r="T910" s="588"/>
      <c r="U910" s="588"/>
      <c r="V910" s="588"/>
      <c r="W910" s="169"/>
      <c r="X910" s="94"/>
      <c r="Y910" s="94"/>
      <c r="Z910" s="94"/>
      <c r="AA910" s="94"/>
      <c r="AB910" s="94"/>
      <c r="AC910" s="94"/>
      <c r="AD910" s="94"/>
      <c r="AE910" s="94"/>
      <c r="AF910" s="94"/>
      <c r="AG910" s="94"/>
      <c r="AH910" s="94"/>
      <c r="AI910" s="94"/>
      <c r="AJ910" s="169"/>
      <c r="AK910" s="94"/>
      <c r="AL910" s="94"/>
      <c r="AM910" s="94"/>
    </row>
    <row r="911" ht="15.75" customHeight="1">
      <c r="A911" s="94"/>
      <c r="B911" s="94"/>
      <c r="D911" s="587"/>
      <c r="E911" s="94"/>
      <c r="F911" s="94"/>
      <c r="G911" s="94"/>
      <c r="H911" s="587"/>
      <c r="I911" s="94"/>
      <c r="J911" s="94"/>
      <c r="K911" s="7"/>
      <c r="L911" s="7"/>
      <c r="M911" s="94"/>
      <c r="N911" s="588"/>
      <c r="O911" s="588"/>
      <c r="P911" s="588"/>
      <c r="Q911" s="588"/>
      <c r="R911" s="588"/>
      <c r="S911" s="588"/>
      <c r="T911" s="588"/>
      <c r="U911" s="588"/>
      <c r="V911" s="588"/>
      <c r="W911" s="169"/>
      <c r="X911" s="94"/>
      <c r="Y911" s="94"/>
      <c r="Z911" s="94"/>
      <c r="AA911" s="94"/>
      <c r="AB911" s="94"/>
      <c r="AC911" s="94"/>
      <c r="AD911" s="94"/>
      <c r="AE911" s="94"/>
      <c r="AF911" s="94"/>
      <c r="AG911" s="94"/>
      <c r="AH911" s="94"/>
      <c r="AI911" s="94"/>
      <c r="AJ911" s="169"/>
      <c r="AK911" s="94"/>
      <c r="AL911" s="94"/>
      <c r="AM911" s="94"/>
    </row>
    <row r="912" ht="15.75" customHeight="1">
      <c r="A912" s="94"/>
      <c r="B912" s="94"/>
      <c r="D912" s="587"/>
      <c r="E912" s="94"/>
      <c r="F912" s="94"/>
      <c r="G912" s="94"/>
      <c r="H912" s="587"/>
      <c r="I912" s="94"/>
      <c r="J912" s="94"/>
      <c r="K912" s="7"/>
      <c r="L912" s="7"/>
      <c r="M912" s="94"/>
      <c r="N912" s="588"/>
      <c r="O912" s="588"/>
      <c r="P912" s="588"/>
      <c r="Q912" s="588"/>
      <c r="R912" s="588"/>
      <c r="S912" s="588"/>
      <c r="T912" s="588"/>
      <c r="U912" s="588"/>
      <c r="V912" s="588"/>
      <c r="W912" s="169"/>
      <c r="X912" s="94"/>
      <c r="Y912" s="94"/>
      <c r="Z912" s="94"/>
      <c r="AA912" s="94"/>
      <c r="AB912" s="94"/>
      <c r="AC912" s="94"/>
      <c r="AD912" s="94"/>
      <c r="AE912" s="94"/>
      <c r="AF912" s="94"/>
      <c r="AG912" s="94"/>
      <c r="AH912" s="94"/>
      <c r="AI912" s="94"/>
      <c r="AJ912" s="169"/>
      <c r="AK912" s="94"/>
      <c r="AL912" s="94"/>
      <c r="AM912" s="94"/>
    </row>
    <row r="913" ht="15.75" customHeight="1">
      <c r="A913" s="94"/>
      <c r="B913" s="94"/>
      <c r="D913" s="587"/>
      <c r="E913" s="94"/>
      <c r="F913" s="94"/>
      <c r="G913" s="94"/>
      <c r="H913" s="587"/>
      <c r="I913" s="94"/>
      <c r="J913" s="94"/>
      <c r="K913" s="7"/>
      <c r="L913" s="7"/>
      <c r="M913" s="94"/>
      <c r="N913" s="588"/>
      <c r="O913" s="588"/>
      <c r="P913" s="588"/>
      <c r="Q913" s="588"/>
      <c r="R913" s="588"/>
      <c r="S913" s="588"/>
      <c r="T913" s="588"/>
      <c r="U913" s="588"/>
      <c r="V913" s="588"/>
      <c r="W913" s="169"/>
      <c r="X913" s="94"/>
      <c r="Y913" s="94"/>
      <c r="Z913" s="94"/>
      <c r="AA913" s="94"/>
      <c r="AB913" s="94"/>
      <c r="AC913" s="94"/>
      <c r="AD913" s="94"/>
      <c r="AE913" s="94"/>
      <c r="AF913" s="94"/>
      <c r="AG913" s="94"/>
      <c r="AH913" s="94"/>
      <c r="AI913" s="94"/>
      <c r="AJ913" s="169"/>
      <c r="AK913" s="94"/>
      <c r="AL913" s="94"/>
      <c r="AM913" s="94"/>
    </row>
    <row r="914" ht="15.75" customHeight="1">
      <c r="A914" s="94"/>
      <c r="B914" s="94"/>
      <c r="D914" s="587"/>
      <c r="E914" s="94"/>
      <c r="F914" s="94"/>
      <c r="G914" s="94"/>
      <c r="H914" s="587"/>
      <c r="I914" s="94"/>
      <c r="J914" s="94"/>
      <c r="K914" s="7"/>
      <c r="L914" s="7"/>
      <c r="M914" s="94"/>
      <c r="N914" s="588"/>
      <c r="O914" s="588"/>
      <c r="P914" s="588"/>
      <c r="Q914" s="588"/>
      <c r="R914" s="588"/>
      <c r="S914" s="588"/>
      <c r="T914" s="588"/>
      <c r="U914" s="588"/>
      <c r="V914" s="588"/>
      <c r="W914" s="169"/>
      <c r="X914" s="94"/>
      <c r="Y914" s="94"/>
      <c r="Z914" s="94"/>
      <c r="AA914" s="94"/>
      <c r="AB914" s="94"/>
      <c r="AC914" s="94"/>
      <c r="AD914" s="94"/>
      <c r="AE914" s="94"/>
      <c r="AF914" s="94"/>
      <c r="AG914" s="94"/>
      <c r="AH914" s="94"/>
      <c r="AI914" s="94"/>
      <c r="AJ914" s="169"/>
      <c r="AK914" s="94"/>
      <c r="AL914" s="94"/>
      <c r="AM914" s="94"/>
    </row>
    <row r="915" ht="15.75" customHeight="1">
      <c r="A915" s="94"/>
      <c r="B915" s="94"/>
      <c r="D915" s="587"/>
      <c r="E915" s="94"/>
      <c r="F915" s="94"/>
      <c r="G915" s="94"/>
      <c r="H915" s="587"/>
      <c r="I915" s="94"/>
      <c r="J915" s="94"/>
      <c r="K915" s="7"/>
      <c r="L915" s="7"/>
      <c r="M915" s="94"/>
      <c r="N915" s="588"/>
      <c r="O915" s="588"/>
      <c r="P915" s="588"/>
      <c r="Q915" s="588"/>
      <c r="R915" s="588"/>
      <c r="S915" s="588"/>
      <c r="T915" s="588"/>
      <c r="U915" s="588"/>
      <c r="V915" s="588"/>
      <c r="W915" s="169"/>
      <c r="X915" s="94"/>
      <c r="Y915" s="94"/>
      <c r="Z915" s="94"/>
      <c r="AA915" s="94"/>
      <c r="AB915" s="94"/>
      <c r="AC915" s="94"/>
      <c r="AD915" s="94"/>
      <c r="AE915" s="94"/>
      <c r="AF915" s="94"/>
      <c r="AG915" s="94"/>
      <c r="AH915" s="94"/>
      <c r="AI915" s="94"/>
      <c r="AJ915" s="169"/>
      <c r="AK915" s="94"/>
      <c r="AL915" s="94"/>
      <c r="AM915" s="94"/>
    </row>
    <row r="916" ht="15.75" customHeight="1">
      <c r="A916" s="94"/>
      <c r="B916" s="94"/>
      <c r="D916" s="587"/>
      <c r="E916" s="94"/>
      <c r="F916" s="94"/>
      <c r="G916" s="94"/>
      <c r="H916" s="587"/>
      <c r="I916" s="94"/>
      <c r="J916" s="94"/>
      <c r="K916" s="7"/>
      <c r="L916" s="7"/>
      <c r="M916" s="94"/>
      <c r="N916" s="588"/>
      <c r="O916" s="588"/>
      <c r="P916" s="588"/>
      <c r="Q916" s="588"/>
      <c r="R916" s="588"/>
      <c r="S916" s="588"/>
      <c r="T916" s="588"/>
      <c r="U916" s="588"/>
      <c r="V916" s="588"/>
      <c r="W916" s="169"/>
      <c r="X916" s="94"/>
      <c r="Y916" s="94"/>
      <c r="Z916" s="94"/>
      <c r="AA916" s="94"/>
      <c r="AB916" s="94"/>
      <c r="AC916" s="94"/>
      <c r="AD916" s="94"/>
      <c r="AE916" s="94"/>
      <c r="AF916" s="94"/>
      <c r="AG916" s="94"/>
      <c r="AH916" s="94"/>
      <c r="AI916" s="94"/>
      <c r="AJ916" s="169"/>
      <c r="AK916" s="94"/>
      <c r="AL916" s="94"/>
      <c r="AM916" s="94"/>
    </row>
    <row r="917" ht="15.75" customHeight="1">
      <c r="A917" s="94"/>
      <c r="B917" s="94"/>
      <c r="D917" s="587"/>
      <c r="E917" s="94"/>
      <c r="F917" s="94"/>
      <c r="G917" s="94"/>
      <c r="H917" s="587"/>
      <c r="I917" s="94"/>
      <c r="J917" s="94"/>
      <c r="K917" s="7"/>
      <c r="L917" s="7"/>
      <c r="M917" s="94"/>
      <c r="N917" s="588"/>
      <c r="O917" s="588"/>
      <c r="P917" s="588"/>
      <c r="Q917" s="588"/>
      <c r="R917" s="588"/>
      <c r="S917" s="588"/>
      <c r="T917" s="588"/>
      <c r="U917" s="588"/>
      <c r="V917" s="588"/>
      <c r="W917" s="169"/>
      <c r="X917" s="94"/>
      <c r="Y917" s="94"/>
      <c r="Z917" s="94"/>
      <c r="AA917" s="94"/>
      <c r="AB917" s="94"/>
      <c r="AC917" s="94"/>
      <c r="AD917" s="94"/>
      <c r="AE917" s="94"/>
      <c r="AF917" s="94"/>
      <c r="AG917" s="94"/>
      <c r="AH917" s="94"/>
      <c r="AI917" s="94"/>
      <c r="AJ917" s="169"/>
      <c r="AK917" s="94"/>
      <c r="AL917" s="94"/>
      <c r="AM917" s="94"/>
    </row>
    <row r="918" ht="15.75" customHeight="1">
      <c r="A918" s="94"/>
      <c r="B918" s="94"/>
      <c r="D918" s="587"/>
      <c r="E918" s="94"/>
      <c r="F918" s="94"/>
      <c r="G918" s="94"/>
      <c r="H918" s="587"/>
      <c r="I918" s="94"/>
      <c r="J918" s="94"/>
      <c r="K918" s="7"/>
      <c r="L918" s="7"/>
      <c r="M918" s="94"/>
      <c r="N918" s="588"/>
      <c r="O918" s="588"/>
      <c r="P918" s="588"/>
      <c r="Q918" s="588"/>
      <c r="R918" s="588"/>
      <c r="S918" s="588"/>
      <c r="T918" s="588"/>
      <c r="U918" s="588"/>
      <c r="V918" s="588"/>
      <c r="W918" s="169"/>
      <c r="X918" s="94"/>
      <c r="Y918" s="94"/>
      <c r="Z918" s="94"/>
      <c r="AA918" s="94"/>
      <c r="AB918" s="94"/>
      <c r="AC918" s="94"/>
      <c r="AD918" s="94"/>
      <c r="AE918" s="94"/>
      <c r="AF918" s="94"/>
      <c r="AG918" s="94"/>
      <c r="AH918" s="94"/>
      <c r="AI918" s="94"/>
      <c r="AJ918" s="169"/>
      <c r="AK918" s="94"/>
      <c r="AL918" s="94"/>
      <c r="AM918" s="94"/>
    </row>
    <row r="919" ht="15.75" customHeight="1">
      <c r="A919" s="94"/>
      <c r="B919" s="94"/>
      <c r="D919" s="587"/>
      <c r="E919" s="94"/>
      <c r="F919" s="94"/>
      <c r="G919" s="94"/>
      <c r="H919" s="587"/>
      <c r="I919" s="94"/>
      <c r="J919" s="94"/>
      <c r="K919" s="7"/>
      <c r="L919" s="7"/>
      <c r="M919" s="94"/>
      <c r="N919" s="588"/>
      <c r="O919" s="588"/>
      <c r="P919" s="588"/>
      <c r="Q919" s="588"/>
      <c r="R919" s="588"/>
      <c r="S919" s="588"/>
      <c r="T919" s="588"/>
      <c r="U919" s="588"/>
      <c r="V919" s="588"/>
      <c r="W919" s="169"/>
      <c r="X919" s="94"/>
      <c r="Y919" s="94"/>
      <c r="Z919" s="94"/>
      <c r="AA919" s="94"/>
      <c r="AB919" s="94"/>
      <c r="AC919" s="94"/>
      <c r="AD919" s="94"/>
      <c r="AE919" s="94"/>
      <c r="AF919" s="94"/>
      <c r="AG919" s="94"/>
      <c r="AH919" s="94"/>
      <c r="AI919" s="94"/>
      <c r="AJ919" s="169"/>
      <c r="AK919" s="94"/>
      <c r="AL919" s="94"/>
      <c r="AM919" s="94"/>
    </row>
    <row r="920" ht="15.75" customHeight="1">
      <c r="A920" s="94"/>
      <c r="B920" s="94"/>
      <c r="D920" s="587"/>
      <c r="E920" s="94"/>
      <c r="F920" s="94"/>
      <c r="G920" s="94"/>
      <c r="H920" s="587"/>
      <c r="I920" s="94"/>
      <c r="J920" s="94"/>
      <c r="K920" s="7"/>
      <c r="L920" s="7"/>
      <c r="M920" s="94"/>
      <c r="N920" s="588"/>
      <c r="O920" s="588"/>
      <c r="P920" s="588"/>
      <c r="Q920" s="588"/>
      <c r="R920" s="588"/>
      <c r="S920" s="588"/>
      <c r="T920" s="588"/>
      <c r="U920" s="588"/>
      <c r="V920" s="588"/>
      <c r="W920" s="169"/>
      <c r="X920" s="94"/>
      <c r="Y920" s="94"/>
      <c r="Z920" s="94"/>
      <c r="AA920" s="94"/>
      <c r="AB920" s="94"/>
      <c r="AC920" s="94"/>
      <c r="AD920" s="94"/>
      <c r="AE920" s="94"/>
      <c r="AF920" s="94"/>
      <c r="AG920" s="94"/>
      <c r="AH920" s="94"/>
      <c r="AI920" s="94"/>
      <c r="AJ920" s="169"/>
      <c r="AK920" s="94"/>
      <c r="AL920" s="94"/>
      <c r="AM920" s="94"/>
    </row>
    <row r="921" ht="15.75" customHeight="1">
      <c r="A921" s="94"/>
      <c r="B921" s="94"/>
      <c r="D921" s="587"/>
      <c r="E921" s="94"/>
      <c r="F921" s="94"/>
      <c r="G921" s="94"/>
      <c r="H921" s="587"/>
      <c r="I921" s="94"/>
      <c r="J921" s="94"/>
      <c r="K921" s="7"/>
      <c r="L921" s="7"/>
      <c r="M921" s="94"/>
      <c r="N921" s="588"/>
      <c r="O921" s="588"/>
      <c r="P921" s="588"/>
      <c r="Q921" s="588"/>
      <c r="R921" s="588"/>
      <c r="S921" s="588"/>
      <c r="T921" s="588"/>
      <c r="U921" s="588"/>
      <c r="V921" s="588"/>
      <c r="W921" s="169"/>
      <c r="X921" s="94"/>
      <c r="Y921" s="94"/>
      <c r="Z921" s="94"/>
      <c r="AA921" s="94"/>
      <c r="AB921" s="94"/>
      <c r="AC921" s="94"/>
      <c r="AD921" s="94"/>
      <c r="AE921" s="94"/>
      <c r="AF921" s="94"/>
      <c r="AG921" s="94"/>
      <c r="AH921" s="94"/>
      <c r="AI921" s="94"/>
      <c r="AJ921" s="169"/>
      <c r="AK921" s="94"/>
      <c r="AL921" s="94"/>
      <c r="AM921" s="94"/>
    </row>
    <row r="922" ht="15.75" customHeight="1">
      <c r="A922" s="94"/>
      <c r="B922" s="94"/>
      <c r="D922" s="587"/>
      <c r="E922" s="94"/>
      <c r="F922" s="94"/>
      <c r="G922" s="94"/>
      <c r="H922" s="587"/>
      <c r="I922" s="94"/>
      <c r="J922" s="94"/>
      <c r="K922" s="7"/>
      <c r="L922" s="7"/>
      <c r="M922" s="94"/>
      <c r="N922" s="588"/>
      <c r="O922" s="588"/>
      <c r="P922" s="588"/>
      <c r="Q922" s="588"/>
      <c r="R922" s="588"/>
      <c r="S922" s="588"/>
      <c r="T922" s="588"/>
      <c r="U922" s="588"/>
      <c r="V922" s="588"/>
      <c r="W922" s="169"/>
      <c r="X922" s="94"/>
      <c r="Y922" s="94"/>
      <c r="Z922" s="94"/>
      <c r="AA922" s="94"/>
      <c r="AB922" s="94"/>
      <c r="AC922" s="94"/>
      <c r="AD922" s="94"/>
      <c r="AE922" s="94"/>
      <c r="AF922" s="94"/>
      <c r="AG922" s="94"/>
      <c r="AH922" s="94"/>
      <c r="AI922" s="94"/>
      <c r="AJ922" s="169"/>
      <c r="AK922" s="94"/>
      <c r="AL922" s="94"/>
      <c r="AM922" s="94"/>
    </row>
    <row r="923" ht="15.75" customHeight="1">
      <c r="A923" s="94"/>
      <c r="B923" s="94"/>
      <c r="D923" s="587"/>
      <c r="E923" s="94"/>
      <c r="F923" s="94"/>
      <c r="G923" s="94"/>
      <c r="H923" s="587"/>
      <c r="I923" s="94"/>
      <c r="J923" s="94"/>
      <c r="K923" s="7"/>
      <c r="L923" s="7"/>
      <c r="M923" s="94"/>
      <c r="N923" s="588"/>
      <c r="O923" s="588"/>
      <c r="P923" s="588"/>
      <c r="Q923" s="588"/>
      <c r="R923" s="588"/>
      <c r="S923" s="588"/>
      <c r="T923" s="588"/>
      <c r="U923" s="588"/>
      <c r="V923" s="588"/>
      <c r="W923" s="169"/>
      <c r="X923" s="94"/>
      <c r="Y923" s="94"/>
      <c r="Z923" s="94"/>
      <c r="AA923" s="94"/>
      <c r="AB923" s="94"/>
      <c r="AC923" s="94"/>
      <c r="AD923" s="94"/>
      <c r="AE923" s="94"/>
      <c r="AF923" s="94"/>
      <c r="AG923" s="94"/>
      <c r="AH923" s="94"/>
      <c r="AI923" s="94"/>
      <c r="AJ923" s="169"/>
      <c r="AK923" s="94"/>
      <c r="AL923" s="94"/>
      <c r="AM923" s="94"/>
    </row>
    <row r="924" ht="15.75" customHeight="1">
      <c r="A924" s="94"/>
      <c r="B924" s="94"/>
      <c r="D924" s="587"/>
      <c r="E924" s="94"/>
      <c r="F924" s="94"/>
      <c r="G924" s="94"/>
      <c r="H924" s="587"/>
      <c r="I924" s="94"/>
      <c r="J924" s="94"/>
      <c r="K924" s="7"/>
      <c r="L924" s="7"/>
      <c r="M924" s="94"/>
      <c r="N924" s="588"/>
      <c r="O924" s="588"/>
      <c r="P924" s="588"/>
      <c r="Q924" s="588"/>
      <c r="R924" s="588"/>
      <c r="S924" s="588"/>
      <c r="T924" s="588"/>
      <c r="U924" s="588"/>
      <c r="V924" s="588"/>
      <c r="W924" s="169"/>
      <c r="X924" s="94"/>
      <c r="Y924" s="94"/>
      <c r="Z924" s="94"/>
      <c r="AA924" s="94"/>
      <c r="AB924" s="94"/>
      <c r="AC924" s="94"/>
      <c r="AD924" s="94"/>
      <c r="AE924" s="94"/>
      <c r="AF924" s="94"/>
      <c r="AG924" s="94"/>
      <c r="AH924" s="94"/>
      <c r="AI924" s="94"/>
      <c r="AJ924" s="169"/>
      <c r="AK924" s="94"/>
      <c r="AL924" s="94"/>
      <c r="AM924" s="94"/>
    </row>
    <row r="925" ht="15.75" customHeight="1">
      <c r="A925" s="94"/>
      <c r="B925" s="94"/>
      <c r="D925" s="587"/>
      <c r="E925" s="94"/>
      <c r="F925" s="94"/>
      <c r="G925" s="94"/>
      <c r="H925" s="587"/>
      <c r="I925" s="94"/>
      <c r="J925" s="94"/>
      <c r="K925" s="7"/>
      <c r="L925" s="7"/>
      <c r="M925" s="94"/>
      <c r="N925" s="588"/>
      <c r="O925" s="588"/>
      <c r="P925" s="588"/>
      <c r="Q925" s="588"/>
      <c r="R925" s="588"/>
      <c r="S925" s="588"/>
      <c r="T925" s="588"/>
      <c r="U925" s="588"/>
      <c r="V925" s="588"/>
      <c r="W925" s="169"/>
      <c r="X925" s="94"/>
      <c r="Y925" s="94"/>
      <c r="Z925" s="94"/>
      <c r="AA925" s="94"/>
      <c r="AB925" s="94"/>
      <c r="AC925" s="94"/>
      <c r="AD925" s="94"/>
      <c r="AE925" s="94"/>
      <c r="AF925" s="94"/>
      <c r="AG925" s="94"/>
      <c r="AH925" s="94"/>
      <c r="AI925" s="94"/>
      <c r="AJ925" s="169"/>
      <c r="AK925" s="94"/>
      <c r="AL925" s="94"/>
      <c r="AM925" s="94"/>
    </row>
    <row r="926" ht="15.75" customHeight="1">
      <c r="A926" s="94"/>
      <c r="B926" s="94"/>
      <c r="D926" s="587"/>
      <c r="E926" s="94"/>
      <c r="F926" s="94"/>
      <c r="G926" s="94"/>
      <c r="H926" s="587"/>
      <c r="I926" s="94"/>
      <c r="J926" s="94"/>
      <c r="K926" s="7"/>
      <c r="L926" s="7"/>
      <c r="M926" s="94"/>
      <c r="N926" s="588"/>
      <c r="O926" s="588"/>
      <c r="P926" s="588"/>
      <c r="Q926" s="588"/>
      <c r="R926" s="588"/>
      <c r="S926" s="588"/>
      <c r="T926" s="588"/>
      <c r="U926" s="588"/>
      <c r="V926" s="588"/>
      <c r="W926" s="169"/>
      <c r="X926" s="94"/>
      <c r="Y926" s="94"/>
      <c r="Z926" s="94"/>
      <c r="AA926" s="94"/>
      <c r="AB926" s="94"/>
      <c r="AC926" s="94"/>
      <c r="AD926" s="94"/>
      <c r="AE926" s="94"/>
      <c r="AF926" s="94"/>
      <c r="AG926" s="94"/>
      <c r="AH926" s="94"/>
      <c r="AI926" s="94"/>
      <c r="AJ926" s="169"/>
      <c r="AK926" s="94"/>
      <c r="AL926" s="94"/>
      <c r="AM926" s="94"/>
    </row>
    <row r="927" ht="15.75" customHeight="1">
      <c r="A927" s="94"/>
      <c r="B927" s="94"/>
      <c r="D927" s="587"/>
      <c r="E927" s="94"/>
      <c r="F927" s="94"/>
      <c r="G927" s="94"/>
      <c r="H927" s="587"/>
      <c r="I927" s="94"/>
      <c r="J927" s="94"/>
      <c r="K927" s="7"/>
      <c r="L927" s="7"/>
      <c r="M927" s="94"/>
      <c r="N927" s="588"/>
      <c r="O927" s="588"/>
      <c r="P927" s="588"/>
      <c r="Q927" s="588"/>
      <c r="R927" s="588"/>
      <c r="S927" s="588"/>
      <c r="T927" s="588"/>
      <c r="U927" s="588"/>
      <c r="V927" s="588"/>
      <c r="W927" s="169"/>
      <c r="X927" s="94"/>
      <c r="Y927" s="94"/>
      <c r="Z927" s="94"/>
      <c r="AA927" s="94"/>
      <c r="AB927" s="94"/>
      <c r="AC927" s="94"/>
      <c r="AD927" s="94"/>
      <c r="AE927" s="94"/>
      <c r="AF927" s="94"/>
      <c r="AG927" s="94"/>
      <c r="AH927" s="94"/>
      <c r="AI927" s="94"/>
      <c r="AJ927" s="169"/>
      <c r="AK927" s="94"/>
      <c r="AL927" s="94"/>
      <c r="AM927" s="94"/>
    </row>
    <row r="928" ht="15.75" customHeight="1">
      <c r="A928" s="94"/>
      <c r="B928" s="94"/>
      <c r="D928" s="587"/>
      <c r="E928" s="94"/>
      <c r="F928" s="94"/>
      <c r="G928" s="94"/>
      <c r="H928" s="587"/>
      <c r="I928" s="94"/>
      <c r="J928" s="94"/>
      <c r="K928" s="7"/>
      <c r="L928" s="7"/>
      <c r="M928" s="94"/>
      <c r="N928" s="588"/>
      <c r="O928" s="588"/>
      <c r="P928" s="588"/>
      <c r="Q928" s="588"/>
      <c r="R928" s="588"/>
      <c r="S928" s="588"/>
      <c r="T928" s="588"/>
      <c r="U928" s="588"/>
      <c r="V928" s="588"/>
      <c r="W928" s="169"/>
      <c r="X928" s="94"/>
      <c r="Y928" s="94"/>
      <c r="Z928" s="94"/>
      <c r="AA928" s="94"/>
      <c r="AB928" s="94"/>
      <c r="AC928" s="94"/>
      <c r="AD928" s="94"/>
      <c r="AE928" s="94"/>
      <c r="AF928" s="94"/>
      <c r="AG928" s="94"/>
      <c r="AH928" s="94"/>
      <c r="AI928" s="94"/>
      <c r="AJ928" s="169"/>
      <c r="AK928" s="94"/>
      <c r="AL928" s="94"/>
      <c r="AM928" s="94"/>
    </row>
    <row r="929" ht="15.75" customHeight="1">
      <c r="A929" s="94"/>
      <c r="B929" s="94"/>
      <c r="D929" s="587"/>
      <c r="E929" s="94"/>
      <c r="F929" s="94"/>
      <c r="G929" s="94"/>
      <c r="H929" s="587"/>
      <c r="I929" s="94"/>
      <c r="J929" s="94"/>
      <c r="K929" s="7"/>
      <c r="L929" s="7"/>
      <c r="M929" s="94"/>
      <c r="N929" s="588"/>
      <c r="O929" s="588"/>
      <c r="P929" s="588"/>
      <c r="Q929" s="588"/>
      <c r="R929" s="588"/>
      <c r="S929" s="588"/>
      <c r="T929" s="588"/>
      <c r="U929" s="588"/>
      <c r="V929" s="588"/>
      <c r="W929" s="169"/>
      <c r="X929" s="94"/>
      <c r="Y929" s="94"/>
      <c r="Z929" s="94"/>
      <c r="AA929" s="94"/>
      <c r="AB929" s="94"/>
      <c r="AC929" s="94"/>
      <c r="AD929" s="94"/>
      <c r="AE929" s="94"/>
      <c r="AF929" s="94"/>
      <c r="AG929" s="94"/>
      <c r="AH929" s="94"/>
      <c r="AI929" s="94"/>
      <c r="AJ929" s="169"/>
      <c r="AK929" s="94"/>
      <c r="AL929" s="94"/>
      <c r="AM929" s="94"/>
    </row>
    <row r="930" ht="15.75" customHeight="1">
      <c r="A930" s="94"/>
      <c r="B930" s="94"/>
      <c r="D930" s="587"/>
      <c r="E930" s="94"/>
      <c r="F930" s="94"/>
      <c r="G930" s="94"/>
      <c r="H930" s="587"/>
      <c r="I930" s="94"/>
      <c r="J930" s="94"/>
      <c r="K930" s="7"/>
      <c r="L930" s="7"/>
      <c r="M930" s="94"/>
      <c r="N930" s="588"/>
      <c r="O930" s="588"/>
      <c r="P930" s="588"/>
      <c r="Q930" s="588"/>
      <c r="R930" s="588"/>
      <c r="S930" s="588"/>
      <c r="T930" s="588"/>
      <c r="U930" s="588"/>
      <c r="V930" s="588"/>
      <c r="W930" s="169"/>
      <c r="X930" s="94"/>
      <c r="Y930" s="94"/>
      <c r="Z930" s="94"/>
      <c r="AA930" s="94"/>
      <c r="AB930" s="94"/>
      <c r="AC930" s="94"/>
      <c r="AD930" s="94"/>
      <c r="AE930" s="94"/>
      <c r="AF930" s="94"/>
      <c r="AG930" s="94"/>
      <c r="AH930" s="94"/>
      <c r="AI930" s="94"/>
      <c r="AJ930" s="169"/>
      <c r="AK930" s="94"/>
      <c r="AL930" s="94"/>
      <c r="AM930" s="94"/>
    </row>
    <row r="931" ht="15.75" customHeight="1">
      <c r="A931" s="94"/>
      <c r="B931" s="94"/>
      <c r="D931" s="587"/>
      <c r="E931" s="94"/>
      <c r="F931" s="94"/>
      <c r="G931" s="94"/>
      <c r="H931" s="587"/>
      <c r="I931" s="94"/>
      <c r="J931" s="94"/>
      <c r="K931" s="7"/>
      <c r="L931" s="7"/>
      <c r="M931" s="94"/>
      <c r="N931" s="588"/>
      <c r="O931" s="588"/>
      <c r="P931" s="588"/>
      <c r="Q931" s="588"/>
      <c r="R931" s="588"/>
      <c r="S931" s="588"/>
      <c r="T931" s="588"/>
      <c r="U931" s="588"/>
      <c r="V931" s="588"/>
      <c r="W931" s="169"/>
      <c r="X931" s="94"/>
      <c r="Y931" s="94"/>
      <c r="Z931" s="94"/>
      <c r="AA931" s="94"/>
      <c r="AB931" s="94"/>
      <c r="AC931" s="94"/>
      <c r="AD931" s="94"/>
      <c r="AE931" s="94"/>
      <c r="AF931" s="94"/>
      <c r="AG931" s="94"/>
      <c r="AH931" s="94"/>
      <c r="AI931" s="94"/>
      <c r="AJ931" s="169"/>
      <c r="AK931" s="94"/>
      <c r="AL931" s="94"/>
      <c r="AM931" s="94"/>
    </row>
    <row r="932" ht="15.75" customHeight="1">
      <c r="A932" s="94"/>
      <c r="B932" s="94"/>
      <c r="D932" s="587"/>
      <c r="E932" s="94"/>
      <c r="F932" s="94"/>
      <c r="G932" s="94"/>
      <c r="H932" s="587"/>
      <c r="I932" s="94"/>
      <c r="J932" s="94"/>
      <c r="K932" s="7"/>
      <c r="L932" s="7"/>
      <c r="M932" s="94"/>
      <c r="N932" s="588"/>
      <c r="O932" s="588"/>
      <c r="P932" s="588"/>
      <c r="Q932" s="588"/>
      <c r="R932" s="588"/>
      <c r="S932" s="588"/>
      <c r="T932" s="588"/>
      <c r="U932" s="588"/>
      <c r="V932" s="588"/>
      <c r="W932" s="169"/>
      <c r="X932" s="94"/>
      <c r="Y932" s="94"/>
      <c r="Z932" s="94"/>
      <c r="AA932" s="94"/>
      <c r="AB932" s="94"/>
      <c r="AC932" s="94"/>
      <c r="AD932" s="94"/>
      <c r="AE932" s="94"/>
      <c r="AF932" s="94"/>
      <c r="AG932" s="94"/>
      <c r="AH932" s="94"/>
      <c r="AI932" s="94"/>
      <c r="AJ932" s="169"/>
      <c r="AK932" s="94"/>
      <c r="AL932" s="94"/>
      <c r="AM932" s="94"/>
    </row>
    <row r="933" ht="15.75" customHeight="1">
      <c r="A933" s="94"/>
      <c r="B933" s="94"/>
      <c r="D933" s="587"/>
      <c r="E933" s="94"/>
      <c r="F933" s="94"/>
      <c r="G933" s="94"/>
      <c r="H933" s="587"/>
      <c r="I933" s="94"/>
      <c r="J933" s="94"/>
      <c r="K933" s="7"/>
      <c r="L933" s="7"/>
      <c r="M933" s="94"/>
      <c r="N933" s="588"/>
      <c r="O933" s="588"/>
      <c r="P933" s="588"/>
      <c r="Q933" s="588"/>
      <c r="R933" s="588"/>
      <c r="S933" s="588"/>
      <c r="T933" s="588"/>
      <c r="U933" s="588"/>
      <c r="V933" s="588"/>
      <c r="W933" s="169"/>
      <c r="X933" s="94"/>
      <c r="Y933" s="94"/>
      <c r="Z933" s="94"/>
      <c r="AA933" s="94"/>
      <c r="AB933" s="94"/>
      <c r="AC933" s="94"/>
      <c r="AD933" s="94"/>
      <c r="AE933" s="94"/>
      <c r="AF933" s="94"/>
      <c r="AG933" s="94"/>
      <c r="AH933" s="94"/>
      <c r="AI933" s="94"/>
      <c r="AJ933" s="169"/>
      <c r="AK933" s="94"/>
      <c r="AL933" s="94"/>
      <c r="AM933" s="94"/>
    </row>
    <row r="934" ht="15.75" customHeight="1">
      <c r="A934" s="94"/>
      <c r="B934" s="94"/>
      <c r="D934" s="587"/>
      <c r="E934" s="94"/>
      <c r="F934" s="94"/>
      <c r="G934" s="94"/>
      <c r="H934" s="587"/>
      <c r="I934" s="94"/>
      <c r="J934" s="94"/>
      <c r="K934" s="7"/>
      <c r="L934" s="7"/>
      <c r="M934" s="94"/>
      <c r="N934" s="588"/>
      <c r="O934" s="588"/>
      <c r="P934" s="588"/>
      <c r="Q934" s="588"/>
      <c r="R934" s="588"/>
      <c r="S934" s="588"/>
      <c r="T934" s="588"/>
      <c r="U934" s="588"/>
      <c r="V934" s="588"/>
      <c r="W934" s="169"/>
      <c r="X934" s="94"/>
      <c r="Y934" s="94"/>
      <c r="Z934" s="94"/>
      <c r="AA934" s="94"/>
      <c r="AB934" s="94"/>
      <c r="AC934" s="94"/>
      <c r="AD934" s="94"/>
      <c r="AE934" s="94"/>
      <c r="AF934" s="94"/>
      <c r="AG934" s="94"/>
      <c r="AH934" s="94"/>
      <c r="AI934" s="94"/>
      <c r="AJ934" s="169"/>
      <c r="AK934" s="94"/>
      <c r="AL934" s="94"/>
      <c r="AM934" s="94"/>
    </row>
    <row r="935" ht="15.75" customHeight="1">
      <c r="A935" s="94"/>
      <c r="B935" s="94"/>
      <c r="D935" s="587"/>
      <c r="E935" s="94"/>
      <c r="F935" s="94"/>
      <c r="G935" s="94"/>
      <c r="H935" s="587"/>
      <c r="I935" s="94"/>
      <c r="J935" s="94"/>
      <c r="K935" s="7"/>
      <c r="L935" s="7"/>
      <c r="M935" s="94"/>
      <c r="N935" s="588"/>
      <c r="O935" s="588"/>
      <c r="P935" s="588"/>
      <c r="Q935" s="588"/>
      <c r="R935" s="588"/>
      <c r="S935" s="588"/>
      <c r="T935" s="588"/>
      <c r="U935" s="588"/>
      <c r="V935" s="588"/>
      <c r="W935" s="169"/>
      <c r="X935" s="94"/>
      <c r="Y935" s="94"/>
      <c r="Z935" s="94"/>
      <c r="AA935" s="94"/>
      <c r="AB935" s="94"/>
      <c r="AC935" s="94"/>
      <c r="AD935" s="94"/>
      <c r="AE935" s="94"/>
      <c r="AF935" s="94"/>
      <c r="AG935" s="94"/>
      <c r="AH935" s="94"/>
      <c r="AI935" s="94"/>
      <c r="AJ935" s="169"/>
      <c r="AK935" s="94"/>
      <c r="AL935" s="94"/>
      <c r="AM935" s="94"/>
    </row>
    <row r="936" ht="15.75" customHeight="1">
      <c r="A936" s="94"/>
      <c r="B936" s="94"/>
      <c r="D936" s="587"/>
      <c r="E936" s="94"/>
      <c r="F936" s="94"/>
      <c r="G936" s="94"/>
      <c r="H936" s="587"/>
      <c r="I936" s="94"/>
      <c r="J936" s="94"/>
      <c r="K936" s="7"/>
      <c r="L936" s="7"/>
      <c r="M936" s="94"/>
      <c r="N936" s="588"/>
      <c r="O936" s="588"/>
      <c r="P936" s="588"/>
      <c r="Q936" s="588"/>
      <c r="R936" s="588"/>
      <c r="S936" s="588"/>
      <c r="T936" s="588"/>
      <c r="U936" s="588"/>
      <c r="V936" s="588"/>
      <c r="W936" s="169"/>
      <c r="X936" s="94"/>
      <c r="Y936" s="94"/>
      <c r="Z936" s="94"/>
      <c r="AA936" s="94"/>
      <c r="AB936" s="94"/>
      <c r="AC936" s="94"/>
      <c r="AD936" s="94"/>
      <c r="AE936" s="94"/>
      <c r="AF936" s="94"/>
      <c r="AG936" s="94"/>
      <c r="AH936" s="94"/>
      <c r="AI936" s="94"/>
      <c r="AJ936" s="169"/>
      <c r="AK936" s="94"/>
      <c r="AL936" s="94"/>
      <c r="AM936" s="94"/>
    </row>
    <row r="937" ht="15.75" customHeight="1">
      <c r="A937" s="94"/>
      <c r="B937" s="94"/>
      <c r="D937" s="587"/>
      <c r="E937" s="94"/>
      <c r="F937" s="94"/>
      <c r="G937" s="94"/>
      <c r="H937" s="587"/>
      <c r="I937" s="94"/>
      <c r="J937" s="94"/>
      <c r="K937" s="7"/>
      <c r="L937" s="7"/>
      <c r="M937" s="94"/>
      <c r="N937" s="588"/>
      <c r="O937" s="588"/>
      <c r="P937" s="588"/>
      <c r="Q937" s="588"/>
      <c r="R937" s="588"/>
      <c r="S937" s="588"/>
      <c r="T937" s="588"/>
      <c r="U937" s="588"/>
      <c r="V937" s="588"/>
      <c r="W937" s="169"/>
      <c r="X937" s="94"/>
      <c r="Y937" s="94"/>
      <c r="Z937" s="94"/>
      <c r="AA937" s="94"/>
      <c r="AB937" s="94"/>
      <c r="AC937" s="94"/>
      <c r="AD937" s="94"/>
      <c r="AE937" s="94"/>
      <c r="AF937" s="94"/>
      <c r="AG937" s="94"/>
      <c r="AH937" s="94"/>
      <c r="AI937" s="94"/>
      <c r="AJ937" s="169"/>
      <c r="AK937" s="94"/>
      <c r="AL937" s="94"/>
      <c r="AM937" s="94"/>
    </row>
    <row r="938" ht="15.75" customHeight="1">
      <c r="A938" s="94"/>
      <c r="B938" s="94"/>
      <c r="D938" s="587"/>
      <c r="E938" s="94"/>
      <c r="F938" s="94"/>
      <c r="G938" s="94"/>
      <c r="H938" s="587"/>
      <c r="I938" s="94"/>
      <c r="J938" s="94"/>
      <c r="K938" s="7"/>
      <c r="L938" s="7"/>
      <c r="M938" s="94"/>
      <c r="N938" s="588"/>
      <c r="O938" s="588"/>
      <c r="P938" s="588"/>
      <c r="Q938" s="588"/>
      <c r="R938" s="588"/>
      <c r="S938" s="588"/>
      <c r="T938" s="588"/>
      <c r="U938" s="588"/>
      <c r="V938" s="588"/>
      <c r="W938" s="169"/>
      <c r="X938" s="94"/>
      <c r="Y938" s="94"/>
      <c r="Z938" s="94"/>
      <c r="AA938" s="94"/>
      <c r="AB938" s="94"/>
      <c r="AC938" s="94"/>
      <c r="AD938" s="94"/>
      <c r="AE938" s="94"/>
      <c r="AF938" s="94"/>
      <c r="AG938" s="94"/>
      <c r="AH938" s="94"/>
      <c r="AI938" s="94"/>
      <c r="AJ938" s="169"/>
      <c r="AK938" s="94"/>
      <c r="AL938" s="94"/>
      <c r="AM938" s="94"/>
    </row>
    <row r="939" ht="15.75" customHeight="1">
      <c r="A939" s="94"/>
      <c r="B939" s="94"/>
      <c r="D939" s="587"/>
      <c r="E939" s="94"/>
      <c r="F939" s="94"/>
      <c r="G939" s="94"/>
      <c r="H939" s="587"/>
      <c r="I939" s="94"/>
      <c r="J939" s="94"/>
      <c r="K939" s="7"/>
      <c r="L939" s="7"/>
      <c r="M939" s="94"/>
      <c r="N939" s="588"/>
      <c r="O939" s="588"/>
      <c r="P939" s="588"/>
      <c r="Q939" s="588"/>
      <c r="R939" s="588"/>
      <c r="S939" s="588"/>
      <c r="T939" s="588"/>
      <c r="U939" s="588"/>
      <c r="V939" s="588"/>
      <c r="W939" s="169"/>
      <c r="X939" s="94"/>
      <c r="Y939" s="94"/>
      <c r="Z939" s="94"/>
      <c r="AA939" s="94"/>
      <c r="AB939" s="94"/>
      <c r="AC939" s="94"/>
      <c r="AD939" s="94"/>
      <c r="AE939" s="94"/>
      <c r="AF939" s="94"/>
      <c r="AG939" s="94"/>
      <c r="AH939" s="94"/>
      <c r="AI939" s="94"/>
      <c r="AJ939" s="169"/>
      <c r="AK939" s="94"/>
      <c r="AL939" s="94"/>
      <c r="AM939" s="94"/>
    </row>
    <row r="940" ht="15.75" customHeight="1">
      <c r="A940" s="94"/>
      <c r="B940" s="94"/>
      <c r="D940" s="587"/>
      <c r="E940" s="94"/>
      <c r="F940" s="94"/>
      <c r="G940" s="94"/>
      <c r="H940" s="587"/>
      <c r="I940" s="94"/>
      <c r="J940" s="94"/>
      <c r="K940" s="7"/>
      <c r="L940" s="7"/>
      <c r="M940" s="94"/>
      <c r="N940" s="588"/>
      <c r="O940" s="588"/>
      <c r="P940" s="588"/>
      <c r="Q940" s="588"/>
      <c r="R940" s="588"/>
      <c r="S940" s="588"/>
      <c r="T940" s="588"/>
      <c r="U940" s="588"/>
      <c r="V940" s="588"/>
      <c r="W940" s="169"/>
      <c r="X940" s="94"/>
      <c r="Y940" s="94"/>
      <c r="Z940" s="94"/>
      <c r="AA940" s="94"/>
      <c r="AB940" s="94"/>
      <c r="AC940" s="94"/>
      <c r="AD940" s="94"/>
      <c r="AE940" s="94"/>
      <c r="AF940" s="94"/>
      <c r="AG940" s="94"/>
      <c r="AH940" s="94"/>
      <c r="AI940" s="94"/>
      <c r="AJ940" s="169"/>
      <c r="AK940" s="94"/>
      <c r="AL940" s="94"/>
      <c r="AM940" s="94"/>
    </row>
    <row r="941" ht="15.75" customHeight="1">
      <c r="A941" s="94"/>
      <c r="B941" s="94"/>
      <c r="D941" s="587"/>
      <c r="E941" s="94"/>
      <c r="F941" s="94"/>
      <c r="G941" s="94"/>
      <c r="H941" s="587"/>
      <c r="I941" s="94"/>
      <c r="J941" s="94"/>
      <c r="K941" s="7"/>
      <c r="L941" s="7"/>
      <c r="M941" s="94"/>
      <c r="N941" s="588"/>
      <c r="O941" s="588"/>
      <c r="P941" s="588"/>
      <c r="Q941" s="588"/>
      <c r="R941" s="588"/>
      <c r="S941" s="588"/>
      <c r="T941" s="588"/>
      <c r="U941" s="588"/>
      <c r="V941" s="588"/>
      <c r="W941" s="169"/>
      <c r="X941" s="94"/>
      <c r="Y941" s="94"/>
      <c r="Z941" s="94"/>
      <c r="AA941" s="94"/>
      <c r="AB941" s="94"/>
      <c r="AC941" s="94"/>
      <c r="AD941" s="94"/>
      <c r="AE941" s="94"/>
      <c r="AF941" s="94"/>
      <c r="AG941" s="94"/>
      <c r="AH941" s="94"/>
      <c r="AI941" s="94"/>
      <c r="AJ941" s="169"/>
      <c r="AK941" s="94"/>
      <c r="AL941" s="94"/>
      <c r="AM941" s="94"/>
    </row>
    <row r="942" ht="15.75" customHeight="1">
      <c r="A942" s="94"/>
      <c r="B942" s="94"/>
      <c r="D942" s="587"/>
      <c r="E942" s="94"/>
      <c r="F942" s="94"/>
      <c r="G942" s="94"/>
      <c r="H942" s="587"/>
      <c r="I942" s="94"/>
      <c r="J942" s="94"/>
      <c r="K942" s="7"/>
      <c r="L942" s="7"/>
      <c r="M942" s="94"/>
      <c r="N942" s="588"/>
      <c r="O942" s="588"/>
      <c r="P942" s="588"/>
      <c r="Q942" s="588"/>
      <c r="R942" s="588"/>
      <c r="S942" s="588"/>
      <c r="T942" s="588"/>
      <c r="U942" s="588"/>
      <c r="V942" s="588"/>
      <c r="W942" s="169"/>
      <c r="X942" s="94"/>
      <c r="Y942" s="94"/>
      <c r="Z942" s="94"/>
      <c r="AA942" s="94"/>
      <c r="AB942" s="94"/>
      <c r="AC942" s="94"/>
      <c r="AD942" s="94"/>
      <c r="AE942" s="94"/>
      <c r="AF942" s="94"/>
      <c r="AG942" s="94"/>
      <c r="AH942" s="94"/>
      <c r="AI942" s="94"/>
      <c r="AJ942" s="169"/>
      <c r="AK942" s="94"/>
      <c r="AL942" s="94"/>
      <c r="AM942" s="94"/>
    </row>
    <row r="943" ht="15.75" customHeight="1">
      <c r="A943" s="94"/>
      <c r="B943" s="94"/>
      <c r="D943" s="587"/>
      <c r="E943" s="94"/>
      <c r="F943" s="94"/>
      <c r="G943" s="94"/>
      <c r="H943" s="587"/>
      <c r="I943" s="94"/>
      <c r="J943" s="94"/>
      <c r="K943" s="7"/>
      <c r="L943" s="7"/>
      <c r="M943" s="94"/>
      <c r="N943" s="588"/>
      <c r="O943" s="588"/>
      <c r="P943" s="588"/>
      <c r="Q943" s="588"/>
      <c r="R943" s="588"/>
      <c r="S943" s="588"/>
      <c r="T943" s="588"/>
      <c r="U943" s="588"/>
      <c r="V943" s="588"/>
      <c r="W943" s="169"/>
      <c r="X943" s="94"/>
      <c r="Y943" s="94"/>
      <c r="Z943" s="94"/>
      <c r="AA943" s="94"/>
      <c r="AB943" s="94"/>
      <c r="AC943" s="94"/>
      <c r="AD943" s="94"/>
      <c r="AE943" s="94"/>
      <c r="AF943" s="94"/>
      <c r="AG943" s="94"/>
      <c r="AH943" s="94"/>
      <c r="AI943" s="94"/>
      <c r="AJ943" s="169"/>
      <c r="AK943" s="94"/>
      <c r="AL943" s="94"/>
      <c r="AM943" s="94"/>
    </row>
    <row r="944" ht="15.75" customHeight="1">
      <c r="A944" s="94"/>
      <c r="B944" s="94"/>
      <c r="D944" s="587"/>
      <c r="E944" s="94"/>
      <c r="F944" s="94"/>
      <c r="G944" s="94"/>
      <c r="H944" s="587"/>
      <c r="I944" s="94"/>
      <c r="J944" s="94"/>
      <c r="K944" s="7"/>
      <c r="L944" s="7"/>
      <c r="M944" s="94"/>
      <c r="N944" s="588"/>
      <c r="O944" s="588"/>
      <c r="P944" s="588"/>
      <c r="Q944" s="588"/>
      <c r="R944" s="588"/>
      <c r="S944" s="588"/>
      <c r="T944" s="588"/>
      <c r="U944" s="588"/>
      <c r="V944" s="588"/>
      <c r="W944" s="169"/>
      <c r="X944" s="94"/>
      <c r="Y944" s="94"/>
      <c r="Z944" s="94"/>
      <c r="AA944" s="94"/>
      <c r="AB944" s="94"/>
      <c r="AC944" s="94"/>
      <c r="AD944" s="94"/>
      <c r="AE944" s="94"/>
      <c r="AF944" s="94"/>
      <c r="AG944" s="94"/>
      <c r="AH944" s="94"/>
      <c r="AI944" s="94"/>
      <c r="AJ944" s="169"/>
      <c r="AK944" s="94"/>
      <c r="AL944" s="94"/>
      <c r="AM944" s="94"/>
    </row>
    <row r="945" ht="15.75" customHeight="1">
      <c r="A945" s="94"/>
      <c r="B945" s="94"/>
      <c r="D945" s="587"/>
      <c r="E945" s="94"/>
      <c r="F945" s="94"/>
      <c r="G945" s="94"/>
      <c r="H945" s="587"/>
      <c r="I945" s="94"/>
      <c r="J945" s="94"/>
      <c r="K945" s="7"/>
      <c r="L945" s="7"/>
      <c r="M945" s="94"/>
      <c r="N945" s="588"/>
      <c r="O945" s="588"/>
      <c r="P945" s="588"/>
      <c r="Q945" s="588"/>
      <c r="R945" s="588"/>
      <c r="S945" s="588"/>
      <c r="T945" s="588"/>
      <c r="U945" s="588"/>
      <c r="V945" s="588"/>
      <c r="W945" s="169"/>
      <c r="X945" s="94"/>
      <c r="Y945" s="94"/>
      <c r="Z945" s="94"/>
      <c r="AA945" s="94"/>
      <c r="AB945" s="94"/>
      <c r="AC945" s="94"/>
      <c r="AD945" s="94"/>
      <c r="AE945" s="94"/>
      <c r="AF945" s="94"/>
      <c r="AG945" s="94"/>
      <c r="AH945" s="94"/>
      <c r="AI945" s="94"/>
      <c r="AJ945" s="169"/>
      <c r="AK945" s="94"/>
      <c r="AL945" s="94"/>
      <c r="AM945" s="94"/>
    </row>
    <row r="946" ht="15.75" customHeight="1">
      <c r="A946" s="94"/>
      <c r="B946" s="94"/>
      <c r="D946" s="587"/>
      <c r="E946" s="94"/>
      <c r="F946" s="94"/>
      <c r="G946" s="94"/>
      <c r="H946" s="587"/>
      <c r="I946" s="94"/>
      <c r="J946" s="94"/>
      <c r="K946" s="7"/>
      <c r="L946" s="7"/>
      <c r="M946" s="94"/>
      <c r="N946" s="588"/>
      <c r="O946" s="588"/>
      <c r="P946" s="588"/>
      <c r="Q946" s="588"/>
      <c r="R946" s="588"/>
      <c r="S946" s="588"/>
      <c r="T946" s="588"/>
      <c r="U946" s="588"/>
      <c r="V946" s="588"/>
      <c r="W946" s="169"/>
      <c r="X946" s="94"/>
      <c r="Y946" s="94"/>
      <c r="Z946" s="94"/>
      <c r="AA946" s="94"/>
      <c r="AB946" s="94"/>
      <c r="AC946" s="94"/>
      <c r="AD946" s="94"/>
      <c r="AE946" s="94"/>
      <c r="AF946" s="94"/>
      <c r="AG946" s="94"/>
      <c r="AH946" s="94"/>
      <c r="AI946" s="94"/>
      <c r="AJ946" s="169"/>
      <c r="AK946" s="94"/>
      <c r="AL946" s="94"/>
      <c r="AM946" s="94"/>
    </row>
    <row r="947" ht="15.75" customHeight="1">
      <c r="A947" s="94"/>
      <c r="B947" s="94"/>
      <c r="D947" s="587"/>
      <c r="E947" s="94"/>
      <c r="F947" s="94"/>
      <c r="G947" s="94"/>
      <c r="H947" s="587"/>
      <c r="I947" s="94"/>
      <c r="J947" s="94"/>
      <c r="K947" s="7"/>
      <c r="L947" s="7"/>
      <c r="M947" s="94"/>
      <c r="N947" s="588"/>
      <c r="O947" s="588"/>
      <c r="P947" s="588"/>
      <c r="Q947" s="588"/>
      <c r="R947" s="588"/>
      <c r="S947" s="588"/>
      <c r="T947" s="588"/>
      <c r="U947" s="588"/>
      <c r="V947" s="588"/>
      <c r="W947" s="169"/>
      <c r="X947" s="94"/>
      <c r="Y947" s="94"/>
      <c r="Z947" s="94"/>
      <c r="AA947" s="94"/>
      <c r="AB947" s="94"/>
      <c r="AC947" s="94"/>
      <c r="AD947" s="94"/>
      <c r="AE947" s="94"/>
      <c r="AF947" s="94"/>
      <c r="AG947" s="94"/>
      <c r="AH947" s="94"/>
      <c r="AI947" s="94"/>
      <c r="AJ947" s="169"/>
      <c r="AK947" s="94"/>
      <c r="AL947" s="94"/>
      <c r="AM947" s="94"/>
    </row>
    <row r="948" ht="15.75" customHeight="1">
      <c r="A948" s="94"/>
      <c r="B948" s="94"/>
      <c r="D948" s="587"/>
      <c r="E948" s="94"/>
      <c r="F948" s="94"/>
      <c r="G948" s="94"/>
      <c r="H948" s="587"/>
      <c r="I948" s="94"/>
      <c r="J948" s="94"/>
      <c r="K948" s="7"/>
      <c r="L948" s="7"/>
      <c r="M948" s="94"/>
      <c r="N948" s="588"/>
      <c r="O948" s="588"/>
      <c r="P948" s="588"/>
      <c r="Q948" s="588"/>
      <c r="R948" s="588"/>
      <c r="S948" s="588"/>
      <c r="T948" s="588"/>
      <c r="U948" s="588"/>
      <c r="V948" s="588"/>
      <c r="W948" s="169"/>
      <c r="X948" s="94"/>
      <c r="Y948" s="94"/>
      <c r="Z948" s="94"/>
      <c r="AA948" s="94"/>
      <c r="AB948" s="94"/>
      <c r="AC948" s="94"/>
      <c r="AD948" s="94"/>
      <c r="AE948" s="94"/>
      <c r="AF948" s="94"/>
      <c r="AG948" s="94"/>
      <c r="AH948" s="94"/>
      <c r="AI948" s="94"/>
      <c r="AJ948" s="169"/>
      <c r="AK948" s="94"/>
      <c r="AL948" s="94"/>
      <c r="AM948" s="94"/>
    </row>
    <row r="949" ht="15.75" customHeight="1">
      <c r="A949" s="94"/>
      <c r="B949" s="94"/>
      <c r="D949" s="587"/>
      <c r="E949" s="94"/>
      <c r="F949" s="94"/>
      <c r="G949" s="94"/>
      <c r="H949" s="587"/>
      <c r="I949" s="94"/>
      <c r="J949" s="94"/>
      <c r="K949" s="7"/>
      <c r="L949" s="7"/>
      <c r="M949" s="94"/>
      <c r="N949" s="588"/>
      <c r="O949" s="588"/>
      <c r="P949" s="588"/>
      <c r="Q949" s="588"/>
      <c r="R949" s="588"/>
      <c r="S949" s="588"/>
      <c r="T949" s="588"/>
      <c r="U949" s="588"/>
      <c r="V949" s="588"/>
      <c r="W949" s="169"/>
      <c r="X949" s="94"/>
      <c r="Y949" s="94"/>
      <c r="Z949" s="94"/>
      <c r="AA949" s="94"/>
      <c r="AB949" s="94"/>
      <c r="AC949" s="94"/>
      <c r="AD949" s="94"/>
      <c r="AE949" s="94"/>
      <c r="AF949" s="94"/>
      <c r="AG949" s="94"/>
      <c r="AH949" s="94"/>
      <c r="AI949" s="94"/>
      <c r="AJ949" s="169"/>
      <c r="AK949" s="94"/>
      <c r="AL949" s="94"/>
      <c r="AM949" s="94"/>
    </row>
    <row r="950" ht="15.75" customHeight="1">
      <c r="A950" s="94"/>
      <c r="B950" s="94"/>
      <c r="D950" s="587"/>
      <c r="E950" s="94"/>
      <c r="F950" s="94"/>
      <c r="G950" s="94"/>
      <c r="H950" s="587"/>
      <c r="I950" s="94"/>
      <c r="J950" s="94"/>
      <c r="K950" s="7"/>
      <c r="L950" s="7"/>
      <c r="M950" s="94"/>
      <c r="N950" s="588"/>
      <c r="O950" s="588"/>
      <c r="P950" s="588"/>
      <c r="Q950" s="588"/>
      <c r="R950" s="588"/>
      <c r="S950" s="588"/>
      <c r="T950" s="588"/>
      <c r="U950" s="588"/>
      <c r="V950" s="588"/>
      <c r="W950" s="169"/>
      <c r="X950" s="94"/>
      <c r="Y950" s="94"/>
      <c r="Z950" s="94"/>
      <c r="AA950" s="94"/>
      <c r="AB950" s="94"/>
      <c r="AC950" s="94"/>
      <c r="AD950" s="94"/>
      <c r="AE950" s="94"/>
      <c r="AF950" s="94"/>
      <c r="AG950" s="94"/>
      <c r="AH950" s="94"/>
      <c r="AI950" s="94"/>
      <c r="AJ950" s="169"/>
      <c r="AK950" s="94"/>
      <c r="AL950" s="94"/>
      <c r="AM950" s="94"/>
    </row>
    <row r="951" ht="15.75" customHeight="1">
      <c r="A951" s="94"/>
      <c r="B951" s="94"/>
      <c r="D951" s="587"/>
      <c r="E951" s="94"/>
      <c r="F951" s="94"/>
      <c r="G951" s="94"/>
      <c r="H951" s="587"/>
      <c r="I951" s="94"/>
      <c r="J951" s="94"/>
      <c r="K951" s="7"/>
      <c r="L951" s="7"/>
      <c r="M951" s="94"/>
      <c r="N951" s="588"/>
      <c r="O951" s="588"/>
      <c r="P951" s="588"/>
      <c r="Q951" s="588"/>
      <c r="R951" s="588"/>
      <c r="S951" s="588"/>
      <c r="T951" s="588"/>
      <c r="U951" s="588"/>
      <c r="V951" s="588"/>
      <c r="W951" s="169"/>
      <c r="X951" s="94"/>
      <c r="Y951" s="94"/>
      <c r="Z951" s="94"/>
      <c r="AA951" s="94"/>
      <c r="AB951" s="94"/>
      <c r="AC951" s="94"/>
      <c r="AD951" s="94"/>
      <c r="AE951" s="94"/>
      <c r="AF951" s="94"/>
      <c r="AG951" s="94"/>
      <c r="AH951" s="94"/>
      <c r="AI951" s="94"/>
      <c r="AJ951" s="169"/>
      <c r="AK951" s="94"/>
      <c r="AL951" s="94"/>
      <c r="AM951" s="94"/>
    </row>
    <row r="952" ht="15.75" customHeight="1">
      <c r="A952" s="94"/>
      <c r="B952" s="94"/>
      <c r="D952" s="587"/>
      <c r="E952" s="94"/>
      <c r="F952" s="94"/>
      <c r="G952" s="94"/>
      <c r="H952" s="587"/>
      <c r="I952" s="94"/>
      <c r="J952" s="94"/>
      <c r="K952" s="7"/>
      <c r="L952" s="7"/>
      <c r="M952" s="94"/>
      <c r="N952" s="588"/>
      <c r="O952" s="588"/>
      <c r="P952" s="588"/>
      <c r="Q952" s="588"/>
      <c r="R952" s="588"/>
      <c r="S952" s="588"/>
      <c r="T952" s="588"/>
      <c r="U952" s="588"/>
      <c r="V952" s="588"/>
      <c r="W952" s="169"/>
      <c r="X952" s="94"/>
      <c r="Y952" s="94"/>
      <c r="Z952" s="94"/>
      <c r="AA952" s="94"/>
      <c r="AB952" s="94"/>
      <c r="AC952" s="94"/>
      <c r="AD952" s="94"/>
      <c r="AE952" s="94"/>
      <c r="AF952" s="94"/>
      <c r="AG952" s="94"/>
      <c r="AH952" s="94"/>
      <c r="AI952" s="94"/>
      <c r="AJ952" s="169"/>
      <c r="AK952" s="94"/>
      <c r="AL952" s="94"/>
      <c r="AM952" s="94"/>
    </row>
    <row r="953" ht="15.75" customHeight="1">
      <c r="A953" s="94"/>
      <c r="B953" s="94"/>
      <c r="D953" s="587"/>
      <c r="E953" s="94"/>
      <c r="F953" s="94"/>
      <c r="G953" s="94"/>
      <c r="H953" s="587"/>
      <c r="I953" s="94"/>
      <c r="J953" s="94"/>
      <c r="K953" s="7"/>
      <c r="L953" s="7"/>
      <c r="M953" s="94"/>
      <c r="N953" s="588"/>
      <c r="O953" s="588"/>
      <c r="P953" s="588"/>
      <c r="Q953" s="588"/>
      <c r="R953" s="588"/>
      <c r="S953" s="588"/>
      <c r="T953" s="588"/>
      <c r="U953" s="588"/>
      <c r="V953" s="588"/>
      <c r="W953" s="169"/>
      <c r="X953" s="94"/>
      <c r="Y953" s="94"/>
      <c r="Z953" s="94"/>
      <c r="AA953" s="94"/>
      <c r="AB953" s="94"/>
      <c r="AC953" s="94"/>
      <c r="AD953" s="94"/>
      <c r="AE953" s="94"/>
      <c r="AF953" s="94"/>
      <c r="AG953" s="94"/>
      <c r="AH953" s="94"/>
      <c r="AI953" s="94"/>
      <c r="AJ953" s="169"/>
      <c r="AK953" s="94"/>
      <c r="AL953" s="94"/>
      <c r="AM953" s="94"/>
    </row>
    <row r="954" ht="15.75" customHeight="1">
      <c r="A954" s="94"/>
      <c r="B954" s="94"/>
      <c r="D954" s="587"/>
      <c r="E954" s="94"/>
      <c r="F954" s="94"/>
      <c r="G954" s="94"/>
      <c r="H954" s="587"/>
      <c r="I954" s="94"/>
      <c r="J954" s="94"/>
      <c r="K954" s="7"/>
      <c r="L954" s="7"/>
      <c r="M954" s="94"/>
      <c r="N954" s="588"/>
      <c r="O954" s="588"/>
      <c r="P954" s="588"/>
      <c r="Q954" s="588"/>
      <c r="R954" s="588"/>
      <c r="S954" s="588"/>
      <c r="T954" s="588"/>
      <c r="U954" s="588"/>
      <c r="V954" s="588"/>
      <c r="W954" s="169"/>
      <c r="X954" s="94"/>
      <c r="Y954" s="94"/>
      <c r="Z954" s="94"/>
      <c r="AA954" s="94"/>
      <c r="AB954" s="94"/>
      <c r="AC954" s="94"/>
      <c r="AD954" s="94"/>
      <c r="AE954" s="94"/>
      <c r="AF954" s="94"/>
      <c r="AG954" s="94"/>
      <c r="AH954" s="94"/>
      <c r="AI954" s="94"/>
      <c r="AJ954" s="169"/>
      <c r="AK954" s="94"/>
      <c r="AL954" s="94"/>
      <c r="AM954" s="94"/>
    </row>
    <row r="955" ht="15.75" customHeight="1">
      <c r="A955" s="94"/>
      <c r="B955" s="94"/>
      <c r="D955" s="587"/>
      <c r="E955" s="94"/>
      <c r="F955" s="94"/>
      <c r="G955" s="94"/>
      <c r="H955" s="587"/>
      <c r="I955" s="94"/>
      <c r="J955" s="94"/>
      <c r="K955" s="7"/>
      <c r="L955" s="7"/>
      <c r="M955" s="94"/>
      <c r="N955" s="588"/>
      <c r="O955" s="588"/>
      <c r="P955" s="588"/>
      <c r="Q955" s="588"/>
      <c r="R955" s="588"/>
      <c r="S955" s="588"/>
      <c r="T955" s="588"/>
      <c r="U955" s="588"/>
      <c r="V955" s="588"/>
      <c r="W955" s="169"/>
      <c r="X955" s="94"/>
      <c r="Y955" s="94"/>
      <c r="Z955" s="94"/>
      <c r="AA955" s="94"/>
      <c r="AB955" s="94"/>
      <c r="AC955" s="94"/>
      <c r="AD955" s="94"/>
      <c r="AE955" s="94"/>
      <c r="AF955" s="94"/>
      <c r="AG955" s="94"/>
      <c r="AH955" s="94"/>
      <c r="AI955" s="94"/>
      <c r="AJ955" s="169"/>
      <c r="AK955" s="94"/>
      <c r="AL955" s="94"/>
      <c r="AM955" s="94"/>
    </row>
    <row r="956" ht="15.75" customHeight="1">
      <c r="A956" s="94"/>
      <c r="B956" s="94"/>
      <c r="D956" s="587"/>
      <c r="E956" s="94"/>
      <c r="F956" s="94"/>
      <c r="G956" s="94"/>
      <c r="H956" s="587"/>
      <c r="I956" s="94"/>
      <c r="J956" s="94"/>
      <c r="K956" s="7"/>
      <c r="L956" s="7"/>
      <c r="M956" s="94"/>
      <c r="N956" s="588"/>
      <c r="O956" s="588"/>
      <c r="P956" s="588"/>
      <c r="Q956" s="588"/>
      <c r="R956" s="588"/>
      <c r="S956" s="588"/>
      <c r="T956" s="588"/>
      <c r="U956" s="588"/>
      <c r="V956" s="588"/>
      <c r="W956" s="169"/>
      <c r="X956" s="94"/>
      <c r="Y956" s="94"/>
      <c r="Z956" s="94"/>
      <c r="AA956" s="94"/>
      <c r="AB956" s="94"/>
      <c r="AC956" s="94"/>
      <c r="AD956" s="94"/>
      <c r="AE956" s="94"/>
      <c r="AF956" s="94"/>
      <c r="AG956" s="94"/>
      <c r="AH956" s="94"/>
      <c r="AI956" s="94"/>
      <c r="AJ956" s="169"/>
      <c r="AK956" s="94"/>
      <c r="AL956" s="94"/>
      <c r="AM956" s="94"/>
    </row>
    <row r="957" ht="15.75" customHeight="1">
      <c r="A957" s="94"/>
      <c r="B957" s="94"/>
      <c r="D957" s="587"/>
      <c r="E957" s="94"/>
      <c r="F957" s="94"/>
      <c r="G957" s="94"/>
      <c r="H957" s="587"/>
      <c r="I957" s="94"/>
      <c r="J957" s="94"/>
      <c r="K957" s="7"/>
      <c r="L957" s="7"/>
      <c r="M957" s="94"/>
      <c r="N957" s="588"/>
      <c r="O957" s="588"/>
      <c r="P957" s="588"/>
      <c r="Q957" s="588"/>
      <c r="R957" s="588"/>
      <c r="S957" s="588"/>
      <c r="T957" s="588"/>
      <c r="U957" s="588"/>
      <c r="V957" s="588"/>
      <c r="W957" s="169"/>
      <c r="X957" s="94"/>
      <c r="Y957" s="94"/>
      <c r="Z957" s="94"/>
      <c r="AA957" s="94"/>
      <c r="AB957" s="94"/>
      <c r="AC957" s="94"/>
      <c r="AD957" s="94"/>
      <c r="AE957" s="94"/>
      <c r="AF957" s="94"/>
      <c r="AG957" s="94"/>
      <c r="AH957" s="94"/>
      <c r="AI957" s="94"/>
      <c r="AJ957" s="169"/>
      <c r="AK957" s="94"/>
      <c r="AL957" s="94"/>
      <c r="AM957" s="94"/>
    </row>
    <row r="958" ht="15.75" customHeight="1">
      <c r="A958" s="94"/>
      <c r="B958" s="94"/>
      <c r="D958" s="587"/>
      <c r="E958" s="94"/>
      <c r="F958" s="94"/>
      <c r="G958" s="94"/>
      <c r="H958" s="587"/>
      <c r="I958" s="94"/>
      <c r="J958" s="94"/>
      <c r="K958" s="7"/>
      <c r="L958" s="7"/>
      <c r="M958" s="94"/>
      <c r="N958" s="588"/>
      <c r="O958" s="588"/>
      <c r="P958" s="588"/>
      <c r="Q958" s="588"/>
      <c r="R958" s="588"/>
      <c r="S958" s="588"/>
      <c r="T958" s="588"/>
      <c r="U958" s="588"/>
      <c r="V958" s="588"/>
      <c r="W958" s="169"/>
      <c r="X958" s="94"/>
      <c r="Y958" s="94"/>
      <c r="Z958" s="94"/>
      <c r="AA958" s="94"/>
      <c r="AB958" s="94"/>
      <c r="AC958" s="94"/>
      <c r="AD958" s="94"/>
      <c r="AE958" s="94"/>
      <c r="AF958" s="94"/>
      <c r="AG958" s="94"/>
      <c r="AH958" s="94"/>
      <c r="AI958" s="94"/>
      <c r="AJ958" s="169"/>
      <c r="AK958" s="94"/>
      <c r="AL958" s="94"/>
      <c r="AM958" s="94"/>
    </row>
    <row r="959" ht="15.75" customHeight="1">
      <c r="A959" s="94"/>
      <c r="B959" s="94"/>
      <c r="D959" s="587"/>
      <c r="E959" s="94"/>
      <c r="F959" s="94"/>
      <c r="G959" s="94"/>
      <c r="H959" s="587"/>
      <c r="I959" s="94"/>
      <c r="J959" s="94"/>
      <c r="K959" s="7"/>
      <c r="L959" s="7"/>
      <c r="M959" s="94"/>
      <c r="N959" s="588"/>
      <c r="O959" s="588"/>
      <c r="P959" s="588"/>
      <c r="Q959" s="588"/>
      <c r="R959" s="588"/>
      <c r="S959" s="588"/>
      <c r="T959" s="588"/>
      <c r="U959" s="588"/>
      <c r="V959" s="588"/>
      <c r="W959" s="169"/>
      <c r="X959" s="94"/>
      <c r="Y959" s="94"/>
      <c r="Z959" s="94"/>
      <c r="AA959" s="94"/>
      <c r="AB959" s="94"/>
      <c r="AC959" s="94"/>
      <c r="AD959" s="94"/>
      <c r="AE959" s="94"/>
      <c r="AF959" s="94"/>
      <c r="AG959" s="94"/>
      <c r="AH959" s="94"/>
      <c r="AI959" s="94"/>
      <c r="AJ959" s="169"/>
      <c r="AK959" s="94"/>
      <c r="AL959" s="94"/>
      <c r="AM959" s="94"/>
    </row>
    <row r="960" ht="15.75" customHeight="1">
      <c r="A960" s="94"/>
      <c r="B960" s="94"/>
      <c r="D960" s="587"/>
      <c r="E960" s="94"/>
      <c r="F960" s="94"/>
      <c r="G960" s="94"/>
      <c r="H960" s="587"/>
      <c r="I960" s="94"/>
      <c r="J960" s="94"/>
      <c r="K960" s="7"/>
      <c r="L960" s="7"/>
      <c r="M960" s="94"/>
      <c r="N960" s="588"/>
      <c r="O960" s="588"/>
      <c r="P960" s="588"/>
      <c r="Q960" s="588"/>
      <c r="R960" s="588"/>
      <c r="S960" s="588"/>
      <c r="T960" s="588"/>
      <c r="U960" s="588"/>
      <c r="V960" s="588"/>
      <c r="W960" s="169"/>
      <c r="X960" s="94"/>
      <c r="Y960" s="94"/>
      <c r="Z960" s="94"/>
      <c r="AA960" s="94"/>
      <c r="AB960" s="94"/>
      <c r="AC960" s="94"/>
      <c r="AD960" s="94"/>
      <c r="AE960" s="94"/>
      <c r="AF960" s="94"/>
      <c r="AG960" s="94"/>
      <c r="AH960" s="94"/>
      <c r="AI960" s="94"/>
      <c r="AJ960" s="169"/>
      <c r="AK960" s="94"/>
      <c r="AL960" s="94"/>
      <c r="AM960" s="94"/>
    </row>
    <row r="961" ht="15.75" customHeight="1">
      <c r="A961" s="94"/>
      <c r="B961" s="94"/>
      <c r="D961" s="587"/>
      <c r="E961" s="94"/>
      <c r="F961" s="94"/>
      <c r="G961" s="94"/>
      <c r="H961" s="587"/>
      <c r="I961" s="94"/>
      <c r="J961" s="94"/>
      <c r="K961" s="7"/>
      <c r="L961" s="7"/>
      <c r="M961" s="94"/>
      <c r="N961" s="588"/>
      <c r="O961" s="588"/>
      <c r="P961" s="588"/>
      <c r="Q961" s="588"/>
      <c r="R961" s="588"/>
      <c r="S961" s="588"/>
      <c r="T961" s="588"/>
      <c r="U961" s="588"/>
      <c r="V961" s="588"/>
      <c r="W961" s="169"/>
      <c r="X961" s="94"/>
      <c r="Y961" s="94"/>
      <c r="Z961" s="94"/>
      <c r="AA961" s="94"/>
      <c r="AB961" s="94"/>
      <c r="AC961" s="94"/>
      <c r="AD961" s="94"/>
      <c r="AE961" s="94"/>
      <c r="AF961" s="94"/>
      <c r="AG961" s="94"/>
      <c r="AH961" s="94"/>
      <c r="AI961" s="94"/>
      <c r="AJ961" s="169"/>
      <c r="AK961" s="94"/>
      <c r="AL961" s="94"/>
      <c r="AM961" s="94"/>
    </row>
    <row r="962" ht="15.75" customHeight="1">
      <c r="A962" s="94"/>
      <c r="B962" s="94"/>
      <c r="D962" s="587"/>
      <c r="E962" s="94"/>
      <c r="F962" s="94"/>
      <c r="G962" s="94"/>
      <c r="H962" s="587"/>
      <c r="I962" s="94"/>
      <c r="J962" s="94"/>
      <c r="K962" s="7"/>
      <c r="L962" s="7"/>
      <c r="M962" s="94"/>
      <c r="N962" s="588"/>
      <c r="O962" s="588"/>
      <c r="P962" s="588"/>
      <c r="Q962" s="588"/>
      <c r="R962" s="588"/>
      <c r="S962" s="588"/>
      <c r="T962" s="588"/>
      <c r="U962" s="588"/>
      <c r="V962" s="588"/>
      <c r="W962" s="169"/>
      <c r="X962" s="94"/>
      <c r="Y962" s="94"/>
      <c r="Z962" s="94"/>
      <c r="AA962" s="94"/>
      <c r="AB962" s="94"/>
      <c r="AC962" s="94"/>
      <c r="AD962" s="94"/>
      <c r="AE962" s="94"/>
      <c r="AF962" s="94"/>
      <c r="AG962" s="94"/>
      <c r="AH962" s="94"/>
      <c r="AI962" s="94"/>
      <c r="AJ962" s="169"/>
      <c r="AK962" s="94"/>
      <c r="AL962" s="94"/>
      <c r="AM962" s="94"/>
    </row>
    <row r="963" ht="15.75" customHeight="1">
      <c r="A963" s="94"/>
      <c r="B963" s="94"/>
      <c r="D963" s="587"/>
      <c r="E963" s="94"/>
      <c r="F963" s="94"/>
      <c r="G963" s="94"/>
      <c r="H963" s="587"/>
      <c r="I963" s="94"/>
      <c r="J963" s="94"/>
      <c r="K963" s="7"/>
      <c r="L963" s="7"/>
      <c r="M963" s="94"/>
      <c r="N963" s="588"/>
      <c r="O963" s="588"/>
      <c r="P963" s="588"/>
      <c r="Q963" s="588"/>
      <c r="R963" s="588"/>
      <c r="S963" s="588"/>
      <c r="T963" s="588"/>
      <c r="U963" s="588"/>
      <c r="V963" s="588"/>
      <c r="W963" s="169"/>
      <c r="X963" s="94"/>
      <c r="Y963" s="94"/>
      <c r="Z963" s="94"/>
      <c r="AA963" s="94"/>
      <c r="AB963" s="94"/>
      <c r="AC963" s="94"/>
      <c r="AD963" s="94"/>
      <c r="AE963" s="94"/>
      <c r="AF963" s="94"/>
      <c r="AG963" s="94"/>
      <c r="AH963" s="94"/>
      <c r="AI963" s="94"/>
      <c r="AJ963" s="169"/>
      <c r="AK963" s="94"/>
      <c r="AL963" s="94"/>
      <c r="AM963" s="94"/>
    </row>
    <row r="964" ht="15.75" customHeight="1">
      <c r="A964" s="94"/>
      <c r="B964" s="94"/>
      <c r="D964" s="587"/>
      <c r="E964" s="94"/>
      <c r="F964" s="94"/>
      <c r="G964" s="94"/>
      <c r="H964" s="587"/>
      <c r="I964" s="94"/>
      <c r="J964" s="94"/>
      <c r="K964" s="7"/>
      <c r="L964" s="7"/>
      <c r="M964" s="94"/>
      <c r="N964" s="588"/>
      <c r="O964" s="588"/>
      <c r="P964" s="588"/>
      <c r="Q964" s="588"/>
      <c r="R964" s="588"/>
      <c r="S964" s="588"/>
      <c r="T964" s="588"/>
      <c r="U964" s="588"/>
      <c r="V964" s="588"/>
      <c r="W964" s="169"/>
      <c r="X964" s="94"/>
      <c r="Y964" s="94"/>
      <c r="Z964" s="94"/>
      <c r="AA964" s="94"/>
      <c r="AB964" s="94"/>
      <c r="AC964" s="94"/>
      <c r="AD964" s="94"/>
      <c r="AE964" s="94"/>
      <c r="AF964" s="94"/>
      <c r="AG964" s="94"/>
      <c r="AH964" s="94"/>
      <c r="AI964" s="94"/>
      <c r="AJ964" s="169"/>
      <c r="AK964" s="94"/>
      <c r="AL964" s="94"/>
      <c r="AM964" s="94"/>
    </row>
    <row r="965" ht="15.75" customHeight="1">
      <c r="A965" s="94"/>
      <c r="B965" s="94"/>
      <c r="D965" s="587"/>
      <c r="E965" s="94"/>
      <c r="F965" s="94"/>
      <c r="G965" s="94"/>
      <c r="H965" s="587"/>
      <c r="I965" s="94"/>
      <c r="J965" s="94"/>
      <c r="K965" s="7"/>
      <c r="L965" s="7"/>
      <c r="M965" s="94"/>
      <c r="N965" s="588"/>
      <c r="O965" s="588"/>
      <c r="P965" s="588"/>
      <c r="Q965" s="588"/>
      <c r="R965" s="588"/>
      <c r="S965" s="588"/>
      <c r="T965" s="588"/>
      <c r="U965" s="588"/>
      <c r="V965" s="588"/>
      <c r="W965" s="169"/>
      <c r="X965" s="94"/>
      <c r="Y965" s="94"/>
      <c r="Z965" s="94"/>
      <c r="AA965" s="94"/>
      <c r="AB965" s="94"/>
      <c r="AC965" s="94"/>
      <c r="AD965" s="94"/>
      <c r="AE965" s="94"/>
      <c r="AF965" s="94"/>
      <c r="AG965" s="94"/>
      <c r="AH965" s="94"/>
      <c r="AI965" s="94"/>
      <c r="AJ965" s="169"/>
      <c r="AK965" s="94"/>
      <c r="AL965" s="94"/>
      <c r="AM965" s="94"/>
    </row>
    <row r="966" ht="15.75" customHeight="1">
      <c r="A966" s="94"/>
      <c r="B966" s="94"/>
      <c r="D966" s="587"/>
      <c r="E966" s="94"/>
      <c r="F966" s="94"/>
      <c r="G966" s="94"/>
      <c r="H966" s="587"/>
      <c r="I966" s="94"/>
      <c r="J966" s="94"/>
      <c r="K966" s="7"/>
      <c r="L966" s="7"/>
      <c r="M966" s="94"/>
      <c r="N966" s="588"/>
      <c r="O966" s="588"/>
      <c r="P966" s="588"/>
      <c r="Q966" s="588"/>
      <c r="R966" s="588"/>
      <c r="S966" s="588"/>
      <c r="T966" s="588"/>
      <c r="U966" s="588"/>
      <c r="V966" s="588"/>
      <c r="W966" s="169"/>
      <c r="X966" s="94"/>
      <c r="Y966" s="94"/>
      <c r="Z966" s="94"/>
      <c r="AA966" s="94"/>
      <c r="AB966" s="94"/>
      <c r="AC966" s="94"/>
      <c r="AD966" s="94"/>
      <c r="AE966" s="94"/>
      <c r="AF966" s="94"/>
      <c r="AG966" s="94"/>
      <c r="AH966" s="94"/>
      <c r="AI966" s="94"/>
      <c r="AJ966" s="169"/>
      <c r="AK966" s="94"/>
      <c r="AL966" s="94"/>
      <c r="AM966" s="94"/>
    </row>
    <row r="967" ht="15.75" customHeight="1">
      <c r="A967" s="94"/>
      <c r="B967" s="94"/>
      <c r="D967" s="587"/>
      <c r="E967" s="94"/>
      <c r="F967" s="94"/>
      <c r="G967" s="94"/>
      <c r="H967" s="587"/>
      <c r="I967" s="94"/>
      <c r="J967" s="94"/>
      <c r="K967" s="7"/>
      <c r="L967" s="7"/>
      <c r="M967" s="94"/>
      <c r="N967" s="588"/>
      <c r="O967" s="588"/>
      <c r="P967" s="588"/>
      <c r="Q967" s="588"/>
      <c r="R967" s="588"/>
      <c r="S967" s="588"/>
      <c r="T967" s="588"/>
      <c r="U967" s="588"/>
      <c r="V967" s="588"/>
      <c r="W967" s="169"/>
      <c r="X967" s="94"/>
      <c r="Y967" s="94"/>
      <c r="Z967" s="94"/>
      <c r="AA967" s="94"/>
      <c r="AB967" s="94"/>
      <c r="AC967" s="94"/>
      <c r="AD967" s="94"/>
      <c r="AE967" s="94"/>
      <c r="AF967" s="94"/>
      <c r="AG967" s="94"/>
      <c r="AH967" s="94"/>
      <c r="AI967" s="94"/>
      <c r="AJ967" s="169"/>
      <c r="AK967" s="94"/>
      <c r="AL967" s="94"/>
      <c r="AM967" s="94"/>
    </row>
    <row r="968" ht="15.75" customHeight="1">
      <c r="A968" s="94"/>
      <c r="B968" s="94"/>
      <c r="D968" s="587"/>
      <c r="E968" s="94"/>
      <c r="F968" s="94"/>
      <c r="G968" s="94"/>
      <c r="H968" s="587"/>
      <c r="I968" s="94"/>
      <c r="J968" s="94"/>
      <c r="K968" s="7"/>
      <c r="L968" s="7"/>
      <c r="M968" s="94"/>
      <c r="N968" s="588"/>
      <c r="O968" s="588"/>
      <c r="P968" s="588"/>
      <c r="Q968" s="588"/>
      <c r="R968" s="588"/>
      <c r="S968" s="588"/>
      <c r="T968" s="588"/>
      <c r="U968" s="588"/>
      <c r="V968" s="588"/>
      <c r="W968" s="169"/>
      <c r="X968" s="94"/>
      <c r="Y968" s="94"/>
      <c r="Z968" s="94"/>
      <c r="AA968" s="94"/>
      <c r="AB968" s="94"/>
      <c r="AC968" s="94"/>
      <c r="AD968" s="94"/>
      <c r="AE968" s="94"/>
      <c r="AF968" s="94"/>
      <c r="AG968" s="94"/>
      <c r="AH968" s="94"/>
      <c r="AI968" s="94"/>
      <c r="AJ968" s="169"/>
      <c r="AK968" s="94"/>
      <c r="AL968" s="94"/>
      <c r="AM968" s="94"/>
    </row>
    <row r="969" ht="15.75" customHeight="1">
      <c r="A969" s="94"/>
      <c r="B969" s="94"/>
      <c r="D969" s="587"/>
      <c r="E969" s="94"/>
      <c r="F969" s="94"/>
      <c r="G969" s="94"/>
      <c r="H969" s="587"/>
      <c r="I969" s="94"/>
      <c r="J969" s="94"/>
      <c r="K969" s="7"/>
      <c r="L969" s="7"/>
      <c r="M969" s="94"/>
      <c r="N969" s="588"/>
      <c r="O969" s="588"/>
      <c r="P969" s="588"/>
      <c r="Q969" s="588"/>
      <c r="R969" s="588"/>
      <c r="S969" s="588"/>
      <c r="T969" s="588"/>
      <c r="U969" s="588"/>
      <c r="V969" s="588"/>
      <c r="W969" s="169"/>
      <c r="X969" s="94"/>
      <c r="Y969" s="94"/>
      <c r="Z969" s="94"/>
      <c r="AA969" s="94"/>
      <c r="AB969" s="94"/>
      <c r="AC969" s="94"/>
      <c r="AD969" s="94"/>
      <c r="AE969" s="94"/>
      <c r="AF969" s="94"/>
      <c r="AG969" s="94"/>
      <c r="AH969" s="94"/>
      <c r="AI969" s="94"/>
      <c r="AJ969" s="169"/>
      <c r="AK969" s="94"/>
      <c r="AL969" s="94"/>
      <c r="AM969" s="94"/>
    </row>
    <row r="970" ht="15.75" customHeight="1">
      <c r="A970" s="94"/>
      <c r="B970" s="94"/>
      <c r="D970" s="587"/>
      <c r="E970" s="94"/>
      <c r="F970" s="94"/>
      <c r="G970" s="94"/>
      <c r="H970" s="587"/>
      <c r="I970" s="94"/>
      <c r="J970" s="94"/>
      <c r="K970" s="7"/>
      <c r="L970" s="7"/>
      <c r="M970" s="94"/>
      <c r="N970" s="588"/>
      <c r="O970" s="588"/>
      <c r="P970" s="588"/>
      <c r="Q970" s="588"/>
      <c r="R970" s="588"/>
      <c r="S970" s="588"/>
      <c r="T970" s="588"/>
      <c r="U970" s="588"/>
      <c r="V970" s="588"/>
      <c r="W970" s="169"/>
      <c r="X970" s="94"/>
      <c r="Y970" s="94"/>
      <c r="Z970" s="94"/>
      <c r="AA970" s="94"/>
      <c r="AB970" s="94"/>
      <c r="AC970" s="94"/>
      <c r="AD970" s="94"/>
      <c r="AE970" s="94"/>
      <c r="AF970" s="94"/>
      <c r="AG970" s="94"/>
      <c r="AH970" s="94"/>
      <c r="AI970" s="94"/>
      <c r="AJ970" s="169"/>
      <c r="AK970" s="94"/>
      <c r="AL970" s="94"/>
      <c r="AM970" s="94"/>
    </row>
    <row r="971" ht="15.75" customHeight="1">
      <c r="A971" s="94"/>
      <c r="B971" s="94"/>
      <c r="D971" s="587"/>
      <c r="E971" s="94"/>
      <c r="F971" s="94"/>
      <c r="G971" s="94"/>
      <c r="H971" s="587"/>
      <c r="I971" s="94"/>
      <c r="J971" s="94"/>
      <c r="K971" s="7"/>
      <c r="L971" s="7"/>
      <c r="M971" s="94"/>
      <c r="N971" s="588"/>
      <c r="O971" s="588"/>
      <c r="P971" s="588"/>
      <c r="Q971" s="588"/>
      <c r="R971" s="588"/>
      <c r="S971" s="588"/>
      <c r="T971" s="588"/>
      <c r="U971" s="588"/>
      <c r="V971" s="588"/>
      <c r="W971" s="169"/>
      <c r="X971" s="94"/>
      <c r="Y971" s="94"/>
      <c r="Z971" s="94"/>
      <c r="AA971" s="94"/>
      <c r="AB971" s="94"/>
      <c r="AC971" s="94"/>
      <c r="AD971" s="94"/>
      <c r="AE971" s="94"/>
      <c r="AF971" s="94"/>
      <c r="AG971" s="94"/>
      <c r="AH971" s="94"/>
      <c r="AI971" s="94"/>
      <c r="AJ971" s="169"/>
      <c r="AK971" s="94"/>
      <c r="AL971" s="94"/>
      <c r="AM971" s="94"/>
    </row>
    <row r="972" ht="15.75" customHeight="1">
      <c r="A972" s="94"/>
      <c r="B972" s="94"/>
      <c r="D972" s="587"/>
      <c r="E972" s="94"/>
      <c r="F972" s="94"/>
      <c r="G972" s="94"/>
      <c r="H972" s="587"/>
      <c r="I972" s="94"/>
      <c r="J972" s="94"/>
      <c r="K972" s="7"/>
      <c r="L972" s="7"/>
      <c r="M972" s="94"/>
      <c r="N972" s="588"/>
      <c r="O972" s="588"/>
      <c r="P972" s="588"/>
      <c r="Q972" s="588"/>
      <c r="R972" s="588"/>
      <c r="S972" s="588"/>
      <c r="T972" s="588"/>
      <c r="U972" s="588"/>
      <c r="V972" s="588"/>
      <c r="W972" s="169"/>
      <c r="X972" s="94"/>
      <c r="Y972" s="94"/>
      <c r="Z972" s="94"/>
      <c r="AA972" s="94"/>
      <c r="AB972" s="94"/>
      <c r="AC972" s="94"/>
      <c r="AD972" s="94"/>
      <c r="AE972" s="94"/>
      <c r="AF972" s="94"/>
      <c r="AG972" s="94"/>
      <c r="AH972" s="94"/>
      <c r="AI972" s="94"/>
      <c r="AJ972" s="169"/>
      <c r="AK972" s="94"/>
      <c r="AL972" s="94"/>
      <c r="AM972" s="94"/>
    </row>
    <row r="973" ht="15.75" customHeight="1">
      <c r="A973" s="94"/>
      <c r="B973" s="94"/>
      <c r="D973" s="587"/>
      <c r="E973" s="94"/>
      <c r="F973" s="94"/>
      <c r="G973" s="94"/>
      <c r="H973" s="587"/>
      <c r="I973" s="94"/>
      <c r="J973" s="94"/>
      <c r="K973" s="7"/>
      <c r="L973" s="7"/>
      <c r="M973" s="94"/>
      <c r="N973" s="588"/>
      <c r="O973" s="588"/>
      <c r="P973" s="588"/>
      <c r="Q973" s="588"/>
      <c r="R973" s="588"/>
      <c r="S973" s="588"/>
      <c r="T973" s="588"/>
      <c r="U973" s="588"/>
      <c r="V973" s="588"/>
      <c r="W973" s="169"/>
      <c r="X973" s="94"/>
      <c r="Y973" s="94"/>
      <c r="Z973" s="94"/>
      <c r="AA973" s="94"/>
      <c r="AB973" s="94"/>
      <c r="AC973" s="94"/>
      <c r="AD973" s="94"/>
      <c r="AE973" s="94"/>
      <c r="AF973" s="94"/>
      <c r="AG973" s="94"/>
      <c r="AH973" s="94"/>
      <c r="AI973" s="94"/>
      <c r="AJ973" s="169"/>
      <c r="AK973" s="94"/>
      <c r="AL973" s="94"/>
      <c r="AM973" s="94"/>
    </row>
    <row r="974" ht="15.75" customHeight="1">
      <c r="A974" s="94"/>
      <c r="B974" s="94"/>
      <c r="D974" s="587"/>
      <c r="E974" s="94"/>
      <c r="F974" s="94"/>
      <c r="G974" s="94"/>
      <c r="H974" s="587"/>
      <c r="I974" s="94"/>
      <c r="J974" s="94"/>
      <c r="K974" s="7"/>
      <c r="L974" s="7"/>
      <c r="M974" s="94"/>
      <c r="N974" s="588"/>
      <c r="O974" s="588"/>
      <c r="P974" s="588"/>
      <c r="Q974" s="588"/>
      <c r="R974" s="588"/>
      <c r="S974" s="588"/>
      <c r="T974" s="588"/>
      <c r="U974" s="588"/>
      <c r="V974" s="588"/>
      <c r="W974" s="169"/>
      <c r="X974" s="94"/>
      <c r="Y974" s="94"/>
      <c r="Z974" s="94"/>
      <c r="AA974" s="94"/>
      <c r="AB974" s="94"/>
      <c r="AC974" s="94"/>
      <c r="AD974" s="94"/>
      <c r="AE974" s="94"/>
      <c r="AF974" s="94"/>
      <c r="AG974" s="94"/>
      <c r="AH974" s="94"/>
      <c r="AI974" s="94"/>
      <c r="AJ974" s="169"/>
      <c r="AK974" s="94"/>
      <c r="AL974" s="94"/>
      <c r="AM974" s="94"/>
    </row>
    <row r="975" ht="15.75" customHeight="1">
      <c r="A975" s="94"/>
      <c r="B975" s="94"/>
      <c r="D975" s="587"/>
      <c r="E975" s="94"/>
      <c r="F975" s="94"/>
      <c r="G975" s="94"/>
      <c r="H975" s="587"/>
      <c r="I975" s="94"/>
      <c r="J975" s="94"/>
      <c r="K975" s="7"/>
      <c r="L975" s="7"/>
      <c r="M975" s="94"/>
      <c r="N975" s="588"/>
      <c r="O975" s="588"/>
      <c r="P975" s="588"/>
      <c r="Q975" s="588"/>
      <c r="R975" s="588"/>
      <c r="S975" s="588"/>
      <c r="T975" s="588"/>
      <c r="U975" s="588"/>
      <c r="V975" s="588"/>
      <c r="W975" s="169"/>
      <c r="X975" s="94"/>
      <c r="Y975" s="94"/>
      <c r="Z975" s="94"/>
      <c r="AA975" s="94"/>
      <c r="AB975" s="94"/>
      <c r="AC975" s="94"/>
      <c r="AD975" s="94"/>
      <c r="AE975" s="94"/>
      <c r="AF975" s="94"/>
      <c r="AG975" s="94"/>
      <c r="AH975" s="94"/>
      <c r="AI975" s="94"/>
      <c r="AJ975" s="169"/>
      <c r="AK975" s="94"/>
      <c r="AL975" s="94"/>
      <c r="AM975" s="94"/>
    </row>
    <row r="976" ht="15.75" customHeight="1">
      <c r="A976" s="94"/>
      <c r="B976" s="94"/>
      <c r="D976" s="587"/>
      <c r="E976" s="94"/>
      <c r="F976" s="94"/>
      <c r="G976" s="94"/>
      <c r="H976" s="587"/>
      <c r="I976" s="94"/>
      <c r="J976" s="94"/>
      <c r="K976" s="7"/>
      <c r="L976" s="7"/>
      <c r="M976" s="94"/>
      <c r="N976" s="588"/>
      <c r="O976" s="588"/>
      <c r="P976" s="588"/>
      <c r="Q976" s="588"/>
      <c r="R976" s="588"/>
      <c r="S976" s="588"/>
      <c r="T976" s="588"/>
      <c r="U976" s="588"/>
      <c r="V976" s="588"/>
      <c r="W976" s="169"/>
      <c r="X976" s="94"/>
      <c r="Y976" s="94"/>
      <c r="Z976" s="94"/>
      <c r="AA976" s="94"/>
      <c r="AB976" s="94"/>
      <c r="AC976" s="94"/>
      <c r="AD976" s="94"/>
      <c r="AE976" s="94"/>
      <c r="AF976" s="94"/>
      <c r="AG976" s="94"/>
      <c r="AH976" s="94"/>
      <c r="AI976" s="94"/>
      <c r="AJ976" s="169"/>
      <c r="AK976" s="94"/>
      <c r="AL976" s="94"/>
      <c r="AM976" s="94"/>
    </row>
    <row r="977" ht="15.75" customHeight="1">
      <c r="A977" s="94"/>
      <c r="B977" s="94"/>
      <c r="D977" s="587"/>
      <c r="E977" s="94"/>
      <c r="F977" s="94"/>
      <c r="G977" s="94"/>
      <c r="H977" s="587"/>
      <c r="I977" s="94"/>
      <c r="J977" s="94"/>
      <c r="K977" s="7"/>
      <c r="L977" s="7"/>
      <c r="M977" s="94"/>
      <c r="N977" s="588"/>
      <c r="O977" s="588"/>
      <c r="P977" s="588"/>
      <c r="Q977" s="588"/>
      <c r="R977" s="588"/>
      <c r="S977" s="588"/>
      <c r="T977" s="588"/>
      <c r="U977" s="588"/>
      <c r="V977" s="588"/>
      <c r="W977" s="169"/>
      <c r="X977" s="94"/>
      <c r="Y977" s="94"/>
      <c r="Z977" s="94"/>
      <c r="AA977" s="94"/>
      <c r="AB977" s="94"/>
      <c r="AC977" s="94"/>
      <c r="AD977" s="94"/>
      <c r="AE977" s="94"/>
      <c r="AF977" s="94"/>
      <c r="AG977" s="94"/>
      <c r="AH977" s="94"/>
      <c r="AI977" s="94"/>
      <c r="AJ977" s="169"/>
      <c r="AK977" s="94"/>
      <c r="AL977" s="94"/>
      <c r="AM977" s="94"/>
    </row>
    <row r="978" ht="15.75" customHeight="1">
      <c r="A978" s="94"/>
      <c r="B978" s="94"/>
      <c r="D978" s="587"/>
      <c r="E978" s="94"/>
      <c r="F978" s="94"/>
      <c r="G978" s="94"/>
      <c r="H978" s="587"/>
      <c r="I978" s="94"/>
      <c r="J978" s="94"/>
      <c r="K978" s="7"/>
      <c r="L978" s="7"/>
      <c r="M978" s="94"/>
      <c r="N978" s="588"/>
      <c r="O978" s="588"/>
      <c r="P978" s="588"/>
      <c r="Q978" s="588"/>
      <c r="R978" s="588"/>
      <c r="S978" s="588"/>
      <c r="T978" s="588"/>
      <c r="U978" s="588"/>
      <c r="V978" s="588"/>
      <c r="W978" s="169"/>
      <c r="X978" s="94"/>
      <c r="Y978" s="94"/>
      <c r="Z978" s="94"/>
      <c r="AA978" s="94"/>
      <c r="AB978" s="94"/>
      <c r="AC978" s="94"/>
      <c r="AD978" s="94"/>
      <c r="AE978" s="94"/>
      <c r="AF978" s="94"/>
      <c r="AG978" s="94"/>
      <c r="AH978" s="94"/>
      <c r="AI978" s="94"/>
      <c r="AJ978" s="169"/>
      <c r="AK978" s="94"/>
      <c r="AL978" s="94"/>
      <c r="AM978" s="94"/>
    </row>
    <row r="979" ht="15.75" customHeight="1">
      <c r="A979" s="94"/>
      <c r="B979" s="94"/>
      <c r="D979" s="587"/>
      <c r="E979" s="94"/>
      <c r="F979" s="94"/>
      <c r="G979" s="94"/>
      <c r="H979" s="587"/>
      <c r="I979" s="94"/>
      <c r="J979" s="94"/>
      <c r="K979" s="7"/>
      <c r="L979" s="7"/>
      <c r="M979" s="94"/>
      <c r="N979" s="588"/>
      <c r="O979" s="588"/>
      <c r="P979" s="588"/>
      <c r="Q979" s="588"/>
      <c r="R979" s="588"/>
      <c r="S979" s="588"/>
      <c r="T979" s="588"/>
      <c r="U979" s="588"/>
      <c r="V979" s="588"/>
      <c r="W979" s="169"/>
      <c r="X979" s="94"/>
      <c r="Y979" s="94"/>
      <c r="Z979" s="94"/>
      <c r="AA979" s="94"/>
      <c r="AB979" s="94"/>
      <c r="AC979" s="94"/>
      <c r="AD979" s="94"/>
      <c r="AE979" s="94"/>
      <c r="AF979" s="94"/>
      <c r="AG979" s="94"/>
      <c r="AH979" s="94"/>
      <c r="AI979" s="94"/>
      <c r="AJ979" s="169"/>
      <c r="AK979" s="94"/>
      <c r="AL979" s="94"/>
      <c r="AM979" s="94"/>
    </row>
    <row r="980" ht="15.75" customHeight="1">
      <c r="A980" s="94"/>
      <c r="B980" s="94"/>
      <c r="D980" s="587"/>
      <c r="E980" s="94"/>
      <c r="F980" s="94"/>
      <c r="G980" s="94"/>
      <c r="H980" s="587"/>
      <c r="I980" s="94"/>
      <c r="J980" s="94"/>
      <c r="K980" s="7"/>
      <c r="L980" s="7"/>
      <c r="M980" s="94"/>
      <c r="N980" s="588"/>
      <c r="O980" s="588"/>
      <c r="P980" s="588"/>
      <c r="Q980" s="588"/>
      <c r="R980" s="588"/>
      <c r="S980" s="588"/>
      <c r="T980" s="588"/>
      <c r="U980" s="588"/>
      <c r="V980" s="588"/>
      <c r="W980" s="169"/>
      <c r="X980" s="94"/>
      <c r="Y980" s="94"/>
      <c r="Z980" s="94"/>
      <c r="AA980" s="94"/>
      <c r="AB980" s="94"/>
      <c r="AC980" s="94"/>
      <c r="AD980" s="94"/>
      <c r="AE980" s="94"/>
      <c r="AF980" s="94"/>
      <c r="AG980" s="94"/>
      <c r="AH980" s="94"/>
      <c r="AI980" s="94"/>
      <c r="AJ980" s="169"/>
      <c r="AK980" s="94"/>
      <c r="AL980" s="94"/>
      <c r="AM980" s="94"/>
    </row>
    <row r="981" ht="15.75" customHeight="1">
      <c r="A981" s="94"/>
      <c r="B981" s="94"/>
      <c r="D981" s="587"/>
      <c r="E981" s="94"/>
      <c r="F981" s="94"/>
      <c r="G981" s="94"/>
      <c r="H981" s="587"/>
      <c r="I981" s="94"/>
      <c r="J981" s="94"/>
      <c r="K981" s="7"/>
      <c r="L981" s="7"/>
      <c r="M981" s="94"/>
      <c r="N981" s="588"/>
      <c r="O981" s="588"/>
      <c r="P981" s="588"/>
      <c r="Q981" s="588"/>
      <c r="R981" s="588"/>
      <c r="S981" s="588"/>
      <c r="T981" s="588"/>
      <c r="U981" s="588"/>
      <c r="V981" s="588"/>
      <c r="W981" s="169"/>
      <c r="X981" s="94"/>
      <c r="Y981" s="94"/>
      <c r="Z981" s="94"/>
      <c r="AA981" s="94"/>
      <c r="AB981" s="94"/>
      <c r="AC981" s="94"/>
      <c r="AD981" s="94"/>
      <c r="AE981" s="94"/>
      <c r="AF981" s="94"/>
      <c r="AG981" s="94"/>
      <c r="AH981" s="94"/>
      <c r="AI981" s="94"/>
      <c r="AJ981" s="169"/>
      <c r="AK981" s="94"/>
      <c r="AL981" s="94"/>
      <c r="AM981" s="94"/>
    </row>
    <row r="982" ht="15.75" customHeight="1">
      <c r="A982" s="94"/>
      <c r="B982" s="94"/>
      <c r="D982" s="587"/>
      <c r="E982" s="94"/>
      <c r="F982" s="94"/>
      <c r="G982" s="94"/>
      <c r="H982" s="587"/>
      <c r="I982" s="94"/>
      <c r="J982" s="94"/>
      <c r="K982" s="7"/>
      <c r="L982" s="7"/>
      <c r="M982" s="94"/>
      <c r="N982" s="588"/>
      <c r="O982" s="588"/>
      <c r="P982" s="588"/>
      <c r="Q982" s="588"/>
      <c r="R982" s="588"/>
      <c r="S982" s="588"/>
      <c r="T982" s="588"/>
      <c r="U982" s="588"/>
      <c r="V982" s="588"/>
      <c r="W982" s="169"/>
      <c r="X982" s="94"/>
      <c r="Y982" s="94"/>
      <c r="Z982" s="94"/>
      <c r="AA982" s="94"/>
      <c r="AB982" s="94"/>
      <c r="AC982" s="94"/>
      <c r="AD982" s="94"/>
      <c r="AE982" s="94"/>
      <c r="AF982" s="94"/>
      <c r="AG982" s="94"/>
      <c r="AH982" s="94"/>
      <c r="AI982" s="94"/>
      <c r="AJ982" s="169"/>
      <c r="AK982" s="94"/>
      <c r="AL982" s="94"/>
      <c r="AM982" s="94"/>
    </row>
    <row r="983" ht="15.75" customHeight="1">
      <c r="A983" s="94"/>
      <c r="B983" s="94"/>
      <c r="D983" s="587"/>
      <c r="E983" s="94"/>
      <c r="F983" s="94"/>
      <c r="G983" s="94"/>
      <c r="H983" s="587"/>
      <c r="I983" s="94"/>
      <c r="J983" s="94"/>
      <c r="K983" s="7"/>
      <c r="L983" s="7"/>
      <c r="M983" s="94"/>
      <c r="N983" s="588"/>
      <c r="O983" s="588"/>
      <c r="P983" s="588"/>
      <c r="Q983" s="588"/>
      <c r="R983" s="588"/>
      <c r="S983" s="588"/>
      <c r="T983" s="588"/>
      <c r="U983" s="588"/>
      <c r="V983" s="588"/>
      <c r="W983" s="169"/>
      <c r="X983" s="94"/>
      <c r="Y983" s="94"/>
      <c r="Z983" s="94"/>
      <c r="AA983" s="94"/>
      <c r="AB983" s="94"/>
      <c r="AC983" s="94"/>
      <c r="AD983" s="94"/>
      <c r="AE983" s="94"/>
      <c r="AF983" s="94"/>
      <c r="AG983" s="94"/>
      <c r="AH983" s="94"/>
      <c r="AI983" s="94"/>
      <c r="AJ983" s="169"/>
      <c r="AK983" s="94"/>
      <c r="AL983" s="94"/>
      <c r="AM983" s="94"/>
    </row>
    <row r="984" ht="15.75" customHeight="1">
      <c r="A984" s="94"/>
      <c r="B984" s="94"/>
      <c r="D984" s="587"/>
      <c r="E984" s="94"/>
      <c r="F984" s="94"/>
      <c r="G984" s="94"/>
      <c r="H984" s="587"/>
      <c r="I984" s="94"/>
      <c r="J984" s="94"/>
      <c r="K984" s="7"/>
      <c r="L984" s="7"/>
      <c r="M984" s="94"/>
      <c r="N984" s="588"/>
      <c r="O984" s="588"/>
      <c r="P984" s="588"/>
      <c r="Q984" s="588"/>
      <c r="R984" s="588"/>
      <c r="S984" s="588"/>
      <c r="T984" s="588"/>
      <c r="U984" s="588"/>
      <c r="V984" s="588"/>
      <c r="W984" s="169"/>
      <c r="X984" s="94"/>
      <c r="Y984" s="94"/>
      <c r="Z984" s="94"/>
      <c r="AA984" s="94"/>
      <c r="AB984" s="94"/>
      <c r="AC984" s="94"/>
      <c r="AD984" s="94"/>
      <c r="AE984" s="94"/>
      <c r="AF984" s="94"/>
      <c r="AG984" s="94"/>
      <c r="AH984" s="94"/>
      <c r="AI984" s="94"/>
      <c r="AJ984" s="169"/>
      <c r="AK984" s="94"/>
      <c r="AL984" s="94"/>
      <c r="AM984" s="94"/>
    </row>
    <row r="985" ht="15.75" customHeight="1">
      <c r="A985" s="94"/>
      <c r="B985" s="94"/>
      <c r="D985" s="587"/>
      <c r="E985" s="94"/>
      <c r="F985" s="94"/>
      <c r="G985" s="94"/>
      <c r="H985" s="587"/>
      <c r="I985" s="94"/>
      <c r="J985" s="94"/>
      <c r="K985" s="7"/>
      <c r="L985" s="7"/>
      <c r="M985" s="94"/>
      <c r="N985" s="588"/>
      <c r="O985" s="588"/>
      <c r="P985" s="588"/>
      <c r="Q985" s="588"/>
      <c r="R985" s="588"/>
      <c r="S985" s="588"/>
      <c r="T985" s="588"/>
      <c r="U985" s="588"/>
      <c r="V985" s="588"/>
      <c r="W985" s="169"/>
      <c r="X985" s="94"/>
      <c r="Y985" s="94"/>
      <c r="Z985" s="94"/>
      <c r="AA985" s="94"/>
      <c r="AB985" s="94"/>
      <c r="AC985" s="94"/>
      <c r="AD985" s="94"/>
      <c r="AE985" s="94"/>
      <c r="AF985" s="94"/>
      <c r="AG985" s="94"/>
      <c r="AH985" s="94"/>
      <c r="AI985" s="94"/>
      <c r="AJ985" s="169"/>
      <c r="AK985" s="94"/>
      <c r="AL985" s="94"/>
      <c r="AM985" s="94"/>
    </row>
    <row r="986" ht="15.75" customHeight="1">
      <c r="A986" s="94"/>
      <c r="B986" s="94"/>
      <c r="D986" s="587"/>
      <c r="E986" s="94"/>
      <c r="F986" s="94"/>
      <c r="G986" s="94"/>
      <c r="H986" s="587"/>
      <c r="I986" s="94"/>
      <c r="J986" s="94"/>
      <c r="K986" s="7"/>
      <c r="L986" s="7"/>
      <c r="M986" s="94"/>
      <c r="N986" s="588"/>
      <c r="O986" s="588"/>
      <c r="P986" s="588"/>
      <c r="Q986" s="588"/>
      <c r="R986" s="588"/>
      <c r="S986" s="588"/>
      <c r="T986" s="588"/>
      <c r="U986" s="588"/>
      <c r="V986" s="588"/>
      <c r="W986" s="169"/>
      <c r="X986" s="94"/>
      <c r="Y986" s="94"/>
      <c r="Z986" s="94"/>
      <c r="AA986" s="94"/>
      <c r="AB986" s="94"/>
      <c r="AC986" s="94"/>
      <c r="AD986" s="94"/>
      <c r="AE986" s="94"/>
      <c r="AF986" s="94"/>
      <c r="AG986" s="94"/>
      <c r="AH986" s="94"/>
      <c r="AI986" s="94"/>
      <c r="AJ986" s="169"/>
      <c r="AK986" s="94"/>
      <c r="AL986" s="94"/>
      <c r="AM986" s="94"/>
    </row>
    <row r="987" ht="15.75" customHeight="1">
      <c r="A987" s="94"/>
      <c r="B987" s="94"/>
      <c r="D987" s="587"/>
      <c r="E987" s="94"/>
      <c r="F987" s="94"/>
      <c r="G987" s="94"/>
      <c r="H987" s="587"/>
      <c r="I987" s="94"/>
      <c r="J987" s="94"/>
      <c r="K987" s="7"/>
      <c r="L987" s="7"/>
      <c r="M987" s="94"/>
      <c r="N987" s="588"/>
      <c r="O987" s="588"/>
      <c r="P987" s="588"/>
      <c r="Q987" s="588"/>
      <c r="R987" s="588"/>
      <c r="S987" s="588"/>
      <c r="T987" s="588"/>
      <c r="U987" s="588"/>
      <c r="V987" s="588"/>
      <c r="W987" s="169"/>
      <c r="X987" s="94"/>
      <c r="Y987" s="94"/>
      <c r="Z987" s="94"/>
      <c r="AA987" s="94"/>
      <c r="AB987" s="94"/>
      <c r="AC987" s="94"/>
      <c r="AD987" s="94"/>
      <c r="AE987" s="94"/>
      <c r="AF987" s="94"/>
      <c r="AG987" s="94"/>
      <c r="AH987" s="94"/>
      <c r="AI987" s="94"/>
      <c r="AJ987" s="169"/>
      <c r="AK987" s="94"/>
      <c r="AL987" s="94"/>
      <c r="AM987" s="94"/>
    </row>
    <row r="988" ht="15.75" customHeight="1">
      <c r="A988" s="94"/>
      <c r="B988" s="94"/>
      <c r="D988" s="587"/>
      <c r="E988" s="94"/>
      <c r="F988" s="94"/>
      <c r="G988" s="94"/>
      <c r="H988" s="587"/>
      <c r="I988" s="94"/>
      <c r="J988" s="94"/>
      <c r="K988" s="7"/>
      <c r="L988" s="7"/>
      <c r="M988" s="94"/>
      <c r="N988" s="588"/>
      <c r="O988" s="588"/>
      <c r="P988" s="588"/>
      <c r="Q988" s="588"/>
      <c r="R988" s="588"/>
      <c r="S988" s="588"/>
      <c r="T988" s="588"/>
      <c r="U988" s="588"/>
      <c r="V988" s="588"/>
      <c r="W988" s="169"/>
      <c r="X988" s="94"/>
      <c r="Y988" s="94"/>
      <c r="Z988" s="94"/>
      <c r="AA988" s="94"/>
      <c r="AB988" s="94"/>
      <c r="AC988" s="94"/>
      <c r="AD988" s="94"/>
      <c r="AE988" s="94"/>
      <c r="AF988" s="94"/>
      <c r="AG988" s="94"/>
      <c r="AH988" s="94"/>
      <c r="AI988" s="94"/>
      <c r="AJ988" s="169"/>
      <c r="AK988" s="94"/>
      <c r="AL988" s="94"/>
      <c r="AM988" s="94"/>
    </row>
    <row r="989" ht="15.75" customHeight="1">
      <c r="A989" s="94"/>
      <c r="B989" s="94"/>
      <c r="D989" s="587"/>
      <c r="E989" s="94"/>
      <c r="F989" s="94"/>
      <c r="G989" s="94"/>
      <c r="H989" s="587"/>
      <c r="I989" s="94"/>
      <c r="J989" s="94"/>
      <c r="K989" s="7"/>
      <c r="L989" s="7"/>
      <c r="M989" s="94"/>
      <c r="N989" s="588"/>
      <c r="O989" s="588"/>
      <c r="P989" s="588"/>
      <c r="Q989" s="588"/>
      <c r="R989" s="588"/>
      <c r="S989" s="588"/>
      <c r="T989" s="588"/>
      <c r="U989" s="588"/>
      <c r="V989" s="588"/>
      <c r="W989" s="169"/>
      <c r="X989" s="94"/>
      <c r="Y989" s="94"/>
      <c r="Z989" s="94"/>
      <c r="AA989" s="94"/>
      <c r="AB989" s="94"/>
      <c r="AC989" s="94"/>
      <c r="AD989" s="94"/>
      <c r="AE989" s="94"/>
      <c r="AF989" s="94"/>
      <c r="AG989" s="94"/>
      <c r="AH989" s="94"/>
      <c r="AI989" s="94"/>
      <c r="AJ989" s="169"/>
      <c r="AK989" s="94"/>
      <c r="AL989" s="94"/>
      <c r="AM989" s="94"/>
    </row>
    <row r="990" ht="15.75" customHeight="1">
      <c r="A990" s="94"/>
      <c r="B990" s="94"/>
      <c r="D990" s="587"/>
      <c r="E990" s="94"/>
      <c r="F990" s="94"/>
      <c r="G990" s="94"/>
      <c r="H990" s="587"/>
      <c r="I990" s="94"/>
      <c r="J990" s="94"/>
      <c r="K990" s="7"/>
      <c r="L990" s="7"/>
      <c r="M990" s="94"/>
      <c r="N990" s="588"/>
      <c r="O990" s="588"/>
      <c r="P990" s="588"/>
      <c r="Q990" s="588"/>
      <c r="R990" s="588"/>
      <c r="S990" s="588"/>
      <c r="T990" s="588"/>
      <c r="U990" s="588"/>
      <c r="V990" s="588"/>
      <c r="W990" s="169"/>
      <c r="X990" s="94"/>
      <c r="Y990" s="94"/>
      <c r="Z990" s="94"/>
      <c r="AA990" s="94"/>
      <c r="AB990" s="94"/>
      <c r="AC990" s="94"/>
      <c r="AD990" s="94"/>
      <c r="AE990" s="94"/>
      <c r="AF990" s="94"/>
      <c r="AG990" s="94"/>
      <c r="AH990" s="94"/>
      <c r="AI990" s="94"/>
      <c r="AJ990" s="169"/>
      <c r="AK990" s="94"/>
      <c r="AL990" s="94"/>
      <c r="AM990" s="94"/>
    </row>
    <row r="991" ht="15.75" customHeight="1">
      <c r="A991" s="94"/>
      <c r="B991" s="94"/>
      <c r="D991" s="587"/>
      <c r="E991" s="94"/>
      <c r="F991" s="94"/>
      <c r="G991" s="94"/>
      <c r="H991" s="587"/>
      <c r="I991" s="94"/>
      <c r="J991" s="94"/>
      <c r="K991" s="7"/>
      <c r="L991" s="7"/>
      <c r="M991" s="94"/>
      <c r="N991" s="588"/>
      <c r="O991" s="588"/>
      <c r="P991" s="588"/>
      <c r="Q991" s="588"/>
      <c r="R991" s="588"/>
      <c r="S991" s="588"/>
      <c r="T991" s="588"/>
      <c r="U991" s="588"/>
      <c r="V991" s="588"/>
      <c r="W991" s="169"/>
      <c r="X991" s="94"/>
      <c r="Y991" s="94"/>
      <c r="Z991" s="94"/>
      <c r="AA991" s="94"/>
      <c r="AB991" s="94"/>
      <c r="AC991" s="94"/>
      <c r="AD991" s="94"/>
      <c r="AE991" s="94"/>
      <c r="AF991" s="94"/>
      <c r="AG991" s="94"/>
      <c r="AH991" s="94"/>
      <c r="AI991" s="94"/>
      <c r="AJ991" s="169"/>
      <c r="AK991" s="94"/>
      <c r="AL991" s="94"/>
      <c r="AM991" s="94"/>
    </row>
    <row r="992" ht="15.75" customHeight="1">
      <c r="A992" s="94"/>
      <c r="B992" s="94"/>
      <c r="D992" s="587"/>
      <c r="E992" s="94"/>
      <c r="F992" s="94"/>
      <c r="G992" s="94"/>
      <c r="H992" s="587"/>
      <c r="I992" s="94"/>
      <c r="J992" s="94"/>
      <c r="K992" s="7"/>
      <c r="L992" s="7"/>
      <c r="M992" s="94"/>
      <c r="N992" s="588"/>
      <c r="O992" s="588"/>
      <c r="P992" s="588"/>
      <c r="Q992" s="588"/>
      <c r="R992" s="588"/>
      <c r="S992" s="588"/>
      <c r="T992" s="588"/>
      <c r="U992" s="588"/>
      <c r="V992" s="588"/>
      <c r="W992" s="169"/>
      <c r="X992" s="94"/>
      <c r="Y992" s="94"/>
      <c r="Z992" s="94"/>
      <c r="AA992" s="94"/>
      <c r="AB992" s="94"/>
      <c r="AC992" s="94"/>
      <c r="AD992" s="94"/>
      <c r="AE992" s="94"/>
      <c r="AF992" s="94"/>
      <c r="AG992" s="94"/>
      <c r="AH992" s="94"/>
      <c r="AI992" s="94"/>
      <c r="AJ992" s="169"/>
      <c r="AK992" s="94"/>
      <c r="AL992" s="94"/>
      <c r="AM992" s="94"/>
    </row>
    <row r="993" ht="15.75" customHeight="1">
      <c r="A993" s="94"/>
      <c r="B993" s="94"/>
      <c r="D993" s="587"/>
      <c r="E993" s="94"/>
      <c r="F993" s="94"/>
      <c r="G993" s="94"/>
      <c r="H993" s="587"/>
      <c r="I993" s="94"/>
      <c r="J993" s="94"/>
      <c r="K993" s="7"/>
      <c r="L993" s="7"/>
      <c r="M993" s="94"/>
      <c r="N993" s="588"/>
      <c r="O993" s="588"/>
      <c r="P993" s="588"/>
      <c r="Q993" s="588"/>
      <c r="R993" s="588"/>
      <c r="S993" s="588"/>
      <c r="T993" s="588"/>
      <c r="U993" s="588"/>
      <c r="V993" s="588"/>
      <c r="W993" s="169"/>
      <c r="X993" s="94"/>
      <c r="Y993" s="94"/>
      <c r="Z993" s="94"/>
      <c r="AA993" s="94"/>
      <c r="AB993" s="94"/>
      <c r="AC993" s="94"/>
      <c r="AD993" s="94"/>
      <c r="AE993" s="94"/>
      <c r="AF993" s="94"/>
      <c r="AG993" s="94"/>
      <c r="AH993" s="94"/>
      <c r="AI993" s="94"/>
      <c r="AJ993" s="169"/>
      <c r="AK993" s="94"/>
      <c r="AL993" s="94"/>
      <c r="AM993" s="94"/>
    </row>
    <row r="994" ht="15.75" customHeight="1">
      <c r="A994" s="94"/>
      <c r="B994" s="94"/>
      <c r="D994" s="587"/>
      <c r="E994" s="94"/>
      <c r="F994" s="94"/>
      <c r="G994" s="94"/>
      <c r="H994" s="587"/>
      <c r="I994" s="94"/>
      <c r="J994" s="94"/>
      <c r="K994" s="7"/>
      <c r="L994" s="7"/>
      <c r="M994" s="94"/>
      <c r="N994" s="588"/>
      <c r="O994" s="588"/>
      <c r="P994" s="588"/>
      <c r="Q994" s="588"/>
      <c r="R994" s="588"/>
      <c r="S994" s="588"/>
      <c r="T994" s="588"/>
      <c r="U994" s="588"/>
      <c r="V994" s="588"/>
      <c r="W994" s="169"/>
      <c r="X994" s="94"/>
      <c r="Y994" s="94"/>
      <c r="Z994" s="94"/>
      <c r="AA994" s="94"/>
      <c r="AB994" s="94"/>
      <c r="AC994" s="94"/>
      <c r="AD994" s="94"/>
      <c r="AE994" s="94"/>
      <c r="AF994" s="94"/>
      <c r="AG994" s="94"/>
      <c r="AH994" s="94"/>
      <c r="AI994" s="94"/>
      <c r="AJ994" s="169"/>
      <c r="AK994" s="94"/>
      <c r="AL994" s="94"/>
      <c r="AM994" s="94"/>
    </row>
    <row r="995" ht="15.75" customHeight="1">
      <c r="A995" s="94"/>
      <c r="B995" s="94"/>
      <c r="D995" s="587"/>
      <c r="E995" s="94"/>
      <c r="F995" s="94"/>
      <c r="G995" s="94"/>
      <c r="H995" s="587"/>
      <c r="I995" s="94"/>
      <c r="J995" s="94"/>
      <c r="K995" s="7"/>
      <c r="L995" s="7"/>
      <c r="M995" s="94"/>
      <c r="N995" s="588"/>
      <c r="O995" s="588"/>
      <c r="P995" s="588"/>
      <c r="Q995" s="588"/>
      <c r="R995" s="588"/>
      <c r="S995" s="588"/>
      <c r="T995" s="588"/>
      <c r="U995" s="588"/>
      <c r="V995" s="588"/>
      <c r="W995" s="169"/>
      <c r="X995" s="94"/>
      <c r="Y995" s="94"/>
      <c r="Z995" s="94"/>
      <c r="AA995" s="94"/>
      <c r="AB995" s="94"/>
      <c r="AC995" s="94"/>
      <c r="AD995" s="94"/>
      <c r="AE995" s="94"/>
      <c r="AF995" s="94"/>
      <c r="AG995" s="94"/>
      <c r="AH995" s="94"/>
      <c r="AI995" s="94"/>
      <c r="AJ995" s="169"/>
      <c r="AK995" s="94"/>
      <c r="AL995" s="94"/>
      <c r="AM995" s="94"/>
    </row>
    <row r="996" ht="15.75" customHeight="1">
      <c r="A996" s="94"/>
      <c r="B996" s="94"/>
      <c r="D996" s="587"/>
      <c r="E996" s="94"/>
      <c r="F996" s="94"/>
      <c r="G996" s="94"/>
      <c r="H996" s="587"/>
      <c r="I996" s="94"/>
      <c r="J996" s="94"/>
      <c r="K996" s="7"/>
      <c r="L996" s="7"/>
      <c r="M996" s="94"/>
      <c r="N996" s="588"/>
      <c r="O996" s="588"/>
      <c r="P996" s="588"/>
      <c r="Q996" s="588"/>
      <c r="R996" s="588"/>
      <c r="S996" s="588"/>
      <c r="T996" s="588"/>
      <c r="U996" s="588"/>
      <c r="V996" s="588"/>
      <c r="W996" s="169"/>
      <c r="X996" s="94"/>
      <c r="Y996" s="94"/>
      <c r="Z996" s="94"/>
      <c r="AA996" s="94"/>
      <c r="AB996" s="94"/>
      <c r="AC996" s="94"/>
      <c r="AD996" s="94"/>
      <c r="AE996" s="94"/>
      <c r="AF996" s="94"/>
      <c r="AG996" s="94"/>
      <c r="AH996" s="94"/>
      <c r="AI996" s="94"/>
      <c r="AJ996" s="169"/>
      <c r="AK996" s="94"/>
      <c r="AL996" s="94"/>
      <c r="AM996" s="94"/>
    </row>
    <row r="997" ht="15.75" customHeight="1">
      <c r="A997" s="94"/>
      <c r="B997" s="94"/>
      <c r="D997" s="587"/>
      <c r="E997" s="94"/>
      <c r="F997" s="94"/>
      <c r="G997" s="94"/>
      <c r="H997" s="587"/>
      <c r="I997" s="94"/>
      <c r="J997" s="94"/>
      <c r="K997" s="7"/>
      <c r="L997" s="7"/>
      <c r="M997" s="94"/>
      <c r="N997" s="588"/>
      <c r="O997" s="588"/>
      <c r="P997" s="588"/>
      <c r="Q997" s="588"/>
      <c r="R997" s="588"/>
      <c r="S997" s="588"/>
      <c r="T997" s="588"/>
      <c r="U997" s="588"/>
      <c r="V997" s="588"/>
      <c r="W997" s="169"/>
      <c r="X997" s="94"/>
      <c r="Y997" s="94"/>
      <c r="Z997" s="94"/>
      <c r="AA997" s="94"/>
      <c r="AB997" s="94"/>
      <c r="AC997" s="94"/>
      <c r="AD997" s="94"/>
      <c r="AE997" s="94"/>
      <c r="AF997" s="94"/>
      <c r="AG997" s="94"/>
      <c r="AH997" s="94"/>
      <c r="AI997" s="94"/>
      <c r="AJ997" s="169"/>
      <c r="AK997" s="94"/>
      <c r="AL997" s="94"/>
      <c r="AM997" s="94"/>
    </row>
    <row r="998" ht="15.75" customHeight="1">
      <c r="A998" s="94"/>
      <c r="B998" s="94"/>
      <c r="D998" s="587"/>
      <c r="E998" s="94"/>
      <c r="F998" s="94"/>
      <c r="G998" s="94"/>
      <c r="H998" s="587"/>
      <c r="I998" s="94"/>
      <c r="J998" s="94"/>
      <c r="K998" s="7"/>
      <c r="L998" s="7"/>
      <c r="M998" s="94"/>
      <c r="N998" s="588"/>
      <c r="O998" s="588"/>
      <c r="P998" s="588"/>
      <c r="Q998" s="588"/>
      <c r="R998" s="588"/>
      <c r="S998" s="588"/>
      <c r="T998" s="588"/>
      <c r="U998" s="588"/>
      <c r="V998" s="588"/>
      <c r="W998" s="169"/>
      <c r="X998" s="94"/>
      <c r="Y998" s="94"/>
      <c r="Z998" s="94"/>
      <c r="AA998" s="94"/>
      <c r="AB998" s="94"/>
      <c r="AC998" s="94"/>
      <c r="AD998" s="94"/>
      <c r="AE998" s="94"/>
      <c r="AF998" s="94"/>
      <c r="AG998" s="94"/>
      <c r="AH998" s="94"/>
      <c r="AI998" s="94"/>
      <c r="AJ998" s="169"/>
      <c r="AK998" s="94"/>
      <c r="AL998" s="94"/>
      <c r="AM998" s="94"/>
    </row>
    <row r="999" ht="15.75" customHeight="1">
      <c r="A999" s="94"/>
      <c r="B999" s="94"/>
      <c r="D999" s="587"/>
      <c r="E999" s="94"/>
      <c r="F999" s="94"/>
      <c r="G999" s="94"/>
      <c r="H999" s="587"/>
      <c r="I999" s="94"/>
      <c r="J999" s="94"/>
      <c r="K999" s="7"/>
      <c r="L999" s="7"/>
      <c r="M999" s="94"/>
      <c r="N999" s="588"/>
      <c r="O999" s="588"/>
      <c r="P999" s="588"/>
      <c r="Q999" s="588"/>
      <c r="R999" s="588"/>
      <c r="S999" s="588"/>
      <c r="T999" s="588"/>
      <c r="U999" s="588"/>
      <c r="V999" s="588"/>
      <c r="W999" s="169"/>
      <c r="X999" s="94"/>
      <c r="Y999" s="94"/>
      <c r="Z999" s="94"/>
      <c r="AA999" s="94"/>
      <c r="AB999" s="94"/>
      <c r="AC999" s="94"/>
      <c r="AD999" s="94"/>
      <c r="AE999" s="94"/>
      <c r="AF999" s="94"/>
      <c r="AG999" s="94"/>
      <c r="AH999" s="94"/>
      <c r="AI999" s="94"/>
      <c r="AJ999" s="169"/>
      <c r="AK999" s="94"/>
      <c r="AL999" s="94"/>
      <c r="AM999" s="94"/>
    </row>
  </sheetData>
  <autoFilter ref="$D$4:$D$122">
    <filterColumn colId="0">
      <filters>
        <filter val="Required"/>
      </filters>
    </filterColumn>
  </autoFilter>
  <mergeCells count="33">
    <mergeCell ref="G6:AM6"/>
    <mergeCell ref="G8:AM8"/>
    <mergeCell ref="N9:V9"/>
    <mergeCell ref="Y9:AI9"/>
    <mergeCell ref="AL9:AM9"/>
    <mergeCell ref="G10:H10"/>
    <mergeCell ref="G72:AM72"/>
    <mergeCell ref="S75:V75"/>
    <mergeCell ref="Y75:AE75"/>
    <mergeCell ref="G74:K74"/>
    <mergeCell ref="G76:H76"/>
    <mergeCell ref="G73:AM73"/>
    <mergeCell ref="L74:L75"/>
    <mergeCell ref="N74:W74"/>
    <mergeCell ref="Y74:AJ74"/>
    <mergeCell ref="AL74:AM75"/>
    <mergeCell ref="N75:R75"/>
    <mergeCell ref="AF75:AI75"/>
    <mergeCell ref="G101:J101"/>
    <mergeCell ref="N101:R101"/>
    <mergeCell ref="G102:H102"/>
    <mergeCell ref="S101:V101"/>
    <mergeCell ref="Y101:AE101"/>
    <mergeCell ref="AF101:AI101"/>
    <mergeCell ref="G124:AM124"/>
    <mergeCell ref="G125:AM125"/>
    <mergeCell ref="G98:AM98"/>
    <mergeCell ref="G99:AM99"/>
    <mergeCell ref="G100:J100"/>
    <mergeCell ref="L100:L101"/>
    <mergeCell ref="N100:W100"/>
    <mergeCell ref="Y100:AJ100"/>
    <mergeCell ref="AL100:AM101"/>
  </mergeCells>
  <conditionalFormatting sqref="AM11:AM70 AM77:AM96 AM103:AM122">
    <cfRule type="containsText" dxfId="17" priority="1" operator="containsText" text="WIND">
      <formula>NOT(ISERROR(SEARCH(("WIND"),(AM11))))</formula>
    </cfRule>
  </conditionalFormatting>
  <conditionalFormatting sqref="AM11:AM70 AM77:AM96 AM103:AM122">
    <cfRule type="containsText" dxfId="12" priority="2" operator="containsText" text="SEISMIC">
      <formula>NOT(ISERROR(SEARCH(("SEISMIC"),(AM11))))</formula>
    </cfRule>
  </conditionalFormatting>
  <conditionalFormatting sqref="E11:E70 E77:E96 E103:E122">
    <cfRule type="expression" dxfId="7" priority="3">
      <formula>D11="Required"</formula>
    </cfRule>
  </conditionalFormatting>
  <conditionalFormatting sqref="E11:E70 E77:E96 E103:E122">
    <cfRule type="expression" dxfId="8" priority="4">
      <formula>D11&lt;&gt;"Required"</formula>
    </cfRule>
  </conditionalFormatting>
  <conditionalFormatting sqref="U11:V70 U77:V96 U103:V122 AH103:AI122 AH77:AI96 AH11:AI70">
    <cfRule type="expression" dxfId="18" priority="5">
      <formula>$J11="CFW-FH"</formula>
    </cfRule>
  </conditionalFormatting>
  <hyperlinks>
    <hyperlink display="O" location="Index!A1" ref="F1"/>
  </hyperlink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38"/>
    <col customWidth="1" min="2" max="2" width="9.0"/>
    <col customWidth="1" min="3" max="3" width="1.38"/>
    <col customWidth="1" min="4" max="4" width="13.38"/>
    <col customWidth="1" min="5" max="5" width="1.38"/>
    <col customWidth="1" min="6" max="6" width="2.88"/>
    <col customWidth="1" min="7" max="7" width="3.75"/>
    <col customWidth="1" min="8" max="8" width="3.25"/>
    <col customWidth="1" min="9" max="9" width="11.63"/>
    <col customWidth="1" min="10" max="10" width="33.63"/>
    <col customWidth="1" min="11" max="11" width="10.75"/>
    <col customWidth="1" min="12" max="12" width="24.13"/>
    <col customWidth="1" min="13" max="13" width="1.38"/>
    <col customWidth="1" min="14" max="14" width="31.63"/>
    <col customWidth="1" min="15" max="16" width="15.88"/>
    <col customWidth="1" min="17" max="17" width="1.38"/>
  </cols>
  <sheetData>
    <row r="1" ht="15.0" customHeight="1">
      <c r="A1" s="7"/>
      <c r="B1" s="7"/>
      <c r="C1" s="639"/>
      <c r="D1" s="207"/>
      <c r="E1" s="7"/>
      <c r="F1" s="2" t="s">
        <v>0</v>
      </c>
      <c r="G1" s="7"/>
      <c r="H1" s="7"/>
      <c r="I1" s="7"/>
      <c r="J1" s="7"/>
      <c r="K1" s="7"/>
      <c r="L1" s="7"/>
      <c r="M1" s="7"/>
      <c r="N1" s="7"/>
      <c r="O1" s="7"/>
      <c r="P1" s="7"/>
      <c r="Q1" s="7"/>
    </row>
    <row r="2" ht="14.25" customHeight="1">
      <c r="A2" s="7"/>
      <c r="B2" s="207"/>
      <c r="C2" s="639"/>
      <c r="D2" s="207"/>
      <c r="E2" s="7"/>
      <c r="F2" s="7"/>
      <c r="G2" s="8" t="str">
        <f>'(T) General Tables'!A539</f>
        <v>Part 9 Bracing Calculator (No Scripts)</v>
      </c>
      <c r="H2" s="318"/>
      <c r="I2" s="318"/>
      <c r="J2" s="318"/>
      <c r="K2" s="318"/>
      <c r="L2" s="318"/>
      <c r="M2" s="318"/>
      <c r="N2" s="318"/>
      <c r="O2" s="318"/>
      <c r="P2" s="206" t="str">
        <f>'(T) General Tables'!A2</f>
        <v>beta_1.043</v>
      </c>
      <c r="Q2" s="7"/>
    </row>
    <row r="3" ht="26.25" customHeight="1">
      <c r="A3" s="7"/>
      <c r="B3" s="207"/>
      <c r="C3" s="639"/>
      <c r="D3" s="207"/>
      <c r="E3" s="7"/>
      <c r="F3" s="7"/>
      <c r="G3" s="469" t="s">
        <v>1</v>
      </c>
      <c r="H3" s="321"/>
      <c r="I3" s="321"/>
      <c r="J3" s="321"/>
      <c r="K3" s="321"/>
      <c r="L3" s="321"/>
      <c r="M3" s="321"/>
      <c r="N3" s="321"/>
      <c r="O3" s="321"/>
      <c r="P3" s="323"/>
      <c r="Q3" s="7"/>
    </row>
    <row r="4" ht="22.5" customHeight="1">
      <c r="A4" s="7"/>
      <c r="B4" s="214" t="s">
        <v>32</v>
      </c>
      <c r="C4" s="639"/>
      <c r="D4" s="639"/>
      <c r="E4" s="7"/>
      <c r="F4" s="7"/>
      <c r="G4" s="325" t="s">
        <v>790</v>
      </c>
      <c r="H4" s="640"/>
      <c r="I4" s="640"/>
      <c r="J4" s="640"/>
      <c r="K4" s="640"/>
      <c r="L4" s="640"/>
      <c r="M4" s="640"/>
      <c r="N4" s="640"/>
      <c r="O4" s="640"/>
      <c r="P4" s="641"/>
      <c r="Q4" s="7"/>
    </row>
    <row r="5" ht="18.75" customHeight="1">
      <c r="A5" s="7"/>
      <c r="B5" s="7"/>
      <c r="C5" s="639"/>
      <c r="D5" s="207"/>
      <c r="E5" s="7"/>
      <c r="F5" s="7"/>
      <c r="G5" s="7"/>
      <c r="H5" s="7"/>
      <c r="I5" s="7"/>
      <c r="J5" s="7"/>
      <c r="K5" s="7"/>
      <c r="L5" s="7"/>
      <c r="M5" s="7"/>
      <c r="N5" s="7"/>
      <c r="O5" s="7"/>
      <c r="P5" s="7"/>
      <c r="Q5" s="7"/>
    </row>
    <row r="6" ht="18.75" customHeight="1">
      <c r="A6" s="7"/>
      <c r="B6" s="7"/>
      <c r="C6" s="639"/>
      <c r="D6" s="207"/>
      <c r="E6" s="7"/>
      <c r="F6" s="7"/>
      <c r="G6" s="642"/>
      <c r="H6" s="27"/>
      <c r="I6" s="27"/>
      <c r="J6" s="27"/>
      <c r="K6" s="27"/>
      <c r="L6" s="27"/>
      <c r="M6" s="27"/>
      <c r="N6" s="27"/>
      <c r="O6" s="27"/>
      <c r="P6" s="28"/>
      <c r="Q6" s="7"/>
    </row>
    <row r="7" ht="18.75" customHeight="1">
      <c r="A7" s="7"/>
      <c r="B7" s="7"/>
      <c r="C7" s="639"/>
      <c r="D7" s="639"/>
      <c r="E7" s="7"/>
      <c r="F7" s="7"/>
      <c r="G7" s="7"/>
      <c r="H7" s="7"/>
      <c r="I7" s="7"/>
      <c r="J7" s="7"/>
      <c r="K7" s="7"/>
      <c r="L7" s="7"/>
      <c r="M7" s="7"/>
      <c r="N7" s="7"/>
      <c r="O7" s="7"/>
      <c r="P7" s="7"/>
      <c r="Q7" s="7"/>
    </row>
    <row r="8" ht="18.75" customHeight="1">
      <c r="A8" s="7"/>
      <c r="B8" s="162"/>
      <c r="C8" s="639"/>
      <c r="D8" s="639"/>
      <c r="E8" s="7"/>
      <c r="F8" s="7"/>
      <c r="G8" s="524" t="s">
        <v>791</v>
      </c>
      <c r="H8" s="27"/>
      <c r="I8" s="27"/>
      <c r="J8" s="27"/>
      <c r="K8" s="27"/>
      <c r="L8" s="28"/>
      <c r="M8" s="7"/>
      <c r="N8" s="523" t="s">
        <v>792</v>
      </c>
      <c r="O8" s="273"/>
      <c r="P8" s="274"/>
      <c r="Q8" s="7"/>
    </row>
    <row r="9" ht="18.75" customHeight="1">
      <c r="A9" s="7"/>
      <c r="B9" s="162"/>
      <c r="C9" s="639"/>
      <c r="D9" s="639"/>
      <c r="E9" s="7"/>
      <c r="F9" s="7"/>
      <c r="G9" s="580" t="s">
        <v>793</v>
      </c>
      <c r="H9" s="34"/>
      <c r="I9" s="34"/>
      <c r="J9" s="35"/>
      <c r="K9" s="643" t="s">
        <v>794</v>
      </c>
      <c r="L9" s="256"/>
      <c r="M9" s="7"/>
      <c r="N9" s="378"/>
      <c r="O9" s="531"/>
      <c r="P9" s="532"/>
      <c r="Q9" s="7"/>
    </row>
    <row r="10" ht="18.75" customHeight="1">
      <c r="A10" s="7"/>
      <c r="B10" s="162"/>
      <c r="C10" s="639"/>
      <c r="D10" s="639"/>
      <c r="E10" s="7"/>
      <c r="F10" s="7"/>
      <c r="G10" s="378" t="s">
        <v>795</v>
      </c>
      <c r="H10" s="27"/>
      <c r="I10" s="27"/>
      <c r="J10" s="28"/>
      <c r="K10" s="644" t="s">
        <v>796</v>
      </c>
      <c r="L10" s="28"/>
      <c r="M10" s="7"/>
      <c r="N10" s="378"/>
      <c r="O10" s="531"/>
      <c r="P10" s="532"/>
      <c r="Q10" s="7"/>
    </row>
    <row r="11" ht="18.75" customHeight="1">
      <c r="A11" s="7"/>
      <c r="B11" s="162"/>
      <c r="C11" s="639"/>
      <c r="D11" s="639"/>
      <c r="E11" s="7"/>
      <c r="F11" s="7"/>
      <c r="G11" s="378" t="s">
        <v>797</v>
      </c>
      <c r="H11" s="27"/>
      <c r="I11" s="27"/>
      <c r="J11" s="28"/>
      <c r="K11" s="644" t="s">
        <v>798</v>
      </c>
      <c r="L11" s="28"/>
      <c r="M11" s="7"/>
      <c r="N11" s="378"/>
      <c r="O11" s="531"/>
      <c r="P11" s="532"/>
      <c r="Q11" s="7"/>
    </row>
    <row r="12" ht="18.75" customHeight="1">
      <c r="A12" s="7"/>
      <c r="B12" s="162"/>
      <c r="C12" s="639"/>
      <c r="D12" s="639"/>
      <c r="E12" s="7"/>
      <c r="F12" s="7"/>
      <c r="G12" s="645" t="s">
        <v>799</v>
      </c>
      <c r="H12" s="27"/>
      <c r="I12" s="27"/>
      <c r="J12" s="28"/>
      <c r="K12" s="644" t="s">
        <v>800</v>
      </c>
      <c r="L12" s="28"/>
      <c r="M12" s="7"/>
      <c r="N12" s="378"/>
      <c r="O12" s="531"/>
      <c r="P12" s="532"/>
      <c r="Q12" s="7"/>
    </row>
    <row r="13" ht="18.75" customHeight="1">
      <c r="A13" s="7"/>
      <c r="B13" s="162"/>
      <c r="C13" s="639"/>
      <c r="D13" s="639"/>
      <c r="E13" s="7"/>
      <c r="F13" s="7"/>
      <c r="G13" s="379" t="s">
        <v>801</v>
      </c>
      <c r="H13" s="27"/>
      <c r="I13" s="27"/>
      <c r="J13" s="28"/>
      <c r="K13" s="644" t="s">
        <v>802</v>
      </c>
      <c r="L13" s="28"/>
      <c r="M13" s="7"/>
      <c r="N13" s="379" t="s">
        <v>803</v>
      </c>
      <c r="O13" s="531"/>
      <c r="P13" s="532"/>
      <c r="Q13" s="7"/>
    </row>
    <row r="14" ht="18.75" customHeight="1">
      <c r="A14" s="7"/>
      <c r="B14" s="162"/>
      <c r="C14" s="639"/>
      <c r="D14" s="639"/>
      <c r="E14" s="7"/>
      <c r="F14" s="7"/>
      <c r="G14" s="378" t="s">
        <v>804</v>
      </c>
      <c r="H14" s="27"/>
      <c r="I14" s="27"/>
      <c r="J14" s="28"/>
      <c r="K14" s="644" t="s">
        <v>805</v>
      </c>
      <c r="L14" s="28"/>
      <c r="M14" s="7"/>
      <c r="N14" s="377"/>
      <c r="O14" s="646"/>
      <c r="P14" s="532"/>
      <c r="Q14" s="7"/>
    </row>
    <row r="15" ht="18.75" customHeight="1">
      <c r="A15" s="7"/>
      <c r="B15" s="162"/>
      <c r="C15" s="639"/>
      <c r="D15" s="639"/>
      <c r="E15" s="7"/>
      <c r="F15" s="7"/>
      <c r="G15" s="378" t="s">
        <v>806</v>
      </c>
      <c r="H15" s="27"/>
      <c r="I15" s="27"/>
      <c r="J15" s="28"/>
      <c r="K15" s="644" t="s">
        <v>800</v>
      </c>
      <c r="L15" s="28"/>
      <c r="M15" s="7"/>
      <c r="N15" s="377"/>
      <c r="O15" s="646"/>
      <c r="P15" s="532"/>
      <c r="Q15" s="7"/>
    </row>
    <row r="16" ht="18.75" customHeight="1">
      <c r="A16" s="7"/>
      <c r="B16" s="7"/>
      <c r="C16" s="639"/>
      <c r="D16" s="639"/>
      <c r="E16" s="7"/>
      <c r="F16" s="7"/>
      <c r="G16" s="647"/>
      <c r="H16" s="7"/>
      <c r="I16" s="7"/>
      <c r="J16" s="7"/>
      <c r="K16" s="7"/>
      <c r="L16" s="7"/>
      <c r="M16" s="7"/>
      <c r="N16" s="7"/>
      <c r="O16" s="7"/>
      <c r="P16" s="7"/>
      <c r="Q16" s="7"/>
    </row>
    <row r="17" ht="18.75" customHeight="1">
      <c r="A17" s="7"/>
      <c r="B17" s="162"/>
      <c r="C17" s="639"/>
      <c r="D17" s="639"/>
      <c r="E17" s="7"/>
      <c r="F17" s="7"/>
      <c r="G17" s="524" t="s">
        <v>807</v>
      </c>
      <c r="H17" s="27"/>
      <c r="I17" s="27"/>
      <c r="J17" s="27"/>
      <c r="K17" s="27"/>
      <c r="L17" s="27"/>
      <c r="M17" s="27"/>
      <c r="N17" s="27"/>
      <c r="O17" s="27"/>
      <c r="P17" s="28"/>
      <c r="Q17" s="7"/>
    </row>
    <row r="18" ht="18.75" customHeight="1">
      <c r="A18" s="7"/>
      <c r="B18" s="7"/>
      <c r="C18" s="639"/>
      <c r="D18" s="639"/>
      <c r="E18" s="7"/>
      <c r="F18" s="7"/>
      <c r="G18" s="7"/>
      <c r="H18" s="7"/>
      <c r="I18" s="7"/>
      <c r="J18" s="7"/>
      <c r="K18" s="7"/>
      <c r="L18" s="7"/>
      <c r="M18" s="7"/>
      <c r="N18" s="7"/>
      <c r="O18" s="7"/>
      <c r="P18" s="7"/>
      <c r="Q18" s="7"/>
    </row>
    <row r="19" ht="18.75" customHeight="1">
      <c r="A19" s="7"/>
      <c r="B19" s="162"/>
      <c r="C19" s="639"/>
      <c r="D19" s="639"/>
      <c r="E19" s="7"/>
      <c r="F19" s="7"/>
      <c r="G19" s="524" t="s">
        <v>808</v>
      </c>
      <c r="H19" s="27"/>
      <c r="I19" s="27"/>
      <c r="J19" s="27"/>
      <c r="K19" s="27"/>
      <c r="L19" s="27"/>
      <c r="M19" s="27"/>
      <c r="N19" s="27"/>
      <c r="O19" s="27"/>
      <c r="P19" s="28"/>
      <c r="Q19" s="7"/>
    </row>
    <row r="20" ht="18.75" customHeight="1">
      <c r="A20" s="7"/>
      <c r="B20" s="648"/>
      <c r="C20" s="639"/>
      <c r="D20" s="639"/>
      <c r="E20" s="7"/>
      <c r="F20" s="7"/>
      <c r="G20" s="649" t="s">
        <v>809</v>
      </c>
      <c r="H20" s="650"/>
      <c r="I20" s="650"/>
      <c r="J20" s="650"/>
      <c r="K20" s="651"/>
      <c r="L20" s="652" t="str">
        <f>K9</f>
        <v>1/2"</v>
      </c>
      <c r="M20" s="7"/>
      <c r="N20" s="377"/>
      <c r="O20" s="27"/>
      <c r="P20" s="28"/>
      <c r="Q20" s="7"/>
    </row>
    <row r="21" ht="18.75" customHeight="1">
      <c r="A21" s="7"/>
      <c r="B21" s="648"/>
      <c r="C21" s="639"/>
      <c r="D21" s="639"/>
      <c r="E21" s="7"/>
      <c r="F21" s="7"/>
      <c r="G21" s="653" t="s">
        <v>810</v>
      </c>
      <c r="H21" s="650"/>
      <c r="I21" s="650"/>
      <c r="J21" s="650"/>
      <c r="K21" s="651"/>
      <c r="L21" s="654" t="s">
        <v>811</v>
      </c>
      <c r="M21" s="7"/>
      <c r="N21" s="377"/>
      <c r="O21" s="27"/>
      <c r="P21" s="28"/>
      <c r="Q21" s="7"/>
    </row>
    <row r="22" ht="18.75" customHeight="1">
      <c r="A22" s="7"/>
      <c r="B22" s="162"/>
      <c r="C22" s="639"/>
      <c r="D22" s="639"/>
      <c r="E22" s="7"/>
      <c r="F22" s="7"/>
      <c r="G22" s="655" t="s">
        <v>812</v>
      </c>
      <c r="H22" s="531"/>
      <c r="I22" s="531"/>
      <c r="J22" s="531"/>
      <c r="K22" s="532"/>
      <c r="L22" s="656" t="s">
        <v>813</v>
      </c>
      <c r="M22" s="7"/>
      <c r="N22" s="657" t="s">
        <v>814</v>
      </c>
      <c r="O22" s="27"/>
      <c r="P22" s="28"/>
      <c r="Q22" s="7"/>
    </row>
    <row r="23" ht="18.75" customHeight="1">
      <c r="A23" s="7"/>
      <c r="B23" s="162"/>
      <c r="C23" s="639"/>
      <c r="D23" s="639"/>
      <c r="E23" s="7"/>
      <c r="F23" s="7"/>
      <c r="G23" s="658" t="s">
        <v>815</v>
      </c>
      <c r="H23" s="7"/>
      <c r="I23" s="7"/>
      <c r="J23" s="7"/>
      <c r="K23" s="7"/>
      <c r="L23" s="7"/>
      <c r="M23" s="7"/>
      <c r="N23" s="7"/>
      <c r="O23" s="7"/>
      <c r="P23" s="7"/>
      <c r="Q23" s="7"/>
    </row>
    <row r="24" ht="18.75" customHeight="1">
      <c r="A24" s="7"/>
      <c r="B24" s="162"/>
      <c r="C24" s="639"/>
      <c r="D24" s="639"/>
      <c r="E24" s="7"/>
      <c r="F24" s="7"/>
      <c r="G24" s="658"/>
      <c r="H24" s="7"/>
      <c r="I24" s="7"/>
      <c r="J24" s="7"/>
      <c r="K24" s="7"/>
      <c r="L24" s="7"/>
      <c r="M24" s="7"/>
      <c r="N24" s="7"/>
      <c r="O24" s="7"/>
      <c r="P24" s="7"/>
      <c r="Q24" s="7"/>
    </row>
    <row r="25" ht="18.75" customHeight="1">
      <c r="A25" s="7"/>
      <c r="B25" s="7"/>
      <c r="C25" s="639"/>
      <c r="D25" s="639"/>
      <c r="E25" s="7"/>
      <c r="F25" s="7"/>
      <c r="G25" s="7"/>
      <c r="H25" s="7"/>
      <c r="I25" s="7"/>
      <c r="J25" s="7"/>
      <c r="K25" s="7"/>
      <c r="L25" s="7"/>
      <c r="M25" s="7"/>
      <c r="N25" s="7"/>
      <c r="O25" s="7"/>
      <c r="P25" s="7"/>
      <c r="Q25" s="7"/>
    </row>
    <row r="26" ht="18.75" customHeight="1">
      <c r="A26" s="7"/>
      <c r="B26" s="648"/>
      <c r="C26" s="639"/>
      <c r="D26" s="639"/>
      <c r="E26" s="7"/>
      <c r="F26" s="7"/>
      <c r="G26" s="524" t="s">
        <v>816</v>
      </c>
      <c r="H26" s="27"/>
      <c r="I26" s="27"/>
      <c r="J26" s="27"/>
      <c r="K26" s="27"/>
      <c r="L26" s="27"/>
      <c r="M26" s="27"/>
      <c r="N26" s="27"/>
      <c r="O26" s="27"/>
      <c r="P26" s="28"/>
      <c r="Q26" s="7"/>
    </row>
    <row r="27" ht="18.75" customHeight="1">
      <c r="A27" s="7"/>
      <c r="B27" s="162"/>
      <c r="C27" s="639"/>
      <c r="D27" s="639"/>
      <c r="E27" s="7"/>
      <c r="F27" s="7"/>
      <c r="G27" s="378" t="s">
        <v>817</v>
      </c>
      <c r="H27" s="27"/>
      <c r="I27" s="28"/>
      <c r="J27" s="659" t="str">
        <f>K10</f>
        <v>3 1/4" x 0.120" (Std Strip/Coil)</v>
      </c>
      <c r="K27" s="7"/>
      <c r="L27" s="7"/>
      <c r="M27" s="7"/>
      <c r="N27" s="7"/>
      <c r="O27" s="7"/>
      <c r="P27" s="7"/>
      <c r="Q27" s="7"/>
    </row>
    <row r="28" ht="18.75" customHeight="1">
      <c r="A28" s="7"/>
      <c r="B28" s="162"/>
      <c r="C28" s="639"/>
      <c r="D28" s="639"/>
      <c r="E28" s="7"/>
      <c r="F28" s="7"/>
      <c r="G28" s="7"/>
      <c r="H28" s="7"/>
      <c r="I28" s="7"/>
      <c r="J28" s="7"/>
      <c r="K28" s="7"/>
      <c r="L28" s="7"/>
      <c r="M28" s="7"/>
      <c r="N28" s="7"/>
      <c r="O28" s="234" t="s">
        <v>818</v>
      </c>
      <c r="P28" s="234" t="s">
        <v>819</v>
      </c>
      <c r="Q28" s="7"/>
    </row>
    <row r="29" ht="18.75" customHeight="1">
      <c r="A29" s="7"/>
      <c r="B29" s="660"/>
      <c r="C29" s="639"/>
      <c r="D29" s="639"/>
      <c r="E29" s="7"/>
      <c r="F29" s="7"/>
      <c r="G29" s="377" t="s">
        <v>820</v>
      </c>
      <c r="H29" s="531"/>
      <c r="I29" s="531"/>
      <c r="J29" s="531"/>
      <c r="K29" s="531"/>
      <c r="L29" s="531"/>
      <c r="M29" s="531"/>
      <c r="N29" s="532"/>
      <c r="O29" s="661">
        <f>'(BCBC) Framing Fasteners'!O14</f>
        <v>4.125</v>
      </c>
      <c r="P29" s="660"/>
      <c r="Q29" s="7"/>
    </row>
    <row r="30" ht="18.75" customHeight="1">
      <c r="A30" s="7"/>
      <c r="B30" s="162"/>
      <c r="C30" s="639"/>
      <c r="D30" s="639"/>
      <c r="E30" s="7"/>
      <c r="F30" s="7"/>
      <c r="G30" s="377" t="s">
        <v>821</v>
      </c>
      <c r="H30" s="531"/>
      <c r="I30" s="531"/>
      <c r="J30" s="531"/>
      <c r="K30" s="531"/>
      <c r="L30" s="531"/>
      <c r="M30" s="531"/>
      <c r="N30" s="532"/>
      <c r="O30" s="662"/>
      <c r="P30" s="162">
        <f>'(BCBC) Framing Fasteners'!O25</f>
        <v>5</v>
      </c>
      <c r="Q30" s="7"/>
    </row>
    <row r="31" ht="18.75" customHeight="1">
      <c r="A31" s="7"/>
      <c r="B31" s="162"/>
      <c r="C31" s="639"/>
      <c r="D31" s="639"/>
      <c r="E31" s="7"/>
      <c r="F31" s="7"/>
      <c r="G31" s="655" t="s">
        <v>822</v>
      </c>
      <c r="H31" s="531"/>
      <c r="I31" s="531"/>
      <c r="J31" s="531"/>
      <c r="K31" s="531"/>
      <c r="L31" s="531"/>
      <c r="M31" s="531"/>
      <c r="N31" s="532"/>
      <c r="O31" s="662"/>
      <c r="P31" s="162">
        <f>'(BCBC) Framing Fasteners'!O26</f>
        <v>3</v>
      </c>
      <c r="Q31" s="7"/>
    </row>
    <row r="32" ht="18.75" customHeight="1">
      <c r="A32" s="7"/>
      <c r="B32" s="162"/>
      <c r="C32" s="639"/>
      <c r="D32" s="639"/>
      <c r="E32" s="7"/>
      <c r="F32" s="7"/>
      <c r="G32" s="377" t="s">
        <v>823</v>
      </c>
      <c r="H32" s="531"/>
      <c r="I32" s="531"/>
      <c r="J32" s="531"/>
      <c r="K32" s="531"/>
      <c r="L32" s="531"/>
      <c r="M32" s="531"/>
      <c r="N32" s="532"/>
      <c r="O32" s="662">
        <f>'(BCBC) Framing Fasteners'!O28</f>
        <v>8.25</v>
      </c>
      <c r="P32" s="162"/>
      <c r="Q32" s="7"/>
    </row>
    <row r="33" ht="18.75" customHeight="1">
      <c r="A33" s="7"/>
      <c r="B33" s="162"/>
      <c r="C33" s="639"/>
      <c r="D33" s="639"/>
      <c r="E33" s="7"/>
      <c r="F33" s="7"/>
      <c r="G33" s="377" t="s">
        <v>824</v>
      </c>
      <c r="H33" s="531"/>
      <c r="I33" s="531"/>
      <c r="J33" s="531"/>
      <c r="K33" s="531"/>
      <c r="L33" s="531"/>
      <c r="M33" s="531"/>
      <c r="N33" s="532"/>
      <c r="O33" s="662">
        <f>'(BCBC) Framing Fasteners'!O29</f>
        <v>16.375</v>
      </c>
      <c r="P33" s="162"/>
      <c r="Q33" s="7"/>
    </row>
    <row r="34" ht="18.75" customHeight="1">
      <c r="A34" s="7"/>
      <c r="B34" s="162"/>
      <c r="C34" s="639"/>
      <c r="D34" s="639"/>
      <c r="E34" s="7"/>
      <c r="F34" s="7"/>
      <c r="G34" s="377" t="s">
        <v>825</v>
      </c>
      <c r="H34" s="531"/>
      <c r="I34" s="531"/>
      <c r="J34" s="531"/>
      <c r="K34" s="531"/>
      <c r="L34" s="531"/>
      <c r="M34" s="531"/>
      <c r="N34" s="532"/>
      <c r="O34" s="662">
        <f>'(BCBC) Framing Fasteners'!O30</f>
        <v>10.875</v>
      </c>
      <c r="P34" s="162"/>
      <c r="Q34" s="7"/>
    </row>
    <row r="35" ht="18.75" customHeight="1">
      <c r="A35" s="7"/>
      <c r="B35" s="162"/>
      <c r="C35" s="639"/>
      <c r="D35" s="639"/>
      <c r="E35" s="7"/>
      <c r="F35" s="7"/>
      <c r="G35" s="377" t="s">
        <v>826</v>
      </c>
      <c r="H35" s="531"/>
      <c r="I35" s="531"/>
      <c r="J35" s="531"/>
      <c r="K35" s="531"/>
      <c r="L35" s="531"/>
      <c r="M35" s="531"/>
      <c r="N35" s="532"/>
      <c r="O35" s="662">
        <f>'(BCBC) Framing Fasteners'!O31</f>
        <v>4.125</v>
      </c>
      <c r="P35" s="162"/>
      <c r="Q35" s="7"/>
    </row>
    <row r="36" ht="18.75" customHeight="1">
      <c r="A36" s="7"/>
      <c r="B36" s="162"/>
      <c r="C36" s="639"/>
      <c r="D36" s="639"/>
      <c r="E36" s="7"/>
      <c r="F36" s="7"/>
      <c r="G36" s="377" t="s">
        <v>827</v>
      </c>
      <c r="H36" s="531"/>
      <c r="I36" s="531"/>
      <c r="J36" s="531"/>
      <c r="K36" s="531"/>
      <c r="L36" s="531"/>
      <c r="M36" s="531"/>
      <c r="N36" s="532"/>
      <c r="O36" s="662">
        <f>'(BCBC) Framing Fasteners'!O32</f>
        <v>16.375</v>
      </c>
      <c r="P36" s="162"/>
      <c r="Q36" s="7"/>
    </row>
    <row r="37" ht="18.75" customHeight="1">
      <c r="A37" s="7"/>
      <c r="B37" s="162"/>
      <c r="C37" s="639"/>
      <c r="D37" s="639"/>
      <c r="E37" s="7"/>
      <c r="F37" s="7"/>
      <c r="G37" s="377" t="s">
        <v>828</v>
      </c>
      <c r="H37" s="531"/>
      <c r="I37" s="531"/>
      <c r="J37" s="531"/>
      <c r="K37" s="531"/>
      <c r="L37" s="531"/>
      <c r="M37" s="531"/>
      <c r="N37" s="532"/>
      <c r="O37" s="662">
        <f>'(BCBC) Framing Fasteners'!O33</f>
        <v>4.125</v>
      </c>
      <c r="P37" s="162"/>
      <c r="Q37" s="7"/>
    </row>
    <row r="38" ht="18.75" customHeight="1">
      <c r="A38" s="7"/>
      <c r="B38" s="162"/>
      <c r="C38" s="639"/>
      <c r="D38" s="639"/>
      <c r="E38" s="7"/>
      <c r="F38" s="7"/>
      <c r="G38" s="377" t="s">
        <v>829</v>
      </c>
      <c r="H38" s="531"/>
      <c r="I38" s="531"/>
      <c r="J38" s="531"/>
      <c r="K38" s="531"/>
      <c r="L38" s="531"/>
      <c r="M38" s="531"/>
      <c r="N38" s="532"/>
      <c r="O38" s="663"/>
      <c r="P38" s="162">
        <f>'(BCBC) Framing Fasteners'!O37</f>
        <v>5</v>
      </c>
      <c r="Q38" s="7"/>
    </row>
    <row r="39" ht="18.75" customHeight="1">
      <c r="A39" s="7"/>
      <c r="B39" s="162"/>
      <c r="C39" s="639"/>
      <c r="D39" s="639"/>
      <c r="E39" s="7"/>
      <c r="F39" s="7"/>
      <c r="G39" s="377" t="s">
        <v>830</v>
      </c>
      <c r="H39" s="531"/>
      <c r="I39" s="531"/>
      <c r="J39" s="531"/>
      <c r="K39" s="531"/>
      <c r="L39" s="531"/>
      <c r="M39" s="531"/>
      <c r="N39" s="532"/>
      <c r="O39" s="663"/>
      <c r="P39" s="162">
        <f>'(BCBC) Framing Fasteners'!O52</f>
        <v>8</v>
      </c>
      <c r="Q39" s="7"/>
    </row>
    <row r="40" ht="18.75" customHeight="1">
      <c r="A40" s="7"/>
      <c r="B40" s="162"/>
      <c r="C40" s="639"/>
      <c r="D40" s="639"/>
      <c r="E40" s="7"/>
      <c r="F40" s="7"/>
      <c r="G40" s="655" t="s">
        <v>831</v>
      </c>
      <c r="H40" s="531"/>
      <c r="I40" s="531"/>
      <c r="J40" s="531"/>
      <c r="K40" s="531"/>
      <c r="L40" s="531"/>
      <c r="M40" s="531"/>
      <c r="N40" s="532"/>
      <c r="O40" s="663"/>
      <c r="P40" s="162">
        <f>'(BCBC) Framing Fasteners'!O53</f>
        <v>12</v>
      </c>
      <c r="Q40" s="7"/>
    </row>
    <row r="41" ht="18.75" customHeight="1">
      <c r="A41" s="7"/>
      <c r="B41" s="7"/>
      <c r="C41" s="639"/>
      <c r="D41" s="639"/>
      <c r="E41" s="7"/>
      <c r="F41" s="7"/>
      <c r="G41" s="7"/>
      <c r="H41" s="7"/>
      <c r="I41" s="7"/>
      <c r="J41" s="7"/>
      <c r="K41" s="7"/>
      <c r="L41" s="7"/>
      <c r="M41" s="7"/>
      <c r="N41" s="7"/>
      <c r="O41" s="7"/>
      <c r="P41" s="7"/>
      <c r="Q41" s="7"/>
    </row>
    <row r="42" ht="18.75" customHeight="1">
      <c r="A42" s="7"/>
      <c r="B42" s="648"/>
      <c r="C42" s="639"/>
      <c r="D42" s="639"/>
      <c r="E42" s="7"/>
      <c r="F42" s="7"/>
      <c r="G42" s="524" t="s">
        <v>832</v>
      </c>
      <c r="H42" s="27"/>
      <c r="I42" s="27"/>
      <c r="J42" s="27"/>
      <c r="K42" s="27"/>
      <c r="L42" s="27"/>
      <c r="M42" s="27"/>
      <c r="N42" s="27"/>
      <c r="O42" s="27"/>
      <c r="P42" s="28"/>
      <c r="Q42" s="7"/>
    </row>
    <row r="43" ht="18.75" customHeight="1">
      <c r="A43" s="7"/>
      <c r="B43" s="162"/>
      <c r="C43" s="639"/>
      <c r="D43" s="639"/>
      <c r="E43" s="7"/>
      <c r="F43" s="7"/>
      <c r="G43" s="162" t="s">
        <v>817</v>
      </c>
      <c r="H43" s="531"/>
      <c r="I43" s="377"/>
      <c r="J43" s="579" t="str">
        <f>IF(K14='(M) Builder Preferences'!E44,K11,K14)</f>
        <v>Screws</v>
      </c>
      <c r="K43" s="7"/>
      <c r="L43" s="7"/>
      <c r="M43" s="7"/>
      <c r="N43" s="352" t="s">
        <v>833</v>
      </c>
      <c r="O43" s="364" t="s">
        <v>834</v>
      </c>
      <c r="P43" s="28"/>
      <c r="Q43" s="7"/>
    </row>
    <row r="44" ht="18.75" customHeight="1">
      <c r="A44" s="7"/>
      <c r="B44" s="162"/>
      <c r="C44" s="639"/>
      <c r="D44" s="639"/>
      <c r="E44" s="7"/>
      <c r="F44" s="7"/>
      <c r="G44" s="7"/>
      <c r="H44" s="7"/>
      <c r="I44" s="7"/>
      <c r="J44" s="7"/>
      <c r="K44" s="7"/>
      <c r="L44" s="7"/>
      <c r="M44" s="7"/>
      <c r="N44" s="346"/>
      <c r="O44" s="362" t="s">
        <v>835</v>
      </c>
      <c r="P44" s="234" t="s">
        <v>836</v>
      </c>
      <c r="Q44" s="7"/>
    </row>
    <row r="45" ht="18.75" customHeight="1">
      <c r="A45" s="7"/>
      <c r="B45" s="660"/>
      <c r="C45" s="639"/>
      <c r="D45" s="639"/>
      <c r="E45" s="7"/>
      <c r="F45" s="7"/>
      <c r="G45" s="377" t="str">
        <f>'(BCBC) Sheathing Fasteners'!B9</f>
        <v>For wood-based subfloor sheathing panels greater than 3/8" and up to 3/4"</v>
      </c>
      <c r="H45" s="531"/>
      <c r="I45" s="531"/>
      <c r="J45" s="531"/>
      <c r="K45" s="531"/>
      <c r="L45" s="531"/>
      <c r="M45" s="532"/>
      <c r="N45" s="651" t="str">
        <f t="array" ref="N45">INDEX('(BCBC) Sheathing Fasteners'!$C$7:$N$20, 3, (MATCH($J$43,'(BCBC) Sheathing Fasteners'!$C$7:$N$7,0)+1))</f>
        <v>1 3/4"</v>
      </c>
      <c r="O45" s="662">
        <f>IF($J$43=$K$11,'(BCBC) Sheathing Fasteners'!W9,'(BCBC) Sheathing Fasteners'!Q9)</f>
        <v>6</v>
      </c>
      <c r="P45" s="664">
        <f>IF($J$43=$K$11,'(BCBC) Sheathing Fasteners'!X9,'(BCBC) Sheathing Fasteners'!S9)</f>
        <v>12</v>
      </c>
      <c r="Q45" s="7"/>
    </row>
    <row r="46" ht="18.75" customHeight="1">
      <c r="A46" s="7"/>
      <c r="B46" s="162"/>
      <c r="C46" s="639"/>
      <c r="D46" s="639"/>
      <c r="E46" s="7"/>
      <c r="F46" s="7"/>
      <c r="G46" s="377" t="str">
        <f>'(BCBC) Sheathing Fasteners'!B10</f>
        <v>For wood-based subfloor sheathing panels greater than 3/4" and up to 1"</v>
      </c>
      <c r="H46" s="531"/>
      <c r="I46" s="531"/>
      <c r="J46" s="531"/>
      <c r="K46" s="531"/>
      <c r="L46" s="531"/>
      <c r="M46" s="532"/>
      <c r="N46" s="532" t="str">
        <f t="array" ref="N46">INDEX('(BCBC) Sheathing Fasteners'!$C$7:$N$20, 4, (MATCH($J$43,'(BCBC) Sheathing Fasteners'!$C$7:$N$7,0)+1))</f>
        <v>2"</v>
      </c>
      <c r="O46" s="662">
        <f>IF($J$43=$K$11,'(BCBC) Sheathing Fasteners'!W10,'(BCBC) Sheathing Fasteners'!Q10)</f>
        <v>6</v>
      </c>
      <c r="P46" s="664">
        <f>IF($J$43=$K$11,'(BCBC) Sheathing Fasteners'!X10,'(BCBC) Sheathing Fasteners'!S10)</f>
        <v>12</v>
      </c>
      <c r="Q46" s="7"/>
    </row>
    <row r="47" ht="18.75" customHeight="1">
      <c r="A47" s="7"/>
      <c r="B47" s="7"/>
      <c r="C47" s="639"/>
      <c r="D47" s="639"/>
      <c r="E47" s="7"/>
      <c r="F47" s="7"/>
      <c r="G47" s="7"/>
      <c r="H47" s="7"/>
      <c r="I47" s="7"/>
      <c r="J47" s="7"/>
      <c r="K47" s="7"/>
      <c r="L47" s="7"/>
      <c r="M47" s="7"/>
      <c r="N47" s="7"/>
      <c r="O47" s="7"/>
      <c r="P47" s="7"/>
      <c r="Q47" s="7"/>
    </row>
    <row r="48" ht="18.75" customHeight="1">
      <c r="A48" s="7"/>
      <c r="B48" s="162"/>
      <c r="C48" s="639"/>
      <c r="D48" s="639"/>
      <c r="E48" s="7"/>
      <c r="F48" s="7"/>
      <c r="G48" s="444" t="s">
        <v>837</v>
      </c>
      <c r="H48" s="27"/>
      <c r="I48" s="27"/>
      <c r="J48" s="27"/>
      <c r="K48" s="27"/>
      <c r="L48" s="27"/>
      <c r="M48" s="27"/>
      <c r="N48" s="27"/>
      <c r="O48" s="27"/>
      <c r="P48" s="28"/>
      <c r="Q48" s="7"/>
    </row>
    <row r="49" ht="18.75" customHeight="1">
      <c r="A49" s="7"/>
      <c r="B49" s="162"/>
      <c r="C49" s="639"/>
      <c r="D49" s="639"/>
      <c r="E49" s="7"/>
      <c r="F49" s="7"/>
      <c r="G49" s="162" t="s">
        <v>817</v>
      </c>
      <c r="H49" s="531"/>
      <c r="I49" s="377"/>
      <c r="J49" s="579" t="str">
        <f>IF(K12='(M) Builder Preferences'!E35,K11,K12)</f>
        <v>2 1/2" x 0.113" (Std Strip/Coil)</v>
      </c>
      <c r="K49" s="7"/>
      <c r="L49" s="7"/>
      <c r="M49" s="7"/>
      <c r="N49" s="571" t="s">
        <v>833</v>
      </c>
      <c r="O49" s="282" t="s">
        <v>834</v>
      </c>
      <c r="P49" s="28"/>
      <c r="Q49" s="7"/>
    </row>
    <row r="50" ht="18.75" customHeight="1">
      <c r="A50" s="7"/>
      <c r="B50" s="162"/>
      <c r="C50" s="639"/>
      <c r="D50" s="639"/>
      <c r="E50" s="7"/>
      <c r="F50" s="7"/>
      <c r="G50" s="7"/>
      <c r="H50" s="7"/>
      <c r="I50" s="7"/>
      <c r="J50" s="7"/>
      <c r="K50" s="7"/>
      <c r="L50" s="7"/>
      <c r="M50" s="7"/>
      <c r="N50" s="346"/>
      <c r="O50" s="234" t="s">
        <v>835</v>
      </c>
      <c r="P50" s="234" t="s">
        <v>836</v>
      </c>
      <c r="Q50" s="7"/>
    </row>
    <row r="51" ht="18.75" customHeight="1">
      <c r="A51" s="7"/>
      <c r="B51" s="162"/>
      <c r="C51" s="639"/>
      <c r="D51" s="639"/>
      <c r="E51" s="7"/>
      <c r="F51" s="7"/>
      <c r="G51" s="377" t="str">
        <f>'(BCBC) Sheathing Fasteners'!B11</f>
        <v>For wood-based wall sheathing panels panels 3/8" or less</v>
      </c>
      <c r="H51" s="531"/>
      <c r="I51" s="531"/>
      <c r="J51" s="531"/>
      <c r="K51" s="531"/>
      <c r="L51" s="531"/>
      <c r="M51" s="532"/>
      <c r="N51" s="532" t="str">
        <f t="array" ref="N51">INDEX('(BCBC) Sheathing Fasteners'!$C$7:$N$20, 5, (MATCH($J$49,'(BCBC) Sheathing Fasteners'!$C$7:$N$7,0)+1))</f>
        <v>#N/A</v>
      </c>
      <c r="O51" s="664">
        <f>IF($J$49=$K$11,'(BCBC) Sheathing Fasteners'!W11,'(BCBC) Sheathing Fasteners'!Q11)</f>
        <v>6</v>
      </c>
      <c r="P51" s="664">
        <f>IF($J$49=$K$11,'(BCBC) Sheathing Fasteners'!X11,'(BCBC) Sheathing Fasteners'!S11)</f>
        <v>12</v>
      </c>
      <c r="Q51" s="7"/>
    </row>
    <row r="52" ht="18.75" customHeight="1">
      <c r="A52" s="7"/>
      <c r="B52" s="162"/>
      <c r="C52" s="639"/>
      <c r="D52" s="639"/>
      <c r="E52" s="7"/>
      <c r="F52" s="7"/>
      <c r="G52" s="377" t="str">
        <f>'(BCBC) Sheathing Fasteners'!B12</f>
        <v>For wood-based wall sheathing panels panels greater than 3/8" and up to 3/4"</v>
      </c>
      <c r="H52" s="531"/>
      <c r="I52" s="531"/>
      <c r="J52" s="531"/>
      <c r="K52" s="531"/>
      <c r="L52" s="531"/>
      <c r="M52" s="532"/>
      <c r="N52" s="532" t="str">
        <f t="array" ref="N52">INDEX('(BCBC) Sheathing Fasteners'!$C$7:$N$20, 6, (MATCH($J$49,'(BCBC) Sheathing Fasteners'!$C$7:$N$7,0)+1))</f>
        <v>#N/A</v>
      </c>
      <c r="O52" s="664">
        <f>IF($J$49=$K$11,'(BCBC) Sheathing Fasteners'!W12,'(BCBC) Sheathing Fasteners'!Q12)</f>
        <v>6</v>
      </c>
      <c r="P52" s="664">
        <f>IF($J$49=$K$11,'(BCBC) Sheathing Fasteners'!X12,'(BCBC) Sheathing Fasteners'!S12)</f>
        <v>12</v>
      </c>
      <c r="Q52" s="7"/>
    </row>
    <row r="53" ht="18.75" customHeight="1">
      <c r="A53" s="7"/>
      <c r="B53" s="162"/>
      <c r="C53" s="639"/>
      <c r="D53" s="639"/>
      <c r="E53" s="7"/>
      <c r="F53" s="7"/>
      <c r="G53" s="377" t="str">
        <f>'(BCBC) Sheathing Fasteners'!B13</f>
        <v>For wood-based wall sheathing panels greater than 3/4" and up to 1"</v>
      </c>
      <c r="H53" s="531"/>
      <c r="I53" s="531"/>
      <c r="J53" s="531"/>
      <c r="K53" s="531"/>
      <c r="L53" s="531"/>
      <c r="M53" s="532"/>
      <c r="N53" s="532" t="str">
        <f t="array" ref="N53">INDEX('(BCBC) Sheathing Fasteners'!$C$7:$N$20, 7, (MATCH($J$49,'(BCBC) Sheathing Fasteners'!$C$7:$N$7,0)+1))</f>
        <v>#N/A</v>
      </c>
      <c r="O53" s="664">
        <f>IF($J$49=$K$11,'(BCBC) Sheathing Fasteners'!W13,'(BCBC) Sheathing Fasteners'!Q13)</f>
        <v>6</v>
      </c>
      <c r="P53" s="664">
        <f>IF($J$49=$K$11,'(BCBC) Sheathing Fasteners'!X13,'(BCBC) Sheathing Fasteners'!S13)</f>
        <v>12</v>
      </c>
      <c r="Q53" s="7"/>
    </row>
    <row r="54" ht="67.5" customHeight="1">
      <c r="A54" s="7"/>
      <c r="B54" s="7"/>
      <c r="C54" s="639"/>
      <c r="D54" s="639"/>
      <c r="E54" s="7"/>
      <c r="F54" s="639"/>
      <c r="G54" s="639"/>
      <c r="H54" s="533"/>
      <c r="I54" s="533"/>
      <c r="J54" s="533"/>
      <c r="K54" s="533"/>
      <c r="L54" s="392"/>
      <c r="M54" s="392"/>
      <c r="N54" s="392"/>
      <c r="O54" s="7"/>
      <c r="P54" s="7"/>
      <c r="Q54" s="7"/>
    </row>
    <row r="55" ht="18.75" customHeight="1">
      <c r="A55" s="7"/>
      <c r="B55" s="162"/>
      <c r="C55" s="639"/>
      <c r="D55" s="334" t="s">
        <v>648</v>
      </c>
      <c r="E55" s="7"/>
      <c r="F55" s="7"/>
      <c r="G55" s="524" t="s">
        <v>838</v>
      </c>
      <c r="H55" s="27"/>
      <c r="I55" s="27"/>
      <c r="J55" s="27"/>
      <c r="K55" s="27"/>
      <c r="L55" s="27"/>
      <c r="M55" s="27"/>
      <c r="N55" s="27"/>
      <c r="O55" s="27"/>
      <c r="P55" s="28"/>
      <c r="Q55" s="7"/>
    </row>
    <row r="56" ht="18.75" customHeight="1">
      <c r="A56" s="7"/>
      <c r="B56" s="162"/>
      <c r="C56" s="639"/>
      <c r="D56" s="269" t="s">
        <v>325</v>
      </c>
      <c r="E56" s="7"/>
      <c r="F56" s="7"/>
      <c r="G56" s="660" t="s">
        <v>817</v>
      </c>
      <c r="H56" s="650"/>
      <c r="I56" s="649"/>
      <c r="J56" s="665" t="str">
        <f>IF(K15='(M) Builder Preferences'!E50,K11,K15)</f>
        <v>2 1/2" x 0.113" (Std Strip/Coil)</v>
      </c>
      <c r="K56" s="7"/>
      <c r="L56" s="7"/>
      <c r="M56" s="7"/>
      <c r="N56" s="571" t="s">
        <v>833</v>
      </c>
      <c r="O56" s="570" t="s">
        <v>834</v>
      </c>
      <c r="P56" s="35"/>
      <c r="Q56" s="7"/>
    </row>
    <row r="57" ht="18.75" customHeight="1">
      <c r="A57" s="7"/>
      <c r="B57" s="162"/>
      <c r="C57" s="639"/>
      <c r="D57" s="269" t="s">
        <v>325</v>
      </c>
      <c r="E57" s="7"/>
      <c r="F57" s="7"/>
      <c r="G57" s="7"/>
      <c r="H57" s="7"/>
      <c r="I57" s="7"/>
      <c r="J57" s="7"/>
      <c r="K57" s="7"/>
      <c r="L57" s="7"/>
      <c r="M57" s="7"/>
      <c r="N57" s="346"/>
      <c r="O57" s="234" t="s">
        <v>835</v>
      </c>
      <c r="P57" s="362" t="s">
        <v>836</v>
      </c>
      <c r="Q57" s="7"/>
    </row>
    <row r="58" ht="18.75" customHeight="1">
      <c r="A58" s="7"/>
      <c r="B58" s="162"/>
      <c r="C58" s="639"/>
      <c r="D58" s="666" t="str">
        <f>IF(AND('(I-1) General'!$H$17&lt;=0.6, '(M-2) Compliance Matrix'!$N$9&lt;=0.47),"Required","Not Required")</f>
        <v>Required</v>
      </c>
      <c r="E58" s="162"/>
      <c r="F58" s="7"/>
      <c r="G58" s="378" t="str">
        <f>'(BCBC) Sheathing Fasteners'!B14</f>
        <v>For wood-based roof sheathing panels 3/8" or less</v>
      </c>
      <c r="H58" s="27"/>
      <c r="I58" s="27"/>
      <c r="J58" s="27"/>
      <c r="K58" s="27"/>
      <c r="L58" s="27"/>
      <c r="M58" s="532"/>
      <c r="N58" s="651" t="str">
        <f t="array" ref="N58">INDEX('(BCBC) Sheathing Fasteners'!$C$7:$N$20, 8, (MATCH($J$56,'(BCBC) Sheathing Fasteners'!$C$7:$N$7,0)+1))</f>
        <v>#N/A</v>
      </c>
      <c r="O58" s="667">
        <f>IF($J$49=$K$11,'(BCBC) Sheathing Fasteners'!W14,'(BCBC) Sheathing Fasteners'!Q14)</f>
        <v>6</v>
      </c>
      <c r="P58" s="667">
        <f>IF($J$49=$K$11,'(BCBC) Sheathing Fasteners'!X14,'(BCBC) Sheathing Fasteners'!S14)</f>
        <v>12</v>
      </c>
      <c r="Q58" s="7"/>
    </row>
    <row r="59" ht="18.75" customHeight="1">
      <c r="A59" s="7"/>
      <c r="B59" s="162"/>
      <c r="C59" s="639"/>
      <c r="D59" s="666" t="str">
        <f>IF(AND('(I-1) General'!$H$17&lt;=0.6, '(M-2) Compliance Matrix'!$N$9&lt;=0.47),"Required","Not Required")</f>
        <v>Required</v>
      </c>
      <c r="E59" s="162"/>
      <c r="F59" s="7"/>
      <c r="G59" s="378" t="str">
        <f>'(BCBC) Sheathing Fasteners'!B15</f>
        <v>For wood-based roof sheathing panels greater than 3/8" and up to 3/4"</v>
      </c>
      <c r="H59" s="27"/>
      <c r="I59" s="27"/>
      <c r="J59" s="27"/>
      <c r="K59" s="27"/>
      <c r="L59" s="27"/>
      <c r="M59" s="532"/>
      <c r="N59" s="532" t="str">
        <f t="array" ref="N59">INDEX('(BCBC) Sheathing Fasteners'!$C$7:$N$20, 9, (MATCH($J$56,'(BCBC) Sheathing Fasteners'!$C$7:$N$7,0)+1))</f>
        <v>#N/A</v>
      </c>
      <c r="O59" s="664">
        <f>IF($J$49=$K$11,'(BCBC) Sheathing Fasteners'!W15,'(BCBC) Sheathing Fasteners'!Q15)</f>
        <v>6</v>
      </c>
      <c r="P59" s="664">
        <f>IF($J$49=$K$11,'(BCBC) Sheathing Fasteners'!X15,'(BCBC) Sheathing Fasteners'!S15)</f>
        <v>12</v>
      </c>
      <c r="Q59" s="7"/>
    </row>
    <row r="60" ht="18.75" customHeight="1">
      <c r="A60" s="7"/>
      <c r="B60" s="162"/>
      <c r="C60" s="639"/>
      <c r="D60" s="666" t="str">
        <f>IF(AND('(I-1) General'!$H$17&lt;=0.6, '(M-2) Compliance Matrix'!$N$9&lt;=0.47),"Required","Not Required")</f>
        <v>Required</v>
      </c>
      <c r="E60" s="162"/>
      <c r="F60" s="7"/>
      <c r="G60" s="377" t="str">
        <f>'(BCBC) Sheathing Fasteners'!B16</f>
        <v>For wood-based roof sheathing panels greater than 3/4" and up to 1"</v>
      </c>
      <c r="H60" s="531"/>
      <c r="I60" s="531"/>
      <c r="J60" s="531"/>
      <c r="K60" s="531"/>
      <c r="L60" s="531"/>
      <c r="M60" s="532"/>
      <c r="N60" s="532" t="str">
        <f t="array" ref="N60">INDEX('(BCBC) Sheathing Fasteners'!$C$7:$N$20, 10, (MATCH($J$56,'(BCBC) Sheathing Fasteners'!$C$7:$N$7,0)+1))</f>
        <v>#N/A</v>
      </c>
      <c r="O60" s="664">
        <f>IF($J$49=$K$11,'(BCBC) Sheathing Fasteners'!W16,'(BCBC) Sheathing Fasteners'!Q16)</f>
        <v>6</v>
      </c>
      <c r="P60" s="664">
        <f>IF($J$49=$K$11,'(BCBC) Sheathing Fasteners'!X16,'(BCBC) Sheathing Fasteners'!S16)</f>
        <v>12</v>
      </c>
      <c r="Q60" s="7"/>
    </row>
    <row r="61" ht="18.75" hidden="1" customHeight="1">
      <c r="A61" s="7"/>
      <c r="B61" s="162"/>
      <c r="C61" s="639"/>
      <c r="D61" s="666" t="str">
        <f>IF(AND('(I-1) General'!$H$17&lt;=0.6, '(M-2) Compliance Matrix'!$N$9&lt;=0.47),"Not Required","Required")</f>
        <v>Not Required</v>
      </c>
      <c r="E61" s="162"/>
      <c r="F61" s="7"/>
      <c r="G61" s="377" t="str">
        <f>'(BCBC) Sheathing Fasteners'!B18</f>
        <v>For wood-based roof sheathing panels greater than 3/8" and up to 3/4"</v>
      </c>
      <c r="H61" s="531"/>
      <c r="I61" s="531"/>
      <c r="J61" s="531"/>
      <c r="K61" s="531"/>
      <c r="L61" s="531"/>
      <c r="M61" s="532"/>
      <c r="N61" s="532" t="str">
        <f t="array" ref="N61">INDEX('(BCBC) Sheathing Fasteners'!$C$7:$N$20, 12, (MATCH($J$56,'(BCBC) Sheathing Fasteners'!$C$7:$N$7,0)+1))</f>
        <v>#N/A</v>
      </c>
      <c r="O61" s="664">
        <f>IF($J$49=$K$11,'(BCBC) Sheathing Fasteners'!W18,'(BCBC) Sheathing Fasteners'!Q18)</f>
        <v>4.625</v>
      </c>
      <c r="P61" s="664">
        <f>IF($J$49=$K$11,'(BCBC) Sheathing Fasteners'!X18,'(BCBC) Sheathing Fasteners'!S18)</f>
        <v>9.375</v>
      </c>
      <c r="Q61" s="7"/>
    </row>
    <row r="62" ht="18.75" hidden="1" customHeight="1">
      <c r="A62" s="7"/>
      <c r="B62" s="162"/>
      <c r="C62" s="639"/>
      <c r="D62" s="666" t="str">
        <f>IF(AND('(I-1) General'!$H$17&lt;=0.6, '(M-2) Compliance Matrix'!$N$9&lt;=0.47),"Not Required","Required")</f>
        <v>Not Required</v>
      </c>
      <c r="E62" s="162"/>
      <c r="F62" s="7"/>
      <c r="G62" s="377" t="str">
        <f>'(BCBC) Sheathing Fasteners'!B19</f>
        <v>For wood-based roof sheathing panels greater than 3/4" and up to 1"</v>
      </c>
      <c r="H62" s="531"/>
      <c r="I62" s="531"/>
      <c r="J62" s="531"/>
      <c r="K62" s="531"/>
      <c r="L62" s="531"/>
      <c r="M62" s="532"/>
      <c r="N62" s="532" t="str">
        <f t="array" ref="N62">INDEX('(BCBC) Sheathing Fasteners'!$C$7:$N$20, 13, (MATCH($J$56,'(BCBC) Sheathing Fasteners'!$C$7:$N$7,0)+1))</f>
        <v>#N/A</v>
      </c>
      <c r="O62" s="664">
        <f>IF($J$49=$K$11,'(BCBC) Sheathing Fasteners'!W19,'(BCBC) Sheathing Fasteners'!Q19)</f>
        <v>4.625</v>
      </c>
      <c r="P62" s="664">
        <f>IF($J$49=$K$11,'(BCBC) Sheathing Fasteners'!X19,'(BCBC) Sheathing Fasteners'!S19)</f>
        <v>9.375</v>
      </c>
      <c r="Q62" s="7"/>
    </row>
    <row r="63" ht="18.75" hidden="1" customHeight="1">
      <c r="A63" s="7"/>
      <c r="B63" s="162"/>
      <c r="C63" s="639"/>
      <c r="D63" s="666" t="str">
        <f>IF('(I-1) General'!$H$17&gt;=0.8,"Required", "Not Required")</f>
        <v>Not Required</v>
      </c>
      <c r="E63" s="162"/>
      <c r="F63" s="7"/>
      <c r="G63" s="377" t="str">
        <f>'(BCBC) Sheathing Fasteners'!B20</f>
        <v>Wood-based roof sheathing panels within 3' of roof edges</v>
      </c>
      <c r="H63" s="531"/>
      <c r="I63" s="531"/>
      <c r="J63" s="531"/>
      <c r="K63" s="531"/>
      <c r="L63" s="531"/>
      <c r="M63" s="532"/>
      <c r="N63" s="532" t="str">
        <f t="array" ref="N63">INDEX('(BCBC) Sheathing Fasteners'!$C$7:$N$20, 14, (MATCH($J$56,'(BCBC) Sheathing Fasteners'!$C$7:$N$7,0)+1))</f>
        <v>#N/A</v>
      </c>
      <c r="O63" s="664">
        <f>IF($J$49=$K$11,'(BCBC) Sheathing Fasteners'!W20,'(BCBC) Sheathing Fasteners'!Q20)</f>
        <v>1.5</v>
      </c>
      <c r="P63" s="668"/>
      <c r="Q63" s="7"/>
    </row>
    <row r="64" ht="18.75" customHeight="1">
      <c r="A64" s="7"/>
      <c r="B64" s="7"/>
      <c r="C64" s="639"/>
      <c r="D64" s="269"/>
      <c r="E64" s="7"/>
      <c r="F64" s="7"/>
      <c r="G64" s="7"/>
      <c r="H64" s="7"/>
      <c r="I64" s="7"/>
      <c r="J64" s="7"/>
      <c r="K64" s="7"/>
      <c r="L64" s="7"/>
      <c r="M64" s="7"/>
      <c r="N64" s="7"/>
      <c r="O64" s="7"/>
      <c r="P64" s="7"/>
      <c r="Q64" s="7"/>
    </row>
    <row r="65" ht="18.75" customHeight="1">
      <c r="A65" s="7"/>
      <c r="B65" s="7"/>
      <c r="C65" s="639"/>
      <c r="D65" s="269"/>
      <c r="E65" s="7"/>
      <c r="F65" s="7"/>
      <c r="G65" s="282" t="str">
        <f>'(I-1) General'!G84</f>
        <v>| Permit/File Number: Building Permit 123567 | Calculations completed by: Tim - info@part9bracing.ca |</v>
      </c>
      <c r="H65" s="27"/>
      <c r="I65" s="27"/>
      <c r="J65" s="27"/>
      <c r="K65" s="27"/>
      <c r="L65" s="27"/>
      <c r="M65" s="27"/>
      <c r="N65" s="27"/>
      <c r="O65" s="27"/>
      <c r="P65" s="28"/>
      <c r="Q65" s="7"/>
    </row>
    <row r="66" ht="18.75" customHeight="1">
      <c r="A66" s="7"/>
      <c r="B66" s="7"/>
      <c r="C66" s="639"/>
      <c r="D66" s="269"/>
      <c r="E66" s="7"/>
      <c r="F66" s="7"/>
      <c r="G66" s="391" t="s">
        <v>839</v>
      </c>
      <c r="H66" s="255"/>
      <c r="I66" s="255"/>
      <c r="J66" s="255"/>
      <c r="K66" s="255"/>
      <c r="L66" s="255"/>
      <c r="M66" s="255"/>
      <c r="N66" s="255"/>
      <c r="O66" s="255"/>
      <c r="P66" s="256"/>
      <c r="Q66" s="7"/>
    </row>
    <row r="67" ht="14.25" customHeight="1">
      <c r="A67" s="7"/>
      <c r="B67" s="7"/>
      <c r="C67" s="639"/>
      <c r="D67" s="207"/>
      <c r="E67" s="7"/>
      <c r="F67" s="7"/>
      <c r="G67" s="7"/>
      <c r="H67" s="7"/>
      <c r="I67" s="7"/>
      <c r="J67" s="7"/>
      <c r="K67" s="7"/>
      <c r="L67" s="7"/>
      <c r="M67" s="7"/>
      <c r="N67" s="7"/>
      <c r="O67" s="7"/>
      <c r="P67" s="7"/>
      <c r="Q67" s="7"/>
    </row>
    <row r="68" ht="14.25" customHeight="1">
      <c r="A68" s="7"/>
      <c r="B68" s="7"/>
      <c r="C68" s="639"/>
      <c r="D68" s="207"/>
      <c r="E68" s="7"/>
      <c r="F68" s="7"/>
      <c r="G68" s="7"/>
      <c r="H68" s="7"/>
      <c r="I68" s="7"/>
      <c r="J68" s="7"/>
      <c r="K68" s="7"/>
      <c r="L68" s="7"/>
      <c r="M68" s="7"/>
      <c r="N68" s="7"/>
      <c r="O68" s="7"/>
      <c r="P68" s="7"/>
      <c r="Q68" s="7"/>
    </row>
    <row r="69" ht="14.25" customHeight="1">
      <c r="A69" s="7"/>
      <c r="B69" s="7"/>
      <c r="C69" s="639"/>
      <c r="D69" s="207"/>
      <c r="E69" s="7"/>
      <c r="F69" s="7"/>
      <c r="G69" s="7"/>
      <c r="H69" s="7"/>
      <c r="I69" s="7"/>
      <c r="J69" s="7"/>
      <c r="K69" s="7"/>
      <c r="L69" s="7"/>
      <c r="M69" s="7"/>
      <c r="N69" s="7"/>
      <c r="O69" s="7"/>
      <c r="P69" s="7"/>
      <c r="Q69" s="7"/>
    </row>
    <row r="70" ht="14.25" customHeight="1">
      <c r="A70" s="7"/>
      <c r="B70" s="7"/>
      <c r="C70" s="639"/>
      <c r="D70" s="207"/>
      <c r="E70" s="7"/>
      <c r="F70" s="7"/>
      <c r="G70" s="7"/>
      <c r="H70" s="7"/>
      <c r="I70" s="7"/>
      <c r="J70" s="7"/>
      <c r="K70" s="7"/>
      <c r="L70" s="7"/>
      <c r="M70" s="7"/>
      <c r="N70" s="7"/>
      <c r="O70" s="7"/>
      <c r="P70" s="7"/>
      <c r="Q70" s="7"/>
    </row>
    <row r="71" ht="14.25" customHeight="1">
      <c r="A71" s="7"/>
      <c r="B71" s="7"/>
      <c r="C71" s="639"/>
      <c r="D71" s="207"/>
      <c r="E71" s="7"/>
      <c r="F71" s="7"/>
      <c r="G71" s="7"/>
      <c r="H71" s="7"/>
      <c r="I71" s="7"/>
      <c r="J71" s="7"/>
      <c r="K71" s="7"/>
      <c r="L71" s="7"/>
      <c r="M71" s="7"/>
      <c r="N71" s="7"/>
      <c r="O71" s="7"/>
      <c r="P71" s="7"/>
      <c r="Q71" s="7"/>
    </row>
    <row r="72" ht="14.25" customHeight="1">
      <c r="A72" s="7"/>
      <c r="B72" s="7"/>
      <c r="C72" s="639"/>
      <c r="D72" s="207"/>
      <c r="E72" s="7"/>
      <c r="F72" s="7"/>
      <c r="G72" s="7"/>
      <c r="H72" s="7"/>
      <c r="I72" s="7"/>
      <c r="J72" s="7"/>
      <c r="K72" s="7"/>
      <c r="L72" s="7"/>
      <c r="M72" s="7"/>
      <c r="N72" s="7"/>
      <c r="O72" s="7"/>
      <c r="P72" s="7"/>
      <c r="Q72" s="7"/>
    </row>
    <row r="73" ht="14.25" customHeight="1">
      <c r="A73" s="7"/>
      <c r="B73" s="7"/>
      <c r="C73" s="639"/>
      <c r="D73" s="207"/>
      <c r="E73" s="7"/>
      <c r="F73" s="7"/>
      <c r="G73" s="7"/>
      <c r="H73" s="7"/>
      <c r="I73" s="7"/>
      <c r="J73" s="7"/>
      <c r="K73" s="7"/>
      <c r="L73" s="7"/>
      <c r="M73" s="7"/>
      <c r="N73" s="7"/>
      <c r="O73" s="7"/>
      <c r="P73" s="7"/>
      <c r="Q73" s="7"/>
    </row>
    <row r="74" ht="14.25" customHeight="1">
      <c r="A74" s="7"/>
      <c r="B74" s="7"/>
      <c r="C74" s="639"/>
      <c r="D74" s="207"/>
      <c r="E74" s="7"/>
      <c r="F74" s="7"/>
      <c r="G74" s="7"/>
      <c r="H74" s="7"/>
      <c r="I74" s="7"/>
      <c r="J74" s="7"/>
      <c r="K74" s="7"/>
      <c r="L74" s="7"/>
      <c r="M74" s="7"/>
      <c r="N74" s="7"/>
      <c r="O74" s="7"/>
      <c r="P74" s="7"/>
      <c r="Q74" s="7"/>
    </row>
    <row r="75" ht="14.25" customHeight="1">
      <c r="A75" s="7"/>
      <c r="B75" s="7"/>
      <c r="C75" s="639"/>
      <c r="D75" s="207"/>
      <c r="E75" s="7"/>
      <c r="F75" s="7"/>
      <c r="G75" s="7"/>
      <c r="H75" s="7"/>
      <c r="I75" s="7"/>
      <c r="J75" s="7"/>
      <c r="K75" s="7"/>
      <c r="L75" s="7"/>
      <c r="M75" s="7"/>
      <c r="N75" s="7"/>
      <c r="O75" s="7"/>
      <c r="P75" s="7"/>
      <c r="Q75" s="7"/>
    </row>
    <row r="76" ht="14.25" customHeight="1">
      <c r="A76" s="7"/>
      <c r="B76" s="7"/>
      <c r="C76" s="639"/>
      <c r="D76" s="207"/>
      <c r="E76" s="7"/>
      <c r="F76" s="7"/>
      <c r="G76" s="7"/>
      <c r="H76" s="7"/>
      <c r="I76" s="7"/>
      <c r="J76" s="7"/>
      <c r="K76" s="7"/>
      <c r="L76" s="7"/>
      <c r="M76" s="7"/>
      <c r="N76" s="7"/>
      <c r="O76" s="7"/>
      <c r="P76" s="7"/>
      <c r="Q76" s="7"/>
    </row>
    <row r="77" ht="14.25" customHeight="1">
      <c r="A77" s="7"/>
      <c r="B77" s="7"/>
      <c r="C77" s="639"/>
      <c r="D77" s="207"/>
      <c r="E77" s="7"/>
      <c r="F77" s="7"/>
      <c r="G77" s="7"/>
      <c r="H77" s="7"/>
      <c r="I77" s="7"/>
      <c r="J77" s="7"/>
      <c r="K77" s="7"/>
      <c r="L77" s="7"/>
      <c r="M77" s="7"/>
      <c r="N77" s="7"/>
      <c r="O77" s="7"/>
      <c r="P77" s="7"/>
      <c r="Q77" s="7"/>
    </row>
    <row r="78" ht="14.25" customHeight="1">
      <c r="A78" s="7"/>
      <c r="B78" s="7"/>
      <c r="C78" s="639"/>
      <c r="D78" s="207"/>
      <c r="E78" s="7"/>
      <c r="F78" s="7"/>
      <c r="G78" s="7"/>
      <c r="H78" s="7"/>
      <c r="I78" s="7"/>
      <c r="J78" s="7"/>
      <c r="K78" s="7"/>
      <c r="L78" s="7"/>
      <c r="M78" s="7"/>
      <c r="N78" s="7"/>
      <c r="O78" s="7"/>
      <c r="P78" s="7"/>
      <c r="Q78" s="7"/>
    </row>
    <row r="79" ht="14.25" customHeight="1">
      <c r="A79" s="7"/>
      <c r="B79" s="7"/>
      <c r="C79" s="639"/>
      <c r="D79" s="207"/>
      <c r="E79" s="7"/>
      <c r="F79" s="7"/>
      <c r="G79" s="7"/>
      <c r="H79" s="7"/>
      <c r="I79" s="7"/>
      <c r="J79" s="7"/>
      <c r="K79" s="7"/>
      <c r="L79" s="7"/>
      <c r="M79" s="7"/>
      <c r="N79" s="7"/>
      <c r="O79" s="7"/>
      <c r="P79" s="7"/>
      <c r="Q79" s="7"/>
    </row>
    <row r="80" ht="14.25" customHeight="1">
      <c r="A80" s="7"/>
      <c r="B80" s="7"/>
      <c r="C80" s="639"/>
      <c r="D80" s="207"/>
      <c r="E80" s="7"/>
      <c r="F80" s="7"/>
      <c r="G80" s="7"/>
      <c r="H80" s="7"/>
      <c r="I80" s="7"/>
      <c r="J80" s="7"/>
      <c r="K80" s="7"/>
      <c r="L80" s="7"/>
      <c r="M80" s="7"/>
      <c r="N80" s="7"/>
      <c r="O80" s="7"/>
      <c r="P80" s="7"/>
      <c r="Q80" s="7"/>
    </row>
    <row r="81" ht="14.25" customHeight="1">
      <c r="A81" s="7"/>
      <c r="B81" s="7"/>
      <c r="C81" s="639"/>
      <c r="D81" s="207"/>
      <c r="E81" s="7"/>
      <c r="F81" s="7"/>
      <c r="G81" s="7"/>
      <c r="H81" s="7"/>
      <c r="I81" s="7"/>
      <c r="J81" s="7"/>
      <c r="K81" s="7"/>
      <c r="L81" s="7"/>
      <c r="M81" s="7"/>
      <c r="N81" s="7"/>
      <c r="O81" s="7"/>
      <c r="P81" s="7"/>
      <c r="Q81" s="7"/>
    </row>
    <row r="82" ht="14.25" customHeight="1">
      <c r="A82" s="7"/>
      <c r="B82" s="7"/>
      <c r="C82" s="639"/>
      <c r="D82" s="207"/>
      <c r="E82" s="7"/>
      <c r="F82" s="7"/>
      <c r="G82" s="7"/>
      <c r="H82" s="7"/>
      <c r="I82" s="7"/>
      <c r="J82" s="7"/>
      <c r="K82" s="7"/>
      <c r="L82" s="7"/>
      <c r="M82" s="7"/>
      <c r="N82" s="7"/>
      <c r="O82" s="7"/>
      <c r="P82" s="7"/>
      <c r="Q82" s="7"/>
    </row>
    <row r="83" ht="14.25" customHeight="1">
      <c r="A83" s="7"/>
      <c r="B83" s="7"/>
      <c r="C83" s="639"/>
      <c r="D83" s="207"/>
      <c r="E83" s="7"/>
      <c r="F83" s="7"/>
      <c r="G83" s="7"/>
      <c r="H83" s="7"/>
      <c r="I83" s="7"/>
      <c r="J83" s="7"/>
      <c r="K83" s="7"/>
      <c r="L83" s="7"/>
      <c r="M83" s="7"/>
      <c r="N83" s="7"/>
      <c r="O83" s="7"/>
      <c r="P83" s="7"/>
      <c r="Q83" s="7"/>
    </row>
    <row r="84" ht="14.25" customHeight="1">
      <c r="A84" s="7"/>
      <c r="B84" s="7"/>
      <c r="C84" s="639"/>
      <c r="D84" s="207"/>
      <c r="E84" s="7"/>
      <c r="F84" s="7"/>
      <c r="G84" s="7"/>
      <c r="H84" s="7"/>
      <c r="I84" s="7"/>
      <c r="J84" s="7"/>
      <c r="K84" s="7"/>
      <c r="L84" s="7"/>
      <c r="M84" s="7"/>
      <c r="N84" s="7"/>
      <c r="O84" s="7"/>
      <c r="P84" s="7"/>
      <c r="Q84" s="7"/>
    </row>
    <row r="85" ht="14.25" customHeight="1">
      <c r="A85" s="7"/>
      <c r="B85" s="7"/>
      <c r="C85" s="639"/>
      <c r="D85" s="207"/>
      <c r="E85" s="7"/>
      <c r="F85" s="7"/>
      <c r="G85" s="7"/>
      <c r="H85" s="7"/>
      <c r="I85" s="7"/>
      <c r="J85" s="7"/>
      <c r="K85" s="7"/>
      <c r="L85" s="7"/>
      <c r="M85" s="7"/>
      <c r="N85" s="7"/>
      <c r="O85" s="7"/>
      <c r="P85" s="7"/>
      <c r="Q85" s="7"/>
    </row>
    <row r="86" ht="14.25" customHeight="1">
      <c r="A86" s="7"/>
      <c r="B86" s="7"/>
      <c r="C86" s="639"/>
      <c r="D86" s="207"/>
      <c r="E86" s="7"/>
      <c r="F86" s="7"/>
      <c r="G86" s="7"/>
      <c r="H86" s="7"/>
      <c r="I86" s="7"/>
      <c r="J86" s="7"/>
      <c r="K86" s="7"/>
      <c r="L86" s="7"/>
      <c r="M86" s="7"/>
      <c r="N86" s="7"/>
      <c r="O86" s="7"/>
      <c r="P86" s="7"/>
      <c r="Q86" s="7"/>
    </row>
    <row r="87" ht="14.25" customHeight="1">
      <c r="A87" s="7"/>
      <c r="B87" s="7"/>
      <c r="C87" s="639"/>
      <c r="D87" s="207"/>
      <c r="E87" s="7"/>
      <c r="F87" s="7"/>
      <c r="G87" s="7"/>
      <c r="H87" s="7"/>
      <c r="I87" s="7"/>
      <c r="J87" s="7"/>
      <c r="K87" s="7"/>
      <c r="L87" s="7"/>
      <c r="M87" s="7"/>
      <c r="N87" s="7"/>
      <c r="O87" s="7"/>
      <c r="P87" s="7"/>
      <c r="Q87" s="7"/>
    </row>
    <row r="88" ht="14.25" customHeight="1">
      <c r="A88" s="7"/>
      <c r="B88" s="7"/>
      <c r="C88" s="639"/>
      <c r="D88" s="207"/>
      <c r="E88" s="7"/>
      <c r="F88" s="7"/>
      <c r="G88" s="7"/>
      <c r="H88" s="7"/>
      <c r="I88" s="7"/>
      <c r="J88" s="7"/>
      <c r="K88" s="7"/>
      <c r="L88" s="7"/>
      <c r="M88" s="7"/>
      <c r="N88" s="7"/>
      <c r="O88" s="7"/>
      <c r="P88" s="7"/>
      <c r="Q88" s="7"/>
    </row>
    <row r="89" ht="14.25" customHeight="1">
      <c r="A89" s="7"/>
      <c r="B89" s="7"/>
      <c r="C89" s="639"/>
      <c r="D89" s="207"/>
      <c r="E89" s="7"/>
      <c r="F89" s="7"/>
      <c r="G89" s="7"/>
      <c r="H89" s="7"/>
      <c r="I89" s="7"/>
      <c r="J89" s="7"/>
      <c r="K89" s="7"/>
      <c r="L89" s="7"/>
      <c r="M89" s="7"/>
      <c r="N89" s="7"/>
      <c r="O89" s="7"/>
      <c r="P89" s="7"/>
      <c r="Q89" s="7"/>
    </row>
    <row r="90" ht="14.25" customHeight="1">
      <c r="A90" s="7"/>
      <c r="B90" s="7"/>
      <c r="C90" s="639"/>
      <c r="D90" s="207"/>
      <c r="E90" s="7"/>
      <c r="F90" s="7"/>
      <c r="G90" s="7"/>
      <c r="H90" s="7"/>
      <c r="I90" s="7"/>
      <c r="J90" s="7"/>
      <c r="K90" s="7"/>
      <c r="L90" s="7"/>
      <c r="M90" s="7"/>
      <c r="N90" s="7"/>
      <c r="O90" s="7"/>
      <c r="P90" s="7"/>
      <c r="Q90" s="7"/>
    </row>
    <row r="91" ht="14.25" customHeight="1">
      <c r="A91" s="7"/>
      <c r="B91" s="7"/>
      <c r="C91" s="639"/>
      <c r="D91" s="207"/>
      <c r="E91" s="7"/>
      <c r="F91" s="7"/>
      <c r="G91" s="7"/>
      <c r="H91" s="7"/>
      <c r="I91" s="7"/>
      <c r="J91" s="7"/>
      <c r="K91" s="7"/>
      <c r="L91" s="7"/>
      <c r="M91" s="7"/>
      <c r="N91" s="7"/>
      <c r="O91" s="7"/>
      <c r="P91" s="7"/>
      <c r="Q91" s="7"/>
    </row>
    <row r="92" ht="14.25" customHeight="1">
      <c r="A92" s="7"/>
      <c r="B92" s="7"/>
      <c r="C92" s="639"/>
      <c r="D92" s="207"/>
      <c r="E92" s="7"/>
      <c r="F92" s="7"/>
      <c r="G92" s="7"/>
      <c r="H92" s="7"/>
      <c r="I92" s="7"/>
      <c r="J92" s="7"/>
      <c r="K92" s="7"/>
      <c r="L92" s="7"/>
      <c r="M92" s="7"/>
      <c r="N92" s="7"/>
      <c r="O92" s="7"/>
      <c r="P92" s="7"/>
      <c r="Q92" s="7"/>
    </row>
    <row r="93" ht="14.25" customHeight="1">
      <c r="A93" s="7"/>
      <c r="B93" s="7"/>
      <c r="C93" s="639"/>
      <c r="D93" s="207"/>
      <c r="E93" s="7"/>
      <c r="F93" s="7"/>
      <c r="G93" s="7"/>
      <c r="H93" s="7"/>
      <c r="I93" s="7"/>
      <c r="J93" s="7"/>
      <c r="K93" s="7"/>
      <c r="L93" s="7"/>
      <c r="M93" s="7"/>
      <c r="N93" s="7"/>
      <c r="O93" s="7"/>
      <c r="P93" s="7"/>
      <c r="Q93" s="7"/>
    </row>
    <row r="94" ht="14.25" customHeight="1">
      <c r="A94" s="7"/>
      <c r="B94" s="7"/>
      <c r="C94" s="639"/>
      <c r="D94" s="207"/>
      <c r="E94" s="7"/>
      <c r="F94" s="7"/>
      <c r="G94" s="7"/>
      <c r="H94" s="7"/>
      <c r="I94" s="7"/>
      <c r="J94" s="7"/>
      <c r="K94" s="7"/>
      <c r="L94" s="7"/>
      <c r="M94" s="7"/>
      <c r="N94" s="7"/>
      <c r="O94" s="7"/>
      <c r="P94" s="7"/>
      <c r="Q94" s="7"/>
    </row>
    <row r="95" ht="14.25" customHeight="1">
      <c r="A95" s="7"/>
      <c r="B95" s="7"/>
      <c r="C95" s="639"/>
      <c r="D95" s="207"/>
      <c r="E95" s="7"/>
      <c r="F95" s="7"/>
      <c r="G95" s="7"/>
      <c r="H95" s="7"/>
      <c r="I95" s="7"/>
      <c r="J95" s="7"/>
      <c r="K95" s="7"/>
      <c r="L95" s="7"/>
      <c r="M95" s="7"/>
      <c r="N95" s="7"/>
      <c r="O95" s="7"/>
      <c r="P95" s="7"/>
      <c r="Q95" s="7"/>
    </row>
    <row r="96" ht="14.25" customHeight="1">
      <c r="A96" s="7"/>
      <c r="B96" s="7"/>
      <c r="C96" s="639"/>
      <c r="D96" s="207"/>
      <c r="E96" s="7"/>
      <c r="F96" s="7"/>
      <c r="G96" s="7"/>
      <c r="H96" s="7"/>
      <c r="I96" s="7"/>
      <c r="J96" s="7"/>
      <c r="K96" s="7"/>
      <c r="L96" s="7"/>
      <c r="M96" s="7"/>
      <c r="N96" s="7"/>
      <c r="O96" s="7"/>
      <c r="P96" s="7"/>
      <c r="Q96" s="7"/>
    </row>
    <row r="97" ht="14.25" customHeight="1">
      <c r="A97" s="7"/>
      <c r="B97" s="7"/>
      <c r="C97" s="639"/>
      <c r="D97" s="207"/>
      <c r="E97" s="7"/>
      <c r="F97" s="7"/>
      <c r="G97" s="7"/>
      <c r="H97" s="7"/>
      <c r="I97" s="7"/>
      <c r="J97" s="7"/>
      <c r="K97" s="7"/>
      <c r="L97" s="7"/>
      <c r="M97" s="7"/>
      <c r="N97" s="7"/>
      <c r="O97" s="7"/>
      <c r="P97" s="7"/>
      <c r="Q97" s="7"/>
    </row>
    <row r="98" ht="14.25" customHeight="1">
      <c r="A98" s="7"/>
      <c r="B98" s="7"/>
      <c r="C98" s="639"/>
      <c r="D98" s="207"/>
      <c r="E98" s="7"/>
      <c r="F98" s="7"/>
      <c r="G98" s="7"/>
      <c r="H98" s="7"/>
      <c r="I98" s="7"/>
      <c r="J98" s="7"/>
      <c r="K98" s="7"/>
      <c r="L98" s="7"/>
      <c r="M98" s="7"/>
      <c r="N98" s="7"/>
      <c r="O98" s="7"/>
      <c r="P98" s="7"/>
      <c r="Q98" s="7"/>
    </row>
    <row r="99" ht="14.25" customHeight="1">
      <c r="A99" s="7"/>
      <c r="B99" s="7"/>
      <c r="C99" s="639"/>
      <c r="D99" s="207"/>
      <c r="E99" s="7"/>
      <c r="F99" s="7"/>
      <c r="G99" s="7"/>
      <c r="H99" s="7"/>
      <c r="I99" s="7"/>
      <c r="J99" s="7"/>
      <c r="K99" s="7"/>
      <c r="L99" s="7"/>
      <c r="M99" s="7"/>
      <c r="N99" s="7"/>
      <c r="O99" s="7"/>
      <c r="P99" s="7"/>
      <c r="Q99" s="7"/>
    </row>
    <row r="100" ht="14.25" customHeight="1">
      <c r="A100" s="7"/>
      <c r="B100" s="7"/>
      <c r="C100" s="639"/>
      <c r="D100" s="207"/>
      <c r="E100" s="7"/>
      <c r="F100" s="7"/>
      <c r="G100" s="7"/>
      <c r="H100" s="7"/>
      <c r="I100" s="7"/>
      <c r="J100" s="7"/>
      <c r="K100" s="7"/>
      <c r="L100" s="7"/>
      <c r="M100" s="7"/>
      <c r="N100" s="7"/>
      <c r="O100" s="7"/>
      <c r="P100" s="7"/>
      <c r="Q100" s="7"/>
    </row>
    <row r="101" ht="14.25" customHeight="1">
      <c r="A101" s="7"/>
      <c r="B101" s="7"/>
      <c r="C101" s="639"/>
      <c r="D101" s="207"/>
      <c r="E101" s="7"/>
      <c r="F101" s="7"/>
      <c r="G101" s="7"/>
      <c r="H101" s="7"/>
      <c r="I101" s="7"/>
      <c r="J101" s="7"/>
      <c r="K101" s="7"/>
      <c r="L101" s="7"/>
      <c r="M101" s="7"/>
      <c r="N101" s="7"/>
      <c r="O101" s="7"/>
      <c r="P101" s="7"/>
      <c r="Q101" s="7"/>
    </row>
    <row r="102" ht="14.25" customHeight="1">
      <c r="A102" s="7"/>
      <c r="B102" s="7"/>
      <c r="C102" s="639"/>
      <c r="D102" s="207"/>
      <c r="E102" s="7"/>
      <c r="F102" s="7"/>
      <c r="G102" s="7"/>
      <c r="H102" s="7"/>
      <c r="I102" s="7"/>
      <c r="J102" s="7"/>
      <c r="K102" s="7"/>
      <c r="L102" s="7"/>
      <c r="M102" s="7"/>
      <c r="N102" s="7"/>
      <c r="O102" s="7"/>
      <c r="P102" s="7"/>
      <c r="Q102" s="7"/>
    </row>
    <row r="103" ht="14.25" customHeight="1">
      <c r="A103" s="7"/>
      <c r="B103" s="7"/>
      <c r="C103" s="639"/>
      <c r="D103" s="207"/>
      <c r="E103" s="7"/>
      <c r="F103" s="7"/>
      <c r="G103" s="7"/>
      <c r="H103" s="7"/>
      <c r="I103" s="7"/>
      <c r="J103" s="7"/>
      <c r="K103" s="7"/>
      <c r="L103" s="7"/>
      <c r="M103" s="7"/>
      <c r="N103" s="7"/>
      <c r="O103" s="7"/>
      <c r="P103" s="7"/>
      <c r="Q103" s="7"/>
    </row>
    <row r="104" ht="14.25" customHeight="1">
      <c r="A104" s="7"/>
      <c r="B104" s="7"/>
      <c r="C104" s="639"/>
      <c r="D104" s="207"/>
      <c r="E104" s="7"/>
      <c r="F104" s="7"/>
      <c r="G104" s="7"/>
      <c r="H104" s="7"/>
      <c r="I104" s="7"/>
      <c r="J104" s="7"/>
      <c r="K104" s="7"/>
      <c r="L104" s="7"/>
      <c r="M104" s="7"/>
      <c r="N104" s="7"/>
      <c r="O104" s="7"/>
      <c r="P104" s="7"/>
      <c r="Q104" s="7"/>
    </row>
    <row r="105" ht="14.25" customHeight="1">
      <c r="A105" s="7"/>
      <c r="B105" s="7"/>
      <c r="C105" s="639"/>
      <c r="D105" s="207"/>
      <c r="E105" s="7"/>
      <c r="F105" s="7"/>
      <c r="G105" s="7"/>
      <c r="H105" s="7"/>
      <c r="I105" s="7"/>
      <c r="J105" s="7"/>
      <c r="K105" s="7"/>
      <c r="L105" s="7"/>
      <c r="M105" s="7"/>
      <c r="N105" s="7"/>
      <c r="O105" s="7"/>
      <c r="P105" s="7"/>
      <c r="Q105" s="7"/>
    </row>
    <row r="106" ht="14.25" customHeight="1">
      <c r="A106" s="7"/>
      <c r="B106" s="7"/>
      <c r="C106" s="639"/>
      <c r="D106" s="207"/>
      <c r="E106" s="7"/>
      <c r="F106" s="7"/>
      <c r="G106" s="7"/>
      <c r="H106" s="7"/>
      <c r="I106" s="7"/>
      <c r="J106" s="7"/>
      <c r="K106" s="7"/>
      <c r="L106" s="7"/>
      <c r="M106" s="7"/>
      <c r="N106" s="7"/>
      <c r="O106" s="7"/>
      <c r="P106" s="7"/>
      <c r="Q106" s="7"/>
    </row>
    <row r="107" ht="14.25" customHeight="1">
      <c r="A107" s="7"/>
      <c r="B107" s="7"/>
      <c r="C107" s="639"/>
      <c r="D107" s="207"/>
      <c r="E107" s="7"/>
      <c r="F107" s="7"/>
      <c r="G107" s="7"/>
      <c r="H107" s="7"/>
      <c r="I107" s="7"/>
      <c r="J107" s="7"/>
      <c r="K107" s="7"/>
      <c r="L107" s="7"/>
      <c r="M107" s="7"/>
      <c r="N107" s="7"/>
      <c r="O107" s="7"/>
      <c r="P107" s="7"/>
      <c r="Q107" s="7"/>
    </row>
    <row r="108" ht="14.25" customHeight="1">
      <c r="A108" s="7"/>
      <c r="B108" s="7"/>
      <c r="C108" s="639"/>
      <c r="D108" s="207"/>
      <c r="E108" s="7"/>
      <c r="F108" s="7"/>
      <c r="G108" s="7"/>
      <c r="H108" s="7"/>
      <c r="I108" s="7"/>
      <c r="J108" s="7"/>
      <c r="K108" s="7"/>
      <c r="L108" s="7"/>
      <c r="M108" s="7"/>
      <c r="N108" s="7"/>
      <c r="O108" s="7"/>
      <c r="P108" s="7"/>
      <c r="Q108" s="7"/>
    </row>
    <row r="109" ht="14.25" customHeight="1">
      <c r="A109" s="7"/>
      <c r="B109" s="7"/>
      <c r="C109" s="639"/>
      <c r="D109" s="207"/>
      <c r="E109" s="7"/>
      <c r="F109" s="7"/>
      <c r="G109" s="7"/>
      <c r="H109" s="7"/>
      <c r="I109" s="7"/>
      <c r="J109" s="7"/>
      <c r="K109" s="7"/>
      <c r="L109" s="7"/>
      <c r="M109" s="7"/>
      <c r="N109" s="7"/>
      <c r="O109" s="7"/>
      <c r="P109" s="7"/>
      <c r="Q109" s="7"/>
    </row>
    <row r="110" ht="14.25" customHeight="1">
      <c r="A110" s="7"/>
      <c r="B110" s="7"/>
      <c r="C110" s="639"/>
      <c r="D110" s="207"/>
      <c r="E110" s="7"/>
      <c r="F110" s="7"/>
      <c r="G110" s="7"/>
      <c r="H110" s="7"/>
      <c r="I110" s="7"/>
      <c r="J110" s="7"/>
      <c r="K110" s="7"/>
      <c r="L110" s="7"/>
      <c r="M110" s="7"/>
      <c r="N110" s="7"/>
      <c r="O110" s="7"/>
      <c r="P110" s="7"/>
      <c r="Q110" s="7"/>
    </row>
    <row r="111" ht="14.25" customHeight="1">
      <c r="A111" s="7"/>
      <c r="B111" s="7"/>
      <c r="C111" s="639"/>
      <c r="D111" s="207"/>
      <c r="E111" s="7"/>
      <c r="F111" s="7"/>
      <c r="G111" s="7"/>
      <c r="H111" s="7"/>
      <c r="I111" s="7"/>
      <c r="J111" s="7"/>
      <c r="K111" s="7"/>
      <c r="L111" s="7"/>
      <c r="M111" s="7"/>
      <c r="N111" s="7"/>
      <c r="O111" s="7"/>
      <c r="P111" s="7"/>
      <c r="Q111" s="7"/>
    </row>
    <row r="112" ht="14.25" customHeight="1">
      <c r="A112" s="7"/>
      <c r="B112" s="7"/>
      <c r="C112" s="639"/>
      <c r="D112" s="207"/>
      <c r="E112" s="7"/>
      <c r="F112" s="7"/>
      <c r="G112" s="7"/>
      <c r="H112" s="7"/>
      <c r="I112" s="7"/>
      <c r="J112" s="7"/>
      <c r="K112" s="7"/>
      <c r="L112" s="7"/>
      <c r="M112" s="7"/>
      <c r="N112" s="7"/>
      <c r="O112" s="7"/>
      <c r="P112" s="7"/>
      <c r="Q112" s="7"/>
    </row>
    <row r="113" ht="14.25" customHeight="1">
      <c r="A113" s="7"/>
      <c r="B113" s="7"/>
      <c r="C113" s="639"/>
      <c r="D113" s="207"/>
      <c r="E113" s="7"/>
      <c r="F113" s="7"/>
      <c r="G113" s="7"/>
      <c r="H113" s="7"/>
      <c r="I113" s="7"/>
      <c r="J113" s="7"/>
      <c r="K113" s="7"/>
      <c r="L113" s="7"/>
      <c r="M113" s="7"/>
      <c r="N113" s="7"/>
      <c r="O113" s="7"/>
      <c r="P113" s="7"/>
      <c r="Q113" s="7"/>
    </row>
    <row r="114" ht="14.25" customHeight="1">
      <c r="A114" s="7"/>
      <c r="B114" s="7"/>
      <c r="C114" s="639"/>
      <c r="D114" s="207"/>
      <c r="E114" s="7"/>
      <c r="F114" s="7"/>
      <c r="G114" s="7"/>
      <c r="H114" s="7"/>
      <c r="I114" s="7"/>
      <c r="J114" s="7"/>
      <c r="K114" s="7"/>
      <c r="L114" s="7"/>
      <c r="M114" s="7"/>
      <c r="N114" s="7"/>
      <c r="O114" s="7"/>
      <c r="P114" s="7"/>
      <c r="Q114" s="7"/>
    </row>
    <row r="115" ht="14.25" customHeight="1">
      <c r="A115" s="7"/>
      <c r="B115" s="7"/>
      <c r="C115" s="639"/>
      <c r="D115" s="207"/>
      <c r="E115" s="7"/>
      <c r="F115" s="7"/>
      <c r="G115" s="7"/>
      <c r="H115" s="7"/>
      <c r="I115" s="7"/>
      <c r="J115" s="7"/>
      <c r="K115" s="7"/>
      <c r="L115" s="7"/>
      <c r="M115" s="7"/>
      <c r="N115" s="7"/>
      <c r="O115" s="7"/>
      <c r="P115" s="7"/>
      <c r="Q115" s="7"/>
    </row>
    <row r="116" ht="14.25" customHeight="1">
      <c r="A116" s="7"/>
      <c r="B116" s="7"/>
      <c r="C116" s="639"/>
      <c r="D116" s="207"/>
      <c r="E116" s="7"/>
      <c r="F116" s="7"/>
      <c r="G116" s="7"/>
      <c r="H116" s="7"/>
      <c r="I116" s="7"/>
      <c r="J116" s="7"/>
      <c r="K116" s="7"/>
      <c r="L116" s="7"/>
      <c r="M116" s="7"/>
      <c r="N116" s="7"/>
      <c r="O116" s="7"/>
      <c r="P116" s="7"/>
      <c r="Q116" s="7"/>
    </row>
    <row r="117" ht="14.25" customHeight="1">
      <c r="A117" s="7"/>
      <c r="B117" s="7"/>
      <c r="C117" s="639"/>
      <c r="D117" s="207"/>
      <c r="E117" s="7"/>
      <c r="F117" s="7"/>
      <c r="G117" s="7"/>
      <c r="H117" s="7"/>
      <c r="I117" s="7"/>
      <c r="J117" s="7"/>
      <c r="K117" s="7"/>
      <c r="L117" s="7"/>
      <c r="M117" s="7"/>
      <c r="N117" s="7"/>
      <c r="O117" s="7"/>
      <c r="P117" s="7"/>
      <c r="Q117" s="7"/>
    </row>
    <row r="118" ht="14.25" customHeight="1">
      <c r="A118" s="7"/>
      <c r="B118" s="7"/>
      <c r="C118" s="639"/>
      <c r="D118" s="207"/>
      <c r="E118" s="7"/>
      <c r="F118" s="7"/>
      <c r="G118" s="7"/>
      <c r="H118" s="7"/>
      <c r="I118" s="7"/>
      <c r="J118" s="7"/>
      <c r="K118" s="7"/>
      <c r="L118" s="7"/>
      <c r="M118" s="7"/>
      <c r="N118" s="7"/>
      <c r="O118" s="7"/>
      <c r="P118" s="7"/>
      <c r="Q118" s="7"/>
    </row>
    <row r="119" ht="14.25" customHeight="1">
      <c r="A119" s="7"/>
      <c r="B119" s="7"/>
      <c r="C119" s="639"/>
      <c r="D119" s="207"/>
      <c r="E119" s="7"/>
      <c r="F119" s="7"/>
      <c r="G119" s="7"/>
      <c r="H119" s="7"/>
      <c r="I119" s="7"/>
      <c r="J119" s="7"/>
      <c r="K119" s="7"/>
      <c r="L119" s="7"/>
      <c r="M119" s="7"/>
      <c r="N119" s="7"/>
      <c r="O119" s="7"/>
      <c r="P119" s="7"/>
      <c r="Q119" s="7"/>
    </row>
    <row r="120" ht="14.25" customHeight="1">
      <c r="A120" s="7"/>
      <c r="B120" s="7"/>
      <c r="C120" s="639"/>
      <c r="D120" s="207"/>
      <c r="E120" s="7"/>
      <c r="F120" s="7"/>
      <c r="G120" s="7"/>
      <c r="H120" s="7"/>
      <c r="I120" s="7"/>
      <c r="J120" s="7"/>
      <c r="K120" s="7"/>
      <c r="L120" s="7"/>
      <c r="M120" s="7"/>
      <c r="N120" s="7"/>
      <c r="O120" s="7"/>
      <c r="P120" s="7"/>
      <c r="Q120" s="7"/>
    </row>
    <row r="121" ht="14.25" customHeight="1">
      <c r="A121" s="7"/>
      <c r="B121" s="7"/>
      <c r="C121" s="639"/>
      <c r="D121" s="207"/>
      <c r="E121" s="7"/>
      <c r="F121" s="7"/>
      <c r="G121" s="7"/>
      <c r="H121" s="7"/>
      <c r="I121" s="7"/>
      <c r="J121" s="7"/>
      <c r="K121" s="7"/>
      <c r="L121" s="7"/>
      <c r="M121" s="7"/>
      <c r="N121" s="7"/>
      <c r="O121" s="7"/>
      <c r="P121" s="7"/>
      <c r="Q121" s="7"/>
    </row>
    <row r="122" ht="14.25" customHeight="1">
      <c r="A122" s="7"/>
      <c r="B122" s="7"/>
      <c r="C122" s="639"/>
      <c r="D122" s="207"/>
      <c r="E122" s="7"/>
      <c r="F122" s="7"/>
      <c r="G122" s="7"/>
      <c r="H122" s="7"/>
      <c r="I122" s="7"/>
      <c r="J122" s="7"/>
      <c r="K122" s="7"/>
      <c r="L122" s="7"/>
      <c r="M122" s="7"/>
      <c r="N122" s="7"/>
      <c r="O122" s="7"/>
      <c r="P122" s="7"/>
      <c r="Q122" s="7"/>
    </row>
    <row r="123" ht="82.5" customHeight="1">
      <c r="A123" s="7"/>
      <c r="B123" s="7"/>
      <c r="C123" s="639"/>
      <c r="D123" s="207"/>
      <c r="E123" s="7"/>
      <c r="F123" s="7"/>
      <c r="G123" s="7"/>
      <c r="H123" s="7"/>
      <c r="I123" s="7"/>
      <c r="J123" s="7"/>
      <c r="K123" s="7"/>
      <c r="L123" s="7"/>
      <c r="M123" s="7"/>
      <c r="N123" s="7"/>
      <c r="O123" s="7"/>
      <c r="P123" s="7"/>
      <c r="Q123" s="7"/>
    </row>
    <row r="124" ht="14.25" customHeight="1">
      <c r="A124" s="7"/>
      <c r="B124" s="7"/>
      <c r="C124" s="639"/>
      <c r="D124" s="207"/>
      <c r="E124" s="7"/>
      <c r="F124" s="7"/>
      <c r="G124" s="7"/>
      <c r="H124" s="7"/>
      <c r="I124" s="7"/>
      <c r="J124" s="7"/>
      <c r="K124" s="7"/>
      <c r="L124" s="7"/>
      <c r="M124" s="7"/>
      <c r="N124" s="7"/>
      <c r="O124" s="7"/>
      <c r="P124" s="7"/>
      <c r="Q124" s="7"/>
    </row>
    <row r="125" ht="14.25" customHeight="1">
      <c r="A125" s="7"/>
      <c r="B125" s="7"/>
      <c r="C125" s="639"/>
      <c r="D125" s="207"/>
      <c r="E125" s="7"/>
      <c r="F125" s="7"/>
      <c r="G125" s="7"/>
      <c r="H125" s="7"/>
      <c r="I125" s="7"/>
      <c r="J125" s="7"/>
      <c r="K125" s="7"/>
      <c r="L125" s="7"/>
      <c r="M125" s="7"/>
      <c r="N125" s="7"/>
      <c r="O125" s="7"/>
      <c r="P125" s="7"/>
      <c r="Q125" s="7"/>
    </row>
    <row r="126" ht="14.25" customHeight="1">
      <c r="A126" s="7"/>
      <c r="B126" s="7"/>
      <c r="C126" s="639"/>
      <c r="D126" s="207"/>
      <c r="E126" s="7"/>
      <c r="F126" s="7"/>
      <c r="G126" s="7"/>
      <c r="H126" s="7"/>
      <c r="I126" s="7"/>
      <c r="J126" s="7"/>
      <c r="K126" s="7"/>
      <c r="L126" s="7"/>
      <c r="M126" s="7"/>
      <c r="N126" s="7"/>
      <c r="O126" s="7"/>
      <c r="P126" s="7"/>
      <c r="Q126" s="7"/>
    </row>
    <row r="127" ht="14.25" customHeight="1">
      <c r="A127" s="7"/>
      <c r="B127" s="7"/>
      <c r="C127" s="639"/>
      <c r="D127" s="207"/>
      <c r="E127" s="7"/>
      <c r="F127" s="7"/>
      <c r="G127" s="7"/>
      <c r="H127" s="7"/>
      <c r="I127" s="7"/>
      <c r="J127" s="7"/>
      <c r="K127" s="7"/>
      <c r="L127" s="7"/>
      <c r="M127" s="7"/>
      <c r="N127" s="7"/>
      <c r="O127" s="7"/>
      <c r="P127" s="7"/>
      <c r="Q127" s="7"/>
    </row>
    <row r="128" ht="14.25" customHeight="1">
      <c r="A128" s="7"/>
      <c r="B128" s="7"/>
      <c r="C128" s="639"/>
      <c r="D128" s="207"/>
      <c r="E128" s="7"/>
      <c r="F128" s="7"/>
      <c r="G128" s="7"/>
      <c r="H128" s="7"/>
      <c r="I128" s="7"/>
      <c r="J128" s="7"/>
      <c r="K128" s="7"/>
      <c r="L128" s="7"/>
      <c r="M128" s="7"/>
      <c r="N128" s="7"/>
      <c r="O128" s="7"/>
      <c r="P128" s="7"/>
      <c r="Q128" s="7"/>
    </row>
    <row r="129" ht="14.25" customHeight="1">
      <c r="A129" s="7"/>
      <c r="B129" s="7"/>
      <c r="C129" s="639"/>
      <c r="D129" s="207"/>
      <c r="E129" s="7"/>
      <c r="F129" s="7"/>
      <c r="G129" s="7"/>
      <c r="H129" s="7"/>
      <c r="I129" s="7"/>
      <c r="J129" s="7"/>
      <c r="K129" s="7"/>
      <c r="L129" s="7"/>
      <c r="M129" s="7"/>
      <c r="N129" s="7"/>
      <c r="O129" s="7"/>
      <c r="P129" s="7"/>
      <c r="Q129" s="7"/>
    </row>
    <row r="130" ht="14.25" customHeight="1">
      <c r="A130" s="7"/>
      <c r="B130" s="7"/>
      <c r="C130" s="639"/>
      <c r="D130" s="207"/>
      <c r="E130" s="7"/>
      <c r="F130" s="7"/>
      <c r="G130" s="7"/>
      <c r="H130" s="7"/>
      <c r="I130" s="7"/>
      <c r="J130" s="7"/>
      <c r="K130" s="7"/>
      <c r="L130" s="7"/>
      <c r="M130" s="7"/>
      <c r="N130" s="7"/>
      <c r="O130" s="7"/>
      <c r="P130" s="7"/>
      <c r="Q130" s="7"/>
    </row>
    <row r="131" ht="14.25" customHeight="1">
      <c r="A131" s="7"/>
      <c r="B131" s="7"/>
      <c r="C131" s="639"/>
      <c r="D131" s="207"/>
      <c r="E131" s="7"/>
      <c r="F131" s="7"/>
      <c r="G131" s="7"/>
      <c r="H131" s="7"/>
      <c r="I131" s="7"/>
      <c r="J131" s="7"/>
      <c r="K131" s="7"/>
      <c r="L131" s="7"/>
      <c r="M131" s="7"/>
      <c r="N131" s="7"/>
      <c r="O131" s="7"/>
      <c r="P131" s="7"/>
      <c r="Q131" s="7"/>
    </row>
    <row r="132" ht="14.25" customHeight="1">
      <c r="A132" s="7"/>
      <c r="B132" s="7"/>
      <c r="C132" s="639"/>
      <c r="D132" s="207"/>
      <c r="E132" s="7"/>
      <c r="F132" s="7"/>
      <c r="G132" s="7"/>
      <c r="H132" s="7"/>
      <c r="I132" s="7"/>
      <c r="J132" s="7"/>
      <c r="K132" s="7"/>
      <c r="L132" s="7"/>
      <c r="M132" s="7"/>
      <c r="N132" s="7"/>
      <c r="O132" s="7"/>
      <c r="P132" s="7"/>
      <c r="Q132" s="7"/>
    </row>
    <row r="133" ht="14.25" customHeight="1">
      <c r="A133" s="7"/>
      <c r="B133" s="7"/>
      <c r="C133" s="639"/>
      <c r="D133" s="207"/>
      <c r="E133" s="7"/>
      <c r="F133" s="7"/>
      <c r="G133" s="7"/>
      <c r="H133" s="7"/>
      <c r="I133" s="7"/>
      <c r="J133" s="7"/>
      <c r="K133" s="7"/>
      <c r="L133" s="7"/>
      <c r="M133" s="7"/>
      <c r="N133" s="7"/>
      <c r="O133" s="7"/>
      <c r="P133" s="7"/>
      <c r="Q133" s="7"/>
    </row>
    <row r="134" ht="14.25" customHeight="1">
      <c r="A134" s="7"/>
      <c r="B134" s="7"/>
      <c r="C134" s="639"/>
      <c r="D134" s="207"/>
      <c r="E134" s="7"/>
      <c r="F134" s="7"/>
      <c r="G134" s="7"/>
      <c r="H134" s="7"/>
      <c r="I134" s="7"/>
      <c r="J134" s="7"/>
      <c r="K134" s="7"/>
      <c r="L134" s="7"/>
      <c r="M134" s="7"/>
      <c r="N134" s="7"/>
      <c r="O134" s="7"/>
      <c r="P134" s="7"/>
      <c r="Q134" s="7"/>
    </row>
    <row r="135" ht="14.25" customHeight="1">
      <c r="A135" s="7"/>
      <c r="B135" s="7"/>
      <c r="C135" s="639"/>
      <c r="D135" s="207"/>
      <c r="E135" s="7"/>
      <c r="F135" s="7"/>
      <c r="G135" s="7"/>
      <c r="H135" s="7"/>
      <c r="I135" s="7"/>
      <c r="J135" s="7"/>
      <c r="K135" s="7"/>
      <c r="L135" s="7"/>
      <c r="M135" s="7"/>
      <c r="N135" s="7"/>
      <c r="O135" s="7"/>
      <c r="P135" s="7"/>
      <c r="Q135" s="7"/>
    </row>
    <row r="136" ht="14.25" customHeight="1">
      <c r="A136" s="7"/>
      <c r="B136" s="7"/>
      <c r="C136" s="639"/>
      <c r="D136" s="207"/>
      <c r="E136" s="7"/>
      <c r="F136" s="7"/>
      <c r="G136" s="7"/>
      <c r="H136" s="7"/>
      <c r="I136" s="7"/>
      <c r="J136" s="7"/>
      <c r="K136" s="7"/>
      <c r="L136" s="7"/>
      <c r="M136" s="7"/>
      <c r="N136" s="7"/>
      <c r="O136" s="7"/>
      <c r="P136" s="7"/>
      <c r="Q136" s="7"/>
    </row>
    <row r="137" ht="14.25" customHeight="1">
      <c r="A137" s="7"/>
      <c r="B137" s="7"/>
      <c r="C137" s="639"/>
      <c r="D137" s="207"/>
      <c r="E137" s="7"/>
      <c r="F137" s="7"/>
      <c r="G137" s="7"/>
      <c r="H137" s="7"/>
      <c r="I137" s="7"/>
      <c r="J137" s="7"/>
      <c r="K137" s="7"/>
      <c r="L137" s="7"/>
      <c r="M137" s="7"/>
      <c r="N137" s="7"/>
      <c r="O137" s="7"/>
      <c r="P137" s="7"/>
      <c r="Q137" s="7"/>
    </row>
    <row r="138" ht="14.25" customHeight="1">
      <c r="A138" s="7"/>
      <c r="B138" s="7"/>
      <c r="C138" s="639"/>
      <c r="D138" s="207"/>
      <c r="E138" s="7"/>
      <c r="F138" s="7"/>
      <c r="G138" s="7"/>
      <c r="H138" s="7"/>
      <c r="I138" s="7"/>
      <c r="J138" s="7"/>
      <c r="K138" s="7"/>
      <c r="L138" s="7"/>
      <c r="M138" s="7"/>
      <c r="N138" s="7"/>
      <c r="O138" s="7"/>
      <c r="P138" s="7"/>
      <c r="Q138" s="7"/>
    </row>
    <row r="139" ht="14.25" customHeight="1">
      <c r="A139" s="7"/>
      <c r="B139" s="7"/>
      <c r="C139" s="639"/>
      <c r="D139" s="207"/>
      <c r="E139" s="7"/>
      <c r="F139" s="7"/>
      <c r="G139" s="7"/>
      <c r="H139" s="7"/>
      <c r="I139" s="7"/>
      <c r="J139" s="7"/>
      <c r="K139" s="7"/>
      <c r="L139" s="7"/>
      <c r="M139" s="7"/>
      <c r="N139" s="7"/>
      <c r="O139" s="7"/>
      <c r="P139" s="7"/>
      <c r="Q139" s="7"/>
    </row>
    <row r="140" ht="14.25" customHeight="1">
      <c r="A140" s="7"/>
      <c r="B140" s="7"/>
      <c r="C140" s="639"/>
      <c r="D140" s="207"/>
      <c r="E140" s="7"/>
      <c r="F140" s="7"/>
      <c r="G140" s="7"/>
      <c r="H140" s="7"/>
      <c r="I140" s="7"/>
      <c r="J140" s="7"/>
      <c r="K140" s="7"/>
      <c r="L140" s="7"/>
      <c r="M140" s="7"/>
      <c r="N140" s="7"/>
      <c r="O140" s="7"/>
      <c r="P140" s="7"/>
      <c r="Q140" s="7"/>
    </row>
    <row r="141" ht="14.25" customHeight="1">
      <c r="A141" s="7"/>
      <c r="B141" s="7"/>
      <c r="C141" s="639"/>
      <c r="D141" s="207"/>
      <c r="E141" s="7"/>
      <c r="F141" s="7"/>
      <c r="G141" s="7"/>
      <c r="H141" s="7"/>
      <c r="I141" s="7"/>
      <c r="J141" s="7"/>
      <c r="K141" s="7"/>
      <c r="L141" s="7"/>
      <c r="M141" s="7"/>
      <c r="N141" s="7"/>
      <c r="O141" s="7"/>
      <c r="P141" s="7"/>
      <c r="Q141" s="7"/>
    </row>
    <row r="142" ht="14.25" customHeight="1">
      <c r="A142" s="7"/>
      <c r="B142" s="7"/>
      <c r="C142" s="639"/>
      <c r="D142" s="207"/>
      <c r="E142" s="7"/>
      <c r="F142" s="7"/>
      <c r="G142" s="7"/>
      <c r="H142" s="7"/>
      <c r="I142" s="7"/>
      <c r="J142" s="7"/>
      <c r="K142" s="7"/>
      <c r="L142" s="7"/>
      <c r="M142" s="7"/>
      <c r="N142" s="7"/>
      <c r="O142" s="7"/>
      <c r="P142" s="7"/>
      <c r="Q142" s="7"/>
    </row>
    <row r="143" ht="14.25" customHeight="1">
      <c r="A143" s="7"/>
      <c r="B143" s="7"/>
      <c r="C143" s="639"/>
      <c r="D143" s="207"/>
      <c r="E143" s="7"/>
      <c r="F143" s="7"/>
      <c r="G143" s="7"/>
      <c r="H143" s="7"/>
      <c r="I143" s="7"/>
      <c r="J143" s="7"/>
      <c r="K143" s="7"/>
      <c r="L143" s="7"/>
      <c r="M143" s="7"/>
      <c r="N143" s="7"/>
      <c r="O143" s="7"/>
      <c r="P143" s="7"/>
      <c r="Q143" s="7"/>
    </row>
    <row r="144" ht="14.25" customHeight="1">
      <c r="A144" s="7"/>
      <c r="B144" s="7"/>
      <c r="C144" s="639"/>
      <c r="D144" s="207"/>
      <c r="E144" s="7"/>
      <c r="F144" s="7"/>
      <c r="G144" s="7"/>
      <c r="H144" s="7"/>
      <c r="I144" s="7"/>
      <c r="J144" s="7"/>
      <c r="K144" s="7"/>
      <c r="L144" s="7"/>
      <c r="M144" s="7"/>
      <c r="N144" s="7"/>
      <c r="O144" s="7"/>
      <c r="P144" s="7"/>
      <c r="Q144" s="7"/>
    </row>
    <row r="145" ht="14.25" customHeight="1">
      <c r="A145" s="7"/>
      <c r="B145" s="7"/>
      <c r="C145" s="639"/>
      <c r="D145" s="207"/>
      <c r="E145" s="7"/>
      <c r="F145" s="7"/>
      <c r="G145" s="7"/>
      <c r="H145" s="7"/>
      <c r="I145" s="7"/>
      <c r="J145" s="7"/>
      <c r="K145" s="7"/>
      <c r="L145" s="7"/>
      <c r="M145" s="7"/>
      <c r="N145" s="7"/>
      <c r="O145" s="7"/>
      <c r="P145" s="7"/>
      <c r="Q145" s="7"/>
    </row>
    <row r="146" ht="14.25" customHeight="1">
      <c r="A146" s="7"/>
      <c r="B146" s="7"/>
      <c r="C146" s="639"/>
      <c r="D146" s="207"/>
      <c r="E146" s="7"/>
      <c r="F146" s="7"/>
      <c r="G146" s="7"/>
      <c r="H146" s="7"/>
      <c r="I146" s="7"/>
      <c r="J146" s="7"/>
      <c r="K146" s="7"/>
      <c r="L146" s="7"/>
      <c r="M146" s="7"/>
      <c r="N146" s="7"/>
      <c r="O146" s="7"/>
      <c r="P146" s="7"/>
      <c r="Q146" s="7"/>
    </row>
    <row r="147" ht="14.25" customHeight="1">
      <c r="A147" s="7"/>
      <c r="B147" s="7"/>
      <c r="C147" s="639"/>
      <c r="D147" s="207"/>
      <c r="E147" s="7"/>
      <c r="F147" s="7"/>
      <c r="G147" s="7"/>
      <c r="H147" s="7"/>
      <c r="I147" s="7"/>
      <c r="J147" s="7"/>
      <c r="K147" s="7"/>
      <c r="L147" s="7"/>
      <c r="M147" s="7"/>
      <c r="N147" s="7"/>
      <c r="O147" s="7"/>
      <c r="P147" s="7"/>
      <c r="Q147" s="7"/>
    </row>
    <row r="148" ht="33.75" customHeight="1">
      <c r="A148" s="7"/>
      <c r="B148" s="7"/>
      <c r="C148" s="639"/>
      <c r="D148" s="207"/>
      <c r="E148" s="7"/>
      <c r="F148" s="7"/>
      <c r="G148" s="7"/>
      <c r="H148" s="7"/>
      <c r="I148" s="7"/>
      <c r="J148" s="7"/>
      <c r="K148" s="7"/>
      <c r="L148" s="7"/>
      <c r="M148" s="7"/>
      <c r="N148" s="7"/>
      <c r="O148" s="7"/>
      <c r="P148" s="7"/>
      <c r="Q148" s="7"/>
    </row>
    <row r="149" ht="14.25" customHeight="1">
      <c r="A149" s="7"/>
      <c r="B149" s="7"/>
      <c r="C149" s="639"/>
      <c r="D149" s="207"/>
      <c r="E149" s="7"/>
      <c r="F149" s="7"/>
      <c r="G149" s="7"/>
      <c r="H149" s="7"/>
      <c r="I149" s="7"/>
      <c r="J149" s="7"/>
      <c r="K149" s="7"/>
      <c r="L149" s="7"/>
      <c r="M149" s="7"/>
      <c r="N149" s="7"/>
      <c r="O149" s="7"/>
      <c r="P149" s="7"/>
      <c r="Q149" s="7"/>
    </row>
    <row r="150" ht="14.25" customHeight="1">
      <c r="A150" s="7"/>
      <c r="B150" s="7"/>
      <c r="C150" s="639"/>
      <c r="D150" s="207"/>
      <c r="E150" s="7"/>
      <c r="F150" s="7"/>
      <c r="G150" s="7"/>
      <c r="H150" s="7"/>
      <c r="I150" s="7"/>
      <c r="J150" s="7"/>
      <c r="K150" s="7"/>
      <c r="L150" s="7"/>
      <c r="M150" s="7"/>
      <c r="N150" s="7"/>
      <c r="O150" s="7"/>
      <c r="P150" s="7"/>
      <c r="Q150" s="7"/>
    </row>
    <row r="151" ht="14.25" customHeight="1">
      <c r="A151" s="7"/>
      <c r="B151" s="7"/>
      <c r="C151" s="639"/>
      <c r="D151" s="207"/>
      <c r="E151" s="7"/>
      <c r="F151" s="7"/>
      <c r="G151" s="7"/>
      <c r="H151" s="7"/>
      <c r="I151" s="7"/>
      <c r="J151" s="7"/>
      <c r="K151" s="7"/>
      <c r="L151" s="7"/>
      <c r="M151" s="7"/>
      <c r="N151" s="7"/>
      <c r="O151" s="7"/>
      <c r="P151" s="7"/>
      <c r="Q151" s="7"/>
    </row>
    <row r="152" ht="14.25" customHeight="1">
      <c r="A152" s="7"/>
      <c r="B152" s="7"/>
      <c r="C152" s="639"/>
      <c r="D152" s="207"/>
      <c r="E152" s="7"/>
      <c r="F152" s="7"/>
      <c r="G152" s="7"/>
      <c r="H152" s="7"/>
      <c r="I152" s="7"/>
      <c r="J152" s="7"/>
      <c r="K152" s="7"/>
      <c r="L152" s="7"/>
      <c r="M152" s="7"/>
      <c r="N152" s="7"/>
      <c r="O152" s="7"/>
      <c r="P152" s="7"/>
      <c r="Q152" s="7"/>
    </row>
    <row r="153" ht="14.25" customHeight="1">
      <c r="A153" s="7"/>
      <c r="B153" s="7"/>
      <c r="C153" s="639"/>
      <c r="D153" s="207"/>
      <c r="E153" s="7"/>
      <c r="F153" s="7"/>
      <c r="G153" s="7"/>
      <c r="H153" s="7"/>
      <c r="I153" s="7"/>
      <c r="J153" s="7"/>
      <c r="K153" s="7"/>
      <c r="L153" s="7"/>
      <c r="M153" s="7"/>
      <c r="N153" s="7"/>
      <c r="O153" s="7"/>
      <c r="P153" s="7"/>
      <c r="Q153" s="7"/>
    </row>
    <row r="154" ht="14.25" customHeight="1">
      <c r="A154" s="7"/>
      <c r="B154" s="7"/>
      <c r="C154" s="639"/>
      <c r="D154" s="207"/>
      <c r="E154" s="7"/>
      <c r="F154" s="7"/>
      <c r="G154" s="7"/>
      <c r="H154" s="7"/>
      <c r="I154" s="7"/>
      <c r="J154" s="7"/>
      <c r="K154" s="7"/>
      <c r="L154" s="7"/>
      <c r="M154" s="7"/>
      <c r="N154" s="7"/>
      <c r="O154" s="7"/>
      <c r="P154" s="7"/>
      <c r="Q154" s="7"/>
    </row>
    <row r="155" ht="14.25" customHeight="1">
      <c r="A155" s="7"/>
      <c r="B155" s="7"/>
      <c r="C155" s="639"/>
      <c r="D155" s="207"/>
      <c r="E155" s="7"/>
      <c r="F155" s="7"/>
      <c r="G155" s="7"/>
      <c r="H155" s="7"/>
      <c r="I155" s="7"/>
      <c r="J155" s="7"/>
      <c r="K155" s="7"/>
      <c r="L155" s="7"/>
      <c r="M155" s="7"/>
      <c r="N155" s="7"/>
      <c r="O155" s="7"/>
      <c r="P155" s="7"/>
      <c r="Q155" s="7"/>
    </row>
    <row r="156" ht="14.25" customHeight="1">
      <c r="A156" s="7"/>
      <c r="B156" s="7"/>
      <c r="C156" s="639"/>
      <c r="D156" s="207"/>
      <c r="E156" s="7"/>
      <c r="F156" s="7"/>
      <c r="G156" s="7"/>
      <c r="H156" s="7"/>
      <c r="I156" s="7"/>
      <c r="J156" s="7"/>
      <c r="K156" s="7"/>
      <c r="L156" s="7"/>
      <c r="M156" s="7"/>
      <c r="N156" s="7"/>
      <c r="O156" s="7"/>
      <c r="P156" s="7"/>
      <c r="Q156" s="7"/>
    </row>
    <row r="157" ht="14.25" customHeight="1">
      <c r="A157" s="7"/>
      <c r="B157" s="7"/>
      <c r="C157" s="639"/>
      <c r="D157" s="207"/>
      <c r="E157" s="7"/>
      <c r="F157" s="7"/>
      <c r="G157" s="7"/>
      <c r="H157" s="7"/>
      <c r="I157" s="7"/>
      <c r="J157" s="7"/>
      <c r="K157" s="7"/>
      <c r="L157" s="7"/>
      <c r="M157" s="7"/>
      <c r="N157" s="7"/>
      <c r="O157" s="7"/>
      <c r="P157" s="7"/>
      <c r="Q157" s="7"/>
    </row>
    <row r="158" ht="14.25" customHeight="1">
      <c r="A158" s="7"/>
      <c r="B158" s="7"/>
      <c r="C158" s="639"/>
      <c r="D158" s="207"/>
      <c r="E158" s="7"/>
      <c r="F158" s="7"/>
      <c r="G158" s="7"/>
      <c r="H158" s="7"/>
      <c r="I158" s="7"/>
      <c r="J158" s="7"/>
      <c r="K158" s="7"/>
      <c r="L158" s="7"/>
      <c r="M158" s="7"/>
      <c r="N158" s="7"/>
      <c r="O158" s="7"/>
      <c r="P158" s="7"/>
      <c r="Q158" s="7"/>
    </row>
    <row r="159" ht="14.25" customHeight="1">
      <c r="A159" s="7"/>
      <c r="B159" s="7"/>
      <c r="C159" s="639"/>
      <c r="D159" s="207"/>
      <c r="E159" s="7"/>
      <c r="F159" s="7"/>
      <c r="G159" s="7"/>
      <c r="H159" s="7"/>
      <c r="I159" s="7"/>
      <c r="J159" s="7"/>
      <c r="K159" s="7"/>
      <c r="L159" s="7"/>
      <c r="M159" s="7"/>
      <c r="N159" s="7"/>
      <c r="O159" s="7"/>
      <c r="P159" s="7"/>
      <c r="Q159" s="7"/>
    </row>
    <row r="160" ht="14.25" customHeight="1">
      <c r="A160" s="7"/>
      <c r="B160" s="7"/>
      <c r="C160" s="639"/>
      <c r="D160" s="207"/>
      <c r="E160" s="7"/>
      <c r="F160" s="7"/>
      <c r="G160" s="7"/>
      <c r="H160" s="7"/>
      <c r="I160" s="7"/>
      <c r="J160" s="7"/>
      <c r="K160" s="7"/>
      <c r="L160" s="7"/>
      <c r="M160" s="7"/>
      <c r="N160" s="7"/>
      <c r="O160" s="7"/>
      <c r="P160" s="7"/>
      <c r="Q160" s="7"/>
    </row>
    <row r="161" ht="14.25" customHeight="1">
      <c r="A161" s="7"/>
      <c r="B161" s="7"/>
      <c r="C161" s="639"/>
      <c r="D161" s="207"/>
      <c r="E161" s="7"/>
      <c r="F161" s="7"/>
      <c r="G161" s="7"/>
      <c r="H161" s="7"/>
      <c r="I161" s="7"/>
      <c r="J161" s="7"/>
      <c r="K161" s="7"/>
      <c r="L161" s="7"/>
      <c r="M161" s="7"/>
      <c r="N161" s="7"/>
      <c r="O161" s="7"/>
      <c r="P161" s="7"/>
      <c r="Q161" s="7"/>
    </row>
    <row r="162" ht="14.25" customHeight="1">
      <c r="A162" s="7"/>
      <c r="B162" s="7"/>
      <c r="C162" s="639"/>
      <c r="D162" s="207"/>
      <c r="E162" s="7"/>
      <c r="F162" s="7"/>
      <c r="G162" s="7"/>
      <c r="H162" s="7"/>
      <c r="I162" s="7"/>
      <c r="J162" s="7"/>
      <c r="K162" s="7"/>
      <c r="L162" s="7"/>
      <c r="M162" s="7"/>
      <c r="N162" s="7"/>
      <c r="O162" s="7"/>
      <c r="P162" s="7"/>
      <c r="Q162" s="7"/>
    </row>
    <row r="163" ht="14.25" customHeight="1">
      <c r="A163" s="7"/>
      <c r="B163" s="7"/>
      <c r="C163" s="639"/>
      <c r="D163" s="207"/>
      <c r="E163" s="7"/>
      <c r="F163" s="7"/>
      <c r="G163" s="7"/>
      <c r="H163" s="7"/>
      <c r="I163" s="7"/>
      <c r="J163" s="7"/>
      <c r="K163" s="7"/>
      <c r="L163" s="7"/>
      <c r="M163" s="7"/>
      <c r="N163" s="7"/>
      <c r="O163" s="7"/>
      <c r="P163" s="7"/>
      <c r="Q163" s="7"/>
    </row>
    <row r="164" ht="14.25" customHeight="1">
      <c r="A164" s="7"/>
      <c r="B164" s="7"/>
      <c r="C164" s="639"/>
      <c r="D164" s="207"/>
      <c r="E164" s="7"/>
      <c r="F164" s="7"/>
      <c r="G164" s="7"/>
      <c r="H164" s="7"/>
      <c r="I164" s="7"/>
      <c r="J164" s="7"/>
      <c r="K164" s="7"/>
      <c r="L164" s="7"/>
      <c r="M164" s="7"/>
      <c r="N164" s="7"/>
      <c r="O164" s="7"/>
      <c r="P164" s="7"/>
      <c r="Q164" s="7"/>
    </row>
    <row r="165" ht="14.25" customHeight="1">
      <c r="A165" s="7"/>
      <c r="B165" s="7"/>
      <c r="C165" s="639"/>
      <c r="D165" s="207"/>
      <c r="E165" s="7"/>
      <c r="F165" s="7"/>
      <c r="G165" s="7"/>
      <c r="H165" s="7"/>
      <c r="I165" s="7"/>
      <c r="J165" s="7"/>
      <c r="K165" s="7"/>
      <c r="L165" s="7"/>
      <c r="M165" s="7"/>
      <c r="N165" s="7"/>
      <c r="O165" s="7"/>
      <c r="P165" s="7"/>
      <c r="Q165" s="7"/>
    </row>
    <row r="166" ht="14.25" customHeight="1">
      <c r="A166" s="7"/>
      <c r="B166" s="7"/>
      <c r="C166" s="639"/>
      <c r="D166" s="207"/>
      <c r="E166" s="7"/>
      <c r="F166" s="7"/>
      <c r="G166" s="7"/>
      <c r="H166" s="7"/>
      <c r="I166" s="7"/>
      <c r="J166" s="7"/>
      <c r="K166" s="7"/>
      <c r="L166" s="7"/>
      <c r="M166" s="7"/>
      <c r="N166" s="7"/>
      <c r="O166" s="7"/>
      <c r="P166" s="7"/>
      <c r="Q166" s="7"/>
    </row>
    <row r="167" ht="14.25" customHeight="1">
      <c r="A167" s="7"/>
      <c r="B167" s="7"/>
      <c r="C167" s="639"/>
      <c r="D167" s="207"/>
      <c r="E167" s="7"/>
      <c r="F167" s="7"/>
      <c r="G167" s="7"/>
      <c r="H167" s="7"/>
      <c r="I167" s="7"/>
      <c r="J167" s="7"/>
      <c r="K167" s="7"/>
      <c r="L167" s="7"/>
      <c r="M167" s="7"/>
      <c r="N167" s="7"/>
      <c r="O167" s="7"/>
      <c r="P167" s="7"/>
      <c r="Q167" s="7"/>
    </row>
    <row r="168" ht="14.25" customHeight="1">
      <c r="A168" s="7"/>
      <c r="B168" s="7"/>
      <c r="C168" s="639"/>
      <c r="D168" s="207"/>
      <c r="E168" s="7"/>
      <c r="F168" s="7"/>
      <c r="G168" s="7"/>
      <c r="H168" s="7"/>
      <c r="I168" s="7"/>
      <c r="J168" s="7"/>
      <c r="K168" s="7"/>
      <c r="L168" s="7"/>
      <c r="M168" s="7"/>
      <c r="N168" s="7"/>
      <c r="O168" s="7"/>
      <c r="P168" s="7"/>
      <c r="Q168" s="7"/>
    </row>
    <row r="169" ht="14.25" customHeight="1">
      <c r="A169" s="7"/>
      <c r="B169" s="7"/>
      <c r="C169" s="639"/>
      <c r="D169" s="207"/>
      <c r="E169" s="7"/>
      <c r="F169" s="7"/>
      <c r="G169" s="7"/>
      <c r="H169" s="7"/>
      <c r="I169" s="7"/>
      <c r="J169" s="7"/>
      <c r="K169" s="7"/>
      <c r="L169" s="7"/>
      <c r="M169" s="7"/>
      <c r="N169" s="7"/>
      <c r="O169" s="7"/>
      <c r="P169" s="7"/>
      <c r="Q169" s="7"/>
    </row>
    <row r="170" ht="14.25" customHeight="1">
      <c r="A170" s="7"/>
      <c r="B170" s="7"/>
      <c r="C170" s="639"/>
      <c r="D170" s="207"/>
      <c r="E170" s="7"/>
      <c r="F170" s="7"/>
      <c r="G170" s="7"/>
      <c r="H170" s="7"/>
      <c r="I170" s="7"/>
      <c r="J170" s="7"/>
      <c r="K170" s="7"/>
      <c r="L170" s="7"/>
      <c r="M170" s="7"/>
      <c r="N170" s="7"/>
      <c r="O170" s="7"/>
      <c r="P170" s="7"/>
      <c r="Q170" s="7"/>
    </row>
    <row r="171" ht="14.25" customHeight="1">
      <c r="A171" s="7"/>
      <c r="B171" s="7"/>
      <c r="C171" s="639"/>
      <c r="D171" s="207"/>
      <c r="E171" s="7"/>
      <c r="F171" s="7"/>
      <c r="G171" s="7"/>
      <c r="H171" s="7"/>
      <c r="I171" s="7"/>
      <c r="J171" s="7"/>
      <c r="K171" s="7"/>
      <c r="L171" s="7"/>
      <c r="M171" s="7"/>
      <c r="N171" s="7"/>
      <c r="O171" s="7"/>
      <c r="P171" s="7"/>
      <c r="Q171" s="7"/>
    </row>
    <row r="172" ht="14.25" customHeight="1">
      <c r="A172" s="7"/>
      <c r="B172" s="7"/>
      <c r="C172" s="639"/>
      <c r="D172" s="207"/>
      <c r="E172" s="7"/>
      <c r="F172" s="7"/>
      <c r="G172" s="7"/>
      <c r="H172" s="7"/>
      <c r="I172" s="7"/>
      <c r="J172" s="7"/>
      <c r="K172" s="7"/>
      <c r="L172" s="7"/>
      <c r="M172" s="7"/>
      <c r="N172" s="7"/>
      <c r="O172" s="7"/>
      <c r="P172" s="7"/>
      <c r="Q172" s="7"/>
    </row>
    <row r="173" ht="14.25" customHeight="1">
      <c r="A173" s="7"/>
      <c r="B173" s="7"/>
      <c r="C173" s="639"/>
      <c r="D173" s="207"/>
      <c r="E173" s="7"/>
      <c r="F173" s="7"/>
      <c r="G173" s="7"/>
      <c r="H173" s="7"/>
      <c r="I173" s="7"/>
      <c r="J173" s="7"/>
      <c r="K173" s="7"/>
      <c r="L173" s="7"/>
      <c r="M173" s="7"/>
      <c r="N173" s="7"/>
      <c r="O173" s="7"/>
      <c r="P173" s="7"/>
      <c r="Q173" s="7"/>
    </row>
    <row r="174" ht="14.25" customHeight="1">
      <c r="A174" s="7"/>
      <c r="B174" s="7"/>
      <c r="C174" s="639"/>
      <c r="D174" s="207"/>
      <c r="E174" s="7"/>
      <c r="F174" s="7"/>
      <c r="G174" s="7"/>
      <c r="H174" s="7"/>
      <c r="I174" s="7"/>
      <c r="J174" s="7"/>
      <c r="K174" s="7"/>
      <c r="L174" s="7"/>
      <c r="M174" s="7"/>
      <c r="N174" s="7"/>
      <c r="O174" s="7"/>
      <c r="P174" s="7"/>
      <c r="Q174" s="7"/>
    </row>
    <row r="175" ht="14.25" customHeight="1">
      <c r="A175" s="7"/>
      <c r="B175" s="7"/>
      <c r="C175" s="639"/>
      <c r="D175" s="207"/>
      <c r="E175" s="7"/>
      <c r="F175" s="7"/>
      <c r="G175" s="7"/>
      <c r="H175" s="7"/>
      <c r="I175" s="7"/>
      <c r="J175" s="7"/>
      <c r="K175" s="7"/>
      <c r="L175" s="7"/>
      <c r="M175" s="7"/>
      <c r="N175" s="7"/>
      <c r="O175" s="7"/>
      <c r="P175" s="7"/>
      <c r="Q175" s="7"/>
    </row>
    <row r="176" ht="14.25" customHeight="1">
      <c r="A176" s="7"/>
      <c r="B176" s="7"/>
      <c r="C176" s="639"/>
      <c r="D176" s="207"/>
      <c r="E176" s="7"/>
      <c r="F176" s="7"/>
      <c r="G176" s="7"/>
      <c r="H176" s="7"/>
      <c r="I176" s="7"/>
      <c r="J176" s="7"/>
      <c r="K176" s="7"/>
      <c r="L176" s="7"/>
      <c r="M176" s="7"/>
      <c r="N176" s="7"/>
      <c r="O176" s="7"/>
      <c r="P176" s="7"/>
      <c r="Q176" s="7"/>
    </row>
    <row r="177" ht="14.25" customHeight="1">
      <c r="A177" s="7"/>
      <c r="B177" s="7"/>
      <c r="C177" s="639"/>
      <c r="D177" s="207"/>
      <c r="E177" s="7"/>
      <c r="F177" s="7"/>
      <c r="G177" s="7"/>
      <c r="H177" s="7"/>
      <c r="I177" s="7"/>
      <c r="J177" s="7"/>
      <c r="K177" s="7"/>
      <c r="L177" s="7"/>
      <c r="M177" s="7"/>
      <c r="N177" s="7"/>
      <c r="O177" s="7"/>
      <c r="P177" s="7"/>
      <c r="Q177" s="7"/>
    </row>
    <row r="178" ht="14.25" customHeight="1">
      <c r="A178" s="7"/>
      <c r="B178" s="7"/>
      <c r="C178" s="639"/>
      <c r="D178" s="207"/>
      <c r="E178" s="7"/>
      <c r="F178" s="7"/>
      <c r="G178" s="7"/>
      <c r="H178" s="7"/>
      <c r="I178" s="7"/>
      <c r="J178" s="7"/>
      <c r="K178" s="7"/>
      <c r="L178" s="7"/>
      <c r="M178" s="7"/>
      <c r="N178" s="7"/>
      <c r="O178" s="7"/>
      <c r="P178" s="7"/>
      <c r="Q178" s="7"/>
    </row>
    <row r="179" ht="14.25" customHeight="1">
      <c r="A179" s="7"/>
      <c r="B179" s="7"/>
      <c r="C179" s="639"/>
      <c r="D179" s="207"/>
      <c r="E179" s="7"/>
      <c r="F179" s="7"/>
      <c r="G179" s="7"/>
      <c r="H179" s="7"/>
      <c r="I179" s="7"/>
      <c r="J179" s="7"/>
      <c r="K179" s="7"/>
      <c r="L179" s="7"/>
      <c r="M179" s="7"/>
      <c r="N179" s="7"/>
      <c r="O179" s="7"/>
      <c r="P179" s="7"/>
      <c r="Q179" s="7"/>
    </row>
    <row r="180" ht="14.25" customHeight="1">
      <c r="A180" s="7"/>
      <c r="B180" s="7"/>
      <c r="C180" s="639"/>
      <c r="D180" s="207"/>
      <c r="E180" s="7"/>
      <c r="F180" s="7"/>
      <c r="G180" s="7"/>
      <c r="H180" s="7"/>
      <c r="I180" s="7"/>
      <c r="J180" s="7"/>
      <c r="K180" s="7"/>
      <c r="L180" s="7"/>
      <c r="M180" s="7"/>
      <c r="N180" s="7"/>
      <c r="O180" s="7"/>
      <c r="P180" s="7"/>
      <c r="Q180" s="7"/>
    </row>
    <row r="181" ht="14.25" customHeight="1">
      <c r="A181" s="7"/>
      <c r="B181" s="7"/>
      <c r="C181" s="639"/>
      <c r="D181" s="207"/>
      <c r="E181" s="7"/>
      <c r="F181" s="7"/>
      <c r="G181" s="7"/>
      <c r="H181" s="7"/>
      <c r="I181" s="7"/>
      <c r="J181" s="7"/>
      <c r="K181" s="7"/>
      <c r="L181" s="7"/>
      <c r="M181" s="7"/>
      <c r="N181" s="7"/>
      <c r="O181" s="7"/>
      <c r="P181" s="7"/>
      <c r="Q181" s="7"/>
    </row>
    <row r="182" ht="14.25" customHeight="1">
      <c r="A182" s="7"/>
      <c r="B182" s="7"/>
      <c r="C182" s="639"/>
      <c r="D182" s="207"/>
      <c r="E182" s="7"/>
      <c r="F182" s="7"/>
      <c r="G182" s="7"/>
      <c r="H182" s="7"/>
      <c r="I182" s="7"/>
      <c r="J182" s="7"/>
      <c r="K182" s="7"/>
      <c r="L182" s="7"/>
      <c r="M182" s="7"/>
      <c r="N182" s="7"/>
      <c r="O182" s="7"/>
      <c r="P182" s="7"/>
      <c r="Q182" s="7"/>
    </row>
    <row r="183" ht="14.25" customHeight="1">
      <c r="A183" s="7"/>
      <c r="B183" s="7"/>
      <c r="C183" s="639"/>
      <c r="D183" s="207"/>
      <c r="E183" s="7"/>
      <c r="F183" s="7"/>
      <c r="G183" s="7"/>
      <c r="H183" s="7"/>
      <c r="I183" s="7"/>
      <c r="J183" s="7"/>
      <c r="K183" s="7"/>
      <c r="L183" s="7"/>
      <c r="M183" s="7"/>
      <c r="N183" s="7"/>
      <c r="O183" s="7"/>
      <c r="P183" s="7"/>
      <c r="Q183" s="7"/>
    </row>
    <row r="184" ht="14.25" customHeight="1">
      <c r="A184" s="7"/>
      <c r="B184" s="7"/>
      <c r="C184" s="639"/>
      <c r="D184" s="207"/>
      <c r="E184" s="7"/>
      <c r="F184" s="7"/>
      <c r="G184" s="7"/>
      <c r="H184" s="7"/>
      <c r="I184" s="7"/>
      <c r="J184" s="7"/>
      <c r="K184" s="7"/>
      <c r="L184" s="7"/>
      <c r="M184" s="7"/>
      <c r="N184" s="7"/>
      <c r="O184" s="7"/>
      <c r="P184" s="7"/>
      <c r="Q184" s="7"/>
    </row>
    <row r="185" ht="14.25" customHeight="1">
      <c r="A185" s="7"/>
      <c r="B185" s="7"/>
      <c r="C185" s="639"/>
      <c r="D185" s="207"/>
      <c r="E185" s="7"/>
      <c r="F185" s="7"/>
      <c r="G185" s="7"/>
      <c r="H185" s="7"/>
      <c r="I185" s="7"/>
      <c r="J185" s="7"/>
      <c r="K185" s="7"/>
      <c r="L185" s="7"/>
      <c r="M185" s="7"/>
      <c r="N185" s="7"/>
      <c r="O185" s="7"/>
      <c r="P185" s="7"/>
      <c r="Q185" s="7"/>
    </row>
    <row r="186" ht="14.25" customHeight="1">
      <c r="A186" s="7"/>
      <c r="B186" s="7"/>
      <c r="C186" s="639"/>
      <c r="D186" s="207"/>
      <c r="E186" s="7"/>
      <c r="F186" s="7"/>
      <c r="G186" s="7"/>
      <c r="H186" s="7"/>
      <c r="I186" s="7"/>
      <c r="J186" s="7"/>
      <c r="K186" s="7"/>
      <c r="L186" s="7"/>
      <c r="M186" s="7"/>
      <c r="N186" s="7"/>
      <c r="O186" s="7"/>
      <c r="P186" s="7"/>
      <c r="Q186" s="7"/>
    </row>
    <row r="187" ht="14.25" customHeight="1">
      <c r="A187" s="7"/>
      <c r="B187" s="7"/>
      <c r="C187" s="639"/>
      <c r="D187" s="207"/>
      <c r="E187" s="7"/>
      <c r="F187" s="7"/>
      <c r="G187" s="7"/>
      <c r="H187" s="7"/>
      <c r="I187" s="7"/>
      <c r="J187" s="7"/>
      <c r="K187" s="7"/>
      <c r="L187" s="7"/>
      <c r="M187" s="7"/>
      <c r="N187" s="7"/>
      <c r="O187" s="7"/>
      <c r="P187" s="7"/>
      <c r="Q187" s="7"/>
    </row>
    <row r="188" ht="14.25" customHeight="1">
      <c r="A188" s="7"/>
      <c r="B188" s="7"/>
      <c r="C188" s="639"/>
      <c r="D188" s="207"/>
      <c r="E188" s="7"/>
      <c r="F188" s="7"/>
      <c r="G188" s="7"/>
      <c r="H188" s="7"/>
      <c r="I188" s="7"/>
      <c r="J188" s="7"/>
      <c r="K188" s="7"/>
      <c r="L188" s="7"/>
      <c r="M188" s="7"/>
      <c r="N188" s="7"/>
      <c r="O188" s="7"/>
      <c r="P188" s="7"/>
      <c r="Q188" s="7"/>
    </row>
    <row r="189" ht="14.25" customHeight="1">
      <c r="A189" s="7"/>
      <c r="B189" s="7"/>
      <c r="C189" s="639"/>
      <c r="D189" s="207"/>
      <c r="E189" s="7"/>
      <c r="F189" s="7"/>
      <c r="G189" s="7"/>
      <c r="H189" s="7"/>
      <c r="I189" s="7"/>
      <c r="J189" s="7"/>
      <c r="K189" s="7"/>
      <c r="L189" s="7"/>
      <c r="M189" s="7"/>
      <c r="N189" s="7"/>
      <c r="O189" s="7"/>
      <c r="P189" s="7"/>
      <c r="Q189" s="7"/>
    </row>
    <row r="190" ht="14.25" customHeight="1">
      <c r="A190" s="7"/>
      <c r="B190" s="7"/>
      <c r="C190" s="639"/>
      <c r="D190" s="207"/>
      <c r="E190" s="7"/>
      <c r="F190" s="7"/>
      <c r="G190" s="7"/>
      <c r="H190" s="7"/>
      <c r="I190" s="7"/>
      <c r="J190" s="7"/>
      <c r="K190" s="7"/>
      <c r="L190" s="7"/>
      <c r="M190" s="7"/>
      <c r="N190" s="7"/>
      <c r="O190" s="7"/>
      <c r="P190" s="7"/>
      <c r="Q190" s="7"/>
    </row>
    <row r="191" ht="14.25" customHeight="1">
      <c r="A191" s="7"/>
      <c r="B191" s="7"/>
      <c r="C191" s="639"/>
      <c r="D191" s="207"/>
      <c r="E191" s="7"/>
      <c r="F191" s="7"/>
      <c r="G191" s="7"/>
      <c r="H191" s="7"/>
      <c r="I191" s="7"/>
      <c r="J191" s="7"/>
      <c r="K191" s="7"/>
      <c r="L191" s="7"/>
      <c r="M191" s="7"/>
      <c r="N191" s="7"/>
      <c r="O191" s="7"/>
      <c r="P191" s="7"/>
      <c r="Q191" s="7"/>
    </row>
    <row r="192" ht="14.25" customHeight="1">
      <c r="A192" s="7"/>
      <c r="B192" s="7"/>
      <c r="C192" s="639"/>
      <c r="D192" s="207"/>
      <c r="E192" s="7"/>
      <c r="F192" s="7"/>
      <c r="G192" s="7"/>
      <c r="H192" s="7"/>
      <c r="I192" s="7"/>
      <c r="J192" s="7"/>
      <c r="K192" s="7"/>
      <c r="L192" s="7"/>
      <c r="M192" s="7"/>
      <c r="N192" s="7"/>
      <c r="O192" s="7"/>
      <c r="P192" s="7"/>
      <c r="Q192" s="7"/>
    </row>
    <row r="193" ht="14.25" customHeight="1">
      <c r="A193" s="7"/>
      <c r="B193" s="7"/>
      <c r="C193" s="639"/>
      <c r="D193" s="207"/>
      <c r="E193" s="7"/>
      <c r="F193" s="7"/>
      <c r="G193" s="7"/>
      <c r="H193" s="7"/>
      <c r="I193" s="7"/>
      <c r="J193" s="7"/>
      <c r="K193" s="7"/>
      <c r="L193" s="7"/>
      <c r="M193" s="7"/>
      <c r="N193" s="7"/>
      <c r="O193" s="7"/>
      <c r="P193" s="7"/>
      <c r="Q193" s="7"/>
    </row>
    <row r="194" ht="14.25" customHeight="1">
      <c r="A194" s="7"/>
      <c r="B194" s="7"/>
      <c r="C194" s="639"/>
      <c r="D194" s="207"/>
      <c r="E194" s="7"/>
      <c r="F194" s="7"/>
      <c r="G194" s="7"/>
      <c r="H194" s="7"/>
      <c r="I194" s="7"/>
      <c r="J194" s="7"/>
      <c r="K194" s="7"/>
      <c r="L194" s="7"/>
      <c r="M194" s="7"/>
      <c r="N194" s="7"/>
      <c r="O194" s="7"/>
      <c r="P194" s="7"/>
      <c r="Q194" s="7"/>
    </row>
    <row r="195" ht="14.25" customHeight="1">
      <c r="A195" s="7"/>
      <c r="B195" s="7"/>
      <c r="C195" s="639"/>
      <c r="D195" s="207"/>
      <c r="E195" s="7"/>
      <c r="F195" s="7"/>
      <c r="G195" s="7"/>
      <c r="H195" s="7"/>
      <c r="I195" s="7"/>
      <c r="J195" s="7"/>
      <c r="K195" s="7"/>
      <c r="L195" s="7"/>
      <c r="M195" s="7"/>
      <c r="N195" s="7"/>
      <c r="O195" s="7"/>
      <c r="P195" s="7"/>
      <c r="Q195" s="7"/>
    </row>
    <row r="196" ht="14.25" customHeight="1">
      <c r="A196" s="7"/>
      <c r="B196" s="7"/>
      <c r="C196" s="639"/>
      <c r="D196" s="207"/>
      <c r="E196" s="7"/>
      <c r="F196" s="7"/>
      <c r="G196" s="7"/>
      <c r="H196" s="7"/>
      <c r="I196" s="7"/>
      <c r="J196" s="7"/>
      <c r="K196" s="7"/>
      <c r="L196" s="7"/>
      <c r="M196" s="7"/>
      <c r="N196" s="7"/>
      <c r="O196" s="7"/>
      <c r="P196" s="7"/>
      <c r="Q196" s="7"/>
    </row>
    <row r="197" ht="14.25" customHeight="1">
      <c r="A197" s="7"/>
      <c r="B197" s="7"/>
      <c r="C197" s="639"/>
      <c r="D197" s="207"/>
      <c r="E197" s="7"/>
      <c r="F197" s="7"/>
      <c r="G197" s="7"/>
      <c r="H197" s="7"/>
      <c r="I197" s="7"/>
      <c r="J197" s="7"/>
      <c r="K197" s="7"/>
      <c r="L197" s="7"/>
      <c r="M197" s="7"/>
      <c r="N197" s="7"/>
      <c r="O197" s="7"/>
      <c r="P197" s="7"/>
      <c r="Q197" s="7"/>
    </row>
    <row r="198" ht="14.25" customHeight="1">
      <c r="A198" s="7"/>
      <c r="B198" s="7"/>
      <c r="C198" s="639"/>
      <c r="D198" s="207"/>
      <c r="E198" s="7"/>
      <c r="F198" s="7"/>
      <c r="G198" s="7"/>
      <c r="H198" s="7"/>
      <c r="I198" s="7"/>
      <c r="J198" s="7"/>
      <c r="K198" s="7"/>
      <c r="L198" s="7"/>
      <c r="M198" s="7"/>
      <c r="N198" s="7"/>
      <c r="O198" s="7"/>
      <c r="P198" s="7"/>
      <c r="Q198" s="7"/>
    </row>
    <row r="199" ht="14.25" customHeight="1">
      <c r="A199" s="7"/>
      <c r="B199" s="7"/>
      <c r="C199" s="639"/>
      <c r="D199" s="207"/>
      <c r="E199" s="7"/>
      <c r="F199" s="7"/>
      <c r="G199" s="7"/>
      <c r="H199" s="7"/>
      <c r="I199" s="7"/>
      <c r="J199" s="7"/>
      <c r="K199" s="7"/>
      <c r="L199" s="7"/>
      <c r="M199" s="7"/>
      <c r="N199" s="7"/>
      <c r="O199" s="7"/>
      <c r="P199" s="7"/>
      <c r="Q199" s="7"/>
    </row>
    <row r="200" ht="14.25" customHeight="1">
      <c r="A200" s="7"/>
      <c r="B200" s="7"/>
      <c r="C200" s="639"/>
      <c r="D200" s="207"/>
      <c r="E200" s="7"/>
      <c r="F200" s="7"/>
      <c r="G200" s="7"/>
      <c r="H200" s="7"/>
      <c r="I200" s="7"/>
      <c r="J200" s="7"/>
      <c r="K200" s="7"/>
      <c r="L200" s="7"/>
      <c r="M200" s="7"/>
      <c r="N200" s="7"/>
      <c r="O200" s="7"/>
      <c r="P200" s="7"/>
      <c r="Q200" s="7"/>
    </row>
    <row r="201" ht="14.25" customHeight="1">
      <c r="A201" s="7"/>
      <c r="B201" s="7"/>
      <c r="C201" s="639"/>
      <c r="D201" s="207"/>
      <c r="E201" s="7"/>
      <c r="F201" s="7"/>
      <c r="G201" s="7"/>
      <c r="H201" s="7"/>
      <c r="I201" s="7"/>
      <c r="J201" s="7"/>
      <c r="K201" s="7"/>
      <c r="L201" s="7"/>
      <c r="M201" s="7"/>
      <c r="N201" s="7"/>
      <c r="O201" s="7"/>
      <c r="P201" s="7"/>
      <c r="Q201" s="7"/>
    </row>
    <row r="202" ht="14.25" customHeight="1">
      <c r="A202" s="7"/>
      <c r="B202" s="7"/>
      <c r="C202" s="639"/>
      <c r="D202" s="207"/>
      <c r="E202" s="7"/>
      <c r="F202" s="7"/>
      <c r="G202" s="7"/>
      <c r="H202" s="7"/>
      <c r="I202" s="7"/>
      <c r="J202" s="7"/>
      <c r="K202" s="7"/>
      <c r="L202" s="7"/>
      <c r="M202" s="7"/>
      <c r="N202" s="7"/>
      <c r="O202" s="7"/>
      <c r="P202" s="7"/>
      <c r="Q202" s="7"/>
    </row>
    <row r="203" ht="14.25" customHeight="1">
      <c r="A203" s="7"/>
      <c r="B203" s="7"/>
      <c r="C203" s="639"/>
      <c r="D203" s="207"/>
      <c r="E203" s="7"/>
      <c r="F203" s="7"/>
      <c r="G203" s="7"/>
      <c r="H203" s="7"/>
      <c r="I203" s="7"/>
      <c r="J203" s="7"/>
      <c r="K203" s="7"/>
      <c r="L203" s="7"/>
      <c r="M203" s="7"/>
      <c r="N203" s="7"/>
      <c r="O203" s="7"/>
      <c r="P203" s="7"/>
      <c r="Q203" s="7"/>
    </row>
    <row r="204" ht="14.25" customHeight="1">
      <c r="A204" s="7"/>
      <c r="B204" s="7"/>
      <c r="C204" s="639"/>
      <c r="D204" s="207"/>
      <c r="E204" s="7"/>
      <c r="F204" s="7"/>
      <c r="G204" s="7"/>
      <c r="H204" s="7"/>
      <c r="I204" s="7"/>
      <c r="J204" s="7"/>
      <c r="K204" s="7"/>
      <c r="L204" s="7"/>
      <c r="M204" s="7"/>
      <c r="N204" s="7"/>
      <c r="O204" s="7"/>
      <c r="P204" s="7"/>
      <c r="Q204" s="7"/>
    </row>
    <row r="205" ht="14.25" customHeight="1">
      <c r="A205" s="7"/>
      <c r="B205" s="7"/>
      <c r="C205" s="639"/>
      <c r="D205" s="207"/>
      <c r="E205" s="7"/>
      <c r="F205" s="7"/>
      <c r="G205" s="7"/>
      <c r="H205" s="7"/>
      <c r="I205" s="7"/>
      <c r="J205" s="7"/>
      <c r="K205" s="7"/>
      <c r="L205" s="7"/>
      <c r="M205" s="7"/>
      <c r="N205" s="7"/>
      <c r="O205" s="7"/>
      <c r="P205" s="7"/>
      <c r="Q205" s="7"/>
    </row>
    <row r="206" ht="14.25" customHeight="1">
      <c r="A206" s="7"/>
      <c r="B206" s="7"/>
      <c r="C206" s="639"/>
      <c r="D206" s="207"/>
      <c r="E206" s="7"/>
      <c r="F206" s="7"/>
      <c r="G206" s="7"/>
      <c r="H206" s="7"/>
      <c r="I206" s="7"/>
      <c r="J206" s="7"/>
      <c r="K206" s="7"/>
      <c r="L206" s="7"/>
      <c r="M206" s="7"/>
      <c r="N206" s="7"/>
      <c r="O206" s="7"/>
      <c r="P206" s="7"/>
      <c r="Q206" s="7"/>
    </row>
    <row r="207" ht="14.25" customHeight="1">
      <c r="A207" s="7"/>
      <c r="B207" s="7"/>
      <c r="C207" s="639"/>
      <c r="D207" s="207"/>
      <c r="E207" s="7"/>
      <c r="F207" s="7"/>
      <c r="G207" s="7"/>
      <c r="H207" s="7"/>
      <c r="I207" s="7"/>
      <c r="J207" s="7"/>
      <c r="K207" s="7"/>
      <c r="L207" s="7"/>
      <c r="M207" s="7"/>
      <c r="N207" s="7"/>
      <c r="O207" s="7"/>
      <c r="P207" s="7"/>
      <c r="Q207" s="7"/>
    </row>
    <row r="208" ht="14.25" customHeight="1">
      <c r="A208" s="7"/>
      <c r="B208" s="7"/>
      <c r="C208" s="639"/>
      <c r="D208" s="207"/>
      <c r="E208" s="7"/>
      <c r="F208" s="7"/>
      <c r="G208" s="7"/>
      <c r="H208" s="7"/>
      <c r="I208" s="7"/>
      <c r="J208" s="7"/>
      <c r="K208" s="7"/>
      <c r="L208" s="7"/>
      <c r="M208" s="7"/>
      <c r="N208" s="7"/>
      <c r="O208" s="7"/>
      <c r="P208" s="7"/>
      <c r="Q208" s="7"/>
    </row>
    <row r="209" ht="14.25" customHeight="1">
      <c r="A209" s="7"/>
      <c r="B209" s="7"/>
      <c r="C209" s="639"/>
      <c r="D209" s="207"/>
      <c r="E209" s="7"/>
      <c r="F209" s="7"/>
      <c r="G209" s="7"/>
      <c r="H209" s="7"/>
      <c r="I209" s="7"/>
      <c r="J209" s="7"/>
      <c r="K209" s="7"/>
      <c r="L209" s="7"/>
      <c r="M209" s="7"/>
      <c r="N209" s="7"/>
      <c r="O209" s="7"/>
      <c r="P209" s="7"/>
      <c r="Q209" s="7"/>
    </row>
    <row r="210" ht="14.25" customHeight="1">
      <c r="A210" s="7"/>
      <c r="B210" s="7"/>
      <c r="C210" s="639"/>
      <c r="D210" s="207"/>
      <c r="E210" s="7"/>
      <c r="F210" s="7"/>
      <c r="G210" s="7"/>
      <c r="H210" s="7"/>
      <c r="I210" s="7"/>
      <c r="J210" s="7"/>
      <c r="K210" s="7"/>
      <c r="L210" s="7"/>
      <c r="M210" s="7"/>
      <c r="N210" s="7"/>
      <c r="O210" s="7"/>
      <c r="P210" s="7"/>
      <c r="Q210" s="7"/>
    </row>
    <row r="211" ht="14.25" customHeight="1">
      <c r="A211" s="7"/>
      <c r="B211" s="7"/>
      <c r="C211" s="639"/>
      <c r="D211" s="207"/>
      <c r="E211" s="7"/>
      <c r="F211" s="7"/>
      <c r="G211" s="7"/>
      <c r="H211" s="7"/>
      <c r="I211" s="7"/>
      <c r="J211" s="7"/>
      <c r="K211" s="7"/>
      <c r="L211" s="7"/>
      <c r="M211" s="7"/>
      <c r="N211" s="7"/>
      <c r="O211" s="7"/>
      <c r="P211" s="7"/>
      <c r="Q211" s="7"/>
    </row>
    <row r="212" ht="14.25" customHeight="1">
      <c r="A212" s="7"/>
      <c r="B212" s="7"/>
      <c r="C212" s="639"/>
      <c r="D212" s="207"/>
      <c r="E212" s="7"/>
      <c r="F212" s="7"/>
      <c r="G212" s="7"/>
      <c r="H212" s="7"/>
      <c r="I212" s="7"/>
      <c r="J212" s="7"/>
      <c r="K212" s="7"/>
      <c r="L212" s="7"/>
      <c r="M212" s="7"/>
      <c r="N212" s="7"/>
      <c r="O212" s="7"/>
      <c r="P212" s="7"/>
      <c r="Q212" s="7"/>
    </row>
    <row r="213" ht="14.25" customHeight="1">
      <c r="A213" s="7"/>
      <c r="B213" s="7"/>
      <c r="C213" s="639"/>
      <c r="D213" s="207"/>
      <c r="E213" s="7"/>
      <c r="F213" s="7"/>
      <c r="G213" s="7"/>
      <c r="H213" s="7"/>
      <c r="I213" s="7"/>
      <c r="J213" s="7"/>
      <c r="K213" s="7"/>
      <c r="L213" s="7"/>
      <c r="M213" s="7"/>
      <c r="N213" s="7"/>
      <c r="O213" s="7"/>
      <c r="P213" s="7"/>
      <c r="Q213" s="7"/>
    </row>
    <row r="214" ht="14.25" customHeight="1">
      <c r="A214" s="7"/>
      <c r="B214" s="7"/>
      <c r="C214" s="639"/>
      <c r="D214" s="207"/>
      <c r="E214" s="7"/>
      <c r="F214" s="7"/>
      <c r="G214" s="7"/>
      <c r="H214" s="7"/>
      <c r="I214" s="7"/>
      <c r="J214" s="7"/>
      <c r="K214" s="7"/>
      <c r="L214" s="7"/>
      <c r="M214" s="7"/>
      <c r="N214" s="7"/>
      <c r="O214" s="7"/>
      <c r="P214" s="7"/>
      <c r="Q214" s="7"/>
    </row>
    <row r="215" ht="14.25" customHeight="1">
      <c r="A215" s="7"/>
      <c r="B215" s="7"/>
      <c r="C215" s="639"/>
      <c r="D215" s="207"/>
      <c r="E215" s="7"/>
      <c r="F215" s="7"/>
      <c r="G215" s="7"/>
      <c r="H215" s="7"/>
      <c r="I215" s="7"/>
      <c r="J215" s="7"/>
      <c r="K215" s="7"/>
      <c r="L215" s="7"/>
      <c r="M215" s="7"/>
      <c r="N215" s="7"/>
      <c r="O215" s="7"/>
      <c r="P215" s="7"/>
      <c r="Q215" s="7"/>
    </row>
    <row r="216" ht="14.25" customHeight="1">
      <c r="A216" s="7"/>
      <c r="B216" s="7"/>
      <c r="C216" s="639"/>
      <c r="D216" s="207"/>
      <c r="E216" s="7"/>
      <c r="F216" s="7"/>
      <c r="G216" s="7"/>
      <c r="H216" s="7"/>
      <c r="I216" s="7"/>
      <c r="J216" s="7"/>
      <c r="K216" s="7"/>
      <c r="L216" s="7"/>
      <c r="M216" s="7"/>
      <c r="N216" s="7"/>
      <c r="O216" s="7"/>
      <c r="P216" s="7"/>
      <c r="Q216" s="7"/>
    </row>
    <row r="217" ht="14.25" customHeight="1">
      <c r="A217" s="7"/>
      <c r="B217" s="7"/>
      <c r="C217" s="639"/>
      <c r="D217" s="207"/>
      <c r="E217" s="7"/>
      <c r="F217" s="7"/>
      <c r="G217" s="7"/>
      <c r="H217" s="7"/>
      <c r="I217" s="7"/>
      <c r="J217" s="7"/>
      <c r="K217" s="7"/>
      <c r="L217" s="7"/>
      <c r="M217" s="7"/>
      <c r="N217" s="7"/>
      <c r="O217" s="7"/>
      <c r="P217" s="7"/>
      <c r="Q217" s="7"/>
    </row>
    <row r="218" ht="14.25" customHeight="1">
      <c r="A218" s="7"/>
      <c r="B218" s="7"/>
      <c r="C218" s="639"/>
      <c r="D218" s="207"/>
      <c r="E218" s="7"/>
      <c r="F218" s="7"/>
      <c r="G218" s="7"/>
      <c r="H218" s="7"/>
      <c r="I218" s="7"/>
      <c r="J218" s="7"/>
      <c r="K218" s="7"/>
      <c r="L218" s="7"/>
      <c r="M218" s="7"/>
      <c r="N218" s="7"/>
      <c r="O218" s="7"/>
      <c r="P218" s="7"/>
      <c r="Q218" s="7"/>
    </row>
    <row r="219" ht="14.25" customHeight="1">
      <c r="A219" s="7"/>
      <c r="B219" s="7"/>
      <c r="C219" s="639"/>
      <c r="D219" s="207"/>
      <c r="E219" s="7"/>
      <c r="F219" s="7"/>
      <c r="G219" s="7"/>
      <c r="H219" s="7"/>
      <c r="I219" s="7"/>
      <c r="J219" s="7"/>
      <c r="K219" s="7"/>
      <c r="L219" s="7"/>
      <c r="M219" s="7"/>
      <c r="N219" s="7"/>
      <c r="O219" s="7"/>
      <c r="P219" s="7"/>
      <c r="Q219" s="7"/>
    </row>
    <row r="220" ht="14.25" customHeight="1">
      <c r="A220" s="7"/>
      <c r="B220" s="7"/>
      <c r="C220" s="639"/>
      <c r="D220" s="207"/>
      <c r="E220" s="7"/>
      <c r="F220" s="7"/>
      <c r="G220" s="7"/>
      <c r="H220" s="7"/>
      <c r="I220" s="7"/>
      <c r="J220" s="7"/>
      <c r="K220" s="7"/>
      <c r="L220" s="7"/>
      <c r="M220" s="7"/>
      <c r="N220" s="7"/>
      <c r="O220" s="7"/>
      <c r="P220" s="7"/>
      <c r="Q220" s="7"/>
    </row>
    <row r="221" ht="14.25" customHeight="1">
      <c r="A221" s="7"/>
      <c r="B221" s="7"/>
      <c r="C221" s="639"/>
      <c r="D221" s="207"/>
      <c r="E221" s="7"/>
      <c r="F221" s="7"/>
      <c r="G221" s="7"/>
      <c r="H221" s="7"/>
      <c r="I221" s="7"/>
      <c r="J221" s="7"/>
      <c r="K221" s="7"/>
      <c r="L221" s="7"/>
      <c r="M221" s="7"/>
      <c r="N221" s="7"/>
      <c r="O221" s="7"/>
      <c r="P221" s="7"/>
      <c r="Q221" s="7"/>
    </row>
    <row r="222" ht="14.25" customHeight="1">
      <c r="A222" s="7"/>
      <c r="B222" s="7"/>
      <c r="C222" s="639"/>
      <c r="D222" s="207"/>
      <c r="E222" s="7"/>
      <c r="F222" s="7"/>
      <c r="G222" s="7"/>
      <c r="H222" s="7"/>
      <c r="I222" s="7"/>
      <c r="J222" s="7"/>
      <c r="K222" s="7"/>
      <c r="L222" s="7"/>
      <c r="M222" s="7"/>
      <c r="N222" s="7"/>
      <c r="O222" s="7"/>
      <c r="P222" s="7"/>
      <c r="Q222" s="7"/>
    </row>
    <row r="223" ht="14.25" customHeight="1">
      <c r="A223" s="7"/>
      <c r="B223" s="7"/>
      <c r="C223" s="639"/>
      <c r="D223" s="207"/>
      <c r="E223" s="7"/>
      <c r="F223" s="7"/>
      <c r="G223" s="7"/>
      <c r="H223" s="7"/>
      <c r="I223" s="7"/>
      <c r="J223" s="7"/>
      <c r="K223" s="7"/>
      <c r="L223" s="7"/>
      <c r="M223" s="7"/>
      <c r="N223" s="7"/>
      <c r="O223" s="7"/>
      <c r="P223" s="7"/>
      <c r="Q223" s="7"/>
    </row>
    <row r="224" ht="14.25" customHeight="1">
      <c r="A224" s="7"/>
      <c r="B224" s="7"/>
      <c r="C224" s="639"/>
      <c r="D224" s="207"/>
      <c r="E224" s="7"/>
      <c r="F224" s="7"/>
      <c r="G224" s="7"/>
      <c r="H224" s="7"/>
      <c r="I224" s="7"/>
      <c r="J224" s="7"/>
      <c r="K224" s="7"/>
      <c r="L224" s="7"/>
      <c r="M224" s="7"/>
      <c r="N224" s="7"/>
      <c r="O224" s="7"/>
      <c r="P224" s="7"/>
      <c r="Q224" s="7"/>
    </row>
    <row r="225" ht="14.25" customHeight="1">
      <c r="A225" s="7"/>
      <c r="B225" s="7"/>
      <c r="C225" s="639"/>
      <c r="D225" s="207"/>
      <c r="E225" s="7"/>
      <c r="F225" s="7"/>
      <c r="G225" s="7"/>
      <c r="H225" s="7"/>
      <c r="I225" s="7"/>
      <c r="J225" s="7"/>
      <c r="K225" s="7"/>
      <c r="L225" s="7"/>
      <c r="M225" s="7"/>
      <c r="N225" s="7"/>
      <c r="O225" s="7"/>
      <c r="P225" s="7"/>
      <c r="Q225" s="7"/>
    </row>
    <row r="226" ht="14.25" customHeight="1">
      <c r="A226" s="7"/>
      <c r="B226" s="7"/>
      <c r="C226" s="639"/>
      <c r="D226" s="207"/>
      <c r="E226" s="7"/>
      <c r="F226" s="7"/>
      <c r="G226" s="7"/>
      <c r="H226" s="7"/>
      <c r="I226" s="7"/>
      <c r="J226" s="7"/>
      <c r="K226" s="7"/>
      <c r="L226" s="7"/>
      <c r="M226" s="7"/>
      <c r="N226" s="7"/>
      <c r="O226" s="7"/>
      <c r="P226" s="7"/>
      <c r="Q226" s="7"/>
    </row>
    <row r="227" ht="14.25" customHeight="1">
      <c r="A227" s="7"/>
      <c r="B227" s="7"/>
      <c r="C227" s="639"/>
      <c r="D227" s="207"/>
      <c r="E227" s="7"/>
      <c r="F227" s="7"/>
      <c r="G227" s="7"/>
      <c r="H227" s="7"/>
      <c r="I227" s="7"/>
      <c r="J227" s="7"/>
      <c r="K227" s="7"/>
      <c r="L227" s="7"/>
      <c r="M227" s="7"/>
      <c r="N227" s="7"/>
      <c r="O227" s="7"/>
      <c r="P227" s="7"/>
      <c r="Q227" s="7"/>
    </row>
    <row r="228" ht="14.25" customHeight="1">
      <c r="A228" s="7"/>
      <c r="B228" s="7"/>
      <c r="C228" s="639"/>
      <c r="D228" s="207"/>
      <c r="E228" s="7"/>
      <c r="F228" s="7"/>
      <c r="G228" s="7"/>
      <c r="H228" s="7"/>
      <c r="I228" s="7"/>
      <c r="J228" s="7"/>
      <c r="K228" s="7"/>
      <c r="L228" s="7"/>
      <c r="M228" s="7"/>
      <c r="N228" s="7"/>
      <c r="O228" s="7"/>
      <c r="P228" s="7"/>
      <c r="Q228" s="7"/>
    </row>
    <row r="229" ht="14.25" customHeight="1">
      <c r="A229" s="7"/>
      <c r="B229" s="7"/>
      <c r="C229" s="639"/>
      <c r="D229" s="207"/>
      <c r="E229" s="7"/>
      <c r="F229" s="7"/>
      <c r="G229" s="7"/>
      <c r="H229" s="7"/>
      <c r="I229" s="7"/>
      <c r="J229" s="7"/>
      <c r="K229" s="7"/>
      <c r="L229" s="7"/>
      <c r="M229" s="7"/>
      <c r="N229" s="7"/>
      <c r="O229" s="7"/>
      <c r="P229" s="7"/>
      <c r="Q229" s="7"/>
    </row>
    <row r="230" ht="14.25" customHeight="1">
      <c r="A230" s="7"/>
      <c r="B230" s="7"/>
      <c r="C230" s="639"/>
      <c r="D230" s="207"/>
      <c r="E230" s="7"/>
      <c r="F230" s="7"/>
      <c r="G230" s="7"/>
      <c r="H230" s="7"/>
      <c r="I230" s="7"/>
      <c r="J230" s="7"/>
      <c r="K230" s="7"/>
      <c r="L230" s="7"/>
      <c r="M230" s="7"/>
      <c r="N230" s="7"/>
      <c r="O230" s="7"/>
      <c r="P230" s="7"/>
      <c r="Q230" s="7"/>
    </row>
    <row r="231" ht="14.25" customHeight="1">
      <c r="A231" s="7"/>
      <c r="B231" s="7"/>
      <c r="C231" s="639"/>
      <c r="D231" s="207"/>
      <c r="E231" s="7"/>
      <c r="F231" s="7"/>
      <c r="G231" s="7"/>
      <c r="H231" s="7"/>
      <c r="I231" s="7"/>
      <c r="J231" s="7"/>
      <c r="K231" s="7"/>
      <c r="L231" s="7"/>
      <c r="M231" s="7"/>
      <c r="N231" s="7"/>
      <c r="O231" s="7"/>
      <c r="P231" s="7"/>
      <c r="Q231" s="7"/>
    </row>
    <row r="232" ht="14.25" customHeight="1">
      <c r="A232" s="7"/>
      <c r="B232" s="7"/>
      <c r="C232" s="639"/>
      <c r="D232" s="207"/>
      <c r="E232" s="7"/>
      <c r="F232" s="7"/>
      <c r="G232" s="7"/>
      <c r="H232" s="7"/>
      <c r="I232" s="7"/>
      <c r="J232" s="7"/>
      <c r="K232" s="7"/>
      <c r="L232" s="7"/>
      <c r="M232" s="7"/>
      <c r="N232" s="7"/>
      <c r="O232" s="7"/>
      <c r="P232" s="7"/>
      <c r="Q232" s="7"/>
    </row>
    <row r="233" ht="14.25" customHeight="1">
      <c r="A233" s="7"/>
      <c r="B233" s="7"/>
      <c r="C233" s="639"/>
      <c r="D233" s="207"/>
      <c r="E233" s="7"/>
      <c r="F233" s="7"/>
      <c r="G233" s="7"/>
      <c r="H233" s="7"/>
      <c r="I233" s="7"/>
      <c r="J233" s="7"/>
      <c r="K233" s="7"/>
      <c r="L233" s="7"/>
      <c r="M233" s="7"/>
      <c r="N233" s="7"/>
      <c r="O233" s="7"/>
      <c r="P233" s="7"/>
      <c r="Q233" s="7"/>
    </row>
    <row r="234" ht="14.25" customHeight="1">
      <c r="A234" s="7"/>
      <c r="B234" s="7"/>
      <c r="C234" s="639"/>
      <c r="D234" s="207"/>
      <c r="E234" s="7"/>
      <c r="F234" s="7"/>
      <c r="G234" s="7"/>
      <c r="H234" s="7"/>
      <c r="I234" s="7"/>
      <c r="J234" s="7"/>
      <c r="K234" s="7"/>
      <c r="L234" s="7"/>
      <c r="M234" s="7"/>
      <c r="N234" s="7"/>
      <c r="O234" s="7"/>
      <c r="P234" s="7"/>
      <c r="Q234" s="7"/>
    </row>
    <row r="235" ht="14.25" customHeight="1">
      <c r="A235" s="7"/>
      <c r="B235" s="7"/>
      <c r="C235" s="639"/>
      <c r="D235" s="207"/>
      <c r="E235" s="7"/>
      <c r="F235" s="7"/>
      <c r="G235" s="7"/>
      <c r="H235" s="7"/>
      <c r="I235" s="7"/>
      <c r="J235" s="7"/>
      <c r="K235" s="7"/>
      <c r="L235" s="7"/>
      <c r="M235" s="7"/>
      <c r="N235" s="7"/>
      <c r="O235" s="7"/>
      <c r="P235" s="7"/>
      <c r="Q235" s="7"/>
    </row>
    <row r="236" ht="14.25" customHeight="1">
      <c r="A236" s="7"/>
      <c r="B236" s="7"/>
      <c r="C236" s="639"/>
      <c r="D236" s="207"/>
      <c r="E236" s="7"/>
      <c r="F236" s="7"/>
      <c r="G236" s="7"/>
      <c r="H236" s="7"/>
      <c r="I236" s="7"/>
      <c r="J236" s="7"/>
      <c r="K236" s="7"/>
      <c r="L236" s="7"/>
      <c r="M236" s="7"/>
      <c r="N236" s="7"/>
      <c r="O236" s="7"/>
      <c r="P236" s="7"/>
      <c r="Q236" s="7"/>
    </row>
    <row r="237" ht="14.25" customHeight="1">
      <c r="A237" s="7"/>
      <c r="B237" s="7"/>
      <c r="C237" s="639"/>
      <c r="D237" s="207"/>
      <c r="E237" s="7"/>
      <c r="F237" s="7"/>
      <c r="G237" s="7"/>
      <c r="H237" s="7"/>
      <c r="I237" s="7"/>
      <c r="J237" s="7"/>
      <c r="K237" s="7"/>
      <c r="L237" s="7"/>
      <c r="M237" s="7"/>
      <c r="N237" s="7"/>
      <c r="O237" s="7"/>
      <c r="P237" s="7"/>
      <c r="Q237" s="7"/>
    </row>
    <row r="238" ht="14.25" customHeight="1">
      <c r="A238" s="7"/>
      <c r="B238" s="7"/>
      <c r="C238" s="639"/>
      <c r="D238" s="207"/>
      <c r="E238" s="7"/>
      <c r="F238" s="7"/>
      <c r="G238" s="7"/>
      <c r="H238" s="7"/>
      <c r="I238" s="7"/>
      <c r="J238" s="7"/>
      <c r="K238" s="7"/>
      <c r="L238" s="7"/>
      <c r="M238" s="7"/>
      <c r="N238" s="7"/>
      <c r="O238" s="7"/>
      <c r="P238" s="7"/>
      <c r="Q238" s="7"/>
    </row>
    <row r="239" ht="14.25" customHeight="1">
      <c r="A239" s="7"/>
      <c r="B239" s="7"/>
      <c r="C239" s="639"/>
      <c r="D239" s="207"/>
      <c r="E239" s="7"/>
      <c r="F239" s="7"/>
      <c r="G239" s="7"/>
      <c r="H239" s="7"/>
      <c r="I239" s="7"/>
      <c r="J239" s="7"/>
      <c r="K239" s="7"/>
      <c r="L239" s="7"/>
      <c r="M239" s="7"/>
      <c r="N239" s="7"/>
      <c r="O239" s="7"/>
      <c r="P239" s="7"/>
      <c r="Q239" s="7"/>
    </row>
    <row r="240" ht="14.25" customHeight="1">
      <c r="A240" s="7"/>
      <c r="B240" s="7"/>
      <c r="C240" s="639"/>
      <c r="D240" s="207"/>
      <c r="E240" s="7"/>
      <c r="F240" s="7"/>
      <c r="G240" s="7"/>
      <c r="H240" s="7"/>
      <c r="I240" s="7"/>
      <c r="J240" s="7"/>
      <c r="K240" s="7"/>
      <c r="L240" s="7"/>
      <c r="M240" s="7"/>
      <c r="N240" s="7"/>
      <c r="O240" s="7"/>
      <c r="P240" s="7"/>
      <c r="Q240" s="7"/>
    </row>
    <row r="241" ht="14.25" customHeight="1">
      <c r="A241" s="7"/>
      <c r="B241" s="7"/>
      <c r="C241" s="639"/>
      <c r="D241" s="207"/>
      <c r="E241" s="7"/>
      <c r="F241" s="7"/>
      <c r="G241" s="7"/>
      <c r="H241" s="7"/>
      <c r="I241" s="7"/>
      <c r="J241" s="7"/>
      <c r="K241" s="7"/>
      <c r="L241" s="7"/>
      <c r="M241" s="7"/>
      <c r="N241" s="7"/>
      <c r="O241" s="7"/>
      <c r="P241" s="7"/>
      <c r="Q241" s="7"/>
    </row>
    <row r="242" ht="14.25" customHeight="1">
      <c r="A242" s="7"/>
      <c r="B242" s="7"/>
      <c r="C242" s="639"/>
      <c r="D242" s="207"/>
      <c r="E242" s="7"/>
      <c r="F242" s="7"/>
      <c r="G242" s="7"/>
      <c r="H242" s="7"/>
      <c r="I242" s="7"/>
      <c r="J242" s="7"/>
      <c r="K242" s="7"/>
      <c r="L242" s="7"/>
      <c r="M242" s="7"/>
      <c r="N242" s="7"/>
      <c r="O242" s="7"/>
      <c r="P242" s="7"/>
      <c r="Q242" s="7"/>
    </row>
    <row r="243" ht="14.25" customHeight="1">
      <c r="A243" s="7"/>
      <c r="B243" s="7"/>
      <c r="C243" s="639"/>
      <c r="D243" s="207"/>
      <c r="E243" s="7"/>
      <c r="F243" s="7"/>
      <c r="G243" s="7"/>
      <c r="H243" s="7"/>
      <c r="I243" s="7"/>
      <c r="J243" s="7"/>
      <c r="K243" s="7"/>
      <c r="L243" s="7"/>
      <c r="M243" s="7"/>
      <c r="N243" s="7"/>
      <c r="O243" s="7"/>
      <c r="P243" s="7"/>
      <c r="Q243" s="7"/>
    </row>
    <row r="244" ht="14.25" customHeight="1">
      <c r="A244" s="7"/>
      <c r="B244" s="7"/>
      <c r="C244" s="639"/>
      <c r="D244" s="207"/>
      <c r="E244" s="7"/>
      <c r="F244" s="7"/>
      <c r="G244" s="7"/>
      <c r="H244" s="7"/>
      <c r="I244" s="7"/>
      <c r="J244" s="7"/>
      <c r="K244" s="7"/>
      <c r="L244" s="7"/>
      <c r="M244" s="7"/>
      <c r="N244" s="7"/>
      <c r="O244" s="7"/>
      <c r="P244" s="7"/>
      <c r="Q244" s="7"/>
    </row>
    <row r="245" ht="14.25" customHeight="1">
      <c r="A245" s="7"/>
      <c r="B245" s="7"/>
      <c r="C245" s="639"/>
      <c r="D245" s="207"/>
      <c r="E245" s="7"/>
      <c r="F245" s="7"/>
      <c r="G245" s="7"/>
      <c r="H245" s="7"/>
      <c r="I245" s="7"/>
      <c r="J245" s="7"/>
      <c r="K245" s="7"/>
      <c r="L245" s="7"/>
      <c r="M245" s="7"/>
      <c r="N245" s="7"/>
      <c r="O245" s="7"/>
      <c r="P245" s="7"/>
      <c r="Q245" s="7"/>
    </row>
    <row r="246" ht="14.25" customHeight="1">
      <c r="A246" s="7"/>
      <c r="B246" s="7"/>
      <c r="C246" s="639"/>
      <c r="D246" s="207"/>
      <c r="E246" s="7"/>
      <c r="F246" s="7"/>
      <c r="G246" s="7"/>
      <c r="H246" s="7"/>
      <c r="I246" s="7"/>
      <c r="J246" s="7"/>
      <c r="K246" s="7"/>
      <c r="L246" s="7"/>
      <c r="M246" s="7"/>
      <c r="N246" s="7"/>
      <c r="O246" s="7"/>
      <c r="P246" s="7"/>
      <c r="Q246" s="7"/>
    </row>
    <row r="247" ht="14.25" customHeight="1">
      <c r="A247" s="7"/>
      <c r="B247" s="7"/>
      <c r="C247" s="639"/>
      <c r="D247" s="207"/>
      <c r="E247" s="7"/>
      <c r="F247" s="7"/>
      <c r="G247" s="7"/>
      <c r="H247" s="7"/>
      <c r="I247" s="7"/>
      <c r="J247" s="7"/>
      <c r="K247" s="7"/>
      <c r="L247" s="7"/>
      <c r="M247" s="7"/>
      <c r="N247" s="7"/>
      <c r="O247" s="7"/>
      <c r="P247" s="7"/>
      <c r="Q247" s="7"/>
    </row>
    <row r="248" ht="14.25" customHeight="1">
      <c r="A248" s="7"/>
      <c r="B248" s="7"/>
      <c r="C248" s="639"/>
      <c r="D248" s="207"/>
      <c r="E248" s="7"/>
      <c r="F248" s="7"/>
      <c r="G248" s="7"/>
      <c r="H248" s="7"/>
      <c r="I248" s="7"/>
      <c r="J248" s="7"/>
      <c r="K248" s="7"/>
      <c r="L248" s="7"/>
      <c r="M248" s="7"/>
      <c r="N248" s="7"/>
      <c r="O248" s="7"/>
      <c r="P248" s="7"/>
      <c r="Q248" s="7"/>
    </row>
    <row r="249" ht="14.25" customHeight="1">
      <c r="A249" s="7"/>
      <c r="B249" s="7"/>
      <c r="C249" s="639"/>
      <c r="D249" s="207"/>
      <c r="E249" s="7"/>
      <c r="F249" s="7"/>
      <c r="G249" s="7"/>
      <c r="H249" s="7"/>
      <c r="I249" s="7"/>
      <c r="J249" s="7"/>
      <c r="K249" s="7"/>
      <c r="L249" s="7"/>
      <c r="M249" s="7"/>
      <c r="N249" s="7"/>
      <c r="O249" s="7"/>
      <c r="P249" s="7"/>
      <c r="Q249" s="7"/>
    </row>
    <row r="250" ht="14.25" customHeight="1">
      <c r="A250" s="7"/>
      <c r="B250" s="7"/>
      <c r="C250" s="639"/>
      <c r="D250" s="207"/>
      <c r="E250" s="7"/>
      <c r="F250" s="7"/>
      <c r="G250" s="7"/>
      <c r="H250" s="7"/>
      <c r="I250" s="7"/>
      <c r="J250" s="7"/>
      <c r="K250" s="7"/>
      <c r="L250" s="7"/>
      <c r="M250" s="7"/>
      <c r="N250" s="7"/>
      <c r="O250" s="7"/>
      <c r="P250" s="7"/>
      <c r="Q250" s="7"/>
    </row>
    <row r="251" ht="14.25" customHeight="1">
      <c r="A251" s="7"/>
      <c r="B251" s="7"/>
      <c r="C251" s="639"/>
      <c r="D251" s="207"/>
      <c r="E251" s="7"/>
      <c r="F251" s="7"/>
      <c r="G251" s="7"/>
      <c r="H251" s="7"/>
      <c r="I251" s="7"/>
      <c r="J251" s="7"/>
      <c r="K251" s="7"/>
      <c r="L251" s="7"/>
      <c r="M251" s="7"/>
      <c r="N251" s="7"/>
      <c r="O251" s="7"/>
      <c r="P251" s="7"/>
      <c r="Q251" s="7"/>
    </row>
    <row r="252" ht="14.25" customHeight="1">
      <c r="A252" s="7"/>
      <c r="B252" s="7"/>
      <c r="C252" s="639"/>
      <c r="D252" s="207"/>
      <c r="E252" s="7"/>
      <c r="F252" s="7"/>
      <c r="G252" s="7"/>
      <c r="H252" s="7"/>
      <c r="I252" s="7"/>
      <c r="J252" s="7"/>
      <c r="K252" s="7"/>
      <c r="L252" s="7"/>
      <c r="M252" s="7"/>
      <c r="N252" s="7"/>
      <c r="O252" s="7"/>
      <c r="P252" s="7"/>
      <c r="Q252" s="7"/>
    </row>
    <row r="253" ht="14.25" customHeight="1">
      <c r="A253" s="7"/>
      <c r="B253" s="7"/>
      <c r="C253" s="639"/>
      <c r="D253" s="207"/>
      <c r="E253" s="7"/>
      <c r="F253" s="7"/>
      <c r="G253" s="7"/>
      <c r="H253" s="7"/>
      <c r="I253" s="7"/>
      <c r="J253" s="7"/>
      <c r="K253" s="7"/>
      <c r="L253" s="7"/>
      <c r="M253" s="7"/>
      <c r="N253" s="7"/>
      <c r="O253" s="7"/>
      <c r="P253" s="7"/>
      <c r="Q253" s="7"/>
    </row>
    <row r="254" ht="14.25" customHeight="1">
      <c r="A254" s="7"/>
      <c r="B254" s="7"/>
      <c r="C254" s="639"/>
      <c r="D254" s="207"/>
      <c r="E254" s="7"/>
      <c r="F254" s="7"/>
      <c r="G254" s="7"/>
      <c r="H254" s="7"/>
      <c r="I254" s="7"/>
      <c r="J254" s="7"/>
      <c r="K254" s="7"/>
      <c r="L254" s="7"/>
      <c r="M254" s="7"/>
      <c r="N254" s="7"/>
      <c r="O254" s="7"/>
      <c r="P254" s="7"/>
      <c r="Q254" s="7"/>
    </row>
    <row r="255" ht="14.25" customHeight="1">
      <c r="A255" s="7"/>
      <c r="B255" s="7"/>
      <c r="C255" s="639"/>
      <c r="D255" s="207"/>
      <c r="E255" s="7"/>
      <c r="F255" s="7"/>
      <c r="G255" s="7"/>
      <c r="H255" s="7"/>
      <c r="I255" s="7"/>
      <c r="J255" s="7"/>
      <c r="K255" s="7"/>
      <c r="L255" s="7"/>
      <c r="M255" s="7"/>
      <c r="N255" s="7"/>
      <c r="O255" s="7"/>
      <c r="P255" s="7"/>
      <c r="Q255" s="7"/>
    </row>
    <row r="256" ht="14.25" customHeight="1">
      <c r="A256" s="7"/>
      <c r="B256" s="7"/>
      <c r="C256" s="639"/>
      <c r="D256" s="207"/>
      <c r="E256" s="7"/>
      <c r="F256" s="7"/>
      <c r="G256" s="7"/>
      <c r="H256" s="7"/>
      <c r="I256" s="7"/>
      <c r="J256" s="7"/>
      <c r="K256" s="7"/>
      <c r="L256" s="7"/>
      <c r="M256" s="7"/>
      <c r="N256" s="7"/>
      <c r="O256" s="7"/>
      <c r="P256" s="7"/>
      <c r="Q256" s="7"/>
    </row>
    <row r="257" ht="14.25" customHeight="1">
      <c r="A257" s="7"/>
      <c r="B257" s="7"/>
      <c r="C257" s="639"/>
      <c r="D257" s="207"/>
      <c r="E257" s="7"/>
      <c r="F257" s="7"/>
      <c r="G257" s="7"/>
      <c r="H257" s="7"/>
      <c r="I257" s="7"/>
      <c r="J257" s="7"/>
      <c r="K257" s="7"/>
      <c r="L257" s="7"/>
      <c r="M257" s="7"/>
      <c r="N257" s="7"/>
      <c r="O257" s="7"/>
      <c r="P257" s="7"/>
      <c r="Q257" s="7"/>
    </row>
    <row r="258" ht="14.25" customHeight="1">
      <c r="A258" s="7"/>
      <c r="B258" s="7"/>
      <c r="C258" s="639"/>
      <c r="D258" s="207"/>
      <c r="E258" s="7"/>
      <c r="F258" s="7"/>
      <c r="G258" s="7"/>
      <c r="H258" s="7"/>
      <c r="I258" s="7"/>
      <c r="J258" s="7"/>
      <c r="K258" s="7"/>
      <c r="L258" s="7"/>
      <c r="M258" s="7"/>
      <c r="N258" s="7"/>
      <c r="O258" s="7"/>
      <c r="P258" s="7"/>
      <c r="Q258" s="7"/>
    </row>
    <row r="259" ht="14.25" customHeight="1">
      <c r="A259" s="7"/>
      <c r="B259" s="7"/>
      <c r="C259" s="639"/>
      <c r="D259" s="207"/>
      <c r="E259" s="7"/>
      <c r="F259" s="7"/>
      <c r="G259" s="7"/>
      <c r="H259" s="7"/>
      <c r="I259" s="7"/>
      <c r="J259" s="7"/>
      <c r="K259" s="7"/>
      <c r="L259" s="7"/>
      <c r="M259" s="7"/>
      <c r="N259" s="7"/>
      <c r="O259" s="7"/>
      <c r="P259" s="7"/>
      <c r="Q259" s="7"/>
    </row>
    <row r="260" ht="14.25" customHeight="1">
      <c r="A260" s="7"/>
      <c r="B260" s="7"/>
      <c r="C260" s="639"/>
      <c r="D260" s="207"/>
      <c r="E260" s="7"/>
      <c r="F260" s="7"/>
      <c r="G260" s="7"/>
      <c r="H260" s="7"/>
      <c r="I260" s="7"/>
      <c r="J260" s="7"/>
      <c r="K260" s="7"/>
      <c r="L260" s="7"/>
      <c r="M260" s="7"/>
      <c r="N260" s="7"/>
      <c r="O260" s="7"/>
      <c r="P260" s="7"/>
      <c r="Q260" s="7"/>
    </row>
    <row r="261" ht="14.25" customHeight="1">
      <c r="A261" s="7"/>
      <c r="B261" s="7"/>
      <c r="C261" s="639"/>
      <c r="D261" s="207"/>
      <c r="E261" s="7"/>
      <c r="F261" s="7"/>
      <c r="G261" s="7"/>
      <c r="H261" s="7"/>
      <c r="I261" s="7"/>
      <c r="J261" s="7"/>
      <c r="K261" s="7"/>
      <c r="L261" s="7"/>
      <c r="M261" s="7"/>
      <c r="N261" s="7"/>
      <c r="O261" s="7"/>
      <c r="P261" s="7"/>
      <c r="Q261" s="7"/>
    </row>
    <row r="262" ht="14.25" customHeight="1">
      <c r="A262" s="7"/>
      <c r="B262" s="7"/>
      <c r="C262" s="639"/>
      <c r="D262" s="207"/>
      <c r="E262" s="7"/>
      <c r="F262" s="7"/>
      <c r="G262" s="7"/>
      <c r="H262" s="7"/>
      <c r="I262" s="7"/>
      <c r="J262" s="7"/>
      <c r="K262" s="7"/>
      <c r="L262" s="7"/>
      <c r="M262" s="7"/>
      <c r="N262" s="7"/>
      <c r="O262" s="7"/>
      <c r="P262" s="7"/>
      <c r="Q262" s="7"/>
    </row>
    <row r="263" ht="14.25" customHeight="1">
      <c r="A263" s="7"/>
      <c r="B263" s="7"/>
      <c r="C263" s="639"/>
      <c r="D263" s="207"/>
      <c r="E263" s="7"/>
      <c r="F263" s="7"/>
      <c r="G263" s="7"/>
      <c r="H263" s="7"/>
      <c r="I263" s="7"/>
      <c r="J263" s="7"/>
      <c r="K263" s="7"/>
      <c r="L263" s="7"/>
      <c r="M263" s="7"/>
      <c r="N263" s="7"/>
      <c r="O263" s="7"/>
      <c r="P263" s="7"/>
      <c r="Q263" s="7"/>
    </row>
    <row r="264" ht="14.25" customHeight="1">
      <c r="A264" s="7"/>
      <c r="B264" s="7"/>
      <c r="C264" s="639"/>
      <c r="D264" s="207"/>
      <c r="E264" s="7"/>
      <c r="F264" s="7"/>
      <c r="G264" s="7"/>
      <c r="H264" s="7"/>
      <c r="I264" s="7"/>
      <c r="J264" s="7"/>
      <c r="K264" s="7"/>
      <c r="L264" s="7"/>
      <c r="M264" s="7"/>
      <c r="N264" s="7"/>
      <c r="O264" s="7"/>
      <c r="P264" s="7"/>
      <c r="Q264" s="7"/>
    </row>
    <row r="265" ht="14.25" customHeight="1">
      <c r="A265" s="7"/>
      <c r="B265" s="7"/>
      <c r="C265" s="639"/>
      <c r="D265" s="207"/>
      <c r="E265" s="7"/>
      <c r="F265" s="7"/>
      <c r="G265" s="7"/>
      <c r="H265" s="7"/>
      <c r="I265" s="7"/>
      <c r="J265" s="7"/>
      <c r="K265" s="7"/>
      <c r="L265" s="7"/>
      <c r="M265" s="7"/>
      <c r="N265" s="7"/>
      <c r="O265" s="7"/>
      <c r="P265" s="7"/>
      <c r="Q265" s="7"/>
    </row>
    <row r="266" ht="14.25" customHeight="1">
      <c r="A266" s="7"/>
      <c r="B266" s="7"/>
      <c r="C266" s="639"/>
      <c r="D266" s="207"/>
      <c r="E266" s="7"/>
      <c r="F266" s="7"/>
      <c r="G266" s="7"/>
      <c r="H266" s="7"/>
      <c r="I266" s="7"/>
      <c r="J266" s="7"/>
      <c r="K266" s="7"/>
      <c r="L266" s="7"/>
      <c r="M266" s="7"/>
      <c r="N266" s="7"/>
      <c r="O266" s="7"/>
      <c r="P266" s="7"/>
      <c r="Q266" s="7"/>
    </row>
    <row r="267" ht="14.25" customHeight="1">
      <c r="A267" s="7"/>
      <c r="B267" s="7"/>
      <c r="C267" s="639"/>
      <c r="D267" s="207"/>
      <c r="E267" s="7"/>
      <c r="F267" s="7"/>
      <c r="G267" s="7"/>
      <c r="H267" s="7"/>
      <c r="I267" s="7"/>
      <c r="J267" s="7"/>
      <c r="K267" s="7"/>
      <c r="L267" s="7"/>
      <c r="M267" s="7"/>
      <c r="N267" s="7"/>
      <c r="O267" s="7"/>
      <c r="P267" s="7"/>
      <c r="Q267" s="7"/>
    </row>
    <row r="268" ht="14.25" customHeight="1">
      <c r="A268" s="7"/>
      <c r="B268" s="7"/>
      <c r="C268" s="639"/>
      <c r="D268" s="207"/>
      <c r="E268" s="7"/>
      <c r="F268" s="7"/>
      <c r="G268" s="7"/>
      <c r="H268" s="7"/>
      <c r="I268" s="7"/>
      <c r="J268" s="7"/>
      <c r="K268" s="7"/>
      <c r="L268" s="7"/>
      <c r="M268" s="7"/>
      <c r="N268" s="7"/>
      <c r="O268" s="7"/>
      <c r="P268" s="7"/>
      <c r="Q268" s="7"/>
    </row>
    <row r="269" ht="14.25" customHeight="1">
      <c r="A269" s="7"/>
      <c r="B269" s="7"/>
      <c r="C269" s="639"/>
      <c r="D269" s="207"/>
      <c r="E269" s="7"/>
      <c r="F269" s="7"/>
      <c r="G269" s="7"/>
      <c r="H269" s="7"/>
      <c r="I269" s="7"/>
      <c r="J269" s="7"/>
      <c r="K269" s="7"/>
      <c r="L269" s="7"/>
      <c r="M269" s="7"/>
      <c r="N269" s="7"/>
      <c r="O269" s="7"/>
      <c r="P269" s="7"/>
      <c r="Q269" s="7"/>
    </row>
    <row r="270" ht="14.25" customHeight="1">
      <c r="A270" s="7"/>
      <c r="B270" s="7"/>
      <c r="C270" s="639"/>
      <c r="D270" s="207"/>
      <c r="E270" s="7"/>
      <c r="F270" s="7"/>
      <c r="G270" s="7"/>
      <c r="H270" s="7"/>
      <c r="I270" s="7"/>
      <c r="J270" s="7"/>
      <c r="K270" s="7"/>
      <c r="L270" s="7"/>
      <c r="M270" s="7"/>
      <c r="N270" s="7"/>
      <c r="O270" s="7"/>
      <c r="P270" s="7"/>
      <c r="Q270" s="7"/>
    </row>
    <row r="271" ht="14.25" customHeight="1">
      <c r="A271" s="7"/>
      <c r="B271" s="7"/>
      <c r="C271" s="639"/>
      <c r="D271" s="207"/>
      <c r="E271" s="7"/>
      <c r="F271" s="7"/>
      <c r="G271" s="7"/>
      <c r="H271" s="7"/>
      <c r="I271" s="7"/>
      <c r="J271" s="7"/>
      <c r="K271" s="7"/>
      <c r="L271" s="7"/>
      <c r="M271" s="7"/>
      <c r="N271" s="7"/>
      <c r="O271" s="7"/>
      <c r="P271" s="7"/>
      <c r="Q271" s="7"/>
    </row>
    <row r="272" ht="14.25" customHeight="1">
      <c r="A272" s="7"/>
      <c r="B272" s="7"/>
      <c r="C272" s="639"/>
      <c r="D272" s="207"/>
      <c r="E272" s="7"/>
      <c r="F272" s="7"/>
      <c r="G272" s="7"/>
      <c r="H272" s="7"/>
      <c r="I272" s="7"/>
      <c r="J272" s="7"/>
      <c r="K272" s="7"/>
      <c r="L272" s="7"/>
      <c r="M272" s="7"/>
      <c r="N272" s="7"/>
      <c r="O272" s="7"/>
      <c r="P272" s="7"/>
      <c r="Q272" s="7"/>
    </row>
    <row r="273" ht="14.25" customHeight="1">
      <c r="A273" s="7"/>
      <c r="B273" s="7"/>
      <c r="C273" s="639"/>
      <c r="D273" s="207"/>
      <c r="E273" s="7"/>
      <c r="F273" s="7"/>
      <c r="G273" s="7"/>
      <c r="H273" s="7"/>
      <c r="I273" s="7"/>
      <c r="J273" s="7"/>
      <c r="K273" s="7"/>
      <c r="L273" s="7"/>
      <c r="M273" s="7"/>
      <c r="N273" s="7"/>
      <c r="O273" s="7"/>
      <c r="P273" s="7"/>
      <c r="Q273" s="7"/>
    </row>
    <row r="274" ht="14.25" customHeight="1">
      <c r="A274" s="7"/>
      <c r="B274" s="7"/>
      <c r="C274" s="639"/>
      <c r="D274" s="207"/>
      <c r="E274" s="7"/>
      <c r="F274" s="7"/>
      <c r="G274" s="7"/>
      <c r="H274" s="7"/>
      <c r="I274" s="7"/>
      <c r="J274" s="7"/>
      <c r="K274" s="7"/>
      <c r="L274" s="7"/>
      <c r="M274" s="7"/>
      <c r="N274" s="7"/>
      <c r="O274" s="7"/>
      <c r="P274" s="7"/>
      <c r="Q274" s="7"/>
    </row>
    <row r="275" ht="14.25" customHeight="1">
      <c r="A275" s="7"/>
      <c r="B275" s="7"/>
      <c r="C275" s="639"/>
      <c r="D275" s="207"/>
      <c r="E275" s="7"/>
      <c r="F275" s="7"/>
      <c r="G275" s="7"/>
      <c r="H275" s="7"/>
      <c r="I275" s="7"/>
      <c r="J275" s="7"/>
      <c r="K275" s="7"/>
      <c r="L275" s="7"/>
      <c r="M275" s="7"/>
      <c r="N275" s="7"/>
      <c r="O275" s="7"/>
      <c r="P275" s="7"/>
      <c r="Q275" s="7"/>
    </row>
    <row r="276" ht="14.25" customHeight="1">
      <c r="A276" s="7"/>
      <c r="B276" s="7"/>
      <c r="C276" s="639"/>
      <c r="D276" s="207"/>
      <c r="E276" s="7"/>
      <c r="F276" s="7"/>
      <c r="G276" s="7"/>
      <c r="H276" s="7"/>
      <c r="I276" s="7"/>
      <c r="J276" s="7"/>
      <c r="K276" s="7"/>
      <c r="L276" s="7"/>
      <c r="M276" s="7"/>
      <c r="N276" s="7"/>
      <c r="O276" s="7"/>
      <c r="P276" s="7"/>
      <c r="Q276" s="7"/>
    </row>
    <row r="277" ht="14.25" customHeight="1">
      <c r="A277" s="7"/>
      <c r="B277" s="7"/>
      <c r="C277" s="639"/>
      <c r="D277" s="207"/>
      <c r="E277" s="7"/>
      <c r="F277" s="7"/>
      <c r="G277" s="7"/>
      <c r="H277" s="7"/>
      <c r="I277" s="7"/>
      <c r="J277" s="7"/>
      <c r="K277" s="7"/>
      <c r="L277" s="7"/>
      <c r="M277" s="7"/>
      <c r="N277" s="7"/>
      <c r="O277" s="7"/>
      <c r="P277" s="7"/>
      <c r="Q277" s="7"/>
    </row>
    <row r="278" ht="14.25" customHeight="1">
      <c r="A278" s="7"/>
      <c r="B278" s="7"/>
      <c r="C278" s="639"/>
      <c r="D278" s="207"/>
      <c r="E278" s="7"/>
      <c r="F278" s="7"/>
      <c r="G278" s="7"/>
      <c r="H278" s="7"/>
      <c r="I278" s="7"/>
      <c r="J278" s="7"/>
      <c r="K278" s="7"/>
      <c r="L278" s="7"/>
      <c r="M278" s="7"/>
      <c r="N278" s="7"/>
      <c r="O278" s="7"/>
      <c r="P278" s="7"/>
      <c r="Q278" s="7"/>
    </row>
    <row r="279" ht="14.25" customHeight="1">
      <c r="A279" s="7"/>
      <c r="B279" s="7"/>
      <c r="C279" s="639"/>
      <c r="D279" s="207"/>
      <c r="E279" s="7"/>
      <c r="F279" s="7"/>
      <c r="G279" s="7"/>
      <c r="H279" s="7"/>
      <c r="I279" s="7"/>
      <c r="J279" s="7"/>
      <c r="K279" s="7"/>
      <c r="L279" s="7"/>
      <c r="M279" s="7"/>
      <c r="N279" s="7"/>
      <c r="O279" s="7"/>
      <c r="P279" s="7"/>
      <c r="Q279" s="7"/>
    </row>
    <row r="280" ht="14.25" customHeight="1">
      <c r="A280" s="7"/>
      <c r="B280" s="7"/>
      <c r="C280" s="639"/>
      <c r="D280" s="207"/>
      <c r="E280" s="7"/>
      <c r="F280" s="7"/>
      <c r="G280" s="7"/>
      <c r="H280" s="7"/>
      <c r="I280" s="7"/>
      <c r="J280" s="7"/>
      <c r="K280" s="7"/>
      <c r="L280" s="7"/>
      <c r="M280" s="7"/>
      <c r="N280" s="7"/>
      <c r="O280" s="7"/>
      <c r="P280" s="7"/>
      <c r="Q280" s="7"/>
    </row>
    <row r="281" ht="14.25" customHeight="1">
      <c r="A281" s="7"/>
      <c r="B281" s="7"/>
      <c r="C281" s="639"/>
      <c r="D281" s="207"/>
      <c r="E281" s="7"/>
      <c r="F281" s="7"/>
      <c r="G281" s="7"/>
      <c r="H281" s="7"/>
      <c r="I281" s="7"/>
      <c r="J281" s="7"/>
      <c r="K281" s="7"/>
      <c r="L281" s="7"/>
      <c r="M281" s="7"/>
      <c r="N281" s="7"/>
      <c r="O281" s="7"/>
      <c r="P281" s="7"/>
      <c r="Q281" s="7"/>
    </row>
    <row r="282" ht="14.25" customHeight="1">
      <c r="A282" s="7"/>
      <c r="B282" s="7"/>
      <c r="C282" s="639"/>
      <c r="D282" s="207"/>
      <c r="E282" s="7"/>
      <c r="F282" s="7"/>
      <c r="G282" s="7"/>
      <c r="H282" s="7"/>
      <c r="I282" s="7"/>
      <c r="J282" s="7"/>
      <c r="K282" s="7"/>
      <c r="L282" s="7"/>
      <c r="M282" s="7"/>
      <c r="N282" s="7"/>
      <c r="O282" s="7"/>
      <c r="P282" s="7"/>
      <c r="Q282" s="7"/>
    </row>
    <row r="283" ht="14.25" customHeight="1">
      <c r="A283" s="7"/>
      <c r="B283" s="7"/>
      <c r="C283" s="639"/>
      <c r="D283" s="207"/>
      <c r="E283" s="7"/>
      <c r="F283" s="7"/>
      <c r="G283" s="7"/>
      <c r="H283" s="7"/>
      <c r="I283" s="7"/>
      <c r="J283" s="7"/>
      <c r="K283" s="7"/>
      <c r="L283" s="7"/>
      <c r="M283" s="7"/>
      <c r="N283" s="7"/>
      <c r="O283" s="7"/>
      <c r="P283" s="7"/>
      <c r="Q283" s="7"/>
    </row>
    <row r="284" ht="14.25" customHeight="1">
      <c r="A284" s="7"/>
      <c r="B284" s="7"/>
      <c r="C284" s="639"/>
      <c r="D284" s="207"/>
      <c r="E284" s="7"/>
      <c r="F284" s="7"/>
      <c r="G284" s="7"/>
      <c r="H284" s="7"/>
      <c r="I284" s="7"/>
      <c r="J284" s="7"/>
      <c r="K284" s="7"/>
      <c r="L284" s="7"/>
      <c r="M284" s="7"/>
      <c r="N284" s="7"/>
      <c r="O284" s="7"/>
      <c r="P284" s="7"/>
      <c r="Q284" s="7"/>
    </row>
    <row r="285" ht="14.25" customHeight="1">
      <c r="A285" s="7"/>
      <c r="B285" s="7"/>
      <c r="C285" s="639"/>
      <c r="D285" s="207"/>
      <c r="E285" s="7"/>
      <c r="F285" s="7"/>
      <c r="G285" s="7"/>
      <c r="H285" s="7"/>
      <c r="I285" s="7"/>
      <c r="J285" s="7"/>
      <c r="K285" s="7"/>
      <c r="L285" s="7"/>
      <c r="M285" s="7"/>
      <c r="N285" s="7"/>
      <c r="O285" s="7"/>
      <c r="P285" s="7"/>
      <c r="Q285" s="7"/>
    </row>
    <row r="286" ht="14.25" customHeight="1">
      <c r="A286" s="7"/>
      <c r="B286" s="7"/>
      <c r="C286" s="639"/>
      <c r="D286" s="207"/>
      <c r="E286" s="7"/>
      <c r="F286" s="7"/>
      <c r="G286" s="7"/>
      <c r="H286" s="7"/>
      <c r="I286" s="7"/>
      <c r="J286" s="7"/>
      <c r="K286" s="7"/>
      <c r="L286" s="7"/>
      <c r="M286" s="7"/>
      <c r="N286" s="7"/>
      <c r="O286" s="7"/>
      <c r="P286" s="7"/>
      <c r="Q286" s="7"/>
    </row>
    <row r="287" ht="14.25" customHeight="1">
      <c r="A287" s="7"/>
      <c r="B287" s="7"/>
      <c r="C287" s="639"/>
      <c r="D287" s="207"/>
      <c r="E287" s="7"/>
      <c r="F287" s="7"/>
      <c r="G287" s="7"/>
      <c r="H287" s="7"/>
      <c r="I287" s="7"/>
      <c r="J287" s="7"/>
      <c r="K287" s="7"/>
      <c r="L287" s="7"/>
      <c r="M287" s="7"/>
      <c r="N287" s="7"/>
      <c r="O287" s="7"/>
      <c r="P287" s="7"/>
      <c r="Q287" s="7"/>
    </row>
    <row r="288" ht="14.25" customHeight="1">
      <c r="A288" s="7"/>
      <c r="B288" s="7"/>
      <c r="C288" s="639"/>
      <c r="D288" s="207"/>
      <c r="E288" s="7"/>
      <c r="F288" s="7"/>
      <c r="G288" s="7"/>
      <c r="H288" s="7"/>
      <c r="I288" s="7"/>
      <c r="J288" s="7"/>
      <c r="K288" s="7"/>
      <c r="L288" s="7"/>
      <c r="M288" s="7"/>
      <c r="N288" s="7"/>
      <c r="O288" s="7"/>
      <c r="P288" s="7"/>
      <c r="Q288" s="7"/>
    </row>
    <row r="289" ht="14.25" customHeight="1">
      <c r="A289" s="7"/>
      <c r="B289" s="7"/>
      <c r="C289" s="639"/>
      <c r="D289" s="207"/>
      <c r="E289" s="7"/>
      <c r="F289" s="7"/>
      <c r="G289" s="7"/>
      <c r="H289" s="7"/>
      <c r="I289" s="7"/>
      <c r="J289" s="7"/>
      <c r="K289" s="7"/>
      <c r="L289" s="7"/>
      <c r="M289" s="7"/>
      <c r="N289" s="7"/>
      <c r="O289" s="7"/>
      <c r="P289" s="7"/>
      <c r="Q289" s="7"/>
    </row>
    <row r="290" ht="14.25" customHeight="1">
      <c r="A290" s="7"/>
      <c r="B290" s="7"/>
      <c r="C290" s="639"/>
      <c r="D290" s="207"/>
      <c r="E290" s="7"/>
      <c r="F290" s="7"/>
      <c r="G290" s="7"/>
      <c r="H290" s="7"/>
      <c r="I290" s="7"/>
      <c r="J290" s="7"/>
      <c r="K290" s="7"/>
      <c r="L290" s="7"/>
      <c r="M290" s="7"/>
      <c r="N290" s="7"/>
      <c r="O290" s="7"/>
      <c r="P290" s="7"/>
      <c r="Q290" s="7"/>
    </row>
    <row r="291" ht="14.25" customHeight="1">
      <c r="A291" s="7"/>
      <c r="B291" s="7"/>
      <c r="C291" s="639"/>
      <c r="D291" s="207"/>
      <c r="E291" s="7"/>
      <c r="F291" s="7"/>
      <c r="G291" s="7"/>
      <c r="H291" s="7"/>
      <c r="I291" s="7"/>
      <c r="J291" s="7"/>
      <c r="K291" s="7"/>
      <c r="L291" s="7"/>
      <c r="M291" s="7"/>
      <c r="N291" s="7"/>
      <c r="O291" s="7"/>
      <c r="P291" s="7"/>
      <c r="Q291" s="7"/>
    </row>
    <row r="292" ht="14.25" customHeight="1">
      <c r="A292" s="7"/>
      <c r="B292" s="7"/>
      <c r="C292" s="639"/>
      <c r="D292" s="207"/>
      <c r="E292" s="7"/>
      <c r="F292" s="7"/>
      <c r="G292" s="7"/>
      <c r="H292" s="7"/>
      <c r="I292" s="7"/>
      <c r="J292" s="7"/>
      <c r="K292" s="7"/>
      <c r="L292" s="7"/>
      <c r="M292" s="7"/>
      <c r="N292" s="7"/>
      <c r="O292" s="7"/>
      <c r="P292" s="7"/>
      <c r="Q292" s="7"/>
    </row>
    <row r="293" ht="14.25" customHeight="1">
      <c r="A293" s="7"/>
      <c r="B293" s="7"/>
      <c r="C293" s="639"/>
      <c r="D293" s="207"/>
      <c r="E293" s="7"/>
      <c r="F293" s="7"/>
      <c r="G293" s="7"/>
      <c r="H293" s="7"/>
      <c r="I293" s="7"/>
      <c r="J293" s="7"/>
      <c r="K293" s="7"/>
      <c r="L293" s="7"/>
      <c r="M293" s="7"/>
      <c r="N293" s="7"/>
      <c r="O293" s="7"/>
      <c r="P293" s="7"/>
      <c r="Q293" s="7"/>
    </row>
    <row r="294" ht="14.25" customHeight="1">
      <c r="A294" s="7"/>
      <c r="B294" s="7"/>
      <c r="C294" s="639"/>
      <c r="D294" s="207"/>
      <c r="E294" s="7"/>
      <c r="F294" s="7"/>
      <c r="G294" s="7"/>
      <c r="H294" s="7"/>
      <c r="I294" s="7"/>
      <c r="J294" s="7"/>
      <c r="K294" s="7"/>
      <c r="L294" s="7"/>
      <c r="M294" s="7"/>
      <c r="N294" s="7"/>
      <c r="O294" s="7"/>
      <c r="P294" s="7"/>
      <c r="Q294" s="7"/>
    </row>
    <row r="295" ht="14.25" customHeight="1">
      <c r="A295" s="7"/>
      <c r="B295" s="7"/>
      <c r="C295" s="639"/>
      <c r="D295" s="207"/>
      <c r="E295" s="7"/>
      <c r="F295" s="7"/>
      <c r="G295" s="7"/>
      <c r="H295" s="7"/>
      <c r="I295" s="7"/>
      <c r="J295" s="7"/>
      <c r="K295" s="7"/>
      <c r="L295" s="7"/>
      <c r="M295" s="7"/>
      <c r="N295" s="7"/>
      <c r="O295" s="7"/>
      <c r="P295" s="7"/>
      <c r="Q295" s="7"/>
    </row>
    <row r="296" ht="14.25" customHeight="1">
      <c r="A296" s="7"/>
      <c r="B296" s="7"/>
      <c r="C296" s="639"/>
      <c r="D296" s="207"/>
      <c r="E296" s="7"/>
      <c r="F296" s="7"/>
      <c r="G296" s="7"/>
      <c r="H296" s="7"/>
      <c r="I296" s="7"/>
      <c r="J296" s="7"/>
      <c r="K296" s="7"/>
      <c r="L296" s="7"/>
      <c r="M296" s="7"/>
      <c r="N296" s="7"/>
      <c r="O296" s="7"/>
      <c r="P296" s="7"/>
      <c r="Q296" s="7"/>
    </row>
    <row r="297" ht="14.25" customHeight="1">
      <c r="A297" s="7"/>
      <c r="B297" s="7"/>
      <c r="C297" s="639"/>
      <c r="D297" s="207"/>
      <c r="E297" s="7"/>
      <c r="F297" s="7"/>
      <c r="G297" s="7"/>
      <c r="H297" s="7"/>
      <c r="I297" s="7"/>
      <c r="J297" s="7"/>
      <c r="K297" s="7"/>
      <c r="L297" s="7"/>
      <c r="M297" s="7"/>
      <c r="N297" s="7"/>
      <c r="O297" s="7"/>
      <c r="P297" s="7"/>
      <c r="Q297" s="7"/>
    </row>
    <row r="298" ht="14.25" customHeight="1">
      <c r="A298" s="7"/>
      <c r="B298" s="7"/>
      <c r="C298" s="639"/>
      <c r="D298" s="207"/>
      <c r="E298" s="7"/>
      <c r="F298" s="7"/>
      <c r="G298" s="7"/>
      <c r="H298" s="7"/>
      <c r="I298" s="7"/>
      <c r="J298" s="7"/>
      <c r="K298" s="7"/>
      <c r="L298" s="7"/>
      <c r="M298" s="7"/>
      <c r="N298" s="7"/>
      <c r="O298" s="7"/>
      <c r="P298" s="7"/>
      <c r="Q298" s="7"/>
    </row>
    <row r="299" ht="14.25" customHeight="1">
      <c r="A299" s="7"/>
      <c r="B299" s="7"/>
      <c r="C299" s="639"/>
      <c r="D299" s="207"/>
      <c r="E299" s="7"/>
      <c r="F299" s="7"/>
      <c r="G299" s="7"/>
      <c r="H299" s="7"/>
      <c r="I299" s="7"/>
      <c r="J299" s="7"/>
      <c r="K299" s="7"/>
      <c r="L299" s="7"/>
      <c r="M299" s="7"/>
      <c r="N299" s="7"/>
      <c r="O299" s="7"/>
      <c r="P299" s="7"/>
      <c r="Q299" s="7"/>
    </row>
    <row r="300" ht="14.25" customHeight="1">
      <c r="A300" s="7"/>
      <c r="B300" s="7"/>
      <c r="C300" s="639"/>
      <c r="D300" s="207"/>
      <c r="E300" s="7"/>
      <c r="F300" s="7"/>
      <c r="G300" s="7"/>
      <c r="H300" s="7"/>
      <c r="I300" s="7"/>
      <c r="J300" s="7"/>
      <c r="K300" s="7"/>
      <c r="L300" s="7"/>
      <c r="M300" s="7"/>
      <c r="N300" s="7"/>
      <c r="O300" s="7"/>
      <c r="P300" s="7"/>
      <c r="Q300" s="7"/>
    </row>
    <row r="301" ht="14.25" customHeight="1">
      <c r="A301" s="7"/>
      <c r="B301" s="7"/>
      <c r="C301" s="639"/>
      <c r="D301" s="207"/>
      <c r="E301" s="7"/>
      <c r="F301" s="7"/>
      <c r="G301" s="7"/>
      <c r="H301" s="7"/>
      <c r="I301" s="7"/>
      <c r="J301" s="7"/>
      <c r="K301" s="7"/>
      <c r="L301" s="7"/>
      <c r="M301" s="7"/>
      <c r="N301" s="7"/>
      <c r="O301" s="7"/>
      <c r="P301" s="7"/>
      <c r="Q301" s="7"/>
    </row>
    <row r="302" ht="14.25" customHeight="1">
      <c r="A302" s="7"/>
      <c r="B302" s="7"/>
      <c r="C302" s="639"/>
      <c r="D302" s="207"/>
      <c r="E302" s="7"/>
      <c r="F302" s="7"/>
      <c r="G302" s="7"/>
      <c r="H302" s="7"/>
      <c r="I302" s="7"/>
      <c r="J302" s="7"/>
      <c r="K302" s="7"/>
      <c r="L302" s="7"/>
      <c r="M302" s="7"/>
      <c r="N302" s="7"/>
      <c r="O302" s="7"/>
      <c r="P302" s="7"/>
      <c r="Q302" s="7"/>
    </row>
    <row r="303" ht="14.25" customHeight="1">
      <c r="A303" s="7"/>
      <c r="B303" s="7"/>
      <c r="C303" s="639"/>
      <c r="D303" s="207"/>
      <c r="E303" s="7"/>
      <c r="F303" s="7"/>
      <c r="G303" s="7"/>
      <c r="H303" s="7"/>
      <c r="I303" s="7"/>
      <c r="J303" s="7"/>
      <c r="K303" s="7"/>
      <c r="L303" s="7"/>
      <c r="M303" s="7"/>
      <c r="N303" s="7"/>
      <c r="O303" s="7"/>
      <c r="P303" s="7"/>
      <c r="Q303" s="7"/>
    </row>
    <row r="304" ht="14.25" customHeight="1">
      <c r="A304" s="7"/>
      <c r="B304" s="7"/>
      <c r="C304" s="639"/>
      <c r="D304" s="207"/>
      <c r="E304" s="7"/>
      <c r="F304" s="7"/>
      <c r="G304" s="7"/>
      <c r="H304" s="7"/>
      <c r="I304" s="7"/>
      <c r="J304" s="7"/>
      <c r="K304" s="7"/>
      <c r="L304" s="7"/>
      <c r="M304" s="7"/>
      <c r="N304" s="7"/>
      <c r="O304" s="7"/>
      <c r="P304" s="7"/>
      <c r="Q304" s="7"/>
    </row>
    <row r="305" ht="14.25" customHeight="1">
      <c r="A305" s="7"/>
      <c r="B305" s="7"/>
      <c r="C305" s="639"/>
      <c r="D305" s="207"/>
      <c r="E305" s="7"/>
      <c r="F305" s="7"/>
      <c r="G305" s="7"/>
      <c r="H305" s="7"/>
      <c r="I305" s="7"/>
      <c r="J305" s="7"/>
      <c r="K305" s="7"/>
      <c r="L305" s="7"/>
      <c r="M305" s="7"/>
      <c r="N305" s="7"/>
      <c r="O305" s="7"/>
      <c r="P305" s="7"/>
      <c r="Q305" s="7"/>
    </row>
    <row r="306" ht="14.25" customHeight="1">
      <c r="A306" s="7"/>
      <c r="B306" s="7"/>
      <c r="C306" s="639"/>
      <c r="D306" s="207"/>
      <c r="E306" s="7"/>
      <c r="F306" s="7"/>
      <c r="G306" s="7"/>
      <c r="H306" s="7"/>
      <c r="I306" s="7"/>
      <c r="J306" s="7"/>
      <c r="K306" s="7"/>
      <c r="L306" s="7"/>
      <c r="M306" s="7"/>
      <c r="N306" s="7"/>
      <c r="O306" s="7"/>
      <c r="P306" s="7"/>
      <c r="Q306" s="7"/>
    </row>
    <row r="307" ht="14.25" customHeight="1">
      <c r="A307" s="7"/>
      <c r="B307" s="7"/>
      <c r="C307" s="639"/>
      <c r="D307" s="207"/>
      <c r="E307" s="7"/>
      <c r="F307" s="7"/>
      <c r="G307" s="7"/>
      <c r="H307" s="7"/>
      <c r="I307" s="7"/>
      <c r="J307" s="7"/>
      <c r="K307" s="7"/>
      <c r="L307" s="7"/>
      <c r="M307" s="7"/>
      <c r="N307" s="7"/>
      <c r="O307" s="7"/>
      <c r="P307" s="7"/>
      <c r="Q307" s="7"/>
    </row>
    <row r="308" ht="14.25" customHeight="1">
      <c r="A308" s="7"/>
      <c r="B308" s="7"/>
      <c r="C308" s="639"/>
      <c r="D308" s="207"/>
      <c r="E308" s="7"/>
      <c r="F308" s="7"/>
      <c r="G308" s="7"/>
      <c r="H308" s="7"/>
      <c r="I308" s="7"/>
      <c r="J308" s="7"/>
      <c r="K308" s="7"/>
      <c r="L308" s="7"/>
      <c r="M308" s="7"/>
      <c r="N308" s="7"/>
      <c r="O308" s="7"/>
      <c r="P308" s="7"/>
      <c r="Q308" s="7"/>
    </row>
    <row r="309" ht="14.25" customHeight="1">
      <c r="A309" s="7"/>
      <c r="B309" s="7"/>
      <c r="C309" s="639"/>
      <c r="D309" s="207"/>
      <c r="E309" s="7"/>
      <c r="F309" s="7"/>
      <c r="G309" s="7"/>
      <c r="H309" s="7"/>
      <c r="I309" s="7"/>
      <c r="J309" s="7"/>
      <c r="K309" s="7"/>
      <c r="L309" s="7"/>
      <c r="M309" s="7"/>
      <c r="N309" s="7"/>
      <c r="O309" s="7"/>
      <c r="P309" s="7"/>
      <c r="Q309" s="7"/>
    </row>
    <row r="310" ht="14.25" customHeight="1">
      <c r="A310" s="7"/>
      <c r="B310" s="7"/>
      <c r="C310" s="639"/>
      <c r="D310" s="207"/>
      <c r="E310" s="7"/>
      <c r="F310" s="7"/>
      <c r="G310" s="7"/>
      <c r="H310" s="7"/>
      <c r="I310" s="7"/>
      <c r="J310" s="7"/>
      <c r="K310" s="7"/>
      <c r="L310" s="7"/>
      <c r="M310" s="7"/>
      <c r="N310" s="7"/>
      <c r="O310" s="7"/>
      <c r="P310" s="7"/>
      <c r="Q310" s="7"/>
    </row>
    <row r="311" ht="14.25" customHeight="1">
      <c r="A311" s="7"/>
      <c r="B311" s="7"/>
      <c r="C311" s="639"/>
      <c r="D311" s="207"/>
      <c r="E311" s="7"/>
      <c r="F311" s="7"/>
      <c r="G311" s="7"/>
      <c r="H311" s="7"/>
      <c r="I311" s="7"/>
      <c r="J311" s="7"/>
      <c r="K311" s="7"/>
      <c r="L311" s="7"/>
      <c r="M311" s="7"/>
      <c r="N311" s="7"/>
      <c r="O311" s="7"/>
      <c r="P311" s="7"/>
      <c r="Q311" s="7"/>
    </row>
    <row r="312" ht="14.25" customHeight="1">
      <c r="A312" s="7"/>
      <c r="B312" s="7"/>
      <c r="C312" s="639"/>
      <c r="D312" s="207"/>
      <c r="E312" s="7"/>
      <c r="F312" s="7"/>
      <c r="G312" s="7"/>
      <c r="H312" s="7"/>
      <c r="I312" s="7"/>
      <c r="J312" s="7"/>
      <c r="K312" s="7"/>
      <c r="L312" s="7"/>
      <c r="M312" s="7"/>
      <c r="N312" s="7"/>
      <c r="O312" s="7"/>
      <c r="P312" s="7"/>
      <c r="Q312" s="7"/>
    </row>
    <row r="313" ht="14.25" customHeight="1">
      <c r="A313" s="7"/>
      <c r="B313" s="7"/>
      <c r="C313" s="639"/>
      <c r="D313" s="207"/>
      <c r="E313" s="7"/>
      <c r="F313" s="7"/>
      <c r="G313" s="7"/>
      <c r="H313" s="7"/>
      <c r="I313" s="7"/>
      <c r="J313" s="7"/>
      <c r="K313" s="7"/>
      <c r="L313" s="7"/>
      <c r="M313" s="7"/>
      <c r="N313" s="7"/>
      <c r="O313" s="7"/>
      <c r="P313" s="7"/>
      <c r="Q313" s="7"/>
    </row>
    <row r="314" ht="14.25" customHeight="1">
      <c r="A314" s="7"/>
      <c r="B314" s="7"/>
      <c r="C314" s="639"/>
      <c r="D314" s="207"/>
      <c r="E314" s="7"/>
      <c r="F314" s="7"/>
      <c r="G314" s="7"/>
      <c r="H314" s="7"/>
      <c r="I314" s="7"/>
      <c r="J314" s="7"/>
      <c r="K314" s="7"/>
      <c r="L314" s="7"/>
      <c r="M314" s="7"/>
      <c r="N314" s="7"/>
      <c r="O314" s="7"/>
      <c r="P314" s="7"/>
      <c r="Q314" s="7"/>
    </row>
    <row r="315" ht="14.25" customHeight="1">
      <c r="A315" s="7"/>
      <c r="B315" s="7"/>
      <c r="C315" s="639"/>
      <c r="D315" s="207"/>
      <c r="E315" s="7"/>
      <c r="F315" s="7"/>
      <c r="G315" s="7"/>
      <c r="H315" s="7"/>
      <c r="I315" s="7"/>
      <c r="J315" s="7"/>
      <c r="K315" s="7"/>
      <c r="L315" s="7"/>
      <c r="M315" s="7"/>
      <c r="N315" s="7"/>
      <c r="O315" s="7"/>
      <c r="P315" s="7"/>
      <c r="Q315" s="7"/>
    </row>
    <row r="316" ht="14.25" customHeight="1">
      <c r="A316" s="7"/>
      <c r="B316" s="7"/>
      <c r="C316" s="639"/>
      <c r="D316" s="207"/>
      <c r="E316" s="7"/>
      <c r="F316" s="7"/>
      <c r="G316" s="7"/>
      <c r="H316" s="7"/>
      <c r="I316" s="7"/>
      <c r="J316" s="7"/>
      <c r="K316" s="7"/>
      <c r="L316" s="7"/>
      <c r="M316" s="7"/>
      <c r="N316" s="7"/>
      <c r="O316" s="7"/>
      <c r="P316" s="7"/>
      <c r="Q316" s="7"/>
    </row>
    <row r="317" ht="14.25" customHeight="1">
      <c r="A317" s="7"/>
      <c r="B317" s="7"/>
      <c r="C317" s="639"/>
      <c r="D317" s="207"/>
      <c r="E317" s="7"/>
      <c r="F317" s="7"/>
      <c r="G317" s="7"/>
      <c r="H317" s="7"/>
      <c r="I317" s="7"/>
      <c r="J317" s="7"/>
      <c r="K317" s="7"/>
      <c r="L317" s="7"/>
      <c r="M317" s="7"/>
      <c r="N317" s="7"/>
      <c r="O317" s="7"/>
      <c r="P317" s="7"/>
      <c r="Q317" s="7"/>
    </row>
    <row r="318" ht="14.25" customHeight="1">
      <c r="A318" s="7"/>
      <c r="B318" s="7"/>
      <c r="C318" s="639"/>
      <c r="D318" s="207"/>
      <c r="E318" s="7"/>
      <c r="F318" s="7"/>
      <c r="G318" s="7"/>
      <c r="H318" s="7"/>
      <c r="I318" s="7"/>
      <c r="J318" s="7"/>
      <c r="K318" s="7"/>
      <c r="L318" s="7"/>
      <c r="M318" s="7"/>
      <c r="N318" s="7"/>
      <c r="O318" s="7"/>
      <c r="P318" s="7"/>
      <c r="Q318" s="7"/>
    </row>
    <row r="319" ht="14.25" customHeight="1">
      <c r="A319" s="7"/>
      <c r="B319" s="7"/>
      <c r="C319" s="639"/>
      <c r="D319" s="207"/>
      <c r="E319" s="7"/>
      <c r="F319" s="7"/>
      <c r="G319" s="7"/>
      <c r="H319" s="7"/>
      <c r="I319" s="7"/>
      <c r="J319" s="7"/>
      <c r="K319" s="7"/>
      <c r="L319" s="7"/>
      <c r="M319" s="7"/>
      <c r="N319" s="7"/>
      <c r="O319" s="7"/>
      <c r="P319" s="7"/>
      <c r="Q319" s="7"/>
    </row>
    <row r="320" ht="14.25" customHeight="1">
      <c r="A320" s="7"/>
      <c r="B320" s="7"/>
      <c r="C320" s="639"/>
      <c r="D320" s="207"/>
      <c r="E320" s="7"/>
      <c r="F320" s="7"/>
      <c r="G320" s="7"/>
      <c r="H320" s="7"/>
      <c r="I320" s="7"/>
      <c r="J320" s="7"/>
      <c r="K320" s="7"/>
      <c r="L320" s="7"/>
      <c r="M320" s="7"/>
      <c r="N320" s="7"/>
      <c r="O320" s="7"/>
      <c r="P320" s="7"/>
      <c r="Q320" s="7"/>
    </row>
    <row r="321" ht="14.25" customHeight="1">
      <c r="A321" s="7"/>
      <c r="B321" s="7"/>
      <c r="C321" s="639"/>
      <c r="D321" s="207"/>
      <c r="E321" s="7"/>
      <c r="F321" s="7"/>
      <c r="G321" s="7"/>
      <c r="H321" s="7"/>
      <c r="I321" s="7"/>
      <c r="J321" s="7"/>
      <c r="K321" s="7"/>
      <c r="L321" s="7"/>
      <c r="M321" s="7"/>
      <c r="N321" s="7"/>
      <c r="O321" s="7"/>
      <c r="P321" s="7"/>
      <c r="Q321" s="7"/>
    </row>
    <row r="322" ht="14.25" customHeight="1">
      <c r="A322" s="7"/>
      <c r="B322" s="7"/>
      <c r="C322" s="639"/>
      <c r="D322" s="207"/>
      <c r="E322" s="7"/>
      <c r="F322" s="7"/>
      <c r="G322" s="7"/>
      <c r="H322" s="7"/>
      <c r="I322" s="7"/>
      <c r="J322" s="7"/>
      <c r="K322" s="7"/>
      <c r="L322" s="7"/>
      <c r="M322" s="7"/>
      <c r="N322" s="7"/>
      <c r="O322" s="7"/>
      <c r="P322" s="7"/>
      <c r="Q322" s="7"/>
    </row>
    <row r="323" ht="14.25" customHeight="1">
      <c r="A323" s="7"/>
      <c r="B323" s="7"/>
      <c r="C323" s="639"/>
      <c r="D323" s="207"/>
      <c r="E323" s="7"/>
      <c r="F323" s="7"/>
      <c r="G323" s="7"/>
      <c r="H323" s="7"/>
      <c r="I323" s="7"/>
      <c r="J323" s="7"/>
      <c r="K323" s="7"/>
      <c r="L323" s="7"/>
      <c r="M323" s="7"/>
      <c r="N323" s="7"/>
      <c r="O323" s="7"/>
      <c r="P323" s="7"/>
      <c r="Q323" s="7"/>
    </row>
    <row r="324" ht="14.25" customHeight="1">
      <c r="A324" s="7"/>
      <c r="B324" s="7"/>
      <c r="C324" s="639"/>
      <c r="D324" s="207"/>
      <c r="E324" s="7"/>
      <c r="F324" s="7"/>
      <c r="G324" s="7"/>
      <c r="H324" s="7"/>
      <c r="I324" s="7"/>
      <c r="J324" s="7"/>
      <c r="K324" s="7"/>
      <c r="L324" s="7"/>
      <c r="M324" s="7"/>
      <c r="N324" s="7"/>
      <c r="O324" s="7"/>
      <c r="P324" s="7"/>
      <c r="Q324" s="7"/>
    </row>
    <row r="325" ht="14.25" customHeight="1">
      <c r="A325" s="7"/>
      <c r="B325" s="7"/>
      <c r="C325" s="639"/>
      <c r="D325" s="207"/>
      <c r="E325" s="7"/>
      <c r="F325" s="7"/>
      <c r="G325" s="7"/>
      <c r="H325" s="7"/>
      <c r="I325" s="7"/>
      <c r="J325" s="7"/>
      <c r="K325" s="7"/>
      <c r="L325" s="7"/>
      <c r="M325" s="7"/>
      <c r="N325" s="7"/>
      <c r="O325" s="7"/>
      <c r="P325" s="7"/>
      <c r="Q325" s="7"/>
    </row>
    <row r="326" ht="14.25" customHeight="1">
      <c r="A326" s="7"/>
      <c r="B326" s="7"/>
      <c r="C326" s="639"/>
      <c r="D326" s="207"/>
      <c r="E326" s="7"/>
      <c r="F326" s="7"/>
      <c r="G326" s="7"/>
      <c r="H326" s="7"/>
      <c r="I326" s="7"/>
      <c r="J326" s="7"/>
      <c r="K326" s="7"/>
      <c r="L326" s="7"/>
      <c r="M326" s="7"/>
      <c r="N326" s="7"/>
      <c r="O326" s="7"/>
      <c r="P326" s="7"/>
      <c r="Q326" s="7"/>
    </row>
    <row r="327" ht="14.25" customHeight="1">
      <c r="A327" s="7"/>
      <c r="B327" s="7"/>
      <c r="C327" s="639"/>
      <c r="D327" s="207"/>
      <c r="E327" s="7"/>
      <c r="F327" s="7"/>
      <c r="G327" s="7"/>
      <c r="H327" s="7"/>
      <c r="I327" s="7"/>
      <c r="J327" s="7"/>
      <c r="K327" s="7"/>
      <c r="L327" s="7"/>
      <c r="M327" s="7"/>
      <c r="N327" s="7"/>
      <c r="O327" s="7"/>
      <c r="P327" s="7"/>
      <c r="Q327" s="7"/>
    </row>
    <row r="328" ht="14.25" customHeight="1">
      <c r="A328" s="7"/>
      <c r="B328" s="7"/>
      <c r="C328" s="639"/>
      <c r="D328" s="207"/>
      <c r="E328" s="7"/>
      <c r="F328" s="7"/>
      <c r="G328" s="7"/>
      <c r="H328" s="7"/>
      <c r="I328" s="7"/>
      <c r="J328" s="7"/>
      <c r="K328" s="7"/>
      <c r="L328" s="7"/>
      <c r="M328" s="7"/>
      <c r="N328" s="7"/>
      <c r="O328" s="7"/>
      <c r="P328" s="7"/>
      <c r="Q328" s="7"/>
    </row>
    <row r="329" ht="14.25" customHeight="1">
      <c r="A329" s="7"/>
      <c r="B329" s="7"/>
      <c r="C329" s="639"/>
      <c r="D329" s="207"/>
      <c r="E329" s="7"/>
      <c r="F329" s="7"/>
      <c r="G329" s="7"/>
      <c r="H329" s="7"/>
      <c r="I329" s="7"/>
      <c r="J329" s="7"/>
      <c r="K329" s="7"/>
      <c r="L329" s="7"/>
      <c r="M329" s="7"/>
      <c r="N329" s="7"/>
      <c r="O329" s="7"/>
      <c r="P329" s="7"/>
      <c r="Q329" s="7"/>
    </row>
    <row r="330" ht="14.25" customHeight="1">
      <c r="A330" s="7"/>
      <c r="B330" s="7"/>
      <c r="C330" s="639"/>
      <c r="D330" s="207"/>
      <c r="E330" s="7"/>
      <c r="F330" s="7"/>
      <c r="G330" s="7"/>
      <c r="H330" s="7"/>
      <c r="I330" s="7"/>
      <c r="J330" s="7"/>
      <c r="K330" s="7"/>
      <c r="L330" s="7"/>
      <c r="M330" s="7"/>
      <c r="N330" s="7"/>
      <c r="O330" s="7"/>
      <c r="P330" s="7"/>
      <c r="Q330" s="7"/>
    </row>
    <row r="331" ht="14.25" customHeight="1">
      <c r="A331" s="7"/>
      <c r="B331" s="7"/>
      <c r="C331" s="639"/>
      <c r="D331" s="207"/>
      <c r="E331" s="7"/>
      <c r="F331" s="7"/>
      <c r="G331" s="7"/>
      <c r="H331" s="7"/>
      <c r="I331" s="7"/>
      <c r="J331" s="7"/>
      <c r="K331" s="7"/>
      <c r="L331" s="7"/>
      <c r="M331" s="7"/>
      <c r="N331" s="7"/>
      <c r="O331" s="7"/>
      <c r="P331" s="7"/>
      <c r="Q331" s="7"/>
    </row>
    <row r="332" ht="14.25" customHeight="1">
      <c r="A332" s="7"/>
      <c r="B332" s="7"/>
      <c r="C332" s="639"/>
      <c r="D332" s="207"/>
      <c r="E332" s="7"/>
      <c r="F332" s="7"/>
      <c r="G332" s="7"/>
      <c r="H332" s="7"/>
      <c r="I332" s="7"/>
      <c r="J332" s="7"/>
      <c r="K332" s="7"/>
      <c r="L332" s="7"/>
      <c r="M332" s="7"/>
      <c r="N332" s="7"/>
      <c r="O332" s="7"/>
      <c r="P332" s="7"/>
      <c r="Q332" s="7"/>
    </row>
    <row r="333" ht="14.25" customHeight="1">
      <c r="A333" s="7"/>
      <c r="B333" s="7"/>
      <c r="C333" s="639"/>
      <c r="D333" s="207"/>
      <c r="E333" s="7"/>
      <c r="F333" s="7"/>
      <c r="G333" s="7"/>
      <c r="H333" s="7"/>
      <c r="I333" s="7"/>
      <c r="J333" s="7"/>
      <c r="K333" s="7"/>
      <c r="L333" s="7"/>
      <c r="M333" s="7"/>
      <c r="N333" s="7"/>
      <c r="O333" s="7"/>
      <c r="P333" s="7"/>
      <c r="Q333" s="7"/>
    </row>
    <row r="334" ht="14.25" customHeight="1">
      <c r="A334" s="7"/>
      <c r="B334" s="7"/>
      <c r="C334" s="639"/>
      <c r="D334" s="207"/>
      <c r="E334" s="7"/>
      <c r="F334" s="7"/>
      <c r="G334" s="7"/>
      <c r="H334" s="7"/>
      <c r="I334" s="7"/>
      <c r="J334" s="7"/>
      <c r="K334" s="7"/>
      <c r="L334" s="7"/>
      <c r="M334" s="7"/>
      <c r="N334" s="7"/>
      <c r="O334" s="7"/>
      <c r="P334" s="7"/>
      <c r="Q334" s="7"/>
    </row>
    <row r="335" ht="14.25" customHeight="1">
      <c r="A335" s="7"/>
      <c r="B335" s="7"/>
      <c r="C335" s="639"/>
      <c r="D335" s="207"/>
      <c r="E335" s="7"/>
      <c r="F335" s="7"/>
      <c r="G335" s="7"/>
      <c r="H335" s="7"/>
      <c r="I335" s="7"/>
      <c r="J335" s="7"/>
      <c r="K335" s="7"/>
      <c r="L335" s="7"/>
      <c r="M335" s="7"/>
      <c r="N335" s="7"/>
      <c r="O335" s="7"/>
      <c r="P335" s="7"/>
      <c r="Q335" s="7"/>
    </row>
    <row r="336" ht="14.25" customHeight="1">
      <c r="A336" s="7"/>
      <c r="B336" s="7"/>
      <c r="C336" s="639"/>
      <c r="D336" s="207"/>
      <c r="E336" s="7"/>
      <c r="F336" s="7"/>
      <c r="G336" s="7"/>
      <c r="H336" s="7"/>
      <c r="I336" s="7"/>
      <c r="J336" s="7"/>
      <c r="K336" s="7"/>
      <c r="L336" s="7"/>
      <c r="M336" s="7"/>
      <c r="N336" s="7"/>
      <c r="O336" s="7"/>
      <c r="P336" s="7"/>
      <c r="Q336" s="7"/>
    </row>
    <row r="337" ht="14.25" customHeight="1">
      <c r="A337" s="7"/>
      <c r="B337" s="7"/>
      <c r="C337" s="639"/>
      <c r="D337" s="207"/>
      <c r="E337" s="7"/>
      <c r="F337" s="7"/>
      <c r="G337" s="7"/>
      <c r="H337" s="7"/>
      <c r="I337" s="7"/>
      <c r="J337" s="7"/>
      <c r="K337" s="7"/>
      <c r="L337" s="7"/>
      <c r="M337" s="7"/>
      <c r="N337" s="7"/>
      <c r="O337" s="7"/>
      <c r="P337" s="7"/>
      <c r="Q337" s="7"/>
    </row>
    <row r="338" ht="14.25" customHeight="1">
      <c r="A338" s="7"/>
      <c r="B338" s="7"/>
      <c r="C338" s="639"/>
      <c r="D338" s="207"/>
      <c r="E338" s="7"/>
      <c r="F338" s="7"/>
      <c r="G338" s="7"/>
      <c r="H338" s="7"/>
      <c r="I338" s="7"/>
      <c r="J338" s="7"/>
      <c r="K338" s="7"/>
      <c r="L338" s="7"/>
      <c r="M338" s="7"/>
      <c r="N338" s="7"/>
      <c r="O338" s="7"/>
      <c r="P338" s="7"/>
      <c r="Q338" s="7"/>
    </row>
    <row r="339" ht="14.25" customHeight="1">
      <c r="A339" s="7"/>
      <c r="B339" s="7"/>
      <c r="C339" s="639"/>
      <c r="D339" s="207"/>
      <c r="E339" s="7"/>
      <c r="F339" s="7"/>
      <c r="G339" s="7"/>
      <c r="H339" s="7"/>
      <c r="I339" s="7"/>
      <c r="J339" s="7"/>
      <c r="K339" s="7"/>
      <c r="L339" s="7"/>
      <c r="M339" s="7"/>
      <c r="N339" s="7"/>
      <c r="O339" s="7"/>
      <c r="P339" s="7"/>
      <c r="Q339" s="7"/>
    </row>
    <row r="340" ht="14.25" customHeight="1">
      <c r="A340" s="7"/>
      <c r="B340" s="7"/>
      <c r="C340" s="639"/>
      <c r="D340" s="207"/>
      <c r="E340" s="7"/>
      <c r="F340" s="7"/>
      <c r="G340" s="7"/>
      <c r="H340" s="7"/>
      <c r="I340" s="7"/>
      <c r="J340" s="7"/>
      <c r="K340" s="7"/>
      <c r="L340" s="7"/>
      <c r="M340" s="7"/>
      <c r="N340" s="7"/>
      <c r="O340" s="7"/>
      <c r="P340" s="7"/>
      <c r="Q340" s="7"/>
    </row>
    <row r="341" ht="14.25" customHeight="1">
      <c r="A341" s="7"/>
      <c r="B341" s="7"/>
      <c r="C341" s="639"/>
      <c r="D341" s="207"/>
      <c r="E341" s="7"/>
      <c r="F341" s="7"/>
      <c r="G341" s="7"/>
      <c r="H341" s="7"/>
      <c r="I341" s="7"/>
      <c r="J341" s="7"/>
      <c r="K341" s="7"/>
      <c r="L341" s="7"/>
      <c r="M341" s="7"/>
      <c r="N341" s="7"/>
      <c r="O341" s="7"/>
      <c r="P341" s="7"/>
      <c r="Q341" s="7"/>
    </row>
    <row r="342" ht="14.25" customHeight="1">
      <c r="A342" s="7"/>
      <c r="B342" s="7"/>
      <c r="C342" s="639"/>
      <c r="D342" s="207"/>
      <c r="E342" s="7"/>
      <c r="F342" s="7"/>
      <c r="G342" s="7"/>
      <c r="H342" s="7"/>
      <c r="I342" s="7"/>
      <c r="J342" s="7"/>
      <c r="K342" s="7"/>
      <c r="L342" s="7"/>
      <c r="M342" s="7"/>
      <c r="N342" s="7"/>
      <c r="O342" s="7"/>
      <c r="P342" s="7"/>
      <c r="Q342" s="7"/>
    </row>
    <row r="343" ht="14.25" customHeight="1">
      <c r="A343" s="7"/>
      <c r="B343" s="7"/>
      <c r="C343" s="639"/>
      <c r="D343" s="207"/>
      <c r="E343" s="7"/>
      <c r="F343" s="7"/>
      <c r="G343" s="7"/>
      <c r="H343" s="7"/>
      <c r="I343" s="7"/>
      <c r="J343" s="7"/>
      <c r="K343" s="7"/>
      <c r="L343" s="7"/>
      <c r="M343" s="7"/>
      <c r="N343" s="7"/>
      <c r="O343" s="7"/>
      <c r="P343" s="7"/>
      <c r="Q343" s="7"/>
    </row>
    <row r="344" ht="14.25" customHeight="1">
      <c r="A344" s="7"/>
      <c r="B344" s="7"/>
      <c r="C344" s="639"/>
      <c r="D344" s="207"/>
      <c r="E344" s="7"/>
      <c r="F344" s="7"/>
      <c r="G344" s="7"/>
      <c r="H344" s="7"/>
      <c r="I344" s="7"/>
      <c r="J344" s="7"/>
      <c r="K344" s="7"/>
      <c r="L344" s="7"/>
      <c r="M344" s="7"/>
      <c r="N344" s="7"/>
      <c r="O344" s="7"/>
      <c r="P344" s="7"/>
      <c r="Q344" s="7"/>
    </row>
    <row r="345" ht="14.25" customHeight="1">
      <c r="A345" s="7"/>
      <c r="B345" s="7"/>
      <c r="C345" s="639"/>
      <c r="D345" s="207"/>
      <c r="E345" s="7"/>
      <c r="F345" s="7"/>
      <c r="G345" s="7"/>
      <c r="H345" s="7"/>
      <c r="I345" s="7"/>
      <c r="J345" s="7"/>
      <c r="K345" s="7"/>
      <c r="L345" s="7"/>
      <c r="M345" s="7"/>
      <c r="N345" s="7"/>
      <c r="O345" s="7"/>
      <c r="P345" s="7"/>
      <c r="Q345" s="7"/>
    </row>
    <row r="346" ht="14.25" customHeight="1">
      <c r="A346" s="7"/>
      <c r="B346" s="7"/>
      <c r="C346" s="639"/>
      <c r="D346" s="207"/>
      <c r="E346" s="7"/>
      <c r="F346" s="7"/>
      <c r="G346" s="7"/>
      <c r="H346" s="7"/>
      <c r="I346" s="7"/>
      <c r="J346" s="7"/>
      <c r="K346" s="7"/>
      <c r="L346" s="7"/>
      <c r="M346" s="7"/>
      <c r="N346" s="7"/>
      <c r="O346" s="7"/>
      <c r="P346" s="7"/>
      <c r="Q346" s="7"/>
    </row>
    <row r="347" ht="14.25" customHeight="1">
      <c r="A347" s="7"/>
      <c r="B347" s="7"/>
      <c r="C347" s="639"/>
      <c r="D347" s="207"/>
      <c r="E347" s="7"/>
      <c r="F347" s="7"/>
      <c r="G347" s="7"/>
      <c r="H347" s="7"/>
      <c r="I347" s="7"/>
      <c r="J347" s="7"/>
      <c r="K347" s="7"/>
      <c r="L347" s="7"/>
      <c r="M347" s="7"/>
      <c r="N347" s="7"/>
      <c r="O347" s="7"/>
      <c r="P347" s="7"/>
      <c r="Q347" s="7"/>
    </row>
    <row r="348" ht="14.25" customHeight="1">
      <c r="A348" s="7"/>
      <c r="B348" s="7"/>
      <c r="C348" s="639"/>
      <c r="D348" s="207"/>
      <c r="E348" s="7"/>
      <c r="F348" s="7"/>
      <c r="G348" s="7"/>
      <c r="H348" s="7"/>
      <c r="I348" s="7"/>
      <c r="J348" s="7"/>
      <c r="K348" s="7"/>
      <c r="L348" s="7"/>
      <c r="M348" s="7"/>
      <c r="N348" s="7"/>
      <c r="O348" s="7"/>
      <c r="P348" s="7"/>
      <c r="Q348" s="7"/>
    </row>
    <row r="349" ht="14.25" customHeight="1">
      <c r="A349" s="7"/>
      <c r="B349" s="7"/>
      <c r="C349" s="639"/>
      <c r="D349" s="207"/>
      <c r="E349" s="7"/>
      <c r="F349" s="7"/>
      <c r="G349" s="7"/>
      <c r="H349" s="7"/>
      <c r="I349" s="7"/>
      <c r="J349" s="7"/>
      <c r="K349" s="7"/>
      <c r="L349" s="7"/>
      <c r="M349" s="7"/>
      <c r="N349" s="7"/>
      <c r="O349" s="7"/>
      <c r="P349" s="7"/>
      <c r="Q349" s="7"/>
    </row>
    <row r="350" ht="14.25" customHeight="1">
      <c r="A350" s="7"/>
      <c r="B350" s="7"/>
      <c r="C350" s="639"/>
      <c r="D350" s="207"/>
      <c r="E350" s="7"/>
      <c r="F350" s="7"/>
      <c r="G350" s="7"/>
      <c r="H350" s="7"/>
      <c r="I350" s="7"/>
      <c r="J350" s="7"/>
      <c r="K350" s="7"/>
      <c r="L350" s="7"/>
      <c r="M350" s="7"/>
      <c r="N350" s="7"/>
      <c r="O350" s="7"/>
      <c r="P350" s="7"/>
      <c r="Q350" s="7"/>
    </row>
    <row r="351" ht="14.25" customHeight="1">
      <c r="A351" s="7"/>
      <c r="B351" s="7"/>
      <c r="C351" s="639"/>
      <c r="D351" s="207"/>
      <c r="E351" s="7"/>
      <c r="F351" s="7"/>
      <c r="G351" s="7"/>
      <c r="H351" s="7"/>
      <c r="I351" s="7"/>
      <c r="J351" s="7"/>
      <c r="K351" s="7"/>
      <c r="L351" s="7"/>
      <c r="M351" s="7"/>
      <c r="N351" s="7"/>
      <c r="O351" s="7"/>
      <c r="P351" s="7"/>
      <c r="Q351" s="7"/>
    </row>
    <row r="352" ht="14.25" customHeight="1">
      <c r="A352" s="7"/>
      <c r="B352" s="7"/>
      <c r="C352" s="639"/>
      <c r="D352" s="207"/>
      <c r="E352" s="7"/>
      <c r="F352" s="7"/>
      <c r="G352" s="7"/>
      <c r="H352" s="7"/>
      <c r="I352" s="7"/>
      <c r="J352" s="7"/>
      <c r="K352" s="7"/>
      <c r="L352" s="7"/>
      <c r="M352" s="7"/>
      <c r="N352" s="7"/>
      <c r="O352" s="7"/>
      <c r="P352" s="7"/>
      <c r="Q352" s="7"/>
    </row>
    <row r="353" ht="14.25" customHeight="1">
      <c r="A353" s="7"/>
      <c r="B353" s="7"/>
      <c r="C353" s="639"/>
      <c r="D353" s="207"/>
      <c r="E353" s="7"/>
      <c r="F353" s="7"/>
      <c r="G353" s="7"/>
      <c r="H353" s="7"/>
      <c r="I353" s="7"/>
      <c r="J353" s="7"/>
      <c r="K353" s="7"/>
      <c r="L353" s="7"/>
      <c r="M353" s="7"/>
      <c r="N353" s="7"/>
      <c r="O353" s="7"/>
      <c r="P353" s="7"/>
      <c r="Q353" s="7"/>
    </row>
    <row r="354" ht="14.25" customHeight="1">
      <c r="A354" s="7"/>
      <c r="B354" s="7"/>
      <c r="C354" s="639"/>
      <c r="D354" s="207"/>
      <c r="E354" s="7"/>
      <c r="F354" s="7"/>
      <c r="G354" s="7"/>
      <c r="H354" s="7"/>
      <c r="I354" s="7"/>
      <c r="J354" s="7"/>
      <c r="K354" s="7"/>
      <c r="L354" s="7"/>
      <c r="M354" s="7"/>
      <c r="N354" s="7"/>
      <c r="O354" s="7"/>
      <c r="P354" s="7"/>
      <c r="Q354" s="7"/>
    </row>
    <row r="355" ht="14.25" customHeight="1">
      <c r="A355" s="7"/>
      <c r="B355" s="7"/>
      <c r="C355" s="639"/>
      <c r="D355" s="207"/>
      <c r="E355" s="7"/>
      <c r="F355" s="7"/>
      <c r="G355" s="7"/>
      <c r="H355" s="7"/>
      <c r="I355" s="7"/>
      <c r="J355" s="7"/>
      <c r="K355" s="7"/>
      <c r="L355" s="7"/>
      <c r="M355" s="7"/>
      <c r="N355" s="7"/>
      <c r="O355" s="7"/>
      <c r="P355" s="7"/>
      <c r="Q355" s="7"/>
    </row>
    <row r="356" ht="14.25" customHeight="1">
      <c r="A356" s="7"/>
      <c r="B356" s="7"/>
      <c r="C356" s="639"/>
      <c r="D356" s="207"/>
      <c r="E356" s="7"/>
      <c r="F356" s="7"/>
      <c r="G356" s="7"/>
      <c r="H356" s="7"/>
      <c r="I356" s="7"/>
      <c r="J356" s="7"/>
      <c r="K356" s="7"/>
      <c r="L356" s="7"/>
      <c r="M356" s="7"/>
      <c r="N356" s="7"/>
      <c r="O356" s="7"/>
      <c r="P356" s="7"/>
      <c r="Q356" s="7"/>
    </row>
    <row r="357" ht="14.25" customHeight="1">
      <c r="A357" s="7"/>
      <c r="B357" s="7"/>
      <c r="C357" s="639"/>
      <c r="D357" s="207"/>
      <c r="E357" s="7"/>
      <c r="F357" s="7"/>
      <c r="G357" s="7"/>
      <c r="H357" s="7"/>
      <c r="I357" s="7"/>
      <c r="J357" s="7"/>
      <c r="K357" s="7"/>
      <c r="L357" s="7"/>
      <c r="M357" s="7"/>
      <c r="N357" s="7"/>
      <c r="O357" s="7"/>
      <c r="P357" s="7"/>
      <c r="Q357" s="7"/>
    </row>
    <row r="358" ht="14.25" customHeight="1">
      <c r="A358" s="7"/>
      <c r="B358" s="7"/>
      <c r="C358" s="639"/>
      <c r="D358" s="207"/>
      <c r="E358" s="7"/>
      <c r="F358" s="7"/>
      <c r="G358" s="7"/>
      <c r="H358" s="7"/>
      <c r="I358" s="7"/>
      <c r="J358" s="7"/>
      <c r="K358" s="7"/>
      <c r="L358" s="7"/>
      <c r="M358" s="7"/>
      <c r="N358" s="7"/>
      <c r="O358" s="7"/>
      <c r="P358" s="7"/>
      <c r="Q358" s="7"/>
    </row>
    <row r="359" ht="14.25" customHeight="1">
      <c r="A359" s="7"/>
      <c r="B359" s="7"/>
      <c r="C359" s="639"/>
      <c r="D359" s="207"/>
      <c r="E359" s="7"/>
      <c r="F359" s="7"/>
      <c r="G359" s="7"/>
      <c r="H359" s="7"/>
      <c r="I359" s="7"/>
      <c r="J359" s="7"/>
      <c r="K359" s="7"/>
      <c r="L359" s="7"/>
      <c r="M359" s="7"/>
      <c r="N359" s="7"/>
      <c r="O359" s="7"/>
      <c r="P359" s="7"/>
      <c r="Q359" s="7"/>
    </row>
    <row r="360" ht="14.25" customHeight="1">
      <c r="A360" s="7"/>
      <c r="B360" s="7"/>
      <c r="C360" s="639"/>
      <c r="D360" s="207"/>
      <c r="E360" s="7"/>
      <c r="F360" s="7"/>
      <c r="G360" s="7"/>
      <c r="H360" s="7"/>
      <c r="I360" s="7"/>
      <c r="J360" s="7"/>
      <c r="K360" s="7"/>
      <c r="L360" s="7"/>
      <c r="M360" s="7"/>
      <c r="N360" s="7"/>
      <c r="O360" s="7"/>
      <c r="P360" s="7"/>
      <c r="Q360" s="7"/>
    </row>
    <row r="361" ht="14.25" customHeight="1">
      <c r="A361" s="7"/>
      <c r="B361" s="7"/>
      <c r="C361" s="639"/>
      <c r="D361" s="207"/>
      <c r="E361" s="7"/>
      <c r="F361" s="7"/>
      <c r="G361" s="7"/>
      <c r="H361" s="7"/>
      <c r="I361" s="7"/>
      <c r="J361" s="7"/>
      <c r="K361" s="7"/>
      <c r="L361" s="7"/>
      <c r="M361" s="7"/>
      <c r="N361" s="7"/>
      <c r="O361" s="7"/>
      <c r="P361" s="7"/>
      <c r="Q361" s="7"/>
    </row>
    <row r="362" ht="14.25" customHeight="1">
      <c r="A362" s="7"/>
      <c r="B362" s="7"/>
      <c r="C362" s="639"/>
      <c r="D362" s="207"/>
      <c r="E362" s="7"/>
      <c r="F362" s="7"/>
      <c r="G362" s="7"/>
      <c r="H362" s="7"/>
      <c r="I362" s="7"/>
      <c r="J362" s="7"/>
      <c r="K362" s="7"/>
      <c r="L362" s="7"/>
      <c r="M362" s="7"/>
      <c r="N362" s="7"/>
      <c r="O362" s="7"/>
      <c r="P362" s="7"/>
      <c r="Q362" s="7"/>
    </row>
    <row r="363" ht="14.25" customHeight="1">
      <c r="A363" s="7"/>
      <c r="B363" s="7"/>
      <c r="C363" s="639"/>
      <c r="D363" s="207"/>
      <c r="E363" s="7"/>
      <c r="F363" s="7"/>
      <c r="G363" s="7"/>
      <c r="H363" s="7"/>
      <c r="I363" s="7"/>
      <c r="J363" s="7"/>
      <c r="K363" s="7"/>
      <c r="L363" s="7"/>
      <c r="M363" s="7"/>
      <c r="N363" s="7"/>
      <c r="O363" s="7"/>
      <c r="P363" s="7"/>
      <c r="Q363" s="7"/>
    </row>
    <row r="364" ht="14.25" customHeight="1">
      <c r="A364" s="7"/>
      <c r="B364" s="7"/>
      <c r="C364" s="639"/>
      <c r="D364" s="207"/>
      <c r="E364" s="7"/>
      <c r="F364" s="7"/>
      <c r="G364" s="7"/>
      <c r="H364" s="7"/>
      <c r="I364" s="7"/>
      <c r="J364" s="7"/>
      <c r="K364" s="7"/>
      <c r="L364" s="7"/>
      <c r="M364" s="7"/>
      <c r="N364" s="7"/>
      <c r="O364" s="7"/>
      <c r="P364" s="7"/>
      <c r="Q364" s="7"/>
    </row>
    <row r="365" ht="14.25" customHeight="1">
      <c r="A365" s="7"/>
      <c r="B365" s="7"/>
      <c r="C365" s="639"/>
      <c r="D365" s="207"/>
      <c r="E365" s="7"/>
      <c r="F365" s="7"/>
      <c r="G365" s="7"/>
      <c r="H365" s="7"/>
      <c r="I365" s="7"/>
      <c r="J365" s="7"/>
      <c r="K365" s="7"/>
      <c r="L365" s="7"/>
      <c r="M365" s="7"/>
      <c r="N365" s="7"/>
      <c r="O365" s="7"/>
      <c r="P365" s="7"/>
      <c r="Q365" s="7"/>
    </row>
    <row r="366" ht="14.25" customHeight="1">
      <c r="A366" s="7"/>
      <c r="B366" s="7"/>
      <c r="C366" s="639"/>
      <c r="D366" s="207"/>
      <c r="E366" s="7"/>
      <c r="F366" s="7"/>
      <c r="G366" s="7"/>
      <c r="H366" s="7"/>
      <c r="I366" s="7"/>
      <c r="J366" s="7"/>
      <c r="K366" s="7"/>
      <c r="L366" s="7"/>
      <c r="M366" s="7"/>
      <c r="N366" s="7"/>
      <c r="O366" s="7"/>
      <c r="P366" s="7"/>
      <c r="Q366" s="7"/>
    </row>
    <row r="367" ht="14.25" customHeight="1">
      <c r="A367" s="7"/>
      <c r="B367" s="7"/>
      <c r="C367" s="639"/>
      <c r="D367" s="207"/>
      <c r="E367" s="7"/>
      <c r="F367" s="7"/>
      <c r="G367" s="7"/>
      <c r="H367" s="7"/>
      <c r="I367" s="7"/>
      <c r="J367" s="7"/>
      <c r="K367" s="7"/>
      <c r="L367" s="7"/>
      <c r="M367" s="7"/>
      <c r="N367" s="7"/>
      <c r="O367" s="7"/>
      <c r="P367" s="7"/>
      <c r="Q367" s="7"/>
    </row>
    <row r="368" ht="14.25" customHeight="1">
      <c r="A368" s="7"/>
      <c r="B368" s="7"/>
      <c r="C368" s="639"/>
      <c r="D368" s="207"/>
      <c r="E368" s="7"/>
      <c r="F368" s="7"/>
      <c r="G368" s="7"/>
      <c r="H368" s="7"/>
      <c r="I368" s="7"/>
      <c r="J368" s="7"/>
      <c r="K368" s="7"/>
      <c r="L368" s="7"/>
      <c r="M368" s="7"/>
      <c r="N368" s="7"/>
      <c r="O368" s="7"/>
      <c r="P368" s="7"/>
      <c r="Q368" s="7"/>
    </row>
    <row r="369" ht="14.25" customHeight="1">
      <c r="A369" s="7"/>
      <c r="B369" s="7"/>
      <c r="C369" s="639"/>
      <c r="D369" s="207"/>
      <c r="E369" s="7"/>
      <c r="F369" s="7"/>
      <c r="G369" s="7"/>
      <c r="H369" s="7"/>
      <c r="I369" s="7"/>
      <c r="J369" s="7"/>
      <c r="K369" s="7"/>
      <c r="L369" s="7"/>
      <c r="M369" s="7"/>
      <c r="N369" s="7"/>
      <c r="O369" s="7"/>
      <c r="P369" s="7"/>
      <c r="Q369" s="7"/>
    </row>
    <row r="370" ht="14.25" customHeight="1">
      <c r="A370" s="7"/>
      <c r="B370" s="7"/>
      <c r="C370" s="639"/>
      <c r="D370" s="207"/>
      <c r="E370" s="7"/>
      <c r="F370" s="7"/>
      <c r="G370" s="7"/>
      <c r="H370" s="7"/>
      <c r="I370" s="7"/>
      <c r="J370" s="7"/>
      <c r="K370" s="7"/>
      <c r="L370" s="7"/>
      <c r="M370" s="7"/>
      <c r="N370" s="7"/>
      <c r="O370" s="7"/>
      <c r="P370" s="7"/>
      <c r="Q370" s="7"/>
    </row>
    <row r="371" ht="14.25" customHeight="1">
      <c r="A371" s="7"/>
      <c r="B371" s="7"/>
      <c r="C371" s="639"/>
      <c r="D371" s="207"/>
      <c r="E371" s="7"/>
      <c r="F371" s="7"/>
      <c r="G371" s="7"/>
      <c r="H371" s="7"/>
      <c r="I371" s="7"/>
      <c r="J371" s="7"/>
      <c r="K371" s="7"/>
      <c r="L371" s="7"/>
      <c r="M371" s="7"/>
      <c r="N371" s="7"/>
      <c r="O371" s="7"/>
      <c r="P371" s="7"/>
      <c r="Q371" s="7"/>
    </row>
    <row r="372" ht="14.25" customHeight="1">
      <c r="A372" s="7"/>
      <c r="B372" s="7"/>
      <c r="C372" s="639"/>
      <c r="D372" s="207"/>
      <c r="E372" s="7"/>
      <c r="F372" s="7"/>
      <c r="G372" s="7"/>
      <c r="H372" s="7"/>
      <c r="I372" s="7"/>
      <c r="J372" s="7"/>
      <c r="K372" s="7"/>
      <c r="L372" s="7"/>
      <c r="M372" s="7"/>
      <c r="N372" s="7"/>
      <c r="O372" s="7"/>
      <c r="P372" s="7"/>
      <c r="Q372" s="7"/>
    </row>
    <row r="373" ht="14.25" customHeight="1">
      <c r="A373" s="7"/>
      <c r="B373" s="7"/>
      <c r="C373" s="639"/>
      <c r="D373" s="207"/>
      <c r="E373" s="7"/>
      <c r="F373" s="7"/>
      <c r="G373" s="7"/>
      <c r="H373" s="7"/>
      <c r="I373" s="7"/>
      <c r="J373" s="7"/>
      <c r="K373" s="7"/>
      <c r="L373" s="7"/>
      <c r="M373" s="7"/>
      <c r="N373" s="7"/>
      <c r="O373" s="7"/>
      <c r="P373" s="7"/>
      <c r="Q373" s="7"/>
    </row>
    <row r="374" ht="14.25" customHeight="1">
      <c r="A374" s="7"/>
      <c r="B374" s="7"/>
      <c r="C374" s="639"/>
      <c r="D374" s="207"/>
      <c r="E374" s="7"/>
      <c r="F374" s="7"/>
      <c r="G374" s="7"/>
      <c r="H374" s="7"/>
      <c r="I374" s="7"/>
      <c r="J374" s="7"/>
      <c r="K374" s="7"/>
      <c r="L374" s="7"/>
      <c r="M374" s="7"/>
      <c r="N374" s="7"/>
      <c r="O374" s="7"/>
      <c r="P374" s="7"/>
      <c r="Q374" s="7"/>
    </row>
    <row r="375" ht="14.25" customHeight="1">
      <c r="A375" s="7"/>
      <c r="B375" s="7"/>
      <c r="C375" s="639"/>
      <c r="D375" s="207"/>
      <c r="E375" s="7"/>
      <c r="F375" s="7"/>
      <c r="G375" s="7"/>
      <c r="H375" s="7"/>
      <c r="I375" s="7"/>
      <c r="J375" s="7"/>
      <c r="K375" s="7"/>
      <c r="L375" s="7"/>
      <c r="M375" s="7"/>
      <c r="N375" s="7"/>
      <c r="O375" s="7"/>
      <c r="P375" s="7"/>
      <c r="Q375" s="7"/>
    </row>
    <row r="376" ht="14.25" customHeight="1">
      <c r="A376" s="7"/>
      <c r="B376" s="7"/>
      <c r="C376" s="639"/>
      <c r="D376" s="207"/>
      <c r="E376" s="7"/>
      <c r="F376" s="7"/>
      <c r="G376" s="7"/>
      <c r="H376" s="7"/>
      <c r="I376" s="7"/>
      <c r="J376" s="7"/>
      <c r="K376" s="7"/>
      <c r="L376" s="7"/>
      <c r="M376" s="7"/>
      <c r="N376" s="7"/>
      <c r="O376" s="7"/>
      <c r="P376" s="7"/>
      <c r="Q376" s="7"/>
    </row>
    <row r="377" ht="14.25" customHeight="1">
      <c r="A377" s="7"/>
      <c r="B377" s="7"/>
      <c r="C377" s="639"/>
      <c r="D377" s="207"/>
      <c r="E377" s="7"/>
      <c r="F377" s="7"/>
      <c r="G377" s="7"/>
      <c r="H377" s="7"/>
      <c r="I377" s="7"/>
      <c r="J377" s="7"/>
      <c r="K377" s="7"/>
      <c r="L377" s="7"/>
      <c r="M377" s="7"/>
      <c r="N377" s="7"/>
      <c r="O377" s="7"/>
      <c r="P377" s="7"/>
      <c r="Q377" s="7"/>
    </row>
    <row r="378" ht="14.25" customHeight="1">
      <c r="A378" s="7"/>
      <c r="B378" s="7"/>
      <c r="C378" s="639"/>
      <c r="D378" s="207"/>
      <c r="E378" s="7"/>
      <c r="F378" s="7"/>
      <c r="G378" s="7"/>
      <c r="H378" s="7"/>
      <c r="I378" s="7"/>
      <c r="J378" s="7"/>
      <c r="K378" s="7"/>
      <c r="L378" s="7"/>
      <c r="M378" s="7"/>
      <c r="N378" s="7"/>
      <c r="O378" s="7"/>
      <c r="P378" s="7"/>
      <c r="Q378" s="7"/>
    </row>
    <row r="379" ht="14.25" customHeight="1">
      <c r="A379" s="7"/>
      <c r="B379" s="7"/>
      <c r="C379" s="639"/>
      <c r="D379" s="207"/>
      <c r="E379" s="7"/>
      <c r="F379" s="7"/>
      <c r="G379" s="7"/>
      <c r="H379" s="7"/>
      <c r="I379" s="7"/>
      <c r="J379" s="7"/>
      <c r="K379" s="7"/>
      <c r="L379" s="7"/>
      <c r="M379" s="7"/>
      <c r="N379" s="7"/>
      <c r="O379" s="7"/>
      <c r="P379" s="7"/>
      <c r="Q379" s="7"/>
    </row>
    <row r="380" ht="14.25" customHeight="1">
      <c r="A380" s="7"/>
      <c r="B380" s="7"/>
      <c r="C380" s="639"/>
      <c r="D380" s="207"/>
      <c r="E380" s="7"/>
      <c r="F380" s="7"/>
      <c r="G380" s="7"/>
      <c r="H380" s="7"/>
      <c r="I380" s="7"/>
      <c r="J380" s="7"/>
      <c r="K380" s="7"/>
      <c r="L380" s="7"/>
      <c r="M380" s="7"/>
      <c r="N380" s="7"/>
      <c r="O380" s="7"/>
      <c r="P380" s="7"/>
      <c r="Q380" s="7"/>
    </row>
    <row r="381" ht="14.25" customHeight="1">
      <c r="A381" s="7"/>
      <c r="B381" s="7"/>
      <c r="C381" s="639"/>
      <c r="D381" s="207"/>
      <c r="E381" s="7"/>
      <c r="F381" s="7"/>
      <c r="G381" s="7"/>
      <c r="H381" s="7"/>
      <c r="I381" s="7"/>
      <c r="J381" s="7"/>
      <c r="K381" s="7"/>
      <c r="L381" s="7"/>
      <c r="M381" s="7"/>
      <c r="N381" s="7"/>
      <c r="O381" s="7"/>
      <c r="P381" s="7"/>
      <c r="Q381" s="7"/>
    </row>
    <row r="382" ht="14.25" customHeight="1">
      <c r="A382" s="7"/>
      <c r="B382" s="7"/>
      <c r="C382" s="639"/>
      <c r="D382" s="207"/>
      <c r="E382" s="7"/>
      <c r="F382" s="7"/>
      <c r="G382" s="7"/>
      <c r="H382" s="7"/>
      <c r="I382" s="7"/>
      <c r="J382" s="7"/>
      <c r="K382" s="7"/>
      <c r="L382" s="7"/>
      <c r="M382" s="7"/>
      <c r="N382" s="7"/>
      <c r="O382" s="7"/>
      <c r="P382" s="7"/>
      <c r="Q382" s="7"/>
    </row>
    <row r="383" ht="14.25" customHeight="1">
      <c r="A383" s="7"/>
      <c r="B383" s="7"/>
      <c r="C383" s="639"/>
      <c r="D383" s="207"/>
      <c r="E383" s="7"/>
      <c r="F383" s="7"/>
      <c r="G383" s="7"/>
      <c r="H383" s="7"/>
      <c r="I383" s="7"/>
      <c r="J383" s="7"/>
      <c r="K383" s="7"/>
      <c r="L383" s="7"/>
      <c r="M383" s="7"/>
      <c r="N383" s="7"/>
      <c r="O383" s="7"/>
      <c r="P383" s="7"/>
      <c r="Q383" s="7"/>
    </row>
    <row r="384" ht="14.25" customHeight="1">
      <c r="A384" s="7"/>
      <c r="B384" s="7"/>
      <c r="C384" s="639"/>
      <c r="D384" s="207"/>
      <c r="E384" s="7"/>
      <c r="F384" s="7"/>
      <c r="G384" s="7"/>
      <c r="H384" s="7"/>
      <c r="I384" s="7"/>
      <c r="J384" s="7"/>
      <c r="K384" s="7"/>
      <c r="L384" s="7"/>
      <c r="M384" s="7"/>
      <c r="N384" s="7"/>
      <c r="O384" s="7"/>
      <c r="P384" s="7"/>
      <c r="Q384" s="7"/>
    </row>
    <row r="385" ht="14.25" customHeight="1">
      <c r="A385" s="7"/>
      <c r="B385" s="7"/>
      <c r="C385" s="639"/>
      <c r="D385" s="207"/>
      <c r="E385" s="7"/>
      <c r="F385" s="7"/>
      <c r="G385" s="7"/>
      <c r="H385" s="7"/>
      <c r="I385" s="7"/>
      <c r="J385" s="7"/>
      <c r="K385" s="7"/>
      <c r="L385" s="7"/>
      <c r="M385" s="7"/>
      <c r="N385" s="7"/>
      <c r="O385" s="7"/>
      <c r="P385" s="7"/>
      <c r="Q385" s="7"/>
    </row>
    <row r="386" ht="14.25" customHeight="1">
      <c r="A386" s="7"/>
      <c r="B386" s="7"/>
      <c r="C386" s="639"/>
      <c r="D386" s="207"/>
      <c r="E386" s="7"/>
      <c r="F386" s="7"/>
      <c r="G386" s="7"/>
      <c r="H386" s="7"/>
      <c r="I386" s="7"/>
      <c r="J386" s="7"/>
      <c r="K386" s="7"/>
      <c r="L386" s="7"/>
      <c r="M386" s="7"/>
      <c r="N386" s="7"/>
      <c r="O386" s="7"/>
      <c r="P386" s="7"/>
      <c r="Q386" s="7"/>
    </row>
    <row r="387" ht="14.25" customHeight="1">
      <c r="A387" s="7"/>
      <c r="B387" s="7"/>
      <c r="C387" s="639"/>
      <c r="D387" s="207"/>
      <c r="E387" s="7"/>
      <c r="F387" s="7"/>
      <c r="G387" s="7"/>
      <c r="H387" s="7"/>
      <c r="I387" s="7"/>
      <c r="J387" s="7"/>
      <c r="K387" s="7"/>
      <c r="L387" s="7"/>
      <c r="M387" s="7"/>
      <c r="N387" s="7"/>
      <c r="O387" s="7"/>
      <c r="P387" s="7"/>
      <c r="Q387" s="7"/>
    </row>
    <row r="388" ht="14.25" customHeight="1">
      <c r="A388" s="7"/>
      <c r="B388" s="7"/>
      <c r="C388" s="639"/>
      <c r="D388" s="207"/>
      <c r="E388" s="7"/>
      <c r="F388" s="7"/>
      <c r="G388" s="7"/>
      <c r="H388" s="7"/>
      <c r="I388" s="7"/>
      <c r="J388" s="7"/>
      <c r="K388" s="7"/>
      <c r="L388" s="7"/>
      <c r="M388" s="7"/>
      <c r="N388" s="7"/>
      <c r="O388" s="7"/>
      <c r="P388" s="7"/>
      <c r="Q388" s="7"/>
    </row>
    <row r="389" ht="14.25" customHeight="1">
      <c r="A389" s="7"/>
      <c r="B389" s="7"/>
      <c r="C389" s="639"/>
      <c r="D389" s="207"/>
      <c r="E389" s="7"/>
      <c r="F389" s="7"/>
      <c r="G389" s="7"/>
      <c r="H389" s="7"/>
      <c r="I389" s="7"/>
      <c r="J389" s="7"/>
      <c r="K389" s="7"/>
      <c r="L389" s="7"/>
      <c r="M389" s="7"/>
      <c r="N389" s="7"/>
      <c r="O389" s="7"/>
      <c r="P389" s="7"/>
      <c r="Q389" s="7"/>
    </row>
    <row r="390" ht="14.25" customHeight="1">
      <c r="A390" s="7"/>
      <c r="B390" s="7"/>
      <c r="C390" s="639"/>
      <c r="D390" s="207"/>
      <c r="E390" s="7"/>
      <c r="F390" s="7"/>
      <c r="G390" s="7"/>
      <c r="H390" s="7"/>
      <c r="I390" s="7"/>
      <c r="J390" s="7"/>
      <c r="K390" s="7"/>
      <c r="L390" s="7"/>
      <c r="M390" s="7"/>
      <c r="N390" s="7"/>
      <c r="O390" s="7"/>
      <c r="P390" s="7"/>
      <c r="Q390" s="7"/>
    </row>
    <row r="391" ht="14.25" customHeight="1">
      <c r="A391" s="7"/>
      <c r="B391" s="7"/>
      <c r="C391" s="639"/>
      <c r="D391" s="207"/>
      <c r="E391" s="7"/>
      <c r="F391" s="7"/>
      <c r="G391" s="7"/>
      <c r="H391" s="7"/>
      <c r="I391" s="7"/>
      <c r="J391" s="7"/>
      <c r="K391" s="7"/>
      <c r="L391" s="7"/>
      <c r="M391" s="7"/>
      <c r="N391" s="7"/>
      <c r="O391" s="7"/>
      <c r="P391" s="7"/>
      <c r="Q391" s="7"/>
    </row>
    <row r="392" ht="14.25" customHeight="1">
      <c r="A392" s="7"/>
      <c r="B392" s="7"/>
      <c r="C392" s="639"/>
      <c r="D392" s="207"/>
      <c r="E392" s="7"/>
      <c r="F392" s="7"/>
      <c r="G392" s="7"/>
      <c r="H392" s="7"/>
      <c r="I392" s="7"/>
      <c r="J392" s="7"/>
      <c r="K392" s="7"/>
      <c r="L392" s="7"/>
      <c r="M392" s="7"/>
      <c r="N392" s="7"/>
      <c r="O392" s="7"/>
      <c r="P392" s="7"/>
      <c r="Q392" s="7"/>
    </row>
    <row r="393" ht="14.25" customHeight="1">
      <c r="A393" s="7"/>
      <c r="B393" s="7"/>
      <c r="C393" s="639"/>
      <c r="D393" s="207"/>
      <c r="E393" s="7"/>
      <c r="F393" s="7"/>
      <c r="G393" s="7"/>
      <c r="H393" s="7"/>
      <c r="I393" s="7"/>
      <c r="J393" s="7"/>
      <c r="K393" s="7"/>
      <c r="L393" s="7"/>
      <c r="M393" s="7"/>
      <c r="N393" s="7"/>
      <c r="O393" s="7"/>
      <c r="P393" s="7"/>
      <c r="Q393" s="7"/>
    </row>
    <row r="394" ht="14.25" customHeight="1">
      <c r="A394" s="7"/>
      <c r="B394" s="7"/>
      <c r="C394" s="639"/>
      <c r="D394" s="207"/>
      <c r="E394" s="7"/>
      <c r="F394" s="7"/>
      <c r="G394" s="7"/>
      <c r="H394" s="7"/>
      <c r="I394" s="7"/>
      <c r="J394" s="7"/>
      <c r="K394" s="7"/>
      <c r="L394" s="7"/>
      <c r="M394" s="7"/>
      <c r="N394" s="7"/>
      <c r="O394" s="7"/>
      <c r="P394" s="7"/>
      <c r="Q394" s="7"/>
    </row>
    <row r="395" ht="14.25" customHeight="1">
      <c r="A395" s="7"/>
      <c r="B395" s="7"/>
      <c r="C395" s="639"/>
      <c r="D395" s="207"/>
      <c r="E395" s="7"/>
      <c r="F395" s="7"/>
      <c r="G395" s="7"/>
      <c r="H395" s="7"/>
      <c r="I395" s="7"/>
      <c r="J395" s="7"/>
      <c r="K395" s="7"/>
      <c r="L395" s="7"/>
      <c r="M395" s="7"/>
      <c r="N395" s="7"/>
      <c r="O395" s="7"/>
      <c r="P395" s="7"/>
      <c r="Q395" s="7"/>
    </row>
    <row r="396" ht="14.25" customHeight="1">
      <c r="A396" s="7"/>
      <c r="B396" s="7"/>
      <c r="C396" s="639"/>
      <c r="D396" s="207"/>
      <c r="E396" s="7"/>
      <c r="F396" s="7"/>
      <c r="G396" s="7"/>
      <c r="H396" s="7"/>
      <c r="I396" s="7"/>
      <c r="J396" s="7"/>
      <c r="K396" s="7"/>
      <c r="L396" s="7"/>
      <c r="M396" s="7"/>
      <c r="N396" s="7"/>
      <c r="O396" s="7"/>
      <c r="P396" s="7"/>
      <c r="Q396" s="7"/>
    </row>
    <row r="397" ht="14.25" customHeight="1">
      <c r="A397" s="7"/>
      <c r="B397" s="7"/>
      <c r="C397" s="639"/>
      <c r="D397" s="207"/>
      <c r="E397" s="7"/>
      <c r="F397" s="7"/>
      <c r="G397" s="7"/>
      <c r="H397" s="7"/>
      <c r="I397" s="7"/>
      <c r="J397" s="7"/>
      <c r="K397" s="7"/>
      <c r="L397" s="7"/>
      <c r="M397" s="7"/>
      <c r="N397" s="7"/>
      <c r="O397" s="7"/>
      <c r="P397" s="7"/>
      <c r="Q397" s="7"/>
    </row>
    <row r="398" ht="14.25" customHeight="1">
      <c r="A398" s="7"/>
      <c r="B398" s="7"/>
      <c r="C398" s="639"/>
      <c r="D398" s="207"/>
      <c r="E398" s="7"/>
      <c r="F398" s="7"/>
      <c r="G398" s="7"/>
      <c r="H398" s="7"/>
      <c r="I398" s="7"/>
      <c r="J398" s="7"/>
      <c r="K398" s="7"/>
      <c r="L398" s="7"/>
      <c r="M398" s="7"/>
      <c r="N398" s="7"/>
      <c r="O398" s="7"/>
      <c r="P398" s="7"/>
      <c r="Q398" s="7"/>
    </row>
    <row r="399" ht="14.25" customHeight="1">
      <c r="A399" s="7"/>
      <c r="B399" s="7"/>
      <c r="C399" s="639"/>
      <c r="D399" s="207"/>
      <c r="E399" s="7"/>
      <c r="F399" s="7"/>
      <c r="G399" s="7"/>
      <c r="H399" s="7"/>
      <c r="I399" s="7"/>
      <c r="J399" s="7"/>
      <c r="K399" s="7"/>
      <c r="L399" s="7"/>
      <c r="M399" s="7"/>
      <c r="N399" s="7"/>
      <c r="O399" s="7"/>
      <c r="P399" s="7"/>
      <c r="Q399" s="7"/>
    </row>
    <row r="400" ht="14.25" customHeight="1">
      <c r="A400" s="7"/>
      <c r="B400" s="7"/>
      <c r="C400" s="639"/>
      <c r="D400" s="207"/>
      <c r="E400" s="7"/>
      <c r="F400" s="7"/>
      <c r="G400" s="7"/>
      <c r="H400" s="7"/>
      <c r="I400" s="7"/>
      <c r="J400" s="7"/>
      <c r="K400" s="7"/>
      <c r="L400" s="7"/>
      <c r="M400" s="7"/>
      <c r="N400" s="7"/>
      <c r="O400" s="7"/>
      <c r="P400" s="7"/>
      <c r="Q400" s="7"/>
    </row>
    <row r="401" ht="14.25" customHeight="1">
      <c r="A401" s="7"/>
      <c r="B401" s="7"/>
      <c r="C401" s="639"/>
      <c r="D401" s="207"/>
      <c r="E401" s="7"/>
      <c r="F401" s="7"/>
      <c r="G401" s="7"/>
      <c r="H401" s="7"/>
      <c r="I401" s="7"/>
      <c r="J401" s="7"/>
      <c r="K401" s="7"/>
      <c r="L401" s="7"/>
      <c r="M401" s="7"/>
      <c r="N401" s="7"/>
      <c r="O401" s="7"/>
      <c r="P401" s="7"/>
      <c r="Q401" s="7"/>
    </row>
    <row r="402" ht="14.25" customHeight="1">
      <c r="A402" s="7"/>
      <c r="B402" s="7"/>
      <c r="C402" s="639"/>
      <c r="D402" s="207"/>
      <c r="E402" s="7"/>
      <c r="F402" s="7"/>
      <c r="G402" s="7"/>
      <c r="H402" s="7"/>
      <c r="I402" s="7"/>
      <c r="J402" s="7"/>
      <c r="K402" s="7"/>
      <c r="L402" s="7"/>
      <c r="M402" s="7"/>
      <c r="N402" s="7"/>
      <c r="O402" s="7"/>
      <c r="P402" s="7"/>
      <c r="Q402" s="7"/>
    </row>
    <row r="403" ht="14.25" customHeight="1">
      <c r="A403" s="7"/>
      <c r="B403" s="7"/>
      <c r="C403" s="639"/>
      <c r="D403" s="207"/>
      <c r="E403" s="7"/>
      <c r="F403" s="7"/>
      <c r="G403" s="7"/>
      <c r="H403" s="7"/>
      <c r="I403" s="7"/>
      <c r="J403" s="7"/>
      <c r="K403" s="7"/>
      <c r="L403" s="7"/>
      <c r="M403" s="7"/>
      <c r="N403" s="7"/>
      <c r="O403" s="7"/>
      <c r="P403" s="7"/>
      <c r="Q403" s="7"/>
    </row>
    <row r="404" ht="14.25" customHeight="1">
      <c r="A404" s="7"/>
      <c r="B404" s="7"/>
      <c r="C404" s="639"/>
      <c r="D404" s="207"/>
      <c r="E404" s="7"/>
      <c r="F404" s="7"/>
      <c r="G404" s="7"/>
      <c r="H404" s="7"/>
      <c r="I404" s="7"/>
      <c r="J404" s="7"/>
      <c r="K404" s="7"/>
      <c r="L404" s="7"/>
      <c r="M404" s="7"/>
      <c r="N404" s="7"/>
      <c r="O404" s="7"/>
      <c r="P404" s="7"/>
      <c r="Q404" s="7"/>
    </row>
    <row r="405" ht="14.25" customHeight="1">
      <c r="A405" s="7"/>
      <c r="B405" s="7"/>
      <c r="C405" s="639"/>
      <c r="D405" s="207"/>
      <c r="E405" s="7"/>
      <c r="F405" s="7"/>
      <c r="G405" s="7"/>
      <c r="H405" s="7"/>
      <c r="I405" s="7"/>
      <c r="J405" s="7"/>
      <c r="K405" s="7"/>
      <c r="L405" s="7"/>
      <c r="M405" s="7"/>
      <c r="N405" s="7"/>
      <c r="O405" s="7"/>
      <c r="P405" s="7"/>
      <c r="Q405" s="7"/>
    </row>
    <row r="406" ht="14.25" customHeight="1">
      <c r="A406" s="7"/>
      <c r="B406" s="7"/>
      <c r="C406" s="639"/>
      <c r="D406" s="207"/>
      <c r="E406" s="7"/>
      <c r="F406" s="7"/>
      <c r="G406" s="7"/>
      <c r="H406" s="7"/>
      <c r="I406" s="7"/>
      <c r="J406" s="7"/>
      <c r="K406" s="7"/>
      <c r="L406" s="7"/>
      <c r="M406" s="7"/>
      <c r="N406" s="7"/>
      <c r="O406" s="7"/>
      <c r="P406" s="7"/>
      <c r="Q406" s="7"/>
    </row>
    <row r="407" ht="14.25" customHeight="1">
      <c r="A407" s="7"/>
      <c r="B407" s="7"/>
      <c r="C407" s="639"/>
      <c r="D407" s="207"/>
      <c r="E407" s="7"/>
      <c r="F407" s="7"/>
      <c r="G407" s="7"/>
      <c r="H407" s="7"/>
      <c r="I407" s="7"/>
      <c r="J407" s="7"/>
      <c r="K407" s="7"/>
      <c r="L407" s="7"/>
      <c r="M407" s="7"/>
      <c r="N407" s="7"/>
      <c r="O407" s="7"/>
      <c r="P407" s="7"/>
      <c r="Q407" s="7"/>
    </row>
    <row r="408" ht="14.25" customHeight="1">
      <c r="A408" s="7"/>
      <c r="B408" s="7"/>
      <c r="C408" s="639"/>
      <c r="D408" s="207"/>
      <c r="E408" s="7"/>
      <c r="F408" s="7"/>
      <c r="G408" s="7"/>
      <c r="H408" s="7"/>
      <c r="I408" s="7"/>
      <c r="J408" s="7"/>
      <c r="K408" s="7"/>
      <c r="L408" s="7"/>
      <c r="M408" s="7"/>
      <c r="N408" s="7"/>
      <c r="O408" s="7"/>
      <c r="P408" s="7"/>
      <c r="Q408" s="7"/>
    </row>
    <row r="409" ht="14.25" customHeight="1">
      <c r="A409" s="7"/>
      <c r="B409" s="7"/>
      <c r="C409" s="639"/>
      <c r="D409" s="207"/>
      <c r="E409" s="7"/>
      <c r="F409" s="7"/>
      <c r="G409" s="7"/>
      <c r="H409" s="7"/>
      <c r="I409" s="7"/>
      <c r="J409" s="7"/>
      <c r="K409" s="7"/>
      <c r="L409" s="7"/>
      <c r="M409" s="7"/>
      <c r="N409" s="7"/>
      <c r="O409" s="7"/>
      <c r="P409" s="7"/>
      <c r="Q409" s="7"/>
    </row>
    <row r="410" ht="14.25" customHeight="1">
      <c r="A410" s="7"/>
      <c r="B410" s="7"/>
      <c r="C410" s="639"/>
      <c r="D410" s="207"/>
      <c r="E410" s="7"/>
      <c r="F410" s="7"/>
      <c r="G410" s="7"/>
      <c r="H410" s="7"/>
      <c r="I410" s="7"/>
      <c r="J410" s="7"/>
      <c r="K410" s="7"/>
      <c r="L410" s="7"/>
      <c r="M410" s="7"/>
      <c r="N410" s="7"/>
      <c r="O410" s="7"/>
      <c r="P410" s="7"/>
      <c r="Q410" s="7"/>
    </row>
    <row r="411" ht="14.25" customHeight="1">
      <c r="A411" s="7"/>
      <c r="B411" s="7"/>
      <c r="C411" s="639"/>
      <c r="D411" s="207"/>
      <c r="E411" s="7"/>
      <c r="F411" s="7"/>
      <c r="G411" s="7"/>
      <c r="H411" s="7"/>
      <c r="I411" s="7"/>
      <c r="J411" s="7"/>
      <c r="K411" s="7"/>
      <c r="L411" s="7"/>
      <c r="M411" s="7"/>
      <c r="N411" s="7"/>
      <c r="O411" s="7"/>
      <c r="P411" s="7"/>
      <c r="Q411" s="7"/>
    </row>
    <row r="412" ht="14.25" customHeight="1">
      <c r="A412" s="7"/>
      <c r="B412" s="7"/>
      <c r="C412" s="639"/>
      <c r="D412" s="207"/>
      <c r="E412" s="7"/>
      <c r="F412" s="7"/>
      <c r="G412" s="7"/>
      <c r="H412" s="7"/>
      <c r="I412" s="7"/>
      <c r="J412" s="7"/>
      <c r="K412" s="7"/>
      <c r="L412" s="7"/>
      <c r="M412" s="7"/>
      <c r="N412" s="7"/>
      <c r="O412" s="7"/>
      <c r="P412" s="7"/>
      <c r="Q412" s="7"/>
    </row>
    <row r="413" ht="14.25" customHeight="1">
      <c r="A413" s="7"/>
      <c r="B413" s="7"/>
      <c r="C413" s="639"/>
      <c r="D413" s="207"/>
      <c r="E413" s="7"/>
      <c r="F413" s="7"/>
      <c r="G413" s="7"/>
      <c r="H413" s="7"/>
      <c r="I413" s="7"/>
      <c r="J413" s="7"/>
      <c r="K413" s="7"/>
      <c r="L413" s="7"/>
      <c r="M413" s="7"/>
      <c r="N413" s="7"/>
      <c r="O413" s="7"/>
      <c r="P413" s="7"/>
      <c r="Q413" s="7"/>
    </row>
    <row r="414" ht="14.25" customHeight="1">
      <c r="A414" s="7"/>
      <c r="B414" s="7"/>
      <c r="C414" s="639"/>
      <c r="D414" s="207"/>
      <c r="E414" s="7"/>
      <c r="F414" s="7"/>
      <c r="G414" s="7"/>
      <c r="H414" s="7"/>
      <c r="I414" s="7"/>
      <c r="J414" s="7"/>
      <c r="K414" s="7"/>
      <c r="L414" s="7"/>
      <c r="M414" s="7"/>
      <c r="N414" s="7"/>
      <c r="O414" s="7"/>
      <c r="P414" s="7"/>
      <c r="Q414" s="7"/>
    </row>
    <row r="415" ht="14.25" customHeight="1">
      <c r="A415" s="7"/>
      <c r="B415" s="7"/>
      <c r="C415" s="639"/>
      <c r="D415" s="207"/>
      <c r="E415" s="7"/>
      <c r="F415" s="7"/>
      <c r="G415" s="7"/>
      <c r="H415" s="7"/>
      <c r="I415" s="7"/>
      <c r="J415" s="7"/>
      <c r="K415" s="7"/>
      <c r="L415" s="7"/>
      <c r="M415" s="7"/>
      <c r="N415" s="7"/>
      <c r="O415" s="7"/>
      <c r="P415" s="7"/>
      <c r="Q415" s="7"/>
    </row>
    <row r="416" ht="14.25" customHeight="1">
      <c r="A416" s="7"/>
      <c r="B416" s="7"/>
      <c r="C416" s="639"/>
      <c r="D416" s="207"/>
      <c r="E416" s="7"/>
      <c r="F416" s="7"/>
      <c r="G416" s="7"/>
      <c r="H416" s="7"/>
      <c r="I416" s="7"/>
      <c r="J416" s="7"/>
      <c r="K416" s="7"/>
      <c r="L416" s="7"/>
      <c r="M416" s="7"/>
      <c r="N416" s="7"/>
      <c r="O416" s="7"/>
      <c r="P416" s="7"/>
      <c r="Q416" s="7"/>
    </row>
    <row r="417" ht="14.25" customHeight="1">
      <c r="A417" s="7"/>
      <c r="B417" s="7"/>
      <c r="C417" s="639"/>
      <c r="D417" s="207"/>
      <c r="E417" s="7"/>
      <c r="F417" s="7"/>
      <c r="G417" s="7"/>
      <c r="H417" s="7"/>
      <c r="I417" s="7"/>
      <c r="J417" s="7"/>
      <c r="K417" s="7"/>
      <c r="L417" s="7"/>
      <c r="M417" s="7"/>
      <c r="N417" s="7"/>
      <c r="O417" s="7"/>
      <c r="P417" s="7"/>
      <c r="Q417" s="7"/>
    </row>
    <row r="418" ht="14.25" customHeight="1">
      <c r="A418" s="7"/>
      <c r="B418" s="7"/>
      <c r="C418" s="639"/>
      <c r="D418" s="207"/>
      <c r="E418" s="7"/>
      <c r="F418" s="7"/>
      <c r="G418" s="7"/>
      <c r="H418" s="7"/>
      <c r="I418" s="7"/>
      <c r="J418" s="7"/>
      <c r="K418" s="7"/>
      <c r="L418" s="7"/>
      <c r="M418" s="7"/>
      <c r="N418" s="7"/>
      <c r="O418" s="7"/>
      <c r="P418" s="7"/>
      <c r="Q418" s="7"/>
    </row>
    <row r="419" ht="14.25" customHeight="1">
      <c r="A419" s="7"/>
      <c r="B419" s="7"/>
      <c r="C419" s="639"/>
      <c r="D419" s="207"/>
      <c r="E419" s="7"/>
      <c r="F419" s="7"/>
      <c r="G419" s="7"/>
      <c r="H419" s="7"/>
      <c r="I419" s="7"/>
      <c r="J419" s="7"/>
      <c r="K419" s="7"/>
      <c r="L419" s="7"/>
      <c r="M419" s="7"/>
      <c r="N419" s="7"/>
      <c r="O419" s="7"/>
      <c r="P419" s="7"/>
      <c r="Q419" s="7"/>
    </row>
    <row r="420" ht="14.25" customHeight="1">
      <c r="A420" s="7"/>
      <c r="B420" s="7"/>
      <c r="C420" s="639"/>
      <c r="D420" s="207"/>
      <c r="E420" s="7"/>
      <c r="F420" s="7"/>
      <c r="G420" s="7"/>
      <c r="H420" s="7"/>
      <c r="I420" s="7"/>
      <c r="J420" s="7"/>
      <c r="K420" s="7"/>
      <c r="L420" s="7"/>
      <c r="M420" s="7"/>
      <c r="N420" s="7"/>
      <c r="O420" s="7"/>
      <c r="P420" s="7"/>
      <c r="Q420" s="7"/>
    </row>
    <row r="421" ht="14.25" customHeight="1">
      <c r="A421" s="7"/>
      <c r="B421" s="7"/>
      <c r="C421" s="639"/>
      <c r="D421" s="207"/>
      <c r="E421" s="7"/>
      <c r="F421" s="7"/>
      <c r="G421" s="7"/>
      <c r="H421" s="7"/>
      <c r="I421" s="7"/>
      <c r="J421" s="7"/>
      <c r="K421" s="7"/>
      <c r="L421" s="7"/>
      <c r="M421" s="7"/>
      <c r="N421" s="7"/>
      <c r="O421" s="7"/>
      <c r="P421" s="7"/>
      <c r="Q421" s="7"/>
    </row>
    <row r="422" ht="14.25" customHeight="1">
      <c r="A422" s="7"/>
      <c r="B422" s="7"/>
      <c r="C422" s="639"/>
      <c r="D422" s="207"/>
      <c r="E422" s="7"/>
      <c r="F422" s="7"/>
      <c r="G422" s="7"/>
      <c r="H422" s="7"/>
      <c r="I422" s="7"/>
      <c r="J422" s="7"/>
      <c r="K422" s="7"/>
      <c r="L422" s="7"/>
      <c r="M422" s="7"/>
      <c r="N422" s="7"/>
      <c r="O422" s="7"/>
      <c r="P422" s="7"/>
      <c r="Q422" s="7"/>
    </row>
    <row r="423" ht="14.25" customHeight="1">
      <c r="A423" s="7"/>
      <c r="B423" s="7"/>
      <c r="C423" s="639"/>
      <c r="D423" s="207"/>
      <c r="E423" s="7"/>
      <c r="F423" s="7"/>
      <c r="G423" s="7"/>
      <c r="H423" s="7"/>
      <c r="I423" s="7"/>
      <c r="J423" s="7"/>
      <c r="K423" s="7"/>
      <c r="L423" s="7"/>
      <c r="M423" s="7"/>
      <c r="N423" s="7"/>
      <c r="O423" s="7"/>
      <c r="P423" s="7"/>
      <c r="Q423" s="7"/>
    </row>
    <row r="424" ht="14.25" customHeight="1">
      <c r="A424" s="7"/>
      <c r="B424" s="7"/>
      <c r="C424" s="639"/>
      <c r="D424" s="207"/>
      <c r="E424" s="7"/>
      <c r="F424" s="7"/>
      <c r="G424" s="7"/>
      <c r="H424" s="7"/>
      <c r="I424" s="7"/>
      <c r="J424" s="7"/>
      <c r="K424" s="7"/>
      <c r="L424" s="7"/>
      <c r="M424" s="7"/>
      <c r="N424" s="7"/>
      <c r="O424" s="7"/>
      <c r="P424" s="7"/>
      <c r="Q424" s="7"/>
    </row>
    <row r="425" ht="14.25" customHeight="1">
      <c r="A425" s="7"/>
      <c r="B425" s="7"/>
      <c r="C425" s="639"/>
      <c r="D425" s="207"/>
      <c r="E425" s="7"/>
      <c r="F425" s="7"/>
      <c r="G425" s="7"/>
      <c r="H425" s="7"/>
      <c r="I425" s="7"/>
      <c r="J425" s="7"/>
      <c r="K425" s="7"/>
      <c r="L425" s="7"/>
      <c r="M425" s="7"/>
      <c r="N425" s="7"/>
      <c r="O425" s="7"/>
      <c r="P425" s="7"/>
      <c r="Q425" s="7"/>
    </row>
    <row r="426" ht="14.25" customHeight="1">
      <c r="A426" s="7"/>
      <c r="B426" s="7"/>
      <c r="C426" s="639"/>
      <c r="D426" s="207"/>
      <c r="E426" s="7"/>
      <c r="F426" s="7"/>
      <c r="G426" s="7"/>
      <c r="H426" s="7"/>
      <c r="I426" s="7"/>
      <c r="J426" s="7"/>
      <c r="K426" s="7"/>
      <c r="L426" s="7"/>
      <c r="M426" s="7"/>
      <c r="N426" s="7"/>
      <c r="O426" s="7"/>
      <c r="P426" s="7"/>
      <c r="Q426" s="7"/>
    </row>
    <row r="427" ht="14.25" customHeight="1">
      <c r="A427" s="7"/>
      <c r="B427" s="7"/>
      <c r="C427" s="639"/>
      <c r="D427" s="207"/>
      <c r="E427" s="7"/>
      <c r="F427" s="7"/>
      <c r="G427" s="7"/>
      <c r="H427" s="7"/>
      <c r="I427" s="7"/>
      <c r="J427" s="7"/>
      <c r="K427" s="7"/>
      <c r="L427" s="7"/>
      <c r="M427" s="7"/>
      <c r="N427" s="7"/>
      <c r="O427" s="7"/>
      <c r="P427" s="7"/>
      <c r="Q427" s="7"/>
    </row>
    <row r="428" ht="14.25" customHeight="1">
      <c r="A428" s="7"/>
      <c r="B428" s="7"/>
      <c r="C428" s="639"/>
      <c r="D428" s="207"/>
      <c r="E428" s="7"/>
      <c r="F428" s="7"/>
      <c r="G428" s="7"/>
      <c r="H428" s="7"/>
      <c r="I428" s="7"/>
      <c r="J428" s="7"/>
      <c r="K428" s="7"/>
      <c r="L428" s="7"/>
      <c r="M428" s="7"/>
      <c r="N428" s="7"/>
      <c r="O428" s="7"/>
      <c r="P428" s="7"/>
      <c r="Q428" s="7"/>
    </row>
    <row r="429" ht="14.25" customHeight="1">
      <c r="A429" s="7"/>
      <c r="B429" s="7"/>
      <c r="C429" s="639"/>
      <c r="D429" s="207"/>
      <c r="E429" s="7"/>
      <c r="F429" s="7"/>
      <c r="G429" s="7"/>
      <c r="H429" s="7"/>
      <c r="I429" s="7"/>
      <c r="J429" s="7"/>
      <c r="K429" s="7"/>
      <c r="L429" s="7"/>
      <c r="M429" s="7"/>
      <c r="N429" s="7"/>
      <c r="O429" s="7"/>
      <c r="P429" s="7"/>
      <c r="Q429" s="7"/>
    </row>
    <row r="430" ht="14.25" customHeight="1">
      <c r="A430" s="7"/>
      <c r="B430" s="7"/>
      <c r="C430" s="639"/>
      <c r="D430" s="207"/>
      <c r="E430" s="7"/>
      <c r="F430" s="7"/>
      <c r="G430" s="7"/>
      <c r="H430" s="7"/>
      <c r="I430" s="7"/>
      <c r="J430" s="7"/>
      <c r="K430" s="7"/>
      <c r="L430" s="7"/>
      <c r="M430" s="7"/>
      <c r="N430" s="7"/>
      <c r="O430" s="7"/>
      <c r="P430" s="7"/>
      <c r="Q430" s="7"/>
    </row>
    <row r="431" ht="14.25" customHeight="1">
      <c r="A431" s="7"/>
      <c r="B431" s="7"/>
      <c r="C431" s="639"/>
      <c r="D431" s="207"/>
      <c r="E431" s="7"/>
      <c r="F431" s="7"/>
      <c r="G431" s="7"/>
      <c r="H431" s="7"/>
      <c r="I431" s="7"/>
      <c r="J431" s="7"/>
      <c r="K431" s="7"/>
      <c r="L431" s="7"/>
      <c r="M431" s="7"/>
      <c r="N431" s="7"/>
      <c r="O431" s="7"/>
      <c r="P431" s="7"/>
      <c r="Q431" s="7"/>
    </row>
    <row r="432" ht="14.25" customHeight="1">
      <c r="A432" s="7"/>
      <c r="B432" s="7"/>
      <c r="C432" s="639"/>
      <c r="D432" s="207"/>
      <c r="E432" s="7"/>
      <c r="F432" s="7"/>
      <c r="G432" s="7"/>
      <c r="H432" s="7"/>
      <c r="I432" s="7"/>
      <c r="J432" s="7"/>
      <c r="K432" s="7"/>
      <c r="L432" s="7"/>
      <c r="M432" s="7"/>
      <c r="N432" s="7"/>
      <c r="O432" s="7"/>
      <c r="P432" s="7"/>
      <c r="Q432" s="7"/>
    </row>
    <row r="433" ht="14.25" customHeight="1">
      <c r="A433" s="7"/>
      <c r="B433" s="7"/>
      <c r="C433" s="639"/>
      <c r="D433" s="207"/>
      <c r="E433" s="7"/>
      <c r="F433" s="7"/>
      <c r="G433" s="7"/>
      <c r="H433" s="7"/>
      <c r="I433" s="7"/>
      <c r="J433" s="7"/>
      <c r="K433" s="7"/>
      <c r="L433" s="7"/>
      <c r="M433" s="7"/>
      <c r="N433" s="7"/>
      <c r="O433" s="7"/>
      <c r="P433" s="7"/>
      <c r="Q433" s="7"/>
    </row>
    <row r="434" ht="14.25" customHeight="1">
      <c r="A434" s="7"/>
      <c r="B434" s="7"/>
      <c r="C434" s="639"/>
      <c r="D434" s="207"/>
      <c r="E434" s="7"/>
      <c r="F434" s="7"/>
      <c r="G434" s="7"/>
      <c r="H434" s="7"/>
      <c r="I434" s="7"/>
      <c r="J434" s="7"/>
      <c r="K434" s="7"/>
      <c r="L434" s="7"/>
      <c r="M434" s="7"/>
      <c r="N434" s="7"/>
      <c r="O434" s="7"/>
      <c r="P434" s="7"/>
      <c r="Q434" s="7"/>
    </row>
    <row r="435" ht="14.25" customHeight="1">
      <c r="A435" s="7"/>
      <c r="B435" s="7"/>
      <c r="C435" s="639"/>
      <c r="D435" s="207"/>
      <c r="E435" s="7"/>
      <c r="F435" s="7"/>
      <c r="G435" s="7"/>
      <c r="H435" s="7"/>
      <c r="I435" s="7"/>
      <c r="J435" s="7"/>
      <c r="K435" s="7"/>
      <c r="L435" s="7"/>
      <c r="M435" s="7"/>
      <c r="N435" s="7"/>
      <c r="O435" s="7"/>
      <c r="P435" s="7"/>
      <c r="Q435" s="7"/>
    </row>
    <row r="436" ht="14.25" customHeight="1">
      <c r="A436" s="7"/>
      <c r="B436" s="7"/>
      <c r="C436" s="639"/>
      <c r="D436" s="207"/>
      <c r="E436" s="7"/>
      <c r="F436" s="7"/>
      <c r="G436" s="7"/>
      <c r="H436" s="7"/>
      <c r="I436" s="7"/>
      <c r="J436" s="7"/>
      <c r="K436" s="7"/>
      <c r="L436" s="7"/>
      <c r="M436" s="7"/>
      <c r="N436" s="7"/>
      <c r="O436" s="7"/>
      <c r="P436" s="7"/>
      <c r="Q436" s="7"/>
    </row>
    <row r="437" ht="14.25" customHeight="1">
      <c r="A437" s="7"/>
      <c r="B437" s="7"/>
      <c r="C437" s="639"/>
      <c r="D437" s="207"/>
      <c r="E437" s="7"/>
      <c r="F437" s="7"/>
      <c r="G437" s="7"/>
      <c r="H437" s="7"/>
      <c r="I437" s="7"/>
      <c r="J437" s="7"/>
      <c r="K437" s="7"/>
      <c r="L437" s="7"/>
      <c r="M437" s="7"/>
      <c r="N437" s="7"/>
      <c r="O437" s="7"/>
      <c r="P437" s="7"/>
      <c r="Q437" s="7"/>
    </row>
    <row r="438" ht="14.25" customHeight="1">
      <c r="A438" s="7"/>
      <c r="B438" s="7"/>
      <c r="C438" s="639"/>
      <c r="D438" s="207"/>
      <c r="E438" s="7"/>
      <c r="F438" s="7"/>
      <c r="G438" s="7"/>
      <c r="H438" s="7"/>
      <c r="I438" s="7"/>
      <c r="J438" s="7"/>
      <c r="K438" s="7"/>
      <c r="L438" s="7"/>
      <c r="M438" s="7"/>
      <c r="N438" s="7"/>
      <c r="O438" s="7"/>
      <c r="P438" s="7"/>
      <c r="Q438" s="7"/>
    </row>
    <row r="439" ht="14.25" customHeight="1">
      <c r="A439" s="7"/>
      <c r="B439" s="7"/>
      <c r="C439" s="639"/>
      <c r="D439" s="207"/>
      <c r="E439" s="7"/>
      <c r="F439" s="7"/>
      <c r="G439" s="7"/>
      <c r="H439" s="7"/>
      <c r="I439" s="7"/>
      <c r="J439" s="7"/>
      <c r="K439" s="7"/>
      <c r="L439" s="7"/>
      <c r="M439" s="7"/>
      <c r="N439" s="7"/>
      <c r="O439" s="7"/>
      <c r="P439" s="7"/>
      <c r="Q439" s="7"/>
    </row>
    <row r="440" ht="14.25" customHeight="1">
      <c r="A440" s="7"/>
      <c r="B440" s="7"/>
      <c r="C440" s="639"/>
      <c r="D440" s="207"/>
      <c r="E440" s="7"/>
      <c r="F440" s="7"/>
      <c r="G440" s="7"/>
      <c r="H440" s="7"/>
      <c r="I440" s="7"/>
      <c r="J440" s="7"/>
      <c r="K440" s="7"/>
      <c r="L440" s="7"/>
      <c r="M440" s="7"/>
      <c r="N440" s="7"/>
      <c r="O440" s="7"/>
      <c r="P440" s="7"/>
      <c r="Q440" s="7"/>
    </row>
    <row r="441" ht="14.25" customHeight="1">
      <c r="A441" s="7"/>
      <c r="B441" s="7"/>
      <c r="C441" s="639"/>
      <c r="D441" s="207"/>
      <c r="E441" s="7"/>
      <c r="F441" s="7"/>
      <c r="G441" s="7"/>
      <c r="H441" s="7"/>
      <c r="I441" s="7"/>
      <c r="J441" s="7"/>
      <c r="K441" s="7"/>
      <c r="L441" s="7"/>
      <c r="M441" s="7"/>
      <c r="N441" s="7"/>
      <c r="O441" s="7"/>
      <c r="P441" s="7"/>
      <c r="Q441" s="7"/>
    </row>
    <row r="442" ht="14.25" customHeight="1">
      <c r="A442" s="7"/>
      <c r="B442" s="7"/>
      <c r="C442" s="639"/>
      <c r="D442" s="207"/>
      <c r="E442" s="7"/>
      <c r="F442" s="7"/>
      <c r="G442" s="7"/>
      <c r="H442" s="7"/>
      <c r="I442" s="7"/>
      <c r="J442" s="7"/>
      <c r="K442" s="7"/>
      <c r="L442" s="7"/>
      <c r="M442" s="7"/>
      <c r="N442" s="7"/>
      <c r="O442" s="7"/>
      <c r="P442" s="7"/>
      <c r="Q442" s="7"/>
    </row>
    <row r="443" ht="14.25" customHeight="1">
      <c r="A443" s="7"/>
      <c r="B443" s="7"/>
      <c r="C443" s="639"/>
      <c r="D443" s="207"/>
      <c r="E443" s="7"/>
      <c r="F443" s="7"/>
      <c r="G443" s="7"/>
      <c r="H443" s="7"/>
      <c r="I443" s="7"/>
      <c r="J443" s="7"/>
      <c r="K443" s="7"/>
      <c r="L443" s="7"/>
      <c r="M443" s="7"/>
      <c r="N443" s="7"/>
      <c r="O443" s="7"/>
      <c r="P443" s="7"/>
      <c r="Q443" s="7"/>
    </row>
    <row r="444" ht="14.25" customHeight="1">
      <c r="A444" s="7"/>
      <c r="B444" s="7"/>
      <c r="C444" s="639"/>
      <c r="D444" s="207"/>
      <c r="E444" s="7"/>
      <c r="F444" s="7"/>
      <c r="G444" s="7"/>
      <c r="H444" s="7"/>
      <c r="I444" s="7"/>
      <c r="J444" s="7"/>
      <c r="K444" s="7"/>
      <c r="L444" s="7"/>
      <c r="M444" s="7"/>
      <c r="N444" s="7"/>
      <c r="O444" s="7"/>
      <c r="P444" s="7"/>
      <c r="Q444" s="7"/>
    </row>
    <row r="445" ht="14.25" customHeight="1">
      <c r="A445" s="7"/>
      <c r="B445" s="7"/>
      <c r="C445" s="639"/>
      <c r="D445" s="207"/>
      <c r="E445" s="7"/>
      <c r="F445" s="7"/>
      <c r="G445" s="7"/>
      <c r="H445" s="7"/>
      <c r="I445" s="7"/>
      <c r="J445" s="7"/>
      <c r="K445" s="7"/>
      <c r="L445" s="7"/>
      <c r="M445" s="7"/>
      <c r="N445" s="7"/>
      <c r="O445" s="7"/>
      <c r="P445" s="7"/>
      <c r="Q445" s="7"/>
    </row>
    <row r="446" ht="14.25" customHeight="1">
      <c r="A446" s="7"/>
      <c r="B446" s="7"/>
      <c r="C446" s="639"/>
      <c r="D446" s="207"/>
      <c r="E446" s="7"/>
      <c r="F446" s="7"/>
      <c r="G446" s="7"/>
      <c r="H446" s="7"/>
      <c r="I446" s="7"/>
      <c r="J446" s="7"/>
      <c r="K446" s="7"/>
      <c r="L446" s="7"/>
      <c r="M446" s="7"/>
      <c r="N446" s="7"/>
      <c r="O446" s="7"/>
      <c r="P446" s="7"/>
      <c r="Q446" s="7"/>
    </row>
    <row r="447" ht="14.25" customHeight="1">
      <c r="A447" s="7"/>
      <c r="B447" s="7"/>
      <c r="C447" s="639"/>
      <c r="D447" s="207"/>
      <c r="E447" s="7"/>
      <c r="F447" s="7"/>
      <c r="G447" s="7"/>
      <c r="H447" s="7"/>
      <c r="I447" s="7"/>
      <c r="J447" s="7"/>
      <c r="K447" s="7"/>
      <c r="L447" s="7"/>
      <c r="M447" s="7"/>
      <c r="N447" s="7"/>
      <c r="O447" s="7"/>
      <c r="P447" s="7"/>
      <c r="Q447" s="7"/>
    </row>
    <row r="448" ht="14.25" customHeight="1">
      <c r="A448" s="7"/>
      <c r="B448" s="7"/>
      <c r="C448" s="639"/>
      <c r="D448" s="207"/>
      <c r="E448" s="7"/>
      <c r="F448" s="7"/>
      <c r="G448" s="7"/>
      <c r="H448" s="7"/>
      <c r="I448" s="7"/>
      <c r="J448" s="7"/>
      <c r="K448" s="7"/>
      <c r="L448" s="7"/>
      <c r="M448" s="7"/>
      <c r="N448" s="7"/>
      <c r="O448" s="7"/>
      <c r="P448" s="7"/>
      <c r="Q448" s="7"/>
    </row>
    <row r="449" ht="14.25" customHeight="1">
      <c r="A449" s="7"/>
      <c r="B449" s="7"/>
      <c r="C449" s="639"/>
      <c r="D449" s="207"/>
      <c r="E449" s="7"/>
      <c r="F449" s="7"/>
      <c r="G449" s="7"/>
      <c r="H449" s="7"/>
      <c r="I449" s="7"/>
      <c r="J449" s="7"/>
      <c r="K449" s="7"/>
      <c r="L449" s="7"/>
      <c r="M449" s="7"/>
      <c r="N449" s="7"/>
      <c r="O449" s="7"/>
      <c r="P449" s="7"/>
      <c r="Q449" s="7"/>
    </row>
    <row r="450" ht="14.25" customHeight="1">
      <c r="A450" s="7"/>
      <c r="B450" s="7"/>
      <c r="C450" s="639"/>
      <c r="D450" s="207"/>
      <c r="E450" s="7"/>
      <c r="F450" s="7"/>
      <c r="G450" s="7"/>
      <c r="H450" s="7"/>
      <c r="I450" s="7"/>
      <c r="J450" s="7"/>
      <c r="K450" s="7"/>
      <c r="L450" s="7"/>
      <c r="M450" s="7"/>
      <c r="N450" s="7"/>
      <c r="O450" s="7"/>
      <c r="P450" s="7"/>
      <c r="Q450" s="7"/>
    </row>
    <row r="451" ht="14.25" customHeight="1">
      <c r="A451" s="7"/>
      <c r="B451" s="7"/>
      <c r="C451" s="639"/>
      <c r="D451" s="207"/>
      <c r="E451" s="7"/>
      <c r="F451" s="7"/>
      <c r="G451" s="7"/>
      <c r="H451" s="7"/>
      <c r="I451" s="7"/>
      <c r="J451" s="7"/>
      <c r="K451" s="7"/>
      <c r="L451" s="7"/>
      <c r="M451" s="7"/>
      <c r="N451" s="7"/>
      <c r="O451" s="7"/>
      <c r="P451" s="7"/>
      <c r="Q451" s="7"/>
    </row>
    <row r="452" ht="14.25" customHeight="1">
      <c r="A452" s="7"/>
      <c r="B452" s="7"/>
      <c r="C452" s="639"/>
      <c r="D452" s="207"/>
      <c r="E452" s="7"/>
      <c r="F452" s="7"/>
      <c r="G452" s="7"/>
      <c r="H452" s="7"/>
      <c r="I452" s="7"/>
      <c r="J452" s="7"/>
      <c r="K452" s="7"/>
      <c r="L452" s="7"/>
      <c r="M452" s="7"/>
      <c r="N452" s="7"/>
      <c r="O452" s="7"/>
      <c r="P452" s="7"/>
      <c r="Q452" s="7"/>
    </row>
    <row r="453" ht="14.25" customHeight="1">
      <c r="A453" s="7"/>
      <c r="B453" s="7"/>
      <c r="C453" s="639"/>
      <c r="D453" s="207"/>
      <c r="E453" s="7"/>
      <c r="F453" s="7"/>
      <c r="G453" s="7"/>
      <c r="H453" s="7"/>
      <c r="I453" s="7"/>
      <c r="J453" s="7"/>
      <c r="K453" s="7"/>
      <c r="L453" s="7"/>
      <c r="M453" s="7"/>
      <c r="N453" s="7"/>
      <c r="O453" s="7"/>
      <c r="P453" s="7"/>
      <c r="Q453" s="7"/>
    </row>
    <row r="454" ht="14.25" customHeight="1">
      <c r="A454" s="7"/>
      <c r="B454" s="7"/>
      <c r="C454" s="639"/>
      <c r="D454" s="207"/>
      <c r="E454" s="7"/>
      <c r="F454" s="7"/>
      <c r="G454" s="7"/>
      <c r="H454" s="7"/>
      <c r="I454" s="7"/>
      <c r="J454" s="7"/>
      <c r="K454" s="7"/>
      <c r="L454" s="7"/>
      <c r="M454" s="7"/>
      <c r="N454" s="7"/>
      <c r="O454" s="7"/>
      <c r="P454" s="7"/>
      <c r="Q454" s="7"/>
    </row>
    <row r="455" ht="14.25" customHeight="1">
      <c r="A455" s="7"/>
      <c r="B455" s="7"/>
      <c r="C455" s="639"/>
      <c r="D455" s="207"/>
      <c r="E455" s="7"/>
      <c r="F455" s="7"/>
      <c r="G455" s="7"/>
      <c r="H455" s="7"/>
      <c r="I455" s="7"/>
      <c r="J455" s="7"/>
      <c r="K455" s="7"/>
      <c r="L455" s="7"/>
      <c r="M455" s="7"/>
      <c r="N455" s="7"/>
      <c r="O455" s="7"/>
      <c r="P455" s="7"/>
      <c r="Q455" s="7"/>
    </row>
    <row r="456" ht="14.25" customHeight="1">
      <c r="A456" s="7"/>
      <c r="B456" s="7"/>
      <c r="C456" s="639"/>
      <c r="D456" s="207"/>
      <c r="E456" s="7"/>
      <c r="F456" s="7"/>
      <c r="G456" s="7"/>
      <c r="H456" s="7"/>
      <c r="I456" s="7"/>
      <c r="J456" s="7"/>
      <c r="K456" s="7"/>
      <c r="L456" s="7"/>
      <c r="M456" s="7"/>
      <c r="N456" s="7"/>
      <c r="O456" s="7"/>
      <c r="P456" s="7"/>
      <c r="Q456" s="7"/>
    </row>
    <row r="457" ht="14.25" customHeight="1">
      <c r="A457" s="7"/>
      <c r="B457" s="7"/>
      <c r="C457" s="639"/>
      <c r="D457" s="207"/>
      <c r="E457" s="7"/>
      <c r="F457" s="7"/>
      <c r="G457" s="7"/>
      <c r="H457" s="7"/>
      <c r="I457" s="7"/>
      <c r="J457" s="7"/>
      <c r="K457" s="7"/>
      <c r="L457" s="7"/>
      <c r="M457" s="7"/>
      <c r="N457" s="7"/>
      <c r="O457" s="7"/>
      <c r="P457" s="7"/>
      <c r="Q457" s="7"/>
    </row>
    <row r="458" ht="14.25" customHeight="1">
      <c r="A458" s="7"/>
      <c r="B458" s="7"/>
      <c r="C458" s="639"/>
      <c r="D458" s="207"/>
      <c r="E458" s="7"/>
      <c r="F458" s="7"/>
      <c r="G458" s="7"/>
      <c r="H458" s="7"/>
      <c r="I458" s="7"/>
      <c r="J458" s="7"/>
      <c r="K458" s="7"/>
      <c r="L458" s="7"/>
      <c r="M458" s="7"/>
      <c r="N458" s="7"/>
      <c r="O458" s="7"/>
      <c r="P458" s="7"/>
      <c r="Q458" s="7"/>
    </row>
    <row r="459" ht="14.25" customHeight="1">
      <c r="A459" s="7"/>
      <c r="B459" s="7"/>
      <c r="C459" s="639"/>
      <c r="D459" s="207"/>
      <c r="E459" s="7"/>
      <c r="F459" s="7"/>
      <c r="G459" s="7"/>
      <c r="H459" s="7"/>
      <c r="I459" s="7"/>
      <c r="J459" s="7"/>
      <c r="K459" s="7"/>
      <c r="L459" s="7"/>
      <c r="M459" s="7"/>
      <c r="N459" s="7"/>
      <c r="O459" s="7"/>
      <c r="P459" s="7"/>
      <c r="Q459" s="7"/>
    </row>
    <row r="460" ht="14.25" customHeight="1">
      <c r="A460" s="7"/>
      <c r="B460" s="7"/>
      <c r="C460" s="639"/>
      <c r="D460" s="207"/>
      <c r="E460" s="7"/>
      <c r="F460" s="7"/>
      <c r="G460" s="7"/>
      <c r="H460" s="7"/>
      <c r="I460" s="7"/>
      <c r="J460" s="7"/>
      <c r="K460" s="7"/>
      <c r="L460" s="7"/>
      <c r="M460" s="7"/>
      <c r="N460" s="7"/>
      <c r="O460" s="7"/>
      <c r="P460" s="7"/>
      <c r="Q460" s="7"/>
    </row>
    <row r="461" ht="14.25" customHeight="1">
      <c r="A461" s="7"/>
      <c r="B461" s="7"/>
      <c r="C461" s="639"/>
      <c r="D461" s="207"/>
      <c r="E461" s="7"/>
      <c r="F461" s="7"/>
      <c r="G461" s="7"/>
      <c r="H461" s="7"/>
      <c r="I461" s="7"/>
      <c r="J461" s="7"/>
      <c r="K461" s="7"/>
      <c r="L461" s="7"/>
      <c r="M461" s="7"/>
      <c r="N461" s="7"/>
      <c r="O461" s="7"/>
      <c r="P461" s="7"/>
      <c r="Q461" s="7"/>
    </row>
    <row r="462" ht="14.25" customHeight="1">
      <c r="A462" s="7"/>
      <c r="B462" s="7"/>
      <c r="C462" s="639"/>
      <c r="D462" s="207"/>
      <c r="E462" s="7"/>
      <c r="F462" s="7"/>
      <c r="G462" s="7"/>
      <c r="H462" s="7"/>
      <c r="I462" s="7"/>
      <c r="J462" s="7"/>
      <c r="K462" s="7"/>
      <c r="L462" s="7"/>
      <c r="M462" s="7"/>
      <c r="N462" s="7"/>
      <c r="O462" s="7"/>
      <c r="P462" s="7"/>
      <c r="Q462" s="7"/>
    </row>
    <row r="463" ht="14.25" customHeight="1">
      <c r="A463" s="7"/>
      <c r="B463" s="7"/>
      <c r="C463" s="639"/>
      <c r="D463" s="207"/>
      <c r="E463" s="7"/>
      <c r="F463" s="7"/>
      <c r="G463" s="7"/>
      <c r="H463" s="7"/>
      <c r="I463" s="7"/>
      <c r="J463" s="7"/>
      <c r="K463" s="7"/>
      <c r="L463" s="7"/>
      <c r="M463" s="7"/>
      <c r="N463" s="7"/>
      <c r="O463" s="7"/>
      <c r="P463" s="7"/>
      <c r="Q463" s="7"/>
    </row>
    <row r="464" ht="14.25" customHeight="1">
      <c r="A464" s="7"/>
      <c r="B464" s="7"/>
      <c r="C464" s="639"/>
      <c r="D464" s="207"/>
      <c r="E464" s="7"/>
      <c r="F464" s="7"/>
      <c r="G464" s="7"/>
      <c r="H464" s="7"/>
      <c r="I464" s="7"/>
      <c r="J464" s="7"/>
      <c r="K464" s="7"/>
      <c r="L464" s="7"/>
      <c r="M464" s="7"/>
      <c r="N464" s="7"/>
      <c r="O464" s="7"/>
      <c r="P464" s="7"/>
      <c r="Q464" s="7"/>
    </row>
    <row r="465" ht="14.25" customHeight="1">
      <c r="A465" s="7"/>
      <c r="B465" s="7"/>
      <c r="C465" s="639"/>
      <c r="D465" s="207"/>
      <c r="E465" s="7"/>
      <c r="F465" s="7"/>
      <c r="G465" s="7"/>
      <c r="H465" s="7"/>
      <c r="I465" s="7"/>
      <c r="J465" s="7"/>
      <c r="K465" s="7"/>
      <c r="L465" s="7"/>
      <c r="M465" s="7"/>
      <c r="N465" s="7"/>
      <c r="O465" s="7"/>
      <c r="P465" s="7"/>
      <c r="Q465" s="7"/>
    </row>
    <row r="466" ht="14.25" customHeight="1">
      <c r="A466" s="7"/>
      <c r="B466" s="7"/>
      <c r="C466" s="639"/>
      <c r="D466" s="207"/>
      <c r="E466" s="7"/>
      <c r="F466" s="7"/>
      <c r="G466" s="7"/>
      <c r="H466" s="7"/>
      <c r="I466" s="7"/>
      <c r="J466" s="7"/>
      <c r="K466" s="7"/>
      <c r="L466" s="7"/>
      <c r="M466" s="7"/>
      <c r="N466" s="7"/>
      <c r="O466" s="7"/>
      <c r="P466" s="7"/>
      <c r="Q466" s="7"/>
    </row>
    <row r="467" ht="14.25" customHeight="1">
      <c r="A467" s="7"/>
      <c r="B467" s="7"/>
      <c r="C467" s="639"/>
      <c r="D467" s="207"/>
      <c r="E467" s="7"/>
      <c r="F467" s="7"/>
      <c r="G467" s="7"/>
      <c r="H467" s="7"/>
      <c r="I467" s="7"/>
      <c r="J467" s="7"/>
      <c r="K467" s="7"/>
      <c r="L467" s="7"/>
      <c r="M467" s="7"/>
      <c r="N467" s="7"/>
      <c r="O467" s="7"/>
      <c r="P467" s="7"/>
      <c r="Q467" s="7"/>
    </row>
    <row r="468" ht="14.25" customHeight="1">
      <c r="A468" s="7"/>
      <c r="B468" s="7"/>
      <c r="C468" s="639"/>
      <c r="D468" s="207"/>
      <c r="E468" s="7"/>
      <c r="F468" s="7"/>
      <c r="G468" s="7"/>
      <c r="H468" s="7"/>
      <c r="I468" s="7"/>
      <c r="J468" s="7"/>
      <c r="K468" s="7"/>
      <c r="L468" s="7"/>
      <c r="M468" s="7"/>
      <c r="N468" s="7"/>
      <c r="O468" s="7"/>
      <c r="P468" s="7"/>
      <c r="Q468" s="7"/>
    </row>
    <row r="469" ht="14.25" customHeight="1">
      <c r="A469" s="7"/>
      <c r="B469" s="7"/>
      <c r="C469" s="639"/>
      <c r="D469" s="207"/>
      <c r="E469" s="7"/>
      <c r="F469" s="7"/>
      <c r="G469" s="7"/>
      <c r="H469" s="7"/>
      <c r="I469" s="7"/>
      <c r="J469" s="7"/>
      <c r="K469" s="7"/>
      <c r="L469" s="7"/>
      <c r="M469" s="7"/>
      <c r="N469" s="7"/>
      <c r="O469" s="7"/>
      <c r="P469" s="7"/>
      <c r="Q469" s="7"/>
    </row>
    <row r="470" ht="14.25" customHeight="1">
      <c r="A470" s="7"/>
      <c r="B470" s="7"/>
      <c r="C470" s="639"/>
      <c r="D470" s="207"/>
      <c r="E470" s="7"/>
      <c r="F470" s="7"/>
      <c r="G470" s="7"/>
      <c r="H470" s="7"/>
      <c r="I470" s="7"/>
      <c r="J470" s="7"/>
      <c r="K470" s="7"/>
      <c r="L470" s="7"/>
      <c r="M470" s="7"/>
      <c r="N470" s="7"/>
      <c r="O470" s="7"/>
      <c r="P470" s="7"/>
      <c r="Q470" s="7"/>
    </row>
    <row r="471" ht="14.25" customHeight="1">
      <c r="A471" s="7"/>
      <c r="B471" s="7"/>
      <c r="C471" s="639"/>
      <c r="D471" s="207"/>
      <c r="E471" s="7"/>
      <c r="F471" s="7"/>
      <c r="G471" s="7"/>
      <c r="H471" s="7"/>
      <c r="I471" s="7"/>
      <c r="J471" s="7"/>
      <c r="K471" s="7"/>
      <c r="L471" s="7"/>
      <c r="M471" s="7"/>
      <c r="N471" s="7"/>
      <c r="O471" s="7"/>
      <c r="P471" s="7"/>
      <c r="Q471" s="7"/>
    </row>
    <row r="472" ht="14.25" customHeight="1">
      <c r="A472" s="7"/>
      <c r="B472" s="7"/>
      <c r="C472" s="639"/>
      <c r="D472" s="207"/>
      <c r="E472" s="7"/>
      <c r="F472" s="7"/>
      <c r="G472" s="7"/>
      <c r="H472" s="7"/>
      <c r="I472" s="7"/>
      <c r="J472" s="7"/>
      <c r="K472" s="7"/>
      <c r="L472" s="7"/>
      <c r="M472" s="7"/>
      <c r="N472" s="7"/>
      <c r="O472" s="7"/>
      <c r="P472" s="7"/>
      <c r="Q472" s="7"/>
    </row>
    <row r="473" ht="14.25" customHeight="1">
      <c r="A473" s="7"/>
      <c r="B473" s="7"/>
      <c r="C473" s="639"/>
      <c r="D473" s="207"/>
      <c r="E473" s="7"/>
      <c r="F473" s="7"/>
      <c r="G473" s="7"/>
      <c r="H473" s="7"/>
      <c r="I473" s="7"/>
      <c r="J473" s="7"/>
      <c r="K473" s="7"/>
      <c r="L473" s="7"/>
      <c r="M473" s="7"/>
      <c r="N473" s="7"/>
      <c r="O473" s="7"/>
      <c r="P473" s="7"/>
      <c r="Q473" s="7"/>
    </row>
    <row r="474" ht="14.25" customHeight="1">
      <c r="A474" s="7"/>
      <c r="B474" s="7"/>
      <c r="C474" s="639"/>
      <c r="D474" s="207"/>
      <c r="E474" s="7"/>
      <c r="F474" s="7"/>
      <c r="G474" s="7"/>
      <c r="H474" s="7"/>
      <c r="I474" s="7"/>
      <c r="J474" s="7"/>
      <c r="K474" s="7"/>
      <c r="L474" s="7"/>
      <c r="M474" s="7"/>
      <c r="N474" s="7"/>
      <c r="O474" s="7"/>
      <c r="P474" s="7"/>
      <c r="Q474" s="7"/>
    </row>
    <row r="475" ht="14.25" customHeight="1">
      <c r="A475" s="7"/>
      <c r="B475" s="7"/>
      <c r="C475" s="639"/>
      <c r="D475" s="207"/>
      <c r="E475" s="7"/>
      <c r="F475" s="7"/>
      <c r="G475" s="7"/>
      <c r="H475" s="7"/>
      <c r="I475" s="7"/>
      <c r="J475" s="7"/>
      <c r="K475" s="7"/>
      <c r="L475" s="7"/>
      <c r="M475" s="7"/>
      <c r="N475" s="7"/>
      <c r="O475" s="7"/>
      <c r="P475" s="7"/>
      <c r="Q475" s="7"/>
    </row>
    <row r="476" ht="14.25" customHeight="1">
      <c r="A476" s="7"/>
      <c r="B476" s="7"/>
      <c r="C476" s="639"/>
      <c r="D476" s="207"/>
      <c r="E476" s="7"/>
      <c r="F476" s="7"/>
      <c r="G476" s="7"/>
      <c r="H476" s="7"/>
      <c r="I476" s="7"/>
      <c r="J476" s="7"/>
      <c r="K476" s="7"/>
      <c r="L476" s="7"/>
      <c r="M476" s="7"/>
      <c r="N476" s="7"/>
      <c r="O476" s="7"/>
      <c r="P476" s="7"/>
      <c r="Q476" s="7"/>
    </row>
    <row r="477" ht="14.25" customHeight="1">
      <c r="A477" s="7"/>
      <c r="B477" s="7"/>
      <c r="C477" s="639"/>
      <c r="D477" s="207"/>
      <c r="E477" s="7"/>
      <c r="F477" s="7"/>
      <c r="G477" s="7"/>
      <c r="H477" s="7"/>
      <c r="I477" s="7"/>
      <c r="J477" s="7"/>
      <c r="K477" s="7"/>
      <c r="L477" s="7"/>
      <c r="M477" s="7"/>
      <c r="N477" s="7"/>
      <c r="O477" s="7"/>
      <c r="P477" s="7"/>
      <c r="Q477" s="7"/>
    </row>
    <row r="478" ht="14.25" customHeight="1">
      <c r="A478" s="7"/>
      <c r="B478" s="7"/>
      <c r="C478" s="639"/>
      <c r="D478" s="207"/>
      <c r="E478" s="7"/>
      <c r="F478" s="7"/>
      <c r="G478" s="7"/>
      <c r="H478" s="7"/>
      <c r="I478" s="7"/>
      <c r="J478" s="7"/>
      <c r="K478" s="7"/>
      <c r="L478" s="7"/>
      <c r="M478" s="7"/>
      <c r="N478" s="7"/>
      <c r="O478" s="7"/>
      <c r="P478" s="7"/>
      <c r="Q478" s="7"/>
    </row>
    <row r="479" ht="14.25" customHeight="1">
      <c r="A479" s="7"/>
      <c r="B479" s="7"/>
      <c r="C479" s="639"/>
      <c r="D479" s="207"/>
      <c r="E479" s="7"/>
      <c r="F479" s="7"/>
      <c r="G479" s="7"/>
      <c r="H479" s="7"/>
      <c r="I479" s="7"/>
      <c r="J479" s="7"/>
      <c r="K479" s="7"/>
      <c r="L479" s="7"/>
      <c r="M479" s="7"/>
      <c r="N479" s="7"/>
      <c r="O479" s="7"/>
      <c r="P479" s="7"/>
      <c r="Q479" s="7"/>
    </row>
    <row r="480" ht="14.25" customHeight="1">
      <c r="A480" s="7"/>
      <c r="B480" s="7"/>
      <c r="C480" s="639"/>
      <c r="D480" s="207"/>
      <c r="E480" s="7"/>
      <c r="F480" s="7"/>
      <c r="G480" s="7"/>
      <c r="H480" s="7"/>
      <c r="I480" s="7"/>
      <c r="J480" s="7"/>
      <c r="K480" s="7"/>
      <c r="L480" s="7"/>
      <c r="M480" s="7"/>
      <c r="N480" s="7"/>
      <c r="O480" s="7"/>
      <c r="P480" s="7"/>
      <c r="Q480" s="7"/>
    </row>
    <row r="481" ht="14.25" customHeight="1">
      <c r="A481" s="7"/>
      <c r="B481" s="7"/>
      <c r="C481" s="639"/>
      <c r="D481" s="207"/>
      <c r="E481" s="7"/>
      <c r="F481" s="7"/>
      <c r="G481" s="7"/>
      <c r="H481" s="7"/>
      <c r="I481" s="7"/>
      <c r="J481" s="7"/>
      <c r="K481" s="7"/>
      <c r="L481" s="7"/>
      <c r="M481" s="7"/>
      <c r="N481" s="7"/>
      <c r="O481" s="7"/>
      <c r="P481" s="7"/>
      <c r="Q481" s="7"/>
    </row>
    <row r="482" ht="14.25" customHeight="1">
      <c r="A482" s="7"/>
      <c r="B482" s="7"/>
      <c r="C482" s="639"/>
      <c r="D482" s="207"/>
      <c r="E482" s="7"/>
      <c r="F482" s="7"/>
      <c r="G482" s="7"/>
      <c r="H482" s="7"/>
      <c r="I482" s="7"/>
      <c r="J482" s="7"/>
      <c r="K482" s="7"/>
      <c r="L482" s="7"/>
      <c r="M482" s="7"/>
      <c r="N482" s="7"/>
      <c r="O482" s="7"/>
      <c r="P482" s="7"/>
      <c r="Q482" s="7"/>
    </row>
    <row r="483" ht="14.25" customHeight="1">
      <c r="A483" s="7"/>
      <c r="B483" s="7"/>
      <c r="C483" s="639"/>
      <c r="D483" s="207"/>
      <c r="E483" s="7"/>
      <c r="F483" s="7"/>
      <c r="G483" s="7"/>
      <c r="H483" s="7"/>
      <c r="I483" s="7"/>
      <c r="J483" s="7"/>
      <c r="K483" s="7"/>
      <c r="L483" s="7"/>
      <c r="M483" s="7"/>
      <c r="N483" s="7"/>
      <c r="O483" s="7"/>
      <c r="P483" s="7"/>
      <c r="Q483" s="7"/>
    </row>
    <row r="484" ht="14.25" customHeight="1">
      <c r="A484" s="7"/>
      <c r="B484" s="7"/>
      <c r="C484" s="639"/>
      <c r="D484" s="207"/>
      <c r="E484" s="7"/>
      <c r="F484" s="7"/>
      <c r="G484" s="7"/>
      <c r="H484" s="7"/>
      <c r="I484" s="7"/>
      <c r="J484" s="7"/>
      <c r="K484" s="7"/>
      <c r="L484" s="7"/>
      <c r="M484" s="7"/>
      <c r="N484" s="7"/>
      <c r="O484" s="7"/>
      <c r="P484" s="7"/>
      <c r="Q484" s="7"/>
    </row>
    <row r="485" ht="14.25" customHeight="1">
      <c r="A485" s="7"/>
      <c r="B485" s="7"/>
      <c r="C485" s="639"/>
      <c r="D485" s="207"/>
      <c r="E485" s="7"/>
      <c r="F485" s="7"/>
      <c r="G485" s="7"/>
      <c r="H485" s="7"/>
      <c r="I485" s="7"/>
      <c r="J485" s="7"/>
      <c r="K485" s="7"/>
      <c r="L485" s="7"/>
      <c r="M485" s="7"/>
      <c r="N485" s="7"/>
      <c r="O485" s="7"/>
      <c r="P485" s="7"/>
      <c r="Q485" s="7"/>
    </row>
    <row r="486" ht="14.25" customHeight="1">
      <c r="A486" s="7"/>
      <c r="B486" s="7"/>
      <c r="C486" s="639"/>
      <c r="D486" s="207"/>
      <c r="E486" s="7"/>
      <c r="F486" s="7"/>
      <c r="G486" s="7"/>
      <c r="H486" s="7"/>
      <c r="I486" s="7"/>
      <c r="J486" s="7"/>
      <c r="K486" s="7"/>
      <c r="L486" s="7"/>
      <c r="M486" s="7"/>
      <c r="N486" s="7"/>
      <c r="O486" s="7"/>
      <c r="P486" s="7"/>
      <c r="Q486" s="7"/>
    </row>
    <row r="487" ht="14.25" customHeight="1">
      <c r="A487" s="7"/>
      <c r="B487" s="7"/>
      <c r="C487" s="639"/>
      <c r="D487" s="207"/>
      <c r="E487" s="7"/>
      <c r="F487" s="7"/>
      <c r="G487" s="7"/>
      <c r="H487" s="7"/>
      <c r="I487" s="7"/>
      <c r="J487" s="7"/>
      <c r="K487" s="7"/>
      <c r="L487" s="7"/>
      <c r="M487" s="7"/>
      <c r="N487" s="7"/>
      <c r="O487" s="7"/>
      <c r="P487" s="7"/>
      <c r="Q487" s="7"/>
    </row>
    <row r="488" ht="14.25" customHeight="1">
      <c r="A488" s="7"/>
      <c r="B488" s="7"/>
      <c r="C488" s="639"/>
      <c r="D488" s="207"/>
      <c r="E488" s="7"/>
      <c r="F488" s="7"/>
      <c r="G488" s="7"/>
      <c r="H488" s="7"/>
      <c r="I488" s="7"/>
      <c r="J488" s="7"/>
      <c r="K488" s="7"/>
      <c r="L488" s="7"/>
      <c r="M488" s="7"/>
      <c r="N488" s="7"/>
      <c r="O488" s="7"/>
      <c r="P488" s="7"/>
      <c r="Q488" s="7"/>
    </row>
    <row r="489" ht="14.25" customHeight="1">
      <c r="A489" s="7"/>
      <c r="B489" s="7"/>
      <c r="C489" s="639"/>
      <c r="D489" s="207"/>
      <c r="E489" s="7"/>
      <c r="F489" s="7"/>
      <c r="G489" s="7"/>
      <c r="H489" s="7"/>
      <c r="I489" s="7"/>
      <c r="J489" s="7"/>
      <c r="K489" s="7"/>
      <c r="L489" s="7"/>
      <c r="M489" s="7"/>
      <c r="N489" s="7"/>
      <c r="O489" s="7"/>
      <c r="P489" s="7"/>
      <c r="Q489" s="7"/>
    </row>
    <row r="490" ht="14.25" customHeight="1">
      <c r="A490" s="7"/>
      <c r="B490" s="7"/>
      <c r="C490" s="639"/>
      <c r="D490" s="207"/>
      <c r="E490" s="7"/>
      <c r="F490" s="7"/>
      <c r="G490" s="7"/>
      <c r="H490" s="7"/>
      <c r="I490" s="7"/>
      <c r="J490" s="7"/>
      <c r="K490" s="7"/>
      <c r="L490" s="7"/>
      <c r="M490" s="7"/>
      <c r="N490" s="7"/>
      <c r="O490" s="7"/>
      <c r="P490" s="7"/>
      <c r="Q490" s="7"/>
    </row>
    <row r="491" ht="14.25" customHeight="1">
      <c r="A491" s="7"/>
      <c r="B491" s="7"/>
      <c r="C491" s="639"/>
      <c r="D491" s="207"/>
      <c r="E491" s="7"/>
      <c r="F491" s="7"/>
      <c r="G491" s="7"/>
      <c r="H491" s="7"/>
      <c r="I491" s="7"/>
      <c r="J491" s="7"/>
      <c r="K491" s="7"/>
      <c r="L491" s="7"/>
      <c r="M491" s="7"/>
      <c r="N491" s="7"/>
      <c r="O491" s="7"/>
      <c r="P491" s="7"/>
      <c r="Q491" s="7"/>
    </row>
    <row r="492" ht="14.25" customHeight="1">
      <c r="A492" s="7"/>
      <c r="B492" s="7"/>
      <c r="C492" s="639"/>
      <c r="D492" s="207"/>
      <c r="E492" s="7"/>
      <c r="F492" s="7"/>
      <c r="G492" s="7"/>
      <c r="H492" s="7"/>
      <c r="I492" s="7"/>
      <c r="J492" s="7"/>
      <c r="K492" s="7"/>
      <c r="L492" s="7"/>
      <c r="M492" s="7"/>
      <c r="N492" s="7"/>
      <c r="O492" s="7"/>
      <c r="P492" s="7"/>
      <c r="Q492" s="7"/>
    </row>
    <row r="493" ht="14.25" customHeight="1">
      <c r="A493" s="7"/>
      <c r="B493" s="7"/>
      <c r="C493" s="639"/>
      <c r="D493" s="207"/>
      <c r="E493" s="7"/>
      <c r="F493" s="7"/>
      <c r="G493" s="7"/>
      <c r="H493" s="7"/>
      <c r="I493" s="7"/>
      <c r="J493" s="7"/>
      <c r="K493" s="7"/>
      <c r="L493" s="7"/>
      <c r="M493" s="7"/>
      <c r="N493" s="7"/>
      <c r="O493" s="7"/>
      <c r="P493" s="7"/>
      <c r="Q493" s="7"/>
    </row>
    <row r="494" ht="14.25" customHeight="1">
      <c r="A494" s="7"/>
      <c r="B494" s="7"/>
      <c r="C494" s="639"/>
      <c r="D494" s="207"/>
      <c r="E494" s="7"/>
      <c r="F494" s="7"/>
      <c r="G494" s="7"/>
      <c r="H494" s="7"/>
      <c r="I494" s="7"/>
      <c r="J494" s="7"/>
      <c r="K494" s="7"/>
      <c r="L494" s="7"/>
      <c r="M494" s="7"/>
      <c r="N494" s="7"/>
      <c r="O494" s="7"/>
      <c r="P494" s="7"/>
      <c r="Q494" s="7"/>
    </row>
    <row r="495" ht="14.25" customHeight="1">
      <c r="A495" s="7"/>
      <c r="B495" s="7"/>
      <c r="C495" s="639"/>
      <c r="D495" s="207"/>
      <c r="E495" s="7"/>
      <c r="F495" s="7"/>
      <c r="G495" s="7"/>
      <c r="H495" s="7"/>
      <c r="I495" s="7"/>
      <c r="J495" s="7"/>
      <c r="K495" s="7"/>
      <c r="L495" s="7"/>
      <c r="M495" s="7"/>
      <c r="N495" s="7"/>
      <c r="O495" s="7"/>
      <c r="P495" s="7"/>
      <c r="Q495" s="7"/>
    </row>
    <row r="496" ht="14.25" customHeight="1">
      <c r="A496" s="7"/>
      <c r="B496" s="7"/>
      <c r="C496" s="639"/>
      <c r="D496" s="207"/>
      <c r="E496" s="7"/>
      <c r="F496" s="7"/>
      <c r="G496" s="7"/>
      <c r="H496" s="7"/>
      <c r="I496" s="7"/>
      <c r="J496" s="7"/>
      <c r="K496" s="7"/>
      <c r="L496" s="7"/>
      <c r="M496" s="7"/>
      <c r="N496" s="7"/>
      <c r="O496" s="7"/>
      <c r="P496" s="7"/>
      <c r="Q496" s="7"/>
    </row>
    <row r="497" ht="14.25" customHeight="1">
      <c r="A497" s="7"/>
      <c r="B497" s="7"/>
      <c r="C497" s="639"/>
      <c r="D497" s="207"/>
      <c r="E497" s="7"/>
      <c r="F497" s="7"/>
      <c r="G497" s="7"/>
      <c r="H497" s="7"/>
      <c r="I497" s="7"/>
      <c r="J497" s="7"/>
      <c r="K497" s="7"/>
      <c r="L497" s="7"/>
      <c r="M497" s="7"/>
      <c r="N497" s="7"/>
      <c r="O497" s="7"/>
      <c r="P497" s="7"/>
      <c r="Q497" s="7"/>
    </row>
    <row r="498" ht="14.25" customHeight="1">
      <c r="A498" s="7"/>
      <c r="B498" s="7"/>
      <c r="C498" s="639"/>
      <c r="D498" s="207"/>
      <c r="E498" s="7"/>
      <c r="F498" s="7"/>
      <c r="G498" s="7"/>
      <c r="H498" s="7"/>
      <c r="I498" s="7"/>
      <c r="J498" s="7"/>
      <c r="K498" s="7"/>
      <c r="L498" s="7"/>
      <c r="M498" s="7"/>
      <c r="N498" s="7"/>
      <c r="O498" s="7"/>
      <c r="P498" s="7"/>
      <c r="Q498" s="7"/>
    </row>
    <row r="499" ht="14.25" customHeight="1">
      <c r="A499" s="7"/>
      <c r="B499" s="7"/>
      <c r="C499" s="639"/>
      <c r="D499" s="207"/>
      <c r="E499" s="7"/>
      <c r="F499" s="7"/>
      <c r="G499" s="7"/>
      <c r="H499" s="7"/>
      <c r="I499" s="7"/>
      <c r="J499" s="7"/>
      <c r="K499" s="7"/>
      <c r="L499" s="7"/>
      <c r="M499" s="7"/>
      <c r="N499" s="7"/>
      <c r="O499" s="7"/>
      <c r="P499" s="7"/>
      <c r="Q499" s="7"/>
    </row>
    <row r="500" ht="14.25" customHeight="1">
      <c r="A500" s="7"/>
      <c r="B500" s="7"/>
      <c r="C500" s="639"/>
      <c r="D500" s="207"/>
      <c r="E500" s="7"/>
      <c r="F500" s="7"/>
      <c r="G500" s="7"/>
      <c r="H500" s="7"/>
      <c r="I500" s="7"/>
      <c r="J500" s="7"/>
      <c r="K500" s="7"/>
      <c r="L500" s="7"/>
      <c r="M500" s="7"/>
      <c r="N500" s="7"/>
      <c r="O500" s="7"/>
      <c r="P500" s="7"/>
      <c r="Q500" s="7"/>
    </row>
    <row r="501" ht="14.25" customHeight="1">
      <c r="A501" s="7"/>
      <c r="B501" s="7"/>
      <c r="C501" s="639"/>
      <c r="D501" s="207"/>
      <c r="E501" s="7"/>
      <c r="F501" s="7"/>
      <c r="G501" s="7"/>
      <c r="H501" s="7"/>
      <c r="I501" s="7"/>
      <c r="J501" s="7"/>
      <c r="K501" s="7"/>
      <c r="L501" s="7"/>
      <c r="M501" s="7"/>
      <c r="N501" s="7"/>
      <c r="O501" s="7"/>
      <c r="P501" s="7"/>
      <c r="Q501" s="7"/>
    </row>
    <row r="502" ht="14.25" customHeight="1">
      <c r="A502" s="7"/>
      <c r="B502" s="7"/>
      <c r="C502" s="639"/>
      <c r="D502" s="207"/>
      <c r="E502" s="7"/>
      <c r="F502" s="7"/>
      <c r="G502" s="7"/>
      <c r="H502" s="7"/>
      <c r="I502" s="7"/>
      <c r="J502" s="7"/>
      <c r="K502" s="7"/>
      <c r="L502" s="7"/>
      <c r="M502" s="7"/>
      <c r="N502" s="7"/>
      <c r="O502" s="7"/>
      <c r="P502" s="7"/>
      <c r="Q502" s="7"/>
    </row>
    <row r="503" ht="14.25" customHeight="1">
      <c r="A503" s="7"/>
      <c r="B503" s="7"/>
      <c r="C503" s="639"/>
      <c r="D503" s="207"/>
      <c r="E503" s="7"/>
      <c r="F503" s="7"/>
      <c r="G503" s="7"/>
      <c r="H503" s="7"/>
      <c r="I503" s="7"/>
      <c r="J503" s="7"/>
      <c r="K503" s="7"/>
      <c r="L503" s="7"/>
      <c r="M503" s="7"/>
      <c r="N503" s="7"/>
      <c r="O503" s="7"/>
      <c r="P503" s="7"/>
      <c r="Q503" s="7"/>
    </row>
    <row r="504" ht="14.25" customHeight="1">
      <c r="A504" s="7"/>
      <c r="B504" s="7"/>
      <c r="C504" s="639"/>
      <c r="D504" s="207"/>
      <c r="E504" s="7"/>
      <c r="F504" s="7"/>
      <c r="G504" s="7"/>
      <c r="H504" s="7"/>
      <c r="I504" s="7"/>
      <c r="J504" s="7"/>
      <c r="K504" s="7"/>
      <c r="L504" s="7"/>
      <c r="M504" s="7"/>
      <c r="N504" s="7"/>
      <c r="O504" s="7"/>
      <c r="P504" s="7"/>
      <c r="Q504" s="7"/>
    </row>
    <row r="505" ht="14.25" customHeight="1">
      <c r="A505" s="7"/>
      <c r="B505" s="7"/>
      <c r="C505" s="639"/>
      <c r="D505" s="207"/>
      <c r="E505" s="7"/>
      <c r="F505" s="7"/>
      <c r="G505" s="7"/>
      <c r="H505" s="7"/>
      <c r="I505" s="7"/>
      <c r="J505" s="7"/>
      <c r="K505" s="7"/>
      <c r="L505" s="7"/>
      <c r="M505" s="7"/>
      <c r="N505" s="7"/>
      <c r="O505" s="7"/>
      <c r="P505" s="7"/>
      <c r="Q505" s="7"/>
    </row>
    <row r="506" ht="14.25" customHeight="1">
      <c r="A506" s="7"/>
      <c r="B506" s="7"/>
      <c r="C506" s="639"/>
      <c r="D506" s="207"/>
      <c r="E506" s="7"/>
      <c r="F506" s="7"/>
      <c r="G506" s="7"/>
      <c r="H506" s="7"/>
      <c r="I506" s="7"/>
      <c r="J506" s="7"/>
      <c r="K506" s="7"/>
      <c r="L506" s="7"/>
      <c r="M506" s="7"/>
      <c r="N506" s="7"/>
      <c r="O506" s="7"/>
      <c r="P506" s="7"/>
      <c r="Q506" s="7"/>
    </row>
    <row r="507" ht="14.25" customHeight="1">
      <c r="A507" s="7"/>
      <c r="B507" s="7"/>
      <c r="C507" s="639"/>
      <c r="D507" s="207"/>
      <c r="E507" s="7"/>
      <c r="F507" s="7"/>
      <c r="G507" s="7"/>
      <c r="H507" s="7"/>
      <c r="I507" s="7"/>
      <c r="J507" s="7"/>
      <c r="K507" s="7"/>
      <c r="L507" s="7"/>
      <c r="M507" s="7"/>
      <c r="N507" s="7"/>
      <c r="O507" s="7"/>
      <c r="P507" s="7"/>
      <c r="Q507" s="7"/>
    </row>
    <row r="508" ht="14.25" customHeight="1">
      <c r="A508" s="7"/>
      <c r="B508" s="7"/>
      <c r="C508" s="639"/>
      <c r="D508" s="207"/>
      <c r="E508" s="7"/>
      <c r="F508" s="7"/>
      <c r="G508" s="7"/>
      <c r="H508" s="7"/>
      <c r="I508" s="7"/>
      <c r="J508" s="7"/>
      <c r="K508" s="7"/>
      <c r="L508" s="7"/>
      <c r="M508" s="7"/>
      <c r="N508" s="7"/>
      <c r="O508" s="7"/>
      <c r="P508" s="7"/>
      <c r="Q508" s="7"/>
    </row>
    <row r="509" ht="14.25" customHeight="1">
      <c r="A509" s="7"/>
      <c r="B509" s="7"/>
      <c r="C509" s="639"/>
      <c r="D509" s="207"/>
      <c r="E509" s="7"/>
      <c r="F509" s="7"/>
      <c r="G509" s="7"/>
      <c r="H509" s="7"/>
      <c r="I509" s="7"/>
      <c r="J509" s="7"/>
      <c r="K509" s="7"/>
      <c r="L509" s="7"/>
      <c r="M509" s="7"/>
      <c r="N509" s="7"/>
      <c r="O509" s="7"/>
      <c r="P509" s="7"/>
      <c r="Q509" s="7"/>
    </row>
    <row r="510" ht="14.25" customHeight="1">
      <c r="A510" s="7"/>
      <c r="B510" s="7"/>
      <c r="C510" s="639"/>
      <c r="D510" s="207"/>
      <c r="E510" s="7"/>
      <c r="F510" s="7"/>
      <c r="G510" s="7"/>
      <c r="H510" s="7"/>
      <c r="I510" s="7"/>
      <c r="J510" s="7"/>
      <c r="K510" s="7"/>
      <c r="L510" s="7"/>
      <c r="M510" s="7"/>
      <c r="N510" s="7"/>
      <c r="O510" s="7"/>
      <c r="P510" s="7"/>
      <c r="Q510" s="7"/>
    </row>
    <row r="511" ht="14.25" customHeight="1">
      <c r="A511" s="7"/>
      <c r="B511" s="7"/>
      <c r="C511" s="639"/>
      <c r="D511" s="207"/>
      <c r="E511" s="7"/>
      <c r="F511" s="7"/>
      <c r="G511" s="7"/>
      <c r="H511" s="7"/>
      <c r="I511" s="7"/>
      <c r="J511" s="7"/>
      <c r="K511" s="7"/>
      <c r="L511" s="7"/>
      <c r="M511" s="7"/>
      <c r="N511" s="7"/>
      <c r="O511" s="7"/>
      <c r="P511" s="7"/>
      <c r="Q511" s="7"/>
    </row>
    <row r="512" ht="14.25" customHeight="1">
      <c r="A512" s="7"/>
      <c r="B512" s="7"/>
      <c r="C512" s="639"/>
      <c r="D512" s="207"/>
      <c r="E512" s="7"/>
      <c r="F512" s="7"/>
      <c r="G512" s="7"/>
      <c r="H512" s="7"/>
      <c r="I512" s="7"/>
      <c r="J512" s="7"/>
      <c r="K512" s="7"/>
      <c r="L512" s="7"/>
      <c r="M512" s="7"/>
      <c r="N512" s="7"/>
      <c r="O512" s="7"/>
      <c r="P512" s="7"/>
      <c r="Q512" s="7"/>
    </row>
    <row r="513" ht="14.25" customHeight="1">
      <c r="A513" s="7"/>
      <c r="B513" s="7"/>
      <c r="C513" s="639"/>
      <c r="D513" s="207"/>
      <c r="E513" s="7"/>
      <c r="F513" s="7"/>
      <c r="G513" s="7"/>
      <c r="H513" s="7"/>
      <c r="I513" s="7"/>
      <c r="J513" s="7"/>
      <c r="K513" s="7"/>
      <c r="L513" s="7"/>
      <c r="M513" s="7"/>
      <c r="N513" s="7"/>
      <c r="O513" s="7"/>
      <c r="P513" s="7"/>
      <c r="Q513" s="7"/>
    </row>
    <row r="514" ht="14.25" customHeight="1">
      <c r="A514" s="7"/>
      <c r="B514" s="7"/>
      <c r="C514" s="639"/>
      <c r="D514" s="207"/>
      <c r="E514" s="7"/>
      <c r="F514" s="7"/>
      <c r="G514" s="7"/>
      <c r="H514" s="7"/>
      <c r="I514" s="7"/>
      <c r="J514" s="7"/>
      <c r="K514" s="7"/>
      <c r="L514" s="7"/>
      <c r="M514" s="7"/>
      <c r="N514" s="7"/>
      <c r="O514" s="7"/>
      <c r="P514" s="7"/>
      <c r="Q514" s="7"/>
    </row>
    <row r="515" ht="14.25" customHeight="1">
      <c r="A515" s="7"/>
      <c r="B515" s="7"/>
      <c r="C515" s="639"/>
      <c r="D515" s="207"/>
      <c r="E515" s="7"/>
      <c r="F515" s="7"/>
      <c r="G515" s="7"/>
      <c r="H515" s="7"/>
      <c r="I515" s="7"/>
      <c r="J515" s="7"/>
      <c r="K515" s="7"/>
      <c r="L515" s="7"/>
      <c r="M515" s="7"/>
      <c r="N515" s="7"/>
      <c r="O515" s="7"/>
      <c r="P515" s="7"/>
      <c r="Q515" s="7"/>
    </row>
    <row r="516" ht="14.25" customHeight="1">
      <c r="A516" s="7"/>
      <c r="B516" s="7"/>
      <c r="C516" s="639"/>
      <c r="D516" s="207"/>
      <c r="E516" s="7"/>
      <c r="F516" s="7"/>
      <c r="G516" s="7"/>
      <c r="H516" s="7"/>
      <c r="I516" s="7"/>
      <c r="J516" s="7"/>
      <c r="K516" s="7"/>
      <c r="L516" s="7"/>
      <c r="M516" s="7"/>
      <c r="N516" s="7"/>
      <c r="O516" s="7"/>
      <c r="P516" s="7"/>
      <c r="Q516" s="7"/>
    </row>
    <row r="517" ht="14.25" customHeight="1">
      <c r="A517" s="7"/>
      <c r="B517" s="7"/>
      <c r="C517" s="639"/>
      <c r="D517" s="207"/>
      <c r="E517" s="7"/>
      <c r="F517" s="7"/>
      <c r="G517" s="7"/>
      <c r="H517" s="7"/>
      <c r="I517" s="7"/>
      <c r="J517" s="7"/>
      <c r="K517" s="7"/>
      <c r="L517" s="7"/>
      <c r="M517" s="7"/>
      <c r="N517" s="7"/>
      <c r="O517" s="7"/>
      <c r="P517" s="7"/>
      <c r="Q517" s="7"/>
    </row>
    <row r="518" ht="14.25" customHeight="1">
      <c r="A518" s="7"/>
      <c r="B518" s="7"/>
      <c r="C518" s="639"/>
      <c r="D518" s="207"/>
      <c r="E518" s="7"/>
      <c r="F518" s="7"/>
      <c r="G518" s="7"/>
      <c r="H518" s="7"/>
      <c r="I518" s="7"/>
      <c r="J518" s="7"/>
      <c r="K518" s="7"/>
      <c r="L518" s="7"/>
      <c r="M518" s="7"/>
      <c r="N518" s="7"/>
      <c r="O518" s="7"/>
      <c r="P518" s="7"/>
      <c r="Q518" s="7"/>
    </row>
    <row r="519" ht="14.25" customHeight="1">
      <c r="A519" s="7"/>
      <c r="B519" s="7"/>
      <c r="C519" s="639"/>
      <c r="D519" s="207"/>
      <c r="E519" s="7"/>
      <c r="F519" s="7"/>
      <c r="G519" s="7"/>
      <c r="H519" s="7"/>
      <c r="I519" s="7"/>
      <c r="J519" s="7"/>
      <c r="K519" s="7"/>
      <c r="L519" s="7"/>
      <c r="M519" s="7"/>
      <c r="N519" s="7"/>
      <c r="O519" s="7"/>
      <c r="P519" s="7"/>
      <c r="Q519" s="7"/>
    </row>
    <row r="520" ht="14.25" customHeight="1">
      <c r="A520" s="7"/>
      <c r="B520" s="7"/>
      <c r="C520" s="639"/>
      <c r="D520" s="207"/>
      <c r="E520" s="7"/>
      <c r="F520" s="7"/>
      <c r="G520" s="7"/>
      <c r="H520" s="7"/>
      <c r="I520" s="7"/>
      <c r="J520" s="7"/>
      <c r="K520" s="7"/>
      <c r="L520" s="7"/>
      <c r="M520" s="7"/>
      <c r="N520" s="7"/>
      <c r="O520" s="7"/>
      <c r="P520" s="7"/>
      <c r="Q520" s="7"/>
    </row>
    <row r="521" ht="14.25" customHeight="1">
      <c r="A521" s="7"/>
      <c r="B521" s="7"/>
      <c r="C521" s="639"/>
      <c r="D521" s="207"/>
      <c r="E521" s="7"/>
      <c r="F521" s="7"/>
      <c r="G521" s="7"/>
      <c r="H521" s="7"/>
      <c r="I521" s="7"/>
      <c r="J521" s="7"/>
      <c r="K521" s="7"/>
      <c r="L521" s="7"/>
      <c r="M521" s="7"/>
      <c r="N521" s="7"/>
      <c r="O521" s="7"/>
      <c r="P521" s="7"/>
      <c r="Q521" s="7"/>
    </row>
    <row r="522" ht="14.25" customHeight="1">
      <c r="A522" s="7"/>
      <c r="B522" s="7"/>
      <c r="C522" s="639"/>
      <c r="D522" s="207"/>
      <c r="E522" s="7"/>
      <c r="F522" s="7"/>
      <c r="G522" s="7"/>
      <c r="H522" s="7"/>
      <c r="I522" s="7"/>
      <c r="J522" s="7"/>
      <c r="K522" s="7"/>
      <c r="L522" s="7"/>
      <c r="M522" s="7"/>
      <c r="N522" s="7"/>
      <c r="O522" s="7"/>
      <c r="P522" s="7"/>
      <c r="Q522" s="7"/>
    </row>
    <row r="523" ht="14.25" customHeight="1">
      <c r="A523" s="7"/>
      <c r="B523" s="7"/>
      <c r="C523" s="639"/>
      <c r="D523" s="207"/>
      <c r="E523" s="7"/>
      <c r="F523" s="7"/>
      <c r="G523" s="7"/>
      <c r="H523" s="7"/>
      <c r="I523" s="7"/>
      <c r="J523" s="7"/>
      <c r="K523" s="7"/>
      <c r="L523" s="7"/>
      <c r="M523" s="7"/>
      <c r="N523" s="7"/>
      <c r="O523" s="7"/>
      <c r="P523" s="7"/>
      <c r="Q523" s="7"/>
    </row>
    <row r="524" ht="14.25" customHeight="1">
      <c r="A524" s="7"/>
      <c r="B524" s="7"/>
      <c r="C524" s="639"/>
      <c r="D524" s="207"/>
      <c r="E524" s="7"/>
      <c r="F524" s="7"/>
      <c r="G524" s="7"/>
      <c r="H524" s="7"/>
      <c r="I524" s="7"/>
      <c r="J524" s="7"/>
      <c r="K524" s="7"/>
      <c r="L524" s="7"/>
      <c r="M524" s="7"/>
      <c r="N524" s="7"/>
      <c r="O524" s="7"/>
      <c r="P524" s="7"/>
      <c r="Q524" s="7"/>
    </row>
    <row r="525" ht="14.25" customHeight="1">
      <c r="A525" s="7"/>
      <c r="B525" s="7"/>
      <c r="C525" s="639"/>
      <c r="D525" s="207"/>
      <c r="E525" s="7"/>
      <c r="F525" s="7"/>
      <c r="G525" s="7"/>
      <c r="H525" s="7"/>
      <c r="I525" s="7"/>
      <c r="J525" s="7"/>
      <c r="K525" s="7"/>
      <c r="L525" s="7"/>
      <c r="M525" s="7"/>
      <c r="N525" s="7"/>
      <c r="O525" s="7"/>
      <c r="P525" s="7"/>
      <c r="Q525" s="7"/>
    </row>
    <row r="526" ht="14.25" customHeight="1">
      <c r="A526" s="7"/>
      <c r="B526" s="7"/>
      <c r="C526" s="639"/>
      <c r="D526" s="207"/>
      <c r="E526" s="7"/>
      <c r="F526" s="7"/>
      <c r="G526" s="7"/>
      <c r="H526" s="7"/>
      <c r="I526" s="7"/>
      <c r="J526" s="7"/>
      <c r="K526" s="7"/>
      <c r="L526" s="7"/>
      <c r="M526" s="7"/>
      <c r="N526" s="7"/>
      <c r="O526" s="7"/>
      <c r="P526" s="7"/>
      <c r="Q526" s="7"/>
    </row>
    <row r="527" ht="14.25" customHeight="1">
      <c r="A527" s="7"/>
      <c r="B527" s="7"/>
      <c r="C527" s="639"/>
      <c r="D527" s="207"/>
      <c r="E527" s="7"/>
      <c r="F527" s="7"/>
      <c r="G527" s="7"/>
      <c r="H527" s="7"/>
      <c r="I527" s="7"/>
      <c r="J527" s="7"/>
      <c r="K527" s="7"/>
      <c r="L527" s="7"/>
      <c r="M527" s="7"/>
      <c r="N527" s="7"/>
      <c r="O527" s="7"/>
      <c r="P527" s="7"/>
      <c r="Q527" s="7"/>
    </row>
    <row r="528" ht="14.25" customHeight="1">
      <c r="A528" s="7"/>
      <c r="B528" s="7"/>
      <c r="C528" s="639"/>
      <c r="D528" s="207"/>
      <c r="E528" s="7"/>
      <c r="F528" s="7"/>
      <c r="G528" s="7"/>
      <c r="H528" s="7"/>
      <c r="I528" s="7"/>
      <c r="J528" s="7"/>
      <c r="K528" s="7"/>
      <c r="L528" s="7"/>
      <c r="M528" s="7"/>
      <c r="N528" s="7"/>
      <c r="O528" s="7"/>
      <c r="P528" s="7"/>
      <c r="Q528" s="7"/>
    </row>
    <row r="529" ht="14.25" customHeight="1">
      <c r="A529" s="7"/>
      <c r="B529" s="7"/>
      <c r="C529" s="639"/>
      <c r="D529" s="207"/>
      <c r="E529" s="7"/>
      <c r="F529" s="7"/>
      <c r="G529" s="7"/>
      <c r="H529" s="7"/>
      <c r="I529" s="7"/>
      <c r="J529" s="7"/>
      <c r="K529" s="7"/>
      <c r="L529" s="7"/>
      <c r="M529" s="7"/>
      <c r="N529" s="7"/>
      <c r="O529" s="7"/>
      <c r="P529" s="7"/>
      <c r="Q529" s="7"/>
    </row>
    <row r="530" ht="14.25" customHeight="1">
      <c r="A530" s="7"/>
      <c r="B530" s="7"/>
      <c r="C530" s="639"/>
      <c r="D530" s="207"/>
      <c r="E530" s="7"/>
      <c r="F530" s="7"/>
      <c r="G530" s="7"/>
      <c r="H530" s="7"/>
      <c r="I530" s="7"/>
      <c r="J530" s="7"/>
      <c r="K530" s="7"/>
      <c r="L530" s="7"/>
      <c r="M530" s="7"/>
      <c r="N530" s="7"/>
      <c r="O530" s="7"/>
      <c r="P530" s="7"/>
      <c r="Q530" s="7"/>
    </row>
    <row r="531" ht="14.25" customHeight="1">
      <c r="A531" s="7"/>
      <c r="B531" s="7"/>
      <c r="C531" s="639"/>
      <c r="D531" s="207"/>
      <c r="E531" s="7"/>
      <c r="F531" s="7"/>
      <c r="G531" s="7"/>
      <c r="H531" s="7"/>
      <c r="I531" s="7"/>
      <c r="J531" s="7"/>
      <c r="K531" s="7"/>
      <c r="L531" s="7"/>
      <c r="M531" s="7"/>
      <c r="N531" s="7"/>
      <c r="O531" s="7"/>
      <c r="P531" s="7"/>
      <c r="Q531" s="7"/>
    </row>
    <row r="532" ht="14.25" customHeight="1">
      <c r="A532" s="7"/>
      <c r="B532" s="7"/>
      <c r="C532" s="639"/>
      <c r="D532" s="207"/>
      <c r="E532" s="7"/>
      <c r="F532" s="7"/>
      <c r="G532" s="7"/>
      <c r="H532" s="7"/>
      <c r="I532" s="7"/>
      <c r="J532" s="7"/>
      <c r="K532" s="7"/>
      <c r="L532" s="7"/>
      <c r="M532" s="7"/>
      <c r="N532" s="7"/>
      <c r="O532" s="7"/>
      <c r="P532" s="7"/>
      <c r="Q532" s="7"/>
    </row>
    <row r="533" ht="14.25" customHeight="1">
      <c r="A533" s="7"/>
      <c r="B533" s="7"/>
      <c r="C533" s="639"/>
      <c r="D533" s="207"/>
      <c r="E533" s="7"/>
      <c r="F533" s="7"/>
      <c r="G533" s="7"/>
      <c r="H533" s="7"/>
      <c r="I533" s="7"/>
      <c r="J533" s="7"/>
      <c r="K533" s="7"/>
      <c r="L533" s="7"/>
      <c r="M533" s="7"/>
      <c r="N533" s="7"/>
      <c r="O533" s="7"/>
      <c r="P533" s="7"/>
      <c r="Q533" s="7"/>
    </row>
    <row r="534" ht="14.25" customHeight="1">
      <c r="A534" s="7"/>
      <c r="B534" s="7"/>
      <c r="C534" s="639"/>
      <c r="D534" s="207"/>
      <c r="E534" s="7"/>
      <c r="F534" s="7"/>
      <c r="G534" s="7"/>
      <c r="H534" s="7"/>
      <c r="I534" s="7"/>
      <c r="J534" s="7"/>
      <c r="K534" s="7"/>
      <c r="L534" s="7"/>
      <c r="M534" s="7"/>
      <c r="N534" s="7"/>
      <c r="O534" s="7"/>
      <c r="P534" s="7"/>
      <c r="Q534" s="7"/>
    </row>
    <row r="535" ht="14.25" customHeight="1">
      <c r="A535" s="7"/>
      <c r="B535" s="7"/>
      <c r="C535" s="639"/>
      <c r="D535" s="207"/>
      <c r="E535" s="7"/>
      <c r="F535" s="7"/>
      <c r="G535" s="7"/>
      <c r="H535" s="7"/>
      <c r="I535" s="7"/>
      <c r="J535" s="7"/>
      <c r="K535" s="7"/>
      <c r="L535" s="7"/>
      <c r="M535" s="7"/>
      <c r="N535" s="7"/>
      <c r="O535" s="7"/>
      <c r="P535" s="7"/>
      <c r="Q535" s="7"/>
    </row>
    <row r="536" ht="14.25" customHeight="1">
      <c r="A536" s="7"/>
      <c r="B536" s="7"/>
      <c r="C536" s="639"/>
      <c r="D536" s="207"/>
      <c r="E536" s="7"/>
      <c r="F536" s="7"/>
      <c r="G536" s="7"/>
      <c r="H536" s="7"/>
      <c r="I536" s="7"/>
      <c r="J536" s="7"/>
      <c r="K536" s="7"/>
      <c r="L536" s="7"/>
      <c r="M536" s="7"/>
      <c r="N536" s="7"/>
      <c r="O536" s="7"/>
      <c r="P536" s="7"/>
      <c r="Q536" s="7"/>
    </row>
    <row r="537" ht="14.25" customHeight="1">
      <c r="A537" s="7"/>
      <c r="B537" s="7"/>
      <c r="C537" s="639"/>
      <c r="D537" s="207"/>
      <c r="E537" s="7"/>
      <c r="F537" s="7"/>
      <c r="G537" s="7"/>
      <c r="H537" s="7"/>
      <c r="I537" s="7"/>
      <c r="J537" s="7"/>
      <c r="K537" s="7"/>
      <c r="L537" s="7"/>
      <c r="M537" s="7"/>
      <c r="N537" s="7"/>
      <c r="O537" s="7"/>
      <c r="P537" s="7"/>
      <c r="Q537" s="7"/>
    </row>
    <row r="538" ht="14.25" customHeight="1">
      <c r="A538" s="7"/>
      <c r="B538" s="7"/>
      <c r="C538" s="639"/>
      <c r="D538" s="207"/>
      <c r="E538" s="7"/>
      <c r="F538" s="7"/>
      <c r="G538" s="7"/>
      <c r="H538" s="7"/>
      <c r="I538" s="7"/>
      <c r="J538" s="7"/>
      <c r="K538" s="7"/>
      <c r="L538" s="7"/>
      <c r="M538" s="7"/>
      <c r="N538" s="7"/>
      <c r="O538" s="7"/>
      <c r="P538" s="7"/>
      <c r="Q538" s="7"/>
    </row>
    <row r="539" ht="14.25" customHeight="1">
      <c r="A539" s="7"/>
      <c r="B539" s="7"/>
      <c r="C539" s="639"/>
      <c r="D539" s="207"/>
      <c r="E539" s="7"/>
      <c r="F539" s="7"/>
      <c r="G539" s="7"/>
      <c r="H539" s="7"/>
      <c r="I539" s="7"/>
      <c r="J539" s="7"/>
      <c r="K539" s="7"/>
      <c r="L539" s="7"/>
      <c r="M539" s="7"/>
      <c r="N539" s="7"/>
      <c r="O539" s="7"/>
      <c r="P539" s="7"/>
      <c r="Q539" s="7"/>
    </row>
    <row r="540" ht="14.25" customHeight="1">
      <c r="A540" s="7"/>
      <c r="B540" s="7"/>
      <c r="C540" s="639"/>
      <c r="D540" s="207"/>
      <c r="E540" s="7"/>
      <c r="F540" s="7"/>
      <c r="G540" s="7"/>
      <c r="H540" s="7"/>
      <c r="I540" s="7"/>
      <c r="J540" s="7"/>
      <c r="K540" s="7"/>
      <c r="L540" s="7"/>
      <c r="M540" s="7"/>
      <c r="N540" s="7"/>
      <c r="O540" s="7"/>
      <c r="P540" s="7"/>
      <c r="Q540" s="7"/>
    </row>
    <row r="541" ht="14.25" customHeight="1">
      <c r="A541" s="7"/>
      <c r="B541" s="7"/>
      <c r="C541" s="639"/>
      <c r="D541" s="207"/>
      <c r="E541" s="7"/>
      <c r="F541" s="7"/>
      <c r="G541" s="7"/>
      <c r="H541" s="7"/>
      <c r="I541" s="7"/>
      <c r="J541" s="7"/>
      <c r="K541" s="7"/>
      <c r="L541" s="7"/>
      <c r="M541" s="7"/>
      <c r="N541" s="7"/>
      <c r="O541" s="7"/>
      <c r="P541" s="7"/>
      <c r="Q541" s="7"/>
    </row>
    <row r="542" ht="14.25" customHeight="1">
      <c r="A542" s="7"/>
      <c r="B542" s="7"/>
      <c r="C542" s="639"/>
      <c r="D542" s="207"/>
      <c r="E542" s="7"/>
      <c r="F542" s="7"/>
      <c r="G542" s="7"/>
      <c r="H542" s="7"/>
      <c r="I542" s="7"/>
      <c r="J542" s="7"/>
      <c r="K542" s="7"/>
      <c r="L542" s="7"/>
      <c r="M542" s="7"/>
      <c r="N542" s="7"/>
      <c r="O542" s="7"/>
      <c r="P542" s="7"/>
      <c r="Q542" s="7"/>
    </row>
    <row r="543" ht="14.25" customHeight="1">
      <c r="A543" s="7"/>
      <c r="B543" s="7"/>
      <c r="C543" s="639"/>
      <c r="D543" s="207"/>
      <c r="E543" s="7"/>
      <c r="F543" s="7"/>
      <c r="G543" s="7"/>
      <c r="H543" s="7"/>
      <c r="I543" s="7"/>
      <c r="J543" s="7"/>
      <c r="K543" s="7"/>
      <c r="L543" s="7"/>
      <c r="M543" s="7"/>
      <c r="N543" s="7"/>
      <c r="O543" s="7"/>
      <c r="P543" s="7"/>
      <c r="Q543" s="7"/>
    </row>
    <row r="544" ht="14.25" customHeight="1">
      <c r="A544" s="7"/>
      <c r="B544" s="7"/>
      <c r="C544" s="639"/>
      <c r="D544" s="207"/>
      <c r="E544" s="7"/>
      <c r="F544" s="7"/>
      <c r="G544" s="7"/>
      <c r="H544" s="7"/>
      <c r="I544" s="7"/>
      <c r="J544" s="7"/>
      <c r="K544" s="7"/>
      <c r="L544" s="7"/>
      <c r="M544" s="7"/>
      <c r="N544" s="7"/>
      <c r="O544" s="7"/>
      <c r="P544" s="7"/>
      <c r="Q544" s="7"/>
    </row>
    <row r="545" ht="14.25" customHeight="1">
      <c r="A545" s="7"/>
      <c r="B545" s="7"/>
      <c r="C545" s="639"/>
      <c r="D545" s="207"/>
      <c r="E545" s="7"/>
      <c r="F545" s="7"/>
      <c r="G545" s="7"/>
      <c r="H545" s="7"/>
      <c r="I545" s="7"/>
      <c r="J545" s="7"/>
      <c r="K545" s="7"/>
      <c r="L545" s="7"/>
      <c r="M545" s="7"/>
      <c r="N545" s="7"/>
      <c r="O545" s="7"/>
      <c r="P545" s="7"/>
      <c r="Q545" s="7"/>
    </row>
    <row r="546" ht="14.25" customHeight="1">
      <c r="A546" s="7"/>
      <c r="B546" s="7"/>
      <c r="C546" s="639"/>
      <c r="D546" s="207"/>
      <c r="E546" s="7"/>
      <c r="F546" s="7"/>
      <c r="G546" s="7"/>
      <c r="H546" s="7"/>
      <c r="I546" s="7"/>
      <c r="J546" s="7"/>
      <c r="K546" s="7"/>
      <c r="L546" s="7"/>
      <c r="M546" s="7"/>
      <c r="N546" s="7"/>
      <c r="O546" s="7"/>
      <c r="P546" s="7"/>
      <c r="Q546" s="7"/>
    </row>
    <row r="547" ht="14.25" customHeight="1">
      <c r="A547" s="7"/>
      <c r="B547" s="7"/>
      <c r="C547" s="639"/>
      <c r="D547" s="207"/>
      <c r="E547" s="7"/>
      <c r="F547" s="7"/>
      <c r="G547" s="7"/>
      <c r="H547" s="7"/>
      <c r="I547" s="7"/>
      <c r="J547" s="7"/>
      <c r="K547" s="7"/>
      <c r="L547" s="7"/>
      <c r="M547" s="7"/>
      <c r="N547" s="7"/>
      <c r="O547" s="7"/>
      <c r="P547" s="7"/>
      <c r="Q547" s="7"/>
    </row>
    <row r="548" ht="14.25" customHeight="1">
      <c r="A548" s="7"/>
      <c r="B548" s="7"/>
      <c r="C548" s="639"/>
      <c r="D548" s="207"/>
      <c r="E548" s="7"/>
      <c r="F548" s="7"/>
      <c r="G548" s="7"/>
      <c r="H548" s="7"/>
      <c r="I548" s="7"/>
      <c r="J548" s="7"/>
      <c r="K548" s="7"/>
      <c r="L548" s="7"/>
      <c r="M548" s="7"/>
      <c r="N548" s="7"/>
      <c r="O548" s="7"/>
      <c r="P548" s="7"/>
      <c r="Q548" s="7"/>
    </row>
    <row r="549" ht="14.25" customHeight="1">
      <c r="A549" s="7"/>
      <c r="B549" s="7"/>
      <c r="C549" s="639"/>
      <c r="D549" s="207"/>
      <c r="E549" s="7"/>
      <c r="F549" s="7"/>
      <c r="G549" s="7"/>
      <c r="H549" s="7"/>
      <c r="I549" s="7"/>
      <c r="J549" s="7"/>
      <c r="K549" s="7"/>
      <c r="L549" s="7"/>
      <c r="M549" s="7"/>
      <c r="N549" s="7"/>
      <c r="O549" s="7"/>
      <c r="P549" s="7"/>
      <c r="Q549" s="7"/>
    </row>
    <row r="550" ht="14.25" customHeight="1">
      <c r="A550" s="7"/>
      <c r="B550" s="7"/>
      <c r="C550" s="639"/>
      <c r="D550" s="207"/>
      <c r="E550" s="7"/>
      <c r="F550" s="7"/>
      <c r="G550" s="7"/>
      <c r="H550" s="7"/>
      <c r="I550" s="7"/>
      <c r="J550" s="7"/>
      <c r="K550" s="7"/>
      <c r="L550" s="7"/>
      <c r="M550" s="7"/>
      <c r="N550" s="7"/>
      <c r="O550" s="7"/>
      <c r="P550" s="7"/>
      <c r="Q550" s="7"/>
    </row>
    <row r="551" ht="14.25" customHeight="1">
      <c r="A551" s="7"/>
      <c r="B551" s="7"/>
      <c r="C551" s="639"/>
      <c r="D551" s="207"/>
      <c r="E551" s="7"/>
      <c r="F551" s="7"/>
      <c r="G551" s="7"/>
      <c r="H551" s="7"/>
      <c r="I551" s="7"/>
      <c r="J551" s="7"/>
      <c r="K551" s="7"/>
      <c r="L551" s="7"/>
      <c r="M551" s="7"/>
      <c r="N551" s="7"/>
      <c r="O551" s="7"/>
      <c r="P551" s="7"/>
      <c r="Q551" s="7"/>
    </row>
    <row r="552" ht="14.25" customHeight="1">
      <c r="A552" s="7"/>
      <c r="B552" s="7"/>
      <c r="C552" s="639"/>
      <c r="D552" s="207"/>
      <c r="E552" s="7"/>
      <c r="F552" s="7"/>
      <c r="G552" s="7"/>
      <c r="H552" s="7"/>
      <c r="I552" s="7"/>
      <c r="J552" s="7"/>
      <c r="K552" s="7"/>
      <c r="L552" s="7"/>
      <c r="M552" s="7"/>
      <c r="N552" s="7"/>
      <c r="O552" s="7"/>
      <c r="P552" s="7"/>
      <c r="Q552" s="7"/>
    </row>
    <row r="553" ht="14.25" customHeight="1">
      <c r="A553" s="7"/>
      <c r="B553" s="7"/>
      <c r="C553" s="639"/>
      <c r="D553" s="207"/>
      <c r="E553" s="7"/>
      <c r="F553" s="7"/>
      <c r="G553" s="7"/>
      <c r="H553" s="7"/>
      <c r="I553" s="7"/>
      <c r="J553" s="7"/>
      <c r="K553" s="7"/>
      <c r="L553" s="7"/>
      <c r="M553" s="7"/>
      <c r="N553" s="7"/>
      <c r="O553" s="7"/>
      <c r="P553" s="7"/>
      <c r="Q553" s="7"/>
    </row>
    <row r="554" ht="14.25" customHeight="1">
      <c r="A554" s="7"/>
      <c r="B554" s="7"/>
      <c r="C554" s="639"/>
      <c r="D554" s="207"/>
      <c r="E554" s="7"/>
      <c r="F554" s="7"/>
      <c r="G554" s="7"/>
      <c r="H554" s="7"/>
      <c r="I554" s="7"/>
      <c r="J554" s="7"/>
      <c r="K554" s="7"/>
      <c r="L554" s="7"/>
      <c r="M554" s="7"/>
      <c r="N554" s="7"/>
      <c r="O554" s="7"/>
      <c r="P554" s="7"/>
      <c r="Q554" s="7"/>
    </row>
    <row r="555" ht="14.25" customHeight="1">
      <c r="A555" s="7"/>
      <c r="B555" s="7"/>
      <c r="C555" s="639"/>
      <c r="D555" s="207"/>
      <c r="E555" s="7"/>
      <c r="F555" s="7"/>
      <c r="G555" s="7"/>
      <c r="H555" s="7"/>
      <c r="I555" s="7"/>
      <c r="J555" s="7"/>
      <c r="K555" s="7"/>
      <c r="L555" s="7"/>
      <c r="M555" s="7"/>
      <c r="N555" s="7"/>
      <c r="O555" s="7"/>
      <c r="P555" s="7"/>
      <c r="Q555" s="7"/>
    </row>
    <row r="556" ht="14.25" customHeight="1">
      <c r="A556" s="7"/>
      <c r="B556" s="7"/>
      <c r="C556" s="639"/>
      <c r="D556" s="207"/>
      <c r="E556" s="7"/>
      <c r="F556" s="7"/>
      <c r="G556" s="7"/>
      <c r="H556" s="7"/>
      <c r="I556" s="7"/>
      <c r="J556" s="7"/>
      <c r="K556" s="7"/>
      <c r="L556" s="7"/>
      <c r="M556" s="7"/>
      <c r="N556" s="7"/>
      <c r="O556" s="7"/>
      <c r="P556" s="7"/>
      <c r="Q556" s="7"/>
    </row>
    <row r="557" ht="14.25" customHeight="1">
      <c r="A557" s="7"/>
      <c r="B557" s="7"/>
      <c r="C557" s="639"/>
      <c r="D557" s="207"/>
      <c r="E557" s="7"/>
      <c r="F557" s="7"/>
      <c r="G557" s="7"/>
      <c r="H557" s="7"/>
      <c r="I557" s="7"/>
      <c r="J557" s="7"/>
      <c r="K557" s="7"/>
      <c r="L557" s="7"/>
      <c r="M557" s="7"/>
      <c r="N557" s="7"/>
      <c r="O557" s="7"/>
      <c r="P557" s="7"/>
      <c r="Q557" s="7"/>
    </row>
    <row r="558" ht="14.25" customHeight="1">
      <c r="A558" s="7"/>
      <c r="B558" s="7"/>
      <c r="C558" s="639"/>
      <c r="D558" s="207"/>
      <c r="E558" s="7"/>
      <c r="F558" s="7"/>
      <c r="G558" s="7"/>
      <c r="H558" s="7"/>
      <c r="I558" s="7"/>
      <c r="J558" s="7"/>
      <c r="K558" s="7"/>
      <c r="L558" s="7"/>
      <c r="M558" s="7"/>
      <c r="N558" s="7"/>
      <c r="O558" s="7"/>
      <c r="P558" s="7"/>
      <c r="Q558" s="7"/>
    </row>
    <row r="559" ht="14.25" customHeight="1">
      <c r="A559" s="7"/>
      <c r="B559" s="7"/>
      <c r="C559" s="639"/>
      <c r="D559" s="207"/>
      <c r="E559" s="7"/>
      <c r="F559" s="7"/>
      <c r="G559" s="7"/>
      <c r="H559" s="7"/>
      <c r="I559" s="7"/>
      <c r="J559" s="7"/>
      <c r="K559" s="7"/>
      <c r="L559" s="7"/>
      <c r="M559" s="7"/>
      <c r="N559" s="7"/>
      <c r="O559" s="7"/>
      <c r="P559" s="7"/>
      <c r="Q559" s="7"/>
    </row>
    <row r="560" ht="14.25" customHeight="1">
      <c r="A560" s="7"/>
      <c r="B560" s="7"/>
      <c r="C560" s="639"/>
      <c r="D560" s="207"/>
      <c r="E560" s="7"/>
      <c r="F560" s="7"/>
      <c r="G560" s="7"/>
      <c r="H560" s="7"/>
      <c r="I560" s="7"/>
      <c r="J560" s="7"/>
      <c r="K560" s="7"/>
      <c r="L560" s="7"/>
      <c r="M560" s="7"/>
      <c r="N560" s="7"/>
      <c r="O560" s="7"/>
      <c r="P560" s="7"/>
      <c r="Q560" s="7"/>
    </row>
    <row r="561" ht="14.25" customHeight="1">
      <c r="A561" s="7"/>
      <c r="B561" s="7"/>
      <c r="C561" s="639"/>
      <c r="D561" s="207"/>
      <c r="E561" s="7"/>
      <c r="F561" s="7"/>
      <c r="G561" s="7"/>
      <c r="H561" s="7"/>
      <c r="I561" s="7"/>
      <c r="J561" s="7"/>
      <c r="K561" s="7"/>
      <c r="L561" s="7"/>
      <c r="M561" s="7"/>
      <c r="N561" s="7"/>
      <c r="O561" s="7"/>
      <c r="P561" s="7"/>
      <c r="Q561" s="7"/>
    </row>
    <row r="562" ht="14.25" customHeight="1">
      <c r="A562" s="7"/>
      <c r="B562" s="7"/>
      <c r="C562" s="639"/>
      <c r="D562" s="207"/>
      <c r="E562" s="7"/>
      <c r="F562" s="7"/>
      <c r="G562" s="7"/>
      <c r="H562" s="7"/>
      <c r="I562" s="7"/>
      <c r="J562" s="7"/>
      <c r="K562" s="7"/>
      <c r="L562" s="7"/>
      <c r="M562" s="7"/>
      <c r="N562" s="7"/>
      <c r="O562" s="7"/>
      <c r="P562" s="7"/>
      <c r="Q562" s="7"/>
    </row>
    <row r="563" ht="14.25" customHeight="1">
      <c r="A563" s="7"/>
      <c r="B563" s="7"/>
      <c r="C563" s="639"/>
      <c r="D563" s="207"/>
      <c r="E563" s="7"/>
      <c r="F563" s="7"/>
      <c r="G563" s="7"/>
      <c r="H563" s="7"/>
      <c r="I563" s="7"/>
      <c r="J563" s="7"/>
      <c r="K563" s="7"/>
      <c r="L563" s="7"/>
      <c r="M563" s="7"/>
      <c r="N563" s="7"/>
      <c r="O563" s="7"/>
      <c r="P563" s="7"/>
      <c r="Q563" s="7"/>
    </row>
    <row r="564" ht="14.25" customHeight="1">
      <c r="A564" s="7"/>
      <c r="B564" s="7"/>
      <c r="C564" s="639"/>
      <c r="D564" s="207"/>
      <c r="E564" s="7"/>
      <c r="F564" s="7"/>
      <c r="G564" s="7"/>
      <c r="H564" s="7"/>
      <c r="I564" s="7"/>
      <c r="J564" s="7"/>
      <c r="K564" s="7"/>
      <c r="L564" s="7"/>
      <c r="M564" s="7"/>
      <c r="N564" s="7"/>
      <c r="O564" s="7"/>
      <c r="P564" s="7"/>
      <c r="Q564" s="7"/>
    </row>
    <row r="565" ht="14.25" customHeight="1">
      <c r="A565" s="7"/>
      <c r="B565" s="7"/>
      <c r="C565" s="639"/>
      <c r="D565" s="207"/>
      <c r="E565" s="7"/>
      <c r="F565" s="7"/>
      <c r="G565" s="7"/>
      <c r="H565" s="7"/>
      <c r="I565" s="7"/>
      <c r="J565" s="7"/>
      <c r="K565" s="7"/>
      <c r="L565" s="7"/>
      <c r="M565" s="7"/>
      <c r="N565" s="7"/>
      <c r="O565" s="7"/>
      <c r="P565" s="7"/>
      <c r="Q565" s="7"/>
    </row>
    <row r="566" ht="14.25" customHeight="1">
      <c r="A566" s="7"/>
      <c r="B566" s="7"/>
      <c r="C566" s="639"/>
      <c r="D566" s="207"/>
      <c r="E566" s="7"/>
      <c r="F566" s="7"/>
      <c r="G566" s="7"/>
      <c r="H566" s="7"/>
      <c r="I566" s="7"/>
      <c r="J566" s="7"/>
      <c r="K566" s="7"/>
      <c r="L566" s="7"/>
      <c r="M566" s="7"/>
      <c r="N566" s="7"/>
      <c r="O566" s="7"/>
      <c r="P566" s="7"/>
      <c r="Q566" s="7"/>
    </row>
    <row r="567" ht="14.25" customHeight="1">
      <c r="A567" s="7"/>
      <c r="B567" s="7"/>
      <c r="C567" s="639"/>
      <c r="D567" s="207"/>
      <c r="E567" s="7"/>
      <c r="F567" s="7"/>
      <c r="G567" s="7"/>
      <c r="H567" s="7"/>
      <c r="I567" s="7"/>
      <c r="J567" s="7"/>
      <c r="K567" s="7"/>
      <c r="L567" s="7"/>
      <c r="M567" s="7"/>
      <c r="N567" s="7"/>
      <c r="O567" s="7"/>
      <c r="P567" s="7"/>
      <c r="Q567" s="7"/>
    </row>
    <row r="568" ht="14.25" customHeight="1">
      <c r="A568" s="7"/>
      <c r="B568" s="7"/>
      <c r="C568" s="639"/>
      <c r="D568" s="207"/>
      <c r="E568" s="7"/>
      <c r="F568" s="7"/>
      <c r="G568" s="7"/>
      <c r="H568" s="7"/>
      <c r="I568" s="7"/>
      <c r="J568" s="7"/>
      <c r="K568" s="7"/>
      <c r="L568" s="7"/>
      <c r="M568" s="7"/>
      <c r="N568" s="7"/>
      <c r="O568" s="7"/>
      <c r="P568" s="7"/>
      <c r="Q568" s="7"/>
    </row>
    <row r="569" ht="14.25" customHeight="1">
      <c r="A569" s="7"/>
      <c r="B569" s="7"/>
      <c r="C569" s="639"/>
      <c r="D569" s="207"/>
      <c r="E569" s="7"/>
      <c r="F569" s="7"/>
      <c r="G569" s="7"/>
      <c r="H569" s="7"/>
      <c r="I569" s="7"/>
      <c r="J569" s="7"/>
      <c r="K569" s="7"/>
      <c r="L569" s="7"/>
      <c r="M569" s="7"/>
      <c r="N569" s="7"/>
      <c r="O569" s="7"/>
      <c r="P569" s="7"/>
      <c r="Q569" s="7"/>
    </row>
    <row r="570" ht="14.25" customHeight="1">
      <c r="A570" s="7"/>
      <c r="B570" s="7"/>
      <c r="C570" s="639"/>
      <c r="D570" s="207"/>
      <c r="E570" s="7"/>
      <c r="F570" s="7"/>
      <c r="G570" s="7"/>
      <c r="H570" s="7"/>
      <c r="I570" s="7"/>
      <c r="J570" s="7"/>
      <c r="K570" s="7"/>
      <c r="L570" s="7"/>
      <c r="M570" s="7"/>
      <c r="N570" s="7"/>
      <c r="O570" s="7"/>
      <c r="P570" s="7"/>
      <c r="Q570" s="7"/>
    </row>
    <row r="571" ht="14.25" customHeight="1">
      <c r="A571" s="7"/>
      <c r="B571" s="7"/>
      <c r="C571" s="639"/>
      <c r="D571" s="207"/>
      <c r="E571" s="7"/>
      <c r="F571" s="7"/>
      <c r="G571" s="7"/>
      <c r="H571" s="7"/>
      <c r="I571" s="7"/>
      <c r="J571" s="7"/>
      <c r="K571" s="7"/>
      <c r="L571" s="7"/>
      <c r="M571" s="7"/>
      <c r="N571" s="7"/>
      <c r="O571" s="7"/>
      <c r="P571" s="7"/>
      <c r="Q571" s="7"/>
    </row>
    <row r="572" ht="14.25" customHeight="1">
      <c r="A572" s="7"/>
      <c r="B572" s="7"/>
      <c r="C572" s="639"/>
      <c r="D572" s="207"/>
      <c r="E572" s="7"/>
      <c r="F572" s="7"/>
      <c r="G572" s="7"/>
      <c r="H572" s="7"/>
      <c r="I572" s="7"/>
      <c r="J572" s="7"/>
      <c r="K572" s="7"/>
      <c r="L572" s="7"/>
      <c r="M572" s="7"/>
      <c r="N572" s="7"/>
      <c r="O572" s="7"/>
      <c r="P572" s="7"/>
      <c r="Q572" s="7"/>
    </row>
    <row r="573" ht="14.25" customHeight="1">
      <c r="A573" s="7"/>
      <c r="B573" s="7"/>
      <c r="C573" s="639"/>
      <c r="D573" s="207"/>
      <c r="E573" s="7"/>
      <c r="F573" s="7"/>
      <c r="G573" s="7"/>
      <c r="H573" s="7"/>
      <c r="I573" s="7"/>
      <c r="J573" s="7"/>
      <c r="K573" s="7"/>
      <c r="L573" s="7"/>
      <c r="M573" s="7"/>
      <c r="N573" s="7"/>
      <c r="O573" s="7"/>
      <c r="P573" s="7"/>
      <c r="Q573" s="7"/>
    </row>
    <row r="574" ht="14.25" customHeight="1">
      <c r="A574" s="7"/>
      <c r="B574" s="7"/>
      <c r="C574" s="639"/>
      <c r="D574" s="207"/>
      <c r="E574" s="7"/>
      <c r="F574" s="7"/>
      <c r="G574" s="7"/>
      <c r="H574" s="7"/>
      <c r="I574" s="7"/>
      <c r="J574" s="7"/>
      <c r="K574" s="7"/>
      <c r="L574" s="7"/>
      <c r="M574" s="7"/>
      <c r="N574" s="7"/>
      <c r="O574" s="7"/>
      <c r="P574" s="7"/>
      <c r="Q574" s="7"/>
    </row>
    <row r="575" ht="14.25" customHeight="1">
      <c r="A575" s="7"/>
      <c r="B575" s="7"/>
      <c r="C575" s="639"/>
      <c r="D575" s="207"/>
      <c r="E575" s="7"/>
      <c r="F575" s="7"/>
      <c r="G575" s="7"/>
      <c r="H575" s="7"/>
      <c r="I575" s="7"/>
      <c r="J575" s="7"/>
      <c r="K575" s="7"/>
      <c r="L575" s="7"/>
      <c r="M575" s="7"/>
      <c r="N575" s="7"/>
      <c r="O575" s="7"/>
      <c r="P575" s="7"/>
      <c r="Q575" s="7"/>
    </row>
    <row r="576" ht="14.25" customHeight="1">
      <c r="A576" s="7"/>
      <c r="B576" s="7"/>
      <c r="C576" s="639"/>
      <c r="D576" s="207"/>
      <c r="E576" s="7"/>
      <c r="F576" s="7"/>
      <c r="G576" s="7"/>
      <c r="H576" s="7"/>
      <c r="I576" s="7"/>
      <c r="J576" s="7"/>
      <c r="K576" s="7"/>
      <c r="L576" s="7"/>
      <c r="M576" s="7"/>
      <c r="N576" s="7"/>
      <c r="O576" s="7"/>
      <c r="P576" s="7"/>
      <c r="Q576" s="7"/>
    </row>
    <row r="577" ht="14.25" customHeight="1">
      <c r="A577" s="7"/>
      <c r="B577" s="7"/>
      <c r="C577" s="639"/>
      <c r="D577" s="207"/>
      <c r="E577" s="7"/>
      <c r="F577" s="7"/>
      <c r="G577" s="7"/>
      <c r="H577" s="7"/>
      <c r="I577" s="7"/>
      <c r="J577" s="7"/>
      <c r="K577" s="7"/>
      <c r="L577" s="7"/>
      <c r="M577" s="7"/>
      <c r="N577" s="7"/>
      <c r="O577" s="7"/>
      <c r="P577" s="7"/>
      <c r="Q577" s="7"/>
    </row>
    <row r="578" ht="14.25" customHeight="1">
      <c r="A578" s="7"/>
      <c r="B578" s="7"/>
      <c r="C578" s="639"/>
      <c r="D578" s="207"/>
      <c r="E578" s="7"/>
      <c r="F578" s="7"/>
      <c r="G578" s="7"/>
      <c r="H578" s="7"/>
      <c r="I578" s="7"/>
      <c r="J578" s="7"/>
      <c r="K578" s="7"/>
      <c r="L578" s="7"/>
      <c r="M578" s="7"/>
      <c r="N578" s="7"/>
      <c r="O578" s="7"/>
      <c r="P578" s="7"/>
      <c r="Q578" s="7"/>
    </row>
    <row r="579" ht="14.25" customHeight="1">
      <c r="A579" s="7"/>
      <c r="B579" s="7"/>
      <c r="C579" s="639"/>
      <c r="D579" s="207"/>
      <c r="E579" s="7"/>
      <c r="F579" s="7"/>
      <c r="G579" s="7"/>
      <c r="H579" s="7"/>
      <c r="I579" s="7"/>
      <c r="J579" s="7"/>
      <c r="K579" s="7"/>
      <c r="L579" s="7"/>
      <c r="M579" s="7"/>
      <c r="N579" s="7"/>
      <c r="O579" s="7"/>
      <c r="P579" s="7"/>
      <c r="Q579" s="7"/>
    </row>
    <row r="580" ht="14.25" customHeight="1">
      <c r="A580" s="7"/>
      <c r="B580" s="7"/>
      <c r="C580" s="639"/>
      <c r="D580" s="207"/>
      <c r="E580" s="7"/>
      <c r="F580" s="7"/>
      <c r="G580" s="7"/>
      <c r="H580" s="7"/>
      <c r="I580" s="7"/>
      <c r="J580" s="7"/>
      <c r="K580" s="7"/>
      <c r="L580" s="7"/>
      <c r="M580" s="7"/>
      <c r="N580" s="7"/>
      <c r="O580" s="7"/>
      <c r="P580" s="7"/>
      <c r="Q580" s="7"/>
    </row>
    <row r="581" ht="14.25" customHeight="1">
      <c r="A581" s="7"/>
      <c r="B581" s="7"/>
      <c r="C581" s="639"/>
      <c r="D581" s="207"/>
      <c r="E581" s="7"/>
      <c r="F581" s="7"/>
      <c r="G581" s="7"/>
      <c r="H581" s="7"/>
      <c r="I581" s="7"/>
      <c r="J581" s="7"/>
      <c r="K581" s="7"/>
      <c r="L581" s="7"/>
      <c r="M581" s="7"/>
      <c r="N581" s="7"/>
      <c r="O581" s="7"/>
      <c r="P581" s="7"/>
      <c r="Q581" s="7"/>
    </row>
    <row r="582" ht="14.25" customHeight="1">
      <c r="A582" s="7"/>
      <c r="B582" s="7"/>
      <c r="C582" s="639"/>
      <c r="D582" s="207"/>
      <c r="E582" s="7"/>
      <c r="F582" s="7"/>
      <c r="G582" s="7"/>
      <c r="H582" s="7"/>
      <c r="I582" s="7"/>
      <c r="J582" s="7"/>
      <c r="K582" s="7"/>
      <c r="L582" s="7"/>
      <c r="M582" s="7"/>
      <c r="N582" s="7"/>
      <c r="O582" s="7"/>
      <c r="P582" s="7"/>
      <c r="Q582" s="7"/>
    </row>
    <row r="583" ht="14.25" customHeight="1">
      <c r="A583" s="7"/>
      <c r="B583" s="7"/>
      <c r="C583" s="639"/>
      <c r="D583" s="207"/>
      <c r="E583" s="7"/>
      <c r="F583" s="7"/>
      <c r="G583" s="7"/>
      <c r="H583" s="7"/>
      <c r="I583" s="7"/>
      <c r="J583" s="7"/>
      <c r="K583" s="7"/>
      <c r="L583" s="7"/>
      <c r="M583" s="7"/>
      <c r="N583" s="7"/>
      <c r="O583" s="7"/>
      <c r="P583" s="7"/>
      <c r="Q583" s="7"/>
    </row>
    <row r="584" ht="14.25" customHeight="1">
      <c r="A584" s="7"/>
      <c r="B584" s="7"/>
      <c r="C584" s="639"/>
      <c r="D584" s="207"/>
      <c r="E584" s="7"/>
      <c r="F584" s="7"/>
      <c r="G584" s="7"/>
      <c r="H584" s="7"/>
      <c r="I584" s="7"/>
      <c r="J584" s="7"/>
      <c r="K584" s="7"/>
      <c r="L584" s="7"/>
      <c r="M584" s="7"/>
      <c r="N584" s="7"/>
      <c r="O584" s="7"/>
      <c r="P584" s="7"/>
      <c r="Q584" s="7"/>
    </row>
    <row r="585" ht="14.25" customHeight="1">
      <c r="A585" s="7"/>
      <c r="B585" s="7"/>
      <c r="C585" s="639"/>
      <c r="D585" s="207"/>
      <c r="E585" s="7"/>
      <c r="F585" s="7"/>
      <c r="G585" s="7"/>
      <c r="H585" s="7"/>
      <c r="I585" s="7"/>
      <c r="J585" s="7"/>
      <c r="K585" s="7"/>
      <c r="L585" s="7"/>
      <c r="M585" s="7"/>
      <c r="N585" s="7"/>
      <c r="O585" s="7"/>
      <c r="P585" s="7"/>
      <c r="Q585" s="7"/>
    </row>
    <row r="586" ht="14.25" customHeight="1">
      <c r="A586" s="7"/>
      <c r="B586" s="7"/>
      <c r="C586" s="639"/>
      <c r="D586" s="207"/>
      <c r="E586" s="7"/>
      <c r="F586" s="7"/>
      <c r="G586" s="7"/>
      <c r="H586" s="7"/>
      <c r="I586" s="7"/>
      <c r="J586" s="7"/>
      <c r="K586" s="7"/>
      <c r="L586" s="7"/>
      <c r="M586" s="7"/>
      <c r="N586" s="7"/>
      <c r="O586" s="7"/>
      <c r="P586" s="7"/>
      <c r="Q586" s="7"/>
    </row>
    <row r="587" ht="14.25" customHeight="1">
      <c r="A587" s="7"/>
      <c r="B587" s="7"/>
      <c r="C587" s="639"/>
      <c r="D587" s="207"/>
      <c r="E587" s="7"/>
      <c r="F587" s="7"/>
      <c r="G587" s="7"/>
      <c r="H587" s="7"/>
      <c r="I587" s="7"/>
      <c r="J587" s="7"/>
      <c r="K587" s="7"/>
      <c r="L587" s="7"/>
      <c r="M587" s="7"/>
      <c r="N587" s="7"/>
      <c r="O587" s="7"/>
      <c r="P587" s="7"/>
      <c r="Q587" s="7"/>
    </row>
    <row r="588" ht="14.25" customHeight="1">
      <c r="A588" s="7"/>
      <c r="B588" s="7"/>
      <c r="C588" s="639"/>
      <c r="D588" s="207"/>
      <c r="E588" s="7"/>
      <c r="F588" s="7"/>
      <c r="G588" s="7"/>
      <c r="H588" s="7"/>
      <c r="I588" s="7"/>
      <c r="J588" s="7"/>
      <c r="K588" s="7"/>
      <c r="L588" s="7"/>
      <c r="M588" s="7"/>
      <c r="N588" s="7"/>
      <c r="O588" s="7"/>
      <c r="P588" s="7"/>
      <c r="Q588" s="7"/>
    </row>
    <row r="589" ht="14.25" customHeight="1">
      <c r="A589" s="7"/>
      <c r="B589" s="7"/>
      <c r="C589" s="639"/>
      <c r="D589" s="207"/>
      <c r="E589" s="7"/>
      <c r="F589" s="7"/>
      <c r="G589" s="7"/>
      <c r="H589" s="7"/>
      <c r="I589" s="7"/>
      <c r="J589" s="7"/>
      <c r="K589" s="7"/>
      <c r="L589" s="7"/>
      <c r="M589" s="7"/>
      <c r="N589" s="7"/>
      <c r="O589" s="7"/>
      <c r="P589" s="7"/>
      <c r="Q589" s="7"/>
    </row>
    <row r="590" ht="14.25" customHeight="1">
      <c r="A590" s="7"/>
      <c r="B590" s="7"/>
      <c r="C590" s="639"/>
      <c r="D590" s="207"/>
      <c r="E590" s="7"/>
      <c r="F590" s="7"/>
      <c r="G590" s="7"/>
      <c r="H590" s="7"/>
      <c r="I590" s="7"/>
      <c r="J590" s="7"/>
      <c r="K590" s="7"/>
      <c r="L590" s="7"/>
      <c r="M590" s="7"/>
      <c r="N590" s="7"/>
      <c r="O590" s="7"/>
      <c r="P590" s="7"/>
      <c r="Q590" s="7"/>
    </row>
    <row r="591" ht="14.25" customHeight="1">
      <c r="A591" s="7"/>
      <c r="B591" s="7"/>
      <c r="C591" s="639"/>
      <c r="D591" s="207"/>
      <c r="E591" s="7"/>
      <c r="F591" s="7"/>
      <c r="G591" s="7"/>
      <c r="H591" s="7"/>
      <c r="I591" s="7"/>
      <c r="J591" s="7"/>
      <c r="K591" s="7"/>
      <c r="L591" s="7"/>
      <c r="M591" s="7"/>
      <c r="N591" s="7"/>
      <c r="O591" s="7"/>
      <c r="P591" s="7"/>
      <c r="Q591" s="7"/>
    </row>
    <row r="592" ht="14.25" customHeight="1">
      <c r="A592" s="7"/>
      <c r="B592" s="7"/>
      <c r="C592" s="639"/>
      <c r="D592" s="207"/>
      <c r="E592" s="7"/>
      <c r="F592" s="7"/>
      <c r="G592" s="7"/>
      <c r="H592" s="7"/>
      <c r="I592" s="7"/>
      <c r="J592" s="7"/>
      <c r="K592" s="7"/>
      <c r="L592" s="7"/>
      <c r="M592" s="7"/>
      <c r="N592" s="7"/>
      <c r="O592" s="7"/>
      <c r="P592" s="7"/>
      <c r="Q592" s="7"/>
    </row>
    <row r="593" ht="14.25" customHeight="1">
      <c r="A593" s="7"/>
      <c r="B593" s="7"/>
      <c r="C593" s="639"/>
      <c r="D593" s="207"/>
      <c r="E593" s="7"/>
      <c r="F593" s="7"/>
      <c r="G593" s="7"/>
      <c r="H593" s="7"/>
      <c r="I593" s="7"/>
      <c r="J593" s="7"/>
      <c r="K593" s="7"/>
      <c r="L593" s="7"/>
      <c r="M593" s="7"/>
      <c r="N593" s="7"/>
      <c r="O593" s="7"/>
      <c r="P593" s="7"/>
      <c r="Q593" s="7"/>
    </row>
    <row r="594" ht="14.25" customHeight="1">
      <c r="A594" s="7"/>
      <c r="B594" s="7"/>
      <c r="C594" s="639"/>
      <c r="D594" s="207"/>
      <c r="E594" s="7"/>
      <c r="F594" s="7"/>
      <c r="G594" s="7"/>
      <c r="H594" s="7"/>
      <c r="I594" s="7"/>
      <c r="J594" s="7"/>
      <c r="K594" s="7"/>
      <c r="L594" s="7"/>
      <c r="M594" s="7"/>
      <c r="N594" s="7"/>
      <c r="O594" s="7"/>
      <c r="P594" s="7"/>
      <c r="Q594" s="7"/>
    </row>
    <row r="595" ht="14.25" customHeight="1">
      <c r="A595" s="7"/>
      <c r="B595" s="7"/>
      <c r="C595" s="639"/>
      <c r="D595" s="207"/>
      <c r="E595" s="7"/>
      <c r="F595" s="7"/>
      <c r="G595" s="7"/>
      <c r="H595" s="7"/>
      <c r="I595" s="7"/>
      <c r="J595" s="7"/>
      <c r="K595" s="7"/>
      <c r="L595" s="7"/>
      <c r="M595" s="7"/>
      <c r="N595" s="7"/>
      <c r="O595" s="7"/>
      <c r="P595" s="7"/>
      <c r="Q595" s="7"/>
    </row>
    <row r="596" ht="14.25" customHeight="1">
      <c r="A596" s="7"/>
      <c r="B596" s="7"/>
      <c r="C596" s="639"/>
      <c r="D596" s="207"/>
      <c r="E596" s="7"/>
      <c r="F596" s="7"/>
      <c r="G596" s="7"/>
      <c r="H596" s="7"/>
      <c r="I596" s="7"/>
      <c r="J596" s="7"/>
      <c r="K596" s="7"/>
      <c r="L596" s="7"/>
      <c r="M596" s="7"/>
      <c r="N596" s="7"/>
      <c r="O596" s="7"/>
      <c r="P596" s="7"/>
      <c r="Q596" s="7"/>
    </row>
    <row r="597" ht="14.25" customHeight="1">
      <c r="A597" s="7"/>
      <c r="B597" s="7"/>
      <c r="C597" s="639"/>
      <c r="D597" s="207"/>
      <c r="E597" s="7"/>
      <c r="F597" s="7"/>
      <c r="G597" s="7"/>
      <c r="H597" s="7"/>
      <c r="I597" s="7"/>
      <c r="J597" s="7"/>
      <c r="K597" s="7"/>
      <c r="L597" s="7"/>
      <c r="M597" s="7"/>
      <c r="N597" s="7"/>
      <c r="O597" s="7"/>
      <c r="P597" s="7"/>
      <c r="Q597" s="7"/>
    </row>
    <row r="598" ht="14.25" customHeight="1">
      <c r="A598" s="7"/>
      <c r="B598" s="7"/>
      <c r="C598" s="639"/>
      <c r="D598" s="207"/>
      <c r="E598" s="7"/>
      <c r="F598" s="7"/>
      <c r="G598" s="7"/>
      <c r="H598" s="7"/>
      <c r="I598" s="7"/>
      <c r="J598" s="7"/>
      <c r="K598" s="7"/>
      <c r="L598" s="7"/>
      <c r="M598" s="7"/>
      <c r="N598" s="7"/>
      <c r="O598" s="7"/>
      <c r="P598" s="7"/>
      <c r="Q598" s="7"/>
    </row>
    <row r="599" ht="14.25" customHeight="1">
      <c r="A599" s="7"/>
      <c r="B599" s="7"/>
      <c r="C599" s="639"/>
      <c r="D599" s="207"/>
      <c r="E599" s="7"/>
      <c r="F599" s="7"/>
      <c r="G599" s="7"/>
      <c r="H599" s="7"/>
      <c r="I599" s="7"/>
      <c r="J599" s="7"/>
      <c r="K599" s="7"/>
      <c r="L599" s="7"/>
      <c r="M599" s="7"/>
      <c r="N599" s="7"/>
      <c r="O599" s="7"/>
      <c r="P599" s="7"/>
      <c r="Q599" s="7"/>
    </row>
    <row r="600" ht="14.25" customHeight="1">
      <c r="A600" s="7"/>
      <c r="B600" s="7"/>
      <c r="C600" s="639"/>
      <c r="D600" s="207"/>
      <c r="E600" s="7"/>
      <c r="F600" s="7"/>
      <c r="G600" s="7"/>
      <c r="H600" s="7"/>
      <c r="I600" s="7"/>
      <c r="J600" s="7"/>
      <c r="K600" s="7"/>
      <c r="L600" s="7"/>
      <c r="M600" s="7"/>
      <c r="N600" s="7"/>
      <c r="O600" s="7"/>
      <c r="P600" s="7"/>
      <c r="Q600" s="7"/>
    </row>
    <row r="601" ht="14.25" customHeight="1">
      <c r="A601" s="7"/>
      <c r="B601" s="7"/>
      <c r="C601" s="639"/>
      <c r="D601" s="207"/>
      <c r="E601" s="7"/>
      <c r="F601" s="7"/>
      <c r="G601" s="7"/>
      <c r="H601" s="7"/>
      <c r="I601" s="7"/>
      <c r="J601" s="7"/>
      <c r="K601" s="7"/>
      <c r="L601" s="7"/>
      <c r="M601" s="7"/>
      <c r="N601" s="7"/>
      <c r="O601" s="7"/>
      <c r="P601" s="7"/>
      <c r="Q601" s="7"/>
    </row>
    <row r="602" ht="14.25" customHeight="1">
      <c r="A602" s="7"/>
      <c r="B602" s="7"/>
      <c r="C602" s="639"/>
      <c r="D602" s="207"/>
      <c r="E602" s="7"/>
      <c r="F602" s="7"/>
      <c r="G602" s="7"/>
      <c r="H602" s="7"/>
      <c r="I602" s="7"/>
      <c r="J602" s="7"/>
      <c r="K602" s="7"/>
      <c r="L602" s="7"/>
      <c r="M602" s="7"/>
      <c r="N602" s="7"/>
      <c r="O602" s="7"/>
      <c r="P602" s="7"/>
      <c r="Q602" s="7"/>
    </row>
    <row r="603" ht="14.25" customHeight="1">
      <c r="A603" s="7"/>
      <c r="B603" s="7"/>
      <c r="C603" s="639"/>
      <c r="D603" s="207"/>
      <c r="E603" s="7"/>
      <c r="F603" s="7"/>
      <c r="G603" s="7"/>
      <c r="H603" s="7"/>
      <c r="I603" s="7"/>
      <c r="J603" s="7"/>
      <c r="K603" s="7"/>
      <c r="L603" s="7"/>
      <c r="M603" s="7"/>
      <c r="N603" s="7"/>
      <c r="O603" s="7"/>
      <c r="P603" s="7"/>
      <c r="Q603" s="7"/>
    </row>
    <row r="604" ht="14.25" customHeight="1">
      <c r="A604" s="7"/>
      <c r="B604" s="7"/>
      <c r="C604" s="639"/>
      <c r="D604" s="207"/>
      <c r="E604" s="7"/>
      <c r="F604" s="7"/>
      <c r="G604" s="7"/>
      <c r="H604" s="7"/>
      <c r="I604" s="7"/>
      <c r="J604" s="7"/>
      <c r="K604" s="7"/>
      <c r="L604" s="7"/>
      <c r="M604" s="7"/>
      <c r="N604" s="7"/>
      <c r="O604" s="7"/>
      <c r="P604" s="7"/>
      <c r="Q604" s="7"/>
    </row>
    <row r="605" ht="14.25" customHeight="1">
      <c r="A605" s="7"/>
      <c r="B605" s="7"/>
      <c r="C605" s="639"/>
      <c r="D605" s="207"/>
      <c r="E605" s="7"/>
      <c r="F605" s="7"/>
      <c r="G605" s="7"/>
      <c r="H605" s="7"/>
      <c r="I605" s="7"/>
      <c r="J605" s="7"/>
      <c r="K605" s="7"/>
      <c r="L605" s="7"/>
      <c r="M605" s="7"/>
      <c r="N605" s="7"/>
      <c r="O605" s="7"/>
      <c r="P605" s="7"/>
      <c r="Q605" s="7"/>
    </row>
    <row r="606" ht="14.25" customHeight="1">
      <c r="A606" s="7"/>
      <c r="B606" s="7"/>
      <c r="C606" s="639"/>
      <c r="D606" s="207"/>
      <c r="E606" s="7"/>
      <c r="F606" s="7"/>
      <c r="G606" s="7"/>
      <c r="H606" s="7"/>
      <c r="I606" s="7"/>
      <c r="J606" s="7"/>
      <c r="K606" s="7"/>
      <c r="L606" s="7"/>
      <c r="M606" s="7"/>
      <c r="N606" s="7"/>
      <c r="O606" s="7"/>
      <c r="P606" s="7"/>
      <c r="Q606" s="7"/>
    </row>
    <row r="607" ht="14.25" customHeight="1">
      <c r="A607" s="7"/>
      <c r="B607" s="7"/>
      <c r="C607" s="639"/>
      <c r="D607" s="207"/>
      <c r="E607" s="7"/>
      <c r="F607" s="7"/>
      <c r="G607" s="7"/>
      <c r="H607" s="7"/>
      <c r="I607" s="7"/>
      <c r="J607" s="7"/>
      <c r="K607" s="7"/>
      <c r="L607" s="7"/>
      <c r="M607" s="7"/>
      <c r="N607" s="7"/>
      <c r="O607" s="7"/>
      <c r="P607" s="7"/>
      <c r="Q607" s="7"/>
    </row>
    <row r="608" ht="14.25" customHeight="1">
      <c r="A608" s="7"/>
      <c r="B608" s="7"/>
      <c r="C608" s="639"/>
      <c r="D608" s="207"/>
      <c r="E608" s="7"/>
      <c r="F608" s="7"/>
      <c r="G608" s="7"/>
      <c r="H608" s="7"/>
      <c r="I608" s="7"/>
      <c r="J608" s="7"/>
      <c r="K608" s="7"/>
      <c r="L608" s="7"/>
      <c r="M608" s="7"/>
      <c r="N608" s="7"/>
      <c r="O608" s="7"/>
      <c r="P608" s="7"/>
      <c r="Q608" s="7"/>
    </row>
    <row r="609" ht="14.25" customHeight="1">
      <c r="A609" s="7"/>
      <c r="B609" s="7"/>
      <c r="C609" s="639"/>
      <c r="D609" s="207"/>
      <c r="E609" s="7"/>
      <c r="F609" s="7"/>
      <c r="G609" s="7"/>
      <c r="H609" s="7"/>
      <c r="I609" s="7"/>
      <c r="J609" s="7"/>
      <c r="K609" s="7"/>
      <c r="L609" s="7"/>
      <c r="M609" s="7"/>
      <c r="N609" s="7"/>
      <c r="O609" s="7"/>
      <c r="P609" s="7"/>
      <c r="Q609" s="7"/>
    </row>
    <row r="610" ht="14.25" customHeight="1">
      <c r="A610" s="7"/>
      <c r="B610" s="7"/>
      <c r="C610" s="639"/>
      <c r="D610" s="207"/>
      <c r="E610" s="7"/>
      <c r="F610" s="7"/>
      <c r="G610" s="7"/>
      <c r="H610" s="7"/>
      <c r="I610" s="7"/>
      <c r="J610" s="7"/>
      <c r="K610" s="7"/>
      <c r="L610" s="7"/>
      <c r="M610" s="7"/>
      <c r="N610" s="7"/>
      <c r="O610" s="7"/>
      <c r="P610" s="7"/>
      <c r="Q610" s="7"/>
    </row>
    <row r="611" ht="14.25" customHeight="1">
      <c r="A611" s="7"/>
      <c r="B611" s="7"/>
      <c r="C611" s="639"/>
      <c r="D611" s="207"/>
      <c r="E611" s="7"/>
      <c r="F611" s="7"/>
      <c r="G611" s="7"/>
      <c r="H611" s="7"/>
      <c r="I611" s="7"/>
      <c r="J611" s="7"/>
      <c r="K611" s="7"/>
      <c r="L611" s="7"/>
      <c r="M611" s="7"/>
      <c r="N611" s="7"/>
      <c r="O611" s="7"/>
      <c r="P611" s="7"/>
      <c r="Q611" s="7"/>
    </row>
    <row r="612" ht="14.25" customHeight="1">
      <c r="A612" s="7"/>
      <c r="B612" s="7"/>
      <c r="C612" s="639"/>
      <c r="D612" s="207"/>
      <c r="E612" s="7"/>
      <c r="F612" s="7"/>
      <c r="G612" s="7"/>
      <c r="H612" s="7"/>
      <c r="I612" s="7"/>
      <c r="J612" s="7"/>
      <c r="K612" s="7"/>
      <c r="L612" s="7"/>
      <c r="M612" s="7"/>
      <c r="N612" s="7"/>
      <c r="O612" s="7"/>
      <c r="P612" s="7"/>
      <c r="Q612" s="7"/>
    </row>
    <row r="613" ht="14.25" customHeight="1">
      <c r="A613" s="7"/>
      <c r="B613" s="7"/>
      <c r="C613" s="639"/>
      <c r="D613" s="207"/>
      <c r="E613" s="7"/>
      <c r="F613" s="7"/>
      <c r="G613" s="7"/>
      <c r="H613" s="7"/>
      <c r="I613" s="7"/>
      <c r="J613" s="7"/>
      <c r="K613" s="7"/>
      <c r="L613" s="7"/>
      <c r="M613" s="7"/>
      <c r="N613" s="7"/>
      <c r="O613" s="7"/>
      <c r="P613" s="7"/>
      <c r="Q613" s="7"/>
    </row>
    <row r="614" ht="14.25" customHeight="1">
      <c r="A614" s="7"/>
      <c r="B614" s="7"/>
      <c r="C614" s="639"/>
      <c r="D614" s="207"/>
      <c r="E614" s="7"/>
      <c r="F614" s="7"/>
      <c r="G614" s="7"/>
      <c r="H614" s="7"/>
      <c r="I614" s="7"/>
      <c r="J614" s="7"/>
      <c r="K614" s="7"/>
      <c r="L614" s="7"/>
      <c r="M614" s="7"/>
      <c r="N614" s="7"/>
      <c r="O614" s="7"/>
      <c r="P614" s="7"/>
      <c r="Q614" s="7"/>
    </row>
    <row r="615" ht="14.25" customHeight="1">
      <c r="A615" s="7"/>
      <c r="B615" s="7"/>
      <c r="C615" s="639"/>
      <c r="D615" s="207"/>
      <c r="E615" s="7"/>
      <c r="F615" s="7"/>
      <c r="G615" s="7"/>
      <c r="H615" s="7"/>
      <c r="I615" s="7"/>
      <c r="J615" s="7"/>
      <c r="K615" s="7"/>
      <c r="L615" s="7"/>
      <c r="M615" s="7"/>
      <c r="N615" s="7"/>
      <c r="O615" s="7"/>
      <c r="P615" s="7"/>
      <c r="Q615" s="7"/>
    </row>
    <row r="616" ht="14.25" customHeight="1">
      <c r="A616" s="7"/>
      <c r="B616" s="7"/>
      <c r="C616" s="639"/>
      <c r="D616" s="207"/>
      <c r="E616" s="7"/>
      <c r="F616" s="7"/>
      <c r="G616" s="7"/>
      <c r="H616" s="7"/>
      <c r="I616" s="7"/>
      <c r="J616" s="7"/>
      <c r="K616" s="7"/>
      <c r="L616" s="7"/>
      <c r="M616" s="7"/>
      <c r="N616" s="7"/>
      <c r="O616" s="7"/>
      <c r="P616" s="7"/>
      <c r="Q616" s="7"/>
    </row>
    <row r="617" ht="14.25" customHeight="1">
      <c r="A617" s="7"/>
      <c r="B617" s="7"/>
      <c r="C617" s="639"/>
      <c r="D617" s="207"/>
      <c r="E617" s="7"/>
      <c r="F617" s="7"/>
      <c r="G617" s="7"/>
      <c r="H617" s="7"/>
      <c r="I617" s="7"/>
      <c r="J617" s="7"/>
      <c r="K617" s="7"/>
      <c r="L617" s="7"/>
      <c r="M617" s="7"/>
      <c r="N617" s="7"/>
      <c r="O617" s="7"/>
      <c r="P617" s="7"/>
      <c r="Q617" s="7"/>
    </row>
    <row r="618" ht="14.25" customHeight="1">
      <c r="A618" s="7"/>
      <c r="B618" s="7"/>
      <c r="C618" s="639"/>
      <c r="D618" s="207"/>
      <c r="E618" s="7"/>
      <c r="F618" s="7"/>
      <c r="G618" s="7"/>
      <c r="H618" s="7"/>
      <c r="I618" s="7"/>
      <c r="J618" s="7"/>
      <c r="K618" s="7"/>
      <c r="L618" s="7"/>
      <c r="M618" s="7"/>
      <c r="N618" s="7"/>
      <c r="O618" s="7"/>
      <c r="P618" s="7"/>
      <c r="Q618" s="7"/>
    </row>
    <row r="619" ht="14.25" customHeight="1">
      <c r="A619" s="7"/>
      <c r="B619" s="7"/>
      <c r="C619" s="639"/>
      <c r="D619" s="207"/>
      <c r="E619" s="7"/>
      <c r="F619" s="7"/>
      <c r="G619" s="7"/>
      <c r="H619" s="7"/>
      <c r="I619" s="7"/>
      <c r="J619" s="7"/>
      <c r="K619" s="7"/>
      <c r="L619" s="7"/>
      <c r="M619" s="7"/>
      <c r="N619" s="7"/>
      <c r="O619" s="7"/>
      <c r="P619" s="7"/>
      <c r="Q619" s="7"/>
    </row>
    <row r="620" ht="14.25" customHeight="1">
      <c r="A620" s="7"/>
      <c r="B620" s="7"/>
      <c r="C620" s="639"/>
      <c r="D620" s="207"/>
      <c r="E620" s="7"/>
      <c r="F620" s="7"/>
      <c r="G620" s="7"/>
      <c r="H620" s="7"/>
      <c r="I620" s="7"/>
      <c r="J620" s="7"/>
      <c r="K620" s="7"/>
      <c r="L620" s="7"/>
      <c r="M620" s="7"/>
      <c r="N620" s="7"/>
      <c r="O620" s="7"/>
      <c r="P620" s="7"/>
      <c r="Q620" s="7"/>
    </row>
    <row r="621" ht="14.25" customHeight="1">
      <c r="A621" s="7"/>
      <c r="B621" s="7"/>
      <c r="C621" s="639"/>
      <c r="D621" s="207"/>
      <c r="E621" s="7"/>
      <c r="F621" s="7"/>
      <c r="G621" s="7"/>
      <c r="H621" s="7"/>
      <c r="I621" s="7"/>
      <c r="J621" s="7"/>
      <c r="K621" s="7"/>
      <c r="L621" s="7"/>
      <c r="M621" s="7"/>
      <c r="N621" s="7"/>
      <c r="O621" s="7"/>
      <c r="P621" s="7"/>
      <c r="Q621" s="7"/>
    </row>
    <row r="622" ht="14.25" customHeight="1">
      <c r="A622" s="7"/>
      <c r="B622" s="7"/>
      <c r="C622" s="639"/>
      <c r="D622" s="207"/>
      <c r="E622" s="7"/>
      <c r="F622" s="7"/>
      <c r="G622" s="7"/>
      <c r="H622" s="7"/>
      <c r="I622" s="7"/>
      <c r="J622" s="7"/>
      <c r="K622" s="7"/>
      <c r="L622" s="7"/>
      <c r="M622" s="7"/>
      <c r="N622" s="7"/>
      <c r="O622" s="7"/>
      <c r="P622" s="7"/>
      <c r="Q622" s="7"/>
    </row>
    <row r="623" ht="14.25" customHeight="1">
      <c r="A623" s="7"/>
      <c r="B623" s="7"/>
      <c r="C623" s="639"/>
      <c r="D623" s="207"/>
      <c r="E623" s="7"/>
      <c r="F623" s="7"/>
      <c r="G623" s="7"/>
      <c r="H623" s="7"/>
      <c r="I623" s="7"/>
      <c r="J623" s="7"/>
      <c r="K623" s="7"/>
      <c r="L623" s="7"/>
      <c r="M623" s="7"/>
      <c r="N623" s="7"/>
      <c r="O623" s="7"/>
      <c r="P623" s="7"/>
      <c r="Q623" s="7"/>
    </row>
    <row r="624" ht="14.25" customHeight="1">
      <c r="A624" s="7"/>
      <c r="B624" s="7"/>
      <c r="C624" s="639"/>
      <c r="D624" s="207"/>
      <c r="E624" s="7"/>
      <c r="F624" s="7"/>
      <c r="G624" s="7"/>
      <c r="H624" s="7"/>
      <c r="I624" s="7"/>
      <c r="J624" s="7"/>
      <c r="K624" s="7"/>
      <c r="L624" s="7"/>
      <c r="M624" s="7"/>
      <c r="N624" s="7"/>
      <c r="O624" s="7"/>
      <c r="P624" s="7"/>
      <c r="Q624" s="7"/>
    </row>
    <row r="625" ht="14.25" customHeight="1">
      <c r="A625" s="7"/>
      <c r="B625" s="7"/>
      <c r="C625" s="639"/>
      <c r="D625" s="207"/>
      <c r="E625" s="7"/>
      <c r="F625" s="7"/>
      <c r="G625" s="7"/>
      <c r="H625" s="7"/>
      <c r="I625" s="7"/>
      <c r="J625" s="7"/>
      <c r="K625" s="7"/>
      <c r="L625" s="7"/>
      <c r="M625" s="7"/>
      <c r="N625" s="7"/>
      <c r="O625" s="7"/>
      <c r="P625" s="7"/>
      <c r="Q625" s="7"/>
    </row>
    <row r="626" ht="14.25" customHeight="1">
      <c r="A626" s="7"/>
      <c r="B626" s="7"/>
      <c r="C626" s="639"/>
      <c r="D626" s="207"/>
      <c r="E626" s="7"/>
      <c r="F626" s="7"/>
      <c r="G626" s="7"/>
      <c r="H626" s="7"/>
      <c r="I626" s="7"/>
      <c r="J626" s="7"/>
      <c r="K626" s="7"/>
      <c r="L626" s="7"/>
      <c r="M626" s="7"/>
      <c r="N626" s="7"/>
      <c r="O626" s="7"/>
      <c r="P626" s="7"/>
      <c r="Q626" s="7"/>
    </row>
    <row r="627" ht="14.25" customHeight="1">
      <c r="A627" s="7"/>
      <c r="B627" s="7"/>
      <c r="C627" s="639"/>
      <c r="D627" s="207"/>
      <c r="E627" s="7"/>
      <c r="F627" s="7"/>
      <c r="G627" s="7"/>
      <c r="H627" s="7"/>
      <c r="I627" s="7"/>
      <c r="J627" s="7"/>
      <c r="K627" s="7"/>
      <c r="L627" s="7"/>
      <c r="M627" s="7"/>
      <c r="N627" s="7"/>
      <c r="O627" s="7"/>
      <c r="P627" s="7"/>
      <c r="Q627" s="7"/>
    </row>
    <row r="628" ht="14.25" customHeight="1">
      <c r="A628" s="7"/>
      <c r="B628" s="7"/>
      <c r="C628" s="639"/>
      <c r="D628" s="207"/>
      <c r="E628" s="7"/>
      <c r="F628" s="7"/>
      <c r="G628" s="7"/>
      <c r="H628" s="7"/>
      <c r="I628" s="7"/>
      <c r="J628" s="7"/>
      <c r="K628" s="7"/>
      <c r="L628" s="7"/>
      <c r="M628" s="7"/>
      <c r="N628" s="7"/>
      <c r="O628" s="7"/>
      <c r="P628" s="7"/>
      <c r="Q628" s="7"/>
    </row>
    <row r="629" ht="14.25" customHeight="1">
      <c r="A629" s="7"/>
      <c r="B629" s="7"/>
      <c r="C629" s="639"/>
      <c r="D629" s="207"/>
      <c r="E629" s="7"/>
      <c r="F629" s="7"/>
      <c r="G629" s="7"/>
      <c r="H629" s="7"/>
      <c r="I629" s="7"/>
      <c r="J629" s="7"/>
      <c r="K629" s="7"/>
      <c r="L629" s="7"/>
      <c r="M629" s="7"/>
      <c r="N629" s="7"/>
      <c r="O629" s="7"/>
      <c r="P629" s="7"/>
      <c r="Q629" s="7"/>
    </row>
    <row r="630" ht="14.25" customHeight="1">
      <c r="A630" s="7"/>
      <c r="B630" s="7"/>
      <c r="C630" s="639"/>
      <c r="D630" s="207"/>
      <c r="E630" s="7"/>
      <c r="F630" s="7"/>
      <c r="G630" s="7"/>
      <c r="H630" s="7"/>
      <c r="I630" s="7"/>
      <c r="J630" s="7"/>
      <c r="K630" s="7"/>
      <c r="L630" s="7"/>
      <c r="M630" s="7"/>
      <c r="N630" s="7"/>
      <c r="O630" s="7"/>
      <c r="P630" s="7"/>
      <c r="Q630" s="7"/>
    </row>
    <row r="631" ht="14.25" customHeight="1">
      <c r="A631" s="7"/>
      <c r="B631" s="7"/>
      <c r="C631" s="639"/>
      <c r="D631" s="207"/>
      <c r="E631" s="7"/>
      <c r="F631" s="7"/>
      <c r="G631" s="7"/>
      <c r="H631" s="7"/>
      <c r="I631" s="7"/>
      <c r="J631" s="7"/>
      <c r="K631" s="7"/>
      <c r="L631" s="7"/>
      <c r="M631" s="7"/>
      <c r="N631" s="7"/>
      <c r="O631" s="7"/>
      <c r="P631" s="7"/>
      <c r="Q631" s="7"/>
    </row>
    <row r="632" ht="14.25" customHeight="1">
      <c r="A632" s="7"/>
      <c r="B632" s="7"/>
      <c r="C632" s="639"/>
      <c r="D632" s="207"/>
      <c r="E632" s="7"/>
      <c r="F632" s="7"/>
      <c r="G632" s="7"/>
      <c r="H632" s="7"/>
      <c r="I632" s="7"/>
      <c r="J632" s="7"/>
      <c r="K632" s="7"/>
      <c r="L632" s="7"/>
      <c r="M632" s="7"/>
      <c r="N632" s="7"/>
      <c r="O632" s="7"/>
      <c r="P632" s="7"/>
      <c r="Q632" s="7"/>
    </row>
    <row r="633" ht="14.25" customHeight="1">
      <c r="A633" s="7"/>
      <c r="B633" s="7"/>
      <c r="C633" s="639"/>
      <c r="D633" s="207"/>
      <c r="E633" s="7"/>
      <c r="F633" s="7"/>
      <c r="G633" s="7"/>
      <c r="H633" s="7"/>
      <c r="I633" s="7"/>
      <c r="J633" s="7"/>
      <c r="K633" s="7"/>
      <c r="L633" s="7"/>
      <c r="M633" s="7"/>
      <c r="N633" s="7"/>
      <c r="O633" s="7"/>
      <c r="P633" s="7"/>
      <c r="Q633" s="7"/>
    </row>
    <row r="634" ht="14.25" customHeight="1">
      <c r="A634" s="7"/>
      <c r="B634" s="7"/>
      <c r="C634" s="639"/>
      <c r="D634" s="207"/>
      <c r="E634" s="7"/>
      <c r="F634" s="7"/>
      <c r="G634" s="7"/>
      <c r="H634" s="7"/>
      <c r="I634" s="7"/>
      <c r="J634" s="7"/>
      <c r="K634" s="7"/>
      <c r="L634" s="7"/>
      <c r="M634" s="7"/>
      <c r="N634" s="7"/>
      <c r="O634" s="7"/>
      <c r="P634" s="7"/>
      <c r="Q634" s="7"/>
    </row>
    <row r="635" ht="14.25" customHeight="1">
      <c r="A635" s="7"/>
      <c r="B635" s="7"/>
      <c r="C635" s="639"/>
      <c r="D635" s="207"/>
      <c r="E635" s="7"/>
      <c r="F635" s="7"/>
      <c r="G635" s="7"/>
      <c r="H635" s="7"/>
      <c r="I635" s="7"/>
      <c r="J635" s="7"/>
      <c r="K635" s="7"/>
      <c r="L635" s="7"/>
      <c r="M635" s="7"/>
      <c r="N635" s="7"/>
      <c r="O635" s="7"/>
      <c r="P635" s="7"/>
      <c r="Q635" s="7"/>
    </row>
    <row r="636" ht="14.25" customHeight="1">
      <c r="A636" s="7"/>
      <c r="B636" s="7"/>
      <c r="C636" s="639"/>
      <c r="D636" s="207"/>
      <c r="E636" s="7"/>
      <c r="F636" s="7"/>
      <c r="G636" s="7"/>
      <c r="H636" s="7"/>
      <c r="I636" s="7"/>
      <c r="J636" s="7"/>
      <c r="K636" s="7"/>
      <c r="L636" s="7"/>
      <c r="M636" s="7"/>
      <c r="N636" s="7"/>
      <c r="O636" s="7"/>
      <c r="P636" s="7"/>
      <c r="Q636" s="7"/>
    </row>
    <row r="637" ht="14.25" customHeight="1">
      <c r="A637" s="7"/>
      <c r="B637" s="7"/>
      <c r="C637" s="639"/>
      <c r="D637" s="207"/>
      <c r="E637" s="7"/>
      <c r="F637" s="7"/>
      <c r="G637" s="7"/>
      <c r="H637" s="7"/>
      <c r="I637" s="7"/>
      <c r="J637" s="7"/>
      <c r="K637" s="7"/>
      <c r="L637" s="7"/>
      <c r="M637" s="7"/>
      <c r="N637" s="7"/>
      <c r="O637" s="7"/>
      <c r="P637" s="7"/>
      <c r="Q637" s="7"/>
    </row>
    <row r="638" ht="14.25" customHeight="1">
      <c r="A638" s="7"/>
      <c r="B638" s="7"/>
      <c r="C638" s="639"/>
      <c r="D638" s="207"/>
      <c r="E638" s="7"/>
      <c r="F638" s="7"/>
      <c r="G638" s="7"/>
      <c r="H638" s="7"/>
      <c r="I638" s="7"/>
      <c r="J638" s="7"/>
      <c r="K638" s="7"/>
      <c r="L638" s="7"/>
      <c r="M638" s="7"/>
      <c r="N638" s="7"/>
      <c r="O638" s="7"/>
      <c r="P638" s="7"/>
      <c r="Q638" s="7"/>
    </row>
    <row r="639" ht="14.25" customHeight="1">
      <c r="A639" s="7"/>
      <c r="B639" s="7"/>
      <c r="C639" s="639"/>
      <c r="D639" s="207"/>
      <c r="E639" s="7"/>
      <c r="F639" s="7"/>
      <c r="G639" s="7"/>
      <c r="H639" s="7"/>
      <c r="I639" s="7"/>
      <c r="J639" s="7"/>
      <c r="K639" s="7"/>
      <c r="L639" s="7"/>
      <c r="M639" s="7"/>
      <c r="N639" s="7"/>
      <c r="O639" s="7"/>
      <c r="P639" s="7"/>
      <c r="Q639" s="7"/>
    </row>
    <row r="640" ht="14.25" customHeight="1">
      <c r="A640" s="7"/>
      <c r="B640" s="7"/>
      <c r="C640" s="639"/>
      <c r="D640" s="207"/>
      <c r="E640" s="7"/>
      <c r="F640" s="7"/>
      <c r="G640" s="7"/>
      <c r="H640" s="7"/>
      <c r="I640" s="7"/>
      <c r="J640" s="7"/>
      <c r="K640" s="7"/>
      <c r="L640" s="7"/>
      <c r="M640" s="7"/>
      <c r="N640" s="7"/>
      <c r="O640" s="7"/>
      <c r="P640" s="7"/>
      <c r="Q640" s="7"/>
    </row>
    <row r="641" ht="14.25" customHeight="1">
      <c r="A641" s="7"/>
      <c r="B641" s="7"/>
      <c r="C641" s="639"/>
      <c r="D641" s="207"/>
      <c r="E641" s="7"/>
      <c r="F641" s="7"/>
      <c r="G641" s="7"/>
      <c r="H641" s="7"/>
      <c r="I641" s="7"/>
      <c r="J641" s="7"/>
      <c r="K641" s="7"/>
      <c r="L641" s="7"/>
      <c r="M641" s="7"/>
      <c r="N641" s="7"/>
      <c r="O641" s="7"/>
      <c r="P641" s="7"/>
      <c r="Q641" s="7"/>
    </row>
    <row r="642" ht="14.25" customHeight="1">
      <c r="A642" s="7"/>
      <c r="B642" s="7"/>
      <c r="C642" s="639"/>
      <c r="D642" s="207"/>
      <c r="E642" s="7"/>
      <c r="F642" s="7"/>
      <c r="G642" s="7"/>
      <c r="H642" s="7"/>
      <c r="I642" s="7"/>
      <c r="J642" s="7"/>
      <c r="K642" s="7"/>
      <c r="L642" s="7"/>
      <c r="M642" s="7"/>
      <c r="N642" s="7"/>
      <c r="O642" s="7"/>
      <c r="P642" s="7"/>
      <c r="Q642" s="7"/>
    </row>
    <row r="643" ht="14.25" customHeight="1">
      <c r="A643" s="7"/>
      <c r="B643" s="7"/>
      <c r="C643" s="639"/>
      <c r="D643" s="207"/>
      <c r="E643" s="7"/>
      <c r="F643" s="7"/>
      <c r="G643" s="7"/>
      <c r="H643" s="7"/>
      <c r="I643" s="7"/>
      <c r="J643" s="7"/>
      <c r="K643" s="7"/>
      <c r="L643" s="7"/>
      <c r="M643" s="7"/>
      <c r="N643" s="7"/>
      <c r="O643" s="7"/>
      <c r="P643" s="7"/>
      <c r="Q643" s="7"/>
    </row>
    <row r="644" ht="14.25" customHeight="1">
      <c r="A644" s="7"/>
      <c r="B644" s="7"/>
      <c r="C644" s="639"/>
      <c r="D644" s="207"/>
      <c r="E644" s="7"/>
      <c r="F644" s="7"/>
      <c r="G644" s="7"/>
      <c r="H644" s="7"/>
      <c r="I644" s="7"/>
      <c r="J644" s="7"/>
      <c r="K644" s="7"/>
      <c r="L644" s="7"/>
      <c r="M644" s="7"/>
      <c r="N644" s="7"/>
      <c r="O644" s="7"/>
      <c r="P644" s="7"/>
      <c r="Q644" s="7"/>
    </row>
    <row r="645" ht="14.25" customHeight="1">
      <c r="A645" s="7"/>
      <c r="B645" s="7"/>
      <c r="C645" s="639"/>
      <c r="D645" s="207"/>
      <c r="E645" s="7"/>
      <c r="F645" s="7"/>
      <c r="G645" s="7"/>
      <c r="H645" s="7"/>
      <c r="I645" s="7"/>
      <c r="J645" s="7"/>
      <c r="K645" s="7"/>
      <c r="L645" s="7"/>
      <c r="M645" s="7"/>
      <c r="N645" s="7"/>
      <c r="O645" s="7"/>
      <c r="P645" s="7"/>
      <c r="Q645" s="7"/>
    </row>
    <row r="646" ht="14.25" customHeight="1">
      <c r="A646" s="7"/>
      <c r="B646" s="7"/>
      <c r="C646" s="639"/>
      <c r="D646" s="207"/>
      <c r="E646" s="7"/>
      <c r="F646" s="7"/>
      <c r="G646" s="7"/>
      <c r="H646" s="7"/>
      <c r="I646" s="7"/>
      <c r="J646" s="7"/>
      <c r="K646" s="7"/>
      <c r="L646" s="7"/>
      <c r="M646" s="7"/>
      <c r="N646" s="7"/>
      <c r="O646" s="7"/>
      <c r="P646" s="7"/>
      <c r="Q646" s="7"/>
    </row>
    <row r="647" ht="14.25" customHeight="1">
      <c r="A647" s="7"/>
      <c r="B647" s="7"/>
      <c r="C647" s="639"/>
      <c r="D647" s="207"/>
      <c r="E647" s="7"/>
      <c r="F647" s="7"/>
      <c r="G647" s="7"/>
      <c r="H647" s="7"/>
      <c r="I647" s="7"/>
      <c r="J647" s="7"/>
      <c r="K647" s="7"/>
      <c r="L647" s="7"/>
      <c r="M647" s="7"/>
      <c r="N647" s="7"/>
      <c r="O647" s="7"/>
      <c r="P647" s="7"/>
      <c r="Q647" s="7"/>
    </row>
    <row r="648" ht="14.25" customHeight="1">
      <c r="A648" s="7"/>
      <c r="B648" s="7"/>
      <c r="C648" s="639"/>
      <c r="D648" s="207"/>
      <c r="E648" s="7"/>
      <c r="F648" s="7"/>
      <c r="G648" s="7"/>
      <c r="H648" s="7"/>
      <c r="I648" s="7"/>
      <c r="J648" s="7"/>
      <c r="K648" s="7"/>
      <c r="L648" s="7"/>
      <c r="M648" s="7"/>
      <c r="N648" s="7"/>
      <c r="O648" s="7"/>
      <c r="P648" s="7"/>
      <c r="Q648" s="7"/>
    </row>
    <row r="649" ht="14.25" customHeight="1">
      <c r="A649" s="7"/>
      <c r="B649" s="7"/>
      <c r="C649" s="639"/>
      <c r="D649" s="207"/>
      <c r="E649" s="7"/>
      <c r="F649" s="7"/>
      <c r="G649" s="7"/>
      <c r="H649" s="7"/>
      <c r="I649" s="7"/>
      <c r="J649" s="7"/>
      <c r="K649" s="7"/>
      <c r="L649" s="7"/>
      <c r="M649" s="7"/>
      <c r="N649" s="7"/>
      <c r="O649" s="7"/>
      <c r="P649" s="7"/>
      <c r="Q649" s="7"/>
    </row>
    <row r="650" ht="14.25" customHeight="1">
      <c r="A650" s="7"/>
      <c r="B650" s="7"/>
      <c r="C650" s="639"/>
      <c r="D650" s="207"/>
      <c r="E650" s="7"/>
      <c r="F650" s="7"/>
      <c r="G650" s="7"/>
      <c r="H650" s="7"/>
      <c r="I650" s="7"/>
      <c r="J650" s="7"/>
      <c r="K650" s="7"/>
      <c r="L650" s="7"/>
      <c r="M650" s="7"/>
      <c r="N650" s="7"/>
      <c r="O650" s="7"/>
      <c r="P650" s="7"/>
      <c r="Q650" s="7"/>
    </row>
    <row r="651" ht="14.25" customHeight="1">
      <c r="A651" s="7"/>
      <c r="B651" s="7"/>
      <c r="C651" s="639"/>
      <c r="D651" s="207"/>
      <c r="E651" s="7"/>
      <c r="F651" s="7"/>
      <c r="G651" s="7"/>
      <c r="H651" s="7"/>
      <c r="I651" s="7"/>
      <c r="J651" s="7"/>
      <c r="K651" s="7"/>
      <c r="L651" s="7"/>
      <c r="M651" s="7"/>
      <c r="N651" s="7"/>
      <c r="O651" s="7"/>
      <c r="P651" s="7"/>
      <c r="Q651" s="7"/>
    </row>
    <row r="652" ht="14.25" customHeight="1">
      <c r="A652" s="7"/>
      <c r="B652" s="7"/>
      <c r="C652" s="639"/>
      <c r="D652" s="207"/>
      <c r="E652" s="7"/>
      <c r="F652" s="7"/>
      <c r="G652" s="7"/>
      <c r="H652" s="7"/>
      <c r="I652" s="7"/>
      <c r="J652" s="7"/>
      <c r="K652" s="7"/>
      <c r="L652" s="7"/>
      <c r="M652" s="7"/>
      <c r="N652" s="7"/>
      <c r="O652" s="7"/>
      <c r="P652" s="7"/>
      <c r="Q652" s="7"/>
    </row>
    <row r="653" ht="14.25" customHeight="1">
      <c r="A653" s="7"/>
      <c r="B653" s="7"/>
      <c r="C653" s="639"/>
      <c r="D653" s="207"/>
      <c r="E653" s="7"/>
      <c r="F653" s="7"/>
      <c r="G653" s="7"/>
      <c r="H653" s="7"/>
      <c r="I653" s="7"/>
      <c r="J653" s="7"/>
      <c r="K653" s="7"/>
      <c r="L653" s="7"/>
      <c r="M653" s="7"/>
      <c r="N653" s="7"/>
      <c r="O653" s="7"/>
      <c r="P653" s="7"/>
      <c r="Q653" s="7"/>
    </row>
    <row r="654" ht="14.25" customHeight="1">
      <c r="A654" s="7"/>
      <c r="B654" s="7"/>
      <c r="C654" s="639"/>
      <c r="D654" s="207"/>
      <c r="E654" s="7"/>
      <c r="F654" s="7"/>
      <c r="G654" s="7"/>
      <c r="H654" s="7"/>
      <c r="I654" s="7"/>
      <c r="J654" s="7"/>
      <c r="K654" s="7"/>
      <c r="L654" s="7"/>
      <c r="M654" s="7"/>
      <c r="N654" s="7"/>
      <c r="O654" s="7"/>
      <c r="P654" s="7"/>
      <c r="Q654" s="7"/>
    </row>
    <row r="655" ht="14.25" customHeight="1">
      <c r="A655" s="7"/>
      <c r="B655" s="7"/>
      <c r="C655" s="639"/>
      <c r="D655" s="207"/>
      <c r="E655" s="7"/>
      <c r="F655" s="7"/>
      <c r="G655" s="7"/>
      <c r="H655" s="7"/>
      <c r="I655" s="7"/>
      <c r="J655" s="7"/>
      <c r="K655" s="7"/>
      <c r="L655" s="7"/>
      <c r="M655" s="7"/>
      <c r="N655" s="7"/>
      <c r="O655" s="7"/>
      <c r="P655" s="7"/>
      <c r="Q655" s="7"/>
    </row>
    <row r="656" ht="14.25" customHeight="1">
      <c r="A656" s="7"/>
      <c r="B656" s="7"/>
      <c r="C656" s="639"/>
      <c r="D656" s="207"/>
      <c r="E656" s="7"/>
      <c r="F656" s="7"/>
      <c r="G656" s="7"/>
      <c r="H656" s="7"/>
      <c r="I656" s="7"/>
      <c r="J656" s="7"/>
      <c r="K656" s="7"/>
      <c r="L656" s="7"/>
      <c r="M656" s="7"/>
      <c r="N656" s="7"/>
      <c r="O656" s="7"/>
      <c r="P656" s="7"/>
      <c r="Q656" s="7"/>
    </row>
    <row r="657" ht="14.25" customHeight="1">
      <c r="A657" s="7"/>
      <c r="B657" s="7"/>
      <c r="C657" s="639"/>
      <c r="D657" s="207"/>
      <c r="E657" s="7"/>
      <c r="F657" s="7"/>
      <c r="G657" s="7"/>
      <c r="H657" s="7"/>
      <c r="I657" s="7"/>
      <c r="J657" s="7"/>
      <c r="K657" s="7"/>
      <c r="L657" s="7"/>
      <c r="M657" s="7"/>
      <c r="N657" s="7"/>
      <c r="O657" s="7"/>
      <c r="P657" s="7"/>
      <c r="Q657" s="7"/>
    </row>
    <row r="658" ht="14.25" customHeight="1">
      <c r="A658" s="7"/>
      <c r="B658" s="7"/>
      <c r="C658" s="639"/>
      <c r="D658" s="207"/>
      <c r="E658" s="7"/>
      <c r="F658" s="7"/>
      <c r="G658" s="7"/>
      <c r="H658" s="7"/>
      <c r="I658" s="7"/>
      <c r="J658" s="7"/>
      <c r="K658" s="7"/>
      <c r="L658" s="7"/>
      <c r="M658" s="7"/>
      <c r="N658" s="7"/>
      <c r="O658" s="7"/>
      <c r="P658" s="7"/>
      <c r="Q658" s="7"/>
    </row>
    <row r="659" ht="14.25" customHeight="1">
      <c r="A659" s="7"/>
      <c r="B659" s="7"/>
      <c r="C659" s="639"/>
      <c r="D659" s="207"/>
      <c r="E659" s="7"/>
      <c r="F659" s="7"/>
      <c r="G659" s="7"/>
      <c r="H659" s="7"/>
      <c r="I659" s="7"/>
      <c r="J659" s="7"/>
      <c r="K659" s="7"/>
      <c r="L659" s="7"/>
      <c r="M659" s="7"/>
      <c r="N659" s="7"/>
      <c r="O659" s="7"/>
      <c r="P659" s="7"/>
      <c r="Q659" s="7"/>
    </row>
    <row r="660" ht="14.25" customHeight="1">
      <c r="A660" s="7"/>
      <c r="B660" s="7"/>
      <c r="C660" s="639"/>
      <c r="D660" s="207"/>
      <c r="E660" s="7"/>
      <c r="F660" s="7"/>
      <c r="G660" s="7"/>
      <c r="H660" s="7"/>
      <c r="I660" s="7"/>
      <c r="J660" s="7"/>
      <c r="K660" s="7"/>
      <c r="L660" s="7"/>
      <c r="M660" s="7"/>
      <c r="N660" s="7"/>
      <c r="O660" s="7"/>
      <c r="P660" s="7"/>
      <c r="Q660" s="7"/>
    </row>
    <row r="661" ht="14.25" customHeight="1">
      <c r="A661" s="7"/>
      <c r="B661" s="7"/>
      <c r="C661" s="639"/>
      <c r="D661" s="207"/>
      <c r="E661" s="7"/>
      <c r="F661" s="7"/>
      <c r="G661" s="7"/>
      <c r="H661" s="7"/>
      <c r="I661" s="7"/>
      <c r="J661" s="7"/>
      <c r="K661" s="7"/>
      <c r="L661" s="7"/>
      <c r="M661" s="7"/>
      <c r="N661" s="7"/>
      <c r="O661" s="7"/>
      <c r="P661" s="7"/>
      <c r="Q661" s="7"/>
    </row>
    <row r="662" ht="14.25" customHeight="1">
      <c r="A662" s="7"/>
      <c r="B662" s="7"/>
      <c r="C662" s="639"/>
      <c r="D662" s="207"/>
      <c r="E662" s="7"/>
      <c r="F662" s="7"/>
      <c r="G662" s="7"/>
      <c r="H662" s="7"/>
      <c r="I662" s="7"/>
      <c r="J662" s="7"/>
      <c r="K662" s="7"/>
      <c r="L662" s="7"/>
      <c r="M662" s="7"/>
      <c r="N662" s="7"/>
      <c r="O662" s="7"/>
      <c r="P662" s="7"/>
      <c r="Q662" s="7"/>
    </row>
    <row r="663" ht="14.25" customHeight="1">
      <c r="A663" s="7"/>
      <c r="B663" s="7"/>
      <c r="C663" s="639"/>
      <c r="D663" s="207"/>
      <c r="E663" s="7"/>
      <c r="F663" s="7"/>
      <c r="G663" s="7"/>
      <c r="H663" s="7"/>
      <c r="I663" s="7"/>
      <c r="J663" s="7"/>
      <c r="K663" s="7"/>
      <c r="L663" s="7"/>
      <c r="M663" s="7"/>
      <c r="N663" s="7"/>
      <c r="O663" s="7"/>
      <c r="P663" s="7"/>
      <c r="Q663" s="7"/>
    </row>
    <row r="664" ht="14.25" customHeight="1">
      <c r="A664" s="7"/>
      <c r="B664" s="7"/>
      <c r="C664" s="639"/>
      <c r="D664" s="207"/>
      <c r="E664" s="7"/>
      <c r="F664" s="7"/>
      <c r="G664" s="7"/>
      <c r="H664" s="7"/>
      <c r="I664" s="7"/>
      <c r="J664" s="7"/>
      <c r="K664" s="7"/>
      <c r="L664" s="7"/>
      <c r="M664" s="7"/>
      <c r="N664" s="7"/>
      <c r="O664" s="7"/>
      <c r="P664" s="7"/>
      <c r="Q664" s="7"/>
    </row>
    <row r="665" ht="14.25" customHeight="1">
      <c r="A665" s="7"/>
      <c r="B665" s="7"/>
      <c r="C665" s="639"/>
      <c r="D665" s="207"/>
      <c r="E665" s="7"/>
      <c r="F665" s="7"/>
      <c r="G665" s="7"/>
      <c r="H665" s="7"/>
      <c r="I665" s="7"/>
      <c r="J665" s="7"/>
      <c r="K665" s="7"/>
      <c r="L665" s="7"/>
      <c r="M665" s="7"/>
      <c r="N665" s="7"/>
      <c r="O665" s="7"/>
      <c r="P665" s="7"/>
      <c r="Q665" s="7"/>
    </row>
    <row r="666" ht="14.25" customHeight="1">
      <c r="A666" s="7"/>
      <c r="B666" s="7"/>
      <c r="C666" s="639"/>
      <c r="D666" s="207"/>
      <c r="E666" s="7"/>
      <c r="F666" s="7"/>
      <c r="G666" s="7"/>
      <c r="H666" s="7"/>
      <c r="I666" s="7"/>
      <c r="J666" s="7"/>
      <c r="K666" s="7"/>
      <c r="L666" s="7"/>
      <c r="M666" s="7"/>
      <c r="N666" s="7"/>
      <c r="O666" s="7"/>
      <c r="P666" s="7"/>
      <c r="Q666" s="7"/>
    </row>
    <row r="667" ht="14.25" customHeight="1">
      <c r="A667" s="7"/>
      <c r="B667" s="7"/>
      <c r="C667" s="639"/>
      <c r="D667" s="207"/>
      <c r="E667" s="7"/>
      <c r="F667" s="7"/>
      <c r="G667" s="7"/>
      <c r="H667" s="7"/>
      <c r="I667" s="7"/>
      <c r="J667" s="7"/>
      <c r="K667" s="7"/>
      <c r="L667" s="7"/>
      <c r="M667" s="7"/>
      <c r="N667" s="7"/>
      <c r="O667" s="7"/>
      <c r="P667" s="7"/>
      <c r="Q667" s="7"/>
    </row>
    <row r="668" ht="14.25" customHeight="1">
      <c r="A668" s="7"/>
      <c r="B668" s="7"/>
      <c r="C668" s="639"/>
      <c r="D668" s="207"/>
      <c r="E668" s="7"/>
      <c r="F668" s="7"/>
      <c r="G668" s="7"/>
      <c r="H668" s="7"/>
      <c r="I668" s="7"/>
      <c r="J668" s="7"/>
      <c r="K668" s="7"/>
      <c r="L668" s="7"/>
      <c r="M668" s="7"/>
      <c r="N668" s="7"/>
      <c r="O668" s="7"/>
      <c r="P668" s="7"/>
      <c r="Q668" s="7"/>
    </row>
    <row r="669" ht="14.25" customHeight="1">
      <c r="A669" s="7"/>
      <c r="B669" s="7"/>
      <c r="C669" s="639"/>
      <c r="D669" s="207"/>
      <c r="E669" s="7"/>
      <c r="F669" s="7"/>
      <c r="G669" s="7"/>
      <c r="H669" s="7"/>
      <c r="I669" s="7"/>
      <c r="J669" s="7"/>
      <c r="K669" s="7"/>
      <c r="L669" s="7"/>
      <c r="M669" s="7"/>
      <c r="N669" s="7"/>
      <c r="O669" s="7"/>
      <c r="P669" s="7"/>
      <c r="Q669" s="7"/>
    </row>
    <row r="670" ht="14.25" customHeight="1">
      <c r="A670" s="7"/>
      <c r="B670" s="7"/>
      <c r="C670" s="639"/>
      <c r="D670" s="207"/>
      <c r="E670" s="7"/>
      <c r="F670" s="7"/>
      <c r="G670" s="7"/>
      <c r="H670" s="7"/>
      <c r="I670" s="7"/>
      <c r="J670" s="7"/>
      <c r="K670" s="7"/>
      <c r="L670" s="7"/>
      <c r="M670" s="7"/>
      <c r="N670" s="7"/>
      <c r="O670" s="7"/>
      <c r="P670" s="7"/>
      <c r="Q670" s="7"/>
    </row>
    <row r="671" ht="14.25" customHeight="1">
      <c r="A671" s="7"/>
      <c r="B671" s="7"/>
      <c r="C671" s="639"/>
      <c r="D671" s="207"/>
      <c r="E671" s="7"/>
      <c r="F671" s="7"/>
      <c r="G671" s="7"/>
      <c r="H671" s="7"/>
      <c r="I671" s="7"/>
      <c r="J671" s="7"/>
      <c r="K671" s="7"/>
      <c r="L671" s="7"/>
      <c r="M671" s="7"/>
      <c r="N671" s="7"/>
      <c r="O671" s="7"/>
      <c r="P671" s="7"/>
      <c r="Q671" s="7"/>
    </row>
    <row r="672" ht="14.25" customHeight="1">
      <c r="A672" s="7"/>
      <c r="B672" s="7"/>
      <c r="C672" s="639"/>
      <c r="D672" s="207"/>
      <c r="E672" s="7"/>
      <c r="F672" s="7"/>
      <c r="G672" s="7"/>
      <c r="H672" s="7"/>
      <c r="I672" s="7"/>
      <c r="J672" s="7"/>
      <c r="K672" s="7"/>
      <c r="L672" s="7"/>
      <c r="M672" s="7"/>
      <c r="N672" s="7"/>
      <c r="O672" s="7"/>
      <c r="P672" s="7"/>
      <c r="Q672" s="7"/>
    </row>
    <row r="673" ht="14.25" customHeight="1">
      <c r="A673" s="7"/>
      <c r="B673" s="7"/>
      <c r="C673" s="639"/>
      <c r="D673" s="207"/>
      <c r="E673" s="7"/>
      <c r="F673" s="7"/>
      <c r="G673" s="7"/>
      <c r="H673" s="7"/>
      <c r="I673" s="7"/>
      <c r="J673" s="7"/>
      <c r="K673" s="7"/>
      <c r="L673" s="7"/>
      <c r="M673" s="7"/>
      <c r="N673" s="7"/>
      <c r="O673" s="7"/>
      <c r="P673" s="7"/>
      <c r="Q673" s="7"/>
    </row>
    <row r="674" ht="14.25" customHeight="1">
      <c r="A674" s="7"/>
      <c r="B674" s="7"/>
      <c r="C674" s="639"/>
      <c r="D674" s="207"/>
      <c r="E674" s="7"/>
      <c r="F674" s="7"/>
      <c r="G674" s="7"/>
      <c r="H674" s="7"/>
      <c r="I674" s="7"/>
      <c r="J674" s="7"/>
      <c r="K674" s="7"/>
      <c r="L674" s="7"/>
      <c r="M674" s="7"/>
      <c r="N674" s="7"/>
      <c r="O674" s="7"/>
      <c r="P674" s="7"/>
      <c r="Q674" s="7"/>
    </row>
    <row r="675" ht="14.25" customHeight="1">
      <c r="A675" s="7"/>
      <c r="B675" s="7"/>
      <c r="C675" s="639"/>
      <c r="D675" s="207"/>
      <c r="E675" s="7"/>
      <c r="F675" s="7"/>
      <c r="G675" s="7"/>
      <c r="H675" s="7"/>
      <c r="I675" s="7"/>
      <c r="J675" s="7"/>
      <c r="K675" s="7"/>
      <c r="L675" s="7"/>
      <c r="M675" s="7"/>
      <c r="N675" s="7"/>
      <c r="O675" s="7"/>
      <c r="P675" s="7"/>
      <c r="Q675" s="7"/>
    </row>
    <row r="676" ht="14.25" customHeight="1">
      <c r="A676" s="7"/>
      <c r="B676" s="7"/>
      <c r="C676" s="639"/>
      <c r="D676" s="207"/>
      <c r="E676" s="7"/>
      <c r="F676" s="7"/>
      <c r="G676" s="7"/>
      <c r="H676" s="7"/>
      <c r="I676" s="7"/>
      <c r="J676" s="7"/>
      <c r="K676" s="7"/>
      <c r="L676" s="7"/>
      <c r="M676" s="7"/>
      <c r="N676" s="7"/>
      <c r="O676" s="7"/>
      <c r="P676" s="7"/>
      <c r="Q676" s="7"/>
    </row>
    <row r="677" ht="14.25" customHeight="1">
      <c r="A677" s="7"/>
      <c r="B677" s="7"/>
      <c r="C677" s="639"/>
      <c r="D677" s="207"/>
      <c r="E677" s="7"/>
      <c r="F677" s="7"/>
      <c r="G677" s="7"/>
      <c r="H677" s="7"/>
      <c r="I677" s="7"/>
      <c r="J677" s="7"/>
      <c r="K677" s="7"/>
      <c r="L677" s="7"/>
      <c r="M677" s="7"/>
      <c r="N677" s="7"/>
      <c r="O677" s="7"/>
      <c r="P677" s="7"/>
      <c r="Q677" s="7"/>
    </row>
    <row r="678" ht="14.25" customHeight="1">
      <c r="A678" s="7"/>
      <c r="B678" s="7"/>
      <c r="C678" s="639"/>
      <c r="D678" s="207"/>
      <c r="E678" s="7"/>
      <c r="F678" s="7"/>
      <c r="G678" s="7"/>
      <c r="H678" s="7"/>
      <c r="I678" s="7"/>
      <c r="J678" s="7"/>
      <c r="K678" s="7"/>
      <c r="L678" s="7"/>
      <c r="M678" s="7"/>
      <c r="N678" s="7"/>
      <c r="O678" s="7"/>
      <c r="P678" s="7"/>
      <c r="Q678" s="7"/>
    </row>
    <row r="679" ht="14.25" customHeight="1">
      <c r="A679" s="7"/>
      <c r="B679" s="7"/>
      <c r="C679" s="639"/>
      <c r="D679" s="207"/>
      <c r="E679" s="7"/>
      <c r="F679" s="7"/>
      <c r="G679" s="7"/>
      <c r="H679" s="7"/>
      <c r="I679" s="7"/>
      <c r="J679" s="7"/>
      <c r="K679" s="7"/>
      <c r="L679" s="7"/>
      <c r="M679" s="7"/>
      <c r="N679" s="7"/>
      <c r="O679" s="7"/>
      <c r="P679" s="7"/>
      <c r="Q679" s="7"/>
    </row>
    <row r="680" ht="14.25" customHeight="1">
      <c r="A680" s="7"/>
      <c r="B680" s="7"/>
      <c r="C680" s="639"/>
      <c r="D680" s="207"/>
      <c r="E680" s="7"/>
      <c r="F680" s="7"/>
      <c r="G680" s="7"/>
      <c r="H680" s="7"/>
      <c r="I680" s="7"/>
      <c r="J680" s="7"/>
      <c r="K680" s="7"/>
      <c r="L680" s="7"/>
      <c r="M680" s="7"/>
      <c r="N680" s="7"/>
      <c r="O680" s="7"/>
      <c r="P680" s="7"/>
      <c r="Q680" s="7"/>
    </row>
    <row r="681" ht="14.25" customHeight="1">
      <c r="A681" s="7"/>
      <c r="B681" s="7"/>
      <c r="C681" s="639"/>
      <c r="D681" s="207"/>
      <c r="E681" s="7"/>
      <c r="F681" s="7"/>
      <c r="G681" s="7"/>
      <c r="H681" s="7"/>
      <c r="I681" s="7"/>
      <c r="J681" s="7"/>
      <c r="K681" s="7"/>
      <c r="L681" s="7"/>
      <c r="M681" s="7"/>
      <c r="N681" s="7"/>
      <c r="O681" s="7"/>
      <c r="P681" s="7"/>
      <c r="Q681" s="7"/>
    </row>
    <row r="682" ht="14.25" customHeight="1">
      <c r="A682" s="7"/>
      <c r="B682" s="7"/>
      <c r="C682" s="639"/>
      <c r="D682" s="207"/>
      <c r="E682" s="7"/>
      <c r="F682" s="7"/>
      <c r="G682" s="7"/>
      <c r="H682" s="7"/>
      <c r="I682" s="7"/>
      <c r="J682" s="7"/>
      <c r="K682" s="7"/>
      <c r="L682" s="7"/>
      <c r="M682" s="7"/>
      <c r="N682" s="7"/>
      <c r="O682" s="7"/>
      <c r="P682" s="7"/>
      <c r="Q682" s="7"/>
    </row>
    <row r="683" ht="14.25" customHeight="1">
      <c r="A683" s="7"/>
      <c r="B683" s="7"/>
      <c r="C683" s="639"/>
      <c r="D683" s="207"/>
      <c r="E683" s="7"/>
      <c r="F683" s="7"/>
      <c r="G683" s="7"/>
      <c r="H683" s="7"/>
      <c r="I683" s="7"/>
      <c r="J683" s="7"/>
      <c r="K683" s="7"/>
      <c r="L683" s="7"/>
      <c r="M683" s="7"/>
      <c r="N683" s="7"/>
      <c r="O683" s="7"/>
      <c r="P683" s="7"/>
      <c r="Q683" s="7"/>
    </row>
    <row r="684" ht="14.25" customHeight="1">
      <c r="A684" s="7"/>
      <c r="B684" s="7"/>
      <c r="C684" s="639"/>
      <c r="D684" s="207"/>
      <c r="E684" s="7"/>
      <c r="F684" s="7"/>
      <c r="G684" s="7"/>
      <c r="H684" s="7"/>
      <c r="I684" s="7"/>
      <c r="J684" s="7"/>
      <c r="K684" s="7"/>
      <c r="L684" s="7"/>
      <c r="M684" s="7"/>
      <c r="N684" s="7"/>
      <c r="O684" s="7"/>
      <c r="P684" s="7"/>
      <c r="Q684" s="7"/>
    </row>
    <row r="685" ht="14.25" customHeight="1">
      <c r="A685" s="7"/>
      <c r="B685" s="7"/>
      <c r="C685" s="639"/>
      <c r="D685" s="207"/>
      <c r="E685" s="7"/>
      <c r="F685" s="7"/>
      <c r="G685" s="7"/>
      <c r="H685" s="7"/>
      <c r="I685" s="7"/>
      <c r="J685" s="7"/>
      <c r="K685" s="7"/>
      <c r="L685" s="7"/>
      <c r="M685" s="7"/>
      <c r="N685" s="7"/>
      <c r="O685" s="7"/>
      <c r="P685" s="7"/>
      <c r="Q685" s="7"/>
    </row>
    <row r="686" ht="14.25" customHeight="1">
      <c r="A686" s="7"/>
      <c r="B686" s="7"/>
      <c r="C686" s="639"/>
      <c r="D686" s="207"/>
      <c r="E686" s="7"/>
      <c r="F686" s="7"/>
      <c r="G686" s="7"/>
      <c r="H686" s="7"/>
      <c r="I686" s="7"/>
      <c r="J686" s="7"/>
      <c r="K686" s="7"/>
      <c r="L686" s="7"/>
      <c r="M686" s="7"/>
      <c r="N686" s="7"/>
      <c r="O686" s="7"/>
      <c r="P686" s="7"/>
      <c r="Q686" s="7"/>
    </row>
    <row r="687" ht="14.25" customHeight="1">
      <c r="A687" s="7"/>
      <c r="B687" s="7"/>
      <c r="C687" s="639"/>
      <c r="D687" s="207"/>
      <c r="E687" s="7"/>
      <c r="F687" s="7"/>
      <c r="G687" s="7"/>
      <c r="H687" s="7"/>
      <c r="I687" s="7"/>
      <c r="J687" s="7"/>
      <c r="K687" s="7"/>
      <c r="L687" s="7"/>
      <c r="M687" s="7"/>
      <c r="N687" s="7"/>
      <c r="O687" s="7"/>
      <c r="P687" s="7"/>
      <c r="Q687" s="7"/>
    </row>
    <row r="688" ht="14.25" customHeight="1">
      <c r="A688" s="7"/>
      <c r="B688" s="7"/>
      <c r="C688" s="639"/>
      <c r="D688" s="207"/>
      <c r="E688" s="7"/>
      <c r="F688" s="7"/>
      <c r="G688" s="7"/>
      <c r="H688" s="7"/>
      <c r="I688" s="7"/>
      <c r="J688" s="7"/>
      <c r="K688" s="7"/>
      <c r="L688" s="7"/>
      <c r="M688" s="7"/>
      <c r="N688" s="7"/>
      <c r="O688" s="7"/>
      <c r="P688" s="7"/>
      <c r="Q688" s="7"/>
    </row>
    <row r="689" ht="14.25" customHeight="1">
      <c r="A689" s="7"/>
      <c r="B689" s="7"/>
      <c r="C689" s="639"/>
      <c r="D689" s="207"/>
      <c r="E689" s="7"/>
      <c r="F689" s="7"/>
      <c r="G689" s="7"/>
      <c r="H689" s="7"/>
      <c r="I689" s="7"/>
      <c r="J689" s="7"/>
      <c r="K689" s="7"/>
      <c r="L689" s="7"/>
      <c r="M689" s="7"/>
      <c r="N689" s="7"/>
      <c r="O689" s="7"/>
      <c r="P689" s="7"/>
      <c r="Q689" s="7"/>
    </row>
    <row r="690" ht="14.25" customHeight="1">
      <c r="A690" s="7"/>
      <c r="B690" s="7"/>
      <c r="C690" s="639"/>
      <c r="D690" s="207"/>
      <c r="E690" s="7"/>
      <c r="F690" s="7"/>
      <c r="G690" s="7"/>
      <c r="H690" s="7"/>
      <c r="I690" s="7"/>
      <c r="J690" s="7"/>
      <c r="K690" s="7"/>
      <c r="L690" s="7"/>
      <c r="M690" s="7"/>
      <c r="N690" s="7"/>
      <c r="O690" s="7"/>
      <c r="P690" s="7"/>
      <c r="Q690" s="7"/>
    </row>
    <row r="691" ht="14.25" customHeight="1">
      <c r="A691" s="7"/>
      <c r="B691" s="7"/>
      <c r="C691" s="639"/>
      <c r="D691" s="207"/>
      <c r="E691" s="7"/>
      <c r="F691" s="7"/>
      <c r="G691" s="7"/>
      <c r="H691" s="7"/>
      <c r="I691" s="7"/>
      <c r="J691" s="7"/>
      <c r="K691" s="7"/>
      <c r="L691" s="7"/>
      <c r="M691" s="7"/>
      <c r="N691" s="7"/>
      <c r="O691" s="7"/>
      <c r="P691" s="7"/>
      <c r="Q691" s="7"/>
    </row>
    <row r="692" ht="14.25" customHeight="1">
      <c r="A692" s="7"/>
      <c r="B692" s="7"/>
      <c r="C692" s="639"/>
      <c r="D692" s="207"/>
      <c r="E692" s="7"/>
      <c r="F692" s="7"/>
      <c r="G692" s="7"/>
      <c r="H692" s="7"/>
      <c r="I692" s="7"/>
      <c r="J692" s="7"/>
      <c r="K692" s="7"/>
      <c r="L692" s="7"/>
      <c r="M692" s="7"/>
      <c r="N692" s="7"/>
      <c r="O692" s="7"/>
      <c r="P692" s="7"/>
      <c r="Q692" s="7"/>
    </row>
    <row r="693" ht="14.25" customHeight="1">
      <c r="A693" s="7"/>
      <c r="B693" s="7"/>
      <c r="C693" s="639"/>
      <c r="D693" s="207"/>
      <c r="E693" s="7"/>
      <c r="F693" s="7"/>
      <c r="G693" s="7"/>
      <c r="H693" s="7"/>
      <c r="I693" s="7"/>
      <c r="J693" s="7"/>
      <c r="K693" s="7"/>
      <c r="L693" s="7"/>
      <c r="M693" s="7"/>
      <c r="N693" s="7"/>
      <c r="O693" s="7"/>
      <c r="P693" s="7"/>
      <c r="Q693" s="7"/>
    </row>
    <row r="694" ht="14.25" customHeight="1">
      <c r="A694" s="7"/>
      <c r="B694" s="7"/>
      <c r="C694" s="639"/>
      <c r="D694" s="207"/>
      <c r="E694" s="7"/>
      <c r="F694" s="7"/>
      <c r="G694" s="7"/>
      <c r="H694" s="7"/>
      <c r="I694" s="7"/>
      <c r="J694" s="7"/>
      <c r="K694" s="7"/>
      <c r="L694" s="7"/>
      <c r="M694" s="7"/>
      <c r="N694" s="7"/>
      <c r="O694" s="7"/>
      <c r="P694" s="7"/>
      <c r="Q694" s="7"/>
    </row>
    <row r="695" ht="14.25" customHeight="1">
      <c r="A695" s="7"/>
      <c r="B695" s="7"/>
      <c r="C695" s="639"/>
      <c r="D695" s="207"/>
      <c r="E695" s="7"/>
      <c r="F695" s="7"/>
      <c r="G695" s="7"/>
      <c r="H695" s="7"/>
      <c r="I695" s="7"/>
      <c r="J695" s="7"/>
      <c r="K695" s="7"/>
      <c r="L695" s="7"/>
      <c r="M695" s="7"/>
      <c r="N695" s="7"/>
      <c r="O695" s="7"/>
      <c r="P695" s="7"/>
      <c r="Q695" s="7"/>
    </row>
    <row r="696" ht="14.25" customHeight="1">
      <c r="A696" s="7"/>
      <c r="B696" s="7"/>
      <c r="C696" s="639"/>
      <c r="D696" s="207"/>
      <c r="E696" s="7"/>
      <c r="F696" s="7"/>
      <c r="G696" s="7"/>
      <c r="H696" s="7"/>
      <c r="I696" s="7"/>
      <c r="J696" s="7"/>
      <c r="K696" s="7"/>
      <c r="L696" s="7"/>
      <c r="M696" s="7"/>
      <c r="N696" s="7"/>
      <c r="O696" s="7"/>
      <c r="P696" s="7"/>
      <c r="Q696" s="7"/>
    </row>
    <row r="697" ht="14.25" customHeight="1">
      <c r="A697" s="7"/>
      <c r="B697" s="7"/>
      <c r="C697" s="639"/>
      <c r="D697" s="207"/>
      <c r="E697" s="7"/>
      <c r="F697" s="7"/>
      <c r="G697" s="7"/>
      <c r="H697" s="7"/>
      <c r="I697" s="7"/>
      <c r="J697" s="7"/>
      <c r="K697" s="7"/>
      <c r="L697" s="7"/>
      <c r="M697" s="7"/>
      <c r="N697" s="7"/>
      <c r="O697" s="7"/>
      <c r="P697" s="7"/>
      <c r="Q697" s="7"/>
    </row>
    <row r="698" ht="14.25" customHeight="1">
      <c r="A698" s="7"/>
      <c r="B698" s="7"/>
      <c r="C698" s="639"/>
      <c r="D698" s="207"/>
      <c r="E698" s="7"/>
      <c r="F698" s="7"/>
      <c r="G698" s="7"/>
      <c r="H698" s="7"/>
      <c r="I698" s="7"/>
      <c r="J698" s="7"/>
      <c r="K698" s="7"/>
      <c r="L698" s="7"/>
      <c r="M698" s="7"/>
      <c r="N698" s="7"/>
      <c r="O698" s="7"/>
      <c r="P698" s="7"/>
      <c r="Q698" s="7"/>
    </row>
    <row r="699" ht="14.25" customHeight="1">
      <c r="A699" s="7"/>
      <c r="B699" s="7"/>
      <c r="C699" s="639"/>
      <c r="D699" s="207"/>
      <c r="E699" s="7"/>
      <c r="F699" s="7"/>
      <c r="G699" s="7"/>
      <c r="H699" s="7"/>
      <c r="I699" s="7"/>
      <c r="J699" s="7"/>
      <c r="K699" s="7"/>
      <c r="L699" s="7"/>
      <c r="M699" s="7"/>
      <c r="N699" s="7"/>
      <c r="O699" s="7"/>
      <c r="P699" s="7"/>
      <c r="Q699" s="7"/>
    </row>
    <row r="700" ht="14.25" customHeight="1">
      <c r="A700" s="7"/>
      <c r="B700" s="7"/>
      <c r="C700" s="639"/>
      <c r="D700" s="207"/>
      <c r="E700" s="7"/>
      <c r="F700" s="7"/>
      <c r="G700" s="7"/>
      <c r="H700" s="7"/>
      <c r="I700" s="7"/>
      <c r="J700" s="7"/>
      <c r="K700" s="7"/>
      <c r="L700" s="7"/>
      <c r="M700" s="7"/>
      <c r="N700" s="7"/>
      <c r="O700" s="7"/>
      <c r="P700" s="7"/>
      <c r="Q700" s="7"/>
    </row>
    <row r="701" ht="14.25" customHeight="1">
      <c r="A701" s="7"/>
      <c r="B701" s="7"/>
      <c r="C701" s="639"/>
      <c r="D701" s="207"/>
      <c r="E701" s="7"/>
      <c r="F701" s="7"/>
      <c r="G701" s="7"/>
      <c r="H701" s="7"/>
      <c r="I701" s="7"/>
      <c r="J701" s="7"/>
      <c r="K701" s="7"/>
      <c r="L701" s="7"/>
      <c r="M701" s="7"/>
      <c r="N701" s="7"/>
      <c r="O701" s="7"/>
      <c r="P701" s="7"/>
      <c r="Q701" s="7"/>
    </row>
    <row r="702" ht="14.25" customHeight="1">
      <c r="A702" s="7"/>
      <c r="B702" s="7"/>
      <c r="C702" s="639"/>
      <c r="D702" s="207"/>
      <c r="E702" s="7"/>
      <c r="F702" s="7"/>
      <c r="G702" s="7"/>
      <c r="H702" s="7"/>
      <c r="I702" s="7"/>
      <c r="J702" s="7"/>
      <c r="K702" s="7"/>
      <c r="L702" s="7"/>
      <c r="M702" s="7"/>
      <c r="N702" s="7"/>
      <c r="O702" s="7"/>
      <c r="P702" s="7"/>
      <c r="Q702" s="7"/>
    </row>
    <row r="703" ht="14.25" customHeight="1">
      <c r="A703" s="7"/>
      <c r="B703" s="7"/>
      <c r="C703" s="639"/>
      <c r="D703" s="207"/>
      <c r="E703" s="7"/>
      <c r="F703" s="7"/>
      <c r="G703" s="7"/>
      <c r="H703" s="7"/>
      <c r="I703" s="7"/>
      <c r="J703" s="7"/>
      <c r="K703" s="7"/>
      <c r="L703" s="7"/>
      <c r="M703" s="7"/>
      <c r="N703" s="7"/>
      <c r="O703" s="7"/>
      <c r="P703" s="7"/>
      <c r="Q703" s="7"/>
    </row>
    <row r="704" ht="14.25" customHeight="1">
      <c r="A704" s="7"/>
      <c r="B704" s="7"/>
      <c r="C704" s="639"/>
      <c r="D704" s="207"/>
      <c r="E704" s="7"/>
      <c r="F704" s="7"/>
      <c r="G704" s="7"/>
      <c r="H704" s="7"/>
      <c r="I704" s="7"/>
      <c r="J704" s="7"/>
      <c r="K704" s="7"/>
      <c r="L704" s="7"/>
      <c r="M704" s="7"/>
      <c r="N704" s="7"/>
      <c r="O704" s="7"/>
      <c r="P704" s="7"/>
      <c r="Q704" s="7"/>
    </row>
    <row r="705" ht="14.25" customHeight="1">
      <c r="A705" s="7"/>
      <c r="B705" s="7"/>
      <c r="C705" s="639"/>
      <c r="D705" s="207"/>
      <c r="E705" s="7"/>
      <c r="F705" s="7"/>
      <c r="G705" s="7"/>
      <c r="H705" s="7"/>
      <c r="I705" s="7"/>
      <c r="J705" s="7"/>
      <c r="K705" s="7"/>
      <c r="L705" s="7"/>
      <c r="M705" s="7"/>
      <c r="N705" s="7"/>
      <c r="O705" s="7"/>
      <c r="P705" s="7"/>
      <c r="Q705" s="7"/>
    </row>
    <row r="706" ht="14.25" customHeight="1">
      <c r="A706" s="7"/>
      <c r="B706" s="7"/>
      <c r="C706" s="639"/>
      <c r="D706" s="207"/>
      <c r="E706" s="7"/>
      <c r="F706" s="7"/>
      <c r="G706" s="7"/>
      <c r="H706" s="7"/>
      <c r="I706" s="7"/>
      <c r="J706" s="7"/>
      <c r="K706" s="7"/>
      <c r="L706" s="7"/>
      <c r="M706" s="7"/>
      <c r="N706" s="7"/>
      <c r="O706" s="7"/>
      <c r="P706" s="7"/>
      <c r="Q706" s="7"/>
    </row>
    <row r="707" ht="14.25" customHeight="1">
      <c r="A707" s="7"/>
      <c r="B707" s="7"/>
      <c r="C707" s="639"/>
      <c r="D707" s="207"/>
      <c r="E707" s="7"/>
      <c r="F707" s="7"/>
      <c r="G707" s="7"/>
      <c r="H707" s="7"/>
      <c r="I707" s="7"/>
      <c r="J707" s="7"/>
      <c r="K707" s="7"/>
      <c r="L707" s="7"/>
      <c r="M707" s="7"/>
      <c r="N707" s="7"/>
      <c r="O707" s="7"/>
      <c r="P707" s="7"/>
      <c r="Q707" s="7"/>
    </row>
    <row r="708" ht="14.25" customHeight="1">
      <c r="A708" s="7"/>
      <c r="B708" s="7"/>
      <c r="C708" s="639"/>
      <c r="D708" s="207"/>
      <c r="E708" s="7"/>
      <c r="F708" s="7"/>
      <c r="G708" s="7"/>
      <c r="H708" s="7"/>
      <c r="I708" s="7"/>
      <c r="J708" s="7"/>
      <c r="K708" s="7"/>
      <c r="L708" s="7"/>
      <c r="M708" s="7"/>
      <c r="N708" s="7"/>
      <c r="O708" s="7"/>
      <c r="P708" s="7"/>
      <c r="Q708" s="7"/>
    </row>
    <row r="709" ht="14.25" customHeight="1">
      <c r="A709" s="7"/>
      <c r="B709" s="7"/>
      <c r="C709" s="639"/>
      <c r="D709" s="207"/>
      <c r="E709" s="7"/>
      <c r="F709" s="7"/>
      <c r="G709" s="7"/>
      <c r="H709" s="7"/>
      <c r="I709" s="7"/>
      <c r="J709" s="7"/>
      <c r="K709" s="7"/>
      <c r="L709" s="7"/>
      <c r="M709" s="7"/>
      <c r="N709" s="7"/>
      <c r="O709" s="7"/>
      <c r="P709" s="7"/>
      <c r="Q709" s="7"/>
    </row>
    <row r="710" ht="14.25" customHeight="1">
      <c r="A710" s="7"/>
      <c r="B710" s="7"/>
      <c r="C710" s="639"/>
      <c r="D710" s="207"/>
      <c r="E710" s="7"/>
      <c r="F710" s="7"/>
      <c r="G710" s="7"/>
      <c r="H710" s="7"/>
      <c r="I710" s="7"/>
      <c r="J710" s="7"/>
      <c r="K710" s="7"/>
      <c r="L710" s="7"/>
      <c r="M710" s="7"/>
      <c r="N710" s="7"/>
      <c r="O710" s="7"/>
      <c r="P710" s="7"/>
      <c r="Q710" s="7"/>
    </row>
    <row r="711" ht="14.25" customHeight="1">
      <c r="A711" s="7"/>
      <c r="B711" s="7"/>
      <c r="C711" s="639"/>
      <c r="D711" s="207"/>
      <c r="E711" s="7"/>
      <c r="F711" s="7"/>
      <c r="G711" s="7"/>
      <c r="H711" s="7"/>
      <c r="I711" s="7"/>
      <c r="J711" s="7"/>
      <c r="K711" s="7"/>
      <c r="L711" s="7"/>
      <c r="M711" s="7"/>
      <c r="N711" s="7"/>
      <c r="O711" s="7"/>
      <c r="P711" s="7"/>
      <c r="Q711" s="7"/>
    </row>
    <row r="712" ht="14.25" customHeight="1">
      <c r="A712" s="7"/>
      <c r="B712" s="7"/>
      <c r="C712" s="639"/>
      <c r="D712" s="207"/>
      <c r="E712" s="7"/>
      <c r="F712" s="7"/>
      <c r="G712" s="7"/>
      <c r="H712" s="7"/>
      <c r="I712" s="7"/>
      <c r="J712" s="7"/>
      <c r="K712" s="7"/>
      <c r="L712" s="7"/>
      <c r="M712" s="7"/>
      <c r="N712" s="7"/>
      <c r="O712" s="7"/>
      <c r="P712" s="7"/>
      <c r="Q712" s="7"/>
    </row>
    <row r="713" ht="14.25" customHeight="1">
      <c r="A713" s="7"/>
      <c r="B713" s="7"/>
      <c r="C713" s="639"/>
      <c r="D713" s="207"/>
      <c r="E713" s="7"/>
      <c r="F713" s="7"/>
      <c r="G713" s="7"/>
      <c r="H713" s="7"/>
      <c r="I713" s="7"/>
      <c r="J713" s="7"/>
      <c r="K713" s="7"/>
      <c r="L713" s="7"/>
      <c r="M713" s="7"/>
      <c r="N713" s="7"/>
      <c r="O713" s="7"/>
      <c r="P713" s="7"/>
      <c r="Q713" s="7"/>
    </row>
    <row r="714" ht="14.25" customHeight="1">
      <c r="A714" s="7"/>
      <c r="B714" s="7"/>
      <c r="C714" s="639"/>
      <c r="D714" s="207"/>
      <c r="E714" s="7"/>
      <c r="F714" s="7"/>
      <c r="G714" s="7"/>
      <c r="H714" s="7"/>
      <c r="I714" s="7"/>
      <c r="J714" s="7"/>
      <c r="K714" s="7"/>
      <c r="L714" s="7"/>
      <c r="M714" s="7"/>
      <c r="N714" s="7"/>
      <c r="O714" s="7"/>
      <c r="P714" s="7"/>
      <c r="Q714" s="7"/>
    </row>
    <row r="715" ht="14.25" customHeight="1">
      <c r="A715" s="7"/>
      <c r="B715" s="7"/>
      <c r="C715" s="639"/>
      <c r="D715" s="207"/>
      <c r="E715" s="7"/>
      <c r="F715" s="7"/>
      <c r="G715" s="7"/>
      <c r="H715" s="7"/>
      <c r="I715" s="7"/>
      <c r="J715" s="7"/>
      <c r="K715" s="7"/>
      <c r="L715" s="7"/>
      <c r="M715" s="7"/>
      <c r="N715" s="7"/>
      <c r="O715" s="7"/>
      <c r="P715" s="7"/>
      <c r="Q715" s="7"/>
    </row>
    <row r="716" ht="14.25" customHeight="1">
      <c r="A716" s="7"/>
      <c r="B716" s="7"/>
      <c r="C716" s="639"/>
      <c r="D716" s="207"/>
      <c r="E716" s="7"/>
      <c r="F716" s="7"/>
      <c r="G716" s="7"/>
      <c r="H716" s="7"/>
      <c r="I716" s="7"/>
      <c r="J716" s="7"/>
      <c r="K716" s="7"/>
      <c r="L716" s="7"/>
      <c r="M716" s="7"/>
      <c r="N716" s="7"/>
      <c r="O716" s="7"/>
      <c r="P716" s="7"/>
      <c r="Q716" s="7"/>
    </row>
    <row r="717" ht="14.25" customHeight="1">
      <c r="A717" s="7"/>
      <c r="B717" s="7"/>
      <c r="C717" s="639"/>
      <c r="D717" s="207"/>
      <c r="E717" s="7"/>
      <c r="F717" s="7"/>
      <c r="G717" s="7"/>
      <c r="H717" s="7"/>
      <c r="I717" s="7"/>
      <c r="J717" s="7"/>
      <c r="K717" s="7"/>
      <c r="L717" s="7"/>
      <c r="M717" s="7"/>
      <c r="N717" s="7"/>
      <c r="O717" s="7"/>
      <c r="P717" s="7"/>
      <c r="Q717" s="7"/>
    </row>
    <row r="718" ht="14.25" customHeight="1">
      <c r="A718" s="7"/>
      <c r="B718" s="7"/>
      <c r="C718" s="639"/>
      <c r="D718" s="207"/>
      <c r="E718" s="7"/>
      <c r="F718" s="7"/>
      <c r="G718" s="7"/>
      <c r="H718" s="7"/>
      <c r="I718" s="7"/>
      <c r="J718" s="7"/>
      <c r="K718" s="7"/>
      <c r="L718" s="7"/>
      <c r="M718" s="7"/>
      <c r="N718" s="7"/>
      <c r="O718" s="7"/>
      <c r="P718" s="7"/>
      <c r="Q718" s="7"/>
    </row>
    <row r="719" ht="14.25" customHeight="1">
      <c r="A719" s="7"/>
      <c r="B719" s="7"/>
      <c r="C719" s="639"/>
      <c r="D719" s="207"/>
      <c r="E719" s="7"/>
      <c r="F719" s="7"/>
      <c r="G719" s="7"/>
      <c r="H719" s="7"/>
      <c r="I719" s="7"/>
      <c r="J719" s="7"/>
      <c r="K719" s="7"/>
      <c r="L719" s="7"/>
      <c r="M719" s="7"/>
      <c r="N719" s="7"/>
      <c r="O719" s="7"/>
      <c r="P719" s="7"/>
      <c r="Q719" s="7"/>
    </row>
    <row r="720" ht="14.25" customHeight="1">
      <c r="A720" s="7"/>
      <c r="B720" s="7"/>
      <c r="C720" s="639"/>
      <c r="D720" s="207"/>
      <c r="E720" s="7"/>
      <c r="F720" s="7"/>
      <c r="G720" s="7"/>
      <c r="H720" s="7"/>
      <c r="I720" s="7"/>
      <c r="J720" s="7"/>
      <c r="K720" s="7"/>
      <c r="L720" s="7"/>
      <c r="M720" s="7"/>
      <c r="N720" s="7"/>
      <c r="O720" s="7"/>
      <c r="P720" s="7"/>
      <c r="Q720" s="7"/>
    </row>
    <row r="721" ht="14.25" customHeight="1">
      <c r="A721" s="7"/>
      <c r="B721" s="7"/>
      <c r="C721" s="639"/>
      <c r="D721" s="207"/>
      <c r="E721" s="7"/>
      <c r="F721" s="7"/>
      <c r="G721" s="7"/>
      <c r="H721" s="7"/>
      <c r="I721" s="7"/>
      <c r="J721" s="7"/>
      <c r="K721" s="7"/>
      <c r="L721" s="7"/>
      <c r="M721" s="7"/>
      <c r="N721" s="7"/>
      <c r="O721" s="7"/>
      <c r="P721" s="7"/>
      <c r="Q721" s="7"/>
    </row>
    <row r="722" ht="14.25" customHeight="1">
      <c r="A722" s="7"/>
      <c r="B722" s="7"/>
      <c r="C722" s="639"/>
      <c r="D722" s="207"/>
      <c r="E722" s="7"/>
      <c r="F722" s="7"/>
      <c r="G722" s="7"/>
      <c r="H722" s="7"/>
      <c r="I722" s="7"/>
      <c r="J722" s="7"/>
      <c r="K722" s="7"/>
      <c r="L722" s="7"/>
      <c r="M722" s="7"/>
      <c r="N722" s="7"/>
      <c r="O722" s="7"/>
      <c r="P722" s="7"/>
      <c r="Q722" s="7"/>
    </row>
    <row r="723" ht="14.25" customHeight="1">
      <c r="A723" s="7"/>
      <c r="B723" s="7"/>
      <c r="C723" s="639"/>
      <c r="D723" s="207"/>
      <c r="E723" s="7"/>
      <c r="F723" s="7"/>
      <c r="G723" s="7"/>
      <c r="H723" s="7"/>
      <c r="I723" s="7"/>
      <c r="J723" s="7"/>
      <c r="K723" s="7"/>
      <c r="L723" s="7"/>
      <c r="M723" s="7"/>
      <c r="N723" s="7"/>
      <c r="O723" s="7"/>
      <c r="P723" s="7"/>
      <c r="Q723" s="7"/>
    </row>
    <row r="724" ht="14.25" customHeight="1">
      <c r="A724" s="7"/>
      <c r="B724" s="7"/>
      <c r="C724" s="639"/>
      <c r="D724" s="207"/>
      <c r="E724" s="7"/>
      <c r="F724" s="7"/>
      <c r="G724" s="7"/>
      <c r="H724" s="7"/>
      <c r="I724" s="7"/>
      <c r="J724" s="7"/>
      <c r="K724" s="7"/>
      <c r="L724" s="7"/>
      <c r="M724" s="7"/>
      <c r="N724" s="7"/>
      <c r="O724" s="7"/>
      <c r="P724" s="7"/>
      <c r="Q724" s="7"/>
    </row>
    <row r="725" ht="14.25" customHeight="1">
      <c r="A725" s="7"/>
      <c r="B725" s="7"/>
      <c r="C725" s="639"/>
      <c r="D725" s="207"/>
      <c r="E725" s="7"/>
      <c r="F725" s="7"/>
      <c r="G725" s="7"/>
      <c r="H725" s="7"/>
      <c r="I725" s="7"/>
      <c r="J725" s="7"/>
      <c r="K725" s="7"/>
      <c r="L725" s="7"/>
      <c r="M725" s="7"/>
      <c r="N725" s="7"/>
      <c r="O725" s="7"/>
      <c r="P725" s="7"/>
      <c r="Q725" s="7"/>
    </row>
    <row r="726" ht="14.25" customHeight="1">
      <c r="A726" s="7"/>
      <c r="B726" s="7"/>
      <c r="C726" s="639"/>
      <c r="D726" s="207"/>
      <c r="E726" s="7"/>
      <c r="F726" s="7"/>
      <c r="G726" s="7"/>
      <c r="H726" s="7"/>
      <c r="I726" s="7"/>
      <c r="J726" s="7"/>
      <c r="K726" s="7"/>
      <c r="L726" s="7"/>
      <c r="M726" s="7"/>
      <c r="N726" s="7"/>
      <c r="O726" s="7"/>
      <c r="P726" s="7"/>
      <c r="Q726" s="7"/>
    </row>
    <row r="727" ht="14.25" customHeight="1">
      <c r="A727" s="7"/>
      <c r="B727" s="7"/>
      <c r="C727" s="639"/>
      <c r="D727" s="207"/>
      <c r="E727" s="7"/>
      <c r="F727" s="7"/>
      <c r="G727" s="7"/>
      <c r="H727" s="7"/>
      <c r="I727" s="7"/>
      <c r="J727" s="7"/>
      <c r="K727" s="7"/>
      <c r="L727" s="7"/>
      <c r="M727" s="7"/>
      <c r="N727" s="7"/>
      <c r="O727" s="7"/>
      <c r="P727" s="7"/>
      <c r="Q727" s="7"/>
    </row>
    <row r="728" ht="14.25" customHeight="1">
      <c r="A728" s="7"/>
      <c r="B728" s="7"/>
      <c r="C728" s="639"/>
      <c r="D728" s="207"/>
      <c r="E728" s="7"/>
      <c r="F728" s="7"/>
      <c r="G728" s="7"/>
      <c r="H728" s="7"/>
      <c r="I728" s="7"/>
      <c r="J728" s="7"/>
      <c r="K728" s="7"/>
      <c r="L728" s="7"/>
      <c r="M728" s="7"/>
      <c r="N728" s="7"/>
      <c r="O728" s="7"/>
      <c r="P728" s="7"/>
      <c r="Q728" s="7"/>
    </row>
    <row r="729" ht="14.25" customHeight="1">
      <c r="A729" s="7"/>
      <c r="B729" s="7"/>
      <c r="C729" s="639"/>
      <c r="D729" s="207"/>
      <c r="E729" s="7"/>
      <c r="F729" s="7"/>
      <c r="G729" s="7"/>
      <c r="H729" s="7"/>
      <c r="I729" s="7"/>
      <c r="J729" s="7"/>
      <c r="K729" s="7"/>
      <c r="L729" s="7"/>
      <c r="M729" s="7"/>
      <c r="N729" s="7"/>
      <c r="O729" s="7"/>
      <c r="P729" s="7"/>
      <c r="Q729" s="7"/>
    </row>
    <row r="730" ht="14.25" customHeight="1">
      <c r="A730" s="7"/>
      <c r="B730" s="7"/>
      <c r="C730" s="639"/>
      <c r="D730" s="207"/>
      <c r="E730" s="7"/>
      <c r="F730" s="7"/>
      <c r="G730" s="7"/>
      <c r="H730" s="7"/>
      <c r="I730" s="7"/>
      <c r="J730" s="7"/>
      <c r="K730" s="7"/>
      <c r="L730" s="7"/>
      <c r="M730" s="7"/>
      <c r="N730" s="7"/>
      <c r="O730" s="7"/>
      <c r="P730" s="7"/>
      <c r="Q730" s="7"/>
    </row>
    <row r="731" ht="14.25" customHeight="1">
      <c r="A731" s="7"/>
      <c r="B731" s="7"/>
      <c r="C731" s="639"/>
      <c r="D731" s="207"/>
      <c r="E731" s="7"/>
      <c r="F731" s="7"/>
      <c r="G731" s="7"/>
      <c r="H731" s="7"/>
      <c r="I731" s="7"/>
      <c r="J731" s="7"/>
      <c r="K731" s="7"/>
      <c r="L731" s="7"/>
      <c r="M731" s="7"/>
      <c r="N731" s="7"/>
      <c r="O731" s="7"/>
      <c r="P731" s="7"/>
      <c r="Q731" s="7"/>
    </row>
    <row r="732" ht="14.25" customHeight="1">
      <c r="A732" s="7"/>
      <c r="B732" s="7"/>
      <c r="C732" s="639"/>
      <c r="D732" s="207"/>
      <c r="E732" s="7"/>
      <c r="F732" s="7"/>
      <c r="G732" s="7"/>
      <c r="H732" s="7"/>
      <c r="I732" s="7"/>
      <c r="J732" s="7"/>
      <c r="K732" s="7"/>
      <c r="L732" s="7"/>
      <c r="M732" s="7"/>
      <c r="N732" s="7"/>
      <c r="O732" s="7"/>
      <c r="P732" s="7"/>
      <c r="Q732" s="7"/>
    </row>
    <row r="733" ht="14.25" customHeight="1">
      <c r="A733" s="7"/>
      <c r="B733" s="7"/>
      <c r="C733" s="639"/>
      <c r="D733" s="207"/>
      <c r="E733" s="7"/>
      <c r="F733" s="7"/>
      <c r="G733" s="7"/>
      <c r="H733" s="7"/>
      <c r="I733" s="7"/>
      <c r="J733" s="7"/>
      <c r="K733" s="7"/>
      <c r="L733" s="7"/>
      <c r="M733" s="7"/>
      <c r="N733" s="7"/>
      <c r="O733" s="7"/>
      <c r="P733" s="7"/>
      <c r="Q733" s="7"/>
    </row>
    <row r="734" ht="14.25" customHeight="1">
      <c r="A734" s="7"/>
      <c r="B734" s="7"/>
      <c r="C734" s="639"/>
      <c r="D734" s="207"/>
      <c r="E734" s="7"/>
      <c r="F734" s="7"/>
      <c r="G734" s="7"/>
      <c r="H734" s="7"/>
      <c r="I734" s="7"/>
      <c r="J734" s="7"/>
      <c r="K734" s="7"/>
      <c r="L734" s="7"/>
      <c r="M734" s="7"/>
      <c r="N734" s="7"/>
      <c r="O734" s="7"/>
      <c r="P734" s="7"/>
      <c r="Q734" s="7"/>
    </row>
    <row r="735" ht="14.25" customHeight="1">
      <c r="A735" s="7"/>
      <c r="B735" s="7"/>
      <c r="C735" s="639"/>
      <c r="D735" s="207"/>
      <c r="E735" s="7"/>
      <c r="F735" s="7"/>
      <c r="G735" s="7"/>
      <c r="H735" s="7"/>
      <c r="I735" s="7"/>
      <c r="J735" s="7"/>
      <c r="K735" s="7"/>
      <c r="L735" s="7"/>
      <c r="M735" s="7"/>
      <c r="N735" s="7"/>
      <c r="O735" s="7"/>
      <c r="P735" s="7"/>
      <c r="Q735" s="7"/>
    </row>
    <row r="736" ht="14.25" customHeight="1">
      <c r="A736" s="7"/>
      <c r="B736" s="7"/>
      <c r="C736" s="639"/>
      <c r="D736" s="207"/>
      <c r="E736" s="7"/>
      <c r="F736" s="7"/>
      <c r="G736" s="7"/>
      <c r="H736" s="7"/>
      <c r="I736" s="7"/>
      <c r="J736" s="7"/>
      <c r="K736" s="7"/>
      <c r="L736" s="7"/>
      <c r="M736" s="7"/>
      <c r="N736" s="7"/>
      <c r="O736" s="7"/>
      <c r="P736" s="7"/>
      <c r="Q736" s="7"/>
    </row>
    <row r="737" ht="14.25" customHeight="1">
      <c r="A737" s="7"/>
      <c r="B737" s="7"/>
      <c r="C737" s="639"/>
      <c r="D737" s="207"/>
      <c r="E737" s="7"/>
      <c r="F737" s="7"/>
      <c r="G737" s="7"/>
      <c r="H737" s="7"/>
      <c r="I737" s="7"/>
      <c r="J737" s="7"/>
      <c r="K737" s="7"/>
      <c r="L737" s="7"/>
      <c r="M737" s="7"/>
      <c r="N737" s="7"/>
      <c r="O737" s="7"/>
      <c r="P737" s="7"/>
      <c r="Q737" s="7"/>
    </row>
    <row r="738" ht="14.25" customHeight="1">
      <c r="A738" s="7"/>
      <c r="B738" s="7"/>
      <c r="C738" s="639"/>
      <c r="D738" s="207"/>
      <c r="E738" s="7"/>
      <c r="F738" s="7"/>
      <c r="G738" s="7"/>
      <c r="H738" s="7"/>
      <c r="I738" s="7"/>
      <c r="J738" s="7"/>
      <c r="K738" s="7"/>
      <c r="L738" s="7"/>
      <c r="M738" s="7"/>
      <c r="N738" s="7"/>
      <c r="O738" s="7"/>
      <c r="P738" s="7"/>
      <c r="Q738" s="7"/>
    </row>
    <row r="739" ht="14.25" customHeight="1">
      <c r="A739" s="7"/>
      <c r="B739" s="7"/>
      <c r="C739" s="639"/>
      <c r="D739" s="207"/>
      <c r="E739" s="7"/>
      <c r="F739" s="7"/>
      <c r="G739" s="7"/>
      <c r="H739" s="7"/>
      <c r="I739" s="7"/>
      <c r="J739" s="7"/>
      <c r="K739" s="7"/>
      <c r="L739" s="7"/>
      <c r="M739" s="7"/>
      <c r="N739" s="7"/>
      <c r="O739" s="7"/>
      <c r="P739" s="7"/>
      <c r="Q739" s="7"/>
    </row>
    <row r="740" ht="14.25" customHeight="1">
      <c r="A740" s="7"/>
      <c r="B740" s="7"/>
      <c r="C740" s="639"/>
      <c r="D740" s="207"/>
      <c r="E740" s="7"/>
      <c r="F740" s="7"/>
      <c r="G740" s="7"/>
      <c r="H740" s="7"/>
      <c r="I740" s="7"/>
      <c r="J740" s="7"/>
      <c r="K740" s="7"/>
      <c r="L740" s="7"/>
      <c r="M740" s="7"/>
      <c r="N740" s="7"/>
      <c r="O740" s="7"/>
      <c r="P740" s="7"/>
      <c r="Q740" s="7"/>
    </row>
    <row r="741" ht="14.25" customHeight="1">
      <c r="A741" s="7"/>
      <c r="B741" s="7"/>
      <c r="C741" s="639"/>
      <c r="D741" s="207"/>
      <c r="E741" s="7"/>
      <c r="F741" s="7"/>
      <c r="G741" s="7"/>
      <c r="H741" s="7"/>
      <c r="I741" s="7"/>
      <c r="J741" s="7"/>
      <c r="K741" s="7"/>
      <c r="L741" s="7"/>
      <c r="M741" s="7"/>
      <c r="N741" s="7"/>
      <c r="O741" s="7"/>
      <c r="P741" s="7"/>
      <c r="Q741" s="7"/>
    </row>
    <row r="742" ht="14.25" customHeight="1">
      <c r="A742" s="7"/>
      <c r="B742" s="7"/>
      <c r="C742" s="639"/>
      <c r="D742" s="207"/>
      <c r="E742" s="7"/>
      <c r="F742" s="7"/>
      <c r="G742" s="7"/>
      <c r="H742" s="7"/>
      <c r="I742" s="7"/>
      <c r="J742" s="7"/>
      <c r="K742" s="7"/>
      <c r="L742" s="7"/>
      <c r="M742" s="7"/>
      <c r="N742" s="7"/>
      <c r="O742" s="7"/>
      <c r="P742" s="7"/>
      <c r="Q742" s="7"/>
    </row>
    <row r="743" ht="14.25" customHeight="1">
      <c r="A743" s="7"/>
      <c r="B743" s="7"/>
      <c r="C743" s="639"/>
      <c r="D743" s="207"/>
      <c r="E743" s="7"/>
      <c r="F743" s="7"/>
      <c r="G743" s="7"/>
      <c r="H743" s="7"/>
      <c r="I743" s="7"/>
      <c r="J743" s="7"/>
      <c r="K743" s="7"/>
      <c r="L743" s="7"/>
      <c r="M743" s="7"/>
      <c r="N743" s="7"/>
      <c r="O743" s="7"/>
      <c r="P743" s="7"/>
      <c r="Q743" s="7"/>
    </row>
    <row r="744" ht="14.25" customHeight="1">
      <c r="A744" s="7"/>
      <c r="B744" s="7"/>
      <c r="C744" s="639"/>
      <c r="D744" s="207"/>
      <c r="E744" s="7"/>
      <c r="F744" s="7"/>
      <c r="G744" s="7"/>
      <c r="H744" s="7"/>
      <c r="I744" s="7"/>
      <c r="J744" s="7"/>
      <c r="K744" s="7"/>
      <c r="L744" s="7"/>
      <c r="M744" s="7"/>
      <c r="N744" s="7"/>
      <c r="O744" s="7"/>
      <c r="P744" s="7"/>
      <c r="Q744" s="7"/>
    </row>
    <row r="745" ht="14.25" customHeight="1">
      <c r="A745" s="7"/>
      <c r="B745" s="7"/>
      <c r="C745" s="639"/>
      <c r="D745" s="207"/>
      <c r="E745" s="7"/>
      <c r="F745" s="7"/>
      <c r="G745" s="7"/>
      <c r="H745" s="7"/>
      <c r="I745" s="7"/>
      <c r="J745" s="7"/>
      <c r="K745" s="7"/>
      <c r="L745" s="7"/>
      <c r="M745" s="7"/>
      <c r="N745" s="7"/>
      <c r="O745" s="7"/>
      <c r="P745" s="7"/>
      <c r="Q745" s="7"/>
    </row>
    <row r="746" ht="14.25" customHeight="1">
      <c r="A746" s="7"/>
      <c r="B746" s="7"/>
      <c r="C746" s="639"/>
      <c r="D746" s="207"/>
      <c r="E746" s="7"/>
      <c r="F746" s="7"/>
      <c r="G746" s="7"/>
      <c r="H746" s="7"/>
      <c r="I746" s="7"/>
      <c r="J746" s="7"/>
      <c r="K746" s="7"/>
      <c r="L746" s="7"/>
      <c r="M746" s="7"/>
      <c r="N746" s="7"/>
      <c r="O746" s="7"/>
      <c r="P746" s="7"/>
      <c r="Q746" s="7"/>
    </row>
    <row r="747" ht="14.25" customHeight="1">
      <c r="A747" s="7"/>
      <c r="B747" s="7"/>
      <c r="C747" s="639"/>
      <c r="D747" s="207"/>
      <c r="E747" s="7"/>
      <c r="F747" s="7"/>
      <c r="G747" s="7"/>
      <c r="H747" s="7"/>
      <c r="I747" s="7"/>
      <c r="J747" s="7"/>
      <c r="K747" s="7"/>
      <c r="L747" s="7"/>
      <c r="M747" s="7"/>
      <c r="N747" s="7"/>
      <c r="O747" s="7"/>
      <c r="P747" s="7"/>
      <c r="Q747" s="7"/>
    </row>
    <row r="748" ht="14.25" customHeight="1">
      <c r="A748" s="7"/>
      <c r="B748" s="7"/>
      <c r="C748" s="639"/>
      <c r="D748" s="207"/>
      <c r="E748" s="7"/>
      <c r="F748" s="7"/>
      <c r="G748" s="7"/>
      <c r="H748" s="7"/>
      <c r="I748" s="7"/>
      <c r="J748" s="7"/>
      <c r="K748" s="7"/>
      <c r="L748" s="7"/>
      <c r="M748" s="7"/>
      <c r="N748" s="7"/>
      <c r="O748" s="7"/>
      <c r="P748" s="7"/>
      <c r="Q748" s="7"/>
    </row>
    <row r="749" ht="14.25" customHeight="1">
      <c r="A749" s="7"/>
      <c r="B749" s="7"/>
      <c r="C749" s="639"/>
      <c r="D749" s="207"/>
      <c r="E749" s="7"/>
      <c r="F749" s="7"/>
      <c r="G749" s="7"/>
      <c r="H749" s="7"/>
      <c r="I749" s="7"/>
      <c r="J749" s="7"/>
      <c r="K749" s="7"/>
      <c r="L749" s="7"/>
      <c r="M749" s="7"/>
      <c r="N749" s="7"/>
      <c r="O749" s="7"/>
      <c r="P749" s="7"/>
      <c r="Q749" s="7"/>
    </row>
    <row r="750" ht="14.25" customHeight="1">
      <c r="A750" s="7"/>
      <c r="B750" s="7"/>
      <c r="C750" s="639"/>
      <c r="D750" s="207"/>
      <c r="E750" s="7"/>
      <c r="F750" s="7"/>
      <c r="G750" s="7"/>
      <c r="H750" s="7"/>
      <c r="I750" s="7"/>
      <c r="J750" s="7"/>
      <c r="K750" s="7"/>
      <c r="L750" s="7"/>
      <c r="M750" s="7"/>
      <c r="N750" s="7"/>
      <c r="O750" s="7"/>
      <c r="P750" s="7"/>
      <c r="Q750" s="7"/>
    </row>
    <row r="751" ht="14.25" customHeight="1">
      <c r="A751" s="7"/>
      <c r="B751" s="7"/>
      <c r="C751" s="639"/>
      <c r="D751" s="207"/>
      <c r="E751" s="7"/>
      <c r="F751" s="7"/>
      <c r="G751" s="7"/>
      <c r="H751" s="7"/>
      <c r="I751" s="7"/>
      <c r="J751" s="7"/>
      <c r="K751" s="7"/>
      <c r="L751" s="7"/>
      <c r="M751" s="7"/>
      <c r="N751" s="7"/>
      <c r="O751" s="7"/>
      <c r="P751" s="7"/>
      <c r="Q751" s="7"/>
    </row>
    <row r="752" ht="14.25" customHeight="1">
      <c r="A752" s="7"/>
      <c r="B752" s="7"/>
      <c r="C752" s="639"/>
      <c r="D752" s="207"/>
      <c r="E752" s="7"/>
      <c r="F752" s="7"/>
      <c r="G752" s="7"/>
      <c r="H752" s="7"/>
      <c r="I752" s="7"/>
      <c r="J752" s="7"/>
      <c r="K752" s="7"/>
      <c r="L752" s="7"/>
      <c r="M752" s="7"/>
      <c r="N752" s="7"/>
      <c r="O752" s="7"/>
      <c r="P752" s="7"/>
      <c r="Q752" s="7"/>
    </row>
    <row r="753" ht="14.25" customHeight="1">
      <c r="A753" s="7"/>
      <c r="B753" s="7"/>
      <c r="C753" s="639"/>
      <c r="D753" s="207"/>
      <c r="E753" s="7"/>
      <c r="F753" s="7"/>
      <c r="G753" s="7"/>
      <c r="H753" s="7"/>
      <c r="I753" s="7"/>
      <c r="J753" s="7"/>
      <c r="K753" s="7"/>
      <c r="L753" s="7"/>
      <c r="M753" s="7"/>
      <c r="N753" s="7"/>
      <c r="O753" s="7"/>
      <c r="P753" s="7"/>
      <c r="Q753" s="7"/>
    </row>
    <row r="754" ht="14.25" customHeight="1">
      <c r="A754" s="7"/>
      <c r="B754" s="7"/>
      <c r="C754" s="639"/>
      <c r="D754" s="207"/>
      <c r="E754" s="7"/>
      <c r="F754" s="7"/>
      <c r="G754" s="7"/>
      <c r="H754" s="7"/>
      <c r="I754" s="7"/>
      <c r="J754" s="7"/>
      <c r="K754" s="7"/>
      <c r="L754" s="7"/>
      <c r="M754" s="7"/>
      <c r="N754" s="7"/>
      <c r="O754" s="7"/>
      <c r="P754" s="7"/>
      <c r="Q754" s="7"/>
    </row>
    <row r="755" ht="14.25" customHeight="1">
      <c r="A755" s="7"/>
      <c r="B755" s="7"/>
      <c r="C755" s="639"/>
      <c r="D755" s="207"/>
      <c r="E755" s="7"/>
      <c r="F755" s="7"/>
      <c r="G755" s="7"/>
      <c r="H755" s="7"/>
      <c r="I755" s="7"/>
      <c r="J755" s="7"/>
      <c r="K755" s="7"/>
      <c r="L755" s="7"/>
      <c r="M755" s="7"/>
      <c r="N755" s="7"/>
      <c r="O755" s="7"/>
      <c r="P755" s="7"/>
      <c r="Q755" s="7"/>
    </row>
    <row r="756" ht="14.25" customHeight="1">
      <c r="A756" s="7"/>
      <c r="B756" s="7"/>
      <c r="C756" s="639"/>
      <c r="D756" s="207"/>
      <c r="E756" s="7"/>
      <c r="F756" s="7"/>
      <c r="G756" s="7"/>
      <c r="H756" s="7"/>
      <c r="I756" s="7"/>
      <c r="J756" s="7"/>
      <c r="K756" s="7"/>
      <c r="L756" s="7"/>
      <c r="M756" s="7"/>
      <c r="N756" s="7"/>
      <c r="O756" s="7"/>
      <c r="P756" s="7"/>
      <c r="Q756" s="7"/>
    </row>
    <row r="757" ht="14.25" customHeight="1">
      <c r="A757" s="7"/>
      <c r="B757" s="7"/>
      <c r="C757" s="639"/>
      <c r="D757" s="207"/>
      <c r="E757" s="7"/>
      <c r="F757" s="7"/>
      <c r="G757" s="7"/>
      <c r="H757" s="7"/>
      <c r="I757" s="7"/>
      <c r="J757" s="7"/>
      <c r="K757" s="7"/>
      <c r="L757" s="7"/>
      <c r="M757" s="7"/>
      <c r="N757" s="7"/>
      <c r="O757" s="7"/>
      <c r="P757" s="7"/>
      <c r="Q757" s="7"/>
    </row>
    <row r="758" ht="14.25" customHeight="1">
      <c r="A758" s="7"/>
      <c r="B758" s="7"/>
      <c r="C758" s="639"/>
      <c r="D758" s="207"/>
      <c r="E758" s="7"/>
      <c r="F758" s="7"/>
      <c r="G758" s="7"/>
      <c r="H758" s="7"/>
      <c r="I758" s="7"/>
      <c r="J758" s="7"/>
      <c r="K758" s="7"/>
      <c r="L758" s="7"/>
      <c r="M758" s="7"/>
      <c r="N758" s="7"/>
      <c r="O758" s="7"/>
      <c r="P758" s="7"/>
      <c r="Q758" s="7"/>
    </row>
    <row r="759" ht="14.25" customHeight="1">
      <c r="A759" s="7"/>
      <c r="B759" s="7"/>
      <c r="C759" s="639"/>
      <c r="D759" s="207"/>
      <c r="E759" s="7"/>
      <c r="F759" s="7"/>
      <c r="G759" s="7"/>
      <c r="H759" s="7"/>
      <c r="I759" s="7"/>
      <c r="J759" s="7"/>
      <c r="K759" s="7"/>
      <c r="L759" s="7"/>
      <c r="M759" s="7"/>
      <c r="N759" s="7"/>
      <c r="O759" s="7"/>
      <c r="P759" s="7"/>
      <c r="Q759" s="7"/>
    </row>
    <row r="760" ht="14.25" customHeight="1">
      <c r="A760" s="7"/>
      <c r="B760" s="7"/>
      <c r="C760" s="639"/>
      <c r="D760" s="207"/>
      <c r="E760" s="7"/>
      <c r="F760" s="7"/>
      <c r="G760" s="7"/>
      <c r="H760" s="7"/>
      <c r="I760" s="7"/>
      <c r="J760" s="7"/>
      <c r="K760" s="7"/>
      <c r="L760" s="7"/>
      <c r="M760" s="7"/>
      <c r="N760" s="7"/>
      <c r="O760" s="7"/>
      <c r="P760" s="7"/>
      <c r="Q760" s="7"/>
    </row>
    <row r="761" ht="14.25" customHeight="1">
      <c r="A761" s="7"/>
      <c r="B761" s="7"/>
      <c r="C761" s="639"/>
      <c r="D761" s="207"/>
      <c r="E761" s="7"/>
      <c r="F761" s="7"/>
      <c r="G761" s="7"/>
      <c r="H761" s="7"/>
      <c r="I761" s="7"/>
      <c r="J761" s="7"/>
      <c r="K761" s="7"/>
      <c r="L761" s="7"/>
      <c r="M761" s="7"/>
      <c r="N761" s="7"/>
      <c r="O761" s="7"/>
      <c r="P761" s="7"/>
      <c r="Q761" s="7"/>
    </row>
    <row r="762" ht="14.25" customHeight="1">
      <c r="A762" s="7"/>
      <c r="B762" s="7"/>
      <c r="C762" s="639"/>
      <c r="D762" s="207"/>
      <c r="E762" s="7"/>
      <c r="F762" s="7"/>
      <c r="G762" s="7"/>
      <c r="H762" s="7"/>
      <c r="I762" s="7"/>
      <c r="J762" s="7"/>
      <c r="K762" s="7"/>
      <c r="L762" s="7"/>
      <c r="M762" s="7"/>
      <c r="N762" s="7"/>
      <c r="O762" s="7"/>
      <c r="P762" s="7"/>
      <c r="Q762" s="7"/>
    </row>
    <row r="763" ht="14.25" customHeight="1">
      <c r="A763" s="7"/>
      <c r="B763" s="7"/>
      <c r="C763" s="639"/>
      <c r="D763" s="207"/>
      <c r="E763" s="7"/>
      <c r="F763" s="7"/>
      <c r="G763" s="7"/>
      <c r="H763" s="7"/>
      <c r="I763" s="7"/>
      <c r="J763" s="7"/>
      <c r="K763" s="7"/>
      <c r="L763" s="7"/>
      <c r="M763" s="7"/>
      <c r="N763" s="7"/>
      <c r="O763" s="7"/>
      <c r="P763" s="7"/>
      <c r="Q763" s="7"/>
    </row>
    <row r="764" ht="14.25" customHeight="1">
      <c r="A764" s="7"/>
      <c r="B764" s="7"/>
      <c r="C764" s="639"/>
      <c r="D764" s="207"/>
      <c r="E764" s="7"/>
      <c r="F764" s="7"/>
      <c r="G764" s="7"/>
      <c r="H764" s="7"/>
      <c r="I764" s="7"/>
      <c r="J764" s="7"/>
      <c r="K764" s="7"/>
      <c r="L764" s="7"/>
      <c r="M764" s="7"/>
      <c r="N764" s="7"/>
      <c r="O764" s="7"/>
      <c r="P764" s="7"/>
      <c r="Q764" s="7"/>
    </row>
    <row r="765" ht="14.25" customHeight="1">
      <c r="A765" s="7"/>
      <c r="B765" s="7"/>
      <c r="C765" s="639"/>
      <c r="D765" s="207"/>
      <c r="E765" s="7"/>
      <c r="F765" s="7"/>
      <c r="G765" s="7"/>
      <c r="H765" s="7"/>
      <c r="I765" s="7"/>
      <c r="J765" s="7"/>
      <c r="K765" s="7"/>
      <c r="L765" s="7"/>
      <c r="M765" s="7"/>
      <c r="N765" s="7"/>
      <c r="O765" s="7"/>
      <c r="P765" s="7"/>
      <c r="Q765" s="7"/>
    </row>
    <row r="766" ht="14.25" customHeight="1">
      <c r="A766" s="7"/>
      <c r="B766" s="7"/>
      <c r="C766" s="639"/>
      <c r="D766" s="207"/>
      <c r="E766" s="7"/>
      <c r="F766" s="7"/>
      <c r="G766" s="7"/>
      <c r="H766" s="7"/>
      <c r="I766" s="7"/>
      <c r="J766" s="7"/>
      <c r="K766" s="7"/>
      <c r="L766" s="7"/>
      <c r="M766" s="7"/>
      <c r="N766" s="7"/>
      <c r="O766" s="7"/>
      <c r="P766" s="7"/>
      <c r="Q766" s="7"/>
    </row>
    <row r="767" ht="14.25" customHeight="1">
      <c r="A767" s="7"/>
      <c r="B767" s="7"/>
      <c r="C767" s="639"/>
      <c r="D767" s="207"/>
      <c r="E767" s="7"/>
      <c r="F767" s="7"/>
      <c r="G767" s="7"/>
      <c r="H767" s="7"/>
      <c r="I767" s="7"/>
      <c r="J767" s="7"/>
      <c r="K767" s="7"/>
      <c r="L767" s="7"/>
      <c r="M767" s="7"/>
      <c r="N767" s="7"/>
      <c r="O767" s="7"/>
      <c r="P767" s="7"/>
      <c r="Q767" s="7"/>
    </row>
    <row r="768" ht="14.25" customHeight="1">
      <c r="A768" s="7"/>
      <c r="B768" s="7"/>
      <c r="C768" s="639"/>
      <c r="D768" s="207"/>
      <c r="E768" s="7"/>
      <c r="F768" s="7"/>
      <c r="G768" s="7"/>
      <c r="H768" s="7"/>
      <c r="I768" s="7"/>
      <c r="J768" s="7"/>
      <c r="K768" s="7"/>
      <c r="L768" s="7"/>
      <c r="M768" s="7"/>
      <c r="N768" s="7"/>
      <c r="O768" s="7"/>
      <c r="P768" s="7"/>
      <c r="Q768" s="7"/>
    </row>
    <row r="769" ht="14.25" customHeight="1">
      <c r="A769" s="7"/>
      <c r="B769" s="7"/>
      <c r="C769" s="639"/>
      <c r="D769" s="207"/>
      <c r="E769" s="7"/>
      <c r="F769" s="7"/>
      <c r="G769" s="7"/>
      <c r="H769" s="7"/>
      <c r="I769" s="7"/>
      <c r="J769" s="7"/>
      <c r="K769" s="7"/>
      <c r="L769" s="7"/>
      <c r="M769" s="7"/>
      <c r="N769" s="7"/>
      <c r="O769" s="7"/>
      <c r="P769" s="7"/>
      <c r="Q769" s="7"/>
    </row>
    <row r="770" ht="14.25" customHeight="1">
      <c r="A770" s="7"/>
      <c r="B770" s="7"/>
      <c r="C770" s="639"/>
      <c r="D770" s="207"/>
      <c r="E770" s="7"/>
      <c r="F770" s="7"/>
      <c r="G770" s="7"/>
      <c r="H770" s="7"/>
      <c r="I770" s="7"/>
      <c r="J770" s="7"/>
      <c r="K770" s="7"/>
      <c r="L770" s="7"/>
      <c r="M770" s="7"/>
      <c r="N770" s="7"/>
      <c r="O770" s="7"/>
      <c r="P770" s="7"/>
      <c r="Q770" s="7"/>
    </row>
    <row r="771" ht="14.25" customHeight="1">
      <c r="A771" s="7"/>
      <c r="B771" s="7"/>
      <c r="C771" s="639"/>
      <c r="D771" s="207"/>
      <c r="E771" s="7"/>
      <c r="F771" s="7"/>
      <c r="G771" s="7"/>
      <c r="H771" s="7"/>
      <c r="I771" s="7"/>
      <c r="J771" s="7"/>
      <c r="K771" s="7"/>
      <c r="L771" s="7"/>
      <c r="M771" s="7"/>
      <c r="N771" s="7"/>
      <c r="O771" s="7"/>
      <c r="P771" s="7"/>
      <c r="Q771" s="7"/>
    </row>
    <row r="772" ht="14.25" customHeight="1">
      <c r="A772" s="7"/>
      <c r="B772" s="7"/>
      <c r="C772" s="639"/>
      <c r="D772" s="207"/>
      <c r="E772" s="7"/>
      <c r="F772" s="7"/>
      <c r="G772" s="7"/>
      <c r="H772" s="7"/>
      <c r="I772" s="7"/>
      <c r="J772" s="7"/>
      <c r="K772" s="7"/>
      <c r="L772" s="7"/>
      <c r="M772" s="7"/>
      <c r="N772" s="7"/>
      <c r="O772" s="7"/>
      <c r="P772" s="7"/>
      <c r="Q772" s="7"/>
    </row>
    <row r="773" ht="14.25" customHeight="1">
      <c r="A773" s="7"/>
      <c r="B773" s="7"/>
      <c r="C773" s="639"/>
      <c r="D773" s="207"/>
      <c r="E773" s="7"/>
      <c r="F773" s="7"/>
      <c r="G773" s="7"/>
      <c r="H773" s="7"/>
      <c r="I773" s="7"/>
      <c r="J773" s="7"/>
      <c r="K773" s="7"/>
      <c r="L773" s="7"/>
      <c r="M773" s="7"/>
      <c r="N773" s="7"/>
      <c r="O773" s="7"/>
      <c r="P773" s="7"/>
      <c r="Q773" s="7"/>
    </row>
    <row r="774" ht="14.25" customHeight="1">
      <c r="A774" s="7"/>
      <c r="B774" s="7"/>
      <c r="C774" s="639"/>
      <c r="D774" s="207"/>
      <c r="E774" s="7"/>
      <c r="F774" s="7"/>
      <c r="G774" s="7"/>
      <c r="H774" s="7"/>
      <c r="I774" s="7"/>
      <c r="J774" s="7"/>
      <c r="K774" s="7"/>
      <c r="L774" s="7"/>
      <c r="M774" s="7"/>
      <c r="N774" s="7"/>
      <c r="O774" s="7"/>
      <c r="P774" s="7"/>
      <c r="Q774" s="7"/>
    </row>
    <row r="775" ht="14.25" customHeight="1">
      <c r="A775" s="7"/>
      <c r="B775" s="7"/>
      <c r="C775" s="639"/>
      <c r="D775" s="207"/>
      <c r="E775" s="7"/>
      <c r="F775" s="7"/>
      <c r="G775" s="7"/>
      <c r="H775" s="7"/>
      <c r="I775" s="7"/>
      <c r="J775" s="7"/>
      <c r="K775" s="7"/>
      <c r="L775" s="7"/>
      <c r="M775" s="7"/>
      <c r="N775" s="7"/>
      <c r="O775" s="7"/>
      <c r="P775" s="7"/>
      <c r="Q775" s="7"/>
    </row>
    <row r="776" ht="14.25" customHeight="1">
      <c r="A776" s="7"/>
      <c r="B776" s="7"/>
      <c r="C776" s="639"/>
      <c r="D776" s="207"/>
      <c r="E776" s="7"/>
      <c r="F776" s="7"/>
      <c r="G776" s="7"/>
      <c r="H776" s="7"/>
      <c r="I776" s="7"/>
      <c r="J776" s="7"/>
      <c r="K776" s="7"/>
      <c r="L776" s="7"/>
      <c r="M776" s="7"/>
      <c r="N776" s="7"/>
      <c r="O776" s="7"/>
      <c r="P776" s="7"/>
      <c r="Q776" s="7"/>
    </row>
    <row r="777" ht="14.25" customHeight="1">
      <c r="A777" s="7"/>
      <c r="B777" s="7"/>
      <c r="C777" s="639"/>
      <c r="D777" s="207"/>
      <c r="E777" s="7"/>
      <c r="F777" s="7"/>
      <c r="G777" s="7"/>
      <c r="H777" s="7"/>
      <c r="I777" s="7"/>
      <c r="J777" s="7"/>
      <c r="K777" s="7"/>
      <c r="L777" s="7"/>
      <c r="M777" s="7"/>
      <c r="N777" s="7"/>
      <c r="O777" s="7"/>
      <c r="P777" s="7"/>
      <c r="Q777" s="7"/>
    </row>
    <row r="778" ht="14.25" customHeight="1">
      <c r="A778" s="7"/>
      <c r="B778" s="7"/>
      <c r="C778" s="639"/>
      <c r="D778" s="207"/>
      <c r="E778" s="7"/>
      <c r="F778" s="7"/>
      <c r="G778" s="7"/>
      <c r="H778" s="7"/>
      <c r="I778" s="7"/>
      <c r="J778" s="7"/>
      <c r="K778" s="7"/>
      <c r="L778" s="7"/>
      <c r="M778" s="7"/>
      <c r="N778" s="7"/>
      <c r="O778" s="7"/>
      <c r="P778" s="7"/>
      <c r="Q778" s="7"/>
    </row>
    <row r="779" ht="14.25" customHeight="1">
      <c r="A779" s="7"/>
      <c r="B779" s="7"/>
      <c r="C779" s="639"/>
      <c r="D779" s="207"/>
      <c r="E779" s="7"/>
      <c r="F779" s="7"/>
      <c r="G779" s="7"/>
      <c r="H779" s="7"/>
      <c r="I779" s="7"/>
      <c r="J779" s="7"/>
      <c r="K779" s="7"/>
      <c r="L779" s="7"/>
      <c r="M779" s="7"/>
      <c r="N779" s="7"/>
      <c r="O779" s="7"/>
      <c r="P779" s="7"/>
      <c r="Q779" s="7"/>
    </row>
    <row r="780" ht="14.25" customHeight="1">
      <c r="A780" s="7"/>
      <c r="B780" s="7"/>
      <c r="C780" s="639"/>
      <c r="D780" s="207"/>
      <c r="E780" s="7"/>
      <c r="F780" s="7"/>
      <c r="G780" s="7"/>
      <c r="H780" s="7"/>
      <c r="I780" s="7"/>
      <c r="J780" s="7"/>
      <c r="K780" s="7"/>
      <c r="L780" s="7"/>
      <c r="M780" s="7"/>
      <c r="N780" s="7"/>
      <c r="O780" s="7"/>
      <c r="P780" s="7"/>
      <c r="Q780" s="7"/>
    </row>
    <row r="781" ht="14.25" customHeight="1">
      <c r="A781" s="7"/>
      <c r="B781" s="7"/>
      <c r="C781" s="639"/>
      <c r="D781" s="207"/>
      <c r="E781" s="7"/>
      <c r="F781" s="7"/>
      <c r="G781" s="7"/>
      <c r="H781" s="7"/>
      <c r="I781" s="7"/>
      <c r="J781" s="7"/>
      <c r="K781" s="7"/>
      <c r="L781" s="7"/>
      <c r="M781" s="7"/>
      <c r="N781" s="7"/>
      <c r="O781" s="7"/>
      <c r="P781" s="7"/>
      <c r="Q781" s="7"/>
    </row>
    <row r="782" ht="14.25" customHeight="1">
      <c r="A782" s="7"/>
      <c r="B782" s="7"/>
      <c r="C782" s="639"/>
      <c r="D782" s="207"/>
      <c r="E782" s="7"/>
      <c r="F782" s="7"/>
      <c r="G782" s="7"/>
      <c r="H782" s="7"/>
      <c r="I782" s="7"/>
      <c r="J782" s="7"/>
      <c r="K782" s="7"/>
      <c r="L782" s="7"/>
      <c r="M782" s="7"/>
      <c r="N782" s="7"/>
      <c r="O782" s="7"/>
      <c r="P782" s="7"/>
      <c r="Q782" s="7"/>
    </row>
    <row r="783" ht="14.25" customHeight="1">
      <c r="A783" s="7"/>
      <c r="B783" s="7"/>
      <c r="C783" s="639"/>
      <c r="D783" s="207"/>
      <c r="E783" s="7"/>
      <c r="F783" s="7"/>
      <c r="G783" s="7"/>
      <c r="H783" s="7"/>
      <c r="I783" s="7"/>
      <c r="J783" s="7"/>
      <c r="K783" s="7"/>
      <c r="L783" s="7"/>
      <c r="M783" s="7"/>
      <c r="N783" s="7"/>
      <c r="O783" s="7"/>
      <c r="P783" s="7"/>
      <c r="Q783" s="7"/>
    </row>
    <row r="784" ht="14.25" customHeight="1">
      <c r="A784" s="7"/>
      <c r="B784" s="7"/>
      <c r="C784" s="639"/>
      <c r="D784" s="207"/>
      <c r="E784" s="7"/>
      <c r="F784" s="7"/>
      <c r="G784" s="7"/>
      <c r="H784" s="7"/>
      <c r="I784" s="7"/>
      <c r="J784" s="7"/>
      <c r="K784" s="7"/>
      <c r="L784" s="7"/>
      <c r="M784" s="7"/>
      <c r="N784" s="7"/>
      <c r="O784" s="7"/>
      <c r="P784" s="7"/>
      <c r="Q784" s="7"/>
    </row>
    <row r="785" ht="14.25" customHeight="1">
      <c r="A785" s="7"/>
      <c r="B785" s="7"/>
      <c r="C785" s="639"/>
      <c r="D785" s="207"/>
      <c r="E785" s="7"/>
      <c r="F785" s="7"/>
      <c r="G785" s="7"/>
      <c r="H785" s="7"/>
      <c r="I785" s="7"/>
      <c r="J785" s="7"/>
      <c r="K785" s="7"/>
      <c r="L785" s="7"/>
      <c r="M785" s="7"/>
      <c r="N785" s="7"/>
      <c r="O785" s="7"/>
      <c r="P785" s="7"/>
      <c r="Q785" s="7"/>
    </row>
    <row r="786" ht="14.25" customHeight="1">
      <c r="A786" s="7"/>
      <c r="B786" s="7"/>
      <c r="C786" s="639"/>
      <c r="D786" s="207"/>
      <c r="E786" s="7"/>
      <c r="F786" s="7"/>
      <c r="G786" s="7"/>
      <c r="H786" s="7"/>
      <c r="I786" s="7"/>
      <c r="J786" s="7"/>
      <c r="K786" s="7"/>
      <c r="L786" s="7"/>
      <c r="M786" s="7"/>
      <c r="N786" s="7"/>
      <c r="O786" s="7"/>
      <c r="P786" s="7"/>
      <c r="Q786" s="7"/>
    </row>
    <row r="787" ht="14.25" customHeight="1">
      <c r="A787" s="7"/>
      <c r="B787" s="7"/>
      <c r="C787" s="639"/>
      <c r="D787" s="207"/>
      <c r="E787" s="7"/>
      <c r="F787" s="7"/>
      <c r="G787" s="7"/>
      <c r="H787" s="7"/>
      <c r="I787" s="7"/>
      <c r="J787" s="7"/>
      <c r="K787" s="7"/>
      <c r="L787" s="7"/>
      <c r="M787" s="7"/>
      <c r="N787" s="7"/>
      <c r="O787" s="7"/>
      <c r="P787" s="7"/>
      <c r="Q787" s="7"/>
    </row>
    <row r="788" ht="14.25" customHeight="1">
      <c r="A788" s="7"/>
      <c r="B788" s="7"/>
      <c r="C788" s="639"/>
      <c r="D788" s="207"/>
      <c r="E788" s="7"/>
      <c r="F788" s="7"/>
      <c r="G788" s="7"/>
      <c r="H788" s="7"/>
      <c r="I788" s="7"/>
      <c r="J788" s="7"/>
      <c r="K788" s="7"/>
      <c r="L788" s="7"/>
      <c r="M788" s="7"/>
      <c r="N788" s="7"/>
      <c r="O788" s="7"/>
      <c r="P788" s="7"/>
      <c r="Q788" s="7"/>
    </row>
    <row r="789" ht="14.25" customHeight="1">
      <c r="A789" s="7"/>
      <c r="B789" s="7"/>
      <c r="C789" s="639"/>
      <c r="D789" s="207"/>
      <c r="E789" s="7"/>
      <c r="F789" s="7"/>
      <c r="G789" s="7"/>
      <c r="H789" s="7"/>
      <c r="I789" s="7"/>
      <c r="J789" s="7"/>
      <c r="K789" s="7"/>
      <c r="L789" s="7"/>
      <c r="M789" s="7"/>
      <c r="N789" s="7"/>
      <c r="O789" s="7"/>
      <c r="P789" s="7"/>
      <c r="Q789" s="7"/>
    </row>
    <row r="790" ht="14.25" customHeight="1">
      <c r="A790" s="7"/>
      <c r="B790" s="7"/>
      <c r="C790" s="639"/>
      <c r="D790" s="207"/>
      <c r="E790" s="7"/>
      <c r="F790" s="7"/>
      <c r="G790" s="7"/>
      <c r="H790" s="7"/>
      <c r="I790" s="7"/>
      <c r="J790" s="7"/>
      <c r="K790" s="7"/>
      <c r="L790" s="7"/>
      <c r="M790" s="7"/>
      <c r="N790" s="7"/>
      <c r="O790" s="7"/>
      <c r="P790" s="7"/>
      <c r="Q790" s="7"/>
    </row>
    <row r="791" ht="14.25" customHeight="1">
      <c r="A791" s="7"/>
      <c r="B791" s="7"/>
      <c r="C791" s="639"/>
      <c r="D791" s="207"/>
      <c r="E791" s="7"/>
      <c r="F791" s="7"/>
      <c r="G791" s="7"/>
      <c r="H791" s="7"/>
      <c r="I791" s="7"/>
      <c r="J791" s="7"/>
      <c r="K791" s="7"/>
      <c r="L791" s="7"/>
      <c r="M791" s="7"/>
      <c r="N791" s="7"/>
      <c r="O791" s="7"/>
      <c r="P791" s="7"/>
      <c r="Q791" s="7"/>
    </row>
    <row r="792" ht="14.25" customHeight="1">
      <c r="A792" s="7"/>
      <c r="B792" s="7"/>
      <c r="C792" s="639"/>
      <c r="D792" s="207"/>
      <c r="E792" s="7"/>
      <c r="F792" s="7"/>
      <c r="G792" s="7"/>
      <c r="H792" s="7"/>
      <c r="I792" s="7"/>
      <c r="J792" s="7"/>
      <c r="K792" s="7"/>
      <c r="L792" s="7"/>
      <c r="M792" s="7"/>
      <c r="N792" s="7"/>
      <c r="O792" s="7"/>
      <c r="P792" s="7"/>
      <c r="Q792" s="7"/>
    </row>
    <row r="793" ht="14.25" customHeight="1">
      <c r="A793" s="7"/>
      <c r="B793" s="7"/>
      <c r="C793" s="639"/>
      <c r="D793" s="207"/>
      <c r="E793" s="7"/>
      <c r="F793" s="7"/>
      <c r="G793" s="7"/>
      <c r="H793" s="7"/>
      <c r="I793" s="7"/>
      <c r="J793" s="7"/>
      <c r="K793" s="7"/>
      <c r="L793" s="7"/>
      <c r="M793" s="7"/>
      <c r="N793" s="7"/>
      <c r="O793" s="7"/>
      <c r="P793" s="7"/>
      <c r="Q793" s="7"/>
    </row>
    <row r="794" ht="14.25" customHeight="1">
      <c r="A794" s="7"/>
      <c r="B794" s="7"/>
      <c r="C794" s="639"/>
      <c r="D794" s="207"/>
      <c r="E794" s="7"/>
      <c r="F794" s="7"/>
      <c r="G794" s="7"/>
      <c r="H794" s="7"/>
      <c r="I794" s="7"/>
      <c r="J794" s="7"/>
      <c r="K794" s="7"/>
      <c r="L794" s="7"/>
      <c r="M794" s="7"/>
      <c r="N794" s="7"/>
      <c r="O794" s="7"/>
      <c r="P794" s="7"/>
      <c r="Q794" s="7"/>
    </row>
    <row r="795" ht="14.25" customHeight="1">
      <c r="A795" s="7"/>
      <c r="B795" s="7"/>
      <c r="C795" s="639"/>
      <c r="D795" s="207"/>
      <c r="E795" s="7"/>
      <c r="F795" s="7"/>
      <c r="G795" s="7"/>
      <c r="H795" s="7"/>
      <c r="I795" s="7"/>
      <c r="J795" s="7"/>
      <c r="K795" s="7"/>
      <c r="L795" s="7"/>
      <c r="M795" s="7"/>
      <c r="N795" s="7"/>
      <c r="O795" s="7"/>
      <c r="P795" s="7"/>
      <c r="Q795" s="7"/>
    </row>
    <row r="796" ht="14.25" customHeight="1">
      <c r="A796" s="7"/>
      <c r="B796" s="7"/>
      <c r="C796" s="639"/>
      <c r="D796" s="207"/>
      <c r="E796" s="7"/>
      <c r="F796" s="7"/>
      <c r="G796" s="7"/>
      <c r="H796" s="7"/>
      <c r="I796" s="7"/>
      <c r="J796" s="7"/>
      <c r="K796" s="7"/>
      <c r="L796" s="7"/>
      <c r="M796" s="7"/>
      <c r="N796" s="7"/>
      <c r="O796" s="7"/>
      <c r="P796" s="7"/>
      <c r="Q796" s="7"/>
    </row>
    <row r="797" ht="14.25" customHeight="1">
      <c r="A797" s="7"/>
      <c r="B797" s="7"/>
      <c r="C797" s="639"/>
      <c r="D797" s="207"/>
      <c r="E797" s="7"/>
      <c r="F797" s="7"/>
      <c r="G797" s="7"/>
      <c r="H797" s="7"/>
      <c r="I797" s="7"/>
      <c r="J797" s="7"/>
      <c r="K797" s="7"/>
      <c r="L797" s="7"/>
      <c r="M797" s="7"/>
      <c r="N797" s="7"/>
      <c r="O797" s="7"/>
      <c r="P797" s="7"/>
      <c r="Q797" s="7"/>
    </row>
    <row r="798" ht="14.25" customHeight="1">
      <c r="A798" s="7"/>
      <c r="B798" s="7"/>
      <c r="C798" s="639"/>
      <c r="D798" s="207"/>
      <c r="E798" s="7"/>
      <c r="F798" s="7"/>
      <c r="G798" s="7"/>
      <c r="H798" s="7"/>
      <c r="I798" s="7"/>
      <c r="J798" s="7"/>
      <c r="K798" s="7"/>
      <c r="L798" s="7"/>
      <c r="M798" s="7"/>
      <c r="N798" s="7"/>
      <c r="O798" s="7"/>
      <c r="P798" s="7"/>
      <c r="Q798" s="7"/>
    </row>
    <row r="799" ht="14.25" customHeight="1">
      <c r="A799" s="7"/>
      <c r="B799" s="7"/>
      <c r="C799" s="639"/>
      <c r="D799" s="207"/>
      <c r="E799" s="7"/>
      <c r="F799" s="7"/>
      <c r="G799" s="7"/>
      <c r="H799" s="7"/>
      <c r="I799" s="7"/>
      <c r="J799" s="7"/>
      <c r="K799" s="7"/>
      <c r="L799" s="7"/>
      <c r="M799" s="7"/>
      <c r="N799" s="7"/>
      <c r="O799" s="7"/>
      <c r="P799" s="7"/>
      <c r="Q799" s="7"/>
    </row>
    <row r="800" ht="14.25" customHeight="1">
      <c r="A800" s="7"/>
      <c r="B800" s="7"/>
      <c r="C800" s="639"/>
      <c r="D800" s="207"/>
      <c r="E800" s="7"/>
      <c r="F800" s="7"/>
      <c r="G800" s="7"/>
      <c r="H800" s="7"/>
      <c r="I800" s="7"/>
      <c r="J800" s="7"/>
      <c r="K800" s="7"/>
      <c r="L800" s="7"/>
      <c r="M800" s="7"/>
      <c r="N800" s="7"/>
      <c r="O800" s="7"/>
      <c r="P800" s="7"/>
      <c r="Q800" s="7"/>
    </row>
    <row r="801" ht="14.25" customHeight="1">
      <c r="A801" s="7"/>
      <c r="B801" s="7"/>
      <c r="C801" s="639"/>
      <c r="D801" s="207"/>
      <c r="E801" s="7"/>
      <c r="F801" s="7"/>
      <c r="G801" s="7"/>
      <c r="H801" s="7"/>
      <c r="I801" s="7"/>
      <c r="J801" s="7"/>
      <c r="K801" s="7"/>
      <c r="L801" s="7"/>
      <c r="M801" s="7"/>
      <c r="N801" s="7"/>
      <c r="O801" s="7"/>
      <c r="P801" s="7"/>
      <c r="Q801" s="7"/>
    </row>
    <row r="802" ht="14.25" customHeight="1">
      <c r="A802" s="7"/>
      <c r="B802" s="7"/>
      <c r="C802" s="639"/>
      <c r="D802" s="207"/>
      <c r="E802" s="7"/>
      <c r="F802" s="7"/>
      <c r="G802" s="7"/>
      <c r="H802" s="7"/>
      <c r="I802" s="7"/>
      <c r="J802" s="7"/>
      <c r="K802" s="7"/>
      <c r="L802" s="7"/>
      <c r="M802" s="7"/>
      <c r="N802" s="7"/>
      <c r="O802" s="7"/>
      <c r="P802" s="7"/>
      <c r="Q802" s="7"/>
    </row>
    <row r="803" ht="14.25" customHeight="1">
      <c r="A803" s="7"/>
      <c r="B803" s="7"/>
      <c r="C803" s="639"/>
      <c r="D803" s="207"/>
      <c r="E803" s="7"/>
      <c r="F803" s="7"/>
      <c r="G803" s="7"/>
      <c r="H803" s="7"/>
      <c r="I803" s="7"/>
      <c r="J803" s="7"/>
      <c r="K803" s="7"/>
      <c r="L803" s="7"/>
      <c r="M803" s="7"/>
      <c r="N803" s="7"/>
      <c r="O803" s="7"/>
      <c r="P803" s="7"/>
      <c r="Q803" s="7"/>
    </row>
    <row r="804" ht="14.25" customHeight="1">
      <c r="A804" s="7"/>
      <c r="B804" s="7"/>
      <c r="C804" s="639"/>
      <c r="D804" s="207"/>
      <c r="E804" s="7"/>
      <c r="F804" s="7"/>
      <c r="G804" s="7"/>
      <c r="H804" s="7"/>
      <c r="I804" s="7"/>
      <c r="J804" s="7"/>
      <c r="K804" s="7"/>
      <c r="L804" s="7"/>
      <c r="M804" s="7"/>
      <c r="N804" s="7"/>
      <c r="O804" s="7"/>
      <c r="P804" s="7"/>
      <c r="Q804" s="7"/>
    </row>
    <row r="805" ht="14.25" customHeight="1">
      <c r="A805" s="7"/>
      <c r="B805" s="7"/>
      <c r="C805" s="639"/>
      <c r="D805" s="207"/>
      <c r="E805" s="7"/>
      <c r="F805" s="7"/>
      <c r="G805" s="7"/>
      <c r="H805" s="7"/>
      <c r="I805" s="7"/>
      <c r="J805" s="7"/>
      <c r="K805" s="7"/>
      <c r="L805" s="7"/>
      <c r="M805" s="7"/>
      <c r="N805" s="7"/>
      <c r="O805" s="7"/>
      <c r="P805" s="7"/>
      <c r="Q805" s="7"/>
    </row>
    <row r="806" ht="14.25" customHeight="1">
      <c r="A806" s="7"/>
      <c r="B806" s="7"/>
      <c r="C806" s="639"/>
      <c r="D806" s="207"/>
      <c r="E806" s="7"/>
      <c r="F806" s="7"/>
      <c r="G806" s="7"/>
      <c r="H806" s="7"/>
      <c r="I806" s="7"/>
      <c r="J806" s="7"/>
      <c r="K806" s="7"/>
      <c r="L806" s="7"/>
      <c r="M806" s="7"/>
      <c r="N806" s="7"/>
      <c r="O806" s="7"/>
      <c r="P806" s="7"/>
      <c r="Q806" s="7"/>
    </row>
    <row r="807" ht="14.25" customHeight="1">
      <c r="A807" s="7"/>
      <c r="B807" s="7"/>
      <c r="C807" s="639"/>
      <c r="D807" s="207"/>
      <c r="E807" s="7"/>
      <c r="F807" s="7"/>
      <c r="G807" s="7"/>
      <c r="H807" s="7"/>
      <c r="I807" s="7"/>
      <c r="J807" s="7"/>
      <c r="K807" s="7"/>
      <c r="L807" s="7"/>
      <c r="M807" s="7"/>
      <c r="N807" s="7"/>
      <c r="O807" s="7"/>
      <c r="P807" s="7"/>
      <c r="Q807" s="7"/>
    </row>
    <row r="808" ht="14.25" customHeight="1">
      <c r="A808" s="7"/>
      <c r="B808" s="7"/>
      <c r="C808" s="639"/>
      <c r="D808" s="207"/>
      <c r="E808" s="7"/>
      <c r="F808" s="7"/>
      <c r="G808" s="7"/>
      <c r="H808" s="7"/>
      <c r="I808" s="7"/>
      <c r="J808" s="7"/>
      <c r="K808" s="7"/>
      <c r="L808" s="7"/>
      <c r="M808" s="7"/>
      <c r="N808" s="7"/>
      <c r="O808" s="7"/>
      <c r="P808" s="7"/>
      <c r="Q808" s="7"/>
    </row>
    <row r="809" ht="14.25" customHeight="1">
      <c r="A809" s="7"/>
      <c r="B809" s="7"/>
      <c r="C809" s="639"/>
      <c r="D809" s="207"/>
      <c r="E809" s="7"/>
      <c r="F809" s="7"/>
      <c r="G809" s="7"/>
      <c r="H809" s="7"/>
      <c r="I809" s="7"/>
      <c r="J809" s="7"/>
      <c r="K809" s="7"/>
      <c r="L809" s="7"/>
      <c r="M809" s="7"/>
      <c r="N809" s="7"/>
      <c r="O809" s="7"/>
      <c r="P809" s="7"/>
      <c r="Q809" s="7"/>
    </row>
    <row r="810" ht="14.25" customHeight="1">
      <c r="A810" s="7"/>
      <c r="B810" s="7"/>
      <c r="C810" s="639"/>
      <c r="D810" s="207"/>
      <c r="E810" s="7"/>
      <c r="F810" s="7"/>
      <c r="G810" s="7"/>
      <c r="H810" s="7"/>
      <c r="I810" s="7"/>
      <c r="J810" s="7"/>
      <c r="K810" s="7"/>
      <c r="L810" s="7"/>
      <c r="M810" s="7"/>
      <c r="N810" s="7"/>
      <c r="O810" s="7"/>
      <c r="P810" s="7"/>
      <c r="Q810" s="7"/>
    </row>
    <row r="811" ht="14.25" customHeight="1">
      <c r="A811" s="7"/>
      <c r="B811" s="7"/>
      <c r="C811" s="639"/>
      <c r="D811" s="207"/>
      <c r="E811" s="7"/>
      <c r="F811" s="7"/>
      <c r="G811" s="7"/>
      <c r="H811" s="7"/>
      <c r="I811" s="7"/>
      <c r="J811" s="7"/>
      <c r="K811" s="7"/>
      <c r="L811" s="7"/>
      <c r="M811" s="7"/>
      <c r="N811" s="7"/>
      <c r="O811" s="7"/>
      <c r="P811" s="7"/>
      <c r="Q811" s="7"/>
    </row>
    <row r="812" ht="14.25" customHeight="1">
      <c r="A812" s="7"/>
      <c r="B812" s="7"/>
      <c r="C812" s="639"/>
      <c r="D812" s="207"/>
      <c r="E812" s="7"/>
      <c r="F812" s="7"/>
      <c r="G812" s="7"/>
      <c r="H812" s="7"/>
      <c r="I812" s="7"/>
      <c r="J812" s="7"/>
      <c r="K812" s="7"/>
      <c r="L812" s="7"/>
      <c r="M812" s="7"/>
      <c r="N812" s="7"/>
      <c r="O812" s="7"/>
      <c r="P812" s="7"/>
      <c r="Q812" s="7"/>
    </row>
    <row r="813" ht="14.25" customHeight="1">
      <c r="A813" s="7"/>
      <c r="B813" s="7"/>
      <c r="C813" s="639"/>
      <c r="D813" s="207"/>
      <c r="E813" s="7"/>
      <c r="F813" s="7"/>
      <c r="G813" s="7"/>
      <c r="H813" s="7"/>
      <c r="I813" s="7"/>
      <c r="J813" s="7"/>
      <c r="K813" s="7"/>
      <c r="L813" s="7"/>
      <c r="M813" s="7"/>
      <c r="N813" s="7"/>
      <c r="O813" s="7"/>
      <c r="P813" s="7"/>
      <c r="Q813" s="7"/>
    </row>
    <row r="814" ht="14.25" customHeight="1">
      <c r="A814" s="7"/>
      <c r="B814" s="7"/>
      <c r="C814" s="639"/>
      <c r="D814" s="207"/>
      <c r="E814" s="7"/>
      <c r="F814" s="7"/>
      <c r="G814" s="7"/>
      <c r="H814" s="7"/>
      <c r="I814" s="7"/>
      <c r="J814" s="7"/>
      <c r="K814" s="7"/>
      <c r="L814" s="7"/>
      <c r="M814" s="7"/>
      <c r="N814" s="7"/>
      <c r="O814" s="7"/>
      <c r="P814" s="7"/>
      <c r="Q814" s="7"/>
    </row>
    <row r="815" ht="14.25" customHeight="1">
      <c r="A815" s="7"/>
      <c r="B815" s="7"/>
      <c r="C815" s="639"/>
      <c r="D815" s="207"/>
      <c r="E815" s="7"/>
      <c r="F815" s="7"/>
      <c r="G815" s="7"/>
      <c r="H815" s="7"/>
      <c r="I815" s="7"/>
      <c r="J815" s="7"/>
      <c r="K815" s="7"/>
      <c r="L815" s="7"/>
      <c r="M815" s="7"/>
      <c r="N815" s="7"/>
      <c r="O815" s="7"/>
      <c r="P815" s="7"/>
      <c r="Q815" s="7"/>
    </row>
    <row r="816" ht="14.25" customHeight="1">
      <c r="A816" s="7"/>
      <c r="B816" s="7"/>
      <c r="C816" s="639"/>
      <c r="D816" s="207"/>
      <c r="E816" s="7"/>
      <c r="F816" s="7"/>
      <c r="G816" s="7"/>
      <c r="H816" s="7"/>
      <c r="I816" s="7"/>
      <c r="J816" s="7"/>
      <c r="K816" s="7"/>
      <c r="L816" s="7"/>
      <c r="M816" s="7"/>
      <c r="N816" s="7"/>
      <c r="O816" s="7"/>
      <c r="P816" s="7"/>
      <c r="Q816" s="7"/>
    </row>
    <row r="817" ht="14.25" customHeight="1">
      <c r="A817" s="7"/>
      <c r="B817" s="7"/>
      <c r="C817" s="639"/>
      <c r="D817" s="207"/>
      <c r="E817" s="7"/>
      <c r="F817" s="7"/>
      <c r="G817" s="7"/>
      <c r="H817" s="7"/>
      <c r="I817" s="7"/>
      <c r="J817" s="7"/>
      <c r="K817" s="7"/>
      <c r="L817" s="7"/>
      <c r="M817" s="7"/>
      <c r="N817" s="7"/>
      <c r="O817" s="7"/>
      <c r="P817" s="7"/>
      <c r="Q817" s="7"/>
    </row>
    <row r="818" ht="14.25" customHeight="1">
      <c r="A818" s="7"/>
      <c r="B818" s="7"/>
      <c r="C818" s="639"/>
      <c r="D818" s="207"/>
      <c r="E818" s="7"/>
      <c r="F818" s="7"/>
      <c r="G818" s="7"/>
      <c r="H818" s="7"/>
      <c r="I818" s="7"/>
      <c r="J818" s="7"/>
      <c r="K818" s="7"/>
      <c r="L818" s="7"/>
      <c r="M818" s="7"/>
      <c r="N818" s="7"/>
      <c r="O818" s="7"/>
      <c r="P818" s="7"/>
      <c r="Q818" s="7"/>
    </row>
    <row r="819" ht="14.25" customHeight="1">
      <c r="A819" s="7"/>
      <c r="B819" s="7"/>
      <c r="C819" s="639"/>
      <c r="D819" s="207"/>
      <c r="E819" s="7"/>
      <c r="F819" s="7"/>
      <c r="G819" s="7"/>
      <c r="H819" s="7"/>
      <c r="I819" s="7"/>
      <c r="J819" s="7"/>
      <c r="K819" s="7"/>
      <c r="L819" s="7"/>
      <c r="M819" s="7"/>
      <c r="N819" s="7"/>
      <c r="O819" s="7"/>
      <c r="P819" s="7"/>
      <c r="Q819" s="7"/>
    </row>
    <row r="820" ht="14.25" customHeight="1">
      <c r="A820" s="7"/>
      <c r="B820" s="7"/>
      <c r="C820" s="639"/>
      <c r="D820" s="207"/>
      <c r="E820" s="7"/>
      <c r="F820" s="7"/>
      <c r="G820" s="7"/>
      <c r="H820" s="7"/>
      <c r="I820" s="7"/>
      <c r="J820" s="7"/>
      <c r="K820" s="7"/>
      <c r="L820" s="7"/>
      <c r="M820" s="7"/>
      <c r="N820" s="7"/>
      <c r="O820" s="7"/>
      <c r="P820" s="7"/>
      <c r="Q820" s="7"/>
    </row>
    <row r="821" ht="14.25" customHeight="1">
      <c r="A821" s="7"/>
      <c r="B821" s="7"/>
      <c r="C821" s="639"/>
      <c r="D821" s="207"/>
      <c r="E821" s="7"/>
      <c r="F821" s="7"/>
      <c r="G821" s="7"/>
      <c r="H821" s="7"/>
      <c r="I821" s="7"/>
      <c r="J821" s="7"/>
      <c r="K821" s="7"/>
      <c r="L821" s="7"/>
      <c r="M821" s="7"/>
      <c r="N821" s="7"/>
      <c r="O821" s="7"/>
      <c r="P821" s="7"/>
      <c r="Q821" s="7"/>
    </row>
    <row r="822" ht="14.25" customHeight="1">
      <c r="A822" s="7"/>
      <c r="B822" s="7"/>
      <c r="C822" s="639"/>
      <c r="D822" s="207"/>
      <c r="E822" s="7"/>
      <c r="F822" s="7"/>
      <c r="G822" s="7"/>
      <c r="H822" s="7"/>
      <c r="I822" s="7"/>
      <c r="J822" s="7"/>
      <c r="K822" s="7"/>
      <c r="L822" s="7"/>
      <c r="M822" s="7"/>
      <c r="N822" s="7"/>
      <c r="O822" s="7"/>
      <c r="P822" s="7"/>
      <c r="Q822" s="7"/>
    </row>
    <row r="823" ht="14.25" customHeight="1">
      <c r="A823" s="7"/>
      <c r="B823" s="7"/>
      <c r="C823" s="639"/>
      <c r="D823" s="207"/>
      <c r="E823" s="7"/>
      <c r="F823" s="7"/>
      <c r="G823" s="7"/>
      <c r="H823" s="7"/>
      <c r="I823" s="7"/>
      <c r="J823" s="7"/>
      <c r="K823" s="7"/>
      <c r="L823" s="7"/>
      <c r="M823" s="7"/>
      <c r="N823" s="7"/>
      <c r="O823" s="7"/>
      <c r="P823" s="7"/>
      <c r="Q823" s="7"/>
    </row>
    <row r="824" ht="14.25" customHeight="1">
      <c r="A824" s="7"/>
      <c r="B824" s="7"/>
      <c r="C824" s="639"/>
      <c r="D824" s="207"/>
      <c r="E824" s="7"/>
      <c r="F824" s="7"/>
      <c r="G824" s="7"/>
      <c r="H824" s="7"/>
      <c r="I824" s="7"/>
      <c r="J824" s="7"/>
      <c r="K824" s="7"/>
      <c r="L824" s="7"/>
      <c r="M824" s="7"/>
      <c r="N824" s="7"/>
      <c r="O824" s="7"/>
      <c r="P824" s="7"/>
      <c r="Q824" s="7"/>
    </row>
    <row r="825" ht="14.25" customHeight="1">
      <c r="A825" s="7"/>
      <c r="B825" s="7"/>
      <c r="C825" s="639"/>
      <c r="D825" s="207"/>
      <c r="E825" s="7"/>
      <c r="F825" s="7"/>
      <c r="G825" s="7"/>
      <c r="H825" s="7"/>
      <c r="I825" s="7"/>
      <c r="J825" s="7"/>
      <c r="K825" s="7"/>
      <c r="L825" s="7"/>
      <c r="M825" s="7"/>
      <c r="N825" s="7"/>
      <c r="O825" s="7"/>
      <c r="P825" s="7"/>
      <c r="Q825" s="7"/>
    </row>
    <row r="826" ht="14.25" customHeight="1">
      <c r="A826" s="7"/>
      <c r="B826" s="7"/>
      <c r="C826" s="639"/>
      <c r="D826" s="207"/>
      <c r="E826" s="7"/>
      <c r="F826" s="7"/>
      <c r="G826" s="7"/>
      <c r="H826" s="7"/>
      <c r="I826" s="7"/>
      <c r="J826" s="7"/>
      <c r="K826" s="7"/>
      <c r="L826" s="7"/>
      <c r="M826" s="7"/>
      <c r="N826" s="7"/>
      <c r="O826" s="7"/>
      <c r="P826" s="7"/>
      <c r="Q826" s="7"/>
    </row>
    <row r="827" ht="14.25" customHeight="1">
      <c r="A827" s="7"/>
      <c r="B827" s="7"/>
      <c r="C827" s="639"/>
      <c r="D827" s="207"/>
      <c r="E827" s="7"/>
      <c r="F827" s="7"/>
      <c r="G827" s="7"/>
      <c r="H827" s="7"/>
      <c r="I827" s="7"/>
      <c r="J827" s="7"/>
      <c r="K827" s="7"/>
      <c r="L827" s="7"/>
      <c r="M827" s="7"/>
      <c r="N827" s="7"/>
      <c r="O827" s="7"/>
      <c r="P827" s="7"/>
      <c r="Q827" s="7"/>
    </row>
    <row r="828" ht="14.25" customHeight="1">
      <c r="A828" s="7"/>
      <c r="B828" s="7"/>
      <c r="C828" s="639"/>
      <c r="D828" s="207"/>
      <c r="E828" s="7"/>
      <c r="F828" s="7"/>
      <c r="G828" s="7"/>
      <c r="H828" s="7"/>
      <c r="I828" s="7"/>
      <c r="J828" s="7"/>
      <c r="K828" s="7"/>
      <c r="L828" s="7"/>
      <c r="M828" s="7"/>
      <c r="N828" s="7"/>
      <c r="O828" s="7"/>
      <c r="P828" s="7"/>
      <c r="Q828" s="7"/>
    </row>
    <row r="829" ht="14.25" customHeight="1">
      <c r="A829" s="7"/>
      <c r="B829" s="7"/>
      <c r="C829" s="639"/>
      <c r="D829" s="207"/>
      <c r="E829" s="7"/>
      <c r="F829" s="7"/>
      <c r="G829" s="7"/>
      <c r="H829" s="7"/>
      <c r="I829" s="7"/>
      <c r="J829" s="7"/>
      <c r="K829" s="7"/>
      <c r="L829" s="7"/>
      <c r="M829" s="7"/>
      <c r="N829" s="7"/>
      <c r="O829" s="7"/>
      <c r="P829" s="7"/>
      <c r="Q829" s="7"/>
    </row>
    <row r="830" ht="14.25" customHeight="1">
      <c r="A830" s="7"/>
      <c r="B830" s="7"/>
      <c r="C830" s="639"/>
      <c r="D830" s="207"/>
      <c r="E830" s="7"/>
      <c r="F830" s="7"/>
      <c r="G830" s="7"/>
      <c r="H830" s="7"/>
      <c r="I830" s="7"/>
      <c r="J830" s="7"/>
      <c r="K830" s="7"/>
      <c r="L830" s="7"/>
      <c r="M830" s="7"/>
      <c r="N830" s="7"/>
      <c r="O830" s="7"/>
      <c r="P830" s="7"/>
      <c r="Q830" s="7"/>
    </row>
    <row r="831" ht="14.25" customHeight="1">
      <c r="A831" s="7"/>
      <c r="B831" s="7"/>
      <c r="C831" s="639"/>
      <c r="D831" s="207"/>
      <c r="E831" s="7"/>
      <c r="F831" s="7"/>
      <c r="G831" s="7"/>
      <c r="H831" s="7"/>
      <c r="I831" s="7"/>
      <c r="J831" s="7"/>
      <c r="K831" s="7"/>
      <c r="L831" s="7"/>
      <c r="M831" s="7"/>
      <c r="N831" s="7"/>
      <c r="O831" s="7"/>
      <c r="P831" s="7"/>
      <c r="Q831" s="7"/>
    </row>
    <row r="832" ht="14.25" customHeight="1">
      <c r="A832" s="7"/>
      <c r="B832" s="7"/>
      <c r="C832" s="639"/>
      <c r="D832" s="207"/>
      <c r="E832" s="7"/>
      <c r="F832" s="7"/>
      <c r="G832" s="7"/>
      <c r="H832" s="7"/>
      <c r="I832" s="7"/>
      <c r="J832" s="7"/>
      <c r="K832" s="7"/>
      <c r="L832" s="7"/>
      <c r="M832" s="7"/>
      <c r="N832" s="7"/>
      <c r="O832" s="7"/>
      <c r="P832" s="7"/>
      <c r="Q832" s="7"/>
    </row>
    <row r="833" ht="14.25" customHeight="1">
      <c r="A833" s="7"/>
      <c r="B833" s="7"/>
      <c r="C833" s="639"/>
      <c r="D833" s="207"/>
      <c r="E833" s="7"/>
      <c r="F833" s="7"/>
      <c r="G833" s="7"/>
      <c r="H833" s="7"/>
      <c r="I833" s="7"/>
      <c r="J833" s="7"/>
      <c r="K833" s="7"/>
      <c r="L833" s="7"/>
      <c r="M833" s="7"/>
      <c r="N833" s="7"/>
      <c r="O833" s="7"/>
      <c r="P833" s="7"/>
      <c r="Q833" s="7"/>
    </row>
    <row r="834" ht="14.25" customHeight="1">
      <c r="A834" s="7"/>
      <c r="B834" s="7"/>
      <c r="C834" s="639"/>
      <c r="D834" s="207"/>
      <c r="E834" s="7"/>
      <c r="F834" s="7"/>
      <c r="G834" s="7"/>
      <c r="H834" s="7"/>
      <c r="I834" s="7"/>
      <c r="J834" s="7"/>
      <c r="K834" s="7"/>
      <c r="L834" s="7"/>
      <c r="M834" s="7"/>
      <c r="N834" s="7"/>
      <c r="O834" s="7"/>
      <c r="P834" s="7"/>
      <c r="Q834" s="7"/>
    </row>
    <row r="835" ht="14.25" customHeight="1">
      <c r="A835" s="7"/>
      <c r="B835" s="7"/>
      <c r="C835" s="639"/>
      <c r="D835" s="207"/>
      <c r="E835" s="7"/>
      <c r="F835" s="7"/>
      <c r="G835" s="7"/>
      <c r="H835" s="7"/>
      <c r="I835" s="7"/>
      <c r="J835" s="7"/>
      <c r="K835" s="7"/>
      <c r="L835" s="7"/>
      <c r="M835" s="7"/>
      <c r="N835" s="7"/>
      <c r="O835" s="7"/>
      <c r="P835" s="7"/>
      <c r="Q835" s="7"/>
    </row>
    <row r="836" ht="14.25" customHeight="1">
      <c r="A836" s="7"/>
      <c r="B836" s="7"/>
      <c r="C836" s="639"/>
      <c r="D836" s="207"/>
      <c r="E836" s="7"/>
      <c r="F836" s="7"/>
      <c r="G836" s="7"/>
      <c r="H836" s="7"/>
      <c r="I836" s="7"/>
      <c r="J836" s="7"/>
      <c r="K836" s="7"/>
      <c r="L836" s="7"/>
      <c r="M836" s="7"/>
      <c r="N836" s="7"/>
      <c r="O836" s="7"/>
      <c r="P836" s="7"/>
      <c r="Q836" s="7"/>
    </row>
    <row r="837" ht="14.25" customHeight="1">
      <c r="A837" s="7"/>
      <c r="B837" s="7"/>
      <c r="C837" s="639"/>
      <c r="D837" s="207"/>
      <c r="E837" s="7"/>
      <c r="F837" s="7"/>
      <c r="G837" s="7"/>
      <c r="H837" s="7"/>
      <c r="I837" s="7"/>
      <c r="J837" s="7"/>
      <c r="K837" s="7"/>
      <c r="L837" s="7"/>
      <c r="M837" s="7"/>
      <c r="N837" s="7"/>
      <c r="O837" s="7"/>
      <c r="P837" s="7"/>
      <c r="Q837" s="7"/>
    </row>
    <row r="838" ht="14.25" customHeight="1">
      <c r="A838" s="7"/>
      <c r="B838" s="7"/>
      <c r="C838" s="639"/>
      <c r="D838" s="207"/>
      <c r="E838" s="7"/>
      <c r="F838" s="7"/>
      <c r="G838" s="7"/>
      <c r="H838" s="7"/>
      <c r="I838" s="7"/>
      <c r="J838" s="7"/>
      <c r="K838" s="7"/>
      <c r="L838" s="7"/>
      <c r="M838" s="7"/>
      <c r="N838" s="7"/>
      <c r="O838" s="7"/>
      <c r="P838" s="7"/>
      <c r="Q838" s="7"/>
    </row>
    <row r="839" ht="14.25" customHeight="1">
      <c r="A839" s="7"/>
      <c r="B839" s="7"/>
      <c r="C839" s="639"/>
      <c r="D839" s="207"/>
      <c r="E839" s="7"/>
      <c r="F839" s="7"/>
      <c r="G839" s="7"/>
      <c r="H839" s="7"/>
      <c r="I839" s="7"/>
      <c r="J839" s="7"/>
      <c r="K839" s="7"/>
      <c r="L839" s="7"/>
      <c r="M839" s="7"/>
      <c r="N839" s="7"/>
      <c r="O839" s="7"/>
      <c r="P839" s="7"/>
      <c r="Q839" s="7"/>
    </row>
    <row r="840" ht="14.25" customHeight="1">
      <c r="A840" s="7"/>
      <c r="B840" s="7"/>
      <c r="C840" s="639"/>
      <c r="D840" s="207"/>
      <c r="E840" s="7"/>
      <c r="F840" s="7"/>
      <c r="G840" s="7"/>
      <c r="H840" s="7"/>
      <c r="I840" s="7"/>
      <c r="J840" s="7"/>
      <c r="K840" s="7"/>
      <c r="L840" s="7"/>
      <c r="M840" s="7"/>
      <c r="N840" s="7"/>
      <c r="O840" s="7"/>
      <c r="P840" s="7"/>
      <c r="Q840" s="7"/>
    </row>
    <row r="841" ht="14.25" customHeight="1">
      <c r="A841" s="7"/>
      <c r="B841" s="7"/>
      <c r="C841" s="639"/>
      <c r="D841" s="207"/>
      <c r="E841" s="7"/>
      <c r="F841" s="7"/>
      <c r="G841" s="7"/>
      <c r="H841" s="7"/>
      <c r="I841" s="7"/>
      <c r="J841" s="7"/>
      <c r="K841" s="7"/>
      <c r="L841" s="7"/>
      <c r="M841" s="7"/>
      <c r="N841" s="7"/>
      <c r="O841" s="7"/>
      <c r="P841" s="7"/>
      <c r="Q841" s="7"/>
    </row>
    <row r="842" ht="14.25" customHeight="1">
      <c r="A842" s="7"/>
      <c r="B842" s="7"/>
      <c r="C842" s="639"/>
      <c r="D842" s="207"/>
      <c r="E842" s="7"/>
      <c r="F842" s="7"/>
      <c r="G842" s="7"/>
      <c r="H842" s="7"/>
      <c r="I842" s="7"/>
      <c r="J842" s="7"/>
      <c r="K842" s="7"/>
      <c r="L842" s="7"/>
      <c r="M842" s="7"/>
      <c r="N842" s="7"/>
      <c r="O842" s="7"/>
      <c r="P842" s="7"/>
      <c r="Q842" s="7"/>
    </row>
    <row r="843" ht="14.25" customHeight="1">
      <c r="A843" s="7"/>
      <c r="B843" s="7"/>
      <c r="C843" s="639"/>
      <c r="D843" s="207"/>
      <c r="E843" s="7"/>
      <c r="F843" s="7"/>
      <c r="G843" s="7"/>
      <c r="H843" s="7"/>
      <c r="I843" s="7"/>
      <c r="J843" s="7"/>
      <c r="K843" s="7"/>
      <c r="L843" s="7"/>
      <c r="M843" s="7"/>
      <c r="N843" s="7"/>
      <c r="O843" s="7"/>
      <c r="P843" s="7"/>
      <c r="Q843" s="7"/>
    </row>
    <row r="844" ht="14.25" customHeight="1">
      <c r="A844" s="7"/>
      <c r="B844" s="7"/>
      <c r="C844" s="639"/>
      <c r="D844" s="207"/>
      <c r="E844" s="7"/>
      <c r="F844" s="7"/>
      <c r="G844" s="7"/>
      <c r="H844" s="7"/>
      <c r="I844" s="7"/>
      <c r="J844" s="7"/>
      <c r="K844" s="7"/>
      <c r="L844" s="7"/>
      <c r="M844" s="7"/>
      <c r="N844" s="7"/>
      <c r="O844" s="7"/>
      <c r="P844" s="7"/>
      <c r="Q844" s="7"/>
    </row>
    <row r="845" ht="14.25" customHeight="1">
      <c r="A845" s="7"/>
      <c r="B845" s="7"/>
      <c r="C845" s="639"/>
      <c r="D845" s="207"/>
      <c r="E845" s="7"/>
      <c r="F845" s="7"/>
      <c r="G845" s="7"/>
      <c r="H845" s="7"/>
      <c r="I845" s="7"/>
      <c r="J845" s="7"/>
      <c r="K845" s="7"/>
      <c r="L845" s="7"/>
      <c r="M845" s="7"/>
      <c r="N845" s="7"/>
      <c r="O845" s="7"/>
      <c r="P845" s="7"/>
      <c r="Q845" s="7"/>
    </row>
    <row r="846" ht="14.25" customHeight="1">
      <c r="A846" s="7"/>
      <c r="B846" s="7"/>
      <c r="C846" s="639"/>
      <c r="D846" s="207"/>
      <c r="E846" s="7"/>
      <c r="F846" s="7"/>
      <c r="G846" s="7"/>
      <c r="H846" s="7"/>
      <c r="I846" s="7"/>
      <c r="J846" s="7"/>
      <c r="K846" s="7"/>
      <c r="L846" s="7"/>
      <c r="M846" s="7"/>
      <c r="N846" s="7"/>
      <c r="O846" s="7"/>
      <c r="P846" s="7"/>
      <c r="Q846" s="7"/>
    </row>
    <row r="847" ht="14.25" customHeight="1">
      <c r="A847" s="7"/>
      <c r="B847" s="7"/>
      <c r="C847" s="639"/>
      <c r="D847" s="207"/>
      <c r="E847" s="7"/>
      <c r="F847" s="7"/>
      <c r="G847" s="7"/>
      <c r="H847" s="7"/>
      <c r="I847" s="7"/>
      <c r="J847" s="7"/>
      <c r="K847" s="7"/>
      <c r="L847" s="7"/>
      <c r="M847" s="7"/>
      <c r="N847" s="7"/>
      <c r="O847" s="7"/>
      <c r="P847" s="7"/>
      <c r="Q847" s="7"/>
    </row>
    <row r="848" ht="14.25" customHeight="1">
      <c r="A848" s="7"/>
      <c r="B848" s="7"/>
      <c r="C848" s="639"/>
      <c r="D848" s="207"/>
      <c r="E848" s="7"/>
      <c r="F848" s="7"/>
      <c r="G848" s="7"/>
      <c r="H848" s="7"/>
      <c r="I848" s="7"/>
      <c r="J848" s="7"/>
      <c r="K848" s="7"/>
      <c r="L848" s="7"/>
      <c r="M848" s="7"/>
      <c r="N848" s="7"/>
      <c r="O848" s="7"/>
      <c r="P848" s="7"/>
      <c r="Q848" s="7"/>
    </row>
    <row r="849" ht="14.25" customHeight="1">
      <c r="A849" s="7"/>
      <c r="B849" s="7"/>
      <c r="C849" s="639"/>
      <c r="D849" s="207"/>
      <c r="E849" s="7"/>
      <c r="F849" s="7"/>
      <c r="G849" s="7"/>
      <c r="H849" s="7"/>
      <c r="I849" s="7"/>
      <c r="J849" s="7"/>
      <c r="K849" s="7"/>
      <c r="L849" s="7"/>
      <c r="M849" s="7"/>
      <c r="N849" s="7"/>
      <c r="O849" s="7"/>
      <c r="P849" s="7"/>
      <c r="Q849" s="7"/>
    </row>
    <row r="850" ht="14.25" customHeight="1">
      <c r="A850" s="7"/>
      <c r="B850" s="7"/>
      <c r="C850" s="639"/>
      <c r="D850" s="207"/>
      <c r="E850" s="7"/>
      <c r="F850" s="7"/>
      <c r="G850" s="7"/>
      <c r="H850" s="7"/>
      <c r="I850" s="7"/>
      <c r="J850" s="7"/>
      <c r="K850" s="7"/>
      <c r="L850" s="7"/>
      <c r="M850" s="7"/>
      <c r="N850" s="7"/>
      <c r="O850" s="7"/>
      <c r="P850" s="7"/>
      <c r="Q850" s="7"/>
    </row>
    <row r="851" ht="14.25" customHeight="1">
      <c r="A851" s="7"/>
      <c r="B851" s="7"/>
      <c r="C851" s="639"/>
      <c r="D851" s="207"/>
      <c r="E851" s="7"/>
      <c r="F851" s="7"/>
      <c r="G851" s="7"/>
      <c r="H851" s="7"/>
      <c r="I851" s="7"/>
      <c r="J851" s="7"/>
      <c r="K851" s="7"/>
      <c r="L851" s="7"/>
      <c r="M851" s="7"/>
      <c r="N851" s="7"/>
      <c r="O851" s="7"/>
      <c r="P851" s="7"/>
      <c r="Q851" s="7"/>
    </row>
    <row r="852" ht="14.25" customHeight="1">
      <c r="A852" s="7"/>
      <c r="B852" s="7"/>
      <c r="C852" s="639"/>
      <c r="D852" s="207"/>
      <c r="E852" s="7"/>
      <c r="F852" s="7"/>
      <c r="G852" s="7"/>
      <c r="H852" s="7"/>
      <c r="I852" s="7"/>
      <c r="J852" s="7"/>
      <c r="K852" s="7"/>
      <c r="L852" s="7"/>
      <c r="M852" s="7"/>
      <c r="N852" s="7"/>
      <c r="O852" s="7"/>
      <c r="P852" s="7"/>
      <c r="Q852" s="7"/>
    </row>
    <row r="853" ht="14.25" customHeight="1">
      <c r="A853" s="7"/>
      <c r="B853" s="7"/>
      <c r="C853" s="639"/>
      <c r="D853" s="207"/>
      <c r="E853" s="7"/>
      <c r="F853" s="7"/>
      <c r="G853" s="7"/>
      <c r="H853" s="7"/>
      <c r="I853" s="7"/>
      <c r="J853" s="7"/>
      <c r="K853" s="7"/>
      <c r="L853" s="7"/>
      <c r="M853" s="7"/>
      <c r="N853" s="7"/>
      <c r="O853" s="7"/>
      <c r="P853" s="7"/>
      <c r="Q853" s="7"/>
    </row>
    <row r="854" ht="14.25" customHeight="1">
      <c r="A854" s="7"/>
      <c r="B854" s="7"/>
      <c r="C854" s="639"/>
      <c r="D854" s="207"/>
      <c r="E854" s="7"/>
      <c r="F854" s="7"/>
      <c r="G854" s="7"/>
      <c r="H854" s="7"/>
      <c r="I854" s="7"/>
      <c r="J854" s="7"/>
      <c r="K854" s="7"/>
      <c r="L854" s="7"/>
      <c r="M854" s="7"/>
      <c r="N854" s="7"/>
      <c r="O854" s="7"/>
      <c r="P854" s="7"/>
      <c r="Q854" s="7"/>
    </row>
    <row r="855" ht="14.25" customHeight="1">
      <c r="A855" s="7"/>
      <c r="B855" s="7"/>
      <c r="C855" s="639"/>
      <c r="D855" s="207"/>
      <c r="E855" s="7"/>
      <c r="F855" s="7"/>
      <c r="G855" s="7"/>
      <c r="H855" s="7"/>
      <c r="I855" s="7"/>
      <c r="J855" s="7"/>
      <c r="K855" s="7"/>
      <c r="L855" s="7"/>
      <c r="M855" s="7"/>
      <c r="N855" s="7"/>
      <c r="O855" s="7"/>
      <c r="P855" s="7"/>
      <c r="Q855" s="7"/>
    </row>
    <row r="856" ht="14.25" customHeight="1">
      <c r="A856" s="7"/>
      <c r="B856" s="7"/>
      <c r="C856" s="639"/>
      <c r="D856" s="207"/>
      <c r="E856" s="7"/>
      <c r="F856" s="7"/>
      <c r="G856" s="7"/>
      <c r="H856" s="7"/>
      <c r="I856" s="7"/>
      <c r="J856" s="7"/>
      <c r="K856" s="7"/>
      <c r="L856" s="7"/>
      <c r="M856" s="7"/>
      <c r="N856" s="7"/>
      <c r="O856" s="7"/>
      <c r="P856" s="7"/>
      <c r="Q856" s="7"/>
    </row>
    <row r="857" ht="14.25" customHeight="1">
      <c r="A857" s="7"/>
      <c r="B857" s="7"/>
      <c r="C857" s="639"/>
      <c r="D857" s="207"/>
      <c r="E857" s="7"/>
      <c r="F857" s="7"/>
      <c r="G857" s="7"/>
      <c r="H857" s="7"/>
      <c r="I857" s="7"/>
      <c r="J857" s="7"/>
      <c r="K857" s="7"/>
      <c r="L857" s="7"/>
      <c r="M857" s="7"/>
      <c r="N857" s="7"/>
      <c r="O857" s="7"/>
      <c r="P857" s="7"/>
      <c r="Q857" s="7"/>
    </row>
    <row r="858" ht="14.25" customHeight="1">
      <c r="A858" s="7"/>
      <c r="B858" s="7"/>
      <c r="C858" s="639"/>
      <c r="D858" s="207"/>
      <c r="E858" s="7"/>
      <c r="F858" s="7"/>
      <c r="G858" s="7"/>
      <c r="H858" s="7"/>
      <c r="I858" s="7"/>
      <c r="J858" s="7"/>
      <c r="K858" s="7"/>
      <c r="L858" s="7"/>
      <c r="M858" s="7"/>
      <c r="N858" s="7"/>
      <c r="O858" s="7"/>
      <c r="P858" s="7"/>
      <c r="Q858" s="7"/>
    </row>
    <row r="859" ht="14.25" customHeight="1">
      <c r="A859" s="7"/>
      <c r="B859" s="7"/>
      <c r="C859" s="639"/>
      <c r="D859" s="207"/>
      <c r="E859" s="7"/>
      <c r="F859" s="7"/>
      <c r="G859" s="7"/>
      <c r="H859" s="7"/>
      <c r="I859" s="7"/>
      <c r="J859" s="7"/>
      <c r="K859" s="7"/>
      <c r="L859" s="7"/>
      <c r="M859" s="7"/>
      <c r="N859" s="7"/>
      <c r="O859" s="7"/>
      <c r="P859" s="7"/>
      <c r="Q859" s="7"/>
    </row>
    <row r="860" ht="14.25" customHeight="1">
      <c r="A860" s="7"/>
      <c r="B860" s="7"/>
      <c r="C860" s="639"/>
      <c r="D860" s="207"/>
      <c r="E860" s="7"/>
      <c r="F860" s="7"/>
      <c r="G860" s="7"/>
      <c r="H860" s="7"/>
      <c r="I860" s="7"/>
      <c r="J860" s="7"/>
      <c r="K860" s="7"/>
      <c r="L860" s="7"/>
      <c r="M860" s="7"/>
      <c r="N860" s="7"/>
      <c r="O860" s="7"/>
      <c r="P860" s="7"/>
      <c r="Q860" s="7"/>
    </row>
    <row r="861" ht="14.25" customHeight="1">
      <c r="A861" s="7"/>
      <c r="B861" s="7"/>
      <c r="C861" s="639"/>
      <c r="D861" s="207"/>
      <c r="E861" s="7"/>
      <c r="F861" s="7"/>
      <c r="G861" s="7"/>
      <c r="H861" s="7"/>
      <c r="I861" s="7"/>
      <c r="J861" s="7"/>
      <c r="K861" s="7"/>
      <c r="L861" s="7"/>
      <c r="M861" s="7"/>
      <c r="N861" s="7"/>
      <c r="O861" s="7"/>
      <c r="P861" s="7"/>
      <c r="Q861" s="7"/>
    </row>
    <row r="862" ht="14.25" customHeight="1">
      <c r="A862" s="7"/>
      <c r="B862" s="7"/>
      <c r="C862" s="639"/>
      <c r="D862" s="207"/>
      <c r="E862" s="7"/>
      <c r="F862" s="7"/>
      <c r="G862" s="7"/>
      <c r="H862" s="7"/>
      <c r="I862" s="7"/>
      <c r="J862" s="7"/>
      <c r="K862" s="7"/>
      <c r="L862" s="7"/>
      <c r="M862" s="7"/>
      <c r="N862" s="7"/>
      <c r="O862" s="7"/>
      <c r="P862" s="7"/>
      <c r="Q862" s="7"/>
    </row>
    <row r="863" ht="14.25" customHeight="1">
      <c r="A863" s="7"/>
      <c r="B863" s="7"/>
      <c r="C863" s="639"/>
      <c r="D863" s="207"/>
      <c r="E863" s="7"/>
      <c r="F863" s="7"/>
      <c r="G863" s="7"/>
      <c r="H863" s="7"/>
      <c r="I863" s="7"/>
      <c r="J863" s="7"/>
      <c r="K863" s="7"/>
      <c r="L863" s="7"/>
      <c r="M863" s="7"/>
      <c r="N863" s="7"/>
      <c r="O863" s="7"/>
      <c r="P863" s="7"/>
      <c r="Q863" s="7"/>
    </row>
    <row r="864" ht="14.25" customHeight="1">
      <c r="A864" s="7"/>
      <c r="B864" s="7"/>
      <c r="C864" s="639"/>
      <c r="D864" s="207"/>
      <c r="E864" s="7"/>
      <c r="F864" s="7"/>
      <c r="G864" s="7"/>
      <c r="H864" s="7"/>
      <c r="I864" s="7"/>
      <c r="J864" s="7"/>
      <c r="K864" s="7"/>
      <c r="L864" s="7"/>
      <c r="M864" s="7"/>
      <c r="N864" s="7"/>
      <c r="O864" s="7"/>
      <c r="P864" s="7"/>
      <c r="Q864" s="7"/>
    </row>
    <row r="865" ht="14.25" customHeight="1">
      <c r="A865" s="7"/>
      <c r="B865" s="7"/>
      <c r="C865" s="639"/>
      <c r="D865" s="207"/>
      <c r="E865" s="7"/>
      <c r="F865" s="7"/>
      <c r="G865" s="7"/>
      <c r="H865" s="7"/>
      <c r="I865" s="7"/>
      <c r="J865" s="7"/>
      <c r="K865" s="7"/>
      <c r="L865" s="7"/>
      <c r="M865" s="7"/>
      <c r="N865" s="7"/>
      <c r="O865" s="7"/>
      <c r="P865" s="7"/>
      <c r="Q865" s="7"/>
    </row>
    <row r="866" ht="14.25" customHeight="1">
      <c r="A866" s="7"/>
      <c r="B866" s="7"/>
      <c r="C866" s="639"/>
      <c r="D866" s="207"/>
      <c r="E866" s="7"/>
      <c r="F866" s="7"/>
      <c r="G866" s="7"/>
      <c r="H866" s="7"/>
      <c r="I866" s="7"/>
      <c r="J866" s="7"/>
      <c r="K866" s="7"/>
      <c r="L866" s="7"/>
      <c r="M866" s="7"/>
      <c r="N866" s="7"/>
      <c r="O866" s="7"/>
      <c r="P866" s="7"/>
      <c r="Q866" s="7"/>
    </row>
    <row r="867" ht="14.25" customHeight="1">
      <c r="A867" s="7"/>
      <c r="B867" s="7"/>
      <c r="C867" s="639"/>
      <c r="D867" s="207"/>
      <c r="E867" s="7"/>
      <c r="F867" s="7"/>
      <c r="G867" s="7"/>
      <c r="H867" s="7"/>
      <c r="I867" s="7"/>
      <c r="J867" s="7"/>
      <c r="K867" s="7"/>
      <c r="L867" s="7"/>
      <c r="M867" s="7"/>
      <c r="N867" s="7"/>
      <c r="O867" s="7"/>
      <c r="P867" s="7"/>
      <c r="Q867" s="7"/>
    </row>
    <row r="868" ht="14.25" customHeight="1">
      <c r="A868" s="7"/>
      <c r="B868" s="7"/>
      <c r="C868" s="639"/>
      <c r="D868" s="207"/>
      <c r="E868" s="7"/>
      <c r="F868" s="7"/>
      <c r="G868" s="7"/>
      <c r="H868" s="7"/>
      <c r="I868" s="7"/>
      <c r="J868" s="7"/>
      <c r="K868" s="7"/>
      <c r="L868" s="7"/>
      <c r="M868" s="7"/>
      <c r="N868" s="7"/>
      <c r="O868" s="7"/>
      <c r="P868" s="7"/>
      <c r="Q868" s="7"/>
    </row>
    <row r="869" ht="14.25" customHeight="1">
      <c r="A869" s="7"/>
      <c r="B869" s="7"/>
      <c r="C869" s="639"/>
      <c r="D869" s="207"/>
      <c r="E869" s="7"/>
      <c r="F869" s="7"/>
      <c r="G869" s="7"/>
      <c r="H869" s="7"/>
      <c r="I869" s="7"/>
      <c r="J869" s="7"/>
      <c r="K869" s="7"/>
      <c r="L869" s="7"/>
      <c r="M869" s="7"/>
      <c r="N869" s="7"/>
      <c r="O869" s="7"/>
      <c r="P869" s="7"/>
      <c r="Q869" s="7"/>
    </row>
    <row r="870" ht="14.25" customHeight="1">
      <c r="A870" s="7"/>
      <c r="B870" s="7"/>
      <c r="C870" s="639"/>
      <c r="D870" s="207"/>
      <c r="E870" s="7"/>
      <c r="F870" s="7"/>
      <c r="G870" s="7"/>
      <c r="H870" s="7"/>
      <c r="I870" s="7"/>
      <c r="J870" s="7"/>
      <c r="K870" s="7"/>
      <c r="L870" s="7"/>
      <c r="M870" s="7"/>
      <c r="N870" s="7"/>
      <c r="O870" s="7"/>
      <c r="P870" s="7"/>
      <c r="Q870" s="7"/>
    </row>
    <row r="871" ht="14.25" customHeight="1">
      <c r="A871" s="7"/>
      <c r="B871" s="7"/>
      <c r="C871" s="639"/>
      <c r="D871" s="207"/>
      <c r="E871" s="7"/>
      <c r="F871" s="7"/>
      <c r="G871" s="7"/>
      <c r="H871" s="7"/>
      <c r="I871" s="7"/>
      <c r="J871" s="7"/>
      <c r="K871" s="7"/>
      <c r="L871" s="7"/>
      <c r="M871" s="7"/>
      <c r="N871" s="7"/>
      <c r="O871" s="7"/>
      <c r="P871" s="7"/>
      <c r="Q871" s="7"/>
    </row>
    <row r="872" ht="14.25" customHeight="1">
      <c r="A872" s="7"/>
      <c r="B872" s="7"/>
      <c r="C872" s="639"/>
      <c r="D872" s="207"/>
      <c r="E872" s="7"/>
      <c r="F872" s="7"/>
      <c r="G872" s="7"/>
      <c r="H872" s="7"/>
      <c r="I872" s="7"/>
      <c r="J872" s="7"/>
      <c r="K872" s="7"/>
      <c r="L872" s="7"/>
      <c r="M872" s="7"/>
      <c r="N872" s="7"/>
      <c r="O872" s="7"/>
      <c r="P872" s="7"/>
      <c r="Q872" s="7"/>
    </row>
    <row r="873" ht="14.25" customHeight="1">
      <c r="A873" s="7"/>
      <c r="B873" s="7"/>
      <c r="C873" s="639"/>
      <c r="D873" s="207"/>
      <c r="E873" s="7"/>
      <c r="F873" s="7"/>
      <c r="G873" s="7"/>
      <c r="H873" s="7"/>
      <c r="I873" s="7"/>
      <c r="J873" s="7"/>
      <c r="K873" s="7"/>
      <c r="L873" s="7"/>
      <c r="M873" s="7"/>
      <c r="N873" s="7"/>
      <c r="O873" s="7"/>
      <c r="P873" s="7"/>
      <c r="Q873" s="7"/>
    </row>
    <row r="874" ht="14.25" customHeight="1">
      <c r="A874" s="7"/>
      <c r="B874" s="7"/>
      <c r="C874" s="639"/>
      <c r="D874" s="207"/>
      <c r="E874" s="7"/>
      <c r="F874" s="7"/>
      <c r="G874" s="7"/>
      <c r="H874" s="7"/>
      <c r="I874" s="7"/>
      <c r="J874" s="7"/>
      <c r="K874" s="7"/>
      <c r="L874" s="7"/>
      <c r="M874" s="7"/>
      <c r="N874" s="7"/>
      <c r="O874" s="7"/>
      <c r="P874" s="7"/>
      <c r="Q874" s="7"/>
    </row>
    <row r="875" ht="14.25" customHeight="1">
      <c r="A875" s="7"/>
      <c r="B875" s="7"/>
      <c r="C875" s="639"/>
      <c r="D875" s="207"/>
      <c r="E875" s="7"/>
      <c r="F875" s="7"/>
      <c r="G875" s="7"/>
      <c r="H875" s="7"/>
      <c r="I875" s="7"/>
      <c r="J875" s="7"/>
      <c r="K875" s="7"/>
      <c r="L875" s="7"/>
      <c r="M875" s="7"/>
      <c r="N875" s="7"/>
      <c r="O875" s="7"/>
      <c r="P875" s="7"/>
      <c r="Q875" s="7"/>
    </row>
    <row r="876" ht="14.25" customHeight="1">
      <c r="A876" s="7"/>
      <c r="B876" s="7"/>
      <c r="C876" s="639"/>
      <c r="D876" s="207"/>
      <c r="E876" s="7"/>
      <c r="F876" s="7"/>
      <c r="G876" s="7"/>
      <c r="H876" s="7"/>
      <c r="I876" s="7"/>
      <c r="J876" s="7"/>
      <c r="K876" s="7"/>
      <c r="L876" s="7"/>
      <c r="M876" s="7"/>
      <c r="N876" s="7"/>
      <c r="O876" s="7"/>
      <c r="P876" s="7"/>
      <c r="Q876" s="7"/>
    </row>
    <row r="877" ht="14.25" customHeight="1">
      <c r="A877" s="7"/>
      <c r="B877" s="7"/>
      <c r="C877" s="639"/>
      <c r="D877" s="207"/>
      <c r="E877" s="7"/>
      <c r="F877" s="7"/>
      <c r="G877" s="7"/>
      <c r="H877" s="7"/>
      <c r="I877" s="7"/>
      <c r="J877" s="7"/>
      <c r="K877" s="7"/>
      <c r="L877" s="7"/>
      <c r="M877" s="7"/>
      <c r="N877" s="7"/>
      <c r="O877" s="7"/>
      <c r="P877" s="7"/>
      <c r="Q877" s="7"/>
    </row>
    <row r="878" ht="14.25" customHeight="1">
      <c r="A878" s="7"/>
      <c r="B878" s="7"/>
      <c r="C878" s="639"/>
      <c r="D878" s="207"/>
      <c r="E878" s="7"/>
      <c r="F878" s="7"/>
      <c r="G878" s="7"/>
      <c r="H878" s="7"/>
      <c r="I878" s="7"/>
      <c r="J878" s="7"/>
      <c r="K878" s="7"/>
      <c r="L878" s="7"/>
      <c r="M878" s="7"/>
      <c r="N878" s="7"/>
      <c r="O878" s="7"/>
      <c r="P878" s="7"/>
      <c r="Q878" s="7"/>
    </row>
    <row r="879" ht="14.25" customHeight="1">
      <c r="A879" s="7"/>
      <c r="B879" s="7"/>
      <c r="C879" s="639"/>
      <c r="D879" s="207"/>
      <c r="E879" s="7"/>
      <c r="F879" s="7"/>
      <c r="G879" s="7"/>
      <c r="H879" s="7"/>
      <c r="I879" s="7"/>
      <c r="J879" s="7"/>
      <c r="K879" s="7"/>
      <c r="L879" s="7"/>
      <c r="M879" s="7"/>
      <c r="N879" s="7"/>
      <c r="O879" s="7"/>
      <c r="P879" s="7"/>
      <c r="Q879" s="7"/>
    </row>
    <row r="880" ht="14.25" customHeight="1">
      <c r="A880" s="7"/>
      <c r="B880" s="7"/>
      <c r="C880" s="639"/>
      <c r="D880" s="207"/>
      <c r="E880" s="7"/>
      <c r="F880" s="7"/>
      <c r="G880" s="7"/>
      <c r="H880" s="7"/>
      <c r="I880" s="7"/>
      <c r="J880" s="7"/>
      <c r="K880" s="7"/>
      <c r="L880" s="7"/>
      <c r="M880" s="7"/>
      <c r="N880" s="7"/>
      <c r="O880" s="7"/>
      <c r="P880" s="7"/>
      <c r="Q880" s="7"/>
    </row>
    <row r="881" ht="14.25" customHeight="1">
      <c r="A881" s="7"/>
      <c r="B881" s="7"/>
      <c r="C881" s="639"/>
      <c r="D881" s="207"/>
      <c r="E881" s="7"/>
      <c r="F881" s="7"/>
      <c r="G881" s="7"/>
      <c r="H881" s="7"/>
      <c r="I881" s="7"/>
      <c r="J881" s="7"/>
      <c r="K881" s="7"/>
      <c r="L881" s="7"/>
      <c r="M881" s="7"/>
      <c r="N881" s="7"/>
      <c r="O881" s="7"/>
      <c r="P881" s="7"/>
      <c r="Q881" s="7"/>
    </row>
    <row r="882" ht="14.25" customHeight="1">
      <c r="A882" s="7"/>
      <c r="B882" s="7"/>
      <c r="C882" s="639"/>
      <c r="D882" s="207"/>
      <c r="E882" s="7"/>
      <c r="F882" s="7"/>
      <c r="G882" s="7"/>
      <c r="H882" s="7"/>
      <c r="I882" s="7"/>
      <c r="J882" s="7"/>
      <c r="K882" s="7"/>
      <c r="L882" s="7"/>
      <c r="M882" s="7"/>
      <c r="N882" s="7"/>
      <c r="O882" s="7"/>
      <c r="P882" s="7"/>
      <c r="Q882" s="7"/>
    </row>
    <row r="883" ht="14.25" customHeight="1">
      <c r="A883" s="7"/>
      <c r="B883" s="7"/>
      <c r="C883" s="639"/>
      <c r="D883" s="207"/>
      <c r="E883" s="7"/>
      <c r="F883" s="7"/>
      <c r="G883" s="7"/>
      <c r="H883" s="7"/>
      <c r="I883" s="7"/>
      <c r="J883" s="7"/>
      <c r="K883" s="7"/>
      <c r="L883" s="7"/>
      <c r="M883" s="7"/>
      <c r="N883" s="7"/>
      <c r="O883" s="7"/>
      <c r="P883" s="7"/>
      <c r="Q883" s="7"/>
    </row>
    <row r="884" ht="14.25" customHeight="1">
      <c r="A884" s="7"/>
      <c r="B884" s="7"/>
      <c r="C884" s="639"/>
      <c r="D884" s="207"/>
      <c r="E884" s="7"/>
      <c r="F884" s="7"/>
      <c r="G884" s="7"/>
      <c r="H884" s="7"/>
      <c r="I884" s="7"/>
      <c r="J884" s="7"/>
      <c r="K884" s="7"/>
      <c r="L884" s="7"/>
      <c r="M884" s="7"/>
      <c r="N884" s="7"/>
      <c r="O884" s="7"/>
      <c r="P884" s="7"/>
      <c r="Q884" s="7"/>
    </row>
    <row r="885" ht="14.25" customHeight="1">
      <c r="A885" s="7"/>
      <c r="B885" s="7"/>
      <c r="C885" s="639"/>
      <c r="D885" s="207"/>
      <c r="E885" s="7"/>
      <c r="F885" s="7"/>
      <c r="G885" s="7"/>
      <c r="H885" s="7"/>
      <c r="I885" s="7"/>
      <c r="J885" s="7"/>
      <c r="K885" s="7"/>
      <c r="L885" s="7"/>
      <c r="M885" s="7"/>
      <c r="N885" s="7"/>
      <c r="O885" s="7"/>
      <c r="P885" s="7"/>
      <c r="Q885" s="7"/>
    </row>
    <row r="886" ht="14.25" customHeight="1">
      <c r="A886" s="7"/>
      <c r="B886" s="7"/>
      <c r="C886" s="639"/>
      <c r="D886" s="207"/>
      <c r="E886" s="7"/>
      <c r="F886" s="7"/>
      <c r="G886" s="7"/>
      <c r="H886" s="7"/>
      <c r="I886" s="7"/>
      <c r="J886" s="7"/>
      <c r="K886" s="7"/>
      <c r="L886" s="7"/>
      <c r="M886" s="7"/>
      <c r="N886" s="7"/>
      <c r="O886" s="7"/>
      <c r="P886" s="7"/>
      <c r="Q886" s="7"/>
    </row>
    <row r="887" ht="14.25" customHeight="1">
      <c r="A887" s="7"/>
      <c r="B887" s="7"/>
      <c r="C887" s="639"/>
      <c r="D887" s="207"/>
      <c r="E887" s="7"/>
      <c r="F887" s="7"/>
      <c r="G887" s="7"/>
      <c r="H887" s="7"/>
      <c r="I887" s="7"/>
      <c r="J887" s="7"/>
      <c r="K887" s="7"/>
      <c r="L887" s="7"/>
      <c r="M887" s="7"/>
      <c r="N887" s="7"/>
      <c r="O887" s="7"/>
      <c r="P887" s="7"/>
      <c r="Q887" s="7"/>
    </row>
    <row r="888" ht="14.25" customHeight="1">
      <c r="A888" s="7"/>
      <c r="B888" s="7"/>
      <c r="C888" s="639"/>
      <c r="D888" s="207"/>
      <c r="E888" s="7"/>
      <c r="F888" s="7"/>
      <c r="G888" s="7"/>
      <c r="H888" s="7"/>
      <c r="I888" s="7"/>
      <c r="J888" s="7"/>
      <c r="K888" s="7"/>
      <c r="L888" s="7"/>
      <c r="M888" s="7"/>
      <c r="N888" s="7"/>
      <c r="O888" s="7"/>
      <c r="P888" s="7"/>
      <c r="Q888" s="7"/>
    </row>
    <row r="889" ht="14.25" customHeight="1">
      <c r="A889" s="7"/>
      <c r="B889" s="7"/>
      <c r="C889" s="639"/>
      <c r="D889" s="207"/>
      <c r="E889" s="7"/>
      <c r="F889" s="7"/>
      <c r="G889" s="7"/>
      <c r="H889" s="7"/>
      <c r="I889" s="7"/>
      <c r="J889" s="7"/>
      <c r="K889" s="7"/>
      <c r="L889" s="7"/>
      <c r="M889" s="7"/>
      <c r="N889" s="7"/>
      <c r="O889" s="7"/>
      <c r="P889" s="7"/>
      <c r="Q889" s="7"/>
    </row>
    <row r="890" ht="14.25" customHeight="1">
      <c r="A890" s="7"/>
      <c r="B890" s="7"/>
      <c r="C890" s="639"/>
      <c r="D890" s="207"/>
      <c r="E890" s="7"/>
      <c r="F890" s="7"/>
      <c r="G890" s="7"/>
      <c r="H890" s="7"/>
      <c r="I890" s="7"/>
      <c r="J890" s="7"/>
      <c r="K890" s="7"/>
      <c r="L890" s="7"/>
      <c r="M890" s="7"/>
      <c r="N890" s="7"/>
      <c r="O890" s="7"/>
      <c r="P890" s="7"/>
      <c r="Q890" s="7"/>
    </row>
    <row r="891" ht="14.25" customHeight="1">
      <c r="A891" s="7"/>
      <c r="B891" s="7"/>
      <c r="C891" s="639"/>
      <c r="D891" s="207"/>
      <c r="E891" s="7"/>
      <c r="F891" s="7"/>
      <c r="G891" s="7"/>
      <c r="H891" s="7"/>
      <c r="I891" s="7"/>
      <c r="J891" s="7"/>
      <c r="K891" s="7"/>
      <c r="L891" s="7"/>
      <c r="M891" s="7"/>
      <c r="N891" s="7"/>
      <c r="O891" s="7"/>
      <c r="P891" s="7"/>
      <c r="Q891" s="7"/>
    </row>
    <row r="892" ht="14.25" customHeight="1">
      <c r="A892" s="7"/>
      <c r="B892" s="7"/>
      <c r="C892" s="639"/>
      <c r="D892" s="207"/>
      <c r="E892" s="7"/>
      <c r="F892" s="7"/>
      <c r="G892" s="7"/>
      <c r="H892" s="7"/>
      <c r="I892" s="7"/>
      <c r="J892" s="7"/>
      <c r="K892" s="7"/>
      <c r="L892" s="7"/>
      <c r="M892" s="7"/>
      <c r="N892" s="7"/>
      <c r="O892" s="7"/>
      <c r="P892" s="7"/>
      <c r="Q892" s="7"/>
    </row>
    <row r="893" ht="14.25" customHeight="1">
      <c r="A893" s="7"/>
      <c r="B893" s="7"/>
      <c r="C893" s="639"/>
      <c r="D893" s="207"/>
      <c r="E893" s="7"/>
      <c r="F893" s="7"/>
      <c r="G893" s="7"/>
      <c r="H893" s="7"/>
      <c r="I893" s="7"/>
      <c r="J893" s="7"/>
      <c r="K893" s="7"/>
      <c r="L893" s="7"/>
      <c r="M893" s="7"/>
      <c r="N893" s="7"/>
      <c r="O893" s="7"/>
      <c r="P893" s="7"/>
      <c r="Q893" s="7"/>
    </row>
    <row r="894" ht="14.25" customHeight="1">
      <c r="A894" s="7"/>
      <c r="B894" s="7"/>
      <c r="C894" s="639"/>
      <c r="D894" s="207"/>
      <c r="E894" s="7"/>
      <c r="F894" s="7"/>
      <c r="G894" s="7"/>
      <c r="H894" s="7"/>
      <c r="I894" s="7"/>
      <c r="J894" s="7"/>
      <c r="K894" s="7"/>
      <c r="L894" s="7"/>
      <c r="M894" s="7"/>
      <c r="N894" s="7"/>
      <c r="O894" s="7"/>
      <c r="P894" s="7"/>
      <c r="Q894" s="7"/>
    </row>
    <row r="895" ht="14.25" customHeight="1">
      <c r="A895" s="7"/>
      <c r="B895" s="7"/>
      <c r="C895" s="639"/>
      <c r="D895" s="207"/>
      <c r="E895" s="7"/>
      <c r="F895" s="7"/>
      <c r="G895" s="7"/>
      <c r="H895" s="7"/>
      <c r="I895" s="7"/>
      <c r="J895" s="7"/>
      <c r="K895" s="7"/>
      <c r="L895" s="7"/>
      <c r="M895" s="7"/>
      <c r="N895" s="7"/>
      <c r="O895" s="7"/>
      <c r="P895" s="7"/>
      <c r="Q895" s="7"/>
    </row>
    <row r="896" ht="14.25" customHeight="1">
      <c r="A896" s="7"/>
      <c r="B896" s="7"/>
      <c r="C896" s="639"/>
      <c r="D896" s="207"/>
      <c r="E896" s="7"/>
      <c r="F896" s="7"/>
      <c r="G896" s="7"/>
      <c r="H896" s="7"/>
      <c r="I896" s="7"/>
      <c r="J896" s="7"/>
      <c r="K896" s="7"/>
      <c r="L896" s="7"/>
      <c r="M896" s="7"/>
      <c r="N896" s="7"/>
      <c r="O896" s="7"/>
      <c r="P896" s="7"/>
      <c r="Q896" s="7"/>
    </row>
    <row r="897" ht="14.25" customHeight="1">
      <c r="A897" s="7"/>
      <c r="B897" s="7"/>
      <c r="C897" s="639"/>
      <c r="D897" s="207"/>
      <c r="E897" s="7"/>
      <c r="F897" s="7"/>
      <c r="G897" s="7"/>
      <c r="H897" s="7"/>
      <c r="I897" s="7"/>
      <c r="J897" s="7"/>
      <c r="K897" s="7"/>
      <c r="L897" s="7"/>
      <c r="M897" s="7"/>
      <c r="N897" s="7"/>
      <c r="O897" s="7"/>
      <c r="P897" s="7"/>
      <c r="Q897" s="7"/>
    </row>
    <row r="898" ht="14.25" customHeight="1">
      <c r="A898" s="7"/>
      <c r="B898" s="7"/>
      <c r="C898" s="639"/>
      <c r="D898" s="207"/>
      <c r="E898" s="7"/>
      <c r="F898" s="7"/>
      <c r="G898" s="7"/>
      <c r="H898" s="7"/>
      <c r="I898" s="7"/>
      <c r="J898" s="7"/>
      <c r="K898" s="7"/>
      <c r="L898" s="7"/>
      <c r="M898" s="7"/>
      <c r="N898" s="7"/>
      <c r="O898" s="7"/>
      <c r="P898" s="7"/>
      <c r="Q898" s="7"/>
    </row>
    <row r="899" ht="14.25" customHeight="1">
      <c r="A899" s="7"/>
      <c r="B899" s="7"/>
      <c r="C899" s="639"/>
      <c r="D899" s="207"/>
      <c r="E899" s="7"/>
      <c r="F899" s="7"/>
      <c r="G899" s="7"/>
      <c r="H899" s="7"/>
      <c r="I899" s="7"/>
      <c r="J899" s="7"/>
      <c r="K899" s="7"/>
      <c r="L899" s="7"/>
      <c r="M899" s="7"/>
      <c r="N899" s="7"/>
      <c r="O899" s="7"/>
      <c r="P899" s="7"/>
      <c r="Q899" s="7"/>
    </row>
    <row r="900" ht="14.25" customHeight="1">
      <c r="A900" s="7"/>
      <c r="B900" s="7"/>
      <c r="C900" s="639"/>
      <c r="D900" s="207"/>
      <c r="E900" s="7"/>
      <c r="F900" s="7"/>
      <c r="G900" s="7"/>
      <c r="H900" s="7"/>
      <c r="I900" s="7"/>
      <c r="J900" s="7"/>
      <c r="K900" s="7"/>
      <c r="L900" s="7"/>
      <c r="M900" s="7"/>
      <c r="N900" s="7"/>
      <c r="O900" s="7"/>
      <c r="P900" s="7"/>
      <c r="Q900" s="7"/>
    </row>
    <row r="901" ht="14.25" customHeight="1">
      <c r="A901" s="7"/>
      <c r="B901" s="7"/>
      <c r="C901" s="639"/>
      <c r="D901" s="207"/>
      <c r="E901" s="7"/>
      <c r="F901" s="7"/>
      <c r="G901" s="7"/>
      <c r="H901" s="7"/>
      <c r="I901" s="7"/>
      <c r="J901" s="7"/>
      <c r="K901" s="7"/>
      <c r="L901" s="7"/>
      <c r="M901" s="7"/>
      <c r="N901" s="7"/>
      <c r="O901" s="7"/>
      <c r="P901" s="7"/>
      <c r="Q901" s="7"/>
    </row>
    <row r="902" ht="14.25" customHeight="1">
      <c r="A902" s="7"/>
      <c r="B902" s="7"/>
      <c r="C902" s="639"/>
      <c r="D902" s="207"/>
      <c r="E902" s="7"/>
      <c r="F902" s="7"/>
      <c r="G902" s="7"/>
      <c r="H902" s="7"/>
      <c r="I902" s="7"/>
      <c r="J902" s="7"/>
      <c r="K902" s="7"/>
      <c r="L902" s="7"/>
      <c r="M902" s="7"/>
      <c r="N902" s="7"/>
      <c r="O902" s="7"/>
      <c r="P902" s="7"/>
      <c r="Q902" s="7"/>
    </row>
    <row r="903" ht="14.25" customHeight="1">
      <c r="A903" s="7"/>
      <c r="B903" s="7"/>
      <c r="C903" s="639"/>
      <c r="D903" s="207"/>
      <c r="E903" s="7"/>
      <c r="F903" s="7"/>
      <c r="G903" s="7"/>
      <c r="H903" s="7"/>
      <c r="I903" s="7"/>
      <c r="J903" s="7"/>
      <c r="K903" s="7"/>
      <c r="L903" s="7"/>
      <c r="M903" s="7"/>
      <c r="N903" s="7"/>
      <c r="O903" s="7"/>
      <c r="P903" s="7"/>
      <c r="Q903" s="7"/>
    </row>
    <row r="904" ht="14.25" customHeight="1">
      <c r="A904" s="7"/>
      <c r="B904" s="7"/>
      <c r="C904" s="639"/>
      <c r="D904" s="207"/>
      <c r="E904" s="7"/>
      <c r="F904" s="7"/>
      <c r="G904" s="7"/>
      <c r="H904" s="7"/>
      <c r="I904" s="7"/>
      <c r="J904" s="7"/>
      <c r="K904" s="7"/>
      <c r="L904" s="7"/>
      <c r="M904" s="7"/>
      <c r="N904" s="7"/>
      <c r="O904" s="7"/>
      <c r="P904" s="7"/>
      <c r="Q904" s="7"/>
    </row>
    <row r="905" ht="14.25" customHeight="1">
      <c r="A905" s="7"/>
      <c r="B905" s="7"/>
      <c r="C905" s="639"/>
      <c r="D905" s="207"/>
      <c r="E905" s="7"/>
      <c r="F905" s="7"/>
      <c r="G905" s="7"/>
      <c r="H905" s="7"/>
      <c r="I905" s="7"/>
      <c r="J905" s="7"/>
      <c r="K905" s="7"/>
      <c r="L905" s="7"/>
      <c r="M905" s="7"/>
      <c r="N905" s="7"/>
      <c r="O905" s="7"/>
      <c r="P905" s="7"/>
      <c r="Q905" s="7"/>
    </row>
    <row r="906" ht="14.25" customHeight="1">
      <c r="A906" s="7"/>
      <c r="B906" s="7"/>
      <c r="C906" s="639"/>
      <c r="D906" s="207"/>
      <c r="E906" s="7"/>
      <c r="F906" s="7"/>
      <c r="G906" s="7"/>
      <c r="H906" s="7"/>
      <c r="I906" s="7"/>
      <c r="J906" s="7"/>
      <c r="K906" s="7"/>
      <c r="L906" s="7"/>
      <c r="M906" s="7"/>
      <c r="N906" s="7"/>
      <c r="O906" s="7"/>
      <c r="P906" s="7"/>
      <c r="Q906" s="7"/>
    </row>
    <row r="907" ht="14.25" customHeight="1">
      <c r="A907" s="7"/>
      <c r="B907" s="7"/>
      <c r="C907" s="639"/>
      <c r="D907" s="207"/>
      <c r="E907" s="7"/>
      <c r="F907" s="7"/>
      <c r="G907" s="7"/>
      <c r="H907" s="7"/>
      <c r="I907" s="7"/>
      <c r="J907" s="7"/>
      <c r="K907" s="7"/>
      <c r="L907" s="7"/>
      <c r="M907" s="7"/>
      <c r="N907" s="7"/>
      <c r="O907" s="7"/>
      <c r="P907" s="7"/>
      <c r="Q907" s="7"/>
    </row>
    <row r="908" ht="14.25" customHeight="1">
      <c r="A908" s="7"/>
      <c r="B908" s="7"/>
      <c r="C908" s="639"/>
      <c r="D908" s="207"/>
      <c r="E908" s="7"/>
      <c r="F908" s="7"/>
      <c r="G908" s="7"/>
      <c r="H908" s="7"/>
      <c r="I908" s="7"/>
      <c r="J908" s="7"/>
      <c r="K908" s="7"/>
      <c r="L908" s="7"/>
      <c r="M908" s="7"/>
      <c r="N908" s="7"/>
      <c r="O908" s="7"/>
      <c r="P908" s="7"/>
      <c r="Q908" s="7"/>
    </row>
    <row r="909" ht="14.25" customHeight="1">
      <c r="A909" s="7"/>
      <c r="B909" s="7"/>
      <c r="C909" s="639"/>
      <c r="D909" s="207"/>
      <c r="E909" s="7"/>
      <c r="F909" s="7"/>
      <c r="G909" s="7"/>
      <c r="H909" s="7"/>
      <c r="I909" s="7"/>
      <c r="J909" s="7"/>
      <c r="K909" s="7"/>
      <c r="L909" s="7"/>
      <c r="M909" s="7"/>
      <c r="N909" s="7"/>
      <c r="O909" s="7"/>
      <c r="P909" s="7"/>
      <c r="Q909" s="7"/>
    </row>
    <row r="910" ht="14.25" customHeight="1">
      <c r="A910" s="7"/>
      <c r="B910" s="7"/>
      <c r="C910" s="639"/>
      <c r="D910" s="207"/>
      <c r="E910" s="7"/>
      <c r="F910" s="7"/>
      <c r="G910" s="7"/>
      <c r="H910" s="7"/>
      <c r="I910" s="7"/>
      <c r="J910" s="7"/>
      <c r="K910" s="7"/>
      <c r="L910" s="7"/>
      <c r="M910" s="7"/>
      <c r="N910" s="7"/>
      <c r="O910" s="7"/>
      <c r="P910" s="7"/>
      <c r="Q910" s="7"/>
    </row>
    <row r="911" ht="14.25" customHeight="1">
      <c r="A911" s="7"/>
      <c r="B911" s="7"/>
      <c r="C911" s="639"/>
      <c r="D911" s="207"/>
      <c r="E911" s="7"/>
      <c r="F911" s="7"/>
      <c r="G911" s="7"/>
      <c r="H911" s="7"/>
      <c r="I911" s="7"/>
      <c r="J911" s="7"/>
      <c r="K911" s="7"/>
      <c r="L911" s="7"/>
      <c r="M911" s="7"/>
      <c r="N911" s="7"/>
      <c r="O911" s="7"/>
      <c r="P911" s="7"/>
      <c r="Q911" s="7"/>
    </row>
    <row r="912" ht="14.25" customHeight="1">
      <c r="A912" s="7"/>
      <c r="B912" s="7"/>
      <c r="C912" s="639"/>
      <c r="D912" s="207"/>
      <c r="E912" s="7"/>
      <c r="F912" s="7"/>
      <c r="G912" s="7"/>
      <c r="H912" s="7"/>
      <c r="I912" s="7"/>
      <c r="J912" s="7"/>
      <c r="K912" s="7"/>
      <c r="L912" s="7"/>
      <c r="M912" s="7"/>
      <c r="N912" s="7"/>
      <c r="O912" s="7"/>
      <c r="P912" s="7"/>
      <c r="Q912" s="7"/>
    </row>
    <row r="913" ht="14.25" customHeight="1">
      <c r="A913" s="7"/>
      <c r="B913" s="7"/>
      <c r="C913" s="639"/>
      <c r="D913" s="207"/>
      <c r="E913" s="7"/>
      <c r="F913" s="7"/>
      <c r="G913" s="7"/>
      <c r="H913" s="7"/>
      <c r="I913" s="7"/>
      <c r="J913" s="7"/>
      <c r="K913" s="7"/>
      <c r="L913" s="7"/>
      <c r="M913" s="7"/>
      <c r="N913" s="7"/>
      <c r="O913" s="7"/>
      <c r="P913" s="7"/>
      <c r="Q913" s="7"/>
    </row>
    <row r="914" ht="14.25" customHeight="1">
      <c r="A914" s="7"/>
      <c r="B914" s="7"/>
      <c r="C914" s="639"/>
      <c r="D914" s="207"/>
      <c r="E914" s="7"/>
      <c r="F914" s="7"/>
      <c r="G914" s="7"/>
      <c r="H914" s="7"/>
      <c r="I914" s="7"/>
      <c r="J914" s="7"/>
      <c r="K914" s="7"/>
      <c r="L914" s="7"/>
      <c r="M914" s="7"/>
      <c r="N914" s="7"/>
      <c r="O914" s="7"/>
      <c r="P914" s="7"/>
      <c r="Q914" s="7"/>
    </row>
    <row r="915" ht="14.25" customHeight="1">
      <c r="A915" s="7"/>
      <c r="B915" s="7"/>
      <c r="C915" s="639"/>
      <c r="D915" s="207"/>
      <c r="E915" s="7"/>
      <c r="F915" s="7"/>
      <c r="G915" s="7"/>
      <c r="H915" s="7"/>
      <c r="I915" s="7"/>
      <c r="J915" s="7"/>
      <c r="K915" s="7"/>
      <c r="L915" s="7"/>
      <c r="M915" s="7"/>
      <c r="N915" s="7"/>
      <c r="O915" s="7"/>
      <c r="P915" s="7"/>
      <c r="Q915" s="7"/>
    </row>
    <row r="916" ht="14.25" customHeight="1">
      <c r="A916" s="7"/>
      <c r="B916" s="7"/>
      <c r="C916" s="639"/>
      <c r="D916" s="207"/>
      <c r="E916" s="7"/>
      <c r="F916" s="7"/>
      <c r="G916" s="7"/>
      <c r="H916" s="7"/>
      <c r="I916" s="7"/>
      <c r="J916" s="7"/>
      <c r="K916" s="7"/>
      <c r="L916" s="7"/>
      <c r="M916" s="7"/>
      <c r="N916" s="7"/>
      <c r="O916" s="7"/>
      <c r="P916" s="7"/>
      <c r="Q916" s="7"/>
    </row>
    <row r="917" ht="14.25" customHeight="1">
      <c r="A917" s="7"/>
      <c r="B917" s="7"/>
      <c r="C917" s="639"/>
      <c r="D917" s="207"/>
      <c r="E917" s="7"/>
      <c r="F917" s="7"/>
      <c r="G917" s="7"/>
      <c r="H917" s="7"/>
      <c r="I917" s="7"/>
      <c r="J917" s="7"/>
      <c r="K917" s="7"/>
      <c r="L917" s="7"/>
      <c r="M917" s="7"/>
      <c r="N917" s="7"/>
      <c r="O917" s="7"/>
      <c r="P917" s="7"/>
      <c r="Q917" s="7"/>
    </row>
    <row r="918" ht="14.25" customHeight="1">
      <c r="A918" s="7"/>
      <c r="B918" s="7"/>
      <c r="C918" s="639"/>
      <c r="D918" s="207"/>
      <c r="E918" s="7"/>
      <c r="F918" s="7"/>
      <c r="G918" s="7"/>
      <c r="H918" s="7"/>
      <c r="I918" s="7"/>
      <c r="J918" s="7"/>
      <c r="K918" s="7"/>
      <c r="L918" s="7"/>
      <c r="M918" s="7"/>
      <c r="N918" s="7"/>
      <c r="O918" s="7"/>
      <c r="P918" s="7"/>
      <c r="Q918" s="7"/>
    </row>
    <row r="919" ht="14.25" customHeight="1">
      <c r="A919" s="7"/>
      <c r="B919" s="7"/>
      <c r="C919" s="639"/>
      <c r="D919" s="207"/>
      <c r="E919" s="7"/>
      <c r="F919" s="7"/>
      <c r="G919" s="7"/>
      <c r="H919" s="7"/>
      <c r="I919" s="7"/>
      <c r="J919" s="7"/>
      <c r="K919" s="7"/>
      <c r="L919" s="7"/>
      <c r="M919" s="7"/>
      <c r="N919" s="7"/>
      <c r="O919" s="7"/>
      <c r="P919" s="7"/>
      <c r="Q919" s="7"/>
    </row>
    <row r="920" ht="14.25" customHeight="1">
      <c r="A920" s="7"/>
      <c r="B920" s="7"/>
      <c r="C920" s="639"/>
      <c r="D920" s="207"/>
      <c r="E920" s="7"/>
      <c r="F920" s="7"/>
      <c r="G920" s="7"/>
      <c r="H920" s="7"/>
      <c r="I920" s="7"/>
      <c r="J920" s="7"/>
      <c r="K920" s="7"/>
      <c r="L920" s="7"/>
      <c r="M920" s="7"/>
      <c r="N920" s="7"/>
      <c r="O920" s="7"/>
      <c r="P920" s="7"/>
      <c r="Q920" s="7"/>
    </row>
    <row r="921" ht="14.25" customHeight="1">
      <c r="A921" s="7"/>
      <c r="B921" s="7"/>
      <c r="C921" s="639"/>
      <c r="D921" s="207"/>
      <c r="E921" s="7"/>
      <c r="F921" s="7"/>
      <c r="G921" s="7"/>
      <c r="H921" s="7"/>
      <c r="I921" s="7"/>
      <c r="J921" s="7"/>
      <c r="K921" s="7"/>
      <c r="L921" s="7"/>
      <c r="M921" s="7"/>
      <c r="N921" s="7"/>
      <c r="O921" s="7"/>
      <c r="P921" s="7"/>
      <c r="Q921" s="7"/>
    </row>
    <row r="922" ht="14.25" customHeight="1">
      <c r="A922" s="7"/>
      <c r="B922" s="7"/>
      <c r="C922" s="639"/>
      <c r="D922" s="207"/>
      <c r="E922" s="7"/>
      <c r="F922" s="7"/>
      <c r="G922" s="7"/>
      <c r="H922" s="7"/>
      <c r="I922" s="7"/>
      <c r="J922" s="7"/>
      <c r="K922" s="7"/>
      <c r="L922" s="7"/>
      <c r="M922" s="7"/>
      <c r="N922" s="7"/>
      <c r="O922" s="7"/>
      <c r="P922" s="7"/>
      <c r="Q922" s="7"/>
    </row>
    <row r="923" ht="14.25" customHeight="1">
      <c r="A923" s="7"/>
      <c r="B923" s="7"/>
      <c r="C923" s="639"/>
      <c r="D923" s="207"/>
      <c r="E923" s="7"/>
      <c r="F923" s="7"/>
      <c r="G923" s="7"/>
      <c r="H923" s="7"/>
      <c r="I923" s="7"/>
      <c r="J923" s="7"/>
      <c r="K923" s="7"/>
      <c r="L923" s="7"/>
      <c r="M923" s="7"/>
      <c r="N923" s="7"/>
      <c r="O923" s="7"/>
      <c r="P923" s="7"/>
      <c r="Q923" s="7"/>
    </row>
    <row r="924" ht="14.25" customHeight="1">
      <c r="A924" s="7"/>
      <c r="B924" s="7"/>
      <c r="C924" s="639"/>
      <c r="D924" s="207"/>
      <c r="E924" s="7"/>
      <c r="F924" s="7"/>
      <c r="G924" s="7"/>
      <c r="H924" s="7"/>
      <c r="I924" s="7"/>
      <c r="J924" s="7"/>
      <c r="K924" s="7"/>
      <c r="L924" s="7"/>
      <c r="M924" s="7"/>
      <c r="N924" s="7"/>
      <c r="O924" s="7"/>
      <c r="P924" s="7"/>
      <c r="Q924" s="7"/>
    </row>
    <row r="925" ht="14.25" customHeight="1">
      <c r="A925" s="7"/>
      <c r="B925" s="7"/>
      <c r="C925" s="639"/>
      <c r="D925" s="207"/>
      <c r="E925" s="7"/>
      <c r="F925" s="7"/>
      <c r="G925" s="7"/>
      <c r="H925" s="7"/>
      <c r="I925" s="7"/>
      <c r="J925" s="7"/>
      <c r="K925" s="7"/>
      <c r="L925" s="7"/>
      <c r="M925" s="7"/>
      <c r="N925" s="7"/>
      <c r="O925" s="7"/>
      <c r="P925" s="7"/>
      <c r="Q925" s="7"/>
    </row>
    <row r="926" ht="14.25" customHeight="1">
      <c r="A926" s="7"/>
      <c r="B926" s="7"/>
      <c r="C926" s="639"/>
      <c r="D926" s="207"/>
      <c r="E926" s="7"/>
      <c r="F926" s="7"/>
      <c r="G926" s="7"/>
      <c r="H926" s="7"/>
      <c r="I926" s="7"/>
      <c r="J926" s="7"/>
      <c r="K926" s="7"/>
      <c r="L926" s="7"/>
      <c r="M926" s="7"/>
      <c r="N926" s="7"/>
      <c r="O926" s="7"/>
      <c r="P926" s="7"/>
      <c r="Q926" s="7"/>
    </row>
    <row r="927" ht="14.25" customHeight="1">
      <c r="A927" s="7"/>
      <c r="B927" s="7"/>
      <c r="C927" s="639"/>
      <c r="D927" s="207"/>
      <c r="E927" s="7"/>
      <c r="F927" s="7"/>
      <c r="G927" s="7"/>
      <c r="H927" s="7"/>
      <c r="I927" s="7"/>
      <c r="J927" s="7"/>
      <c r="K927" s="7"/>
      <c r="L927" s="7"/>
      <c r="M927" s="7"/>
      <c r="N927" s="7"/>
      <c r="O927" s="7"/>
      <c r="P927" s="7"/>
      <c r="Q927" s="7"/>
    </row>
    <row r="928" ht="14.25" customHeight="1">
      <c r="A928" s="7"/>
      <c r="B928" s="7"/>
      <c r="C928" s="639"/>
      <c r="D928" s="207"/>
      <c r="E928" s="7"/>
      <c r="F928" s="7"/>
      <c r="G928" s="7"/>
      <c r="H928" s="7"/>
      <c r="I928" s="7"/>
      <c r="J928" s="7"/>
      <c r="K928" s="7"/>
      <c r="L928" s="7"/>
      <c r="M928" s="7"/>
      <c r="N928" s="7"/>
      <c r="O928" s="7"/>
      <c r="P928" s="7"/>
      <c r="Q928" s="7"/>
    </row>
    <row r="929" ht="14.25" customHeight="1">
      <c r="A929" s="7"/>
      <c r="B929" s="7"/>
      <c r="C929" s="639"/>
      <c r="D929" s="207"/>
      <c r="E929" s="7"/>
      <c r="F929" s="7"/>
      <c r="G929" s="7"/>
      <c r="H929" s="7"/>
      <c r="I929" s="7"/>
      <c r="J929" s="7"/>
      <c r="K929" s="7"/>
      <c r="L929" s="7"/>
      <c r="M929" s="7"/>
      <c r="N929" s="7"/>
      <c r="O929" s="7"/>
      <c r="P929" s="7"/>
      <c r="Q929" s="7"/>
    </row>
    <row r="930" ht="14.25" customHeight="1">
      <c r="A930" s="7"/>
      <c r="B930" s="7"/>
      <c r="C930" s="639"/>
      <c r="D930" s="207"/>
      <c r="E930" s="7"/>
      <c r="F930" s="7"/>
      <c r="G930" s="7"/>
      <c r="H930" s="7"/>
      <c r="I930" s="7"/>
      <c r="J930" s="7"/>
      <c r="K930" s="7"/>
      <c r="L930" s="7"/>
      <c r="M930" s="7"/>
      <c r="N930" s="7"/>
      <c r="O930" s="7"/>
      <c r="P930" s="7"/>
      <c r="Q930" s="7"/>
    </row>
    <row r="931" ht="14.25" customHeight="1">
      <c r="A931" s="7"/>
      <c r="B931" s="7"/>
      <c r="C931" s="639"/>
      <c r="D931" s="207"/>
      <c r="E931" s="7"/>
      <c r="F931" s="7"/>
      <c r="G931" s="7"/>
      <c r="H931" s="7"/>
      <c r="I931" s="7"/>
      <c r="J931" s="7"/>
      <c r="K931" s="7"/>
      <c r="L931" s="7"/>
      <c r="M931" s="7"/>
      <c r="N931" s="7"/>
      <c r="O931" s="7"/>
      <c r="P931" s="7"/>
      <c r="Q931" s="7"/>
    </row>
    <row r="932" ht="14.25" customHeight="1">
      <c r="A932" s="7"/>
      <c r="B932" s="7"/>
      <c r="C932" s="639"/>
      <c r="D932" s="207"/>
      <c r="E932" s="7"/>
      <c r="F932" s="7"/>
      <c r="G932" s="7"/>
      <c r="H932" s="7"/>
      <c r="I932" s="7"/>
      <c r="J932" s="7"/>
      <c r="K932" s="7"/>
      <c r="L932" s="7"/>
      <c r="M932" s="7"/>
      <c r="N932" s="7"/>
      <c r="O932" s="7"/>
      <c r="P932" s="7"/>
      <c r="Q932" s="7"/>
    </row>
    <row r="933" ht="14.25" customHeight="1">
      <c r="A933" s="7"/>
      <c r="B933" s="7"/>
      <c r="C933" s="639"/>
      <c r="D933" s="207"/>
      <c r="E933" s="7"/>
      <c r="F933" s="7"/>
      <c r="G933" s="7"/>
      <c r="H933" s="7"/>
      <c r="I933" s="7"/>
      <c r="J933" s="7"/>
      <c r="K933" s="7"/>
      <c r="L933" s="7"/>
      <c r="M933" s="7"/>
      <c r="N933" s="7"/>
      <c r="O933" s="7"/>
      <c r="P933" s="7"/>
      <c r="Q933" s="7"/>
    </row>
    <row r="934" ht="14.25" customHeight="1">
      <c r="A934" s="7"/>
      <c r="B934" s="7"/>
      <c r="C934" s="639"/>
      <c r="D934" s="207"/>
      <c r="E934" s="7"/>
      <c r="F934" s="7"/>
      <c r="G934" s="7"/>
      <c r="H934" s="7"/>
      <c r="I934" s="7"/>
      <c r="J934" s="7"/>
      <c r="K934" s="7"/>
      <c r="L934" s="7"/>
      <c r="M934" s="7"/>
      <c r="N934" s="7"/>
      <c r="O934" s="7"/>
      <c r="P934" s="7"/>
      <c r="Q934" s="7"/>
    </row>
    <row r="935" ht="14.25" customHeight="1">
      <c r="A935" s="7"/>
      <c r="B935" s="7"/>
      <c r="C935" s="639"/>
      <c r="D935" s="207"/>
      <c r="E935" s="7"/>
      <c r="F935" s="7"/>
      <c r="G935" s="7"/>
      <c r="H935" s="7"/>
      <c r="I935" s="7"/>
      <c r="J935" s="7"/>
      <c r="K935" s="7"/>
      <c r="L935" s="7"/>
      <c r="M935" s="7"/>
      <c r="N935" s="7"/>
      <c r="O935" s="7"/>
      <c r="P935" s="7"/>
      <c r="Q935" s="7"/>
    </row>
    <row r="936" ht="14.25" customHeight="1">
      <c r="A936" s="7"/>
      <c r="B936" s="7"/>
      <c r="C936" s="639"/>
      <c r="D936" s="207"/>
      <c r="E936" s="7"/>
      <c r="F936" s="7"/>
      <c r="G936" s="7"/>
      <c r="H936" s="7"/>
      <c r="I936" s="7"/>
      <c r="J936" s="7"/>
      <c r="K936" s="7"/>
      <c r="L936" s="7"/>
      <c r="M936" s="7"/>
      <c r="N936" s="7"/>
      <c r="O936" s="7"/>
      <c r="P936" s="7"/>
      <c r="Q936" s="7"/>
    </row>
    <row r="937" ht="14.25" customHeight="1">
      <c r="A937" s="7"/>
      <c r="B937" s="7"/>
      <c r="C937" s="639"/>
      <c r="D937" s="207"/>
      <c r="E937" s="7"/>
      <c r="F937" s="7"/>
      <c r="G937" s="7"/>
      <c r="H937" s="7"/>
      <c r="I937" s="7"/>
      <c r="J937" s="7"/>
      <c r="K937" s="7"/>
      <c r="L937" s="7"/>
      <c r="M937" s="7"/>
      <c r="N937" s="7"/>
      <c r="O937" s="7"/>
      <c r="P937" s="7"/>
      <c r="Q937" s="7"/>
    </row>
    <row r="938" ht="14.25" customHeight="1">
      <c r="A938" s="7"/>
      <c r="B938" s="7"/>
      <c r="C938" s="639"/>
      <c r="D938" s="207"/>
      <c r="E938" s="7"/>
      <c r="F938" s="7"/>
      <c r="G938" s="7"/>
      <c r="H938" s="7"/>
      <c r="I938" s="7"/>
      <c r="J938" s="7"/>
      <c r="K938" s="7"/>
      <c r="L938" s="7"/>
      <c r="M938" s="7"/>
      <c r="N938" s="7"/>
      <c r="O938" s="7"/>
      <c r="P938" s="7"/>
      <c r="Q938" s="7"/>
    </row>
    <row r="939" ht="14.25" customHeight="1">
      <c r="A939" s="7"/>
      <c r="B939" s="7"/>
      <c r="C939" s="639"/>
      <c r="D939" s="207"/>
      <c r="E939" s="7"/>
      <c r="F939" s="7"/>
      <c r="G939" s="7"/>
      <c r="H939" s="7"/>
      <c r="I939" s="7"/>
      <c r="J939" s="7"/>
      <c r="K939" s="7"/>
      <c r="L939" s="7"/>
      <c r="M939" s="7"/>
      <c r="N939" s="7"/>
      <c r="O939" s="7"/>
      <c r="P939" s="7"/>
      <c r="Q939" s="7"/>
    </row>
    <row r="940" ht="14.25" customHeight="1">
      <c r="A940" s="7"/>
      <c r="B940" s="7"/>
      <c r="C940" s="639"/>
      <c r="D940" s="207"/>
      <c r="E940" s="7"/>
      <c r="F940" s="7"/>
      <c r="G940" s="7"/>
      <c r="H940" s="7"/>
      <c r="I940" s="7"/>
      <c r="J940" s="7"/>
      <c r="K940" s="7"/>
      <c r="L940" s="7"/>
      <c r="M940" s="7"/>
      <c r="N940" s="7"/>
      <c r="O940" s="7"/>
      <c r="P940" s="7"/>
      <c r="Q940" s="7"/>
    </row>
    <row r="941" ht="14.25" customHeight="1">
      <c r="A941" s="7"/>
      <c r="B941" s="7"/>
      <c r="C941" s="639"/>
      <c r="D941" s="207"/>
      <c r="E941" s="7"/>
      <c r="F941" s="7"/>
      <c r="G941" s="7"/>
      <c r="H941" s="7"/>
      <c r="I941" s="7"/>
      <c r="J941" s="7"/>
      <c r="K941" s="7"/>
      <c r="L941" s="7"/>
      <c r="M941" s="7"/>
      <c r="N941" s="7"/>
      <c r="O941" s="7"/>
      <c r="P941" s="7"/>
      <c r="Q941" s="7"/>
    </row>
    <row r="942" ht="14.25" customHeight="1">
      <c r="A942" s="7"/>
      <c r="B942" s="7"/>
      <c r="C942" s="639"/>
      <c r="D942" s="207"/>
      <c r="E942" s="7"/>
      <c r="F942" s="7"/>
      <c r="G942" s="7"/>
      <c r="H942" s="7"/>
      <c r="I942" s="7"/>
      <c r="J942" s="7"/>
      <c r="K942" s="7"/>
      <c r="L942" s="7"/>
      <c r="M942" s="7"/>
      <c r="N942" s="7"/>
      <c r="O942" s="7"/>
      <c r="P942" s="7"/>
      <c r="Q942" s="7"/>
    </row>
    <row r="943" ht="14.25" customHeight="1">
      <c r="A943" s="7"/>
      <c r="B943" s="7"/>
      <c r="C943" s="639"/>
      <c r="D943" s="207"/>
      <c r="E943" s="7"/>
      <c r="F943" s="7"/>
      <c r="G943" s="7"/>
      <c r="H943" s="7"/>
      <c r="I943" s="7"/>
      <c r="J943" s="7"/>
      <c r="K943" s="7"/>
      <c r="L943" s="7"/>
      <c r="M943" s="7"/>
      <c r="N943" s="7"/>
      <c r="O943" s="7"/>
      <c r="P943" s="7"/>
      <c r="Q943" s="7"/>
    </row>
    <row r="944" ht="14.25" customHeight="1">
      <c r="A944" s="7"/>
      <c r="B944" s="7"/>
      <c r="C944" s="639"/>
      <c r="D944" s="207"/>
      <c r="E944" s="7"/>
      <c r="F944" s="7"/>
      <c r="G944" s="7"/>
      <c r="H944" s="7"/>
      <c r="I944" s="7"/>
      <c r="J944" s="7"/>
      <c r="K944" s="7"/>
      <c r="L944" s="7"/>
      <c r="M944" s="7"/>
      <c r="N944" s="7"/>
      <c r="O944" s="7"/>
      <c r="P944" s="7"/>
      <c r="Q944" s="7"/>
    </row>
    <row r="945" ht="14.25" customHeight="1">
      <c r="A945" s="7"/>
      <c r="B945" s="7"/>
      <c r="C945" s="639"/>
      <c r="D945" s="207"/>
      <c r="E945" s="7"/>
      <c r="F945" s="7"/>
      <c r="G945" s="7"/>
      <c r="H945" s="7"/>
      <c r="I945" s="7"/>
      <c r="J945" s="7"/>
      <c r="K945" s="7"/>
      <c r="L945" s="7"/>
      <c r="M945" s="7"/>
      <c r="N945" s="7"/>
      <c r="O945" s="7"/>
      <c r="P945" s="7"/>
      <c r="Q945" s="7"/>
    </row>
    <row r="946" ht="14.25" customHeight="1">
      <c r="A946" s="7"/>
      <c r="B946" s="7"/>
      <c r="C946" s="639"/>
      <c r="D946" s="207"/>
      <c r="E946" s="7"/>
      <c r="F946" s="7"/>
      <c r="G946" s="7"/>
      <c r="H946" s="7"/>
      <c r="I946" s="7"/>
      <c r="J946" s="7"/>
      <c r="K946" s="7"/>
      <c r="L946" s="7"/>
      <c r="M946" s="7"/>
      <c r="N946" s="7"/>
      <c r="O946" s="7"/>
      <c r="P946" s="7"/>
      <c r="Q946" s="7"/>
    </row>
    <row r="947" ht="14.25" customHeight="1">
      <c r="A947" s="7"/>
      <c r="B947" s="7"/>
      <c r="C947" s="639"/>
      <c r="D947" s="207"/>
      <c r="E947" s="7"/>
      <c r="F947" s="7"/>
      <c r="G947" s="7"/>
      <c r="H947" s="7"/>
      <c r="I947" s="7"/>
      <c r="J947" s="7"/>
      <c r="K947" s="7"/>
      <c r="L947" s="7"/>
      <c r="M947" s="7"/>
      <c r="N947" s="7"/>
      <c r="O947" s="7"/>
      <c r="P947" s="7"/>
      <c r="Q947" s="7"/>
    </row>
    <row r="948" ht="14.25" customHeight="1">
      <c r="A948" s="7"/>
      <c r="B948" s="7"/>
      <c r="C948" s="639"/>
      <c r="D948" s="207"/>
      <c r="E948" s="7"/>
      <c r="F948" s="7"/>
      <c r="G948" s="7"/>
      <c r="H948" s="7"/>
      <c r="I948" s="7"/>
      <c r="J948" s="7"/>
      <c r="K948" s="7"/>
      <c r="L948" s="7"/>
      <c r="M948" s="7"/>
      <c r="N948" s="7"/>
      <c r="O948" s="7"/>
      <c r="P948" s="7"/>
      <c r="Q948" s="7"/>
    </row>
    <row r="949" ht="14.25" customHeight="1">
      <c r="A949" s="7"/>
      <c r="B949" s="7"/>
      <c r="C949" s="639"/>
      <c r="D949" s="207"/>
      <c r="E949" s="7"/>
      <c r="F949" s="7"/>
      <c r="G949" s="7"/>
      <c r="H949" s="7"/>
      <c r="I949" s="7"/>
      <c r="J949" s="7"/>
      <c r="K949" s="7"/>
      <c r="L949" s="7"/>
      <c r="M949" s="7"/>
      <c r="N949" s="7"/>
      <c r="O949" s="7"/>
      <c r="P949" s="7"/>
      <c r="Q949" s="7"/>
    </row>
    <row r="950" ht="14.25" customHeight="1">
      <c r="A950" s="7"/>
      <c r="B950" s="7"/>
      <c r="C950" s="639"/>
      <c r="D950" s="207"/>
      <c r="E950" s="7"/>
      <c r="F950" s="7"/>
      <c r="G950" s="7"/>
      <c r="H950" s="7"/>
      <c r="I950" s="7"/>
      <c r="J950" s="7"/>
      <c r="K950" s="7"/>
      <c r="L950" s="7"/>
      <c r="M950" s="7"/>
      <c r="N950" s="7"/>
      <c r="O950" s="7"/>
      <c r="P950" s="7"/>
      <c r="Q950" s="7"/>
    </row>
    <row r="951" ht="14.25" customHeight="1">
      <c r="A951" s="7"/>
      <c r="B951" s="7"/>
      <c r="C951" s="639"/>
      <c r="D951" s="207"/>
      <c r="E951" s="7"/>
      <c r="F951" s="7"/>
      <c r="G951" s="7"/>
      <c r="H951" s="7"/>
      <c r="I951" s="7"/>
      <c r="J951" s="7"/>
      <c r="K951" s="7"/>
      <c r="L951" s="7"/>
      <c r="M951" s="7"/>
      <c r="N951" s="7"/>
      <c r="O951" s="7"/>
      <c r="P951" s="7"/>
      <c r="Q951" s="7"/>
    </row>
    <row r="952" ht="14.25" customHeight="1">
      <c r="A952" s="7"/>
      <c r="B952" s="7"/>
      <c r="C952" s="639"/>
      <c r="D952" s="207"/>
      <c r="E952" s="7"/>
      <c r="F952" s="7"/>
      <c r="G952" s="7"/>
      <c r="H952" s="7"/>
      <c r="I952" s="7"/>
      <c r="J952" s="7"/>
      <c r="K952" s="7"/>
      <c r="L952" s="7"/>
      <c r="M952" s="7"/>
      <c r="N952" s="7"/>
      <c r="O952" s="7"/>
      <c r="P952" s="7"/>
      <c r="Q952" s="7"/>
    </row>
    <row r="953" ht="14.25" customHeight="1">
      <c r="A953" s="7"/>
      <c r="B953" s="7"/>
      <c r="C953" s="639"/>
      <c r="D953" s="207"/>
      <c r="E953" s="7"/>
      <c r="F953" s="7"/>
      <c r="G953" s="7"/>
      <c r="H953" s="7"/>
      <c r="I953" s="7"/>
      <c r="J953" s="7"/>
      <c r="K953" s="7"/>
      <c r="L953" s="7"/>
      <c r="M953" s="7"/>
      <c r="N953" s="7"/>
      <c r="O953" s="7"/>
      <c r="P953" s="7"/>
      <c r="Q953" s="7"/>
    </row>
    <row r="954" ht="14.25" customHeight="1">
      <c r="A954" s="7"/>
      <c r="B954" s="7"/>
      <c r="C954" s="639"/>
      <c r="D954" s="207"/>
      <c r="E954" s="7"/>
      <c r="F954" s="7"/>
      <c r="G954" s="7"/>
      <c r="H954" s="7"/>
      <c r="I954" s="7"/>
      <c r="J954" s="7"/>
      <c r="K954" s="7"/>
      <c r="L954" s="7"/>
      <c r="M954" s="7"/>
      <c r="N954" s="7"/>
      <c r="O954" s="7"/>
      <c r="P954" s="7"/>
      <c r="Q954" s="7"/>
    </row>
    <row r="955" ht="14.25" customHeight="1">
      <c r="A955" s="7"/>
      <c r="B955" s="7"/>
      <c r="C955" s="639"/>
      <c r="D955" s="207"/>
      <c r="E955" s="7"/>
      <c r="F955" s="7"/>
      <c r="G955" s="7"/>
      <c r="H955" s="7"/>
      <c r="I955" s="7"/>
      <c r="J955" s="7"/>
      <c r="K955" s="7"/>
      <c r="L955" s="7"/>
      <c r="M955" s="7"/>
      <c r="N955" s="7"/>
      <c r="O955" s="7"/>
      <c r="P955" s="7"/>
      <c r="Q955" s="7"/>
    </row>
    <row r="956" ht="14.25" customHeight="1">
      <c r="A956" s="7"/>
      <c r="B956" s="7"/>
      <c r="C956" s="639"/>
      <c r="D956" s="207"/>
      <c r="E956" s="7"/>
      <c r="F956" s="7"/>
      <c r="G956" s="7"/>
      <c r="H956" s="7"/>
      <c r="I956" s="7"/>
      <c r="J956" s="7"/>
      <c r="K956" s="7"/>
      <c r="L956" s="7"/>
      <c r="M956" s="7"/>
      <c r="N956" s="7"/>
      <c r="O956" s="7"/>
      <c r="P956" s="7"/>
      <c r="Q956" s="7"/>
    </row>
    <row r="957" ht="14.25" customHeight="1">
      <c r="A957" s="7"/>
      <c r="B957" s="7"/>
      <c r="C957" s="639"/>
      <c r="D957" s="207"/>
      <c r="E957" s="7"/>
      <c r="F957" s="7"/>
      <c r="G957" s="7"/>
      <c r="H957" s="7"/>
      <c r="I957" s="7"/>
      <c r="J957" s="7"/>
      <c r="K957" s="7"/>
      <c r="L957" s="7"/>
      <c r="M957" s="7"/>
      <c r="N957" s="7"/>
      <c r="O957" s="7"/>
      <c r="P957" s="7"/>
      <c r="Q957" s="7"/>
    </row>
    <row r="958" ht="14.25" customHeight="1">
      <c r="A958" s="7"/>
      <c r="B958" s="7"/>
      <c r="C958" s="639"/>
      <c r="D958" s="207"/>
      <c r="E958" s="7"/>
      <c r="F958" s="7"/>
      <c r="G958" s="7"/>
      <c r="H958" s="7"/>
      <c r="I958" s="7"/>
      <c r="J958" s="7"/>
      <c r="K958" s="7"/>
      <c r="L958" s="7"/>
      <c r="M958" s="7"/>
      <c r="N958" s="7"/>
      <c r="O958" s="7"/>
      <c r="P958" s="7"/>
      <c r="Q958" s="7"/>
    </row>
    <row r="959" ht="14.25" customHeight="1">
      <c r="A959" s="7"/>
      <c r="B959" s="7"/>
      <c r="C959" s="639"/>
      <c r="D959" s="207"/>
      <c r="E959" s="7"/>
      <c r="F959" s="7"/>
      <c r="G959" s="7"/>
      <c r="H959" s="7"/>
      <c r="I959" s="7"/>
      <c r="J959" s="7"/>
      <c r="K959" s="7"/>
      <c r="L959" s="7"/>
      <c r="M959" s="7"/>
      <c r="N959" s="7"/>
      <c r="O959" s="7"/>
      <c r="P959" s="7"/>
      <c r="Q959" s="7"/>
    </row>
    <row r="960" ht="14.25" customHeight="1">
      <c r="A960" s="7"/>
      <c r="B960" s="7"/>
      <c r="C960" s="639"/>
      <c r="D960" s="207"/>
      <c r="E960" s="7"/>
      <c r="F960" s="7"/>
      <c r="G960" s="7"/>
      <c r="H960" s="7"/>
      <c r="I960" s="7"/>
      <c r="J960" s="7"/>
      <c r="K960" s="7"/>
      <c r="L960" s="7"/>
      <c r="M960" s="7"/>
      <c r="N960" s="7"/>
      <c r="O960" s="7"/>
      <c r="P960" s="7"/>
      <c r="Q960" s="7"/>
    </row>
    <row r="961" ht="14.25" customHeight="1">
      <c r="A961" s="7"/>
      <c r="B961" s="7"/>
      <c r="C961" s="639"/>
      <c r="D961" s="207"/>
      <c r="E961" s="7"/>
      <c r="F961" s="7"/>
      <c r="G961" s="7"/>
      <c r="H961" s="7"/>
      <c r="I961" s="7"/>
      <c r="J961" s="7"/>
      <c r="K961" s="7"/>
      <c r="L961" s="7"/>
      <c r="M961" s="7"/>
      <c r="N961" s="7"/>
      <c r="O961" s="7"/>
      <c r="P961" s="7"/>
      <c r="Q961" s="7"/>
    </row>
    <row r="962" ht="14.25" customHeight="1">
      <c r="A962" s="7"/>
      <c r="B962" s="7"/>
      <c r="C962" s="639"/>
      <c r="D962" s="207"/>
      <c r="E962" s="7"/>
      <c r="F962" s="7"/>
      <c r="G962" s="7"/>
      <c r="H962" s="7"/>
      <c r="I962" s="7"/>
      <c r="J962" s="7"/>
      <c r="K962" s="7"/>
      <c r="L962" s="7"/>
      <c r="M962" s="7"/>
      <c r="N962" s="7"/>
      <c r="O962" s="7"/>
      <c r="P962" s="7"/>
      <c r="Q962" s="7"/>
    </row>
    <row r="963" ht="14.25" customHeight="1">
      <c r="A963" s="7"/>
      <c r="B963" s="7"/>
      <c r="C963" s="639"/>
      <c r="D963" s="207"/>
      <c r="E963" s="7"/>
      <c r="F963" s="7"/>
      <c r="G963" s="7"/>
      <c r="H963" s="7"/>
      <c r="I963" s="7"/>
      <c r="J963" s="7"/>
      <c r="K963" s="7"/>
      <c r="L963" s="7"/>
      <c r="M963" s="7"/>
      <c r="N963" s="7"/>
      <c r="O963" s="7"/>
      <c r="P963" s="7"/>
      <c r="Q963" s="7"/>
    </row>
    <row r="964" ht="14.25" customHeight="1">
      <c r="A964" s="7"/>
      <c r="B964" s="7"/>
      <c r="C964" s="639"/>
      <c r="D964" s="207"/>
      <c r="E964" s="7"/>
      <c r="F964" s="7"/>
      <c r="G964" s="7"/>
      <c r="H964" s="7"/>
      <c r="I964" s="7"/>
      <c r="J964" s="7"/>
      <c r="K964" s="7"/>
      <c r="L964" s="7"/>
      <c r="M964" s="7"/>
      <c r="N964" s="7"/>
      <c r="O964" s="7"/>
      <c r="P964" s="7"/>
      <c r="Q964" s="7"/>
    </row>
    <row r="965" ht="14.25" customHeight="1">
      <c r="A965" s="7"/>
      <c r="B965" s="7"/>
      <c r="C965" s="639"/>
      <c r="D965" s="207"/>
      <c r="E965" s="7"/>
      <c r="F965" s="7"/>
      <c r="G965" s="7"/>
      <c r="H965" s="7"/>
      <c r="I965" s="7"/>
      <c r="J965" s="7"/>
      <c r="K965" s="7"/>
      <c r="L965" s="7"/>
      <c r="M965" s="7"/>
      <c r="N965" s="7"/>
      <c r="O965" s="7"/>
      <c r="P965" s="7"/>
      <c r="Q965" s="7"/>
    </row>
    <row r="966" ht="14.25" customHeight="1">
      <c r="A966" s="7"/>
      <c r="B966" s="7"/>
      <c r="C966" s="639"/>
      <c r="D966" s="207"/>
      <c r="E966" s="7"/>
      <c r="F966" s="7"/>
      <c r="G966" s="7"/>
      <c r="H966" s="7"/>
      <c r="I966" s="7"/>
      <c r="J966" s="7"/>
      <c r="K966" s="7"/>
      <c r="L966" s="7"/>
      <c r="M966" s="7"/>
      <c r="N966" s="7"/>
      <c r="O966" s="7"/>
      <c r="P966" s="7"/>
      <c r="Q966" s="7"/>
    </row>
    <row r="967" ht="14.25" customHeight="1">
      <c r="A967" s="7"/>
      <c r="B967" s="7"/>
      <c r="C967" s="639"/>
      <c r="D967" s="207"/>
      <c r="E967" s="7"/>
      <c r="F967" s="7"/>
      <c r="G967" s="7"/>
      <c r="H967" s="7"/>
      <c r="I967" s="7"/>
      <c r="J967" s="7"/>
      <c r="K967" s="7"/>
      <c r="L967" s="7"/>
      <c r="M967" s="7"/>
      <c r="N967" s="7"/>
      <c r="O967" s="7"/>
      <c r="P967" s="7"/>
      <c r="Q967" s="7"/>
    </row>
    <row r="968" ht="14.25" customHeight="1">
      <c r="A968" s="7"/>
      <c r="B968" s="7"/>
      <c r="C968" s="639"/>
      <c r="D968" s="207"/>
      <c r="E968" s="7"/>
      <c r="F968" s="7"/>
      <c r="G968" s="7"/>
      <c r="H968" s="7"/>
      <c r="I968" s="7"/>
      <c r="J968" s="7"/>
      <c r="K968" s="7"/>
      <c r="L968" s="7"/>
      <c r="M968" s="7"/>
      <c r="N968" s="7"/>
      <c r="O968" s="7"/>
      <c r="P968" s="7"/>
      <c r="Q968" s="7"/>
    </row>
    <row r="969" ht="14.25" customHeight="1">
      <c r="A969" s="7"/>
      <c r="B969" s="7"/>
      <c r="C969" s="639"/>
      <c r="D969" s="207"/>
      <c r="E969" s="7"/>
      <c r="F969" s="7"/>
      <c r="G969" s="7"/>
      <c r="H969" s="7"/>
      <c r="I969" s="7"/>
      <c r="J969" s="7"/>
      <c r="K969" s="7"/>
      <c r="L969" s="7"/>
      <c r="M969" s="7"/>
      <c r="N969" s="7"/>
      <c r="O969" s="7"/>
      <c r="P969" s="7"/>
      <c r="Q969" s="7"/>
    </row>
    <row r="970" ht="14.25" customHeight="1">
      <c r="A970" s="7"/>
      <c r="B970" s="7"/>
      <c r="C970" s="639"/>
      <c r="D970" s="207"/>
      <c r="E970" s="7"/>
      <c r="F970" s="7"/>
      <c r="G970" s="7"/>
      <c r="H970" s="7"/>
      <c r="I970" s="7"/>
      <c r="J970" s="7"/>
      <c r="K970" s="7"/>
      <c r="L970" s="7"/>
      <c r="M970" s="7"/>
      <c r="N970" s="7"/>
      <c r="O970" s="7"/>
      <c r="P970" s="7"/>
      <c r="Q970" s="7"/>
    </row>
    <row r="971" ht="14.25" customHeight="1">
      <c r="A971" s="7"/>
      <c r="B971" s="7"/>
      <c r="C971" s="639"/>
      <c r="D971" s="207"/>
      <c r="E971" s="7"/>
      <c r="F971" s="7"/>
      <c r="G971" s="7"/>
      <c r="H971" s="7"/>
      <c r="I971" s="7"/>
      <c r="J971" s="7"/>
      <c r="K971" s="7"/>
      <c r="L971" s="7"/>
      <c r="M971" s="7"/>
      <c r="N971" s="7"/>
      <c r="O971" s="7"/>
      <c r="P971" s="7"/>
      <c r="Q971" s="7"/>
    </row>
    <row r="972" ht="14.25" customHeight="1">
      <c r="A972" s="7"/>
      <c r="B972" s="7"/>
      <c r="C972" s="639"/>
      <c r="D972" s="207"/>
      <c r="E972" s="7"/>
      <c r="F972" s="7"/>
      <c r="G972" s="7"/>
      <c r="H972" s="7"/>
      <c r="I972" s="7"/>
      <c r="J972" s="7"/>
      <c r="K972" s="7"/>
      <c r="L972" s="7"/>
      <c r="M972" s="7"/>
      <c r="N972" s="7"/>
      <c r="O972" s="7"/>
      <c r="P972" s="7"/>
      <c r="Q972" s="7"/>
    </row>
    <row r="973" ht="14.25" customHeight="1">
      <c r="A973" s="7"/>
      <c r="B973" s="7"/>
      <c r="C973" s="639"/>
      <c r="D973" s="207"/>
      <c r="E973" s="7"/>
      <c r="F973" s="7"/>
      <c r="G973" s="7"/>
      <c r="H973" s="7"/>
      <c r="I973" s="7"/>
      <c r="J973" s="7"/>
      <c r="K973" s="7"/>
      <c r="L973" s="7"/>
      <c r="M973" s="7"/>
      <c r="N973" s="7"/>
      <c r="O973" s="7"/>
      <c r="P973" s="7"/>
      <c r="Q973" s="7"/>
    </row>
    <row r="974" ht="14.25" customHeight="1">
      <c r="A974" s="7"/>
      <c r="B974" s="7"/>
      <c r="C974" s="639"/>
      <c r="D974" s="207"/>
      <c r="E974" s="7"/>
      <c r="F974" s="7"/>
      <c r="G974" s="7"/>
      <c r="H974" s="7"/>
      <c r="I974" s="7"/>
      <c r="J974" s="7"/>
      <c r="K974" s="7"/>
      <c r="L974" s="7"/>
      <c r="M974" s="7"/>
      <c r="N974" s="7"/>
      <c r="O974" s="7"/>
      <c r="P974" s="7"/>
      <c r="Q974" s="7"/>
    </row>
    <row r="975" ht="14.25" customHeight="1">
      <c r="A975" s="7"/>
      <c r="B975" s="7"/>
      <c r="C975" s="639"/>
      <c r="D975" s="207"/>
      <c r="E975" s="7"/>
      <c r="F975" s="7"/>
      <c r="G975" s="7"/>
      <c r="H975" s="7"/>
      <c r="I975" s="7"/>
      <c r="J975" s="7"/>
      <c r="K975" s="7"/>
      <c r="L975" s="7"/>
      <c r="M975" s="7"/>
      <c r="N975" s="7"/>
      <c r="O975" s="7"/>
      <c r="P975" s="7"/>
      <c r="Q975" s="7"/>
    </row>
    <row r="976" ht="14.25" customHeight="1">
      <c r="A976" s="7"/>
      <c r="B976" s="7"/>
      <c r="C976" s="639"/>
      <c r="D976" s="207"/>
      <c r="E976" s="7"/>
      <c r="F976" s="7"/>
      <c r="G976" s="7"/>
      <c r="H976" s="7"/>
      <c r="I976" s="7"/>
      <c r="J976" s="7"/>
      <c r="K976" s="7"/>
      <c r="L976" s="7"/>
      <c r="M976" s="7"/>
      <c r="N976" s="7"/>
      <c r="O976" s="7"/>
      <c r="P976" s="7"/>
      <c r="Q976" s="7"/>
    </row>
    <row r="977" ht="14.25" customHeight="1">
      <c r="A977" s="7"/>
      <c r="B977" s="7"/>
      <c r="C977" s="639"/>
      <c r="D977" s="207"/>
      <c r="E977" s="7"/>
      <c r="F977" s="7"/>
      <c r="G977" s="7"/>
      <c r="H977" s="7"/>
      <c r="I977" s="7"/>
      <c r="J977" s="7"/>
      <c r="K977" s="7"/>
      <c r="L977" s="7"/>
      <c r="M977" s="7"/>
      <c r="N977" s="7"/>
      <c r="O977" s="7"/>
      <c r="P977" s="7"/>
      <c r="Q977" s="7"/>
    </row>
    <row r="978" ht="14.25" customHeight="1">
      <c r="A978" s="7"/>
      <c r="B978" s="7"/>
      <c r="C978" s="639"/>
      <c r="D978" s="207"/>
      <c r="E978" s="7"/>
      <c r="F978" s="7"/>
      <c r="G978" s="7"/>
      <c r="H978" s="7"/>
      <c r="I978" s="7"/>
      <c r="J978" s="7"/>
      <c r="K978" s="7"/>
      <c r="L978" s="7"/>
      <c r="M978" s="7"/>
      <c r="N978" s="7"/>
      <c r="O978" s="7"/>
      <c r="P978" s="7"/>
      <c r="Q978" s="7"/>
    </row>
    <row r="979" ht="14.25" customHeight="1">
      <c r="A979" s="7"/>
      <c r="B979" s="7"/>
      <c r="C979" s="639"/>
      <c r="D979" s="207"/>
      <c r="E979" s="7"/>
      <c r="F979" s="7"/>
      <c r="G979" s="7"/>
      <c r="H979" s="7"/>
      <c r="I979" s="7"/>
      <c r="J979" s="7"/>
      <c r="K979" s="7"/>
      <c r="L979" s="7"/>
      <c r="M979" s="7"/>
      <c r="N979" s="7"/>
      <c r="O979" s="7"/>
      <c r="P979" s="7"/>
      <c r="Q979" s="7"/>
    </row>
    <row r="980" ht="14.25" customHeight="1">
      <c r="A980" s="7"/>
      <c r="B980" s="7"/>
      <c r="C980" s="639"/>
      <c r="D980" s="207"/>
      <c r="E980" s="7"/>
      <c r="F980" s="7"/>
      <c r="G980" s="7"/>
      <c r="H980" s="7"/>
      <c r="I980" s="7"/>
      <c r="J980" s="7"/>
      <c r="K980" s="7"/>
      <c r="L980" s="7"/>
      <c r="M980" s="7"/>
      <c r="N980" s="7"/>
      <c r="O980" s="7"/>
      <c r="P980" s="7"/>
      <c r="Q980" s="7"/>
    </row>
    <row r="981" ht="14.25" customHeight="1">
      <c r="A981" s="7"/>
      <c r="B981" s="7"/>
      <c r="C981" s="639"/>
      <c r="D981" s="207"/>
      <c r="E981" s="7"/>
      <c r="F981" s="7"/>
      <c r="G981" s="7"/>
      <c r="H981" s="7"/>
      <c r="I981" s="7"/>
      <c r="J981" s="7"/>
      <c r="K981" s="7"/>
      <c r="L981" s="7"/>
      <c r="M981" s="7"/>
      <c r="N981" s="7"/>
      <c r="O981" s="7"/>
      <c r="P981" s="7"/>
      <c r="Q981" s="7"/>
    </row>
    <row r="982" ht="14.25" customHeight="1">
      <c r="A982" s="7"/>
      <c r="B982" s="7"/>
      <c r="C982" s="639"/>
      <c r="D982" s="207"/>
      <c r="E982" s="7"/>
      <c r="F982" s="7"/>
      <c r="G982" s="7"/>
      <c r="H982" s="7"/>
      <c r="I982" s="7"/>
      <c r="J982" s="7"/>
      <c r="K982" s="7"/>
      <c r="L982" s="7"/>
      <c r="M982" s="7"/>
      <c r="N982" s="7"/>
      <c r="O982" s="7"/>
      <c r="P982" s="7"/>
      <c r="Q982" s="7"/>
    </row>
    <row r="983" ht="14.25" customHeight="1">
      <c r="A983" s="7"/>
      <c r="B983" s="7"/>
      <c r="C983" s="639"/>
      <c r="D983" s="207"/>
      <c r="E983" s="7"/>
      <c r="F983" s="7"/>
      <c r="G983" s="7"/>
      <c r="H983" s="7"/>
      <c r="I983" s="7"/>
      <c r="J983" s="7"/>
      <c r="K983" s="7"/>
      <c r="L983" s="7"/>
      <c r="M983" s="7"/>
      <c r="N983" s="7"/>
      <c r="O983" s="7"/>
      <c r="P983" s="7"/>
      <c r="Q983" s="7"/>
    </row>
    <row r="984" ht="14.25" customHeight="1">
      <c r="A984" s="7"/>
      <c r="B984" s="7"/>
      <c r="C984" s="639"/>
      <c r="D984" s="207"/>
      <c r="E984" s="7"/>
      <c r="F984" s="7"/>
      <c r="G984" s="7"/>
      <c r="H984" s="7"/>
      <c r="I984" s="7"/>
      <c r="J984" s="7"/>
      <c r="K984" s="7"/>
      <c r="L984" s="7"/>
      <c r="M984" s="7"/>
      <c r="N984" s="7"/>
      <c r="O984" s="7"/>
      <c r="P984" s="7"/>
      <c r="Q984" s="7"/>
    </row>
    <row r="985" ht="14.25" customHeight="1">
      <c r="A985" s="7"/>
      <c r="B985" s="7"/>
      <c r="C985" s="639"/>
      <c r="D985" s="207"/>
      <c r="E985" s="7"/>
      <c r="F985" s="7"/>
      <c r="G985" s="7"/>
      <c r="H985" s="7"/>
      <c r="I985" s="7"/>
      <c r="J985" s="7"/>
      <c r="K985" s="7"/>
      <c r="L985" s="7"/>
      <c r="M985" s="7"/>
      <c r="N985" s="7"/>
      <c r="O985" s="7"/>
      <c r="P985" s="7"/>
      <c r="Q985" s="7"/>
    </row>
    <row r="986" ht="14.25" customHeight="1">
      <c r="A986" s="7"/>
      <c r="B986" s="7"/>
      <c r="C986" s="639"/>
      <c r="D986" s="207"/>
      <c r="E986" s="7"/>
      <c r="F986" s="7"/>
      <c r="G986" s="7"/>
      <c r="H986" s="7"/>
      <c r="I986" s="7"/>
      <c r="J986" s="7"/>
      <c r="K986" s="7"/>
      <c r="L986" s="7"/>
      <c r="M986" s="7"/>
      <c r="N986" s="7"/>
      <c r="O986" s="7"/>
      <c r="P986" s="7"/>
      <c r="Q986" s="7"/>
    </row>
    <row r="987" ht="14.25" customHeight="1">
      <c r="A987" s="7"/>
      <c r="B987" s="7"/>
      <c r="C987" s="639"/>
      <c r="D987" s="207"/>
      <c r="E987" s="7"/>
      <c r="F987" s="7"/>
      <c r="G987" s="7"/>
      <c r="H987" s="7"/>
      <c r="I987" s="7"/>
      <c r="J987" s="7"/>
      <c r="K987" s="7"/>
      <c r="L987" s="7"/>
      <c r="M987" s="7"/>
      <c r="N987" s="7"/>
      <c r="O987" s="7"/>
      <c r="P987" s="7"/>
      <c r="Q987" s="7"/>
    </row>
    <row r="988" ht="14.25" customHeight="1">
      <c r="A988" s="7"/>
      <c r="B988" s="7"/>
      <c r="C988" s="639"/>
      <c r="D988" s="207"/>
      <c r="E988" s="7"/>
      <c r="F988" s="7"/>
      <c r="G988" s="7"/>
      <c r="H988" s="7"/>
      <c r="I988" s="7"/>
      <c r="J988" s="7"/>
      <c r="K988" s="7"/>
      <c r="L988" s="7"/>
      <c r="M988" s="7"/>
      <c r="N988" s="7"/>
      <c r="O988" s="7"/>
      <c r="P988" s="7"/>
      <c r="Q988" s="7"/>
    </row>
    <row r="989" ht="14.25" customHeight="1">
      <c r="A989" s="7"/>
      <c r="B989" s="7"/>
      <c r="C989" s="639"/>
      <c r="D989" s="207"/>
      <c r="E989" s="7"/>
      <c r="F989" s="7"/>
      <c r="G989" s="7"/>
      <c r="H989" s="7"/>
      <c r="I989" s="7"/>
      <c r="J989" s="7"/>
      <c r="K989" s="7"/>
      <c r="L989" s="7"/>
      <c r="M989" s="7"/>
      <c r="N989" s="7"/>
      <c r="O989" s="7"/>
      <c r="P989" s="7"/>
      <c r="Q989" s="7"/>
    </row>
    <row r="990" ht="14.25" customHeight="1">
      <c r="A990" s="7"/>
      <c r="B990" s="7"/>
      <c r="C990" s="639"/>
      <c r="D990" s="207"/>
      <c r="E990" s="7"/>
      <c r="F990" s="7"/>
      <c r="G990" s="7"/>
      <c r="H990" s="7"/>
      <c r="I990" s="7"/>
      <c r="J990" s="7"/>
      <c r="K990" s="7"/>
      <c r="L990" s="7"/>
      <c r="M990" s="7"/>
      <c r="N990" s="7"/>
      <c r="O990" s="7"/>
      <c r="P990" s="7"/>
      <c r="Q990" s="7"/>
    </row>
    <row r="991" ht="14.25" customHeight="1">
      <c r="A991" s="7"/>
      <c r="B991" s="7"/>
      <c r="C991" s="639"/>
      <c r="D991" s="207"/>
      <c r="E991" s="7"/>
      <c r="F991" s="7"/>
      <c r="G991" s="7"/>
      <c r="H991" s="7"/>
      <c r="I991" s="7"/>
      <c r="J991" s="7"/>
      <c r="K991" s="7"/>
      <c r="L991" s="7"/>
      <c r="M991" s="7"/>
      <c r="N991" s="7"/>
      <c r="O991" s="7"/>
      <c r="P991" s="7"/>
      <c r="Q991" s="7"/>
    </row>
    <row r="992" ht="14.25" customHeight="1">
      <c r="A992" s="7"/>
      <c r="B992" s="7"/>
      <c r="C992" s="639"/>
      <c r="D992" s="207"/>
      <c r="E992" s="7"/>
      <c r="F992" s="7"/>
      <c r="G992" s="7"/>
      <c r="H992" s="7"/>
      <c r="I992" s="7"/>
      <c r="J992" s="7"/>
      <c r="K992" s="7"/>
      <c r="L992" s="7"/>
      <c r="M992" s="7"/>
      <c r="N992" s="7"/>
      <c r="O992" s="7"/>
      <c r="P992" s="7"/>
      <c r="Q992" s="7"/>
    </row>
    <row r="993" ht="14.25" customHeight="1">
      <c r="A993" s="7"/>
      <c r="B993" s="7"/>
      <c r="C993" s="639"/>
      <c r="D993" s="207"/>
      <c r="E993" s="7"/>
      <c r="F993" s="7"/>
      <c r="G993" s="7"/>
      <c r="H993" s="7"/>
      <c r="I993" s="7"/>
      <c r="J993" s="7"/>
      <c r="K993" s="7"/>
      <c r="L993" s="7"/>
      <c r="M993" s="7"/>
      <c r="N993" s="7"/>
      <c r="O993" s="7"/>
      <c r="P993" s="7"/>
      <c r="Q993" s="7"/>
    </row>
    <row r="994" ht="14.25" customHeight="1">
      <c r="A994" s="7"/>
      <c r="B994" s="7"/>
      <c r="C994" s="639"/>
      <c r="D994" s="207"/>
      <c r="E994" s="7"/>
      <c r="F994" s="7"/>
      <c r="G994" s="7"/>
      <c r="H994" s="7"/>
      <c r="I994" s="7"/>
      <c r="J994" s="7"/>
      <c r="K994" s="7"/>
      <c r="L994" s="7"/>
      <c r="M994" s="7"/>
      <c r="N994" s="7"/>
      <c r="O994" s="7"/>
      <c r="P994" s="7"/>
      <c r="Q994" s="7"/>
    </row>
    <row r="995" ht="14.25" customHeight="1">
      <c r="A995" s="7"/>
      <c r="B995" s="7"/>
      <c r="C995" s="639"/>
      <c r="D995" s="207"/>
      <c r="E995" s="7"/>
      <c r="F995" s="7"/>
      <c r="G995" s="7"/>
      <c r="H995" s="7"/>
      <c r="I995" s="7"/>
      <c r="J995" s="7"/>
      <c r="K995" s="7"/>
      <c r="L995" s="7"/>
      <c r="M995" s="7"/>
      <c r="N995" s="7"/>
      <c r="O995" s="7"/>
      <c r="P995" s="7"/>
      <c r="Q995" s="7"/>
    </row>
    <row r="996" ht="14.25" customHeight="1">
      <c r="A996" s="7"/>
      <c r="B996" s="7"/>
      <c r="C996" s="639"/>
      <c r="D996" s="207"/>
      <c r="E996" s="7"/>
      <c r="F996" s="7"/>
      <c r="G996" s="7"/>
      <c r="H996" s="7"/>
      <c r="I996" s="7"/>
      <c r="J996" s="7"/>
      <c r="K996" s="7"/>
      <c r="L996" s="7"/>
      <c r="M996" s="7"/>
      <c r="N996" s="7"/>
      <c r="O996" s="7"/>
      <c r="P996" s="7"/>
      <c r="Q996" s="7"/>
    </row>
    <row r="997" ht="14.25" customHeight="1">
      <c r="A997" s="7"/>
      <c r="B997" s="7"/>
      <c r="C997" s="639"/>
      <c r="D997" s="207"/>
      <c r="E997" s="7"/>
      <c r="F997" s="7"/>
      <c r="G997" s="7"/>
      <c r="H997" s="7"/>
      <c r="I997" s="7"/>
      <c r="J997" s="7"/>
      <c r="K997" s="7"/>
      <c r="L997" s="7"/>
      <c r="M997" s="7"/>
      <c r="N997" s="7"/>
      <c r="O997" s="7"/>
      <c r="P997" s="7"/>
      <c r="Q997" s="7"/>
    </row>
    <row r="998" ht="14.25" customHeight="1">
      <c r="A998" s="7"/>
      <c r="B998" s="7"/>
      <c r="C998" s="639"/>
      <c r="D998" s="207"/>
      <c r="E998" s="7"/>
      <c r="F998" s="7"/>
      <c r="G998" s="7"/>
      <c r="H998" s="7"/>
      <c r="I998" s="7"/>
      <c r="J998" s="7"/>
      <c r="K998" s="7"/>
      <c r="L998" s="7"/>
      <c r="M998" s="7"/>
      <c r="N998" s="7"/>
      <c r="O998" s="7"/>
      <c r="P998" s="7"/>
      <c r="Q998" s="7"/>
    </row>
    <row r="999" ht="14.25" customHeight="1">
      <c r="A999" s="7"/>
      <c r="B999" s="7"/>
      <c r="C999" s="639"/>
      <c r="D999" s="207"/>
      <c r="E999" s="7"/>
      <c r="F999" s="7"/>
      <c r="G999" s="7"/>
      <c r="H999" s="7"/>
      <c r="I999" s="7"/>
      <c r="J999" s="7"/>
      <c r="K999" s="7"/>
      <c r="L999" s="7"/>
      <c r="M999" s="7"/>
      <c r="N999" s="7"/>
      <c r="O999" s="7"/>
      <c r="P999" s="7"/>
      <c r="Q999" s="7"/>
    </row>
    <row r="1000" ht="14.25" customHeight="1">
      <c r="A1000" s="7"/>
      <c r="B1000" s="7"/>
      <c r="C1000" s="639"/>
      <c r="D1000" s="207"/>
      <c r="E1000" s="7"/>
      <c r="F1000" s="7"/>
      <c r="G1000" s="7"/>
      <c r="H1000" s="7"/>
      <c r="I1000" s="7"/>
      <c r="J1000" s="7"/>
      <c r="K1000" s="7"/>
      <c r="L1000" s="7"/>
      <c r="M1000" s="7"/>
      <c r="N1000" s="7"/>
      <c r="O1000" s="7"/>
      <c r="P1000" s="7"/>
      <c r="Q1000" s="7"/>
    </row>
  </sheetData>
  <autoFilter ref="$D$55:$D$63">
    <filterColumn colId="0">
      <filters>
        <filter val="Required"/>
      </filters>
    </filterColumn>
  </autoFilter>
  <mergeCells count="37">
    <mergeCell ref="G6:P6"/>
    <mergeCell ref="G8:L8"/>
    <mergeCell ref="N8:P8"/>
    <mergeCell ref="G9:J9"/>
    <mergeCell ref="K9:L9"/>
    <mergeCell ref="G10:J10"/>
    <mergeCell ref="K10:L10"/>
    <mergeCell ref="G11:J11"/>
    <mergeCell ref="K11:L11"/>
    <mergeCell ref="G12:J12"/>
    <mergeCell ref="K12:L12"/>
    <mergeCell ref="G13:J13"/>
    <mergeCell ref="K13:L13"/>
    <mergeCell ref="K14:L14"/>
    <mergeCell ref="G14:J14"/>
    <mergeCell ref="G15:J15"/>
    <mergeCell ref="K15:L15"/>
    <mergeCell ref="G17:P17"/>
    <mergeCell ref="G19:P19"/>
    <mergeCell ref="N20:P20"/>
    <mergeCell ref="N21:P21"/>
    <mergeCell ref="N22:P22"/>
    <mergeCell ref="G26:P26"/>
    <mergeCell ref="G27:I27"/>
    <mergeCell ref="G42:P42"/>
    <mergeCell ref="N43:N44"/>
    <mergeCell ref="O43:P43"/>
    <mergeCell ref="G48:P48"/>
    <mergeCell ref="G65:P65"/>
    <mergeCell ref="G66:P66"/>
    <mergeCell ref="N49:N50"/>
    <mergeCell ref="O49:P49"/>
    <mergeCell ref="G55:P55"/>
    <mergeCell ref="N56:N57"/>
    <mergeCell ref="O56:P56"/>
    <mergeCell ref="G58:L58"/>
    <mergeCell ref="G59:L59"/>
  </mergeCells>
  <conditionalFormatting sqref="K9:L15">
    <cfRule type="notContainsBlanks" dxfId="14" priority="1">
      <formula>LEN(TRIM(K9))&gt;0</formula>
    </cfRule>
  </conditionalFormatting>
  <conditionalFormatting sqref="N45:N46 N51:N53 N58:N63">
    <cfRule type="expression" dxfId="19" priority="2">
      <formula>ISERROR(N45)</formula>
    </cfRule>
  </conditionalFormatting>
  <conditionalFormatting sqref="N51:N53 N58:N63">
    <cfRule type="containsText" dxfId="1" priority="3" operator="containsText" text="Not Permitted">
      <formula>NOT(ISERROR(SEARCH(("Not Permitted"),(N51))))</formula>
    </cfRule>
  </conditionalFormatting>
  <conditionalFormatting sqref="O29:P40">
    <cfRule type="containsBlanks" dxfId="20" priority="4">
      <formula>LEN(TRIM(O29))=0</formula>
    </cfRule>
  </conditionalFormatting>
  <conditionalFormatting sqref="E58:E63">
    <cfRule type="expression" dxfId="7" priority="5">
      <formula>D58="Required"</formula>
    </cfRule>
  </conditionalFormatting>
  <conditionalFormatting sqref="E58:E63">
    <cfRule type="expression" dxfId="8" priority="6">
      <formula>D58&lt;&gt;"Required"</formula>
    </cfRule>
  </conditionalFormatting>
  <dataValidations>
    <dataValidation type="list" allowBlank="1" showErrorMessage="1" sqref="K12">
      <formula1>'(M) Builder Preferences'!$E$35:$E$39</formula1>
    </dataValidation>
    <dataValidation type="list" allowBlank="1" showErrorMessage="1" sqref="K14">
      <formula1>'(M) Builder Preferences'!$E$44:$E$48</formula1>
    </dataValidation>
    <dataValidation type="list" allowBlank="1" showErrorMessage="1" sqref="K15">
      <formula1>'(M) Builder Preferences'!$E$50:$E$54</formula1>
    </dataValidation>
    <dataValidation type="list" allowBlank="1" showErrorMessage="1" sqref="K9">
      <formula1>'(M) Builder Preferences'!$E$19:$E$20</formula1>
    </dataValidation>
    <dataValidation type="list" allowBlank="1" showErrorMessage="1" sqref="K10">
      <formula1>'(M) Builder Preferences'!$E$22:$E$26</formula1>
    </dataValidation>
    <dataValidation type="list" allowBlank="1" showErrorMessage="1" sqref="K13">
      <formula1>'(M) Builder Preferences'!$E$41:$E$42</formula1>
    </dataValidation>
    <dataValidation type="list" allowBlank="1" showErrorMessage="1" sqref="K11">
      <formula1>'(M) Builder Preferences'!$E$28:$E$33</formula1>
    </dataValidation>
  </dataValidations>
  <hyperlinks>
    <hyperlink display="O" location="Index!A1" ref="F1"/>
  </hyperlinks>
  <printOptions/>
  <pageMargins bottom="0.75" footer="0.0" header="0.0" left="0.7" right="0.7" top="0.75"/>
  <pageSetup fitToHeight="0"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7.88"/>
    <col customWidth="1" min="3" max="3" width="1.38"/>
    <col customWidth="1" min="4" max="4" width="11.75"/>
    <col customWidth="1" min="5" max="5" width="1.38"/>
    <col customWidth="1" min="6" max="6" width="2.88"/>
    <col customWidth="1" min="7" max="7" width="6.38"/>
    <col customWidth="1" min="8" max="8" width="5.75"/>
    <col customWidth="1" min="9" max="9" width="13.88"/>
    <col customWidth="1" min="10" max="10" width="12.63"/>
    <col customWidth="1" min="11" max="11" width="1.38"/>
    <col customWidth="1" min="12" max="12" width="8.13"/>
    <col customWidth="1" min="13" max="13" width="7.63"/>
    <col customWidth="1" min="14" max="14" width="1.38"/>
    <col customWidth="1" min="15" max="15" width="9.13"/>
    <col customWidth="1" min="16" max="16" width="15.0"/>
    <col customWidth="1" min="17" max="17" width="10.75"/>
    <col customWidth="1" min="18" max="18" width="10.88"/>
    <col customWidth="1" min="19" max="19" width="1.38"/>
    <col customWidth="1" min="20" max="20" width="29.25"/>
    <col customWidth="1" min="21" max="21" width="8.88"/>
    <col customWidth="1" min="22" max="22" width="29.88"/>
    <col customWidth="1" min="23" max="24" width="8.88"/>
    <col customWidth="1" min="25" max="25" width="1.38"/>
    <col customWidth="1" min="26" max="26" width="12.25"/>
    <col customWidth="1" min="27" max="27" width="23.75"/>
    <col customWidth="1" min="28" max="28" width="9.38"/>
    <col customWidth="1" min="29" max="29" width="23.38"/>
    <col customWidth="1" min="30" max="31" width="8.88"/>
    <col customWidth="1" min="32" max="32" width="1.38"/>
  </cols>
  <sheetData>
    <row r="1" ht="15.0" customHeight="1">
      <c r="A1" s="7"/>
      <c r="B1" s="207"/>
      <c r="C1" s="49"/>
      <c r="D1" s="207"/>
      <c r="E1" s="7"/>
      <c r="F1" s="2" t="s">
        <v>0</v>
      </c>
      <c r="G1" s="7"/>
      <c r="H1" s="201"/>
      <c r="I1" s="207"/>
      <c r="J1" s="207"/>
      <c r="K1" s="7"/>
      <c r="L1" s="7"/>
      <c r="M1" s="7"/>
      <c r="N1" s="7"/>
      <c r="O1" s="7"/>
      <c r="P1" s="7"/>
      <c r="Q1" s="7"/>
      <c r="R1" s="7"/>
      <c r="S1" s="7"/>
      <c r="T1" s="7"/>
      <c r="U1" s="7"/>
      <c r="V1" s="7"/>
      <c r="W1" s="7"/>
      <c r="X1" s="7"/>
      <c r="Y1" s="7"/>
      <c r="Z1" s="201"/>
      <c r="AA1" s="7"/>
      <c r="AB1" s="7"/>
      <c r="AC1" s="7"/>
      <c r="AD1" s="7"/>
      <c r="AE1" s="7"/>
      <c r="AF1" s="7"/>
    </row>
    <row r="2" ht="14.25" customHeight="1">
      <c r="A2" s="7"/>
      <c r="B2" s="207"/>
      <c r="C2" s="49"/>
      <c r="D2" s="207"/>
      <c r="E2" s="7"/>
      <c r="F2" s="7"/>
      <c r="G2" s="8" t="str">
        <f>'(T) General Tables'!A539</f>
        <v>Part 9 Bracing Calculator (No Scripts)</v>
      </c>
      <c r="H2" s="205"/>
      <c r="I2" s="319"/>
      <c r="J2" s="319"/>
      <c r="K2" s="318"/>
      <c r="L2" s="318"/>
      <c r="M2" s="318"/>
      <c r="N2" s="318"/>
      <c r="O2" s="318"/>
      <c r="P2" s="318"/>
      <c r="Q2" s="318"/>
      <c r="R2" s="318"/>
      <c r="S2" s="318"/>
      <c r="T2" s="318"/>
      <c r="U2" s="318"/>
      <c r="V2" s="318"/>
      <c r="W2" s="318"/>
      <c r="X2" s="318"/>
      <c r="Y2" s="318"/>
      <c r="Z2" s="205"/>
      <c r="AA2" s="318"/>
      <c r="AB2" s="318"/>
      <c r="AC2" s="318"/>
      <c r="AD2" s="318"/>
      <c r="AE2" s="206" t="str">
        <f>'(T) General Tables'!A2</f>
        <v>beta_1.043</v>
      </c>
      <c r="AF2" s="7"/>
    </row>
    <row r="3" ht="26.25" customHeight="1">
      <c r="A3" s="7"/>
      <c r="B3" s="207"/>
      <c r="C3" s="49"/>
      <c r="D3" s="207"/>
      <c r="E3" s="7"/>
      <c r="F3" s="7"/>
      <c r="G3" s="320" t="s">
        <v>1</v>
      </c>
      <c r="H3" s="669"/>
      <c r="I3" s="322"/>
      <c r="J3" s="322"/>
      <c r="K3" s="321"/>
      <c r="L3" s="321"/>
      <c r="M3" s="321"/>
      <c r="N3" s="321"/>
      <c r="O3" s="321"/>
      <c r="P3" s="321"/>
      <c r="Q3" s="321"/>
      <c r="R3" s="321"/>
      <c r="S3" s="321"/>
      <c r="T3" s="321"/>
      <c r="U3" s="321"/>
      <c r="V3" s="321"/>
      <c r="W3" s="321"/>
      <c r="X3" s="321"/>
      <c r="Y3" s="321"/>
      <c r="Z3" s="669"/>
      <c r="AA3" s="321"/>
      <c r="AB3" s="321"/>
      <c r="AC3" s="321"/>
      <c r="AD3" s="321"/>
      <c r="AE3" s="323"/>
      <c r="AF3" s="7"/>
    </row>
    <row r="4" ht="22.5" customHeight="1">
      <c r="A4" s="7"/>
      <c r="B4" s="214" t="s">
        <v>32</v>
      </c>
      <c r="C4" s="49"/>
      <c r="D4" s="334" t="s">
        <v>648</v>
      </c>
      <c r="E4" s="7"/>
      <c r="F4" s="7"/>
      <c r="G4" s="670" t="s">
        <v>840</v>
      </c>
      <c r="H4" s="671"/>
      <c r="I4" s="671"/>
      <c r="J4" s="671"/>
      <c r="K4" s="671"/>
      <c r="L4" s="671"/>
      <c r="M4" s="671"/>
      <c r="N4" s="671"/>
      <c r="O4" s="671"/>
      <c r="P4" s="671"/>
      <c r="Q4" s="671"/>
      <c r="R4" s="671"/>
      <c r="S4" s="671"/>
      <c r="T4" s="671"/>
      <c r="U4" s="671"/>
      <c r="V4" s="671"/>
      <c r="W4" s="671"/>
      <c r="X4" s="671"/>
      <c r="Y4" s="671"/>
      <c r="Z4" s="671"/>
      <c r="AA4" s="671"/>
      <c r="AB4" s="671"/>
      <c r="AC4" s="671"/>
      <c r="AD4" s="671"/>
      <c r="AE4" s="179"/>
      <c r="AF4" s="7"/>
    </row>
    <row r="5" ht="18.75" customHeight="1">
      <c r="A5" s="7"/>
      <c r="B5" s="207"/>
      <c r="C5" s="49"/>
      <c r="D5" s="269" t="s">
        <v>325</v>
      </c>
      <c r="E5" s="7"/>
      <c r="F5" s="7"/>
      <c r="G5" s="7"/>
      <c r="H5" s="201"/>
      <c r="I5" s="207"/>
      <c r="J5" s="207"/>
      <c r="K5" s="7"/>
      <c r="L5" s="7"/>
      <c r="M5" s="7"/>
      <c r="N5" s="7"/>
      <c r="O5" s="7"/>
      <c r="P5" s="7"/>
      <c r="Q5" s="7"/>
      <c r="R5" s="7"/>
      <c r="S5" s="7"/>
      <c r="T5" s="7"/>
      <c r="U5" s="7"/>
      <c r="V5" s="7"/>
      <c r="W5" s="7"/>
      <c r="X5" s="7"/>
      <c r="Y5" s="7"/>
      <c r="Z5" s="201"/>
      <c r="AA5" s="7"/>
      <c r="AB5" s="7"/>
      <c r="AC5" s="7"/>
      <c r="AD5" s="7"/>
      <c r="AE5" s="7"/>
      <c r="AF5" s="7"/>
    </row>
    <row r="6" ht="18.75" customHeight="1">
      <c r="A6" s="7"/>
      <c r="B6" s="234"/>
      <c r="C6" s="49"/>
      <c r="D6" s="269" t="s">
        <v>325</v>
      </c>
      <c r="E6" s="7"/>
      <c r="F6" s="7"/>
      <c r="G6" s="524" t="s">
        <v>791</v>
      </c>
      <c r="H6" s="27"/>
      <c r="I6" s="27"/>
      <c r="J6" s="27"/>
      <c r="K6" s="27"/>
      <c r="L6" s="27"/>
      <c r="M6" s="27"/>
      <c r="N6" s="27"/>
      <c r="O6" s="27"/>
      <c r="P6" s="27"/>
      <c r="Q6" s="27"/>
      <c r="R6" s="28"/>
      <c r="S6" s="7"/>
      <c r="T6" s="524" t="s">
        <v>626</v>
      </c>
      <c r="U6" s="27"/>
      <c r="V6" s="27"/>
      <c r="W6" s="27"/>
      <c r="X6" s="27"/>
      <c r="Y6" s="27"/>
      <c r="Z6" s="27"/>
      <c r="AA6" s="27"/>
      <c r="AB6" s="27"/>
      <c r="AC6" s="27"/>
      <c r="AD6" s="27"/>
      <c r="AE6" s="28"/>
      <c r="AF6" s="7"/>
    </row>
    <row r="7" ht="18.75" customHeight="1">
      <c r="A7" s="7"/>
      <c r="B7" s="234"/>
      <c r="C7" s="49"/>
      <c r="D7" s="269" t="s">
        <v>325</v>
      </c>
      <c r="E7" s="7"/>
      <c r="F7" s="7"/>
      <c r="G7" s="378" t="s">
        <v>793</v>
      </c>
      <c r="H7" s="27"/>
      <c r="I7" s="27"/>
      <c r="J7" s="27"/>
      <c r="K7" s="27"/>
      <c r="L7" s="27"/>
      <c r="M7" s="27"/>
      <c r="N7" s="27"/>
      <c r="O7" s="28"/>
      <c r="P7" s="672" t="str">
        <f>'(R-4) Construction (Part 1)'!K9</f>
        <v>1/2"</v>
      </c>
      <c r="Q7" s="27"/>
      <c r="R7" s="28"/>
      <c r="S7" s="7"/>
      <c r="T7" s="580"/>
      <c r="U7" s="34"/>
      <c r="V7" s="34"/>
      <c r="W7" s="34"/>
      <c r="X7" s="34"/>
      <c r="Y7" s="34"/>
      <c r="Z7" s="34"/>
      <c r="AA7" s="34"/>
      <c r="AB7" s="34"/>
      <c r="AC7" s="34"/>
      <c r="AD7" s="34"/>
      <c r="AE7" s="35"/>
      <c r="AF7" s="7"/>
    </row>
    <row r="8" ht="18.75" customHeight="1">
      <c r="A8" s="7"/>
      <c r="B8" s="234"/>
      <c r="C8" s="49"/>
      <c r="D8" s="269" t="s">
        <v>325</v>
      </c>
      <c r="E8" s="7"/>
      <c r="F8" s="7"/>
      <c r="G8" s="378" t="s">
        <v>795</v>
      </c>
      <c r="H8" s="27"/>
      <c r="I8" s="27"/>
      <c r="J8" s="27"/>
      <c r="K8" s="27"/>
      <c r="L8" s="27"/>
      <c r="M8" s="27"/>
      <c r="N8" s="27"/>
      <c r="O8" s="28"/>
      <c r="P8" s="672" t="str">
        <f>'(R-4) Construction (Part 1)'!K10</f>
        <v>3 1/4" x 0.120" (Std Strip/Coil)</v>
      </c>
      <c r="Q8" s="27"/>
      <c r="R8" s="28"/>
      <c r="S8" s="7"/>
      <c r="T8" s="378" t="s">
        <v>841</v>
      </c>
      <c r="U8" s="27"/>
      <c r="V8" s="27"/>
      <c r="W8" s="27"/>
      <c r="X8" s="27"/>
      <c r="Y8" s="27"/>
      <c r="Z8" s="27"/>
      <c r="AA8" s="27"/>
      <c r="AB8" s="27"/>
      <c r="AC8" s="27"/>
      <c r="AD8" s="27"/>
      <c r="AE8" s="28"/>
      <c r="AF8" s="7"/>
    </row>
    <row r="9" ht="18.75" customHeight="1">
      <c r="A9" s="7"/>
      <c r="B9" s="234"/>
      <c r="C9" s="49"/>
      <c r="D9" s="269" t="s">
        <v>325</v>
      </c>
      <c r="E9" s="7"/>
      <c r="F9" s="7"/>
      <c r="G9" s="378" t="s">
        <v>842</v>
      </c>
      <c r="H9" s="27"/>
      <c r="I9" s="27"/>
      <c r="J9" s="27"/>
      <c r="K9" s="27"/>
      <c r="L9" s="27"/>
      <c r="M9" s="27"/>
      <c r="N9" s="27"/>
      <c r="O9" s="28"/>
      <c r="P9" s="672" t="str">
        <f>'(R-4) Construction (Part 1)'!K11</f>
        <v>2 1/2" x 0.113" (Std Strip/Coil)</v>
      </c>
      <c r="Q9" s="27"/>
      <c r="R9" s="28"/>
      <c r="S9" s="7"/>
      <c r="T9" s="378"/>
      <c r="U9" s="27"/>
      <c r="V9" s="27"/>
      <c r="W9" s="27"/>
      <c r="X9" s="27"/>
      <c r="Y9" s="27"/>
      <c r="Z9" s="27"/>
      <c r="AA9" s="27"/>
      <c r="AB9" s="27"/>
      <c r="AC9" s="27"/>
      <c r="AD9" s="27"/>
      <c r="AE9" s="28"/>
      <c r="AF9" s="7"/>
    </row>
    <row r="10" ht="18.75" customHeight="1">
      <c r="A10" s="7"/>
      <c r="B10" s="234"/>
      <c r="C10" s="49"/>
      <c r="D10" s="269" t="s">
        <v>325</v>
      </c>
      <c r="E10" s="7"/>
      <c r="F10" s="7"/>
      <c r="G10" s="645" t="s">
        <v>843</v>
      </c>
      <c r="H10" s="27"/>
      <c r="I10" s="27"/>
      <c r="J10" s="27"/>
      <c r="K10" s="27"/>
      <c r="L10" s="27"/>
      <c r="M10" s="27"/>
      <c r="N10" s="27"/>
      <c r="O10" s="28"/>
      <c r="P10" s="672" t="str">
        <f>'(R-4) Construction (Part 1)'!K12</f>
        <v>Same as BWP nails</v>
      </c>
      <c r="Q10" s="27"/>
      <c r="R10" s="28"/>
      <c r="S10" s="7"/>
      <c r="T10" s="282"/>
      <c r="U10" s="27"/>
      <c r="V10" s="27"/>
      <c r="W10" s="27"/>
      <c r="X10" s="27"/>
      <c r="Y10" s="27"/>
      <c r="Z10" s="27"/>
      <c r="AA10" s="27"/>
      <c r="AB10" s="27"/>
      <c r="AC10" s="27"/>
      <c r="AD10" s="27"/>
      <c r="AE10" s="28"/>
      <c r="AF10" s="7"/>
    </row>
    <row r="11" ht="18.75" customHeight="1">
      <c r="A11" s="7"/>
      <c r="B11" s="234"/>
      <c r="C11" s="49"/>
      <c r="D11" s="269" t="s">
        <v>325</v>
      </c>
      <c r="E11" s="7"/>
      <c r="F11" s="7"/>
      <c r="G11" s="378" t="s">
        <v>844</v>
      </c>
      <c r="H11" s="27"/>
      <c r="I11" s="27"/>
      <c r="J11" s="27"/>
      <c r="K11" s="27"/>
      <c r="L11" s="27"/>
      <c r="M11" s="27"/>
      <c r="N11" s="27"/>
      <c r="O11" s="28"/>
      <c r="P11" s="672" t="str">
        <f>'(R-4) Construction (Part 1)'!K13</f>
        <v>Type W Drywall Screws</v>
      </c>
      <c r="Q11" s="27"/>
      <c r="R11" s="28"/>
      <c r="S11" s="7"/>
      <c r="T11" s="378"/>
      <c r="U11" s="27"/>
      <c r="V11" s="27"/>
      <c r="W11" s="27"/>
      <c r="X11" s="27"/>
      <c r="Y11" s="27"/>
      <c r="Z11" s="27"/>
      <c r="AA11" s="27"/>
      <c r="AB11" s="27"/>
      <c r="AC11" s="27"/>
      <c r="AD11" s="27"/>
      <c r="AE11" s="28"/>
      <c r="AF11" s="7"/>
    </row>
    <row r="12" ht="18.75" customHeight="1">
      <c r="A12" s="7"/>
      <c r="B12" s="234"/>
      <c r="C12" s="49"/>
      <c r="D12" s="269" t="s">
        <v>325</v>
      </c>
      <c r="E12" s="7"/>
      <c r="F12" s="7"/>
      <c r="G12" s="378" t="s">
        <v>804</v>
      </c>
      <c r="H12" s="27"/>
      <c r="I12" s="27"/>
      <c r="J12" s="27"/>
      <c r="K12" s="27"/>
      <c r="L12" s="27"/>
      <c r="M12" s="27"/>
      <c r="N12" s="27"/>
      <c r="O12" s="28"/>
      <c r="P12" s="672" t="str">
        <f>'(R-4) Construction (Part 1)'!K14</f>
        <v>Screws</v>
      </c>
      <c r="Q12" s="27"/>
      <c r="R12" s="28"/>
      <c r="S12" s="7"/>
      <c r="T12" s="378"/>
      <c r="U12" s="27"/>
      <c r="V12" s="27"/>
      <c r="W12" s="27"/>
      <c r="X12" s="27"/>
      <c r="Y12" s="27"/>
      <c r="Z12" s="27"/>
      <c r="AA12" s="27"/>
      <c r="AB12" s="27"/>
      <c r="AC12" s="27"/>
      <c r="AD12" s="27"/>
      <c r="AE12" s="28"/>
      <c r="AF12" s="7"/>
    </row>
    <row r="13" ht="18.75" customHeight="1">
      <c r="A13" s="7"/>
      <c r="B13" s="234"/>
      <c r="C13" s="49"/>
      <c r="D13" s="269" t="s">
        <v>325</v>
      </c>
      <c r="E13" s="7"/>
      <c r="F13" s="7"/>
      <c r="G13" s="378" t="s">
        <v>806</v>
      </c>
      <c r="H13" s="27"/>
      <c r="I13" s="27"/>
      <c r="J13" s="27"/>
      <c r="K13" s="27"/>
      <c r="L13" s="27"/>
      <c r="M13" s="27"/>
      <c r="N13" s="27"/>
      <c r="O13" s="28"/>
      <c r="P13" s="672" t="str">
        <f>'(R-4) Construction (Part 1)'!K15</f>
        <v>Same as BWP nails</v>
      </c>
      <c r="Q13" s="27"/>
      <c r="R13" s="28"/>
      <c r="S13" s="7"/>
      <c r="T13" s="378"/>
      <c r="U13" s="27"/>
      <c r="V13" s="27"/>
      <c r="W13" s="27"/>
      <c r="X13" s="27"/>
      <c r="Y13" s="27"/>
      <c r="Z13" s="27"/>
      <c r="AA13" s="27"/>
      <c r="AB13" s="27"/>
      <c r="AC13" s="27"/>
      <c r="AD13" s="27"/>
      <c r="AE13" s="28"/>
      <c r="AF13" s="7"/>
    </row>
    <row r="14" ht="18.75" customHeight="1">
      <c r="A14" s="7"/>
      <c r="B14" s="207"/>
      <c r="C14" s="49"/>
      <c r="D14" s="269" t="s">
        <v>325</v>
      </c>
      <c r="E14" s="7"/>
      <c r="F14" s="7"/>
      <c r="G14" s="647"/>
      <c r="H14" s="201"/>
      <c r="I14" s="207"/>
      <c r="J14" s="207"/>
      <c r="K14" s="7"/>
      <c r="L14" s="7"/>
      <c r="M14" s="7"/>
      <c r="N14" s="7"/>
      <c r="O14" s="7"/>
      <c r="P14" s="7"/>
      <c r="Q14" s="7"/>
      <c r="R14" s="7"/>
      <c r="S14" s="7"/>
      <c r="T14" s="7"/>
      <c r="U14" s="7"/>
      <c r="V14" s="7"/>
      <c r="W14" s="7"/>
      <c r="X14" s="7"/>
      <c r="Y14" s="7"/>
      <c r="Z14" s="201"/>
      <c r="AA14" s="7"/>
      <c r="AB14" s="7"/>
      <c r="AC14" s="7"/>
      <c r="AD14" s="7"/>
      <c r="AE14" s="7"/>
      <c r="AF14" s="7"/>
    </row>
    <row r="15" ht="18.75" customHeight="1">
      <c r="A15" s="7"/>
      <c r="B15" s="234"/>
      <c r="C15" s="49"/>
      <c r="D15" s="269" t="s">
        <v>325</v>
      </c>
      <c r="E15" s="7"/>
      <c r="F15" s="7"/>
      <c r="G15" s="673" t="s">
        <v>845</v>
      </c>
      <c r="H15" s="27"/>
      <c r="I15" s="27"/>
      <c r="J15" s="27"/>
      <c r="K15" s="27"/>
      <c r="L15" s="27"/>
      <c r="M15" s="27"/>
      <c r="N15" s="27"/>
      <c r="O15" s="27"/>
      <c r="P15" s="27"/>
      <c r="Q15" s="27"/>
      <c r="R15" s="27"/>
      <c r="S15" s="27"/>
      <c r="T15" s="27"/>
      <c r="U15" s="27"/>
      <c r="V15" s="27"/>
      <c r="W15" s="27"/>
      <c r="X15" s="27"/>
      <c r="Y15" s="27"/>
      <c r="Z15" s="27"/>
      <c r="AA15" s="27"/>
      <c r="AB15" s="27"/>
      <c r="AC15" s="27"/>
      <c r="AD15" s="27"/>
      <c r="AE15" s="28"/>
      <c r="AF15" s="7"/>
    </row>
    <row r="16" ht="18.75" customHeight="1">
      <c r="A16" s="192"/>
      <c r="B16" s="674"/>
      <c r="C16" s="49"/>
      <c r="D16" s="269" t="s">
        <v>325</v>
      </c>
      <c r="E16" s="7"/>
      <c r="F16" s="7"/>
      <c r="G16" s="675" t="s">
        <v>846</v>
      </c>
      <c r="H16" s="27"/>
      <c r="I16" s="27"/>
      <c r="J16" s="28"/>
      <c r="K16" s="7"/>
      <c r="L16" s="675" t="s">
        <v>847</v>
      </c>
      <c r="M16" s="28"/>
      <c r="N16" s="7"/>
      <c r="O16" s="676" t="s">
        <v>848</v>
      </c>
      <c r="P16" s="27"/>
      <c r="Q16" s="27"/>
      <c r="R16" s="28"/>
      <c r="S16" s="7"/>
      <c r="T16" s="676" t="s">
        <v>849</v>
      </c>
      <c r="U16" s="27"/>
      <c r="V16" s="27"/>
      <c r="W16" s="27"/>
      <c r="X16" s="28"/>
      <c r="Y16" s="49"/>
      <c r="Z16" s="677" t="s">
        <v>850</v>
      </c>
      <c r="AA16" s="27"/>
      <c r="AB16" s="27"/>
      <c r="AC16" s="27"/>
      <c r="AD16" s="27"/>
      <c r="AE16" s="28"/>
      <c r="AF16" s="7"/>
    </row>
    <row r="17" ht="32.25" customHeight="1">
      <c r="A17" s="192"/>
      <c r="B17" s="674"/>
      <c r="C17" s="49"/>
      <c r="D17" s="269" t="s">
        <v>325</v>
      </c>
      <c r="E17" s="7"/>
      <c r="F17" s="7"/>
      <c r="G17" s="336" t="str">
        <f>'(I-3) Design &amp; Feedback'!G10</f>
        <v>Band ID</v>
      </c>
      <c r="H17" s="31"/>
      <c r="I17" s="330" t="str">
        <f>'(I-3) Design &amp; Feedback'!J10</f>
        <v>Reference Framing Type</v>
      </c>
      <c r="J17" s="330" t="str">
        <f>'(I-3) Design &amp; Feedback'!K10</f>
        <v>Sheathing Continuity</v>
      </c>
      <c r="K17" s="49"/>
      <c r="L17" s="357" t="s">
        <v>851</v>
      </c>
      <c r="M17" s="578" t="s">
        <v>852</v>
      </c>
      <c r="N17" s="7"/>
      <c r="O17" s="678" t="s">
        <v>853</v>
      </c>
      <c r="P17" s="570" t="s">
        <v>854</v>
      </c>
      <c r="Q17" s="35"/>
      <c r="R17" s="357" t="s">
        <v>855</v>
      </c>
      <c r="S17" s="49"/>
      <c r="T17" s="678" t="s">
        <v>856</v>
      </c>
      <c r="U17" s="678" t="s">
        <v>857</v>
      </c>
      <c r="V17" s="357" t="s">
        <v>858</v>
      </c>
      <c r="W17" s="679" t="s">
        <v>859</v>
      </c>
      <c r="X17" s="256"/>
      <c r="Y17" s="49"/>
      <c r="Z17" s="357" t="s">
        <v>706</v>
      </c>
      <c r="AA17" s="680" t="s">
        <v>860</v>
      </c>
      <c r="AB17" s="680" t="s">
        <v>857</v>
      </c>
      <c r="AC17" s="681" t="s">
        <v>858</v>
      </c>
      <c r="AD17" s="682" t="s">
        <v>859</v>
      </c>
      <c r="AE17" s="256"/>
      <c r="AF17" s="7"/>
    </row>
    <row r="18" ht="32.25" customHeight="1">
      <c r="A18" s="170"/>
      <c r="B18" s="234"/>
      <c r="C18" s="49"/>
      <c r="D18" s="269" t="s">
        <v>325</v>
      </c>
      <c r="E18" s="7"/>
      <c r="F18" s="265"/>
      <c r="G18" s="33"/>
      <c r="H18" s="35"/>
      <c r="I18" s="346"/>
      <c r="J18" s="346"/>
      <c r="K18" s="49"/>
      <c r="L18" s="346"/>
      <c r="M18" s="346"/>
      <c r="N18" s="49"/>
      <c r="O18" s="346"/>
      <c r="P18" s="376" t="s">
        <v>861</v>
      </c>
      <c r="Q18" s="376" t="s">
        <v>862</v>
      </c>
      <c r="R18" s="346"/>
      <c r="S18" s="49"/>
      <c r="T18" s="346"/>
      <c r="U18" s="346"/>
      <c r="V18" s="346"/>
      <c r="W18" s="683" t="s">
        <v>835</v>
      </c>
      <c r="X18" s="683" t="s">
        <v>836</v>
      </c>
      <c r="Y18" s="49"/>
      <c r="Z18" s="346"/>
      <c r="AA18" s="346"/>
      <c r="AB18" s="346"/>
      <c r="AC18" s="346"/>
      <c r="AD18" s="684" t="s">
        <v>835</v>
      </c>
      <c r="AE18" s="684" t="s">
        <v>836</v>
      </c>
      <c r="AF18" s="7"/>
    </row>
    <row r="19" ht="18.75" customHeight="1">
      <c r="A19" s="7"/>
      <c r="B19" s="234"/>
      <c r="C19" s="49"/>
      <c r="D19" s="268" t="str">
        <f>'(I-3) Design &amp; Feedback'!D11</f>
        <v>Required</v>
      </c>
      <c r="E19" s="162"/>
      <c r="F19" s="7"/>
      <c r="G19" s="637" t="str">
        <f>'(I-3) Design &amp; Feedback'!G11</f>
        <v>R</v>
      </c>
      <c r="H19" s="637">
        <f>IF('(I-3) Design &amp; Feedback'!H11&gt;0, '(I-3) Design &amp; Feedback'!H11, "-")</f>
        <v>1</v>
      </c>
      <c r="I19" s="637" t="str">
        <f>IF('(I-3) Design &amp; Feedback'!J11&gt;0, '(I-3) Design &amp; Feedback'!J11, "-")</f>
        <v>WSP-A</v>
      </c>
      <c r="J19" s="637" t="str">
        <f>IF('(I-3) Design &amp; Feedback'!K11&gt;0, '(I-3) Design &amp; Feedback'!K11, "-")</f>
        <v>Continuous</v>
      </c>
      <c r="K19" s="685"/>
      <c r="L19" s="434" t="str">
        <f t="array" ref="L19">INDEX('(BCBC) Anchor Bolt Spacing'!$E$15:$I$35,MATCH('(R-4a) Construction (Part 2)'!$I19,'(BCBC) Anchor Bolt Spacing'!$E$15:$E$35,0),MATCH('(R-4a) Construction (Part 2)'!$P$7,'(BCBC) Anchor Bolt Spacing'!$E$15:$I$15,0))</f>
        <v>4' 7"</v>
      </c>
      <c r="M19" s="434" t="str">
        <f t="shared" ref="M19:M78" si="1">IF(I19&gt;0,"2","-")</f>
        <v>2</v>
      </c>
      <c r="N19" s="685"/>
      <c r="O19" s="434">
        <f t="array" ref="O19">INDEX('(BCBC) BWP Construction'!$D$15:$Z$36,MATCH($I19, '(BCBC) BWP Construction'!$D$15:$D$36,0),5)</f>
        <v>16</v>
      </c>
      <c r="P19" s="424" t="str">
        <f>'(R-6) Dbl Top Plates Nailing'!$AD$18</f>
        <v>1 stud space</v>
      </c>
      <c r="Q19" s="424">
        <f>'(R-6) Dbl Top Plates Nailing'!$AC$18</f>
        <v>8</v>
      </c>
      <c r="R19" s="424" t="str">
        <f>IF('(I-3) Design &amp; Feedback'!L11='(T) General Tables'!$A$14,'(T) General Tables'!$A$11,"-")</f>
        <v>-</v>
      </c>
      <c r="S19" s="685"/>
      <c r="T19" s="434" t="str">
        <f t="array" ref="T19">INDEX('(BCBC) BWP Construction'!$D$15:$Z$36,MATCH($I19, '(BCBC) BWP Construction'!$D$15:$D$36,0),2)</f>
        <v>3/8" wood-based panel</v>
      </c>
      <c r="U19" s="434" t="str">
        <f t="array" ref="U19">INDEX('(BCBC) BWP Construction'!$D$15:$Z$36,MATCH($I19, '(BCBC) BWP Construction'!$D$15:$D$36,0),3)</f>
        <v>-</v>
      </c>
      <c r="V19" s="434" t="str">
        <f t="array" ref="V19">INDEX('(BCBC) BWP Construction'!$AC$15:$AG$36,MATCH($I19, '(BCBC) BWP Construction'!$D$15:$D$36,0),1)</f>
        <v>2 1/2" x 0.113" (Std Strip/Coil)</v>
      </c>
      <c r="W19" s="433">
        <f t="array" ref="W19">INDEX('(BCBC) BWP Construction'!$AC$15:$AI$36,MATCH($I19, '(BCBC) BWP Construction'!$D$15:$D$36,0),6)</f>
        <v>6</v>
      </c>
      <c r="X19" s="433">
        <f t="array" ref="X19">INDEX('(BCBC) BWP Construction'!$AC$15:$AI$36,MATCH($I19, '(BCBC) BWP Construction'!$D$15:$D$36,0),7)</f>
        <v>12</v>
      </c>
      <c r="Y19" s="685"/>
      <c r="Z19" s="434" t="str">
        <f>IF('(I-3) Design &amp; Feedback'!O11='(T) General Tables'!$A$77,'(T) General Tables'!$A$177,'(T) General Tables'!$A$17)</f>
        <v>GWB-O</v>
      </c>
      <c r="AA19" s="434" t="str">
        <f>IF($Z19='(T) General Tables'!$A$177,'(BCBC) BWP Construction'!$E$15,'(I-3) Design &amp; Feedback'!O11)</f>
        <v>1/2" gypsum board</v>
      </c>
      <c r="AB19" s="434" t="str">
        <f>IF('(I-3) Design &amp; Feedback'!O11='(T) General Tables'!$A$78,'(T) General Tables'!$A$11,"-")</f>
        <v>-</v>
      </c>
      <c r="AC19" s="434" t="str">
        <f>IF($Z19='(T) General Tables'!$A$177,'(BCBC) BWP Construction'!$AC$15,"-")</f>
        <v>Type W Drywall Screws</v>
      </c>
      <c r="AD19" s="433">
        <f>IF($Z19='(T) General Tables'!$A$177,'(BCBC) BWP Construction'!$AF$15,"-")</f>
        <v>12</v>
      </c>
      <c r="AE19" s="433">
        <f>IF($Z19='(T) General Tables'!$A$177,'(BCBC) BWP Construction'!$AF$16,"-")</f>
        <v>12</v>
      </c>
      <c r="AF19" s="7"/>
    </row>
    <row r="20" ht="18.75" customHeight="1">
      <c r="A20" s="7"/>
      <c r="B20" s="352"/>
      <c r="C20" s="49"/>
      <c r="D20" s="268" t="str">
        <f>'(I-3) Design &amp; Feedback'!D12</f>
        <v>Required</v>
      </c>
      <c r="E20" s="162"/>
      <c r="F20" s="7"/>
      <c r="G20" s="434" t="str">
        <f>'(I-3) Design &amp; Feedback'!G12</f>
        <v>R</v>
      </c>
      <c r="H20" s="434">
        <f>IF('(I-3) Design &amp; Feedback'!H12&gt;0, '(I-3) Design &amp; Feedback'!H12, "-")</f>
        <v>2</v>
      </c>
      <c r="I20" s="434" t="str">
        <f>IF('(I-3) Design &amp; Feedback'!J12&gt;0, '(I-3) Design &amp; Feedback'!J12, "-")</f>
        <v>WSP-A</v>
      </c>
      <c r="J20" s="434" t="str">
        <f>IF('(I-3) Design &amp; Feedback'!K12&gt;0, '(I-3) Design &amp; Feedback'!K12, "-")</f>
        <v>Continuous</v>
      </c>
      <c r="K20" s="685"/>
      <c r="L20" s="434" t="str">
        <f t="array" ref="L20">INDEX('(BCBC) Anchor Bolt Spacing'!$E$15:$I$35,MATCH('(R-4a) Construction (Part 2)'!$I20,'(BCBC) Anchor Bolt Spacing'!$E$15:$E$35,0),MATCH('(R-4a) Construction (Part 2)'!$P$7,'(BCBC) Anchor Bolt Spacing'!$E$15:$I$15,0))</f>
        <v>4' 7"</v>
      </c>
      <c r="M20" s="434" t="str">
        <f t="shared" si="1"/>
        <v>2</v>
      </c>
      <c r="N20" s="685"/>
      <c r="O20" s="424">
        <f t="array" ref="O20">INDEX('(BCBC) BWP Construction'!$D$15:$Z$36,MATCH($I20, '(BCBC) BWP Construction'!$D$15:$D$36,0),5)</f>
        <v>16</v>
      </c>
      <c r="P20" s="424" t="str">
        <f>'(R-6) Dbl Top Plates Nailing'!$AD$18</f>
        <v>1 stud space</v>
      </c>
      <c r="Q20" s="424">
        <f>'(R-6) Dbl Top Plates Nailing'!$AC$18</f>
        <v>8</v>
      </c>
      <c r="R20" s="424" t="str">
        <f>IF('(I-3) Design &amp; Feedback'!L12='(T) General Tables'!$A$14,'(T) General Tables'!$A$11,"-")</f>
        <v>-</v>
      </c>
      <c r="S20" s="685"/>
      <c r="T20" s="424" t="str">
        <f t="array" ref="T20">INDEX('(BCBC) BWP Construction'!$D$15:$Z$36,MATCH($I20, '(BCBC) BWP Construction'!$D$15:$D$36,0),2)</f>
        <v>3/8" wood-based panel</v>
      </c>
      <c r="U20" s="424" t="str">
        <f t="array" ref="U20">INDEX('(BCBC) BWP Construction'!$D$15:$Z$36,MATCH($I20, '(BCBC) BWP Construction'!$D$15:$D$36,0),3)</f>
        <v>-</v>
      </c>
      <c r="V20" s="424" t="str">
        <f t="array" ref="V20">INDEX('(BCBC) BWP Construction'!$AC$15:$AG$36,MATCH($I20, '(BCBC) BWP Construction'!$D$15:$D$36,0),1)</f>
        <v>2 1/2" x 0.113" (Std Strip/Coil)</v>
      </c>
      <c r="W20" s="433">
        <f t="array" ref="W20">INDEX('(BCBC) BWP Construction'!$AC$15:$AI$36,MATCH($I20, '(BCBC) BWP Construction'!$D$15:$D$36,0),6)</f>
        <v>6</v>
      </c>
      <c r="X20" s="433">
        <f t="array" ref="X20">INDEX('(BCBC) BWP Construction'!$AC$15:$AI$36,MATCH($I20, '(BCBC) BWP Construction'!$D$15:$D$36,0),7)</f>
        <v>12</v>
      </c>
      <c r="Y20" s="685"/>
      <c r="Z20" s="434" t="str">
        <f>IF('(I-3) Design &amp; Feedback'!O12='(T) General Tables'!$A$77,'(T) General Tables'!$A$177,'(T) General Tables'!$A$17)</f>
        <v>GWB-O</v>
      </c>
      <c r="AA20" s="434" t="str">
        <f>IF($Z20='(T) General Tables'!$A$177,'(BCBC) BWP Construction'!$E$15,'(I-3) Design &amp; Feedback'!O12)</f>
        <v>1/2" gypsum board</v>
      </c>
      <c r="AB20" s="434" t="str">
        <f>IF('(I-3) Design &amp; Feedback'!O12='(T) General Tables'!$A$78,'(T) General Tables'!$A$11,"-")</f>
        <v>-</v>
      </c>
      <c r="AC20" s="424" t="str">
        <f>IF($Z20='(T) General Tables'!$A$177,'(BCBC) BWP Construction'!$AC$15,"-")</f>
        <v>Type W Drywall Screws</v>
      </c>
      <c r="AD20" s="423">
        <f>IF($Z20='(T) General Tables'!$A$177,'(BCBC) BWP Construction'!$AF$15,"-")</f>
        <v>12</v>
      </c>
      <c r="AE20" s="423">
        <f>IF($Z20='(T) General Tables'!$A$177,'(BCBC) BWP Construction'!$AF$16,"-")</f>
        <v>12</v>
      </c>
      <c r="AF20" s="7"/>
    </row>
    <row r="21" ht="18.75" customHeight="1">
      <c r="A21" s="7"/>
      <c r="B21" s="162"/>
      <c r="C21" s="49"/>
      <c r="D21" s="268" t="str">
        <f>'(I-3) Design &amp; Feedback'!D13</f>
        <v>Required</v>
      </c>
      <c r="E21" s="162"/>
      <c r="F21" s="7"/>
      <c r="G21" s="434" t="str">
        <f>'(I-3) Design &amp; Feedback'!G13</f>
        <v>R</v>
      </c>
      <c r="H21" s="434">
        <f>IF('(I-3) Design &amp; Feedback'!H13&gt;0, '(I-3) Design &amp; Feedback'!H13, "-")</f>
        <v>3</v>
      </c>
      <c r="I21" s="434" t="str">
        <f>IF('(I-3) Design &amp; Feedback'!J13&gt;0, '(I-3) Design &amp; Feedback'!J13, "-")</f>
        <v>WSP-A</v>
      </c>
      <c r="J21" s="434" t="str">
        <f>IF('(I-3) Design &amp; Feedback'!K13&gt;0, '(I-3) Design &amp; Feedback'!K13, "-")</f>
        <v>Continuous</v>
      </c>
      <c r="K21" s="685"/>
      <c r="L21" s="434" t="str">
        <f t="array" ref="L21">INDEX('(BCBC) Anchor Bolt Spacing'!$E$15:$I$35,MATCH('(R-4a) Construction (Part 2)'!$I21,'(BCBC) Anchor Bolt Spacing'!$E$15:$E$35,0),MATCH('(R-4a) Construction (Part 2)'!$P$7,'(BCBC) Anchor Bolt Spacing'!$E$15:$I$15,0))</f>
        <v>4' 7"</v>
      </c>
      <c r="M21" s="434" t="str">
        <f t="shared" si="1"/>
        <v>2</v>
      </c>
      <c r="N21" s="685"/>
      <c r="O21" s="424">
        <f t="array" ref="O21">INDEX('(BCBC) BWP Construction'!$D$15:$Z$36,MATCH($I21, '(BCBC) BWP Construction'!$D$15:$D$36,0),5)</f>
        <v>16</v>
      </c>
      <c r="P21" s="424" t="str">
        <f>'(R-6) Dbl Top Plates Nailing'!$AD$18</f>
        <v>1 stud space</v>
      </c>
      <c r="Q21" s="424">
        <f>'(R-6) Dbl Top Plates Nailing'!$AC$18</f>
        <v>8</v>
      </c>
      <c r="R21" s="424" t="str">
        <f>IF('(I-3) Design &amp; Feedback'!L13='(T) General Tables'!$A$14,'(T) General Tables'!$A$11,"-")</f>
        <v>-</v>
      </c>
      <c r="S21" s="685"/>
      <c r="T21" s="424" t="str">
        <f t="array" ref="T21">INDEX('(BCBC) BWP Construction'!$D$15:$Z$36,MATCH($I21, '(BCBC) BWP Construction'!$D$15:$D$36,0),2)</f>
        <v>3/8" wood-based panel</v>
      </c>
      <c r="U21" s="424" t="str">
        <f t="array" ref="U21">INDEX('(BCBC) BWP Construction'!$D$15:$Z$36,MATCH($I21, '(BCBC) BWP Construction'!$D$15:$D$36,0),3)</f>
        <v>-</v>
      </c>
      <c r="V21" s="424" t="str">
        <f t="array" ref="V21">INDEX('(BCBC) BWP Construction'!$AC$15:$AG$36,MATCH($I21, '(BCBC) BWP Construction'!$D$15:$D$36,0),1)</f>
        <v>2 1/2" x 0.113" (Std Strip/Coil)</v>
      </c>
      <c r="W21" s="433">
        <f t="array" ref="W21">INDEX('(BCBC) BWP Construction'!$AC$15:$AI$36,MATCH($I21, '(BCBC) BWP Construction'!$D$15:$D$36,0),6)</f>
        <v>6</v>
      </c>
      <c r="X21" s="433">
        <f t="array" ref="X21">INDEX('(BCBC) BWP Construction'!$AC$15:$AI$36,MATCH($I21, '(BCBC) BWP Construction'!$D$15:$D$36,0),7)</f>
        <v>12</v>
      </c>
      <c r="Y21" s="685"/>
      <c r="Z21" s="434" t="str">
        <f>IF('(I-3) Design &amp; Feedback'!O13='(T) General Tables'!$A$77,'(T) General Tables'!$A$177,'(T) General Tables'!$A$17)</f>
        <v>GWB-O</v>
      </c>
      <c r="AA21" s="434" t="str">
        <f>IF($Z21='(T) General Tables'!$A$177,'(BCBC) BWP Construction'!$E$15,'(I-3) Design &amp; Feedback'!O13)</f>
        <v>1/2" gypsum board</v>
      </c>
      <c r="AB21" s="434" t="str">
        <f>IF('(I-3) Design &amp; Feedback'!O13='(T) General Tables'!$A$78,'(T) General Tables'!$A$11,"-")</f>
        <v>-</v>
      </c>
      <c r="AC21" s="424" t="str">
        <f>IF($Z21='(T) General Tables'!$A$177,'(BCBC) BWP Construction'!$AC$15,"-")</f>
        <v>Type W Drywall Screws</v>
      </c>
      <c r="AD21" s="423">
        <f>IF($Z21='(T) General Tables'!$A$177,'(BCBC) BWP Construction'!$AF$15,"-")</f>
        <v>12</v>
      </c>
      <c r="AE21" s="423">
        <f>IF($Z21='(T) General Tables'!$A$177,'(BCBC) BWP Construction'!$AF$16,"-")</f>
        <v>12</v>
      </c>
      <c r="AF21" s="7"/>
    </row>
    <row r="22" ht="18.75" customHeight="1">
      <c r="A22" s="7"/>
      <c r="B22" s="162"/>
      <c r="C22" s="7"/>
      <c r="D22" s="268" t="str">
        <f>'(I-3) Design &amp; Feedback'!D14</f>
        <v>Required</v>
      </c>
      <c r="E22" s="162"/>
      <c r="F22" s="7"/>
      <c r="G22" s="434" t="str">
        <f>'(I-3) Design &amp; Feedback'!G14</f>
        <v>R</v>
      </c>
      <c r="H22" s="434">
        <f>IF('(I-3) Design &amp; Feedback'!H14&gt;0, '(I-3) Design &amp; Feedback'!H14, "-")</f>
        <v>4</v>
      </c>
      <c r="I22" s="434" t="str">
        <f>IF('(I-3) Design &amp; Feedback'!J14&gt;0, '(I-3) Design &amp; Feedback'!J14, "-")</f>
        <v>WSP-A</v>
      </c>
      <c r="J22" s="434" t="str">
        <f>IF('(I-3) Design &amp; Feedback'!K14&gt;0, '(I-3) Design &amp; Feedback'!K14, "-")</f>
        <v>Continuous</v>
      </c>
      <c r="K22" s="685"/>
      <c r="L22" s="434" t="str">
        <f t="array" ref="L22">INDEX('(BCBC) Anchor Bolt Spacing'!$E$15:$I$35,MATCH('(R-4a) Construction (Part 2)'!$I22,'(BCBC) Anchor Bolt Spacing'!$E$15:$E$35,0),MATCH('(R-4a) Construction (Part 2)'!$P$7,'(BCBC) Anchor Bolt Spacing'!$E$15:$I$15,0))</f>
        <v>4' 7"</v>
      </c>
      <c r="M22" s="434" t="str">
        <f t="shared" si="1"/>
        <v>2</v>
      </c>
      <c r="N22" s="685"/>
      <c r="O22" s="424">
        <f t="array" ref="O22">INDEX('(BCBC) BWP Construction'!$D$15:$Z$36,MATCH($I22, '(BCBC) BWP Construction'!$D$15:$D$36,0),5)</f>
        <v>16</v>
      </c>
      <c r="P22" s="424" t="str">
        <f>'(R-6) Dbl Top Plates Nailing'!$AD$18</f>
        <v>1 stud space</v>
      </c>
      <c r="Q22" s="424">
        <f>'(R-6) Dbl Top Plates Nailing'!$AC$18</f>
        <v>8</v>
      </c>
      <c r="R22" s="424" t="str">
        <f>IF('(I-3) Design &amp; Feedback'!L14='(T) General Tables'!$A$14,'(T) General Tables'!$A$11,"-")</f>
        <v>-</v>
      </c>
      <c r="S22" s="685"/>
      <c r="T22" s="424" t="str">
        <f t="array" ref="T22">INDEX('(BCBC) BWP Construction'!$D$15:$Z$36,MATCH($I22, '(BCBC) BWP Construction'!$D$15:$D$36,0),2)</f>
        <v>3/8" wood-based panel</v>
      </c>
      <c r="U22" s="424" t="str">
        <f t="array" ref="U22">INDEX('(BCBC) BWP Construction'!$D$15:$Z$36,MATCH($I22, '(BCBC) BWP Construction'!$D$15:$D$36,0),3)</f>
        <v>-</v>
      </c>
      <c r="V22" s="424" t="str">
        <f t="array" ref="V22">INDEX('(BCBC) BWP Construction'!$AC$15:$AG$36,MATCH($I22, '(BCBC) BWP Construction'!$D$15:$D$36,0),1)</f>
        <v>2 1/2" x 0.113" (Std Strip/Coil)</v>
      </c>
      <c r="W22" s="433">
        <f t="array" ref="W22">INDEX('(BCBC) BWP Construction'!$AC$15:$AI$36,MATCH($I22, '(BCBC) BWP Construction'!$D$15:$D$36,0),6)</f>
        <v>6</v>
      </c>
      <c r="X22" s="433">
        <f t="array" ref="X22">INDEX('(BCBC) BWP Construction'!$AC$15:$AI$36,MATCH($I22, '(BCBC) BWP Construction'!$D$15:$D$36,0),7)</f>
        <v>12</v>
      </c>
      <c r="Y22" s="685"/>
      <c r="Z22" s="434" t="str">
        <f>IF('(I-3) Design &amp; Feedback'!O14='(T) General Tables'!$A$77,'(T) General Tables'!$A$177,'(T) General Tables'!$A$17)</f>
        <v>GWB-O</v>
      </c>
      <c r="AA22" s="434" t="str">
        <f>IF($Z22='(T) General Tables'!$A$177,'(BCBC) BWP Construction'!$E$15,'(I-3) Design &amp; Feedback'!O14)</f>
        <v>1/2" gypsum board</v>
      </c>
      <c r="AB22" s="434" t="str">
        <f>IF('(I-3) Design &amp; Feedback'!O14='(T) General Tables'!$A$78,'(T) General Tables'!$A$11,"-")</f>
        <v>-</v>
      </c>
      <c r="AC22" s="424" t="str">
        <f>IF($Z22='(T) General Tables'!$A$177,'(BCBC) BWP Construction'!$AC$15,"-")</f>
        <v>Type W Drywall Screws</v>
      </c>
      <c r="AD22" s="423">
        <f>IF($Z22='(T) General Tables'!$A$177,'(BCBC) BWP Construction'!$AF$15,"-")</f>
        <v>12</v>
      </c>
      <c r="AE22" s="423">
        <f>IF($Z22='(T) General Tables'!$A$177,'(BCBC) BWP Construction'!$AF$16,"-")</f>
        <v>12</v>
      </c>
      <c r="AF22" s="7"/>
    </row>
    <row r="23" ht="18.75" hidden="1" customHeight="1">
      <c r="A23" s="7"/>
      <c r="B23" s="162"/>
      <c r="C23" s="7"/>
      <c r="D23" s="268" t="str">
        <f>'(I-3) Design &amp; Feedback'!D15</f>
        <v>Not Required</v>
      </c>
      <c r="E23" s="162"/>
      <c r="F23" s="7"/>
      <c r="G23" s="434" t="str">
        <f>'(I-3) Design &amp; Feedback'!G15</f>
        <v>R</v>
      </c>
      <c r="H23" s="434" t="str">
        <f>IF('(I-3) Design &amp; Feedback'!H15&gt;0, '(I-3) Design &amp; Feedback'!H15, "-")</f>
        <v>-</v>
      </c>
      <c r="I23" s="434" t="str">
        <f>IF('(I-3) Design &amp; Feedback'!J15&gt;0, '(I-3) Design &amp; Feedback'!J15, "-")</f>
        <v>-</v>
      </c>
      <c r="J23" s="434" t="str">
        <f>IF('(I-3) Design &amp; Feedback'!K15&gt;0, '(I-3) Design &amp; Feedback'!K15, "-")</f>
        <v>-</v>
      </c>
      <c r="K23" s="685"/>
      <c r="L23" s="434" t="str">
        <f t="array" ref="L23">INDEX('(BCBC) Anchor Bolt Spacing'!$E$15:$I$35,MATCH('(R-4a) Construction (Part 2)'!$I23,'(BCBC) Anchor Bolt Spacing'!$E$15:$E$35,0),MATCH('(R-4a) Construction (Part 2)'!$P$7,'(BCBC) Anchor Bolt Spacing'!$E$15:$I$15,0))</f>
        <v>#N/A</v>
      </c>
      <c r="M23" s="434" t="str">
        <f t="shared" si="1"/>
        <v>2</v>
      </c>
      <c r="N23" s="685"/>
      <c r="O23" s="424" t="str">
        <f t="array" ref="O23">INDEX('(BCBC) BWP Construction'!$D$15:$Z$36,MATCH($I23, '(BCBC) BWP Construction'!$D$15:$D$36,0),5)</f>
        <v>#N/A</v>
      </c>
      <c r="P23" s="424" t="str">
        <f>'(R-6) Dbl Top Plates Nailing'!$AD$18</f>
        <v>1 stud space</v>
      </c>
      <c r="Q23" s="424">
        <f>'(R-6) Dbl Top Plates Nailing'!$AC$18</f>
        <v>8</v>
      </c>
      <c r="R23" s="424" t="str">
        <f>IF('(I-3) Design &amp; Feedback'!L15='(T) General Tables'!$A$14,'(T) General Tables'!$A$11,"-")</f>
        <v>-</v>
      </c>
      <c r="S23" s="685"/>
      <c r="T23" s="424" t="str">
        <f t="array" ref="T23">INDEX('(BCBC) BWP Construction'!$D$15:$Z$36,MATCH($I23, '(BCBC) BWP Construction'!$D$15:$D$36,0),2)</f>
        <v>#N/A</v>
      </c>
      <c r="U23" s="424" t="str">
        <f t="array" ref="U23">INDEX('(BCBC) BWP Construction'!$D$15:$Z$36,MATCH($I23, '(BCBC) BWP Construction'!$D$15:$D$36,0),3)</f>
        <v>#N/A</v>
      </c>
      <c r="V23" s="424" t="str">
        <f t="array" ref="V23">INDEX('(BCBC) BWP Construction'!$AC$15:$AG$36,MATCH($I23, '(BCBC) BWP Construction'!$D$15:$D$36,0),1)</f>
        <v>#N/A</v>
      </c>
      <c r="W23" s="433" t="str">
        <f t="array" ref="W23">INDEX('(BCBC) BWP Construction'!$AC$15:$AI$36,MATCH($I23, '(BCBC) BWP Construction'!$D$15:$D$36,0),6)</f>
        <v>#N/A</v>
      </c>
      <c r="X23" s="433" t="str">
        <f t="array" ref="X23">INDEX('(BCBC) BWP Construction'!$AC$15:$AI$36,MATCH($I23, '(BCBC) BWP Construction'!$D$15:$D$36,0),7)</f>
        <v>#N/A</v>
      </c>
      <c r="Y23" s="685"/>
      <c r="Z23" s="434" t="str">
        <f>IF('(I-3) Design &amp; Feedback'!O15='(T) General Tables'!$A$77,'(T) General Tables'!$A$177,'(T) General Tables'!$A$17)</f>
        <v>N/A</v>
      </c>
      <c r="AA23" s="434" t="str">
        <f>IF($Z23='(T) General Tables'!$A$177,'(BCBC) BWP Construction'!$E$15,'(I-3) Design &amp; Feedback'!O15)</f>
        <v/>
      </c>
      <c r="AB23" s="434" t="str">
        <f>IF('(I-3) Design &amp; Feedback'!O15='(T) General Tables'!$A$78,'(T) General Tables'!$A$11,"-")</f>
        <v>-</v>
      </c>
      <c r="AC23" s="424" t="str">
        <f>IF($Z23='(T) General Tables'!$A$177,'(BCBC) BWP Construction'!$AC$15,"-")</f>
        <v>-</v>
      </c>
      <c r="AD23" s="423" t="str">
        <f>IF($Z23='(T) General Tables'!$A$177,'(BCBC) BWP Construction'!$AF$15,"-")</f>
        <v>-</v>
      </c>
      <c r="AE23" s="423" t="str">
        <f>IF($Z23='(T) General Tables'!$A$177,'(BCBC) BWP Construction'!$AF$16,"-")</f>
        <v>-</v>
      </c>
      <c r="AF23" s="7"/>
    </row>
    <row r="24" ht="18.75" hidden="1" customHeight="1">
      <c r="A24" s="7"/>
      <c r="B24" s="162"/>
      <c r="C24" s="7"/>
      <c r="D24" s="268" t="str">
        <f>'(I-3) Design &amp; Feedback'!D16</f>
        <v>Not Required</v>
      </c>
      <c r="E24" s="162"/>
      <c r="F24" s="7"/>
      <c r="G24" s="434" t="str">
        <f>'(I-3) Design &amp; Feedback'!G16</f>
        <v>R</v>
      </c>
      <c r="H24" s="434" t="str">
        <f>IF('(I-3) Design &amp; Feedback'!H16&gt;0, '(I-3) Design &amp; Feedback'!H16, "-")</f>
        <v>-</v>
      </c>
      <c r="I24" s="434" t="str">
        <f>IF('(I-3) Design &amp; Feedback'!J16&gt;0, '(I-3) Design &amp; Feedback'!J16, "-")</f>
        <v>-</v>
      </c>
      <c r="J24" s="434" t="str">
        <f>IF('(I-3) Design &amp; Feedback'!K16&gt;0, '(I-3) Design &amp; Feedback'!K16, "-")</f>
        <v>-</v>
      </c>
      <c r="K24" s="685"/>
      <c r="L24" s="434" t="str">
        <f t="array" ref="L24">INDEX('(BCBC) Anchor Bolt Spacing'!$E$15:$I$35,MATCH('(R-4a) Construction (Part 2)'!$I24,'(BCBC) Anchor Bolt Spacing'!$E$15:$E$35,0),MATCH('(R-4a) Construction (Part 2)'!$P$7,'(BCBC) Anchor Bolt Spacing'!$E$15:$I$15,0))</f>
        <v>#N/A</v>
      </c>
      <c r="M24" s="434" t="str">
        <f t="shared" si="1"/>
        <v>2</v>
      </c>
      <c r="N24" s="685"/>
      <c r="O24" s="424" t="str">
        <f t="array" ref="O24">INDEX('(BCBC) BWP Construction'!$D$15:$Z$36,MATCH($I24, '(BCBC) BWP Construction'!$D$15:$D$36,0),5)</f>
        <v>#N/A</v>
      </c>
      <c r="P24" s="424" t="str">
        <f>'(R-6) Dbl Top Plates Nailing'!$AD$18</f>
        <v>1 stud space</v>
      </c>
      <c r="Q24" s="424">
        <f>'(R-6) Dbl Top Plates Nailing'!$AC$18</f>
        <v>8</v>
      </c>
      <c r="R24" s="424" t="str">
        <f>IF('(I-3) Design &amp; Feedback'!L16='(T) General Tables'!$A$14,'(T) General Tables'!$A$11,"-")</f>
        <v>-</v>
      </c>
      <c r="S24" s="685"/>
      <c r="T24" s="424" t="str">
        <f t="array" ref="T24">INDEX('(BCBC) BWP Construction'!$D$15:$Z$36,MATCH($I24, '(BCBC) BWP Construction'!$D$15:$D$36,0),2)</f>
        <v>#N/A</v>
      </c>
      <c r="U24" s="424" t="str">
        <f t="array" ref="U24">INDEX('(BCBC) BWP Construction'!$D$15:$Z$36,MATCH($I24, '(BCBC) BWP Construction'!$D$15:$D$36,0),3)</f>
        <v>#N/A</v>
      </c>
      <c r="V24" s="424" t="str">
        <f t="array" ref="V24">INDEX('(BCBC) BWP Construction'!$AC$15:$AG$36,MATCH($I24, '(BCBC) BWP Construction'!$D$15:$D$36,0),1)</f>
        <v>#N/A</v>
      </c>
      <c r="W24" s="433" t="str">
        <f t="array" ref="W24">INDEX('(BCBC) BWP Construction'!$AC$15:$AI$36,MATCH($I24, '(BCBC) BWP Construction'!$D$15:$D$36,0),6)</f>
        <v>#N/A</v>
      </c>
      <c r="X24" s="433" t="str">
        <f t="array" ref="X24">INDEX('(BCBC) BWP Construction'!$AC$15:$AI$36,MATCH($I24, '(BCBC) BWP Construction'!$D$15:$D$36,0),7)</f>
        <v>#N/A</v>
      </c>
      <c r="Y24" s="685"/>
      <c r="Z24" s="434" t="str">
        <f>IF('(I-3) Design &amp; Feedback'!O16='(T) General Tables'!$A$77,'(T) General Tables'!$A$177,'(T) General Tables'!$A$17)</f>
        <v>N/A</v>
      </c>
      <c r="AA24" s="434" t="str">
        <f>IF($Z24='(T) General Tables'!$A$177,'(BCBC) BWP Construction'!$E$15,'(I-3) Design &amp; Feedback'!O16)</f>
        <v/>
      </c>
      <c r="AB24" s="434" t="str">
        <f>IF('(I-3) Design &amp; Feedback'!O16='(T) General Tables'!$A$78,'(T) General Tables'!$A$11,"-")</f>
        <v>-</v>
      </c>
      <c r="AC24" s="424" t="str">
        <f>IF($Z24='(T) General Tables'!$A$177,'(BCBC) BWP Construction'!$AC$15,"-")</f>
        <v>-</v>
      </c>
      <c r="AD24" s="423" t="str">
        <f>IF($Z24='(T) General Tables'!$A$177,'(BCBC) BWP Construction'!$AF$15,"-")</f>
        <v>-</v>
      </c>
      <c r="AE24" s="423" t="str">
        <f>IF($Z24='(T) General Tables'!$A$177,'(BCBC) BWP Construction'!$AF$16,"-")</f>
        <v>-</v>
      </c>
      <c r="AF24" s="7"/>
    </row>
    <row r="25" ht="18.75" hidden="1" customHeight="1">
      <c r="A25" s="7"/>
      <c r="B25" s="162"/>
      <c r="C25" s="7"/>
      <c r="D25" s="268" t="str">
        <f>'(I-3) Design &amp; Feedback'!D17</f>
        <v>Not Required</v>
      </c>
      <c r="E25" s="162"/>
      <c r="F25" s="7"/>
      <c r="G25" s="434" t="str">
        <f>'(I-3) Design &amp; Feedback'!G17</f>
        <v>R</v>
      </c>
      <c r="H25" s="434" t="str">
        <f>IF('(I-3) Design &amp; Feedback'!H17&gt;0, '(I-3) Design &amp; Feedback'!H17, "-")</f>
        <v>-</v>
      </c>
      <c r="I25" s="434" t="str">
        <f>IF('(I-3) Design &amp; Feedback'!J17&gt;0, '(I-3) Design &amp; Feedback'!J17, "-")</f>
        <v>-</v>
      </c>
      <c r="J25" s="434" t="str">
        <f>IF('(I-3) Design &amp; Feedback'!K17&gt;0, '(I-3) Design &amp; Feedback'!K17, "-")</f>
        <v>-</v>
      </c>
      <c r="K25" s="685"/>
      <c r="L25" s="434" t="str">
        <f t="array" ref="L25">INDEX('(BCBC) Anchor Bolt Spacing'!$E$15:$I$35,MATCH('(R-4a) Construction (Part 2)'!$I25,'(BCBC) Anchor Bolt Spacing'!$E$15:$E$35,0),MATCH('(R-4a) Construction (Part 2)'!$P$7,'(BCBC) Anchor Bolt Spacing'!$E$15:$I$15,0))</f>
        <v>#N/A</v>
      </c>
      <c r="M25" s="434" t="str">
        <f t="shared" si="1"/>
        <v>2</v>
      </c>
      <c r="N25" s="685"/>
      <c r="O25" s="424" t="str">
        <f t="array" ref="O25">INDEX('(BCBC) BWP Construction'!$D$15:$Z$36,MATCH($I25, '(BCBC) BWP Construction'!$D$15:$D$36,0),5)</f>
        <v>#N/A</v>
      </c>
      <c r="P25" s="424" t="str">
        <f>'(R-6) Dbl Top Plates Nailing'!$AD$18</f>
        <v>1 stud space</v>
      </c>
      <c r="Q25" s="424">
        <f>'(R-6) Dbl Top Plates Nailing'!$AC$18</f>
        <v>8</v>
      </c>
      <c r="R25" s="424" t="str">
        <f>IF('(I-3) Design &amp; Feedback'!L17='(T) General Tables'!$A$14,'(T) General Tables'!$A$11,"-")</f>
        <v>-</v>
      </c>
      <c r="S25" s="685"/>
      <c r="T25" s="424" t="str">
        <f t="array" ref="T25">INDEX('(BCBC) BWP Construction'!$D$15:$Z$36,MATCH($I25, '(BCBC) BWP Construction'!$D$15:$D$36,0),2)</f>
        <v>#N/A</v>
      </c>
      <c r="U25" s="424" t="str">
        <f t="array" ref="U25">INDEX('(BCBC) BWP Construction'!$D$15:$Z$36,MATCH($I25, '(BCBC) BWP Construction'!$D$15:$D$36,0),3)</f>
        <v>#N/A</v>
      </c>
      <c r="V25" s="424" t="str">
        <f t="array" ref="V25">INDEX('(BCBC) BWP Construction'!$AC$15:$AG$36,MATCH($I25, '(BCBC) BWP Construction'!$D$15:$D$36,0),1)</f>
        <v>#N/A</v>
      </c>
      <c r="W25" s="433" t="str">
        <f t="array" ref="W25">INDEX('(BCBC) BWP Construction'!$AC$15:$AI$36,MATCH($I25, '(BCBC) BWP Construction'!$D$15:$D$36,0),6)</f>
        <v>#N/A</v>
      </c>
      <c r="X25" s="433" t="str">
        <f t="array" ref="X25">INDEX('(BCBC) BWP Construction'!$AC$15:$AI$36,MATCH($I25, '(BCBC) BWP Construction'!$D$15:$D$36,0),7)</f>
        <v>#N/A</v>
      </c>
      <c r="Y25" s="685"/>
      <c r="Z25" s="434" t="str">
        <f>IF('(I-3) Design &amp; Feedback'!O17='(T) General Tables'!$A$77,'(T) General Tables'!$A$177,'(T) General Tables'!$A$17)</f>
        <v>N/A</v>
      </c>
      <c r="AA25" s="434" t="str">
        <f>IF($Z25='(T) General Tables'!$A$177,'(BCBC) BWP Construction'!$E$15,'(I-3) Design &amp; Feedback'!O17)</f>
        <v/>
      </c>
      <c r="AB25" s="434" t="str">
        <f>IF('(I-3) Design &amp; Feedback'!O17='(T) General Tables'!$A$78,'(T) General Tables'!$A$11,"-")</f>
        <v>-</v>
      </c>
      <c r="AC25" s="424" t="str">
        <f>IF($Z25='(T) General Tables'!$A$177,'(BCBC) BWP Construction'!$AC$15,"-")</f>
        <v>-</v>
      </c>
      <c r="AD25" s="423" t="str">
        <f>IF($Z25='(T) General Tables'!$A$177,'(BCBC) BWP Construction'!$AF$15,"-")</f>
        <v>-</v>
      </c>
      <c r="AE25" s="423" t="str">
        <f>IF($Z25='(T) General Tables'!$A$177,'(BCBC) BWP Construction'!$AF$16,"-")</f>
        <v>-</v>
      </c>
      <c r="AF25" s="7"/>
    </row>
    <row r="26" ht="18.75" hidden="1" customHeight="1">
      <c r="A26" s="7"/>
      <c r="B26" s="162"/>
      <c r="C26" s="7"/>
      <c r="D26" s="268" t="str">
        <f>'(I-3) Design &amp; Feedback'!D18</f>
        <v>Not Required</v>
      </c>
      <c r="E26" s="162"/>
      <c r="F26" s="7"/>
      <c r="G26" s="434" t="str">
        <f>'(I-3) Design &amp; Feedback'!G18</f>
        <v>R</v>
      </c>
      <c r="H26" s="434" t="str">
        <f>IF('(I-3) Design &amp; Feedback'!H18&gt;0, '(I-3) Design &amp; Feedback'!H18, "-")</f>
        <v>-</v>
      </c>
      <c r="I26" s="434" t="str">
        <f>IF('(I-3) Design &amp; Feedback'!J18&gt;0, '(I-3) Design &amp; Feedback'!J18, "-")</f>
        <v>-</v>
      </c>
      <c r="J26" s="434" t="str">
        <f>IF('(I-3) Design &amp; Feedback'!K18&gt;0, '(I-3) Design &amp; Feedback'!K18, "-")</f>
        <v>-</v>
      </c>
      <c r="K26" s="685"/>
      <c r="L26" s="434" t="str">
        <f t="array" ref="L26">INDEX('(BCBC) Anchor Bolt Spacing'!$E$15:$I$35,MATCH('(R-4a) Construction (Part 2)'!$I26,'(BCBC) Anchor Bolt Spacing'!$E$15:$E$35,0),MATCH('(R-4a) Construction (Part 2)'!$P$7,'(BCBC) Anchor Bolt Spacing'!$E$15:$I$15,0))</f>
        <v>#N/A</v>
      </c>
      <c r="M26" s="434" t="str">
        <f t="shared" si="1"/>
        <v>2</v>
      </c>
      <c r="N26" s="685"/>
      <c r="O26" s="424" t="str">
        <f t="array" ref="O26">INDEX('(BCBC) BWP Construction'!$D$15:$Z$36,MATCH($I26, '(BCBC) BWP Construction'!$D$15:$D$36,0),5)</f>
        <v>#N/A</v>
      </c>
      <c r="P26" s="424" t="str">
        <f>'(R-6) Dbl Top Plates Nailing'!$AD$18</f>
        <v>1 stud space</v>
      </c>
      <c r="Q26" s="424">
        <f>'(R-6) Dbl Top Plates Nailing'!$AC$18</f>
        <v>8</v>
      </c>
      <c r="R26" s="424" t="str">
        <f>IF('(I-3) Design &amp; Feedback'!L18='(T) General Tables'!$A$14,'(T) General Tables'!$A$11,"-")</f>
        <v>-</v>
      </c>
      <c r="S26" s="685"/>
      <c r="T26" s="424" t="str">
        <f t="array" ref="T26">INDEX('(BCBC) BWP Construction'!$D$15:$Z$36,MATCH($I26, '(BCBC) BWP Construction'!$D$15:$D$36,0),2)</f>
        <v>#N/A</v>
      </c>
      <c r="U26" s="424" t="str">
        <f t="array" ref="U26">INDEX('(BCBC) BWP Construction'!$D$15:$Z$36,MATCH($I26, '(BCBC) BWP Construction'!$D$15:$D$36,0),3)</f>
        <v>#N/A</v>
      </c>
      <c r="V26" s="424" t="str">
        <f t="array" ref="V26">INDEX('(BCBC) BWP Construction'!$AC$15:$AG$36,MATCH($I26, '(BCBC) BWP Construction'!$D$15:$D$36,0),1)</f>
        <v>#N/A</v>
      </c>
      <c r="W26" s="433" t="str">
        <f t="array" ref="W26">INDEX('(BCBC) BWP Construction'!$AC$15:$AI$36,MATCH($I26, '(BCBC) BWP Construction'!$D$15:$D$36,0),6)</f>
        <v>#N/A</v>
      </c>
      <c r="X26" s="433" t="str">
        <f t="array" ref="X26">INDEX('(BCBC) BWP Construction'!$AC$15:$AI$36,MATCH($I26, '(BCBC) BWP Construction'!$D$15:$D$36,0),7)</f>
        <v>#N/A</v>
      </c>
      <c r="Y26" s="685"/>
      <c r="Z26" s="434" t="str">
        <f>IF('(I-3) Design &amp; Feedback'!O18='(T) General Tables'!$A$77,'(T) General Tables'!$A$177,'(T) General Tables'!$A$17)</f>
        <v>N/A</v>
      </c>
      <c r="AA26" s="434" t="str">
        <f>IF($Z26='(T) General Tables'!$A$177,'(BCBC) BWP Construction'!$E$15,'(I-3) Design &amp; Feedback'!O18)</f>
        <v/>
      </c>
      <c r="AB26" s="434" t="str">
        <f>IF('(I-3) Design &amp; Feedback'!O18='(T) General Tables'!$A$78,'(T) General Tables'!$A$11,"-")</f>
        <v>-</v>
      </c>
      <c r="AC26" s="424" t="str">
        <f>IF($Z26='(T) General Tables'!$A$177,'(BCBC) BWP Construction'!$AC$15,"-")</f>
        <v>-</v>
      </c>
      <c r="AD26" s="423" t="str">
        <f>IF($Z26='(T) General Tables'!$A$177,'(BCBC) BWP Construction'!$AF$15,"-")</f>
        <v>-</v>
      </c>
      <c r="AE26" s="423" t="str">
        <f>IF($Z26='(T) General Tables'!$A$177,'(BCBC) BWP Construction'!$AF$16,"-")</f>
        <v>-</v>
      </c>
      <c r="AF26" s="7"/>
    </row>
    <row r="27" ht="18.75" hidden="1" customHeight="1">
      <c r="A27" s="7"/>
      <c r="B27" s="162"/>
      <c r="C27" s="7"/>
      <c r="D27" s="268" t="str">
        <f>'(I-3) Design &amp; Feedback'!D19</f>
        <v>Not Required</v>
      </c>
      <c r="E27" s="162"/>
      <c r="F27" s="7"/>
      <c r="G27" s="434" t="str">
        <f>'(I-3) Design &amp; Feedback'!G19</f>
        <v>R</v>
      </c>
      <c r="H27" s="434" t="str">
        <f>IF('(I-3) Design &amp; Feedback'!H19&gt;0, '(I-3) Design &amp; Feedback'!H19, "-")</f>
        <v>-</v>
      </c>
      <c r="I27" s="434" t="str">
        <f>IF('(I-3) Design &amp; Feedback'!J19&gt;0, '(I-3) Design &amp; Feedback'!J19, "-")</f>
        <v>-</v>
      </c>
      <c r="J27" s="434" t="str">
        <f>IF('(I-3) Design &amp; Feedback'!K19&gt;0, '(I-3) Design &amp; Feedback'!K19, "-")</f>
        <v>-</v>
      </c>
      <c r="K27" s="685"/>
      <c r="L27" s="434" t="str">
        <f t="array" ref="L27">INDEX('(BCBC) Anchor Bolt Spacing'!$E$15:$I$35,MATCH('(R-4a) Construction (Part 2)'!$I27,'(BCBC) Anchor Bolt Spacing'!$E$15:$E$35,0),MATCH('(R-4a) Construction (Part 2)'!$P$7,'(BCBC) Anchor Bolt Spacing'!$E$15:$I$15,0))</f>
        <v>#N/A</v>
      </c>
      <c r="M27" s="434" t="str">
        <f t="shared" si="1"/>
        <v>2</v>
      </c>
      <c r="N27" s="685"/>
      <c r="O27" s="424" t="str">
        <f t="array" ref="O27">INDEX('(BCBC) BWP Construction'!$D$15:$Z$36,MATCH($I27, '(BCBC) BWP Construction'!$D$15:$D$36,0),5)</f>
        <v>#N/A</v>
      </c>
      <c r="P27" s="424" t="str">
        <f>'(R-6) Dbl Top Plates Nailing'!$AD$18</f>
        <v>1 stud space</v>
      </c>
      <c r="Q27" s="424">
        <f>'(R-6) Dbl Top Plates Nailing'!$AC$18</f>
        <v>8</v>
      </c>
      <c r="R27" s="424" t="str">
        <f>IF('(I-3) Design &amp; Feedback'!L19='(T) General Tables'!$A$14,'(T) General Tables'!$A$11,"-")</f>
        <v>-</v>
      </c>
      <c r="S27" s="685"/>
      <c r="T27" s="424" t="str">
        <f t="array" ref="T27">INDEX('(BCBC) BWP Construction'!$D$15:$Z$36,MATCH($I27, '(BCBC) BWP Construction'!$D$15:$D$36,0),2)</f>
        <v>#N/A</v>
      </c>
      <c r="U27" s="424" t="str">
        <f t="array" ref="U27">INDEX('(BCBC) BWP Construction'!$D$15:$Z$36,MATCH($I27, '(BCBC) BWP Construction'!$D$15:$D$36,0),3)</f>
        <v>#N/A</v>
      </c>
      <c r="V27" s="424" t="str">
        <f t="array" ref="V27">INDEX('(BCBC) BWP Construction'!$AC$15:$AG$36,MATCH($I27, '(BCBC) BWP Construction'!$D$15:$D$36,0),1)</f>
        <v>#N/A</v>
      </c>
      <c r="W27" s="433" t="str">
        <f t="array" ref="W27">INDEX('(BCBC) BWP Construction'!$AC$15:$AI$36,MATCH($I27, '(BCBC) BWP Construction'!$D$15:$D$36,0),6)</f>
        <v>#N/A</v>
      </c>
      <c r="X27" s="433" t="str">
        <f t="array" ref="X27">INDEX('(BCBC) BWP Construction'!$AC$15:$AI$36,MATCH($I27, '(BCBC) BWP Construction'!$D$15:$D$36,0),7)</f>
        <v>#N/A</v>
      </c>
      <c r="Y27" s="685"/>
      <c r="Z27" s="434" t="str">
        <f>IF('(I-3) Design &amp; Feedback'!O19='(T) General Tables'!$A$77,'(T) General Tables'!$A$177,'(T) General Tables'!$A$17)</f>
        <v>N/A</v>
      </c>
      <c r="AA27" s="434" t="str">
        <f>IF($Z27='(T) General Tables'!$A$177,'(BCBC) BWP Construction'!$E$15,'(I-3) Design &amp; Feedback'!O19)</f>
        <v/>
      </c>
      <c r="AB27" s="434" t="str">
        <f>IF('(I-3) Design &amp; Feedback'!O19='(T) General Tables'!$A$78,'(T) General Tables'!$A$11,"-")</f>
        <v>-</v>
      </c>
      <c r="AC27" s="424" t="str">
        <f>IF($Z27='(T) General Tables'!$A$177,'(BCBC) BWP Construction'!$AC$15,"-")</f>
        <v>-</v>
      </c>
      <c r="AD27" s="423" t="str">
        <f>IF($Z27='(T) General Tables'!$A$177,'(BCBC) BWP Construction'!$AF$15,"-")</f>
        <v>-</v>
      </c>
      <c r="AE27" s="423" t="str">
        <f>IF($Z27='(T) General Tables'!$A$177,'(BCBC) BWP Construction'!$AF$16,"-")</f>
        <v>-</v>
      </c>
      <c r="AF27" s="7"/>
    </row>
    <row r="28" ht="18.75" hidden="1" customHeight="1">
      <c r="A28" s="7"/>
      <c r="B28" s="162"/>
      <c r="C28" s="7"/>
      <c r="D28" s="268" t="str">
        <f>'(I-3) Design &amp; Feedback'!D20</f>
        <v>Not Required</v>
      </c>
      <c r="E28" s="162"/>
      <c r="F28" s="7"/>
      <c r="G28" s="434" t="str">
        <f>'(I-3) Design &amp; Feedback'!G20</f>
        <v>R</v>
      </c>
      <c r="H28" s="434" t="str">
        <f>IF('(I-3) Design &amp; Feedback'!H20&gt;0, '(I-3) Design &amp; Feedback'!H20, "-")</f>
        <v>-</v>
      </c>
      <c r="I28" s="434" t="str">
        <f>IF('(I-3) Design &amp; Feedback'!J20&gt;0, '(I-3) Design &amp; Feedback'!J20, "-")</f>
        <v>-</v>
      </c>
      <c r="J28" s="434" t="str">
        <f>IF('(I-3) Design &amp; Feedback'!K20&gt;0, '(I-3) Design &amp; Feedback'!K20, "-")</f>
        <v>-</v>
      </c>
      <c r="K28" s="685"/>
      <c r="L28" s="434" t="str">
        <f t="array" ref="L28">INDEX('(BCBC) Anchor Bolt Spacing'!$E$15:$I$35,MATCH('(R-4a) Construction (Part 2)'!$I28,'(BCBC) Anchor Bolt Spacing'!$E$15:$E$35,0),MATCH('(R-4a) Construction (Part 2)'!$P$7,'(BCBC) Anchor Bolt Spacing'!$E$15:$I$15,0))</f>
        <v>#N/A</v>
      </c>
      <c r="M28" s="434" t="str">
        <f t="shared" si="1"/>
        <v>2</v>
      </c>
      <c r="N28" s="685"/>
      <c r="O28" s="424" t="str">
        <f t="array" ref="O28">INDEX('(BCBC) BWP Construction'!$D$15:$Z$36,MATCH($I28, '(BCBC) BWP Construction'!$D$15:$D$36,0),5)</f>
        <v>#N/A</v>
      </c>
      <c r="P28" s="424" t="str">
        <f>'(R-6) Dbl Top Plates Nailing'!$AD$18</f>
        <v>1 stud space</v>
      </c>
      <c r="Q28" s="424">
        <f>'(R-6) Dbl Top Plates Nailing'!$AC$18</f>
        <v>8</v>
      </c>
      <c r="R28" s="424" t="str">
        <f>IF('(I-3) Design &amp; Feedback'!L20='(T) General Tables'!$A$14,'(T) General Tables'!$A$11,"-")</f>
        <v>-</v>
      </c>
      <c r="S28" s="685"/>
      <c r="T28" s="424" t="str">
        <f t="array" ref="T28">INDEX('(BCBC) BWP Construction'!$D$15:$Z$36,MATCH($I28, '(BCBC) BWP Construction'!$D$15:$D$36,0),2)</f>
        <v>#N/A</v>
      </c>
      <c r="U28" s="424" t="str">
        <f t="array" ref="U28">INDEX('(BCBC) BWP Construction'!$D$15:$Z$36,MATCH($I28, '(BCBC) BWP Construction'!$D$15:$D$36,0),3)</f>
        <v>#N/A</v>
      </c>
      <c r="V28" s="424" t="str">
        <f t="array" ref="V28">INDEX('(BCBC) BWP Construction'!$AC$15:$AG$36,MATCH($I28, '(BCBC) BWP Construction'!$D$15:$D$36,0),1)</f>
        <v>#N/A</v>
      </c>
      <c r="W28" s="433" t="str">
        <f t="array" ref="W28">INDEX('(BCBC) BWP Construction'!$AC$15:$AI$36,MATCH($I28, '(BCBC) BWP Construction'!$D$15:$D$36,0),6)</f>
        <v>#N/A</v>
      </c>
      <c r="X28" s="433" t="str">
        <f t="array" ref="X28">INDEX('(BCBC) BWP Construction'!$AC$15:$AI$36,MATCH($I28, '(BCBC) BWP Construction'!$D$15:$D$36,0),7)</f>
        <v>#N/A</v>
      </c>
      <c r="Y28" s="685"/>
      <c r="Z28" s="434" t="str">
        <f>IF('(I-3) Design &amp; Feedback'!O20='(T) General Tables'!$A$77,'(T) General Tables'!$A$177,'(T) General Tables'!$A$17)</f>
        <v>N/A</v>
      </c>
      <c r="AA28" s="434" t="str">
        <f>IF($Z28='(T) General Tables'!$A$177,'(BCBC) BWP Construction'!$E$15,'(I-3) Design &amp; Feedback'!O20)</f>
        <v/>
      </c>
      <c r="AB28" s="434" t="str">
        <f>IF('(I-3) Design &amp; Feedback'!O20='(T) General Tables'!$A$78,'(T) General Tables'!$A$11,"-")</f>
        <v>-</v>
      </c>
      <c r="AC28" s="424" t="str">
        <f>IF($Z28='(T) General Tables'!$A$177,'(BCBC) BWP Construction'!$AC$15,"-")</f>
        <v>-</v>
      </c>
      <c r="AD28" s="423" t="str">
        <f>IF($Z28='(T) General Tables'!$A$177,'(BCBC) BWP Construction'!$AF$15,"-")</f>
        <v>-</v>
      </c>
      <c r="AE28" s="423" t="str">
        <f>IF($Z28='(T) General Tables'!$A$177,'(BCBC) BWP Construction'!$AF$16,"-")</f>
        <v>-</v>
      </c>
      <c r="AF28" s="7"/>
    </row>
    <row r="29" ht="18.75" customHeight="1">
      <c r="A29" s="7"/>
      <c r="B29" s="234"/>
      <c r="C29" s="49"/>
      <c r="D29" s="268" t="str">
        <f>'(I-3) Design &amp; Feedback'!D21</f>
        <v>Required</v>
      </c>
      <c r="E29" s="162"/>
      <c r="F29" s="7"/>
      <c r="G29" s="462" t="str">
        <f>'(I-3) Design &amp; Feedback'!G21</f>
        <v>R</v>
      </c>
      <c r="H29" s="462" t="str">
        <f>IF('(I-3) Design &amp; Feedback'!H21&gt;0, '(I-3) Design &amp; Feedback'!H21, "-")</f>
        <v>A</v>
      </c>
      <c r="I29" s="462" t="str">
        <f>IF('(I-3) Design &amp; Feedback'!J21&gt;0, '(I-3) Design &amp; Feedback'!J21, "-")</f>
        <v>WSP-A</v>
      </c>
      <c r="J29" s="462" t="str">
        <f>IF('(I-3) Design &amp; Feedback'!K21&gt;0, '(I-3) Design &amp; Feedback'!K21, "-")</f>
        <v>Continuous</v>
      </c>
      <c r="K29" s="685"/>
      <c r="L29" s="462" t="str">
        <f t="array" ref="L29">INDEX('(BCBC) Anchor Bolt Spacing'!$E$15:$I$35,MATCH('(R-4a) Construction (Part 2)'!$I29,'(BCBC) Anchor Bolt Spacing'!$E$15:$E$35,0),MATCH('(R-4a) Construction (Part 2)'!$P$7,'(BCBC) Anchor Bolt Spacing'!$E$15:$I$15,0))</f>
        <v>4' 7"</v>
      </c>
      <c r="M29" s="462" t="str">
        <f t="shared" si="1"/>
        <v>2</v>
      </c>
      <c r="N29" s="685"/>
      <c r="O29" s="439">
        <f t="array" ref="O29">INDEX('(BCBC) BWP Construction'!$D$15:$Z$36,MATCH($I29, '(BCBC) BWP Construction'!$D$15:$D$36,0),5)</f>
        <v>16</v>
      </c>
      <c r="P29" s="439" t="str">
        <f>'(R-6) Dbl Top Plates Nailing'!$AD$19</f>
        <v>1 stud space</v>
      </c>
      <c r="Q29" s="439">
        <f>'(R-6) Dbl Top Plates Nailing'!$AC$19</f>
        <v>15</v>
      </c>
      <c r="R29" s="439" t="str">
        <f>IF('(I-3) Design &amp; Feedback'!L21='(T) General Tables'!$A$14,'(T) General Tables'!$A$11,"-")</f>
        <v>-</v>
      </c>
      <c r="S29" s="685"/>
      <c r="T29" s="439" t="str">
        <f t="array" ref="T29">INDEX('(BCBC) BWP Construction'!$D$15:$Z$36,MATCH($I29, '(BCBC) BWP Construction'!$D$15:$D$36,0),2)</f>
        <v>3/8" wood-based panel</v>
      </c>
      <c r="U29" s="439" t="str">
        <f t="array" ref="U29">INDEX('(BCBC) BWP Construction'!$D$15:$Z$36,MATCH($I29, '(BCBC) BWP Construction'!$D$15:$D$36,0),3)</f>
        <v>-</v>
      </c>
      <c r="V29" s="439" t="str">
        <f t="array" ref="V29">INDEX('(BCBC) BWP Construction'!$AC$15:$AG$36,MATCH($I29, '(BCBC) BWP Construction'!$D$15:$D$36,0),1)</f>
        <v>2 1/2" x 0.113" (Std Strip/Coil)</v>
      </c>
      <c r="W29" s="542">
        <f t="array" ref="W29">INDEX('(BCBC) BWP Construction'!$AC$15:$AI$36,MATCH($I29, '(BCBC) BWP Construction'!$D$15:$D$36,0),6)</f>
        <v>6</v>
      </c>
      <c r="X29" s="542">
        <f t="array" ref="X29">INDEX('(BCBC) BWP Construction'!$AC$15:$AI$36,MATCH($I29, '(BCBC) BWP Construction'!$D$15:$D$36,0),7)</f>
        <v>12</v>
      </c>
      <c r="Y29" s="685"/>
      <c r="Z29" s="462" t="str">
        <f>IF('(I-3) Design &amp; Feedback'!O21='(T) General Tables'!$A$77,'(T) General Tables'!$A$177,'(T) General Tables'!$A$17)</f>
        <v>GWB-O</v>
      </c>
      <c r="AA29" s="462" t="str">
        <f>IF($Z29='(T) General Tables'!$A$177,'(BCBC) BWP Construction'!$E$15,'(I-3) Design &amp; Feedback'!O21)</f>
        <v>1/2" gypsum board</v>
      </c>
      <c r="AB29" s="462" t="str">
        <f>IF('(I-3) Design &amp; Feedback'!O21='(T) General Tables'!$A$78,'(T) General Tables'!$A$11,"-")</f>
        <v>-</v>
      </c>
      <c r="AC29" s="439" t="str">
        <f>IF($Z29='(T) General Tables'!$A$177,'(BCBC) BWP Construction'!$AC$15,"-")</f>
        <v>Type W Drywall Screws</v>
      </c>
      <c r="AD29" s="438">
        <f>IF($Z29='(T) General Tables'!$A$177,'(BCBC) BWP Construction'!$AF$15,"-")</f>
        <v>12</v>
      </c>
      <c r="AE29" s="438">
        <f>IF($Z29='(T) General Tables'!$A$177,'(BCBC) BWP Construction'!$AF$16,"-")</f>
        <v>12</v>
      </c>
      <c r="AF29" s="7"/>
    </row>
    <row r="30" ht="18.75" customHeight="1">
      <c r="A30" s="7"/>
      <c r="B30" s="234"/>
      <c r="C30" s="49"/>
      <c r="D30" s="268" t="str">
        <f>'(I-3) Design &amp; Feedback'!D22</f>
        <v>Required</v>
      </c>
      <c r="E30" s="162"/>
      <c r="F30" s="7"/>
      <c r="G30" s="462" t="str">
        <f>'(I-3) Design &amp; Feedback'!G22</f>
        <v>R</v>
      </c>
      <c r="H30" s="462" t="str">
        <f>IF('(I-3) Design &amp; Feedback'!H22&gt;0, '(I-3) Design &amp; Feedback'!H22, "-")</f>
        <v>B</v>
      </c>
      <c r="I30" s="462" t="str">
        <f>IF('(I-3) Design &amp; Feedback'!J22&gt;0, '(I-3) Design &amp; Feedback'!J22, "-")</f>
        <v>WSP-A</v>
      </c>
      <c r="J30" s="462" t="str">
        <f>IF('(I-3) Design &amp; Feedback'!K22&gt;0, '(I-3) Design &amp; Feedback'!K22, "-")</f>
        <v>Continuous</v>
      </c>
      <c r="K30" s="685"/>
      <c r="L30" s="462" t="str">
        <f t="array" ref="L30">INDEX('(BCBC) Anchor Bolt Spacing'!$E$15:$I$35,MATCH('(R-4a) Construction (Part 2)'!$I30,'(BCBC) Anchor Bolt Spacing'!$E$15:$E$35,0),MATCH('(R-4a) Construction (Part 2)'!$P$7,'(BCBC) Anchor Bolt Spacing'!$E$15:$I$15,0))</f>
        <v>4' 7"</v>
      </c>
      <c r="M30" s="462" t="str">
        <f t="shared" si="1"/>
        <v>2</v>
      </c>
      <c r="N30" s="685"/>
      <c r="O30" s="439">
        <f t="array" ref="O30">INDEX('(BCBC) BWP Construction'!$D$15:$Z$36,MATCH($I30, '(BCBC) BWP Construction'!$D$15:$D$36,0),5)</f>
        <v>16</v>
      </c>
      <c r="P30" s="439" t="str">
        <f>'(R-6) Dbl Top Plates Nailing'!$AD$19</f>
        <v>1 stud space</v>
      </c>
      <c r="Q30" s="439">
        <f>'(R-6) Dbl Top Plates Nailing'!$AC$19</f>
        <v>15</v>
      </c>
      <c r="R30" s="439" t="str">
        <f>IF('(I-3) Design &amp; Feedback'!L22='(T) General Tables'!$A$14,'(T) General Tables'!$A$11,"-")</f>
        <v>-</v>
      </c>
      <c r="S30" s="685"/>
      <c r="T30" s="439" t="str">
        <f t="array" ref="T30">INDEX('(BCBC) BWP Construction'!$D$15:$Z$36,MATCH($I30, '(BCBC) BWP Construction'!$D$15:$D$36,0),2)</f>
        <v>3/8" wood-based panel</v>
      </c>
      <c r="U30" s="439" t="str">
        <f t="array" ref="U30">INDEX('(BCBC) BWP Construction'!$D$15:$Z$36,MATCH($I30, '(BCBC) BWP Construction'!$D$15:$D$36,0),3)</f>
        <v>-</v>
      </c>
      <c r="V30" s="439" t="str">
        <f t="array" ref="V30">INDEX('(BCBC) BWP Construction'!$AC$15:$AG$36,MATCH($I30, '(BCBC) BWP Construction'!$D$15:$D$36,0),1)</f>
        <v>2 1/2" x 0.113" (Std Strip/Coil)</v>
      </c>
      <c r="W30" s="542">
        <f t="array" ref="W30">INDEX('(BCBC) BWP Construction'!$AC$15:$AI$36,MATCH($I30, '(BCBC) BWP Construction'!$D$15:$D$36,0),6)</f>
        <v>6</v>
      </c>
      <c r="X30" s="542">
        <f t="array" ref="X30">INDEX('(BCBC) BWP Construction'!$AC$15:$AI$36,MATCH($I30, '(BCBC) BWP Construction'!$D$15:$D$36,0),7)</f>
        <v>12</v>
      </c>
      <c r="Y30" s="685"/>
      <c r="Z30" s="462" t="str">
        <f>IF('(I-3) Design &amp; Feedback'!O22='(T) General Tables'!$A$77,'(T) General Tables'!$A$177,'(T) General Tables'!$A$17)</f>
        <v>GWB-O</v>
      </c>
      <c r="AA30" s="462" t="str">
        <f>IF($Z30='(T) General Tables'!$A$177,'(BCBC) BWP Construction'!$E$15,'(I-3) Design &amp; Feedback'!O22)</f>
        <v>1/2" gypsum board</v>
      </c>
      <c r="AB30" s="462" t="str">
        <f>IF('(I-3) Design &amp; Feedback'!O22='(T) General Tables'!$A$78,'(T) General Tables'!$A$11,"-")</f>
        <v>-</v>
      </c>
      <c r="AC30" s="439" t="str">
        <f>IF($Z30='(T) General Tables'!$A$177,'(BCBC) BWP Construction'!$AC$15,"-")</f>
        <v>Type W Drywall Screws</v>
      </c>
      <c r="AD30" s="438">
        <f>IF($Z30='(T) General Tables'!$A$177,'(BCBC) BWP Construction'!$AF$15,"-")</f>
        <v>12</v>
      </c>
      <c r="AE30" s="438">
        <f>IF($Z30='(T) General Tables'!$A$177,'(BCBC) BWP Construction'!$AF$16,"-")</f>
        <v>12</v>
      </c>
      <c r="AF30" s="7"/>
    </row>
    <row r="31" ht="18.75" customHeight="1">
      <c r="A31" s="7"/>
      <c r="B31" s="234"/>
      <c r="C31" s="49"/>
      <c r="D31" s="268" t="str">
        <f>'(I-3) Design &amp; Feedback'!D23</f>
        <v>Required</v>
      </c>
      <c r="E31" s="162"/>
      <c r="F31" s="7"/>
      <c r="G31" s="462" t="str">
        <f>'(I-3) Design &amp; Feedback'!G23</f>
        <v>R</v>
      </c>
      <c r="H31" s="462" t="str">
        <f>IF('(I-3) Design &amp; Feedback'!H23&gt;0, '(I-3) Design &amp; Feedback'!H23, "-")</f>
        <v>C</v>
      </c>
      <c r="I31" s="462" t="str">
        <f>IF('(I-3) Design &amp; Feedback'!J23&gt;0, '(I-3) Design &amp; Feedback'!J23, "-")</f>
        <v>WSP-A</v>
      </c>
      <c r="J31" s="462" t="str">
        <f>IF('(I-3) Design &amp; Feedback'!K23&gt;0, '(I-3) Design &amp; Feedback'!K23, "-")</f>
        <v>Continuous</v>
      </c>
      <c r="K31" s="685"/>
      <c r="L31" s="462" t="str">
        <f t="array" ref="L31">INDEX('(BCBC) Anchor Bolt Spacing'!$E$15:$I$35,MATCH('(R-4a) Construction (Part 2)'!$I31,'(BCBC) Anchor Bolt Spacing'!$E$15:$E$35,0),MATCH('(R-4a) Construction (Part 2)'!$P$7,'(BCBC) Anchor Bolt Spacing'!$E$15:$I$15,0))</f>
        <v>4' 7"</v>
      </c>
      <c r="M31" s="462" t="str">
        <f t="shared" si="1"/>
        <v>2</v>
      </c>
      <c r="N31" s="685"/>
      <c r="O31" s="439">
        <f t="array" ref="O31">INDEX('(BCBC) BWP Construction'!$D$15:$Z$36,MATCH($I31, '(BCBC) BWP Construction'!$D$15:$D$36,0),5)</f>
        <v>16</v>
      </c>
      <c r="P31" s="439" t="str">
        <f>'(R-6) Dbl Top Plates Nailing'!$AD$19</f>
        <v>1 stud space</v>
      </c>
      <c r="Q31" s="439">
        <f>'(R-6) Dbl Top Plates Nailing'!$AC$19</f>
        <v>15</v>
      </c>
      <c r="R31" s="439" t="str">
        <f>IF('(I-3) Design &amp; Feedback'!L23='(T) General Tables'!$A$14,'(T) General Tables'!$A$11,"-")</f>
        <v>-</v>
      </c>
      <c r="S31" s="685"/>
      <c r="T31" s="439" t="str">
        <f t="array" ref="T31">INDEX('(BCBC) BWP Construction'!$D$15:$Z$36,MATCH($I31, '(BCBC) BWP Construction'!$D$15:$D$36,0),2)</f>
        <v>3/8" wood-based panel</v>
      </c>
      <c r="U31" s="439" t="str">
        <f t="array" ref="U31">INDEX('(BCBC) BWP Construction'!$D$15:$Z$36,MATCH($I31, '(BCBC) BWP Construction'!$D$15:$D$36,0),3)</f>
        <v>-</v>
      </c>
      <c r="V31" s="439" t="str">
        <f t="array" ref="V31">INDEX('(BCBC) BWP Construction'!$AC$15:$AG$36,MATCH($I31, '(BCBC) BWP Construction'!$D$15:$D$36,0),1)</f>
        <v>2 1/2" x 0.113" (Std Strip/Coil)</v>
      </c>
      <c r="W31" s="542">
        <f t="array" ref="W31">INDEX('(BCBC) BWP Construction'!$AC$15:$AI$36,MATCH($I31, '(BCBC) BWP Construction'!$D$15:$D$36,0),6)</f>
        <v>6</v>
      </c>
      <c r="X31" s="542">
        <f t="array" ref="X31">INDEX('(BCBC) BWP Construction'!$AC$15:$AI$36,MATCH($I31, '(BCBC) BWP Construction'!$D$15:$D$36,0),7)</f>
        <v>12</v>
      </c>
      <c r="Y31" s="685"/>
      <c r="Z31" s="462" t="str">
        <f>IF('(I-3) Design &amp; Feedback'!O23='(T) General Tables'!$A$77,'(T) General Tables'!$A$177,'(T) General Tables'!$A$17)</f>
        <v>GWB-O</v>
      </c>
      <c r="AA31" s="462" t="str">
        <f>IF($Z31='(T) General Tables'!$A$177,'(BCBC) BWP Construction'!$E$15,'(I-3) Design &amp; Feedback'!O23)</f>
        <v>1/2" gypsum board</v>
      </c>
      <c r="AB31" s="462" t="str">
        <f>IF('(I-3) Design &amp; Feedback'!O23='(T) General Tables'!$A$78,'(T) General Tables'!$A$11,"-")</f>
        <v>-</v>
      </c>
      <c r="AC31" s="439" t="str">
        <f>IF($Z31='(T) General Tables'!$A$177,'(BCBC) BWP Construction'!$AC$15,"-")</f>
        <v>Type W Drywall Screws</v>
      </c>
      <c r="AD31" s="438">
        <f>IF($Z31='(T) General Tables'!$A$177,'(BCBC) BWP Construction'!$AF$15,"-")</f>
        <v>12</v>
      </c>
      <c r="AE31" s="438">
        <f>IF($Z31='(T) General Tables'!$A$177,'(BCBC) BWP Construction'!$AF$16,"-")</f>
        <v>12</v>
      </c>
      <c r="AF31" s="7"/>
    </row>
    <row r="32" ht="18.75" hidden="1" customHeight="1">
      <c r="A32" s="7"/>
      <c r="B32" s="234"/>
      <c r="C32" s="207"/>
      <c r="D32" s="268" t="str">
        <f>'(I-3) Design &amp; Feedback'!D24</f>
        <v>Not Required</v>
      </c>
      <c r="E32" s="162"/>
      <c r="F32" s="7"/>
      <c r="G32" s="462" t="str">
        <f>'(I-3) Design &amp; Feedback'!G24</f>
        <v>R</v>
      </c>
      <c r="H32" s="462" t="str">
        <f>IF('(I-3) Design &amp; Feedback'!H24&gt;0, '(I-3) Design &amp; Feedback'!H24, "-")</f>
        <v>-</v>
      </c>
      <c r="I32" s="462" t="str">
        <f>IF('(I-3) Design &amp; Feedback'!J24&gt;0, '(I-3) Design &amp; Feedback'!J24, "-")</f>
        <v>-</v>
      </c>
      <c r="J32" s="462" t="str">
        <f>IF('(I-3) Design &amp; Feedback'!K24&gt;0, '(I-3) Design &amp; Feedback'!K24, "-")</f>
        <v>-</v>
      </c>
      <c r="K32" s="685"/>
      <c r="L32" s="462" t="str">
        <f t="array" ref="L32">INDEX('(BCBC) Anchor Bolt Spacing'!$E$15:$I$35,MATCH('(R-4a) Construction (Part 2)'!$I32,'(BCBC) Anchor Bolt Spacing'!$E$15:$E$35,0),MATCH('(R-4a) Construction (Part 2)'!$P$7,'(BCBC) Anchor Bolt Spacing'!$E$15:$I$15,0))</f>
        <v>#N/A</v>
      </c>
      <c r="M32" s="462" t="str">
        <f t="shared" si="1"/>
        <v>2</v>
      </c>
      <c r="N32" s="685"/>
      <c r="O32" s="439" t="str">
        <f t="array" ref="O32">INDEX('(BCBC) BWP Construction'!$D$15:$Z$36,MATCH($I32, '(BCBC) BWP Construction'!$D$15:$D$36,0),5)</f>
        <v>#N/A</v>
      </c>
      <c r="P32" s="439" t="str">
        <f>'(R-6) Dbl Top Plates Nailing'!$AD$19</f>
        <v>1 stud space</v>
      </c>
      <c r="Q32" s="439">
        <f>'(R-6) Dbl Top Plates Nailing'!$AC$19</f>
        <v>15</v>
      </c>
      <c r="R32" s="439" t="str">
        <f>IF('(I-3) Design &amp; Feedback'!L24='(T) General Tables'!$A$14,'(T) General Tables'!$A$11,"-")</f>
        <v>-</v>
      </c>
      <c r="S32" s="685"/>
      <c r="T32" s="439" t="str">
        <f t="array" ref="T32">INDEX('(BCBC) BWP Construction'!$D$15:$Z$36,MATCH($I32, '(BCBC) BWP Construction'!$D$15:$D$36,0),2)</f>
        <v>#N/A</v>
      </c>
      <c r="U32" s="439" t="str">
        <f t="array" ref="U32">INDEX('(BCBC) BWP Construction'!$D$15:$Z$36,MATCH($I32, '(BCBC) BWP Construction'!$D$15:$D$36,0),3)</f>
        <v>#N/A</v>
      </c>
      <c r="V32" s="439" t="str">
        <f t="array" ref="V32">INDEX('(BCBC) BWP Construction'!$AC$15:$AG$36,MATCH($I32, '(BCBC) BWP Construction'!$D$15:$D$36,0),1)</f>
        <v>#N/A</v>
      </c>
      <c r="W32" s="542" t="str">
        <f t="array" ref="W32">INDEX('(BCBC) BWP Construction'!$AC$15:$AI$36,MATCH($I32, '(BCBC) BWP Construction'!$D$15:$D$36,0),6)</f>
        <v>#N/A</v>
      </c>
      <c r="X32" s="542" t="str">
        <f t="array" ref="X32">INDEX('(BCBC) BWP Construction'!$AC$15:$AI$36,MATCH($I32, '(BCBC) BWP Construction'!$D$15:$D$36,0),7)</f>
        <v>#N/A</v>
      </c>
      <c r="Y32" s="685"/>
      <c r="Z32" s="462" t="str">
        <f>IF('(I-3) Design &amp; Feedback'!O24='(T) General Tables'!$A$77,'(T) General Tables'!$A$177,'(T) General Tables'!$A$17)</f>
        <v>N/A</v>
      </c>
      <c r="AA32" s="462" t="str">
        <f>IF($Z32='(T) General Tables'!$A$177,'(BCBC) BWP Construction'!$E$15,'(I-3) Design &amp; Feedback'!O24)</f>
        <v/>
      </c>
      <c r="AB32" s="462" t="str">
        <f>IF('(I-3) Design &amp; Feedback'!O24='(T) General Tables'!$A$78,'(T) General Tables'!$A$11,"-")</f>
        <v>-</v>
      </c>
      <c r="AC32" s="439" t="str">
        <f>IF($Z32='(T) General Tables'!$A$177,'(BCBC) BWP Construction'!$AC$15,"-")</f>
        <v>-</v>
      </c>
      <c r="AD32" s="438" t="str">
        <f>IF($Z32='(T) General Tables'!$A$177,'(BCBC) BWP Construction'!$AF$15,"-")</f>
        <v>-</v>
      </c>
      <c r="AE32" s="438" t="str">
        <f>IF($Z32='(T) General Tables'!$A$177,'(BCBC) BWP Construction'!$AF$16,"-")</f>
        <v>-</v>
      </c>
      <c r="AF32" s="7"/>
    </row>
    <row r="33" ht="18.75" hidden="1" customHeight="1">
      <c r="A33" s="7"/>
      <c r="B33" s="234"/>
      <c r="C33" s="207"/>
      <c r="D33" s="268" t="str">
        <f>'(I-3) Design &amp; Feedback'!D25</f>
        <v>Not Required</v>
      </c>
      <c r="E33" s="162"/>
      <c r="F33" s="7"/>
      <c r="G33" s="462" t="str">
        <f>'(I-3) Design &amp; Feedback'!G25</f>
        <v>R</v>
      </c>
      <c r="H33" s="462" t="str">
        <f>IF('(I-3) Design &amp; Feedback'!H25&gt;0, '(I-3) Design &amp; Feedback'!H25, "-")</f>
        <v>-</v>
      </c>
      <c r="I33" s="462" t="str">
        <f>IF('(I-3) Design &amp; Feedback'!J25&gt;0, '(I-3) Design &amp; Feedback'!J25, "-")</f>
        <v>-</v>
      </c>
      <c r="J33" s="462" t="str">
        <f>IF('(I-3) Design &amp; Feedback'!K25&gt;0, '(I-3) Design &amp; Feedback'!K25, "-")</f>
        <v>-</v>
      </c>
      <c r="K33" s="685"/>
      <c r="L33" s="462" t="str">
        <f t="array" ref="L33">INDEX('(BCBC) Anchor Bolt Spacing'!$E$15:$I$35,MATCH('(R-4a) Construction (Part 2)'!$I33,'(BCBC) Anchor Bolt Spacing'!$E$15:$E$35,0),MATCH('(R-4a) Construction (Part 2)'!$P$7,'(BCBC) Anchor Bolt Spacing'!$E$15:$I$15,0))</f>
        <v>#N/A</v>
      </c>
      <c r="M33" s="462" t="str">
        <f t="shared" si="1"/>
        <v>2</v>
      </c>
      <c r="N33" s="685"/>
      <c r="O33" s="439" t="str">
        <f t="array" ref="O33">INDEX('(BCBC) BWP Construction'!$D$15:$Z$36,MATCH($I33, '(BCBC) BWP Construction'!$D$15:$D$36,0),5)</f>
        <v>#N/A</v>
      </c>
      <c r="P33" s="439" t="str">
        <f>'(R-6) Dbl Top Plates Nailing'!$AD$19</f>
        <v>1 stud space</v>
      </c>
      <c r="Q33" s="439">
        <f>'(R-6) Dbl Top Plates Nailing'!$AC$19</f>
        <v>15</v>
      </c>
      <c r="R33" s="439" t="str">
        <f>IF('(I-3) Design &amp; Feedback'!L25='(T) General Tables'!$A$14,'(T) General Tables'!$A$11,"-")</f>
        <v>-</v>
      </c>
      <c r="S33" s="685"/>
      <c r="T33" s="439" t="str">
        <f t="array" ref="T33">INDEX('(BCBC) BWP Construction'!$D$15:$Z$36,MATCH($I33, '(BCBC) BWP Construction'!$D$15:$D$36,0),2)</f>
        <v>#N/A</v>
      </c>
      <c r="U33" s="439" t="str">
        <f t="array" ref="U33">INDEX('(BCBC) BWP Construction'!$D$15:$Z$36,MATCH($I33, '(BCBC) BWP Construction'!$D$15:$D$36,0),3)</f>
        <v>#N/A</v>
      </c>
      <c r="V33" s="439" t="str">
        <f t="array" ref="V33">INDEX('(BCBC) BWP Construction'!$AC$15:$AG$36,MATCH($I33, '(BCBC) BWP Construction'!$D$15:$D$36,0),1)</f>
        <v>#N/A</v>
      </c>
      <c r="W33" s="542" t="str">
        <f t="array" ref="W33">INDEX('(BCBC) BWP Construction'!$AC$15:$AI$36,MATCH($I33, '(BCBC) BWP Construction'!$D$15:$D$36,0),6)</f>
        <v>#N/A</v>
      </c>
      <c r="X33" s="542" t="str">
        <f t="array" ref="X33">INDEX('(BCBC) BWP Construction'!$AC$15:$AI$36,MATCH($I33, '(BCBC) BWP Construction'!$D$15:$D$36,0),7)</f>
        <v>#N/A</v>
      </c>
      <c r="Y33" s="685"/>
      <c r="Z33" s="462" t="str">
        <f>IF('(I-3) Design &amp; Feedback'!O25='(T) General Tables'!$A$77,'(T) General Tables'!$A$177,'(T) General Tables'!$A$17)</f>
        <v>N/A</v>
      </c>
      <c r="AA33" s="462" t="str">
        <f>IF($Z33='(T) General Tables'!$A$177,'(BCBC) BWP Construction'!$E$15,'(I-3) Design &amp; Feedback'!O25)</f>
        <v/>
      </c>
      <c r="AB33" s="462" t="str">
        <f>IF('(I-3) Design &amp; Feedback'!O25='(T) General Tables'!$A$78,'(T) General Tables'!$A$11,"-")</f>
        <v>-</v>
      </c>
      <c r="AC33" s="439" t="str">
        <f>IF($Z33='(T) General Tables'!$A$177,'(BCBC) BWP Construction'!$AC$15,"-")</f>
        <v>-</v>
      </c>
      <c r="AD33" s="438" t="str">
        <f>IF($Z33='(T) General Tables'!$A$177,'(BCBC) BWP Construction'!$AF$15,"-")</f>
        <v>-</v>
      </c>
      <c r="AE33" s="438" t="str">
        <f>IF($Z33='(T) General Tables'!$A$177,'(BCBC) BWP Construction'!$AF$16,"-")</f>
        <v>-</v>
      </c>
      <c r="AF33" s="7"/>
    </row>
    <row r="34" ht="18.75" hidden="1" customHeight="1">
      <c r="A34" s="7"/>
      <c r="B34" s="234"/>
      <c r="C34" s="207"/>
      <c r="D34" s="268" t="str">
        <f>'(I-3) Design &amp; Feedback'!D26</f>
        <v>Not Required</v>
      </c>
      <c r="E34" s="162"/>
      <c r="F34" s="7"/>
      <c r="G34" s="462" t="str">
        <f>'(I-3) Design &amp; Feedback'!G26</f>
        <v>R</v>
      </c>
      <c r="H34" s="462" t="str">
        <f>IF('(I-3) Design &amp; Feedback'!H26&gt;0, '(I-3) Design &amp; Feedback'!H26, "-")</f>
        <v>-</v>
      </c>
      <c r="I34" s="462" t="str">
        <f>IF('(I-3) Design &amp; Feedback'!J26&gt;0, '(I-3) Design &amp; Feedback'!J26, "-")</f>
        <v>-</v>
      </c>
      <c r="J34" s="462" t="str">
        <f>IF('(I-3) Design &amp; Feedback'!K26&gt;0, '(I-3) Design &amp; Feedback'!K26, "-")</f>
        <v>-</v>
      </c>
      <c r="K34" s="685"/>
      <c r="L34" s="462" t="str">
        <f t="array" ref="L34">INDEX('(BCBC) Anchor Bolt Spacing'!$E$15:$I$35,MATCH('(R-4a) Construction (Part 2)'!$I34,'(BCBC) Anchor Bolt Spacing'!$E$15:$E$35,0),MATCH('(R-4a) Construction (Part 2)'!$P$7,'(BCBC) Anchor Bolt Spacing'!$E$15:$I$15,0))</f>
        <v>#N/A</v>
      </c>
      <c r="M34" s="462" t="str">
        <f t="shared" si="1"/>
        <v>2</v>
      </c>
      <c r="N34" s="685"/>
      <c r="O34" s="439" t="str">
        <f t="array" ref="O34">INDEX('(BCBC) BWP Construction'!$D$15:$Z$36,MATCH($I34, '(BCBC) BWP Construction'!$D$15:$D$36,0),5)</f>
        <v>#N/A</v>
      </c>
      <c r="P34" s="439" t="str">
        <f>'(R-6) Dbl Top Plates Nailing'!$AD$19</f>
        <v>1 stud space</v>
      </c>
      <c r="Q34" s="439">
        <f>'(R-6) Dbl Top Plates Nailing'!$AC$19</f>
        <v>15</v>
      </c>
      <c r="R34" s="439" t="str">
        <f>IF('(I-3) Design &amp; Feedback'!L26='(T) General Tables'!$A$14,'(T) General Tables'!$A$11,"-")</f>
        <v>-</v>
      </c>
      <c r="S34" s="685"/>
      <c r="T34" s="439" t="str">
        <f t="array" ref="T34">INDEX('(BCBC) BWP Construction'!$D$15:$Z$36,MATCH($I34, '(BCBC) BWP Construction'!$D$15:$D$36,0),2)</f>
        <v>#N/A</v>
      </c>
      <c r="U34" s="439" t="str">
        <f t="array" ref="U34">INDEX('(BCBC) BWP Construction'!$D$15:$Z$36,MATCH($I34, '(BCBC) BWP Construction'!$D$15:$D$36,0),3)</f>
        <v>#N/A</v>
      </c>
      <c r="V34" s="439" t="str">
        <f t="array" ref="V34">INDEX('(BCBC) BWP Construction'!$AC$15:$AG$36,MATCH($I34, '(BCBC) BWP Construction'!$D$15:$D$36,0),1)</f>
        <v>#N/A</v>
      </c>
      <c r="W34" s="542" t="str">
        <f t="array" ref="W34">INDEX('(BCBC) BWP Construction'!$AC$15:$AI$36,MATCH($I34, '(BCBC) BWP Construction'!$D$15:$D$36,0),6)</f>
        <v>#N/A</v>
      </c>
      <c r="X34" s="542" t="str">
        <f t="array" ref="X34">INDEX('(BCBC) BWP Construction'!$AC$15:$AI$36,MATCH($I34, '(BCBC) BWP Construction'!$D$15:$D$36,0),7)</f>
        <v>#N/A</v>
      </c>
      <c r="Y34" s="685"/>
      <c r="Z34" s="462" t="str">
        <f>IF('(I-3) Design &amp; Feedback'!O26='(T) General Tables'!$A$77,'(T) General Tables'!$A$177,'(T) General Tables'!$A$17)</f>
        <v>N/A</v>
      </c>
      <c r="AA34" s="462" t="str">
        <f>IF($Z34='(T) General Tables'!$A$177,'(BCBC) BWP Construction'!$E$15,'(I-3) Design &amp; Feedback'!O26)</f>
        <v/>
      </c>
      <c r="AB34" s="462" t="str">
        <f>IF('(I-3) Design &amp; Feedback'!O26='(T) General Tables'!$A$78,'(T) General Tables'!$A$11,"-")</f>
        <v>-</v>
      </c>
      <c r="AC34" s="439" t="str">
        <f>IF($Z34='(T) General Tables'!$A$177,'(BCBC) BWP Construction'!$AC$15,"-")</f>
        <v>-</v>
      </c>
      <c r="AD34" s="438" t="str">
        <f>IF($Z34='(T) General Tables'!$A$177,'(BCBC) BWP Construction'!$AF$15,"-")</f>
        <v>-</v>
      </c>
      <c r="AE34" s="438" t="str">
        <f>IF($Z34='(T) General Tables'!$A$177,'(BCBC) BWP Construction'!$AF$16,"-")</f>
        <v>-</v>
      </c>
      <c r="AF34" s="7"/>
    </row>
    <row r="35" ht="18.75" hidden="1" customHeight="1">
      <c r="A35" s="7"/>
      <c r="B35" s="234"/>
      <c r="C35" s="207"/>
      <c r="D35" s="268" t="str">
        <f>'(I-3) Design &amp; Feedback'!D27</f>
        <v>Not Required</v>
      </c>
      <c r="E35" s="162"/>
      <c r="F35" s="7"/>
      <c r="G35" s="462" t="str">
        <f>'(I-3) Design &amp; Feedback'!G27</f>
        <v>R</v>
      </c>
      <c r="H35" s="462" t="str">
        <f>IF('(I-3) Design &amp; Feedback'!H27&gt;0, '(I-3) Design &amp; Feedback'!H27, "-")</f>
        <v>-</v>
      </c>
      <c r="I35" s="462" t="str">
        <f>IF('(I-3) Design &amp; Feedback'!J27&gt;0, '(I-3) Design &amp; Feedback'!J27, "-")</f>
        <v>-</v>
      </c>
      <c r="J35" s="462" t="str">
        <f>IF('(I-3) Design &amp; Feedback'!K27&gt;0, '(I-3) Design &amp; Feedback'!K27, "-")</f>
        <v>-</v>
      </c>
      <c r="K35" s="685"/>
      <c r="L35" s="462" t="str">
        <f t="array" ref="L35">INDEX('(BCBC) Anchor Bolt Spacing'!$E$15:$I$35,MATCH('(R-4a) Construction (Part 2)'!$I35,'(BCBC) Anchor Bolt Spacing'!$E$15:$E$35,0),MATCH('(R-4a) Construction (Part 2)'!$P$7,'(BCBC) Anchor Bolt Spacing'!$E$15:$I$15,0))</f>
        <v>#N/A</v>
      </c>
      <c r="M35" s="462" t="str">
        <f t="shared" si="1"/>
        <v>2</v>
      </c>
      <c r="N35" s="685"/>
      <c r="O35" s="439" t="str">
        <f t="array" ref="O35">INDEX('(BCBC) BWP Construction'!$D$15:$Z$36,MATCH($I35, '(BCBC) BWP Construction'!$D$15:$D$36,0),5)</f>
        <v>#N/A</v>
      </c>
      <c r="P35" s="439" t="str">
        <f>'(R-6) Dbl Top Plates Nailing'!$AD$19</f>
        <v>1 stud space</v>
      </c>
      <c r="Q35" s="439">
        <f>'(R-6) Dbl Top Plates Nailing'!$AC$19</f>
        <v>15</v>
      </c>
      <c r="R35" s="439" t="str">
        <f>IF('(I-3) Design &amp; Feedback'!L27='(T) General Tables'!$A$14,'(T) General Tables'!$A$11,"-")</f>
        <v>-</v>
      </c>
      <c r="S35" s="685"/>
      <c r="T35" s="439" t="str">
        <f t="array" ref="T35">INDEX('(BCBC) BWP Construction'!$D$15:$Z$36,MATCH($I35, '(BCBC) BWP Construction'!$D$15:$D$36,0),2)</f>
        <v>#N/A</v>
      </c>
      <c r="U35" s="439" t="str">
        <f t="array" ref="U35">INDEX('(BCBC) BWP Construction'!$D$15:$Z$36,MATCH($I35, '(BCBC) BWP Construction'!$D$15:$D$36,0),3)</f>
        <v>#N/A</v>
      </c>
      <c r="V35" s="439" t="str">
        <f t="array" ref="V35">INDEX('(BCBC) BWP Construction'!$AC$15:$AG$36,MATCH($I35, '(BCBC) BWP Construction'!$D$15:$D$36,0),1)</f>
        <v>#N/A</v>
      </c>
      <c r="W35" s="542" t="str">
        <f t="array" ref="W35">INDEX('(BCBC) BWP Construction'!$AC$15:$AI$36,MATCH($I35, '(BCBC) BWP Construction'!$D$15:$D$36,0),6)</f>
        <v>#N/A</v>
      </c>
      <c r="X35" s="542" t="str">
        <f t="array" ref="X35">INDEX('(BCBC) BWP Construction'!$AC$15:$AI$36,MATCH($I35, '(BCBC) BWP Construction'!$D$15:$D$36,0),7)</f>
        <v>#N/A</v>
      </c>
      <c r="Y35" s="685"/>
      <c r="Z35" s="462" t="str">
        <f>IF('(I-3) Design &amp; Feedback'!O27='(T) General Tables'!$A$77,'(T) General Tables'!$A$177,'(T) General Tables'!$A$17)</f>
        <v>N/A</v>
      </c>
      <c r="AA35" s="462" t="str">
        <f>IF($Z35='(T) General Tables'!$A$177,'(BCBC) BWP Construction'!$E$15,'(I-3) Design &amp; Feedback'!O27)</f>
        <v/>
      </c>
      <c r="AB35" s="462" t="str">
        <f>IF('(I-3) Design &amp; Feedback'!O27='(T) General Tables'!$A$78,'(T) General Tables'!$A$11,"-")</f>
        <v>-</v>
      </c>
      <c r="AC35" s="439" t="str">
        <f>IF($Z35='(T) General Tables'!$A$177,'(BCBC) BWP Construction'!$AC$15,"-")</f>
        <v>-</v>
      </c>
      <c r="AD35" s="438" t="str">
        <f>IF($Z35='(T) General Tables'!$A$177,'(BCBC) BWP Construction'!$AF$15,"-")</f>
        <v>-</v>
      </c>
      <c r="AE35" s="438" t="str">
        <f>IF($Z35='(T) General Tables'!$A$177,'(BCBC) BWP Construction'!$AF$16,"-")</f>
        <v>-</v>
      </c>
      <c r="AF35" s="7"/>
    </row>
    <row r="36" ht="18.75" hidden="1" customHeight="1">
      <c r="A36" s="7"/>
      <c r="B36" s="234"/>
      <c r="C36" s="207"/>
      <c r="D36" s="268" t="str">
        <f>'(I-3) Design &amp; Feedback'!D28</f>
        <v>Not Required</v>
      </c>
      <c r="E36" s="162"/>
      <c r="F36" s="7"/>
      <c r="G36" s="462" t="str">
        <f>'(I-3) Design &amp; Feedback'!G28</f>
        <v>R</v>
      </c>
      <c r="H36" s="462" t="str">
        <f>IF('(I-3) Design &amp; Feedback'!H28&gt;0, '(I-3) Design &amp; Feedback'!H28, "-")</f>
        <v>-</v>
      </c>
      <c r="I36" s="462" t="str">
        <f>IF('(I-3) Design &amp; Feedback'!J28&gt;0, '(I-3) Design &amp; Feedback'!J28, "-")</f>
        <v>-</v>
      </c>
      <c r="J36" s="462" t="str">
        <f>IF('(I-3) Design &amp; Feedback'!K28&gt;0, '(I-3) Design &amp; Feedback'!K28, "-")</f>
        <v>-</v>
      </c>
      <c r="K36" s="685"/>
      <c r="L36" s="462" t="str">
        <f t="array" ref="L36">INDEX('(BCBC) Anchor Bolt Spacing'!$E$15:$I$35,MATCH('(R-4a) Construction (Part 2)'!$I36,'(BCBC) Anchor Bolt Spacing'!$E$15:$E$35,0),MATCH('(R-4a) Construction (Part 2)'!$P$7,'(BCBC) Anchor Bolt Spacing'!$E$15:$I$15,0))</f>
        <v>#N/A</v>
      </c>
      <c r="M36" s="462" t="str">
        <f t="shared" si="1"/>
        <v>2</v>
      </c>
      <c r="N36" s="685"/>
      <c r="O36" s="439" t="str">
        <f t="array" ref="O36">INDEX('(BCBC) BWP Construction'!$D$15:$Z$36,MATCH($I36, '(BCBC) BWP Construction'!$D$15:$D$36,0),5)</f>
        <v>#N/A</v>
      </c>
      <c r="P36" s="439" t="str">
        <f>'(R-6) Dbl Top Plates Nailing'!$AD$19</f>
        <v>1 stud space</v>
      </c>
      <c r="Q36" s="439">
        <f>'(R-6) Dbl Top Plates Nailing'!$AC$19</f>
        <v>15</v>
      </c>
      <c r="R36" s="439" t="str">
        <f>IF('(I-3) Design &amp; Feedback'!L28='(T) General Tables'!$A$14,'(T) General Tables'!$A$11,"-")</f>
        <v>-</v>
      </c>
      <c r="S36" s="685"/>
      <c r="T36" s="439" t="str">
        <f t="array" ref="T36">INDEX('(BCBC) BWP Construction'!$D$15:$Z$36,MATCH($I36, '(BCBC) BWP Construction'!$D$15:$D$36,0),2)</f>
        <v>#N/A</v>
      </c>
      <c r="U36" s="439" t="str">
        <f t="array" ref="U36">INDEX('(BCBC) BWP Construction'!$D$15:$Z$36,MATCH($I36, '(BCBC) BWP Construction'!$D$15:$D$36,0),3)</f>
        <v>#N/A</v>
      </c>
      <c r="V36" s="439" t="str">
        <f t="array" ref="V36">INDEX('(BCBC) BWP Construction'!$AC$15:$AG$36,MATCH($I36, '(BCBC) BWP Construction'!$D$15:$D$36,0),1)</f>
        <v>#N/A</v>
      </c>
      <c r="W36" s="542" t="str">
        <f t="array" ref="W36">INDEX('(BCBC) BWP Construction'!$AC$15:$AI$36,MATCH($I36, '(BCBC) BWP Construction'!$D$15:$D$36,0),6)</f>
        <v>#N/A</v>
      </c>
      <c r="X36" s="542" t="str">
        <f t="array" ref="X36">INDEX('(BCBC) BWP Construction'!$AC$15:$AI$36,MATCH($I36, '(BCBC) BWP Construction'!$D$15:$D$36,0),7)</f>
        <v>#N/A</v>
      </c>
      <c r="Y36" s="685"/>
      <c r="Z36" s="462" t="str">
        <f>IF('(I-3) Design &amp; Feedback'!O28='(T) General Tables'!$A$77,'(T) General Tables'!$A$177,'(T) General Tables'!$A$17)</f>
        <v>N/A</v>
      </c>
      <c r="AA36" s="462" t="str">
        <f>IF($Z36='(T) General Tables'!$A$177,'(BCBC) BWP Construction'!$E$15,'(I-3) Design &amp; Feedback'!O28)</f>
        <v/>
      </c>
      <c r="AB36" s="462" t="str">
        <f>IF('(I-3) Design &amp; Feedback'!O28='(T) General Tables'!$A$78,'(T) General Tables'!$A$11,"-")</f>
        <v>-</v>
      </c>
      <c r="AC36" s="439" t="str">
        <f>IF($Z36='(T) General Tables'!$A$177,'(BCBC) BWP Construction'!$AC$15,"-")</f>
        <v>-</v>
      </c>
      <c r="AD36" s="438" t="str">
        <f>IF($Z36='(T) General Tables'!$A$177,'(BCBC) BWP Construction'!$AF$15,"-")</f>
        <v>-</v>
      </c>
      <c r="AE36" s="438" t="str">
        <f>IF($Z36='(T) General Tables'!$A$177,'(BCBC) BWP Construction'!$AF$16,"-")</f>
        <v>-</v>
      </c>
      <c r="AF36" s="7"/>
    </row>
    <row r="37" ht="18.75" hidden="1" customHeight="1">
      <c r="A37" s="7"/>
      <c r="B37" s="234"/>
      <c r="C37" s="207"/>
      <c r="D37" s="268" t="str">
        <f>'(I-3) Design &amp; Feedback'!D29</f>
        <v>Not Required</v>
      </c>
      <c r="E37" s="162"/>
      <c r="F37" s="7"/>
      <c r="G37" s="462" t="str">
        <f>'(I-3) Design &amp; Feedback'!G29</f>
        <v>R</v>
      </c>
      <c r="H37" s="462" t="str">
        <f>IF('(I-3) Design &amp; Feedback'!H29&gt;0, '(I-3) Design &amp; Feedback'!H29, "-")</f>
        <v>-</v>
      </c>
      <c r="I37" s="462" t="str">
        <f>IF('(I-3) Design &amp; Feedback'!J29&gt;0, '(I-3) Design &amp; Feedback'!J29, "-")</f>
        <v>-</v>
      </c>
      <c r="J37" s="462" t="str">
        <f>IF('(I-3) Design &amp; Feedback'!K29&gt;0, '(I-3) Design &amp; Feedback'!K29, "-")</f>
        <v>-</v>
      </c>
      <c r="K37" s="685"/>
      <c r="L37" s="462" t="str">
        <f t="array" ref="L37">INDEX('(BCBC) Anchor Bolt Spacing'!$E$15:$I$35,MATCH('(R-4a) Construction (Part 2)'!$I37,'(BCBC) Anchor Bolt Spacing'!$E$15:$E$35,0),MATCH('(R-4a) Construction (Part 2)'!$P$7,'(BCBC) Anchor Bolt Spacing'!$E$15:$I$15,0))</f>
        <v>#N/A</v>
      </c>
      <c r="M37" s="462" t="str">
        <f t="shared" si="1"/>
        <v>2</v>
      </c>
      <c r="N37" s="685"/>
      <c r="O37" s="439" t="str">
        <f t="array" ref="O37">INDEX('(BCBC) BWP Construction'!$D$15:$Z$36,MATCH($I37, '(BCBC) BWP Construction'!$D$15:$D$36,0),5)</f>
        <v>#N/A</v>
      </c>
      <c r="P37" s="439" t="str">
        <f>'(R-6) Dbl Top Plates Nailing'!$AD$19</f>
        <v>1 stud space</v>
      </c>
      <c r="Q37" s="439">
        <f>'(R-6) Dbl Top Plates Nailing'!$AC$19</f>
        <v>15</v>
      </c>
      <c r="R37" s="439" t="str">
        <f>IF('(I-3) Design &amp; Feedback'!L29='(T) General Tables'!$A$14,'(T) General Tables'!$A$11,"-")</f>
        <v>-</v>
      </c>
      <c r="S37" s="685"/>
      <c r="T37" s="439" t="str">
        <f t="array" ref="T37">INDEX('(BCBC) BWP Construction'!$D$15:$Z$36,MATCH($I37, '(BCBC) BWP Construction'!$D$15:$D$36,0),2)</f>
        <v>#N/A</v>
      </c>
      <c r="U37" s="439" t="str">
        <f t="array" ref="U37">INDEX('(BCBC) BWP Construction'!$D$15:$Z$36,MATCH($I37, '(BCBC) BWP Construction'!$D$15:$D$36,0),3)</f>
        <v>#N/A</v>
      </c>
      <c r="V37" s="439" t="str">
        <f t="array" ref="V37">INDEX('(BCBC) BWP Construction'!$AC$15:$AG$36,MATCH($I37, '(BCBC) BWP Construction'!$D$15:$D$36,0),1)</f>
        <v>#N/A</v>
      </c>
      <c r="W37" s="542" t="str">
        <f t="array" ref="W37">INDEX('(BCBC) BWP Construction'!$AC$15:$AI$36,MATCH($I37, '(BCBC) BWP Construction'!$D$15:$D$36,0),6)</f>
        <v>#N/A</v>
      </c>
      <c r="X37" s="542" t="str">
        <f t="array" ref="X37">INDEX('(BCBC) BWP Construction'!$AC$15:$AI$36,MATCH($I37, '(BCBC) BWP Construction'!$D$15:$D$36,0),7)</f>
        <v>#N/A</v>
      </c>
      <c r="Y37" s="685"/>
      <c r="Z37" s="462" t="str">
        <f>IF('(I-3) Design &amp; Feedback'!O29='(T) General Tables'!$A$77,'(T) General Tables'!$A$177,'(T) General Tables'!$A$17)</f>
        <v>N/A</v>
      </c>
      <c r="AA37" s="462" t="str">
        <f>IF($Z37='(T) General Tables'!$A$177,'(BCBC) BWP Construction'!$E$15,'(I-3) Design &amp; Feedback'!O29)</f>
        <v/>
      </c>
      <c r="AB37" s="462" t="str">
        <f>IF('(I-3) Design &amp; Feedback'!O29='(T) General Tables'!$A$78,'(T) General Tables'!$A$11,"-")</f>
        <v>-</v>
      </c>
      <c r="AC37" s="439" t="str">
        <f>IF($Z37='(T) General Tables'!$A$177,'(BCBC) BWP Construction'!$AC$15,"-")</f>
        <v>-</v>
      </c>
      <c r="AD37" s="438" t="str">
        <f>IF($Z37='(T) General Tables'!$A$177,'(BCBC) BWP Construction'!$AF$15,"-")</f>
        <v>-</v>
      </c>
      <c r="AE37" s="438" t="str">
        <f>IF($Z37='(T) General Tables'!$A$177,'(BCBC) BWP Construction'!$AF$16,"-")</f>
        <v>-</v>
      </c>
      <c r="AF37" s="7"/>
    </row>
    <row r="38" ht="18.75" hidden="1" customHeight="1">
      <c r="A38" s="7"/>
      <c r="B38" s="234"/>
      <c r="C38" s="207"/>
      <c r="D38" s="268" t="str">
        <f>'(I-3) Design &amp; Feedback'!D30</f>
        <v>Not Required</v>
      </c>
      <c r="E38" s="162"/>
      <c r="F38" s="7"/>
      <c r="G38" s="462" t="str">
        <f>'(I-3) Design &amp; Feedback'!G30</f>
        <v>R</v>
      </c>
      <c r="H38" s="462" t="str">
        <f>IF('(I-3) Design &amp; Feedback'!H30&gt;0, '(I-3) Design &amp; Feedback'!H30, "-")</f>
        <v>-</v>
      </c>
      <c r="I38" s="462" t="str">
        <f>IF('(I-3) Design &amp; Feedback'!J30&gt;0, '(I-3) Design &amp; Feedback'!J30, "-")</f>
        <v>-</v>
      </c>
      <c r="J38" s="462" t="str">
        <f>IF('(I-3) Design &amp; Feedback'!K30&gt;0, '(I-3) Design &amp; Feedback'!K30, "-")</f>
        <v>-</v>
      </c>
      <c r="K38" s="685"/>
      <c r="L38" s="462" t="str">
        <f t="array" ref="L38">INDEX('(BCBC) Anchor Bolt Spacing'!$E$15:$I$35,MATCH('(R-4a) Construction (Part 2)'!$I38,'(BCBC) Anchor Bolt Spacing'!$E$15:$E$35,0),MATCH('(R-4a) Construction (Part 2)'!$P$7,'(BCBC) Anchor Bolt Spacing'!$E$15:$I$15,0))</f>
        <v>#N/A</v>
      </c>
      <c r="M38" s="462" t="str">
        <f t="shared" si="1"/>
        <v>2</v>
      </c>
      <c r="N38" s="685"/>
      <c r="O38" s="439" t="str">
        <f t="array" ref="O38">INDEX('(BCBC) BWP Construction'!$D$15:$Z$36,MATCH($I38, '(BCBC) BWP Construction'!$D$15:$D$36,0),5)</f>
        <v>#N/A</v>
      </c>
      <c r="P38" s="439" t="str">
        <f>'(R-6) Dbl Top Plates Nailing'!$AD$19</f>
        <v>1 stud space</v>
      </c>
      <c r="Q38" s="439">
        <f>'(R-6) Dbl Top Plates Nailing'!$AC$19</f>
        <v>15</v>
      </c>
      <c r="R38" s="439" t="str">
        <f>IF('(I-3) Design &amp; Feedback'!L30='(T) General Tables'!$A$14,'(T) General Tables'!$A$11,"-")</f>
        <v>-</v>
      </c>
      <c r="S38" s="685"/>
      <c r="T38" s="439" t="str">
        <f t="array" ref="T38">INDEX('(BCBC) BWP Construction'!$D$15:$Z$36,MATCH($I38, '(BCBC) BWP Construction'!$D$15:$D$36,0),2)</f>
        <v>#N/A</v>
      </c>
      <c r="U38" s="439" t="str">
        <f t="array" ref="U38">INDEX('(BCBC) BWP Construction'!$D$15:$Z$36,MATCH($I38, '(BCBC) BWP Construction'!$D$15:$D$36,0),3)</f>
        <v>#N/A</v>
      </c>
      <c r="V38" s="439" t="str">
        <f t="array" ref="V38">INDEX('(BCBC) BWP Construction'!$AC$15:$AG$36,MATCH($I38, '(BCBC) BWP Construction'!$D$15:$D$36,0),1)</f>
        <v>#N/A</v>
      </c>
      <c r="W38" s="542" t="str">
        <f t="array" ref="W38">INDEX('(BCBC) BWP Construction'!$AC$15:$AI$36,MATCH($I38, '(BCBC) BWP Construction'!$D$15:$D$36,0),6)</f>
        <v>#N/A</v>
      </c>
      <c r="X38" s="542" t="str">
        <f t="array" ref="X38">INDEX('(BCBC) BWP Construction'!$AC$15:$AI$36,MATCH($I38, '(BCBC) BWP Construction'!$D$15:$D$36,0),7)</f>
        <v>#N/A</v>
      </c>
      <c r="Y38" s="685"/>
      <c r="Z38" s="462" t="str">
        <f>IF('(I-3) Design &amp; Feedback'!O30='(T) General Tables'!$A$77,'(T) General Tables'!$A$177,'(T) General Tables'!$A$17)</f>
        <v>N/A</v>
      </c>
      <c r="AA38" s="462" t="str">
        <f>IF($Z38='(T) General Tables'!$A$177,'(BCBC) BWP Construction'!$E$15,'(I-3) Design &amp; Feedback'!O30)</f>
        <v/>
      </c>
      <c r="AB38" s="462" t="str">
        <f>IF('(I-3) Design &amp; Feedback'!O30='(T) General Tables'!$A$78,'(T) General Tables'!$A$11,"-")</f>
        <v>-</v>
      </c>
      <c r="AC38" s="439" t="str">
        <f>IF($Z38='(T) General Tables'!$A$177,'(BCBC) BWP Construction'!$AC$15,"-")</f>
        <v>-</v>
      </c>
      <c r="AD38" s="438" t="str">
        <f>IF($Z38='(T) General Tables'!$A$177,'(BCBC) BWP Construction'!$AF$15,"-")</f>
        <v>-</v>
      </c>
      <c r="AE38" s="438" t="str">
        <f>IF($Z38='(T) General Tables'!$A$177,'(BCBC) BWP Construction'!$AF$16,"-")</f>
        <v>-</v>
      </c>
      <c r="AF38" s="7"/>
    </row>
    <row r="39" ht="18.75" customHeight="1">
      <c r="A39" s="7"/>
      <c r="B39" s="234"/>
      <c r="C39" s="49"/>
      <c r="D39" s="268" t="str">
        <f>'(I-3) Design &amp; Feedback'!D31</f>
        <v>Required</v>
      </c>
      <c r="E39" s="162"/>
      <c r="F39" s="7"/>
      <c r="G39" s="434" t="str">
        <f>'(I-3) Design &amp; Feedback'!G31</f>
        <v>R+1F</v>
      </c>
      <c r="H39" s="434">
        <f>IF('(I-3) Design &amp; Feedback'!H31&gt;0, '(I-3) Design &amp; Feedback'!H31, "-")</f>
        <v>1</v>
      </c>
      <c r="I39" s="434" t="str">
        <f>IF('(I-3) Design &amp; Feedback'!J31&gt;0, '(I-3) Design &amp; Feedback'!J31, "-")</f>
        <v>WSP-A</v>
      </c>
      <c r="J39" s="434" t="str">
        <f>IF('(I-3) Design &amp; Feedback'!K31&gt;0, '(I-3) Design &amp; Feedback'!K31, "-")</f>
        <v>Continuous</v>
      </c>
      <c r="K39" s="685"/>
      <c r="L39" s="434" t="str">
        <f t="array" ref="L39">INDEX('(BCBC) Anchor Bolt Spacing'!$E$15:$I$35,MATCH('(R-4a) Construction (Part 2)'!$I39,'(BCBC) Anchor Bolt Spacing'!$E$15:$E$35,0),MATCH('(R-4a) Construction (Part 2)'!$P$7,'(BCBC) Anchor Bolt Spacing'!$E$15:$I$15,0))</f>
        <v>4' 7"</v>
      </c>
      <c r="M39" s="434" t="str">
        <f t="shared" si="1"/>
        <v>2</v>
      </c>
      <c r="N39" s="685"/>
      <c r="O39" s="424">
        <f t="array" ref="O39">INDEX('(BCBC) BWP Construction'!$D$15:$Z$36,MATCH($I39, '(BCBC) BWP Construction'!$D$15:$D$36,0),5)</f>
        <v>16</v>
      </c>
      <c r="P39" s="424" t="str">
        <f>'(R-6) Dbl Top Plates Nailing'!$AD$20</f>
        <v>1 stud space</v>
      </c>
      <c r="Q39" s="424">
        <f>'(R-6) Dbl Top Plates Nailing'!$AC$20</f>
        <v>8</v>
      </c>
      <c r="R39" s="424"/>
      <c r="S39" s="685"/>
      <c r="T39" s="424" t="str">
        <f t="array" ref="T39">INDEX('(BCBC) BWP Construction'!$D$15:$Z$36,MATCH($I39, '(BCBC) BWP Construction'!$D$15:$D$36,0),2)</f>
        <v>3/8" wood-based panel</v>
      </c>
      <c r="U39" s="424" t="str">
        <f t="array" ref="U39">INDEX('(BCBC) BWP Construction'!$D$15:$Z$36,MATCH($I39, '(BCBC) BWP Construction'!$D$15:$D$36,0),3)</f>
        <v>-</v>
      </c>
      <c r="V39" s="424" t="str">
        <f t="array" ref="V39">INDEX('(BCBC) BWP Construction'!$AC$15:$AG$36,MATCH($I39, '(BCBC) BWP Construction'!$D$15:$D$36,0),1)</f>
        <v>2 1/2" x 0.113" (Std Strip/Coil)</v>
      </c>
      <c r="W39" s="433">
        <f t="array" ref="W39">INDEX('(BCBC) BWP Construction'!$AC$15:$AI$36,MATCH($I39, '(BCBC) BWP Construction'!$D$15:$D$36,0),6)</f>
        <v>6</v>
      </c>
      <c r="X39" s="433">
        <f t="array" ref="X39">INDEX('(BCBC) BWP Construction'!$AC$15:$AI$36,MATCH($I39, '(BCBC) BWP Construction'!$D$15:$D$36,0),7)</f>
        <v>12</v>
      </c>
      <c r="Y39" s="685"/>
      <c r="Z39" s="434" t="str">
        <f>IF('(I-3) Design &amp; Feedback'!O31='(T) General Tables'!$A$77,'(T) General Tables'!$A$177,'(T) General Tables'!$A$17)</f>
        <v>GWB-O</v>
      </c>
      <c r="AA39" s="434" t="str">
        <f>IF($Z39='(T) General Tables'!$A$177,'(BCBC) BWP Construction'!$E$15,'(I-3) Design &amp; Feedback'!O31)</f>
        <v>1/2" gypsum board</v>
      </c>
      <c r="AB39" s="434" t="str">
        <f>IF('(I-3) Design &amp; Feedback'!O31='(T) General Tables'!$A$78,'(T) General Tables'!$A$11,"-")</f>
        <v>-</v>
      </c>
      <c r="AC39" s="424" t="str">
        <f>IF($Z39='(T) General Tables'!$A$177,'(BCBC) BWP Construction'!$AC$15,"-")</f>
        <v>Type W Drywall Screws</v>
      </c>
      <c r="AD39" s="423">
        <f>IF($Z39='(T) General Tables'!$A$177,'(BCBC) BWP Construction'!$AF$15,"-")</f>
        <v>12</v>
      </c>
      <c r="AE39" s="423">
        <f>IF($Z39='(T) General Tables'!$A$177,'(BCBC) BWP Construction'!$AF$16,"-")</f>
        <v>12</v>
      </c>
      <c r="AF39" s="7"/>
    </row>
    <row r="40" ht="18.75" customHeight="1">
      <c r="A40" s="7"/>
      <c r="B40" s="234"/>
      <c r="C40" s="49"/>
      <c r="D40" s="268" t="str">
        <f>'(I-3) Design &amp; Feedback'!D32</f>
        <v>Required</v>
      </c>
      <c r="E40" s="162"/>
      <c r="F40" s="7"/>
      <c r="G40" s="434" t="str">
        <f>'(I-3) Design &amp; Feedback'!G32</f>
        <v>R+1F</v>
      </c>
      <c r="H40" s="434">
        <f>IF('(I-3) Design &amp; Feedback'!H32&gt;0, '(I-3) Design &amp; Feedback'!H32, "-")</f>
        <v>2</v>
      </c>
      <c r="I40" s="434" t="str">
        <f>IF('(I-3) Design &amp; Feedback'!J32&gt;0, '(I-3) Design &amp; Feedback'!J32, "-")</f>
        <v>WSP-A</v>
      </c>
      <c r="J40" s="434" t="str">
        <f>IF('(I-3) Design &amp; Feedback'!K32&gt;0, '(I-3) Design &amp; Feedback'!K32, "-")</f>
        <v>Continuous</v>
      </c>
      <c r="K40" s="685"/>
      <c r="L40" s="434" t="str">
        <f t="array" ref="L40">INDEX('(BCBC) Anchor Bolt Spacing'!$E$15:$I$35,MATCH('(R-4a) Construction (Part 2)'!$I40,'(BCBC) Anchor Bolt Spacing'!$E$15:$E$35,0),MATCH('(R-4a) Construction (Part 2)'!$P$7,'(BCBC) Anchor Bolt Spacing'!$E$15:$I$15,0))</f>
        <v>4' 7"</v>
      </c>
      <c r="M40" s="434" t="str">
        <f t="shared" si="1"/>
        <v>2</v>
      </c>
      <c r="N40" s="685"/>
      <c r="O40" s="424">
        <f t="array" ref="O40">INDEX('(BCBC) BWP Construction'!$D$15:$Z$36,MATCH($I40, '(BCBC) BWP Construction'!$D$15:$D$36,0),5)</f>
        <v>16</v>
      </c>
      <c r="P40" s="424" t="str">
        <f>'(R-6) Dbl Top Plates Nailing'!$AD$20</f>
        <v>1 stud space</v>
      </c>
      <c r="Q40" s="424">
        <f>'(R-6) Dbl Top Plates Nailing'!$AC$20</f>
        <v>8</v>
      </c>
      <c r="R40" s="424"/>
      <c r="S40" s="685"/>
      <c r="T40" s="424" t="str">
        <f t="array" ref="T40">INDEX('(BCBC) BWP Construction'!$D$15:$Z$36,MATCH($I40, '(BCBC) BWP Construction'!$D$15:$D$36,0),2)</f>
        <v>3/8" wood-based panel</v>
      </c>
      <c r="U40" s="424" t="str">
        <f t="array" ref="U40">INDEX('(BCBC) BWP Construction'!$D$15:$Z$36,MATCH($I40, '(BCBC) BWP Construction'!$D$15:$D$36,0),3)</f>
        <v>-</v>
      </c>
      <c r="V40" s="424" t="str">
        <f t="array" ref="V40">INDEX('(BCBC) BWP Construction'!$AC$15:$AG$36,MATCH($I40, '(BCBC) BWP Construction'!$D$15:$D$36,0),1)</f>
        <v>2 1/2" x 0.113" (Std Strip/Coil)</v>
      </c>
      <c r="W40" s="433">
        <f t="array" ref="W40">INDEX('(BCBC) BWP Construction'!$AC$15:$AI$36,MATCH($I40, '(BCBC) BWP Construction'!$D$15:$D$36,0),6)</f>
        <v>6</v>
      </c>
      <c r="X40" s="433">
        <f t="array" ref="X40">INDEX('(BCBC) BWP Construction'!$AC$15:$AI$36,MATCH($I40, '(BCBC) BWP Construction'!$D$15:$D$36,0),7)</f>
        <v>12</v>
      </c>
      <c r="Y40" s="685"/>
      <c r="Z40" s="434" t="str">
        <f>IF('(I-3) Design &amp; Feedback'!O32='(T) General Tables'!$A$77,'(T) General Tables'!$A$177,'(T) General Tables'!$A$17)</f>
        <v>GWB-O</v>
      </c>
      <c r="AA40" s="434" t="str">
        <f>IF($Z40='(T) General Tables'!$A$177,'(BCBC) BWP Construction'!$E$15,'(I-3) Design &amp; Feedback'!O32)</f>
        <v>1/2" gypsum board</v>
      </c>
      <c r="AB40" s="434" t="str">
        <f>IF('(I-3) Design &amp; Feedback'!O32='(T) General Tables'!$A$78,'(T) General Tables'!$A$11,"-")</f>
        <v>-</v>
      </c>
      <c r="AC40" s="424" t="str">
        <f>IF($Z40='(T) General Tables'!$A$177,'(BCBC) BWP Construction'!$AC$15,"-")</f>
        <v>Type W Drywall Screws</v>
      </c>
      <c r="AD40" s="423">
        <f>IF($Z40='(T) General Tables'!$A$177,'(BCBC) BWP Construction'!$AF$15,"-")</f>
        <v>12</v>
      </c>
      <c r="AE40" s="423">
        <f>IF($Z40='(T) General Tables'!$A$177,'(BCBC) BWP Construction'!$AF$16,"-")</f>
        <v>12</v>
      </c>
      <c r="AF40" s="7"/>
    </row>
    <row r="41" ht="18.75" customHeight="1">
      <c r="A41" s="7"/>
      <c r="B41" s="234"/>
      <c r="C41" s="49"/>
      <c r="D41" s="268" t="str">
        <f>'(I-3) Design &amp; Feedback'!D33</f>
        <v>Required</v>
      </c>
      <c r="E41" s="162"/>
      <c r="F41" s="7"/>
      <c r="G41" s="434" t="str">
        <f>'(I-3) Design &amp; Feedback'!G33</f>
        <v>R+1F</v>
      </c>
      <c r="H41" s="434">
        <f>IF('(I-3) Design &amp; Feedback'!H33&gt;0, '(I-3) Design &amp; Feedback'!H33, "-")</f>
        <v>3</v>
      </c>
      <c r="I41" s="434" t="str">
        <f>IF('(I-3) Design &amp; Feedback'!J33&gt;0, '(I-3) Design &amp; Feedback'!J33, "-")</f>
        <v>WSP-A</v>
      </c>
      <c r="J41" s="434" t="str">
        <f>IF('(I-3) Design &amp; Feedback'!K33&gt;0, '(I-3) Design &amp; Feedback'!K33, "-")</f>
        <v>Continuous</v>
      </c>
      <c r="K41" s="685"/>
      <c r="L41" s="434" t="str">
        <f t="array" ref="L41">INDEX('(BCBC) Anchor Bolt Spacing'!$E$15:$I$35,MATCH('(R-4a) Construction (Part 2)'!$I41,'(BCBC) Anchor Bolt Spacing'!$E$15:$E$35,0),MATCH('(R-4a) Construction (Part 2)'!$P$7,'(BCBC) Anchor Bolt Spacing'!$E$15:$I$15,0))</f>
        <v>4' 7"</v>
      </c>
      <c r="M41" s="434" t="str">
        <f t="shared" si="1"/>
        <v>2</v>
      </c>
      <c r="N41" s="685"/>
      <c r="O41" s="424">
        <f t="array" ref="O41">INDEX('(BCBC) BWP Construction'!$D$15:$Z$36,MATCH($I41, '(BCBC) BWP Construction'!$D$15:$D$36,0),5)</f>
        <v>16</v>
      </c>
      <c r="P41" s="424" t="str">
        <f>'(R-6) Dbl Top Plates Nailing'!$AD$20</f>
        <v>1 stud space</v>
      </c>
      <c r="Q41" s="424">
        <f>'(R-6) Dbl Top Plates Nailing'!$AC$20</f>
        <v>8</v>
      </c>
      <c r="R41" s="424"/>
      <c r="S41" s="685"/>
      <c r="T41" s="424" t="str">
        <f t="array" ref="T41">INDEX('(BCBC) BWP Construction'!$D$15:$Z$36,MATCH($I41, '(BCBC) BWP Construction'!$D$15:$D$36,0),2)</f>
        <v>3/8" wood-based panel</v>
      </c>
      <c r="U41" s="424" t="str">
        <f t="array" ref="U41">INDEX('(BCBC) BWP Construction'!$D$15:$Z$36,MATCH($I41, '(BCBC) BWP Construction'!$D$15:$D$36,0),3)</f>
        <v>-</v>
      </c>
      <c r="V41" s="424" t="str">
        <f t="array" ref="V41">INDEX('(BCBC) BWP Construction'!$AC$15:$AG$36,MATCH($I41, '(BCBC) BWP Construction'!$D$15:$D$36,0),1)</f>
        <v>2 1/2" x 0.113" (Std Strip/Coil)</v>
      </c>
      <c r="W41" s="433">
        <f t="array" ref="W41">INDEX('(BCBC) BWP Construction'!$AC$15:$AI$36,MATCH($I41, '(BCBC) BWP Construction'!$D$15:$D$36,0),6)</f>
        <v>6</v>
      </c>
      <c r="X41" s="433">
        <f t="array" ref="X41">INDEX('(BCBC) BWP Construction'!$AC$15:$AI$36,MATCH($I41, '(BCBC) BWP Construction'!$D$15:$D$36,0),7)</f>
        <v>12</v>
      </c>
      <c r="Y41" s="685"/>
      <c r="Z41" s="434" t="str">
        <f>IF('(I-3) Design &amp; Feedback'!O33='(T) General Tables'!$A$77,'(T) General Tables'!$A$177,'(T) General Tables'!$A$17)</f>
        <v>GWB-O</v>
      </c>
      <c r="AA41" s="434" t="str">
        <f>IF($Z41='(T) General Tables'!$A$177,'(BCBC) BWP Construction'!$E$15,'(I-3) Design &amp; Feedback'!O33)</f>
        <v>1/2" gypsum board</v>
      </c>
      <c r="AB41" s="434" t="str">
        <f>IF('(I-3) Design &amp; Feedback'!O33='(T) General Tables'!$A$78,'(T) General Tables'!$A$11,"-")</f>
        <v>-</v>
      </c>
      <c r="AC41" s="424" t="str">
        <f>IF($Z41='(T) General Tables'!$A$177,'(BCBC) BWP Construction'!$AC$15,"-")</f>
        <v>Type W Drywall Screws</v>
      </c>
      <c r="AD41" s="423">
        <f>IF($Z41='(T) General Tables'!$A$177,'(BCBC) BWP Construction'!$AF$15,"-")</f>
        <v>12</v>
      </c>
      <c r="AE41" s="423">
        <f>IF($Z41='(T) General Tables'!$A$177,'(BCBC) BWP Construction'!$AF$16,"-")</f>
        <v>12</v>
      </c>
      <c r="AF41" s="7"/>
    </row>
    <row r="42" ht="18.75" customHeight="1">
      <c r="A42" s="7"/>
      <c r="B42" s="234"/>
      <c r="C42" s="207"/>
      <c r="D42" s="268" t="str">
        <f>'(I-3) Design &amp; Feedback'!D34</f>
        <v>Required</v>
      </c>
      <c r="E42" s="162"/>
      <c r="F42" s="7"/>
      <c r="G42" s="434" t="str">
        <f>'(I-3) Design &amp; Feedback'!G34</f>
        <v>R+1F</v>
      </c>
      <c r="H42" s="434">
        <f>IF('(I-3) Design &amp; Feedback'!H34&gt;0, '(I-3) Design &amp; Feedback'!H34, "-")</f>
        <v>4</v>
      </c>
      <c r="I42" s="434" t="str">
        <f>IF('(I-3) Design &amp; Feedback'!J34&gt;0, '(I-3) Design &amp; Feedback'!J34, "-")</f>
        <v>WSP-A</v>
      </c>
      <c r="J42" s="434" t="str">
        <f>IF('(I-3) Design &amp; Feedback'!K34&gt;0, '(I-3) Design &amp; Feedback'!K34, "-")</f>
        <v>Continuous</v>
      </c>
      <c r="K42" s="685"/>
      <c r="L42" s="434" t="str">
        <f t="array" ref="L42">INDEX('(BCBC) Anchor Bolt Spacing'!$E$15:$I$35,MATCH('(R-4a) Construction (Part 2)'!$I42,'(BCBC) Anchor Bolt Spacing'!$E$15:$E$35,0),MATCH('(R-4a) Construction (Part 2)'!$P$7,'(BCBC) Anchor Bolt Spacing'!$E$15:$I$15,0))</f>
        <v>4' 7"</v>
      </c>
      <c r="M42" s="434" t="str">
        <f t="shared" si="1"/>
        <v>2</v>
      </c>
      <c r="N42" s="685"/>
      <c r="O42" s="424">
        <f t="array" ref="O42">INDEX('(BCBC) BWP Construction'!$D$15:$Z$36,MATCH($I42, '(BCBC) BWP Construction'!$D$15:$D$36,0),5)</f>
        <v>16</v>
      </c>
      <c r="P42" s="424" t="str">
        <f>'(R-6) Dbl Top Plates Nailing'!$AD$20</f>
        <v>1 stud space</v>
      </c>
      <c r="Q42" s="424">
        <f>'(R-6) Dbl Top Plates Nailing'!$AC$20</f>
        <v>8</v>
      </c>
      <c r="R42" s="424"/>
      <c r="S42" s="685"/>
      <c r="T42" s="424" t="str">
        <f t="array" ref="T42">INDEX('(BCBC) BWP Construction'!$D$15:$Z$36,MATCH($I42, '(BCBC) BWP Construction'!$D$15:$D$36,0),2)</f>
        <v>3/8" wood-based panel</v>
      </c>
      <c r="U42" s="424" t="str">
        <f t="array" ref="U42">INDEX('(BCBC) BWP Construction'!$D$15:$Z$36,MATCH($I42, '(BCBC) BWP Construction'!$D$15:$D$36,0),3)</f>
        <v>-</v>
      </c>
      <c r="V42" s="424" t="str">
        <f t="array" ref="V42">INDEX('(BCBC) BWP Construction'!$AC$15:$AG$36,MATCH($I42, '(BCBC) BWP Construction'!$D$15:$D$36,0),1)</f>
        <v>2 1/2" x 0.113" (Std Strip/Coil)</v>
      </c>
      <c r="W42" s="433">
        <f t="array" ref="W42">INDEX('(BCBC) BWP Construction'!$AC$15:$AI$36,MATCH($I42, '(BCBC) BWP Construction'!$D$15:$D$36,0),6)</f>
        <v>6</v>
      </c>
      <c r="X42" s="433">
        <f t="array" ref="X42">INDEX('(BCBC) BWP Construction'!$AC$15:$AI$36,MATCH($I42, '(BCBC) BWP Construction'!$D$15:$D$36,0),7)</f>
        <v>12</v>
      </c>
      <c r="Y42" s="685"/>
      <c r="Z42" s="434" t="str">
        <f>IF('(I-3) Design &amp; Feedback'!O34='(T) General Tables'!$A$77,'(T) General Tables'!$A$177,'(T) General Tables'!$A$17)</f>
        <v>GWB-O</v>
      </c>
      <c r="AA42" s="434" t="str">
        <f>IF($Z42='(T) General Tables'!$A$177,'(BCBC) BWP Construction'!$E$15,'(I-3) Design &amp; Feedback'!O34)</f>
        <v>1/2" gypsum board</v>
      </c>
      <c r="AB42" s="434" t="str">
        <f>IF('(I-3) Design &amp; Feedback'!O34='(T) General Tables'!$A$78,'(T) General Tables'!$A$11,"-")</f>
        <v>-</v>
      </c>
      <c r="AC42" s="424" t="str">
        <f>IF($Z42='(T) General Tables'!$A$177,'(BCBC) BWP Construction'!$AC$15,"-")</f>
        <v>Type W Drywall Screws</v>
      </c>
      <c r="AD42" s="423">
        <f>IF($Z42='(T) General Tables'!$A$177,'(BCBC) BWP Construction'!$AF$15,"-")</f>
        <v>12</v>
      </c>
      <c r="AE42" s="423">
        <f>IF($Z42='(T) General Tables'!$A$177,'(BCBC) BWP Construction'!$AF$16,"-")</f>
        <v>12</v>
      </c>
      <c r="AF42" s="7"/>
    </row>
    <row r="43" ht="18.75" hidden="1" customHeight="1">
      <c r="A43" s="7"/>
      <c r="B43" s="234"/>
      <c r="C43" s="207"/>
      <c r="D43" s="268" t="str">
        <f>'(I-3) Design &amp; Feedback'!D35</f>
        <v>Not Required</v>
      </c>
      <c r="E43" s="162"/>
      <c r="F43" s="7"/>
      <c r="G43" s="434" t="str">
        <f>'(I-3) Design &amp; Feedback'!G35</f>
        <v>R+1F</v>
      </c>
      <c r="H43" s="434" t="str">
        <f>IF('(I-3) Design &amp; Feedback'!H35&gt;0, '(I-3) Design &amp; Feedback'!H35, "-")</f>
        <v>-</v>
      </c>
      <c r="I43" s="434" t="str">
        <f>IF('(I-3) Design &amp; Feedback'!J35&gt;0, '(I-3) Design &amp; Feedback'!J35, "-")</f>
        <v>-</v>
      </c>
      <c r="J43" s="434" t="str">
        <f>IF('(I-3) Design &amp; Feedback'!K35&gt;0, '(I-3) Design &amp; Feedback'!K35, "-")</f>
        <v>-</v>
      </c>
      <c r="K43" s="685"/>
      <c r="L43" s="434" t="str">
        <f t="array" ref="L43">INDEX('(BCBC) Anchor Bolt Spacing'!$E$15:$I$35,MATCH('(R-4a) Construction (Part 2)'!$I43,'(BCBC) Anchor Bolt Spacing'!$E$15:$E$35,0),MATCH('(R-4a) Construction (Part 2)'!$P$7,'(BCBC) Anchor Bolt Spacing'!$E$15:$I$15,0))</f>
        <v>#N/A</v>
      </c>
      <c r="M43" s="434" t="str">
        <f t="shared" si="1"/>
        <v>2</v>
      </c>
      <c r="N43" s="685"/>
      <c r="O43" s="424" t="str">
        <f t="array" ref="O43">INDEX('(BCBC) BWP Construction'!$D$15:$Z$36,MATCH($I43, '(BCBC) BWP Construction'!$D$15:$D$36,0),5)</f>
        <v>#N/A</v>
      </c>
      <c r="P43" s="424" t="str">
        <f>'(R-6) Dbl Top Plates Nailing'!$AD$20</f>
        <v>1 stud space</v>
      </c>
      <c r="Q43" s="424">
        <f>'(R-6) Dbl Top Plates Nailing'!$AC$20</f>
        <v>8</v>
      </c>
      <c r="R43" s="424"/>
      <c r="S43" s="685"/>
      <c r="T43" s="424" t="str">
        <f t="array" ref="T43">INDEX('(BCBC) BWP Construction'!$D$15:$Z$36,MATCH($I43, '(BCBC) BWP Construction'!$D$15:$D$36,0),2)</f>
        <v>#N/A</v>
      </c>
      <c r="U43" s="424" t="str">
        <f t="array" ref="U43">INDEX('(BCBC) BWP Construction'!$D$15:$Z$36,MATCH($I43, '(BCBC) BWP Construction'!$D$15:$D$36,0),3)</f>
        <v>#N/A</v>
      </c>
      <c r="V43" s="424" t="str">
        <f t="array" ref="V43">INDEX('(BCBC) BWP Construction'!$AC$15:$AG$36,MATCH($I43, '(BCBC) BWP Construction'!$D$15:$D$36,0),1)</f>
        <v>#N/A</v>
      </c>
      <c r="W43" s="433" t="str">
        <f t="array" ref="W43">INDEX('(BCBC) BWP Construction'!$AC$15:$AI$36,MATCH($I43, '(BCBC) BWP Construction'!$D$15:$D$36,0),6)</f>
        <v>#N/A</v>
      </c>
      <c r="X43" s="433" t="str">
        <f t="array" ref="X43">INDEX('(BCBC) BWP Construction'!$AC$15:$AI$36,MATCH($I43, '(BCBC) BWP Construction'!$D$15:$D$36,0),7)</f>
        <v>#N/A</v>
      </c>
      <c r="Y43" s="685"/>
      <c r="Z43" s="434" t="str">
        <f>IF('(I-3) Design &amp; Feedback'!O35='(T) General Tables'!$A$77,'(T) General Tables'!$A$177,'(T) General Tables'!$A$17)</f>
        <v>N/A</v>
      </c>
      <c r="AA43" s="434" t="str">
        <f>IF($Z43='(T) General Tables'!$A$177,'(BCBC) BWP Construction'!$E$15,'(I-3) Design &amp; Feedback'!O35)</f>
        <v/>
      </c>
      <c r="AB43" s="434" t="str">
        <f>IF('(I-3) Design &amp; Feedback'!O35='(T) General Tables'!$A$78,'(T) General Tables'!$A$11,"-")</f>
        <v>-</v>
      </c>
      <c r="AC43" s="424" t="str">
        <f>IF($Z43='(T) General Tables'!$A$177,'(BCBC) BWP Construction'!$AC$15,"-")</f>
        <v>-</v>
      </c>
      <c r="AD43" s="423" t="str">
        <f>IF($Z43='(T) General Tables'!$A$177,'(BCBC) BWP Construction'!$AF$15,"-")</f>
        <v>-</v>
      </c>
      <c r="AE43" s="423" t="str">
        <f>IF($Z43='(T) General Tables'!$A$177,'(BCBC) BWP Construction'!$AF$16,"-")</f>
        <v>-</v>
      </c>
      <c r="AF43" s="7"/>
    </row>
    <row r="44" ht="18.75" hidden="1" customHeight="1">
      <c r="A44" s="7"/>
      <c r="B44" s="234"/>
      <c r="C44" s="207"/>
      <c r="D44" s="268" t="str">
        <f>'(I-3) Design &amp; Feedback'!D36</f>
        <v>Not Required</v>
      </c>
      <c r="E44" s="162"/>
      <c r="F44" s="7"/>
      <c r="G44" s="434" t="str">
        <f>'(I-3) Design &amp; Feedback'!G36</f>
        <v>R+1F</v>
      </c>
      <c r="H44" s="434" t="str">
        <f>IF('(I-3) Design &amp; Feedback'!H36&gt;0, '(I-3) Design &amp; Feedback'!H36, "-")</f>
        <v>-</v>
      </c>
      <c r="I44" s="434" t="str">
        <f>IF('(I-3) Design &amp; Feedback'!J36&gt;0, '(I-3) Design &amp; Feedback'!J36, "-")</f>
        <v>-</v>
      </c>
      <c r="J44" s="434" t="str">
        <f>IF('(I-3) Design &amp; Feedback'!K36&gt;0, '(I-3) Design &amp; Feedback'!K36, "-")</f>
        <v>-</v>
      </c>
      <c r="K44" s="685"/>
      <c r="L44" s="434" t="str">
        <f t="array" ref="L44">INDEX('(BCBC) Anchor Bolt Spacing'!$E$15:$I$35,MATCH('(R-4a) Construction (Part 2)'!$I44,'(BCBC) Anchor Bolt Spacing'!$E$15:$E$35,0),MATCH('(R-4a) Construction (Part 2)'!$P$7,'(BCBC) Anchor Bolt Spacing'!$E$15:$I$15,0))</f>
        <v>#N/A</v>
      </c>
      <c r="M44" s="434" t="str">
        <f t="shared" si="1"/>
        <v>2</v>
      </c>
      <c r="N44" s="685"/>
      <c r="O44" s="424" t="str">
        <f t="array" ref="O44">INDEX('(BCBC) BWP Construction'!$D$15:$Z$36,MATCH($I44, '(BCBC) BWP Construction'!$D$15:$D$36,0),5)</f>
        <v>#N/A</v>
      </c>
      <c r="P44" s="424" t="str">
        <f>'(R-6) Dbl Top Plates Nailing'!$AD$20</f>
        <v>1 stud space</v>
      </c>
      <c r="Q44" s="424">
        <f>'(R-6) Dbl Top Plates Nailing'!$AC$20</f>
        <v>8</v>
      </c>
      <c r="R44" s="424"/>
      <c r="S44" s="685"/>
      <c r="T44" s="424" t="str">
        <f t="array" ref="T44">INDEX('(BCBC) BWP Construction'!$D$15:$Z$36,MATCH($I44, '(BCBC) BWP Construction'!$D$15:$D$36,0),2)</f>
        <v>#N/A</v>
      </c>
      <c r="U44" s="424" t="str">
        <f t="array" ref="U44">INDEX('(BCBC) BWP Construction'!$D$15:$Z$36,MATCH($I44, '(BCBC) BWP Construction'!$D$15:$D$36,0),3)</f>
        <v>#N/A</v>
      </c>
      <c r="V44" s="424" t="str">
        <f t="array" ref="V44">INDEX('(BCBC) BWP Construction'!$AC$15:$AG$36,MATCH($I44, '(BCBC) BWP Construction'!$D$15:$D$36,0),1)</f>
        <v>#N/A</v>
      </c>
      <c r="W44" s="433" t="str">
        <f t="array" ref="W44">INDEX('(BCBC) BWP Construction'!$AC$15:$AI$36,MATCH($I44, '(BCBC) BWP Construction'!$D$15:$D$36,0),6)</f>
        <v>#N/A</v>
      </c>
      <c r="X44" s="433" t="str">
        <f t="array" ref="X44">INDEX('(BCBC) BWP Construction'!$AC$15:$AI$36,MATCH($I44, '(BCBC) BWP Construction'!$D$15:$D$36,0),7)</f>
        <v>#N/A</v>
      </c>
      <c r="Y44" s="685"/>
      <c r="Z44" s="434" t="str">
        <f>IF('(I-3) Design &amp; Feedback'!O36='(T) General Tables'!$A$77,'(T) General Tables'!$A$177,'(T) General Tables'!$A$17)</f>
        <v>N/A</v>
      </c>
      <c r="AA44" s="434" t="str">
        <f>IF($Z44='(T) General Tables'!$A$177,'(BCBC) BWP Construction'!$E$15,'(I-3) Design &amp; Feedback'!O36)</f>
        <v/>
      </c>
      <c r="AB44" s="434" t="str">
        <f>IF('(I-3) Design &amp; Feedback'!O36='(T) General Tables'!$A$78,'(T) General Tables'!$A$11,"-")</f>
        <v>-</v>
      </c>
      <c r="AC44" s="424" t="str">
        <f>IF($Z44='(T) General Tables'!$A$177,'(BCBC) BWP Construction'!$AC$15,"-")</f>
        <v>-</v>
      </c>
      <c r="AD44" s="423" t="str">
        <f>IF($Z44='(T) General Tables'!$A$177,'(BCBC) BWP Construction'!$AF$15,"-")</f>
        <v>-</v>
      </c>
      <c r="AE44" s="423" t="str">
        <f>IF($Z44='(T) General Tables'!$A$177,'(BCBC) BWP Construction'!$AF$16,"-")</f>
        <v>-</v>
      </c>
      <c r="AF44" s="7"/>
    </row>
    <row r="45" ht="18.75" hidden="1" customHeight="1">
      <c r="A45" s="7"/>
      <c r="B45" s="234"/>
      <c r="C45" s="207"/>
      <c r="D45" s="268" t="str">
        <f>'(I-3) Design &amp; Feedback'!D37</f>
        <v>Not Required</v>
      </c>
      <c r="E45" s="162"/>
      <c r="F45" s="7"/>
      <c r="G45" s="434" t="str">
        <f>'(I-3) Design &amp; Feedback'!G37</f>
        <v>R+1F</v>
      </c>
      <c r="H45" s="434" t="str">
        <f>IF('(I-3) Design &amp; Feedback'!H37&gt;0, '(I-3) Design &amp; Feedback'!H37, "-")</f>
        <v>-</v>
      </c>
      <c r="I45" s="434" t="str">
        <f>IF('(I-3) Design &amp; Feedback'!J37&gt;0, '(I-3) Design &amp; Feedback'!J37, "-")</f>
        <v>-</v>
      </c>
      <c r="J45" s="434" t="str">
        <f>IF('(I-3) Design &amp; Feedback'!K37&gt;0, '(I-3) Design &amp; Feedback'!K37, "-")</f>
        <v>-</v>
      </c>
      <c r="K45" s="685"/>
      <c r="L45" s="434" t="str">
        <f t="array" ref="L45">INDEX('(BCBC) Anchor Bolt Spacing'!$E$15:$I$35,MATCH('(R-4a) Construction (Part 2)'!$I45,'(BCBC) Anchor Bolt Spacing'!$E$15:$E$35,0),MATCH('(R-4a) Construction (Part 2)'!$P$7,'(BCBC) Anchor Bolt Spacing'!$E$15:$I$15,0))</f>
        <v>#N/A</v>
      </c>
      <c r="M45" s="434" t="str">
        <f t="shared" si="1"/>
        <v>2</v>
      </c>
      <c r="N45" s="685"/>
      <c r="O45" s="424" t="str">
        <f t="array" ref="O45">INDEX('(BCBC) BWP Construction'!$D$15:$Z$36,MATCH($I45, '(BCBC) BWP Construction'!$D$15:$D$36,0),5)</f>
        <v>#N/A</v>
      </c>
      <c r="P45" s="424" t="str">
        <f>'(R-6) Dbl Top Plates Nailing'!$AD$20</f>
        <v>1 stud space</v>
      </c>
      <c r="Q45" s="424">
        <f>'(R-6) Dbl Top Plates Nailing'!$AC$20</f>
        <v>8</v>
      </c>
      <c r="R45" s="424"/>
      <c r="S45" s="685"/>
      <c r="T45" s="424" t="str">
        <f t="array" ref="T45">INDEX('(BCBC) BWP Construction'!$D$15:$Z$36,MATCH($I45, '(BCBC) BWP Construction'!$D$15:$D$36,0),2)</f>
        <v>#N/A</v>
      </c>
      <c r="U45" s="424" t="str">
        <f t="array" ref="U45">INDEX('(BCBC) BWP Construction'!$D$15:$Z$36,MATCH($I45, '(BCBC) BWP Construction'!$D$15:$D$36,0),3)</f>
        <v>#N/A</v>
      </c>
      <c r="V45" s="424" t="str">
        <f t="array" ref="V45">INDEX('(BCBC) BWP Construction'!$AC$15:$AG$36,MATCH($I45, '(BCBC) BWP Construction'!$D$15:$D$36,0),1)</f>
        <v>#N/A</v>
      </c>
      <c r="W45" s="433" t="str">
        <f t="array" ref="W45">INDEX('(BCBC) BWP Construction'!$AC$15:$AI$36,MATCH($I45, '(BCBC) BWP Construction'!$D$15:$D$36,0),6)</f>
        <v>#N/A</v>
      </c>
      <c r="X45" s="433" t="str">
        <f t="array" ref="X45">INDEX('(BCBC) BWP Construction'!$AC$15:$AI$36,MATCH($I45, '(BCBC) BWP Construction'!$D$15:$D$36,0),7)</f>
        <v>#N/A</v>
      </c>
      <c r="Y45" s="685"/>
      <c r="Z45" s="434" t="str">
        <f>IF('(I-3) Design &amp; Feedback'!O37='(T) General Tables'!$A$77,'(T) General Tables'!$A$177,'(T) General Tables'!$A$17)</f>
        <v>N/A</v>
      </c>
      <c r="AA45" s="434" t="str">
        <f>IF($Z45='(T) General Tables'!$A$177,'(BCBC) BWP Construction'!$E$15,'(I-3) Design &amp; Feedback'!O37)</f>
        <v/>
      </c>
      <c r="AB45" s="434" t="str">
        <f>IF('(I-3) Design &amp; Feedback'!O37='(T) General Tables'!$A$78,'(T) General Tables'!$A$11,"-")</f>
        <v>-</v>
      </c>
      <c r="AC45" s="424" t="str">
        <f>IF($Z45='(T) General Tables'!$A$177,'(BCBC) BWP Construction'!$AC$15,"-")</f>
        <v>-</v>
      </c>
      <c r="AD45" s="423" t="str">
        <f>IF($Z45='(T) General Tables'!$A$177,'(BCBC) BWP Construction'!$AF$15,"-")</f>
        <v>-</v>
      </c>
      <c r="AE45" s="423" t="str">
        <f>IF($Z45='(T) General Tables'!$A$177,'(BCBC) BWP Construction'!$AF$16,"-")</f>
        <v>-</v>
      </c>
      <c r="AF45" s="7"/>
    </row>
    <row r="46" ht="18.75" hidden="1" customHeight="1">
      <c r="A46" s="7"/>
      <c r="B46" s="234"/>
      <c r="C46" s="207"/>
      <c r="D46" s="268" t="str">
        <f>'(I-3) Design &amp; Feedback'!D38</f>
        <v>Not Required</v>
      </c>
      <c r="E46" s="162"/>
      <c r="F46" s="7"/>
      <c r="G46" s="434" t="str">
        <f>'(I-3) Design &amp; Feedback'!G38</f>
        <v>R+1F</v>
      </c>
      <c r="H46" s="434" t="str">
        <f>IF('(I-3) Design &amp; Feedback'!H38&gt;0, '(I-3) Design &amp; Feedback'!H38, "-")</f>
        <v>-</v>
      </c>
      <c r="I46" s="434" t="str">
        <f>IF('(I-3) Design &amp; Feedback'!J38&gt;0, '(I-3) Design &amp; Feedback'!J38, "-")</f>
        <v>-</v>
      </c>
      <c r="J46" s="434" t="str">
        <f>IF('(I-3) Design &amp; Feedback'!K38&gt;0, '(I-3) Design &amp; Feedback'!K38, "-")</f>
        <v>-</v>
      </c>
      <c r="K46" s="685"/>
      <c r="L46" s="434" t="str">
        <f t="array" ref="L46">INDEX('(BCBC) Anchor Bolt Spacing'!$E$15:$I$35,MATCH('(R-4a) Construction (Part 2)'!$I46,'(BCBC) Anchor Bolt Spacing'!$E$15:$E$35,0),MATCH('(R-4a) Construction (Part 2)'!$P$7,'(BCBC) Anchor Bolt Spacing'!$E$15:$I$15,0))</f>
        <v>#N/A</v>
      </c>
      <c r="M46" s="434" t="str">
        <f t="shared" si="1"/>
        <v>2</v>
      </c>
      <c r="N46" s="685"/>
      <c r="O46" s="424" t="str">
        <f t="array" ref="O46">INDEX('(BCBC) BWP Construction'!$D$15:$Z$36,MATCH($I46, '(BCBC) BWP Construction'!$D$15:$D$36,0),5)</f>
        <v>#N/A</v>
      </c>
      <c r="P46" s="424" t="str">
        <f>'(R-6) Dbl Top Plates Nailing'!$AD$20</f>
        <v>1 stud space</v>
      </c>
      <c r="Q46" s="424">
        <f>'(R-6) Dbl Top Plates Nailing'!$AC$20</f>
        <v>8</v>
      </c>
      <c r="R46" s="424"/>
      <c r="S46" s="685"/>
      <c r="T46" s="424" t="str">
        <f t="array" ref="T46">INDEX('(BCBC) BWP Construction'!$D$15:$Z$36,MATCH($I46, '(BCBC) BWP Construction'!$D$15:$D$36,0),2)</f>
        <v>#N/A</v>
      </c>
      <c r="U46" s="424" t="str">
        <f t="array" ref="U46">INDEX('(BCBC) BWP Construction'!$D$15:$Z$36,MATCH($I46, '(BCBC) BWP Construction'!$D$15:$D$36,0),3)</f>
        <v>#N/A</v>
      </c>
      <c r="V46" s="424" t="str">
        <f t="array" ref="V46">INDEX('(BCBC) BWP Construction'!$AC$15:$AG$36,MATCH($I46, '(BCBC) BWP Construction'!$D$15:$D$36,0),1)</f>
        <v>#N/A</v>
      </c>
      <c r="W46" s="433" t="str">
        <f t="array" ref="W46">INDEX('(BCBC) BWP Construction'!$AC$15:$AI$36,MATCH($I46, '(BCBC) BWP Construction'!$D$15:$D$36,0),6)</f>
        <v>#N/A</v>
      </c>
      <c r="X46" s="433" t="str">
        <f t="array" ref="X46">INDEX('(BCBC) BWP Construction'!$AC$15:$AI$36,MATCH($I46, '(BCBC) BWP Construction'!$D$15:$D$36,0),7)</f>
        <v>#N/A</v>
      </c>
      <c r="Y46" s="685"/>
      <c r="Z46" s="434" t="str">
        <f>IF('(I-3) Design &amp; Feedback'!O38='(T) General Tables'!$A$77,'(T) General Tables'!$A$177,'(T) General Tables'!$A$17)</f>
        <v>N/A</v>
      </c>
      <c r="AA46" s="434" t="str">
        <f>IF($Z46='(T) General Tables'!$A$177,'(BCBC) BWP Construction'!$E$15,'(I-3) Design &amp; Feedback'!O38)</f>
        <v/>
      </c>
      <c r="AB46" s="434" t="str">
        <f>IF('(I-3) Design &amp; Feedback'!O38='(T) General Tables'!$A$78,'(T) General Tables'!$A$11,"-")</f>
        <v>-</v>
      </c>
      <c r="AC46" s="424" t="str">
        <f>IF($Z46='(T) General Tables'!$A$177,'(BCBC) BWP Construction'!$AC$15,"-")</f>
        <v>-</v>
      </c>
      <c r="AD46" s="423" t="str">
        <f>IF($Z46='(T) General Tables'!$A$177,'(BCBC) BWP Construction'!$AF$15,"-")</f>
        <v>-</v>
      </c>
      <c r="AE46" s="423" t="str">
        <f>IF($Z46='(T) General Tables'!$A$177,'(BCBC) BWP Construction'!$AF$16,"-")</f>
        <v>-</v>
      </c>
      <c r="AF46" s="7"/>
    </row>
    <row r="47" ht="18.75" hidden="1" customHeight="1">
      <c r="A47" s="7"/>
      <c r="B47" s="234"/>
      <c r="C47" s="207"/>
      <c r="D47" s="268" t="str">
        <f>'(I-3) Design &amp; Feedback'!D39</f>
        <v>Not Required</v>
      </c>
      <c r="E47" s="162"/>
      <c r="F47" s="7"/>
      <c r="G47" s="434" t="str">
        <f>'(I-3) Design &amp; Feedback'!G39</f>
        <v>R+1F</v>
      </c>
      <c r="H47" s="434" t="str">
        <f>IF('(I-3) Design &amp; Feedback'!H39&gt;0, '(I-3) Design &amp; Feedback'!H39, "-")</f>
        <v>-</v>
      </c>
      <c r="I47" s="434" t="str">
        <f>IF('(I-3) Design &amp; Feedback'!J39&gt;0, '(I-3) Design &amp; Feedback'!J39, "-")</f>
        <v>-</v>
      </c>
      <c r="J47" s="434" t="str">
        <f>IF('(I-3) Design &amp; Feedback'!K39&gt;0, '(I-3) Design &amp; Feedback'!K39, "-")</f>
        <v>-</v>
      </c>
      <c r="K47" s="685"/>
      <c r="L47" s="434" t="str">
        <f t="array" ref="L47">INDEX('(BCBC) Anchor Bolt Spacing'!$E$15:$I$35,MATCH('(R-4a) Construction (Part 2)'!$I47,'(BCBC) Anchor Bolt Spacing'!$E$15:$E$35,0),MATCH('(R-4a) Construction (Part 2)'!$P$7,'(BCBC) Anchor Bolt Spacing'!$E$15:$I$15,0))</f>
        <v>#N/A</v>
      </c>
      <c r="M47" s="434" t="str">
        <f t="shared" si="1"/>
        <v>2</v>
      </c>
      <c r="N47" s="685"/>
      <c r="O47" s="424" t="str">
        <f t="array" ref="O47">INDEX('(BCBC) BWP Construction'!$D$15:$Z$36,MATCH($I47, '(BCBC) BWP Construction'!$D$15:$D$36,0),5)</f>
        <v>#N/A</v>
      </c>
      <c r="P47" s="424" t="str">
        <f>'(R-6) Dbl Top Plates Nailing'!$AD$20</f>
        <v>1 stud space</v>
      </c>
      <c r="Q47" s="424">
        <f>'(R-6) Dbl Top Plates Nailing'!$AC$20</f>
        <v>8</v>
      </c>
      <c r="R47" s="424"/>
      <c r="S47" s="685"/>
      <c r="T47" s="424" t="str">
        <f t="array" ref="T47">INDEX('(BCBC) BWP Construction'!$D$15:$Z$36,MATCH($I47, '(BCBC) BWP Construction'!$D$15:$D$36,0),2)</f>
        <v>#N/A</v>
      </c>
      <c r="U47" s="424" t="str">
        <f t="array" ref="U47">INDEX('(BCBC) BWP Construction'!$D$15:$Z$36,MATCH($I47, '(BCBC) BWP Construction'!$D$15:$D$36,0),3)</f>
        <v>#N/A</v>
      </c>
      <c r="V47" s="424" t="str">
        <f t="array" ref="V47">INDEX('(BCBC) BWP Construction'!$AC$15:$AG$36,MATCH($I47, '(BCBC) BWP Construction'!$D$15:$D$36,0),1)</f>
        <v>#N/A</v>
      </c>
      <c r="W47" s="433" t="str">
        <f t="array" ref="W47">INDEX('(BCBC) BWP Construction'!$AC$15:$AI$36,MATCH($I47, '(BCBC) BWP Construction'!$D$15:$D$36,0),6)</f>
        <v>#N/A</v>
      </c>
      <c r="X47" s="433" t="str">
        <f t="array" ref="X47">INDEX('(BCBC) BWP Construction'!$AC$15:$AI$36,MATCH($I47, '(BCBC) BWP Construction'!$D$15:$D$36,0),7)</f>
        <v>#N/A</v>
      </c>
      <c r="Y47" s="685"/>
      <c r="Z47" s="434" t="str">
        <f>IF('(I-3) Design &amp; Feedback'!O39='(T) General Tables'!$A$77,'(T) General Tables'!$A$177,'(T) General Tables'!$A$17)</f>
        <v>N/A</v>
      </c>
      <c r="AA47" s="434" t="str">
        <f>IF($Z47='(T) General Tables'!$A$177,'(BCBC) BWP Construction'!$E$15,'(I-3) Design &amp; Feedback'!O39)</f>
        <v/>
      </c>
      <c r="AB47" s="434" t="str">
        <f>IF('(I-3) Design &amp; Feedback'!O39='(T) General Tables'!$A$78,'(T) General Tables'!$A$11,"-")</f>
        <v>-</v>
      </c>
      <c r="AC47" s="424" t="str">
        <f>IF($Z47='(T) General Tables'!$A$177,'(BCBC) BWP Construction'!$AC$15,"-")</f>
        <v>-</v>
      </c>
      <c r="AD47" s="423" t="str">
        <f>IF($Z47='(T) General Tables'!$A$177,'(BCBC) BWP Construction'!$AF$15,"-")</f>
        <v>-</v>
      </c>
      <c r="AE47" s="423" t="str">
        <f>IF($Z47='(T) General Tables'!$A$177,'(BCBC) BWP Construction'!$AF$16,"-")</f>
        <v>-</v>
      </c>
      <c r="AF47" s="7"/>
    </row>
    <row r="48" ht="18.75" hidden="1" customHeight="1">
      <c r="A48" s="7"/>
      <c r="B48" s="234"/>
      <c r="C48" s="207"/>
      <c r="D48" s="268" t="str">
        <f>'(I-3) Design &amp; Feedback'!D40</f>
        <v>Not Required</v>
      </c>
      <c r="E48" s="162"/>
      <c r="F48" s="7"/>
      <c r="G48" s="434" t="str">
        <f>'(I-3) Design &amp; Feedback'!G40</f>
        <v>R+1F</v>
      </c>
      <c r="H48" s="434" t="str">
        <f>IF('(I-3) Design &amp; Feedback'!H40&gt;0, '(I-3) Design &amp; Feedback'!H40, "-")</f>
        <v>-</v>
      </c>
      <c r="I48" s="434" t="str">
        <f>IF('(I-3) Design &amp; Feedback'!J40&gt;0, '(I-3) Design &amp; Feedback'!J40, "-")</f>
        <v>-</v>
      </c>
      <c r="J48" s="434" t="str">
        <f>IF('(I-3) Design &amp; Feedback'!K40&gt;0, '(I-3) Design &amp; Feedback'!K40, "-")</f>
        <v>-</v>
      </c>
      <c r="K48" s="685"/>
      <c r="L48" s="434" t="str">
        <f t="array" ref="L48">INDEX('(BCBC) Anchor Bolt Spacing'!$E$15:$I$35,MATCH('(R-4a) Construction (Part 2)'!$I48,'(BCBC) Anchor Bolt Spacing'!$E$15:$E$35,0),MATCH('(R-4a) Construction (Part 2)'!$P$7,'(BCBC) Anchor Bolt Spacing'!$E$15:$I$15,0))</f>
        <v>#N/A</v>
      </c>
      <c r="M48" s="434" t="str">
        <f t="shared" si="1"/>
        <v>2</v>
      </c>
      <c r="N48" s="685"/>
      <c r="O48" s="424" t="str">
        <f t="array" ref="O48">INDEX('(BCBC) BWP Construction'!$D$15:$Z$36,MATCH($I48, '(BCBC) BWP Construction'!$D$15:$D$36,0),5)</f>
        <v>#N/A</v>
      </c>
      <c r="P48" s="424" t="str">
        <f>'(R-6) Dbl Top Plates Nailing'!$AD$20</f>
        <v>1 stud space</v>
      </c>
      <c r="Q48" s="424">
        <f>'(R-6) Dbl Top Plates Nailing'!$AC$20</f>
        <v>8</v>
      </c>
      <c r="R48" s="424"/>
      <c r="S48" s="685"/>
      <c r="T48" s="424" t="str">
        <f t="array" ref="T48">INDEX('(BCBC) BWP Construction'!$D$15:$Z$36,MATCH($I48, '(BCBC) BWP Construction'!$D$15:$D$36,0),2)</f>
        <v>#N/A</v>
      </c>
      <c r="U48" s="424" t="str">
        <f t="array" ref="U48">INDEX('(BCBC) BWP Construction'!$D$15:$Z$36,MATCH($I48, '(BCBC) BWP Construction'!$D$15:$D$36,0),3)</f>
        <v>#N/A</v>
      </c>
      <c r="V48" s="424" t="str">
        <f t="array" ref="V48">INDEX('(BCBC) BWP Construction'!$AC$15:$AG$36,MATCH($I48, '(BCBC) BWP Construction'!$D$15:$D$36,0),1)</f>
        <v>#N/A</v>
      </c>
      <c r="W48" s="433" t="str">
        <f t="array" ref="W48">INDEX('(BCBC) BWP Construction'!$AC$15:$AI$36,MATCH($I48, '(BCBC) BWP Construction'!$D$15:$D$36,0),6)</f>
        <v>#N/A</v>
      </c>
      <c r="X48" s="433" t="str">
        <f t="array" ref="X48">INDEX('(BCBC) BWP Construction'!$AC$15:$AI$36,MATCH($I48, '(BCBC) BWP Construction'!$D$15:$D$36,0),7)</f>
        <v>#N/A</v>
      </c>
      <c r="Y48" s="685"/>
      <c r="Z48" s="434" t="str">
        <f>IF('(I-3) Design &amp; Feedback'!O40='(T) General Tables'!$A$77,'(T) General Tables'!$A$177,'(T) General Tables'!$A$17)</f>
        <v>N/A</v>
      </c>
      <c r="AA48" s="434" t="str">
        <f>IF($Z48='(T) General Tables'!$A$177,'(BCBC) BWP Construction'!$E$15,'(I-3) Design &amp; Feedback'!O40)</f>
        <v/>
      </c>
      <c r="AB48" s="434" t="str">
        <f>IF('(I-3) Design &amp; Feedback'!O40='(T) General Tables'!$A$78,'(T) General Tables'!$A$11,"-")</f>
        <v>-</v>
      </c>
      <c r="AC48" s="424" t="str">
        <f>IF($Z48='(T) General Tables'!$A$177,'(BCBC) BWP Construction'!$AC$15,"-")</f>
        <v>-</v>
      </c>
      <c r="AD48" s="423" t="str">
        <f>IF($Z48='(T) General Tables'!$A$177,'(BCBC) BWP Construction'!$AF$15,"-")</f>
        <v>-</v>
      </c>
      <c r="AE48" s="423" t="str">
        <f>IF($Z48='(T) General Tables'!$A$177,'(BCBC) BWP Construction'!$AF$16,"-")</f>
        <v>-</v>
      </c>
      <c r="AF48" s="7"/>
    </row>
    <row r="49" ht="18.75" customHeight="1">
      <c r="A49" s="7"/>
      <c r="B49" s="234"/>
      <c r="C49" s="49"/>
      <c r="D49" s="268" t="str">
        <f>'(I-3) Design &amp; Feedback'!D41</f>
        <v>Required</v>
      </c>
      <c r="E49" s="162"/>
      <c r="F49" s="7"/>
      <c r="G49" s="462" t="str">
        <f>'(I-3) Design &amp; Feedback'!G41</f>
        <v>R+1F</v>
      </c>
      <c r="H49" s="462" t="str">
        <f>IF('(I-3) Design &amp; Feedback'!H41&gt;0, '(I-3) Design &amp; Feedback'!H41, "-")</f>
        <v>A</v>
      </c>
      <c r="I49" s="462" t="str">
        <f>IF('(I-3) Design &amp; Feedback'!J41&gt;0, '(I-3) Design &amp; Feedback'!J41, "-")</f>
        <v>WSP-D</v>
      </c>
      <c r="J49" s="462" t="str">
        <f>IF('(I-3) Design &amp; Feedback'!K41&gt;0, '(I-3) Design &amp; Feedback'!K41, "-")</f>
        <v>Continuous</v>
      </c>
      <c r="K49" s="685"/>
      <c r="L49" s="462" t="str">
        <f t="array" ref="L49">INDEX('(BCBC) Anchor Bolt Spacing'!$E$15:$I$35,MATCH('(R-4a) Construction (Part 2)'!$I49,'(BCBC) Anchor Bolt Spacing'!$E$15:$E$35,0),MATCH('(R-4a) Construction (Part 2)'!$P$7,'(BCBC) Anchor Bolt Spacing'!$E$15:$I$15,0))</f>
        <v>1' 11"</v>
      </c>
      <c r="M49" s="462" t="str">
        <f t="shared" si="1"/>
        <v>2</v>
      </c>
      <c r="N49" s="685"/>
      <c r="O49" s="439">
        <f t="array" ref="O49">INDEX('(BCBC) BWP Construction'!$D$15:$Z$36,MATCH($I49, '(BCBC) BWP Construction'!$D$15:$D$36,0),5)</f>
        <v>24</v>
      </c>
      <c r="P49" s="439" t="str">
        <f>'(R-6) Dbl Top Plates Nailing'!$AD$21</f>
        <v>1 stud space</v>
      </c>
      <c r="Q49" s="439">
        <f>'(R-6) Dbl Top Plates Nailing'!$AC$21</f>
        <v>13</v>
      </c>
      <c r="R49" s="439"/>
      <c r="S49" s="685"/>
      <c r="T49" s="439" t="str">
        <f t="array" ref="T49">INDEX('(BCBC) BWP Construction'!$D$15:$Z$36,MATCH($I49, '(BCBC) BWP Construction'!$D$15:$D$36,0),2)</f>
        <v>7/16" wood-based panel</v>
      </c>
      <c r="U49" s="439" t="str">
        <f t="array" ref="U49">INDEX('(BCBC) BWP Construction'!$D$15:$Z$36,MATCH($I49, '(BCBC) BWP Construction'!$D$15:$D$36,0),3)</f>
        <v>Yes</v>
      </c>
      <c r="V49" s="439" t="str">
        <f t="array" ref="V49">INDEX('(BCBC) BWP Construction'!$AC$15:$AG$36,MATCH($I49, '(BCBC) BWP Construction'!$D$15:$D$36,0),1)</f>
        <v>2 1/2" x 0.113" (Std Strip/Coil)</v>
      </c>
      <c r="W49" s="542">
        <f t="array" ref="W49">INDEX('(BCBC) BWP Construction'!$AC$15:$AI$36,MATCH($I49, '(BCBC) BWP Construction'!$D$15:$D$36,0),6)</f>
        <v>2.375</v>
      </c>
      <c r="X49" s="542">
        <f t="array" ref="X49">INDEX('(BCBC) BWP Construction'!$AC$15:$AI$36,MATCH($I49, '(BCBC) BWP Construction'!$D$15:$D$36,0),7)</f>
        <v>9.375</v>
      </c>
      <c r="Y49" s="685"/>
      <c r="Z49" s="462" t="str">
        <f>IF('(I-3) Design &amp; Feedback'!O41='(T) General Tables'!$A$77,'(T) General Tables'!$A$177,'(T) General Tables'!$A$17)</f>
        <v>GWB-O</v>
      </c>
      <c r="AA49" s="462" t="str">
        <f>IF($Z49='(T) General Tables'!$A$177,'(BCBC) BWP Construction'!$E$15,'(I-3) Design &amp; Feedback'!O41)</f>
        <v>1/2" gypsum board</v>
      </c>
      <c r="AB49" s="462" t="str">
        <f>IF('(I-3) Design &amp; Feedback'!O41='(T) General Tables'!$A$78,'(T) General Tables'!$A$11,"-")</f>
        <v>-</v>
      </c>
      <c r="AC49" s="439" t="str">
        <f>IF($Z49='(T) General Tables'!$A$177,'(BCBC) BWP Construction'!$AC$15,"-")</f>
        <v>Type W Drywall Screws</v>
      </c>
      <c r="AD49" s="438">
        <f>IF($Z49='(T) General Tables'!$A$177,'(BCBC) BWP Construction'!$AF$15,"-")</f>
        <v>12</v>
      </c>
      <c r="AE49" s="438">
        <f>IF($Z49='(T) General Tables'!$A$177,'(BCBC) BWP Construction'!$AF$16,"-")</f>
        <v>12</v>
      </c>
      <c r="AF49" s="7"/>
    </row>
    <row r="50" ht="18.75" customHeight="1">
      <c r="A50" s="7"/>
      <c r="B50" s="234"/>
      <c r="C50" s="49"/>
      <c r="D50" s="268" t="str">
        <f>'(I-3) Design &amp; Feedback'!D42</f>
        <v>Required</v>
      </c>
      <c r="E50" s="162"/>
      <c r="F50" s="7"/>
      <c r="G50" s="462" t="str">
        <f>'(I-3) Design &amp; Feedback'!G42</f>
        <v>R+1F</v>
      </c>
      <c r="H50" s="462" t="str">
        <f>IF('(I-3) Design &amp; Feedback'!H42&gt;0, '(I-3) Design &amp; Feedback'!H42, "-")</f>
        <v>B</v>
      </c>
      <c r="I50" s="462" t="str">
        <f>IF('(I-3) Design &amp; Feedback'!J42&gt;0, '(I-3) Design &amp; Feedback'!J42, "-")</f>
        <v>WSP-D</v>
      </c>
      <c r="J50" s="462" t="str">
        <f>IF('(I-3) Design &amp; Feedback'!K42&gt;0, '(I-3) Design &amp; Feedback'!K42, "-")</f>
        <v>Continuous</v>
      </c>
      <c r="K50" s="685"/>
      <c r="L50" s="462" t="str">
        <f t="array" ref="L50">INDEX('(BCBC) Anchor Bolt Spacing'!$E$15:$I$35,MATCH('(R-4a) Construction (Part 2)'!$I50,'(BCBC) Anchor Bolt Spacing'!$E$15:$E$35,0),MATCH('(R-4a) Construction (Part 2)'!$P$7,'(BCBC) Anchor Bolt Spacing'!$E$15:$I$15,0))</f>
        <v>1' 11"</v>
      </c>
      <c r="M50" s="462" t="str">
        <f t="shared" si="1"/>
        <v>2</v>
      </c>
      <c r="N50" s="685"/>
      <c r="O50" s="439">
        <f t="array" ref="O50">INDEX('(BCBC) BWP Construction'!$D$15:$Z$36,MATCH($I50, '(BCBC) BWP Construction'!$D$15:$D$36,0),5)</f>
        <v>24</v>
      </c>
      <c r="P50" s="439" t="str">
        <f>'(R-6) Dbl Top Plates Nailing'!$AD$21</f>
        <v>1 stud space</v>
      </c>
      <c r="Q50" s="439">
        <f>'(R-6) Dbl Top Plates Nailing'!$AC$21</f>
        <v>13</v>
      </c>
      <c r="R50" s="439"/>
      <c r="S50" s="685"/>
      <c r="T50" s="439" t="str">
        <f t="array" ref="T50">INDEX('(BCBC) BWP Construction'!$D$15:$Z$36,MATCH($I50, '(BCBC) BWP Construction'!$D$15:$D$36,0),2)</f>
        <v>7/16" wood-based panel</v>
      </c>
      <c r="U50" s="439" t="str">
        <f t="array" ref="U50">INDEX('(BCBC) BWP Construction'!$D$15:$Z$36,MATCH($I50, '(BCBC) BWP Construction'!$D$15:$D$36,0),3)</f>
        <v>Yes</v>
      </c>
      <c r="V50" s="439" t="str">
        <f t="array" ref="V50">INDEX('(BCBC) BWP Construction'!$AC$15:$AG$36,MATCH($I50, '(BCBC) BWP Construction'!$D$15:$D$36,0),1)</f>
        <v>2 1/2" x 0.113" (Std Strip/Coil)</v>
      </c>
      <c r="W50" s="542">
        <f t="array" ref="W50">INDEX('(BCBC) BWP Construction'!$AC$15:$AI$36,MATCH($I50, '(BCBC) BWP Construction'!$D$15:$D$36,0),6)</f>
        <v>2.375</v>
      </c>
      <c r="X50" s="542">
        <f t="array" ref="X50">INDEX('(BCBC) BWP Construction'!$AC$15:$AI$36,MATCH($I50, '(BCBC) BWP Construction'!$D$15:$D$36,0),7)</f>
        <v>9.375</v>
      </c>
      <c r="Y50" s="685"/>
      <c r="Z50" s="462" t="str">
        <f>IF('(I-3) Design &amp; Feedback'!O42='(T) General Tables'!$A$77,'(T) General Tables'!$A$177,'(T) General Tables'!$A$17)</f>
        <v>GWB-O</v>
      </c>
      <c r="AA50" s="462" t="str">
        <f>IF($Z50='(T) General Tables'!$A$177,'(BCBC) BWP Construction'!$E$15,'(I-3) Design &amp; Feedback'!O42)</f>
        <v>1/2" gypsum board</v>
      </c>
      <c r="AB50" s="462" t="str">
        <f>IF('(I-3) Design &amp; Feedback'!O42='(T) General Tables'!$A$78,'(T) General Tables'!$A$11,"-")</f>
        <v>-</v>
      </c>
      <c r="AC50" s="439" t="str">
        <f>IF($Z50='(T) General Tables'!$A$177,'(BCBC) BWP Construction'!$AC$15,"-")</f>
        <v>Type W Drywall Screws</v>
      </c>
      <c r="AD50" s="438">
        <f>IF($Z50='(T) General Tables'!$A$177,'(BCBC) BWP Construction'!$AF$15,"-")</f>
        <v>12</v>
      </c>
      <c r="AE50" s="438">
        <f>IF($Z50='(T) General Tables'!$A$177,'(BCBC) BWP Construction'!$AF$16,"-")</f>
        <v>12</v>
      </c>
      <c r="AF50" s="7"/>
    </row>
    <row r="51" ht="18.75" customHeight="1">
      <c r="A51" s="7"/>
      <c r="B51" s="234"/>
      <c r="C51" s="49"/>
      <c r="D51" s="268" t="str">
        <f>'(I-3) Design &amp; Feedback'!D43</f>
        <v>Required</v>
      </c>
      <c r="E51" s="162"/>
      <c r="F51" s="7"/>
      <c r="G51" s="462" t="str">
        <f>'(I-3) Design &amp; Feedback'!G43</f>
        <v>R+1F</v>
      </c>
      <c r="H51" s="462" t="str">
        <f>IF('(I-3) Design &amp; Feedback'!H43&gt;0, '(I-3) Design &amp; Feedback'!H43, "-")</f>
        <v>C</v>
      </c>
      <c r="I51" s="462" t="str">
        <f>IF('(I-3) Design &amp; Feedback'!J43&gt;0, '(I-3) Design &amp; Feedback'!J43, "-")</f>
        <v>WSP-D</v>
      </c>
      <c r="J51" s="462" t="str">
        <f>IF('(I-3) Design &amp; Feedback'!K43&gt;0, '(I-3) Design &amp; Feedback'!K43, "-")</f>
        <v>Continuous</v>
      </c>
      <c r="K51" s="685"/>
      <c r="L51" s="462" t="str">
        <f t="array" ref="L51">INDEX('(BCBC) Anchor Bolt Spacing'!$E$15:$I$35,MATCH('(R-4a) Construction (Part 2)'!$I51,'(BCBC) Anchor Bolt Spacing'!$E$15:$E$35,0),MATCH('(R-4a) Construction (Part 2)'!$P$7,'(BCBC) Anchor Bolt Spacing'!$E$15:$I$15,0))</f>
        <v>1' 11"</v>
      </c>
      <c r="M51" s="462" t="str">
        <f t="shared" si="1"/>
        <v>2</v>
      </c>
      <c r="N51" s="685"/>
      <c r="O51" s="439">
        <f t="array" ref="O51">INDEX('(BCBC) BWP Construction'!$D$15:$Z$36,MATCH($I51, '(BCBC) BWP Construction'!$D$15:$D$36,0),5)</f>
        <v>24</v>
      </c>
      <c r="P51" s="439" t="str">
        <f>'(R-6) Dbl Top Plates Nailing'!$AD$21</f>
        <v>1 stud space</v>
      </c>
      <c r="Q51" s="439">
        <f>'(R-6) Dbl Top Plates Nailing'!$AC$21</f>
        <v>13</v>
      </c>
      <c r="R51" s="439"/>
      <c r="S51" s="685"/>
      <c r="T51" s="439" t="str">
        <f t="array" ref="T51">INDEX('(BCBC) BWP Construction'!$D$15:$Z$36,MATCH($I51, '(BCBC) BWP Construction'!$D$15:$D$36,0),2)</f>
        <v>7/16" wood-based panel</v>
      </c>
      <c r="U51" s="439" t="str">
        <f t="array" ref="U51">INDEX('(BCBC) BWP Construction'!$D$15:$Z$36,MATCH($I51, '(BCBC) BWP Construction'!$D$15:$D$36,0),3)</f>
        <v>Yes</v>
      </c>
      <c r="V51" s="439" t="str">
        <f t="array" ref="V51">INDEX('(BCBC) BWP Construction'!$AC$15:$AG$36,MATCH($I51, '(BCBC) BWP Construction'!$D$15:$D$36,0),1)</f>
        <v>2 1/2" x 0.113" (Std Strip/Coil)</v>
      </c>
      <c r="W51" s="542">
        <f t="array" ref="W51">INDEX('(BCBC) BWP Construction'!$AC$15:$AI$36,MATCH($I51, '(BCBC) BWP Construction'!$D$15:$D$36,0),6)</f>
        <v>2.375</v>
      </c>
      <c r="X51" s="542">
        <f t="array" ref="X51">INDEX('(BCBC) BWP Construction'!$AC$15:$AI$36,MATCH($I51, '(BCBC) BWP Construction'!$D$15:$D$36,0),7)</f>
        <v>9.375</v>
      </c>
      <c r="Y51" s="685"/>
      <c r="Z51" s="462" t="str">
        <f>IF('(I-3) Design &amp; Feedback'!O43='(T) General Tables'!$A$77,'(T) General Tables'!$A$177,'(T) General Tables'!$A$17)</f>
        <v>GWB-O</v>
      </c>
      <c r="AA51" s="462" t="str">
        <f>IF($Z51='(T) General Tables'!$A$177,'(BCBC) BWP Construction'!$E$15,'(I-3) Design &amp; Feedback'!O43)</f>
        <v>1/2" gypsum board</v>
      </c>
      <c r="AB51" s="462" t="str">
        <f>IF('(I-3) Design &amp; Feedback'!O43='(T) General Tables'!$A$78,'(T) General Tables'!$A$11,"-")</f>
        <v>-</v>
      </c>
      <c r="AC51" s="439" t="str">
        <f>IF($Z51='(T) General Tables'!$A$177,'(BCBC) BWP Construction'!$AC$15,"-")</f>
        <v>Type W Drywall Screws</v>
      </c>
      <c r="AD51" s="438">
        <f>IF($Z51='(T) General Tables'!$A$177,'(BCBC) BWP Construction'!$AF$15,"-")</f>
        <v>12</v>
      </c>
      <c r="AE51" s="438">
        <f>IF($Z51='(T) General Tables'!$A$177,'(BCBC) BWP Construction'!$AF$16,"-")</f>
        <v>12</v>
      </c>
      <c r="AF51" s="7"/>
    </row>
    <row r="52" ht="18.75" hidden="1" customHeight="1">
      <c r="A52" s="7"/>
      <c r="B52" s="234"/>
      <c r="C52" s="207"/>
      <c r="D52" s="268" t="str">
        <f>'(I-3) Design &amp; Feedback'!D44</f>
        <v>Not Required</v>
      </c>
      <c r="E52" s="162"/>
      <c r="F52" s="7"/>
      <c r="G52" s="462" t="str">
        <f>'(I-3) Design &amp; Feedback'!G44</f>
        <v>R+1F</v>
      </c>
      <c r="H52" s="462" t="str">
        <f>IF('(I-3) Design &amp; Feedback'!H44&gt;0, '(I-3) Design &amp; Feedback'!H44, "-")</f>
        <v>D</v>
      </c>
      <c r="I52" s="462" t="str">
        <f>IF('(I-3) Design &amp; Feedback'!J44&gt;0, '(I-3) Design &amp; Feedback'!J44, "-")</f>
        <v>WSP-A</v>
      </c>
      <c r="J52" s="462" t="str">
        <f>IF('(I-3) Design &amp; Feedback'!K44&gt;0, '(I-3) Design &amp; Feedback'!K44, "-")</f>
        <v>Continuous</v>
      </c>
      <c r="K52" s="685"/>
      <c r="L52" s="462" t="str">
        <f t="array" ref="L52">INDEX('(BCBC) Anchor Bolt Spacing'!$E$15:$I$35,MATCH('(R-4a) Construction (Part 2)'!$I52,'(BCBC) Anchor Bolt Spacing'!$E$15:$E$35,0),MATCH('(R-4a) Construction (Part 2)'!$P$7,'(BCBC) Anchor Bolt Spacing'!$E$15:$I$15,0))</f>
        <v>4' 7"</v>
      </c>
      <c r="M52" s="462" t="str">
        <f t="shared" si="1"/>
        <v>2</v>
      </c>
      <c r="N52" s="685"/>
      <c r="O52" s="439">
        <f t="array" ref="O52">INDEX('(BCBC) BWP Construction'!$D$15:$Z$36,MATCH($I52, '(BCBC) BWP Construction'!$D$15:$D$36,0),5)</f>
        <v>16</v>
      </c>
      <c r="P52" s="439" t="str">
        <f>'(R-6) Dbl Top Plates Nailing'!$AD$21</f>
        <v>1 stud space</v>
      </c>
      <c r="Q52" s="439">
        <f>'(R-6) Dbl Top Plates Nailing'!$AC$21</f>
        <v>13</v>
      </c>
      <c r="R52" s="439"/>
      <c r="S52" s="685"/>
      <c r="T52" s="439" t="str">
        <f t="array" ref="T52">INDEX('(BCBC) BWP Construction'!$D$15:$Z$36,MATCH($I52, '(BCBC) BWP Construction'!$D$15:$D$36,0),2)</f>
        <v>3/8" wood-based panel</v>
      </c>
      <c r="U52" s="439" t="str">
        <f t="array" ref="U52">INDEX('(BCBC) BWP Construction'!$D$15:$Z$36,MATCH($I52, '(BCBC) BWP Construction'!$D$15:$D$36,0),3)</f>
        <v>-</v>
      </c>
      <c r="V52" s="439" t="str">
        <f t="array" ref="V52">INDEX('(BCBC) BWP Construction'!$AC$15:$AG$36,MATCH($I52, '(BCBC) BWP Construction'!$D$15:$D$36,0),1)</f>
        <v>2 1/2" x 0.113" (Std Strip/Coil)</v>
      </c>
      <c r="W52" s="542">
        <f t="array" ref="W52">INDEX('(BCBC) BWP Construction'!$AC$15:$AI$36,MATCH($I52, '(BCBC) BWP Construction'!$D$15:$D$36,0),6)</f>
        <v>6</v>
      </c>
      <c r="X52" s="542">
        <f t="array" ref="X52">INDEX('(BCBC) BWP Construction'!$AC$15:$AI$36,MATCH($I52, '(BCBC) BWP Construction'!$D$15:$D$36,0),7)</f>
        <v>12</v>
      </c>
      <c r="Y52" s="685"/>
      <c r="Z52" s="462" t="str">
        <f>IF('(I-3) Design &amp; Feedback'!O44='(T) General Tables'!$A$77,'(T) General Tables'!$A$177,'(T) General Tables'!$A$17)</f>
        <v>GWB-O</v>
      </c>
      <c r="AA52" s="462" t="str">
        <f>IF($Z52='(T) General Tables'!$A$177,'(BCBC) BWP Construction'!$E$15,'(I-3) Design &amp; Feedback'!O44)</f>
        <v>1/2" gypsum board</v>
      </c>
      <c r="AB52" s="462" t="str">
        <f>IF('(I-3) Design &amp; Feedback'!O44='(T) General Tables'!$A$78,'(T) General Tables'!$A$11,"-")</f>
        <v>-</v>
      </c>
      <c r="AC52" s="439" t="str">
        <f>IF($Z52='(T) General Tables'!$A$177,'(BCBC) BWP Construction'!$AC$15,"-")</f>
        <v>Type W Drywall Screws</v>
      </c>
      <c r="AD52" s="438">
        <f>IF($Z52='(T) General Tables'!$A$177,'(BCBC) BWP Construction'!$AF$15,"-")</f>
        <v>12</v>
      </c>
      <c r="AE52" s="438">
        <f>IF($Z52='(T) General Tables'!$A$177,'(BCBC) BWP Construction'!$AF$16,"-")</f>
        <v>12</v>
      </c>
      <c r="AF52" s="7"/>
    </row>
    <row r="53" ht="18.75" hidden="1" customHeight="1">
      <c r="A53" s="7"/>
      <c r="B53" s="234"/>
      <c r="C53" s="207"/>
      <c r="D53" s="268" t="str">
        <f>'(I-3) Design &amp; Feedback'!D45</f>
        <v>Not Required</v>
      </c>
      <c r="E53" s="162"/>
      <c r="F53" s="7"/>
      <c r="G53" s="462" t="str">
        <f>'(I-3) Design &amp; Feedback'!G45</f>
        <v>R+1F</v>
      </c>
      <c r="H53" s="462" t="str">
        <f>IF('(I-3) Design &amp; Feedback'!H45&gt;0, '(I-3) Design &amp; Feedback'!H45, "-")</f>
        <v>E</v>
      </c>
      <c r="I53" s="462" t="str">
        <f>IF('(I-3) Design &amp; Feedback'!J45&gt;0, '(I-3) Design &amp; Feedback'!J45, "-")</f>
        <v>WSP-A</v>
      </c>
      <c r="J53" s="462" t="str">
        <f>IF('(I-3) Design &amp; Feedback'!K45&gt;0, '(I-3) Design &amp; Feedback'!K45, "-")</f>
        <v>Continuous</v>
      </c>
      <c r="K53" s="685"/>
      <c r="L53" s="462" t="str">
        <f t="array" ref="L53">INDEX('(BCBC) Anchor Bolt Spacing'!$E$15:$I$35,MATCH('(R-4a) Construction (Part 2)'!$I53,'(BCBC) Anchor Bolt Spacing'!$E$15:$E$35,0),MATCH('(R-4a) Construction (Part 2)'!$P$7,'(BCBC) Anchor Bolt Spacing'!$E$15:$I$15,0))</f>
        <v>4' 7"</v>
      </c>
      <c r="M53" s="462" t="str">
        <f t="shared" si="1"/>
        <v>2</v>
      </c>
      <c r="N53" s="685"/>
      <c r="O53" s="439">
        <f t="array" ref="O53">INDEX('(BCBC) BWP Construction'!$D$15:$Z$36,MATCH($I53, '(BCBC) BWP Construction'!$D$15:$D$36,0),5)</f>
        <v>16</v>
      </c>
      <c r="P53" s="439" t="str">
        <f>'(R-6) Dbl Top Plates Nailing'!$AD$21</f>
        <v>1 stud space</v>
      </c>
      <c r="Q53" s="439">
        <f>'(R-6) Dbl Top Plates Nailing'!$AC$21</f>
        <v>13</v>
      </c>
      <c r="R53" s="439"/>
      <c r="S53" s="685"/>
      <c r="T53" s="439" t="str">
        <f t="array" ref="T53">INDEX('(BCBC) BWP Construction'!$D$15:$Z$36,MATCH($I53, '(BCBC) BWP Construction'!$D$15:$D$36,0),2)</f>
        <v>3/8" wood-based panel</v>
      </c>
      <c r="U53" s="439" t="str">
        <f t="array" ref="U53">INDEX('(BCBC) BWP Construction'!$D$15:$Z$36,MATCH($I53, '(BCBC) BWP Construction'!$D$15:$D$36,0),3)</f>
        <v>-</v>
      </c>
      <c r="V53" s="439" t="str">
        <f t="array" ref="V53">INDEX('(BCBC) BWP Construction'!$AC$15:$AG$36,MATCH($I53, '(BCBC) BWP Construction'!$D$15:$D$36,0),1)</f>
        <v>2 1/2" x 0.113" (Std Strip/Coil)</v>
      </c>
      <c r="W53" s="542">
        <f t="array" ref="W53">INDEX('(BCBC) BWP Construction'!$AC$15:$AI$36,MATCH($I53, '(BCBC) BWP Construction'!$D$15:$D$36,0),6)</f>
        <v>6</v>
      </c>
      <c r="X53" s="542">
        <f t="array" ref="X53">INDEX('(BCBC) BWP Construction'!$AC$15:$AI$36,MATCH($I53, '(BCBC) BWP Construction'!$D$15:$D$36,0),7)</f>
        <v>12</v>
      </c>
      <c r="Y53" s="685"/>
      <c r="Z53" s="462" t="str">
        <f>IF('(I-3) Design &amp; Feedback'!O45='(T) General Tables'!$A$77,'(T) General Tables'!$A$177,'(T) General Tables'!$A$17)</f>
        <v>GWB-O</v>
      </c>
      <c r="AA53" s="462" t="str">
        <f>IF($Z53='(T) General Tables'!$A$177,'(BCBC) BWP Construction'!$E$15,'(I-3) Design &amp; Feedback'!O45)</f>
        <v>1/2" gypsum board</v>
      </c>
      <c r="AB53" s="462" t="str">
        <f>IF('(I-3) Design &amp; Feedback'!O45='(T) General Tables'!$A$78,'(T) General Tables'!$A$11,"-")</f>
        <v>-</v>
      </c>
      <c r="AC53" s="439" t="str">
        <f>IF($Z53='(T) General Tables'!$A$177,'(BCBC) BWP Construction'!$AC$15,"-")</f>
        <v>Type W Drywall Screws</v>
      </c>
      <c r="AD53" s="438">
        <f>IF($Z53='(T) General Tables'!$A$177,'(BCBC) BWP Construction'!$AF$15,"-")</f>
        <v>12</v>
      </c>
      <c r="AE53" s="438">
        <f>IF($Z53='(T) General Tables'!$A$177,'(BCBC) BWP Construction'!$AF$16,"-")</f>
        <v>12</v>
      </c>
      <c r="AF53" s="7"/>
    </row>
    <row r="54" ht="18.75" hidden="1" customHeight="1">
      <c r="A54" s="7"/>
      <c r="B54" s="234"/>
      <c r="C54" s="207"/>
      <c r="D54" s="268" t="str">
        <f>'(I-3) Design &amp; Feedback'!D46</f>
        <v>Not Required</v>
      </c>
      <c r="E54" s="162"/>
      <c r="F54" s="7"/>
      <c r="G54" s="462" t="str">
        <f>'(I-3) Design &amp; Feedback'!G46</f>
        <v>R+1F</v>
      </c>
      <c r="H54" s="462" t="str">
        <f>IF('(I-3) Design &amp; Feedback'!H46&gt;0, '(I-3) Design &amp; Feedback'!H46, "-")</f>
        <v>-</v>
      </c>
      <c r="I54" s="462" t="str">
        <f>IF('(I-3) Design &amp; Feedback'!J46&gt;0, '(I-3) Design &amp; Feedback'!J46, "-")</f>
        <v>-</v>
      </c>
      <c r="J54" s="462" t="str">
        <f>IF('(I-3) Design &amp; Feedback'!K46&gt;0, '(I-3) Design &amp; Feedback'!K46, "-")</f>
        <v>-</v>
      </c>
      <c r="K54" s="685"/>
      <c r="L54" s="462" t="str">
        <f t="array" ref="L54">INDEX('(BCBC) Anchor Bolt Spacing'!$E$15:$I$35,MATCH('(R-4a) Construction (Part 2)'!$I54,'(BCBC) Anchor Bolt Spacing'!$E$15:$E$35,0),MATCH('(R-4a) Construction (Part 2)'!$P$7,'(BCBC) Anchor Bolt Spacing'!$E$15:$I$15,0))</f>
        <v>#N/A</v>
      </c>
      <c r="M54" s="462" t="str">
        <f t="shared" si="1"/>
        <v>2</v>
      </c>
      <c r="N54" s="685"/>
      <c r="O54" s="439" t="str">
        <f t="array" ref="O54">INDEX('(BCBC) BWP Construction'!$D$15:$Z$36,MATCH($I54, '(BCBC) BWP Construction'!$D$15:$D$36,0),5)</f>
        <v>#N/A</v>
      </c>
      <c r="P54" s="439" t="str">
        <f>'(R-6) Dbl Top Plates Nailing'!$AD$21</f>
        <v>1 stud space</v>
      </c>
      <c r="Q54" s="439">
        <f>'(R-6) Dbl Top Plates Nailing'!$AC$21</f>
        <v>13</v>
      </c>
      <c r="R54" s="439"/>
      <c r="S54" s="685"/>
      <c r="T54" s="439" t="str">
        <f t="array" ref="T54">INDEX('(BCBC) BWP Construction'!$D$15:$Z$36,MATCH($I54, '(BCBC) BWP Construction'!$D$15:$D$36,0),2)</f>
        <v>#N/A</v>
      </c>
      <c r="U54" s="439" t="str">
        <f t="array" ref="U54">INDEX('(BCBC) BWP Construction'!$D$15:$Z$36,MATCH($I54, '(BCBC) BWP Construction'!$D$15:$D$36,0),3)</f>
        <v>#N/A</v>
      </c>
      <c r="V54" s="439" t="str">
        <f t="array" ref="V54">INDEX('(BCBC) BWP Construction'!$AC$15:$AG$36,MATCH($I54, '(BCBC) BWP Construction'!$D$15:$D$36,0),1)</f>
        <v>#N/A</v>
      </c>
      <c r="W54" s="542" t="str">
        <f t="array" ref="W54">INDEX('(BCBC) BWP Construction'!$AC$15:$AI$36,MATCH($I54, '(BCBC) BWP Construction'!$D$15:$D$36,0),6)</f>
        <v>#N/A</v>
      </c>
      <c r="X54" s="542" t="str">
        <f t="array" ref="X54">INDEX('(BCBC) BWP Construction'!$AC$15:$AI$36,MATCH($I54, '(BCBC) BWP Construction'!$D$15:$D$36,0),7)</f>
        <v>#N/A</v>
      </c>
      <c r="Y54" s="685"/>
      <c r="Z54" s="462" t="str">
        <f>IF('(I-3) Design &amp; Feedback'!O46='(T) General Tables'!$A$77,'(T) General Tables'!$A$177,'(T) General Tables'!$A$17)</f>
        <v>N/A</v>
      </c>
      <c r="AA54" s="462" t="str">
        <f>IF($Z54='(T) General Tables'!$A$177,'(BCBC) BWP Construction'!$E$15,'(I-3) Design &amp; Feedback'!O46)</f>
        <v/>
      </c>
      <c r="AB54" s="462" t="str">
        <f>IF('(I-3) Design &amp; Feedback'!O46='(T) General Tables'!$A$78,'(T) General Tables'!$A$11,"-")</f>
        <v>-</v>
      </c>
      <c r="AC54" s="439" t="str">
        <f>IF($Z54='(T) General Tables'!$A$177,'(BCBC) BWP Construction'!$AC$15,"-")</f>
        <v>-</v>
      </c>
      <c r="AD54" s="438" t="str">
        <f>IF($Z54='(T) General Tables'!$A$177,'(BCBC) BWP Construction'!$AF$15,"-")</f>
        <v>-</v>
      </c>
      <c r="AE54" s="438" t="str">
        <f>IF($Z54='(T) General Tables'!$A$177,'(BCBC) BWP Construction'!$AF$16,"-")</f>
        <v>-</v>
      </c>
      <c r="AF54" s="7"/>
    </row>
    <row r="55" ht="18.75" hidden="1" customHeight="1">
      <c r="A55" s="7"/>
      <c r="B55" s="234"/>
      <c r="C55" s="207"/>
      <c r="D55" s="268" t="str">
        <f>'(I-3) Design &amp; Feedback'!D47</f>
        <v>Not Required</v>
      </c>
      <c r="E55" s="162"/>
      <c r="F55" s="7"/>
      <c r="G55" s="462" t="str">
        <f>'(I-3) Design &amp; Feedback'!G47</f>
        <v>R+1F</v>
      </c>
      <c r="H55" s="462" t="str">
        <f>IF('(I-3) Design &amp; Feedback'!H47&gt;0, '(I-3) Design &amp; Feedback'!H47, "-")</f>
        <v>-</v>
      </c>
      <c r="I55" s="462" t="str">
        <f>IF('(I-3) Design &amp; Feedback'!J47&gt;0, '(I-3) Design &amp; Feedback'!J47, "-")</f>
        <v>-</v>
      </c>
      <c r="J55" s="462" t="str">
        <f>IF('(I-3) Design &amp; Feedback'!K47&gt;0, '(I-3) Design &amp; Feedback'!K47, "-")</f>
        <v>-</v>
      </c>
      <c r="K55" s="685"/>
      <c r="L55" s="462" t="str">
        <f t="array" ref="L55">INDEX('(BCBC) Anchor Bolt Spacing'!$E$15:$I$35,MATCH('(R-4a) Construction (Part 2)'!$I55,'(BCBC) Anchor Bolt Spacing'!$E$15:$E$35,0),MATCH('(R-4a) Construction (Part 2)'!$P$7,'(BCBC) Anchor Bolt Spacing'!$E$15:$I$15,0))</f>
        <v>#N/A</v>
      </c>
      <c r="M55" s="462" t="str">
        <f t="shared" si="1"/>
        <v>2</v>
      </c>
      <c r="N55" s="685"/>
      <c r="O55" s="439" t="str">
        <f t="array" ref="O55">INDEX('(BCBC) BWP Construction'!$D$15:$Z$36,MATCH($I55, '(BCBC) BWP Construction'!$D$15:$D$36,0),5)</f>
        <v>#N/A</v>
      </c>
      <c r="P55" s="439" t="str">
        <f>'(R-6) Dbl Top Plates Nailing'!$AD$21</f>
        <v>1 stud space</v>
      </c>
      <c r="Q55" s="439">
        <f>'(R-6) Dbl Top Plates Nailing'!$AC$21</f>
        <v>13</v>
      </c>
      <c r="R55" s="439"/>
      <c r="S55" s="685"/>
      <c r="T55" s="439" t="str">
        <f t="array" ref="T55">INDEX('(BCBC) BWP Construction'!$D$15:$Z$36,MATCH($I55, '(BCBC) BWP Construction'!$D$15:$D$36,0),2)</f>
        <v>#N/A</v>
      </c>
      <c r="U55" s="439" t="str">
        <f t="array" ref="U55">INDEX('(BCBC) BWP Construction'!$D$15:$Z$36,MATCH($I55, '(BCBC) BWP Construction'!$D$15:$D$36,0),3)</f>
        <v>#N/A</v>
      </c>
      <c r="V55" s="439" t="str">
        <f t="array" ref="V55">INDEX('(BCBC) BWP Construction'!$AC$15:$AG$36,MATCH($I55, '(BCBC) BWP Construction'!$D$15:$D$36,0),1)</f>
        <v>#N/A</v>
      </c>
      <c r="W55" s="542" t="str">
        <f t="array" ref="W55">INDEX('(BCBC) BWP Construction'!$AC$15:$AI$36,MATCH($I55, '(BCBC) BWP Construction'!$D$15:$D$36,0),6)</f>
        <v>#N/A</v>
      </c>
      <c r="X55" s="542" t="str">
        <f t="array" ref="X55">INDEX('(BCBC) BWP Construction'!$AC$15:$AI$36,MATCH($I55, '(BCBC) BWP Construction'!$D$15:$D$36,0),7)</f>
        <v>#N/A</v>
      </c>
      <c r="Y55" s="685"/>
      <c r="Z55" s="462" t="str">
        <f>IF('(I-3) Design &amp; Feedback'!O47='(T) General Tables'!$A$77,'(T) General Tables'!$A$177,'(T) General Tables'!$A$17)</f>
        <v>N/A</v>
      </c>
      <c r="AA55" s="462" t="str">
        <f>IF($Z55='(T) General Tables'!$A$177,'(BCBC) BWP Construction'!$E$15,'(I-3) Design &amp; Feedback'!O47)</f>
        <v/>
      </c>
      <c r="AB55" s="462" t="str">
        <f>IF('(I-3) Design &amp; Feedback'!O47='(T) General Tables'!$A$78,'(T) General Tables'!$A$11,"-")</f>
        <v>-</v>
      </c>
      <c r="AC55" s="439" t="str">
        <f>IF($Z55='(T) General Tables'!$A$177,'(BCBC) BWP Construction'!$AC$15,"-")</f>
        <v>-</v>
      </c>
      <c r="AD55" s="438" t="str">
        <f>IF($Z55='(T) General Tables'!$A$177,'(BCBC) BWP Construction'!$AF$15,"-")</f>
        <v>-</v>
      </c>
      <c r="AE55" s="438" t="str">
        <f>IF($Z55='(T) General Tables'!$A$177,'(BCBC) BWP Construction'!$AF$16,"-")</f>
        <v>-</v>
      </c>
      <c r="AF55" s="7"/>
    </row>
    <row r="56" ht="18.75" hidden="1" customHeight="1">
      <c r="A56" s="7"/>
      <c r="B56" s="234"/>
      <c r="C56" s="207"/>
      <c r="D56" s="268" t="str">
        <f>'(I-3) Design &amp; Feedback'!D48</f>
        <v>Not Required</v>
      </c>
      <c r="E56" s="162"/>
      <c r="F56" s="7"/>
      <c r="G56" s="462" t="str">
        <f>'(I-3) Design &amp; Feedback'!G48</f>
        <v>R+1F</v>
      </c>
      <c r="H56" s="462" t="str">
        <f>IF('(I-3) Design &amp; Feedback'!H48&gt;0, '(I-3) Design &amp; Feedback'!H48, "-")</f>
        <v>-</v>
      </c>
      <c r="I56" s="462" t="str">
        <f>IF('(I-3) Design &amp; Feedback'!J48&gt;0, '(I-3) Design &amp; Feedback'!J48, "-")</f>
        <v>-</v>
      </c>
      <c r="J56" s="462" t="str">
        <f>IF('(I-3) Design &amp; Feedback'!K48&gt;0, '(I-3) Design &amp; Feedback'!K48, "-")</f>
        <v>-</v>
      </c>
      <c r="K56" s="685"/>
      <c r="L56" s="462" t="str">
        <f t="array" ref="L56">INDEX('(BCBC) Anchor Bolt Spacing'!$E$15:$I$35,MATCH('(R-4a) Construction (Part 2)'!$I56,'(BCBC) Anchor Bolt Spacing'!$E$15:$E$35,0),MATCH('(R-4a) Construction (Part 2)'!$P$7,'(BCBC) Anchor Bolt Spacing'!$E$15:$I$15,0))</f>
        <v>#N/A</v>
      </c>
      <c r="M56" s="462" t="str">
        <f t="shared" si="1"/>
        <v>2</v>
      </c>
      <c r="N56" s="685"/>
      <c r="O56" s="439" t="str">
        <f t="array" ref="O56">INDEX('(BCBC) BWP Construction'!$D$15:$Z$36,MATCH($I56, '(BCBC) BWP Construction'!$D$15:$D$36,0),5)</f>
        <v>#N/A</v>
      </c>
      <c r="P56" s="439" t="str">
        <f>'(R-6) Dbl Top Plates Nailing'!$AD$21</f>
        <v>1 stud space</v>
      </c>
      <c r="Q56" s="439">
        <f>'(R-6) Dbl Top Plates Nailing'!$AC$21</f>
        <v>13</v>
      </c>
      <c r="R56" s="439"/>
      <c r="S56" s="685"/>
      <c r="T56" s="439" t="str">
        <f t="array" ref="T56">INDEX('(BCBC) BWP Construction'!$D$15:$Z$36,MATCH($I56, '(BCBC) BWP Construction'!$D$15:$D$36,0),2)</f>
        <v>#N/A</v>
      </c>
      <c r="U56" s="439" t="str">
        <f t="array" ref="U56">INDEX('(BCBC) BWP Construction'!$D$15:$Z$36,MATCH($I56, '(BCBC) BWP Construction'!$D$15:$D$36,0),3)</f>
        <v>#N/A</v>
      </c>
      <c r="V56" s="439" t="str">
        <f t="array" ref="V56">INDEX('(BCBC) BWP Construction'!$AC$15:$AG$36,MATCH($I56, '(BCBC) BWP Construction'!$D$15:$D$36,0),1)</f>
        <v>#N/A</v>
      </c>
      <c r="W56" s="542" t="str">
        <f t="array" ref="W56">INDEX('(BCBC) BWP Construction'!$AC$15:$AI$36,MATCH($I56, '(BCBC) BWP Construction'!$D$15:$D$36,0),6)</f>
        <v>#N/A</v>
      </c>
      <c r="X56" s="542" t="str">
        <f t="array" ref="X56">INDEX('(BCBC) BWP Construction'!$AC$15:$AI$36,MATCH($I56, '(BCBC) BWP Construction'!$D$15:$D$36,0),7)</f>
        <v>#N/A</v>
      </c>
      <c r="Y56" s="685"/>
      <c r="Z56" s="462" t="str">
        <f>IF('(I-3) Design &amp; Feedback'!O48='(T) General Tables'!$A$77,'(T) General Tables'!$A$177,'(T) General Tables'!$A$17)</f>
        <v>N/A</v>
      </c>
      <c r="AA56" s="462" t="str">
        <f>IF($Z56='(T) General Tables'!$A$177,'(BCBC) BWP Construction'!$E$15,'(I-3) Design &amp; Feedback'!O48)</f>
        <v/>
      </c>
      <c r="AB56" s="462" t="str">
        <f>IF('(I-3) Design &amp; Feedback'!O48='(T) General Tables'!$A$78,'(T) General Tables'!$A$11,"-")</f>
        <v>-</v>
      </c>
      <c r="AC56" s="439" t="str">
        <f>IF($Z56='(T) General Tables'!$A$177,'(BCBC) BWP Construction'!$AC$15,"-")</f>
        <v>-</v>
      </c>
      <c r="AD56" s="438" t="str">
        <f>IF($Z56='(T) General Tables'!$A$177,'(BCBC) BWP Construction'!$AF$15,"-")</f>
        <v>-</v>
      </c>
      <c r="AE56" s="438" t="str">
        <f>IF($Z56='(T) General Tables'!$A$177,'(BCBC) BWP Construction'!$AF$16,"-")</f>
        <v>-</v>
      </c>
      <c r="AF56" s="7"/>
    </row>
    <row r="57" ht="18.75" hidden="1" customHeight="1">
      <c r="A57" s="7"/>
      <c r="B57" s="234"/>
      <c r="C57" s="207"/>
      <c r="D57" s="268" t="str">
        <f>'(I-3) Design &amp; Feedback'!D49</f>
        <v>Not Required</v>
      </c>
      <c r="E57" s="162"/>
      <c r="F57" s="7"/>
      <c r="G57" s="462" t="str">
        <f>'(I-3) Design &amp; Feedback'!G49</f>
        <v>R+1F</v>
      </c>
      <c r="H57" s="462" t="str">
        <f>IF('(I-3) Design &amp; Feedback'!H49&gt;0, '(I-3) Design &amp; Feedback'!H49, "-")</f>
        <v>-</v>
      </c>
      <c r="I57" s="462" t="str">
        <f>IF('(I-3) Design &amp; Feedback'!J49&gt;0, '(I-3) Design &amp; Feedback'!J49, "-")</f>
        <v>-</v>
      </c>
      <c r="J57" s="462" t="str">
        <f>IF('(I-3) Design &amp; Feedback'!K49&gt;0, '(I-3) Design &amp; Feedback'!K49, "-")</f>
        <v>-</v>
      </c>
      <c r="K57" s="685"/>
      <c r="L57" s="462" t="str">
        <f t="array" ref="L57">INDEX('(BCBC) Anchor Bolt Spacing'!$E$15:$I$35,MATCH('(R-4a) Construction (Part 2)'!$I57,'(BCBC) Anchor Bolt Spacing'!$E$15:$E$35,0),MATCH('(R-4a) Construction (Part 2)'!$P$7,'(BCBC) Anchor Bolt Spacing'!$E$15:$I$15,0))</f>
        <v>#N/A</v>
      </c>
      <c r="M57" s="462" t="str">
        <f t="shared" si="1"/>
        <v>2</v>
      </c>
      <c r="N57" s="685"/>
      <c r="O57" s="439" t="str">
        <f t="array" ref="O57">INDEX('(BCBC) BWP Construction'!$D$15:$Z$36,MATCH($I57, '(BCBC) BWP Construction'!$D$15:$D$36,0),5)</f>
        <v>#N/A</v>
      </c>
      <c r="P57" s="439" t="str">
        <f>'(R-6) Dbl Top Plates Nailing'!$AD$21</f>
        <v>1 stud space</v>
      </c>
      <c r="Q57" s="439">
        <f>'(R-6) Dbl Top Plates Nailing'!$AC$21</f>
        <v>13</v>
      </c>
      <c r="R57" s="439"/>
      <c r="S57" s="685"/>
      <c r="T57" s="439" t="str">
        <f t="array" ref="T57">INDEX('(BCBC) BWP Construction'!$D$15:$Z$36,MATCH($I57, '(BCBC) BWP Construction'!$D$15:$D$36,0),2)</f>
        <v>#N/A</v>
      </c>
      <c r="U57" s="439" t="str">
        <f t="array" ref="U57">INDEX('(BCBC) BWP Construction'!$D$15:$Z$36,MATCH($I57, '(BCBC) BWP Construction'!$D$15:$D$36,0),3)</f>
        <v>#N/A</v>
      </c>
      <c r="V57" s="439" t="str">
        <f t="array" ref="V57">INDEX('(BCBC) BWP Construction'!$AC$15:$AG$36,MATCH($I57, '(BCBC) BWP Construction'!$D$15:$D$36,0),1)</f>
        <v>#N/A</v>
      </c>
      <c r="W57" s="542" t="str">
        <f t="array" ref="W57">INDEX('(BCBC) BWP Construction'!$AC$15:$AI$36,MATCH($I57, '(BCBC) BWP Construction'!$D$15:$D$36,0),6)</f>
        <v>#N/A</v>
      </c>
      <c r="X57" s="542" t="str">
        <f t="array" ref="X57">INDEX('(BCBC) BWP Construction'!$AC$15:$AI$36,MATCH($I57, '(BCBC) BWP Construction'!$D$15:$D$36,0),7)</f>
        <v>#N/A</v>
      </c>
      <c r="Y57" s="685"/>
      <c r="Z57" s="462" t="str">
        <f>IF('(I-3) Design &amp; Feedback'!O49='(T) General Tables'!$A$77,'(T) General Tables'!$A$177,'(T) General Tables'!$A$17)</f>
        <v>N/A</v>
      </c>
      <c r="AA57" s="462" t="str">
        <f>IF($Z57='(T) General Tables'!$A$177,'(BCBC) BWP Construction'!$E$15,'(I-3) Design &amp; Feedback'!O49)</f>
        <v/>
      </c>
      <c r="AB57" s="462" t="str">
        <f>IF('(I-3) Design &amp; Feedback'!O49='(T) General Tables'!$A$78,'(T) General Tables'!$A$11,"-")</f>
        <v>-</v>
      </c>
      <c r="AC57" s="439" t="str">
        <f>IF($Z57='(T) General Tables'!$A$177,'(BCBC) BWP Construction'!$AC$15,"-")</f>
        <v>-</v>
      </c>
      <c r="AD57" s="438" t="str">
        <f>IF($Z57='(T) General Tables'!$A$177,'(BCBC) BWP Construction'!$AF$15,"-")</f>
        <v>-</v>
      </c>
      <c r="AE57" s="438" t="str">
        <f>IF($Z57='(T) General Tables'!$A$177,'(BCBC) BWP Construction'!$AF$16,"-")</f>
        <v>-</v>
      </c>
      <c r="AF57" s="7"/>
    </row>
    <row r="58" ht="18.75" hidden="1" customHeight="1">
      <c r="A58" s="7"/>
      <c r="B58" s="234"/>
      <c r="C58" s="207"/>
      <c r="D58" s="268" t="str">
        <f>'(I-3) Design &amp; Feedback'!D50</f>
        <v>Not Required</v>
      </c>
      <c r="E58" s="162"/>
      <c r="F58" s="7"/>
      <c r="G58" s="462" t="str">
        <f>'(I-3) Design &amp; Feedback'!G50</f>
        <v>R+1F</v>
      </c>
      <c r="H58" s="462" t="str">
        <f>IF('(I-3) Design &amp; Feedback'!H50&gt;0, '(I-3) Design &amp; Feedback'!H50, "-")</f>
        <v>-</v>
      </c>
      <c r="I58" s="462" t="str">
        <f>IF('(I-3) Design &amp; Feedback'!J50&gt;0, '(I-3) Design &amp; Feedback'!J50, "-")</f>
        <v>-</v>
      </c>
      <c r="J58" s="462" t="str">
        <f>IF('(I-3) Design &amp; Feedback'!K50&gt;0, '(I-3) Design &amp; Feedback'!K50, "-")</f>
        <v>-</v>
      </c>
      <c r="K58" s="685"/>
      <c r="L58" s="462" t="str">
        <f t="array" ref="L58">INDEX('(BCBC) Anchor Bolt Spacing'!$E$15:$I$35,MATCH('(R-4a) Construction (Part 2)'!$I58,'(BCBC) Anchor Bolt Spacing'!$E$15:$E$35,0),MATCH('(R-4a) Construction (Part 2)'!$P$7,'(BCBC) Anchor Bolt Spacing'!$E$15:$I$15,0))</f>
        <v>#N/A</v>
      </c>
      <c r="M58" s="462" t="str">
        <f t="shared" si="1"/>
        <v>2</v>
      </c>
      <c r="N58" s="685"/>
      <c r="O58" s="439" t="str">
        <f t="array" ref="O58">INDEX('(BCBC) BWP Construction'!$D$15:$Z$36,MATCH($I58, '(BCBC) BWP Construction'!$D$15:$D$36,0),5)</f>
        <v>#N/A</v>
      </c>
      <c r="P58" s="439" t="str">
        <f>'(R-6) Dbl Top Plates Nailing'!$AD$21</f>
        <v>1 stud space</v>
      </c>
      <c r="Q58" s="439">
        <f>'(R-6) Dbl Top Plates Nailing'!$AC$21</f>
        <v>13</v>
      </c>
      <c r="R58" s="439"/>
      <c r="S58" s="685"/>
      <c r="T58" s="439" t="str">
        <f t="array" ref="T58">INDEX('(BCBC) BWP Construction'!$D$15:$Z$36,MATCH($I58, '(BCBC) BWP Construction'!$D$15:$D$36,0),2)</f>
        <v>#N/A</v>
      </c>
      <c r="U58" s="439" t="str">
        <f t="array" ref="U58">INDEX('(BCBC) BWP Construction'!$D$15:$Z$36,MATCH($I58, '(BCBC) BWP Construction'!$D$15:$D$36,0),3)</f>
        <v>#N/A</v>
      </c>
      <c r="V58" s="439" t="str">
        <f t="array" ref="V58">INDEX('(BCBC) BWP Construction'!$AC$15:$AG$36,MATCH($I58, '(BCBC) BWP Construction'!$D$15:$D$36,0),1)</f>
        <v>#N/A</v>
      </c>
      <c r="W58" s="542" t="str">
        <f t="array" ref="W58">INDEX('(BCBC) BWP Construction'!$AC$15:$AI$36,MATCH($I58, '(BCBC) BWP Construction'!$D$15:$D$36,0),6)</f>
        <v>#N/A</v>
      </c>
      <c r="X58" s="542" t="str">
        <f t="array" ref="X58">INDEX('(BCBC) BWP Construction'!$AC$15:$AI$36,MATCH($I58, '(BCBC) BWP Construction'!$D$15:$D$36,0),7)</f>
        <v>#N/A</v>
      </c>
      <c r="Y58" s="685"/>
      <c r="Z58" s="462" t="str">
        <f>IF('(I-3) Design &amp; Feedback'!O50='(T) General Tables'!$A$77,'(T) General Tables'!$A$177,'(T) General Tables'!$A$17)</f>
        <v>N/A</v>
      </c>
      <c r="AA58" s="462" t="str">
        <f>IF($Z58='(T) General Tables'!$A$177,'(BCBC) BWP Construction'!$E$15,'(I-3) Design &amp; Feedback'!O50)</f>
        <v/>
      </c>
      <c r="AB58" s="462" t="str">
        <f>IF('(I-3) Design &amp; Feedback'!O50='(T) General Tables'!$A$78,'(T) General Tables'!$A$11,"-")</f>
        <v>-</v>
      </c>
      <c r="AC58" s="439" t="str">
        <f>IF($Z58='(T) General Tables'!$A$177,'(BCBC) BWP Construction'!$AC$15,"-")</f>
        <v>-</v>
      </c>
      <c r="AD58" s="438" t="str">
        <f>IF($Z58='(T) General Tables'!$A$177,'(BCBC) BWP Construction'!$AF$15,"-")</f>
        <v>-</v>
      </c>
      <c r="AE58" s="438" t="str">
        <f>IF($Z58='(T) General Tables'!$A$177,'(BCBC) BWP Construction'!$AF$16,"-")</f>
        <v>-</v>
      </c>
      <c r="AF58" s="7"/>
    </row>
    <row r="59" ht="18.75" customHeight="1">
      <c r="A59" s="7"/>
      <c r="B59" s="234"/>
      <c r="C59" s="207"/>
      <c r="D59" s="268" t="str">
        <f>'(I-3) Design &amp; Feedback'!D51</f>
        <v>Required</v>
      </c>
      <c r="E59" s="162"/>
      <c r="F59" s="7"/>
      <c r="G59" s="434" t="str">
        <f>'(I-3) Design &amp; Feedback'!G51</f>
        <v>R+2F</v>
      </c>
      <c r="H59" s="434">
        <f>IF('(I-3) Design &amp; Feedback'!H51&gt;0, '(I-3) Design &amp; Feedback'!H51, "-")</f>
        <v>1</v>
      </c>
      <c r="I59" s="434" t="str">
        <f>IF('(I-3) Design &amp; Feedback'!J51&gt;0, '(I-3) Design &amp; Feedback'!J51, "-")</f>
        <v>WSP-A</v>
      </c>
      <c r="J59" s="434" t="str">
        <f>IF('(I-3) Design &amp; Feedback'!K51&gt;0, '(I-3) Design &amp; Feedback'!K51, "-")</f>
        <v>Continuous</v>
      </c>
      <c r="K59" s="685"/>
      <c r="L59" s="434" t="str">
        <f t="array" ref="L59">INDEX('(BCBC) Anchor Bolt Spacing'!$E$15:$I$35,MATCH('(R-4a) Construction (Part 2)'!$I59,'(BCBC) Anchor Bolt Spacing'!$E$15:$E$35,0),MATCH('(R-4a) Construction (Part 2)'!$P$7,'(BCBC) Anchor Bolt Spacing'!$E$15:$I$15,0))</f>
        <v>4' 7"</v>
      </c>
      <c r="M59" s="434" t="str">
        <f t="shared" si="1"/>
        <v>2</v>
      </c>
      <c r="N59" s="685"/>
      <c r="O59" s="424">
        <f t="array" ref="O59">INDEX('(BCBC) BWP Construction'!$D$15:$Z$36,MATCH($I59, '(BCBC) BWP Construction'!$D$15:$D$36,0),5)</f>
        <v>16</v>
      </c>
      <c r="P59" s="424" t="str">
        <f>'(R-6) Dbl Top Plates Nailing'!$AD$22</f>
        <v>1 stud space</v>
      </c>
      <c r="Q59" s="424">
        <f>'(R-6) Dbl Top Plates Nailing'!$AC$22</f>
        <v>8</v>
      </c>
      <c r="R59" s="424"/>
      <c r="S59" s="685"/>
      <c r="T59" s="424" t="str">
        <f t="array" ref="T59">INDEX('(BCBC) BWP Construction'!$D$15:$Z$36,MATCH($I59, '(BCBC) BWP Construction'!$D$15:$D$36,0),2)</f>
        <v>3/8" wood-based panel</v>
      </c>
      <c r="U59" s="424" t="str">
        <f t="array" ref="U59">INDEX('(BCBC) BWP Construction'!$D$15:$Z$36,MATCH($I59, '(BCBC) BWP Construction'!$D$15:$D$36,0),3)</f>
        <v>-</v>
      </c>
      <c r="V59" s="424" t="str">
        <f t="array" ref="V59">INDEX('(BCBC) BWP Construction'!$AC$15:$AG$36,MATCH($I59, '(BCBC) BWP Construction'!$D$15:$D$36,0),1)</f>
        <v>2 1/2" x 0.113" (Std Strip/Coil)</v>
      </c>
      <c r="W59" s="433">
        <f t="array" ref="W59">INDEX('(BCBC) BWP Construction'!$AC$15:$AI$36,MATCH($I59, '(BCBC) BWP Construction'!$D$15:$D$36,0),6)</f>
        <v>6</v>
      </c>
      <c r="X59" s="433">
        <f t="array" ref="X59">INDEX('(BCBC) BWP Construction'!$AC$15:$AI$36,MATCH($I59, '(BCBC) BWP Construction'!$D$15:$D$36,0),7)</f>
        <v>12</v>
      </c>
      <c r="Y59" s="685"/>
      <c r="Z59" s="434" t="str">
        <f>IF('(I-3) Design &amp; Feedback'!O51='(T) General Tables'!$A$77,'(T) General Tables'!$A$177,'(T) General Tables'!$A$17)</f>
        <v>GWB-O</v>
      </c>
      <c r="AA59" s="434" t="str">
        <f>IF($Z59='(T) General Tables'!$A$177,'(BCBC) BWP Construction'!$E$15,'(I-3) Design &amp; Feedback'!O51)</f>
        <v>1/2" gypsum board</v>
      </c>
      <c r="AB59" s="434" t="str">
        <f>IF('(I-3) Design &amp; Feedback'!O51='(T) General Tables'!$A$78,'(T) General Tables'!$A$11,"-")</f>
        <v>-</v>
      </c>
      <c r="AC59" s="424" t="str">
        <f>IF($Z59='(T) General Tables'!$A$177,'(BCBC) BWP Construction'!$AC$15,"-")</f>
        <v>Type W Drywall Screws</v>
      </c>
      <c r="AD59" s="423">
        <f>IF($Z59='(T) General Tables'!$A$177,'(BCBC) BWP Construction'!$AF$15,"-")</f>
        <v>12</v>
      </c>
      <c r="AE59" s="423">
        <f>IF($Z59='(T) General Tables'!$A$177,'(BCBC) BWP Construction'!$AF$16,"-")</f>
        <v>12</v>
      </c>
      <c r="AF59" s="7"/>
    </row>
    <row r="60" ht="18.75" customHeight="1">
      <c r="A60" s="7"/>
      <c r="B60" s="234"/>
      <c r="C60" s="207"/>
      <c r="D60" s="268" t="str">
        <f>'(I-3) Design &amp; Feedback'!D52</f>
        <v>Required</v>
      </c>
      <c r="E60" s="162"/>
      <c r="F60" s="7"/>
      <c r="G60" s="434" t="str">
        <f>'(I-3) Design &amp; Feedback'!G52</f>
        <v>R+2F</v>
      </c>
      <c r="H60" s="434">
        <f>IF('(I-3) Design &amp; Feedback'!H52&gt;0, '(I-3) Design &amp; Feedback'!H52, "-")</f>
        <v>2</v>
      </c>
      <c r="I60" s="434" t="str">
        <f>IF('(I-3) Design &amp; Feedback'!J52&gt;0, '(I-3) Design &amp; Feedback'!J52, "-")</f>
        <v>WSP-A</v>
      </c>
      <c r="J60" s="434" t="str">
        <f>IF('(I-3) Design &amp; Feedback'!K52&gt;0, '(I-3) Design &amp; Feedback'!K52, "-")</f>
        <v>Continuous</v>
      </c>
      <c r="K60" s="685"/>
      <c r="L60" s="434" t="str">
        <f t="array" ref="L60">INDEX('(BCBC) Anchor Bolt Spacing'!$E$15:$I$35,MATCH('(R-4a) Construction (Part 2)'!$I60,'(BCBC) Anchor Bolt Spacing'!$E$15:$E$35,0),MATCH('(R-4a) Construction (Part 2)'!$P$7,'(BCBC) Anchor Bolt Spacing'!$E$15:$I$15,0))</f>
        <v>4' 7"</v>
      </c>
      <c r="M60" s="434" t="str">
        <f t="shared" si="1"/>
        <v>2</v>
      </c>
      <c r="N60" s="685"/>
      <c r="O60" s="424">
        <f t="array" ref="O60">INDEX('(BCBC) BWP Construction'!$D$15:$Z$36,MATCH($I60, '(BCBC) BWP Construction'!$D$15:$D$36,0),5)</f>
        <v>16</v>
      </c>
      <c r="P60" s="424" t="str">
        <f>'(R-6) Dbl Top Plates Nailing'!$AD$22</f>
        <v>1 stud space</v>
      </c>
      <c r="Q60" s="424">
        <f>'(R-6) Dbl Top Plates Nailing'!$AC$22</f>
        <v>8</v>
      </c>
      <c r="R60" s="424"/>
      <c r="S60" s="685"/>
      <c r="T60" s="424" t="str">
        <f t="array" ref="T60">INDEX('(BCBC) BWP Construction'!$D$15:$Z$36,MATCH($I60, '(BCBC) BWP Construction'!$D$15:$D$36,0),2)</f>
        <v>3/8" wood-based panel</v>
      </c>
      <c r="U60" s="424" t="str">
        <f t="array" ref="U60">INDEX('(BCBC) BWP Construction'!$D$15:$Z$36,MATCH($I60, '(BCBC) BWP Construction'!$D$15:$D$36,0),3)</f>
        <v>-</v>
      </c>
      <c r="V60" s="424" t="str">
        <f t="array" ref="V60">INDEX('(BCBC) BWP Construction'!$AC$15:$AG$36,MATCH($I60, '(BCBC) BWP Construction'!$D$15:$D$36,0),1)</f>
        <v>2 1/2" x 0.113" (Std Strip/Coil)</v>
      </c>
      <c r="W60" s="433">
        <f t="array" ref="W60">INDEX('(BCBC) BWP Construction'!$AC$15:$AI$36,MATCH($I60, '(BCBC) BWP Construction'!$D$15:$D$36,0),6)</f>
        <v>6</v>
      </c>
      <c r="X60" s="433">
        <f t="array" ref="X60">INDEX('(BCBC) BWP Construction'!$AC$15:$AI$36,MATCH($I60, '(BCBC) BWP Construction'!$D$15:$D$36,0),7)</f>
        <v>12</v>
      </c>
      <c r="Y60" s="685"/>
      <c r="Z60" s="434" t="str">
        <f>IF('(I-3) Design &amp; Feedback'!O52='(T) General Tables'!$A$77,'(T) General Tables'!$A$177,'(T) General Tables'!$A$17)</f>
        <v>GWB-O</v>
      </c>
      <c r="AA60" s="434" t="str">
        <f>IF($Z60='(T) General Tables'!$A$177,'(BCBC) BWP Construction'!$E$15,'(I-3) Design &amp; Feedback'!O52)</f>
        <v>1/2" gypsum board</v>
      </c>
      <c r="AB60" s="434" t="str">
        <f>IF('(I-3) Design &amp; Feedback'!O52='(T) General Tables'!$A$78,'(T) General Tables'!$A$11,"-")</f>
        <v>-</v>
      </c>
      <c r="AC60" s="424" t="str">
        <f>IF($Z60='(T) General Tables'!$A$177,'(BCBC) BWP Construction'!$AC$15,"-")</f>
        <v>Type W Drywall Screws</v>
      </c>
      <c r="AD60" s="423">
        <f>IF($Z60='(T) General Tables'!$A$177,'(BCBC) BWP Construction'!$AF$15,"-")</f>
        <v>12</v>
      </c>
      <c r="AE60" s="423">
        <f>IF($Z60='(T) General Tables'!$A$177,'(BCBC) BWP Construction'!$AF$16,"-")</f>
        <v>12</v>
      </c>
      <c r="AF60" s="7"/>
    </row>
    <row r="61" ht="18.75" customHeight="1">
      <c r="A61" s="7"/>
      <c r="B61" s="234"/>
      <c r="C61" s="207"/>
      <c r="D61" s="268" t="str">
        <f>'(I-3) Design &amp; Feedback'!D53</f>
        <v>Required</v>
      </c>
      <c r="E61" s="162"/>
      <c r="F61" s="7"/>
      <c r="G61" s="434" t="str">
        <f>'(I-3) Design &amp; Feedback'!G53</f>
        <v>R+2F</v>
      </c>
      <c r="H61" s="434">
        <f>IF('(I-3) Design &amp; Feedback'!H53&gt;0, '(I-3) Design &amp; Feedback'!H53, "-")</f>
        <v>3</v>
      </c>
      <c r="I61" s="434" t="str">
        <f>IF('(I-3) Design &amp; Feedback'!J53&gt;0, '(I-3) Design &amp; Feedback'!J53, "-")</f>
        <v>WSP-A</v>
      </c>
      <c r="J61" s="434" t="str">
        <f>IF('(I-3) Design &amp; Feedback'!K53&gt;0, '(I-3) Design &amp; Feedback'!K53, "-")</f>
        <v>Continuous</v>
      </c>
      <c r="K61" s="685"/>
      <c r="L61" s="434" t="str">
        <f t="array" ref="L61">INDEX('(BCBC) Anchor Bolt Spacing'!$E$15:$I$35,MATCH('(R-4a) Construction (Part 2)'!$I61,'(BCBC) Anchor Bolt Spacing'!$E$15:$E$35,0),MATCH('(R-4a) Construction (Part 2)'!$P$7,'(BCBC) Anchor Bolt Spacing'!$E$15:$I$15,0))</f>
        <v>4' 7"</v>
      </c>
      <c r="M61" s="434" t="str">
        <f t="shared" si="1"/>
        <v>2</v>
      </c>
      <c r="N61" s="685"/>
      <c r="O61" s="424">
        <f t="array" ref="O61">INDEX('(BCBC) BWP Construction'!$D$15:$Z$36,MATCH($I61, '(BCBC) BWP Construction'!$D$15:$D$36,0),5)</f>
        <v>16</v>
      </c>
      <c r="P61" s="424" t="str">
        <f>'(R-6) Dbl Top Plates Nailing'!$AD$22</f>
        <v>1 stud space</v>
      </c>
      <c r="Q61" s="424">
        <f>'(R-6) Dbl Top Plates Nailing'!$AC$22</f>
        <v>8</v>
      </c>
      <c r="R61" s="424"/>
      <c r="S61" s="685"/>
      <c r="T61" s="424" t="str">
        <f t="array" ref="T61">INDEX('(BCBC) BWP Construction'!$D$15:$Z$36,MATCH($I61, '(BCBC) BWP Construction'!$D$15:$D$36,0),2)</f>
        <v>3/8" wood-based panel</v>
      </c>
      <c r="U61" s="424" t="str">
        <f t="array" ref="U61">INDEX('(BCBC) BWP Construction'!$D$15:$Z$36,MATCH($I61, '(BCBC) BWP Construction'!$D$15:$D$36,0),3)</f>
        <v>-</v>
      </c>
      <c r="V61" s="424" t="str">
        <f t="array" ref="V61">INDEX('(BCBC) BWP Construction'!$AC$15:$AG$36,MATCH($I61, '(BCBC) BWP Construction'!$D$15:$D$36,0),1)</f>
        <v>2 1/2" x 0.113" (Std Strip/Coil)</v>
      </c>
      <c r="W61" s="433">
        <f t="array" ref="W61">INDEX('(BCBC) BWP Construction'!$AC$15:$AI$36,MATCH($I61, '(BCBC) BWP Construction'!$D$15:$D$36,0),6)</f>
        <v>6</v>
      </c>
      <c r="X61" s="433">
        <f t="array" ref="X61">INDEX('(BCBC) BWP Construction'!$AC$15:$AI$36,MATCH($I61, '(BCBC) BWP Construction'!$D$15:$D$36,0),7)</f>
        <v>12</v>
      </c>
      <c r="Y61" s="685"/>
      <c r="Z61" s="434" t="str">
        <f>IF('(I-3) Design &amp; Feedback'!O53='(T) General Tables'!$A$77,'(T) General Tables'!$A$177,'(T) General Tables'!$A$17)</f>
        <v>GWB-O</v>
      </c>
      <c r="AA61" s="434" t="str">
        <f>IF($Z61='(T) General Tables'!$A$177,'(BCBC) BWP Construction'!$E$15,'(I-3) Design &amp; Feedback'!O53)</f>
        <v>1/2" gypsum board</v>
      </c>
      <c r="AB61" s="434" t="str">
        <f>IF('(I-3) Design &amp; Feedback'!O53='(T) General Tables'!$A$78,'(T) General Tables'!$A$11,"-")</f>
        <v>-</v>
      </c>
      <c r="AC61" s="424" t="str">
        <f>IF($Z61='(T) General Tables'!$A$177,'(BCBC) BWP Construction'!$AC$15,"-")</f>
        <v>Type W Drywall Screws</v>
      </c>
      <c r="AD61" s="423">
        <f>IF($Z61='(T) General Tables'!$A$177,'(BCBC) BWP Construction'!$AF$15,"-")</f>
        <v>12</v>
      </c>
      <c r="AE61" s="423">
        <f>IF($Z61='(T) General Tables'!$A$177,'(BCBC) BWP Construction'!$AF$16,"-")</f>
        <v>12</v>
      </c>
      <c r="AF61" s="7"/>
    </row>
    <row r="62" ht="18.75" customHeight="1">
      <c r="A62" s="7"/>
      <c r="B62" s="234"/>
      <c r="C62" s="207"/>
      <c r="D62" s="268" t="str">
        <f>'(I-3) Design &amp; Feedback'!D54</f>
        <v>Required</v>
      </c>
      <c r="E62" s="162"/>
      <c r="F62" s="7"/>
      <c r="G62" s="434" t="str">
        <f>'(I-3) Design &amp; Feedback'!G54</f>
        <v>R+2F</v>
      </c>
      <c r="H62" s="434">
        <f>IF('(I-3) Design &amp; Feedback'!H54&gt;0, '(I-3) Design &amp; Feedback'!H54, "-")</f>
        <v>4</v>
      </c>
      <c r="I62" s="434" t="str">
        <f>IF('(I-3) Design &amp; Feedback'!J54&gt;0, '(I-3) Design &amp; Feedback'!J54, "-")</f>
        <v>WSP-A</v>
      </c>
      <c r="J62" s="434" t="str">
        <f>IF('(I-3) Design &amp; Feedback'!K54&gt;0, '(I-3) Design &amp; Feedback'!K54, "-")</f>
        <v>Continuous</v>
      </c>
      <c r="K62" s="685"/>
      <c r="L62" s="434" t="str">
        <f t="array" ref="L62">INDEX('(BCBC) Anchor Bolt Spacing'!$E$15:$I$35,MATCH('(R-4a) Construction (Part 2)'!$I62,'(BCBC) Anchor Bolt Spacing'!$E$15:$E$35,0),MATCH('(R-4a) Construction (Part 2)'!$P$7,'(BCBC) Anchor Bolt Spacing'!$E$15:$I$15,0))</f>
        <v>4' 7"</v>
      </c>
      <c r="M62" s="434" t="str">
        <f t="shared" si="1"/>
        <v>2</v>
      </c>
      <c r="N62" s="685"/>
      <c r="O62" s="424">
        <f t="array" ref="O62">INDEX('(BCBC) BWP Construction'!$D$15:$Z$36,MATCH($I62, '(BCBC) BWP Construction'!$D$15:$D$36,0),5)</f>
        <v>16</v>
      </c>
      <c r="P62" s="424" t="str">
        <f>'(R-6) Dbl Top Plates Nailing'!$AD$22</f>
        <v>1 stud space</v>
      </c>
      <c r="Q62" s="424">
        <f>'(R-6) Dbl Top Plates Nailing'!$AC$22</f>
        <v>8</v>
      </c>
      <c r="R62" s="424"/>
      <c r="S62" s="685"/>
      <c r="T62" s="424" t="str">
        <f t="array" ref="T62">INDEX('(BCBC) BWP Construction'!$D$15:$Z$36,MATCH($I62, '(BCBC) BWP Construction'!$D$15:$D$36,0),2)</f>
        <v>3/8" wood-based panel</v>
      </c>
      <c r="U62" s="424" t="str">
        <f t="array" ref="U62">INDEX('(BCBC) BWP Construction'!$D$15:$Z$36,MATCH($I62, '(BCBC) BWP Construction'!$D$15:$D$36,0),3)</f>
        <v>-</v>
      </c>
      <c r="V62" s="424" t="str">
        <f t="array" ref="V62">INDEX('(BCBC) BWP Construction'!$AC$15:$AG$36,MATCH($I62, '(BCBC) BWP Construction'!$D$15:$D$36,0),1)</f>
        <v>2 1/2" x 0.113" (Std Strip/Coil)</v>
      </c>
      <c r="W62" s="433">
        <f t="array" ref="W62">INDEX('(BCBC) BWP Construction'!$AC$15:$AI$36,MATCH($I62, '(BCBC) BWP Construction'!$D$15:$D$36,0),6)</f>
        <v>6</v>
      </c>
      <c r="X62" s="433">
        <f t="array" ref="X62">INDEX('(BCBC) BWP Construction'!$AC$15:$AI$36,MATCH($I62, '(BCBC) BWP Construction'!$D$15:$D$36,0),7)</f>
        <v>12</v>
      </c>
      <c r="Y62" s="685"/>
      <c r="Z62" s="434" t="str">
        <f>IF('(I-3) Design &amp; Feedback'!O54='(T) General Tables'!$A$77,'(T) General Tables'!$A$177,'(T) General Tables'!$A$17)</f>
        <v>GWB-O</v>
      </c>
      <c r="AA62" s="434" t="str">
        <f>IF($Z62='(T) General Tables'!$A$177,'(BCBC) BWP Construction'!$E$15,'(I-3) Design &amp; Feedback'!O54)</f>
        <v>1/2" gypsum board</v>
      </c>
      <c r="AB62" s="434" t="str">
        <f>IF('(I-3) Design &amp; Feedback'!O54='(T) General Tables'!$A$78,'(T) General Tables'!$A$11,"-")</f>
        <v>-</v>
      </c>
      <c r="AC62" s="424" t="str">
        <f>IF($Z62='(T) General Tables'!$A$177,'(BCBC) BWP Construction'!$AC$15,"-")</f>
        <v>Type W Drywall Screws</v>
      </c>
      <c r="AD62" s="423">
        <f>IF($Z62='(T) General Tables'!$A$177,'(BCBC) BWP Construction'!$AF$15,"-")</f>
        <v>12</v>
      </c>
      <c r="AE62" s="423">
        <f>IF($Z62='(T) General Tables'!$A$177,'(BCBC) BWP Construction'!$AF$16,"-")</f>
        <v>12</v>
      </c>
      <c r="AF62" s="7"/>
    </row>
    <row r="63" ht="18.75" hidden="1" customHeight="1">
      <c r="A63" s="7"/>
      <c r="B63" s="234"/>
      <c r="C63" s="207"/>
      <c r="D63" s="268" t="str">
        <f>'(I-3) Design &amp; Feedback'!D55</f>
        <v>Not Required</v>
      </c>
      <c r="E63" s="162"/>
      <c r="F63" s="7"/>
      <c r="G63" s="434" t="str">
        <f>'(I-3) Design &amp; Feedback'!G55</f>
        <v>R+2F</v>
      </c>
      <c r="H63" s="434" t="str">
        <f>IF('(I-3) Design &amp; Feedback'!H55&gt;0, '(I-3) Design &amp; Feedback'!H55, "-")</f>
        <v>-</v>
      </c>
      <c r="I63" s="434" t="str">
        <f>IF('(I-3) Design &amp; Feedback'!J55&gt;0, '(I-3) Design &amp; Feedback'!J55, "-")</f>
        <v>-</v>
      </c>
      <c r="J63" s="434" t="str">
        <f>IF('(I-3) Design &amp; Feedback'!K55&gt;0, '(I-3) Design &amp; Feedback'!K55, "-")</f>
        <v>-</v>
      </c>
      <c r="K63" s="685"/>
      <c r="L63" s="434" t="str">
        <f t="array" ref="L63">INDEX('(BCBC) Anchor Bolt Spacing'!$E$15:$I$35,MATCH('(R-4a) Construction (Part 2)'!$I63,'(BCBC) Anchor Bolt Spacing'!$E$15:$E$35,0),MATCH('(R-4a) Construction (Part 2)'!$P$7,'(BCBC) Anchor Bolt Spacing'!$E$15:$I$15,0))</f>
        <v>#N/A</v>
      </c>
      <c r="M63" s="434" t="str">
        <f t="shared" si="1"/>
        <v>2</v>
      </c>
      <c r="N63" s="685"/>
      <c r="O63" s="424" t="str">
        <f t="array" ref="O63">INDEX('(BCBC) BWP Construction'!$D$15:$Z$36,MATCH($I63, '(BCBC) BWP Construction'!$D$15:$D$36,0),5)</f>
        <v>#N/A</v>
      </c>
      <c r="P63" s="424" t="str">
        <f>'(R-6) Dbl Top Plates Nailing'!$AD$22</f>
        <v>1 stud space</v>
      </c>
      <c r="Q63" s="424">
        <f>'(R-6) Dbl Top Plates Nailing'!$AC$22</f>
        <v>8</v>
      </c>
      <c r="R63" s="424"/>
      <c r="S63" s="685"/>
      <c r="T63" s="424" t="str">
        <f t="array" ref="T63">INDEX('(BCBC) BWP Construction'!$D$15:$Z$36,MATCH($I63, '(BCBC) BWP Construction'!$D$15:$D$36,0),2)</f>
        <v>#N/A</v>
      </c>
      <c r="U63" s="424" t="str">
        <f t="array" ref="U63">INDEX('(BCBC) BWP Construction'!$D$15:$Z$36,MATCH($I63, '(BCBC) BWP Construction'!$D$15:$D$36,0),3)</f>
        <v>#N/A</v>
      </c>
      <c r="V63" s="424" t="str">
        <f t="array" ref="V63">INDEX('(BCBC) BWP Construction'!$AC$15:$AG$36,MATCH($I63, '(BCBC) BWP Construction'!$D$15:$D$36,0),1)</f>
        <v>#N/A</v>
      </c>
      <c r="W63" s="433" t="str">
        <f t="array" ref="W63">INDEX('(BCBC) BWP Construction'!$AC$15:$AI$36,MATCH($I63, '(BCBC) BWP Construction'!$D$15:$D$36,0),6)</f>
        <v>#N/A</v>
      </c>
      <c r="X63" s="433" t="str">
        <f t="array" ref="X63">INDEX('(BCBC) BWP Construction'!$AC$15:$AI$36,MATCH($I63, '(BCBC) BWP Construction'!$D$15:$D$36,0),7)</f>
        <v>#N/A</v>
      </c>
      <c r="Y63" s="685"/>
      <c r="Z63" s="434" t="str">
        <f>IF('(I-3) Design &amp; Feedback'!O55='(T) General Tables'!$A$77,'(T) General Tables'!$A$177,'(T) General Tables'!$A$17)</f>
        <v>N/A</v>
      </c>
      <c r="AA63" s="434" t="str">
        <f>IF($Z63='(T) General Tables'!$A$177,'(BCBC) BWP Construction'!$E$15,'(I-3) Design &amp; Feedback'!O55)</f>
        <v/>
      </c>
      <c r="AB63" s="434" t="str">
        <f>IF('(I-3) Design &amp; Feedback'!O55='(T) General Tables'!$A$78,'(T) General Tables'!$A$11,"-")</f>
        <v>-</v>
      </c>
      <c r="AC63" s="424" t="str">
        <f>IF($Z63='(T) General Tables'!$A$177,'(BCBC) BWP Construction'!$AC$15,"-")</f>
        <v>-</v>
      </c>
      <c r="AD63" s="423" t="str">
        <f>IF($Z63='(T) General Tables'!$A$177,'(BCBC) BWP Construction'!$AF$15,"-")</f>
        <v>-</v>
      </c>
      <c r="AE63" s="423" t="str">
        <f>IF($Z63='(T) General Tables'!$A$177,'(BCBC) BWP Construction'!$AF$16,"-")</f>
        <v>-</v>
      </c>
      <c r="AF63" s="7"/>
    </row>
    <row r="64" ht="18.75" hidden="1" customHeight="1">
      <c r="A64" s="7"/>
      <c r="B64" s="234"/>
      <c r="C64" s="207"/>
      <c r="D64" s="268" t="str">
        <f>'(I-3) Design &amp; Feedback'!D56</f>
        <v>Not Required</v>
      </c>
      <c r="E64" s="162"/>
      <c r="F64" s="7"/>
      <c r="G64" s="434" t="str">
        <f>'(I-3) Design &amp; Feedback'!G56</f>
        <v>R+2F</v>
      </c>
      <c r="H64" s="434" t="str">
        <f>IF('(I-3) Design &amp; Feedback'!H56&gt;0, '(I-3) Design &amp; Feedback'!H56, "-")</f>
        <v>-</v>
      </c>
      <c r="I64" s="434" t="str">
        <f>IF('(I-3) Design &amp; Feedback'!J56&gt;0, '(I-3) Design &amp; Feedback'!J56, "-")</f>
        <v>-</v>
      </c>
      <c r="J64" s="434" t="str">
        <f>IF('(I-3) Design &amp; Feedback'!K56&gt;0, '(I-3) Design &amp; Feedback'!K56, "-")</f>
        <v>-</v>
      </c>
      <c r="K64" s="685"/>
      <c r="L64" s="434" t="str">
        <f t="array" ref="L64">INDEX('(BCBC) Anchor Bolt Spacing'!$E$15:$I$35,MATCH('(R-4a) Construction (Part 2)'!$I64,'(BCBC) Anchor Bolt Spacing'!$E$15:$E$35,0),MATCH('(R-4a) Construction (Part 2)'!$P$7,'(BCBC) Anchor Bolt Spacing'!$E$15:$I$15,0))</f>
        <v>#N/A</v>
      </c>
      <c r="M64" s="434" t="str">
        <f t="shared" si="1"/>
        <v>2</v>
      </c>
      <c r="N64" s="685"/>
      <c r="O64" s="424" t="str">
        <f t="array" ref="O64">INDEX('(BCBC) BWP Construction'!$D$15:$Z$36,MATCH($I64, '(BCBC) BWP Construction'!$D$15:$D$36,0),5)</f>
        <v>#N/A</v>
      </c>
      <c r="P64" s="424" t="str">
        <f>'(R-6) Dbl Top Plates Nailing'!$AD$22</f>
        <v>1 stud space</v>
      </c>
      <c r="Q64" s="424">
        <f>'(R-6) Dbl Top Plates Nailing'!$AC$22</f>
        <v>8</v>
      </c>
      <c r="R64" s="424"/>
      <c r="S64" s="685"/>
      <c r="T64" s="424" t="str">
        <f t="array" ref="T64">INDEX('(BCBC) BWP Construction'!$D$15:$Z$36,MATCH($I64, '(BCBC) BWP Construction'!$D$15:$D$36,0),2)</f>
        <v>#N/A</v>
      </c>
      <c r="U64" s="424" t="str">
        <f t="array" ref="U64">INDEX('(BCBC) BWP Construction'!$D$15:$Z$36,MATCH($I64, '(BCBC) BWP Construction'!$D$15:$D$36,0),3)</f>
        <v>#N/A</v>
      </c>
      <c r="V64" s="424" t="str">
        <f t="array" ref="V64">INDEX('(BCBC) BWP Construction'!$AC$15:$AG$36,MATCH($I64, '(BCBC) BWP Construction'!$D$15:$D$36,0),1)</f>
        <v>#N/A</v>
      </c>
      <c r="W64" s="433" t="str">
        <f t="array" ref="W64">INDEX('(BCBC) BWP Construction'!$AC$15:$AI$36,MATCH($I64, '(BCBC) BWP Construction'!$D$15:$D$36,0),6)</f>
        <v>#N/A</v>
      </c>
      <c r="X64" s="433" t="str">
        <f t="array" ref="X64">INDEX('(BCBC) BWP Construction'!$AC$15:$AI$36,MATCH($I64, '(BCBC) BWP Construction'!$D$15:$D$36,0),7)</f>
        <v>#N/A</v>
      </c>
      <c r="Y64" s="685"/>
      <c r="Z64" s="434" t="str">
        <f>IF('(I-3) Design &amp; Feedback'!O56='(T) General Tables'!$A$77,'(T) General Tables'!$A$177,'(T) General Tables'!$A$17)</f>
        <v>N/A</v>
      </c>
      <c r="AA64" s="434" t="str">
        <f>IF($Z64='(T) General Tables'!$A$177,'(BCBC) BWP Construction'!$E$15,'(I-3) Design &amp; Feedback'!O56)</f>
        <v/>
      </c>
      <c r="AB64" s="434" t="str">
        <f>IF('(I-3) Design &amp; Feedback'!O56='(T) General Tables'!$A$78,'(T) General Tables'!$A$11,"-")</f>
        <v>-</v>
      </c>
      <c r="AC64" s="424" t="str">
        <f>IF($Z64='(T) General Tables'!$A$177,'(BCBC) BWP Construction'!$AC$15,"-")</f>
        <v>-</v>
      </c>
      <c r="AD64" s="423" t="str">
        <f>IF($Z64='(T) General Tables'!$A$177,'(BCBC) BWP Construction'!$AF$15,"-")</f>
        <v>-</v>
      </c>
      <c r="AE64" s="423" t="str">
        <f>IF($Z64='(T) General Tables'!$A$177,'(BCBC) BWP Construction'!$AF$16,"-")</f>
        <v>-</v>
      </c>
      <c r="AF64" s="7"/>
    </row>
    <row r="65" ht="18.75" hidden="1" customHeight="1">
      <c r="A65" s="7"/>
      <c r="B65" s="234"/>
      <c r="C65" s="207"/>
      <c r="D65" s="268" t="str">
        <f>'(I-3) Design &amp; Feedback'!D57</f>
        <v>Not Required</v>
      </c>
      <c r="E65" s="162"/>
      <c r="F65" s="7"/>
      <c r="G65" s="434" t="str">
        <f>'(I-3) Design &amp; Feedback'!G57</f>
        <v>R+2F</v>
      </c>
      <c r="H65" s="434" t="str">
        <f>IF('(I-3) Design &amp; Feedback'!H57&gt;0, '(I-3) Design &amp; Feedback'!H57, "-")</f>
        <v>-</v>
      </c>
      <c r="I65" s="434" t="str">
        <f>IF('(I-3) Design &amp; Feedback'!J57&gt;0, '(I-3) Design &amp; Feedback'!J57, "-")</f>
        <v>-</v>
      </c>
      <c r="J65" s="434" t="str">
        <f>IF('(I-3) Design &amp; Feedback'!K57&gt;0, '(I-3) Design &amp; Feedback'!K57, "-")</f>
        <v>-</v>
      </c>
      <c r="K65" s="685"/>
      <c r="L65" s="434" t="str">
        <f t="array" ref="L65">INDEX('(BCBC) Anchor Bolt Spacing'!$E$15:$I$35,MATCH('(R-4a) Construction (Part 2)'!$I65,'(BCBC) Anchor Bolt Spacing'!$E$15:$E$35,0),MATCH('(R-4a) Construction (Part 2)'!$P$7,'(BCBC) Anchor Bolt Spacing'!$E$15:$I$15,0))</f>
        <v>#N/A</v>
      </c>
      <c r="M65" s="434" t="str">
        <f t="shared" si="1"/>
        <v>2</v>
      </c>
      <c r="N65" s="685"/>
      <c r="O65" s="424" t="str">
        <f t="array" ref="O65">INDEX('(BCBC) BWP Construction'!$D$15:$Z$36,MATCH($I65, '(BCBC) BWP Construction'!$D$15:$D$36,0),5)</f>
        <v>#N/A</v>
      </c>
      <c r="P65" s="424" t="str">
        <f>'(R-6) Dbl Top Plates Nailing'!$AD$22</f>
        <v>1 stud space</v>
      </c>
      <c r="Q65" s="424">
        <f>'(R-6) Dbl Top Plates Nailing'!$AC$22</f>
        <v>8</v>
      </c>
      <c r="R65" s="424"/>
      <c r="S65" s="685"/>
      <c r="T65" s="424" t="str">
        <f t="array" ref="T65">INDEX('(BCBC) BWP Construction'!$D$15:$Z$36,MATCH($I65, '(BCBC) BWP Construction'!$D$15:$D$36,0),2)</f>
        <v>#N/A</v>
      </c>
      <c r="U65" s="424" t="str">
        <f t="array" ref="U65">INDEX('(BCBC) BWP Construction'!$D$15:$Z$36,MATCH($I65, '(BCBC) BWP Construction'!$D$15:$D$36,0),3)</f>
        <v>#N/A</v>
      </c>
      <c r="V65" s="424" t="str">
        <f t="array" ref="V65">INDEX('(BCBC) BWP Construction'!$AC$15:$AG$36,MATCH($I65, '(BCBC) BWP Construction'!$D$15:$D$36,0),1)</f>
        <v>#N/A</v>
      </c>
      <c r="W65" s="433" t="str">
        <f t="array" ref="W65">INDEX('(BCBC) BWP Construction'!$AC$15:$AI$36,MATCH($I65, '(BCBC) BWP Construction'!$D$15:$D$36,0),6)</f>
        <v>#N/A</v>
      </c>
      <c r="X65" s="433" t="str">
        <f t="array" ref="X65">INDEX('(BCBC) BWP Construction'!$AC$15:$AI$36,MATCH($I65, '(BCBC) BWP Construction'!$D$15:$D$36,0),7)</f>
        <v>#N/A</v>
      </c>
      <c r="Y65" s="685"/>
      <c r="Z65" s="434" t="str">
        <f>IF('(I-3) Design &amp; Feedback'!O57='(T) General Tables'!$A$77,'(T) General Tables'!$A$177,'(T) General Tables'!$A$17)</f>
        <v>N/A</v>
      </c>
      <c r="AA65" s="434" t="str">
        <f>IF($Z65='(T) General Tables'!$A$177,'(BCBC) BWP Construction'!$E$15,'(I-3) Design &amp; Feedback'!O57)</f>
        <v/>
      </c>
      <c r="AB65" s="434" t="str">
        <f>IF('(I-3) Design &amp; Feedback'!O57='(T) General Tables'!$A$78,'(T) General Tables'!$A$11,"-")</f>
        <v>-</v>
      </c>
      <c r="AC65" s="424" t="str">
        <f>IF($Z65='(T) General Tables'!$A$177,'(BCBC) BWP Construction'!$AC$15,"-")</f>
        <v>-</v>
      </c>
      <c r="AD65" s="423" t="str">
        <f>IF($Z65='(T) General Tables'!$A$177,'(BCBC) BWP Construction'!$AF$15,"-")</f>
        <v>-</v>
      </c>
      <c r="AE65" s="423" t="str">
        <f>IF($Z65='(T) General Tables'!$A$177,'(BCBC) BWP Construction'!$AF$16,"-")</f>
        <v>-</v>
      </c>
      <c r="AF65" s="7"/>
    </row>
    <row r="66" ht="18.75" hidden="1" customHeight="1">
      <c r="A66" s="7"/>
      <c r="B66" s="234"/>
      <c r="C66" s="207"/>
      <c r="D66" s="268" t="str">
        <f>'(I-3) Design &amp; Feedback'!D58</f>
        <v>Not Required</v>
      </c>
      <c r="E66" s="162"/>
      <c r="F66" s="7"/>
      <c r="G66" s="434" t="str">
        <f>'(I-3) Design &amp; Feedback'!G58</f>
        <v>R+2F</v>
      </c>
      <c r="H66" s="434" t="str">
        <f>IF('(I-3) Design &amp; Feedback'!H58&gt;0, '(I-3) Design &amp; Feedback'!H58, "-")</f>
        <v>-</v>
      </c>
      <c r="I66" s="434" t="str">
        <f>IF('(I-3) Design &amp; Feedback'!J58&gt;0, '(I-3) Design &amp; Feedback'!J58, "-")</f>
        <v>-</v>
      </c>
      <c r="J66" s="434" t="str">
        <f>IF('(I-3) Design &amp; Feedback'!K58&gt;0, '(I-3) Design &amp; Feedback'!K58, "-")</f>
        <v>-</v>
      </c>
      <c r="K66" s="685"/>
      <c r="L66" s="434" t="str">
        <f t="array" ref="L66">INDEX('(BCBC) Anchor Bolt Spacing'!$E$15:$I$35,MATCH('(R-4a) Construction (Part 2)'!$I66,'(BCBC) Anchor Bolt Spacing'!$E$15:$E$35,0),MATCH('(R-4a) Construction (Part 2)'!$P$7,'(BCBC) Anchor Bolt Spacing'!$E$15:$I$15,0))</f>
        <v>#N/A</v>
      </c>
      <c r="M66" s="434" t="str">
        <f t="shared" si="1"/>
        <v>2</v>
      </c>
      <c r="N66" s="685"/>
      <c r="O66" s="424" t="str">
        <f t="array" ref="O66">INDEX('(BCBC) BWP Construction'!$D$15:$Z$36,MATCH($I66, '(BCBC) BWP Construction'!$D$15:$D$36,0),5)</f>
        <v>#N/A</v>
      </c>
      <c r="P66" s="424" t="str">
        <f>'(R-6) Dbl Top Plates Nailing'!$AD$22</f>
        <v>1 stud space</v>
      </c>
      <c r="Q66" s="424">
        <f>'(R-6) Dbl Top Plates Nailing'!$AC$22</f>
        <v>8</v>
      </c>
      <c r="R66" s="424"/>
      <c r="S66" s="685"/>
      <c r="T66" s="424" t="str">
        <f t="array" ref="T66">INDEX('(BCBC) BWP Construction'!$D$15:$Z$36,MATCH($I66, '(BCBC) BWP Construction'!$D$15:$D$36,0),2)</f>
        <v>#N/A</v>
      </c>
      <c r="U66" s="424" t="str">
        <f t="array" ref="U66">INDEX('(BCBC) BWP Construction'!$D$15:$Z$36,MATCH($I66, '(BCBC) BWP Construction'!$D$15:$D$36,0),3)</f>
        <v>#N/A</v>
      </c>
      <c r="V66" s="424" t="str">
        <f t="array" ref="V66">INDEX('(BCBC) BWP Construction'!$AC$15:$AG$36,MATCH($I66, '(BCBC) BWP Construction'!$D$15:$D$36,0),1)</f>
        <v>#N/A</v>
      </c>
      <c r="W66" s="433" t="str">
        <f t="array" ref="W66">INDEX('(BCBC) BWP Construction'!$AC$15:$AI$36,MATCH($I66, '(BCBC) BWP Construction'!$D$15:$D$36,0),6)</f>
        <v>#N/A</v>
      </c>
      <c r="X66" s="433" t="str">
        <f t="array" ref="X66">INDEX('(BCBC) BWP Construction'!$AC$15:$AI$36,MATCH($I66, '(BCBC) BWP Construction'!$D$15:$D$36,0),7)</f>
        <v>#N/A</v>
      </c>
      <c r="Y66" s="685"/>
      <c r="Z66" s="434" t="str">
        <f>IF('(I-3) Design &amp; Feedback'!O58='(T) General Tables'!$A$77,'(T) General Tables'!$A$177,'(T) General Tables'!$A$17)</f>
        <v>N/A</v>
      </c>
      <c r="AA66" s="434" t="str">
        <f>IF($Z66='(T) General Tables'!$A$177,'(BCBC) BWP Construction'!$E$15,'(I-3) Design &amp; Feedback'!O58)</f>
        <v/>
      </c>
      <c r="AB66" s="434" t="str">
        <f>IF('(I-3) Design &amp; Feedback'!O58='(T) General Tables'!$A$78,'(T) General Tables'!$A$11,"-")</f>
        <v>-</v>
      </c>
      <c r="AC66" s="424" t="str">
        <f>IF($Z66='(T) General Tables'!$A$177,'(BCBC) BWP Construction'!$AC$15,"-")</f>
        <v>-</v>
      </c>
      <c r="AD66" s="423" t="str">
        <f>IF($Z66='(T) General Tables'!$A$177,'(BCBC) BWP Construction'!$AF$15,"-")</f>
        <v>-</v>
      </c>
      <c r="AE66" s="423" t="str">
        <f>IF($Z66='(T) General Tables'!$A$177,'(BCBC) BWP Construction'!$AF$16,"-")</f>
        <v>-</v>
      </c>
      <c r="AF66" s="7"/>
    </row>
    <row r="67" ht="18.75" hidden="1" customHeight="1">
      <c r="A67" s="7"/>
      <c r="B67" s="234"/>
      <c r="C67" s="207"/>
      <c r="D67" s="268" t="str">
        <f>'(I-3) Design &amp; Feedback'!D59</f>
        <v>Not Required</v>
      </c>
      <c r="E67" s="162"/>
      <c r="F67" s="7"/>
      <c r="G67" s="434" t="str">
        <f>'(I-3) Design &amp; Feedback'!G59</f>
        <v>R+2F</v>
      </c>
      <c r="H67" s="434" t="str">
        <f>IF('(I-3) Design &amp; Feedback'!H59&gt;0, '(I-3) Design &amp; Feedback'!H59, "-")</f>
        <v>-</v>
      </c>
      <c r="I67" s="434" t="str">
        <f>IF('(I-3) Design &amp; Feedback'!J59&gt;0, '(I-3) Design &amp; Feedback'!J59, "-")</f>
        <v>-</v>
      </c>
      <c r="J67" s="434" t="str">
        <f>IF('(I-3) Design &amp; Feedback'!K59&gt;0, '(I-3) Design &amp; Feedback'!K59, "-")</f>
        <v>-</v>
      </c>
      <c r="K67" s="685"/>
      <c r="L67" s="434" t="str">
        <f t="array" ref="L67">INDEX('(BCBC) Anchor Bolt Spacing'!$E$15:$I$35,MATCH('(R-4a) Construction (Part 2)'!$I67,'(BCBC) Anchor Bolt Spacing'!$E$15:$E$35,0),MATCH('(R-4a) Construction (Part 2)'!$P$7,'(BCBC) Anchor Bolt Spacing'!$E$15:$I$15,0))</f>
        <v>#N/A</v>
      </c>
      <c r="M67" s="434" t="str">
        <f t="shared" si="1"/>
        <v>2</v>
      </c>
      <c r="N67" s="685"/>
      <c r="O67" s="424" t="str">
        <f t="array" ref="O67">INDEX('(BCBC) BWP Construction'!$D$15:$Z$36,MATCH($I67, '(BCBC) BWP Construction'!$D$15:$D$36,0),5)</f>
        <v>#N/A</v>
      </c>
      <c r="P67" s="424" t="str">
        <f>'(R-6) Dbl Top Plates Nailing'!$AD$22</f>
        <v>1 stud space</v>
      </c>
      <c r="Q67" s="424">
        <f>'(R-6) Dbl Top Plates Nailing'!$AC$22</f>
        <v>8</v>
      </c>
      <c r="R67" s="424"/>
      <c r="S67" s="685"/>
      <c r="T67" s="424" t="str">
        <f t="array" ref="T67">INDEX('(BCBC) BWP Construction'!$D$15:$Z$36,MATCH($I67, '(BCBC) BWP Construction'!$D$15:$D$36,0),2)</f>
        <v>#N/A</v>
      </c>
      <c r="U67" s="424" t="str">
        <f t="array" ref="U67">INDEX('(BCBC) BWP Construction'!$D$15:$Z$36,MATCH($I67, '(BCBC) BWP Construction'!$D$15:$D$36,0),3)</f>
        <v>#N/A</v>
      </c>
      <c r="V67" s="424" t="str">
        <f t="array" ref="V67">INDEX('(BCBC) BWP Construction'!$AC$15:$AG$36,MATCH($I67, '(BCBC) BWP Construction'!$D$15:$D$36,0),1)</f>
        <v>#N/A</v>
      </c>
      <c r="W67" s="433" t="str">
        <f t="array" ref="W67">INDEX('(BCBC) BWP Construction'!$AC$15:$AI$36,MATCH($I67, '(BCBC) BWP Construction'!$D$15:$D$36,0),6)</f>
        <v>#N/A</v>
      </c>
      <c r="X67" s="433" t="str">
        <f t="array" ref="X67">INDEX('(BCBC) BWP Construction'!$AC$15:$AI$36,MATCH($I67, '(BCBC) BWP Construction'!$D$15:$D$36,0),7)</f>
        <v>#N/A</v>
      </c>
      <c r="Y67" s="685"/>
      <c r="Z67" s="434" t="str">
        <f>IF('(I-3) Design &amp; Feedback'!O59='(T) General Tables'!$A$77,'(T) General Tables'!$A$177,'(T) General Tables'!$A$17)</f>
        <v>N/A</v>
      </c>
      <c r="AA67" s="434" t="str">
        <f>IF($Z67='(T) General Tables'!$A$177,'(BCBC) BWP Construction'!$E$15,'(I-3) Design &amp; Feedback'!O59)</f>
        <v/>
      </c>
      <c r="AB67" s="434" t="str">
        <f>IF('(I-3) Design &amp; Feedback'!O59='(T) General Tables'!$A$78,'(T) General Tables'!$A$11,"-")</f>
        <v>-</v>
      </c>
      <c r="AC67" s="424" t="str">
        <f>IF($Z67='(T) General Tables'!$A$177,'(BCBC) BWP Construction'!$AC$15,"-")</f>
        <v>-</v>
      </c>
      <c r="AD67" s="423" t="str">
        <f>IF($Z67='(T) General Tables'!$A$177,'(BCBC) BWP Construction'!$AF$15,"-")</f>
        <v>-</v>
      </c>
      <c r="AE67" s="423" t="str">
        <f>IF($Z67='(T) General Tables'!$A$177,'(BCBC) BWP Construction'!$AF$16,"-")</f>
        <v>-</v>
      </c>
      <c r="AF67" s="7"/>
    </row>
    <row r="68" ht="18.75" hidden="1" customHeight="1">
      <c r="A68" s="7"/>
      <c r="B68" s="234"/>
      <c r="C68" s="207"/>
      <c r="D68" s="268" t="str">
        <f>'(I-3) Design &amp; Feedback'!D60</f>
        <v>Not Required</v>
      </c>
      <c r="E68" s="162"/>
      <c r="F68" s="7"/>
      <c r="G68" s="434" t="str">
        <f>'(I-3) Design &amp; Feedback'!G60</f>
        <v>R+2F</v>
      </c>
      <c r="H68" s="434" t="str">
        <f>IF('(I-3) Design &amp; Feedback'!H60&gt;0, '(I-3) Design &amp; Feedback'!H60, "-")</f>
        <v>-</v>
      </c>
      <c r="I68" s="434" t="str">
        <f>IF('(I-3) Design &amp; Feedback'!J60&gt;0, '(I-3) Design &amp; Feedback'!J60, "-")</f>
        <v>-</v>
      </c>
      <c r="J68" s="434" t="str">
        <f>IF('(I-3) Design &amp; Feedback'!K60&gt;0, '(I-3) Design &amp; Feedback'!K60, "-")</f>
        <v>-</v>
      </c>
      <c r="K68" s="685"/>
      <c r="L68" s="434" t="str">
        <f t="array" ref="L68">INDEX('(BCBC) Anchor Bolt Spacing'!$E$15:$I$35,MATCH('(R-4a) Construction (Part 2)'!$I68,'(BCBC) Anchor Bolt Spacing'!$E$15:$E$35,0),MATCH('(R-4a) Construction (Part 2)'!$P$7,'(BCBC) Anchor Bolt Spacing'!$E$15:$I$15,0))</f>
        <v>#N/A</v>
      </c>
      <c r="M68" s="434" t="str">
        <f t="shared" si="1"/>
        <v>2</v>
      </c>
      <c r="N68" s="685"/>
      <c r="O68" s="424" t="str">
        <f t="array" ref="O68">INDEX('(BCBC) BWP Construction'!$D$15:$Z$36,MATCH($I68, '(BCBC) BWP Construction'!$D$15:$D$36,0),5)</f>
        <v>#N/A</v>
      </c>
      <c r="P68" s="424" t="str">
        <f>'(R-6) Dbl Top Plates Nailing'!$AD$22</f>
        <v>1 stud space</v>
      </c>
      <c r="Q68" s="424">
        <f>'(R-6) Dbl Top Plates Nailing'!$AC$22</f>
        <v>8</v>
      </c>
      <c r="R68" s="424"/>
      <c r="S68" s="685"/>
      <c r="T68" s="424" t="str">
        <f t="array" ref="T68">INDEX('(BCBC) BWP Construction'!$D$15:$Z$36,MATCH($I68, '(BCBC) BWP Construction'!$D$15:$D$36,0),2)</f>
        <v>#N/A</v>
      </c>
      <c r="U68" s="424" t="str">
        <f t="array" ref="U68">INDEX('(BCBC) BWP Construction'!$D$15:$Z$36,MATCH($I68, '(BCBC) BWP Construction'!$D$15:$D$36,0),3)</f>
        <v>#N/A</v>
      </c>
      <c r="V68" s="424" t="str">
        <f t="array" ref="V68">INDEX('(BCBC) BWP Construction'!$AC$15:$AG$36,MATCH($I68, '(BCBC) BWP Construction'!$D$15:$D$36,0),1)</f>
        <v>#N/A</v>
      </c>
      <c r="W68" s="433" t="str">
        <f t="array" ref="W68">INDEX('(BCBC) BWP Construction'!$AC$15:$AI$36,MATCH($I68, '(BCBC) BWP Construction'!$D$15:$D$36,0),6)</f>
        <v>#N/A</v>
      </c>
      <c r="X68" s="433" t="str">
        <f t="array" ref="X68">INDEX('(BCBC) BWP Construction'!$AC$15:$AI$36,MATCH($I68, '(BCBC) BWP Construction'!$D$15:$D$36,0),7)</f>
        <v>#N/A</v>
      </c>
      <c r="Y68" s="685"/>
      <c r="Z68" s="434" t="str">
        <f>IF('(I-3) Design &amp; Feedback'!O60='(T) General Tables'!$A$77,'(T) General Tables'!$A$177,'(T) General Tables'!$A$17)</f>
        <v>N/A</v>
      </c>
      <c r="AA68" s="434" t="str">
        <f>IF($Z68='(T) General Tables'!$A$177,'(BCBC) BWP Construction'!$E$15,'(I-3) Design &amp; Feedback'!O60)</f>
        <v/>
      </c>
      <c r="AB68" s="434" t="str">
        <f>IF('(I-3) Design &amp; Feedback'!O60='(T) General Tables'!$A$78,'(T) General Tables'!$A$11,"-")</f>
        <v>-</v>
      </c>
      <c r="AC68" s="424" t="str">
        <f>IF($Z68='(T) General Tables'!$A$177,'(BCBC) BWP Construction'!$AC$15,"-")</f>
        <v>-</v>
      </c>
      <c r="AD68" s="423" t="str">
        <f>IF($Z68='(T) General Tables'!$A$177,'(BCBC) BWP Construction'!$AF$15,"-")</f>
        <v>-</v>
      </c>
      <c r="AE68" s="423" t="str">
        <f>IF($Z68='(T) General Tables'!$A$177,'(BCBC) BWP Construction'!$AF$16,"-")</f>
        <v>-</v>
      </c>
      <c r="AF68" s="7"/>
    </row>
    <row r="69" ht="18.75" customHeight="1">
      <c r="A69" s="7"/>
      <c r="B69" s="234"/>
      <c r="C69" s="207"/>
      <c r="D69" s="268" t="str">
        <f>'(I-3) Design &amp; Feedback'!D61</f>
        <v>Required</v>
      </c>
      <c r="E69" s="162"/>
      <c r="F69" s="7"/>
      <c r="G69" s="462" t="str">
        <f>'(I-3) Design &amp; Feedback'!G61</f>
        <v>R+2F</v>
      </c>
      <c r="H69" s="462" t="str">
        <f>IF('(I-3) Design &amp; Feedback'!H61&gt;0, '(I-3) Design &amp; Feedback'!H61, "-")</f>
        <v>A</v>
      </c>
      <c r="I69" s="462" t="str">
        <f>IF('(I-3) Design &amp; Feedback'!J61&gt;0, '(I-3) Design &amp; Feedback'!J61, "-")</f>
        <v>WSP-E</v>
      </c>
      <c r="J69" s="462" t="str">
        <f>IF('(I-3) Design &amp; Feedback'!K61&gt;0, '(I-3) Design &amp; Feedback'!K61, "-")</f>
        <v>Continuous</v>
      </c>
      <c r="K69" s="685"/>
      <c r="L69" s="462" t="str">
        <f t="array" ref="L69">INDEX('(BCBC) Anchor Bolt Spacing'!$E$15:$I$35,MATCH('(R-4a) Construction (Part 2)'!$I69,'(BCBC) Anchor Bolt Spacing'!$E$15:$E$35,0),MATCH('(R-4a) Construction (Part 2)'!$P$7,'(BCBC) Anchor Bolt Spacing'!$E$15:$I$15,0))</f>
        <v>1' 7"</v>
      </c>
      <c r="M69" s="462" t="str">
        <f t="shared" si="1"/>
        <v>2</v>
      </c>
      <c r="N69" s="685"/>
      <c r="O69" s="439">
        <f t="array" ref="O69">INDEX('(BCBC) BWP Construction'!$D$15:$Z$36,MATCH($I69, '(BCBC) BWP Construction'!$D$15:$D$36,0),5)</f>
        <v>24</v>
      </c>
      <c r="P69" s="439" t="str">
        <f>'(R-6) Dbl Top Plates Nailing'!$AD$23</f>
        <v>1 stud space</v>
      </c>
      <c r="Q69" s="439">
        <f>'(R-6) Dbl Top Plates Nailing'!$AC$23</f>
        <v>13</v>
      </c>
      <c r="R69" s="439"/>
      <c r="S69" s="685"/>
      <c r="T69" s="439" t="str">
        <f t="array" ref="T69">INDEX('(BCBC) BWP Construction'!$D$15:$Z$36,MATCH($I69, '(BCBC) BWP Construction'!$D$15:$D$36,0),2)</f>
        <v>5/8" wood-based panel</v>
      </c>
      <c r="U69" s="439" t="str">
        <f t="array" ref="U69">INDEX('(BCBC) BWP Construction'!$D$15:$Z$36,MATCH($I69, '(BCBC) BWP Construction'!$D$15:$D$36,0),3)</f>
        <v>Yes</v>
      </c>
      <c r="V69" s="439" t="str">
        <f t="array" ref="V69">INDEX('(BCBC) BWP Construction'!$AC$15:$AG$36,MATCH($I69, '(BCBC) BWP Construction'!$D$15:$D$36,0),1)</f>
        <v>3 1/4" x 0.120" (Std Strip/Coil)</v>
      </c>
      <c r="W69" s="542">
        <f t="array" ref="W69">INDEX('(BCBC) BWP Construction'!$AC$15:$AI$36,MATCH($I69, '(BCBC) BWP Construction'!$D$15:$D$36,0),6)</f>
        <v>2.125</v>
      </c>
      <c r="X69" s="542">
        <f t="array" ref="X69">INDEX('(BCBC) BWP Construction'!$AC$15:$AI$36,MATCH($I69, '(BCBC) BWP Construction'!$D$15:$D$36,0),7)</f>
        <v>8.375</v>
      </c>
      <c r="Y69" s="685"/>
      <c r="Z69" s="462" t="str">
        <f>IF('(I-3) Design &amp; Feedback'!O61='(T) General Tables'!$A$77,'(T) General Tables'!$A$177,'(T) General Tables'!$A$17)</f>
        <v>GWB-O</v>
      </c>
      <c r="AA69" s="462" t="str">
        <f>IF($Z69='(T) General Tables'!$A$177,'(BCBC) BWP Construction'!$E$15,'(I-3) Design &amp; Feedback'!O61)</f>
        <v>1/2" gypsum board</v>
      </c>
      <c r="AB69" s="462" t="str">
        <f>IF('(I-3) Design &amp; Feedback'!O61='(T) General Tables'!$A$78,'(T) General Tables'!$A$11,"-")</f>
        <v>-</v>
      </c>
      <c r="AC69" s="439" t="str">
        <f>IF($Z69='(T) General Tables'!$A$177,'(BCBC) BWP Construction'!$AC$15,"-")</f>
        <v>Type W Drywall Screws</v>
      </c>
      <c r="AD69" s="438">
        <f>IF($Z69='(T) General Tables'!$A$177,'(BCBC) BWP Construction'!$AF$15,"-")</f>
        <v>12</v>
      </c>
      <c r="AE69" s="438">
        <f>IF($Z69='(T) General Tables'!$A$177,'(BCBC) BWP Construction'!$AF$16,"-")</f>
        <v>12</v>
      </c>
      <c r="AF69" s="7"/>
    </row>
    <row r="70" ht="18.75" customHeight="1">
      <c r="A70" s="7"/>
      <c r="B70" s="234"/>
      <c r="C70" s="207"/>
      <c r="D70" s="268" t="str">
        <f>'(I-3) Design &amp; Feedback'!D62</f>
        <v>Required</v>
      </c>
      <c r="E70" s="162"/>
      <c r="F70" s="7"/>
      <c r="G70" s="462" t="str">
        <f>'(I-3) Design &amp; Feedback'!G62</f>
        <v>R+2F</v>
      </c>
      <c r="H70" s="462" t="str">
        <f>IF('(I-3) Design &amp; Feedback'!H62&gt;0, '(I-3) Design &amp; Feedback'!H62, "-")</f>
        <v>B</v>
      </c>
      <c r="I70" s="462" t="str">
        <f>IF('(I-3) Design &amp; Feedback'!J62&gt;0, '(I-3) Design &amp; Feedback'!J62, "-")</f>
        <v>WSP-E</v>
      </c>
      <c r="J70" s="462" t="str">
        <f>IF('(I-3) Design &amp; Feedback'!K62&gt;0, '(I-3) Design &amp; Feedback'!K62, "-")</f>
        <v>Continuous</v>
      </c>
      <c r="K70" s="685"/>
      <c r="L70" s="462" t="str">
        <f t="array" ref="L70">INDEX('(BCBC) Anchor Bolt Spacing'!$E$15:$I$35,MATCH('(R-4a) Construction (Part 2)'!$I70,'(BCBC) Anchor Bolt Spacing'!$E$15:$E$35,0),MATCH('(R-4a) Construction (Part 2)'!$P$7,'(BCBC) Anchor Bolt Spacing'!$E$15:$I$15,0))</f>
        <v>1' 7"</v>
      </c>
      <c r="M70" s="462" t="str">
        <f t="shared" si="1"/>
        <v>2</v>
      </c>
      <c r="N70" s="685"/>
      <c r="O70" s="439">
        <f t="array" ref="O70">INDEX('(BCBC) BWP Construction'!$D$15:$Z$36,MATCH($I70, '(BCBC) BWP Construction'!$D$15:$D$36,0),5)</f>
        <v>24</v>
      </c>
      <c r="P70" s="439" t="str">
        <f>'(R-6) Dbl Top Plates Nailing'!$AD$23</f>
        <v>1 stud space</v>
      </c>
      <c r="Q70" s="439">
        <f>'(R-6) Dbl Top Plates Nailing'!$AC$23</f>
        <v>13</v>
      </c>
      <c r="R70" s="439"/>
      <c r="S70" s="685"/>
      <c r="T70" s="439" t="str">
        <f t="array" ref="T70">INDEX('(BCBC) BWP Construction'!$D$15:$Z$36,MATCH($I70, '(BCBC) BWP Construction'!$D$15:$D$36,0),2)</f>
        <v>5/8" wood-based panel</v>
      </c>
      <c r="U70" s="439" t="str">
        <f t="array" ref="U70">INDEX('(BCBC) BWP Construction'!$D$15:$Z$36,MATCH($I70, '(BCBC) BWP Construction'!$D$15:$D$36,0),3)</f>
        <v>Yes</v>
      </c>
      <c r="V70" s="439" t="str">
        <f t="array" ref="V70">INDEX('(BCBC) BWP Construction'!$AC$15:$AG$36,MATCH($I70, '(BCBC) BWP Construction'!$D$15:$D$36,0),1)</f>
        <v>3 1/4" x 0.120" (Std Strip/Coil)</v>
      </c>
      <c r="W70" s="542">
        <f t="array" ref="W70">INDEX('(BCBC) BWP Construction'!$AC$15:$AI$36,MATCH($I70, '(BCBC) BWP Construction'!$D$15:$D$36,0),6)</f>
        <v>2.125</v>
      </c>
      <c r="X70" s="542">
        <f t="array" ref="X70">INDEX('(BCBC) BWP Construction'!$AC$15:$AI$36,MATCH($I70, '(BCBC) BWP Construction'!$D$15:$D$36,0),7)</f>
        <v>8.375</v>
      </c>
      <c r="Y70" s="685"/>
      <c r="Z70" s="462" t="str">
        <f>IF('(I-3) Design &amp; Feedback'!O62='(T) General Tables'!$A$77,'(T) General Tables'!$A$177,'(T) General Tables'!$A$17)</f>
        <v>GWB-O</v>
      </c>
      <c r="AA70" s="462" t="str">
        <f>IF($Z70='(T) General Tables'!$A$177,'(BCBC) BWP Construction'!$E$15,'(I-3) Design &amp; Feedback'!O62)</f>
        <v>1/2" gypsum board</v>
      </c>
      <c r="AB70" s="462" t="str">
        <f>IF('(I-3) Design &amp; Feedback'!O62='(T) General Tables'!$A$78,'(T) General Tables'!$A$11,"-")</f>
        <v>-</v>
      </c>
      <c r="AC70" s="439" t="str">
        <f>IF($Z70='(T) General Tables'!$A$177,'(BCBC) BWP Construction'!$AC$15,"-")</f>
        <v>Type W Drywall Screws</v>
      </c>
      <c r="AD70" s="438">
        <f>IF($Z70='(T) General Tables'!$A$177,'(BCBC) BWP Construction'!$AF$15,"-")</f>
        <v>12</v>
      </c>
      <c r="AE70" s="438">
        <f>IF($Z70='(T) General Tables'!$A$177,'(BCBC) BWP Construction'!$AF$16,"-")</f>
        <v>12</v>
      </c>
      <c r="AF70" s="7"/>
    </row>
    <row r="71" ht="18.75" customHeight="1">
      <c r="A71" s="7"/>
      <c r="B71" s="234"/>
      <c r="C71" s="207"/>
      <c r="D71" s="268" t="str">
        <f>'(I-3) Design &amp; Feedback'!D63</f>
        <v>Required</v>
      </c>
      <c r="E71" s="162"/>
      <c r="F71" s="7"/>
      <c r="G71" s="462" t="str">
        <f>'(I-3) Design &amp; Feedback'!G63</f>
        <v>R+2F</v>
      </c>
      <c r="H71" s="462" t="str">
        <f>IF('(I-3) Design &amp; Feedback'!H63&gt;0, '(I-3) Design &amp; Feedback'!H63, "-")</f>
        <v>C</v>
      </c>
      <c r="I71" s="462" t="str">
        <f>IF('(I-3) Design &amp; Feedback'!J63&gt;0, '(I-3) Design &amp; Feedback'!J63, "-")</f>
        <v>WSP-E</v>
      </c>
      <c r="J71" s="462" t="str">
        <f>IF('(I-3) Design &amp; Feedback'!K63&gt;0, '(I-3) Design &amp; Feedback'!K63, "-")</f>
        <v>Continuous</v>
      </c>
      <c r="K71" s="685"/>
      <c r="L71" s="462" t="str">
        <f t="array" ref="L71">INDEX('(BCBC) Anchor Bolt Spacing'!$E$15:$I$35,MATCH('(R-4a) Construction (Part 2)'!$I71,'(BCBC) Anchor Bolt Spacing'!$E$15:$E$35,0),MATCH('(R-4a) Construction (Part 2)'!$P$7,'(BCBC) Anchor Bolt Spacing'!$E$15:$I$15,0))</f>
        <v>1' 7"</v>
      </c>
      <c r="M71" s="462" t="str">
        <f t="shared" si="1"/>
        <v>2</v>
      </c>
      <c r="N71" s="685"/>
      <c r="O71" s="439">
        <f t="array" ref="O71">INDEX('(BCBC) BWP Construction'!$D$15:$Z$36,MATCH($I71, '(BCBC) BWP Construction'!$D$15:$D$36,0),5)</f>
        <v>24</v>
      </c>
      <c r="P71" s="439" t="str">
        <f>'(R-6) Dbl Top Plates Nailing'!$AD$23</f>
        <v>1 stud space</v>
      </c>
      <c r="Q71" s="439">
        <f>'(R-6) Dbl Top Plates Nailing'!$AC$23</f>
        <v>13</v>
      </c>
      <c r="R71" s="439"/>
      <c r="S71" s="685"/>
      <c r="T71" s="439" t="str">
        <f t="array" ref="T71">INDEX('(BCBC) BWP Construction'!$D$15:$Z$36,MATCH($I71, '(BCBC) BWP Construction'!$D$15:$D$36,0),2)</f>
        <v>5/8" wood-based panel</v>
      </c>
      <c r="U71" s="439" t="str">
        <f t="array" ref="U71">INDEX('(BCBC) BWP Construction'!$D$15:$Z$36,MATCH($I71, '(BCBC) BWP Construction'!$D$15:$D$36,0),3)</f>
        <v>Yes</v>
      </c>
      <c r="V71" s="439" t="str">
        <f t="array" ref="V71">INDEX('(BCBC) BWP Construction'!$AC$15:$AG$36,MATCH($I71, '(BCBC) BWP Construction'!$D$15:$D$36,0),1)</f>
        <v>3 1/4" x 0.120" (Std Strip/Coil)</v>
      </c>
      <c r="W71" s="542">
        <f t="array" ref="W71">INDEX('(BCBC) BWP Construction'!$AC$15:$AI$36,MATCH($I71, '(BCBC) BWP Construction'!$D$15:$D$36,0),6)</f>
        <v>2.125</v>
      </c>
      <c r="X71" s="542">
        <f t="array" ref="X71">INDEX('(BCBC) BWP Construction'!$AC$15:$AI$36,MATCH($I71, '(BCBC) BWP Construction'!$D$15:$D$36,0),7)</f>
        <v>8.375</v>
      </c>
      <c r="Y71" s="685"/>
      <c r="Z71" s="462" t="str">
        <f>IF('(I-3) Design &amp; Feedback'!O63='(T) General Tables'!$A$77,'(T) General Tables'!$A$177,'(T) General Tables'!$A$17)</f>
        <v>GWB-O</v>
      </c>
      <c r="AA71" s="462" t="str">
        <f>IF($Z71='(T) General Tables'!$A$177,'(BCBC) BWP Construction'!$E$15,'(I-3) Design &amp; Feedback'!O63)</f>
        <v>1/2" gypsum board</v>
      </c>
      <c r="AB71" s="462" t="str">
        <f>IF('(I-3) Design &amp; Feedback'!O63='(T) General Tables'!$A$78,'(T) General Tables'!$A$11,"-")</f>
        <v>-</v>
      </c>
      <c r="AC71" s="439" t="str">
        <f>IF($Z71='(T) General Tables'!$A$177,'(BCBC) BWP Construction'!$AC$15,"-")</f>
        <v>Type W Drywall Screws</v>
      </c>
      <c r="AD71" s="438">
        <f>IF($Z71='(T) General Tables'!$A$177,'(BCBC) BWP Construction'!$AF$15,"-")</f>
        <v>12</v>
      </c>
      <c r="AE71" s="438">
        <f>IF($Z71='(T) General Tables'!$A$177,'(BCBC) BWP Construction'!$AF$16,"-")</f>
        <v>12</v>
      </c>
      <c r="AF71" s="7"/>
    </row>
    <row r="72" ht="18.75" hidden="1" customHeight="1">
      <c r="A72" s="7"/>
      <c r="B72" s="234"/>
      <c r="C72" s="207"/>
      <c r="D72" s="268" t="str">
        <f>'(I-3) Design &amp; Feedback'!D64</f>
        <v>Not Required</v>
      </c>
      <c r="E72" s="162"/>
      <c r="F72" s="7"/>
      <c r="G72" s="462" t="str">
        <f>'(I-3) Design &amp; Feedback'!G64</f>
        <v>R+2F</v>
      </c>
      <c r="H72" s="462" t="str">
        <f>IF('(I-3) Design &amp; Feedback'!H64&gt;0, '(I-3) Design &amp; Feedback'!H64, "-")</f>
        <v>-</v>
      </c>
      <c r="I72" s="462" t="str">
        <f>IF('(I-3) Design &amp; Feedback'!J64&gt;0, '(I-3) Design &amp; Feedback'!J64, "-")</f>
        <v>-</v>
      </c>
      <c r="J72" s="462" t="str">
        <f>IF('(I-3) Design &amp; Feedback'!K64&gt;0, '(I-3) Design &amp; Feedback'!K64, "-")</f>
        <v>-</v>
      </c>
      <c r="K72" s="685"/>
      <c r="L72" s="462" t="str">
        <f t="array" ref="L72">INDEX('(BCBC) Anchor Bolt Spacing'!$E$15:$I$35,MATCH('(R-4a) Construction (Part 2)'!$I72,'(BCBC) Anchor Bolt Spacing'!$E$15:$E$35,0),MATCH('(R-4a) Construction (Part 2)'!$P$7,'(BCBC) Anchor Bolt Spacing'!$E$15:$I$15,0))</f>
        <v>#N/A</v>
      </c>
      <c r="M72" s="462" t="str">
        <f t="shared" si="1"/>
        <v>2</v>
      </c>
      <c r="N72" s="685"/>
      <c r="O72" s="439" t="str">
        <f t="array" ref="O72">INDEX('(BCBC) BWP Construction'!$D$15:$Z$36,MATCH($I72, '(BCBC) BWP Construction'!$D$15:$D$36,0),5)</f>
        <v>#N/A</v>
      </c>
      <c r="P72" s="439" t="str">
        <f>'(R-6) Dbl Top Plates Nailing'!$AD$23</f>
        <v>1 stud space</v>
      </c>
      <c r="Q72" s="439">
        <f>'(R-6) Dbl Top Plates Nailing'!$AC$23</f>
        <v>13</v>
      </c>
      <c r="R72" s="439"/>
      <c r="S72" s="685"/>
      <c r="T72" s="439" t="str">
        <f t="array" ref="T72">INDEX('(BCBC) BWP Construction'!$D$15:$Z$36,MATCH($I72, '(BCBC) BWP Construction'!$D$15:$D$36,0),2)</f>
        <v>#N/A</v>
      </c>
      <c r="U72" s="439" t="str">
        <f t="array" ref="U72">INDEX('(BCBC) BWP Construction'!$D$15:$Z$36,MATCH($I72, '(BCBC) BWP Construction'!$D$15:$D$36,0),3)</f>
        <v>#N/A</v>
      </c>
      <c r="V72" s="439" t="str">
        <f t="array" ref="V72">INDEX('(BCBC) BWP Construction'!$AC$15:$AG$36,MATCH($I72, '(BCBC) BWP Construction'!$D$15:$D$36,0),1)</f>
        <v>#N/A</v>
      </c>
      <c r="W72" s="542" t="str">
        <f t="array" ref="W72">INDEX('(BCBC) BWP Construction'!$AC$15:$AI$36,MATCH($I72, '(BCBC) BWP Construction'!$D$15:$D$36,0),6)</f>
        <v>#N/A</v>
      </c>
      <c r="X72" s="542" t="str">
        <f t="array" ref="X72">INDEX('(BCBC) BWP Construction'!$AC$15:$AI$36,MATCH($I72, '(BCBC) BWP Construction'!$D$15:$D$36,0),7)</f>
        <v>#N/A</v>
      </c>
      <c r="Y72" s="685"/>
      <c r="Z72" s="462" t="str">
        <f>IF('(I-3) Design &amp; Feedback'!O64='(T) General Tables'!$A$77,'(T) General Tables'!$A$177,'(T) General Tables'!$A$17)</f>
        <v>N/A</v>
      </c>
      <c r="AA72" s="462" t="str">
        <f>IF($Z72='(T) General Tables'!$A$177,'(BCBC) BWP Construction'!$E$15,'(I-3) Design &amp; Feedback'!O64)</f>
        <v/>
      </c>
      <c r="AB72" s="462" t="str">
        <f>IF('(I-3) Design &amp; Feedback'!O64='(T) General Tables'!$A$78,'(T) General Tables'!$A$11,"-")</f>
        <v>-</v>
      </c>
      <c r="AC72" s="439" t="str">
        <f>IF($Z72='(T) General Tables'!$A$177,'(BCBC) BWP Construction'!$AC$15,"-")</f>
        <v>-</v>
      </c>
      <c r="AD72" s="438" t="str">
        <f>IF($Z72='(T) General Tables'!$A$177,'(BCBC) BWP Construction'!$AF$15,"-")</f>
        <v>-</v>
      </c>
      <c r="AE72" s="438" t="str">
        <f>IF($Z72='(T) General Tables'!$A$177,'(BCBC) BWP Construction'!$AF$16,"-")</f>
        <v>-</v>
      </c>
      <c r="AF72" s="7"/>
    </row>
    <row r="73" ht="18.75" hidden="1" customHeight="1">
      <c r="A73" s="7"/>
      <c r="B73" s="234"/>
      <c r="C73" s="207"/>
      <c r="D73" s="268" t="str">
        <f>'(I-3) Design &amp; Feedback'!D65</f>
        <v>Not Required</v>
      </c>
      <c r="E73" s="162"/>
      <c r="F73" s="7"/>
      <c r="G73" s="462" t="str">
        <f>'(I-3) Design &amp; Feedback'!G65</f>
        <v>R+2F</v>
      </c>
      <c r="H73" s="462" t="str">
        <f>IF('(I-3) Design &amp; Feedback'!H65&gt;0, '(I-3) Design &amp; Feedback'!H65, "-")</f>
        <v>-</v>
      </c>
      <c r="I73" s="462" t="str">
        <f>IF('(I-3) Design &amp; Feedback'!J65&gt;0, '(I-3) Design &amp; Feedback'!J65, "-")</f>
        <v>-</v>
      </c>
      <c r="J73" s="462" t="str">
        <f>IF('(I-3) Design &amp; Feedback'!K65&gt;0, '(I-3) Design &amp; Feedback'!K65, "-")</f>
        <v>-</v>
      </c>
      <c r="K73" s="685"/>
      <c r="L73" s="462" t="str">
        <f t="array" ref="L73">INDEX('(BCBC) Anchor Bolt Spacing'!$E$15:$I$35,MATCH('(R-4a) Construction (Part 2)'!$I73,'(BCBC) Anchor Bolt Spacing'!$E$15:$E$35,0),MATCH('(R-4a) Construction (Part 2)'!$P$7,'(BCBC) Anchor Bolt Spacing'!$E$15:$I$15,0))</f>
        <v>#N/A</v>
      </c>
      <c r="M73" s="462" t="str">
        <f t="shared" si="1"/>
        <v>2</v>
      </c>
      <c r="N73" s="685"/>
      <c r="O73" s="439" t="str">
        <f t="array" ref="O73">INDEX('(BCBC) BWP Construction'!$D$15:$Z$36,MATCH($I73, '(BCBC) BWP Construction'!$D$15:$D$36,0),5)</f>
        <v>#N/A</v>
      </c>
      <c r="P73" s="439" t="str">
        <f>'(R-6) Dbl Top Plates Nailing'!$AD$23</f>
        <v>1 stud space</v>
      </c>
      <c r="Q73" s="439">
        <f>'(R-6) Dbl Top Plates Nailing'!$AC$23</f>
        <v>13</v>
      </c>
      <c r="R73" s="439"/>
      <c r="S73" s="685"/>
      <c r="T73" s="439" t="str">
        <f t="array" ref="T73">INDEX('(BCBC) BWP Construction'!$D$15:$Z$36,MATCH($I73, '(BCBC) BWP Construction'!$D$15:$D$36,0),2)</f>
        <v>#N/A</v>
      </c>
      <c r="U73" s="439" t="str">
        <f t="array" ref="U73">INDEX('(BCBC) BWP Construction'!$D$15:$Z$36,MATCH($I73, '(BCBC) BWP Construction'!$D$15:$D$36,0),3)</f>
        <v>#N/A</v>
      </c>
      <c r="V73" s="439" t="str">
        <f t="array" ref="V73">INDEX('(BCBC) BWP Construction'!$AC$15:$AG$36,MATCH($I73, '(BCBC) BWP Construction'!$D$15:$D$36,0),1)</f>
        <v>#N/A</v>
      </c>
      <c r="W73" s="542" t="str">
        <f t="array" ref="W73">INDEX('(BCBC) BWP Construction'!$AC$15:$AI$36,MATCH($I73, '(BCBC) BWP Construction'!$D$15:$D$36,0),6)</f>
        <v>#N/A</v>
      </c>
      <c r="X73" s="542" t="str">
        <f t="array" ref="X73">INDEX('(BCBC) BWP Construction'!$AC$15:$AI$36,MATCH($I73, '(BCBC) BWP Construction'!$D$15:$D$36,0),7)</f>
        <v>#N/A</v>
      </c>
      <c r="Y73" s="685"/>
      <c r="Z73" s="462" t="str">
        <f>IF('(I-3) Design &amp; Feedback'!O65='(T) General Tables'!$A$77,'(T) General Tables'!$A$177,'(T) General Tables'!$A$17)</f>
        <v>N/A</v>
      </c>
      <c r="AA73" s="462" t="str">
        <f>IF($Z73='(T) General Tables'!$A$177,'(BCBC) BWP Construction'!$E$15,'(I-3) Design &amp; Feedback'!O65)</f>
        <v/>
      </c>
      <c r="AB73" s="462" t="str">
        <f>IF('(I-3) Design &amp; Feedback'!O65='(T) General Tables'!$A$78,'(T) General Tables'!$A$11,"-")</f>
        <v>-</v>
      </c>
      <c r="AC73" s="439" t="str">
        <f>IF($Z73='(T) General Tables'!$A$177,'(BCBC) BWP Construction'!$AC$15,"-")</f>
        <v>-</v>
      </c>
      <c r="AD73" s="438" t="str">
        <f>IF($Z73='(T) General Tables'!$A$177,'(BCBC) BWP Construction'!$AF$15,"-")</f>
        <v>-</v>
      </c>
      <c r="AE73" s="438" t="str">
        <f>IF($Z73='(T) General Tables'!$A$177,'(BCBC) BWP Construction'!$AF$16,"-")</f>
        <v>-</v>
      </c>
      <c r="AF73" s="7"/>
    </row>
    <row r="74" ht="18.75" hidden="1" customHeight="1">
      <c r="A74" s="7"/>
      <c r="B74" s="234"/>
      <c r="C74" s="207"/>
      <c r="D74" s="268" t="str">
        <f>'(I-3) Design &amp; Feedback'!D66</f>
        <v>Not Required</v>
      </c>
      <c r="E74" s="162"/>
      <c r="F74" s="7"/>
      <c r="G74" s="462" t="str">
        <f>'(I-3) Design &amp; Feedback'!G66</f>
        <v>R+2F</v>
      </c>
      <c r="H74" s="462" t="str">
        <f>IF('(I-3) Design &amp; Feedback'!H66&gt;0, '(I-3) Design &amp; Feedback'!H66, "-")</f>
        <v>-</v>
      </c>
      <c r="I74" s="439" t="str">
        <f>IF('(I-3) Design &amp; Feedback'!J66&gt;0, '(I-3) Design &amp; Feedback'!J66, "-")</f>
        <v>-</v>
      </c>
      <c r="J74" s="439" t="str">
        <f>IF('(I-3) Design &amp; Feedback'!K66&gt;0, '(I-3) Design &amp; Feedback'!K66, "-")</f>
        <v>-</v>
      </c>
      <c r="K74" s="685"/>
      <c r="L74" s="462" t="str">
        <f t="array" ref="L74">INDEX('(BCBC) Anchor Bolt Spacing'!$E$15:$I$35,MATCH('(R-4a) Construction (Part 2)'!$I74,'(BCBC) Anchor Bolt Spacing'!$E$15:$E$35,0),MATCH('(R-4a) Construction (Part 2)'!$P$7,'(BCBC) Anchor Bolt Spacing'!$E$15:$I$15,0))</f>
        <v>#N/A</v>
      </c>
      <c r="M74" s="462" t="str">
        <f t="shared" si="1"/>
        <v>2</v>
      </c>
      <c r="N74" s="685"/>
      <c r="O74" s="439" t="str">
        <f t="array" ref="O74">INDEX('(BCBC) BWP Construction'!$D$15:$Z$36,MATCH($I74, '(BCBC) BWP Construction'!$D$15:$D$36,0),5)</f>
        <v>#N/A</v>
      </c>
      <c r="P74" s="439" t="str">
        <f>'(R-6) Dbl Top Plates Nailing'!$AD$23</f>
        <v>1 stud space</v>
      </c>
      <c r="Q74" s="439">
        <f>'(R-6) Dbl Top Plates Nailing'!$AC$23</f>
        <v>13</v>
      </c>
      <c r="R74" s="439"/>
      <c r="S74" s="685"/>
      <c r="T74" s="439" t="str">
        <f t="array" ref="T74">INDEX('(BCBC) BWP Construction'!$D$15:$Z$36,MATCH($I74, '(BCBC) BWP Construction'!$D$15:$D$36,0),2)</f>
        <v>#N/A</v>
      </c>
      <c r="U74" s="439" t="str">
        <f t="array" ref="U74">INDEX('(BCBC) BWP Construction'!$D$15:$Z$36,MATCH($I74, '(BCBC) BWP Construction'!$D$15:$D$36,0),3)</f>
        <v>#N/A</v>
      </c>
      <c r="V74" s="439" t="str">
        <f t="array" ref="V74">INDEX('(BCBC) BWP Construction'!$AC$15:$AG$36,MATCH($I74, '(BCBC) BWP Construction'!$D$15:$D$36,0),1)</f>
        <v>#N/A</v>
      </c>
      <c r="W74" s="542" t="str">
        <f t="array" ref="W74">INDEX('(BCBC) BWP Construction'!$AC$15:$AI$36,MATCH($I74, '(BCBC) BWP Construction'!$D$15:$D$36,0),6)</f>
        <v>#N/A</v>
      </c>
      <c r="X74" s="542" t="str">
        <f t="array" ref="X74">INDEX('(BCBC) BWP Construction'!$AC$15:$AI$36,MATCH($I74, '(BCBC) BWP Construction'!$D$15:$D$36,0),7)</f>
        <v>#N/A</v>
      </c>
      <c r="Y74" s="685"/>
      <c r="Z74" s="462" t="str">
        <f>IF('(I-3) Design &amp; Feedback'!O66='(T) General Tables'!$A$77,'(T) General Tables'!$A$177,'(T) General Tables'!$A$17)</f>
        <v>N/A</v>
      </c>
      <c r="AA74" s="462" t="str">
        <f>IF($Z74='(T) General Tables'!$A$177,'(BCBC) BWP Construction'!$E$15,'(I-3) Design &amp; Feedback'!O66)</f>
        <v/>
      </c>
      <c r="AB74" s="462" t="str">
        <f>IF('(I-3) Design &amp; Feedback'!O66='(T) General Tables'!$A$78,'(T) General Tables'!$A$11,"-")</f>
        <v>-</v>
      </c>
      <c r="AC74" s="439" t="str">
        <f>IF($Z74='(T) General Tables'!$A$177,'(BCBC) BWP Construction'!$AC$15,"-")</f>
        <v>-</v>
      </c>
      <c r="AD74" s="438" t="str">
        <f>IF($Z74='(T) General Tables'!$A$177,'(BCBC) BWP Construction'!$AF$15,"-")</f>
        <v>-</v>
      </c>
      <c r="AE74" s="438" t="str">
        <f>IF($Z74='(T) General Tables'!$A$177,'(BCBC) BWP Construction'!$AF$16,"-")</f>
        <v>-</v>
      </c>
      <c r="AF74" s="7"/>
    </row>
    <row r="75" ht="18.75" hidden="1" customHeight="1">
      <c r="A75" s="7"/>
      <c r="B75" s="234"/>
      <c r="C75" s="207"/>
      <c r="D75" s="268" t="str">
        <f>'(I-3) Design &amp; Feedback'!D67</f>
        <v>Not Required</v>
      </c>
      <c r="E75" s="162"/>
      <c r="F75" s="7"/>
      <c r="G75" s="462" t="str">
        <f>'(I-3) Design &amp; Feedback'!G67</f>
        <v>R+2F</v>
      </c>
      <c r="H75" s="462" t="str">
        <f>IF('(I-3) Design &amp; Feedback'!H67&gt;0, '(I-3) Design &amp; Feedback'!H67, "-")</f>
        <v>-</v>
      </c>
      <c r="I75" s="439" t="str">
        <f>IF('(I-3) Design &amp; Feedback'!J67&gt;0, '(I-3) Design &amp; Feedback'!J67, "-")</f>
        <v>-</v>
      </c>
      <c r="J75" s="439" t="str">
        <f>IF('(I-3) Design &amp; Feedback'!K67&gt;0, '(I-3) Design &amp; Feedback'!K67, "-")</f>
        <v>-</v>
      </c>
      <c r="K75" s="685"/>
      <c r="L75" s="462" t="str">
        <f t="array" ref="L75">INDEX('(BCBC) Anchor Bolt Spacing'!$E$15:$I$35,MATCH('(R-4a) Construction (Part 2)'!$I75,'(BCBC) Anchor Bolt Spacing'!$E$15:$E$35,0),MATCH('(R-4a) Construction (Part 2)'!$P$7,'(BCBC) Anchor Bolt Spacing'!$E$15:$I$15,0))</f>
        <v>#N/A</v>
      </c>
      <c r="M75" s="462" t="str">
        <f t="shared" si="1"/>
        <v>2</v>
      </c>
      <c r="N75" s="685"/>
      <c r="O75" s="439" t="str">
        <f t="array" ref="O75">INDEX('(BCBC) BWP Construction'!$D$15:$Z$36,MATCH($I75, '(BCBC) BWP Construction'!$D$15:$D$36,0),5)</f>
        <v>#N/A</v>
      </c>
      <c r="P75" s="439" t="str">
        <f>'(R-6) Dbl Top Plates Nailing'!$AD$23</f>
        <v>1 stud space</v>
      </c>
      <c r="Q75" s="439">
        <f>'(R-6) Dbl Top Plates Nailing'!$AC$23</f>
        <v>13</v>
      </c>
      <c r="R75" s="439"/>
      <c r="S75" s="685"/>
      <c r="T75" s="439" t="str">
        <f t="array" ref="T75">INDEX('(BCBC) BWP Construction'!$D$15:$Z$36,MATCH($I75, '(BCBC) BWP Construction'!$D$15:$D$36,0),2)</f>
        <v>#N/A</v>
      </c>
      <c r="U75" s="439" t="str">
        <f t="array" ref="U75">INDEX('(BCBC) BWP Construction'!$D$15:$Z$36,MATCH($I75, '(BCBC) BWP Construction'!$D$15:$D$36,0),3)</f>
        <v>#N/A</v>
      </c>
      <c r="V75" s="439" t="str">
        <f t="array" ref="V75">INDEX('(BCBC) BWP Construction'!$AC$15:$AG$36,MATCH($I75, '(BCBC) BWP Construction'!$D$15:$D$36,0),1)</f>
        <v>#N/A</v>
      </c>
      <c r="W75" s="542" t="str">
        <f t="array" ref="W75">INDEX('(BCBC) BWP Construction'!$AC$15:$AI$36,MATCH($I75, '(BCBC) BWP Construction'!$D$15:$D$36,0),6)</f>
        <v>#N/A</v>
      </c>
      <c r="X75" s="542" t="str">
        <f t="array" ref="X75">INDEX('(BCBC) BWP Construction'!$AC$15:$AI$36,MATCH($I75, '(BCBC) BWP Construction'!$D$15:$D$36,0),7)</f>
        <v>#N/A</v>
      </c>
      <c r="Y75" s="685"/>
      <c r="Z75" s="462" t="str">
        <f>IF('(I-3) Design &amp; Feedback'!O67='(T) General Tables'!$A$77,'(T) General Tables'!$A$177,'(T) General Tables'!$A$17)</f>
        <v>N/A</v>
      </c>
      <c r="AA75" s="462" t="str">
        <f>IF($Z75='(T) General Tables'!$A$177,'(BCBC) BWP Construction'!$E$15,'(I-3) Design &amp; Feedback'!O67)</f>
        <v/>
      </c>
      <c r="AB75" s="462" t="str">
        <f>IF('(I-3) Design &amp; Feedback'!O67='(T) General Tables'!$A$78,'(T) General Tables'!$A$11,"-")</f>
        <v>-</v>
      </c>
      <c r="AC75" s="439" t="str">
        <f>IF($Z75='(T) General Tables'!$A$177,'(BCBC) BWP Construction'!$AC$15,"-")</f>
        <v>-</v>
      </c>
      <c r="AD75" s="438" t="str">
        <f>IF($Z75='(T) General Tables'!$A$177,'(BCBC) BWP Construction'!$AF$15,"-")</f>
        <v>-</v>
      </c>
      <c r="AE75" s="438" t="str">
        <f>IF($Z75='(T) General Tables'!$A$177,'(BCBC) BWP Construction'!$AF$16,"-")</f>
        <v>-</v>
      </c>
      <c r="AF75" s="7"/>
    </row>
    <row r="76" ht="18.75" hidden="1" customHeight="1">
      <c r="A76" s="7"/>
      <c r="B76" s="234"/>
      <c r="C76" s="207"/>
      <c r="D76" s="268" t="str">
        <f>'(I-3) Design &amp; Feedback'!D68</f>
        <v>Not Required</v>
      </c>
      <c r="E76" s="162"/>
      <c r="F76" s="7"/>
      <c r="G76" s="462" t="str">
        <f>'(I-3) Design &amp; Feedback'!G68</f>
        <v>R+2F</v>
      </c>
      <c r="H76" s="462" t="str">
        <f>IF('(I-3) Design &amp; Feedback'!H68&gt;0, '(I-3) Design &amp; Feedback'!H68, "-")</f>
        <v>-</v>
      </c>
      <c r="I76" s="439" t="str">
        <f>IF('(I-3) Design &amp; Feedback'!J68&gt;0, '(I-3) Design &amp; Feedback'!J68, "-")</f>
        <v>-</v>
      </c>
      <c r="J76" s="439" t="str">
        <f>IF('(I-3) Design &amp; Feedback'!K68&gt;0, '(I-3) Design &amp; Feedback'!K68, "-")</f>
        <v>-</v>
      </c>
      <c r="K76" s="685"/>
      <c r="L76" s="462" t="str">
        <f t="array" ref="L76">INDEX('(BCBC) Anchor Bolt Spacing'!$E$15:$I$35,MATCH('(R-4a) Construction (Part 2)'!$I76,'(BCBC) Anchor Bolt Spacing'!$E$15:$E$35,0),MATCH('(R-4a) Construction (Part 2)'!$P$7,'(BCBC) Anchor Bolt Spacing'!$E$15:$I$15,0))</f>
        <v>#N/A</v>
      </c>
      <c r="M76" s="462" t="str">
        <f t="shared" si="1"/>
        <v>2</v>
      </c>
      <c r="N76" s="685"/>
      <c r="O76" s="439" t="str">
        <f t="array" ref="O76">INDEX('(BCBC) BWP Construction'!$D$15:$Z$36,MATCH($I76, '(BCBC) BWP Construction'!$D$15:$D$36,0),5)</f>
        <v>#N/A</v>
      </c>
      <c r="P76" s="439" t="str">
        <f>'(R-6) Dbl Top Plates Nailing'!$AD$23</f>
        <v>1 stud space</v>
      </c>
      <c r="Q76" s="439">
        <f>'(R-6) Dbl Top Plates Nailing'!$AC$23</f>
        <v>13</v>
      </c>
      <c r="R76" s="439"/>
      <c r="S76" s="685"/>
      <c r="T76" s="439" t="str">
        <f t="array" ref="T76">INDEX('(BCBC) BWP Construction'!$D$15:$Z$36,MATCH($I76, '(BCBC) BWP Construction'!$D$15:$D$36,0),2)</f>
        <v>#N/A</v>
      </c>
      <c r="U76" s="439" t="str">
        <f t="array" ref="U76">INDEX('(BCBC) BWP Construction'!$D$15:$Z$36,MATCH($I76, '(BCBC) BWP Construction'!$D$15:$D$36,0),3)</f>
        <v>#N/A</v>
      </c>
      <c r="V76" s="439" t="str">
        <f t="array" ref="V76">INDEX('(BCBC) BWP Construction'!$AC$15:$AG$36,MATCH($I76, '(BCBC) BWP Construction'!$D$15:$D$36,0),1)</f>
        <v>#N/A</v>
      </c>
      <c r="W76" s="542" t="str">
        <f t="array" ref="W76">INDEX('(BCBC) BWP Construction'!$AC$15:$AI$36,MATCH($I76, '(BCBC) BWP Construction'!$D$15:$D$36,0),6)</f>
        <v>#N/A</v>
      </c>
      <c r="X76" s="542" t="str">
        <f t="array" ref="X76">INDEX('(BCBC) BWP Construction'!$AC$15:$AI$36,MATCH($I76, '(BCBC) BWP Construction'!$D$15:$D$36,0),7)</f>
        <v>#N/A</v>
      </c>
      <c r="Y76" s="685"/>
      <c r="Z76" s="462" t="str">
        <f>IF('(I-3) Design &amp; Feedback'!O68='(T) General Tables'!$A$77,'(T) General Tables'!$A$177,'(T) General Tables'!$A$17)</f>
        <v>N/A</v>
      </c>
      <c r="AA76" s="462" t="str">
        <f>IF($Z76='(T) General Tables'!$A$177,'(BCBC) BWP Construction'!$E$15,'(I-3) Design &amp; Feedback'!O68)</f>
        <v/>
      </c>
      <c r="AB76" s="462" t="str">
        <f>IF('(I-3) Design &amp; Feedback'!O68='(T) General Tables'!$A$78,'(T) General Tables'!$A$11,"-")</f>
        <v>-</v>
      </c>
      <c r="AC76" s="439" t="str">
        <f>IF($Z76='(T) General Tables'!$A$177,'(BCBC) BWP Construction'!$AC$15,"-")</f>
        <v>-</v>
      </c>
      <c r="AD76" s="438" t="str">
        <f>IF($Z76='(T) General Tables'!$A$177,'(BCBC) BWP Construction'!$AF$15,"-")</f>
        <v>-</v>
      </c>
      <c r="AE76" s="438" t="str">
        <f>IF($Z76='(T) General Tables'!$A$177,'(BCBC) BWP Construction'!$AF$16,"-")</f>
        <v>-</v>
      </c>
      <c r="AF76" s="7"/>
    </row>
    <row r="77" ht="18.75" hidden="1" customHeight="1">
      <c r="A77" s="7"/>
      <c r="B77" s="234"/>
      <c r="C77" s="207"/>
      <c r="D77" s="268" t="str">
        <f>'(I-3) Design &amp; Feedback'!D69</f>
        <v>Not Required</v>
      </c>
      <c r="E77" s="162"/>
      <c r="F77" s="7"/>
      <c r="G77" s="462" t="str">
        <f>'(I-3) Design &amp; Feedback'!G69</f>
        <v>R+2F</v>
      </c>
      <c r="H77" s="462" t="str">
        <f>IF('(I-3) Design &amp; Feedback'!H69&gt;0, '(I-3) Design &amp; Feedback'!H69, "-")</f>
        <v>-</v>
      </c>
      <c r="I77" s="439" t="str">
        <f>IF('(I-3) Design &amp; Feedback'!J69&gt;0, '(I-3) Design &amp; Feedback'!J69, "-")</f>
        <v>-</v>
      </c>
      <c r="J77" s="439" t="str">
        <f>IF('(I-3) Design &amp; Feedback'!K69&gt;0, '(I-3) Design &amp; Feedback'!K69, "-")</f>
        <v>-</v>
      </c>
      <c r="K77" s="685"/>
      <c r="L77" s="462" t="str">
        <f t="array" ref="L77">INDEX('(BCBC) Anchor Bolt Spacing'!$E$15:$I$35,MATCH('(R-4a) Construction (Part 2)'!$I77,'(BCBC) Anchor Bolt Spacing'!$E$15:$E$35,0),MATCH('(R-4a) Construction (Part 2)'!$P$7,'(BCBC) Anchor Bolt Spacing'!$E$15:$I$15,0))</f>
        <v>#N/A</v>
      </c>
      <c r="M77" s="462" t="str">
        <f t="shared" si="1"/>
        <v>2</v>
      </c>
      <c r="N77" s="685"/>
      <c r="O77" s="439" t="str">
        <f t="array" ref="O77">INDEX('(BCBC) BWP Construction'!$D$15:$Z$36,MATCH($I77, '(BCBC) BWP Construction'!$D$15:$D$36,0),5)</f>
        <v>#N/A</v>
      </c>
      <c r="P77" s="439" t="str">
        <f>'(R-6) Dbl Top Plates Nailing'!$AD$23</f>
        <v>1 stud space</v>
      </c>
      <c r="Q77" s="439">
        <f>'(R-6) Dbl Top Plates Nailing'!$AC$23</f>
        <v>13</v>
      </c>
      <c r="R77" s="439"/>
      <c r="S77" s="685"/>
      <c r="T77" s="439" t="str">
        <f t="array" ref="T77">INDEX('(BCBC) BWP Construction'!$D$15:$Z$36,MATCH($I77, '(BCBC) BWP Construction'!$D$15:$D$36,0),2)</f>
        <v>#N/A</v>
      </c>
      <c r="U77" s="439" t="str">
        <f t="array" ref="U77">INDEX('(BCBC) BWP Construction'!$D$15:$Z$36,MATCH($I77, '(BCBC) BWP Construction'!$D$15:$D$36,0),3)</f>
        <v>#N/A</v>
      </c>
      <c r="V77" s="439" t="str">
        <f t="array" ref="V77">INDEX('(BCBC) BWP Construction'!$AC$15:$AG$36,MATCH($I77, '(BCBC) BWP Construction'!$D$15:$D$36,0),1)</f>
        <v>#N/A</v>
      </c>
      <c r="W77" s="542" t="str">
        <f t="array" ref="W77">INDEX('(BCBC) BWP Construction'!$AC$15:$AI$36,MATCH($I77, '(BCBC) BWP Construction'!$D$15:$D$36,0),6)</f>
        <v>#N/A</v>
      </c>
      <c r="X77" s="542" t="str">
        <f t="array" ref="X77">INDEX('(BCBC) BWP Construction'!$AC$15:$AI$36,MATCH($I77, '(BCBC) BWP Construction'!$D$15:$D$36,0),7)</f>
        <v>#N/A</v>
      </c>
      <c r="Y77" s="685"/>
      <c r="Z77" s="462" t="str">
        <f>IF('(I-3) Design &amp; Feedback'!O69='(T) General Tables'!$A$77,'(T) General Tables'!$A$177,'(T) General Tables'!$A$17)</f>
        <v>N/A</v>
      </c>
      <c r="AA77" s="462" t="str">
        <f>IF($Z77='(T) General Tables'!$A$177,'(BCBC) BWP Construction'!$E$15,'(I-3) Design &amp; Feedback'!O69)</f>
        <v/>
      </c>
      <c r="AB77" s="462" t="str">
        <f>IF('(I-3) Design &amp; Feedback'!O69='(T) General Tables'!$A$78,'(T) General Tables'!$A$11,"-")</f>
        <v>-</v>
      </c>
      <c r="AC77" s="439" t="str">
        <f>IF($Z77='(T) General Tables'!$A$177,'(BCBC) BWP Construction'!$AC$15,"-")</f>
        <v>-</v>
      </c>
      <c r="AD77" s="438" t="str">
        <f>IF($Z77='(T) General Tables'!$A$177,'(BCBC) BWP Construction'!$AF$15,"-")</f>
        <v>-</v>
      </c>
      <c r="AE77" s="438" t="str">
        <f>IF($Z77='(T) General Tables'!$A$177,'(BCBC) BWP Construction'!$AF$16,"-")</f>
        <v>-</v>
      </c>
      <c r="AF77" s="7"/>
    </row>
    <row r="78" ht="18.75" hidden="1" customHeight="1">
      <c r="A78" s="7"/>
      <c r="B78" s="234"/>
      <c r="C78" s="207"/>
      <c r="D78" s="268" t="str">
        <f>'(I-3) Design &amp; Feedback'!D70</f>
        <v>Not Required</v>
      </c>
      <c r="E78" s="162"/>
      <c r="F78" s="7"/>
      <c r="G78" s="462" t="str">
        <f>'(I-3) Design &amp; Feedback'!G70</f>
        <v>R+2F</v>
      </c>
      <c r="H78" s="462" t="str">
        <f>IF('(I-3) Design &amp; Feedback'!H70&gt;0, '(I-3) Design &amp; Feedback'!H70, "-")</f>
        <v>-</v>
      </c>
      <c r="I78" s="439" t="str">
        <f>IF('(I-3) Design &amp; Feedback'!J70&gt;0, '(I-3) Design &amp; Feedback'!J70, "-")</f>
        <v>-</v>
      </c>
      <c r="J78" s="439" t="str">
        <f>IF('(I-3) Design &amp; Feedback'!K70&gt;0, '(I-3) Design &amp; Feedback'!K70, "-")</f>
        <v>-</v>
      </c>
      <c r="K78" s="685"/>
      <c r="L78" s="462" t="str">
        <f t="array" ref="L78">INDEX('(BCBC) Anchor Bolt Spacing'!$E$15:$I$35,MATCH('(R-4a) Construction (Part 2)'!$I78,'(BCBC) Anchor Bolt Spacing'!$E$15:$E$35,0),MATCH('(R-4a) Construction (Part 2)'!$P$7,'(BCBC) Anchor Bolt Spacing'!$E$15:$I$15,0))</f>
        <v>#N/A</v>
      </c>
      <c r="M78" s="462" t="str">
        <f t="shared" si="1"/>
        <v>2</v>
      </c>
      <c r="N78" s="685"/>
      <c r="O78" s="439" t="str">
        <f t="array" ref="O78">INDEX('(BCBC) BWP Construction'!$D$15:$Z$36,MATCH($I78, '(BCBC) BWP Construction'!$D$15:$D$36,0),5)</f>
        <v>#N/A</v>
      </c>
      <c r="P78" s="439" t="str">
        <f>'(R-6) Dbl Top Plates Nailing'!$AD$23</f>
        <v>1 stud space</v>
      </c>
      <c r="Q78" s="439">
        <f>'(R-6) Dbl Top Plates Nailing'!$AC$23</f>
        <v>13</v>
      </c>
      <c r="R78" s="439"/>
      <c r="S78" s="685"/>
      <c r="T78" s="439" t="str">
        <f t="array" ref="T78">INDEX('(BCBC) BWP Construction'!$D$15:$Z$36,MATCH($I78, '(BCBC) BWP Construction'!$D$15:$D$36,0),2)</f>
        <v>#N/A</v>
      </c>
      <c r="U78" s="439" t="str">
        <f t="array" ref="U78">INDEX('(BCBC) BWP Construction'!$D$15:$Z$36,MATCH($I78, '(BCBC) BWP Construction'!$D$15:$D$36,0),3)</f>
        <v>#N/A</v>
      </c>
      <c r="V78" s="439" t="str">
        <f t="array" ref="V78">INDEX('(BCBC) BWP Construction'!$AC$15:$AG$36,MATCH($I78, '(BCBC) BWP Construction'!$D$15:$D$36,0),1)</f>
        <v>#N/A</v>
      </c>
      <c r="W78" s="542" t="str">
        <f t="array" ref="W78">INDEX('(BCBC) BWP Construction'!$AC$15:$AI$36,MATCH($I78, '(BCBC) BWP Construction'!$D$15:$D$36,0),6)</f>
        <v>#N/A</v>
      </c>
      <c r="X78" s="542" t="str">
        <f t="array" ref="X78">INDEX('(BCBC) BWP Construction'!$AC$15:$AI$36,MATCH($I78, '(BCBC) BWP Construction'!$D$15:$D$36,0),7)</f>
        <v>#N/A</v>
      </c>
      <c r="Y78" s="685"/>
      <c r="Z78" s="462" t="str">
        <f>IF('(I-3) Design &amp; Feedback'!O70='(T) General Tables'!$A$77,'(T) General Tables'!$A$177,'(T) General Tables'!$A$17)</f>
        <v>N/A</v>
      </c>
      <c r="AA78" s="462" t="str">
        <f>IF($Z78='(T) General Tables'!$A$177,'(BCBC) BWP Construction'!$E$15,'(I-3) Design &amp; Feedback'!O70)</f>
        <v/>
      </c>
      <c r="AB78" s="462" t="str">
        <f>IF('(I-3) Design &amp; Feedback'!O70='(T) General Tables'!$A$78,'(T) General Tables'!$A$11,"-")</f>
        <v>-</v>
      </c>
      <c r="AC78" s="439" t="str">
        <f>IF($Z78='(T) General Tables'!$A$177,'(BCBC) BWP Construction'!$AC$15,"-")</f>
        <v>-</v>
      </c>
      <c r="AD78" s="438" t="str">
        <f>IF($Z78='(T) General Tables'!$A$177,'(BCBC) BWP Construction'!$AF$15,"-")</f>
        <v>-</v>
      </c>
      <c r="AE78" s="438" t="str">
        <f>IF($Z78='(T) General Tables'!$A$177,'(BCBC) BWP Construction'!$AF$16,"-")</f>
        <v>-</v>
      </c>
      <c r="AF78" s="7"/>
    </row>
    <row r="79" ht="18.75" hidden="1" customHeight="1">
      <c r="A79" s="7"/>
      <c r="B79" s="162"/>
      <c r="C79" s="7"/>
      <c r="D79" s="519" t="str">
        <f>'(I-3) Design &amp; Feedback'!D77</f>
        <v>Not Required</v>
      </c>
      <c r="E79" s="162"/>
      <c r="F79" s="7"/>
      <c r="G79" s="434" t="str">
        <f>'(I-3) Design &amp; Feedback'!G77</f>
        <v>B/CS</v>
      </c>
      <c r="H79" s="391" t="str">
        <f>IF('(I-3) Design &amp; Feedback'!H77&gt;0, '(I-3) Design &amp; Feedback'!H77, "-")</f>
        <v>-</v>
      </c>
      <c r="I79" s="424" t="str">
        <f>IF('(I-3) Design &amp; Feedback'!K77&gt;0, '(I-3) Design &amp; Feedback'!K77, "-")</f>
        <v>-</v>
      </c>
      <c r="J79" s="424" t="str">
        <f>IF('(I-3) Design &amp; Feedback'!L77&gt;0, '(I-3) Design &amp; Feedback'!L77, "-")</f>
        <v>-</v>
      </c>
      <c r="K79" s="685"/>
      <c r="L79" s="434" t="str">
        <f t="array" ref="L79">IF(#REF!='(T) General Tables'!$A$512,
    "-",
    INDEX('(BCBC) Anchor Bolt Spacing'!$E$15:$I$35,
          MATCH('(R-4a) Construction (Part 2)'!$I79, '(BCBC) Anchor Bolt Spacing'!$E$15:$E$35, 0),
          MATCH('(R-4a) Construction (Part 2)'!$P$7, '(BCBC) Anchor Bolt Spacing'!$E$15:$I$15, 0)
    )
)</f>
        <v>#REF!</v>
      </c>
      <c r="M79" s="434" t="str">
        <f>IF(AND(I79&gt;0, I79&lt;&gt;'(T) General Tables'!$A$512),"2","-")</f>
        <v>2</v>
      </c>
      <c r="N79" s="685"/>
      <c r="O79" s="424" t="str">
        <f t="array" ref="O79">IF(#REF!='(T) General Tables'!$A$512, "-", INDEX('(BCBC) BWP Construction'!$D$15:$Z$36,MATCH($I79, '(BCBC) BWP Construction'!$D$15:$D$36,0),5))</f>
        <v>#REF!</v>
      </c>
      <c r="P79" s="424" t="str">
        <f>'(R-6) Dbl Top Plates Nailing'!$AD$24</f>
        <v>#VALUE!</v>
      </c>
      <c r="Q79" s="424" t="str">
        <f>'(R-6) Dbl Top Plates Nailing'!$AC$24</f>
        <v>#VALUE!</v>
      </c>
      <c r="R79" s="424"/>
      <c r="S79" s="685"/>
      <c r="T79" s="424" t="str">
        <f t="array" ref="T79">IF(#REF!='(T) General Tables'!$A$512, "-", INDEX('(BCBC) BWP Construction'!$D$15:$Z$36,MATCH($I79, '(BCBC) BWP Construction'!$D$15:$D$36,0),2))</f>
        <v>#REF!</v>
      </c>
      <c r="U79" s="424" t="str">
        <f t="array" ref="U79">IF(#REF!='(T) General Tables'!$A$512, "-", INDEX('(BCBC) BWP Construction'!$D$15:$Z$36,MATCH($I79, '(BCBC) BWP Construction'!$D$15:$D$36,0),3))</f>
        <v>#REF!</v>
      </c>
      <c r="V79" s="424" t="str">
        <f t="array" ref="V79">IF(#REF!='(T) General Tables'!$A$512, "-", INDEX('(BCBC) BWP Construction'!$AC$15:$AG$36,MATCH($I79, '(BCBC) BWP Construction'!$D$15:$D$36,0),1))</f>
        <v>#REF!</v>
      </c>
      <c r="W79" s="433" t="str">
        <f t="array" ref="W79">IF(#REF!='(T) General Tables'!$A$512, "-", INDEX('(BCBC) BWP Construction'!$AC$15:$AI$36,MATCH($I79, '(BCBC) BWP Construction'!$D$15:$D$36,0),6))</f>
        <v>#REF!</v>
      </c>
      <c r="X79" s="433" t="str">
        <f t="array" ref="X79">IF(#REF!='(T) General Tables'!$A$512, "-", INDEX('(BCBC) BWP Construction'!$AC$15:$AI$36,MATCH($I79, '(BCBC) BWP Construction'!$D$15:$D$36,0),7))</f>
        <v>#REF!</v>
      </c>
      <c r="Y79" s="685"/>
      <c r="Z79" s="434" t="str">
        <f>IF('(I-3) Design &amp; Feedback'!O77='(T) General Tables'!$A$77,'(T) General Tables'!$A$177,'(T) General Tables'!$A$17)</f>
        <v>N/A</v>
      </c>
      <c r="AA79" s="434" t="str">
        <f>IF($Z79='(T) General Tables'!$A$177,'(BCBC) BWP Construction'!$E$15,'(I-3) Design &amp; Feedback'!O77)</f>
        <v/>
      </c>
      <c r="AB79" s="434" t="str">
        <f>IF('(I-3) Design &amp; Feedback'!O77='(T) General Tables'!$A$78,'(T) General Tables'!$A$11,"-")</f>
        <v>-</v>
      </c>
      <c r="AC79" s="424" t="str">
        <f>IF($Z79='(T) General Tables'!$A$177,'(BCBC) BWP Construction'!$AC$15,"-")</f>
        <v>-</v>
      </c>
      <c r="AD79" s="423" t="str">
        <f>IF($Z79='(T) General Tables'!$A$177,'(BCBC) BWP Construction'!$AF$15,"-")</f>
        <v>-</v>
      </c>
      <c r="AE79" s="423" t="str">
        <f>IF($Z79='(T) General Tables'!$A$177,'(BCBC) BWP Construction'!$AF$16,"-")</f>
        <v>-</v>
      </c>
      <c r="AF79" s="7"/>
    </row>
    <row r="80" ht="18.75" hidden="1" customHeight="1">
      <c r="A80" s="7"/>
      <c r="B80" s="162"/>
      <c r="C80" s="7"/>
      <c r="D80" s="519" t="str">
        <f>'(I-3) Design &amp; Feedback'!D78</f>
        <v>Not Required</v>
      </c>
      <c r="E80" s="162"/>
      <c r="F80" s="7"/>
      <c r="G80" s="434" t="str">
        <f>'(I-3) Design &amp; Feedback'!G78</f>
        <v>B/CS</v>
      </c>
      <c r="H80" s="391" t="str">
        <f>IF('(I-3) Design &amp; Feedback'!H78&gt;0, '(I-3) Design &amp; Feedback'!H78, "-")</f>
        <v>-</v>
      </c>
      <c r="I80" s="424" t="str">
        <f>IF('(I-3) Design &amp; Feedback'!K78&gt;0, '(I-3) Design &amp; Feedback'!K78, "-")</f>
        <v>-</v>
      </c>
      <c r="J80" s="424" t="str">
        <f>IF('(I-3) Design &amp; Feedback'!L78&gt;0, '(I-3) Design &amp; Feedback'!L78, "-")</f>
        <v>-</v>
      </c>
      <c r="K80" s="685"/>
      <c r="L80" s="434" t="str">
        <f t="array" ref="L80">IF(#REF!='(T) General Tables'!$A$512,
    "-",
    INDEX('(BCBC) Anchor Bolt Spacing'!$E$15:$I$35,
          MATCH('(R-4a) Construction (Part 2)'!$I80, '(BCBC) Anchor Bolt Spacing'!$E$15:$E$35, 0),
          MATCH('(R-4a) Construction (Part 2)'!$P$7, '(BCBC) Anchor Bolt Spacing'!$E$15:$I$15, 0)
    )
)</f>
        <v>#REF!</v>
      </c>
      <c r="M80" s="434" t="str">
        <f>IF(AND(I80&gt;0, I80&lt;&gt;'(T) General Tables'!$A$512),"2","-")</f>
        <v>2</v>
      </c>
      <c r="N80" s="685"/>
      <c r="O80" s="424" t="str">
        <f t="array" ref="O80">IF(#REF!='(T) General Tables'!$A$512, "-", INDEX('(BCBC) BWP Construction'!$D$15:$Z$36,MATCH($I80, '(BCBC) BWP Construction'!$D$15:$D$36,0),5))</f>
        <v>#REF!</v>
      </c>
      <c r="P80" s="424" t="str">
        <f>'(R-6) Dbl Top Plates Nailing'!$AD$24</f>
        <v>#VALUE!</v>
      </c>
      <c r="Q80" s="424" t="str">
        <f>'(R-6) Dbl Top Plates Nailing'!$AC$24</f>
        <v>#VALUE!</v>
      </c>
      <c r="R80" s="424"/>
      <c r="S80" s="685"/>
      <c r="T80" s="424" t="str">
        <f t="array" ref="T80">IF(#REF!='(T) General Tables'!$A$512, "-", INDEX('(BCBC) BWP Construction'!$D$15:$Z$36,MATCH($I80, '(BCBC) BWP Construction'!$D$15:$D$36,0),2))</f>
        <v>#REF!</v>
      </c>
      <c r="U80" s="424" t="str">
        <f t="array" ref="U80">IF(#REF!='(T) General Tables'!$A$512, "-", INDEX('(BCBC) BWP Construction'!$D$15:$Z$36,MATCH($I80, '(BCBC) BWP Construction'!$D$15:$D$36,0),3))</f>
        <v>#REF!</v>
      </c>
      <c r="V80" s="424" t="str">
        <f t="array" ref="V80">IF(#REF!='(T) General Tables'!$A$512, "-", INDEX('(BCBC) BWP Construction'!$AC$15:$AG$36,MATCH($I80, '(BCBC) BWP Construction'!$D$15:$D$36,0),1))</f>
        <v>#REF!</v>
      </c>
      <c r="W80" s="433" t="str">
        <f t="array" ref="W80">IF(#REF!='(T) General Tables'!$A$512, "-", INDEX('(BCBC) BWP Construction'!$AC$15:$AI$36,MATCH($I80, '(BCBC) BWP Construction'!$D$15:$D$36,0),6))</f>
        <v>#REF!</v>
      </c>
      <c r="X80" s="433" t="str">
        <f t="array" ref="X80">IF(#REF!='(T) General Tables'!$A$512, "-", INDEX('(BCBC) BWP Construction'!$AC$15:$AI$36,MATCH($I80, '(BCBC) BWP Construction'!$D$15:$D$36,0),7))</f>
        <v>#REF!</v>
      </c>
      <c r="Y80" s="685"/>
      <c r="Z80" s="434" t="str">
        <f>IF('(I-3) Design &amp; Feedback'!O78='(T) General Tables'!$A$77,'(T) General Tables'!$A$177,'(T) General Tables'!$A$17)</f>
        <v>N/A</v>
      </c>
      <c r="AA80" s="434" t="str">
        <f>IF($Z80='(T) General Tables'!$A$177,'(BCBC) BWP Construction'!$E$15,'(I-3) Design &amp; Feedback'!O78)</f>
        <v/>
      </c>
      <c r="AB80" s="434" t="str">
        <f>IF('(I-3) Design &amp; Feedback'!O78='(T) General Tables'!$A$78,'(T) General Tables'!$A$11,"-")</f>
        <v>-</v>
      </c>
      <c r="AC80" s="424" t="str">
        <f>IF($Z80='(T) General Tables'!$A$177,'(BCBC) BWP Construction'!$AC$15,"-")</f>
        <v>-</v>
      </c>
      <c r="AD80" s="423" t="str">
        <f>IF($Z80='(T) General Tables'!$A$177,'(BCBC) BWP Construction'!$AF$15,"-")</f>
        <v>-</v>
      </c>
      <c r="AE80" s="423" t="str">
        <f>IF($Z80='(T) General Tables'!$A$177,'(BCBC) BWP Construction'!$AF$16,"-")</f>
        <v>-</v>
      </c>
      <c r="AF80" s="7"/>
    </row>
    <row r="81" ht="18.75" hidden="1" customHeight="1">
      <c r="A81" s="7"/>
      <c r="B81" s="162"/>
      <c r="C81" s="7"/>
      <c r="D81" s="519" t="str">
        <f>'(I-3) Design &amp; Feedback'!D79</f>
        <v>Not Required</v>
      </c>
      <c r="E81" s="162"/>
      <c r="F81" s="7"/>
      <c r="G81" s="434" t="str">
        <f>'(I-3) Design &amp; Feedback'!G79</f>
        <v>B/CS</v>
      </c>
      <c r="H81" s="391" t="str">
        <f>IF('(I-3) Design &amp; Feedback'!H79&gt;0, '(I-3) Design &amp; Feedback'!H79, "-")</f>
        <v>-</v>
      </c>
      <c r="I81" s="424" t="str">
        <f>IF('(I-3) Design &amp; Feedback'!K79&gt;0, '(I-3) Design &amp; Feedback'!K79, "-")</f>
        <v>-</v>
      </c>
      <c r="J81" s="424" t="str">
        <f>IF('(I-3) Design &amp; Feedback'!L79&gt;0, '(I-3) Design &amp; Feedback'!L79, "-")</f>
        <v>-</v>
      </c>
      <c r="K81" s="685"/>
      <c r="L81" s="434" t="str">
        <f t="array" ref="L81">IF(#REF!='(T) General Tables'!$A$512,
    "-",
    INDEX('(BCBC) Anchor Bolt Spacing'!$E$15:$I$35,
          MATCH('(R-4a) Construction (Part 2)'!$I81, '(BCBC) Anchor Bolt Spacing'!$E$15:$E$35, 0),
          MATCH('(R-4a) Construction (Part 2)'!$P$7, '(BCBC) Anchor Bolt Spacing'!$E$15:$I$15, 0)
    )
)</f>
        <v>#REF!</v>
      </c>
      <c r="M81" s="434" t="str">
        <f>IF(AND(I81&gt;0, I81&lt;&gt;'(T) General Tables'!$A$512),"2","-")</f>
        <v>2</v>
      </c>
      <c r="N81" s="685"/>
      <c r="O81" s="424" t="str">
        <f t="array" ref="O81">IF(#REF!='(T) General Tables'!$A$512, "-", INDEX('(BCBC) BWP Construction'!$D$15:$Z$36,MATCH($I81, '(BCBC) BWP Construction'!$D$15:$D$36,0),5))</f>
        <v>#REF!</v>
      </c>
      <c r="P81" s="424" t="str">
        <f>'(R-6) Dbl Top Plates Nailing'!$AD$24</f>
        <v>#VALUE!</v>
      </c>
      <c r="Q81" s="424" t="str">
        <f>'(R-6) Dbl Top Plates Nailing'!$AC$24</f>
        <v>#VALUE!</v>
      </c>
      <c r="R81" s="424"/>
      <c r="S81" s="685"/>
      <c r="T81" s="424" t="str">
        <f t="array" ref="T81">IF(#REF!='(T) General Tables'!$A$512, "-", INDEX('(BCBC) BWP Construction'!$D$15:$Z$36,MATCH($I81, '(BCBC) BWP Construction'!$D$15:$D$36,0),2))</f>
        <v>#REF!</v>
      </c>
      <c r="U81" s="424" t="str">
        <f t="array" ref="U81">IF(#REF!='(T) General Tables'!$A$512, "-", INDEX('(BCBC) BWP Construction'!$D$15:$Z$36,MATCH($I81, '(BCBC) BWP Construction'!$D$15:$D$36,0),3))</f>
        <v>#REF!</v>
      </c>
      <c r="V81" s="424" t="str">
        <f t="array" ref="V81">IF(#REF!='(T) General Tables'!$A$512, "-", INDEX('(BCBC) BWP Construction'!$AC$15:$AG$36,MATCH($I81, '(BCBC) BWP Construction'!$D$15:$D$36,0),1))</f>
        <v>#REF!</v>
      </c>
      <c r="W81" s="433" t="str">
        <f t="array" ref="W81">IF(#REF!='(T) General Tables'!$A$512, "-", INDEX('(BCBC) BWP Construction'!$AC$15:$AI$36,MATCH($I81, '(BCBC) BWP Construction'!$D$15:$D$36,0),6))</f>
        <v>#REF!</v>
      </c>
      <c r="X81" s="433" t="str">
        <f t="array" ref="X81">IF(#REF!='(T) General Tables'!$A$512, "-", INDEX('(BCBC) BWP Construction'!$AC$15:$AI$36,MATCH($I81, '(BCBC) BWP Construction'!$D$15:$D$36,0),7))</f>
        <v>#REF!</v>
      </c>
      <c r="Y81" s="685"/>
      <c r="Z81" s="434" t="str">
        <f>IF('(I-3) Design &amp; Feedback'!O79='(T) General Tables'!$A$77,'(T) General Tables'!$A$177,'(T) General Tables'!$A$17)</f>
        <v>N/A</v>
      </c>
      <c r="AA81" s="434" t="str">
        <f>IF($Z81='(T) General Tables'!$A$177,'(BCBC) BWP Construction'!$E$15,'(I-3) Design &amp; Feedback'!O79)</f>
        <v/>
      </c>
      <c r="AB81" s="434" t="str">
        <f>IF('(I-3) Design &amp; Feedback'!O79='(T) General Tables'!$A$78,'(T) General Tables'!$A$11,"-")</f>
        <v>-</v>
      </c>
      <c r="AC81" s="424" t="str">
        <f>IF($Z81='(T) General Tables'!$A$177,'(BCBC) BWP Construction'!$AC$15,"-")</f>
        <v>-</v>
      </c>
      <c r="AD81" s="423" t="str">
        <f>IF($Z81='(T) General Tables'!$A$177,'(BCBC) BWP Construction'!$AF$15,"-")</f>
        <v>-</v>
      </c>
      <c r="AE81" s="423" t="str">
        <f>IF($Z81='(T) General Tables'!$A$177,'(BCBC) BWP Construction'!$AF$16,"-")</f>
        <v>-</v>
      </c>
      <c r="AF81" s="7"/>
    </row>
    <row r="82" ht="18.75" hidden="1" customHeight="1">
      <c r="A82" s="7"/>
      <c r="B82" s="162"/>
      <c r="C82" s="7"/>
      <c r="D82" s="519" t="str">
        <f>'(I-3) Design &amp; Feedback'!D80</f>
        <v>Not Required</v>
      </c>
      <c r="E82" s="162"/>
      <c r="F82" s="7"/>
      <c r="G82" s="434" t="str">
        <f>'(I-3) Design &amp; Feedback'!G80</f>
        <v>B/CS</v>
      </c>
      <c r="H82" s="391" t="str">
        <f>IF('(I-3) Design &amp; Feedback'!H80&gt;0, '(I-3) Design &amp; Feedback'!H80, "-")</f>
        <v>-</v>
      </c>
      <c r="I82" s="424" t="str">
        <f>IF('(I-3) Design &amp; Feedback'!K80&gt;0, '(I-3) Design &amp; Feedback'!K80, "-")</f>
        <v>-</v>
      </c>
      <c r="J82" s="424" t="str">
        <f>IF('(I-3) Design &amp; Feedback'!L80&gt;0, '(I-3) Design &amp; Feedback'!L80, "-")</f>
        <v>-</v>
      </c>
      <c r="K82" s="685"/>
      <c r="L82" s="434" t="str">
        <f t="array" ref="L82">IF(#REF!='(T) General Tables'!$A$512,
    "-",
    INDEX('(BCBC) Anchor Bolt Spacing'!$E$15:$I$35,
          MATCH('(R-4a) Construction (Part 2)'!$I82, '(BCBC) Anchor Bolt Spacing'!$E$15:$E$35, 0),
          MATCH('(R-4a) Construction (Part 2)'!$P$7, '(BCBC) Anchor Bolt Spacing'!$E$15:$I$15, 0)
    )
)</f>
        <v>#REF!</v>
      </c>
      <c r="M82" s="434" t="str">
        <f>IF(AND(I82&gt;0, I82&lt;&gt;'(T) General Tables'!$A$512),"2","-")</f>
        <v>2</v>
      </c>
      <c r="N82" s="685"/>
      <c r="O82" s="424" t="str">
        <f t="array" ref="O82">IF(#REF!='(T) General Tables'!$A$512, "-", INDEX('(BCBC) BWP Construction'!$D$15:$Z$36,MATCH($I82, '(BCBC) BWP Construction'!$D$15:$D$36,0),5))</f>
        <v>#REF!</v>
      </c>
      <c r="P82" s="424" t="str">
        <f>'(R-6) Dbl Top Plates Nailing'!$AD$24</f>
        <v>#VALUE!</v>
      </c>
      <c r="Q82" s="424" t="str">
        <f>'(R-6) Dbl Top Plates Nailing'!$AC$24</f>
        <v>#VALUE!</v>
      </c>
      <c r="R82" s="424"/>
      <c r="S82" s="685"/>
      <c r="T82" s="424" t="str">
        <f t="array" ref="T82">IF(#REF!='(T) General Tables'!$A$512, "-", INDEX('(BCBC) BWP Construction'!$D$15:$Z$36,MATCH($I82, '(BCBC) BWP Construction'!$D$15:$D$36,0),2))</f>
        <v>#REF!</v>
      </c>
      <c r="U82" s="424" t="str">
        <f t="array" ref="U82">IF(#REF!='(T) General Tables'!$A$512, "-", INDEX('(BCBC) BWP Construction'!$D$15:$Z$36,MATCH($I82, '(BCBC) BWP Construction'!$D$15:$D$36,0),3))</f>
        <v>#REF!</v>
      </c>
      <c r="V82" s="424" t="str">
        <f t="array" ref="V82">IF(#REF!='(T) General Tables'!$A$512, "-", INDEX('(BCBC) BWP Construction'!$AC$15:$AG$36,MATCH($I82, '(BCBC) BWP Construction'!$D$15:$D$36,0),1))</f>
        <v>#REF!</v>
      </c>
      <c r="W82" s="433" t="str">
        <f t="array" ref="W82">IF(#REF!='(T) General Tables'!$A$512, "-", INDEX('(BCBC) BWP Construction'!$AC$15:$AI$36,MATCH($I82, '(BCBC) BWP Construction'!$D$15:$D$36,0),6))</f>
        <v>#REF!</v>
      </c>
      <c r="X82" s="433" t="str">
        <f t="array" ref="X82">IF(#REF!='(T) General Tables'!$A$512, "-", INDEX('(BCBC) BWP Construction'!$AC$15:$AI$36,MATCH($I82, '(BCBC) BWP Construction'!$D$15:$D$36,0),7))</f>
        <v>#REF!</v>
      </c>
      <c r="Y82" s="685"/>
      <c r="Z82" s="434" t="str">
        <f>IF('(I-3) Design &amp; Feedback'!O80='(T) General Tables'!$A$77,'(T) General Tables'!$A$177,'(T) General Tables'!$A$17)</f>
        <v>N/A</v>
      </c>
      <c r="AA82" s="434" t="str">
        <f>IF($Z82='(T) General Tables'!$A$177,'(BCBC) BWP Construction'!$E$15,'(I-3) Design &amp; Feedback'!O80)</f>
        <v/>
      </c>
      <c r="AB82" s="434" t="str">
        <f>IF('(I-3) Design &amp; Feedback'!O80='(T) General Tables'!$A$78,'(T) General Tables'!$A$11,"-")</f>
        <v>-</v>
      </c>
      <c r="AC82" s="424" t="str">
        <f>IF($Z82='(T) General Tables'!$A$177,'(BCBC) BWP Construction'!$AC$15,"-")</f>
        <v>-</v>
      </c>
      <c r="AD82" s="423" t="str">
        <f>IF($Z82='(T) General Tables'!$A$177,'(BCBC) BWP Construction'!$AF$15,"-")</f>
        <v>-</v>
      </c>
      <c r="AE82" s="423" t="str">
        <f>IF($Z82='(T) General Tables'!$A$177,'(BCBC) BWP Construction'!$AF$16,"-")</f>
        <v>-</v>
      </c>
      <c r="AF82" s="7"/>
    </row>
    <row r="83" ht="18.75" hidden="1" customHeight="1">
      <c r="A83" s="7"/>
      <c r="B83" s="162"/>
      <c r="C83" s="7"/>
      <c r="D83" s="519" t="str">
        <f>'(I-3) Design &amp; Feedback'!D81</f>
        <v>Not Required</v>
      </c>
      <c r="E83" s="162"/>
      <c r="F83" s="7"/>
      <c r="G83" s="434" t="str">
        <f>'(I-3) Design &amp; Feedback'!G81</f>
        <v>B/CS</v>
      </c>
      <c r="H83" s="391" t="str">
        <f>IF('(I-3) Design &amp; Feedback'!H81&gt;0, '(I-3) Design &amp; Feedback'!H81, "-")</f>
        <v>-</v>
      </c>
      <c r="I83" s="424" t="str">
        <f>IF('(I-3) Design &amp; Feedback'!K81&gt;0, '(I-3) Design &amp; Feedback'!K81, "-")</f>
        <v>-</v>
      </c>
      <c r="J83" s="424" t="str">
        <f>IF('(I-3) Design &amp; Feedback'!L81&gt;0, '(I-3) Design &amp; Feedback'!L81, "-")</f>
        <v>-</v>
      </c>
      <c r="K83" s="685"/>
      <c r="L83" s="434" t="str">
        <f t="array" ref="L83">IF(#REF!='(T) General Tables'!$A$512,
    "-",
    INDEX('(BCBC) Anchor Bolt Spacing'!$E$15:$I$35,
          MATCH('(R-4a) Construction (Part 2)'!$I83, '(BCBC) Anchor Bolt Spacing'!$E$15:$E$35, 0),
          MATCH('(R-4a) Construction (Part 2)'!$P$7, '(BCBC) Anchor Bolt Spacing'!$E$15:$I$15, 0)
    )
)</f>
        <v>#REF!</v>
      </c>
      <c r="M83" s="434" t="str">
        <f>IF(AND(I83&gt;0, I83&lt;&gt;'(T) General Tables'!$A$512),"2","-")</f>
        <v>2</v>
      </c>
      <c r="N83" s="685"/>
      <c r="O83" s="424" t="str">
        <f t="array" ref="O83">IF(#REF!='(T) General Tables'!$A$512, "-", INDEX('(BCBC) BWP Construction'!$D$15:$Z$36,MATCH($I83, '(BCBC) BWP Construction'!$D$15:$D$36,0),5))</f>
        <v>#REF!</v>
      </c>
      <c r="P83" s="424" t="str">
        <f>'(R-6) Dbl Top Plates Nailing'!$AD$24</f>
        <v>#VALUE!</v>
      </c>
      <c r="Q83" s="424" t="str">
        <f>'(R-6) Dbl Top Plates Nailing'!$AC$24</f>
        <v>#VALUE!</v>
      </c>
      <c r="R83" s="424"/>
      <c r="S83" s="685"/>
      <c r="T83" s="424" t="str">
        <f t="array" ref="T83">IF(#REF!='(T) General Tables'!$A$512, "-", INDEX('(BCBC) BWP Construction'!$D$15:$Z$36,MATCH($I83, '(BCBC) BWP Construction'!$D$15:$D$36,0),2))</f>
        <v>#REF!</v>
      </c>
      <c r="U83" s="424" t="str">
        <f t="array" ref="U83">IF(#REF!='(T) General Tables'!$A$512, "-", INDEX('(BCBC) BWP Construction'!$D$15:$Z$36,MATCH($I83, '(BCBC) BWP Construction'!$D$15:$D$36,0),3))</f>
        <v>#REF!</v>
      </c>
      <c r="V83" s="424" t="str">
        <f t="array" ref="V83">IF(#REF!='(T) General Tables'!$A$512, "-", INDEX('(BCBC) BWP Construction'!$AC$15:$AG$36,MATCH($I83, '(BCBC) BWP Construction'!$D$15:$D$36,0),1))</f>
        <v>#REF!</v>
      </c>
      <c r="W83" s="433" t="str">
        <f t="array" ref="W83">IF(#REF!='(T) General Tables'!$A$512, "-", INDEX('(BCBC) BWP Construction'!$AC$15:$AI$36,MATCH($I83, '(BCBC) BWP Construction'!$D$15:$D$36,0),6))</f>
        <v>#REF!</v>
      </c>
      <c r="X83" s="433" t="str">
        <f t="array" ref="X83">IF(#REF!='(T) General Tables'!$A$512, "-", INDEX('(BCBC) BWP Construction'!$AC$15:$AI$36,MATCH($I83, '(BCBC) BWP Construction'!$D$15:$D$36,0),7))</f>
        <v>#REF!</v>
      </c>
      <c r="Y83" s="685"/>
      <c r="Z83" s="434" t="str">
        <f>IF('(I-3) Design &amp; Feedback'!O81='(T) General Tables'!$A$77,'(T) General Tables'!$A$177,'(T) General Tables'!$A$17)</f>
        <v>N/A</v>
      </c>
      <c r="AA83" s="434" t="str">
        <f>IF($Z83='(T) General Tables'!$A$177,'(BCBC) BWP Construction'!$E$15,'(I-3) Design &amp; Feedback'!O81)</f>
        <v/>
      </c>
      <c r="AB83" s="434" t="str">
        <f>IF('(I-3) Design &amp; Feedback'!O81='(T) General Tables'!$A$78,'(T) General Tables'!$A$11,"-")</f>
        <v>-</v>
      </c>
      <c r="AC83" s="424" t="str">
        <f>IF($Z83='(T) General Tables'!$A$177,'(BCBC) BWP Construction'!$AC$15,"-")</f>
        <v>-</v>
      </c>
      <c r="AD83" s="423" t="str">
        <f>IF($Z83='(T) General Tables'!$A$177,'(BCBC) BWP Construction'!$AF$15,"-")</f>
        <v>-</v>
      </c>
      <c r="AE83" s="423" t="str">
        <f>IF($Z83='(T) General Tables'!$A$177,'(BCBC) BWP Construction'!$AF$16,"-")</f>
        <v>-</v>
      </c>
      <c r="AF83" s="7"/>
    </row>
    <row r="84" ht="18.75" hidden="1" customHeight="1">
      <c r="A84" s="7"/>
      <c r="B84" s="162"/>
      <c r="C84" s="7"/>
      <c r="D84" s="519" t="str">
        <f>'(I-3) Design &amp; Feedback'!D82</f>
        <v>Not Required</v>
      </c>
      <c r="E84" s="162"/>
      <c r="F84" s="7"/>
      <c r="G84" s="434" t="str">
        <f>'(I-3) Design &amp; Feedback'!G82</f>
        <v>B/CS</v>
      </c>
      <c r="H84" s="391" t="str">
        <f>IF('(I-3) Design &amp; Feedback'!H82&gt;0, '(I-3) Design &amp; Feedback'!H82, "-")</f>
        <v>-</v>
      </c>
      <c r="I84" s="424" t="str">
        <f>IF('(I-3) Design &amp; Feedback'!K82&gt;0, '(I-3) Design &amp; Feedback'!K82, "-")</f>
        <v>-</v>
      </c>
      <c r="J84" s="424" t="str">
        <f>IF('(I-3) Design &amp; Feedback'!L82&gt;0, '(I-3) Design &amp; Feedback'!L82, "-")</f>
        <v>-</v>
      </c>
      <c r="K84" s="685"/>
      <c r="L84" s="434" t="str">
        <f t="array" ref="L84">IF(#REF!='(T) General Tables'!$A$512,
    "-",
    INDEX('(BCBC) Anchor Bolt Spacing'!$E$15:$I$35,
          MATCH('(R-4a) Construction (Part 2)'!$I84, '(BCBC) Anchor Bolt Spacing'!$E$15:$E$35, 0),
          MATCH('(R-4a) Construction (Part 2)'!$P$7, '(BCBC) Anchor Bolt Spacing'!$E$15:$I$15, 0)
    )
)</f>
        <v>#REF!</v>
      </c>
      <c r="M84" s="434" t="str">
        <f>IF(AND(I84&gt;0, I84&lt;&gt;'(T) General Tables'!$A$512),"2","-")</f>
        <v>2</v>
      </c>
      <c r="N84" s="685"/>
      <c r="O84" s="424" t="str">
        <f t="array" ref="O84">IF(#REF!='(T) General Tables'!$A$512, "-", INDEX('(BCBC) BWP Construction'!$D$15:$Z$36,MATCH($I84, '(BCBC) BWP Construction'!$D$15:$D$36,0),5))</f>
        <v>#REF!</v>
      </c>
      <c r="P84" s="424" t="str">
        <f>'(R-6) Dbl Top Plates Nailing'!$AD$24</f>
        <v>#VALUE!</v>
      </c>
      <c r="Q84" s="424" t="str">
        <f>'(R-6) Dbl Top Plates Nailing'!$AC$24</f>
        <v>#VALUE!</v>
      </c>
      <c r="R84" s="424"/>
      <c r="S84" s="685"/>
      <c r="T84" s="424" t="str">
        <f t="array" ref="T84">IF(#REF!='(T) General Tables'!$A$512, "-", INDEX('(BCBC) BWP Construction'!$D$15:$Z$36,MATCH($I84, '(BCBC) BWP Construction'!$D$15:$D$36,0),2))</f>
        <v>#REF!</v>
      </c>
      <c r="U84" s="424" t="str">
        <f t="array" ref="U84">IF(#REF!='(T) General Tables'!$A$512, "-", INDEX('(BCBC) BWP Construction'!$D$15:$Z$36,MATCH($I84, '(BCBC) BWP Construction'!$D$15:$D$36,0),3))</f>
        <v>#REF!</v>
      </c>
      <c r="V84" s="424" t="str">
        <f t="array" ref="V84">IF(#REF!='(T) General Tables'!$A$512, "-", INDEX('(BCBC) BWP Construction'!$AC$15:$AG$36,MATCH($I84, '(BCBC) BWP Construction'!$D$15:$D$36,0),1))</f>
        <v>#REF!</v>
      </c>
      <c r="W84" s="433" t="str">
        <f t="array" ref="W84">IF(#REF!='(T) General Tables'!$A$512, "-", INDEX('(BCBC) BWP Construction'!$AC$15:$AI$36,MATCH($I84, '(BCBC) BWP Construction'!$D$15:$D$36,0),6))</f>
        <v>#REF!</v>
      </c>
      <c r="X84" s="433" t="str">
        <f t="array" ref="X84">IF(#REF!='(T) General Tables'!$A$512, "-", INDEX('(BCBC) BWP Construction'!$AC$15:$AI$36,MATCH($I84, '(BCBC) BWP Construction'!$D$15:$D$36,0),7))</f>
        <v>#REF!</v>
      </c>
      <c r="Y84" s="685"/>
      <c r="Z84" s="434" t="str">
        <f>IF('(I-3) Design &amp; Feedback'!O82='(T) General Tables'!$A$77,'(T) General Tables'!$A$177,'(T) General Tables'!$A$17)</f>
        <v>N/A</v>
      </c>
      <c r="AA84" s="434" t="str">
        <f>IF($Z84='(T) General Tables'!$A$177,'(BCBC) BWP Construction'!$E$15,'(I-3) Design &amp; Feedback'!O82)</f>
        <v/>
      </c>
      <c r="AB84" s="434" t="str">
        <f>IF('(I-3) Design &amp; Feedback'!O82='(T) General Tables'!$A$78,'(T) General Tables'!$A$11,"-")</f>
        <v>-</v>
      </c>
      <c r="AC84" s="424" t="str">
        <f>IF($Z84='(T) General Tables'!$A$177,'(BCBC) BWP Construction'!$AC$15,"-")</f>
        <v>-</v>
      </c>
      <c r="AD84" s="423" t="str">
        <f>IF($Z84='(T) General Tables'!$A$177,'(BCBC) BWP Construction'!$AF$15,"-")</f>
        <v>-</v>
      </c>
      <c r="AE84" s="423" t="str">
        <f>IF($Z84='(T) General Tables'!$A$177,'(BCBC) BWP Construction'!$AF$16,"-")</f>
        <v>-</v>
      </c>
      <c r="AF84" s="7"/>
    </row>
    <row r="85" ht="18.75" hidden="1" customHeight="1">
      <c r="A85" s="7"/>
      <c r="B85" s="162"/>
      <c r="C85" s="7"/>
      <c r="D85" s="519" t="str">
        <f>'(I-3) Design &amp; Feedback'!D83</f>
        <v>Not Required</v>
      </c>
      <c r="E85" s="162"/>
      <c r="F85" s="7"/>
      <c r="G85" s="434" t="str">
        <f>'(I-3) Design &amp; Feedback'!G83</f>
        <v>B/CS</v>
      </c>
      <c r="H85" s="391" t="str">
        <f>IF('(I-3) Design &amp; Feedback'!H83&gt;0, '(I-3) Design &amp; Feedback'!H83, "-")</f>
        <v>-</v>
      </c>
      <c r="I85" s="424" t="str">
        <f>IF('(I-3) Design &amp; Feedback'!K83&gt;0, '(I-3) Design &amp; Feedback'!K83, "-")</f>
        <v>-</v>
      </c>
      <c r="J85" s="424" t="str">
        <f>IF('(I-3) Design &amp; Feedback'!L83&gt;0, '(I-3) Design &amp; Feedback'!L83, "-")</f>
        <v>-</v>
      </c>
      <c r="K85" s="685"/>
      <c r="L85" s="434" t="str">
        <f t="array" ref="L85">IF(#REF!='(T) General Tables'!$A$512,
    "-",
    INDEX('(BCBC) Anchor Bolt Spacing'!$E$15:$I$35,
          MATCH('(R-4a) Construction (Part 2)'!$I85, '(BCBC) Anchor Bolt Spacing'!$E$15:$E$35, 0),
          MATCH('(R-4a) Construction (Part 2)'!$P$7, '(BCBC) Anchor Bolt Spacing'!$E$15:$I$15, 0)
    )
)</f>
        <v>#REF!</v>
      </c>
      <c r="M85" s="434" t="str">
        <f>IF(AND(I85&gt;0, I85&lt;&gt;'(T) General Tables'!$A$512),"2","-")</f>
        <v>2</v>
      </c>
      <c r="N85" s="685"/>
      <c r="O85" s="424" t="str">
        <f t="array" ref="O85">IF(#REF!='(T) General Tables'!$A$512, "-", INDEX('(BCBC) BWP Construction'!$D$15:$Z$36,MATCH($I85, '(BCBC) BWP Construction'!$D$15:$D$36,0),5))</f>
        <v>#REF!</v>
      </c>
      <c r="P85" s="424" t="str">
        <f>'(R-6) Dbl Top Plates Nailing'!$AD$24</f>
        <v>#VALUE!</v>
      </c>
      <c r="Q85" s="424" t="str">
        <f>'(R-6) Dbl Top Plates Nailing'!$AC$24</f>
        <v>#VALUE!</v>
      </c>
      <c r="R85" s="424"/>
      <c r="S85" s="685"/>
      <c r="T85" s="424" t="str">
        <f t="array" ref="T85">IF(#REF!='(T) General Tables'!$A$512, "-", INDEX('(BCBC) BWP Construction'!$D$15:$Z$36,MATCH($I85, '(BCBC) BWP Construction'!$D$15:$D$36,0),2))</f>
        <v>#REF!</v>
      </c>
      <c r="U85" s="424" t="str">
        <f t="array" ref="U85">IF(#REF!='(T) General Tables'!$A$512, "-", INDEX('(BCBC) BWP Construction'!$D$15:$Z$36,MATCH($I85, '(BCBC) BWP Construction'!$D$15:$D$36,0),3))</f>
        <v>#REF!</v>
      </c>
      <c r="V85" s="424" t="str">
        <f t="array" ref="V85">IF(#REF!='(T) General Tables'!$A$512, "-", INDEX('(BCBC) BWP Construction'!$AC$15:$AG$36,MATCH($I85, '(BCBC) BWP Construction'!$D$15:$D$36,0),1))</f>
        <v>#REF!</v>
      </c>
      <c r="W85" s="433" t="str">
        <f t="array" ref="W85">IF(#REF!='(T) General Tables'!$A$512, "-", INDEX('(BCBC) BWP Construction'!$AC$15:$AI$36,MATCH($I85, '(BCBC) BWP Construction'!$D$15:$D$36,0),6))</f>
        <v>#REF!</v>
      </c>
      <c r="X85" s="433" t="str">
        <f t="array" ref="X85">IF(#REF!='(T) General Tables'!$A$512, "-", INDEX('(BCBC) BWP Construction'!$AC$15:$AI$36,MATCH($I85, '(BCBC) BWP Construction'!$D$15:$D$36,0),7))</f>
        <v>#REF!</v>
      </c>
      <c r="Y85" s="685"/>
      <c r="Z85" s="434" t="str">
        <f>IF('(I-3) Design &amp; Feedback'!O83='(T) General Tables'!$A$77,'(T) General Tables'!$A$177,'(T) General Tables'!$A$17)</f>
        <v>N/A</v>
      </c>
      <c r="AA85" s="434" t="str">
        <f>IF($Z85='(T) General Tables'!$A$177,'(BCBC) BWP Construction'!$E$15,'(I-3) Design &amp; Feedback'!O83)</f>
        <v/>
      </c>
      <c r="AB85" s="434" t="str">
        <f>IF('(I-3) Design &amp; Feedback'!O83='(T) General Tables'!$A$78,'(T) General Tables'!$A$11,"-")</f>
        <v>-</v>
      </c>
      <c r="AC85" s="424" t="str">
        <f>IF($Z85='(T) General Tables'!$A$177,'(BCBC) BWP Construction'!$AC$15,"-")</f>
        <v>-</v>
      </c>
      <c r="AD85" s="423" t="str">
        <f>IF($Z85='(T) General Tables'!$A$177,'(BCBC) BWP Construction'!$AF$15,"-")</f>
        <v>-</v>
      </c>
      <c r="AE85" s="423" t="str">
        <f>IF($Z85='(T) General Tables'!$A$177,'(BCBC) BWP Construction'!$AF$16,"-")</f>
        <v>-</v>
      </c>
      <c r="AF85" s="7"/>
    </row>
    <row r="86" ht="18.75" hidden="1" customHeight="1">
      <c r="A86" s="7"/>
      <c r="B86" s="162"/>
      <c r="C86" s="7"/>
      <c r="D86" s="519" t="str">
        <f>'(I-3) Design &amp; Feedback'!D84</f>
        <v>Not Required</v>
      </c>
      <c r="E86" s="162"/>
      <c r="F86" s="7"/>
      <c r="G86" s="434" t="str">
        <f>'(I-3) Design &amp; Feedback'!G84</f>
        <v>B/CS</v>
      </c>
      <c r="H86" s="391" t="str">
        <f>IF('(I-3) Design &amp; Feedback'!H84&gt;0, '(I-3) Design &amp; Feedback'!H84, "-")</f>
        <v>-</v>
      </c>
      <c r="I86" s="424" t="str">
        <f>IF('(I-3) Design &amp; Feedback'!K84&gt;0, '(I-3) Design &amp; Feedback'!K84, "-")</f>
        <v>-</v>
      </c>
      <c r="J86" s="424" t="str">
        <f>IF('(I-3) Design &amp; Feedback'!L84&gt;0, '(I-3) Design &amp; Feedback'!L84, "-")</f>
        <v>-</v>
      </c>
      <c r="K86" s="685"/>
      <c r="L86" s="434" t="str">
        <f t="array" ref="L86">IF(#REF!='(T) General Tables'!$A$512,
    "-",
    INDEX('(BCBC) Anchor Bolt Spacing'!$E$15:$I$35,
          MATCH('(R-4a) Construction (Part 2)'!$I86, '(BCBC) Anchor Bolt Spacing'!$E$15:$E$35, 0),
          MATCH('(R-4a) Construction (Part 2)'!$P$7, '(BCBC) Anchor Bolt Spacing'!$E$15:$I$15, 0)
    )
)</f>
        <v>#REF!</v>
      </c>
      <c r="M86" s="434" t="str">
        <f>IF(AND(I86&gt;0, I86&lt;&gt;'(T) General Tables'!$A$512),"2","-")</f>
        <v>2</v>
      </c>
      <c r="N86" s="685"/>
      <c r="O86" s="424" t="str">
        <f t="array" ref="O86">IF(#REF!='(T) General Tables'!$A$512, "-", INDEX('(BCBC) BWP Construction'!$D$15:$Z$36,MATCH($I86, '(BCBC) BWP Construction'!$D$15:$D$36,0),5))</f>
        <v>#REF!</v>
      </c>
      <c r="P86" s="424" t="str">
        <f>'(R-6) Dbl Top Plates Nailing'!$AD$24</f>
        <v>#VALUE!</v>
      </c>
      <c r="Q86" s="424" t="str">
        <f>'(R-6) Dbl Top Plates Nailing'!$AC$24</f>
        <v>#VALUE!</v>
      </c>
      <c r="R86" s="424"/>
      <c r="S86" s="685"/>
      <c r="T86" s="424" t="str">
        <f t="array" ref="T86">IF(#REF!='(T) General Tables'!$A$512, "-", INDEX('(BCBC) BWP Construction'!$D$15:$Z$36,MATCH($I86, '(BCBC) BWP Construction'!$D$15:$D$36,0),2))</f>
        <v>#REF!</v>
      </c>
      <c r="U86" s="424" t="str">
        <f t="array" ref="U86">IF(#REF!='(T) General Tables'!$A$512, "-", INDEX('(BCBC) BWP Construction'!$D$15:$Z$36,MATCH($I86, '(BCBC) BWP Construction'!$D$15:$D$36,0),3))</f>
        <v>#REF!</v>
      </c>
      <c r="V86" s="424" t="str">
        <f t="array" ref="V86">IF(#REF!='(T) General Tables'!$A$512, "-", INDEX('(BCBC) BWP Construction'!$AC$15:$AG$36,MATCH($I86, '(BCBC) BWP Construction'!$D$15:$D$36,0),1))</f>
        <v>#REF!</v>
      </c>
      <c r="W86" s="433" t="str">
        <f t="array" ref="W86">IF(#REF!='(T) General Tables'!$A$512, "-", INDEX('(BCBC) BWP Construction'!$AC$15:$AI$36,MATCH($I86, '(BCBC) BWP Construction'!$D$15:$D$36,0),6))</f>
        <v>#REF!</v>
      </c>
      <c r="X86" s="433" t="str">
        <f t="array" ref="X86">IF(#REF!='(T) General Tables'!$A$512, "-", INDEX('(BCBC) BWP Construction'!$AC$15:$AI$36,MATCH($I86, '(BCBC) BWP Construction'!$D$15:$D$36,0),7))</f>
        <v>#REF!</v>
      </c>
      <c r="Y86" s="685"/>
      <c r="Z86" s="434" t="str">
        <f>IF('(I-3) Design &amp; Feedback'!O84='(T) General Tables'!$A$77,'(T) General Tables'!$A$177,'(T) General Tables'!$A$17)</f>
        <v>N/A</v>
      </c>
      <c r="AA86" s="434" t="str">
        <f>IF($Z86='(T) General Tables'!$A$177,'(BCBC) BWP Construction'!$E$15,'(I-3) Design &amp; Feedback'!O84)</f>
        <v/>
      </c>
      <c r="AB86" s="434" t="str">
        <f>IF('(I-3) Design &amp; Feedback'!O84='(T) General Tables'!$A$78,'(T) General Tables'!$A$11,"-")</f>
        <v>-</v>
      </c>
      <c r="AC86" s="424" t="str">
        <f>IF($Z86='(T) General Tables'!$A$177,'(BCBC) BWP Construction'!$AC$15,"-")</f>
        <v>-</v>
      </c>
      <c r="AD86" s="423" t="str">
        <f>IF($Z86='(T) General Tables'!$A$177,'(BCBC) BWP Construction'!$AF$15,"-")</f>
        <v>-</v>
      </c>
      <c r="AE86" s="423" t="str">
        <f>IF($Z86='(T) General Tables'!$A$177,'(BCBC) BWP Construction'!$AF$16,"-")</f>
        <v>-</v>
      </c>
      <c r="AF86" s="7"/>
    </row>
    <row r="87" ht="18.75" hidden="1" customHeight="1">
      <c r="A87" s="7"/>
      <c r="B87" s="162"/>
      <c r="C87" s="7"/>
      <c r="D87" s="519" t="str">
        <f>'(I-3) Design &amp; Feedback'!D85</f>
        <v>Not Required</v>
      </c>
      <c r="E87" s="162"/>
      <c r="F87" s="7"/>
      <c r="G87" s="434" t="str">
        <f>'(I-3) Design &amp; Feedback'!G85</f>
        <v>B/CS</v>
      </c>
      <c r="H87" s="391" t="str">
        <f>IF('(I-3) Design &amp; Feedback'!H85&gt;0, '(I-3) Design &amp; Feedback'!H85, "-")</f>
        <v>-</v>
      </c>
      <c r="I87" s="424" t="str">
        <f>IF('(I-3) Design &amp; Feedback'!K85&gt;0, '(I-3) Design &amp; Feedback'!K85, "-")</f>
        <v>-</v>
      </c>
      <c r="J87" s="424" t="str">
        <f>IF('(I-3) Design &amp; Feedback'!L85&gt;0, '(I-3) Design &amp; Feedback'!L85, "-")</f>
        <v>-</v>
      </c>
      <c r="K87" s="685"/>
      <c r="L87" s="434" t="str">
        <f t="array" ref="L87">IF(#REF!='(T) General Tables'!$A$512,
    "-",
    INDEX('(BCBC) Anchor Bolt Spacing'!$E$15:$I$35,
          MATCH('(R-4a) Construction (Part 2)'!$I87, '(BCBC) Anchor Bolt Spacing'!$E$15:$E$35, 0),
          MATCH('(R-4a) Construction (Part 2)'!$P$7, '(BCBC) Anchor Bolt Spacing'!$E$15:$I$15, 0)
    )
)</f>
        <v>#REF!</v>
      </c>
      <c r="M87" s="434" t="str">
        <f>IF(AND(I87&gt;0, I87&lt;&gt;'(T) General Tables'!$A$512),"2","-")</f>
        <v>2</v>
      </c>
      <c r="N87" s="685"/>
      <c r="O87" s="424" t="str">
        <f t="array" ref="O87">IF(#REF!='(T) General Tables'!$A$512, "-", INDEX('(BCBC) BWP Construction'!$D$15:$Z$36,MATCH($I87, '(BCBC) BWP Construction'!$D$15:$D$36,0),5))</f>
        <v>#REF!</v>
      </c>
      <c r="P87" s="424" t="str">
        <f>'(R-6) Dbl Top Plates Nailing'!$AD$24</f>
        <v>#VALUE!</v>
      </c>
      <c r="Q87" s="424" t="str">
        <f>'(R-6) Dbl Top Plates Nailing'!$AC$24</f>
        <v>#VALUE!</v>
      </c>
      <c r="R87" s="424"/>
      <c r="S87" s="685"/>
      <c r="T87" s="424" t="str">
        <f t="array" ref="T87">IF(#REF!='(T) General Tables'!$A$512, "-", INDEX('(BCBC) BWP Construction'!$D$15:$Z$36,MATCH($I87, '(BCBC) BWP Construction'!$D$15:$D$36,0),2))</f>
        <v>#REF!</v>
      </c>
      <c r="U87" s="424" t="str">
        <f t="array" ref="U87">IF(#REF!='(T) General Tables'!$A$512, "-", INDEX('(BCBC) BWP Construction'!$D$15:$Z$36,MATCH($I87, '(BCBC) BWP Construction'!$D$15:$D$36,0),3))</f>
        <v>#REF!</v>
      </c>
      <c r="V87" s="424" t="str">
        <f t="array" ref="V87">IF(#REF!='(T) General Tables'!$A$512, "-", INDEX('(BCBC) BWP Construction'!$AC$15:$AG$36,MATCH($I87, '(BCBC) BWP Construction'!$D$15:$D$36,0),1))</f>
        <v>#REF!</v>
      </c>
      <c r="W87" s="433" t="str">
        <f t="array" ref="W87">IF(#REF!='(T) General Tables'!$A$512, "-", INDEX('(BCBC) BWP Construction'!$AC$15:$AI$36,MATCH($I87, '(BCBC) BWP Construction'!$D$15:$D$36,0),6))</f>
        <v>#REF!</v>
      </c>
      <c r="X87" s="433" t="str">
        <f t="array" ref="X87">IF(#REF!='(T) General Tables'!$A$512, "-", INDEX('(BCBC) BWP Construction'!$AC$15:$AI$36,MATCH($I87, '(BCBC) BWP Construction'!$D$15:$D$36,0),7))</f>
        <v>#REF!</v>
      </c>
      <c r="Y87" s="685"/>
      <c r="Z87" s="434" t="str">
        <f>IF('(I-3) Design &amp; Feedback'!O85='(T) General Tables'!$A$77,'(T) General Tables'!$A$177,'(T) General Tables'!$A$17)</f>
        <v>N/A</v>
      </c>
      <c r="AA87" s="434" t="str">
        <f>IF($Z87='(T) General Tables'!$A$177,'(BCBC) BWP Construction'!$E$15,'(I-3) Design &amp; Feedback'!O85)</f>
        <v/>
      </c>
      <c r="AB87" s="434" t="str">
        <f>IF('(I-3) Design &amp; Feedback'!O85='(T) General Tables'!$A$78,'(T) General Tables'!$A$11,"-")</f>
        <v>-</v>
      </c>
      <c r="AC87" s="424" t="str">
        <f>IF($Z87='(T) General Tables'!$A$177,'(BCBC) BWP Construction'!$AC$15,"-")</f>
        <v>-</v>
      </c>
      <c r="AD87" s="423" t="str">
        <f>IF($Z87='(T) General Tables'!$A$177,'(BCBC) BWP Construction'!$AF$15,"-")</f>
        <v>-</v>
      </c>
      <c r="AE87" s="423" t="str">
        <f>IF($Z87='(T) General Tables'!$A$177,'(BCBC) BWP Construction'!$AF$16,"-")</f>
        <v>-</v>
      </c>
      <c r="AF87" s="7"/>
    </row>
    <row r="88" ht="18.75" hidden="1" customHeight="1">
      <c r="A88" s="7"/>
      <c r="B88" s="162"/>
      <c r="C88" s="7"/>
      <c r="D88" s="519" t="str">
        <f>'(I-3) Design &amp; Feedback'!D86</f>
        <v>Not Required</v>
      </c>
      <c r="E88" s="162"/>
      <c r="F88" s="7"/>
      <c r="G88" s="434" t="str">
        <f>'(I-3) Design &amp; Feedback'!G86</f>
        <v>B/CS</v>
      </c>
      <c r="H88" s="391" t="str">
        <f>IF('(I-3) Design &amp; Feedback'!H86&gt;0, '(I-3) Design &amp; Feedback'!H86, "-")</f>
        <v>-</v>
      </c>
      <c r="I88" s="424" t="str">
        <f>IF('(I-3) Design &amp; Feedback'!K86&gt;0, '(I-3) Design &amp; Feedback'!K86, "-")</f>
        <v>-</v>
      </c>
      <c r="J88" s="424" t="str">
        <f>IF('(I-3) Design &amp; Feedback'!L86&gt;0, '(I-3) Design &amp; Feedback'!L86, "-")</f>
        <v>-</v>
      </c>
      <c r="K88" s="685"/>
      <c r="L88" s="434" t="str">
        <f t="array" ref="L88">IF(#REF!='(T) General Tables'!$A$512,
    "-",
    INDEX('(BCBC) Anchor Bolt Spacing'!$E$15:$I$35,
          MATCH('(R-4a) Construction (Part 2)'!$I88, '(BCBC) Anchor Bolt Spacing'!$E$15:$E$35, 0),
          MATCH('(R-4a) Construction (Part 2)'!$P$7, '(BCBC) Anchor Bolt Spacing'!$E$15:$I$15, 0)
    )
)</f>
        <v>#REF!</v>
      </c>
      <c r="M88" s="434" t="str">
        <f>IF(AND(I88&gt;0, I88&lt;&gt;'(T) General Tables'!$A$512),"2","-")</f>
        <v>2</v>
      </c>
      <c r="N88" s="685"/>
      <c r="O88" s="424" t="str">
        <f t="array" ref="O88">IF(#REF!='(T) General Tables'!$A$512, "-", INDEX('(BCBC) BWP Construction'!$D$15:$Z$36,MATCH($I88, '(BCBC) BWP Construction'!$D$15:$D$36,0),5))</f>
        <v>#REF!</v>
      </c>
      <c r="P88" s="424" t="str">
        <f>'(R-6) Dbl Top Plates Nailing'!$AD$24</f>
        <v>#VALUE!</v>
      </c>
      <c r="Q88" s="424" t="str">
        <f>'(R-6) Dbl Top Plates Nailing'!$AC$24</f>
        <v>#VALUE!</v>
      </c>
      <c r="R88" s="424"/>
      <c r="S88" s="685"/>
      <c r="T88" s="424" t="str">
        <f t="array" ref="T88">IF(#REF!='(T) General Tables'!$A$512, "-", INDEX('(BCBC) BWP Construction'!$D$15:$Z$36,MATCH($I88, '(BCBC) BWP Construction'!$D$15:$D$36,0),2))</f>
        <v>#REF!</v>
      </c>
      <c r="U88" s="424" t="str">
        <f t="array" ref="U88">IF(#REF!='(T) General Tables'!$A$512, "-", INDEX('(BCBC) BWP Construction'!$D$15:$Z$36,MATCH($I88, '(BCBC) BWP Construction'!$D$15:$D$36,0),3))</f>
        <v>#REF!</v>
      </c>
      <c r="V88" s="424" t="str">
        <f t="array" ref="V88">IF(#REF!='(T) General Tables'!$A$512, "-", INDEX('(BCBC) BWP Construction'!$AC$15:$AG$36,MATCH($I88, '(BCBC) BWP Construction'!$D$15:$D$36,0),1))</f>
        <v>#REF!</v>
      </c>
      <c r="W88" s="433" t="str">
        <f t="array" ref="W88">IF(#REF!='(T) General Tables'!$A$512, "-", INDEX('(BCBC) BWP Construction'!$AC$15:$AI$36,MATCH($I88, '(BCBC) BWP Construction'!$D$15:$D$36,0),6))</f>
        <v>#REF!</v>
      </c>
      <c r="X88" s="433" t="str">
        <f t="array" ref="X88">IF(#REF!='(T) General Tables'!$A$512, "-", INDEX('(BCBC) BWP Construction'!$AC$15:$AI$36,MATCH($I88, '(BCBC) BWP Construction'!$D$15:$D$36,0),7))</f>
        <v>#REF!</v>
      </c>
      <c r="Y88" s="685"/>
      <c r="Z88" s="434" t="str">
        <f>IF('(I-3) Design &amp; Feedback'!O86='(T) General Tables'!$A$77,'(T) General Tables'!$A$177,'(T) General Tables'!$A$17)</f>
        <v>N/A</v>
      </c>
      <c r="AA88" s="434" t="str">
        <f>IF($Z88='(T) General Tables'!$A$177,'(BCBC) BWP Construction'!$E$15,'(I-3) Design &amp; Feedback'!O86)</f>
        <v/>
      </c>
      <c r="AB88" s="434" t="str">
        <f>IF('(I-3) Design &amp; Feedback'!O86='(T) General Tables'!$A$78,'(T) General Tables'!$A$11,"-")</f>
        <v>-</v>
      </c>
      <c r="AC88" s="424" t="str">
        <f>IF($Z88='(T) General Tables'!$A$177,'(BCBC) BWP Construction'!$AC$15,"-")</f>
        <v>-</v>
      </c>
      <c r="AD88" s="423" t="str">
        <f>IF($Z88='(T) General Tables'!$A$177,'(BCBC) BWP Construction'!$AF$15,"-")</f>
        <v>-</v>
      </c>
      <c r="AE88" s="423" t="str">
        <f>IF($Z88='(T) General Tables'!$A$177,'(BCBC) BWP Construction'!$AF$16,"-")</f>
        <v>-</v>
      </c>
      <c r="AF88" s="7"/>
    </row>
    <row r="89" ht="18.75" hidden="1" customHeight="1">
      <c r="A89" s="7"/>
      <c r="B89" s="162"/>
      <c r="C89" s="7"/>
      <c r="D89" s="519" t="str">
        <f>'(I-3) Design &amp; Feedback'!D87</f>
        <v>Not Required</v>
      </c>
      <c r="E89" s="162"/>
      <c r="F89" s="7"/>
      <c r="G89" s="462" t="str">
        <f>'(I-3) Design &amp; Feedback'!G87</f>
        <v>B/CS</v>
      </c>
      <c r="H89" s="686" t="str">
        <f>IF('(I-3) Design &amp; Feedback'!H87&gt;0, '(I-3) Design &amp; Feedback'!H87, "-")</f>
        <v>-</v>
      </c>
      <c r="I89" s="439" t="str">
        <f>IF('(I-3) Design &amp; Feedback'!K87&gt;0, '(I-3) Design &amp; Feedback'!K87, "-")</f>
        <v>-</v>
      </c>
      <c r="J89" s="439" t="str">
        <f>IF('(I-3) Design &amp; Feedback'!L87&gt;0, '(I-3) Design &amp; Feedback'!L87, "-")</f>
        <v>-</v>
      </c>
      <c r="K89" s="685"/>
      <c r="L89" s="462" t="str">
        <f t="array" ref="L89">IF(#REF!='(T) General Tables'!$A$512,
    "-",
    INDEX('(BCBC) Anchor Bolt Spacing'!$E$15:$I$35,
          MATCH('(R-4a) Construction (Part 2)'!$I89, '(BCBC) Anchor Bolt Spacing'!$E$15:$E$35, 0),
          MATCH('(R-4a) Construction (Part 2)'!$P$7, '(BCBC) Anchor Bolt Spacing'!$E$15:$I$15, 0)
    )
)</f>
        <v>#REF!</v>
      </c>
      <c r="M89" s="462" t="str">
        <f>IF(AND(I89&gt;0, I89&lt;&gt;'(T) General Tables'!$A$512),"2","-")</f>
        <v>2</v>
      </c>
      <c r="N89" s="685"/>
      <c r="O89" s="439" t="str">
        <f t="array" ref="O89">IF(#REF!='(T) General Tables'!$A$512, "-", INDEX('(BCBC) BWP Construction'!$D$15:$Z$36,MATCH($I89, '(BCBC) BWP Construction'!$D$15:$D$36,0),5))</f>
        <v>#REF!</v>
      </c>
      <c r="P89" s="439" t="str">
        <f>'(R-6) Dbl Top Plates Nailing'!$AD$25</f>
        <v>#VALUE!</v>
      </c>
      <c r="Q89" s="439" t="str">
        <f>'(R-6) Dbl Top Plates Nailing'!$AC$25</f>
        <v>#VALUE!</v>
      </c>
      <c r="R89" s="439"/>
      <c r="S89" s="685"/>
      <c r="T89" s="439" t="str">
        <f t="array" ref="T89">IF(#REF!='(T) General Tables'!$A$512, "-", INDEX('(BCBC) BWP Construction'!$D$15:$Z$36,MATCH($I89, '(BCBC) BWP Construction'!$D$15:$D$36,0),2))</f>
        <v>#REF!</v>
      </c>
      <c r="U89" s="439" t="str">
        <f t="array" ref="U89">IF(#REF!='(T) General Tables'!$A$512, "-", INDEX('(BCBC) BWP Construction'!$D$15:$Z$36,MATCH($I89, '(BCBC) BWP Construction'!$D$15:$D$36,0),3))</f>
        <v>#REF!</v>
      </c>
      <c r="V89" s="439" t="str">
        <f t="array" ref="V89">IF(#REF!='(T) General Tables'!$A$512, "-", INDEX('(BCBC) BWP Construction'!$AC$15:$AG$36,MATCH($I89, '(BCBC) BWP Construction'!$D$15:$D$36,0),1))</f>
        <v>#REF!</v>
      </c>
      <c r="W89" s="542" t="str">
        <f t="array" ref="W89">IF(#REF!='(T) General Tables'!$A$512, "-", INDEX('(BCBC) BWP Construction'!$AC$15:$AI$36,MATCH($I89, '(BCBC) BWP Construction'!$D$15:$D$36,0),6))</f>
        <v>#REF!</v>
      </c>
      <c r="X89" s="542" t="str">
        <f t="array" ref="X89">IF(#REF!='(T) General Tables'!$A$512, "-", INDEX('(BCBC) BWP Construction'!$AC$15:$AI$36,MATCH($I89, '(BCBC) BWP Construction'!$D$15:$D$36,0),7))</f>
        <v>#REF!</v>
      </c>
      <c r="Y89" s="685"/>
      <c r="Z89" s="462" t="str">
        <f>IF('(I-3) Design &amp; Feedback'!O87='(T) General Tables'!$A$77,'(T) General Tables'!$A$177,'(T) General Tables'!$A$17)</f>
        <v>N/A</v>
      </c>
      <c r="AA89" s="462" t="str">
        <f>IF($Z89='(T) General Tables'!$A$177,'(BCBC) BWP Construction'!$E$15,'(I-3) Design &amp; Feedback'!O87)</f>
        <v/>
      </c>
      <c r="AB89" s="462" t="str">
        <f>IF('(I-3) Design &amp; Feedback'!O87='(T) General Tables'!$A$78,'(T) General Tables'!$A$11,"-")</f>
        <v>-</v>
      </c>
      <c r="AC89" s="439" t="str">
        <f>IF($Z89='(T) General Tables'!$A$177,'(BCBC) BWP Construction'!$AC$15,"-")</f>
        <v>-</v>
      </c>
      <c r="AD89" s="438" t="str">
        <f>IF($Z89='(T) General Tables'!$A$177,'(BCBC) BWP Construction'!$AF$15,"-")</f>
        <v>-</v>
      </c>
      <c r="AE89" s="438" t="str">
        <f>IF($Z89='(T) General Tables'!$A$177,'(BCBC) BWP Construction'!$AF$16,"-")</f>
        <v>-</v>
      </c>
      <c r="AF89" s="7"/>
    </row>
    <row r="90" ht="18.75" hidden="1" customHeight="1">
      <c r="A90" s="7"/>
      <c r="B90" s="162"/>
      <c r="C90" s="7"/>
      <c r="D90" s="519" t="str">
        <f>'(I-3) Design &amp; Feedback'!D88</f>
        <v>Not Required</v>
      </c>
      <c r="E90" s="162"/>
      <c r="F90" s="7"/>
      <c r="G90" s="462" t="str">
        <f>'(I-3) Design &amp; Feedback'!G88</f>
        <v>B/CS</v>
      </c>
      <c r="H90" s="686" t="str">
        <f>IF('(I-3) Design &amp; Feedback'!H88&gt;0, '(I-3) Design &amp; Feedback'!H88, "-")</f>
        <v>-</v>
      </c>
      <c r="I90" s="439" t="str">
        <f>IF('(I-3) Design &amp; Feedback'!K88&gt;0, '(I-3) Design &amp; Feedback'!K88, "-")</f>
        <v>-</v>
      </c>
      <c r="J90" s="439" t="str">
        <f>IF('(I-3) Design &amp; Feedback'!L88&gt;0, '(I-3) Design &amp; Feedback'!L88, "-")</f>
        <v>-</v>
      </c>
      <c r="K90" s="685"/>
      <c r="L90" s="462" t="str">
        <f t="array" ref="L90">IF(#REF!='(T) General Tables'!$A$512,
    "-",
    INDEX('(BCBC) Anchor Bolt Spacing'!$E$15:$I$35,
          MATCH('(R-4a) Construction (Part 2)'!$I90, '(BCBC) Anchor Bolt Spacing'!$E$15:$E$35, 0),
          MATCH('(R-4a) Construction (Part 2)'!$P$7, '(BCBC) Anchor Bolt Spacing'!$E$15:$I$15, 0)
    )
)</f>
        <v>#REF!</v>
      </c>
      <c r="M90" s="462" t="str">
        <f>IF(AND(I90&gt;0, I90&lt;&gt;'(T) General Tables'!$A$512),"2","-")</f>
        <v>2</v>
      </c>
      <c r="N90" s="685"/>
      <c r="O90" s="439" t="str">
        <f t="array" ref="O90">IF(#REF!='(T) General Tables'!$A$512, "-", INDEX('(BCBC) BWP Construction'!$D$15:$Z$36,MATCH($I90, '(BCBC) BWP Construction'!$D$15:$D$36,0),5))</f>
        <v>#REF!</v>
      </c>
      <c r="P90" s="439" t="str">
        <f>'(R-6) Dbl Top Plates Nailing'!$AD$25</f>
        <v>#VALUE!</v>
      </c>
      <c r="Q90" s="439" t="str">
        <f>'(R-6) Dbl Top Plates Nailing'!$AC$25</f>
        <v>#VALUE!</v>
      </c>
      <c r="R90" s="439"/>
      <c r="S90" s="685"/>
      <c r="T90" s="439" t="str">
        <f t="array" ref="T90">IF(#REF!='(T) General Tables'!$A$512, "-", INDEX('(BCBC) BWP Construction'!$D$15:$Z$36,MATCH($I90, '(BCBC) BWP Construction'!$D$15:$D$36,0),2))</f>
        <v>#REF!</v>
      </c>
      <c r="U90" s="439" t="str">
        <f t="array" ref="U90">IF(#REF!='(T) General Tables'!$A$512, "-", INDEX('(BCBC) BWP Construction'!$D$15:$Z$36,MATCH($I90, '(BCBC) BWP Construction'!$D$15:$D$36,0),3))</f>
        <v>#REF!</v>
      </c>
      <c r="V90" s="439" t="str">
        <f t="array" ref="V90">IF(#REF!='(T) General Tables'!$A$512, "-", INDEX('(BCBC) BWP Construction'!$AC$15:$AG$36,MATCH($I90, '(BCBC) BWP Construction'!$D$15:$D$36,0),1))</f>
        <v>#REF!</v>
      </c>
      <c r="W90" s="542" t="str">
        <f t="array" ref="W90">IF(#REF!='(T) General Tables'!$A$512, "-", INDEX('(BCBC) BWP Construction'!$AC$15:$AI$36,MATCH($I90, '(BCBC) BWP Construction'!$D$15:$D$36,0),6))</f>
        <v>#REF!</v>
      </c>
      <c r="X90" s="542" t="str">
        <f t="array" ref="X90">IF(#REF!='(T) General Tables'!$A$512, "-", INDEX('(BCBC) BWP Construction'!$AC$15:$AI$36,MATCH($I90, '(BCBC) BWP Construction'!$D$15:$D$36,0),7))</f>
        <v>#REF!</v>
      </c>
      <c r="Y90" s="685"/>
      <c r="Z90" s="462" t="str">
        <f>IF('(I-3) Design &amp; Feedback'!O88='(T) General Tables'!$A$77,'(T) General Tables'!$A$177,'(T) General Tables'!$A$17)</f>
        <v>N/A</v>
      </c>
      <c r="AA90" s="462" t="str">
        <f>IF($Z90='(T) General Tables'!$A$177,'(BCBC) BWP Construction'!$E$15,'(I-3) Design &amp; Feedback'!O88)</f>
        <v/>
      </c>
      <c r="AB90" s="462" t="str">
        <f>IF('(I-3) Design &amp; Feedback'!O88='(T) General Tables'!$A$78,'(T) General Tables'!$A$11,"-")</f>
        <v>-</v>
      </c>
      <c r="AC90" s="439" t="str">
        <f>IF($Z90='(T) General Tables'!$A$177,'(BCBC) BWP Construction'!$AC$15,"-")</f>
        <v>-</v>
      </c>
      <c r="AD90" s="438" t="str">
        <f>IF($Z90='(T) General Tables'!$A$177,'(BCBC) BWP Construction'!$AF$15,"-")</f>
        <v>-</v>
      </c>
      <c r="AE90" s="438" t="str">
        <f>IF($Z90='(T) General Tables'!$A$177,'(BCBC) BWP Construction'!$AF$16,"-")</f>
        <v>-</v>
      </c>
      <c r="AF90" s="7"/>
    </row>
    <row r="91" ht="18.75" hidden="1" customHeight="1">
      <c r="A91" s="7"/>
      <c r="B91" s="162"/>
      <c r="C91" s="7"/>
      <c r="D91" s="519" t="str">
        <f>'(I-3) Design &amp; Feedback'!D89</f>
        <v>Not Required</v>
      </c>
      <c r="E91" s="162"/>
      <c r="F91" s="7"/>
      <c r="G91" s="462" t="str">
        <f>'(I-3) Design &amp; Feedback'!G89</f>
        <v>B/CS</v>
      </c>
      <c r="H91" s="686" t="str">
        <f>IF('(I-3) Design &amp; Feedback'!H89&gt;0, '(I-3) Design &amp; Feedback'!H89, "-")</f>
        <v>-</v>
      </c>
      <c r="I91" s="439" t="str">
        <f>IF('(I-3) Design &amp; Feedback'!K89&gt;0, '(I-3) Design &amp; Feedback'!K89, "-")</f>
        <v>-</v>
      </c>
      <c r="J91" s="439" t="str">
        <f>IF('(I-3) Design &amp; Feedback'!L89&gt;0, '(I-3) Design &amp; Feedback'!L89, "-")</f>
        <v>-</v>
      </c>
      <c r="K91" s="685"/>
      <c r="L91" s="462" t="str">
        <f t="array" ref="L91">IF(#REF!='(T) General Tables'!$A$512,
    "-",
    INDEX('(BCBC) Anchor Bolt Spacing'!$E$15:$I$35,
          MATCH('(R-4a) Construction (Part 2)'!$I91, '(BCBC) Anchor Bolt Spacing'!$E$15:$E$35, 0),
          MATCH('(R-4a) Construction (Part 2)'!$P$7, '(BCBC) Anchor Bolt Spacing'!$E$15:$I$15, 0)
    )
)</f>
        <v>#REF!</v>
      </c>
      <c r="M91" s="462" t="str">
        <f>IF(AND(I91&gt;0, I91&lt;&gt;'(T) General Tables'!$A$512),"2","-")</f>
        <v>2</v>
      </c>
      <c r="N91" s="685"/>
      <c r="O91" s="439" t="str">
        <f t="array" ref="O91">IF(#REF!='(T) General Tables'!$A$512, "-", INDEX('(BCBC) BWP Construction'!$D$15:$Z$36,MATCH($I91, '(BCBC) BWP Construction'!$D$15:$D$36,0),5))</f>
        <v>#REF!</v>
      </c>
      <c r="P91" s="439" t="str">
        <f>'(R-6) Dbl Top Plates Nailing'!$AD$25</f>
        <v>#VALUE!</v>
      </c>
      <c r="Q91" s="439" t="str">
        <f>'(R-6) Dbl Top Plates Nailing'!$AC$25</f>
        <v>#VALUE!</v>
      </c>
      <c r="R91" s="439"/>
      <c r="S91" s="685"/>
      <c r="T91" s="439" t="str">
        <f t="array" ref="T91">IF(#REF!='(T) General Tables'!$A$512, "-", INDEX('(BCBC) BWP Construction'!$D$15:$Z$36,MATCH($I91, '(BCBC) BWP Construction'!$D$15:$D$36,0),2))</f>
        <v>#REF!</v>
      </c>
      <c r="U91" s="439" t="str">
        <f t="array" ref="U91">IF(#REF!='(T) General Tables'!$A$512, "-", INDEX('(BCBC) BWP Construction'!$D$15:$Z$36,MATCH($I91, '(BCBC) BWP Construction'!$D$15:$D$36,0),3))</f>
        <v>#REF!</v>
      </c>
      <c r="V91" s="439" t="str">
        <f t="array" ref="V91">IF(#REF!='(T) General Tables'!$A$512, "-", INDEX('(BCBC) BWP Construction'!$AC$15:$AG$36,MATCH($I91, '(BCBC) BWP Construction'!$D$15:$D$36,0),1))</f>
        <v>#REF!</v>
      </c>
      <c r="W91" s="542" t="str">
        <f t="array" ref="W91">IF(#REF!='(T) General Tables'!$A$512, "-", INDEX('(BCBC) BWP Construction'!$AC$15:$AI$36,MATCH($I91, '(BCBC) BWP Construction'!$D$15:$D$36,0),6))</f>
        <v>#REF!</v>
      </c>
      <c r="X91" s="542" t="str">
        <f t="array" ref="X91">IF(#REF!='(T) General Tables'!$A$512, "-", INDEX('(BCBC) BWP Construction'!$AC$15:$AI$36,MATCH($I91, '(BCBC) BWP Construction'!$D$15:$D$36,0),7))</f>
        <v>#REF!</v>
      </c>
      <c r="Y91" s="685"/>
      <c r="Z91" s="462" t="str">
        <f>IF('(I-3) Design &amp; Feedback'!O89='(T) General Tables'!$A$77,'(T) General Tables'!$A$177,'(T) General Tables'!$A$17)</f>
        <v>N/A</v>
      </c>
      <c r="AA91" s="462" t="str">
        <f>IF($Z91='(T) General Tables'!$A$177,'(BCBC) BWP Construction'!$E$15,'(I-3) Design &amp; Feedback'!O89)</f>
        <v/>
      </c>
      <c r="AB91" s="462" t="str">
        <f>IF('(I-3) Design &amp; Feedback'!O89='(T) General Tables'!$A$78,'(T) General Tables'!$A$11,"-")</f>
        <v>-</v>
      </c>
      <c r="AC91" s="439" t="str">
        <f>IF($Z91='(T) General Tables'!$A$177,'(BCBC) BWP Construction'!$AC$15,"-")</f>
        <v>-</v>
      </c>
      <c r="AD91" s="438" t="str">
        <f>IF($Z91='(T) General Tables'!$A$177,'(BCBC) BWP Construction'!$AF$15,"-")</f>
        <v>-</v>
      </c>
      <c r="AE91" s="438" t="str">
        <f>IF($Z91='(T) General Tables'!$A$177,'(BCBC) BWP Construction'!$AF$16,"-")</f>
        <v>-</v>
      </c>
      <c r="AF91" s="7"/>
    </row>
    <row r="92" ht="18.75" hidden="1" customHeight="1">
      <c r="A92" s="7"/>
      <c r="B92" s="162"/>
      <c r="C92" s="7"/>
      <c r="D92" s="519" t="str">
        <f>'(I-3) Design &amp; Feedback'!D90</f>
        <v>Not Required</v>
      </c>
      <c r="E92" s="162"/>
      <c r="F92" s="7"/>
      <c r="G92" s="462" t="str">
        <f>'(I-3) Design &amp; Feedback'!G90</f>
        <v>B/CS</v>
      </c>
      <c r="H92" s="686" t="str">
        <f>IF('(I-3) Design &amp; Feedback'!H90&gt;0, '(I-3) Design &amp; Feedback'!H90, "-")</f>
        <v>-</v>
      </c>
      <c r="I92" s="439" t="str">
        <f>IF('(I-3) Design &amp; Feedback'!K90&gt;0, '(I-3) Design &amp; Feedback'!K90, "-")</f>
        <v>-</v>
      </c>
      <c r="J92" s="439" t="str">
        <f>IF('(I-3) Design &amp; Feedback'!L90&gt;0, '(I-3) Design &amp; Feedback'!L90, "-")</f>
        <v>-</v>
      </c>
      <c r="K92" s="685"/>
      <c r="L92" s="462" t="str">
        <f t="array" ref="L92">IF(#REF!='(T) General Tables'!$A$512,
    "-",
    INDEX('(BCBC) Anchor Bolt Spacing'!$E$15:$I$35,
          MATCH('(R-4a) Construction (Part 2)'!$I92, '(BCBC) Anchor Bolt Spacing'!$E$15:$E$35, 0),
          MATCH('(R-4a) Construction (Part 2)'!$P$7, '(BCBC) Anchor Bolt Spacing'!$E$15:$I$15, 0)
    )
)</f>
        <v>#REF!</v>
      </c>
      <c r="M92" s="462" t="str">
        <f>IF(AND(I92&gt;0, I92&lt;&gt;'(T) General Tables'!$A$512),"2","-")</f>
        <v>2</v>
      </c>
      <c r="N92" s="685"/>
      <c r="O92" s="439" t="str">
        <f t="array" ref="O92">IF(#REF!='(T) General Tables'!$A$512, "-", INDEX('(BCBC) BWP Construction'!$D$15:$Z$36,MATCH($I92, '(BCBC) BWP Construction'!$D$15:$D$36,0),5))</f>
        <v>#REF!</v>
      </c>
      <c r="P92" s="439" t="str">
        <f>'(R-6) Dbl Top Plates Nailing'!$AD$25</f>
        <v>#VALUE!</v>
      </c>
      <c r="Q92" s="439" t="str">
        <f>'(R-6) Dbl Top Plates Nailing'!$AC$25</f>
        <v>#VALUE!</v>
      </c>
      <c r="R92" s="439"/>
      <c r="S92" s="685"/>
      <c r="T92" s="439" t="str">
        <f t="array" ref="T92">IF(#REF!='(T) General Tables'!$A$512, "-", INDEX('(BCBC) BWP Construction'!$D$15:$Z$36,MATCH($I92, '(BCBC) BWP Construction'!$D$15:$D$36,0),2))</f>
        <v>#REF!</v>
      </c>
      <c r="U92" s="439" t="str">
        <f t="array" ref="U92">IF(#REF!='(T) General Tables'!$A$512, "-", INDEX('(BCBC) BWP Construction'!$D$15:$Z$36,MATCH($I92, '(BCBC) BWP Construction'!$D$15:$D$36,0),3))</f>
        <v>#REF!</v>
      </c>
      <c r="V92" s="439" t="str">
        <f t="array" ref="V92">IF(#REF!='(T) General Tables'!$A$512, "-", INDEX('(BCBC) BWP Construction'!$AC$15:$AG$36,MATCH($I92, '(BCBC) BWP Construction'!$D$15:$D$36,0),1))</f>
        <v>#REF!</v>
      </c>
      <c r="W92" s="542" t="str">
        <f t="array" ref="W92">IF(#REF!='(T) General Tables'!$A$512, "-", INDEX('(BCBC) BWP Construction'!$AC$15:$AI$36,MATCH($I92, '(BCBC) BWP Construction'!$D$15:$D$36,0),6))</f>
        <v>#REF!</v>
      </c>
      <c r="X92" s="542" t="str">
        <f t="array" ref="X92">IF(#REF!='(T) General Tables'!$A$512, "-", INDEX('(BCBC) BWP Construction'!$AC$15:$AI$36,MATCH($I92, '(BCBC) BWP Construction'!$D$15:$D$36,0),7))</f>
        <v>#REF!</v>
      </c>
      <c r="Y92" s="685"/>
      <c r="Z92" s="462" t="str">
        <f>IF('(I-3) Design &amp; Feedback'!O90='(T) General Tables'!$A$77,'(T) General Tables'!$A$177,'(T) General Tables'!$A$17)</f>
        <v>N/A</v>
      </c>
      <c r="AA92" s="462" t="str">
        <f>IF($Z92='(T) General Tables'!$A$177,'(BCBC) BWP Construction'!$E$15,'(I-3) Design &amp; Feedback'!O90)</f>
        <v/>
      </c>
      <c r="AB92" s="462" t="str">
        <f>IF('(I-3) Design &amp; Feedback'!O90='(T) General Tables'!$A$78,'(T) General Tables'!$A$11,"-")</f>
        <v>-</v>
      </c>
      <c r="AC92" s="439" t="str">
        <f>IF($Z92='(T) General Tables'!$A$177,'(BCBC) BWP Construction'!$AC$15,"-")</f>
        <v>-</v>
      </c>
      <c r="AD92" s="438" t="str">
        <f>IF($Z92='(T) General Tables'!$A$177,'(BCBC) BWP Construction'!$AF$15,"-")</f>
        <v>-</v>
      </c>
      <c r="AE92" s="438" t="str">
        <f>IF($Z92='(T) General Tables'!$A$177,'(BCBC) BWP Construction'!$AF$16,"-")</f>
        <v>-</v>
      </c>
      <c r="AF92" s="7"/>
    </row>
    <row r="93" ht="18.75" hidden="1" customHeight="1">
      <c r="A93" s="7"/>
      <c r="B93" s="162"/>
      <c r="C93" s="7"/>
      <c r="D93" s="519" t="str">
        <f>'(I-3) Design &amp; Feedback'!D91</f>
        <v>Not Required</v>
      </c>
      <c r="E93" s="162"/>
      <c r="F93" s="7"/>
      <c r="G93" s="462" t="str">
        <f>'(I-3) Design &amp; Feedback'!G91</f>
        <v>B/CS</v>
      </c>
      <c r="H93" s="686" t="str">
        <f>IF('(I-3) Design &amp; Feedback'!H91&gt;0, '(I-3) Design &amp; Feedback'!H91, "-")</f>
        <v>-</v>
      </c>
      <c r="I93" s="439" t="str">
        <f>IF('(I-3) Design &amp; Feedback'!K91&gt;0, '(I-3) Design &amp; Feedback'!K91, "-")</f>
        <v>-</v>
      </c>
      <c r="J93" s="439" t="str">
        <f>IF('(I-3) Design &amp; Feedback'!L91&gt;0, '(I-3) Design &amp; Feedback'!L91, "-")</f>
        <v>-</v>
      </c>
      <c r="K93" s="685"/>
      <c r="L93" s="462" t="str">
        <f t="array" ref="L93">IF(#REF!='(T) General Tables'!$A$512,
    "-",
    INDEX('(BCBC) Anchor Bolt Spacing'!$E$15:$I$35,
          MATCH('(R-4a) Construction (Part 2)'!$I93, '(BCBC) Anchor Bolt Spacing'!$E$15:$E$35, 0),
          MATCH('(R-4a) Construction (Part 2)'!$P$7, '(BCBC) Anchor Bolt Spacing'!$E$15:$I$15, 0)
    )
)</f>
        <v>#REF!</v>
      </c>
      <c r="M93" s="462" t="str">
        <f>IF(AND(I93&gt;0, I93&lt;&gt;'(T) General Tables'!$A$512),"2","-")</f>
        <v>2</v>
      </c>
      <c r="N93" s="685"/>
      <c r="O93" s="439" t="str">
        <f t="array" ref="O93">IF(#REF!='(T) General Tables'!$A$512, "-", INDEX('(BCBC) BWP Construction'!$D$15:$Z$36,MATCH($I93, '(BCBC) BWP Construction'!$D$15:$D$36,0),5))</f>
        <v>#REF!</v>
      </c>
      <c r="P93" s="439" t="str">
        <f>'(R-6) Dbl Top Plates Nailing'!$AD$25</f>
        <v>#VALUE!</v>
      </c>
      <c r="Q93" s="439" t="str">
        <f>'(R-6) Dbl Top Plates Nailing'!$AC$25</f>
        <v>#VALUE!</v>
      </c>
      <c r="R93" s="439"/>
      <c r="S93" s="685"/>
      <c r="T93" s="439" t="str">
        <f t="array" ref="T93">IF(#REF!='(T) General Tables'!$A$512, "-", INDEX('(BCBC) BWP Construction'!$D$15:$Z$36,MATCH($I93, '(BCBC) BWP Construction'!$D$15:$D$36,0),2))</f>
        <v>#REF!</v>
      </c>
      <c r="U93" s="439" t="str">
        <f t="array" ref="U93">IF(#REF!='(T) General Tables'!$A$512, "-", INDEX('(BCBC) BWP Construction'!$D$15:$Z$36,MATCH($I93, '(BCBC) BWP Construction'!$D$15:$D$36,0),3))</f>
        <v>#REF!</v>
      </c>
      <c r="V93" s="439" t="str">
        <f t="array" ref="V93">IF(#REF!='(T) General Tables'!$A$512, "-", INDEX('(BCBC) BWP Construction'!$AC$15:$AG$36,MATCH($I93, '(BCBC) BWP Construction'!$D$15:$D$36,0),1))</f>
        <v>#REF!</v>
      </c>
      <c r="W93" s="542" t="str">
        <f t="array" ref="W93">IF(#REF!='(T) General Tables'!$A$512, "-", INDEX('(BCBC) BWP Construction'!$AC$15:$AI$36,MATCH($I93, '(BCBC) BWP Construction'!$D$15:$D$36,0),6))</f>
        <v>#REF!</v>
      </c>
      <c r="X93" s="542" t="str">
        <f t="array" ref="X93">IF(#REF!='(T) General Tables'!$A$512, "-", INDEX('(BCBC) BWP Construction'!$AC$15:$AI$36,MATCH($I93, '(BCBC) BWP Construction'!$D$15:$D$36,0),7))</f>
        <v>#REF!</v>
      </c>
      <c r="Y93" s="685"/>
      <c r="Z93" s="462" t="str">
        <f>IF('(I-3) Design &amp; Feedback'!O91='(T) General Tables'!$A$77,'(T) General Tables'!$A$177,'(T) General Tables'!$A$17)</f>
        <v>N/A</v>
      </c>
      <c r="AA93" s="462" t="str">
        <f>IF($Z93='(T) General Tables'!$A$177,'(BCBC) BWP Construction'!$E$15,'(I-3) Design &amp; Feedback'!O91)</f>
        <v/>
      </c>
      <c r="AB93" s="462" t="str">
        <f>IF('(I-3) Design &amp; Feedback'!O91='(T) General Tables'!$A$78,'(T) General Tables'!$A$11,"-")</f>
        <v>-</v>
      </c>
      <c r="AC93" s="439" t="str">
        <f>IF($Z93='(T) General Tables'!$A$177,'(BCBC) BWP Construction'!$AC$15,"-")</f>
        <v>-</v>
      </c>
      <c r="AD93" s="438" t="str">
        <f>IF($Z93='(T) General Tables'!$A$177,'(BCBC) BWP Construction'!$AF$15,"-")</f>
        <v>-</v>
      </c>
      <c r="AE93" s="438" t="str">
        <f>IF($Z93='(T) General Tables'!$A$177,'(BCBC) BWP Construction'!$AF$16,"-")</f>
        <v>-</v>
      </c>
      <c r="AF93" s="7"/>
    </row>
    <row r="94" ht="18.75" hidden="1" customHeight="1">
      <c r="A94" s="7"/>
      <c r="B94" s="162"/>
      <c r="C94" s="7"/>
      <c r="D94" s="519" t="str">
        <f>'(I-3) Design &amp; Feedback'!D92</f>
        <v>Not Required</v>
      </c>
      <c r="E94" s="162"/>
      <c r="F94" s="7"/>
      <c r="G94" s="462" t="str">
        <f>'(I-3) Design &amp; Feedback'!G92</f>
        <v>B/CS</v>
      </c>
      <c r="H94" s="686" t="str">
        <f>IF('(I-3) Design &amp; Feedback'!H92&gt;0, '(I-3) Design &amp; Feedback'!H92, "-")</f>
        <v>-</v>
      </c>
      <c r="I94" s="439" t="str">
        <f>IF('(I-3) Design &amp; Feedback'!K92&gt;0, '(I-3) Design &amp; Feedback'!K92, "-")</f>
        <v>-</v>
      </c>
      <c r="J94" s="439" t="str">
        <f>IF('(I-3) Design &amp; Feedback'!L92&gt;0, '(I-3) Design &amp; Feedback'!L92, "-")</f>
        <v>-</v>
      </c>
      <c r="K94" s="685"/>
      <c r="L94" s="462" t="str">
        <f t="array" ref="L94">IF(#REF!='(T) General Tables'!$A$512,
    "-",
    INDEX('(BCBC) Anchor Bolt Spacing'!$E$15:$I$35,
          MATCH('(R-4a) Construction (Part 2)'!$I94, '(BCBC) Anchor Bolt Spacing'!$E$15:$E$35, 0),
          MATCH('(R-4a) Construction (Part 2)'!$P$7, '(BCBC) Anchor Bolt Spacing'!$E$15:$I$15, 0)
    )
)</f>
        <v>#REF!</v>
      </c>
      <c r="M94" s="462" t="str">
        <f>IF(AND(I94&gt;0, I94&lt;&gt;'(T) General Tables'!$A$512),"2","-")</f>
        <v>2</v>
      </c>
      <c r="N94" s="685"/>
      <c r="O94" s="439" t="str">
        <f t="array" ref="O94">IF(#REF!='(T) General Tables'!$A$512, "-", INDEX('(BCBC) BWP Construction'!$D$15:$Z$36,MATCH($I94, '(BCBC) BWP Construction'!$D$15:$D$36,0),5))</f>
        <v>#REF!</v>
      </c>
      <c r="P94" s="439" t="str">
        <f>'(R-6) Dbl Top Plates Nailing'!$AD$25</f>
        <v>#VALUE!</v>
      </c>
      <c r="Q94" s="439" t="str">
        <f>'(R-6) Dbl Top Plates Nailing'!$AC$25</f>
        <v>#VALUE!</v>
      </c>
      <c r="R94" s="439"/>
      <c r="S94" s="685"/>
      <c r="T94" s="439" t="str">
        <f t="array" ref="T94">IF(#REF!='(T) General Tables'!$A$512, "-", INDEX('(BCBC) BWP Construction'!$D$15:$Z$36,MATCH($I94, '(BCBC) BWP Construction'!$D$15:$D$36,0),2))</f>
        <v>#REF!</v>
      </c>
      <c r="U94" s="439" t="str">
        <f t="array" ref="U94">IF(#REF!='(T) General Tables'!$A$512, "-", INDEX('(BCBC) BWP Construction'!$D$15:$Z$36,MATCH($I94, '(BCBC) BWP Construction'!$D$15:$D$36,0),3))</f>
        <v>#REF!</v>
      </c>
      <c r="V94" s="439" t="str">
        <f t="array" ref="V94">IF(#REF!='(T) General Tables'!$A$512, "-", INDEX('(BCBC) BWP Construction'!$AC$15:$AG$36,MATCH($I94, '(BCBC) BWP Construction'!$D$15:$D$36,0),1))</f>
        <v>#REF!</v>
      </c>
      <c r="W94" s="542" t="str">
        <f t="array" ref="W94">IF(#REF!='(T) General Tables'!$A$512, "-", INDEX('(BCBC) BWP Construction'!$AC$15:$AI$36,MATCH($I94, '(BCBC) BWP Construction'!$D$15:$D$36,0),6))</f>
        <v>#REF!</v>
      </c>
      <c r="X94" s="542" t="str">
        <f t="array" ref="X94">IF(#REF!='(T) General Tables'!$A$512, "-", INDEX('(BCBC) BWP Construction'!$AC$15:$AI$36,MATCH($I94, '(BCBC) BWP Construction'!$D$15:$D$36,0),7))</f>
        <v>#REF!</v>
      </c>
      <c r="Y94" s="685"/>
      <c r="Z94" s="462" t="str">
        <f>IF('(I-3) Design &amp; Feedback'!O92='(T) General Tables'!$A$77,'(T) General Tables'!$A$177,'(T) General Tables'!$A$17)</f>
        <v>N/A</v>
      </c>
      <c r="AA94" s="462" t="str">
        <f>IF($Z94='(T) General Tables'!$A$177,'(BCBC) BWP Construction'!$E$15,'(I-3) Design &amp; Feedback'!O92)</f>
        <v/>
      </c>
      <c r="AB94" s="462" t="str">
        <f>IF('(I-3) Design &amp; Feedback'!O92='(T) General Tables'!$A$78,'(T) General Tables'!$A$11,"-")</f>
        <v>-</v>
      </c>
      <c r="AC94" s="439" t="str">
        <f>IF($Z94='(T) General Tables'!$A$177,'(BCBC) BWP Construction'!$AC$15,"-")</f>
        <v>-</v>
      </c>
      <c r="AD94" s="438" t="str">
        <f>IF($Z94='(T) General Tables'!$A$177,'(BCBC) BWP Construction'!$AF$15,"-")</f>
        <v>-</v>
      </c>
      <c r="AE94" s="438" t="str">
        <f>IF($Z94='(T) General Tables'!$A$177,'(BCBC) BWP Construction'!$AF$16,"-")</f>
        <v>-</v>
      </c>
      <c r="AF94" s="7"/>
    </row>
    <row r="95" ht="18.75" hidden="1" customHeight="1">
      <c r="A95" s="7"/>
      <c r="B95" s="162"/>
      <c r="C95" s="7"/>
      <c r="D95" s="519" t="str">
        <f>'(I-3) Design &amp; Feedback'!D93</f>
        <v>Not Required</v>
      </c>
      <c r="E95" s="162"/>
      <c r="F95" s="7"/>
      <c r="G95" s="462" t="str">
        <f>'(I-3) Design &amp; Feedback'!G93</f>
        <v>B/CS</v>
      </c>
      <c r="H95" s="686" t="str">
        <f>IF('(I-3) Design &amp; Feedback'!H93&gt;0, '(I-3) Design &amp; Feedback'!H93, "-")</f>
        <v>-</v>
      </c>
      <c r="I95" s="439" t="str">
        <f>IF('(I-3) Design &amp; Feedback'!K93&gt;0, '(I-3) Design &amp; Feedback'!K93, "-")</f>
        <v>-</v>
      </c>
      <c r="J95" s="439" t="str">
        <f>IF('(I-3) Design &amp; Feedback'!L93&gt;0, '(I-3) Design &amp; Feedback'!L93, "-")</f>
        <v>-</v>
      </c>
      <c r="K95" s="685"/>
      <c r="L95" s="462" t="str">
        <f t="array" ref="L95">IF(#REF!='(T) General Tables'!$A$512,
    "-",
    INDEX('(BCBC) Anchor Bolt Spacing'!$E$15:$I$35,
          MATCH('(R-4a) Construction (Part 2)'!$I95, '(BCBC) Anchor Bolt Spacing'!$E$15:$E$35, 0),
          MATCH('(R-4a) Construction (Part 2)'!$P$7, '(BCBC) Anchor Bolt Spacing'!$E$15:$I$15, 0)
    )
)</f>
        <v>#REF!</v>
      </c>
      <c r="M95" s="462" t="str">
        <f>IF(AND(I95&gt;0, I95&lt;&gt;'(T) General Tables'!$A$512),"2","-")</f>
        <v>2</v>
      </c>
      <c r="N95" s="685"/>
      <c r="O95" s="439" t="str">
        <f t="array" ref="O95">IF(#REF!='(T) General Tables'!$A$512, "-", INDEX('(BCBC) BWP Construction'!$D$15:$Z$36,MATCH($I95, '(BCBC) BWP Construction'!$D$15:$D$36,0),5))</f>
        <v>#REF!</v>
      </c>
      <c r="P95" s="439" t="str">
        <f>'(R-6) Dbl Top Plates Nailing'!$AD$25</f>
        <v>#VALUE!</v>
      </c>
      <c r="Q95" s="439" t="str">
        <f>'(R-6) Dbl Top Plates Nailing'!$AC$25</f>
        <v>#VALUE!</v>
      </c>
      <c r="R95" s="439"/>
      <c r="S95" s="685"/>
      <c r="T95" s="439" t="str">
        <f t="array" ref="T95">IF(#REF!='(T) General Tables'!$A$512, "-", INDEX('(BCBC) BWP Construction'!$D$15:$Z$36,MATCH($I95, '(BCBC) BWP Construction'!$D$15:$D$36,0),2))</f>
        <v>#REF!</v>
      </c>
      <c r="U95" s="439" t="str">
        <f t="array" ref="U95">IF(#REF!='(T) General Tables'!$A$512, "-", INDEX('(BCBC) BWP Construction'!$D$15:$Z$36,MATCH($I95, '(BCBC) BWP Construction'!$D$15:$D$36,0),3))</f>
        <v>#REF!</v>
      </c>
      <c r="V95" s="439" t="str">
        <f t="array" ref="V95">IF(#REF!='(T) General Tables'!$A$512, "-", INDEX('(BCBC) BWP Construction'!$AC$15:$AG$36,MATCH($I95, '(BCBC) BWP Construction'!$D$15:$D$36,0),1))</f>
        <v>#REF!</v>
      </c>
      <c r="W95" s="542" t="str">
        <f t="array" ref="W95">IF(#REF!='(T) General Tables'!$A$512, "-", INDEX('(BCBC) BWP Construction'!$AC$15:$AI$36,MATCH($I95, '(BCBC) BWP Construction'!$D$15:$D$36,0),6))</f>
        <v>#REF!</v>
      </c>
      <c r="X95" s="542" t="str">
        <f t="array" ref="X95">IF(#REF!='(T) General Tables'!$A$512, "-", INDEX('(BCBC) BWP Construction'!$AC$15:$AI$36,MATCH($I95, '(BCBC) BWP Construction'!$D$15:$D$36,0),7))</f>
        <v>#REF!</v>
      </c>
      <c r="Y95" s="685"/>
      <c r="Z95" s="462" t="str">
        <f>IF('(I-3) Design &amp; Feedback'!O93='(T) General Tables'!$A$77,'(T) General Tables'!$A$177,'(T) General Tables'!$A$17)</f>
        <v>N/A</v>
      </c>
      <c r="AA95" s="462" t="str">
        <f>IF($Z95='(T) General Tables'!$A$177,'(BCBC) BWP Construction'!$E$15,'(I-3) Design &amp; Feedback'!O93)</f>
        <v/>
      </c>
      <c r="AB95" s="462" t="str">
        <f>IF('(I-3) Design &amp; Feedback'!O93='(T) General Tables'!$A$78,'(T) General Tables'!$A$11,"-")</f>
        <v>-</v>
      </c>
      <c r="AC95" s="439" t="str">
        <f>IF($Z95='(T) General Tables'!$A$177,'(BCBC) BWP Construction'!$AC$15,"-")</f>
        <v>-</v>
      </c>
      <c r="AD95" s="438" t="str">
        <f>IF($Z95='(T) General Tables'!$A$177,'(BCBC) BWP Construction'!$AF$15,"-")</f>
        <v>-</v>
      </c>
      <c r="AE95" s="438" t="str">
        <f>IF($Z95='(T) General Tables'!$A$177,'(BCBC) BWP Construction'!$AF$16,"-")</f>
        <v>-</v>
      </c>
      <c r="AF95" s="7"/>
    </row>
    <row r="96" ht="18.75" hidden="1" customHeight="1">
      <c r="A96" s="7"/>
      <c r="B96" s="162"/>
      <c r="C96" s="7"/>
      <c r="D96" s="519" t="str">
        <f>'(I-3) Design &amp; Feedback'!D94</f>
        <v>Not Required</v>
      </c>
      <c r="E96" s="162"/>
      <c r="F96" s="7"/>
      <c r="G96" s="462" t="str">
        <f>'(I-3) Design &amp; Feedback'!G94</f>
        <v>B/CS</v>
      </c>
      <c r="H96" s="686" t="str">
        <f>IF('(I-3) Design &amp; Feedback'!H94&gt;0, '(I-3) Design &amp; Feedback'!H94, "-")</f>
        <v>-</v>
      </c>
      <c r="I96" s="439" t="str">
        <f>IF('(I-3) Design &amp; Feedback'!K94&gt;0, '(I-3) Design &amp; Feedback'!K94, "-")</f>
        <v>-</v>
      </c>
      <c r="J96" s="439" t="str">
        <f>IF('(I-3) Design &amp; Feedback'!L94&gt;0, '(I-3) Design &amp; Feedback'!L94, "-")</f>
        <v>-</v>
      </c>
      <c r="K96" s="685"/>
      <c r="L96" s="462" t="str">
        <f t="array" ref="L96">IF(#REF!='(T) General Tables'!$A$512,
    "-",
    INDEX('(BCBC) Anchor Bolt Spacing'!$E$15:$I$35,
          MATCH('(R-4a) Construction (Part 2)'!$I96, '(BCBC) Anchor Bolt Spacing'!$E$15:$E$35, 0),
          MATCH('(R-4a) Construction (Part 2)'!$P$7, '(BCBC) Anchor Bolt Spacing'!$E$15:$I$15, 0)
    )
)</f>
        <v>#REF!</v>
      </c>
      <c r="M96" s="462" t="str">
        <f>IF(AND(I96&gt;0, I96&lt;&gt;'(T) General Tables'!$A$512),"2","-")</f>
        <v>2</v>
      </c>
      <c r="N96" s="685"/>
      <c r="O96" s="439" t="str">
        <f t="array" ref="O96">IF(#REF!='(T) General Tables'!$A$512, "-", INDEX('(BCBC) BWP Construction'!$D$15:$Z$36,MATCH($I96, '(BCBC) BWP Construction'!$D$15:$D$36,0),5))</f>
        <v>#REF!</v>
      </c>
      <c r="P96" s="439" t="str">
        <f>'(R-6) Dbl Top Plates Nailing'!$AD$25</f>
        <v>#VALUE!</v>
      </c>
      <c r="Q96" s="439" t="str">
        <f>'(R-6) Dbl Top Plates Nailing'!$AC$25</f>
        <v>#VALUE!</v>
      </c>
      <c r="R96" s="439"/>
      <c r="S96" s="685"/>
      <c r="T96" s="439" t="str">
        <f t="array" ref="T96">IF(#REF!='(T) General Tables'!$A$512, "-", INDEX('(BCBC) BWP Construction'!$D$15:$Z$36,MATCH($I96, '(BCBC) BWP Construction'!$D$15:$D$36,0),2))</f>
        <v>#REF!</v>
      </c>
      <c r="U96" s="439" t="str">
        <f t="array" ref="U96">IF(#REF!='(T) General Tables'!$A$512, "-", INDEX('(BCBC) BWP Construction'!$D$15:$Z$36,MATCH($I96, '(BCBC) BWP Construction'!$D$15:$D$36,0),3))</f>
        <v>#REF!</v>
      </c>
      <c r="V96" s="439" t="str">
        <f t="array" ref="V96">IF(#REF!='(T) General Tables'!$A$512, "-", INDEX('(BCBC) BWP Construction'!$AC$15:$AG$36,MATCH($I96, '(BCBC) BWP Construction'!$D$15:$D$36,0),1))</f>
        <v>#REF!</v>
      </c>
      <c r="W96" s="542" t="str">
        <f t="array" ref="W96">IF(#REF!='(T) General Tables'!$A$512, "-", INDEX('(BCBC) BWP Construction'!$AC$15:$AI$36,MATCH($I96, '(BCBC) BWP Construction'!$D$15:$D$36,0),6))</f>
        <v>#REF!</v>
      </c>
      <c r="X96" s="542" t="str">
        <f t="array" ref="X96">IF(#REF!='(T) General Tables'!$A$512, "-", INDEX('(BCBC) BWP Construction'!$AC$15:$AI$36,MATCH($I96, '(BCBC) BWP Construction'!$D$15:$D$36,0),7))</f>
        <v>#REF!</v>
      </c>
      <c r="Y96" s="685"/>
      <c r="Z96" s="462" t="str">
        <f>IF('(I-3) Design &amp; Feedback'!O94='(T) General Tables'!$A$77,'(T) General Tables'!$A$177,'(T) General Tables'!$A$17)</f>
        <v>N/A</v>
      </c>
      <c r="AA96" s="462" t="str">
        <f>IF($Z96='(T) General Tables'!$A$177,'(BCBC) BWP Construction'!$E$15,'(I-3) Design &amp; Feedback'!O94)</f>
        <v/>
      </c>
      <c r="AB96" s="462" t="str">
        <f>IF('(I-3) Design &amp; Feedback'!O94='(T) General Tables'!$A$78,'(T) General Tables'!$A$11,"-")</f>
        <v>-</v>
      </c>
      <c r="AC96" s="439" t="str">
        <f>IF($Z96='(T) General Tables'!$A$177,'(BCBC) BWP Construction'!$AC$15,"-")</f>
        <v>-</v>
      </c>
      <c r="AD96" s="438" t="str">
        <f>IF($Z96='(T) General Tables'!$A$177,'(BCBC) BWP Construction'!$AF$15,"-")</f>
        <v>-</v>
      </c>
      <c r="AE96" s="438" t="str">
        <f>IF($Z96='(T) General Tables'!$A$177,'(BCBC) BWP Construction'!$AF$16,"-")</f>
        <v>-</v>
      </c>
      <c r="AF96" s="7"/>
    </row>
    <row r="97" ht="18.75" hidden="1" customHeight="1">
      <c r="A97" s="7"/>
      <c r="B97" s="162"/>
      <c r="C97" s="7"/>
      <c r="D97" s="519" t="str">
        <f>'(I-3) Design &amp; Feedback'!D95</f>
        <v>Not Required</v>
      </c>
      <c r="E97" s="162"/>
      <c r="F97" s="7"/>
      <c r="G97" s="462" t="str">
        <f>'(I-3) Design &amp; Feedback'!G95</f>
        <v>B/CS</v>
      </c>
      <c r="H97" s="686" t="str">
        <f>IF('(I-3) Design &amp; Feedback'!H95&gt;0, '(I-3) Design &amp; Feedback'!H95, "-")</f>
        <v>-</v>
      </c>
      <c r="I97" s="439" t="str">
        <f>IF('(I-3) Design &amp; Feedback'!K95&gt;0, '(I-3) Design &amp; Feedback'!K95, "-")</f>
        <v>-</v>
      </c>
      <c r="J97" s="439" t="str">
        <f>IF('(I-3) Design &amp; Feedback'!L95&gt;0, '(I-3) Design &amp; Feedback'!L95, "-")</f>
        <v>-</v>
      </c>
      <c r="K97" s="685"/>
      <c r="L97" s="462" t="str">
        <f t="array" ref="L97">IF(#REF!='(T) General Tables'!$A$512,
    "-",
    INDEX('(BCBC) Anchor Bolt Spacing'!$E$15:$I$35,
          MATCH('(R-4a) Construction (Part 2)'!$I97, '(BCBC) Anchor Bolt Spacing'!$E$15:$E$35, 0),
          MATCH('(R-4a) Construction (Part 2)'!$P$7, '(BCBC) Anchor Bolt Spacing'!$E$15:$I$15, 0)
    )
)</f>
        <v>#REF!</v>
      </c>
      <c r="M97" s="462" t="str">
        <f>IF(AND(I97&gt;0, I97&lt;&gt;'(T) General Tables'!$A$512),"2","-")</f>
        <v>2</v>
      </c>
      <c r="N97" s="685"/>
      <c r="O97" s="439" t="str">
        <f t="array" ref="O97">IF(#REF!='(T) General Tables'!$A$512, "-", INDEX('(BCBC) BWP Construction'!$D$15:$Z$36,MATCH($I97, '(BCBC) BWP Construction'!$D$15:$D$36,0),5))</f>
        <v>#REF!</v>
      </c>
      <c r="P97" s="439" t="str">
        <f>'(R-6) Dbl Top Plates Nailing'!$AD$25</f>
        <v>#VALUE!</v>
      </c>
      <c r="Q97" s="439" t="str">
        <f>'(R-6) Dbl Top Plates Nailing'!$AC$25</f>
        <v>#VALUE!</v>
      </c>
      <c r="R97" s="439"/>
      <c r="S97" s="685"/>
      <c r="T97" s="439" t="str">
        <f t="array" ref="T97">IF(#REF!='(T) General Tables'!$A$512, "-", INDEX('(BCBC) BWP Construction'!$D$15:$Z$36,MATCH($I97, '(BCBC) BWP Construction'!$D$15:$D$36,0),2))</f>
        <v>#REF!</v>
      </c>
      <c r="U97" s="439" t="str">
        <f t="array" ref="U97">IF(#REF!='(T) General Tables'!$A$512, "-", INDEX('(BCBC) BWP Construction'!$D$15:$Z$36,MATCH($I97, '(BCBC) BWP Construction'!$D$15:$D$36,0),3))</f>
        <v>#REF!</v>
      </c>
      <c r="V97" s="439" t="str">
        <f t="array" ref="V97">IF(#REF!='(T) General Tables'!$A$512, "-", INDEX('(BCBC) BWP Construction'!$AC$15:$AG$36,MATCH($I97, '(BCBC) BWP Construction'!$D$15:$D$36,0),1))</f>
        <v>#REF!</v>
      </c>
      <c r="W97" s="542" t="str">
        <f t="array" ref="W97">IF(#REF!='(T) General Tables'!$A$512, "-", INDEX('(BCBC) BWP Construction'!$AC$15:$AI$36,MATCH($I97, '(BCBC) BWP Construction'!$D$15:$D$36,0),6))</f>
        <v>#REF!</v>
      </c>
      <c r="X97" s="542" t="str">
        <f t="array" ref="X97">IF(#REF!='(T) General Tables'!$A$512, "-", INDEX('(BCBC) BWP Construction'!$AC$15:$AI$36,MATCH($I97, '(BCBC) BWP Construction'!$D$15:$D$36,0),7))</f>
        <v>#REF!</v>
      </c>
      <c r="Y97" s="685"/>
      <c r="Z97" s="462" t="str">
        <f>IF('(I-3) Design &amp; Feedback'!O95='(T) General Tables'!$A$77,'(T) General Tables'!$A$177,'(T) General Tables'!$A$17)</f>
        <v>N/A</v>
      </c>
      <c r="AA97" s="462" t="str">
        <f>IF($Z97='(T) General Tables'!$A$177,'(BCBC) BWP Construction'!$E$15,'(I-3) Design &amp; Feedback'!O95)</f>
        <v/>
      </c>
      <c r="AB97" s="462" t="str">
        <f>IF('(I-3) Design &amp; Feedback'!O95='(T) General Tables'!$A$78,'(T) General Tables'!$A$11,"-")</f>
        <v>-</v>
      </c>
      <c r="AC97" s="439" t="str">
        <f>IF($Z97='(T) General Tables'!$A$177,'(BCBC) BWP Construction'!$AC$15,"-")</f>
        <v>-</v>
      </c>
      <c r="AD97" s="438" t="str">
        <f>IF($Z97='(T) General Tables'!$A$177,'(BCBC) BWP Construction'!$AF$15,"-")</f>
        <v>-</v>
      </c>
      <c r="AE97" s="438" t="str">
        <f>IF($Z97='(T) General Tables'!$A$177,'(BCBC) BWP Construction'!$AF$16,"-")</f>
        <v>-</v>
      </c>
      <c r="AF97" s="7"/>
    </row>
    <row r="98" ht="18.75" hidden="1" customHeight="1">
      <c r="A98" s="7"/>
      <c r="B98" s="162"/>
      <c r="C98" s="7"/>
      <c r="D98" s="519" t="str">
        <f>'(I-3) Design &amp; Feedback'!D96</f>
        <v>Not Required</v>
      </c>
      <c r="E98" s="162"/>
      <c r="F98" s="7"/>
      <c r="G98" s="462" t="str">
        <f>'(I-3) Design &amp; Feedback'!G96</f>
        <v>B/CS</v>
      </c>
      <c r="H98" s="686" t="str">
        <f>IF('(I-3) Design &amp; Feedback'!H96&gt;0, '(I-3) Design &amp; Feedback'!H96, "-")</f>
        <v>-</v>
      </c>
      <c r="I98" s="439" t="str">
        <f>IF('(I-3) Design &amp; Feedback'!K96&gt;0, '(I-3) Design &amp; Feedback'!K96, "-")</f>
        <v>-</v>
      </c>
      <c r="J98" s="439" t="str">
        <f>IF('(I-3) Design &amp; Feedback'!L96&gt;0, '(I-3) Design &amp; Feedback'!L96, "-")</f>
        <v>-</v>
      </c>
      <c r="K98" s="685"/>
      <c r="L98" s="462" t="str">
        <f t="array" ref="L98">IF(#REF!='(T) General Tables'!$A$512,
    "-",
    INDEX('(BCBC) Anchor Bolt Spacing'!$E$15:$I$35,
          MATCH('(R-4a) Construction (Part 2)'!$I98, '(BCBC) Anchor Bolt Spacing'!$E$15:$E$35, 0),
          MATCH('(R-4a) Construction (Part 2)'!$P$7, '(BCBC) Anchor Bolt Spacing'!$E$15:$I$15, 0)
    )
)</f>
        <v>#REF!</v>
      </c>
      <c r="M98" s="462" t="str">
        <f>IF(AND(I98&gt;0, I98&lt;&gt;'(T) General Tables'!$A$512),"2","-")</f>
        <v>2</v>
      </c>
      <c r="N98" s="685"/>
      <c r="O98" s="439" t="str">
        <f t="array" ref="O98">IF(#REF!='(T) General Tables'!$A$512, "-", INDEX('(BCBC) BWP Construction'!$D$15:$Z$36,MATCH($I98, '(BCBC) BWP Construction'!$D$15:$D$36,0),5))</f>
        <v>#REF!</v>
      </c>
      <c r="P98" s="439" t="str">
        <f>'(R-6) Dbl Top Plates Nailing'!$AD$25</f>
        <v>#VALUE!</v>
      </c>
      <c r="Q98" s="439" t="str">
        <f>'(R-6) Dbl Top Plates Nailing'!$AC$25</f>
        <v>#VALUE!</v>
      </c>
      <c r="R98" s="439"/>
      <c r="S98" s="685"/>
      <c r="T98" s="439" t="str">
        <f t="array" ref="T98">IF(#REF!='(T) General Tables'!$A$512, "-", INDEX('(BCBC) BWP Construction'!$D$15:$Z$36,MATCH($I98, '(BCBC) BWP Construction'!$D$15:$D$36,0),2))</f>
        <v>#REF!</v>
      </c>
      <c r="U98" s="439" t="str">
        <f t="array" ref="U98">IF(#REF!='(T) General Tables'!$A$512, "-", INDEX('(BCBC) BWP Construction'!$D$15:$Z$36,MATCH($I98, '(BCBC) BWP Construction'!$D$15:$D$36,0),3))</f>
        <v>#REF!</v>
      </c>
      <c r="V98" s="439" t="str">
        <f t="array" ref="V98">IF(#REF!='(T) General Tables'!$A$512, "-", INDEX('(BCBC) BWP Construction'!$AC$15:$AG$36,MATCH($I98, '(BCBC) BWP Construction'!$D$15:$D$36,0),1))</f>
        <v>#REF!</v>
      </c>
      <c r="W98" s="542" t="str">
        <f t="array" ref="W98">IF(#REF!='(T) General Tables'!$A$512, "-", INDEX('(BCBC) BWP Construction'!$AC$15:$AI$36,MATCH($I98, '(BCBC) BWP Construction'!$D$15:$D$36,0),6))</f>
        <v>#REF!</v>
      </c>
      <c r="X98" s="542" t="str">
        <f t="array" ref="X98">IF(#REF!='(T) General Tables'!$A$512, "-", INDEX('(BCBC) BWP Construction'!$AC$15:$AI$36,MATCH($I98, '(BCBC) BWP Construction'!$D$15:$D$36,0),7))</f>
        <v>#REF!</v>
      </c>
      <c r="Y98" s="685"/>
      <c r="Z98" s="462" t="str">
        <f>IF('(I-3) Design &amp; Feedback'!O96='(T) General Tables'!$A$77,'(T) General Tables'!$A$177,'(T) General Tables'!$A$17)</f>
        <v>N/A</v>
      </c>
      <c r="AA98" s="462" t="str">
        <f>IF($Z98='(T) General Tables'!$A$177,'(BCBC) BWP Construction'!$E$15,'(I-3) Design &amp; Feedback'!O96)</f>
        <v/>
      </c>
      <c r="AB98" s="462" t="str">
        <f>IF('(I-3) Design &amp; Feedback'!O96='(T) General Tables'!$A$78,'(T) General Tables'!$A$11,"-")</f>
        <v>-</v>
      </c>
      <c r="AC98" s="439" t="str">
        <f>IF($Z98='(T) General Tables'!$A$177,'(BCBC) BWP Construction'!$AC$15,"-")</f>
        <v>-</v>
      </c>
      <c r="AD98" s="438" t="str">
        <f>IF($Z98='(T) General Tables'!$A$177,'(BCBC) BWP Construction'!$AF$15,"-")</f>
        <v>-</v>
      </c>
      <c r="AE98" s="438" t="str">
        <f>IF($Z98='(T) General Tables'!$A$177,'(BCBC) BWP Construction'!$AF$16,"-")</f>
        <v>-</v>
      </c>
      <c r="AF98" s="7"/>
    </row>
    <row r="99" ht="18.75" hidden="1" customHeight="1">
      <c r="A99" s="7"/>
      <c r="B99" s="234"/>
      <c r="C99" s="207"/>
      <c r="D99" s="519" t="str">
        <f>'(I-3) Design &amp; Feedback'!D103</f>
        <v>Not Required</v>
      </c>
      <c r="E99" s="162"/>
      <c r="F99" s="7"/>
      <c r="G99" s="434" t="str">
        <f>'(I-3) Design &amp; Feedback'!G103</f>
        <v>B/CS</v>
      </c>
      <c r="H99" s="391" t="str">
        <f>IF('(I-3) Design &amp; Feedback'!H103&gt;0, '(I-3) Design &amp; Feedback'!H103, "-")</f>
        <v>-</v>
      </c>
      <c r="I99" s="424" t="str">
        <f>IF('(I-3) Design &amp; Feedback'!K103&gt;0, '(I-3) Design &amp; Feedback'!K103, "-")</f>
        <v>-</v>
      </c>
      <c r="J99" s="424" t="str">
        <f>IF('(I-3) Design &amp; Feedback'!L103&gt;0, '(I-3) Design &amp; Feedback'!L103, "-")</f>
        <v>-</v>
      </c>
      <c r="K99" s="685"/>
      <c r="L99" s="434" t="str">
        <f t="array" ref="L99">IF(#REF!='(T) General Tables'!$A$512,
    "-",
    INDEX('(BCBC) Anchor Bolt Spacing'!$E$15:$I$35,
          MATCH('(R-4a) Construction (Part 2)'!$I99, '(BCBC) Anchor Bolt Spacing'!$E$15:$E$35, 0),
          MATCH('(R-4a) Construction (Part 2)'!$P$7, '(BCBC) Anchor Bolt Spacing'!$E$15:$I$15, 0)
    )
)</f>
        <v>#REF!</v>
      </c>
      <c r="M99" s="434" t="str">
        <f>IF(AND(I99&gt;0, I99&lt;&gt;'(T) General Tables'!$A$512),"2","-")</f>
        <v>2</v>
      </c>
      <c r="N99" s="685"/>
      <c r="O99" s="424" t="str">
        <f t="array" ref="O99">IF(#REF!='(T) General Tables'!$A$512, "-", INDEX('(BCBC) BWP Construction'!$D$15:$Z$36,MATCH($I99, '(BCBC) BWP Construction'!$D$15:$D$36,0),5))</f>
        <v>#REF!</v>
      </c>
      <c r="P99" s="424" t="str">
        <f>'(R-6) Dbl Top Plates Nailing'!$AD$26</f>
        <v>#VALUE!</v>
      </c>
      <c r="Q99" s="424" t="str">
        <f>'(R-6) Dbl Top Plates Nailing'!$AC$26</f>
        <v>#VALUE!</v>
      </c>
      <c r="R99" s="424"/>
      <c r="S99" s="685"/>
      <c r="T99" s="424" t="str">
        <f t="array" ref="T99">IF(#REF!='(T) General Tables'!$A$512, "-", INDEX('(BCBC) BWP Construction'!$D$15:$Z$36,MATCH($I99, '(BCBC) BWP Construction'!$D$15:$D$36,0),2))</f>
        <v>#REF!</v>
      </c>
      <c r="U99" s="424" t="str">
        <f t="array" ref="U99">IF(#REF!='(T) General Tables'!$A$512, "-", INDEX('(BCBC) BWP Construction'!$D$15:$Z$36,MATCH($I99, '(BCBC) BWP Construction'!$D$15:$D$36,0),3))</f>
        <v>#REF!</v>
      </c>
      <c r="V99" s="424" t="str">
        <f t="array" ref="V99">IF(#REF!='(T) General Tables'!$A$512, "-", INDEX('(BCBC) BWP Construction'!$AC$15:$AG$36,MATCH($I99, '(BCBC) BWP Construction'!$D$15:$D$36,0),1))</f>
        <v>#REF!</v>
      </c>
      <c r="W99" s="433" t="str">
        <f t="array" ref="W99">IF(#REF!='(T) General Tables'!$A$512, "-", INDEX('(BCBC) BWP Construction'!$AC$15:$AI$36,MATCH($I99, '(BCBC) BWP Construction'!$D$15:$D$36,0),6))</f>
        <v>#REF!</v>
      </c>
      <c r="X99" s="433" t="str">
        <f t="array" ref="X99">IF(#REF!='(T) General Tables'!$A$512, "-", INDEX('(BCBC) BWP Construction'!$AC$15:$AI$36,MATCH($I99, '(BCBC) BWP Construction'!$D$15:$D$36,0),7))</f>
        <v>#REF!</v>
      </c>
      <c r="Y99" s="685"/>
      <c r="Z99" s="434" t="str">
        <f>IF('(I-3) Design &amp; Feedback'!O103='(T) General Tables'!$A$77,'(T) General Tables'!$A$177,'(T) General Tables'!$A$17)</f>
        <v>N/A</v>
      </c>
      <c r="AA99" s="434" t="str">
        <f>IF($Z99='(T) General Tables'!$A$177,'(BCBC) BWP Construction'!$E$15,'(I-3) Design &amp; Feedback'!O103)</f>
        <v/>
      </c>
      <c r="AB99" s="434" t="str">
        <f>IF('(I-3) Design &amp; Feedback'!O103='(T) General Tables'!$A$78,'(T) General Tables'!$A$11,"-")</f>
        <v>-</v>
      </c>
      <c r="AC99" s="424" t="str">
        <f>IF($Z99='(T) General Tables'!$A$177,'(BCBC) BWP Construction'!$AC$15,"-")</f>
        <v>-</v>
      </c>
      <c r="AD99" s="423" t="str">
        <f>IF($Z99='(T) General Tables'!$A$177,'(BCBC) BWP Construction'!$AF$15,"-")</f>
        <v>-</v>
      </c>
      <c r="AE99" s="423" t="str">
        <f>IF($Z99='(T) General Tables'!$A$177,'(BCBC) BWP Construction'!$AF$16,"-")</f>
        <v>-</v>
      </c>
      <c r="AF99" s="7"/>
    </row>
    <row r="100" ht="18.75" hidden="1" customHeight="1">
      <c r="A100" s="7"/>
      <c r="B100" s="234"/>
      <c r="C100" s="207"/>
      <c r="D100" s="519" t="str">
        <f>'(I-3) Design &amp; Feedback'!D104</f>
        <v>Not Required</v>
      </c>
      <c r="E100" s="162"/>
      <c r="F100" s="7"/>
      <c r="G100" s="434" t="str">
        <f>'(I-3) Design &amp; Feedback'!G104</f>
        <v>B/CS</v>
      </c>
      <c r="H100" s="391" t="str">
        <f>IF('(I-3) Design &amp; Feedback'!H104&gt;0, '(I-3) Design &amp; Feedback'!H104, "-")</f>
        <v>-</v>
      </c>
      <c r="I100" s="424" t="str">
        <f>IF('(I-3) Design &amp; Feedback'!K104&gt;0, '(I-3) Design &amp; Feedback'!K104, "-")</f>
        <v>-</v>
      </c>
      <c r="J100" s="424" t="str">
        <f>IF('(I-3) Design &amp; Feedback'!L104&gt;0, '(I-3) Design &amp; Feedback'!L104, "-")</f>
        <v>-</v>
      </c>
      <c r="K100" s="685"/>
      <c r="L100" s="434" t="str">
        <f t="array" ref="L100">IF(#REF!='(T) General Tables'!$A$512,
    "-",
    INDEX('(BCBC) Anchor Bolt Spacing'!$E$15:$I$35,
          MATCH('(R-4a) Construction (Part 2)'!$I100, '(BCBC) Anchor Bolt Spacing'!$E$15:$E$35, 0),
          MATCH('(R-4a) Construction (Part 2)'!$P$7, '(BCBC) Anchor Bolt Spacing'!$E$15:$I$15, 0)
    )
)</f>
        <v>#REF!</v>
      </c>
      <c r="M100" s="434" t="str">
        <f>IF(AND(I100&gt;0, I100&lt;&gt;'(T) General Tables'!$A$512),"2","-")</f>
        <v>2</v>
      </c>
      <c r="N100" s="685"/>
      <c r="O100" s="424" t="str">
        <f t="array" ref="O100">IF(#REF!='(T) General Tables'!$A$512, "-", INDEX('(BCBC) BWP Construction'!$D$15:$Z$36,MATCH($I100, '(BCBC) BWP Construction'!$D$15:$D$36,0),5))</f>
        <v>#REF!</v>
      </c>
      <c r="P100" s="424" t="str">
        <f>'(R-6) Dbl Top Plates Nailing'!$AD$26</f>
        <v>#VALUE!</v>
      </c>
      <c r="Q100" s="424" t="str">
        <f>'(R-6) Dbl Top Plates Nailing'!$AC$26</f>
        <v>#VALUE!</v>
      </c>
      <c r="R100" s="424"/>
      <c r="S100" s="685"/>
      <c r="T100" s="424" t="str">
        <f t="array" ref="T100">IF(#REF!='(T) General Tables'!$A$512, "-", INDEX('(BCBC) BWP Construction'!$D$15:$Z$36,MATCH($I100, '(BCBC) BWP Construction'!$D$15:$D$36,0),2))</f>
        <v>#REF!</v>
      </c>
      <c r="U100" s="424" t="str">
        <f t="array" ref="U100">IF(#REF!='(T) General Tables'!$A$512, "-", INDEX('(BCBC) BWP Construction'!$D$15:$Z$36,MATCH($I100, '(BCBC) BWP Construction'!$D$15:$D$36,0),3))</f>
        <v>#REF!</v>
      </c>
      <c r="V100" s="424" t="str">
        <f t="array" ref="V100">IF(#REF!='(T) General Tables'!$A$512, "-", INDEX('(BCBC) BWP Construction'!$AC$15:$AG$36,MATCH($I100, '(BCBC) BWP Construction'!$D$15:$D$36,0),1))</f>
        <v>#REF!</v>
      </c>
      <c r="W100" s="433" t="str">
        <f t="array" ref="W100">IF(#REF!='(T) General Tables'!$A$512, "-", INDEX('(BCBC) BWP Construction'!$AC$15:$AI$36,MATCH($I100, '(BCBC) BWP Construction'!$D$15:$D$36,0),6))</f>
        <v>#REF!</v>
      </c>
      <c r="X100" s="433" t="str">
        <f t="array" ref="X100">IF(#REF!='(T) General Tables'!$A$512, "-", INDEX('(BCBC) BWP Construction'!$AC$15:$AI$36,MATCH($I100, '(BCBC) BWP Construction'!$D$15:$D$36,0),7))</f>
        <v>#REF!</v>
      </c>
      <c r="Y100" s="685"/>
      <c r="Z100" s="434" t="str">
        <f>IF('(I-3) Design &amp; Feedback'!O104='(T) General Tables'!$A$77,'(T) General Tables'!$A$177,'(T) General Tables'!$A$17)</f>
        <v>N/A</v>
      </c>
      <c r="AA100" s="434" t="str">
        <f>IF($Z100='(T) General Tables'!$A$177,'(BCBC) BWP Construction'!$E$15,'(I-3) Design &amp; Feedback'!O104)</f>
        <v/>
      </c>
      <c r="AB100" s="434" t="str">
        <f>IF('(I-3) Design &amp; Feedback'!O104='(T) General Tables'!$A$78,'(T) General Tables'!$A$11,"-")</f>
        <v>-</v>
      </c>
      <c r="AC100" s="424" t="str">
        <f>IF($Z100='(T) General Tables'!$A$177,'(BCBC) BWP Construction'!$AC$15,"-")</f>
        <v>-</v>
      </c>
      <c r="AD100" s="423" t="str">
        <f>IF($Z100='(T) General Tables'!$A$177,'(BCBC) BWP Construction'!$AF$15,"-")</f>
        <v>-</v>
      </c>
      <c r="AE100" s="423" t="str">
        <f>IF($Z100='(T) General Tables'!$A$177,'(BCBC) BWP Construction'!$AF$16,"-")</f>
        <v>-</v>
      </c>
      <c r="AF100" s="7"/>
    </row>
    <row r="101" ht="18.75" hidden="1" customHeight="1">
      <c r="A101" s="7"/>
      <c r="B101" s="234"/>
      <c r="C101" s="207"/>
      <c r="D101" s="519" t="str">
        <f>'(I-3) Design &amp; Feedback'!D105</f>
        <v>Not Required</v>
      </c>
      <c r="E101" s="162"/>
      <c r="F101" s="7"/>
      <c r="G101" s="434" t="str">
        <f>'(I-3) Design &amp; Feedback'!G105</f>
        <v>B/CS</v>
      </c>
      <c r="H101" s="391" t="str">
        <f>IF('(I-3) Design &amp; Feedback'!H105&gt;0, '(I-3) Design &amp; Feedback'!H105, "-")</f>
        <v>-</v>
      </c>
      <c r="I101" s="424" t="str">
        <f>IF('(I-3) Design &amp; Feedback'!K105&gt;0, '(I-3) Design &amp; Feedback'!K105, "-")</f>
        <v>-</v>
      </c>
      <c r="J101" s="424" t="str">
        <f>IF('(I-3) Design &amp; Feedback'!L105&gt;0, '(I-3) Design &amp; Feedback'!L105, "-")</f>
        <v>-</v>
      </c>
      <c r="K101" s="685"/>
      <c r="L101" s="434" t="str">
        <f t="array" ref="L101">IF(#REF!='(T) General Tables'!$A$512,
    "-",
    INDEX('(BCBC) Anchor Bolt Spacing'!$E$15:$I$35,
          MATCH('(R-4a) Construction (Part 2)'!$I101, '(BCBC) Anchor Bolt Spacing'!$E$15:$E$35, 0),
          MATCH('(R-4a) Construction (Part 2)'!$P$7, '(BCBC) Anchor Bolt Spacing'!$E$15:$I$15, 0)
    )
)</f>
        <v>#REF!</v>
      </c>
      <c r="M101" s="434" t="str">
        <f>IF(AND(I101&gt;0, I101&lt;&gt;'(T) General Tables'!$A$512),"2","-")</f>
        <v>2</v>
      </c>
      <c r="N101" s="685"/>
      <c r="O101" s="424" t="str">
        <f t="array" ref="O101">IF(#REF!='(T) General Tables'!$A$512, "-", INDEX('(BCBC) BWP Construction'!$D$15:$Z$36,MATCH($I101, '(BCBC) BWP Construction'!$D$15:$D$36,0),5))</f>
        <v>#REF!</v>
      </c>
      <c r="P101" s="424" t="str">
        <f>'(R-6) Dbl Top Plates Nailing'!$AD$26</f>
        <v>#VALUE!</v>
      </c>
      <c r="Q101" s="424" t="str">
        <f>'(R-6) Dbl Top Plates Nailing'!$AC$26</f>
        <v>#VALUE!</v>
      </c>
      <c r="R101" s="424"/>
      <c r="S101" s="685"/>
      <c r="T101" s="424" t="str">
        <f t="array" ref="T101">IF(#REF!='(T) General Tables'!$A$512, "-", INDEX('(BCBC) BWP Construction'!$D$15:$Z$36,MATCH($I101, '(BCBC) BWP Construction'!$D$15:$D$36,0),2))</f>
        <v>#REF!</v>
      </c>
      <c r="U101" s="424" t="str">
        <f t="array" ref="U101">IF(#REF!='(T) General Tables'!$A$512, "-", INDEX('(BCBC) BWP Construction'!$D$15:$Z$36,MATCH($I101, '(BCBC) BWP Construction'!$D$15:$D$36,0),3))</f>
        <v>#REF!</v>
      </c>
      <c r="V101" s="424" t="str">
        <f t="array" ref="V101">IF(#REF!='(T) General Tables'!$A$512, "-", INDEX('(BCBC) BWP Construction'!$AC$15:$AG$36,MATCH($I101, '(BCBC) BWP Construction'!$D$15:$D$36,0),1))</f>
        <v>#REF!</v>
      </c>
      <c r="W101" s="433" t="str">
        <f t="array" ref="W101">IF(#REF!='(T) General Tables'!$A$512, "-", INDEX('(BCBC) BWP Construction'!$AC$15:$AI$36,MATCH($I101, '(BCBC) BWP Construction'!$D$15:$D$36,0),6))</f>
        <v>#REF!</v>
      </c>
      <c r="X101" s="433" t="str">
        <f t="array" ref="X101">IF(#REF!='(T) General Tables'!$A$512, "-", INDEX('(BCBC) BWP Construction'!$AC$15:$AI$36,MATCH($I101, '(BCBC) BWP Construction'!$D$15:$D$36,0),7))</f>
        <v>#REF!</v>
      </c>
      <c r="Y101" s="685"/>
      <c r="Z101" s="434" t="str">
        <f>IF('(I-3) Design &amp; Feedback'!O105='(T) General Tables'!$A$77,'(T) General Tables'!$A$177,'(T) General Tables'!$A$17)</f>
        <v>N/A</v>
      </c>
      <c r="AA101" s="434" t="str">
        <f>IF($Z101='(T) General Tables'!$A$177,'(BCBC) BWP Construction'!$E$15,'(I-3) Design &amp; Feedback'!O105)</f>
        <v/>
      </c>
      <c r="AB101" s="434" t="str">
        <f>IF('(I-3) Design &amp; Feedback'!O105='(T) General Tables'!$A$78,'(T) General Tables'!$A$11,"-")</f>
        <v>-</v>
      </c>
      <c r="AC101" s="424" t="str">
        <f>IF($Z101='(T) General Tables'!$A$177,'(BCBC) BWP Construction'!$AC$15,"-")</f>
        <v>-</v>
      </c>
      <c r="AD101" s="423" t="str">
        <f>IF($Z101='(T) General Tables'!$A$177,'(BCBC) BWP Construction'!$AF$15,"-")</f>
        <v>-</v>
      </c>
      <c r="AE101" s="423" t="str">
        <f>IF($Z101='(T) General Tables'!$A$177,'(BCBC) BWP Construction'!$AF$16,"-")</f>
        <v>-</v>
      </c>
      <c r="AF101" s="7"/>
    </row>
    <row r="102" ht="18.75" hidden="1" customHeight="1">
      <c r="A102" s="7"/>
      <c r="B102" s="234"/>
      <c r="C102" s="207"/>
      <c r="D102" s="519" t="str">
        <f>'(I-3) Design &amp; Feedback'!D106</f>
        <v>Not Required</v>
      </c>
      <c r="E102" s="162"/>
      <c r="F102" s="7"/>
      <c r="G102" s="434" t="str">
        <f>'(I-3) Design &amp; Feedback'!G106</f>
        <v>B/CS</v>
      </c>
      <c r="H102" s="391" t="str">
        <f>IF('(I-3) Design &amp; Feedback'!H106&gt;0, '(I-3) Design &amp; Feedback'!H106, "-")</f>
        <v>-</v>
      </c>
      <c r="I102" s="424" t="str">
        <f>IF('(I-3) Design &amp; Feedback'!K106&gt;0, '(I-3) Design &amp; Feedback'!K106, "-")</f>
        <v>-</v>
      </c>
      <c r="J102" s="424" t="str">
        <f>IF('(I-3) Design &amp; Feedback'!L106&gt;0, '(I-3) Design &amp; Feedback'!L106, "-")</f>
        <v>-</v>
      </c>
      <c r="K102" s="685"/>
      <c r="L102" s="434" t="str">
        <f t="array" ref="L102">IF(#REF!='(T) General Tables'!$A$512,
    "-",
    INDEX('(BCBC) Anchor Bolt Spacing'!$E$15:$I$35,
          MATCH('(R-4a) Construction (Part 2)'!$I102, '(BCBC) Anchor Bolt Spacing'!$E$15:$E$35, 0),
          MATCH('(R-4a) Construction (Part 2)'!$P$7, '(BCBC) Anchor Bolt Spacing'!$E$15:$I$15, 0)
    )
)</f>
        <v>#REF!</v>
      </c>
      <c r="M102" s="434" t="str">
        <f>IF(AND(I102&gt;0, I102&lt;&gt;'(T) General Tables'!$A$512),"2","-")</f>
        <v>2</v>
      </c>
      <c r="N102" s="685"/>
      <c r="O102" s="424" t="str">
        <f t="array" ref="O102">IF(#REF!='(T) General Tables'!$A$512, "-", INDEX('(BCBC) BWP Construction'!$D$15:$Z$36,MATCH($I102, '(BCBC) BWP Construction'!$D$15:$D$36,0),5))</f>
        <v>#REF!</v>
      </c>
      <c r="P102" s="424" t="str">
        <f>'(R-6) Dbl Top Plates Nailing'!$AD$26</f>
        <v>#VALUE!</v>
      </c>
      <c r="Q102" s="424" t="str">
        <f>'(R-6) Dbl Top Plates Nailing'!$AC$26</f>
        <v>#VALUE!</v>
      </c>
      <c r="R102" s="424"/>
      <c r="S102" s="685"/>
      <c r="T102" s="424" t="str">
        <f t="array" ref="T102">IF(#REF!='(T) General Tables'!$A$512, "-", INDEX('(BCBC) BWP Construction'!$D$15:$Z$36,MATCH($I102, '(BCBC) BWP Construction'!$D$15:$D$36,0),2))</f>
        <v>#REF!</v>
      </c>
      <c r="U102" s="424" t="str">
        <f t="array" ref="U102">IF(#REF!='(T) General Tables'!$A$512, "-", INDEX('(BCBC) BWP Construction'!$D$15:$Z$36,MATCH($I102, '(BCBC) BWP Construction'!$D$15:$D$36,0),3))</f>
        <v>#REF!</v>
      </c>
      <c r="V102" s="424" t="str">
        <f t="array" ref="V102">IF(#REF!='(T) General Tables'!$A$512, "-", INDEX('(BCBC) BWP Construction'!$AC$15:$AG$36,MATCH($I102, '(BCBC) BWP Construction'!$D$15:$D$36,0),1))</f>
        <v>#REF!</v>
      </c>
      <c r="W102" s="433" t="str">
        <f t="array" ref="W102">IF(#REF!='(T) General Tables'!$A$512, "-", INDEX('(BCBC) BWP Construction'!$AC$15:$AI$36,MATCH($I102, '(BCBC) BWP Construction'!$D$15:$D$36,0),6))</f>
        <v>#REF!</v>
      </c>
      <c r="X102" s="433" t="str">
        <f t="array" ref="X102">IF(#REF!='(T) General Tables'!$A$512, "-", INDEX('(BCBC) BWP Construction'!$AC$15:$AI$36,MATCH($I102, '(BCBC) BWP Construction'!$D$15:$D$36,0),7))</f>
        <v>#REF!</v>
      </c>
      <c r="Y102" s="685"/>
      <c r="Z102" s="434" t="str">
        <f>IF('(I-3) Design &amp; Feedback'!O106='(T) General Tables'!$A$77,'(T) General Tables'!$A$177,'(T) General Tables'!$A$17)</f>
        <v>N/A</v>
      </c>
      <c r="AA102" s="434" t="str">
        <f>IF($Z102='(T) General Tables'!$A$177,'(BCBC) BWP Construction'!$E$15,'(I-3) Design &amp; Feedback'!O106)</f>
        <v/>
      </c>
      <c r="AB102" s="434" t="str">
        <f>IF('(I-3) Design &amp; Feedback'!O106='(T) General Tables'!$A$78,'(T) General Tables'!$A$11,"-")</f>
        <v>-</v>
      </c>
      <c r="AC102" s="424" t="str">
        <f>IF($Z102='(T) General Tables'!$A$177,'(BCBC) BWP Construction'!$AC$15,"-")</f>
        <v>-</v>
      </c>
      <c r="AD102" s="423" t="str">
        <f>IF($Z102='(T) General Tables'!$A$177,'(BCBC) BWP Construction'!$AF$15,"-")</f>
        <v>-</v>
      </c>
      <c r="AE102" s="423" t="str">
        <f>IF($Z102='(T) General Tables'!$A$177,'(BCBC) BWP Construction'!$AF$16,"-")</f>
        <v>-</v>
      </c>
      <c r="AF102" s="7"/>
    </row>
    <row r="103" ht="18.75" hidden="1" customHeight="1">
      <c r="A103" s="7"/>
      <c r="B103" s="234"/>
      <c r="C103" s="207"/>
      <c r="D103" s="519" t="str">
        <f>'(I-3) Design &amp; Feedback'!D107</f>
        <v>Not Required</v>
      </c>
      <c r="E103" s="162"/>
      <c r="F103" s="7"/>
      <c r="G103" s="434" t="str">
        <f>'(I-3) Design &amp; Feedback'!G107</f>
        <v>B/CS</v>
      </c>
      <c r="H103" s="391" t="str">
        <f>IF('(I-3) Design &amp; Feedback'!H107&gt;0, '(I-3) Design &amp; Feedback'!H107, "-")</f>
        <v>-</v>
      </c>
      <c r="I103" s="424" t="str">
        <f>IF('(I-3) Design &amp; Feedback'!K107&gt;0, '(I-3) Design &amp; Feedback'!K107, "-")</f>
        <v>-</v>
      </c>
      <c r="J103" s="424" t="str">
        <f>IF('(I-3) Design &amp; Feedback'!L107&gt;0, '(I-3) Design &amp; Feedback'!L107, "-")</f>
        <v>-</v>
      </c>
      <c r="K103" s="685"/>
      <c r="L103" s="434" t="str">
        <f t="array" ref="L103">IF(#REF!='(T) General Tables'!$A$512,
    "-",
    INDEX('(BCBC) Anchor Bolt Spacing'!$E$15:$I$35,
          MATCH('(R-4a) Construction (Part 2)'!$I103, '(BCBC) Anchor Bolt Spacing'!$E$15:$E$35, 0),
          MATCH('(R-4a) Construction (Part 2)'!$P$7, '(BCBC) Anchor Bolt Spacing'!$E$15:$I$15, 0)
    )
)</f>
        <v>#REF!</v>
      </c>
      <c r="M103" s="434" t="str">
        <f>IF(AND(I103&gt;0, I103&lt;&gt;'(T) General Tables'!$A$512),"2","-")</f>
        <v>2</v>
      </c>
      <c r="N103" s="685"/>
      <c r="O103" s="424" t="str">
        <f t="array" ref="O103">IF(#REF!='(T) General Tables'!$A$512, "-", INDEX('(BCBC) BWP Construction'!$D$15:$Z$36,MATCH($I103, '(BCBC) BWP Construction'!$D$15:$D$36,0),5))</f>
        <v>#REF!</v>
      </c>
      <c r="P103" s="424" t="str">
        <f>'(R-6) Dbl Top Plates Nailing'!$AD$26</f>
        <v>#VALUE!</v>
      </c>
      <c r="Q103" s="424" t="str">
        <f>'(R-6) Dbl Top Plates Nailing'!$AC$26</f>
        <v>#VALUE!</v>
      </c>
      <c r="R103" s="424"/>
      <c r="S103" s="685"/>
      <c r="T103" s="424" t="str">
        <f t="array" ref="T103">IF(#REF!='(T) General Tables'!$A$512, "-", INDEX('(BCBC) BWP Construction'!$D$15:$Z$36,MATCH($I103, '(BCBC) BWP Construction'!$D$15:$D$36,0),2))</f>
        <v>#REF!</v>
      </c>
      <c r="U103" s="424" t="str">
        <f t="array" ref="U103">IF(#REF!='(T) General Tables'!$A$512, "-", INDEX('(BCBC) BWP Construction'!$D$15:$Z$36,MATCH($I103, '(BCBC) BWP Construction'!$D$15:$D$36,0),3))</f>
        <v>#REF!</v>
      </c>
      <c r="V103" s="424" t="str">
        <f t="array" ref="V103">IF(#REF!='(T) General Tables'!$A$512, "-", INDEX('(BCBC) BWP Construction'!$AC$15:$AG$36,MATCH($I103, '(BCBC) BWP Construction'!$D$15:$D$36,0),1))</f>
        <v>#REF!</v>
      </c>
      <c r="W103" s="433" t="str">
        <f t="array" ref="W103">IF(#REF!='(T) General Tables'!$A$512, "-", INDEX('(BCBC) BWP Construction'!$AC$15:$AI$36,MATCH($I103, '(BCBC) BWP Construction'!$D$15:$D$36,0),6))</f>
        <v>#REF!</v>
      </c>
      <c r="X103" s="433" t="str">
        <f t="array" ref="X103">IF(#REF!='(T) General Tables'!$A$512, "-", INDEX('(BCBC) BWP Construction'!$AC$15:$AI$36,MATCH($I103, '(BCBC) BWP Construction'!$D$15:$D$36,0),7))</f>
        <v>#REF!</v>
      </c>
      <c r="Y103" s="685"/>
      <c r="Z103" s="434" t="str">
        <f>IF('(I-3) Design &amp; Feedback'!O107='(T) General Tables'!$A$77,'(T) General Tables'!$A$177,'(T) General Tables'!$A$17)</f>
        <v>N/A</v>
      </c>
      <c r="AA103" s="434" t="str">
        <f>IF($Z103='(T) General Tables'!$A$177,'(BCBC) BWP Construction'!$E$15,'(I-3) Design &amp; Feedback'!O107)</f>
        <v/>
      </c>
      <c r="AB103" s="434" t="str">
        <f>IF('(I-3) Design &amp; Feedback'!O107='(T) General Tables'!$A$78,'(T) General Tables'!$A$11,"-")</f>
        <v>-</v>
      </c>
      <c r="AC103" s="424" t="str">
        <f>IF($Z103='(T) General Tables'!$A$177,'(BCBC) BWP Construction'!$AC$15,"-")</f>
        <v>-</v>
      </c>
      <c r="AD103" s="423" t="str">
        <f>IF($Z103='(T) General Tables'!$A$177,'(BCBC) BWP Construction'!$AF$15,"-")</f>
        <v>-</v>
      </c>
      <c r="AE103" s="423" t="str">
        <f>IF($Z103='(T) General Tables'!$A$177,'(BCBC) BWP Construction'!$AF$16,"-")</f>
        <v>-</v>
      </c>
      <c r="AF103" s="7"/>
    </row>
    <row r="104" ht="18.75" hidden="1" customHeight="1">
      <c r="A104" s="7"/>
      <c r="B104" s="234"/>
      <c r="C104" s="207"/>
      <c r="D104" s="519" t="str">
        <f>'(I-3) Design &amp; Feedback'!D108</f>
        <v>Not Required</v>
      </c>
      <c r="E104" s="162"/>
      <c r="F104" s="7"/>
      <c r="G104" s="434" t="str">
        <f>'(I-3) Design &amp; Feedback'!G108</f>
        <v>B/CS</v>
      </c>
      <c r="H104" s="391" t="str">
        <f>IF('(I-3) Design &amp; Feedback'!H108&gt;0, '(I-3) Design &amp; Feedback'!H108, "-")</f>
        <v>-</v>
      </c>
      <c r="I104" s="424" t="str">
        <f>IF('(I-3) Design &amp; Feedback'!K108&gt;0, '(I-3) Design &amp; Feedback'!K108, "-")</f>
        <v>-</v>
      </c>
      <c r="J104" s="424" t="str">
        <f>IF('(I-3) Design &amp; Feedback'!L108&gt;0, '(I-3) Design &amp; Feedback'!L108, "-")</f>
        <v>-</v>
      </c>
      <c r="K104" s="685"/>
      <c r="L104" s="434" t="str">
        <f t="array" ref="L104">IF(#REF!='(T) General Tables'!$A$512,
    "-",
    INDEX('(BCBC) Anchor Bolt Spacing'!$E$15:$I$35,
          MATCH('(R-4a) Construction (Part 2)'!$I104, '(BCBC) Anchor Bolt Spacing'!$E$15:$E$35, 0),
          MATCH('(R-4a) Construction (Part 2)'!$P$7, '(BCBC) Anchor Bolt Spacing'!$E$15:$I$15, 0)
    )
)</f>
        <v>#REF!</v>
      </c>
      <c r="M104" s="434" t="str">
        <f>IF(AND(I104&gt;0, I104&lt;&gt;'(T) General Tables'!$A$512),"2","-")</f>
        <v>2</v>
      </c>
      <c r="N104" s="685"/>
      <c r="O104" s="424" t="str">
        <f t="array" ref="O104">IF(#REF!='(T) General Tables'!$A$512, "-", INDEX('(BCBC) BWP Construction'!$D$15:$Z$36,MATCH($I104, '(BCBC) BWP Construction'!$D$15:$D$36,0),5))</f>
        <v>#REF!</v>
      </c>
      <c r="P104" s="424" t="str">
        <f>'(R-6) Dbl Top Plates Nailing'!$AD$26</f>
        <v>#VALUE!</v>
      </c>
      <c r="Q104" s="424" t="str">
        <f>'(R-6) Dbl Top Plates Nailing'!$AC$26</f>
        <v>#VALUE!</v>
      </c>
      <c r="R104" s="424"/>
      <c r="S104" s="685"/>
      <c r="T104" s="424" t="str">
        <f t="array" ref="T104">IF(#REF!='(T) General Tables'!$A$512, "-", INDEX('(BCBC) BWP Construction'!$D$15:$Z$36,MATCH($I104, '(BCBC) BWP Construction'!$D$15:$D$36,0),2))</f>
        <v>#REF!</v>
      </c>
      <c r="U104" s="424" t="str">
        <f t="array" ref="U104">IF(#REF!='(T) General Tables'!$A$512, "-", INDEX('(BCBC) BWP Construction'!$D$15:$Z$36,MATCH($I104, '(BCBC) BWP Construction'!$D$15:$D$36,0),3))</f>
        <v>#REF!</v>
      </c>
      <c r="V104" s="424" t="str">
        <f t="array" ref="V104">IF(#REF!='(T) General Tables'!$A$512, "-", INDEX('(BCBC) BWP Construction'!$AC$15:$AG$36,MATCH($I104, '(BCBC) BWP Construction'!$D$15:$D$36,0),1))</f>
        <v>#REF!</v>
      </c>
      <c r="W104" s="433" t="str">
        <f t="array" ref="W104">IF(#REF!='(T) General Tables'!$A$512, "-", INDEX('(BCBC) BWP Construction'!$AC$15:$AI$36,MATCH($I104, '(BCBC) BWP Construction'!$D$15:$D$36,0),6))</f>
        <v>#REF!</v>
      </c>
      <c r="X104" s="433" t="str">
        <f t="array" ref="X104">IF(#REF!='(T) General Tables'!$A$512, "-", INDEX('(BCBC) BWP Construction'!$AC$15:$AI$36,MATCH($I104, '(BCBC) BWP Construction'!$D$15:$D$36,0),7))</f>
        <v>#REF!</v>
      </c>
      <c r="Y104" s="685"/>
      <c r="Z104" s="434" t="str">
        <f>IF('(I-3) Design &amp; Feedback'!O108='(T) General Tables'!$A$77,'(T) General Tables'!$A$177,'(T) General Tables'!$A$17)</f>
        <v>N/A</v>
      </c>
      <c r="AA104" s="434" t="str">
        <f>IF($Z104='(T) General Tables'!$A$177,'(BCBC) BWP Construction'!$E$15,'(I-3) Design &amp; Feedback'!O108)</f>
        <v/>
      </c>
      <c r="AB104" s="434" t="str">
        <f>IF('(I-3) Design &amp; Feedback'!O108='(T) General Tables'!$A$78,'(T) General Tables'!$A$11,"-")</f>
        <v>-</v>
      </c>
      <c r="AC104" s="424" t="str">
        <f>IF($Z104='(T) General Tables'!$A$177,'(BCBC) BWP Construction'!$AC$15,"-")</f>
        <v>-</v>
      </c>
      <c r="AD104" s="423" t="str">
        <f>IF($Z104='(T) General Tables'!$A$177,'(BCBC) BWP Construction'!$AF$15,"-")</f>
        <v>-</v>
      </c>
      <c r="AE104" s="423" t="str">
        <f>IF($Z104='(T) General Tables'!$A$177,'(BCBC) BWP Construction'!$AF$16,"-")</f>
        <v>-</v>
      </c>
      <c r="AF104" s="7"/>
    </row>
    <row r="105" ht="18.75" hidden="1" customHeight="1">
      <c r="A105" s="7"/>
      <c r="B105" s="234"/>
      <c r="C105" s="207"/>
      <c r="D105" s="519" t="str">
        <f>'(I-3) Design &amp; Feedback'!D109</f>
        <v>Not Required</v>
      </c>
      <c r="E105" s="162"/>
      <c r="F105" s="7"/>
      <c r="G105" s="434" t="str">
        <f>'(I-3) Design &amp; Feedback'!G109</f>
        <v>B/CS</v>
      </c>
      <c r="H105" s="391" t="str">
        <f>IF('(I-3) Design &amp; Feedback'!H109&gt;0, '(I-3) Design &amp; Feedback'!H109, "-")</f>
        <v>-</v>
      </c>
      <c r="I105" s="424" t="str">
        <f>IF('(I-3) Design &amp; Feedback'!K109&gt;0, '(I-3) Design &amp; Feedback'!K109, "-")</f>
        <v>-</v>
      </c>
      <c r="J105" s="424" t="str">
        <f>IF('(I-3) Design &amp; Feedback'!L109&gt;0, '(I-3) Design &amp; Feedback'!L109, "-")</f>
        <v>-</v>
      </c>
      <c r="K105" s="685"/>
      <c r="L105" s="434" t="str">
        <f t="array" ref="L105">IF(#REF!='(T) General Tables'!$A$512,
    "-",
    INDEX('(BCBC) Anchor Bolt Spacing'!$E$15:$I$35,
          MATCH('(R-4a) Construction (Part 2)'!$I105, '(BCBC) Anchor Bolt Spacing'!$E$15:$E$35, 0),
          MATCH('(R-4a) Construction (Part 2)'!$P$7, '(BCBC) Anchor Bolt Spacing'!$E$15:$I$15, 0)
    )
)</f>
        <v>#REF!</v>
      </c>
      <c r="M105" s="434" t="str">
        <f>IF(AND(I105&gt;0, I105&lt;&gt;'(T) General Tables'!$A$512),"2","-")</f>
        <v>2</v>
      </c>
      <c r="N105" s="685"/>
      <c r="O105" s="424" t="str">
        <f t="array" ref="O105">IF(#REF!='(T) General Tables'!$A$512, "-", INDEX('(BCBC) BWP Construction'!$D$15:$Z$36,MATCH($I105, '(BCBC) BWP Construction'!$D$15:$D$36,0),5))</f>
        <v>#REF!</v>
      </c>
      <c r="P105" s="424" t="str">
        <f>'(R-6) Dbl Top Plates Nailing'!$AD$26</f>
        <v>#VALUE!</v>
      </c>
      <c r="Q105" s="424" t="str">
        <f>'(R-6) Dbl Top Plates Nailing'!$AC$26</f>
        <v>#VALUE!</v>
      </c>
      <c r="R105" s="424"/>
      <c r="S105" s="685"/>
      <c r="T105" s="424" t="str">
        <f t="array" ref="T105">IF(#REF!='(T) General Tables'!$A$512, "-", INDEX('(BCBC) BWP Construction'!$D$15:$Z$36,MATCH($I105, '(BCBC) BWP Construction'!$D$15:$D$36,0),2))</f>
        <v>#REF!</v>
      </c>
      <c r="U105" s="424" t="str">
        <f t="array" ref="U105">IF(#REF!='(T) General Tables'!$A$512, "-", INDEX('(BCBC) BWP Construction'!$D$15:$Z$36,MATCH($I105, '(BCBC) BWP Construction'!$D$15:$D$36,0),3))</f>
        <v>#REF!</v>
      </c>
      <c r="V105" s="424" t="str">
        <f t="array" ref="V105">IF(#REF!='(T) General Tables'!$A$512, "-", INDEX('(BCBC) BWP Construction'!$AC$15:$AG$36,MATCH($I105, '(BCBC) BWP Construction'!$D$15:$D$36,0),1))</f>
        <v>#REF!</v>
      </c>
      <c r="W105" s="433" t="str">
        <f t="array" ref="W105">IF(#REF!='(T) General Tables'!$A$512, "-", INDEX('(BCBC) BWP Construction'!$AC$15:$AI$36,MATCH($I105, '(BCBC) BWP Construction'!$D$15:$D$36,0),6))</f>
        <v>#REF!</v>
      </c>
      <c r="X105" s="433" t="str">
        <f t="array" ref="X105">IF(#REF!='(T) General Tables'!$A$512, "-", INDEX('(BCBC) BWP Construction'!$AC$15:$AI$36,MATCH($I105, '(BCBC) BWP Construction'!$D$15:$D$36,0),7))</f>
        <v>#REF!</v>
      </c>
      <c r="Y105" s="685"/>
      <c r="Z105" s="434" t="str">
        <f>IF('(I-3) Design &amp; Feedback'!O109='(T) General Tables'!$A$77,'(T) General Tables'!$A$177,'(T) General Tables'!$A$17)</f>
        <v>N/A</v>
      </c>
      <c r="AA105" s="434" t="str">
        <f>IF($Z105='(T) General Tables'!$A$177,'(BCBC) BWP Construction'!$E$15,'(I-3) Design &amp; Feedback'!O109)</f>
        <v/>
      </c>
      <c r="AB105" s="434" t="str">
        <f>IF('(I-3) Design &amp; Feedback'!O109='(T) General Tables'!$A$78,'(T) General Tables'!$A$11,"-")</f>
        <v>-</v>
      </c>
      <c r="AC105" s="424" t="str">
        <f>IF($Z105='(T) General Tables'!$A$177,'(BCBC) BWP Construction'!$AC$15,"-")</f>
        <v>-</v>
      </c>
      <c r="AD105" s="423" t="str">
        <f>IF($Z105='(T) General Tables'!$A$177,'(BCBC) BWP Construction'!$AF$15,"-")</f>
        <v>-</v>
      </c>
      <c r="AE105" s="423" t="str">
        <f>IF($Z105='(T) General Tables'!$A$177,'(BCBC) BWP Construction'!$AF$16,"-")</f>
        <v>-</v>
      </c>
      <c r="AF105" s="7"/>
    </row>
    <row r="106" ht="18.75" hidden="1" customHeight="1">
      <c r="A106" s="7"/>
      <c r="B106" s="234"/>
      <c r="C106" s="207"/>
      <c r="D106" s="519" t="str">
        <f>'(I-3) Design &amp; Feedback'!D110</f>
        <v>Not Required</v>
      </c>
      <c r="E106" s="162"/>
      <c r="F106" s="7"/>
      <c r="G106" s="434" t="str">
        <f>'(I-3) Design &amp; Feedback'!G110</f>
        <v>B/CS</v>
      </c>
      <c r="H106" s="391" t="str">
        <f>IF('(I-3) Design &amp; Feedback'!H110&gt;0, '(I-3) Design &amp; Feedback'!H110, "-")</f>
        <v>-</v>
      </c>
      <c r="I106" s="424" t="str">
        <f>IF('(I-3) Design &amp; Feedback'!K110&gt;0, '(I-3) Design &amp; Feedback'!K110, "-")</f>
        <v>-</v>
      </c>
      <c r="J106" s="424" t="str">
        <f>IF('(I-3) Design &amp; Feedback'!L110&gt;0, '(I-3) Design &amp; Feedback'!L110, "-")</f>
        <v>-</v>
      </c>
      <c r="K106" s="685"/>
      <c r="L106" s="434" t="str">
        <f t="array" ref="L106">IF(#REF!='(T) General Tables'!$A$512,
    "-",
    INDEX('(BCBC) Anchor Bolt Spacing'!$E$15:$I$35,
          MATCH('(R-4a) Construction (Part 2)'!$I106, '(BCBC) Anchor Bolt Spacing'!$E$15:$E$35, 0),
          MATCH('(R-4a) Construction (Part 2)'!$P$7, '(BCBC) Anchor Bolt Spacing'!$E$15:$I$15, 0)
    )
)</f>
        <v>#REF!</v>
      </c>
      <c r="M106" s="434" t="str">
        <f>IF(AND(I106&gt;0, I106&lt;&gt;'(T) General Tables'!$A$512),"2","-")</f>
        <v>2</v>
      </c>
      <c r="N106" s="685"/>
      <c r="O106" s="424" t="str">
        <f t="array" ref="O106">IF(#REF!='(T) General Tables'!$A$512, "-", INDEX('(BCBC) BWP Construction'!$D$15:$Z$36,MATCH($I106, '(BCBC) BWP Construction'!$D$15:$D$36,0),5))</f>
        <v>#REF!</v>
      </c>
      <c r="P106" s="424" t="str">
        <f>'(R-6) Dbl Top Plates Nailing'!$AD$26</f>
        <v>#VALUE!</v>
      </c>
      <c r="Q106" s="424" t="str">
        <f>'(R-6) Dbl Top Plates Nailing'!$AC$26</f>
        <v>#VALUE!</v>
      </c>
      <c r="R106" s="424"/>
      <c r="S106" s="685"/>
      <c r="T106" s="424" t="str">
        <f t="array" ref="T106">IF(#REF!='(T) General Tables'!$A$512, "-", INDEX('(BCBC) BWP Construction'!$D$15:$Z$36,MATCH($I106, '(BCBC) BWP Construction'!$D$15:$D$36,0),2))</f>
        <v>#REF!</v>
      </c>
      <c r="U106" s="424" t="str">
        <f t="array" ref="U106">IF(#REF!='(T) General Tables'!$A$512, "-", INDEX('(BCBC) BWP Construction'!$D$15:$Z$36,MATCH($I106, '(BCBC) BWP Construction'!$D$15:$D$36,0),3))</f>
        <v>#REF!</v>
      </c>
      <c r="V106" s="424" t="str">
        <f t="array" ref="V106">IF(#REF!='(T) General Tables'!$A$512, "-", INDEX('(BCBC) BWP Construction'!$AC$15:$AG$36,MATCH($I106, '(BCBC) BWP Construction'!$D$15:$D$36,0),1))</f>
        <v>#REF!</v>
      </c>
      <c r="W106" s="433" t="str">
        <f t="array" ref="W106">IF(#REF!='(T) General Tables'!$A$512, "-", INDEX('(BCBC) BWP Construction'!$AC$15:$AI$36,MATCH($I106, '(BCBC) BWP Construction'!$D$15:$D$36,0),6))</f>
        <v>#REF!</v>
      </c>
      <c r="X106" s="433" t="str">
        <f t="array" ref="X106">IF(#REF!='(T) General Tables'!$A$512, "-", INDEX('(BCBC) BWP Construction'!$AC$15:$AI$36,MATCH($I106, '(BCBC) BWP Construction'!$D$15:$D$36,0),7))</f>
        <v>#REF!</v>
      </c>
      <c r="Y106" s="685"/>
      <c r="Z106" s="434" t="str">
        <f>IF('(I-3) Design &amp; Feedback'!O110='(T) General Tables'!$A$77,'(T) General Tables'!$A$177,'(T) General Tables'!$A$17)</f>
        <v>N/A</v>
      </c>
      <c r="AA106" s="434" t="str">
        <f>IF($Z106='(T) General Tables'!$A$177,'(BCBC) BWP Construction'!$E$15,'(I-3) Design &amp; Feedback'!O110)</f>
        <v/>
      </c>
      <c r="AB106" s="434" t="str">
        <f>IF('(I-3) Design &amp; Feedback'!O110='(T) General Tables'!$A$78,'(T) General Tables'!$A$11,"-")</f>
        <v>-</v>
      </c>
      <c r="AC106" s="424" t="str">
        <f>IF($Z106='(T) General Tables'!$A$177,'(BCBC) BWP Construction'!$AC$15,"-")</f>
        <v>-</v>
      </c>
      <c r="AD106" s="423" t="str">
        <f>IF($Z106='(T) General Tables'!$A$177,'(BCBC) BWP Construction'!$AF$15,"-")</f>
        <v>-</v>
      </c>
      <c r="AE106" s="423" t="str">
        <f>IF($Z106='(T) General Tables'!$A$177,'(BCBC) BWP Construction'!$AF$16,"-")</f>
        <v>-</v>
      </c>
      <c r="AF106" s="7"/>
    </row>
    <row r="107" ht="18.75" hidden="1" customHeight="1">
      <c r="A107" s="7"/>
      <c r="B107" s="234"/>
      <c r="C107" s="207"/>
      <c r="D107" s="519" t="str">
        <f>'(I-3) Design &amp; Feedback'!D111</f>
        <v>Not Required</v>
      </c>
      <c r="E107" s="162"/>
      <c r="F107" s="7"/>
      <c r="G107" s="434" t="str">
        <f>'(I-3) Design &amp; Feedback'!G111</f>
        <v>B/CS</v>
      </c>
      <c r="H107" s="391" t="str">
        <f>IF('(I-3) Design &amp; Feedback'!H111&gt;0, '(I-3) Design &amp; Feedback'!H111, "-")</f>
        <v>-</v>
      </c>
      <c r="I107" s="424" t="str">
        <f>IF('(I-3) Design &amp; Feedback'!K111&gt;0, '(I-3) Design &amp; Feedback'!K111, "-")</f>
        <v>-</v>
      </c>
      <c r="J107" s="424" t="str">
        <f>IF('(I-3) Design &amp; Feedback'!L111&gt;0, '(I-3) Design &amp; Feedback'!L111, "-")</f>
        <v>-</v>
      </c>
      <c r="K107" s="685"/>
      <c r="L107" s="434" t="str">
        <f t="array" ref="L107">IF(#REF!='(T) General Tables'!$A$512,
    "-",
    INDEX('(BCBC) Anchor Bolt Spacing'!$E$15:$I$35,
          MATCH('(R-4a) Construction (Part 2)'!$I107, '(BCBC) Anchor Bolt Spacing'!$E$15:$E$35, 0),
          MATCH('(R-4a) Construction (Part 2)'!$P$7, '(BCBC) Anchor Bolt Spacing'!$E$15:$I$15, 0)
    )
)</f>
        <v>#REF!</v>
      </c>
      <c r="M107" s="434" t="str">
        <f>IF(AND(I107&gt;0, I107&lt;&gt;'(T) General Tables'!$A$512),"2","-")</f>
        <v>2</v>
      </c>
      <c r="N107" s="685"/>
      <c r="O107" s="424" t="str">
        <f t="array" ref="O107">IF(#REF!='(T) General Tables'!$A$512, "-", INDEX('(BCBC) BWP Construction'!$D$15:$Z$36,MATCH($I107, '(BCBC) BWP Construction'!$D$15:$D$36,0),5))</f>
        <v>#REF!</v>
      </c>
      <c r="P107" s="424" t="str">
        <f>'(R-6) Dbl Top Plates Nailing'!$AD$26</f>
        <v>#VALUE!</v>
      </c>
      <c r="Q107" s="424" t="str">
        <f>'(R-6) Dbl Top Plates Nailing'!$AC$26</f>
        <v>#VALUE!</v>
      </c>
      <c r="R107" s="424"/>
      <c r="S107" s="685"/>
      <c r="T107" s="424" t="str">
        <f t="array" ref="T107">IF(#REF!='(T) General Tables'!$A$512, "-", INDEX('(BCBC) BWP Construction'!$D$15:$Z$36,MATCH($I107, '(BCBC) BWP Construction'!$D$15:$D$36,0),2))</f>
        <v>#REF!</v>
      </c>
      <c r="U107" s="424" t="str">
        <f t="array" ref="U107">IF(#REF!='(T) General Tables'!$A$512, "-", INDEX('(BCBC) BWP Construction'!$D$15:$Z$36,MATCH($I107, '(BCBC) BWP Construction'!$D$15:$D$36,0),3))</f>
        <v>#REF!</v>
      </c>
      <c r="V107" s="424" t="str">
        <f t="array" ref="V107">IF(#REF!='(T) General Tables'!$A$512, "-", INDEX('(BCBC) BWP Construction'!$AC$15:$AG$36,MATCH($I107, '(BCBC) BWP Construction'!$D$15:$D$36,0),1))</f>
        <v>#REF!</v>
      </c>
      <c r="W107" s="433" t="str">
        <f t="array" ref="W107">IF(#REF!='(T) General Tables'!$A$512, "-", INDEX('(BCBC) BWP Construction'!$AC$15:$AI$36,MATCH($I107, '(BCBC) BWP Construction'!$D$15:$D$36,0),6))</f>
        <v>#REF!</v>
      </c>
      <c r="X107" s="433" t="str">
        <f t="array" ref="X107">IF(#REF!='(T) General Tables'!$A$512, "-", INDEX('(BCBC) BWP Construction'!$AC$15:$AI$36,MATCH($I107, '(BCBC) BWP Construction'!$D$15:$D$36,0),7))</f>
        <v>#REF!</v>
      </c>
      <c r="Y107" s="685"/>
      <c r="Z107" s="434" t="str">
        <f>IF('(I-3) Design &amp; Feedback'!O111='(T) General Tables'!$A$77,'(T) General Tables'!$A$177,'(T) General Tables'!$A$17)</f>
        <v>N/A</v>
      </c>
      <c r="AA107" s="434" t="str">
        <f>IF($Z107='(T) General Tables'!$A$177,'(BCBC) BWP Construction'!$E$15,'(I-3) Design &amp; Feedback'!O111)</f>
        <v/>
      </c>
      <c r="AB107" s="434" t="str">
        <f>IF('(I-3) Design &amp; Feedback'!O111='(T) General Tables'!$A$78,'(T) General Tables'!$A$11,"-")</f>
        <v>-</v>
      </c>
      <c r="AC107" s="424" t="str">
        <f>IF($Z107='(T) General Tables'!$A$177,'(BCBC) BWP Construction'!$AC$15,"-")</f>
        <v>-</v>
      </c>
      <c r="AD107" s="423" t="str">
        <f>IF($Z107='(T) General Tables'!$A$177,'(BCBC) BWP Construction'!$AF$15,"-")</f>
        <v>-</v>
      </c>
      <c r="AE107" s="423" t="str">
        <f>IF($Z107='(T) General Tables'!$A$177,'(BCBC) BWP Construction'!$AF$16,"-")</f>
        <v>-</v>
      </c>
      <c r="AF107" s="7"/>
    </row>
    <row r="108" ht="18.75" hidden="1" customHeight="1">
      <c r="A108" s="7"/>
      <c r="B108" s="234"/>
      <c r="C108" s="207"/>
      <c r="D108" s="519" t="str">
        <f>'(I-3) Design &amp; Feedback'!D112</f>
        <v>Not Required</v>
      </c>
      <c r="E108" s="162"/>
      <c r="F108" s="7"/>
      <c r="G108" s="434" t="str">
        <f>'(I-3) Design &amp; Feedback'!G112</f>
        <v>B/CS</v>
      </c>
      <c r="H108" s="391" t="str">
        <f>IF('(I-3) Design &amp; Feedback'!H112&gt;0, '(I-3) Design &amp; Feedback'!H112, "-")</f>
        <v>-</v>
      </c>
      <c r="I108" s="424" t="str">
        <f>IF('(I-3) Design &amp; Feedback'!K112&gt;0, '(I-3) Design &amp; Feedback'!K112, "-")</f>
        <v>-</v>
      </c>
      <c r="J108" s="424" t="str">
        <f>IF('(I-3) Design &amp; Feedback'!L112&gt;0, '(I-3) Design &amp; Feedback'!L112, "-")</f>
        <v>-</v>
      </c>
      <c r="K108" s="685"/>
      <c r="L108" s="434" t="str">
        <f t="array" ref="L108">IF(#REF!='(T) General Tables'!$A$512,
    "-",
    INDEX('(BCBC) Anchor Bolt Spacing'!$E$15:$I$35,
          MATCH('(R-4a) Construction (Part 2)'!$I108, '(BCBC) Anchor Bolt Spacing'!$E$15:$E$35, 0),
          MATCH('(R-4a) Construction (Part 2)'!$P$7, '(BCBC) Anchor Bolt Spacing'!$E$15:$I$15, 0)
    )
)</f>
        <v>#REF!</v>
      </c>
      <c r="M108" s="434" t="str">
        <f>IF(AND(I108&gt;0, I108&lt;&gt;'(T) General Tables'!$A$512),"2","-")</f>
        <v>2</v>
      </c>
      <c r="N108" s="685"/>
      <c r="O108" s="424" t="str">
        <f t="array" ref="O108">IF(#REF!='(T) General Tables'!$A$512, "-", INDEX('(BCBC) BWP Construction'!$D$15:$Z$36,MATCH($I108, '(BCBC) BWP Construction'!$D$15:$D$36,0),5))</f>
        <v>#REF!</v>
      </c>
      <c r="P108" s="424" t="str">
        <f>'(R-6) Dbl Top Plates Nailing'!$AD$26</f>
        <v>#VALUE!</v>
      </c>
      <c r="Q108" s="424" t="str">
        <f>'(R-6) Dbl Top Plates Nailing'!$AC$26</f>
        <v>#VALUE!</v>
      </c>
      <c r="R108" s="424"/>
      <c r="S108" s="685"/>
      <c r="T108" s="424" t="str">
        <f t="array" ref="T108">IF(#REF!='(T) General Tables'!$A$512, "-", INDEX('(BCBC) BWP Construction'!$D$15:$Z$36,MATCH($I108, '(BCBC) BWP Construction'!$D$15:$D$36,0),2))</f>
        <v>#REF!</v>
      </c>
      <c r="U108" s="424" t="str">
        <f t="array" ref="U108">IF(#REF!='(T) General Tables'!$A$512, "-", INDEX('(BCBC) BWP Construction'!$D$15:$Z$36,MATCH($I108, '(BCBC) BWP Construction'!$D$15:$D$36,0),3))</f>
        <v>#REF!</v>
      </c>
      <c r="V108" s="424" t="str">
        <f t="array" ref="V108">IF(#REF!='(T) General Tables'!$A$512, "-", INDEX('(BCBC) BWP Construction'!$AC$15:$AG$36,MATCH($I108, '(BCBC) BWP Construction'!$D$15:$D$36,0),1))</f>
        <v>#REF!</v>
      </c>
      <c r="W108" s="433" t="str">
        <f t="array" ref="W108">IF(#REF!='(T) General Tables'!$A$512, "-", INDEX('(BCBC) BWP Construction'!$AC$15:$AI$36,MATCH($I108, '(BCBC) BWP Construction'!$D$15:$D$36,0),6))</f>
        <v>#REF!</v>
      </c>
      <c r="X108" s="433" t="str">
        <f t="array" ref="X108">IF(#REF!='(T) General Tables'!$A$512, "-", INDEX('(BCBC) BWP Construction'!$AC$15:$AI$36,MATCH($I108, '(BCBC) BWP Construction'!$D$15:$D$36,0),7))</f>
        <v>#REF!</v>
      </c>
      <c r="Y108" s="685"/>
      <c r="Z108" s="434" t="str">
        <f>IF('(I-3) Design &amp; Feedback'!O112='(T) General Tables'!$A$77,'(T) General Tables'!$A$177,'(T) General Tables'!$A$17)</f>
        <v>N/A</v>
      </c>
      <c r="AA108" s="434" t="str">
        <f>IF($Z108='(T) General Tables'!$A$177,'(BCBC) BWP Construction'!$E$15,'(I-3) Design &amp; Feedback'!O112)</f>
        <v/>
      </c>
      <c r="AB108" s="434" t="str">
        <f>IF('(I-3) Design &amp; Feedback'!O112='(T) General Tables'!$A$78,'(T) General Tables'!$A$11,"-")</f>
        <v>-</v>
      </c>
      <c r="AC108" s="424" t="str">
        <f>IF($Z108='(T) General Tables'!$A$177,'(BCBC) BWP Construction'!$AC$15,"-")</f>
        <v>-</v>
      </c>
      <c r="AD108" s="423" t="str">
        <f>IF($Z108='(T) General Tables'!$A$177,'(BCBC) BWP Construction'!$AF$15,"-")</f>
        <v>-</v>
      </c>
      <c r="AE108" s="423" t="str">
        <f>IF($Z108='(T) General Tables'!$A$177,'(BCBC) BWP Construction'!$AF$16,"-")</f>
        <v>-</v>
      </c>
      <c r="AF108" s="7"/>
    </row>
    <row r="109" ht="18.75" hidden="1" customHeight="1">
      <c r="A109" s="7"/>
      <c r="B109" s="234"/>
      <c r="C109" s="207"/>
      <c r="D109" s="519" t="str">
        <f>'(I-3) Design &amp; Feedback'!D113</f>
        <v>Not Required</v>
      </c>
      <c r="E109" s="162"/>
      <c r="F109" s="7"/>
      <c r="G109" s="462" t="str">
        <f>'(I-3) Design &amp; Feedback'!G113</f>
        <v>B/CS</v>
      </c>
      <c r="H109" s="686" t="str">
        <f>IF('(I-3) Design &amp; Feedback'!H113&gt;0, '(I-3) Design &amp; Feedback'!H113, "-")</f>
        <v>-</v>
      </c>
      <c r="I109" s="439" t="str">
        <f>IF('(I-3) Design &amp; Feedback'!K113&gt;0, '(I-3) Design &amp; Feedback'!K113, "-")</f>
        <v>-</v>
      </c>
      <c r="J109" s="439" t="str">
        <f>IF('(I-3) Design &amp; Feedback'!L113&gt;0, '(I-3) Design &amp; Feedback'!L113, "-")</f>
        <v>-</v>
      </c>
      <c r="K109" s="685"/>
      <c r="L109" s="462" t="str">
        <f t="array" ref="L109">IF(#REF!='(T) General Tables'!$A$512,
    "-",
    INDEX('(BCBC) Anchor Bolt Spacing'!$E$15:$I$35,
          MATCH('(R-4a) Construction (Part 2)'!$I109, '(BCBC) Anchor Bolt Spacing'!$E$15:$E$35, 0),
          MATCH('(R-4a) Construction (Part 2)'!$P$7, '(BCBC) Anchor Bolt Spacing'!$E$15:$I$15, 0)
    )
)</f>
        <v>#REF!</v>
      </c>
      <c r="M109" s="462" t="str">
        <f>IF(AND(I109&gt;0, I109&lt;&gt;'(T) General Tables'!$A$512),"2","-")</f>
        <v>2</v>
      </c>
      <c r="N109" s="685"/>
      <c r="O109" s="439" t="str">
        <f t="array" ref="O109">IF(#REF!='(T) General Tables'!$A$512, "-", INDEX('(BCBC) BWP Construction'!$D$15:$Z$36,MATCH($I109, '(BCBC) BWP Construction'!$D$15:$D$36,0),5))</f>
        <v>#REF!</v>
      </c>
      <c r="P109" s="439" t="str">
        <f>'(R-6) Dbl Top Plates Nailing'!$AD$27</f>
        <v>#VALUE!</v>
      </c>
      <c r="Q109" s="439" t="str">
        <f>'(R-6) Dbl Top Plates Nailing'!$AC$27</f>
        <v>#VALUE!</v>
      </c>
      <c r="R109" s="439"/>
      <c r="S109" s="685"/>
      <c r="T109" s="439" t="str">
        <f t="array" ref="T109">IF(#REF!='(T) General Tables'!$A$512, "-", INDEX('(BCBC) BWP Construction'!$D$15:$Z$36,MATCH($I109, '(BCBC) BWP Construction'!$D$15:$D$36,0),2))</f>
        <v>#REF!</v>
      </c>
      <c r="U109" s="439" t="str">
        <f t="array" ref="U109">IF(#REF!='(T) General Tables'!$A$512, "-", INDEX('(BCBC) BWP Construction'!$D$15:$Z$36,MATCH($I109, '(BCBC) BWP Construction'!$D$15:$D$36,0),3))</f>
        <v>#REF!</v>
      </c>
      <c r="V109" s="439" t="str">
        <f t="array" ref="V109">IF(#REF!='(T) General Tables'!$A$512, "-", INDEX('(BCBC) BWP Construction'!$AC$15:$AG$36,MATCH($I109, '(BCBC) BWP Construction'!$D$15:$D$36,0),1))</f>
        <v>#REF!</v>
      </c>
      <c r="W109" s="542" t="str">
        <f t="array" ref="W109">IF(#REF!='(T) General Tables'!$A$512, "-", INDEX('(BCBC) BWP Construction'!$AC$15:$AI$36,MATCH($I109, '(BCBC) BWP Construction'!$D$15:$D$36,0),6))</f>
        <v>#REF!</v>
      </c>
      <c r="X109" s="542" t="str">
        <f t="array" ref="X109">IF(#REF!='(T) General Tables'!$A$512, "-", INDEX('(BCBC) BWP Construction'!$AC$15:$AI$36,MATCH($I109, '(BCBC) BWP Construction'!$D$15:$D$36,0),7))</f>
        <v>#REF!</v>
      </c>
      <c r="Y109" s="685"/>
      <c r="Z109" s="462" t="str">
        <f>IF('(I-3) Design &amp; Feedback'!O113='(T) General Tables'!$A$77,'(T) General Tables'!$A$177,'(T) General Tables'!$A$17)</f>
        <v>N/A</v>
      </c>
      <c r="AA109" s="462" t="str">
        <f>IF($Z109='(T) General Tables'!$A$177,'(BCBC) BWP Construction'!$E$15,'(I-3) Design &amp; Feedback'!O113)</f>
        <v/>
      </c>
      <c r="AB109" s="462" t="str">
        <f>IF('(I-3) Design &amp; Feedback'!O113='(T) General Tables'!$A$78,'(T) General Tables'!$A$11,"-")</f>
        <v>-</v>
      </c>
      <c r="AC109" s="439" t="str">
        <f>IF($Z109='(T) General Tables'!$A$177,'(BCBC) BWP Construction'!$AC$15,"-")</f>
        <v>-</v>
      </c>
      <c r="AD109" s="438" t="str">
        <f>IF($Z109='(T) General Tables'!$A$177,'(BCBC) BWP Construction'!$AF$15,"-")</f>
        <v>-</v>
      </c>
      <c r="AE109" s="438" t="str">
        <f>IF($Z109='(T) General Tables'!$A$177,'(BCBC) BWP Construction'!$AF$16,"-")</f>
        <v>-</v>
      </c>
      <c r="AF109" s="7"/>
    </row>
    <row r="110" ht="18.75" hidden="1" customHeight="1">
      <c r="A110" s="7"/>
      <c r="B110" s="234"/>
      <c r="C110" s="207"/>
      <c r="D110" s="519" t="str">
        <f>'(I-3) Design &amp; Feedback'!D114</f>
        <v>Not Required</v>
      </c>
      <c r="E110" s="162"/>
      <c r="F110" s="7"/>
      <c r="G110" s="462" t="str">
        <f>'(I-3) Design &amp; Feedback'!G114</f>
        <v>B/CS</v>
      </c>
      <c r="H110" s="686" t="str">
        <f>IF('(I-3) Design &amp; Feedback'!H114&gt;0, '(I-3) Design &amp; Feedback'!H114, "-")</f>
        <v>-</v>
      </c>
      <c r="I110" s="439" t="str">
        <f>IF('(I-3) Design &amp; Feedback'!K114&gt;0, '(I-3) Design &amp; Feedback'!K114, "-")</f>
        <v>-</v>
      </c>
      <c r="J110" s="439" t="str">
        <f>IF('(I-3) Design &amp; Feedback'!L114&gt;0, '(I-3) Design &amp; Feedback'!L114, "-")</f>
        <v>-</v>
      </c>
      <c r="K110" s="685"/>
      <c r="L110" s="462" t="str">
        <f t="array" ref="L110">IF(#REF!='(T) General Tables'!$A$512,
    "-",
    INDEX('(BCBC) Anchor Bolt Spacing'!$E$15:$I$35,
          MATCH('(R-4a) Construction (Part 2)'!$I110, '(BCBC) Anchor Bolt Spacing'!$E$15:$E$35, 0),
          MATCH('(R-4a) Construction (Part 2)'!$P$7, '(BCBC) Anchor Bolt Spacing'!$E$15:$I$15, 0)
    )
)</f>
        <v>#REF!</v>
      </c>
      <c r="M110" s="462" t="str">
        <f>IF(AND(I110&gt;0, I110&lt;&gt;'(T) General Tables'!$A$512),"2","-")</f>
        <v>2</v>
      </c>
      <c r="N110" s="685"/>
      <c r="O110" s="439" t="str">
        <f t="array" ref="O110">IF(#REF!='(T) General Tables'!$A$512, "-", INDEX('(BCBC) BWP Construction'!$D$15:$Z$36,MATCH($I110, '(BCBC) BWP Construction'!$D$15:$D$36,0),5))</f>
        <v>#REF!</v>
      </c>
      <c r="P110" s="439" t="str">
        <f>'(R-6) Dbl Top Plates Nailing'!$AD$27</f>
        <v>#VALUE!</v>
      </c>
      <c r="Q110" s="439" t="str">
        <f>'(R-6) Dbl Top Plates Nailing'!$AC$27</f>
        <v>#VALUE!</v>
      </c>
      <c r="R110" s="439"/>
      <c r="S110" s="685"/>
      <c r="T110" s="439" t="str">
        <f t="array" ref="T110">IF(#REF!='(T) General Tables'!$A$512, "-", INDEX('(BCBC) BWP Construction'!$D$15:$Z$36,MATCH($I110, '(BCBC) BWP Construction'!$D$15:$D$36,0),2))</f>
        <v>#REF!</v>
      </c>
      <c r="U110" s="439" t="str">
        <f t="array" ref="U110">IF(#REF!='(T) General Tables'!$A$512, "-", INDEX('(BCBC) BWP Construction'!$D$15:$Z$36,MATCH($I110, '(BCBC) BWP Construction'!$D$15:$D$36,0),3))</f>
        <v>#REF!</v>
      </c>
      <c r="V110" s="439" t="str">
        <f t="array" ref="V110">IF(#REF!='(T) General Tables'!$A$512, "-", INDEX('(BCBC) BWP Construction'!$AC$15:$AG$36,MATCH($I110, '(BCBC) BWP Construction'!$D$15:$D$36,0),1))</f>
        <v>#REF!</v>
      </c>
      <c r="W110" s="542" t="str">
        <f t="array" ref="W110">IF(#REF!='(T) General Tables'!$A$512, "-", INDEX('(BCBC) BWP Construction'!$AC$15:$AI$36,MATCH($I110, '(BCBC) BWP Construction'!$D$15:$D$36,0),6))</f>
        <v>#REF!</v>
      </c>
      <c r="X110" s="542" t="str">
        <f t="array" ref="X110">IF(#REF!='(T) General Tables'!$A$512, "-", INDEX('(BCBC) BWP Construction'!$AC$15:$AI$36,MATCH($I110, '(BCBC) BWP Construction'!$D$15:$D$36,0),7))</f>
        <v>#REF!</v>
      </c>
      <c r="Y110" s="685"/>
      <c r="Z110" s="462" t="str">
        <f>IF('(I-3) Design &amp; Feedback'!O114='(T) General Tables'!$A$77,'(T) General Tables'!$A$177,'(T) General Tables'!$A$17)</f>
        <v>N/A</v>
      </c>
      <c r="AA110" s="462" t="str">
        <f>IF($Z110='(T) General Tables'!$A$177,'(BCBC) BWP Construction'!$E$15,'(I-3) Design &amp; Feedback'!O114)</f>
        <v/>
      </c>
      <c r="AB110" s="462" t="str">
        <f>IF('(I-3) Design &amp; Feedback'!O114='(T) General Tables'!$A$78,'(T) General Tables'!$A$11,"-")</f>
        <v>-</v>
      </c>
      <c r="AC110" s="439" t="str">
        <f>IF($Z110='(T) General Tables'!$A$177,'(BCBC) BWP Construction'!$AC$15,"-")</f>
        <v>-</v>
      </c>
      <c r="AD110" s="438" t="str">
        <f>IF($Z110='(T) General Tables'!$A$177,'(BCBC) BWP Construction'!$AF$15,"-")</f>
        <v>-</v>
      </c>
      <c r="AE110" s="438" t="str">
        <f>IF($Z110='(T) General Tables'!$A$177,'(BCBC) BWP Construction'!$AF$16,"-")</f>
        <v>-</v>
      </c>
      <c r="AF110" s="7"/>
    </row>
    <row r="111" ht="18.75" hidden="1" customHeight="1">
      <c r="A111" s="7"/>
      <c r="B111" s="234"/>
      <c r="C111" s="207"/>
      <c r="D111" s="519" t="str">
        <f>'(I-3) Design &amp; Feedback'!D115</f>
        <v>Not Required</v>
      </c>
      <c r="E111" s="162"/>
      <c r="F111" s="7"/>
      <c r="G111" s="462" t="str">
        <f>'(I-3) Design &amp; Feedback'!G115</f>
        <v>B/CS</v>
      </c>
      <c r="H111" s="686" t="str">
        <f>IF('(I-3) Design &amp; Feedback'!H115&gt;0, '(I-3) Design &amp; Feedback'!H115, "-")</f>
        <v>-</v>
      </c>
      <c r="I111" s="439" t="str">
        <f>IF('(I-3) Design &amp; Feedback'!K115&gt;0, '(I-3) Design &amp; Feedback'!K115, "-")</f>
        <v>-</v>
      </c>
      <c r="J111" s="439" t="str">
        <f>IF('(I-3) Design &amp; Feedback'!L115&gt;0, '(I-3) Design &amp; Feedback'!L115, "-")</f>
        <v>-</v>
      </c>
      <c r="K111" s="685"/>
      <c r="L111" s="462" t="str">
        <f t="array" ref="L111">IF(#REF!='(T) General Tables'!$A$512,
    "-",
    INDEX('(BCBC) Anchor Bolt Spacing'!$E$15:$I$35,
          MATCH('(R-4a) Construction (Part 2)'!$I111, '(BCBC) Anchor Bolt Spacing'!$E$15:$E$35, 0),
          MATCH('(R-4a) Construction (Part 2)'!$P$7, '(BCBC) Anchor Bolt Spacing'!$E$15:$I$15, 0)
    )
)</f>
        <v>#REF!</v>
      </c>
      <c r="M111" s="462" t="str">
        <f>IF(AND(I111&gt;0, I111&lt;&gt;'(T) General Tables'!$A$512),"2","-")</f>
        <v>2</v>
      </c>
      <c r="N111" s="685"/>
      <c r="O111" s="439" t="str">
        <f t="array" ref="O111">IF(#REF!='(T) General Tables'!$A$512, "-", INDEX('(BCBC) BWP Construction'!$D$15:$Z$36,MATCH($I111, '(BCBC) BWP Construction'!$D$15:$D$36,0),5))</f>
        <v>#REF!</v>
      </c>
      <c r="P111" s="439" t="str">
        <f>'(R-6) Dbl Top Plates Nailing'!$AD$27</f>
        <v>#VALUE!</v>
      </c>
      <c r="Q111" s="439" t="str">
        <f>'(R-6) Dbl Top Plates Nailing'!$AC$27</f>
        <v>#VALUE!</v>
      </c>
      <c r="R111" s="439"/>
      <c r="S111" s="685"/>
      <c r="T111" s="439" t="str">
        <f t="array" ref="T111">IF(#REF!='(T) General Tables'!$A$512, "-", INDEX('(BCBC) BWP Construction'!$D$15:$Z$36,MATCH($I111, '(BCBC) BWP Construction'!$D$15:$D$36,0),2))</f>
        <v>#REF!</v>
      </c>
      <c r="U111" s="439" t="str">
        <f t="array" ref="U111">IF(#REF!='(T) General Tables'!$A$512, "-", INDEX('(BCBC) BWP Construction'!$D$15:$Z$36,MATCH($I111, '(BCBC) BWP Construction'!$D$15:$D$36,0),3))</f>
        <v>#REF!</v>
      </c>
      <c r="V111" s="439" t="str">
        <f t="array" ref="V111">IF(#REF!='(T) General Tables'!$A$512, "-", INDEX('(BCBC) BWP Construction'!$AC$15:$AG$36,MATCH($I111, '(BCBC) BWP Construction'!$D$15:$D$36,0),1))</f>
        <v>#REF!</v>
      </c>
      <c r="W111" s="542" t="str">
        <f t="array" ref="W111">IF(#REF!='(T) General Tables'!$A$512, "-", INDEX('(BCBC) BWP Construction'!$AC$15:$AI$36,MATCH($I111, '(BCBC) BWP Construction'!$D$15:$D$36,0),6))</f>
        <v>#REF!</v>
      </c>
      <c r="X111" s="542" t="str">
        <f t="array" ref="X111">IF(#REF!='(T) General Tables'!$A$512, "-", INDEX('(BCBC) BWP Construction'!$AC$15:$AI$36,MATCH($I111, '(BCBC) BWP Construction'!$D$15:$D$36,0),7))</f>
        <v>#REF!</v>
      </c>
      <c r="Y111" s="685"/>
      <c r="Z111" s="462" t="str">
        <f>IF('(I-3) Design &amp; Feedback'!O115='(T) General Tables'!$A$77,'(T) General Tables'!$A$177,'(T) General Tables'!$A$17)</f>
        <v>N/A</v>
      </c>
      <c r="AA111" s="462" t="str">
        <f>IF($Z111='(T) General Tables'!$A$177,'(BCBC) BWP Construction'!$E$15,'(I-3) Design &amp; Feedback'!O115)</f>
        <v/>
      </c>
      <c r="AB111" s="462" t="str">
        <f>IF('(I-3) Design &amp; Feedback'!O115='(T) General Tables'!$A$78,'(T) General Tables'!$A$11,"-")</f>
        <v>-</v>
      </c>
      <c r="AC111" s="439" t="str">
        <f>IF($Z111='(T) General Tables'!$A$177,'(BCBC) BWP Construction'!$AC$15,"-")</f>
        <v>-</v>
      </c>
      <c r="AD111" s="438" t="str">
        <f>IF($Z111='(T) General Tables'!$A$177,'(BCBC) BWP Construction'!$AF$15,"-")</f>
        <v>-</v>
      </c>
      <c r="AE111" s="438" t="str">
        <f>IF($Z111='(T) General Tables'!$A$177,'(BCBC) BWP Construction'!$AF$16,"-")</f>
        <v>-</v>
      </c>
      <c r="AF111" s="7"/>
    </row>
    <row r="112" ht="18.75" hidden="1" customHeight="1">
      <c r="A112" s="7"/>
      <c r="B112" s="234"/>
      <c r="C112" s="207"/>
      <c r="D112" s="519" t="str">
        <f>'(I-3) Design &amp; Feedback'!D116</f>
        <v>Not Required</v>
      </c>
      <c r="E112" s="162"/>
      <c r="F112" s="7"/>
      <c r="G112" s="462" t="str">
        <f>'(I-3) Design &amp; Feedback'!G116</f>
        <v>B/CS</v>
      </c>
      <c r="H112" s="686" t="str">
        <f>IF('(I-3) Design &amp; Feedback'!H116&gt;0, '(I-3) Design &amp; Feedback'!H116, "-")</f>
        <v>-</v>
      </c>
      <c r="I112" s="439" t="str">
        <f>IF('(I-3) Design &amp; Feedback'!K116&gt;0, '(I-3) Design &amp; Feedback'!K116, "-")</f>
        <v>-</v>
      </c>
      <c r="J112" s="439" t="str">
        <f>IF('(I-3) Design &amp; Feedback'!L116&gt;0, '(I-3) Design &amp; Feedback'!L116, "-")</f>
        <v>-</v>
      </c>
      <c r="K112" s="685"/>
      <c r="L112" s="462" t="str">
        <f t="array" ref="L112">IF(#REF!='(T) General Tables'!$A$512,
    "-",
    INDEX('(BCBC) Anchor Bolt Spacing'!$E$15:$I$35,
          MATCH('(R-4a) Construction (Part 2)'!$I112, '(BCBC) Anchor Bolt Spacing'!$E$15:$E$35, 0),
          MATCH('(R-4a) Construction (Part 2)'!$P$7, '(BCBC) Anchor Bolt Spacing'!$E$15:$I$15, 0)
    )
)</f>
        <v>#REF!</v>
      </c>
      <c r="M112" s="462" t="str">
        <f>IF(AND(I112&gt;0, I112&lt;&gt;'(T) General Tables'!$A$512),"2","-")</f>
        <v>2</v>
      </c>
      <c r="N112" s="685"/>
      <c r="O112" s="439" t="str">
        <f t="array" ref="O112">IF(#REF!='(T) General Tables'!$A$512, "-", INDEX('(BCBC) BWP Construction'!$D$15:$Z$36,MATCH($I112, '(BCBC) BWP Construction'!$D$15:$D$36,0),5))</f>
        <v>#REF!</v>
      </c>
      <c r="P112" s="439" t="str">
        <f>'(R-6) Dbl Top Plates Nailing'!$AD$27</f>
        <v>#VALUE!</v>
      </c>
      <c r="Q112" s="439" t="str">
        <f>'(R-6) Dbl Top Plates Nailing'!$AC$27</f>
        <v>#VALUE!</v>
      </c>
      <c r="R112" s="439"/>
      <c r="S112" s="685"/>
      <c r="T112" s="439" t="str">
        <f t="array" ref="T112">IF(#REF!='(T) General Tables'!$A$512, "-", INDEX('(BCBC) BWP Construction'!$D$15:$Z$36,MATCH($I112, '(BCBC) BWP Construction'!$D$15:$D$36,0),2))</f>
        <v>#REF!</v>
      </c>
      <c r="U112" s="439" t="str">
        <f t="array" ref="U112">IF(#REF!='(T) General Tables'!$A$512, "-", INDEX('(BCBC) BWP Construction'!$D$15:$Z$36,MATCH($I112, '(BCBC) BWP Construction'!$D$15:$D$36,0),3))</f>
        <v>#REF!</v>
      </c>
      <c r="V112" s="439" t="str">
        <f t="array" ref="V112">IF(#REF!='(T) General Tables'!$A$512, "-", INDEX('(BCBC) BWP Construction'!$AC$15:$AG$36,MATCH($I112, '(BCBC) BWP Construction'!$D$15:$D$36,0),1))</f>
        <v>#REF!</v>
      </c>
      <c r="W112" s="542" t="str">
        <f t="array" ref="W112">IF(#REF!='(T) General Tables'!$A$512, "-", INDEX('(BCBC) BWP Construction'!$AC$15:$AI$36,MATCH($I112, '(BCBC) BWP Construction'!$D$15:$D$36,0),6))</f>
        <v>#REF!</v>
      </c>
      <c r="X112" s="542" t="str">
        <f t="array" ref="X112">IF(#REF!='(T) General Tables'!$A$512, "-", INDEX('(BCBC) BWP Construction'!$AC$15:$AI$36,MATCH($I112, '(BCBC) BWP Construction'!$D$15:$D$36,0),7))</f>
        <v>#REF!</v>
      </c>
      <c r="Y112" s="685"/>
      <c r="Z112" s="462" t="str">
        <f>IF('(I-3) Design &amp; Feedback'!O116='(T) General Tables'!$A$77,'(T) General Tables'!$A$177,'(T) General Tables'!$A$17)</f>
        <v>N/A</v>
      </c>
      <c r="AA112" s="462" t="str">
        <f>IF($Z112='(T) General Tables'!$A$177,'(BCBC) BWP Construction'!$E$15,'(I-3) Design &amp; Feedback'!O116)</f>
        <v/>
      </c>
      <c r="AB112" s="462" t="str">
        <f>IF('(I-3) Design &amp; Feedback'!O116='(T) General Tables'!$A$78,'(T) General Tables'!$A$11,"-")</f>
        <v>-</v>
      </c>
      <c r="AC112" s="439" t="str">
        <f>IF($Z112='(T) General Tables'!$A$177,'(BCBC) BWP Construction'!$AC$15,"-")</f>
        <v>-</v>
      </c>
      <c r="AD112" s="438" t="str">
        <f>IF($Z112='(T) General Tables'!$A$177,'(BCBC) BWP Construction'!$AF$15,"-")</f>
        <v>-</v>
      </c>
      <c r="AE112" s="438" t="str">
        <f>IF($Z112='(T) General Tables'!$A$177,'(BCBC) BWP Construction'!$AF$16,"-")</f>
        <v>-</v>
      </c>
      <c r="AF112" s="7"/>
    </row>
    <row r="113" ht="18.75" hidden="1" customHeight="1">
      <c r="A113" s="7"/>
      <c r="B113" s="234"/>
      <c r="C113" s="207"/>
      <c r="D113" s="519" t="str">
        <f>'(I-3) Design &amp; Feedback'!D117</f>
        <v>Not Required</v>
      </c>
      <c r="E113" s="162"/>
      <c r="F113" s="7"/>
      <c r="G113" s="462" t="str">
        <f>'(I-3) Design &amp; Feedback'!G117</f>
        <v>B/CS</v>
      </c>
      <c r="H113" s="686" t="str">
        <f>IF('(I-3) Design &amp; Feedback'!H117&gt;0, '(I-3) Design &amp; Feedback'!H117, "-")</f>
        <v>-</v>
      </c>
      <c r="I113" s="439" t="str">
        <f>IF('(I-3) Design &amp; Feedback'!K117&gt;0, '(I-3) Design &amp; Feedback'!K117, "-")</f>
        <v>-</v>
      </c>
      <c r="J113" s="439" t="str">
        <f>IF('(I-3) Design &amp; Feedback'!L117&gt;0, '(I-3) Design &amp; Feedback'!L117, "-")</f>
        <v>-</v>
      </c>
      <c r="K113" s="685"/>
      <c r="L113" s="462" t="str">
        <f t="array" ref="L113">IF(#REF!='(T) General Tables'!$A$512,
    "-",
    INDEX('(BCBC) Anchor Bolt Spacing'!$E$15:$I$35,
          MATCH('(R-4a) Construction (Part 2)'!$I113, '(BCBC) Anchor Bolt Spacing'!$E$15:$E$35, 0),
          MATCH('(R-4a) Construction (Part 2)'!$P$7, '(BCBC) Anchor Bolt Spacing'!$E$15:$I$15, 0)
    )
)</f>
        <v>#REF!</v>
      </c>
      <c r="M113" s="462" t="str">
        <f>IF(AND(I113&gt;0, I113&lt;&gt;'(T) General Tables'!$A$512),"2","-")</f>
        <v>2</v>
      </c>
      <c r="N113" s="685"/>
      <c r="O113" s="439" t="str">
        <f t="array" ref="O113">IF(#REF!='(T) General Tables'!$A$512, "-", INDEX('(BCBC) BWP Construction'!$D$15:$Z$36,MATCH($I113, '(BCBC) BWP Construction'!$D$15:$D$36,0),5))</f>
        <v>#REF!</v>
      </c>
      <c r="P113" s="439" t="str">
        <f>'(R-6) Dbl Top Plates Nailing'!$AD$27</f>
        <v>#VALUE!</v>
      </c>
      <c r="Q113" s="439" t="str">
        <f>'(R-6) Dbl Top Plates Nailing'!$AC$27</f>
        <v>#VALUE!</v>
      </c>
      <c r="R113" s="439"/>
      <c r="S113" s="685"/>
      <c r="T113" s="439" t="str">
        <f t="array" ref="T113">IF(#REF!='(T) General Tables'!$A$512, "-", INDEX('(BCBC) BWP Construction'!$D$15:$Z$36,MATCH($I113, '(BCBC) BWP Construction'!$D$15:$D$36,0),2))</f>
        <v>#REF!</v>
      </c>
      <c r="U113" s="439" t="str">
        <f t="array" ref="U113">IF(#REF!='(T) General Tables'!$A$512, "-", INDEX('(BCBC) BWP Construction'!$D$15:$Z$36,MATCH($I113, '(BCBC) BWP Construction'!$D$15:$D$36,0),3))</f>
        <v>#REF!</v>
      </c>
      <c r="V113" s="439" t="str">
        <f t="array" ref="V113">IF(#REF!='(T) General Tables'!$A$512, "-", INDEX('(BCBC) BWP Construction'!$AC$15:$AG$36,MATCH($I113, '(BCBC) BWP Construction'!$D$15:$D$36,0),1))</f>
        <v>#REF!</v>
      </c>
      <c r="W113" s="542" t="str">
        <f t="array" ref="W113">IF(#REF!='(T) General Tables'!$A$512, "-", INDEX('(BCBC) BWP Construction'!$AC$15:$AI$36,MATCH($I113, '(BCBC) BWP Construction'!$D$15:$D$36,0),6))</f>
        <v>#REF!</v>
      </c>
      <c r="X113" s="542" t="str">
        <f t="array" ref="X113">IF(#REF!='(T) General Tables'!$A$512, "-", INDEX('(BCBC) BWP Construction'!$AC$15:$AI$36,MATCH($I113, '(BCBC) BWP Construction'!$D$15:$D$36,0),7))</f>
        <v>#REF!</v>
      </c>
      <c r="Y113" s="685"/>
      <c r="Z113" s="462" t="str">
        <f>IF('(I-3) Design &amp; Feedback'!O117='(T) General Tables'!$A$77,'(T) General Tables'!$A$177,'(T) General Tables'!$A$17)</f>
        <v>N/A</v>
      </c>
      <c r="AA113" s="462" t="str">
        <f>IF($Z113='(T) General Tables'!$A$177,'(BCBC) BWP Construction'!$E$15,'(I-3) Design &amp; Feedback'!O117)</f>
        <v/>
      </c>
      <c r="AB113" s="462" t="str">
        <f>IF('(I-3) Design &amp; Feedback'!O117='(T) General Tables'!$A$78,'(T) General Tables'!$A$11,"-")</f>
        <v>-</v>
      </c>
      <c r="AC113" s="439" t="str">
        <f>IF($Z113='(T) General Tables'!$A$177,'(BCBC) BWP Construction'!$AC$15,"-")</f>
        <v>-</v>
      </c>
      <c r="AD113" s="438" t="str">
        <f>IF($Z113='(T) General Tables'!$A$177,'(BCBC) BWP Construction'!$AF$15,"-")</f>
        <v>-</v>
      </c>
      <c r="AE113" s="438" t="str">
        <f>IF($Z113='(T) General Tables'!$A$177,'(BCBC) BWP Construction'!$AF$16,"-")</f>
        <v>-</v>
      </c>
      <c r="AF113" s="7"/>
    </row>
    <row r="114" ht="18.75" hidden="1" customHeight="1">
      <c r="A114" s="7"/>
      <c r="B114" s="234"/>
      <c r="C114" s="207"/>
      <c r="D114" s="519" t="str">
        <f>'(I-3) Design &amp; Feedback'!D118</f>
        <v>Not Required</v>
      </c>
      <c r="E114" s="162"/>
      <c r="F114" s="7"/>
      <c r="G114" s="462" t="str">
        <f>'(I-3) Design &amp; Feedback'!G118</f>
        <v>B/CS</v>
      </c>
      <c r="H114" s="686" t="str">
        <f>IF('(I-3) Design &amp; Feedback'!H118&gt;0, '(I-3) Design &amp; Feedback'!H118, "-")</f>
        <v>-</v>
      </c>
      <c r="I114" s="439" t="str">
        <f>IF('(I-3) Design &amp; Feedback'!K118&gt;0, '(I-3) Design &amp; Feedback'!K118, "-")</f>
        <v>-</v>
      </c>
      <c r="J114" s="439" t="str">
        <f>IF('(I-3) Design &amp; Feedback'!L118&gt;0, '(I-3) Design &amp; Feedback'!L118, "-")</f>
        <v>-</v>
      </c>
      <c r="K114" s="685"/>
      <c r="L114" s="462" t="str">
        <f t="array" ref="L114">IF(#REF!='(T) General Tables'!$A$512,
    "-",
    INDEX('(BCBC) Anchor Bolt Spacing'!$E$15:$I$35,
          MATCH('(R-4a) Construction (Part 2)'!$I114, '(BCBC) Anchor Bolt Spacing'!$E$15:$E$35, 0),
          MATCH('(R-4a) Construction (Part 2)'!$P$7, '(BCBC) Anchor Bolt Spacing'!$E$15:$I$15, 0)
    )
)</f>
        <v>#REF!</v>
      </c>
      <c r="M114" s="462" t="str">
        <f>IF(AND(I114&gt;0, I114&lt;&gt;'(T) General Tables'!$A$512),"2","-")</f>
        <v>2</v>
      </c>
      <c r="N114" s="685"/>
      <c r="O114" s="439" t="str">
        <f t="array" ref="O114">IF(#REF!='(T) General Tables'!$A$512, "-", INDEX('(BCBC) BWP Construction'!$D$15:$Z$36,MATCH($I114, '(BCBC) BWP Construction'!$D$15:$D$36,0),5))</f>
        <v>#REF!</v>
      </c>
      <c r="P114" s="439" t="str">
        <f>'(R-6) Dbl Top Plates Nailing'!$AD$27</f>
        <v>#VALUE!</v>
      </c>
      <c r="Q114" s="439" t="str">
        <f>'(R-6) Dbl Top Plates Nailing'!$AC$27</f>
        <v>#VALUE!</v>
      </c>
      <c r="R114" s="439"/>
      <c r="S114" s="685"/>
      <c r="T114" s="439" t="str">
        <f t="array" ref="T114">IF(#REF!='(T) General Tables'!$A$512, "-", INDEX('(BCBC) BWP Construction'!$D$15:$Z$36,MATCH($I114, '(BCBC) BWP Construction'!$D$15:$D$36,0),2))</f>
        <v>#REF!</v>
      </c>
      <c r="U114" s="439" t="str">
        <f t="array" ref="U114">IF(#REF!='(T) General Tables'!$A$512, "-", INDEX('(BCBC) BWP Construction'!$D$15:$Z$36,MATCH($I114, '(BCBC) BWP Construction'!$D$15:$D$36,0),3))</f>
        <v>#REF!</v>
      </c>
      <c r="V114" s="439" t="str">
        <f t="array" ref="V114">IF(#REF!='(T) General Tables'!$A$512, "-", INDEX('(BCBC) BWP Construction'!$AC$15:$AG$36,MATCH($I114, '(BCBC) BWP Construction'!$D$15:$D$36,0),1))</f>
        <v>#REF!</v>
      </c>
      <c r="W114" s="542" t="str">
        <f t="array" ref="W114">IF(#REF!='(T) General Tables'!$A$512, "-", INDEX('(BCBC) BWP Construction'!$AC$15:$AI$36,MATCH($I114, '(BCBC) BWP Construction'!$D$15:$D$36,0),6))</f>
        <v>#REF!</v>
      </c>
      <c r="X114" s="542" t="str">
        <f t="array" ref="X114">IF(#REF!='(T) General Tables'!$A$512, "-", INDEX('(BCBC) BWP Construction'!$AC$15:$AI$36,MATCH($I114, '(BCBC) BWP Construction'!$D$15:$D$36,0),7))</f>
        <v>#REF!</v>
      </c>
      <c r="Y114" s="685"/>
      <c r="Z114" s="462" t="str">
        <f>IF('(I-3) Design &amp; Feedback'!O118='(T) General Tables'!$A$77,'(T) General Tables'!$A$177,'(T) General Tables'!$A$17)</f>
        <v>N/A</v>
      </c>
      <c r="AA114" s="462" t="str">
        <f>IF($Z114='(T) General Tables'!$A$177,'(BCBC) BWP Construction'!$E$15,'(I-3) Design &amp; Feedback'!O118)</f>
        <v/>
      </c>
      <c r="AB114" s="462" t="str">
        <f>IF('(I-3) Design &amp; Feedback'!O118='(T) General Tables'!$A$78,'(T) General Tables'!$A$11,"-")</f>
        <v>-</v>
      </c>
      <c r="AC114" s="439" t="str">
        <f>IF($Z114='(T) General Tables'!$A$177,'(BCBC) BWP Construction'!$AC$15,"-")</f>
        <v>-</v>
      </c>
      <c r="AD114" s="438" t="str">
        <f>IF($Z114='(T) General Tables'!$A$177,'(BCBC) BWP Construction'!$AF$15,"-")</f>
        <v>-</v>
      </c>
      <c r="AE114" s="438" t="str">
        <f>IF($Z114='(T) General Tables'!$A$177,'(BCBC) BWP Construction'!$AF$16,"-")</f>
        <v>-</v>
      </c>
      <c r="AF114" s="7"/>
    </row>
    <row r="115" ht="18.75" hidden="1" customHeight="1">
      <c r="A115" s="7"/>
      <c r="B115" s="234"/>
      <c r="C115" s="207"/>
      <c r="D115" s="519" t="str">
        <f>'(I-3) Design &amp; Feedback'!D119</f>
        <v>Not Required</v>
      </c>
      <c r="E115" s="162"/>
      <c r="F115" s="7"/>
      <c r="G115" s="462" t="str">
        <f>'(I-3) Design &amp; Feedback'!G119</f>
        <v>B/CS</v>
      </c>
      <c r="H115" s="686" t="str">
        <f>IF('(I-3) Design &amp; Feedback'!H119&gt;0, '(I-3) Design &amp; Feedback'!H119, "-")</f>
        <v>-</v>
      </c>
      <c r="I115" s="439" t="str">
        <f>IF('(I-3) Design &amp; Feedback'!K119&gt;0, '(I-3) Design &amp; Feedback'!K119, "-")</f>
        <v>-</v>
      </c>
      <c r="J115" s="439" t="str">
        <f>IF('(I-3) Design &amp; Feedback'!L119&gt;0, '(I-3) Design &amp; Feedback'!L119, "-")</f>
        <v>-</v>
      </c>
      <c r="K115" s="685"/>
      <c r="L115" s="462" t="str">
        <f t="array" ref="L115">IF(#REF!='(T) General Tables'!$A$512,
    "-",
    INDEX('(BCBC) Anchor Bolt Spacing'!$E$15:$I$35,
          MATCH('(R-4a) Construction (Part 2)'!$I115, '(BCBC) Anchor Bolt Spacing'!$E$15:$E$35, 0),
          MATCH('(R-4a) Construction (Part 2)'!$P$7, '(BCBC) Anchor Bolt Spacing'!$E$15:$I$15, 0)
    )
)</f>
        <v>#REF!</v>
      </c>
      <c r="M115" s="462" t="str">
        <f>IF(AND(I115&gt;0, I115&lt;&gt;'(T) General Tables'!$A$512),"2","-")</f>
        <v>2</v>
      </c>
      <c r="N115" s="685"/>
      <c r="O115" s="439" t="str">
        <f t="array" ref="O115">IF(#REF!='(T) General Tables'!$A$512, "-", INDEX('(BCBC) BWP Construction'!$D$15:$Z$36,MATCH($I115, '(BCBC) BWP Construction'!$D$15:$D$36,0),5))</f>
        <v>#REF!</v>
      </c>
      <c r="P115" s="439" t="str">
        <f>'(R-6) Dbl Top Plates Nailing'!$AD$27</f>
        <v>#VALUE!</v>
      </c>
      <c r="Q115" s="439" t="str">
        <f>'(R-6) Dbl Top Plates Nailing'!$AC$27</f>
        <v>#VALUE!</v>
      </c>
      <c r="R115" s="439"/>
      <c r="S115" s="685"/>
      <c r="T115" s="439" t="str">
        <f t="array" ref="T115">IF(#REF!='(T) General Tables'!$A$512, "-", INDEX('(BCBC) BWP Construction'!$D$15:$Z$36,MATCH($I115, '(BCBC) BWP Construction'!$D$15:$D$36,0),2))</f>
        <v>#REF!</v>
      </c>
      <c r="U115" s="439" t="str">
        <f t="array" ref="U115">IF(#REF!='(T) General Tables'!$A$512, "-", INDEX('(BCBC) BWP Construction'!$D$15:$Z$36,MATCH($I115, '(BCBC) BWP Construction'!$D$15:$D$36,0),3))</f>
        <v>#REF!</v>
      </c>
      <c r="V115" s="439" t="str">
        <f t="array" ref="V115">IF(#REF!='(T) General Tables'!$A$512, "-", INDEX('(BCBC) BWP Construction'!$AC$15:$AG$36,MATCH($I115, '(BCBC) BWP Construction'!$D$15:$D$36,0),1))</f>
        <v>#REF!</v>
      </c>
      <c r="W115" s="542" t="str">
        <f t="array" ref="W115">IF(#REF!='(T) General Tables'!$A$512, "-", INDEX('(BCBC) BWP Construction'!$AC$15:$AI$36,MATCH($I115, '(BCBC) BWP Construction'!$D$15:$D$36,0),6))</f>
        <v>#REF!</v>
      </c>
      <c r="X115" s="542" t="str">
        <f t="array" ref="X115">IF(#REF!='(T) General Tables'!$A$512, "-", INDEX('(BCBC) BWP Construction'!$AC$15:$AI$36,MATCH($I115, '(BCBC) BWP Construction'!$D$15:$D$36,0),7))</f>
        <v>#REF!</v>
      </c>
      <c r="Y115" s="685"/>
      <c r="Z115" s="462" t="str">
        <f>IF('(I-3) Design &amp; Feedback'!O119='(T) General Tables'!$A$77,'(T) General Tables'!$A$177,'(T) General Tables'!$A$17)</f>
        <v>N/A</v>
      </c>
      <c r="AA115" s="462" t="str">
        <f>IF($Z115='(T) General Tables'!$A$177,'(BCBC) BWP Construction'!$E$15,'(I-3) Design &amp; Feedback'!O119)</f>
        <v/>
      </c>
      <c r="AB115" s="462" t="str">
        <f>IF('(I-3) Design &amp; Feedback'!O119='(T) General Tables'!$A$78,'(T) General Tables'!$A$11,"-")</f>
        <v>-</v>
      </c>
      <c r="AC115" s="439" t="str">
        <f>IF($Z115='(T) General Tables'!$A$177,'(BCBC) BWP Construction'!$AC$15,"-")</f>
        <v>-</v>
      </c>
      <c r="AD115" s="438" t="str">
        <f>IF($Z115='(T) General Tables'!$A$177,'(BCBC) BWP Construction'!$AF$15,"-")</f>
        <v>-</v>
      </c>
      <c r="AE115" s="438" t="str">
        <f>IF($Z115='(T) General Tables'!$A$177,'(BCBC) BWP Construction'!$AF$16,"-")</f>
        <v>-</v>
      </c>
      <c r="AF115" s="7"/>
    </row>
    <row r="116" ht="18.75" hidden="1" customHeight="1">
      <c r="A116" s="7"/>
      <c r="B116" s="234"/>
      <c r="C116" s="207"/>
      <c r="D116" s="519" t="str">
        <f>'(I-3) Design &amp; Feedback'!D120</f>
        <v>Not Required</v>
      </c>
      <c r="E116" s="162"/>
      <c r="F116" s="7"/>
      <c r="G116" s="462" t="str">
        <f>'(I-3) Design &amp; Feedback'!G120</f>
        <v>B/CS</v>
      </c>
      <c r="H116" s="686" t="str">
        <f>IF('(I-3) Design &amp; Feedback'!H120&gt;0, '(I-3) Design &amp; Feedback'!H120, "-")</f>
        <v>-</v>
      </c>
      <c r="I116" s="439" t="str">
        <f>IF('(I-3) Design &amp; Feedback'!K120&gt;0, '(I-3) Design &amp; Feedback'!K120, "-")</f>
        <v>-</v>
      </c>
      <c r="J116" s="439" t="str">
        <f>IF('(I-3) Design &amp; Feedback'!L120&gt;0, '(I-3) Design &amp; Feedback'!L120, "-")</f>
        <v>-</v>
      </c>
      <c r="K116" s="685"/>
      <c r="L116" s="462" t="str">
        <f t="array" ref="L116">IF(#REF!='(T) General Tables'!$A$512,
    "-",
    INDEX('(BCBC) Anchor Bolt Spacing'!$E$15:$I$35,
          MATCH('(R-4a) Construction (Part 2)'!$I116, '(BCBC) Anchor Bolt Spacing'!$E$15:$E$35, 0),
          MATCH('(R-4a) Construction (Part 2)'!$P$7, '(BCBC) Anchor Bolt Spacing'!$E$15:$I$15, 0)
    )
)</f>
        <v>#REF!</v>
      </c>
      <c r="M116" s="462" t="str">
        <f>IF(AND(I116&gt;0, I116&lt;&gt;'(T) General Tables'!$A$512),"2","-")</f>
        <v>2</v>
      </c>
      <c r="N116" s="685"/>
      <c r="O116" s="439" t="str">
        <f t="array" ref="O116">IF(#REF!='(T) General Tables'!$A$512, "-", INDEX('(BCBC) BWP Construction'!$D$15:$Z$36,MATCH($I116, '(BCBC) BWP Construction'!$D$15:$D$36,0),5))</f>
        <v>#REF!</v>
      </c>
      <c r="P116" s="439" t="str">
        <f>'(R-6) Dbl Top Plates Nailing'!$AD$27</f>
        <v>#VALUE!</v>
      </c>
      <c r="Q116" s="439" t="str">
        <f>'(R-6) Dbl Top Plates Nailing'!$AC$27</f>
        <v>#VALUE!</v>
      </c>
      <c r="R116" s="439"/>
      <c r="S116" s="685"/>
      <c r="T116" s="439" t="str">
        <f t="array" ref="T116">IF(#REF!='(T) General Tables'!$A$512, "-", INDEX('(BCBC) BWP Construction'!$D$15:$Z$36,MATCH($I116, '(BCBC) BWP Construction'!$D$15:$D$36,0),2))</f>
        <v>#REF!</v>
      </c>
      <c r="U116" s="439" t="str">
        <f t="array" ref="U116">IF(#REF!='(T) General Tables'!$A$512, "-", INDEX('(BCBC) BWP Construction'!$D$15:$Z$36,MATCH($I116, '(BCBC) BWP Construction'!$D$15:$D$36,0),3))</f>
        <v>#REF!</v>
      </c>
      <c r="V116" s="439" t="str">
        <f t="array" ref="V116">IF(#REF!='(T) General Tables'!$A$512, "-", INDEX('(BCBC) BWP Construction'!$AC$15:$AG$36,MATCH($I116, '(BCBC) BWP Construction'!$D$15:$D$36,0),1))</f>
        <v>#REF!</v>
      </c>
      <c r="W116" s="542" t="str">
        <f t="array" ref="W116">IF(#REF!='(T) General Tables'!$A$512, "-", INDEX('(BCBC) BWP Construction'!$AC$15:$AI$36,MATCH($I116, '(BCBC) BWP Construction'!$D$15:$D$36,0),6))</f>
        <v>#REF!</v>
      </c>
      <c r="X116" s="542" t="str">
        <f t="array" ref="X116">IF(#REF!='(T) General Tables'!$A$512, "-", INDEX('(BCBC) BWP Construction'!$AC$15:$AI$36,MATCH($I116, '(BCBC) BWP Construction'!$D$15:$D$36,0),7))</f>
        <v>#REF!</v>
      </c>
      <c r="Y116" s="685"/>
      <c r="Z116" s="462" t="str">
        <f>IF('(I-3) Design &amp; Feedback'!O120='(T) General Tables'!$A$77,'(T) General Tables'!$A$177,'(T) General Tables'!$A$17)</f>
        <v>N/A</v>
      </c>
      <c r="AA116" s="462" t="str">
        <f>IF($Z116='(T) General Tables'!$A$177,'(BCBC) BWP Construction'!$E$15,'(I-3) Design &amp; Feedback'!O120)</f>
        <v/>
      </c>
      <c r="AB116" s="462" t="str">
        <f>IF('(I-3) Design &amp; Feedback'!O120='(T) General Tables'!$A$78,'(T) General Tables'!$A$11,"-")</f>
        <v>-</v>
      </c>
      <c r="AC116" s="439" t="str">
        <f>IF($Z116='(T) General Tables'!$A$177,'(BCBC) BWP Construction'!$AC$15,"-")</f>
        <v>-</v>
      </c>
      <c r="AD116" s="438" t="str">
        <f>IF($Z116='(T) General Tables'!$A$177,'(BCBC) BWP Construction'!$AF$15,"-")</f>
        <v>-</v>
      </c>
      <c r="AE116" s="438" t="str">
        <f>IF($Z116='(T) General Tables'!$A$177,'(BCBC) BWP Construction'!$AF$16,"-")</f>
        <v>-</v>
      </c>
      <c r="AF116" s="7"/>
    </row>
    <row r="117" ht="18.75" hidden="1" customHeight="1">
      <c r="A117" s="7"/>
      <c r="B117" s="162"/>
      <c r="C117" s="7"/>
      <c r="D117" s="519" t="str">
        <f>'(I-3) Design &amp; Feedback'!D121</f>
        <v>Not Required</v>
      </c>
      <c r="E117" s="162"/>
      <c r="F117" s="7"/>
      <c r="G117" s="462" t="str">
        <f>'(I-3) Design &amp; Feedback'!G121</f>
        <v>B/CS</v>
      </c>
      <c r="H117" s="686" t="str">
        <f>IF('(I-3) Design &amp; Feedback'!H121&gt;0, '(I-3) Design &amp; Feedback'!H121, "-")</f>
        <v>-</v>
      </c>
      <c r="I117" s="439" t="str">
        <f>IF('(I-3) Design &amp; Feedback'!K121&gt;0, '(I-3) Design &amp; Feedback'!K121, "-")</f>
        <v>-</v>
      </c>
      <c r="J117" s="439" t="str">
        <f>IF('(I-3) Design &amp; Feedback'!L121&gt;0, '(I-3) Design &amp; Feedback'!L121, "-")</f>
        <v>-</v>
      </c>
      <c r="K117" s="685"/>
      <c r="L117" s="462" t="str">
        <f t="array" ref="L117">IF(#REF!='(T) General Tables'!$A$512,
    "-",
    INDEX('(BCBC) Anchor Bolt Spacing'!$E$15:$I$35,
          MATCH('(R-4a) Construction (Part 2)'!$I117, '(BCBC) Anchor Bolt Spacing'!$E$15:$E$35, 0),
          MATCH('(R-4a) Construction (Part 2)'!$P$7, '(BCBC) Anchor Bolt Spacing'!$E$15:$I$15, 0)
    )
)</f>
        <v>#REF!</v>
      </c>
      <c r="M117" s="462" t="str">
        <f>IF(AND(I117&gt;0, I117&lt;&gt;'(T) General Tables'!$A$512),"2","-")</f>
        <v>2</v>
      </c>
      <c r="N117" s="685"/>
      <c r="O117" s="439" t="str">
        <f t="array" ref="O117">IF(#REF!='(T) General Tables'!$A$512, "-", INDEX('(BCBC) BWP Construction'!$D$15:$Z$36,MATCH($I117, '(BCBC) BWP Construction'!$D$15:$D$36,0),5))</f>
        <v>#REF!</v>
      </c>
      <c r="P117" s="439" t="str">
        <f>'(R-6) Dbl Top Plates Nailing'!$AD$27</f>
        <v>#VALUE!</v>
      </c>
      <c r="Q117" s="439" t="str">
        <f>'(R-6) Dbl Top Plates Nailing'!$AC$27</f>
        <v>#VALUE!</v>
      </c>
      <c r="R117" s="439"/>
      <c r="S117" s="685"/>
      <c r="T117" s="439" t="str">
        <f t="array" ref="T117">IF(#REF!='(T) General Tables'!$A$512, "-", INDEX('(BCBC) BWP Construction'!$D$15:$Z$36,MATCH($I117, '(BCBC) BWP Construction'!$D$15:$D$36,0),2))</f>
        <v>#REF!</v>
      </c>
      <c r="U117" s="439" t="str">
        <f t="array" ref="U117">IF(#REF!='(T) General Tables'!$A$512, "-", INDEX('(BCBC) BWP Construction'!$D$15:$Z$36,MATCH($I117, '(BCBC) BWP Construction'!$D$15:$D$36,0),3))</f>
        <v>#REF!</v>
      </c>
      <c r="V117" s="439" t="str">
        <f t="array" ref="V117">IF(#REF!='(T) General Tables'!$A$512, "-", INDEX('(BCBC) BWP Construction'!$AC$15:$AG$36,MATCH($I117, '(BCBC) BWP Construction'!$D$15:$D$36,0),1))</f>
        <v>#REF!</v>
      </c>
      <c r="W117" s="542" t="str">
        <f t="array" ref="W117">IF(#REF!='(T) General Tables'!$A$512, "-", INDEX('(BCBC) BWP Construction'!$AC$15:$AI$36,MATCH($I117, '(BCBC) BWP Construction'!$D$15:$D$36,0),6))</f>
        <v>#REF!</v>
      </c>
      <c r="X117" s="542" t="str">
        <f t="array" ref="X117">IF(#REF!='(T) General Tables'!$A$512, "-", INDEX('(BCBC) BWP Construction'!$AC$15:$AI$36,MATCH($I117, '(BCBC) BWP Construction'!$D$15:$D$36,0),7))</f>
        <v>#REF!</v>
      </c>
      <c r="Y117" s="685"/>
      <c r="Z117" s="462" t="str">
        <f>IF('(I-3) Design &amp; Feedback'!O121='(T) General Tables'!$A$77,'(T) General Tables'!$A$177,'(T) General Tables'!$A$17)</f>
        <v>N/A</v>
      </c>
      <c r="AA117" s="462" t="str">
        <f>IF($Z117='(T) General Tables'!$A$177,'(BCBC) BWP Construction'!$E$15,'(I-3) Design &amp; Feedback'!O121)</f>
        <v/>
      </c>
      <c r="AB117" s="462" t="str">
        <f>IF('(I-3) Design &amp; Feedback'!O121='(T) General Tables'!$A$78,'(T) General Tables'!$A$11,"-")</f>
        <v>-</v>
      </c>
      <c r="AC117" s="439" t="str">
        <f>IF($Z117='(T) General Tables'!$A$177,'(BCBC) BWP Construction'!$AC$15,"-")</f>
        <v>-</v>
      </c>
      <c r="AD117" s="438" t="str">
        <f>IF($Z117='(T) General Tables'!$A$177,'(BCBC) BWP Construction'!$AF$15,"-")</f>
        <v>-</v>
      </c>
      <c r="AE117" s="438" t="str">
        <f>IF($Z117='(T) General Tables'!$A$177,'(BCBC) BWP Construction'!$AF$16,"-")</f>
        <v>-</v>
      </c>
      <c r="AF117" s="7"/>
    </row>
    <row r="118" ht="18.75" hidden="1" customHeight="1">
      <c r="A118" s="7"/>
      <c r="B118" s="162"/>
      <c r="C118" s="7"/>
      <c r="D118" s="519" t="str">
        <f>'(I-3) Design &amp; Feedback'!D122</f>
        <v>Not Required</v>
      </c>
      <c r="E118" s="162"/>
      <c r="F118" s="7"/>
      <c r="G118" s="462" t="str">
        <f>'(I-3) Design &amp; Feedback'!G122</f>
        <v>B/CS</v>
      </c>
      <c r="H118" s="686" t="str">
        <f>IF('(I-3) Design &amp; Feedback'!H122&gt;0, '(I-3) Design &amp; Feedback'!H122, "-")</f>
        <v>-</v>
      </c>
      <c r="I118" s="439" t="str">
        <f>IF('(I-3) Design &amp; Feedback'!K122&gt;0, '(I-3) Design &amp; Feedback'!K122, "-")</f>
        <v>-</v>
      </c>
      <c r="J118" s="439" t="str">
        <f>IF('(I-3) Design &amp; Feedback'!L122&gt;0, '(I-3) Design &amp; Feedback'!L122, "-")</f>
        <v>-</v>
      </c>
      <c r="K118" s="685"/>
      <c r="L118" s="462" t="str">
        <f t="array" ref="L118">IF(#REF!='(T) General Tables'!$A$512,
    "-",
    INDEX('(BCBC) Anchor Bolt Spacing'!$E$15:$I$35,
          MATCH('(R-4a) Construction (Part 2)'!$I118, '(BCBC) Anchor Bolt Spacing'!$E$15:$E$35, 0),
          MATCH('(R-4a) Construction (Part 2)'!$P$7, '(BCBC) Anchor Bolt Spacing'!$E$15:$I$15, 0)
    )
)</f>
        <v>#REF!</v>
      </c>
      <c r="M118" s="462" t="str">
        <f>IF(AND(I118&gt;0, I118&lt;&gt;'(T) General Tables'!$A$512),"2","-")</f>
        <v>2</v>
      </c>
      <c r="N118" s="685"/>
      <c r="O118" s="439" t="str">
        <f t="array" ref="O118">IF(#REF!='(T) General Tables'!$A$512, "-", INDEX('(BCBC) BWP Construction'!$D$15:$Z$36,MATCH($I118, '(BCBC) BWP Construction'!$D$15:$D$36,0),5))</f>
        <v>#REF!</v>
      </c>
      <c r="P118" s="439" t="str">
        <f>'(R-6) Dbl Top Plates Nailing'!$AD$27</f>
        <v>#VALUE!</v>
      </c>
      <c r="Q118" s="439" t="str">
        <f>'(R-6) Dbl Top Plates Nailing'!$AC$27</f>
        <v>#VALUE!</v>
      </c>
      <c r="R118" s="439"/>
      <c r="S118" s="685"/>
      <c r="T118" s="439" t="str">
        <f t="array" ref="T118">IF(#REF!='(T) General Tables'!$A$512, "-", INDEX('(BCBC) BWP Construction'!$D$15:$Z$36,MATCH($I118, '(BCBC) BWP Construction'!$D$15:$D$36,0),2))</f>
        <v>#REF!</v>
      </c>
      <c r="U118" s="439" t="str">
        <f t="array" ref="U118">IF(#REF!='(T) General Tables'!$A$512, "-", INDEX('(BCBC) BWP Construction'!$D$15:$Z$36,MATCH($I118, '(BCBC) BWP Construction'!$D$15:$D$36,0),3))</f>
        <v>#REF!</v>
      </c>
      <c r="V118" s="439" t="str">
        <f t="array" ref="V118">IF(#REF!='(T) General Tables'!$A$512, "-", INDEX('(BCBC) BWP Construction'!$AC$15:$AG$36,MATCH($I118, '(BCBC) BWP Construction'!$D$15:$D$36,0),1))</f>
        <v>#REF!</v>
      </c>
      <c r="W118" s="542" t="str">
        <f t="array" ref="W118">IF(#REF!='(T) General Tables'!$A$512, "-", INDEX('(BCBC) BWP Construction'!$AC$15:$AI$36,MATCH($I118, '(BCBC) BWP Construction'!$D$15:$D$36,0),6))</f>
        <v>#REF!</v>
      </c>
      <c r="X118" s="542" t="str">
        <f t="array" ref="X118">IF(#REF!='(T) General Tables'!$A$512, "-", INDEX('(BCBC) BWP Construction'!$AC$15:$AI$36,MATCH($I118, '(BCBC) BWP Construction'!$D$15:$D$36,0),7))</f>
        <v>#REF!</v>
      </c>
      <c r="Y118" s="685"/>
      <c r="Z118" s="462" t="str">
        <f>IF('(I-3) Design &amp; Feedback'!O122='(T) General Tables'!$A$77,'(T) General Tables'!$A$177,'(T) General Tables'!$A$17)</f>
        <v>N/A</v>
      </c>
      <c r="AA118" s="462" t="str">
        <f>IF($Z118='(T) General Tables'!$A$177,'(BCBC) BWP Construction'!$E$15,'(I-3) Design &amp; Feedback'!O122)</f>
        <v/>
      </c>
      <c r="AB118" s="462" t="str">
        <f>IF('(I-3) Design &amp; Feedback'!O122='(T) General Tables'!$A$78,'(T) General Tables'!$A$11,"-")</f>
        <v>-</v>
      </c>
      <c r="AC118" s="439" t="str">
        <f>IF($Z118='(T) General Tables'!$A$177,'(BCBC) BWP Construction'!$AC$15,"-")</f>
        <v>-</v>
      </c>
      <c r="AD118" s="438" t="str">
        <f>IF($Z118='(T) General Tables'!$A$177,'(BCBC) BWP Construction'!$AF$15,"-")</f>
        <v>-</v>
      </c>
      <c r="AE118" s="438" t="str">
        <f>IF($Z118='(T) General Tables'!$A$177,'(BCBC) BWP Construction'!$AF$16,"-")</f>
        <v>-</v>
      </c>
      <c r="AF118" s="7"/>
    </row>
    <row r="119" ht="18.75" customHeight="1">
      <c r="A119" s="7"/>
      <c r="B119" s="207"/>
      <c r="C119" s="49"/>
      <c r="D119" s="269"/>
      <c r="E119" s="7"/>
      <c r="F119" s="7"/>
      <c r="G119" s="7"/>
      <c r="H119" s="7"/>
      <c r="I119" s="7"/>
      <c r="J119" s="7"/>
      <c r="K119" s="49"/>
      <c r="L119" s="7"/>
      <c r="M119" s="7"/>
      <c r="N119" s="49"/>
      <c r="O119" s="7"/>
      <c r="P119" s="7"/>
      <c r="Q119" s="7"/>
      <c r="R119" s="7"/>
      <c r="S119" s="49"/>
      <c r="T119" s="7"/>
      <c r="U119" s="7"/>
      <c r="V119" s="7"/>
      <c r="W119" s="7"/>
      <c r="X119" s="7"/>
      <c r="Y119" s="7"/>
      <c r="Z119" s="201"/>
      <c r="AA119" s="7"/>
      <c r="AB119" s="7"/>
      <c r="AC119" s="7"/>
      <c r="AD119" s="7"/>
      <c r="AE119" s="7"/>
      <c r="AF119" s="7"/>
    </row>
    <row r="120" ht="18.75" customHeight="1">
      <c r="A120" s="7"/>
      <c r="B120" s="207"/>
      <c r="C120" s="49"/>
      <c r="D120" s="269"/>
      <c r="E120" s="7"/>
      <c r="F120" s="7"/>
      <c r="G120" s="282" t="str">
        <f>'(I-1) General'!G84</f>
        <v>| Permit/File Number: Building Permit 123567 | Calculations completed by: Tim - info@part9bracing.ca |</v>
      </c>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8"/>
      <c r="AF120" s="7"/>
    </row>
    <row r="121" ht="18.75" customHeight="1">
      <c r="A121" s="7"/>
      <c r="B121" s="207"/>
      <c r="C121" s="49"/>
      <c r="D121" s="269"/>
      <c r="E121" s="7"/>
      <c r="F121" s="7"/>
      <c r="G121" s="391" t="s">
        <v>863</v>
      </c>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6"/>
      <c r="AF121" s="7"/>
    </row>
    <row r="122" ht="14.25" customHeight="1">
      <c r="A122" s="7"/>
      <c r="B122" s="207"/>
      <c r="C122" s="49"/>
      <c r="D122" s="207"/>
      <c r="E122" s="7"/>
      <c r="F122" s="7"/>
      <c r="G122" s="7"/>
      <c r="H122" s="7"/>
      <c r="I122" s="7"/>
      <c r="J122" s="7"/>
      <c r="K122" s="7"/>
      <c r="L122" s="7"/>
      <c r="M122" s="7"/>
      <c r="N122" s="7"/>
      <c r="O122" s="7"/>
      <c r="P122" s="7"/>
      <c r="Q122" s="7"/>
      <c r="R122" s="7"/>
      <c r="S122" s="7"/>
      <c r="T122" s="7"/>
      <c r="U122" s="7"/>
      <c r="V122" s="7"/>
      <c r="W122" s="7"/>
      <c r="X122" s="7"/>
      <c r="Y122" s="7"/>
      <c r="Z122" s="201"/>
      <c r="AA122" s="7"/>
      <c r="AB122" s="7"/>
      <c r="AC122" s="7"/>
      <c r="AD122" s="7"/>
      <c r="AE122" s="7"/>
      <c r="AF122" s="7"/>
    </row>
    <row r="123" ht="14.25" customHeight="1">
      <c r="A123" s="7"/>
      <c r="B123" s="207"/>
      <c r="C123" s="49"/>
      <c r="D123" s="207"/>
      <c r="E123" s="7"/>
      <c r="F123" s="7"/>
      <c r="G123" s="7"/>
      <c r="H123" s="7"/>
      <c r="I123" s="7"/>
      <c r="J123" s="7"/>
      <c r="K123" s="7"/>
      <c r="L123" s="7"/>
      <c r="M123" s="7"/>
      <c r="N123" s="7"/>
      <c r="O123" s="7"/>
      <c r="P123" s="7"/>
      <c r="Q123" s="7"/>
      <c r="R123" s="7"/>
      <c r="S123" s="7"/>
      <c r="T123" s="7"/>
      <c r="U123" s="7"/>
      <c r="V123" s="7"/>
      <c r="W123" s="7"/>
      <c r="X123" s="7"/>
      <c r="Y123" s="7"/>
      <c r="Z123" s="201"/>
      <c r="AA123" s="7"/>
      <c r="AB123" s="7"/>
      <c r="AC123" s="7"/>
      <c r="AD123" s="7"/>
      <c r="AE123" s="7"/>
      <c r="AF123" s="7"/>
    </row>
    <row r="124" ht="14.25" customHeight="1">
      <c r="A124" s="7"/>
      <c r="B124" s="207"/>
      <c r="C124" s="49"/>
      <c r="D124" s="207"/>
      <c r="E124" s="7"/>
      <c r="F124" s="7"/>
      <c r="G124" s="7"/>
      <c r="H124" s="7"/>
      <c r="I124" s="7"/>
      <c r="J124" s="7"/>
      <c r="K124" s="7"/>
      <c r="L124" s="7"/>
      <c r="M124" s="7"/>
      <c r="N124" s="7"/>
      <c r="O124" s="7"/>
      <c r="P124" s="7"/>
      <c r="Q124" s="7"/>
      <c r="R124" s="7"/>
      <c r="S124" s="7"/>
      <c r="T124" s="7"/>
      <c r="U124" s="7"/>
      <c r="V124" s="7"/>
      <c r="W124" s="7"/>
      <c r="X124" s="7"/>
      <c r="Y124" s="7"/>
      <c r="Z124" s="201"/>
      <c r="AA124" s="7"/>
      <c r="AB124" s="7"/>
      <c r="AC124" s="7"/>
      <c r="AD124" s="7"/>
      <c r="AE124" s="7"/>
      <c r="AF124" s="7"/>
    </row>
    <row r="125" ht="14.25" customHeight="1">
      <c r="A125" s="7"/>
      <c r="B125" s="207"/>
      <c r="C125" s="49"/>
      <c r="D125" s="207"/>
      <c r="E125" s="7"/>
      <c r="F125" s="7"/>
      <c r="G125" s="7"/>
      <c r="H125" s="7"/>
      <c r="I125" s="7"/>
      <c r="J125" s="7"/>
      <c r="K125" s="7"/>
      <c r="L125" s="7"/>
      <c r="M125" s="7"/>
      <c r="N125" s="7"/>
      <c r="O125" s="7"/>
      <c r="P125" s="7"/>
      <c r="Q125" s="7"/>
      <c r="R125" s="7"/>
      <c r="S125" s="7"/>
      <c r="T125" s="7"/>
      <c r="U125" s="7"/>
      <c r="V125" s="7"/>
      <c r="W125" s="7"/>
      <c r="X125" s="7"/>
      <c r="Y125" s="7"/>
      <c r="Z125" s="201"/>
      <c r="AA125" s="7"/>
      <c r="AB125" s="7"/>
      <c r="AC125" s="7"/>
      <c r="AD125" s="7"/>
      <c r="AE125" s="7"/>
      <c r="AF125" s="7"/>
    </row>
    <row r="126" ht="14.25" customHeight="1">
      <c r="A126" s="7"/>
      <c r="B126" s="207"/>
      <c r="C126" s="49"/>
      <c r="D126" s="207"/>
      <c r="E126" s="7"/>
      <c r="F126" s="7"/>
      <c r="G126" s="7"/>
      <c r="H126" s="7"/>
      <c r="I126" s="7"/>
      <c r="J126" s="7"/>
      <c r="K126" s="7"/>
      <c r="L126" s="7"/>
      <c r="M126" s="7"/>
      <c r="N126" s="7"/>
      <c r="O126" s="7"/>
      <c r="P126" s="7"/>
      <c r="Q126" s="7"/>
      <c r="R126" s="7"/>
      <c r="S126" s="7"/>
      <c r="T126" s="7"/>
      <c r="U126" s="7"/>
      <c r="V126" s="7"/>
      <c r="W126" s="7"/>
      <c r="X126" s="7"/>
      <c r="Y126" s="7"/>
      <c r="Z126" s="201"/>
      <c r="AA126" s="7"/>
      <c r="AB126" s="7"/>
      <c r="AC126" s="7"/>
      <c r="AD126" s="7"/>
      <c r="AE126" s="7"/>
      <c r="AF126" s="7"/>
    </row>
    <row r="127" ht="14.25" customHeight="1">
      <c r="A127" s="7"/>
      <c r="B127" s="207"/>
      <c r="C127" s="49"/>
      <c r="D127" s="207"/>
      <c r="E127" s="7"/>
      <c r="F127" s="7"/>
      <c r="G127" s="7"/>
      <c r="H127" s="7"/>
      <c r="I127" s="7"/>
      <c r="J127" s="7"/>
      <c r="K127" s="7"/>
      <c r="L127" s="7"/>
      <c r="M127" s="7"/>
      <c r="N127" s="7"/>
      <c r="O127" s="7"/>
      <c r="P127" s="7"/>
      <c r="Q127" s="7"/>
      <c r="R127" s="7"/>
      <c r="S127" s="7"/>
      <c r="T127" s="7"/>
      <c r="U127" s="7"/>
      <c r="V127" s="7"/>
      <c r="W127" s="7"/>
      <c r="X127" s="7"/>
      <c r="Y127" s="7"/>
      <c r="Z127" s="201"/>
      <c r="AA127" s="7"/>
      <c r="AB127" s="7"/>
      <c r="AC127" s="7"/>
      <c r="AD127" s="7"/>
      <c r="AE127" s="7"/>
      <c r="AF127" s="7"/>
    </row>
    <row r="128" ht="14.25" customHeight="1">
      <c r="A128" s="7"/>
      <c r="B128" s="207"/>
      <c r="C128" s="49"/>
      <c r="D128" s="207"/>
      <c r="E128" s="7"/>
      <c r="F128" s="7"/>
      <c r="G128" s="7"/>
      <c r="H128" s="7"/>
      <c r="I128" s="7"/>
      <c r="J128" s="7"/>
      <c r="K128" s="7"/>
      <c r="L128" s="7"/>
      <c r="M128" s="7"/>
      <c r="N128" s="7"/>
      <c r="O128" s="7"/>
      <c r="P128" s="7"/>
      <c r="Q128" s="7"/>
      <c r="R128" s="7"/>
      <c r="S128" s="7"/>
      <c r="T128" s="7"/>
      <c r="U128" s="7"/>
      <c r="V128" s="7"/>
      <c r="W128" s="7"/>
      <c r="X128" s="7"/>
      <c r="Y128" s="7"/>
      <c r="Z128" s="201"/>
      <c r="AA128" s="7"/>
      <c r="AB128" s="7"/>
      <c r="AC128" s="7"/>
      <c r="AD128" s="7"/>
      <c r="AE128" s="7"/>
      <c r="AF128" s="7"/>
    </row>
    <row r="129" ht="14.25" customHeight="1">
      <c r="A129" s="7"/>
      <c r="B129" s="207"/>
      <c r="C129" s="49"/>
      <c r="D129" s="207"/>
      <c r="E129" s="7"/>
      <c r="F129" s="7"/>
      <c r="G129" s="7"/>
      <c r="H129" s="7"/>
      <c r="I129" s="7"/>
      <c r="J129" s="7"/>
      <c r="K129" s="7"/>
      <c r="L129" s="7"/>
      <c r="M129" s="7"/>
      <c r="N129" s="7"/>
      <c r="O129" s="7"/>
      <c r="P129" s="7"/>
      <c r="Q129" s="7"/>
      <c r="R129" s="7"/>
      <c r="S129" s="7"/>
      <c r="T129" s="7"/>
      <c r="U129" s="7"/>
      <c r="V129" s="7"/>
      <c r="W129" s="7"/>
      <c r="X129" s="7"/>
      <c r="Y129" s="7"/>
      <c r="Z129" s="201"/>
      <c r="AA129" s="7"/>
      <c r="AB129" s="7"/>
      <c r="AC129" s="7"/>
      <c r="AD129" s="7"/>
      <c r="AE129" s="7"/>
      <c r="AF129" s="7"/>
    </row>
    <row r="130" ht="14.25" customHeight="1">
      <c r="A130" s="7"/>
      <c r="B130" s="207"/>
      <c r="C130" s="49"/>
      <c r="D130" s="207"/>
      <c r="E130" s="7"/>
      <c r="F130" s="7"/>
      <c r="G130" s="7"/>
      <c r="H130" s="7"/>
      <c r="I130" s="7"/>
      <c r="J130" s="7"/>
      <c r="K130" s="7"/>
      <c r="L130" s="7"/>
      <c r="M130" s="7"/>
      <c r="N130" s="7"/>
      <c r="O130" s="7"/>
      <c r="P130" s="7"/>
      <c r="Q130" s="7"/>
      <c r="R130" s="7"/>
      <c r="S130" s="7"/>
      <c r="T130" s="7"/>
      <c r="U130" s="7"/>
      <c r="V130" s="7"/>
      <c r="W130" s="7"/>
      <c r="X130" s="7"/>
      <c r="Y130" s="7"/>
      <c r="Z130" s="201"/>
      <c r="AA130" s="7"/>
      <c r="AB130" s="7"/>
      <c r="AC130" s="7"/>
      <c r="AD130" s="7"/>
      <c r="AE130" s="7"/>
      <c r="AF130" s="7"/>
    </row>
    <row r="131" ht="14.25" customHeight="1">
      <c r="A131" s="7"/>
      <c r="B131" s="207"/>
      <c r="C131" s="49"/>
      <c r="D131" s="207"/>
      <c r="E131" s="7"/>
      <c r="F131" s="7"/>
      <c r="G131" s="7"/>
      <c r="H131" s="7"/>
      <c r="I131" s="7"/>
      <c r="J131" s="7"/>
      <c r="K131" s="7"/>
      <c r="L131" s="7"/>
      <c r="M131" s="7"/>
      <c r="N131" s="7"/>
      <c r="O131" s="7"/>
      <c r="P131" s="7"/>
      <c r="Q131" s="7"/>
      <c r="R131" s="7"/>
      <c r="S131" s="7"/>
      <c r="T131" s="7"/>
      <c r="U131" s="7"/>
      <c r="V131" s="7"/>
      <c r="W131" s="7"/>
      <c r="X131" s="7"/>
      <c r="Y131" s="7"/>
      <c r="Z131" s="201"/>
      <c r="AA131" s="7"/>
      <c r="AB131" s="7"/>
      <c r="AC131" s="7"/>
      <c r="AD131" s="7"/>
      <c r="AE131" s="7"/>
      <c r="AF131" s="7"/>
    </row>
    <row r="132" ht="14.25" customHeight="1">
      <c r="A132" s="7"/>
      <c r="B132" s="207"/>
      <c r="C132" s="49"/>
      <c r="D132" s="207"/>
      <c r="E132" s="7"/>
      <c r="F132" s="7"/>
      <c r="G132" s="7"/>
      <c r="H132" s="7"/>
      <c r="I132" s="7"/>
      <c r="J132" s="7"/>
      <c r="K132" s="7"/>
      <c r="L132" s="7"/>
      <c r="M132" s="7"/>
      <c r="N132" s="7"/>
      <c r="O132" s="7"/>
      <c r="P132" s="7"/>
      <c r="Q132" s="7"/>
      <c r="R132" s="7"/>
      <c r="S132" s="7"/>
      <c r="T132" s="7"/>
      <c r="U132" s="7"/>
      <c r="V132" s="7"/>
      <c r="W132" s="7"/>
      <c r="X132" s="7"/>
      <c r="Y132" s="7"/>
      <c r="Z132" s="201"/>
      <c r="AA132" s="7"/>
      <c r="AB132" s="7"/>
      <c r="AC132" s="7"/>
      <c r="AD132" s="7"/>
      <c r="AE132" s="7"/>
      <c r="AF132" s="7"/>
    </row>
    <row r="133" ht="14.25" customHeight="1">
      <c r="A133" s="7"/>
      <c r="B133" s="207"/>
      <c r="C133" s="49"/>
      <c r="D133" s="207"/>
      <c r="E133" s="7"/>
      <c r="F133" s="7"/>
      <c r="G133" s="7"/>
      <c r="H133" s="7"/>
      <c r="I133" s="7"/>
      <c r="J133" s="7"/>
      <c r="K133" s="7"/>
      <c r="L133" s="7"/>
      <c r="M133" s="7"/>
      <c r="N133" s="7"/>
      <c r="O133" s="7"/>
      <c r="P133" s="7"/>
      <c r="Q133" s="7"/>
      <c r="R133" s="7"/>
      <c r="S133" s="7"/>
      <c r="T133" s="7"/>
      <c r="U133" s="7"/>
      <c r="V133" s="7"/>
      <c r="W133" s="7"/>
      <c r="X133" s="7"/>
      <c r="Y133" s="7"/>
      <c r="Z133" s="201"/>
      <c r="AA133" s="7"/>
      <c r="AB133" s="7"/>
      <c r="AC133" s="7"/>
      <c r="AD133" s="7"/>
      <c r="AE133" s="7"/>
      <c r="AF133" s="7"/>
    </row>
    <row r="134" ht="14.25" customHeight="1">
      <c r="A134" s="7"/>
      <c r="B134" s="207"/>
      <c r="C134" s="49"/>
      <c r="D134" s="207"/>
      <c r="E134" s="7"/>
      <c r="F134" s="7"/>
      <c r="G134" s="7"/>
      <c r="H134" s="7"/>
      <c r="I134" s="7"/>
      <c r="J134" s="7"/>
      <c r="K134" s="7"/>
      <c r="L134" s="7"/>
      <c r="M134" s="7"/>
      <c r="N134" s="7"/>
      <c r="O134" s="7"/>
      <c r="P134" s="7"/>
      <c r="Q134" s="7"/>
      <c r="R134" s="7"/>
      <c r="S134" s="7"/>
      <c r="T134" s="7"/>
      <c r="U134" s="7"/>
      <c r="V134" s="7"/>
      <c r="W134" s="7"/>
      <c r="X134" s="7"/>
      <c r="Y134" s="7"/>
      <c r="Z134" s="201"/>
      <c r="AA134" s="7"/>
      <c r="AB134" s="7"/>
      <c r="AC134" s="7"/>
      <c r="AD134" s="7"/>
      <c r="AE134" s="7"/>
      <c r="AF134" s="7"/>
    </row>
    <row r="135" ht="14.25" customHeight="1">
      <c r="A135" s="7"/>
      <c r="B135" s="207"/>
      <c r="C135" s="49"/>
      <c r="D135" s="207"/>
      <c r="E135" s="7"/>
      <c r="F135" s="7"/>
      <c r="G135" s="7"/>
      <c r="H135" s="7"/>
      <c r="I135" s="7"/>
      <c r="J135" s="7"/>
      <c r="K135" s="7"/>
      <c r="L135" s="7"/>
      <c r="M135" s="7"/>
      <c r="N135" s="7"/>
      <c r="O135" s="7"/>
      <c r="P135" s="7"/>
      <c r="Q135" s="7"/>
      <c r="R135" s="7"/>
      <c r="S135" s="7"/>
      <c r="T135" s="7"/>
      <c r="U135" s="7"/>
      <c r="V135" s="7"/>
      <c r="W135" s="7"/>
      <c r="X135" s="7"/>
      <c r="Y135" s="7"/>
      <c r="Z135" s="201"/>
      <c r="AA135" s="7"/>
      <c r="AB135" s="7"/>
      <c r="AC135" s="7"/>
      <c r="AD135" s="7"/>
      <c r="AE135" s="7"/>
      <c r="AF135" s="7"/>
    </row>
    <row r="136" ht="14.25" customHeight="1">
      <c r="A136" s="7"/>
      <c r="B136" s="207"/>
      <c r="C136" s="49"/>
      <c r="D136" s="207"/>
      <c r="E136" s="7"/>
      <c r="F136" s="7"/>
      <c r="G136" s="7"/>
      <c r="H136" s="7"/>
      <c r="I136" s="7"/>
      <c r="J136" s="7"/>
      <c r="K136" s="7"/>
      <c r="L136" s="7"/>
      <c r="M136" s="7"/>
      <c r="N136" s="7"/>
      <c r="O136" s="7"/>
      <c r="P136" s="7"/>
      <c r="Q136" s="7"/>
      <c r="R136" s="7"/>
      <c r="S136" s="7"/>
      <c r="T136" s="7"/>
      <c r="U136" s="7"/>
      <c r="V136" s="7"/>
      <c r="W136" s="7"/>
      <c r="X136" s="7"/>
      <c r="Y136" s="7"/>
      <c r="Z136" s="201"/>
      <c r="AA136" s="7"/>
      <c r="AB136" s="7"/>
      <c r="AC136" s="7"/>
      <c r="AD136" s="7"/>
      <c r="AE136" s="7"/>
      <c r="AF136" s="7"/>
    </row>
    <row r="137" ht="14.25" customHeight="1">
      <c r="A137" s="7"/>
      <c r="B137" s="207"/>
      <c r="C137" s="49"/>
      <c r="D137" s="207"/>
      <c r="E137" s="7"/>
      <c r="F137" s="7"/>
      <c r="G137" s="7"/>
      <c r="H137" s="7"/>
      <c r="I137" s="7"/>
      <c r="J137" s="7"/>
      <c r="K137" s="7"/>
      <c r="L137" s="7"/>
      <c r="M137" s="7"/>
      <c r="N137" s="7"/>
      <c r="O137" s="7"/>
      <c r="P137" s="7"/>
      <c r="Q137" s="7"/>
      <c r="R137" s="7"/>
      <c r="S137" s="7"/>
      <c r="T137" s="7"/>
      <c r="U137" s="7"/>
      <c r="V137" s="7"/>
      <c r="W137" s="7"/>
      <c r="X137" s="7"/>
      <c r="Y137" s="7"/>
      <c r="Z137" s="201"/>
      <c r="AA137" s="7"/>
      <c r="AB137" s="7"/>
      <c r="AC137" s="7"/>
      <c r="AD137" s="7"/>
      <c r="AE137" s="7"/>
      <c r="AF137" s="7"/>
    </row>
    <row r="138" ht="14.25" customHeight="1">
      <c r="A138" s="7"/>
      <c r="B138" s="207"/>
      <c r="C138" s="49"/>
      <c r="D138" s="207"/>
      <c r="E138" s="7"/>
      <c r="F138" s="7"/>
      <c r="G138" s="7"/>
      <c r="H138" s="7"/>
      <c r="I138" s="7"/>
      <c r="J138" s="7"/>
      <c r="K138" s="7"/>
      <c r="L138" s="7"/>
      <c r="M138" s="7"/>
      <c r="N138" s="7"/>
      <c r="O138" s="7"/>
      <c r="P138" s="7"/>
      <c r="Q138" s="7"/>
      <c r="R138" s="7"/>
      <c r="S138" s="7"/>
      <c r="T138" s="7"/>
      <c r="U138" s="7"/>
      <c r="V138" s="7"/>
      <c r="W138" s="7"/>
      <c r="X138" s="7"/>
      <c r="Y138" s="7"/>
      <c r="Z138" s="201"/>
      <c r="AA138" s="7"/>
      <c r="AB138" s="7"/>
      <c r="AC138" s="7"/>
      <c r="AD138" s="7"/>
      <c r="AE138" s="7"/>
      <c r="AF138" s="7"/>
    </row>
    <row r="139" ht="14.25" customHeight="1">
      <c r="A139" s="7"/>
      <c r="B139" s="207"/>
      <c r="C139" s="49"/>
      <c r="D139" s="207"/>
      <c r="E139" s="7"/>
      <c r="F139" s="7"/>
      <c r="G139" s="7"/>
      <c r="H139" s="7"/>
      <c r="I139" s="7"/>
      <c r="J139" s="7"/>
      <c r="K139" s="7"/>
      <c r="L139" s="7"/>
      <c r="M139" s="7"/>
      <c r="N139" s="7"/>
      <c r="O139" s="7"/>
      <c r="P139" s="7"/>
      <c r="Q139" s="7"/>
      <c r="R139" s="7"/>
      <c r="S139" s="7"/>
      <c r="T139" s="7"/>
      <c r="U139" s="7"/>
      <c r="V139" s="7"/>
      <c r="W139" s="7"/>
      <c r="X139" s="7"/>
      <c r="Y139" s="7"/>
      <c r="Z139" s="201"/>
      <c r="AA139" s="7"/>
      <c r="AB139" s="7"/>
      <c r="AC139" s="7"/>
      <c r="AD139" s="7"/>
      <c r="AE139" s="7"/>
      <c r="AF139" s="7"/>
    </row>
    <row r="140" ht="14.25" customHeight="1">
      <c r="A140" s="7"/>
      <c r="B140" s="207"/>
      <c r="C140" s="49"/>
      <c r="D140" s="207"/>
      <c r="E140" s="7"/>
      <c r="F140" s="7"/>
      <c r="G140" s="7"/>
      <c r="H140" s="7"/>
      <c r="I140" s="7"/>
      <c r="J140" s="7"/>
      <c r="K140" s="7"/>
      <c r="L140" s="7"/>
      <c r="M140" s="7"/>
      <c r="N140" s="7"/>
      <c r="O140" s="7"/>
      <c r="P140" s="7"/>
      <c r="Q140" s="7"/>
      <c r="R140" s="7"/>
      <c r="S140" s="7"/>
      <c r="T140" s="7"/>
      <c r="U140" s="7"/>
      <c r="V140" s="7"/>
      <c r="W140" s="7"/>
      <c r="X140" s="7"/>
      <c r="Y140" s="7"/>
      <c r="Z140" s="201"/>
      <c r="AA140" s="7"/>
      <c r="AB140" s="7"/>
      <c r="AC140" s="7"/>
      <c r="AD140" s="7"/>
      <c r="AE140" s="7"/>
      <c r="AF140" s="7"/>
    </row>
    <row r="141" ht="14.25" customHeight="1">
      <c r="A141" s="7"/>
      <c r="B141" s="207"/>
      <c r="C141" s="49"/>
      <c r="D141" s="207"/>
      <c r="E141" s="7"/>
      <c r="F141" s="7"/>
      <c r="G141" s="7"/>
      <c r="H141" s="7"/>
      <c r="I141" s="7"/>
      <c r="J141" s="7"/>
      <c r="K141" s="7"/>
      <c r="L141" s="7"/>
      <c r="M141" s="7"/>
      <c r="N141" s="7"/>
      <c r="O141" s="7"/>
      <c r="P141" s="7"/>
      <c r="Q141" s="7"/>
      <c r="R141" s="7"/>
      <c r="S141" s="7"/>
      <c r="T141" s="7"/>
      <c r="U141" s="7"/>
      <c r="V141" s="7"/>
      <c r="W141" s="7"/>
      <c r="X141" s="7"/>
      <c r="Y141" s="7"/>
      <c r="Z141" s="201"/>
      <c r="AA141" s="7"/>
      <c r="AB141" s="7"/>
      <c r="AC141" s="7"/>
      <c r="AD141" s="7"/>
      <c r="AE141" s="7"/>
      <c r="AF141" s="7"/>
    </row>
    <row r="142" ht="14.25" customHeight="1">
      <c r="A142" s="7"/>
      <c r="B142" s="207"/>
      <c r="C142" s="49"/>
      <c r="D142" s="207"/>
      <c r="E142" s="7"/>
      <c r="F142" s="7"/>
      <c r="G142" s="7"/>
      <c r="H142" s="7"/>
      <c r="I142" s="7"/>
      <c r="J142" s="7"/>
      <c r="K142" s="7"/>
      <c r="L142" s="7"/>
      <c r="M142" s="7"/>
      <c r="N142" s="7"/>
      <c r="O142" s="7"/>
      <c r="P142" s="7"/>
      <c r="Q142" s="7"/>
      <c r="R142" s="7"/>
      <c r="S142" s="7"/>
      <c r="T142" s="7"/>
      <c r="U142" s="7"/>
      <c r="V142" s="7"/>
      <c r="W142" s="7"/>
      <c r="X142" s="7"/>
      <c r="Y142" s="7"/>
      <c r="Z142" s="201"/>
      <c r="AA142" s="7"/>
      <c r="AB142" s="7"/>
      <c r="AC142" s="7"/>
      <c r="AD142" s="7"/>
      <c r="AE142" s="7"/>
      <c r="AF142" s="7"/>
    </row>
    <row r="143" ht="14.25" customHeight="1">
      <c r="A143" s="7"/>
      <c r="B143" s="207"/>
      <c r="C143" s="49"/>
      <c r="D143" s="207"/>
      <c r="E143" s="7"/>
      <c r="F143" s="7"/>
      <c r="G143" s="7"/>
      <c r="H143" s="7"/>
      <c r="I143" s="7"/>
      <c r="J143" s="7"/>
      <c r="K143" s="7"/>
      <c r="L143" s="7"/>
      <c r="M143" s="7"/>
      <c r="N143" s="7"/>
      <c r="O143" s="7"/>
      <c r="P143" s="7"/>
      <c r="Q143" s="7"/>
      <c r="R143" s="7"/>
      <c r="S143" s="7"/>
      <c r="T143" s="7"/>
      <c r="U143" s="7"/>
      <c r="V143" s="7"/>
      <c r="W143" s="7"/>
      <c r="X143" s="7"/>
      <c r="Y143" s="7"/>
      <c r="Z143" s="201"/>
      <c r="AA143" s="7"/>
      <c r="AB143" s="7"/>
      <c r="AC143" s="7"/>
      <c r="AD143" s="7"/>
      <c r="AE143" s="7"/>
      <c r="AF143" s="7"/>
    </row>
    <row r="144" ht="14.25" customHeight="1">
      <c r="A144" s="7"/>
      <c r="B144" s="207"/>
      <c r="C144" s="49"/>
      <c r="D144" s="207"/>
      <c r="E144" s="7"/>
      <c r="F144" s="7"/>
      <c r="G144" s="7"/>
      <c r="H144" s="7"/>
      <c r="I144" s="7"/>
      <c r="J144" s="7"/>
      <c r="K144" s="7"/>
      <c r="L144" s="7"/>
      <c r="M144" s="7"/>
      <c r="N144" s="7"/>
      <c r="O144" s="7"/>
      <c r="P144" s="7"/>
      <c r="Q144" s="7"/>
      <c r="R144" s="7"/>
      <c r="S144" s="7"/>
      <c r="T144" s="7"/>
      <c r="U144" s="7"/>
      <c r="V144" s="7"/>
      <c r="W144" s="7"/>
      <c r="X144" s="7"/>
      <c r="Y144" s="7"/>
      <c r="Z144" s="201"/>
      <c r="AA144" s="7"/>
      <c r="AB144" s="7"/>
      <c r="AC144" s="7"/>
      <c r="AD144" s="7"/>
      <c r="AE144" s="7"/>
      <c r="AF144" s="7"/>
    </row>
    <row r="145" ht="14.25" customHeight="1">
      <c r="A145" s="7"/>
      <c r="B145" s="207"/>
      <c r="C145" s="49"/>
      <c r="D145" s="207"/>
      <c r="E145" s="7"/>
      <c r="F145" s="7"/>
      <c r="G145" s="7"/>
      <c r="H145" s="7"/>
      <c r="I145" s="7"/>
      <c r="J145" s="7"/>
      <c r="K145" s="7"/>
      <c r="L145" s="7"/>
      <c r="M145" s="7"/>
      <c r="N145" s="7"/>
      <c r="O145" s="7"/>
      <c r="P145" s="7"/>
      <c r="Q145" s="7"/>
      <c r="R145" s="7"/>
      <c r="S145" s="7"/>
      <c r="T145" s="7"/>
      <c r="U145" s="7"/>
      <c r="V145" s="7"/>
      <c r="W145" s="7"/>
      <c r="X145" s="7"/>
      <c r="Y145" s="7"/>
      <c r="Z145" s="201"/>
      <c r="AA145" s="7"/>
      <c r="AB145" s="7"/>
      <c r="AC145" s="7"/>
      <c r="AD145" s="7"/>
      <c r="AE145" s="7"/>
      <c r="AF145" s="7"/>
    </row>
    <row r="146" ht="14.25" customHeight="1">
      <c r="A146" s="7"/>
      <c r="B146" s="207"/>
      <c r="C146" s="49"/>
      <c r="D146" s="207"/>
      <c r="E146" s="7"/>
      <c r="F146" s="7"/>
      <c r="G146" s="7"/>
      <c r="H146" s="7"/>
      <c r="I146" s="7"/>
      <c r="J146" s="7"/>
      <c r="K146" s="7"/>
      <c r="L146" s="7"/>
      <c r="M146" s="7"/>
      <c r="N146" s="7"/>
      <c r="O146" s="7"/>
      <c r="P146" s="7"/>
      <c r="Q146" s="7"/>
      <c r="R146" s="7"/>
      <c r="S146" s="7"/>
      <c r="T146" s="7"/>
      <c r="U146" s="7"/>
      <c r="V146" s="7"/>
      <c r="W146" s="7"/>
      <c r="X146" s="7"/>
      <c r="Y146" s="7"/>
      <c r="Z146" s="201"/>
      <c r="AA146" s="7"/>
      <c r="AB146" s="7"/>
      <c r="AC146" s="7"/>
      <c r="AD146" s="7"/>
      <c r="AE146" s="7"/>
      <c r="AF146" s="7"/>
    </row>
    <row r="147" ht="14.25" customHeight="1">
      <c r="A147" s="7"/>
      <c r="B147" s="207"/>
      <c r="C147" s="49"/>
      <c r="D147" s="207"/>
      <c r="E147" s="7"/>
      <c r="F147" s="7"/>
      <c r="G147" s="7"/>
      <c r="H147" s="7"/>
      <c r="I147" s="7"/>
      <c r="J147" s="7"/>
      <c r="K147" s="7"/>
      <c r="L147" s="7"/>
      <c r="M147" s="7"/>
      <c r="N147" s="7"/>
      <c r="O147" s="7"/>
      <c r="P147" s="7"/>
      <c r="Q147" s="7"/>
      <c r="R147" s="7"/>
      <c r="S147" s="7"/>
      <c r="T147" s="7"/>
      <c r="U147" s="7"/>
      <c r="V147" s="7"/>
      <c r="W147" s="7"/>
      <c r="X147" s="7"/>
      <c r="Y147" s="7"/>
      <c r="Z147" s="201"/>
      <c r="AA147" s="7"/>
      <c r="AB147" s="7"/>
      <c r="AC147" s="7"/>
      <c r="AD147" s="7"/>
      <c r="AE147" s="7"/>
      <c r="AF147" s="7"/>
    </row>
    <row r="148" ht="14.25" customHeight="1">
      <c r="A148" s="7"/>
      <c r="B148" s="207"/>
      <c r="C148" s="49"/>
      <c r="D148" s="207"/>
      <c r="E148" s="7"/>
      <c r="F148" s="7"/>
      <c r="G148" s="7"/>
      <c r="H148" s="7"/>
      <c r="I148" s="7"/>
      <c r="J148" s="7"/>
      <c r="K148" s="7"/>
      <c r="L148" s="7"/>
      <c r="M148" s="7"/>
      <c r="N148" s="7"/>
      <c r="O148" s="7"/>
      <c r="P148" s="7"/>
      <c r="Q148" s="7"/>
      <c r="R148" s="7"/>
      <c r="S148" s="7"/>
      <c r="T148" s="7"/>
      <c r="U148" s="7"/>
      <c r="V148" s="7"/>
      <c r="W148" s="7"/>
      <c r="X148" s="7"/>
      <c r="Y148" s="7"/>
      <c r="Z148" s="201"/>
      <c r="AA148" s="7"/>
      <c r="AB148" s="7"/>
      <c r="AC148" s="7"/>
      <c r="AD148" s="7"/>
      <c r="AE148" s="7"/>
      <c r="AF148" s="7"/>
    </row>
    <row r="149" ht="14.25" customHeight="1">
      <c r="A149" s="7"/>
      <c r="B149" s="207"/>
      <c r="C149" s="49"/>
      <c r="D149" s="207"/>
      <c r="E149" s="7"/>
      <c r="F149" s="7"/>
      <c r="G149" s="7"/>
      <c r="H149" s="7"/>
      <c r="I149" s="7"/>
      <c r="J149" s="7"/>
      <c r="K149" s="7"/>
      <c r="L149" s="7"/>
      <c r="M149" s="7"/>
      <c r="N149" s="7"/>
      <c r="O149" s="7"/>
      <c r="P149" s="7"/>
      <c r="Q149" s="7"/>
      <c r="R149" s="7"/>
      <c r="S149" s="7"/>
      <c r="T149" s="7"/>
      <c r="U149" s="7"/>
      <c r="V149" s="7"/>
      <c r="W149" s="7"/>
      <c r="X149" s="7"/>
      <c r="Y149" s="7"/>
      <c r="Z149" s="201"/>
      <c r="AA149" s="7"/>
      <c r="AB149" s="7"/>
      <c r="AC149" s="7"/>
      <c r="AD149" s="7"/>
      <c r="AE149" s="7"/>
      <c r="AF149" s="7"/>
    </row>
    <row r="150" ht="14.25" customHeight="1">
      <c r="A150" s="7"/>
      <c r="B150" s="207"/>
      <c r="C150" s="49"/>
      <c r="D150" s="207"/>
      <c r="E150" s="7"/>
      <c r="F150" s="7"/>
      <c r="G150" s="7"/>
      <c r="H150" s="7"/>
      <c r="I150" s="7"/>
      <c r="J150" s="7"/>
      <c r="K150" s="7"/>
      <c r="L150" s="7"/>
      <c r="M150" s="7"/>
      <c r="N150" s="7"/>
      <c r="O150" s="7"/>
      <c r="P150" s="7"/>
      <c r="Q150" s="7"/>
      <c r="R150" s="7"/>
      <c r="S150" s="7"/>
      <c r="T150" s="7"/>
      <c r="U150" s="7"/>
      <c r="V150" s="7"/>
      <c r="W150" s="7"/>
      <c r="X150" s="7"/>
      <c r="Y150" s="7"/>
      <c r="Z150" s="201"/>
      <c r="AA150" s="7"/>
      <c r="AB150" s="7"/>
      <c r="AC150" s="7"/>
      <c r="AD150" s="7"/>
      <c r="AE150" s="7"/>
      <c r="AF150" s="7"/>
    </row>
    <row r="151" ht="14.25" customHeight="1">
      <c r="A151" s="7"/>
      <c r="B151" s="207"/>
      <c r="C151" s="49"/>
      <c r="D151" s="207"/>
      <c r="E151" s="7"/>
      <c r="F151" s="7"/>
      <c r="G151" s="7"/>
      <c r="H151" s="7"/>
      <c r="I151" s="7"/>
      <c r="J151" s="7"/>
      <c r="K151" s="7"/>
      <c r="L151" s="7"/>
      <c r="M151" s="7"/>
      <c r="N151" s="7"/>
      <c r="O151" s="7"/>
      <c r="P151" s="7"/>
      <c r="Q151" s="7"/>
      <c r="R151" s="7"/>
      <c r="S151" s="7"/>
      <c r="T151" s="7"/>
      <c r="U151" s="7"/>
      <c r="V151" s="7"/>
      <c r="W151" s="7"/>
      <c r="X151" s="7"/>
      <c r="Y151" s="7"/>
      <c r="Z151" s="201"/>
      <c r="AA151" s="7"/>
      <c r="AB151" s="7"/>
      <c r="AC151" s="7"/>
      <c r="AD151" s="7"/>
      <c r="AE151" s="7"/>
      <c r="AF151" s="7"/>
    </row>
    <row r="152" ht="14.25" customHeight="1">
      <c r="A152" s="7"/>
      <c r="B152" s="207"/>
      <c r="C152" s="49"/>
      <c r="D152" s="207"/>
      <c r="E152" s="7"/>
      <c r="F152" s="7"/>
      <c r="G152" s="7"/>
      <c r="H152" s="7"/>
      <c r="I152" s="7"/>
      <c r="J152" s="7"/>
      <c r="K152" s="7"/>
      <c r="L152" s="7"/>
      <c r="M152" s="7"/>
      <c r="N152" s="7"/>
      <c r="O152" s="7"/>
      <c r="P152" s="7"/>
      <c r="Q152" s="7"/>
      <c r="R152" s="7"/>
      <c r="S152" s="7"/>
      <c r="T152" s="7"/>
      <c r="U152" s="7"/>
      <c r="V152" s="7"/>
      <c r="W152" s="7"/>
      <c r="X152" s="7"/>
      <c r="Y152" s="7"/>
      <c r="Z152" s="201"/>
      <c r="AA152" s="7"/>
      <c r="AB152" s="7"/>
      <c r="AC152" s="7"/>
      <c r="AD152" s="7"/>
      <c r="AE152" s="7"/>
      <c r="AF152" s="7"/>
    </row>
    <row r="153" ht="14.25" customHeight="1">
      <c r="A153" s="7"/>
      <c r="B153" s="207"/>
      <c r="C153" s="49"/>
      <c r="D153" s="207"/>
      <c r="E153" s="7"/>
      <c r="F153" s="7"/>
      <c r="G153" s="7"/>
      <c r="H153" s="7"/>
      <c r="I153" s="7"/>
      <c r="J153" s="7"/>
      <c r="K153" s="7"/>
      <c r="L153" s="7"/>
      <c r="M153" s="7"/>
      <c r="N153" s="7"/>
      <c r="O153" s="7"/>
      <c r="P153" s="7"/>
      <c r="Q153" s="7"/>
      <c r="R153" s="7"/>
      <c r="S153" s="7"/>
      <c r="T153" s="7"/>
      <c r="U153" s="7"/>
      <c r="V153" s="7"/>
      <c r="W153" s="7"/>
      <c r="X153" s="7"/>
      <c r="Y153" s="7"/>
      <c r="Z153" s="201"/>
      <c r="AA153" s="7"/>
      <c r="AB153" s="7"/>
      <c r="AC153" s="7"/>
      <c r="AD153" s="7"/>
      <c r="AE153" s="7"/>
      <c r="AF153" s="7"/>
    </row>
    <row r="154" ht="14.25" customHeight="1">
      <c r="A154" s="7"/>
      <c r="B154" s="207"/>
      <c r="C154" s="49"/>
      <c r="D154" s="207"/>
      <c r="E154" s="7"/>
      <c r="F154" s="7"/>
      <c r="G154" s="7"/>
      <c r="H154" s="7"/>
      <c r="I154" s="7"/>
      <c r="J154" s="7"/>
      <c r="K154" s="7"/>
      <c r="L154" s="7"/>
      <c r="M154" s="7"/>
      <c r="N154" s="7"/>
      <c r="O154" s="7"/>
      <c r="P154" s="7"/>
      <c r="Q154" s="7"/>
      <c r="R154" s="7"/>
      <c r="S154" s="7"/>
      <c r="T154" s="7"/>
      <c r="U154" s="7"/>
      <c r="V154" s="7"/>
      <c r="W154" s="7"/>
      <c r="X154" s="7"/>
      <c r="Y154" s="7"/>
      <c r="Z154" s="201"/>
      <c r="AA154" s="7"/>
      <c r="AB154" s="7"/>
      <c r="AC154" s="7"/>
      <c r="AD154" s="7"/>
      <c r="AE154" s="7"/>
      <c r="AF154" s="7"/>
    </row>
    <row r="155" ht="14.25" customHeight="1">
      <c r="A155" s="7"/>
      <c r="B155" s="207"/>
      <c r="C155" s="49"/>
      <c r="D155" s="207"/>
      <c r="E155" s="7"/>
      <c r="F155" s="7"/>
      <c r="G155" s="7"/>
      <c r="H155" s="201"/>
      <c r="I155" s="207"/>
      <c r="J155" s="207"/>
      <c r="K155" s="7"/>
      <c r="L155" s="7"/>
      <c r="M155" s="7"/>
      <c r="N155" s="7"/>
      <c r="O155" s="7"/>
      <c r="P155" s="7"/>
      <c r="Q155" s="7"/>
      <c r="R155" s="7"/>
      <c r="S155" s="7"/>
      <c r="T155" s="7"/>
      <c r="U155" s="7"/>
      <c r="V155" s="7"/>
      <c r="W155" s="7"/>
      <c r="X155" s="7"/>
      <c r="Y155" s="7"/>
      <c r="Z155" s="201"/>
      <c r="AA155" s="7"/>
      <c r="AB155" s="7"/>
      <c r="AC155" s="7"/>
      <c r="AD155" s="7"/>
      <c r="AE155" s="7"/>
      <c r="AF155" s="7"/>
    </row>
    <row r="156" ht="14.25" customHeight="1">
      <c r="A156" s="7"/>
      <c r="B156" s="207"/>
      <c r="C156" s="49"/>
      <c r="D156" s="207"/>
      <c r="E156" s="7"/>
      <c r="F156" s="7"/>
      <c r="G156" s="7"/>
      <c r="H156" s="201"/>
      <c r="I156" s="207"/>
      <c r="J156" s="207"/>
      <c r="K156" s="7"/>
      <c r="L156" s="7"/>
      <c r="M156" s="7"/>
      <c r="N156" s="7"/>
      <c r="O156" s="7"/>
      <c r="P156" s="7"/>
      <c r="Q156" s="7"/>
      <c r="R156" s="7"/>
      <c r="S156" s="7"/>
      <c r="T156" s="7"/>
      <c r="U156" s="7"/>
      <c r="V156" s="7"/>
      <c r="W156" s="7"/>
      <c r="X156" s="7"/>
      <c r="Y156" s="7"/>
      <c r="Z156" s="201"/>
      <c r="AA156" s="7"/>
      <c r="AB156" s="7"/>
      <c r="AC156" s="7"/>
      <c r="AD156" s="7"/>
      <c r="AE156" s="7"/>
      <c r="AF156" s="7"/>
    </row>
    <row r="157" ht="14.25" customHeight="1">
      <c r="A157" s="7"/>
      <c r="B157" s="207"/>
      <c r="C157" s="49"/>
      <c r="D157" s="207"/>
      <c r="E157" s="7"/>
      <c r="F157" s="7"/>
      <c r="G157" s="7"/>
      <c r="H157" s="201"/>
      <c r="I157" s="207"/>
      <c r="J157" s="207"/>
      <c r="K157" s="7"/>
      <c r="L157" s="7"/>
      <c r="M157" s="7"/>
      <c r="N157" s="7"/>
      <c r="O157" s="7"/>
      <c r="P157" s="7"/>
      <c r="Q157" s="7"/>
      <c r="R157" s="7"/>
      <c r="S157" s="7"/>
      <c r="T157" s="7"/>
      <c r="U157" s="7"/>
      <c r="V157" s="7"/>
      <c r="W157" s="7"/>
      <c r="X157" s="7"/>
      <c r="Y157" s="7"/>
      <c r="Z157" s="201"/>
      <c r="AA157" s="7"/>
      <c r="AB157" s="7"/>
      <c r="AC157" s="7"/>
      <c r="AD157" s="7"/>
      <c r="AE157" s="7"/>
      <c r="AF157" s="7"/>
    </row>
    <row r="158" ht="14.25" customHeight="1">
      <c r="A158" s="7"/>
      <c r="B158" s="207"/>
      <c r="C158" s="49"/>
      <c r="D158" s="207"/>
      <c r="E158" s="7"/>
      <c r="F158" s="7"/>
      <c r="G158" s="7"/>
      <c r="H158" s="201"/>
      <c r="I158" s="207"/>
      <c r="J158" s="207"/>
      <c r="K158" s="7"/>
      <c r="L158" s="7"/>
      <c r="M158" s="7"/>
      <c r="N158" s="7"/>
      <c r="O158" s="7"/>
      <c r="P158" s="7"/>
      <c r="Q158" s="7"/>
      <c r="R158" s="7"/>
      <c r="S158" s="7"/>
      <c r="T158" s="7"/>
      <c r="U158" s="7"/>
      <c r="V158" s="7"/>
      <c r="W158" s="7"/>
      <c r="X158" s="7"/>
      <c r="Y158" s="7"/>
      <c r="Z158" s="201"/>
      <c r="AA158" s="7"/>
      <c r="AB158" s="7"/>
      <c r="AC158" s="7"/>
      <c r="AD158" s="7"/>
      <c r="AE158" s="7"/>
      <c r="AF158" s="7"/>
    </row>
    <row r="159" ht="14.25" customHeight="1">
      <c r="A159" s="7"/>
      <c r="B159" s="207"/>
      <c r="C159" s="49"/>
      <c r="D159" s="207"/>
      <c r="E159" s="7"/>
      <c r="F159" s="7"/>
      <c r="G159" s="7"/>
      <c r="H159" s="201"/>
      <c r="I159" s="207"/>
      <c r="J159" s="207"/>
      <c r="K159" s="7"/>
      <c r="L159" s="7"/>
      <c r="M159" s="7"/>
      <c r="N159" s="7"/>
      <c r="O159" s="7"/>
      <c r="P159" s="7"/>
      <c r="Q159" s="7"/>
      <c r="R159" s="7"/>
      <c r="S159" s="7"/>
      <c r="T159" s="7"/>
      <c r="U159" s="7"/>
      <c r="V159" s="7"/>
      <c r="W159" s="7"/>
      <c r="X159" s="7"/>
      <c r="Y159" s="7"/>
      <c r="Z159" s="201"/>
      <c r="AA159" s="7"/>
      <c r="AB159" s="7"/>
      <c r="AC159" s="7"/>
      <c r="AD159" s="7"/>
      <c r="AE159" s="7"/>
      <c r="AF159" s="7"/>
    </row>
    <row r="160" ht="14.25" customHeight="1">
      <c r="A160" s="7"/>
      <c r="B160" s="207"/>
      <c r="C160" s="49"/>
      <c r="D160" s="207"/>
      <c r="E160" s="7"/>
      <c r="F160" s="7"/>
      <c r="G160" s="7"/>
      <c r="H160" s="201"/>
      <c r="I160" s="207"/>
      <c r="J160" s="207"/>
      <c r="K160" s="7"/>
      <c r="L160" s="7"/>
      <c r="M160" s="7"/>
      <c r="N160" s="7"/>
      <c r="O160" s="7"/>
      <c r="P160" s="7"/>
      <c r="Q160" s="7"/>
      <c r="R160" s="7"/>
      <c r="S160" s="7"/>
      <c r="T160" s="7"/>
      <c r="U160" s="7"/>
      <c r="V160" s="7"/>
      <c r="W160" s="7"/>
      <c r="X160" s="7"/>
      <c r="Y160" s="7"/>
      <c r="Z160" s="201"/>
      <c r="AA160" s="7"/>
      <c r="AB160" s="7"/>
      <c r="AC160" s="7"/>
      <c r="AD160" s="7"/>
      <c r="AE160" s="7"/>
      <c r="AF160" s="7"/>
    </row>
    <row r="161" ht="14.25" customHeight="1">
      <c r="A161" s="7"/>
      <c r="B161" s="207"/>
      <c r="C161" s="49"/>
      <c r="D161" s="207"/>
      <c r="E161" s="7"/>
      <c r="F161" s="7"/>
      <c r="G161" s="7"/>
      <c r="H161" s="201"/>
      <c r="I161" s="207"/>
      <c r="J161" s="207"/>
      <c r="K161" s="7"/>
      <c r="L161" s="7"/>
      <c r="M161" s="7"/>
      <c r="N161" s="7"/>
      <c r="O161" s="7"/>
      <c r="P161" s="7"/>
      <c r="Q161" s="7"/>
      <c r="R161" s="7"/>
      <c r="S161" s="7"/>
      <c r="T161" s="7"/>
      <c r="U161" s="7"/>
      <c r="V161" s="7"/>
      <c r="W161" s="7"/>
      <c r="X161" s="7"/>
      <c r="Y161" s="7"/>
      <c r="Z161" s="201"/>
      <c r="AA161" s="7"/>
      <c r="AB161" s="7"/>
      <c r="AC161" s="7"/>
      <c r="AD161" s="7"/>
      <c r="AE161" s="7"/>
      <c r="AF161" s="7"/>
    </row>
    <row r="162" ht="14.25" customHeight="1">
      <c r="A162" s="7"/>
      <c r="B162" s="207"/>
      <c r="C162" s="49"/>
      <c r="D162" s="207"/>
      <c r="E162" s="7"/>
      <c r="F162" s="7"/>
      <c r="G162" s="7"/>
      <c r="H162" s="201"/>
      <c r="I162" s="207"/>
      <c r="J162" s="207"/>
      <c r="K162" s="7"/>
      <c r="L162" s="7"/>
      <c r="M162" s="7"/>
      <c r="N162" s="7"/>
      <c r="O162" s="7"/>
      <c r="P162" s="7"/>
      <c r="Q162" s="7"/>
      <c r="R162" s="7"/>
      <c r="S162" s="7"/>
      <c r="T162" s="7"/>
      <c r="U162" s="7"/>
      <c r="V162" s="7"/>
      <c r="W162" s="7"/>
      <c r="X162" s="7"/>
      <c r="Y162" s="7"/>
      <c r="Z162" s="201"/>
      <c r="AA162" s="7"/>
      <c r="AB162" s="7"/>
      <c r="AC162" s="7"/>
      <c r="AD162" s="7"/>
      <c r="AE162" s="7"/>
      <c r="AF162" s="7"/>
    </row>
    <row r="163" ht="14.25" customHeight="1">
      <c r="A163" s="7"/>
      <c r="B163" s="207"/>
      <c r="C163" s="49"/>
      <c r="D163" s="207"/>
      <c r="E163" s="7"/>
      <c r="F163" s="7"/>
      <c r="G163" s="7"/>
      <c r="H163" s="201"/>
      <c r="I163" s="207"/>
      <c r="J163" s="207"/>
      <c r="K163" s="7"/>
      <c r="L163" s="7"/>
      <c r="M163" s="7"/>
      <c r="N163" s="7"/>
      <c r="O163" s="7"/>
      <c r="P163" s="7"/>
      <c r="Q163" s="7"/>
      <c r="R163" s="7"/>
      <c r="S163" s="7"/>
      <c r="T163" s="7"/>
      <c r="U163" s="7"/>
      <c r="V163" s="7"/>
      <c r="W163" s="7"/>
      <c r="X163" s="7"/>
      <c r="Y163" s="7"/>
      <c r="Z163" s="201"/>
      <c r="AA163" s="7"/>
      <c r="AB163" s="7"/>
      <c r="AC163" s="7"/>
      <c r="AD163" s="7"/>
      <c r="AE163" s="7"/>
      <c r="AF163" s="7"/>
    </row>
    <row r="164" ht="14.25" customHeight="1">
      <c r="A164" s="7"/>
      <c r="B164" s="207"/>
      <c r="C164" s="49"/>
      <c r="D164" s="207"/>
      <c r="E164" s="7"/>
      <c r="F164" s="7"/>
      <c r="G164" s="7"/>
      <c r="H164" s="201"/>
      <c r="I164" s="207"/>
      <c r="J164" s="207"/>
      <c r="K164" s="7"/>
      <c r="L164" s="7"/>
      <c r="M164" s="7"/>
      <c r="N164" s="7"/>
      <c r="O164" s="7"/>
      <c r="P164" s="7"/>
      <c r="Q164" s="7"/>
      <c r="R164" s="7"/>
      <c r="S164" s="7"/>
      <c r="T164" s="7"/>
      <c r="U164" s="7"/>
      <c r="V164" s="7"/>
      <c r="W164" s="7"/>
      <c r="X164" s="7"/>
      <c r="Y164" s="7"/>
      <c r="Z164" s="201"/>
      <c r="AA164" s="7"/>
      <c r="AB164" s="7"/>
      <c r="AC164" s="7"/>
      <c r="AD164" s="7"/>
      <c r="AE164" s="7"/>
      <c r="AF164" s="7"/>
    </row>
    <row r="165" ht="14.25" customHeight="1">
      <c r="A165" s="7"/>
      <c r="B165" s="207"/>
      <c r="C165" s="49"/>
      <c r="D165" s="207"/>
      <c r="E165" s="7"/>
      <c r="F165" s="7"/>
      <c r="G165" s="7"/>
      <c r="H165" s="201"/>
      <c r="I165" s="207"/>
      <c r="J165" s="207"/>
      <c r="K165" s="7"/>
      <c r="L165" s="7"/>
      <c r="M165" s="7"/>
      <c r="N165" s="7"/>
      <c r="O165" s="7"/>
      <c r="P165" s="7"/>
      <c r="Q165" s="7"/>
      <c r="R165" s="7"/>
      <c r="S165" s="7"/>
      <c r="T165" s="7"/>
      <c r="U165" s="7"/>
      <c r="V165" s="7"/>
      <c r="W165" s="7"/>
      <c r="X165" s="7"/>
      <c r="Y165" s="7"/>
      <c r="Z165" s="201"/>
      <c r="AA165" s="7"/>
      <c r="AB165" s="7"/>
      <c r="AC165" s="7"/>
      <c r="AD165" s="7"/>
      <c r="AE165" s="7"/>
      <c r="AF165" s="7"/>
    </row>
    <row r="166" ht="14.25" customHeight="1">
      <c r="A166" s="7"/>
      <c r="B166" s="207"/>
      <c r="C166" s="49"/>
      <c r="D166" s="207"/>
      <c r="E166" s="7"/>
      <c r="F166" s="7"/>
      <c r="G166" s="7"/>
      <c r="H166" s="201"/>
      <c r="I166" s="207"/>
      <c r="J166" s="207"/>
      <c r="K166" s="7"/>
      <c r="L166" s="7"/>
      <c r="M166" s="7"/>
      <c r="N166" s="7"/>
      <c r="O166" s="7"/>
      <c r="P166" s="7"/>
      <c r="Q166" s="7"/>
      <c r="R166" s="7"/>
      <c r="S166" s="7"/>
      <c r="T166" s="7"/>
      <c r="U166" s="7"/>
      <c r="V166" s="7"/>
      <c r="W166" s="7"/>
      <c r="X166" s="7"/>
      <c r="Y166" s="7"/>
      <c r="Z166" s="201"/>
      <c r="AA166" s="7"/>
      <c r="AB166" s="7"/>
      <c r="AC166" s="7"/>
      <c r="AD166" s="7"/>
      <c r="AE166" s="7"/>
      <c r="AF166" s="7"/>
    </row>
    <row r="167" ht="14.25" customHeight="1">
      <c r="A167" s="7"/>
      <c r="B167" s="207"/>
      <c r="C167" s="49"/>
      <c r="D167" s="207"/>
      <c r="E167" s="7"/>
      <c r="F167" s="7"/>
      <c r="G167" s="7"/>
      <c r="H167" s="201"/>
      <c r="I167" s="207"/>
      <c r="J167" s="207"/>
      <c r="K167" s="7"/>
      <c r="L167" s="7"/>
      <c r="M167" s="7"/>
      <c r="N167" s="7"/>
      <c r="O167" s="7"/>
      <c r="P167" s="7"/>
      <c r="Q167" s="7"/>
      <c r="R167" s="7"/>
      <c r="S167" s="7"/>
      <c r="T167" s="7"/>
      <c r="U167" s="7"/>
      <c r="V167" s="7"/>
      <c r="W167" s="7"/>
      <c r="X167" s="7"/>
      <c r="Y167" s="7"/>
      <c r="Z167" s="201"/>
      <c r="AA167" s="7"/>
      <c r="AB167" s="7"/>
      <c r="AC167" s="7"/>
      <c r="AD167" s="7"/>
      <c r="AE167" s="7"/>
      <c r="AF167" s="7"/>
    </row>
    <row r="168" ht="14.25" customHeight="1">
      <c r="A168" s="7"/>
      <c r="B168" s="207"/>
      <c r="C168" s="49"/>
      <c r="D168" s="207"/>
      <c r="E168" s="7"/>
      <c r="F168" s="7"/>
      <c r="G168" s="7"/>
      <c r="H168" s="201"/>
      <c r="I168" s="207"/>
      <c r="J168" s="207"/>
      <c r="K168" s="7"/>
      <c r="L168" s="7"/>
      <c r="M168" s="7"/>
      <c r="N168" s="7"/>
      <c r="O168" s="7"/>
      <c r="P168" s="7"/>
      <c r="Q168" s="7"/>
      <c r="R168" s="7"/>
      <c r="S168" s="7"/>
      <c r="T168" s="7"/>
      <c r="U168" s="7"/>
      <c r="V168" s="7"/>
      <c r="W168" s="7"/>
      <c r="X168" s="7"/>
      <c r="Y168" s="7"/>
      <c r="Z168" s="201"/>
      <c r="AA168" s="7"/>
      <c r="AB168" s="7"/>
      <c r="AC168" s="7"/>
      <c r="AD168" s="7"/>
      <c r="AE168" s="7"/>
      <c r="AF168" s="7"/>
    </row>
    <row r="169" ht="14.25" customHeight="1">
      <c r="A169" s="7"/>
      <c r="B169" s="207"/>
      <c r="C169" s="49"/>
      <c r="D169" s="207"/>
      <c r="E169" s="7"/>
      <c r="F169" s="7"/>
      <c r="G169" s="7"/>
      <c r="H169" s="201"/>
      <c r="I169" s="207"/>
      <c r="J169" s="207"/>
      <c r="K169" s="7"/>
      <c r="L169" s="7"/>
      <c r="M169" s="7"/>
      <c r="N169" s="7"/>
      <c r="O169" s="7"/>
      <c r="P169" s="7"/>
      <c r="Q169" s="7"/>
      <c r="R169" s="7"/>
      <c r="S169" s="7"/>
      <c r="T169" s="7"/>
      <c r="U169" s="7"/>
      <c r="V169" s="7"/>
      <c r="W169" s="7"/>
      <c r="X169" s="7"/>
      <c r="Y169" s="7"/>
      <c r="Z169" s="201"/>
      <c r="AA169" s="7"/>
      <c r="AB169" s="7"/>
      <c r="AC169" s="7"/>
      <c r="AD169" s="7"/>
      <c r="AE169" s="7"/>
      <c r="AF169" s="7"/>
    </row>
    <row r="170" ht="14.25" customHeight="1">
      <c r="A170" s="7"/>
      <c r="B170" s="207"/>
      <c r="C170" s="49"/>
      <c r="D170" s="207"/>
      <c r="E170" s="7"/>
      <c r="F170" s="7"/>
      <c r="G170" s="7"/>
      <c r="H170" s="201"/>
      <c r="I170" s="207"/>
      <c r="J170" s="207"/>
      <c r="K170" s="7"/>
      <c r="L170" s="7"/>
      <c r="M170" s="7"/>
      <c r="N170" s="7"/>
      <c r="O170" s="7"/>
      <c r="P170" s="7"/>
      <c r="Q170" s="7"/>
      <c r="R170" s="7"/>
      <c r="S170" s="7"/>
      <c r="T170" s="7"/>
      <c r="U170" s="7"/>
      <c r="V170" s="7"/>
      <c r="W170" s="7"/>
      <c r="X170" s="7"/>
      <c r="Y170" s="7"/>
      <c r="Z170" s="201"/>
      <c r="AA170" s="7"/>
      <c r="AB170" s="7"/>
      <c r="AC170" s="7"/>
      <c r="AD170" s="7"/>
      <c r="AE170" s="7"/>
      <c r="AF170" s="7"/>
    </row>
    <row r="171" ht="14.25" customHeight="1">
      <c r="A171" s="7"/>
      <c r="B171" s="207"/>
      <c r="C171" s="49"/>
      <c r="D171" s="207"/>
      <c r="E171" s="7"/>
      <c r="F171" s="7"/>
      <c r="G171" s="7"/>
      <c r="H171" s="201"/>
      <c r="I171" s="207"/>
      <c r="J171" s="207"/>
      <c r="K171" s="7"/>
      <c r="L171" s="7"/>
      <c r="M171" s="7"/>
      <c r="N171" s="7"/>
      <c r="O171" s="7"/>
      <c r="P171" s="7"/>
      <c r="Q171" s="7"/>
      <c r="R171" s="7"/>
      <c r="S171" s="7"/>
      <c r="T171" s="7"/>
      <c r="U171" s="7"/>
      <c r="V171" s="7"/>
      <c r="W171" s="7"/>
      <c r="X171" s="7"/>
      <c r="Y171" s="7"/>
      <c r="Z171" s="201"/>
      <c r="AA171" s="7"/>
      <c r="AB171" s="7"/>
      <c r="AC171" s="7"/>
      <c r="AD171" s="7"/>
      <c r="AE171" s="7"/>
      <c r="AF171" s="7"/>
    </row>
    <row r="172" ht="14.25" customHeight="1">
      <c r="A172" s="7"/>
      <c r="B172" s="207"/>
      <c r="C172" s="49"/>
      <c r="D172" s="207"/>
      <c r="E172" s="7"/>
      <c r="F172" s="7"/>
      <c r="G172" s="7"/>
      <c r="H172" s="201"/>
      <c r="I172" s="207"/>
      <c r="J172" s="207"/>
      <c r="K172" s="7"/>
      <c r="L172" s="7"/>
      <c r="M172" s="7"/>
      <c r="N172" s="7"/>
      <c r="O172" s="7"/>
      <c r="P172" s="7"/>
      <c r="Q172" s="7"/>
      <c r="R172" s="7"/>
      <c r="S172" s="7"/>
      <c r="T172" s="7"/>
      <c r="U172" s="7"/>
      <c r="V172" s="7"/>
      <c r="W172" s="7"/>
      <c r="X172" s="7"/>
      <c r="Y172" s="7"/>
      <c r="Z172" s="201"/>
      <c r="AA172" s="7"/>
      <c r="AB172" s="7"/>
      <c r="AC172" s="7"/>
      <c r="AD172" s="7"/>
      <c r="AE172" s="7"/>
      <c r="AF172" s="7"/>
    </row>
    <row r="173" ht="14.25" customHeight="1">
      <c r="A173" s="7"/>
      <c r="B173" s="207"/>
      <c r="C173" s="49"/>
      <c r="D173" s="207"/>
      <c r="E173" s="7"/>
      <c r="F173" s="7"/>
      <c r="G173" s="7"/>
      <c r="H173" s="201"/>
      <c r="I173" s="207"/>
      <c r="J173" s="207"/>
      <c r="K173" s="7"/>
      <c r="L173" s="7"/>
      <c r="M173" s="7"/>
      <c r="N173" s="7"/>
      <c r="O173" s="7"/>
      <c r="P173" s="7"/>
      <c r="Q173" s="7"/>
      <c r="R173" s="7"/>
      <c r="S173" s="7"/>
      <c r="T173" s="7"/>
      <c r="U173" s="7"/>
      <c r="V173" s="7"/>
      <c r="W173" s="7"/>
      <c r="X173" s="7"/>
      <c r="Y173" s="7"/>
      <c r="Z173" s="201"/>
      <c r="AA173" s="7"/>
      <c r="AB173" s="7"/>
      <c r="AC173" s="7"/>
      <c r="AD173" s="7"/>
      <c r="AE173" s="7"/>
      <c r="AF173" s="7"/>
    </row>
    <row r="174" ht="14.25" customHeight="1">
      <c r="A174" s="7"/>
      <c r="B174" s="207"/>
      <c r="C174" s="49"/>
      <c r="D174" s="207"/>
      <c r="E174" s="7"/>
      <c r="F174" s="7"/>
      <c r="G174" s="7"/>
      <c r="H174" s="201"/>
      <c r="I174" s="207"/>
      <c r="J174" s="207"/>
      <c r="K174" s="7"/>
      <c r="L174" s="7"/>
      <c r="M174" s="7"/>
      <c r="N174" s="7"/>
      <c r="O174" s="7"/>
      <c r="P174" s="7"/>
      <c r="Q174" s="7"/>
      <c r="R174" s="7"/>
      <c r="S174" s="7"/>
      <c r="T174" s="7"/>
      <c r="U174" s="7"/>
      <c r="V174" s="7"/>
      <c r="W174" s="7"/>
      <c r="X174" s="7"/>
      <c r="Y174" s="7"/>
      <c r="Z174" s="201"/>
      <c r="AA174" s="7"/>
      <c r="AB174" s="7"/>
      <c r="AC174" s="7"/>
      <c r="AD174" s="7"/>
      <c r="AE174" s="7"/>
      <c r="AF174" s="7"/>
    </row>
    <row r="175" ht="14.25" customHeight="1">
      <c r="A175" s="7"/>
      <c r="B175" s="207"/>
      <c r="C175" s="49"/>
      <c r="D175" s="207"/>
      <c r="E175" s="7"/>
      <c r="F175" s="7"/>
      <c r="G175" s="7"/>
      <c r="H175" s="201"/>
      <c r="I175" s="207"/>
      <c r="J175" s="207"/>
      <c r="K175" s="7"/>
      <c r="L175" s="7"/>
      <c r="M175" s="7"/>
      <c r="N175" s="7"/>
      <c r="O175" s="7"/>
      <c r="P175" s="7"/>
      <c r="Q175" s="7"/>
      <c r="R175" s="7"/>
      <c r="S175" s="7"/>
      <c r="T175" s="7"/>
      <c r="U175" s="7"/>
      <c r="V175" s="7"/>
      <c r="W175" s="7"/>
      <c r="X175" s="7"/>
      <c r="Y175" s="7"/>
      <c r="Z175" s="201"/>
      <c r="AA175" s="7"/>
      <c r="AB175" s="7"/>
      <c r="AC175" s="7"/>
      <c r="AD175" s="7"/>
      <c r="AE175" s="7"/>
      <c r="AF175" s="7"/>
    </row>
    <row r="176" ht="14.25" customHeight="1">
      <c r="A176" s="7"/>
      <c r="B176" s="207"/>
      <c r="C176" s="49"/>
      <c r="D176" s="207"/>
      <c r="E176" s="7"/>
      <c r="F176" s="7"/>
      <c r="G176" s="7"/>
      <c r="H176" s="201"/>
      <c r="I176" s="207"/>
      <c r="J176" s="207"/>
      <c r="K176" s="7"/>
      <c r="L176" s="7"/>
      <c r="M176" s="7"/>
      <c r="N176" s="7"/>
      <c r="O176" s="7"/>
      <c r="P176" s="7"/>
      <c r="Q176" s="7"/>
      <c r="R176" s="7"/>
      <c r="S176" s="7"/>
      <c r="T176" s="7"/>
      <c r="U176" s="7"/>
      <c r="V176" s="7"/>
      <c r="W176" s="7"/>
      <c r="X176" s="7"/>
      <c r="Y176" s="7"/>
      <c r="Z176" s="201"/>
      <c r="AA176" s="7"/>
      <c r="AB176" s="7"/>
      <c r="AC176" s="7"/>
      <c r="AD176" s="7"/>
      <c r="AE176" s="7"/>
      <c r="AF176" s="7"/>
    </row>
    <row r="177" ht="14.25" customHeight="1">
      <c r="A177" s="7"/>
      <c r="B177" s="207"/>
      <c r="C177" s="49"/>
      <c r="D177" s="207"/>
      <c r="E177" s="7"/>
      <c r="F177" s="7"/>
      <c r="G177" s="7"/>
      <c r="H177" s="201"/>
      <c r="I177" s="207"/>
      <c r="J177" s="207"/>
      <c r="K177" s="7"/>
      <c r="L177" s="7"/>
      <c r="M177" s="7"/>
      <c r="N177" s="7"/>
      <c r="O177" s="7"/>
      <c r="P177" s="7"/>
      <c r="Q177" s="7"/>
      <c r="R177" s="7"/>
      <c r="S177" s="7"/>
      <c r="T177" s="7"/>
      <c r="U177" s="7"/>
      <c r="V177" s="7"/>
      <c r="W177" s="7"/>
      <c r="X177" s="7"/>
      <c r="Y177" s="7"/>
      <c r="Z177" s="201"/>
      <c r="AA177" s="7"/>
      <c r="AB177" s="7"/>
      <c r="AC177" s="7"/>
      <c r="AD177" s="7"/>
      <c r="AE177" s="7"/>
      <c r="AF177" s="7"/>
    </row>
    <row r="178" ht="14.25" customHeight="1">
      <c r="A178" s="7"/>
      <c r="B178" s="207"/>
      <c r="C178" s="49"/>
      <c r="D178" s="207"/>
      <c r="E178" s="7"/>
      <c r="F178" s="7"/>
      <c r="G178" s="7"/>
      <c r="H178" s="201"/>
      <c r="I178" s="207"/>
      <c r="J178" s="207"/>
      <c r="K178" s="7"/>
      <c r="L178" s="7"/>
      <c r="M178" s="7"/>
      <c r="N178" s="7"/>
      <c r="O178" s="7"/>
      <c r="P178" s="7"/>
      <c r="Q178" s="7"/>
      <c r="R178" s="7"/>
      <c r="S178" s="7"/>
      <c r="T178" s="7"/>
      <c r="U178" s="7"/>
      <c r="V178" s="7"/>
      <c r="W178" s="7"/>
      <c r="X178" s="7"/>
      <c r="Y178" s="7"/>
      <c r="Z178" s="201"/>
      <c r="AA178" s="7"/>
      <c r="AB178" s="7"/>
      <c r="AC178" s="7"/>
      <c r="AD178" s="7"/>
      <c r="AE178" s="7"/>
      <c r="AF178" s="7"/>
    </row>
    <row r="179" ht="14.25" customHeight="1">
      <c r="A179" s="7"/>
      <c r="B179" s="207"/>
      <c r="C179" s="49"/>
      <c r="D179" s="207"/>
      <c r="E179" s="7"/>
      <c r="F179" s="7"/>
      <c r="G179" s="7"/>
      <c r="H179" s="201"/>
      <c r="I179" s="207"/>
      <c r="J179" s="207"/>
      <c r="K179" s="7"/>
      <c r="L179" s="7"/>
      <c r="M179" s="7"/>
      <c r="N179" s="7"/>
      <c r="O179" s="7"/>
      <c r="P179" s="7"/>
      <c r="Q179" s="7"/>
      <c r="R179" s="7"/>
      <c r="S179" s="7"/>
      <c r="T179" s="7"/>
      <c r="U179" s="7"/>
      <c r="V179" s="7"/>
      <c r="W179" s="7"/>
      <c r="X179" s="7"/>
      <c r="Y179" s="7"/>
      <c r="Z179" s="201"/>
      <c r="AA179" s="7"/>
      <c r="AB179" s="7"/>
      <c r="AC179" s="7"/>
      <c r="AD179" s="7"/>
      <c r="AE179" s="7"/>
      <c r="AF179" s="7"/>
    </row>
    <row r="180" ht="14.25" customHeight="1">
      <c r="A180" s="7"/>
      <c r="B180" s="207"/>
      <c r="C180" s="49"/>
      <c r="D180" s="207"/>
      <c r="E180" s="7"/>
      <c r="F180" s="7"/>
      <c r="G180" s="7"/>
      <c r="H180" s="201"/>
      <c r="I180" s="207"/>
      <c r="J180" s="207"/>
      <c r="K180" s="7"/>
      <c r="L180" s="7"/>
      <c r="M180" s="7"/>
      <c r="N180" s="7"/>
      <c r="O180" s="7"/>
      <c r="P180" s="7"/>
      <c r="Q180" s="7"/>
      <c r="R180" s="7"/>
      <c r="S180" s="7"/>
      <c r="T180" s="7"/>
      <c r="U180" s="7"/>
      <c r="V180" s="7"/>
      <c r="W180" s="7"/>
      <c r="X180" s="7"/>
      <c r="Y180" s="7"/>
      <c r="Z180" s="201"/>
      <c r="AA180" s="7"/>
      <c r="AB180" s="7"/>
      <c r="AC180" s="7"/>
      <c r="AD180" s="7"/>
      <c r="AE180" s="7"/>
      <c r="AF180" s="7"/>
    </row>
    <row r="181" ht="14.25" customHeight="1">
      <c r="A181" s="7"/>
      <c r="B181" s="207"/>
      <c r="C181" s="49"/>
      <c r="D181" s="207"/>
      <c r="E181" s="7"/>
      <c r="F181" s="7"/>
      <c r="G181" s="7"/>
      <c r="H181" s="201"/>
      <c r="I181" s="207"/>
      <c r="J181" s="207"/>
      <c r="K181" s="7"/>
      <c r="L181" s="7"/>
      <c r="M181" s="7"/>
      <c r="N181" s="7"/>
      <c r="O181" s="7"/>
      <c r="P181" s="7"/>
      <c r="Q181" s="7"/>
      <c r="R181" s="7"/>
      <c r="S181" s="7"/>
      <c r="T181" s="7"/>
      <c r="U181" s="7"/>
      <c r="V181" s="7"/>
      <c r="W181" s="7"/>
      <c r="X181" s="7"/>
      <c r="Y181" s="7"/>
      <c r="Z181" s="201"/>
      <c r="AA181" s="7"/>
      <c r="AB181" s="7"/>
      <c r="AC181" s="7"/>
      <c r="AD181" s="7"/>
      <c r="AE181" s="7"/>
      <c r="AF181" s="7"/>
    </row>
    <row r="182" ht="14.25" customHeight="1">
      <c r="A182" s="7"/>
      <c r="B182" s="207"/>
      <c r="C182" s="49"/>
      <c r="D182" s="207"/>
      <c r="E182" s="7"/>
      <c r="F182" s="7"/>
      <c r="G182" s="7"/>
      <c r="H182" s="201"/>
      <c r="I182" s="207"/>
      <c r="J182" s="207"/>
      <c r="K182" s="7"/>
      <c r="L182" s="7"/>
      <c r="M182" s="7"/>
      <c r="N182" s="7"/>
      <c r="O182" s="7"/>
      <c r="P182" s="7"/>
      <c r="Q182" s="7"/>
      <c r="R182" s="7"/>
      <c r="S182" s="7"/>
      <c r="T182" s="7"/>
      <c r="U182" s="7"/>
      <c r="V182" s="7"/>
      <c r="W182" s="7"/>
      <c r="X182" s="7"/>
      <c r="Y182" s="7"/>
      <c r="Z182" s="201"/>
      <c r="AA182" s="7"/>
      <c r="AB182" s="7"/>
      <c r="AC182" s="7"/>
      <c r="AD182" s="7"/>
      <c r="AE182" s="7"/>
      <c r="AF182" s="7"/>
    </row>
    <row r="183" ht="14.25" customHeight="1">
      <c r="A183" s="7"/>
      <c r="B183" s="207"/>
      <c r="C183" s="49"/>
      <c r="D183" s="207"/>
      <c r="E183" s="7"/>
      <c r="F183" s="7"/>
      <c r="G183" s="7"/>
      <c r="H183" s="201"/>
      <c r="I183" s="207"/>
      <c r="J183" s="207"/>
      <c r="K183" s="7"/>
      <c r="L183" s="7"/>
      <c r="M183" s="7"/>
      <c r="N183" s="7"/>
      <c r="O183" s="7"/>
      <c r="P183" s="7"/>
      <c r="Q183" s="7"/>
      <c r="R183" s="7"/>
      <c r="S183" s="7"/>
      <c r="T183" s="7"/>
      <c r="U183" s="7"/>
      <c r="V183" s="7"/>
      <c r="W183" s="7"/>
      <c r="X183" s="7"/>
      <c r="Y183" s="7"/>
      <c r="Z183" s="201"/>
      <c r="AA183" s="7"/>
      <c r="AB183" s="7"/>
      <c r="AC183" s="7"/>
      <c r="AD183" s="7"/>
      <c r="AE183" s="7"/>
      <c r="AF183" s="7"/>
    </row>
    <row r="184" ht="14.25" customHeight="1">
      <c r="A184" s="7"/>
      <c r="B184" s="207"/>
      <c r="C184" s="49"/>
      <c r="D184" s="207"/>
      <c r="E184" s="7"/>
      <c r="F184" s="7"/>
      <c r="G184" s="7"/>
      <c r="H184" s="201"/>
      <c r="I184" s="207"/>
      <c r="J184" s="207"/>
      <c r="K184" s="7"/>
      <c r="L184" s="7"/>
      <c r="M184" s="7"/>
      <c r="N184" s="7"/>
      <c r="O184" s="7"/>
      <c r="P184" s="7"/>
      <c r="Q184" s="7"/>
      <c r="R184" s="7"/>
      <c r="S184" s="7"/>
      <c r="T184" s="7"/>
      <c r="U184" s="7"/>
      <c r="V184" s="7"/>
      <c r="W184" s="7"/>
      <c r="X184" s="7"/>
      <c r="Y184" s="7"/>
      <c r="Z184" s="201"/>
      <c r="AA184" s="7"/>
      <c r="AB184" s="7"/>
      <c r="AC184" s="7"/>
      <c r="AD184" s="7"/>
      <c r="AE184" s="7"/>
      <c r="AF184" s="7"/>
    </row>
    <row r="185" ht="14.25" customHeight="1">
      <c r="A185" s="7"/>
      <c r="B185" s="207"/>
      <c r="C185" s="49"/>
      <c r="D185" s="207"/>
      <c r="E185" s="7"/>
      <c r="F185" s="7"/>
      <c r="G185" s="7"/>
      <c r="H185" s="201"/>
      <c r="I185" s="207"/>
      <c r="J185" s="207"/>
      <c r="K185" s="7"/>
      <c r="L185" s="7"/>
      <c r="M185" s="7"/>
      <c r="N185" s="7"/>
      <c r="O185" s="7"/>
      <c r="P185" s="7"/>
      <c r="Q185" s="7"/>
      <c r="R185" s="7"/>
      <c r="S185" s="7"/>
      <c r="T185" s="7"/>
      <c r="U185" s="7"/>
      <c r="V185" s="7"/>
      <c r="W185" s="7"/>
      <c r="X185" s="7"/>
      <c r="Y185" s="7"/>
      <c r="Z185" s="201"/>
      <c r="AA185" s="7"/>
      <c r="AB185" s="7"/>
      <c r="AC185" s="7"/>
      <c r="AD185" s="7"/>
      <c r="AE185" s="7"/>
      <c r="AF185" s="7"/>
    </row>
    <row r="186" ht="14.25" customHeight="1">
      <c r="A186" s="7"/>
      <c r="B186" s="207"/>
      <c r="C186" s="49"/>
      <c r="D186" s="207"/>
      <c r="E186" s="7"/>
      <c r="F186" s="7"/>
      <c r="G186" s="7"/>
      <c r="H186" s="201"/>
      <c r="I186" s="207"/>
      <c r="J186" s="207"/>
      <c r="K186" s="7"/>
      <c r="L186" s="7"/>
      <c r="M186" s="7"/>
      <c r="N186" s="7"/>
      <c r="O186" s="7"/>
      <c r="P186" s="7"/>
      <c r="Q186" s="7"/>
      <c r="R186" s="7"/>
      <c r="S186" s="7"/>
      <c r="T186" s="7"/>
      <c r="U186" s="7"/>
      <c r="V186" s="7"/>
      <c r="W186" s="7"/>
      <c r="X186" s="7"/>
      <c r="Y186" s="7"/>
      <c r="Z186" s="201"/>
      <c r="AA186" s="7"/>
      <c r="AB186" s="7"/>
      <c r="AC186" s="7"/>
      <c r="AD186" s="7"/>
      <c r="AE186" s="7"/>
      <c r="AF186" s="7"/>
    </row>
    <row r="187" ht="14.25" customHeight="1">
      <c r="A187" s="7"/>
      <c r="B187" s="207"/>
      <c r="C187" s="49"/>
      <c r="D187" s="207"/>
      <c r="E187" s="7"/>
      <c r="F187" s="7"/>
      <c r="G187" s="7"/>
      <c r="H187" s="201"/>
      <c r="I187" s="207"/>
      <c r="J187" s="207"/>
      <c r="K187" s="7"/>
      <c r="L187" s="7"/>
      <c r="M187" s="7"/>
      <c r="N187" s="7"/>
      <c r="O187" s="7"/>
      <c r="P187" s="7"/>
      <c r="Q187" s="7"/>
      <c r="R187" s="7"/>
      <c r="S187" s="7"/>
      <c r="T187" s="7"/>
      <c r="U187" s="7"/>
      <c r="V187" s="7"/>
      <c r="W187" s="7"/>
      <c r="X187" s="7"/>
      <c r="Y187" s="7"/>
      <c r="Z187" s="201"/>
      <c r="AA187" s="7"/>
      <c r="AB187" s="7"/>
      <c r="AC187" s="7"/>
      <c r="AD187" s="7"/>
      <c r="AE187" s="7"/>
      <c r="AF187" s="7"/>
    </row>
    <row r="188" ht="14.25" customHeight="1">
      <c r="A188" s="7"/>
      <c r="B188" s="207"/>
      <c r="C188" s="49"/>
      <c r="D188" s="207"/>
      <c r="E188" s="7"/>
      <c r="F188" s="7"/>
      <c r="G188" s="7"/>
      <c r="H188" s="201"/>
      <c r="I188" s="207"/>
      <c r="J188" s="207"/>
      <c r="K188" s="7"/>
      <c r="L188" s="7"/>
      <c r="M188" s="7"/>
      <c r="N188" s="7"/>
      <c r="O188" s="7"/>
      <c r="P188" s="7"/>
      <c r="Q188" s="7"/>
      <c r="R188" s="7"/>
      <c r="S188" s="7"/>
      <c r="T188" s="7"/>
      <c r="U188" s="7"/>
      <c r="V188" s="7"/>
      <c r="W188" s="7"/>
      <c r="X188" s="7"/>
      <c r="Y188" s="7"/>
      <c r="Z188" s="201"/>
      <c r="AA188" s="7"/>
      <c r="AB188" s="7"/>
      <c r="AC188" s="7"/>
      <c r="AD188" s="7"/>
      <c r="AE188" s="7"/>
      <c r="AF188" s="7"/>
    </row>
    <row r="189" ht="14.25" customHeight="1">
      <c r="A189" s="7"/>
      <c r="B189" s="207"/>
      <c r="C189" s="49"/>
      <c r="D189" s="207"/>
      <c r="E189" s="7"/>
      <c r="F189" s="7"/>
      <c r="G189" s="7"/>
      <c r="H189" s="201"/>
      <c r="I189" s="207"/>
      <c r="J189" s="207"/>
      <c r="K189" s="7"/>
      <c r="L189" s="7"/>
      <c r="M189" s="7"/>
      <c r="N189" s="7"/>
      <c r="O189" s="7"/>
      <c r="P189" s="7"/>
      <c r="Q189" s="7"/>
      <c r="R189" s="7"/>
      <c r="S189" s="7"/>
      <c r="T189" s="7"/>
      <c r="U189" s="7"/>
      <c r="V189" s="7"/>
      <c r="W189" s="7"/>
      <c r="X189" s="7"/>
      <c r="Y189" s="7"/>
      <c r="Z189" s="201"/>
      <c r="AA189" s="7"/>
      <c r="AB189" s="7"/>
      <c r="AC189" s="7"/>
      <c r="AD189" s="7"/>
      <c r="AE189" s="7"/>
      <c r="AF189" s="7"/>
    </row>
    <row r="190" ht="14.25" customHeight="1">
      <c r="A190" s="7"/>
      <c r="B190" s="207"/>
      <c r="C190" s="49"/>
      <c r="D190" s="207"/>
      <c r="E190" s="7"/>
      <c r="F190" s="7"/>
      <c r="G190" s="7"/>
      <c r="H190" s="201"/>
      <c r="I190" s="207"/>
      <c r="J190" s="207"/>
      <c r="K190" s="7"/>
      <c r="L190" s="7"/>
      <c r="M190" s="7"/>
      <c r="N190" s="7"/>
      <c r="O190" s="7"/>
      <c r="P190" s="7"/>
      <c r="Q190" s="7"/>
      <c r="R190" s="7"/>
      <c r="S190" s="7"/>
      <c r="T190" s="7"/>
      <c r="U190" s="7"/>
      <c r="V190" s="7"/>
      <c r="W190" s="7"/>
      <c r="X190" s="7"/>
      <c r="Y190" s="7"/>
      <c r="Z190" s="201"/>
      <c r="AA190" s="7"/>
      <c r="AB190" s="7"/>
      <c r="AC190" s="7"/>
      <c r="AD190" s="7"/>
      <c r="AE190" s="7"/>
      <c r="AF190" s="7"/>
    </row>
    <row r="191" ht="14.25" customHeight="1">
      <c r="A191" s="7"/>
      <c r="B191" s="207"/>
      <c r="C191" s="49"/>
      <c r="D191" s="207"/>
      <c r="E191" s="7"/>
      <c r="F191" s="7"/>
      <c r="G191" s="7"/>
      <c r="H191" s="201"/>
      <c r="I191" s="207"/>
      <c r="J191" s="207"/>
      <c r="K191" s="7"/>
      <c r="L191" s="7"/>
      <c r="M191" s="7"/>
      <c r="N191" s="7"/>
      <c r="O191" s="7"/>
      <c r="P191" s="7"/>
      <c r="Q191" s="7"/>
      <c r="R191" s="7"/>
      <c r="S191" s="7"/>
      <c r="T191" s="7"/>
      <c r="U191" s="7"/>
      <c r="V191" s="7"/>
      <c r="W191" s="7"/>
      <c r="X191" s="7"/>
      <c r="Y191" s="7"/>
      <c r="Z191" s="201"/>
      <c r="AA191" s="7"/>
      <c r="AB191" s="7"/>
      <c r="AC191" s="7"/>
      <c r="AD191" s="7"/>
      <c r="AE191" s="7"/>
      <c r="AF191" s="7"/>
    </row>
    <row r="192" ht="14.25" customHeight="1">
      <c r="A192" s="7"/>
      <c r="B192" s="207"/>
      <c r="C192" s="49"/>
      <c r="D192" s="207"/>
      <c r="E192" s="7"/>
      <c r="F192" s="7"/>
      <c r="G192" s="7"/>
      <c r="H192" s="201"/>
      <c r="I192" s="207"/>
      <c r="J192" s="207"/>
      <c r="K192" s="7"/>
      <c r="L192" s="7"/>
      <c r="M192" s="7"/>
      <c r="N192" s="7"/>
      <c r="O192" s="7"/>
      <c r="P192" s="7"/>
      <c r="Q192" s="7"/>
      <c r="R192" s="7"/>
      <c r="S192" s="7"/>
      <c r="T192" s="7"/>
      <c r="U192" s="7"/>
      <c r="V192" s="7"/>
      <c r="W192" s="7"/>
      <c r="X192" s="7"/>
      <c r="Y192" s="7"/>
      <c r="Z192" s="201"/>
      <c r="AA192" s="7"/>
      <c r="AB192" s="7"/>
      <c r="AC192" s="7"/>
      <c r="AD192" s="7"/>
      <c r="AE192" s="7"/>
      <c r="AF192" s="7"/>
    </row>
    <row r="193" ht="14.25" customHeight="1">
      <c r="A193" s="7"/>
      <c r="B193" s="207"/>
      <c r="C193" s="49"/>
      <c r="D193" s="207"/>
      <c r="E193" s="7"/>
      <c r="F193" s="7"/>
      <c r="G193" s="7"/>
      <c r="H193" s="201"/>
      <c r="I193" s="207"/>
      <c r="J193" s="207"/>
      <c r="K193" s="7"/>
      <c r="L193" s="7"/>
      <c r="M193" s="7"/>
      <c r="N193" s="7"/>
      <c r="O193" s="7"/>
      <c r="P193" s="7"/>
      <c r="Q193" s="7"/>
      <c r="R193" s="7"/>
      <c r="S193" s="7"/>
      <c r="T193" s="7"/>
      <c r="U193" s="7"/>
      <c r="V193" s="7"/>
      <c r="W193" s="7"/>
      <c r="X193" s="7"/>
      <c r="Y193" s="7"/>
      <c r="Z193" s="201"/>
      <c r="AA193" s="7"/>
      <c r="AB193" s="7"/>
      <c r="AC193" s="7"/>
      <c r="AD193" s="7"/>
      <c r="AE193" s="7"/>
      <c r="AF193" s="7"/>
    </row>
    <row r="194" ht="14.25" customHeight="1">
      <c r="A194" s="7"/>
      <c r="B194" s="207"/>
      <c r="C194" s="49"/>
      <c r="D194" s="207"/>
      <c r="E194" s="7"/>
      <c r="F194" s="7"/>
      <c r="G194" s="7"/>
      <c r="H194" s="201"/>
      <c r="I194" s="207"/>
      <c r="J194" s="207"/>
      <c r="K194" s="7"/>
      <c r="L194" s="7"/>
      <c r="M194" s="7"/>
      <c r="N194" s="7"/>
      <c r="O194" s="7"/>
      <c r="P194" s="7"/>
      <c r="Q194" s="7"/>
      <c r="R194" s="7"/>
      <c r="S194" s="7"/>
      <c r="T194" s="7"/>
      <c r="U194" s="7"/>
      <c r="V194" s="7"/>
      <c r="W194" s="7"/>
      <c r="X194" s="7"/>
      <c r="Y194" s="7"/>
      <c r="Z194" s="201"/>
      <c r="AA194" s="7"/>
      <c r="AB194" s="7"/>
      <c r="AC194" s="7"/>
      <c r="AD194" s="7"/>
      <c r="AE194" s="7"/>
      <c r="AF194" s="7"/>
    </row>
    <row r="195" ht="14.25" customHeight="1">
      <c r="A195" s="7"/>
      <c r="B195" s="207"/>
      <c r="C195" s="49"/>
      <c r="D195" s="207"/>
      <c r="E195" s="7"/>
      <c r="F195" s="7"/>
      <c r="G195" s="7"/>
      <c r="H195" s="201"/>
      <c r="I195" s="207"/>
      <c r="J195" s="207"/>
      <c r="K195" s="7"/>
      <c r="L195" s="7"/>
      <c r="M195" s="7"/>
      <c r="N195" s="7"/>
      <c r="O195" s="7"/>
      <c r="P195" s="7"/>
      <c r="Q195" s="7"/>
      <c r="R195" s="7"/>
      <c r="S195" s="7"/>
      <c r="T195" s="7"/>
      <c r="U195" s="7"/>
      <c r="V195" s="7"/>
      <c r="W195" s="7"/>
      <c r="X195" s="7"/>
      <c r="Y195" s="7"/>
      <c r="Z195" s="201"/>
      <c r="AA195" s="7"/>
      <c r="AB195" s="7"/>
      <c r="AC195" s="7"/>
      <c r="AD195" s="7"/>
      <c r="AE195" s="7"/>
      <c r="AF195" s="7"/>
    </row>
    <row r="196" ht="14.25" customHeight="1">
      <c r="A196" s="7"/>
      <c r="B196" s="207"/>
      <c r="C196" s="49"/>
      <c r="D196" s="207"/>
      <c r="E196" s="7"/>
      <c r="F196" s="7"/>
      <c r="G196" s="7"/>
      <c r="H196" s="201"/>
      <c r="I196" s="207"/>
      <c r="J196" s="207"/>
      <c r="K196" s="7"/>
      <c r="L196" s="7"/>
      <c r="M196" s="7"/>
      <c r="N196" s="7"/>
      <c r="O196" s="7"/>
      <c r="P196" s="7"/>
      <c r="Q196" s="7"/>
      <c r="R196" s="7"/>
      <c r="S196" s="7"/>
      <c r="T196" s="7"/>
      <c r="U196" s="7"/>
      <c r="V196" s="7"/>
      <c r="W196" s="7"/>
      <c r="X196" s="7"/>
      <c r="Y196" s="7"/>
      <c r="Z196" s="201"/>
      <c r="AA196" s="7"/>
      <c r="AB196" s="7"/>
      <c r="AC196" s="7"/>
      <c r="AD196" s="7"/>
      <c r="AE196" s="7"/>
      <c r="AF196" s="7"/>
    </row>
    <row r="197" ht="14.25" customHeight="1">
      <c r="A197" s="7"/>
      <c r="B197" s="207"/>
      <c r="C197" s="49"/>
      <c r="D197" s="207"/>
      <c r="E197" s="7"/>
      <c r="F197" s="7"/>
      <c r="G197" s="7"/>
      <c r="H197" s="201"/>
      <c r="I197" s="207"/>
      <c r="J197" s="207"/>
      <c r="K197" s="7"/>
      <c r="L197" s="7"/>
      <c r="M197" s="7"/>
      <c r="N197" s="7"/>
      <c r="O197" s="7"/>
      <c r="P197" s="7"/>
      <c r="Q197" s="7"/>
      <c r="R197" s="7"/>
      <c r="S197" s="7"/>
      <c r="T197" s="7"/>
      <c r="U197" s="7"/>
      <c r="V197" s="7"/>
      <c r="W197" s="7"/>
      <c r="X197" s="7"/>
      <c r="Y197" s="7"/>
      <c r="Z197" s="201"/>
      <c r="AA197" s="7"/>
      <c r="AB197" s="7"/>
      <c r="AC197" s="7"/>
      <c r="AD197" s="7"/>
      <c r="AE197" s="7"/>
      <c r="AF197" s="7"/>
    </row>
    <row r="198" ht="14.25" customHeight="1">
      <c r="A198" s="7"/>
      <c r="B198" s="207"/>
      <c r="C198" s="49"/>
      <c r="D198" s="207"/>
      <c r="E198" s="7"/>
      <c r="F198" s="7"/>
      <c r="G198" s="7"/>
      <c r="H198" s="201"/>
      <c r="I198" s="207"/>
      <c r="J198" s="207"/>
      <c r="K198" s="7"/>
      <c r="L198" s="7"/>
      <c r="M198" s="7"/>
      <c r="N198" s="7"/>
      <c r="O198" s="7"/>
      <c r="P198" s="7"/>
      <c r="Q198" s="7"/>
      <c r="R198" s="7"/>
      <c r="S198" s="7"/>
      <c r="T198" s="7"/>
      <c r="U198" s="7"/>
      <c r="V198" s="7"/>
      <c r="W198" s="7"/>
      <c r="X198" s="7"/>
      <c r="Y198" s="7"/>
      <c r="Z198" s="201"/>
      <c r="AA198" s="7"/>
      <c r="AB198" s="7"/>
      <c r="AC198" s="7"/>
      <c r="AD198" s="7"/>
      <c r="AE198" s="7"/>
      <c r="AF198" s="7"/>
    </row>
    <row r="199" ht="14.25" customHeight="1">
      <c r="A199" s="7"/>
      <c r="B199" s="207"/>
      <c r="C199" s="49"/>
      <c r="D199" s="207"/>
      <c r="E199" s="7"/>
      <c r="F199" s="7"/>
      <c r="G199" s="7"/>
      <c r="H199" s="201"/>
      <c r="I199" s="207"/>
      <c r="J199" s="207"/>
      <c r="K199" s="7"/>
      <c r="L199" s="7"/>
      <c r="M199" s="7"/>
      <c r="N199" s="7"/>
      <c r="O199" s="7"/>
      <c r="P199" s="7"/>
      <c r="Q199" s="7"/>
      <c r="R199" s="7"/>
      <c r="S199" s="7"/>
      <c r="T199" s="7"/>
      <c r="U199" s="7"/>
      <c r="V199" s="7"/>
      <c r="W199" s="7"/>
      <c r="X199" s="7"/>
      <c r="Y199" s="7"/>
      <c r="Z199" s="201"/>
      <c r="AA199" s="7"/>
      <c r="AB199" s="7"/>
      <c r="AC199" s="7"/>
      <c r="AD199" s="7"/>
      <c r="AE199" s="7"/>
      <c r="AF199" s="7"/>
    </row>
    <row r="200" ht="14.25" customHeight="1">
      <c r="A200" s="7"/>
      <c r="B200" s="207"/>
      <c r="C200" s="49"/>
      <c r="D200" s="207"/>
      <c r="E200" s="7"/>
      <c r="F200" s="7"/>
      <c r="G200" s="7"/>
      <c r="H200" s="201"/>
      <c r="I200" s="207"/>
      <c r="J200" s="207"/>
      <c r="K200" s="7"/>
      <c r="L200" s="7"/>
      <c r="M200" s="7"/>
      <c r="N200" s="7"/>
      <c r="O200" s="7"/>
      <c r="P200" s="7"/>
      <c r="Q200" s="7"/>
      <c r="R200" s="7"/>
      <c r="S200" s="7"/>
      <c r="T200" s="7"/>
      <c r="U200" s="7"/>
      <c r="V200" s="7"/>
      <c r="W200" s="7"/>
      <c r="X200" s="7"/>
      <c r="Y200" s="7"/>
      <c r="Z200" s="201"/>
      <c r="AA200" s="7"/>
      <c r="AB200" s="7"/>
      <c r="AC200" s="7"/>
      <c r="AD200" s="7"/>
      <c r="AE200" s="7"/>
      <c r="AF200" s="7"/>
    </row>
    <row r="201" ht="14.25" customHeight="1">
      <c r="A201" s="7"/>
      <c r="B201" s="207"/>
      <c r="C201" s="49"/>
      <c r="D201" s="207"/>
      <c r="E201" s="7"/>
      <c r="F201" s="7"/>
      <c r="G201" s="7"/>
      <c r="H201" s="201"/>
      <c r="I201" s="207"/>
      <c r="J201" s="207"/>
      <c r="K201" s="7"/>
      <c r="L201" s="7"/>
      <c r="M201" s="7"/>
      <c r="N201" s="7"/>
      <c r="O201" s="7"/>
      <c r="P201" s="7"/>
      <c r="Q201" s="7"/>
      <c r="R201" s="7"/>
      <c r="S201" s="7"/>
      <c r="T201" s="7"/>
      <c r="U201" s="7"/>
      <c r="V201" s="7"/>
      <c r="W201" s="7"/>
      <c r="X201" s="7"/>
      <c r="Y201" s="7"/>
      <c r="Z201" s="201"/>
      <c r="AA201" s="7"/>
      <c r="AB201" s="7"/>
      <c r="AC201" s="7"/>
      <c r="AD201" s="7"/>
      <c r="AE201" s="7"/>
      <c r="AF201" s="7"/>
    </row>
    <row r="202" ht="14.25" customHeight="1">
      <c r="A202" s="7"/>
      <c r="B202" s="207"/>
      <c r="C202" s="49"/>
      <c r="D202" s="207"/>
      <c r="E202" s="7"/>
      <c r="F202" s="7"/>
      <c r="G202" s="7"/>
      <c r="H202" s="201"/>
      <c r="I202" s="207"/>
      <c r="J202" s="207"/>
      <c r="K202" s="7"/>
      <c r="L202" s="7"/>
      <c r="M202" s="7"/>
      <c r="N202" s="7"/>
      <c r="O202" s="7"/>
      <c r="P202" s="7"/>
      <c r="Q202" s="7"/>
      <c r="R202" s="7"/>
      <c r="S202" s="7"/>
      <c r="T202" s="7"/>
      <c r="U202" s="7"/>
      <c r="V202" s="7"/>
      <c r="W202" s="7"/>
      <c r="X202" s="7"/>
      <c r="Y202" s="7"/>
      <c r="Z202" s="201"/>
      <c r="AA202" s="7"/>
      <c r="AB202" s="7"/>
      <c r="AC202" s="7"/>
      <c r="AD202" s="7"/>
      <c r="AE202" s="7"/>
      <c r="AF202" s="7"/>
    </row>
    <row r="203" ht="14.25" customHeight="1">
      <c r="A203" s="7"/>
      <c r="B203" s="207"/>
      <c r="C203" s="49"/>
      <c r="D203" s="207"/>
      <c r="E203" s="7"/>
      <c r="F203" s="7"/>
      <c r="G203" s="7"/>
      <c r="H203" s="201"/>
      <c r="I203" s="207"/>
      <c r="J203" s="207"/>
      <c r="K203" s="7"/>
      <c r="L203" s="7"/>
      <c r="M203" s="7"/>
      <c r="N203" s="7"/>
      <c r="O203" s="7"/>
      <c r="P203" s="7"/>
      <c r="Q203" s="7"/>
      <c r="R203" s="7"/>
      <c r="S203" s="7"/>
      <c r="T203" s="7"/>
      <c r="U203" s="7"/>
      <c r="V203" s="7"/>
      <c r="W203" s="7"/>
      <c r="X203" s="7"/>
      <c r="Y203" s="7"/>
      <c r="Z203" s="201"/>
      <c r="AA203" s="7"/>
      <c r="AB203" s="7"/>
      <c r="AC203" s="7"/>
      <c r="AD203" s="7"/>
      <c r="AE203" s="7"/>
      <c r="AF203" s="7"/>
    </row>
    <row r="204" ht="14.25" customHeight="1">
      <c r="A204" s="7"/>
      <c r="B204" s="207"/>
      <c r="C204" s="49"/>
      <c r="D204" s="207"/>
      <c r="E204" s="7"/>
      <c r="F204" s="7"/>
      <c r="G204" s="7"/>
      <c r="H204" s="201"/>
      <c r="I204" s="207"/>
      <c r="J204" s="207"/>
      <c r="K204" s="7"/>
      <c r="L204" s="7"/>
      <c r="M204" s="7"/>
      <c r="N204" s="7"/>
      <c r="O204" s="7"/>
      <c r="P204" s="7"/>
      <c r="Q204" s="7"/>
      <c r="R204" s="7"/>
      <c r="S204" s="7"/>
      <c r="T204" s="7"/>
      <c r="U204" s="7"/>
      <c r="V204" s="7"/>
      <c r="W204" s="7"/>
      <c r="X204" s="7"/>
      <c r="Y204" s="7"/>
      <c r="Z204" s="201"/>
      <c r="AA204" s="7"/>
      <c r="AB204" s="7"/>
      <c r="AC204" s="7"/>
      <c r="AD204" s="7"/>
      <c r="AE204" s="7"/>
      <c r="AF204" s="7"/>
    </row>
    <row r="205" ht="14.25" customHeight="1">
      <c r="A205" s="7"/>
      <c r="B205" s="207"/>
      <c r="C205" s="49"/>
      <c r="D205" s="207"/>
      <c r="E205" s="7"/>
      <c r="F205" s="7"/>
      <c r="G205" s="7"/>
      <c r="H205" s="201"/>
      <c r="I205" s="207"/>
      <c r="J205" s="207"/>
      <c r="K205" s="7"/>
      <c r="L205" s="7"/>
      <c r="M205" s="7"/>
      <c r="N205" s="7"/>
      <c r="O205" s="7"/>
      <c r="P205" s="7"/>
      <c r="Q205" s="7"/>
      <c r="R205" s="7"/>
      <c r="S205" s="7"/>
      <c r="T205" s="7"/>
      <c r="U205" s="7"/>
      <c r="V205" s="7"/>
      <c r="W205" s="7"/>
      <c r="X205" s="7"/>
      <c r="Y205" s="7"/>
      <c r="Z205" s="201"/>
      <c r="AA205" s="7"/>
      <c r="AB205" s="7"/>
      <c r="AC205" s="7"/>
      <c r="AD205" s="7"/>
      <c r="AE205" s="7"/>
      <c r="AF205" s="7"/>
    </row>
    <row r="206" ht="14.25" customHeight="1">
      <c r="A206" s="7"/>
      <c r="B206" s="207"/>
      <c r="C206" s="49"/>
      <c r="D206" s="207"/>
      <c r="E206" s="7"/>
      <c r="F206" s="7"/>
      <c r="G206" s="7"/>
      <c r="H206" s="201"/>
      <c r="I206" s="207"/>
      <c r="J206" s="207"/>
      <c r="K206" s="7"/>
      <c r="L206" s="7"/>
      <c r="M206" s="7"/>
      <c r="N206" s="7"/>
      <c r="O206" s="7"/>
      <c r="P206" s="7"/>
      <c r="Q206" s="7"/>
      <c r="R206" s="7"/>
      <c r="S206" s="7"/>
      <c r="T206" s="7"/>
      <c r="U206" s="7"/>
      <c r="V206" s="7"/>
      <c r="W206" s="7"/>
      <c r="X206" s="7"/>
      <c r="Y206" s="7"/>
      <c r="Z206" s="201"/>
      <c r="AA206" s="7"/>
      <c r="AB206" s="7"/>
      <c r="AC206" s="7"/>
      <c r="AD206" s="7"/>
      <c r="AE206" s="7"/>
      <c r="AF206" s="7"/>
    </row>
    <row r="207" ht="14.25" customHeight="1">
      <c r="A207" s="7"/>
      <c r="B207" s="207"/>
      <c r="C207" s="49"/>
      <c r="D207" s="207"/>
      <c r="E207" s="7"/>
      <c r="F207" s="7"/>
      <c r="G207" s="7"/>
      <c r="H207" s="201"/>
      <c r="I207" s="207"/>
      <c r="J207" s="207"/>
      <c r="K207" s="7"/>
      <c r="L207" s="7"/>
      <c r="M207" s="7"/>
      <c r="N207" s="7"/>
      <c r="O207" s="7"/>
      <c r="P207" s="7"/>
      <c r="Q207" s="7"/>
      <c r="R207" s="7"/>
      <c r="S207" s="7"/>
      <c r="T207" s="7"/>
      <c r="U207" s="7"/>
      <c r="V207" s="7"/>
      <c r="W207" s="7"/>
      <c r="X207" s="7"/>
      <c r="Y207" s="7"/>
      <c r="Z207" s="201"/>
      <c r="AA207" s="7"/>
      <c r="AB207" s="7"/>
      <c r="AC207" s="7"/>
      <c r="AD207" s="7"/>
      <c r="AE207" s="7"/>
      <c r="AF207" s="7"/>
    </row>
    <row r="208" ht="14.25" customHeight="1">
      <c r="A208" s="7"/>
      <c r="B208" s="207"/>
      <c r="C208" s="49"/>
      <c r="D208" s="207"/>
      <c r="E208" s="7"/>
      <c r="F208" s="7"/>
      <c r="G208" s="7"/>
      <c r="H208" s="201"/>
      <c r="I208" s="207"/>
      <c r="J208" s="207"/>
      <c r="K208" s="7"/>
      <c r="L208" s="7"/>
      <c r="M208" s="7"/>
      <c r="N208" s="7"/>
      <c r="O208" s="7"/>
      <c r="P208" s="7"/>
      <c r="Q208" s="7"/>
      <c r="R208" s="7"/>
      <c r="S208" s="7"/>
      <c r="T208" s="7"/>
      <c r="U208" s="7"/>
      <c r="V208" s="7"/>
      <c r="W208" s="7"/>
      <c r="X208" s="7"/>
      <c r="Y208" s="7"/>
      <c r="Z208" s="201"/>
      <c r="AA208" s="7"/>
      <c r="AB208" s="7"/>
      <c r="AC208" s="7"/>
      <c r="AD208" s="7"/>
      <c r="AE208" s="7"/>
      <c r="AF208" s="7"/>
    </row>
    <row r="209" ht="14.25" customHeight="1">
      <c r="A209" s="7"/>
      <c r="B209" s="207"/>
      <c r="C209" s="49"/>
      <c r="D209" s="207"/>
      <c r="E209" s="7"/>
      <c r="F209" s="7"/>
      <c r="G209" s="7"/>
      <c r="H209" s="201"/>
      <c r="I209" s="207"/>
      <c r="J209" s="207"/>
      <c r="K209" s="7"/>
      <c r="L209" s="7"/>
      <c r="M209" s="7"/>
      <c r="N209" s="7"/>
      <c r="O209" s="7"/>
      <c r="P209" s="7"/>
      <c r="Q209" s="7"/>
      <c r="R209" s="7"/>
      <c r="S209" s="7"/>
      <c r="T209" s="7"/>
      <c r="U209" s="7"/>
      <c r="V209" s="7"/>
      <c r="W209" s="7"/>
      <c r="X209" s="7"/>
      <c r="Y209" s="7"/>
      <c r="Z209" s="201"/>
      <c r="AA209" s="7"/>
      <c r="AB209" s="7"/>
      <c r="AC209" s="7"/>
      <c r="AD209" s="7"/>
      <c r="AE209" s="7"/>
      <c r="AF209" s="7"/>
    </row>
    <row r="210" ht="14.25" customHeight="1">
      <c r="A210" s="7"/>
      <c r="B210" s="207"/>
      <c r="C210" s="49"/>
      <c r="D210" s="207"/>
      <c r="E210" s="7"/>
      <c r="F210" s="7"/>
      <c r="G210" s="7"/>
      <c r="H210" s="201"/>
      <c r="I210" s="207"/>
      <c r="J210" s="207"/>
      <c r="K210" s="7"/>
      <c r="L210" s="7"/>
      <c r="M210" s="7"/>
      <c r="N210" s="7"/>
      <c r="O210" s="7"/>
      <c r="P210" s="7"/>
      <c r="Q210" s="7"/>
      <c r="R210" s="7"/>
      <c r="S210" s="7"/>
      <c r="T210" s="7"/>
      <c r="U210" s="7"/>
      <c r="V210" s="7"/>
      <c r="W210" s="7"/>
      <c r="X210" s="7"/>
      <c r="Y210" s="7"/>
      <c r="Z210" s="201"/>
      <c r="AA210" s="7"/>
      <c r="AB210" s="7"/>
      <c r="AC210" s="7"/>
      <c r="AD210" s="7"/>
      <c r="AE210" s="7"/>
      <c r="AF210" s="7"/>
    </row>
    <row r="211" ht="14.25" customHeight="1">
      <c r="A211" s="7"/>
      <c r="B211" s="207"/>
      <c r="C211" s="49"/>
      <c r="D211" s="207"/>
      <c r="E211" s="7"/>
      <c r="F211" s="7"/>
      <c r="G211" s="7"/>
      <c r="H211" s="201"/>
      <c r="I211" s="207"/>
      <c r="J211" s="207"/>
      <c r="K211" s="7"/>
      <c r="L211" s="7"/>
      <c r="M211" s="7"/>
      <c r="N211" s="7"/>
      <c r="O211" s="7"/>
      <c r="P211" s="7"/>
      <c r="Q211" s="7"/>
      <c r="R211" s="7"/>
      <c r="S211" s="7"/>
      <c r="T211" s="7"/>
      <c r="U211" s="7"/>
      <c r="V211" s="7"/>
      <c r="W211" s="7"/>
      <c r="X211" s="7"/>
      <c r="Y211" s="7"/>
      <c r="Z211" s="201"/>
      <c r="AA211" s="7"/>
      <c r="AB211" s="7"/>
      <c r="AC211" s="7"/>
      <c r="AD211" s="7"/>
      <c r="AE211" s="7"/>
      <c r="AF211" s="7"/>
    </row>
    <row r="212" ht="14.25" customHeight="1">
      <c r="A212" s="7"/>
      <c r="B212" s="207"/>
      <c r="C212" s="49"/>
      <c r="D212" s="207"/>
      <c r="E212" s="7"/>
      <c r="F212" s="7"/>
      <c r="G212" s="7"/>
      <c r="H212" s="201"/>
      <c r="I212" s="207"/>
      <c r="J212" s="207"/>
      <c r="K212" s="7"/>
      <c r="L212" s="7"/>
      <c r="M212" s="7"/>
      <c r="N212" s="7"/>
      <c r="O212" s="7"/>
      <c r="P212" s="7"/>
      <c r="Q212" s="7"/>
      <c r="R212" s="7"/>
      <c r="S212" s="7"/>
      <c r="T212" s="7"/>
      <c r="U212" s="7"/>
      <c r="V212" s="7"/>
      <c r="W212" s="7"/>
      <c r="X212" s="7"/>
      <c r="Y212" s="7"/>
      <c r="Z212" s="201"/>
      <c r="AA212" s="7"/>
      <c r="AB212" s="7"/>
      <c r="AC212" s="7"/>
      <c r="AD212" s="7"/>
      <c r="AE212" s="7"/>
      <c r="AF212" s="7"/>
    </row>
    <row r="213" ht="14.25" customHeight="1">
      <c r="A213" s="7"/>
      <c r="B213" s="207"/>
      <c r="C213" s="49"/>
      <c r="D213" s="207"/>
      <c r="E213" s="7"/>
      <c r="F213" s="7"/>
      <c r="G213" s="7"/>
      <c r="H213" s="201"/>
      <c r="I213" s="207"/>
      <c r="J213" s="207"/>
      <c r="K213" s="7"/>
      <c r="L213" s="7"/>
      <c r="M213" s="7"/>
      <c r="N213" s="7"/>
      <c r="O213" s="7"/>
      <c r="P213" s="7"/>
      <c r="Q213" s="7"/>
      <c r="R213" s="7"/>
      <c r="S213" s="7"/>
      <c r="T213" s="7"/>
      <c r="U213" s="7"/>
      <c r="V213" s="7"/>
      <c r="W213" s="7"/>
      <c r="X213" s="7"/>
      <c r="Y213" s="7"/>
      <c r="Z213" s="201"/>
      <c r="AA213" s="7"/>
      <c r="AB213" s="7"/>
      <c r="AC213" s="7"/>
      <c r="AD213" s="7"/>
      <c r="AE213" s="7"/>
      <c r="AF213" s="7"/>
    </row>
    <row r="214" ht="14.25" customHeight="1">
      <c r="A214" s="7"/>
      <c r="B214" s="207"/>
      <c r="C214" s="49"/>
      <c r="D214" s="207"/>
      <c r="E214" s="7"/>
      <c r="F214" s="7"/>
      <c r="G214" s="7"/>
      <c r="H214" s="201"/>
      <c r="I214" s="207"/>
      <c r="J214" s="207"/>
      <c r="K214" s="7"/>
      <c r="L214" s="7"/>
      <c r="M214" s="7"/>
      <c r="N214" s="7"/>
      <c r="O214" s="7"/>
      <c r="P214" s="7"/>
      <c r="Q214" s="7"/>
      <c r="R214" s="7"/>
      <c r="S214" s="7"/>
      <c r="T214" s="7"/>
      <c r="U214" s="7"/>
      <c r="V214" s="7"/>
      <c r="W214" s="7"/>
      <c r="X214" s="7"/>
      <c r="Y214" s="7"/>
      <c r="Z214" s="201"/>
      <c r="AA214" s="7"/>
      <c r="AB214" s="7"/>
      <c r="AC214" s="7"/>
      <c r="AD214" s="7"/>
      <c r="AE214" s="7"/>
      <c r="AF214" s="7"/>
    </row>
    <row r="215" ht="14.25" customHeight="1">
      <c r="A215" s="7"/>
      <c r="B215" s="207"/>
      <c r="C215" s="49"/>
      <c r="D215" s="207"/>
      <c r="E215" s="7"/>
      <c r="F215" s="7"/>
      <c r="G215" s="7"/>
      <c r="H215" s="201"/>
      <c r="I215" s="207"/>
      <c r="J215" s="207"/>
      <c r="K215" s="7"/>
      <c r="L215" s="7"/>
      <c r="M215" s="7"/>
      <c r="N215" s="7"/>
      <c r="O215" s="7"/>
      <c r="P215" s="7"/>
      <c r="Q215" s="7"/>
      <c r="R215" s="7"/>
      <c r="S215" s="7"/>
      <c r="T215" s="7"/>
      <c r="U215" s="7"/>
      <c r="V215" s="7"/>
      <c r="W215" s="7"/>
      <c r="X215" s="7"/>
      <c r="Y215" s="7"/>
      <c r="Z215" s="201"/>
      <c r="AA215" s="7"/>
      <c r="AB215" s="7"/>
      <c r="AC215" s="7"/>
      <c r="AD215" s="7"/>
      <c r="AE215" s="7"/>
      <c r="AF215" s="7"/>
    </row>
    <row r="216" ht="14.25" customHeight="1">
      <c r="A216" s="7"/>
      <c r="B216" s="207"/>
      <c r="C216" s="49"/>
      <c r="D216" s="207"/>
      <c r="E216" s="7"/>
      <c r="F216" s="7"/>
      <c r="G216" s="7"/>
      <c r="H216" s="201"/>
      <c r="I216" s="207"/>
      <c r="J216" s="207"/>
      <c r="K216" s="7"/>
      <c r="L216" s="7"/>
      <c r="M216" s="7"/>
      <c r="N216" s="7"/>
      <c r="O216" s="7"/>
      <c r="P216" s="7"/>
      <c r="Q216" s="7"/>
      <c r="R216" s="7"/>
      <c r="S216" s="7"/>
      <c r="T216" s="7"/>
      <c r="U216" s="7"/>
      <c r="V216" s="7"/>
      <c r="W216" s="7"/>
      <c r="X216" s="7"/>
      <c r="Y216" s="7"/>
      <c r="Z216" s="201"/>
      <c r="AA216" s="7"/>
      <c r="AB216" s="7"/>
      <c r="AC216" s="7"/>
      <c r="AD216" s="7"/>
      <c r="AE216" s="7"/>
      <c r="AF216" s="7"/>
    </row>
    <row r="217" ht="14.25" customHeight="1">
      <c r="A217" s="7"/>
      <c r="B217" s="207"/>
      <c r="C217" s="49"/>
      <c r="D217" s="207"/>
      <c r="E217" s="7"/>
      <c r="F217" s="7"/>
      <c r="G217" s="7"/>
      <c r="H217" s="201"/>
      <c r="I217" s="207"/>
      <c r="J217" s="207"/>
      <c r="K217" s="7"/>
      <c r="L217" s="7"/>
      <c r="M217" s="7"/>
      <c r="N217" s="7"/>
      <c r="O217" s="7"/>
      <c r="P217" s="7"/>
      <c r="Q217" s="7"/>
      <c r="R217" s="7"/>
      <c r="S217" s="7"/>
      <c r="T217" s="7"/>
      <c r="U217" s="7"/>
      <c r="V217" s="7"/>
      <c r="W217" s="7"/>
      <c r="X217" s="7"/>
      <c r="Y217" s="7"/>
      <c r="Z217" s="201"/>
      <c r="AA217" s="7"/>
      <c r="AB217" s="7"/>
      <c r="AC217" s="7"/>
      <c r="AD217" s="7"/>
      <c r="AE217" s="7"/>
      <c r="AF217" s="7"/>
    </row>
    <row r="218" ht="14.25" customHeight="1">
      <c r="A218" s="7"/>
      <c r="B218" s="207"/>
      <c r="C218" s="49"/>
      <c r="D218" s="207"/>
      <c r="E218" s="7"/>
      <c r="F218" s="7"/>
      <c r="G218" s="7"/>
      <c r="H218" s="201"/>
      <c r="I218" s="207"/>
      <c r="J218" s="207"/>
      <c r="K218" s="7"/>
      <c r="L218" s="7"/>
      <c r="M218" s="7"/>
      <c r="N218" s="7"/>
      <c r="O218" s="7"/>
      <c r="P218" s="7"/>
      <c r="Q218" s="7"/>
      <c r="R218" s="7"/>
      <c r="S218" s="7"/>
      <c r="T218" s="7"/>
      <c r="U218" s="7"/>
      <c r="V218" s="7"/>
      <c r="W218" s="7"/>
      <c r="X218" s="7"/>
      <c r="Y218" s="7"/>
      <c r="Z218" s="201"/>
      <c r="AA218" s="7"/>
      <c r="AB218" s="7"/>
      <c r="AC218" s="7"/>
      <c r="AD218" s="7"/>
      <c r="AE218" s="7"/>
      <c r="AF218" s="7"/>
    </row>
    <row r="219" ht="14.25" customHeight="1">
      <c r="A219" s="7"/>
      <c r="B219" s="207"/>
      <c r="C219" s="49"/>
      <c r="D219" s="207"/>
      <c r="E219" s="7"/>
      <c r="F219" s="7"/>
      <c r="G219" s="7"/>
      <c r="H219" s="201"/>
      <c r="I219" s="207"/>
      <c r="J219" s="207"/>
      <c r="K219" s="7"/>
      <c r="L219" s="7"/>
      <c r="M219" s="7"/>
      <c r="N219" s="7"/>
      <c r="O219" s="7"/>
      <c r="P219" s="7"/>
      <c r="Q219" s="7"/>
      <c r="R219" s="7"/>
      <c r="S219" s="7"/>
      <c r="T219" s="7"/>
      <c r="U219" s="7"/>
      <c r="V219" s="7"/>
      <c r="W219" s="7"/>
      <c r="X219" s="7"/>
      <c r="Y219" s="7"/>
      <c r="Z219" s="201"/>
      <c r="AA219" s="7"/>
      <c r="AB219" s="7"/>
      <c r="AC219" s="7"/>
      <c r="AD219" s="7"/>
      <c r="AE219" s="7"/>
      <c r="AF219" s="7"/>
    </row>
    <row r="220" ht="14.25" customHeight="1">
      <c r="A220" s="7"/>
      <c r="B220" s="207"/>
      <c r="C220" s="49"/>
      <c r="D220" s="207"/>
      <c r="E220" s="7"/>
      <c r="F220" s="7"/>
      <c r="G220" s="7"/>
      <c r="H220" s="201"/>
      <c r="I220" s="207"/>
      <c r="J220" s="207"/>
      <c r="K220" s="7"/>
      <c r="L220" s="7"/>
      <c r="M220" s="7"/>
      <c r="N220" s="7"/>
      <c r="O220" s="7"/>
      <c r="P220" s="7"/>
      <c r="Q220" s="7"/>
      <c r="R220" s="7"/>
      <c r="S220" s="7"/>
      <c r="T220" s="7"/>
      <c r="U220" s="7"/>
      <c r="V220" s="7"/>
      <c r="W220" s="7"/>
      <c r="X220" s="7"/>
      <c r="Y220" s="7"/>
      <c r="Z220" s="201"/>
      <c r="AA220" s="7"/>
      <c r="AB220" s="7"/>
      <c r="AC220" s="7"/>
      <c r="AD220" s="7"/>
      <c r="AE220" s="7"/>
      <c r="AF220" s="7"/>
    </row>
    <row r="221" ht="14.25" customHeight="1">
      <c r="A221" s="7"/>
      <c r="B221" s="207"/>
      <c r="C221" s="49"/>
      <c r="D221" s="207"/>
      <c r="E221" s="7"/>
      <c r="F221" s="7"/>
      <c r="G221" s="7"/>
      <c r="H221" s="201"/>
      <c r="I221" s="207"/>
      <c r="J221" s="207"/>
      <c r="K221" s="7"/>
      <c r="L221" s="7"/>
      <c r="M221" s="7"/>
      <c r="N221" s="7"/>
      <c r="O221" s="7"/>
      <c r="P221" s="7"/>
      <c r="Q221" s="7"/>
      <c r="R221" s="7"/>
      <c r="S221" s="7"/>
      <c r="T221" s="7"/>
      <c r="U221" s="7"/>
      <c r="V221" s="7"/>
      <c r="W221" s="7"/>
      <c r="X221" s="7"/>
      <c r="Y221" s="7"/>
      <c r="Z221" s="201"/>
      <c r="AA221" s="7"/>
      <c r="AB221" s="7"/>
      <c r="AC221" s="7"/>
      <c r="AD221" s="7"/>
      <c r="AE221" s="7"/>
      <c r="AF221" s="7"/>
    </row>
    <row r="222" ht="14.25" customHeight="1">
      <c r="A222" s="7"/>
      <c r="B222" s="207"/>
      <c r="C222" s="49"/>
      <c r="D222" s="207"/>
      <c r="E222" s="7"/>
      <c r="F222" s="7"/>
      <c r="G222" s="7"/>
      <c r="H222" s="201"/>
      <c r="I222" s="207"/>
      <c r="J222" s="207"/>
      <c r="K222" s="7"/>
      <c r="L222" s="7"/>
      <c r="M222" s="7"/>
      <c r="N222" s="7"/>
      <c r="O222" s="7"/>
      <c r="P222" s="7"/>
      <c r="Q222" s="7"/>
      <c r="R222" s="7"/>
      <c r="S222" s="7"/>
      <c r="T222" s="7"/>
      <c r="U222" s="7"/>
      <c r="V222" s="7"/>
      <c r="W222" s="7"/>
      <c r="X222" s="7"/>
      <c r="Y222" s="7"/>
      <c r="Z222" s="201"/>
      <c r="AA222" s="7"/>
      <c r="AB222" s="7"/>
      <c r="AC222" s="7"/>
      <c r="AD222" s="7"/>
      <c r="AE222" s="7"/>
      <c r="AF222" s="7"/>
    </row>
    <row r="223" ht="14.25" customHeight="1">
      <c r="A223" s="7"/>
      <c r="B223" s="207"/>
      <c r="C223" s="49"/>
      <c r="D223" s="207"/>
      <c r="E223" s="7"/>
      <c r="F223" s="7"/>
      <c r="G223" s="7"/>
      <c r="H223" s="201"/>
      <c r="I223" s="207"/>
      <c r="J223" s="207"/>
      <c r="K223" s="7"/>
      <c r="L223" s="7"/>
      <c r="M223" s="7"/>
      <c r="N223" s="7"/>
      <c r="O223" s="7"/>
      <c r="P223" s="7"/>
      <c r="Q223" s="7"/>
      <c r="R223" s="7"/>
      <c r="S223" s="7"/>
      <c r="T223" s="7"/>
      <c r="U223" s="7"/>
      <c r="V223" s="7"/>
      <c r="W223" s="7"/>
      <c r="X223" s="7"/>
      <c r="Y223" s="7"/>
      <c r="Z223" s="201"/>
      <c r="AA223" s="7"/>
      <c r="AB223" s="7"/>
      <c r="AC223" s="7"/>
      <c r="AD223" s="7"/>
      <c r="AE223" s="7"/>
      <c r="AF223" s="7"/>
    </row>
    <row r="224" ht="14.25" customHeight="1">
      <c r="A224" s="7"/>
      <c r="B224" s="207"/>
      <c r="C224" s="49"/>
      <c r="D224" s="207"/>
      <c r="E224" s="7"/>
      <c r="F224" s="7"/>
      <c r="G224" s="7"/>
      <c r="H224" s="201"/>
      <c r="I224" s="207"/>
      <c r="J224" s="207"/>
      <c r="K224" s="7"/>
      <c r="L224" s="7"/>
      <c r="M224" s="7"/>
      <c r="N224" s="7"/>
      <c r="O224" s="7"/>
      <c r="P224" s="7"/>
      <c r="Q224" s="7"/>
      <c r="R224" s="7"/>
      <c r="S224" s="7"/>
      <c r="T224" s="7"/>
      <c r="U224" s="7"/>
      <c r="V224" s="7"/>
      <c r="W224" s="7"/>
      <c r="X224" s="7"/>
      <c r="Y224" s="7"/>
      <c r="Z224" s="201"/>
      <c r="AA224" s="7"/>
      <c r="AB224" s="7"/>
      <c r="AC224" s="7"/>
      <c r="AD224" s="7"/>
      <c r="AE224" s="7"/>
      <c r="AF224" s="7"/>
    </row>
    <row r="225" ht="14.25" customHeight="1">
      <c r="A225" s="7"/>
      <c r="B225" s="207"/>
      <c r="C225" s="49"/>
      <c r="D225" s="207"/>
      <c r="E225" s="7"/>
      <c r="F225" s="7"/>
      <c r="G225" s="7"/>
      <c r="H225" s="201"/>
      <c r="I225" s="207"/>
      <c r="J225" s="207"/>
      <c r="K225" s="7"/>
      <c r="L225" s="7"/>
      <c r="M225" s="7"/>
      <c r="N225" s="7"/>
      <c r="O225" s="7"/>
      <c r="P225" s="7"/>
      <c r="Q225" s="7"/>
      <c r="R225" s="7"/>
      <c r="S225" s="7"/>
      <c r="T225" s="7"/>
      <c r="U225" s="7"/>
      <c r="V225" s="7"/>
      <c r="W225" s="7"/>
      <c r="X225" s="7"/>
      <c r="Y225" s="7"/>
      <c r="Z225" s="201"/>
      <c r="AA225" s="7"/>
      <c r="AB225" s="7"/>
      <c r="AC225" s="7"/>
      <c r="AD225" s="7"/>
      <c r="AE225" s="7"/>
      <c r="AF225" s="7"/>
    </row>
    <row r="226" ht="14.25" customHeight="1">
      <c r="A226" s="7"/>
      <c r="B226" s="207"/>
      <c r="C226" s="49"/>
      <c r="D226" s="207"/>
      <c r="E226" s="7"/>
      <c r="F226" s="7"/>
      <c r="G226" s="7"/>
      <c r="H226" s="201"/>
      <c r="I226" s="207"/>
      <c r="J226" s="207"/>
      <c r="K226" s="7"/>
      <c r="L226" s="7"/>
      <c r="M226" s="7"/>
      <c r="N226" s="7"/>
      <c r="O226" s="7"/>
      <c r="P226" s="7"/>
      <c r="Q226" s="7"/>
      <c r="R226" s="7"/>
      <c r="S226" s="7"/>
      <c r="T226" s="7"/>
      <c r="U226" s="7"/>
      <c r="V226" s="7"/>
      <c r="W226" s="7"/>
      <c r="X226" s="7"/>
      <c r="Y226" s="7"/>
      <c r="Z226" s="201"/>
      <c r="AA226" s="7"/>
      <c r="AB226" s="7"/>
      <c r="AC226" s="7"/>
      <c r="AD226" s="7"/>
      <c r="AE226" s="7"/>
      <c r="AF226" s="7"/>
    </row>
    <row r="227" ht="14.25" customHeight="1">
      <c r="A227" s="7"/>
      <c r="B227" s="207"/>
      <c r="C227" s="49"/>
      <c r="D227" s="207"/>
      <c r="E227" s="7"/>
      <c r="F227" s="7"/>
      <c r="G227" s="7"/>
      <c r="H227" s="201"/>
      <c r="I227" s="207"/>
      <c r="J227" s="207"/>
      <c r="K227" s="7"/>
      <c r="L227" s="7"/>
      <c r="M227" s="7"/>
      <c r="N227" s="7"/>
      <c r="O227" s="7"/>
      <c r="P227" s="7"/>
      <c r="Q227" s="7"/>
      <c r="R227" s="7"/>
      <c r="S227" s="7"/>
      <c r="T227" s="7"/>
      <c r="U227" s="7"/>
      <c r="V227" s="7"/>
      <c r="W227" s="7"/>
      <c r="X227" s="7"/>
      <c r="Y227" s="7"/>
      <c r="Z227" s="201"/>
      <c r="AA227" s="7"/>
      <c r="AB227" s="7"/>
      <c r="AC227" s="7"/>
      <c r="AD227" s="7"/>
      <c r="AE227" s="7"/>
      <c r="AF227" s="7"/>
    </row>
    <row r="228" ht="14.25" customHeight="1">
      <c r="A228" s="7"/>
      <c r="B228" s="207"/>
      <c r="C228" s="49"/>
      <c r="D228" s="207"/>
      <c r="E228" s="7"/>
      <c r="F228" s="7"/>
      <c r="G228" s="7"/>
      <c r="H228" s="201"/>
      <c r="I228" s="207"/>
      <c r="J228" s="207"/>
      <c r="K228" s="7"/>
      <c r="L228" s="7"/>
      <c r="M228" s="7"/>
      <c r="N228" s="7"/>
      <c r="O228" s="7"/>
      <c r="P228" s="7"/>
      <c r="Q228" s="7"/>
      <c r="R228" s="7"/>
      <c r="S228" s="7"/>
      <c r="T228" s="7"/>
      <c r="U228" s="7"/>
      <c r="V228" s="7"/>
      <c r="W228" s="7"/>
      <c r="X228" s="7"/>
      <c r="Y228" s="7"/>
      <c r="Z228" s="201"/>
      <c r="AA228" s="7"/>
      <c r="AB228" s="7"/>
      <c r="AC228" s="7"/>
      <c r="AD228" s="7"/>
      <c r="AE228" s="7"/>
      <c r="AF228" s="7"/>
    </row>
    <row r="229" ht="14.25" customHeight="1">
      <c r="A229" s="7"/>
      <c r="B229" s="207"/>
      <c r="C229" s="49"/>
      <c r="D229" s="207"/>
      <c r="E229" s="7"/>
      <c r="F229" s="7"/>
      <c r="G229" s="7"/>
      <c r="H229" s="201"/>
      <c r="I229" s="207"/>
      <c r="J229" s="207"/>
      <c r="K229" s="7"/>
      <c r="L229" s="7"/>
      <c r="M229" s="7"/>
      <c r="N229" s="7"/>
      <c r="O229" s="7"/>
      <c r="P229" s="7"/>
      <c r="Q229" s="7"/>
      <c r="R229" s="7"/>
      <c r="S229" s="7"/>
      <c r="T229" s="7"/>
      <c r="U229" s="7"/>
      <c r="V229" s="7"/>
      <c r="W229" s="7"/>
      <c r="X229" s="7"/>
      <c r="Y229" s="7"/>
      <c r="Z229" s="201"/>
      <c r="AA229" s="7"/>
      <c r="AB229" s="7"/>
      <c r="AC229" s="7"/>
      <c r="AD229" s="7"/>
      <c r="AE229" s="7"/>
      <c r="AF229" s="7"/>
    </row>
    <row r="230" ht="14.25" customHeight="1">
      <c r="A230" s="7"/>
      <c r="B230" s="207"/>
      <c r="C230" s="49"/>
      <c r="D230" s="207"/>
      <c r="E230" s="7"/>
      <c r="F230" s="7"/>
      <c r="G230" s="7"/>
      <c r="H230" s="201"/>
      <c r="I230" s="207"/>
      <c r="J230" s="207"/>
      <c r="K230" s="7"/>
      <c r="L230" s="7"/>
      <c r="M230" s="7"/>
      <c r="N230" s="7"/>
      <c r="O230" s="7"/>
      <c r="P230" s="7"/>
      <c r="Q230" s="7"/>
      <c r="R230" s="7"/>
      <c r="S230" s="7"/>
      <c r="T230" s="7"/>
      <c r="U230" s="7"/>
      <c r="V230" s="7"/>
      <c r="W230" s="7"/>
      <c r="X230" s="7"/>
      <c r="Y230" s="7"/>
      <c r="Z230" s="201"/>
      <c r="AA230" s="7"/>
      <c r="AB230" s="7"/>
      <c r="AC230" s="7"/>
      <c r="AD230" s="7"/>
      <c r="AE230" s="7"/>
      <c r="AF230" s="7"/>
    </row>
    <row r="231" ht="14.25" customHeight="1">
      <c r="A231" s="7"/>
      <c r="B231" s="207"/>
      <c r="C231" s="49"/>
      <c r="D231" s="207"/>
      <c r="E231" s="7"/>
      <c r="F231" s="7"/>
      <c r="G231" s="7"/>
      <c r="H231" s="201"/>
      <c r="I231" s="207"/>
      <c r="J231" s="207"/>
      <c r="K231" s="7"/>
      <c r="L231" s="7"/>
      <c r="M231" s="7"/>
      <c r="N231" s="7"/>
      <c r="O231" s="7"/>
      <c r="P231" s="7"/>
      <c r="Q231" s="7"/>
      <c r="R231" s="7"/>
      <c r="S231" s="7"/>
      <c r="T231" s="7"/>
      <c r="U231" s="7"/>
      <c r="V231" s="7"/>
      <c r="W231" s="7"/>
      <c r="X231" s="7"/>
      <c r="Y231" s="7"/>
      <c r="Z231" s="201"/>
      <c r="AA231" s="7"/>
      <c r="AB231" s="7"/>
      <c r="AC231" s="7"/>
      <c r="AD231" s="7"/>
      <c r="AE231" s="7"/>
      <c r="AF231" s="7"/>
    </row>
    <row r="232" ht="14.25" customHeight="1">
      <c r="A232" s="7"/>
      <c r="B232" s="207"/>
      <c r="C232" s="49"/>
      <c r="D232" s="207"/>
      <c r="E232" s="7"/>
      <c r="F232" s="7"/>
      <c r="G232" s="7"/>
      <c r="H232" s="201"/>
      <c r="I232" s="207"/>
      <c r="J232" s="207"/>
      <c r="K232" s="7"/>
      <c r="L232" s="7"/>
      <c r="M232" s="7"/>
      <c r="N232" s="7"/>
      <c r="O232" s="7"/>
      <c r="P232" s="7"/>
      <c r="Q232" s="7"/>
      <c r="R232" s="7"/>
      <c r="S232" s="7"/>
      <c r="T232" s="7"/>
      <c r="U232" s="7"/>
      <c r="V232" s="7"/>
      <c r="W232" s="7"/>
      <c r="X232" s="7"/>
      <c r="Y232" s="7"/>
      <c r="Z232" s="201"/>
      <c r="AA232" s="7"/>
      <c r="AB232" s="7"/>
      <c r="AC232" s="7"/>
      <c r="AD232" s="7"/>
      <c r="AE232" s="7"/>
      <c r="AF232" s="7"/>
    </row>
    <row r="233" ht="14.25" customHeight="1">
      <c r="A233" s="7"/>
      <c r="B233" s="207"/>
      <c r="C233" s="49"/>
      <c r="D233" s="207"/>
      <c r="E233" s="7"/>
      <c r="F233" s="7"/>
      <c r="G233" s="7"/>
      <c r="H233" s="201"/>
      <c r="I233" s="207"/>
      <c r="J233" s="207"/>
      <c r="K233" s="7"/>
      <c r="L233" s="7"/>
      <c r="M233" s="7"/>
      <c r="N233" s="7"/>
      <c r="O233" s="7"/>
      <c r="P233" s="7"/>
      <c r="Q233" s="7"/>
      <c r="R233" s="7"/>
      <c r="S233" s="7"/>
      <c r="T233" s="7"/>
      <c r="U233" s="7"/>
      <c r="V233" s="7"/>
      <c r="W233" s="7"/>
      <c r="X233" s="7"/>
      <c r="Y233" s="7"/>
      <c r="Z233" s="201"/>
      <c r="AA233" s="7"/>
      <c r="AB233" s="7"/>
      <c r="AC233" s="7"/>
      <c r="AD233" s="7"/>
      <c r="AE233" s="7"/>
      <c r="AF233" s="7"/>
    </row>
    <row r="234" ht="14.25" customHeight="1">
      <c r="A234" s="7"/>
      <c r="B234" s="207"/>
      <c r="C234" s="49"/>
      <c r="D234" s="207"/>
      <c r="E234" s="7"/>
      <c r="F234" s="7"/>
      <c r="G234" s="7"/>
      <c r="H234" s="201"/>
      <c r="I234" s="207"/>
      <c r="J234" s="207"/>
      <c r="K234" s="7"/>
      <c r="L234" s="7"/>
      <c r="M234" s="7"/>
      <c r="N234" s="7"/>
      <c r="O234" s="7"/>
      <c r="P234" s="7"/>
      <c r="Q234" s="7"/>
      <c r="R234" s="7"/>
      <c r="S234" s="7"/>
      <c r="T234" s="7"/>
      <c r="U234" s="7"/>
      <c r="V234" s="7"/>
      <c r="W234" s="7"/>
      <c r="X234" s="7"/>
      <c r="Y234" s="7"/>
      <c r="Z234" s="201"/>
      <c r="AA234" s="7"/>
      <c r="AB234" s="7"/>
      <c r="AC234" s="7"/>
      <c r="AD234" s="7"/>
      <c r="AE234" s="7"/>
      <c r="AF234" s="7"/>
    </row>
    <row r="235" ht="14.25" customHeight="1">
      <c r="A235" s="7"/>
      <c r="B235" s="207"/>
      <c r="C235" s="49"/>
      <c r="D235" s="207"/>
      <c r="E235" s="7"/>
      <c r="F235" s="7"/>
      <c r="G235" s="7"/>
      <c r="H235" s="201"/>
      <c r="I235" s="207"/>
      <c r="J235" s="207"/>
      <c r="K235" s="7"/>
      <c r="L235" s="7"/>
      <c r="M235" s="7"/>
      <c r="N235" s="7"/>
      <c r="O235" s="7"/>
      <c r="P235" s="7"/>
      <c r="Q235" s="7"/>
      <c r="R235" s="7"/>
      <c r="S235" s="7"/>
      <c r="T235" s="7"/>
      <c r="U235" s="7"/>
      <c r="V235" s="7"/>
      <c r="W235" s="7"/>
      <c r="X235" s="7"/>
      <c r="Y235" s="7"/>
      <c r="Z235" s="201"/>
      <c r="AA235" s="7"/>
      <c r="AB235" s="7"/>
      <c r="AC235" s="7"/>
      <c r="AD235" s="7"/>
      <c r="AE235" s="7"/>
      <c r="AF235" s="7"/>
    </row>
    <row r="236" ht="14.25" customHeight="1">
      <c r="A236" s="7"/>
      <c r="B236" s="207"/>
      <c r="C236" s="49"/>
      <c r="D236" s="207"/>
      <c r="E236" s="7"/>
      <c r="F236" s="7"/>
      <c r="G236" s="7"/>
      <c r="H236" s="201"/>
      <c r="I236" s="207"/>
      <c r="J236" s="207"/>
      <c r="K236" s="7"/>
      <c r="L236" s="7"/>
      <c r="M236" s="7"/>
      <c r="N236" s="7"/>
      <c r="O236" s="7"/>
      <c r="P236" s="7"/>
      <c r="Q236" s="7"/>
      <c r="R236" s="7"/>
      <c r="S236" s="7"/>
      <c r="T236" s="7"/>
      <c r="U236" s="7"/>
      <c r="V236" s="7"/>
      <c r="W236" s="7"/>
      <c r="X236" s="7"/>
      <c r="Y236" s="7"/>
      <c r="Z236" s="201"/>
      <c r="AA236" s="7"/>
      <c r="AB236" s="7"/>
      <c r="AC236" s="7"/>
      <c r="AD236" s="7"/>
      <c r="AE236" s="7"/>
      <c r="AF236" s="7"/>
    </row>
    <row r="237" ht="14.25" customHeight="1">
      <c r="A237" s="7"/>
      <c r="B237" s="207"/>
      <c r="C237" s="49"/>
      <c r="D237" s="207"/>
      <c r="E237" s="7"/>
      <c r="F237" s="7"/>
      <c r="G237" s="7"/>
      <c r="H237" s="201"/>
      <c r="I237" s="207"/>
      <c r="J237" s="207"/>
      <c r="K237" s="7"/>
      <c r="L237" s="7"/>
      <c r="M237" s="7"/>
      <c r="N237" s="7"/>
      <c r="O237" s="7"/>
      <c r="P237" s="7"/>
      <c r="Q237" s="7"/>
      <c r="R237" s="7"/>
      <c r="S237" s="7"/>
      <c r="T237" s="7"/>
      <c r="U237" s="7"/>
      <c r="V237" s="7"/>
      <c r="W237" s="7"/>
      <c r="X237" s="7"/>
      <c r="Y237" s="7"/>
      <c r="Z237" s="201"/>
      <c r="AA237" s="7"/>
      <c r="AB237" s="7"/>
      <c r="AC237" s="7"/>
      <c r="AD237" s="7"/>
      <c r="AE237" s="7"/>
      <c r="AF237" s="7"/>
    </row>
    <row r="238" ht="14.25" customHeight="1">
      <c r="A238" s="7"/>
      <c r="B238" s="207"/>
      <c r="C238" s="49"/>
      <c r="D238" s="207"/>
      <c r="E238" s="7"/>
      <c r="F238" s="7"/>
      <c r="G238" s="7"/>
      <c r="H238" s="201"/>
      <c r="I238" s="207"/>
      <c r="J238" s="207"/>
      <c r="K238" s="7"/>
      <c r="L238" s="7"/>
      <c r="M238" s="7"/>
      <c r="N238" s="7"/>
      <c r="O238" s="7"/>
      <c r="P238" s="7"/>
      <c r="Q238" s="7"/>
      <c r="R238" s="7"/>
      <c r="S238" s="7"/>
      <c r="T238" s="7"/>
      <c r="U238" s="7"/>
      <c r="V238" s="7"/>
      <c r="W238" s="7"/>
      <c r="X238" s="7"/>
      <c r="Y238" s="7"/>
      <c r="Z238" s="201"/>
      <c r="AA238" s="7"/>
      <c r="AB238" s="7"/>
      <c r="AC238" s="7"/>
      <c r="AD238" s="7"/>
      <c r="AE238" s="7"/>
      <c r="AF238" s="7"/>
    </row>
    <row r="239" ht="14.25" customHeight="1">
      <c r="A239" s="7"/>
      <c r="B239" s="207"/>
      <c r="C239" s="49"/>
      <c r="D239" s="207"/>
      <c r="E239" s="7"/>
      <c r="F239" s="7"/>
      <c r="G239" s="7"/>
      <c r="H239" s="201"/>
      <c r="I239" s="207"/>
      <c r="J239" s="207"/>
      <c r="K239" s="7"/>
      <c r="L239" s="7"/>
      <c r="M239" s="7"/>
      <c r="N239" s="7"/>
      <c r="O239" s="7"/>
      <c r="P239" s="7"/>
      <c r="Q239" s="7"/>
      <c r="R239" s="7"/>
      <c r="S239" s="7"/>
      <c r="T239" s="7"/>
      <c r="U239" s="7"/>
      <c r="V239" s="7"/>
      <c r="W239" s="7"/>
      <c r="X239" s="7"/>
      <c r="Y239" s="7"/>
      <c r="Z239" s="201"/>
      <c r="AA239" s="7"/>
      <c r="AB239" s="7"/>
      <c r="AC239" s="7"/>
      <c r="AD239" s="7"/>
      <c r="AE239" s="7"/>
      <c r="AF239" s="7"/>
    </row>
    <row r="240" ht="14.25" customHeight="1">
      <c r="A240" s="7"/>
      <c r="B240" s="207"/>
      <c r="C240" s="49"/>
      <c r="D240" s="207"/>
      <c r="E240" s="7"/>
      <c r="F240" s="7"/>
      <c r="G240" s="7"/>
      <c r="H240" s="201"/>
      <c r="I240" s="207"/>
      <c r="J240" s="207"/>
      <c r="K240" s="7"/>
      <c r="L240" s="7"/>
      <c r="M240" s="7"/>
      <c r="N240" s="7"/>
      <c r="O240" s="7"/>
      <c r="P240" s="7"/>
      <c r="Q240" s="7"/>
      <c r="R240" s="7"/>
      <c r="S240" s="7"/>
      <c r="T240" s="7"/>
      <c r="U240" s="7"/>
      <c r="V240" s="7"/>
      <c r="W240" s="7"/>
      <c r="X240" s="7"/>
      <c r="Y240" s="7"/>
      <c r="Z240" s="201"/>
      <c r="AA240" s="7"/>
      <c r="AB240" s="7"/>
      <c r="AC240" s="7"/>
      <c r="AD240" s="7"/>
      <c r="AE240" s="7"/>
      <c r="AF240" s="7"/>
    </row>
    <row r="241" ht="14.25" customHeight="1">
      <c r="A241" s="7"/>
      <c r="B241" s="207"/>
      <c r="C241" s="49"/>
      <c r="D241" s="207"/>
      <c r="E241" s="7"/>
      <c r="F241" s="7"/>
      <c r="G241" s="7"/>
      <c r="H241" s="201"/>
      <c r="I241" s="207"/>
      <c r="J241" s="207"/>
      <c r="K241" s="7"/>
      <c r="L241" s="7"/>
      <c r="M241" s="7"/>
      <c r="N241" s="7"/>
      <c r="O241" s="7"/>
      <c r="P241" s="7"/>
      <c r="Q241" s="7"/>
      <c r="R241" s="7"/>
      <c r="S241" s="7"/>
      <c r="T241" s="7"/>
      <c r="U241" s="7"/>
      <c r="V241" s="7"/>
      <c r="W241" s="7"/>
      <c r="X241" s="7"/>
      <c r="Y241" s="7"/>
      <c r="Z241" s="201"/>
      <c r="AA241" s="7"/>
      <c r="AB241" s="7"/>
      <c r="AC241" s="7"/>
      <c r="AD241" s="7"/>
      <c r="AE241" s="7"/>
      <c r="AF241" s="7"/>
    </row>
    <row r="242" ht="14.25" customHeight="1">
      <c r="A242" s="7"/>
      <c r="B242" s="207"/>
      <c r="C242" s="49"/>
      <c r="D242" s="207"/>
      <c r="E242" s="7"/>
      <c r="F242" s="7"/>
      <c r="G242" s="7"/>
      <c r="H242" s="201"/>
      <c r="I242" s="207"/>
      <c r="J242" s="207"/>
      <c r="K242" s="7"/>
      <c r="L242" s="7"/>
      <c r="M242" s="7"/>
      <c r="N242" s="7"/>
      <c r="O242" s="7"/>
      <c r="P242" s="7"/>
      <c r="Q242" s="7"/>
      <c r="R242" s="7"/>
      <c r="S242" s="7"/>
      <c r="T242" s="7"/>
      <c r="U242" s="7"/>
      <c r="V242" s="7"/>
      <c r="W242" s="7"/>
      <c r="X242" s="7"/>
      <c r="Y242" s="7"/>
      <c r="Z242" s="201"/>
      <c r="AA242" s="7"/>
      <c r="AB242" s="7"/>
      <c r="AC242" s="7"/>
      <c r="AD242" s="7"/>
      <c r="AE242" s="7"/>
      <c r="AF242" s="7"/>
    </row>
    <row r="243" ht="14.25" customHeight="1">
      <c r="A243" s="7"/>
      <c r="B243" s="207"/>
      <c r="C243" s="49"/>
      <c r="D243" s="207"/>
      <c r="E243" s="7"/>
      <c r="F243" s="7"/>
      <c r="G243" s="7"/>
      <c r="H243" s="201"/>
      <c r="I243" s="207"/>
      <c r="J243" s="207"/>
      <c r="K243" s="7"/>
      <c r="L243" s="7"/>
      <c r="M243" s="7"/>
      <c r="N243" s="7"/>
      <c r="O243" s="7"/>
      <c r="P243" s="7"/>
      <c r="Q243" s="7"/>
      <c r="R243" s="7"/>
      <c r="S243" s="7"/>
      <c r="T243" s="7"/>
      <c r="U243" s="7"/>
      <c r="V243" s="7"/>
      <c r="W243" s="7"/>
      <c r="X243" s="7"/>
      <c r="Y243" s="7"/>
      <c r="Z243" s="201"/>
      <c r="AA243" s="7"/>
      <c r="AB243" s="7"/>
      <c r="AC243" s="7"/>
      <c r="AD243" s="7"/>
      <c r="AE243" s="7"/>
      <c r="AF243" s="7"/>
    </row>
    <row r="244" ht="14.25" customHeight="1">
      <c r="A244" s="7"/>
      <c r="B244" s="207"/>
      <c r="C244" s="49"/>
      <c r="D244" s="207"/>
      <c r="E244" s="7"/>
      <c r="F244" s="7"/>
      <c r="G244" s="7"/>
      <c r="H244" s="201"/>
      <c r="I244" s="207"/>
      <c r="J244" s="207"/>
      <c r="K244" s="7"/>
      <c r="L244" s="7"/>
      <c r="M244" s="7"/>
      <c r="N244" s="7"/>
      <c r="O244" s="7"/>
      <c r="P244" s="7"/>
      <c r="Q244" s="7"/>
      <c r="R244" s="7"/>
      <c r="S244" s="7"/>
      <c r="T244" s="7"/>
      <c r="U244" s="7"/>
      <c r="V244" s="7"/>
      <c r="W244" s="7"/>
      <c r="X244" s="7"/>
      <c r="Y244" s="7"/>
      <c r="Z244" s="201"/>
      <c r="AA244" s="7"/>
      <c r="AB244" s="7"/>
      <c r="AC244" s="7"/>
      <c r="AD244" s="7"/>
      <c r="AE244" s="7"/>
      <c r="AF244" s="7"/>
    </row>
    <row r="245" ht="14.25" customHeight="1">
      <c r="A245" s="7"/>
      <c r="B245" s="207"/>
      <c r="C245" s="49"/>
      <c r="D245" s="207"/>
      <c r="E245" s="7"/>
      <c r="F245" s="7"/>
      <c r="G245" s="7"/>
      <c r="H245" s="201"/>
      <c r="I245" s="207"/>
      <c r="J245" s="207"/>
      <c r="K245" s="7"/>
      <c r="L245" s="7"/>
      <c r="M245" s="7"/>
      <c r="N245" s="7"/>
      <c r="O245" s="7"/>
      <c r="P245" s="7"/>
      <c r="Q245" s="7"/>
      <c r="R245" s="7"/>
      <c r="S245" s="7"/>
      <c r="T245" s="7"/>
      <c r="U245" s="7"/>
      <c r="V245" s="7"/>
      <c r="W245" s="7"/>
      <c r="X245" s="7"/>
      <c r="Y245" s="7"/>
      <c r="Z245" s="201"/>
      <c r="AA245" s="7"/>
      <c r="AB245" s="7"/>
      <c r="AC245" s="7"/>
      <c r="AD245" s="7"/>
      <c r="AE245" s="7"/>
      <c r="AF245" s="7"/>
    </row>
    <row r="246" ht="14.25" customHeight="1">
      <c r="A246" s="7"/>
      <c r="B246" s="207"/>
      <c r="C246" s="49"/>
      <c r="D246" s="207"/>
      <c r="E246" s="7"/>
      <c r="F246" s="7"/>
      <c r="G246" s="7"/>
      <c r="H246" s="201"/>
      <c r="I246" s="207"/>
      <c r="J246" s="207"/>
      <c r="K246" s="7"/>
      <c r="L246" s="7"/>
      <c r="M246" s="7"/>
      <c r="N246" s="7"/>
      <c r="O246" s="7"/>
      <c r="P246" s="7"/>
      <c r="Q246" s="7"/>
      <c r="R246" s="7"/>
      <c r="S246" s="7"/>
      <c r="T246" s="7"/>
      <c r="U246" s="7"/>
      <c r="V246" s="7"/>
      <c r="W246" s="7"/>
      <c r="X246" s="7"/>
      <c r="Y246" s="7"/>
      <c r="Z246" s="201"/>
      <c r="AA246" s="7"/>
      <c r="AB246" s="7"/>
      <c r="AC246" s="7"/>
      <c r="AD246" s="7"/>
      <c r="AE246" s="7"/>
      <c r="AF246" s="7"/>
    </row>
    <row r="247" ht="14.25" customHeight="1">
      <c r="A247" s="7"/>
      <c r="B247" s="207"/>
      <c r="C247" s="49"/>
      <c r="D247" s="207"/>
      <c r="E247" s="7"/>
      <c r="F247" s="7"/>
      <c r="G247" s="7"/>
      <c r="H247" s="201"/>
      <c r="I247" s="207"/>
      <c r="J247" s="207"/>
      <c r="K247" s="7"/>
      <c r="L247" s="7"/>
      <c r="M247" s="7"/>
      <c r="N247" s="7"/>
      <c r="O247" s="7"/>
      <c r="P247" s="7"/>
      <c r="Q247" s="7"/>
      <c r="R247" s="7"/>
      <c r="S247" s="7"/>
      <c r="T247" s="7"/>
      <c r="U247" s="7"/>
      <c r="V247" s="7"/>
      <c r="W247" s="7"/>
      <c r="X247" s="7"/>
      <c r="Y247" s="7"/>
      <c r="Z247" s="201"/>
      <c r="AA247" s="7"/>
      <c r="AB247" s="7"/>
      <c r="AC247" s="7"/>
      <c r="AD247" s="7"/>
      <c r="AE247" s="7"/>
      <c r="AF247" s="7"/>
    </row>
    <row r="248" ht="14.25" customHeight="1">
      <c r="A248" s="7"/>
      <c r="B248" s="207"/>
      <c r="C248" s="49"/>
      <c r="D248" s="207"/>
      <c r="E248" s="7"/>
      <c r="F248" s="7"/>
      <c r="G248" s="7"/>
      <c r="H248" s="201"/>
      <c r="I248" s="207"/>
      <c r="J248" s="207"/>
      <c r="K248" s="7"/>
      <c r="L248" s="7"/>
      <c r="M248" s="7"/>
      <c r="N248" s="7"/>
      <c r="O248" s="7"/>
      <c r="P248" s="7"/>
      <c r="Q248" s="7"/>
      <c r="R248" s="7"/>
      <c r="S248" s="7"/>
      <c r="T248" s="7"/>
      <c r="U248" s="7"/>
      <c r="V248" s="7"/>
      <c r="W248" s="7"/>
      <c r="X248" s="7"/>
      <c r="Y248" s="7"/>
      <c r="Z248" s="201"/>
      <c r="AA248" s="7"/>
      <c r="AB248" s="7"/>
      <c r="AC248" s="7"/>
      <c r="AD248" s="7"/>
      <c r="AE248" s="7"/>
      <c r="AF248" s="7"/>
    </row>
    <row r="249" ht="14.25" customHeight="1">
      <c r="A249" s="7"/>
      <c r="B249" s="207"/>
      <c r="C249" s="49"/>
      <c r="D249" s="207"/>
      <c r="E249" s="7"/>
      <c r="F249" s="7"/>
      <c r="G249" s="7"/>
      <c r="H249" s="201"/>
      <c r="I249" s="207"/>
      <c r="J249" s="207"/>
      <c r="K249" s="7"/>
      <c r="L249" s="7"/>
      <c r="M249" s="7"/>
      <c r="N249" s="7"/>
      <c r="O249" s="7"/>
      <c r="P249" s="7"/>
      <c r="Q249" s="7"/>
      <c r="R249" s="7"/>
      <c r="S249" s="7"/>
      <c r="T249" s="7"/>
      <c r="U249" s="7"/>
      <c r="V249" s="7"/>
      <c r="W249" s="7"/>
      <c r="X249" s="7"/>
      <c r="Y249" s="7"/>
      <c r="Z249" s="201"/>
      <c r="AA249" s="7"/>
      <c r="AB249" s="7"/>
      <c r="AC249" s="7"/>
      <c r="AD249" s="7"/>
      <c r="AE249" s="7"/>
      <c r="AF249" s="7"/>
    </row>
    <row r="250" ht="14.25" customHeight="1">
      <c r="A250" s="7"/>
      <c r="B250" s="207"/>
      <c r="C250" s="49"/>
      <c r="D250" s="207"/>
      <c r="E250" s="7"/>
      <c r="F250" s="7"/>
      <c r="G250" s="7"/>
      <c r="H250" s="201"/>
      <c r="I250" s="207"/>
      <c r="J250" s="207"/>
      <c r="K250" s="7"/>
      <c r="L250" s="7"/>
      <c r="M250" s="7"/>
      <c r="N250" s="7"/>
      <c r="O250" s="7"/>
      <c r="P250" s="7"/>
      <c r="Q250" s="7"/>
      <c r="R250" s="7"/>
      <c r="S250" s="7"/>
      <c r="T250" s="7"/>
      <c r="U250" s="7"/>
      <c r="V250" s="7"/>
      <c r="W250" s="7"/>
      <c r="X250" s="7"/>
      <c r="Y250" s="7"/>
      <c r="Z250" s="201"/>
      <c r="AA250" s="7"/>
      <c r="AB250" s="7"/>
      <c r="AC250" s="7"/>
      <c r="AD250" s="7"/>
      <c r="AE250" s="7"/>
      <c r="AF250" s="7"/>
    </row>
    <row r="251" ht="14.25" customHeight="1">
      <c r="A251" s="7"/>
      <c r="B251" s="207"/>
      <c r="C251" s="49"/>
      <c r="D251" s="207"/>
      <c r="E251" s="7"/>
      <c r="F251" s="7"/>
      <c r="G251" s="7"/>
      <c r="H251" s="201"/>
      <c r="I251" s="207"/>
      <c r="J251" s="207"/>
      <c r="K251" s="7"/>
      <c r="L251" s="7"/>
      <c r="M251" s="7"/>
      <c r="N251" s="7"/>
      <c r="O251" s="7"/>
      <c r="P251" s="7"/>
      <c r="Q251" s="7"/>
      <c r="R251" s="7"/>
      <c r="S251" s="7"/>
      <c r="T251" s="7"/>
      <c r="U251" s="7"/>
      <c r="V251" s="7"/>
      <c r="W251" s="7"/>
      <c r="X251" s="7"/>
      <c r="Y251" s="7"/>
      <c r="Z251" s="201"/>
      <c r="AA251" s="7"/>
      <c r="AB251" s="7"/>
      <c r="AC251" s="7"/>
      <c r="AD251" s="7"/>
      <c r="AE251" s="7"/>
      <c r="AF251" s="7"/>
    </row>
    <row r="252" ht="14.25" customHeight="1">
      <c r="A252" s="7"/>
      <c r="B252" s="207"/>
      <c r="C252" s="49"/>
      <c r="D252" s="207"/>
      <c r="E252" s="7"/>
      <c r="F252" s="7"/>
      <c r="G252" s="7"/>
      <c r="H252" s="201"/>
      <c r="I252" s="207"/>
      <c r="J252" s="207"/>
      <c r="K252" s="7"/>
      <c r="L252" s="7"/>
      <c r="M252" s="7"/>
      <c r="N252" s="7"/>
      <c r="O252" s="7"/>
      <c r="P252" s="7"/>
      <c r="Q252" s="7"/>
      <c r="R252" s="7"/>
      <c r="S252" s="7"/>
      <c r="T252" s="7"/>
      <c r="U252" s="7"/>
      <c r="V252" s="7"/>
      <c r="W252" s="7"/>
      <c r="X252" s="7"/>
      <c r="Y252" s="7"/>
      <c r="Z252" s="201"/>
      <c r="AA252" s="7"/>
      <c r="AB252" s="7"/>
      <c r="AC252" s="7"/>
      <c r="AD252" s="7"/>
      <c r="AE252" s="7"/>
      <c r="AF252" s="7"/>
    </row>
    <row r="253" ht="14.25" customHeight="1">
      <c r="A253" s="7"/>
      <c r="B253" s="207"/>
      <c r="C253" s="49"/>
      <c r="D253" s="207"/>
      <c r="E253" s="7"/>
      <c r="F253" s="7"/>
      <c r="G253" s="7"/>
      <c r="H253" s="201"/>
      <c r="I253" s="207"/>
      <c r="J253" s="207"/>
      <c r="K253" s="7"/>
      <c r="L253" s="7"/>
      <c r="M253" s="7"/>
      <c r="N253" s="7"/>
      <c r="O253" s="7"/>
      <c r="P253" s="7"/>
      <c r="Q253" s="7"/>
      <c r="R253" s="7"/>
      <c r="S253" s="7"/>
      <c r="T253" s="7"/>
      <c r="U253" s="7"/>
      <c r="V253" s="7"/>
      <c r="W253" s="7"/>
      <c r="X253" s="7"/>
      <c r="Y253" s="7"/>
      <c r="Z253" s="201"/>
      <c r="AA253" s="7"/>
      <c r="AB253" s="7"/>
      <c r="AC253" s="7"/>
      <c r="AD253" s="7"/>
      <c r="AE253" s="7"/>
      <c r="AF253" s="7"/>
    </row>
    <row r="254" ht="14.25" customHeight="1">
      <c r="A254" s="7"/>
      <c r="B254" s="207"/>
      <c r="C254" s="49"/>
      <c r="D254" s="207"/>
      <c r="E254" s="7"/>
      <c r="F254" s="7"/>
      <c r="G254" s="7"/>
      <c r="H254" s="201"/>
      <c r="I254" s="207"/>
      <c r="J254" s="207"/>
      <c r="K254" s="7"/>
      <c r="L254" s="7"/>
      <c r="M254" s="7"/>
      <c r="N254" s="7"/>
      <c r="O254" s="7"/>
      <c r="P254" s="7"/>
      <c r="Q254" s="7"/>
      <c r="R254" s="7"/>
      <c r="S254" s="7"/>
      <c r="T254" s="7"/>
      <c r="U254" s="7"/>
      <c r="V254" s="7"/>
      <c r="W254" s="7"/>
      <c r="X254" s="7"/>
      <c r="Y254" s="7"/>
      <c r="Z254" s="201"/>
      <c r="AA254" s="7"/>
      <c r="AB254" s="7"/>
      <c r="AC254" s="7"/>
      <c r="AD254" s="7"/>
      <c r="AE254" s="7"/>
      <c r="AF254" s="7"/>
    </row>
    <row r="255" ht="14.25" customHeight="1">
      <c r="A255" s="7"/>
      <c r="B255" s="207"/>
      <c r="C255" s="49"/>
      <c r="D255" s="207"/>
      <c r="E255" s="7"/>
      <c r="F255" s="7"/>
      <c r="G255" s="7"/>
      <c r="H255" s="201"/>
      <c r="I255" s="207"/>
      <c r="J255" s="207"/>
      <c r="K255" s="7"/>
      <c r="L255" s="7"/>
      <c r="M255" s="7"/>
      <c r="N255" s="7"/>
      <c r="O255" s="7"/>
      <c r="P255" s="7"/>
      <c r="Q255" s="7"/>
      <c r="R255" s="7"/>
      <c r="S255" s="7"/>
      <c r="T255" s="7"/>
      <c r="U255" s="7"/>
      <c r="V255" s="7"/>
      <c r="W255" s="7"/>
      <c r="X255" s="7"/>
      <c r="Y255" s="7"/>
      <c r="Z255" s="201"/>
      <c r="AA255" s="7"/>
      <c r="AB255" s="7"/>
      <c r="AC255" s="7"/>
      <c r="AD255" s="7"/>
      <c r="AE255" s="7"/>
      <c r="AF255" s="7"/>
    </row>
    <row r="256" ht="14.25" customHeight="1">
      <c r="A256" s="7"/>
      <c r="B256" s="207"/>
      <c r="C256" s="49"/>
      <c r="D256" s="207"/>
      <c r="E256" s="7"/>
      <c r="F256" s="7"/>
      <c r="G256" s="7"/>
      <c r="H256" s="201"/>
      <c r="I256" s="207"/>
      <c r="J256" s="207"/>
      <c r="K256" s="7"/>
      <c r="L256" s="7"/>
      <c r="M256" s="7"/>
      <c r="N256" s="7"/>
      <c r="O256" s="7"/>
      <c r="P256" s="7"/>
      <c r="Q256" s="7"/>
      <c r="R256" s="7"/>
      <c r="S256" s="7"/>
      <c r="T256" s="7"/>
      <c r="U256" s="7"/>
      <c r="V256" s="7"/>
      <c r="W256" s="7"/>
      <c r="X256" s="7"/>
      <c r="Y256" s="7"/>
      <c r="Z256" s="201"/>
      <c r="AA256" s="7"/>
      <c r="AB256" s="7"/>
      <c r="AC256" s="7"/>
      <c r="AD256" s="7"/>
      <c r="AE256" s="7"/>
      <c r="AF256" s="7"/>
    </row>
    <row r="257" ht="14.25" customHeight="1">
      <c r="A257" s="7"/>
      <c r="B257" s="207"/>
      <c r="C257" s="49"/>
      <c r="D257" s="207"/>
      <c r="E257" s="7"/>
      <c r="F257" s="7"/>
      <c r="G257" s="7"/>
      <c r="H257" s="201"/>
      <c r="I257" s="207"/>
      <c r="J257" s="207"/>
      <c r="K257" s="7"/>
      <c r="L257" s="7"/>
      <c r="M257" s="7"/>
      <c r="N257" s="7"/>
      <c r="O257" s="7"/>
      <c r="P257" s="7"/>
      <c r="Q257" s="7"/>
      <c r="R257" s="7"/>
      <c r="S257" s="7"/>
      <c r="T257" s="7"/>
      <c r="U257" s="7"/>
      <c r="V257" s="7"/>
      <c r="W257" s="7"/>
      <c r="X257" s="7"/>
      <c r="Y257" s="7"/>
      <c r="Z257" s="201"/>
      <c r="AA257" s="7"/>
      <c r="AB257" s="7"/>
      <c r="AC257" s="7"/>
      <c r="AD257" s="7"/>
      <c r="AE257" s="7"/>
      <c r="AF257" s="7"/>
    </row>
    <row r="258" ht="14.25" customHeight="1">
      <c r="A258" s="7"/>
      <c r="B258" s="207"/>
      <c r="C258" s="49"/>
      <c r="D258" s="207"/>
      <c r="E258" s="7"/>
      <c r="F258" s="7"/>
      <c r="G258" s="7"/>
      <c r="H258" s="201"/>
      <c r="I258" s="207"/>
      <c r="J258" s="207"/>
      <c r="K258" s="7"/>
      <c r="L258" s="7"/>
      <c r="M258" s="7"/>
      <c r="N258" s="7"/>
      <c r="O258" s="7"/>
      <c r="P258" s="7"/>
      <c r="Q258" s="7"/>
      <c r="R258" s="7"/>
      <c r="S258" s="7"/>
      <c r="T258" s="7"/>
      <c r="U258" s="7"/>
      <c r="V258" s="7"/>
      <c r="W258" s="7"/>
      <c r="X258" s="7"/>
      <c r="Y258" s="7"/>
      <c r="Z258" s="201"/>
      <c r="AA258" s="7"/>
      <c r="AB258" s="7"/>
      <c r="AC258" s="7"/>
      <c r="AD258" s="7"/>
      <c r="AE258" s="7"/>
      <c r="AF258" s="7"/>
    </row>
    <row r="259" ht="14.25" customHeight="1">
      <c r="A259" s="7"/>
      <c r="B259" s="207"/>
      <c r="C259" s="49"/>
      <c r="D259" s="207"/>
      <c r="E259" s="7"/>
      <c r="F259" s="7"/>
      <c r="G259" s="7"/>
      <c r="H259" s="201"/>
      <c r="I259" s="207"/>
      <c r="J259" s="207"/>
      <c r="K259" s="7"/>
      <c r="L259" s="7"/>
      <c r="M259" s="7"/>
      <c r="N259" s="7"/>
      <c r="O259" s="7"/>
      <c r="P259" s="7"/>
      <c r="Q259" s="7"/>
      <c r="R259" s="7"/>
      <c r="S259" s="7"/>
      <c r="T259" s="7"/>
      <c r="U259" s="7"/>
      <c r="V259" s="7"/>
      <c r="W259" s="7"/>
      <c r="X259" s="7"/>
      <c r="Y259" s="7"/>
      <c r="Z259" s="201"/>
      <c r="AA259" s="7"/>
      <c r="AB259" s="7"/>
      <c r="AC259" s="7"/>
      <c r="AD259" s="7"/>
      <c r="AE259" s="7"/>
      <c r="AF259" s="7"/>
    </row>
    <row r="260" ht="14.25" customHeight="1">
      <c r="A260" s="7"/>
      <c r="B260" s="207"/>
      <c r="C260" s="49"/>
      <c r="D260" s="207"/>
      <c r="E260" s="7"/>
      <c r="F260" s="7"/>
      <c r="G260" s="7"/>
      <c r="H260" s="201"/>
      <c r="I260" s="207"/>
      <c r="J260" s="207"/>
      <c r="K260" s="7"/>
      <c r="L260" s="7"/>
      <c r="M260" s="7"/>
      <c r="N260" s="7"/>
      <c r="O260" s="7"/>
      <c r="P260" s="7"/>
      <c r="Q260" s="7"/>
      <c r="R260" s="7"/>
      <c r="S260" s="7"/>
      <c r="T260" s="7"/>
      <c r="U260" s="7"/>
      <c r="V260" s="7"/>
      <c r="W260" s="7"/>
      <c r="X260" s="7"/>
      <c r="Y260" s="7"/>
      <c r="Z260" s="201"/>
      <c r="AA260" s="7"/>
      <c r="AB260" s="7"/>
      <c r="AC260" s="7"/>
      <c r="AD260" s="7"/>
      <c r="AE260" s="7"/>
      <c r="AF260" s="7"/>
    </row>
    <row r="261" ht="14.25" customHeight="1">
      <c r="A261" s="7"/>
      <c r="B261" s="207"/>
      <c r="C261" s="49"/>
      <c r="D261" s="207"/>
      <c r="E261" s="7"/>
      <c r="F261" s="7"/>
      <c r="G261" s="7"/>
      <c r="H261" s="201"/>
      <c r="I261" s="207"/>
      <c r="J261" s="207"/>
      <c r="K261" s="7"/>
      <c r="L261" s="7"/>
      <c r="M261" s="7"/>
      <c r="N261" s="7"/>
      <c r="O261" s="7"/>
      <c r="P261" s="7"/>
      <c r="Q261" s="7"/>
      <c r="R261" s="7"/>
      <c r="S261" s="7"/>
      <c r="T261" s="7"/>
      <c r="U261" s="7"/>
      <c r="V261" s="7"/>
      <c r="W261" s="7"/>
      <c r="X261" s="7"/>
      <c r="Y261" s="7"/>
      <c r="Z261" s="201"/>
      <c r="AA261" s="7"/>
      <c r="AB261" s="7"/>
      <c r="AC261" s="7"/>
      <c r="AD261" s="7"/>
      <c r="AE261" s="7"/>
      <c r="AF261" s="7"/>
    </row>
    <row r="262" ht="14.25" customHeight="1">
      <c r="A262" s="7"/>
      <c r="B262" s="207"/>
      <c r="C262" s="49"/>
      <c r="D262" s="207"/>
      <c r="E262" s="7"/>
      <c r="F262" s="7"/>
      <c r="G262" s="7"/>
      <c r="H262" s="201"/>
      <c r="I262" s="207"/>
      <c r="J262" s="207"/>
      <c r="K262" s="7"/>
      <c r="L262" s="7"/>
      <c r="M262" s="7"/>
      <c r="N262" s="7"/>
      <c r="O262" s="7"/>
      <c r="P262" s="7"/>
      <c r="Q262" s="7"/>
      <c r="R262" s="7"/>
      <c r="S262" s="7"/>
      <c r="T262" s="7"/>
      <c r="U262" s="7"/>
      <c r="V262" s="7"/>
      <c r="W262" s="7"/>
      <c r="X262" s="7"/>
      <c r="Y262" s="7"/>
      <c r="Z262" s="201"/>
      <c r="AA262" s="7"/>
      <c r="AB262" s="7"/>
      <c r="AC262" s="7"/>
      <c r="AD262" s="7"/>
      <c r="AE262" s="7"/>
      <c r="AF262" s="7"/>
    </row>
    <row r="263" ht="14.25" customHeight="1">
      <c r="A263" s="7"/>
      <c r="B263" s="207"/>
      <c r="C263" s="49"/>
      <c r="D263" s="207"/>
      <c r="E263" s="7"/>
      <c r="F263" s="7"/>
      <c r="G263" s="7"/>
      <c r="H263" s="201"/>
      <c r="I263" s="207"/>
      <c r="J263" s="207"/>
      <c r="K263" s="7"/>
      <c r="L263" s="7"/>
      <c r="M263" s="7"/>
      <c r="N263" s="7"/>
      <c r="O263" s="7"/>
      <c r="P263" s="7"/>
      <c r="Q263" s="7"/>
      <c r="R263" s="7"/>
      <c r="S263" s="7"/>
      <c r="T263" s="7"/>
      <c r="U263" s="7"/>
      <c r="V263" s="7"/>
      <c r="W263" s="7"/>
      <c r="X263" s="7"/>
      <c r="Y263" s="7"/>
      <c r="Z263" s="201"/>
      <c r="AA263" s="7"/>
      <c r="AB263" s="7"/>
      <c r="AC263" s="7"/>
      <c r="AD263" s="7"/>
      <c r="AE263" s="7"/>
      <c r="AF263" s="7"/>
    </row>
    <row r="264" ht="14.25" customHeight="1">
      <c r="A264" s="7"/>
      <c r="B264" s="207"/>
      <c r="C264" s="49"/>
      <c r="D264" s="207"/>
      <c r="E264" s="7"/>
      <c r="F264" s="7"/>
      <c r="G264" s="7"/>
      <c r="H264" s="201"/>
      <c r="I264" s="207"/>
      <c r="J264" s="207"/>
      <c r="K264" s="7"/>
      <c r="L264" s="7"/>
      <c r="M264" s="7"/>
      <c r="N264" s="7"/>
      <c r="O264" s="7"/>
      <c r="P264" s="7"/>
      <c r="Q264" s="7"/>
      <c r="R264" s="7"/>
      <c r="S264" s="7"/>
      <c r="T264" s="7"/>
      <c r="U264" s="7"/>
      <c r="V264" s="7"/>
      <c r="W264" s="7"/>
      <c r="X264" s="7"/>
      <c r="Y264" s="7"/>
      <c r="Z264" s="201"/>
      <c r="AA264" s="7"/>
      <c r="AB264" s="7"/>
      <c r="AC264" s="7"/>
      <c r="AD264" s="7"/>
      <c r="AE264" s="7"/>
      <c r="AF264" s="7"/>
    </row>
    <row r="265" ht="14.25" customHeight="1">
      <c r="A265" s="7"/>
      <c r="B265" s="207"/>
      <c r="C265" s="49"/>
      <c r="D265" s="207"/>
      <c r="E265" s="7"/>
      <c r="F265" s="7"/>
      <c r="G265" s="7"/>
      <c r="H265" s="201"/>
      <c r="I265" s="207"/>
      <c r="J265" s="207"/>
      <c r="K265" s="7"/>
      <c r="L265" s="7"/>
      <c r="M265" s="7"/>
      <c r="N265" s="7"/>
      <c r="O265" s="7"/>
      <c r="P265" s="7"/>
      <c r="Q265" s="7"/>
      <c r="R265" s="7"/>
      <c r="S265" s="7"/>
      <c r="T265" s="7"/>
      <c r="U265" s="7"/>
      <c r="V265" s="7"/>
      <c r="W265" s="7"/>
      <c r="X265" s="7"/>
      <c r="Y265" s="7"/>
      <c r="Z265" s="201"/>
      <c r="AA265" s="7"/>
      <c r="AB265" s="7"/>
      <c r="AC265" s="7"/>
      <c r="AD265" s="7"/>
      <c r="AE265" s="7"/>
      <c r="AF265" s="7"/>
    </row>
    <row r="266" ht="14.25" customHeight="1">
      <c r="A266" s="7"/>
      <c r="B266" s="207"/>
      <c r="C266" s="49"/>
      <c r="D266" s="207"/>
      <c r="E266" s="7"/>
      <c r="F266" s="7"/>
      <c r="G266" s="7"/>
      <c r="H266" s="201"/>
      <c r="I266" s="207"/>
      <c r="J266" s="207"/>
      <c r="K266" s="7"/>
      <c r="L266" s="7"/>
      <c r="M266" s="7"/>
      <c r="N266" s="7"/>
      <c r="O266" s="7"/>
      <c r="P266" s="7"/>
      <c r="Q266" s="7"/>
      <c r="R266" s="7"/>
      <c r="S266" s="7"/>
      <c r="T266" s="7"/>
      <c r="U266" s="7"/>
      <c r="V266" s="7"/>
      <c r="W266" s="7"/>
      <c r="X266" s="7"/>
      <c r="Y266" s="7"/>
      <c r="Z266" s="201"/>
      <c r="AA266" s="7"/>
      <c r="AB266" s="7"/>
      <c r="AC266" s="7"/>
      <c r="AD266" s="7"/>
      <c r="AE266" s="7"/>
      <c r="AF266" s="7"/>
    </row>
    <row r="267" ht="14.25" customHeight="1">
      <c r="A267" s="7"/>
      <c r="B267" s="207"/>
      <c r="C267" s="49"/>
      <c r="D267" s="207"/>
      <c r="E267" s="7"/>
      <c r="F267" s="7"/>
      <c r="G267" s="7"/>
      <c r="H267" s="201"/>
      <c r="I267" s="207"/>
      <c r="J267" s="207"/>
      <c r="K267" s="7"/>
      <c r="L267" s="7"/>
      <c r="M267" s="7"/>
      <c r="N267" s="7"/>
      <c r="O267" s="7"/>
      <c r="P267" s="7"/>
      <c r="Q267" s="7"/>
      <c r="R267" s="7"/>
      <c r="S267" s="7"/>
      <c r="T267" s="7"/>
      <c r="U267" s="7"/>
      <c r="V267" s="7"/>
      <c r="W267" s="7"/>
      <c r="X267" s="7"/>
      <c r="Y267" s="7"/>
      <c r="Z267" s="201"/>
      <c r="AA267" s="7"/>
      <c r="AB267" s="7"/>
      <c r="AC267" s="7"/>
      <c r="AD267" s="7"/>
      <c r="AE267" s="7"/>
      <c r="AF267" s="7"/>
    </row>
    <row r="268" ht="14.25" customHeight="1">
      <c r="A268" s="7"/>
      <c r="B268" s="207"/>
      <c r="C268" s="49"/>
      <c r="D268" s="207"/>
      <c r="E268" s="7"/>
      <c r="F268" s="7"/>
      <c r="G268" s="7"/>
      <c r="H268" s="201"/>
      <c r="I268" s="207"/>
      <c r="J268" s="207"/>
      <c r="K268" s="7"/>
      <c r="L268" s="7"/>
      <c r="M268" s="7"/>
      <c r="N268" s="7"/>
      <c r="O268" s="7"/>
      <c r="P268" s="7"/>
      <c r="Q268" s="7"/>
      <c r="R268" s="7"/>
      <c r="S268" s="7"/>
      <c r="T268" s="7"/>
      <c r="U268" s="7"/>
      <c r="V268" s="7"/>
      <c r="W268" s="7"/>
      <c r="X268" s="7"/>
      <c r="Y268" s="7"/>
      <c r="Z268" s="201"/>
      <c r="AA268" s="7"/>
      <c r="AB268" s="7"/>
      <c r="AC268" s="7"/>
      <c r="AD268" s="7"/>
      <c r="AE268" s="7"/>
      <c r="AF268" s="7"/>
    </row>
    <row r="269" ht="14.25" customHeight="1">
      <c r="A269" s="7"/>
      <c r="B269" s="207"/>
      <c r="C269" s="49"/>
      <c r="D269" s="207"/>
      <c r="E269" s="7"/>
      <c r="F269" s="7"/>
      <c r="G269" s="7"/>
      <c r="H269" s="201"/>
      <c r="I269" s="207"/>
      <c r="J269" s="207"/>
      <c r="K269" s="7"/>
      <c r="L269" s="7"/>
      <c r="M269" s="7"/>
      <c r="N269" s="7"/>
      <c r="O269" s="7"/>
      <c r="P269" s="7"/>
      <c r="Q269" s="7"/>
      <c r="R269" s="7"/>
      <c r="S269" s="7"/>
      <c r="T269" s="7"/>
      <c r="U269" s="7"/>
      <c r="V269" s="7"/>
      <c r="W269" s="7"/>
      <c r="X269" s="7"/>
      <c r="Y269" s="7"/>
      <c r="Z269" s="201"/>
      <c r="AA269" s="7"/>
      <c r="AB269" s="7"/>
      <c r="AC269" s="7"/>
      <c r="AD269" s="7"/>
      <c r="AE269" s="7"/>
      <c r="AF269" s="7"/>
    </row>
    <row r="270" ht="14.25" customHeight="1">
      <c r="A270" s="7"/>
      <c r="B270" s="207"/>
      <c r="C270" s="49"/>
      <c r="D270" s="207"/>
      <c r="E270" s="7"/>
      <c r="F270" s="7"/>
      <c r="G270" s="7"/>
      <c r="H270" s="201"/>
      <c r="I270" s="207"/>
      <c r="J270" s="207"/>
      <c r="K270" s="7"/>
      <c r="L270" s="7"/>
      <c r="M270" s="7"/>
      <c r="N270" s="7"/>
      <c r="O270" s="7"/>
      <c r="P270" s="7"/>
      <c r="Q270" s="7"/>
      <c r="R270" s="7"/>
      <c r="S270" s="7"/>
      <c r="T270" s="7"/>
      <c r="U270" s="7"/>
      <c r="V270" s="7"/>
      <c r="W270" s="7"/>
      <c r="X270" s="7"/>
      <c r="Y270" s="7"/>
      <c r="Z270" s="201"/>
      <c r="AA270" s="7"/>
      <c r="AB270" s="7"/>
      <c r="AC270" s="7"/>
      <c r="AD270" s="7"/>
      <c r="AE270" s="7"/>
      <c r="AF270" s="7"/>
    </row>
    <row r="271" ht="14.25" customHeight="1">
      <c r="A271" s="7"/>
      <c r="B271" s="207"/>
      <c r="C271" s="49"/>
      <c r="D271" s="207"/>
      <c r="E271" s="7"/>
      <c r="F271" s="7"/>
      <c r="G271" s="7"/>
      <c r="H271" s="201"/>
      <c r="I271" s="207"/>
      <c r="J271" s="207"/>
      <c r="K271" s="7"/>
      <c r="L271" s="7"/>
      <c r="M271" s="7"/>
      <c r="N271" s="7"/>
      <c r="O271" s="7"/>
      <c r="P271" s="7"/>
      <c r="Q271" s="7"/>
      <c r="R271" s="7"/>
      <c r="S271" s="7"/>
      <c r="T271" s="7"/>
      <c r="U271" s="7"/>
      <c r="V271" s="7"/>
      <c r="W271" s="7"/>
      <c r="X271" s="7"/>
      <c r="Y271" s="7"/>
      <c r="Z271" s="201"/>
      <c r="AA271" s="7"/>
      <c r="AB271" s="7"/>
      <c r="AC271" s="7"/>
      <c r="AD271" s="7"/>
      <c r="AE271" s="7"/>
      <c r="AF271" s="7"/>
    </row>
    <row r="272" ht="14.25" customHeight="1">
      <c r="A272" s="7"/>
      <c r="B272" s="207"/>
      <c r="C272" s="49"/>
      <c r="D272" s="207"/>
      <c r="E272" s="7"/>
      <c r="F272" s="7"/>
      <c r="G272" s="7"/>
      <c r="H272" s="201"/>
      <c r="I272" s="207"/>
      <c r="J272" s="207"/>
      <c r="K272" s="7"/>
      <c r="L272" s="7"/>
      <c r="M272" s="7"/>
      <c r="N272" s="7"/>
      <c r="O272" s="7"/>
      <c r="P272" s="7"/>
      <c r="Q272" s="7"/>
      <c r="R272" s="7"/>
      <c r="S272" s="7"/>
      <c r="T272" s="7"/>
      <c r="U272" s="7"/>
      <c r="V272" s="7"/>
      <c r="W272" s="7"/>
      <c r="X272" s="7"/>
      <c r="Y272" s="7"/>
      <c r="Z272" s="201"/>
      <c r="AA272" s="7"/>
      <c r="AB272" s="7"/>
      <c r="AC272" s="7"/>
      <c r="AD272" s="7"/>
      <c r="AE272" s="7"/>
      <c r="AF272" s="7"/>
    </row>
    <row r="273" ht="14.25" customHeight="1">
      <c r="A273" s="7"/>
      <c r="B273" s="207"/>
      <c r="C273" s="49"/>
      <c r="D273" s="207"/>
      <c r="E273" s="7"/>
      <c r="F273" s="7"/>
      <c r="G273" s="7"/>
      <c r="H273" s="201"/>
      <c r="I273" s="207"/>
      <c r="J273" s="207"/>
      <c r="K273" s="7"/>
      <c r="L273" s="7"/>
      <c r="M273" s="7"/>
      <c r="N273" s="7"/>
      <c r="O273" s="7"/>
      <c r="P273" s="7"/>
      <c r="Q273" s="7"/>
      <c r="R273" s="7"/>
      <c r="S273" s="7"/>
      <c r="T273" s="7"/>
      <c r="U273" s="7"/>
      <c r="V273" s="7"/>
      <c r="W273" s="7"/>
      <c r="X273" s="7"/>
      <c r="Y273" s="7"/>
      <c r="Z273" s="201"/>
      <c r="AA273" s="7"/>
      <c r="AB273" s="7"/>
      <c r="AC273" s="7"/>
      <c r="AD273" s="7"/>
      <c r="AE273" s="7"/>
      <c r="AF273" s="7"/>
    </row>
    <row r="274" ht="14.25" customHeight="1">
      <c r="A274" s="7"/>
      <c r="B274" s="207"/>
      <c r="C274" s="49"/>
      <c r="D274" s="207"/>
      <c r="E274" s="7"/>
      <c r="F274" s="7"/>
      <c r="G274" s="7"/>
      <c r="H274" s="201"/>
      <c r="I274" s="207"/>
      <c r="J274" s="207"/>
      <c r="K274" s="7"/>
      <c r="L274" s="7"/>
      <c r="M274" s="7"/>
      <c r="N274" s="7"/>
      <c r="O274" s="7"/>
      <c r="P274" s="7"/>
      <c r="Q274" s="7"/>
      <c r="R274" s="7"/>
      <c r="S274" s="7"/>
      <c r="T274" s="7"/>
      <c r="U274" s="7"/>
      <c r="V274" s="7"/>
      <c r="W274" s="7"/>
      <c r="X274" s="7"/>
      <c r="Y274" s="7"/>
      <c r="Z274" s="201"/>
      <c r="AA274" s="7"/>
      <c r="AB274" s="7"/>
      <c r="AC274" s="7"/>
      <c r="AD274" s="7"/>
      <c r="AE274" s="7"/>
      <c r="AF274" s="7"/>
    </row>
    <row r="275" ht="14.25" customHeight="1">
      <c r="A275" s="7"/>
      <c r="B275" s="207"/>
      <c r="C275" s="49"/>
      <c r="D275" s="207"/>
      <c r="E275" s="7"/>
      <c r="F275" s="7"/>
      <c r="G275" s="7"/>
      <c r="H275" s="201"/>
      <c r="I275" s="207"/>
      <c r="J275" s="207"/>
      <c r="K275" s="7"/>
      <c r="L275" s="7"/>
      <c r="M275" s="7"/>
      <c r="N275" s="7"/>
      <c r="O275" s="7"/>
      <c r="P275" s="7"/>
      <c r="Q275" s="7"/>
      <c r="R275" s="7"/>
      <c r="S275" s="7"/>
      <c r="T275" s="7"/>
      <c r="U275" s="7"/>
      <c r="V275" s="7"/>
      <c r="W275" s="7"/>
      <c r="X275" s="7"/>
      <c r="Y275" s="7"/>
      <c r="Z275" s="201"/>
      <c r="AA275" s="7"/>
      <c r="AB275" s="7"/>
      <c r="AC275" s="7"/>
      <c r="AD275" s="7"/>
      <c r="AE275" s="7"/>
      <c r="AF275" s="7"/>
    </row>
    <row r="276" ht="14.25" customHeight="1">
      <c r="A276" s="7"/>
      <c r="B276" s="207"/>
      <c r="C276" s="49"/>
      <c r="D276" s="207"/>
      <c r="E276" s="7"/>
      <c r="F276" s="7"/>
      <c r="G276" s="7"/>
      <c r="H276" s="201"/>
      <c r="I276" s="207"/>
      <c r="J276" s="207"/>
      <c r="K276" s="7"/>
      <c r="L276" s="7"/>
      <c r="M276" s="7"/>
      <c r="N276" s="7"/>
      <c r="O276" s="7"/>
      <c r="P276" s="7"/>
      <c r="Q276" s="7"/>
      <c r="R276" s="7"/>
      <c r="S276" s="7"/>
      <c r="T276" s="7"/>
      <c r="U276" s="7"/>
      <c r="V276" s="7"/>
      <c r="W276" s="7"/>
      <c r="X276" s="7"/>
      <c r="Y276" s="7"/>
      <c r="Z276" s="201"/>
      <c r="AA276" s="7"/>
      <c r="AB276" s="7"/>
      <c r="AC276" s="7"/>
      <c r="AD276" s="7"/>
      <c r="AE276" s="7"/>
      <c r="AF276" s="7"/>
    </row>
    <row r="277" ht="14.25" customHeight="1">
      <c r="A277" s="7"/>
      <c r="B277" s="207"/>
      <c r="C277" s="49"/>
      <c r="D277" s="207"/>
      <c r="E277" s="7"/>
      <c r="F277" s="7"/>
      <c r="G277" s="7"/>
      <c r="H277" s="201"/>
      <c r="I277" s="207"/>
      <c r="J277" s="207"/>
      <c r="K277" s="7"/>
      <c r="L277" s="7"/>
      <c r="M277" s="7"/>
      <c r="N277" s="7"/>
      <c r="O277" s="7"/>
      <c r="P277" s="7"/>
      <c r="Q277" s="7"/>
      <c r="R277" s="7"/>
      <c r="S277" s="7"/>
      <c r="T277" s="7"/>
      <c r="U277" s="7"/>
      <c r="V277" s="7"/>
      <c r="W277" s="7"/>
      <c r="X277" s="7"/>
      <c r="Y277" s="7"/>
      <c r="Z277" s="201"/>
      <c r="AA277" s="7"/>
      <c r="AB277" s="7"/>
      <c r="AC277" s="7"/>
      <c r="AD277" s="7"/>
      <c r="AE277" s="7"/>
      <c r="AF277" s="7"/>
    </row>
    <row r="278" ht="14.25" customHeight="1">
      <c r="A278" s="7"/>
      <c r="B278" s="207"/>
      <c r="C278" s="49"/>
      <c r="D278" s="207"/>
      <c r="E278" s="7"/>
      <c r="F278" s="7"/>
      <c r="G278" s="7"/>
      <c r="H278" s="201"/>
      <c r="I278" s="207"/>
      <c r="J278" s="207"/>
      <c r="K278" s="7"/>
      <c r="L278" s="7"/>
      <c r="M278" s="7"/>
      <c r="N278" s="7"/>
      <c r="O278" s="7"/>
      <c r="P278" s="7"/>
      <c r="Q278" s="7"/>
      <c r="R278" s="7"/>
      <c r="S278" s="7"/>
      <c r="T278" s="7"/>
      <c r="U278" s="7"/>
      <c r="V278" s="7"/>
      <c r="W278" s="7"/>
      <c r="X278" s="7"/>
      <c r="Y278" s="7"/>
      <c r="Z278" s="201"/>
      <c r="AA278" s="7"/>
      <c r="AB278" s="7"/>
      <c r="AC278" s="7"/>
      <c r="AD278" s="7"/>
      <c r="AE278" s="7"/>
      <c r="AF278" s="7"/>
    </row>
    <row r="279" ht="14.25" customHeight="1">
      <c r="A279" s="7"/>
      <c r="B279" s="207"/>
      <c r="C279" s="49"/>
      <c r="D279" s="207"/>
      <c r="E279" s="7"/>
      <c r="F279" s="7"/>
      <c r="G279" s="7"/>
      <c r="H279" s="201"/>
      <c r="I279" s="207"/>
      <c r="J279" s="207"/>
      <c r="K279" s="7"/>
      <c r="L279" s="7"/>
      <c r="M279" s="7"/>
      <c r="N279" s="7"/>
      <c r="O279" s="7"/>
      <c r="P279" s="7"/>
      <c r="Q279" s="7"/>
      <c r="R279" s="7"/>
      <c r="S279" s="7"/>
      <c r="T279" s="7"/>
      <c r="U279" s="7"/>
      <c r="V279" s="7"/>
      <c r="W279" s="7"/>
      <c r="X279" s="7"/>
      <c r="Y279" s="7"/>
      <c r="Z279" s="201"/>
      <c r="AA279" s="7"/>
      <c r="AB279" s="7"/>
      <c r="AC279" s="7"/>
      <c r="AD279" s="7"/>
      <c r="AE279" s="7"/>
      <c r="AF279" s="7"/>
    </row>
    <row r="280" ht="14.25" customHeight="1">
      <c r="A280" s="7"/>
      <c r="B280" s="207"/>
      <c r="C280" s="49"/>
      <c r="D280" s="207"/>
      <c r="E280" s="7"/>
      <c r="F280" s="7"/>
      <c r="G280" s="7"/>
      <c r="H280" s="201"/>
      <c r="I280" s="207"/>
      <c r="J280" s="207"/>
      <c r="K280" s="7"/>
      <c r="L280" s="7"/>
      <c r="M280" s="7"/>
      <c r="N280" s="7"/>
      <c r="O280" s="7"/>
      <c r="P280" s="7"/>
      <c r="Q280" s="7"/>
      <c r="R280" s="7"/>
      <c r="S280" s="7"/>
      <c r="T280" s="7"/>
      <c r="U280" s="7"/>
      <c r="V280" s="7"/>
      <c r="W280" s="7"/>
      <c r="X280" s="7"/>
      <c r="Y280" s="7"/>
      <c r="Z280" s="201"/>
      <c r="AA280" s="7"/>
      <c r="AB280" s="7"/>
      <c r="AC280" s="7"/>
      <c r="AD280" s="7"/>
      <c r="AE280" s="7"/>
      <c r="AF280" s="7"/>
    </row>
    <row r="281" ht="14.25" customHeight="1">
      <c r="A281" s="7"/>
      <c r="B281" s="207"/>
      <c r="C281" s="49"/>
      <c r="D281" s="207"/>
      <c r="E281" s="7"/>
      <c r="F281" s="7"/>
      <c r="G281" s="7"/>
      <c r="H281" s="201"/>
      <c r="I281" s="207"/>
      <c r="J281" s="207"/>
      <c r="K281" s="7"/>
      <c r="L281" s="7"/>
      <c r="M281" s="7"/>
      <c r="N281" s="7"/>
      <c r="O281" s="7"/>
      <c r="P281" s="7"/>
      <c r="Q281" s="7"/>
      <c r="R281" s="7"/>
      <c r="S281" s="7"/>
      <c r="T281" s="7"/>
      <c r="U281" s="7"/>
      <c r="V281" s="7"/>
      <c r="W281" s="7"/>
      <c r="X281" s="7"/>
      <c r="Y281" s="7"/>
      <c r="Z281" s="201"/>
      <c r="AA281" s="7"/>
      <c r="AB281" s="7"/>
      <c r="AC281" s="7"/>
      <c r="AD281" s="7"/>
      <c r="AE281" s="7"/>
      <c r="AF281" s="7"/>
    </row>
    <row r="282" ht="14.25" customHeight="1">
      <c r="A282" s="7"/>
      <c r="B282" s="207"/>
      <c r="C282" s="49"/>
      <c r="D282" s="207"/>
      <c r="E282" s="7"/>
      <c r="F282" s="7"/>
      <c r="G282" s="7"/>
      <c r="H282" s="201"/>
      <c r="I282" s="207"/>
      <c r="J282" s="207"/>
      <c r="K282" s="7"/>
      <c r="L282" s="7"/>
      <c r="M282" s="7"/>
      <c r="N282" s="7"/>
      <c r="O282" s="7"/>
      <c r="P282" s="7"/>
      <c r="Q282" s="7"/>
      <c r="R282" s="7"/>
      <c r="S282" s="7"/>
      <c r="T282" s="7"/>
      <c r="U282" s="7"/>
      <c r="V282" s="7"/>
      <c r="W282" s="7"/>
      <c r="X282" s="7"/>
      <c r="Y282" s="7"/>
      <c r="Z282" s="201"/>
      <c r="AA282" s="7"/>
      <c r="AB282" s="7"/>
      <c r="AC282" s="7"/>
      <c r="AD282" s="7"/>
      <c r="AE282" s="7"/>
      <c r="AF282" s="7"/>
    </row>
    <row r="283" ht="14.25" customHeight="1">
      <c r="A283" s="7"/>
      <c r="B283" s="207"/>
      <c r="C283" s="49"/>
      <c r="D283" s="207"/>
      <c r="E283" s="7"/>
      <c r="F283" s="7"/>
      <c r="G283" s="7"/>
      <c r="H283" s="201"/>
      <c r="I283" s="207"/>
      <c r="J283" s="207"/>
      <c r="K283" s="7"/>
      <c r="L283" s="7"/>
      <c r="M283" s="7"/>
      <c r="N283" s="7"/>
      <c r="O283" s="7"/>
      <c r="P283" s="7"/>
      <c r="Q283" s="7"/>
      <c r="R283" s="7"/>
      <c r="S283" s="7"/>
      <c r="T283" s="7"/>
      <c r="U283" s="7"/>
      <c r="V283" s="7"/>
      <c r="W283" s="7"/>
      <c r="X283" s="7"/>
      <c r="Y283" s="7"/>
      <c r="Z283" s="201"/>
      <c r="AA283" s="7"/>
      <c r="AB283" s="7"/>
      <c r="AC283" s="7"/>
      <c r="AD283" s="7"/>
      <c r="AE283" s="7"/>
      <c r="AF283" s="7"/>
    </row>
    <row r="284" ht="14.25" customHeight="1">
      <c r="A284" s="7"/>
      <c r="B284" s="207"/>
      <c r="C284" s="49"/>
      <c r="D284" s="207"/>
      <c r="E284" s="7"/>
      <c r="F284" s="7"/>
      <c r="G284" s="7"/>
      <c r="H284" s="201"/>
      <c r="I284" s="207"/>
      <c r="J284" s="207"/>
      <c r="K284" s="7"/>
      <c r="L284" s="7"/>
      <c r="M284" s="7"/>
      <c r="N284" s="7"/>
      <c r="O284" s="7"/>
      <c r="P284" s="7"/>
      <c r="Q284" s="7"/>
      <c r="R284" s="7"/>
      <c r="S284" s="7"/>
      <c r="T284" s="7"/>
      <c r="U284" s="7"/>
      <c r="V284" s="7"/>
      <c r="W284" s="7"/>
      <c r="X284" s="7"/>
      <c r="Y284" s="7"/>
      <c r="Z284" s="201"/>
      <c r="AA284" s="7"/>
      <c r="AB284" s="7"/>
      <c r="AC284" s="7"/>
      <c r="AD284" s="7"/>
      <c r="AE284" s="7"/>
      <c r="AF284" s="7"/>
    </row>
    <row r="285" ht="14.25" customHeight="1">
      <c r="A285" s="7"/>
      <c r="B285" s="207"/>
      <c r="C285" s="49"/>
      <c r="D285" s="207"/>
      <c r="E285" s="7"/>
      <c r="F285" s="7"/>
      <c r="G285" s="7"/>
      <c r="H285" s="201"/>
      <c r="I285" s="207"/>
      <c r="J285" s="207"/>
      <c r="K285" s="7"/>
      <c r="L285" s="7"/>
      <c r="M285" s="7"/>
      <c r="N285" s="7"/>
      <c r="O285" s="7"/>
      <c r="P285" s="7"/>
      <c r="Q285" s="7"/>
      <c r="R285" s="7"/>
      <c r="S285" s="7"/>
      <c r="T285" s="7"/>
      <c r="U285" s="7"/>
      <c r="V285" s="7"/>
      <c r="W285" s="7"/>
      <c r="X285" s="7"/>
      <c r="Y285" s="7"/>
      <c r="Z285" s="201"/>
      <c r="AA285" s="7"/>
      <c r="AB285" s="7"/>
      <c r="AC285" s="7"/>
      <c r="AD285" s="7"/>
      <c r="AE285" s="7"/>
      <c r="AF285" s="7"/>
    </row>
    <row r="286" ht="14.25" customHeight="1">
      <c r="A286" s="7"/>
      <c r="B286" s="207"/>
      <c r="C286" s="49"/>
      <c r="D286" s="207"/>
      <c r="E286" s="7"/>
      <c r="F286" s="7"/>
      <c r="G286" s="7"/>
      <c r="H286" s="201"/>
      <c r="I286" s="207"/>
      <c r="J286" s="207"/>
      <c r="K286" s="7"/>
      <c r="L286" s="7"/>
      <c r="M286" s="7"/>
      <c r="N286" s="7"/>
      <c r="O286" s="7"/>
      <c r="P286" s="7"/>
      <c r="Q286" s="7"/>
      <c r="R286" s="7"/>
      <c r="S286" s="7"/>
      <c r="T286" s="7"/>
      <c r="U286" s="7"/>
      <c r="V286" s="7"/>
      <c r="W286" s="7"/>
      <c r="X286" s="7"/>
      <c r="Y286" s="7"/>
      <c r="Z286" s="201"/>
      <c r="AA286" s="7"/>
      <c r="AB286" s="7"/>
      <c r="AC286" s="7"/>
      <c r="AD286" s="7"/>
      <c r="AE286" s="7"/>
      <c r="AF286" s="7"/>
    </row>
    <row r="287" ht="14.25" customHeight="1">
      <c r="A287" s="7"/>
      <c r="B287" s="207"/>
      <c r="C287" s="49"/>
      <c r="D287" s="207"/>
      <c r="E287" s="7"/>
      <c r="F287" s="7"/>
      <c r="G287" s="7"/>
      <c r="H287" s="201"/>
      <c r="I287" s="207"/>
      <c r="J287" s="207"/>
      <c r="K287" s="7"/>
      <c r="L287" s="7"/>
      <c r="M287" s="7"/>
      <c r="N287" s="7"/>
      <c r="O287" s="7"/>
      <c r="P287" s="7"/>
      <c r="Q287" s="7"/>
      <c r="R287" s="7"/>
      <c r="S287" s="7"/>
      <c r="T287" s="7"/>
      <c r="U287" s="7"/>
      <c r="V287" s="7"/>
      <c r="W287" s="7"/>
      <c r="X287" s="7"/>
      <c r="Y287" s="7"/>
      <c r="Z287" s="201"/>
      <c r="AA287" s="7"/>
      <c r="AB287" s="7"/>
      <c r="AC287" s="7"/>
      <c r="AD287" s="7"/>
      <c r="AE287" s="7"/>
      <c r="AF287" s="7"/>
    </row>
    <row r="288" ht="14.25" customHeight="1">
      <c r="A288" s="7"/>
      <c r="B288" s="207"/>
      <c r="C288" s="49"/>
      <c r="D288" s="207"/>
      <c r="E288" s="7"/>
      <c r="F288" s="7"/>
      <c r="G288" s="7"/>
      <c r="H288" s="201"/>
      <c r="I288" s="207"/>
      <c r="J288" s="207"/>
      <c r="K288" s="7"/>
      <c r="L288" s="7"/>
      <c r="M288" s="7"/>
      <c r="N288" s="7"/>
      <c r="O288" s="7"/>
      <c r="P288" s="7"/>
      <c r="Q288" s="7"/>
      <c r="R288" s="7"/>
      <c r="S288" s="7"/>
      <c r="T288" s="7"/>
      <c r="U288" s="7"/>
      <c r="V288" s="7"/>
      <c r="W288" s="7"/>
      <c r="X288" s="7"/>
      <c r="Y288" s="7"/>
      <c r="Z288" s="201"/>
      <c r="AA288" s="7"/>
      <c r="AB288" s="7"/>
      <c r="AC288" s="7"/>
      <c r="AD288" s="7"/>
      <c r="AE288" s="7"/>
      <c r="AF288" s="7"/>
    </row>
    <row r="289" ht="14.25" customHeight="1">
      <c r="A289" s="7"/>
      <c r="B289" s="207"/>
      <c r="C289" s="49"/>
      <c r="D289" s="207"/>
      <c r="E289" s="7"/>
      <c r="F289" s="7"/>
      <c r="G289" s="7"/>
      <c r="H289" s="201"/>
      <c r="I289" s="207"/>
      <c r="J289" s="207"/>
      <c r="K289" s="7"/>
      <c r="L289" s="7"/>
      <c r="M289" s="7"/>
      <c r="N289" s="7"/>
      <c r="O289" s="7"/>
      <c r="P289" s="7"/>
      <c r="Q289" s="7"/>
      <c r="R289" s="7"/>
      <c r="S289" s="7"/>
      <c r="T289" s="7"/>
      <c r="U289" s="7"/>
      <c r="V289" s="7"/>
      <c r="W289" s="7"/>
      <c r="X289" s="7"/>
      <c r="Y289" s="7"/>
      <c r="Z289" s="201"/>
      <c r="AA289" s="7"/>
      <c r="AB289" s="7"/>
      <c r="AC289" s="7"/>
      <c r="AD289" s="7"/>
      <c r="AE289" s="7"/>
      <c r="AF289" s="7"/>
    </row>
    <row r="290" ht="14.25" customHeight="1">
      <c r="A290" s="7"/>
      <c r="B290" s="207"/>
      <c r="C290" s="49"/>
      <c r="D290" s="207"/>
      <c r="E290" s="7"/>
      <c r="F290" s="7"/>
      <c r="G290" s="7"/>
      <c r="H290" s="201"/>
      <c r="I290" s="207"/>
      <c r="J290" s="207"/>
      <c r="K290" s="7"/>
      <c r="L290" s="7"/>
      <c r="M290" s="7"/>
      <c r="N290" s="7"/>
      <c r="O290" s="7"/>
      <c r="P290" s="7"/>
      <c r="Q290" s="7"/>
      <c r="R290" s="7"/>
      <c r="S290" s="7"/>
      <c r="T290" s="7"/>
      <c r="U290" s="7"/>
      <c r="V290" s="7"/>
      <c r="W290" s="7"/>
      <c r="X290" s="7"/>
      <c r="Y290" s="7"/>
      <c r="Z290" s="201"/>
      <c r="AA290" s="7"/>
      <c r="AB290" s="7"/>
      <c r="AC290" s="7"/>
      <c r="AD290" s="7"/>
      <c r="AE290" s="7"/>
      <c r="AF290" s="7"/>
    </row>
    <row r="291" ht="14.25" customHeight="1">
      <c r="A291" s="7"/>
      <c r="B291" s="207"/>
      <c r="C291" s="49"/>
      <c r="D291" s="207"/>
      <c r="E291" s="7"/>
      <c r="F291" s="7"/>
      <c r="G291" s="7"/>
      <c r="H291" s="201"/>
      <c r="I291" s="207"/>
      <c r="J291" s="207"/>
      <c r="K291" s="7"/>
      <c r="L291" s="7"/>
      <c r="M291" s="7"/>
      <c r="N291" s="7"/>
      <c r="O291" s="7"/>
      <c r="P291" s="7"/>
      <c r="Q291" s="7"/>
      <c r="R291" s="7"/>
      <c r="S291" s="7"/>
      <c r="T291" s="7"/>
      <c r="U291" s="7"/>
      <c r="V291" s="7"/>
      <c r="W291" s="7"/>
      <c r="X291" s="7"/>
      <c r="Y291" s="7"/>
      <c r="Z291" s="201"/>
      <c r="AA291" s="7"/>
      <c r="AB291" s="7"/>
      <c r="AC291" s="7"/>
      <c r="AD291" s="7"/>
      <c r="AE291" s="7"/>
      <c r="AF291" s="7"/>
    </row>
    <row r="292" ht="14.25" customHeight="1">
      <c r="A292" s="7"/>
      <c r="B292" s="207"/>
      <c r="C292" s="49"/>
      <c r="D292" s="207"/>
      <c r="E292" s="7"/>
      <c r="F292" s="7"/>
      <c r="G292" s="7"/>
      <c r="H292" s="201"/>
      <c r="I292" s="207"/>
      <c r="J292" s="207"/>
      <c r="K292" s="7"/>
      <c r="L292" s="7"/>
      <c r="M292" s="7"/>
      <c r="N292" s="7"/>
      <c r="O292" s="7"/>
      <c r="P292" s="7"/>
      <c r="Q292" s="7"/>
      <c r="R292" s="7"/>
      <c r="S292" s="7"/>
      <c r="T292" s="7"/>
      <c r="U292" s="7"/>
      <c r="V292" s="7"/>
      <c r="W292" s="7"/>
      <c r="X292" s="7"/>
      <c r="Y292" s="7"/>
      <c r="Z292" s="201"/>
      <c r="AA292" s="7"/>
      <c r="AB292" s="7"/>
      <c r="AC292" s="7"/>
      <c r="AD292" s="7"/>
      <c r="AE292" s="7"/>
      <c r="AF292" s="7"/>
    </row>
    <row r="293" ht="14.25" customHeight="1">
      <c r="A293" s="7"/>
      <c r="B293" s="207"/>
      <c r="C293" s="49"/>
      <c r="D293" s="207"/>
      <c r="E293" s="7"/>
      <c r="F293" s="7"/>
      <c r="G293" s="7"/>
      <c r="H293" s="201"/>
      <c r="I293" s="207"/>
      <c r="J293" s="207"/>
      <c r="K293" s="7"/>
      <c r="L293" s="7"/>
      <c r="M293" s="7"/>
      <c r="N293" s="7"/>
      <c r="O293" s="7"/>
      <c r="P293" s="7"/>
      <c r="Q293" s="7"/>
      <c r="R293" s="7"/>
      <c r="S293" s="7"/>
      <c r="T293" s="7"/>
      <c r="U293" s="7"/>
      <c r="V293" s="7"/>
      <c r="W293" s="7"/>
      <c r="X293" s="7"/>
      <c r="Y293" s="7"/>
      <c r="Z293" s="201"/>
      <c r="AA293" s="7"/>
      <c r="AB293" s="7"/>
      <c r="AC293" s="7"/>
      <c r="AD293" s="7"/>
      <c r="AE293" s="7"/>
      <c r="AF293" s="7"/>
    </row>
    <row r="294" ht="14.25" customHeight="1">
      <c r="A294" s="7"/>
      <c r="B294" s="207"/>
      <c r="C294" s="49"/>
      <c r="D294" s="207"/>
      <c r="E294" s="7"/>
      <c r="F294" s="7"/>
      <c r="G294" s="7"/>
      <c r="H294" s="201"/>
      <c r="I294" s="207"/>
      <c r="J294" s="207"/>
      <c r="K294" s="7"/>
      <c r="L294" s="7"/>
      <c r="M294" s="7"/>
      <c r="N294" s="7"/>
      <c r="O294" s="7"/>
      <c r="P294" s="7"/>
      <c r="Q294" s="7"/>
      <c r="R294" s="7"/>
      <c r="S294" s="7"/>
      <c r="T294" s="7"/>
      <c r="U294" s="7"/>
      <c r="V294" s="7"/>
      <c r="W294" s="7"/>
      <c r="X294" s="7"/>
      <c r="Y294" s="7"/>
      <c r="Z294" s="201"/>
      <c r="AA294" s="7"/>
      <c r="AB294" s="7"/>
      <c r="AC294" s="7"/>
      <c r="AD294" s="7"/>
      <c r="AE294" s="7"/>
      <c r="AF294" s="7"/>
    </row>
    <row r="295" ht="14.25" customHeight="1">
      <c r="A295" s="7"/>
      <c r="B295" s="207"/>
      <c r="C295" s="49"/>
      <c r="D295" s="207"/>
      <c r="E295" s="7"/>
      <c r="F295" s="7"/>
      <c r="G295" s="7"/>
      <c r="H295" s="201"/>
      <c r="I295" s="207"/>
      <c r="J295" s="207"/>
      <c r="K295" s="7"/>
      <c r="L295" s="7"/>
      <c r="M295" s="7"/>
      <c r="N295" s="7"/>
      <c r="O295" s="7"/>
      <c r="P295" s="7"/>
      <c r="Q295" s="7"/>
      <c r="R295" s="7"/>
      <c r="S295" s="7"/>
      <c r="T295" s="7"/>
      <c r="U295" s="7"/>
      <c r="V295" s="7"/>
      <c r="W295" s="7"/>
      <c r="X295" s="7"/>
      <c r="Y295" s="7"/>
      <c r="Z295" s="201"/>
      <c r="AA295" s="7"/>
      <c r="AB295" s="7"/>
      <c r="AC295" s="7"/>
      <c r="AD295" s="7"/>
      <c r="AE295" s="7"/>
      <c r="AF295" s="7"/>
    </row>
    <row r="296" ht="14.25" customHeight="1">
      <c r="A296" s="7"/>
      <c r="B296" s="207"/>
      <c r="C296" s="49"/>
      <c r="D296" s="207"/>
      <c r="E296" s="7"/>
      <c r="F296" s="7"/>
      <c r="G296" s="7"/>
      <c r="H296" s="201"/>
      <c r="I296" s="207"/>
      <c r="J296" s="207"/>
      <c r="K296" s="7"/>
      <c r="L296" s="7"/>
      <c r="M296" s="7"/>
      <c r="N296" s="7"/>
      <c r="O296" s="7"/>
      <c r="P296" s="7"/>
      <c r="Q296" s="7"/>
      <c r="R296" s="7"/>
      <c r="S296" s="7"/>
      <c r="T296" s="7"/>
      <c r="U296" s="7"/>
      <c r="V296" s="7"/>
      <c r="W296" s="7"/>
      <c r="X296" s="7"/>
      <c r="Y296" s="7"/>
      <c r="Z296" s="201"/>
      <c r="AA296" s="7"/>
      <c r="AB296" s="7"/>
      <c r="AC296" s="7"/>
      <c r="AD296" s="7"/>
      <c r="AE296" s="7"/>
      <c r="AF296" s="7"/>
    </row>
    <row r="297" ht="14.25" customHeight="1">
      <c r="A297" s="7"/>
      <c r="B297" s="207"/>
      <c r="C297" s="49"/>
      <c r="D297" s="207"/>
      <c r="E297" s="7"/>
      <c r="F297" s="7"/>
      <c r="G297" s="7"/>
      <c r="H297" s="201"/>
      <c r="I297" s="207"/>
      <c r="J297" s="207"/>
      <c r="K297" s="7"/>
      <c r="L297" s="7"/>
      <c r="M297" s="7"/>
      <c r="N297" s="7"/>
      <c r="O297" s="7"/>
      <c r="P297" s="7"/>
      <c r="Q297" s="7"/>
      <c r="R297" s="7"/>
      <c r="S297" s="7"/>
      <c r="T297" s="7"/>
      <c r="U297" s="7"/>
      <c r="V297" s="7"/>
      <c r="W297" s="7"/>
      <c r="X297" s="7"/>
      <c r="Y297" s="7"/>
      <c r="Z297" s="201"/>
      <c r="AA297" s="7"/>
      <c r="AB297" s="7"/>
      <c r="AC297" s="7"/>
      <c r="AD297" s="7"/>
      <c r="AE297" s="7"/>
      <c r="AF297" s="7"/>
    </row>
    <row r="298" ht="14.25" customHeight="1">
      <c r="A298" s="7"/>
      <c r="B298" s="207"/>
      <c r="C298" s="49"/>
      <c r="D298" s="207"/>
      <c r="E298" s="7"/>
      <c r="F298" s="7"/>
      <c r="G298" s="7"/>
      <c r="H298" s="201"/>
      <c r="I298" s="207"/>
      <c r="J298" s="207"/>
      <c r="K298" s="7"/>
      <c r="L298" s="7"/>
      <c r="M298" s="7"/>
      <c r="N298" s="7"/>
      <c r="O298" s="7"/>
      <c r="P298" s="7"/>
      <c r="Q298" s="7"/>
      <c r="R298" s="7"/>
      <c r="S298" s="7"/>
      <c r="T298" s="7"/>
      <c r="U298" s="7"/>
      <c r="V298" s="7"/>
      <c r="W298" s="7"/>
      <c r="X298" s="7"/>
      <c r="Y298" s="7"/>
      <c r="Z298" s="201"/>
      <c r="AA298" s="7"/>
      <c r="AB298" s="7"/>
      <c r="AC298" s="7"/>
      <c r="AD298" s="7"/>
      <c r="AE298" s="7"/>
      <c r="AF298" s="7"/>
    </row>
    <row r="299" ht="14.25" customHeight="1">
      <c r="A299" s="7"/>
      <c r="B299" s="207"/>
      <c r="C299" s="49"/>
      <c r="D299" s="207"/>
      <c r="E299" s="7"/>
      <c r="F299" s="7"/>
      <c r="G299" s="7"/>
      <c r="H299" s="201"/>
      <c r="I299" s="207"/>
      <c r="J299" s="207"/>
      <c r="K299" s="7"/>
      <c r="L299" s="7"/>
      <c r="M299" s="7"/>
      <c r="N299" s="7"/>
      <c r="O299" s="7"/>
      <c r="P299" s="7"/>
      <c r="Q299" s="7"/>
      <c r="R299" s="7"/>
      <c r="S299" s="7"/>
      <c r="T299" s="7"/>
      <c r="U299" s="7"/>
      <c r="V299" s="7"/>
      <c r="W299" s="7"/>
      <c r="X299" s="7"/>
      <c r="Y299" s="7"/>
      <c r="Z299" s="201"/>
      <c r="AA299" s="7"/>
      <c r="AB299" s="7"/>
      <c r="AC299" s="7"/>
      <c r="AD299" s="7"/>
      <c r="AE299" s="7"/>
      <c r="AF299" s="7"/>
    </row>
    <row r="300" ht="14.25" customHeight="1">
      <c r="A300" s="7"/>
      <c r="B300" s="207"/>
      <c r="C300" s="49"/>
      <c r="D300" s="207"/>
      <c r="E300" s="7"/>
      <c r="F300" s="7"/>
      <c r="G300" s="7"/>
      <c r="H300" s="201"/>
      <c r="I300" s="207"/>
      <c r="J300" s="207"/>
      <c r="K300" s="7"/>
      <c r="L300" s="7"/>
      <c r="M300" s="7"/>
      <c r="N300" s="7"/>
      <c r="O300" s="7"/>
      <c r="P300" s="7"/>
      <c r="Q300" s="7"/>
      <c r="R300" s="7"/>
      <c r="S300" s="7"/>
      <c r="T300" s="7"/>
      <c r="U300" s="7"/>
      <c r="V300" s="7"/>
      <c r="W300" s="7"/>
      <c r="X300" s="7"/>
      <c r="Y300" s="7"/>
      <c r="Z300" s="201"/>
      <c r="AA300" s="7"/>
      <c r="AB300" s="7"/>
      <c r="AC300" s="7"/>
      <c r="AD300" s="7"/>
      <c r="AE300" s="7"/>
      <c r="AF300" s="7"/>
    </row>
    <row r="301" ht="14.25" customHeight="1">
      <c r="A301" s="7"/>
      <c r="B301" s="207"/>
      <c r="C301" s="49"/>
      <c r="D301" s="207"/>
      <c r="E301" s="7"/>
      <c r="F301" s="7"/>
      <c r="G301" s="7"/>
      <c r="H301" s="201"/>
      <c r="I301" s="207"/>
      <c r="J301" s="207"/>
      <c r="K301" s="7"/>
      <c r="L301" s="7"/>
      <c r="M301" s="7"/>
      <c r="N301" s="7"/>
      <c r="O301" s="7"/>
      <c r="P301" s="7"/>
      <c r="Q301" s="7"/>
      <c r="R301" s="7"/>
      <c r="S301" s="7"/>
      <c r="T301" s="7"/>
      <c r="U301" s="7"/>
      <c r="V301" s="7"/>
      <c r="W301" s="7"/>
      <c r="X301" s="7"/>
      <c r="Y301" s="7"/>
      <c r="Z301" s="201"/>
      <c r="AA301" s="7"/>
      <c r="AB301" s="7"/>
      <c r="AC301" s="7"/>
      <c r="AD301" s="7"/>
      <c r="AE301" s="7"/>
      <c r="AF301" s="7"/>
    </row>
    <row r="302" ht="14.25" customHeight="1">
      <c r="A302" s="7"/>
      <c r="B302" s="207"/>
      <c r="C302" s="49"/>
      <c r="D302" s="207"/>
      <c r="E302" s="7"/>
      <c r="F302" s="7"/>
      <c r="G302" s="7"/>
      <c r="H302" s="201"/>
      <c r="I302" s="207"/>
      <c r="J302" s="207"/>
      <c r="K302" s="7"/>
      <c r="L302" s="7"/>
      <c r="M302" s="7"/>
      <c r="N302" s="7"/>
      <c r="O302" s="7"/>
      <c r="P302" s="7"/>
      <c r="Q302" s="7"/>
      <c r="R302" s="7"/>
      <c r="S302" s="7"/>
      <c r="T302" s="7"/>
      <c r="U302" s="7"/>
      <c r="V302" s="7"/>
      <c r="W302" s="7"/>
      <c r="X302" s="7"/>
      <c r="Y302" s="7"/>
      <c r="Z302" s="201"/>
      <c r="AA302" s="7"/>
      <c r="AB302" s="7"/>
      <c r="AC302" s="7"/>
      <c r="AD302" s="7"/>
      <c r="AE302" s="7"/>
      <c r="AF302" s="7"/>
    </row>
    <row r="303" ht="14.25" customHeight="1">
      <c r="A303" s="7"/>
      <c r="B303" s="207"/>
      <c r="C303" s="49"/>
      <c r="D303" s="207"/>
      <c r="E303" s="7"/>
      <c r="F303" s="7"/>
      <c r="G303" s="7"/>
      <c r="H303" s="201"/>
      <c r="I303" s="207"/>
      <c r="J303" s="207"/>
      <c r="K303" s="7"/>
      <c r="L303" s="7"/>
      <c r="M303" s="7"/>
      <c r="N303" s="7"/>
      <c r="O303" s="7"/>
      <c r="P303" s="7"/>
      <c r="Q303" s="7"/>
      <c r="R303" s="7"/>
      <c r="S303" s="7"/>
      <c r="T303" s="7"/>
      <c r="U303" s="7"/>
      <c r="V303" s="7"/>
      <c r="W303" s="7"/>
      <c r="X303" s="7"/>
      <c r="Y303" s="7"/>
      <c r="Z303" s="201"/>
      <c r="AA303" s="7"/>
      <c r="AB303" s="7"/>
      <c r="AC303" s="7"/>
      <c r="AD303" s="7"/>
      <c r="AE303" s="7"/>
      <c r="AF303" s="7"/>
    </row>
    <row r="304" ht="14.25" customHeight="1">
      <c r="A304" s="7"/>
      <c r="B304" s="207"/>
      <c r="C304" s="49"/>
      <c r="D304" s="207"/>
      <c r="E304" s="7"/>
      <c r="F304" s="7"/>
      <c r="G304" s="7"/>
      <c r="H304" s="201"/>
      <c r="I304" s="207"/>
      <c r="J304" s="207"/>
      <c r="K304" s="7"/>
      <c r="L304" s="7"/>
      <c r="M304" s="7"/>
      <c r="N304" s="7"/>
      <c r="O304" s="7"/>
      <c r="P304" s="7"/>
      <c r="Q304" s="7"/>
      <c r="R304" s="7"/>
      <c r="S304" s="7"/>
      <c r="T304" s="7"/>
      <c r="U304" s="7"/>
      <c r="V304" s="7"/>
      <c r="W304" s="7"/>
      <c r="X304" s="7"/>
      <c r="Y304" s="7"/>
      <c r="Z304" s="201"/>
      <c r="AA304" s="7"/>
      <c r="AB304" s="7"/>
      <c r="AC304" s="7"/>
      <c r="AD304" s="7"/>
      <c r="AE304" s="7"/>
      <c r="AF304" s="7"/>
    </row>
    <row r="305" ht="14.25" customHeight="1">
      <c r="A305" s="7"/>
      <c r="B305" s="207"/>
      <c r="C305" s="49"/>
      <c r="D305" s="207"/>
      <c r="E305" s="7"/>
      <c r="F305" s="7"/>
      <c r="G305" s="7"/>
      <c r="H305" s="201"/>
      <c r="I305" s="207"/>
      <c r="J305" s="207"/>
      <c r="K305" s="7"/>
      <c r="L305" s="7"/>
      <c r="M305" s="7"/>
      <c r="N305" s="7"/>
      <c r="O305" s="7"/>
      <c r="P305" s="7"/>
      <c r="Q305" s="7"/>
      <c r="R305" s="7"/>
      <c r="S305" s="7"/>
      <c r="T305" s="7"/>
      <c r="U305" s="7"/>
      <c r="V305" s="7"/>
      <c r="W305" s="7"/>
      <c r="X305" s="7"/>
      <c r="Y305" s="7"/>
      <c r="Z305" s="201"/>
      <c r="AA305" s="7"/>
      <c r="AB305" s="7"/>
      <c r="AC305" s="7"/>
      <c r="AD305" s="7"/>
      <c r="AE305" s="7"/>
      <c r="AF305" s="7"/>
    </row>
    <row r="306" ht="14.25" customHeight="1">
      <c r="A306" s="7"/>
      <c r="B306" s="207"/>
      <c r="C306" s="49"/>
      <c r="D306" s="207"/>
      <c r="E306" s="7"/>
      <c r="F306" s="7"/>
      <c r="G306" s="7"/>
      <c r="H306" s="201"/>
      <c r="I306" s="207"/>
      <c r="J306" s="207"/>
      <c r="K306" s="7"/>
      <c r="L306" s="7"/>
      <c r="M306" s="7"/>
      <c r="N306" s="7"/>
      <c r="O306" s="7"/>
      <c r="P306" s="7"/>
      <c r="Q306" s="7"/>
      <c r="R306" s="7"/>
      <c r="S306" s="7"/>
      <c r="T306" s="7"/>
      <c r="U306" s="7"/>
      <c r="V306" s="7"/>
      <c r="W306" s="7"/>
      <c r="X306" s="7"/>
      <c r="Y306" s="7"/>
      <c r="Z306" s="201"/>
      <c r="AA306" s="7"/>
      <c r="AB306" s="7"/>
      <c r="AC306" s="7"/>
      <c r="AD306" s="7"/>
      <c r="AE306" s="7"/>
      <c r="AF306" s="7"/>
    </row>
    <row r="307" ht="14.25" customHeight="1">
      <c r="A307" s="7"/>
      <c r="B307" s="207"/>
      <c r="C307" s="49"/>
      <c r="D307" s="207"/>
      <c r="E307" s="7"/>
      <c r="F307" s="7"/>
      <c r="G307" s="7"/>
      <c r="H307" s="201"/>
      <c r="I307" s="207"/>
      <c r="J307" s="207"/>
      <c r="K307" s="7"/>
      <c r="L307" s="7"/>
      <c r="M307" s="7"/>
      <c r="N307" s="7"/>
      <c r="O307" s="7"/>
      <c r="P307" s="7"/>
      <c r="Q307" s="7"/>
      <c r="R307" s="7"/>
      <c r="S307" s="7"/>
      <c r="T307" s="7"/>
      <c r="U307" s="7"/>
      <c r="V307" s="7"/>
      <c r="W307" s="7"/>
      <c r="X307" s="7"/>
      <c r="Y307" s="7"/>
      <c r="Z307" s="201"/>
      <c r="AA307" s="7"/>
      <c r="AB307" s="7"/>
      <c r="AC307" s="7"/>
      <c r="AD307" s="7"/>
      <c r="AE307" s="7"/>
      <c r="AF307" s="7"/>
    </row>
    <row r="308" ht="14.25" customHeight="1">
      <c r="A308" s="7"/>
      <c r="B308" s="207"/>
      <c r="C308" s="49"/>
      <c r="D308" s="207"/>
      <c r="E308" s="7"/>
      <c r="F308" s="7"/>
      <c r="G308" s="7"/>
      <c r="H308" s="201"/>
      <c r="I308" s="207"/>
      <c r="J308" s="207"/>
      <c r="K308" s="7"/>
      <c r="L308" s="7"/>
      <c r="M308" s="7"/>
      <c r="N308" s="7"/>
      <c r="O308" s="7"/>
      <c r="P308" s="7"/>
      <c r="Q308" s="7"/>
      <c r="R308" s="7"/>
      <c r="S308" s="7"/>
      <c r="T308" s="7"/>
      <c r="U308" s="7"/>
      <c r="V308" s="7"/>
      <c r="W308" s="7"/>
      <c r="X308" s="7"/>
      <c r="Y308" s="7"/>
      <c r="Z308" s="201"/>
      <c r="AA308" s="7"/>
      <c r="AB308" s="7"/>
      <c r="AC308" s="7"/>
      <c r="AD308" s="7"/>
      <c r="AE308" s="7"/>
      <c r="AF308" s="7"/>
    </row>
    <row r="309" ht="14.25" customHeight="1">
      <c r="A309" s="7"/>
      <c r="B309" s="207"/>
      <c r="C309" s="49"/>
      <c r="D309" s="207"/>
      <c r="E309" s="7"/>
      <c r="F309" s="7"/>
      <c r="G309" s="7"/>
      <c r="H309" s="201"/>
      <c r="I309" s="207"/>
      <c r="J309" s="207"/>
      <c r="K309" s="7"/>
      <c r="L309" s="7"/>
      <c r="M309" s="7"/>
      <c r="N309" s="7"/>
      <c r="O309" s="7"/>
      <c r="P309" s="7"/>
      <c r="Q309" s="7"/>
      <c r="R309" s="7"/>
      <c r="S309" s="7"/>
      <c r="T309" s="7"/>
      <c r="U309" s="7"/>
      <c r="V309" s="7"/>
      <c r="W309" s="7"/>
      <c r="X309" s="7"/>
      <c r="Y309" s="7"/>
      <c r="Z309" s="201"/>
      <c r="AA309" s="7"/>
      <c r="AB309" s="7"/>
      <c r="AC309" s="7"/>
      <c r="AD309" s="7"/>
      <c r="AE309" s="7"/>
      <c r="AF309" s="7"/>
    </row>
    <row r="310" ht="14.25" customHeight="1">
      <c r="A310" s="7"/>
      <c r="B310" s="207"/>
      <c r="C310" s="49"/>
      <c r="D310" s="207"/>
      <c r="E310" s="7"/>
      <c r="F310" s="7"/>
      <c r="G310" s="7"/>
      <c r="H310" s="201"/>
      <c r="I310" s="207"/>
      <c r="J310" s="207"/>
      <c r="K310" s="7"/>
      <c r="L310" s="7"/>
      <c r="M310" s="7"/>
      <c r="N310" s="7"/>
      <c r="O310" s="7"/>
      <c r="P310" s="7"/>
      <c r="Q310" s="7"/>
      <c r="R310" s="7"/>
      <c r="S310" s="7"/>
      <c r="T310" s="7"/>
      <c r="U310" s="7"/>
      <c r="V310" s="7"/>
      <c r="W310" s="7"/>
      <c r="X310" s="7"/>
      <c r="Y310" s="7"/>
      <c r="Z310" s="201"/>
      <c r="AA310" s="7"/>
      <c r="AB310" s="7"/>
      <c r="AC310" s="7"/>
      <c r="AD310" s="7"/>
      <c r="AE310" s="7"/>
      <c r="AF310" s="7"/>
    </row>
    <row r="311" ht="14.25" customHeight="1">
      <c r="A311" s="7"/>
      <c r="B311" s="207"/>
      <c r="C311" s="49"/>
      <c r="D311" s="207"/>
      <c r="E311" s="7"/>
      <c r="F311" s="7"/>
      <c r="G311" s="7"/>
      <c r="H311" s="201"/>
      <c r="I311" s="207"/>
      <c r="J311" s="207"/>
      <c r="K311" s="7"/>
      <c r="L311" s="7"/>
      <c r="M311" s="7"/>
      <c r="N311" s="7"/>
      <c r="O311" s="7"/>
      <c r="P311" s="7"/>
      <c r="Q311" s="7"/>
      <c r="R311" s="7"/>
      <c r="S311" s="7"/>
      <c r="T311" s="7"/>
      <c r="U311" s="7"/>
      <c r="V311" s="7"/>
      <c r="W311" s="7"/>
      <c r="X311" s="7"/>
      <c r="Y311" s="7"/>
      <c r="Z311" s="201"/>
      <c r="AA311" s="7"/>
      <c r="AB311" s="7"/>
      <c r="AC311" s="7"/>
      <c r="AD311" s="7"/>
      <c r="AE311" s="7"/>
      <c r="AF311" s="7"/>
    </row>
    <row r="312" ht="14.25" customHeight="1">
      <c r="A312" s="7"/>
      <c r="B312" s="207"/>
      <c r="C312" s="49"/>
      <c r="D312" s="207"/>
      <c r="E312" s="7"/>
      <c r="F312" s="7"/>
      <c r="G312" s="7"/>
      <c r="H312" s="201"/>
      <c r="I312" s="207"/>
      <c r="J312" s="207"/>
      <c r="K312" s="7"/>
      <c r="L312" s="7"/>
      <c r="M312" s="7"/>
      <c r="N312" s="7"/>
      <c r="O312" s="7"/>
      <c r="P312" s="7"/>
      <c r="Q312" s="7"/>
      <c r="R312" s="7"/>
      <c r="S312" s="7"/>
      <c r="T312" s="7"/>
      <c r="U312" s="7"/>
      <c r="V312" s="7"/>
      <c r="W312" s="7"/>
      <c r="X312" s="7"/>
      <c r="Y312" s="7"/>
      <c r="Z312" s="201"/>
      <c r="AA312" s="7"/>
      <c r="AB312" s="7"/>
      <c r="AC312" s="7"/>
      <c r="AD312" s="7"/>
      <c r="AE312" s="7"/>
      <c r="AF312" s="7"/>
    </row>
    <row r="313" ht="14.25" customHeight="1">
      <c r="A313" s="7"/>
      <c r="B313" s="207"/>
      <c r="C313" s="49"/>
      <c r="D313" s="207"/>
      <c r="E313" s="7"/>
      <c r="F313" s="7"/>
      <c r="G313" s="7"/>
      <c r="H313" s="201"/>
      <c r="I313" s="207"/>
      <c r="J313" s="207"/>
      <c r="K313" s="7"/>
      <c r="L313" s="7"/>
      <c r="M313" s="7"/>
      <c r="N313" s="7"/>
      <c r="O313" s="7"/>
      <c r="P313" s="7"/>
      <c r="Q313" s="7"/>
      <c r="R313" s="7"/>
      <c r="S313" s="7"/>
      <c r="T313" s="7"/>
      <c r="U313" s="7"/>
      <c r="V313" s="7"/>
      <c r="W313" s="7"/>
      <c r="X313" s="7"/>
      <c r="Y313" s="7"/>
      <c r="Z313" s="201"/>
      <c r="AA313" s="7"/>
      <c r="AB313" s="7"/>
      <c r="AC313" s="7"/>
      <c r="AD313" s="7"/>
      <c r="AE313" s="7"/>
      <c r="AF313" s="7"/>
    </row>
    <row r="314" ht="14.25" customHeight="1">
      <c r="A314" s="7"/>
      <c r="B314" s="207"/>
      <c r="C314" s="49"/>
      <c r="D314" s="207"/>
      <c r="E314" s="7"/>
      <c r="F314" s="7"/>
      <c r="G314" s="7"/>
      <c r="H314" s="201"/>
      <c r="I314" s="207"/>
      <c r="J314" s="207"/>
      <c r="K314" s="7"/>
      <c r="L314" s="7"/>
      <c r="M314" s="7"/>
      <c r="N314" s="7"/>
      <c r="O314" s="7"/>
      <c r="P314" s="7"/>
      <c r="Q314" s="7"/>
      <c r="R314" s="7"/>
      <c r="S314" s="7"/>
      <c r="T314" s="7"/>
      <c r="U314" s="7"/>
      <c r="V314" s="7"/>
      <c r="W314" s="7"/>
      <c r="X314" s="7"/>
      <c r="Y314" s="7"/>
      <c r="Z314" s="201"/>
      <c r="AA314" s="7"/>
      <c r="AB314" s="7"/>
      <c r="AC314" s="7"/>
      <c r="AD314" s="7"/>
      <c r="AE314" s="7"/>
      <c r="AF314" s="7"/>
    </row>
    <row r="315" ht="14.25" customHeight="1">
      <c r="A315" s="7"/>
      <c r="B315" s="207"/>
      <c r="C315" s="49"/>
      <c r="D315" s="207"/>
      <c r="E315" s="7"/>
      <c r="F315" s="7"/>
      <c r="G315" s="7"/>
      <c r="H315" s="201"/>
      <c r="I315" s="207"/>
      <c r="J315" s="207"/>
      <c r="K315" s="7"/>
      <c r="L315" s="7"/>
      <c r="M315" s="7"/>
      <c r="N315" s="7"/>
      <c r="O315" s="7"/>
      <c r="P315" s="7"/>
      <c r="Q315" s="7"/>
      <c r="R315" s="7"/>
      <c r="S315" s="7"/>
      <c r="T315" s="7"/>
      <c r="U315" s="7"/>
      <c r="V315" s="7"/>
      <c r="W315" s="7"/>
      <c r="X315" s="7"/>
      <c r="Y315" s="7"/>
      <c r="Z315" s="201"/>
      <c r="AA315" s="7"/>
      <c r="AB315" s="7"/>
      <c r="AC315" s="7"/>
      <c r="AD315" s="7"/>
      <c r="AE315" s="7"/>
      <c r="AF315" s="7"/>
    </row>
    <row r="316" ht="14.25" customHeight="1">
      <c r="A316" s="7"/>
      <c r="B316" s="207"/>
      <c r="C316" s="49"/>
      <c r="D316" s="207"/>
      <c r="E316" s="7"/>
      <c r="F316" s="7"/>
      <c r="G316" s="7"/>
      <c r="H316" s="201"/>
      <c r="I316" s="207"/>
      <c r="J316" s="207"/>
      <c r="K316" s="7"/>
      <c r="L316" s="7"/>
      <c r="M316" s="7"/>
      <c r="N316" s="7"/>
      <c r="O316" s="7"/>
      <c r="P316" s="7"/>
      <c r="Q316" s="7"/>
      <c r="R316" s="7"/>
      <c r="S316" s="7"/>
      <c r="T316" s="7"/>
      <c r="U316" s="7"/>
      <c r="V316" s="7"/>
      <c r="W316" s="7"/>
      <c r="X316" s="7"/>
      <c r="Y316" s="7"/>
      <c r="Z316" s="201"/>
      <c r="AA316" s="7"/>
      <c r="AB316" s="7"/>
      <c r="AC316" s="7"/>
      <c r="AD316" s="7"/>
      <c r="AE316" s="7"/>
      <c r="AF316" s="7"/>
    </row>
    <row r="317" ht="14.25" customHeight="1">
      <c r="A317" s="7"/>
      <c r="B317" s="207"/>
      <c r="C317" s="49"/>
      <c r="D317" s="207"/>
      <c r="E317" s="7"/>
      <c r="F317" s="7"/>
      <c r="G317" s="7"/>
      <c r="H317" s="201"/>
      <c r="I317" s="207"/>
      <c r="J317" s="207"/>
      <c r="K317" s="7"/>
      <c r="L317" s="7"/>
      <c r="M317" s="7"/>
      <c r="N317" s="7"/>
      <c r="O317" s="7"/>
      <c r="P317" s="7"/>
      <c r="Q317" s="7"/>
      <c r="R317" s="7"/>
      <c r="S317" s="7"/>
      <c r="T317" s="7"/>
      <c r="U317" s="7"/>
      <c r="V317" s="7"/>
      <c r="W317" s="7"/>
      <c r="X317" s="7"/>
      <c r="Y317" s="7"/>
      <c r="Z317" s="201"/>
      <c r="AA317" s="7"/>
      <c r="AB317" s="7"/>
      <c r="AC317" s="7"/>
      <c r="AD317" s="7"/>
      <c r="AE317" s="7"/>
      <c r="AF317" s="7"/>
    </row>
    <row r="318" ht="14.25" customHeight="1">
      <c r="A318" s="7"/>
      <c r="B318" s="207"/>
      <c r="C318" s="49"/>
      <c r="D318" s="207"/>
      <c r="E318" s="7"/>
      <c r="F318" s="7"/>
      <c r="G318" s="7"/>
      <c r="H318" s="201"/>
      <c r="I318" s="207"/>
      <c r="J318" s="207"/>
      <c r="K318" s="7"/>
      <c r="L318" s="7"/>
      <c r="M318" s="7"/>
      <c r="N318" s="7"/>
      <c r="O318" s="7"/>
      <c r="P318" s="7"/>
      <c r="Q318" s="7"/>
      <c r="R318" s="7"/>
      <c r="S318" s="7"/>
      <c r="T318" s="7"/>
      <c r="U318" s="7"/>
      <c r="V318" s="7"/>
      <c r="W318" s="7"/>
      <c r="X318" s="7"/>
      <c r="Y318" s="7"/>
      <c r="Z318" s="201"/>
      <c r="AA318" s="7"/>
      <c r="AB318" s="7"/>
      <c r="AC318" s="7"/>
      <c r="AD318" s="7"/>
      <c r="AE318" s="7"/>
      <c r="AF318" s="7"/>
    </row>
    <row r="319" ht="14.25" customHeight="1">
      <c r="A319" s="7"/>
      <c r="B319" s="207"/>
      <c r="C319" s="49"/>
      <c r="D319" s="207"/>
      <c r="E319" s="7"/>
      <c r="F319" s="7"/>
      <c r="G319" s="7"/>
      <c r="H319" s="201"/>
      <c r="I319" s="207"/>
      <c r="J319" s="207"/>
      <c r="K319" s="7"/>
      <c r="L319" s="7"/>
      <c r="M319" s="7"/>
      <c r="N319" s="7"/>
      <c r="O319" s="7"/>
      <c r="P319" s="7"/>
      <c r="Q319" s="7"/>
      <c r="R319" s="7"/>
      <c r="S319" s="7"/>
      <c r="T319" s="7"/>
      <c r="U319" s="7"/>
      <c r="V319" s="7"/>
      <c r="W319" s="7"/>
      <c r="X319" s="7"/>
      <c r="Y319" s="7"/>
      <c r="Z319" s="201"/>
      <c r="AA319" s="7"/>
      <c r="AB319" s="7"/>
      <c r="AC319" s="7"/>
      <c r="AD319" s="7"/>
      <c r="AE319" s="7"/>
      <c r="AF319" s="7"/>
    </row>
    <row r="320" ht="14.25" customHeight="1">
      <c r="A320" s="7"/>
      <c r="B320" s="207"/>
      <c r="C320" s="49"/>
      <c r="D320" s="207"/>
      <c r="E320" s="7"/>
      <c r="F320" s="7"/>
      <c r="G320" s="7"/>
      <c r="H320" s="201"/>
      <c r="I320" s="207"/>
      <c r="J320" s="207"/>
      <c r="K320" s="7"/>
      <c r="L320" s="7"/>
      <c r="M320" s="7"/>
      <c r="N320" s="7"/>
      <c r="O320" s="7"/>
      <c r="P320" s="7"/>
      <c r="Q320" s="7"/>
      <c r="R320" s="7"/>
      <c r="S320" s="7"/>
      <c r="T320" s="7"/>
      <c r="U320" s="7"/>
      <c r="V320" s="7"/>
      <c r="W320" s="7"/>
      <c r="X320" s="7"/>
      <c r="Y320" s="7"/>
      <c r="Z320" s="201"/>
      <c r="AA320" s="7"/>
      <c r="AB320" s="7"/>
      <c r="AC320" s="7"/>
      <c r="AD320" s="7"/>
      <c r="AE320" s="7"/>
      <c r="AF320" s="7"/>
    </row>
    <row r="321" ht="14.25" customHeight="1">
      <c r="A321" s="7"/>
      <c r="B321" s="207"/>
      <c r="C321" s="49"/>
      <c r="D321" s="207"/>
      <c r="E321" s="7"/>
      <c r="F321" s="7"/>
      <c r="G321" s="7"/>
      <c r="H321" s="201"/>
      <c r="I321" s="207"/>
      <c r="J321" s="207"/>
      <c r="K321" s="7"/>
      <c r="L321" s="7"/>
      <c r="M321" s="7"/>
      <c r="N321" s="7"/>
      <c r="O321" s="7"/>
      <c r="P321" s="7"/>
      <c r="Q321" s="7"/>
      <c r="R321" s="7"/>
      <c r="S321" s="7"/>
      <c r="T321" s="7"/>
      <c r="U321" s="7"/>
      <c r="V321" s="7"/>
      <c r="W321" s="7"/>
      <c r="X321" s="7"/>
      <c r="Y321" s="7"/>
      <c r="Z321" s="201"/>
      <c r="AA321" s="7"/>
      <c r="AB321" s="7"/>
      <c r="AC321" s="7"/>
      <c r="AD321" s="7"/>
      <c r="AE321" s="7"/>
      <c r="AF321" s="7"/>
    </row>
    <row r="322" ht="14.25" customHeight="1">
      <c r="A322" s="7"/>
      <c r="B322" s="207"/>
      <c r="C322" s="49"/>
      <c r="D322" s="207"/>
      <c r="E322" s="7"/>
      <c r="F322" s="7"/>
      <c r="G322" s="7"/>
      <c r="H322" s="201"/>
      <c r="I322" s="207"/>
      <c r="J322" s="207"/>
      <c r="K322" s="7"/>
      <c r="L322" s="7"/>
      <c r="M322" s="7"/>
      <c r="N322" s="7"/>
      <c r="O322" s="7"/>
      <c r="P322" s="7"/>
      <c r="Q322" s="7"/>
      <c r="R322" s="7"/>
      <c r="S322" s="7"/>
      <c r="T322" s="7"/>
      <c r="U322" s="7"/>
      <c r="V322" s="7"/>
      <c r="W322" s="7"/>
      <c r="X322" s="7"/>
      <c r="Y322" s="7"/>
      <c r="Z322" s="201"/>
      <c r="AA322" s="7"/>
      <c r="AB322" s="7"/>
      <c r="AC322" s="7"/>
      <c r="AD322" s="7"/>
      <c r="AE322" s="7"/>
      <c r="AF322" s="7"/>
    </row>
    <row r="323" ht="14.25" customHeight="1">
      <c r="A323" s="7"/>
      <c r="B323" s="207"/>
      <c r="C323" s="49"/>
      <c r="D323" s="207"/>
      <c r="E323" s="7"/>
      <c r="F323" s="7"/>
      <c r="G323" s="7"/>
      <c r="H323" s="201"/>
      <c r="I323" s="207"/>
      <c r="J323" s="207"/>
      <c r="K323" s="7"/>
      <c r="L323" s="7"/>
      <c r="M323" s="7"/>
      <c r="N323" s="7"/>
      <c r="O323" s="7"/>
      <c r="P323" s="7"/>
      <c r="Q323" s="7"/>
      <c r="R323" s="7"/>
      <c r="S323" s="7"/>
      <c r="T323" s="7"/>
      <c r="U323" s="7"/>
      <c r="V323" s="7"/>
      <c r="W323" s="7"/>
      <c r="X323" s="7"/>
      <c r="Y323" s="7"/>
      <c r="Z323" s="201"/>
      <c r="AA323" s="7"/>
      <c r="AB323" s="7"/>
      <c r="AC323" s="7"/>
      <c r="AD323" s="7"/>
      <c r="AE323" s="7"/>
      <c r="AF323" s="7"/>
    </row>
    <row r="324" ht="14.25" customHeight="1">
      <c r="A324" s="7"/>
      <c r="B324" s="207"/>
      <c r="C324" s="49"/>
      <c r="D324" s="207"/>
      <c r="E324" s="7"/>
      <c r="F324" s="7"/>
      <c r="G324" s="7"/>
      <c r="H324" s="201"/>
      <c r="I324" s="207"/>
      <c r="J324" s="207"/>
      <c r="K324" s="7"/>
      <c r="L324" s="7"/>
      <c r="M324" s="7"/>
      <c r="N324" s="7"/>
      <c r="O324" s="7"/>
      <c r="P324" s="7"/>
      <c r="Q324" s="7"/>
      <c r="R324" s="7"/>
      <c r="S324" s="7"/>
      <c r="T324" s="7"/>
      <c r="U324" s="7"/>
      <c r="V324" s="7"/>
      <c r="W324" s="7"/>
      <c r="X324" s="7"/>
      <c r="Y324" s="7"/>
      <c r="Z324" s="201"/>
      <c r="AA324" s="7"/>
      <c r="AB324" s="7"/>
      <c r="AC324" s="7"/>
      <c r="AD324" s="7"/>
      <c r="AE324" s="7"/>
      <c r="AF324" s="7"/>
    </row>
    <row r="325" ht="14.25" customHeight="1">
      <c r="A325" s="7"/>
      <c r="B325" s="207"/>
      <c r="C325" s="49"/>
      <c r="D325" s="207"/>
      <c r="E325" s="7"/>
      <c r="F325" s="7"/>
      <c r="G325" s="7"/>
      <c r="H325" s="201"/>
      <c r="I325" s="207"/>
      <c r="J325" s="207"/>
      <c r="K325" s="7"/>
      <c r="L325" s="7"/>
      <c r="M325" s="7"/>
      <c r="N325" s="7"/>
      <c r="O325" s="7"/>
      <c r="P325" s="7"/>
      <c r="Q325" s="7"/>
      <c r="R325" s="7"/>
      <c r="S325" s="7"/>
      <c r="T325" s="7"/>
      <c r="U325" s="7"/>
      <c r="V325" s="7"/>
      <c r="W325" s="7"/>
      <c r="X325" s="7"/>
      <c r="Y325" s="7"/>
      <c r="Z325" s="201"/>
      <c r="AA325" s="7"/>
      <c r="AB325" s="7"/>
      <c r="AC325" s="7"/>
      <c r="AD325" s="7"/>
      <c r="AE325" s="7"/>
      <c r="AF325" s="7"/>
    </row>
    <row r="326" ht="14.25" customHeight="1">
      <c r="A326" s="7"/>
      <c r="B326" s="207"/>
      <c r="C326" s="49"/>
      <c r="D326" s="207"/>
      <c r="E326" s="7"/>
      <c r="F326" s="7"/>
      <c r="G326" s="7"/>
      <c r="H326" s="201"/>
      <c r="I326" s="207"/>
      <c r="J326" s="207"/>
      <c r="K326" s="7"/>
      <c r="L326" s="7"/>
      <c r="M326" s="7"/>
      <c r="N326" s="7"/>
      <c r="O326" s="7"/>
      <c r="P326" s="7"/>
      <c r="Q326" s="7"/>
      <c r="R326" s="7"/>
      <c r="S326" s="7"/>
      <c r="T326" s="7"/>
      <c r="U326" s="7"/>
      <c r="V326" s="7"/>
      <c r="W326" s="7"/>
      <c r="X326" s="7"/>
      <c r="Y326" s="7"/>
      <c r="Z326" s="201"/>
      <c r="AA326" s="7"/>
      <c r="AB326" s="7"/>
      <c r="AC326" s="7"/>
      <c r="AD326" s="7"/>
      <c r="AE326" s="7"/>
      <c r="AF326" s="7"/>
    </row>
    <row r="327" ht="14.25" customHeight="1">
      <c r="A327" s="7"/>
      <c r="B327" s="207"/>
      <c r="C327" s="49"/>
      <c r="D327" s="207"/>
      <c r="E327" s="7"/>
      <c r="F327" s="7"/>
      <c r="G327" s="7"/>
      <c r="H327" s="201"/>
      <c r="I327" s="207"/>
      <c r="J327" s="207"/>
      <c r="K327" s="7"/>
      <c r="L327" s="7"/>
      <c r="M327" s="7"/>
      <c r="N327" s="7"/>
      <c r="O327" s="7"/>
      <c r="P327" s="7"/>
      <c r="Q327" s="7"/>
      <c r="R327" s="7"/>
      <c r="S327" s="7"/>
      <c r="T327" s="7"/>
      <c r="U327" s="7"/>
      <c r="V327" s="7"/>
      <c r="W327" s="7"/>
      <c r="X327" s="7"/>
      <c r="Y327" s="7"/>
      <c r="Z327" s="201"/>
      <c r="AA327" s="7"/>
      <c r="AB327" s="7"/>
      <c r="AC327" s="7"/>
      <c r="AD327" s="7"/>
      <c r="AE327" s="7"/>
      <c r="AF327" s="7"/>
    </row>
    <row r="328" ht="14.25" customHeight="1">
      <c r="A328" s="7"/>
      <c r="B328" s="207"/>
      <c r="C328" s="49"/>
      <c r="D328" s="207"/>
      <c r="E328" s="7"/>
      <c r="F328" s="7"/>
      <c r="G328" s="7"/>
      <c r="H328" s="201"/>
      <c r="I328" s="207"/>
      <c r="J328" s="207"/>
      <c r="K328" s="7"/>
      <c r="L328" s="7"/>
      <c r="M328" s="7"/>
      <c r="N328" s="7"/>
      <c r="O328" s="7"/>
      <c r="P328" s="7"/>
      <c r="Q328" s="7"/>
      <c r="R328" s="7"/>
      <c r="S328" s="7"/>
      <c r="T328" s="7"/>
      <c r="U328" s="7"/>
      <c r="V328" s="7"/>
      <c r="W328" s="7"/>
      <c r="X328" s="7"/>
      <c r="Y328" s="7"/>
      <c r="Z328" s="201"/>
      <c r="AA328" s="7"/>
      <c r="AB328" s="7"/>
      <c r="AC328" s="7"/>
      <c r="AD328" s="7"/>
      <c r="AE328" s="7"/>
      <c r="AF328" s="7"/>
    </row>
    <row r="329" ht="14.25" customHeight="1">
      <c r="A329" s="7"/>
      <c r="B329" s="207"/>
      <c r="C329" s="49"/>
      <c r="D329" s="207"/>
      <c r="E329" s="7"/>
      <c r="F329" s="7"/>
      <c r="G329" s="7"/>
      <c r="H329" s="201"/>
      <c r="I329" s="207"/>
      <c r="J329" s="207"/>
      <c r="K329" s="7"/>
      <c r="L329" s="7"/>
      <c r="M329" s="7"/>
      <c r="N329" s="7"/>
      <c r="O329" s="7"/>
      <c r="P329" s="7"/>
      <c r="Q329" s="7"/>
      <c r="R329" s="7"/>
      <c r="S329" s="7"/>
      <c r="T329" s="7"/>
      <c r="U329" s="7"/>
      <c r="V329" s="7"/>
      <c r="W329" s="7"/>
      <c r="X329" s="7"/>
      <c r="Y329" s="7"/>
      <c r="Z329" s="201"/>
      <c r="AA329" s="7"/>
      <c r="AB329" s="7"/>
      <c r="AC329" s="7"/>
      <c r="AD329" s="7"/>
      <c r="AE329" s="7"/>
      <c r="AF329" s="7"/>
    </row>
    <row r="330" ht="14.25" customHeight="1">
      <c r="A330" s="7"/>
      <c r="B330" s="207"/>
      <c r="C330" s="49"/>
      <c r="D330" s="207"/>
      <c r="E330" s="7"/>
      <c r="F330" s="7"/>
      <c r="G330" s="7"/>
      <c r="H330" s="201"/>
      <c r="I330" s="207"/>
      <c r="J330" s="207"/>
      <c r="K330" s="7"/>
      <c r="L330" s="7"/>
      <c r="M330" s="7"/>
      <c r="N330" s="7"/>
      <c r="O330" s="7"/>
      <c r="P330" s="7"/>
      <c r="Q330" s="7"/>
      <c r="R330" s="7"/>
      <c r="S330" s="7"/>
      <c r="T330" s="7"/>
      <c r="U330" s="7"/>
      <c r="V330" s="7"/>
      <c r="W330" s="7"/>
      <c r="X330" s="7"/>
      <c r="Y330" s="7"/>
      <c r="Z330" s="201"/>
      <c r="AA330" s="7"/>
      <c r="AB330" s="7"/>
      <c r="AC330" s="7"/>
      <c r="AD330" s="7"/>
      <c r="AE330" s="7"/>
      <c r="AF330" s="7"/>
    </row>
    <row r="331" ht="14.25" customHeight="1">
      <c r="A331" s="7"/>
      <c r="B331" s="207"/>
      <c r="C331" s="49"/>
      <c r="D331" s="207"/>
      <c r="E331" s="7"/>
      <c r="F331" s="7"/>
      <c r="G331" s="7"/>
      <c r="H331" s="201"/>
      <c r="I331" s="207"/>
      <c r="J331" s="207"/>
      <c r="K331" s="7"/>
      <c r="L331" s="7"/>
      <c r="M331" s="7"/>
      <c r="N331" s="7"/>
      <c r="O331" s="7"/>
      <c r="P331" s="7"/>
      <c r="Q331" s="7"/>
      <c r="R331" s="7"/>
      <c r="S331" s="7"/>
      <c r="T331" s="7"/>
      <c r="U331" s="7"/>
      <c r="V331" s="7"/>
      <c r="W331" s="7"/>
      <c r="X331" s="7"/>
      <c r="Y331" s="7"/>
      <c r="Z331" s="201"/>
      <c r="AA331" s="7"/>
      <c r="AB331" s="7"/>
      <c r="AC331" s="7"/>
      <c r="AD331" s="7"/>
      <c r="AE331" s="7"/>
      <c r="AF331" s="7"/>
    </row>
    <row r="332" ht="14.25" customHeight="1">
      <c r="A332" s="7"/>
      <c r="B332" s="207"/>
      <c r="C332" s="49"/>
      <c r="D332" s="207"/>
      <c r="E332" s="7"/>
      <c r="F332" s="7"/>
      <c r="G332" s="7"/>
      <c r="H332" s="201"/>
      <c r="I332" s="207"/>
      <c r="J332" s="207"/>
      <c r="K332" s="7"/>
      <c r="L332" s="7"/>
      <c r="M332" s="7"/>
      <c r="N332" s="7"/>
      <c r="O332" s="7"/>
      <c r="P332" s="7"/>
      <c r="Q332" s="7"/>
      <c r="R332" s="7"/>
      <c r="S332" s="7"/>
      <c r="T332" s="7"/>
      <c r="U332" s="7"/>
      <c r="V332" s="7"/>
      <c r="W332" s="7"/>
      <c r="X332" s="7"/>
      <c r="Y332" s="7"/>
      <c r="Z332" s="201"/>
      <c r="AA332" s="7"/>
      <c r="AB332" s="7"/>
      <c r="AC332" s="7"/>
      <c r="AD332" s="7"/>
      <c r="AE332" s="7"/>
      <c r="AF332" s="7"/>
    </row>
    <row r="333" ht="14.25" customHeight="1">
      <c r="A333" s="7"/>
      <c r="B333" s="207"/>
      <c r="C333" s="49"/>
      <c r="D333" s="207"/>
      <c r="E333" s="7"/>
      <c r="F333" s="7"/>
      <c r="G333" s="7"/>
      <c r="H333" s="201"/>
      <c r="I333" s="207"/>
      <c r="J333" s="207"/>
      <c r="K333" s="7"/>
      <c r="L333" s="7"/>
      <c r="M333" s="7"/>
      <c r="N333" s="7"/>
      <c r="O333" s="7"/>
      <c r="P333" s="7"/>
      <c r="Q333" s="7"/>
      <c r="R333" s="7"/>
      <c r="S333" s="7"/>
      <c r="T333" s="7"/>
      <c r="U333" s="7"/>
      <c r="V333" s="7"/>
      <c r="W333" s="7"/>
      <c r="X333" s="7"/>
      <c r="Y333" s="7"/>
      <c r="Z333" s="201"/>
      <c r="AA333" s="7"/>
      <c r="AB333" s="7"/>
      <c r="AC333" s="7"/>
      <c r="AD333" s="7"/>
      <c r="AE333" s="7"/>
      <c r="AF333" s="7"/>
    </row>
    <row r="334" ht="14.25" customHeight="1">
      <c r="A334" s="7"/>
      <c r="B334" s="207"/>
      <c r="C334" s="49"/>
      <c r="D334" s="207"/>
      <c r="E334" s="7"/>
      <c r="F334" s="7"/>
      <c r="G334" s="7"/>
      <c r="H334" s="201"/>
      <c r="I334" s="207"/>
      <c r="J334" s="207"/>
      <c r="K334" s="7"/>
      <c r="L334" s="7"/>
      <c r="M334" s="7"/>
      <c r="N334" s="7"/>
      <c r="O334" s="7"/>
      <c r="P334" s="7"/>
      <c r="Q334" s="7"/>
      <c r="R334" s="7"/>
      <c r="S334" s="7"/>
      <c r="T334" s="7"/>
      <c r="U334" s="7"/>
      <c r="V334" s="7"/>
      <c r="W334" s="7"/>
      <c r="X334" s="7"/>
      <c r="Y334" s="7"/>
      <c r="Z334" s="201"/>
      <c r="AA334" s="7"/>
      <c r="AB334" s="7"/>
      <c r="AC334" s="7"/>
      <c r="AD334" s="7"/>
      <c r="AE334" s="7"/>
      <c r="AF334" s="7"/>
    </row>
    <row r="335" ht="14.25" customHeight="1">
      <c r="A335" s="7"/>
      <c r="B335" s="207"/>
      <c r="C335" s="49"/>
      <c r="D335" s="207"/>
      <c r="E335" s="7"/>
      <c r="F335" s="7"/>
      <c r="G335" s="7"/>
      <c r="H335" s="201"/>
      <c r="I335" s="207"/>
      <c r="J335" s="207"/>
      <c r="K335" s="7"/>
      <c r="L335" s="7"/>
      <c r="M335" s="7"/>
      <c r="N335" s="7"/>
      <c r="O335" s="7"/>
      <c r="P335" s="7"/>
      <c r="Q335" s="7"/>
      <c r="R335" s="7"/>
      <c r="S335" s="7"/>
      <c r="T335" s="7"/>
      <c r="U335" s="7"/>
      <c r="V335" s="7"/>
      <c r="W335" s="7"/>
      <c r="X335" s="7"/>
      <c r="Y335" s="7"/>
      <c r="Z335" s="201"/>
      <c r="AA335" s="7"/>
      <c r="AB335" s="7"/>
      <c r="AC335" s="7"/>
      <c r="AD335" s="7"/>
      <c r="AE335" s="7"/>
      <c r="AF335" s="7"/>
    </row>
    <row r="336" ht="14.25" customHeight="1">
      <c r="A336" s="7"/>
      <c r="B336" s="207"/>
      <c r="C336" s="49"/>
      <c r="D336" s="207"/>
      <c r="E336" s="7"/>
      <c r="F336" s="7"/>
      <c r="G336" s="7"/>
      <c r="H336" s="201"/>
      <c r="I336" s="207"/>
      <c r="J336" s="207"/>
      <c r="K336" s="7"/>
      <c r="L336" s="7"/>
      <c r="M336" s="7"/>
      <c r="N336" s="7"/>
      <c r="O336" s="7"/>
      <c r="P336" s="7"/>
      <c r="Q336" s="7"/>
      <c r="R336" s="7"/>
      <c r="S336" s="7"/>
      <c r="T336" s="7"/>
      <c r="U336" s="7"/>
      <c r="V336" s="7"/>
      <c r="W336" s="7"/>
      <c r="X336" s="7"/>
      <c r="Y336" s="7"/>
      <c r="Z336" s="201"/>
      <c r="AA336" s="7"/>
      <c r="AB336" s="7"/>
      <c r="AC336" s="7"/>
      <c r="AD336" s="7"/>
      <c r="AE336" s="7"/>
      <c r="AF336" s="7"/>
    </row>
    <row r="337" ht="14.25" customHeight="1">
      <c r="A337" s="7"/>
      <c r="B337" s="207"/>
      <c r="C337" s="49"/>
      <c r="D337" s="207"/>
      <c r="E337" s="7"/>
      <c r="F337" s="7"/>
      <c r="G337" s="7"/>
      <c r="H337" s="201"/>
      <c r="I337" s="207"/>
      <c r="J337" s="207"/>
      <c r="K337" s="7"/>
      <c r="L337" s="7"/>
      <c r="M337" s="7"/>
      <c r="N337" s="7"/>
      <c r="O337" s="7"/>
      <c r="P337" s="7"/>
      <c r="Q337" s="7"/>
      <c r="R337" s="7"/>
      <c r="S337" s="7"/>
      <c r="T337" s="7"/>
      <c r="U337" s="7"/>
      <c r="V337" s="7"/>
      <c r="W337" s="7"/>
      <c r="X337" s="7"/>
      <c r="Y337" s="7"/>
      <c r="Z337" s="201"/>
      <c r="AA337" s="7"/>
      <c r="AB337" s="7"/>
      <c r="AC337" s="7"/>
      <c r="AD337" s="7"/>
      <c r="AE337" s="7"/>
      <c r="AF337" s="7"/>
    </row>
    <row r="338" ht="14.25" customHeight="1">
      <c r="A338" s="7"/>
      <c r="B338" s="207"/>
      <c r="C338" s="49"/>
      <c r="D338" s="207"/>
      <c r="E338" s="7"/>
      <c r="F338" s="7"/>
      <c r="G338" s="7"/>
      <c r="H338" s="201"/>
      <c r="I338" s="207"/>
      <c r="J338" s="207"/>
      <c r="K338" s="7"/>
      <c r="L338" s="7"/>
      <c r="M338" s="7"/>
      <c r="N338" s="7"/>
      <c r="O338" s="7"/>
      <c r="P338" s="7"/>
      <c r="Q338" s="7"/>
      <c r="R338" s="7"/>
      <c r="S338" s="7"/>
      <c r="T338" s="7"/>
      <c r="U338" s="7"/>
      <c r="V338" s="7"/>
      <c r="W338" s="7"/>
      <c r="X338" s="7"/>
      <c r="Y338" s="7"/>
      <c r="Z338" s="201"/>
      <c r="AA338" s="7"/>
      <c r="AB338" s="7"/>
      <c r="AC338" s="7"/>
      <c r="AD338" s="7"/>
      <c r="AE338" s="7"/>
      <c r="AF338" s="7"/>
    </row>
    <row r="339" ht="14.25" customHeight="1">
      <c r="A339" s="7"/>
      <c r="B339" s="207"/>
      <c r="C339" s="49"/>
      <c r="D339" s="207"/>
      <c r="E339" s="7"/>
      <c r="F339" s="7"/>
      <c r="G339" s="7"/>
      <c r="H339" s="201"/>
      <c r="I339" s="207"/>
      <c r="J339" s="207"/>
      <c r="K339" s="7"/>
      <c r="L339" s="7"/>
      <c r="M339" s="7"/>
      <c r="N339" s="7"/>
      <c r="O339" s="7"/>
      <c r="P339" s="7"/>
      <c r="Q339" s="7"/>
      <c r="R339" s="7"/>
      <c r="S339" s="7"/>
      <c r="T339" s="7"/>
      <c r="U339" s="7"/>
      <c r="V339" s="7"/>
      <c r="W339" s="7"/>
      <c r="X339" s="7"/>
      <c r="Y339" s="7"/>
      <c r="Z339" s="201"/>
      <c r="AA339" s="7"/>
      <c r="AB339" s="7"/>
      <c r="AC339" s="7"/>
      <c r="AD339" s="7"/>
      <c r="AE339" s="7"/>
      <c r="AF339" s="7"/>
    </row>
    <row r="340" ht="14.25" customHeight="1">
      <c r="A340" s="7"/>
      <c r="B340" s="207"/>
      <c r="C340" s="49"/>
      <c r="D340" s="207"/>
      <c r="E340" s="7"/>
      <c r="F340" s="7"/>
      <c r="G340" s="7"/>
      <c r="H340" s="201"/>
      <c r="I340" s="207"/>
      <c r="J340" s="207"/>
      <c r="K340" s="7"/>
      <c r="L340" s="7"/>
      <c r="M340" s="7"/>
      <c r="N340" s="7"/>
      <c r="O340" s="7"/>
      <c r="P340" s="7"/>
      <c r="Q340" s="7"/>
      <c r="R340" s="7"/>
      <c r="S340" s="7"/>
      <c r="T340" s="7"/>
      <c r="U340" s="7"/>
      <c r="V340" s="7"/>
      <c r="W340" s="7"/>
      <c r="X340" s="7"/>
      <c r="Y340" s="7"/>
      <c r="Z340" s="201"/>
      <c r="AA340" s="7"/>
      <c r="AB340" s="7"/>
      <c r="AC340" s="7"/>
      <c r="AD340" s="7"/>
      <c r="AE340" s="7"/>
      <c r="AF340" s="7"/>
    </row>
    <row r="341" ht="14.25" customHeight="1">
      <c r="A341" s="7"/>
      <c r="B341" s="207"/>
      <c r="C341" s="49"/>
      <c r="D341" s="207"/>
      <c r="E341" s="7"/>
      <c r="F341" s="7"/>
      <c r="G341" s="7"/>
      <c r="H341" s="201"/>
      <c r="I341" s="207"/>
      <c r="J341" s="207"/>
      <c r="K341" s="7"/>
      <c r="L341" s="7"/>
      <c r="M341" s="7"/>
      <c r="N341" s="7"/>
      <c r="O341" s="7"/>
      <c r="P341" s="7"/>
      <c r="Q341" s="7"/>
      <c r="R341" s="7"/>
      <c r="S341" s="7"/>
      <c r="T341" s="7"/>
      <c r="U341" s="7"/>
      <c r="V341" s="7"/>
      <c r="W341" s="7"/>
      <c r="X341" s="7"/>
      <c r="Y341" s="7"/>
      <c r="Z341" s="201"/>
      <c r="AA341" s="7"/>
      <c r="AB341" s="7"/>
      <c r="AC341" s="7"/>
      <c r="AD341" s="7"/>
      <c r="AE341" s="7"/>
      <c r="AF341" s="7"/>
    </row>
    <row r="342" ht="14.25" customHeight="1">
      <c r="A342" s="7"/>
      <c r="B342" s="207"/>
      <c r="C342" s="49"/>
      <c r="D342" s="207"/>
      <c r="E342" s="7"/>
      <c r="F342" s="7"/>
      <c r="G342" s="7"/>
      <c r="H342" s="201"/>
      <c r="I342" s="207"/>
      <c r="J342" s="207"/>
      <c r="K342" s="7"/>
      <c r="L342" s="7"/>
      <c r="M342" s="7"/>
      <c r="N342" s="7"/>
      <c r="O342" s="7"/>
      <c r="P342" s="7"/>
      <c r="Q342" s="7"/>
      <c r="R342" s="7"/>
      <c r="S342" s="7"/>
      <c r="T342" s="7"/>
      <c r="U342" s="7"/>
      <c r="V342" s="7"/>
      <c r="W342" s="7"/>
      <c r="X342" s="7"/>
      <c r="Y342" s="7"/>
      <c r="Z342" s="201"/>
      <c r="AA342" s="7"/>
      <c r="AB342" s="7"/>
      <c r="AC342" s="7"/>
      <c r="AD342" s="7"/>
      <c r="AE342" s="7"/>
      <c r="AF342" s="7"/>
    </row>
    <row r="343" ht="14.25" customHeight="1">
      <c r="A343" s="7"/>
      <c r="B343" s="207"/>
      <c r="C343" s="49"/>
      <c r="D343" s="207"/>
      <c r="E343" s="7"/>
      <c r="F343" s="7"/>
      <c r="G343" s="7"/>
      <c r="H343" s="201"/>
      <c r="I343" s="207"/>
      <c r="J343" s="207"/>
      <c r="K343" s="7"/>
      <c r="L343" s="7"/>
      <c r="M343" s="7"/>
      <c r="N343" s="7"/>
      <c r="O343" s="7"/>
      <c r="P343" s="7"/>
      <c r="Q343" s="7"/>
      <c r="R343" s="7"/>
      <c r="S343" s="7"/>
      <c r="T343" s="7"/>
      <c r="U343" s="7"/>
      <c r="V343" s="7"/>
      <c r="W343" s="7"/>
      <c r="X343" s="7"/>
      <c r="Y343" s="7"/>
      <c r="Z343" s="201"/>
      <c r="AA343" s="7"/>
      <c r="AB343" s="7"/>
      <c r="AC343" s="7"/>
      <c r="AD343" s="7"/>
      <c r="AE343" s="7"/>
      <c r="AF343" s="7"/>
    </row>
    <row r="344" ht="14.25" customHeight="1">
      <c r="A344" s="7"/>
      <c r="B344" s="207"/>
      <c r="C344" s="49"/>
      <c r="D344" s="207"/>
      <c r="E344" s="7"/>
      <c r="F344" s="7"/>
      <c r="G344" s="7"/>
      <c r="H344" s="201"/>
      <c r="I344" s="207"/>
      <c r="J344" s="207"/>
      <c r="K344" s="7"/>
      <c r="L344" s="7"/>
      <c r="M344" s="7"/>
      <c r="N344" s="7"/>
      <c r="O344" s="7"/>
      <c r="P344" s="7"/>
      <c r="Q344" s="7"/>
      <c r="R344" s="7"/>
      <c r="S344" s="7"/>
      <c r="T344" s="7"/>
      <c r="U344" s="7"/>
      <c r="V344" s="7"/>
      <c r="W344" s="7"/>
      <c r="X344" s="7"/>
      <c r="Y344" s="7"/>
      <c r="Z344" s="201"/>
      <c r="AA344" s="7"/>
      <c r="AB344" s="7"/>
      <c r="AC344" s="7"/>
      <c r="AD344" s="7"/>
      <c r="AE344" s="7"/>
      <c r="AF344" s="7"/>
    </row>
    <row r="345" ht="14.25" customHeight="1">
      <c r="A345" s="7"/>
      <c r="B345" s="207"/>
      <c r="C345" s="49"/>
      <c r="D345" s="207"/>
      <c r="E345" s="7"/>
      <c r="F345" s="7"/>
      <c r="G345" s="7"/>
      <c r="H345" s="201"/>
      <c r="I345" s="207"/>
      <c r="J345" s="207"/>
      <c r="K345" s="7"/>
      <c r="L345" s="7"/>
      <c r="M345" s="7"/>
      <c r="N345" s="7"/>
      <c r="O345" s="7"/>
      <c r="P345" s="7"/>
      <c r="Q345" s="7"/>
      <c r="R345" s="7"/>
      <c r="S345" s="7"/>
      <c r="T345" s="7"/>
      <c r="U345" s="7"/>
      <c r="V345" s="7"/>
      <c r="W345" s="7"/>
      <c r="X345" s="7"/>
      <c r="Y345" s="7"/>
      <c r="Z345" s="201"/>
      <c r="AA345" s="7"/>
      <c r="AB345" s="7"/>
      <c r="AC345" s="7"/>
      <c r="AD345" s="7"/>
      <c r="AE345" s="7"/>
      <c r="AF345" s="7"/>
    </row>
    <row r="346" ht="14.25" customHeight="1">
      <c r="A346" s="7"/>
      <c r="B346" s="207"/>
      <c r="C346" s="49"/>
      <c r="D346" s="207"/>
      <c r="E346" s="7"/>
      <c r="F346" s="7"/>
      <c r="G346" s="7"/>
      <c r="H346" s="201"/>
      <c r="I346" s="207"/>
      <c r="J346" s="207"/>
      <c r="K346" s="7"/>
      <c r="L346" s="7"/>
      <c r="M346" s="7"/>
      <c r="N346" s="7"/>
      <c r="O346" s="7"/>
      <c r="P346" s="7"/>
      <c r="Q346" s="7"/>
      <c r="R346" s="7"/>
      <c r="S346" s="7"/>
      <c r="T346" s="7"/>
      <c r="U346" s="7"/>
      <c r="V346" s="7"/>
      <c r="W346" s="7"/>
      <c r="X346" s="7"/>
      <c r="Y346" s="7"/>
      <c r="Z346" s="201"/>
      <c r="AA346" s="7"/>
      <c r="AB346" s="7"/>
      <c r="AC346" s="7"/>
      <c r="AD346" s="7"/>
      <c r="AE346" s="7"/>
      <c r="AF346" s="7"/>
    </row>
    <row r="347" ht="14.25" customHeight="1">
      <c r="A347" s="7"/>
      <c r="B347" s="207"/>
      <c r="C347" s="49"/>
      <c r="D347" s="207"/>
      <c r="E347" s="7"/>
      <c r="F347" s="7"/>
      <c r="G347" s="7"/>
      <c r="H347" s="201"/>
      <c r="I347" s="207"/>
      <c r="J347" s="207"/>
      <c r="K347" s="7"/>
      <c r="L347" s="7"/>
      <c r="M347" s="7"/>
      <c r="N347" s="7"/>
      <c r="O347" s="7"/>
      <c r="P347" s="7"/>
      <c r="Q347" s="7"/>
      <c r="R347" s="7"/>
      <c r="S347" s="7"/>
      <c r="T347" s="7"/>
      <c r="U347" s="7"/>
      <c r="V347" s="7"/>
      <c r="W347" s="7"/>
      <c r="X347" s="7"/>
      <c r="Y347" s="7"/>
      <c r="Z347" s="201"/>
      <c r="AA347" s="7"/>
      <c r="AB347" s="7"/>
      <c r="AC347" s="7"/>
      <c r="AD347" s="7"/>
      <c r="AE347" s="7"/>
      <c r="AF347" s="7"/>
    </row>
    <row r="348" ht="14.25" customHeight="1">
      <c r="A348" s="7"/>
      <c r="B348" s="207"/>
      <c r="C348" s="49"/>
      <c r="D348" s="207"/>
      <c r="E348" s="7"/>
      <c r="F348" s="7"/>
      <c r="G348" s="7"/>
      <c r="H348" s="201"/>
      <c r="I348" s="207"/>
      <c r="J348" s="207"/>
      <c r="K348" s="7"/>
      <c r="L348" s="7"/>
      <c r="M348" s="7"/>
      <c r="N348" s="7"/>
      <c r="O348" s="7"/>
      <c r="P348" s="7"/>
      <c r="Q348" s="7"/>
      <c r="R348" s="7"/>
      <c r="S348" s="7"/>
      <c r="T348" s="7"/>
      <c r="U348" s="7"/>
      <c r="V348" s="7"/>
      <c r="W348" s="7"/>
      <c r="X348" s="7"/>
      <c r="Y348" s="7"/>
      <c r="Z348" s="201"/>
      <c r="AA348" s="7"/>
      <c r="AB348" s="7"/>
      <c r="AC348" s="7"/>
      <c r="AD348" s="7"/>
      <c r="AE348" s="7"/>
      <c r="AF348" s="7"/>
    </row>
    <row r="349" ht="14.25" customHeight="1">
      <c r="A349" s="7"/>
      <c r="B349" s="207"/>
      <c r="C349" s="49"/>
      <c r="D349" s="207"/>
      <c r="E349" s="7"/>
      <c r="F349" s="7"/>
      <c r="G349" s="7"/>
      <c r="H349" s="201"/>
      <c r="I349" s="207"/>
      <c r="J349" s="207"/>
      <c r="K349" s="7"/>
      <c r="L349" s="7"/>
      <c r="M349" s="7"/>
      <c r="N349" s="7"/>
      <c r="O349" s="7"/>
      <c r="P349" s="7"/>
      <c r="Q349" s="7"/>
      <c r="R349" s="7"/>
      <c r="S349" s="7"/>
      <c r="T349" s="7"/>
      <c r="U349" s="7"/>
      <c r="V349" s="7"/>
      <c r="W349" s="7"/>
      <c r="X349" s="7"/>
      <c r="Y349" s="7"/>
      <c r="Z349" s="201"/>
      <c r="AA349" s="7"/>
      <c r="AB349" s="7"/>
      <c r="AC349" s="7"/>
      <c r="AD349" s="7"/>
      <c r="AE349" s="7"/>
      <c r="AF349" s="7"/>
    </row>
    <row r="350" ht="14.25" customHeight="1">
      <c r="A350" s="7"/>
      <c r="B350" s="207"/>
      <c r="C350" s="49"/>
      <c r="D350" s="207"/>
      <c r="E350" s="7"/>
      <c r="F350" s="7"/>
      <c r="G350" s="7"/>
      <c r="H350" s="201"/>
      <c r="I350" s="207"/>
      <c r="J350" s="207"/>
      <c r="K350" s="7"/>
      <c r="L350" s="7"/>
      <c r="M350" s="7"/>
      <c r="N350" s="7"/>
      <c r="O350" s="7"/>
      <c r="P350" s="7"/>
      <c r="Q350" s="7"/>
      <c r="R350" s="7"/>
      <c r="S350" s="7"/>
      <c r="T350" s="7"/>
      <c r="U350" s="7"/>
      <c r="V350" s="7"/>
      <c r="W350" s="7"/>
      <c r="X350" s="7"/>
      <c r="Y350" s="7"/>
      <c r="Z350" s="201"/>
      <c r="AA350" s="7"/>
      <c r="AB350" s="7"/>
      <c r="AC350" s="7"/>
      <c r="AD350" s="7"/>
      <c r="AE350" s="7"/>
      <c r="AF350" s="7"/>
    </row>
    <row r="351" ht="14.25" customHeight="1">
      <c r="A351" s="7"/>
      <c r="B351" s="207"/>
      <c r="C351" s="49"/>
      <c r="D351" s="207"/>
      <c r="E351" s="7"/>
      <c r="F351" s="7"/>
      <c r="G351" s="7"/>
      <c r="H351" s="201"/>
      <c r="I351" s="207"/>
      <c r="J351" s="207"/>
      <c r="K351" s="7"/>
      <c r="L351" s="7"/>
      <c r="M351" s="7"/>
      <c r="N351" s="7"/>
      <c r="O351" s="7"/>
      <c r="P351" s="7"/>
      <c r="Q351" s="7"/>
      <c r="R351" s="7"/>
      <c r="S351" s="7"/>
      <c r="T351" s="7"/>
      <c r="U351" s="7"/>
      <c r="V351" s="7"/>
      <c r="W351" s="7"/>
      <c r="X351" s="7"/>
      <c r="Y351" s="7"/>
      <c r="Z351" s="201"/>
      <c r="AA351" s="7"/>
      <c r="AB351" s="7"/>
      <c r="AC351" s="7"/>
      <c r="AD351" s="7"/>
      <c r="AE351" s="7"/>
      <c r="AF351" s="7"/>
    </row>
    <row r="352" ht="14.25" customHeight="1">
      <c r="A352" s="7"/>
      <c r="B352" s="207"/>
      <c r="C352" s="49"/>
      <c r="D352" s="207"/>
      <c r="E352" s="7"/>
      <c r="F352" s="7"/>
      <c r="G352" s="7"/>
      <c r="H352" s="201"/>
      <c r="I352" s="207"/>
      <c r="J352" s="207"/>
      <c r="K352" s="7"/>
      <c r="L352" s="7"/>
      <c r="M352" s="7"/>
      <c r="N352" s="7"/>
      <c r="O352" s="7"/>
      <c r="P352" s="7"/>
      <c r="Q352" s="7"/>
      <c r="R352" s="7"/>
      <c r="S352" s="7"/>
      <c r="T352" s="7"/>
      <c r="U352" s="7"/>
      <c r="V352" s="7"/>
      <c r="W352" s="7"/>
      <c r="X352" s="7"/>
      <c r="Y352" s="7"/>
      <c r="Z352" s="201"/>
      <c r="AA352" s="7"/>
      <c r="AB352" s="7"/>
      <c r="AC352" s="7"/>
      <c r="AD352" s="7"/>
      <c r="AE352" s="7"/>
      <c r="AF352" s="7"/>
    </row>
    <row r="353" ht="14.25" customHeight="1">
      <c r="A353" s="7"/>
      <c r="B353" s="207"/>
      <c r="C353" s="49"/>
      <c r="D353" s="207"/>
      <c r="E353" s="7"/>
      <c r="F353" s="7"/>
      <c r="G353" s="7"/>
      <c r="H353" s="201"/>
      <c r="I353" s="207"/>
      <c r="J353" s="207"/>
      <c r="K353" s="7"/>
      <c r="L353" s="7"/>
      <c r="M353" s="7"/>
      <c r="N353" s="7"/>
      <c r="O353" s="7"/>
      <c r="P353" s="7"/>
      <c r="Q353" s="7"/>
      <c r="R353" s="7"/>
      <c r="S353" s="7"/>
      <c r="T353" s="7"/>
      <c r="U353" s="7"/>
      <c r="V353" s="7"/>
      <c r="W353" s="7"/>
      <c r="X353" s="7"/>
      <c r="Y353" s="7"/>
      <c r="Z353" s="201"/>
      <c r="AA353" s="7"/>
      <c r="AB353" s="7"/>
      <c r="AC353" s="7"/>
      <c r="AD353" s="7"/>
      <c r="AE353" s="7"/>
      <c r="AF353" s="7"/>
    </row>
    <row r="354" ht="14.25" customHeight="1">
      <c r="A354" s="7"/>
      <c r="B354" s="207"/>
      <c r="C354" s="49"/>
      <c r="D354" s="207"/>
      <c r="E354" s="7"/>
      <c r="F354" s="7"/>
      <c r="G354" s="7"/>
      <c r="H354" s="201"/>
      <c r="I354" s="207"/>
      <c r="J354" s="207"/>
      <c r="K354" s="7"/>
      <c r="L354" s="7"/>
      <c r="M354" s="7"/>
      <c r="N354" s="7"/>
      <c r="O354" s="7"/>
      <c r="P354" s="7"/>
      <c r="Q354" s="7"/>
      <c r="R354" s="7"/>
      <c r="S354" s="7"/>
      <c r="T354" s="7"/>
      <c r="U354" s="7"/>
      <c r="V354" s="7"/>
      <c r="W354" s="7"/>
      <c r="X354" s="7"/>
      <c r="Y354" s="7"/>
      <c r="Z354" s="201"/>
      <c r="AA354" s="7"/>
      <c r="AB354" s="7"/>
      <c r="AC354" s="7"/>
      <c r="AD354" s="7"/>
      <c r="AE354" s="7"/>
      <c r="AF354" s="7"/>
    </row>
    <row r="355" ht="14.25" customHeight="1">
      <c r="A355" s="7"/>
      <c r="B355" s="207"/>
      <c r="C355" s="49"/>
      <c r="D355" s="207"/>
      <c r="E355" s="7"/>
      <c r="F355" s="7"/>
      <c r="G355" s="7"/>
      <c r="H355" s="201"/>
      <c r="I355" s="207"/>
      <c r="J355" s="207"/>
      <c r="K355" s="7"/>
      <c r="L355" s="7"/>
      <c r="M355" s="7"/>
      <c r="N355" s="7"/>
      <c r="O355" s="7"/>
      <c r="P355" s="7"/>
      <c r="Q355" s="7"/>
      <c r="R355" s="7"/>
      <c r="S355" s="7"/>
      <c r="T355" s="7"/>
      <c r="U355" s="7"/>
      <c r="V355" s="7"/>
      <c r="W355" s="7"/>
      <c r="X355" s="7"/>
      <c r="Y355" s="7"/>
      <c r="Z355" s="201"/>
      <c r="AA355" s="7"/>
      <c r="AB355" s="7"/>
      <c r="AC355" s="7"/>
      <c r="AD355" s="7"/>
      <c r="AE355" s="7"/>
      <c r="AF355" s="7"/>
    </row>
    <row r="356" ht="14.25" customHeight="1">
      <c r="A356" s="7"/>
      <c r="B356" s="207"/>
      <c r="C356" s="49"/>
      <c r="D356" s="207"/>
      <c r="E356" s="7"/>
      <c r="F356" s="7"/>
      <c r="G356" s="7"/>
      <c r="H356" s="201"/>
      <c r="I356" s="207"/>
      <c r="J356" s="207"/>
      <c r="K356" s="7"/>
      <c r="L356" s="7"/>
      <c r="M356" s="7"/>
      <c r="N356" s="7"/>
      <c r="O356" s="7"/>
      <c r="P356" s="7"/>
      <c r="Q356" s="7"/>
      <c r="R356" s="7"/>
      <c r="S356" s="7"/>
      <c r="T356" s="7"/>
      <c r="U356" s="7"/>
      <c r="V356" s="7"/>
      <c r="W356" s="7"/>
      <c r="X356" s="7"/>
      <c r="Y356" s="7"/>
      <c r="Z356" s="201"/>
      <c r="AA356" s="7"/>
      <c r="AB356" s="7"/>
      <c r="AC356" s="7"/>
      <c r="AD356" s="7"/>
      <c r="AE356" s="7"/>
      <c r="AF356" s="7"/>
    </row>
    <row r="357" ht="14.25" customHeight="1">
      <c r="A357" s="7"/>
      <c r="B357" s="207"/>
      <c r="C357" s="49"/>
      <c r="D357" s="207"/>
      <c r="E357" s="7"/>
      <c r="F357" s="7"/>
      <c r="G357" s="7"/>
      <c r="H357" s="201"/>
      <c r="I357" s="207"/>
      <c r="J357" s="207"/>
      <c r="K357" s="7"/>
      <c r="L357" s="7"/>
      <c r="M357" s="7"/>
      <c r="N357" s="7"/>
      <c r="O357" s="7"/>
      <c r="P357" s="7"/>
      <c r="Q357" s="7"/>
      <c r="R357" s="7"/>
      <c r="S357" s="7"/>
      <c r="T357" s="7"/>
      <c r="U357" s="7"/>
      <c r="V357" s="7"/>
      <c r="W357" s="7"/>
      <c r="X357" s="7"/>
      <c r="Y357" s="7"/>
      <c r="Z357" s="201"/>
      <c r="AA357" s="7"/>
      <c r="AB357" s="7"/>
      <c r="AC357" s="7"/>
      <c r="AD357" s="7"/>
      <c r="AE357" s="7"/>
      <c r="AF357" s="7"/>
    </row>
    <row r="358" ht="14.25" customHeight="1">
      <c r="A358" s="7"/>
      <c r="B358" s="207"/>
      <c r="C358" s="49"/>
      <c r="D358" s="207"/>
      <c r="E358" s="7"/>
      <c r="F358" s="7"/>
      <c r="G358" s="7"/>
      <c r="H358" s="201"/>
      <c r="I358" s="207"/>
      <c r="J358" s="207"/>
      <c r="K358" s="7"/>
      <c r="L358" s="7"/>
      <c r="M358" s="7"/>
      <c r="N358" s="7"/>
      <c r="O358" s="7"/>
      <c r="P358" s="7"/>
      <c r="Q358" s="7"/>
      <c r="R358" s="7"/>
      <c r="S358" s="7"/>
      <c r="T358" s="7"/>
      <c r="U358" s="7"/>
      <c r="V358" s="7"/>
      <c r="W358" s="7"/>
      <c r="X358" s="7"/>
      <c r="Y358" s="7"/>
      <c r="Z358" s="201"/>
      <c r="AA358" s="7"/>
      <c r="AB358" s="7"/>
      <c r="AC358" s="7"/>
      <c r="AD358" s="7"/>
      <c r="AE358" s="7"/>
      <c r="AF358" s="7"/>
    </row>
    <row r="359" ht="14.25" customHeight="1">
      <c r="A359" s="7"/>
      <c r="B359" s="207"/>
      <c r="C359" s="49"/>
      <c r="D359" s="207"/>
      <c r="E359" s="7"/>
      <c r="F359" s="7"/>
      <c r="G359" s="7"/>
      <c r="H359" s="201"/>
      <c r="I359" s="207"/>
      <c r="J359" s="207"/>
      <c r="K359" s="7"/>
      <c r="L359" s="7"/>
      <c r="M359" s="7"/>
      <c r="N359" s="7"/>
      <c r="O359" s="7"/>
      <c r="P359" s="7"/>
      <c r="Q359" s="7"/>
      <c r="R359" s="7"/>
      <c r="S359" s="7"/>
      <c r="T359" s="7"/>
      <c r="U359" s="7"/>
      <c r="V359" s="7"/>
      <c r="W359" s="7"/>
      <c r="X359" s="7"/>
      <c r="Y359" s="7"/>
      <c r="Z359" s="201"/>
      <c r="AA359" s="7"/>
      <c r="AB359" s="7"/>
      <c r="AC359" s="7"/>
      <c r="AD359" s="7"/>
      <c r="AE359" s="7"/>
      <c r="AF359" s="7"/>
    </row>
    <row r="360" ht="14.25" customHeight="1">
      <c r="A360" s="7"/>
      <c r="B360" s="207"/>
      <c r="C360" s="49"/>
      <c r="D360" s="207"/>
      <c r="E360" s="7"/>
      <c r="F360" s="7"/>
      <c r="G360" s="7"/>
      <c r="H360" s="201"/>
      <c r="I360" s="207"/>
      <c r="J360" s="207"/>
      <c r="K360" s="7"/>
      <c r="L360" s="7"/>
      <c r="M360" s="7"/>
      <c r="N360" s="7"/>
      <c r="O360" s="7"/>
      <c r="P360" s="7"/>
      <c r="Q360" s="7"/>
      <c r="R360" s="7"/>
      <c r="S360" s="7"/>
      <c r="T360" s="7"/>
      <c r="U360" s="7"/>
      <c r="V360" s="7"/>
      <c r="W360" s="7"/>
      <c r="X360" s="7"/>
      <c r="Y360" s="7"/>
      <c r="Z360" s="201"/>
      <c r="AA360" s="7"/>
      <c r="AB360" s="7"/>
      <c r="AC360" s="7"/>
      <c r="AD360" s="7"/>
      <c r="AE360" s="7"/>
      <c r="AF360" s="7"/>
    </row>
    <row r="361" ht="14.25" customHeight="1">
      <c r="A361" s="7"/>
      <c r="B361" s="207"/>
      <c r="C361" s="49"/>
      <c r="D361" s="207"/>
      <c r="E361" s="7"/>
      <c r="F361" s="7"/>
      <c r="G361" s="7"/>
      <c r="H361" s="201"/>
      <c r="I361" s="207"/>
      <c r="J361" s="207"/>
      <c r="K361" s="7"/>
      <c r="L361" s="7"/>
      <c r="M361" s="7"/>
      <c r="N361" s="7"/>
      <c r="O361" s="7"/>
      <c r="P361" s="7"/>
      <c r="Q361" s="7"/>
      <c r="R361" s="7"/>
      <c r="S361" s="7"/>
      <c r="T361" s="7"/>
      <c r="U361" s="7"/>
      <c r="V361" s="7"/>
      <c r="W361" s="7"/>
      <c r="X361" s="7"/>
      <c r="Y361" s="7"/>
      <c r="Z361" s="201"/>
      <c r="AA361" s="7"/>
      <c r="AB361" s="7"/>
      <c r="AC361" s="7"/>
      <c r="AD361" s="7"/>
      <c r="AE361" s="7"/>
      <c r="AF361" s="7"/>
    </row>
    <row r="362" ht="14.25" customHeight="1">
      <c r="A362" s="7"/>
      <c r="B362" s="207"/>
      <c r="C362" s="49"/>
      <c r="D362" s="207"/>
      <c r="E362" s="7"/>
      <c r="F362" s="7"/>
      <c r="G362" s="7"/>
      <c r="H362" s="201"/>
      <c r="I362" s="207"/>
      <c r="J362" s="207"/>
      <c r="K362" s="7"/>
      <c r="L362" s="7"/>
      <c r="M362" s="7"/>
      <c r="N362" s="7"/>
      <c r="O362" s="7"/>
      <c r="P362" s="7"/>
      <c r="Q362" s="7"/>
      <c r="R362" s="7"/>
      <c r="S362" s="7"/>
      <c r="T362" s="7"/>
      <c r="U362" s="7"/>
      <c r="V362" s="7"/>
      <c r="W362" s="7"/>
      <c r="X362" s="7"/>
      <c r="Y362" s="7"/>
      <c r="Z362" s="201"/>
      <c r="AA362" s="7"/>
      <c r="AB362" s="7"/>
      <c r="AC362" s="7"/>
      <c r="AD362" s="7"/>
      <c r="AE362" s="7"/>
      <c r="AF362" s="7"/>
    </row>
    <row r="363" ht="14.25" customHeight="1">
      <c r="A363" s="7"/>
      <c r="B363" s="207"/>
      <c r="C363" s="49"/>
      <c r="D363" s="207"/>
      <c r="E363" s="7"/>
      <c r="F363" s="7"/>
      <c r="G363" s="7"/>
      <c r="H363" s="201"/>
      <c r="I363" s="207"/>
      <c r="J363" s="207"/>
      <c r="K363" s="7"/>
      <c r="L363" s="7"/>
      <c r="M363" s="7"/>
      <c r="N363" s="7"/>
      <c r="O363" s="7"/>
      <c r="P363" s="7"/>
      <c r="Q363" s="7"/>
      <c r="R363" s="7"/>
      <c r="S363" s="7"/>
      <c r="T363" s="7"/>
      <c r="U363" s="7"/>
      <c r="V363" s="7"/>
      <c r="W363" s="7"/>
      <c r="X363" s="7"/>
      <c r="Y363" s="7"/>
      <c r="Z363" s="201"/>
      <c r="AA363" s="7"/>
      <c r="AB363" s="7"/>
      <c r="AC363" s="7"/>
      <c r="AD363" s="7"/>
      <c r="AE363" s="7"/>
      <c r="AF363" s="7"/>
    </row>
    <row r="364" ht="14.25" customHeight="1">
      <c r="A364" s="7"/>
      <c r="B364" s="207"/>
      <c r="C364" s="49"/>
      <c r="D364" s="207"/>
      <c r="E364" s="7"/>
      <c r="F364" s="7"/>
      <c r="G364" s="7"/>
      <c r="H364" s="201"/>
      <c r="I364" s="207"/>
      <c r="J364" s="207"/>
      <c r="K364" s="7"/>
      <c r="L364" s="7"/>
      <c r="M364" s="7"/>
      <c r="N364" s="7"/>
      <c r="O364" s="7"/>
      <c r="P364" s="7"/>
      <c r="Q364" s="7"/>
      <c r="R364" s="7"/>
      <c r="S364" s="7"/>
      <c r="T364" s="7"/>
      <c r="U364" s="7"/>
      <c r="V364" s="7"/>
      <c r="W364" s="7"/>
      <c r="X364" s="7"/>
      <c r="Y364" s="7"/>
      <c r="Z364" s="201"/>
      <c r="AA364" s="7"/>
      <c r="AB364" s="7"/>
      <c r="AC364" s="7"/>
      <c r="AD364" s="7"/>
      <c r="AE364" s="7"/>
      <c r="AF364" s="7"/>
    </row>
    <row r="365" ht="14.25" customHeight="1">
      <c r="A365" s="7"/>
      <c r="B365" s="207"/>
      <c r="C365" s="49"/>
      <c r="D365" s="207"/>
      <c r="E365" s="7"/>
      <c r="F365" s="7"/>
      <c r="G365" s="7"/>
      <c r="H365" s="201"/>
      <c r="I365" s="207"/>
      <c r="J365" s="207"/>
      <c r="K365" s="7"/>
      <c r="L365" s="7"/>
      <c r="M365" s="7"/>
      <c r="N365" s="7"/>
      <c r="O365" s="7"/>
      <c r="P365" s="7"/>
      <c r="Q365" s="7"/>
      <c r="R365" s="7"/>
      <c r="S365" s="7"/>
      <c r="T365" s="7"/>
      <c r="U365" s="7"/>
      <c r="V365" s="7"/>
      <c r="W365" s="7"/>
      <c r="X365" s="7"/>
      <c r="Y365" s="7"/>
      <c r="Z365" s="201"/>
      <c r="AA365" s="7"/>
      <c r="AB365" s="7"/>
      <c r="AC365" s="7"/>
      <c r="AD365" s="7"/>
      <c r="AE365" s="7"/>
      <c r="AF365" s="7"/>
    </row>
    <row r="366" ht="14.25" customHeight="1">
      <c r="A366" s="7"/>
      <c r="B366" s="207"/>
      <c r="C366" s="49"/>
      <c r="D366" s="207"/>
      <c r="E366" s="7"/>
      <c r="F366" s="7"/>
      <c r="G366" s="7"/>
      <c r="H366" s="201"/>
      <c r="I366" s="207"/>
      <c r="J366" s="207"/>
      <c r="K366" s="7"/>
      <c r="L366" s="7"/>
      <c r="M366" s="7"/>
      <c r="N366" s="7"/>
      <c r="O366" s="7"/>
      <c r="P366" s="7"/>
      <c r="Q366" s="7"/>
      <c r="R366" s="7"/>
      <c r="S366" s="7"/>
      <c r="T366" s="7"/>
      <c r="U366" s="7"/>
      <c r="V366" s="7"/>
      <c r="W366" s="7"/>
      <c r="X366" s="7"/>
      <c r="Y366" s="7"/>
      <c r="Z366" s="201"/>
      <c r="AA366" s="7"/>
      <c r="AB366" s="7"/>
      <c r="AC366" s="7"/>
      <c r="AD366" s="7"/>
      <c r="AE366" s="7"/>
      <c r="AF366" s="7"/>
    </row>
    <row r="367" ht="14.25" customHeight="1">
      <c r="A367" s="7"/>
      <c r="B367" s="207"/>
      <c r="C367" s="49"/>
      <c r="D367" s="207"/>
      <c r="E367" s="7"/>
      <c r="F367" s="7"/>
      <c r="G367" s="7"/>
      <c r="H367" s="201"/>
      <c r="I367" s="207"/>
      <c r="J367" s="207"/>
      <c r="K367" s="7"/>
      <c r="L367" s="7"/>
      <c r="M367" s="7"/>
      <c r="N367" s="7"/>
      <c r="O367" s="7"/>
      <c r="P367" s="7"/>
      <c r="Q367" s="7"/>
      <c r="R367" s="7"/>
      <c r="S367" s="7"/>
      <c r="T367" s="7"/>
      <c r="U367" s="7"/>
      <c r="V367" s="7"/>
      <c r="W367" s="7"/>
      <c r="X367" s="7"/>
      <c r="Y367" s="7"/>
      <c r="Z367" s="201"/>
      <c r="AA367" s="7"/>
      <c r="AB367" s="7"/>
      <c r="AC367" s="7"/>
      <c r="AD367" s="7"/>
      <c r="AE367" s="7"/>
      <c r="AF367" s="7"/>
    </row>
    <row r="368" ht="14.25" customHeight="1">
      <c r="A368" s="7"/>
      <c r="B368" s="207"/>
      <c r="C368" s="49"/>
      <c r="D368" s="207"/>
      <c r="E368" s="7"/>
      <c r="F368" s="7"/>
      <c r="G368" s="7"/>
      <c r="H368" s="201"/>
      <c r="I368" s="207"/>
      <c r="J368" s="207"/>
      <c r="K368" s="7"/>
      <c r="L368" s="7"/>
      <c r="M368" s="7"/>
      <c r="N368" s="7"/>
      <c r="O368" s="7"/>
      <c r="P368" s="7"/>
      <c r="Q368" s="7"/>
      <c r="R368" s="7"/>
      <c r="S368" s="7"/>
      <c r="T368" s="7"/>
      <c r="U368" s="7"/>
      <c r="V368" s="7"/>
      <c r="W368" s="7"/>
      <c r="X368" s="7"/>
      <c r="Y368" s="7"/>
      <c r="Z368" s="201"/>
      <c r="AA368" s="7"/>
      <c r="AB368" s="7"/>
      <c r="AC368" s="7"/>
      <c r="AD368" s="7"/>
      <c r="AE368" s="7"/>
      <c r="AF368" s="7"/>
    </row>
    <row r="369" ht="14.25" customHeight="1">
      <c r="A369" s="7"/>
      <c r="B369" s="207"/>
      <c r="C369" s="49"/>
      <c r="D369" s="207"/>
      <c r="E369" s="7"/>
      <c r="F369" s="7"/>
      <c r="G369" s="7"/>
      <c r="H369" s="201"/>
      <c r="I369" s="207"/>
      <c r="J369" s="207"/>
      <c r="K369" s="7"/>
      <c r="L369" s="7"/>
      <c r="M369" s="7"/>
      <c r="N369" s="7"/>
      <c r="O369" s="7"/>
      <c r="P369" s="7"/>
      <c r="Q369" s="7"/>
      <c r="R369" s="7"/>
      <c r="S369" s="7"/>
      <c r="T369" s="7"/>
      <c r="U369" s="7"/>
      <c r="V369" s="7"/>
      <c r="W369" s="7"/>
      <c r="X369" s="7"/>
      <c r="Y369" s="7"/>
      <c r="Z369" s="201"/>
      <c r="AA369" s="7"/>
      <c r="AB369" s="7"/>
      <c r="AC369" s="7"/>
      <c r="AD369" s="7"/>
      <c r="AE369" s="7"/>
      <c r="AF369" s="7"/>
    </row>
    <row r="370" ht="14.25" customHeight="1">
      <c r="A370" s="7"/>
      <c r="B370" s="207"/>
      <c r="C370" s="49"/>
      <c r="D370" s="207"/>
      <c r="E370" s="7"/>
      <c r="F370" s="7"/>
      <c r="G370" s="7"/>
      <c r="H370" s="201"/>
      <c r="I370" s="207"/>
      <c r="J370" s="207"/>
      <c r="K370" s="7"/>
      <c r="L370" s="7"/>
      <c r="M370" s="7"/>
      <c r="N370" s="7"/>
      <c r="O370" s="7"/>
      <c r="P370" s="7"/>
      <c r="Q370" s="7"/>
      <c r="R370" s="7"/>
      <c r="S370" s="7"/>
      <c r="T370" s="7"/>
      <c r="U370" s="7"/>
      <c r="V370" s="7"/>
      <c r="W370" s="7"/>
      <c r="X370" s="7"/>
      <c r="Y370" s="7"/>
      <c r="Z370" s="201"/>
      <c r="AA370" s="7"/>
      <c r="AB370" s="7"/>
      <c r="AC370" s="7"/>
      <c r="AD370" s="7"/>
      <c r="AE370" s="7"/>
      <c r="AF370" s="7"/>
    </row>
    <row r="371" ht="14.25" customHeight="1">
      <c r="A371" s="7"/>
      <c r="B371" s="207"/>
      <c r="C371" s="49"/>
      <c r="D371" s="207"/>
      <c r="E371" s="7"/>
      <c r="F371" s="7"/>
      <c r="G371" s="7"/>
      <c r="H371" s="201"/>
      <c r="I371" s="207"/>
      <c r="J371" s="207"/>
      <c r="K371" s="7"/>
      <c r="L371" s="7"/>
      <c r="M371" s="7"/>
      <c r="N371" s="7"/>
      <c r="O371" s="7"/>
      <c r="P371" s="7"/>
      <c r="Q371" s="7"/>
      <c r="R371" s="7"/>
      <c r="S371" s="7"/>
      <c r="T371" s="7"/>
      <c r="U371" s="7"/>
      <c r="V371" s="7"/>
      <c r="W371" s="7"/>
      <c r="X371" s="7"/>
      <c r="Y371" s="7"/>
      <c r="Z371" s="201"/>
      <c r="AA371" s="7"/>
      <c r="AB371" s="7"/>
      <c r="AC371" s="7"/>
      <c r="AD371" s="7"/>
      <c r="AE371" s="7"/>
      <c r="AF371" s="7"/>
    </row>
    <row r="372" ht="14.25" customHeight="1">
      <c r="A372" s="7"/>
      <c r="B372" s="207"/>
      <c r="C372" s="49"/>
      <c r="D372" s="207"/>
      <c r="E372" s="7"/>
      <c r="F372" s="7"/>
      <c r="G372" s="7"/>
      <c r="H372" s="201"/>
      <c r="I372" s="207"/>
      <c r="J372" s="207"/>
      <c r="K372" s="7"/>
      <c r="L372" s="7"/>
      <c r="M372" s="7"/>
      <c r="N372" s="7"/>
      <c r="O372" s="7"/>
      <c r="P372" s="7"/>
      <c r="Q372" s="7"/>
      <c r="R372" s="7"/>
      <c r="S372" s="7"/>
      <c r="T372" s="7"/>
      <c r="U372" s="7"/>
      <c r="V372" s="7"/>
      <c r="W372" s="7"/>
      <c r="X372" s="7"/>
      <c r="Y372" s="7"/>
      <c r="Z372" s="201"/>
      <c r="AA372" s="7"/>
      <c r="AB372" s="7"/>
      <c r="AC372" s="7"/>
      <c r="AD372" s="7"/>
      <c r="AE372" s="7"/>
      <c r="AF372" s="7"/>
    </row>
    <row r="373" ht="14.25" customHeight="1">
      <c r="A373" s="7"/>
      <c r="B373" s="207"/>
      <c r="C373" s="49"/>
      <c r="D373" s="207"/>
      <c r="E373" s="7"/>
      <c r="F373" s="7"/>
      <c r="G373" s="7"/>
      <c r="H373" s="201"/>
      <c r="I373" s="207"/>
      <c r="J373" s="207"/>
      <c r="K373" s="7"/>
      <c r="L373" s="7"/>
      <c r="M373" s="7"/>
      <c r="N373" s="7"/>
      <c r="O373" s="7"/>
      <c r="P373" s="7"/>
      <c r="Q373" s="7"/>
      <c r="R373" s="7"/>
      <c r="S373" s="7"/>
      <c r="T373" s="7"/>
      <c r="U373" s="7"/>
      <c r="V373" s="7"/>
      <c r="W373" s="7"/>
      <c r="X373" s="7"/>
      <c r="Y373" s="7"/>
      <c r="Z373" s="201"/>
      <c r="AA373" s="7"/>
      <c r="AB373" s="7"/>
      <c r="AC373" s="7"/>
      <c r="AD373" s="7"/>
      <c r="AE373" s="7"/>
      <c r="AF373" s="7"/>
    </row>
    <row r="374" ht="14.25" customHeight="1">
      <c r="A374" s="7"/>
      <c r="B374" s="207"/>
      <c r="C374" s="49"/>
      <c r="D374" s="207"/>
      <c r="E374" s="7"/>
      <c r="F374" s="7"/>
      <c r="G374" s="7"/>
      <c r="H374" s="201"/>
      <c r="I374" s="207"/>
      <c r="J374" s="207"/>
      <c r="K374" s="7"/>
      <c r="L374" s="7"/>
      <c r="M374" s="7"/>
      <c r="N374" s="7"/>
      <c r="O374" s="7"/>
      <c r="P374" s="7"/>
      <c r="Q374" s="7"/>
      <c r="R374" s="7"/>
      <c r="S374" s="7"/>
      <c r="T374" s="7"/>
      <c r="U374" s="7"/>
      <c r="V374" s="7"/>
      <c r="W374" s="7"/>
      <c r="X374" s="7"/>
      <c r="Y374" s="7"/>
      <c r="Z374" s="201"/>
      <c r="AA374" s="7"/>
      <c r="AB374" s="7"/>
      <c r="AC374" s="7"/>
      <c r="AD374" s="7"/>
      <c r="AE374" s="7"/>
      <c r="AF374" s="7"/>
    </row>
    <row r="375" ht="14.25" customHeight="1">
      <c r="A375" s="7"/>
      <c r="B375" s="207"/>
      <c r="C375" s="49"/>
      <c r="D375" s="207"/>
      <c r="E375" s="7"/>
      <c r="F375" s="7"/>
      <c r="G375" s="7"/>
      <c r="H375" s="201"/>
      <c r="I375" s="207"/>
      <c r="J375" s="207"/>
      <c r="K375" s="7"/>
      <c r="L375" s="7"/>
      <c r="M375" s="7"/>
      <c r="N375" s="7"/>
      <c r="O375" s="7"/>
      <c r="P375" s="7"/>
      <c r="Q375" s="7"/>
      <c r="R375" s="7"/>
      <c r="S375" s="7"/>
      <c r="T375" s="7"/>
      <c r="U375" s="7"/>
      <c r="V375" s="7"/>
      <c r="W375" s="7"/>
      <c r="X375" s="7"/>
      <c r="Y375" s="7"/>
      <c r="Z375" s="201"/>
      <c r="AA375" s="7"/>
      <c r="AB375" s="7"/>
      <c r="AC375" s="7"/>
      <c r="AD375" s="7"/>
      <c r="AE375" s="7"/>
      <c r="AF375" s="7"/>
    </row>
    <row r="376" ht="14.25" customHeight="1">
      <c r="A376" s="7"/>
      <c r="B376" s="207"/>
      <c r="C376" s="49"/>
      <c r="D376" s="207"/>
      <c r="E376" s="7"/>
      <c r="F376" s="7"/>
      <c r="G376" s="7"/>
      <c r="H376" s="201"/>
      <c r="I376" s="207"/>
      <c r="J376" s="207"/>
      <c r="K376" s="7"/>
      <c r="L376" s="7"/>
      <c r="M376" s="7"/>
      <c r="N376" s="7"/>
      <c r="O376" s="7"/>
      <c r="P376" s="7"/>
      <c r="Q376" s="7"/>
      <c r="R376" s="7"/>
      <c r="S376" s="7"/>
      <c r="T376" s="7"/>
      <c r="U376" s="7"/>
      <c r="V376" s="7"/>
      <c r="W376" s="7"/>
      <c r="X376" s="7"/>
      <c r="Y376" s="7"/>
      <c r="Z376" s="201"/>
      <c r="AA376" s="7"/>
      <c r="AB376" s="7"/>
      <c r="AC376" s="7"/>
      <c r="AD376" s="7"/>
      <c r="AE376" s="7"/>
      <c r="AF376" s="7"/>
    </row>
    <row r="377" ht="14.25" customHeight="1">
      <c r="A377" s="7"/>
      <c r="B377" s="207"/>
      <c r="C377" s="49"/>
      <c r="D377" s="207"/>
      <c r="E377" s="7"/>
      <c r="F377" s="7"/>
      <c r="G377" s="7"/>
      <c r="H377" s="201"/>
      <c r="I377" s="207"/>
      <c r="J377" s="207"/>
      <c r="K377" s="7"/>
      <c r="L377" s="7"/>
      <c r="M377" s="7"/>
      <c r="N377" s="7"/>
      <c r="O377" s="7"/>
      <c r="P377" s="7"/>
      <c r="Q377" s="7"/>
      <c r="R377" s="7"/>
      <c r="S377" s="7"/>
      <c r="T377" s="7"/>
      <c r="U377" s="7"/>
      <c r="V377" s="7"/>
      <c r="W377" s="7"/>
      <c r="X377" s="7"/>
      <c r="Y377" s="7"/>
      <c r="Z377" s="201"/>
      <c r="AA377" s="7"/>
      <c r="AB377" s="7"/>
      <c r="AC377" s="7"/>
      <c r="AD377" s="7"/>
      <c r="AE377" s="7"/>
      <c r="AF377" s="7"/>
    </row>
    <row r="378" ht="14.25" customHeight="1">
      <c r="A378" s="7"/>
      <c r="B378" s="207"/>
      <c r="C378" s="49"/>
      <c r="D378" s="207"/>
      <c r="E378" s="7"/>
      <c r="F378" s="7"/>
      <c r="G378" s="7"/>
      <c r="H378" s="201"/>
      <c r="I378" s="207"/>
      <c r="J378" s="207"/>
      <c r="K378" s="7"/>
      <c r="L378" s="7"/>
      <c r="M378" s="7"/>
      <c r="N378" s="7"/>
      <c r="O378" s="7"/>
      <c r="P378" s="7"/>
      <c r="Q378" s="7"/>
      <c r="R378" s="7"/>
      <c r="S378" s="7"/>
      <c r="T378" s="7"/>
      <c r="U378" s="7"/>
      <c r="V378" s="7"/>
      <c r="W378" s="7"/>
      <c r="X378" s="7"/>
      <c r="Y378" s="7"/>
      <c r="Z378" s="201"/>
      <c r="AA378" s="7"/>
      <c r="AB378" s="7"/>
      <c r="AC378" s="7"/>
      <c r="AD378" s="7"/>
      <c r="AE378" s="7"/>
      <c r="AF378" s="7"/>
    </row>
    <row r="379" ht="14.25" customHeight="1">
      <c r="A379" s="7"/>
      <c r="B379" s="207"/>
      <c r="C379" s="49"/>
      <c r="D379" s="207"/>
      <c r="E379" s="7"/>
      <c r="F379" s="7"/>
      <c r="G379" s="7"/>
      <c r="H379" s="201"/>
      <c r="I379" s="207"/>
      <c r="J379" s="207"/>
      <c r="K379" s="7"/>
      <c r="L379" s="7"/>
      <c r="M379" s="7"/>
      <c r="N379" s="7"/>
      <c r="O379" s="7"/>
      <c r="P379" s="7"/>
      <c r="Q379" s="7"/>
      <c r="R379" s="7"/>
      <c r="S379" s="7"/>
      <c r="T379" s="7"/>
      <c r="U379" s="7"/>
      <c r="V379" s="7"/>
      <c r="W379" s="7"/>
      <c r="X379" s="7"/>
      <c r="Y379" s="7"/>
      <c r="Z379" s="201"/>
      <c r="AA379" s="7"/>
      <c r="AB379" s="7"/>
      <c r="AC379" s="7"/>
      <c r="AD379" s="7"/>
      <c r="AE379" s="7"/>
      <c r="AF379" s="7"/>
    </row>
    <row r="380" ht="14.25" customHeight="1">
      <c r="A380" s="7"/>
      <c r="B380" s="207"/>
      <c r="C380" s="49"/>
      <c r="D380" s="207"/>
      <c r="E380" s="7"/>
      <c r="F380" s="7"/>
      <c r="G380" s="7"/>
      <c r="H380" s="201"/>
      <c r="I380" s="207"/>
      <c r="J380" s="207"/>
      <c r="K380" s="7"/>
      <c r="L380" s="7"/>
      <c r="M380" s="7"/>
      <c r="N380" s="7"/>
      <c r="O380" s="7"/>
      <c r="P380" s="7"/>
      <c r="Q380" s="7"/>
      <c r="R380" s="7"/>
      <c r="S380" s="7"/>
      <c r="T380" s="7"/>
      <c r="U380" s="7"/>
      <c r="V380" s="7"/>
      <c r="W380" s="7"/>
      <c r="X380" s="7"/>
      <c r="Y380" s="7"/>
      <c r="Z380" s="201"/>
      <c r="AA380" s="7"/>
      <c r="AB380" s="7"/>
      <c r="AC380" s="7"/>
      <c r="AD380" s="7"/>
      <c r="AE380" s="7"/>
      <c r="AF380" s="7"/>
    </row>
    <row r="381" ht="14.25" customHeight="1">
      <c r="A381" s="7"/>
      <c r="B381" s="207"/>
      <c r="C381" s="49"/>
      <c r="D381" s="207"/>
      <c r="E381" s="7"/>
      <c r="F381" s="7"/>
      <c r="G381" s="7"/>
      <c r="H381" s="201"/>
      <c r="I381" s="207"/>
      <c r="J381" s="207"/>
      <c r="K381" s="7"/>
      <c r="L381" s="7"/>
      <c r="M381" s="7"/>
      <c r="N381" s="7"/>
      <c r="O381" s="7"/>
      <c r="P381" s="7"/>
      <c r="Q381" s="7"/>
      <c r="R381" s="7"/>
      <c r="S381" s="7"/>
      <c r="T381" s="7"/>
      <c r="U381" s="7"/>
      <c r="V381" s="7"/>
      <c r="W381" s="7"/>
      <c r="X381" s="7"/>
      <c r="Y381" s="7"/>
      <c r="Z381" s="201"/>
      <c r="AA381" s="7"/>
      <c r="AB381" s="7"/>
      <c r="AC381" s="7"/>
      <c r="AD381" s="7"/>
      <c r="AE381" s="7"/>
      <c r="AF381" s="7"/>
    </row>
    <row r="382" ht="14.25" customHeight="1">
      <c r="A382" s="7"/>
      <c r="B382" s="207"/>
      <c r="C382" s="49"/>
      <c r="D382" s="207"/>
      <c r="E382" s="7"/>
      <c r="F382" s="7"/>
      <c r="G382" s="7"/>
      <c r="H382" s="201"/>
      <c r="I382" s="207"/>
      <c r="J382" s="207"/>
      <c r="K382" s="7"/>
      <c r="L382" s="7"/>
      <c r="M382" s="7"/>
      <c r="N382" s="7"/>
      <c r="O382" s="7"/>
      <c r="P382" s="7"/>
      <c r="Q382" s="7"/>
      <c r="R382" s="7"/>
      <c r="S382" s="7"/>
      <c r="T382" s="7"/>
      <c r="U382" s="7"/>
      <c r="V382" s="7"/>
      <c r="W382" s="7"/>
      <c r="X382" s="7"/>
      <c r="Y382" s="7"/>
      <c r="Z382" s="201"/>
      <c r="AA382" s="7"/>
      <c r="AB382" s="7"/>
      <c r="AC382" s="7"/>
      <c r="AD382" s="7"/>
      <c r="AE382" s="7"/>
      <c r="AF382" s="7"/>
    </row>
    <row r="383" ht="14.25" customHeight="1">
      <c r="A383" s="7"/>
      <c r="B383" s="207"/>
      <c r="C383" s="49"/>
      <c r="D383" s="207"/>
      <c r="E383" s="7"/>
      <c r="F383" s="7"/>
      <c r="G383" s="7"/>
      <c r="H383" s="201"/>
      <c r="I383" s="207"/>
      <c r="J383" s="207"/>
      <c r="K383" s="7"/>
      <c r="L383" s="7"/>
      <c r="M383" s="7"/>
      <c r="N383" s="7"/>
      <c r="O383" s="7"/>
      <c r="P383" s="7"/>
      <c r="Q383" s="7"/>
      <c r="R383" s="7"/>
      <c r="S383" s="7"/>
      <c r="T383" s="7"/>
      <c r="U383" s="7"/>
      <c r="V383" s="7"/>
      <c r="W383" s="7"/>
      <c r="X383" s="7"/>
      <c r="Y383" s="7"/>
      <c r="Z383" s="201"/>
      <c r="AA383" s="7"/>
      <c r="AB383" s="7"/>
      <c r="AC383" s="7"/>
      <c r="AD383" s="7"/>
      <c r="AE383" s="7"/>
      <c r="AF383" s="7"/>
    </row>
    <row r="384" ht="14.25" customHeight="1">
      <c r="A384" s="7"/>
      <c r="B384" s="207"/>
      <c r="C384" s="49"/>
      <c r="D384" s="207"/>
      <c r="E384" s="7"/>
      <c r="F384" s="7"/>
      <c r="G384" s="7"/>
      <c r="H384" s="201"/>
      <c r="I384" s="207"/>
      <c r="J384" s="207"/>
      <c r="K384" s="7"/>
      <c r="L384" s="7"/>
      <c r="M384" s="7"/>
      <c r="N384" s="7"/>
      <c r="O384" s="7"/>
      <c r="P384" s="7"/>
      <c r="Q384" s="7"/>
      <c r="R384" s="7"/>
      <c r="S384" s="7"/>
      <c r="T384" s="7"/>
      <c r="U384" s="7"/>
      <c r="V384" s="7"/>
      <c r="W384" s="7"/>
      <c r="X384" s="7"/>
      <c r="Y384" s="7"/>
      <c r="Z384" s="201"/>
      <c r="AA384" s="7"/>
      <c r="AB384" s="7"/>
      <c r="AC384" s="7"/>
      <c r="AD384" s="7"/>
      <c r="AE384" s="7"/>
      <c r="AF384" s="7"/>
    </row>
    <row r="385" ht="14.25" customHeight="1">
      <c r="A385" s="7"/>
      <c r="B385" s="207"/>
      <c r="C385" s="49"/>
      <c r="D385" s="207"/>
      <c r="E385" s="7"/>
      <c r="F385" s="7"/>
      <c r="G385" s="7"/>
      <c r="H385" s="201"/>
      <c r="I385" s="207"/>
      <c r="J385" s="207"/>
      <c r="K385" s="7"/>
      <c r="L385" s="7"/>
      <c r="M385" s="7"/>
      <c r="N385" s="7"/>
      <c r="O385" s="7"/>
      <c r="P385" s="7"/>
      <c r="Q385" s="7"/>
      <c r="R385" s="7"/>
      <c r="S385" s="7"/>
      <c r="T385" s="7"/>
      <c r="U385" s="7"/>
      <c r="V385" s="7"/>
      <c r="W385" s="7"/>
      <c r="X385" s="7"/>
      <c r="Y385" s="7"/>
      <c r="Z385" s="201"/>
      <c r="AA385" s="7"/>
      <c r="AB385" s="7"/>
      <c r="AC385" s="7"/>
      <c r="AD385" s="7"/>
      <c r="AE385" s="7"/>
      <c r="AF385" s="7"/>
    </row>
    <row r="386" ht="14.25" customHeight="1">
      <c r="A386" s="7"/>
      <c r="B386" s="207"/>
      <c r="C386" s="49"/>
      <c r="D386" s="207"/>
      <c r="E386" s="7"/>
      <c r="F386" s="7"/>
      <c r="G386" s="7"/>
      <c r="H386" s="201"/>
      <c r="I386" s="207"/>
      <c r="J386" s="207"/>
      <c r="K386" s="7"/>
      <c r="L386" s="7"/>
      <c r="M386" s="7"/>
      <c r="N386" s="7"/>
      <c r="O386" s="7"/>
      <c r="P386" s="7"/>
      <c r="Q386" s="7"/>
      <c r="R386" s="7"/>
      <c r="S386" s="7"/>
      <c r="T386" s="7"/>
      <c r="U386" s="7"/>
      <c r="V386" s="7"/>
      <c r="W386" s="7"/>
      <c r="X386" s="7"/>
      <c r="Y386" s="7"/>
      <c r="Z386" s="201"/>
      <c r="AA386" s="7"/>
      <c r="AB386" s="7"/>
      <c r="AC386" s="7"/>
      <c r="AD386" s="7"/>
      <c r="AE386" s="7"/>
      <c r="AF386" s="7"/>
    </row>
    <row r="387" ht="14.25" customHeight="1">
      <c r="A387" s="7"/>
      <c r="B387" s="207"/>
      <c r="C387" s="49"/>
      <c r="D387" s="207"/>
      <c r="E387" s="7"/>
      <c r="F387" s="7"/>
      <c r="G387" s="7"/>
      <c r="H387" s="201"/>
      <c r="I387" s="207"/>
      <c r="J387" s="207"/>
      <c r="K387" s="7"/>
      <c r="L387" s="7"/>
      <c r="M387" s="7"/>
      <c r="N387" s="7"/>
      <c r="O387" s="7"/>
      <c r="P387" s="7"/>
      <c r="Q387" s="7"/>
      <c r="R387" s="7"/>
      <c r="S387" s="7"/>
      <c r="T387" s="7"/>
      <c r="U387" s="7"/>
      <c r="V387" s="7"/>
      <c r="W387" s="7"/>
      <c r="X387" s="7"/>
      <c r="Y387" s="7"/>
      <c r="Z387" s="201"/>
      <c r="AA387" s="7"/>
      <c r="AB387" s="7"/>
      <c r="AC387" s="7"/>
      <c r="AD387" s="7"/>
      <c r="AE387" s="7"/>
      <c r="AF387" s="7"/>
    </row>
    <row r="388" ht="14.25" customHeight="1">
      <c r="A388" s="7"/>
      <c r="B388" s="207"/>
      <c r="C388" s="49"/>
      <c r="D388" s="207"/>
      <c r="E388" s="7"/>
      <c r="F388" s="7"/>
      <c r="G388" s="7"/>
      <c r="H388" s="201"/>
      <c r="I388" s="207"/>
      <c r="J388" s="207"/>
      <c r="K388" s="7"/>
      <c r="L388" s="7"/>
      <c r="M388" s="7"/>
      <c r="N388" s="7"/>
      <c r="O388" s="7"/>
      <c r="P388" s="7"/>
      <c r="Q388" s="7"/>
      <c r="R388" s="7"/>
      <c r="S388" s="7"/>
      <c r="T388" s="7"/>
      <c r="U388" s="7"/>
      <c r="V388" s="7"/>
      <c r="W388" s="7"/>
      <c r="X388" s="7"/>
      <c r="Y388" s="7"/>
      <c r="Z388" s="201"/>
      <c r="AA388" s="7"/>
      <c r="AB388" s="7"/>
      <c r="AC388" s="7"/>
      <c r="AD388" s="7"/>
      <c r="AE388" s="7"/>
      <c r="AF388" s="7"/>
    </row>
    <row r="389" ht="14.25" customHeight="1">
      <c r="A389" s="7"/>
      <c r="B389" s="207"/>
      <c r="C389" s="49"/>
      <c r="D389" s="207"/>
      <c r="E389" s="7"/>
      <c r="F389" s="7"/>
      <c r="G389" s="7"/>
      <c r="H389" s="201"/>
      <c r="I389" s="207"/>
      <c r="J389" s="207"/>
      <c r="K389" s="7"/>
      <c r="L389" s="7"/>
      <c r="M389" s="7"/>
      <c r="N389" s="7"/>
      <c r="O389" s="7"/>
      <c r="P389" s="7"/>
      <c r="Q389" s="7"/>
      <c r="R389" s="7"/>
      <c r="S389" s="7"/>
      <c r="T389" s="7"/>
      <c r="U389" s="7"/>
      <c r="V389" s="7"/>
      <c r="W389" s="7"/>
      <c r="X389" s="7"/>
      <c r="Y389" s="7"/>
      <c r="Z389" s="201"/>
      <c r="AA389" s="7"/>
      <c r="AB389" s="7"/>
      <c r="AC389" s="7"/>
      <c r="AD389" s="7"/>
      <c r="AE389" s="7"/>
      <c r="AF389" s="7"/>
    </row>
    <row r="390" ht="14.25" customHeight="1">
      <c r="A390" s="7"/>
      <c r="B390" s="207"/>
      <c r="C390" s="49"/>
      <c r="D390" s="207"/>
      <c r="E390" s="7"/>
      <c r="F390" s="7"/>
      <c r="G390" s="7"/>
      <c r="H390" s="201"/>
      <c r="I390" s="207"/>
      <c r="J390" s="207"/>
      <c r="K390" s="7"/>
      <c r="L390" s="7"/>
      <c r="M390" s="7"/>
      <c r="N390" s="7"/>
      <c r="O390" s="7"/>
      <c r="P390" s="7"/>
      <c r="Q390" s="7"/>
      <c r="R390" s="7"/>
      <c r="S390" s="7"/>
      <c r="T390" s="7"/>
      <c r="U390" s="7"/>
      <c r="V390" s="7"/>
      <c r="W390" s="7"/>
      <c r="X390" s="7"/>
      <c r="Y390" s="7"/>
      <c r="Z390" s="201"/>
      <c r="AA390" s="7"/>
      <c r="AB390" s="7"/>
      <c r="AC390" s="7"/>
      <c r="AD390" s="7"/>
      <c r="AE390" s="7"/>
      <c r="AF390" s="7"/>
    </row>
    <row r="391" ht="14.25" customHeight="1">
      <c r="A391" s="7"/>
      <c r="B391" s="207"/>
      <c r="C391" s="49"/>
      <c r="D391" s="207"/>
      <c r="E391" s="7"/>
      <c r="F391" s="7"/>
      <c r="G391" s="7"/>
      <c r="H391" s="201"/>
      <c r="I391" s="207"/>
      <c r="J391" s="207"/>
      <c r="K391" s="7"/>
      <c r="L391" s="7"/>
      <c r="M391" s="7"/>
      <c r="N391" s="7"/>
      <c r="O391" s="7"/>
      <c r="P391" s="7"/>
      <c r="Q391" s="7"/>
      <c r="R391" s="7"/>
      <c r="S391" s="7"/>
      <c r="T391" s="7"/>
      <c r="U391" s="7"/>
      <c r="V391" s="7"/>
      <c r="W391" s="7"/>
      <c r="X391" s="7"/>
      <c r="Y391" s="7"/>
      <c r="Z391" s="201"/>
      <c r="AA391" s="7"/>
      <c r="AB391" s="7"/>
      <c r="AC391" s="7"/>
      <c r="AD391" s="7"/>
      <c r="AE391" s="7"/>
      <c r="AF391" s="7"/>
    </row>
    <row r="392" ht="14.25" customHeight="1">
      <c r="A392" s="7"/>
      <c r="B392" s="207"/>
      <c r="C392" s="49"/>
      <c r="D392" s="207"/>
      <c r="E392" s="7"/>
      <c r="F392" s="7"/>
      <c r="G392" s="7"/>
      <c r="H392" s="201"/>
      <c r="I392" s="207"/>
      <c r="J392" s="207"/>
      <c r="K392" s="7"/>
      <c r="L392" s="7"/>
      <c r="M392" s="7"/>
      <c r="N392" s="7"/>
      <c r="O392" s="7"/>
      <c r="P392" s="7"/>
      <c r="Q392" s="7"/>
      <c r="R392" s="7"/>
      <c r="S392" s="7"/>
      <c r="T392" s="7"/>
      <c r="U392" s="7"/>
      <c r="V392" s="7"/>
      <c r="W392" s="7"/>
      <c r="X392" s="7"/>
      <c r="Y392" s="7"/>
      <c r="Z392" s="201"/>
      <c r="AA392" s="7"/>
      <c r="AB392" s="7"/>
      <c r="AC392" s="7"/>
      <c r="AD392" s="7"/>
      <c r="AE392" s="7"/>
      <c r="AF392" s="7"/>
    </row>
    <row r="393" ht="14.25" customHeight="1">
      <c r="A393" s="7"/>
      <c r="B393" s="207"/>
      <c r="C393" s="49"/>
      <c r="D393" s="207"/>
      <c r="E393" s="7"/>
      <c r="F393" s="7"/>
      <c r="G393" s="7"/>
      <c r="H393" s="201"/>
      <c r="I393" s="207"/>
      <c r="J393" s="207"/>
      <c r="K393" s="7"/>
      <c r="L393" s="7"/>
      <c r="M393" s="7"/>
      <c r="N393" s="7"/>
      <c r="O393" s="7"/>
      <c r="P393" s="7"/>
      <c r="Q393" s="7"/>
      <c r="R393" s="7"/>
      <c r="S393" s="7"/>
      <c r="T393" s="7"/>
      <c r="U393" s="7"/>
      <c r="V393" s="7"/>
      <c r="W393" s="7"/>
      <c r="X393" s="7"/>
      <c r="Y393" s="7"/>
      <c r="Z393" s="201"/>
      <c r="AA393" s="7"/>
      <c r="AB393" s="7"/>
      <c r="AC393" s="7"/>
      <c r="AD393" s="7"/>
      <c r="AE393" s="7"/>
      <c r="AF393" s="7"/>
    </row>
    <row r="394" ht="14.25" customHeight="1">
      <c r="A394" s="7"/>
      <c r="B394" s="207"/>
      <c r="C394" s="49"/>
      <c r="D394" s="207"/>
      <c r="E394" s="7"/>
      <c r="F394" s="7"/>
      <c r="G394" s="7"/>
      <c r="H394" s="201"/>
      <c r="I394" s="207"/>
      <c r="J394" s="207"/>
      <c r="K394" s="7"/>
      <c r="L394" s="7"/>
      <c r="M394" s="7"/>
      <c r="N394" s="7"/>
      <c r="O394" s="7"/>
      <c r="P394" s="7"/>
      <c r="Q394" s="7"/>
      <c r="R394" s="7"/>
      <c r="S394" s="7"/>
      <c r="T394" s="7"/>
      <c r="U394" s="7"/>
      <c r="V394" s="7"/>
      <c r="W394" s="7"/>
      <c r="X394" s="7"/>
      <c r="Y394" s="7"/>
      <c r="Z394" s="201"/>
      <c r="AA394" s="7"/>
      <c r="AB394" s="7"/>
      <c r="AC394" s="7"/>
      <c r="AD394" s="7"/>
      <c r="AE394" s="7"/>
      <c r="AF394" s="7"/>
    </row>
    <row r="395" ht="14.25" customHeight="1">
      <c r="A395" s="7"/>
      <c r="B395" s="207"/>
      <c r="C395" s="49"/>
      <c r="D395" s="207"/>
      <c r="E395" s="7"/>
      <c r="F395" s="7"/>
      <c r="G395" s="7"/>
      <c r="H395" s="201"/>
      <c r="I395" s="207"/>
      <c r="J395" s="207"/>
      <c r="K395" s="7"/>
      <c r="L395" s="7"/>
      <c r="M395" s="7"/>
      <c r="N395" s="7"/>
      <c r="O395" s="7"/>
      <c r="P395" s="7"/>
      <c r="Q395" s="7"/>
      <c r="R395" s="7"/>
      <c r="S395" s="7"/>
      <c r="T395" s="7"/>
      <c r="U395" s="7"/>
      <c r="V395" s="7"/>
      <c r="W395" s="7"/>
      <c r="X395" s="7"/>
      <c r="Y395" s="7"/>
      <c r="Z395" s="201"/>
      <c r="AA395" s="7"/>
      <c r="AB395" s="7"/>
      <c r="AC395" s="7"/>
      <c r="AD395" s="7"/>
      <c r="AE395" s="7"/>
      <c r="AF395" s="7"/>
    </row>
    <row r="396" ht="14.25" customHeight="1">
      <c r="A396" s="7"/>
      <c r="B396" s="207"/>
      <c r="C396" s="49"/>
      <c r="D396" s="207"/>
      <c r="E396" s="7"/>
      <c r="F396" s="7"/>
      <c r="G396" s="7"/>
      <c r="H396" s="201"/>
      <c r="I396" s="207"/>
      <c r="J396" s="207"/>
      <c r="K396" s="7"/>
      <c r="L396" s="7"/>
      <c r="M396" s="7"/>
      <c r="N396" s="7"/>
      <c r="O396" s="7"/>
      <c r="P396" s="7"/>
      <c r="Q396" s="7"/>
      <c r="R396" s="7"/>
      <c r="S396" s="7"/>
      <c r="T396" s="7"/>
      <c r="U396" s="7"/>
      <c r="V396" s="7"/>
      <c r="W396" s="7"/>
      <c r="X396" s="7"/>
      <c r="Y396" s="7"/>
      <c r="Z396" s="201"/>
      <c r="AA396" s="7"/>
      <c r="AB396" s="7"/>
      <c r="AC396" s="7"/>
      <c r="AD396" s="7"/>
      <c r="AE396" s="7"/>
      <c r="AF396" s="7"/>
    </row>
    <row r="397" ht="14.25" customHeight="1">
      <c r="A397" s="7"/>
      <c r="B397" s="207"/>
      <c r="C397" s="49"/>
      <c r="D397" s="207"/>
      <c r="E397" s="7"/>
      <c r="F397" s="7"/>
      <c r="G397" s="7"/>
      <c r="H397" s="201"/>
      <c r="I397" s="207"/>
      <c r="J397" s="207"/>
      <c r="K397" s="7"/>
      <c r="L397" s="7"/>
      <c r="M397" s="7"/>
      <c r="N397" s="7"/>
      <c r="O397" s="7"/>
      <c r="P397" s="7"/>
      <c r="Q397" s="7"/>
      <c r="R397" s="7"/>
      <c r="S397" s="7"/>
      <c r="T397" s="7"/>
      <c r="U397" s="7"/>
      <c r="V397" s="7"/>
      <c r="W397" s="7"/>
      <c r="X397" s="7"/>
      <c r="Y397" s="7"/>
      <c r="Z397" s="201"/>
      <c r="AA397" s="7"/>
      <c r="AB397" s="7"/>
      <c r="AC397" s="7"/>
      <c r="AD397" s="7"/>
      <c r="AE397" s="7"/>
      <c r="AF397" s="7"/>
    </row>
    <row r="398" ht="14.25" customHeight="1">
      <c r="A398" s="7"/>
      <c r="B398" s="207"/>
      <c r="C398" s="49"/>
      <c r="D398" s="207"/>
      <c r="E398" s="7"/>
      <c r="F398" s="7"/>
      <c r="G398" s="7"/>
      <c r="H398" s="201"/>
      <c r="I398" s="207"/>
      <c r="J398" s="207"/>
      <c r="K398" s="7"/>
      <c r="L398" s="7"/>
      <c r="M398" s="7"/>
      <c r="N398" s="7"/>
      <c r="O398" s="7"/>
      <c r="P398" s="7"/>
      <c r="Q398" s="7"/>
      <c r="R398" s="7"/>
      <c r="S398" s="7"/>
      <c r="T398" s="7"/>
      <c r="U398" s="7"/>
      <c r="V398" s="7"/>
      <c r="W398" s="7"/>
      <c r="X398" s="7"/>
      <c r="Y398" s="7"/>
      <c r="Z398" s="201"/>
      <c r="AA398" s="7"/>
      <c r="AB398" s="7"/>
      <c r="AC398" s="7"/>
      <c r="AD398" s="7"/>
      <c r="AE398" s="7"/>
      <c r="AF398" s="7"/>
    </row>
    <row r="399" ht="14.25" customHeight="1">
      <c r="A399" s="7"/>
      <c r="B399" s="207"/>
      <c r="C399" s="49"/>
      <c r="D399" s="207"/>
      <c r="E399" s="7"/>
      <c r="F399" s="7"/>
      <c r="G399" s="7"/>
      <c r="H399" s="201"/>
      <c r="I399" s="207"/>
      <c r="J399" s="207"/>
      <c r="K399" s="7"/>
      <c r="L399" s="7"/>
      <c r="M399" s="7"/>
      <c r="N399" s="7"/>
      <c r="O399" s="7"/>
      <c r="P399" s="7"/>
      <c r="Q399" s="7"/>
      <c r="R399" s="7"/>
      <c r="S399" s="7"/>
      <c r="T399" s="7"/>
      <c r="U399" s="7"/>
      <c r="V399" s="7"/>
      <c r="W399" s="7"/>
      <c r="X399" s="7"/>
      <c r="Y399" s="7"/>
      <c r="Z399" s="201"/>
      <c r="AA399" s="7"/>
      <c r="AB399" s="7"/>
      <c r="AC399" s="7"/>
      <c r="AD399" s="7"/>
      <c r="AE399" s="7"/>
      <c r="AF399" s="7"/>
    </row>
    <row r="400" ht="14.25" customHeight="1">
      <c r="A400" s="7"/>
      <c r="B400" s="207"/>
      <c r="C400" s="49"/>
      <c r="D400" s="207"/>
      <c r="E400" s="7"/>
      <c r="F400" s="7"/>
      <c r="G400" s="7"/>
      <c r="H400" s="201"/>
      <c r="I400" s="207"/>
      <c r="J400" s="207"/>
      <c r="K400" s="7"/>
      <c r="L400" s="7"/>
      <c r="M400" s="7"/>
      <c r="N400" s="7"/>
      <c r="O400" s="7"/>
      <c r="P400" s="7"/>
      <c r="Q400" s="7"/>
      <c r="R400" s="7"/>
      <c r="S400" s="7"/>
      <c r="T400" s="7"/>
      <c r="U400" s="7"/>
      <c r="V400" s="7"/>
      <c r="W400" s="7"/>
      <c r="X400" s="7"/>
      <c r="Y400" s="7"/>
      <c r="Z400" s="201"/>
      <c r="AA400" s="7"/>
      <c r="AB400" s="7"/>
      <c r="AC400" s="7"/>
      <c r="AD400" s="7"/>
      <c r="AE400" s="7"/>
      <c r="AF400" s="7"/>
    </row>
    <row r="401" ht="14.25" customHeight="1">
      <c r="A401" s="7"/>
      <c r="B401" s="207"/>
      <c r="C401" s="49"/>
      <c r="D401" s="207"/>
      <c r="E401" s="7"/>
      <c r="F401" s="7"/>
      <c r="G401" s="7"/>
      <c r="H401" s="201"/>
      <c r="I401" s="207"/>
      <c r="J401" s="207"/>
      <c r="K401" s="7"/>
      <c r="L401" s="7"/>
      <c r="M401" s="7"/>
      <c r="N401" s="7"/>
      <c r="O401" s="7"/>
      <c r="P401" s="7"/>
      <c r="Q401" s="7"/>
      <c r="R401" s="7"/>
      <c r="S401" s="7"/>
      <c r="T401" s="7"/>
      <c r="U401" s="7"/>
      <c r="V401" s="7"/>
      <c r="W401" s="7"/>
      <c r="X401" s="7"/>
      <c r="Y401" s="7"/>
      <c r="Z401" s="201"/>
      <c r="AA401" s="7"/>
      <c r="AB401" s="7"/>
      <c r="AC401" s="7"/>
      <c r="AD401" s="7"/>
      <c r="AE401" s="7"/>
      <c r="AF401" s="7"/>
    </row>
    <row r="402" ht="14.25" customHeight="1">
      <c r="A402" s="7"/>
      <c r="B402" s="207"/>
      <c r="C402" s="49"/>
      <c r="D402" s="207"/>
      <c r="E402" s="7"/>
      <c r="F402" s="7"/>
      <c r="G402" s="7"/>
      <c r="H402" s="201"/>
      <c r="I402" s="207"/>
      <c r="J402" s="207"/>
      <c r="K402" s="7"/>
      <c r="L402" s="7"/>
      <c r="M402" s="7"/>
      <c r="N402" s="7"/>
      <c r="O402" s="7"/>
      <c r="P402" s="7"/>
      <c r="Q402" s="7"/>
      <c r="R402" s="7"/>
      <c r="S402" s="7"/>
      <c r="T402" s="7"/>
      <c r="U402" s="7"/>
      <c r="V402" s="7"/>
      <c r="W402" s="7"/>
      <c r="X402" s="7"/>
      <c r="Y402" s="7"/>
      <c r="Z402" s="201"/>
      <c r="AA402" s="7"/>
      <c r="AB402" s="7"/>
      <c r="AC402" s="7"/>
      <c r="AD402" s="7"/>
      <c r="AE402" s="7"/>
      <c r="AF402" s="7"/>
    </row>
    <row r="403" ht="14.25" customHeight="1">
      <c r="A403" s="7"/>
      <c r="B403" s="207"/>
      <c r="C403" s="49"/>
      <c r="D403" s="207"/>
      <c r="E403" s="7"/>
      <c r="F403" s="7"/>
      <c r="G403" s="7"/>
      <c r="H403" s="201"/>
      <c r="I403" s="207"/>
      <c r="J403" s="207"/>
      <c r="K403" s="7"/>
      <c r="L403" s="7"/>
      <c r="M403" s="7"/>
      <c r="N403" s="7"/>
      <c r="O403" s="7"/>
      <c r="P403" s="7"/>
      <c r="Q403" s="7"/>
      <c r="R403" s="7"/>
      <c r="S403" s="7"/>
      <c r="T403" s="7"/>
      <c r="U403" s="7"/>
      <c r="V403" s="7"/>
      <c r="W403" s="7"/>
      <c r="X403" s="7"/>
      <c r="Y403" s="7"/>
      <c r="Z403" s="201"/>
      <c r="AA403" s="7"/>
      <c r="AB403" s="7"/>
      <c r="AC403" s="7"/>
      <c r="AD403" s="7"/>
      <c r="AE403" s="7"/>
      <c r="AF403" s="7"/>
    </row>
    <row r="404" ht="14.25" customHeight="1">
      <c r="A404" s="7"/>
      <c r="B404" s="207"/>
      <c r="C404" s="49"/>
      <c r="D404" s="207"/>
      <c r="E404" s="7"/>
      <c r="F404" s="7"/>
      <c r="G404" s="7"/>
      <c r="H404" s="201"/>
      <c r="I404" s="207"/>
      <c r="J404" s="207"/>
      <c r="K404" s="7"/>
      <c r="L404" s="7"/>
      <c r="M404" s="7"/>
      <c r="N404" s="7"/>
      <c r="O404" s="7"/>
      <c r="P404" s="7"/>
      <c r="Q404" s="7"/>
      <c r="R404" s="7"/>
      <c r="S404" s="7"/>
      <c r="T404" s="7"/>
      <c r="U404" s="7"/>
      <c r="V404" s="7"/>
      <c r="W404" s="7"/>
      <c r="X404" s="7"/>
      <c r="Y404" s="7"/>
      <c r="Z404" s="201"/>
      <c r="AA404" s="7"/>
      <c r="AB404" s="7"/>
      <c r="AC404" s="7"/>
      <c r="AD404" s="7"/>
      <c r="AE404" s="7"/>
      <c r="AF404" s="7"/>
    </row>
    <row r="405" ht="14.25" customHeight="1">
      <c r="A405" s="7"/>
      <c r="B405" s="207"/>
      <c r="C405" s="49"/>
      <c r="D405" s="207"/>
      <c r="E405" s="7"/>
      <c r="F405" s="7"/>
      <c r="G405" s="7"/>
      <c r="H405" s="201"/>
      <c r="I405" s="207"/>
      <c r="J405" s="207"/>
      <c r="K405" s="7"/>
      <c r="L405" s="7"/>
      <c r="M405" s="7"/>
      <c r="N405" s="7"/>
      <c r="O405" s="7"/>
      <c r="P405" s="7"/>
      <c r="Q405" s="7"/>
      <c r="R405" s="7"/>
      <c r="S405" s="7"/>
      <c r="T405" s="7"/>
      <c r="U405" s="7"/>
      <c r="V405" s="7"/>
      <c r="W405" s="7"/>
      <c r="X405" s="7"/>
      <c r="Y405" s="7"/>
      <c r="Z405" s="201"/>
      <c r="AA405" s="7"/>
      <c r="AB405" s="7"/>
      <c r="AC405" s="7"/>
      <c r="AD405" s="7"/>
      <c r="AE405" s="7"/>
      <c r="AF405" s="7"/>
    </row>
    <row r="406" ht="14.25" customHeight="1">
      <c r="A406" s="7"/>
      <c r="B406" s="207"/>
      <c r="C406" s="49"/>
      <c r="D406" s="207"/>
      <c r="E406" s="7"/>
      <c r="F406" s="7"/>
      <c r="G406" s="7"/>
      <c r="H406" s="201"/>
      <c r="I406" s="207"/>
      <c r="J406" s="207"/>
      <c r="K406" s="7"/>
      <c r="L406" s="7"/>
      <c r="M406" s="7"/>
      <c r="N406" s="7"/>
      <c r="O406" s="7"/>
      <c r="P406" s="7"/>
      <c r="Q406" s="7"/>
      <c r="R406" s="7"/>
      <c r="S406" s="7"/>
      <c r="T406" s="7"/>
      <c r="U406" s="7"/>
      <c r="V406" s="7"/>
      <c r="W406" s="7"/>
      <c r="X406" s="7"/>
      <c r="Y406" s="7"/>
      <c r="Z406" s="201"/>
      <c r="AA406" s="7"/>
      <c r="AB406" s="7"/>
      <c r="AC406" s="7"/>
      <c r="AD406" s="7"/>
      <c r="AE406" s="7"/>
      <c r="AF406" s="7"/>
    </row>
    <row r="407" ht="14.25" customHeight="1">
      <c r="A407" s="7"/>
      <c r="B407" s="207"/>
      <c r="C407" s="49"/>
      <c r="D407" s="207"/>
      <c r="E407" s="7"/>
      <c r="F407" s="7"/>
      <c r="G407" s="7"/>
      <c r="H407" s="201"/>
      <c r="I407" s="207"/>
      <c r="J407" s="207"/>
      <c r="K407" s="7"/>
      <c r="L407" s="7"/>
      <c r="M407" s="7"/>
      <c r="N407" s="7"/>
      <c r="O407" s="7"/>
      <c r="P407" s="7"/>
      <c r="Q407" s="7"/>
      <c r="R407" s="7"/>
      <c r="S407" s="7"/>
      <c r="T407" s="7"/>
      <c r="U407" s="7"/>
      <c r="V407" s="7"/>
      <c r="W407" s="7"/>
      <c r="X407" s="7"/>
      <c r="Y407" s="7"/>
      <c r="Z407" s="201"/>
      <c r="AA407" s="7"/>
      <c r="AB407" s="7"/>
      <c r="AC407" s="7"/>
      <c r="AD407" s="7"/>
      <c r="AE407" s="7"/>
      <c r="AF407" s="7"/>
    </row>
    <row r="408" ht="14.25" customHeight="1">
      <c r="A408" s="7"/>
      <c r="B408" s="207"/>
      <c r="C408" s="49"/>
      <c r="D408" s="207"/>
      <c r="E408" s="7"/>
      <c r="F408" s="7"/>
      <c r="G408" s="7"/>
      <c r="H408" s="201"/>
      <c r="I408" s="207"/>
      <c r="J408" s="207"/>
      <c r="K408" s="7"/>
      <c r="L408" s="7"/>
      <c r="M408" s="7"/>
      <c r="N408" s="7"/>
      <c r="O408" s="7"/>
      <c r="P408" s="7"/>
      <c r="Q408" s="7"/>
      <c r="R408" s="7"/>
      <c r="S408" s="7"/>
      <c r="T408" s="7"/>
      <c r="U408" s="7"/>
      <c r="V408" s="7"/>
      <c r="W408" s="7"/>
      <c r="X408" s="7"/>
      <c r="Y408" s="7"/>
      <c r="Z408" s="201"/>
      <c r="AA408" s="7"/>
      <c r="AB408" s="7"/>
      <c r="AC408" s="7"/>
      <c r="AD408" s="7"/>
      <c r="AE408" s="7"/>
      <c r="AF408" s="7"/>
    </row>
    <row r="409" ht="14.25" customHeight="1">
      <c r="A409" s="7"/>
      <c r="B409" s="207"/>
      <c r="C409" s="49"/>
      <c r="D409" s="207"/>
      <c r="E409" s="7"/>
      <c r="F409" s="7"/>
      <c r="G409" s="7"/>
      <c r="H409" s="201"/>
      <c r="I409" s="207"/>
      <c r="J409" s="207"/>
      <c r="K409" s="7"/>
      <c r="L409" s="7"/>
      <c r="M409" s="7"/>
      <c r="N409" s="7"/>
      <c r="O409" s="7"/>
      <c r="P409" s="7"/>
      <c r="Q409" s="7"/>
      <c r="R409" s="7"/>
      <c r="S409" s="7"/>
      <c r="T409" s="7"/>
      <c r="U409" s="7"/>
      <c r="V409" s="7"/>
      <c r="W409" s="7"/>
      <c r="X409" s="7"/>
      <c r="Y409" s="7"/>
      <c r="Z409" s="201"/>
      <c r="AA409" s="7"/>
      <c r="AB409" s="7"/>
      <c r="AC409" s="7"/>
      <c r="AD409" s="7"/>
      <c r="AE409" s="7"/>
      <c r="AF409" s="7"/>
    </row>
    <row r="410" ht="14.25" customHeight="1">
      <c r="A410" s="7"/>
      <c r="B410" s="207"/>
      <c r="C410" s="49"/>
      <c r="D410" s="207"/>
      <c r="E410" s="7"/>
      <c r="F410" s="7"/>
      <c r="G410" s="7"/>
      <c r="H410" s="201"/>
      <c r="I410" s="207"/>
      <c r="J410" s="207"/>
      <c r="K410" s="7"/>
      <c r="L410" s="7"/>
      <c r="M410" s="7"/>
      <c r="N410" s="7"/>
      <c r="O410" s="7"/>
      <c r="P410" s="7"/>
      <c r="Q410" s="7"/>
      <c r="R410" s="7"/>
      <c r="S410" s="7"/>
      <c r="T410" s="7"/>
      <c r="U410" s="7"/>
      <c r="V410" s="7"/>
      <c r="W410" s="7"/>
      <c r="X410" s="7"/>
      <c r="Y410" s="7"/>
      <c r="Z410" s="201"/>
      <c r="AA410" s="7"/>
      <c r="AB410" s="7"/>
      <c r="AC410" s="7"/>
      <c r="AD410" s="7"/>
      <c r="AE410" s="7"/>
      <c r="AF410" s="7"/>
    </row>
    <row r="411" ht="14.25" customHeight="1">
      <c r="A411" s="7"/>
      <c r="B411" s="207"/>
      <c r="C411" s="49"/>
      <c r="D411" s="207"/>
      <c r="E411" s="7"/>
      <c r="F411" s="7"/>
      <c r="G411" s="7"/>
      <c r="H411" s="201"/>
      <c r="I411" s="207"/>
      <c r="J411" s="207"/>
      <c r="K411" s="7"/>
      <c r="L411" s="7"/>
      <c r="M411" s="7"/>
      <c r="N411" s="7"/>
      <c r="O411" s="7"/>
      <c r="P411" s="7"/>
      <c r="Q411" s="7"/>
      <c r="R411" s="7"/>
      <c r="S411" s="7"/>
      <c r="T411" s="7"/>
      <c r="U411" s="7"/>
      <c r="V411" s="7"/>
      <c r="W411" s="7"/>
      <c r="X411" s="7"/>
      <c r="Y411" s="7"/>
      <c r="Z411" s="201"/>
      <c r="AA411" s="7"/>
      <c r="AB411" s="7"/>
      <c r="AC411" s="7"/>
      <c r="AD411" s="7"/>
      <c r="AE411" s="7"/>
      <c r="AF411" s="7"/>
    </row>
    <row r="412" ht="14.25" customHeight="1">
      <c r="A412" s="7"/>
      <c r="B412" s="207"/>
      <c r="C412" s="49"/>
      <c r="D412" s="207"/>
      <c r="E412" s="7"/>
      <c r="F412" s="7"/>
      <c r="G412" s="7"/>
      <c r="H412" s="201"/>
      <c r="I412" s="207"/>
      <c r="J412" s="207"/>
      <c r="K412" s="7"/>
      <c r="L412" s="7"/>
      <c r="M412" s="7"/>
      <c r="N412" s="7"/>
      <c r="O412" s="7"/>
      <c r="P412" s="7"/>
      <c r="Q412" s="7"/>
      <c r="R412" s="7"/>
      <c r="S412" s="7"/>
      <c r="T412" s="7"/>
      <c r="U412" s="7"/>
      <c r="V412" s="7"/>
      <c r="W412" s="7"/>
      <c r="X412" s="7"/>
      <c r="Y412" s="7"/>
      <c r="Z412" s="201"/>
      <c r="AA412" s="7"/>
      <c r="AB412" s="7"/>
      <c r="AC412" s="7"/>
      <c r="AD412" s="7"/>
      <c r="AE412" s="7"/>
      <c r="AF412" s="7"/>
    </row>
    <row r="413" ht="14.25" customHeight="1">
      <c r="A413" s="7"/>
      <c r="B413" s="207"/>
      <c r="C413" s="49"/>
      <c r="D413" s="207"/>
      <c r="E413" s="7"/>
      <c r="F413" s="7"/>
      <c r="G413" s="7"/>
      <c r="H413" s="201"/>
      <c r="I413" s="207"/>
      <c r="J413" s="207"/>
      <c r="K413" s="7"/>
      <c r="L413" s="7"/>
      <c r="M413" s="7"/>
      <c r="N413" s="7"/>
      <c r="O413" s="7"/>
      <c r="P413" s="7"/>
      <c r="Q413" s="7"/>
      <c r="R413" s="7"/>
      <c r="S413" s="7"/>
      <c r="T413" s="7"/>
      <c r="U413" s="7"/>
      <c r="V413" s="7"/>
      <c r="W413" s="7"/>
      <c r="X413" s="7"/>
      <c r="Y413" s="7"/>
      <c r="Z413" s="201"/>
      <c r="AA413" s="7"/>
      <c r="AB413" s="7"/>
      <c r="AC413" s="7"/>
      <c r="AD413" s="7"/>
      <c r="AE413" s="7"/>
      <c r="AF413" s="7"/>
    </row>
    <row r="414" ht="14.25" customHeight="1">
      <c r="A414" s="7"/>
      <c r="B414" s="207"/>
      <c r="C414" s="49"/>
      <c r="D414" s="207"/>
      <c r="E414" s="7"/>
      <c r="F414" s="7"/>
      <c r="G414" s="7"/>
      <c r="H414" s="201"/>
      <c r="I414" s="207"/>
      <c r="J414" s="207"/>
      <c r="K414" s="7"/>
      <c r="L414" s="7"/>
      <c r="M414" s="7"/>
      <c r="N414" s="7"/>
      <c r="O414" s="7"/>
      <c r="P414" s="7"/>
      <c r="Q414" s="7"/>
      <c r="R414" s="7"/>
      <c r="S414" s="7"/>
      <c r="T414" s="7"/>
      <c r="U414" s="7"/>
      <c r="V414" s="7"/>
      <c r="W414" s="7"/>
      <c r="X414" s="7"/>
      <c r="Y414" s="7"/>
      <c r="Z414" s="201"/>
      <c r="AA414" s="7"/>
      <c r="AB414" s="7"/>
      <c r="AC414" s="7"/>
      <c r="AD414" s="7"/>
      <c r="AE414" s="7"/>
      <c r="AF414" s="7"/>
    </row>
    <row r="415" ht="14.25" customHeight="1">
      <c r="A415" s="7"/>
      <c r="B415" s="207"/>
      <c r="C415" s="49"/>
      <c r="D415" s="207"/>
      <c r="E415" s="7"/>
      <c r="F415" s="7"/>
      <c r="G415" s="7"/>
      <c r="H415" s="201"/>
      <c r="I415" s="207"/>
      <c r="J415" s="207"/>
      <c r="K415" s="7"/>
      <c r="L415" s="7"/>
      <c r="M415" s="7"/>
      <c r="N415" s="7"/>
      <c r="O415" s="7"/>
      <c r="P415" s="7"/>
      <c r="Q415" s="7"/>
      <c r="R415" s="7"/>
      <c r="S415" s="7"/>
      <c r="T415" s="7"/>
      <c r="U415" s="7"/>
      <c r="V415" s="7"/>
      <c r="W415" s="7"/>
      <c r="X415" s="7"/>
      <c r="Y415" s="7"/>
      <c r="Z415" s="201"/>
      <c r="AA415" s="7"/>
      <c r="AB415" s="7"/>
      <c r="AC415" s="7"/>
      <c r="AD415" s="7"/>
      <c r="AE415" s="7"/>
      <c r="AF415" s="7"/>
    </row>
    <row r="416" ht="14.25" customHeight="1">
      <c r="A416" s="7"/>
      <c r="B416" s="207"/>
      <c r="C416" s="49"/>
      <c r="D416" s="207"/>
      <c r="E416" s="7"/>
      <c r="F416" s="7"/>
      <c r="G416" s="7"/>
      <c r="H416" s="201"/>
      <c r="I416" s="207"/>
      <c r="J416" s="207"/>
      <c r="K416" s="7"/>
      <c r="L416" s="7"/>
      <c r="M416" s="7"/>
      <c r="N416" s="7"/>
      <c r="O416" s="7"/>
      <c r="P416" s="7"/>
      <c r="Q416" s="7"/>
      <c r="R416" s="7"/>
      <c r="S416" s="7"/>
      <c r="T416" s="7"/>
      <c r="U416" s="7"/>
      <c r="V416" s="7"/>
      <c r="W416" s="7"/>
      <c r="X416" s="7"/>
      <c r="Y416" s="7"/>
      <c r="Z416" s="201"/>
      <c r="AA416" s="7"/>
      <c r="AB416" s="7"/>
      <c r="AC416" s="7"/>
      <c r="AD416" s="7"/>
      <c r="AE416" s="7"/>
      <c r="AF416" s="7"/>
    </row>
    <row r="417" ht="14.25" customHeight="1">
      <c r="A417" s="7"/>
      <c r="B417" s="207"/>
      <c r="C417" s="49"/>
      <c r="D417" s="207"/>
      <c r="E417" s="7"/>
      <c r="F417" s="7"/>
      <c r="G417" s="7"/>
      <c r="H417" s="201"/>
      <c r="I417" s="207"/>
      <c r="J417" s="207"/>
      <c r="K417" s="7"/>
      <c r="L417" s="7"/>
      <c r="M417" s="7"/>
      <c r="N417" s="7"/>
      <c r="O417" s="7"/>
      <c r="P417" s="7"/>
      <c r="Q417" s="7"/>
      <c r="R417" s="7"/>
      <c r="S417" s="7"/>
      <c r="T417" s="7"/>
      <c r="U417" s="7"/>
      <c r="V417" s="7"/>
      <c r="W417" s="7"/>
      <c r="X417" s="7"/>
      <c r="Y417" s="7"/>
      <c r="Z417" s="201"/>
      <c r="AA417" s="7"/>
      <c r="AB417" s="7"/>
      <c r="AC417" s="7"/>
      <c r="AD417" s="7"/>
      <c r="AE417" s="7"/>
      <c r="AF417" s="7"/>
    </row>
    <row r="418" ht="14.25" customHeight="1">
      <c r="A418" s="7"/>
      <c r="B418" s="207"/>
      <c r="C418" s="49"/>
      <c r="D418" s="207"/>
      <c r="E418" s="7"/>
      <c r="F418" s="7"/>
      <c r="G418" s="7"/>
      <c r="H418" s="201"/>
      <c r="I418" s="207"/>
      <c r="J418" s="207"/>
      <c r="K418" s="7"/>
      <c r="L418" s="7"/>
      <c r="M418" s="7"/>
      <c r="N418" s="7"/>
      <c r="O418" s="7"/>
      <c r="P418" s="7"/>
      <c r="Q418" s="7"/>
      <c r="R418" s="7"/>
      <c r="S418" s="7"/>
      <c r="T418" s="7"/>
      <c r="U418" s="7"/>
      <c r="V418" s="7"/>
      <c r="W418" s="7"/>
      <c r="X418" s="7"/>
      <c r="Y418" s="7"/>
      <c r="Z418" s="201"/>
      <c r="AA418" s="7"/>
      <c r="AB418" s="7"/>
      <c r="AC418" s="7"/>
      <c r="AD418" s="7"/>
      <c r="AE418" s="7"/>
      <c r="AF418" s="7"/>
    </row>
    <row r="419" ht="14.25" customHeight="1">
      <c r="A419" s="7"/>
      <c r="B419" s="207"/>
      <c r="C419" s="49"/>
      <c r="D419" s="207"/>
      <c r="E419" s="7"/>
      <c r="F419" s="7"/>
      <c r="G419" s="7"/>
      <c r="H419" s="201"/>
      <c r="I419" s="207"/>
      <c r="J419" s="207"/>
      <c r="K419" s="7"/>
      <c r="L419" s="7"/>
      <c r="M419" s="7"/>
      <c r="N419" s="7"/>
      <c r="O419" s="7"/>
      <c r="P419" s="7"/>
      <c r="Q419" s="7"/>
      <c r="R419" s="7"/>
      <c r="S419" s="7"/>
      <c r="T419" s="7"/>
      <c r="U419" s="7"/>
      <c r="V419" s="7"/>
      <c r="W419" s="7"/>
      <c r="X419" s="7"/>
      <c r="Y419" s="7"/>
      <c r="Z419" s="201"/>
      <c r="AA419" s="7"/>
      <c r="AB419" s="7"/>
      <c r="AC419" s="7"/>
      <c r="AD419" s="7"/>
      <c r="AE419" s="7"/>
      <c r="AF419" s="7"/>
    </row>
    <row r="420" ht="14.25" customHeight="1">
      <c r="A420" s="7"/>
      <c r="B420" s="207"/>
      <c r="C420" s="49"/>
      <c r="D420" s="207"/>
      <c r="E420" s="7"/>
      <c r="F420" s="7"/>
      <c r="G420" s="7"/>
      <c r="H420" s="201"/>
      <c r="I420" s="207"/>
      <c r="J420" s="207"/>
      <c r="K420" s="7"/>
      <c r="L420" s="7"/>
      <c r="M420" s="7"/>
      <c r="N420" s="7"/>
      <c r="O420" s="7"/>
      <c r="P420" s="7"/>
      <c r="Q420" s="7"/>
      <c r="R420" s="7"/>
      <c r="S420" s="7"/>
      <c r="T420" s="7"/>
      <c r="U420" s="7"/>
      <c r="V420" s="7"/>
      <c r="W420" s="7"/>
      <c r="X420" s="7"/>
      <c r="Y420" s="7"/>
      <c r="Z420" s="201"/>
      <c r="AA420" s="7"/>
      <c r="AB420" s="7"/>
      <c r="AC420" s="7"/>
      <c r="AD420" s="7"/>
      <c r="AE420" s="7"/>
      <c r="AF420" s="7"/>
    </row>
    <row r="421" ht="14.25" customHeight="1">
      <c r="A421" s="7"/>
      <c r="B421" s="207"/>
      <c r="C421" s="49"/>
      <c r="D421" s="207"/>
      <c r="E421" s="7"/>
      <c r="F421" s="7"/>
      <c r="G421" s="7"/>
      <c r="H421" s="201"/>
      <c r="I421" s="207"/>
      <c r="J421" s="207"/>
      <c r="K421" s="7"/>
      <c r="L421" s="7"/>
      <c r="M421" s="7"/>
      <c r="N421" s="7"/>
      <c r="O421" s="7"/>
      <c r="P421" s="7"/>
      <c r="Q421" s="7"/>
      <c r="R421" s="7"/>
      <c r="S421" s="7"/>
      <c r="T421" s="7"/>
      <c r="U421" s="7"/>
      <c r="V421" s="7"/>
      <c r="W421" s="7"/>
      <c r="X421" s="7"/>
      <c r="Y421" s="7"/>
      <c r="Z421" s="201"/>
      <c r="AA421" s="7"/>
      <c r="AB421" s="7"/>
      <c r="AC421" s="7"/>
      <c r="AD421" s="7"/>
      <c r="AE421" s="7"/>
      <c r="AF421" s="7"/>
    </row>
    <row r="422" ht="14.25" customHeight="1">
      <c r="A422" s="7"/>
      <c r="B422" s="207"/>
      <c r="C422" s="49"/>
      <c r="D422" s="207"/>
      <c r="E422" s="7"/>
      <c r="F422" s="7"/>
      <c r="G422" s="7"/>
      <c r="H422" s="201"/>
      <c r="I422" s="207"/>
      <c r="J422" s="207"/>
      <c r="K422" s="7"/>
      <c r="L422" s="7"/>
      <c r="M422" s="7"/>
      <c r="N422" s="7"/>
      <c r="O422" s="7"/>
      <c r="P422" s="7"/>
      <c r="Q422" s="7"/>
      <c r="R422" s="7"/>
      <c r="S422" s="7"/>
      <c r="T422" s="7"/>
      <c r="U422" s="7"/>
      <c r="V422" s="7"/>
      <c r="W422" s="7"/>
      <c r="X422" s="7"/>
      <c r="Y422" s="7"/>
      <c r="Z422" s="201"/>
      <c r="AA422" s="7"/>
      <c r="AB422" s="7"/>
      <c r="AC422" s="7"/>
      <c r="AD422" s="7"/>
      <c r="AE422" s="7"/>
      <c r="AF422" s="7"/>
    </row>
    <row r="423" ht="14.25" customHeight="1">
      <c r="A423" s="7"/>
      <c r="B423" s="207"/>
      <c r="C423" s="49"/>
      <c r="D423" s="207"/>
      <c r="E423" s="7"/>
      <c r="F423" s="7"/>
      <c r="G423" s="7"/>
      <c r="H423" s="201"/>
      <c r="I423" s="207"/>
      <c r="J423" s="207"/>
      <c r="K423" s="7"/>
      <c r="L423" s="7"/>
      <c r="M423" s="7"/>
      <c r="N423" s="7"/>
      <c r="O423" s="7"/>
      <c r="P423" s="7"/>
      <c r="Q423" s="7"/>
      <c r="R423" s="7"/>
      <c r="S423" s="7"/>
      <c r="T423" s="7"/>
      <c r="U423" s="7"/>
      <c r="V423" s="7"/>
      <c r="W423" s="7"/>
      <c r="X423" s="7"/>
      <c r="Y423" s="7"/>
      <c r="Z423" s="201"/>
      <c r="AA423" s="7"/>
      <c r="AB423" s="7"/>
      <c r="AC423" s="7"/>
      <c r="AD423" s="7"/>
      <c r="AE423" s="7"/>
      <c r="AF423" s="7"/>
    </row>
    <row r="424" ht="14.25" customHeight="1">
      <c r="A424" s="7"/>
      <c r="B424" s="207"/>
      <c r="C424" s="49"/>
      <c r="D424" s="207"/>
      <c r="E424" s="7"/>
      <c r="F424" s="7"/>
      <c r="G424" s="7"/>
      <c r="H424" s="201"/>
      <c r="I424" s="207"/>
      <c r="J424" s="207"/>
      <c r="K424" s="7"/>
      <c r="L424" s="7"/>
      <c r="M424" s="7"/>
      <c r="N424" s="7"/>
      <c r="O424" s="7"/>
      <c r="P424" s="7"/>
      <c r="Q424" s="7"/>
      <c r="R424" s="7"/>
      <c r="S424" s="7"/>
      <c r="T424" s="7"/>
      <c r="U424" s="7"/>
      <c r="V424" s="7"/>
      <c r="W424" s="7"/>
      <c r="X424" s="7"/>
      <c r="Y424" s="7"/>
      <c r="Z424" s="201"/>
      <c r="AA424" s="7"/>
      <c r="AB424" s="7"/>
      <c r="AC424" s="7"/>
      <c r="AD424" s="7"/>
      <c r="AE424" s="7"/>
      <c r="AF424" s="7"/>
    </row>
    <row r="425" ht="14.25" customHeight="1">
      <c r="A425" s="7"/>
      <c r="B425" s="207"/>
      <c r="C425" s="49"/>
      <c r="D425" s="207"/>
      <c r="E425" s="7"/>
      <c r="F425" s="7"/>
      <c r="G425" s="7"/>
      <c r="H425" s="201"/>
      <c r="I425" s="207"/>
      <c r="J425" s="207"/>
      <c r="K425" s="7"/>
      <c r="L425" s="7"/>
      <c r="M425" s="7"/>
      <c r="N425" s="7"/>
      <c r="O425" s="7"/>
      <c r="P425" s="7"/>
      <c r="Q425" s="7"/>
      <c r="R425" s="7"/>
      <c r="S425" s="7"/>
      <c r="T425" s="7"/>
      <c r="U425" s="7"/>
      <c r="V425" s="7"/>
      <c r="W425" s="7"/>
      <c r="X425" s="7"/>
      <c r="Y425" s="7"/>
      <c r="Z425" s="201"/>
      <c r="AA425" s="7"/>
      <c r="AB425" s="7"/>
      <c r="AC425" s="7"/>
      <c r="AD425" s="7"/>
      <c r="AE425" s="7"/>
      <c r="AF425" s="7"/>
    </row>
    <row r="426" ht="14.25" customHeight="1">
      <c r="A426" s="7"/>
      <c r="B426" s="207"/>
      <c r="C426" s="49"/>
      <c r="D426" s="207"/>
      <c r="E426" s="7"/>
      <c r="F426" s="7"/>
      <c r="G426" s="7"/>
      <c r="H426" s="201"/>
      <c r="I426" s="207"/>
      <c r="J426" s="207"/>
      <c r="K426" s="7"/>
      <c r="L426" s="7"/>
      <c r="M426" s="7"/>
      <c r="N426" s="7"/>
      <c r="O426" s="7"/>
      <c r="P426" s="7"/>
      <c r="Q426" s="7"/>
      <c r="R426" s="7"/>
      <c r="S426" s="7"/>
      <c r="T426" s="7"/>
      <c r="U426" s="7"/>
      <c r="V426" s="7"/>
      <c r="W426" s="7"/>
      <c r="X426" s="7"/>
      <c r="Y426" s="7"/>
      <c r="Z426" s="201"/>
      <c r="AA426" s="7"/>
      <c r="AB426" s="7"/>
      <c r="AC426" s="7"/>
      <c r="AD426" s="7"/>
      <c r="AE426" s="7"/>
      <c r="AF426" s="7"/>
    </row>
    <row r="427" ht="14.25" customHeight="1">
      <c r="A427" s="7"/>
      <c r="B427" s="207"/>
      <c r="C427" s="49"/>
      <c r="D427" s="207"/>
      <c r="E427" s="7"/>
      <c r="F427" s="7"/>
      <c r="G427" s="7"/>
      <c r="H427" s="201"/>
      <c r="I427" s="207"/>
      <c r="J427" s="207"/>
      <c r="K427" s="7"/>
      <c r="L427" s="7"/>
      <c r="M427" s="7"/>
      <c r="N427" s="7"/>
      <c r="O427" s="7"/>
      <c r="P427" s="7"/>
      <c r="Q427" s="7"/>
      <c r="R427" s="7"/>
      <c r="S427" s="7"/>
      <c r="T427" s="7"/>
      <c r="U427" s="7"/>
      <c r="V427" s="7"/>
      <c r="W427" s="7"/>
      <c r="X427" s="7"/>
      <c r="Y427" s="7"/>
      <c r="Z427" s="201"/>
      <c r="AA427" s="7"/>
      <c r="AB427" s="7"/>
      <c r="AC427" s="7"/>
      <c r="AD427" s="7"/>
      <c r="AE427" s="7"/>
      <c r="AF427" s="7"/>
    </row>
    <row r="428" ht="14.25" customHeight="1">
      <c r="A428" s="7"/>
      <c r="B428" s="207"/>
      <c r="C428" s="49"/>
      <c r="D428" s="207"/>
      <c r="E428" s="7"/>
      <c r="F428" s="7"/>
      <c r="G428" s="7"/>
      <c r="H428" s="201"/>
      <c r="I428" s="207"/>
      <c r="J428" s="207"/>
      <c r="K428" s="7"/>
      <c r="L428" s="7"/>
      <c r="M428" s="7"/>
      <c r="N428" s="7"/>
      <c r="O428" s="7"/>
      <c r="P428" s="7"/>
      <c r="Q428" s="7"/>
      <c r="R428" s="7"/>
      <c r="S428" s="7"/>
      <c r="T428" s="7"/>
      <c r="U428" s="7"/>
      <c r="V428" s="7"/>
      <c r="W428" s="7"/>
      <c r="X428" s="7"/>
      <c r="Y428" s="7"/>
      <c r="Z428" s="201"/>
      <c r="AA428" s="7"/>
      <c r="AB428" s="7"/>
      <c r="AC428" s="7"/>
      <c r="AD428" s="7"/>
      <c r="AE428" s="7"/>
      <c r="AF428" s="7"/>
    </row>
    <row r="429" ht="14.25" customHeight="1">
      <c r="A429" s="7"/>
      <c r="B429" s="207"/>
      <c r="C429" s="49"/>
      <c r="D429" s="207"/>
      <c r="E429" s="7"/>
      <c r="F429" s="7"/>
      <c r="G429" s="7"/>
      <c r="H429" s="201"/>
      <c r="I429" s="207"/>
      <c r="J429" s="207"/>
      <c r="K429" s="7"/>
      <c r="L429" s="7"/>
      <c r="M429" s="7"/>
      <c r="N429" s="7"/>
      <c r="O429" s="7"/>
      <c r="P429" s="7"/>
      <c r="Q429" s="7"/>
      <c r="R429" s="7"/>
      <c r="S429" s="7"/>
      <c r="T429" s="7"/>
      <c r="U429" s="7"/>
      <c r="V429" s="7"/>
      <c r="W429" s="7"/>
      <c r="X429" s="7"/>
      <c r="Y429" s="7"/>
      <c r="Z429" s="201"/>
      <c r="AA429" s="7"/>
      <c r="AB429" s="7"/>
      <c r="AC429" s="7"/>
      <c r="AD429" s="7"/>
      <c r="AE429" s="7"/>
      <c r="AF429" s="7"/>
    </row>
    <row r="430" ht="14.25" customHeight="1">
      <c r="A430" s="7"/>
      <c r="B430" s="207"/>
      <c r="C430" s="49"/>
      <c r="D430" s="207"/>
      <c r="E430" s="7"/>
      <c r="F430" s="7"/>
      <c r="G430" s="7"/>
      <c r="H430" s="201"/>
      <c r="I430" s="207"/>
      <c r="J430" s="207"/>
      <c r="K430" s="7"/>
      <c r="L430" s="7"/>
      <c r="M430" s="7"/>
      <c r="N430" s="7"/>
      <c r="O430" s="7"/>
      <c r="P430" s="7"/>
      <c r="Q430" s="7"/>
      <c r="R430" s="7"/>
      <c r="S430" s="7"/>
      <c r="T430" s="7"/>
      <c r="U430" s="7"/>
      <c r="V430" s="7"/>
      <c r="W430" s="7"/>
      <c r="X430" s="7"/>
      <c r="Y430" s="7"/>
      <c r="Z430" s="201"/>
      <c r="AA430" s="7"/>
      <c r="AB430" s="7"/>
      <c r="AC430" s="7"/>
      <c r="AD430" s="7"/>
      <c r="AE430" s="7"/>
      <c r="AF430" s="7"/>
    </row>
    <row r="431" ht="14.25" customHeight="1">
      <c r="A431" s="7"/>
      <c r="B431" s="207"/>
      <c r="C431" s="49"/>
      <c r="D431" s="207"/>
      <c r="E431" s="7"/>
      <c r="F431" s="7"/>
      <c r="G431" s="7"/>
      <c r="H431" s="201"/>
      <c r="I431" s="207"/>
      <c r="J431" s="207"/>
      <c r="K431" s="7"/>
      <c r="L431" s="7"/>
      <c r="M431" s="7"/>
      <c r="N431" s="7"/>
      <c r="O431" s="7"/>
      <c r="P431" s="7"/>
      <c r="Q431" s="7"/>
      <c r="R431" s="7"/>
      <c r="S431" s="7"/>
      <c r="T431" s="7"/>
      <c r="U431" s="7"/>
      <c r="V431" s="7"/>
      <c r="W431" s="7"/>
      <c r="X431" s="7"/>
      <c r="Y431" s="7"/>
      <c r="Z431" s="201"/>
      <c r="AA431" s="7"/>
      <c r="AB431" s="7"/>
      <c r="AC431" s="7"/>
      <c r="AD431" s="7"/>
      <c r="AE431" s="7"/>
      <c r="AF431" s="7"/>
    </row>
    <row r="432" ht="14.25" customHeight="1">
      <c r="A432" s="7"/>
      <c r="B432" s="207"/>
      <c r="C432" s="49"/>
      <c r="D432" s="207"/>
      <c r="E432" s="7"/>
      <c r="F432" s="7"/>
      <c r="G432" s="7"/>
      <c r="H432" s="201"/>
      <c r="I432" s="207"/>
      <c r="J432" s="207"/>
      <c r="K432" s="7"/>
      <c r="L432" s="7"/>
      <c r="M432" s="7"/>
      <c r="N432" s="7"/>
      <c r="O432" s="7"/>
      <c r="P432" s="7"/>
      <c r="Q432" s="7"/>
      <c r="R432" s="7"/>
      <c r="S432" s="7"/>
      <c r="T432" s="7"/>
      <c r="U432" s="7"/>
      <c r="V432" s="7"/>
      <c r="W432" s="7"/>
      <c r="X432" s="7"/>
      <c r="Y432" s="7"/>
      <c r="Z432" s="201"/>
      <c r="AA432" s="7"/>
      <c r="AB432" s="7"/>
      <c r="AC432" s="7"/>
      <c r="AD432" s="7"/>
      <c r="AE432" s="7"/>
      <c r="AF432" s="7"/>
    </row>
    <row r="433" ht="14.25" customHeight="1">
      <c r="A433" s="7"/>
      <c r="B433" s="207"/>
      <c r="C433" s="49"/>
      <c r="D433" s="207"/>
      <c r="E433" s="7"/>
      <c r="F433" s="7"/>
      <c r="G433" s="7"/>
      <c r="H433" s="201"/>
      <c r="I433" s="207"/>
      <c r="J433" s="207"/>
      <c r="K433" s="7"/>
      <c r="L433" s="7"/>
      <c r="M433" s="7"/>
      <c r="N433" s="7"/>
      <c r="O433" s="7"/>
      <c r="P433" s="7"/>
      <c r="Q433" s="7"/>
      <c r="R433" s="7"/>
      <c r="S433" s="7"/>
      <c r="T433" s="7"/>
      <c r="U433" s="7"/>
      <c r="V433" s="7"/>
      <c r="W433" s="7"/>
      <c r="X433" s="7"/>
      <c r="Y433" s="7"/>
      <c r="Z433" s="201"/>
      <c r="AA433" s="7"/>
      <c r="AB433" s="7"/>
      <c r="AC433" s="7"/>
      <c r="AD433" s="7"/>
      <c r="AE433" s="7"/>
      <c r="AF433" s="7"/>
    </row>
    <row r="434" ht="14.25" customHeight="1">
      <c r="A434" s="7"/>
      <c r="B434" s="207"/>
      <c r="C434" s="49"/>
      <c r="D434" s="207"/>
      <c r="E434" s="7"/>
      <c r="F434" s="7"/>
      <c r="G434" s="7"/>
      <c r="H434" s="201"/>
      <c r="I434" s="207"/>
      <c r="J434" s="207"/>
      <c r="K434" s="7"/>
      <c r="L434" s="7"/>
      <c r="M434" s="7"/>
      <c r="N434" s="7"/>
      <c r="O434" s="7"/>
      <c r="P434" s="7"/>
      <c r="Q434" s="7"/>
      <c r="R434" s="7"/>
      <c r="S434" s="7"/>
      <c r="T434" s="7"/>
      <c r="U434" s="7"/>
      <c r="V434" s="7"/>
      <c r="W434" s="7"/>
      <c r="X434" s="7"/>
      <c r="Y434" s="7"/>
      <c r="Z434" s="201"/>
      <c r="AA434" s="7"/>
      <c r="AB434" s="7"/>
      <c r="AC434" s="7"/>
      <c r="AD434" s="7"/>
      <c r="AE434" s="7"/>
      <c r="AF434" s="7"/>
    </row>
    <row r="435" ht="14.25" customHeight="1">
      <c r="A435" s="7"/>
      <c r="B435" s="207"/>
      <c r="C435" s="49"/>
      <c r="D435" s="207"/>
      <c r="E435" s="7"/>
      <c r="F435" s="7"/>
      <c r="G435" s="7"/>
      <c r="H435" s="201"/>
      <c r="I435" s="207"/>
      <c r="J435" s="207"/>
      <c r="K435" s="7"/>
      <c r="L435" s="7"/>
      <c r="M435" s="7"/>
      <c r="N435" s="7"/>
      <c r="O435" s="7"/>
      <c r="P435" s="7"/>
      <c r="Q435" s="7"/>
      <c r="R435" s="7"/>
      <c r="S435" s="7"/>
      <c r="T435" s="7"/>
      <c r="U435" s="7"/>
      <c r="V435" s="7"/>
      <c r="W435" s="7"/>
      <c r="X435" s="7"/>
      <c r="Y435" s="7"/>
      <c r="Z435" s="201"/>
      <c r="AA435" s="7"/>
      <c r="AB435" s="7"/>
      <c r="AC435" s="7"/>
      <c r="AD435" s="7"/>
      <c r="AE435" s="7"/>
      <c r="AF435" s="7"/>
    </row>
    <row r="436" ht="14.25" customHeight="1">
      <c r="A436" s="7"/>
      <c r="B436" s="207"/>
      <c r="C436" s="49"/>
      <c r="D436" s="207"/>
      <c r="E436" s="7"/>
      <c r="F436" s="7"/>
      <c r="G436" s="7"/>
      <c r="H436" s="201"/>
      <c r="I436" s="207"/>
      <c r="J436" s="207"/>
      <c r="K436" s="7"/>
      <c r="L436" s="7"/>
      <c r="M436" s="7"/>
      <c r="N436" s="7"/>
      <c r="O436" s="7"/>
      <c r="P436" s="7"/>
      <c r="Q436" s="7"/>
      <c r="R436" s="7"/>
      <c r="S436" s="7"/>
      <c r="T436" s="7"/>
      <c r="U436" s="7"/>
      <c r="V436" s="7"/>
      <c r="W436" s="7"/>
      <c r="X436" s="7"/>
      <c r="Y436" s="7"/>
      <c r="Z436" s="201"/>
      <c r="AA436" s="7"/>
      <c r="AB436" s="7"/>
      <c r="AC436" s="7"/>
      <c r="AD436" s="7"/>
      <c r="AE436" s="7"/>
      <c r="AF436" s="7"/>
    </row>
    <row r="437" ht="14.25" customHeight="1">
      <c r="A437" s="7"/>
      <c r="B437" s="207"/>
      <c r="C437" s="49"/>
      <c r="D437" s="207"/>
      <c r="E437" s="7"/>
      <c r="F437" s="7"/>
      <c r="G437" s="7"/>
      <c r="H437" s="201"/>
      <c r="I437" s="207"/>
      <c r="J437" s="207"/>
      <c r="K437" s="7"/>
      <c r="L437" s="7"/>
      <c r="M437" s="7"/>
      <c r="N437" s="7"/>
      <c r="O437" s="7"/>
      <c r="P437" s="7"/>
      <c r="Q437" s="7"/>
      <c r="R437" s="7"/>
      <c r="S437" s="7"/>
      <c r="T437" s="7"/>
      <c r="U437" s="7"/>
      <c r="V437" s="7"/>
      <c r="W437" s="7"/>
      <c r="X437" s="7"/>
      <c r="Y437" s="7"/>
      <c r="Z437" s="201"/>
      <c r="AA437" s="7"/>
      <c r="AB437" s="7"/>
      <c r="AC437" s="7"/>
      <c r="AD437" s="7"/>
      <c r="AE437" s="7"/>
      <c r="AF437" s="7"/>
    </row>
    <row r="438" ht="14.25" customHeight="1">
      <c r="A438" s="7"/>
      <c r="B438" s="207"/>
      <c r="C438" s="49"/>
      <c r="D438" s="207"/>
      <c r="E438" s="7"/>
      <c r="F438" s="7"/>
      <c r="G438" s="7"/>
      <c r="H438" s="201"/>
      <c r="I438" s="207"/>
      <c r="J438" s="207"/>
      <c r="K438" s="7"/>
      <c r="L438" s="7"/>
      <c r="M438" s="7"/>
      <c r="N438" s="7"/>
      <c r="O438" s="7"/>
      <c r="P438" s="7"/>
      <c r="Q438" s="7"/>
      <c r="R438" s="7"/>
      <c r="S438" s="7"/>
      <c r="T438" s="7"/>
      <c r="U438" s="7"/>
      <c r="V438" s="7"/>
      <c r="W438" s="7"/>
      <c r="X438" s="7"/>
      <c r="Y438" s="7"/>
      <c r="Z438" s="201"/>
      <c r="AA438" s="7"/>
      <c r="AB438" s="7"/>
      <c r="AC438" s="7"/>
      <c r="AD438" s="7"/>
      <c r="AE438" s="7"/>
      <c r="AF438" s="7"/>
    </row>
    <row r="439" ht="14.25" customHeight="1">
      <c r="A439" s="7"/>
      <c r="B439" s="207"/>
      <c r="C439" s="49"/>
      <c r="D439" s="207"/>
      <c r="E439" s="7"/>
      <c r="F439" s="7"/>
      <c r="G439" s="7"/>
      <c r="H439" s="201"/>
      <c r="I439" s="207"/>
      <c r="J439" s="207"/>
      <c r="K439" s="7"/>
      <c r="L439" s="7"/>
      <c r="M439" s="7"/>
      <c r="N439" s="7"/>
      <c r="O439" s="7"/>
      <c r="P439" s="7"/>
      <c r="Q439" s="7"/>
      <c r="R439" s="7"/>
      <c r="S439" s="7"/>
      <c r="T439" s="7"/>
      <c r="U439" s="7"/>
      <c r="V439" s="7"/>
      <c r="W439" s="7"/>
      <c r="X439" s="7"/>
      <c r="Y439" s="7"/>
      <c r="Z439" s="201"/>
      <c r="AA439" s="7"/>
      <c r="AB439" s="7"/>
      <c r="AC439" s="7"/>
      <c r="AD439" s="7"/>
      <c r="AE439" s="7"/>
      <c r="AF439" s="7"/>
    </row>
    <row r="440" ht="14.25" customHeight="1">
      <c r="A440" s="7"/>
      <c r="B440" s="207"/>
      <c r="C440" s="49"/>
      <c r="D440" s="207"/>
      <c r="E440" s="7"/>
      <c r="F440" s="7"/>
      <c r="G440" s="7"/>
      <c r="H440" s="201"/>
      <c r="I440" s="207"/>
      <c r="J440" s="207"/>
      <c r="K440" s="7"/>
      <c r="L440" s="7"/>
      <c r="M440" s="7"/>
      <c r="N440" s="7"/>
      <c r="O440" s="7"/>
      <c r="P440" s="7"/>
      <c r="Q440" s="7"/>
      <c r="R440" s="7"/>
      <c r="S440" s="7"/>
      <c r="T440" s="7"/>
      <c r="U440" s="7"/>
      <c r="V440" s="7"/>
      <c r="W440" s="7"/>
      <c r="X440" s="7"/>
      <c r="Y440" s="7"/>
      <c r="Z440" s="201"/>
      <c r="AA440" s="7"/>
      <c r="AB440" s="7"/>
      <c r="AC440" s="7"/>
      <c r="AD440" s="7"/>
      <c r="AE440" s="7"/>
      <c r="AF440" s="7"/>
    </row>
    <row r="441" ht="14.25" customHeight="1">
      <c r="A441" s="7"/>
      <c r="B441" s="207"/>
      <c r="C441" s="49"/>
      <c r="D441" s="207"/>
      <c r="E441" s="7"/>
      <c r="F441" s="7"/>
      <c r="G441" s="7"/>
      <c r="H441" s="201"/>
      <c r="I441" s="207"/>
      <c r="J441" s="207"/>
      <c r="K441" s="7"/>
      <c r="L441" s="7"/>
      <c r="M441" s="7"/>
      <c r="N441" s="7"/>
      <c r="O441" s="7"/>
      <c r="P441" s="7"/>
      <c r="Q441" s="7"/>
      <c r="R441" s="7"/>
      <c r="S441" s="7"/>
      <c r="T441" s="7"/>
      <c r="U441" s="7"/>
      <c r="V441" s="7"/>
      <c r="W441" s="7"/>
      <c r="X441" s="7"/>
      <c r="Y441" s="7"/>
      <c r="Z441" s="201"/>
      <c r="AA441" s="7"/>
      <c r="AB441" s="7"/>
      <c r="AC441" s="7"/>
      <c r="AD441" s="7"/>
      <c r="AE441" s="7"/>
      <c r="AF441" s="7"/>
    </row>
    <row r="442" ht="14.25" customHeight="1">
      <c r="A442" s="7"/>
      <c r="B442" s="207"/>
      <c r="C442" s="49"/>
      <c r="D442" s="207"/>
      <c r="E442" s="7"/>
      <c r="F442" s="7"/>
      <c r="G442" s="7"/>
      <c r="H442" s="201"/>
      <c r="I442" s="207"/>
      <c r="J442" s="207"/>
      <c r="K442" s="7"/>
      <c r="L442" s="7"/>
      <c r="M442" s="7"/>
      <c r="N442" s="7"/>
      <c r="O442" s="7"/>
      <c r="P442" s="7"/>
      <c r="Q442" s="7"/>
      <c r="R442" s="7"/>
      <c r="S442" s="7"/>
      <c r="T442" s="7"/>
      <c r="U442" s="7"/>
      <c r="V442" s="7"/>
      <c r="W442" s="7"/>
      <c r="X442" s="7"/>
      <c r="Y442" s="7"/>
      <c r="Z442" s="201"/>
      <c r="AA442" s="7"/>
      <c r="AB442" s="7"/>
      <c r="AC442" s="7"/>
      <c r="AD442" s="7"/>
      <c r="AE442" s="7"/>
      <c r="AF442" s="7"/>
    </row>
    <row r="443" ht="14.25" customHeight="1">
      <c r="A443" s="7"/>
      <c r="B443" s="207"/>
      <c r="C443" s="49"/>
      <c r="D443" s="207"/>
      <c r="E443" s="7"/>
      <c r="F443" s="7"/>
      <c r="G443" s="7"/>
      <c r="H443" s="201"/>
      <c r="I443" s="207"/>
      <c r="J443" s="207"/>
      <c r="K443" s="7"/>
      <c r="L443" s="7"/>
      <c r="M443" s="7"/>
      <c r="N443" s="7"/>
      <c r="O443" s="7"/>
      <c r="P443" s="7"/>
      <c r="Q443" s="7"/>
      <c r="R443" s="7"/>
      <c r="S443" s="7"/>
      <c r="T443" s="7"/>
      <c r="U443" s="7"/>
      <c r="V443" s="7"/>
      <c r="W443" s="7"/>
      <c r="X443" s="7"/>
      <c r="Y443" s="7"/>
      <c r="Z443" s="201"/>
      <c r="AA443" s="7"/>
      <c r="AB443" s="7"/>
      <c r="AC443" s="7"/>
      <c r="AD443" s="7"/>
      <c r="AE443" s="7"/>
      <c r="AF443" s="7"/>
    </row>
    <row r="444" ht="14.25" customHeight="1">
      <c r="A444" s="7"/>
      <c r="B444" s="207"/>
      <c r="C444" s="49"/>
      <c r="D444" s="207"/>
      <c r="E444" s="7"/>
      <c r="F444" s="7"/>
      <c r="G444" s="7"/>
      <c r="H444" s="201"/>
      <c r="I444" s="207"/>
      <c r="J444" s="207"/>
      <c r="K444" s="7"/>
      <c r="L444" s="7"/>
      <c r="M444" s="7"/>
      <c r="N444" s="7"/>
      <c r="O444" s="7"/>
      <c r="P444" s="7"/>
      <c r="Q444" s="7"/>
      <c r="R444" s="7"/>
      <c r="S444" s="7"/>
      <c r="T444" s="7"/>
      <c r="U444" s="7"/>
      <c r="V444" s="7"/>
      <c r="W444" s="7"/>
      <c r="X444" s="7"/>
      <c r="Y444" s="7"/>
      <c r="Z444" s="201"/>
      <c r="AA444" s="7"/>
      <c r="AB444" s="7"/>
      <c r="AC444" s="7"/>
      <c r="AD444" s="7"/>
      <c r="AE444" s="7"/>
      <c r="AF444" s="7"/>
    </row>
    <row r="445" ht="14.25" customHeight="1">
      <c r="A445" s="7"/>
      <c r="B445" s="207"/>
      <c r="C445" s="49"/>
      <c r="D445" s="207"/>
      <c r="E445" s="7"/>
      <c r="F445" s="7"/>
      <c r="G445" s="7"/>
      <c r="H445" s="201"/>
      <c r="I445" s="207"/>
      <c r="J445" s="207"/>
      <c r="K445" s="7"/>
      <c r="L445" s="7"/>
      <c r="M445" s="7"/>
      <c r="N445" s="7"/>
      <c r="O445" s="7"/>
      <c r="P445" s="7"/>
      <c r="Q445" s="7"/>
      <c r="R445" s="7"/>
      <c r="S445" s="7"/>
      <c r="T445" s="7"/>
      <c r="U445" s="7"/>
      <c r="V445" s="7"/>
      <c r="W445" s="7"/>
      <c r="X445" s="7"/>
      <c r="Y445" s="7"/>
      <c r="Z445" s="201"/>
      <c r="AA445" s="7"/>
      <c r="AB445" s="7"/>
      <c r="AC445" s="7"/>
      <c r="AD445" s="7"/>
      <c r="AE445" s="7"/>
      <c r="AF445" s="7"/>
    </row>
    <row r="446" ht="14.25" customHeight="1">
      <c r="A446" s="7"/>
      <c r="B446" s="207"/>
      <c r="C446" s="49"/>
      <c r="D446" s="207"/>
      <c r="E446" s="7"/>
      <c r="F446" s="7"/>
      <c r="G446" s="7"/>
      <c r="H446" s="201"/>
      <c r="I446" s="207"/>
      <c r="J446" s="207"/>
      <c r="K446" s="7"/>
      <c r="L446" s="7"/>
      <c r="M446" s="7"/>
      <c r="N446" s="7"/>
      <c r="O446" s="7"/>
      <c r="P446" s="7"/>
      <c r="Q446" s="7"/>
      <c r="R446" s="7"/>
      <c r="S446" s="7"/>
      <c r="T446" s="7"/>
      <c r="U446" s="7"/>
      <c r="V446" s="7"/>
      <c r="W446" s="7"/>
      <c r="X446" s="7"/>
      <c r="Y446" s="7"/>
      <c r="Z446" s="201"/>
      <c r="AA446" s="7"/>
      <c r="AB446" s="7"/>
      <c r="AC446" s="7"/>
      <c r="AD446" s="7"/>
      <c r="AE446" s="7"/>
      <c r="AF446" s="7"/>
    </row>
    <row r="447" ht="14.25" customHeight="1">
      <c r="A447" s="7"/>
      <c r="B447" s="207"/>
      <c r="C447" s="49"/>
      <c r="D447" s="207"/>
      <c r="E447" s="7"/>
      <c r="F447" s="7"/>
      <c r="G447" s="7"/>
      <c r="H447" s="201"/>
      <c r="I447" s="207"/>
      <c r="J447" s="207"/>
      <c r="K447" s="7"/>
      <c r="L447" s="7"/>
      <c r="M447" s="7"/>
      <c r="N447" s="7"/>
      <c r="O447" s="7"/>
      <c r="P447" s="7"/>
      <c r="Q447" s="7"/>
      <c r="R447" s="7"/>
      <c r="S447" s="7"/>
      <c r="T447" s="7"/>
      <c r="U447" s="7"/>
      <c r="V447" s="7"/>
      <c r="W447" s="7"/>
      <c r="X447" s="7"/>
      <c r="Y447" s="7"/>
      <c r="Z447" s="201"/>
      <c r="AA447" s="7"/>
      <c r="AB447" s="7"/>
      <c r="AC447" s="7"/>
      <c r="AD447" s="7"/>
      <c r="AE447" s="7"/>
      <c r="AF447" s="7"/>
    </row>
    <row r="448" ht="14.25" customHeight="1">
      <c r="A448" s="7"/>
      <c r="B448" s="207"/>
      <c r="C448" s="49"/>
      <c r="D448" s="207"/>
      <c r="E448" s="7"/>
      <c r="F448" s="7"/>
      <c r="G448" s="7"/>
      <c r="H448" s="201"/>
      <c r="I448" s="207"/>
      <c r="J448" s="207"/>
      <c r="K448" s="7"/>
      <c r="L448" s="7"/>
      <c r="M448" s="7"/>
      <c r="N448" s="7"/>
      <c r="O448" s="7"/>
      <c r="P448" s="7"/>
      <c r="Q448" s="7"/>
      <c r="R448" s="7"/>
      <c r="S448" s="7"/>
      <c r="T448" s="7"/>
      <c r="U448" s="7"/>
      <c r="V448" s="7"/>
      <c r="W448" s="7"/>
      <c r="X448" s="7"/>
      <c r="Y448" s="7"/>
      <c r="Z448" s="201"/>
      <c r="AA448" s="7"/>
      <c r="AB448" s="7"/>
      <c r="AC448" s="7"/>
      <c r="AD448" s="7"/>
      <c r="AE448" s="7"/>
      <c r="AF448" s="7"/>
    </row>
    <row r="449" ht="14.25" customHeight="1">
      <c r="A449" s="7"/>
      <c r="B449" s="207"/>
      <c r="C449" s="49"/>
      <c r="D449" s="207"/>
      <c r="E449" s="7"/>
      <c r="F449" s="7"/>
      <c r="G449" s="7"/>
      <c r="H449" s="201"/>
      <c r="I449" s="207"/>
      <c r="J449" s="207"/>
      <c r="K449" s="7"/>
      <c r="L449" s="7"/>
      <c r="M449" s="7"/>
      <c r="N449" s="7"/>
      <c r="O449" s="7"/>
      <c r="P449" s="7"/>
      <c r="Q449" s="7"/>
      <c r="R449" s="7"/>
      <c r="S449" s="7"/>
      <c r="T449" s="7"/>
      <c r="U449" s="7"/>
      <c r="V449" s="7"/>
      <c r="W449" s="7"/>
      <c r="X449" s="7"/>
      <c r="Y449" s="7"/>
      <c r="Z449" s="201"/>
      <c r="AA449" s="7"/>
      <c r="AB449" s="7"/>
      <c r="AC449" s="7"/>
      <c r="AD449" s="7"/>
      <c r="AE449" s="7"/>
      <c r="AF449" s="7"/>
    </row>
    <row r="450" ht="14.25" customHeight="1">
      <c r="A450" s="7"/>
      <c r="B450" s="207"/>
      <c r="C450" s="49"/>
      <c r="D450" s="207"/>
      <c r="E450" s="7"/>
      <c r="F450" s="7"/>
      <c r="G450" s="7"/>
      <c r="H450" s="201"/>
      <c r="I450" s="207"/>
      <c r="J450" s="207"/>
      <c r="K450" s="7"/>
      <c r="L450" s="7"/>
      <c r="M450" s="7"/>
      <c r="N450" s="7"/>
      <c r="O450" s="7"/>
      <c r="P450" s="7"/>
      <c r="Q450" s="7"/>
      <c r="R450" s="7"/>
      <c r="S450" s="7"/>
      <c r="T450" s="7"/>
      <c r="U450" s="7"/>
      <c r="V450" s="7"/>
      <c r="W450" s="7"/>
      <c r="X450" s="7"/>
      <c r="Y450" s="7"/>
      <c r="Z450" s="201"/>
      <c r="AA450" s="7"/>
      <c r="AB450" s="7"/>
      <c r="AC450" s="7"/>
      <c r="AD450" s="7"/>
      <c r="AE450" s="7"/>
      <c r="AF450" s="7"/>
    </row>
    <row r="451" ht="14.25" customHeight="1">
      <c r="A451" s="7"/>
      <c r="B451" s="207"/>
      <c r="C451" s="49"/>
      <c r="D451" s="207"/>
      <c r="E451" s="7"/>
      <c r="F451" s="7"/>
      <c r="G451" s="7"/>
      <c r="H451" s="201"/>
      <c r="I451" s="207"/>
      <c r="J451" s="207"/>
      <c r="K451" s="7"/>
      <c r="L451" s="7"/>
      <c r="M451" s="7"/>
      <c r="N451" s="7"/>
      <c r="O451" s="7"/>
      <c r="P451" s="7"/>
      <c r="Q451" s="7"/>
      <c r="R451" s="7"/>
      <c r="S451" s="7"/>
      <c r="T451" s="7"/>
      <c r="U451" s="7"/>
      <c r="V451" s="7"/>
      <c r="W451" s="7"/>
      <c r="X451" s="7"/>
      <c r="Y451" s="7"/>
      <c r="Z451" s="201"/>
      <c r="AA451" s="7"/>
      <c r="AB451" s="7"/>
      <c r="AC451" s="7"/>
      <c r="AD451" s="7"/>
      <c r="AE451" s="7"/>
      <c r="AF451" s="7"/>
    </row>
    <row r="452" ht="14.25" customHeight="1">
      <c r="A452" s="7"/>
      <c r="B452" s="207"/>
      <c r="C452" s="49"/>
      <c r="D452" s="207"/>
      <c r="E452" s="7"/>
      <c r="F452" s="7"/>
      <c r="G452" s="7"/>
      <c r="H452" s="201"/>
      <c r="I452" s="207"/>
      <c r="J452" s="207"/>
      <c r="K452" s="7"/>
      <c r="L452" s="7"/>
      <c r="M452" s="7"/>
      <c r="N452" s="7"/>
      <c r="O452" s="7"/>
      <c r="P452" s="7"/>
      <c r="Q452" s="7"/>
      <c r="R452" s="7"/>
      <c r="S452" s="7"/>
      <c r="T452" s="7"/>
      <c r="U452" s="7"/>
      <c r="V452" s="7"/>
      <c r="W452" s="7"/>
      <c r="X452" s="7"/>
      <c r="Y452" s="7"/>
      <c r="Z452" s="201"/>
      <c r="AA452" s="7"/>
      <c r="AB452" s="7"/>
      <c r="AC452" s="7"/>
      <c r="AD452" s="7"/>
      <c r="AE452" s="7"/>
      <c r="AF452" s="7"/>
    </row>
    <row r="453" ht="14.25" customHeight="1">
      <c r="A453" s="7"/>
      <c r="B453" s="207"/>
      <c r="C453" s="49"/>
      <c r="D453" s="207"/>
      <c r="E453" s="7"/>
      <c r="F453" s="7"/>
      <c r="G453" s="7"/>
      <c r="H453" s="201"/>
      <c r="I453" s="207"/>
      <c r="J453" s="207"/>
      <c r="K453" s="7"/>
      <c r="L453" s="7"/>
      <c r="M453" s="7"/>
      <c r="N453" s="7"/>
      <c r="O453" s="7"/>
      <c r="P453" s="7"/>
      <c r="Q453" s="7"/>
      <c r="R453" s="7"/>
      <c r="S453" s="7"/>
      <c r="T453" s="7"/>
      <c r="U453" s="7"/>
      <c r="V453" s="7"/>
      <c r="W453" s="7"/>
      <c r="X453" s="7"/>
      <c r="Y453" s="7"/>
      <c r="Z453" s="201"/>
      <c r="AA453" s="7"/>
      <c r="AB453" s="7"/>
      <c r="AC453" s="7"/>
      <c r="AD453" s="7"/>
      <c r="AE453" s="7"/>
      <c r="AF453" s="7"/>
    </row>
    <row r="454" ht="14.25" customHeight="1">
      <c r="A454" s="7"/>
      <c r="B454" s="207"/>
      <c r="C454" s="49"/>
      <c r="D454" s="207"/>
      <c r="E454" s="7"/>
      <c r="F454" s="7"/>
      <c r="G454" s="7"/>
      <c r="H454" s="201"/>
      <c r="I454" s="207"/>
      <c r="J454" s="207"/>
      <c r="K454" s="7"/>
      <c r="L454" s="7"/>
      <c r="M454" s="7"/>
      <c r="N454" s="7"/>
      <c r="O454" s="7"/>
      <c r="P454" s="7"/>
      <c r="Q454" s="7"/>
      <c r="R454" s="7"/>
      <c r="S454" s="7"/>
      <c r="T454" s="7"/>
      <c r="U454" s="7"/>
      <c r="V454" s="7"/>
      <c r="W454" s="7"/>
      <c r="X454" s="7"/>
      <c r="Y454" s="7"/>
      <c r="Z454" s="201"/>
      <c r="AA454" s="7"/>
      <c r="AB454" s="7"/>
      <c r="AC454" s="7"/>
      <c r="AD454" s="7"/>
      <c r="AE454" s="7"/>
      <c r="AF454" s="7"/>
    </row>
    <row r="455" ht="14.25" customHeight="1">
      <c r="A455" s="7"/>
      <c r="B455" s="207"/>
      <c r="C455" s="49"/>
      <c r="D455" s="207"/>
      <c r="E455" s="7"/>
      <c r="F455" s="7"/>
      <c r="G455" s="7"/>
      <c r="H455" s="201"/>
      <c r="I455" s="207"/>
      <c r="J455" s="207"/>
      <c r="K455" s="7"/>
      <c r="L455" s="7"/>
      <c r="M455" s="7"/>
      <c r="N455" s="7"/>
      <c r="O455" s="7"/>
      <c r="P455" s="7"/>
      <c r="Q455" s="7"/>
      <c r="R455" s="7"/>
      <c r="S455" s="7"/>
      <c r="T455" s="7"/>
      <c r="U455" s="7"/>
      <c r="V455" s="7"/>
      <c r="W455" s="7"/>
      <c r="X455" s="7"/>
      <c r="Y455" s="7"/>
      <c r="Z455" s="201"/>
      <c r="AA455" s="7"/>
      <c r="AB455" s="7"/>
      <c r="AC455" s="7"/>
      <c r="AD455" s="7"/>
      <c r="AE455" s="7"/>
      <c r="AF455" s="7"/>
    </row>
    <row r="456" ht="14.25" customHeight="1">
      <c r="A456" s="7"/>
      <c r="B456" s="207"/>
      <c r="C456" s="49"/>
      <c r="D456" s="207"/>
      <c r="E456" s="7"/>
      <c r="F456" s="7"/>
      <c r="G456" s="7"/>
      <c r="H456" s="201"/>
      <c r="I456" s="207"/>
      <c r="J456" s="207"/>
      <c r="K456" s="7"/>
      <c r="L456" s="7"/>
      <c r="M456" s="7"/>
      <c r="N456" s="7"/>
      <c r="O456" s="7"/>
      <c r="P456" s="7"/>
      <c r="Q456" s="7"/>
      <c r="R456" s="7"/>
      <c r="S456" s="7"/>
      <c r="T456" s="7"/>
      <c r="U456" s="7"/>
      <c r="V456" s="7"/>
      <c r="W456" s="7"/>
      <c r="X456" s="7"/>
      <c r="Y456" s="7"/>
      <c r="Z456" s="201"/>
      <c r="AA456" s="7"/>
      <c r="AB456" s="7"/>
      <c r="AC456" s="7"/>
      <c r="AD456" s="7"/>
      <c r="AE456" s="7"/>
      <c r="AF456" s="7"/>
    </row>
    <row r="457" ht="14.25" customHeight="1">
      <c r="A457" s="7"/>
      <c r="B457" s="207"/>
      <c r="C457" s="49"/>
      <c r="D457" s="207"/>
      <c r="E457" s="7"/>
      <c r="F457" s="7"/>
      <c r="G457" s="7"/>
      <c r="H457" s="201"/>
      <c r="I457" s="207"/>
      <c r="J457" s="207"/>
      <c r="K457" s="7"/>
      <c r="L457" s="7"/>
      <c r="M457" s="7"/>
      <c r="N457" s="7"/>
      <c r="O457" s="7"/>
      <c r="P457" s="7"/>
      <c r="Q457" s="7"/>
      <c r="R457" s="7"/>
      <c r="S457" s="7"/>
      <c r="T457" s="7"/>
      <c r="U457" s="7"/>
      <c r="V457" s="7"/>
      <c r="W457" s="7"/>
      <c r="X457" s="7"/>
      <c r="Y457" s="7"/>
      <c r="Z457" s="201"/>
      <c r="AA457" s="7"/>
      <c r="AB457" s="7"/>
      <c r="AC457" s="7"/>
      <c r="AD457" s="7"/>
      <c r="AE457" s="7"/>
      <c r="AF457" s="7"/>
    </row>
    <row r="458" ht="14.25" customHeight="1">
      <c r="A458" s="7"/>
      <c r="B458" s="207"/>
      <c r="C458" s="49"/>
      <c r="D458" s="207"/>
      <c r="E458" s="7"/>
      <c r="F458" s="7"/>
      <c r="G458" s="7"/>
      <c r="H458" s="201"/>
      <c r="I458" s="207"/>
      <c r="J458" s="207"/>
      <c r="K458" s="7"/>
      <c r="L458" s="7"/>
      <c r="M458" s="7"/>
      <c r="N458" s="7"/>
      <c r="O458" s="7"/>
      <c r="P458" s="7"/>
      <c r="Q458" s="7"/>
      <c r="R458" s="7"/>
      <c r="S458" s="7"/>
      <c r="T458" s="7"/>
      <c r="U458" s="7"/>
      <c r="V458" s="7"/>
      <c r="W458" s="7"/>
      <c r="X458" s="7"/>
      <c r="Y458" s="7"/>
      <c r="Z458" s="201"/>
      <c r="AA458" s="7"/>
      <c r="AB458" s="7"/>
      <c r="AC458" s="7"/>
      <c r="AD458" s="7"/>
      <c r="AE458" s="7"/>
      <c r="AF458" s="7"/>
    </row>
    <row r="459" ht="14.25" customHeight="1">
      <c r="A459" s="7"/>
      <c r="B459" s="207"/>
      <c r="C459" s="49"/>
      <c r="D459" s="207"/>
      <c r="E459" s="7"/>
      <c r="F459" s="7"/>
      <c r="G459" s="7"/>
      <c r="H459" s="201"/>
      <c r="I459" s="207"/>
      <c r="J459" s="207"/>
      <c r="K459" s="7"/>
      <c r="L459" s="7"/>
      <c r="M459" s="7"/>
      <c r="N459" s="7"/>
      <c r="O459" s="7"/>
      <c r="P459" s="7"/>
      <c r="Q459" s="7"/>
      <c r="R459" s="7"/>
      <c r="S459" s="7"/>
      <c r="T459" s="7"/>
      <c r="U459" s="7"/>
      <c r="V459" s="7"/>
      <c r="W459" s="7"/>
      <c r="X459" s="7"/>
      <c r="Y459" s="7"/>
      <c r="Z459" s="201"/>
      <c r="AA459" s="7"/>
      <c r="AB459" s="7"/>
      <c r="AC459" s="7"/>
      <c r="AD459" s="7"/>
      <c r="AE459" s="7"/>
      <c r="AF459" s="7"/>
    </row>
    <row r="460" ht="14.25" customHeight="1">
      <c r="A460" s="7"/>
      <c r="B460" s="207"/>
      <c r="C460" s="49"/>
      <c r="D460" s="207"/>
      <c r="E460" s="7"/>
      <c r="F460" s="7"/>
      <c r="G460" s="7"/>
      <c r="H460" s="201"/>
      <c r="I460" s="207"/>
      <c r="J460" s="207"/>
      <c r="K460" s="7"/>
      <c r="L460" s="7"/>
      <c r="M460" s="7"/>
      <c r="N460" s="7"/>
      <c r="O460" s="7"/>
      <c r="P460" s="7"/>
      <c r="Q460" s="7"/>
      <c r="R460" s="7"/>
      <c r="S460" s="7"/>
      <c r="T460" s="7"/>
      <c r="U460" s="7"/>
      <c r="V460" s="7"/>
      <c r="W460" s="7"/>
      <c r="X460" s="7"/>
      <c r="Y460" s="7"/>
      <c r="Z460" s="201"/>
      <c r="AA460" s="7"/>
      <c r="AB460" s="7"/>
      <c r="AC460" s="7"/>
      <c r="AD460" s="7"/>
      <c r="AE460" s="7"/>
      <c r="AF460" s="7"/>
    </row>
    <row r="461" ht="14.25" customHeight="1">
      <c r="A461" s="7"/>
      <c r="B461" s="207"/>
      <c r="C461" s="49"/>
      <c r="D461" s="207"/>
      <c r="E461" s="7"/>
      <c r="F461" s="7"/>
      <c r="G461" s="7"/>
      <c r="H461" s="201"/>
      <c r="I461" s="207"/>
      <c r="J461" s="207"/>
      <c r="K461" s="7"/>
      <c r="L461" s="7"/>
      <c r="M461" s="7"/>
      <c r="N461" s="7"/>
      <c r="O461" s="7"/>
      <c r="P461" s="7"/>
      <c r="Q461" s="7"/>
      <c r="R461" s="7"/>
      <c r="S461" s="7"/>
      <c r="T461" s="7"/>
      <c r="U461" s="7"/>
      <c r="V461" s="7"/>
      <c r="W461" s="7"/>
      <c r="X461" s="7"/>
      <c r="Y461" s="7"/>
      <c r="Z461" s="201"/>
      <c r="AA461" s="7"/>
      <c r="AB461" s="7"/>
      <c r="AC461" s="7"/>
      <c r="AD461" s="7"/>
      <c r="AE461" s="7"/>
      <c r="AF461" s="7"/>
    </row>
    <row r="462" ht="14.25" customHeight="1">
      <c r="A462" s="7"/>
      <c r="B462" s="207"/>
      <c r="C462" s="49"/>
      <c r="D462" s="207"/>
      <c r="E462" s="7"/>
      <c r="F462" s="7"/>
      <c r="G462" s="7"/>
      <c r="H462" s="201"/>
      <c r="I462" s="207"/>
      <c r="J462" s="207"/>
      <c r="K462" s="7"/>
      <c r="L462" s="7"/>
      <c r="M462" s="7"/>
      <c r="N462" s="7"/>
      <c r="O462" s="7"/>
      <c r="P462" s="7"/>
      <c r="Q462" s="7"/>
      <c r="R462" s="7"/>
      <c r="S462" s="7"/>
      <c r="T462" s="7"/>
      <c r="U462" s="7"/>
      <c r="V462" s="7"/>
      <c r="W462" s="7"/>
      <c r="X462" s="7"/>
      <c r="Y462" s="7"/>
      <c r="Z462" s="201"/>
      <c r="AA462" s="7"/>
      <c r="AB462" s="7"/>
      <c r="AC462" s="7"/>
      <c r="AD462" s="7"/>
      <c r="AE462" s="7"/>
      <c r="AF462" s="7"/>
    </row>
    <row r="463" ht="14.25" customHeight="1">
      <c r="A463" s="7"/>
      <c r="B463" s="207"/>
      <c r="C463" s="49"/>
      <c r="D463" s="207"/>
      <c r="E463" s="7"/>
      <c r="F463" s="7"/>
      <c r="G463" s="7"/>
      <c r="H463" s="201"/>
      <c r="I463" s="207"/>
      <c r="J463" s="207"/>
      <c r="K463" s="7"/>
      <c r="L463" s="7"/>
      <c r="M463" s="7"/>
      <c r="N463" s="7"/>
      <c r="O463" s="7"/>
      <c r="P463" s="7"/>
      <c r="Q463" s="7"/>
      <c r="R463" s="7"/>
      <c r="S463" s="7"/>
      <c r="T463" s="7"/>
      <c r="U463" s="7"/>
      <c r="V463" s="7"/>
      <c r="W463" s="7"/>
      <c r="X463" s="7"/>
      <c r="Y463" s="7"/>
      <c r="Z463" s="201"/>
      <c r="AA463" s="7"/>
      <c r="AB463" s="7"/>
      <c r="AC463" s="7"/>
      <c r="AD463" s="7"/>
      <c r="AE463" s="7"/>
      <c r="AF463" s="7"/>
    </row>
    <row r="464" ht="14.25" customHeight="1">
      <c r="A464" s="7"/>
      <c r="B464" s="207"/>
      <c r="C464" s="49"/>
      <c r="D464" s="207"/>
      <c r="E464" s="7"/>
      <c r="F464" s="7"/>
      <c r="G464" s="7"/>
      <c r="H464" s="201"/>
      <c r="I464" s="207"/>
      <c r="J464" s="207"/>
      <c r="K464" s="7"/>
      <c r="L464" s="7"/>
      <c r="M464" s="7"/>
      <c r="N464" s="7"/>
      <c r="O464" s="7"/>
      <c r="P464" s="7"/>
      <c r="Q464" s="7"/>
      <c r="R464" s="7"/>
      <c r="S464" s="7"/>
      <c r="T464" s="7"/>
      <c r="U464" s="7"/>
      <c r="V464" s="7"/>
      <c r="W464" s="7"/>
      <c r="X464" s="7"/>
      <c r="Y464" s="7"/>
      <c r="Z464" s="201"/>
      <c r="AA464" s="7"/>
      <c r="AB464" s="7"/>
      <c r="AC464" s="7"/>
      <c r="AD464" s="7"/>
      <c r="AE464" s="7"/>
      <c r="AF464" s="7"/>
    </row>
    <row r="465" ht="14.25" customHeight="1">
      <c r="A465" s="7"/>
      <c r="B465" s="207"/>
      <c r="C465" s="49"/>
      <c r="D465" s="207"/>
      <c r="E465" s="7"/>
      <c r="F465" s="7"/>
      <c r="G465" s="7"/>
      <c r="H465" s="201"/>
      <c r="I465" s="207"/>
      <c r="J465" s="207"/>
      <c r="K465" s="7"/>
      <c r="L465" s="7"/>
      <c r="M465" s="7"/>
      <c r="N465" s="7"/>
      <c r="O465" s="7"/>
      <c r="P465" s="7"/>
      <c r="Q465" s="7"/>
      <c r="R465" s="7"/>
      <c r="S465" s="7"/>
      <c r="T465" s="7"/>
      <c r="U465" s="7"/>
      <c r="V465" s="7"/>
      <c r="W465" s="7"/>
      <c r="X465" s="7"/>
      <c r="Y465" s="7"/>
      <c r="Z465" s="201"/>
      <c r="AA465" s="7"/>
      <c r="AB465" s="7"/>
      <c r="AC465" s="7"/>
      <c r="AD465" s="7"/>
      <c r="AE465" s="7"/>
      <c r="AF465" s="7"/>
    </row>
    <row r="466" ht="14.25" customHeight="1">
      <c r="A466" s="7"/>
      <c r="B466" s="207"/>
      <c r="C466" s="49"/>
      <c r="D466" s="207"/>
      <c r="E466" s="7"/>
      <c r="F466" s="7"/>
      <c r="G466" s="7"/>
      <c r="H466" s="201"/>
      <c r="I466" s="207"/>
      <c r="J466" s="207"/>
      <c r="K466" s="7"/>
      <c r="L466" s="7"/>
      <c r="M466" s="7"/>
      <c r="N466" s="7"/>
      <c r="O466" s="7"/>
      <c r="P466" s="7"/>
      <c r="Q466" s="7"/>
      <c r="R466" s="7"/>
      <c r="S466" s="7"/>
      <c r="T466" s="7"/>
      <c r="U466" s="7"/>
      <c r="V466" s="7"/>
      <c r="W466" s="7"/>
      <c r="X466" s="7"/>
      <c r="Y466" s="7"/>
      <c r="Z466" s="201"/>
      <c r="AA466" s="7"/>
      <c r="AB466" s="7"/>
      <c r="AC466" s="7"/>
      <c r="AD466" s="7"/>
      <c r="AE466" s="7"/>
      <c r="AF466" s="7"/>
    </row>
    <row r="467" ht="14.25" customHeight="1">
      <c r="A467" s="7"/>
      <c r="B467" s="207"/>
      <c r="C467" s="49"/>
      <c r="D467" s="207"/>
      <c r="E467" s="7"/>
      <c r="F467" s="7"/>
      <c r="G467" s="7"/>
      <c r="H467" s="201"/>
      <c r="I467" s="207"/>
      <c r="J467" s="207"/>
      <c r="K467" s="7"/>
      <c r="L467" s="7"/>
      <c r="M467" s="7"/>
      <c r="N467" s="7"/>
      <c r="O467" s="7"/>
      <c r="P467" s="7"/>
      <c r="Q467" s="7"/>
      <c r="R467" s="7"/>
      <c r="S467" s="7"/>
      <c r="T467" s="7"/>
      <c r="U467" s="7"/>
      <c r="V467" s="7"/>
      <c r="W467" s="7"/>
      <c r="X467" s="7"/>
      <c r="Y467" s="7"/>
      <c r="Z467" s="201"/>
      <c r="AA467" s="7"/>
      <c r="AB467" s="7"/>
      <c r="AC467" s="7"/>
      <c r="AD467" s="7"/>
      <c r="AE467" s="7"/>
      <c r="AF467" s="7"/>
    </row>
    <row r="468" ht="14.25" customHeight="1">
      <c r="A468" s="7"/>
      <c r="B468" s="207"/>
      <c r="C468" s="49"/>
      <c r="D468" s="207"/>
      <c r="E468" s="7"/>
      <c r="F468" s="7"/>
      <c r="G468" s="7"/>
      <c r="H468" s="201"/>
      <c r="I468" s="207"/>
      <c r="J468" s="207"/>
      <c r="K468" s="7"/>
      <c r="L468" s="7"/>
      <c r="M468" s="7"/>
      <c r="N468" s="7"/>
      <c r="O468" s="7"/>
      <c r="P468" s="7"/>
      <c r="Q468" s="7"/>
      <c r="R468" s="7"/>
      <c r="S468" s="7"/>
      <c r="T468" s="7"/>
      <c r="U468" s="7"/>
      <c r="V468" s="7"/>
      <c r="W468" s="7"/>
      <c r="X468" s="7"/>
      <c r="Y468" s="7"/>
      <c r="Z468" s="201"/>
      <c r="AA468" s="7"/>
      <c r="AB468" s="7"/>
      <c r="AC468" s="7"/>
      <c r="AD468" s="7"/>
      <c r="AE468" s="7"/>
      <c r="AF468" s="7"/>
    </row>
    <row r="469" ht="14.25" customHeight="1">
      <c r="A469" s="7"/>
      <c r="B469" s="207"/>
      <c r="C469" s="49"/>
      <c r="D469" s="207"/>
      <c r="E469" s="7"/>
      <c r="F469" s="7"/>
      <c r="G469" s="7"/>
      <c r="H469" s="201"/>
      <c r="I469" s="207"/>
      <c r="J469" s="207"/>
      <c r="K469" s="7"/>
      <c r="L469" s="7"/>
      <c r="M469" s="7"/>
      <c r="N469" s="7"/>
      <c r="O469" s="7"/>
      <c r="P469" s="7"/>
      <c r="Q469" s="7"/>
      <c r="R469" s="7"/>
      <c r="S469" s="7"/>
      <c r="T469" s="7"/>
      <c r="U469" s="7"/>
      <c r="V469" s="7"/>
      <c r="W469" s="7"/>
      <c r="X469" s="7"/>
      <c r="Y469" s="7"/>
      <c r="Z469" s="201"/>
      <c r="AA469" s="7"/>
      <c r="AB469" s="7"/>
      <c r="AC469" s="7"/>
      <c r="AD469" s="7"/>
      <c r="AE469" s="7"/>
      <c r="AF469" s="7"/>
    </row>
    <row r="470" ht="14.25" customHeight="1">
      <c r="A470" s="7"/>
      <c r="B470" s="207"/>
      <c r="C470" s="49"/>
      <c r="D470" s="207"/>
      <c r="E470" s="7"/>
      <c r="F470" s="7"/>
      <c r="G470" s="7"/>
      <c r="H470" s="201"/>
      <c r="I470" s="207"/>
      <c r="J470" s="207"/>
      <c r="K470" s="7"/>
      <c r="L470" s="7"/>
      <c r="M470" s="7"/>
      <c r="N470" s="7"/>
      <c r="O470" s="7"/>
      <c r="P470" s="7"/>
      <c r="Q470" s="7"/>
      <c r="R470" s="7"/>
      <c r="S470" s="7"/>
      <c r="T470" s="7"/>
      <c r="U470" s="7"/>
      <c r="V470" s="7"/>
      <c r="W470" s="7"/>
      <c r="X470" s="7"/>
      <c r="Y470" s="7"/>
      <c r="Z470" s="201"/>
      <c r="AA470" s="7"/>
      <c r="AB470" s="7"/>
      <c r="AC470" s="7"/>
      <c r="AD470" s="7"/>
      <c r="AE470" s="7"/>
      <c r="AF470" s="7"/>
    </row>
    <row r="471" ht="14.25" customHeight="1">
      <c r="A471" s="7"/>
      <c r="B471" s="207"/>
      <c r="C471" s="49"/>
      <c r="D471" s="207"/>
      <c r="E471" s="7"/>
      <c r="F471" s="7"/>
      <c r="G471" s="7"/>
      <c r="H471" s="201"/>
      <c r="I471" s="207"/>
      <c r="J471" s="207"/>
      <c r="K471" s="7"/>
      <c r="L471" s="7"/>
      <c r="M471" s="7"/>
      <c r="N471" s="7"/>
      <c r="O471" s="7"/>
      <c r="P471" s="7"/>
      <c r="Q471" s="7"/>
      <c r="R471" s="7"/>
      <c r="S471" s="7"/>
      <c r="T471" s="7"/>
      <c r="U471" s="7"/>
      <c r="V471" s="7"/>
      <c r="W471" s="7"/>
      <c r="X471" s="7"/>
      <c r="Y471" s="7"/>
      <c r="Z471" s="201"/>
      <c r="AA471" s="7"/>
      <c r="AB471" s="7"/>
      <c r="AC471" s="7"/>
      <c r="AD471" s="7"/>
      <c r="AE471" s="7"/>
      <c r="AF471" s="7"/>
    </row>
    <row r="472" ht="14.25" customHeight="1">
      <c r="A472" s="7"/>
      <c r="B472" s="207"/>
      <c r="C472" s="49"/>
      <c r="D472" s="207"/>
      <c r="E472" s="7"/>
      <c r="F472" s="7"/>
      <c r="G472" s="7"/>
      <c r="H472" s="201"/>
      <c r="I472" s="207"/>
      <c r="J472" s="207"/>
      <c r="K472" s="7"/>
      <c r="L472" s="7"/>
      <c r="M472" s="7"/>
      <c r="N472" s="7"/>
      <c r="O472" s="7"/>
      <c r="P472" s="7"/>
      <c r="Q472" s="7"/>
      <c r="R472" s="7"/>
      <c r="S472" s="7"/>
      <c r="T472" s="7"/>
      <c r="U472" s="7"/>
      <c r="V472" s="7"/>
      <c r="W472" s="7"/>
      <c r="X472" s="7"/>
      <c r="Y472" s="7"/>
      <c r="Z472" s="201"/>
      <c r="AA472" s="7"/>
      <c r="AB472" s="7"/>
      <c r="AC472" s="7"/>
      <c r="AD472" s="7"/>
      <c r="AE472" s="7"/>
      <c r="AF472" s="7"/>
    </row>
    <row r="473" ht="14.25" customHeight="1">
      <c r="A473" s="7"/>
      <c r="B473" s="207"/>
      <c r="C473" s="49"/>
      <c r="D473" s="207"/>
      <c r="E473" s="7"/>
      <c r="F473" s="7"/>
      <c r="G473" s="7"/>
      <c r="H473" s="201"/>
      <c r="I473" s="207"/>
      <c r="J473" s="207"/>
      <c r="K473" s="7"/>
      <c r="L473" s="7"/>
      <c r="M473" s="7"/>
      <c r="N473" s="7"/>
      <c r="O473" s="7"/>
      <c r="P473" s="7"/>
      <c r="Q473" s="7"/>
      <c r="R473" s="7"/>
      <c r="S473" s="7"/>
      <c r="T473" s="7"/>
      <c r="U473" s="7"/>
      <c r="V473" s="7"/>
      <c r="W473" s="7"/>
      <c r="X473" s="7"/>
      <c r="Y473" s="7"/>
      <c r="Z473" s="201"/>
      <c r="AA473" s="7"/>
      <c r="AB473" s="7"/>
      <c r="AC473" s="7"/>
      <c r="AD473" s="7"/>
      <c r="AE473" s="7"/>
      <c r="AF473" s="7"/>
    </row>
    <row r="474" ht="14.25" customHeight="1">
      <c r="A474" s="7"/>
      <c r="B474" s="207"/>
      <c r="C474" s="49"/>
      <c r="D474" s="207"/>
      <c r="E474" s="7"/>
      <c r="F474" s="7"/>
      <c r="G474" s="7"/>
      <c r="H474" s="201"/>
      <c r="I474" s="207"/>
      <c r="J474" s="207"/>
      <c r="K474" s="7"/>
      <c r="L474" s="7"/>
      <c r="M474" s="7"/>
      <c r="N474" s="7"/>
      <c r="O474" s="7"/>
      <c r="P474" s="7"/>
      <c r="Q474" s="7"/>
      <c r="R474" s="7"/>
      <c r="S474" s="7"/>
      <c r="T474" s="7"/>
      <c r="U474" s="7"/>
      <c r="V474" s="7"/>
      <c r="W474" s="7"/>
      <c r="X474" s="7"/>
      <c r="Y474" s="7"/>
      <c r="Z474" s="201"/>
      <c r="AA474" s="7"/>
      <c r="AB474" s="7"/>
      <c r="AC474" s="7"/>
      <c r="AD474" s="7"/>
      <c r="AE474" s="7"/>
      <c r="AF474" s="7"/>
    </row>
    <row r="475" ht="14.25" customHeight="1">
      <c r="A475" s="7"/>
      <c r="B475" s="207"/>
      <c r="C475" s="49"/>
      <c r="D475" s="207"/>
      <c r="E475" s="7"/>
      <c r="F475" s="7"/>
      <c r="G475" s="7"/>
      <c r="H475" s="201"/>
      <c r="I475" s="207"/>
      <c r="J475" s="207"/>
      <c r="K475" s="7"/>
      <c r="L475" s="7"/>
      <c r="M475" s="7"/>
      <c r="N475" s="7"/>
      <c r="O475" s="7"/>
      <c r="P475" s="7"/>
      <c r="Q475" s="7"/>
      <c r="R475" s="7"/>
      <c r="S475" s="7"/>
      <c r="T475" s="7"/>
      <c r="U475" s="7"/>
      <c r="V475" s="7"/>
      <c r="W475" s="7"/>
      <c r="X475" s="7"/>
      <c r="Y475" s="7"/>
      <c r="Z475" s="201"/>
      <c r="AA475" s="7"/>
      <c r="AB475" s="7"/>
      <c r="AC475" s="7"/>
      <c r="AD475" s="7"/>
      <c r="AE475" s="7"/>
      <c r="AF475" s="7"/>
    </row>
    <row r="476" ht="14.25" customHeight="1">
      <c r="A476" s="7"/>
      <c r="B476" s="207"/>
      <c r="C476" s="49"/>
      <c r="D476" s="207"/>
      <c r="E476" s="7"/>
      <c r="F476" s="7"/>
      <c r="G476" s="7"/>
      <c r="H476" s="201"/>
      <c r="I476" s="207"/>
      <c r="J476" s="207"/>
      <c r="K476" s="7"/>
      <c r="L476" s="7"/>
      <c r="M476" s="7"/>
      <c r="N476" s="7"/>
      <c r="O476" s="7"/>
      <c r="P476" s="7"/>
      <c r="Q476" s="7"/>
      <c r="R476" s="7"/>
      <c r="S476" s="7"/>
      <c r="T476" s="7"/>
      <c r="U476" s="7"/>
      <c r="V476" s="7"/>
      <c r="W476" s="7"/>
      <c r="X476" s="7"/>
      <c r="Y476" s="7"/>
      <c r="Z476" s="201"/>
      <c r="AA476" s="7"/>
      <c r="AB476" s="7"/>
      <c r="AC476" s="7"/>
      <c r="AD476" s="7"/>
      <c r="AE476" s="7"/>
      <c r="AF476" s="7"/>
    </row>
    <row r="477" ht="14.25" customHeight="1">
      <c r="A477" s="7"/>
      <c r="B477" s="207"/>
      <c r="C477" s="49"/>
      <c r="D477" s="207"/>
      <c r="E477" s="7"/>
      <c r="F477" s="7"/>
      <c r="G477" s="7"/>
      <c r="H477" s="201"/>
      <c r="I477" s="207"/>
      <c r="J477" s="207"/>
      <c r="K477" s="7"/>
      <c r="L477" s="7"/>
      <c r="M477" s="7"/>
      <c r="N477" s="7"/>
      <c r="O477" s="7"/>
      <c r="P477" s="7"/>
      <c r="Q477" s="7"/>
      <c r="R477" s="7"/>
      <c r="S477" s="7"/>
      <c r="T477" s="7"/>
      <c r="U477" s="7"/>
      <c r="V477" s="7"/>
      <c r="W477" s="7"/>
      <c r="X477" s="7"/>
      <c r="Y477" s="7"/>
      <c r="Z477" s="201"/>
      <c r="AA477" s="7"/>
      <c r="AB477" s="7"/>
      <c r="AC477" s="7"/>
      <c r="AD477" s="7"/>
      <c r="AE477" s="7"/>
      <c r="AF477" s="7"/>
    </row>
    <row r="478" ht="14.25" customHeight="1">
      <c r="A478" s="7"/>
      <c r="B478" s="207"/>
      <c r="C478" s="49"/>
      <c r="D478" s="207"/>
      <c r="E478" s="7"/>
      <c r="F478" s="7"/>
      <c r="G478" s="7"/>
      <c r="H478" s="201"/>
      <c r="I478" s="207"/>
      <c r="J478" s="207"/>
      <c r="K478" s="7"/>
      <c r="L478" s="7"/>
      <c r="M478" s="7"/>
      <c r="N478" s="7"/>
      <c r="O478" s="7"/>
      <c r="P478" s="7"/>
      <c r="Q478" s="7"/>
      <c r="R478" s="7"/>
      <c r="S478" s="7"/>
      <c r="T478" s="7"/>
      <c r="U478" s="7"/>
      <c r="V478" s="7"/>
      <c r="W478" s="7"/>
      <c r="X478" s="7"/>
      <c r="Y478" s="7"/>
      <c r="Z478" s="201"/>
      <c r="AA478" s="7"/>
      <c r="AB478" s="7"/>
      <c r="AC478" s="7"/>
      <c r="AD478" s="7"/>
      <c r="AE478" s="7"/>
      <c r="AF478" s="7"/>
    </row>
    <row r="479" ht="14.25" customHeight="1">
      <c r="A479" s="7"/>
      <c r="B479" s="207"/>
      <c r="C479" s="49"/>
      <c r="D479" s="207"/>
      <c r="E479" s="7"/>
      <c r="F479" s="7"/>
      <c r="G479" s="7"/>
      <c r="H479" s="201"/>
      <c r="I479" s="207"/>
      <c r="J479" s="207"/>
      <c r="K479" s="7"/>
      <c r="L479" s="7"/>
      <c r="M479" s="7"/>
      <c r="N479" s="7"/>
      <c r="O479" s="7"/>
      <c r="P479" s="7"/>
      <c r="Q479" s="7"/>
      <c r="R479" s="7"/>
      <c r="S479" s="7"/>
      <c r="T479" s="7"/>
      <c r="U479" s="7"/>
      <c r="V479" s="7"/>
      <c r="W479" s="7"/>
      <c r="X479" s="7"/>
      <c r="Y479" s="7"/>
      <c r="Z479" s="201"/>
      <c r="AA479" s="7"/>
      <c r="AB479" s="7"/>
      <c r="AC479" s="7"/>
      <c r="AD479" s="7"/>
      <c r="AE479" s="7"/>
      <c r="AF479" s="7"/>
    </row>
    <row r="480" ht="14.25" customHeight="1">
      <c r="A480" s="7"/>
      <c r="B480" s="207"/>
      <c r="C480" s="49"/>
      <c r="D480" s="207"/>
      <c r="E480" s="7"/>
      <c r="F480" s="7"/>
      <c r="G480" s="7"/>
      <c r="H480" s="201"/>
      <c r="I480" s="207"/>
      <c r="J480" s="207"/>
      <c r="K480" s="7"/>
      <c r="L480" s="7"/>
      <c r="M480" s="7"/>
      <c r="N480" s="7"/>
      <c r="O480" s="7"/>
      <c r="P480" s="7"/>
      <c r="Q480" s="7"/>
      <c r="R480" s="7"/>
      <c r="S480" s="7"/>
      <c r="T480" s="7"/>
      <c r="U480" s="7"/>
      <c r="V480" s="7"/>
      <c r="W480" s="7"/>
      <c r="X480" s="7"/>
      <c r="Y480" s="7"/>
      <c r="Z480" s="201"/>
      <c r="AA480" s="7"/>
      <c r="AB480" s="7"/>
      <c r="AC480" s="7"/>
      <c r="AD480" s="7"/>
      <c r="AE480" s="7"/>
      <c r="AF480" s="7"/>
    </row>
    <row r="481" ht="14.25" customHeight="1">
      <c r="A481" s="7"/>
      <c r="B481" s="207"/>
      <c r="C481" s="49"/>
      <c r="D481" s="207"/>
      <c r="E481" s="7"/>
      <c r="F481" s="7"/>
      <c r="G481" s="7"/>
      <c r="H481" s="201"/>
      <c r="I481" s="207"/>
      <c r="J481" s="207"/>
      <c r="K481" s="7"/>
      <c r="L481" s="7"/>
      <c r="M481" s="7"/>
      <c r="N481" s="7"/>
      <c r="O481" s="7"/>
      <c r="P481" s="7"/>
      <c r="Q481" s="7"/>
      <c r="R481" s="7"/>
      <c r="S481" s="7"/>
      <c r="T481" s="7"/>
      <c r="U481" s="7"/>
      <c r="V481" s="7"/>
      <c r="W481" s="7"/>
      <c r="X481" s="7"/>
      <c r="Y481" s="7"/>
      <c r="Z481" s="201"/>
      <c r="AA481" s="7"/>
      <c r="AB481" s="7"/>
      <c r="AC481" s="7"/>
      <c r="AD481" s="7"/>
      <c r="AE481" s="7"/>
      <c r="AF481" s="7"/>
    </row>
    <row r="482" ht="14.25" customHeight="1">
      <c r="A482" s="7"/>
      <c r="B482" s="207"/>
      <c r="C482" s="49"/>
      <c r="D482" s="207"/>
      <c r="E482" s="7"/>
      <c r="F482" s="7"/>
      <c r="G482" s="7"/>
      <c r="H482" s="201"/>
      <c r="I482" s="207"/>
      <c r="J482" s="207"/>
      <c r="K482" s="7"/>
      <c r="L482" s="7"/>
      <c r="M482" s="7"/>
      <c r="N482" s="7"/>
      <c r="O482" s="7"/>
      <c r="P482" s="7"/>
      <c r="Q482" s="7"/>
      <c r="R482" s="7"/>
      <c r="S482" s="7"/>
      <c r="T482" s="7"/>
      <c r="U482" s="7"/>
      <c r="V482" s="7"/>
      <c r="W482" s="7"/>
      <c r="X482" s="7"/>
      <c r="Y482" s="7"/>
      <c r="Z482" s="201"/>
      <c r="AA482" s="7"/>
      <c r="AB482" s="7"/>
      <c r="AC482" s="7"/>
      <c r="AD482" s="7"/>
      <c r="AE482" s="7"/>
      <c r="AF482" s="7"/>
    </row>
    <row r="483" ht="14.25" customHeight="1">
      <c r="A483" s="7"/>
      <c r="B483" s="207"/>
      <c r="C483" s="49"/>
      <c r="D483" s="207"/>
      <c r="E483" s="7"/>
      <c r="F483" s="7"/>
      <c r="G483" s="7"/>
      <c r="H483" s="201"/>
      <c r="I483" s="207"/>
      <c r="J483" s="207"/>
      <c r="K483" s="7"/>
      <c r="L483" s="7"/>
      <c r="M483" s="7"/>
      <c r="N483" s="7"/>
      <c r="O483" s="7"/>
      <c r="P483" s="7"/>
      <c r="Q483" s="7"/>
      <c r="R483" s="7"/>
      <c r="S483" s="7"/>
      <c r="T483" s="7"/>
      <c r="U483" s="7"/>
      <c r="V483" s="7"/>
      <c r="W483" s="7"/>
      <c r="X483" s="7"/>
      <c r="Y483" s="7"/>
      <c r="Z483" s="201"/>
      <c r="AA483" s="7"/>
      <c r="AB483" s="7"/>
      <c r="AC483" s="7"/>
      <c r="AD483" s="7"/>
      <c r="AE483" s="7"/>
      <c r="AF483" s="7"/>
    </row>
    <row r="484" ht="14.25" customHeight="1">
      <c r="A484" s="7"/>
      <c r="B484" s="207"/>
      <c r="C484" s="49"/>
      <c r="D484" s="207"/>
      <c r="E484" s="7"/>
      <c r="F484" s="7"/>
      <c r="G484" s="7"/>
      <c r="H484" s="201"/>
      <c r="I484" s="207"/>
      <c r="J484" s="207"/>
      <c r="K484" s="7"/>
      <c r="L484" s="7"/>
      <c r="M484" s="7"/>
      <c r="N484" s="7"/>
      <c r="O484" s="7"/>
      <c r="P484" s="7"/>
      <c r="Q484" s="7"/>
      <c r="R484" s="7"/>
      <c r="S484" s="7"/>
      <c r="T484" s="7"/>
      <c r="U484" s="7"/>
      <c r="V484" s="7"/>
      <c r="W484" s="7"/>
      <c r="X484" s="7"/>
      <c r="Y484" s="7"/>
      <c r="Z484" s="201"/>
      <c r="AA484" s="7"/>
      <c r="AB484" s="7"/>
      <c r="AC484" s="7"/>
      <c r="AD484" s="7"/>
      <c r="AE484" s="7"/>
      <c r="AF484" s="7"/>
    </row>
    <row r="485" ht="14.25" customHeight="1">
      <c r="A485" s="7"/>
      <c r="B485" s="207"/>
      <c r="C485" s="49"/>
      <c r="D485" s="207"/>
      <c r="E485" s="7"/>
      <c r="F485" s="7"/>
      <c r="G485" s="7"/>
      <c r="H485" s="201"/>
      <c r="I485" s="207"/>
      <c r="J485" s="207"/>
      <c r="K485" s="7"/>
      <c r="L485" s="7"/>
      <c r="M485" s="7"/>
      <c r="N485" s="7"/>
      <c r="O485" s="7"/>
      <c r="P485" s="7"/>
      <c r="Q485" s="7"/>
      <c r="R485" s="7"/>
      <c r="S485" s="7"/>
      <c r="T485" s="7"/>
      <c r="U485" s="7"/>
      <c r="V485" s="7"/>
      <c r="W485" s="7"/>
      <c r="X485" s="7"/>
      <c r="Y485" s="7"/>
      <c r="Z485" s="201"/>
      <c r="AA485" s="7"/>
      <c r="AB485" s="7"/>
      <c r="AC485" s="7"/>
      <c r="AD485" s="7"/>
      <c r="AE485" s="7"/>
      <c r="AF485" s="7"/>
    </row>
    <row r="486" ht="14.25" customHeight="1">
      <c r="A486" s="7"/>
      <c r="B486" s="207"/>
      <c r="C486" s="49"/>
      <c r="D486" s="207"/>
      <c r="E486" s="7"/>
      <c r="F486" s="7"/>
      <c r="G486" s="7"/>
      <c r="H486" s="201"/>
      <c r="I486" s="207"/>
      <c r="J486" s="207"/>
      <c r="K486" s="7"/>
      <c r="L486" s="7"/>
      <c r="M486" s="7"/>
      <c r="N486" s="7"/>
      <c r="O486" s="7"/>
      <c r="P486" s="7"/>
      <c r="Q486" s="7"/>
      <c r="R486" s="7"/>
      <c r="S486" s="7"/>
      <c r="T486" s="7"/>
      <c r="U486" s="7"/>
      <c r="V486" s="7"/>
      <c r="W486" s="7"/>
      <c r="X486" s="7"/>
      <c r="Y486" s="7"/>
      <c r="Z486" s="201"/>
      <c r="AA486" s="7"/>
      <c r="AB486" s="7"/>
      <c r="AC486" s="7"/>
      <c r="AD486" s="7"/>
      <c r="AE486" s="7"/>
      <c r="AF486" s="7"/>
    </row>
    <row r="487" ht="14.25" customHeight="1">
      <c r="A487" s="7"/>
      <c r="B487" s="207"/>
      <c r="C487" s="49"/>
      <c r="D487" s="207"/>
      <c r="E487" s="7"/>
      <c r="F487" s="7"/>
      <c r="G487" s="7"/>
      <c r="H487" s="201"/>
      <c r="I487" s="207"/>
      <c r="J487" s="207"/>
      <c r="K487" s="7"/>
      <c r="L487" s="7"/>
      <c r="M487" s="7"/>
      <c r="N487" s="7"/>
      <c r="O487" s="7"/>
      <c r="P487" s="7"/>
      <c r="Q487" s="7"/>
      <c r="R487" s="7"/>
      <c r="S487" s="7"/>
      <c r="T487" s="7"/>
      <c r="U487" s="7"/>
      <c r="V487" s="7"/>
      <c r="W487" s="7"/>
      <c r="X487" s="7"/>
      <c r="Y487" s="7"/>
      <c r="Z487" s="201"/>
      <c r="AA487" s="7"/>
      <c r="AB487" s="7"/>
      <c r="AC487" s="7"/>
      <c r="AD487" s="7"/>
      <c r="AE487" s="7"/>
      <c r="AF487" s="7"/>
    </row>
    <row r="488" ht="14.25" customHeight="1">
      <c r="A488" s="7"/>
      <c r="B488" s="207"/>
      <c r="C488" s="49"/>
      <c r="D488" s="207"/>
      <c r="E488" s="7"/>
      <c r="F488" s="7"/>
      <c r="G488" s="7"/>
      <c r="H488" s="201"/>
      <c r="I488" s="207"/>
      <c r="J488" s="207"/>
      <c r="K488" s="7"/>
      <c r="L488" s="7"/>
      <c r="M488" s="7"/>
      <c r="N488" s="7"/>
      <c r="O488" s="7"/>
      <c r="P488" s="7"/>
      <c r="Q488" s="7"/>
      <c r="R488" s="7"/>
      <c r="S488" s="7"/>
      <c r="T488" s="7"/>
      <c r="U488" s="7"/>
      <c r="V488" s="7"/>
      <c r="W488" s="7"/>
      <c r="X488" s="7"/>
      <c r="Y488" s="7"/>
      <c r="Z488" s="201"/>
      <c r="AA488" s="7"/>
      <c r="AB488" s="7"/>
      <c r="AC488" s="7"/>
      <c r="AD488" s="7"/>
      <c r="AE488" s="7"/>
      <c r="AF488" s="7"/>
    </row>
    <row r="489" ht="14.25" customHeight="1">
      <c r="A489" s="7"/>
      <c r="B489" s="207"/>
      <c r="C489" s="49"/>
      <c r="D489" s="207"/>
      <c r="E489" s="7"/>
      <c r="F489" s="7"/>
      <c r="G489" s="7"/>
      <c r="H489" s="201"/>
      <c r="I489" s="207"/>
      <c r="J489" s="207"/>
      <c r="K489" s="7"/>
      <c r="L489" s="7"/>
      <c r="M489" s="7"/>
      <c r="N489" s="7"/>
      <c r="O489" s="7"/>
      <c r="P489" s="7"/>
      <c r="Q489" s="7"/>
      <c r="R489" s="7"/>
      <c r="S489" s="7"/>
      <c r="T489" s="7"/>
      <c r="U489" s="7"/>
      <c r="V489" s="7"/>
      <c r="W489" s="7"/>
      <c r="X489" s="7"/>
      <c r="Y489" s="7"/>
      <c r="Z489" s="201"/>
      <c r="AA489" s="7"/>
      <c r="AB489" s="7"/>
      <c r="AC489" s="7"/>
      <c r="AD489" s="7"/>
      <c r="AE489" s="7"/>
      <c r="AF489" s="7"/>
    </row>
    <row r="490" ht="14.25" customHeight="1">
      <c r="A490" s="7"/>
      <c r="B490" s="207"/>
      <c r="C490" s="49"/>
      <c r="D490" s="207"/>
      <c r="E490" s="7"/>
      <c r="F490" s="7"/>
      <c r="G490" s="7"/>
      <c r="H490" s="201"/>
      <c r="I490" s="207"/>
      <c r="J490" s="207"/>
      <c r="K490" s="7"/>
      <c r="L490" s="7"/>
      <c r="M490" s="7"/>
      <c r="N490" s="7"/>
      <c r="O490" s="7"/>
      <c r="P490" s="7"/>
      <c r="Q490" s="7"/>
      <c r="R490" s="7"/>
      <c r="S490" s="7"/>
      <c r="T490" s="7"/>
      <c r="U490" s="7"/>
      <c r="V490" s="7"/>
      <c r="W490" s="7"/>
      <c r="X490" s="7"/>
      <c r="Y490" s="7"/>
      <c r="Z490" s="201"/>
      <c r="AA490" s="7"/>
      <c r="AB490" s="7"/>
      <c r="AC490" s="7"/>
      <c r="AD490" s="7"/>
      <c r="AE490" s="7"/>
      <c r="AF490" s="7"/>
    </row>
    <row r="491" ht="14.25" customHeight="1">
      <c r="A491" s="7"/>
      <c r="B491" s="207"/>
      <c r="C491" s="49"/>
      <c r="D491" s="207"/>
      <c r="E491" s="7"/>
      <c r="F491" s="7"/>
      <c r="G491" s="7"/>
      <c r="H491" s="201"/>
      <c r="I491" s="207"/>
      <c r="J491" s="207"/>
      <c r="K491" s="7"/>
      <c r="L491" s="7"/>
      <c r="M491" s="7"/>
      <c r="N491" s="7"/>
      <c r="O491" s="7"/>
      <c r="P491" s="7"/>
      <c r="Q491" s="7"/>
      <c r="R491" s="7"/>
      <c r="S491" s="7"/>
      <c r="T491" s="7"/>
      <c r="U491" s="7"/>
      <c r="V491" s="7"/>
      <c r="W491" s="7"/>
      <c r="X491" s="7"/>
      <c r="Y491" s="7"/>
      <c r="Z491" s="201"/>
      <c r="AA491" s="7"/>
      <c r="AB491" s="7"/>
      <c r="AC491" s="7"/>
      <c r="AD491" s="7"/>
      <c r="AE491" s="7"/>
      <c r="AF491" s="7"/>
    </row>
    <row r="492" ht="14.25" customHeight="1">
      <c r="A492" s="7"/>
      <c r="B492" s="207"/>
      <c r="C492" s="49"/>
      <c r="D492" s="207"/>
      <c r="E492" s="7"/>
      <c r="F492" s="7"/>
      <c r="G492" s="7"/>
      <c r="H492" s="201"/>
      <c r="I492" s="207"/>
      <c r="J492" s="207"/>
      <c r="K492" s="7"/>
      <c r="L492" s="7"/>
      <c r="M492" s="7"/>
      <c r="N492" s="7"/>
      <c r="O492" s="7"/>
      <c r="P492" s="7"/>
      <c r="Q492" s="7"/>
      <c r="R492" s="7"/>
      <c r="S492" s="7"/>
      <c r="T492" s="7"/>
      <c r="U492" s="7"/>
      <c r="V492" s="7"/>
      <c r="W492" s="7"/>
      <c r="X492" s="7"/>
      <c r="Y492" s="7"/>
      <c r="Z492" s="201"/>
      <c r="AA492" s="7"/>
      <c r="AB492" s="7"/>
      <c r="AC492" s="7"/>
      <c r="AD492" s="7"/>
      <c r="AE492" s="7"/>
      <c r="AF492" s="7"/>
    </row>
    <row r="493" ht="14.25" customHeight="1">
      <c r="A493" s="7"/>
      <c r="B493" s="207"/>
      <c r="C493" s="49"/>
      <c r="D493" s="207"/>
      <c r="E493" s="7"/>
      <c r="F493" s="7"/>
      <c r="G493" s="7"/>
      <c r="H493" s="201"/>
      <c r="I493" s="207"/>
      <c r="J493" s="207"/>
      <c r="K493" s="7"/>
      <c r="L493" s="7"/>
      <c r="M493" s="7"/>
      <c r="N493" s="7"/>
      <c r="O493" s="7"/>
      <c r="P493" s="7"/>
      <c r="Q493" s="7"/>
      <c r="R493" s="7"/>
      <c r="S493" s="7"/>
      <c r="T493" s="7"/>
      <c r="U493" s="7"/>
      <c r="V493" s="7"/>
      <c r="W493" s="7"/>
      <c r="X493" s="7"/>
      <c r="Y493" s="7"/>
      <c r="Z493" s="201"/>
      <c r="AA493" s="7"/>
      <c r="AB493" s="7"/>
      <c r="AC493" s="7"/>
      <c r="AD493" s="7"/>
      <c r="AE493" s="7"/>
      <c r="AF493" s="7"/>
    </row>
    <row r="494" ht="14.25" customHeight="1">
      <c r="A494" s="7"/>
      <c r="B494" s="207"/>
      <c r="C494" s="49"/>
      <c r="D494" s="207"/>
      <c r="E494" s="7"/>
      <c r="F494" s="7"/>
      <c r="G494" s="7"/>
      <c r="H494" s="201"/>
      <c r="I494" s="207"/>
      <c r="J494" s="207"/>
      <c r="K494" s="7"/>
      <c r="L494" s="7"/>
      <c r="M494" s="7"/>
      <c r="N494" s="7"/>
      <c r="O494" s="7"/>
      <c r="P494" s="7"/>
      <c r="Q494" s="7"/>
      <c r="R494" s="7"/>
      <c r="S494" s="7"/>
      <c r="T494" s="7"/>
      <c r="U494" s="7"/>
      <c r="V494" s="7"/>
      <c r="W494" s="7"/>
      <c r="X494" s="7"/>
      <c r="Y494" s="7"/>
      <c r="Z494" s="201"/>
      <c r="AA494" s="7"/>
      <c r="AB494" s="7"/>
      <c r="AC494" s="7"/>
      <c r="AD494" s="7"/>
      <c r="AE494" s="7"/>
      <c r="AF494" s="7"/>
    </row>
    <row r="495" ht="14.25" customHeight="1">
      <c r="A495" s="7"/>
      <c r="B495" s="207"/>
      <c r="C495" s="49"/>
      <c r="D495" s="207"/>
      <c r="E495" s="7"/>
      <c r="F495" s="7"/>
      <c r="G495" s="7"/>
      <c r="H495" s="201"/>
      <c r="I495" s="207"/>
      <c r="J495" s="207"/>
      <c r="K495" s="7"/>
      <c r="L495" s="7"/>
      <c r="M495" s="7"/>
      <c r="N495" s="7"/>
      <c r="O495" s="7"/>
      <c r="P495" s="7"/>
      <c r="Q495" s="7"/>
      <c r="R495" s="7"/>
      <c r="S495" s="7"/>
      <c r="T495" s="7"/>
      <c r="U495" s="7"/>
      <c r="V495" s="7"/>
      <c r="W495" s="7"/>
      <c r="X495" s="7"/>
      <c r="Y495" s="7"/>
      <c r="Z495" s="201"/>
      <c r="AA495" s="7"/>
      <c r="AB495" s="7"/>
      <c r="AC495" s="7"/>
      <c r="AD495" s="7"/>
      <c r="AE495" s="7"/>
      <c r="AF495" s="7"/>
    </row>
    <row r="496" ht="14.25" customHeight="1">
      <c r="A496" s="7"/>
      <c r="B496" s="207"/>
      <c r="C496" s="49"/>
      <c r="D496" s="207"/>
      <c r="E496" s="7"/>
      <c r="F496" s="7"/>
      <c r="G496" s="7"/>
      <c r="H496" s="201"/>
      <c r="I496" s="207"/>
      <c r="J496" s="207"/>
      <c r="K496" s="7"/>
      <c r="L496" s="7"/>
      <c r="M496" s="7"/>
      <c r="N496" s="7"/>
      <c r="O496" s="7"/>
      <c r="P496" s="7"/>
      <c r="Q496" s="7"/>
      <c r="R496" s="7"/>
      <c r="S496" s="7"/>
      <c r="T496" s="7"/>
      <c r="U496" s="7"/>
      <c r="V496" s="7"/>
      <c r="W496" s="7"/>
      <c r="X496" s="7"/>
      <c r="Y496" s="7"/>
      <c r="Z496" s="201"/>
      <c r="AA496" s="7"/>
      <c r="AB496" s="7"/>
      <c r="AC496" s="7"/>
      <c r="AD496" s="7"/>
      <c r="AE496" s="7"/>
      <c r="AF496" s="7"/>
    </row>
    <row r="497" ht="14.25" customHeight="1">
      <c r="A497" s="7"/>
      <c r="B497" s="207"/>
      <c r="C497" s="49"/>
      <c r="D497" s="207"/>
      <c r="E497" s="7"/>
      <c r="F497" s="7"/>
      <c r="G497" s="7"/>
      <c r="H497" s="201"/>
      <c r="I497" s="207"/>
      <c r="J497" s="207"/>
      <c r="K497" s="7"/>
      <c r="L497" s="7"/>
      <c r="M497" s="7"/>
      <c r="N497" s="7"/>
      <c r="O497" s="7"/>
      <c r="P497" s="7"/>
      <c r="Q497" s="7"/>
      <c r="R497" s="7"/>
      <c r="S497" s="7"/>
      <c r="T497" s="7"/>
      <c r="U497" s="7"/>
      <c r="V497" s="7"/>
      <c r="W497" s="7"/>
      <c r="X497" s="7"/>
      <c r="Y497" s="7"/>
      <c r="Z497" s="201"/>
      <c r="AA497" s="7"/>
      <c r="AB497" s="7"/>
      <c r="AC497" s="7"/>
      <c r="AD497" s="7"/>
      <c r="AE497" s="7"/>
      <c r="AF497" s="7"/>
    </row>
    <row r="498" ht="14.25" customHeight="1">
      <c r="A498" s="7"/>
      <c r="B498" s="207"/>
      <c r="C498" s="49"/>
      <c r="D498" s="207"/>
      <c r="E498" s="7"/>
      <c r="F498" s="7"/>
      <c r="G498" s="7"/>
      <c r="H498" s="201"/>
      <c r="I498" s="207"/>
      <c r="J498" s="207"/>
      <c r="K498" s="7"/>
      <c r="L498" s="7"/>
      <c r="M498" s="7"/>
      <c r="N498" s="7"/>
      <c r="O498" s="7"/>
      <c r="P498" s="7"/>
      <c r="Q498" s="7"/>
      <c r="R498" s="7"/>
      <c r="S498" s="7"/>
      <c r="T498" s="7"/>
      <c r="U498" s="7"/>
      <c r="V498" s="7"/>
      <c r="W498" s="7"/>
      <c r="X498" s="7"/>
      <c r="Y498" s="7"/>
      <c r="Z498" s="201"/>
      <c r="AA498" s="7"/>
      <c r="AB498" s="7"/>
      <c r="AC498" s="7"/>
      <c r="AD498" s="7"/>
      <c r="AE498" s="7"/>
      <c r="AF498" s="7"/>
    </row>
    <row r="499" ht="14.25" customHeight="1">
      <c r="A499" s="7"/>
      <c r="B499" s="207"/>
      <c r="C499" s="49"/>
      <c r="D499" s="207"/>
      <c r="E499" s="7"/>
      <c r="F499" s="7"/>
      <c r="G499" s="7"/>
      <c r="H499" s="201"/>
      <c r="I499" s="207"/>
      <c r="J499" s="207"/>
      <c r="K499" s="7"/>
      <c r="L499" s="7"/>
      <c r="M499" s="7"/>
      <c r="N499" s="7"/>
      <c r="O499" s="7"/>
      <c r="P499" s="7"/>
      <c r="Q499" s="7"/>
      <c r="R499" s="7"/>
      <c r="S499" s="7"/>
      <c r="T499" s="7"/>
      <c r="U499" s="7"/>
      <c r="V499" s="7"/>
      <c r="W499" s="7"/>
      <c r="X499" s="7"/>
      <c r="Y499" s="7"/>
      <c r="Z499" s="201"/>
      <c r="AA499" s="7"/>
      <c r="AB499" s="7"/>
      <c r="AC499" s="7"/>
      <c r="AD499" s="7"/>
      <c r="AE499" s="7"/>
      <c r="AF499" s="7"/>
    </row>
    <row r="500" ht="14.25" customHeight="1">
      <c r="A500" s="7"/>
      <c r="B500" s="207"/>
      <c r="C500" s="49"/>
      <c r="D500" s="207"/>
      <c r="E500" s="7"/>
      <c r="F500" s="7"/>
      <c r="G500" s="7"/>
      <c r="H500" s="201"/>
      <c r="I500" s="207"/>
      <c r="J500" s="207"/>
      <c r="K500" s="7"/>
      <c r="L500" s="7"/>
      <c r="M500" s="7"/>
      <c r="N500" s="7"/>
      <c r="O500" s="7"/>
      <c r="P500" s="7"/>
      <c r="Q500" s="7"/>
      <c r="R500" s="7"/>
      <c r="S500" s="7"/>
      <c r="T500" s="7"/>
      <c r="U500" s="7"/>
      <c r="V500" s="7"/>
      <c r="W500" s="7"/>
      <c r="X500" s="7"/>
      <c r="Y500" s="7"/>
      <c r="Z500" s="201"/>
      <c r="AA500" s="7"/>
      <c r="AB500" s="7"/>
      <c r="AC500" s="7"/>
      <c r="AD500" s="7"/>
      <c r="AE500" s="7"/>
      <c r="AF500" s="7"/>
    </row>
    <row r="501" ht="14.25" customHeight="1">
      <c r="A501" s="7"/>
      <c r="B501" s="207"/>
      <c r="C501" s="49"/>
      <c r="D501" s="207"/>
      <c r="E501" s="7"/>
      <c r="F501" s="7"/>
      <c r="G501" s="7"/>
      <c r="H501" s="201"/>
      <c r="I501" s="207"/>
      <c r="J501" s="207"/>
      <c r="K501" s="7"/>
      <c r="L501" s="7"/>
      <c r="M501" s="7"/>
      <c r="N501" s="7"/>
      <c r="O501" s="7"/>
      <c r="P501" s="7"/>
      <c r="Q501" s="7"/>
      <c r="R501" s="7"/>
      <c r="S501" s="7"/>
      <c r="T501" s="7"/>
      <c r="U501" s="7"/>
      <c r="V501" s="7"/>
      <c r="W501" s="7"/>
      <c r="X501" s="7"/>
      <c r="Y501" s="7"/>
      <c r="Z501" s="201"/>
      <c r="AA501" s="7"/>
      <c r="AB501" s="7"/>
      <c r="AC501" s="7"/>
      <c r="AD501" s="7"/>
      <c r="AE501" s="7"/>
      <c r="AF501" s="7"/>
    </row>
    <row r="502" ht="14.25" customHeight="1">
      <c r="A502" s="7"/>
      <c r="B502" s="207"/>
      <c r="C502" s="49"/>
      <c r="D502" s="207"/>
      <c r="E502" s="7"/>
      <c r="F502" s="7"/>
      <c r="G502" s="7"/>
      <c r="H502" s="201"/>
      <c r="I502" s="207"/>
      <c r="J502" s="207"/>
      <c r="K502" s="7"/>
      <c r="L502" s="7"/>
      <c r="M502" s="7"/>
      <c r="N502" s="7"/>
      <c r="O502" s="7"/>
      <c r="P502" s="7"/>
      <c r="Q502" s="7"/>
      <c r="R502" s="7"/>
      <c r="S502" s="7"/>
      <c r="T502" s="7"/>
      <c r="U502" s="7"/>
      <c r="V502" s="7"/>
      <c r="W502" s="7"/>
      <c r="X502" s="7"/>
      <c r="Y502" s="7"/>
      <c r="Z502" s="201"/>
      <c r="AA502" s="7"/>
      <c r="AB502" s="7"/>
      <c r="AC502" s="7"/>
      <c r="AD502" s="7"/>
      <c r="AE502" s="7"/>
      <c r="AF502" s="7"/>
    </row>
    <row r="503" ht="14.25" customHeight="1">
      <c r="A503" s="7"/>
      <c r="B503" s="207"/>
      <c r="C503" s="49"/>
      <c r="D503" s="207"/>
      <c r="E503" s="7"/>
      <c r="F503" s="7"/>
      <c r="G503" s="7"/>
      <c r="H503" s="201"/>
      <c r="I503" s="207"/>
      <c r="J503" s="207"/>
      <c r="K503" s="7"/>
      <c r="L503" s="7"/>
      <c r="M503" s="7"/>
      <c r="N503" s="7"/>
      <c r="O503" s="7"/>
      <c r="P503" s="7"/>
      <c r="Q503" s="7"/>
      <c r="R503" s="7"/>
      <c r="S503" s="7"/>
      <c r="T503" s="7"/>
      <c r="U503" s="7"/>
      <c r="V503" s="7"/>
      <c r="W503" s="7"/>
      <c r="X503" s="7"/>
      <c r="Y503" s="7"/>
      <c r="Z503" s="201"/>
      <c r="AA503" s="7"/>
      <c r="AB503" s="7"/>
      <c r="AC503" s="7"/>
      <c r="AD503" s="7"/>
      <c r="AE503" s="7"/>
      <c r="AF503" s="7"/>
    </row>
    <row r="504" ht="14.25" customHeight="1">
      <c r="A504" s="7"/>
      <c r="B504" s="207"/>
      <c r="C504" s="49"/>
      <c r="D504" s="207"/>
      <c r="E504" s="7"/>
      <c r="F504" s="7"/>
      <c r="G504" s="7"/>
      <c r="H504" s="201"/>
      <c r="I504" s="207"/>
      <c r="J504" s="207"/>
      <c r="K504" s="7"/>
      <c r="L504" s="7"/>
      <c r="M504" s="7"/>
      <c r="N504" s="7"/>
      <c r="O504" s="7"/>
      <c r="P504" s="7"/>
      <c r="Q504" s="7"/>
      <c r="R504" s="7"/>
      <c r="S504" s="7"/>
      <c r="T504" s="7"/>
      <c r="U504" s="7"/>
      <c r="V504" s="7"/>
      <c r="W504" s="7"/>
      <c r="X504" s="7"/>
      <c r="Y504" s="7"/>
      <c r="Z504" s="201"/>
      <c r="AA504" s="7"/>
      <c r="AB504" s="7"/>
      <c r="AC504" s="7"/>
      <c r="AD504" s="7"/>
      <c r="AE504" s="7"/>
      <c r="AF504" s="7"/>
    </row>
    <row r="505" ht="14.25" customHeight="1">
      <c r="A505" s="7"/>
      <c r="B505" s="207"/>
      <c r="C505" s="49"/>
      <c r="D505" s="207"/>
      <c r="E505" s="7"/>
      <c r="F505" s="7"/>
      <c r="G505" s="7"/>
      <c r="H505" s="201"/>
      <c r="I505" s="207"/>
      <c r="J505" s="207"/>
      <c r="K505" s="7"/>
      <c r="L505" s="7"/>
      <c r="M505" s="7"/>
      <c r="N505" s="7"/>
      <c r="O505" s="7"/>
      <c r="P505" s="7"/>
      <c r="Q505" s="7"/>
      <c r="R505" s="7"/>
      <c r="S505" s="7"/>
      <c r="T505" s="7"/>
      <c r="U505" s="7"/>
      <c r="V505" s="7"/>
      <c r="W505" s="7"/>
      <c r="X505" s="7"/>
      <c r="Y505" s="7"/>
      <c r="Z505" s="201"/>
      <c r="AA505" s="7"/>
      <c r="AB505" s="7"/>
      <c r="AC505" s="7"/>
      <c r="AD505" s="7"/>
      <c r="AE505" s="7"/>
      <c r="AF505" s="7"/>
    </row>
    <row r="506" ht="14.25" customHeight="1">
      <c r="A506" s="7"/>
      <c r="B506" s="207"/>
      <c r="C506" s="49"/>
      <c r="D506" s="207"/>
      <c r="E506" s="7"/>
      <c r="F506" s="7"/>
      <c r="G506" s="7"/>
      <c r="H506" s="201"/>
      <c r="I506" s="207"/>
      <c r="J506" s="207"/>
      <c r="K506" s="7"/>
      <c r="L506" s="7"/>
      <c r="M506" s="7"/>
      <c r="N506" s="7"/>
      <c r="O506" s="7"/>
      <c r="P506" s="7"/>
      <c r="Q506" s="7"/>
      <c r="R506" s="7"/>
      <c r="S506" s="7"/>
      <c r="T506" s="7"/>
      <c r="U506" s="7"/>
      <c r="V506" s="7"/>
      <c r="W506" s="7"/>
      <c r="X506" s="7"/>
      <c r="Y506" s="7"/>
      <c r="Z506" s="201"/>
      <c r="AA506" s="7"/>
      <c r="AB506" s="7"/>
      <c r="AC506" s="7"/>
      <c r="AD506" s="7"/>
      <c r="AE506" s="7"/>
      <c r="AF506" s="7"/>
    </row>
    <row r="507" ht="14.25" customHeight="1">
      <c r="A507" s="7"/>
      <c r="B507" s="207"/>
      <c r="C507" s="49"/>
      <c r="D507" s="207"/>
      <c r="E507" s="7"/>
      <c r="F507" s="7"/>
      <c r="G507" s="7"/>
      <c r="H507" s="201"/>
      <c r="I507" s="207"/>
      <c r="J507" s="207"/>
      <c r="K507" s="7"/>
      <c r="L507" s="7"/>
      <c r="M507" s="7"/>
      <c r="N507" s="7"/>
      <c r="O507" s="7"/>
      <c r="P507" s="7"/>
      <c r="Q507" s="7"/>
      <c r="R507" s="7"/>
      <c r="S507" s="7"/>
      <c r="T507" s="7"/>
      <c r="U507" s="7"/>
      <c r="V507" s="7"/>
      <c r="W507" s="7"/>
      <c r="X507" s="7"/>
      <c r="Y507" s="7"/>
      <c r="Z507" s="201"/>
      <c r="AA507" s="7"/>
      <c r="AB507" s="7"/>
      <c r="AC507" s="7"/>
      <c r="AD507" s="7"/>
      <c r="AE507" s="7"/>
      <c r="AF507" s="7"/>
    </row>
    <row r="508" ht="14.25" customHeight="1">
      <c r="A508" s="7"/>
      <c r="B508" s="207"/>
      <c r="C508" s="49"/>
      <c r="D508" s="207"/>
      <c r="E508" s="7"/>
      <c r="F508" s="7"/>
      <c r="G508" s="7"/>
      <c r="H508" s="201"/>
      <c r="I508" s="207"/>
      <c r="J508" s="207"/>
      <c r="K508" s="7"/>
      <c r="L508" s="7"/>
      <c r="M508" s="7"/>
      <c r="N508" s="7"/>
      <c r="O508" s="7"/>
      <c r="P508" s="7"/>
      <c r="Q508" s="7"/>
      <c r="R508" s="7"/>
      <c r="S508" s="7"/>
      <c r="T508" s="7"/>
      <c r="U508" s="7"/>
      <c r="V508" s="7"/>
      <c r="W508" s="7"/>
      <c r="X508" s="7"/>
      <c r="Y508" s="7"/>
      <c r="Z508" s="201"/>
      <c r="AA508" s="7"/>
      <c r="AB508" s="7"/>
      <c r="AC508" s="7"/>
      <c r="AD508" s="7"/>
      <c r="AE508" s="7"/>
      <c r="AF508" s="7"/>
    </row>
    <row r="509" ht="14.25" customHeight="1">
      <c r="A509" s="7"/>
      <c r="B509" s="207"/>
      <c r="C509" s="49"/>
      <c r="D509" s="207"/>
      <c r="E509" s="7"/>
      <c r="F509" s="7"/>
      <c r="G509" s="7"/>
      <c r="H509" s="201"/>
      <c r="I509" s="207"/>
      <c r="J509" s="207"/>
      <c r="K509" s="7"/>
      <c r="L509" s="7"/>
      <c r="M509" s="7"/>
      <c r="N509" s="7"/>
      <c r="O509" s="7"/>
      <c r="P509" s="7"/>
      <c r="Q509" s="7"/>
      <c r="R509" s="7"/>
      <c r="S509" s="7"/>
      <c r="T509" s="7"/>
      <c r="U509" s="7"/>
      <c r="V509" s="7"/>
      <c r="W509" s="7"/>
      <c r="X509" s="7"/>
      <c r="Y509" s="7"/>
      <c r="Z509" s="201"/>
      <c r="AA509" s="7"/>
      <c r="AB509" s="7"/>
      <c r="AC509" s="7"/>
      <c r="AD509" s="7"/>
      <c r="AE509" s="7"/>
      <c r="AF509" s="7"/>
    </row>
    <row r="510" ht="14.25" customHeight="1">
      <c r="A510" s="7"/>
      <c r="B510" s="207"/>
      <c r="C510" s="49"/>
      <c r="D510" s="207"/>
      <c r="E510" s="7"/>
      <c r="F510" s="7"/>
      <c r="G510" s="7"/>
      <c r="H510" s="201"/>
      <c r="I510" s="207"/>
      <c r="J510" s="207"/>
      <c r="K510" s="7"/>
      <c r="L510" s="7"/>
      <c r="M510" s="7"/>
      <c r="N510" s="7"/>
      <c r="O510" s="7"/>
      <c r="P510" s="7"/>
      <c r="Q510" s="7"/>
      <c r="R510" s="7"/>
      <c r="S510" s="7"/>
      <c r="T510" s="7"/>
      <c r="U510" s="7"/>
      <c r="V510" s="7"/>
      <c r="W510" s="7"/>
      <c r="X510" s="7"/>
      <c r="Y510" s="7"/>
      <c r="Z510" s="201"/>
      <c r="AA510" s="7"/>
      <c r="AB510" s="7"/>
      <c r="AC510" s="7"/>
      <c r="AD510" s="7"/>
      <c r="AE510" s="7"/>
      <c r="AF510" s="7"/>
    </row>
    <row r="511" ht="14.25" customHeight="1">
      <c r="A511" s="7"/>
      <c r="B511" s="207"/>
      <c r="C511" s="49"/>
      <c r="D511" s="207"/>
      <c r="E511" s="7"/>
      <c r="F511" s="7"/>
      <c r="G511" s="7"/>
      <c r="H511" s="201"/>
      <c r="I511" s="207"/>
      <c r="J511" s="207"/>
      <c r="K511" s="7"/>
      <c r="L511" s="7"/>
      <c r="M511" s="7"/>
      <c r="N511" s="7"/>
      <c r="O511" s="7"/>
      <c r="P511" s="7"/>
      <c r="Q511" s="7"/>
      <c r="R511" s="7"/>
      <c r="S511" s="7"/>
      <c r="T511" s="7"/>
      <c r="U511" s="7"/>
      <c r="V511" s="7"/>
      <c r="W511" s="7"/>
      <c r="X511" s="7"/>
      <c r="Y511" s="7"/>
      <c r="Z511" s="201"/>
      <c r="AA511" s="7"/>
      <c r="AB511" s="7"/>
      <c r="AC511" s="7"/>
      <c r="AD511" s="7"/>
      <c r="AE511" s="7"/>
      <c r="AF511" s="7"/>
    </row>
    <row r="512" ht="14.25" customHeight="1">
      <c r="A512" s="7"/>
      <c r="B512" s="207"/>
      <c r="C512" s="49"/>
      <c r="D512" s="207"/>
      <c r="E512" s="7"/>
      <c r="F512" s="7"/>
      <c r="G512" s="7"/>
      <c r="H512" s="201"/>
      <c r="I512" s="207"/>
      <c r="J512" s="207"/>
      <c r="K512" s="7"/>
      <c r="L512" s="7"/>
      <c r="M512" s="7"/>
      <c r="N512" s="7"/>
      <c r="O512" s="7"/>
      <c r="P512" s="7"/>
      <c r="Q512" s="7"/>
      <c r="R512" s="7"/>
      <c r="S512" s="7"/>
      <c r="T512" s="7"/>
      <c r="U512" s="7"/>
      <c r="V512" s="7"/>
      <c r="W512" s="7"/>
      <c r="X512" s="7"/>
      <c r="Y512" s="7"/>
      <c r="Z512" s="201"/>
      <c r="AA512" s="7"/>
      <c r="AB512" s="7"/>
      <c r="AC512" s="7"/>
      <c r="AD512" s="7"/>
      <c r="AE512" s="7"/>
      <c r="AF512" s="7"/>
    </row>
    <row r="513" ht="14.25" customHeight="1">
      <c r="A513" s="7"/>
      <c r="B513" s="207"/>
      <c r="C513" s="49"/>
      <c r="D513" s="207"/>
      <c r="E513" s="7"/>
      <c r="F513" s="7"/>
      <c r="G513" s="7"/>
      <c r="H513" s="201"/>
      <c r="I513" s="207"/>
      <c r="J513" s="207"/>
      <c r="K513" s="7"/>
      <c r="L513" s="7"/>
      <c r="M513" s="7"/>
      <c r="N513" s="7"/>
      <c r="O513" s="7"/>
      <c r="P513" s="7"/>
      <c r="Q513" s="7"/>
      <c r="R513" s="7"/>
      <c r="S513" s="7"/>
      <c r="T513" s="7"/>
      <c r="U513" s="7"/>
      <c r="V513" s="7"/>
      <c r="W513" s="7"/>
      <c r="X513" s="7"/>
      <c r="Y513" s="7"/>
      <c r="Z513" s="201"/>
      <c r="AA513" s="7"/>
      <c r="AB513" s="7"/>
      <c r="AC513" s="7"/>
      <c r="AD513" s="7"/>
      <c r="AE513" s="7"/>
      <c r="AF513" s="7"/>
    </row>
    <row r="514" ht="14.25" customHeight="1">
      <c r="A514" s="7"/>
      <c r="B514" s="207"/>
      <c r="C514" s="49"/>
      <c r="D514" s="207"/>
      <c r="E514" s="7"/>
      <c r="F514" s="7"/>
      <c r="G514" s="7"/>
      <c r="H514" s="201"/>
      <c r="I514" s="207"/>
      <c r="J514" s="207"/>
      <c r="K514" s="7"/>
      <c r="L514" s="7"/>
      <c r="M514" s="7"/>
      <c r="N514" s="7"/>
      <c r="O514" s="7"/>
      <c r="P514" s="7"/>
      <c r="Q514" s="7"/>
      <c r="R514" s="7"/>
      <c r="S514" s="7"/>
      <c r="T514" s="7"/>
      <c r="U514" s="7"/>
      <c r="V514" s="7"/>
      <c r="W514" s="7"/>
      <c r="X514" s="7"/>
      <c r="Y514" s="7"/>
      <c r="Z514" s="201"/>
      <c r="AA514" s="7"/>
      <c r="AB514" s="7"/>
      <c r="AC514" s="7"/>
      <c r="AD514" s="7"/>
      <c r="AE514" s="7"/>
      <c r="AF514" s="7"/>
    </row>
    <row r="515" ht="14.25" customHeight="1">
      <c r="A515" s="7"/>
      <c r="B515" s="207"/>
      <c r="C515" s="49"/>
      <c r="D515" s="207"/>
      <c r="E515" s="7"/>
      <c r="F515" s="7"/>
      <c r="G515" s="7"/>
      <c r="H515" s="201"/>
      <c r="I515" s="207"/>
      <c r="J515" s="207"/>
      <c r="K515" s="7"/>
      <c r="L515" s="7"/>
      <c r="M515" s="7"/>
      <c r="N515" s="7"/>
      <c r="O515" s="7"/>
      <c r="P515" s="7"/>
      <c r="Q515" s="7"/>
      <c r="R515" s="7"/>
      <c r="S515" s="7"/>
      <c r="T515" s="7"/>
      <c r="U515" s="7"/>
      <c r="V515" s="7"/>
      <c r="W515" s="7"/>
      <c r="X515" s="7"/>
      <c r="Y515" s="7"/>
      <c r="Z515" s="201"/>
      <c r="AA515" s="7"/>
      <c r="AB515" s="7"/>
      <c r="AC515" s="7"/>
      <c r="AD515" s="7"/>
      <c r="AE515" s="7"/>
      <c r="AF515" s="7"/>
    </row>
    <row r="516" ht="14.25" customHeight="1">
      <c r="A516" s="7"/>
      <c r="B516" s="207"/>
      <c r="C516" s="49"/>
      <c r="D516" s="207"/>
      <c r="E516" s="7"/>
      <c r="F516" s="7"/>
      <c r="G516" s="7"/>
      <c r="H516" s="201"/>
      <c r="I516" s="207"/>
      <c r="J516" s="207"/>
      <c r="K516" s="7"/>
      <c r="L516" s="7"/>
      <c r="M516" s="7"/>
      <c r="N516" s="7"/>
      <c r="O516" s="7"/>
      <c r="P516" s="7"/>
      <c r="Q516" s="7"/>
      <c r="R516" s="7"/>
      <c r="S516" s="7"/>
      <c r="T516" s="7"/>
      <c r="U516" s="7"/>
      <c r="V516" s="7"/>
      <c r="W516" s="7"/>
      <c r="X516" s="7"/>
      <c r="Y516" s="7"/>
      <c r="Z516" s="201"/>
      <c r="AA516" s="7"/>
      <c r="AB516" s="7"/>
      <c r="AC516" s="7"/>
      <c r="AD516" s="7"/>
      <c r="AE516" s="7"/>
      <c r="AF516" s="7"/>
    </row>
    <row r="517" ht="14.25" customHeight="1">
      <c r="A517" s="7"/>
      <c r="B517" s="207"/>
      <c r="C517" s="49"/>
      <c r="D517" s="207"/>
      <c r="E517" s="7"/>
      <c r="F517" s="7"/>
      <c r="G517" s="7"/>
      <c r="H517" s="201"/>
      <c r="I517" s="207"/>
      <c r="J517" s="207"/>
      <c r="K517" s="7"/>
      <c r="L517" s="7"/>
      <c r="M517" s="7"/>
      <c r="N517" s="7"/>
      <c r="O517" s="7"/>
      <c r="P517" s="7"/>
      <c r="Q517" s="7"/>
      <c r="R517" s="7"/>
      <c r="S517" s="7"/>
      <c r="T517" s="7"/>
      <c r="U517" s="7"/>
      <c r="V517" s="7"/>
      <c r="W517" s="7"/>
      <c r="X517" s="7"/>
      <c r="Y517" s="7"/>
      <c r="Z517" s="201"/>
      <c r="AA517" s="7"/>
      <c r="AB517" s="7"/>
      <c r="AC517" s="7"/>
      <c r="AD517" s="7"/>
      <c r="AE517" s="7"/>
      <c r="AF517" s="7"/>
    </row>
    <row r="518" ht="14.25" customHeight="1">
      <c r="A518" s="7"/>
      <c r="B518" s="207"/>
      <c r="C518" s="49"/>
      <c r="D518" s="207"/>
      <c r="E518" s="7"/>
      <c r="F518" s="7"/>
      <c r="G518" s="7"/>
      <c r="H518" s="201"/>
      <c r="I518" s="207"/>
      <c r="J518" s="207"/>
      <c r="K518" s="7"/>
      <c r="L518" s="7"/>
      <c r="M518" s="7"/>
      <c r="N518" s="7"/>
      <c r="O518" s="7"/>
      <c r="P518" s="7"/>
      <c r="Q518" s="7"/>
      <c r="R518" s="7"/>
      <c r="S518" s="7"/>
      <c r="T518" s="7"/>
      <c r="U518" s="7"/>
      <c r="V518" s="7"/>
      <c r="W518" s="7"/>
      <c r="X518" s="7"/>
      <c r="Y518" s="7"/>
      <c r="Z518" s="201"/>
      <c r="AA518" s="7"/>
      <c r="AB518" s="7"/>
      <c r="AC518" s="7"/>
      <c r="AD518" s="7"/>
      <c r="AE518" s="7"/>
      <c r="AF518" s="7"/>
    </row>
    <row r="519" ht="14.25" customHeight="1">
      <c r="A519" s="7"/>
      <c r="B519" s="207"/>
      <c r="C519" s="49"/>
      <c r="D519" s="207"/>
      <c r="E519" s="7"/>
      <c r="F519" s="7"/>
      <c r="G519" s="7"/>
      <c r="H519" s="201"/>
      <c r="I519" s="207"/>
      <c r="J519" s="207"/>
      <c r="K519" s="7"/>
      <c r="L519" s="7"/>
      <c r="M519" s="7"/>
      <c r="N519" s="7"/>
      <c r="O519" s="7"/>
      <c r="P519" s="7"/>
      <c r="Q519" s="7"/>
      <c r="R519" s="7"/>
      <c r="S519" s="7"/>
      <c r="T519" s="7"/>
      <c r="U519" s="7"/>
      <c r="V519" s="7"/>
      <c r="W519" s="7"/>
      <c r="X519" s="7"/>
      <c r="Y519" s="7"/>
      <c r="Z519" s="201"/>
      <c r="AA519" s="7"/>
      <c r="AB519" s="7"/>
      <c r="AC519" s="7"/>
      <c r="AD519" s="7"/>
      <c r="AE519" s="7"/>
      <c r="AF519" s="7"/>
    </row>
    <row r="520" ht="14.25" customHeight="1">
      <c r="A520" s="7"/>
      <c r="B520" s="207"/>
      <c r="C520" s="49"/>
      <c r="D520" s="207"/>
      <c r="E520" s="7"/>
      <c r="F520" s="7"/>
      <c r="G520" s="7"/>
      <c r="H520" s="201"/>
      <c r="I520" s="207"/>
      <c r="J520" s="207"/>
      <c r="K520" s="7"/>
      <c r="L520" s="7"/>
      <c r="M520" s="7"/>
      <c r="N520" s="7"/>
      <c r="O520" s="7"/>
      <c r="P520" s="7"/>
      <c r="Q520" s="7"/>
      <c r="R520" s="7"/>
      <c r="S520" s="7"/>
      <c r="T520" s="7"/>
      <c r="U520" s="7"/>
      <c r="V520" s="7"/>
      <c r="W520" s="7"/>
      <c r="X520" s="7"/>
      <c r="Y520" s="7"/>
      <c r="Z520" s="201"/>
      <c r="AA520" s="7"/>
      <c r="AB520" s="7"/>
      <c r="AC520" s="7"/>
      <c r="AD520" s="7"/>
      <c r="AE520" s="7"/>
      <c r="AF520" s="7"/>
    </row>
    <row r="521" ht="14.25" customHeight="1">
      <c r="A521" s="7"/>
      <c r="B521" s="207"/>
      <c r="C521" s="49"/>
      <c r="D521" s="207"/>
      <c r="E521" s="7"/>
      <c r="F521" s="7"/>
      <c r="G521" s="7"/>
      <c r="H521" s="201"/>
      <c r="I521" s="207"/>
      <c r="J521" s="207"/>
      <c r="K521" s="7"/>
      <c r="L521" s="7"/>
      <c r="M521" s="7"/>
      <c r="N521" s="7"/>
      <c r="O521" s="7"/>
      <c r="P521" s="7"/>
      <c r="Q521" s="7"/>
      <c r="R521" s="7"/>
      <c r="S521" s="7"/>
      <c r="T521" s="7"/>
      <c r="U521" s="7"/>
      <c r="V521" s="7"/>
      <c r="W521" s="7"/>
      <c r="X521" s="7"/>
      <c r="Y521" s="7"/>
      <c r="Z521" s="201"/>
      <c r="AA521" s="7"/>
      <c r="AB521" s="7"/>
      <c r="AC521" s="7"/>
      <c r="AD521" s="7"/>
      <c r="AE521" s="7"/>
      <c r="AF521" s="7"/>
    </row>
    <row r="522" ht="14.25" customHeight="1">
      <c r="A522" s="7"/>
      <c r="B522" s="207"/>
      <c r="C522" s="49"/>
      <c r="D522" s="207"/>
      <c r="E522" s="7"/>
      <c r="F522" s="7"/>
      <c r="G522" s="7"/>
      <c r="H522" s="201"/>
      <c r="I522" s="207"/>
      <c r="J522" s="207"/>
      <c r="K522" s="7"/>
      <c r="L522" s="7"/>
      <c r="M522" s="7"/>
      <c r="N522" s="7"/>
      <c r="O522" s="7"/>
      <c r="P522" s="7"/>
      <c r="Q522" s="7"/>
      <c r="R522" s="7"/>
      <c r="S522" s="7"/>
      <c r="T522" s="7"/>
      <c r="U522" s="7"/>
      <c r="V522" s="7"/>
      <c r="W522" s="7"/>
      <c r="X522" s="7"/>
      <c r="Y522" s="7"/>
      <c r="Z522" s="201"/>
      <c r="AA522" s="7"/>
      <c r="AB522" s="7"/>
      <c r="AC522" s="7"/>
      <c r="AD522" s="7"/>
      <c r="AE522" s="7"/>
      <c r="AF522" s="7"/>
    </row>
    <row r="523" ht="14.25" customHeight="1">
      <c r="A523" s="7"/>
      <c r="B523" s="207"/>
      <c r="C523" s="49"/>
      <c r="D523" s="207"/>
      <c r="E523" s="7"/>
      <c r="F523" s="7"/>
      <c r="G523" s="7"/>
      <c r="H523" s="201"/>
      <c r="I523" s="207"/>
      <c r="J523" s="207"/>
      <c r="K523" s="7"/>
      <c r="L523" s="7"/>
      <c r="M523" s="7"/>
      <c r="N523" s="7"/>
      <c r="O523" s="7"/>
      <c r="P523" s="7"/>
      <c r="Q523" s="7"/>
      <c r="R523" s="7"/>
      <c r="S523" s="7"/>
      <c r="T523" s="7"/>
      <c r="U523" s="7"/>
      <c r="V523" s="7"/>
      <c r="W523" s="7"/>
      <c r="X523" s="7"/>
      <c r="Y523" s="7"/>
      <c r="Z523" s="201"/>
      <c r="AA523" s="7"/>
      <c r="AB523" s="7"/>
      <c r="AC523" s="7"/>
      <c r="AD523" s="7"/>
      <c r="AE523" s="7"/>
      <c r="AF523" s="7"/>
    </row>
    <row r="524" ht="14.25" customHeight="1">
      <c r="A524" s="7"/>
      <c r="B524" s="207"/>
      <c r="C524" s="49"/>
      <c r="D524" s="207"/>
      <c r="E524" s="7"/>
      <c r="F524" s="7"/>
      <c r="G524" s="7"/>
      <c r="H524" s="201"/>
      <c r="I524" s="207"/>
      <c r="J524" s="207"/>
      <c r="K524" s="7"/>
      <c r="L524" s="7"/>
      <c r="M524" s="7"/>
      <c r="N524" s="7"/>
      <c r="O524" s="7"/>
      <c r="P524" s="7"/>
      <c r="Q524" s="7"/>
      <c r="R524" s="7"/>
      <c r="S524" s="7"/>
      <c r="T524" s="7"/>
      <c r="U524" s="7"/>
      <c r="V524" s="7"/>
      <c r="W524" s="7"/>
      <c r="X524" s="7"/>
      <c r="Y524" s="7"/>
      <c r="Z524" s="201"/>
      <c r="AA524" s="7"/>
      <c r="AB524" s="7"/>
      <c r="AC524" s="7"/>
      <c r="AD524" s="7"/>
      <c r="AE524" s="7"/>
      <c r="AF524" s="7"/>
    </row>
    <row r="525" ht="14.25" customHeight="1">
      <c r="A525" s="7"/>
      <c r="B525" s="207"/>
      <c r="C525" s="49"/>
      <c r="D525" s="207"/>
      <c r="E525" s="7"/>
      <c r="F525" s="7"/>
      <c r="G525" s="7"/>
      <c r="H525" s="201"/>
      <c r="I525" s="207"/>
      <c r="J525" s="207"/>
      <c r="K525" s="7"/>
      <c r="L525" s="7"/>
      <c r="M525" s="7"/>
      <c r="N525" s="7"/>
      <c r="O525" s="7"/>
      <c r="P525" s="7"/>
      <c r="Q525" s="7"/>
      <c r="R525" s="7"/>
      <c r="S525" s="7"/>
      <c r="T525" s="7"/>
      <c r="U525" s="7"/>
      <c r="V525" s="7"/>
      <c r="W525" s="7"/>
      <c r="X525" s="7"/>
      <c r="Y525" s="7"/>
      <c r="Z525" s="201"/>
      <c r="AA525" s="7"/>
      <c r="AB525" s="7"/>
      <c r="AC525" s="7"/>
      <c r="AD525" s="7"/>
      <c r="AE525" s="7"/>
      <c r="AF525" s="7"/>
    </row>
    <row r="526" ht="14.25" customHeight="1">
      <c r="A526" s="7"/>
      <c r="B526" s="207"/>
      <c r="C526" s="49"/>
      <c r="D526" s="207"/>
      <c r="E526" s="7"/>
      <c r="F526" s="7"/>
      <c r="G526" s="7"/>
      <c r="H526" s="201"/>
      <c r="I526" s="207"/>
      <c r="J526" s="207"/>
      <c r="K526" s="7"/>
      <c r="L526" s="7"/>
      <c r="M526" s="7"/>
      <c r="N526" s="7"/>
      <c r="O526" s="7"/>
      <c r="P526" s="7"/>
      <c r="Q526" s="7"/>
      <c r="R526" s="7"/>
      <c r="S526" s="7"/>
      <c r="T526" s="7"/>
      <c r="U526" s="7"/>
      <c r="V526" s="7"/>
      <c r="W526" s="7"/>
      <c r="X526" s="7"/>
      <c r="Y526" s="7"/>
      <c r="Z526" s="201"/>
      <c r="AA526" s="7"/>
      <c r="AB526" s="7"/>
      <c r="AC526" s="7"/>
      <c r="AD526" s="7"/>
      <c r="AE526" s="7"/>
      <c r="AF526" s="7"/>
    </row>
    <row r="527" ht="14.25" customHeight="1">
      <c r="A527" s="7"/>
      <c r="B527" s="207"/>
      <c r="C527" s="49"/>
      <c r="D527" s="207"/>
      <c r="E527" s="7"/>
      <c r="F527" s="7"/>
      <c r="G527" s="7"/>
      <c r="H527" s="201"/>
      <c r="I527" s="207"/>
      <c r="J527" s="207"/>
      <c r="K527" s="7"/>
      <c r="L527" s="7"/>
      <c r="M527" s="7"/>
      <c r="N527" s="7"/>
      <c r="O527" s="7"/>
      <c r="P527" s="7"/>
      <c r="Q527" s="7"/>
      <c r="R527" s="7"/>
      <c r="S527" s="7"/>
      <c r="T527" s="7"/>
      <c r="U527" s="7"/>
      <c r="V527" s="7"/>
      <c r="W527" s="7"/>
      <c r="X527" s="7"/>
      <c r="Y527" s="7"/>
      <c r="Z527" s="201"/>
      <c r="AA527" s="7"/>
      <c r="AB527" s="7"/>
      <c r="AC527" s="7"/>
      <c r="AD527" s="7"/>
      <c r="AE527" s="7"/>
      <c r="AF527" s="7"/>
    </row>
    <row r="528" ht="14.25" customHeight="1">
      <c r="A528" s="7"/>
      <c r="B528" s="207"/>
      <c r="C528" s="49"/>
      <c r="D528" s="207"/>
      <c r="E528" s="7"/>
      <c r="F528" s="7"/>
      <c r="G528" s="7"/>
      <c r="H528" s="201"/>
      <c r="I528" s="207"/>
      <c r="J528" s="207"/>
      <c r="K528" s="7"/>
      <c r="L528" s="7"/>
      <c r="M528" s="7"/>
      <c r="N528" s="7"/>
      <c r="O528" s="7"/>
      <c r="P528" s="7"/>
      <c r="Q528" s="7"/>
      <c r="R528" s="7"/>
      <c r="S528" s="7"/>
      <c r="T528" s="7"/>
      <c r="U528" s="7"/>
      <c r="V528" s="7"/>
      <c r="W528" s="7"/>
      <c r="X528" s="7"/>
      <c r="Y528" s="7"/>
      <c r="Z528" s="201"/>
      <c r="AA528" s="7"/>
      <c r="AB528" s="7"/>
      <c r="AC528" s="7"/>
      <c r="AD528" s="7"/>
      <c r="AE528" s="7"/>
      <c r="AF528" s="7"/>
    </row>
    <row r="529" ht="14.25" customHeight="1">
      <c r="A529" s="7"/>
      <c r="B529" s="207"/>
      <c r="C529" s="49"/>
      <c r="D529" s="207"/>
      <c r="E529" s="7"/>
      <c r="F529" s="7"/>
      <c r="G529" s="7"/>
      <c r="H529" s="201"/>
      <c r="I529" s="207"/>
      <c r="J529" s="207"/>
      <c r="K529" s="7"/>
      <c r="L529" s="7"/>
      <c r="M529" s="7"/>
      <c r="N529" s="7"/>
      <c r="O529" s="7"/>
      <c r="P529" s="7"/>
      <c r="Q529" s="7"/>
      <c r="R529" s="7"/>
      <c r="S529" s="7"/>
      <c r="T529" s="7"/>
      <c r="U529" s="7"/>
      <c r="V529" s="7"/>
      <c r="W529" s="7"/>
      <c r="X529" s="7"/>
      <c r="Y529" s="7"/>
      <c r="Z529" s="201"/>
      <c r="AA529" s="7"/>
      <c r="AB529" s="7"/>
      <c r="AC529" s="7"/>
      <c r="AD529" s="7"/>
      <c r="AE529" s="7"/>
      <c r="AF529" s="7"/>
    </row>
    <row r="530" ht="14.25" customHeight="1">
      <c r="A530" s="7"/>
      <c r="B530" s="207"/>
      <c r="C530" s="49"/>
      <c r="D530" s="207"/>
      <c r="E530" s="7"/>
      <c r="F530" s="7"/>
      <c r="G530" s="7"/>
      <c r="H530" s="201"/>
      <c r="I530" s="207"/>
      <c r="J530" s="207"/>
      <c r="K530" s="7"/>
      <c r="L530" s="7"/>
      <c r="M530" s="7"/>
      <c r="N530" s="7"/>
      <c r="O530" s="7"/>
      <c r="P530" s="7"/>
      <c r="Q530" s="7"/>
      <c r="R530" s="7"/>
      <c r="S530" s="7"/>
      <c r="T530" s="7"/>
      <c r="U530" s="7"/>
      <c r="V530" s="7"/>
      <c r="W530" s="7"/>
      <c r="X530" s="7"/>
      <c r="Y530" s="7"/>
      <c r="Z530" s="201"/>
      <c r="AA530" s="7"/>
      <c r="AB530" s="7"/>
      <c r="AC530" s="7"/>
      <c r="AD530" s="7"/>
      <c r="AE530" s="7"/>
      <c r="AF530" s="7"/>
    </row>
    <row r="531" ht="14.25" customHeight="1">
      <c r="A531" s="7"/>
      <c r="B531" s="207"/>
      <c r="C531" s="49"/>
      <c r="D531" s="207"/>
      <c r="E531" s="7"/>
      <c r="F531" s="7"/>
      <c r="G531" s="7"/>
      <c r="H531" s="201"/>
      <c r="I531" s="207"/>
      <c r="J531" s="207"/>
      <c r="K531" s="7"/>
      <c r="L531" s="7"/>
      <c r="M531" s="7"/>
      <c r="N531" s="7"/>
      <c r="O531" s="7"/>
      <c r="P531" s="7"/>
      <c r="Q531" s="7"/>
      <c r="R531" s="7"/>
      <c r="S531" s="7"/>
      <c r="T531" s="7"/>
      <c r="U531" s="7"/>
      <c r="V531" s="7"/>
      <c r="W531" s="7"/>
      <c r="X531" s="7"/>
      <c r="Y531" s="7"/>
      <c r="Z531" s="201"/>
      <c r="AA531" s="7"/>
      <c r="AB531" s="7"/>
      <c r="AC531" s="7"/>
      <c r="AD531" s="7"/>
      <c r="AE531" s="7"/>
      <c r="AF531" s="7"/>
    </row>
    <row r="532" ht="14.25" customHeight="1">
      <c r="A532" s="7"/>
      <c r="B532" s="207"/>
      <c r="C532" s="49"/>
      <c r="D532" s="207"/>
      <c r="E532" s="7"/>
      <c r="F532" s="7"/>
      <c r="G532" s="7"/>
      <c r="H532" s="201"/>
      <c r="I532" s="207"/>
      <c r="J532" s="207"/>
      <c r="K532" s="7"/>
      <c r="L532" s="7"/>
      <c r="M532" s="7"/>
      <c r="N532" s="7"/>
      <c r="O532" s="7"/>
      <c r="P532" s="7"/>
      <c r="Q532" s="7"/>
      <c r="R532" s="7"/>
      <c r="S532" s="7"/>
      <c r="T532" s="7"/>
      <c r="U532" s="7"/>
      <c r="V532" s="7"/>
      <c r="W532" s="7"/>
      <c r="X532" s="7"/>
      <c r="Y532" s="7"/>
      <c r="Z532" s="201"/>
      <c r="AA532" s="7"/>
      <c r="AB532" s="7"/>
      <c r="AC532" s="7"/>
      <c r="AD532" s="7"/>
      <c r="AE532" s="7"/>
      <c r="AF532" s="7"/>
    </row>
    <row r="533" ht="14.25" customHeight="1">
      <c r="A533" s="7"/>
      <c r="B533" s="207"/>
      <c r="C533" s="49"/>
      <c r="D533" s="207"/>
      <c r="E533" s="7"/>
      <c r="F533" s="7"/>
      <c r="G533" s="7"/>
      <c r="H533" s="201"/>
      <c r="I533" s="207"/>
      <c r="J533" s="207"/>
      <c r="K533" s="7"/>
      <c r="L533" s="7"/>
      <c r="M533" s="7"/>
      <c r="N533" s="7"/>
      <c r="O533" s="7"/>
      <c r="P533" s="7"/>
      <c r="Q533" s="7"/>
      <c r="R533" s="7"/>
      <c r="S533" s="7"/>
      <c r="T533" s="7"/>
      <c r="U533" s="7"/>
      <c r="V533" s="7"/>
      <c r="W533" s="7"/>
      <c r="X533" s="7"/>
      <c r="Y533" s="7"/>
      <c r="Z533" s="201"/>
      <c r="AA533" s="7"/>
      <c r="AB533" s="7"/>
      <c r="AC533" s="7"/>
      <c r="AD533" s="7"/>
      <c r="AE533" s="7"/>
      <c r="AF533" s="7"/>
    </row>
    <row r="534" ht="14.25" customHeight="1">
      <c r="A534" s="7"/>
      <c r="B534" s="207"/>
      <c r="C534" s="49"/>
      <c r="D534" s="207"/>
      <c r="E534" s="7"/>
      <c r="F534" s="7"/>
      <c r="G534" s="7"/>
      <c r="H534" s="201"/>
      <c r="I534" s="207"/>
      <c r="J534" s="207"/>
      <c r="K534" s="7"/>
      <c r="L534" s="7"/>
      <c r="M534" s="7"/>
      <c r="N534" s="7"/>
      <c r="O534" s="7"/>
      <c r="P534" s="7"/>
      <c r="Q534" s="7"/>
      <c r="R534" s="7"/>
      <c r="S534" s="7"/>
      <c r="T534" s="7"/>
      <c r="U534" s="7"/>
      <c r="V534" s="7"/>
      <c r="W534" s="7"/>
      <c r="X534" s="7"/>
      <c r="Y534" s="7"/>
      <c r="Z534" s="201"/>
      <c r="AA534" s="7"/>
      <c r="AB534" s="7"/>
      <c r="AC534" s="7"/>
      <c r="AD534" s="7"/>
      <c r="AE534" s="7"/>
      <c r="AF534" s="7"/>
    </row>
    <row r="535" ht="14.25" customHeight="1">
      <c r="A535" s="7"/>
      <c r="B535" s="207"/>
      <c r="C535" s="49"/>
      <c r="D535" s="207"/>
      <c r="E535" s="7"/>
      <c r="F535" s="7"/>
      <c r="G535" s="7"/>
      <c r="H535" s="201"/>
      <c r="I535" s="207"/>
      <c r="J535" s="207"/>
      <c r="K535" s="7"/>
      <c r="L535" s="7"/>
      <c r="M535" s="7"/>
      <c r="N535" s="7"/>
      <c r="O535" s="7"/>
      <c r="P535" s="7"/>
      <c r="Q535" s="7"/>
      <c r="R535" s="7"/>
      <c r="S535" s="7"/>
      <c r="T535" s="7"/>
      <c r="U535" s="7"/>
      <c r="V535" s="7"/>
      <c r="W535" s="7"/>
      <c r="X535" s="7"/>
      <c r="Y535" s="7"/>
      <c r="Z535" s="201"/>
      <c r="AA535" s="7"/>
      <c r="AB535" s="7"/>
      <c r="AC535" s="7"/>
      <c r="AD535" s="7"/>
      <c r="AE535" s="7"/>
      <c r="AF535" s="7"/>
    </row>
    <row r="536" ht="14.25" customHeight="1">
      <c r="A536" s="7"/>
      <c r="B536" s="207"/>
      <c r="C536" s="49"/>
      <c r="D536" s="207"/>
      <c r="E536" s="7"/>
      <c r="F536" s="7"/>
      <c r="G536" s="7"/>
      <c r="H536" s="201"/>
      <c r="I536" s="207"/>
      <c r="J536" s="207"/>
      <c r="K536" s="7"/>
      <c r="L536" s="7"/>
      <c r="M536" s="7"/>
      <c r="N536" s="7"/>
      <c r="O536" s="7"/>
      <c r="P536" s="7"/>
      <c r="Q536" s="7"/>
      <c r="R536" s="7"/>
      <c r="S536" s="7"/>
      <c r="T536" s="7"/>
      <c r="U536" s="7"/>
      <c r="V536" s="7"/>
      <c r="W536" s="7"/>
      <c r="X536" s="7"/>
      <c r="Y536" s="7"/>
      <c r="Z536" s="201"/>
      <c r="AA536" s="7"/>
      <c r="AB536" s="7"/>
      <c r="AC536" s="7"/>
      <c r="AD536" s="7"/>
      <c r="AE536" s="7"/>
      <c r="AF536" s="7"/>
    </row>
    <row r="537" ht="14.25" customHeight="1">
      <c r="A537" s="7"/>
      <c r="B537" s="207"/>
      <c r="C537" s="49"/>
      <c r="D537" s="207"/>
      <c r="E537" s="7"/>
      <c r="F537" s="7"/>
      <c r="G537" s="7"/>
      <c r="H537" s="201"/>
      <c r="I537" s="207"/>
      <c r="J537" s="207"/>
      <c r="K537" s="7"/>
      <c r="L537" s="7"/>
      <c r="M537" s="7"/>
      <c r="N537" s="7"/>
      <c r="O537" s="7"/>
      <c r="P537" s="7"/>
      <c r="Q537" s="7"/>
      <c r="R537" s="7"/>
      <c r="S537" s="7"/>
      <c r="T537" s="7"/>
      <c r="U537" s="7"/>
      <c r="V537" s="7"/>
      <c r="W537" s="7"/>
      <c r="X537" s="7"/>
      <c r="Y537" s="7"/>
      <c r="Z537" s="201"/>
      <c r="AA537" s="7"/>
      <c r="AB537" s="7"/>
      <c r="AC537" s="7"/>
      <c r="AD537" s="7"/>
      <c r="AE537" s="7"/>
      <c r="AF537" s="7"/>
    </row>
    <row r="538" ht="14.25" customHeight="1">
      <c r="A538" s="7"/>
      <c r="B538" s="207"/>
      <c r="C538" s="49"/>
      <c r="D538" s="207"/>
      <c r="E538" s="7"/>
      <c r="F538" s="7"/>
      <c r="G538" s="7"/>
      <c r="H538" s="201"/>
      <c r="I538" s="207"/>
      <c r="J538" s="207"/>
      <c r="K538" s="7"/>
      <c r="L538" s="7"/>
      <c r="M538" s="7"/>
      <c r="N538" s="7"/>
      <c r="O538" s="7"/>
      <c r="P538" s="7"/>
      <c r="Q538" s="7"/>
      <c r="R538" s="7"/>
      <c r="S538" s="7"/>
      <c r="T538" s="7"/>
      <c r="U538" s="7"/>
      <c r="V538" s="7"/>
      <c r="W538" s="7"/>
      <c r="X538" s="7"/>
      <c r="Y538" s="7"/>
      <c r="Z538" s="201"/>
      <c r="AA538" s="7"/>
      <c r="AB538" s="7"/>
      <c r="AC538" s="7"/>
      <c r="AD538" s="7"/>
      <c r="AE538" s="7"/>
      <c r="AF538" s="7"/>
    </row>
    <row r="539" ht="14.25" customHeight="1">
      <c r="A539" s="7"/>
      <c r="B539" s="207"/>
      <c r="C539" s="49"/>
      <c r="D539" s="207"/>
      <c r="E539" s="7"/>
      <c r="F539" s="7"/>
      <c r="G539" s="7"/>
      <c r="H539" s="201"/>
      <c r="I539" s="207"/>
      <c r="J539" s="207"/>
      <c r="K539" s="7"/>
      <c r="L539" s="7"/>
      <c r="M539" s="7"/>
      <c r="N539" s="7"/>
      <c r="O539" s="7"/>
      <c r="P539" s="7"/>
      <c r="Q539" s="7"/>
      <c r="R539" s="7"/>
      <c r="S539" s="7"/>
      <c r="T539" s="7"/>
      <c r="U539" s="7"/>
      <c r="V539" s="7"/>
      <c r="W539" s="7"/>
      <c r="X539" s="7"/>
      <c r="Y539" s="7"/>
      <c r="Z539" s="201"/>
      <c r="AA539" s="7"/>
      <c r="AB539" s="7"/>
      <c r="AC539" s="7"/>
      <c r="AD539" s="7"/>
      <c r="AE539" s="7"/>
      <c r="AF539" s="7"/>
    </row>
    <row r="540" ht="14.25" customHeight="1">
      <c r="A540" s="7"/>
      <c r="B540" s="207"/>
      <c r="C540" s="49"/>
      <c r="D540" s="207"/>
      <c r="E540" s="7"/>
      <c r="F540" s="7"/>
      <c r="G540" s="7"/>
      <c r="H540" s="201"/>
      <c r="I540" s="207"/>
      <c r="J540" s="207"/>
      <c r="K540" s="7"/>
      <c r="L540" s="7"/>
      <c r="M540" s="7"/>
      <c r="N540" s="7"/>
      <c r="O540" s="7"/>
      <c r="P540" s="7"/>
      <c r="Q540" s="7"/>
      <c r="R540" s="7"/>
      <c r="S540" s="7"/>
      <c r="T540" s="7"/>
      <c r="U540" s="7"/>
      <c r="V540" s="7"/>
      <c r="W540" s="7"/>
      <c r="X540" s="7"/>
      <c r="Y540" s="7"/>
      <c r="Z540" s="201"/>
      <c r="AA540" s="7"/>
      <c r="AB540" s="7"/>
      <c r="AC540" s="7"/>
      <c r="AD540" s="7"/>
      <c r="AE540" s="7"/>
      <c r="AF540" s="7"/>
    </row>
    <row r="541" ht="14.25" customHeight="1">
      <c r="A541" s="7"/>
      <c r="B541" s="207"/>
      <c r="C541" s="49"/>
      <c r="D541" s="207"/>
      <c r="E541" s="7"/>
      <c r="F541" s="7"/>
      <c r="G541" s="7"/>
      <c r="H541" s="201"/>
      <c r="I541" s="207"/>
      <c r="J541" s="207"/>
      <c r="K541" s="7"/>
      <c r="L541" s="7"/>
      <c r="M541" s="7"/>
      <c r="N541" s="7"/>
      <c r="O541" s="7"/>
      <c r="P541" s="7"/>
      <c r="Q541" s="7"/>
      <c r="R541" s="7"/>
      <c r="S541" s="7"/>
      <c r="T541" s="7"/>
      <c r="U541" s="7"/>
      <c r="V541" s="7"/>
      <c r="W541" s="7"/>
      <c r="X541" s="7"/>
      <c r="Y541" s="7"/>
      <c r="Z541" s="201"/>
      <c r="AA541" s="7"/>
      <c r="AB541" s="7"/>
      <c r="AC541" s="7"/>
      <c r="AD541" s="7"/>
      <c r="AE541" s="7"/>
      <c r="AF541" s="7"/>
    </row>
    <row r="542" ht="14.25" customHeight="1">
      <c r="A542" s="7"/>
      <c r="B542" s="207"/>
      <c r="C542" s="49"/>
      <c r="D542" s="207"/>
      <c r="E542" s="7"/>
      <c r="F542" s="7"/>
      <c r="G542" s="7"/>
      <c r="H542" s="201"/>
      <c r="I542" s="207"/>
      <c r="J542" s="207"/>
      <c r="K542" s="7"/>
      <c r="L542" s="7"/>
      <c r="M542" s="7"/>
      <c r="N542" s="7"/>
      <c r="O542" s="7"/>
      <c r="P542" s="7"/>
      <c r="Q542" s="7"/>
      <c r="R542" s="7"/>
      <c r="S542" s="7"/>
      <c r="T542" s="7"/>
      <c r="U542" s="7"/>
      <c r="V542" s="7"/>
      <c r="W542" s="7"/>
      <c r="X542" s="7"/>
      <c r="Y542" s="7"/>
      <c r="Z542" s="201"/>
      <c r="AA542" s="7"/>
      <c r="AB542" s="7"/>
      <c r="AC542" s="7"/>
      <c r="AD542" s="7"/>
      <c r="AE542" s="7"/>
      <c r="AF542" s="7"/>
    </row>
    <row r="543" ht="14.25" customHeight="1">
      <c r="A543" s="7"/>
      <c r="B543" s="207"/>
      <c r="C543" s="49"/>
      <c r="D543" s="207"/>
      <c r="E543" s="7"/>
      <c r="F543" s="7"/>
      <c r="G543" s="7"/>
      <c r="H543" s="201"/>
      <c r="I543" s="207"/>
      <c r="J543" s="207"/>
      <c r="K543" s="7"/>
      <c r="L543" s="7"/>
      <c r="M543" s="7"/>
      <c r="N543" s="7"/>
      <c r="O543" s="7"/>
      <c r="P543" s="7"/>
      <c r="Q543" s="7"/>
      <c r="R543" s="7"/>
      <c r="S543" s="7"/>
      <c r="T543" s="7"/>
      <c r="U543" s="7"/>
      <c r="V543" s="7"/>
      <c r="W543" s="7"/>
      <c r="X543" s="7"/>
      <c r="Y543" s="7"/>
      <c r="Z543" s="201"/>
      <c r="AA543" s="7"/>
      <c r="AB543" s="7"/>
      <c r="AC543" s="7"/>
      <c r="AD543" s="7"/>
      <c r="AE543" s="7"/>
      <c r="AF543" s="7"/>
    </row>
    <row r="544" ht="14.25" customHeight="1">
      <c r="A544" s="7"/>
      <c r="B544" s="207"/>
      <c r="C544" s="49"/>
      <c r="D544" s="207"/>
      <c r="E544" s="7"/>
      <c r="F544" s="7"/>
      <c r="G544" s="7"/>
      <c r="H544" s="201"/>
      <c r="I544" s="207"/>
      <c r="J544" s="207"/>
      <c r="K544" s="7"/>
      <c r="L544" s="7"/>
      <c r="M544" s="7"/>
      <c r="N544" s="7"/>
      <c r="O544" s="7"/>
      <c r="P544" s="7"/>
      <c r="Q544" s="7"/>
      <c r="R544" s="7"/>
      <c r="S544" s="7"/>
      <c r="T544" s="7"/>
      <c r="U544" s="7"/>
      <c r="V544" s="7"/>
      <c r="W544" s="7"/>
      <c r="X544" s="7"/>
      <c r="Y544" s="7"/>
      <c r="Z544" s="201"/>
      <c r="AA544" s="7"/>
      <c r="AB544" s="7"/>
      <c r="AC544" s="7"/>
      <c r="AD544" s="7"/>
      <c r="AE544" s="7"/>
      <c r="AF544" s="7"/>
    </row>
    <row r="545" ht="14.25" customHeight="1">
      <c r="A545" s="7"/>
      <c r="B545" s="207"/>
      <c r="C545" s="49"/>
      <c r="D545" s="207"/>
      <c r="E545" s="7"/>
      <c r="F545" s="7"/>
      <c r="G545" s="7"/>
      <c r="H545" s="201"/>
      <c r="I545" s="207"/>
      <c r="J545" s="207"/>
      <c r="K545" s="7"/>
      <c r="L545" s="7"/>
      <c r="M545" s="7"/>
      <c r="N545" s="7"/>
      <c r="O545" s="7"/>
      <c r="P545" s="7"/>
      <c r="Q545" s="7"/>
      <c r="R545" s="7"/>
      <c r="S545" s="7"/>
      <c r="T545" s="7"/>
      <c r="U545" s="7"/>
      <c r="V545" s="7"/>
      <c r="W545" s="7"/>
      <c r="X545" s="7"/>
      <c r="Y545" s="7"/>
      <c r="Z545" s="201"/>
      <c r="AA545" s="7"/>
      <c r="AB545" s="7"/>
      <c r="AC545" s="7"/>
      <c r="AD545" s="7"/>
      <c r="AE545" s="7"/>
      <c r="AF545" s="7"/>
    </row>
    <row r="546" ht="14.25" customHeight="1">
      <c r="A546" s="7"/>
      <c r="B546" s="207"/>
      <c r="C546" s="49"/>
      <c r="D546" s="207"/>
      <c r="E546" s="7"/>
      <c r="F546" s="7"/>
      <c r="G546" s="7"/>
      <c r="H546" s="201"/>
      <c r="I546" s="207"/>
      <c r="J546" s="207"/>
      <c r="K546" s="7"/>
      <c r="L546" s="7"/>
      <c r="M546" s="7"/>
      <c r="N546" s="7"/>
      <c r="O546" s="7"/>
      <c r="P546" s="7"/>
      <c r="Q546" s="7"/>
      <c r="R546" s="7"/>
      <c r="S546" s="7"/>
      <c r="T546" s="7"/>
      <c r="U546" s="7"/>
      <c r="V546" s="7"/>
      <c r="W546" s="7"/>
      <c r="X546" s="7"/>
      <c r="Y546" s="7"/>
      <c r="Z546" s="201"/>
      <c r="AA546" s="7"/>
      <c r="AB546" s="7"/>
      <c r="AC546" s="7"/>
      <c r="AD546" s="7"/>
      <c r="AE546" s="7"/>
      <c r="AF546" s="7"/>
    </row>
    <row r="547" ht="14.25" customHeight="1">
      <c r="A547" s="7"/>
      <c r="B547" s="207"/>
      <c r="C547" s="49"/>
      <c r="D547" s="207"/>
      <c r="E547" s="7"/>
      <c r="F547" s="7"/>
      <c r="G547" s="7"/>
      <c r="H547" s="201"/>
      <c r="I547" s="207"/>
      <c r="J547" s="207"/>
      <c r="K547" s="7"/>
      <c r="L547" s="7"/>
      <c r="M547" s="7"/>
      <c r="N547" s="7"/>
      <c r="O547" s="7"/>
      <c r="P547" s="7"/>
      <c r="Q547" s="7"/>
      <c r="R547" s="7"/>
      <c r="S547" s="7"/>
      <c r="T547" s="7"/>
      <c r="U547" s="7"/>
      <c r="V547" s="7"/>
      <c r="W547" s="7"/>
      <c r="X547" s="7"/>
      <c r="Y547" s="7"/>
      <c r="Z547" s="201"/>
      <c r="AA547" s="7"/>
      <c r="AB547" s="7"/>
      <c r="AC547" s="7"/>
      <c r="AD547" s="7"/>
      <c r="AE547" s="7"/>
      <c r="AF547" s="7"/>
    </row>
    <row r="548" ht="14.25" customHeight="1">
      <c r="A548" s="7"/>
      <c r="B548" s="207"/>
      <c r="C548" s="49"/>
      <c r="D548" s="207"/>
      <c r="E548" s="7"/>
      <c r="F548" s="7"/>
      <c r="G548" s="7"/>
      <c r="H548" s="201"/>
      <c r="I548" s="207"/>
      <c r="J548" s="207"/>
      <c r="K548" s="7"/>
      <c r="L548" s="7"/>
      <c r="M548" s="7"/>
      <c r="N548" s="7"/>
      <c r="O548" s="7"/>
      <c r="P548" s="7"/>
      <c r="Q548" s="7"/>
      <c r="R548" s="7"/>
      <c r="S548" s="7"/>
      <c r="T548" s="7"/>
      <c r="U548" s="7"/>
      <c r="V548" s="7"/>
      <c r="W548" s="7"/>
      <c r="X548" s="7"/>
      <c r="Y548" s="7"/>
      <c r="Z548" s="201"/>
      <c r="AA548" s="7"/>
      <c r="AB548" s="7"/>
      <c r="AC548" s="7"/>
      <c r="AD548" s="7"/>
      <c r="AE548" s="7"/>
      <c r="AF548" s="7"/>
    </row>
    <row r="549" ht="14.25" customHeight="1">
      <c r="A549" s="7"/>
      <c r="B549" s="207"/>
      <c r="C549" s="49"/>
      <c r="D549" s="207"/>
      <c r="E549" s="7"/>
      <c r="F549" s="7"/>
      <c r="G549" s="7"/>
      <c r="H549" s="201"/>
      <c r="I549" s="207"/>
      <c r="J549" s="207"/>
      <c r="K549" s="7"/>
      <c r="L549" s="7"/>
      <c r="M549" s="7"/>
      <c r="N549" s="7"/>
      <c r="O549" s="7"/>
      <c r="P549" s="7"/>
      <c r="Q549" s="7"/>
      <c r="R549" s="7"/>
      <c r="S549" s="7"/>
      <c r="T549" s="7"/>
      <c r="U549" s="7"/>
      <c r="V549" s="7"/>
      <c r="W549" s="7"/>
      <c r="X549" s="7"/>
      <c r="Y549" s="7"/>
      <c r="Z549" s="201"/>
      <c r="AA549" s="7"/>
      <c r="AB549" s="7"/>
      <c r="AC549" s="7"/>
      <c r="AD549" s="7"/>
      <c r="AE549" s="7"/>
      <c r="AF549" s="7"/>
    </row>
    <row r="550" ht="14.25" customHeight="1">
      <c r="A550" s="7"/>
      <c r="B550" s="207"/>
      <c r="C550" s="49"/>
      <c r="D550" s="207"/>
      <c r="E550" s="7"/>
      <c r="F550" s="7"/>
      <c r="G550" s="7"/>
      <c r="H550" s="201"/>
      <c r="I550" s="207"/>
      <c r="J550" s="207"/>
      <c r="K550" s="7"/>
      <c r="L550" s="7"/>
      <c r="M550" s="7"/>
      <c r="N550" s="7"/>
      <c r="O550" s="7"/>
      <c r="P550" s="7"/>
      <c r="Q550" s="7"/>
      <c r="R550" s="7"/>
      <c r="S550" s="7"/>
      <c r="T550" s="7"/>
      <c r="U550" s="7"/>
      <c r="V550" s="7"/>
      <c r="W550" s="7"/>
      <c r="X550" s="7"/>
      <c r="Y550" s="7"/>
      <c r="Z550" s="201"/>
      <c r="AA550" s="7"/>
      <c r="AB550" s="7"/>
      <c r="AC550" s="7"/>
      <c r="AD550" s="7"/>
      <c r="AE550" s="7"/>
      <c r="AF550" s="7"/>
    </row>
    <row r="551" ht="14.25" customHeight="1">
      <c r="A551" s="7"/>
      <c r="B551" s="207"/>
      <c r="C551" s="49"/>
      <c r="D551" s="207"/>
      <c r="E551" s="7"/>
      <c r="F551" s="7"/>
      <c r="G551" s="7"/>
      <c r="H551" s="201"/>
      <c r="I551" s="207"/>
      <c r="J551" s="207"/>
      <c r="K551" s="7"/>
      <c r="L551" s="7"/>
      <c r="M551" s="7"/>
      <c r="N551" s="7"/>
      <c r="O551" s="7"/>
      <c r="P551" s="7"/>
      <c r="Q551" s="7"/>
      <c r="R551" s="7"/>
      <c r="S551" s="7"/>
      <c r="T551" s="7"/>
      <c r="U551" s="7"/>
      <c r="V551" s="7"/>
      <c r="W551" s="7"/>
      <c r="X551" s="7"/>
      <c r="Y551" s="7"/>
      <c r="Z551" s="201"/>
      <c r="AA551" s="7"/>
      <c r="AB551" s="7"/>
      <c r="AC551" s="7"/>
      <c r="AD551" s="7"/>
      <c r="AE551" s="7"/>
      <c r="AF551" s="7"/>
    </row>
    <row r="552" ht="14.25" customHeight="1">
      <c r="A552" s="7"/>
      <c r="B552" s="207"/>
      <c r="C552" s="49"/>
      <c r="D552" s="207"/>
      <c r="E552" s="7"/>
      <c r="F552" s="7"/>
      <c r="G552" s="7"/>
      <c r="H552" s="201"/>
      <c r="I552" s="207"/>
      <c r="J552" s="207"/>
      <c r="K552" s="7"/>
      <c r="L552" s="7"/>
      <c r="M552" s="7"/>
      <c r="N552" s="7"/>
      <c r="O552" s="7"/>
      <c r="P552" s="7"/>
      <c r="Q552" s="7"/>
      <c r="R552" s="7"/>
      <c r="S552" s="7"/>
      <c r="T552" s="7"/>
      <c r="U552" s="7"/>
      <c r="V552" s="7"/>
      <c r="W552" s="7"/>
      <c r="X552" s="7"/>
      <c r="Y552" s="7"/>
      <c r="Z552" s="201"/>
      <c r="AA552" s="7"/>
      <c r="AB552" s="7"/>
      <c r="AC552" s="7"/>
      <c r="AD552" s="7"/>
      <c r="AE552" s="7"/>
      <c r="AF552" s="7"/>
    </row>
    <row r="553" ht="14.25" customHeight="1">
      <c r="A553" s="7"/>
      <c r="B553" s="207"/>
      <c r="C553" s="49"/>
      <c r="D553" s="207"/>
      <c r="E553" s="7"/>
      <c r="F553" s="7"/>
      <c r="G553" s="7"/>
      <c r="H553" s="201"/>
      <c r="I553" s="207"/>
      <c r="J553" s="207"/>
      <c r="K553" s="7"/>
      <c r="L553" s="7"/>
      <c r="M553" s="7"/>
      <c r="N553" s="7"/>
      <c r="O553" s="7"/>
      <c r="P553" s="7"/>
      <c r="Q553" s="7"/>
      <c r="R553" s="7"/>
      <c r="S553" s="7"/>
      <c r="T553" s="7"/>
      <c r="U553" s="7"/>
      <c r="V553" s="7"/>
      <c r="W553" s="7"/>
      <c r="X553" s="7"/>
      <c r="Y553" s="7"/>
      <c r="Z553" s="201"/>
      <c r="AA553" s="7"/>
      <c r="AB553" s="7"/>
      <c r="AC553" s="7"/>
      <c r="AD553" s="7"/>
      <c r="AE553" s="7"/>
      <c r="AF553" s="7"/>
    </row>
    <row r="554" ht="14.25" customHeight="1">
      <c r="A554" s="7"/>
      <c r="B554" s="207"/>
      <c r="C554" s="49"/>
      <c r="D554" s="207"/>
      <c r="E554" s="7"/>
      <c r="F554" s="7"/>
      <c r="G554" s="7"/>
      <c r="H554" s="201"/>
      <c r="I554" s="207"/>
      <c r="J554" s="207"/>
      <c r="K554" s="7"/>
      <c r="L554" s="7"/>
      <c r="M554" s="7"/>
      <c r="N554" s="7"/>
      <c r="O554" s="7"/>
      <c r="P554" s="7"/>
      <c r="Q554" s="7"/>
      <c r="R554" s="7"/>
      <c r="S554" s="7"/>
      <c r="T554" s="7"/>
      <c r="U554" s="7"/>
      <c r="V554" s="7"/>
      <c r="W554" s="7"/>
      <c r="X554" s="7"/>
      <c r="Y554" s="7"/>
      <c r="Z554" s="201"/>
      <c r="AA554" s="7"/>
      <c r="AB554" s="7"/>
      <c r="AC554" s="7"/>
      <c r="AD554" s="7"/>
      <c r="AE554" s="7"/>
      <c r="AF554" s="7"/>
    </row>
    <row r="555" ht="14.25" customHeight="1">
      <c r="A555" s="7"/>
      <c r="B555" s="207"/>
      <c r="C555" s="49"/>
      <c r="D555" s="207"/>
      <c r="E555" s="7"/>
      <c r="F555" s="7"/>
      <c r="G555" s="7"/>
      <c r="H555" s="201"/>
      <c r="I555" s="207"/>
      <c r="J555" s="207"/>
      <c r="K555" s="7"/>
      <c r="L555" s="7"/>
      <c r="M555" s="7"/>
      <c r="N555" s="7"/>
      <c r="O555" s="7"/>
      <c r="P555" s="7"/>
      <c r="Q555" s="7"/>
      <c r="R555" s="7"/>
      <c r="S555" s="7"/>
      <c r="T555" s="7"/>
      <c r="U555" s="7"/>
      <c r="V555" s="7"/>
      <c r="W555" s="7"/>
      <c r="X555" s="7"/>
      <c r="Y555" s="7"/>
      <c r="Z555" s="201"/>
      <c r="AA555" s="7"/>
      <c r="AB555" s="7"/>
      <c r="AC555" s="7"/>
      <c r="AD555" s="7"/>
      <c r="AE555" s="7"/>
      <c r="AF555" s="7"/>
    </row>
    <row r="556" ht="14.25" customHeight="1">
      <c r="A556" s="7"/>
      <c r="B556" s="207"/>
      <c r="C556" s="49"/>
      <c r="D556" s="207"/>
      <c r="E556" s="7"/>
      <c r="F556" s="7"/>
      <c r="G556" s="7"/>
      <c r="H556" s="201"/>
      <c r="I556" s="207"/>
      <c r="J556" s="207"/>
      <c r="K556" s="7"/>
      <c r="L556" s="7"/>
      <c r="M556" s="7"/>
      <c r="N556" s="7"/>
      <c r="O556" s="7"/>
      <c r="P556" s="7"/>
      <c r="Q556" s="7"/>
      <c r="R556" s="7"/>
      <c r="S556" s="7"/>
      <c r="T556" s="7"/>
      <c r="U556" s="7"/>
      <c r="V556" s="7"/>
      <c r="W556" s="7"/>
      <c r="X556" s="7"/>
      <c r="Y556" s="7"/>
      <c r="Z556" s="201"/>
      <c r="AA556" s="7"/>
      <c r="AB556" s="7"/>
      <c r="AC556" s="7"/>
      <c r="AD556" s="7"/>
      <c r="AE556" s="7"/>
      <c r="AF556" s="7"/>
    </row>
    <row r="557" ht="14.25" customHeight="1">
      <c r="A557" s="7"/>
      <c r="B557" s="207"/>
      <c r="C557" s="49"/>
      <c r="D557" s="207"/>
      <c r="E557" s="7"/>
      <c r="F557" s="7"/>
      <c r="G557" s="7"/>
      <c r="H557" s="201"/>
      <c r="I557" s="207"/>
      <c r="J557" s="207"/>
      <c r="K557" s="7"/>
      <c r="L557" s="7"/>
      <c r="M557" s="7"/>
      <c r="N557" s="7"/>
      <c r="O557" s="7"/>
      <c r="P557" s="7"/>
      <c r="Q557" s="7"/>
      <c r="R557" s="7"/>
      <c r="S557" s="7"/>
      <c r="T557" s="7"/>
      <c r="U557" s="7"/>
      <c r="V557" s="7"/>
      <c r="W557" s="7"/>
      <c r="X557" s="7"/>
      <c r="Y557" s="7"/>
      <c r="Z557" s="201"/>
      <c r="AA557" s="7"/>
      <c r="AB557" s="7"/>
      <c r="AC557" s="7"/>
      <c r="AD557" s="7"/>
      <c r="AE557" s="7"/>
      <c r="AF557" s="7"/>
    </row>
    <row r="558" ht="14.25" customHeight="1">
      <c r="A558" s="7"/>
      <c r="B558" s="207"/>
      <c r="C558" s="49"/>
      <c r="D558" s="207"/>
      <c r="E558" s="7"/>
      <c r="F558" s="7"/>
      <c r="G558" s="7"/>
      <c r="H558" s="201"/>
      <c r="I558" s="207"/>
      <c r="J558" s="207"/>
      <c r="K558" s="7"/>
      <c r="L558" s="7"/>
      <c r="M558" s="7"/>
      <c r="N558" s="7"/>
      <c r="O558" s="7"/>
      <c r="P558" s="7"/>
      <c r="Q558" s="7"/>
      <c r="R558" s="7"/>
      <c r="S558" s="7"/>
      <c r="T558" s="7"/>
      <c r="U558" s="7"/>
      <c r="V558" s="7"/>
      <c r="W558" s="7"/>
      <c r="X558" s="7"/>
      <c r="Y558" s="7"/>
      <c r="Z558" s="201"/>
      <c r="AA558" s="7"/>
      <c r="AB558" s="7"/>
      <c r="AC558" s="7"/>
      <c r="AD558" s="7"/>
      <c r="AE558" s="7"/>
      <c r="AF558" s="7"/>
    </row>
    <row r="559" ht="14.25" customHeight="1">
      <c r="A559" s="7"/>
      <c r="B559" s="207"/>
      <c r="C559" s="49"/>
      <c r="D559" s="207"/>
      <c r="E559" s="7"/>
      <c r="F559" s="7"/>
      <c r="G559" s="7"/>
      <c r="H559" s="201"/>
      <c r="I559" s="207"/>
      <c r="J559" s="207"/>
      <c r="K559" s="7"/>
      <c r="L559" s="7"/>
      <c r="M559" s="7"/>
      <c r="N559" s="7"/>
      <c r="O559" s="7"/>
      <c r="P559" s="7"/>
      <c r="Q559" s="7"/>
      <c r="R559" s="7"/>
      <c r="S559" s="7"/>
      <c r="T559" s="7"/>
      <c r="U559" s="7"/>
      <c r="V559" s="7"/>
      <c r="W559" s="7"/>
      <c r="X559" s="7"/>
      <c r="Y559" s="7"/>
      <c r="Z559" s="201"/>
      <c r="AA559" s="7"/>
      <c r="AB559" s="7"/>
      <c r="AC559" s="7"/>
      <c r="AD559" s="7"/>
      <c r="AE559" s="7"/>
      <c r="AF559" s="7"/>
    </row>
    <row r="560" ht="14.25" customHeight="1">
      <c r="A560" s="7"/>
      <c r="B560" s="207"/>
      <c r="C560" s="49"/>
      <c r="D560" s="207"/>
      <c r="E560" s="7"/>
      <c r="F560" s="7"/>
      <c r="G560" s="7"/>
      <c r="H560" s="201"/>
      <c r="I560" s="207"/>
      <c r="J560" s="207"/>
      <c r="K560" s="7"/>
      <c r="L560" s="7"/>
      <c r="M560" s="7"/>
      <c r="N560" s="7"/>
      <c r="O560" s="7"/>
      <c r="P560" s="7"/>
      <c r="Q560" s="7"/>
      <c r="R560" s="7"/>
      <c r="S560" s="7"/>
      <c r="T560" s="7"/>
      <c r="U560" s="7"/>
      <c r="V560" s="7"/>
      <c r="W560" s="7"/>
      <c r="X560" s="7"/>
      <c r="Y560" s="7"/>
      <c r="Z560" s="201"/>
      <c r="AA560" s="7"/>
      <c r="AB560" s="7"/>
      <c r="AC560" s="7"/>
      <c r="AD560" s="7"/>
      <c r="AE560" s="7"/>
      <c r="AF560" s="7"/>
    </row>
    <row r="561" ht="14.25" customHeight="1">
      <c r="A561" s="7"/>
      <c r="B561" s="207"/>
      <c r="C561" s="49"/>
      <c r="D561" s="207"/>
      <c r="E561" s="7"/>
      <c r="F561" s="7"/>
      <c r="G561" s="7"/>
      <c r="H561" s="201"/>
      <c r="I561" s="207"/>
      <c r="J561" s="207"/>
      <c r="K561" s="7"/>
      <c r="L561" s="7"/>
      <c r="M561" s="7"/>
      <c r="N561" s="7"/>
      <c r="O561" s="7"/>
      <c r="P561" s="7"/>
      <c r="Q561" s="7"/>
      <c r="R561" s="7"/>
      <c r="S561" s="7"/>
      <c r="T561" s="7"/>
      <c r="U561" s="7"/>
      <c r="V561" s="7"/>
      <c r="W561" s="7"/>
      <c r="X561" s="7"/>
      <c r="Y561" s="7"/>
      <c r="Z561" s="201"/>
      <c r="AA561" s="7"/>
      <c r="AB561" s="7"/>
      <c r="AC561" s="7"/>
      <c r="AD561" s="7"/>
      <c r="AE561" s="7"/>
      <c r="AF561" s="7"/>
    </row>
    <row r="562" ht="14.25" customHeight="1">
      <c r="A562" s="7"/>
      <c r="B562" s="207"/>
      <c r="C562" s="49"/>
      <c r="D562" s="207"/>
      <c r="E562" s="7"/>
      <c r="F562" s="7"/>
      <c r="G562" s="7"/>
      <c r="H562" s="201"/>
      <c r="I562" s="207"/>
      <c r="J562" s="207"/>
      <c r="K562" s="7"/>
      <c r="L562" s="7"/>
      <c r="M562" s="7"/>
      <c r="N562" s="7"/>
      <c r="O562" s="7"/>
      <c r="P562" s="7"/>
      <c r="Q562" s="7"/>
      <c r="R562" s="7"/>
      <c r="S562" s="7"/>
      <c r="T562" s="7"/>
      <c r="U562" s="7"/>
      <c r="V562" s="7"/>
      <c r="W562" s="7"/>
      <c r="X562" s="7"/>
      <c r="Y562" s="7"/>
      <c r="Z562" s="201"/>
      <c r="AA562" s="7"/>
      <c r="AB562" s="7"/>
      <c r="AC562" s="7"/>
      <c r="AD562" s="7"/>
      <c r="AE562" s="7"/>
      <c r="AF562" s="7"/>
    </row>
    <row r="563" ht="14.25" customHeight="1">
      <c r="A563" s="7"/>
      <c r="B563" s="207"/>
      <c r="C563" s="49"/>
      <c r="D563" s="207"/>
      <c r="E563" s="7"/>
      <c r="F563" s="7"/>
      <c r="G563" s="7"/>
      <c r="H563" s="201"/>
      <c r="I563" s="207"/>
      <c r="J563" s="207"/>
      <c r="K563" s="7"/>
      <c r="L563" s="7"/>
      <c r="M563" s="7"/>
      <c r="N563" s="7"/>
      <c r="O563" s="7"/>
      <c r="P563" s="7"/>
      <c r="Q563" s="7"/>
      <c r="R563" s="7"/>
      <c r="S563" s="7"/>
      <c r="T563" s="7"/>
      <c r="U563" s="7"/>
      <c r="V563" s="7"/>
      <c r="W563" s="7"/>
      <c r="X563" s="7"/>
      <c r="Y563" s="7"/>
      <c r="Z563" s="201"/>
      <c r="AA563" s="7"/>
      <c r="AB563" s="7"/>
      <c r="AC563" s="7"/>
      <c r="AD563" s="7"/>
      <c r="AE563" s="7"/>
      <c r="AF563" s="7"/>
    </row>
    <row r="564" ht="14.25" customHeight="1">
      <c r="A564" s="7"/>
      <c r="B564" s="207"/>
      <c r="C564" s="49"/>
      <c r="D564" s="207"/>
      <c r="E564" s="7"/>
      <c r="F564" s="7"/>
      <c r="G564" s="7"/>
      <c r="H564" s="201"/>
      <c r="I564" s="207"/>
      <c r="J564" s="207"/>
      <c r="K564" s="7"/>
      <c r="L564" s="7"/>
      <c r="M564" s="7"/>
      <c r="N564" s="7"/>
      <c r="O564" s="7"/>
      <c r="P564" s="7"/>
      <c r="Q564" s="7"/>
      <c r="R564" s="7"/>
      <c r="S564" s="7"/>
      <c r="T564" s="7"/>
      <c r="U564" s="7"/>
      <c r="V564" s="7"/>
      <c r="W564" s="7"/>
      <c r="X564" s="7"/>
      <c r="Y564" s="7"/>
      <c r="Z564" s="201"/>
      <c r="AA564" s="7"/>
      <c r="AB564" s="7"/>
      <c r="AC564" s="7"/>
      <c r="AD564" s="7"/>
      <c r="AE564" s="7"/>
      <c r="AF564" s="7"/>
    </row>
    <row r="565" ht="14.25" customHeight="1">
      <c r="A565" s="7"/>
      <c r="B565" s="207"/>
      <c r="C565" s="49"/>
      <c r="D565" s="207"/>
      <c r="E565" s="7"/>
      <c r="F565" s="7"/>
      <c r="G565" s="7"/>
      <c r="H565" s="201"/>
      <c r="I565" s="207"/>
      <c r="J565" s="207"/>
      <c r="K565" s="7"/>
      <c r="L565" s="7"/>
      <c r="M565" s="7"/>
      <c r="N565" s="7"/>
      <c r="O565" s="7"/>
      <c r="P565" s="7"/>
      <c r="Q565" s="7"/>
      <c r="R565" s="7"/>
      <c r="S565" s="7"/>
      <c r="T565" s="7"/>
      <c r="U565" s="7"/>
      <c r="V565" s="7"/>
      <c r="W565" s="7"/>
      <c r="X565" s="7"/>
      <c r="Y565" s="7"/>
      <c r="Z565" s="201"/>
      <c r="AA565" s="7"/>
      <c r="AB565" s="7"/>
      <c r="AC565" s="7"/>
      <c r="AD565" s="7"/>
      <c r="AE565" s="7"/>
      <c r="AF565" s="7"/>
    </row>
    <row r="566" ht="14.25" customHeight="1">
      <c r="A566" s="7"/>
      <c r="B566" s="207"/>
      <c r="C566" s="49"/>
      <c r="D566" s="207"/>
      <c r="E566" s="7"/>
      <c r="F566" s="7"/>
      <c r="G566" s="7"/>
      <c r="H566" s="201"/>
      <c r="I566" s="207"/>
      <c r="J566" s="207"/>
      <c r="K566" s="7"/>
      <c r="L566" s="7"/>
      <c r="M566" s="7"/>
      <c r="N566" s="7"/>
      <c r="O566" s="7"/>
      <c r="P566" s="7"/>
      <c r="Q566" s="7"/>
      <c r="R566" s="7"/>
      <c r="S566" s="7"/>
      <c r="T566" s="7"/>
      <c r="U566" s="7"/>
      <c r="V566" s="7"/>
      <c r="W566" s="7"/>
      <c r="X566" s="7"/>
      <c r="Y566" s="7"/>
      <c r="Z566" s="201"/>
      <c r="AA566" s="7"/>
      <c r="AB566" s="7"/>
      <c r="AC566" s="7"/>
      <c r="AD566" s="7"/>
      <c r="AE566" s="7"/>
      <c r="AF566" s="7"/>
    </row>
    <row r="567" ht="14.25" customHeight="1">
      <c r="A567" s="7"/>
      <c r="B567" s="207"/>
      <c r="C567" s="49"/>
      <c r="D567" s="207"/>
      <c r="E567" s="7"/>
      <c r="F567" s="7"/>
      <c r="G567" s="7"/>
      <c r="H567" s="201"/>
      <c r="I567" s="207"/>
      <c r="J567" s="207"/>
      <c r="K567" s="7"/>
      <c r="L567" s="7"/>
      <c r="M567" s="7"/>
      <c r="N567" s="7"/>
      <c r="O567" s="7"/>
      <c r="P567" s="7"/>
      <c r="Q567" s="7"/>
      <c r="R567" s="7"/>
      <c r="S567" s="7"/>
      <c r="T567" s="7"/>
      <c r="U567" s="7"/>
      <c r="V567" s="7"/>
      <c r="W567" s="7"/>
      <c r="X567" s="7"/>
      <c r="Y567" s="7"/>
      <c r="Z567" s="201"/>
      <c r="AA567" s="7"/>
      <c r="AB567" s="7"/>
      <c r="AC567" s="7"/>
      <c r="AD567" s="7"/>
      <c r="AE567" s="7"/>
      <c r="AF567" s="7"/>
    </row>
    <row r="568" ht="14.25" customHeight="1">
      <c r="A568" s="7"/>
      <c r="B568" s="207"/>
      <c r="C568" s="49"/>
      <c r="D568" s="207"/>
      <c r="E568" s="7"/>
      <c r="F568" s="7"/>
      <c r="G568" s="7"/>
      <c r="H568" s="201"/>
      <c r="I568" s="207"/>
      <c r="J568" s="207"/>
      <c r="K568" s="7"/>
      <c r="L568" s="7"/>
      <c r="M568" s="7"/>
      <c r="N568" s="7"/>
      <c r="O568" s="7"/>
      <c r="P568" s="7"/>
      <c r="Q568" s="7"/>
      <c r="R568" s="7"/>
      <c r="S568" s="7"/>
      <c r="T568" s="7"/>
      <c r="U568" s="7"/>
      <c r="V568" s="7"/>
      <c r="W568" s="7"/>
      <c r="X568" s="7"/>
      <c r="Y568" s="7"/>
      <c r="Z568" s="201"/>
      <c r="AA568" s="7"/>
      <c r="AB568" s="7"/>
      <c r="AC568" s="7"/>
      <c r="AD568" s="7"/>
      <c r="AE568" s="7"/>
      <c r="AF568" s="7"/>
    </row>
    <row r="569" ht="14.25" customHeight="1">
      <c r="A569" s="7"/>
      <c r="B569" s="207"/>
      <c r="C569" s="49"/>
      <c r="D569" s="207"/>
      <c r="E569" s="7"/>
      <c r="F569" s="7"/>
      <c r="G569" s="7"/>
      <c r="H569" s="201"/>
      <c r="I569" s="207"/>
      <c r="J569" s="207"/>
      <c r="K569" s="7"/>
      <c r="L569" s="7"/>
      <c r="M569" s="7"/>
      <c r="N569" s="7"/>
      <c r="O569" s="7"/>
      <c r="P569" s="7"/>
      <c r="Q569" s="7"/>
      <c r="R569" s="7"/>
      <c r="S569" s="7"/>
      <c r="T569" s="7"/>
      <c r="U569" s="7"/>
      <c r="V569" s="7"/>
      <c r="W569" s="7"/>
      <c r="X569" s="7"/>
      <c r="Y569" s="7"/>
      <c r="Z569" s="201"/>
      <c r="AA569" s="7"/>
      <c r="AB569" s="7"/>
      <c r="AC569" s="7"/>
      <c r="AD569" s="7"/>
      <c r="AE569" s="7"/>
      <c r="AF569" s="7"/>
    </row>
    <row r="570" ht="14.25" customHeight="1">
      <c r="A570" s="7"/>
      <c r="B570" s="207"/>
      <c r="C570" s="49"/>
      <c r="D570" s="207"/>
      <c r="E570" s="7"/>
      <c r="F570" s="7"/>
      <c r="G570" s="7"/>
      <c r="H570" s="201"/>
      <c r="I570" s="207"/>
      <c r="J570" s="207"/>
      <c r="K570" s="7"/>
      <c r="L570" s="7"/>
      <c r="M570" s="7"/>
      <c r="N570" s="7"/>
      <c r="O570" s="7"/>
      <c r="P570" s="7"/>
      <c r="Q570" s="7"/>
      <c r="R570" s="7"/>
      <c r="S570" s="7"/>
      <c r="T570" s="7"/>
      <c r="U570" s="7"/>
      <c r="V570" s="7"/>
      <c r="W570" s="7"/>
      <c r="X570" s="7"/>
      <c r="Y570" s="7"/>
      <c r="Z570" s="201"/>
      <c r="AA570" s="7"/>
      <c r="AB570" s="7"/>
      <c r="AC570" s="7"/>
      <c r="AD570" s="7"/>
      <c r="AE570" s="7"/>
      <c r="AF570" s="7"/>
    </row>
    <row r="571" ht="14.25" customHeight="1">
      <c r="A571" s="7"/>
      <c r="B571" s="207"/>
      <c r="C571" s="49"/>
      <c r="D571" s="207"/>
      <c r="E571" s="7"/>
      <c r="F571" s="7"/>
      <c r="G571" s="7"/>
      <c r="H571" s="201"/>
      <c r="I571" s="207"/>
      <c r="J571" s="207"/>
      <c r="K571" s="7"/>
      <c r="L571" s="7"/>
      <c r="M571" s="7"/>
      <c r="N571" s="7"/>
      <c r="O571" s="7"/>
      <c r="P571" s="7"/>
      <c r="Q571" s="7"/>
      <c r="R571" s="7"/>
      <c r="S571" s="7"/>
      <c r="T571" s="7"/>
      <c r="U571" s="7"/>
      <c r="V571" s="7"/>
      <c r="W571" s="7"/>
      <c r="X571" s="7"/>
      <c r="Y571" s="7"/>
      <c r="Z571" s="201"/>
      <c r="AA571" s="7"/>
      <c r="AB571" s="7"/>
      <c r="AC571" s="7"/>
      <c r="AD571" s="7"/>
      <c r="AE571" s="7"/>
      <c r="AF571" s="7"/>
    </row>
    <row r="572" ht="14.25" customHeight="1">
      <c r="A572" s="7"/>
      <c r="B572" s="207"/>
      <c r="C572" s="49"/>
      <c r="D572" s="207"/>
      <c r="E572" s="7"/>
      <c r="F572" s="7"/>
      <c r="G572" s="7"/>
      <c r="H572" s="201"/>
      <c r="I572" s="207"/>
      <c r="J572" s="207"/>
      <c r="K572" s="7"/>
      <c r="L572" s="7"/>
      <c r="M572" s="7"/>
      <c r="N572" s="7"/>
      <c r="O572" s="7"/>
      <c r="P572" s="7"/>
      <c r="Q572" s="7"/>
      <c r="R572" s="7"/>
      <c r="S572" s="7"/>
      <c r="T572" s="7"/>
      <c r="U572" s="7"/>
      <c r="V572" s="7"/>
      <c r="W572" s="7"/>
      <c r="X572" s="7"/>
      <c r="Y572" s="7"/>
      <c r="Z572" s="201"/>
      <c r="AA572" s="7"/>
      <c r="AB572" s="7"/>
      <c r="AC572" s="7"/>
      <c r="AD572" s="7"/>
      <c r="AE572" s="7"/>
      <c r="AF572" s="7"/>
    </row>
    <row r="573" ht="14.25" customHeight="1">
      <c r="A573" s="7"/>
      <c r="B573" s="207"/>
      <c r="C573" s="49"/>
      <c r="D573" s="207"/>
      <c r="E573" s="7"/>
      <c r="F573" s="7"/>
      <c r="G573" s="7"/>
      <c r="H573" s="201"/>
      <c r="I573" s="207"/>
      <c r="J573" s="207"/>
      <c r="K573" s="7"/>
      <c r="L573" s="7"/>
      <c r="M573" s="7"/>
      <c r="N573" s="7"/>
      <c r="O573" s="7"/>
      <c r="P573" s="7"/>
      <c r="Q573" s="7"/>
      <c r="R573" s="7"/>
      <c r="S573" s="7"/>
      <c r="T573" s="7"/>
      <c r="U573" s="7"/>
      <c r="V573" s="7"/>
      <c r="W573" s="7"/>
      <c r="X573" s="7"/>
      <c r="Y573" s="7"/>
      <c r="Z573" s="201"/>
      <c r="AA573" s="7"/>
      <c r="AB573" s="7"/>
      <c r="AC573" s="7"/>
      <c r="AD573" s="7"/>
      <c r="AE573" s="7"/>
      <c r="AF573" s="7"/>
    </row>
    <row r="574" ht="14.25" customHeight="1">
      <c r="A574" s="7"/>
      <c r="B574" s="207"/>
      <c r="C574" s="49"/>
      <c r="D574" s="207"/>
      <c r="E574" s="7"/>
      <c r="F574" s="7"/>
      <c r="G574" s="7"/>
      <c r="H574" s="201"/>
      <c r="I574" s="207"/>
      <c r="J574" s="207"/>
      <c r="K574" s="7"/>
      <c r="L574" s="7"/>
      <c r="M574" s="7"/>
      <c r="N574" s="7"/>
      <c r="O574" s="7"/>
      <c r="P574" s="7"/>
      <c r="Q574" s="7"/>
      <c r="R574" s="7"/>
      <c r="S574" s="7"/>
      <c r="T574" s="7"/>
      <c r="U574" s="7"/>
      <c r="V574" s="7"/>
      <c r="W574" s="7"/>
      <c r="X574" s="7"/>
      <c r="Y574" s="7"/>
      <c r="Z574" s="201"/>
      <c r="AA574" s="7"/>
      <c r="AB574" s="7"/>
      <c r="AC574" s="7"/>
      <c r="AD574" s="7"/>
      <c r="AE574" s="7"/>
      <c r="AF574" s="7"/>
    </row>
    <row r="575" ht="14.25" customHeight="1">
      <c r="A575" s="7"/>
      <c r="B575" s="207"/>
      <c r="C575" s="49"/>
      <c r="D575" s="207"/>
      <c r="E575" s="7"/>
      <c r="F575" s="7"/>
      <c r="G575" s="7"/>
      <c r="H575" s="201"/>
      <c r="I575" s="207"/>
      <c r="J575" s="207"/>
      <c r="K575" s="7"/>
      <c r="L575" s="7"/>
      <c r="M575" s="7"/>
      <c r="N575" s="7"/>
      <c r="O575" s="7"/>
      <c r="P575" s="7"/>
      <c r="Q575" s="7"/>
      <c r="R575" s="7"/>
      <c r="S575" s="7"/>
      <c r="T575" s="7"/>
      <c r="U575" s="7"/>
      <c r="V575" s="7"/>
      <c r="W575" s="7"/>
      <c r="X575" s="7"/>
      <c r="Y575" s="7"/>
      <c r="Z575" s="201"/>
      <c r="AA575" s="7"/>
      <c r="AB575" s="7"/>
      <c r="AC575" s="7"/>
      <c r="AD575" s="7"/>
      <c r="AE575" s="7"/>
      <c r="AF575" s="7"/>
    </row>
    <row r="576" ht="14.25" customHeight="1">
      <c r="A576" s="7"/>
      <c r="B576" s="207"/>
      <c r="C576" s="49"/>
      <c r="D576" s="207"/>
      <c r="E576" s="7"/>
      <c r="F576" s="7"/>
      <c r="G576" s="7"/>
      <c r="H576" s="201"/>
      <c r="I576" s="207"/>
      <c r="J576" s="207"/>
      <c r="K576" s="7"/>
      <c r="L576" s="7"/>
      <c r="M576" s="7"/>
      <c r="N576" s="7"/>
      <c r="O576" s="7"/>
      <c r="P576" s="7"/>
      <c r="Q576" s="7"/>
      <c r="R576" s="7"/>
      <c r="S576" s="7"/>
      <c r="T576" s="7"/>
      <c r="U576" s="7"/>
      <c r="V576" s="7"/>
      <c r="W576" s="7"/>
      <c r="X576" s="7"/>
      <c r="Y576" s="7"/>
      <c r="Z576" s="201"/>
      <c r="AA576" s="7"/>
      <c r="AB576" s="7"/>
      <c r="AC576" s="7"/>
      <c r="AD576" s="7"/>
      <c r="AE576" s="7"/>
      <c r="AF576" s="7"/>
    </row>
    <row r="577" ht="14.25" customHeight="1">
      <c r="A577" s="7"/>
      <c r="B577" s="207"/>
      <c r="C577" s="49"/>
      <c r="D577" s="207"/>
      <c r="E577" s="7"/>
      <c r="F577" s="7"/>
      <c r="G577" s="7"/>
      <c r="H577" s="201"/>
      <c r="I577" s="207"/>
      <c r="J577" s="207"/>
      <c r="K577" s="7"/>
      <c r="L577" s="7"/>
      <c r="M577" s="7"/>
      <c r="N577" s="7"/>
      <c r="O577" s="7"/>
      <c r="P577" s="7"/>
      <c r="Q577" s="7"/>
      <c r="R577" s="7"/>
      <c r="S577" s="7"/>
      <c r="T577" s="7"/>
      <c r="U577" s="7"/>
      <c r="V577" s="7"/>
      <c r="W577" s="7"/>
      <c r="X577" s="7"/>
      <c r="Y577" s="7"/>
      <c r="Z577" s="201"/>
      <c r="AA577" s="7"/>
      <c r="AB577" s="7"/>
      <c r="AC577" s="7"/>
      <c r="AD577" s="7"/>
      <c r="AE577" s="7"/>
      <c r="AF577" s="7"/>
    </row>
    <row r="578" ht="14.25" customHeight="1">
      <c r="A578" s="7"/>
      <c r="B578" s="207"/>
      <c r="C578" s="49"/>
      <c r="D578" s="207"/>
      <c r="E578" s="7"/>
      <c r="F578" s="7"/>
      <c r="G578" s="7"/>
      <c r="H578" s="201"/>
      <c r="I578" s="207"/>
      <c r="J578" s="207"/>
      <c r="K578" s="7"/>
      <c r="L578" s="7"/>
      <c r="M578" s="7"/>
      <c r="N578" s="7"/>
      <c r="O578" s="7"/>
      <c r="P578" s="7"/>
      <c r="Q578" s="7"/>
      <c r="R578" s="7"/>
      <c r="S578" s="7"/>
      <c r="T578" s="7"/>
      <c r="U578" s="7"/>
      <c r="V578" s="7"/>
      <c r="W578" s="7"/>
      <c r="X578" s="7"/>
      <c r="Y578" s="7"/>
      <c r="Z578" s="201"/>
      <c r="AA578" s="7"/>
      <c r="AB578" s="7"/>
      <c r="AC578" s="7"/>
      <c r="AD578" s="7"/>
      <c r="AE578" s="7"/>
      <c r="AF578" s="7"/>
    </row>
    <row r="579" ht="14.25" customHeight="1">
      <c r="A579" s="7"/>
      <c r="B579" s="207"/>
      <c r="C579" s="49"/>
      <c r="D579" s="207"/>
      <c r="E579" s="7"/>
      <c r="F579" s="7"/>
      <c r="G579" s="7"/>
      <c r="H579" s="201"/>
      <c r="I579" s="207"/>
      <c r="J579" s="207"/>
      <c r="K579" s="7"/>
      <c r="L579" s="7"/>
      <c r="M579" s="7"/>
      <c r="N579" s="7"/>
      <c r="O579" s="7"/>
      <c r="P579" s="7"/>
      <c r="Q579" s="7"/>
      <c r="R579" s="7"/>
      <c r="S579" s="7"/>
      <c r="T579" s="7"/>
      <c r="U579" s="7"/>
      <c r="V579" s="7"/>
      <c r="W579" s="7"/>
      <c r="X579" s="7"/>
      <c r="Y579" s="7"/>
      <c r="Z579" s="201"/>
      <c r="AA579" s="7"/>
      <c r="AB579" s="7"/>
      <c r="AC579" s="7"/>
      <c r="AD579" s="7"/>
      <c r="AE579" s="7"/>
      <c r="AF579" s="7"/>
    </row>
    <row r="580" ht="14.25" customHeight="1">
      <c r="A580" s="7"/>
      <c r="B580" s="207"/>
      <c r="C580" s="49"/>
      <c r="D580" s="207"/>
      <c r="E580" s="7"/>
      <c r="F580" s="7"/>
      <c r="G580" s="7"/>
      <c r="H580" s="201"/>
      <c r="I580" s="207"/>
      <c r="J580" s="207"/>
      <c r="K580" s="7"/>
      <c r="L580" s="7"/>
      <c r="M580" s="7"/>
      <c r="N580" s="7"/>
      <c r="O580" s="7"/>
      <c r="P580" s="7"/>
      <c r="Q580" s="7"/>
      <c r="R580" s="7"/>
      <c r="S580" s="7"/>
      <c r="T580" s="7"/>
      <c r="U580" s="7"/>
      <c r="V580" s="7"/>
      <c r="W580" s="7"/>
      <c r="X580" s="7"/>
      <c r="Y580" s="7"/>
      <c r="Z580" s="201"/>
      <c r="AA580" s="7"/>
      <c r="AB580" s="7"/>
      <c r="AC580" s="7"/>
      <c r="AD580" s="7"/>
      <c r="AE580" s="7"/>
      <c r="AF580" s="7"/>
    </row>
    <row r="581" ht="14.25" customHeight="1">
      <c r="A581" s="7"/>
      <c r="B581" s="207"/>
      <c r="C581" s="49"/>
      <c r="D581" s="207"/>
      <c r="E581" s="7"/>
      <c r="F581" s="7"/>
      <c r="G581" s="7"/>
      <c r="H581" s="201"/>
      <c r="I581" s="207"/>
      <c r="J581" s="207"/>
      <c r="K581" s="7"/>
      <c r="L581" s="7"/>
      <c r="M581" s="7"/>
      <c r="N581" s="7"/>
      <c r="O581" s="7"/>
      <c r="P581" s="7"/>
      <c r="Q581" s="7"/>
      <c r="R581" s="7"/>
      <c r="S581" s="7"/>
      <c r="T581" s="7"/>
      <c r="U581" s="7"/>
      <c r="V581" s="7"/>
      <c r="W581" s="7"/>
      <c r="X581" s="7"/>
      <c r="Y581" s="7"/>
      <c r="Z581" s="201"/>
      <c r="AA581" s="7"/>
      <c r="AB581" s="7"/>
      <c r="AC581" s="7"/>
      <c r="AD581" s="7"/>
      <c r="AE581" s="7"/>
      <c r="AF581" s="7"/>
    </row>
    <row r="582" ht="14.25" customHeight="1">
      <c r="A582" s="7"/>
      <c r="B582" s="207"/>
      <c r="C582" s="49"/>
      <c r="D582" s="207"/>
      <c r="E582" s="7"/>
      <c r="F582" s="7"/>
      <c r="G582" s="7"/>
      <c r="H582" s="201"/>
      <c r="I582" s="207"/>
      <c r="J582" s="207"/>
      <c r="K582" s="7"/>
      <c r="L582" s="7"/>
      <c r="M582" s="7"/>
      <c r="N582" s="7"/>
      <c r="O582" s="7"/>
      <c r="P582" s="7"/>
      <c r="Q582" s="7"/>
      <c r="R582" s="7"/>
      <c r="S582" s="7"/>
      <c r="T582" s="7"/>
      <c r="U582" s="7"/>
      <c r="V582" s="7"/>
      <c r="W582" s="7"/>
      <c r="X582" s="7"/>
      <c r="Y582" s="7"/>
      <c r="Z582" s="201"/>
      <c r="AA582" s="7"/>
      <c r="AB582" s="7"/>
      <c r="AC582" s="7"/>
      <c r="AD582" s="7"/>
      <c r="AE582" s="7"/>
      <c r="AF582" s="7"/>
    </row>
    <row r="583" ht="14.25" customHeight="1">
      <c r="A583" s="7"/>
      <c r="B583" s="207"/>
      <c r="C583" s="49"/>
      <c r="D583" s="207"/>
      <c r="E583" s="7"/>
      <c r="F583" s="7"/>
      <c r="G583" s="7"/>
      <c r="H583" s="201"/>
      <c r="I583" s="207"/>
      <c r="J583" s="207"/>
      <c r="K583" s="7"/>
      <c r="L583" s="7"/>
      <c r="M583" s="7"/>
      <c r="N583" s="7"/>
      <c r="O583" s="7"/>
      <c r="P583" s="7"/>
      <c r="Q583" s="7"/>
      <c r="R583" s="7"/>
      <c r="S583" s="7"/>
      <c r="T583" s="7"/>
      <c r="U583" s="7"/>
      <c r="V583" s="7"/>
      <c r="W583" s="7"/>
      <c r="X583" s="7"/>
      <c r="Y583" s="7"/>
      <c r="Z583" s="201"/>
      <c r="AA583" s="7"/>
      <c r="AB583" s="7"/>
      <c r="AC583" s="7"/>
      <c r="AD583" s="7"/>
      <c r="AE583" s="7"/>
      <c r="AF583" s="7"/>
    </row>
    <row r="584" ht="14.25" customHeight="1">
      <c r="A584" s="7"/>
      <c r="B584" s="207"/>
      <c r="C584" s="49"/>
      <c r="D584" s="207"/>
      <c r="E584" s="7"/>
      <c r="F584" s="7"/>
      <c r="G584" s="7"/>
      <c r="H584" s="201"/>
      <c r="I584" s="207"/>
      <c r="J584" s="207"/>
      <c r="K584" s="7"/>
      <c r="L584" s="7"/>
      <c r="M584" s="7"/>
      <c r="N584" s="7"/>
      <c r="O584" s="7"/>
      <c r="P584" s="7"/>
      <c r="Q584" s="7"/>
      <c r="R584" s="7"/>
      <c r="S584" s="7"/>
      <c r="T584" s="7"/>
      <c r="U584" s="7"/>
      <c r="V584" s="7"/>
      <c r="W584" s="7"/>
      <c r="X584" s="7"/>
      <c r="Y584" s="7"/>
      <c r="Z584" s="201"/>
      <c r="AA584" s="7"/>
      <c r="AB584" s="7"/>
      <c r="AC584" s="7"/>
      <c r="AD584" s="7"/>
      <c r="AE584" s="7"/>
      <c r="AF584" s="7"/>
    </row>
    <row r="585" ht="14.25" customHeight="1">
      <c r="A585" s="7"/>
      <c r="B585" s="207"/>
      <c r="C585" s="49"/>
      <c r="D585" s="207"/>
      <c r="E585" s="7"/>
      <c r="F585" s="7"/>
      <c r="G585" s="7"/>
      <c r="H585" s="201"/>
      <c r="I585" s="207"/>
      <c r="J585" s="207"/>
      <c r="K585" s="7"/>
      <c r="L585" s="7"/>
      <c r="M585" s="7"/>
      <c r="N585" s="7"/>
      <c r="O585" s="7"/>
      <c r="P585" s="7"/>
      <c r="Q585" s="7"/>
      <c r="R585" s="7"/>
      <c r="S585" s="7"/>
      <c r="T585" s="7"/>
      <c r="U585" s="7"/>
      <c r="V585" s="7"/>
      <c r="W585" s="7"/>
      <c r="X585" s="7"/>
      <c r="Y585" s="7"/>
      <c r="Z585" s="201"/>
      <c r="AA585" s="7"/>
      <c r="AB585" s="7"/>
      <c r="AC585" s="7"/>
      <c r="AD585" s="7"/>
      <c r="AE585" s="7"/>
      <c r="AF585" s="7"/>
    </row>
    <row r="586" ht="14.25" customHeight="1">
      <c r="A586" s="7"/>
      <c r="B586" s="207"/>
      <c r="C586" s="49"/>
      <c r="D586" s="207"/>
      <c r="E586" s="7"/>
      <c r="F586" s="7"/>
      <c r="G586" s="7"/>
      <c r="H586" s="201"/>
      <c r="I586" s="207"/>
      <c r="J586" s="207"/>
      <c r="K586" s="7"/>
      <c r="L586" s="7"/>
      <c r="M586" s="7"/>
      <c r="N586" s="7"/>
      <c r="O586" s="7"/>
      <c r="P586" s="7"/>
      <c r="Q586" s="7"/>
      <c r="R586" s="7"/>
      <c r="S586" s="7"/>
      <c r="T586" s="7"/>
      <c r="U586" s="7"/>
      <c r="V586" s="7"/>
      <c r="W586" s="7"/>
      <c r="X586" s="7"/>
      <c r="Y586" s="7"/>
      <c r="Z586" s="201"/>
      <c r="AA586" s="7"/>
      <c r="AB586" s="7"/>
      <c r="AC586" s="7"/>
      <c r="AD586" s="7"/>
      <c r="AE586" s="7"/>
      <c r="AF586" s="7"/>
    </row>
    <row r="587" ht="14.25" customHeight="1">
      <c r="A587" s="7"/>
      <c r="B587" s="207"/>
      <c r="C587" s="49"/>
      <c r="D587" s="207"/>
      <c r="E587" s="7"/>
      <c r="F587" s="7"/>
      <c r="G587" s="7"/>
      <c r="H587" s="201"/>
      <c r="I587" s="207"/>
      <c r="J587" s="207"/>
      <c r="K587" s="7"/>
      <c r="L587" s="7"/>
      <c r="M587" s="7"/>
      <c r="N587" s="7"/>
      <c r="O587" s="7"/>
      <c r="P587" s="7"/>
      <c r="Q587" s="7"/>
      <c r="R587" s="7"/>
      <c r="S587" s="7"/>
      <c r="T587" s="7"/>
      <c r="U587" s="7"/>
      <c r="V587" s="7"/>
      <c r="W587" s="7"/>
      <c r="X587" s="7"/>
      <c r="Y587" s="7"/>
      <c r="Z587" s="201"/>
      <c r="AA587" s="7"/>
      <c r="AB587" s="7"/>
      <c r="AC587" s="7"/>
      <c r="AD587" s="7"/>
      <c r="AE587" s="7"/>
      <c r="AF587" s="7"/>
    </row>
    <row r="588" ht="14.25" customHeight="1">
      <c r="A588" s="7"/>
      <c r="B588" s="207"/>
      <c r="C588" s="49"/>
      <c r="D588" s="207"/>
      <c r="E588" s="7"/>
      <c r="F588" s="7"/>
      <c r="G588" s="7"/>
      <c r="H588" s="201"/>
      <c r="I588" s="207"/>
      <c r="J588" s="207"/>
      <c r="K588" s="7"/>
      <c r="L588" s="7"/>
      <c r="M588" s="7"/>
      <c r="N588" s="7"/>
      <c r="O588" s="7"/>
      <c r="P588" s="7"/>
      <c r="Q588" s="7"/>
      <c r="R588" s="7"/>
      <c r="S588" s="7"/>
      <c r="T588" s="7"/>
      <c r="U588" s="7"/>
      <c r="V588" s="7"/>
      <c r="W588" s="7"/>
      <c r="X588" s="7"/>
      <c r="Y588" s="7"/>
      <c r="Z588" s="201"/>
      <c r="AA588" s="7"/>
      <c r="AB588" s="7"/>
      <c r="AC588" s="7"/>
      <c r="AD588" s="7"/>
      <c r="AE588" s="7"/>
      <c r="AF588" s="7"/>
    </row>
    <row r="589" ht="14.25" customHeight="1">
      <c r="A589" s="7"/>
      <c r="B589" s="207"/>
      <c r="C589" s="49"/>
      <c r="D589" s="207"/>
      <c r="E589" s="7"/>
      <c r="F589" s="7"/>
      <c r="G589" s="7"/>
      <c r="H589" s="201"/>
      <c r="I589" s="207"/>
      <c r="J589" s="207"/>
      <c r="K589" s="7"/>
      <c r="L589" s="7"/>
      <c r="M589" s="7"/>
      <c r="N589" s="7"/>
      <c r="O589" s="7"/>
      <c r="P589" s="7"/>
      <c r="Q589" s="7"/>
      <c r="R589" s="7"/>
      <c r="S589" s="7"/>
      <c r="T589" s="7"/>
      <c r="U589" s="7"/>
      <c r="V589" s="7"/>
      <c r="W589" s="7"/>
      <c r="X589" s="7"/>
      <c r="Y589" s="7"/>
      <c r="Z589" s="201"/>
      <c r="AA589" s="7"/>
      <c r="AB589" s="7"/>
      <c r="AC589" s="7"/>
      <c r="AD589" s="7"/>
      <c r="AE589" s="7"/>
      <c r="AF589" s="7"/>
    </row>
    <row r="590" ht="14.25" customHeight="1">
      <c r="A590" s="7"/>
      <c r="B590" s="207"/>
      <c r="C590" s="49"/>
      <c r="D590" s="207"/>
      <c r="E590" s="7"/>
      <c r="F590" s="7"/>
      <c r="G590" s="7"/>
      <c r="H590" s="201"/>
      <c r="I590" s="207"/>
      <c r="J590" s="207"/>
      <c r="K590" s="7"/>
      <c r="L590" s="7"/>
      <c r="M590" s="7"/>
      <c r="N590" s="7"/>
      <c r="O590" s="7"/>
      <c r="P590" s="7"/>
      <c r="Q590" s="7"/>
      <c r="R590" s="7"/>
      <c r="S590" s="7"/>
      <c r="T590" s="7"/>
      <c r="U590" s="7"/>
      <c r="V590" s="7"/>
      <c r="W590" s="7"/>
      <c r="X590" s="7"/>
      <c r="Y590" s="7"/>
      <c r="Z590" s="201"/>
      <c r="AA590" s="7"/>
      <c r="AB590" s="7"/>
      <c r="AC590" s="7"/>
      <c r="AD590" s="7"/>
      <c r="AE590" s="7"/>
      <c r="AF590" s="7"/>
    </row>
    <row r="591" ht="14.25" customHeight="1">
      <c r="A591" s="7"/>
      <c r="B591" s="207"/>
      <c r="C591" s="49"/>
      <c r="D591" s="207"/>
      <c r="E591" s="7"/>
      <c r="F591" s="7"/>
      <c r="G591" s="7"/>
      <c r="H591" s="201"/>
      <c r="I591" s="207"/>
      <c r="J591" s="207"/>
      <c r="K591" s="7"/>
      <c r="L591" s="7"/>
      <c r="M591" s="7"/>
      <c r="N591" s="7"/>
      <c r="O591" s="7"/>
      <c r="P591" s="7"/>
      <c r="Q591" s="7"/>
      <c r="R591" s="7"/>
      <c r="S591" s="7"/>
      <c r="T591" s="7"/>
      <c r="U591" s="7"/>
      <c r="V591" s="7"/>
      <c r="W591" s="7"/>
      <c r="X591" s="7"/>
      <c r="Y591" s="7"/>
      <c r="Z591" s="201"/>
      <c r="AA591" s="7"/>
      <c r="AB591" s="7"/>
      <c r="AC591" s="7"/>
      <c r="AD591" s="7"/>
      <c r="AE591" s="7"/>
      <c r="AF591" s="7"/>
    </row>
    <row r="592" ht="14.25" customHeight="1">
      <c r="A592" s="7"/>
      <c r="B592" s="207"/>
      <c r="C592" s="49"/>
      <c r="D592" s="207"/>
      <c r="E592" s="7"/>
      <c r="F592" s="7"/>
      <c r="G592" s="7"/>
      <c r="H592" s="201"/>
      <c r="I592" s="207"/>
      <c r="J592" s="207"/>
      <c r="K592" s="7"/>
      <c r="L592" s="7"/>
      <c r="M592" s="7"/>
      <c r="N592" s="7"/>
      <c r="O592" s="7"/>
      <c r="P592" s="7"/>
      <c r="Q592" s="7"/>
      <c r="R592" s="7"/>
      <c r="S592" s="7"/>
      <c r="T592" s="7"/>
      <c r="U592" s="7"/>
      <c r="V592" s="7"/>
      <c r="W592" s="7"/>
      <c r="X592" s="7"/>
      <c r="Y592" s="7"/>
      <c r="Z592" s="201"/>
      <c r="AA592" s="7"/>
      <c r="AB592" s="7"/>
      <c r="AC592" s="7"/>
      <c r="AD592" s="7"/>
      <c r="AE592" s="7"/>
      <c r="AF592" s="7"/>
    </row>
    <row r="593" ht="14.25" customHeight="1">
      <c r="A593" s="7"/>
      <c r="B593" s="207"/>
      <c r="C593" s="49"/>
      <c r="D593" s="207"/>
      <c r="E593" s="7"/>
      <c r="F593" s="7"/>
      <c r="G593" s="7"/>
      <c r="H593" s="201"/>
      <c r="I593" s="207"/>
      <c r="J593" s="207"/>
      <c r="K593" s="7"/>
      <c r="L593" s="7"/>
      <c r="M593" s="7"/>
      <c r="N593" s="7"/>
      <c r="O593" s="7"/>
      <c r="P593" s="7"/>
      <c r="Q593" s="7"/>
      <c r="R593" s="7"/>
      <c r="S593" s="7"/>
      <c r="T593" s="7"/>
      <c r="U593" s="7"/>
      <c r="V593" s="7"/>
      <c r="W593" s="7"/>
      <c r="X593" s="7"/>
      <c r="Y593" s="7"/>
      <c r="Z593" s="201"/>
      <c r="AA593" s="7"/>
      <c r="AB593" s="7"/>
      <c r="AC593" s="7"/>
      <c r="AD593" s="7"/>
      <c r="AE593" s="7"/>
      <c r="AF593" s="7"/>
    </row>
    <row r="594" ht="14.25" customHeight="1">
      <c r="A594" s="7"/>
      <c r="B594" s="207"/>
      <c r="C594" s="49"/>
      <c r="D594" s="207"/>
      <c r="E594" s="7"/>
      <c r="F594" s="7"/>
      <c r="G594" s="7"/>
      <c r="H594" s="201"/>
      <c r="I594" s="207"/>
      <c r="J594" s="207"/>
      <c r="K594" s="7"/>
      <c r="L594" s="7"/>
      <c r="M594" s="7"/>
      <c r="N594" s="7"/>
      <c r="O594" s="7"/>
      <c r="P594" s="7"/>
      <c r="Q594" s="7"/>
      <c r="R594" s="7"/>
      <c r="S594" s="7"/>
      <c r="T594" s="7"/>
      <c r="U594" s="7"/>
      <c r="V594" s="7"/>
      <c r="W594" s="7"/>
      <c r="X594" s="7"/>
      <c r="Y594" s="7"/>
      <c r="Z594" s="201"/>
      <c r="AA594" s="7"/>
      <c r="AB594" s="7"/>
      <c r="AC594" s="7"/>
      <c r="AD594" s="7"/>
      <c r="AE594" s="7"/>
      <c r="AF594" s="7"/>
    </row>
    <row r="595" ht="14.25" customHeight="1">
      <c r="A595" s="7"/>
      <c r="B595" s="207"/>
      <c r="C595" s="49"/>
      <c r="D595" s="207"/>
      <c r="E595" s="7"/>
      <c r="F595" s="7"/>
      <c r="G595" s="7"/>
      <c r="H595" s="201"/>
      <c r="I595" s="207"/>
      <c r="J595" s="207"/>
      <c r="K595" s="7"/>
      <c r="L595" s="7"/>
      <c r="M595" s="7"/>
      <c r="N595" s="7"/>
      <c r="O595" s="7"/>
      <c r="P595" s="7"/>
      <c r="Q595" s="7"/>
      <c r="R595" s="7"/>
      <c r="S595" s="7"/>
      <c r="T595" s="7"/>
      <c r="U595" s="7"/>
      <c r="V595" s="7"/>
      <c r="W595" s="7"/>
      <c r="X595" s="7"/>
      <c r="Y595" s="7"/>
      <c r="Z595" s="201"/>
      <c r="AA595" s="7"/>
      <c r="AB595" s="7"/>
      <c r="AC595" s="7"/>
      <c r="AD595" s="7"/>
      <c r="AE595" s="7"/>
      <c r="AF595" s="7"/>
    </row>
    <row r="596" ht="14.25" customHeight="1">
      <c r="A596" s="7"/>
      <c r="B596" s="207"/>
      <c r="C596" s="49"/>
      <c r="D596" s="207"/>
      <c r="E596" s="7"/>
      <c r="F596" s="7"/>
      <c r="G596" s="7"/>
      <c r="H596" s="201"/>
      <c r="I596" s="207"/>
      <c r="J596" s="207"/>
      <c r="K596" s="7"/>
      <c r="L596" s="7"/>
      <c r="M596" s="7"/>
      <c r="N596" s="7"/>
      <c r="O596" s="7"/>
      <c r="P596" s="7"/>
      <c r="Q596" s="7"/>
      <c r="R596" s="7"/>
      <c r="S596" s="7"/>
      <c r="T596" s="7"/>
      <c r="U596" s="7"/>
      <c r="V596" s="7"/>
      <c r="W596" s="7"/>
      <c r="X596" s="7"/>
      <c r="Y596" s="7"/>
      <c r="Z596" s="201"/>
      <c r="AA596" s="7"/>
      <c r="AB596" s="7"/>
      <c r="AC596" s="7"/>
      <c r="AD596" s="7"/>
      <c r="AE596" s="7"/>
      <c r="AF596" s="7"/>
    </row>
    <row r="597" ht="14.25" customHeight="1">
      <c r="A597" s="7"/>
      <c r="B597" s="207"/>
      <c r="C597" s="49"/>
      <c r="D597" s="207"/>
      <c r="E597" s="7"/>
      <c r="F597" s="7"/>
      <c r="G597" s="7"/>
      <c r="H597" s="201"/>
      <c r="I597" s="207"/>
      <c r="J597" s="207"/>
      <c r="K597" s="7"/>
      <c r="L597" s="7"/>
      <c r="M597" s="7"/>
      <c r="N597" s="7"/>
      <c r="O597" s="7"/>
      <c r="P597" s="7"/>
      <c r="Q597" s="7"/>
      <c r="R597" s="7"/>
      <c r="S597" s="7"/>
      <c r="T597" s="7"/>
      <c r="U597" s="7"/>
      <c r="V597" s="7"/>
      <c r="W597" s="7"/>
      <c r="X597" s="7"/>
      <c r="Y597" s="7"/>
      <c r="Z597" s="201"/>
      <c r="AA597" s="7"/>
      <c r="AB597" s="7"/>
      <c r="AC597" s="7"/>
      <c r="AD597" s="7"/>
      <c r="AE597" s="7"/>
      <c r="AF597" s="7"/>
    </row>
    <row r="598" ht="14.25" customHeight="1">
      <c r="A598" s="7"/>
      <c r="B598" s="207"/>
      <c r="C598" s="49"/>
      <c r="D598" s="207"/>
      <c r="E598" s="7"/>
      <c r="F598" s="7"/>
      <c r="G598" s="7"/>
      <c r="H598" s="201"/>
      <c r="I598" s="207"/>
      <c r="J598" s="207"/>
      <c r="K598" s="7"/>
      <c r="L598" s="7"/>
      <c r="M598" s="7"/>
      <c r="N598" s="7"/>
      <c r="O598" s="7"/>
      <c r="P598" s="7"/>
      <c r="Q598" s="7"/>
      <c r="R598" s="7"/>
      <c r="S598" s="7"/>
      <c r="T598" s="7"/>
      <c r="U598" s="7"/>
      <c r="V598" s="7"/>
      <c r="W598" s="7"/>
      <c r="X598" s="7"/>
      <c r="Y598" s="7"/>
      <c r="Z598" s="201"/>
      <c r="AA598" s="7"/>
      <c r="AB598" s="7"/>
      <c r="AC598" s="7"/>
      <c r="AD598" s="7"/>
      <c r="AE598" s="7"/>
      <c r="AF598" s="7"/>
    </row>
    <row r="599" ht="14.25" customHeight="1">
      <c r="A599" s="7"/>
      <c r="B599" s="207"/>
      <c r="C599" s="49"/>
      <c r="D599" s="207"/>
      <c r="E599" s="7"/>
      <c r="F599" s="7"/>
      <c r="G599" s="7"/>
      <c r="H599" s="201"/>
      <c r="I599" s="207"/>
      <c r="J599" s="207"/>
      <c r="K599" s="7"/>
      <c r="L599" s="7"/>
      <c r="M599" s="7"/>
      <c r="N599" s="7"/>
      <c r="O599" s="7"/>
      <c r="P599" s="7"/>
      <c r="Q599" s="7"/>
      <c r="R599" s="7"/>
      <c r="S599" s="7"/>
      <c r="T599" s="7"/>
      <c r="U599" s="7"/>
      <c r="V599" s="7"/>
      <c r="W599" s="7"/>
      <c r="X599" s="7"/>
      <c r="Y599" s="7"/>
      <c r="Z599" s="201"/>
      <c r="AA599" s="7"/>
      <c r="AB599" s="7"/>
      <c r="AC599" s="7"/>
      <c r="AD599" s="7"/>
      <c r="AE599" s="7"/>
      <c r="AF599" s="7"/>
    </row>
    <row r="600" ht="14.25" customHeight="1">
      <c r="A600" s="7"/>
      <c r="B600" s="207"/>
      <c r="C600" s="49"/>
      <c r="D600" s="207"/>
      <c r="E600" s="7"/>
      <c r="F600" s="7"/>
      <c r="G600" s="7"/>
      <c r="H600" s="201"/>
      <c r="I600" s="207"/>
      <c r="J600" s="207"/>
      <c r="K600" s="7"/>
      <c r="L600" s="7"/>
      <c r="M600" s="7"/>
      <c r="N600" s="7"/>
      <c r="O600" s="7"/>
      <c r="P600" s="7"/>
      <c r="Q600" s="7"/>
      <c r="R600" s="7"/>
      <c r="S600" s="7"/>
      <c r="T600" s="7"/>
      <c r="U600" s="7"/>
      <c r="V600" s="7"/>
      <c r="W600" s="7"/>
      <c r="X600" s="7"/>
      <c r="Y600" s="7"/>
      <c r="Z600" s="201"/>
      <c r="AA600" s="7"/>
      <c r="AB600" s="7"/>
      <c r="AC600" s="7"/>
      <c r="AD600" s="7"/>
      <c r="AE600" s="7"/>
      <c r="AF600" s="7"/>
    </row>
    <row r="601" ht="14.25" customHeight="1">
      <c r="A601" s="7"/>
      <c r="B601" s="207"/>
      <c r="C601" s="49"/>
      <c r="D601" s="207"/>
      <c r="E601" s="7"/>
      <c r="F601" s="7"/>
      <c r="G601" s="7"/>
      <c r="H601" s="201"/>
      <c r="I601" s="207"/>
      <c r="J601" s="207"/>
      <c r="K601" s="7"/>
      <c r="L601" s="7"/>
      <c r="M601" s="7"/>
      <c r="N601" s="7"/>
      <c r="O601" s="7"/>
      <c r="P601" s="7"/>
      <c r="Q601" s="7"/>
      <c r="R601" s="7"/>
      <c r="S601" s="7"/>
      <c r="T601" s="7"/>
      <c r="U601" s="7"/>
      <c r="V601" s="7"/>
      <c r="W601" s="7"/>
      <c r="X601" s="7"/>
      <c r="Y601" s="7"/>
      <c r="Z601" s="201"/>
      <c r="AA601" s="7"/>
      <c r="AB601" s="7"/>
      <c r="AC601" s="7"/>
      <c r="AD601" s="7"/>
      <c r="AE601" s="7"/>
      <c r="AF601" s="7"/>
    </row>
    <row r="602" ht="14.25" customHeight="1">
      <c r="A602" s="7"/>
      <c r="B602" s="207"/>
      <c r="C602" s="49"/>
      <c r="D602" s="207"/>
      <c r="E602" s="7"/>
      <c r="F602" s="7"/>
      <c r="G602" s="7"/>
      <c r="H602" s="201"/>
      <c r="I602" s="207"/>
      <c r="J602" s="207"/>
      <c r="K602" s="7"/>
      <c r="L602" s="7"/>
      <c r="M602" s="7"/>
      <c r="N602" s="7"/>
      <c r="O602" s="7"/>
      <c r="P602" s="7"/>
      <c r="Q602" s="7"/>
      <c r="R602" s="7"/>
      <c r="S602" s="7"/>
      <c r="T602" s="7"/>
      <c r="U602" s="7"/>
      <c r="V602" s="7"/>
      <c r="W602" s="7"/>
      <c r="X602" s="7"/>
      <c r="Y602" s="7"/>
      <c r="Z602" s="201"/>
      <c r="AA602" s="7"/>
      <c r="AB602" s="7"/>
      <c r="AC602" s="7"/>
      <c r="AD602" s="7"/>
      <c r="AE602" s="7"/>
      <c r="AF602" s="7"/>
    </row>
    <row r="603" ht="14.25" customHeight="1">
      <c r="A603" s="7"/>
      <c r="B603" s="207"/>
      <c r="C603" s="49"/>
      <c r="D603" s="207"/>
      <c r="E603" s="7"/>
      <c r="F603" s="7"/>
      <c r="G603" s="7"/>
      <c r="H603" s="201"/>
      <c r="I603" s="207"/>
      <c r="J603" s="207"/>
      <c r="K603" s="7"/>
      <c r="L603" s="7"/>
      <c r="M603" s="7"/>
      <c r="N603" s="7"/>
      <c r="O603" s="7"/>
      <c r="P603" s="7"/>
      <c r="Q603" s="7"/>
      <c r="R603" s="7"/>
      <c r="S603" s="7"/>
      <c r="T603" s="7"/>
      <c r="U603" s="7"/>
      <c r="V603" s="7"/>
      <c r="W603" s="7"/>
      <c r="X603" s="7"/>
      <c r="Y603" s="7"/>
      <c r="Z603" s="201"/>
      <c r="AA603" s="7"/>
      <c r="AB603" s="7"/>
      <c r="AC603" s="7"/>
      <c r="AD603" s="7"/>
      <c r="AE603" s="7"/>
      <c r="AF603" s="7"/>
    </row>
    <row r="604" ht="14.25" customHeight="1">
      <c r="A604" s="7"/>
      <c r="B604" s="207"/>
      <c r="C604" s="49"/>
      <c r="D604" s="207"/>
      <c r="E604" s="7"/>
      <c r="F604" s="7"/>
      <c r="G604" s="7"/>
      <c r="H604" s="201"/>
      <c r="I604" s="207"/>
      <c r="J604" s="207"/>
      <c r="K604" s="7"/>
      <c r="L604" s="7"/>
      <c r="M604" s="7"/>
      <c r="N604" s="7"/>
      <c r="O604" s="7"/>
      <c r="P604" s="7"/>
      <c r="Q604" s="7"/>
      <c r="R604" s="7"/>
      <c r="S604" s="7"/>
      <c r="T604" s="7"/>
      <c r="U604" s="7"/>
      <c r="V604" s="7"/>
      <c r="W604" s="7"/>
      <c r="X604" s="7"/>
      <c r="Y604" s="7"/>
      <c r="Z604" s="201"/>
      <c r="AA604" s="7"/>
      <c r="AB604" s="7"/>
      <c r="AC604" s="7"/>
      <c r="AD604" s="7"/>
      <c r="AE604" s="7"/>
      <c r="AF604" s="7"/>
    </row>
    <row r="605" ht="14.25" customHeight="1">
      <c r="A605" s="7"/>
      <c r="B605" s="207"/>
      <c r="C605" s="49"/>
      <c r="D605" s="207"/>
      <c r="E605" s="7"/>
      <c r="F605" s="7"/>
      <c r="G605" s="7"/>
      <c r="H605" s="201"/>
      <c r="I605" s="207"/>
      <c r="J605" s="207"/>
      <c r="K605" s="7"/>
      <c r="L605" s="7"/>
      <c r="M605" s="7"/>
      <c r="N605" s="7"/>
      <c r="O605" s="7"/>
      <c r="P605" s="7"/>
      <c r="Q605" s="7"/>
      <c r="R605" s="7"/>
      <c r="S605" s="7"/>
      <c r="T605" s="7"/>
      <c r="U605" s="7"/>
      <c r="V605" s="7"/>
      <c r="W605" s="7"/>
      <c r="X605" s="7"/>
      <c r="Y605" s="7"/>
      <c r="Z605" s="201"/>
      <c r="AA605" s="7"/>
      <c r="AB605" s="7"/>
      <c r="AC605" s="7"/>
      <c r="AD605" s="7"/>
      <c r="AE605" s="7"/>
      <c r="AF605" s="7"/>
    </row>
    <row r="606" ht="14.25" customHeight="1">
      <c r="A606" s="7"/>
      <c r="B606" s="207"/>
      <c r="C606" s="49"/>
      <c r="D606" s="207"/>
      <c r="E606" s="7"/>
      <c r="F606" s="7"/>
      <c r="G606" s="7"/>
      <c r="H606" s="201"/>
      <c r="I606" s="207"/>
      <c r="J606" s="207"/>
      <c r="K606" s="7"/>
      <c r="L606" s="7"/>
      <c r="M606" s="7"/>
      <c r="N606" s="7"/>
      <c r="O606" s="7"/>
      <c r="P606" s="7"/>
      <c r="Q606" s="7"/>
      <c r="R606" s="7"/>
      <c r="S606" s="7"/>
      <c r="T606" s="7"/>
      <c r="U606" s="7"/>
      <c r="V606" s="7"/>
      <c r="W606" s="7"/>
      <c r="X606" s="7"/>
      <c r="Y606" s="7"/>
      <c r="Z606" s="201"/>
      <c r="AA606" s="7"/>
      <c r="AB606" s="7"/>
      <c r="AC606" s="7"/>
      <c r="AD606" s="7"/>
      <c r="AE606" s="7"/>
      <c r="AF606" s="7"/>
    </row>
    <row r="607" ht="14.25" customHeight="1">
      <c r="A607" s="7"/>
      <c r="B607" s="207"/>
      <c r="C607" s="49"/>
      <c r="D607" s="207"/>
      <c r="E607" s="7"/>
      <c r="F607" s="7"/>
      <c r="G607" s="7"/>
      <c r="H607" s="201"/>
      <c r="I607" s="207"/>
      <c r="J607" s="207"/>
      <c r="K607" s="7"/>
      <c r="L607" s="7"/>
      <c r="M607" s="7"/>
      <c r="N607" s="7"/>
      <c r="O607" s="7"/>
      <c r="P607" s="7"/>
      <c r="Q607" s="7"/>
      <c r="R607" s="7"/>
      <c r="S607" s="7"/>
      <c r="T607" s="7"/>
      <c r="U607" s="7"/>
      <c r="V607" s="7"/>
      <c r="W607" s="7"/>
      <c r="X607" s="7"/>
      <c r="Y607" s="7"/>
      <c r="Z607" s="201"/>
      <c r="AA607" s="7"/>
      <c r="AB607" s="7"/>
      <c r="AC607" s="7"/>
      <c r="AD607" s="7"/>
      <c r="AE607" s="7"/>
      <c r="AF607" s="7"/>
    </row>
    <row r="608" ht="14.25" customHeight="1">
      <c r="A608" s="7"/>
      <c r="B608" s="207"/>
      <c r="C608" s="49"/>
      <c r="D608" s="207"/>
      <c r="E608" s="7"/>
      <c r="F608" s="7"/>
      <c r="G608" s="7"/>
      <c r="H608" s="201"/>
      <c r="I608" s="207"/>
      <c r="J608" s="207"/>
      <c r="K608" s="7"/>
      <c r="L608" s="7"/>
      <c r="M608" s="7"/>
      <c r="N608" s="7"/>
      <c r="O608" s="7"/>
      <c r="P608" s="7"/>
      <c r="Q608" s="7"/>
      <c r="R608" s="7"/>
      <c r="S608" s="7"/>
      <c r="T608" s="7"/>
      <c r="U608" s="7"/>
      <c r="V608" s="7"/>
      <c r="W608" s="7"/>
      <c r="X608" s="7"/>
      <c r="Y608" s="7"/>
      <c r="Z608" s="201"/>
      <c r="AA608" s="7"/>
      <c r="AB608" s="7"/>
      <c r="AC608" s="7"/>
      <c r="AD608" s="7"/>
      <c r="AE608" s="7"/>
      <c r="AF608" s="7"/>
    </row>
    <row r="609" ht="14.25" customHeight="1">
      <c r="A609" s="7"/>
      <c r="B609" s="207"/>
      <c r="C609" s="49"/>
      <c r="D609" s="207"/>
      <c r="E609" s="7"/>
      <c r="F609" s="7"/>
      <c r="G609" s="7"/>
      <c r="H609" s="201"/>
      <c r="I609" s="207"/>
      <c r="J609" s="207"/>
      <c r="K609" s="7"/>
      <c r="L609" s="7"/>
      <c r="M609" s="7"/>
      <c r="N609" s="7"/>
      <c r="O609" s="7"/>
      <c r="P609" s="7"/>
      <c r="Q609" s="7"/>
      <c r="R609" s="7"/>
      <c r="S609" s="7"/>
      <c r="T609" s="7"/>
      <c r="U609" s="7"/>
      <c r="V609" s="7"/>
      <c r="W609" s="7"/>
      <c r="X609" s="7"/>
      <c r="Y609" s="7"/>
      <c r="Z609" s="201"/>
      <c r="AA609" s="7"/>
      <c r="AB609" s="7"/>
      <c r="AC609" s="7"/>
      <c r="AD609" s="7"/>
      <c r="AE609" s="7"/>
      <c r="AF609" s="7"/>
    </row>
    <row r="610" ht="14.25" customHeight="1">
      <c r="A610" s="7"/>
      <c r="B610" s="207"/>
      <c r="C610" s="49"/>
      <c r="D610" s="207"/>
      <c r="E610" s="7"/>
      <c r="F610" s="7"/>
      <c r="G610" s="7"/>
      <c r="H610" s="201"/>
      <c r="I610" s="207"/>
      <c r="J610" s="207"/>
      <c r="K610" s="7"/>
      <c r="L610" s="7"/>
      <c r="M610" s="7"/>
      <c r="N610" s="7"/>
      <c r="O610" s="7"/>
      <c r="P610" s="7"/>
      <c r="Q610" s="7"/>
      <c r="R610" s="7"/>
      <c r="S610" s="7"/>
      <c r="T610" s="7"/>
      <c r="U610" s="7"/>
      <c r="V610" s="7"/>
      <c r="W610" s="7"/>
      <c r="X610" s="7"/>
      <c r="Y610" s="7"/>
      <c r="Z610" s="201"/>
      <c r="AA610" s="7"/>
      <c r="AB610" s="7"/>
      <c r="AC610" s="7"/>
      <c r="AD610" s="7"/>
      <c r="AE610" s="7"/>
      <c r="AF610" s="7"/>
    </row>
    <row r="611" ht="14.25" customHeight="1">
      <c r="A611" s="7"/>
      <c r="B611" s="207"/>
      <c r="C611" s="49"/>
      <c r="D611" s="207"/>
      <c r="E611" s="7"/>
      <c r="F611" s="7"/>
      <c r="G611" s="7"/>
      <c r="H611" s="201"/>
      <c r="I611" s="207"/>
      <c r="J611" s="207"/>
      <c r="K611" s="7"/>
      <c r="L611" s="7"/>
      <c r="M611" s="7"/>
      <c r="N611" s="7"/>
      <c r="O611" s="7"/>
      <c r="P611" s="7"/>
      <c r="Q611" s="7"/>
      <c r="R611" s="7"/>
      <c r="S611" s="7"/>
      <c r="T611" s="7"/>
      <c r="U611" s="7"/>
      <c r="V611" s="7"/>
      <c r="W611" s="7"/>
      <c r="X611" s="7"/>
      <c r="Y611" s="7"/>
      <c r="Z611" s="201"/>
      <c r="AA611" s="7"/>
      <c r="AB611" s="7"/>
      <c r="AC611" s="7"/>
      <c r="AD611" s="7"/>
      <c r="AE611" s="7"/>
      <c r="AF611" s="7"/>
    </row>
    <row r="612" ht="14.25" customHeight="1">
      <c r="A612" s="7"/>
      <c r="B612" s="207"/>
      <c r="C612" s="49"/>
      <c r="D612" s="207"/>
      <c r="E612" s="7"/>
      <c r="F612" s="7"/>
      <c r="G612" s="7"/>
      <c r="H612" s="201"/>
      <c r="I612" s="207"/>
      <c r="J612" s="207"/>
      <c r="K612" s="7"/>
      <c r="L612" s="7"/>
      <c r="M612" s="7"/>
      <c r="N612" s="7"/>
      <c r="O612" s="7"/>
      <c r="P612" s="7"/>
      <c r="Q612" s="7"/>
      <c r="R612" s="7"/>
      <c r="S612" s="7"/>
      <c r="T612" s="7"/>
      <c r="U612" s="7"/>
      <c r="V612" s="7"/>
      <c r="W612" s="7"/>
      <c r="X612" s="7"/>
      <c r="Y612" s="7"/>
      <c r="Z612" s="201"/>
      <c r="AA612" s="7"/>
      <c r="AB612" s="7"/>
      <c r="AC612" s="7"/>
      <c r="AD612" s="7"/>
      <c r="AE612" s="7"/>
      <c r="AF612" s="7"/>
    </row>
    <row r="613" ht="14.25" customHeight="1">
      <c r="A613" s="7"/>
      <c r="B613" s="207"/>
      <c r="C613" s="49"/>
      <c r="D613" s="207"/>
      <c r="E613" s="7"/>
      <c r="F613" s="7"/>
      <c r="G613" s="7"/>
      <c r="H613" s="201"/>
      <c r="I613" s="207"/>
      <c r="J613" s="207"/>
      <c r="K613" s="7"/>
      <c r="L613" s="7"/>
      <c r="M613" s="7"/>
      <c r="N613" s="7"/>
      <c r="O613" s="7"/>
      <c r="P613" s="7"/>
      <c r="Q613" s="7"/>
      <c r="R613" s="7"/>
      <c r="S613" s="7"/>
      <c r="T613" s="7"/>
      <c r="U613" s="7"/>
      <c r="V613" s="7"/>
      <c r="W613" s="7"/>
      <c r="X613" s="7"/>
      <c r="Y613" s="7"/>
      <c r="Z613" s="201"/>
      <c r="AA613" s="7"/>
      <c r="AB613" s="7"/>
      <c r="AC613" s="7"/>
      <c r="AD613" s="7"/>
      <c r="AE613" s="7"/>
      <c r="AF613" s="7"/>
    </row>
    <row r="614" ht="14.25" customHeight="1">
      <c r="A614" s="7"/>
      <c r="B614" s="207"/>
      <c r="C614" s="49"/>
      <c r="D614" s="207"/>
      <c r="E614" s="7"/>
      <c r="F614" s="7"/>
      <c r="G614" s="7"/>
      <c r="H614" s="201"/>
      <c r="I614" s="207"/>
      <c r="J614" s="207"/>
      <c r="K614" s="7"/>
      <c r="L614" s="7"/>
      <c r="M614" s="7"/>
      <c r="N614" s="7"/>
      <c r="O614" s="7"/>
      <c r="P614" s="7"/>
      <c r="Q614" s="7"/>
      <c r="R614" s="7"/>
      <c r="S614" s="7"/>
      <c r="T614" s="7"/>
      <c r="U614" s="7"/>
      <c r="V614" s="7"/>
      <c r="W614" s="7"/>
      <c r="X614" s="7"/>
      <c r="Y614" s="7"/>
      <c r="Z614" s="201"/>
      <c r="AA614" s="7"/>
      <c r="AB614" s="7"/>
      <c r="AC614" s="7"/>
      <c r="AD614" s="7"/>
      <c r="AE614" s="7"/>
      <c r="AF614" s="7"/>
    </row>
    <row r="615" ht="14.25" customHeight="1">
      <c r="A615" s="7"/>
      <c r="B615" s="207"/>
      <c r="C615" s="49"/>
      <c r="D615" s="207"/>
      <c r="E615" s="7"/>
      <c r="F615" s="7"/>
      <c r="G615" s="7"/>
      <c r="H615" s="201"/>
      <c r="I615" s="207"/>
      <c r="J615" s="207"/>
      <c r="K615" s="7"/>
      <c r="L615" s="7"/>
      <c r="M615" s="7"/>
      <c r="N615" s="7"/>
      <c r="O615" s="7"/>
      <c r="P615" s="7"/>
      <c r="Q615" s="7"/>
      <c r="R615" s="7"/>
      <c r="S615" s="7"/>
      <c r="T615" s="7"/>
      <c r="U615" s="7"/>
      <c r="V615" s="7"/>
      <c r="W615" s="7"/>
      <c r="X615" s="7"/>
      <c r="Y615" s="7"/>
      <c r="Z615" s="201"/>
      <c r="AA615" s="7"/>
      <c r="AB615" s="7"/>
      <c r="AC615" s="7"/>
      <c r="AD615" s="7"/>
      <c r="AE615" s="7"/>
      <c r="AF615" s="7"/>
    </row>
    <row r="616" ht="14.25" customHeight="1">
      <c r="A616" s="7"/>
      <c r="B616" s="207"/>
      <c r="C616" s="49"/>
      <c r="D616" s="207"/>
      <c r="E616" s="7"/>
      <c r="F616" s="7"/>
      <c r="G616" s="7"/>
      <c r="H616" s="201"/>
      <c r="I616" s="207"/>
      <c r="J616" s="207"/>
      <c r="K616" s="7"/>
      <c r="L616" s="7"/>
      <c r="M616" s="7"/>
      <c r="N616" s="7"/>
      <c r="O616" s="7"/>
      <c r="P616" s="7"/>
      <c r="Q616" s="7"/>
      <c r="R616" s="7"/>
      <c r="S616" s="7"/>
      <c r="T616" s="7"/>
      <c r="U616" s="7"/>
      <c r="V616" s="7"/>
      <c r="W616" s="7"/>
      <c r="X616" s="7"/>
      <c r="Y616" s="7"/>
      <c r="Z616" s="201"/>
      <c r="AA616" s="7"/>
      <c r="AB616" s="7"/>
      <c r="AC616" s="7"/>
      <c r="AD616" s="7"/>
      <c r="AE616" s="7"/>
      <c r="AF616" s="7"/>
    </row>
    <row r="617" ht="14.25" customHeight="1">
      <c r="A617" s="7"/>
      <c r="B617" s="207"/>
      <c r="C617" s="49"/>
      <c r="D617" s="207"/>
      <c r="E617" s="7"/>
      <c r="F617" s="7"/>
      <c r="G617" s="7"/>
      <c r="H617" s="201"/>
      <c r="I617" s="207"/>
      <c r="J617" s="207"/>
      <c r="K617" s="7"/>
      <c r="L617" s="7"/>
      <c r="M617" s="7"/>
      <c r="N617" s="7"/>
      <c r="O617" s="7"/>
      <c r="P617" s="7"/>
      <c r="Q617" s="7"/>
      <c r="R617" s="7"/>
      <c r="S617" s="7"/>
      <c r="T617" s="7"/>
      <c r="U617" s="7"/>
      <c r="V617" s="7"/>
      <c r="W617" s="7"/>
      <c r="X617" s="7"/>
      <c r="Y617" s="7"/>
      <c r="Z617" s="201"/>
      <c r="AA617" s="7"/>
      <c r="AB617" s="7"/>
      <c r="AC617" s="7"/>
      <c r="AD617" s="7"/>
      <c r="AE617" s="7"/>
      <c r="AF617" s="7"/>
    </row>
    <row r="618" ht="14.25" customHeight="1">
      <c r="A618" s="7"/>
      <c r="B618" s="207"/>
      <c r="C618" s="49"/>
      <c r="D618" s="207"/>
      <c r="E618" s="7"/>
      <c r="F618" s="7"/>
      <c r="G618" s="7"/>
      <c r="H618" s="201"/>
      <c r="I618" s="207"/>
      <c r="J618" s="207"/>
      <c r="K618" s="7"/>
      <c r="L618" s="7"/>
      <c r="M618" s="7"/>
      <c r="N618" s="7"/>
      <c r="O618" s="7"/>
      <c r="P618" s="7"/>
      <c r="Q618" s="7"/>
      <c r="R618" s="7"/>
      <c r="S618" s="7"/>
      <c r="T618" s="7"/>
      <c r="U618" s="7"/>
      <c r="V618" s="7"/>
      <c r="W618" s="7"/>
      <c r="X618" s="7"/>
      <c r="Y618" s="7"/>
      <c r="Z618" s="201"/>
      <c r="AA618" s="7"/>
      <c r="AB618" s="7"/>
      <c r="AC618" s="7"/>
      <c r="AD618" s="7"/>
      <c r="AE618" s="7"/>
      <c r="AF618" s="7"/>
    </row>
    <row r="619" ht="14.25" customHeight="1">
      <c r="A619" s="7"/>
      <c r="B619" s="207"/>
      <c r="C619" s="49"/>
      <c r="D619" s="207"/>
      <c r="E619" s="7"/>
      <c r="F619" s="7"/>
      <c r="G619" s="7"/>
      <c r="H619" s="201"/>
      <c r="I619" s="207"/>
      <c r="J619" s="207"/>
      <c r="K619" s="7"/>
      <c r="L619" s="7"/>
      <c r="M619" s="7"/>
      <c r="N619" s="7"/>
      <c r="O619" s="7"/>
      <c r="P619" s="7"/>
      <c r="Q619" s="7"/>
      <c r="R619" s="7"/>
      <c r="S619" s="7"/>
      <c r="T619" s="7"/>
      <c r="U619" s="7"/>
      <c r="V619" s="7"/>
      <c r="W619" s="7"/>
      <c r="X619" s="7"/>
      <c r="Y619" s="7"/>
      <c r="Z619" s="201"/>
      <c r="AA619" s="7"/>
      <c r="AB619" s="7"/>
      <c r="AC619" s="7"/>
      <c r="AD619" s="7"/>
      <c r="AE619" s="7"/>
      <c r="AF619" s="7"/>
    </row>
    <row r="620" ht="14.25" customHeight="1">
      <c r="A620" s="7"/>
      <c r="B620" s="207"/>
      <c r="C620" s="49"/>
      <c r="D620" s="207"/>
      <c r="E620" s="7"/>
      <c r="F620" s="7"/>
      <c r="G620" s="7"/>
      <c r="H620" s="201"/>
      <c r="I620" s="207"/>
      <c r="J620" s="207"/>
      <c r="K620" s="7"/>
      <c r="L620" s="7"/>
      <c r="M620" s="7"/>
      <c r="N620" s="7"/>
      <c r="O620" s="7"/>
      <c r="P620" s="7"/>
      <c r="Q620" s="7"/>
      <c r="R620" s="7"/>
      <c r="S620" s="7"/>
      <c r="T620" s="7"/>
      <c r="U620" s="7"/>
      <c r="V620" s="7"/>
      <c r="W620" s="7"/>
      <c r="X620" s="7"/>
      <c r="Y620" s="7"/>
      <c r="Z620" s="201"/>
      <c r="AA620" s="7"/>
      <c r="AB620" s="7"/>
      <c r="AC620" s="7"/>
      <c r="AD620" s="7"/>
      <c r="AE620" s="7"/>
      <c r="AF620" s="7"/>
    </row>
    <row r="621" ht="14.25" customHeight="1">
      <c r="A621" s="7"/>
      <c r="B621" s="207"/>
      <c r="C621" s="49"/>
      <c r="D621" s="207"/>
      <c r="E621" s="7"/>
      <c r="F621" s="7"/>
      <c r="G621" s="7"/>
      <c r="H621" s="201"/>
      <c r="I621" s="207"/>
      <c r="J621" s="207"/>
      <c r="K621" s="7"/>
      <c r="L621" s="7"/>
      <c r="M621" s="7"/>
      <c r="N621" s="7"/>
      <c r="O621" s="7"/>
      <c r="P621" s="7"/>
      <c r="Q621" s="7"/>
      <c r="R621" s="7"/>
      <c r="S621" s="7"/>
      <c r="T621" s="7"/>
      <c r="U621" s="7"/>
      <c r="V621" s="7"/>
      <c r="W621" s="7"/>
      <c r="X621" s="7"/>
      <c r="Y621" s="7"/>
      <c r="Z621" s="201"/>
      <c r="AA621" s="7"/>
      <c r="AB621" s="7"/>
      <c r="AC621" s="7"/>
      <c r="AD621" s="7"/>
      <c r="AE621" s="7"/>
      <c r="AF621" s="7"/>
    </row>
    <row r="622" ht="14.25" customHeight="1">
      <c r="A622" s="7"/>
      <c r="B622" s="207"/>
      <c r="C622" s="49"/>
      <c r="D622" s="207"/>
      <c r="E622" s="7"/>
      <c r="F622" s="7"/>
      <c r="G622" s="7"/>
      <c r="H622" s="201"/>
      <c r="I622" s="207"/>
      <c r="J622" s="207"/>
      <c r="K622" s="7"/>
      <c r="L622" s="7"/>
      <c r="M622" s="7"/>
      <c r="N622" s="7"/>
      <c r="O622" s="7"/>
      <c r="P622" s="7"/>
      <c r="Q622" s="7"/>
      <c r="R622" s="7"/>
      <c r="S622" s="7"/>
      <c r="T622" s="7"/>
      <c r="U622" s="7"/>
      <c r="V622" s="7"/>
      <c r="W622" s="7"/>
      <c r="X622" s="7"/>
      <c r="Y622" s="7"/>
      <c r="Z622" s="201"/>
      <c r="AA622" s="7"/>
      <c r="AB622" s="7"/>
      <c r="AC622" s="7"/>
      <c r="AD622" s="7"/>
      <c r="AE622" s="7"/>
      <c r="AF622" s="7"/>
    </row>
    <row r="623" ht="14.25" customHeight="1">
      <c r="A623" s="7"/>
      <c r="B623" s="207"/>
      <c r="C623" s="49"/>
      <c r="D623" s="207"/>
      <c r="E623" s="7"/>
      <c r="F623" s="7"/>
      <c r="G623" s="7"/>
      <c r="H623" s="201"/>
      <c r="I623" s="207"/>
      <c r="J623" s="207"/>
      <c r="K623" s="7"/>
      <c r="L623" s="7"/>
      <c r="M623" s="7"/>
      <c r="N623" s="7"/>
      <c r="O623" s="7"/>
      <c r="P623" s="7"/>
      <c r="Q623" s="7"/>
      <c r="R623" s="7"/>
      <c r="S623" s="7"/>
      <c r="T623" s="7"/>
      <c r="U623" s="7"/>
      <c r="V623" s="7"/>
      <c r="W623" s="7"/>
      <c r="X623" s="7"/>
      <c r="Y623" s="7"/>
      <c r="Z623" s="201"/>
      <c r="AA623" s="7"/>
      <c r="AB623" s="7"/>
      <c r="AC623" s="7"/>
      <c r="AD623" s="7"/>
      <c r="AE623" s="7"/>
      <c r="AF623" s="7"/>
    </row>
    <row r="624" ht="14.25" customHeight="1">
      <c r="A624" s="7"/>
      <c r="B624" s="207"/>
      <c r="C624" s="49"/>
      <c r="D624" s="207"/>
      <c r="E624" s="7"/>
      <c r="F624" s="7"/>
      <c r="G624" s="7"/>
      <c r="H624" s="201"/>
      <c r="I624" s="207"/>
      <c r="J624" s="207"/>
      <c r="K624" s="7"/>
      <c r="L624" s="7"/>
      <c r="M624" s="7"/>
      <c r="N624" s="7"/>
      <c r="O624" s="7"/>
      <c r="P624" s="7"/>
      <c r="Q624" s="7"/>
      <c r="R624" s="7"/>
      <c r="S624" s="7"/>
      <c r="T624" s="7"/>
      <c r="U624" s="7"/>
      <c r="V624" s="7"/>
      <c r="W624" s="7"/>
      <c r="X624" s="7"/>
      <c r="Y624" s="7"/>
      <c r="Z624" s="201"/>
      <c r="AA624" s="7"/>
      <c r="AB624" s="7"/>
      <c r="AC624" s="7"/>
      <c r="AD624" s="7"/>
      <c r="AE624" s="7"/>
      <c r="AF624" s="7"/>
    </row>
    <row r="625" ht="14.25" customHeight="1">
      <c r="A625" s="7"/>
      <c r="B625" s="207"/>
      <c r="C625" s="49"/>
      <c r="D625" s="207"/>
      <c r="E625" s="7"/>
      <c r="F625" s="7"/>
      <c r="G625" s="7"/>
      <c r="H625" s="201"/>
      <c r="I625" s="207"/>
      <c r="J625" s="207"/>
      <c r="K625" s="7"/>
      <c r="L625" s="7"/>
      <c r="M625" s="7"/>
      <c r="N625" s="7"/>
      <c r="O625" s="7"/>
      <c r="P625" s="7"/>
      <c r="Q625" s="7"/>
      <c r="R625" s="7"/>
      <c r="S625" s="7"/>
      <c r="T625" s="7"/>
      <c r="U625" s="7"/>
      <c r="V625" s="7"/>
      <c r="W625" s="7"/>
      <c r="X625" s="7"/>
      <c r="Y625" s="7"/>
      <c r="Z625" s="201"/>
      <c r="AA625" s="7"/>
      <c r="AB625" s="7"/>
      <c r="AC625" s="7"/>
      <c r="AD625" s="7"/>
      <c r="AE625" s="7"/>
      <c r="AF625" s="7"/>
    </row>
    <row r="626" ht="14.25" customHeight="1">
      <c r="A626" s="7"/>
      <c r="B626" s="207"/>
      <c r="C626" s="49"/>
      <c r="D626" s="207"/>
      <c r="E626" s="7"/>
      <c r="F626" s="7"/>
      <c r="G626" s="7"/>
      <c r="H626" s="201"/>
      <c r="I626" s="207"/>
      <c r="J626" s="207"/>
      <c r="K626" s="7"/>
      <c r="L626" s="7"/>
      <c r="M626" s="7"/>
      <c r="N626" s="7"/>
      <c r="O626" s="7"/>
      <c r="P626" s="7"/>
      <c r="Q626" s="7"/>
      <c r="R626" s="7"/>
      <c r="S626" s="7"/>
      <c r="T626" s="7"/>
      <c r="U626" s="7"/>
      <c r="V626" s="7"/>
      <c r="W626" s="7"/>
      <c r="X626" s="7"/>
      <c r="Y626" s="7"/>
      <c r="Z626" s="201"/>
      <c r="AA626" s="7"/>
      <c r="AB626" s="7"/>
      <c r="AC626" s="7"/>
      <c r="AD626" s="7"/>
      <c r="AE626" s="7"/>
      <c r="AF626" s="7"/>
    </row>
    <row r="627" ht="14.25" customHeight="1">
      <c r="A627" s="7"/>
      <c r="B627" s="207"/>
      <c r="C627" s="49"/>
      <c r="D627" s="207"/>
      <c r="E627" s="7"/>
      <c r="F627" s="7"/>
      <c r="G627" s="7"/>
      <c r="H627" s="201"/>
      <c r="I627" s="207"/>
      <c r="J627" s="207"/>
      <c r="K627" s="7"/>
      <c r="L627" s="7"/>
      <c r="M627" s="7"/>
      <c r="N627" s="7"/>
      <c r="O627" s="7"/>
      <c r="P627" s="7"/>
      <c r="Q627" s="7"/>
      <c r="R627" s="7"/>
      <c r="S627" s="7"/>
      <c r="T627" s="7"/>
      <c r="U627" s="7"/>
      <c r="V627" s="7"/>
      <c r="W627" s="7"/>
      <c r="X627" s="7"/>
      <c r="Y627" s="7"/>
      <c r="Z627" s="201"/>
      <c r="AA627" s="7"/>
      <c r="AB627" s="7"/>
      <c r="AC627" s="7"/>
      <c r="AD627" s="7"/>
      <c r="AE627" s="7"/>
      <c r="AF627" s="7"/>
    </row>
    <row r="628" ht="14.25" customHeight="1">
      <c r="A628" s="7"/>
      <c r="B628" s="207"/>
      <c r="C628" s="49"/>
      <c r="D628" s="207"/>
      <c r="E628" s="7"/>
      <c r="F628" s="7"/>
      <c r="G628" s="7"/>
      <c r="H628" s="201"/>
      <c r="I628" s="207"/>
      <c r="J628" s="207"/>
      <c r="K628" s="7"/>
      <c r="L628" s="7"/>
      <c r="M628" s="7"/>
      <c r="N628" s="7"/>
      <c r="O628" s="7"/>
      <c r="P628" s="7"/>
      <c r="Q628" s="7"/>
      <c r="R628" s="7"/>
      <c r="S628" s="7"/>
      <c r="T628" s="7"/>
      <c r="U628" s="7"/>
      <c r="V628" s="7"/>
      <c r="W628" s="7"/>
      <c r="X628" s="7"/>
      <c r="Y628" s="7"/>
      <c r="Z628" s="201"/>
      <c r="AA628" s="7"/>
      <c r="AB628" s="7"/>
      <c r="AC628" s="7"/>
      <c r="AD628" s="7"/>
      <c r="AE628" s="7"/>
      <c r="AF628" s="7"/>
    </row>
    <row r="629" ht="14.25" customHeight="1">
      <c r="A629" s="7"/>
      <c r="B629" s="207"/>
      <c r="C629" s="49"/>
      <c r="D629" s="207"/>
      <c r="E629" s="7"/>
      <c r="F629" s="7"/>
      <c r="G629" s="7"/>
      <c r="H629" s="201"/>
      <c r="I629" s="207"/>
      <c r="J629" s="207"/>
      <c r="K629" s="7"/>
      <c r="L629" s="7"/>
      <c r="M629" s="7"/>
      <c r="N629" s="7"/>
      <c r="O629" s="7"/>
      <c r="P629" s="7"/>
      <c r="Q629" s="7"/>
      <c r="R629" s="7"/>
      <c r="S629" s="7"/>
      <c r="T629" s="7"/>
      <c r="U629" s="7"/>
      <c r="V629" s="7"/>
      <c r="W629" s="7"/>
      <c r="X629" s="7"/>
      <c r="Y629" s="7"/>
      <c r="Z629" s="201"/>
      <c r="AA629" s="7"/>
      <c r="AB629" s="7"/>
      <c r="AC629" s="7"/>
      <c r="AD629" s="7"/>
      <c r="AE629" s="7"/>
      <c r="AF629" s="7"/>
    </row>
    <row r="630" ht="14.25" customHeight="1">
      <c r="A630" s="7"/>
      <c r="B630" s="207"/>
      <c r="C630" s="49"/>
      <c r="D630" s="207"/>
      <c r="E630" s="7"/>
      <c r="F630" s="7"/>
      <c r="G630" s="7"/>
      <c r="H630" s="201"/>
      <c r="I630" s="207"/>
      <c r="J630" s="207"/>
      <c r="K630" s="7"/>
      <c r="L630" s="7"/>
      <c r="M630" s="7"/>
      <c r="N630" s="7"/>
      <c r="O630" s="7"/>
      <c r="P630" s="7"/>
      <c r="Q630" s="7"/>
      <c r="R630" s="7"/>
      <c r="S630" s="7"/>
      <c r="T630" s="7"/>
      <c r="U630" s="7"/>
      <c r="V630" s="7"/>
      <c r="W630" s="7"/>
      <c r="X630" s="7"/>
      <c r="Y630" s="7"/>
      <c r="Z630" s="201"/>
      <c r="AA630" s="7"/>
      <c r="AB630" s="7"/>
      <c r="AC630" s="7"/>
      <c r="AD630" s="7"/>
      <c r="AE630" s="7"/>
      <c r="AF630" s="7"/>
    </row>
    <row r="631" ht="14.25" customHeight="1">
      <c r="A631" s="7"/>
      <c r="B631" s="207"/>
      <c r="C631" s="49"/>
      <c r="D631" s="207"/>
      <c r="E631" s="7"/>
      <c r="F631" s="7"/>
      <c r="G631" s="7"/>
      <c r="H631" s="201"/>
      <c r="I631" s="207"/>
      <c r="J631" s="207"/>
      <c r="K631" s="7"/>
      <c r="L631" s="7"/>
      <c r="M631" s="7"/>
      <c r="N631" s="7"/>
      <c r="O631" s="7"/>
      <c r="P631" s="7"/>
      <c r="Q631" s="7"/>
      <c r="R631" s="7"/>
      <c r="S631" s="7"/>
      <c r="T631" s="7"/>
      <c r="U631" s="7"/>
      <c r="V631" s="7"/>
      <c r="W631" s="7"/>
      <c r="X631" s="7"/>
      <c r="Y631" s="7"/>
      <c r="Z631" s="201"/>
      <c r="AA631" s="7"/>
      <c r="AB631" s="7"/>
      <c r="AC631" s="7"/>
      <c r="AD631" s="7"/>
      <c r="AE631" s="7"/>
      <c r="AF631" s="7"/>
    </row>
    <row r="632" ht="14.25" customHeight="1">
      <c r="A632" s="7"/>
      <c r="B632" s="207"/>
      <c r="C632" s="49"/>
      <c r="D632" s="207"/>
      <c r="E632" s="7"/>
      <c r="F632" s="7"/>
      <c r="G632" s="7"/>
      <c r="H632" s="201"/>
      <c r="I632" s="207"/>
      <c r="J632" s="207"/>
      <c r="K632" s="7"/>
      <c r="L632" s="7"/>
      <c r="M632" s="7"/>
      <c r="N632" s="7"/>
      <c r="O632" s="7"/>
      <c r="P632" s="7"/>
      <c r="Q632" s="7"/>
      <c r="R632" s="7"/>
      <c r="S632" s="7"/>
      <c r="T632" s="7"/>
      <c r="U632" s="7"/>
      <c r="V632" s="7"/>
      <c r="W632" s="7"/>
      <c r="X632" s="7"/>
      <c r="Y632" s="7"/>
      <c r="Z632" s="201"/>
      <c r="AA632" s="7"/>
      <c r="AB632" s="7"/>
      <c r="AC632" s="7"/>
      <c r="AD632" s="7"/>
      <c r="AE632" s="7"/>
      <c r="AF632" s="7"/>
    </row>
    <row r="633" ht="14.25" customHeight="1">
      <c r="A633" s="7"/>
      <c r="B633" s="207"/>
      <c r="C633" s="49"/>
      <c r="D633" s="207"/>
      <c r="E633" s="7"/>
      <c r="F633" s="7"/>
      <c r="G633" s="7"/>
      <c r="H633" s="201"/>
      <c r="I633" s="207"/>
      <c r="J633" s="207"/>
      <c r="K633" s="7"/>
      <c r="L633" s="7"/>
      <c r="M633" s="7"/>
      <c r="N633" s="7"/>
      <c r="O633" s="7"/>
      <c r="P633" s="7"/>
      <c r="Q633" s="7"/>
      <c r="R633" s="7"/>
      <c r="S633" s="7"/>
      <c r="T633" s="7"/>
      <c r="U633" s="7"/>
      <c r="V633" s="7"/>
      <c r="W633" s="7"/>
      <c r="X633" s="7"/>
      <c r="Y633" s="7"/>
      <c r="Z633" s="201"/>
      <c r="AA633" s="7"/>
      <c r="AB633" s="7"/>
      <c r="AC633" s="7"/>
      <c r="AD633" s="7"/>
      <c r="AE633" s="7"/>
      <c r="AF633" s="7"/>
    </row>
    <row r="634" ht="14.25" customHeight="1">
      <c r="A634" s="7"/>
      <c r="B634" s="207"/>
      <c r="C634" s="49"/>
      <c r="D634" s="207"/>
      <c r="E634" s="7"/>
      <c r="F634" s="7"/>
      <c r="G634" s="7"/>
      <c r="H634" s="201"/>
      <c r="I634" s="207"/>
      <c r="J634" s="207"/>
      <c r="K634" s="7"/>
      <c r="L634" s="7"/>
      <c r="M634" s="7"/>
      <c r="N634" s="7"/>
      <c r="O634" s="7"/>
      <c r="P634" s="7"/>
      <c r="Q634" s="7"/>
      <c r="R634" s="7"/>
      <c r="S634" s="7"/>
      <c r="T634" s="7"/>
      <c r="U634" s="7"/>
      <c r="V634" s="7"/>
      <c r="W634" s="7"/>
      <c r="X634" s="7"/>
      <c r="Y634" s="7"/>
      <c r="Z634" s="201"/>
      <c r="AA634" s="7"/>
      <c r="AB634" s="7"/>
      <c r="AC634" s="7"/>
      <c r="AD634" s="7"/>
      <c r="AE634" s="7"/>
      <c r="AF634" s="7"/>
    </row>
    <row r="635" ht="14.25" customHeight="1">
      <c r="A635" s="7"/>
      <c r="B635" s="207"/>
      <c r="C635" s="49"/>
      <c r="D635" s="207"/>
      <c r="E635" s="7"/>
      <c r="F635" s="7"/>
      <c r="G635" s="7"/>
      <c r="H635" s="201"/>
      <c r="I635" s="207"/>
      <c r="J635" s="207"/>
      <c r="K635" s="7"/>
      <c r="L635" s="7"/>
      <c r="M635" s="7"/>
      <c r="N635" s="7"/>
      <c r="O635" s="7"/>
      <c r="P635" s="7"/>
      <c r="Q635" s="7"/>
      <c r="R635" s="7"/>
      <c r="S635" s="7"/>
      <c r="T635" s="7"/>
      <c r="U635" s="7"/>
      <c r="V635" s="7"/>
      <c r="W635" s="7"/>
      <c r="X635" s="7"/>
      <c r="Y635" s="7"/>
      <c r="Z635" s="201"/>
      <c r="AA635" s="7"/>
      <c r="AB635" s="7"/>
      <c r="AC635" s="7"/>
      <c r="AD635" s="7"/>
      <c r="AE635" s="7"/>
      <c r="AF635" s="7"/>
    </row>
    <row r="636" ht="14.25" customHeight="1">
      <c r="A636" s="7"/>
      <c r="B636" s="207"/>
      <c r="C636" s="49"/>
      <c r="D636" s="207"/>
      <c r="E636" s="7"/>
      <c r="F636" s="7"/>
      <c r="G636" s="7"/>
      <c r="H636" s="201"/>
      <c r="I636" s="207"/>
      <c r="J636" s="207"/>
      <c r="K636" s="7"/>
      <c r="L636" s="7"/>
      <c r="M636" s="7"/>
      <c r="N636" s="7"/>
      <c r="O636" s="7"/>
      <c r="P636" s="7"/>
      <c r="Q636" s="7"/>
      <c r="R636" s="7"/>
      <c r="S636" s="7"/>
      <c r="T636" s="7"/>
      <c r="U636" s="7"/>
      <c r="V636" s="7"/>
      <c r="W636" s="7"/>
      <c r="X636" s="7"/>
      <c r="Y636" s="7"/>
      <c r="Z636" s="201"/>
      <c r="AA636" s="7"/>
      <c r="AB636" s="7"/>
      <c r="AC636" s="7"/>
      <c r="AD636" s="7"/>
      <c r="AE636" s="7"/>
      <c r="AF636" s="7"/>
    </row>
    <row r="637" ht="14.25" customHeight="1">
      <c r="A637" s="7"/>
      <c r="B637" s="207"/>
      <c r="C637" s="49"/>
      <c r="D637" s="207"/>
      <c r="E637" s="7"/>
      <c r="F637" s="7"/>
      <c r="G637" s="7"/>
      <c r="H637" s="201"/>
      <c r="I637" s="207"/>
      <c r="J637" s="207"/>
      <c r="K637" s="7"/>
      <c r="L637" s="7"/>
      <c r="M637" s="7"/>
      <c r="N637" s="7"/>
      <c r="O637" s="7"/>
      <c r="P637" s="7"/>
      <c r="Q637" s="7"/>
      <c r="R637" s="7"/>
      <c r="S637" s="7"/>
      <c r="T637" s="7"/>
      <c r="U637" s="7"/>
      <c r="V637" s="7"/>
      <c r="W637" s="7"/>
      <c r="X637" s="7"/>
      <c r="Y637" s="7"/>
      <c r="Z637" s="201"/>
      <c r="AA637" s="7"/>
      <c r="AB637" s="7"/>
      <c r="AC637" s="7"/>
      <c r="AD637" s="7"/>
      <c r="AE637" s="7"/>
      <c r="AF637" s="7"/>
    </row>
    <row r="638" ht="14.25" customHeight="1">
      <c r="A638" s="7"/>
      <c r="B638" s="207"/>
      <c r="C638" s="49"/>
      <c r="D638" s="207"/>
      <c r="E638" s="7"/>
      <c r="F638" s="7"/>
      <c r="G638" s="7"/>
      <c r="H638" s="201"/>
      <c r="I638" s="207"/>
      <c r="J638" s="207"/>
      <c r="K638" s="7"/>
      <c r="L638" s="7"/>
      <c r="M638" s="7"/>
      <c r="N638" s="7"/>
      <c r="O638" s="7"/>
      <c r="P638" s="7"/>
      <c r="Q638" s="7"/>
      <c r="R638" s="7"/>
      <c r="S638" s="7"/>
      <c r="T638" s="7"/>
      <c r="U638" s="7"/>
      <c r="V638" s="7"/>
      <c r="W638" s="7"/>
      <c r="X638" s="7"/>
      <c r="Y638" s="7"/>
      <c r="Z638" s="201"/>
      <c r="AA638" s="7"/>
      <c r="AB638" s="7"/>
      <c r="AC638" s="7"/>
      <c r="AD638" s="7"/>
      <c r="AE638" s="7"/>
      <c r="AF638" s="7"/>
    </row>
    <row r="639" ht="14.25" customHeight="1">
      <c r="A639" s="7"/>
      <c r="B639" s="207"/>
      <c r="C639" s="49"/>
      <c r="D639" s="207"/>
      <c r="E639" s="7"/>
      <c r="F639" s="7"/>
      <c r="G639" s="7"/>
      <c r="H639" s="201"/>
      <c r="I639" s="207"/>
      <c r="J639" s="207"/>
      <c r="K639" s="7"/>
      <c r="L639" s="7"/>
      <c r="M639" s="7"/>
      <c r="N639" s="7"/>
      <c r="O639" s="7"/>
      <c r="P639" s="7"/>
      <c r="Q639" s="7"/>
      <c r="R639" s="7"/>
      <c r="S639" s="7"/>
      <c r="T639" s="7"/>
      <c r="U639" s="7"/>
      <c r="V639" s="7"/>
      <c r="W639" s="7"/>
      <c r="X639" s="7"/>
      <c r="Y639" s="7"/>
      <c r="Z639" s="201"/>
      <c r="AA639" s="7"/>
      <c r="AB639" s="7"/>
      <c r="AC639" s="7"/>
      <c r="AD639" s="7"/>
      <c r="AE639" s="7"/>
      <c r="AF639" s="7"/>
    </row>
    <row r="640" ht="14.25" customHeight="1">
      <c r="A640" s="7"/>
      <c r="B640" s="207"/>
      <c r="C640" s="49"/>
      <c r="D640" s="207"/>
      <c r="E640" s="7"/>
      <c r="F640" s="7"/>
      <c r="G640" s="7"/>
      <c r="H640" s="201"/>
      <c r="I640" s="207"/>
      <c r="J640" s="207"/>
      <c r="K640" s="7"/>
      <c r="L640" s="7"/>
      <c r="M640" s="7"/>
      <c r="N640" s="7"/>
      <c r="O640" s="7"/>
      <c r="P640" s="7"/>
      <c r="Q640" s="7"/>
      <c r="R640" s="7"/>
      <c r="S640" s="7"/>
      <c r="T640" s="7"/>
      <c r="U640" s="7"/>
      <c r="V640" s="7"/>
      <c r="W640" s="7"/>
      <c r="X640" s="7"/>
      <c r="Y640" s="7"/>
      <c r="Z640" s="201"/>
      <c r="AA640" s="7"/>
      <c r="AB640" s="7"/>
      <c r="AC640" s="7"/>
      <c r="AD640" s="7"/>
      <c r="AE640" s="7"/>
      <c r="AF640" s="7"/>
    </row>
    <row r="641" ht="14.25" customHeight="1">
      <c r="A641" s="7"/>
      <c r="B641" s="207"/>
      <c r="C641" s="49"/>
      <c r="D641" s="207"/>
      <c r="E641" s="7"/>
      <c r="F641" s="7"/>
      <c r="G641" s="7"/>
      <c r="H641" s="201"/>
      <c r="I641" s="207"/>
      <c r="J641" s="207"/>
      <c r="K641" s="7"/>
      <c r="L641" s="7"/>
      <c r="M641" s="7"/>
      <c r="N641" s="7"/>
      <c r="O641" s="7"/>
      <c r="P641" s="7"/>
      <c r="Q641" s="7"/>
      <c r="R641" s="7"/>
      <c r="S641" s="7"/>
      <c r="T641" s="7"/>
      <c r="U641" s="7"/>
      <c r="V641" s="7"/>
      <c r="W641" s="7"/>
      <c r="X641" s="7"/>
      <c r="Y641" s="7"/>
      <c r="Z641" s="201"/>
      <c r="AA641" s="7"/>
      <c r="AB641" s="7"/>
      <c r="AC641" s="7"/>
      <c r="AD641" s="7"/>
      <c r="AE641" s="7"/>
      <c r="AF641" s="7"/>
    </row>
    <row r="642" ht="14.25" customHeight="1">
      <c r="A642" s="7"/>
      <c r="B642" s="207"/>
      <c r="C642" s="49"/>
      <c r="D642" s="207"/>
      <c r="E642" s="7"/>
      <c r="F642" s="7"/>
      <c r="G642" s="7"/>
      <c r="H642" s="201"/>
      <c r="I642" s="207"/>
      <c r="J642" s="207"/>
      <c r="K642" s="7"/>
      <c r="L642" s="7"/>
      <c r="M642" s="7"/>
      <c r="N642" s="7"/>
      <c r="O642" s="7"/>
      <c r="P642" s="7"/>
      <c r="Q642" s="7"/>
      <c r="R642" s="7"/>
      <c r="S642" s="7"/>
      <c r="T642" s="7"/>
      <c r="U642" s="7"/>
      <c r="V642" s="7"/>
      <c r="W642" s="7"/>
      <c r="X642" s="7"/>
      <c r="Y642" s="7"/>
      <c r="Z642" s="201"/>
      <c r="AA642" s="7"/>
      <c r="AB642" s="7"/>
      <c r="AC642" s="7"/>
      <c r="AD642" s="7"/>
      <c r="AE642" s="7"/>
      <c r="AF642" s="7"/>
    </row>
    <row r="643" ht="14.25" customHeight="1">
      <c r="A643" s="7"/>
      <c r="B643" s="207"/>
      <c r="C643" s="49"/>
      <c r="D643" s="207"/>
      <c r="E643" s="7"/>
      <c r="F643" s="7"/>
      <c r="G643" s="7"/>
      <c r="H643" s="201"/>
      <c r="I643" s="207"/>
      <c r="J643" s="207"/>
      <c r="K643" s="7"/>
      <c r="L643" s="7"/>
      <c r="M643" s="7"/>
      <c r="N643" s="7"/>
      <c r="O643" s="7"/>
      <c r="P643" s="7"/>
      <c r="Q643" s="7"/>
      <c r="R643" s="7"/>
      <c r="S643" s="7"/>
      <c r="T643" s="7"/>
      <c r="U643" s="7"/>
      <c r="V643" s="7"/>
      <c r="W643" s="7"/>
      <c r="X643" s="7"/>
      <c r="Y643" s="7"/>
      <c r="Z643" s="201"/>
      <c r="AA643" s="7"/>
      <c r="AB643" s="7"/>
      <c r="AC643" s="7"/>
      <c r="AD643" s="7"/>
      <c r="AE643" s="7"/>
      <c r="AF643" s="7"/>
    </row>
    <row r="644" ht="14.25" customHeight="1">
      <c r="A644" s="7"/>
      <c r="B644" s="207"/>
      <c r="C644" s="49"/>
      <c r="D644" s="207"/>
      <c r="E644" s="7"/>
      <c r="F644" s="7"/>
      <c r="G644" s="7"/>
      <c r="H644" s="201"/>
      <c r="I644" s="207"/>
      <c r="J644" s="207"/>
      <c r="K644" s="7"/>
      <c r="L644" s="7"/>
      <c r="M644" s="7"/>
      <c r="N644" s="7"/>
      <c r="O644" s="7"/>
      <c r="P644" s="7"/>
      <c r="Q644" s="7"/>
      <c r="R644" s="7"/>
      <c r="S644" s="7"/>
      <c r="T644" s="7"/>
      <c r="U644" s="7"/>
      <c r="V644" s="7"/>
      <c r="W644" s="7"/>
      <c r="X644" s="7"/>
      <c r="Y644" s="7"/>
      <c r="Z644" s="201"/>
      <c r="AA644" s="7"/>
      <c r="AB644" s="7"/>
      <c r="AC644" s="7"/>
      <c r="AD644" s="7"/>
      <c r="AE644" s="7"/>
      <c r="AF644" s="7"/>
    </row>
    <row r="645" ht="14.25" customHeight="1">
      <c r="A645" s="7"/>
      <c r="B645" s="207"/>
      <c r="C645" s="49"/>
      <c r="D645" s="207"/>
      <c r="E645" s="7"/>
      <c r="F645" s="7"/>
      <c r="G645" s="7"/>
      <c r="H645" s="201"/>
      <c r="I645" s="207"/>
      <c r="J645" s="207"/>
      <c r="K645" s="7"/>
      <c r="L645" s="7"/>
      <c r="M645" s="7"/>
      <c r="N645" s="7"/>
      <c r="O645" s="7"/>
      <c r="P645" s="7"/>
      <c r="Q645" s="7"/>
      <c r="R645" s="7"/>
      <c r="S645" s="7"/>
      <c r="T645" s="7"/>
      <c r="U645" s="7"/>
      <c r="V645" s="7"/>
      <c r="W645" s="7"/>
      <c r="X645" s="7"/>
      <c r="Y645" s="7"/>
      <c r="Z645" s="201"/>
      <c r="AA645" s="7"/>
      <c r="AB645" s="7"/>
      <c r="AC645" s="7"/>
      <c r="AD645" s="7"/>
      <c r="AE645" s="7"/>
      <c r="AF645" s="7"/>
    </row>
    <row r="646" ht="14.25" customHeight="1">
      <c r="A646" s="7"/>
      <c r="B646" s="207"/>
      <c r="C646" s="49"/>
      <c r="D646" s="207"/>
      <c r="E646" s="7"/>
      <c r="F646" s="7"/>
      <c r="G646" s="7"/>
      <c r="H646" s="201"/>
      <c r="I646" s="207"/>
      <c r="J646" s="207"/>
      <c r="K646" s="7"/>
      <c r="L646" s="7"/>
      <c r="M646" s="7"/>
      <c r="N646" s="7"/>
      <c r="O646" s="7"/>
      <c r="P646" s="7"/>
      <c r="Q646" s="7"/>
      <c r="R646" s="7"/>
      <c r="S646" s="7"/>
      <c r="T646" s="7"/>
      <c r="U646" s="7"/>
      <c r="V646" s="7"/>
      <c r="W646" s="7"/>
      <c r="X646" s="7"/>
      <c r="Y646" s="7"/>
      <c r="Z646" s="201"/>
      <c r="AA646" s="7"/>
      <c r="AB646" s="7"/>
      <c r="AC646" s="7"/>
      <c r="AD646" s="7"/>
      <c r="AE646" s="7"/>
      <c r="AF646" s="7"/>
    </row>
    <row r="647" ht="14.25" customHeight="1">
      <c r="A647" s="7"/>
      <c r="B647" s="207"/>
      <c r="C647" s="49"/>
      <c r="D647" s="207"/>
      <c r="E647" s="7"/>
      <c r="F647" s="7"/>
      <c r="G647" s="7"/>
      <c r="H647" s="201"/>
      <c r="I647" s="207"/>
      <c r="J647" s="207"/>
      <c r="K647" s="7"/>
      <c r="L647" s="7"/>
      <c r="M647" s="7"/>
      <c r="N647" s="7"/>
      <c r="O647" s="7"/>
      <c r="P647" s="7"/>
      <c r="Q647" s="7"/>
      <c r="R647" s="7"/>
      <c r="S647" s="7"/>
      <c r="T647" s="7"/>
      <c r="U647" s="7"/>
      <c r="V647" s="7"/>
      <c r="W647" s="7"/>
      <c r="X647" s="7"/>
      <c r="Y647" s="7"/>
      <c r="Z647" s="201"/>
      <c r="AA647" s="7"/>
      <c r="AB647" s="7"/>
      <c r="AC647" s="7"/>
      <c r="AD647" s="7"/>
      <c r="AE647" s="7"/>
      <c r="AF647" s="7"/>
    </row>
    <row r="648" ht="14.25" customHeight="1">
      <c r="A648" s="7"/>
      <c r="B648" s="207"/>
      <c r="C648" s="49"/>
      <c r="D648" s="207"/>
      <c r="E648" s="7"/>
      <c r="F648" s="7"/>
      <c r="G648" s="7"/>
      <c r="H648" s="201"/>
      <c r="I648" s="207"/>
      <c r="J648" s="207"/>
      <c r="K648" s="7"/>
      <c r="L648" s="7"/>
      <c r="M648" s="7"/>
      <c r="N648" s="7"/>
      <c r="O648" s="7"/>
      <c r="P648" s="7"/>
      <c r="Q648" s="7"/>
      <c r="R648" s="7"/>
      <c r="S648" s="7"/>
      <c r="T648" s="7"/>
      <c r="U648" s="7"/>
      <c r="V648" s="7"/>
      <c r="W648" s="7"/>
      <c r="X648" s="7"/>
      <c r="Y648" s="7"/>
      <c r="Z648" s="201"/>
      <c r="AA648" s="7"/>
      <c r="AB648" s="7"/>
      <c r="AC648" s="7"/>
      <c r="AD648" s="7"/>
      <c r="AE648" s="7"/>
      <c r="AF648" s="7"/>
    </row>
    <row r="649" ht="14.25" customHeight="1">
      <c r="A649" s="7"/>
      <c r="B649" s="207"/>
      <c r="C649" s="49"/>
      <c r="D649" s="207"/>
      <c r="E649" s="7"/>
      <c r="F649" s="7"/>
      <c r="G649" s="7"/>
      <c r="H649" s="201"/>
      <c r="I649" s="207"/>
      <c r="J649" s="207"/>
      <c r="K649" s="7"/>
      <c r="L649" s="7"/>
      <c r="M649" s="7"/>
      <c r="N649" s="7"/>
      <c r="O649" s="7"/>
      <c r="P649" s="7"/>
      <c r="Q649" s="7"/>
      <c r="R649" s="7"/>
      <c r="S649" s="7"/>
      <c r="T649" s="7"/>
      <c r="U649" s="7"/>
      <c r="V649" s="7"/>
      <c r="W649" s="7"/>
      <c r="X649" s="7"/>
      <c r="Y649" s="7"/>
      <c r="Z649" s="201"/>
      <c r="AA649" s="7"/>
      <c r="AB649" s="7"/>
      <c r="AC649" s="7"/>
      <c r="AD649" s="7"/>
      <c r="AE649" s="7"/>
      <c r="AF649" s="7"/>
    </row>
    <row r="650" ht="14.25" customHeight="1">
      <c r="A650" s="7"/>
      <c r="B650" s="207"/>
      <c r="C650" s="49"/>
      <c r="D650" s="207"/>
      <c r="E650" s="7"/>
      <c r="F650" s="7"/>
      <c r="G650" s="7"/>
      <c r="H650" s="201"/>
      <c r="I650" s="207"/>
      <c r="J650" s="207"/>
      <c r="K650" s="7"/>
      <c r="L650" s="7"/>
      <c r="M650" s="7"/>
      <c r="N650" s="7"/>
      <c r="O650" s="7"/>
      <c r="P650" s="7"/>
      <c r="Q650" s="7"/>
      <c r="R650" s="7"/>
      <c r="S650" s="7"/>
      <c r="T650" s="7"/>
      <c r="U650" s="7"/>
      <c r="V650" s="7"/>
      <c r="W650" s="7"/>
      <c r="X650" s="7"/>
      <c r="Y650" s="7"/>
      <c r="Z650" s="201"/>
      <c r="AA650" s="7"/>
      <c r="AB650" s="7"/>
      <c r="AC650" s="7"/>
      <c r="AD650" s="7"/>
      <c r="AE650" s="7"/>
      <c r="AF650" s="7"/>
    </row>
    <row r="651" ht="14.25" customHeight="1">
      <c r="A651" s="7"/>
      <c r="B651" s="207"/>
      <c r="C651" s="49"/>
      <c r="D651" s="207"/>
      <c r="E651" s="7"/>
      <c r="F651" s="7"/>
      <c r="G651" s="7"/>
      <c r="H651" s="201"/>
      <c r="I651" s="207"/>
      <c r="J651" s="207"/>
      <c r="K651" s="7"/>
      <c r="L651" s="7"/>
      <c r="M651" s="7"/>
      <c r="N651" s="7"/>
      <c r="O651" s="7"/>
      <c r="P651" s="7"/>
      <c r="Q651" s="7"/>
      <c r="R651" s="7"/>
      <c r="S651" s="7"/>
      <c r="T651" s="7"/>
      <c r="U651" s="7"/>
      <c r="V651" s="7"/>
      <c r="W651" s="7"/>
      <c r="X651" s="7"/>
      <c r="Y651" s="7"/>
      <c r="Z651" s="201"/>
      <c r="AA651" s="7"/>
      <c r="AB651" s="7"/>
      <c r="AC651" s="7"/>
      <c r="AD651" s="7"/>
      <c r="AE651" s="7"/>
      <c r="AF651" s="7"/>
    </row>
    <row r="652" ht="14.25" customHeight="1">
      <c r="A652" s="7"/>
      <c r="B652" s="207"/>
      <c r="C652" s="49"/>
      <c r="D652" s="207"/>
      <c r="E652" s="7"/>
      <c r="F652" s="7"/>
      <c r="G652" s="7"/>
      <c r="H652" s="201"/>
      <c r="I652" s="207"/>
      <c r="J652" s="207"/>
      <c r="K652" s="7"/>
      <c r="L652" s="7"/>
      <c r="M652" s="7"/>
      <c r="N652" s="7"/>
      <c r="O652" s="7"/>
      <c r="P652" s="7"/>
      <c r="Q652" s="7"/>
      <c r="R652" s="7"/>
      <c r="S652" s="7"/>
      <c r="T652" s="7"/>
      <c r="U652" s="7"/>
      <c r="V652" s="7"/>
      <c r="W652" s="7"/>
      <c r="X652" s="7"/>
      <c r="Y652" s="7"/>
      <c r="Z652" s="201"/>
      <c r="AA652" s="7"/>
      <c r="AB652" s="7"/>
      <c r="AC652" s="7"/>
      <c r="AD652" s="7"/>
      <c r="AE652" s="7"/>
      <c r="AF652" s="7"/>
    </row>
    <row r="653" ht="14.25" customHeight="1">
      <c r="A653" s="7"/>
      <c r="B653" s="207"/>
      <c r="C653" s="49"/>
      <c r="D653" s="207"/>
      <c r="E653" s="7"/>
      <c r="F653" s="7"/>
      <c r="G653" s="7"/>
      <c r="H653" s="201"/>
      <c r="I653" s="207"/>
      <c r="J653" s="207"/>
      <c r="K653" s="7"/>
      <c r="L653" s="7"/>
      <c r="M653" s="7"/>
      <c r="N653" s="7"/>
      <c r="O653" s="7"/>
      <c r="P653" s="7"/>
      <c r="Q653" s="7"/>
      <c r="R653" s="7"/>
      <c r="S653" s="7"/>
      <c r="T653" s="7"/>
      <c r="U653" s="7"/>
      <c r="V653" s="7"/>
      <c r="W653" s="7"/>
      <c r="X653" s="7"/>
      <c r="Y653" s="7"/>
      <c r="Z653" s="201"/>
      <c r="AA653" s="7"/>
      <c r="AB653" s="7"/>
      <c r="AC653" s="7"/>
      <c r="AD653" s="7"/>
      <c r="AE653" s="7"/>
      <c r="AF653" s="7"/>
    </row>
    <row r="654" ht="14.25" customHeight="1">
      <c r="A654" s="7"/>
      <c r="B654" s="207"/>
      <c r="C654" s="49"/>
      <c r="D654" s="207"/>
      <c r="E654" s="7"/>
      <c r="F654" s="7"/>
      <c r="G654" s="7"/>
      <c r="H654" s="201"/>
      <c r="I654" s="207"/>
      <c r="J654" s="207"/>
      <c r="K654" s="7"/>
      <c r="L654" s="7"/>
      <c r="M654" s="7"/>
      <c r="N654" s="7"/>
      <c r="O654" s="7"/>
      <c r="P654" s="7"/>
      <c r="Q654" s="7"/>
      <c r="R654" s="7"/>
      <c r="S654" s="7"/>
      <c r="T654" s="7"/>
      <c r="U654" s="7"/>
      <c r="V654" s="7"/>
      <c r="W654" s="7"/>
      <c r="X654" s="7"/>
      <c r="Y654" s="7"/>
      <c r="Z654" s="201"/>
      <c r="AA654" s="7"/>
      <c r="AB654" s="7"/>
      <c r="AC654" s="7"/>
      <c r="AD654" s="7"/>
      <c r="AE654" s="7"/>
      <c r="AF654" s="7"/>
    </row>
    <row r="655" ht="14.25" customHeight="1">
      <c r="A655" s="7"/>
      <c r="B655" s="207"/>
      <c r="C655" s="49"/>
      <c r="D655" s="207"/>
      <c r="E655" s="7"/>
      <c r="F655" s="7"/>
      <c r="G655" s="7"/>
      <c r="H655" s="201"/>
      <c r="I655" s="207"/>
      <c r="J655" s="207"/>
      <c r="K655" s="7"/>
      <c r="L655" s="7"/>
      <c r="M655" s="7"/>
      <c r="N655" s="7"/>
      <c r="O655" s="7"/>
      <c r="P655" s="7"/>
      <c r="Q655" s="7"/>
      <c r="R655" s="7"/>
      <c r="S655" s="7"/>
      <c r="T655" s="7"/>
      <c r="U655" s="7"/>
      <c r="V655" s="7"/>
      <c r="W655" s="7"/>
      <c r="X655" s="7"/>
      <c r="Y655" s="7"/>
      <c r="Z655" s="201"/>
      <c r="AA655" s="7"/>
      <c r="AB655" s="7"/>
      <c r="AC655" s="7"/>
      <c r="AD655" s="7"/>
      <c r="AE655" s="7"/>
      <c r="AF655" s="7"/>
    </row>
    <row r="656" ht="14.25" customHeight="1">
      <c r="A656" s="7"/>
      <c r="B656" s="207"/>
      <c r="C656" s="49"/>
      <c r="D656" s="207"/>
      <c r="E656" s="7"/>
      <c r="F656" s="7"/>
      <c r="G656" s="7"/>
      <c r="H656" s="201"/>
      <c r="I656" s="207"/>
      <c r="J656" s="207"/>
      <c r="K656" s="7"/>
      <c r="L656" s="7"/>
      <c r="M656" s="7"/>
      <c r="N656" s="7"/>
      <c r="O656" s="7"/>
      <c r="P656" s="7"/>
      <c r="Q656" s="7"/>
      <c r="R656" s="7"/>
      <c r="S656" s="7"/>
      <c r="T656" s="7"/>
      <c r="U656" s="7"/>
      <c r="V656" s="7"/>
      <c r="W656" s="7"/>
      <c r="X656" s="7"/>
      <c r="Y656" s="7"/>
      <c r="Z656" s="201"/>
      <c r="AA656" s="7"/>
      <c r="AB656" s="7"/>
      <c r="AC656" s="7"/>
      <c r="AD656" s="7"/>
      <c r="AE656" s="7"/>
      <c r="AF656" s="7"/>
    </row>
    <row r="657" ht="14.25" customHeight="1">
      <c r="A657" s="7"/>
      <c r="B657" s="207"/>
      <c r="C657" s="49"/>
      <c r="D657" s="207"/>
      <c r="E657" s="7"/>
      <c r="F657" s="7"/>
      <c r="G657" s="7"/>
      <c r="H657" s="201"/>
      <c r="I657" s="207"/>
      <c r="J657" s="207"/>
      <c r="K657" s="7"/>
      <c r="L657" s="7"/>
      <c r="M657" s="7"/>
      <c r="N657" s="7"/>
      <c r="O657" s="7"/>
      <c r="P657" s="7"/>
      <c r="Q657" s="7"/>
      <c r="R657" s="7"/>
      <c r="S657" s="7"/>
      <c r="T657" s="7"/>
      <c r="U657" s="7"/>
      <c r="V657" s="7"/>
      <c r="W657" s="7"/>
      <c r="X657" s="7"/>
      <c r="Y657" s="7"/>
      <c r="Z657" s="201"/>
      <c r="AA657" s="7"/>
      <c r="AB657" s="7"/>
      <c r="AC657" s="7"/>
      <c r="AD657" s="7"/>
      <c r="AE657" s="7"/>
      <c r="AF657" s="7"/>
    </row>
    <row r="658" ht="14.25" customHeight="1">
      <c r="A658" s="7"/>
      <c r="B658" s="207"/>
      <c r="C658" s="49"/>
      <c r="D658" s="207"/>
      <c r="E658" s="7"/>
      <c r="F658" s="7"/>
      <c r="G658" s="7"/>
      <c r="H658" s="201"/>
      <c r="I658" s="207"/>
      <c r="J658" s="207"/>
      <c r="K658" s="7"/>
      <c r="L658" s="7"/>
      <c r="M658" s="7"/>
      <c r="N658" s="7"/>
      <c r="O658" s="7"/>
      <c r="P658" s="7"/>
      <c r="Q658" s="7"/>
      <c r="R658" s="7"/>
      <c r="S658" s="7"/>
      <c r="T658" s="7"/>
      <c r="U658" s="7"/>
      <c r="V658" s="7"/>
      <c r="W658" s="7"/>
      <c r="X658" s="7"/>
      <c r="Y658" s="7"/>
      <c r="Z658" s="201"/>
      <c r="AA658" s="7"/>
      <c r="AB658" s="7"/>
      <c r="AC658" s="7"/>
      <c r="AD658" s="7"/>
      <c r="AE658" s="7"/>
      <c r="AF658" s="7"/>
    </row>
    <row r="659" ht="14.25" customHeight="1">
      <c r="A659" s="7"/>
      <c r="B659" s="207"/>
      <c r="C659" s="49"/>
      <c r="D659" s="207"/>
      <c r="E659" s="7"/>
      <c r="F659" s="7"/>
      <c r="G659" s="7"/>
      <c r="H659" s="201"/>
      <c r="I659" s="207"/>
      <c r="J659" s="207"/>
      <c r="K659" s="7"/>
      <c r="L659" s="7"/>
      <c r="M659" s="7"/>
      <c r="N659" s="7"/>
      <c r="O659" s="7"/>
      <c r="P659" s="7"/>
      <c r="Q659" s="7"/>
      <c r="R659" s="7"/>
      <c r="S659" s="7"/>
      <c r="T659" s="7"/>
      <c r="U659" s="7"/>
      <c r="V659" s="7"/>
      <c r="W659" s="7"/>
      <c r="X659" s="7"/>
      <c r="Y659" s="7"/>
      <c r="Z659" s="201"/>
      <c r="AA659" s="7"/>
      <c r="AB659" s="7"/>
      <c r="AC659" s="7"/>
      <c r="AD659" s="7"/>
      <c r="AE659" s="7"/>
      <c r="AF659" s="7"/>
    </row>
    <row r="660" ht="14.25" customHeight="1">
      <c r="A660" s="7"/>
      <c r="B660" s="207"/>
      <c r="C660" s="49"/>
      <c r="D660" s="207"/>
      <c r="E660" s="7"/>
      <c r="F660" s="7"/>
      <c r="G660" s="7"/>
      <c r="H660" s="201"/>
      <c r="I660" s="207"/>
      <c r="J660" s="207"/>
      <c r="K660" s="7"/>
      <c r="L660" s="7"/>
      <c r="M660" s="7"/>
      <c r="N660" s="7"/>
      <c r="O660" s="7"/>
      <c r="P660" s="7"/>
      <c r="Q660" s="7"/>
      <c r="R660" s="7"/>
      <c r="S660" s="7"/>
      <c r="T660" s="7"/>
      <c r="U660" s="7"/>
      <c r="V660" s="7"/>
      <c r="W660" s="7"/>
      <c r="X660" s="7"/>
      <c r="Y660" s="7"/>
      <c r="Z660" s="201"/>
      <c r="AA660" s="7"/>
      <c r="AB660" s="7"/>
      <c r="AC660" s="7"/>
      <c r="AD660" s="7"/>
      <c r="AE660" s="7"/>
      <c r="AF660" s="7"/>
    </row>
    <row r="661" ht="14.25" customHeight="1">
      <c r="A661" s="7"/>
      <c r="B661" s="207"/>
      <c r="C661" s="49"/>
      <c r="D661" s="207"/>
      <c r="E661" s="7"/>
      <c r="F661" s="7"/>
      <c r="G661" s="7"/>
      <c r="H661" s="201"/>
      <c r="I661" s="207"/>
      <c r="J661" s="207"/>
      <c r="K661" s="7"/>
      <c r="L661" s="7"/>
      <c r="M661" s="7"/>
      <c r="N661" s="7"/>
      <c r="O661" s="7"/>
      <c r="P661" s="7"/>
      <c r="Q661" s="7"/>
      <c r="R661" s="7"/>
      <c r="S661" s="7"/>
      <c r="T661" s="7"/>
      <c r="U661" s="7"/>
      <c r="V661" s="7"/>
      <c r="W661" s="7"/>
      <c r="X661" s="7"/>
      <c r="Y661" s="7"/>
      <c r="Z661" s="201"/>
      <c r="AA661" s="7"/>
      <c r="AB661" s="7"/>
      <c r="AC661" s="7"/>
      <c r="AD661" s="7"/>
      <c r="AE661" s="7"/>
      <c r="AF661" s="7"/>
    </row>
    <row r="662" ht="14.25" customHeight="1">
      <c r="A662" s="7"/>
      <c r="B662" s="207"/>
      <c r="C662" s="49"/>
      <c r="D662" s="207"/>
      <c r="E662" s="7"/>
      <c r="F662" s="7"/>
      <c r="G662" s="7"/>
      <c r="H662" s="201"/>
      <c r="I662" s="207"/>
      <c r="J662" s="207"/>
      <c r="K662" s="7"/>
      <c r="L662" s="7"/>
      <c r="M662" s="7"/>
      <c r="N662" s="7"/>
      <c r="O662" s="7"/>
      <c r="P662" s="7"/>
      <c r="Q662" s="7"/>
      <c r="R662" s="7"/>
      <c r="S662" s="7"/>
      <c r="T662" s="7"/>
      <c r="U662" s="7"/>
      <c r="V662" s="7"/>
      <c r="W662" s="7"/>
      <c r="X662" s="7"/>
      <c r="Y662" s="7"/>
      <c r="Z662" s="201"/>
      <c r="AA662" s="7"/>
      <c r="AB662" s="7"/>
      <c r="AC662" s="7"/>
      <c r="AD662" s="7"/>
      <c r="AE662" s="7"/>
      <c r="AF662" s="7"/>
    </row>
    <row r="663" ht="14.25" customHeight="1">
      <c r="A663" s="7"/>
      <c r="B663" s="207"/>
      <c r="C663" s="49"/>
      <c r="D663" s="207"/>
      <c r="E663" s="7"/>
      <c r="F663" s="7"/>
      <c r="G663" s="7"/>
      <c r="H663" s="201"/>
      <c r="I663" s="207"/>
      <c r="J663" s="207"/>
      <c r="K663" s="7"/>
      <c r="L663" s="7"/>
      <c r="M663" s="7"/>
      <c r="N663" s="7"/>
      <c r="O663" s="7"/>
      <c r="P663" s="7"/>
      <c r="Q663" s="7"/>
      <c r="R663" s="7"/>
      <c r="S663" s="7"/>
      <c r="T663" s="7"/>
      <c r="U663" s="7"/>
      <c r="V663" s="7"/>
      <c r="W663" s="7"/>
      <c r="X663" s="7"/>
      <c r="Y663" s="7"/>
      <c r="Z663" s="201"/>
      <c r="AA663" s="7"/>
      <c r="AB663" s="7"/>
      <c r="AC663" s="7"/>
      <c r="AD663" s="7"/>
      <c r="AE663" s="7"/>
      <c r="AF663" s="7"/>
    </row>
    <row r="664" ht="14.25" customHeight="1">
      <c r="A664" s="7"/>
      <c r="B664" s="207"/>
      <c r="C664" s="49"/>
      <c r="D664" s="207"/>
      <c r="E664" s="7"/>
      <c r="F664" s="7"/>
      <c r="G664" s="7"/>
      <c r="H664" s="201"/>
      <c r="I664" s="207"/>
      <c r="J664" s="207"/>
      <c r="K664" s="7"/>
      <c r="L664" s="7"/>
      <c r="M664" s="7"/>
      <c r="N664" s="7"/>
      <c r="O664" s="7"/>
      <c r="P664" s="7"/>
      <c r="Q664" s="7"/>
      <c r="R664" s="7"/>
      <c r="S664" s="7"/>
      <c r="T664" s="7"/>
      <c r="U664" s="7"/>
      <c r="V664" s="7"/>
      <c r="W664" s="7"/>
      <c r="X664" s="7"/>
      <c r="Y664" s="7"/>
      <c r="Z664" s="201"/>
      <c r="AA664" s="7"/>
      <c r="AB664" s="7"/>
      <c r="AC664" s="7"/>
      <c r="AD664" s="7"/>
      <c r="AE664" s="7"/>
      <c r="AF664" s="7"/>
    </row>
    <row r="665" ht="14.25" customHeight="1">
      <c r="A665" s="7"/>
      <c r="B665" s="207"/>
      <c r="C665" s="49"/>
      <c r="D665" s="207"/>
      <c r="E665" s="7"/>
      <c r="F665" s="7"/>
      <c r="G665" s="7"/>
      <c r="H665" s="201"/>
      <c r="I665" s="207"/>
      <c r="J665" s="207"/>
      <c r="K665" s="7"/>
      <c r="L665" s="7"/>
      <c r="M665" s="7"/>
      <c r="N665" s="7"/>
      <c r="O665" s="7"/>
      <c r="P665" s="7"/>
      <c r="Q665" s="7"/>
      <c r="R665" s="7"/>
      <c r="S665" s="7"/>
      <c r="T665" s="7"/>
      <c r="U665" s="7"/>
      <c r="V665" s="7"/>
      <c r="W665" s="7"/>
      <c r="X665" s="7"/>
      <c r="Y665" s="7"/>
      <c r="Z665" s="201"/>
      <c r="AA665" s="7"/>
      <c r="AB665" s="7"/>
      <c r="AC665" s="7"/>
      <c r="AD665" s="7"/>
      <c r="AE665" s="7"/>
      <c r="AF665" s="7"/>
    </row>
    <row r="666" ht="14.25" customHeight="1">
      <c r="A666" s="7"/>
      <c r="B666" s="207"/>
      <c r="C666" s="49"/>
      <c r="D666" s="207"/>
      <c r="E666" s="7"/>
      <c r="F666" s="7"/>
      <c r="G666" s="7"/>
      <c r="H666" s="201"/>
      <c r="I666" s="207"/>
      <c r="J666" s="207"/>
      <c r="K666" s="7"/>
      <c r="L666" s="7"/>
      <c r="M666" s="7"/>
      <c r="N666" s="7"/>
      <c r="O666" s="7"/>
      <c r="P666" s="7"/>
      <c r="Q666" s="7"/>
      <c r="R666" s="7"/>
      <c r="S666" s="7"/>
      <c r="T666" s="7"/>
      <c r="U666" s="7"/>
      <c r="V666" s="7"/>
      <c r="W666" s="7"/>
      <c r="X666" s="7"/>
      <c r="Y666" s="7"/>
      <c r="Z666" s="201"/>
      <c r="AA666" s="7"/>
      <c r="AB666" s="7"/>
      <c r="AC666" s="7"/>
      <c r="AD666" s="7"/>
      <c r="AE666" s="7"/>
      <c r="AF666" s="7"/>
    </row>
    <row r="667" ht="14.25" customHeight="1">
      <c r="A667" s="7"/>
      <c r="B667" s="207"/>
      <c r="C667" s="49"/>
      <c r="D667" s="207"/>
      <c r="E667" s="7"/>
      <c r="F667" s="7"/>
      <c r="G667" s="7"/>
      <c r="H667" s="201"/>
      <c r="I667" s="207"/>
      <c r="J667" s="207"/>
      <c r="K667" s="7"/>
      <c r="L667" s="7"/>
      <c r="M667" s="7"/>
      <c r="N667" s="7"/>
      <c r="O667" s="7"/>
      <c r="P667" s="7"/>
      <c r="Q667" s="7"/>
      <c r="R667" s="7"/>
      <c r="S667" s="7"/>
      <c r="T667" s="7"/>
      <c r="U667" s="7"/>
      <c r="V667" s="7"/>
      <c r="W667" s="7"/>
      <c r="X667" s="7"/>
      <c r="Y667" s="7"/>
      <c r="Z667" s="201"/>
      <c r="AA667" s="7"/>
      <c r="AB667" s="7"/>
      <c r="AC667" s="7"/>
      <c r="AD667" s="7"/>
      <c r="AE667" s="7"/>
      <c r="AF667" s="7"/>
    </row>
    <row r="668" ht="14.25" customHeight="1">
      <c r="A668" s="7"/>
      <c r="B668" s="207"/>
      <c r="C668" s="49"/>
      <c r="D668" s="207"/>
      <c r="E668" s="7"/>
      <c r="F668" s="7"/>
      <c r="G668" s="7"/>
      <c r="H668" s="201"/>
      <c r="I668" s="207"/>
      <c r="J668" s="207"/>
      <c r="K668" s="7"/>
      <c r="L668" s="7"/>
      <c r="M668" s="7"/>
      <c r="N668" s="7"/>
      <c r="O668" s="7"/>
      <c r="P668" s="7"/>
      <c r="Q668" s="7"/>
      <c r="R668" s="7"/>
      <c r="S668" s="7"/>
      <c r="T668" s="7"/>
      <c r="U668" s="7"/>
      <c r="V668" s="7"/>
      <c r="W668" s="7"/>
      <c r="X668" s="7"/>
      <c r="Y668" s="7"/>
      <c r="Z668" s="201"/>
      <c r="AA668" s="7"/>
      <c r="AB668" s="7"/>
      <c r="AC668" s="7"/>
      <c r="AD668" s="7"/>
      <c r="AE668" s="7"/>
      <c r="AF668" s="7"/>
    </row>
    <row r="669" ht="14.25" customHeight="1">
      <c r="A669" s="7"/>
      <c r="B669" s="207"/>
      <c r="C669" s="49"/>
      <c r="D669" s="207"/>
      <c r="E669" s="7"/>
      <c r="F669" s="7"/>
      <c r="G669" s="7"/>
      <c r="H669" s="201"/>
      <c r="I669" s="207"/>
      <c r="J669" s="207"/>
      <c r="K669" s="7"/>
      <c r="L669" s="7"/>
      <c r="M669" s="7"/>
      <c r="N669" s="7"/>
      <c r="O669" s="7"/>
      <c r="P669" s="7"/>
      <c r="Q669" s="7"/>
      <c r="R669" s="7"/>
      <c r="S669" s="7"/>
      <c r="T669" s="7"/>
      <c r="U669" s="7"/>
      <c r="V669" s="7"/>
      <c r="W669" s="7"/>
      <c r="X669" s="7"/>
      <c r="Y669" s="7"/>
      <c r="Z669" s="201"/>
      <c r="AA669" s="7"/>
      <c r="AB669" s="7"/>
      <c r="AC669" s="7"/>
      <c r="AD669" s="7"/>
      <c r="AE669" s="7"/>
      <c r="AF669" s="7"/>
    </row>
    <row r="670" ht="14.25" customHeight="1">
      <c r="A670" s="7"/>
      <c r="B670" s="207"/>
      <c r="C670" s="49"/>
      <c r="D670" s="207"/>
      <c r="E670" s="7"/>
      <c r="F670" s="7"/>
      <c r="G670" s="7"/>
      <c r="H670" s="201"/>
      <c r="I670" s="207"/>
      <c r="J670" s="207"/>
      <c r="K670" s="7"/>
      <c r="L670" s="7"/>
      <c r="M670" s="7"/>
      <c r="N670" s="7"/>
      <c r="O670" s="7"/>
      <c r="P670" s="7"/>
      <c r="Q670" s="7"/>
      <c r="R670" s="7"/>
      <c r="S670" s="7"/>
      <c r="T670" s="7"/>
      <c r="U670" s="7"/>
      <c r="V670" s="7"/>
      <c r="W670" s="7"/>
      <c r="X670" s="7"/>
      <c r="Y670" s="7"/>
      <c r="Z670" s="201"/>
      <c r="AA670" s="7"/>
      <c r="AB670" s="7"/>
      <c r="AC670" s="7"/>
      <c r="AD670" s="7"/>
      <c r="AE670" s="7"/>
      <c r="AF670" s="7"/>
    </row>
    <row r="671" ht="14.25" customHeight="1">
      <c r="A671" s="7"/>
      <c r="B671" s="207"/>
      <c r="C671" s="49"/>
      <c r="D671" s="207"/>
      <c r="E671" s="7"/>
      <c r="F671" s="7"/>
      <c r="G671" s="7"/>
      <c r="H671" s="201"/>
      <c r="I671" s="207"/>
      <c r="J671" s="207"/>
      <c r="K671" s="7"/>
      <c r="L671" s="7"/>
      <c r="M671" s="7"/>
      <c r="N671" s="7"/>
      <c r="O671" s="7"/>
      <c r="P671" s="7"/>
      <c r="Q671" s="7"/>
      <c r="R671" s="7"/>
      <c r="S671" s="7"/>
      <c r="T671" s="7"/>
      <c r="U671" s="7"/>
      <c r="V671" s="7"/>
      <c r="W671" s="7"/>
      <c r="X671" s="7"/>
      <c r="Y671" s="7"/>
      <c r="Z671" s="201"/>
      <c r="AA671" s="7"/>
      <c r="AB671" s="7"/>
      <c r="AC671" s="7"/>
      <c r="AD671" s="7"/>
      <c r="AE671" s="7"/>
      <c r="AF671" s="7"/>
    </row>
    <row r="672" ht="14.25" customHeight="1">
      <c r="A672" s="7"/>
      <c r="B672" s="207"/>
      <c r="C672" s="49"/>
      <c r="D672" s="207"/>
      <c r="E672" s="7"/>
      <c r="F672" s="7"/>
      <c r="G672" s="7"/>
      <c r="H672" s="201"/>
      <c r="I672" s="207"/>
      <c r="J672" s="207"/>
      <c r="K672" s="7"/>
      <c r="L672" s="7"/>
      <c r="M672" s="7"/>
      <c r="N672" s="7"/>
      <c r="O672" s="7"/>
      <c r="P672" s="7"/>
      <c r="Q672" s="7"/>
      <c r="R672" s="7"/>
      <c r="S672" s="7"/>
      <c r="T672" s="7"/>
      <c r="U672" s="7"/>
      <c r="V672" s="7"/>
      <c r="W672" s="7"/>
      <c r="X672" s="7"/>
      <c r="Y672" s="7"/>
      <c r="Z672" s="201"/>
      <c r="AA672" s="7"/>
      <c r="AB672" s="7"/>
      <c r="AC672" s="7"/>
      <c r="AD672" s="7"/>
      <c r="AE672" s="7"/>
      <c r="AF672" s="7"/>
    </row>
    <row r="673" ht="14.25" customHeight="1">
      <c r="A673" s="7"/>
      <c r="B673" s="207"/>
      <c r="C673" s="49"/>
      <c r="D673" s="207"/>
      <c r="E673" s="7"/>
      <c r="F673" s="7"/>
      <c r="G673" s="7"/>
      <c r="H673" s="201"/>
      <c r="I673" s="207"/>
      <c r="J673" s="207"/>
      <c r="K673" s="7"/>
      <c r="L673" s="7"/>
      <c r="M673" s="7"/>
      <c r="N673" s="7"/>
      <c r="O673" s="7"/>
      <c r="P673" s="7"/>
      <c r="Q673" s="7"/>
      <c r="R673" s="7"/>
      <c r="S673" s="7"/>
      <c r="T673" s="7"/>
      <c r="U673" s="7"/>
      <c r="V673" s="7"/>
      <c r="W673" s="7"/>
      <c r="X673" s="7"/>
      <c r="Y673" s="7"/>
      <c r="Z673" s="201"/>
      <c r="AA673" s="7"/>
      <c r="AB673" s="7"/>
      <c r="AC673" s="7"/>
      <c r="AD673" s="7"/>
      <c r="AE673" s="7"/>
      <c r="AF673" s="7"/>
    </row>
    <row r="674" ht="14.25" customHeight="1">
      <c r="A674" s="7"/>
      <c r="B674" s="207"/>
      <c r="C674" s="49"/>
      <c r="D674" s="207"/>
      <c r="E674" s="7"/>
      <c r="F674" s="7"/>
      <c r="G674" s="7"/>
      <c r="H674" s="201"/>
      <c r="I674" s="207"/>
      <c r="J674" s="207"/>
      <c r="K674" s="7"/>
      <c r="L674" s="7"/>
      <c r="M674" s="7"/>
      <c r="N674" s="7"/>
      <c r="O674" s="7"/>
      <c r="P674" s="7"/>
      <c r="Q674" s="7"/>
      <c r="R674" s="7"/>
      <c r="S674" s="7"/>
      <c r="T674" s="7"/>
      <c r="U674" s="7"/>
      <c r="V674" s="7"/>
      <c r="W674" s="7"/>
      <c r="X674" s="7"/>
      <c r="Y674" s="7"/>
      <c r="Z674" s="201"/>
      <c r="AA674" s="7"/>
      <c r="AB674" s="7"/>
      <c r="AC674" s="7"/>
      <c r="AD674" s="7"/>
      <c r="AE674" s="7"/>
      <c r="AF674" s="7"/>
    </row>
    <row r="675" ht="14.25" customHeight="1">
      <c r="A675" s="7"/>
      <c r="B675" s="207"/>
      <c r="C675" s="49"/>
      <c r="D675" s="207"/>
      <c r="E675" s="7"/>
      <c r="F675" s="7"/>
      <c r="G675" s="7"/>
      <c r="H675" s="201"/>
      <c r="I675" s="207"/>
      <c r="J675" s="207"/>
      <c r="K675" s="7"/>
      <c r="L675" s="7"/>
      <c r="M675" s="7"/>
      <c r="N675" s="7"/>
      <c r="O675" s="7"/>
      <c r="P675" s="7"/>
      <c r="Q675" s="7"/>
      <c r="R675" s="7"/>
      <c r="S675" s="7"/>
      <c r="T675" s="7"/>
      <c r="U675" s="7"/>
      <c r="V675" s="7"/>
      <c r="W675" s="7"/>
      <c r="X675" s="7"/>
      <c r="Y675" s="7"/>
      <c r="Z675" s="201"/>
      <c r="AA675" s="7"/>
      <c r="AB675" s="7"/>
      <c r="AC675" s="7"/>
      <c r="AD675" s="7"/>
      <c r="AE675" s="7"/>
      <c r="AF675" s="7"/>
    </row>
    <row r="676" ht="14.25" customHeight="1">
      <c r="A676" s="7"/>
      <c r="B676" s="207"/>
      <c r="C676" s="49"/>
      <c r="D676" s="207"/>
      <c r="E676" s="7"/>
      <c r="F676" s="7"/>
      <c r="G676" s="7"/>
      <c r="H676" s="201"/>
      <c r="I676" s="207"/>
      <c r="J676" s="207"/>
      <c r="K676" s="7"/>
      <c r="L676" s="7"/>
      <c r="M676" s="7"/>
      <c r="N676" s="7"/>
      <c r="O676" s="7"/>
      <c r="P676" s="7"/>
      <c r="Q676" s="7"/>
      <c r="R676" s="7"/>
      <c r="S676" s="7"/>
      <c r="T676" s="7"/>
      <c r="U676" s="7"/>
      <c r="V676" s="7"/>
      <c r="W676" s="7"/>
      <c r="X676" s="7"/>
      <c r="Y676" s="7"/>
      <c r="Z676" s="201"/>
      <c r="AA676" s="7"/>
      <c r="AB676" s="7"/>
      <c r="AC676" s="7"/>
      <c r="AD676" s="7"/>
      <c r="AE676" s="7"/>
      <c r="AF676" s="7"/>
    </row>
    <row r="677" ht="14.25" customHeight="1">
      <c r="A677" s="7"/>
      <c r="B677" s="207"/>
      <c r="C677" s="49"/>
      <c r="D677" s="207"/>
      <c r="E677" s="7"/>
      <c r="F677" s="7"/>
      <c r="G677" s="7"/>
      <c r="H677" s="201"/>
      <c r="I677" s="207"/>
      <c r="J677" s="207"/>
      <c r="K677" s="7"/>
      <c r="L677" s="7"/>
      <c r="M677" s="7"/>
      <c r="N677" s="7"/>
      <c r="O677" s="7"/>
      <c r="P677" s="7"/>
      <c r="Q677" s="7"/>
      <c r="R677" s="7"/>
      <c r="S677" s="7"/>
      <c r="T677" s="7"/>
      <c r="U677" s="7"/>
      <c r="V677" s="7"/>
      <c r="W677" s="7"/>
      <c r="X677" s="7"/>
      <c r="Y677" s="7"/>
      <c r="Z677" s="201"/>
      <c r="AA677" s="7"/>
      <c r="AB677" s="7"/>
      <c r="AC677" s="7"/>
      <c r="AD677" s="7"/>
      <c r="AE677" s="7"/>
      <c r="AF677" s="7"/>
    </row>
    <row r="678" ht="14.25" customHeight="1">
      <c r="A678" s="7"/>
      <c r="B678" s="207"/>
      <c r="C678" s="49"/>
      <c r="D678" s="207"/>
      <c r="E678" s="7"/>
      <c r="F678" s="7"/>
      <c r="G678" s="7"/>
      <c r="H678" s="201"/>
      <c r="I678" s="207"/>
      <c r="J678" s="207"/>
      <c r="K678" s="7"/>
      <c r="L678" s="7"/>
      <c r="M678" s="7"/>
      <c r="N678" s="7"/>
      <c r="O678" s="7"/>
      <c r="P678" s="7"/>
      <c r="Q678" s="7"/>
      <c r="R678" s="7"/>
      <c r="S678" s="7"/>
      <c r="T678" s="7"/>
      <c r="U678" s="7"/>
      <c r="V678" s="7"/>
      <c r="W678" s="7"/>
      <c r="X678" s="7"/>
      <c r="Y678" s="7"/>
      <c r="Z678" s="201"/>
      <c r="AA678" s="7"/>
      <c r="AB678" s="7"/>
      <c r="AC678" s="7"/>
      <c r="AD678" s="7"/>
      <c r="AE678" s="7"/>
      <c r="AF678" s="7"/>
    </row>
    <row r="679" ht="14.25" customHeight="1">
      <c r="A679" s="7"/>
      <c r="B679" s="207"/>
      <c r="C679" s="49"/>
      <c r="D679" s="207"/>
      <c r="E679" s="7"/>
      <c r="F679" s="7"/>
      <c r="G679" s="7"/>
      <c r="H679" s="201"/>
      <c r="I679" s="207"/>
      <c r="J679" s="207"/>
      <c r="K679" s="7"/>
      <c r="L679" s="7"/>
      <c r="M679" s="7"/>
      <c r="N679" s="7"/>
      <c r="O679" s="7"/>
      <c r="P679" s="7"/>
      <c r="Q679" s="7"/>
      <c r="R679" s="7"/>
      <c r="S679" s="7"/>
      <c r="T679" s="7"/>
      <c r="U679" s="7"/>
      <c r="V679" s="7"/>
      <c r="W679" s="7"/>
      <c r="X679" s="7"/>
      <c r="Y679" s="7"/>
      <c r="Z679" s="201"/>
      <c r="AA679" s="7"/>
      <c r="AB679" s="7"/>
      <c r="AC679" s="7"/>
      <c r="AD679" s="7"/>
      <c r="AE679" s="7"/>
      <c r="AF679" s="7"/>
    </row>
    <row r="680" ht="14.25" customHeight="1">
      <c r="A680" s="7"/>
      <c r="B680" s="207"/>
      <c r="C680" s="49"/>
      <c r="D680" s="207"/>
      <c r="E680" s="7"/>
      <c r="F680" s="7"/>
      <c r="G680" s="7"/>
      <c r="H680" s="201"/>
      <c r="I680" s="207"/>
      <c r="J680" s="207"/>
      <c r="K680" s="7"/>
      <c r="L680" s="7"/>
      <c r="M680" s="7"/>
      <c r="N680" s="7"/>
      <c r="O680" s="7"/>
      <c r="P680" s="7"/>
      <c r="Q680" s="7"/>
      <c r="R680" s="7"/>
      <c r="S680" s="7"/>
      <c r="T680" s="7"/>
      <c r="U680" s="7"/>
      <c r="V680" s="7"/>
      <c r="W680" s="7"/>
      <c r="X680" s="7"/>
      <c r="Y680" s="7"/>
      <c r="Z680" s="201"/>
      <c r="AA680" s="7"/>
      <c r="AB680" s="7"/>
      <c r="AC680" s="7"/>
      <c r="AD680" s="7"/>
      <c r="AE680" s="7"/>
      <c r="AF680" s="7"/>
    </row>
    <row r="681" ht="14.25" customHeight="1">
      <c r="A681" s="7"/>
      <c r="B681" s="207"/>
      <c r="C681" s="49"/>
      <c r="D681" s="207"/>
      <c r="E681" s="7"/>
      <c r="F681" s="7"/>
      <c r="G681" s="7"/>
      <c r="H681" s="201"/>
      <c r="I681" s="207"/>
      <c r="J681" s="207"/>
      <c r="K681" s="7"/>
      <c r="L681" s="7"/>
      <c r="M681" s="7"/>
      <c r="N681" s="7"/>
      <c r="O681" s="7"/>
      <c r="P681" s="7"/>
      <c r="Q681" s="7"/>
      <c r="R681" s="7"/>
      <c r="S681" s="7"/>
      <c r="T681" s="7"/>
      <c r="U681" s="7"/>
      <c r="V681" s="7"/>
      <c r="W681" s="7"/>
      <c r="X681" s="7"/>
      <c r="Y681" s="7"/>
      <c r="Z681" s="201"/>
      <c r="AA681" s="7"/>
      <c r="AB681" s="7"/>
      <c r="AC681" s="7"/>
      <c r="AD681" s="7"/>
      <c r="AE681" s="7"/>
      <c r="AF681" s="7"/>
    </row>
    <row r="682" ht="14.25" customHeight="1">
      <c r="A682" s="7"/>
      <c r="B682" s="207"/>
      <c r="C682" s="49"/>
      <c r="D682" s="207"/>
      <c r="E682" s="7"/>
      <c r="F682" s="7"/>
      <c r="G682" s="7"/>
      <c r="H682" s="201"/>
      <c r="I682" s="207"/>
      <c r="J682" s="207"/>
      <c r="K682" s="7"/>
      <c r="L682" s="7"/>
      <c r="M682" s="7"/>
      <c r="N682" s="7"/>
      <c r="O682" s="7"/>
      <c r="P682" s="7"/>
      <c r="Q682" s="7"/>
      <c r="R682" s="7"/>
      <c r="S682" s="7"/>
      <c r="T682" s="7"/>
      <c r="U682" s="7"/>
      <c r="V682" s="7"/>
      <c r="W682" s="7"/>
      <c r="X682" s="7"/>
      <c r="Y682" s="7"/>
      <c r="Z682" s="201"/>
      <c r="AA682" s="7"/>
      <c r="AB682" s="7"/>
      <c r="AC682" s="7"/>
      <c r="AD682" s="7"/>
      <c r="AE682" s="7"/>
      <c r="AF682" s="7"/>
    </row>
    <row r="683" ht="14.25" customHeight="1">
      <c r="A683" s="7"/>
      <c r="B683" s="207"/>
      <c r="C683" s="49"/>
      <c r="D683" s="207"/>
      <c r="E683" s="7"/>
      <c r="F683" s="7"/>
      <c r="G683" s="7"/>
      <c r="H683" s="201"/>
      <c r="I683" s="207"/>
      <c r="J683" s="207"/>
      <c r="K683" s="7"/>
      <c r="L683" s="7"/>
      <c r="M683" s="7"/>
      <c r="N683" s="7"/>
      <c r="O683" s="7"/>
      <c r="P683" s="7"/>
      <c r="Q683" s="7"/>
      <c r="R683" s="7"/>
      <c r="S683" s="7"/>
      <c r="T683" s="7"/>
      <c r="U683" s="7"/>
      <c r="V683" s="7"/>
      <c r="W683" s="7"/>
      <c r="X683" s="7"/>
      <c r="Y683" s="7"/>
      <c r="Z683" s="201"/>
      <c r="AA683" s="7"/>
      <c r="AB683" s="7"/>
      <c r="AC683" s="7"/>
      <c r="AD683" s="7"/>
      <c r="AE683" s="7"/>
      <c r="AF683" s="7"/>
    </row>
    <row r="684" ht="14.25" customHeight="1">
      <c r="A684" s="7"/>
      <c r="B684" s="207"/>
      <c r="C684" s="49"/>
      <c r="D684" s="207"/>
      <c r="E684" s="7"/>
      <c r="F684" s="7"/>
      <c r="G684" s="7"/>
      <c r="H684" s="201"/>
      <c r="I684" s="207"/>
      <c r="J684" s="207"/>
      <c r="K684" s="7"/>
      <c r="L684" s="7"/>
      <c r="M684" s="7"/>
      <c r="N684" s="7"/>
      <c r="O684" s="7"/>
      <c r="P684" s="7"/>
      <c r="Q684" s="7"/>
      <c r="R684" s="7"/>
      <c r="S684" s="7"/>
      <c r="T684" s="7"/>
      <c r="U684" s="7"/>
      <c r="V684" s="7"/>
      <c r="W684" s="7"/>
      <c r="X684" s="7"/>
      <c r="Y684" s="7"/>
      <c r="Z684" s="201"/>
      <c r="AA684" s="7"/>
      <c r="AB684" s="7"/>
      <c r="AC684" s="7"/>
      <c r="AD684" s="7"/>
      <c r="AE684" s="7"/>
      <c r="AF684" s="7"/>
    </row>
    <row r="685" ht="14.25" customHeight="1">
      <c r="A685" s="7"/>
      <c r="B685" s="207"/>
      <c r="C685" s="49"/>
      <c r="D685" s="207"/>
      <c r="E685" s="7"/>
      <c r="F685" s="7"/>
      <c r="G685" s="7"/>
      <c r="H685" s="201"/>
      <c r="I685" s="207"/>
      <c r="J685" s="207"/>
      <c r="K685" s="7"/>
      <c r="L685" s="7"/>
      <c r="M685" s="7"/>
      <c r="N685" s="7"/>
      <c r="O685" s="7"/>
      <c r="P685" s="7"/>
      <c r="Q685" s="7"/>
      <c r="R685" s="7"/>
      <c r="S685" s="7"/>
      <c r="T685" s="7"/>
      <c r="U685" s="7"/>
      <c r="V685" s="7"/>
      <c r="W685" s="7"/>
      <c r="X685" s="7"/>
      <c r="Y685" s="7"/>
      <c r="Z685" s="201"/>
      <c r="AA685" s="7"/>
      <c r="AB685" s="7"/>
      <c r="AC685" s="7"/>
      <c r="AD685" s="7"/>
      <c r="AE685" s="7"/>
      <c r="AF685" s="7"/>
    </row>
    <row r="686" ht="14.25" customHeight="1">
      <c r="A686" s="7"/>
      <c r="B686" s="207"/>
      <c r="C686" s="49"/>
      <c r="D686" s="207"/>
      <c r="E686" s="7"/>
      <c r="F686" s="7"/>
      <c r="G686" s="7"/>
      <c r="H686" s="201"/>
      <c r="I686" s="207"/>
      <c r="J686" s="207"/>
      <c r="K686" s="7"/>
      <c r="L686" s="7"/>
      <c r="M686" s="7"/>
      <c r="N686" s="7"/>
      <c r="O686" s="7"/>
      <c r="P686" s="7"/>
      <c r="Q686" s="7"/>
      <c r="R686" s="7"/>
      <c r="S686" s="7"/>
      <c r="T686" s="7"/>
      <c r="U686" s="7"/>
      <c r="V686" s="7"/>
      <c r="W686" s="7"/>
      <c r="X686" s="7"/>
      <c r="Y686" s="7"/>
      <c r="Z686" s="201"/>
      <c r="AA686" s="7"/>
      <c r="AB686" s="7"/>
      <c r="AC686" s="7"/>
      <c r="AD686" s="7"/>
      <c r="AE686" s="7"/>
      <c r="AF686" s="7"/>
    </row>
    <row r="687" ht="14.25" customHeight="1">
      <c r="A687" s="7"/>
      <c r="B687" s="207"/>
      <c r="C687" s="49"/>
      <c r="D687" s="207"/>
      <c r="E687" s="7"/>
      <c r="F687" s="7"/>
      <c r="G687" s="7"/>
      <c r="H687" s="201"/>
      <c r="I687" s="207"/>
      <c r="J687" s="207"/>
      <c r="K687" s="7"/>
      <c r="L687" s="7"/>
      <c r="M687" s="7"/>
      <c r="N687" s="7"/>
      <c r="O687" s="7"/>
      <c r="P687" s="7"/>
      <c r="Q687" s="7"/>
      <c r="R687" s="7"/>
      <c r="S687" s="7"/>
      <c r="T687" s="7"/>
      <c r="U687" s="7"/>
      <c r="V687" s="7"/>
      <c r="W687" s="7"/>
      <c r="X687" s="7"/>
      <c r="Y687" s="7"/>
      <c r="Z687" s="201"/>
      <c r="AA687" s="7"/>
      <c r="AB687" s="7"/>
      <c r="AC687" s="7"/>
      <c r="AD687" s="7"/>
      <c r="AE687" s="7"/>
      <c r="AF687" s="7"/>
    </row>
    <row r="688" ht="14.25" customHeight="1">
      <c r="A688" s="7"/>
      <c r="B688" s="207"/>
      <c r="C688" s="49"/>
      <c r="D688" s="207"/>
      <c r="E688" s="7"/>
      <c r="F688" s="7"/>
      <c r="G688" s="7"/>
      <c r="H688" s="201"/>
      <c r="I688" s="207"/>
      <c r="J688" s="207"/>
      <c r="K688" s="7"/>
      <c r="L688" s="7"/>
      <c r="M688" s="7"/>
      <c r="N688" s="7"/>
      <c r="O688" s="7"/>
      <c r="P688" s="7"/>
      <c r="Q688" s="7"/>
      <c r="R688" s="7"/>
      <c r="S688" s="7"/>
      <c r="T688" s="7"/>
      <c r="U688" s="7"/>
      <c r="V688" s="7"/>
      <c r="W688" s="7"/>
      <c r="X688" s="7"/>
      <c r="Y688" s="7"/>
      <c r="Z688" s="201"/>
      <c r="AA688" s="7"/>
      <c r="AB688" s="7"/>
      <c r="AC688" s="7"/>
      <c r="AD688" s="7"/>
      <c r="AE688" s="7"/>
      <c r="AF688" s="7"/>
    </row>
    <row r="689" ht="14.25" customHeight="1">
      <c r="A689" s="7"/>
      <c r="B689" s="207"/>
      <c r="C689" s="49"/>
      <c r="D689" s="207"/>
      <c r="E689" s="7"/>
      <c r="F689" s="7"/>
      <c r="G689" s="7"/>
      <c r="H689" s="201"/>
      <c r="I689" s="207"/>
      <c r="J689" s="207"/>
      <c r="K689" s="7"/>
      <c r="L689" s="7"/>
      <c r="M689" s="7"/>
      <c r="N689" s="7"/>
      <c r="O689" s="7"/>
      <c r="P689" s="7"/>
      <c r="Q689" s="7"/>
      <c r="R689" s="7"/>
      <c r="S689" s="7"/>
      <c r="T689" s="7"/>
      <c r="U689" s="7"/>
      <c r="V689" s="7"/>
      <c r="W689" s="7"/>
      <c r="X689" s="7"/>
      <c r="Y689" s="7"/>
      <c r="Z689" s="201"/>
      <c r="AA689" s="7"/>
      <c r="AB689" s="7"/>
      <c r="AC689" s="7"/>
      <c r="AD689" s="7"/>
      <c r="AE689" s="7"/>
      <c r="AF689" s="7"/>
    </row>
    <row r="690" ht="14.25" customHeight="1">
      <c r="A690" s="7"/>
      <c r="B690" s="207"/>
      <c r="C690" s="49"/>
      <c r="D690" s="207"/>
      <c r="E690" s="7"/>
      <c r="F690" s="7"/>
      <c r="G690" s="7"/>
      <c r="H690" s="201"/>
      <c r="I690" s="207"/>
      <c r="J690" s="207"/>
      <c r="K690" s="7"/>
      <c r="L690" s="7"/>
      <c r="M690" s="7"/>
      <c r="N690" s="7"/>
      <c r="O690" s="7"/>
      <c r="P690" s="7"/>
      <c r="Q690" s="7"/>
      <c r="R690" s="7"/>
      <c r="S690" s="7"/>
      <c r="T690" s="7"/>
      <c r="U690" s="7"/>
      <c r="V690" s="7"/>
      <c r="W690" s="7"/>
      <c r="X690" s="7"/>
      <c r="Y690" s="7"/>
      <c r="Z690" s="201"/>
      <c r="AA690" s="7"/>
      <c r="AB690" s="7"/>
      <c r="AC690" s="7"/>
      <c r="AD690" s="7"/>
      <c r="AE690" s="7"/>
      <c r="AF690" s="7"/>
    </row>
    <row r="691" ht="14.25" customHeight="1">
      <c r="A691" s="7"/>
      <c r="B691" s="207"/>
      <c r="C691" s="49"/>
      <c r="D691" s="207"/>
      <c r="E691" s="7"/>
      <c r="F691" s="7"/>
      <c r="G691" s="7"/>
      <c r="H691" s="201"/>
      <c r="I691" s="207"/>
      <c r="J691" s="207"/>
      <c r="K691" s="7"/>
      <c r="L691" s="7"/>
      <c r="M691" s="7"/>
      <c r="N691" s="7"/>
      <c r="O691" s="7"/>
      <c r="P691" s="7"/>
      <c r="Q691" s="7"/>
      <c r="R691" s="7"/>
      <c r="S691" s="7"/>
      <c r="T691" s="7"/>
      <c r="U691" s="7"/>
      <c r="V691" s="7"/>
      <c r="W691" s="7"/>
      <c r="X691" s="7"/>
      <c r="Y691" s="7"/>
      <c r="Z691" s="201"/>
      <c r="AA691" s="7"/>
      <c r="AB691" s="7"/>
      <c r="AC691" s="7"/>
      <c r="AD691" s="7"/>
      <c r="AE691" s="7"/>
      <c r="AF691" s="7"/>
    </row>
    <row r="692" ht="14.25" customHeight="1">
      <c r="A692" s="7"/>
      <c r="B692" s="207"/>
      <c r="C692" s="49"/>
      <c r="D692" s="207"/>
      <c r="E692" s="7"/>
      <c r="F692" s="7"/>
      <c r="G692" s="7"/>
      <c r="H692" s="201"/>
      <c r="I692" s="207"/>
      <c r="J692" s="207"/>
      <c r="K692" s="7"/>
      <c r="L692" s="7"/>
      <c r="M692" s="7"/>
      <c r="N692" s="7"/>
      <c r="O692" s="7"/>
      <c r="P692" s="7"/>
      <c r="Q692" s="7"/>
      <c r="R692" s="7"/>
      <c r="S692" s="7"/>
      <c r="T692" s="7"/>
      <c r="U692" s="7"/>
      <c r="V692" s="7"/>
      <c r="W692" s="7"/>
      <c r="X692" s="7"/>
      <c r="Y692" s="7"/>
      <c r="Z692" s="201"/>
      <c r="AA692" s="7"/>
      <c r="AB692" s="7"/>
      <c r="AC692" s="7"/>
      <c r="AD692" s="7"/>
      <c r="AE692" s="7"/>
      <c r="AF692" s="7"/>
    </row>
    <row r="693" ht="14.25" customHeight="1">
      <c r="A693" s="7"/>
      <c r="B693" s="207"/>
      <c r="C693" s="49"/>
      <c r="D693" s="207"/>
      <c r="E693" s="7"/>
      <c r="F693" s="7"/>
      <c r="G693" s="7"/>
      <c r="H693" s="201"/>
      <c r="I693" s="207"/>
      <c r="J693" s="207"/>
      <c r="K693" s="7"/>
      <c r="L693" s="7"/>
      <c r="M693" s="7"/>
      <c r="N693" s="7"/>
      <c r="O693" s="7"/>
      <c r="P693" s="7"/>
      <c r="Q693" s="7"/>
      <c r="R693" s="7"/>
      <c r="S693" s="7"/>
      <c r="T693" s="7"/>
      <c r="U693" s="7"/>
      <c r="V693" s="7"/>
      <c r="W693" s="7"/>
      <c r="X693" s="7"/>
      <c r="Y693" s="7"/>
      <c r="Z693" s="201"/>
      <c r="AA693" s="7"/>
      <c r="AB693" s="7"/>
      <c r="AC693" s="7"/>
      <c r="AD693" s="7"/>
      <c r="AE693" s="7"/>
      <c r="AF693" s="7"/>
    </row>
    <row r="694" ht="14.25" customHeight="1">
      <c r="A694" s="7"/>
      <c r="B694" s="207"/>
      <c r="C694" s="49"/>
      <c r="D694" s="207"/>
      <c r="E694" s="7"/>
      <c r="F694" s="7"/>
      <c r="G694" s="7"/>
      <c r="H694" s="201"/>
      <c r="I694" s="207"/>
      <c r="J694" s="207"/>
      <c r="K694" s="7"/>
      <c r="L694" s="7"/>
      <c r="M694" s="7"/>
      <c r="N694" s="7"/>
      <c r="O694" s="7"/>
      <c r="P694" s="7"/>
      <c r="Q694" s="7"/>
      <c r="R694" s="7"/>
      <c r="S694" s="7"/>
      <c r="T694" s="7"/>
      <c r="U694" s="7"/>
      <c r="V694" s="7"/>
      <c r="W694" s="7"/>
      <c r="X694" s="7"/>
      <c r="Y694" s="7"/>
      <c r="Z694" s="201"/>
      <c r="AA694" s="7"/>
      <c r="AB694" s="7"/>
      <c r="AC694" s="7"/>
      <c r="AD694" s="7"/>
      <c r="AE694" s="7"/>
      <c r="AF694" s="7"/>
    </row>
    <row r="695" ht="14.25" customHeight="1">
      <c r="A695" s="7"/>
      <c r="B695" s="207"/>
      <c r="C695" s="49"/>
      <c r="D695" s="207"/>
      <c r="E695" s="7"/>
      <c r="F695" s="7"/>
      <c r="G695" s="7"/>
      <c r="H695" s="201"/>
      <c r="I695" s="207"/>
      <c r="J695" s="207"/>
      <c r="K695" s="7"/>
      <c r="L695" s="7"/>
      <c r="M695" s="7"/>
      <c r="N695" s="7"/>
      <c r="O695" s="7"/>
      <c r="P695" s="7"/>
      <c r="Q695" s="7"/>
      <c r="R695" s="7"/>
      <c r="S695" s="7"/>
      <c r="T695" s="7"/>
      <c r="U695" s="7"/>
      <c r="V695" s="7"/>
      <c r="W695" s="7"/>
      <c r="X695" s="7"/>
      <c r="Y695" s="7"/>
      <c r="Z695" s="201"/>
      <c r="AA695" s="7"/>
      <c r="AB695" s="7"/>
      <c r="AC695" s="7"/>
      <c r="AD695" s="7"/>
      <c r="AE695" s="7"/>
      <c r="AF695" s="7"/>
    </row>
    <row r="696" ht="14.25" customHeight="1">
      <c r="A696" s="7"/>
      <c r="B696" s="207"/>
      <c r="C696" s="49"/>
      <c r="D696" s="207"/>
      <c r="E696" s="7"/>
      <c r="F696" s="7"/>
      <c r="G696" s="7"/>
      <c r="H696" s="201"/>
      <c r="I696" s="207"/>
      <c r="J696" s="207"/>
      <c r="K696" s="7"/>
      <c r="L696" s="7"/>
      <c r="M696" s="7"/>
      <c r="N696" s="7"/>
      <c r="O696" s="7"/>
      <c r="P696" s="7"/>
      <c r="Q696" s="7"/>
      <c r="R696" s="7"/>
      <c r="S696" s="7"/>
      <c r="T696" s="7"/>
      <c r="U696" s="7"/>
      <c r="V696" s="7"/>
      <c r="W696" s="7"/>
      <c r="X696" s="7"/>
      <c r="Y696" s="7"/>
      <c r="Z696" s="201"/>
      <c r="AA696" s="7"/>
      <c r="AB696" s="7"/>
      <c r="AC696" s="7"/>
      <c r="AD696" s="7"/>
      <c r="AE696" s="7"/>
      <c r="AF696" s="7"/>
    </row>
    <row r="697" ht="14.25" customHeight="1">
      <c r="A697" s="7"/>
      <c r="B697" s="207"/>
      <c r="C697" s="49"/>
      <c r="D697" s="207"/>
      <c r="E697" s="7"/>
      <c r="F697" s="7"/>
      <c r="G697" s="7"/>
      <c r="H697" s="201"/>
      <c r="I697" s="207"/>
      <c r="J697" s="207"/>
      <c r="K697" s="7"/>
      <c r="L697" s="7"/>
      <c r="M697" s="7"/>
      <c r="N697" s="7"/>
      <c r="O697" s="7"/>
      <c r="P697" s="7"/>
      <c r="Q697" s="7"/>
      <c r="R697" s="7"/>
      <c r="S697" s="7"/>
      <c r="T697" s="7"/>
      <c r="U697" s="7"/>
      <c r="V697" s="7"/>
      <c r="W697" s="7"/>
      <c r="X697" s="7"/>
      <c r="Y697" s="7"/>
      <c r="Z697" s="201"/>
      <c r="AA697" s="7"/>
      <c r="AB697" s="7"/>
      <c r="AC697" s="7"/>
      <c r="AD697" s="7"/>
      <c r="AE697" s="7"/>
      <c r="AF697" s="7"/>
    </row>
    <row r="698" ht="14.25" customHeight="1">
      <c r="A698" s="7"/>
      <c r="B698" s="207"/>
      <c r="C698" s="49"/>
      <c r="D698" s="207"/>
      <c r="E698" s="7"/>
      <c r="F698" s="7"/>
      <c r="G698" s="7"/>
      <c r="H698" s="201"/>
      <c r="I698" s="207"/>
      <c r="J698" s="207"/>
      <c r="K698" s="7"/>
      <c r="L698" s="7"/>
      <c r="M698" s="7"/>
      <c r="N698" s="7"/>
      <c r="O698" s="7"/>
      <c r="P698" s="7"/>
      <c r="Q698" s="7"/>
      <c r="R698" s="7"/>
      <c r="S698" s="7"/>
      <c r="T698" s="7"/>
      <c r="U698" s="7"/>
      <c r="V698" s="7"/>
      <c r="W698" s="7"/>
      <c r="X698" s="7"/>
      <c r="Y698" s="7"/>
      <c r="Z698" s="201"/>
      <c r="AA698" s="7"/>
      <c r="AB698" s="7"/>
      <c r="AC698" s="7"/>
      <c r="AD698" s="7"/>
      <c r="AE698" s="7"/>
      <c r="AF698" s="7"/>
    </row>
    <row r="699" ht="14.25" customHeight="1">
      <c r="A699" s="7"/>
      <c r="B699" s="207"/>
      <c r="C699" s="49"/>
      <c r="D699" s="207"/>
      <c r="E699" s="7"/>
      <c r="F699" s="7"/>
      <c r="G699" s="7"/>
      <c r="H699" s="201"/>
      <c r="I699" s="207"/>
      <c r="J699" s="207"/>
      <c r="K699" s="7"/>
      <c r="L699" s="7"/>
      <c r="M699" s="7"/>
      <c r="N699" s="7"/>
      <c r="O699" s="7"/>
      <c r="P699" s="7"/>
      <c r="Q699" s="7"/>
      <c r="R699" s="7"/>
      <c r="S699" s="7"/>
      <c r="T699" s="7"/>
      <c r="U699" s="7"/>
      <c r="V699" s="7"/>
      <c r="W699" s="7"/>
      <c r="X699" s="7"/>
      <c r="Y699" s="7"/>
      <c r="Z699" s="201"/>
      <c r="AA699" s="7"/>
      <c r="AB699" s="7"/>
      <c r="AC699" s="7"/>
      <c r="AD699" s="7"/>
      <c r="AE699" s="7"/>
      <c r="AF699" s="7"/>
    </row>
    <row r="700" ht="14.25" customHeight="1">
      <c r="A700" s="7"/>
      <c r="B700" s="207"/>
      <c r="C700" s="49"/>
      <c r="D700" s="207"/>
      <c r="E700" s="7"/>
      <c r="F700" s="7"/>
      <c r="G700" s="7"/>
      <c r="H700" s="201"/>
      <c r="I700" s="207"/>
      <c r="J700" s="207"/>
      <c r="K700" s="7"/>
      <c r="L700" s="7"/>
      <c r="M700" s="7"/>
      <c r="N700" s="7"/>
      <c r="O700" s="7"/>
      <c r="P700" s="7"/>
      <c r="Q700" s="7"/>
      <c r="R700" s="7"/>
      <c r="S700" s="7"/>
      <c r="T700" s="7"/>
      <c r="U700" s="7"/>
      <c r="V700" s="7"/>
      <c r="W700" s="7"/>
      <c r="X700" s="7"/>
      <c r="Y700" s="7"/>
      <c r="Z700" s="201"/>
      <c r="AA700" s="7"/>
      <c r="AB700" s="7"/>
      <c r="AC700" s="7"/>
      <c r="AD700" s="7"/>
      <c r="AE700" s="7"/>
      <c r="AF700" s="7"/>
    </row>
    <row r="701" ht="14.25" customHeight="1">
      <c r="A701" s="7"/>
      <c r="B701" s="207"/>
      <c r="C701" s="49"/>
      <c r="D701" s="207"/>
      <c r="E701" s="7"/>
      <c r="F701" s="7"/>
      <c r="G701" s="7"/>
      <c r="H701" s="201"/>
      <c r="I701" s="207"/>
      <c r="J701" s="207"/>
      <c r="K701" s="7"/>
      <c r="L701" s="7"/>
      <c r="M701" s="7"/>
      <c r="N701" s="7"/>
      <c r="O701" s="7"/>
      <c r="P701" s="7"/>
      <c r="Q701" s="7"/>
      <c r="R701" s="7"/>
      <c r="S701" s="7"/>
      <c r="T701" s="7"/>
      <c r="U701" s="7"/>
      <c r="V701" s="7"/>
      <c r="W701" s="7"/>
      <c r="X701" s="7"/>
      <c r="Y701" s="7"/>
      <c r="Z701" s="201"/>
      <c r="AA701" s="7"/>
      <c r="AB701" s="7"/>
      <c r="AC701" s="7"/>
      <c r="AD701" s="7"/>
      <c r="AE701" s="7"/>
      <c r="AF701" s="7"/>
    </row>
    <row r="702" ht="14.25" customHeight="1">
      <c r="A702" s="7"/>
      <c r="B702" s="207"/>
      <c r="C702" s="49"/>
      <c r="D702" s="207"/>
      <c r="E702" s="7"/>
      <c r="F702" s="7"/>
      <c r="G702" s="7"/>
      <c r="H702" s="201"/>
      <c r="I702" s="207"/>
      <c r="J702" s="207"/>
      <c r="K702" s="7"/>
      <c r="L702" s="7"/>
      <c r="M702" s="7"/>
      <c r="N702" s="7"/>
      <c r="O702" s="7"/>
      <c r="P702" s="7"/>
      <c r="Q702" s="7"/>
      <c r="R702" s="7"/>
      <c r="S702" s="7"/>
      <c r="T702" s="7"/>
      <c r="U702" s="7"/>
      <c r="V702" s="7"/>
      <c r="W702" s="7"/>
      <c r="X702" s="7"/>
      <c r="Y702" s="7"/>
      <c r="Z702" s="201"/>
      <c r="AA702" s="7"/>
      <c r="AB702" s="7"/>
      <c r="AC702" s="7"/>
      <c r="AD702" s="7"/>
      <c r="AE702" s="7"/>
      <c r="AF702" s="7"/>
    </row>
    <row r="703" ht="14.25" customHeight="1">
      <c r="A703" s="7"/>
      <c r="B703" s="207"/>
      <c r="C703" s="49"/>
      <c r="D703" s="207"/>
      <c r="E703" s="7"/>
      <c r="F703" s="7"/>
      <c r="G703" s="7"/>
      <c r="H703" s="201"/>
      <c r="I703" s="207"/>
      <c r="J703" s="207"/>
      <c r="K703" s="7"/>
      <c r="L703" s="7"/>
      <c r="M703" s="7"/>
      <c r="N703" s="7"/>
      <c r="O703" s="7"/>
      <c r="P703" s="7"/>
      <c r="Q703" s="7"/>
      <c r="R703" s="7"/>
      <c r="S703" s="7"/>
      <c r="T703" s="7"/>
      <c r="U703" s="7"/>
      <c r="V703" s="7"/>
      <c r="W703" s="7"/>
      <c r="X703" s="7"/>
      <c r="Y703" s="7"/>
      <c r="Z703" s="201"/>
      <c r="AA703" s="7"/>
      <c r="AB703" s="7"/>
      <c r="AC703" s="7"/>
      <c r="AD703" s="7"/>
      <c r="AE703" s="7"/>
      <c r="AF703" s="7"/>
    </row>
    <row r="704" ht="14.25" customHeight="1">
      <c r="A704" s="7"/>
      <c r="B704" s="207"/>
      <c r="C704" s="49"/>
      <c r="D704" s="207"/>
      <c r="E704" s="7"/>
      <c r="F704" s="7"/>
      <c r="G704" s="7"/>
      <c r="H704" s="201"/>
      <c r="I704" s="207"/>
      <c r="J704" s="207"/>
      <c r="K704" s="7"/>
      <c r="L704" s="7"/>
      <c r="M704" s="7"/>
      <c r="N704" s="7"/>
      <c r="O704" s="7"/>
      <c r="P704" s="7"/>
      <c r="Q704" s="7"/>
      <c r="R704" s="7"/>
      <c r="S704" s="7"/>
      <c r="T704" s="7"/>
      <c r="U704" s="7"/>
      <c r="V704" s="7"/>
      <c r="W704" s="7"/>
      <c r="X704" s="7"/>
      <c r="Y704" s="7"/>
      <c r="Z704" s="201"/>
      <c r="AA704" s="7"/>
      <c r="AB704" s="7"/>
      <c r="AC704" s="7"/>
      <c r="AD704" s="7"/>
      <c r="AE704" s="7"/>
      <c r="AF704" s="7"/>
    </row>
    <row r="705" ht="14.25" customHeight="1">
      <c r="A705" s="7"/>
      <c r="B705" s="207"/>
      <c r="C705" s="49"/>
      <c r="D705" s="207"/>
      <c r="E705" s="7"/>
      <c r="F705" s="7"/>
      <c r="G705" s="7"/>
      <c r="H705" s="201"/>
      <c r="I705" s="207"/>
      <c r="J705" s="207"/>
      <c r="K705" s="7"/>
      <c r="L705" s="7"/>
      <c r="M705" s="7"/>
      <c r="N705" s="7"/>
      <c r="O705" s="7"/>
      <c r="P705" s="7"/>
      <c r="Q705" s="7"/>
      <c r="R705" s="7"/>
      <c r="S705" s="7"/>
      <c r="T705" s="7"/>
      <c r="U705" s="7"/>
      <c r="V705" s="7"/>
      <c r="W705" s="7"/>
      <c r="X705" s="7"/>
      <c r="Y705" s="7"/>
      <c r="Z705" s="201"/>
      <c r="AA705" s="7"/>
      <c r="AB705" s="7"/>
      <c r="AC705" s="7"/>
      <c r="AD705" s="7"/>
      <c r="AE705" s="7"/>
      <c r="AF705" s="7"/>
    </row>
    <row r="706" ht="14.25" customHeight="1">
      <c r="A706" s="7"/>
      <c r="B706" s="207"/>
      <c r="C706" s="49"/>
      <c r="D706" s="207"/>
      <c r="E706" s="7"/>
      <c r="F706" s="7"/>
      <c r="G706" s="7"/>
      <c r="H706" s="201"/>
      <c r="I706" s="207"/>
      <c r="J706" s="207"/>
      <c r="K706" s="7"/>
      <c r="L706" s="7"/>
      <c r="M706" s="7"/>
      <c r="N706" s="7"/>
      <c r="O706" s="7"/>
      <c r="P706" s="7"/>
      <c r="Q706" s="7"/>
      <c r="R706" s="7"/>
      <c r="S706" s="7"/>
      <c r="T706" s="7"/>
      <c r="U706" s="7"/>
      <c r="V706" s="7"/>
      <c r="W706" s="7"/>
      <c r="X706" s="7"/>
      <c r="Y706" s="7"/>
      <c r="Z706" s="201"/>
      <c r="AA706" s="7"/>
      <c r="AB706" s="7"/>
      <c r="AC706" s="7"/>
      <c r="AD706" s="7"/>
      <c r="AE706" s="7"/>
      <c r="AF706" s="7"/>
    </row>
    <row r="707" ht="14.25" customHeight="1">
      <c r="A707" s="7"/>
      <c r="B707" s="207"/>
      <c r="C707" s="49"/>
      <c r="D707" s="207"/>
      <c r="E707" s="7"/>
      <c r="F707" s="7"/>
      <c r="G707" s="7"/>
      <c r="H707" s="201"/>
      <c r="I707" s="207"/>
      <c r="J707" s="207"/>
      <c r="K707" s="7"/>
      <c r="L707" s="7"/>
      <c r="M707" s="7"/>
      <c r="N707" s="7"/>
      <c r="O707" s="7"/>
      <c r="P707" s="7"/>
      <c r="Q707" s="7"/>
      <c r="R707" s="7"/>
      <c r="S707" s="7"/>
      <c r="T707" s="7"/>
      <c r="U707" s="7"/>
      <c r="V707" s="7"/>
      <c r="W707" s="7"/>
      <c r="X707" s="7"/>
      <c r="Y707" s="7"/>
      <c r="Z707" s="201"/>
      <c r="AA707" s="7"/>
      <c r="AB707" s="7"/>
      <c r="AC707" s="7"/>
      <c r="AD707" s="7"/>
      <c r="AE707" s="7"/>
      <c r="AF707" s="7"/>
    </row>
    <row r="708" ht="14.25" customHeight="1">
      <c r="A708" s="7"/>
      <c r="B708" s="207"/>
      <c r="C708" s="49"/>
      <c r="D708" s="207"/>
      <c r="E708" s="7"/>
      <c r="F708" s="7"/>
      <c r="G708" s="7"/>
      <c r="H708" s="201"/>
      <c r="I708" s="207"/>
      <c r="J708" s="207"/>
      <c r="K708" s="7"/>
      <c r="L708" s="7"/>
      <c r="M708" s="7"/>
      <c r="N708" s="7"/>
      <c r="O708" s="7"/>
      <c r="P708" s="7"/>
      <c r="Q708" s="7"/>
      <c r="R708" s="7"/>
      <c r="S708" s="7"/>
      <c r="T708" s="7"/>
      <c r="U708" s="7"/>
      <c r="V708" s="7"/>
      <c r="W708" s="7"/>
      <c r="X708" s="7"/>
      <c r="Y708" s="7"/>
      <c r="Z708" s="201"/>
      <c r="AA708" s="7"/>
      <c r="AB708" s="7"/>
      <c r="AC708" s="7"/>
      <c r="AD708" s="7"/>
      <c r="AE708" s="7"/>
      <c r="AF708" s="7"/>
    </row>
    <row r="709" ht="14.25" customHeight="1">
      <c r="A709" s="7"/>
      <c r="B709" s="207"/>
      <c r="C709" s="49"/>
      <c r="D709" s="207"/>
      <c r="E709" s="7"/>
      <c r="F709" s="7"/>
      <c r="G709" s="7"/>
      <c r="H709" s="201"/>
      <c r="I709" s="207"/>
      <c r="J709" s="207"/>
      <c r="K709" s="7"/>
      <c r="L709" s="7"/>
      <c r="M709" s="7"/>
      <c r="N709" s="7"/>
      <c r="O709" s="7"/>
      <c r="P709" s="7"/>
      <c r="Q709" s="7"/>
      <c r="R709" s="7"/>
      <c r="S709" s="7"/>
      <c r="T709" s="7"/>
      <c r="U709" s="7"/>
      <c r="V709" s="7"/>
      <c r="W709" s="7"/>
      <c r="X709" s="7"/>
      <c r="Y709" s="7"/>
      <c r="Z709" s="201"/>
      <c r="AA709" s="7"/>
      <c r="AB709" s="7"/>
      <c r="AC709" s="7"/>
      <c r="AD709" s="7"/>
      <c r="AE709" s="7"/>
      <c r="AF709" s="7"/>
    </row>
    <row r="710" ht="14.25" customHeight="1">
      <c r="A710" s="7"/>
      <c r="B710" s="207"/>
      <c r="C710" s="49"/>
      <c r="D710" s="207"/>
      <c r="E710" s="7"/>
      <c r="F710" s="7"/>
      <c r="G710" s="7"/>
      <c r="H710" s="201"/>
      <c r="I710" s="207"/>
      <c r="J710" s="207"/>
      <c r="K710" s="7"/>
      <c r="L710" s="7"/>
      <c r="M710" s="7"/>
      <c r="N710" s="7"/>
      <c r="O710" s="7"/>
      <c r="P710" s="7"/>
      <c r="Q710" s="7"/>
      <c r="R710" s="7"/>
      <c r="S710" s="7"/>
      <c r="T710" s="7"/>
      <c r="U710" s="7"/>
      <c r="V710" s="7"/>
      <c r="W710" s="7"/>
      <c r="X710" s="7"/>
      <c r="Y710" s="7"/>
      <c r="Z710" s="201"/>
      <c r="AA710" s="7"/>
      <c r="AB710" s="7"/>
      <c r="AC710" s="7"/>
      <c r="AD710" s="7"/>
      <c r="AE710" s="7"/>
      <c r="AF710" s="7"/>
    </row>
    <row r="711" ht="14.25" customHeight="1">
      <c r="A711" s="7"/>
      <c r="B711" s="207"/>
      <c r="C711" s="49"/>
      <c r="D711" s="207"/>
      <c r="E711" s="7"/>
      <c r="F711" s="7"/>
      <c r="G711" s="7"/>
      <c r="H711" s="201"/>
      <c r="I711" s="207"/>
      <c r="J711" s="207"/>
      <c r="K711" s="7"/>
      <c r="L711" s="7"/>
      <c r="M711" s="7"/>
      <c r="N711" s="7"/>
      <c r="O711" s="7"/>
      <c r="P711" s="7"/>
      <c r="Q711" s="7"/>
      <c r="R711" s="7"/>
      <c r="S711" s="7"/>
      <c r="T711" s="7"/>
      <c r="U711" s="7"/>
      <c r="V711" s="7"/>
      <c r="W711" s="7"/>
      <c r="X711" s="7"/>
      <c r="Y711" s="7"/>
      <c r="Z711" s="201"/>
      <c r="AA711" s="7"/>
      <c r="AB711" s="7"/>
      <c r="AC711" s="7"/>
      <c r="AD711" s="7"/>
      <c r="AE711" s="7"/>
      <c r="AF711" s="7"/>
    </row>
    <row r="712" ht="14.25" customHeight="1">
      <c r="A712" s="7"/>
      <c r="B712" s="207"/>
      <c r="C712" s="49"/>
      <c r="D712" s="207"/>
      <c r="E712" s="7"/>
      <c r="F712" s="7"/>
      <c r="G712" s="7"/>
      <c r="H712" s="201"/>
      <c r="I712" s="207"/>
      <c r="J712" s="207"/>
      <c r="K712" s="7"/>
      <c r="L712" s="7"/>
      <c r="M712" s="7"/>
      <c r="N712" s="7"/>
      <c r="O712" s="7"/>
      <c r="P712" s="7"/>
      <c r="Q712" s="7"/>
      <c r="R712" s="7"/>
      <c r="S712" s="7"/>
      <c r="T712" s="7"/>
      <c r="U712" s="7"/>
      <c r="V712" s="7"/>
      <c r="W712" s="7"/>
      <c r="X712" s="7"/>
      <c r="Y712" s="7"/>
      <c r="Z712" s="201"/>
      <c r="AA712" s="7"/>
      <c r="AB712" s="7"/>
      <c r="AC712" s="7"/>
      <c r="AD712" s="7"/>
      <c r="AE712" s="7"/>
      <c r="AF712" s="7"/>
    </row>
    <row r="713" ht="14.25" customHeight="1">
      <c r="A713" s="7"/>
      <c r="B713" s="207"/>
      <c r="C713" s="49"/>
      <c r="D713" s="207"/>
      <c r="E713" s="7"/>
      <c r="F713" s="7"/>
      <c r="G713" s="7"/>
      <c r="H713" s="201"/>
      <c r="I713" s="207"/>
      <c r="J713" s="207"/>
      <c r="K713" s="7"/>
      <c r="L713" s="7"/>
      <c r="M713" s="7"/>
      <c r="N713" s="7"/>
      <c r="O713" s="7"/>
      <c r="P713" s="7"/>
      <c r="Q713" s="7"/>
      <c r="R713" s="7"/>
      <c r="S713" s="7"/>
      <c r="T713" s="7"/>
      <c r="U713" s="7"/>
      <c r="V713" s="7"/>
      <c r="W713" s="7"/>
      <c r="X713" s="7"/>
      <c r="Y713" s="7"/>
      <c r="Z713" s="201"/>
      <c r="AA713" s="7"/>
      <c r="AB713" s="7"/>
      <c r="AC713" s="7"/>
      <c r="AD713" s="7"/>
      <c r="AE713" s="7"/>
      <c r="AF713" s="7"/>
    </row>
    <row r="714" ht="14.25" customHeight="1">
      <c r="A714" s="7"/>
      <c r="B714" s="207"/>
      <c r="C714" s="49"/>
      <c r="D714" s="207"/>
      <c r="E714" s="7"/>
      <c r="F714" s="7"/>
      <c r="G714" s="7"/>
      <c r="H714" s="201"/>
      <c r="I714" s="207"/>
      <c r="J714" s="207"/>
      <c r="K714" s="7"/>
      <c r="L714" s="7"/>
      <c r="M714" s="7"/>
      <c r="N714" s="7"/>
      <c r="O714" s="7"/>
      <c r="P714" s="7"/>
      <c r="Q714" s="7"/>
      <c r="R714" s="7"/>
      <c r="S714" s="7"/>
      <c r="T714" s="7"/>
      <c r="U714" s="7"/>
      <c r="V714" s="7"/>
      <c r="W714" s="7"/>
      <c r="X714" s="7"/>
      <c r="Y714" s="7"/>
      <c r="Z714" s="201"/>
      <c r="AA714" s="7"/>
      <c r="AB714" s="7"/>
      <c r="AC714" s="7"/>
      <c r="AD714" s="7"/>
      <c r="AE714" s="7"/>
      <c r="AF714" s="7"/>
    </row>
    <row r="715" ht="14.25" customHeight="1">
      <c r="A715" s="7"/>
      <c r="B715" s="207"/>
      <c r="C715" s="49"/>
      <c r="D715" s="207"/>
      <c r="E715" s="7"/>
      <c r="F715" s="7"/>
      <c r="G715" s="7"/>
      <c r="H715" s="201"/>
      <c r="I715" s="207"/>
      <c r="J715" s="207"/>
      <c r="K715" s="7"/>
      <c r="L715" s="7"/>
      <c r="M715" s="7"/>
      <c r="N715" s="7"/>
      <c r="O715" s="7"/>
      <c r="P715" s="7"/>
      <c r="Q715" s="7"/>
      <c r="R715" s="7"/>
      <c r="S715" s="7"/>
      <c r="T715" s="7"/>
      <c r="U715" s="7"/>
      <c r="V715" s="7"/>
      <c r="W715" s="7"/>
      <c r="X715" s="7"/>
      <c r="Y715" s="7"/>
      <c r="Z715" s="201"/>
      <c r="AA715" s="7"/>
      <c r="AB715" s="7"/>
      <c r="AC715" s="7"/>
      <c r="AD715" s="7"/>
      <c r="AE715" s="7"/>
      <c r="AF715" s="7"/>
    </row>
    <row r="716" ht="14.25" customHeight="1">
      <c r="A716" s="7"/>
      <c r="B716" s="207"/>
      <c r="C716" s="49"/>
      <c r="D716" s="207"/>
      <c r="E716" s="7"/>
      <c r="F716" s="7"/>
      <c r="G716" s="7"/>
      <c r="H716" s="201"/>
      <c r="I716" s="207"/>
      <c r="J716" s="207"/>
      <c r="K716" s="7"/>
      <c r="L716" s="7"/>
      <c r="M716" s="7"/>
      <c r="N716" s="7"/>
      <c r="O716" s="7"/>
      <c r="P716" s="7"/>
      <c r="Q716" s="7"/>
      <c r="R716" s="7"/>
      <c r="S716" s="7"/>
      <c r="T716" s="7"/>
      <c r="U716" s="7"/>
      <c r="V716" s="7"/>
      <c r="W716" s="7"/>
      <c r="X716" s="7"/>
      <c r="Y716" s="7"/>
      <c r="Z716" s="201"/>
      <c r="AA716" s="7"/>
      <c r="AB716" s="7"/>
      <c r="AC716" s="7"/>
      <c r="AD716" s="7"/>
      <c r="AE716" s="7"/>
      <c r="AF716" s="7"/>
    </row>
    <row r="717" ht="14.25" customHeight="1">
      <c r="A717" s="7"/>
      <c r="B717" s="207"/>
      <c r="C717" s="49"/>
      <c r="D717" s="207"/>
      <c r="E717" s="7"/>
      <c r="F717" s="7"/>
      <c r="G717" s="7"/>
      <c r="H717" s="201"/>
      <c r="I717" s="207"/>
      <c r="J717" s="207"/>
      <c r="K717" s="7"/>
      <c r="L717" s="7"/>
      <c r="M717" s="7"/>
      <c r="N717" s="7"/>
      <c r="O717" s="7"/>
      <c r="P717" s="7"/>
      <c r="Q717" s="7"/>
      <c r="R717" s="7"/>
      <c r="S717" s="7"/>
      <c r="T717" s="7"/>
      <c r="U717" s="7"/>
      <c r="V717" s="7"/>
      <c r="W717" s="7"/>
      <c r="X717" s="7"/>
      <c r="Y717" s="7"/>
      <c r="Z717" s="201"/>
      <c r="AA717" s="7"/>
      <c r="AB717" s="7"/>
      <c r="AC717" s="7"/>
      <c r="AD717" s="7"/>
      <c r="AE717" s="7"/>
      <c r="AF717" s="7"/>
    </row>
    <row r="718" ht="14.25" customHeight="1">
      <c r="A718" s="7"/>
      <c r="B718" s="207"/>
      <c r="C718" s="49"/>
      <c r="D718" s="207"/>
      <c r="E718" s="7"/>
      <c r="F718" s="7"/>
      <c r="G718" s="7"/>
      <c r="H718" s="201"/>
      <c r="I718" s="207"/>
      <c r="J718" s="207"/>
      <c r="K718" s="7"/>
      <c r="L718" s="7"/>
      <c r="M718" s="7"/>
      <c r="N718" s="7"/>
      <c r="O718" s="7"/>
      <c r="P718" s="7"/>
      <c r="Q718" s="7"/>
      <c r="R718" s="7"/>
      <c r="S718" s="7"/>
      <c r="T718" s="7"/>
      <c r="U718" s="7"/>
      <c r="V718" s="7"/>
      <c r="W718" s="7"/>
      <c r="X718" s="7"/>
      <c r="Y718" s="7"/>
      <c r="Z718" s="201"/>
      <c r="AA718" s="7"/>
      <c r="AB718" s="7"/>
      <c r="AC718" s="7"/>
      <c r="AD718" s="7"/>
      <c r="AE718" s="7"/>
      <c r="AF718" s="7"/>
    </row>
    <row r="719" ht="14.25" customHeight="1">
      <c r="A719" s="7"/>
      <c r="B719" s="207"/>
      <c r="C719" s="49"/>
      <c r="D719" s="207"/>
      <c r="E719" s="7"/>
      <c r="F719" s="7"/>
      <c r="G719" s="7"/>
      <c r="H719" s="201"/>
      <c r="I719" s="207"/>
      <c r="J719" s="207"/>
      <c r="K719" s="7"/>
      <c r="L719" s="7"/>
      <c r="M719" s="7"/>
      <c r="N719" s="7"/>
      <c r="O719" s="7"/>
      <c r="P719" s="7"/>
      <c r="Q719" s="7"/>
      <c r="R719" s="7"/>
      <c r="S719" s="7"/>
      <c r="T719" s="7"/>
      <c r="U719" s="7"/>
      <c r="V719" s="7"/>
      <c r="W719" s="7"/>
      <c r="X719" s="7"/>
      <c r="Y719" s="7"/>
      <c r="Z719" s="201"/>
      <c r="AA719" s="7"/>
      <c r="AB719" s="7"/>
      <c r="AC719" s="7"/>
      <c r="AD719" s="7"/>
      <c r="AE719" s="7"/>
      <c r="AF719" s="7"/>
    </row>
    <row r="720" ht="14.25" customHeight="1">
      <c r="A720" s="7"/>
      <c r="B720" s="207"/>
      <c r="C720" s="49"/>
      <c r="D720" s="207"/>
      <c r="E720" s="7"/>
      <c r="F720" s="7"/>
      <c r="G720" s="7"/>
      <c r="H720" s="201"/>
      <c r="I720" s="207"/>
      <c r="J720" s="207"/>
      <c r="K720" s="7"/>
      <c r="L720" s="7"/>
      <c r="M720" s="7"/>
      <c r="N720" s="7"/>
      <c r="O720" s="7"/>
      <c r="P720" s="7"/>
      <c r="Q720" s="7"/>
      <c r="R720" s="7"/>
      <c r="S720" s="7"/>
      <c r="T720" s="7"/>
      <c r="U720" s="7"/>
      <c r="V720" s="7"/>
      <c r="W720" s="7"/>
      <c r="X720" s="7"/>
      <c r="Y720" s="7"/>
      <c r="Z720" s="201"/>
      <c r="AA720" s="7"/>
      <c r="AB720" s="7"/>
      <c r="AC720" s="7"/>
      <c r="AD720" s="7"/>
      <c r="AE720" s="7"/>
      <c r="AF720" s="7"/>
    </row>
    <row r="721" ht="14.25" customHeight="1">
      <c r="A721" s="7"/>
      <c r="B721" s="207"/>
      <c r="C721" s="49"/>
      <c r="D721" s="207"/>
      <c r="E721" s="7"/>
      <c r="F721" s="7"/>
      <c r="G721" s="7"/>
      <c r="H721" s="201"/>
      <c r="I721" s="207"/>
      <c r="J721" s="207"/>
      <c r="K721" s="7"/>
      <c r="L721" s="7"/>
      <c r="M721" s="7"/>
      <c r="N721" s="7"/>
      <c r="O721" s="7"/>
      <c r="P721" s="7"/>
      <c r="Q721" s="7"/>
      <c r="R721" s="7"/>
      <c r="S721" s="7"/>
      <c r="T721" s="7"/>
      <c r="U721" s="7"/>
      <c r="V721" s="7"/>
      <c r="W721" s="7"/>
      <c r="X721" s="7"/>
      <c r="Y721" s="7"/>
      <c r="Z721" s="201"/>
      <c r="AA721" s="7"/>
      <c r="AB721" s="7"/>
      <c r="AC721" s="7"/>
      <c r="AD721" s="7"/>
      <c r="AE721" s="7"/>
      <c r="AF721" s="7"/>
    </row>
    <row r="722" ht="14.25" customHeight="1">
      <c r="A722" s="7"/>
      <c r="B722" s="207"/>
      <c r="C722" s="49"/>
      <c r="D722" s="207"/>
      <c r="E722" s="7"/>
      <c r="F722" s="7"/>
      <c r="G722" s="7"/>
      <c r="H722" s="201"/>
      <c r="I722" s="207"/>
      <c r="J722" s="207"/>
      <c r="K722" s="7"/>
      <c r="L722" s="7"/>
      <c r="M722" s="7"/>
      <c r="N722" s="7"/>
      <c r="O722" s="7"/>
      <c r="P722" s="7"/>
      <c r="Q722" s="7"/>
      <c r="R722" s="7"/>
      <c r="S722" s="7"/>
      <c r="T722" s="7"/>
      <c r="U722" s="7"/>
      <c r="V722" s="7"/>
      <c r="W722" s="7"/>
      <c r="X722" s="7"/>
      <c r="Y722" s="7"/>
      <c r="Z722" s="201"/>
      <c r="AA722" s="7"/>
      <c r="AB722" s="7"/>
      <c r="AC722" s="7"/>
      <c r="AD722" s="7"/>
      <c r="AE722" s="7"/>
      <c r="AF722" s="7"/>
    </row>
    <row r="723" ht="14.25" customHeight="1">
      <c r="A723" s="7"/>
      <c r="B723" s="207"/>
      <c r="C723" s="49"/>
      <c r="D723" s="207"/>
      <c r="E723" s="7"/>
      <c r="F723" s="7"/>
      <c r="G723" s="7"/>
      <c r="H723" s="201"/>
      <c r="I723" s="207"/>
      <c r="J723" s="207"/>
      <c r="K723" s="7"/>
      <c r="L723" s="7"/>
      <c r="M723" s="7"/>
      <c r="N723" s="7"/>
      <c r="O723" s="7"/>
      <c r="P723" s="7"/>
      <c r="Q723" s="7"/>
      <c r="R723" s="7"/>
      <c r="S723" s="7"/>
      <c r="T723" s="7"/>
      <c r="U723" s="7"/>
      <c r="V723" s="7"/>
      <c r="W723" s="7"/>
      <c r="X723" s="7"/>
      <c r="Y723" s="7"/>
      <c r="Z723" s="201"/>
      <c r="AA723" s="7"/>
      <c r="AB723" s="7"/>
      <c r="AC723" s="7"/>
      <c r="AD723" s="7"/>
      <c r="AE723" s="7"/>
      <c r="AF723" s="7"/>
    </row>
    <row r="724" ht="14.25" customHeight="1">
      <c r="A724" s="7"/>
      <c r="B724" s="207"/>
      <c r="C724" s="49"/>
      <c r="D724" s="207"/>
      <c r="E724" s="7"/>
      <c r="F724" s="7"/>
      <c r="G724" s="7"/>
      <c r="H724" s="201"/>
      <c r="I724" s="207"/>
      <c r="J724" s="207"/>
      <c r="K724" s="7"/>
      <c r="L724" s="7"/>
      <c r="M724" s="7"/>
      <c r="N724" s="7"/>
      <c r="O724" s="7"/>
      <c r="P724" s="7"/>
      <c r="Q724" s="7"/>
      <c r="R724" s="7"/>
      <c r="S724" s="7"/>
      <c r="T724" s="7"/>
      <c r="U724" s="7"/>
      <c r="V724" s="7"/>
      <c r="W724" s="7"/>
      <c r="X724" s="7"/>
      <c r="Y724" s="7"/>
      <c r="Z724" s="201"/>
      <c r="AA724" s="7"/>
      <c r="AB724" s="7"/>
      <c r="AC724" s="7"/>
      <c r="AD724" s="7"/>
      <c r="AE724" s="7"/>
      <c r="AF724" s="7"/>
    </row>
    <row r="725" ht="14.25" customHeight="1">
      <c r="A725" s="7"/>
      <c r="B725" s="207"/>
      <c r="C725" s="49"/>
      <c r="D725" s="207"/>
      <c r="E725" s="7"/>
      <c r="F725" s="7"/>
      <c r="G725" s="7"/>
      <c r="H725" s="201"/>
      <c r="I725" s="207"/>
      <c r="J725" s="207"/>
      <c r="K725" s="7"/>
      <c r="L725" s="7"/>
      <c r="M725" s="7"/>
      <c r="N725" s="7"/>
      <c r="O725" s="7"/>
      <c r="P725" s="7"/>
      <c r="Q725" s="7"/>
      <c r="R725" s="7"/>
      <c r="S725" s="7"/>
      <c r="T725" s="7"/>
      <c r="U725" s="7"/>
      <c r="V725" s="7"/>
      <c r="W725" s="7"/>
      <c r="X725" s="7"/>
      <c r="Y725" s="7"/>
      <c r="Z725" s="201"/>
      <c r="AA725" s="7"/>
      <c r="AB725" s="7"/>
      <c r="AC725" s="7"/>
      <c r="AD725" s="7"/>
      <c r="AE725" s="7"/>
      <c r="AF725" s="7"/>
    </row>
    <row r="726" ht="14.25" customHeight="1">
      <c r="A726" s="7"/>
      <c r="B726" s="207"/>
      <c r="C726" s="49"/>
      <c r="D726" s="207"/>
      <c r="E726" s="7"/>
      <c r="F726" s="7"/>
      <c r="G726" s="7"/>
      <c r="H726" s="201"/>
      <c r="I726" s="207"/>
      <c r="J726" s="207"/>
      <c r="K726" s="7"/>
      <c r="L726" s="7"/>
      <c r="M726" s="7"/>
      <c r="N726" s="7"/>
      <c r="O726" s="7"/>
      <c r="P726" s="7"/>
      <c r="Q726" s="7"/>
      <c r="R726" s="7"/>
      <c r="S726" s="7"/>
      <c r="T726" s="7"/>
      <c r="U726" s="7"/>
      <c r="V726" s="7"/>
      <c r="W726" s="7"/>
      <c r="X726" s="7"/>
      <c r="Y726" s="7"/>
      <c r="Z726" s="201"/>
      <c r="AA726" s="7"/>
      <c r="AB726" s="7"/>
      <c r="AC726" s="7"/>
      <c r="AD726" s="7"/>
      <c r="AE726" s="7"/>
      <c r="AF726" s="7"/>
    </row>
    <row r="727" ht="14.25" customHeight="1">
      <c r="A727" s="7"/>
      <c r="B727" s="207"/>
      <c r="C727" s="49"/>
      <c r="D727" s="207"/>
      <c r="E727" s="7"/>
      <c r="F727" s="7"/>
      <c r="G727" s="7"/>
      <c r="H727" s="201"/>
      <c r="I727" s="207"/>
      <c r="J727" s="207"/>
      <c r="K727" s="7"/>
      <c r="L727" s="7"/>
      <c r="M727" s="7"/>
      <c r="N727" s="7"/>
      <c r="O727" s="7"/>
      <c r="P727" s="7"/>
      <c r="Q727" s="7"/>
      <c r="R727" s="7"/>
      <c r="S727" s="7"/>
      <c r="T727" s="7"/>
      <c r="U727" s="7"/>
      <c r="V727" s="7"/>
      <c r="W727" s="7"/>
      <c r="X727" s="7"/>
      <c r="Y727" s="7"/>
      <c r="Z727" s="201"/>
      <c r="AA727" s="7"/>
      <c r="AB727" s="7"/>
      <c r="AC727" s="7"/>
      <c r="AD727" s="7"/>
      <c r="AE727" s="7"/>
      <c r="AF727" s="7"/>
    </row>
    <row r="728" ht="14.25" customHeight="1">
      <c r="A728" s="7"/>
      <c r="B728" s="207"/>
      <c r="C728" s="49"/>
      <c r="D728" s="207"/>
      <c r="E728" s="7"/>
      <c r="F728" s="7"/>
      <c r="G728" s="7"/>
      <c r="H728" s="201"/>
      <c r="I728" s="207"/>
      <c r="J728" s="207"/>
      <c r="K728" s="7"/>
      <c r="L728" s="7"/>
      <c r="M728" s="7"/>
      <c r="N728" s="7"/>
      <c r="O728" s="7"/>
      <c r="P728" s="7"/>
      <c r="Q728" s="7"/>
      <c r="R728" s="7"/>
      <c r="S728" s="7"/>
      <c r="T728" s="7"/>
      <c r="U728" s="7"/>
      <c r="V728" s="7"/>
      <c r="W728" s="7"/>
      <c r="X728" s="7"/>
      <c r="Y728" s="7"/>
      <c r="Z728" s="201"/>
      <c r="AA728" s="7"/>
      <c r="AB728" s="7"/>
      <c r="AC728" s="7"/>
      <c r="AD728" s="7"/>
      <c r="AE728" s="7"/>
      <c r="AF728" s="7"/>
    </row>
    <row r="729" ht="14.25" customHeight="1">
      <c r="A729" s="7"/>
      <c r="B729" s="207"/>
      <c r="C729" s="49"/>
      <c r="D729" s="207"/>
      <c r="E729" s="7"/>
      <c r="F729" s="7"/>
      <c r="G729" s="7"/>
      <c r="H729" s="201"/>
      <c r="I729" s="207"/>
      <c r="J729" s="207"/>
      <c r="K729" s="7"/>
      <c r="L729" s="7"/>
      <c r="M729" s="7"/>
      <c r="N729" s="7"/>
      <c r="O729" s="7"/>
      <c r="P729" s="7"/>
      <c r="Q729" s="7"/>
      <c r="R729" s="7"/>
      <c r="S729" s="7"/>
      <c r="T729" s="7"/>
      <c r="U729" s="7"/>
      <c r="V729" s="7"/>
      <c r="W729" s="7"/>
      <c r="X729" s="7"/>
      <c r="Y729" s="7"/>
      <c r="Z729" s="201"/>
      <c r="AA729" s="7"/>
      <c r="AB729" s="7"/>
      <c r="AC729" s="7"/>
      <c r="AD729" s="7"/>
      <c r="AE729" s="7"/>
      <c r="AF729" s="7"/>
    </row>
    <row r="730" ht="14.25" customHeight="1">
      <c r="A730" s="7"/>
      <c r="B730" s="207"/>
      <c r="C730" s="49"/>
      <c r="D730" s="207"/>
      <c r="E730" s="7"/>
      <c r="F730" s="7"/>
      <c r="G730" s="7"/>
      <c r="H730" s="201"/>
      <c r="I730" s="207"/>
      <c r="J730" s="207"/>
      <c r="K730" s="7"/>
      <c r="L730" s="7"/>
      <c r="M730" s="7"/>
      <c r="N730" s="7"/>
      <c r="O730" s="7"/>
      <c r="P730" s="7"/>
      <c r="Q730" s="7"/>
      <c r="R730" s="7"/>
      <c r="S730" s="7"/>
      <c r="T730" s="7"/>
      <c r="U730" s="7"/>
      <c r="V730" s="7"/>
      <c r="W730" s="7"/>
      <c r="X730" s="7"/>
      <c r="Y730" s="7"/>
      <c r="Z730" s="201"/>
      <c r="AA730" s="7"/>
      <c r="AB730" s="7"/>
      <c r="AC730" s="7"/>
      <c r="AD730" s="7"/>
      <c r="AE730" s="7"/>
      <c r="AF730" s="7"/>
    </row>
    <row r="731" ht="14.25" customHeight="1">
      <c r="A731" s="7"/>
      <c r="B731" s="207"/>
      <c r="C731" s="49"/>
      <c r="D731" s="207"/>
      <c r="E731" s="7"/>
      <c r="F731" s="7"/>
      <c r="G731" s="7"/>
      <c r="H731" s="201"/>
      <c r="I731" s="207"/>
      <c r="J731" s="207"/>
      <c r="K731" s="7"/>
      <c r="L731" s="7"/>
      <c r="M731" s="7"/>
      <c r="N731" s="7"/>
      <c r="O731" s="7"/>
      <c r="P731" s="7"/>
      <c r="Q731" s="7"/>
      <c r="R731" s="7"/>
      <c r="S731" s="7"/>
      <c r="T731" s="7"/>
      <c r="U731" s="7"/>
      <c r="V731" s="7"/>
      <c r="W731" s="7"/>
      <c r="X731" s="7"/>
      <c r="Y731" s="7"/>
      <c r="Z731" s="201"/>
      <c r="AA731" s="7"/>
      <c r="AB731" s="7"/>
      <c r="AC731" s="7"/>
      <c r="AD731" s="7"/>
      <c r="AE731" s="7"/>
      <c r="AF731" s="7"/>
    </row>
    <row r="732" ht="14.25" customHeight="1">
      <c r="A732" s="7"/>
      <c r="B732" s="207"/>
      <c r="C732" s="49"/>
      <c r="D732" s="207"/>
      <c r="E732" s="7"/>
      <c r="F732" s="7"/>
      <c r="G732" s="7"/>
      <c r="H732" s="201"/>
      <c r="I732" s="207"/>
      <c r="J732" s="207"/>
      <c r="K732" s="7"/>
      <c r="L732" s="7"/>
      <c r="M732" s="7"/>
      <c r="N732" s="7"/>
      <c r="O732" s="7"/>
      <c r="P732" s="7"/>
      <c r="Q732" s="7"/>
      <c r="R732" s="7"/>
      <c r="S732" s="7"/>
      <c r="T732" s="7"/>
      <c r="U732" s="7"/>
      <c r="V732" s="7"/>
      <c r="W732" s="7"/>
      <c r="X732" s="7"/>
      <c r="Y732" s="7"/>
      <c r="Z732" s="201"/>
      <c r="AA732" s="7"/>
      <c r="AB732" s="7"/>
      <c r="AC732" s="7"/>
      <c r="AD732" s="7"/>
      <c r="AE732" s="7"/>
      <c r="AF732" s="7"/>
    </row>
    <row r="733" ht="14.25" customHeight="1">
      <c r="A733" s="7"/>
      <c r="B733" s="207"/>
      <c r="C733" s="49"/>
      <c r="D733" s="207"/>
      <c r="E733" s="7"/>
      <c r="F733" s="7"/>
      <c r="G733" s="7"/>
      <c r="H733" s="201"/>
      <c r="I733" s="207"/>
      <c r="J733" s="207"/>
      <c r="K733" s="7"/>
      <c r="L733" s="7"/>
      <c r="M733" s="7"/>
      <c r="N733" s="7"/>
      <c r="O733" s="7"/>
      <c r="P733" s="7"/>
      <c r="Q733" s="7"/>
      <c r="R733" s="7"/>
      <c r="S733" s="7"/>
      <c r="T733" s="7"/>
      <c r="U733" s="7"/>
      <c r="V733" s="7"/>
      <c r="W733" s="7"/>
      <c r="X733" s="7"/>
      <c r="Y733" s="7"/>
      <c r="Z733" s="201"/>
      <c r="AA733" s="7"/>
      <c r="AB733" s="7"/>
      <c r="AC733" s="7"/>
      <c r="AD733" s="7"/>
      <c r="AE733" s="7"/>
      <c r="AF733" s="7"/>
    </row>
    <row r="734" ht="14.25" customHeight="1">
      <c r="A734" s="7"/>
      <c r="B734" s="207"/>
      <c r="C734" s="49"/>
      <c r="D734" s="207"/>
      <c r="E734" s="7"/>
      <c r="F734" s="7"/>
      <c r="G734" s="7"/>
      <c r="H734" s="201"/>
      <c r="I734" s="207"/>
      <c r="J734" s="207"/>
      <c r="K734" s="7"/>
      <c r="L734" s="7"/>
      <c r="M734" s="7"/>
      <c r="N734" s="7"/>
      <c r="O734" s="7"/>
      <c r="P734" s="7"/>
      <c r="Q734" s="7"/>
      <c r="R734" s="7"/>
      <c r="S734" s="7"/>
      <c r="T734" s="7"/>
      <c r="U734" s="7"/>
      <c r="V734" s="7"/>
      <c r="W734" s="7"/>
      <c r="X734" s="7"/>
      <c r="Y734" s="7"/>
      <c r="Z734" s="201"/>
      <c r="AA734" s="7"/>
      <c r="AB734" s="7"/>
      <c r="AC734" s="7"/>
      <c r="AD734" s="7"/>
      <c r="AE734" s="7"/>
      <c r="AF734" s="7"/>
    </row>
    <row r="735" ht="14.25" customHeight="1">
      <c r="A735" s="7"/>
      <c r="B735" s="207"/>
      <c r="C735" s="49"/>
      <c r="D735" s="207"/>
      <c r="E735" s="7"/>
      <c r="F735" s="7"/>
      <c r="G735" s="7"/>
      <c r="H735" s="201"/>
      <c r="I735" s="207"/>
      <c r="J735" s="207"/>
      <c r="K735" s="7"/>
      <c r="L735" s="7"/>
      <c r="M735" s="7"/>
      <c r="N735" s="7"/>
      <c r="O735" s="7"/>
      <c r="P735" s="7"/>
      <c r="Q735" s="7"/>
      <c r="R735" s="7"/>
      <c r="S735" s="7"/>
      <c r="T735" s="7"/>
      <c r="U735" s="7"/>
      <c r="V735" s="7"/>
      <c r="W735" s="7"/>
      <c r="X735" s="7"/>
      <c r="Y735" s="7"/>
      <c r="Z735" s="201"/>
      <c r="AA735" s="7"/>
      <c r="AB735" s="7"/>
      <c r="AC735" s="7"/>
      <c r="AD735" s="7"/>
      <c r="AE735" s="7"/>
      <c r="AF735" s="7"/>
    </row>
    <row r="736" ht="14.25" customHeight="1">
      <c r="A736" s="7"/>
      <c r="B736" s="207"/>
      <c r="C736" s="49"/>
      <c r="D736" s="207"/>
      <c r="E736" s="7"/>
      <c r="F736" s="7"/>
      <c r="G736" s="7"/>
      <c r="H736" s="201"/>
      <c r="I736" s="207"/>
      <c r="J736" s="207"/>
      <c r="K736" s="7"/>
      <c r="L736" s="7"/>
      <c r="M736" s="7"/>
      <c r="N736" s="7"/>
      <c r="O736" s="7"/>
      <c r="P736" s="7"/>
      <c r="Q736" s="7"/>
      <c r="R736" s="7"/>
      <c r="S736" s="7"/>
      <c r="T736" s="7"/>
      <c r="U736" s="7"/>
      <c r="V736" s="7"/>
      <c r="W736" s="7"/>
      <c r="X736" s="7"/>
      <c r="Y736" s="7"/>
      <c r="Z736" s="201"/>
      <c r="AA736" s="7"/>
      <c r="AB736" s="7"/>
      <c r="AC736" s="7"/>
      <c r="AD736" s="7"/>
      <c r="AE736" s="7"/>
      <c r="AF736" s="7"/>
    </row>
    <row r="737" ht="14.25" customHeight="1">
      <c r="A737" s="7"/>
      <c r="B737" s="207"/>
      <c r="C737" s="49"/>
      <c r="D737" s="207"/>
      <c r="E737" s="7"/>
      <c r="F737" s="7"/>
      <c r="G737" s="7"/>
      <c r="H737" s="201"/>
      <c r="I737" s="207"/>
      <c r="J737" s="207"/>
      <c r="K737" s="7"/>
      <c r="L737" s="7"/>
      <c r="M737" s="7"/>
      <c r="N737" s="7"/>
      <c r="O737" s="7"/>
      <c r="P737" s="7"/>
      <c r="Q737" s="7"/>
      <c r="R737" s="7"/>
      <c r="S737" s="7"/>
      <c r="T737" s="7"/>
      <c r="U737" s="7"/>
      <c r="V737" s="7"/>
      <c r="W737" s="7"/>
      <c r="X737" s="7"/>
      <c r="Y737" s="7"/>
      <c r="Z737" s="201"/>
      <c r="AA737" s="7"/>
      <c r="AB737" s="7"/>
      <c r="AC737" s="7"/>
      <c r="AD737" s="7"/>
      <c r="AE737" s="7"/>
      <c r="AF737" s="7"/>
    </row>
    <row r="738" ht="14.25" customHeight="1">
      <c r="A738" s="7"/>
      <c r="B738" s="207"/>
      <c r="C738" s="49"/>
      <c r="D738" s="207"/>
      <c r="E738" s="7"/>
      <c r="F738" s="7"/>
      <c r="G738" s="7"/>
      <c r="H738" s="201"/>
      <c r="I738" s="207"/>
      <c r="J738" s="207"/>
      <c r="K738" s="7"/>
      <c r="L738" s="7"/>
      <c r="M738" s="7"/>
      <c r="N738" s="7"/>
      <c r="O738" s="7"/>
      <c r="P738" s="7"/>
      <c r="Q738" s="7"/>
      <c r="R738" s="7"/>
      <c r="S738" s="7"/>
      <c r="T738" s="7"/>
      <c r="U738" s="7"/>
      <c r="V738" s="7"/>
      <c r="W738" s="7"/>
      <c r="X738" s="7"/>
      <c r="Y738" s="7"/>
      <c r="Z738" s="201"/>
      <c r="AA738" s="7"/>
      <c r="AB738" s="7"/>
      <c r="AC738" s="7"/>
      <c r="AD738" s="7"/>
      <c r="AE738" s="7"/>
      <c r="AF738" s="7"/>
    </row>
    <row r="739" ht="14.25" customHeight="1">
      <c r="A739" s="7"/>
      <c r="B739" s="207"/>
      <c r="C739" s="49"/>
      <c r="D739" s="207"/>
      <c r="E739" s="7"/>
      <c r="F739" s="7"/>
      <c r="G739" s="7"/>
      <c r="H739" s="201"/>
      <c r="I739" s="207"/>
      <c r="J739" s="207"/>
      <c r="K739" s="7"/>
      <c r="L739" s="7"/>
      <c r="M739" s="7"/>
      <c r="N739" s="7"/>
      <c r="O739" s="7"/>
      <c r="P739" s="7"/>
      <c r="Q739" s="7"/>
      <c r="R739" s="7"/>
      <c r="S739" s="7"/>
      <c r="T739" s="7"/>
      <c r="U739" s="7"/>
      <c r="V739" s="7"/>
      <c r="W739" s="7"/>
      <c r="X739" s="7"/>
      <c r="Y739" s="7"/>
      <c r="Z739" s="201"/>
      <c r="AA739" s="7"/>
      <c r="AB739" s="7"/>
      <c r="AC739" s="7"/>
      <c r="AD739" s="7"/>
      <c r="AE739" s="7"/>
      <c r="AF739" s="7"/>
    </row>
    <row r="740" ht="14.25" customHeight="1">
      <c r="A740" s="7"/>
      <c r="B740" s="207"/>
      <c r="C740" s="49"/>
      <c r="D740" s="207"/>
      <c r="E740" s="7"/>
      <c r="F740" s="7"/>
      <c r="G740" s="7"/>
      <c r="H740" s="201"/>
      <c r="I740" s="207"/>
      <c r="J740" s="207"/>
      <c r="K740" s="7"/>
      <c r="L740" s="7"/>
      <c r="M740" s="7"/>
      <c r="N740" s="7"/>
      <c r="O740" s="7"/>
      <c r="P740" s="7"/>
      <c r="Q740" s="7"/>
      <c r="R740" s="7"/>
      <c r="S740" s="7"/>
      <c r="T740" s="7"/>
      <c r="U740" s="7"/>
      <c r="V740" s="7"/>
      <c r="W740" s="7"/>
      <c r="X740" s="7"/>
      <c r="Y740" s="7"/>
      <c r="Z740" s="201"/>
      <c r="AA740" s="7"/>
      <c r="AB740" s="7"/>
      <c r="AC740" s="7"/>
      <c r="AD740" s="7"/>
      <c r="AE740" s="7"/>
      <c r="AF740" s="7"/>
    </row>
    <row r="741" ht="14.25" customHeight="1">
      <c r="A741" s="7"/>
      <c r="B741" s="207"/>
      <c r="C741" s="49"/>
      <c r="D741" s="207"/>
      <c r="E741" s="7"/>
      <c r="F741" s="7"/>
      <c r="G741" s="7"/>
      <c r="H741" s="201"/>
      <c r="I741" s="207"/>
      <c r="J741" s="207"/>
      <c r="K741" s="7"/>
      <c r="L741" s="7"/>
      <c r="M741" s="7"/>
      <c r="N741" s="7"/>
      <c r="O741" s="7"/>
      <c r="P741" s="7"/>
      <c r="Q741" s="7"/>
      <c r="R741" s="7"/>
      <c r="S741" s="7"/>
      <c r="T741" s="7"/>
      <c r="U741" s="7"/>
      <c r="V741" s="7"/>
      <c r="W741" s="7"/>
      <c r="X741" s="7"/>
      <c r="Y741" s="7"/>
      <c r="Z741" s="201"/>
      <c r="AA741" s="7"/>
      <c r="AB741" s="7"/>
      <c r="AC741" s="7"/>
      <c r="AD741" s="7"/>
      <c r="AE741" s="7"/>
      <c r="AF741" s="7"/>
    </row>
    <row r="742" ht="14.25" customHeight="1">
      <c r="A742" s="7"/>
      <c r="B742" s="207"/>
      <c r="C742" s="49"/>
      <c r="D742" s="207"/>
      <c r="E742" s="7"/>
      <c r="F742" s="7"/>
      <c r="G742" s="7"/>
      <c r="H742" s="201"/>
      <c r="I742" s="207"/>
      <c r="J742" s="207"/>
      <c r="K742" s="7"/>
      <c r="L742" s="7"/>
      <c r="M742" s="7"/>
      <c r="N742" s="7"/>
      <c r="O742" s="7"/>
      <c r="P742" s="7"/>
      <c r="Q742" s="7"/>
      <c r="R742" s="7"/>
      <c r="S742" s="7"/>
      <c r="T742" s="7"/>
      <c r="U742" s="7"/>
      <c r="V742" s="7"/>
      <c r="W742" s="7"/>
      <c r="X742" s="7"/>
      <c r="Y742" s="7"/>
      <c r="Z742" s="201"/>
      <c r="AA742" s="7"/>
      <c r="AB742" s="7"/>
      <c r="AC742" s="7"/>
      <c r="AD742" s="7"/>
      <c r="AE742" s="7"/>
      <c r="AF742" s="7"/>
    </row>
    <row r="743" ht="14.25" customHeight="1">
      <c r="A743" s="7"/>
      <c r="B743" s="207"/>
      <c r="C743" s="49"/>
      <c r="D743" s="207"/>
      <c r="E743" s="7"/>
      <c r="F743" s="7"/>
      <c r="G743" s="7"/>
      <c r="H743" s="201"/>
      <c r="I743" s="207"/>
      <c r="J743" s="207"/>
      <c r="K743" s="7"/>
      <c r="L743" s="7"/>
      <c r="M743" s="7"/>
      <c r="N743" s="7"/>
      <c r="O743" s="7"/>
      <c r="P743" s="7"/>
      <c r="Q743" s="7"/>
      <c r="R743" s="7"/>
      <c r="S743" s="7"/>
      <c r="T743" s="7"/>
      <c r="U743" s="7"/>
      <c r="V743" s="7"/>
      <c r="W743" s="7"/>
      <c r="X743" s="7"/>
      <c r="Y743" s="7"/>
      <c r="Z743" s="201"/>
      <c r="AA743" s="7"/>
      <c r="AB743" s="7"/>
      <c r="AC743" s="7"/>
      <c r="AD743" s="7"/>
      <c r="AE743" s="7"/>
      <c r="AF743" s="7"/>
    </row>
    <row r="744" ht="14.25" customHeight="1">
      <c r="A744" s="7"/>
      <c r="B744" s="207"/>
      <c r="C744" s="49"/>
      <c r="D744" s="207"/>
      <c r="E744" s="7"/>
      <c r="F744" s="7"/>
      <c r="G744" s="7"/>
      <c r="H744" s="201"/>
      <c r="I744" s="207"/>
      <c r="J744" s="207"/>
      <c r="K744" s="7"/>
      <c r="L744" s="7"/>
      <c r="M744" s="7"/>
      <c r="N744" s="7"/>
      <c r="O744" s="7"/>
      <c r="P744" s="7"/>
      <c r="Q744" s="7"/>
      <c r="R744" s="7"/>
      <c r="S744" s="7"/>
      <c r="T744" s="7"/>
      <c r="U744" s="7"/>
      <c r="V744" s="7"/>
      <c r="W744" s="7"/>
      <c r="X744" s="7"/>
      <c r="Y744" s="7"/>
      <c r="Z744" s="201"/>
      <c r="AA744" s="7"/>
      <c r="AB744" s="7"/>
      <c r="AC744" s="7"/>
      <c r="AD744" s="7"/>
      <c r="AE744" s="7"/>
      <c r="AF744" s="7"/>
    </row>
    <row r="745" ht="14.25" customHeight="1">
      <c r="A745" s="7"/>
      <c r="B745" s="207"/>
      <c r="C745" s="49"/>
      <c r="D745" s="207"/>
      <c r="E745" s="7"/>
      <c r="F745" s="7"/>
      <c r="G745" s="7"/>
      <c r="H745" s="201"/>
      <c r="I745" s="207"/>
      <c r="J745" s="207"/>
      <c r="K745" s="7"/>
      <c r="L745" s="7"/>
      <c r="M745" s="7"/>
      <c r="N745" s="7"/>
      <c r="O745" s="7"/>
      <c r="P745" s="7"/>
      <c r="Q745" s="7"/>
      <c r="R745" s="7"/>
      <c r="S745" s="7"/>
      <c r="T745" s="7"/>
      <c r="U745" s="7"/>
      <c r="V745" s="7"/>
      <c r="W745" s="7"/>
      <c r="X745" s="7"/>
      <c r="Y745" s="7"/>
      <c r="Z745" s="201"/>
      <c r="AA745" s="7"/>
      <c r="AB745" s="7"/>
      <c r="AC745" s="7"/>
      <c r="AD745" s="7"/>
      <c r="AE745" s="7"/>
      <c r="AF745" s="7"/>
    </row>
    <row r="746" ht="14.25" customHeight="1">
      <c r="A746" s="7"/>
      <c r="B746" s="207"/>
      <c r="C746" s="49"/>
      <c r="D746" s="207"/>
      <c r="E746" s="7"/>
      <c r="F746" s="7"/>
      <c r="G746" s="7"/>
      <c r="H746" s="201"/>
      <c r="I746" s="207"/>
      <c r="J746" s="207"/>
      <c r="K746" s="7"/>
      <c r="L746" s="7"/>
      <c r="M746" s="7"/>
      <c r="N746" s="7"/>
      <c r="O746" s="7"/>
      <c r="P746" s="7"/>
      <c r="Q746" s="7"/>
      <c r="R746" s="7"/>
      <c r="S746" s="7"/>
      <c r="T746" s="7"/>
      <c r="U746" s="7"/>
      <c r="V746" s="7"/>
      <c r="W746" s="7"/>
      <c r="X746" s="7"/>
      <c r="Y746" s="7"/>
      <c r="Z746" s="201"/>
      <c r="AA746" s="7"/>
      <c r="AB746" s="7"/>
      <c r="AC746" s="7"/>
      <c r="AD746" s="7"/>
      <c r="AE746" s="7"/>
      <c r="AF746" s="7"/>
    </row>
    <row r="747" ht="14.25" customHeight="1">
      <c r="A747" s="7"/>
      <c r="B747" s="207"/>
      <c r="C747" s="49"/>
      <c r="D747" s="207"/>
      <c r="E747" s="7"/>
      <c r="F747" s="7"/>
      <c r="G747" s="7"/>
      <c r="H747" s="201"/>
      <c r="I747" s="207"/>
      <c r="J747" s="207"/>
      <c r="K747" s="7"/>
      <c r="L747" s="7"/>
      <c r="M747" s="7"/>
      <c r="N747" s="7"/>
      <c r="O747" s="7"/>
      <c r="P747" s="7"/>
      <c r="Q747" s="7"/>
      <c r="R747" s="7"/>
      <c r="S747" s="7"/>
      <c r="T747" s="7"/>
      <c r="U747" s="7"/>
      <c r="V747" s="7"/>
      <c r="W747" s="7"/>
      <c r="X747" s="7"/>
      <c r="Y747" s="7"/>
      <c r="Z747" s="201"/>
      <c r="AA747" s="7"/>
      <c r="AB747" s="7"/>
      <c r="AC747" s="7"/>
      <c r="AD747" s="7"/>
      <c r="AE747" s="7"/>
      <c r="AF747" s="7"/>
    </row>
    <row r="748" ht="14.25" customHeight="1">
      <c r="A748" s="7"/>
      <c r="B748" s="207"/>
      <c r="C748" s="49"/>
      <c r="D748" s="207"/>
      <c r="E748" s="7"/>
      <c r="F748" s="7"/>
      <c r="G748" s="7"/>
      <c r="H748" s="201"/>
      <c r="I748" s="207"/>
      <c r="J748" s="207"/>
      <c r="K748" s="7"/>
      <c r="L748" s="7"/>
      <c r="M748" s="7"/>
      <c r="N748" s="7"/>
      <c r="O748" s="7"/>
      <c r="P748" s="7"/>
      <c r="Q748" s="7"/>
      <c r="R748" s="7"/>
      <c r="S748" s="7"/>
      <c r="T748" s="7"/>
      <c r="U748" s="7"/>
      <c r="V748" s="7"/>
      <c r="W748" s="7"/>
      <c r="X748" s="7"/>
      <c r="Y748" s="7"/>
      <c r="Z748" s="201"/>
      <c r="AA748" s="7"/>
      <c r="AB748" s="7"/>
      <c r="AC748" s="7"/>
      <c r="AD748" s="7"/>
      <c r="AE748" s="7"/>
      <c r="AF748" s="7"/>
    </row>
    <row r="749" ht="14.25" customHeight="1">
      <c r="A749" s="7"/>
      <c r="B749" s="207"/>
      <c r="C749" s="49"/>
      <c r="D749" s="207"/>
      <c r="E749" s="7"/>
      <c r="F749" s="7"/>
      <c r="G749" s="7"/>
      <c r="H749" s="201"/>
      <c r="I749" s="207"/>
      <c r="J749" s="207"/>
      <c r="K749" s="7"/>
      <c r="L749" s="7"/>
      <c r="M749" s="7"/>
      <c r="N749" s="7"/>
      <c r="O749" s="7"/>
      <c r="P749" s="7"/>
      <c r="Q749" s="7"/>
      <c r="R749" s="7"/>
      <c r="S749" s="7"/>
      <c r="T749" s="7"/>
      <c r="U749" s="7"/>
      <c r="V749" s="7"/>
      <c r="W749" s="7"/>
      <c r="X749" s="7"/>
      <c r="Y749" s="7"/>
      <c r="Z749" s="201"/>
      <c r="AA749" s="7"/>
      <c r="AB749" s="7"/>
      <c r="AC749" s="7"/>
      <c r="AD749" s="7"/>
      <c r="AE749" s="7"/>
      <c r="AF749" s="7"/>
    </row>
    <row r="750" ht="14.25" customHeight="1">
      <c r="A750" s="7"/>
      <c r="B750" s="207"/>
      <c r="C750" s="49"/>
      <c r="D750" s="207"/>
      <c r="E750" s="7"/>
      <c r="F750" s="7"/>
      <c r="G750" s="7"/>
      <c r="H750" s="201"/>
      <c r="I750" s="207"/>
      <c r="J750" s="207"/>
      <c r="K750" s="7"/>
      <c r="L750" s="7"/>
      <c r="M750" s="7"/>
      <c r="N750" s="7"/>
      <c r="O750" s="7"/>
      <c r="P750" s="7"/>
      <c r="Q750" s="7"/>
      <c r="R750" s="7"/>
      <c r="S750" s="7"/>
      <c r="T750" s="7"/>
      <c r="U750" s="7"/>
      <c r="V750" s="7"/>
      <c r="W750" s="7"/>
      <c r="X750" s="7"/>
      <c r="Y750" s="7"/>
      <c r="Z750" s="201"/>
      <c r="AA750" s="7"/>
      <c r="AB750" s="7"/>
      <c r="AC750" s="7"/>
      <c r="AD750" s="7"/>
      <c r="AE750" s="7"/>
      <c r="AF750" s="7"/>
    </row>
    <row r="751" ht="14.25" customHeight="1">
      <c r="A751" s="7"/>
      <c r="B751" s="207"/>
      <c r="C751" s="49"/>
      <c r="D751" s="207"/>
      <c r="E751" s="7"/>
      <c r="F751" s="7"/>
      <c r="G751" s="7"/>
      <c r="H751" s="201"/>
      <c r="I751" s="207"/>
      <c r="J751" s="207"/>
      <c r="K751" s="7"/>
      <c r="L751" s="7"/>
      <c r="M751" s="7"/>
      <c r="N751" s="7"/>
      <c r="O751" s="7"/>
      <c r="P751" s="7"/>
      <c r="Q751" s="7"/>
      <c r="R751" s="7"/>
      <c r="S751" s="7"/>
      <c r="T751" s="7"/>
      <c r="U751" s="7"/>
      <c r="V751" s="7"/>
      <c r="W751" s="7"/>
      <c r="X751" s="7"/>
      <c r="Y751" s="7"/>
      <c r="Z751" s="201"/>
      <c r="AA751" s="7"/>
      <c r="AB751" s="7"/>
      <c r="AC751" s="7"/>
      <c r="AD751" s="7"/>
      <c r="AE751" s="7"/>
      <c r="AF751" s="7"/>
    </row>
    <row r="752" ht="14.25" customHeight="1">
      <c r="A752" s="7"/>
      <c r="B752" s="207"/>
      <c r="C752" s="49"/>
      <c r="D752" s="207"/>
      <c r="E752" s="7"/>
      <c r="F752" s="7"/>
      <c r="G752" s="7"/>
      <c r="H752" s="201"/>
      <c r="I752" s="207"/>
      <c r="J752" s="207"/>
      <c r="K752" s="7"/>
      <c r="L752" s="7"/>
      <c r="M752" s="7"/>
      <c r="N752" s="7"/>
      <c r="O752" s="7"/>
      <c r="P752" s="7"/>
      <c r="Q752" s="7"/>
      <c r="R752" s="7"/>
      <c r="S752" s="7"/>
      <c r="T752" s="7"/>
      <c r="U752" s="7"/>
      <c r="V752" s="7"/>
      <c r="W752" s="7"/>
      <c r="X752" s="7"/>
      <c r="Y752" s="7"/>
      <c r="Z752" s="201"/>
      <c r="AA752" s="7"/>
      <c r="AB752" s="7"/>
      <c r="AC752" s="7"/>
      <c r="AD752" s="7"/>
      <c r="AE752" s="7"/>
      <c r="AF752" s="7"/>
    </row>
    <row r="753" ht="14.25" customHeight="1">
      <c r="A753" s="7"/>
      <c r="B753" s="207"/>
      <c r="C753" s="49"/>
      <c r="D753" s="207"/>
      <c r="E753" s="7"/>
      <c r="F753" s="7"/>
      <c r="G753" s="7"/>
      <c r="H753" s="201"/>
      <c r="I753" s="207"/>
      <c r="J753" s="207"/>
      <c r="K753" s="7"/>
      <c r="L753" s="7"/>
      <c r="M753" s="7"/>
      <c r="N753" s="7"/>
      <c r="O753" s="7"/>
      <c r="P753" s="7"/>
      <c r="Q753" s="7"/>
      <c r="R753" s="7"/>
      <c r="S753" s="7"/>
      <c r="T753" s="7"/>
      <c r="U753" s="7"/>
      <c r="V753" s="7"/>
      <c r="W753" s="7"/>
      <c r="X753" s="7"/>
      <c r="Y753" s="7"/>
      <c r="Z753" s="201"/>
      <c r="AA753" s="7"/>
      <c r="AB753" s="7"/>
      <c r="AC753" s="7"/>
      <c r="AD753" s="7"/>
      <c r="AE753" s="7"/>
      <c r="AF753" s="7"/>
    </row>
    <row r="754" ht="14.25" customHeight="1">
      <c r="A754" s="7"/>
      <c r="B754" s="207"/>
      <c r="C754" s="49"/>
      <c r="D754" s="207"/>
      <c r="E754" s="7"/>
      <c r="F754" s="7"/>
      <c r="G754" s="7"/>
      <c r="H754" s="201"/>
      <c r="I754" s="207"/>
      <c r="J754" s="207"/>
      <c r="K754" s="7"/>
      <c r="L754" s="7"/>
      <c r="M754" s="7"/>
      <c r="N754" s="7"/>
      <c r="O754" s="7"/>
      <c r="P754" s="7"/>
      <c r="Q754" s="7"/>
      <c r="R754" s="7"/>
      <c r="S754" s="7"/>
      <c r="T754" s="7"/>
      <c r="U754" s="7"/>
      <c r="V754" s="7"/>
      <c r="W754" s="7"/>
      <c r="X754" s="7"/>
      <c r="Y754" s="7"/>
      <c r="Z754" s="201"/>
      <c r="AA754" s="7"/>
      <c r="AB754" s="7"/>
      <c r="AC754" s="7"/>
      <c r="AD754" s="7"/>
      <c r="AE754" s="7"/>
      <c r="AF754" s="7"/>
    </row>
    <row r="755" ht="14.25" customHeight="1">
      <c r="A755" s="7"/>
      <c r="B755" s="207"/>
      <c r="C755" s="49"/>
      <c r="D755" s="207"/>
      <c r="E755" s="7"/>
      <c r="F755" s="7"/>
      <c r="G755" s="7"/>
      <c r="H755" s="201"/>
      <c r="I755" s="207"/>
      <c r="J755" s="207"/>
      <c r="K755" s="7"/>
      <c r="L755" s="7"/>
      <c r="M755" s="7"/>
      <c r="N755" s="7"/>
      <c r="O755" s="7"/>
      <c r="P755" s="7"/>
      <c r="Q755" s="7"/>
      <c r="R755" s="7"/>
      <c r="S755" s="7"/>
      <c r="T755" s="7"/>
      <c r="U755" s="7"/>
      <c r="V755" s="7"/>
      <c r="W755" s="7"/>
      <c r="X755" s="7"/>
      <c r="Y755" s="7"/>
      <c r="Z755" s="201"/>
      <c r="AA755" s="7"/>
      <c r="AB755" s="7"/>
      <c r="AC755" s="7"/>
      <c r="AD755" s="7"/>
      <c r="AE755" s="7"/>
      <c r="AF755" s="7"/>
    </row>
    <row r="756" ht="14.25" customHeight="1">
      <c r="A756" s="7"/>
      <c r="B756" s="207"/>
      <c r="C756" s="49"/>
      <c r="D756" s="207"/>
      <c r="E756" s="7"/>
      <c r="F756" s="7"/>
      <c r="G756" s="7"/>
      <c r="H756" s="201"/>
      <c r="I756" s="207"/>
      <c r="J756" s="207"/>
      <c r="K756" s="7"/>
      <c r="L756" s="7"/>
      <c r="M756" s="7"/>
      <c r="N756" s="7"/>
      <c r="O756" s="7"/>
      <c r="P756" s="7"/>
      <c r="Q756" s="7"/>
      <c r="R756" s="7"/>
      <c r="S756" s="7"/>
      <c r="T756" s="7"/>
      <c r="U756" s="7"/>
      <c r="V756" s="7"/>
      <c r="W756" s="7"/>
      <c r="X756" s="7"/>
      <c r="Y756" s="7"/>
      <c r="Z756" s="201"/>
      <c r="AA756" s="7"/>
      <c r="AB756" s="7"/>
      <c r="AC756" s="7"/>
      <c r="AD756" s="7"/>
      <c r="AE756" s="7"/>
      <c r="AF756" s="7"/>
    </row>
    <row r="757" ht="14.25" customHeight="1">
      <c r="A757" s="7"/>
      <c r="B757" s="207"/>
      <c r="C757" s="49"/>
      <c r="D757" s="207"/>
      <c r="E757" s="7"/>
      <c r="F757" s="7"/>
      <c r="G757" s="7"/>
      <c r="H757" s="201"/>
      <c r="I757" s="207"/>
      <c r="J757" s="207"/>
      <c r="K757" s="7"/>
      <c r="L757" s="7"/>
      <c r="M757" s="7"/>
      <c r="N757" s="7"/>
      <c r="O757" s="7"/>
      <c r="P757" s="7"/>
      <c r="Q757" s="7"/>
      <c r="R757" s="7"/>
      <c r="S757" s="7"/>
      <c r="T757" s="7"/>
      <c r="U757" s="7"/>
      <c r="V757" s="7"/>
      <c r="W757" s="7"/>
      <c r="X757" s="7"/>
      <c r="Y757" s="7"/>
      <c r="Z757" s="201"/>
      <c r="AA757" s="7"/>
      <c r="AB757" s="7"/>
      <c r="AC757" s="7"/>
      <c r="AD757" s="7"/>
      <c r="AE757" s="7"/>
      <c r="AF757" s="7"/>
    </row>
    <row r="758" ht="14.25" customHeight="1">
      <c r="A758" s="7"/>
      <c r="B758" s="207"/>
      <c r="C758" s="49"/>
      <c r="D758" s="207"/>
      <c r="E758" s="7"/>
      <c r="F758" s="7"/>
      <c r="G758" s="7"/>
      <c r="H758" s="201"/>
      <c r="I758" s="207"/>
      <c r="J758" s="207"/>
      <c r="K758" s="7"/>
      <c r="L758" s="7"/>
      <c r="M758" s="7"/>
      <c r="N758" s="7"/>
      <c r="O758" s="7"/>
      <c r="P758" s="7"/>
      <c r="Q758" s="7"/>
      <c r="R758" s="7"/>
      <c r="S758" s="7"/>
      <c r="T758" s="7"/>
      <c r="U758" s="7"/>
      <c r="V758" s="7"/>
      <c r="W758" s="7"/>
      <c r="X758" s="7"/>
      <c r="Y758" s="7"/>
      <c r="Z758" s="201"/>
      <c r="AA758" s="7"/>
      <c r="AB758" s="7"/>
      <c r="AC758" s="7"/>
      <c r="AD758" s="7"/>
      <c r="AE758" s="7"/>
      <c r="AF758" s="7"/>
    </row>
    <row r="759" ht="14.25" customHeight="1">
      <c r="A759" s="7"/>
      <c r="B759" s="207"/>
      <c r="C759" s="49"/>
      <c r="D759" s="207"/>
      <c r="E759" s="7"/>
      <c r="F759" s="7"/>
      <c r="G759" s="7"/>
      <c r="H759" s="201"/>
      <c r="I759" s="207"/>
      <c r="J759" s="207"/>
      <c r="K759" s="7"/>
      <c r="L759" s="7"/>
      <c r="M759" s="7"/>
      <c r="N759" s="7"/>
      <c r="O759" s="7"/>
      <c r="P759" s="7"/>
      <c r="Q759" s="7"/>
      <c r="R759" s="7"/>
      <c r="S759" s="7"/>
      <c r="T759" s="7"/>
      <c r="U759" s="7"/>
      <c r="V759" s="7"/>
      <c r="W759" s="7"/>
      <c r="X759" s="7"/>
      <c r="Y759" s="7"/>
      <c r="Z759" s="201"/>
      <c r="AA759" s="7"/>
      <c r="AB759" s="7"/>
      <c r="AC759" s="7"/>
      <c r="AD759" s="7"/>
      <c r="AE759" s="7"/>
      <c r="AF759" s="7"/>
    </row>
    <row r="760" ht="14.25" customHeight="1">
      <c r="A760" s="7"/>
      <c r="B760" s="207"/>
      <c r="C760" s="49"/>
      <c r="D760" s="207"/>
      <c r="E760" s="7"/>
      <c r="F760" s="7"/>
      <c r="G760" s="7"/>
      <c r="H760" s="201"/>
      <c r="I760" s="207"/>
      <c r="J760" s="207"/>
      <c r="K760" s="7"/>
      <c r="L760" s="7"/>
      <c r="M760" s="7"/>
      <c r="N760" s="7"/>
      <c r="O760" s="7"/>
      <c r="P760" s="7"/>
      <c r="Q760" s="7"/>
      <c r="R760" s="7"/>
      <c r="S760" s="7"/>
      <c r="T760" s="7"/>
      <c r="U760" s="7"/>
      <c r="V760" s="7"/>
      <c r="W760" s="7"/>
      <c r="X760" s="7"/>
      <c r="Y760" s="7"/>
      <c r="Z760" s="201"/>
      <c r="AA760" s="7"/>
      <c r="AB760" s="7"/>
      <c r="AC760" s="7"/>
      <c r="AD760" s="7"/>
      <c r="AE760" s="7"/>
      <c r="AF760" s="7"/>
    </row>
    <row r="761" ht="14.25" customHeight="1">
      <c r="A761" s="7"/>
      <c r="B761" s="207"/>
      <c r="C761" s="49"/>
      <c r="D761" s="207"/>
      <c r="E761" s="7"/>
      <c r="F761" s="7"/>
      <c r="G761" s="7"/>
      <c r="H761" s="201"/>
      <c r="I761" s="207"/>
      <c r="J761" s="207"/>
      <c r="K761" s="7"/>
      <c r="L761" s="7"/>
      <c r="M761" s="7"/>
      <c r="N761" s="7"/>
      <c r="O761" s="7"/>
      <c r="P761" s="7"/>
      <c r="Q761" s="7"/>
      <c r="R761" s="7"/>
      <c r="S761" s="7"/>
      <c r="T761" s="7"/>
      <c r="U761" s="7"/>
      <c r="V761" s="7"/>
      <c r="W761" s="7"/>
      <c r="X761" s="7"/>
      <c r="Y761" s="7"/>
      <c r="Z761" s="201"/>
      <c r="AA761" s="7"/>
      <c r="AB761" s="7"/>
      <c r="AC761" s="7"/>
      <c r="AD761" s="7"/>
      <c r="AE761" s="7"/>
      <c r="AF761" s="7"/>
    </row>
    <row r="762" ht="14.25" customHeight="1">
      <c r="A762" s="7"/>
      <c r="B762" s="207"/>
      <c r="C762" s="49"/>
      <c r="D762" s="207"/>
      <c r="E762" s="7"/>
      <c r="F762" s="7"/>
      <c r="G762" s="7"/>
      <c r="H762" s="201"/>
      <c r="I762" s="207"/>
      <c r="J762" s="207"/>
      <c r="K762" s="7"/>
      <c r="L762" s="7"/>
      <c r="M762" s="7"/>
      <c r="N762" s="7"/>
      <c r="O762" s="7"/>
      <c r="P762" s="7"/>
      <c r="Q762" s="7"/>
      <c r="R762" s="7"/>
      <c r="S762" s="7"/>
      <c r="T762" s="7"/>
      <c r="U762" s="7"/>
      <c r="V762" s="7"/>
      <c r="W762" s="7"/>
      <c r="X762" s="7"/>
      <c r="Y762" s="7"/>
      <c r="Z762" s="201"/>
      <c r="AA762" s="7"/>
      <c r="AB762" s="7"/>
      <c r="AC762" s="7"/>
      <c r="AD762" s="7"/>
      <c r="AE762" s="7"/>
      <c r="AF762" s="7"/>
    </row>
    <row r="763" ht="14.25" customHeight="1">
      <c r="A763" s="7"/>
      <c r="B763" s="207"/>
      <c r="C763" s="49"/>
      <c r="D763" s="207"/>
      <c r="E763" s="7"/>
      <c r="F763" s="7"/>
      <c r="G763" s="7"/>
      <c r="H763" s="201"/>
      <c r="I763" s="207"/>
      <c r="J763" s="207"/>
      <c r="K763" s="7"/>
      <c r="L763" s="7"/>
      <c r="M763" s="7"/>
      <c r="N763" s="7"/>
      <c r="O763" s="7"/>
      <c r="P763" s="7"/>
      <c r="Q763" s="7"/>
      <c r="R763" s="7"/>
      <c r="S763" s="7"/>
      <c r="T763" s="7"/>
      <c r="U763" s="7"/>
      <c r="V763" s="7"/>
      <c r="W763" s="7"/>
      <c r="X763" s="7"/>
      <c r="Y763" s="7"/>
      <c r="Z763" s="201"/>
      <c r="AA763" s="7"/>
      <c r="AB763" s="7"/>
      <c r="AC763" s="7"/>
      <c r="AD763" s="7"/>
      <c r="AE763" s="7"/>
      <c r="AF763" s="7"/>
    </row>
    <row r="764" ht="14.25" customHeight="1">
      <c r="A764" s="7"/>
      <c r="B764" s="207"/>
      <c r="C764" s="49"/>
      <c r="D764" s="207"/>
      <c r="E764" s="7"/>
      <c r="F764" s="7"/>
      <c r="G764" s="7"/>
      <c r="H764" s="201"/>
      <c r="I764" s="207"/>
      <c r="J764" s="207"/>
      <c r="K764" s="7"/>
      <c r="L764" s="7"/>
      <c r="M764" s="7"/>
      <c r="N764" s="7"/>
      <c r="O764" s="7"/>
      <c r="P764" s="7"/>
      <c r="Q764" s="7"/>
      <c r="R764" s="7"/>
      <c r="S764" s="7"/>
      <c r="T764" s="7"/>
      <c r="U764" s="7"/>
      <c r="V764" s="7"/>
      <c r="W764" s="7"/>
      <c r="X764" s="7"/>
      <c r="Y764" s="7"/>
      <c r="Z764" s="201"/>
      <c r="AA764" s="7"/>
      <c r="AB764" s="7"/>
      <c r="AC764" s="7"/>
      <c r="AD764" s="7"/>
      <c r="AE764" s="7"/>
      <c r="AF764" s="7"/>
    </row>
    <row r="765" ht="14.25" customHeight="1">
      <c r="A765" s="7"/>
      <c r="B765" s="207"/>
      <c r="C765" s="49"/>
      <c r="D765" s="207"/>
      <c r="E765" s="7"/>
      <c r="F765" s="7"/>
      <c r="G765" s="7"/>
      <c r="H765" s="201"/>
      <c r="I765" s="207"/>
      <c r="J765" s="207"/>
      <c r="K765" s="7"/>
      <c r="L765" s="7"/>
      <c r="M765" s="7"/>
      <c r="N765" s="7"/>
      <c r="O765" s="7"/>
      <c r="P765" s="7"/>
      <c r="Q765" s="7"/>
      <c r="R765" s="7"/>
      <c r="S765" s="7"/>
      <c r="T765" s="7"/>
      <c r="U765" s="7"/>
      <c r="V765" s="7"/>
      <c r="W765" s="7"/>
      <c r="X765" s="7"/>
      <c r="Y765" s="7"/>
      <c r="Z765" s="201"/>
      <c r="AA765" s="7"/>
      <c r="AB765" s="7"/>
      <c r="AC765" s="7"/>
      <c r="AD765" s="7"/>
      <c r="AE765" s="7"/>
      <c r="AF765" s="7"/>
    </row>
    <row r="766" ht="14.25" customHeight="1">
      <c r="A766" s="7"/>
      <c r="B766" s="207"/>
      <c r="C766" s="49"/>
      <c r="D766" s="207"/>
      <c r="E766" s="7"/>
      <c r="F766" s="7"/>
      <c r="G766" s="7"/>
      <c r="H766" s="201"/>
      <c r="I766" s="207"/>
      <c r="J766" s="207"/>
      <c r="K766" s="7"/>
      <c r="L766" s="7"/>
      <c r="M766" s="7"/>
      <c r="N766" s="7"/>
      <c r="O766" s="7"/>
      <c r="P766" s="7"/>
      <c r="Q766" s="7"/>
      <c r="R766" s="7"/>
      <c r="S766" s="7"/>
      <c r="T766" s="7"/>
      <c r="U766" s="7"/>
      <c r="V766" s="7"/>
      <c r="W766" s="7"/>
      <c r="X766" s="7"/>
      <c r="Y766" s="7"/>
      <c r="Z766" s="201"/>
      <c r="AA766" s="7"/>
      <c r="AB766" s="7"/>
      <c r="AC766" s="7"/>
      <c r="AD766" s="7"/>
      <c r="AE766" s="7"/>
      <c r="AF766" s="7"/>
    </row>
    <row r="767" ht="14.25" customHeight="1">
      <c r="A767" s="7"/>
      <c r="B767" s="207"/>
      <c r="C767" s="49"/>
      <c r="D767" s="207"/>
      <c r="E767" s="7"/>
      <c r="F767" s="7"/>
      <c r="G767" s="7"/>
      <c r="H767" s="201"/>
      <c r="I767" s="207"/>
      <c r="J767" s="207"/>
      <c r="K767" s="7"/>
      <c r="L767" s="7"/>
      <c r="M767" s="7"/>
      <c r="N767" s="7"/>
      <c r="O767" s="7"/>
      <c r="P767" s="7"/>
      <c r="Q767" s="7"/>
      <c r="R767" s="7"/>
      <c r="S767" s="7"/>
      <c r="T767" s="7"/>
      <c r="U767" s="7"/>
      <c r="V767" s="7"/>
      <c r="W767" s="7"/>
      <c r="X767" s="7"/>
      <c r="Y767" s="7"/>
      <c r="Z767" s="201"/>
      <c r="AA767" s="7"/>
      <c r="AB767" s="7"/>
      <c r="AC767" s="7"/>
      <c r="AD767" s="7"/>
      <c r="AE767" s="7"/>
      <c r="AF767" s="7"/>
    </row>
    <row r="768" ht="14.25" customHeight="1">
      <c r="A768" s="7"/>
      <c r="B768" s="207"/>
      <c r="C768" s="49"/>
      <c r="D768" s="207"/>
      <c r="E768" s="7"/>
      <c r="F768" s="7"/>
      <c r="G768" s="7"/>
      <c r="H768" s="201"/>
      <c r="I768" s="207"/>
      <c r="J768" s="207"/>
      <c r="K768" s="7"/>
      <c r="L768" s="7"/>
      <c r="M768" s="7"/>
      <c r="N768" s="7"/>
      <c r="O768" s="7"/>
      <c r="P768" s="7"/>
      <c r="Q768" s="7"/>
      <c r="R768" s="7"/>
      <c r="S768" s="7"/>
      <c r="T768" s="7"/>
      <c r="U768" s="7"/>
      <c r="V768" s="7"/>
      <c r="W768" s="7"/>
      <c r="X768" s="7"/>
      <c r="Y768" s="7"/>
      <c r="Z768" s="201"/>
      <c r="AA768" s="7"/>
      <c r="AB768" s="7"/>
      <c r="AC768" s="7"/>
      <c r="AD768" s="7"/>
      <c r="AE768" s="7"/>
      <c r="AF768" s="7"/>
    </row>
    <row r="769" ht="14.25" customHeight="1">
      <c r="A769" s="7"/>
      <c r="B769" s="207"/>
      <c r="C769" s="49"/>
      <c r="D769" s="207"/>
      <c r="E769" s="7"/>
      <c r="F769" s="7"/>
      <c r="G769" s="7"/>
      <c r="H769" s="201"/>
      <c r="I769" s="207"/>
      <c r="J769" s="207"/>
      <c r="K769" s="7"/>
      <c r="L769" s="7"/>
      <c r="M769" s="7"/>
      <c r="N769" s="7"/>
      <c r="O769" s="7"/>
      <c r="P769" s="7"/>
      <c r="Q769" s="7"/>
      <c r="R769" s="7"/>
      <c r="S769" s="7"/>
      <c r="T769" s="7"/>
      <c r="U769" s="7"/>
      <c r="V769" s="7"/>
      <c r="W769" s="7"/>
      <c r="X769" s="7"/>
      <c r="Y769" s="7"/>
      <c r="Z769" s="201"/>
      <c r="AA769" s="7"/>
      <c r="AB769" s="7"/>
      <c r="AC769" s="7"/>
      <c r="AD769" s="7"/>
      <c r="AE769" s="7"/>
      <c r="AF769" s="7"/>
    </row>
    <row r="770" ht="14.25" customHeight="1">
      <c r="A770" s="7"/>
      <c r="B770" s="207"/>
      <c r="C770" s="49"/>
      <c r="D770" s="207"/>
      <c r="E770" s="7"/>
      <c r="F770" s="7"/>
      <c r="G770" s="7"/>
      <c r="H770" s="201"/>
      <c r="I770" s="207"/>
      <c r="J770" s="207"/>
      <c r="K770" s="7"/>
      <c r="L770" s="7"/>
      <c r="M770" s="7"/>
      <c r="N770" s="7"/>
      <c r="O770" s="7"/>
      <c r="P770" s="7"/>
      <c r="Q770" s="7"/>
      <c r="R770" s="7"/>
      <c r="S770" s="7"/>
      <c r="T770" s="7"/>
      <c r="U770" s="7"/>
      <c r="V770" s="7"/>
      <c r="W770" s="7"/>
      <c r="X770" s="7"/>
      <c r="Y770" s="7"/>
      <c r="Z770" s="201"/>
      <c r="AA770" s="7"/>
      <c r="AB770" s="7"/>
      <c r="AC770" s="7"/>
      <c r="AD770" s="7"/>
      <c r="AE770" s="7"/>
      <c r="AF770" s="7"/>
    </row>
    <row r="771" ht="14.25" customHeight="1">
      <c r="A771" s="7"/>
      <c r="B771" s="207"/>
      <c r="C771" s="49"/>
      <c r="D771" s="207"/>
      <c r="E771" s="7"/>
      <c r="F771" s="7"/>
      <c r="G771" s="7"/>
      <c r="H771" s="201"/>
      <c r="I771" s="207"/>
      <c r="J771" s="207"/>
      <c r="K771" s="7"/>
      <c r="L771" s="7"/>
      <c r="M771" s="7"/>
      <c r="N771" s="7"/>
      <c r="O771" s="7"/>
      <c r="P771" s="7"/>
      <c r="Q771" s="7"/>
      <c r="R771" s="7"/>
      <c r="S771" s="7"/>
      <c r="T771" s="7"/>
      <c r="U771" s="7"/>
      <c r="V771" s="7"/>
      <c r="W771" s="7"/>
      <c r="X771" s="7"/>
      <c r="Y771" s="7"/>
      <c r="Z771" s="201"/>
      <c r="AA771" s="7"/>
      <c r="AB771" s="7"/>
      <c r="AC771" s="7"/>
      <c r="AD771" s="7"/>
      <c r="AE771" s="7"/>
      <c r="AF771" s="7"/>
    </row>
    <row r="772" ht="14.25" customHeight="1">
      <c r="A772" s="7"/>
      <c r="B772" s="207"/>
      <c r="C772" s="49"/>
      <c r="D772" s="207"/>
      <c r="E772" s="7"/>
      <c r="F772" s="7"/>
      <c r="G772" s="7"/>
      <c r="H772" s="201"/>
      <c r="I772" s="207"/>
      <c r="J772" s="207"/>
      <c r="K772" s="7"/>
      <c r="L772" s="7"/>
      <c r="M772" s="7"/>
      <c r="N772" s="7"/>
      <c r="O772" s="7"/>
      <c r="P772" s="7"/>
      <c r="Q772" s="7"/>
      <c r="R772" s="7"/>
      <c r="S772" s="7"/>
      <c r="T772" s="7"/>
      <c r="U772" s="7"/>
      <c r="V772" s="7"/>
      <c r="W772" s="7"/>
      <c r="X772" s="7"/>
      <c r="Y772" s="7"/>
      <c r="Z772" s="201"/>
      <c r="AA772" s="7"/>
      <c r="AB772" s="7"/>
      <c r="AC772" s="7"/>
      <c r="AD772" s="7"/>
      <c r="AE772" s="7"/>
      <c r="AF772" s="7"/>
    </row>
    <row r="773" ht="14.25" customHeight="1">
      <c r="A773" s="7"/>
      <c r="B773" s="207"/>
      <c r="C773" s="49"/>
      <c r="D773" s="207"/>
      <c r="E773" s="7"/>
      <c r="F773" s="7"/>
      <c r="G773" s="7"/>
      <c r="H773" s="201"/>
      <c r="I773" s="207"/>
      <c r="J773" s="207"/>
      <c r="K773" s="7"/>
      <c r="L773" s="7"/>
      <c r="M773" s="7"/>
      <c r="N773" s="7"/>
      <c r="O773" s="7"/>
      <c r="P773" s="7"/>
      <c r="Q773" s="7"/>
      <c r="R773" s="7"/>
      <c r="S773" s="7"/>
      <c r="T773" s="7"/>
      <c r="U773" s="7"/>
      <c r="V773" s="7"/>
      <c r="W773" s="7"/>
      <c r="X773" s="7"/>
      <c r="Y773" s="7"/>
      <c r="Z773" s="201"/>
      <c r="AA773" s="7"/>
      <c r="AB773" s="7"/>
      <c r="AC773" s="7"/>
      <c r="AD773" s="7"/>
      <c r="AE773" s="7"/>
      <c r="AF773" s="7"/>
    </row>
    <row r="774" ht="14.25" customHeight="1">
      <c r="A774" s="7"/>
      <c r="B774" s="207"/>
      <c r="C774" s="49"/>
      <c r="D774" s="207"/>
      <c r="E774" s="7"/>
      <c r="F774" s="7"/>
      <c r="G774" s="7"/>
      <c r="H774" s="201"/>
      <c r="I774" s="207"/>
      <c r="J774" s="207"/>
      <c r="K774" s="7"/>
      <c r="L774" s="7"/>
      <c r="M774" s="7"/>
      <c r="N774" s="7"/>
      <c r="O774" s="7"/>
      <c r="P774" s="7"/>
      <c r="Q774" s="7"/>
      <c r="R774" s="7"/>
      <c r="S774" s="7"/>
      <c r="T774" s="7"/>
      <c r="U774" s="7"/>
      <c r="V774" s="7"/>
      <c r="W774" s="7"/>
      <c r="X774" s="7"/>
      <c r="Y774" s="7"/>
      <c r="Z774" s="201"/>
      <c r="AA774" s="7"/>
      <c r="AB774" s="7"/>
      <c r="AC774" s="7"/>
      <c r="AD774" s="7"/>
      <c r="AE774" s="7"/>
      <c r="AF774" s="7"/>
    </row>
    <row r="775" ht="14.25" customHeight="1">
      <c r="A775" s="7"/>
      <c r="B775" s="207"/>
      <c r="C775" s="49"/>
      <c r="D775" s="207"/>
      <c r="E775" s="7"/>
      <c r="F775" s="7"/>
      <c r="G775" s="7"/>
      <c r="H775" s="201"/>
      <c r="I775" s="207"/>
      <c r="J775" s="207"/>
      <c r="K775" s="7"/>
      <c r="L775" s="7"/>
      <c r="M775" s="7"/>
      <c r="N775" s="7"/>
      <c r="O775" s="7"/>
      <c r="P775" s="7"/>
      <c r="Q775" s="7"/>
      <c r="R775" s="7"/>
      <c r="S775" s="7"/>
      <c r="T775" s="7"/>
      <c r="U775" s="7"/>
      <c r="V775" s="7"/>
      <c r="W775" s="7"/>
      <c r="X775" s="7"/>
      <c r="Y775" s="7"/>
      <c r="Z775" s="201"/>
      <c r="AA775" s="7"/>
      <c r="AB775" s="7"/>
      <c r="AC775" s="7"/>
      <c r="AD775" s="7"/>
      <c r="AE775" s="7"/>
      <c r="AF775" s="7"/>
    </row>
    <row r="776" ht="14.25" customHeight="1">
      <c r="A776" s="7"/>
      <c r="B776" s="207"/>
      <c r="C776" s="49"/>
      <c r="D776" s="207"/>
      <c r="E776" s="7"/>
      <c r="F776" s="7"/>
      <c r="G776" s="7"/>
      <c r="H776" s="201"/>
      <c r="I776" s="207"/>
      <c r="J776" s="207"/>
      <c r="K776" s="7"/>
      <c r="L776" s="7"/>
      <c r="M776" s="7"/>
      <c r="N776" s="7"/>
      <c r="O776" s="7"/>
      <c r="P776" s="7"/>
      <c r="Q776" s="7"/>
      <c r="R776" s="7"/>
      <c r="S776" s="7"/>
      <c r="T776" s="7"/>
      <c r="U776" s="7"/>
      <c r="V776" s="7"/>
      <c r="W776" s="7"/>
      <c r="X776" s="7"/>
      <c r="Y776" s="7"/>
      <c r="Z776" s="201"/>
      <c r="AA776" s="7"/>
      <c r="AB776" s="7"/>
      <c r="AC776" s="7"/>
      <c r="AD776" s="7"/>
      <c r="AE776" s="7"/>
      <c r="AF776" s="7"/>
    </row>
    <row r="777" ht="14.25" customHeight="1">
      <c r="A777" s="7"/>
      <c r="B777" s="207"/>
      <c r="C777" s="49"/>
      <c r="D777" s="207"/>
      <c r="E777" s="7"/>
      <c r="F777" s="7"/>
      <c r="G777" s="7"/>
      <c r="H777" s="201"/>
      <c r="I777" s="207"/>
      <c r="J777" s="207"/>
      <c r="K777" s="7"/>
      <c r="L777" s="7"/>
      <c r="M777" s="7"/>
      <c r="N777" s="7"/>
      <c r="O777" s="7"/>
      <c r="P777" s="7"/>
      <c r="Q777" s="7"/>
      <c r="R777" s="7"/>
      <c r="S777" s="7"/>
      <c r="T777" s="7"/>
      <c r="U777" s="7"/>
      <c r="V777" s="7"/>
      <c r="W777" s="7"/>
      <c r="X777" s="7"/>
      <c r="Y777" s="7"/>
      <c r="Z777" s="201"/>
      <c r="AA777" s="7"/>
      <c r="AB777" s="7"/>
      <c r="AC777" s="7"/>
      <c r="AD777" s="7"/>
      <c r="AE777" s="7"/>
      <c r="AF777" s="7"/>
    </row>
    <row r="778" ht="14.25" customHeight="1">
      <c r="A778" s="7"/>
      <c r="B778" s="207"/>
      <c r="C778" s="49"/>
      <c r="D778" s="207"/>
      <c r="E778" s="7"/>
      <c r="F778" s="7"/>
      <c r="G778" s="7"/>
      <c r="H778" s="201"/>
      <c r="I778" s="207"/>
      <c r="J778" s="207"/>
      <c r="K778" s="7"/>
      <c r="L778" s="7"/>
      <c r="M778" s="7"/>
      <c r="N778" s="7"/>
      <c r="O778" s="7"/>
      <c r="P778" s="7"/>
      <c r="Q778" s="7"/>
      <c r="R778" s="7"/>
      <c r="S778" s="7"/>
      <c r="T778" s="7"/>
      <c r="U778" s="7"/>
      <c r="V778" s="7"/>
      <c r="W778" s="7"/>
      <c r="X778" s="7"/>
      <c r="Y778" s="7"/>
      <c r="Z778" s="201"/>
      <c r="AA778" s="7"/>
      <c r="AB778" s="7"/>
      <c r="AC778" s="7"/>
      <c r="AD778" s="7"/>
      <c r="AE778" s="7"/>
      <c r="AF778" s="7"/>
    </row>
    <row r="779" ht="14.25" customHeight="1">
      <c r="A779" s="7"/>
      <c r="B779" s="207"/>
      <c r="C779" s="49"/>
      <c r="D779" s="207"/>
      <c r="E779" s="7"/>
      <c r="F779" s="7"/>
      <c r="G779" s="7"/>
      <c r="H779" s="201"/>
      <c r="I779" s="207"/>
      <c r="J779" s="207"/>
      <c r="K779" s="7"/>
      <c r="L779" s="7"/>
      <c r="M779" s="7"/>
      <c r="N779" s="7"/>
      <c r="O779" s="7"/>
      <c r="P779" s="7"/>
      <c r="Q779" s="7"/>
      <c r="R779" s="7"/>
      <c r="S779" s="7"/>
      <c r="T779" s="7"/>
      <c r="U779" s="7"/>
      <c r="V779" s="7"/>
      <c r="W779" s="7"/>
      <c r="X779" s="7"/>
      <c r="Y779" s="7"/>
      <c r="Z779" s="201"/>
      <c r="AA779" s="7"/>
      <c r="AB779" s="7"/>
      <c r="AC779" s="7"/>
      <c r="AD779" s="7"/>
      <c r="AE779" s="7"/>
      <c r="AF779" s="7"/>
    </row>
    <row r="780" ht="14.25" customHeight="1">
      <c r="A780" s="7"/>
      <c r="B780" s="207"/>
      <c r="C780" s="49"/>
      <c r="D780" s="207"/>
      <c r="E780" s="7"/>
      <c r="F780" s="7"/>
      <c r="G780" s="7"/>
      <c r="H780" s="201"/>
      <c r="I780" s="207"/>
      <c r="J780" s="207"/>
      <c r="K780" s="7"/>
      <c r="L780" s="7"/>
      <c r="M780" s="7"/>
      <c r="N780" s="7"/>
      <c r="O780" s="7"/>
      <c r="P780" s="7"/>
      <c r="Q780" s="7"/>
      <c r="R780" s="7"/>
      <c r="S780" s="7"/>
      <c r="T780" s="7"/>
      <c r="U780" s="7"/>
      <c r="V780" s="7"/>
      <c r="W780" s="7"/>
      <c r="X780" s="7"/>
      <c r="Y780" s="7"/>
      <c r="Z780" s="201"/>
      <c r="AA780" s="7"/>
      <c r="AB780" s="7"/>
      <c r="AC780" s="7"/>
      <c r="AD780" s="7"/>
      <c r="AE780" s="7"/>
      <c r="AF780" s="7"/>
    </row>
    <row r="781" ht="14.25" customHeight="1">
      <c r="A781" s="7"/>
      <c r="B781" s="207"/>
      <c r="C781" s="49"/>
      <c r="D781" s="207"/>
      <c r="E781" s="7"/>
      <c r="F781" s="7"/>
      <c r="G781" s="7"/>
      <c r="H781" s="201"/>
      <c r="I781" s="207"/>
      <c r="J781" s="207"/>
      <c r="K781" s="7"/>
      <c r="L781" s="7"/>
      <c r="M781" s="7"/>
      <c r="N781" s="7"/>
      <c r="O781" s="7"/>
      <c r="P781" s="7"/>
      <c r="Q781" s="7"/>
      <c r="R781" s="7"/>
      <c r="S781" s="7"/>
      <c r="T781" s="7"/>
      <c r="U781" s="7"/>
      <c r="V781" s="7"/>
      <c r="W781" s="7"/>
      <c r="X781" s="7"/>
      <c r="Y781" s="7"/>
      <c r="Z781" s="201"/>
      <c r="AA781" s="7"/>
      <c r="AB781" s="7"/>
      <c r="AC781" s="7"/>
      <c r="AD781" s="7"/>
      <c r="AE781" s="7"/>
      <c r="AF781" s="7"/>
    </row>
    <row r="782" ht="14.25" customHeight="1">
      <c r="A782" s="7"/>
      <c r="B782" s="207"/>
      <c r="C782" s="49"/>
      <c r="D782" s="207"/>
      <c r="E782" s="7"/>
      <c r="F782" s="7"/>
      <c r="G782" s="7"/>
      <c r="H782" s="201"/>
      <c r="I782" s="207"/>
      <c r="J782" s="207"/>
      <c r="K782" s="7"/>
      <c r="L782" s="7"/>
      <c r="M782" s="7"/>
      <c r="N782" s="7"/>
      <c r="O782" s="7"/>
      <c r="P782" s="7"/>
      <c r="Q782" s="7"/>
      <c r="R782" s="7"/>
      <c r="S782" s="7"/>
      <c r="T782" s="7"/>
      <c r="U782" s="7"/>
      <c r="V782" s="7"/>
      <c r="W782" s="7"/>
      <c r="X782" s="7"/>
      <c r="Y782" s="7"/>
      <c r="Z782" s="201"/>
      <c r="AA782" s="7"/>
      <c r="AB782" s="7"/>
      <c r="AC782" s="7"/>
      <c r="AD782" s="7"/>
      <c r="AE782" s="7"/>
      <c r="AF782" s="7"/>
    </row>
    <row r="783" ht="14.25" customHeight="1">
      <c r="A783" s="7"/>
      <c r="B783" s="207"/>
      <c r="C783" s="49"/>
      <c r="D783" s="207"/>
      <c r="E783" s="7"/>
      <c r="F783" s="7"/>
      <c r="G783" s="7"/>
      <c r="H783" s="201"/>
      <c r="I783" s="207"/>
      <c r="J783" s="207"/>
      <c r="K783" s="7"/>
      <c r="L783" s="7"/>
      <c r="M783" s="7"/>
      <c r="N783" s="7"/>
      <c r="O783" s="7"/>
      <c r="P783" s="7"/>
      <c r="Q783" s="7"/>
      <c r="R783" s="7"/>
      <c r="S783" s="7"/>
      <c r="T783" s="7"/>
      <c r="U783" s="7"/>
      <c r="V783" s="7"/>
      <c r="W783" s="7"/>
      <c r="X783" s="7"/>
      <c r="Y783" s="7"/>
      <c r="Z783" s="201"/>
      <c r="AA783" s="7"/>
      <c r="AB783" s="7"/>
      <c r="AC783" s="7"/>
      <c r="AD783" s="7"/>
      <c r="AE783" s="7"/>
      <c r="AF783" s="7"/>
    </row>
    <row r="784" ht="14.25" customHeight="1">
      <c r="A784" s="7"/>
      <c r="B784" s="207"/>
      <c r="C784" s="49"/>
      <c r="D784" s="207"/>
      <c r="E784" s="7"/>
      <c r="F784" s="7"/>
      <c r="G784" s="7"/>
      <c r="H784" s="201"/>
      <c r="I784" s="207"/>
      <c r="J784" s="207"/>
      <c r="K784" s="7"/>
      <c r="L784" s="7"/>
      <c r="M784" s="7"/>
      <c r="N784" s="7"/>
      <c r="O784" s="7"/>
      <c r="P784" s="7"/>
      <c r="Q784" s="7"/>
      <c r="R784" s="7"/>
      <c r="S784" s="7"/>
      <c r="T784" s="7"/>
      <c r="U784" s="7"/>
      <c r="V784" s="7"/>
      <c r="W784" s="7"/>
      <c r="X784" s="7"/>
      <c r="Y784" s="7"/>
      <c r="Z784" s="201"/>
      <c r="AA784" s="7"/>
      <c r="AB784" s="7"/>
      <c r="AC784" s="7"/>
      <c r="AD784" s="7"/>
      <c r="AE784" s="7"/>
      <c r="AF784" s="7"/>
    </row>
    <row r="785" ht="14.25" customHeight="1">
      <c r="A785" s="7"/>
      <c r="B785" s="207"/>
      <c r="C785" s="49"/>
      <c r="D785" s="207"/>
      <c r="E785" s="7"/>
      <c r="F785" s="7"/>
      <c r="G785" s="7"/>
      <c r="H785" s="201"/>
      <c r="I785" s="207"/>
      <c r="J785" s="207"/>
      <c r="K785" s="7"/>
      <c r="L785" s="7"/>
      <c r="M785" s="7"/>
      <c r="N785" s="7"/>
      <c r="O785" s="7"/>
      <c r="P785" s="7"/>
      <c r="Q785" s="7"/>
      <c r="R785" s="7"/>
      <c r="S785" s="7"/>
      <c r="T785" s="7"/>
      <c r="U785" s="7"/>
      <c r="V785" s="7"/>
      <c r="W785" s="7"/>
      <c r="X785" s="7"/>
      <c r="Y785" s="7"/>
      <c r="Z785" s="201"/>
      <c r="AA785" s="7"/>
      <c r="AB785" s="7"/>
      <c r="AC785" s="7"/>
      <c r="AD785" s="7"/>
      <c r="AE785" s="7"/>
      <c r="AF785" s="7"/>
    </row>
    <row r="786" ht="14.25" customHeight="1">
      <c r="A786" s="7"/>
      <c r="B786" s="207"/>
      <c r="C786" s="49"/>
      <c r="D786" s="207"/>
      <c r="E786" s="7"/>
      <c r="F786" s="7"/>
      <c r="G786" s="7"/>
      <c r="H786" s="201"/>
      <c r="I786" s="207"/>
      <c r="J786" s="207"/>
      <c r="K786" s="7"/>
      <c r="L786" s="7"/>
      <c r="M786" s="7"/>
      <c r="N786" s="7"/>
      <c r="O786" s="7"/>
      <c r="P786" s="7"/>
      <c r="Q786" s="7"/>
      <c r="R786" s="7"/>
      <c r="S786" s="7"/>
      <c r="T786" s="7"/>
      <c r="U786" s="7"/>
      <c r="V786" s="7"/>
      <c r="W786" s="7"/>
      <c r="X786" s="7"/>
      <c r="Y786" s="7"/>
      <c r="Z786" s="201"/>
      <c r="AA786" s="7"/>
      <c r="AB786" s="7"/>
      <c r="AC786" s="7"/>
      <c r="AD786" s="7"/>
      <c r="AE786" s="7"/>
      <c r="AF786" s="7"/>
    </row>
    <row r="787" ht="14.25" customHeight="1">
      <c r="A787" s="7"/>
      <c r="B787" s="207"/>
      <c r="C787" s="49"/>
      <c r="D787" s="207"/>
      <c r="E787" s="7"/>
      <c r="F787" s="7"/>
      <c r="G787" s="7"/>
      <c r="H787" s="201"/>
      <c r="I787" s="207"/>
      <c r="J787" s="207"/>
      <c r="K787" s="7"/>
      <c r="L787" s="7"/>
      <c r="M787" s="7"/>
      <c r="N787" s="7"/>
      <c r="O787" s="7"/>
      <c r="P787" s="7"/>
      <c r="Q787" s="7"/>
      <c r="R787" s="7"/>
      <c r="S787" s="7"/>
      <c r="T787" s="7"/>
      <c r="U787" s="7"/>
      <c r="V787" s="7"/>
      <c r="W787" s="7"/>
      <c r="X787" s="7"/>
      <c r="Y787" s="7"/>
      <c r="Z787" s="201"/>
      <c r="AA787" s="7"/>
      <c r="AB787" s="7"/>
      <c r="AC787" s="7"/>
      <c r="AD787" s="7"/>
      <c r="AE787" s="7"/>
      <c r="AF787" s="7"/>
    </row>
    <row r="788" ht="14.25" customHeight="1">
      <c r="A788" s="7"/>
      <c r="B788" s="207"/>
      <c r="C788" s="49"/>
      <c r="D788" s="207"/>
      <c r="E788" s="7"/>
      <c r="F788" s="7"/>
      <c r="G788" s="7"/>
      <c r="H788" s="201"/>
      <c r="I788" s="207"/>
      <c r="J788" s="207"/>
      <c r="K788" s="7"/>
      <c r="L788" s="7"/>
      <c r="M788" s="7"/>
      <c r="N788" s="7"/>
      <c r="O788" s="7"/>
      <c r="P788" s="7"/>
      <c r="Q788" s="7"/>
      <c r="R788" s="7"/>
      <c r="S788" s="7"/>
      <c r="T788" s="7"/>
      <c r="U788" s="7"/>
      <c r="V788" s="7"/>
      <c r="W788" s="7"/>
      <c r="X788" s="7"/>
      <c r="Y788" s="7"/>
      <c r="Z788" s="201"/>
      <c r="AA788" s="7"/>
      <c r="AB788" s="7"/>
      <c r="AC788" s="7"/>
      <c r="AD788" s="7"/>
      <c r="AE788" s="7"/>
      <c r="AF788" s="7"/>
    </row>
    <row r="789" ht="14.25" customHeight="1">
      <c r="A789" s="7"/>
      <c r="B789" s="207"/>
      <c r="C789" s="49"/>
      <c r="D789" s="207"/>
      <c r="E789" s="7"/>
      <c r="F789" s="7"/>
      <c r="G789" s="7"/>
      <c r="H789" s="201"/>
      <c r="I789" s="207"/>
      <c r="J789" s="207"/>
      <c r="K789" s="7"/>
      <c r="L789" s="7"/>
      <c r="M789" s="7"/>
      <c r="N789" s="7"/>
      <c r="O789" s="7"/>
      <c r="P789" s="7"/>
      <c r="Q789" s="7"/>
      <c r="R789" s="7"/>
      <c r="S789" s="7"/>
      <c r="T789" s="7"/>
      <c r="U789" s="7"/>
      <c r="V789" s="7"/>
      <c r="W789" s="7"/>
      <c r="X789" s="7"/>
      <c r="Y789" s="7"/>
      <c r="Z789" s="201"/>
      <c r="AA789" s="7"/>
      <c r="AB789" s="7"/>
      <c r="AC789" s="7"/>
      <c r="AD789" s="7"/>
      <c r="AE789" s="7"/>
      <c r="AF789" s="7"/>
    </row>
    <row r="790" ht="14.25" customHeight="1">
      <c r="A790" s="7"/>
      <c r="B790" s="207"/>
      <c r="C790" s="49"/>
      <c r="D790" s="207"/>
      <c r="E790" s="7"/>
      <c r="F790" s="7"/>
      <c r="G790" s="7"/>
      <c r="H790" s="201"/>
      <c r="I790" s="207"/>
      <c r="J790" s="207"/>
      <c r="K790" s="7"/>
      <c r="L790" s="7"/>
      <c r="M790" s="7"/>
      <c r="N790" s="7"/>
      <c r="O790" s="7"/>
      <c r="P790" s="7"/>
      <c r="Q790" s="7"/>
      <c r="R790" s="7"/>
      <c r="S790" s="7"/>
      <c r="T790" s="7"/>
      <c r="U790" s="7"/>
      <c r="V790" s="7"/>
      <c r="W790" s="7"/>
      <c r="X790" s="7"/>
      <c r="Y790" s="7"/>
      <c r="Z790" s="201"/>
      <c r="AA790" s="7"/>
      <c r="AB790" s="7"/>
      <c r="AC790" s="7"/>
      <c r="AD790" s="7"/>
      <c r="AE790" s="7"/>
      <c r="AF790" s="7"/>
    </row>
    <row r="791" ht="14.25" customHeight="1">
      <c r="A791" s="7"/>
      <c r="B791" s="207"/>
      <c r="C791" s="49"/>
      <c r="D791" s="207"/>
      <c r="E791" s="7"/>
      <c r="F791" s="7"/>
      <c r="G791" s="7"/>
      <c r="H791" s="201"/>
      <c r="I791" s="207"/>
      <c r="J791" s="207"/>
      <c r="K791" s="7"/>
      <c r="L791" s="7"/>
      <c r="M791" s="7"/>
      <c r="N791" s="7"/>
      <c r="O791" s="7"/>
      <c r="P791" s="7"/>
      <c r="Q791" s="7"/>
      <c r="R791" s="7"/>
      <c r="S791" s="7"/>
      <c r="T791" s="7"/>
      <c r="U791" s="7"/>
      <c r="V791" s="7"/>
      <c r="W791" s="7"/>
      <c r="X791" s="7"/>
      <c r="Y791" s="7"/>
      <c r="Z791" s="201"/>
      <c r="AA791" s="7"/>
      <c r="AB791" s="7"/>
      <c r="AC791" s="7"/>
      <c r="AD791" s="7"/>
      <c r="AE791" s="7"/>
      <c r="AF791" s="7"/>
    </row>
    <row r="792" ht="14.25" customHeight="1">
      <c r="A792" s="7"/>
      <c r="B792" s="207"/>
      <c r="C792" s="49"/>
      <c r="D792" s="207"/>
      <c r="E792" s="7"/>
      <c r="F792" s="7"/>
      <c r="G792" s="7"/>
      <c r="H792" s="201"/>
      <c r="I792" s="207"/>
      <c r="J792" s="207"/>
      <c r="K792" s="7"/>
      <c r="L792" s="7"/>
      <c r="M792" s="7"/>
      <c r="N792" s="7"/>
      <c r="O792" s="7"/>
      <c r="P792" s="7"/>
      <c r="Q792" s="7"/>
      <c r="R792" s="7"/>
      <c r="S792" s="7"/>
      <c r="T792" s="7"/>
      <c r="U792" s="7"/>
      <c r="V792" s="7"/>
      <c r="W792" s="7"/>
      <c r="X792" s="7"/>
      <c r="Y792" s="7"/>
      <c r="Z792" s="201"/>
      <c r="AA792" s="7"/>
      <c r="AB792" s="7"/>
      <c r="AC792" s="7"/>
      <c r="AD792" s="7"/>
      <c r="AE792" s="7"/>
      <c r="AF792" s="7"/>
    </row>
    <row r="793" ht="14.25" customHeight="1">
      <c r="A793" s="7"/>
      <c r="B793" s="207"/>
      <c r="C793" s="49"/>
      <c r="D793" s="207"/>
      <c r="E793" s="7"/>
      <c r="F793" s="7"/>
      <c r="G793" s="7"/>
      <c r="H793" s="201"/>
      <c r="I793" s="207"/>
      <c r="J793" s="207"/>
      <c r="K793" s="7"/>
      <c r="L793" s="7"/>
      <c r="M793" s="7"/>
      <c r="N793" s="7"/>
      <c r="O793" s="7"/>
      <c r="P793" s="7"/>
      <c r="Q793" s="7"/>
      <c r="R793" s="7"/>
      <c r="S793" s="7"/>
      <c r="T793" s="7"/>
      <c r="U793" s="7"/>
      <c r="V793" s="7"/>
      <c r="W793" s="7"/>
      <c r="X793" s="7"/>
      <c r="Y793" s="7"/>
      <c r="Z793" s="201"/>
      <c r="AA793" s="7"/>
      <c r="AB793" s="7"/>
      <c r="AC793" s="7"/>
      <c r="AD793" s="7"/>
      <c r="AE793" s="7"/>
      <c r="AF793" s="7"/>
    </row>
    <row r="794" ht="14.25" customHeight="1">
      <c r="A794" s="7"/>
      <c r="B794" s="207"/>
      <c r="C794" s="49"/>
      <c r="D794" s="207"/>
      <c r="E794" s="7"/>
      <c r="F794" s="7"/>
      <c r="G794" s="7"/>
      <c r="H794" s="201"/>
      <c r="I794" s="207"/>
      <c r="J794" s="207"/>
      <c r="K794" s="7"/>
      <c r="L794" s="7"/>
      <c r="M794" s="7"/>
      <c r="N794" s="7"/>
      <c r="O794" s="7"/>
      <c r="P794" s="7"/>
      <c r="Q794" s="7"/>
      <c r="R794" s="7"/>
      <c r="S794" s="7"/>
      <c r="T794" s="7"/>
      <c r="U794" s="7"/>
      <c r="V794" s="7"/>
      <c r="W794" s="7"/>
      <c r="X794" s="7"/>
      <c r="Y794" s="7"/>
      <c r="Z794" s="201"/>
      <c r="AA794" s="7"/>
      <c r="AB794" s="7"/>
      <c r="AC794" s="7"/>
      <c r="AD794" s="7"/>
      <c r="AE794" s="7"/>
      <c r="AF794" s="7"/>
    </row>
    <row r="795" ht="14.25" customHeight="1">
      <c r="A795" s="7"/>
      <c r="B795" s="207"/>
      <c r="C795" s="49"/>
      <c r="D795" s="207"/>
      <c r="E795" s="7"/>
      <c r="F795" s="7"/>
      <c r="G795" s="7"/>
      <c r="H795" s="201"/>
      <c r="I795" s="207"/>
      <c r="J795" s="207"/>
      <c r="K795" s="7"/>
      <c r="L795" s="7"/>
      <c r="M795" s="7"/>
      <c r="N795" s="7"/>
      <c r="O795" s="7"/>
      <c r="P795" s="7"/>
      <c r="Q795" s="7"/>
      <c r="R795" s="7"/>
      <c r="S795" s="7"/>
      <c r="T795" s="7"/>
      <c r="U795" s="7"/>
      <c r="V795" s="7"/>
      <c r="W795" s="7"/>
      <c r="X795" s="7"/>
      <c r="Y795" s="7"/>
      <c r="Z795" s="201"/>
      <c r="AA795" s="7"/>
      <c r="AB795" s="7"/>
      <c r="AC795" s="7"/>
      <c r="AD795" s="7"/>
      <c r="AE795" s="7"/>
      <c r="AF795" s="7"/>
    </row>
    <row r="796" ht="14.25" customHeight="1">
      <c r="A796" s="7"/>
      <c r="B796" s="207"/>
      <c r="C796" s="49"/>
      <c r="D796" s="207"/>
      <c r="E796" s="7"/>
      <c r="F796" s="7"/>
      <c r="G796" s="7"/>
      <c r="H796" s="201"/>
      <c r="I796" s="207"/>
      <c r="J796" s="207"/>
      <c r="K796" s="7"/>
      <c r="L796" s="7"/>
      <c r="M796" s="7"/>
      <c r="N796" s="7"/>
      <c r="O796" s="7"/>
      <c r="P796" s="7"/>
      <c r="Q796" s="7"/>
      <c r="R796" s="7"/>
      <c r="S796" s="7"/>
      <c r="T796" s="7"/>
      <c r="U796" s="7"/>
      <c r="V796" s="7"/>
      <c r="W796" s="7"/>
      <c r="X796" s="7"/>
      <c r="Y796" s="7"/>
      <c r="Z796" s="201"/>
      <c r="AA796" s="7"/>
      <c r="AB796" s="7"/>
      <c r="AC796" s="7"/>
      <c r="AD796" s="7"/>
      <c r="AE796" s="7"/>
      <c r="AF796" s="7"/>
    </row>
    <row r="797" ht="14.25" customHeight="1">
      <c r="A797" s="7"/>
      <c r="B797" s="207"/>
      <c r="C797" s="49"/>
      <c r="D797" s="207"/>
      <c r="E797" s="7"/>
      <c r="F797" s="7"/>
      <c r="G797" s="7"/>
      <c r="H797" s="201"/>
      <c r="I797" s="207"/>
      <c r="J797" s="207"/>
      <c r="K797" s="7"/>
      <c r="L797" s="7"/>
      <c r="M797" s="7"/>
      <c r="N797" s="7"/>
      <c r="O797" s="7"/>
      <c r="P797" s="7"/>
      <c r="Q797" s="7"/>
      <c r="R797" s="7"/>
      <c r="S797" s="7"/>
      <c r="T797" s="7"/>
      <c r="U797" s="7"/>
      <c r="V797" s="7"/>
      <c r="W797" s="7"/>
      <c r="X797" s="7"/>
      <c r="Y797" s="7"/>
      <c r="Z797" s="201"/>
      <c r="AA797" s="7"/>
      <c r="AB797" s="7"/>
      <c r="AC797" s="7"/>
      <c r="AD797" s="7"/>
      <c r="AE797" s="7"/>
      <c r="AF797" s="7"/>
    </row>
    <row r="798" ht="14.25" customHeight="1">
      <c r="A798" s="7"/>
      <c r="B798" s="207"/>
      <c r="C798" s="49"/>
      <c r="D798" s="207"/>
      <c r="E798" s="7"/>
      <c r="F798" s="7"/>
      <c r="G798" s="7"/>
      <c r="H798" s="201"/>
      <c r="I798" s="207"/>
      <c r="J798" s="207"/>
      <c r="K798" s="7"/>
      <c r="L798" s="7"/>
      <c r="M798" s="7"/>
      <c r="N798" s="7"/>
      <c r="O798" s="7"/>
      <c r="P798" s="7"/>
      <c r="Q798" s="7"/>
      <c r="R798" s="7"/>
      <c r="S798" s="7"/>
      <c r="T798" s="7"/>
      <c r="U798" s="7"/>
      <c r="V798" s="7"/>
      <c r="W798" s="7"/>
      <c r="X798" s="7"/>
      <c r="Y798" s="7"/>
      <c r="Z798" s="201"/>
      <c r="AA798" s="7"/>
      <c r="AB798" s="7"/>
      <c r="AC798" s="7"/>
      <c r="AD798" s="7"/>
      <c r="AE798" s="7"/>
      <c r="AF798" s="7"/>
    </row>
    <row r="799" ht="14.25" customHeight="1">
      <c r="A799" s="7"/>
      <c r="B799" s="207"/>
      <c r="C799" s="49"/>
      <c r="D799" s="207"/>
      <c r="E799" s="7"/>
      <c r="F799" s="7"/>
      <c r="G799" s="7"/>
      <c r="H799" s="201"/>
      <c r="I799" s="207"/>
      <c r="J799" s="207"/>
      <c r="K799" s="7"/>
      <c r="L799" s="7"/>
      <c r="M799" s="7"/>
      <c r="N799" s="7"/>
      <c r="O799" s="7"/>
      <c r="P799" s="7"/>
      <c r="Q799" s="7"/>
      <c r="R799" s="7"/>
      <c r="S799" s="7"/>
      <c r="T799" s="7"/>
      <c r="U799" s="7"/>
      <c r="V799" s="7"/>
      <c r="W799" s="7"/>
      <c r="X799" s="7"/>
      <c r="Y799" s="7"/>
      <c r="Z799" s="201"/>
      <c r="AA799" s="7"/>
      <c r="AB799" s="7"/>
      <c r="AC799" s="7"/>
      <c r="AD799" s="7"/>
      <c r="AE799" s="7"/>
      <c r="AF799" s="7"/>
    </row>
    <row r="800" ht="14.25" customHeight="1">
      <c r="A800" s="7"/>
      <c r="B800" s="207"/>
      <c r="C800" s="49"/>
      <c r="D800" s="207"/>
      <c r="E800" s="7"/>
      <c r="F800" s="7"/>
      <c r="G800" s="7"/>
      <c r="H800" s="201"/>
      <c r="I800" s="207"/>
      <c r="J800" s="207"/>
      <c r="K800" s="7"/>
      <c r="L800" s="7"/>
      <c r="M800" s="7"/>
      <c r="N800" s="7"/>
      <c r="O800" s="7"/>
      <c r="P800" s="7"/>
      <c r="Q800" s="7"/>
      <c r="R800" s="7"/>
      <c r="S800" s="7"/>
      <c r="T800" s="7"/>
      <c r="U800" s="7"/>
      <c r="V800" s="7"/>
      <c r="W800" s="7"/>
      <c r="X800" s="7"/>
      <c r="Y800" s="7"/>
      <c r="Z800" s="201"/>
      <c r="AA800" s="7"/>
      <c r="AB800" s="7"/>
      <c r="AC800" s="7"/>
      <c r="AD800" s="7"/>
      <c r="AE800" s="7"/>
      <c r="AF800" s="7"/>
    </row>
    <row r="801" ht="14.25" customHeight="1">
      <c r="A801" s="7"/>
      <c r="B801" s="207"/>
      <c r="C801" s="49"/>
      <c r="D801" s="207"/>
      <c r="E801" s="7"/>
      <c r="F801" s="7"/>
      <c r="G801" s="7"/>
      <c r="H801" s="201"/>
      <c r="I801" s="207"/>
      <c r="J801" s="207"/>
      <c r="K801" s="7"/>
      <c r="L801" s="7"/>
      <c r="M801" s="7"/>
      <c r="N801" s="7"/>
      <c r="O801" s="7"/>
      <c r="P801" s="7"/>
      <c r="Q801" s="7"/>
      <c r="R801" s="7"/>
      <c r="S801" s="7"/>
      <c r="T801" s="7"/>
      <c r="U801" s="7"/>
      <c r="V801" s="7"/>
      <c r="W801" s="7"/>
      <c r="X801" s="7"/>
      <c r="Y801" s="7"/>
      <c r="Z801" s="201"/>
      <c r="AA801" s="7"/>
      <c r="AB801" s="7"/>
      <c r="AC801" s="7"/>
      <c r="AD801" s="7"/>
      <c r="AE801" s="7"/>
      <c r="AF801" s="7"/>
    </row>
    <row r="802" ht="14.25" customHeight="1">
      <c r="A802" s="7"/>
      <c r="B802" s="207"/>
      <c r="C802" s="49"/>
      <c r="D802" s="207"/>
      <c r="E802" s="7"/>
      <c r="F802" s="7"/>
      <c r="G802" s="7"/>
      <c r="H802" s="201"/>
      <c r="I802" s="207"/>
      <c r="J802" s="207"/>
      <c r="K802" s="7"/>
      <c r="L802" s="7"/>
      <c r="M802" s="7"/>
      <c r="N802" s="7"/>
      <c r="O802" s="7"/>
      <c r="P802" s="7"/>
      <c r="Q802" s="7"/>
      <c r="R802" s="7"/>
      <c r="S802" s="7"/>
      <c r="T802" s="7"/>
      <c r="U802" s="7"/>
      <c r="V802" s="7"/>
      <c r="W802" s="7"/>
      <c r="X802" s="7"/>
      <c r="Y802" s="7"/>
      <c r="Z802" s="201"/>
      <c r="AA802" s="7"/>
      <c r="AB802" s="7"/>
      <c r="AC802" s="7"/>
      <c r="AD802" s="7"/>
      <c r="AE802" s="7"/>
      <c r="AF802" s="7"/>
    </row>
    <row r="803" ht="14.25" customHeight="1">
      <c r="A803" s="7"/>
      <c r="B803" s="207"/>
      <c r="C803" s="49"/>
      <c r="D803" s="207"/>
      <c r="E803" s="7"/>
      <c r="F803" s="7"/>
      <c r="G803" s="7"/>
      <c r="H803" s="201"/>
      <c r="I803" s="207"/>
      <c r="J803" s="207"/>
      <c r="K803" s="7"/>
      <c r="L803" s="7"/>
      <c r="M803" s="7"/>
      <c r="N803" s="7"/>
      <c r="O803" s="7"/>
      <c r="P803" s="7"/>
      <c r="Q803" s="7"/>
      <c r="R803" s="7"/>
      <c r="S803" s="7"/>
      <c r="T803" s="7"/>
      <c r="U803" s="7"/>
      <c r="V803" s="7"/>
      <c r="W803" s="7"/>
      <c r="X803" s="7"/>
      <c r="Y803" s="7"/>
      <c r="Z803" s="201"/>
      <c r="AA803" s="7"/>
      <c r="AB803" s="7"/>
      <c r="AC803" s="7"/>
      <c r="AD803" s="7"/>
      <c r="AE803" s="7"/>
      <c r="AF803" s="7"/>
    </row>
    <row r="804" ht="14.25" customHeight="1">
      <c r="A804" s="7"/>
      <c r="B804" s="207"/>
      <c r="C804" s="49"/>
      <c r="D804" s="207"/>
      <c r="E804" s="7"/>
      <c r="F804" s="7"/>
      <c r="G804" s="7"/>
      <c r="H804" s="201"/>
      <c r="I804" s="207"/>
      <c r="J804" s="207"/>
      <c r="K804" s="7"/>
      <c r="L804" s="7"/>
      <c r="M804" s="7"/>
      <c r="N804" s="7"/>
      <c r="O804" s="7"/>
      <c r="P804" s="7"/>
      <c r="Q804" s="7"/>
      <c r="R804" s="7"/>
      <c r="S804" s="7"/>
      <c r="T804" s="7"/>
      <c r="U804" s="7"/>
      <c r="V804" s="7"/>
      <c r="W804" s="7"/>
      <c r="X804" s="7"/>
      <c r="Y804" s="7"/>
      <c r="Z804" s="201"/>
      <c r="AA804" s="7"/>
      <c r="AB804" s="7"/>
      <c r="AC804" s="7"/>
      <c r="AD804" s="7"/>
      <c r="AE804" s="7"/>
      <c r="AF804" s="7"/>
    </row>
    <row r="805" ht="14.25" customHeight="1">
      <c r="A805" s="7"/>
      <c r="B805" s="207"/>
      <c r="C805" s="49"/>
      <c r="D805" s="207"/>
      <c r="E805" s="7"/>
      <c r="F805" s="7"/>
      <c r="G805" s="7"/>
      <c r="H805" s="201"/>
      <c r="I805" s="207"/>
      <c r="J805" s="207"/>
      <c r="K805" s="7"/>
      <c r="L805" s="7"/>
      <c r="M805" s="7"/>
      <c r="N805" s="7"/>
      <c r="O805" s="7"/>
      <c r="P805" s="7"/>
      <c r="Q805" s="7"/>
      <c r="R805" s="7"/>
      <c r="S805" s="7"/>
      <c r="T805" s="7"/>
      <c r="U805" s="7"/>
      <c r="V805" s="7"/>
      <c r="W805" s="7"/>
      <c r="X805" s="7"/>
      <c r="Y805" s="7"/>
      <c r="Z805" s="201"/>
      <c r="AA805" s="7"/>
      <c r="AB805" s="7"/>
      <c r="AC805" s="7"/>
      <c r="AD805" s="7"/>
      <c r="AE805" s="7"/>
      <c r="AF805" s="7"/>
    </row>
    <row r="806" ht="14.25" customHeight="1">
      <c r="A806" s="7"/>
      <c r="B806" s="207"/>
      <c r="C806" s="49"/>
      <c r="D806" s="207"/>
      <c r="E806" s="7"/>
      <c r="F806" s="7"/>
      <c r="G806" s="7"/>
      <c r="H806" s="201"/>
      <c r="I806" s="207"/>
      <c r="J806" s="207"/>
      <c r="K806" s="7"/>
      <c r="L806" s="7"/>
      <c r="M806" s="7"/>
      <c r="N806" s="7"/>
      <c r="O806" s="7"/>
      <c r="P806" s="7"/>
      <c r="Q806" s="7"/>
      <c r="R806" s="7"/>
      <c r="S806" s="7"/>
      <c r="T806" s="7"/>
      <c r="U806" s="7"/>
      <c r="V806" s="7"/>
      <c r="W806" s="7"/>
      <c r="X806" s="7"/>
      <c r="Y806" s="7"/>
      <c r="Z806" s="201"/>
      <c r="AA806" s="7"/>
      <c r="AB806" s="7"/>
      <c r="AC806" s="7"/>
      <c r="AD806" s="7"/>
      <c r="AE806" s="7"/>
      <c r="AF806" s="7"/>
    </row>
    <row r="807" ht="14.25" customHeight="1">
      <c r="A807" s="7"/>
      <c r="B807" s="207"/>
      <c r="C807" s="49"/>
      <c r="D807" s="207"/>
      <c r="E807" s="7"/>
      <c r="F807" s="7"/>
      <c r="G807" s="7"/>
      <c r="H807" s="201"/>
      <c r="I807" s="207"/>
      <c r="J807" s="207"/>
      <c r="K807" s="7"/>
      <c r="L807" s="7"/>
      <c r="M807" s="7"/>
      <c r="N807" s="7"/>
      <c r="O807" s="7"/>
      <c r="P807" s="7"/>
      <c r="Q807" s="7"/>
      <c r="R807" s="7"/>
      <c r="S807" s="7"/>
      <c r="T807" s="7"/>
      <c r="U807" s="7"/>
      <c r="V807" s="7"/>
      <c r="W807" s="7"/>
      <c r="X807" s="7"/>
      <c r="Y807" s="7"/>
      <c r="Z807" s="201"/>
      <c r="AA807" s="7"/>
      <c r="AB807" s="7"/>
      <c r="AC807" s="7"/>
      <c r="AD807" s="7"/>
      <c r="AE807" s="7"/>
      <c r="AF807" s="7"/>
    </row>
    <row r="808" ht="14.25" customHeight="1">
      <c r="A808" s="7"/>
      <c r="B808" s="207"/>
      <c r="C808" s="49"/>
      <c r="D808" s="207"/>
      <c r="E808" s="7"/>
      <c r="F808" s="7"/>
      <c r="G808" s="7"/>
      <c r="H808" s="201"/>
      <c r="I808" s="207"/>
      <c r="J808" s="207"/>
      <c r="K808" s="7"/>
      <c r="L808" s="7"/>
      <c r="M808" s="7"/>
      <c r="N808" s="7"/>
      <c r="O808" s="7"/>
      <c r="P808" s="7"/>
      <c r="Q808" s="7"/>
      <c r="R808" s="7"/>
      <c r="S808" s="7"/>
      <c r="T808" s="7"/>
      <c r="U808" s="7"/>
      <c r="V808" s="7"/>
      <c r="W808" s="7"/>
      <c r="X808" s="7"/>
      <c r="Y808" s="7"/>
      <c r="Z808" s="201"/>
      <c r="AA808" s="7"/>
      <c r="AB808" s="7"/>
      <c r="AC808" s="7"/>
      <c r="AD808" s="7"/>
      <c r="AE808" s="7"/>
      <c r="AF808" s="7"/>
    </row>
    <row r="809" ht="14.25" customHeight="1">
      <c r="A809" s="7"/>
      <c r="B809" s="207"/>
      <c r="C809" s="49"/>
      <c r="D809" s="207"/>
      <c r="E809" s="7"/>
      <c r="F809" s="7"/>
      <c r="G809" s="7"/>
      <c r="H809" s="201"/>
      <c r="I809" s="207"/>
      <c r="J809" s="207"/>
      <c r="K809" s="7"/>
      <c r="L809" s="7"/>
      <c r="M809" s="7"/>
      <c r="N809" s="7"/>
      <c r="O809" s="7"/>
      <c r="P809" s="7"/>
      <c r="Q809" s="7"/>
      <c r="R809" s="7"/>
      <c r="S809" s="7"/>
      <c r="T809" s="7"/>
      <c r="U809" s="7"/>
      <c r="V809" s="7"/>
      <c r="W809" s="7"/>
      <c r="X809" s="7"/>
      <c r="Y809" s="7"/>
      <c r="Z809" s="201"/>
      <c r="AA809" s="7"/>
      <c r="AB809" s="7"/>
      <c r="AC809" s="7"/>
      <c r="AD809" s="7"/>
      <c r="AE809" s="7"/>
      <c r="AF809" s="7"/>
    </row>
    <row r="810" ht="14.25" customHeight="1">
      <c r="A810" s="7"/>
      <c r="B810" s="207"/>
      <c r="C810" s="49"/>
      <c r="D810" s="207"/>
      <c r="E810" s="7"/>
      <c r="F810" s="7"/>
      <c r="G810" s="7"/>
      <c r="H810" s="201"/>
      <c r="I810" s="207"/>
      <c r="J810" s="207"/>
      <c r="K810" s="7"/>
      <c r="L810" s="7"/>
      <c r="M810" s="7"/>
      <c r="N810" s="7"/>
      <c r="O810" s="7"/>
      <c r="P810" s="7"/>
      <c r="Q810" s="7"/>
      <c r="R810" s="7"/>
      <c r="S810" s="7"/>
      <c r="T810" s="7"/>
      <c r="U810" s="7"/>
      <c r="V810" s="7"/>
      <c r="W810" s="7"/>
      <c r="X810" s="7"/>
      <c r="Y810" s="7"/>
      <c r="Z810" s="201"/>
      <c r="AA810" s="7"/>
      <c r="AB810" s="7"/>
      <c r="AC810" s="7"/>
      <c r="AD810" s="7"/>
      <c r="AE810" s="7"/>
      <c r="AF810" s="7"/>
    </row>
    <row r="811" ht="14.25" customHeight="1">
      <c r="A811" s="7"/>
      <c r="B811" s="207"/>
      <c r="C811" s="49"/>
      <c r="D811" s="207"/>
      <c r="E811" s="7"/>
      <c r="F811" s="7"/>
      <c r="G811" s="7"/>
      <c r="H811" s="201"/>
      <c r="I811" s="207"/>
      <c r="J811" s="207"/>
      <c r="K811" s="7"/>
      <c r="L811" s="7"/>
      <c r="M811" s="7"/>
      <c r="N811" s="7"/>
      <c r="O811" s="7"/>
      <c r="P811" s="7"/>
      <c r="Q811" s="7"/>
      <c r="R811" s="7"/>
      <c r="S811" s="7"/>
      <c r="T811" s="7"/>
      <c r="U811" s="7"/>
      <c r="V811" s="7"/>
      <c r="W811" s="7"/>
      <c r="X811" s="7"/>
      <c r="Y811" s="7"/>
      <c r="Z811" s="201"/>
      <c r="AA811" s="7"/>
      <c r="AB811" s="7"/>
      <c r="AC811" s="7"/>
      <c r="AD811" s="7"/>
      <c r="AE811" s="7"/>
      <c r="AF811" s="7"/>
    </row>
    <row r="812" ht="14.25" customHeight="1">
      <c r="A812" s="7"/>
      <c r="B812" s="207"/>
      <c r="C812" s="49"/>
      <c r="D812" s="207"/>
      <c r="E812" s="7"/>
      <c r="F812" s="7"/>
      <c r="G812" s="7"/>
      <c r="H812" s="201"/>
      <c r="I812" s="207"/>
      <c r="J812" s="207"/>
      <c r="K812" s="7"/>
      <c r="L812" s="7"/>
      <c r="M812" s="7"/>
      <c r="N812" s="7"/>
      <c r="O812" s="7"/>
      <c r="P812" s="7"/>
      <c r="Q812" s="7"/>
      <c r="R812" s="7"/>
      <c r="S812" s="7"/>
      <c r="T812" s="7"/>
      <c r="U812" s="7"/>
      <c r="V812" s="7"/>
      <c r="W812" s="7"/>
      <c r="X812" s="7"/>
      <c r="Y812" s="7"/>
      <c r="Z812" s="201"/>
      <c r="AA812" s="7"/>
      <c r="AB812" s="7"/>
      <c r="AC812" s="7"/>
      <c r="AD812" s="7"/>
      <c r="AE812" s="7"/>
      <c r="AF812" s="7"/>
    </row>
    <row r="813" ht="14.25" customHeight="1">
      <c r="A813" s="7"/>
      <c r="B813" s="207"/>
      <c r="C813" s="49"/>
      <c r="D813" s="207"/>
      <c r="E813" s="7"/>
      <c r="F813" s="7"/>
      <c r="G813" s="7"/>
      <c r="H813" s="201"/>
      <c r="I813" s="207"/>
      <c r="J813" s="207"/>
      <c r="K813" s="7"/>
      <c r="L813" s="7"/>
      <c r="M813" s="7"/>
      <c r="N813" s="7"/>
      <c r="O813" s="7"/>
      <c r="P813" s="7"/>
      <c r="Q813" s="7"/>
      <c r="R813" s="7"/>
      <c r="S813" s="7"/>
      <c r="T813" s="7"/>
      <c r="U813" s="7"/>
      <c r="V813" s="7"/>
      <c r="W813" s="7"/>
      <c r="X813" s="7"/>
      <c r="Y813" s="7"/>
      <c r="Z813" s="201"/>
      <c r="AA813" s="7"/>
      <c r="AB813" s="7"/>
      <c r="AC813" s="7"/>
      <c r="AD813" s="7"/>
      <c r="AE813" s="7"/>
      <c r="AF813" s="7"/>
    </row>
    <row r="814" ht="14.25" customHeight="1">
      <c r="A814" s="7"/>
      <c r="B814" s="207"/>
      <c r="C814" s="49"/>
      <c r="D814" s="207"/>
      <c r="E814" s="7"/>
      <c r="F814" s="7"/>
      <c r="G814" s="7"/>
      <c r="H814" s="201"/>
      <c r="I814" s="207"/>
      <c r="J814" s="207"/>
      <c r="K814" s="7"/>
      <c r="L814" s="7"/>
      <c r="M814" s="7"/>
      <c r="N814" s="7"/>
      <c r="O814" s="7"/>
      <c r="P814" s="7"/>
      <c r="Q814" s="7"/>
      <c r="R814" s="7"/>
      <c r="S814" s="7"/>
      <c r="T814" s="7"/>
      <c r="U814" s="7"/>
      <c r="V814" s="7"/>
      <c r="W814" s="7"/>
      <c r="X814" s="7"/>
      <c r="Y814" s="7"/>
      <c r="Z814" s="201"/>
      <c r="AA814" s="7"/>
      <c r="AB814" s="7"/>
      <c r="AC814" s="7"/>
      <c r="AD814" s="7"/>
      <c r="AE814" s="7"/>
      <c r="AF814" s="7"/>
    </row>
    <row r="815" ht="14.25" customHeight="1">
      <c r="A815" s="7"/>
      <c r="B815" s="207"/>
      <c r="C815" s="49"/>
      <c r="D815" s="207"/>
      <c r="E815" s="7"/>
      <c r="F815" s="7"/>
      <c r="G815" s="7"/>
      <c r="H815" s="201"/>
      <c r="I815" s="207"/>
      <c r="J815" s="207"/>
      <c r="K815" s="7"/>
      <c r="L815" s="7"/>
      <c r="M815" s="7"/>
      <c r="N815" s="7"/>
      <c r="O815" s="7"/>
      <c r="P815" s="7"/>
      <c r="Q815" s="7"/>
      <c r="R815" s="7"/>
      <c r="S815" s="7"/>
      <c r="T815" s="7"/>
      <c r="U815" s="7"/>
      <c r="V815" s="7"/>
      <c r="W815" s="7"/>
      <c r="X815" s="7"/>
      <c r="Y815" s="7"/>
      <c r="Z815" s="201"/>
      <c r="AA815" s="7"/>
      <c r="AB815" s="7"/>
      <c r="AC815" s="7"/>
      <c r="AD815" s="7"/>
      <c r="AE815" s="7"/>
      <c r="AF815" s="7"/>
    </row>
    <row r="816" ht="14.25" customHeight="1">
      <c r="A816" s="7"/>
      <c r="B816" s="207"/>
      <c r="C816" s="49"/>
      <c r="D816" s="207"/>
      <c r="E816" s="7"/>
      <c r="F816" s="7"/>
      <c r="G816" s="7"/>
      <c r="H816" s="201"/>
      <c r="I816" s="207"/>
      <c r="J816" s="207"/>
      <c r="K816" s="7"/>
      <c r="L816" s="7"/>
      <c r="M816" s="7"/>
      <c r="N816" s="7"/>
      <c r="O816" s="7"/>
      <c r="P816" s="7"/>
      <c r="Q816" s="7"/>
      <c r="R816" s="7"/>
      <c r="S816" s="7"/>
      <c r="T816" s="7"/>
      <c r="U816" s="7"/>
      <c r="V816" s="7"/>
      <c r="W816" s="7"/>
      <c r="X816" s="7"/>
      <c r="Y816" s="7"/>
      <c r="Z816" s="201"/>
      <c r="AA816" s="7"/>
      <c r="AB816" s="7"/>
      <c r="AC816" s="7"/>
      <c r="AD816" s="7"/>
      <c r="AE816" s="7"/>
      <c r="AF816" s="7"/>
    </row>
    <row r="817" ht="14.25" customHeight="1">
      <c r="A817" s="7"/>
      <c r="B817" s="207"/>
      <c r="C817" s="49"/>
      <c r="D817" s="207"/>
      <c r="E817" s="7"/>
      <c r="F817" s="7"/>
      <c r="G817" s="7"/>
      <c r="H817" s="201"/>
      <c r="I817" s="207"/>
      <c r="J817" s="207"/>
      <c r="K817" s="7"/>
      <c r="L817" s="7"/>
      <c r="M817" s="7"/>
      <c r="N817" s="7"/>
      <c r="O817" s="7"/>
      <c r="P817" s="7"/>
      <c r="Q817" s="7"/>
      <c r="R817" s="7"/>
      <c r="S817" s="7"/>
      <c r="T817" s="7"/>
      <c r="U817" s="7"/>
      <c r="V817" s="7"/>
      <c r="W817" s="7"/>
      <c r="X817" s="7"/>
      <c r="Y817" s="7"/>
      <c r="Z817" s="201"/>
      <c r="AA817" s="7"/>
      <c r="AB817" s="7"/>
      <c r="AC817" s="7"/>
      <c r="AD817" s="7"/>
      <c r="AE817" s="7"/>
      <c r="AF817" s="7"/>
    </row>
    <row r="818" ht="14.25" customHeight="1">
      <c r="A818" s="7"/>
      <c r="B818" s="207"/>
      <c r="C818" s="49"/>
      <c r="D818" s="207"/>
      <c r="E818" s="7"/>
      <c r="F818" s="7"/>
      <c r="G818" s="7"/>
      <c r="H818" s="201"/>
      <c r="I818" s="207"/>
      <c r="J818" s="207"/>
      <c r="K818" s="7"/>
      <c r="L818" s="7"/>
      <c r="M818" s="7"/>
      <c r="N818" s="7"/>
      <c r="O818" s="7"/>
      <c r="P818" s="7"/>
      <c r="Q818" s="7"/>
      <c r="R818" s="7"/>
      <c r="S818" s="7"/>
      <c r="T818" s="7"/>
      <c r="U818" s="7"/>
      <c r="V818" s="7"/>
      <c r="W818" s="7"/>
      <c r="X818" s="7"/>
      <c r="Y818" s="7"/>
      <c r="Z818" s="201"/>
      <c r="AA818" s="7"/>
      <c r="AB818" s="7"/>
      <c r="AC818" s="7"/>
      <c r="AD818" s="7"/>
      <c r="AE818" s="7"/>
      <c r="AF818" s="7"/>
    </row>
    <row r="819" ht="14.25" customHeight="1">
      <c r="A819" s="7"/>
      <c r="B819" s="207"/>
      <c r="C819" s="49"/>
      <c r="D819" s="207"/>
      <c r="E819" s="7"/>
      <c r="F819" s="7"/>
      <c r="G819" s="7"/>
      <c r="H819" s="201"/>
      <c r="I819" s="207"/>
      <c r="J819" s="207"/>
      <c r="K819" s="7"/>
      <c r="L819" s="7"/>
      <c r="M819" s="7"/>
      <c r="N819" s="7"/>
      <c r="O819" s="7"/>
      <c r="P819" s="7"/>
      <c r="Q819" s="7"/>
      <c r="R819" s="7"/>
      <c r="S819" s="7"/>
      <c r="T819" s="7"/>
      <c r="U819" s="7"/>
      <c r="V819" s="7"/>
      <c r="W819" s="7"/>
      <c r="X819" s="7"/>
      <c r="Y819" s="7"/>
      <c r="Z819" s="201"/>
      <c r="AA819" s="7"/>
      <c r="AB819" s="7"/>
      <c r="AC819" s="7"/>
      <c r="AD819" s="7"/>
      <c r="AE819" s="7"/>
      <c r="AF819" s="7"/>
    </row>
    <row r="820" ht="14.25" customHeight="1">
      <c r="A820" s="7"/>
      <c r="B820" s="207"/>
      <c r="C820" s="49"/>
      <c r="D820" s="207"/>
      <c r="E820" s="7"/>
      <c r="F820" s="7"/>
      <c r="G820" s="7"/>
      <c r="H820" s="201"/>
      <c r="I820" s="207"/>
      <c r="J820" s="207"/>
      <c r="K820" s="7"/>
      <c r="L820" s="7"/>
      <c r="M820" s="7"/>
      <c r="N820" s="7"/>
      <c r="O820" s="7"/>
      <c r="P820" s="7"/>
      <c r="Q820" s="7"/>
      <c r="R820" s="7"/>
      <c r="S820" s="7"/>
      <c r="T820" s="7"/>
      <c r="U820" s="7"/>
      <c r="V820" s="7"/>
      <c r="W820" s="7"/>
      <c r="X820" s="7"/>
      <c r="Y820" s="7"/>
      <c r="Z820" s="201"/>
      <c r="AA820" s="7"/>
      <c r="AB820" s="7"/>
      <c r="AC820" s="7"/>
      <c r="AD820" s="7"/>
      <c r="AE820" s="7"/>
      <c r="AF820" s="7"/>
    </row>
    <row r="821" ht="14.25" customHeight="1">
      <c r="A821" s="7"/>
      <c r="B821" s="207"/>
      <c r="C821" s="49"/>
      <c r="D821" s="207"/>
      <c r="E821" s="7"/>
      <c r="F821" s="7"/>
      <c r="G821" s="7"/>
      <c r="H821" s="201"/>
      <c r="I821" s="207"/>
      <c r="J821" s="207"/>
      <c r="K821" s="7"/>
      <c r="L821" s="7"/>
      <c r="M821" s="7"/>
      <c r="N821" s="7"/>
      <c r="O821" s="7"/>
      <c r="P821" s="7"/>
      <c r="Q821" s="7"/>
      <c r="R821" s="7"/>
      <c r="S821" s="7"/>
      <c r="T821" s="7"/>
      <c r="U821" s="7"/>
      <c r="V821" s="7"/>
      <c r="W821" s="7"/>
      <c r="X821" s="7"/>
      <c r="Y821" s="7"/>
      <c r="Z821" s="201"/>
      <c r="AA821" s="7"/>
      <c r="AB821" s="7"/>
      <c r="AC821" s="7"/>
      <c r="AD821" s="7"/>
      <c r="AE821" s="7"/>
      <c r="AF821" s="7"/>
    </row>
    <row r="822" ht="14.25" customHeight="1">
      <c r="A822" s="7"/>
      <c r="B822" s="207"/>
      <c r="C822" s="49"/>
      <c r="D822" s="207"/>
      <c r="E822" s="7"/>
      <c r="F822" s="7"/>
      <c r="G822" s="7"/>
      <c r="H822" s="201"/>
      <c r="I822" s="207"/>
      <c r="J822" s="207"/>
      <c r="K822" s="7"/>
      <c r="L822" s="7"/>
      <c r="M822" s="7"/>
      <c r="N822" s="7"/>
      <c r="O822" s="7"/>
      <c r="P822" s="7"/>
      <c r="Q822" s="7"/>
      <c r="R822" s="7"/>
      <c r="S822" s="7"/>
      <c r="T822" s="7"/>
      <c r="U822" s="7"/>
      <c r="V822" s="7"/>
      <c r="W822" s="7"/>
      <c r="X822" s="7"/>
      <c r="Y822" s="7"/>
      <c r="Z822" s="201"/>
      <c r="AA822" s="7"/>
      <c r="AB822" s="7"/>
      <c r="AC822" s="7"/>
      <c r="AD822" s="7"/>
      <c r="AE822" s="7"/>
      <c r="AF822" s="7"/>
    </row>
    <row r="823" ht="14.25" customHeight="1">
      <c r="A823" s="7"/>
      <c r="B823" s="207"/>
      <c r="C823" s="49"/>
      <c r="D823" s="207"/>
      <c r="E823" s="7"/>
      <c r="F823" s="7"/>
      <c r="G823" s="7"/>
      <c r="H823" s="201"/>
      <c r="I823" s="207"/>
      <c r="J823" s="207"/>
      <c r="K823" s="7"/>
      <c r="L823" s="7"/>
      <c r="M823" s="7"/>
      <c r="N823" s="7"/>
      <c r="O823" s="7"/>
      <c r="P823" s="7"/>
      <c r="Q823" s="7"/>
      <c r="R823" s="7"/>
      <c r="S823" s="7"/>
      <c r="T823" s="7"/>
      <c r="U823" s="7"/>
      <c r="V823" s="7"/>
      <c r="W823" s="7"/>
      <c r="X823" s="7"/>
      <c r="Y823" s="7"/>
      <c r="Z823" s="201"/>
      <c r="AA823" s="7"/>
      <c r="AB823" s="7"/>
      <c r="AC823" s="7"/>
      <c r="AD823" s="7"/>
      <c r="AE823" s="7"/>
      <c r="AF823" s="7"/>
    </row>
    <row r="824" ht="14.25" customHeight="1">
      <c r="A824" s="7"/>
      <c r="B824" s="207"/>
      <c r="C824" s="49"/>
      <c r="D824" s="207"/>
      <c r="E824" s="7"/>
      <c r="F824" s="7"/>
      <c r="G824" s="7"/>
      <c r="H824" s="201"/>
      <c r="I824" s="207"/>
      <c r="J824" s="207"/>
      <c r="K824" s="7"/>
      <c r="L824" s="7"/>
      <c r="M824" s="7"/>
      <c r="N824" s="7"/>
      <c r="O824" s="7"/>
      <c r="P824" s="7"/>
      <c r="Q824" s="7"/>
      <c r="R824" s="7"/>
      <c r="S824" s="7"/>
      <c r="T824" s="7"/>
      <c r="U824" s="7"/>
      <c r="V824" s="7"/>
      <c r="W824" s="7"/>
      <c r="X824" s="7"/>
      <c r="Y824" s="7"/>
      <c r="Z824" s="201"/>
      <c r="AA824" s="7"/>
      <c r="AB824" s="7"/>
      <c r="AC824" s="7"/>
      <c r="AD824" s="7"/>
      <c r="AE824" s="7"/>
      <c r="AF824" s="7"/>
    </row>
    <row r="825" ht="14.25" customHeight="1">
      <c r="A825" s="7"/>
      <c r="B825" s="207"/>
      <c r="C825" s="49"/>
      <c r="D825" s="207"/>
      <c r="E825" s="7"/>
      <c r="F825" s="7"/>
      <c r="G825" s="7"/>
      <c r="H825" s="201"/>
      <c r="I825" s="207"/>
      <c r="J825" s="207"/>
      <c r="K825" s="7"/>
      <c r="L825" s="7"/>
      <c r="M825" s="7"/>
      <c r="N825" s="7"/>
      <c r="O825" s="7"/>
      <c r="P825" s="7"/>
      <c r="Q825" s="7"/>
      <c r="R825" s="7"/>
      <c r="S825" s="7"/>
      <c r="T825" s="7"/>
      <c r="U825" s="7"/>
      <c r="V825" s="7"/>
      <c r="W825" s="7"/>
      <c r="X825" s="7"/>
      <c r="Y825" s="7"/>
      <c r="Z825" s="201"/>
      <c r="AA825" s="7"/>
      <c r="AB825" s="7"/>
      <c r="AC825" s="7"/>
      <c r="AD825" s="7"/>
      <c r="AE825" s="7"/>
      <c r="AF825" s="7"/>
    </row>
    <row r="826" ht="14.25" customHeight="1">
      <c r="A826" s="7"/>
      <c r="B826" s="207"/>
      <c r="C826" s="49"/>
      <c r="D826" s="207"/>
      <c r="E826" s="7"/>
      <c r="F826" s="7"/>
      <c r="G826" s="7"/>
      <c r="H826" s="201"/>
      <c r="I826" s="207"/>
      <c r="J826" s="207"/>
      <c r="K826" s="7"/>
      <c r="L826" s="7"/>
      <c r="M826" s="7"/>
      <c r="N826" s="7"/>
      <c r="O826" s="7"/>
      <c r="P826" s="7"/>
      <c r="Q826" s="7"/>
      <c r="R826" s="7"/>
      <c r="S826" s="7"/>
      <c r="T826" s="7"/>
      <c r="U826" s="7"/>
      <c r="V826" s="7"/>
      <c r="W826" s="7"/>
      <c r="X826" s="7"/>
      <c r="Y826" s="7"/>
      <c r="Z826" s="201"/>
      <c r="AA826" s="7"/>
      <c r="AB826" s="7"/>
      <c r="AC826" s="7"/>
      <c r="AD826" s="7"/>
      <c r="AE826" s="7"/>
      <c r="AF826" s="7"/>
    </row>
    <row r="827" ht="14.25" customHeight="1">
      <c r="A827" s="7"/>
      <c r="B827" s="207"/>
      <c r="C827" s="49"/>
      <c r="D827" s="207"/>
      <c r="E827" s="7"/>
      <c r="F827" s="7"/>
      <c r="G827" s="7"/>
      <c r="H827" s="201"/>
      <c r="I827" s="207"/>
      <c r="J827" s="207"/>
      <c r="K827" s="7"/>
      <c r="L827" s="7"/>
      <c r="M827" s="7"/>
      <c r="N827" s="7"/>
      <c r="O827" s="7"/>
      <c r="P827" s="7"/>
      <c r="Q827" s="7"/>
      <c r="R827" s="7"/>
      <c r="S827" s="7"/>
      <c r="T827" s="7"/>
      <c r="U827" s="7"/>
      <c r="V827" s="7"/>
      <c r="W827" s="7"/>
      <c r="X827" s="7"/>
      <c r="Y827" s="7"/>
      <c r="Z827" s="201"/>
      <c r="AA827" s="7"/>
      <c r="AB827" s="7"/>
      <c r="AC827" s="7"/>
      <c r="AD827" s="7"/>
      <c r="AE827" s="7"/>
      <c r="AF827" s="7"/>
    </row>
    <row r="828" ht="14.25" customHeight="1">
      <c r="A828" s="7"/>
      <c r="B828" s="207"/>
      <c r="C828" s="49"/>
      <c r="D828" s="207"/>
      <c r="E828" s="7"/>
      <c r="F828" s="7"/>
      <c r="G828" s="7"/>
      <c r="H828" s="201"/>
      <c r="I828" s="207"/>
      <c r="J828" s="207"/>
      <c r="K828" s="7"/>
      <c r="L828" s="7"/>
      <c r="M828" s="7"/>
      <c r="N828" s="7"/>
      <c r="O828" s="7"/>
      <c r="P828" s="7"/>
      <c r="Q828" s="7"/>
      <c r="R828" s="7"/>
      <c r="S828" s="7"/>
      <c r="T828" s="7"/>
      <c r="U828" s="7"/>
      <c r="V828" s="7"/>
      <c r="W828" s="7"/>
      <c r="X828" s="7"/>
      <c r="Y828" s="7"/>
      <c r="Z828" s="201"/>
      <c r="AA828" s="7"/>
      <c r="AB828" s="7"/>
      <c r="AC828" s="7"/>
      <c r="AD828" s="7"/>
      <c r="AE828" s="7"/>
      <c r="AF828" s="7"/>
    </row>
    <row r="829" ht="14.25" customHeight="1">
      <c r="A829" s="7"/>
      <c r="B829" s="207"/>
      <c r="C829" s="49"/>
      <c r="D829" s="207"/>
      <c r="E829" s="7"/>
      <c r="F829" s="7"/>
      <c r="G829" s="7"/>
      <c r="H829" s="201"/>
      <c r="I829" s="207"/>
      <c r="J829" s="207"/>
      <c r="K829" s="7"/>
      <c r="L829" s="7"/>
      <c r="M829" s="7"/>
      <c r="N829" s="7"/>
      <c r="O829" s="7"/>
      <c r="P829" s="7"/>
      <c r="Q829" s="7"/>
      <c r="R829" s="7"/>
      <c r="S829" s="7"/>
      <c r="T829" s="7"/>
      <c r="U829" s="7"/>
      <c r="V829" s="7"/>
      <c r="W829" s="7"/>
      <c r="X829" s="7"/>
      <c r="Y829" s="7"/>
      <c r="Z829" s="201"/>
      <c r="AA829" s="7"/>
      <c r="AB829" s="7"/>
      <c r="AC829" s="7"/>
      <c r="AD829" s="7"/>
      <c r="AE829" s="7"/>
      <c r="AF829" s="7"/>
    </row>
    <row r="830" ht="14.25" customHeight="1">
      <c r="A830" s="7"/>
      <c r="B830" s="207"/>
      <c r="C830" s="49"/>
      <c r="D830" s="207"/>
      <c r="E830" s="7"/>
      <c r="F830" s="7"/>
      <c r="G830" s="7"/>
      <c r="H830" s="201"/>
      <c r="I830" s="207"/>
      <c r="J830" s="207"/>
      <c r="K830" s="7"/>
      <c r="L830" s="7"/>
      <c r="M830" s="7"/>
      <c r="N830" s="7"/>
      <c r="O830" s="7"/>
      <c r="P830" s="7"/>
      <c r="Q830" s="7"/>
      <c r="R830" s="7"/>
      <c r="S830" s="7"/>
      <c r="T830" s="7"/>
      <c r="U830" s="7"/>
      <c r="V830" s="7"/>
      <c r="W830" s="7"/>
      <c r="X830" s="7"/>
      <c r="Y830" s="7"/>
      <c r="Z830" s="201"/>
      <c r="AA830" s="7"/>
      <c r="AB830" s="7"/>
      <c r="AC830" s="7"/>
      <c r="AD830" s="7"/>
      <c r="AE830" s="7"/>
      <c r="AF830" s="7"/>
    </row>
    <row r="831" ht="14.25" customHeight="1">
      <c r="A831" s="7"/>
      <c r="B831" s="207"/>
      <c r="C831" s="49"/>
      <c r="D831" s="207"/>
      <c r="E831" s="7"/>
      <c r="F831" s="7"/>
      <c r="G831" s="7"/>
      <c r="H831" s="201"/>
      <c r="I831" s="207"/>
      <c r="J831" s="207"/>
      <c r="K831" s="7"/>
      <c r="L831" s="7"/>
      <c r="M831" s="7"/>
      <c r="N831" s="7"/>
      <c r="O831" s="7"/>
      <c r="P831" s="7"/>
      <c r="Q831" s="7"/>
      <c r="R831" s="7"/>
      <c r="S831" s="7"/>
      <c r="T831" s="7"/>
      <c r="U831" s="7"/>
      <c r="V831" s="7"/>
      <c r="W831" s="7"/>
      <c r="X831" s="7"/>
      <c r="Y831" s="7"/>
      <c r="Z831" s="201"/>
      <c r="AA831" s="7"/>
      <c r="AB831" s="7"/>
      <c r="AC831" s="7"/>
      <c r="AD831" s="7"/>
      <c r="AE831" s="7"/>
      <c r="AF831" s="7"/>
    </row>
    <row r="832" ht="14.25" customHeight="1">
      <c r="A832" s="7"/>
      <c r="B832" s="207"/>
      <c r="C832" s="49"/>
      <c r="D832" s="207"/>
      <c r="E832" s="7"/>
      <c r="F832" s="7"/>
      <c r="G832" s="7"/>
      <c r="H832" s="201"/>
      <c r="I832" s="207"/>
      <c r="J832" s="207"/>
      <c r="K832" s="7"/>
      <c r="L832" s="7"/>
      <c r="M832" s="7"/>
      <c r="N832" s="7"/>
      <c r="O832" s="7"/>
      <c r="P832" s="7"/>
      <c r="Q832" s="7"/>
      <c r="R832" s="7"/>
      <c r="S832" s="7"/>
      <c r="T832" s="7"/>
      <c r="U832" s="7"/>
      <c r="V832" s="7"/>
      <c r="W832" s="7"/>
      <c r="X832" s="7"/>
      <c r="Y832" s="7"/>
      <c r="Z832" s="201"/>
      <c r="AA832" s="7"/>
      <c r="AB832" s="7"/>
      <c r="AC832" s="7"/>
      <c r="AD832" s="7"/>
      <c r="AE832" s="7"/>
      <c r="AF832" s="7"/>
    </row>
    <row r="833" ht="14.25" customHeight="1">
      <c r="A833" s="7"/>
      <c r="B833" s="207"/>
      <c r="C833" s="49"/>
      <c r="D833" s="207"/>
      <c r="E833" s="7"/>
      <c r="F833" s="7"/>
      <c r="G833" s="7"/>
      <c r="H833" s="201"/>
      <c r="I833" s="207"/>
      <c r="J833" s="207"/>
      <c r="K833" s="7"/>
      <c r="L833" s="7"/>
      <c r="M833" s="7"/>
      <c r="N833" s="7"/>
      <c r="O833" s="7"/>
      <c r="P833" s="7"/>
      <c r="Q833" s="7"/>
      <c r="R833" s="7"/>
      <c r="S833" s="7"/>
      <c r="T833" s="7"/>
      <c r="U833" s="7"/>
      <c r="V833" s="7"/>
      <c r="W833" s="7"/>
      <c r="X833" s="7"/>
      <c r="Y833" s="7"/>
      <c r="Z833" s="201"/>
      <c r="AA833" s="7"/>
      <c r="AB833" s="7"/>
      <c r="AC833" s="7"/>
      <c r="AD833" s="7"/>
      <c r="AE833" s="7"/>
      <c r="AF833" s="7"/>
    </row>
    <row r="834" ht="14.25" customHeight="1">
      <c r="A834" s="7"/>
      <c r="B834" s="207"/>
      <c r="C834" s="49"/>
      <c r="D834" s="207"/>
      <c r="E834" s="7"/>
      <c r="F834" s="7"/>
      <c r="G834" s="7"/>
      <c r="H834" s="201"/>
      <c r="I834" s="207"/>
      <c r="J834" s="207"/>
      <c r="K834" s="7"/>
      <c r="L834" s="7"/>
      <c r="M834" s="7"/>
      <c r="N834" s="7"/>
      <c r="O834" s="7"/>
      <c r="P834" s="7"/>
      <c r="Q834" s="7"/>
      <c r="R834" s="7"/>
      <c r="S834" s="7"/>
      <c r="T834" s="7"/>
      <c r="U834" s="7"/>
      <c r="V834" s="7"/>
      <c r="W834" s="7"/>
      <c r="X834" s="7"/>
      <c r="Y834" s="7"/>
      <c r="Z834" s="201"/>
      <c r="AA834" s="7"/>
      <c r="AB834" s="7"/>
      <c r="AC834" s="7"/>
      <c r="AD834" s="7"/>
      <c r="AE834" s="7"/>
      <c r="AF834" s="7"/>
    </row>
    <row r="835" ht="14.25" customHeight="1">
      <c r="A835" s="7"/>
      <c r="B835" s="207"/>
      <c r="C835" s="49"/>
      <c r="D835" s="207"/>
      <c r="E835" s="7"/>
      <c r="F835" s="7"/>
      <c r="G835" s="7"/>
      <c r="H835" s="201"/>
      <c r="I835" s="207"/>
      <c r="J835" s="207"/>
      <c r="K835" s="7"/>
      <c r="L835" s="7"/>
      <c r="M835" s="7"/>
      <c r="N835" s="7"/>
      <c r="O835" s="7"/>
      <c r="P835" s="7"/>
      <c r="Q835" s="7"/>
      <c r="R835" s="7"/>
      <c r="S835" s="7"/>
      <c r="T835" s="7"/>
      <c r="U835" s="7"/>
      <c r="V835" s="7"/>
      <c r="W835" s="7"/>
      <c r="X835" s="7"/>
      <c r="Y835" s="7"/>
      <c r="Z835" s="201"/>
      <c r="AA835" s="7"/>
      <c r="AB835" s="7"/>
      <c r="AC835" s="7"/>
      <c r="AD835" s="7"/>
      <c r="AE835" s="7"/>
      <c r="AF835" s="7"/>
    </row>
    <row r="836" ht="14.25" customHeight="1">
      <c r="A836" s="7"/>
      <c r="B836" s="207"/>
      <c r="C836" s="49"/>
      <c r="D836" s="207"/>
      <c r="E836" s="7"/>
      <c r="F836" s="7"/>
      <c r="G836" s="7"/>
      <c r="H836" s="201"/>
      <c r="I836" s="207"/>
      <c r="J836" s="207"/>
      <c r="K836" s="7"/>
      <c r="L836" s="7"/>
      <c r="M836" s="7"/>
      <c r="N836" s="7"/>
      <c r="O836" s="7"/>
      <c r="P836" s="7"/>
      <c r="Q836" s="7"/>
      <c r="R836" s="7"/>
      <c r="S836" s="7"/>
      <c r="T836" s="7"/>
      <c r="U836" s="7"/>
      <c r="V836" s="7"/>
      <c r="W836" s="7"/>
      <c r="X836" s="7"/>
      <c r="Y836" s="7"/>
      <c r="Z836" s="201"/>
      <c r="AA836" s="7"/>
      <c r="AB836" s="7"/>
      <c r="AC836" s="7"/>
      <c r="AD836" s="7"/>
      <c r="AE836" s="7"/>
      <c r="AF836" s="7"/>
    </row>
    <row r="837" ht="14.25" customHeight="1">
      <c r="A837" s="7"/>
      <c r="B837" s="207"/>
      <c r="C837" s="49"/>
      <c r="D837" s="207"/>
      <c r="E837" s="7"/>
      <c r="F837" s="7"/>
      <c r="G837" s="7"/>
      <c r="H837" s="201"/>
      <c r="I837" s="207"/>
      <c r="J837" s="207"/>
      <c r="K837" s="7"/>
      <c r="L837" s="7"/>
      <c r="M837" s="7"/>
      <c r="N837" s="7"/>
      <c r="O837" s="7"/>
      <c r="P837" s="7"/>
      <c r="Q837" s="7"/>
      <c r="R837" s="7"/>
      <c r="S837" s="7"/>
      <c r="T837" s="7"/>
      <c r="U837" s="7"/>
      <c r="V837" s="7"/>
      <c r="W837" s="7"/>
      <c r="X837" s="7"/>
      <c r="Y837" s="7"/>
      <c r="Z837" s="201"/>
      <c r="AA837" s="7"/>
      <c r="AB837" s="7"/>
      <c r="AC837" s="7"/>
      <c r="AD837" s="7"/>
      <c r="AE837" s="7"/>
      <c r="AF837" s="7"/>
    </row>
    <row r="838" ht="14.25" customHeight="1">
      <c r="A838" s="7"/>
      <c r="B838" s="207"/>
      <c r="C838" s="49"/>
      <c r="D838" s="207"/>
      <c r="E838" s="7"/>
      <c r="F838" s="7"/>
      <c r="G838" s="7"/>
      <c r="H838" s="201"/>
      <c r="I838" s="207"/>
      <c r="J838" s="207"/>
      <c r="K838" s="7"/>
      <c r="L838" s="7"/>
      <c r="M838" s="7"/>
      <c r="N838" s="7"/>
      <c r="O838" s="7"/>
      <c r="P838" s="7"/>
      <c r="Q838" s="7"/>
      <c r="R838" s="7"/>
      <c r="S838" s="7"/>
      <c r="T838" s="7"/>
      <c r="U838" s="7"/>
      <c r="V838" s="7"/>
      <c r="W838" s="7"/>
      <c r="X838" s="7"/>
      <c r="Y838" s="7"/>
      <c r="Z838" s="201"/>
      <c r="AA838" s="7"/>
      <c r="AB838" s="7"/>
      <c r="AC838" s="7"/>
      <c r="AD838" s="7"/>
      <c r="AE838" s="7"/>
      <c r="AF838" s="7"/>
    </row>
    <row r="839" ht="14.25" customHeight="1">
      <c r="A839" s="7"/>
      <c r="B839" s="207"/>
      <c r="C839" s="49"/>
      <c r="D839" s="207"/>
      <c r="E839" s="7"/>
      <c r="F839" s="7"/>
      <c r="G839" s="7"/>
      <c r="H839" s="201"/>
      <c r="I839" s="207"/>
      <c r="J839" s="207"/>
      <c r="K839" s="7"/>
      <c r="L839" s="7"/>
      <c r="M839" s="7"/>
      <c r="N839" s="7"/>
      <c r="O839" s="7"/>
      <c r="P839" s="7"/>
      <c r="Q839" s="7"/>
      <c r="R839" s="7"/>
      <c r="S839" s="7"/>
      <c r="T839" s="7"/>
      <c r="U839" s="7"/>
      <c r="V839" s="7"/>
      <c r="W839" s="7"/>
      <c r="X839" s="7"/>
      <c r="Y839" s="7"/>
      <c r="Z839" s="201"/>
      <c r="AA839" s="7"/>
      <c r="AB839" s="7"/>
      <c r="AC839" s="7"/>
      <c r="AD839" s="7"/>
      <c r="AE839" s="7"/>
      <c r="AF839" s="7"/>
    </row>
    <row r="840" ht="14.25" customHeight="1">
      <c r="A840" s="7"/>
      <c r="B840" s="207"/>
      <c r="C840" s="49"/>
      <c r="D840" s="207"/>
      <c r="E840" s="7"/>
      <c r="F840" s="7"/>
      <c r="G840" s="7"/>
      <c r="H840" s="201"/>
      <c r="I840" s="207"/>
      <c r="J840" s="207"/>
      <c r="K840" s="7"/>
      <c r="L840" s="7"/>
      <c r="M840" s="7"/>
      <c r="N840" s="7"/>
      <c r="O840" s="7"/>
      <c r="P840" s="7"/>
      <c r="Q840" s="7"/>
      <c r="R840" s="7"/>
      <c r="S840" s="7"/>
      <c r="T840" s="7"/>
      <c r="U840" s="7"/>
      <c r="V840" s="7"/>
      <c r="W840" s="7"/>
      <c r="X840" s="7"/>
      <c r="Y840" s="7"/>
      <c r="Z840" s="201"/>
      <c r="AA840" s="7"/>
      <c r="AB840" s="7"/>
      <c r="AC840" s="7"/>
      <c r="AD840" s="7"/>
      <c r="AE840" s="7"/>
      <c r="AF840" s="7"/>
    </row>
    <row r="841" ht="14.25" customHeight="1">
      <c r="A841" s="7"/>
      <c r="B841" s="207"/>
      <c r="C841" s="49"/>
      <c r="D841" s="207"/>
      <c r="E841" s="7"/>
      <c r="F841" s="7"/>
      <c r="G841" s="7"/>
      <c r="H841" s="201"/>
      <c r="I841" s="207"/>
      <c r="J841" s="207"/>
      <c r="K841" s="7"/>
      <c r="L841" s="7"/>
      <c r="M841" s="7"/>
      <c r="N841" s="7"/>
      <c r="O841" s="7"/>
      <c r="P841" s="7"/>
      <c r="Q841" s="7"/>
      <c r="R841" s="7"/>
      <c r="S841" s="7"/>
      <c r="T841" s="7"/>
      <c r="U841" s="7"/>
      <c r="V841" s="7"/>
      <c r="W841" s="7"/>
      <c r="X841" s="7"/>
      <c r="Y841" s="7"/>
      <c r="Z841" s="201"/>
      <c r="AA841" s="7"/>
      <c r="AB841" s="7"/>
      <c r="AC841" s="7"/>
      <c r="AD841" s="7"/>
      <c r="AE841" s="7"/>
      <c r="AF841" s="7"/>
    </row>
    <row r="842" ht="14.25" customHeight="1">
      <c r="A842" s="7"/>
      <c r="B842" s="207"/>
      <c r="C842" s="49"/>
      <c r="D842" s="207"/>
      <c r="E842" s="7"/>
      <c r="F842" s="7"/>
      <c r="G842" s="7"/>
      <c r="H842" s="201"/>
      <c r="I842" s="207"/>
      <c r="J842" s="207"/>
      <c r="K842" s="7"/>
      <c r="L842" s="7"/>
      <c r="M842" s="7"/>
      <c r="N842" s="7"/>
      <c r="O842" s="7"/>
      <c r="P842" s="7"/>
      <c r="Q842" s="7"/>
      <c r="R842" s="7"/>
      <c r="S842" s="7"/>
      <c r="T842" s="7"/>
      <c r="U842" s="7"/>
      <c r="V842" s="7"/>
      <c r="W842" s="7"/>
      <c r="X842" s="7"/>
      <c r="Y842" s="7"/>
      <c r="Z842" s="201"/>
      <c r="AA842" s="7"/>
      <c r="AB842" s="7"/>
      <c r="AC842" s="7"/>
      <c r="AD842" s="7"/>
      <c r="AE842" s="7"/>
      <c r="AF842" s="7"/>
    </row>
    <row r="843" ht="14.25" customHeight="1">
      <c r="A843" s="7"/>
      <c r="B843" s="207"/>
      <c r="C843" s="49"/>
      <c r="D843" s="207"/>
      <c r="E843" s="7"/>
      <c r="F843" s="7"/>
      <c r="G843" s="7"/>
      <c r="H843" s="201"/>
      <c r="I843" s="207"/>
      <c r="J843" s="207"/>
      <c r="K843" s="7"/>
      <c r="L843" s="7"/>
      <c r="M843" s="7"/>
      <c r="N843" s="7"/>
      <c r="O843" s="7"/>
      <c r="P843" s="7"/>
      <c r="Q843" s="7"/>
      <c r="R843" s="7"/>
      <c r="S843" s="7"/>
      <c r="T843" s="7"/>
      <c r="U843" s="7"/>
      <c r="V843" s="7"/>
      <c r="W843" s="7"/>
      <c r="X843" s="7"/>
      <c r="Y843" s="7"/>
      <c r="Z843" s="201"/>
      <c r="AA843" s="7"/>
      <c r="AB843" s="7"/>
      <c r="AC843" s="7"/>
      <c r="AD843" s="7"/>
      <c r="AE843" s="7"/>
      <c r="AF843" s="7"/>
    </row>
    <row r="844" ht="14.25" customHeight="1">
      <c r="A844" s="7"/>
      <c r="B844" s="207"/>
      <c r="C844" s="49"/>
      <c r="D844" s="207"/>
      <c r="E844" s="7"/>
      <c r="F844" s="7"/>
      <c r="G844" s="7"/>
      <c r="H844" s="201"/>
      <c r="I844" s="207"/>
      <c r="J844" s="207"/>
      <c r="K844" s="7"/>
      <c r="L844" s="7"/>
      <c r="M844" s="7"/>
      <c r="N844" s="7"/>
      <c r="O844" s="7"/>
      <c r="P844" s="7"/>
      <c r="Q844" s="7"/>
      <c r="R844" s="7"/>
      <c r="S844" s="7"/>
      <c r="T844" s="7"/>
      <c r="U844" s="7"/>
      <c r="V844" s="7"/>
      <c r="W844" s="7"/>
      <c r="X844" s="7"/>
      <c r="Y844" s="7"/>
      <c r="Z844" s="201"/>
      <c r="AA844" s="7"/>
      <c r="AB844" s="7"/>
      <c r="AC844" s="7"/>
      <c r="AD844" s="7"/>
      <c r="AE844" s="7"/>
      <c r="AF844" s="7"/>
    </row>
    <row r="845" ht="14.25" customHeight="1">
      <c r="A845" s="7"/>
      <c r="B845" s="207"/>
      <c r="C845" s="49"/>
      <c r="D845" s="207"/>
      <c r="E845" s="7"/>
      <c r="F845" s="7"/>
      <c r="G845" s="7"/>
      <c r="H845" s="201"/>
      <c r="I845" s="207"/>
      <c r="J845" s="207"/>
      <c r="K845" s="7"/>
      <c r="L845" s="7"/>
      <c r="M845" s="7"/>
      <c r="N845" s="7"/>
      <c r="O845" s="7"/>
      <c r="P845" s="7"/>
      <c r="Q845" s="7"/>
      <c r="R845" s="7"/>
      <c r="S845" s="7"/>
      <c r="T845" s="7"/>
      <c r="U845" s="7"/>
      <c r="V845" s="7"/>
      <c r="W845" s="7"/>
      <c r="X845" s="7"/>
      <c r="Y845" s="7"/>
      <c r="Z845" s="201"/>
      <c r="AA845" s="7"/>
      <c r="AB845" s="7"/>
      <c r="AC845" s="7"/>
      <c r="AD845" s="7"/>
      <c r="AE845" s="7"/>
      <c r="AF845" s="7"/>
    </row>
    <row r="846" ht="14.25" customHeight="1">
      <c r="A846" s="7"/>
      <c r="B846" s="207"/>
      <c r="C846" s="49"/>
      <c r="D846" s="207"/>
      <c r="E846" s="7"/>
      <c r="F846" s="7"/>
      <c r="G846" s="7"/>
      <c r="H846" s="201"/>
      <c r="I846" s="207"/>
      <c r="J846" s="207"/>
      <c r="K846" s="7"/>
      <c r="L846" s="7"/>
      <c r="M846" s="7"/>
      <c r="N846" s="7"/>
      <c r="O846" s="7"/>
      <c r="P846" s="7"/>
      <c r="Q846" s="7"/>
      <c r="R846" s="7"/>
      <c r="S846" s="7"/>
      <c r="T846" s="7"/>
      <c r="U846" s="7"/>
      <c r="V846" s="7"/>
      <c r="W846" s="7"/>
      <c r="X846" s="7"/>
      <c r="Y846" s="7"/>
      <c r="Z846" s="201"/>
      <c r="AA846" s="7"/>
      <c r="AB846" s="7"/>
      <c r="AC846" s="7"/>
      <c r="AD846" s="7"/>
      <c r="AE846" s="7"/>
      <c r="AF846" s="7"/>
    </row>
    <row r="847" ht="14.25" customHeight="1">
      <c r="A847" s="7"/>
      <c r="B847" s="207"/>
      <c r="C847" s="49"/>
      <c r="D847" s="207"/>
      <c r="E847" s="7"/>
      <c r="F847" s="7"/>
      <c r="G847" s="7"/>
      <c r="H847" s="201"/>
      <c r="I847" s="207"/>
      <c r="J847" s="207"/>
      <c r="K847" s="7"/>
      <c r="L847" s="7"/>
      <c r="M847" s="7"/>
      <c r="N847" s="7"/>
      <c r="O847" s="7"/>
      <c r="P847" s="7"/>
      <c r="Q847" s="7"/>
      <c r="R847" s="7"/>
      <c r="S847" s="7"/>
      <c r="T847" s="7"/>
      <c r="U847" s="7"/>
      <c r="V847" s="7"/>
      <c r="W847" s="7"/>
      <c r="X847" s="7"/>
      <c r="Y847" s="7"/>
      <c r="Z847" s="201"/>
      <c r="AA847" s="7"/>
      <c r="AB847" s="7"/>
      <c r="AC847" s="7"/>
      <c r="AD847" s="7"/>
      <c r="AE847" s="7"/>
      <c r="AF847" s="7"/>
    </row>
    <row r="848" ht="14.25" customHeight="1">
      <c r="A848" s="7"/>
      <c r="B848" s="207"/>
      <c r="C848" s="49"/>
      <c r="D848" s="207"/>
      <c r="E848" s="7"/>
      <c r="F848" s="7"/>
      <c r="G848" s="7"/>
      <c r="H848" s="201"/>
      <c r="I848" s="207"/>
      <c r="J848" s="207"/>
      <c r="K848" s="7"/>
      <c r="L848" s="7"/>
      <c r="M848" s="7"/>
      <c r="N848" s="7"/>
      <c r="O848" s="7"/>
      <c r="P848" s="7"/>
      <c r="Q848" s="7"/>
      <c r="R848" s="7"/>
      <c r="S848" s="7"/>
      <c r="T848" s="7"/>
      <c r="U848" s="7"/>
      <c r="V848" s="7"/>
      <c r="W848" s="7"/>
      <c r="X848" s="7"/>
      <c r="Y848" s="7"/>
      <c r="Z848" s="201"/>
      <c r="AA848" s="7"/>
      <c r="AB848" s="7"/>
      <c r="AC848" s="7"/>
      <c r="AD848" s="7"/>
      <c r="AE848" s="7"/>
      <c r="AF848" s="7"/>
    </row>
    <row r="849" ht="14.25" customHeight="1">
      <c r="A849" s="7"/>
      <c r="B849" s="207"/>
      <c r="C849" s="49"/>
      <c r="D849" s="207"/>
      <c r="E849" s="7"/>
      <c r="F849" s="7"/>
      <c r="G849" s="7"/>
      <c r="H849" s="201"/>
      <c r="I849" s="207"/>
      <c r="J849" s="207"/>
      <c r="K849" s="7"/>
      <c r="L849" s="7"/>
      <c r="M849" s="7"/>
      <c r="N849" s="7"/>
      <c r="O849" s="7"/>
      <c r="P849" s="7"/>
      <c r="Q849" s="7"/>
      <c r="R849" s="7"/>
      <c r="S849" s="7"/>
      <c r="T849" s="7"/>
      <c r="U849" s="7"/>
      <c r="V849" s="7"/>
      <c r="W849" s="7"/>
      <c r="X849" s="7"/>
      <c r="Y849" s="7"/>
      <c r="Z849" s="201"/>
      <c r="AA849" s="7"/>
      <c r="AB849" s="7"/>
      <c r="AC849" s="7"/>
      <c r="AD849" s="7"/>
      <c r="AE849" s="7"/>
      <c r="AF849" s="7"/>
    </row>
    <row r="850" ht="14.25" customHeight="1">
      <c r="A850" s="7"/>
      <c r="B850" s="207"/>
      <c r="C850" s="49"/>
      <c r="D850" s="207"/>
      <c r="E850" s="7"/>
      <c r="F850" s="7"/>
      <c r="G850" s="7"/>
      <c r="H850" s="201"/>
      <c r="I850" s="207"/>
      <c r="J850" s="207"/>
      <c r="K850" s="7"/>
      <c r="L850" s="7"/>
      <c r="M850" s="7"/>
      <c r="N850" s="7"/>
      <c r="O850" s="7"/>
      <c r="P850" s="7"/>
      <c r="Q850" s="7"/>
      <c r="R850" s="7"/>
      <c r="S850" s="7"/>
      <c r="T850" s="7"/>
      <c r="U850" s="7"/>
      <c r="V850" s="7"/>
      <c r="W850" s="7"/>
      <c r="X850" s="7"/>
      <c r="Y850" s="7"/>
      <c r="Z850" s="201"/>
      <c r="AA850" s="7"/>
      <c r="AB850" s="7"/>
      <c r="AC850" s="7"/>
      <c r="AD850" s="7"/>
      <c r="AE850" s="7"/>
      <c r="AF850" s="7"/>
    </row>
    <row r="851" ht="14.25" customHeight="1">
      <c r="A851" s="7"/>
      <c r="B851" s="207"/>
      <c r="C851" s="49"/>
      <c r="D851" s="207"/>
      <c r="E851" s="7"/>
      <c r="F851" s="7"/>
      <c r="G851" s="7"/>
      <c r="H851" s="201"/>
      <c r="I851" s="207"/>
      <c r="J851" s="207"/>
      <c r="K851" s="7"/>
      <c r="L851" s="7"/>
      <c r="M851" s="7"/>
      <c r="N851" s="7"/>
      <c r="O851" s="7"/>
      <c r="P851" s="7"/>
      <c r="Q851" s="7"/>
      <c r="R851" s="7"/>
      <c r="S851" s="7"/>
      <c r="T851" s="7"/>
      <c r="U851" s="7"/>
      <c r="V851" s="7"/>
      <c r="W851" s="7"/>
      <c r="X851" s="7"/>
      <c r="Y851" s="7"/>
      <c r="Z851" s="201"/>
      <c r="AA851" s="7"/>
      <c r="AB851" s="7"/>
      <c r="AC851" s="7"/>
      <c r="AD851" s="7"/>
      <c r="AE851" s="7"/>
      <c r="AF851" s="7"/>
    </row>
    <row r="852" ht="14.25" customHeight="1">
      <c r="A852" s="7"/>
      <c r="B852" s="207"/>
      <c r="C852" s="49"/>
      <c r="D852" s="207"/>
      <c r="E852" s="7"/>
      <c r="F852" s="7"/>
      <c r="G852" s="7"/>
      <c r="H852" s="201"/>
      <c r="I852" s="207"/>
      <c r="J852" s="207"/>
      <c r="K852" s="7"/>
      <c r="L852" s="7"/>
      <c r="M852" s="7"/>
      <c r="N852" s="7"/>
      <c r="O852" s="7"/>
      <c r="P852" s="7"/>
      <c r="Q852" s="7"/>
      <c r="R852" s="7"/>
      <c r="S852" s="7"/>
      <c r="T852" s="7"/>
      <c r="U852" s="7"/>
      <c r="V852" s="7"/>
      <c r="W852" s="7"/>
      <c r="X852" s="7"/>
      <c r="Y852" s="7"/>
      <c r="Z852" s="201"/>
      <c r="AA852" s="7"/>
      <c r="AB852" s="7"/>
      <c r="AC852" s="7"/>
      <c r="AD852" s="7"/>
      <c r="AE852" s="7"/>
      <c r="AF852" s="7"/>
    </row>
    <row r="853" ht="14.25" customHeight="1">
      <c r="A853" s="7"/>
      <c r="B853" s="207"/>
      <c r="C853" s="49"/>
      <c r="D853" s="207"/>
      <c r="E853" s="7"/>
      <c r="F853" s="7"/>
      <c r="G853" s="7"/>
      <c r="H853" s="201"/>
      <c r="I853" s="207"/>
      <c r="J853" s="207"/>
      <c r="K853" s="7"/>
      <c r="L853" s="7"/>
      <c r="M853" s="7"/>
      <c r="N853" s="7"/>
      <c r="O853" s="7"/>
      <c r="P853" s="7"/>
      <c r="Q853" s="7"/>
      <c r="R853" s="7"/>
      <c r="S853" s="7"/>
      <c r="T853" s="7"/>
      <c r="U853" s="7"/>
      <c r="V853" s="7"/>
      <c r="W853" s="7"/>
      <c r="X853" s="7"/>
      <c r="Y853" s="7"/>
      <c r="Z853" s="201"/>
      <c r="AA853" s="7"/>
      <c r="AB853" s="7"/>
      <c r="AC853" s="7"/>
      <c r="AD853" s="7"/>
      <c r="AE853" s="7"/>
      <c r="AF853" s="7"/>
    </row>
    <row r="854" ht="14.25" customHeight="1">
      <c r="A854" s="7"/>
      <c r="B854" s="207"/>
      <c r="C854" s="49"/>
      <c r="D854" s="207"/>
      <c r="E854" s="7"/>
      <c r="F854" s="7"/>
      <c r="G854" s="7"/>
      <c r="H854" s="201"/>
      <c r="I854" s="207"/>
      <c r="J854" s="207"/>
      <c r="K854" s="7"/>
      <c r="L854" s="7"/>
      <c r="M854" s="7"/>
      <c r="N854" s="7"/>
      <c r="O854" s="7"/>
      <c r="P854" s="7"/>
      <c r="Q854" s="7"/>
      <c r="R854" s="7"/>
      <c r="S854" s="7"/>
      <c r="T854" s="7"/>
      <c r="U854" s="7"/>
      <c r="V854" s="7"/>
      <c r="W854" s="7"/>
      <c r="X854" s="7"/>
      <c r="Y854" s="7"/>
      <c r="Z854" s="201"/>
      <c r="AA854" s="7"/>
      <c r="AB854" s="7"/>
      <c r="AC854" s="7"/>
      <c r="AD854" s="7"/>
      <c r="AE854" s="7"/>
      <c r="AF854" s="7"/>
    </row>
    <row r="855" ht="14.25" customHeight="1">
      <c r="A855" s="7"/>
      <c r="B855" s="207"/>
      <c r="C855" s="49"/>
      <c r="D855" s="207"/>
      <c r="E855" s="7"/>
      <c r="F855" s="7"/>
      <c r="G855" s="7"/>
      <c r="H855" s="201"/>
      <c r="I855" s="207"/>
      <c r="J855" s="207"/>
      <c r="K855" s="7"/>
      <c r="L855" s="7"/>
      <c r="M855" s="7"/>
      <c r="N855" s="7"/>
      <c r="O855" s="7"/>
      <c r="P855" s="7"/>
      <c r="Q855" s="7"/>
      <c r="R855" s="7"/>
      <c r="S855" s="7"/>
      <c r="T855" s="7"/>
      <c r="U855" s="7"/>
      <c r="V855" s="7"/>
      <c r="W855" s="7"/>
      <c r="X855" s="7"/>
      <c r="Y855" s="7"/>
      <c r="Z855" s="201"/>
      <c r="AA855" s="7"/>
      <c r="AB855" s="7"/>
      <c r="AC855" s="7"/>
      <c r="AD855" s="7"/>
      <c r="AE855" s="7"/>
      <c r="AF855" s="7"/>
    </row>
    <row r="856" ht="14.25" customHeight="1">
      <c r="A856" s="7"/>
      <c r="B856" s="207"/>
      <c r="C856" s="49"/>
      <c r="D856" s="207"/>
      <c r="E856" s="7"/>
      <c r="F856" s="7"/>
      <c r="G856" s="7"/>
      <c r="H856" s="201"/>
      <c r="I856" s="207"/>
      <c r="J856" s="207"/>
      <c r="K856" s="7"/>
      <c r="L856" s="7"/>
      <c r="M856" s="7"/>
      <c r="N856" s="7"/>
      <c r="O856" s="7"/>
      <c r="P856" s="7"/>
      <c r="Q856" s="7"/>
      <c r="R856" s="7"/>
      <c r="S856" s="7"/>
      <c r="T856" s="7"/>
      <c r="U856" s="7"/>
      <c r="V856" s="7"/>
      <c r="W856" s="7"/>
      <c r="X856" s="7"/>
      <c r="Y856" s="7"/>
      <c r="Z856" s="201"/>
      <c r="AA856" s="7"/>
      <c r="AB856" s="7"/>
      <c r="AC856" s="7"/>
      <c r="AD856" s="7"/>
      <c r="AE856" s="7"/>
      <c r="AF856" s="7"/>
    </row>
    <row r="857" ht="14.25" customHeight="1">
      <c r="A857" s="7"/>
      <c r="B857" s="207"/>
      <c r="C857" s="49"/>
      <c r="D857" s="207"/>
      <c r="E857" s="7"/>
      <c r="F857" s="7"/>
      <c r="G857" s="7"/>
      <c r="H857" s="201"/>
      <c r="I857" s="207"/>
      <c r="J857" s="207"/>
      <c r="K857" s="7"/>
      <c r="L857" s="7"/>
      <c r="M857" s="7"/>
      <c r="N857" s="7"/>
      <c r="O857" s="7"/>
      <c r="P857" s="7"/>
      <c r="Q857" s="7"/>
      <c r="R857" s="7"/>
      <c r="S857" s="7"/>
      <c r="T857" s="7"/>
      <c r="U857" s="7"/>
      <c r="V857" s="7"/>
      <c r="W857" s="7"/>
      <c r="X857" s="7"/>
      <c r="Y857" s="7"/>
      <c r="Z857" s="201"/>
      <c r="AA857" s="7"/>
      <c r="AB857" s="7"/>
      <c r="AC857" s="7"/>
      <c r="AD857" s="7"/>
      <c r="AE857" s="7"/>
      <c r="AF857" s="7"/>
    </row>
    <row r="858" ht="14.25" customHeight="1">
      <c r="A858" s="7"/>
      <c r="B858" s="207"/>
      <c r="C858" s="49"/>
      <c r="D858" s="207"/>
      <c r="E858" s="7"/>
      <c r="F858" s="7"/>
      <c r="G858" s="7"/>
      <c r="H858" s="201"/>
      <c r="I858" s="207"/>
      <c r="J858" s="207"/>
      <c r="K858" s="7"/>
      <c r="L858" s="7"/>
      <c r="M858" s="7"/>
      <c r="N858" s="7"/>
      <c r="O858" s="7"/>
      <c r="P858" s="7"/>
      <c r="Q858" s="7"/>
      <c r="R858" s="7"/>
      <c r="S858" s="7"/>
      <c r="T858" s="7"/>
      <c r="U858" s="7"/>
      <c r="V858" s="7"/>
      <c r="W858" s="7"/>
      <c r="X858" s="7"/>
      <c r="Y858" s="7"/>
      <c r="Z858" s="201"/>
      <c r="AA858" s="7"/>
      <c r="AB858" s="7"/>
      <c r="AC858" s="7"/>
      <c r="AD858" s="7"/>
      <c r="AE858" s="7"/>
      <c r="AF858" s="7"/>
    </row>
    <row r="859" ht="14.25" customHeight="1">
      <c r="A859" s="7"/>
      <c r="B859" s="207"/>
      <c r="C859" s="49"/>
      <c r="D859" s="207"/>
      <c r="E859" s="7"/>
      <c r="F859" s="7"/>
      <c r="G859" s="7"/>
      <c r="H859" s="201"/>
      <c r="I859" s="207"/>
      <c r="J859" s="207"/>
      <c r="K859" s="7"/>
      <c r="L859" s="7"/>
      <c r="M859" s="7"/>
      <c r="N859" s="7"/>
      <c r="O859" s="7"/>
      <c r="P859" s="7"/>
      <c r="Q859" s="7"/>
      <c r="R859" s="7"/>
      <c r="S859" s="7"/>
      <c r="T859" s="7"/>
      <c r="U859" s="7"/>
      <c r="V859" s="7"/>
      <c r="W859" s="7"/>
      <c r="X859" s="7"/>
      <c r="Y859" s="7"/>
      <c r="Z859" s="201"/>
      <c r="AA859" s="7"/>
      <c r="AB859" s="7"/>
      <c r="AC859" s="7"/>
      <c r="AD859" s="7"/>
      <c r="AE859" s="7"/>
      <c r="AF859" s="7"/>
    </row>
    <row r="860" ht="14.25" customHeight="1">
      <c r="A860" s="7"/>
      <c r="B860" s="207"/>
      <c r="C860" s="49"/>
      <c r="D860" s="207"/>
      <c r="E860" s="7"/>
      <c r="F860" s="7"/>
      <c r="G860" s="7"/>
      <c r="H860" s="201"/>
      <c r="I860" s="207"/>
      <c r="J860" s="207"/>
      <c r="K860" s="7"/>
      <c r="L860" s="7"/>
      <c r="M860" s="7"/>
      <c r="N860" s="7"/>
      <c r="O860" s="7"/>
      <c r="P860" s="7"/>
      <c r="Q860" s="7"/>
      <c r="R860" s="7"/>
      <c r="S860" s="7"/>
      <c r="T860" s="7"/>
      <c r="U860" s="7"/>
      <c r="V860" s="7"/>
      <c r="W860" s="7"/>
      <c r="X860" s="7"/>
      <c r="Y860" s="7"/>
      <c r="Z860" s="201"/>
      <c r="AA860" s="7"/>
      <c r="AB860" s="7"/>
      <c r="AC860" s="7"/>
      <c r="AD860" s="7"/>
      <c r="AE860" s="7"/>
      <c r="AF860" s="7"/>
    </row>
    <row r="861" ht="14.25" customHeight="1">
      <c r="A861" s="7"/>
      <c r="B861" s="207"/>
      <c r="C861" s="49"/>
      <c r="D861" s="207"/>
      <c r="E861" s="7"/>
      <c r="F861" s="7"/>
      <c r="G861" s="7"/>
      <c r="H861" s="201"/>
      <c r="I861" s="207"/>
      <c r="J861" s="207"/>
      <c r="K861" s="7"/>
      <c r="L861" s="7"/>
      <c r="M861" s="7"/>
      <c r="N861" s="7"/>
      <c r="O861" s="7"/>
      <c r="P861" s="7"/>
      <c r="Q861" s="7"/>
      <c r="R861" s="7"/>
      <c r="S861" s="7"/>
      <c r="T861" s="7"/>
      <c r="U861" s="7"/>
      <c r="V861" s="7"/>
      <c r="W861" s="7"/>
      <c r="X861" s="7"/>
      <c r="Y861" s="7"/>
      <c r="Z861" s="201"/>
      <c r="AA861" s="7"/>
      <c r="AB861" s="7"/>
      <c r="AC861" s="7"/>
      <c r="AD861" s="7"/>
      <c r="AE861" s="7"/>
      <c r="AF861" s="7"/>
    </row>
    <row r="862" ht="14.25" customHeight="1">
      <c r="A862" s="7"/>
      <c r="B862" s="207"/>
      <c r="C862" s="49"/>
      <c r="D862" s="207"/>
      <c r="E862" s="7"/>
      <c r="F862" s="7"/>
      <c r="G862" s="7"/>
      <c r="H862" s="201"/>
      <c r="I862" s="207"/>
      <c r="J862" s="207"/>
      <c r="K862" s="7"/>
      <c r="L862" s="7"/>
      <c r="M862" s="7"/>
      <c r="N862" s="7"/>
      <c r="O862" s="7"/>
      <c r="P862" s="7"/>
      <c r="Q862" s="7"/>
      <c r="R862" s="7"/>
      <c r="S862" s="7"/>
      <c r="T862" s="7"/>
      <c r="U862" s="7"/>
      <c r="V862" s="7"/>
      <c r="W862" s="7"/>
      <c r="X862" s="7"/>
      <c r="Y862" s="7"/>
      <c r="Z862" s="201"/>
      <c r="AA862" s="7"/>
      <c r="AB862" s="7"/>
      <c r="AC862" s="7"/>
      <c r="AD862" s="7"/>
      <c r="AE862" s="7"/>
      <c r="AF862" s="7"/>
    </row>
    <row r="863" ht="14.25" customHeight="1">
      <c r="A863" s="7"/>
      <c r="B863" s="207"/>
      <c r="C863" s="49"/>
      <c r="D863" s="207"/>
      <c r="E863" s="7"/>
      <c r="F863" s="7"/>
      <c r="G863" s="7"/>
      <c r="H863" s="201"/>
      <c r="I863" s="207"/>
      <c r="J863" s="207"/>
      <c r="K863" s="7"/>
      <c r="L863" s="7"/>
      <c r="M863" s="7"/>
      <c r="N863" s="7"/>
      <c r="O863" s="7"/>
      <c r="P863" s="7"/>
      <c r="Q863" s="7"/>
      <c r="R863" s="7"/>
      <c r="S863" s="7"/>
      <c r="T863" s="7"/>
      <c r="U863" s="7"/>
      <c r="V863" s="7"/>
      <c r="W863" s="7"/>
      <c r="X863" s="7"/>
      <c r="Y863" s="7"/>
      <c r="Z863" s="201"/>
      <c r="AA863" s="7"/>
      <c r="AB863" s="7"/>
      <c r="AC863" s="7"/>
      <c r="AD863" s="7"/>
      <c r="AE863" s="7"/>
      <c r="AF863" s="7"/>
    </row>
    <row r="864" ht="14.25" customHeight="1">
      <c r="A864" s="7"/>
      <c r="B864" s="207"/>
      <c r="C864" s="49"/>
      <c r="D864" s="207"/>
      <c r="E864" s="7"/>
      <c r="F864" s="7"/>
      <c r="G864" s="7"/>
      <c r="H864" s="201"/>
      <c r="I864" s="207"/>
      <c r="J864" s="207"/>
      <c r="K864" s="7"/>
      <c r="L864" s="7"/>
      <c r="M864" s="7"/>
      <c r="N864" s="7"/>
      <c r="O864" s="7"/>
      <c r="P864" s="7"/>
      <c r="Q864" s="7"/>
      <c r="R864" s="7"/>
      <c r="S864" s="7"/>
      <c r="T864" s="7"/>
      <c r="U864" s="7"/>
      <c r="V864" s="7"/>
      <c r="W864" s="7"/>
      <c r="X864" s="7"/>
      <c r="Y864" s="7"/>
      <c r="Z864" s="201"/>
      <c r="AA864" s="7"/>
      <c r="AB864" s="7"/>
      <c r="AC864" s="7"/>
      <c r="AD864" s="7"/>
      <c r="AE864" s="7"/>
      <c r="AF864" s="7"/>
    </row>
    <row r="865" ht="14.25" customHeight="1">
      <c r="A865" s="7"/>
      <c r="B865" s="207"/>
      <c r="C865" s="49"/>
      <c r="D865" s="207"/>
      <c r="E865" s="7"/>
      <c r="F865" s="7"/>
      <c r="G865" s="7"/>
      <c r="H865" s="201"/>
      <c r="I865" s="207"/>
      <c r="J865" s="207"/>
      <c r="K865" s="7"/>
      <c r="L865" s="7"/>
      <c r="M865" s="7"/>
      <c r="N865" s="7"/>
      <c r="O865" s="7"/>
      <c r="P865" s="7"/>
      <c r="Q865" s="7"/>
      <c r="R865" s="7"/>
      <c r="S865" s="7"/>
      <c r="T865" s="7"/>
      <c r="U865" s="7"/>
      <c r="V865" s="7"/>
      <c r="W865" s="7"/>
      <c r="X865" s="7"/>
      <c r="Y865" s="7"/>
      <c r="Z865" s="201"/>
      <c r="AA865" s="7"/>
      <c r="AB865" s="7"/>
      <c r="AC865" s="7"/>
      <c r="AD865" s="7"/>
      <c r="AE865" s="7"/>
      <c r="AF865" s="7"/>
    </row>
    <row r="866" ht="14.25" customHeight="1">
      <c r="A866" s="7"/>
      <c r="B866" s="207"/>
      <c r="C866" s="49"/>
      <c r="D866" s="207"/>
      <c r="E866" s="7"/>
      <c r="F866" s="7"/>
      <c r="G866" s="7"/>
      <c r="H866" s="201"/>
      <c r="I866" s="207"/>
      <c r="J866" s="207"/>
      <c r="K866" s="7"/>
      <c r="L866" s="7"/>
      <c r="M866" s="7"/>
      <c r="N866" s="7"/>
      <c r="O866" s="7"/>
      <c r="P866" s="7"/>
      <c r="Q866" s="7"/>
      <c r="R866" s="7"/>
      <c r="S866" s="7"/>
      <c r="T866" s="7"/>
      <c r="U866" s="7"/>
      <c r="V866" s="7"/>
      <c r="W866" s="7"/>
      <c r="X866" s="7"/>
      <c r="Y866" s="7"/>
      <c r="Z866" s="201"/>
      <c r="AA866" s="7"/>
      <c r="AB866" s="7"/>
      <c r="AC866" s="7"/>
      <c r="AD866" s="7"/>
      <c r="AE866" s="7"/>
      <c r="AF866" s="7"/>
    </row>
    <row r="867" ht="14.25" customHeight="1">
      <c r="A867" s="7"/>
      <c r="B867" s="207"/>
      <c r="C867" s="49"/>
      <c r="D867" s="207"/>
      <c r="E867" s="7"/>
      <c r="F867" s="7"/>
      <c r="G867" s="7"/>
      <c r="H867" s="201"/>
      <c r="I867" s="207"/>
      <c r="J867" s="207"/>
      <c r="K867" s="7"/>
      <c r="L867" s="7"/>
      <c r="M867" s="7"/>
      <c r="N867" s="7"/>
      <c r="O867" s="7"/>
      <c r="P867" s="7"/>
      <c r="Q867" s="7"/>
      <c r="R867" s="7"/>
      <c r="S867" s="7"/>
      <c r="T867" s="7"/>
      <c r="U867" s="7"/>
      <c r="V867" s="7"/>
      <c r="W867" s="7"/>
      <c r="X867" s="7"/>
      <c r="Y867" s="7"/>
      <c r="Z867" s="201"/>
      <c r="AA867" s="7"/>
      <c r="AB867" s="7"/>
      <c r="AC867" s="7"/>
      <c r="AD867" s="7"/>
      <c r="AE867" s="7"/>
      <c r="AF867" s="7"/>
    </row>
    <row r="868" ht="14.25" customHeight="1">
      <c r="A868" s="7"/>
      <c r="B868" s="207"/>
      <c r="C868" s="49"/>
      <c r="D868" s="207"/>
      <c r="E868" s="7"/>
      <c r="F868" s="7"/>
      <c r="G868" s="7"/>
      <c r="H868" s="201"/>
      <c r="I868" s="207"/>
      <c r="J868" s="207"/>
      <c r="K868" s="7"/>
      <c r="L868" s="7"/>
      <c r="M868" s="7"/>
      <c r="N868" s="7"/>
      <c r="O868" s="7"/>
      <c r="P868" s="7"/>
      <c r="Q868" s="7"/>
      <c r="R868" s="7"/>
      <c r="S868" s="7"/>
      <c r="T868" s="7"/>
      <c r="U868" s="7"/>
      <c r="V868" s="7"/>
      <c r="W868" s="7"/>
      <c r="X868" s="7"/>
      <c r="Y868" s="7"/>
      <c r="Z868" s="201"/>
      <c r="AA868" s="7"/>
      <c r="AB868" s="7"/>
      <c r="AC868" s="7"/>
      <c r="AD868" s="7"/>
      <c r="AE868" s="7"/>
      <c r="AF868" s="7"/>
    </row>
    <row r="869" ht="14.25" customHeight="1">
      <c r="A869" s="7"/>
      <c r="B869" s="207"/>
      <c r="C869" s="49"/>
      <c r="D869" s="207"/>
      <c r="E869" s="7"/>
      <c r="F869" s="7"/>
      <c r="G869" s="7"/>
      <c r="H869" s="201"/>
      <c r="I869" s="207"/>
      <c r="J869" s="207"/>
      <c r="K869" s="7"/>
      <c r="L869" s="7"/>
      <c r="M869" s="7"/>
      <c r="N869" s="7"/>
      <c r="O869" s="7"/>
      <c r="P869" s="7"/>
      <c r="Q869" s="7"/>
      <c r="R869" s="7"/>
      <c r="S869" s="7"/>
      <c r="T869" s="7"/>
      <c r="U869" s="7"/>
      <c r="V869" s="7"/>
      <c r="W869" s="7"/>
      <c r="X869" s="7"/>
      <c r="Y869" s="7"/>
      <c r="Z869" s="201"/>
      <c r="AA869" s="7"/>
      <c r="AB869" s="7"/>
      <c r="AC869" s="7"/>
      <c r="AD869" s="7"/>
      <c r="AE869" s="7"/>
      <c r="AF869" s="7"/>
    </row>
    <row r="870" ht="14.25" customHeight="1">
      <c r="A870" s="7"/>
      <c r="B870" s="207"/>
      <c r="C870" s="49"/>
      <c r="D870" s="207"/>
      <c r="E870" s="7"/>
      <c r="F870" s="7"/>
      <c r="G870" s="7"/>
      <c r="H870" s="201"/>
      <c r="I870" s="207"/>
      <c r="J870" s="207"/>
      <c r="K870" s="7"/>
      <c r="L870" s="7"/>
      <c r="M870" s="7"/>
      <c r="N870" s="7"/>
      <c r="O870" s="7"/>
      <c r="P870" s="7"/>
      <c r="Q870" s="7"/>
      <c r="R870" s="7"/>
      <c r="S870" s="7"/>
      <c r="T870" s="7"/>
      <c r="U870" s="7"/>
      <c r="V870" s="7"/>
      <c r="W870" s="7"/>
      <c r="X870" s="7"/>
      <c r="Y870" s="7"/>
      <c r="Z870" s="201"/>
      <c r="AA870" s="7"/>
      <c r="AB870" s="7"/>
      <c r="AC870" s="7"/>
      <c r="AD870" s="7"/>
      <c r="AE870" s="7"/>
      <c r="AF870" s="7"/>
    </row>
    <row r="871" ht="14.25" customHeight="1">
      <c r="A871" s="7"/>
      <c r="B871" s="207"/>
      <c r="C871" s="49"/>
      <c r="D871" s="207"/>
      <c r="E871" s="7"/>
      <c r="F871" s="7"/>
      <c r="G871" s="7"/>
      <c r="H871" s="201"/>
      <c r="I871" s="207"/>
      <c r="J871" s="207"/>
      <c r="K871" s="7"/>
      <c r="L871" s="7"/>
      <c r="M871" s="7"/>
      <c r="N871" s="7"/>
      <c r="O871" s="7"/>
      <c r="P871" s="7"/>
      <c r="Q871" s="7"/>
      <c r="R871" s="7"/>
      <c r="S871" s="7"/>
      <c r="T871" s="7"/>
      <c r="U871" s="7"/>
      <c r="V871" s="7"/>
      <c r="W871" s="7"/>
      <c r="X871" s="7"/>
      <c r="Y871" s="7"/>
      <c r="Z871" s="201"/>
      <c r="AA871" s="7"/>
      <c r="AB871" s="7"/>
      <c r="AC871" s="7"/>
      <c r="AD871" s="7"/>
      <c r="AE871" s="7"/>
      <c r="AF871" s="7"/>
    </row>
    <row r="872" ht="14.25" customHeight="1">
      <c r="A872" s="7"/>
      <c r="B872" s="207"/>
      <c r="C872" s="49"/>
      <c r="D872" s="207"/>
      <c r="E872" s="7"/>
      <c r="F872" s="7"/>
      <c r="G872" s="7"/>
      <c r="H872" s="201"/>
      <c r="I872" s="207"/>
      <c r="J872" s="207"/>
      <c r="K872" s="7"/>
      <c r="L872" s="7"/>
      <c r="M872" s="7"/>
      <c r="N872" s="7"/>
      <c r="O872" s="7"/>
      <c r="P872" s="7"/>
      <c r="Q872" s="7"/>
      <c r="R872" s="7"/>
      <c r="S872" s="7"/>
      <c r="T872" s="7"/>
      <c r="U872" s="7"/>
      <c r="V872" s="7"/>
      <c r="W872" s="7"/>
      <c r="X872" s="7"/>
      <c r="Y872" s="7"/>
      <c r="Z872" s="201"/>
      <c r="AA872" s="7"/>
      <c r="AB872" s="7"/>
      <c r="AC872" s="7"/>
      <c r="AD872" s="7"/>
      <c r="AE872" s="7"/>
      <c r="AF872" s="7"/>
    </row>
    <row r="873" ht="14.25" customHeight="1">
      <c r="A873" s="7"/>
      <c r="B873" s="207"/>
      <c r="C873" s="49"/>
      <c r="D873" s="207"/>
      <c r="E873" s="7"/>
      <c r="F873" s="7"/>
      <c r="G873" s="7"/>
      <c r="H873" s="201"/>
      <c r="I873" s="207"/>
      <c r="J873" s="207"/>
      <c r="K873" s="7"/>
      <c r="L873" s="7"/>
      <c r="M873" s="7"/>
      <c r="N873" s="7"/>
      <c r="O873" s="7"/>
      <c r="P873" s="7"/>
      <c r="Q873" s="7"/>
      <c r="R873" s="7"/>
      <c r="S873" s="7"/>
      <c r="T873" s="7"/>
      <c r="U873" s="7"/>
      <c r="V873" s="7"/>
      <c r="W873" s="7"/>
      <c r="X873" s="7"/>
      <c r="Y873" s="7"/>
      <c r="Z873" s="201"/>
      <c r="AA873" s="7"/>
      <c r="AB873" s="7"/>
      <c r="AC873" s="7"/>
      <c r="AD873" s="7"/>
      <c r="AE873" s="7"/>
      <c r="AF873" s="7"/>
    </row>
    <row r="874" ht="14.25" customHeight="1">
      <c r="A874" s="7"/>
      <c r="B874" s="207"/>
      <c r="C874" s="49"/>
      <c r="D874" s="207"/>
      <c r="E874" s="7"/>
      <c r="F874" s="7"/>
      <c r="G874" s="7"/>
      <c r="H874" s="201"/>
      <c r="I874" s="207"/>
      <c r="J874" s="207"/>
      <c r="K874" s="7"/>
      <c r="L874" s="7"/>
      <c r="M874" s="7"/>
      <c r="N874" s="7"/>
      <c r="O874" s="7"/>
      <c r="P874" s="7"/>
      <c r="Q874" s="7"/>
      <c r="R874" s="7"/>
      <c r="S874" s="7"/>
      <c r="T874" s="7"/>
      <c r="U874" s="7"/>
      <c r="V874" s="7"/>
      <c r="W874" s="7"/>
      <c r="X874" s="7"/>
      <c r="Y874" s="7"/>
      <c r="Z874" s="201"/>
      <c r="AA874" s="7"/>
      <c r="AB874" s="7"/>
      <c r="AC874" s="7"/>
      <c r="AD874" s="7"/>
      <c r="AE874" s="7"/>
      <c r="AF874" s="7"/>
    </row>
    <row r="875" ht="14.25" customHeight="1">
      <c r="A875" s="7"/>
      <c r="B875" s="207"/>
      <c r="C875" s="49"/>
      <c r="D875" s="207"/>
      <c r="E875" s="7"/>
      <c r="F875" s="7"/>
      <c r="G875" s="7"/>
      <c r="H875" s="201"/>
      <c r="I875" s="207"/>
      <c r="J875" s="207"/>
      <c r="K875" s="7"/>
      <c r="L875" s="7"/>
      <c r="M875" s="7"/>
      <c r="N875" s="7"/>
      <c r="O875" s="7"/>
      <c r="P875" s="7"/>
      <c r="Q875" s="7"/>
      <c r="R875" s="7"/>
      <c r="S875" s="7"/>
      <c r="T875" s="7"/>
      <c r="U875" s="7"/>
      <c r="V875" s="7"/>
      <c r="W875" s="7"/>
      <c r="X875" s="7"/>
      <c r="Y875" s="7"/>
      <c r="Z875" s="201"/>
      <c r="AA875" s="7"/>
      <c r="AB875" s="7"/>
      <c r="AC875" s="7"/>
      <c r="AD875" s="7"/>
      <c r="AE875" s="7"/>
      <c r="AF875" s="7"/>
    </row>
    <row r="876" ht="14.25" customHeight="1">
      <c r="A876" s="7"/>
      <c r="B876" s="207"/>
      <c r="C876" s="49"/>
      <c r="D876" s="207"/>
      <c r="E876" s="7"/>
      <c r="F876" s="7"/>
      <c r="G876" s="7"/>
      <c r="H876" s="201"/>
      <c r="I876" s="207"/>
      <c r="J876" s="207"/>
      <c r="K876" s="7"/>
      <c r="L876" s="7"/>
      <c r="M876" s="7"/>
      <c r="N876" s="7"/>
      <c r="O876" s="7"/>
      <c r="P876" s="7"/>
      <c r="Q876" s="7"/>
      <c r="R876" s="7"/>
      <c r="S876" s="7"/>
      <c r="T876" s="7"/>
      <c r="U876" s="7"/>
      <c r="V876" s="7"/>
      <c r="W876" s="7"/>
      <c r="X876" s="7"/>
      <c r="Y876" s="7"/>
      <c r="Z876" s="201"/>
      <c r="AA876" s="7"/>
      <c r="AB876" s="7"/>
      <c r="AC876" s="7"/>
      <c r="AD876" s="7"/>
      <c r="AE876" s="7"/>
      <c r="AF876" s="7"/>
    </row>
    <row r="877" ht="14.25" customHeight="1">
      <c r="A877" s="7"/>
      <c r="B877" s="207"/>
      <c r="C877" s="49"/>
      <c r="D877" s="207"/>
      <c r="E877" s="7"/>
      <c r="F877" s="7"/>
      <c r="G877" s="7"/>
      <c r="H877" s="201"/>
      <c r="I877" s="207"/>
      <c r="J877" s="207"/>
      <c r="K877" s="7"/>
      <c r="L877" s="7"/>
      <c r="M877" s="7"/>
      <c r="N877" s="7"/>
      <c r="O877" s="7"/>
      <c r="P877" s="7"/>
      <c r="Q877" s="7"/>
      <c r="R877" s="7"/>
      <c r="S877" s="7"/>
      <c r="T877" s="7"/>
      <c r="U877" s="7"/>
      <c r="V877" s="7"/>
      <c r="W877" s="7"/>
      <c r="X877" s="7"/>
      <c r="Y877" s="7"/>
      <c r="Z877" s="201"/>
      <c r="AA877" s="7"/>
      <c r="AB877" s="7"/>
      <c r="AC877" s="7"/>
      <c r="AD877" s="7"/>
      <c r="AE877" s="7"/>
      <c r="AF877" s="7"/>
    </row>
    <row r="878" ht="14.25" customHeight="1">
      <c r="A878" s="7"/>
      <c r="B878" s="207"/>
      <c r="C878" s="49"/>
      <c r="D878" s="207"/>
      <c r="E878" s="7"/>
      <c r="F878" s="7"/>
      <c r="G878" s="7"/>
      <c r="H878" s="201"/>
      <c r="I878" s="207"/>
      <c r="J878" s="207"/>
      <c r="K878" s="7"/>
      <c r="L878" s="7"/>
      <c r="M878" s="7"/>
      <c r="N878" s="7"/>
      <c r="O878" s="7"/>
      <c r="P878" s="7"/>
      <c r="Q878" s="7"/>
      <c r="R878" s="7"/>
      <c r="S878" s="7"/>
      <c r="T878" s="7"/>
      <c r="U878" s="7"/>
      <c r="V878" s="7"/>
      <c r="W878" s="7"/>
      <c r="X878" s="7"/>
      <c r="Y878" s="7"/>
      <c r="Z878" s="201"/>
      <c r="AA878" s="7"/>
      <c r="AB878" s="7"/>
      <c r="AC878" s="7"/>
      <c r="AD878" s="7"/>
      <c r="AE878" s="7"/>
      <c r="AF878" s="7"/>
    </row>
    <row r="879" ht="14.25" customHeight="1">
      <c r="A879" s="7"/>
      <c r="B879" s="207"/>
      <c r="C879" s="49"/>
      <c r="D879" s="207"/>
      <c r="E879" s="7"/>
      <c r="F879" s="7"/>
      <c r="G879" s="7"/>
      <c r="H879" s="201"/>
      <c r="I879" s="207"/>
      <c r="J879" s="207"/>
      <c r="K879" s="7"/>
      <c r="L879" s="7"/>
      <c r="M879" s="7"/>
      <c r="N879" s="7"/>
      <c r="O879" s="7"/>
      <c r="P879" s="7"/>
      <c r="Q879" s="7"/>
      <c r="R879" s="7"/>
      <c r="S879" s="7"/>
      <c r="T879" s="7"/>
      <c r="U879" s="7"/>
      <c r="V879" s="7"/>
      <c r="W879" s="7"/>
      <c r="X879" s="7"/>
      <c r="Y879" s="7"/>
      <c r="Z879" s="201"/>
      <c r="AA879" s="7"/>
      <c r="AB879" s="7"/>
      <c r="AC879" s="7"/>
      <c r="AD879" s="7"/>
      <c r="AE879" s="7"/>
      <c r="AF879" s="7"/>
    </row>
    <row r="880" ht="14.25" customHeight="1">
      <c r="A880" s="7"/>
      <c r="B880" s="207"/>
      <c r="C880" s="49"/>
      <c r="D880" s="207"/>
      <c r="E880" s="7"/>
      <c r="F880" s="7"/>
      <c r="G880" s="7"/>
      <c r="H880" s="201"/>
      <c r="I880" s="207"/>
      <c r="J880" s="207"/>
      <c r="K880" s="7"/>
      <c r="L880" s="7"/>
      <c r="M880" s="7"/>
      <c r="N880" s="7"/>
      <c r="O880" s="7"/>
      <c r="P880" s="7"/>
      <c r="Q880" s="7"/>
      <c r="R880" s="7"/>
      <c r="S880" s="7"/>
      <c r="T880" s="7"/>
      <c r="U880" s="7"/>
      <c r="V880" s="7"/>
      <c r="W880" s="7"/>
      <c r="X880" s="7"/>
      <c r="Y880" s="7"/>
      <c r="Z880" s="201"/>
      <c r="AA880" s="7"/>
      <c r="AB880" s="7"/>
      <c r="AC880" s="7"/>
      <c r="AD880" s="7"/>
      <c r="AE880" s="7"/>
      <c r="AF880" s="7"/>
    </row>
    <row r="881" ht="14.25" customHeight="1">
      <c r="A881" s="7"/>
      <c r="B881" s="207"/>
      <c r="C881" s="49"/>
      <c r="D881" s="207"/>
      <c r="E881" s="7"/>
      <c r="F881" s="7"/>
      <c r="G881" s="7"/>
      <c r="H881" s="201"/>
      <c r="I881" s="207"/>
      <c r="J881" s="207"/>
      <c r="K881" s="7"/>
      <c r="L881" s="7"/>
      <c r="M881" s="7"/>
      <c r="N881" s="7"/>
      <c r="O881" s="7"/>
      <c r="P881" s="7"/>
      <c r="Q881" s="7"/>
      <c r="R881" s="7"/>
      <c r="S881" s="7"/>
      <c r="T881" s="7"/>
      <c r="U881" s="7"/>
      <c r="V881" s="7"/>
      <c r="W881" s="7"/>
      <c r="X881" s="7"/>
      <c r="Y881" s="7"/>
      <c r="Z881" s="201"/>
      <c r="AA881" s="7"/>
      <c r="AB881" s="7"/>
      <c r="AC881" s="7"/>
      <c r="AD881" s="7"/>
      <c r="AE881" s="7"/>
      <c r="AF881" s="7"/>
    </row>
    <row r="882" ht="14.25" customHeight="1">
      <c r="A882" s="7"/>
      <c r="B882" s="207"/>
      <c r="C882" s="49"/>
      <c r="D882" s="207"/>
      <c r="E882" s="7"/>
      <c r="F882" s="7"/>
      <c r="G882" s="7"/>
      <c r="H882" s="201"/>
      <c r="I882" s="207"/>
      <c r="J882" s="207"/>
      <c r="K882" s="7"/>
      <c r="L882" s="7"/>
      <c r="M882" s="7"/>
      <c r="N882" s="7"/>
      <c r="O882" s="7"/>
      <c r="P882" s="7"/>
      <c r="Q882" s="7"/>
      <c r="R882" s="7"/>
      <c r="S882" s="7"/>
      <c r="T882" s="7"/>
      <c r="U882" s="7"/>
      <c r="V882" s="7"/>
      <c r="W882" s="7"/>
      <c r="X882" s="7"/>
      <c r="Y882" s="7"/>
      <c r="Z882" s="201"/>
      <c r="AA882" s="7"/>
      <c r="AB882" s="7"/>
      <c r="AC882" s="7"/>
      <c r="AD882" s="7"/>
      <c r="AE882" s="7"/>
      <c r="AF882" s="7"/>
    </row>
    <row r="883" ht="14.25" customHeight="1">
      <c r="A883" s="7"/>
      <c r="B883" s="207"/>
      <c r="C883" s="49"/>
      <c r="D883" s="207"/>
      <c r="E883" s="7"/>
      <c r="F883" s="7"/>
      <c r="G883" s="7"/>
      <c r="H883" s="201"/>
      <c r="I883" s="207"/>
      <c r="J883" s="207"/>
      <c r="K883" s="7"/>
      <c r="L883" s="7"/>
      <c r="M883" s="7"/>
      <c r="N883" s="7"/>
      <c r="O883" s="7"/>
      <c r="P883" s="7"/>
      <c r="Q883" s="7"/>
      <c r="R883" s="7"/>
      <c r="S883" s="7"/>
      <c r="T883" s="7"/>
      <c r="U883" s="7"/>
      <c r="V883" s="7"/>
      <c r="W883" s="7"/>
      <c r="X883" s="7"/>
      <c r="Y883" s="7"/>
      <c r="Z883" s="201"/>
      <c r="AA883" s="7"/>
      <c r="AB883" s="7"/>
      <c r="AC883" s="7"/>
      <c r="AD883" s="7"/>
      <c r="AE883" s="7"/>
      <c r="AF883" s="7"/>
    </row>
    <row r="884" ht="14.25" customHeight="1">
      <c r="A884" s="7"/>
      <c r="B884" s="207"/>
      <c r="C884" s="49"/>
      <c r="D884" s="207"/>
      <c r="E884" s="7"/>
      <c r="F884" s="7"/>
      <c r="G884" s="7"/>
      <c r="H884" s="201"/>
      <c r="I884" s="207"/>
      <c r="J884" s="207"/>
      <c r="K884" s="7"/>
      <c r="L884" s="7"/>
      <c r="M884" s="7"/>
      <c r="N884" s="7"/>
      <c r="O884" s="7"/>
      <c r="P884" s="7"/>
      <c r="Q884" s="7"/>
      <c r="R884" s="7"/>
      <c r="S884" s="7"/>
      <c r="T884" s="7"/>
      <c r="U884" s="7"/>
      <c r="V884" s="7"/>
      <c r="W884" s="7"/>
      <c r="X884" s="7"/>
      <c r="Y884" s="7"/>
      <c r="Z884" s="201"/>
      <c r="AA884" s="7"/>
      <c r="AB884" s="7"/>
      <c r="AC884" s="7"/>
      <c r="AD884" s="7"/>
      <c r="AE884" s="7"/>
      <c r="AF884" s="7"/>
    </row>
    <row r="885" ht="14.25" customHeight="1">
      <c r="A885" s="7"/>
      <c r="B885" s="207"/>
      <c r="C885" s="49"/>
      <c r="D885" s="207"/>
      <c r="E885" s="7"/>
      <c r="F885" s="7"/>
      <c r="G885" s="7"/>
      <c r="H885" s="201"/>
      <c r="I885" s="207"/>
      <c r="J885" s="207"/>
      <c r="K885" s="7"/>
      <c r="L885" s="7"/>
      <c r="M885" s="7"/>
      <c r="N885" s="7"/>
      <c r="O885" s="7"/>
      <c r="P885" s="7"/>
      <c r="Q885" s="7"/>
      <c r="R885" s="7"/>
      <c r="S885" s="7"/>
      <c r="T885" s="7"/>
      <c r="U885" s="7"/>
      <c r="V885" s="7"/>
      <c r="W885" s="7"/>
      <c r="X885" s="7"/>
      <c r="Y885" s="7"/>
      <c r="Z885" s="201"/>
      <c r="AA885" s="7"/>
      <c r="AB885" s="7"/>
      <c r="AC885" s="7"/>
      <c r="AD885" s="7"/>
      <c r="AE885" s="7"/>
      <c r="AF885" s="7"/>
    </row>
    <row r="886" ht="14.25" customHeight="1">
      <c r="A886" s="7"/>
      <c r="B886" s="207"/>
      <c r="C886" s="49"/>
      <c r="D886" s="207"/>
      <c r="E886" s="7"/>
      <c r="F886" s="7"/>
      <c r="G886" s="7"/>
      <c r="H886" s="201"/>
      <c r="I886" s="207"/>
      <c r="J886" s="207"/>
      <c r="K886" s="7"/>
      <c r="L886" s="7"/>
      <c r="M886" s="7"/>
      <c r="N886" s="7"/>
      <c r="O886" s="7"/>
      <c r="P886" s="7"/>
      <c r="Q886" s="7"/>
      <c r="R886" s="7"/>
      <c r="S886" s="7"/>
      <c r="T886" s="7"/>
      <c r="U886" s="7"/>
      <c r="V886" s="7"/>
      <c r="W886" s="7"/>
      <c r="X886" s="7"/>
      <c r="Y886" s="7"/>
      <c r="Z886" s="201"/>
      <c r="AA886" s="7"/>
      <c r="AB886" s="7"/>
      <c r="AC886" s="7"/>
      <c r="AD886" s="7"/>
      <c r="AE886" s="7"/>
      <c r="AF886" s="7"/>
    </row>
    <row r="887" ht="14.25" customHeight="1">
      <c r="A887" s="7"/>
      <c r="B887" s="207"/>
      <c r="C887" s="49"/>
      <c r="D887" s="207"/>
      <c r="E887" s="7"/>
      <c r="F887" s="7"/>
      <c r="G887" s="7"/>
      <c r="H887" s="201"/>
      <c r="I887" s="207"/>
      <c r="J887" s="207"/>
      <c r="K887" s="7"/>
      <c r="L887" s="7"/>
      <c r="M887" s="7"/>
      <c r="N887" s="7"/>
      <c r="O887" s="7"/>
      <c r="P887" s="7"/>
      <c r="Q887" s="7"/>
      <c r="R887" s="7"/>
      <c r="S887" s="7"/>
      <c r="T887" s="7"/>
      <c r="U887" s="7"/>
      <c r="V887" s="7"/>
      <c r="W887" s="7"/>
      <c r="X887" s="7"/>
      <c r="Y887" s="7"/>
      <c r="Z887" s="201"/>
      <c r="AA887" s="7"/>
      <c r="AB887" s="7"/>
      <c r="AC887" s="7"/>
      <c r="AD887" s="7"/>
      <c r="AE887" s="7"/>
      <c r="AF887" s="7"/>
    </row>
    <row r="888" ht="14.25" customHeight="1">
      <c r="A888" s="7"/>
      <c r="B888" s="207"/>
      <c r="C888" s="49"/>
      <c r="D888" s="207"/>
      <c r="E888" s="7"/>
      <c r="F888" s="7"/>
      <c r="G888" s="7"/>
      <c r="H888" s="201"/>
      <c r="I888" s="207"/>
      <c r="J888" s="207"/>
      <c r="K888" s="7"/>
      <c r="L888" s="7"/>
      <c r="M888" s="7"/>
      <c r="N888" s="7"/>
      <c r="O888" s="7"/>
      <c r="P888" s="7"/>
      <c r="Q888" s="7"/>
      <c r="R888" s="7"/>
      <c r="S888" s="7"/>
      <c r="T888" s="7"/>
      <c r="U888" s="7"/>
      <c r="V888" s="7"/>
      <c r="W888" s="7"/>
      <c r="X888" s="7"/>
      <c r="Y888" s="7"/>
      <c r="Z888" s="201"/>
      <c r="AA888" s="7"/>
      <c r="AB888" s="7"/>
      <c r="AC888" s="7"/>
      <c r="AD888" s="7"/>
      <c r="AE888" s="7"/>
      <c r="AF888" s="7"/>
    </row>
    <row r="889" ht="14.25" customHeight="1">
      <c r="A889" s="7"/>
      <c r="B889" s="207"/>
      <c r="C889" s="49"/>
      <c r="D889" s="207"/>
      <c r="E889" s="7"/>
      <c r="F889" s="7"/>
      <c r="G889" s="7"/>
      <c r="H889" s="201"/>
      <c r="I889" s="207"/>
      <c r="J889" s="207"/>
      <c r="K889" s="7"/>
      <c r="L889" s="7"/>
      <c r="M889" s="7"/>
      <c r="N889" s="7"/>
      <c r="O889" s="7"/>
      <c r="P889" s="7"/>
      <c r="Q889" s="7"/>
      <c r="R889" s="7"/>
      <c r="S889" s="7"/>
      <c r="T889" s="7"/>
      <c r="U889" s="7"/>
      <c r="V889" s="7"/>
      <c r="W889" s="7"/>
      <c r="X889" s="7"/>
      <c r="Y889" s="7"/>
      <c r="Z889" s="201"/>
      <c r="AA889" s="7"/>
      <c r="AB889" s="7"/>
      <c r="AC889" s="7"/>
      <c r="AD889" s="7"/>
      <c r="AE889" s="7"/>
      <c r="AF889" s="7"/>
    </row>
    <row r="890" ht="14.25" customHeight="1">
      <c r="A890" s="7"/>
      <c r="B890" s="207"/>
      <c r="C890" s="49"/>
      <c r="D890" s="207"/>
      <c r="E890" s="7"/>
      <c r="F890" s="7"/>
      <c r="G890" s="7"/>
      <c r="H890" s="201"/>
      <c r="I890" s="207"/>
      <c r="J890" s="207"/>
      <c r="K890" s="7"/>
      <c r="L890" s="7"/>
      <c r="M890" s="7"/>
      <c r="N890" s="7"/>
      <c r="O890" s="7"/>
      <c r="P890" s="7"/>
      <c r="Q890" s="7"/>
      <c r="R890" s="7"/>
      <c r="S890" s="7"/>
      <c r="T890" s="7"/>
      <c r="U890" s="7"/>
      <c r="V890" s="7"/>
      <c r="W890" s="7"/>
      <c r="X890" s="7"/>
      <c r="Y890" s="7"/>
      <c r="Z890" s="201"/>
      <c r="AA890" s="7"/>
      <c r="AB890" s="7"/>
      <c r="AC890" s="7"/>
      <c r="AD890" s="7"/>
      <c r="AE890" s="7"/>
      <c r="AF890" s="7"/>
    </row>
    <row r="891" ht="14.25" customHeight="1">
      <c r="A891" s="7"/>
      <c r="B891" s="207"/>
      <c r="C891" s="49"/>
      <c r="D891" s="207"/>
      <c r="E891" s="7"/>
      <c r="F891" s="7"/>
      <c r="G891" s="7"/>
      <c r="H891" s="201"/>
      <c r="I891" s="207"/>
      <c r="J891" s="207"/>
      <c r="K891" s="7"/>
      <c r="L891" s="7"/>
      <c r="M891" s="7"/>
      <c r="N891" s="7"/>
      <c r="O891" s="7"/>
      <c r="P891" s="7"/>
      <c r="Q891" s="7"/>
      <c r="R891" s="7"/>
      <c r="S891" s="7"/>
      <c r="T891" s="7"/>
      <c r="U891" s="7"/>
      <c r="V891" s="7"/>
      <c r="W891" s="7"/>
      <c r="X891" s="7"/>
      <c r="Y891" s="7"/>
      <c r="Z891" s="201"/>
      <c r="AA891" s="7"/>
      <c r="AB891" s="7"/>
      <c r="AC891" s="7"/>
      <c r="AD891" s="7"/>
      <c r="AE891" s="7"/>
      <c r="AF891" s="7"/>
    </row>
    <row r="892" ht="14.25" customHeight="1">
      <c r="A892" s="7"/>
      <c r="B892" s="207"/>
      <c r="C892" s="49"/>
      <c r="D892" s="207"/>
      <c r="E892" s="7"/>
      <c r="F892" s="7"/>
      <c r="G892" s="7"/>
      <c r="H892" s="201"/>
      <c r="I892" s="207"/>
      <c r="J892" s="207"/>
      <c r="K892" s="7"/>
      <c r="L892" s="7"/>
      <c r="M892" s="7"/>
      <c r="N892" s="7"/>
      <c r="O892" s="7"/>
      <c r="P892" s="7"/>
      <c r="Q892" s="7"/>
      <c r="R892" s="7"/>
      <c r="S892" s="7"/>
      <c r="T892" s="7"/>
      <c r="U892" s="7"/>
      <c r="V892" s="7"/>
      <c r="W892" s="7"/>
      <c r="X892" s="7"/>
      <c r="Y892" s="7"/>
      <c r="Z892" s="201"/>
      <c r="AA892" s="7"/>
      <c r="AB892" s="7"/>
      <c r="AC892" s="7"/>
      <c r="AD892" s="7"/>
      <c r="AE892" s="7"/>
      <c r="AF892" s="7"/>
    </row>
    <row r="893" ht="14.25" customHeight="1">
      <c r="A893" s="7"/>
      <c r="B893" s="207"/>
      <c r="C893" s="49"/>
      <c r="D893" s="207"/>
      <c r="E893" s="7"/>
      <c r="F893" s="7"/>
      <c r="G893" s="7"/>
      <c r="H893" s="201"/>
      <c r="I893" s="207"/>
      <c r="J893" s="207"/>
      <c r="K893" s="7"/>
      <c r="L893" s="7"/>
      <c r="M893" s="7"/>
      <c r="N893" s="7"/>
      <c r="O893" s="7"/>
      <c r="P893" s="7"/>
      <c r="Q893" s="7"/>
      <c r="R893" s="7"/>
      <c r="S893" s="7"/>
      <c r="T893" s="7"/>
      <c r="U893" s="7"/>
      <c r="V893" s="7"/>
      <c r="W893" s="7"/>
      <c r="X893" s="7"/>
      <c r="Y893" s="7"/>
      <c r="Z893" s="201"/>
      <c r="AA893" s="7"/>
      <c r="AB893" s="7"/>
      <c r="AC893" s="7"/>
      <c r="AD893" s="7"/>
      <c r="AE893" s="7"/>
      <c r="AF893" s="7"/>
    </row>
    <row r="894" ht="14.25" customHeight="1">
      <c r="A894" s="7"/>
      <c r="B894" s="207"/>
      <c r="C894" s="49"/>
      <c r="D894" s="207"/>
      <c r="E894" s="7"/>
      <c r="F894" s="7"/>
      <c r="G894" s="7"/>
      <c r="H894" s="201"/>
      <c r="I894" s="207"/>
      <c r="J894" s="207"/>
      <c r="K894" s="7"/>
      <c r="L894" s="7"/>
      <c r="M894" s="7"/>
      <c r="N894" s="7"/>
      <c r="O894" s="7"/>
      <c r="P894" s="7"/>
      <c r="Q894" s="7"/>
      <c r="R894" s="7"/>
      <c r="S894" s="7"/>
      <c r="T894" s="7"/>
      <c r="U894" s="7"/>
      <c r="V894" s="7"/>
      <c r="W894" s="7"/>
      <c r="X894" s="7"/>
      <c r="Y894" s="7"/>
      <c r="Z894" s="201"/>
      <c r="AA894" s="7"/>
      <c r="AB894" s="7"/>
      <c r="AC894" s="7"/>
      <c r="AD894" s="7"/>
      <c r="AE894" s="7"/>
      <c r="AF894" s="7"/>
    </row>
    <row r="895" ht="14.25" customHeight="1">
      <c r="A895" s="7"/>
      <c r="B895" s="207"/>
      <c r="C895" s="49"/>
      <c r="D895" s="207"/>
      <c r="E895" s="7"/>
      <c r="F895" s="7"/>
      <c r="G895" s="7"/>
      <c r="H895" s="201"/>
      <c r="I895" s="207"/>
      <c r="J895" s="207"/>
      <c r="K895" s="7"/>
      <c r="L895" s="7"/>
      <c r="M895" s="7"/>
      <c r="N895" s="7"/>
      <c r="O895" s="7"/>
      <c r="P895" s="7"/>
      <c r="Q895" s="7"/>
      <c r="R895" s="7"/>
      <c r="S895" s="7"/>
      <c r="T895" s="7"/>
      <c r="U895" s="7"/>
      <c r="V895" s="7"/>
      <c r="W895" s="7"/>
      <c r="X895" s="7"/>
      <c r="Y895" s="7"/>
      <c r="Z895" s="201"/>
      <c r="AA895" s="7"/>
      <c r="AB895" s="7"/>
      <c r="AC895" s="7"/>
      <c r="AD895" s="7"/>
      <c r="AE895" s="7"/>
      <c r="AF895" s="7"/>
    </row>
    <row r="896" ht="14.25" customHeight="1">
      <c r="A896" s="7"/>
      <c r="B896" s="207"/>
      <c r="C896" s="49"/>
      <c r="D896" s="207"/>
      <c r="E896" s="7"/>
      <c r="F896" s="7"/>
      <c r="G896" s="7"/>
      <c r="H896" s="201"/>
      <c r="I896" s="207"/>
      <c r="J896" s="207"/>
      <c r="K896" s="7"/>
      <c r="L896" s="7"/>
      <c r="M896" s="7"/>
      <c r="N896" s="7"/>
      <c r="O896" s="7"/>
      <c r="P896" s="7"/>
      <c r="Q896" s="7"/>
      <c r="R896" s="7"/>
      <c r="S896" s="7"/>
      <c r="T896" s="7"/>
      <c r="U896" s="7"/>
      <c r="V896" s="7"/>
      <c r="W896" s="7"/>
      <c r="X896" s="7"/>
      <c r="Y896" s="7"/>
      <c r="Z896" s="201"/>
      <c r="AA896" s="7"/>
      <c r="AB896" s="7"/>
      <c r="AC896" s="7"/>
      <c r="AD896" s="7"/>
      <c r="AE896" s="7"/>
      <c r="AF896" s="7"/>
    </row>
    <row r="897" ht="14.25" customHeight="1">
      <c r="A897" s="7"/>
      <c r="B897" s="207"/>
      <c r="C897" s="49"/>
      <c r="D897" s="207"/>
      <c r="E897" s="7"/>
      <c r="F897" s="7"/>
      <c r="G897" s="7"/>
      <c r="H897" s="201"/>
      <c r="I897" s="207"/>
      <c r="J897" s="207"/>
      <c r="K897" s="7"/>
      <c r="L897" s="7"/>
      <c r="M897" s="7"/>
      <c r="N897" s="7"/>
      <c r="O897" s="7"/>
      <c r="P897" s="7"/>
      <c r="Q897" s="7"/>
      <c r="R897" s="7"/>
      <c r="S897" s="7"/>
      <c r="T897" s="7"/>
      <c r="U897" s="7"/>
      <c r="V897" s="7"/>
      <c r="W897" s="7"/>
      <c r="X897" s="7"/>
      <c r="Y897" s="7"/>
      <c r="Z897" s="201"/>
      <c r="AA897" s="7"/>
      <c r="AB897" s="7"/>
      <c r="AC897" s="7"/>
      <c r="AD897" s="7"/>
      <c r="AE897" s="7"/>
      <c r="AF897" s="7"/>
    </row>
    <row r="898" ht="14.25" customHeight="1">
      <c r="A898" s="7"/>
      <c r="B898" s="207"/>
      <c r="C898" s="49"/>
      <c r="D898" s="207"/>
      <c r="E898" s="7"/>
      <c r="F898" s="7"/>
      <c r="G898" s="7"/>
      <c r="H898" s="201"/>
      <c r="I898" s="207"/>
      <c r="J898" s="207"/>
      <c r="K898" s="7"/>
      <c r="L898" s="7"/>
      <c r="M898" s="7"/>
      <c r="N898" s="7"/>
      <c r="O898" s="7"/>
      <c r="P898" s="7"/>
      <c r="Q898" s="7"/>
      <c r="R898" s="7"/>
      <c r="S898" s="7"/>
      <c r="T898" s="7"/>
      <c r="U898" s="7"/>
      <c r="V898" s="7"/>
      <c r="W898" s="7"/>
      <c r="X898" s="7"/>
      <c r="Y898" s="7"/>
      <c r="Z898" s="201"/>
      <c r="AA898" s="7"/>
      <c r="AB898" s="7"/>
      <c r="AC898" s="7"/>
      <c r="AD898" s="7"/>
      <c r="AE898" s="7"/>
      <c r="AF898" s="7"/>
    </row>
    <row r="899" ht="14.25" customHeight="1">
      <c r="A899" s="7"/>
      <c r="B899" s="207"/>
      <c r="C899" s="49"/>
      <c r="D899" s="207"/>
      <c r="E899" s="7"/>
      <c r="F899" s="7"/>
      <c r="G899" s="7"/>
      <c r="H899" s="201"/>
      <c r="I899" s="207"/>
      <c r="J899" s="207"/>
      <c r="K899" s="7"/>
      <c r="L899" s="7"/>
      <c r="M899" s="7"/>
      <c r="N899" s="7"/>
      <c r="O899" s="7"/>
      <c r="P899" s="7"/>
      <c r="Q899" s="7"/>
      <c r="R899" s="7"/>
      <c r="S899" s="7"/>
      <c r="T899" s="7"/>
      <c r="U899" s="7"/>
      <c r="V899" s="7"/>
      <c r="W899" s="7"/>
      <c r="X899" s="7"/>
      <c r="Y899" s="7"/>
      <c r="Z899" s="201"/>
      <c r="AA899" s="7"/>
      <c r="AB899" s="7"/>
      <c r="AC899" s="7"/>
      <c r="AD899" s="7"/>
      <c r="AE899" s="7"/>
      <c r="AF899" s="7"/>
    </row>
    <row r="900" ht="14.25" customHeight="1">
      <c r="A900" s="7"/>
      <c r="B900" s="207"/>
      <c r="C900" s="49"/>
      <c r="D900" s="207"/>
      <c r="E900" s="7"/>
      <c r="F900" s="7"/>
      <c r="G900" s="7"/>
      <c r="H900" s="201"/>
      <c r="I900" s="207"/>
      <c r="J900" s="207"/>
      <c r="K900" s="7"/>
      <c r="L900" s="7"/>
      <c r="M900" s="7"/>
      <c r="N900" s="7"/>
      <c r="O900" s="7"/>
      <c r="P900" s="7"/>
      <c r="Q900" s="7"/>
      <c r="R900" s="7"/>
      <c r="S900" s="7"/>
      <c r="T900" s="7"/>
      <c r="U900" s="7"/>
      <c r="V900" s="7"/>
      <c r="W900" s="7"/>
      <c r="X900" s="7"/>
      <c r="Y900" s="7"/>
      <c r="Z900" s="201"/>
      <c r="AA900" s="7"/>
      <c r="AB900" s="7"/>
      <c r="AC900" s="7"/>
      <c r="AD900" s="7"/>
      <c r="AE900" s="7"/>
      <c r="AF900" s="7"/>
    </row>
    <row r="901" ht="14.25" customHeight="1">
      <c r="A901" s="7"/>
      <c r="B901" s="207"/>
      <c r="C901" s="49"/>
      <c r="D901" s="207"/>
      <c r="E901" s="7"/>
      <c r="F901" s="7"/>
      <c r="G901" s="7"/>
      <c r="H901" s="201"/>
      <c r="I901" s="207"/>
      <c r="J901" s="207"/>
      <c r="K901" s="7"/>
      <c r="L901" s="7"/>
      <c r="M901" s="7"/>
      <c r="N901" s="7"/>
      <c r="O901" s="7"/>
      <c r="P901" s="7"/>
      <c r="Q901" s="7"/>
      <c r="R901" s="7"/>
      <c r="S901" s="7"/>
      <c r="T901" s="7"/>
      <c r="U901" s="7"/>
      <c r="V901" s="7"/>
      <c r="W901" s="7"/>
      <c r="X901" s="7"/>
      <c r="Y901" s="7"/>
      <c r="Z901" s="201"/>
      <c r="AA901" s="7"/>
      <c r="AB901" s="7"/>
      <c r="AC901" s="7"/>
      <c r="AD901" s="7"/>
      <c r="AE901" s="7"/>
      <c r="AF901" s="7"/>
    </row>
    <row r="902" ht="14.25" customHeight="1">
      <c r="A902" s="7"/>
      <c r="B902" s="207"/>
      <c r="C902" s="49"/>
      <c r="D902" s="207"/>
      <c r="E902" s="7"/>
      <c r="F902" s="7"/>
      <c r="G902" s="7"/>
      <c r="H902" s="201"/>
      <c r="I902" s="207"/>
      <c r="J902" s="207"/>
      <c r="K902" s="7"/>
      <c r="L902" s="7"/>
      <c r="M902" s="7"/>
      <c r="N902" s="7"/>
      <c r="O902" s="7"/>
      <c r="P902" s="7"/>
      <c r="Q902" s="7"/>
      <c r="R902" s="7"/>
      <c r="S902" s="7"/>
      <c r="T902" s="7"/>
      <c r="U902" s="7"/>
      <c r="V902" s="7"/>
      <c r="W902" s="7"/>
      <c r="X902" s="7"/>
      <c r="Y902" s="7"/>
      <c r="Z902" s="201"/>
      <c r="AA902" s="7"/>
      <c r="AB902" s="7"/>
      <c r="AC902" s="7"/>
      <c r="AD902" s="7"/>
      <c r="AE902" s="7"/>
      <c r="AF902" s="7"/>
    </row>
    <row r="903" ht="14.25" customHeight="1">
      <c r="A903" s="7"/>
      <c r="B903" s="207"/>
      <c r="C903" s="49"/>
      <c r="D903" s="207"/>
      <c r="E903" s="7"/>
      <c r="F903" s="7"/>
      <c r="G903" s="7"/>
      <c r="H903" s="201"/>
      <c r="I903" s="207"/>
      <c r="J903" s="207"/>
      <c r="K903" s="7"/>
      <c r="L903" s="7"/>
      <c r="M903" s="7"/>
      <c r="N903" s="7"/>
      <c r="O903" s="7"/>
      <c r="P903" s="7"/>
      <c r="Q903" s="7"/>
      <c r="R903" s="7"/>
      <c r="S903" s="7"/>
      <c r="T903" s="7"/>
      <c r="U903" s="7"/>
      <c r="V903" s="7"/>
      <c r="W903" s="7"/>
      <c r="X903" s="7"/>
      <c r="Y903" s="7"/>
      <c r="Z903" s="201"/>
      <c r="AA903" s="7"/>
      <c r="AB903" s="7"/>
      <c r="AC903" s="7"/>
      <c r="AD903" s="7"/>
      <c r="AE903" s="7"/>
      <c r="AF903" s="7"/>
    </row>
    <row r="904" ht="14.25" customHeight="1">
      <c r="A904" s="7"/>
      <c r="B904" s="207"/>
      <c r="C904" s="49"/>
      <c r="D904" s="207"/>
      <c r="E904" s="7"/>
      <c r="F904" s="7"/>
      <c r="G904" s="7"/>
      <c r="H904" s="201"/>
      <c r="I904" s="207"/>
      <c r="J904" s="207"/>
      <c r="K904" s="7"/>
      <c r="L904" s="7"/>
      <c r="M904" s="7"/>
      <c r="N904" s="7"/>
      <c r="O904" s="7"/>
      <c r="P904" s="7"/>
      <c r="Q904" s="7"/>
      <c r="R904" s="7"/>
      <c r="S904" s="7"/>
      <c r="T904" s="7"/>
      <c r="U904" s="7"/>
      <c r="V904" s="7"/>
      <c r="W904" s="7"/>
      <c r="X904" s="7"/>
      <c r="Y904" s="7"/>
      <c r="Z904" s="201"/>
      <c r="AA904" s="7"/>
      <c r="AB904" s="7"/>
      <c r="AC904" s="7"/>
      <c r="AD904" s="7"/>
      <c r="AE904" s="7"/>
      <c r="AF904" s="7"/>
    </row>
    <row r="905" ht="14.25" customHeight="1">
      <c r="A905" s="7"/>
      <c r="B905" s="207"/>
      <c r="C905" s="49"/>
      <c r="D905" s="207"/>
      <c r="E905" s="7"/>
      <c r="F905" s="7"/>
      <c r="G905" s="7"/>
      <c r="H905" s="201"/>
      <c r="I905" s="207"/>
      <c r="J905" s="207"/>
      <c r="K905" s="7"/>
      <c r="L905" s="7"/>
      <c r="M905" s="7"/>
      <c r="N905" s="7"/>
      <c r="O905" s="7"/>
      <c r="P905" s="7"/>
      <c r="Q905" s="7"/>
      <c r="R905" s="7"/>
      <c r="S905" s="7"/>
      <c r="T905" s="7"/>
      <c r="U905" s="7"/>
      <c r="V905" s="7"/>
      <c r="W905" s="7"/>
      <c r="X905" s="7"/>
      <c r="Y905" s="7"/>
      <c r="Z905" s="201"/>
      <c r="AA905" s="7"/>
      <c r="AB905" s="7"/>
      <c r="AC905" s="7"/>
      <c r="AD905" s="7"/>
      <c r="AE905" s="7"/>
      <c r="AF905" s="7"/>
    </row>
    <row r="906" ht="14.25" customHeight="1">
      <c r="A906" s="7"/>
      <c r="B906" s="207"/>
      <c r="C906" s="49"/>
      <c r="D906" s="207"/>
      <c r="E906" s="7"/>
      <c r="F906" s="7"/>
      <c r="G906" s="7"/>
      <c r="H906" s="201"/>
      <c r="I906" s="207"/>
      <c r="J906" s="207"/>
      <c r="K906" s="7"/>
      <c r="L906" s="7"/>
      <c r="M906" s="7"/>
      <c r="N906" s="7"/>
      <c r="O906" s="7"/>
      <c r="P906" s="7"/>
      <c r="Q906" s="7"/>
      <c r="R906" s="7"/>
      <c r="S906" s="7"/>
      <c r="T906" s="7"/>
      <c r="U906" s="7"/>
      <c r="V906" s="7"/>
      <c r="W906" s="7"/>
      <c r="X906" s="7"/>
      <c r="Y906" s="7"/>
      <c r="Z906" s="201"/>
      <c r="AA906" s="7"/>
      <c r="AB906" s="7"/>
      <c r="AC906" s="7"/>
      <c r="AD906" s="7"/>
      <c r="AE906" s="7"/>
      <c r="AF906" s="7"/>
    </row>
    <row r="907" ht="14.25" customHeight="1">
      <c r="A907" s="7"/>
      <c r="B907" s="207"/>
      <c r="C907" s="49"/>
      <c r="D907" s="207"/>
      <c r="E907" s="7"/>
      <c r="F907" s="7"/>
      <c r="G907" s="7"/>
      <c r="H907" s="201"/>
      <c r="I907" s="207"/>
      <c r="J907" s="207"/>
      <c r="K907" s="7"/>
      <c r="L907" s="7"/>
      <c r="M907" s="7"/>
      <c r="N907" s="7"/>
      <c r="O907" s="7"/>
      <c r="P907" s="7"/>
      <c r="Q907" s="7"/>
      <c r="R907" s="7"/>
      <c r="S907" s="7"/>
      <c r="T907" s="7"/>
      <c r="U907" s="7"/>
      <c r="V907" s="7"/>
      <c r="W907" s="7"/>
      <c r="X907" s="7"/>
      <c r="Y907" s="7"/>
      <c r="Z907" s="201"/>
      <c r="AA907" s="7"/>
      <c r="AB907" s="7"/>
      <c r="AC907" s="7"/>
      <c r="AD907" s="7"/>
      <c r="AE907" s="7"/>
      <c r="AF907" s="7"/>
    </row>
    <row r="908" ht="14.25" customHeight="1">
      <c r="A908" s="7"/>
      <c r="B908" s="207"/>
      <c r="C908" s="49"/>
      <c r="D908" s="207"/>
      <c r="E908" s="7"/>
      <c r="F908" s="7"/>
      <c r="G908" s="7"/>
      <c r="H908" s="201"/>
      <c r="I908" s="207"/>
      <c r="J908" s="207"/>
      <c r="K908" s="7"/>
      <c r="L908" s="7"/>
      <c r="M908" s="7"/>
      <c r="N908" s="7"/>
      <c r="O908" s="7"/>
      <c r="P908" s="7"/>
      <c r="Q908" s="7"/>
      <c r="R908" s="7"/>
      <c r="S908" s="7"/>
      <c r="T908" s="7"/>
      <c r="U908" s="7"/>
      <c r="V908" s="7"/>
      <c r="W908" s="7"/>
      <c r="X908" s="7"/>
      <c r="Y908" s="7"/>
      <c r="Z908" s="201"/>
      <c r="AA908" s="7"/>
      <c r="AB908" s="7"/>
      <c r="AC908" s="7"/>
      <c r="AD908" s="7"/>
      <c r="AE908" s="7"/>
      <c r="AF908" s="7"/>
    </row>
    <row r="909" ht="14.25" customHeight="1">
      <c r="A909" s="7"/>
      <c r="B909" s="207"/>
      <c r="C909" s="49"/>
      <c r="D909" s="207"/>
      <c r="E909" s="7"/>
      <c r="F909" s="7"/>
      <c r="G909" s="7"/>
      <c r="H909" s="201"/>
      <c r="I909" s="207"/>
      <c r="J909" s="207"/>
      <c r="K909" s="7"/>
      <c r="L909" s="7"/>
      <c r="M909" s="7"/>
      <c r="N909" s="7"/>
      <c r="O909" s="7"/>
      <c r="P909" s="7"/>
      <c r="Q909" s="7"/>
      <c r="R909" s="7"/>
      <c r="S909" s="7"/>
      <c r="T909" s="7"/>
      <c r="U909" s="7"/>
      <c r="V909" s="7"/>
      <c r="W909" s="7"/>
      <c r="X909" s="7"/>
      <c r="Y909" s="7"/>
      <c r="Z909" s="201"/>
      <c r="AA909" s="7"/>
      <c r="AB909" s="7"/>
      <c r="AC909" s="7"/>
      <c r="AD909" s="7"/>
      <c r="AE909" s="7"/>
      <c r="AF909" s="7"/>
    </row>
    <row r="910" ht="14.25" customHeight="1">
      <c r="A910" s="7"/>
      <c r="B910" s="207"/>
      <c r="C910" s="49"/>
      <c r="D910" s="207"/>
      <c r="E910" s="7"/>
      <c r="F910" s="7"/>
      <c r="G910" s="7"/>
      <c r="H910" s="201"/>
      <c r="I910" s="207"/>
      <c r="J910" s="207"/>
      <c r="K910" s="7"/>
      <c r="L910" s="7"/>
      <c r="M910" s="7"/>
      <c r="N910" s="7"/>
      <c r="O910" s="7"/>
      <c r="P910" s="7"/>
      <c r="Q910" s="7"/>
      <c r="R910" s="7"/>
      <c r="S910" s="7"/>
      <c r="T910" s="7"/>
      <c r="U910" s="7"/>
      <c r="V910" s="7"/>
      <c r="W910" s="7"/>
      <c r="X910" s="7"/>
      <c r="Y910" s="7"/>
      <c r="Z910" s="201"/>
      <c r="AA910" s="7"/>
      <c r="AB910" s="7"/>
      <c r="AC910" s="7"/>
      <c r="AD910" s="7"/>
      <c r="AE910" s="7"/>
      <c r="AF910" s="7"/>
    </row>
    <row r="911" ht="14.25" customHeight="1">
      <c r="A911" s="7"/>
      <c r="B911" s="207"/>
      <c r="C911" s="49"/>
      <c r="D911" s="207"/>
      <c r="E911" s="7"/>
      <c r="F911" s="7"/>
      <c r="G911" s="7"/>
      <c r="H911" s="201"/>
      <c r="I911" s="207"/>
      <c r="J911" s="207"/>
      <c r="K911" s="7"/>
      <c r="L911" s="7"/>
      <c r="M911" s="7"/>
      <c r="N911" s="7"/>
      <c r="O911" s="7"/>
      <c r="P911" s="7"/>
      <c r="Q911" s="7"/>
      <c r="R911" s="7"/>
      <c r="S911" s="7"/>
      <c r="T911" s="7"/>
      <c r="U911" s="7"/>
      <c r="V911" s="7"/>
      <c r="W911" s="7"/>
      <c r="X911" s="7"/>
      <c r="Y911" s="7"/>
      <c r="Z911" s="201"/>
      <c r="AA911" s="7"/>
      <c r="AB911" s="7"/>
      <c r="AC911" s="7"/>
      <c r="AD911" s="7"/>
      <c r="AE911" s="7"/>
      <c r="AF911" s="7"/>
    </row>
    <row r="912" ht="14.25" customHeight="1">
      <c r="A912" s="7"/>
      <c r="B912" s="207"/>
      <c r="C912" s="49"/>
      <c r="D912" s="207"/>
      <c r="E912" s="7"/>
      <c r="F912" s="7"/>
      <c r="G912" s="7"/>
      <c r="H912" s="201"/>
      <c r="I912" s="207"/>
      <c r="J912" s="207"/>
      <c r="K912" s="7"/>
      <c r="L912" s="7"/>
      <c r="M912" s="7"/>
      <c r="N912" s="7"/>
      <c r="O912" s="7"/>
      <c r="P912" s="7"/>
      <c r="Q912" s="7"/>
      <c r="R912" s="7"/>
      <c r="S912" s="7"/>
      <c r="T912" s="7"/>
      <c r="U912" s="7"/>
      <c r="V912" s="7"/>
      <c r="W912" s="7"/>
      <c r="X912" s="7"/>
      <c r="Y912" s="7"/>
      <c r="Z912" s="201"/>
      <c r="AA912" s="7"/>
      <c r="AB912" s="7"/>
      <c r="AC912" s="7"/>
      <c r="AD912" s="7"/>
      <c r="AE912" s="7"/>
      <c r="AF912" s="7"/>
    </row>
    <row r="913" ht="14.25" customHeight="1">
      <c r="A913" s="7"/>
      <c r="B913" s="207"/>
      <c r="C913" s="49"/>
      <c r="D913" s="207"/>
      <c r="E913" s="7"/>
      <c r="F913" s="7"/>
      <c r="G913" s="7"/>
      <c r="H913" s="201"/>
      <c r="I913" s="207"/>
      <c r="J913" s="207"/>
      <c r="K913" s="7"/>
      <c r="L913" s="7"/>
      <c r="M913" s="7"/>
      <c r="N913" s="7"/>
      <c r="O913" s="7"/>
      <c r="P913" s="7"/>
      <c r="Q913" s="7"/>
      <c r="R913" s="7"/>
      <c r="S913" s="7"/>
      <c r="T913" s="7"/>
      <c r="U913" s="7"/>
      <c r="V913" s="7"/>
      <c r="W913" s="7"/>
      <c r="X913" s="7"/>
      <c r="Y913" s="7"/>
      <c r="Z913" s="201"/>
      <c r="AA913" s="7"/>
      <c r="AB913" s="7"/>
      <c r="AC913" s="7"/>
      <c r="AD913" s="7"/>
      <c r="AE913" s="7"/>
      <c r="AF913" s="7"/>
    </row>
    <row r="914" ht="14.25" customHeight="1">
      <c r="A914" s="7"/>
      <c r="B914" s="207"/>
      <c r="C914" s="49"/>
      <c r="D914" s="207"/>
      <c r="E914" s="7"/>
      <c r="F914" s="7"/>
      <c r="G914" s="7"/>
      <c r="H914" s="201"/>
      <c r="I914" s="207"/>
      <c r="J914" s="207"/>
      <c r="K914" s="7"/>
      <c r="L914" s="7"/>
      <c r="M914" s="7"/>
      <c r="N914" s="7"/>
      <c r="O914" s="7"/>
      <c r="P914" s="7"/>
      <c r="Q914" s="7"/>
      <c r="R914" s="7"/>
      <c r="S914" s="7"/>
      <c r="T914" s="7"/>
      <c r="U914" s="7"/>
      <c r="V914" s="7"/>
      <c r="W914" s="7"/>
      <c r="X914" s="7"/>
      <c r="Y914" s="7"/>
      <c r="Z914" s="201"/>
      <c r="AA914" s="7"/>
      <c r="AB914" s="7"/>
      <c r="AC914" s="7"/>
      <c r="AD914" s="7"/>
      <c r="AE914" s="7"/>
      <c r="AF914" s="7"/>
    </row>
    <row r="915" ht="14.25" customHeight="1">
      <c r="A915" s="7"/>
      <c r="B915" s="207"/>
      <c r="C915" s="49"/>
      <c r="D915" s="207"/>
      <c r="E915" s="7"/>
      <c r="F915" s="7"/>
      <c r="G915" s="7"/>
      <c r="H915" s="201"/>
      <c r="I915" s="207"/>
      <c r="J915" s="207"/>
      <c r="K915" s="7"/>
      <c r="L915" s="7"/>
      <c r="M915" s="7"/>
      <c r="N915" s="7"/>
      <c r="O915" s="7"/>
      <c r="P915" s="7"/>
      <c r="Q915" s="7"/>
      <c r="R915" s="7"/>
      <c r="S915" s="7"/>
      <c r="T915" s="7"/>
      <c r="U915" s="7"/>
      <c r="V915" s="7"/>
      <c r="W915" s="7"/>
      <c r="X915" s="7"/>
      <c r="Y915" s="7"/>
      <c r="Z915" s="201"/>
      <c r="AA915" s="7"/>
      <c r="AB915" s="7"/>
      <c r="AC915" s="7"/>
      <c r="AD915" s="7"/>
      <c r="AE915" s="7"/>
      <c r="AF915" s="7"/>
    </row>
    <row r="916" ht="14.25" customHeight="1">
      <c r="A916" s="7"/>
      <c r="B916" s="207"/>
      <c r="C916" s="49"/>
      <c r="D916" s="207"/>
      <c r="E916" s="7"/>
      <c r="F916" s="7"/>
      <c r="G916" s="7"/>
      <c r="H916" s="201"/>
      <c r="I916" s="207"/>
      <c r="J916" s="207"/>
      <c r="K916" s="7"/>
      <c r="L916" s="7"/>
      <c r="M916" s="7"/>
      <c r="N916" s="7"/>
      <c r="O916" s="7"/>
      <c r="P916" s="7"/>
      <c r="Q916" s="7"/>
      <c r="R916" s="7"/>
      <c r="S916" s="7"/>
      <c r="T916" s="7"/>
      <c r="U916" s="7"/>
      <c r="V916" s="7"/>
      <c r="W916" s="7"/>
      <c r="X916" s="7"/>
      <c r="Y916" s="7"/>
      <c r="Z916" s="201"/>
      <c r="AA916" s="7"/>
      <c r="AB916" s="7"/>
      <c r="AC916" s="7"/>
      <c r="AD916" s="7"/>
      <c r="AE916" s="7"/>
      <c r="AF916" s="7"/>
    </row>
    <row r="917" ht="14.25" customHeight="1">
      <c r="A917" s="7"/>
      <c r="B917" s="207"/>
      <c r="C917" s="49"/>
      <c r="D917" s="207"/>
      <c r="E917" s="7"/>
      <c r="F917" s="7"/>
      <c r="G917" s="7"/>
      <c r="H917" s="201"/>
      <c r="I917" s="207"/>
      <c r="J917" s="207"/>
      <c r="K917" s="7"/>
      <c r="L917" s="7"/>
      <c r="M917" s="7"/>
      <c r="N917" s="7"/>
      <c r="O917" s="7"/>
      <c r="P917" s="7"/>
      <c r="Q917" s="7"/>
      <c r="R917" s="7"/>
      <c r="S917" s="7"/>
      <c r="T917" s="7"/>
      <c r="U917" s="7"/>
      <c r="V917" s="7"/>
      <c r="W917" s="7"/>
      <c r="X917" s="7"/>
      <c r="Y917" s="7"/>
      <c r="Z917" s="201"/>
      <c r="AA917" s="7"/>
      <c r="AB917" s="7"/>
      <c r="AC917" s="7"/>
      <c r="AD917" s="7"/>
      <c r="AE917" s="7"/>
      <c r="AF917" s="7"/>
    </row>
    <row r="918" ht="14.25" customHeight="1">
      <c r="A918" s="7"/>
      <c r="B918" s="207"/>
      <c r="C918" s="49"/>
      <c r="D918" s="207"/>
      <c r="E918" s="7"/>
      <c r="F918" s="7"/>
      <c r="G918" s="7"/>
      <c r="H918" s="201"/>
      <c r="I918" s="207"/>
      <c r="J918" s="207"/>
      <c r="K918" s="7"/>
      <c r="L918" s="7"/>
      <c r="M918" s="7"/>
      <c r="N918" s="7"/>
      <c r="O918" s="7"/>
      <c r="P918" s="7"/>
      <c r="Q918" s="7"/>
      <c r="R918" s="7"/>
      <c r="S918" s="7"/>
      <c r="T918" s="7"/>
      <c r="U918" s="7"/>
      <c r="V918" s="7"/>
      <c r="W918" s="7"/>
      <c r="X918" s="7"/>
      <c r="Y918" s="7"/>
      <c r="Z918" s="201"/>
      <c r="AA918" s="7"/>
      <c r="AB918" s="7"/>
      <c r="AC918" s="7"/>
      <c r="AD918" s="7"/>
      <c r="AE918" s="7"/>
      <c r="AF918" s="7"/>
    </row>
    <row r="919" ht="14.25" customHeight="1">
      <c r="A919" s="7"/>
      <c r="B919" s="207"/>
      <c r="C919" s="49"/>
      <c r="D919" s="207"/>
      <c r="E919" s="7"/>
      <c r="F919" s="7"/>
      <c r="G919" s="7"/>
      <c r="H919" s="201"/>
      <c r="I919" s="207"/>
      <c r="J919" s="207"/>
      <c r="K919" s="7"/>
      <c r="L919" s="7"/>
      <c r="M919" s="7"/>
      <c r="N919" s="7"/>
      <c r="O919" s="7"/>
      <c r="P919" s="7"/>
      <c r="Q919" s="7"/>
      <c r="R919" s="7"/>
      <c r="S919" s="7"/>
      <c r="T919" s="7"/>
      <c r="U919" s="7"/>
      <c r="V919" s="7"/>
      <c r="W919" s="7"/>
      <c r="X919" s="7"/>
      <c r="Y919" s="7"/>
      <c r="Z919" s="201"/>
      <c r="AA919" s="7"/>
      <c r="AB919" s="7"/>
      <c r="AC919" s="7"/>
      <c r="AD919" s="7"/>
      <c r="AE919" s="7"/>
      <c r="AF919" s="7"/>
    </row>
    <row r="920" ht="14.25" customHeight="1">
      <c r="A920" s="7"/>
      <c r="B920" s="207"/>
      <c r="C920" s="49"/>
      <c r="D920" s="207"/>
      <c r="E920" s="7"/>
      <c r="F920" s="7"/>
      <c r="G920" s="7"/>
      <c r="H920" s="201"/>
      <c r="I920" s="207"/>
      <c r="J920" s="207"/>
      <c r="K920" s="7"/>
      <c r="L920" s="7"/>
      <c r="M920" s="7"/>
      <c r="N920" s="7"/>
      <c r="O920" s="7"/>
      <c r="P920" s="7"/>
      <c r="Q920" s="7"/>
      <c r="R920" s="7"/>
      <c r="S920" s="7"/>
      <c r="T920" s="7"/>
      <c r="U920" s="7"/>
      <c r="V920" s="7"/>
      <c r="W920" s="7"/>
      <c r="X920" s="7"/>
      <c r="Y920" s="7"/>
      <c r="Z920" s="201"/>
      <c r="AA920" s="7"/>
      <c r="AB920" s="7"/>
      <c r="AC920" s="7"/>
      <c r="AD920" s="7"/>
      <c r="AE920" s="7"/>
      <c r="AF920" s="7"/>
    </row>
    <row r="921" ht="14.25" customHeight="1">
      <c r="A921" s="7"/>
      <c r="B921" s="207"/>
      <c r="C921" s="49"/>
      <c r="D921" s="207"/>
      <c r="E921" s="7"/>
      <c r="F921" s="7"/>
      <c r="G921" s="7"/>
      <c r="H921" s="201"/>
      <c r="I921" s="207"/>
      <c r="J921" s="207"/>
      <c r="K921" s="7"/>
      <c r="L921" s="7"/>
      <c r="M921" s="7"/>
      <c r="N921" s="7"/>
      <c r="O921" s="7"/>
      <c r="P921" s="7"/>
      <c r="Q921" s="7"/>
      <c r="R921" s="7"/>
      <c r="S921" s="7"/>
      <c r="T921" s="7"/>
      <c r="U921" s="7"/>
      <c r="V921" s="7"/>
      <c r="W921" s="7"/>
      <c r="X921" s="7"/>
      <c r="Y921" s="7"/>
      <c r="Z921" s="201"/>
      <c r="AA921" s="7"/>
      <c r="AB921" s="7"/>
      <c r="AC921" s="7"/>
      <c r="AD921" s="7"/>
      <c r="AE921" s="7"/>
      <c r="AF921" s="7"/>
    </row>
    <row r="922" ht="14.25" customHeight="1">
      <c r="A922" s="7"/>
      <c r="B922" s="207"/>
      <c r="C922" s="49"/>
      <c r="D922" s="207"/>
      <c r="E922" s="7"/>
      <c r="F922" s="7"/>
      <c r="G922" s="7"/>
      <c r="H922" s="201"/>
      <c r="I922" s="207"/>
      <c r="J922" s="207"/>
      <c r="K922" s="7"/>
      <c r="L922" s="7"/>
      <c r="M922" s="7"/>
      <c r="N922" s="7"/>
      <c r="O922" s="7"/>
      <c r="P922" s="7"/>
      <c r="Q922" s="7"/>
      <c r="R922" s="7"/>
      <c r="S922" s="7"/>
      <c r="T922" s="7"/>
      <c r="U922" s="7"/>
      <c r="V922" s="7"/>
      <c r="W922" s="7"/>
      <c r="X922" s="7"/>
      <c r="Y922" s="7"/>
      <c r="Z922" s="201"/>
      <c r="AA922" s="7"/>
      <c r="AB922" s="7"/>
      <c r="AC922" s="7"/>
      <c r="AD922" s="7"/>
      <c r="AE922" s="7"/>
      <c r="AF922" s="7"/>
    </row>
    <row r="923" ht="14.25" customHeight="1">
      <c r="A923" s="7"/>
      <c r="B923" s="207"/>
      <c r="C923" s="49"/>
      <c r="D923" s="207"/>
      <c r="E923" s="7"/>
      <c r="F923" s="7"/>
      <c r="G923" s="7"/>
      <c r="H923" s="201"/>
      <c r="I923" s="207"/>
      <c r="J923" s="207"/>
      <c r="K923" s="7"/>
      <c r="L923" s="7"/>
      <c r="M923" s="7"/>
      <c r="N923" s="7"/>
      <c r="O923" s="7"/>
      <c r="P923" s="7"/>
      <c r="Q923" s="7"/>
      <c r="R923" s="7"/>
      <c r="S923" s="7"/>
      <c r="T923" s="7"/>
      <c r="U923" s="7"/>
      <c r="V923" s="7"/>
      <c r="W923" s="7"/>
      <c r="X923" s="7"/>
      <c r="Y923" s="7"/>
      <c r="Z923" s="201"/>
      <c r="AA923" s="7"/>
      <c r="AB923" s="7"/>
      <c r="AC923" s="7"/>
      <c r="AD923" s="7"/>
      <c r="AE923" s="7"/>
      <c r="AF923" s="7"/>
    </row>
    <row r="924" ht="14.25" customHeight="1">
      <c r="A924" s="7"/>
      <c r="B924" s="207"/>
      <c r="C924" s="49"/>
      <c r="D924" s="207"/>
      <c r="E924" s="7"/>
      <c r="F924" s="7"/>
      <c r="G924" s="7"/>
      <c r="H924" s="201"/>
      <c r="I924" s="207"/>
      <c r="J924" s="207"/>
      <c r="K924" s="7"/>
      <c r="L924" s="7"/>
      <c r="M924" s="7"/>
      <c r="N924" s="7"/>
      <c r="O924" s="7"/>
      <c r="P924" s="7"/>
      <c r="Q924" s="7"/>
      <c r="R924" s="7"/>
      <c r="S924" s="7"/>
      <c r="T924" s="7"/>
      <c r="U924" s="7"/>
      <c r="V924" s="7"/>
      <c r="W924" s="7"/>
      <c r="X924" s="7"/>
      <c r="Y924" s="7"/>
      <c r="Z924" s="201"/>
      <c r="AA924" s="7"/>
      <c r="AB924" s="7"/>
      <c r="AC924" s="7"/>
      <c r="AD924" s="7"/>
      <c r="AE924" s="7"/>
      <c r="AF924" s="7"/>
    </row>
    <row r="925" ht="14.25" customHeight="1">
      <c r="A925" s="7"/>
      <c r="B925" s="207"/>
      <c r="C925" s="49"/>
      <c r="D925" s="207"/>
      <c r="E925" s="7"/>
      <c r="F925" s="7"/>
      <c r="G925" s="7"/>
      <c r="H925" s="201"/>
      <c r="I925" s="207"/>
      <c r="J925" s="207"/>
      <c r="K925" s="7"/>
      <c r="L925" s="7"/>
      <c r="M925" s="7"/>
      <c r="N925" s="7"/>
      <c r="O925" s="7"/>
      <c r="P925" s="7"/>
      <c r="Q925" s="7"/>
      <c r="R925" s="7"/>
      <c r="S925" s="7"/>
      <c r="T925" s="7"/>
      <c r="U925" s="7"/>
      <c r="V925" s="7"/>
      <c r="W925" s="7"/>
      <c r="X925" s="7"/>
      <c r="Y925" s="7"/>
      <c r="Z925" s="201"/>
      <c r="AA925" s="7"/>
      <c r="AB925" s="7"/>
      <c r="AC925" s="7"/>
      <c r="AD925" s="7"/>
      <c r="AE925" s="7"/>
      <c r="AF925" s="7"/>
    </row>
    <row r="926" ht="14.25" customHeight="1">
      <c r="A926" s="7"/>
      <c r="B926" s="207"/>
      <c r="C926" s="49"/>
      <c r="D926" s="207"/>
      <c r="E926" s="7"/>
      <c r="F926" s="7"/>
      <c r="G926" s="7"/>
      <c r="H926" s="201"/>
      <c r="I926" s="207"/>
      <c r="J926" s="207"/>
      <c r="K926" s="7"/>
      <c r="L926" s="7"/>
      <c r="M926" s="7"/>
      <c r="N926" s="7"/>
      <c r="O926" s="7"/>
      <c r="P926" s="7"/>
      <c r="Q926" s="7"/>
      <c r="R926" s="7"/>
      <c r="S926" s="7"/>
      <c r="T926" s="7"/>
      <c r="U926" s="7"/>
      <c r="V926" s="7"/>
      <c r="W926" s="7"/>
      <c r="X926" s="7"/>
      <c r="Y926" s="7"/>
      <c r="Z926" s="201"/>
      <c r="AA926" s="7"/>
      <c r="AB926" s="7"/>
      <c r="AC926" s="7"/>
      <c r="AD926" s="7"/>
      <c r="AE926" s="7"/>
      <c r="AF926" s="7"/>
    </row>
    <row r="927" ht="14.25" customHeight="1">
      <c r="A927" s="7"/>
      <c r="B927" s="207"/>
      <c r="C927" s="49"/>
      <c r="D927" s="207"/>
      <c r="E927" s="7"/>
      <c r="F927" s="7"/>
      <c r="G927" s="7"/>
      <c r="H927" s="201"/>
      <c r="I927" s="207"/>
      <c r="J927" s="207"/>
      <c r="K927" s="7"/>
      <c r="L927" s="7"/>
      <c r="M927" s="7"/>
      <c r="N927" s="7"/>
      <c r="O927" s="7"/>
      <c r="P927" s="7"/>
      <c r="Q927" s="7"/>
      <c r="R927" s="7"/>
      <c r="S927" s="7"/>
      <c r="T927" s="7"/>
      <c r="U927" s="7"/>
      <c r="V927" s="7"/>
      <c r="W927" s="7"/>
      <c r="X927" s="7"/>
      <c r="Y927" s="7"/>
      <c r="Z927" s="201"/>
      <c r="AA927" s="7"/>
      <c r="AB927" s="7"/>
      <c r="AC927" s="7"/>
      <c r="AD927" s="7"/>
      <c r="AE927" s="7"/>
      <c r="AF927" s="7"/>
    </row>
    <row r="928" ht="14.25" customHeight="1">
      <c r="A928" s="7"/>
      <c r="B928" s="207"/>
      <c r="C928" s="49"/>
      <c r="D928" s="207"/>
      <c r="E928" s="7"/>
      <c r="F928" s="7"/>
      <c r="G928" s="7"/>
      <c r="H928" s="201"/>
      <c r="I928" s="207"/>
      <c r="J928" s="207"/>
      <c r="K928" s="7"/>
      <c r="L928" s="7"/>
      <c r="M928" s="7"/>
      <c r="N928" s="7"/>
      <c r="O928" s="7"/>
      <c r="P928" s="7"/>
      <c r="Q928" s="7"/>
      <c r="R928" s="7"/>
      <c r="S928" s="7"/>
      <c r="T928" s="7"/>
      <c r="U928" s="7"/>
      <c r="V928" s="7"/>
      <c r="W928" s="7"/>
      <c r="X928" s="7"/>
      <c r="Y928" s="7"/>
      <c r="Z928" s="201"/>
      <c r="AA928" s="7"/>
      <c r="AB928" s="7"/>
      <c r="AC928" s="7"/>
      <c r="AD928" s="7"/>
      <c r="AE928" s="7"/>
      <c r="AF928" s="7"/>
    </row>
    <row r="929" ht="14.25" customHeight="1">
      <c r="A929" s="7"/>
      <c r="B929" s="207"/>
      <c r="C929" s="49"/>
      <c r="D929" s="207"/>
      <c r="E929" s="7"/>
      <c r="F929" s="7"/>
      <c r="G929" s="7"/>
      <c r="H929" s="201"/>
      <c r="I929" s="207"/>
      <c r="J929" s="207"/>
      <c r="K929" s="7"/>
      <c r="L929" s="7"/>
      <c r="M929" s="7"/>
      <c r="N929" s="7"/>
      <c r="O929" s="7"/>
      <c r="P929" s="7"/>
      <c r="Q929" s="7"/>
      <c r="R929" s="7"/>
      <c r="S929" s="7"/>
      <c r="T929" s="7"/>
      <c r="U929" s="7"/>
      <c r="V929" s="7"/>
      <c r="W929" s="7"/>
      <c r="X929" s="7"/>
      <c r="Y929" s="7"/>
      <c r="Z929" s="201"/>
      <c r="AA929" s="7"/>
      <c r="AB929" s="7"/>
      <c r="AC929" s="7"/>
      <c r="AD929" s="7"/>
      <c r="AE929" s="7"/>
      <c r="AF929" s="7"/>
    </row>
    <row r="930" ht="14.25" customHeight="1">
      <c r="A930" s="7"/>
      <c r="B930" s="207"/>
      <c r="C930" s="49"/>
      <c r="D930" s="207"/>
      <c r="E930" s="7"/>
      <c r="F930" s="7"/>
      <c r="G930" s="7"/>
      <c r="H930" s="201"/>
      <c r="I930" s="207"/>
      <c r="J930" s="207"/>
      <c r="K930" s="7"/>
      <c r="L930" s="7"/>
      <c r="M930" s="7"/>
      <c r="N930" s="7"/>
      <c r="O930" s="7"/>
      <c r="P930" s="7"/>
      <c r="Q930" s="7"/>
      <c r="R930" s="7"/>
      <c r="S930" s="7"/>
      <c r="T930" s="7"/>
      <c r="U930" s="7"/>
      <c r="V930" s="7"/>
      <c r="W930" s="7"/>
      <c r="X930" s="7"/>
      <c r="Y930" s="7"/>
      <c r="Z930" s="201"/>
      <c r="AA930" s="7"/>
      <c r="AB930" s="7"/>
      <c r="AC930" s="7"/>
      <c r="AD930" s="7"/>
      <c r="AE930" s="7"/>
      <c r="AF930" s="7"/>
    </row>
    <row r="931" ht="14.25" customHeight="1">
      <c r="A931" s="7"/>
      <c r="B931" s="207"/>
      <c r="C931" s="49"/>
      <c r="D931" s="207"/>
      <c r="E931" s="7"/>
      <c r="F931" s="7"/>
      <c r="G931" s="7"/>
      <c r="H931" s="201"/>
      <c r="I931" s="207"/>
      <c r="J931" s="207"/>
      <c r="K931" s="7"/>
      <c r="L931" s="7"/>
      <c r="M931" s="7"/>
      <c r="N931" s="7"/>
      <c r="O931" s="7"/>
      <c r="P931" s="7"/>
      <c r="Q931" s="7"/>
      <c r="R931" s="7"/>
      <c r="S931" s="7"/>
      <c r="T931" s="7"/>
      <c r="U931" s="7"/>
      <c r="V931" s="7"/>
      <c r="W931" s="7"/>
      <c r="X931" s="7"/>
      <c r="Y931" s="7"/>
      <c r="Z931" s="201"/>
      <c r="AA931" s="7"/>
      <c r="AB931" s="7"/>
      <c r="AC931" s="7"/>
      <c r="AD931" s="7"/>
      <c r="AE931" s="7"/>
      <c r="AF931" s="7"/>
    </row>
    <row r="932" ht="14.25" customHeight="1">
      <c r="A932" s="7"/>
      <c r="B932" s="207"/>
      <c r="C932" s="49"/>
      <c r="D932" s="207"/>
      <c r="E932" s="7"/>
      <c r="F932" s="7"/>
      <c r="G932" s="7"/>
      <c r="H932" s="201"/>
      <c r="I932" s="207"/>
      <c r="J932" s="207"/>
      <c r="K932" s="7"/>
      <c r="L932" s="7"/>
      <c r="M932" s="7"/>
      <c r="N932" s="7"/>
      <c r="O932" s="7"/>
      <c r="P932" s="7"/>
      <c r="Q932" s="7"/>
      <c r="R932" s="7"/>
      <c r="S932" s="7"/>
      <c r="T932" s="7"/>
      <c r="U932" s="7"/>
      <c r="V932" s="7"/>
      <c r="W932" s="7"/>
      <c r="X932" s="7"/>
      <c r="Y932" s="7"/>
      <c r="Z932" s="201"/>
      <c r="AA932" s="7"/>
      <c r="AB932" s="7"/>
      <c r="AC932" s="7"/>
      <c r="AD932" s="7"/>
      <c r="AE932" s="7"/>
      <c r="AF932" s="7"/>
    </row>
    <row r="933" ht="14.25" customHeight="1">
      <c r="A933" s="7"/>
      <c r="B933" s="207"/>
      <c r="C933" s="49"/>
      <c r="D933" s="207"/>
      <c r="E933" s="7"/>
      <c r="F933" s="7"/>
      <c r="G933" s="7"/>
      <c r="H933" s="201"/>
      <c r="I933" s="207"/>
      <c r="J933" s="207"/>
      <c r="K933" s="7"/>
      <c r="L933" s="7"/>
      <c r="M933" s="7"/>
      <c r="N933" s="7"/>
      <c r="O933" s="7"/>
      <c r="P933" s="7"/>
      <c r="Q933" s="7"/>
      <c r="R933" s="7"/>
      <c r="S933" s="7"/>
      <c r="T933" s="7"/>
      <c r="U933" s="7"/>
      <c r="V933" s="7"/>
      <c r="W933" s="7"/>
      <c r="X933" s="7"/>
      <c r="Y933" s="7"/>
      <c r="Z933" s="201"/>
      <c r="AA933" s="7"/>
      <c r="AB933" s="7"/>
      <c r="AC933" s="7"/>
      <c r="AD933" s="7"/>
      <c r="AE933" s="7"/>
      <c r="AF933" s="7"/>
    </row>
    <row r="934" ht="14.25" customHeight="1">
      <c r="A934" s="7"/>
      <c r="B934" s="207"/>
      <c r="C934" s="49"/>
      <c r="D934" s="207"/>
      <c r="E934" s="7"/>
      <c r="F934" s="7"/>
      <c r="G934" s="7"/>
      <c r="H934" s="201"/>
      <c r="I934" s="207"/>
      <c r="J934" s="207"/>
      <c r="K934" s="7"/>
      <c r="L934" s="7"/>
      <c r="M934" s="7"/>
      <c r="N934" s="7"/>
      <c r="O934" s="7"/>
      <c r="P934" s="7"/>
      <c r="Q934" s="7"/>
      <c r="R934" s="7"/>
      <c r="S934" s="7"/>
      <c r="T934" s="7"/>
      <c r="U934" s="7"/>
      <c r="V934" s="7"/>
      <c r="W934" s="7"/>
      <c r="X934" s="7"/>
      <c r="Y934" s="7"/>
      <c r="Z934" s="201"/>
      <c r="AA934" s="7"/>
      <c r="AB934" s="7"/>
      <c r="AC934" s="7"/>
      <c r="AD934" s="7"/>
      <c r="AE934" s="7"/>
      <c r="AF934" s="7"/>
    </row>
    <row r="935" ht="14.25" customHeight="1">
      <c r="A935" s="7"/>
      <c r="B935" s="207"/>
      <c r="C935" s="49"/>
      <c r="D935" s="207"/>
      <c r="E935" s="7"/>
      <c r="F935" s="7"/>
      <c r="G935" s="7"/>
      <c r="H935" s="201"/>
      <c r="I935" s="207"/>
      <c r="J935" s="207"/>
      <c r="K935" s="7"/>
      <c r="L935" s="7"/>
      <c r="M935" s="7"/>
      <c r="N935" s="7"/>
      <c r="O935" s="7"/>
      <c r="P935" s="7"/>
      <c r="Q935" s="7"/>
      <c r="R935" s="7"/>
      <c r="S935" s="7"/>
      <c r="T935" s="7"/>
      <c r="U935" s="7"/>
      <c r="V935" s="7"/>
      <c r="W935" s="7"/>
      <c r="X935" s="7"/>
      <c r="Y935" s="7"/>
      <c r="Z935" s="201"/>
      <c r="AA935" s="7"/>
      <c r="AB935" s="7"/>
      <c r="AC935" s="7"/>
      <c r="AD935" s="7"/>
      <c r="AE935" s="7"/>
      <c r="AF935" s="7"/>
    </row>
    <row r="936" ht="14.25" customHeight="1">
      <c r="A936" s="7"/>
      <c r="B936" s="207"/>
      <c r="C936" s="49"/>
      <c r="D936" s="207"/>
      <c r="E936" s="7"/>
      <c r="F936" s="7"/>
      <c r="G936" s="7"/>
      <c r="H936" s="201"/>
      <c r="I936" s="207"/>
      <c r="J936" s="207"/>
      <c r="K936" s="7"/>
      <c r="L936" s="7"/>
      <c r="M936" s="7"/>
      <c r="N936" s="7"/>
      <c r="O936" s="7"/>
      <c r="P936" s="7"/>
      <c r="Q936" s="7"/>
      <c r="R936" s="7"/>
      <c r="S936" s="7"/>
      <c r="T936" s="7"/>
      <c r="U936" s="7"/>
      <c r="V936" s="7"/>
      <c r="W936" s="7"/>
      <c r="X936" s="7"/>
      <c r="Y936" s="7"/>
      <c r="Z936" s="201"/>
      <c r="AA936" s="7"/>
      <c r="AB936" s="7"/>
      <c r="AC936" s="7"/>
      <c r="AD936" s="7"/>
      <c r="AE936" s="7"/>
      <c r="AF936" s="7"/>
    </row>
    <row r="937" ht="14.25" customHeight="1">
      <c r="A937" s="7"/>
      <c r="B937" s="207"/>
      <c r="C937" s="49"/>
      <c r="D937" s="207"/>
      <c r="E937" s="7"/>
      <c r="F937" s="7"/>
      <c r="G937" s="7"/>
      <c r="H937" s="201"/>
      <c r="I937" s="207"/>
      <c r="J937" s="207"/>
      <c r="K937" s="7"/>
      <c r="L937" s="7"/>
      <c r="M937" s="7"/>
      <c r="N937" s="7"/>
      <c r="O937" s="7"/>
      <c r="P937" s="7"/>
      <c r="Q937" s="7"/>
      <c r="R937" s="7"/>
      <c r="S937" s="7"/>
      <c r="T937" s="7"/>
      <c r="U937" s="7"/>
      <c r="V937" s="7"/>
      <c r="W937" s="7"/>
      <c r="X937" s="7"/>
      <c r="Y937" s="7"/>
      <c r="Z937" s="201"/>
      <c r="AA937" s="7"/>
      <c r="AB937" s="7"/>
      <c r="AC937" s="7"/>
      <c r="AD937" s="7"/>
      <c r="AE937" s="7"/>
      <c r="AF937" s="7"/>
    </row>
    <row r="938" ht="14.25" customHeight="1">
      <c r="A938" s="7"/>
      <c r="B938" s="207"/>
      <c r="C938" s="49"/>
      <c r="D938" s="207"/>
      <c r="E938" s="7"/>
      <c r="F938" s="7"/>
      <c r="G938" s="7"/>
      <c r="H938" s="201"/>
      <c r="I938" s="207"/>
      <c r="J938" s="207"/>
      <c r="K938" s="7"/>
      <c r="L938" s="7"/>
      <c r="M938" s="7"/>
      <c r="N938" s="7"/>
      <c r="O938" s="7"/>
      <c r="P938" s="7"/>
      <c r="Q938" s="7"/>
      <c r="R938" s="7"/>
      <c r="S938" s="7"/>
      <c r="T938" s="7"/>
      <c r="U938" s="7"/>
      <c r="V938" s="7"/>
      <c r="W938" s="7"/>
      <c r="X938" s="7"/>
      <c r="Y938" s="7"/>
      <c r="Z938" s="201"/>
      <c r="AA938" s="7"/>
      <c r="AB938" s="7"/>
      <c r="AC938" s="7"/>
      <c r="AD938" s="7"/>
      <c r="AE938" s="7"/>
      <c r="AF938" s="7"/>
    </row>
    <row r="939" ht="14.25" customHeight="1">
      <c r="A939" s="7"/>
      <c r="B939" s="207"/>
      <c r="C939" s="49"/>
      <c r="D939" s="207"/>
      <c r="E939" s="7"/>
      <c r="F939" s="7"/>
      <c r="G939" s="7"/>
      <c r="H939" s="201"/>
      <c r="I939" s="207"/>
      <c r="J939" s="207"/>
      <c r="K939" s="7"/>
      <c r="L939" s="7"/>
      <c r="M939" s="7"/>
      <c r="N939" s="7"/>
      <c r="O939" s="7"/>
      <c r="P939" s="7"/>
      <c r="Q939" s="7"/>
      <c r="R939" s="7"/>
      <c r="S939" s="7"/>
      <c r="T939" s="7"/>
      <c r="U939" s="7"/>
      <c r="V939" s="7"/>
      <c r="W939" s="7"/>
      <c r="X939" s="7"/>
      <c r="Y939" s="7"/>
      <c r="Z939" s="201"/>
      <c r="AA939" s="7"/>
      <c r="AB939" s="7"/>
      <c r="AC939" s="7"/>
      <c r="AD939" s="7"/>
      <c r="AE939" s="7"/>
      <c r="AF939" s="7"/>
    </row>
    <row r="940" ht="14.25" customHeight="1">
      <c r="A940" s="7"/>
      <c r="B940" s="207"/>
      <c r="C940" s="49"/>
      <c r="D940" s="207"/>
      <c r="E940" s="7"/>
      <c r="F940" s="7"/>
      <c r="G940" s="7"/>
      <c r="H940" s="201"/>
      <c r="I940" s="207"/>
      <c r="J940" s="207"/>
      <c r="K940" s="7"/>
      <c r="L940" s="7"/>
      <c r="M940" s="7"/>
      <c r="N940" s="7"/>
      <c r="O940" s="7"/>
      <c r="P940" s="7"/>
      <c r="Q940" s="7"/>
      <c r="R940" s="7"/>
      <c r="S940" s="7"/>
      <c r="T940" s="7"/>
      <c r="U940" s="7"/>
      <c r="V940" s="7"/>
      <c r="W940" s="7"/>
      <c r="X940" s="7"/>
      <c r="Y940" s="7"/>
      <c r="Z940" s="201"/>
      <c r="AA940" s="7"/>
      <c r="AB940" s="7"/>
      <c r="AC940" s="7"/>
      <c r="AD940" s="7"/>
      <c r="AE940" s="7"/>
      <c r="AF940" s="7"/>
    </row>
    <row r="941" ht="14.25" customHeight="1">
      <c r="A941" s="7"/>
      <c r="B941" s="207"/>
      <c r="C941" s="49"/>
      <c r="D941" s="207"/>
      <c r="E941" s="7"/>
      <c r="F941" s="7"/>
      <c r="G941" s="7"/>
      <c r="H941" s="201"/>
      <c r="I941" s="207"/>
      <c r="J941" s="207"/>
      <c r="K941" s="7"/>
      <c r="L941" s="7"/>
      <c r="M941" s="7"/>
      <c r="N941" s="7"/>
      <c r="O941" s="7"/>
      <c r="P941" s="7"/>
      <c r="Q941" s="7"/>
      <c r="R941" s="7"/>
      <c r="S941" s="7"/>
      <c r="T941" s="7"/>
      <c r="U941" s="7"/>
      <c r="V941" s="7"/>
      <c r="W941" s="7"/>
      <c r="X941" s="7"/>
      <c r="Y941" s="7"/>
      <c r="Z941" s="201"/>
      <c r="AA941" s="7"/>
      <c r="AB941" s="7"/>
      <c r="AC941" s="7"/>
      <c r="AD941" s="7"/>
      <c r="AE941" s="7"/>
      <c r="AF941" s="7"/>
    </row>
    <row r="942" ht="14.25" customHeight="1">
      <c r="A942" s="7"/>
      <c r="B942" s="207"/>
      <c r="C942" s="49"/>
      <c r="D942" s="207"/>
      <c r="E942" s="7"/>
      <c r="F942" s="7"/>
      <c r="G942" s="7"/>
      <c r="H942" s="201"/>
      <c r="I942" s="207"/>
      <c r="J942" s="207"/>
      <c r="K942" s="7"/>
      <c r="L942" s="7"/>
      <c r="M942" s="7"/>
      <c r="N942" s="7"/>
      <c r="O942" s="7"/>
      <c r="P942" s="7"/>
      <c r="Q942" s="7"/>
      <c r="R942" s="7"/>
      <c r="S942" s="7"/>
      <c r="T942" s="7"/>
      <c r="U942" s="7"/>
      <c r="V942" s="7"/>
      <c r="W942" s="7"/>
      <c r="X942" s="7"/>
      <c r="Y942" s="7"/>
      <c r="Z942" s="201"/>
      <c r="AA942" s="7"/>
      <c r="AB942" s="7"/>
      <c r="AC942" s="7"/>
      <c r="AD942" s="7"/>
      <c r="AE942" s="7"/>
      <c r="AF942" s="7"/>
    </row>
    <row r="943" ht="14.25" customHeight="1">
      <c r="A943" s="7"/>
      <c r="B943" s="207"/>
      <c r="C943" s="49"/>
      <c r="D943" s="207"/>
      <c r="E943" s="7"/>
      <c r="F943" s="7"/>
      <c r="G943" s="7"/>
      <c r="H943" s="201"/>
      <c r="I943" s="207"/>
      <c r="J943" s="207"/>
      <c r="K943" s="7"/>
      <c r="L943" s="7"/>
      <c r="M943" s="7"/>
      <c r="N943" s="7"/>
      <c r="O943" s="7"/>
      <c r="P943" s="7"/>
      <c r="Q943" s="7"/>
      <c r="R943" s="7"/>
      <c r="S943" s="7"/>
      <c r="T943" s="7"/>
      <c r="U943" s="7"/>
      <c r="V943" s="7"/>
      <c r="W943" s="7"/>
      <c r="X943" s="7"/>
      <c r="Y943" s="7"/>
      <c r="Z943" s="201"/>
      <c r="AA943" s="7"/>
      <c r="AB943" s="7"/>
      <c r="AC943" s="7"/>
      <c r="AD943" s="7"/>
      <c r="AE943" s="7"/>
      <c r="AF943" s="7"/>
    </row>
    <row r="944" ht="14.25" customHeight="1">
      <c r="A944" s="7"/>
      <c r="B944" s="207"/>
      <c r="C944" s="49"/>
      <c r="D944" s="207"/>
      <c r="E944" s="7"/>
      <c r="F944" s="7"/>
      <c r="G944" s="7"/>
      <c r="H944" s="201"/>
      <c r="I944" s="207"/>
      <c r="J944" s="207"/>
      <c r="K944" s="7"/>
      <c r="L944" s="7"/>
      <c r="M944" s="7"/>
      <c r="N944" s="7"/>
      <c r="O944" s="7"/>
      <c r="P944" s="7"/>
      <c r="Q944" s="7"/>
      <c r="R944" s="7"/>
      <c r="S944" s="7"/>
      <c r="T944" s="7"/>
      <c r="U944" s="7"/>
      <c r="V944" s="7"/>
      <c r="W944" s="7"/>
      <c r="X944" s="7"/>
      <c r="Y944" s="7"/>
      <c r="Z944" s="201"/>
      <c r="AA944" s="7"/>
      <c r="AB944" s="7"/>
      <c r="AC944" s="7"/>
      <c r="AD944" s="7"/>
      <c r="AE944" s="7"/>
      <c r="AF944" s="7"/>
    </row>
    <row r="945" ht="14.25" customHeight="1">
      <c r="A945" s="7"/>
      <c r="B945" s="207"/>
      <c r="C945" s="49"/>
      <c r="D945" s="207"/>
      <c r="E945" s="7"/>
      <c r="F945" s="7"/>
      <c r="G945" s="7"/>
      <c r="H945" s="201"/>
      <c r="I945" s="207"/>
      <c r="J945" s="207"/>
      <c r="K945" s="7"/>
      <c r="L945" s="7"/>
      <c r="M945" s="7"/>
      <c r="N945" s="7"/>
      <c r="O945" s="7"/>
      <c r="P945" s="7"/>
      <c r="Q945" s="7"/>
      <c r="R945" s="7"/>
      <c r="S945" s="7"/>
      <c r="T945" s="7"/>
      <c r="U945" s="7"/>
      <c r="V945" s="7"/>
      <c r="W945" s="7"/>
      <c r="X945" s="7"/>
      <c r="Y945" s="7"/>
      <c r="Z945" s="201"/>
      <c r="AA945" s="7"/>
      <c r="AB945" s="7"/>
      <c r="AC945" s="7"/>
      <c r="AD945" s="7"/>
      <c r="AE945" s="7"/>
      <c r="AF945" s="7"/>
    </row>
    <row r="946" ht="14.25" customHeight="1">
      <c r="A946" s="7"/>
      <c r="B946" s="207"/>
      <c r="C946" s="49"/>
      <c r="D946" s="207"/>
      <c r="E946" s="7"/>
      <c r="F946" s="7"/>
      <c r="G946" s="7"/>
      <c r="H946" s="201"/>
      <c r="I946" s="207"/>
      <c r="J946" s="207"/>
      <c r="K946" s="7"/>
      <c r="L946" s="7"/>
      <c r="M946" s="7"/>
      <c r="N946" s="7"/>
      <c r="O946" s="7"/>
      <c r="P946" s="7"/>
      <c r="Q946" s="7"/>
      <c r="R946" s="7"/>
      <c r="S946" s="7"/>
      <c r="T946" s="7"/>
      <c r="U946" s="7"/>
      <c r="V946" s="7"/>
      <c r="W946" s="7"/>
      <c r="X946" s="7"/>
      <c r="Y946" s="7"/>
      <c r="Z946" s="201"/>
      <c r="AA946" s="7"/>
      <c r="AB946" s="7"/>
      <c r="AC946" s="7"/>
      <c r="AD946" s="7"/>
      <c r="AE946" s="7"/>
      <c r="AF946" s="7"/>
    </row>
    <row r="947" ht="14.25" customHeight="1">
      <c r="A947" s="7"/>
      <c r="B947" s="207"/>
      <c r="C947" s="49"/>
      <c r="D947" s="207"/>
      <c r="E947" s="7"/>
      <c r="F947" s="7"/>
      <c r="G947" s="7"/>
      <c r="H947" s="201"/>
      <c r="I947" s="207"/>
      <c r="J947" s="207"/>
      <c r="K947" s="7"/>
      <c r="L947" s="7"/>
      <c r="M947" s="7"/>
      <c r="N947" s="7"/>
      <c r="O947" s="7"/>
      <c r="P947" s="7"/>
      <c r="Q947" s="7"/>
      <c r="R947" s="7"/>
      <c r="S947" s="7"/>
      <c r="T947" s="7"/>
      <c r="U947" s="7"/>
      <c r="V947" s="7"/>
      <c r="W947" s="7"/>
      <c r="X947" s="7"/>
      <c r="Y947" s="7"/>
      <c r="Z947" s="201"/>
      <c r="AA947" s="7"/>
      <c r="AB947" s="7"/>
      <c r="AC947" s="7"/>
      <c r="AD947" s="7"/>
      <c r="AE947" s="7"/>
      <c r="AF947" s="7"/>
    </row>
    <row r="948" ht="14.25" customHeight="1">
      <c r="A948" s="7"/>
      <c r="B948" s="207"/>
      <c r="C948" s="49"/>
      <c r="D948" s="207"/>
      <c r="E948" s="7"/>
      <c r="F948" s="7"/>
      <c r="G948" s="7"/>
      <c r="H948" s="201"/>
      <c r="I948" s="207"/>
      <c r="J948" s="207"/>
      <c r="K948" s="7"/>
      <c r="L948" s="7"/>
      <c r="M948" s="7"/>
      <c r="N948" s="7"/>
      <c r="O948" s="7"/>
      <c r="P948" s="7"/>
      <c r="Q948" s="7"/>
      <c r="R948" s="7"/>
      <c r="S948" s="7"/>
      <c r="T948" s="7"/>
      <c r="U948" s="7"/>
      <c r="V948" s="7"/>
      <c r="W948" s="7"/>
      <c r="X948" s="7"/>
      <c r="Y948" s="7"/>
      <c r="Z948" s="201"/>
      <c r="AA948" s="7"/>
      <c r="AB948" s="7"/>
      <c r="AC948" s="7"/>
      <c r="AD948" s="7"/>
      <c r="AE948" s="7"/>
      <c r="AF948" s="7"/>
    </row>
    <row r="949" ht="14.25" customHeight="1">
      <c r="A949" s="7"/>
      <c r="B949" s="207"/>
      <c r="C949" s="49"/>
      <c r="D949" s="207"/>
      <c r="E949" s="7"/>
      <c r="F949" s="7"/>
      <c r="G949" s="7"/>
      <c r="H949" s="201"/>
      <c r="I949" s="207"/>
      <c r="J949" s="207"/>
      <c r="K949" s="7"/>
      <c r="L949" s="7"/>
      <c r="M949" s="7"/>
      <c r="N949" s="7"/>
      <c r="O949" s="7"/>
      <c r="P949" s="7"/>
      <c r="Q949" s="7"/>
      <c r="R949" s="7"/>
      <c r="S949" s="7"/>
      <c r="T949" s="7"/>
      <c r="U949" s="7"/>
      <c r="V949" s="7"/>
      <c r="W949" s="7"/>
      <c r="X949" s="7"/>
      <c r="Y949" s="7"/>
      <c r="Z949" s="201"/>
      <c r="AA949" s="7"/>
      <c r="AB949" s="7"/>
      <c r="AC949" s="7"/>
      <c r="AD949" s="7"/>
      <c r="AE949" s="7"/>
      <c r="AF949" s="7"/>
    </row>
    <row r="950" ht="14.25" customHeight="1">
      <c r="A950" s="7"/>
      <c r="B950" s="207"/>
      <c r="C950" s="49"/>
      <c r="D950" s="207"/>
      <c r="E950" s="7"/>
      <c r="F950" s="7"/>
      <c r="G950" s="7"/>
      <c r="H950" s="201"/>
      <c r="I950" s="207"/>
      <c r="J950" s="207"/>
      <c r="K950" s="7"/>
      <c r="L950" s="7"/>
      <c r="M950" s="7"/>
      <c r="N950" s="7"/>
      <c r="O950" s="7"/>
      <c r="P950" s="7"/>
      <c r="Q950" s="7"/>
      <c r="R950" s="7"/>
      <c r="S950" s="7"/>
      <c r="T950" s="7"/>
      <c r="U950" s="7"/>
      <c r="V950" s="7"/>
      <c r="W950" s="7"/>
      <c r="X950" s="7"/>
      <c r="Y950" s="7"/>
      <c r="Z950" s="201"/>
      <c r="AA950" s="7"/>
      <c r="AB950" s="7"/>
      <c r="AC950" s="7"/>
      <c r="AD950" s="7"/>
      <c r="AE950" s="7"/>
      <c r="AF950" s="7"/>
    </row>
    <row r="951" ht="14.25" customHeight="1">
      <c r="A951" s="7"/>
      <c r="B951" s="207"/>
      <c r="C951" s="49"/>
      <c r="D951" s="207"/>
      <c r="E951" s="7"/>
      <c r="F951" s="7"/>
      <c r="G951" s="7"/>
      <c r="H951" s="201"/>
      <c r="I951" s="207"/>
      <c r="J951" s="207"/>
      <c r="K951" s="7"/>
      <c r="L951" s="7"/>
      <c r="M951" s="7"/>
      <c r="N951" s="7"/>
      <c r="O951" s="7"/>
      <c r="P951" s="7"/>
      <c r="Q951" s="7"/>
      <c r="R951" s="7"/>
      <c r="S951" s="7"/>
      <c r="T951" s="7"/>
      <c r="U951" s="7"/>
      <c r="V951" s="7"/>
      <c r="W951" s="7"/>
      <c r="X951" s="7"/>
      <c r="Y951" s="7"/>
      <c r="Z951" s="201"/>
      <c r="AA951" s="7"/>
      <c r="AB951" s="7"/>
      <c r="AC951" s="7"/>
      <c r="AD951" s="7"/>
      <c r="AE951" s="7"/>
      <c r="AF951" s="7"/>
    </row>
    <row r="952" ht="14.25" customHeight="1">
      <c r="A952" s="7"/>
      <c r="B952" s="207"/>
      <c r="C952" s="49"/>
      <c r="D952" s="207"/>
      <c r="E952" s="7"/>
      <c r="F952" s="7"/>
      <c r="G952" s="7"/>
      <c r="H952" s="201"/>
      <c r="I952" s="207"/>
      <c r="J952" s="207"/>
      <c r="K952" s="7"/>
      <c r="L952" s="7"/>
      <c r="M952" s="7"/>
      <c r="N952" s="7"/>
      <c r="O952" s="7"/>
      <c r="P952" s="7"/>
      <c r="Q952" s="7"/>
      <c r="R952" s="7"/>
      <c r="S952" s="7"/>
      <c r="T952" s="7"/>
      <c r="U952" s="7"/>
      <c r="V952" s="7"/>
      <c r="W952" s="7"/>
      <c r="X952" s="7"/>
      <c r="Y952" s="7"/>
      <c r="Z952" s="201"/>
      <c r="AA952" s="7"/>
      <c r="AB952" s="7"/>
      <c r="AC952" s="7"/>
      <c r="AD952" s="7"/>
      <c r="AE952" s="7"/>
      <c r="AF952" s="7"/>
    </row>
    <row r="953" ht="14.25" customHeight="1">
      <c r="A953" s="7"/>
      <c r="B953" s="207"/>
      <c r="C953" s="49"/>
      <c r="D953" s="207"/>
      <c r="E953" s="7"/>
      <c r="F953" s="7"/>
      <c r="G953" s="7"/>
      <c r="H953" s="201"/>
      <c r="I953" s="207"/>
      <c r="J953" s="207"/>
      <c r="K953" s="7"/>
      <c r="L953" s="7"/>
      <c r="M953" s="7"/>
      <c r="N953" s="7"/>
      <c r="O953" s="7"/>
      <c r="P953" s="7"/>
      <c r="Q953" s="7"/>
      <c r="R953" s="7"/>
      <c r="S953" s="7"/>
      <c r="T953" s="7"/>
      <c r="U953" s="7"/>
      <c r="V953" s="7"/>
      <c r="W953" s="7"/>
      <c r="X953" s="7"/>
      <c r="Y953" s="7"/>
      <c r="Z953" s="201"/>
      <c r="AA953" s="7"/>
      <c r="AB953" s="7"/>
      <c r="AC953" s="7"/>
      <c r="AD953" s="7"/>
      <c r="AE953" s="7"/>
      <c r="AF953" s="7"/>
    </row>
    <row r="954" ht="14.25" customHeight="1">
      <c r="A954" s="7"/>
      <c r="B954" s="207"/>
      <c r="C954" s="49"/>
      <c r="D954" s="207"/>
      <c r="E954" s="7"/>
      <c r="F954" s="7"/>
      <c r="G954" s="7"/>
      <c r="H954" s="201"/>
      <c r="I954" s="207"/>
      <c r="J954" s="207"/>
      <c r="K954" s="7"/>
      <c r="L954" s="7"/>
      <c r="M954" s="7"/>
      <c r="N954" s="7"/>
      <c r="O954" s="7"/>
      <c r="P954" s="7"/>
      <c r="Q954" s="7"/>
      <c r="R954" s="7"/>
      <c r="S954" s="7"/>
      <c r="T954" s="7"/>
      <c r="U954" s="7"/>
      <c r="V954" s="7"/>
      <c r="W954" s="7"/>
      <c r="X954" s="7"/>
      <c r="Y954" s="7"/>
      <c r="Z954" s="201"/>
      <c r="AA954" s="7"/>
      <c r="AB954" s="7"/>
      <c r="AC954" s="7"/>
      <c r="AD954" s="7"/>
      <c r="AE954" s="7"/>
      <c r="AF954" s="7"/>
    </row>
    <row r="955" ht="14.25" customHeight="1">
      <c r="A955" s="7"/>
      <c r="B955" s="207"/>
      <c r="C955" s="49"/>
      <c r="D955" s="207"/>
      <c r="E955" s="7"/>
      <c r="F955" s="7"/>
      <c r="G955" s="7"/>
      <c r="H955" s="201"/>
      <c r="I955" s="207"/>
      <c r="J955" s="207"/>
      <c r="K955" s="7"/>
      <c r="L955" s="7"/>
      <c r="M955" s="7"/>
      <c r="N955" s="7"/>
      <c r="O955" s="7"/>
      <c r="P955" s="7"/>
      <c r="Q955" s="7"/>
      <c r="R955" s="7"/>
      <c r="S955" s="7"/>
      <c r="T955" s="7"/>
      <c r="U955" s="7"/>
      <c r="V955" s="7"/>
      <c r="W955" s="7"/>
      <c r="X955" s="7"/>
      <c r="Y955" s="7"/>
      <c r="Z955" s="201"/>
      <c r="AA955" s="7"/>
      <c r="AB955" s="7"/>
      <c r="AC955" s="7"/>
      <c r="AD955" s="7"/>
      <c r="AE955" s="7"/>
      <c r="AF955" s="7"/>
    </row>
    <row r="956" ht="14.25" customHeight="1">
      <c r="A956" s="7"/>
      <c r="B956" s="207"/>
      <c r="C956" s="49"/>
      <c r="D956" s="207"/>
      <c r="E956" s="7"/>
      <c r="F956" s="7"/>
      <c r="G956" s="7"/>
      <c r="H956" s="201"/>
      <c r="I956" s="207"/>
      <c r="J956" s="207"/>
      <c r="K956" s="7"/>
      <c r="L956" s="7"/>
      <c r="M956" s="7"/>
      <c r="N956" s="7"/>
      <c r="O956" s="7"/>
      <c r="P956" s="7"/>
      <c r="Q956" s="7"/>
      <c r="R956" s="7"/>
      <c r="S956" s="7"/>
      <c r="T956" s="7"/>
      <c r="U956" s="7"/>
      <c r="V956" s="7"/>
      <c r="W956" s="7"/>
      <c r="X956" s="7"/>
      <c r="Y956" s="7"/>
      <c r="Z956" s="201"/>
      <c r="AA956" s="7"/>
      <c r="AB956" s="7"/>
      <c r="AC956" s="7"/>
      <c r="AD956" s="7"/>
      <c r="AE956" s="7"/>
      <c r="AF956" s="7"/>
    </row>
    <row r="957" ht="14.25" customHeight="1">
      <c r="A957" s="7"/>
      <c r="B957" s="207"/>
      <c r="C957" s="49"/>
      <c r="D957" s="207"/>
      <c r="E957" s="7"/>
      <c r="F957" s="7"/>
      <c r="G957" s="7"/>
      <c r="H957" s="201"/>
      <c r="I957" s="207"/>
      <c r="J957" s="207"/>
      <c r="K957" s="7"/>
      <c r="L957" s="7"/>
      <c r="M957" s="7"/>
      <c r="N957" s="7"/>
      <c r="O957" s="7"/>
      <c r="P957" s="7"/>
      <c r="Q957" s="7"/>
      <c r="R957" s="7"/>
      <c r="S957" s="7"/>
      <c r="T957" s="7"/>
      <c r="U957" s="7"/>
      <c r="V957" s="7"/>
      <c r="W957" s="7"/>
      <c r="X957" s="7"/>
      <c r="Y957" s="7"/>
      <c r="Z957" s="201"/>
      <c r="AA957" s="7"/>
      <c r="AB957" s="7"/>
      <c r="AC957" s="7"/>
      <c r="AD957" s="7"/>
      <c r="AE957" s="7"/>
      <c r="AF957" s="7"/>
    </row>
    <row r="958" ht="14.25" customHeight="1">
      <c r="A958" s="7"/>
      <c r="B958" s="207"/>
      <c r="C958" s="49"/>
      <c r="D958" s="207"/>
      <c r="E958" s="7"/>
      <c r="F958" s="7"/>
      <c r="G958" s="7"/>
      <c r="H958" s="201"/>
      <c r="I958" s="207"/>
      <c r="J958" s="207"/>
      <c r="K958" s="7"/>
      <c r="L958" s="7"/>
      <c r="M958" s="7"/>
      <c r="N958" s="7"/>
      <c r="O958" s="7"/>
      <c r="P958" s="7"/>
      <c r="Q958" s="7"/>
      <c r="R958" s="7"/>
      <c r="S958" s="7"/>
      <c r="T958" s="7"/>
      <c r="U958" s="7"/>
      <c r="V958" s="7"/>
      <c r="W958" s="7"/>
      <c r="X958" s="7"/>
      <c r="Y958" s="7"/>
      <c r="Z958" s="201"/>
      <c r="AA958" s="7"/>
      <c r="AB958" s="7"/>
      <c r="AC958" s="7"/>
      <c r="AD958" s="7"/>
      <c r="AE958" s="7"/>
      <c r="AF958" s="7"/>
    </row>
    <row r="959" ht="14.25" customHeight="1">
      <c r="A959" s="7"/>
      <c r="B959" s="207"/>
      <c r="C959" s="49"/>
      <c r="D959" s="207"/>
      <c r="E959" s="7"/>
      <c r="F959" s="7"/>
      <c r="G959" s="7"/>
      <c r="H959" s="201"/>
      <c r="I959" s="207"/>
      <c r="J959" s="207"/>
      <c r="K959" s="7"/>
      <c r="L959" s="7"/>
      <c r="M959" s="7"/>
      <c r="N959" s="7"/>
      <c r="O959" s="7"/>
      <c r="P959" s="7"/>
      <c r="Q959" s="7"/>
      <c r="R959" s="7"/>
      <c r="S959" s="7"/>
      <c r="T959" s="7"/>
      <c r="U959" s="7"/>
      <c r="V959" s="7"/>
      <c r="W959" s="7"/>
      <c r="X959" s="7"/>
      <c r="Y959" s="7"/>
      <c r="Z959" s="201"/>
      <c r="AA959" s="7"/>
      <c r="AB959" s="7"/>
      <c r="AC959" s="7"/>
      <c r="AD959" s="7"/>
      <c r="AE959" s="7"/>
      <c r="AF959" s="7"/>
    </row>
    <row r="960" ht="14.25" customHeight="1">
      <c r="A960" s="7"/>
      <c r="B960" s="207"/>
      <c r="C960" s="49"/>
      <c r="D960" s="207"/>
      <c r="E960" s="7"/>
      <c r="F960" s="7"/>
      <c r="G960" s="7"/>
      <c r="H960" s="201"/>
      <c r="I960" s="207"/>
      <c r="J960" s="207"/>
      <c r="K960" s="7"/>
      <c r="L960" s="7"/>
      <c r="M960" s="7"/>
      <c r="N960" s="7"/>
      <c r="O960" s="7"/>
      <c r="P960" s="7"/>
      <c r="Q960" s="7"/>
      <c r="R960" s="7"/>
      <c r="S960" s="7"/>
      <c r="T960" s="7"/>
      <c r="U960" s="7"/>
      <c r="V960" s="7"/>
      <c r="W960" s="7"/>
      <c r="X960" s="7"/>
      <c r="Y960" s="7"/>
      <c r="Z960" s="201"/>
      <c r="AA960" s="7"/>
      <c r="AB960" s="7"/>
      <c r="AC960" s="7"/>
      <c r="AD960" s="7"/>
      <c r="AE960" s="7"/>
      <c r="AF960" s="7"/>
    </row>
    <row r="961" ht="14.25" customHeight="1">
      <c r="A961" s="7"/>
      <c r="B961" s="207"/>
      <c r="C961" s="49"/>
      <c r="D961" s="207"/>
      <c r="E961" s="7"/>
      <c r="F961" s="7"/>
      <c r="G961" s="7"/>
      <c r="H961" s="201"/>
      <c r="I961" s="207"/>
      <c r="J961" s="207"/>
      <c r="K961" s="7"/>
      <c r="L961" s="7"/>
      <c r="M961" s="7"/>
      <c r="N961" s="7"/>
      <c r="O961" s="7"/>
      <c r="P961" s="7"/>
      <c r="Q961" s="7"/>
      <c r="R961" s="7"/>
      <c r="S961" s="7"/>
      <c r="T961" s="7"/>
      <c r="U961" s="7"/>
      <c r="V961" s="7"/>
      <c r="W961" s="7"/>
      <c r="X961" s="7"/>
      <c r="Y961" s="7"/>
      <c r="Z961" s="201"/>
      <c r="AA961" s="7"/>
      <c r="AB961" s="7"/>
      <c r="AC961" s="7"/>
      <c r="AD961" s="7"/>
      <c r="AE961" s="7"/>
      <c r="AF961" s="7"/>
    </row>
    <row r="962" ht="14.25" customHeight="1">
      <c r="A962" s="7"/>
      <c r="B962" s="207"/>
      <c r="C962" s="49"/>
      <c r="D962" s="207"/>
      <c r="E962" s="7"/>
      <c r="F962" s="7"/>
      <c r="G962" s="7"/>
      <c r="H962" s="201"/>
      <c r="I962" s="207"/>
      <c r="J962" s="207"/>
      <c r="K962" s="7"/>
      <c r="L962" s="7"/>
      <c r="M962" s="7"/>
      <c r="N962" s="7"/>
      <c r="O962" s="7"/>
      <c r="P962" s="7"/>
      <c r="Q962" s="7"/>
      <c r="R962" s="7"/>
      <c r="S962" s="7"/>
      <c r="T962" s="7"/>
      <c r="U962" s="7"/>
      <c r="V962" s="7"/>
      <c r="W962" s="7"/>
      <c r="X962" s="7"/>
      <c r="Y962" s="7"/>
      <c r="Z962" s="201"/>
      <c r="AA962" s="7"/>
      <c r="AB962" s="7"/>
      <c r="AC962" s="7"/>
      <c r="AD962" s="7"/>
      <c r="AE962" s="7"/>
      <c r="AF962" s="7"/>
    </row>
    <row r="963" ht="14.25" customHeight="1">
      <c r="A963" s="7"/>
      <c r="B963" s="207"/>
      <c r="C963" s="49"/>
      <c r="D963" s="207"/>
      <c r="E963" s="7"/>
      <c r="F963" s="7"/>
      <c r="G963" s="7"/>
      <c r="H963" s="201"/>
      <c r="I963" s="207"/>
      <c r="J963" s="207"/>
      <c r="K963" s="7"/>
      <c r="L963" s="7"/>
      <c r="M963" s="7"/>
      <c r="N963" s="7"/>
      <c r="O963" s="7"/>
      <c r="P963" s="7"/>
      <c r="Q963" s="7"/>
      <c r="R963" s="7"/>
      <c r="S963" s="7"/>
      <c r="T963" s="7"/>
      <c r="U963" s="7"/>
      <c r="V963" s="7"/>
      <c r="W963" s="7"/>
      <c r="X963" s="7"/>
      <c r="Y963" s="7"/>
      <c r="Z963" s="201"/>
      <c r="AA963" s="7"/>
      <c r="AB963" s="7"/>
      <c r="AC963" s="7"/>
      <c r="AD963" s="7"/>
      <c r="AE963" s="7"/>
      <c r="AF963" s="7"/>
    </row>
    <row r="964" ht="14.25" customHeight="1">
      <c r="A964" s="7"/>
      <c r="B964" s="207"/>
      <c r="C964" s="49"/>
      <c r="D964" s="207"/>
      <c r="E964" s="7"/>
      <c r="F964" s="7"/>
      <c r="G964" s="7"/>
      <c r="H964" s="201"/>
      <c r="I964" s="207"/>
      <c r="J964" s="207"/>
      <c r="K964" s="7"/>
      <c r="L964" s="7"/>
      <c r="M964" s="7"/>
      <c r="N964" s="7"/>
      <c r="O964" s="7"/>
      <c r="P964" s="7"/>
      <c r="Q964" s="7"/>
      <c r="R964" s="7"/>
      <c r="S964" s="7"/>
      <c r="T964" s="7"/>
      <c r="U964" s="7"/>
      <c r="V964" s="7"/>
      <c r="W964" s="7"/>
      <c r="X964" s="7"/>
      <c r="Y964" s="7"/>
      <c r="Z964" s="201"/>
      <c r="AA964" s="7"/>
      <c r="AB964" s="7"/>
      <c r="AC964" s="7"/>
      <c r="AD964" s="7"/>
      <c r="AE964" s="7"/>
      <c r="AF964" s="7"/>
    </row>
    <row r="965" ht="14.25" customHeight="1">
      <c r="A965" s="7"/>
      <c r="B965" s="207"/>
      <c r="C965" s="49"/>
      <c r="D965" s="207"/>
      <c r="E965" s="7"/>
      <c r="F965" s="7"/>
      <c r="G965" s="7"/>
      <c r="H965" s="201"/>
      <c r="I965" s="207"/>
      <c r="J965" s="207"/>
      <c r="K965" s="7"/>
      <c r="L965" s="7"/>
      <c r="M965" s="7"/>
      <c r="N965" s="7"/>
      <c r="O965" s="7"/>
      <c r="P965" s="7"/>
      <c r="Q965" s="7"/>
      <c r="R965" s="7"/>
      <c r="S965" s="7"/>
      <c r="T965" s="7"/>
      <c r="U965" s="7"/>
      <c r="V965" s="7"/>
      <c r="W965" s="7"/>
      <c r="X965" s="7"/>
      <c r="Y965" s="7"/>
      <c r="Z965" s="201"/>
      <c r="AA965" s="7"/>
      <c r="AB965" s="7"/>
      <c r="AC965" s="7"/>
      <c r="AD965" s="7"/>
      <c r="AE965" s="7"/>
      <c r="AF965" s="7"/>
    </row>
    <row r="966" ht="14.25" customHeight="1">
      <c r="A966" s="7"/>
      <c r="B966" s="207"/>
      <c r="C966" s="49"/>
      <c r="D966" s="207"/>
      <c r="E966" s="7"/>
      <c r="F966" s="7"/>
      <c r="G966" s="7"/>
      <c r="H966" s="201"/>
      <c r="I966" s="207"/>
      <c r="J966" s="207"/>
      <c r="K966" s="7"/>
      <c r="L966" s="7"/>
      <c r="M966" s="7"/>
      <c r="N966" s="7"/>
      <c r="O966" s="7"/>
      <c r="P966" s="7"/>
      <c r="Q966" s="7"/>
      <c r="R966" s="7"/>
      <c r="S966" s="7"/>
      <c r="T966" s="7"/>
      <c r="U966" s="7"/>
      <c r="V966" s="7"/>
      <c r="W966" s="7"/>
      <c r="X966" s="7"/>
      <c r="Y966" s="7"/>
      <c r="Z966" s="201"/>
      <c r="AA966" s="7"/>
      <c r="AB966" s="7"/>
      <c r="AC966" s="7"/>
      <c r="AD966" s="7"/>
      <c r="AE966" s="7"/>
      <c r="AF966" s="7"/>
    </row>
    <row r="967" ht="14.25" customHeight="1">
      <c r="A967" s="7"/>
      <c r="B967" s="207"/>
      <c r="C967" s="49"/>
      <c r="D967" s="207"/>
      <c r="E967" s="7"/>
      <c r="F967" s="7"/>
      <c r="G967" s="7"/>
      <c r="H967" s="201"/>
      <c r="I967" s="207"/>
      <c r="J967" s="207"/>
      <c r="K967" s="7"/>
      <c r="L967" s="7"/>
      <c r="M967" s="7"/>
      <c r="N967" s="7"/>
      <c r="O967" s="7"/>
      <c r="P967" s="7"/>
      <c r="Q967" s="7"/>
      <c r="R967" s="7"/>
      <c r="S967" s="7"/>
      <c r="T967" s="7"/>
      <c r="U967" s="7"/>
      <c r="V967" s="7"/>
      <c r="W967" s="7"/>
      <c r="X967" s="7"/>
      <c r="Y967" s="7"/>
      <c r="Z967" s="201"/>
      <c r="AA967" s="7"/>
      <c r="AB967" s="7"/>
      <c r="AC967" s="7"/>
      <c r="AD967" s="7"/>
      <c r="AE967" s="7"/>
      <c r="AF967" s="7"/>
    </row>
    <row r="968" ht="14.25" customHeight="1">
      <c r="A968" s="7"/>
      <c r="B968" s="207"/>
      <c r="C968" s="49"/>
      <c r="D968" s="207"/>
      <c r="E968" s="7"/>
      <c r="F968" s="7"/>
      <c r="G968" s="7"/>
      <c r="H968" s="201"/>
      <c r="I968" s="207"/>
      <c r="J968" s="207"/>
      <c r="K968" s="7"/>
      <c r="L968" s="7"/>
      <c r="M968" s="7"/>
      <c r="N968" s="7"/>
      <c r="O968" s="7"/>
      <c r="P968" s="7"/>
      <c r="Q968" s="7"/>
      <c r="R968" s="7"/>
      <c r="S968" s="7"/>
      <c r="T968" s="7"/>
      <c r="U968" s="7"/>
      <c r="V968" s="7"/>
      <c r="W968" s="7"/>
      <c r="X968" s="7"/>
      <c r="Y968" s="7"/>
      <c r="Z968" s="201"/>
      <c r="AA968" s="7"/>
      <c r="AB968" s="7"/>
      <c r="AC968" s="7"/>
      <c r="AD968" s="7"/>
      <c r="AE968" s="7"/>
      <c r="AF968" s="7"/>
    </row>
    <row r="969" ht="14.25" customHeight="1">
      <c r="A969" s="7"/>
      <c r="B969" s="207"/>
      <c r="C969" s="49"/>
      <c r="D969" s="207"/>
      <c r="E969" s="7"/>
      <c r="F969" s="7"/>
      <c r="G969" s="7"/>
      <c r="H969" s="201"/>
      <c r="I969" s="207"/>
      <c r="J969" s="207"/>
      <c r="K969" s="7"/>
      <c r="L969" s="7"/>
      <c r="M969" s="7"/>
      <c r="N969" s="7"/>
      <c r="O969" s="7"/>
      <c r="P969" s="7"/>
      <c r="Q969" s="7"/>
      <c r="R969" s="7"/>
      <c r="S969" s="7"/>
      <c r="T969" s="7"/>
      <c r="U969" s="7"/>
      <c r="V969" s="7"/>
      <c r="W969" s="7"/>
      <c r="X969" s="7"/>
      <c r="Y969" s="7"/>
      <c r="Z969" s="201"/>
      <c r="AA969" s="7"/>
      <c r="AB969" s="7"/>
      <c r="AC969" s="7"/>
      <c r="AD969" s="7"/>
      <c r="AE969" s="7"/>
      <c r="AF969" s="7"/>
    </row>
    <row r="970" ht="14.25" customHeight="1">
      <c r="A970" s="7"/>
      <c r="B970" s="207"/>
      <c r="C970" s="49"/>
      <c r="D970" s="207"/>
      <c r="E970" s="7"/>
      <c r="F970" s="7"/>
      <c r="G970" s="7"/>
      <c r="H970" s="201"/>
      <c r="I970" s="207"/>
      <c r="J970" s="207"/>
      <c r="K970" s="7"/>
      <c r="L970" s="7"/>
      <c r="M970" s="7"/>
      <c r="N970" s="7"/>
      <c r="O970" s="7"/>
      <c r="P970" s="7"/>
      <c r="Q970" s="7"/>
      <c r="R970" s="7"/>
      <c r="S970" s="7"/>
      <c r="T970" s="7"/>
      <c r="U970" s="7"/>
      <c r="V970" s="7"/>
      <c r="W970" s="7"/>
      <c r="X970" s="7"/>
      <c r="Y970" s="7"/>
      <c r="Z970" s="201"/>
      <c r="AA970" s="7"/>
      <c r="AB970" s="7"/>
      <c r="AC970" s="7"/>
      <c r="AD970" s="7"/>
      <c r="AE970" s="7"/>
      <c r="AF970" s="7"/>
    </row>
    <row r="971" ht="14.25" customHeight="1">
      <c r="A971" s="7"/>
      <c r="B971" s="207"/>
      <c r="C971" s="49"/>
      <c r="D971" s="207"/>
      <c r="E971" s="7"/>
      <c r="F971" s="7"/>
      <c r="G971" s="7"/>
      <c r="H971" s="201"/>
      <c r="I971" s="207"/>
      <c r="J971" s="207"/>
      <c r="K971" s="7"/>
      <c r="L971" s="7"/>
      <c r="M971" s="7"/>
      <c r="N971" s="7"/>
      <c r="O971" s="7"/>
      <c r="P971" s="7"/>
      <c r="Q971" s="7"/>
      <c r="R971" s="7"/>
      <c r="S971" s="7"/>
      <c r="T971" s="7"/>
      <c r="U971" s="7"/>
      <c r="V971" s="7"/>
      <c r="W971" s="7"/>
      <c r="X971" s="7"/>
      <c r="Y971" s="7"/>
      <c r="Z971" s="201"/>
      <c r="AA971" s="7"/>
      <c r="AB971" s="7"/>
      <c r="AC971" s="7"/>
      <c r="AD971" s="7"/>
      <c r="AE971" s="7"/>
      <c r="AF971" s="7"/>
    </row>
    <row r="972" ht="14.25" customHeight="1">
      <c r="A972" s="7"/>
      <c r="B972" s="207"/>
      <c r="C972" s="49"/>
      <c r="D972" s="207"/>
      <c r="E972" s="7"/>
      <c r="F972" s="7"/>
      <c r="G972" s="7"/>
      <c r="H972" s="201"/>
      <c r="I972" s="207"/>
      <c r="J972" s="207"/>
      <c r="K972" s="7"/>
      <c r="L972" s="7"/>
      <c r="M972" s="7"/>
      <c r="N972" s="7"/>
      <c r="O972" s="7"/>
      <c r="P972" s="7"/>
      <c r="Q972" s="7"/>
      <c r="R972" s="7"/>
      <c r="S972" s="7"/>
      <c r="T972" s="7"/>
      <c r="U972" s="7"/>
      <c r="V972" s="7"/>
      <c r="W972" s="7"/>
      <c r="X972" s="7"/>
      <c r="Y972" s="7"/>
      <c r="Z972" s="201"/>
      <c r="AA972" s="7"/>
      <c r="AB972" s="7"/>
      <c r="AC972" s="7"/>
      <c r="AD972" s="7"/>
      <c r="AE972" s="7"/>
      <c r="AF972" s="7"/>
    </row>
    <row r="973" ht="14.25" customHeight="1">
      <c r="A973" s="7"/>
      <c r="B973" s="207"/>
      <c r="C973" s="49"/>
      <c r="D973" s="207"/>
      <c r="E973" s="7"/>
      <c r="F973" s="7"/>
      <c r="G973" s="7"/>
      <c r="H973" s="201"/>
      <c r="I973" s="207"/>
      <c r="J973" s="207"/>
      <c r="K973" s="7"/>
      <c r="L973" s="7"/>
      <c r="M973" s="7"/>
      <c r="N973" s="7"/>
      <c r="O973" s="7"/>
      <c r="P973" s="7"/>
      <c r="Q973" s="7"/>
      <c r="R973" s="7"/>
      <c r="S973" s="7"/>
      <c r="T973" s="7"/>
      <c r="U973" s="7"/>
      <c r="V973" s="7"/>
      <c r="W973" s="7"/>
      <c r="X973" s="7"/>
      <c r="Y973" s="7"/>
      <c r="Z973" s="201"/>
      <c r="AA973" s="7"/>
      <c r="AB973" s="7"/>
      <c r="AC973" s="7"/>
      <c r="AD973" s="7"/>
      <c r="AE973" s="7"/>
      <c r="AF973" s="7"/>
    </row>
    <row r="974" ht="14.25" customHeight="1">
      <c r="A974" s="7"/>
      <c r="B974" s="207"/>
      <c r="C974" s="49"/>
      <c r="D974" s="207"/>
      <c r="E974" s="7"/>
      <c r="F974" s="7"/>
      <c r="G974" s="7"/>
      <c r="H974" s="201"/>
      <c r="I974" s="207"/>
      <c r="J974" s="207"/>
      <c r="K974" s="7"/>
      <c r="L974" s="7"/>
      <c r="M974" s="7"/>
      <c r="N974" s="7"/>
      <c r="O974" s="7"/>
      <c r="P974" s="7"/>
      <c r="Q974" s="7"/>
      <c r="R974" s="7"/>
      <c r="S974" s="7"/>
      <c r="T974" s="7"/>
      <c r="U974" s="7"/>
      <c r="V974" s="7"/>
      <c r="W974" s="7"/>
      <c r="X974" s="7"/>
      <c r="Y974" s="7"/>
      <c r="Z974" s="201"/>
      <c r="AA974" s="7"/>
      <c r="AB974" s="7"/>
      <c r="AC974" s="7"/>
      <c r="AD974" s="7"/>
      <c r="AE974" s="7"/>
      <c r="AF974" s="7"/>
    </row>
    <row r="975" ht="14.25" customHeight="1">
      <c r="A975" s="7"/>
      <c r="B975" s="207"/>
      <c r="C975" s="49"/>
      <c r="D975" s="207"/>
      <c r="E975" s="7"/>
      <c r="F975" s="7"/>
      <c r="G975" s="7"/>
      <c r="H975" s="201"/>
      <c r="I975" s="207"/>
      <c r="J975" s="207"/>
      <c r="K975" s="7"/>
      <c r="L975" s="7"/>
      <c r="M975" s="7"/>
      <c r="N975" s="7"/>
      <c r="O975" s="7"/>
      <c r="P975" s="7"/>
      <c r="Q975" s="7"/>
      <c r="R975" s="7"/>
      <c r="S975" s="7"/>
      <c r="T975" s="7"/>
      <c r="U975" s="7"/>
      <c r="V975" s="7"/>
      <c r="W975" s="7"/>
      <c r="X975" s="7"/>
      <c r="Y975" s="7"/>
      <c r="Z975" s="201"/>
      <c r="AA975" s="7"/>
      <c r="AB975" s="7"/>
      <c r="AC975" s="7"/>
      <c r="AD975" s="7"/>
      <c r="AE975" s="7"/>
      <c r="AF975" s="7"/>
    </row>
    <row r="976" ht="14.25" customHeight="1">
      <c r="A976" s="7"/>
      <c r="B976" s="207"/>
      <c r="C976" s="49"/>
      <c r="D976" s="207"/>
      <c r="E976" s="7"/>
      <c r="F976" s="7"/>
      <c r="G976" s="7"/>
      <c r="H976" s="201"/>
      <c r="I976" s="207"/>
      <c r="J976" s="207"/>
      <c r="K976" s="7"/>
      <c r="L976" s="7"/>
      <c r="M976" s="7"/>
      <c r="N976" s="7"/>
      <c r="O976" s="7"/>
      <c r="P976" s="7"/>
      <c r="Q976" s="7"/>
      <c r="R976" s="7"/>
      <c r="S976" s="7"/>
      <c r="T976" s="7"/>
      <c r="U976" s="7"/>
      <c r="V976" s="7"/>
      <c r="W976" s="7"/>
      <c r="X976" s="7"/>
      <c r="Y976" s="7"/>
      <c r="Z976" s="201"/>
      <c r="AA976" s="7"/>
      <c r="AB976" s="7"/>
      <c r="AC976" s="7"/>
      <c r="AD976" s="7"/>
      <c r="AE976" s="7"/>
      <c r="AF976" s="7"/>
    </row>
    <row r="977" ht="14.25" customHeight="1">
      <c r="A977" s="7"/>
      <c r="B977" s="207"/>
      <c r="C977" s="49"/>
      <c r="D977" s="207"/>
      <c r="E977" s="7"/>
      <c r="F977" s="7"/>
      <c r="G977" s="7"/>
      <c r="H977" s="201"/>
      <c r="I977" s="207"/>
      <c r="J977" s="207"/>
      <c r="K977" s="7"/>
      <c r="L977" s="7"/>
      <c r="M977" s="7"/>
      <c r="N977" s="7"/>
      <c r="O977" s="7"/>
      <c r="P977" s="7"/>
      <c r="Q977" s="7"/>
      <c r="R977" s="7"/>
      <c r="S977" s="7"/>
      <c r="T977" s="7"/>
      <c r="U977" s="7"/>
      <c r="V977" s="7"/>
      <c r="W977" s="7"/>
      <c r="X977" s="7"/>
      <c r="Y977" s="7"/>
      <c r="Z977" s="201"/>
      <c r="AA977" s="7"/>
      <c r="AB977" s="7"/>
      <c r="AC977" s="7"/>
      <c r="AD977" s="7"/>
      <c r="AE977" s="7"/>
      <c r="AF977" s="7"/>
    </row>
    <row r="978" ht="14.25" customHeight="1">
      <c r="A978" s="7"/>
      <c r="B978" s="207"/>
      <c r="C978" s="49"/>
      <c r="D978" s="207"/>
      <c r="E978" s="7"/>
      <c r="F978" s="7"/>
      <c r="G978" s="7"/>
      <c r="H978" s="201"/>
      <c r="I978" s="207"/>
      <c r="J978" s="207"/>
      <c r="K978" s="7"/>
      <c r="L978" s="7"/>
      <c r="M978" s="7"/>
      <c r="N978" s="7"/>
      <c r="O978" s="7"/>
      <c r="P978" s="7"/>
      <c r="Q978" s="7"/>
      <c r="R978" s="7"/>
      <c r="S978" s="7"/>
      <c r="T978" s="7"/>
      <c r="U978" s="7"/>
      <c r="V978" s="7"/>
      <c r="W978" s="7"/>
      <c r="X978" s="7"/>
      <c r="Y978" s="7"/>
      <c r="Z978" s="201"/>
      <c r="AA978" s="7"/>
      <c r="AB978" s="7"/>
      <c r="AC978" s="7"/>
      <c r="AD978" s="7"/>
      <c r="AE978" s="7"/>
      <c r="AF978" s="7"/>
    </row>
    <row r="979" ht="14.25" customHeight="1">
      <c r="A979" s="7"/>
      <c r="B979" s="207"/>
      <c r="C979" s="49"/>
      <c r="D979" s="207"/>
      <c r="E979" s="7"/>
      <c r="F979" s="7"/>
      <c r="G979" s="7"/>
      <c r="H979" s="201"/>
      <c r="I979" s="207"/>
      <c r="J979" s="207"/>
      <c r="K979" s="7"/>
      <c r="L979" s="7"/>
      <c r="M979" s="7"/>
      <c r="N979" s="7"/>
      <c r="O979" s="7"/>
      <c r="P979" s="7"/>
      <c r="Q979" s="7"/>
      <c r="R979" s="7"/>
      <c r="S979" s="7"/>
      <c r="T979" s="7"/>
      <c r="U979" s="7"/>
      <c r="V979" s="7"/>
      <c r="W979" s="7"/>
      <c r="X979" s="7"/>
      <c r="Y979" s="7"/>
      <c r="Z979" s="201"/>
      <c r="AA979" s="7"/>
      <c r="AB979" s="7"/>
      <c r="AC979" s="7"/>
      <c r="AD979" s="7"/>
      <c r="AE979" s="7"/>
      <c r="AF979" s="7"/>
    </row>
    <row r="980" ht="14.25" customHeight="1">
      <c r="A980" s="7"/>
      <c r="B980" s="207"/>
      <c r="C980" s="49"/>
      <c r="D980" s="207"/>
      <c r="E980" s="7"/>
      <c r="F980" s="7"/>
      <c r="G980" s="7"/>
      <c r="H980" s="201"/>
      <c r="I980" s="207"/>
      <c r="J980" s="207"/>
      <c r="K980" s="7"/>
      <c r="L980" s="7"/>
      <c r="M980" s="7"/>
      <c r="N980" s="7"/>
      <c r="O980" s="7"/>
      <c r="P980" s="7"/>
      <c r="Q980" s="7"/>
      <c r="R980" s="7"/>
      <c r="S980" s="7"/>
      <c r="T980" s="7"/>
      <c r="U980" s="7"/>
      <c r="V980" s="7"/>
      <c r="W980" s="7"/>
      <c r="X980" s="7"/>
      <c r="Y980" s="7"/>
      <c r="Z980" s="201"/>
      <c r="AA980" s="7"/>
      <c r="AB980" s="7"/>
      <c r="AC980" s="7"/>
      <c r="AD980" s="7"/>
      <c r="AE980" s="7"/>
      <c r="AF980" s="7"/>
    </row>
    <row r="981" ht="14.25" customHeight="1">
      <c r="A981" s="7"/>
      <c r="B981" s="207"/>
      <c r="C981" s="49"/>
      <c r="D981" s="207"/>
      <c r="E981" s="7"/>
      <c r="F981" s="7"/>
      <c r="G981" s="7"/>
      <c r="H981" s="201"/>
      <c r="I981" s="207"/>
      <c r="J981" s="207"/>
      <c r="K981" s="7"/>
      <c r="L981" s="7"/>
      <c r="M981" s="7"/>
      <c r="N981" s="7"/>
      <c r="O981" s="7"/>
      <c r="P981" s="7"/>
      <c r="Q981" s="7"/>
      <c r="R981" s="7"/>
      <c r="S981" s="7"/>
      <c r="T981" s="7"/>
      <c r="U981" s="7"/>
      <c r="V981" s="7"/>
      <c r="W981" s="7"/>
      <c r="X981" s="7"/>
      <c r="Y981" s="7"/>
      <c r="Z981" s="201"/>
      <c r="AA981" s="7"/>
      <c r="AB981" s="7"/>
      <c r="AC981" s="7"/>
      <c r="AD981" s="7"/>
      <c r="AE981" s="7"/>
      <c r="AF981" s="7"/>
    </row>
    <row r="982" ht="14.25" customHeight="1">
      <c r="A982" s="7"/>
      <c r="B982" s="207"/>
      <c r="C982" s="49"/>
      <c r="D982" s="207"/>
      <c r="E982" s="7"/>
      <c r="F982" s="7"/>
      <c r="G982" s="7"/>
      <c r="H982" s="201"/>
      <c r="I982" s="207"/>
      <c r="J982" s="207"/>
      <c r="K982" s="7"/>
      <c r="L982" s="7"/>
      <c r="M982" s="7"/>
      <c r="N982" s="7"/>
      <c r="O982" s="7"/>
      <c r="P982" s="7"/>
      <c r="Q982" s="7"/>
      <c r="R982" s="7"/>
      <c r="S982" s="7"/>
      <c r="T982" s="7"/>
      <c r="U982" s="7"/>
      <c r="V982" s="7"/>
      <c r="W982" s="7"/>
      <c r="X982" s="7"/>
      <c r="Y982" s="7"/>
      <c r="Z982" s="201"/>
      <c r="AA982" s="7"/>
      <c r="AB982" s="7"/>
      <c r="AC982" s="7"/>
      <c r="AD982" s="7"/>
      <c r="AE982" s="7"/>
      <c r="AF982" s="7"/>
    </row>
    <row r="983" ht="14.25" customHeight="1">
      <c r="A983" s="7"/>
      <c r="B983" s="207"/>
      <c r="C983" s="49"/>
      <c r="D983" s="207"/>
      <c r="E983" s="7"/>
      <c r="F983" s="7"/>
      <c r="G983" s="7"/>
      <c r="H983" s="201"/>
      <c r="I983" s="207"/>
      <c r="J983" s="207"/>
      <c r="K983" s="7"/>
      <c r="L983" s="7"/>
      <c r="M983" s="7"/>
      <c r="N983" s="7"/>
      <c r="O983" s="7"/>
      <c r="P983" s="7"/>
      <c r="Q983" s="7"/>
      <c r="R983" s="7"/>
      <c r="S983" s="7"/>
      <c r="T983" s="7"/>
      <c r="U983" s="7"/>
      <c r="V983" s="7"/>
      <c r="W983" s="7"/>
      <c r="X983" s="7"/>
      <c r="Y983" s="7"/>
      <c r="Z983" s="201"/>
      <c r="AA983" s="7"/>
      <c r="AB983" s="7"/>
      <c r="AC983" s="7"/>
      <c r="AD983" s="7"/>
      <c r="AE983" s="7"/>
      <c r="AF983" s="7"/>
    </row>
    <row r="984" ht="14.25" customHeight="1">
      <c r="A984" s="7"/>
      <c r="B984" s="207"/>
      <c r="C984" s="49"/>
      <c r="D984" s="207"/>
      <c r="E984" s="7"/>
      <c r="F984" s="7"/>
      <c r="G984" s="7"/>
      <c r="H984" s="201"/>
      <c r="I984" s="207"/>
      <c r="J984" s="207"/>
      <c r="K984" s="7"/>
      <c r="L984" s="7"/>
      <c r="M984" s="7"/>
      <c r="N984" s="7"/>
      <c r="O984" s="7"/>
      <c r="P984" s="7"/>
      <c r="Q984" s="7"/>
      <c r="R984" s="7"/>
      <c r="S984" s="7"/>
      <c r="T984" s="7"/>
      <c r="U984" s="7"/>
      <c r="V984" s="7"/>
      <c r="W984" s="7"/>
      <c r="X984" s="7"/>
      <c r="Y984" s="7"/>
      <c r="Z984" s="201"/>
      <c r="AA984" s="7"/>
      <c r="AB984" s="7"/>
      <c r="AC984" s="7"/>
      <c r="AD984" s="7"/>
      <c r="AE984" s="7"/>
      <c r="AF984" s="7"/>
    </row>
    <row r="985" ht="14.25" customHeight="1">
      <c r="A985" s="7"/>
      <c r="B985" s="207"/>
      <c r="C985" s="49"/>
      <c r="D985" s="207"/>
      <c r="E985" s="7"/>
      <c r="F985" s="7"/>
      <c r="G985" s="7"/>
      <c r="H985" s="201"/>
      <c r="I985" s="207"/>
      <c r="J985" s="207"/>
      <c r="K985" s="7"/>
      <c r="L985" s="7"/>
      <c r="M985" s="7"/>
      <c r="N985" s="7"/>
      <c r="O985" s="7"/>
      <c r="P985" s="7"/>
      <c r="Q985" s="7"/>
      <c r="R985" s="7"/>
      <c r="S985" s="7"/>
      <c r="T985" s="7"/>
      <c r="U985" s="7"/>
      <c r="V985" s="7"/>
      <c r="W985" s="7"/>
      <c r="X985" s="7"/>
      <c r="Y985" s="7"/>
      <c r="Z985" s="201"/>
      <c r="AA985" s="7"/>
      <c r="AB985" s="7"/>
      <c r="AC985" s="7"/>
      <c r="AD985" s="7"/>
      <c r="AE985" s="7"/>
      <c r="AF985" s="7"/>
    </row>
    <row r="986" ht="14.25" customHeight="1">
      <c r="A986" s="7"/>
      <c r="B986" s="207"/>
      <c r="C986" s="49"/>
      <c r="D986" s="207"/>
      <c r="E986" s="7"/>
      <c r="F986" s="7"/>
      <c r="G986" s="7"/>
      <c r="H986" s="201"/>
      <c r="I986" s="207"/>
      <c r="J986" s="207"/>
      <c r="K986" s="7"/>
      <c r="L986" s="7"/>
      <c r="M986" s="7"/>
      <c r="N986" s="7"/>
      <c r="O986" s="7"/>
      <c r="P986" s="7"/>
      <c r="Q986" s="7"/>
      <c r="R986" s="7"/>
      <c r="S986" s="7"/>
      <c r="T986" s="7"/>
      <c r="U986" s="7"/>
      <c r="V986" s="7"/>
      <c r="W986" s="7"/>
      <c r="X986" s="7"/>
      <c r="Y986" s="7"/>
      <c r="Z986" s="201"/>
      <c r="AA986" s="7"/>
      <c r="AB986" s="7"/>
      <c r="AC986" s="7"/>
      <c r="AD986" s="7"/>
      <c r="AE986" s="7"/>
      <c r="AF986" s="7"/>
    </row>
    <row r="987" ht="14.25" customHeight="1">
      <c r="A987" s="7"/>
      <c r="B987" s="207"/>
      <c r="C987" s="49"/>
      <c r="D987" s="207"/>
      <c r="E987" s="7"/>
      <c r="F987" s="7"/>
      <c r="G987" s="7"/>
      <c r="H987" s="201"/>
      <c r="I987" s="207"/>
      <c r="J987" s="207"/>
      <c r="K987" s="7"/>
      <c r="L987" s="7"/>
      <c r="M987" s="7"/>
      <c r="N987" s="7"/>
      <c r="O987" s="7"/>
      <c r="P987" s="7"/>
      <c r="Q987" s="7"/>
      <c r="R987" s="7"/>
      <c r="S987" s="7"/>
      <c r="T987" s="7"/>
      <c r="U987" s="7"/>
      <c r="V987" s="7"/>
      <c r="W987" s="7"/>
      <c r="X987" s="7"/>
      <c r="Y987" s="7"/>
      <c r="Z987" s="201"/>
      <c r="AA987" s="7"/>
      <c r="AB987" s="7"/>
      <c r="AC987" s="7"/>
      <c r="AD987" s="7"/>
      <c r="AE987" s="7"/>
      <c r="AF987" s="7"/>
    </row>
    <row r="988" ht="14.25" customHeight="1">
      <c r="A988" s="7"/>
      <c r="B988" s="207"/>
      <c r="C988" s="49"/>
      <c r="D988" s="207"/>
      <c r="E988" s="7"/>
      <c r="F988" s="7"/>
      <c r="G988" s="7"/>
      <c r="H988" s="201"/>
      <c r="I988" s="207"/>
      <c r="J988" s="207"/>
      <c r="K988" s="7"/>
      <c r="L988" s="7"/>
      <c r="M988" s="7"/>
      <c r="N988" s="7"/>
      <c r="O988" s="7"/>
      <c r="P988" s="7"/>
      <c r="Q988" s="7"/>
      <c r="R988" s="7"/>
      <c r="S988" s="7"/>
      <c r="T988" s="7"/>
      <c r="U988" s="7"/>
      <c r="V988" s="7"/>
      <c r="W988" s="7"/>
      <c r="X988" s="7"/>
      <c r="Y988" s="7"/>
      <c r="Z988" s="201"/>
      <c r="AA988" s="7"/>
      <c r="AB988" s="7"/>
      <c r="AC988" s="7"/>
      <c r="AD988" s="7"/>
      <c r="AE988" s="7"/>
      <c r="AF988" s="7"/>
    </row>
    <row r="989" ht="14.25" customHeight="1">
      <c r="A989" s="7"/>
      <c r="B989" s="207"/>
      <c r="C989" s="49"/>
      <c r="D989" s="207"/>
      <c r="E989" s="7"/>
      <c r="F989" s="7"/>
      <c r="G989" s="7"/>
      <c r="H989" s="201"/>
      <c r="I989" s="207"/>
      <c r="J989" s="207"/>
      <c r="K989" s="7"/>
      <c r="L989" s="7"/>
      <c r="M989" s="7"/>
      <c r="N989" s="7"/>
      <c r="O989" s="7"/>
      <c r="P989" s="7"/>
      <c r="Q989" s="7"/>
      <c r="R989" s="7"/>
      <c r="S989" s="7"/>
      <c r="T989" s="7"/>
      <c r="U989" s="7"/>
      <c r="V989" s="7"/>
      <c r="W989" s="7"/>
      <c r="X989" s="7"/>
      <c r="Y989" s="7"/>
      <c r="Z989" s="201"/>
      <c r="AA989" s="7"/>
      <c r="AB989" s="7"/>
      <c r="AC989" s="7"/>
      <c r="AD989" s="7"/>
      <c r="AE989" s="7"/>
      <c r="AF989" s="7"/>
    </row>
    <row r="990" ht="14.25" customHeight="1">
      <c r="A990" s="7"/>
      <c r="B990" s="207"/>
      <c r="C990" s="49"/>
      <c r="D990" s="207"/>
      <c r="E990" s="7"/>
      <c r="F990" s="7"/>
      <c r="G990" s="7"/>
      <c r="H990" s="201"/>
      <c r="I990" s="207"/>
      <c r="J990" s="207"/>
      <c r="K990" s="7"/>
      <c r="L990" s="7"/>
      <c r="M990" s="7"/>
      <c r="N990" s="7"/>
      <c r="O990" s="7"/>
      <c r="P990" s="7"/>
      <c r="Q990" s="7"/>
      <c r="R990" s="7"/>
      <c r="S990" s="7"/>
      <c r="T990" s="7"/>
      <c r="U990" s="7"/>
      <c r="V990" s="7"/>
      <c r="W990" s="7"/>
      <c r="X990" s="7"/>
      <c r="Y990" s="7"/>
      <c r="Z990" s="201"/>
      <c r="AA990" s="7"/>
      <c r="AB990" s="7"/>
      <c r="AC990" s="7"/>
      <c r="AD990" s="7"/>
      <c r="AE990" s="7"/>
      <c r="AF990" s="7"/>
    </row>
    <row r="991" ht="14.25" customHeight="1">
      <c r="A991" s="7"/>
      <c r="B991" s="207"/>
      <c r="C991" s="49"/>
      <c r="D991" s="207"/>
      <c r="E991" s="7"/>
      <c r="F991" s="7"/>
      <c r="G991" s="7"/>
      <c r="H991" s="201"/>
      <c r="I991" s="207"/>
      <c r="J991" s="207"/>
      <c r="K991" s="7"/>
      <c r="L991" s="7"/>
      <c r="M991" s="7"/>
      <c r="N991" s="7"/>
      <c r="O991" s="7"/>
      <c r="P991" s="7"/>
      <c r="Q991" s="7"/>
      <c r="R991" s="7"/>
      <c r="S991" s="7"/>
      <c r="T991" s="7"/>
      <c r="U991" s="7"/>
      <c r="V991" s="7"/>
      <c r="W991" s="7"/>
      <c r="X991" s="7"/>
      <c r="Y991" s="7"/>
      <c r="Z991" s="201"/>
      <c r="AA991" s="7"/>
      <c r="AB991" s="7"/>
      <c r="AC991" s="7"/>
      <c r="AD991" s="7"/>
      <c r="AE991" s="7"/>
      <c r="AF991" s="7"/>
    </row>
    <row r="992" ht="14.25" customHeight="1">
      <c r="A992" s="7"/>
      <c r="B992" s="207"/>
      <c r="C992" s="49"/>
      <c r="D992" s="207"/>
      <c r="E992" s="7"/>
      <c r="F992" s="7"/>
      <c r="G992" s="7"/>
      <c r="H992" s="201"/>
      <c r="I992" s="207"/>
      <c r="J992" s="207"/>
      <c r="K992" s="7"/>
      <c r="L992" s="7"/>
      <c r="M992" s="7"/>
      <c r="N992" s="7"/>
      <c r="O992" s="7"/>
      <c r="P992" s="7"/>
      <c r="Q992" s="7"/>
      <c r="R992" s="7"/>
      <c r="S992" s="7"/>
      <c r="T992" s="7"/>
      <c r="U992" s="7"/>
      <c r="V992" s="7"/>
      <c r="W992" s="7"/>
      <c r="X992" s="7"/>
      <c r="Y992" s="7"/>
      <c r="Z992" s="201"/>
      <c r="AA992" s="7"/>
      <c r="AB992" s="7"/>
      <c r="AC992" s="7"/>
      <c r="AD992" s="7"/>
      <c r="AE992" s="7"/>
      <c r="AF992" s="7"/>
    </row>
    <row r="993" ht="14.25" customHeight="1">
      <c r="A993" s="7"/>
      <c r="B993" s="207"/>
      <c r="C993" s="49"/>
      <c r="D993" s="207"/>
      <c r="E993" s="7"/>
      <c r="F993" s="7"/>
      <c r="G993" s="7"/>
      <c r="H993" s="201"/>
      <c r="I993" s="207"/>
      <c r="J993" s="207"/>
      <c r="K993" s="7"/>
      <c r="L993" s="7"/>
      <c r="M993" s="7"/>
      <c r="N993" s="7"/>
      <c r="O993" s="7"/>
      <c r="P993" s="7"/>
      <c r="Q993" s="7"/>
      <c r="R993" s="7"/>
      <c r="S993" s="7"/>
      <c r="T993" s="7"/>
      <c r="U993" s="7"/>
      <c r="V993" s="7"/>
      <c r="W993" s="7"/>
      <c r="X993" s="7"/>
      <c r="Y993" s="7"/>
      <c r="Z993" s="201"/>
      <c r="AA993" s="7"/>
      <c r="AB993" s="7"/>
      <c r="AC993" s="7"/>
      <c r="AD993" s="7"/>
      <c r="AE993" s="7"/>
      <c r="AF993" s="7"/>
    </row>
    <row r="994" ht="14.25" customHeight="1">
      <c r="A994" s="7"/>
      <c r="B994" s="207"/>
      <c r="C994" s="49"/>
      <c r="D994" s="207"/>
      <c r="E994" s="7"/>
      <c r="F994" s="7"/>
      <c r="G994" s="7"/>
      <c r="H994" s="201"/>
      <c r="I994" s="207"/>
      <c r="J994" s="207"/>
      <c r="K994" s="7"/>
      <c r="L994" s="7"/>
      <c r="M994" s="7"/>
      <c r="N994" s="7"/>
      <c r="O994" s="7"/>
      <c r="P994" s="7"/>
      <c r="Q994" s="7"/>
      <c r="R994" s="7"/>
      <c r="S994" s="7"/>
      <c r="T994" s="7"/>
      <c r="U994" s="7"/>
      <c r="V994" s="7"/>
      <c r="W994" s="7"/>
      <c r="X994" s="7"/>
      <c r="Y994" s="7"/>
      <c r="Z994" s="201"/>
      <c r="AA994" s="7"/>
      <c r="AB994" s="7"/>
      <c r="AC994" s="7"/>
      <c r="AD994" s="7"/>
      <c r="AE994" s="7"/>
      <c r="AF994" s="7"/>
    </row>
    <row r="995" ht="14.25" customHeight="1">
      <c r="A995" s="7"/>
      <c r="B995" s="207"/>
      <c r="C995" s="49"/>
      <c r="D995" s="207"/>
      <c r="E995" s="7"/>
      <c r="F995" s="7"/>
      <c r="G995" s="7"/>
      <c r="H995" s="201"/>
      <c r="I995" s="207"/>
      <c r="J995" s="207"/>
      <c r="K995" s="7"/>
      <c r="L995" s="7"/>
      <c r="M995" s="7"/>
      <c r="N995" s="7"/>
      <c r="O995" s="7"/>
      <c r="P995" s="7"/>
      <c r="Q995" s="7"/>
      <c r="R995" s="7"/>
      <c r="S995" s="7"/>
      <c r="T995" s="7"/>
      <c r="U995" s="7"/>
      <c r="V995" s="7"/>
      <c r="W995" s="7"/>
      <c r="X995" s="7"/>
      <c r="Y995" s="7"/>
      <c r="Z995" s="201"/>
      <c r="AA995" s="7"/>
      <c r="AB995" s="7"/>
      <c r="AC995" s="7"/>
      <c r="AD995" s="7"/>
      <c r="AE995" s="7"/>
      <c r="AF995" s="7"/>
    </row>
    <row r="996" ht="14.25" customHeight="1">
      <c r="A996" s="7"/>
      <c r="B996" s="207"/>
      <c r="C996" s="49"/>
      <c r="D996" s="207"/>
      <c r="E996" s="7"/>
      <c r="F996" s="7"/>
      <c r="G996" s="7"/>
      <c r="H996" s="201"/>
      <c r="I996" s="207"/>
      <c r="J996" s="207"/>
      <c r="K996" s="7"/>
      <c r="L996" s="7"/>
      <c r="M996" s="7"/>
      <c r="N996" s="7"/>
      <c r="O996" s="7"/>
      <c r="P996" s="7"/>
      <c r="Q996" s="7"/>
      <c r="R996" s="7"/>
      <c r="S996" s="7"/>
      <c r="T996" s="7"/>
      <c r="U996" s="7"/>
      <c r="V996" s="7"/>
      <c r="W996" s="7"/>
      <c r="X996" s="7"/>
      <c r="Y996" s="7"/>
      <c r="Z996" s="201"/>
      <c r="AA996" s="7"/>
      <c r="AB996" s="7"/>
      <c r="AC996" s="7"/>
      <c r="AD996" s="7"/>
      <c r="AE996" s="7"/>
      <c r="AF996" s="7"/>
    </row>
    <row r="997" ht="14.25" customHeight="1">
      <c r="A997" s="7"/>
      <c r="B997" s="207"/>
      <c r="C997" s="49"/>
      <c r="D997" s="207"/>
      <c r="E997" s="7"/>
      <c r="F997" s="7"/>
      <c r="G997" s="7"/>
      <c r="H997" s="201"/>
      <c r="I997" s="207"/>
      <c r="J997" s="207"/>
      <c r="K997" s="7"/>
      <c r="L997" s="7"/>
      <c r="M997" s="7"/>
      <c r="N997" s="7"/>
      <c r="O997" s="7"/>
      <c r="P997" s="7"/>
      <c r="Q997" s="7"/>
      <c r="R997" s="7"/>
      <c r="S997" s="7"/>
      <c r="T997" s="7"/>
      <c r="U997" s="7"/>
      <c r="V997" s="7"/>
      <c r="W997" s="7"/>
      <c r="X997" s="7"/>
      <c r="Y997" s="7"/>
      <c r="Z997" s="201"/>
      <c r="AA997" s="7"/>
      <c r="AB997" s="7"/>
      <c r="AC997" s="7"/>
      <c r="AD997" s="7"/>
      <c r="AE997" s="7"/>
      <c r="AF997" s="7"/>
    </row>
    <row r="998" ht="14.25" customHeight="1">
      <c r="A998" s="7"/>
      <c r="B998" s="207"/>
      <c r="C998" s="49"/>
      <c r="D998" s="207"/>
      <c r="E998" s="7"/>
      <c r="F998" s="7"/>
      <c r="G998" s="7"/>
      <c r="H998" s="201"/>
      <c r="I998" s="207"/>
      <c r="J998" s="207"/>
      <c r="K998" s="7"/>
      <c r="L998" s="7"/>
      <c r="M998" s="7"/>
      <c r="N998" s="7"/>
      <c r="O998" s="7"/>
      <c r="P998" s="7"/>
      <c r="Q998" s="7"/>
      <c r="R998" s="7"/>
      <c r="S998" s="7"/>
      <c r="T998" s="7"/>
      <c r="U998" s="7"/>
      <c r="V998" s="7"/>
      <c r="W998" s="7"/>
      <c r="X998" s="7"/>
      <c r="Y998" s="7"/>
      <c r="Z998" s="201"/>
      <c r="AA998" s="7"/>
      <c r="AB998" s="7"/>
      <c r="AC998" s="7"/>
      <c r="AD998" s="7"/>
      <c r="AE998" s="7"/>
      <c r="AF998" s="7"/>
    </row>
    <row r="999" ht="14.25" customHeight="1">
      <c r="A999" s="7"/>
      <c r="B999" s="207"/>
      <c r="C999" s="49"/>
      <c r="D999" s="207"/>
      <c r="E999" s="7"/>
      <c r="F999" s="7"/>
      <c r="G999" s="7"/>
      <c r="H999" s="201"/>
      <c r="I999" s="207"/>
      <c r="J999" s="207"/>
      <c r="K999" s="7"/>
      <c r="L999" s="7"/>
      <c r="M999" s="7"/>
      <c r="N999" s="7"/>
      <c r="O999" s="7"/>
      <c r="P999" s="7"/>
      <c r="Q999" s="7"/>
      <c r="R999" s="7"/>
      <c r="S999" s="7"/>
      <c r="T999" s="7"/>
      <c r="U999" s="7"/>
      <c r="V999" s="7"/>
      <c r="W999" s="7"/>
      <c r="X999" s="7"/>
      <c r="Y999" s="7"/>
      <c r="Z999" s="201"/>
      <c r="AA999" s="7"/>
      <c r="AB999" s="7"/>
      <c r="AC999" s="7"/>
      <c r="AD999" s="7"/>
      <c r="AE999" s="7"/>
      <c r="AF999" s="7"/>
    </row>
  </sheetData>
  <autoFilter ref="$D$4:$D$118">
    <filterColumn colId="0">
      <filters>
        <filter val="Required"/>
      </filters>
    </filterColumn>
  </autoFilter>
  <mergeCells count="49">
    <mergeCell ref="R17:R18"/>
    <mergeCell ref="T17:T18"/>
    <mergeCell ref="U17:U18"/>
    <mergeCell ref="V17:V18"/>
    <mergeCell ref="W17:X17"/>
    <mergeCell ref="Z17:Z18"/>
    <mergeCell ref="AA17:AA18"/>
    <mergeCell ref="G17:H18"/>
    <mergeCell ref="I17:I18"/>
    <mergeCell ref="J17:J18"/>
    <mergeCell ref="L17:L18"/>
    <mergeCell ref="M17:M18"/>
    <mergeCell ref="O17:O18"/>
    <mergeCell ref="P17:Q17"/>
    <mergeCell ref="T7:AE7"/>
    <mergeCell ref="T8:AE8"/>
    <mergeCell ref="T9:AE9"/>
    <mergeCell ref="T10:AE10"/>
    <mergeCell ref="T11:AE11"/>
    <mergeCell ref="T12:AE12"/>
    <mergeCell ref="T13:AE13"/>
    <mergeCell ref="G4:AE4"/>
    <mergeCell ref="G6:R6"/>
    <mergeCell ref="T6:AE6"/>
    <mergeCell ref="G7:O7"/>
    <mergeCell ref="P7:R7"/>
    <mergeCell ref="G8:O8"/>
    <mergeCell ref="P8:R8"/>
    <mergeCell ref="G9:O9"/>
    <mergeCell ref="P9:R9"/>
    <mergeCell ref="G10:O10"/>
    <mergeCell ref="P10:R10"/>
    <mergeCell ref="G11:O11"/>
    <mergeCell ref="P11:R11"/>
    <mergeCell ref="P12:R12"/>
    <mergeCell ref="T16:X16"/>
    <mergeCell ref="Z16:AE16"/>
    <mergeCell ref="G12:O12"/>
    <mergeCell ref="G13:O13"/>
    <mergeCell ref="P13:R13"/>
    <mergeCell ref="G15:AE15"/>
    <mergeCell ref="G16:J16"/>
    <mergeCell ref="L16:M16"/>
    <mergeCell ref="O16:R16"/>
    <mergeCell ref="AB17:AB18"/>
    <mergeCell ref="AC17:AC18"/>
    <mergeCell ref="AD17:AE17"/>
    <mergeCell ref="G120:AE120"/>
    <mergeCell ref="G121:AE121"/>
  </mergeCells>
  <conditionalFormatting sqref="L79:M118 O79:R118 T79:X118 Z79:AE118">
    <cfRule type="expression" dxfId="21" priority="1">
      <formula>$I79="CFW-FH"</formula>
    </cfRule>
  </conditionalFormatting>
  <conditionalFormatting sqref="E19:E118">
    <cfRule type="expression" dxfId="7" priority="2">
      <formula>D19="Required"</formula>
    </cfRule>
  </conditionalFormatting>
  <conditionalFormatting sqref="E19:E118">
    <cfRule type="expression" dxfId="8" priority="3">
      <formula>D19&lt;&gt;"Required"</formula>
    </cfRule>
  </conditionalFormatting>
  <hyperlinks>
    <hyperlink display="O" location="Index!A1" ref="F1"/>
  </hyperlinks>
  <printOptions horizontalCentered="1"/>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7.88"/>
    <col customWidth="1" min="3" max="3" width="1.38"/>
    <col customWidth="1" min="4" max="4" width="11.75"/>
    <col customWidth="1" min="5" max="5" width="1.38"/>
    <col customWidth="1" min="6" max="6" width="2.63"/>
    <col customWidth="1" min="7" max="7" width="6.38"/>
    <col customWidth="1" min="8" max="8" width="5.75"/>
    <col customWidth="1" min="9" max="9" width="12.63"/>
    <col customWidth="1" min="10" max="11" width="13.88"/>
    <col customWidth="1" min="12" max="12" width="25.13"/>
    <col customWidth="1" min="13" max="13" width="1.38"/>
    <col customWidth="1" min="14" max="16" width="11.38"/>
    <col customWidth="1" min="17" max="17" width="1.38"/>
    <col customWidth="1" min="18" max="20" width="11.38"/>
    <col customWidth="1" min="21" max="21" width="1.38"/>
    <col customWidth="1" min="22" max="25" width="11.38"/>
    <col customWidth="1" min="26" max="26" width="2.88"/>
    <col customWidth="1" min="27" max="29" width="11.38"/>
    <col customWidth="1" min="30" max="30" width="1.38"/>
    <col customWidth="1" min="31" max="33" width="11.38"/>
    <col customWidth="1" min="34" max="34" width="1.38"/>
    <col customWidth="1" min="35" max="38" width="11.38"/>
    <col customWidth="1" min="39" max="39" width="1.38"/>
  </cols>
  <sheetData>
    <row r="1" ht="15.0" customHeight="1">
      <c r="A1" s="7"/>
      <c r="B1" s="207"/>
      <c r="C1" s="25"/>
      <c r="D1" s="207"/>
      <c r="E1" s="7"/>
      <c r="F1" s="2" t="s">
        <v>0</v>
      </c>
      <c r="G1" s="201"/>
      <c r="H1" s="207"/>
      <c r="I1" s="7"/>
      <c r="J1" s="7"/>
      <c r="K1" s="7"/>
      <c r="L1" s="7"/>
      <c r="M1" s="7"/>
      <c r="N1" s="7"/>
      <c r="O1" s="7"/>
      <c r="P1" s="7"/>
      <c r="Q1" s="7"/>
      <c r="R1" s="7"/>
      <c r="S1" s="7"/>
      <c r="T1" s="7"/>
      <c r="U1" s="7"/>
      <c r="V1" s="25"/>
      <c r="W1" s="25"/>
      <c r="X1" s="25"/>
      <c r="Y1" s="25"/>
      <c r="Z1" s="25"/>
      <c r="AA1" s="25"/>
      <c r="AB1" s="25"/>
      <c r="AC1" s="25"/>
      <c r="AD1" s="25"/>
      <c r="AE1" s="25"/>
      <c r="AF1" s="25"/>
      <c r="AG1" s="25"/>
      <c r="AH1" s="25"/>
      <c r="AI1" s="25"/>
      <c r="AJ1" s="25"/>
      <c r="AK1" s="25"/>
      <c r="AL1" s="25"/>
      <c r="AM1" s="25"/>
    </row>
    <row r="2" ht="14.25" customHeight="1">
      <c r="A2" s="7"/>
      <c r="B2" s="207"/>
      <c r="C2" s="25"/>
      <c r="D2" s="207"/>
      <c r="E2" s="7"/>
      <c r="F2" s="7"/>
      <c r="G2" s="8" t="str">
        <f>'(T) General Tables'!A539</f>
        <v>Part 9 Bracing Calculator (No Scripts)</v>
      </c>
      <c r="H2" s="319"/>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206" t="str">
        <f>'(T) General Tables'!A2</f>
        <v>beta_1.043</v>
      </c>
      <c r="AM2" s="25"/>
    </row>
    <row r="3" ht="26.25" customHeight="1">
      <c r="A3" s="7"/>
      <c r="B3" s="207"/>
      <c r="C3" s="25"/>
      <c r="D3" s="207"/>
      <c r="E3" s="7"/>
      <c r="F3" s="7"/>
      <c r="G3" s="687" t="s">
        <v>1</v>
      </c>
      <c r="H3" s="397"/>
      <c r="I3" s="395"/>
      <c r="J3" s="395"/>
      <c r="K3" s="395"/>
      <c r="L3" s="395"/>
      <c r="M3" s="395"/>
      <c r="N3" s="395"/>
      <c r="O3" s="395"/>
      <c r="P3" s="395"/>
      <c r="Q3" s="395"/>
      <c r="R3" s="395"/>
      <c r="S3" s="395"/>
      <c r="T3" s="395"/>
      <c r="U3" s="395"/>
      <c r="V3" s="395"/>
      <c r="W3" s="395"/>
      <c r="X3" s="395"/>
      <c r="Y3" s="395"/>
      <c r="Z3" s="395"/>
      <c r="AA3" s="395"/>
      <c r="AB3" s="395"/>
      <c r="AC3" s="395"/>
      <c r="AD3" s="395"/>
      <c r="AE3" s="395"/>
      <c r="AF3" s="395"/>
      <c r="AG3" s="395"/>
      <c r="AH3" s="395"/>
      <c r="AI3" s="395"/>
      <c r="AJ3" s="395"/>
      <c r="AK3" s="395"/>
      <c r="AL3" s="213"/>
      <c r="AM3" s="25"/>
    </row>
    <row r="4" ht="22.5" customHeight="1">
      <c r="A4" s="7"/>
      <c r="B4" s="214" t="s">
        <v>32</v>
      </c>
      <c r="C4" s="25"/>
      <c r="D4" s="334" t="s">
        <v>720</v>
      </c>
      <c r="E4" s="7"/>
      <c r="F4" s="7"/>
      <c r="G4" s="399" t="s">
        <v>864</v>
      </c>
      <c r="H4" s="688"/>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90"/>
      <c r="AM4" s="25"/>
    </row>
    <row r="5" ht="18.75" customHeight="1">
      <c r="A5" s="7"/>
      <c r="B5" s="7"/>
      <c r="C5" s="25"/>
      <c r="D5" s="269" t="s">
        <v>325</v>
      </c>
      <c r="E5" s="7"/>
      <c r="F5" s="7"/>
      <c r="G5" s="201"/>
      <c r="H5" s="20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25"/>
    </row>
    <row r="6" ht="18.75" customHeight="1">
      <c r="A6" s="7"/>
      <c r="B6" s="7"/>
      <c r="C6" s="25"/>
      <c r="D6" s="269" t="s">
        <v>325</v>
      </c>
      <c r="E6" s="7"/>
      <c r="F6" s="7"/>
      <c r="G6" s="691" t="s">
        <v>865</v>
      </c>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8"/>
      <c r="AM6" s="25"/>
    </row>
    <row r="7" ht="18.75" customHeight="1">
      <c r="A7" s="7"/>
      <c r="B7" s="7"/>
      <c r="C7" s="25"/>
      <c r="D7" s="269" t="s">
        <v>325</v>
      </c>
      <c r="E7" s="7"/>
      <c r="F7" s="7"/>
      <c r="G7" s="201"/>
      <c r="H7" s="20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25"/>
    </row>
    <row r="8" ht="18.75" customHeight="1">
      <c r="A8" s="7"/>
      <c r="B8" s="7"/>
      <c r="C8" s="25"/>
      <c r="D8" s="269" t="s">
        <v>325</v>
      </c>
      <c r="E8" s="7"/>
      <c r="F8" s="7"/>
      <c r="G8" s="270" t="s">
        <v>679</v>
      </c>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8"/>
      <c r="AM8" s="25"/>
    </row>
    <row r="9" ht="18.75" customHeight="1">
      <c r="A9" s="7"/>
      <c r="B9" s="162"/>
      <c r="C9" s="25"/>
      <c r="D9" s="269" t="s">
        <v>325</v>
      </c>
      <c r="E9" s="7"/>
      <c r="F9" s="7"/>
      <c r="G9" s="201"/>
      <c r="H9" s="207"/>
      <c r="I9" s="7"/>
      <c r="J9" s="7"/>
      <c r="K9" s="7"/>
      <c r="L9" s="7"/>
      <c r="M9" s="7"/>
      <c r="N9" s="467" t="s">
        <v>866</v>
      </c>
      <c r="O9" s="27"/>
      <c r="P9" s="27"/>
      <c r="Q9" s="27"/>
      <c r="R9" s="27"/>
      <c r="S9" s="27"/>
      <c r="T9" s="27"/>
      <c r="U9" s="27"/>
      <c r="V9" s="27"/>
      <c r="W9" s="27"/>
      <c r="X9" s="27"/>
      <c r="Y9" s="28"/>
      <c r="Z9" s="7"/>
      <c r="AA9" s="467" t="s">
        <v>867</v>
      </c>
      <c r="AB9" s="27"/>
      <c r="AC9" s="27"/>
      <c r="AD9" s="27"/>
      <c r="AE9" s="27"/>
      <c r="AF9" s="27"/>
      <c r="AG9" s="27"/>
      <c r="AH9" s="27"/>
      <c r="AI9" s="27"/>
      <c r="AJ9" s="27"/>
      <c r="AK9" s="27"/>
      <c r="AL9" s="28"/>
      <c r="AM9" s="25"/>
    </row>
    <row r="10" ht="18.75" customHeight="1">
      <c r="A10" s="7"/>
      <c r="B10" s="162"/>
      <c r="C10" s="25"/>
      <c r="D10" s="269" t="s">
        <v>325</v>
      </c>
      <c r="E10" s="7"/>
      <c r="F10" s="7"/>
      <c r="G10" s="692"/>
      <c r="H10" s="693"/>
      <c r="I10" s="693"/>
      <c r="J10" s="693"/>
      <c r="K10" s="693"/>
      <c r="L10" s="7"/>
      <c r="M10" s="7"/>
      <c r="N10" s="694" t="s">
        <v>741</v>
      </c>
      <c r="O10" s="409"/>
      <c r="P10" s="410"/>
      <c r="Q10" s="7"/>
      <c r="R10" s="695" t="s">
        <v>742</v>
      </c>
      <c r="S10" s="255"/>
      <c r="T10" s="256"/>
      <c r="U10" s="25"/>
      <c r="V10" s="478" t="s">
        <v>750</v>
      </c>
      <c r="W10" s="409"/>
      <c r="X10" s="409"/>
      <c r="Y10" s="410"/>
      <c r="Z10" s="693"/>
      <c r="AA10" s="605" t="s">
        <v>741</v>
      </c>
      <c r="AB10" s="255"/>
      <c r="AC10" s="256"/>
      <c r="AD10" s="7"/>
      <c r="AE10" s="695" t="s">
        <v>742</v>
      </c>
      <c r="AF10" s="255"/>
      <c r="AG10" s="256"/>
      <c r="AH10" s="25"/>
      <c r="AI10" s="696" t="s">
        <v>750</v>
      </c>
      <c r="AJ10" s="255"/>
      <c r="AK10" s="255"/>
      <c r="AL10" s="256"/>
      <c r="AM10" s="25"/>
    </row>
    <row r="11" ht="56.25" customHeight="1">
      <c r="A11" s="335"/>
      <c r="B11" s="162"/>
      <c r="C11" s="25"/>
      <c r="D11" s="269" t="s">
        <v>325</v>
      </c>
      <c r="E11" s="7"/>
      <c r="F11" s="335"/>
      <c r="G11" s="447" t="str">
        <f>'(I-3) Design &amp; Feedback'!G10</f>
        <v>Band ID</v>
      </c>
      <c r="H11" s="28"/>
      <c r="I11" s="376" t="str">
        <f>'(I-3) Design &amp; Feedback'!I10</f>
        <v>Building Dimension || Band (m)</v>
      </c>
      <c r="J11" s="376" t="str">
        <f>'(I-3) Design &amp; Feedback'!J10</f>
        <v>Reference Framing Type</v>
      </c>
      <c r="K11" s="376" t="str">
        <f>'(I-3) Design &amp; Feedback'!K10</f>
        <v>Sheathing Continuity</v>
      </c>
      <c r="L11" s="376" t="s">
        <v>708</v>
      </c>
      <c r="M11" s="7"/>
      <c r="N11" s="416" t="s">
        <v>743</v>
      </c>
      <c r="O11" s="416" t="s">
        <v>757</v>
      </c>
      <c r="P11" s="585" t="s">
        <v>868</v>
      </c>
      <c r="Q11" s="7"/>
      <c r="R11" s="416" t="s">
        <v>744</v>
      </c>
      <c r="S11" s="416" t="s">
        <v>764</v>
      </c>
      <c r="T11" s="585" t="s">
        <v>868</v>
      </c>
      <c r="U11" s="7"/>
      <c r="V11" s="416" t="s">
        <v>869</v>
      </c>
      <c r="W11" s="416" t="s">
        <v>713</v>
      </c>
      <c r="X11" s="585" t="s">
        <v>868</v>
      </c>
      <c r="Y11" s="416" t="s">
        <v>870</v>
      </c>
      <c r="Z11" s="335"/>
      <c r="AA11" s="609"/>
      <c r="AB11" s="609" t="s">
        <v>871</v>
      </c>
      <c r="AC11" s="697" t="s">
        <v>868</v>
      </c>
      <c r="AD11" s="7"/>
      <c r="AE11" s="609"/>
      <c r="AF11" s="609" t="s">
        <v>871</v>
      </c>
      <c r="AG11" s="697" t="s">
        <v>868</v>
      </c>
      <c r="AH11" s="7"/>
      <c r="AI11" s="609" t="s">
        <v>869</v>
      </c>
      <c r="AJ11" s="609" t="s">
        <v>713</v>
      </c>
      <c r="AK11" s="697" t="s">
        <v>868</v>
      </c>
      <c r="AL11" s="609" t="s">
        <v>870</v>
      </c>
      <c r="AM11" s="25"/>
    </row>
    <row r="12" ht="18.75" customHeight="1">
      <c r="A12" s="7"/>
      <c r="B12" s="162"/>
      <c r="C12" s="25"/>
      <c r="D12" s="268" t="str">
        <f>'(I-3) Design &amp; Feedback'!D11</f>
        <v>Required</v>
      </c>
      <c r="E12" s="162"/>
      <c r="F12" s="7"/>
      <c r="G12" s="434" t="str">
        <f>'(I-3) Design &amp; Feedback'!G11</f>
        <v>R</v>
      </c>
      <c r="H12" s="434">
        <f>IF('(I-3) Design &amp; Feedback'!H11&gt;0, '(I-3) Design &amp; Feedback'!H11, "-")</f>
        <v>1</v>
      </c>
      <c r="I12" s="433">
        <f>'(I-3) Design &amp; Feedback'!I11</f>
        <v>18.6182</v>
      </c>
      <c r="J12" s="434" t="str">
        <f>IF('(I-3) Design &amp; Feedback'!J11&gt;0, '(I-3) Design &amp; Feedback'!J11, "-")</f>
        <v>WSP-A</v>
      </c>
      <c r="K12" s="434" t="str">
        <f>IF('(I-3) Design &amp; Feedback'!K11&gt;0, '(I-3) Design &amp; Feedback'!K11, "-")</f>
        <v>Continuous</v>
      </c>
      <c r="L12" s="434" t="str">
        <f>IF('(I-3) Design &amp; Feedback'!O11&gt;0, '(I-3) Design &amp; Feedback'!O11, "-")</f>
        <v>Installed</v>
      </c>
      <c r="M12" s="207"/>
      <c r="N12" s="429">
        <f>'(R-1) Unadjusted Lengths Calcs'!U15</f>
        <v>1.52</v>
      </c>
      <c r="O12" s="429">
        <f>'(R-2) Adjusted Lengths (Tables)'!U11</f>
        <v>1.121150923</v>
      </c>
      <c r="P12" s="431">
        <f t="shared" ref="P12:P71" si="1">O12/I12</f>
        <v>0.06021800833</v>
      </c>
      <c r="Q12" s="207"/>
      <c r="R12" s="429">
        <f>'(R-1) Unadjusted Lengths Calcs'!V15</f>
        <v>1.043916874</v>
      </c>
      <c r="S12" s="429">
        <f>'(R-2) Adjusted Lengths (Tables)'!AD11</f>
        <v>0.9395251864</v>
      </c>
      <c r="T12" s="431">
        <f t="shared" ref="T12:T71" si="2">S12/I12</f>
        <v>0.05046272929</v>
      </c>
      <c r="U12" s="207"/>
      <c r="V12" s="429">
        <f>'(R-2) Adjusted Lengths (Tables)'!AF11</f>
        <v>1.121150923</v>
      </c>
      <c r="W12" s="429" t="str">
        <f>'(R-2) Adjusted Lengths (Tables)'!AG11</f>
        <v>WIND</v>
      </c>
      <c r="X12" s="431">
        <f t="shared" ref="X12:X71" si="3">V12/I12</f>
        <v>0.06021800833</v>
      </c>
      <c r="Y12" s="429">
        <f t="shared" ref="Y12:Y71" si="4">CONVERT(V12,"m","ft")</f>
        <v>3.678316675</v>
      </c>
      <c r="Z12" s="207"/>
      <c r="AA12" s="698"/>
      <c r="AB12" s="429">
        <f>'(R-3) Adjusted Lengths (Alt.)'!W11</f>
        <v>0.9346858218</v>
      </c>
      <c r="AC12" s="431">
        <f t="shared" ref="AC12:AC71" si="5">AB12/I12</f>
        <v>0.05020280273</v>
      </c>
      <c r="AD12" s="207"/>
      <c r="AE12" s="698"/>
      <c r="AF12" s="429">
        <f>'(R-3) Adjusted Lengths (Alt.)'!AJ11</f>
        <v>0.7020093108</v>
      </c>
      <c r="AG12" s="431">
        <f t="shared" ref="AG12:AG71" si="6">AF12/I12</f>
        <v>0.0377055414</v>
      </c>
      <c r="AH12" s="207"/>
      <c r="AI12" s="429">
        <f>'(R-3) Adjusted Lengths (Alt.)'!AL11</f>
        <v>0.9346858218</v>
      </c>
      <c r="AJ12" s="429" t="str">
        <f>'(R-3) Adjusted Lengths (Alt.)'!AM11</f>
        <v>WIND</v>
      </c>
      <c r="AK12" s="431">
        <f t="shared" ref="AK12:AK71" si="7">AI12/I12</f>
        <v>0.05020280273</v>
      </c>
      <c r="AL12" s="429">
        <f t="shared" ref="AL12:AL71" si="8">CONVERT(AI12,"m","ft")</f>
        <v>3.066554533</v>
      </c>
      <c r="AM12" s="25"/>
    </row>
    <row r="13" ht="18.75" customHeight="1">
      <c r="A13" s="7"/>
      <c r="B13" s="162"/>
      <c r="C13" s="25"/>
      <c r="D13" s="268" t="str">
        <f>'(I-3) Design &amp; Feedback'!D12</f>
        <v>Required</v>
      </c>
      <c r="E13" s="162"/>
      <c r="F13" s="7"/>
      <c r="G13" s="434" t="str">
        <f>'(I-3) Design &amp; Feedback'!G12</f>
        <v>R</v>
      </c>
      <c r="H13" s="434">
        <f>IF('(I-3) Design &amp; Feedback'!H12&gt;0, '(I-3) Design &amp; Feedback'!H12, "-")</f>
        <v>2</v>
      </c>
      <c r="I13" s="433">
        <f>'(I-3) Design &amp; Feedback'!I12</f>
        <v>18.6182</v>
      </c>
      <c r="J13" s="434" t="str">
        <f>IF('(I-3) Design &amp; Feedback'!J12&gt;0, '(I-3) Design &amp; Feedback'!J12, "-")</f>
        <v>WSP-A</v>
      </c>
      <c r="K13" s="434" t="str">
        <f>IF('(I-3) Design &amp; Feedback'!K12&gt;0, '(I-3) Design &amp; Feedback'!K12, "-")</f>
        <v>Continuous</v>
      </c>
      <c r="L13" s="434" t="str">
        <f>IF('(I-3) Design &amp; Feedback'!O12&gt;0, '(I-3) Design &amp; Feedback'!O12, "-")</f>
        <v>Installed</v>
      </c>
      <c r="M13" s="207"/>
      <c r="N13" s="429">
        <f>'(R-1) Unadjusted Lengths Calcs'!U16</f>
        <v>1.52</v>
      </c>
      <c r="O13" s="429">
        <f>'(R-2) Adjusted Lengths (Tables)'!U12</f>
        <v>1.121150923</v>
      </c>
      <c r="P13" s="431">
        <f t="shared" si="1"/>
        <v>0.06021800833</v>
      </c>
      <c r="Q13" s="207"/>
      <c r="R13" s="429">
        <f>'(R-1) Unadjusted Lengths Calcs'!V16</f>
        <v>1.043916874</v>
      </c>
      <c r="S13" s="429">
        <f>'(R-2) Adjusted Lengths (Tables)'!AD12</f>
        <v>0.9395251864</v>
      </c>
      <c r="T13" s="431">
        <f t="shared" si="2"/>
        <v>0.05046272929</v>
      </c>
      <c r="U13" s="207"/>
      <c r="V13" s="429">
        <f>'(R-2) Adjusted Lengths (Tables)'!AF12</f>
        <v>1.121150923</v>
      </c>
      <c r="W13" s="429" t="str">
        <f>'(R-2) Adjusted Lengths (Tables)'!AG12</f>
        <v>WIND</v>
      </c>
      <c r="X13" s="431">
        <f t="shared" si="3"/>
        <v>0.06021800833</v>
      </c>
      <c r="Y13" s="429">
        <f t="shared" si="4"/>
        <v>3.678316675</v>
      </c>
      <c r="Z13" s="207"/>
      <c r="AA13" s="698"/>
      <c r="AB13" s="429">
        <f>'(R-3) Adjusted Lengths (Alt.)'!W12</f>
        <v>0.9346858218</v>
      </c>
      <c r="AC13" s="431">
        <f t="shared" si="5"/>
        <v>0.05020280273</v>
      </c>
      <c r="AD13" s="207"/>
      <c r="AE13" s="698"/>
      <c r="AF13" s="429">
        <f>'(R-3) Adjusted Lengths (Alt.)'!AJ12</f>
        <v>0.7020093108</v>
      </c>
      <c r="AG13" s="431">
        <f t="shared" si="6"/>
        <v>0.0377055414</v>
      </c>
      <c r="AH13" s="207"/>
      <c r="AI13" s="429">
        <f>'(R-3) Adjusted Lengths (Alt.)'!AL12</f>
        <v>0.9346858218</v>
      </c>
      <c r="AJ13" s="429" t="str">
        <f>'(R-3) Adjusted Lengths (Alt.)'!AM12</f>
        <v>WIND</v>
      </c>
      <c r="AK13" s="431">
        <f t="shared" si="7"/>
        <v>0.05020280273</v>
      </c>
      <c r="AL13" s="429">
        <f t="shared" si="8"/>
        <v>3.066554533</v>
      </c>
      <c r="AM13" s="25"/>
    </row>
    <row r="14" ht="18.75" customHeight="1">
      <c r="A14" s="7"/>
      <c r="B14" s="162"/>
      <c r="C14" s="25"/>
      <c r="D14" s="268" t="str">
        <f>'(I-3) Design &amp; Feedback'!D13</f>
        <v>Required</v>
      </c>
      <c r="E14" s="162"/>
      <c r="F14" s="7"/>
      <c r="G14" s="434" t="str">
        <f>'(I-3) Design &amp; Feedback'!G13</f>
        <v>R</v>
      </c>
      <c r="H14" s="434">
        <f>IF('(I-3) Design &amp; Feedback'!H13&gt;0, '(I-3) Design &amp; Feedback'!H13, "-")</f>
        <v>3</v>
      </c>
      <c r="I14" s="433">
        <f>'(I-3) Design &amp; Feedback'!I13</f>
        <v>18.6182</v>
      </c>
      <c r="J14" s="434" t="str">
        <f>IF('(I-3) Design &amp; Feedback'!J13&gt;0, '(I-3) Design &amp; Feedback'!J13, "-")</f>
        <v>WSP-A</v>
      </c>
      <c r="K14" s="434" t="str">
        <f>IF('(I-3) Design &amp; Feedback'!K13&gt;0, '(I-3) Design &amp; Feedback'!K13, "-")</f>
        <v>Continuous</v>
      </c>
      <c r="L14" s="434" t="str">
        <f>IF('(I-3) Design &amp; Feedback'!O13&gt;0, '(I-3) Design &amp; Feedback'!O13, "-")</f>
        <v>Installed</v>
      </c>
      <c r="M14" s="207"/>
      <c r="N14" s="429">
        <f>'(R-1) Unadjusted Lengths Calcs'!U17</f>
        <v>1.52</v>
      </c>
      <c r="O14" s="429">
        <f>'(R-2) Adjusted Lengths (Tables)'!U13</f>
        <v>1.121150923</v>
      </c>
      <c r="P14" s="431">
        <f t="shared" si="1"/>
        <v>0.06021800833</v>
      </c>
      <c r="Q14" s="207"/>
      <c r="R14" s="429">
        <f>'(R-1) Unadjusted Lengths Calcs'!V17</f>
        <v>1.043916874</v>
      </c>
      <c r="S14" s="429">
        <f>'(R-2) Adjusted Lengths (Tables)'!AD13</f>
        <v>0.9395251864</v>
      </c>
      <c r="T14" s="431">
        <f t="shared" si="2"/>
        <v>0.05046272929</v>
      </c>
      <c r="U14" s="207"/>
      <c r="V14" s="429">
        <f>'(R-2) Adjusted Lengths (Tables)'!AF13</f>
        <v>1.121150923</v>
      </c>
      <c r="W14" s="429" t="str">
        <f>'(R-2) Adjusted Lengths (Tables)'!AG13</f>
        <v>WIND</v>
      </c>
      <c r="X14" s="431">
        <f t="shared" si="3"/>
        <v>0.06021800833</v>
      </c>
      <c r="Y14" s="429">
        <f t="shared" si="4"/>
        <v>3.678316675</v>
      </c>
      <c r="Z14" s="207"/>
      <c r="AA14" s="698"/>
      <c r="AB14" s="429">
        <f>'(R-3) Adjusted Lengths (Alt.)'!W13</f>
        <v>0.9346858218</v>
      </c>
      <c r="AC14" s="431">
        <f t="shared" si="5"/>
        <v>0.05020280273</v>
      </c>
      <c r="AD14" s="207"/>
      <c r="AE14" s="698"/>
      <c r="AF14" s="429">
        <f>'(R-3) Adjusted Lengths (Alt.)'!AJ13</f>
        <v>0.7020093108</v>
      </c>
      <c r="AG14" s="431">
        <f t="shared" si="6"/>
        <v>0.0377055414</v>
      </c>
      <c r="AH14" s="207"/>
      <c r="AI14" s="429">
        <f>'(R-3) Adjusted Lengths (Alt.)'!AL13</f>
        <v>0.9346858218</v>
      </c>
      <c r="AJ14" s="429" t="str">
        <f>'(R-3) Adjusted Lengths (Alt.)'!AM13</f>
        <v>WIND</v>
      </c>
      <c r="AK14" s="431">
        <f t="shared" si="7"/>
        <v>0.05020280273</v>
      </c>
      <c r="AL14" s="429">
        <f t="shared" si="8"/>
        <v>3.066554533</v>
      </c>
      <c r="AM14" s="25"/>
    </row>
    <row r="15" ht="18.75" customHeight="1">
      <c r="A15" s="7"/>
      <c r="B15" s="162"/>
      <c r="C15" s="25"/>
      <c r="D15" s="268" t="str">
        <f>'(I-3) Design &amp; Feedback'!D14</f>
        <v>Required</v>
      </c>
      <c r="E15" s="162"/>
      <c r="F15" s="7"/>
      <c r="G15" s="434" t="str">
        <f>'(I-3) Design &amp; Feedback'!G14</f>
        <v>R</v>
      </c>
      <c r="H15" s="434">
        <f>IF('(I-3) Design &amp; Feedback'!H14&gt;0, '(I-3) Design &amp; Feedback'!H14, "-")</f>
        <v>4</v>
      </c>
      <c r="I15" s="433">
        <f>'(I-3) Design &amp; Feedback'!I14</f>
        <v>18.6182</v>
      </c>
      <c r="J15" s="434" t="str">
        <f>IF('(I-3) Design &amp; Feedback'!J14&gt;0, '(I-3) Design &amp; Feedback'!J14, "-")</f>
        <v>WSP-A</v>
      </c>
      <c r="K15" s="434" t="str">
        <f>IF('(I-3) Design &amp; Feedback'!K14&gt;0, '(I-3) Design &amp; Feedback'!K14, "-")</f>
        <v>Continuous</v>
      </c>
      <c r="L15" s="434" t="str">
        <f>IF('(I-3) Design &amp; Feedback'!O14&gt;0, '(I-3) Design &amp; Feedback'!O14, "-")</f>
        <v>Installed</v>
      </c>
      <c r="M15" s="207"/>
      <c r="N15" s="429">
        <f>'(R-1) Unadjusted Lengths Calcs'!U18</f>
        <v>1.52</v>
      </c>
      <c r="O15" s="429">
        <f>'(R-2) Adjusted Lengths (Tables)'!U14</f>
        <v>1.121150923</v>
      </c>
      <c r="P15" s="431">
        <f t="shared" si="1"/>
        <v>0.06021800833</v>
      </c>
      <c r="Q15" s="207"/>
      <c r="R15" s="429">
        <f>'(R-1) Unadjusted Lengths Calcs'!V18</f>
        <v>1.043916874</v>
      </c>
      <c r="S15" s="429">
        <f>'(R-2) Adjusted Lengths (Tables)'!AD14</f>
        <v>0.9395251864</v>
      </c>
      <c r="T15" s="431">
        <f t="shared" si="2"/>
        <v>0.05046272929</v>
      </c>
      <c r="U15" s="207"/>
      <c r="V15" s="429">
        <f>'(R-2) Adjusted Lengths (Tables)'!AF14</f>
        <v>1.121150923</v>
      </c>
      <c r="W15" s="429" t="str">
        <f>'(R-2) Adjusted Lengths (Tables)'!AG14</f>
        <v>WIND</v>
      </c>
      <c r="X15" s="431">
        <f t="shared" si="3"/>
        <v>0.06021800833</v>
      </c>
      <c r="Y15" s="429">
        <f t="shared" si="4"/>
        <v>3.678316675</v>
      </c>
      <c r="Z15" s="207"/>
      <c r="AA15" s="698"/>
      <c r="AB15" s="429">
        <f>'(R-3) Adjusted Lengths (Alt.)'!W14</f>
        <v>0.9346858218</v>
      </c>
      <c r="AC15" s="431">
        <f t="shared" si="5"/>
        <v>0.05020280273</v>
      </c>
      <c r="AD15" s="207"/>
      <c r="AE15" s="698"/>
      <c r="AF15" s="429">
        <f>'(R-3) Adjusted Lengths (Alt.)'!AJ14</f>
        <v>0.7020093108</v>
      </c>
      <c r="AG15" s="431">
        <f t="shared" si="6"/>
        <v>0.0377055414</v>
      </c>
      <c r="AH15" s="207"/>
      <c r="AI15" s="429">
        <f>'(R-3) Adjusted Lengths (Alt.)'!AL14</f>
        <v>0.9346858218</v>
      </c>
      <c r="AJ15" s="429" t="str">
        <f>'(R-3) Adjusted Lengths (Alt.)'!AM14</f>
        <v>WIND</v>
      </c>
      <c r="AK15" s="431">
        <f t="shared" si="7"/>
        <v>0.05020280273</v>
      </c>
      <c r="AL15" s="429">
        <f t="shared" si="8"/>
        <v>3.066554533</v>
      </c>
      <c r="AM15" s="25"/>
    </row>
    <row r="16" ht="18.75" hidden="1" customHeight="1">
      <c r="A16" s="7"/>
      <c r="B16" s="162"/>
      <c r="C16" s="25"/>
      <c r="D16" s="268" t="str">
        <f>'(I-3) Design &amp; Feedback'!D15</f>
        <v>Not Required</v>
      </c>
      <c r="E16" s="162"/>
      <c r="F16" s="7"/>
      <c r="G16" s="434" t="str">
        <f>'(I-3) Design &amp; Feedback'!G15</f>
        <v>R</v>
      </c>
      <c r="H16" s="434" t="str">
        <f>IF('(I-3) Design &amp; Feedback'!H15&gt;0, '(I-3) Design &amp; Feedback'!H15, "-")</f>
        <v>-</v>
      </c>
      <c r="I16" s="433" t="str">
        <f>'(I-3) Design &amp; Feedback'!I15</f>
        <v>-</v>
      </c>
      <c r="J16" s="434" t="str">
        <f>IF('(I-3) Design &amp; Feedback'!J15&gt;0, '(I-3) Design &amp; Feedback'!J15, "-")</f>
        <v>-</v>
      </c>
      <c r="K16" s="434" t="str">
        <f>IF('(I-3) Design &amp; Feedback'!K15&gt;0, '(I-3) Design &amp; Feedback'!K15, "-")</f>
        <v>-</v>
      </c>
      <c r="L16" s="434" t="str">
        <f>IF('(I-3) Design &amp; Feedback'!O15&gt;0, '(I-3) Design &amp; Feedback'!O15, "-")</f>
        <v>-</v>
      </c>
      <c r="M16" s="207"/>
      <c r="N16" s="429" t="str">
        <f>'(R-1) Unadjusted Lengths Calcs'!U19</f>
        <v>#N/A</v>
      </c>
      <c r="O16" s="429" t="str">
        <f>'(R-2) Adjusted Lengths (Tables)'!U15</f>
        <v>#N/A</v>
      </c>
      <c r="P16" s="431" t="str">
        <f t="shared" si="1"/>
        <v>#N/A</v>
      </c>
      <c r="Q16" s="207"/>
      <c r="R16" s="429" t="str">
        <f>'(R-1) Unadjusted Lengths Calcs'!V19</f>
        <v>#N/A</v>
      </c>
      <c r="S16" s="429" t="str">
        <f>'(R-2) Adjusted Lengths (Tables)'!AD15</f>
        <v>#N/A</v>
      </c>
      <c r="T16" s="431" t="str">
        <f t="shared" si="2"/>
        <v>#N/A</v>
      </c>
      <c r="U16" s="207"/>
      <c r="V16" s="429" t="str">
        <f>'(R-2) Adjusted Lengths (Tables)'!AF15</f>
        <v>#N/A</v>
      </c>
      <c r="W16" s="429" t="str">
        <f>'(R-2) Adjusted Lengths (Tables)'!AG15</f>
        <v>#N/A</v>
      </c>
      <c r="X16" s="431" t="str">
        <f t="shared" si="3"/>
        <v>#N/A</v>
      </c>
      <c r="Y16" s="429" t="str">
        <f t="shared" si="4"/>
        <v>#N/A</v>
      </c>
      <c r="Z16" s="207"/>
      <c r="AA16" s="698"/>
      <c r="AB16" s="429" t="str">
        <f>'(R-3) Adjusted Lengths (Alt.)'!W15</f>
        <v>#N/A</v>
      </c>
      <c r="AC16" s="431" t="str">
        <f t="shared" si="5"/>
        <v>#N/A</v>
      </c>
      <c r="AD16" s="207"/>
      <c r="AE16" s="698"/>
      <c r="AF16" s="429" t="str">
        <f>'(R-3) Adjusted Lengths (Alt.)'!AJ15</f>
        <v>#N/A</v>
      </c>
      <c r="AG16" s="431" t="str">
        <f t="shared" si="6"/>
        <v>#N/A</v>
      </c>
      <c r="AH16" s="207"/>
      <c r="AI16" s="429" t="str">
        <f>'(R-3) Adjusted Lengths (Alt.)'!AL15</f>
        <v>#N/A</v>
      </c>
      <c r="AJ16" s="429" t="str">
        <f>'(R-3) Adjusted Lengths (Alt.)'!AM15</f>
        <v>#N/A</v>
      </c>
      <c r="AK16" s="431" t="str">
        <f t="shared" si="7"/>
        <v>#N/A</v>
      </c>
      <c r="AL16" s="429" t="str">
        <f t="shared" si="8"/>
        <v>#N/A</v>
      </c>
      <c r="AM16" s="25"/>
    </row>
    <row r="17" ht="18.75" hidden="1" customHeight="1">
      <c r="A17" s="7"/>
      <c r="B17" s="162"/>
      <c r="C17" s="25"/>
      <c r="D17" s="268" t="str">
        <f>'(I-3) Design &amp; Feedback'!D16</f>
        <v>Not Required</v>
      </c>
      <c r="E17" s="162"/>
      <c r="F17" s="7"/>
      <c r="G17" s="434" t="str">
        <f>'(I-3) Design &amp; Feedback'!G16</f>
        <v>R</v>
      </c>
      <c r="H17" s="434" t="str">
        <f>IF('(I-3) Design &amp; Feedback'!H16&gt;0, '(I-3) Design &amp; Feedback'!H16, "-")</f>
        <v>-</v>
      </c>
      <c r="I17" s="433" t="str">
        <f>'(I-3) Design &amp; Feedback'!I16</f>
        <v>-</v>
      </c>
      <c r="J17" s="434" t="str">
        <f>IF('(I-3) Design &amp; Feedback'!J16&gt;0, '(I-3) Design &amp; Feedback'!J16, "-")</f>
        <v>-</v>
      </c>
      <c r="K17" s="434" t="str">
        <f>IF('(I-3) Design &amp; Feedback'!K16&gt;0, '(I-3) Design &amp; Feedback'!K16, "-")</f>
        <v>-</v>
      </c>
      <c r="L17" s="434" t="str">
        <f>IF('(I-3) Design &amp; Feedback'!O16&gt;0, '(I-3) Design &amp; Feedback'!O16, "-")</f>
        <v>-</v>
      </c>
      <c r="M17" s="207"/>
      <c r="N17" s="429" t="str">
        <f>'(R-1) Unadjusted Lengths Calcs'!U20</f>
        <v>#N/A</v>
      </c>
      <c r="O17" s="429" t="str">
        <f>'(R-2) Adjusted Lengths (Tables)'!U16</f>
        <v>#N/A</v>
      </c>
      <c r="P17" s="431" t="str">
        <f t="shared" si="1"/>
        <v>#N/A</v>
      </c>
      <c r="Q17" s="207"/>
      <c r="R17" s="429" t="str">
        <f>'(R-1) Unadjusted Lengths Calcs'!V20</f>
        <v>#N/A</v>
      </c>
      <c r="S17" s="429" t="str">
        <f>'(R-2) Adjusted Lengths (Tables)'!AD16</f>
        <v>#N/A</v>
      </c>
      <c r="T17" s="431" t="str">
        <f t="shared" si="2"/>
        <v>#N/A</v>
      </c>
      <c r="U17" s="207"/>
      <c r="V17" s="429" t="str">
        <f>'(R-2) Adjusted Lengths (Tables)'!AF16</f>
        <v>#N/A</v>
      </c>
      <c r="W17" s="429" t="str">
        <f>'(R-2) Adjusted Lengths (Tables)'!AG16</f>
        <v>#N/A</v>
      </c>
      <c r="X17" s="431" t="str">
        <f t="shared" si="3"/>
        <v>#N/A</v>
      </c>
      <c r="Y17" s="429" t="str">
        <f t="shared" si="4"/>
        <v>#N/A</v>
      </c>
      <c r="Z17" s="207"/>
      <c r="AA17" s="698"/>
      <c r="AB17" s="429" t="str">
        <f>'(R-3) Adjusted Lengths (Alt.)'!W16</f>
        <v>#N/A</v>
      </c>
      <c r="AC17" s="431" t="str">
        <f t="shared" si="5"/>
        <v>#N/A</v>
      </c>
      <c r="AD17" s="207"/>
      <c r="AE17" s="698"/>
      <c r="AF17" s="429" t="str">
        <f>'(R-3) Adjusted Lengths (Alt.)'!AJ16</f>
        <v>#N/A</v>
      </c>
      <c r="AG17" s="431" t="str">
        <f t="shared" si="6"/>
        <v>#N/A</v>
      </c>
      <c r="AH17" s="207"/>
      <c r="AI17" s="429" t="str">
        <f>'(R-3) Adjusted Lengths (Alt.)'!AL16</f>
        <v>#N/A</v>
      </c>
      <c r="AJ17" s="429" t="str">
        <f>'(R-3) Adjusted Lengths (Alt.)'!AM16</f>
        <v>#N/A</v>
      </c>
      <c r="AK17" s="431" t="str">
        <f t="shared" si="7"/>
        <v>#N/A</v>
      </c>
      <c r="AL17" s="429" t="str">
        <f t="shared" si="8"/>
        <v>#N/A</v>
      </c>
      <c r="AM17" s="25"/>
    </row>
    <row r="18" ht="18.75" hidden="1" customHeight="1">
      <c r="A18" s="7"/>
      <c r="B18" s="162"/>
      <c r="C18" s="25"/>
      <c r="D18" s="268" t="str">
        <f>'(I-3) Design &amp; Feedback'!D17</f>
        <v>Not Required</v>
      </c>
      <c r="E18" s="162"/>
      <c r="F18" s="7"/>
      <c r="G18" s="434" t="str">
        <f>'(I-3) Design &amp; Feedback'!G17</f>
        <v>R</v>
      </c>
      <c r="H18" s="434" t="str">
        <f>IF('(I-3) Design &amp; Feedback'!H17&gt;0, '(I-3) Design &amp; Feedback'!H17, "-")</f>
        <v>-</v>
      </c>
      <c r="I18" s="433" t="str">
        <f>'(I-3) Design &amp; Feedback'!I17</f>
        <v>-</v>
      </c>
      <c r="J18" s="434" t="str">
        <f>IF('(I-3) Design &amp; Feedback'!J17&gt;0, '(I-3) Design &amp; Feedback'!J17, "-")</f>
        <v>-</v>
      </c>
      <c r="K18" s="434" t="str">
        <f>IF('(I-3) Design &amp; Feedback'!K17&gt;0, '(I-3) Design &amp; Feedback'!K17, "-")</f>
        <v>-</v>
      </c>
      <c r="L18" s="434" t="str">
        <f>IF('(I-3) Design &amp; Feedback'!O17&gt;0, '(I-3) Design &amp; Feedback'!O17, "-")</f>
        <v>-</v>
      </c>
      <c r="M18" s="207"/>
      <c r="N18" s="429" t="str">
        <f>'(R-1) Unadjusted Lengths Calcs'!U21</f>
        <v>#N/A</v>
      </c>
      <c r="O18" s="429" t="str">
        <f>'(R-2) Adjusted Lengths (Tables)'!U17</f>
        <v>#N/A</v>
      </c>
      <c r="P18" s="431" t="str">
        <f t="shared" si="1"/>
        <v>#N/A</v>
      </c>
      <c r="Q18" s="207"/>
      <c r="R18" s="429" t="str">
        <f>'(R-1) Unadjusted Lengths Calcs'!V21</f>
        <v>#N/A</v>
      </c>
      <c r="S18" s="429" t="str">
        <f>'(R-2) Adjusted Lengths (Tables)'!AD17</f>
        <v>#N/A</v>
      </c>
      <c r="T18" s="431" t="str">
        <f t="shared" si="2"/>
        <v>#N/A</v>
      </c>
      <c r="U18" s="207"/>
      <c r="V18" s="429" t="str">
        <f>'(R-2) Adjusted Lengths (Tables)'!AF17</f>
        <v>#N/A</v>
      </c>
      <c r="W18" s="429" t="str">
        <f>'(R-2) Adjusted Lengths (Tables)'!AG17</f>
        <v>#N/A</v>
      </c>
      <c r="X18" s="431" t="str">
        <f t="shared" si="3"/>
        <v>#N/A</v>
      </c>
      <c r="Y18" s="429" t="str">
        <f t="shared" si="4"/>
        <v>#N/A</v>
      </c>
      <c r="Z18" s="207"/>
      <c r="AA18" s="698"/>
      <c r="AB18" s="429" t="str">
        <f>'(R-3) Adjusted Lengths (Alt.)'!W17</f>
        <v>#N/A</v>
      </c>
      <c r="AC18" s="431" t="str">
        <f t="shared" si="5"/>
        <v>#N/A</v>
      </c>
      <c r="AD18" s="207"/>
      <c r="AE18" s="698"/>
      <c r="AF18" s="429" t="str">
        <f>'(R-3) Adjusted Lengths (Alt.)'!AJ17</f>
        <v>#N/A</v>
      </c>
      <c r="AG18" s="431" t="str">
        <f t="shared" si="6"/>
        <v>#N/A</v>
      </c>
      <c r="AH18" s="207"/>
      <c r="AI18" s="429" t="str">
        <f>'(R-3) Adjusted Lengths (Alt.)'!AL17</f>
        <v>#N/A</v>
      </c>
      <c r="AJ18" s="429" t="str">
        <f>'(R-3) Adjusted Lengths (Alt.)'!AM17</f>
        <v>#N/A</v>
      </c>
      <c r="AK18" s="431" t="str">
        <f t="shared" si="7"/>
        <v>#N/A</v>
      </c>
      <c r="AL18" s="429" t="str">
        <f t="shared" si="8"/>
        <v>#N/A</v>
      </c>
      <c r="AM18" s="25"/>
    </row>
    <row r="19" ht="18.75" hidden="1" customHeight="1">
      <c r="A19" s="7"/>
      <c r="B19" s="162"/>
      <c r="C19" s="25"/>
      <c r="D19" s="268" t="str">
        <f>'(I-3) Design &amp; Feedback'!D18</f>
        <v>Not Required</v>
      </c>
      <c r="E19" s="162"/>
      <c r="F19" s="7"/>
      <c r="G19" s="434" t="str">
        <f>'(I-3) Design &amp; Feedback'!G18</f>
        <v>R</v>
      </c>
      <c r="H19" s="434" t="str">
        <f>IF('(I-3) Design &amp; Feedback'!H18&gt;0, '(I-3) Design &amp; Feedback'!H18, "-")</f>
        <v>-</v>
      </c>
      <c r="I19" s="433" t="str">
        <f>'(I-3) Design &amp; Feedback'!I18</f>
        <v>-</v>
      </c>
      <c r="J19" s="434" t="str">
        <f>IF('(I-3) Design &amp; Feedback'!J18&gt;0, '(I-3) Design &amp; Feedback'!J18, "-")</f>
        <v>-</v>
      </c>
      <c r="K19" s="434" t="str">
        <f>IF('(I-3) Design &amp; Feedback'!K18&gt;0, '(I-3) Design &amp; Feedback'!K18, "-")</f>
        <v>-</v>
      </c>
      <c r="L19" s="434" t="str">
        <f>IF('(I-3) Design &amp; Feedback'!O18&gt;0, '(I-3) Design &amp; Feedback'!O18, "-")</f>
        <v>-</v>
      </c>
      <c r="M19" s="207"/>
      <c r="N19" s="429" t="str">
        <f>'(R-1) Unadjusted Lengths Calcs'!U22</f>
        <v>#N/A</v>
      </c>
      <c r="O19" s="429" t="str">
        <f>'(R-2) Adjusted Lengths (Tables)'!U18</f>
        <v>#N/A</v>
      </c>
      <c r="P19" s="431" t="str">
        <f t="shared" si="1"/>
        <v>#N/A</v>
      </c>
      <c r="Q19" s="207"/>
      <c r="R19" s="429" t="str">
        <f>'(R-1) Unadjusted Lengths Calcs'!V22</f>
        <v>#N/A</v>
      </c>
      <c r="S19" s="429" t="str">
        <f>'(R-2) Adjusted Lengths (Tables)'!AD18</f>
        <v>#N/A</v>
      </c>
      <c r="T19" s="431" t="str">
        <f t="shared" si="2"/>
        <v>#N/A</v>
      </c>
      <c r="U19" s="207"/>
      <c r="V19" s="429" t="str">
        <f>'(R-2) Adjusted Lengths (Tables)'!AF18</f>
        <v>#N/A</v>
      </c>
      <c r="W19" s="429" t="str">
        <f>'(R-2) Adjusted Lengths (Tables)'!AG18</f>
        <v>#N/A</v>
      </c>
      <c r="X19" s="431" t="str">
        <f t="shared" si="3"/>
        <v>#N/A</v>
      </c>
      <c r="Y19" s="429" t="str">
        <f t="shared" si="4"/>
        <v>#N/A</v>
      </c>
      <c r="Z19" s="207"/>
      <c r="AA19" s="698"/>
      <c r="AB19" s="429" t="str">
        <f>'(R-3) Adjusted Lengths (Alt.)'!W18</f>
        <v>#N/A</v>
      </c>
      <c r="AC19" s="431" t="str">
        <f t="shared" si="5"/>
        <v>#N/A</v>
      </c>
      <c r="AD19" s="207"/>
      <c r="AE19" s="698"/>
      <c r="AF19" s="429" t="str">
        <f>'(R-3) Adjusted Lengths (Alt.)'!AJ18</f>
        <v>#N/A</v>
      </c>
      <c r="AG19" s="431" t="str">
        <f t="shared" si="6"/>
        <v>#N/A</v>
      </c>
      <c r="AH19" s="207"/>
      <c r="AI19" s="429" t="str">
        <f>'(R-3) Adjusted Lengths (Alt.)'!AL18</f>
        <v>#N/A</v>
      </c>
      <c r="AJ19" s="429" t="str">
        <f>'(R-3) Adjusted Lengths (Alt.)'!AM18</f>
        <v>#N/A</v>
      </c>
      <c r="AK19" s="431" t="str">
        <f t="shared" si="7"/>
        <v>#N/A</v>
      </c>
      <c r="AL19" s="429" t="str">
        <f t="shared" si="8"/>
        <v>#N/A</v>
      </c>
      <c r="AM19" s="25"/>
    </row>
    <row r="20" ht="18.75" hidden="1" customHeight="1">
      <c r="A20" s="7"/>
      <c r="B20" s="162"/>
      <c r="C20" s="25"/>
      <c r="D20" s="268" t="str">
        <f>'(I-3) Design &amp; Feedback'!D19</f>
        <v>Not Required</v>
      </c>
      <c r="E20" s="162"/>
      <c r="F20" s="7"/>
      <c r="G20" s="434" t="str">
        <f>'(I-3) Design &amp; Feedback'!G19</f>
        <v>R</v>
      </c>
      <c r="H20" s="434" t="str">
        <f>IF('(I-3) Design &amp; Feedback'!H19&gt;0, '(I-3) Design &amp; Feedback'!H19, "-")</f>
        <v>-</v>
      </c>
      <c r="I20" s="433" t="str">
        <f>'(I-3) Design &amp; Feedback'!I19</f>
        <v>-</v>
      </c>
      <c r="J20" s="434" t="str">
        <f>IF('(I-3) Design &amp; Feedback'!J19&gt;0, '(I-3) Design &amp; Feedback'!J19, "-")</f>
        <v>-</v>
      </c>
      <c r="K20" s="434" t="str">
        <f>IF('(I-3) Design &amp; Feedback'!K19&gt;0, '(I-3) Design &amp; Feedback'!K19, "-")</f>
        <v>-</v>
      </c>
      <c r="L20" s="434" t="str">
        <f>IF('(I-3) Design &amp; Feedback'!O19&gt;0, '(I-3) Design &amp; Feedback'!O19, "-")</f>
        <v>-</v>
      </c>
      <c r="M20" s="207"/>
      <c r="N20" s="429" t="str">
        <f>'(R-1) Unadjusted Lengths Calcs'!U23</f>
        <v>#N/A</v>
      </c>
      <c r="O20" s="429" t="str">
        <f>'(R-2) Adjusted Lengths (Tables)'!U19</f>
        <v>#N/A</v>
      </c>
      <c r="P20" s="431" t="str">
        <f t="shared" si="1"/>
        <v>#N/A</v>
      </c>
      <c r="Q20" s="207"/>
      <c r="R20" s="429" t="str">
        <f>'(R-1) Unadjusted Lengths Calcs'!V23</f>
        <v>#N/A</v>
      </c>
      <c r="S20" s="429" t="str">
        <f>'(R-2) Adjusted Lengths (Tables)'!AD19</f>
        <v>#N/A</v>
      </c>
      <c r="T20" s="431" t="str">
        <f t="shared" si="2"/>
        <v>#N/A</v>
      </c>
      <c r="U20" s="207"/>
      <c r="V20" s="429" t="str">
        <f>'(R-2) Adjusted Lengths (Tables)'!AF19</f>
        <v>#N/A</v>
      </c>
      <c r="W20" s="429" t="str">
        <f>'(R-2) Adjusted Lengths (Tables)'!AG19</f>
        <v>#N/A</v>
      </c>
      <c r="X20" s="431" t="str">
        <f t="shared" si="3"/>
        <v>#N/A</v>
      </c>
      <c r="Y20" s="429" t="str">
        <f t="shared" si="4"/>
        <v>#N/A</v>
      </c>
      <c r="Z20" s="207"/>
      <c r="AA20" s="698"/>
      <c r="AB20" s="429" t="str">
        <f>'(R-3) Adjusted Lengths (Alt.)'!W19</f>
        <v>#N/A</v>
      </c>
      <c r="AC20" s="431" t="str">
        <f t="shared" si="5"/>
        <v>#N/A</v>
      </c>
      <c r="AD20" s="207"/>
      <c r="AE20" s="698"/>
      <c r="AF20" s="429" t="str">
        <f>'(R-3) Adjusted Lengths (Alt.)'!AJ19</f>
        <v>#N/A</v>
      </c>
      <c r="AG20" s="431" t="str">
        <f t="shared" si="6"/>
        <v>#N/A</v>
      </c>
      <c r="AH20" s="207"/>
      <c r="AI20" s="429" t="str">
        <f>'(R-3) Adjusted Lengths (Alt.)'!AL19</f>
        <v>#N/A</v>
      </c>
      <c r="AJ20" s="429" t="str">
        <f>'(R-3) Adjusted Lengths (Alt.)'!AM19</f>
        <v>#N/A</v>
      </c>
      <c r="AK20" s="431" t="str">
        <f t="shared" si="7"/>
        <v>#N/A</v>
      </c>
      <c r="AL20" s="429" t="str">
        <f t="shared" si="8"/>
        <v>#N/A</v>
      </c>
      <c r="AM20" s="25"/>
    </row>
    <row r="21" ht="18.75" hidden="1" customHeight="1">
      <c r="A21" s="7"/>
      <c r="B21" s="162"/>
      <c r="C21" s="25"/>
      <c r="D21" s="268" t="str">
        <f>'(I-3) Design &amp; Feedback'!D20</f>
        <v>Not Required</v>
      </c>
      <c r="E21" s="162"/>
      <c r="F21" s="7"/>
      <c r="G21" s="434" t="str">
        <f>'(I-3) Design &amp; Feedback'!G20</f>
        <v>R</v>
      </c>
      <c r="H21" s="434" t="str">
        <f>IF('(I-3) Design &amp; Feedback'!H20&gt;0, '(I-3) Design &amp; Feedback'!H20, "-")</f>
        <v>-</v>
      </c>
      <c r="I21" s="433" t="str">
        <f>'(I-3) Design &amp; Feedback'!I20</f>
        <v>-</v>
      </c>
      <c r="J21" s="434" t="str">
        <f>IF('(I-3) Design &amp; Feedback'!J20&gt;0, '(I-3) Design &amp; Feedback'!J20, "-")</f>
        <v>-</v>
      </c>
      <c r="K21" s="434" t="str">
        <f>IF('(I-3) Design &amp; Feedback'!K20&gt;0, '(I-3) Design &amp; Feedback'!K20, "-")</f>
        <v>-</v>
      </c>
      <c r="L21" s="434" t="str">
        <f>IF('(I-3) Design &amp; Feedback'!O20&gt;0, '(I-3) Design &amp; Feedback'!O20, "-")</f>
        <v>-</v>
      </c>
      <c r="M21" s="207"/>
      <c r="N21" s="429" t="str">
        <f>'(R-1) Unadjusted Lengths Calcs'!U24</f>
        <v>#N/A</v>
      </c>
      <c r="O21" s="429" t="str">
        <f>'(R-2) Adjusted Lengths (Tables)'!U20</f>
        <v>#N/A</v>
      </c>
      <c r="P21" s="431" t="str">
        <f t="shared" si="1"/>
        <v>#N/A</v>
      </c>
      <c r="Q21" s="207"/>
      <c r="R21" s="429" t="str">
        <f>'(R-1) Unadjusted Lengths Calcs'!V24</f>
        <v>#N/A</v>
      </c>
      <c r="S21" s="429" t="str">
        <f>'(R-2) Adjusted Lengths (Tables)'!AD20</f>
        <v>#N/A</v>
      </c>
      <c r="T21" s="431" t="str">
        <f t="shared" si="2"/>
        <v>#N/A</v>
      </c>
      <c r="U21" s="207"/>
      <c r="V21" s="429" t="str">
        <f>'(R-2) Adjusted Lengths (Tables)'!AF20</f>
        <v>#N/A</v>
      </c>
      <c r="W21" s="429" t="str">
        <f>'(R-2) Adjusted Lengths (Tables)'!AG20</f>
        <v>#N/A</v>
      </c>
      <c r="X21" s="431" t="str">
        <f t="shared" si="3"/>
        <v>#N/A</v>
      </c>
      <c r="Y21" s="429" t="str">
        <f t="shared" si="4"/>
        <v>#N/A</v>
      </c>
      <c r="Z21" s="207"/>
      <c r="AA21" s="698"/>
      <c r="AB21" s="429" t="str">
        <f>'(R-3) Adjusted Lengths (Alt.)'!W20</f>
        <v>#N/A</v>
      </c>
      <c r="AC21" s="431" t="str">
        <f t="shared" si="5"/>
        <v>#N/A</v>
      </c>
      <c r="AD21" s="207"/>
      <c r="AE21" s="698"/>
      <c r="AF21" s="429" t="str">
        <f>'(R-3) Adjusted Lengths (Alt.)'!AJ20</f>
        <v>#N/A</v>
      </c>
      <c r="AG21" s="431" t="str">
        <f t="shared" si="6"/>
        <v>#N/A</v>
      </c>
      <c r="AH21" s="207"/>
      <c r="AI21" s="429" t="str">
        <f>'(R-3) Adjusted Lengths (Alt.)'!AL20</f>
        <v>#N/A</v>
      </c>
      <c r="AJ21" s="429" t="str">
        <f>'(R-3) Adjusted Lengths (Alt.)'!AM20</f>
        <v>#N/A</v>
      </c>
      <c r="AK21" s="431" t="str">
        <f t="shared" si="7"/>
        <v>#N/A</v>
      </c>
      <c r="AL21" s="429" t="str">
        <f t="shared" si="8"/>
        <v>#N/A</v>
      </c>
      <c r="AM21" s="25"/>
    </row>
    <row r="22" ht="18.75" customHeight="1">
      <c r="A22" s="7"/>
      <c r="B22" s="162"/>
      <c r="C22" s="25"/>
      <c r="D22" s="268" t="str">
        <f>'(I-3) Design &amp; Feedback'!D21</f>
        <v>Required</v>
      </c>
      <c r="E22" s="162"/>
      <c r="F22" s="7"/>
      <c r="G22" s="462" t="str">
        <f>'(I-3) Design &amp; Feedback'!G21</f>
        <v>R</v>
      </c>
      <c r="H22" s="462" t="str">
        <f>IF('(I-3) Design &amp; Feedback'!H21&gt;0, '(I-3) Design &amp; Feedback'!H21, "-")</f>
        <v>A</v>
      </c>
      <c r="I22" s="542">
        <f>'(I-3) Design &amp; Feedback'!I21</f>
        <v>7.2898</v>
      </c>
      <c r="J22" s="462" t="str">
        <f>IF('(I-3) Design &amp; Feedback'!J21&gt;0, '(I-3) Design &amp; Feedback'!J21, "-")</f>
        <v>WSP-A</v>
      </c>
      <c r="K22" s="462" t="str">
        <f>IF('(I-3) Design &amp; Feedback'!K21&gt;0, '(I-3) Design &amp; Feedback'!K21, "-")</f>
        <v>Continuous</v>
      </c>
      <c r="L22" s="462" t="str">
        <f>IF('(I-3) Design &amp; Feedback'!O21&gt;0, '(I-3) Design &amp; Feedback'!O21, "-")</f>
        <v>Installed</v>
      </c>
      <c r="M22" s="207"/>
      <c r="N22" s="429">
        <f>'(R-1) Unadjusted Lengths Calcs'!U25</f>
        <v>1.52</v>
      </c>
      <c r="O22" s="429">
        <f>'(R-2) Adjusted Lengths (Tables)'!U21</f>
        <v>2.32476214</v>
      </c>
      <c r="P22" s="431">
        <f t="shared" si="1"/>
        <v>0.318906162</v>
      </c>
      <c r="Q22" s="207"/>
      <c r="R22" s="429">
        <f>'(R-1) Unadjusted Lengths Calcs'!V25</f>
        <v>0.443456</v>
      </c>
      <c r="S22" s="429">
        <f>'(R-2) Adjusted Lengths (Tables)'!AD21</f>
        <v>0.6724436777</v>
      </c>
      <c r="T22" s="431">
        <f t="shared" si="2"/>
        <v>0.09224446182</v>
      </c>
      <c r="U22" s="207"/>
      <c r="V22" s="429">
        <f>'(R-2) Adjusted Lengths (Tables)'!AF21</f>
        <v>2.32476214</v>
      </c>
      <c r="W22" s="429" t="str">
        <f>'(R-2) Adjusted Lengths (Tables)'!AG21</f>
        <v>WIND</v>
      </c>
      <c r="X22" s="431">
        <f t="shared" si="3"/>
        <v>0.318906162</v>
      </c>
      <c r="Y22" s="429">
        <f t="shared" si="4"/>
        <v>7.627172375</v>
      </c>
      <c r="Z22" s="207"/>
      <c r="AA22" s="698"/>
      <c r="AB22" s="429">
        <f>'(R-3) Adjusted Lengths (Alt.)'!W21</f>
        <v>1.938117489</v>
      </c>
      <c r="AC22" s="431">
        <f t="shared" si="5"/>
        <v>0.2658670319</v>
      </c>
      <c r="AD22" s="207"/>
      <c r="AE22" s="698"/>
      <c r="AF22" s="429">
        <f>'(R-3) Adjusted Lengths (Alt.)'!AJ21</f>
        <v>0.5054288531</v>
      </c>
      <c r="AG22" s="431">
        <f t="shared" si="6"/>
        <v>0.06933370642</v>
      </c>
      <c r="AH22" s="207"/>
      <c r="AI22" s="429">
        <f>'(R-3) Adjusted Lengths (Alt.)'!AL21</f>
        <v>1.938117489</v>
      </c>
      <c r="AJ22" s="429" t="str">
        <f>'(R-3) Adjusted Lengths (Alt.)'!AM21</f>
        <v>WIND</v>
      </c>
      <c r="AK22" s="431">
        <f t="shared" si="7"/>
        <v>0.2658670319</v>
      </c>
      <c r="AL22" s="429">
        <f t="shared" si="8"/>
        <v>6.35865318</v>
      </c>
      <c r="AM22" s="25"/>
    </row>
    <row r="23" ht="18.75" customHeight="1">
      <c r="A23" s="7"/>
      <c r="B23" s="162"/>
      <c r="C23" s="25"/>
      <c r="D23" s="268" t="str">
        <f>'(I-3) Design &amp; Feedback'!D22</f>
        <v>Required</v>
      </c>
      <c r="E23" s="162"/>
      <c r="F23" s="7"/>
      <c r="G23" s="462" t="str">
        <f>'(I-3) Design &amp; Feedback'!G22</f>
        <v>R</v>
      </c>
      <c r="H23" s="462" t="str">
        <f>IF('(I-3) Design &amp; Feedback'!H22&gt;0, '(I-3) Design &amp; Feedback'!H22, "-")</f>
        <v>B</v>
      </c>
      <c r="I23" s="542">
        <f>'(I-3) Design &amp; Feedback'!I22</f>
        <v>7.2898</v>
      </c>
      <c r="J23" s="462" t="str">
        <f>IF('(I-3) Design &amp; Feedback'!J22&gt;0, '(I-3) Design &amp; Feedback'!J22, "-")</f>
        <v>WSP-A</v>
      </c>
      <c r="K23" s="462" t="str">
        <f>IF('(I-3) Design &amp; Feedback'!K22&gt;0, '(I-3) Design &amp; Feedback'!K22, "-")</f>
        <v>Continuous</v>
      </c>
      <c r="L23" s="462" t="str">
        <f>IF('(I-3) Design &amp; Feedback'!O22&gt;0, '(I-3) Design &amp; Feedback'!O22, "-")</f>
        <v>Installed</v>
      </c>
      <c r="M23" s="207"/>
      <c r="N23" s="429">
        <f>'(R-1) Unadjusted Lengths Calcs'!U26</f>
        <v>1.52</v>
      </c>
      <c r="O23" s="429">
        <f>'(R-2) Adjusted Lengths (Tables)'!U22</f>
        <v>2.32476214</v>
      </c>
      <c r="P23" s="431">
        <f t="shared" si="1"/>
        <v>0.318906162</v>
      </c>
      <c r="Q23" s="207"/>
      <c r="R23" s="429">
        <f>'(R-1) Unadjusted Lengths Calcs'!V26</f>
        <v>0.443456</v>
      </c>
      <c r="S23" s="429">
        <f>'(R-2) Adjusted Lengths (Tables)'!AD22</f>
        <v>0.6724436777</v>
      </c>
      <c r="T23" s="431">
        <f t="shared" si="2"/>
        <v>0.09224446182</v>
      </c>
      <c r="U23" s="207"/>
      <c r="V23" s="429">
        <f>'(R-2) Adjusted Lengths (Tables)'!AF22</f>
        <v>2.32476214</v>
      </c>
      <c r="W23" s="429" t="str">
        <f>'(R-2) Adjusted Lengths (Tables)'!AG22</f>
        <v>WIND</v>
      </c>
      <c r="X23" s="431">
        <f t="shared" si="3"/>
        <v>0.318906162</v>
      </c>
      <c r="Y23" s="429">
        <f t="shared" si="4"/>
        <v>7.627172375</v>
      </c>
      <c r="Z23" s="207"/>
      <c r="AA23" s="698"/>
      <c r="AB23" s="429">
        <f>'(R-3) Adjusted Lengths (Alt.)'!W22</f>
        <v>1.938117489</v>
      </c>
      <c r="AC23" s="431">
        <f t="shared" si="5"/>
        <v>0.2658670319</v>
      </c>
      <c r="AD23" s="207"/>
      <c r="AE23" s="698"/>
      <c r="AF23" s="429">
        <f>'(R-3) Adjusted Lengths (Alt.)'!AJ22</f>
        <v>0.5054288531</v>
      </c>
      <c r="AG23" s="431">
        <f t="shared" si="6"/>
        <v>0.06933370642</v>
      </c>
      <c r="AH23" s="207"/>
      <c r="AI23" s="429">
        <f>'(R-3) Adjusted Lengths (Alt.)'!AL22</f>
        <v>1.938117489</v>
      </c>
      <c r="AJ23" s="429" t="str">
        <f>'(R-3) Adjusted Lengths (Alt.)'!AM22</f>
        <v>WIND</v>
      </c>
      <c r="AK23" s="431">
        <f t="shared" si="7"/>
        <v>0.2658670319</v>
      </c>
      <c r="AL23" s="429">
        <f t="shared" si="8"/>
        <v>6.35865318</v>
      </c>
      <c r="AM23" s="25"/>
    </row>
    <row r="24" ht="18.75" customHeight="1">
      <c r="A24" s="7"/>
      <c r="B24" s="162"/>
      <c r="C24" s="25"/>
      <c r="D24" s="268" t="str">
        <f>'(I-3) Design &amp; Feedback'!D23</f>
        <v>Required</v>
      </c>
      <c r="E24" s="162"/>
      <c r="F24" s="7"/>
      <c r="G24" s="462" t="str">
        <f>'(I-3) Design &amp; Feedback'!G23</f>
        <v>R</v>
      </c>
      <c r="H24" s="462" t="str">
        <f>IF('(I-3) Design &amp; Feedback'!H23&gt;0, '(I-3) Design &amp; Feedback'!H23, "-")</f>
        <v>C</v>
      </c>
      <c r="I24" s="542">
        <f>'(I-3) Design &amp; Feedback'!I23</f>
        <v>7.2898</v>
      </c>
      <c r="J24" s="462" t="str">
        <f>IF('(I-3) Design &amp; Feedback'!J23&gt;0, '(I-3) Design &amp; Feedback'!J23, "-")</f>
        <v>WSP-A</v>
      </c>
      <c r="K24" s="462" t="str">
        <f>IF('(I-3) Design &amp; Feedback'!K23&gt;0, '(I-3) Design &amp; Feedback'!K23, "-")</f>
        <v>Continuous</v>
      </c>
      <c r="L24" s="462" t="str">
        <f>IF('(I-3) Design &amp; Feedback'!O23&gt;0, '(I-3) Design &amp; Feedback'!O23, "-")</f>
        <v>Installed</v>
      </c>
      <c r="M24" s="207"/>
      <c r="N24" s="429">
        <f>'(R-1) Unadjusted Lengths Calcs'!U27</f>
        <v>1.52</v>
      </c>
      <c r="O24" s="429">
        <f>'(R-2) Adjusted Lengths (Tables)'!U23</f>
        <v>2.32476214</v>
      </c>
      <c r="P24" s="431">
        <f t="shared" si="1"/>
        <v>0.318906162</v>
      </c>
      <c r="Q24" s="207"/>
      <c r="R24" s="429">
        <f>'(R-1) Unadjusted Lengths Calcs'!V27</f>
        <v>0.443456</v>
      </c>
      <c r="S24" s="429">
        <f>'(R-2) Adjusted Lengths (Tables)'!AD23</f>
        <v>0.6724436777</v>
      </c>
      <c r="T24" s="431">
        <f t="shared" si="2"/>
        <v>0.09224446182</v>
      </c>
      <c r="U24" s="207"/>
      <c r="V24" s="429">
        <f>'(R-2) Adjusted Lengths (Tables)'!AF23</f>
        <v>2.32476214</v>
      </c>
      <c r="W24" s="429" t="str">
        <f>'(R-2) Adjusted Lengths (Tables)'!AG23</f>
        <v>WIND</v>
      </c>
      <c r="X24" s="431">
        <f t="shared" si="3"/>
        <v>0.318906162</v>
      </c>
      <c r="Y24" s="429">
        <f t="shared" si="4"/>
        <v>7.627172375</v>
      </c>
      <c r="Z24" s="207"/>
      <c r="AA24" s="698"/>
      <c r="AB24" s="429">
        <f>'(R-3) Adjusted Lengths (Alt.)'!W23</f>
        <v>1.938117489</v>
      </c>
      <c r="AC24" s="431">
        <f t="shared" si="5"/>
        <v>0.2658670319</v>
      </c>
      <c r="AD24" s="207"/>
      <c r="AE24" s="698"/>
      <c r="AF24" s="429">
        <f>'(R-3) Adjusted Lengths (Alt.)'!AJ23</f>
        <v>0.5054288531</v>
      </c>
      <c r="AG24" s="431">
        <f t="shared" si="6"/>
        <v>0.06933370642</v>
      </c>
      <c r="AH24" s="207"/>
      <c r="AI24" s="429">
        <f>'(R-3) Adjusted Lengths (Alt.)'!AL23</f>
        <v>1.938117489</v>
      </c>
      <c r="AJ24" s="429" t="str">
        <f>'(R-3) Adjusted Lengths (Alt.)'!AM23</f>
        <v>WIND</v>
      </c>
      <c r="AK24" s="431">
        <f t="shared" si="7"/>
        <v>0.2658670319</v>
      </c>
      <c r="AL24" s="429">
        <f t="shared" si="8"/>
        <v>6.35865318</v>
      </c>
      <c r="AM24" s="25"/>
    </row>
    <row r="25" ht="18.75" hidden="1" customHeight="1">
      <c r="A25" s="7"/>
      <c r="B25" s="162"/>
      <c r="C25" s="25"/>
      <c r="D25" s="268" t="str">
        <f>'(I-3) Design &amp; Feedback'!D24</f>
        <v>Not Required</v>
      </c>
      <c r="E25" s="162"/>
      <c r="F25" s="7"/>
      <c r="G25" s="462" t="str">
        <f>'(I-3) Design &amp; Feedback'!G24</f>
        <v>R</v>
      </c>
      <c r="H25" s="462" t="str">
        <f>IF('(I-3) Design &amp; Feedback'!H24&gt;0, '(I-3) Design &amp; Feedback'!H24, "-")</f>
        <v>-</v>
      </c>
      <c r="I25" s="542" t="str">
        <f>'(I-3) Design &amp; Feedback'!I24</f>
        <v>-</v>
      </c>
      <c r="J25" s="462" t="str">
        <f>IF('(I-3) Design &amp; Feedback'!J24&gt;0, '(I-3) Design &amp; Feedback'!J24, "-")</f>
        <v>-</v>
      </c>
      <c r="K25" s="462" t="str">
        <f>IF('(I-3) Design &amp; Feedback'!K24&gt;0, '(I-3) Design &amp; Feedback'!K24, "-")</f>
        <v>-</v>
      </c>
      <c r="L25" s="462" t="str">
        <f>IF('(I-3) Design &amp; Feedback'!O24&gt;0, '(I-3) Design &amp; Feedback'!O24, "-")</f>
        <v>-</v>
      </c>
      <c r="M25" s="207"/>
      <c r="N25" s="429" t="str">
        <f>'(R-1) Unadjusted Lengths Calcs'!U28</f>
        <v>#N/A</v>
      </c>
      <c r="O25" s="429" t="str">
        <f>'(R-2) Adjusted Lengths (Tables)'!U24</f>
        <v>#N/A</v>
      </c>
      <c r="P25" s="431" t="str">
        <f t="shared" si="1"/>
        <v>#N/A</v>
      </c>
      <c r="Q25" s="207"/>
      <c r="R25" s="429" t="str">
        <f>'(R-1) Unadjusted Lengths Calcs'!V28</f>
        <v>#N/A</v>
      </c>
      <c r="S25" s="429" t="str">
        <f>'(R-2) Adjusted Lengths (Tables)'!AD24</f>
        <v>#N/A</v>
      </c>
      <c r="T25" s="431" t="str">
        <f t="shared" si="2"/>
        <v>#N/A</v>
      </c>
      <c r="U25" s="207"/>
      <c r="V25" s="429" t="str">
        <f>'(R-2) Adjusted Lengths (Tables)'!AF24</f>
        <v>#N/A</v>
      </c>
      <c r="W25" s="429" t="str">
        <f>'(R-2) Adjusted Lengths (Tables)'!AG24</f>
        <v>#N/A</v>
      </c>
      <c r="X25" s="431" t="str">
        <f t="shared" si="3"/>
        <v>#N/A</v>
      </c>
      <c r="Y25" s="429" t="str">
        <f t="shared" si="4"/>
        <v>#N/A</v>
      </c>
      <c r="Z25" s="207"/>
      <c r="AA25" s="698"/>
      <c r="AB25" s="429" t="str">
        <f>'(R-3) Adjusted Lengths (Alt.)'!W24</f>
        <v>#N/A</v>
      </c>
      <c r="AC25" s="431" t="str">
        <f t="shared" si="5"/>
        <v>#N/A</v>
      </c>
      <c r="AD25" s="207"/>
      <c r="AE25" s="698"/>
      <c r="AF25" s="429" t="str">
        <f>'(R-3) Adjusted Lengths (Alt.)'!AJ24</f>
        <v>#N/A</v>
      </c>
      <c r="AG25" s="431" t="str">
        <f t="shared" si="6"/>
        <v>#N/A</v>
      </c>
      <c r="AH25" s="207"/>
      <c r="AI25" s="429" t="str">
        <f>'(R-3) Adjusted Lengths (Alt.)'!AL24</f>
        <v>#N/A</v>
      </c>
      <c r="AJ25" s="429" t="str">
        <f>'(R-3) Adjusted Lengths (Alt.)'!AM24</f>
        <v>#N/A</v>
      </c>
      <c r="AK25" s="431" t="str">
        <f t="shared" si="7"/>
        <v>#N/A</v>
      </c>
      <c r="AL25" s="429" t="str">
        <f t="shared" si="8"/>
        <v>#N/A</v>
      </c>
      <c r="AM25" s="25"/>
    </row>
    <row r="26" ht="18.75" hidden="1" customHeight="1">
      <c r="A26" s="7"/>
      <c r="B26" s="162"/>
      <c r="C26" s="25"/>
      <c r="D26" s="268" t="str">
        <f>'(I-3) Design &amp; Feedback'!D25</f>
        <v>Not Required</v>
      </c>
      <c r="E26" s="162"/>
      <c r="F26" s="7"/>
      <c r="G26" s="462" t="str">
        <f>'(I-3) Design &amp; Feedback'!G25</f>
        <v>R</v>
      </c>
      <c r="H26" s="462" t="str">
        <f>IF('(I-3) Design &amp; Feedback'!H25&gt;0, '(I-3) Design &amp; Feedback'!H25, "-")</f>
        <v>-</v>
      </c>
      <c r="I26" s="542" t="str">
        <f>'(I-3) Design &amp; Feedback'!I25</f>
        <v>-</v>
      </c>
      <c r="J26" s="462" t="str">
        <f>IF('(I-3) Design &amp; Feedback'!J25&gt;0, '(I-3) Design &amp; Feedback'!J25, "-")</f>
        <v>-</v>
      </c>
      <c r="K26" s="462" t="str">
        <f>IF('(I-3) Design &amp; Feedback'!K25&gt;0, '(I-3) Design &amp; Feedback'!K25, "-")</f>
        <v>-</v>
      </c>
      <c r="L26" s="462" t="str">
        <f>IF('(I-3) Design &amp; Feedback'!O25&gt;0, '(I-3) Design &amp; Feedback'!O25, "-")</f>
        <v>-</v>
      </c>
      <c r="M26" s="207"/>
      <c r="N26" s="429" t="str">
        <f>'(R-1) Unadjusted Lengths Calcs'!U29</f>
        <v>#N/A</v>
      </c>
      <c r="O26" s="429" t="str">
        <f>'(R-2) Adjusted Lengths (Tables)'!U25</f>
        <v>#N/A</v>
      </c>
      <c r="P26" s="431" t="str">
        <f t="shared" si="1"/>
        <v>#N/A</v>
      </c>
      <c r="Q26" s="207"/>
      <c r="R26" s="429" t="str">
        <f>'(R-1) Unadjusted Lengths Calcs'!V29</f>
        <v>#N/A</v>
      </c>
      <c r="S26" s="429" t="str">
        <f>'(R-2) Adjusted Lengths (Tables)'!AD25</f>
        <v>#N/A</v>
      </c>
      <c r="T26" s="431" t="str">
        <f t="shared" si="2"/>
        <v>#N/A</v>
      </c>
      <c r="U26" s="207"/>
      <c r="V26" s="429" t="str">
        <f>'(R-2) Adjusted Lengths (Tables)'!AF25</f>
        <v>#N/A</v>
      </c>
      <c r="W26" s="429" t="str">
        <f>'(R-2) Adjusted Lengths (Tables)'!AG25</f>
        <v>#N/A</v>
      </c>
      <c r="X26" s="431" t="str">
        <f t="shared" si="3"/>
        <v>#N/A</v>
      </c>
      <c r="Y26" s="429" t="str">
        <f t="shared" si="4"/>
        <v>#N/A</v>
      </c>
      <c r="Z26" s="207"/>
      <c r="AA26" s="698"/>
      <c r="AB26" s="429" t="str">
        <f>'(R-3) Adjusted Lengths (Alt.)'!W25</f>
        <v>#N/A</v>
      </c>
      <c r="AC26" s="431" t="str">
        <f t="shared" si="5"/>
        <v>#N/A</v>
      </c>
      <c r="AD26" s="207"/>
      <c r="AE26" s="698"/>
      <c r="AF26" s="429" t="str">
        <f>'(R-3) Adjusted Lengths (Alt.)'!AJ25</f>
        <v>#N/A</v>
      </c>
      <c r="AG26" s="431" t="str">
        <f t="shared" si="6"/>
        <v>#N/A</v>
      </c>
      <c r="AH26" s="207"/>
      <c r="AI26" s="429" t="str">
        <f>'(R-3) Adjusted Lengths (Alt.)'!AL25</f>
        <v>#N/A</v>
      </c>
      <c r="AJ26" s="429" t="str">
        <f>'(R-3) Adjusted Lengths (Alt.)'!AM25</f>
        <v>#N/A</v>
      </c>
      <c r="AK26" s="431" t="str">
        <f t="shared" si="7"/>
        <v>#N/A</v>
      </c>
      <c r="AL26" s="429" t="str">
        <f t="shared" si="8"/>
        <v>#N/A</v>
      </c>
      <c r="AM26" s="25"/>
    </row>
    <row r="27" ht="18.75" hidden="1" customHeight="1">
      <c r="A27" s="7"/>
      <c r="B27" s="162"/>
      <c r="C27" s="25"/>
      <c r="D27" s="268" t="str">
        <f>'(I-3) Design &amp; Feedback'!D26</f>
        <v>Not Required</v>
      </c>
      <c r="E27" s="162"/>
      <c r="F27" s="7"/>
      <c r="G27" s="462" t="str">
        <f>'(I-3) Design &amp; Feedback'!G26</f>
        <v>R</v>
      </c>
      <c r="H27" s="462" t="str">
        <f>IF('(I-3) Design &amp; Feedback'!H26&gt;0, '(I-3) Design &amp; Feedback'!H26, "-")</f>
        <v>-</v>
      </c>
      <c r="I27" s="542" t="str">
        <f>'(I-3) Design &amp; Feedback'!I26</f>
        <v>-</v>
      </c>
      <c r="J27" s="462" t="str">
        <f>IF('(I-3) Design &amp; Feedback'!J26&gt;0, '(I-3) Design &amp; Feedback'!J26, "-")</f>
        <v>-</v>
      </c>
      <c r="K27" s="462" t="str">
        <f>IF('(I-3) Design &amp; Feedback'!K26&gt;0, '(I-3) Design &amp; Feedback'!K26, "-")</f>
        <v>-</v>
      </c>
      <c r="L27" s="462" t="str">
        <f>IF('(I-3) Design &amp; Feedback'!O26&gt;0, '(I-3) Design &amp; Feedback'!O26, "-")</f>
        <v>-</v>
      </c>
      <c r="M27" s="207"/>
      <c r="N27" s="429" t="str">
        <f>'(R-1) Unadjusted Lengths Calcs'!U30</f>
        <v>#N/A</v>
      </c>
      <c r="O27" s="429" t="str">
        <f>'(R-2) Adjusted Lengths (Tables)'!U26</f>
        <v>#N/A</v>
      </c>
      <c r="P27" s="431" t="str">
        <f t="shared" si="1"/>
        <v>#N/A</v>
      </c>
      <c r="Q27" s="207"/>
      <c r="R27" s="429" t="str">
        <f>'(R-1) Unadjusted Lengths Calcs'!V30</f>
        <v>#N/A</v>
      </c>
      <c r="S27" s="429" t="str">
        <f>'(R-2) Adjusted Lengths (Tables)'!AD26</f>
        <v>#N/A</v>
      </c>
      <c r="T27" s="431" t="str">
        <f t="shared" si="2"/>
        <v>#N/A</v>
      </c>
      <c r="U27" s="207"/>
      <c r="V27" s="429" t="str">
        <f>'(R-2) Adjusted Lengths (Tables)'!AF26</f>
        <v>#N/A</v>
      </c>
      <c r="W27" s="429" t="str">
        <f>'(R-2) Adjusted Lengths (Tables)'!AG26</f>
        <v>#N/A</v>
      </c>
      <c r="X27" s="431" t="str">
        <f t="shared" si="3"/>
        <v>#N/A</v>
      </c>
      <c r="Y27" s="429" t="str">
        <f t="shared" si="4"/>
        <v>#N/A</v>
      </c>
      <c r="Z27" s="207"/>
      <c r="AA27" s="698"/>
      <c r="AB27" s="429" t="str">
        <f>'(R-3) Adjusted Lengths (Alt.)'!W26</f>
        <v>#N/A</v>
      </c>
      <c r="AC27" s="431" t="str">
        <f t="shared" si="5"/>
        <v>#N/A</v>
      </c>
      <c r="AD27" s="207"/>
      <c r="AE27" s="698"/>
      <c r="AF27" s="429" t="str">
        <f>'(R-3) Adjusted Lengths (Alt.)'!AJ26</f>
        <v>#N/A</v>
      </c>
      <c r="AG27" s="431" t="str">
        <f t="shared" si="6"/>
        <v>#N/A</v>
      </c>
      <c r="AH27" s="207"/>
      <c r="AI27" s="429" t="str">
        <f>'(R-3) Adjusted Lengths (Alt.)'!AL26</f>
        <v>#N/A</v>
      </c>
      <c r="AJ27" s="429" t="str">
        <f>'(R-3) Adjusted Lengths (Alt.)'!AM26</f>
        <v>#N/A</v>
      </c>
      <c r="AK27" s="431" t="str">
        <f t="shared" si="7"/>
        <v>#N/A</v>
      </c>
      <c r="AL27" s="429" t="str">
        <f t="shared" si="8"/>
        <v>#N/A</v>
      </c>
      <c r="AM27" s="25"/>
    </row>
    <row r="28" ht="18.75" hidden="1" customHeight="1">
      <c r="A28" s="7"/>
      <c r="B28" s="162"/>
      <c r="C28" s="25"/>
      <c r="D28" s="268" t="str">
        <f>'(I-3) Design &amp; Feedback'!D27</f>
        <v>Not Required</v>
      </c>
      <c r="E28" s="162"/>
      <c r="F28" s="7"/>
      <c r="G28" s="462" t="str">
        <f>'(I-3) Design &amp; Feedback'!G27</f>
        <v>R</v>
      </c>
      <c r="H28" s="462" t="str">
        <f>IF('(I-3) Design &amp; Feedback'!H27&gt;0, '(I-3) Design &amp; Feedback'!H27, "-")</f>
        <v>-</v>
      </c>
      <c r="I28" s="542" t="str">
        <f>'(I-3) Design &amp; Feedback'!I27</f>
        <v>-</v>
      </c>
      <c r="J28" s="462" t="str">
        <f>IF('(I-3) Design &amp; Feedback'!J27&gt;0, '(I-3) Design &amp; Feedback'!J27, "-")</f>
        <v>-</v>
      </c>
      <c r="K28" s="462" t="str">
        <f>IF('(I-3) Design &amp; Feedback'!K27&gt;0, '(I-3) Design &amp; Feedback'!K27, "-")</f>
        <v>-</v>
      </c>
      <c r="L28" s="462" t="str">
        <f>IF('(I-3) Design &amp; Feedback'!O27&gt;0, '(I-3) Design &amp; Feedback'!O27, "-")</f>
        <v>-</v>
      </c>
      <c r="M28" s="207"/>
      <c r="N28" s="429" t="str">
        <f>'(R-1) Unadjusted Lengths Calcs'!U31</f>
        <v>#N/A</v>
      </c>
      <c r="O28" s="429" t="str">
        <f>'(R-2) Adjusted Lengths (Tables)'!U27</f>
        <v>#N/A</v>
      </c>
      <c r="P28" s="431" t="str">
        <f t="shared" si="1"/>
        <v>#N/A</v>
      </c>
      <c r="Q28" s="207"/>
      <c r="R28" s="429" t="str">
        <f>'(R-1) Unadjusted Lengths Calcs'!V31</f>
        <v>#N/A</v>
      </c>
      <c r="S28" s="429" t="str">
        <f>'(R-2) Adjusted Lengths (Tables)'!AD27</f>
        <v>#N/A</v>
      </c>
      <c r="T28" s="431" t="str">
        <f t="shared" si="2"/>
        <v>#N/A</v>
      </c>
      <c r="U28" s="207"/>
      <c r="V28" s="429" t="str">
        <f>'(R-2) Adjusted Lengths (Tables)'!AF27</f>
        <v>#N/A</v>
      </c>
      <c r="W28" s="429" t="str">
        <f>'(R-2) Adjusted Lengths (Tables)'!AG27</f>
        <v>#N/A</v>
      </c>
      <c r="X28" s="431" t="str">
        <f t="shared" si="3"/>
        <v>#N/A</v>
      </c>
      <c r="Y28" s="429" t="str">
        <f t="shared" si="4"/>
        <v>#N/A</v>
      </c>
      <c r="Z28" s="207"/>
      <c r="AA28" s="698"/>
      <c r="AB28" s="429" t="str">
        <f>'(R-3) Adjusted Lengths (Alt.)'!W27</f>
        <v>#N/A</v>
      </c>
      <c r="AC28" s="431" t="str">
        <f t="shared" si="5"/>
        <v>#N/A</v>
      </c>
      <c r="AD28" s="207"/>
      <c r="AE28" s="698"/>
      <c r="AF28" s="429" t="str">
        <f>'(R-3) Adjusted Lengths (Alt.)'!AJ27</f>
        <v>#N/A</v>
      </c>
      <c r="AG28" s="431" t="str">
        <f t="shared" si="6"/>
        <v>#N/A</v>
      </c>
      <c r="AH28" s="207"/>
      <c r="AI28" s="429" t="str">
        <f>'(R-3) Adjusted Lengths (Alt.)'!AL27</f>
        <v>#N/A</v>
      </c>
      <c r="AJ28" s="429" t="str">
        <f>'(R-3) Adjusted Lengths (Alt.)'!AM27</f>
        <v>#N/A</v>
      </c>
      <c r="AK28" s="431" t="str">
        <f t="shared" si="7"/>
        <v>#N/A</v>
      </c>
      <c r="AL28" s="429" t="str">
        <f t="shared" si="8"/>
        <v>#N/A</v>
      </c>
      <c r="AM28" s="25"/>
    </row>
    <row r="29" ht="18.75" hidden="1" customHeight="1">
      <c r="A29" s="7"/>
      <c r="B29" s="162"/>
      <c r="C29" s="25"/>
      <c r="D29" s="268" t="str">
        <f>'(I-3) Design &amp; Feedback'!D28</f>
        <v>Not Required</v>
      </c>
      <c r="E29" s="162"/>
      <c r="F29" s="7"/>
      <c r="G29" s="462" t="str">
        <f>'(I-3) Design &amp; Feedback'!G28</f>
        <v>R</v>
      </c>
      <c r="H29" s="462" t="str">
        <f>IF('(I-3) Design &amp; Feedback'!H28&gt;0, '(I-3) Design &amp; Feedback'!H28, "-")</f>
        <v>-</v>
      </c>
      <c r="I29" s="542" t="str">
        <f>'(I-3) Design &amp; Feedback'!I28</f>
        <v>-</v>
      </c>
      <c r="J29" s="462" t="str">
        <f>IF('(I-3) Design &amp; Feedback'!J28&gt;0, '(I-3) Design &amp; Feedback'!J28, "-")</f>
        <v>-</v>
      </c>
      <c r="K29" s="462" t="str">
        <f>IF('(I-3) Design &amp; Feedback'!K28&gt;0, '(I-3) Design &amp; Feedback'!K28, "-")</f>
        <v>-</v>
      </c>
      <c r="L29" s="462" t="str">
        <f>IF('(I-3) Design &amp; Feedback'!O28&gt;0, '(I-3) Design &amp; Feedback'!O28, "-")</f>
        <v>-</v>
      </c>
      <c r="M29" s="207"/>
      <c r="N29" s="429" t="str">
        <f>'(R-1) Unadjusted Lengths Calcs'!U32</f>
        <v>#N/A</v>
      </c>
      <c r="O29" s="429" t="str">
        <f>'(R-2) Adjusted Lengths (Tables)'!U28</f>
        <v>#N/A</v>
      </c>
      <c r="P29" s="431" t="str">
        <f t="shared" si="1"/>
        <v>#N/A</v>
      </c>
      <c r="Q29" s="207"/>
      <c r="R29" s="429" t="str">
        <f>'(R-1) Unadjusted Lengths Calcs'!V32</f>
        <v>#N/A</v>
      </c>
      <c r="S29" s="429" t="str">
        <f>'(R-2) Adjusted Lengths (Tables)'!AD28</f>
        <v>#N/A</v>
      </c>
      <c r="T29" s="431" t="str">
        <f t="shared" si="2"/>
        <v>#N/A</v>
      </c>
      <c r="U29" s="207"/>
      <c r="V29" s="429" t="str">
        <f>'(R-2) Adjusted Lengths (Tables)'!AF28</f>
        <v>#N/A</v>
      </c>
      <c r="W29" s="429" t="str">
        <f>'(R-2) Adjusted Lengths (Tables)'!AG28</f>
        <v>#N/A</v>
      </c>
      <c r="X29" s="431" t="str">
        <f t="shared" si="3"/>
        <v>#N/A</v>
      </c>
      <c r="Y29" s="429" t="str">
        <f t="shared" si="4"/>
        <v>#N/A</v>
      </c>
      <c r="Z29" s="207"/>
      <c r="AA29" s="698"/>
      <c r="AB29" s="429" t="str">
        <f>'(R-3) Adjusted Lengths (Alt.)'!W28</f>
        <v>#N/A</v>
      </c>
      <c r="AC29" s="431" t="str">
        <f t="shared" si="5"/>
        <v>#N/A</v>
      </c>
      <c r="AD29" s="207"/>
      <c r="AE29" s="698"/>
      <c r="AF29" s="429" t="str">
        <f>'(R-3) Adjusted Lengths (Alt.)'!AJ28</f>
        <v>#N/A</v>
      </c>
      <c r="AG29" s="431" t="str">
        <f t="shared" si="6"/>
        <v>#N/A</v>
      </c>
      <c r="AH29" s="207"/>
      <c r="AI29" s="429" t="str">
        <f>'(R-3) Adjusted Lengths (Alt.)'!AL28</f>
        <v>#N/A</v>
      </c>
      <c r="AJ29" s="429" t="str">
        <f>'(R-3) Adjusted Lengths (Alt.)'!AM28</f>
        <v>#N/A</v>
      </c>
      <c r="AK29" s="431" t="str">
        <f t="shared" si="7"/>
        <v>#N/A</v>
      </c>
      <c r="AL29" s="429" t="str">
        <f t="shared" si="8"/>
        <v>#N/A</v>
      </c>
      <c r="AM29" s="25"/>
    </row>
    <row r="30" ht="18.75" hidden="1" customHeight="1">
      <c r="A30" s="7"/>
      <c r="B30" s="162"/>
      <c r="C30" s="25"/>
      <c r="D30" s="268" t="str">
        <f>'(I-3) Design &amp; Feedback'!D29</f>
        <v>Not Required</v>
      </c>
      <c r="E30" s="162"/>
      <c r="F30" s="7"/>
      <c r="G30" s="462" t="str">
        <f>'(I-3) Design &amp; Feedback'!G29</f>
        <v>R</v>
      </c>
      <c r="H30" s="462" t="str">
        <f>IF('(I-3) Design &amp; Feedback'!H29&gt;0, '(I-3) Design &amp; Feedback'!H29, "-")</f>
        <v>-</v>
      </c>
      <c r="I30" s="542" t="str">
        <f>'(I-3) Design &amp; Feedback'!I29</f>
        <v>-</v>
      </c>
      <c r="J30" s="462" t="str">
        <f>IF('(I-3) Design &amp; Feedback'!J29&gt;0, '(I-3) Design &amp; Feedback'!J29, "-")</f>
        <v>-</v>
      </c>
      <c r="K30" s="462" t="str">
        <f>IF('(I-3) Design &amp; Feedback'!K29&gt;0, '(I-3) Design &amp; Feedback'!K29, "-")</f>
        <v>-</v>
      </c>
      <c r="L30" s="462" t="str">
        <f>IF('(I-3) Design &amp; Feedback'!O29&gt;0, '(I-3) Design &amp; Feedback'!O29, "-")</f>
        <v>-</v>
      </c>
      <c r="M30" s="207"/>
      <c r="N30" s="429" t="str">
        <f>'(R-1) Unadjusted Lengths Calcs'!U33</f>
        <v>#N/A</v>
      </c>
      <c r="O30" s="429" t="str">
        <f>'(R-2) Adjusted Lengths (Tables)'!U29</f>
        <v>#N/A</v>
      </c>
      <c r="P30" s="431" t="str">
        <f t="shared" si="1"/>
        <v>#N/A</v>
      </c>
      <c r="Q30" s="207"/>
      <c r="R30" s="429" t="str">
        <f>'(R-1) Unadjusted Lengths Calcs'!V33</f>
        <v>#N/A</v>
      </c>
      <c r="S30" s="429" t="str">
        <f>'(R-2) Adjusted Lengths (Tables)'!AD29</f>
        <v>#N/A</v>
      </c>
      <c r="T30" s="431" t="str">
        <f t="shared" si="2"/>
        <v>#N/A</v>
      </c>
      <c r="U30" s="207"/>
      <c r="V30" s="429" t="str">
        <f>'(R-2) Adjusted Lengths (Tables)'!AF29</f>
        <v>#N/A</v>
      </c>
      <c r="W30" s="429" t="str">
        <f>'(R-2) Adjusted Lengths (Tables)'!AG29</f>
        <v>#N/A</v>
      </c>
      <c r="X30" s="431" t="str">
        <f t="shared" si="3"/>
        <v>#N/A</v>
      </c>
      <c r="Y30" s="429" t="str">
        <f t="shared" si="4"/>
        <v>#N/A</v>
      </c>
      <c r="Z30" s="207"/>
      <c r="AA30" s="698"/>
      <c r="AB30" s="429" t="str">
        <f>'(R-3) Adjusted Lengths (Alt.)'!W29</f>
        <v>#N/A</v>
      </c>
      <c r="AC30" s="431" t="str">
        <f t="shared" si="5"/>
        <v>#N/A</v>
      </c>
      <c r="AD30" s="207"/>
      <c r="AE30" s="698"/>
      <c r="AF30" s="429" t="str">
        <f>'(R-3) Adjusted Lengths (Alt.)'!AJ29</f>
        <v>#N/A</v>
      </c>
      <c r="AG30" s="431" t="str">
        <f t="shared" si="6"/>
        <v>#N/A</v>
      </c>
      <c r="AH30" s="207"/>
      <c r="AI30" s="429" t="str">
        <f>'(R-3) Adjusted Lengths (Alt.)'!AL29</f>
        <v>#N/A</v>
      </c>
      <c r="AJ30" s="429" t="str">
        <f>'(R-3) Adjusted Lengths (Alt.)'!AM29</f>
        <v>#N/A</v>
      </c>
      <c r="AK30" s="431" t="str">
        <f t="shared" si="7"/>
        <v>#N/A</v>
      </c>
      <c r="AL30" s="429" t="str">
        <f t="shared" si="8"/>
        <v>#N/A</v>
      </c>
      <c r="AM30" s="25"/>
    </row>
    <row r="31" ht="18.75" hidden="1" customHeight="1">
      <c r="A31" s="7"/>
      <c r="B31" s="162"/>
      <c r="C31" s="25"/>
      <c r="D31" s="268" t="str">
        <f>'(I-3) Design &amp; Feedback'!D30</f>
        <v>Not Required</v>
      </c>
      <c r="E31" s="162"/>
      <c r="F31" s="7"/>
      <c r="G31" s="462" t="str">
        <f>'(I-3) Design &amp; Feedback'!G30</f>
        <v>R</v>
      </c>
      <c r="H31" s="462" t="str">
        <f>IF('(I-3) Design &amp; Feedback'!H30&gt;0, '(I-3) Design &amp; Feedback'!H30, "-")</f>
        <v>-</v>
      </c>
      <c r="I31" s="542" t="str">
        <f>'(I-3) Design &amp; Feedback'!I30</f>
        <v>-</v>
      </c>
      <c r="J31" s="462" t="str">
        <f>IF('(I-3) Design &amp; Feedback'!J30&gt;0, '(I-3) Design &amp; Feedback'!J30, "-")</f>
        <v>-</v>
      </c>
      <c r="K31" s="462" t="str">
        <f>IF('(I-3) Design &amp; Feedback'!K30&gt;0, '(I-3) Design &amp; Feedback'!K30, "-")</f>
        <v>-</v>
      </c>
      <c r="L31" s="462" t="str">
        <f>IF('(I-3) Design &amp; Feedback'!O30&gt;0, '(I-3) Design &amp; Feedback'!O30, "-")</f>
        <v>-</v>
      </c>
      <c r="M31" s="207"/>
      <c r="N31" s="429" t="str">
        <f>'(R-1) Unadjusted Lengths Calcs'!U34</f>
        <v>#N/A</v>
      </c>
      <c r="O31" s="429" t="str">
        <f>'(R-2) Adjusted Lengths (Tables)'!U30</f>
        <v>#N/A</v>
      </c>
      <c r="P31" s="431" t="str">
        <f t="shared" si="1"/>
        <v>#N/A</v>
      </c>
      <c r="Q31" s="207"/>
      <c r="R31" s="429" t="str">
        <f>'(R-1) Unadjusted Lengths Calcs'!V34</f>
        <v>#N/A</v>
      </c>
      <c r="S31" s="429" t="str">
        <f>'(R-2) Adjusted Lengths (Tables)'!AD30</f>
        <v>#N/A</v>
      </c>
      <c r="T31" s="431" t="str">
        <f t="shared" si="2"/>
        <v>#N/A</v>
      </c>
      <c r="U31" s="207"/>
      <c r="V31" s="429" t="str">
        <f>'(R-2) Adjusted Lengths (Tables)'!AF30</f>
        <v>#N/A</v>
      </c>
      <c r="W31" s="429" t="str">
        <f>'(R-2) Adjusted Lengths (Tables)'!AG30</f>
        <v>#N/A</v>
      </c>
      <c r="X31" s="431" t="str">
        <f t="shared" si="3"/>
        <v>#N/A</v>
      </c>
      <c r="Y31" s="429" t="str">
        <f t="shared" si="4"/>
        <v>#N/A</v>
      </c>
      <c r="Z31" s="207"/>
      <c r="AA31" s="698"/>
      <c r="AB31" s="429" t="str">
        <f>'(R-3) Adjusted Lengths (Alt.)'!W30</f>
        <v>#N/A</v>
      </c>
      <c r="AC31" s="431" t="str">
        <f t="shared" si="5"/>
        <v>#N/A</v>
      </c>
      <c r="AD31" s="207"/>
      <c r="AE31" s="698"/>
      <c r="AF31" s="429" t="str">
        <f>'(R-3) Adjusted Lengths (Alt.)'!AJ30</f>
        <v>#N/A</v>
      </c>
      <c r="AG31" s="431" t="str">
        <f t="shared" si="6"/>
        <v>#N/A</v>
      </c>
      <c r="AH31" s="207"/>
      <c r="AI31" s="429" t="str">
        <f>'(R-3) Adjusted Lengths (Alt.)'!AL30</f>
        <v>#N/A</v>
      </c>
      <c r="AJ31" s="429" t="str">
        <f>'(R-3) Adjusted Lengths (Alt.)'!AM30</f>
        <v>#N/A</v>
      </c>
      <c r="AK31" s="431" t="str">
        <f t="shared" si="7"/>
        <v>#N/A</v>
      </c>
      <c r="AL31" s="429" t="str">
        <f t="shared" si="8"/>
        <v>#N/A</v>
      </c>
      <c r="AM31" s="25"/>
    </row>
    <row r="32" ht="18.75" customHeight="1">
      <c r="A32" s="7"/>
      <c r="B32" s="162"/>
      <c r="C32" s="25"/>
      <c r="D32" s="268" t="str">
        <f>'(I-3) Design &amp; Feedback'!D31</f>
        <v>Required</v>
      </c>
      <c r="E32" s="162"/>
      <c r="F32" s="7"/>
      <c r="G32" s="434" t="str">
        <f>'(I-3) Design &amp; Feedback'!G31</f>
        <v>R+1F</v>
      </c>
      <c r="H32" s="434">
        <f>IF('(I-3) Design &amp; Feedback'!H31&gt;0, '(I-3) Design &amp; Feedback'!H31, "-")</f>
        <v>1</v>
      </c>
      <c r="I32" s="433">
        <f>'(I-3) Design &amp; Feedback'!I31</f>
        <v>18.6182</v>
      </c>
      <c r="J32" s="434" t="str">
        <f>IF('(I-3) Design &amp; Feedback'!J31&gt;0, '(I-3) Design &amp; Feedback'!J31, "-")</f>
        <v>WSP-A</v>
      </c>
      <c r="K32" s="434" t="str">
        <f>IF('(I-3) Design &amp; Feedback'!K31&gt;0, '(I-3) Design &amp; Feedback'!K31, "-")</f>
        <v>Continuous</v>
      </c>
      <c r="L32" s="434" t="str">
        <f>IF('(I-3) Design &amp; Feedback'!O31&gt;0, '(I-3) Design &amp; Feedback'!O31, "-")</f>
        <v>Installed</v>
      </c>
      <c r="M32" s="207"/>
      <c r="N32" s="429">
        <f>'(R-1) Unadjusted Lengths Calcs'!U35</f>
        <v>3.14</v>
      </c>
      <c r="O32" s="429">
        <f>'(R-2) Adjusted Lengths (Tables)'!U31</f>
        <v>2.257507416</v>
      </c>
      <c r="P32" s="431">
        <f t="shared" si="1"/>
        <v>0.1212527213</v>
      </c>
      <c r="Q32" s="207"/>
      <c r="R32" s="429">
        <f>'(R-1) Unadjusted Lengths Calcs'!V35</f>
        <v>2.281874999</v>
      </c>
      <c r="S32" s="429">
        <f>'(R-2) Adjusted Lengths (Tables)'!AD31</f>
        <v>2.0536875</v>
      </c>
      <c r="T32" s="431">
        <f t="shared" si="2"/>
        <v>0.1103053732</v>
      </c>
      <c r="U32" s="207"/>
      <c r="V32" s="429">
        <f>'(R-2) Adjusted Lengths (Tables)'!AF31</f>
        <v>2.257507416</v>
      </c>
      <c r="W32" s="429" t="str">
        <f>'(R-2) Adjusted Lengths (Tables)'!AG31</f>
        <v>WIND</v>
      </c>
      <c r="X32" s="431">
        <f t="shared" si="3"/>
        <v>0.1212527213</v>
      </c>
      <c r="Y32" s="429">
        <f t="shared" si="4"/>
        <v>7.406520394</v>
      </c>
      <c r="Z32" s="207"/>
      <c r="AA32" s="698"/>
      <c r="AB32" s="429">
        <f>'(R-3) Adjusted Lengths (Alt.)'!W31</f>
        <v>1.871933777</v>
      </c>
      <c r="AC32" s="431">
        <f t="shared" si="5"/>
        <v>0.1005432199</v>
      </c>
      <c r="AD32" s="207"/>
      <c r="AE32" s="698"/>
      <c r="AF32" s="429">
        <f>'(R-3) Adjusted Lengths (Alt.)'!AJ31</f>
        <v>1.561662322</v>
      </c>
      <c r="AG32" s="431">
        <f t="shared" si="6"/>
        <v>0.08387826545</v>
      </c>
      <c r="AH32" s="207"/>
      <c r="AI32" s="429">
        <f>'(R-3) Adjusted Lengths (Alt.)'!AL31</f>
        <v>1.871933777</v>
      </c>
      <c r="AJ32" s="429" t="str">
        <f>'(R-3) Adjusted Lengths (Alt.)'!AM31</f>
        <v>WIND</v>
      </c>
      <c r="AK32" s="431">
        <f t="shared" si="7"/>
        <v>0.1005432199</v>
      </c>
      <c r="AL32" s="429">
        <f t="shared" si="8"/>
        <v>6.141515016</v>
      </c>
      <c r="AM32" s="25"/>
    </row>
    <row r="33" ht="18.75" customHeight="1">
      <c r="A33" s="7"/>
      <c r="B33" s="162"/>
      <c r="C33" s="25"/>
      <c r="D33" s="268" t="str">
        <f>'(I-3) Design &amp; Feedback'!D32</f>
        <v>Required</v>
      </c>
      <c r="E33" s="162"/>
      <c r="F33" s="7"/>
      <c r="G33" s="434" t="str">
        <f>'(I-3) Design &amp; Feedback'!G32</f>
        <v>R+1F</v>
      </c>
      <c r="H33" s="434">
        <f>IF('(I-3) Design &amp; Feedback'!H32&gt;0, '(I-3) Design &amp; Feedback'!H32, "-")</f>
        <v>2</v>
      </c>
      <c r="I33" s="433">
        <f>'(I-3) Design &amp; Feedback'!I32</f>
        <v>18.6182</v>
      </c>
      <c r="J33" s="434" t="str">
        <f>IF('(I-3) Design &amp; Feedback'!J32&gt;0, '(I-3) Design &amp; Feedback'!J32, "-")</f>
        <v>WSP-A</v>
      </c>
      <c r="K33" s="434" t="str">
        <f>IF('(I-3) Design &amp; Feedback'!K32&gt;0, '(I-3) Design &amp; Feedback'!K32, "-")</f>
        <v>Continuous</v>
      </c>
      <c r="L33" s="434" t="str">
        <f>IF('(I-3) Design &amp; Feedback'!O32&gt;0, '(I-3) Design &amp; Feedback'!O32, "-")</f>
        <v>Installed</v>
      </c>
      <c r="M33" s="207"/>
      <c r="N33" s="429">
        <f>'(R-1) Unadjusted Lengths Calcs'!U36</f>
        <v>3.14</v>
      </c>
      <c r="O33" s="429">
        <f>'(R-2) Adjusted Lengths (Tables)'!U32</f>
        <v>2.257507416</v>
      </c>
      <c r="P33" s="431">
        <f t="shared" si="1"/>
        <v>0.1212527213</v>
      </c>
      <c r="Q33" s="207"/>
      <c r="R33" s="429">
        <f>'(R-1) Unadjusted Lengths Calcs'!V36</f>
        <v>2.281874999</v>
      </c>
      <c r="S33" s="429">
        <f>'(R-2) Adjusted Lengths (Tables)'!AD32</f>
        <v>2.0536875</v>
      </c>
      <c r="T33" s="431">
        <f t="shared" si="2"/>
        <v>0.1103053732</v>
      </c>
      <c r="U33" s="207"/>
      <c r="V33" s="429">
        <f>'(R-2) Adjusted Lengths (Tables)'!AF32</f>
        <v>2.257507416</v>
      </c>
      <c r="W33" s="429" t="str">
        <f>'(R-2) Adjusted Lengths (Tables)'!AG32</f>
        <v>WIND</v>
      </c>
      <c r="X33" s="431">
        <f t="shared" si="3"/>
        <v>0.1212527213</v>
      </c>
      <c r="Y33" s="429">
        <f t="shared" si="4"/>
        <v>7.406520394</v>
      </c>
      <c r="Z33" s="207"/>
      <c r="AA33" s="698"/>
      <c r="AB33" s="429">
        <f>'(R-3) Adjusted Lengths (Alt.)'!W32</f>
        <v>1.871933777</v>
      </c>
      <c r="AC33" s="431">
        <f t="shared" si="5"/>
        <v>0.1005432199</v>
      </c>
      <c r="AD33" s="207"/>
      <c r="AE33" s="698"/>
      <c r="AF33" s="429">
        <f>'(R-3) Adjusted Lengths (Alt.)'!AJ32</f>
        <v>1.561662322</v>
      </c>
      <c r="AG33" s="431">
        <f t="shared" si="6"/>
        <v>0.08387826545</v>
      </c>
      <c r="AH33" s="207"/>
      <c r="AI33" s="429">
        <f>'(R-3) Adjusted Lengths (Alt.)'!AL32</f>
        <v>1.871933777</v>
      </c>
      <c r="AJ33" s="429" t="str">
        <f>'(R-3) Adjusted Lengths (Alt.)'!AM32</f>
        <v>WIND</v>
      </c>
      <c r="AK33" s="431">
        <f t="shared" si="7"/>
        <v>0.1005432199</v>
      </c>
      <c r="AL33" s="429">
        <f t="shared" si="8"/>
        <v>6.141515016</v>
      </c>
      <c r="AM33" s="25"/>
    </row>
    <row r="34" ht="18.75" customHeight="1">
      <c r="A34" s="7"/>
      <c r="B34" s="162"/>
      <c r="C34" s="25"/>
      <c r="D34" s="268" t="str">
        <f>'(I-3) Design &amp; Feedback'!D33</f>
        <v>Required</v>
      </c>
      <c r="E34" s="162"/>
      <c r="F34" s="7"/>
      <c r="G34" s="434" t="str">
        <f>'(I-3) Design &amp; Feedback'!G33</f>
        <v>R+1F</v>
      </c>
      <c r="H34" s="434">
        <f>IF('(I-3) Design &amp; Feedback'!H33&gt;0, '(I-3) Design &amp; Feedback'!H33, "-")</f>
        <v>3</v>
      </c>
      <c r="I34" s="433">
        <f>'(I-3) Design &amp; Feedback'!I33</f>
        <v>18.6182</v>
      </c>
      <c r="J34" s="434" t="str">
        <f>IF('(I-3) Design &amp; Feedback'!J33&gt;0, '(I-3) Design &amp; Feedback'!J33, "-")</f>
        <v>WSP-A</v>
      </c>
      <c r="K34" s="434" t="str">
        <f>IF('(I-3) Design &amp; Feedback'!K33&gt;0, '(I-3) Design &amp; Feedback'!K33, "-")</f>
        <v>Continuous</v>
      </c>
      <c r="L34" s="434" t="str">
        <f>IF('(I-3) Design &amp; Feedback'!O33&gt;0, '(I-3) Design &amp; Feedback'!O33, "-")</f>
        <v>Installed</v>
      </c>
      <c r="M34" s="207"/>
      <c r="N34" s="429">
        <f>'(R-1) Unadjusted Lengths Calcs'!U37</f>
        <v>3.14</v>
      </c>
      <c r="O34" s="429">
        <f>'(R-2) Adjusted Lengths (Tables)'!U33</f>
        <v>2.257507416</v>
      </c>
      <c r="P34" s="431">
        <f t="shared" si="1"/>
        <v>0.1212527213</v>
      </c>
      <c r="Q34" s="207"/>
      <c r="R34" s="429">
        <f>'(R-1) Unadjusted Lengths Calcs'!V37</f>
        <v>2.281874999</v>
      </c>
      <c r="S34" s="429">
        <f>'(R-2) Adjusted Lengths (Tables)'!AD33</f>
        <v>2.0536875</v>
      </c>
      <c r="T34" s="431">
        <f t="shared" si="2"/>
        <v>0.1103053732</v>
      </c>
      <c r="U34" s="207"/>
      <c r="V34" s="429">
        <f>'(R-2) Adjusted Lengths (Tables)'!AF33</f>
        <v>2.257507416</v>
      </c>
      <c r="W34" s="429" t="str">
        <f>'(R-2) Adjusted Lengths (Tables)'!AG33</f>
        <v>WIND</v>
      </c>
      <c r="X34" s="431">
        <f t="shared" si="3"/>
        <v>0.1212527213</v>
      </c>
      <c r="Y34" s="429">
        <f t="shared" si="4"/>
        <v>7.406520394</v>
      </c>
      <c r="Z34" s="207"/>
      <c r="AA34" s="698"/>
      <c r="AB34" s="429">
        <f>'(R-3) Adjusted Lengths (Alt.)'!W33</f>
        <v>1.871933777</v>
      </c>
      <c r="AC34" s="431">
        <f t="shared" si="5"/>
        <v>0.1005432199</v>
      </c>
      <c r="AD34" s="207"/>
      <c r="AE34" s="698"/>
      <c r="AF34" s="429">
        <f>'(R-3) Adjusted Lengths (Alt.)'!AJ33</f>
        <v>1.561662322</v>
      </c>
      <c r="AG34" s="431">
        <f t="shared" si="6"/>
        <v>0.08387826545</v>
      </c>
      <c r="AH34" s="207"/>
      <c r="AI34" s="429">
        <f>'(R-3) Adjusted Lengths (Alt.)'!AL33</f>
        <v>1.871933777</v>
      </c>
      <c r="AJ34" s="429" t="str">
        <f>'(R-3) Adjusted Lengths (Alt.)'!AM33</f>
        <v>WIND</v>
      </c>
      <c r="AK34" s="431">
        <f t="shared" si="7"/>
        <v>0.1005432199</v>
      </c>
      <c r="AL34" s="429">
        <f t="shared" si="8"/>
        <v>6.141515016</v>
      </c>
      <c r="AM34" s="25"/>
    </row>
    <row r="35" ht="18.75" customHeight="1">
      <c r="A35" s="7"/>
      <c r="B35" s="162"/>
      <c r="C35" s="25"/>
      <c r="D35" s="268" t="str">
        <f>'(I-3) Design &amp; Feedback'!D34</f>
        <v>Required</v>
      </c>
      <c r="E35" s="162"/>
      <c r="F35" s="7"/>
      <c r="G35" s="434" t="str">
        <f>'(I-3) Design &amp; Feedback'!G34</f>
        <v>R+1F</v>
      </c>
      <c r="H35" s="434">
        <f>IF('(I-3) Design &amp; Feedback'!H34&gt;0, '(I-3) Design &amp; Feedback'!H34, "-")</f>
        <v>4</v>
      </c>
      <c r="I35" s="433">
        <f>'(I-3) Design &amp; Feedback'!I34</f>
        <v>18.6182</v>
      </c>
      <c r="J35" s="434" t="str">
        <f>IF('(I-3) Design &amp; Feedback'!J34&gt;0, '(I-3) Design &amp; Feedback'!J34, "-")</f>
        <v>WSP-A</v>
      </c>
      <c r="K35" s="434" t="str">
        <f>IF('(I-3) Design &amp; Feedback'!K34&gt;0, '(I-3) Design &amp; Feedback'!K34, "-")</f>
        <v>Continuous</v>
      </c>
      <c r="L35" s="434" t="str">
        <f>IF('(I-3) Design &amp; Feedback'!O34&gt;0, '(I-3) Design &amp; Feedback'!O34, "-")</f>
        <v>Installed</v>
      </c>
      <c r="M35" s="207"/>
      <c r="N35" s="429">
        <f>'(R-1) Unadjusted Lengths Calcs'!U38</f>
        <v>3.14</v>
      </c>
      <c r="O35" s="429">
        <f>'(R-2) Adjusted Lengths (Tables)'!U34</f>
        <v>2.257507416</v>
      </c>
      <c r="P35" s="431">
        <f t="shared" si="1"/>
        <v>0.1212527213</v>
      </c>
      <c r="Q35" s="207"/>
      <c r="R35" s="429">
        <f>'(R-1) Unadjusted Lengths Calcs'!V38</f>
        <v>2.281874999</v>
      </c>
      <c r="S35" s="429">
        <f>'(R-2) Adjusted Lengths (Tables)'!AD34</f>
        <v>2.0536875</v>
      </c>
      <c r="T35" s="431">
        <f t="shared" si="2"/>
        <v>0.1103053732</v>
      </c>
      <c r="U35" s="207"/>
      <c r="V35" s="429">
        <f>'(R-2) Adjusted Lengths (Tables)'!AF34</f>
        <v>2.257507416</v>
      </c>
      <c r="W35" s="429" t="str">
        <f>'(R-2) Adjusted Lengths (Tables)'!AG34</f>
        <v>WIND</v>
      </c>
      <c r="X35" s="431">
        <f t="shared" si="3"/>
        <v>0.1212527213</v>
      </c>
      <c r="Y35" s="429">
        <f t="shared" si="4"/>
        <v>7.406520394</v>
      </c>
      <c r="Z35" s="207"/>
      <c r="AA35" s="698"/>
      <c r="AB35" s="429">
        <f>'(R-3) Adjusted Lengths (Alt.)'!W34</f>
        <v>1.871933777</v>
      </c>
      <c r="AC35" s="431">
        <f t="shared" si="5"/>
        <v>0.1005432199</v>
      </c>
      <c r="AD35" s="207"/>
      <c r="AE35" s="698"/>
      <c r="AF35" s="429">
        <f>'(R-3) Adjusted Lengths (Alt.)'!AJ34</f>
        <v>1.561662322</v>
      </c>
      <c r="AG35" s="431">
        <f t="shared" si="6"/>
        <v>0.08387826545</v>
      </c>
      <c r="AH35" s="207"/>
      <c r="AI35" s="429">
        <f>'(R-3) Adjusted Lengths (Alt.)'!AL34</f>
        <v>1.871933777</v>
      </c>
      <c r="AJ35" s="429" t="str">
        <f>'(R-3) Adjusted Lengths (Alt.)'!AM34</f>
        <v>WIND</v>
      </c>
      <c r="AK35" s="431">
        <f t="shared" si="7"/>
        <v>0.1005432199</v>
      </c>
      <c r="AL35" s="429">
        <f t="shared" si="8"/>
        <v>6.141515016</v>
      </c>
      <c r="AM35" s="25"/>
    </row>
    <row r="36" ht="18.75" hidden="1" customHeight="1">
      <c r="A36" s="7"/>
      <c r="B36" s="162"/>
      <c r="C36" s="25"/>
      <c r="D36" s="268" t="str">
        <f>'(I-3) Design &amp; Feedback'!D35</f>
        <v>Not Required</v>
      </c>
      <c r="E36" s="162"/>
      <c r="F36" s="7"/>
      <c r="G36" s="434" t="str">
        <f>'(I-3) Design &amp; Feedback'!G35</f>
        <v>R+1F</v>
      </c>
      <c r="H36" s="434" t="str">
        <f>IF('(I-3) Design &amp; Feedback'!H35&gt;0, '(I-3) Design &amp; Feedback'!H35, "-")</f>
        <v>-</v>
      </c>
      <c r="I36" s="433" t="str">
        <f>'(I-3) Design &amp; Feedback'!I35</f>
        <v>-</v>
      </c>
      <c r="J36" s="434" t="str">
        <f>IF('(I-3) Design &amp; Feedback'!J35&gt;0, '(I-3) Design &amp; Feedback'!J35, "-")</f>
        <v>-</v>
      </c>
      <c r="K36" s="434" t="str">
        <f>IF('(I-3) Design &amp; Feedback'!K35&gt;0, '(I-3) Design &amp; Feedback'!K35, "-")</f>
        <v>-</v>
      </c>
      <c r="L36" s="434" t="str">
        <f>IF('(I-3) Design &amp; Feedback'!O35&gt;0, '(I-3) Design &amp; Feedback'!O35, "-")</f>
        <v>-</v>
      </c>
      <c r="M36" s="207"/>
      <c r="N36" s="429" t="str">
        <f>'(R-1) Unadjusted Lengths Calcs'!U39</f>
        <v>#N/A</v>
      </c>
      <c r="O36" s="429" t="str">
        <f>'(R-2) Adjusted Lengths (Tables)'!U35</f>
        <v>#N/A</v>
      </c>
      <c r="P36" s="431" t="str">
        <f t="shared" si="1"/>
        <v>#N/A</v>
      </c>
      <c r="Q36" s="207"/>
      <c r="R36" s="429" t="str">
        <f>'(R-1) Unadjusted Lengths Calcs'!V39</f>
        <v>#N/A</v>
      </c>
      <c r="S36" s="429" t="str">
        <f>'(R-2) Adjusted Lengths (Tables)'!AD35</f>
        <v>#N/A</v>
      </c>
      <c r="T36" s="431" t="str">
        <f t="shared" si="2"/>
        <v>#N/A</v>
      </c>
      <c r="U36" s="207"/>
      <c r="V36" s="429" t="str">
        <f>'(R-2) Adjusted Lengths (Tables)'!AF35</f>
        <v>#N/A</v>
      </c>
      <c r="W36" s="429" t="str">
        <f>'(R-2) Adjusted Lengths (Tables)'!AG35</f>
        <v>#N/A</v>
      </c>
      <c r="X36" s="431" t="str">
        <f t="shared" si="3"/>
        <v>#N/A</v>
      </c>
      <c r="Y36" s="429" t="str">
        <f t="shared" si="4"/>
        <v>#N/A</v>
      </c>
      <c r="Z36" s="207"/>
      <c r="AA36" s="698"/>
      <c r="AB36" s="429" t="str">
        <f>'(R-3) Adjusted Lengths (Alt.)'!W35</f>
        <v>#N/A</v>
      </c>
      <c r="AC36" s="431" t="str">
        <f t="shared" si="5"/>
        <v>#N/A</v>
      </c>
      <c r="AD36" s="207"/>
      <c r="AE36" s="698"/>
      <c r="AF36" s="429" t="str">
        <f>'(R-3) Adjusted Lengths (Alt.)'!AJ35</f>
        <v>#N/A</v>
      </c>
      <c r="AG36" s="431" t="str">
        <f t="shared" si="6"/>
        <v>#N/A</v>
      </c>
      <c r="AH36" s="207"/>
      <c r="AI36" s="429" t="str">
        <f>'(R-3) Adjusted Lengths (Alt.)'!AL35</f>
        <v>#N/A</v>
      </c>
      <c r="AJ36" s="429" t="str">
        <f>'(R-3) Adjusted Lengths (Alt.)'!AM35</f>
        <v>#N/A</v>
      </c>
      <c r="AK36" s="431" t="str">
        <f t="shared" si="7"/>
        <v>#N/A</v>
      </c>
      <c r="AL36" s="429" t="str">
        <f t="shared" si="8"/>
        <v>#N/A</v>
      </c>
      <c r="AM36" s="25"/>
    </row>
    <row r="37" ht="18.75" hidden="1" customHeight="1">
      <c r="A37" s="7"/>
      <c r="B37" s="162"/>
      <c r="C37" s="25"/>
      <c r="D37" s="268" t="str">
        <f>'(I-3) Design &amp; Feedback'!D36</f>
        <v>Not Required</v>
      </c>
      <c r="E37" s="162"/>
      <c r="F37" s="7"/>
      <c r="G37" s="434" t="str">
        <f>'(I-3) Design &amp; Feedback'!G36</f>
        <v>R+1F</v>
      </c>
      <c r="H37" s="434" t="str">
        <f>IF('(I-3) Design &amp; Feedback'!H36&gt;0, '(I-3) Design &amp; Feedback'!H36, "-")</f>
        <v>-</v>
      </c>
      <c r="I37" s="433" t="str">
        <f>'(I-3) Design &amp; Feedback'!I36</f>
        <v>-</v>
      </c>
      <c r="J37" s="434" t="str">
        <f>IF('(I-3) Design &amp; Feedback'!J36&gt;0, '(I-3) Design &amp; Feedback'!J36, "-")</f>
        <v>-</v>
      </c>
      <c r="K37" s="434" t="str">
        <f>IF('(I-3) Design &amp; Feedback'!K36&gt;0, '(I-3) Design &amp; Feedback'!K36, "-")</f>
        <v>-</v>
      </c>
      <c r="L37" s="434" t="str">
        <f>IF('(I-3) Design &amp; Feedback'!O36&gt;0, '(I-3) Design &amp; Feedback'!O36, "-")</f>
        <v>-</v>
      </c>
      <c r="M37" s="207"/>
      <c r="N37" s="429" t="str">
        <f>'(R-1) Unadjusted Lengths Calcs'!U40</f>
        <v>#N/A</v>
      </c>
      <c r="O37" s="429" t="str">
        <f>'(R-2) Adjusted Lengths (Tables)'!U36</f>
        <v>#N/A</v>
      </c>
      <c r="P37" s="431" t="str">
        <f t="shared" si="1"/>
        <v>#N/A</v>
      </c>
      <c r="Q37" s="207"/>
      <c r="R37" s="429" t="str">
        <f>'(R-1) Unadjusted Lengths Calcs'!V40</f>
        <v>#N/A</v>
      </c>
      <c r="S37" s="429" t="str">
        <f>'(R-2) Adjusted Lengths (Tables)'!AD36</f>
        <v>#N/A</v>
      </c>
      <c r="T37" s="431" t="str">
        <f t="shared" si="2"/>
        <v>#N/A</v>
      </c>
      <c r="U37" s="207"/>
      <c r="V37" s="429" t="str">
        <f>'(R-2) Adjusted Lengths (Tables)'!AF36</f>
        <v>#N/A</v>
      </c>
      <c r="W37" s="429" t="str">
        <f>'(R-2) Adjusted Lengths (Tables)'!AG36</f>
        <v>#N/A</v>
      </c>
      <c r="X37" s="431" t="str">
        <f t="shared" si="3"/>
        <v>#N/A</v>
      </c>
      <c r="Y37" s="429" t="str">
        <f t="shared" si="4"/>
        <v>#N/A</v>
      </c>
      <c r="Z37" s="207"/>
      <c r="AA37" s="698"/>
      <c r="AB37" s="429" t="str">
        <f>'(R-3) Adjusted Lengths (Alt.)'!W36</f>
        <v>#N/A</v>
      </c>
      <c r="AC37" s="431" t="str">
        <f t="shared" si="5"/>
        <v>#N/A</v>
      </c>
      <c r="AD37" s="207"/>
      <c r="AE37" s="698"/>
      <c r="AF37" s="429" t="str">
        <f>'(R-3) Adjusted Lengths (Alt.)'!AJ36</f>
        <v>#N/A</v>
      </c>
      <c r="AG37" s="431" t="str">
        <f t="shared" si="6"/>
        <v>#N/A</v>
      </c>
      <c r="AH37" s="207"/>
      <c r="AI37" s="429" t="str">
        <f>'(R-3) Adjusted Lengths (Alt.)'!AL36</f>
        <v>#N/A</v>
      </c>
      <c r="AJ37" s="429" t="str">
        <f>'(R-3) Adjusted Lengths (Alt.)'!AM36</f>
        <v>#N/A</v>
      </c>
      <c r="AK37" s="431" t="str">
        <f t="shared" si="7"/>
        <v>#N/A</v>
      </c>
      <c r="AL37" s="429" t="str">
        <f t="shared" si="8"/>
        <v>#N/A</v>
      </c>
      <c r="AM37" s="25"/>
    </row>
    <row r="38" ht="18.75" hidden="1" customHeight="1">
      <c r="A38" s="7"/>
      <c r="B38" s="162"/>
      <c r="C38" s="25"/>
      <c r="D38" s="268" t="str">
        <f>'(I-3) Design &amp; Feedback'!D37</f>
        <v>Not Required</v>
      </c>
      <c r="E38" s="162"/>
      <c r="F38" s="7"/>
      <c r="G38" s="434" t="str">
        <f>'(I-3) Design &amp; Feedback'!G37</f>
        <v>R+1F</v>
      </c>
      <c r="H38" s="434" t="str">
        <f>IF('(I-3) Design &amp; Feedback'!H37&gt;0, '(I-3) Design &amp; Feedback'!H37, "-")</f>
        <v>-</v>
      </c>
      <c r="I38" s="433" t="str">
        <f>'(I-3) Design &amp; Feedback'!I37</f>
        <v>-</v>
      </c>
      <c r="J38" s="434" t="str">
        <f>IF('(I-3) Design &amp; Feedback'!J37&gt;0, '(I-3) Design &amp; Feedback'!J37, "-")</f>
        <v>-</v>
      </c>
      <c r="K38" s="434" t="str">
        <f>IF('(I-3) Design &amp; Feedback'!K37&gt;0, '(I-3) Design &amp; Feedback'!K37, "-")</f>
        <v>-</v>
      </c>
      <c r="L38" s="434" t="str">
        <f>IF('(I-3) Design &amp; Feedback'!O37&gt;0, '(I-3) Design &amp; Feedback'!O37, "-")</f>
        <v>-</v>
      </c>
      <c r="M38" s="207"/>
      <c r="N38" s="429" t="str">
        <f>'(R-1) Unadjusted Lengths Calcs'!U41</f>
        <v>#N/A</v>
      </c>
      <c r="O38" s="429" t="str">
        <f>'(R-2) Adjusted Lengths (Tables)'!U37</f>
        <v>#N/A</v>
      </c>
      <c r="P38" s="431" t="str">
        <f t="shared" si="1"/>
        <v>#N/A</v>
      </c>
      <c r="Q38" s="207"/>
      <c r="R38" s="429" t="str">
        <f>'(R-1) Unadjusted Lengths Calcs'!V41</f>
        <v>#N/A</v>
      </c>
      <c r="S38" s="429" t="str">
        <f>'(R-2) Adjusted Lengths (Tables)'!AD37</f>
        <v>#N/A</v>
      </c>
      <c r="T38" s="431" t="str">
        <f t="shared" si="2"/>
        <v>#N/A</v>
      </c>
      <c r="U38" s="207"/>
      <c r="V38" s="429" t="str">
        <f>'(R-2) Adjusted Lengths (Tables)'!AF37</f>
        <v>#N/A</v>
      </c>
      <c r="W38" s="429" t="str">
        <f>'(R-2) Adjusted Lengths (Tables)'!AG37</f>
        <v>#N/A</v>
      </c>
      <c r="X38" s="431" t="str">
        <f t="shared" si="3"/>
        <v>#N/A</v>
      </c>
      <c r="Y38" s="429" t="str">
        <f t="shared" si="4"/>
        <v>#N/A</v>
      </c>
      <c r="Z38" s="207"/>
      <c r="AA38" s="698"/>
      <c r="AB38" s="429" t="str">
        <f>'(R-3) Adjusted Lengths (Alt.)'!W37</f>
        <v>#N/A</v>
      </c>
      <c r="AC38" s="431" t="str">
        <f t="shared" si="5"/>
        <v>#N/A</v>
      </c>
      <c r="AD38" s="207"/>
      <c r="AE38" s="698"/>
      <c r="AF38" s="429" t="str">
        <f>'(R-3) Adjusted Lengths (Alt.)'!AJ37</f>
        <v>#N/A</v>
      </c>
      <c r="AG38" s="431" t="str">
        <f t="shared" si="6"/>
        <v>#N/A</v>
      </c>
      <c r="AH38" s="207"/>
      <c r="AI38" s="429" t="str">
        <f>'(R-3) Adjusted Lengths (Alt.)'!AL37</f>
        <v>#N/A</v>
      </c>
      <c r="AJ38" s="429" t="str">
        <f>'(R-3) Adjusted Lengths (Alt.)'!AM37</f>
        <v>#N/A</v>
      </c>
      <c r="AK38" s="431" t="str">
        <f t="shared" si="7"/>
        <v>#N/A</v>
      </c>
      <c r="AL38" s="429" t="str">
        <f t="shared" si="8"/>
        <v>#N/A</v>
      </c>
      <c r="AM38" s="25"/>
    </row>
    <row r="39" ht="18.75" hidden="1" customHeight="1">
      <c r="A39" s="7"/>
      <c r="B39" s="162"/>
      <c r="C39" s="25"/>
      <c r="D39" s="268" t="str">
        <f>'(I-3) Design &amp; Feedback'!D38</f>
        <v>Not Required</v>
      </c>
      <c r="E39" s="162"/>
      <c r="F39" s="7"/>
      <c r="G39" s="434" t="str">
        <f>'(I-3) Design &amp; Feedback'!G38</f>
        <v>R+1F</v>
      </c>
      <c r="H39" s="434" t="str">
        <f>IF('(I-3) Design &amp; Feedback'!H38&gt;0, '(I-3) Design &amp; Feedback'!H38, "-")</f>
        <v>-</v>
      </c>
      <c r="I39" s="433" t="str">
        <f>'(I-3) Design &amp; Feedback'!I38</f>
        <v>-</v>
      </c>
      <c r="J39" s="434" t="str">
        <f>IF('(I-3) Design &amp; Feedback'!J38&gt;0, '(I-3) Design &amp; Feedback'!J38, "-")</f>
        <v>-</v>
      </c>
      <c r="K39" s="434" t="str">
        <f>IF('(I-3) Design &amp; Feedback'!K38&gt;0, '(I-3) Design &amp; Feedback'!K38, "-")</f>
        <v>-</v>
      </c>
      <c r="L39" s="434" t="str">
        <f>IF('(I-3) Design &amp; Feedback'!O38&gt;0, '(I-3) Design &amp; Feedback'!O38, "-")</f>
        <v>-</v>
      </c>
      <c r="M39" s="207"/>
      <c r="N39" s="429" t="str">
        <f>'(R-1) Unadjusted Lengths Calcs'!U42</f>
        <v>#N/A</v>
      </c>
      <c r="O39" s="429" t="str">
        <f>'(R-2) Adjusted Lengths (Tables)'!U38</f>
        <v>#N/A</v>
      </c>
      <c r="P39" s="431" t="str">
        <f t="shared" si="1"/>
        <v>#N/A</v>
      </c>
      <c r="Q39" s="207"/>
      <c r="R39" s="429" t="str">
        <f>'(R-1) Unadjusted Lengths Calcs'!V42</f>
        <v>#N/A</v>
      </c>
      <c r="S39" s="429" t="str">
        <f>'(R-2) Adjusted Lengths (Tables)'!AD38</f>
        <v>#N/A</v>
      </c>
      <c r="T39" s="431" t="str">
        <f t="shared" si="2"/>
        <v>#N/A</v>
      </c>
      <c r="U39" s="207"/>
      <c r="V39" s="429" t="str">
        <f>'(R-2) Adjusted Lengths (Tables)'!AF38</f>
        <v>#N/A</v>
      </c>
      <c r="W39" s="429" t="str">
        <f>'(R-2) Adjusted Lengths (Tables)'!AG38</f>
        <v>#N/A</v>
      </c>
      <c r="X39" s="431" t="str">
        <f t="shared" si="3"/>
        <v>#N/A</v>
      </c>
      <c r="Y39" s="429" t="str">
        <f t="shared" si="4"/>
        <v>#N/A</v>
      </c>
      <c r="Z39" s="207"/>
      <c r="AA39" s="698"/>
      <c r="AB39" s="429" t="str">
        <f>'(R-3) Adjusted Lengths (Alt.)'!W38</f>
        <v>#N/A</v>
      </c>
      <c r="AC39" s="431" t="str">
        <f t="shared" si="5"/>
        <v>#N/A</v>
      </c>
      <c r="AD39" s="207"/>
      <c r="AE39" s="698"/>
      <c r="AF39" s="429" t="str">
        <f>'(R-3) Adjusted Lengths (Alt.)'!AJ38</f>
        <v>#N/A</v>
      </c>
      <c r="AG39" s="431" t="str">
        <f t="shared" si="6"/>
        <v>#N/A</v>
      </c>
      <c r="AH39" s="207"/>
      <c r="AI39" s="429" t="str">
        <f>'(R-3) Adjusted Lengths (Alt.)'!AL38</f>
        <v>#N/A</v>
      </c>
      <c r="AJ39" s="429" t="str">
        <f>'(R-3) Adjusted Lengths (Alt.)'!AM38</f>
        <v>#N/A</v>
      </c>
      <c r="AK39" s="431" t="str">
        <f t="shared" si="7"/>
        <v>#N/A</v>
      </c>
      <c r="AL39" s="429" t="str">
        <f t="shared" si="8"/>
        <v>#N/A</v>
      </c>
      <c r="AM39" s="25"/>
    </row>
    <row r="40" ht="18.75" hidden="1" customHeight="1">
      <c r="A40" s="7"/>
      <c r="B40" s="162"/>
      <c r="C40" s="25"/>
      <c r="D40" s="268" t="str">
        <f>'(I-3) Design &amp; Feedback'!D39</f>
        <v>Not Required</v>
      </c>
      <c r="E40" s="162"/>
      <c r="F40" s="7"/>
      <c r="G40" s="434" t="str">
        <f>'(I-3) Design &amp; Feedback'!G39</f>
        <v>R+1F</v>
      </c>
      <c r="H40" s="434" t="str">
        <f>IF('(I-3) Design &amp; Feedback'!H39&gt;0, '(I-3) Design &amp; Feedback'!H39, "-")</f>
        <v>-</v>
      </c>
      <c r="I40" s="433" t="str">
        <f>'(I-3) Design &amp; Feedback'!I39</f>
        <v>-</v>
      </c>
      <c r="J40" s="434" t="str">
        <f>IF('(I-3) Design &amp; Feedback'!J39&gt;0, '(I-3) Design &amp; Feedback'!J39, "-")</f>
        <v>-</v>
      </c>
      <c r="K40" s="434" t="str">
        <f>IF('(I-3) Design &amp; Feedback'!K39&gt;0, '(I-3) Design &amp; Feedback'!K39, "-")</f>
        <v>-</v>
      </c>
      <c r="L40" s="434" t="str">
        <f>IF('(I-3) Design &amp; Feedback'!O39&gt;0, '(I-3) Design &amp; Feedback'!O39, "-")</f>
        <v>-</v>
      </c>
      <c r="M40" s="207"/>
      <c r="N40" s="429" t="str">
        <f>'(R-1) Unadjusted Lengths Calcs'!U43</f>
        <v>#N/A</v>
      </c>
      <c r="O40" s="429" t="str">
        <f>'(R-2) Adjusted Lengths (Tables)'!U39</f>
        <v>#N/A</v>
      </c>
      <c r="P40" s="431" t="str">
        <f t="shared" si="1"/>
        <v>#N/A</v>
      </c>
      <c r="Q40" s="207"/>
      <c r="R40" s="429" t="str">
        <f>'(R-1) Unadjusted Lengths Calcs'!V43</f>
        <v>#N/A</v>
      </c>
      <c r="S40" s="429" t="str">
        <f>'(R-2) Adjusted Lengths (Tables)'!AD39</f>
        <v>#N/A</v>
      </c>
      <c r="T40" s="431" t="str">
        <f t="shared" si="2"/>
        <v>#N/A</v>
      </c>
      <c r="U40" s="207"/>
      <c r="V40" s="429" t="str">
        <f>'(R-2) Adjusted Lengths (Tables)'!AF39</f>
        <v>#N/A</v>
      </c>
      <c r="W40" s="429" t="str">
        <f>'(R-2) Adjusted Lengths (Tables)'!AG39</f>
        <v>#N/A</v>
      </c>
      <c r="X40" s="431" t="str">
        <f t="shared" si="3"/>
        <v>#N/A</v>
      </c>
      <c r="Y40" s="429" t="str">
        <f t="shared" si="4"/>
        <v>#N/A</v>
      </c>
      <c r="Z40" s="207"/>
      <c r="AA40" s="698"/>
      <c r="AB40" s="429" t="str">
        <f>'(R-3) Adjusted Lengths (Alt.)'!W39</f>
        <v>#N/A</v>
      </c>
      <c r="AC40" s="431" t="str">
        <f t="shared" si="5"/>
        <v>#N/A</v>
      </c>
      <c r="AD40" s="207"/>
      <c r="AE40" s="698"/>
      <c r="AF40" s="429" t="str">
        <f>'(R-3) Adjusted Lengths (Alt.)'!AJ39</f>
        <v>#N/A</v>
      </c>
      <c r="AG40" s="431" t="str">
        <f t="shared" si="6"/>
        <v>#N/A</v>
      </c>
      <c r="AH40" s="207"/>
      <c r="AI40" s="429" t="str">
        <f>'(R-3) Adjusted Lengths (Alt.)'!AL39</f>
        <v>#N/A</v>
      </c>
      <c r="AJ40" s="429" t="str">
        <f>'(R-3) Adjusted Lengths (Alt.)'!AM39</f>
        <v>#N/A</v>
      </c>
      <c r="AK40" s="431" t="str">
        <f t="shared" si="7"/>
        <v>#N/A</v>
      </c>
      <c r="AL40" s="429" t="str">
        <f t="shared" si="8"/>
        <v>#N/A</v>
      </c>
      <c r="AM40" s="25"/>
    </row>
    <row r="41" ht="18.75" hidden="1" customHeight="1">
      <c r="A41" s="7"/>
      <c r="B41" s="162"/>
      <c r="C41" s="25"/>
      <c r="D41" s="268" t="str">
        <f>'(I-3) Design &amp; Feedback'!D40</f>
        <v>Not Required</v>
      </c>
      <c r="E41" s="162"/>
      <c r="F41" s="7"/>
      <c r="G41" s="434" t="str">
        <f>'(I-3) Design &amp; Feedback'!G40</f>
        <v>R+1F</v>
      </c>
      <c r="H41" s="434" t="str">
        <f>IF('(I-3) Design &amp; Feedback'!H40&gt;0, '(I-3) Design &amp; Feedback'!H40, "-")</f>
        <v>-</v>
      </c>
      <c r="I41" s="433" t="str">
        <f>'(I-3) Design &amp; Feedback'!I40</f>
        <v>-</v>
      </c>
      <c r="J41" s="434" t="str">
        <f>IF('(I-3) Design &amp; Feedback'!J40&gt;0, '(I-3) Design &amp; Feedback'!J40, "-")</f>
        <v>-</v>
      </c>
      <c r="K41" s="434" t="str">
        <f>IF('(I-3) Design &amp; Feedback'!K40&gt;0, '(I-3) Design &amp; Feedback'!K40, "-")</f>
        <v>-</v>
      </c>
      <c r="L41" s="434" t="str">
        <f>IF('(I-3) Design &amp; Feedback'!O40&gt;0, '(I-3) Design &amp; Feedback'!O40, "-")</f>
        <v>-</v>
      </c>
      <c r="M41" s="207"/>
      <c r="N41" s="429" t="str">
        <f>'(R-1) Unadjusted Lengths Calcs'!U44</f>
        <v>#N/A</v>
      </c>
      <c r="O41" s="429" t="str">
        <f>'(R-2) Adjusted Lengths (Tables)'!U40</f>
        <v>#N/A</v>
      </c>
      <c r="P41" s="431" t="str">
        <f t="shared" si="1"/>
        <v>#N/A</v>
      </c>
      <c r="Q41" s="207"/>
      <c r="R41" s="429" t="str">
        <f>'(R-1) Unadjusted Lengths Calcs'!V44</f>
        <v>#N/A</v>
      </c>
      <c r="S41" s="429" t="str">
        <f>'(R-2) Adjusted Lengths (Tables)'!AD40</f>
        <v>#N/A</v>
      </c>
      <c r="T41" s="431" t="str">
        <f t="shared" si="2"/>
        <v>#N/A</v>
      </c>
      <c r="U41" s="207"/>
      <c r="V41" s="429" t="str">
        <f>'(R-2) Adjusted Lengths (Tables)'!AF40</f>
        <v>#N/A</v>
      </c>
      <c r="W41" s="429" t="str">
        <f>'(R-2) Adjusted Lengths (Tables)'!AG40</f>
        <v>#N/A</v>
      </c>
      <c r="X41" s="431" t="str">
        <f t="shared" si="3"/>
        <v>#N/A</v>
      </c>
      <c r="Y41" s="429" t="str">
        <f t="shared" si="4"/>
        <v>#N/A</v>
      </c>
      <c r="Z41" s="207"/>
      <c r="AA41" s="698"/>
      <c r="AB41" s="429" t="str">
        <f>'(R-3) Adjusted Lengths (Alt.)'!W40</f>
        <v>#N/A</v>
      </c>
      <c r="AC41" s="431" t="str">
        <f t="shared" si="5"/>
        <v>#N/A</v>
      </c>
      <c r="AD41" s="207"/>
      <c r="AE41" s="698"/>
      <c r="AF41" s="429" t="str">
        <f>'(R-3) Adjusted Lengths (Alt.)'!AJ40</f>
        <v>#N/A</v>
      </c>
      <c r="AG41" s="431" t="str">
        <f t="shared" si="6"/>
        <v>#N/A</v>
      </c>
      <c r="AH41" s="207"/>
      <c r="AI41" s="429" t="str">
        <f>'(R-3) Adjusted Lengths (Alt.)'!AL40</f>
        <v>#N/A</v>
      </c>
      <c r="AJ41" s="429" t="str">
        <f>'(R-3) Adjusted Lengths (Alt.)'!AM40</f>
        <v>#N/A</v>
      </c>
      <c r="AK41" s="431" t="str">
        <f t="shared" si="7"/>
        <v>#N/A</v>
      </c>
      <c r="AL41" s="429" t="str">
        <f t="shared" si="8"/>
        <v>#N/A</v>
      </c>
      <c r="AM41" s="25"/>
    </row>
    <row r="42" ht="18.75" customHeight="1">
      <c r="A42" s="7"/>
      <c r="B42" s="162"/>
      <c r="C42" s="25"/>
      <c r="D42" s="268" t="str">
        <f>'(I-3) Design &amp; Feedback'!D41</f>
        <v>Required</v>
      </c>
      <c r="E42" s="162"/>
      <c r="F42" s="7"/>
      <c r="G42" s="462" t="str">
        <f>'(I-3) Design &amp; Feedback'!G41</f>
        <v>R+1F</v>
      </c>
      <c r="H42" s="462" t="str">
        <f>IF('(I-3) Design &amp; Feedback'!H41&gt;0, '(I-3) Design &amp; Feedback'!H41, "-")</f>
        <v>A</v>
      </c>
      <c r="I42" s="542">
        <f>'(I-3) Design &amp; Feedback'!I41</f>
        <v>7.2898</v>
      </c>
      <c r="J42" s="462" t="str">
        <f>IF('(I-3) Design &amp; Feedback'!J41&gt;0, '(I-3) Design &amp; Feedback'!J41, "-")</f>
        <v>WSP-D</v>
      </c>
      <c r="K42" s="462" t="str">
        <f>IF('(I-3) Design &amp; Feedback'!K41&gt;0, '(I-3) Design &amp; Feedback'!K41, "-")</f>
        <v>Continuous</v>
      </c>
      <c r="L42" s="462" t="str">
        <f>IF('(I-3) Design &amp; Feedback'!O41&gt;0, '(I-3) Design &amp; Feedback'!O41, "-")</f>
        <v>Installed</v>
      </c>
      <c r="M42" s="207"/>
      <c r="N42" s="429">
        <f>'(R-1) Unadjusted Lengths Calcs'!U45</f>
        <v>1.31</v>
      </c>
      <c r="O42" s="429">
        <f>'(R-2) Adjusted Lengths (Tables)'!U41</f>
        <v>1.952923713</v>
      </c>
      <c r="P42" s="431">
        <f t="shared" si="1"/>
        <v>0.2678981198</v>
      </c>
      <c r="Q42" s="207"/>
      <c r="R42" s="429">
        <f>'(R-1) Unadjusted Lengths Calcs'!V45</f>
        <v>0.415524</v>
      </c>
      <c r="S42" s="429">
        <f>'(R-2) Adjusted Lengths (Tables)'!AD41</f>
        <v>0.6300884118</v>
      </c>
      <c r="T42" s="431">
        <f t="shared" si="2"/>
        <v>0.08643425222</v>
      </c>
      <c r="U42" s="207"/>
      <c r="V42" s="429">
        <f>'(R-2) Adjusted Lengths (Tables)'!AF41</f>
        <v>1.952923713</v>
      </c>
      <c r="W42" s="429" t="str">
        <f>'(R-2) Adjusted Lengths (Tables)'!AG41</f>
        <v>WIND</v>
      </c>
      <c r="X42" s="431">
        <f t="shared" si="3"/>
        <v>0.2678981198</v>
      </c>
      <c r="Y42" s="429">
        <f t="shared" si="4"/>
        <v>6.407230031</v>
      </c>
      <c r="Z42" s="207"/>
      <c r="AA42" s="698"/>
      <c r="AB42" s="429">
        <f>'(R-3) Adjusted Lengths (Alt.)'!W41</f>
        <v>1.630250029</v>
      </c>
      <c r="AC42" s="431">
        <f t="shared" si="5"/>
        <v>0.2236343973</v>
      </c>
      <c r="AD42" s="207"/>
      <c r="AE42" s="698"/>
      <c r="AF42" s="429">
        <f>'(R-3) Adjusted Lengths (Alt.)'!AJ41</f>
        <v>0.4860969201</v>
      </c>
      <c r="AG42" s="431">
        <f t="shared" si="6"/>
        <v>0.06668179101</v>
      </c>
      <c r="AH42" s="207"/>
      <c r="AI42" s="429">
        <f>'(R-3) Adjusted Lengths (Alt.)'!AL41</f>
        <v>1.630250029</v>
      </c>
      <c r="AJ42" s="429" t="str">
        <f>'(R-3) Adjusted Lengths (Alt.)'!AM41</f>
        <v>WIND</v>
      </c>
      <c r="AK42" s="431">
        <f t="shared" si="7"/>
        <v>0.2236343973</v>
      </c>
      <c r="AL42" s="429">
        <f t="shared" si="8"/>
        <v>5.348589335</v>
      </c>
      <c r="AM42" s="25"/>
    </row>
    <row r="43" ht="18.75" customHeight="1">
      <c r="A43" s="7"/>
      <c r="B43" s="162"/>
      <c r="C43" s="25"/>
      <c r="D43" s="268" t="str">
        <f>'(I-3) Design &amp; Feedback'!D42</f>
        <v>Required</v>
      </c>
      <c r="E43" s="162"/>
      <c r="F43" s="7"/>
      <c r="G43" s="462" t="str">
        <f>'(I-3) Design &amp; Feedback'!G42</f>
        <v>R+1F</v>
      </c>
      <c r="H43" s="462" t="str">
        <f>IF('(I-3) Design &amp; Feedback'!H42&gt;0, '(I-3) Design &amp; Feedback'!H42, "-")</f>
        <v>B</v>
      </c>
      <c r="I43" s="542">
        <f>'(I-3) Design &amp; Feedback'!I42</f>
        <v>7.2898</v>
      </c>
      <c r="J43" s="462" t="str">
        <f>IF('(I-3) Design &amp; Feedback'!J42&gt;0, '(I-3) Design &amp; Feedback'!J42, "-")</f>
        <v>WSP-D</v>
      </c>
      <c r="K43" s="462" t="str">
        <f>IF('(I-3) Design &amp; Feedback'!K42&gt;0, '(I-3) Design &amp; Feedback'!K42, "-")</f>
        <v>Continuous</v>
      </c>
      <c r="L43" s="462" t="str">
        <f>IF('(I-3) Design &amp; Feedback'!O42&gt;0, '(I-3) Design &amp; Feedback'!O42, "-")</f>
        <v>Installed</v>
      </c>
      <c r="M43" s="207"/>
      <c r="N43" s="429">
        <f>'(R-1) Unadjusted Lengths Calcs'!U46</f>
        <v>1.31</v>
      </c>
      <c r="O43" s="429">
        <f>'(R-2) Adjusted Lengths (Tables)'!U42</f>
        <v>1.952923713</v>
      </c>
      <c r="P43" s="431">
        <f t="shared" si="1"/>
        <v>0.2678981198</v>
      </c>
      <c r="Q43" s="207"/>
      <c r="R43" s="429">
        <f>'(R-1) Unadjusted Lengths Calcs'!V46</f>
        <v>0.415524</v>
      </c>
      <c r="S43" s="429">
        <f>'(R-2) Adjusted Lengths (Tables)'!AD42</f>
        <v>0.6300884118</v>
      </c>
      <c r="T43" s="431">
        <f t="shared" si="2"/>
        <v>0.08643425222</v>
      </c>
      <c r="U43" s="207"/>
      <c r="V43" s="429">
        <f>'(R-2) Adjusted Lengths (Tables)'!AF42</f>
        <v>1.952923713</v>
      </c>
      <c r="W43" s="429" t="str">
        <f>'(R-2) Adjusted Lengths (Tables)'!AG42</f>
        <v>WIND</v>
      </c>
      <c r="X43" s="431">
        <f t="shared" si="3"/>
        <v>0.2678981198</v>
      </c>
      <c r="Y43" s="429">
        <f t="shared" si="4"/>
        <v>6.407230031</v>
      </c>
      <c r="Z43" s="207"/>
      <c r="AA43" s="698"/>
      <c r="AB43" s="429">
        <f>'(R-3) Adjusted Lengths (Alt.)'!W42</f>
        <v>1.630250029</v>
      </c>
      <c r="AC43" s="431">
        <f t="shared" si="5"/>
        <v>0.2236343973</v>
      </c>
      <c r="AD43" s="207"/>
      <c r="AE43" s="698"/>
      <c r="AF43" s="429">
        <f>'(R-3) Adjusted Lengths (Alt.)'!AJ42</f>
        <v>0.4860969201</v>
      </c>
      <c r="AG43" s="431">
        <f t="shared" si="6"/>
        <v>0.06668179101</v>
      </c>
      <c r="AH43" s="207"/>
      <c r="AI43" s="429">
        <f>'(R-3) Adjusted Lengths (Alt.)'!AL42</f>
        <v>1.630250029</v>
      </c>
      <c r="AJ43" s="429" t="str">
        <f>'(R-3) Adjusted Lengths (Alt.)'!AM42</f>
        <v>WIND</v>
      </c>
      <c r="AK43" s="431">
        <f t="shared" si="7"/>
        <v>0.2236343973</v>
      </c>
      <c r="AL43" s="429">
        <f t="shared" si="8"/>
        <v>5.348589335</v>
      </c>
      <c r="AM43" s="25"/>
    </row>
    <row r="44" ht="18.75" customHeight="1">
      <c r="A44" s="7"/>
      <c r="B44" s="162"/>
      <c r="C44" s="25"/>
      <c r="D44" s="268" t="str">
        <f>'(I-3) Design &amp; Feedback'!D43</f>
        <v>Required</v>
      </c>
      <c r="E44" s="162"/>
      <c r="F44" s="7"/>
      <c r="G44" s="462" t="str">
        <f>'(I-3) Design &amp; Feedback'!G43</f>
        <v>R+1F</v>
      </c>
      <c r="H44" s="462" t="str">
        <f>IF('(I-3) Design &amp; Feedback'!H43&gt;0, '(I-3) Design &amp; Feedback'!H43, "-")</f>
        <v>C</v>
      </c>
      <c r="I44" s="542">
        <f>'(I-3) Design &amp; Feedback'!I43</f>
        <v>7.2898</v>
      </c>
      <c r="J44" s="462" t="str">
        <f>IF('(I-3) Design &amp; Feedback'!J43&gt;0, '(I-3) Design &amp; Feedback'!J43, "-")</f>
        <v>WSP-D</v>
      </c>
      <c r="K44" s="462" t="str">
        <f>IF('(I-3) Design &amp; Feedback'!K43&gt;0, '(I-3) Design &amp; Feedback'!K43, "-")</f>
        <v>Continuous</v>
      </c>
      <c r="L44" s="462" t="str">
        <f>IF('(I-3) Design &amp; Feedback'!O43&gt;0, '(I-3) Design &amp; Feedback'!O43, "-")</f>
        <v>Installed</v>
      </c>
      <c r="M44" s="207"/>
      <c r="N44" s="429">
        <f>'(R-1) Unadjusted Lengths Calcs'!U47</f>
        <v>1.31</v>
      </c>
      <c r="O44" s="429">
        <f>'(R-2) Adjusted Lengths (Tables)'!U43</f>
        <v>1.952923713</v>
      </c>
      <c r="P44" s="431">
        <f t="shared" si="1"/>
        <v>0.2678981198</v>
      </c>
      <c r="Q44" s="207"/>
      <c r="R44" s="429">
        <f>'(R-1) Unadjusted Lengths Calcs'!V47</f>
        <v>0.415524</v>
      </c>
      <c r="S44" s="429">
        <f>'(R-2) Adjusted Lengths (Tables)'!AD43</f>
        <v>0.6300884118</v>
      </c>
      <c r="T44" s="431">
        <f t="shared" si="2"/>
        <v>0.08643425222</v>
      </c>
      <c r="U44" s="207"/>
      <c r="V44" s="429">
        <f>'(R-2) Adjusted Lengths (Tables)'!AF43</f>
        <v>1.952923713</v>
      </c>
      <c r="W44" s="429" t="str">
        <f>'(R-2) Adjusted Lengths (Tables)'!AG43</f>
        <v>WIND</v>
      </c>
      <c r="X44" s="431">
        <f t="shared" si="3"/>
        <v>0.2678981198</v>
      </c>
      <c r="Y44" s="429">
        <f t="shared" si="4"/>
        <v>6.407230031</v>
      </c>
      <c r="Z44" s="207"/>
      <c r="AA44" s="698"/>
      <c r="AB44" s="429">
        <f>'(R-3) Adjusted Lengths (Alt.)'!W43</f>
        <v>1.630250029</v>
      </c>
      <c r="AC44" s="431">
        <f t="shared" si="5"/>
        <v>0.2236343973</v>
      </c>
      <c r="AD44" s="207"/>
      <c r="AE44" s="698"/>
      <c r="AF44" s="429">
        <f>'(R-3) Adjusted Lengths (Alt.)'!AJ43</f>
        <v>0.4860969201</v>
      </c>
      <c r="AG44" s="431">
        <f t="shared" si="6"/>
        <v>0.06668179101</v>
      </c>
      <c r="AH44" s="207"/>
      <c r="AI44" s="429">
        <f>'(R-3) Adjusted Lengths (Alt.)'!AL43</f>
        <v>1.630250029</v>
      </c>
      <c r="AJ44" s="429" t="str">
        <f>'(R-3) Adjusted Lengths (Alt.)'!AM43</f>
        <v>WIND</v>
      </c>
      <c r="AK44" s="431">
        <f t="shared" si="7"/>
        <v>0.2236343973</v>
      </c>
      <c r="AL44" s="429">
        <f t="shared" si="8"/>
        <v>5.348589335</v>
      </c>
      <c r="AM44" s="25"/>
    </row>
    <row r="45" ht="18.75" hidden="1" customHeight="1">
      <c r="A45" s="7"/>
      <c r="B45" s="162"/>
      <c r="C45" s="25"/>
      <c r="D45" s="268" t="str">
        <f>'(I-3) Design &amp; Feedback'!D44</f>
        <v>Not Required</v>
      </c>
      <c r="E45" s="162"/>
      <c r="F45" s="7"/>
      <c r="G45" s="462" t="str">
        <f>'(I-3) Design &amp; Feedback'!G44</f>
        <v>R+1F</v>
      </c>
      <c r="H45" s="462" t="str">
        <f>IF('(I-3) Design &amp; Feedback'!H44&gt;0, '(I-3) Design &amp; Feedback'!H44, "-")</f>
        <v>D</v>
      </c>
      <c r="I45" s="542" t="str">
        <f>'(I-3) Design &amp; Feedback'!I44</f>
        <v>-</v>
      </c>
      <c r="J45" s="462" t="str">
        <f>IF('(I-3) Design &amp; Feedback'!J44&gt;0, '(I-3) Design &amp; Feedback'!J44, "-")</f>
        <v>WSP-A</v>
      </c>
      <c r="K45" s="462" t="str">
        <f>IF('(I-3) Design &amp; Feedback'!K44&gt;0, '(I-3) Design &amp; Feedback'!K44, "-")</f>
        <v>Continuous</v>
      </c>
      <c r="L45" s="462" t="str">
        <f>IF('(I-3) Design &amp; Feedback'!O44&gt;0, '(I-3) Design &amp; Feedback'!O44, "-")</f>
        <v>Installed</v>
      </c>
      <c r="M45" s="207"/>
      <c r="N45" s="429">
        <f>'(R-1) Unadjusted Lengths Calcs'!U48</f>
        <v>3.14</v>
      </c>
      <c r="O45" s="429">
        <f>'(R-2) Adjusted Lengths (Tables)'!U44</f>
        <v>4.681053786</v>
      </c>
      <c r="P45" s="431" t="str">
        <f t="shared" si="1"/>
        <v>#VALUE!</v>
      </c>
      <c r="Q45" s="207"/>
      <c r="R45" s="429" t="str">
        <f>'(R-1) Unadjusted Lengths Calcs'!V48</f>
        <v>#N/A</v>
      </c>
      <c r="S45" s="429" t="str">
        <f>'(R-2) Adjusted Lengths (Tables)'!AD44</f>
        <v>#N/A</v>
      </c>
      <c r="T45" s="431" t="str">
        <f t="shared" si="2"/>
        <v>#N/A</v>
      </c>
      <c r="U45" s="207"/>
      <c r="V45" s="429" t="str">
        <f>'(R-2) Adjusted Lengths (Tables)'!AF44</f>
        <v>#N/A</v>
      </c>
      <c r="W45" s="429" t="str">
        <f>'(R-2) Adjusted Lengths (Tables)'!AG44</f>
        <v>#N/A</v>
      </c>
      <c r="X45" s="431" t="str">
        <f t="shared" si="3"/>
        <v>#N/A</v>
      </c>
      <c r="Y45" s="429" t="str">
        <f t="shared" si="4"/>
        <v>#N/A</v>
      </c>
      <c r="Z45" s="207"/>
      <c r="AA45" s="698"/>
      <c r="AB45" s="429">
        <f>'(R-3) Adjusted Lengths (Alt.)'!W44</f>
        <v>3.881547689</v>
      </c>
      <c r="AC45" s="431" t="str">
        <f t="shared" si="5"/>
        <v>#VALUE!</v>
      </c>
      <c r="AD45" s="207"/>
      <c r="AE45" s="698"/>
      <c r="AF45" s="429" t="str">
        <f>'(R-3) Adjusted Lengths (Alt.)'!AJ44</f>
        <v>#N/A</v>
      </c>
      <c r="AG45" s="431" t="str">
        <f t="shared" si="6"/>
        <v>#N/A</v>
      </c>
      <c r="AH45" s="207"/>
      <c r="AI45" s="429" t="str">
        <f>'(R-3) Adjusted Lengths (Alt.)'!AL44</f>
        <v>#N/A</v>
      </c>
      <c r="AJ45" s="429" t="str">
        <f>'(R-3) Adjusted Lengths (Alt.)'!AM44</f>
        <v>#N/A</v>
      </c>
      <c r="AK45" s="431" t="str">
        <f t="shared" si="7"/>
        <v>#N/A</v>
      </c>
      <c r="AL45" s="429" t="str">
        <f t="shared" si="8"/>
        <v>#N/A</v>
      </c>
      <c r="AM45" s="25"/>
    </row>
    <row r="46" ht="18.75" hidden="1" customHeight="1">
      <c r="A46" s="7"/>
      <c r="B46" s="162"/>
      <c r="C46" s="25"/>
      <c r="D46" s="268" t="str">
        <f>'(I-3) Design &amp; Feedback'!D45</f>
        <v>Not Required</v>
      </c>
      <c r="E46" s="162"/>
      <c r="F46" s="7"/>
      <c r="G46" s="462" t="str">
        <f>'(I-3) Design &amp; Feedback'!G45</f>
        <v>R+1F</v>
      </c>
      <c r="H46" s="462" t="str">
        <f>IF('(I-3) Design &amp; Feedback'!H45&gt;0, '(I-3) Design &amp; Feedback'!H45, "-")</f>
        <v>E</v>
      </c>
      <c r="I46" s="542" t="str">
        <f>'(I-3) Design &amp; Feedback'!I45</f>
        <v>-</v>
      </c>
      <c r="J46" s="462" t="str">
        <f>IF('(I-3) Design &amp; Feedback'!J45&gt;0, '(I-3) Design &amp; Feedback'!J45, "-")</f>
        <v>WSP-A</v>
      </c>
      <c r="K46" s="462" t="str">
        <f>IF('(I-3) Design &amp; Feedback'!K45&gt;0, '(I-3) Design &amp; Feedback'!K45, "-")</f>
        <v>Continuous</v>
      </c>
      <c r="L46" s="462" t="str">
        <f>IF('(I-3) Design &amp; Feedback'!O45&gt;0, '(I-3) Design &amp; Feedback'!O45, "-")</f>
        <v>Installed</v>
      </c>
      <c r="M46" s="207"/>
      <c r="N46" s="429">
        <f>'(R-1) Unadjusted Lengths Calcs'!U49</f>
        <v>3.14</v>
      </c>
      <c r="O46" s="429">
        <f>'(R-2) Adjusted Lengths (Tables)'!U45</f>
        <v>4.681053786</v>
      </c>
      <c r="P46" s="431" t="str">
        <f t="shared" si="1"/>
        <v>#VALUE!</v>
      </c>
      <c r="Q46" s="207"/>
      <c r="R46" s="429" t="str">
        <f>'(R-1) Unadjusted Lengths Calcs'!V49</f>
        <v>#N/A</v>
      </c>
      <c r="S46" s="429" t="str">
        <f>'(R-2) Adjusted Lengths (Tables)'!AD45</f>
        <v>#N/A</v>
      </c>
      <c r="T46" s="431" t="str">
        <f t="shared" si="2"/>
        <v>#N/A</v>
      </c>
      <c r="U46" s="207"/>
      <c r="V46" s="429" t="str">
        <f>'(R-2) Adjusted Lengths (Tables)'!AF45</f>
        <v>#N/A</v>
      </c>
      <c r="W46" s="429" t="str">
        <f>'(R-2) Adjusted Lengths (Tables)'!AG45</f>
        <v>#N/A</v>
      </c>
      <c r="X46" s="431" t="str">
        <f t="shared" si="3"/>
        <v>#N/A</v>
      </c>
      <c r="Y46" s="429" t="str">
        <f t="shared" si="4"/>
        <v>#N/A</v>
      </c>
      <c r="Z46" s="207"/>
      <c r="AA46" s="698"/>
      <c r="AB46" s="429">
        <f>'(R-3) Adjusted Lengths (Alt.)'!W45</f>
        <v>3.881547689</v>
      </c>
      <c r="AC46" s="431" t="str">
        <f t="shared" si="5"/>
        <v>#VALUE!</v>
      </c>
      <c r="AD46" s="207"/>
      <c r="AE46" s="698"/>
      <c r="AF46" s="429" t="str">
        <f>'(R-3) Adjusted Lengths (Alt.)'!AJ45</f>
        <v>#N/A</v>
      </c>
      <c r="AG46" s="431" t="str">
        <f t="shared" si="6"/>
        <v>#N/A</v>
      </c>
      <c r="AH46" s="207"/>
      <c r="AI46" s="429" t="str">
        <f>'(R-3) Adjusted Lengths (Alt.)'!AL45</f>
        <v>#N/A</v>
      </c>
      <c r="AJ46" s="429" t="str">
        <f>'(R-3) Adjusted Lengths (Alt.)'!AM45</f>
        <v>#N/A</v>
      </c>
      <c r="AK46" s="431" t="str">
        <f t="shared" si="7"/>
        <v>#N/A</v>
      </c>
      <c r="AL46" s="429" t="str">
        <f t="shared" si="8"/>
        <v>#N/A</v>
      </c>
      <c r="AM46" s="25"/>
    </row>
    <row r="47" ht="18.75" hidden="1" customHeight="1">
      <c r="A47" s="7"/>
      <c r="B47" s="162"/>
      <c r="C47" s="25"/>
      <c r="D47" s="268" t="str">
        <f>'(I-3) Design &amp; Feedback'!D46</f>
        <v>Not Required</v>
      </c>
      <c r="E47" s="162"/>
      <c r="F47" s="7"/>
      <c r="G47" s="462" t="str">
        <f>'(I-3) Design &amp; Feedback'!G46</f>
        <v>R+1F</v>
      </c>
      <c r="H47" s="462" t="str">
        <f>IF('(I-3) Design &amp; Feedback'!H46&gt;0, '(I-3) Design &amp; Feedback'!H46, "-")</f>
        <v>-</v>
      </c>
      <c r="I47" s="542" t="str">
        <f>'(I-3) Design &amp; Feedback'!I46</f>
        <v>-</v>
      </c>
      <c r="J47" s="462" t="str">
        <f>IF('(I-3) Design &amp; Feedback'!J46&gt;0, '(I-3) Design &amp; Feedback'!J46, "-")</f>
        <v>-</v>
      </c>
      <c r="K47" s="462" t="str">
        <f>IF('(I-3) Design &amp; Feedback'!K46&gt;0, '(I-3) Design &amp; Feedback'!K46, "-")</f>
        <v>-</v>
      </c>
      <c r="L47" s="462" t="str">
        <f>IF('(I-3) Design &amp; Feedback'!O46&gt;0, '(I-3) Design &amp; Feedback'!O46, "-")</f>
        <v>-</v>
      </c>
      <c r="M47" s="207"/>
      <c r="N47" s="429" t="str">
        <f>'(R-1) Unadjusted Lengths Calcs'!U50</f>
        <v>#N/A</v>
      </c>
      <c r="O47" s="429" t="str">
        <f>'(R-2) Adjusted Lengths (Tables)'!U46</f>
        <v>#N/A</v>
      </c>
      <c r="P47" s="431" t="str">
        <f t="shared" si="1"/>
        <v>#N/A</v>
      </c>
      <c r="Q47" s="207"/>
      <c r="R47" s="429" t="str">
        <f>'(R-1) Unadjusted Lengths Calcs'!V50</f>
        <v>#N/A</v>
      </c>
      <c r="S47" s="429" t="str">
        <f>'(R-2) Adjusted Lengths (Tables)'!AD46</f>
        <v>#N/A</v>
      </c>
      <c r="T47" s="431" t="str">
        <f t="shared" si="2"/>
        <v>#N/A</v>
      </c>
      <c r="U47" s="207"/>
      <c r="V47" s="429" t="str">
        <f>'(R-2) Adjusted Lengths (Tables)'!AF46</f>
        <v>#N/A</v>
      </c>
      <c r="W47" s="429" t="str">
        <f>'(R-2) Adjusted Lengths (Tables)'!AG46</f>
        <v>#N/A</v>
      </c>
      <c r="X47" s="431" t="str">
        <f t="shared" si="3"/>
        <v>#N/A</v>
      </c>
      <c r="Y47" s="429" t="str">
        <f t="shared" si="4"/>
        <v>#N/A</v>
      </c>
      <c r="Z47" s="207"/>
      <c r="AA47" s="698"/>
      <c r="AB47" s="429" t="str">
        <f>'(R-3) Adjusted Lengths (Alt.)'!W46</f>
        <v>#N/A</v>
      </c>
      <c r="AC47" s="431" t="str">
        <f t="shared" si="5"/>
        <v>#N/A</v>
      </c>
      <c r="AD47" s="207"/>
      <c r="AE47" s="698"/>
      <c r="AF47" s="429" t="str">
        <f>'(R-3) Adjusted Lengths (Alt.)'!AJ46</f>
        <v>#N/A</v>
      </c>
      <c r="AG47" s="431" t="str">
        <f t="shared" si="6"/>
        <v>#N/A</v>
      </c>
      <c r="AH47" s="207"/>
      <c r="AI47" s="429" t="str">
        <f>'(R-3) Adjusted Lengths (Alt.)'!AL46</f>
        <v>#N/A</v>
      </c>
      <c r="AJ47" s="429" t="str">
        <f>'(R-3) Adjusted Lengths (Alt.)'!AM46</f>
        <v>#N/A</v>
      </c>
      <c r="AK47" s="431" t="str">
        <f t="shared" si="7"/>
        <v>#N/A</v>
      </c>
      <c r="AL47" s="429" t="str">
        <f t="shared" si="8"/>
        <v>#N/A</v>
      </c>
      <c r="AM47" s="25"/>
    </row>
    <row r="48" ht="18.75" hidden="1" customHeight="1">
      <c r="A48" s="7"/>
      <c r="B48" s="162"/>
      <c r="C48" s="25"/>
      <c r="D48" s="268" t="str">
        <f>'(I-3) Design &amp; Feedback'!D47</f>
        <v>Not Required</v>
      </c>
      <c r="E48" s="162"/>
      <c r="F48" s="7"/>
      <c r="G48" s="462" t="str">
        <f>'(I-3) Design &amp; Feedback'!G47</f>
        <v>R+1F</v>
      </c>
      <c r="H48" s="462" t="str">
        <f>IF('(I-3) Design &amp; Feedback'!H47&gt;0, '(I-3) Design &amp; Feedback'!H47, "-")</f>
        <v>-</v>
      </c>
      <c r="I48" s="542" t="str">
        <f>'(I-3) Design &amp; Feedback'!I47</f>
        <v>-</v>
      </c>
      <c r="J48" s="462" t="str">
        <f>IF('(I-3) Design &amp; Feedback'!J47&gt;0, '(I-3) Design &amp; Feedback'!J47, "-")</f>
        <v>-</v>
      </c>
      <c r="K48" s="462" t="str">
        <f>IF('(I-3) Design &amp; Feedback'!K47&gt;0, '(I-3) Design &amp; Feedback'!K47, "-")</f>
        <v>-</v>
      </c>
      <c r="L48" s="462" t="str">
        <f>IF('(I-3) Design &amp; Feedback'!O47&gt;0, '(I-3) Design &amp; Feedback'!O47, "-")</f>
        <v>-</v>
      </c>
      <c r="M48" s="207"/>
      <c r="N48" s="429" t="str">
        <f>'(R-1) Unadjusted Lengths Calcs'!U51</f>
        <v>#N/A</v>
      </c>
      <c r="O48" s="429" t="str">
        <f>'(R-2) Adjusted Lengths (Tables)'!U47</f>
        <v>#N/A</v>
      </c>
      <c r="P48" s="431" t="str">
        <f t="shared" si="1"/>
        <v>#N/A</v>
      </c>
      <c r="Q48" s="207"/>
      <c r="R48" s="429" t="str">
        <f>'(R-1) Unadjusted Lengths Calcs'!V51</f>
        <v>#N/A</v>
      </c>
      <c r="S48" s="429" t="str">
        <f>'(R-2) Adjusted Lengths (Tables)'!AD47</f>
        <v>#N/A</v>
      </c>
      <c r="T48" s="431" t="str">
        <f t="shared" si="2"/>
        <v>#N/A</v>
      </c>
      <c r="U48" s="207"/>
      <c r="V48" s="429" t="str">
        <f>'(R-2) Adjusted Lengths (Tables)'!AF47</f>
        <v>#N/A</v>
      </c>
      <c r="W48" s="429" t="str">
        <f>'(R-2) Adjusted Lengths (Tables)'!AG47</f>
        <v>#N/A</v>
      </c>
      <c r="X48" s="431" t="str">
        <f t="shared" si="3"/>
        <v>#N/A</v>
      </c>
      <c r="Y48" s="429" t="str">
        <f t="shared" si="4"/>
        <v>#N/A</v>
      </c>
      <c r="Z48" s="207"/>
      <c r="AA48" s="698"/>
      <c r="AB48" s="429" t="str">
        <f>'(R-3) Adjusted Lengths (Alt.)'!W47</f>
        <v>#N/A</v>
      </c>
      <c r="AC48" s="431" t="str">
        <f t="shared" si="5"/>
        <v>#N/A</v>
      </c>
      <c r="AD48" s="207"/>
      <c r="AE48" s="698"/>
      <c r="AF48" s="429" t="str">
        <f>'(R-3) Adjusted Lengths (Alt.)'!AJ47</f>
        <v>#N/A</v>
      </c>
      <c r="AG48" s="431" t="str">
        <f t="shared" si="6"/>
        <v>#N/A</v>
      </c>
      <c r="AH48" s="207"/>
      <c r="AI48" s="429" t="str">
        <f>'(R-3) Adjusted Lengths (Alt.)'!AL47</f>
        <v>#N/A</v>
      </c>
      <c r="AJ48" s="429" t="str">
        <f>'(R-3) Adjusted Lengths (Alt.)'!AM47</f>
        <v>#N/A</v>
      </c>
      <c r="AK48" s="431" t="str">
        <f t="shared" si="7"/>
        <v>#N/A</v>
      </c>
      <c r="AL48" s="429" t="str">
        <f t="shared" si="8"/>
        <v>#N/A</v>
      </c>
      <c r="AM48" s="25"/>
    </row>
    <row r="49" ht="18.75" hidden="1" customHeight="1">
      <c r="A49" s="7"/>
      <c r="B49" s="162"/>
      <c r="C49" s="25"/>
      <c r="D49" s="268" t="str">
        <f>'(I-3) Design &amp; Feedback'!D48</f>
        <v>Not Required</v>
      </c>
      <c r="E49" s="162"/>
      <c r="F49" s="7"/>
      <c r="G49" s="462" t="str">
        <f>'(I-3) Design &amp; Feedback'!G48</f>
        <v>R+1F</v>
      </c>
      <c r="H49" s="462" t="str">
        <f>IF('(I-3) Design &amp; Feedback'!H48&gt;0, '(I-3) Design &amp; Feedback'!H48, "-")</f>
        <v>-</v>
      </c>
      <c r="I49" s="542" t="str">
        <f>'(I-3) Design &amp; Feedback'!I48</f>
        <v>-</v>
      </c>
      <c r="J49" s="462" t="str">
        <f>IF('(I-3) Design &amp; Feedback'!J48&gt;0, '(I-3) Design &amp; Feedback'!J48, "-")</f>
        <v>-</v>
      </c>
      <c r="K49" s="462" t="str">
        <f>IF('(I-3) Design &amp; Feedback'!K48&gt;0, '(I-3) Design &amp; Feedback'!K48, "-")</f>
        <v>-</v>
      </c>
      <c r="L49" s="462" t="str">
        <f>IF('(I-3) Design &amp; Feedback'!O48&gt;0, '(I-3) Design &amp; Feedback'!O48, "-")</f>
        <v>-</v>
      </c>
      <c r="M49" s="207"/>
      <c r="N49" s="429" t="str">
        <f>'(R-1) Unadjusted Lengths Calcs'!U52</f>
        <v>#N/A</v>
      </c>
      <c r="O49" s="429" t="str">
        <f>'(R-2) Adjusted Lengths (Tables)'!U48</f>
        <v>#N/A</v>
      </c>
      <c r="P49" s="431" t="str">
        <f t="shared" si="1"/>
        <v>#N/A</v>
      </c>
      <c r="Q49" s="207"/>
      <c r="R49" s="429" t="str">
        <f>'(R-1) Unadjusted Lengths Calcs'!V52</f>
        <v>#N/A</v>
      </c>
      <c r="S49" s="429" t="str">
        <f>'(R-2) Adjusted Lengths (Tables)'!AD48</f>
        <v>#N/A</v>
      </c>
      <c r="T49" s="431" t="str">
        <f t="shared" si="2"/>
        <v>#N/A</v>
      </c>
      <c r="U49" s="207"/>
      <c r="V49" s="429" t="str">
        <f>'(R-2) Adjusted Lengths (Tables)'!AF48</f>
        <v>#N/A</v>
      </c>
      <c r="W49" s="429" t="str">
        <f>'(R-2) Adjusted Lengths (Tables)'!AG48</f>
        <v>#N/A</v>
      </c>
      <c r="X49" s="431" t="str">
        <f t="shared" si="3"/>
        <v>#N/A</v>
      </c>
      <c r="Y49" s="429" t="str">
        <f t="shared" si="4"/>
        <v>#N/A</v>
      </c>
      <c r="Z49" s="207"/>
      <c r="AA49" s="698"/>
      <c r="AB49" s="429" t="str">
        <f>'(R-3) Adjusted Lengths (Alt.)'!W48</f>
        <v>#N/A</v>
      </c>
      <c r="AC49" s="431" t="str">
        <f t="shared" si="5"/>
        <v>#N/A</v>
      </c>
      <c r="AD49" s="207"/>
      <c r="AE49" s="698"/>
      <c r="AF49" s="429" t="str">
        <f>'(R-3) Adjusted Lengths (Alt.)'!AJ48</f>
        <v>#N/A</v>
      </c>
      <c r="AG49" s="431" t="str">
        <f t="shared" si="6"/>
        <v>#N/A</v>
      </c>
      <c r="AH49" s="207"/>
      <c r="AI49" s="429" t="str">
        <f>'(R-3) Adjusted Lengths (Alt.)'!AL48</f>
        <v>#N/A</v>
      </c>
      <c r="AJ49" s="429" t="str">
        <f>'(R-3) Adjusted Lengths (Alt.)'!AM48</f>
        <v>#N/A</v>
      </c>
      <c r="AK49" s="431" t="str">
        <f t="shared" si="7"/>
        <v>#N/A</v>
      </c>
      <c r="AL49" s="429" t="str">
        <f t="shared" si="8"/>
        <v>#N/A</v>
      </c>
      <c r="AM49" s="25"/>
    </row>
    <row r="50" ht="18.75" hidden="1" customHeight="1">
      <c r="A50" s="7"/>
      <c r="B50" s="162"/>
      <c r="C50" s="25"/>
      <c r="D50" s="268" t="str">
        <f>'(I-3) Design &amp; Feedback'!D49</f>
        <v>Not Required</v>
      </c>
      <c r="E50" s="162"/>
      <c r="F50" s="7"/>
      <c r="G50" s="462" t="str">
        <f>'(I-3) Design &amp; Feedback'!G49</f>
        <v>R+1F</v>
      </c>
      <c r="H50" s="462" t="str">
        <f>IF('(I-3) Design &amp; Feedback'!H49&gt;0, '(I-3) Design &amp; Feedback'!H49, "-")</f>
        <v>-</v>
      </c>
      <c r="I50" s="542" t="str">
        <f>'(I-3) Design &amp; Feedback'!I49</f>
        <v>-</v>
      </c>
      <c r="J50" s="462" t="str">
        <f>IF('(I-3) Design &amp; Feedback'!J49&gt;0, '(I-3) Design &amp; Feedback'!J49, "-")</f>
        <v>-</v>
      </c>
      <c r="K50" s="462" t="str">
        <f>IF('(I-3) Design &amp; Feedback'!K49&gt;0, '(I-3) Design &amp; Feedback'!K49, "-")</f>
        <v>-</v>
      </c>
      <c r="L50" s="462" t="str">
        <f>IF('(I-3) Design &amp; Feedback'!O49&gt;0, '(I-3) Design &amp; Feedback'!O49, "-")</f>
        <v>-</v>
      </c>
      <c r="M50" s="207"/>
      <c r="N50" s="429" t="str">
        <f>'(R-1) Unadjusted Lengths Calcs'!U53</f>
        <v>#N/A</v>
      </c>
      <c r="O50" s="429" t="str">
        <f>'(R-2) Adjusted Lengths (Tables)'!U49</f>
        <v>#N/A</v>
      </c>
      <c r="P50" s="431" t="str">
        <f t="shared" si="1"/>
        <v>#N/A</v>
      </c>
      <c r="Q50" s="207"/>
      <c r="R50" s="429" t="str">
        <f>'(R-1) Unadjusted Lengths Calcs'!V53</f>
        <v>#N/A</v>
      </c>
      <c r="S50" s="429" t="str">
        <f>'(R-2) Adjusted Lengths (Tables)'!AD49</f>
        <v>#N/A</v>
      </c>
      <c r="T50" s="431" t="str">
        <f t="shared" si="2"/>
        <v>#N/A</v>
      </c>
      <c r="U50" s="207"/>
      <c r="V50" s="429" t="str">
        <f>'(R-2) Adjusted Lengths (Tables)'!AF49</f>
        <v>#N/A</v>
      </c>
      <c r="W50" s="429" t="str">
        <f>'(R-2) Adjusted Lengths (Tables)'!AG49</f>
        <v>#N/A</v>
      </c>
      <c r="X50" s="431" t="str">
        <f t="shared" si="3"/>
        <v>#N/A</v>
      </c>
      <c r="Y50" s="429" t="str">
        <f t="shared" si="4"/>
        <v>#N/A</v>
      </c>
      <c r="Z50" s="207"/>
      <c r="AA50" s="698"/>
      <c r="AB50" s="429" t="str">
        <f>'(R-3) Adjusted Lengths (Alt.)'!W49</f>
        <v>#N/A</v>
      </c>
      <c r="AC50" s="431" t="str">
        <f t="shared" si="5"/>
        <v>#N/A</v>
      </c>
      <c r="AD50" s="207"/>
      <c r="AE50" s="698"/>
      <c r="AF50" s="429" t="str">
        <f>'(R-3) Adjusted Lengths (Alt.)'!AJ49</f>
        <v>#N/A</v>
      </c>
      <c r="AG50" s="431" t="str">
        <f t="shared" si="6"/>
        <v>#N/A</v>
      </c>
      <c r="AH50" s="207"/>
      <c r="AI50" s="429" t="str">
        <f>'(R-3) Adjusted Lengths (Alt.)'!AL49</f>
        <v>#N/A</v>
      </c>
      <c r="AJ50" s="429" t="str">
        <f>'(R-3) Adjusted Lengths (Alt.)'!AM49</f>
        <v>#N/A</v>
      </c>
      <c r="AK50" s="431" t="str">
        <f t="shared" si="7"/>
        <v>#N/A</v>
      </c>
      <c r="AL50" s="429" t="str">
        <f t="shared" si="8"/>
        <v>#N/A</v>
      </c>
      <c r="AM50" s="25"/>
    </row>
    <row r="51" ht="18.75" hidden="1" customHeight="1">
      <c r="A51" s="7"/>
      <c r="B51" s="162"/>
      <c r="C51" s="25"/>
      <c r="D51" s="268" t="str">
        <f>'(I-3) Design &amp; Feedback'!D50</f>
        <v>Not Required</v>
      </c>
      <c r="E51" s="162"/>
      <c r="F51" s="7"/>
      <c r="G51" s="462" t="str">
        <f>'(I-3) Design &amp; Feedback'!G50</f>
        <v>R+1F</v>
      </c>
      <c r="H51" s="462" t="str">
        <f>IF('(I-3) Design &amp; Feedback'!H50&gt;0, '(I-3) Design &amp; Feedback'!H50, "-")</f>
        <v>-</v>
      </c>
      <c r="I51" s="542" t="str">
        <f>'(I-3) Design &amp; Feedback'!I50</f>
        <v>-</v>
      </c>
      <c r="J51" s="462" t="str">
        <f>IF('(I-3) Design &amp; Feedback'!J50&gt;0, '(I-3) Design &amp; Feedback'!J50, "-")</f>
        <v>-</v>
      </c>
      <c r="K51" s="462" t="str">
        <f>IF('(I-3) Design &amp; Feedback'!K50&gt;0, '(I-3) Design &amp; Feedback'!K50, "-")</f>
        <v>-</v>
      </c>
      <c r="L51" s="462" t="str">
        <f>IF('(I-3) Design &amp; Feedback'!O50&gt;0, '(I-3) Design &amp; Feedback'!O50, "-")</f>
        <v>-</v>
      </c>
      <c r="M51" s="207"/>
      <c r="N51" s="429" t="str">
        <f>'(R-1) Unadjusted Lengths Calcs'!U54</f>
        <v>#N/A</v>
      </c>
      <c r="O51" s="429" t="str">
        <f>'(R-2) Adjusted Lengths (Tables)'!U50</f>
        <v>#N/A</v>
      </c>
      <c r="P51" s="431" t="str">
        <f t="shared" si="1"/>
        <v>#N/A</v>
      </c>
      <c r="Q51" s="207"/>
      <c r="R51" s="429" t="str">
        <f>'(R-1) Unadjusted Lengths Calcs'!V54</f>
        <v>#N/A</v>
      </c>
      <c r="S51" s="429" t="str">
        <f>'(R-2) Adjusted Lengths (Tables)'!AD50</f>
        <v>#N/A</v>
      </c>
      <c r="T51" s="431" t="str">
        <f t="shared" si="2"/>
        <v>#N/A</v>
      </c>
      <c r="U51" s="207"/>
      <c r="V51" s="429" t="str">
        <f>'(R-2) Adjusted Lengths (Tables)'!AF50</f>
        <v>#N/A</v>
      </c>
      <c r="W51" s="429" t="str">
        <f>'(R-2) Adjusted Lengths (Tables)'!AG50</f>
        <v>#N/A</v>
      </c>
      <c r="X51" s="431" t="str">
        <f t="shared" si="3"/>
        <v>#N/A</v>
      </c>
      <c r="Y51" s="429" t="str">
        <f t="shared" si="4"/>
        <v>#N/A</v>
      </c>
      <c r="Z51" s="207"/>
      <c r="AA51" s="698"/>
      <c r="AB51" s="429" t="str">
        <f>'(R-3) Adjusted Lengths (Alt.)'!W50</f>
        <v>#N/A</v>
      </c>
      <c r="AC51" s="431" t="str">
        <f t="shared" si="5"/>
        <v>#N/A</v>
      </c>
      <c r="AD51" s="207"/>
      <c r="AE51" s="698"/>
      <c r="AF51" s="429" t="str">
        <f>'(R-3) Adjusted Lengths (Alt.)'!AJ50</f>
        <v>#N/A</v>
      </c>
      <c r="AG51" s="431" t="str">
        <f t="shared" si="6"/>
        <v>#N/A</v>
      </c>
      <c r="AH51" s="207"/>
      <c r="AI51" s="429" t="str">
        <f>'(R-3) Adjusted Lengths (Alt.)'!AL50</f>
        <v>#N/A</v>
      </c>
      <c r="AJ51" s="429" t="str">
        <f>'(R-3) Adjusted Lengths (Alt.)'!AM50</f>
        <v>#N/A</v>
      </c>
      <c r="AK51" s="431" t="str">
        <f t="shared" si="7"/>
        <v>#N/A</v>
      </c>
      <c r="AL51" s="429" t="str">
        <f t="shared" si="8"/>
        <v>#N/A</v>
      </c>
      <c r="AM51" s="25"/>
    </row>
    <row r="52" ht="18.75" customHeight="1">
      <c r="A52" s="7"/>
      <c r="B52" s="162"/>
      <c r="C52" s="25"/>
      <c r="D52" s="268" t="str">
        <f>'(I-3) Design &amp; Feedback'!D51</f>
        <v>Required</v>
      </c>
      <c r="E52" s="162"/>
      <c r="F52" s="7"/>
      <c r="G52" s="434" t="str">
        <f>'(I-3) Design &amp; Feedback'!G51</f>
        <v>R+2F</v>
      </c>
      <c r="H52" s="434">
        <f>IF('(I-3) Design &amp; Feedback'!H51&gt;0, '(I-3) Design &amp; Feedback'!H51, "-")</f>
        <v>1</v>
      </c>
      <c r="I52" s="433">
        <f>'(I-3) Design &amp; Feedback'!I51</f>
        <v>17.399</v>
      </c>
      <c r="J52" s="434" t="str">
        <f>IF('(I-3) Design &amp; Feedback'!J51&gt;0, '(I-3) Design &amp; Feedback'!J51, "-")</f>
        <v>WSP-A</v>
      </c>
      <c r="K52" s="434" t="str">
        <f>IF('(I-3) Design &amp; Feedback'!K51&gt;0, '(I-3) Design &amp; Feedback'!K51, "-")</f>
        <v>Continuous</v>
      </c>
      <c r="L52" s="434" t="str">
        <f>IF('(I-3) Design &amp; Feedback'!O51&gt;0, '(I-3) Design &amp; Feedback'!O51, "-")</f>
        <v>Installed</v>
      </c>
      <c r="M52" s="207"/>
      <c r="N52" s="429">
        <f>'(R-1) Unadjusted Lengths Calcs'!U55</f>
        <v>4.75</v>
      </c>
      <c r="O52" s="429">
        <f>'(R-2) Adjusted Lengths (Tables)'!U51</f>
        <v>3.387338726</v>
      </c>
      <c r="P52" s="431">
        <f t="shared" si="1"/>
        <v>0.1946858283</v>
      </c>
      <c r="Q52" s="207"/>
      <c r="R52" s="429">
        <f>'(R-1) Unadjusted Lengths Calcs'!V55</f>
        <v>2.078774194</v>
      </c>
      <c r="S52" s="429">
        <f>'(R-2) Adjusted Lengths (Tables)'!AD51</f>
        <v>1.870896774</v>
      </c>
      <c r="T52" s="431">
        <f t="shared" si="2"/>
        <v>0.1075289829</v>
      </c>
      <c r="U52" s="207"/>
      <c r="V52" s="429">
        <f>'(R-2) Adjusted Lengths (Tables)'!AF51</f>
        <v>3.387338726</v>
      </c>
      <c r="W52" s="429" t="str">
        <f>'(R-2) Adjusted Lengths (Tables)'!AG51</f>
        <v>WIND</v>
      </c>
      <c r="X52" s="431">
        <f t="shared" si="3"/>
        <v>0.1946858283</v>
      </c>
      <c r="Y52" s="429">
        <f t="shared" si="4"/>
        <v>11.11331603</v>
      </c>
      <c r="Z52" s="207"/>
      <c r="AA52" s="698"/>
      <c r="AB52" s="429">
        <f>'(R-3) Adjusted Lengths (Alt.)'!W51</f>
        <v>2.807497649</v>
      </c>
      <c r="AC52" s="431">
        <f t="shared" si="5"/>
        <v>0.1613597131</v>
      </c>
      <c r="AD52" s="207"/>
      <c r="AE52" s="698"/>
      <c r="AF52" s="429">
        <f>'(R-3) Adjusted Lengths (Alt.)'!AJ51</f>
        <v>2.277929513</v>
      </c>
      <c r="AG52" s="431">
        <f t="shared" si="6"/>
        <v>0.1309230136</v>
      </c>
      <c r="AH52" s="207"/>
      <c r="AI52" s="429">
        <f>'(R-3) Adjusted Lengths (Alt.)'!AL51</f>
        <v>2.807497649</v>
      </c>
      <c r="AJ52" s="429" t="str">
        <f>'(R-3) Adjusted Lengths (Alt.)'!AM51</f>
        <v>WIND</v>
      </c>
      <c r="AK52" s="431">
        <f t="shared" si="7"/>
        <v>0.1613597131</v>
      </c>
      <c r="AL52" s="429">
        <f t="shared" si="8"/>
        <v>9.210950291</v>
      </c>
      <c r="AM52" s="25"/>
    </row>
    <row r="53" ht="18.75" customHeight="1">
      <c r="A53" s="7"/>
      <c r="B53" s="162"/>
      <c r="C53" s="25"/>
      <c r="D53" s="268" t="str">
        <f>'(I-3) Design &amp; Feedback'!D52</f>
        <v>Required</v>
      </c>
      <c r="E53" s="162"/>
      <c r="F53" s="7"/>
      <c r="G53" s="434" t="str">
        <f>'(I-3) Design &amp; Feedback'!G52</f>
        <v>R+2F</v>
      </c>
      <c r="H53" s="434">
        <f>IF('(I-3) Design &amp; Feedback'!H52&gt;0, '(I-3) Design &amp; Feedback'!H52, "-")</f>
        <v>2</v>
      </c>
      <c r="I53" s="433">
        <f>'(I-3) Design &amp; Feedback'!I52</f>
        <v>17.399</v>
      </c>
      <c r="J53" s="434" t="str">
        <f>IF('(I-3) Design &amp; Feedback'!J52&gt;0, '(I-3) Design &amp; Feedback'!J52, "-")</f>
        <v>WSP-A</v>
      </c>
      <c r="K53" s="434" t="str">
        <f>IF('(I-3) Design &amp; Feedback'!K52&gt;0, '(I-3) Design &amp; Feedback'!K52, "-")</f>
        <v>Continuous</v>
      </c>
      <c r="L53" s="434" t="str">
        <f>IF('(I-3) Design &amp; Feedback'!O52&gt;0, '(I-3) Design &amp; Feedback'!O52, "-")</f>
        <v>Installed</v>
      </c>
      <c r="M53" s="207"/>
      <c r="N53" s="429">
        <f>'(R-1) Unadjusted Lengths Calcs'!U56</f>
        <v>4.75</v>
      </c>
      <c r="O53" s="429">
        <f>'(R-2) Adjusted Lengths (Tables)'!U52</f>
        <v>3.387338726</v>
      </c>
      <c r="P53" s="431">
        <f t="shared" si="1"/>
        <v>0.1946858283</v>
      </c>
      <c r="Q53" s="207"/>
      <c r="R53" s="429">
        <f>'(R-1) Unadjusted Lengths Calcs'!V56</f>
        <v>2.078774194</v>
      </c>
      <c r="S53" s="429">
        <f>'(R-2) Adjusted Lengths (Tables)'!AD52</f>
        <v>1.870896774</v>
      </c>
      <c r="T53" s="431">
        <f t="shared" si="2"/>
        <v>0.1075289829</v>
      </c>
      <c r="U53" s="207"/>
      <c r="V53" s="429">
        <f>'(R-2) Adjusted Lengths (Tables)'!AF52</f>
        <v>3.387338726</v>
      </c>
      <c r="W53" s="429" t="str">
        <f>'(R-2) Adjusted Lengths (Tables)'!AG52</f>
        <v>WIND</v>
      </c>
      <c r="X53" s="431">
        <f t="shared" si="3"/>
        <v>0.1946858283</v>
      </c>
      <c r="Y53" s="429">
        <f t="shared" si="4"/>
        <v>11.11331603</v>
      </c>
      <c r="Z53" s="207"/>
      <c r="AA53" s="698"/>
      <c r="AB53" s="429">
        <f>'(R-3) Adjusted Lengths (Alt.)'!W52</f>
        <v>2.807497649</v>
      </c>
      <c r="AC53" s="431">
        <f t="shared" si="5"/>
        <v>0.1613597131</v>
      </c>
      <c r="AD53" s="207"/>
      <c r="AE53" s="698"/>
      <c r="AF53" s="429">
        <f>'(R-3) Adjusted Lengths (Alt.)'!AJ52</f>
        <v>2.277929513</v>
      </c>
      <c r="AG53" s="431">
        <f t="shared" si="6"/>
        <v>0.1309230136</v>
      </c>
      <c r="AH53" s="207"/>
      <c r="AI53" s="429">
        <f>'(R-3) Adjusted Lengths (Alt.)'!AL52</f>
        <v>2.807497649</v>
      </c>
      <c r="AJ53" s="429" t="str">
        <f>'(R-3) Adjusted Lengths (Alt.)'!AM52</f>
        <v>WIND</v>
      </c>
      <c r="AK53" s="431">
        <f t="shared" si="7"/>
        <v>0.1613597131</v>
      </c>
      <c r="AL53" s="429">
        <f t="shared" si="8"/>
        <v>9.210950291</v>
      </c>
      <c r="AM53" s="25"/>
    </row>
    <row r="54" ht="18.75" customHeight="1">
      <c r="A54" s="7"/>
      <c r="B54" s="162"/>
      <c r="C54" s="25"/>
      <c r="D54" s="268" t="str">
        <f>'(I-3) Design &amp; Feedback'!D53</f>
        <v>Required</v>
      </c>
      <c r="E54" s="162"/>
      <c r="F54" s="7"/>
      <c r="G54" s="434" t="str">
        <f>'(I-3) Design &amp; Feedback'!G53</f>
        <v>R+2F</v>
      </c>
      <c r="H54" s="434">
        <f>IF('(I-3) Design &amp; Feedback'!H53&gt;0, '(I-3) Design &amp; Feedback'!H53, "-")</f>
        <v>3</v>
      </c>
      <c r="I54" s="433">
        <f>'(I-3) Design &amp; Feedback'!I53</f>
        <v>17.399</v>
      </c>
      <c r="J54" s="434" t="str">
        <f>IF('(I-3) Design &amp; Feedback'!J53&gt;0, '(I-3) Design &amp; Feedback'!J53, "-")</f>
        <v>WSP-A</v>
      </c>
      <c r="K54" s="434" t="str">
        <f>IF('(I-3) Design &amp; Feedback'!K53&gt;0, '(I-3) Design &amp; Feedback'!K53, "-")</f>
        <v>Continuous</v>
      </c>
      <c r="L54" s="434" t="str">
        <f>IF('(I-3) Design &amp; Feedback'!O53&gt;0, '(I-3) Design &amp; Feedback'!O53, "-")</f>
        <v>Installed</v>
      </c>
      <c r="M54" s="207"/>
      <c r="N54" s="429">
        <f>'(R-1) Unadjusted Lengths Calcs'!U57</f>
        <v>4.75</v>
      </c>
      <c r="O54" s="429">
        <f>'(R-2) Adjusted Lengths (Tables)'!U53</f>
        <v>3.387338726</v>
      </c>
      <c r="P54" s="431">
        <f t="shared" si="1"/>
        <v>0.1946858283</v>
      </c>
      <c r="Q54" s="207"/>
      <c r="R54" s="429">
        <f>'(R-1) Unadjusted Lengths Calcs'!V57</f>
        <v>2.078774194</v>
      </c>
      <c r="S54" s="429">
        <f>'(R-2) Adjusted Lengths (Tables)'!AD53</f>
        <v>1.870896774</v>
      </c>
      <c r="T54" s="431">
        <f t="shared" si="2"/>
        <v>0.1075289829</v>
      </c>
      <c r="U54" s="207"/>
      <c r="V54" s="429">
        <f>'(R-2) Adjusted Lengths (Tables)'!AF53</f>
        <v>3.387338726</v>
      </c>
      <c r="W54" s="429" t="str">
        <f>'(R-2) Adjusted Lengths (Tables)'!AG53</f>
        <v>WIND</v>
      </c>
      <c r="X54" s="431">
        <f t="shared" si="3"/>
        <v>0.1946858283</v>
      </c>
      <c r="Y54" s="429">
        <f t="shared" si="4"/>
        <v>11.11331603</v>
      </c>
      <c r="Z54" s="207"/>
      <c r="AA54" s="698"/>
      <c r="AB54" s="429">
        <f>'(R-3) Adjusted Lengths (Alt.)'!W53</f>
        <v>2.807497649</v>
      </c>
      <c r="AC54" s="431">
        <f t="shared" si="5"/>
        <v>0.1613597131</v>
      </c>
      <c r="AD54" s="207"/>
      <c r="AE54" s="698"/>
      <c r="AF54" s="429">
        <f>'(R-3) Adjusted Lengths (Alt.)'!AJ53</f>
        <v>2.277929513</v>
      </c>
      <c r="AG54" s="431">
        <f t="shared" si="6"/>
        <v>0.1309230136</v>
      </c>
      <c r="AH54" s="207"/>
      <c r="AI54" s="429">
        <f>'(R-3) Adjusted Lengths (Alt.)'!AL53</f>
        <v>2.807497649</v>
      </c>
      <c r="AJ54" s="429" t="str">
        <f>'(R-3) Adjusted Lengths (Alt.)'!AM53</f>
        <v>WIND</v>
      </c>
      <c r="AK54" s="431">
        <f t="shared" si="7"/>
        <v>0.1613597131</v>
      </c>
      <c r="AL54" s="429">
        <f t="shared" si="8"/>
        <v>9.210950291</v>
      </c>
      <c r="AM54" s="25"/>
    </row>
    <row r="55" ht="18.75" customHeight="1">
      <c r="A55" s="7"/>
      <c r="B55" s="162"/>
      <c r="C55" s="25"/>
      <c r="D55" s="268" t="str">
        <f>'(I-3) Design &amp; Feedback'!D54</f>
        <v>Required</v>
      </c>
      <c r="E55" s="162"/>
      <c r="F55" s="7"/>
      <c r="G55" s="434" t="str">
        <f>'(I-3) Design &amp; Feedback'!G54</f>
        <v>R+2F</v>
      </c>
      <c r="H55" s="434">
        <f>IF('(I-3) Design &amp; Feedback'!H54&gt;0, '(I-3) Design &amp; Feedback'!H54, "-")</f>
        <v>4</v>
      </c>
      <c r="I55" s="433">
        <f>'(I-3) Design &amp; Feedback'!I54</f>
        <v>17.399</v>
      </c>
      <c r="J55" s="434" t="str">
        <f>IF('(I-3) Design &amp; Feedback'!J54&gt;0, '(I-3) Design &amp; Feedback'!J54, "-")</f>
        <v>WSP-A</v>
      </c>
      <c r="K55" s="434" t="str">
        <f>IF('(I-3) Design &amp; Feedback'!K54&gt;0, '(I-3) Design &amp; Feedback'!K54, "-")</f>
        <v>Continuous</v>
      </c>
      <c r="L55" s="434" t="str">
        <f>IF('(I-3) Design &amp; Feedback'!O54&gt;0, '(I-3) Design &amp; Feedback'!O54, "-")</f>
        <v>Installed</v>
      </c>
      <c r="M55" s="207"/>
      <c r="N55" s="429">
        <f>'(R-1) Unadjusted Lengths Calcs'!U58</f>
        <v>4.75</v>
      </c>
      <c r="O55" s="429">
        <f>'(R-2) Adjusted Lengths (Tables)'!U54</f>
        <v>3.387338726</v>
      </c>
      <c r="P55" s="431">
        <f t="shared" si="1"/>
        <v>0.1946858283</v>
      </c>
      <c r="Q55" s="207"/>
      <c r="R55" s="429">
        <f>'(R-1) Unadjusted Lengths Calcs'!V58</f>
        <v>2.078774194</v>
      </c>
      <c r="S55" s="429">
        <f>'(R-2) Adjusted Lengths (Tables)'!AD54</f>
        <v>1.870896774</v>
      </c>
      <c r="T55" s="431">
        <f t="shared" si="2"/>
        <v>0.1075289829</v>
      </c>
      <c r="U55" s="207"/>
      <c r="V55" s="429">
        <f>'(R-2) Adjusted Lengths (Tables)'!AF54</f>
        <v>3.387338726</v>
      </c>
      <c r="W55" s="429" t="str">
        <f>'(R-2) Adjusted Lengths (Tables)'!AG54</f>
        <v>WIND</v>
      </c>
      <c r="X55" s="431">
        <f t="shared" si="3"/>
        <v>0.1946858283</v>
      </c>
      <c r="Y55" s="429">
        <f t="shared" si="4"/>
        <v>11.11331603</v>
      </c>
      <c r="Z55" s="207"/>
      <c r="AA55" s="698"/>
      <c r="AB55" s="429">
        <f>'(R-3) Adjusted Lengths (Alt.)'!W54</f>
        <v>2.807497649</v>
      </c>
      <c r="AC55" s="431">
        <f t="shared" si="5"/>
        <v>0.1613597131</v>
      </c>
      <c r="AD55" s="207"/>
      <c r="AE55" s="698"/>
      <c r="AF55" s="429">
        <f>'(R-3) Adjusted Lengths (Alt.)'!AJ54</f>
        <v>2.277929513</v>
      </c>
      <c r="AG55" s="431">
        <f t="shared" si="6"/>
        <v>0.1309230136</v>
      </c>
      <c r="AH55" s="207"/>
      <c r="AI55" s="429">
        <f>'(R-3) Adjusted Lengths (Alt.)'!AL54</f>
        <v>2.807497649</v>
      </c>
      <c r="AJ55" s="429" t="str">
        <f>'(R-3) Adjusted Lengths (Alt.)'!AM54</f>
        <v>WIND</v>
      </c>
      <c r="AK55" s="431">
        <f t="shared" si="7"/>
        <v>0.1613597131</v>
      </c>
      <c r="AL55" s="429">
        <f t="shared" si="8"/>
        <v>9.210950291</v>
      </c>
      <c r="AM55" s="25"/>
    </row>
    <row r="56" ht="18.75" hidden="1" customHeight="1">
      <c r="A56" s="7"/>
      <c r="B56" s="162"/>
      <c r="C56" s="25"/>
      <c r="D56" s="268" t="str">
        <f>'(I-3) Design &amp; Feedback'!D55</f>
        <v>Not Required</v>
      </c>
      <c r="E56" s="162"/>
      <c r="F56" s="7"/>
      <c r="G56" s="434" t="str">
        <f>'(I-3) Design &amp; Feedback'!G55</f>
        <v>R+2F</v>
      </c>
      <c r="H56" s="434" t="str">
        <f>IF('(I-3) Design &amp; Feedback'!H55&gt;0, '(I-3) Design &amp; Feedback'!H55, "-")</f>
        <v>-</v>
      </c>
      <c r="I56" s="433" t="str">
        <f>'(I-3) Design &amp; Feedback'!I55</f>
        <v>-</v>
      </c>
      <c r="J56" s="434" t="str">
        <f>IF('(I-3) Design &amp; Feedback'!J55&gt;0, '(I-3) Design &amp; Feedback'!J55, "-")</f>
        <v>-</v>
      </c>
      <c r="K56" s="434" t="str">
        <f>IF('(I-3) Design &amp; Feedback'!K55&gt;0, '(I-3) Design &amp; Feedback'!K55, "-")</f>
        <v>-</v>
      </c>
      <c r="L56" s="434" t="str">
        <f>IF('(I-3) Design &amp; Feedback'!O55&gt;0, '(I-3) Design &amp; Feedback'!O55, "-")</f>
        <v>-</v>
      </c>
      <c r="M56" s="207"/>
      <c r="N56" s="429" t="str">
        <f>'(R-1) Unadjusted Lengths Calcs'!U59</f>
        <v>#N/A</v>
      </c>
      <c r="O56" s="429" t="str">
        <f>'(R-2) Adjusted Lengths (Tables)'!U55</f>
        <v>#N/A</v>
      </c>
      <c r="P56" s="431" t="str">
        <f t="shared" si="1"/>
        <v>#N/A</v>
      </c>
      <c r="Q56" s="207"/>
      <c r="R56" s="429" t="str">
        <f>'(R-1) Unadjusted Lengths Calcs'!V59</f>
        <v>#N/A</v>
      </c>
      <c r="S56" s="429" t="str">
        <f>'(R-2) Adjusted Lengths (Tables)'!AD55</f>
        <v>#N/A</v>
      </c>
      <c r="T56" s="431" t="str">
        <f t="shared" si="2"/>
        <v>#N/A</v>
      </c>
      <c r="U56" s="207"/>
      <c r="V56" s="429" t="str">
        <f>'(R-2) Adjusted Lengths (Tables)'!AF55</f>
        <v>#N/A</v>
      </c>
      <c r="W56" s="429" t="str">
        <f>'(R-2) Adjusted Lengths (Tables)'!AG55</f>
        <v>#N/A</v>
      </c>
      <c r="X56" s="431" t="str">
        <f t="shared" si="3"/>
        <v>#N/A</v>
      </c>
      <c r="Y56" s="429" t="str">
        <f t="shared" si="4"/>
        <v>#N/A</v>
      </c>
      <c r="Z56" s="207"/>
      <c r="AA56" s="698"/>
      <c r="AB56" s="429" t="str">
        <f>'(R-3) Adjusted Lengths (Alt.)'!W55</f>
        <v>#N/A</v>
      </c>
      <c r="AC56" s="431" t="str">
        <f t="shared" si="5"/>
        <v>#N/A</v>
      </c>
      <c r="AD56" s="207"/>
      <c r="AE56" s="698"/>
      <c r="AF56" s="429" t="str">
        <f>'(R-3) Adjusted Lengths (Alt.)'!AJ55</f>
        <v>#N/A</v>
      </c>
      <c r="AG56" s="431" t="str">
        <f t="shared" si="6"/>
        <v>#N/A</v>
      </c>
      <c r="AH56" s="207"/>
      <c r="AI56" s="429" t="str">
        <f>'(R-3) Adjusted Lengths (Alt.)'!AL55</f>
        <v>#N/A</v>
      </c>
      <c r="AJ56" s="429" t="str">
        <f>'(R-3) Adjusted Lengths (Alt.)'!AM55</f>
        <v>#N/A</v>
      </c>
      <c r="AK56" s="431" t="str">
        <f t="shared" si="7"/>
        <v>#N/A</v>
      </c>
      <c r="AL56" s="429" t="str">
        <f t="shared" si="8"/>
        <v>#N/A</v>
      </c>
      <c r="AM56" s="25"/>
    </row>
    <row r="57" ht="18.75" hidden="1" customHeight="1">
      <c r="A57" s="7"/>
      <c r="B57" s="162"/>
      <c r="C57" s="25"/>
      <c r="D57" s="268" t="str">
        <f>'(I-3) Design &amp; Feedback'!D56</f>
        <v>Not Required</v>
      </c>
      <c r="E57" s="162"/>
      <c r="F57" s="7"/>
      <c r="G57" s="434" t="str">
        <f>'(I-3) Design &amp; Feedback'!G56</f>
        <v>R+2F</v>
      </c>
      <c r="H57" s="434" t="str">
        <f>IF('(I-3) Design &amp; Feedback'!H56&gt;0, '(I-3) Design &amp; Feedback'!H56, "-")</f>
        <v>-</v>
      </c>
      <c r="I57" s="433" t="str">
        <f>'(I-3) Design &amp; Feedback'!I56</f>
        <v>-</v>
      </c>
      <c r="J57" s="434" t="str">
        <f>IF('(I-3) Design &amp; Feedback'!J56&gt;0, '(I-3) Design &amp; Feedback'!J56, "-")</f>
        <v>-</v>
      </c>
      <c r="K57" s="434" t="str">
        <f>IF('(I-3) Design &amp; Feedback'!K56&gt;0, '(I-3) Design &amp; Feedback'!K56, "-")</f>
        <v>-</v>
      </c>
      <c r="L57" s="434" t="str">
        <f>IF('(I-3) Design &amp; Feedback'!O56&gt;0, '(I-3) Design &amp; Feedback'!O56, "-")</f>
        <v>-</v>
      </c>
      <c r="M57" s="207"/>
      <c r="N57" s="429" t="str">
        <f>'(R-1) Unadjusted Lengths Calcs'!U60</f>
        <v>#N/A</v>
      </c>
      <c r="O57" s="429" t="str">
        <f>'(R-2) Adjusted Lengths (Tables)'!U56</f>
        <v>#N/A</v>
      </c>
      <c r="P57" s="431" t="str">
        <f t="shared" si="1"/>
        <v>#N/A</v>
      </c>
      <c r="Q57" s="207"/>
      <c r="R57" s="429" t="str">
        <f>'(R-1) Unadjusted Lengths Calcs'!V60</f>
        <v>#N/A</v>
      </c>
      <c r="S57" s="429" t="str">
        <f>'(R-2) Adjusted Lengths (Tables)'!AD56</f>
        <v>#N/A</v>
      </c>
      <c r="T57" s="431" t="str">
        <f t="shared" si="2"/>
        <v>#N/A</v>
      </c>
      <c r="U57" s="207"/>
      <c r="V57" s="429" t="str">
        <f>'(R-2) Adjusted Lengths (Tables)'!AF56</f>
        <v>#N/A</v>
      </c>
      <c r="W57" s="429" t="str">
        <f>'(R-2) Adjusted Lengths (Tables)'!AG56</f>
        <v>#N/A</v>
      </c>
      <c r="X57" s="431" t="str">
        <f t="shared" si="3"/>
        <v>#N/A</v>
      </c>
      <c r="Y57" s="429" t="str">
        <f t="shared" si="4"/>
        <v>#N/A</v>
      </c>
      <c r="Z57" s="207"/>
      <c r="AA57" s="698"/>
      <c r="AB57" s="429" t="str">
        <f>'(R-3) Adjusted Lengths (Alt.)'!W56</f>
        <v>#N/A</v>
      </c>
      <c r="AC57" s="431" t="str">
        <f t="shared" si="5"/>
        <v>#N/A</v>
      </c>
      <c r="AD57" s="207"/>
      <c r="AE57" s="698"/>
      <c r="AF57" s="429" t="str">
        <f>'(R-3) Adjusted Lengths (Alt.)'!AJ56</f>
        <v>#N/A</v>
      </c>
      <c r="AG57" s="431" t="str">
        <f t="shared" si="6"/>
        <v>#N/A</v>
      </c>
      <c r="AH57" s="207"/>
      <c r="AI57" s="429" t="str">
        <f>'(R-3) Adjusted Lengths (Alt.)'!AL56</f>
        <v>#N/A</v>
      </c>
      <c r="AJ57" s="429" t="str">
        <f>'(R-3) Adjusted Lengths (Alt.)'!AM56</f>
        <v>#N/A</v>
      </c>
      <c r="AK57" s="431" t="str">
        <f t="shared" si="7"/>
        <v>#N/A</v>
      </c>
      <c r="AL57" s="429" t="str">
        <f t="shared" si="8"/>
        <v>#N/A</v>
      </c>
      <c r="AM57" s="25"/>
    </row>
    <row r="58" ht="18.75" hidden="1" customHeight="1">
      <c r="A58" s="7"/>
      <c r="B58" s="162"/>
      <c r="C58" s="25"/>
      <c r="D58" s="268" t="str">
        <f>'(I-3) Design &amp; Feedback'!D57</f>
        <v>Not Required</v>
      </c>
      <c r="E58" s="162"/>
      <c r="F58" s="7"/>
      <c r="G58" s="434" t="str">
        <f>'(I-3) Design &amp; Feedback'!G57</f>
        <v>R+2F</v>
      </c>
      <c r="H58" s="434" t="str">
        <f>IF('(I-3) Design &amp; Feedback'!H57&gt;0, '(I-3) Design &amp; Feedback'!H57, "-")</f>
        <v>-</v>
      </c>
      <c r="I58" s="433" t="str">
        <f>'(I-3) Design &amp; Feedback'!I57</f>
        <v>-</v>
      </c>
      <c r="J58" s="434" t="str">
        <f>IF('(I-3) Design &amp; Feedback'!J57&gt;0, '(I-3) Design &amp; Feedback'!J57, "-")</f>
        <v>-</v>
      </c>
      <c r="K58" s="434" t="str">
        <f>IF('(I-3) Design &amp; Feedback'!K57&gt;0, '(I-3) Design &amp; Feedback'!K57, "-")</f>
        <v>-</v>
      </c>
      <c r="L58" s="434" t="str">
        <f>IF('(I-3) Design &amp; Feedback'!O57&gt;0, '(I-3) Design &amp; Feedback'!O57, "-")</f>
        <v>-</v>
      </c>
      <c r="M58" s="207"/>
      <c r="N58" s="429" t="str">
        <f>'(R-1) Unadjusted Lengths Calcs'!U61</f>
        <v>#N/A</v>
      </c>
      <c r="O58" s="429" t="str">
        <f>'(R-2) Adjusted Lengths (Tables)'!U57</f>
        <v>#N/A</v>
      </c>
      <c r="P58" s="431" t="str">
        <f t="shared" si="1"/>
        <v>#N/A</v>
      </c>
      <c r="Q58" s="207"/>
      <c r="R58" s="429" t="str">
        <f>'(R-1) Unadjusted Lengths Calcs'!V61</f>
        <v>#N/A</v>
      </c>
      <c r="S58" s="429" t="str">
        <f>'(R-2) Adjusted Lengths (Tables)'!AD57</f>
        <v>#N/A</v>
      </c>
      <c r="T58" s="431" t="str">
        <f t="shared" si="2"/>
        <v>#N/A</v>
      </c>
      <c r="U58" s="207"/>
      <c r="V58" s="429" t="str">
        <f>'(R-2) Adjusted Lengths (Tables)'!AF57</f>
        <v>#N/A</v>
      </c>
      <c r="W58" s="429" t="str">
        <f>'(R-2) Adjusted Lengths (Tables)'!AG57</f>
        <v>#N/A</v>
      </c>
      <c r="X58" s="431" t="str">
        <f t="shared" si="3"/>
        <v>#N/A</v>
      </c>
      <c r="Y58" s="429" t="str">
        <f t="shared" si="4"/>
        <v>#N/A</v>
      </c>
      <c r="Z58" s="207"/>
      <c r="AA58" s="698"/>
      <c r="AB58" s="429" t="str">
        <f>'(R-3) Adjusted Lengths (Alt.)'!W57</f>
        <v>#N/A</v>
      </c>
      <c r="AC58" s="431" t="str">
        <f t="shared" si="5"/>
        <v>#N/A</v>
      </c>
      <c r="AD58" s="207"/>
      <c r="AE58" s="698"/>
      <c r="AF58" s="429" t="str">
        <f>'(R-3) Adjusted Lengths (Alt.)'!AJ57</f>
        <v>#N/A</v>
      </c>
      <c r="AG58" s="431" t="str">
        <f t="shared" si="6"/>
        <v>#N/A</v>
      </c>
      <c r="AH58" s="207"/>
      <c r="AI58" s="429" t="str">
        <f>'(R-3) Adjusted Lengths (Alt.)'!AL57</f>
        <v>#N/A</v>
      </c>
      <c r="AJ58" s="429" t="str">
        <f>'(R-3) Adjusted Lengths (Alt.)'!AM57</f>
        <v>#N/A</v>
      </c>
      <c r="AK58" s="431" t="str">
        <f t="shared" si="7"/>
        <v>#N/A</v>
      </c>
      <c r="AL58" s="429" t="str">
        <f t="shared" si="8"/>
        <v>#N/A</v>
      </c>
      <c r="AM58" s="25"/>
    </row>
    <row r="59" ht="18.75" hidden="1" customHeight="1">
      <c r="A59" s="7"/>
      <c r="B59" s="162"/>
      <c r="C59" s="25"/>
      <c r="D59" s="268" t="str">
        <f>'(I-3) Design &amp; Feedback'!D58</f>
        <v>Not Required</v>
      </c>
      <c r="E59" s="162"/>
      <c r="F59" s="7"/>
      <c r="G59" s="434" t="str">
        <f>'(I-3) Design &amp; Feedback'!G58</f>
        <v>R+2F</v>
      </c>
      <c r="H59" s="434" t="str">
        <f>IF('(I-3) Design &amp; Feedback'!H58&gt;0, '(I-3) Design &amp; Feedback'!H58, "-")</f>
        <v>-</v>
      </c>
      <c r="I59" s="433" t="str">
        <f>'(I-3) Design &amp; Feedback'!I58</f>
        <v>-</v>
      </c>
      <c r="J59" s="434" t="str">
        <f>IF('(I-3) Design &amp; Feedback'!J58&gt;0, '(I-3) Design &amp; Feedback'!J58, "-")</f>
        <v>-</v>
      </c>
      <c r="K59" s="434" t="str">
        <f>IF('(I-3) Design &amp; Feedback'!K58&gt;0, '(I-3) Design &amp; Feedback'!K58, "-")</f>
        <v>-</v>
      </c>
      <c r="L59" s="434" t="str">
        <f>IF('(I-3) Design &amp; Feedback'!O58&gt;0, '(I-3) Design &amp; Feedback'!O58, "-")</f>
        <v>-</v>
      </c>
      <c r="M59" s="207"/>
      <c r="N59" s="429" t="str">
        <f>'(R-1) Unadjusted Lengths Calcs'!U62</f>
        <v>#N/A</v>
      </c>
      <c r="O59" s="429" t="str">
        <f>'(R-2) Adjusted Lengths (Tables)'!U58</f>
        <v>#N/A</v>
      </c>
      <c r="P59" s="431" t="str">
        <f t="shared" si="1"/>
        <v>#N/A</v>
      </c>
      <c r="Q59" s="207"/>
      <c r="R59" s="429" t="str">
        <f>'(R-1) Unadjusted Lengths Calcs'!V62</f>
        <v>#N/A</v>
      </c>
      <c r="S59" s="429" t="str">
        <f>'(R-2) Adjusted Lengths (Tables)'!AD58</f>
        <v>#N/A</v>
      </c>
      <c r="T59" s="431" t="str">
        <f t="shared" si="2"/>
        <v>#N/A</v>
      </c>
      <c r="U59" s="207"/>
      <c r="V59" s="429" t="str">
        <f>'(R-2) Adjusted Lengths (Tables)'!AF58</f>
        <v>#N/A</v>
      </c>
      <c r="W59" s="429" t="str">
        <f>'(R-2) Adjusted Lengths (Tables)'!AG58</f>
        <v>#N/A</v>
      </c>
      <c r="X59" s="431" t="str">
        <f t="shared" si="3"/>
        <v>#N/A</v>
      </c>
      <c r="Y59" s="429" t="str">
        <f t="shared" si="4"/>
        <v>#N/A</v>
      </c>
      <c r="Z59" s="207"/>
      <c r="AA59" s="698"/>
      <c r="AB59" s="429" t="str">
        <f>'(R-3) Adjusted Lengths (Alt.)'!W58</f>
        <v>#N/A</v>
      </c>
      <c r="AC59" s="431" t="str">
        <f t="shared" si="5"/>
        <v>#N/A</v>
      </c>
      <c r="AD59" s="207"/>
      <c r="AE59" s="698"/>
      <c r="AF59" s="429" t="str">
        <f>'(R-3) Adjusted Lengths (Alt.)'!AJ58</f>
        <v>#N/A</v>
      </c>
      <c r="AG59" s="431" t="str">
        <f t="shared" si="6"/>
        <v>#N/A</v>
      </c>
      <c r="AH59" s="207"/>
      <c r="AI59" s="429" t="str">
        <f>'(R-3) Adjusted Lengths (Alt.)'!AL58</f>
        <v>#N/A</v>
      </c>
      <c r="AJ59" s="429" t="str">
        <f>'(R-3) Adjusted Lengths (Alt.)'!AM58</f>
        <v>#N/A</v>
      </c>
      <c r="AK59" s="431" t="str">
        <f t="shared" si="7"/>
        <v>#N/A</v>
      </c>
      <c r="AL59" s="429" t="str">
        <f t="shared" si="8"/>
        <v>#N/A</v>
      </c>
      <c r="AM59" s="25"/>
    </row>
    <row r="60" ht="18.75" hidden="1" customHeight="1">
      <c r="A60" s="7"/>
      <c r="B60" s="162"/>
      <c r="C60" s="25"/>
      <c r="D60" s="268" t="str">
        <f>'(I-3) Design &amp; Feedback'!D59</f>
        <v>Not Required</v>
      </c>
      <c r="E60" s="162"/>
      <c r="F60" s="7"/>
      <c r="G60" s="434" t="str">
        <f>'(I-3) Design &amp; Feedback'!G59</f>
        <v>R+2F</v>
      </c>
      <c r="H60" s="434" t="str">
        <f>IF('(I-3) Design &amp; Feedback'!H59&gt;0, '(I-3) Design &amp; Feedback'!H59, "-")</f>
        <v>-</v>
      </c>
      <c r="I60" s="433" t="str">
        <f>'(I-3) Design &amp; Feedback'!I59</f>
        <v>-</v>
      </c>
      <c r="J60" s="434" t="str">
        <f>IF('(I-3) Design &amp; Feedback'!J59&gt;0, '(I-3) Design &amp; Feedback'!J59, "-")</f>
        <v>-</v>
      </c>
      <c r="K60" s="434" t="str">
        <f>IF('(I-3) Design &amp; Feedback'!K59&gt;0, '(I-3) Design &amp; Feedback'!K59, "-")</f>
        <v>-</v>
      </c>
      <c r="L60" s="434" t="str">
        <f>IF('(I-3) Design &amp; Feedback'!O59&gt;0, '(I-3) Design &amp; Feedback'!O59, "-")</f>
        <v>-</v>
      </c>
      <c r="M60" s="207"/>
      <c r="N60" s="429" t="str">
        <f>'(R-1) Unadjusted Lengths Calcs'!U63</f>
        <v>#N/A</v>
      </c>
      <c r="O60" s="429" t="str">
        <f>'(R-2) Adjusted Lengths (Tables)'!U59</f>
        <v>#N/A</v>
      </c>
      <c r="P60" s="431" t="str">
        <f t="shared" si="1"/>
        <v>#N/A</v>
      </c>
      <c r="Q60" s="207"/>
      <c r="R60" s="429" t="str">
        <f>'(R-1) Unadjusted Lengths Calcs'!V63</f>
        <v>#N/A</v>
      </c>
      <c r="S60" s="429" t="str">
        <f>'(R-2) Adjusted Lengths (Tables)'!AD59</f>
        <v>#N/A</v>
      </c>
      <c r="T60" s="431" t="str">
        <f t="shared" si="2"/>
        <v>#N/A</v>
      </c>
      <c r="U60" s="207"/>
      <c r="V60" s="429" t="str">
        <f>'(R-2) Adjusted Lengths (Tables)'!AF59</f>
        <v>#N/A</v>
      </c>
      <c r="W60" s="429" t="str">
        <f>'(R-2) Adjusted Lengths (Tables)'!AG59</f>
        <v>#N/A</v>
      </c>
      <c r="X60" s="431" t="str">
        <f t="shared" si="3"/>
        <v>#N/A</v>
      </c>
      <c r="Y60" s="429" t="str">
        <f t="shared" si="4"/>
        <v>#N/A</v>
      </c>
      <c r="Z60" s="207"/>
      <c r="AA60" s="698"/>
      <c r="AB60" s="429" t="str">
        <f>'(R-3) Adjusted Lengths (Alt.)'!W59</f>
        <v>#N/A</v>
      </c>
      <c r="AC60" s="431" t="str">
        <f t="shared" si="5"/>
        <v>#N/A</v>
      </c>
      <c r="AD60" s="207"/>
      <c r="AE60" s="698"/>
      <c r="AF60" s="429" t="str">
        <f>'(R-3) Adjusted Lengths (Alt.)'!AJ59</f>
        <v>#N/A</v>
      </c>
      <c r="AG60" s="431" t="str">
        <f t="shared" si="6"/>
        <v>#N/A</v>
      </c>
      <c r="AH60" s="207"/>
      <c r="AI60" s="429" t="str">
        <f>'(R-3) Adjusted Lengths (Alt.)'!AL59</f>
        <v>#N/A</v>
      </c>
      <c r="AJ60" s="429" t="str">
        <f>'(R-3) Adjusted Lengths (Alt.)'!AM59</f>
        <v>#N/A</v>
      </c>
      <c r="AK60" s="431" t="str">
        <f t="shared" si="7"/>
        <v>#N/A</v>
      </c>
      <c r="AL60" s="429" t="str">
        <f t="shared" si="8"/>
        <v>#N/A</v>
      </c>
      <c r="AM60" s="25"/>
    </row>
    <row r="61" ht="18.75" hidden="1" customHeight="1">
      <c r="A61" s="7"/>
      <c r="B61" s="162"/>
      <c r="C61" s="25"/>
      <c r="D61" s="268" t="str">
        <f>'(I-3) Design &amp; Feedback'!D60</f>
        <v>Not Required</v>
      </c>
      <c r="E61" s="162"/>
      <c r="F61" s="7"/>
      <c r="G61" s="434" t="str">
        <f>'(I-3) Design &amp; Feedback'!G60</f>
        <v>R+2F</v>
      </c>
      <c r="H61" s="434" t="str">
        <f>IF('(I-3) Design &amp; Feedback'!H60&gt;0, '(I-3) Design &amp; Feedback'!H60, "-")</f>
        <v>-</v>
      </c>
      <c r="I61" s="433" t="str">
        <f>'(I-3) Design &amp; Feedback'!I60</f>
        <v>-</v>
      </c>
      <c r="J61" s="434" t="str">
        <f>IF('(I-3) Design &amp; Feedback'!J60&gt;0, '(I-3) Design &amp; Feedback'!J60, "-")</f>
        <v>-</v>
      </c>
      <c r="K61" s="434" t="str">
        <f>IF('(I-3) Design &amp; Feedback'!K60&gt;0, '(I-3) Design &amp; Feedback'!K60, "-")</f>
        <v>-</v>
      </c>
      <c r="L61" s="434" t="str">
        <f>IF('(I-3) Design &amp; Feedback'!O60&gt;0, '(I-3) Design &amp; Feedback'!O60, "-")</f>
        <v>-</v>
      </c>
      <c r="M61" s="207"/>
      <c r="N61" s="429" t="str">
        <f>'(R-1) Unadjusted Lengths Calcs'!U64</f>
        <v>#N/A</v>
      </c>
      <c r="O61" s="429" t="str">
        <f>'(R-2) Adjusted Lengths (Tables)'!U60</f>
        <v>#N/A</v>
      </c>
      <c r="P61" s="431" t="str">
        <f t="shared" si="1"/>
        <v>#N/A</v>
      </c>
      <c r="Q61" s="207"/>
      <c r="R61" s="429" t="str">
        <f>'(R-1) Unadjusted Lengths Calcs'!V64</f>
        <v>#N/A</v>
      </c>
      <c r="S61" s="429" t="str">
        <f>'(R-2) Adjusted Lengths (Tables)'!AD60</f>
        <v>#N/A</v>
      </c>
      <c r="T61" s="431" t="str">
        <f t="shared" si="2"/>
        <v>#N/A</v>
      </c>
      <c r="U61" s="207"/>
      <c r="V61" s="429" t="str">
        <f>'(R-2) Adjusted Lengths (Tables)'!AF60</f>
        <v>#N/A</v>
      </c>
      <c r="W61" s="429" t="str">
        <f>'(R-2) Adjusted Lengths (Tables)'!AG60</f>
        <v>#N/A</v>
      </c>
      <c r="X61" s="431" t="str">
        <f t="shared" si="3"/>
        <v>#N/A</v>
      </c>
      <c r="Y61" s="429" t="str">
        <f t="shared" si="4"/>
        <v>#N/A</v>
      </c>
      <c r="Z61" s="207"/>
      <c r="AA61" s="698"/>
      <c r="AB61" s="429" t="str">
        <f>'(R-3) Adjusted Lengths (Alt.)'!W60</f>
        <v>#N/A</v>
      </c>
      <c r="AC61" s="431" t="str">
        <f t="shared" si="5"/>
        <v>#N/A</v>
      </c>
      <c r="AD61" s="207"/>
      <c r="AE61" s="698"/>
      <c r="AF61" s="429" t="str">
        <f>'(R-3) Adjusted Lengths (Alt.)'!AJ60</f>
        <v>#N/A</v>
      </c>
      <c r="AG61" s="431" t="str">
        <f t="shared" si="6"/>
        <v>#N/A</v>
      </c>
      <c r="AH61" s="207"/>
      <c r="AI61" s="429" t="str">
        <f>'(R-3) Adjusted Lengths (Alt.)'!AL60</f>
        <v>#N/A</v>
      </c>
      <c r="AJ61" s="429" t="str">
        <f>'(R-3) Adjusted Lengths (Alt.)'!AM60</f>
        <v>#N/A</v>
      </c>
      <c r="AK61" s="431" t="str">
        <f t="shared" si="7"/>
        <v>#N/A</v>
      </c>
      <c r="AL61" s="429" t="str">
        <f t="shared" si="8"/>
        <v>#N/A</v>
      </c>
      <c r="AM61" s="25"/>
    </row>
    <row r="62" ht="18.75" customHeight="1">
      <c r="A62" s="7"/>
      <c r="B62" s="162"/>
      <c r="C62" s="25"/>
      <c r="D62" s="268" t="str">
        <f>'(I-3) Design &amp; Feedback'!D61</f>
        <v>Required</v>
      </c>
      <c r="E62" s="162"/>
      <c r="F62" s="7"/>
      <c r="G62" s="462" t="str">
        <f>'(I-3) Design &amp; Feedback'!G61</f>
        <v>R+2F</v>
      </c>
      <c r="H62" s="462" t="str">
        <f>IF('(I-3) Design &amp; Feedback'!H61&gt;0, '(I-3) Design &amp; Feedback'!H61, "-")</f>
        <v>A</v>
      </c>
      <c r="I62" s="542">
        <f>'(I-3) Design &amp; Feedback'!I61</f>
        <v>7.2898</v>
      </c>
      <c r="J62" s="462" t="str">
        <f>IF('(I-3) Design &amp; Feedback'!J61&gt;0, '(I-3) Design &amp; Feedback'!J61, "-")</f>
        <v>WSP-E</v>
      </c>
      <c r="K62" s="462" t="str">
        <f>IF('(I-3) Design &amp; Feedback'!K61&gt;0, '(I-3) Design &amp; Feedback'!K61, "-")</f>
        <v>Continuous</v>
      </c>
      <c r="L62" s="462" t="str">
        <f>IF('(I-3) Design &amp; Feedback'!O61&gt;0, '(I-3) Design &amp; Feedback'!O61, "-")</f>
        <v>Installed</v>
      </c>
      <c r="M62" s="207"/>
      <c r="N62" s="429">
        <f>'(R-1) Unadjusted Lengths Calcs'!U65</f>
        <v>1.79</v>
      </c>
      <c r="O62" s="429">
        <f>'(R-2) Adjusted Lengths (Tables)'!U61</f>
        <v>2.646869285</v>
      </c>
      <c r="P62" s="431">
        <f t="shared" si="1"/>
        <v>0.3630921678</v>
      </c>
      <c r="Q62" s="207"/>
      <c r="R62" s="429">
        <f>'(R-1) Unadjusted Lengths Calcs'!V65</f>
        <v>0.57932</v>
      </c>
      <c r="S62" s="429">
        <f>'(R-2) Adjusted Lengths (Tables)'!AD61</f>
        <v>0.8784638643</v>
      </c>
      <c r="T62" s="431">
        <f t="shared" si="2"/>
        <v>0.1205058938</v>
      </c>
      <c r="U62" s="207"/>
      <c r="V62" s="429">
        <f>'(R-2) Adjusted Lengths (Tables)'!AF61</f>
        <v>2.646869285</v>
      </c>
      <c r="W62" s="429" t="str">
        <f>'(R-2) Adjusted Lengths (Tables)'!AG61</f>
        <v>WIND</v>
      </c>
      <c r="X62" s="431">
        <f t="shared" si="3"/>
        <v>0.3630921678</v>
      </c>
      <c r="Y62" s="429">
        <f t="shared" si="4"/>
        <v>8.683954346</v>
      </c>
      <c r="Z62" s="207"/>
      <c r="AA62" s="698"/>
      <c r="AB62" s="429">
        <f>'(R-3) Adjusted Lengths (Alt.)'!W61</f>
        <v>2.212164626</v>
      </c>
      <c r="AC62" s="431">
        <f t="shared" si="5"/>
        <v>0.3034602632</v>
      </c>
      <c r="AD62" s="207"/>
      <c r="AE62" s="698"/>
      <c r="AF62" s="429">
        <f>'(R-3) Adjusted Lengths (Alt.)'!AJ61</f>
        <v>0.6875409865</v>
      </c>
      <c r="AG62" s="431">
        <f t="shared" si="6"/>
        <v>0.09431548005</v>
      </c>
      <c r="AH62" s="207"/>
      <c r="AI62" s="429">
        <f>'(R-3) Adjusted Lengths (Alt.)'!AL61</f>
        <v>2.212164626</v>
      </c>
      <c r="AJ62" s="429" t="str">
        <f>'(R-3) Adjusted Lengths (Alt.)'!AM61</f>
        <v>WIND</v>
      </c>
      <c r="AK62" s="431">
        <f t="shared" si="7"/>
        <v>0.3034602632</v>
      </c>
      <c r="AL62" s="429">
        <f t="shared" si="8"/>
        <v>7.257757961</v>
      </c>
      <c r="AM62" s="25"/>
    </row>
    <row r="63" ht="18.75" customHeight="1">
      <c r="A63" s="7"/>
      <c r="B63" s="162"/>
      <c r="C63" s="25"/>
      <c r="D63" s="268" t="str">
        <f>'(I-3) Design &amp; Feedback'!D62</f>
        <v>Required</v>
      </c>
      <c r="E63" s="162"/>
      <c r="F63" s="7"/>
      <c r="G63" s="462" t="str">
        <f>'(I-3) Design &amp; Feedback'!G62</f>
        <v>R+2F</v>
      </c>
      <c r="H63" s="462" t="str">
        <f>IF('(I-3) Design &amp; Feedback'!H62&gt;0, '(I-3) Design &amp; Feedback'!H62, "-")</f>
        <v>B</v>
      </c>
      <c r="I63" s="542">
        <f>'(I-3) Design &amp; Feedback'!I62</f>
        <v>7.2898</v>
      </c>
      <c r="J63" s="462" t="str">
        <f>IF('(I-3) Design &amp; Feedback'!J62&gt;0, '(I-3) Design &amp; Feedback'!J62, "-")</f>
        <v>WSP-E</v>
      </c>
      <c r="K63" s="462" t="str">
        <f>IF('(I-3) Design &amp; Feedback'!K62&gt;0, '(I-3) Design &amp; Feedback'!K62, "-")</f>
        <v>Continuous</v>
      </c>
      <c r="L63" s="462" t="str">
        <f>IF('(I-3) Design &amp; Feedback'!O62&gt;0, '(I-3) Design &amp; Feedback'!O62, "-")</f>
        <v>Installed</v>
      </c>
      <c r="M63" s="207"/>
      <c r="N63" s="429">
        <f>'(R-1) Unadjusted Lengths Calcs'!U66</f>
        <v>1.79</v>
      </c>
      <c r="O63" s="429">
        <f>'(R-2) Adjusted Lengths (Tables)'!U62</f>
        <v>2.646869285</v>
      </c>
      <c r="P63" s="431">
        <f t="shared" si="1"/>
        <v>0.3630921678</v>
      </c>
      <c r="Q63" s="207"/>
      <c r="R63" s="429">
        <f>'(R-1) Unadjusted Lengths Calcs'!V66</f>
        <v>0.57932</v>
      </c>
      <c r="S63" s="429">
        <f>'(R-2) Adjusted Lengths (Tables)'!AD62</f>
        <v>0.8784638643</v>
      </c>
      <c r="T63" s="431">
        <f t="shared" si="2"/>
        <v>0.1205058938</v>
      </c>
      <c r="U63" s="207"/>
      <c r="V63" s="429">
        <f>'(R-2) Adjusted Lengths (Tables)'!AF62</f>
        <v>2.646869285</v>
      </c>
      <c r="W63" s="429" t="str">
        <f>'(R-2) Adjusted Lengths (Tables)'!AG62</f>
        <v>WIND</v>
      </c>
      <c r="X63" s="431">
        <f t="shared" si="3"/>
        <v>0.3630921678</v>
      </c>
      <c r="Y63" s="429">
        <f t="shared" si="4"/>
        <v>8.683954346</v>
      </c>
      <c r="Z63" s="207"/>
      <c r="AA63" s="698"/>
      <c r="AB63" s="429">
        <f>'(R-3) Adjusted Lengths (Alt.)'!W62</f>
        <v>2.212164626</v>
      </c>
      <c r="AC63" s="431">
        <f t="shared" si="5"/>
        <v>0.3034602632</v>
      </c>
      <c r="AD63" s="207"/>
      <c r="AE63" s="698"/>
      <c r="AF63" s="429">
        <f>'(R-3) Adjusted Lengths (Alt.)'!AJ62</f>
        <v>0.6875409865</v>
      </c>
      <c r="AG63" s="431">
        <f t="shared" si="6"/>
        <v>0.09431548005</v>
      </c>
      <c r="AH63" s="207"/>
      <c r="AI63" s="429">
        <f>'(R-3) Adjusted Lengths (Alt.)'!AL62</f>
        <v>2.212164626</v>
      </c>
      <c r="AJ63" s="429" t="str">
        <f>'(R-3) Adjusted Lengths (Alt.)'!AM62</f>
        <v>WIND</v>
      </c>
      <c r="AK63" s="431">
        <f t="shared" si="7"/>
        <v>0.3034602632</v>
      </c>
      <c r="AL63" s="429">
        <f t="shared" si="8"/>
        <v>7.257757961</v>
      </c>
      <c r="AM63" s="25"/>
    </row>
    <row r="64" ht="18.75" customHeight="1">
      <c r="A64" s="7"/>
      <c r="B64" s="162"/>
      <c r="C64" s="25"/>
      <c r="D64" s="268" t="str">
        <f>'(I-3) Design &amp; Feedback'!D63</f>
        <v>Required</v>
      </c>
      <c r="E64" s="162"/>
      <c r="F64" s="7"/>
      <c r="G64" s="462" t="str">
        <f>'(I-3) Design &amp; Feedback'!G63</f>
        <v>R+2F</v>
      </c>
      <c r="H64" s="462" t="str">
        <f>IF('(I-3) Design &amp; Feedback'!H63&gt;0, '(I-3) Design &amp; Feedback'!H63, "-")</f>
        <v>C</v>
      </c>
      <c r="I64" s="542">
        <f>'(I-3) Design &amp; Feedback'!I63</f>
        <v>7.2898</v>
      </c>
      <c r="J64" s="462" t="str">
        <f>IF('(I-3) Design &amp; Feedback'!J63&gt;0, '(I-3) Design &amp; Feedback'!J63, "-")</f>
        <v>WSP-E</v>
      </c>
      <c r="K64" s="462" t="str">
        <f>IF('(I-3) Design &amp; Feedback'!K63&gt;0, '(I-3) Design &amp; Feedback'!K63, "-")</f>
        <v>Continuous</v>
      </c>
      <c r="L64" s="462" t="str">
        <f>IF('(I-3) Design &amp; Feedback'!O63&gt;0, '(I-3) Design &amp; Feedback'!O63, "-")</f>
        <v>Installed</v>
      </c>
      <c r="M64" s="207"/>
      <c r="N64" s="429">
        <f>'(R-1) Unadjusted Lengths Calcs'!U67</f>
        <v>1.79</v>
      </c>
      <c r="O64" s="429">
        <f>'(R-2) Adjusted Lengths (Tables)'!U63</f>
        <v>2.646869285</v>
      </c>
      <c r="P64" s="431">
        <f t="shared" si="1"/>
        <v>0.3630921678</v>
      </c>
      <c r="Q64" s="207"/>
      <c r="R64" s="429">
        <f>'(R-1) Unadjusted Lengths Calcs'!V67</f>
        <v>0.57932</v>
      </c>
      <c r="S64" s="429">
        <f>'(R-2) Adjusted Lengths (Tables)'!AD63</f>
        <v>0.8784638643</v>
      </c>
      <c r="T64" s="431">
        <f t="shared" si="2"/>
        <v>0.1205058938</v>
      </c>
      <c r="U64" s="207"/>
      <c r="V64" s="429">
        <f>'(R-2) Adjusted Lengths (Tables)'!AF63</f>
        <v>2.646869285</v>
      </c>
      <c r="W64" s="429" t="str">
        <f>'(R-2) Adjusted Lengths (Tables)'!AG63</f>
        <v>WIND</v>
      </c>
      <c r="X64" s="431">
        <f t="shared" si="3"/>
        <v>0.3630921678</v>
      </c>
      <c r="Y64" s="429">
        <f t="shared" si="4"/>
        <v>8.683954346</v>
      </c>
      <c r="Z64" s="207"/>
      <c r="AA64" s="698"/>
      <c r="AB64" s="429">
        <f>'(R-3) Adjusted Lengths (Alt.)'!W63</f>
        <v>2.212164626</v>
      </c>
      <c r="AC64" s="431">
        <f t="shared" si="5"/>
        <v>0.3034602632</v>
      </c>
      <c r="AD64" s="207"/>
      <c r="AE64" s="698"/>
      <c r="AF64" s="429">
        <f>'(R-3) Adjusted Lengths (Alt.)'!AJ63</f>
        <v>0.6875409865</v>
      </c>
      <c r="AG64" s="431">
        <f t="shared" si="6"/>
        <v>0.09431548005</v>
      </c>
      <c r="AH64" s="207"/>
      <c r="AI64" s="429">
        <f>'(R-3) Adjusted Lengths (Alt.)'!AL63</f>
        <v>2.212164626</v>
      </c>
      <c r="AJ64" s="429" t="str">
        <f>'(R-3) Adjusted Lengths (Alt.)'!AM63</f>
        <v>WIND</v>
      </c>
      <c r="AK64" s="431">
        <f t="shared" si="7"/>
        <v>0.3034602632</v>
      </c>
      <c r="AL64" s="429">
        <f t="shared" si="8"/>
        <v>7.257757961</v>
      </c>
      <c r="AM64" s="25"/>
    </row>
    <row r="65" ht="18.75" hidden="1" customHeight="1">
      <c r="A65" s="7"/>
      <c r="B65" s="162"/>
      <c r="C65" s="25"/>
      <c r="D65" s="268" t="str">
        <f>'(I-3) Design &amp; Feedback'!D64</f>
        <v>Not Required</v>
      </c>
      <c r="E65" s="162"/>
      <c r="F65" s="7"/>
      <c r="G65" s="462" t="str">
        <f>'(I-3) Design &amp; Feedback'!G64</f>
        <v>R+2F</v>
      </c>
      <c r="H65" s="462" t="str">
        <f>IF('(I-3) Design &amp; Feedback'!H64&gt;0, '(I-3) Design &amp; Feedback'!H64, "-")</f>
        <v>-</v>
      </c>
      <c r="I65" s="542" t="str">
        <f>'(I-3) Design &amp; Feedback'!I64</f>
        <v>-</v>
      </c>
      <c r="J65" s="462" t="str">
        <f>IF('(I-3) Design &amp; Feedback'!J64&gt;0, '(I-3) Design &amp; Feedback'!J64, "-")</f>
        <v>-</v>
      </c>
      <c r="K65" s="462" t="str">
        <f>IF('(I-3) Design &amp; Feedback'!K64&gt;0, '(I-3) Design &amp; Feedback'!K64, "-")</f>
        <v>-</v>
      </c>
      <c r="L65" s="462" t="str">
        <f>IF('(I-3) Design &amp; Feedback'!O64&gt;0, '(I-3) Design &amp; Feedback'!O64, "-")</f>
        <v>-</v>
      </c>
      <c r="M65" s="207"/>
      <c r="N65" s="429" t="str">
        <f>'(R-1) Unadjusted Lengths Calcs'!U68</f>
        <v>#N/A</v>
      </c>
      <c r="O65" s="429" t="str">
        <f>'(R-2) Adjusted Lengths (Tables)'!U64</f>
        <v>#N/A</v>
      </c>
      <c r="P65" s="431" t="str">
        <f t="shared" si="1"/>
        <v>#N/A</v>
      </c>
      <c r="Q65" s="207"/>
      <c r="R65" s="429" t="str">
        <f>'(R-1) Unadjusted Lengths Calcs'!V68</f>
        <v>#N/A</v>
      </c>
      <c r="S65" s="429" t="str">
        <f>'(R-2) Adjusted Lengths (Tables)'!AD64</f>
        <v>#N/A</v>
      </c>
      <c r="T65" s="431" t="str">
        <f t="shared" si="2"/>
        <v>#N/A</v>
      </c>
      <c r="U65" s="207"/>
      <c r="V65" s="429" t="str">
        <f>'(R-2) Adjusted Lengths (Tables)'!AF64</f>
        <v>#N/A</v>
      </c>
      <c r="W65" s="429" t="str">
        <f>'(R-2) Adjusted Lengths (Tables)'!AG64</f>
        <v>#N/A</v>
      </c>
      <c r="X65" s="431" t="str">
        <f t="shared" si="3"/>
        <v>#N/A</v>
      </c>
      <c r="Y65" s="429" t="str">
        <f t="shared" si="4"/>
        <v>#N/A</v>
      </c>
      <c r="Z65" s="207"/>
      <c r="AA65" s="698"/>
      <c r="AB65" s="429" t="str">
        <f>'(R-3) Adjusted Lengths (Alt.)'!W64</f>
        <v>#N/A</v>
      </c>
      <c r="AC65" s="431" t="str">
        <f t="shared" si="5"/>
        <v>#N/A</v>
      </c>
      <c r="AD65" s="207"/>
      <c r="AE65" s="698"/>
      <c r="AF65" s="429" t="str">
        <f>'(R-3) Adjusted Lengths (Alt.)'!AJ64</f>
        <v>#N/A</v>
      </c>
      <c r="AG65" s="431" t="str">
        <f t="shared" si="6"/>
        <v>#N/A</v>
      </c>
      <c r="AH65" s="207"/>
      <c r="AI65" s="429" t="str">
        <f>'(R-3) Adjusted Lengths (Alt.)'!AL64</f>
        <v>#N/A</v>
      </c>
      <c r="AJ65" s="429" t="str">
        <f>'(R-3) Adjusted Lengths (Alt.)'!AM64</f>
        <v>#N/A</v>
      </c>
      <c r="AK65" s="431" t="str">
        <f t="shared" si="7"/>
        <v>#N/A</v>
      </c>
      <c r="AL65" s="429" t="str">
        <f t="shared" si="8"/>
        <v>#N/A</v>
      </c>
      <c r="AM65" s="25"/>
    </row>
    <row r="66" ht="18.75" hidden="1" customHeight="1">
      <c r="A66" s="7"/>
      <c r="B66" s="162"/>
      <c r="C66" s="25"/>
      <c r="D66" s="268" t="str">
        <f>'(I-3) Design &amp; Feedback'!D65</f>
        <v>Not Required</v>
      </c>
      <c r="E66" s="162"/>
      <c r="F66" s="7"/>
      <c r="G66" s="462" t="str">
        <f>'(I-3) Design &amp; Feedback'!G65</f>
        <v>R+2F</v>
      </c>
      <c r="H66" s="462" t="str">
        <f>IF('(I-3) Design &amp; Feedback'!H65&gt;0, '(I-3) Design &amp; Feedback'!H65, "-")</f>
        <v>-</v>
      </c>
      <c r="I66" s="542" t="str">
        <f>'(I-3) Design &amp; Feedback'!I65</f>
        <v>-</v>
      </c>
      <c r="J66" s="462" t="str">
        <f>IF('(I-3) Design &amp; Feedback'!J65&gt;0, '(I-3) Design &amp; Feedback'!J65, "-")</f>
        <v>-</v>
      </c>
      <c r="K66" s="462" t="str">
        <f>IF('(I-3) Design &amp; Feedback'!K65&gt;0, '(I-3) Design &amp; Feedback'!K65, "-")</f>
        <v>-</v>
      </c>
      <c r="L66" s="462" t="str">
        <f>IF('(I-3) Design &amp; Feedback'!O65&gt;0, '(I-3) Design &amp; Feedback'!O65, "-")</f>
        <v>-</v>
      </c>
      <c r="M66" s="207"/>
      <c r="N66" s="429" t="str">
        <f>'(R-1) Unadjusted Lengths Calcs'!U69</f>
        <v>#N/A</v>
      </c>
      <c r="O66" s="429" t="str">
        <f>'(R-2) Adjusted Lengths (Tables)'!U65</f>
        <v>#N/A</v>
      </c>
      <c r="P66" s="431" t="str">
        <f t="shared" si="1"/>
        <v>#N/A</v>
      </c>
      <c r="Q66" s="207"/>
      <c r="R66" s="429" t="str">
        <f>'(R-1) Unadjusted Lengths Calcs'!V69</f>
        <v>#N/A</v>
      </c>
      <c r="S66" s="429" t="str">
        <f>'(R-2) Adjusted Lengths (Tables)'!AD65</f>
        <v>#N/A</v>
      </c>
      <c r="T66" s="431" t="str">
        <f t="shared" si="2"/>
        <v>#N/A</v>
      </c>
      <c r="U66" s="207"/>
      <c r="V66" s="429" t="str">
        <f>'(R-2) Adjusted Lengths (Tables)'!AF65</f>
        <v>#N/A</v>
      </c>
      <c r="W66" s="429" t="str">
        <f>'(R-2) Adjusted Lengths (Tables)'!AG65</f>
        <v>#N/A</v>
      </c>
      <c r="X66" s="431" t="str">
        <f t="shared" si="3"/>
        <v>#N/A</v>
      </c>
      <c r="Y66" s="429" t="str">
        <f t="shared" si="4"/>
        <v>#N/A</v>
      </c>
      <c r="Z66" s="207"/>
      <c r="AA66" s="698"/>
      <c r="AB66" s="429" t="str">
        <f>'(R-3) Adjusted Lengths (Alt.)'!W65</f>
        <v>#N/A</v>
      </c>
      <c r="AC66" s="431" t="str">
        <f t="shared" si="5"/>
        <v>#N/A</v>
      </c>
      <c r="AD66" s="207"/>
      <c r="AE66" s="698"/>
      <c r="AF66" s="429" t="str">
        <f>'(R-3) Adjusted Lengths (Alt.)'!AJ65</f>
        <v>#N/A</v>
      </c>
      <c r="AG66" s="431" t="str">
        <f t="shared" si="6"/>
        <v>#N/A</v>
      </c>
      <c r="AH66" s="207"/>
      <c r="AI66" s="429" t="str">
        <f>'(R-3) Adjusted Lengths (Alt.)'!AL65</f>
        <v>#N/A</v>
      </c>
      <c r="AJ66" s="429" t="str">
        <f>'(R-3) Adjusted Lengths (Alt.)'!AM65</f>
        <v>#N/A</v>
      </c>
      <c r="AK66" s="431" t="str">
        <f t="shared" si="7"/>
        <v>#N/A</v>
      </c>
      <c r="AL66" s="429" t="str">
        <f t="shared" si="8"/>
        <v>#N/A</v>
      </c>
      <c r="AM66" s="25"/>
    </row>
    <row r="67" ht="18.75" hidden="1" customHeight="1">
      <c r="A67" s="7"/>
      <c r="B67" s="162"/>
      <c r="C67" s="25"/>
      <c r="D67" s="268" t="str">
        <f>'(I-3) Design &amp; Feedback'!D66</f>
        <v>Not Required</v>
      </c>
      <c r="E67" s="162"/>
      <c r="F67" s="7"/>
      <c r="G67" s="462" t="str">
        <f>'(I-3) Design &amp; Feedback'!G66</f>
        <v>R+2F</v>
      </c>
      <c r="H67" s="462" t="str">
        <f>IF('(I-3) Design &amp; Feedback'!H66&gt;0, '(I-3) Design &amp; Feedback'!H66, "-")</f>
        <v>-</v>
      </c>
      <c r="I67" s="542" t="str">
        <f>'(I-3) Design &amp; Feedback'!I66</f>
        <v>-</v>
      </c>
      <c r="J67" s="462" t="str">
        <f>IF('(I-3) Design &amp; Feedback'!J66&gt;0, '(I-3) Design &amp; Feedback'!J66, "-")</f>
        <v>-</v>
      </c>
      <c r="K67" s="462" t="str">
        <f>IF('(I-3) Design &amp; Feedback'!K66&gt;0, '(I-3) Design &amp; Feedback'!K66, "-")</f>
        <v>-</v>
      </c>
      <c r="L67" s="462" t="str">
        <f>IF('(I-3) Design &amp; Feedback'!O66&gt;0, '(I-3) Design &amp; Feedback'!O66, "-")</f>
        <v>-</v>
      </c>
      <c r="M67" s="207"/>
      <c r="N67" s="429" t="str">
        <f>'(R-1) Unadjusted Lengths Calcs'!U70</f>
        <v>#N/A</v>
      </c>
      <c r="O67" s="429" t="str">
        <f>'(R-2) Adjusted Lengths (Tables)'!U66</f>
        <v>#N/A</v>
      </c>
      <c r="P67" s="431" t="str">
        <f t="shared" si="1"/>
        <v>#N/A</v>
      </c>
      <c r="Q67" s="207"/>
      <c r="R67" s="429" t="str">
        <f>'(R-1) Unadjusted Lengths Calcs'!V70</f>
        <v>#N/A</v>
      </c>
      <c r="S67" s="429" t="str">
        <f>'(R-2) Adjusted Lengths (Tables)'!AD66</f>
        <v>#N/A</v>
      </c>
      <c r="T67" s="431" t="str">
        <f t="shared" si="2"/>
        <v>#N/A</v>
      </c>
      <c r="U67" s="207"/>
      <c r="V67" s="429" t="str">
        <f>'(R-2) Adjusted Lengths (Tables)'!AF66</f>
        <v>#N/A</v>
      </c>
      <c r="W67" s="429" t="str">
        <f>'(R-2) Adjusted Lengths (Tables)'!AG66</f>
        <v>#N/A</v>
      </c>
      <c r="X67" s="431" t="str">
        <f t="shared" si="3"/>
        <v>#N/A</v>
      </c>
      <c r="Y67" s="429" t="str">
        <f t="shared" si="4"/>
        <v>#N/A</v>
      </c>
      <c r="Z67" s="207"/>
      <c r="AA67" s="698"/>
      <c r="AB67" s="429" t="str">
        <f>'(R-3) Adjusted Lengths (Alt.)'!W66</f>
        <v>#N/A</v>
      </c>
      <c r="AC67" s="431" t="str">
        <f t="shared" si="5"/>
        <v>#N/A</v>
      </c>
      <c r="AD67" s="207"/>
      <c r="AE67" s="698"/>
      <c r="AF67" s="429" t="str">
        <f>'(R-3) Adjusted Lengths (Alt.)'!AJ66</f>
        <v>#N/A</v>
      </c>
      <c r="AG67" s="431" t="str">
        <f t="shared" si="6"/>
        <v>#N/A</v>
      </c>
      <c r="AH67" s="207"/>
      <c r="AI67" s="429" t="str">
        <f>'(R-3) Adjusted Lengths (Alt.)'!AL66</f>
        <v>#N/A</v>
      </c>
      <c r="AJ67" s="429" t="str">
        <f>'(R-3) Adjusted Lengths (Alt.)'!AM66</f>
        <v>#N/A</v>
      </c>
      <c r="AK67" s="431" t="str">
        <f t="shared" si="7"/>
        <v>#N/A</v>
      </c>
      <c r="AL67" s="429" t="str">
        <f t="shared" si="8"/>
        <v>#N/A</v>
      </c>
      <c r="AM67" s="25"/>
    </row>
    <row r="68" ht="18.75" hidden="1" customHeight="1">
      <c r="A68" s="7"/>
      <c r="B68" s="162"/>
      <c r="C68" s="25"/>
      <c r="D68" s="268" t="str">
        <f>'(I-3) Design &amp; Feedback'!D67</f>
        <v>Not Required</v>
      </c>
      <c r="E68" s="162"/>
      <c r="F68" s="7"/>
      <c r="G68" s="462" t="str">
        <f>'(I-3) Design &amp; Feedback'!G67</f>
        <v>R+2F</v>
      </c>
      <c r="H68" s="462" t="str">
        <f>IF('(I-3) Design &amp; Feedback'!H67&gt;0, '(I-3) Design &amp; Feedback'!H67, "-")</f>
        <v>-</v>
      </c>
      <c r="I68" s="542" t="str">
        <f>'(I-3) Design &amp; Feedback'!I67</f>
        <v>-</v>
      </c>
      <c r="J68" s="462" t="str">
        <f>IF('(I-3) Design &amp; Feedback'!J67&gt;0, '(I-3) Design &amp; Feedback'!J67, "-")</f>
        <v>-</v>
      </c>
      <c r="K68" s="462" t="str">
        <f>IF('(I-3) Design &amp; Feedback'!K67&gt;0, '(I-3) Design &amp; Feedback'!K67, "-")</f>
        <v>-</v>
      </c>
      <c r="L68" s="462" t="str">
        <f>IF('(I-3) Design &amp; Feedback'!O67&gt;0, '(I-3) Design &amp; Feedback'!O67, "-")</f>
        <v>-</v>
      </c>
      <c r="M68" s="207"/>
      <c r="N68" s="429" t="str">
        <f>'(R-1) Unadjusted Lengths Calcs'!U71</f>
        <v>#N/A</v>
      </c>
      <c r="O68" s="429" t="str">
        <f>'(R-2) Adjusted Lengths (Tables)'!U67</f>
        <v>#N/A</v>
      </c>
      <c r="P68" s="431" t="str">
        <f t="shared" si="1"/>
        <v>#N/A</v>
      </c>
      <c r="Q68" s="207"/>
      <c r="R68" s="429" t="str">
        <f>'(R-1) Unadjusted Lengths Calcs'!V71</f>
        <v>#N/A</v>
      </c>
      <c r="S68" s="429" t="str">
        <f>'(R-2) Adjusted Lengths (Tables)'!AD67</f>
        <v>#N/A</v>
      </c>
      <c r="T68" s="431" t="str">
        <f t="shared" si="2"/>
        <v>#N/A</v>
      </c>
      <c r="U68" s="207"/>
      <c r="V68" s="429" t="str">
        <f>'(R-2) Adjusted Lengths (Tables)'!AF67</f>
        <v>#N/A</v>
      </c>
      <c r="W68" s="429" t="str">
        <f>'(R-2) Adjusted Lengths (Tables)'!AG67</f>
        <v>#N/A</v>
      </c>
      <c r="X68" s="431" t="str">
        <f t="shared" si="3"/>
        <v>#N/A</v>
      </c>
      <c r="Y68" s="429" t="str">
        <f t="shared" si="4"/>
        <v>#N/A</v>
      </c>
      <c r="Z68" s="207"/>
      <c r="AA68" s="698"/>
      <c r="AB68" s="429" t="str">
        <f>'(R-3) Adjusted Lengths (Alt.)'!W67</f>
        <v>#N/A</v>
      </c>
      <c r="AC68" s="431" t="str">
        <f t="shared" si="5"/>
        <v>#N/A</v>
      </c>
      <c r="AD68" s="207"/>
      <c r="AE68" s="698"/>
      <c r="AF68" s="429" t="str">
        <f>'(R-3) Adjusted Lengths (Alt.)'!AJ67</f>
        <v>#N/A</v>
      </c>
      <c r="AG68" s="431" t="str">
        <f t="shared" si="6"/>
        <v>#N/A</v>
      </c>
      <c r="AH68" s="207"/>
      <c r="AI68" s="429" t="str">
        <f>'(R-3) Adjusted Lengths (Alt.)'!AL67</f>
        <v>#N/A</v>
      </c>
      <c r="AJ68" s="429" t="str">
        <f>'(R-3) Adjusted Lengths (Alt.)'!AM67</f>
        <v>#N/A</v>
      </c>
      <c r="AK68" s="431" t="str">
        <f t="shared" si="7"/>
        <v>#N/A</v>
      </c>
      <c r="AL68" s="429" t="str">
        <f t="shared" si="8"/>
        <v>#N/A</v>
      </c>
      <c r="AM68" s="25"/>
    </row>
    <row r="69" ht="18.75" hidden="1" customHeight="1">
      <c r="A69" s="7"/>
      <c r="B69" s="162"/>
      <c r="C69" s="25"/>
      <c r="D69" s="268" t="str">
        <f>'(I-3) Design &amp; Feedback'!D68</f>
        <v>Not Required</v>
      </c>
      <c r="E69" s="162"/>
      <c r="F69" s="7"/>
      <c r="G69" s="462" t="str">
        <f>'(I-3) Design &amp; Feedback'!G68</f>
        <v>R+2F</v>
      </c>
      <c r="H69" s="462" t="str">
        <f>IF('(I-3) Design &amp; Feedback'!H68&gt;0, '(I-3) Design &amp; Feedback'!H68, "-")</f>
        <v>-</v>
      </c>
      <c r="I69" s="542" t="str">
        <f>'(I-3) Design &amp; Feedback'!I68</f>
        <v>-</v>
      </c>
      <c r="J69" s="462" t="str">
        <f>IF('(I-3) Design &amp; Feedback'!J68&gt;0, '(I-3) Design &amp; Feedback'!J68, "-")</f>
        <v>-</v>
      </c>
      <c r="K69" s="462" t="str">
        <f>IF('(I-3) Design &amp; Feedback'!K68&gt;0, '(I-3) Design &amp; Feedback'!K68, "-")</f>
        <v>-</v>
      </c>
      <c r="L69" s="462" t="str">
        <f>IF('(I-3) Design &amp; Feedback'!O68&gt;0, '(I-3) Design &amp; Feedback'!O68, "-")</f>
        <v>-</v>
      </c>
      <c r="M69" s="207"/>
      <c r="N69" s="429" t="str">
        <f>'(R-1) Unadjusted Lengths Calcs'!U72</f>
        <v>#N/A</v>
      </c>
      <c r="O69" s="429" t="str">
        <f>'(R-2) Adjusted Lengths (Tables)'!U68</f>
        <v>#N/A</v>
      </c>
      <c r="P69" s="431" t="str">
        <f t="shared" si="1"/>
        <v>#N/A</v>
      </c>
      <c r="Q69" s="207"/>
      <c r="R69" s="429" t="str">
        <f>'(R-1) Unadjusted Lengths Calcs'!V72</f>
        <v>#N/A</v>
      </c>
      <c r="S69" s="429" t="str">
        <f>'(R-2) Adjusted Lengths (Tables)'!AD68</f>
        <v>#N/A</v>
      </c>
      <c r="T69" s="431" t="str">
        <f t="shared" si="2"/>
        <v>#N/A</v>
      </c>
      <c r="U69" s="207"/>
      <c r="V69" s="429" t="str">
        <f>'(R-2) Adjusted Lengths (Tables)'!AF68</f>
        <v>#N/A</v>
      </c>
      <c r="W69" s="429" t="str">
        <f>'(R-2) Adjusted Lengths (Tables)'!AG68</f>
        <v>#N/A</v>
      </c>
      <c r="X69" s="431" t="str">
        <f t="shared" si="3"/>
        <v>#N/A</v>
      </c>
      <c r="Y69" s="429" t="str">
        <f t="shared" si="4"/>
        <v>#N/A</v>
      </c>
      <c r="Z69" s="207"/>
      <c r="AA69" s="698"/>
      <c r="AB69" s="429" t="str">
        <f>'(R-3) Adjusted Lengths (Alt.)'!W68</f>
        <v>#N/A</v>
      </c>
      <c r="AC69" s="431" t="str">
        <f t="shared" si="5"/>
        <v>#N/A</v>
      </c>
      <c r="AD69" s="207"/>
      <c r="AE69" s="698"/>
      <c r="AF69" s="429" t="str">
        <f>'(R-3) Adjusted Lengths (Alt.)'!AJ68</f>
        <v>#N/A</v>
      </c>
      <c r="AG69" s="431" t="str">
        <f t="shared" si="6"/>
        <v>#N/A</v>
      </c>
      <c r="AH69" s="207"/>
      <c r="AI69" s="429" t="str">
        <f>'(R-3) Adjusted Lengths (Alt.)'!AL68</f>
        <v>#N/A</v>
      </c>
      <c r="AJ69" s="429" t="str">
        <f>'(R-3) Adjusted Lengths (Alt.)'!AM68</f>
        <v>#N/A</v>
      </c>
      <c r="AK69" s="431" t="str">
        <f t="shared" si="7"/>
        <v>#N/A</v>
      </c>
      <c r="AL69" s="429" t="str">
        <f t="shared" si="8"/>
        <v>#N/A</v>
      </c>
      <c r="AM69" s="25"/>
    </row>
    <row r="70" ht="18.75" hidden="1" customHeight="1">
      <c r="A70" s="7"/>
      <c r="B70" s="162"/>
      <c r="C70" s="25"/>
      <c r="D70" s="268" t="str">
        <f>'(I-3) Design &amp; Feedback'!D69</f>
        <v>Not Required</v>
      </c>
      <c r="E70" s="162"/>
      <c r="F70" s="7"/>
      <c r="G70" s="462" t="str">
        <f>'(I-3) Design &amp; Feedback'!G69</f>
        <v>R+2F</v>
      </c>
      <c r="H70" s="462" t="str">
        <f>IF('(I-3) Design &amp; Feedback'!H69&gt;0, '(I-3) Design &amp; Feedback'!H69, "-")</f>
        <v>-</v>
      </c>
      <c r="I70" s="542" t="str">
        <f>'(I-3) Design &amp; Feedback'!I69</f>
        <v>-</v>
      </c>
      <c r="J70" s="462" t="str">
        <f>IF('(I-3) Design &amp; Feedback'!J69&gt;0, '(I-3) Design &amp; Feedback'!J69, "-")</f>
        <v>-</v>
      </c>
      <c r="K70" s="462" t="str">
        <f>IF('(I-3) Design &amp; Feedback'!K69&gt;0, '(I-3) Design &amp; Feedback'!K69, "-")</f>
        <v>-</v>
      </c>
      <c r="L70" s="462" t="str">
        <f>IF('(I-3) Design &amp; Feedback'!O69&gt;0, '(I-3) Design &amp; Feedback'!O69, "-")</f>
        <v>-</v>
      </c>
      <c r="M70" s="207"/>
      <c r="N70" s="429" t="str">
        <f>'(R-1) Unadjusted Lengths Calcs'!U73</f>
        <v>#N/A</v>
      </c>
      <c r="O70" s="429" t="str">
        <f>'(R-2) Adjusted Lengths (Tables)'!U69</f>
        <v>#N/A</v>
      </c>
      <c r="P70" s="431" t="str">
        <f t="shared" si="1"/>
        <v>#N/A</v>
      </c>
      <c r="Q70" s="207"/>
      <c r="R70" s="429" t="str">
        <f>'(R-1) Unadjusted Lengths Calcs'!V73</f>
        <v>#N/A</v>
      </c>
      <c r="S70" s="429" t="str">
        <f>'(R-2) Adjusted Lengths (Tables)'!AD69</f>
        <v>#N/A</v>
      </c>
      <c r="T70" s="431" t="str">
        <f t="shared" si="2"/>
        <v>#N/A</v>
      </c>
      <c r="U70" s="207"/>
      <c r="V70" s="429" t="str">
        <f>'(R-2) Adjusted Lengths (Tables)'!AF69</f>
        <v>#N/A</v>
      </c>
      <c r="W70" s="429" t="str">
        <f>'(R-2) Adjusted Lengths (Tables)'!AG69</f>
        <v>#N/A</v>
      </c>
      <c r="X70" s="431" t="str">
        <f t="shared" si="3"/>
        <v>#N/A</v>
      </c>
      <c r="Y70" s="429" t="str">
        <f t="shared" si="4"/>
        <v>#N/A</v>
      </c>
      <c r="Z70" s="207"/>
      <c r="AA70" s="698"/>
      <c r="AB70" s="429" t="str">
        <f>'(R-3) Adjusted Lengths (Alt.)'!W69</f>
        <v>#N/A</v>
      </c>
      <c r="AC70" s="431" t="str">
        <f t="shared" si="5"/>
        <v>#N/A</v>
      </c>
      <c r="AD70" s="207"/>
      <c r="AE70" s="698"/>
      <c r="AF70" s="429" t="str">
        <f>'(R-3) Adjusted Lengths (Alt.)'!AJ69</f>
        <v>#N/A</v>
      </c>
      <c r="AG70" s="431" t="str">
        <f t="shared" si="6"/>
        <v>#N/A</v>
      </c>
      <c r="AH70" s="207"/>
      <c r="AI70" s="429" t="str">
        <f>'(R-3) Adjusted Lengths (Alt.)'!AL69</f>
        <v>#N/A</v>
      </c>
      <c r="AJ70" s="429" t="str">
        <f>'(R-3) Adjusted Lengths (Alt.)'!AM69</f>
        <v>#N/A</v>
      </c>
      <c r="AK70" s="431" t="str">
        <f t="shared" si="7"/>
        <v>#N/A</v>
      </c>
      <c r="AL70" s="429" t="str">
        <f t="shared" si="8"/>
        <v>#N/A</v>
      </c>
      <c r="AM70" s="25"/>
    </row>
    <row r="71" ht="18.75" hidden="1" customHeight="1">
      <c r="A71" s="7"/>
      <c r="B71" s="162"/>
      <c r="C71" s="25"/>
      <c r="D71" s="268" t="str">
        <f>'(I-3) Design &amp; Feedback'!D70</f>
        <v>Not Required</v>
      </c>
      <c r="E71" s="162"/>
      <c r="F71" s="7"/>
      <c r="G71" s="462" t="str">
        <f>'(I-3) Design &amp; Feedback'!G70</f>
        <v>R+2F</v>
      </c>
      <c r="H71" s="462" t="str">
        <f>IF('(I-3) Design &amp; Feedback'!H70&gt;0, '(I-3) Design &amp; Feedback'!H70, "-")</f>
        <v>-</v>
      </c>
      <c r="I71" s="542" t="str">
        <f>'(I-3) Design &amp; Feedback'!I70</f>
        <v>-</v>
      </c>
      <c r="J71" s="462" t="str">
        <f>IF('(I-3) Design &amp; Feedback'!J70&gt;0, '(I-3) Design &amp; Feedback'!J70, "-")</f>
        <v>-</v>
      </c>
      <c r="K71" s="462" t="str">
        <f>IF('(I-3) Design &amp; Feedback'!K70&gt;0, '(I-3) Design &amp; Feedback'!K70, "-")</f>
        <v>-</v>
      </c>
      <c r="L71" s="462" t="str">
        <f>IF('(I-3) Design &amp; Feedback'!O70&gt;0, '(I-3) Design &amp; Feedback'!O70, "-")</f>
        <v>-</v>
      </c>
      <c r="M71" s="207"/>
      <c r="N71" s="429" t="str">
        <f>'(R-1) Unadjusted Lengths Calcs'!U74</f>
        <v>#N/A</v>
      </c>
      <c r="O71" s="429" t="str">
        <f>'(R-2) Adjusted Lengths (Tables)'!U70</f>
        <v>#N/A</v>
      </c>
      <c r="P71" s="431" t="str">
        <f t="shared" si="1"/>
        <v>#N/A</v>
      </c>
      <c r="Q71" s="207"/>
      <c r="R71" s="429" t="str">
        <f>'(R-1) Unadjusted Lengths Calcs'!V74</f>
        <v>#N/A</v>
      </c>
      <c r="S71" s="429" t="str">
        <f>'(R-2) Adjusted Lengths (Tables)'!AD70</f>
        <v>#N/A</v>
      </c>
      <c r="T71" s="431" t="str">
        <f t="shared" si="2"/>
        <v>#N/A</v>
      </c>
      <c r="U71" s="207"/>
      <c r="V71" s="429" t="str">
        <f>'(R-2) Adjusted Lengths (Tables)'!AF70</f>
        <v>#N/A</v>
      </c>
      <c r="W71" s="429" t="str">
        <f>'(R-2) Adjusted Lengths (Tables)'!AG70</f>
        <v>#N/A</v>
      </c>
      <c r="X71" s="431" t="str">
        <f t="shared" si="3"/>
        <v>#N/A</v>
      </c>
      <c r="Y71" s="429" t="str">
        <f t="shared" si="4"/>
        <v>#N/A</v>
      </c>
      <c r="Z71" s="207"/>
      <c r="AA71" s="698"/>
      <c r="AB71" s="429" t="str">
        <f>'(R-3) Adjusted Lengths (Alt.)'!W70</f>
        <v>#N/A</v>
      </c>
      <c r="AC71" s="431" t="str">
        <f t="shared" si="5"/>
        <v>#N/A</v>
      </c>
      <c r="AD71" s="207"/>
      <c r="AE71" s="698"/>
      <c r="AF71" s="429" t="str">
        <f>'(R-3) Adjusted Lengths (Alt.)'!AJ70</f>
        <v>#N/A</v>
      </c>
      <c r="AG71" s="431" t="str">
        <f t="shared" si="6"/>
        <v>#N/A</v>
      </c>
      <c r="AH71" s="207"/>
      <c r="AI71" s="429" t="str">
        <f>'(R-3) Adjusted Lengths (Alt.)'!AL70</f>
        <v>#N/A</v>
      </c>
      <c r="AJ71" s="429" t="str">
        <f>'(R-3) Adjusted Lengths (Alt.)'!AM70</f>
        <v>#N/A</v>
      </c>
      <c r="AK71" s="431" t="str">
        <f t="shared" si="7"/>
        <v>#N/A</v>
      </c>
      <c r="AL71" s="429" t="str">
        <f t="shared" si="8"/>
        <v>#N/A</v>
      </c>
      <c r="AM71" s="25"/>
    </row>
    <row r="72" ht="18.75" hidden="1" customHeight="1">
      <c r="A72" s="7"/>
      <c r="B72" s="7"/>
      <c r="C72" s="25"/>
      <c r="D72" s="269" t="str">
        <f>'(I-3) Design &amp; Feedback'!D77</f>
        <v>Not Required</v>
      </c>
      <c r="E72" s="7"/>
      <c r="F72" s="7"/>
      <c r="G72" s="201"/>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25"/>
    </row>
    <row r="73" ht="18.75" hidden="1" customHeight="1">
      <c r="A73" s="7"/>
      <c r="B73" s="162"/>
      <c r="C73" s="25"/>
      <c r="D73" s="269" t="str">
        <f>'(I-3) Design &amp; Feedback'!D77</f>
        <v>Not Required</v>
      </c>
      <c r="E73" s="7"/>
      <c r="F73" s="7"/>
      <c r="G73" s="443" t="s">
        <v>872</v>
      </c>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4"/>
      <c r="AM73" s="25"/>
    </row>
    <row r="74" ht="18.75" hidden="1" customHeight="1">
      <c r="A74" s="7"/>
      <c r="B74" s="162"/>
      <c r="C74" s="25"/>
      <c r="D74" s="269" t="str">
        <f>'(I-3) Design &amp; Feedback'!D77</f>
        <v>Not Required</v>
      </c>
      <c r="E74" s="7"/>
      <c r="F74" s="7"/>
      <c r="G74" s="373" t="s">
        <v>660</v>
      </c>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8"/>
      <c r="AM74" s="25"/>
    </row>
    <row r="75" ht="18.75" hidden="1" customHeight="1">
      <c r="A75" s="7"/>
      <c r="B75" s="162"/>
      <c r="C75" s="25"/>
      <c r="D75" s="269" t="str">
        <f>'(I-3) Design &amp; Feedback'!D77</f>
        <v>Not Required</v>
      </c>
      <c r="E75" s="7"/>
      <c r="F75" s="7"/>
      <c r="G75" s="699"/>
      <c r="H75" s="27"/>
      <c r="I75" s="27"/>
      <c r="J75" s="27"/>
      <c r="K75" s="28"/>
      <c r="L75" s="648"/>
      <c r="M75" s="7"/>
      <c r="N75" s="391" t="s">
        <v>866</v>
      </c>
      <c r="O75" s="255"/>
      <c r="P75" s="255"/>
      <c r="Q75" s="255"/>
      <c r="R75" s="255"/>
      <c r="S75" s="255"/>
      <c r="T75" s="255"/>
      <c r="U75" s="255"/>
      <c r="V75" s="255"/>
      <c r="W75" s="255"/>
      <c r="X75" s="255"/>
      <c r="Y75" s="256"/>
      <c r="Z75" s="7"/>
      <c r="AA75" s="391" t="s">
        <v>867</v>
      </c>
      <c r="AB75" s="255"/>
      <c r="AC75" s="255"/>
      <c r="AD75" s="255"/>
      <c r="AE75" s="255"/>
      <c r="AF75" s="255"/>
      <c r="AG75" s="255"/>
      <c r="AH75" s="255"/>
      <c r="AI75" s="255"/>
      <c r="AJ75" s="255"/>
      <c r="AK75" s="255"/>
      <c r="AL75" s="256"/>
      <c r="AM75" s="25"/>
    </row>
    <row r="76" ht="18.75" hidden="1" customHeight="1">
      <c r="A76" s="7"/>
      <c r="B76" s="162"/>
      <c r="C76" s="25"/>
      <c r="D76" s="269" t="str">
        <f>'(I-3) Design &amp; Feedback'!D77</f>
        <v>Not Required</v>
      </c>
      <c r="E76" s="7"/>
      <c r="F76" s="7"/>
      <c r="G76" s="379" t="s">
        <v>732</v>
      </c>
      <c r="H76" s="27"/>
      <c r="I76" s="27"/>
      <c r="J76" s="28"/>
      <c r="K76" s="700" t="str">
        <f>'BCS Matrix Tables'!A8</f>
        <v>N/A</v>
      </c>
      <c r="L76" s="346"/>
      <c r="M76" s="7"/>
      <c r="N76" s="701" t="s">
        <v>741</v>
      </c>
      <c r="O76" s="273"/>
      <c r="P76" s="274"/>
      <c r="Q76" s="7"/>
      <c r="R76" s="702" t="s">
        <v>742</v>
      </c>
      <c r="S76" s="27"/>
      <c r="T76" s="28"/>
      <c r="U76" s="7"/>
      <c r="V76" s="505" t="s">
        <v>750</v>
      </c>
      <c r="W76" s="27"/>
      <c r="X76" s="27"/>
      <c r="Y76" s="28"/>
      <c r="Z76" s="170"/>
      <c r="AA76" s="703" t="s">
        <v>741</v>
      </c>
      <c r="AB76" s="27"/>
      <c r="AC76" s="28"/>
      <c r="AD76" s="7"/>
      <c r="AE76" s="702" t="s">
        <v>742</v>
      </c>
      <c r="AF76" s="27"/>
      <c r="AG76" s="28"/>
      <c r="AH76" s="7"/>
      <c r="AI76" s="506" t="s">
        <v>750</v>
      </c>
      <c r="AJ76" s="27"/>
      <c r="AK76" s="27"/>
      <c r="AL76" s="28"/>
      <c r="AM76" s="25"/>
    </row>
    <row r="77" ht="63.75" hidden="1" customHeight="1">
      <c r="A77" s="335"/>
      <c r="B77" s="162"/>
      <c r="C77" s="25"/>
      <c r="D77" s="269" t="str">
        <f>'(I-3) Design &amp; Feedback'!D77</f>
        <v>Not Required</v>
      </c>
      <c r="E77" s="7"/>
      <c r="F77" s="7"/>
      <c r="G77" s="447" t="str">
        <f>'(I-3) Design &amp; Feedback'!G76</f>
        <v>Band ID</v>
      </c>
      <c r="H77" s="28"/>
      <c r="I77" s="376" t="str">
        <f>'(I-3) Design &amp; Feedback'!I76</f>
        <v>Building Dimension || Band (m)</v>
      </c>
      <c r="J77" s="376" t="str">
        <f>'(I-3) Design &amp; Feedback'!K76</f>
        <v>Reference Framing Type</v>
      </c>
      <c r="K77" s="376" t="str">
        <f>'(I-3) Design &amp; Feedback'!L76</f>
        <v>Sheathing Continuity</v>
      </c>
      <c r="L77" s="376" t="s">
        <v>708</v>
      </c>
      <c r="M77" s="7"/>
      <c r="N77" s="416" t="s">
        <v>743</v>
      </c>
      <c r="O77" s="416" t="s">
        <v>757</v>
      </c>
      <c r="P77" s="585" t="s">
        <v>868</v>
      </c>
      <c r="Q77" s="7"/>
      <c r="R77" s="416" t="s">
        <v>744</v>
      </c>
      <c r="S77" s="416" t="s">
        <v>764</v>
      </c>
      <c r="T77" s="585" t="s">
        <v>868</v>
      </c>
      <c r="U77" s="7"/>
      <c r="V77" s="416" t="s">
        <v>869</v>
      </c>
      <c r="W77" s="416" t="s">
        <v>713</v>
      </c>
      <c r="X77" s="585" t="s">
        <v>868</v>
      </c>
      <c r="Y77" s="416" t="s">
        <v>870</v>
      </c>
      <c r="Z77" s="335"/>
      <c r="AA77" s="697"/>
      <c r="AB77" s="609" t="s">
        <v>871</v>
      </c>
      <c r="AC77" s="697" t="s">
        <v>868</v>
      </c>
      <c r="AD77" s="7"/>
      <c r="AE77" s="697"/>
      <c r="AF77" s="609" t="s">
        <v>871</v>
      </c>
      <c r="AG77" s="697" t="s">
        <v>868</v>
      </c>
      <c r="AH77" s="7"/>
      <c r="AI77" s="609" t="s">
        <v>869</v>
      </c>
      <c r="AJ77" s="609" t="s">
        <v>713</v>
      </c>
      <c r="AK77" s="697" t="s">
        <v>868</v>
      </c>
      <c r="AL77" s="609" t="s">
        <v>870</v>
      </c>
      <c r="AM77" s="25"/>
    </row>
    <row r="78" ht="18.75" hidden="1" customHeight="1">
      <c r="A78" s="7"/>
      <c r="B78" s="162"/>
      <c r="C78" s="25"/>
      <c r="D78" s="334" t="str">
        <f>'(I-3) Design &amp; Feedback'!D77</f>
        <v>Not Required</v>
      </c>
      <c r="E78" s="162"/>
      <c r="F78" s="7"/>
      <c r="G78" s="421" t="str">
        <f>'(I-3) Design &amp; Feedback'!G77</f>
        <v>B/CS</v>
      </c>
      <c r="H78" s="421" t="str">
        <f>IF('(I-3) Design &amp; Feedback'!H77&gt;0,'(I-3) Design &amp; Feedback'!H77,"-")</f>
        <v>-</v>
      </c>
      <c r="I78" s="421" t="str">
        <f>IF('(I-3) Design &amp; Feedback'!I77&gt;0, '(I-3) Design &amp; Feedback'!I77,"-")</f>
        <v>-</v>
      </c>
      <c r="J78" s="434" t="str">
        <f>IF('(I-3) Design &amp; Feedback'!K77&gt;0, '(I-3) Design &amp; Feedback'!K77, "-")</f>
        <v>-</v>
      </c>
      <c r="K78" s="421" t="str">
        <f>IF('(I-3) Design &amp; Feedback'!L77&gt;0, '(I-3) Design &amp; Feedback'!L77, "-")</f>
        <v>-</v>
      </c>
      <c r="L78" s="421" t="str">
        <f>IF('(I-3) Design &amp; Feedback'!O77&gt;0, '(I-3) Design &amp; Feedback'!O77, "-")</f>
        <v>-</v>
      </c>
      <c r="M78" s="207"/>
      <c r="N78" s="429" t="str">
        <f>'(R-2) Adjusted Lengths (Tables)'!N77</f>
        <v>#N/A</v>
      </c>
      <c r="O78" s="435" t="str">
        <f>'(R-2) Adjusted Lengths (Tables)'!U77</f>
        <v>#N/A</v>
      </c>
      <c r="P78" s="431" t="str">
        <f>O78/'(I-1) General'!$H$58</f>
        <v>#N/A</v>
      </c>
      <c r="Q78" s="207"/>
      <c r="R78" s="425" t="str">
        <f>'(R-2) Adjusted Lengths (Tables)'!W77</f>
        <v>#N/A</v>
      </c>
      <c r="S78" s="429" t="str">
        <f>'(R-2) Adjusted Lengths (Tables)'!AD77</f>
        <v>#N/A</v>
      </c>
      <c r="T78" s="431" t="str">
        <f>S78/'(I-1) General'!$H$58</f>
        <v>#N/A</v>
      </c>
      <c r="U78" s="207"/>
      <c r="V78" s="429" t="str">
        <f>'(R-2) Adjusted Lengths (Tables)'!AF77</f>
        <v>#N/A</v>
      </c>
      <c r="W78" s="429" t="str">
        <f>'(R-2) Adjusted Lengths (Tables)'!AG77</f>
        <v>#N/A</v>
      </c>
      <c r="X78" s="431" t="str">
        <f t="shared" ref="X78:X97" si="9">MAX(P78,T78)</f>
        <v>#N/A</v>
      </c>
      <c r="Y78" s="429" t="str">
        <f t="shared" ref="Y78:Y97" si="10">CONVERT(V78,"m","ft")</f>
        <v>#N/A</v>
      </c>
      <c r="Z78" s="207"/>
      <c r="AA78" s="704"/>
      <c r="AB78" s="705" t="str">
        <f>'(R-3) Adjusted Lengths (Alt.)'!W77</f>
        <v>#N/A</v>
      </c>
      <c r="AC78" s="706" t="str">
        <f>AB78/'(I-1) General'!$H$58</f>
        <v>#N/A</v>
      </c>
      <c r="AD78" s="207"/>
      <c r="AE78" s="707"/>
      <c r="AF78" s="429" t="str">
        <f>'(R-3) Adjusted Lengths (Alt.)'!AJ77</f>
        <v>#N/A</v>
      </c>
      <c r="AG78" s="706" t="str">
        <f>AF78/'(I-1) General'!$H$58</f>
        <v>#N/A</v>
      </c>
      <c r="AH78" s="207"/>
      <c r="AI78" s="429" t="str">
        <f>'(R-3) Adjusted Lengths (Alt.)'!AL77</f>
        <v>#N/A</v>
      </c>
      <c r="AJ78" s="429" t="str">
        <f>'(R-3) Adjusted Lengths (Alt.)'!AM77</f>
        <v>#N/A</v>
      </c>
      <c r="AK78" s="431" t="str">
        <f t="shared" ref="AK78:AK97" si="11">MAX(AC78,AG78)</f>
        <v>#N/A</v>
      </c>
      <c r="AL78" s="429" t="str">
        <f t="shared" ref="AL78:AL97" si="12">CONVERT(AI78,"m","ft")</f>
        <v>#N/A</v>
      </c>
      <c r="AM78" s="25"/>
    </row>
    <row r="79" ht="18.75" hidden="1" customHeight="1">
      <c r="A79" s="7"/>
      <c r="B79" s="162"/>
      <c r="C79" s="25"/>
      <c r="D79" s="334" t="str">
        <f>'(I-3) Design &amp; Feedback'!D78</f>
        <v>Not Required</v>
      </c>
      <c r="E79" s="162"/>
      <c r="F79" s="7"/>
      <c r="G79" s="421" t="str">
        <f>'(I-3) Design &amp; Feedback'!G78</f>
        <v>B/CS</v>
      </c>
      <c r="H79" s="421" t="str">
        <f>IF('(I-3) Design &amp; Feedback'!H78&gt;0,'(I-3) Design &amp; Feedback'!H78,"-")</f>
        <v>-</v>
      </c>
      <c r="I79" s="421" t="str">
        <f>IF('(I-3) Design &amp; Feedback'!I78&gt;0, '(I-3) Design &amp; Feedback'!I78,"-")</f>
        <v>-</v>
      </c>
      <c r="J79" s="434" t="str">
        <f>IF('(I-3) Design &amp; Feedback'!K78&gt;0, '(I-3) Design &amp; Feedback'!K78, "-")</f>
        <v>-</v>
      </c>
      <c r="K79" s="421" t="str">
        <f>IF('(I-3) Design &amp; Feedback'!L78&gt;0, '(I-3) Design &amp; Feedback'!L78, "-")</f>
        <v>-</v>
      </c>
      <c r="L79" s="421" t="str">
        <f>IF('(I-3) Design &amp; Feedback'!O78&gt;0, '(I-3) Design &amp; Feedback'!O78, "-")</f>
        <v>-</v>
      </c>
      <c r="M79" s="207"/>
      <c r="N79" s="429" t="str">
        <f>'(R-2) Adjusted Lengths (Tables)'!N78</f>
        <v>#N/A</v>
      </c>
      <c r="O79" s="435" t="str">
        <f>'(R-2) Adjusted Lengths (Tables)'!U78</f>
        <v>#N/A</v>
      </c>
      <c r="P79" s="431" t="str">
        <f>O79/'(I-1) General'!$H$58</f>
        <v>#N/A</v>
      </c>
      <c r="Q79" s="207"/>
      <c r="R79" s="425" t="str">
        <f>'(R-2) Adjusted Lengths (Tables)'!W78</f>
        <v>#N/A</v>
      </c>
      <c r="S79" s="429" t="str">
        <f>'(R-2) Adjusted Lengths (Tables)'!AD78</f>
        <v>#N/A</v>
      </c>
      <c r="T79" s="431" t="str">
        <f>S79/'(I-1) General'!$H$58</f>
        <v>#N/A</v>
      </c>
      <c r="U79" s="207"/>
      <c r="V79" s="429" t="str">
        <f>'(R-2) Adjusted Lengths (Tables)'!AF78</f>
        <v>#N/A</v>
      </c>
      <c r="W79" s="429" t="str">
        <f>'(R-2) Adjusted Lengths (Tables)'!AG78</f>
        <v>#N/A</v>
      </c>
      <c r="X79" s="431" t="str">
        <f t="shared" si="9"/>
        <v>#N/A</v>
      </c>
      <c r="Y79" s="429" t="str">
        <f t="shared" si="10"/>
        <v>#N/A</v>
      </c>
      <c r="Z79" s="207"/>
      <c r="AA79" s="704"/>
      <c r="AB79" s="705" t="str">
        <f>'(R-3) Adjusted Lengths (Alt.)'!W78</f>
        <v>#N/A</v>
      </c>
      <c r="AC79" s="706" t="str">
        <f>AB79/'(I-1) General'!$H$58</f>
        <v>#N/A</v>
      </c>
      <c r="AD79" s="207"/>
      <c r="AE79" s="707"/>
      <c r="AF79" s="429" t="str">
        <f>'(R-3) Adjusted Lengths (Alt.)'!AJ78</f>
        <v>#N/A</v>
      </c>
      <c r="AG79" s="706" t="str">
        <f>AF79/'(I-1) General'!$H$58</f>
        <v>#N/A</v>
      </c>
      <c r="AH79" s="207"/>
      <c r="AI79" s="429" t="str">
        <f>'(R-3) Adjusted Lengths (Alt.)'!AL78</f>
        <v>#N/A</v>
      </c>
      <c r="AJ79" s="429" t="str">
        <f>'(R-3) Adjusted Lengths (Alt.)'!AM78</f>
        <v>#N/A</v>
      </c>
      <c r="AK79" s="431" t="str">
        <f t="shared" si="11"/>
        <v>#N/A</v>
      </c>
      <c r="AL79" s="429" t="str">
        <f t="shared" si="12"/>
        <v>#N/A</v>
      </c>
      <c r="AM79" s="25"/>
    </row>
    <row r="80" ht="18.75" hidden="1" customHeight="1">
      <c r="A80" s="7"/>
      <c r="B80" s="162"/>
      <c r="C80" s="25"/>
      <c r="D80" s="334" t="str">
        <f>'(I-3) Design &amp; Feedback'!D79</f>
        <v>Not Required</v>
      </c>
      <c r="E80" s="162"/>
      <c r="F80" s="7"/>
      <c r="G80" s="421" t="str">
        <f>'(I-3) Design &amp; Feedback'!G79</f>
        <v>B/CS</v>
      </c>
      <c r="H80" s="421" t="str">
        <f>IF('(I-3) Design &amp; Feedback'!H79&gt;0,'(I-3) Design &amp; Feedback'!H79,"-")</f>
        <v>-</v>
      </c>
      <c r="I80" s="421" t="str">
        <f>IF('(I-3) Design &amp; Feedback'!I79&gt;0, '(I-3) Design &amp; Feedback'!I79,"-")</f>
        <v>-</v>
      </c>
      <c r="J80" s="434" t="str">
        <f>IF('(I-3) Design &amp; Feedback'!K79&gt;0, '(I-3) Design &amp; Feedback'!K79, "-")</f>
        <v>-</v>
      </c>
      <c r="K80" s="421" t="str">
        <f>IF('(I-3) Design &amp; Feedback'!L79&gt;0, '(I-3) Design &amp; Feedback'!L79, "-")</f>
        <v>-</v>
      </c>
      <c r="L80" s="421" t="str">
        <f>IF('(I-3) Design &amp; Feedback'!O79&gt;0, '(I-3) Design &amp; Feedback'!O79, "-")</f>
        <v>-</v>
      </c>
      <c r="M80" s="207"/>
      <c r="N80" s="429" t="str">
        <f>'(R-2) Adjusted Lengths (Tables)'!N79</f>
        <v>#N/A</v>
      </c>
      <c r="O80" s="435" t="str">
        <f>'(R-2) Adjusted Lengths (Tables)'!U79</f>
        <v>#N/A</v>
      </c>
      <c r="P80" s="431" t="str">
        <f>O80/'(I-1) General'!$H$58</f>
        <v>#N/A</v>
      </c>
      <c r="Q80" s="207"/>
      <c r="R80" s="425" t="str">
        <f>'(R-2) Adjusted Lengths (Tables)'!W79</f>
        <v>#N/A</v>
      </c>
      <c r="S80" s="429" t="str">
        <f>'(R-2) Adjusted Lengths (Tables)'!AD79</f>
        <v>#N/A</v>
      </c>
      <c r="T80" s="431" t="str">
        <f>S80/'(I-1) General'!$H$58</f>
        <v>#N/A</v>
      </c>
      <c r="U80" s="207"/>
      <c r="V80" s="429" t="str">
        <f>'(R-2) Adjusted Lengths (Tables)'!AF79</f>
        <v>#N/A</v>
      </c>
      <c r="W80" s="429" t="str">
        <f>'(R-2) Adjusted Lengths (Tables)'!AG79</f>
        <v>#N/A</v>
      </c>
      <c r="X80" s="431" t="str">
        <f t="shared" si="9"/>
        <v>#N/A</v>
      </c>
      <c r="Y80" s="429" t="str">
        <f t="shared" si="10"/>
        <v>#N/A</v>
      </c>
      <c r="Z80" s="207"/>
      <c r="AA80" s="704"/>
      <c r="AB80" s="705" t="str">
        <f>'(R-3) Adjusted Lengths (Alt.)'!W79</f>
        <v>#N/A</v>
      </c>
      <c r="AC80" s="706" t="str">
        <f>AB80/'(I-1) General'!$H$58</f>
        <v>#N/A</v>
      </c>
      <c r="AD80" s="207"/>
      <c r="AE80" s="707"/>
      <c r="AF80" s="429" t="str">
        <f>'(R-3) Adjusted Lengths (Alt.)'!AJ79</f>
        <v>#N/A</v>
      </c>
      <c r="AG80" s="706" t="str">
        <f>AF80/'(I-1) General'!$H$58</f>
        <v>#N/A</v>
      </c>
      <c r="AH80" s="207"/>
      <c r="AI80" s="429" t="str">
        <f>'(R-3) Adjusted Lengths (Alt.)'!AL79</f>
        <v>#N/A</v>
      </c>
      <c r="AJ80" s="429" t="str">
        <f>'(R-3) Adjusted Lengths (Alt.)'!AM79</f>
        <v>#N/A</v>
      </c>
      <c r="AK80" s="431" t="str">
        <f t="shared" si="11"/>
        <v>#N/A</v>
      </c>
      <c r="AL80" s="429" t="str">
        <f t="shared" si="12"/>
        <v>#N/A</v>
      </c>
      <c r="AM80" s="25"/>
    </row>
    <row r="81" ht="18.75" hidden="1" customHeight="1">
      <c r="A81" s="7"/>
      <c r="B81" s="162"/>
      <c r="C81" s="25"/>
      <c r="D81" s="334" t="str">
        <f>'(I-3) Design &amp; Feedback'!D80</f>
        <v>Not Required</v>
      </c>
      <c r="E81" s="162"/>
      <c r="F81" s="7"/>
      <c r="G81" s="421" t="str">
        <f>'(I-3) Design &amp; Feedback'!G80</f>
        <v>B/CS</v>
      </c>
      <c r="H81" s="421" t="str">
        <f>IF('(I-3) Design &amp; Feedback'!H80&gt;0,'(I-3) Design &amp; Feedback'!H80,"-")</f>
        <v>-</v>
      </c>
      <c r="I81" s="421" t="str">
        <f>IF('(I-3) Design &amp; Feedback'!I80&gt;0, '(I-3) Design &amp; Feedback'!I80,"-")</f>
        <v>-</v>
      </c>
      <c r="J81" s="434" t="str">
        <f>IF('(I-3) Design &amp; Feedback'!K80&gt;0, '(I-3) Design &amp; Feedback'!K80, "-")</f>
        <v>-</v>
      </c>
      <c r="K81" s="421" t="str">
        <f>IF('(I-3) Design &amp; Feedback'!L80&gt;0, '(I-3) Design &amp; Feedback'!L80, "-")</f>
        <v>-</v>
      </c>
      <c r="L81" s="421" t="str">
        <f>IF('(I-3) Design &amp; Feedback'!O80&gt;0, '(I-3) Design &amp; Feedback'!O80, "-")</f>
        <v>-</v>
      </c>
      <c r="M81" s="207"/>
      <c r="N81" s="429" t="str">
        <f>'(R-2) Adjusted Lengths (Tables)'!N80</f>
        <v>#N/A</v>
      </c>
      <c r="O81" s="435" t="str">
        <f>'(R-2) Adjusted Lengths (Tables)'!U80</f>
        <v>#N/A</v>
      </c>
      <c r="P81" s="431" t="str">
        <f>O81/'(I-1) General'!$H$58</f>
        <v>#N/A</v>
      </c>
      <c r="Q81" s="207"/>
      <c r="R81" s="425" t="str">
        <f>'(R-2) Adjusted Lengths (Tables)'!W80</f>
        <v>#N/A</v>
      </c>
      <c r="S81" s="429" t="str">
        <f>'(R-2) Adjusted Lengths (Tables)'!AD80</f>
        <v>#N/A</v>
      </c>
      <c r="T81" s="431" t="str">
        <f>S81/'(I-1) General'!$H$58</f>
        <v>#N/A</v>
      </c>
      <c r="U81" s="207"/>
      <c r="V81" s="429" t="str">
        <f>'(R-2) Adjusted Lengths (Tables)'!AF80</f>
        <v>#N/A</v>
      </c>
      <c r="W81" s="429" t="str">
        <f>'(R-2) Adjusted Lengths (Tables)'!AG80</f>
        <v>#N/A</v>
      </c>
      <c r="X81" s="431" t="str">
        <f t="shared" si="9"/>
        <v>#N/A</v>
      </c>
      <c r="Y81" s="429" t="str">
        <f t="shared" si="10"/>
        <v>#N/A</v>
      </c>
      <c r="Z81" s="207"/>
      <c r="AA81" s="704"/>
      <c r="AB81" s="705" t="str">
        <f>'(R-3) Adjusted Lengths (Alt.)'!W80</f>
        <v>#N/A</v>
      </c>
      <c r="AC81" s="706" t="str">
        <f>AB81/'(I-1) General'!$H$58</f>
        <v>#N/A</v>
      </c>
      <c r="AD81" s="207"/>
      <c r="AE81" s="707"/>
      <c r="AF81" s="429" t="str">
        <f>'(R-3) Adjusted Lengths (Alt.)'!AJ80</f>
        <v>#N/A</v>
      </c>
      <c r="AG81" s="706" t="str">
        <f>AF81/'(I-1) General'!$H$58</f>
        <v>#N/A</v>
      </c>
      <c r="AH81" s="207"/>
      <c r="AI81" s="429" t="str">
        <f>'(R-3) Adjusted Lengths (Alt.)'!AL80</f>
        <v>#N/A</v>
      </c>
      <c r="AJ81" s="429" t="str">
        <f>'(R-3) Adjusted Lengths (Alt.)'!AM80</f>
        <v>#N/A</v>
      </c>
      <c r="AK81" s="431" t="str">
        <f t="shared" si="11"/>
        <v>#N/A</v>
      </c>
      <c r="AL81" s="429" t="str">
        <f t="shared" si="12"/>
        <v>#N/A</v>
      </c>
      <c r="AM81" s="25"/>
    </row>
    <row r="82" ht="18.75" hidden="1" customHeight="1">
      <c r="A82" s="7"/>
      <c r="B82" s="162"/>
      <c r="C82" s="25"/>
      <c r="D82" s="334" t="str">
        <f>'(I-3) Design &amp; Feedback'!D81</f>
        <v>Not Required</v>
      </c>
      <c r="E82" s="162"/>
      <c r="F82" s="7"/>
      <c r="G82" s="421" t="str">
        <f>'(I-3) Design &amp; Feedback'!G81</f>
        <v>B/CS</v>
      </c>
      <c r="H82" s="421" t="str">
        <f>IF('(I-3) Design &amp; Feedback'!H81&gt;0,'(I-3) Design &amp; Feedback'!H81,"-")</f>
        <v>-</v>
      </c>
      <c r="I82" s="421" t="str">
        <f>IF('(I-3) Design &amp; Feedback'!I81&gt;0, '(I-3) Design &amp; Feedback'!I81,"-")</f>
        <v>-</v>
      </c>
      <c r="J82" s="434" t="str">
        <f>IF('(I-3) Design &amp; Feedback'!K81&gt;0, '(I-3) Design &amp; Feedback'!K81, "-")</f>
        <v>-</v>
      </c>
      <c r="K82" s="421" t="str">
        <f>IF('(I-3) Design &amp; Feedback'!L81&gt;0, '(I-3) Design &amp; Feedback'!L81, "-")</f>
        <v>-</v>
      </c>
      <c r="L82" s="421" t="str">
        <f>IF('(I-3) Design &amp; Feedback'!O81&gt;0, '(I-3) Design &amp; Feedback'!O81, "-")</f>
        <v>-</v>
      </c>
      <c r="M82" s="207"/>
      <c r="N82" s="429" t="str">
        <f>'(R-2) Adjusted Lengths (Tables)'!N81</f>
        <v>#N/A</v>
      </c>
      <c r="O82" s="435" t="str">
        <f>'(R-2) Adjusted Lengths (Tables)'!U81</f>
        <v>#N/A</v>
      </c>
      <c r="P82" s="431" t="str">
        <f>O82/'(I-1) General'!$H$58</f>
        <v>#N/A</v>
      </c>
      <c r="Q82" s="207"/>
      <c r="R82" s="425" t="str">
        <f>'(R-2) Adjusted Lengths (Tables)'!W81</f>
        <v>#N/A</v>
      </c>
      <c r="S82" s="429" t="str">
        <f>'(R-2) Adjusted Lengths (Tables)'!AD81</f>
        <v>#N/A</v>
      </c>
      <c r="T82" s="431" t="str">
        <f>S82/'(I-1) General'!$H$58</f>
        <v>#N/A</v>
      </c>
      <c r="U82" s="207"/>
      <c r="V82" s="429" t="str">
        <f>'(R-2) Adjusted Lengths (Tables)'!AF81</f>
        <v>#N/A</v>
      </c>
      <c r="W82" s="429" t="str">
        <f>'(R-2) Adjusted Lengths (Tables)'!AG81</f>
        <v>#N/A</v>
      </c>
      <c r="X82" s="431" t="str">
        <f t="shared" si="9"/>
        <v>#N/A</v>
      </c>
      <c r="Y82" s="429" t="str">
        <f t="shared" si="10"/>
        <v>#N/A</v>
      </c>
      <c r="Z82" s="207"/>
      <c r="AA82" s="704"/>
      <c r="AB82" s="705" t="str">
        <f>'(R-3) Adjusted Lengths (Alt.)'!W81</f>
        <v>#N/A</v>
      </c>
      <c r="AC82" s="706" t="str">
        <f>AB82/'(I-1) General'!$H$58</f>
        <v>#N/A</v>
      </c>
      <c r="AD82" s="207"/>
      <c r="AE82" s="707"/>
      <c r="AF82" s="429" t="str">
        <f>'(R-3) Adjusted Lengths (Alt.)'!AJ81</f>
        <v>#N/A</v>
      </c>
      <c r="AG82" s="706" t="str">
        <f>AF82/'(I-1) General'!$H$58</f>
        <v>#N/A</v>
      </c>
      <c r="AH82" s="207"/>
      <c r="AI82" s="429" t="str">
        <f>'(R-3) Adjusted Lengths (Alt.)'!AL81</f>
        <v>#N/A</v>
      </c>
      <c r="AJ82" s="429" t="str">
        <f>'(R-3) Adjusted Lengths (Alt.)'!AM81</f>
        <v>#N/A</v>
      </c>
      <c r="AK82" s="431" t="str">
        <f t="shared" si="11"/>
        <v>#N/A</v>
      </c>
      <c r="AL82" s="429" t="str">
        <f t="shared" si="12"/>
        <v>#N/A</v>
      </c>
      <c r="AM82" s="25"/>
    </row>
    <row r="83" ht="18.75" hidden="1" customHeight="1">
      <c r="A83" s="7"/>
      <c r="B83" s="162"/>
      <c r="C83" s="25"/>
      <c r="D83" s="334" t="str">
        <f>'(I-3) Design &amp; Feedback'!D82</f>
        <v>Not Required</v>
      </c>
      <c r="E83" s="162"/>
      <c r="F83" s="7"/>
      <c r="G83" s="421" t="str">
        <f>'(I-3) Design &amp; Feedback'!G82</f>
        <v>B/CS</v>
      </c>
      <c r="H83" s="421" t="str">
        <f>IF('(I-3) Design &amp; Feedback'!H82&gt;0,'(I-3) Design &amp; Feedback'!H82,"-")</f>
        <v>-</v>
      </c>
      <c r="I83" s="421" t="str">
        <f>IF('(I-3) Design &amp; Feedback'!I82&gt;0, '(I-3) Design &amp; Feedback'!I82,"-")</f>
        <v>-</v>
      </c>
      <c r="J83" s="434" t="str">
        <f>IF('(I-3) Design &amp; Feedback'!K82&gt;0, '(I-3) Design &amp; Feedback'!K82, "-")</f>
        <v>-</v>
      </c>
      <c r="K83" s="421" t="str">
        <f>IF('(I-3) Design &amp; Feedback'!L82&gt;0, '(I-3) Design &amp; Feedback'!L82, "-")</f>
        <v>-</v>
      </c>
      <c r="L83" s="421" t="str">
        <f>IF('(I-3) Design &amp; Feedback'!O82&gt;0, '(I-3) Design &amp; Feedback'!O82, "-")</f>
        <v>-</v>
      </c>
      <c r="M83" s="207"/>
      <c r="N83" s="429" t="str">
        <f>'(R-2) Adjusted Lengths (Tables)'!N82</f>
        <v>#N/A</v>
      </c>
      <c r="O83" s="435" t="str">
        <f>'(R-2) Adjusted Lengths (Tables)'!U82</f>
        <v>#N/A</v>
      </c>
      <c r="P83" s="431" t="str">
        <f>O83/'(I-1) General'!$H$58</f>
        <v>#N/A</v>
      </c>
      <c r="Q83" s="207"/>
      <c r="R83" s="425" t="str">
        <f>'(R-2) Adjusted Lengths (Tables)'!W82</f>
        <v>#N/A</v>
      </c>
      <c r="S83" s="429" t="str">
        <f>'(R-2) Adjusted Lengths (Tables)'!AD82</f>
        <v>#N/A</v>
      </c>
      <c r="T83" s="431" t="str">
        <f>S83/'(I-1) General'!$H$58</f>
        <v>#N/A</v>
      </c>
      <c r="U83" s="207"/>
      <c r="V83" s="429" t="str">
        <f>'(R-2) Adjusted Lengths (Tables)'!AF82</f>
        <v>#N/A</v>
      </c>
      <c r="W83" s="429" t="str">
        <f>'(R-2) Adjusted Lengths (Tables)'!AG82</f>
        <v>#N/A</v>
      </c>
      <c r="X83" s="431" t="str">
        <f t="shared" si="9"/>
        <v>#N/A</v>
      </c>
      <c r="Y83" s="429" t="str">
        <f t="shared" si="10"/>
        <v>#N/A</v>
      </c>
      <c r="Z83" s="207"/>
      <c r="AA83" s="704"/>
      <c r="AB83" s="705" t="str">
        <f>'(R-3) Adjusted Lengths (Alt.)'!W82</f>
        <v>#N/A</v>
      </c>
      <c r="AC83" s="706" t="str">
        <f>AB83/'(I-1) General'!$H$58</f>
        <v>#N/A</v>
      </c>
      <c r="AD83" s="207"/>
      <c r="AE83" s="707"/>
      <c r="AF83" s="429" t="str">
        <f>'(R-3) Adjusted Lengths (Alt.)'!AJ82</f>
        <v>#N/A</v>
      </c>
      <c r="AG83" s="706" t="str">
        <f>AF83/'(I-1) General'!$H$58</f>
        <v>#N/A</v>
      </c>
      <c r="AH83" s="207"/>
      <c r="AI83" s="429" t="str">
        <f>'(R-3) Adjusted Lengths (Alt.)'!AL82</f>
        <v>#N/A</v>
      </c>
      <c r="AJ83" s="429" t="str">
        <f>'(R-3) Adjusted Lengths (Alt.)'!AM82</f>
        <v>#N/A</v>
      </c>
      <c r="AK83" s="431" t="str">
        <f t="shared" si="11"/>
        <v>#N/A</v>
      </c>
      <c r="AL83" s="429" t="str">
        <f t="shared" si="12"/>
        <v>#N/A</v>
      </c>
      <c r="AM83" s="25"/>
    </row>
    <row r="84" ht="18.75" hidden="1" customHeight="1">
      <c r="A84" s="7"/>
      <c r="B84" s="162"/>
      <c r="C84" s="25"/>
      <c r="D84" s="334" t="str">
        <f>'(I-3) Design &amp; Feedback'!D83</f>
        <v>Not Required</v>
      </c>
      <c r="E84" s="162"/>
      <c r="F84" s="7"/>
      <c r="G84" s="421" t="str">
        <f>'(I-3) Design &amp; Feedback'!G83</f>
        <v>B/CS</v>
      </c>
      <c r="H84" s="421" t="str">
        <f>IF('(I-3) Design &amp; Feedback'!H83&gt;0,'(I-3) Design &amp; Feedback'!H83,"-")</f>
        <v>-</v>
      </c>
      <c r="I84" s="421" t="str">
        <f>IF('(I-3) Design &amp; Feedback'!I83&gt;0, '(I-3) Design &amp; Feedback'!I83,"-")</f>
        <v>-</v>
      </c>
      <c r="J84" s="434" t="str">
        <f>IF('(I-3) Design &amp; Feedback'!K83&gt;0, '(I-3) Design &amp; Feedback'!K83, "-")</f>
        <v>-</v>
      </c>
      <c r="K84" s="421" t="str">
        <f>IF('(I-3) Design &amp; Feedback'!L83&gt;0, '(I-3) Design &amp; Feedback'!L83, "-")</f>
        <v>-</v>
      </c>
      <c r="L84" s="421" t="str">
        <f>IF('(I-3) Design &amp; Feedback'!O83&gt;0, '(I-3) Design &amp; Feedback'!O83, "-")</f>
        <v>-</v>
      </c>
      <c r="M84" s="207"/>
      <c r="N84" s="429" t="str">
        <f>'(R-2) Adjusted Lengths (Tables)'!N83</f>
        <v>#N/A</v>
      </c>
      <c r="O84" s="435" t="str">
        <f>'(R-2) Adjusted Lengths (Tables)'!U83</f>
        <v>#N/A</v>
      </c>
      <c r="P84" s="431" t="str">
        <f>O84/'(I-1) General'!$H$58</f>
        <v>#N/A</v>
      </c>
      <c r="Q84" s="207"/>
      <c r="R84" s="425" t="str">
        <f>'(R-2) Adjusted Lengths (Tables)'!W83</f>
        <v>#N/A</v>
      </c>
      <c r="S84" s="429" t="str">
        <f>'(R-2) Adjusted Lengths (Tables)'!AD83</f>
        <v>#N/A</v>
      </c>
      <c r="T84" s="431" t="str">
        <f>S84/'(I-1) General'!$H$58</f>
        <v>#N/A</v>
      </c>
      <c r="U84" s="207"/>
      <c r="V84" s="429" t="str">
        <f>'(R-2) Adjusted Lengths (Tables)'!AF83</f>
        <v>#N/A</v>
      </c>
      <c r="W84" s="429" t="str">
        <f>'(R-2) Adjusted Lengths (Tables)'!AG83</f>
        <v>#N/A</v>
      </c>
      <c r="X84" s="431" t="str">
        <f t="shared" si="9"/>
        <v>#N/A</v>
      </c>
      <c r="Y84" s="429" t="str">
        <f t="shared" si="10"/>
        <v>#N/A</v>
      </c>
      <c r="Z84" s="207"/>
      <c r="AA84" s="704"/>
      <c r="AB84" s="705" t="str">
        <f>'(R-3) Adjusted Lengths (Alt.)'!W83</f>
        <v>#N/A</v>
      </c>
      <c r="AC84" s="706" t="str">
        <f>AB84/'(I-1) General'!$H$58</f>
        <v>#N/A</v>
      </c>
      <c r="AD84" s="207"/>
      <c r="AE84" s="707"/>
      <c r="AF84" s="429" t="str">
        <f>'(R-3) Adjusted Lengths (Alt.)'!AJ83</f>
        <v>#N/A</v>
      </c>
      <c r="AG84" s="706" t="str">
        <f>AF84/'(I-1) General'!$H$58</f>
        <v>#N/A</v>
      </c>
      <c r="AH84" s="207"/>
      <c r="AI84" s="429" t="str">
        <f>'(R-3) Adjusted Lengths (Alt.)'!AL83</f>
        <v>#N/A</v>
      </c>
      <c r="AJ84" s="429" t="str">
        <f>'(R-3) Adjusted Lengths (Alt.)'!AM83</f>
        <v>#N/A</v>
      </c>
      <c r="AK84" s="431" t="str">
        <f t="shared" si="11"/>
        <v>#N/A</v>
      </c>
      <c r="AL84" s="429" t="str">
        <f t="shared" si="12"/>
        <v>#N/A</v>
      </c>
      <c r="AM84" s="25"/>
    </row>
    <row r="85" ht="18.75" hidden="1" customHeight="1">
      <c r="A85" s="7"/>
      <c r="B85" s="162"/>
      <c r="C85" s="25"/>
      <c r="D85" s="334" t="str">
        <f>'(I-3) Design &amp; Feedback'!D84</f>
        <v>Not Required</v>
      </c>
      <c r="E85" s="162"/>
      <c r="F85" s="7"/>
      <c r="G85" s="421" t="str">
        <f>'(I-3) Design &amp; Feedback'!G84</f>
        <v>B/CS</v>
      </c>
      <c r="H85" s="421" t="str">
        <f>IF('(I-3) Design &amp; Feedback'!H84&gt;0,'(I-3) Design &amp; Feedback'!H84,"-")</f>
        <v>-</v>
      </c>
      <c r="I85" s="421" t="str">
        <f>IF('(I-3) Design &amp; Feedback'!I84&gt;0, '(I-3) Design &amp; Feedback'!I84,"-")</f>
        <v>-</v>
      </c>
      <c r="J85" s="434" t="str">
        <f>IF('(I-3) Design &amp; Feedback'!K84&gt;0, '(I-3) Design &amp; Feedback'!K84, "-")</f>
        <v>-</v>
      </c>
      <c r="K85" s="421" t="str">
        <f>IF('(I-3) Design &amp; Feedback'!L84&gt;0, '(I-3) Design &amp; Feedback'!L84, "-")</f>
        <v>-</v>
      </c>
      <c r="L85" s="421" t="str">
        <f>IF('(I-3) Design &amp; Feedback'!O84&gt;0, '(I-3) Design &amp; Feedback'!O84, "-")</f>
        <v>-</v>
      </c>
      <c r="M85" s="207"/>
      <c r="N85" s="429" t="str">
        <f>'(R-2) Adjusted Lengths (Tables)'!N84</f>
        <v>#N/A</v>
      </c>
      <c r="O85" s="435" t="str">
        <f>'(R-2) Adjusted Lengths (Tables)'!U84</f>
        <v>#N/A</v>
      </c>
      <c r="P85" s="431" t="str">
        <f>O85/'(I-1) General'!$H$58</f>
        <v>#N/A</v>
      </c>
      <c r="Q85" s="207"/>
      <c r="R85" s="425" t="str">
        <f>'(R-2) Adjusted Lengths (Tables)'!W84</f>
        <v>#N/A</v>
      </c>
      <c r="S85" s="429" t="str">
        <f>'(R-2) Adjusted Lengths (Tables)'!AD84</f>
        <v>#N/A</v>
      </c>
      <c r="T85" s="431" t="str">
        <f>S85/'(I-1) General'!$H$58</f>
        <v>#N/A</v>
      </c>
      <c r="U85" s="207"/>
      <c r="V85" s="429" t="str">
        <f>'(R-2) Adjusted Lengths (Tables)'!AF84</f>
        <v>#N/A</v>
      </c>
      <c r="W85" s="429" t="str">
        <f>'(R-2) Adjusted Lengths (Tables)'!AG84</f>
        <v>#N/A</v>
      </c>
      <c r="X85" s="431" t="str">
        <f t="shared" si="9"/>
        <v>#N/A</v>
      </c>
      <c r="Y85" s="429" t="str">
        <f t="shared" si="10"/>
        <v>#N/A</v>
      </c>
      <c r="Z85" s="207"/>
      <c r="AA85" s="704"/>
      <c r="AB85" s="705" t="str">
        <f>'(R-3) Adjusted Lengths (Alt.)'!W84</f>
        <v>#N/A</v>
      </c>
      <c r="AC85" s="706" t="str">
        <f>AB85/'(I-1) General'!$H$58</f>
        <v>#N/A</v>
      </c>
      <c r="AD85" s="207"/>
      <c r="AE85" s="707"/>
      <c r="AF85" s="429" t="str">
        <f>'(R-3) Adjusted Lengths (Alt.)'!AJ84</f>
        <v>#N/A</v>
      </c>
      <c r="AG85" s="706" t="str">
        <f>AF85/'(I-1) General'!$H$58</f>
        <v>#N/A</v>
      </c>
      <c r="AH85" s="207"/>
      <c r="AI85" s="429" t="str">
        <f>'(R-3) Adjusted Lengths (Alt.)'!AL84</f>
        <v>#N/A</v>
      </c>
      <c r="AJ85" s="429" t="str">
        <f>'(R-3) Adjusted Lengths (Alt.)'!AM84</f>
        <v>#N/A</v>
      </c>
      <c r="AK85" s="431" t="str">
        <f t="shared" si="11"/>
        <v>#N/A</v>
      </c>
      <c r="AL85" s="429" t="str">
        <f t="shared" si="12"/>
        <v>#N/A</v>
      </c>
      <c r="AM85" s="25"/>
    </row>
    <row r="86" ht="18.75" hidden="1" customHeight="1">
      <c r="A86" s="7"/>
      <c r="B86" s="162"/>
      <c r="C86" s="25"/>
      <c r="D86" s="334" t="str">
        <f>'(I-3) Design &amp; Feedback'!D85</f>
        <v>Not Required</v>
      </c>
      <c r="E86" s="162"/>
      <c r="F86" s="7"/>
      <c r="G86" s="421" t="str">
        <f>'(I-3) Design &amp; Feedback'!G85</f>
        <v>B/CS</v>
      </c>
      <c r="H86" s="421" t="str">
        <f>IF('(I-3) Design &amp; Feedback'!H85&gt;0,'(I-3) Design &amp; Feedback'!H85,"-")</f>
        <v>-</v>
      </c>
      <c r="I86" s="421" t="str">
        <f>IF('(I-3) Design &amp; Feedback'!I85&gt;0, '(I-3) Design &amp; Feedback'!I85,"-")</f>
        <v>-</v>
      </c>
      <c r="J86" s="434" t="str">
        <f>IF('(I-3) Design &amp; Feedback'!K85&gt;0, '(I-3) Design &amp; Feedback'!K85, "-")</f>
        <v>-</v>
      </c>
      <c r="K86" s="421" t="str">
        <f>IF('(I-3) Design &amp; Feedback'!L85&gt;0, '(I-3) Design &amp; Feedback'!L85, "-")</f>
        <v>-</v>
      </c>
      <c r="L86" s="421" t="str">
        <f>IF('(I-3) Design &amp; Feedback'!O85&gt;0, '(I-3) Design &amp; Feedback'!O85, "-")</f>
        <v>-</v>
      </c>
      <c r="M86" s="207"/>
      <c r="N86" s="429" t="str">
        <f>'(R-2) Adjusted Lengths (Tables)'!N85</f>
        <v>#N/A</v>
      </c>
      <c r="O86" s="435" t="str">
        <f>'(R-2) Adjusted Lengths (Tables)'!U85</f>
        <v>#N/A</v>
      </c>
      <c r="P86" s="431" t="str">
        <f>O86/'(I-1) General'!$H$58</f>
        <v>#N/A</v>
      </c>
      <c r="Q86" s="207"/>
      <c r="R86" s="425" t="str">
        <f>'(R-2) Adjusted Lengths (Tables)'!W85</f>
        <v>#N/A</v>
      </c>
      <c r="S86" s="429" t="str">
        <f>'(R-2) Adjusted Lengths (Tables)'!AD85</f>
        <v>#N/A</v>
      </c>
      <c r="T86" s="431" t="str">
        <f>S86/'(I-1) General'!$H$58</f>
        <v>#N/A</v>
      </c>
      <c r="U86" s="207"/>
      <c r="V86" s="429" t="str">
        <f>'(R-2) Adjusted Lengths (Tables)'!AF85</f>
        <v>#N/A</v>
      </c>
      <c r="W86" s="429" t="str">
        <f>'(R-2) Adjusted Lengths (Tables)'!AG85</f>
        <v>#N/A</v>
      </c>
      <c r="X86" s="431" t="str">
        <f t="shared" si="9"/>
        <v>#N/A</v>
      </c>
      <c r="Y86" s="429" t="str">
        <f t="shared" si="10"/>
        <v>#N/A</v>
      </c>
      <c r="Z86" s="207"/>
      <c r="AA86" s="704"/>
      <c r="AB86" s="705" t="str">
        <f>'(R-3) Adjusted Lengths (Alt.)'!W85</f>
        <v>#N/A</v>
      </c>
      <c r="AC86" s="706" t="str">
        <f>AB86/'(I-1) General'!$H$58</f>
        <v>#N/A</v>
      </c>
      <c r="AD86" s="207"/>
      <c r="AE86" s="707"/>
      <c r="AF86" s="429" t="str">
        <f>'(R-3) Adjusted Lengths (Alt.)'!AJ85</f>
        <v>#N/A</v>
      </c>
      <c r="AG86" s="706" t="str">
        <f>AF86/'(I-1) General'!$H$58</f>
        <v>#N/A</v>
      </c>
      <c r="AH86" s="207"/>
      <c r="AI86" s="429" t="str">
        <f>'(R-3) Adjusted Lengths (Alt.)'!AL85</f>
        <v>#N/A</v>
      </c>
      <c r="AJ86" s="429" t="str">
        <f>'(R-3) Adjusted Lengths (Alt.)'!AM85</f>
        <v>#N/A</v>
      </c>
      <c r="AK86" s="431" t="str">
        <f t="shared" si="11"/>
        <v>#N/A</v>
      </c>
      <c r="AL86" s="429" t="str">
        <f t="shared" si="12"/>
        <v>#N/A</v>
      </c>
      <c r="AM86" s="25"/>
    </row>
    <row r="87" ht="18.75" hidden="1" customHeight="1">
      <c r="A87" s="7"/>
      <c r="B87" s="162"/>
      <c r="C87" s="25"/>
      <c r="D87" s="334" t="str">
        <f>'(I-3) Design &amp; Feedback'!D86</f>
        <v>Not Required</v>
      </c>
      <c r="E87" s="162"/>
      <c r="F87" s="7"/>
      <c r="G87" s="421" t="str">
        <f>'(I-3) Design &amp; Feedback'!G86</f>
        <v>B/CS</v>
      </c>
      <c r="H87" s="421" t="str">
        <f>IF('(I-3) Design &amp; Feedback'!H86&gt;0,'(I-3) Design &amp; Feedback'!H86,"-")</f>
        <v>-</v>
      </c>
      <c r="I87" s="421" t="str">
        <f>IF('(I-3) Design &amp; Feedback'!I86&gt;0, '(I-3) Design &amp; Feedback'!I86,"-")</f>
        <v>-</v>
      </c>
      <c r="J87" s="434" t="str">
        <f>IF('(I-3) Design &amp; Feedback'!K86&gt;0, '(I-3) Design &amp; Feedback'!K86, "-")</f>
        <v>-</v>
      </c>
      <c r="K87" s="421" t="str">
        <f>IF('(I-3) Design &amp; Feedback'!L86&gt;0, '(I-3) Design &amp; Feedback'!L86, "-")</f>
        <v>-</v>
      </c>
      <c r="L87" s="421" t="str">
        <f>IF('(I-3) Design &amp; Feedback'!O86&gt;0, '(I-3) Design &amp; Feedback'!O86, "-")</f>
        <v>-</v>
      </c>
      <c r="M87" s="207"/>
      <c r="N87" s="429" t="str">
        <f>'(R-2) Adjusted Lengths (Tables)'!N86</f>
        <v>#N/A</v>
      </c>
      <c r="O87" s="435" t="str">
        <f>'(R-2) Adjusted Lengths (Tables)'!U86</f>
        <v>#N/A</v>
      </c>
      <c r="P87" s="431" t="str">
        <f>O87/'(I-1) General'!$H$58</f>
        <v>#N/A</v>
      </c>
      <c r="Q87" s="207"/>
      <c r="R87" s="425" t="str">
        <f>'(R-2) Adjusted Lengths (Tables)'!W86</f>
        <v>#N/A</v>
      </c>
      <c r="S87" s="429" t="str">
        <f>'(R-2) Adjusted Lengths (Tables)'!AD86</f>
        <v>#N/A</v>
      </c>
      <c r="T87" s="431" t="str">
        <f>S87/'(I-1) General'!$H$58</f>
        <v>#N/A</v>
      </c>
      <c r="U87" s="207"/>
      <c r="V87" s="429" t="str">
        <f>'(R-2) Adjusted Lengths (Tables)'!AF86</f>
        <v>#N/A</v>
      </c>
      <c r="W87" s="429" t="str">
        <f>'(R-2) Adjusted Lengths (Tables)'!AG86</f>
        <v>#N/A</v>
      </c>
      <c r="X87" s="431" t="str">
        <f t="shared" si="9"/>
        <v>#N/A</v>
      </c>
      <c r="Y87" s="429" t="str">
        <f t="shared" si="10"/>
        <v>#N/A</v>
      </c>
      <c r="Z87" s="207"/>
      <c r="AA87" s="704"/>
      <c r="AB87" s="705" t="str">
        <f>'(R-3) Adjusted Lengths (Alt.)'!W86</f>
        <v>#N/A</v>
      </c>
      <c r="AC87" s="706" t="str">
        <f>AB87/'(I-1) General'!$H$58</f>
        <v>#N/A</v>
      </c>
      <c r="AD87" s="207"/>
      <c r="AE87" s="707"/>
      <c r="AF87" s="429" t="str">
        <f>'(R-3) Adjusted Lengths (Alt.)'!AJ86</f>
        <v>#N/A</v>
      </c>
      <c r="AG87" s="706" t="str">
        <f>AF87/'(I-1) General'!$H$58</f>
        <v>#N/A</v>
      </c>
      <c r="AH87" s="207"/>
      <c r="AI87" s="429" t="str">
        <f>'(R-3) Adjusted Lengths (Alt.)'!AL86</f>
        <v>#N/A</v>
      </c>
      <c r="AJ87" s="429" t="str">
        <f>'(R-3) Adjusted Lengths (Alt.)'!AM86</f>
        <v>#N/A</v>
      </c>
      <c r="AK87" s="431" t="str">
        <f t="shared" si="11"/>
        <v>#N/A</v>
      </c>
      <c r="AL87" s="429" t="str">
        <f t="shared" si="12"/>
        <v>#N/A</v>
      </c>
      <c r="AM87" s="25"/>
    </row>
    <row r="88" ht="18.75" hidden="1" customHeight="1">
      <c r="A88" s="7"/>
      <c r="B88" s="162"/>
      <c r="C88" s="25"/>
      <c r="D88" s="334" t="str">
        <f>'(I-3) Design &amp; Feedback'!D87</f>
        <v>Not Required</v>
      </c>
      <c r="E88" s="162"/>
      <c r="F88" s="7"/>
      <c r="G88" s="437" t="str">
        <f>'(I-3) Design &amp; Feedback'!G87</f>
        <v>B/CS</v>
      </c>
      <c r="H88" s="437" t="str">
        <f>IF('(I-3) Design &amp; Feedback'!H87&gt;0,'(I-3) Design &amp; Feedback'!H87,"-")</f>
        <v>-</v>
      </c>
      <c r="I88" s="437" t="str">
        <f>IF('(I-3) Design &amp; Feedback'!I87&gt;0, '(I-3) Design &amp; Feedback'!I87,"-")</f>
        <v>-</v>
      </c>
      <c r="J88" s="462" t="str">
        <f>IF('(I-3) Design &amp; Feedback'!K87&gt;0, '(I-3) Design &amp; Feedback'!K87, "-")</f>
        <v>-</v>
      </c>
      <c r="K88" s="437" t="str">
        <f>IF('(I-3) Design &amp; Feedback'!L87&gt;0, '(I-3) Design &amp; Feedback'!L87, "-")</f>
        <v>-</v>
      </c>
      <c r="L88" s="437" t="str">
        <f>IF('(I-3) Design &amp; Feedback'!O87&gt;0, '(I-3) Design &amp; Feedback'!O87, "-")</f>
        <v>-</v>
      </c>
      <c r="M88" s="207"/>
      <c r="N88" s="429" t="str">
        <f>'(R-2) Adjusted Lengths (Tables)'!N87</f>
        <v>#N/A</v>
      </c>
      <c r="O88" s="435" t="str">
        <f>'(R-2) Adjusted Lengths (Tables)'!U87</f>
        <v>#N/A</v>
      </c>
      <c r="P88" s="431" t="str">
        <f>O88/'(I-1) General'!$H$60</f>
        <v>#N/A</v>
      </c>
      <c r="Q88" s="207"/>
      <c r="R88" s="425" t="str">
        <f>'(R-2) Adjusted Lengths (Tables)'!W87</f>
        <v>#N/A</v>
      </c>
      <c r="S88" s="429" t="str">
        <f>'(R-2) Adjusted Lengths (Tables)'!AD87</f>
        <v>#N/A</v>
      </c>
      <c r="T88" s="431" t="str">
        <f>S88/'(I-1) General'!$H$60</f>
        <v>#N/A</v>
      </c>
      <c r="U88" s="207"/>
      <c r="V88" s="429" t="str">
        <f>'(R-2) Adjusted Lengths (Tables)'!AF87</f>
        <v>#N/A</v>
      </c>
      <c r="W88" s="429" t="str">
        <f>'(R-2) Adjusted Lengths (Tables)'!AG87</f>
        <v>#N/A</v>
      </c>
      <c r="X88" s="431" t="str">
        <f t="shared" si="9"/>
        <v>#N/A</v>
      </c>
      <c r="Y88" s="429" t="str">
        <f t="shared" si="10"/>
        <v>#N/A</v>
      </c>
      <c r="Z88" s="207"/>
      <c r="AA88" s="704"/>
      <c r="AB88" s="705" t="str">
        <f>'(R-3) Adjusted Lengths (Alt.)'!W87</f>
        <v>#N/A</v>
      </c>
      <c r="AC88" s="706" t="str">
        <f>AB88/'(I-1) General'!$H$60</f>
        <v>#N/A</v>
      </c>
      <c r="AD88" s="207"/>
      <c r="AE88" s="707"/>
      <c r="AF88" s="429" t="str">
        <f>'(R-3) Adjusted Lengths (Alt.)'!AJ87</f>
        <v>#N/A</v>
      </c>
      <c r="AG88" s="706" t="str">
        <f>AF88/'(I-1) General'!$H$60</f>
        <v>#N/A</v>
      </c>
      <c r="AH88" s="207"/>
      <c r="AI88" s="429" t="str">
        <f>'(R-3) Adjusted Lengths (Alt.)'!AL87</f>
        <v>#N/A</v>
      </c>
      <c r="AJ88" s="429" t="str">
        <f>'(R-3) Adjusted Lengths (Alt.)'!AM87</f>
        <v>#N/A</v>
      </c>
      <c r="AK88" s="431" t="str">
        <f t="shared" si="11"/>
        <v>#N/A</v>
      </c>
      <c r="AL88" s="429" t="str">
        <f t="shared" si="12"/>
        <v>#N/A</v>
      </c>
      <c r="AM88" s="25"/>
    </row>
    <row r="89" ht="18.75" hidden="1" customHeight="1">
      <c r="A89" s="7"/>
      <c r="B89" s="162"/>
      <c r="C89" s="25"/>
      <c r="D89" s="334" t="str">
        <f>'(I-3) Design &amp; Feedback'!D88</f>
        <v>Not Required</v>
      </c>
      <c r="E89" s="162"/>
      <c r="F89" s="7"/>
      <c r="G89" s="437" t="str">
        <f>'(I-3) Design &amp; Feedback'!G88</f>
        <v>B/CS</v>
      </c>
      <c r="H89" s="437" t="str">
        <f>IF('(I-3) Design &amp; Feedback'!H88&gt;0,'(I-3) Design &amp; Feedback'!H88,"-")</f>
        <v>-</v>
      </c>
      <c r="I89" s="437" t="str">
        <f>IF('(I-3) Design &amp; Feedback'!I88&gt;0, '(I-3) Design &amp; Feedback'!I88,"-")</f>
        <v>-</v>
      </c>
      <c r="J89" s="462" t="str">
        <f>IF('(I-3) Design &amp; Feedback'!K88&gt;0, '(I-3) Design &amp; Feedback'!K88, "-")</f>
        <v>-</v>
      </c>
      <c r="K89" s="437" t="str">
        <f>IF('(I-3) Design &amp; Feedback'!L88&gt;0, '(I-3) Design &amp; Feedback'!L88, "-")</f>
        <v>-</v>
      </c>
      <c r="L89" s="437" t="str">
        <f>IF('(I-3) Design &amp; Feedback'!O88&gt;0, '(I-3) Design &amp; Feedback'!O88, "-")</f>
        <v>-</v>
      </c>
      <c r="M89" s="207"/>
      <c r="N89" s="429" t="str">
        <f>'(R-2) Adjusted Lengths (Tables)'!N88</f>
        <v>#N/A</v>
      </c>
      <c r="O89" s="435" t="str">
        <f>'(R-2) Adjusted Lengths (Tables)'!U88</f>
        <v>#N/A</v>
      </c>
      <c r="P89" s="431" t="str">
        <f>O89/'(I-1) General'!$H$60</f>
        <v>#N/A</v>
      </c>
      <c r="Q89" s="207"/>
      <c r="R89" s="425" t="str">
        <f>'(R-2) Adjusted Lengths (Tables)'!W88</f>
        <v>#N/A</v>
      </c>
      <c r="S89" s="429" t="str">
        <f>'(R-2) Adjusted Lengths (Tables)'!AD88</f>
        <v>#N/A</v>
      </c>
      <c r="T89" s="431" t="str">
        <f>S89/'(I-1) General'!$H$60</f>
        <v>#N/A</v>
      </c>
      <c r="U89" s="207"/>
      <c r="V89" s="429" t="str">
        <f>'(R-2) Adjusted Lengths (Tables)'!AF88</f>
        <v>#N/A</v>
      </c>
      <c r="W89" s="429" t="str">
        <f>'(R-2) Adjusted Lengths (Tables)'!AG88</f>
        <v>#N/A</v>
      </c>
      <c r="X89" s="431" t="str">
        <f t="shared" si="9"/>
        <v>#N/A</v>
      </c>
      <c r="Y89" s="429" t="str">
        <f t="shared" si="10"/>
        <v>#N/A</v>
      </c>
      <c r="Z89" s="207"/>
      <c r="AA89" s="704"/>
      <c r="AB89" s="705" t="str">
        <f>'(R-3) Adjusted Lengths (Alt.)'!W88</f>
        <v>#N/A</v>
      </c>
      <c r="AC89" s="706" t="str">
        <f>AB89/'(I-1) General'!$H$60</f>
        <v>#N/A</v>
      </c>
      <c r="AD89" s="207"/>
      <c r="AE89" s="707"/>
      <c r="AF89" s="429" t="str">
        <f>'(R-3) Adjusted Lengths (Alt.)'!AJ88</f>
        <v>#N/A</v>
      </c>
      <c r="AG89" s="706" t="str">
        <f>AF89/'(I-1) General'!$H$60</f>
        <v>#N/A</v>
      </c>
      <c r="AH89" s="207"/>
      <c r="AI89" s="429" t="str">
        <f>'(R-3) Adjusted Lengths (Alt.)'!AL88</f>
        <v>#N/A</v>
      </c>
      <c r="AJ89" s="429" t="str">
        <f>'(R-3) Adjusted Lengths (Alt.)'!AM88</f>
        <v>#N/A</v>
      </c>
      <c r="AK89" s="431" t="str">
        <f t="shared" si="11"/>
        <v>#N/A</v>
      </c>
      <c r="AL89" s="429" t="str">
        <f t="shared" si="12"/>
        <v>#N/A</v>
      </c>
      <c r="AM89" s="25"/>
    </row>
    <row r="90" ht="18.75" hidden="1" customHeight="1">
      <c r="A90" s="7"/>
      <c r="B90" s="162"/>
      <c r="C90" s="25"/>
      <c r="D90" s="334" t="str">
        <f>'(I-3) Design &amp; Feedback'!D89</f>
        <v>Not Required</v>
      </c>
      <c r="E90" s="162"/>
      <c r="F90" s="7"/>
      <c r="G90" s="437" t="str">
        <f>'(I-3) Design &amp; Feedback'!G89</f>
        <v>B/CS</v>
      </c>
      <c r="H90" s="437" t="str">
        <f>IF('(I-3) Design &amp; Feedback'!H89&gt;0,'(I-3) Design &amp; Feedback'!H89,"-")</f>
        <v>-</v>
      </c>
      <c r="I90" s="437" t="str">
        <f>IF('(I-3) Design &amp; Feedback'!I89&gt;0, '(I-3) Design &amp; Feedback'!I89,"-")</f>
        <v>-</v>
      </c>
      <c r="J90" s="462" t="str">
        <f>IF('(I-3) Design &amp; Feedback'!K89&gt;0, '(I-3) Design &amp; Feedback'!K89, "-")</f>
        <v>-</v>
      </c>
      <c r="K90" s="437" t="str">
        <f>IF('(I-3) Design &amp; Feedback'!L89&gt;0, '(I-3) Design &amp; Feedback'!L89, "-")</f>
        <v>-</v>
      </c>
      <c r="L90" s="437" t="str">
        <f>IF('(I-3) Design &amp; Feedback'!O89&gt;0, '(I-3) Design &amp; Feedback'!O89, "-")</f>
        <v>-</v>
      </c>
      <c r="M90" s="207"/>
      <c r="N90" s="429" t="str">
        <f>'(R-2) Adjusted Lengths (Tables)'!N89</f>
        <v>#N/A</v>
      </c>
      <c r="O90" s="435" t="str">
        <f>'(R-2) Adjusted Lengths (Tables)'!U89</f>
        <v>#N/A</v>
      </c>
      <c r="P90" s="431" t="str">
        <f>O90/'(I-1) General'!$H$60</f>
        <v>#N/A</v>
      </c>
      <c r="Q90" s="207"/>
      <c r="R90" s="425" t="str">
        <f>'(R-2) Adjusted Lengths (Tables)'!W89</f>
        <v>#N/A</v>
      </c>
      <c r="S90" s="429" t="str">
        <f>'(R-2) Adjusted Lengths (Tables)'!AD89</f>
        <v>#N/A</v>
      </c>
      <c r="T90" s="431" t="str">
        <f>S90/'(I-1) General'!$H$60</f>
        <v>#N/A</v>
      </c>
      <c r="U90" s="207"/>
      <c r="V90" s="429" t="str">
        <f>'(R-2) Adjusted Lengths (Tables)'!AF89</f>
        <v>#N/A</v>
      </c>
      <c r="W90" s="429" t="str">
        <f>'(R-2) Adjusted Lengths (Tables)'!AG89</f>
        <v>#N/A</v>
      </c>
      <c r="X90" s="431" t="str">
        <f t="shared" si="9"/>
        <v>#N/A</v>
      </c>
      <c r="Y90" s="429" t="str">
        <f t="shared" si="10"/>
        <v>#N/A</v>
      </c>
      <c r="Z90" s="207"/>
      <c r="AA90" s="704"/>
      <c r="AB90" s="705" t="str">
        <f>'(R-3) Adjusted Lengths (Alt.)'!W89</f>
        <v>#N/A</v>
      </c>
      <c r="AC90" s="706" t="str">
        <f>AB90/'(I-1) General'!$H$60</f>
        <v>#N/A</v>
      </c>
      <c r="AD90" s="207"/>
      <c r="AE90" s="707"/>
      <c r="AF90" s="429" t="str">
        <f>'(R-3) Adjusted Lengths (Alt.)'!AJ89</f>
        <v>#N/A</v>
      </c>
      <c r="AG90" s="706" t="str">
        <f>AF90/'(I-1) General'!$H$60</f>
        <v>#N/A</v>
      </c>
      <c r="AH90" s="207"/>
      <c r="AI90" s="429" t="str">
        <f>'(R-3) Adjusted Lengths (Alt.)'!AL89</f>
        <v>#N/A</v>
      </c>
      <c r="AJ90" s="429" t="str">
        <f>'(R-3) Adjusted Lengths (Alt.)'!AM89</f>
        <v>#N/A</v>
      </c>
      <c r="AK90" s="431" t="str">
        <f t="shared" si="11"/>
        <v>#N/A</v>
      </c>
      <c r="AL90" s="429" t="str">
        <f t="shared" si="12"/>
        <v>#N/A</v>
      </c>
      <c r="AM90" s="25"/>
    </row>
    <row r="91" ht="18.75" hidden="1" customHeight="1">
      <c r="A91" s="7"/>
      <c r="B91" s="162"/>
      <c r="C91" s="25"/>
      <c r="D91" s="334" t="str">
        <f>'(I-3) Design &amp; Feedback'!D90</f>
        <v>Not Required</v>
      </c>
      <c r="E91" s="162"/>
      <c r="F91" s="7"/>
      <c r="G91" s="437" t="str">
        <f>'(I-3) Design &amp; Feedback'!G90</f>
        <v>B/CS</v>
      </c>
      <c r="H91" s="437" t="str">
        <f>IF('(I-3) Design &amp; Feedback'!H90&gt;0,'(I-3) Design &amp; Feedback'!H90,"-")</f>
        <v>-</v>
      </c>
      <c r="I91" s="437" t="str">
        <f>IF('(I-3) Design &amp; Feedback'!I90&gt;0, '(I-3) Design &amp; Feedback'!I90,"-")</f>
        <v>-</v>
      </c>
      <c r="J91" s="462" t="str">
        <f>IF('(I-3) Design &amp; Feedback'!K90&gt;0, '(I-3) Design &amp; Feedback'!K90, "-")</f>
        <v>-</v>
      </c>
      <c r="K91" s="437" t="str">
        <f>IF('(I-3) Design &amp; Feedback'!L90&gt;0, '(I-3) Design &amp; Feedback'!L90, "-")</f>
        <v>-</v>
      </c>
      <c r="L91" s="437" t="str">
        <f>IF('(I-3) Design &amp; Feedback'!O90&gt;0, '(I-3) Design &amp; Feedback'!O90, "-")</f>
        <v>-</v>
      </c>
      <c r="M91" s="207"/>
      <c r="N91" s="429" t="str">
        <f>'(R-2) Adjusted Lengths (Tables)'!N90</f>
        <v>#N/A</v>
      </c>
      <c r="O91" s="435" t="str">
        <f>'(R-2) Adjusted Lengths (Tables)'!U90</f>
        <v>#N/A</v>
      </c>
      <c r="P91" s="431" t="str">
        <f>O91/'(I-1) General'!$H$60</f>
        <v>#N/A</v>
      </c>
      <c r="Q91" s="207"/>
      <c r="R91" s="425" t="str">
        <f>'(R-2) Adjusted Lengths (Tables)'!W90</f>
        <v>#N/A</v>
      </c>
      <c r="S91" s="429" t="str">
        <f>'(R-2) Adjusted Lengths (Tables)'!AD90</f>
        <v>#N/A</v>
      </c>
      <c r="T91" s="431" t="str">
        <f>S91/'(I-1) General'!$H$60</f>
        <v>#N/A</v>
      </c>
      <c r="U91" s="207"/>
      <c r="V91" s="429" t="str">
        <f>'(R-2) Adjusted Lengths (Tables)'!AF90</f>
        <v>#N/A</v>
      </c>
      <c r="W91" s="429" t="str">
        <f>'(R-2) Adjusted Lengths (Tables)'!AG90</f>
        <v>#N/A</v>
      </c>
      <c r="X91" s="431" t="str">
        <f t="shared" si="9"/>
        <v>#N/A</v>
      </c>
      <c r="Y91" s="429" t="str">
        <f t="shared" si="10"/>
        <v>#N/A</v>
      </c>
      <c r="Z91" s="207"/>
      <c r="AA91" s="704"/>
      <c r="AB91" s="705" t="str">
        <f>'(R-3) Adjusted Lengths (Alt.)'!W90</f>
        <v>#N/A</v>
      </c>
      <c r="AC91" s="706" t="str">
        <f>AB91/'(I-1) General'!$H$60</f>
        <v>#N/A</v>
      </c>
      <c r="AD91" s="207"/>
      <c r="AE91" s="707"/>
      <c r="AF91" s="429" t="str">
        <f>'(R-3) Adjusted Lengths (Alt.)'!AJ90</f>
        <v>#N/A</v>
      </c>
      <c r="AG91" s="706" t="str">
        <f>AF91/'(I-1) General'!$H$60</f>
        <v>#N/A</v>
      </c>
      <c r="AH91" s="207"/>
      <c r="AI91" s="429" t="str">
        <f>'(R-3) Adjusted Lengths (Alt.)'!AL90</f>
        <v>#N/A</v>
      </c>
      <c r="AJ91" s="429" t="str">
        <f>'(R-3) Adjusted Lengths (Alt.)'!AM90</f>
        <v>#N/A</v>
      </c>
      <c r="AK91" s="431" t="str">
        <f t="shared" si="11"/>
        <v>#N/A</v>
      </c>
      <c r="AL91" s="429" t="str">
        <f t="shared" si="12"/>
        <v>#N/A</v>
      </c>
      <c r="AM91" s="25"/>
    </row>
    <row r="92" ht="18.75" hidden="1" customHeight="1">
      <c r="A92" s="7"/>
      <c r="B92" s="162"/>
      <c r="C92" s="25"/>
      <c r="D92" s="334" t="str">
        <f>'(I-3) Design &amp; Feedback'!D91</f>
        <v>Not Required</v>
      </c>
      <c r="E92" s="162"/>
      <c r="F92" s="7"/>
      <c r="G92" s="437" t="str">
        <f>'(I-3) Design &amp; Feedback'!G91</f>
        <v>B/CS</v>
      </c>
      <c r="H92" s="437" t="str">
        <f>IF('(I-3) Design &amp; Feedback'!H91&gt;0,'(I-3) Design &amp; Feedback'!H91,"-")</f>
        <v>-</v>
      </c>
      <c r="I92" s="437" t="str">
        <f>IF('(I-3) Design &amp; Feedback'!I91&gt;0, '(I-3) Design &amp; Feedback'!I91,"-")</f>
        <v>-</v>
      </c>
      <c r="J92" s="462" t="str">
        <f>IF('(I-3) Design &amp; Feedback'!K91&gt;0, '(I-3) Design &amp; Feedback'!K91, "-")</f>
        <v>-</v>
      </c>
      <c r="K92" s="437" t="str">
        <f>IF('(I-3) Design &amp; Feedback'!L91&gt;0, '(I-3) Design &amp; Feedback'!L91, "-")</f>
        <v>-</v>
      </c>
      <c r="L92" s="437" t="str">
        <f>IF('(I-3) Design &amp; Feedback'!O91&gt;0, '(I-3) Design &amp; Feedback'!O91, "-")</f>
        <v>-</v>
      </c>
      <c r="M92" s="207"/>
      <c r="N92" s="429" t="str">
        <f>'(R-2) Adjusted Lengths (Tables)'!N91</f>
        <v>#N/A</v>
      </c>
      <c r="O92" s="435" t="str">
        <f>'(R-2) Adjusted Lengths (Tables)'!U91</f>
        <v>#N/A</v>
      </c>
      <c r="P92" s="431" t="str">
        <f>O92/'(I-1) General'!$H$60</f>
        <v>#N/A</v>
      </c>
      <c r="Q92" s="207"/>
      <c r="R92" s="425" t="str">
        <f>'(R-2) Adjusted Lengths (Tables)'!W91</f>
        <v>#N/A</v>
      </c>
      <c r="S92" s="429" t="str">
        <f>'(R-2) Adjusted Lengths (Tables)'!AD91</f>
        <v>#N/A</v>
      </c>
      <c r="T92" s="431" t="str">
        <f>S92/'(I-1) General'!$H$60</f>
        <v>#N/A</v>
      </c>
      <c r="U92" s="207"/>
      <c r="V92" s="429" t="str">
        <f>'(R-2) Adjusted Lengths (Tables)'!AF91</f>
        <v>#N/A</v>
      </c>
      <c r="W92" s="429" t="str">
        <f>'(R-2) Adjusted Lengths (Tables)'!AG91</f>
        <v>#N/A</v>
      </c>
      <c r="X92" s="431" t="str">
        <f t="shared" si="9"/>
        <v>#N/A</v>
      </c>
      <c r="Y92" s="429" t="str">
        <f t="shared" si="10"/>
        <v>#N/A</v>
      </c>
      <c r="Z92" s="207"/>
      <c r="AA92" s="704"/>
      <c r="AB92" s="705" t="str">
        <f>'(R-3) Adjusted Lengths (Alt.)'!W91</f>
        <v>#N/A</v>
      </c>
      <c r="AC92" s="706" t="str">
        <f>AB92/'(I-1) General'!$H$60</f>
        <v>#N/A</v>
      </c>
      <c r="AD92" s="207"/>
      <c r="AE92" s="707"/>
      <c r="AF92" s="429" t="str">
        <f>'(R-3) Adjusted Lengths (Alt.)'!AJ91</f>
        <v>#N/A</v>
      </c>
      <c r="AG92" s="706" t="str">
        <f>AF92/'(I-1) General'!$H$60</f>
        <v>#N/A</v>
      </c>
      <c r="AH92" s="207"/>
      <c r="AI92" s="429" t="str">
        <f>'(R-3) Adjusted Lengths (Alt.)'!AL91</f>
        <v>#N/A</v>
      </c>
      <c r="AJ92" s="429" t="str">
        <f>'(R-3) Adjusted Lengths (Alt.)'!AM91</f>
        <v>#N/A</v>
      </c>
      <c r="AK92" s="431" t="str">
        <f t="shared" si="11"/>
        <v>#N/A</v>
      </c>
      <c r="AL92" s="429" t="str">
        <f t="shared" si="12"/>
        <v>#N/A</v>
      </c>
      <c r="AM92" s="25"/>
    </row>
    <row r="93" ht="18.75" hidden="1" customHeight="1">
      <c r="A93" s="7"/>
      <c r="B93" s="162"/>
      <c r="C93" s="25"/>
      <c r="D93" s="334" t="str">
        <f>'(I-3) Design &amp; Feedback'!D92</f>
        <v>Not Required</v>
      </c>
      <c r="E93" s="162"/>
      <c r="F93" s="7"/>
      <c r="G93" s="437" t="str">
        <f>'(I-3) Design &amp; Feedback'!G92</f>
        <v>B/CS</v>
      </c>
      <c r="H93" s="437" t="str">
        <f>IF('(I-3) Design &amp; Feedback'!H92&gt;0,'(I-3) Design &amp; Feedback'!H92,"-")</f>
        <v>-</v>
      </c>
      <c r="I93" s="437" t="str">
        <f>IF('(I-3) Design &amp; Feedback'!I92&gt;0, '(I-3) Design &amp; Feedback'!I92,"-")</f>
        <v>-</v>
      </c>
      <c r="J93" s="462" t="str">
        <f>IF('(I-3) Design &amp; Feedback'!K92&gt;0, '(I-3) Design &amp; Feedback'!K92, "-")</f>
        <v>-</v>
      </c>
      <c r="K93" s="437" t="str">
        <f>IF('(I-3) Design &amp; Feedback'!L92&gt;0, '(I-3) Design &amp; Feedback'!L92, "-")</f>
        <v>-</v>
      </c>
      <c r="L93" s="437" t="str">
        <f>IF('(I-3) Design &amp; Feedback'!O92&gt;0, '(I-3) Design &amp; Feedback'!O92, "-")</f>
        <v>-</v>
      </c>
      <c r="M93" s="207"/>
      <c r="N93" s="429" t="str">
        <f>'(R-2) Adjusted Lengths (Tables)'!N92</f>
        <v>#N/A</v>
      </c>
      <c r="O93" s="435" t="str">
        <f>'(R-2) Adjusted Lengths (Tables)'!U92</f>
        <v>#N/A</v>
      </c>
      <c r="P93" s="431" t="str">
        <f>O93/'(I-1) General'!$H$60</f>
        <v>#N/A</v>
      </c>
      <c r="Q93" s="207"/>
      <c r="R93" s="425" t="str">
        <f>'(R-2) Adjusted Lengths (Tables)'!W92</f>
        <v>#N/A</v>
      </c>
      <c r="S93" s="429" t="str">
        <f>'(R-2) Adjusted Lengths (Tables)'!AD92</f>
        <v>#N/A</v>
      </c>
      <c r="T93" s="431" t="str">
        <f>S93/'(I-1) General'!$H$60</f>
        <v>#N/A</v>
      </c>
      <c r="U93" s="207"/>
      <c r="V93" s="429" t="str">
        <f>'(R-2) Adjusted Lengths (Tables)'!AF92</f>
        <v>#N/A</v>
      </c>
      <c r="W93" s="429" t="str">
        <f>'(R-2) Adjusted Lengths (Tables)'!AG92</f>
        <v>#N/A</v>
      </c>
      <c r="X93" s="431" t="str">
        <f t="shared" si="9"/>
        <v>#N/A</v>
      </c>
      <c r="Y93" s="429" t="str">
        <f t="shared" si="10"/>
        <v>#N/A</v>
      </c>
      <c r="Z93" s="207"/>
      <c r="AA93" s="704"/>
      <c r="AB93" s="705" t="str">
        <f>'(R-3) Adjusted Lengths (Alt.)'!W92</f>
        <v>#N/A</v>
      </c>
      <c r="AC93" s="706" t="str">
        <f>AB93/'(I-1) General'!$H$60</f>
        <v>#N/A</v>
      </c>
      <c r="AD93" s="207"/>
      <c r="AE93" s="707"/>
      <c r="AF93" s="429" t="str">
        <f>'(R-3) Adjusted Lengths (Alt.)'!AJ92</f>
        <v>#N/A</v>
      </c>
      <c r="AG93" s="706" t="str">
        <f>AF93/'(I-1) General'!$H$60</f>
        <v>#N/A</v>
      </c>
      <c r="AH93" s="207"/>
      <c r="AI93" s="429" t="str">
        <f>'(R-3) Adjusted Lengths (Alt.)'!AL92</f>
        <v>#N/A</v>
      </c>
      <c r="AJ93" s="429" t="str">
        <f>'(R-3) Adjusted Lengths (Alt.)'!AM92</f>
        <v>#N/A</v>
      </c>
      <c r="AK93" s="431" t="str">
        <f t="shared" si="11"/>
        <v>#N/A</v>
      </c>
      <c r="AL93" s="429" t="str">
        <f t="shared" si="12"/>
        <v>#N/A</v>
      </c>
      <c r="AM93" s="25"/>
    </row>
    <row r="94" ht="18.75" hidden="1" customHeight="1">
      <c r="A94" s="7"/>
      <c r="B94" s="162"/>
      <c r="C94" s="25"/>
      <c r="D94" s="334" t="str">
        <f>'(I-3) Design &amp; Feedback'!D93</f>
        <v>Not Required</v>
      </c>
      <c r="E94" s="162"/>
      <c r="F94" s="7"/>
      <c r="G94" s="437" t="str">
        <f>'(I-3) Design &amp; Feedback'!G93</f>
        <v>B/CS</v>
      </c>
      <c r="H94" s="437" t="str">
        <f>IF('(I-3) Design &amp; Feedback'!H93&gt;0,'(I-3) Design &amp; Feedback'!H93,"-")</f>
        <v>-</v>
      </c>
      <c r="I94" s="437" t="str">
        <f>IF('(I-3) Design &amp; Feedback'!I93&gt;0, '(I-3) Design &amp; Feedback'!I93,"-")</f>
        <v>-</v>
      </c>
      <c r="J94" s="462" t="str">
        <f>IF('(I-3) Design &amp; Feedback'!K93&gt;0, '(I-3) Design &amp; Feedback'!K93, "-")</f>
        <v>-</v>
      </c>
      <c r="K94" s="437" t="str">
        <f>IF('(I-3) Design &amp; Feedback'!L93&gt;0, '(I-3) Design &amp; Feedback'!L93, "-")</f>
        <v>-</v>
      </c>
      <c r="L94" s="437" t="str">
        <f>IF('(I-3) Design &amp; Feedback'!O93&gt;0, '(I-3) Design &amp; Feedback'!O93, "-")</f>
        <v>-</v>
      </c>
      <c r="M94" s="207"/>
      <c r="N94" s="429" t="str">
        <f>'(R-2) Adjusted Lengths (Tables)'!N93</f>
        <v>#N/A</v>
      </c>
      <c r="O94" s="435" t="str">
        <f>'(R-2) Adjusted Lengths (Tables)'!U93</f>
        <v>#N/A</v>
      </c>
      <c r="P94" s="431" t="str">
        <f>O94/'(I-1) General'!$H$60</f>
        <v>#N/A</v>
      </c>
      <c r="Q94" s="207"/>
      <c r="R94" s="425" t="str">
        <f>'(R-2) Adjusted Lengths (Tables)'!W93</f>
        <v>#N/A</v>
      </c>
      <c r="S94" s="429" t="str">
        <f>'(R-2) Adjusted Lengths (Tables)'!AD93</f>
        <v>#N/A</v>
      </c>
      <c r="T94" s="431" t="str">
        <f>S94/'(I-1) General'!$H$60</f>
        <v>#N/A</v>
      </c>
      <c r="U94" s="207"/>
      <c r="V94" s="429" t="str">
        <f>'(R-2) Adjusted Lengths (Tables)'!AF93</f>
        <v>#N/A</v>
      </c>
      <c r="W94" s="429" t="str">
        <f>'(R-2) Adjusted Lengths (Tables)'!AG93</f>
        <v>#N/A</v>
      </c>
      <c r="X94" s="431" t="str">
        <f t="shared" si="9"/>
        <v>#N/A</v>
      </c>
      <c r="Y94" s="429" t="str">
        <f t="shared" si="10"/>
        <v>#N/A</v>
      </c>
      <c r="Z94" s="207"/>
      <c r="AA94" s="704"/>
      <c r="AB94" s="705" t="str">
        <f>'(R-3) Adjusted Lengths (Alt.)'!W93</f>
        <v>#N/A</v>
      </c>
      <c r="AC94" s="706" t="str">
        <f>AB94/'(I-1) General'!$H$60</f>
        <v>#N/A</v>
      </c>
      <c r="AD94" s="207"/>
      <c r="AE94" s="707"/>
      <c r="AF94" s="429" t="str">
        <f>'(R-3) Adjusted Lengths (Alt.)'!AJ93</f>
        <v>#N/A</v>
      </c>
      <c r="AG94" s="706" t="str">
        <f>AF94/'(I-1) General'!$H$60</f>
        <v>#N/A</v>
      </c>
      <c r="AH94" s="207"/>
      <c r="AI94" s="429" t="str">
        <f>'(R-3) Adjusted Lengths (Alt.)'!AL93</f>
        <v>#N/A</v>
      </c>
      <c r="AJ94" s="429" t="str">
        <f>'(R-3) Adjusted Lengths (Alt.)'!AM93</f>
        <v>#N/A</v>
      </c>
      <c r="AK94" s="431" t="str">
        <f t="shared" si="11"/>
        <v>#N/A</v>
      </c>
      <c r="AL94" s="429" t="str">
        <f t="shared" si="12"/>
        <v>#N/A</v>
      </c>
      <c r="AM94" s="25"/>
    </row>
    <row r="95" ht="18.75" hidden="1" customHeight="1">
      <c r="A95" s="7"/>
      <c r="B95" s="162"/>
      <c r="C95" s="25"/>
      <c r="D95" s="334" t="str">
        <f>'(I-3) Design &amp; Feedback'!D94</f>
        <v>Not Required</v>
      </c>
      <c r="E95" s="162"/>
      <c r="F95" s="7"/>
      <c r="G95" s="437" t="str">
        <f>'(I-3) Design &amp; Feedback'!G94</f>
        <v>B/CS</v>
      </c>
      <c r="H95" s="437" t="str">
        <f>IF('(I-3) Design &amp; Feedback'!H94&gt;0,'(I-3) Design &amp; Feedback'!H94,"-")</f>
        <v>-</v>
      </c>
      <c r="I95" s="437" t="str">
        <f>IF('(I-3) Design &amp; Feedback'!I94&gt;0, '(I-3) Design &amp; Feedback'!I94,"-")</f>
        <v>-</v>
      </c>
      <c r="J95" s="462" t="str">
        <f>IF('(I-3) Design &amp; Feedback'!K94&gt;0, '(I-3) Design &amp; Feedback'!K94, "-")</f>
        <v>-</v>
      </c>
      <c r="K95" s="437" t="str">
        <f>IF('(I-3) Design &amp; Feedback'!L94&gt;0, '(I-3) Design &amp; Feedback'!L94, "-")</f>
        <v>-</v>
      </c>
      <c r="L95" s="437" t="str">
        <f>IF('(I-3) Design &amp; Feedback'!O94&gt;0, '(I-3) Design &amp; Feedback'!O94, "-")</f>
        <v>-</v>
      </c>
      <c r="M95" s="207"/>
      <c r="N95" s="429" t="str">
        <f>'(R-2) Adjusted Lengths (Tables)'!N94</f>
        <v>#N/A</v>
      </c>
      <c r="O95" s="435" t="str">
        <f>'(R-2) Adjusted Lengths (Tables)'!U94</f>
        <v>#N/A</v>
      </c>
      <c r="P95" s="431" t="str">
        <f>O95/'(I-1) General'!$H$60</f>
        <v>#N/A</v>
      </c>
      <c r="Q95" s="207"/>
      <c r="R95" s="425" t="str">
        <f>'(R-2) Adjusted Lengths (Tables)'!W94</f>
        <v>#N/A</v>
      </c>
      <c r="S95" s="429" t="str">
        <f>'(R-2) Adjusted Lengths (Tables)'!AD94</f>
        <v>#N/A</v>
      </c>
      <c r="T95" s="431" t="str">
        <f>S95/'(I-1) General'!$H$60</f>
        <v>#N/A</v>
      </c>
      <c r="U95" s="207"/>
      <c r="V95" s="429" t="str">
        <f>'(R-2) Adjusted Lengths (Tables)'!AF94</f>
        <v>#N/A</v>
      </c>
      <c r="W95" s="429" t="str">
        <f>'(R-2) Adjusted Lengths (Tables)'!AG94</f>
        <v>#N/A</v>
      </c>
      <c r="X95" s="431" t="str">
        <f t="shared" si="9"/>
        <v>#N/A</v>
      </c>
      <c r="Y95" s="429" t="str">
        <f t="shared" si="10"/>
        <v>#N/A</v>
      </c>
      <c r="Z95" s="207"/>
      <c r="AA95" s="704"/>
      <c r="AB95" s="705" t="str">
        <f>'(R-3) Adjusted Lengths (Alt.)'!W94</f>
        <v>#N/A</v>
      </c>
      <c r="AC95" s="706" t="str">
        <f>AB95/'(I-1) General'!$H$60</f>
        <v>#N/A</v>
      </c>
      <c r="AD95" s="207"/>
      <c r="AE95" s="707"/>
      <c r="AF95" s="429" t="str">
        <f>'(R-3) Adjusted Lengths (Alt.)'!AJ94</f>
        <v>#N/A</v>
      </c>
      <c r="AG95" s="706" t="str">
        <f>AF95/'(I-1) General'!$H$60</f>
        <v>#N/A</v>
      </c>
      <c r="AH95" s="207"/>
      <c r="AI95" s="429" t="str">
        <f>'(R-3) Adjusted Lengths (Alt.)'!AL94</f>
        <v>#N/A</v>
      </c>
      <c r="AJ95" s="429" t="str">
        <f>'(R-3) Adjusted Lengths (Alt.)'!AM94</f>
        <v>#N/A</v>
      </c>
      <c r="AK95" s="431" t="str">
        <f t="shared" si="11"/>
        <v>#N/A</v>
      </c>
      <c r="AL95" s="429" t="str">
        <f t="shared" si="12"/>
        <v>#N/A</v>
      </c>
      <c r="AM95" s="25"/>
    </row>
    <row r="96" ht="18.75" hidden="1" customHeight="1">
      <c r="A96" s="7"/>
      <c r="B96" s="162"/>
      <c r="C96" s="25"/>
      <c r="D96" s="334" t="str">
        <f>'(I-3) Design &amp; Feedback'!D95</f>
        <v>Not Required</v>
      </c>
      <c r="E96" s="162"/>
      <c r="F96" s="7"/>
      <c r="G96" s="437" t="str">
        <f>'(I-3) Design &amp; Feedback'!G95</f>
        <v>B/CS</v>
      </c>
      <c r="H96" s="437" t="str">
        <f>IF('(I-3) Design &amp; Feedback'!H95&gt;0,'(I-3) Design &amp; Feedback'!H95,"-")</f>
        <v>-</v>
      </c>
      <c r="I96" s="437" t="str">
        <f>IF('(I-3) Design &amp; Feedback'!I95&gt;0, '(I-3) Design &amp; Feedback'!I95,"-")</f>
        <v>-</v>
      </c>
      <c r="J96" s="462" t="str">
        <f>IF('(I-3) Design &amp; Feedback'!K95&gt;0, '(I-3) Design &amp; Feedback'!K95, "-")</f>
        <v>-</v>
      </c>
      <c r="K96" s="437" t="str">
        <f>IF('(I-3) Design &amp; Feedback'!L95&gt;0, '(I-3) Design &amp; Feedback'!L95, "-")</f>
        <v>-</v>
      </c>
      <c r="L96" s="437" t="str">
        <f>IF('(I-3) Design &amp; Feedback'!O95&gt;0, '(I-3) Design &amp; Feedback'!O95, "-")</f>
        <v>-</v>
      </c>
      <c r="M96" s="207"/>
      <c r="N96" s="429" t="str">
        <f>'(R-2) Adjusted Lengths (Tables)'!N95</f>
        <v>#N/A</v>
      </c>
      <c r="O96" s="435" t="str">
        <f>'(R-2) Adjusted Lengths (Tables)'!U95</f>
        <v>#N/A</v>
      </c>
      <c r="P96" s="431" t="str">
        <f>O96/'(I-1) General'!$H$60</f>
        <v>#N/A</v>
      </c>
      <c r="Q96" s="207"/>
      <c r="R96" s="425" t="str">
        <f>'(R-2) Adjusted Lengths (Tables)'!W95</f>
        <v>#N/A</v>
      </c>
      <c r="S96" s="429" t="str">
        <f>'(R-2) Adjusted Lengths (Tables)'!AD95</f>
        <v>#N/A</v>
      </c>
      <c r="T96" s="431" t="str">
        <f>S96/'(I-1) General'!$H$60</f>
        <v>#N/A</v>
      </c>
      <c r="U96" s="207"/>
      <c r="V96" s="429" t="str">
        <f>'(R-2) Adjusted Lengths (Tables)'!AF95</f>
        <v>#N/A</v>
      </c>
      <c r="W96" s="429" t="str">
        <f>'(R-2) Adjusted Lengths (Tables)'!AG95</f>
        <v>#N/A</v>
      </c>
      <c r="X96" s="431" t="str">
        <f t="shared" si="9"/>
        <v>#N/A</v>
      </c>
      <c r="Y96" s="429" t="str">
        <f t="shared" si="10"/>
        <v>#N/A</v>
      </c>
      <c r="Z96" s="207"/>
      <c r="AA96" s="704"/>
      <c r="AB96" s="705" t="str">
        <f>'(R-3) Adjusted Lengths (Alt.)'!W95</f>
        <v>#N/A</v>
      </c>
      <c r="AC96" s="706" t="str">
        <f>AB96/'(I-1) General'!$H$60</f>
        <v>#N/A</v>
      </c>
      <c r="AD96" s="207"/>
      <c r="AE96" s="707"/>
      <c r="AF96" s="429" t="str">
        <f>'(R-3) Adjusted Lengths (Alt.)'!AJ95</f>
        <v>#N/A</v>
      </c>
      <c r="AG96" s="706" t="str">
        <f>AF96/'(I-1) General'!$H$60</f>
        <v>#N/A</v>
      </c>
      <c r="AH96" s="207"/>
      <c r="AI96" s="429" t="str">
        <f>'(R-3) Adjusted Lengths (Alt.)'!AL95</f>
        <v>#N/A</v>
      </c>
      <c r="AJ96" s="429" t="str">
        <f>'(R-3) Adjusted Lengths (Alt.)'!AM95</f>
        <v>#N/A</v>
      </c>
      <c r="AK96" s="431" t="str">
        <f t="shared" si="11"/>
        <v>#N/A</v>
      </c>
      <c r="AL96" s="429" t="str">
        <f t="shared" si="12"/>
        <v>#N/A</v>
      </c>
      <c r="AM96" s="25"/>
    </row>
    <row r="97" ht="18.75" hidden="1" customHeight="1">
      <c r="A97" s="7"/>
      <c r="B97" s="162"/>
      <c r="C97" s="25"/>
      <c r="D97" s="334" t="str">
        <f>'(I-3) Design &amp; Feedback'!D96</f>
        <v>Not Required</v>
      </c>
      <c r="E97" s="162"/>
      <c r="F97" s="7"/>
      <c r="G97" s="437" t="str">
        <f>'(I-3) Design &amp; Feedback'!G96</f>
        <v>B/CS</v>
      </c>
      <c r="H97" s="437" t="str">
        <f>IF('(I-3) Design &amp; Feedback'!H96&gt;0,'(I-3) Design &amp; Feedback'!H96,"-")</f>
        <v>-</v>
      </c>
      <c r="I97" s="437" t="str">
        <f>IF('(I-3) Design &amp; Feedback'!I96&gt;0, '(I-3) Design &amp; Feedback'!I96,"-")</f>
        <v>-</v>
      </c>
      <c r="J97" s="462" t="str">
        <f>IF('(I-3) Design &amp; Feedback'!K96&gt;0, '(I-3) Design &amp; Feedback'!K96, "-")</f>
        <v>-</v>
      </c>
      <c r="K97" s="437" t="str">
        <f>IF('(I-3) Design &amp; Feedback'!L96&gt;0, '(I-3) Design &amp; Feedback'!L96, "-")</f>
        <v>-</v>
      </c>
      <c r="L97" s="437" t="str">
        <f>IF('(I-3) Design &amp; Feedback'!O96&gt;0, '(I-3) Design &amp; Feedback'!O96, "-")</f>
        <v>-</v>
      </c>
      <c r="M97" s="207"/>
      <c r="N97" s="429" t="str">
        <f>'(R-2) Adjusted Lengths (Tables)'!N96</f>
        <v>#N/A</v>
      </c>
      <c r="O97" s="435" t="str">
        <f>'(R-2) Adjusted Lengths (Tables)'!U96</f>
        <v>#N/A</v>
      </c>
      <c r="P97" s="431" t="str">
        <f>O97/'(I-1) General'!$H$60</f>
        <v>#N/A</v>
      </c>
      <c r="Q97" s="207"/>
      <c r="R97" s="425" t="str">
        <f>'(R-2) Adjusted Lengths (Tables)'!W96</f>
        <v>#N/A</v>
      </c>
      <c r="S97" s="429" t="str">
        <f>'(R-2) Adjusted Lengths (Tables)'!AD96</f>
        <v>#N/A</v>
      </c>
      <c r="T97" s="431" t="str">
        <f>S97/'(I-1) General'!$H$60</f>
        <v>#N/A</v>
      </c>
      <c r="U97" s="207"/>
      <c r="V97" s="429" t="str">
        <f>'(R-2) Adjusted Lengths (Tables)'!AF96</f>
        <v>#N/A</v>
      </c>
      <c r="W97" s="429" t="str">
        <f>'(R-2) Adjusted Lengths (Tables)'!AG96</f>
        <v>#N/A</v>
      </c>
      <c r="X97" s="431" t="str">
        <f t="shared" si="9"/>
        <v>#N/A</v>
      </c>
      <c r="Y97" s="429" t="str">
        <f t="shared" si="10"/>
        <v>#N/A</v>
      </c>
      <c r="Z97" s="207"/>
      <c r="AA97" s="704"/>
      <c r="AB97" s="705" t="str">
        <f>'(R-3) Adjusted Lengths (Alt.)'!W96</f>
        <v>#N/A</v>
      </c>
      <c r="AC97" s="706" t="str">
        <f>AB97/'(I-1) General'!$H$60</f>
        <v>#N/A</v>
      </c>
      <c r="AD97" s="207"/>
      <c r="AE97" s="707"/>
      <c r="AF97" s="429" t="str">
        <f>'(R-3) Adjusted Lengths (Alt.)'!AJ96</f>
        <v>#N/A</v>
      </c>
      <c r="AG97" s="706" t="str">
        <f>AF97/'(I-1) General'!$H$60</f>
        <v>#N/A</v>
      </c>
      <c r="AH97" s="207"/>
      <c r="AI97" s="429" t="str">
        <f>'(R-3) Adjusted Lengths (Alt.)'!AL96</f>
        <v>#N/A</v>
      </c>
      <c r="AJ97" s="429" t="str">
        <f>'(R-3) Adjusted Lengths (Alt.)'!AM96</f>
        <v>#N/A</v>
      </c>
      <c r="AK97" s="431" t="str">
        <f t="shared" si="11"/>
        <v>#N/A</v>
      </c>
      <c r="AL97" s="429" t="str">
        <f t="shared" si="12"/>
        <v>#N/A</v>
      </c>
      <c r="AM97" s="25"/>
    </row>
    <row r="98" ht="18.75" hidden="1" customHeight="1">
      <c r="A98" s="7"/>
      <c r="B98" s="7"/>
      <c r="C98" s="25"/>
      <c r="D98" s="269" t="str">
        <f>'(I-3) Design &amp; Feedback'!D103</f>
        <v>Not Required</v>
      </c>
      <c r="E98" s="7"/>
      <c r="F98" s="7"/>
      <c r="G98" s="201"/>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25"/>
    </row>
    <row r="99" ht="18.75" hidden="1" customHeight="1">
      <c r="A99" s="7"/>
      <c r="B99" s="162"/>
      <c r="C99" s="25"/>
      <c r="D99" s="269" t="str">
        <f>'(I-3) Design &amp; Feedback'!D103</f>
        <v>Not Required</v>
      </c>
      <c r="E99" s="7"/>
      <c r="F99" s="7"/>
      <c r="G99" s="270" t="s">
        <v>873</v>
      </c>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8"/>
      <c r="AM99" s="25"/>
    </row>
    <row r="100" ht="18.75" hidden="1" customHeight="1">
      <c r="A100" s="7"/>
      <c r="B100" s="162"/>
      <c r="C100" s="25"/>
      <c r="D100" s="269" t="str">
        <f>'(I-3) Design &amp; Feedback'!D103</f>
        <v>Not Required</v>
      </c>
      <c r="E100" s="7"/>
      <c r="F100" s="7"/>
      <c r="G100" s="270" t="s">
        <v>661</v>
      </c>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8"/>
      <c r="AM100" s="25"/>
    </row>
    <row r="101" ht="18.75" hidden="1" customHeight="1">
      <c r="A101" s="7"/>
      <c r="B101" s="162"/>
      <c r="C101" s="25"/>
      <c r="D101" s="269" t="str">
        <f>'(I-3) Design &amp; Feedback'!D103</f>
        <v>Not Required</v>
      </c>
      <c r="E101" s="7"/>
      <c r="F101" s="7"/>
      <c r="G101" s="708" t="s">
        <v>770</v>
      </c>
      <c r="H101" s="27"/>
      <c r="I101" s="27"/>
      <c r="J101" s="28"/>
      <c r="K101" s="709">
        <v>1.2</v>
      </c>
      <c r="L101" s="648"/>
      <c r="M101" s="7"/>
      <c r="N101" s="467" t="s">
        <v>866</v>
      </c>
      <c r="O101" s="27"/>
      <c r="P101" s="27"/>
      <c r="Q101" s="27"/>
      <c r="R101" s="27"/>
      <c r="S101" s="27"/>
      <c r="T101" s="27"/>
      <c r="U101" s="27"/>
      <c r="V101" s="27"/>
      <c r="W101" s="27"/>
      <c r="X101" s="27"/>
      <c r="Y101" s="28"/>
      <c r="Z101" s="7"/>
      <c r="AA101" s="467" t="s">
        <v>867</v>
      </c>
      <c r="AB101" s="27"/>
      <c r="AC101" s="27"/>
      <c r="AD101" s="27"/>
      <c r="AE101" s="27"/>
      <c r="AF101" s="27"/>
      <c r="AG101" s="27"/>
      <c r="AH101" s="27"/>
      <c r="AI101" s="27"/>
      <c r="AJ101" s="27"/>
      <c r="AK101" s="27"/>
      <c r="AL101" s="28"/>
      <c r="AM101" s="25"/>
    </row>
    <row r="102" ht="18.75" hidden="1" customHeight="1">
      <c r="A102" s="7"/>
      <c r="B102" s="162"/>
      <c r="C102" s="25"/>
      <c r="D102" s="269" t="str">
        <f>'(I-3) Design &amp; Feedback'!D103</f>
        <v>Not Required</v>
      </c>
      <c r="E102" s="7"/>
      <c r="F102" s="7"/>
      <c r="G102" s="379" t="s">
        <v>732</v>
      </c>
      <c r="H102" s="27"/>
      <c r="I102" s="27"/>
      <c r="J102" s="28"/>
      <c r="K102" s="700" t="str">
        <f>'BCS Matrix Tables'!A8</f>
        <v>N/A</v>
      </c>
      <c r="L102" s="346"/>
      <c r="M102" s="7"/>
      <c r="N102" s="701" t="s">
        <v>741</v>
      </c>
      <c r="O102" s="273"/>
      <c r="P102" s="274"/>
      <c r="Q102" s="7"/>
      <c r="R102" s="702" t="s">
        <v>742</v>
      </c>
      <c r="S102" s="27"/>
      <c r="T102" s="28"/>
      <c r="U102" s="7"/>
      <c r="V102" s="505" t="s">
        <v>750</v>
      </c>
      <c r="W102" s="27"/>
      <c r="X102" s="27"/>
      <c r="Y102" s="28"/>
      <c r="Z102" s="170"/>
      <c r="AA102" s="703" t="s">
        <v>741</v>
      </c>
      <c r="AB102" s="27"/>
      <c r="AC102" s="28"/>
      <c r="AD102" s="7"/>
      <c r="AE102" s="702" t="s">
        <v>742</v>
      </c>
      <c r="AF102" s="27"/>
      <c r="AG102" s="28"/>
      <c r="AH102" s="7"/>
      <c r="AI102" s="506" t="s">
        <v>750</v>
      </c>
      <c r="AJ102" s="27"/>
      <c r="AK102" s="27"/>
      <c r="AL102" s="28"/>
      <c r="AM102" s="25"/>
    </row>
    <row r="103" ht="63.75" hidden="1" customHeight="1">
      <c r="A103" s="335"/>
      <c r="B103" s="162"/>
      <c r="C103" s="25"/>
      <c r="D103" s="269" t="str">
        <f>'(I-3) Design &amp; Feedback'!D103</f>
        <v>Not Required</v>
      </c>
      <c r="E103" s="7"/>
      <c r="F103" s="7"/>
      <c r="G103" s="447" t="str">
        <f>'(I-3) Design &amp; Feedback'!G102</f>
        <v>Band ID</v>
      </c>
      <c r="H103" s="28"/>
      <c r="I103" s="376" t="str">
        <f>'(I-3) Design &amp; Feedback'!I102</f>
        <v>Building Dimension || Band (m)</v>
      </c>
      <c r="J103" s="376" t="str">
        <f>'(I-3) Design &amp; Feedback'!K102</f>
        <v>Reference Framing Type</v>
      </c>
      <c r="K103" s="376" t="str">
        <f>'(I-3) Design &amp; Feedback'!L102</f>
        <v>Sheathing Continuity</v>
      </c>
      <c r="L103" s="376" t="s">
        <v>708</v>
      </c>
      <c r="M103" s="7"/>
      <c r="N103" s="416" t="s">
        <v>743</v>
      </c>
      <c r="O103" s="416" t="s">
        <v>757</v>
      </c>
      <c r="P103" s="585" t="s">
        <v>868</v>
      </c>
      <c r="Q103" s="7"/>
      <c r="R103" s="416" t="s">
        <v>744</v>
      </c>
      <c r="S103" s="416" t="s">
        <v>764</v>
      </c>
      <c r="T103" s="585" t="s">
        <v>868</v>
      </c>
      <c r="U103" s="7"/>
      <c r="V103" s="416" t="s">
        <v>869</v>
      </c>
      <c r="W103" s="416" t="s">
        <v>713</v>
      </c>
      <c r="X103" s="585" t="s">
        <v>868</v>
      </c>
      <c r="Y103" s="416" t="s">
        <v>870</v>
      </c>
      <c r="Z103" s="335"/>
      <c r="AA103" s="697"/>
      <c r="AB103" s="609" t="s">
        <v>874</v>
      </c>
      <c r="AC103" s="697" t="s">
        <v>868</v>
      </c>
      <c r="AD103" s="7"/>
      <c r="AE103" s="697"/>
      <c r="AF103" s="609" t="s">
        <v>874</v>
      </c>
      <c r="AG103" s="697" t="s">
        <v>868</v>
      </c>
      <c r="AH103" s="7"/>
      <c r="AI103" s="609" t="s">
        <v>869</v>
      </c>
      <c r="AJ103" s="609" t="s">
        <v>713</v>
      </c>
      <c r="AK103" s="697" t="s">
        <v>868</v>
      </c>
      <c r="AL103" s="609" t="s">
        <v>870</v>
      </c>
      <c r="AM103" s="25"/>
    </row>
    <row r="104" ht="18.75" hidden="1" customHeight="1">
      <c r="A104" s="7"/>
      <c r="B104" s="162"/>
      <c r="C104" s="25"/>
      <c r="D104" s="334" t="str">
        <f>'(I-3) Design &amp; Feedback'!D103</f>
        <v>Not Required</v>
      </c>
      <c r="E104" s="162"/>
      <c r="F104" s="7"/>
      <c r="G104" s="421" t="str">
        <f>'(I-3) Design &amp; Feedback'!G103</f>
        <v>B/CS</v>
      </c>
      <c r="H104" s="424" t="str">
        <f>IF('(I-3) Design &amp; Feedback'!H103&gt;0, '(I-3) Design &amp; Feedback'!H103, "-")</f>
        <v>-</v>
      </c>
      <c r="I104" s="421" t="str">
        <f>IF('(I-3) Design &amp; Feedback'!I103&gt;0, '(I-3) Design &amp; Feedback'!I103,"-")</f>
        <v>-</v>
      </c>
      <c r="J104" s="434" t="str">
        <f>IF('(I-3) Design &amp; Feedback'!K103&gt;0, '(I-3) Design &amp; Feedback'!K103, "-")</f>
        <v>-</v>
      </c>
      <c r="K104" s="424" t="str">
        <f>IF('(I-3) Design &amp; Feedback'!L103&gt;0, '(I-3) Design &amp; Feedback'!L103, "-")</f>
        <v>-</v>
      </c>
      <c r="L104" s="424" t="str">
        <f>IF('(I-3) Design &amp; Feedback'!O103&gt;0, '(I-3) Design &amp; Feedback'!O103, "-")</f>
        <v>-</v>
      </c>
      <c r="M104" s="207"/>
      <c r="N104" s="429" t="str">
        <f>'(R-2) Adjusted Lengths (Tables)'!N103</f>
        <v>#N/A</v>
      </c>
      <c r="O104" s="435" t="str">
        <f>'(R-2) Adjusted Lengths (Tables)'!U103</f>
        <v>#N/A</v>
      </c>
      <c r="P104" s="431" t="str">
        <f>O104/'(I-1) General'!$H$64</f>
        <v>#N/A</v>
      </c>
      <c r="Q104" s="207"/>
      <c r="R104" s="425" t="str">
        <f>'(R-2) Adjusted Lengths (Tables)'!W103</f>
        <v>#N/A</v>
      </c>
      <c r="S104" s="429" t="str">
        <f>'(R-2) Adjusted Lengths (Tables)'!AD103</f>
        <v>#N/A</v>
      </c>
      <c r="T104" s="431" t="str">
        <f>S104/'(I-1) General'!$H$64</f>
        <v>#N/A</v>
      </c>
      <c r="U104" s="207"/>
      <c r="V104" s="429" t="str">
        <f>'(R-2) Adjusted Lengths (Tables)'!AF103</f>
        <v>#N/A</v>
      </c>
      <c r="W104" s="429" t="str">
        <f>'(R-2) Adjusted Lengths (Tables)'!AG103</f>
        <v>#N/A</v>
      </c>
      <c r="X104" s="431" t="str">
        <f t="shared" ref="X104:X123" si="13">MAX(P104,T104)</f>
        <v>#N/A</v>
      </c>
      <c r="Y104" s="429" t="str">
        <f t="shared" ref="Y104:Y123" si="14">CONVERT(V104,"m","ft")</f>
        <v>#N/A</v>
      </c>
      <c r="Z104" s="207"/>
      <c r="AA104" s="698"/>
      <c r="AB104" s="429" t="str">
        <f>'(R-3) Adjusted Lengths (Alt.)'!W103</f>
        <v>#N/A</v>
      </c>
      <c r="AC104" s="431" t="str">
        <f>AB104/'(I-1) General'!$H$64</f>
        <v>#N/A</v>
      </c>
      <c r="AD104" s="207"/>
      <c r="AE104" s="698"/>
      <c r="AF104" s="710" t="str">
        <f>'(R-3) Adjusted Lengths (Alt.)'!AJ103</f>
        <v>#N/A</v>
      </c>
      <c r="AG104" s="431" t="str">
        <f>AF104/'(I-1) General'!$H$64</f>
        <v>#N/A</v>
      </c>
      <c r="AH104" s="207"/>
      <c r="AI104" s="429" t="str">
        <f>'(R-3) Adjusted Lengths (Alt.)'!AL103</f>
        <v>#N/A</v>
      </c>
      <c r="AJ104" s="429" t="str">
        <f>'(R-3) Adjusted Lengths (Alt.)'!AM103</f>
        <v>#N/A</v>
      </c>
      <c r="AK104" s="431" t="str">
        <f t="shared" ref="AK104:AK123" si="15">MAX(AC104,AG104)</f>
        <v>#N/A</v>
      </c>
      <c r="AL104" s="429" t="str">
        <f t="shared" ref="AL104:AL123" si="16">CONVERT(AI104,"m","ft")</f>
        <v>#N/A</v>
      </c>
      <c r="AM104" s="25"/>
    </row>
    <row r="105" ht="18.75" hidden="1" customHeight="1">
      <c r="A105" s="7"/>
      <c r="B105" s="234"/>
      <c r="C105" s="25"/>
      <c r="D105" s="334" t="str">
        <f>'(I-3) Design &amp; Feedback'!D104</f>
        <v>Not Required</v>
      </c>
      <c r="E105" s="162"/>
      <c r="F105" s="7"/>
      <c r="G105" s="421" t="str">
        <f>'(I-3) Design &amp; Feedback'!G104</f>
        <v>B/CS</v>
      </c>
      <c r="H105" s="424" t="str">
        <f>IF('(I-3) Design &amp; Feedback'!H104&gt;0, '(I-3) Design &amp; Feedback'!H104, "-")</f>
        <v>-</v>
      </c>
      <c r="I105" s="421" t="str">
        <f>IF('(I-3) Design &amp; Feedback'!I104&gt;0, '(I-3) Design &amp; Feedback'!I104,"-")</f>
        <v>-</v>
      </c>
      <c r="J105" s="434" t="str">
        <f>IF('(I-3) Design &amp; Feedback'!K104&gt;0, '(I-3) Design &amp; Feedback'!K104, "-")</f>
        <v>-</v>
      </c>
      <c r="K105" s="424" t="str">
        <f>IF('(I-3) Design &amp; Feedback'!L104&gt;0, '(I-3) Design &amp; Feedback'!L104, "-")</f>
        <v>-</v>
      </c>
      <c r="L105" s="424" t="str">
        <f>IF('(I-3) Design &amp; Feedback'!O104&gt;0, '(I-3) Design &amp; Feedback'!O104, "-")</f>
        <v>-</v>
      </c>
      <c r="M105" s="207"/>
      <c r="N105" s="429" t="str">
        <f>'(R-2) Adjusted Lengths (Tables)'!N104</f>
        <v>#N/A</v>
      </c>
      <c r="O105" s="435" t="str">
        <f>'(R-2) Adjusted Lengths (Tables)'!U104</f>
        <v>#N/A</v>
      </c>
      <c r="P105" s="431" t="str">
        <f>O105/'(I-1) General'!$H$64</f>
        <v>#N/A</v>
      </c>
      <c r="Q105" s="207"/>
      <c r="R105" s="425" t="str">
        <f>'(R-2) Adjusted Lengths (Tables)'!W104</f>
        <v>#N/A</v>
      </c>
      <c r="S105" s="429" t="str">
        <f>'(R-2) Adjusted Lengths (Tables)'!AD104</f>
        <v>#N/A</v>
      </c>
      <c r="T105" s="431" t="str">
        <f>S105/'(I-1) General'!$H$64</f>
        <v>#N/A</v>
      </c>
      <c r="U105" s="207"/>
      <c r="V105" s="429" t="str">
        <f>'(R-2) Adjusted Lengths (Tables)'!AF104</f>
        <v>#N/A</v>
      </c>
      <c r="W105" s="429" t="str">
        <f>'(R-2) Adjusted Lengths (Tables)'!AG104</f>
        <v>#N/A</v>
      </c>
      <c r="X105" s="431" t="str">
        <f t="shared" si="13"/>
        <v>#N/A</v>
      </c>
      <c r="Y105" s="429" t="str">
        <f t="shared" si="14"/>
        <v>#N/A</v>
      </c>
      <c r="Z105" s="207"/>
      <c r="AA105" s="698"/>
      <c r="AB105" s="429" t="str">
        <f>'(R-3) Adjusted Lengths (Alt.)'!W104</f>
        <v>#N/A</v>
      </c>
      <c r="AC105" s="431" t="str">
        <f>AB105/'(I-1) General'!$H$64</f>
        <v>#N/A</v>
      </c>
      <c r="AD105" s="207"/>
      <c r="AE105" s="698"/>
      <c r="AF105" s="710" t="str">
        <f>'(R-3) Adjusted Lengths (Alt.)'!AJ104</f>
        <v>#N/A</v>
      </c>
      <c r="AG105" s="431" t="str">
        <f>AF105/'(I-1) General'!$H$64</f>
        <v>#N/A</v>
      </c>
      <c r="AH105" s="207"/>
      <c r="AI105" s="429" t="str">
        <f>'(R-3) Adjusted Lengths (Alt.)'!AL104</f>
        <v>#N/A</v>
      </c>
      <c r="AJ105" s="429" t="str">
        <f>'(R-3) Adjusted Lengths (Alt.)'!AM104</f>
        <v>#N/A</v>
      </c>
      <c r="AK105" s="431" t="str">
        <f t="shared" si="15"/>
        <v>#N/A</v>
      </c>
      <c r="AL105" s="429" t="str">
        <f t="shared" si="16"/>
        <v>#N/A</v>
      </c>
      <c r="AM105" s="25"/>
    </row>
    <row r="106" ht="18.75" hidden="1" customHeight="1">
      <c r="A106" s="7"/>
      <c r="B106" s="234"/>
      <c r="C106" s="25"/>
      <c r="D106" s="334" t="str">
        <f>'(I-3) Design &amp; Feedback'!D105</f>
        <v>Not Required</v>
      </c>
      <c r="E106" s="162"/>
      <c r="F106" s="7"/>
      <c r="G106" s="421" t="str">
        <f>'(I-3) Design &amp; Feedback'!G105</f>
        <v>B/CS</v>
      </c>
      <c r="H106" s="424" t="str">
        <f>IF('(I-3) Design &amp; Feedback'!H105&gt;0, '(I-3) Design &amp; Feedback'!H105, "-")</f>
        <v>-</v>
      </c>
      <c r="I106" s="421" t="str">
        <f>IF('(I-3) Design &amp; Feedback'!I105&gt;0, '(I-3) Design &amp; Feedback'!I105,"-")</f>
        <v>-</v>
      </c>
      <c r="J106" s="434" t="str">
        <f>IF('(I-3) Design &amp; Feedback'!K105&gt;0, '(I-3) Design &amp; Feedback'!K105, "-")</f>
        <v>-</v>
      </c>
      <c r="K106" s="424" t="str">
        <f>IF('(I-3) Design &amp; Feedback'!L105&gt;0, '(I-3) Design &amp; Feedback'!L105, "-")</f>
        <v>-</v>
      </c>
      <c r="L106" s="424" t="str">
        <f>IF('(I-3) Design &amp; Feedback'!O105&gt;0, '(I-3) Design &amp; Feedback'!O105, "-")</f>
        <v>-</v>
      </c>
      <c r="M106" s="207"/>
      <c r="N106" s="429" t="str">
        <f>'(R-2) Adjusted Lengths (Tables)'!N105</f>
        <v>#N/A</v>
      </c>
      <c r="O106" s="435" t="str">
        <f>'(R-2) Adjusted Lengths (Tables)'!U105</f>
        <v>#N/A</v>
      </c>
      <c r="P106" s="431" t="str">
        <f>O106/'(I-1) General'!$H$64</f>
        <v>#N/A</v>
      </c>
      <c r="Q106" s="207"/>
      <c r="R106" s="425" t="str">
        <f>'(R-2) Adjusted Lengths (Tables)'!W105</f>
        <v>#N/A</v>
      </c>
      <c r="S106" s="429" t="str">
        <f>'(R-2) Adjusted Lengths (Tables)'!AD105</f>
        <v>#N/A</v>
      </c>
      <c r="T106" s="431" t="str">
        <f>S106/'(I-1) General'!$H$64</f>
        <v>#N/A</v>
      </c>
      <c r="U106" s="207"/>
      <c r="V106" s="429" t="str">
        <f>'(R-2) Adjusted Lengths (Tables)'!AF105</f>
        <v>#N/A</v>
      </c>
      <c r="W106" s="429" t="str">
        <f>'(R-2) Adjusted Lengths (Tables)'!AG105</f>
        <v>#N/A</v>
      </c>
      <c r="X106" s="431" t="str">
        <f t="shared" si="13"/>
        <v>#N/A</v>
      </c>
      <c r="Y106" s="429" t="str">
        <f t="shared" si="14"/>
        <v>#N/A</v>
      </c>
      <c r="Z106" s="207"/>
      <c r="AA106" s="698"/>
      <c r="AB106" s="429" t="str">
        <f>'(R-3) Adjusted Lengths (Alt.)'!W105</f>
        <v>#N/A</v>
      </c>
      <c r="AC106" s="431" t="str">
        <f>AB106/'(I-1) General'!$H$64</f>
        <v>#N/A</v>
      </c>
      <c r="AD106" s="207"/>
      <c r="AE106" s="698"/>
      <c r="AF106" s="710" t="str">
        <f>'(R-3) Adjusted Lengths (Alt.)'!AJ105</f>
        <v>#N/A</v>
      </c>
      <c r="AG106" s="431" t="str">
        <f>AF106/'(I-1) General'!$H$64</f>
        <v>#N/A</v>
      </c>
      <c r="AH106" s="207"/>
      <c r="AI106" s="429" t="str">
        <f>'(R-3) Adjusted Lengths (Alt.)'!AL105</f>
        <v>#N/A</v>
      </c>
      <c r="AJ106" s="429" t="str">
        <f>'(R-3) Adjusted Lengths (Alt.)'!AM105</f>
        <v>#N/A</v>
      </c>
      <c r="AK106" s="431" t="str">
        <f t="shared" si="15"/>
        <v>#N/A</v>
      </c>
      <c r="AL106" s="429" t="str">
        <f t="shared" si="16"/>
        <v>#N/A</v>
      </c>
      <c r="AM106" s="25"/>
    </row>
    <row r="107" ht="18.75" hidden="1" customHeight="1">
      <c r="A107" s="7"/>
      <c r="B107" s="234"/>
      <c r="C107" s="25"/>
      <c r="D107" s="334" t="str">
        <f>'(I-3) Design &amp; Feedback'!D106</f>
        <v>Not Required</v>
      </c>
      <c r="E107" s="162"/>
      <c r="F107" s="7"/>
      <c r="G107" s="421" t="str">
        <f>'(I-3) Design &amp; Feedback'!G106</f>
        <v>B/CS</v>
      </c>
      <c r="H107" s="424" t="str">
        <f>IF('(I-3) Design &amp; Feedback'!H106&gt;0, '(I-3) Design &amp; Feedback'!H106, "-")</f>
        <v>-</v>
      </c>
      <c r="I107" s="421" t="str">
        <f>IF('(I-3) Design &amp; Feedback'!I106&gt;0, '(I-3) Design &amp; Feedback'!I106,"-")</f>
        <v>-</v>
      </c>
      <c r="J107" s="434" t="str">
        <f>IF('(I-3) Design &amp; Feedback'!K106&gt;0, '(I-3) Design &amp; Feedback'!K106, "-")</f>
        <v>-</v>
      </c>
      <c r="K107" s="424" t="str">
        <f>IF('(I-3) Design &amp; Feedback'!L106&gt;0, '(I-3) Design &amp; Feedback'!L106, "-")</f>
        <v>-</v>
      </c>
      <c r="L107" s="424" t="str">
        <f>IF('(I-3) Design &amp; Feedback'!O106&gt;0, '(I-3) Design &amp; Feedback'!O106, "-")</f>
        <v>-</v>
      </c>
      <c r="M107" s="207"/>
      <c r="N107" s="429" t="str">
        <f>'(R-2) Adjusted Lengths (Tables)'!N106</f>
        <v>#N/A</v>
      </c>
      <c r="O107" s="435" t="str">
        <f>'(R-2) Adjusted Lengths (Tables)'!U106</f>
        <v>#N/A</v>
      </c>
      <c r="P107" s="431" t="str">
        <f>O107/'(I-1) General'!$H$64</f>
        <v>#N/A</v>
      </c>
      <c r="Q107" s="207"/>
      <c r="R107" s="425" t="str">
        <f>'(R-2) Adjusted Lengths (Tables)'!W106</f>
        <v>#N/A</v>
      </c>
      <c r="S107" s="429" t="str">
        <f>'(R-2) Adjusted Lengths (Tables)'!AD106</f>
        <v>#N/A</v>
      </c>
      <c r="T107" s="431" t="str">
        <f>S107/'(I-1) General'!$H$64</f>
        <v>#N/A</v>
      </c>
      <c r="U107" s="207"/>
      <c r="V107" s="429" t="str">
        <f>'(R-2) Adjusted Lengths (Tables)'!AF106</f>
        <v>#N/A</v>
      </c>
      <c r="W107" s="429" t="str">
        <f>'(R-2) Adjusted Lengths (Tables)'!AG106</f>
        <v>#N/A</v>
      </c>
      <c r="X107" s="431" t="str">
        <f t="shared" si="13"/>
        <v>#N/A</v>
      </c>
      <c r="Y107" s="429" t="str">
        <f t="shared" si="14"/>
        <v>#N/A</v>
      </c>
      <c r="Z107" s="207"/>
      <c r="AA107" s="698"/>
      <c r="AB107" s="429" t="str">
        <f>'(R-3) Adjusted Lengths (Alt.)'!W106</f>
        <v>#N/A</v>
      </c>
      <c r="AC107" s="431" t="str">
        <f>AB107/'(I-1) General'!$H$64</f>
        <v>#N/A</v>
      </c>
      <c r="AD107" s="207"/>
      <c r="AE107" s="698"/>
      <c r="AF107" s="710" t="str">
        <f>'(R-3) Adjusted Lengths (Alt.)'!AJ106</f>
        <v>#N/A</v>
      </c>
      <c r="AG107" s="431" t="str">
        <f>AF107/'(I-1) General'!$H$64</f>
        <v>#N/A</v>
      </c>
      <c r="AH107" s="207"/>
      <c r="AI107" s="429" t="str">
        <f>'(R-3) Adjusted Lengths (Alt.)'!AL106</f>
        <v>#N/A</v>
      </c>
      <c r="AJ107" s="429" t="str">
        <f>'(R-3) Adjusted Lengths (Alt.)'!AM106</f>
        <v>#N/A</v>
      </c>
      <c r="AK107" s="431" t="str">
        <f t="shared" si="15"/>
        <v>#N/A</v>
      </c>
      <c r="AL107" s="429" t="str">
        <f t="shared" si="16"/>
        <v>#N/A</v>
      </c>
      <c r="AM107" s="25"/>
    </row>
    <row r="108" ht="18.75" hidden="1" customHeight="1">
      <c r="A108" s="7"/>
      <c r="B108" s="234"/>
      <c r="C108" s="25"/>
      <c r="D108" s="334" t="str">
        <f>'(I-3) Design &amp; Feedback'!D107</f>
        <v>Not Required</v>
      </c>
      <c r="E108" s="162"/>
      <c r="F108" s="7"/>
      <c r="G108" s="421" t="str">
        <f>'(I-3) Design &amp; Feedback'!G107</f>
        <v>B/CS</v>
      </c>
      <c r="H108" s="424" t="str">
        <f>IF('(I-3) Design &amp; Feedback'!H107&gt;0, '(I-3) Design &amp; Feedback'!H107, "-")</f>
        <v>-</v>
      </c>
      <c r="I108" s="421" t="str">
        <f>IF('(I-3) Design &amp; Feedback'!I107&gt;0, '(I-3) Design &amp; Feedback'!I107,"-")</f>
        <v>-</v>
      </c>
      <c r="J108" s="434" t="str">
        <f>IF('(I-3) Design &amp; Feedback'!K107&gt;0, '(I-3) Design &amp; Feedback'!K107, "-")</f>
        <v>-</v>
      </c>
      <c r="K108" s="424" t="str">
        <f>IF('(I-3) Design &amp; Feedback'!L107&gt;0, '(I-3) Design &amp; Feedback'!L107, "-")</f>
        <v>-</v>
      </c>
      <c r="L108" s="424" t="str">
        <f>IF('(I-3) Design &amp; Feedback'!O107&gt;0, '(I-3) Design &amp; Feedback'!O107, "-")</f>
        <v>-</v>
      </c>
      <c r="M108" s="207"/>
      <c r="N108" s="429" t="str">
        <f>'(R-2) Adjusted Lengths (Tables)'!N107</f>
        <v>#N/A</v>
      </c>
      <c r="O108" s="435" t="str">
        <f>'(R-2) Adjusted Lengths (Tables)'!U107</f>
        <v>#N/A</v>
      </c>
      <c r="P108" s="431" t="str">
        <f>O108/'(I-1) General'!$H$64</f>
        <v>#N/A</v>
      </c>
      <c r="Q108" s="207"/>
      <c r="R108" s="425" t="str">
        <f>'(R-2) Adjusted Lengths (Tables)'!W107</f>
        <v>#N/A</v>
      </c>
      <c r="S108" s="429" t="str">
        <f>'(R-2) Adjusted Lengths (Tables)'!AD107</f>
        <v>#N/A</v>
      </c>
      <c r="T108" s="431" t="str">
        <f>S108/'(I-1) General'!$H$64</f>
        <v>#N/A</v>
      </c>
      <c r="U108" s="207"/>
      <c r="V108" s="429" t="str">
        <f>'(R-2) Adjusted Lengths (Tables)'!AF107</f>
        <v>#N/A</v>
      </c>
      <c r="W108" s="429" t="str">
        <f>'(R-2) Adjusted Lengths (Tables)'!AG107</f>
        <v>#N/A</v>
      </c>
      <c r="X108" s="431" t="str">
        <f t="shared" si="13"/>
        <v>#N/A</v>
      </c>
      <c r="Y108" s="429" t="str">
        <f t="shared" si="14"/>
        <v>#N/A</v>
      </c>
      <c r="Z108" s="207"/>
      <c r="AA108" s="698"/>
      <c r="AB108" s="429" t="str">
        <f>'(R-3) Adjusted Lengths (Alt.)'!W107</f>
        <v>#N/A</v>
      </c>
      <c r="AC108" s="431" t="str">
        <f>AB108/'(I-1) General'!$H$64</f>
        <v>#N/A</v>
      </c>
      <c r="AD108" s="207"/>
      <c r="AE108" s="698"/>
      <c r="AF108" s="710" t="str">
        <f>'(R-3) Adjusted Lengths (Alt.)'!AJ107</f>
        <v>#N/A</v>
      </c>
      <c r="AG108" s="431" t="str">
        <f>AF108/'(I-1) General'!$H$64</f>
        <v>#N/A</v>
      </c>
      <c r="AH108" s="207"/>
      <c r="AI108" s="429" t="str">
        <f>'(R-3) Adjusted Lengths (Alt.)'!AL107</f>
        <v>#N/A</v>
      </c>
      <c r="AJ108" s="429" t="str">
        <f>'(R-3) Adjusted Lengths (Alt.)'!AM107</f>
        <v>#N/A</v>
      </c>
      <c r="AK108" s="431" t="str">
        <f t="shared" si="15"/>
        <v>#N/A</v>
      </c>
      <c r="AL108" s="429" t="str">
        <f t="shared" si="16"/>
        <v>#N/A</v>
      </c>
      <c r="AM108" s="25"/>
    </row>
    <row r="109" ht="18.75" hidden="1" customHeight="1">
      <c r="A109" s="7"/>
      <c r="B109" s="234"/>
      <c r="C109" s="25"/>
      <c r="D109" s="334" t="str">
        <f>'(I-3) Design &amp; Feedback'!D108</f>
        <v>Not Required</v>
      </c>
      <c r="E109" s="162"/>
      <c r="F109" s="7"/>
      <c r="G109" s="421" t="str">
        <f>'(I-3) Design &amp; Feedback'!G108</f>
        <v>B/CS</v>
      </c>
      <c r="H109" s="424" t="str">
        <f>IF('(I-3) Design &amp; Feedback'!H108&gt;0, '(I-3) Design &amp; Feedback'!H108, "-")</f>
        <v>-</v>
      </c>
      <c r="I109" s="421" t="str">
        <f>IF('(I-3) Design &amp; Feedback'!I108&gt;0, '(I-3) Design &amp; Feedback'!I108,"-")</f>
        <v>-</v>
      </c>
      <c r="J109" s="434" t="str">
        <f>IF('(I-3) Design &amp; Feedback'!K108&gt;0, '(I-3) Design &amp; Feedback'!K108, "-")</f>
        <v>-</v>
      </c>
      <c r="K109" s="424" t="str">
        <f>IF('(I-3) Design &amp; Feedback'!L108&gt;0, '(I-3) Design &amp; Feedback'!L108, "-")</f>
        <v>-</v>
      </c>
      <c r="L109" s="424" t="str">
        <f>IF('(I-3) Design &amp; Feedback'!O108&gt;0, '(I-3) Design &amp; Feedback'!O108, "-")</f>
        <v>-</v>
      </c>
      <c r="M109" s="207"/>
      <c r="N109" s="429" t="str">
        <f>'(R-2) Adjusted Lengths (Tables)'!N108</f>
        <v>#N/A</v>
      </c>
      <c r="O109" s="435" t="str">
        <f>'(R-2) Adjusted Lengths (Tables)'!U108</f>
        <v>#N/A</v>
      </c>
      <c r="P109" s="431" t="str">
        <f>O109/'(I-1) General'!$H$64</f>
        <v>#N/A</v>
      </c>
      <c r="Q109" s="207"/>
      <c r="R109" s="425" t="str">
        <f>'(R-2) Adjusted Lengths (Tables)'!W108</f>
        <v>#N/A</v>
      </c>
      <c r="S109" s="429" t="str">
        <f>'(R-2) Adjusted Lengths (Tables)'!AD108</f>
        <v>#N/A</v>
      </c>
      <c r="T109" s="431" t="str">
        <f>S109/'(I-1) General'!$H$64</f>
        <v>#N/A</v>
      </c>
      <c r="U109" s="207"/>
      <c r="V109" s="429" t="str">
        <f>'(R-2) Adjusted Lengths (Tables)'!AF108</f>
        <v>#N/A</v>
      </c>
      <c r="W109" s="429" t="str">
        <f>'(R-2) Adjusted Lengths (Tables)'!AG108</f>
        <v>#N/A</v>
      </c>
      <c r="X109" s="431" t="str">
        <f t="shared" si="13"/>
        <v>#N/A</v>
      </c>
      <c r="Y109" s="429" t="str">
        <f t="shared" si="14"/>
        <v>#N/A</v>
      </c>
      <c r="Z109" s="207"/>
      <c r="AA109" s="698"/>
      <c r="AB109" s="429" t="str">
        <f>'(R-3) Adjusted Lengths (Alt.)'!W108</f>
        <v>#N/A</v>
      </c>
      <c r="AC109" s="431" t="str">
        <f>AB109/'(I-1) General'!$H$64</f>
        <v>#N/A</v>
      </c>
      <c r="AD109" s="207"/>
      <c r="AE109" s="698"/>
      <c r="AF109" s="710" t="str">
        <f>'(R-3) Adjusted Lengths (Alt.)'!AJ108</f>
        <v>#N/A</v>
      </c>
      <c r="AG109" s="431" t="str">
        <f>AF109/'(I-1) General'!$H$64</f>
        <v>#N/A</v>
      </c>
      <c r="AH109" s="207"/>
      <c r="AI109" s="429" t="str">
        <f>'(R-3) Adjusted Lengths (Alt.)'!AL108</f>
        <v>#N/A</v>
      </c>
      <c r="AJ109" s="429" t="str">
        <f>'(R-3) Adjusted Lengths (Alt.)'!AM108</f>
        <v>#N/A</v>
      </c>
      <c r="AK109" s="431" t="str">
        <f t="shared" si="15"/>
        <v>#N/A</v>
      </c>
      <c r="AL109" s="429" t="str">
        <f t="shared" si="16"/>
        <v>#N/A</v>
      </c>
      <c r="AM109" s="25"/>
    </row>
    <row r="110" ht="18.75" hidden="1" customHeight="1">
      <c r="A110" s="7"/>
      <c r="B110" s="234"/>
      <c r="C110" s="25"/>
      <c r="D110" s="334" t="str">
        <f>'(I-3) Design &amp; Feedback'!D109</f>
        <v>Not Required</v>
      </c>
      <c r="E110" s="162"/>
      <c r="F110" s="7"/>
      <c r="G110" s="421" t="str">
        <f>'(I-3) Design &amp; Feedback'!G109</f>
        <v>B/CS</v>
      </c>
      <c r="H110" s="424" t="str">
        <f>IF('(I-3) Design &amp; Feedback'!H109&gt;0, '(I-3) Design &amp; Feedback'!H109, "-")</f>
        <v>-</v>
      </c>
      <c r="I110" s="421" t="str">
        <f>IF('(I-3) Design &amp; Feedback'!I109&gt;0, '(I-3) Design &amp; Feedback'!I109,"-")</f>
        <v>-</v>
      </c>
      <c r="J110" s="434" t="str">
        <f>IF('(I-3) Design &amp; Feedback'!K109&gt;0, '(I-3) Design &amp; Feedback'!K109, "-")</f>
        <v>-</v>
      </c>
      <c r="K110" s="424" t="str">
        <f>IF('(I-3) Design &amp; Feedback'!L109&gt;0, '(I-3) Design &amp; Feedback'!L109, "-")</f>
        <v>-</v>
      </c>
      <c r="L110" s="424" t="str">
        <f>IF('(I-3) Design &amp; Feedback'!O109&gt;0, '(I-3) Design &amp; Feedback'!O109, "-")</f>
        <v>-</v>
      </c>
      <c r="M110" s="207"/>
      <c r="N110" s="429" t="str">
        <f>'(R-2) Adjusted Lengths (Tables)'!N109</f>
        <v>#N/A</v>
      </c>
      <c r="O110" s="435" t="str">
        <f>'(R-2) Adjusted Lengths (Tables)'!U109</f>
        <v>#N/A</v>
      </c>
      <c r="P110" s="431" t="str">
        <f>O110/'(I-1) General'!$H$64</f>
        <v>#N/A</v>
      </c>
      <c r="Q110" s="207"/>
      <c r="R110" s="425" t="str">
        <f>'(R-2) Adjusted Lengths (Tables)'!W109</f>
        <v>#N/A</v>
      </c>
      <c r="S110" s="429" t="str">
        <f>'(R-2) Adjusted Lengths (Tables)'!AD109</f>
        <v>#N/A</v>
      </c>
      <c r="T110" s="431" t="str">
        <f>S110/'(I-1) General'!$H$64</f>
        <v>#N/A</v>
      </c>
      <c r="U110" s="207"/>
      <c r="V110" s="429" t="str">
        <f>'(R-2) Adjusted Lengths (Tables)'!AF109</f>
        <v>#N/A</v>
      </c>
      <c r="W110" s="429" t="str">
        <f>'(R-2) Adjusted Lengths (Tables)'!AG109</f>
        <v>#N/A</v>
      </c>
      <c r="X110" s="431" t="str">
        <f t="shared" si="13"/>
        <v>#N/A</v>
      </c>
      <c r="Y110" s="429" t="str">
        <f t="shared" si="14"/>
        <v>#N/A</v>
      </c>
      <c r="Z110" s="207"/>
      <c r="AA110" s="698"/>
      <c r="AB110" s="429" t="str">
        <f>'(R-3) Adjusted Lengths (Alt.)'!W109</f>
        <v>#N/A</v>
      </c>
      <c r="AC110" s="431" t="str">
        <f>AB110/'(I-1) General'!$H$64</f>
        <v>#N/A</v>
      </c>
      <c r="AD110" s="207"/>
      <c r="AE110" s="698"/>
      <c r="AF110" s="710" t="str">
        <f>'(R-3) Adjusted Lengths (Alt.)'!AJ109</f>
        <v>#N/A</v>
      </c>
      <c r="AG110" s="431" t="str">
        <f>AF110/'(I-1) General'!$H$64</f>
        <v>#N/A</v>
      </c>
      <c r="AH110" s="207"/>
      <c r="AI110" s="429" t="str">
        <f>'(R-3) Adjusted Lengths (Alt.)'!AL109</f>
        <v>#N/A</v>
      </c>
      <c r="AJ110" s="429" t="str">
        <f>'(R-3) Adjusted Lengths (Alt.)'!AM109</f>
        <v>#N/A</v>
      </c>
      <c r="AK110" s="431" t="str">
        <f t="shared" si="15"/>
        <v>#N/A</v>
      </c>
      <c r="AL110" s="429" t="str">
        <f t="shared" si="16"/>
        <v>#N/A</v>
      </c>
      <c r="AM110" s="25"/>
    </row>
    <row r="111" ht="18.75" hidden="1" customHeight="1">
      <c r="A111" s="7"/>
      <c r="B111" s="234"/>
      <c r="C111" s="25"/>
      <c r="D111" s="334" t="str">
        <f>'(I-3) Design &amp; Feedback'!D110</f>
        <v>Not Required</v>
      </c>
      <c r="E111" s="162"/>
      <c r="F111" s="7"/>
      <c r="G111" s="421" t="str">
        <f>'(I-3) Design &amp; Feedback'!G110</f>
        <v>B/CS</v>
      </c>
      <c r="H111" s="424" t="str">
        <f>IF('(I-3) Design &amp; Feedback'!H110&gt;0, '(I-3) Design &amp; Feedback'!H110, "-")</f>
        <v>-</v>
      </c>
      <c r="I111" s="421" t="str">
        <f>IF('(I-3) Design &amp; Feedback'!I110&gt;0, '(I-3) Design &amp; Feedback'!I110,"-")</f>
        <v>-</v>
      </c>
      <c r="J111" s="434" t="str">
        <f>IF('(I-3) Design &amp; Feedback'!K110&gt;0, '(I-3) Design &amp; Feedback'!K110, "-")</f>
        <v>-</v>
      </c>
      <c r="K111" s="424" t="str">
        <f>IF('(I-3) Design &amp; Feedback'!L110&gt;0, '(I-3) Design &amp; Feedback'!L110, "-")</f>
        <v>-</v>
      </c>
      <c r="L111" s="424" t="str">
        <f>IF('(I-3) Design &amp; Feedback'!O110&gt;0, '(I-3) Design &amp; Feedback'!O110, "-")</f>
        <v>-</v>
      </c>
      <c r="M111" s="207"/>
      <c r="N111" s="429" t="str">
        <f>'(R-2) Adjusted Lengths (Tables)'!N110</f>
        <v>#N/A</v>
      </c>
      <c r="O111" s="435" t="str">
        <f>'(R-2) Adjusted Lengths (Tables)'!U110</f>
        <v>#N/A</v>
      </c>
      <c r="P111" s="431" t="str">
        <f>O111/'(I-1) General'!$H$64</f>
        <v>#N/A</v>
      </c>
      <c r="Q111" s="207"/>
      <c r="R111" s="425" t="str">
        <f>'(R-2) Adjusted Lengths (Tables)'!W110</f>
        <v>#N/A</v>
      </c>
      <c r="S111" s="429" t="str">
        <f>'(R-2) Adjusted Lengths (Tables)'!AD110</f>
        <v>#N/A</v>
      </c>
      <c r="T111" s="431" t="str">
        <f>S111/'(I-1) General'!$H$64</f>
        <v>#N/A</v>
      </c>
      <c r="U111" s="207"/>
      <c r="V111" s="429" t="str">
        <f>'(R-2) Adjusted Lengths (Tables)'!AF110</f>
        <v>#N/A</v>
      </c>
      <c r="W111" s="429" t="str">
        <f>'(R-2) Adjusted Lengths (Tables)'!AG110</f>
        <v>#N/A</v>
      </c>
      <c r="X111" s="431" t="str">
        <f t="shared" si="13"/>
        <v>#N/A</v>
      </c>
      <c r="Y111" s="429" t="str">
        <f t="shared" si="14"/>
        <v>#N/A</v>
      </c>
      <c r="Z111" s="207"/>
      <c r="AA111" s="698"/>
      <c r="AB111" s="429" t="str">
        <f>'(R-3) Adjusted Lengths (Alt.)'!W110</f>
        <v>#N/A</v>
      </c>
      <c r="AC111" s="431" t="str">
        <f>AB111/'(I-1) General'!$H$64</f>
        <v>#N/A</v>
      </c>
      <c r="AD111" s="207"/>
      <c r="AE111" s="698"/>
      <c r="AF111" s="710" t="str">
        <f>'(R-3) Adjusted Lengths (Alt.)'!AJ110</f>
        <v>#N/A</v>
      </c>
      <c r="AG111" s="431" t="str">
        <f>AF111/'(I-1) General'!$H$64</f>
        <v>#N/A</v>
      </c>
      <c r="AH111" s="207"/>
      <c r="AI111" s="429" t="str">
        <f>'(R-3) Adjusted Lengths (Alt.)'!AL110</f>
        <v>#N/A</v>
      </c>
      <c r="AJ111" s="429" t="str">
        <f>'(R-3) Adjusted Lengths (Alt.)'!AM110</f>
        <v>#N/A</v>
      </c>
      <c r="AK111" s="431" t="str">
        <f t="shared" si="15"/>
        <v>#N/A</v>
      </c>
      <c r="AL111" s="429" t="str">
        <f t="shared" si="16"/>
        <v>#N/A</v>
      </c>
      <c r="AM111" s="25"/>
    </row>
    <row r="112" ht="18.75" hidden="1" customHeight="1">
      <c r="A112" s="7"/>
      <c r="B112" s="162"/>
      <c r="C112" s="25"/>
      <c r="D112" s="334" t="str">
        <f>'(I-3) Design &amp; Feedback'!D111</f>
        <v>Not Required</v>
      </c>
      <c r="E112" s="162"/>
      <c r="F112" s="7"/>
      <c r="G112" s="421" t="str">
        <f>'(I-3) Design &amp; Feedback'!G111</f>
        <v>B/CS</v>
      </c>
      <c r="H112" s="424" t="str">
        <f>IF('(I-3) Design &amp; Feedback'!H111&gt;0, '(I-3) Design &amp; Feedback'!H111, "-")</f>
        <v>-</v>
      </c>
      <c r="I112" s="421" t="str">
        <f>IF('(I-3) Design &amp; Feedback'!I111&gt;0, '(I-3) Design &amp; Feedback'!I111,"-")</f>
        <v>-</v>
      </c>
      <c r="J112" s="434" t="str">
        <f>IF('(I-3) Design &amp; Feedback'!K111&gt;0, '(I-3) Design &amp; Feedback'!K111, "-")</f>
        <v>-</v>
      </c>
      <c r="K112" s="424" t="str">
        <f>IF('(I-3) Design &amp; Feedback'!L111&gt;0, '(I-3) Design &amp; Feedback'!L111, "-")</f>
        <v>-</v>
      </c>
      <c r="L112" s="424" t="str">
        <f>IF('(I-3) Design &amp; Feedback'!O111&gt;0, '(I-3) Design &amp; Feedback'!O111, "-")</f>
        <v>-</v>
      </c>
      <c r="M112" s="207"/>
      <c r="N112" s="429" t="str">
        <f>'(R-2) Adjusted Lengths (Tables)'!N111</f>
        <v>#N/A</v>
      </c>
      <c r="O112" s="435" t="str">
        <f>'(R-2) Adjusted Lengths (Tables)'!U111</f>
        <v>#N/A</v>
      </c>
      <c r="P112" s="431" t="str">
        <f>O112/'(I-1) General'!$H$64</f>
        <v>#N/A</v>
      </c>
      <c r="Q112" s="207"/>
      <c r="R112" s="425" t="str">
        <f>'(R-2) Adjusted Lengths (Tables)'!W111</f>
        <v>#N/A</v>
      </c>
      <c r="S112" s="429" t="str">
        <f>'(R-2) Adjusted Lengths (Tables)'!AD111</f>
        <v>#N/A</v>
      </c>
      <c r="T112" s="431" t="str">
        <f>S112/'(I-1) General'!$H$64</f>
        <v>#N/A</v>
      </c>
      <c r="U112" s="207"/>
      <c r="V112" s="429" t="str">
        <f>'(R-2) Adjusted Lengths (Tables)'!AF111</f>
        <v>#N/A</v>
      </c>
      <c r="W112" s="429" t="str">
        <f>'(R-2) Adjusted Lengths (Tables)'!AG111</f>
        <v>#N/A</v>
      </c>
      <c r="X112" s="431" t="str">
        <f t="shared" si="13"/>
        <v>#N/A</v>
      </c>
      <c r="Y112" s="429" t="str">
        <f t="shared" si="14"/>
        <v>#N/A</v>
      </c>
      <c r="Z112" s="207"/>
      <c r="AA112" s="698"/>
      <c r="AB112" s="429" t="str">
        <f>'(R-3) Adjusted Lengths (Alt.)'!W111</f>
        <v>#N/A</v>
      </c>
      <c r="AC112" s="431" t="str">
        <f>AB112/'(I-1) General'!$H$64</f>
        <v>#N/A</v>
      </c>
      <c r="AD112" s="207"/>
      <c r="AE112" s="698"/>
      <c r="AF112" s="710" t="str">
        <f>'(R-3) Adjusted Lengths (Alt.)'!AJ111</f>
        <v>#N/A</v>
      </c>
      <c r="AG112" s="431" t="str">
        <f>AF112/'(I-1) General'!$H$64</f>
        <v>#N/A</v>
      </c>
      <c r="AH112" s="207"/>
      <c r="AI112" s="429" t="str">
        <f>'(R-3) Adjusted Lengths (Alt.)'!AL111</f>
        <v>#N/A</v>
      </c>
      <c r="AJ112" s="429" t="str">
        <f>'(R-3) Adjusted Lengths (Alt.)'!AM111</f>
        <v>#N/A</v>
      </c>
      <c r="AK112" s="431" t="str">
        <f t="shared" si="15"/>
        <v>#N/A</v>
      </c>
      <c r="AL112" s="429" t="str">
        <f t="shared" si="16"/>
        <v>#N/A</v>
      </c>
      <c r="AM112" s="25"/>
    </row>
    <row r="113" ht="18.75" hidden="1" customHeight="1">
      <c r="A113" s="7"/>
      <c r="B113" s="162"/>
      <c r="C113" s="25"/>
      <c r="D113" s="334" t="str">
        <f>'(I-3) Design &amp; Feedback'!D112</f>
        <v>Not Required</v>
      </c>
      <c r="E113" s="162"/>
      <c r="F113" s="7"/>
      <c r="G113" s="421" t="str">
        <f>'(I-3) Design &amp; Feedback'!G112</f>
        <v>B/CS</v>
      </c>
      <c r="H113" s="424" t="str">
        <f>IF('(I-3) Design &amp; Feedback'!H112&gt;0, '(I-3) Design &amp; Feedback'!H112, "-")</f>
        <v>-</v>
      </c>
      <c r="I113" s="421" t="str">
        <f>IF('(I-3) Design &amp; Feedback'!I112&gt;0, '(I-3) Design &amp; Feedback'!I112,"-")</f>
        <v>-</v>
      </c>
      <c r="J113" s="434" t="str">
        <f>IF('(I-3) Design &amp; Feedback'!K112&gt;0, '(I-3) Design &amp; Feedback'!K112, "-")</f>
        <v>-</v>
      </c>
      <c r="K113" s="424" t="str">
        <f>IF('(I-3) Design &amp; Feedback'!L112&gt;0, '(I-3) Design &amp; Feedback'!L112, "-")</f>
        <v>-</v>
      </c>
      <c r="L113" s="424" t="str">
        <f>IF('(I-3) Design &amp; Feedback'!O112&gt;0, '(I-3) Design &amp; Feedback'!O112, "-")</f>
        <v>-</v>
      </c>
      <c r="M113" s="207"/>
      <c r="N113" s="429" t="str">
        <f>'(R-2) Adjusted Lengths (Tables)'!N112</f>
        <v>#N/A</v>
      </c>
      <c r="O113" s="435" t="str">
        <f>'(R-2) Adjusted Lengths (Tables)'!U112</f>
        <v>#N/A</v>
      </c>
      <c r="P113" s="431" t="str">
        <f>O113/'(I-1) General'!$H$64</f>
        <v>#N/A</v>
      </c>
      <c r="Q113" s="207"/>
      <c r="R113" s="425" t="str">
        <f>'(R-2) Adjusted Lengths (Tables)'!W112</f>
        <v>#N/A</v>
      </c>
      <c r="S113" s="429" t="str">
        <f>'(R-2) Adjusted Lengths (Tables)'!AD112</f>
        <v>#N/A</v>
      </c>
      <c r="T113" s="431" t="str">
        <f>S113/'(I-1) General'!$H$64</f>
        <v>#N/A</v>
      </c>
      <c r="U113" s="207"/>
      <c r="V113" s="429" t="str">
        <f>'(R-2) Adjusted Lengths (Tables)'!AF112</f>
        <v>#N/A</v>
      </c>
      <c r="W113" s="429" t="str">
        <f>'(R-2) Adjusted Lengths (Tables)'!AG112</f>
        <v>#N/A</v>
      </c>
      <c r="X113" s="431" t="str">
        <f t="shared" si="13"/>
        <v>#N/A</v>
      </c>
      <c r="Y113" s="429" t="str">
        <f t="shared" si="14"/>
        <v>#N/A</v>
      </c>
      <c r="Z113" s="207"/>
      <c r="AA113" s="698"/>
      <c r="AB113" s="429" t="str">
        <f>'(R-3) Adjusted Lengths (Alt.)'!W112</f>
        <v>#N/A</v>
      </c>
      <c r="AC113" s="431" t="str">
        <f>AB113/'(I-1) General'!$H$64</f>
        <v>#N/A</v>
      </c>
      <c r="AD113" s="207"/>
      <c r="AE113" s="698"/>
      <c r="AF113" s="710" t="str">
        <f>'(R-3) Adjusted Lengths (Alt.)'!AJ112</f>
        <v>#N/A</v>
      </c>
      <c r="AG113" s="431" t="str">
        <f>AF113/'(I-1) General'!$H$64</f>
        <v>#N/A</v>
      </c>
      <c r="AH113" s="207"/>
      <c r="AI113" s="429" t="str">
        <f>'(R-3) Adjusted Lengths (Alt.)'!AL112</f>
        <v>#N/A</v>
      </c>
      <c r="AJ113" s="429" t="str">
        <f>'(R-3) Adjusted Lengths (Alt.)'!AM112</f>
        <v>#N/A</v>
      </c>
      <c r="AK113" s="431" t="str">
        <f t="shared" si="15"/>
        <v>#N/A</v>
      </c>
      <c r="AL113" s="429" t="str">
        <f t="shared" si="16"/>
        <v>#N/A</v>
      </c>
      <c r="AM113" s="25"/>
    </row>
    <row r="114" ht="18.75" hidden="1" customHeight="1">
      <c r="A114" s="7"/>
      <c r="B114" s="234"/>
      <c r="C114" s="25"/>
      <c r="D114" s="334" t="str">
        <f>'(I-3) Design &amp; Feedback'!D113</f>
        <v>Not Required</v>
      </c>
      <c r="E114" s="162"/>
      <c r="F114" s="7"/>
      <c r="G114" s="437" t="str">
        <f>'(I-3) Design &amp; Feedback'!G113</f>
        <v>B/CS</v>
      </c>
      <c r="H114" s="439" t="str">
        <f>IF('(I-3) Design &amp; Feedback'!H113&gt;0, '(I-3) Design &amp; Feedback'!H113, "-")</f>
        <v>-</v>
      </c>
      <c r="I114" s="437" t="str">
        <f>IF('(I-3) Design &amp; Feedback'!I113&gt;0, '(I-3) Design &amp; Feedback'!I113,"-")</f>
        <v>-</v>
      </c>
      <c r="J114" s="462" t="str">
        <f>IF('(I-3) Design &amp; Feedback'!K113&gt;0, '(I-3) Design &amp; Feedback'!K113, "-")</f>
        <v>-</v>
      </c>
      <c r="K114" s="439" t="str">
        <f>IF('(I-3) Design &amp; Feedback'!L113&gt;0, '(I-3) Design &amp; Feedback'!L113, "-")</f>
        <v>-</v>
      </c>
      <c r="L114" s="439" t="str">
        <f>IF('(I-3) Design &amp; Feedback'!O113&gt;0, '(I-3) Design &amp; Feedback'!O113, "-")</f>
        <v>-</v>
      </c>
      <c r="M114" s="207"/>
      <c r="N114" s="429" t="str">
        <f>'(R-2) Adjusted Lengths (Tables)'!N113</f>
        <v>#N/A</v>
      </c>
      <c r="O114" s="435" t="str">
        <f>'(R-2) Adjusted Lengths (Tables)'!U113</f>
        <v>#N/A</v>
      </c>
      <c r="P114" s="431" t="str">
        <f>O114/'(I-1) General'!$H$66</f>
        <v>#N/A</v>
      </c>
      <c r="Q114" s="207"/>
      <c r="R114" s="425" t="str">
        <f>'(R-2) Adjusted Lengths (Tables)'!W113</f>
        <v>#N/A</v>
      </c>
      <c r="S114" s="429" t="str">
        <f>'(R-2) Adjusted Lengths (Tables)'!AD113</f>
        <v>#N/A</v>
      </c>
      <c r="T114" s="431" t="str">
        <f>S114/'(I-1) General'!$H$66</f>
        <v>#N/A</v>
      </c>
      <c r="U114" s="207"/>
      <c r="V114" s="429" t="str">
        <f>'(R-2) Adjusted Lengths (Tables)'!AF113</f>
        <v>#N/A</v>
      </c>
      <c r="W114" s="429" t="str">
        <f>'(R-2) Adjusted Lengths (Tables)'!AG113</f>
        <v>#N/A</v>
      </c>
      <c r="X114" s="431" t="str">
        <f t="shared" si="13"/>
        <v>#N/A</v>
      </c>
      <c r="Y114" s="429" t="str">
        <f t="shared" si="14"/>
        <v>#N/A</v>
      </c>
      <c r="Z114" s="207"/>
      <c r="AA114" s="698"/>
      <c r="AB114" s="429" t="str">
        <f>'(R-3) Adjusted Lengths (Alt.)'!W113</f>
        <v>#N/A</v>
      </c>
      <c r="AC114" s="431" t="str">
        <f>AB114/'(I-1) General'!$H$66</f>
        <v>#N/A</v>
      </c>
      <c r="AD114" s="207"/>
      <c r="AE114" s="698"/>
      <c r="AF114" s="710" t="str">
        <f>'(R-3) Adjusted Lengths (Alt.)'!AJ113</f>
        <v>#N/A</v>
      </c>
      <c r="AG114" s="431" t="str">
        <f>AF114/'(I-1) General'!$H$66</f>
        <v>#N/A</v>
      </c>
      <c r="AH114" s="207"/>
      <c r="AI114" s="429" t="str">
        <f>'(R-3) Adjusted Lengths (Alt.)'!AL113</f>
        <v>#N/A</v>
      </c>
      <c r="AJ114" s="429" t="str">
        <f>'(R-3) Adjusted Lengths (Alt.)'!AM113</f>
        <v>#N/A</v>
      </c>
      <c r="AK114" s="431" t="str">
        <f t="shared" si="15"/>
        <v>#N/A</v>
      </c>
      <c r="AL114" s="429" t="str">
        <f t="shared" si="16"/>
        <v>#N/A</v>
      </c>
      <c r="AM114" s="25"/>
    </row>
    <row r="115" ht="18.75" hidden="1" customHeight="1">
      <c r="A115" s="7"/>
      <c r="B115" s="234"/>
      <c r="C115" s="25"/>
      <c r="D115" s="334" t="str">
        <f>'(I-3) Design &amp; Feedback'!D114</f>
        <v>Not Required</v>
      </c>
      <c r="E115" s="162"/>
      <c r="F115" s="7"/>
      <c r="G115" s="437" t="str">
        <f>'(I-3) Design &amp; Feedback'!G114</f>
        <v>B/CS</v>
      </c>
      <c r="H115" s="439" t="str">
        <f>IF('(I-3) Design &amp; Feedback'!H114&gt;0, '(I-3) Design &amp; Feedback'!H114, "-")</f>
        <v>-</v>
      </c>
      <c r="I115" s="437" t="str">
        <f>IF('(I-3) Design &amp; Feedback'!I114&gt;0, '(I-3) Design &amp; Feedback'!I114,"-")</f>
        <v>-</v>
      </c>
      <c r="J115" s="462" t="str">
        <f>IF('(I-3) Design &amp; Feedback'!K114&gt;0, '(I-3) Design &amp; Feedback'!K114, "-")</f>
        <v>-</v>
      </c>
      <c r="K115" s="439" t="str">
        <f>IF('(I-3) Design &amp; Feedback'!L114&gt;0, '(I-3) Design &amp; Feedback'!L114, "-")</f>
        <v>-</v>
      </c>
      <c r="L115" s="439" t="str">
        <f>IF('(I-3) Design &amp; Feedback'!O114&gt;0, '(I-3) Design &amp; Feedback'!O114, "-")</f>
        <v>-</v>
      </c>
      <c r="M115" s="207"/>
      <c r="N115" s="429" t="str">
        <f>'(R-2) Adjusted Lengths (Tables)'!N114</f>
        <v>#N/A</v>
      </c>
      <c r="O115" s="435" t="str">
        <f>'(R-2) Adjusted Lengths (Tables)'!U114</f>
        <v>#N/A</v>
      </c>
      <c r="P115" s="431" t="str">
        <f>O115/'(I-1) General'!$H$66</f>
        <v>#N/A</v>
      </c>
      <c r="Q115" s="207"/>
      <c r="R115" s="425" t="str">
        <f>'(R-2) Adjusted Lengths (Tables)'!W114</f>
        <v>#N/A</v>
      </c>
      <c r="S115" s="429" t="str">
        <f>'(R-2) Adjusted Lengths (Tables)'!AD114</f>
        <v>#N/A</v>
      </c>
      <c r="T115" s="431" t="str">
        <f>S115/'(I-1) General'!$H$66</f>
        <v>#N/A</v>
      </c>
      <c r="U115" s="207"/>
      <c r="V115" s="429" t="str">
        <f>'(R-2) Adjusted Lengths (Tables)'!AF114</f>
        <v>#N/A</v>
      </c>
      <c r="W115" s="429" t="str">
        <f>'(R-2) Adjusted Lengths (Tables)'!AG114</f>
        <v>#N/A</v>
      </c>
      <c r="X115" s="431" t="str">
        <f t="shared" si="13"/>
        <v>#N/A</v>
      </c>
      <c r="Y115" s="429" t="str">
        <f t="shared" si="14"/>
        <v>#N/A</v>
      </c>
      <c r="Z115" s="207"/>
      <c r="AA115" s="698"/>
      <c r="AB115" s="429" t="str">
        <f>'(R-3) Adjusted Lengths (Alt.)'!W114</f>
        <v>#N/A</v>
      </c>
      <c r="AC115" s="431" t="str">
        <f>AB115/'(I-1) General'!$H$66</f>
        <v>#N/A</v>
      </c>
      <c r="AD115" s="207"/>
      <c r="AE115" s="698"/>
      <c r="AF115" s="710" t="str">
        <f>'(R-3) Adjusted Lengths (Alt.)'!AJ114</f>
        <v>#N/A</v>
      </c>
      <c r="AG115" s="431" t="str">
        <f>AF115/'(I-1) General'!$H$66</f>
        <v>#N/A</v>
      </c>
      <c r="AH115" s="207"/>
      <c r="AI115" s="429" t="str">
        <f>'(R-3) Adjusted Lengths (Alt.)'!AL114</f>
        <v>#N/A</v>
      </c>
      <c r="AJ115" s="429" t="str">
        <f>'(R-3) Adjusted Lengths (Alt.)'!AM114</f>
        <v>#N/A</v>
      </c>
      <c r="AK115" s="431" t="str">
        <f t="shared" si="15"/>
        <v>#N/A</v>
      </c>
      <c r="AL115" s="429" t="str">
        <f t="shared" si="16"/>
        <v>#N/A</v>
      </c>
      <c r="AM115" s="25"/>
    </row>
    <row r="116" ht="18.75" hidden="1" customHeight="1">
      <c r="A116" s="7"/>
      <c r="B116" s="234"/>
      <c r="C116" s="25"/>
      <c r="D116" s="334" t="str">
        <f>'(I-3) Design &amp; Feedback'!D115</f>
        <v>Not Required</v>
      </c>
      <c r="E116" s="162"/>
      <c r="F116" s="7"/>
      <c r="G116" s="437" t="str">
        <f>'(I-3) Design &amp; Feedback'!G115</f>
        <v>B/CS</v>
      </c>
      <c r="H116" s="439" t="str">
        <f>IF('(I-3) Design &amp; Feedback'!H115&gt;0, '(I-3) Design &amp; Feedback'!H115, "-")</f>
        <v>-</v>
      </c>
      <c r="I116" s="437" t="str">
        <f>IF('(I-3) Design &amp; Feedback'!I115&gt;0, '(I-3) Design &amp; Feedback'!I115,"-")</f>
        <v>-</v>
      </c>
      <c r="J116" s="462" t="str">
        <f>IF('(I-3) Design &amp; Feedback'!K115&gt;0, '(I-3) Design &amp; Feedback'!K115, "-")</f>
        <v>-</v>
      </c>
      <c r="K116" s="439" t="str">
        <f>IF('(I-3) Design &amp; Feedback'!L115&gt;0, '(I-3) Design &amp; Feedback'!L115, "-")</f>
        <v>-</v>
      </c>
      <c r="L116" s="439" t="str">
        <f>IF('(I-3) Design &amp; Feedback'!O115&gt;0, '(I-3) Design &amp; Feedback'!O115, "-")</f>
        <v>-</v>
      </c>
      <c r="M116" s="207"/>
      <c r="N116" s="429" t="str">
        <f>'(R-2) Adjusted Lengths (Tables)'!N115</f>
        <v>#N/A</v>
      </c>
      <c r="O116" s="435" t="str">
        <f>'(R-2) Adjusted Lengths (Tables)'!U115</f>
        <v>#N/A</v>
      </c>
      <c r="P116" s="431" t="str">
        <f>O116/'(I-1) General'!$H$66</f>
        <v>#N/A</v>
      </c>
      <c r="Q116" s="207"/>
      <c r="R116" s="425" t="str">
        <f>'(R-2) Adjusted Lengths (Tables)'!W115</f>
        <v>#N/A</v>
      </c>
      <c r="S116" s="429" t="str">
        <f>'(R-2) Adjusted Lengths (Tables)'!AD115</f>
        <v>#N/A</v>
      </c>
      <c r="T116" s="431" t="str">
        <f>S116/'(I-1) General'!$H$66</f>
        <v>#N/A</v>
      </c>
      <c r="U116" s="207"/>
      <c r="V116" s="429" t="str">
        <f>'(R-2) Adjusted Lengths (Tables)'!AF115</f>
        <v>#N/A</v>
      </c>
      <c r="W116" s="429" t="str">
        <f>'(R-2) Adjusted Lengths (Tables)'!AG115</f>
        <v>#N/A</v>
      </c>
      <c r="X116" s="431" t="str">
        <f t="shared" si="13"/>
        <v>#N/A</v>
      </c>
      <c r="Y116" s="429" t="str">
        <f t="shared" si="14"/>
        <v>#N/A</v>
      </c>
      <c r="Z116" s="207"/>
      <c r="AA116" s="698"/>
      <c r="AB116" s="429" t="str">
        <f>'(R-3) Adjusted Lengths (Alt.)'!W115</f>
        <v>#N/A</v>
      </c>
      <c r="AC116" s="431" t="str">
        <f>AB116/'(I-1) General'!$H$66</f>
        <v>#N/A</v>
      </c>
      <c r="AD116" s="207"/>
      <c r="AE116" s="698"/>
      <c r="AF116" s="710" t="str">
        <f>'(R-3) Adjusted Lengths (Alt.)'!AJ115</f>
        <v>#N/A</v>
      </c>
      <c r="AG116" s="431" t="str">
        <f>AF116/'(I-1) General'!$H$66</f>
        <v>#N/A</v>
      </c>
      <c r="AH116" s="207"/>
      <c r="AI116" s="429" t="str">
        <f>'(R-3) Adjusted Lengths (Alt.)'!AL115</f>
        <v>#N/A</v>
      </c>
      <c r="AJ116" s="429" t="str">
        <f>'(R-3) Adjusted Lengths (Alt.)'!AM115</f>
        <v>#N/A</v>
      </c>
      <c r="AK116" s="431" t="str">
        <f t="shared" si="15"/>
        <v>#N/A</v>
      </c>
      <c r="AL116" s="429" t="str">
        <f t="shared" si="16"/>
        <v>#N/A</v>
      </c>
      <c r="AM116" s="25"/>
    </row>
    <row r="117" ht="18.75" hidden="1" customHeight="1">
      <c r="A117" s="7"/>
      <c r="B117" s="234"/>
      <c r="C117" s="25"/>
      <c r="D117" s="334" t="str">
        <f>'(I-3) Design &amp; Feedback'!D116</f>
        <v>Not Required</v>
      </c>
      <c r="E117" s="162"/>
      <c r="F117" s="7"/>
      <c r="G117" s="437" t="str">
        <f>'(I-3) Design &amp; Feedback'!G116</f>
        <v>B/CS</v>
      </c>
      <c r="H117" s="439" t="str">
        <f>IF('(I-3) Design &amp; Feedback'!H116&gt;0, '(I-3) Design &amp; Feedback'!H116, "-")</f>
        <v>-</v>
      </c>
      <c r="I117" s="437" t="str">
        <f>IF('(I-3) Design &amp; Feedback'!I116&gt;0, '(I-3) Design &amp; Feedback'!I116,"-")</f>
        <v>-</v>
      </c>
      <c r="J117" s="462" t="str">
        <f>IF('(I-3) Design &amp; Feedback'!K116&gt;0, '(I-3) Design &amp; Feedback'!K116, "-")</f>
        <v>-</v>
      </c>
      <c r="K117" s="439" t="str">
        <f>IF('(I-3) Design &amp; Feedback'!L116&gt;0, '(I-3) Design &amp; Feedback'!L116, "-")</f>
        <v>-</v>
      </c>
      <c r="L117" s="439" t="str">
        <f>IF('(I-3) Design &amp; Feedback'!O116&gt;0, '(I-3) Design &amp; Feedback'!O116, "-")</f>
        <v>-</v>
      </c>
      <c r="M117" s="207"/>
      <c r="N117" s="429" t="str">
        <f>'(R-2) Adjusted Lengths (Tables)'!N116</f>
        <v>#N/A</v>
      </c>
      <c r="O117" s="435" t="str">
        <f>'(R-2) Adjusted Lengths (Tables)'!U116</f>
        <v>#N/A</v>
      </c>
      <c r="P117" s="431" t="str">
        <f>O117/'(I-1) General'!$H$66</f>
        <v>#N/A</v>
      </c>
      <c r="Q117" s="207"/>
      <c r="R117" s="425" t="str">
        <f>'(R-2) Adjusted Lengths (Tables)'!W116</f>
        <v>#N/A</v>
      </c>
      <c r="S117" s="429" t="str">
        <f>'(R-2) Adjusted Lengths (Tables)'!AD116</f>
        <v>#N/A</v>
      </c>
      <c r="T117" s="431" t="str">
        <f>S117/'(I-1) General'!$H$66</f>
        <v>#N/A</v>
      </c>
      <c r="U117" s="207"/>
      <c r="V117" s="429" t="str">
        <f>'(R-2) Adjusted Lengths (Tables)'!AF116</f>
        <v>#N/A</v>
      </c>
      <c r="W117" s="429" t="str">
        <f>'(R-2) Adjusted Lengths (Tables)'!AG116</f>
        <v>#N/A</v>
      </c>
      <c r="X117" s="431" t="str">
        <f t="shared" si="13"/>
        <v>#N/A</v>
      </c>
      <c r="Y117" s="429" t="str">
        <f t="shared" si="14"/>
        <v>#N/A</v>
      </c>
      <c r="Z117" s="207"/>
      <c r="AA117" s="698"/>
      <c r="AB117" s="429" t="str">
        <f>'(R-3) Adjusted Lengths (Alt.)'!W116</f>
        <v>#N/A</v>
      </c>
      <c r="AC117" s="431" t="str">
        <f>AB117/'(I-1) General'!$H$66</f>
        <v>#N/A</v>
      </c>
      <c r="AD117" s="207"/>
      <c r="AE117" s="698"/>
      <c r="AF117" s="710" t="str">
        <f>'(R-3) Adjusted Lengths (Alt.)'!AJ116</f>
        <v>#N/A</v>
      </c>
      <c r="AG117" s="431" t="str">
        <f>AF117/'(I-1) General'!$H$66</f>
        <v>#N/A</v>
      </c>
      <c r="AH117" s="207"/>
      <c r="AI117" s="429" t="str">
        <f>'(R-3) Adjusted Lengths (Alt.)'!AL116</f>
        <v>#N/A</v>
      </c>
      <c r="AJ117" s="429" t="str">
        <f>'(R-3) Adjusted Lengths (Alt.)'!AM116</f>
        <v>#N/A</v>
      </c>
      <c r="AK117" s="431" t="str">
        <f t="shared" si="15"/>
        <v>#N/A</v>
      </c>
      <c r="AL117" s="429" t="str">
        <f t="shared" si="16"/>
        <v>#N/A</v>
      </c>
      <c r="AM117" s="25"/>
    </row>
    <row r="118" ht="18.75" hidden="1" customHeight="1">
      <c r="A118" s="7"/>
      <c r="B118" s="234"/>
      <c r="C118" s="25"/>
      <c r="D118" s="334" t="str">
        <f>'(I-3) Design &amp; Feedback'!D117</f>
        <v>Not Required</v>
      </c>
      <c r="E118" s="162"/>
      <c r="F118" s="7"/>
      <c r="G118" s="437" t="str">
        <f>'(I-3) Design &amp; Feedback'!G117</f>
        <v>B/CS</v>
      </c>
      <c r="H118" s="439" t="str">
        <f>IF('(I-3) Design &amp; Feedback'!H117&gt;0, '(I-3) Design &amp; Feedback'!H117, "-")</f>
        <v>-</v>
      </c>
      <c r="I118" s="437" t="str">
        <f>IF('(I-3) Design &amp; Feedback'!I117&gt;0, '(I-3) Design &amp; Feedback'!I117,"-")</f>
        <v>-</v>
      </c>
      <c r="J118" s="462" t="str">
        <f>IF('(I-3) Design &amp; Feedback'!K117&gt;0, '(I-3) Design &amp; Feedback'!K117, "-")</f>
        <v>-</v>
      </c>
      <c r="K118" s="439" t="str">
        <f>IF('(I-3) Design &amp; Feedback'!L117&gt;0, '(I-3) Design &amp; Feedback'!L117, "-")</f>
        <v>-</v>
      </c>
      <c r="L118" s="439" t="str">
        <f>IF('(I-3) Design &amp; Feedback'!O117&gt;0, '(I-3) Design &amp; Feedback'!O117, "-")</f>
        <v>-</v>
      </c>
      <c r="M118" s="207"/>
      <c r="N118" s="429" t="str">
        <f>'(R-2) Adjusted Lengths (Tables)'!N117</f>
        <v>#N/A</v>
      </c>
      <c r="O118" s="435" t="str">
        <f>'(R-2) Adjusted Lengths (Tables)'!U117</f>
        <v>#N/A</v>
      </c>
      <c r="P118" s="431" t="str">
        <f>O118/'(I-1) General'!$H$66</f>
        <v>#N/A</v>
      </c>
      <c r="Q118" s="207"/>
      <c r="R118" s="425" t="str">
        <f>'(R-2) Adjusted Lengths (Tables)'!W117</f>
        <v>#N/A</v>
      </c>
      <c r="S118" s="429" t="str">
        <f>'(R-2) Adjusted Lengths (Tables)'!AD117</f>
        <v>#N/A</v>
      </c>
      <c r="T118" s="431" t="str">
        <f>S118/'(I-1) General'!$H$66</f>
        <v>#N/A</v>
      </c>
      <c r="U118" s="207"/>
      <c r="V118" s="429" t="str">
        <f>'(R-2) Adjusted Lengths (Tables)'!AF117</f>
        <v>#N/A</v>
      </c>
      <c r="W118" s="429" t="str">
        <f>'(R-2) Adjusted Lengths (Tables)'!AG117</f>
        <v>#N/A</v>
      </c>
      <c r="X118" s="431" t="str">
        <f t="shared" si="13"/>
        <v>#N/A</v>
      </c>
      <c r="Y118" s="429" t="str">
        <f t="shared" si="14"/>
        <v>#N/A</v>
      </c>
      <c r="Z118" s="207"/>
      <c r="AA118" s="698"/>
      <c r="AB118" s="429" t="str">
        <f>'(R-3) Adjusted Lengths (Alt.)'!W117</f>
        <v>#N/A</v>
      </c>
      <c r="AC118" s="431" t="str">
        <f>AB118/'(I-1) General'!$H$66</f>
        <v>#N/A</v>
      </c>
      <c r="AD118" s="207"/>
      <c r="AE118" s="698"/>
      <c r="AF118" s="710" t="str">
        <f>'(R-3) Adjusted Lengths (Alt.)'!AJ117</f>
        <v>#N/A</v>
      </c>
      <c r="AG118" s="431" t="str">
        <f>AF118/'(I-1) General'!$H$66</f>
        <v>#N/A</v>
      </c>
      <c r="AH118" s="207"/>
      <c r="AI118" s="429" t="str">
        <f>'(R-3) Adjusted Lengths (Alt.)'!AL117</f>
        <v>#N/A</v>
      </c>
      <c r="AJ118" s="429" t="str">
        <f>'(R-3) Adjusted Lengths (Alt.)'!AM117</f>
        <v>#N/A</v>
      </c>
      <c r="AK118" s="431" t="str">
        <f t="shared" si="15"/>
        <v>#N/A</v>
      </c>
      <c r="AL118" s="429" t="str">
        <f t="shared" si="16"/>
        <v>#N/A</v>
      </c>
      <c r="AM118" s="25"/>
    </row>
    <row r="119" ht="18.75" hidden="1" customHeight="1">
      <c r="A119" s="7"/>
      <c r="B119" s="234"/>
      <c r="C119" s="25"/>
      <c r="D119" s="334" t="str">
        <f>'(I-3) Design &amp; Feedback'!D118</f>
        <v>Not Required</v>
      </c>
      <c r="E119" s="162"/>
      <c r="F119" s="7"/>
      <c r="G119" s="437" t="str">
        <f>'(I-3) Design &amp; Feedback'!G118</f>
        <v>B/CS</v>
      </c>
      <c r="H119" s="439" t="str">
        <f>IF('(I-3) Design &amp; Feedback'!H118&gt;0, '(I-3) Design &amp; Feedback'!H118, "-")</f>
        <v>-</v>
      </c>
      <c r="I119" s="437" t="str">
        <f>IF('(I-3) Design &amp; Feedback'!I118&gt;0, '(I-3) Design &amp; Feedback'!I118,"-")</f>
        <v>-</v>
      </c>
      <c r="J119" s="462" t="str">
        <f>IF('(I-3) Design &amp; Feedback'!K118&gt;0, '(I-3) Design &amp; Feedback'!K118, "-")</f>
        <v>-</v>
      </c>
      <c r="K119" s="439" t="str">
        <f>IF('(I-3) Design &amp; Feedback'!L118&gt;0, '(I-3) Design &amp; Feedback'!L118, "-")</f>
        <v>-</v>
      </c>
      <c r="L119" s="439" t="str">
        <f>IF('(I-3) Design &amp; Feedback'!O118&gt;0, '(I-3) Design &amp; Feedback'!O118, "-")</f>
        <v>-</v>
      </c>
      <c r="M119" s="207"/>
      <c r="N119" s="429" t="str">
        <f>'(R-2) Adjusted Lengths (Tables)'!N118</f>
        <v>#N/A</v>
      </c>
      <c r="O119" s="435" t="str">
        <f>'(R-2) Adjusted Lengths (Tables)'!U118</f>
        <v>#N/A</v>
      </c>
      <c r="P119" s="431" t="str">
        <f>O119/'(I-1) General'!$H$66</f>
        <v>#N/A</v>
      </c>
      <c r="Q119" s="207"/>
      <c r="R119" s="425" t="str">
        <f>'(R-2) Adjusted Lengths (Tables)'!W118</f>
        <v>#N/A</v>
      </c>
      <c r="S119" s="429" t="str">
        <f>'(R-2) Adjusted Lengths (Tables)'!AD118</f>
        <v>#N/A</v>
      </c>
      <c r="T119" s="431" t="str">
        <f>S119/'(I-1) General'!$H$66</f>
        <v>#N/A</v>
      </c>
      <c r="U119" s="207"/>
      <c r="V119" s="429" t="str">
        <f>'(R-2) Adjusted Lengths (Tables)'!AF118</f>
        <v>#N/A</v>
      </c>
      <c r="W119" s="429" t="str">
        <f>'(R-2) Adjusted Lengths (Tables)'!AG118</f>
        <v>#N/A</v>
      </c>
      <c r="X119" s="431" t="str">
        <f t="shared" si="13"/>
        <v>#N/A</v>
      </c>
      <c r="Y119" s="429" t="str">
        <f t="shared" si="14"/>
        <v>#N/A</v>
      </c>
      <c r="Z119" s="207"/>
      <c r="AA119" s="698"/>
      <c r="AB119" s="429" t="str">
        <f>'(R-3) Adjusted Lengths (Alt.)'!W118</f>
        <v>#N/A</v>
      </c>
      <c r="AC119" s="431" t="str">
        <f>AB119/'(I-1) General'!$H$66</f>
        <v>#N/A</v>
      </c>
      <c r="AD119" s="207"/>
      <c r="AE119" s="698"/>
      <c r="AF119" s="710" t="str">
        <f>'(R-3) Adjusted Lengths (Alt.)'!AJ118</f>
        <v>#N/A</v>
      </c>
      <c r="AG119" s="431" t="str">
        <f>AF119/'(I-1) General'!$H$66</f>
        <v>#N/A</v>
      </c>
      <c r="AH119" s="207"/>
      <c r="AI119" s="429" t="str">
        <f>'(R-3) Adjusted Lengths (Alt.)'!AL118</f>
        <v>#N/A</v>
      </c>
      <c r="AJ119" s="429" t="str">
        <f>'(R-3) Adjusted Lengths (Alt.)'!AM118</f>
        <v>#N/A</v>
      </c>
      <c r="AK119" s="431" t="str">
        <f t="shared" si="15"/>
        <v>#N/A</v>
      </c>
      <c r="AL119" s="429" t="str">
        <f t="shared" si="16"/>
        <v>#N/A</v>
      </c>
      <c r="AM119" s="25"/>
    </row>
    <row r="120" ht="18.75" hidden="1" customHeight="1">
      <c r="A120" s="7"/>
      <c r="B120" s="234"/>
      <c r="C120" s="25"/>
      <c r="D120" s="334" t="str">
        <f>'(I-3) Design &amp; Feedback'!D119</f>
        <v>Not Required</v>
      </c>
      <c r="E120" s="162"/>
      <c r="F120" s="7"/>
      <c r="G120" s="437" t="str">
        <f>'(I-3) Design &amp; Feedback'!G119</f>
        <v>B/CS</v>
      </c>
      <c r="H120" s="439" t="str">
        <f>IF('(I-3) Design &amp; Feedback'!H119&gt;0, '(I-3) Design &amp; Feedback'!H119, "-")</f>
        <v>-</v>
      </c>
      <c r="I120" s="437" t="str">
        <f>IF('(I-3) Design &amp; Feedback'!I119&gt;0, '(I-3) Design &amp; Feedback'!I119,"-")</f>
        <v>-</v>
      </c>
      <c r="J120" s="462" t="str">
        <f>IF('(I-3) Design &amp; Feedback'!K119&gt;0, '(I-3) Design &amp; Feedback'!K119, "-")</f>
        <v>-</v>
      </c>
      <c r="K120" s="439" t="str">
        <f>IF('(I-3) Design &amp; Feedback'!L119&gt;0, '(I-3) Design &amp; Feedback'!L119, "-")</f>
        <v>-</v>
      </c>
      <c r="L120" s="439" t="str">
        <f>IF('(I-3) Design &amp; Feedback'!O119&gt;0, '(I-3) Design &amp; Feedback'!O119, "-")</f>
        <v>-</v>
      </c>
      <c r="M120" s="207"/>
      <c r="N120" s="429" t="str">
        <f>'(R-2) Adjusted Lengths (Tables)'!N119</f>
        <v>#N/A</v>
      </c>
      <c r="O120" s="435" t="str">
        <f>'(R-2) Adjusted Lengths (Tables)'!U119</f>
        <v>#N/A</v>
      </c>
      <c r="P120" s="431" t="str">
        <f>O120/'(I-1) General'!$H$66</f>
        <v>#N/A</v>
      </c>
      <c r="Q120" s="207"/>
      <c r="R120" s="425" t="str">
        <f>'(R-2) Adjusted Lengths (Tables)'!W119</f>
        <v>#N/A</v>
      </c>
      <c r="S120" s="429" t="str">
        <f>'(R-2) Adjusted Lengths (Tables)'!AD119</f>
        <v>#N/A</v>
      </c>
      <c r="T120" s="431" t="str">
        <f>S120/'(I-1) General'!$H$66</f>
        <v>#N/A</v>
      </c>
      <c r="U120" s="207"/>
      <c r="V120" s="429" t="str">
        <f>'(R-2) Adjusted Lengths (Tables)'!AF119</f>
        <v>#N/A</v>
      </c>
      <c r="W120" s="429" t="str">
        <f>'(R-2) Adjusted Lengths (Tables)'!AG119</f>
        <v>#N/A</v>
      </c>
      <c r="X120" s="431" t="str">
        <f t="shared" si="13"/>
        <v>#N/A</v>
      </c>
      <c r="Y120" s="429" t="str">
        <f t="shared" si="14"/>
        <v>#N/A</v>
      </c>
      <c r="Z120" s="207"/>
      <c r="AA120" s="698"/>
      <c r="AB120" s="429" t="str">
        <f>'(R-3) Adjusted Lengths (Alt.)'!W119</f>
        <v>#N/A</v>
      </c>
      <c r="AC120" s="431" t="str">
        <f>AB120/'(I-1) General'!$H$66</f>
        <v>#N/A</v>
      </c>
      <c r="AD120" s="207"/>
      <c r="AE120" s="698"/>
      <c r="AF120" s="710" t="str">
        <f>'(R-3) Adjusted Lengths (Alt.)'!AJ119</f>
        <v>#N/A</v>
      </c>
      <c r="AG120" s="431" t="str">
        <f>AF120/'(I-1) General'!$H$66</f>
        <v>#N/A</v>
      </c>
      <c r="AH120" s="207"/>
      <c r="AI120" s="429" t="str">
        <f>'(R-3) Adjusted Lengths (Alt.)'!AL119</f>
        <v>#N/A</v>
      </c>
      <c r="AJ120" s="429" t="str">
        <f>'(R-3) Adjusted Lengths (Alt.)'!AM119</f>
        <v>#N/A</v>
      </c>
      <c r="AK120" s="431" t="str">
        <f t="shared" si="15"/>
        <v>#N/A</v>
      </c>
      <c r="AL120" s="429" t="str">
        <f t="shared" si="16"/>
        <v>#N/A</v>
      </c>
      <c r="AM120" s="25"/>
    </row>
    <row r="121" ht="18.75" hidden="1" customHeight="1">
      <c r="A121" s="7"/>
      <c r="B121" s="234"/>
      <c r="C121" s="25"/>
      <c r="D121" s="334" t="str">
        <f>'(I-3) Design &amp; Feedback'!D120</f>
        <v>Not Required</v>
      </c>
      <c r="E121" s="162"/>
      <c r="F121" s="7"/>
      <c r="G121" s="437" t="str">
        <f>'(I-3) Design &amp; Feedback'!G120</f>
        <v>B/CS</v>
      </c>
      <c r="H121" s="439" t="str">
        <f>IF('(I-3) Design &amp; Feedback'!H120&gt;0, '(I-3) Design &amp; Feedback'!H120, "-")</f>
        <v>-</v>
      </c>
      <c r="I121" s="437" t="str">
        <f>IF('(I-3) Design &amp; Feedback'!I120&gt;0, '(I-3) Design &amp; Feedback'!I120,"-")</f>
        <v>-</v>
      </c>
      <c r="J121" s="462" t="str">
        <f>IF('(I-3) Design &amp; Feedback'!K120&gt;0, '(I-3) Design &amp; Feedback'!K120, "-")</f>
        <v>-</v>
      </c>
      <c r="K121" s="439" t="str">
        <f>IF('(I-3) Design &amp; Feedback'!L120&gt;0, '(I-3) Design &amp; Feedback'!L120, "-")</f>
        <v>-</v>
      </c>
      <c r="L121" s="439" t="str">
        <f>IF('(I-3) Design &amp; Feedback'!O120&gt;0, '(I-3) Design &amp; Feedback'!O120, "-")</f>
        <v>-</v>
      </c>
      <c r="M121" s="207"/>
      <c r="N121" s="429" t="str">
        <f>'(R-2) Adjusted Lengths (Tables)'!N120</f>
        <v>#N/A</v>
      </c>
      <c r="O121" s="435" t="str">
        <f>'(R-2) Adjusted Lengths (Tables)'!U120</f>
        <v>#N/A</v>
      </c>
      <c r="P121" s="431" t="str">
        <f>O121/'(I-1) General'!$H$66</f>
        <v>#N/A</v>
      </c>
      <c r="Q121" s="207"/>
      <c r="R121" s="425" t="str">
        <f>'(R-2) Adjusted Lengths (Tables)'!W120</f>
        <v>#N/A</v>
      </c>
      <c r="S121" s="429" t="str">
        <f>'(R-2) Adjusted Lengths (Tables)'!AD120</f>
        <v>#N/A</v>
      </c>
      <c r="T121" s="431" t="str">
        <f>S121/'(I-1) General'!$H$66</f>
        <v>#N/A</v>
      </c>
      <c r="U121" s="207"/>
      <c r="V121" s="429" t="str">
        <f>'(R-2) Adjusted Lengths (Tables)'!AF120</f>
        <v>#N/A</v>
      </c>
      <c r="W121" s="429" t="str">
        <f>'(R-2) Adjusted Lengths (Tables)'!AG120</f>
        <v>#N/A</v>
      </c>
      <c r="X121" s="431" t="str">
        <f t="shared" si="13"/>
        <v>#N/A</v>
      </c>
      <c r="Y121" s="429" t="str">
        <f t="shared" si="14"/>
        <v>#N/A</v>
      </c>
      <c r="Z121" s="207"/>
      <c r="AA121" s="698"/>
      <c r="AB121" s="429" t="str">
        <f>'(R-3) Adjusted Lengths (Alt.)'!W120</f>
        <v>#N/A</v>
      </c>
      <c r="AC121" s="431" t="str">
        <f>AB121/'(I-1) General'!$H$66</f>
        <v>#N/A</v>
      </c>
      <c r="AD121" s="207"/>
      <c r="AE121" s="698"/>
      <c r="AF121" s="710" t="str">
        <f>'(R-3) Adjusted Lengths (Alt.)'!AJ120</f>
        <v>#N/A</v>
      </c>
      <c r="AG121" s="431" t="str">
        <f>AF121/'(I-1) General'!$H$66</f>
        <v>#N/A</v>
      </c>
      <c r="AH121" s="207"/>
      <c r="AI121" s="429" t="str">
        <f>'(R-3) Adjusted Lengths (Alt.)'!AL120</f>
        <v>#N/A</v>
      </c>
      <c r="AJ121" s="429" t="str">
        <f>'(R-3) Adjusted Lengths (Alt.)'!AM120</f>
        <v>#N/A</v>
      </c>
      <c r="AK121" s="431" t="str">
        <f t="shared" si="15"/>
        <v>#N/A</v>
      </c>
      <c r="AL121" s="429" t="str">
        <f t="shared" si="16"/>
        <v>#N/A</v>
      </c>
      <c r="AM121" s="25"/>
    </row>
    <row r="122" ht="18.75" hidden="1" customHeight="1">
      <c r="A122" s="7"/>
      <c r="B122" s="234"/>
      <c r="C122" s="25"/>
      <c r="D122" s="334" t="str">
        <f>'(I-3) Design &amp; Feedback'!D121</f>
        <v>Not Required</v>
      </c>
      <c r="E122" s="162"/>
      <c r="F122" s="7"/>
      <c r="G122" s="437" t="str">
        <f>'(I-3) Design &amp; Feedback'!G121</f>
        <v>B/CS</v>
      </c>
      <c r="H122" s="439" t="str">
        <f>IF('(I-3) Design &amp; Feedback'!H121&gt;0, '(I-3) Design &amp; Feedback'!H121, "-")</f>
        <v>-</v>
      </c>
      <c r="I122" s="437" t="str">
        <f>IF('(I-3) Design &amp; Feedback'!I121&gt;0, '(I-3) Design &amp; Feedback'!I121,"-")</f>
        <v>-</v>
      </c>
      <c r="J122" s="462" t="str">
        <f>IF('(I-3) Design &amp; Feedback'!K121&gt;0, '(I-3) Design &amp; Feedback'!K121, "-")</f>
        <v>-</v>
      </c>
      <c r="K122" s="439" t="str">
        <f>IF('(I-3) Design &amp; Feedback'!L121&gt;0, '(I-3) Design &amp; Feedback'!L121, "-")</f>
        <v>-</v>
      </c>
      <c r="L122" s="439" t="str">
        <f>IF('(I-3) Design &amp; Feedback'!O121&gt;0, '(I-3) Design &amp; Feedback'!O121, "-")</f>
        <v>-</v>
      </c>
      <c r="M122" s="207"/>
      <c r="N122" s="429" t="str">
        <f>'(R-2) Adjusted Lengths (Tables)'!N121</f>
        <v>#N/A</v>
      </c>
      <c r="O122" s="435" t="str">
        <f>'(R-2) Adjusted Lengths (Tables)'!U121</f>
        <v>#N/A</v>
      </c>
      <c r="P122" s="431" t="str">
        <f>O122/'(I-1) General'!$H$66</f>
        <v>#N/A</v>
      </c>
      <c r="Q122" s="207"/>
      <c r="R122" s="425" t="str">
        <f>'(R-2) Adjusted Lengths (Tables)'!W121</f>
        <v>#N/A</v>
      </c>
      <c r="S122" s="429" t="str">
        <f>'(R-2) Adjusted Lengths (Tables)'!AD121</f>
        <v>#N/A</v>
      </c>
      <c r="T122" s="431" t="str">
        <f>S122/'(I-1) General'!$H$66</f>
        <v>#N/A</v>
      </c>
      <c r="U122" s="207"/>
      <c r="V122" s="429" t="str">
        <f>'(R-2) Adjusted Lengths (Tables)'!AF121</f>
        <v>#N/A</v>
      </c>
      <c r="W122" s="429" t="str">
        <f>'(R-2) Adjusted Lengths (Tables)'!AG121</f>
        <v>#N/A</v>
      </c>
      <c r="X122" s="431" t="str">
        <f t="shared" si="13"/>
        <v>#N/A</v>
      </c>
      <c r="Y122" s="429" t="str">
        <f t="shared" si="14"/>
        <v>#N/A</v>
      </c>
      <c r="Z122" s="207"/>
      <c r="AA122" s="698"/>
      <c r="AB122" s="429" t="str">
        <f>'(R-3) Adjusted Lengths (Alt.)'!W121</f>
        <v>#N/A</v>
      </c>
      <c r="AC122" s="431" t="str">
        <f>AB122/'(I-1) General'!$H$66</f>
        <v>#N/A</v>
      </c>
      <c r="AD122" s="207"/>
      <c r="AE122" s="698"/>
      <c r="AF122" s="710" t="str">
        <f>'(R-3) Adjusted Lengths (Alt.)'!AJ121</f>
        <v>#N/A</v>
      </c>
      <c r="AG122" s="431" t="str">
        <f>AF122/'(I-1) General'!$H$66</f>
        <v>#N/A</v>
      </c>
      <c r="AH122" s="207"/>
      <c r="AI122" s="429" t="str">
        <f>'(R-3) Adjusted Lengths (Alt.)'!AL121</f>
        <v>#N/A</v>
      </c>
      <c r="AJ122" s="429" t="str">
        <f>'(R-3) Adjusted Lengths (Alt.)'!AM121</f>
        <v>#N/A</v>
      </c>
      <c r="AK122" s="431" t="str">
        <f t="shared" si="15"/>
        <v>#N/A</v>
      </c>
      <c r="AL122" s="429" t="str">
        <f t="shared" si="16"/>
        <v>#N/A</v>
      </c>
      <c r="AM122" s="25"/>
    </row>
    <row r="123" ht="18.75" hidden="1" customHeight="1">
      <c r="A123" s="7"/>
      <c r="B123" s="234"/>
      <c r="C123" s="25"/>
      <c r="D123" s="334" t="str">
        <f>'(I-3) Design &amp; Feedback'!D122</f>
        <v>Not Required</v>
      </c>
      <c r="E123" s="162"/>
      <c r="F123" s="7"/>
      <c r="G123" s="437" t="str">
        <f>'(I-3) Design &amp; Feedback'!G122</f>
        <v>B/CS</v>
      </c>
      <c r="H123" s="439" t="str">
        <f>IF('(I-3) Design &amp; Feedback'!H122&gt;0, '(I-3) Design &amp; Feedback'!H122, "-")</f>
        <v>-</v>
      </c>
      <c r="I123" s="437" t="str">
        <f>IF('(I-3) Design &amp; Feedback'!I122&gt;0, '(I-3) Design &amp; Feedback'!I122,"-")</f>
        <v>-</v>
      </c>
      <c r="J123" s="462" t="str">
        <f>IF('(I-3) Design &amp; Feedback'!K122&gt;0, '(I-3) Design &amp; Feedback'!K122, "-")</f>
        <v>-</v>
      </c>
      <c r="K123" s="439" t="str">
        <f>IF('(I-3) Design &amp; Feedback'!L122&gt;0, '(I-3) Design &amp; Feedback'!L122, "-")</f>
        <v>-</v>
      </c>
      <c r="L123" s="439" t="str">
        <f>IF('(I-3) Design &amp; Feedback'!O122&gt;0, '(I-3) Design &amp; Feedback'!O122, "-")</f>
        <v>-</v>
      </c>
      <c r="M123" s="207"/>
      <c r="N123" s="429" t="str">
        <f>'(R-2) Adjusted Lengths (Tables)'!N122</f>
        <v>#N/A</v>
      </c>
      <c r="O123" s="435" t="str">
        <f>'(R-2) Adjusted Lengths (Tables)'!U122</f>
        <v>#N/A</v>
      </c>
      <c r="P123" s="431" t="str">
        <f>O123/'(I-1) General'!$H$66</f>
        <v>#N/A</v>
      </c>
      <c r="Q123" s="207"/>
      <c r="R123" s="425" t="str">
        <f>'(R-2) Adjusted Lengths (Tables)'!W122</f>
        <v>#N/A</v>
      </c>
      <c r="S123" s="429" t="str">
        <f>'(R-2) Adjusted Lengths (Tables)'!AD122</f>
        <v>#N/A</v>
      </c>
      <c r="T123" s="431" t="str">
        <f>S123/'(I-1) General'!$H$66</f>
        <v>#N/A</v>
      </c>
      <c r="U123" s="207"/>
      <c r="V123" s="429" t="str">
        <f>'(R-2) Adjusted Lengths (Tables)'!AF122</f>
        <v>#N/A</v>
      </c>
      <c r="W123" s="429" t="str">
        <f>'(R-2) Adjusted Lengths (Tables)'!AG122</f>
        <v>#N/A</v>
      </c>
      <c r="X123" s="431" t="str">
        <f t="shared" si="13"/>
        <v>#N/A</v>
      </c>
      <c r="Y123" s="429" t="str">
        <f t="shared" si="14"/>
        <v>#N/A</v>
      </c>
      <c r="Z123" s="207"/>
      <c r="AA123" s="698"/>
      <c r="AB123" s="429" t="str">
        <f>'(R-3) Adjusted Lengths (Alt.)'!W122</f>
        <v>#N/A</v>
      </c>
      <c r="AC123" s="431" t="str">
        <f>AB123/'(I-1) General'!$H$66</f>
        <v>#N/A</v>
      </c>
      <c r="AD123" s="207"/>
      <c r="AE123" s="698"/>
      <c r="AF123" s="710" t="str">
        <f>'(R-3) Adjusted Lengths (Alt.)'!AJ122</f>
        <v>#N/A</v>
      </c>
      <c r="AG123" s="431" t="str">
        <f>AF123/'(I-1) General'!$H$66</f>
        <v>#N/A</v>
      </c>
      <c r="AH123" s="207"/>
      <c r="AI123" s="429" t="str">
        <f>'(R-3) Adjusted Lengths (Alt.)'!AL122</f>
        <v>#N/A</v>
      </c>
      <c r="AJ123" s="429" t="str">
        <f>'(R-3) Adjusted Lengths (Alt.)'!AM122</f>
        <v>#N/A</v>
      </c>
      <c r="AK123" s="431" t="str">
        <f t="shared" si="15"/>
        <v>#N/A</v>
      </c>
      <c r="AL123" s="429" t="str">
        <f t="shared" si="16"/>
        <v>#N/A</v>
      </c>
      <c r="AM123" s="25"/>
    </row>
    <row r="124" ht="18.75" customHeight="1">
      <c r="A124" s="7"/>
      <c r="B124" s="207"/>
      <c r="C124" s="25"/>
      <c r="D124" s="269"/>
      <c r="E124" s="7"/>
      <c r="F124" s="7"/>
      <c r="G124" s="201"/>
      <c r="H124" s="20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25"/>
    </row>
    <row r="125" ht="18.75" customHeight="1">
      <c r="A125" s="7"/>
      <c r="B125" s="7"/>
      <c r="C125" s="25"/>
      <c r="D125" s="269"/>
      <c r="E125" s="7"/>
      <c r="F125" s="7"/>
      <c r="G125" s="282" t="str">
        <f>'(I-1) General'!G84</f>
        <v>| Permit/File Number: Building Permit 123567 | Calculations completed by: Tim - info@part9bracing.ca |</v>
      </c>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8"/>
      <c r="AM125" s="25"/>
    </row>
    <row r="126" ht="18.75" customHeight="1">
      <c r="A126" s="7"/>
      <c r="B126" s="7"/>
      <c r="C126" s="25"/>
      <c r="D126" s="269"/>
      <c r="E126" s="7"/>
      <c r="F126" s="7"/>
      <c r="G126" s="526" t="s">
        <v>875</v>
      </c>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8"/>
      <c r="AM126" s="25"/>
    </row>
    <row r="127" ht="14.25" customHeight="1">
      <c r="A127" s="7"/>
      <c r="B127" s="207"/>
      <c r="C127" s="25"/>
      <c r="D127" s="207"/>
      <c r="E127" s="7"/>
      <c r="F127" s="7"/>
      <c r="G127" s="201"/>
      <c r="H127" s="20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25"/>
    </row>
    <row r="128" ht="14.25" customHeight="1">
      <c r="A128" s="7"/>
      <c r="B128" s="207"/>
      <c r="C128" s="25"/>
      <c r="D128" s="207"/>
      <c r="E128" s="7"/>
      <c r="F128" s="7"/>
      <c r="G128" s="201"/>
      <c r="H128" s="20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25"/>
    </row>
    <row r="129" ht="14.25" customHeight="1">
      <c r="A129" s="7"/>
      <c r="B129" s="207"/>
      <c r="C129" s="25"/>
      <c r="D129" s="207"/>
      <c r="E129" s="7"/>
      <c r="F129" s="7"/>
      <c r="G129" s="201"/>
      <c r="H129" s="20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25"/>
    </row>
    <row r="130" ht="14.25" customHeight="1">
      <c r="A130" s="7"/>
      <c r="B130" s="207"/>
      <c r="C130" s="25"/>
      <c r="D130" s="207"/>
      <c r="E130" s="7"/>
      <c r="F130" s="7"/>
      <c r="G130" s="201"/>
      <c r="H130" s="20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25"/>
    </row>
    <row r="131" ht="14.25" customHeight="1">
      <c r="A131" s="7"/>
      <c r="B131" s="207"/>
      <c r="C131" s="25"/>
      <c r="D131" s="207"/>
      <c r="E131" s="7"/>
      <c r="F131" s="7"/>
      <c r="G131" s="201"/>
      <c r="H131" s="20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25"/>
    </row>
    <row r="132" ht="14.25" customHeight="1">
      <c r="A132" s="7"/>
      <c r="B132" s="207"/>
      <c r="C132" s="25"/>
      <c r="D132" s="207"/>
      <c r="E132" s="7"/>
      <c r="F132" s="7"/>
      <c r="G132" s="201"/>
      <c r="H132" s="20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25"/>
    </row>
    <row r="133" ht="14.25" customHeight="1">
      <c r="A133" s="7"/>
      <c r="B133" s="207"/>
      <c r="C133" s="25"/>
      <c r="D133" s="207"/>
      <c r="E133" s="7"/>
      <c r="F133" s="7"/>
      <c r="G133" s="201"/>
      <c r="H133" s="20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25"/>
    </row>
    <row r="134" ht="14.25" customHeight="1">
      <c r="A134" s="7"/>
      <c r="B134" s="207"/>
      <c r="C134" s="25"/>
      <c r="D134" s="207"/>
      <c r="E134" s="7"/>
      <c r="F134" s="7"/>
      <c r="G134" s="201"/>
      <c r="H134" s="20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25"/>
    </row>
    <row r="135" ht="14.25" customHeight="1">
      <c r="A135" s="7"/>
      <c r="B135" s="207"/>
      <c r="C135" s="25"/>
      <c r="D135" s="207"/>
      <c r="E135" s="7"/>
      <c r="F135" s="7"/>
      <c r="G135" s="201"/>
      <c r="H135" s="20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25"/>
    </row>
    <row r="136" ht="14.25" customHeight="1">
      <c r="A136" s="7"/>
      <c r="B136" s="207"/>
      <c r="C136" s="25"/>
      <c r="D136" s="207"/>
      <c r="E136" s="7"/>
      <c r="F136" s="7"/>
      <c r="G136" s="201"/>
      <c r="H136" s="20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25"/>
    </row>
    <row r="137" ht="14.25" customHeight="1">
      <c r="A137" s="7"/>
      <c r="B137" s="207"/>
      <c r="C137" s="25"/>
      <c r="D137" s="207"/>
      <c r="E137" s="7"/>
      <c r="F137" s="7"/>
      <c r="G137" s="201"/>
      <c r="H137" s="20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25"/>
    </row>
    <row r="138" ht="14.25" customHeight="1">
      <c r="A138" s="7"/>
      <c r="B138" s="207"/>
      <c r="C138" s="25"/>
      <c r="D138" s="207"/>
      <c r="E138" s="7"/>
      <c r="F138" s="7"/>
      <c r="G138" s="201"/>
      <c r="H138" s="20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25"/>
    </row>
    <row r="139" ht="14.25" customHeight="1">
      <c r="A139" s="7"/>
      <c r="B139" s="207"/>
      <c r="C139" s="25"/>
      <c r="D139" s="207"/>
      <c r="E139" s="7"/>
      <c r="F139" s="7"/>
      <c r="G139" s="201"/>
      <c r="H139" s="20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25"/>
    </row>
    <row r="140" ht="14.25" customHeight="1">
      <c r="A140" s="7"/>
      <c r="B140" s="207"/>
      <c r="C140" s="25"/>
      <c r="D140" s="207"/>
      <c r="E140" s="7"/>
      <c r="F140" s="7"/>
      <c r="G140" s="201"/>
      <c r="H140" s="20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25"/>
    </row>
    <row r="141" ht="14.25" customHeight="1">
      <c r="A141" s="7"/>
      <c r="B141" s="207"/>
      <c r="C141" s="25"/>
      <c r="D141" s="207"/>
      <c r="E141" s="7"/>
      <c r="F141" s="7"/>
      <c r="G141" s="201"/>
      <c r="H141" s="20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25"/>
    </row>
    <row r="142" ht="14.25" customHeight="1">
      <c r="A142" s="7"/>
      <c r="B142" s="207"/>
      <c r="C142" s="25"/>
      <c r="D142" s="207"/>
      <c r="E142" s="7"/>
      <c r="F142" s="7"/>
      <c r="G142" s="201"/>
      <c r="H142" s="20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25"/>
    </row>
    <row r="143" ht="14.25" customHeight="1">
      <c r="A143" s="7"/>
      <c r="B143" s="207"/>
      <c r="C143" s="25"/>
      <c r="D143" s="207"/>
      <c r="E143" s="7"/>
      <c r="F143" s="7"/>
      <c r="G143" s="201"/>
      <c r="H143" s="20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25"/>
    </row>
    <row r="144" ht="14.25" customHeight="1">
      <c r="A144" s="7"/>
      <c r="B144" s="207"/>
      <c r="C144" s="25"/>
      <c r="D144" s="207"/>
      <c r="E144" s="7"/>
      <c r="F144" s="7"/>
      <c r="G144" s="201"/>
      <c r="H144" s="20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25"/>
    </row>
    <row r="145" ht="14.25" customHeight="1">
      <c r="A145" s="7"/>
      <c r="B145" s="207"/>
      <c r="C145" s="25"/>
      <c r="D145" s="207"/>
      <c r="E145" s="7"/>
      <c r="F145" s="7"/>
      <c r="G145" s="201"/>
      <c r="H145" s="20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25"/>
    </row>
    <row r="146" ht="14.25" customHeight="1">
      <c r="A146" s="7"/>
      <c r="B146" s="207"/>
      <c r="C146" s="25"/>
      <c r="D146" s="207"/>
      <c r="E146" s="7"/>
      <c r="F146" s="7"/>
      <c r="G146" s="201"/>
      <c r="H146" s="20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25"/>
    </row>
    <row r="147" ht="14.25" customHeight="1">
      <c r="A147" s="7"/>
      <c r="B147" s="207"/>
      <c r="C147" s="25"/>
      <c r="D147" s="207"/>
      <c r="E147" s="7"/>
      <c r="F147" s="7"/>
      <c r="G147" s="201"/>
      <c r="H147" s="20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25"/>
    </row>
    <row r="148" ht="14.25" customHeight="1">
      <c r="A148" s="7"/>
      <c r="B148" s="207"/>
      <c r="C148" s="25"/>
      <c r="D148" s="207"/>
      <c r="E148" s="7"/>
      <c r="F148" s="7"/>
      <c r="G148" s="201"/>
      <c r="H148" s="20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25"/>
    </row>
    <row r="149" ht="14.25" customHeight="1">
      <c r="A149" s="7"/>
      <c r="B149" s="207"/>
      <c r="C149" s="25"/>
      <c r="D149" s="207"/>
      <c r="E149" s="7"/>
      <c r="F149" s="7"/>
      <c r="G149" s="201"/>
      <c r="H149" s="20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25"/>
    </row>
    <row r="150" ht="14.25" customHeight="1">
      <c r="A150" s="7"/>
      <c r="B150" s="207"/>
      <c r="C150" s="25"/>
      <c r="D150" s="207"/>
      <c r="E150" s="7"/>
      <c r="F150" s="7"/>
      <c r="G150" s="201"/>
      <c r="H150" s="20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25"/>
    </row>
    <row r="151" ht="14.25" customHeight="1">
      <c r="A151" s="7"/>
      <c r="B151" s="207"/>
      <c r="C151" s="25"/>
      <c r="D151" s="207"/>
      <c r="E151" s="7"/>
      <c r="F151" s="7"/>
      <c r="G151" s="201"/>
      <c r="H151" s="20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25"/>
    </row>
    <row r="152" ht="14.25" customHeight="1">
      <c r="A152" s="7"/>
      <c r="B152" s="207"/>
      <c r="C152" s="25"/>
      <c r="D152" s="207"/>
      <c r="E152" s="7"/>
      <c r="F152" s="7"/>
      <c r="G152" s="201"/>
      <c r="H152" s="20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25"/>
    </row>
    <row r="153" ht="14.25" customHeight="1">
      <c r="A153" s="7"/>
      <c r="B153" s="207"/>
      <c r="C153" s="25"/>
      <c r="D153" s="207"/>
      <c r="E153" s="7"/>
      <c r="F153" s="7"/>
      <c r="G153" s="201"/>
      <c r="H153" s="20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25"/>
    </row>
    <row r="154" ht="14.25" customHeight="1">
      <c r="A154" s="7"/>
      <c r="B154" s="207"/>
      <c r="C154" s="25"/>
      <c r="D154" s="207"/>
      <c r="E154" s="7"/>
      <c r="F154" s="7"/>
      <c r="G154" s="201"/>
      <c r="H154" s="20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25"/>
    </row>
    <row r="155" ht="14.25" customHeight="1">
      <c r="A155" s="7"/>
      <c r="B155" s="207"/>
      <c r="C155" s="25"/>
      <c r="D155" s="207"/>
      <c r="E155" s="7"/>
      <c r="F155" s="7"/>
      <c r="G155" s="201"/>
      <c r="H155" s="20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25"/>
    </row>
    <row r="156" ht="14.25" customHeight="1">
      <c r="A156" s="7"/>
      <c r="B156" s="207"/>
      <c r="C156" s="25"/>
      <c r="D156" s="207"/>
      <c r="E156" s="7"/>
      <c r="F156" s="7"/>
      <c r="G156" s="201"/>
      <c r="H156" s="20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25"/>
    </row>
    <row r="157" ht="14.25" customHeight="1">
      <c r="A157" s="7"/>
      <c r="B157" s="207"/>
      <c r="C157" s="25"/>
      <c r="D157" s="207"/>
      <c r="E157" s="7"/>
      <c r="F157" s="7"/>
      <c r="G157" s="201"/>
      <c r="H157" s="20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25"/>
    </row>
    <row r="158" ht="14.25" customHeight="1">
      <c r="A158" s="7"/>
      <c r="B158" s="207"/>
      <c r="C158" s="25"/>
      <c r="D158" s="207"/>
      <c r="E158" s="7"/>
      <c r="F158" s="7"/>
      <c r="G158" s="201"/>
      <c r="H158" s="20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25"/>
    </row>
    <row r="159" ht="14.25" customHeight="1">
      <c r="A159" s="7"/>
      <c r="B159" s="207"/>
      <c r="C159" s="25"/>
      <c r="D159" s="207"/>
      <c r="E159" s="7"/>
      <c r="F159" s="7"/>
      <c r="G159" s="201"/>
      <c r="H159" s="20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25"/>
    </row>
    <row r="160" ht="14.25" customHeight="1">
      <c r="A160" s="7"/>
      <c r="B160" s="207"/>
      <c r="C160" s="25"/>
      <c r="D160" s="207"/>
      <c r="E160" s="7"/>
      <c r="F160" s="7"/>
      <c r="G160" s="201"/>
      <c r="H160" s="20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25"/>
    </row>
    <row r="161" ht="14.25" customHeight="1">
      <c r="A161" s="7"/>
      <c r="B161" s="207"/>
      <c r="C161" s="25"/>
      <c r="D161" s="207"/>
      <c r="E161" s="7"/>
      <c r="F161" s="7"/>
      <c r="G161" s="201"/>
      <c r="H161" s="20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25"/>
    </row>
    <row r="162" ht="14.25" customHeight="1">
      <c r="A162" s="7"/>
      <c r="B162" s="207"/>
      <c r="C162" s="25"/>
      <c r="D162" s="207"/>
      <c r="E162" s="7"/>
      <c r="F162" s="7"/>
      <c r="G162" s="201"/>
      <c r="H162" s="20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25"/>
    </row>
    <row r="163" ht="14.25" customHeight="1">
      <c r="A163" s="7"/>
      <c r="B163" s="207"/>
      <c r="C163" s="25"/>
      <c r="D163" s="207"/>
      <c r="E163" s="7"/>
      <c r="F163" s="7"/>
      <c r="G163" s="201"/>
      <c r="H163" s="20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25"/>
    </row>
    <row r="164" ht="14.25" customHeight="1">
      <c r="A164" s="7"/>
      <c r="B164" s="207"/>
      <c r="C164" s="25"/>
      <c r="D164" s="207"/>
      <c r="E164" s="7"/>
      <c r="F164" s="7"/>
      <c r="G164" s="201"/>
      <c r="H164" s="20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25"/>
    </row>
    <row r="165" ht="14.25" customHeight="1">
      <c r="A165" s="7"/>
      <c r="B165" s="207"/>
      <c r="C165" s="25"/>
      <c r="D165" s="207"/>
      <c r="E165" s="7"/>
      <c r="F165" s="7"/>
      <c r="G165" s="201"/>
      <c r="H165" s="20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25"/>
    </row>
    <row r="166" ht="14.25" customHeight="1">
      <c r="A166" s="7"/>
      <c r="B166" s="207"/>
      <c r="C166" s="25"/>
      <c r="D166" s="207"/>
      <c r="E166" s="7"/>
      <c r="F166" s="7"/>
      <c r="G166" s="201"/>
      <c r="H166" s="20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25"/>
    </row>
    <row r="167" ht="14.25" customHeight="1">
      <c r="A167" s="7"/>
      <c r="B167" s="207"/>
      <c r="C167" s="25"/>
      <c r="D167" s="207"/>
      <c r="E167" s="7"/>
      <c r="F167" s="7"/>
      <c r="G167" s="201"/>
      <c r="H167" s="20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25"/>
    </row>
    <row r="168" ht="14.25" customHeight="1">
      <c r="A168" s="7"/>
      <c r="B168" s="207"/>
      <c r="C168" s="25"/>
      <c r="D168" s="207"/>
      <c r="E168" s="7"/>
      <c r="F168" s="7"/>
      <c r="G168" s="201"/>
      <c r="H168" s="20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25"/>
    </row>
    <row r="169" ht="14.25" customHeight="1">
      <c r="A169" s="7"/>
      <c r="B169" s="207"/>
      <c r="C169" s="25"/>
      <c r="D169" s="207"/>
      <c r="E169" s="7"/>
      <c r="F169" s="7"/>
      <c r="G169" s="201"/>
      <c r="H169" s="20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25"/>
    </row>
    <row r="170" ht="14.25" customHeight="1">
      <c r="A170" s="7"/>
      <c r="B170" s="207"/>
      <c r="C170" s="25"/>
      <c r="D170" s="207"/>
      <c r="E170" s="7"/>
      <c r="F170" s="7"/>
      <c r="G170" s="201"/>
      <c r="H170" s="20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25"/>
    </row>
    <row r="171" ht="14.25" customHeight="1">
      <c r="A171" s="7"/>
      <c r="B171" s="207"/>
      <c r="C171" s="25"/>
      <c r="D171" s="207"/>
      <c r="E171" s="7"/>
      <c r="F171" s="7"/>
      <c r="G171" s="201"/>
      <c r="H171" s="20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25"/>
    </row>
    <row r="172" ht="14.25" customHeight="1">
      <c r="A172" s="7"/>
      <c r="B172" s="207"/>
      <c r="C172" s="25"/>
      <c r="D172" s="207"/>
      <c r="E172" s="7"/>
      <c r="F172" s="7"/>
      <c r="G172" s="201"/>
      <c r="H172" s="20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25"/>
    </row>
    <row r="173" ht="14.25" customHeight="1">
      <c r="A173" s="7"/>
      <c r="B173" s="207"/>
      <c r="C173" s="25"/>
      <c r="D173" s="207"/>
      <c r="E173" s="7"/>
      <c r="F173" s="7"/>
      <c r="G173" s="201"/>
      <c r="H173" s="20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25"/>
    </row>
    <row r="174" ht="14.25" customHeight="1">
      <c r="A174" s="7"/>
      <c r="B174" s="207"/>
      <c r="C174" s="25"/>
      <c r="D174" s="207"/>
      <c r="E174" s="7"/>
      <c r="F174" s="7"/>
      <c r="G174" s="201"/>
      <c r="H174" s="20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25"/>
    </row>
    <row r="175" ht="14.25" customHeight="1">
      <c r="A175" s="7"/>
      <c r="B175" s="207"/>
      <c r="C175" s="25"/>
      <c r="D175" s="207"/>
      <c r="E175" s="7"/>
      <c r="F175" s="7"/>
      <c r="G175" s="201"/>
      <c r="H175" s="20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25"/>
    </row>
    <row r="176" ht="14.25" customHeight="1">
      <c r="A176" s="7"/>
      <c r="B176" s="207"/>
      <c r="C176" s="25"/>
      <c r="D176" s="207"/>
      <c r="E176" s="7"/>
      <c r="F176" s="7"/>
      <c r="G176" s="201"/>
      <c r="H176" s="20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25"/>
    </row>
    <row r="177" ht="14.25" customHeight="1">
      <c r="A177" s="7"/>
      <c r="B177" s="207"/>
      <c r="C177" s="25"/>
      <c r="D177" s="207"/>
      <c r="E177" s="7"/>
      <c r="F177" s="7"/>
      <c r="G177" s="201"/>
      <c r="H177" s="20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25"/>
    </row>
    <row r="178" ht="14.25" customHeight="1">
      <c r="A178" s="7"/>
      <c r="B178" s="207"/>
      <c r="C178" s="25"/>
      <c r="D178" s="207"/>
      <c r="E178" s="7"/>
      <c r="F178" s="7"/>
      <c r="G178" s="201"/>
      <c r="H178" s="20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25"/>
    </row>
    <row r="179" ht="14.25" customHeight="1">
      <c r="A179" s="7"/>
      <c r="B179" s="207"/>
      <c r="C179" s="25"/>
      <c r="D179" s="207"/>
      <c r="E179" s="7"/>
      <c r="F179" s="7"/>
      <c r="G179" s="201"/>
      <c r="H179" s="20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25"/>
    </row>
    <row r="180" ht="14.25" customHeight="1">
      <c r="A180" s="7"/>
      <c r="B180" s="207"/>
      <c r="C180" s="25"/>
      <c r="D180" s="207"/>
      <c r="E180" s="7"/>
      <c r="F180" s="7"/>
      <c r="G180" s="201"/>
      <c r="H180" s="20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25"/>
    </row>
    <row r="181" ht="14.25" customHeight="1">
      <c r="A181" s="7"/>
      <c r="B181" s="207"/>
      <c r="C181" s="25"/>
      <c r="D181" s="207"/>
      <c r="E181" s="7"/>
      <c r="F181" s="7"/>
      <c r="G181" s="201"/>
      <c r="H181" s="20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25"/>
    </row>
    <row r="182" ht="14.25" customHeight="1">
      <c r="A182" s="7"/>
      <c r="B182" s="207"/>
      <c r="C182" s="25"/>
      <c r="D182" s="207"/>
      <c r="E182" s="7"/>
      <c r="F182" s="7"/>
      <c r="G182" s="201"/>
      <c r="H182" s="20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25"/>
    </row>
    <row r="183" ht="14.25" customHeight="1">
      <c r="A183" s="7"/>
      <c r="B183" s="207"/>
      <c r="C183" s="25"/>
      <c r="D183" s="207"/>
      <c r="E183" s="7"/>
      <c r="F183" s="7"/>
      <c r="G183" s="201"/>
      <c r="H183" s="20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25"/>
    </row>
    <row r="184" ht="14.25" customHeight="1">
      <c r="A184" s="7"/>
      <c r="B184" s="207"/>
      <c r="C184" s="25"/>
      <c r="D184" s="207"/>
      <c r="E184" s="7"/>
      <c r="F184" s="7"/>
      <c r="G184" s="201"/>
      <c r="H184" s="20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25"/>
    </row>
    <row r="185" ht="14.25" customHeight="1">
      <c r="A185" s="7"/>
      <c r="B185" s="207"/>
      <c r="C185" s="25"/>
      <c r="D185" s="207"/>
      <c r="E185" s="7"/>
      <c r="F185" s="7"/>
      <c r="G185" s="201"/>
      <c r="H185" s="20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25"/>
    </row>
    <row r="186" ht="14.25" customHeight="1">
      <c r="A186" s="7"/>
      <c r="B186" s="207"/>
      <c r="C186" s="25"/>
      <c r="D186" s="207"/>
      <c r="E186" s="7"/>
      <c r="F186" s="7"/>
      <c r="G186" s="201"/>
      <c r="H186" s="20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25"/>
    </row>
    <row r="187" ht="14.25" customHeight="1">
      <c r="A187" s="7"/>
      <c r="B187" s="207"/>
      <c r="C187" s="25"/>
      <c r="D187" s="207"/>
      <c r="E187" s="7"/>
      <c r="F187" s="7"/>
      <c r="G187" s="201"/>
      <c r="H187" s="20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25"/>
    </row>
    <row r="188" ht="14.25" customHeight="1">
      <c r="A188" s="7"/>
      <c r="B188" s="207"/>
      <c r="C188" s="25"/>
      <c r="D188" s="207"/>
      <c r="E188" s="7"/>
      <c r="F188" s="7"/>
      <c r="G188" s="201"/>
      <c r="H188" s="20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25"/>
    </row>
    <row r="189" ht="14.25" customHeight="1">
      <c r="A189" s="7"/>
      <c r="B189" s="207"/>
      <c r="C189" s="25"/>
      <c r="D189" s="207"/>
      <c r="E189" s="7"/>
      <c r="F189" s="7"/>
      <c r="G189" s="201"/>
      <c r="H189" s="20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25"/>
    </row>
    <row r="190" ht="14.25" customHeight="1">
      <c r="A190" s="7"/>
      <c r="B190" s="207"/>
      <c r="C190" s="25"/>
      <c r="D190" s="207"/>
      <c r="E190" s="7"/>
      <c r="F190" s="7"/>
      <c r="G190" s="201"/>
      <c r="H190" s="20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25"/>
    </row>
    <row r="191" ht="14.25" customHeight="1">
      <c r="A191" s="7"/>
      <c r="B191" s="207"/>
      <c r="C191" s="25"/>
      <c r="D191" s="207"/>
      <c r="E191" s="7"/>
      <c r="F191" s="7"/>
      <c r="G191" s="201"/>
      <c r="H191" s="20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25"/>
    </row>
    <row r="192" ht="14.25" customHeight="1">
      <c r="A192" s="7"/>
      <c r="B192" s="207"/>
      <c r="C192" s="25"/>
      <c r="D192" s="207"/>
      <c r="E192" s="7"/>
      <c r="F192" s="7"/>
      <c r="G192" s="201"/>
      <c r="H192" s="20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25"/>
    </row>
    <row r="193" ht="14.25" customHeight="1">
      <c r="A193" s="7"/>
      <c r="B193" s="207"/>
      <c r="C193" s="25"/>
      <c r="D193" s="207"/>
      <c r="E193" s="7"/>
      <c r="F193" s="7"/>
      <c r="G193" s="201"/>
      <c r="H193" s="20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25"/>
    </row>
    <row r="194" ht="14.25" customHeight="1">
      <c r="A194" s="7"/>
      <c r="B194" s="207"/>
      <c r="C194" s="25"/>
      <c r="D194" s="207"/>
      <c r="E194" s="7"/>
      <c r="F194" s="7"/>
      <c r="G194" s="201"/>
      <c r="H194" s="20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25"/>
    </row>
    <row r="195" ht="14.25" customHeight="1">
      <c r="A195" s="7"/>
      <c r="B195" s="207"/>
      <c r="C195" s="25"/>
      <c r="D195" s="207"/>
      <c r="E195" s="7"/>
      <c r="F195" s="7"/>
      <c r="G195" s="201"/>
      <c r="H195" s="20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25"/>
    </row>
    <row r="196" ht="14.25" customHeight="1">
      <c r="A196" s="7"/>
      <c r="B196" s="207"/>
      <c r="C196" s="25"/>
      <c r="D196" s="207"/>
      <c r="E196" s="7"/>
      <c r="F196" s="7"/>
      <c r="G196" s="201"/>
      <c r="H196" s="20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25"/>
    </row>
    <row r="197" ht="14.25" customHeight="1">
      <c r="A197" s="7"/>
      <c r="B197" s="207"/>
      <c r="C197" s="25"/>
      <c r="D197" s="207"/>
      <c r="E197" s="7"/>
      <c r="F197" s="7"/>
      <c r="G197" s="201"/>
      <c r="H197" s="20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25"/>
    </row>
    <row r="198" ht="14.25" customHeight="1">
      <c r="A198" s="7"/>
      <c r="B198" s="207"/>
      <c r="C198" s="25"/>
      <c r="D198" s="207"/>
      <c r="E198" s="7"/>
      <c r="F198" s="7"/>
      <c r="G198" s="201"/>
      <c r="H198" s="20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25"/>
    </row>
    <row r="199" ht="14.25" customHeight="1">
      <c r="A199" s="7"/>
      <c r="B199" s="207"/>
      <c r="C199" s="25"/>
      <c r="D199" s="207"/>
      <c r="E199" s="7"/>
      <c r="F199" s="7"/>
      <c r="G199" s="201"/>
      <c r="H199" s="20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25"/>
    </row>
    <row r="200" ht="14.25" customHeight="1">
      <c r="A200" s="7"/>
      <c r="B200" s="207"/>
      <c r="C200" s="25"/>
      <c r="D200" s="207"/>
      <c r="E200" s="7"/>
      <c r="F200" s="7"/>
      <c r="G200" s="201"/>
      <c r="H200" s="20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25"/>
    </row>
    <row r="201" ht="14.25" customHeight="1">
      <c r="A201" s="7"/>
      <c r="B201" s="207"/>
      <c r="C201" s="25"/>
      <c r="D201" s="207"/>
      <c r="E201" s="7"/>
      <c r="F201" s="7"/>
      <c r="G201" s="201"/>
      <c r="H201" s="20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25"/>
    </row>
    <row r="202" ht="14.25" customHeight="1">
      <c r="A202" s="7"/>
      <c r="B202" s="207"/>
      <c r="C202" s="25"/>
      <c r="D202" s="207"/>
      <c r="E202" s="7"/>
      <c r="F202" s="7"/>
      <c r="G202" s="201"/>
      <c r="H202" s="20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25"/>
    </row>
    <row r="203" ht="14.25" customHeight="1">
      <c r="A203" s="7"/>
      <c r="B203" s="207"/>
      <c r="C203" s="25"/>
      <c r="D203" s="207"/>
      <c r="E203" s="7"/>
      <c r="F203" s="7"/>
      <c r="G203" s="201"/>
      <c r="H203" s="20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25"/>
    </row>
    <row r="204" ht="14.25" customHeight="1">
      <c r="A204" s="7"/>
      <c r="B204" s="207"/>
      <c r="C204" s="25"/>
      <c r="D204" s="207"/>
      <c r="E204" s="7"/>
      <c r="F204" s="7"/>
      <c r="G204" s="201"/>
      <c r="H204" s="20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25"/>
    </row>
    <row r="205" ht="14.25" customHeight="1">
      <c r="A205" s="7"/>
      <c r="B205" s="207"/>
      <c r="C205" s="25"/>
      <c r="D205" s="207"/>
      <c r="E205" s="7"/>
      <c r="F205" s="7"/>
      <c r="G205" s="201"/>
      <c r="H205" s="20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25"/>
    </row>
    <row r="206" ht="14.25" customHeight="1">
      <c r="A206" s="7"/>
      <c r="B206" s="207"/>
      <c r="C206" s="25"/>
      <c r="D206" s="207"/>
      <c r="E206" s="7"/>
      <c r="F206" s="7"/>
      <c r="G206" s="201"/>
      <c r="H206" s="20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25"/>
    </row>
    <row r="207" ht="14.25" customHeight="1">
      <c r="A207" s="7"/>
      <c r="B207" s="207"/>
      <c r="C207" s="25"/>
      <c r="D207" s="207"/>
      <c r="E207" s="7"/>
      <c r="F207" s="7"/>
      <c r="G207" s="201"/>
      <c r="H207" s="20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25"/>
    </row>
    <row r="208" ht="14.25" customHeight="1">
      <c r="A208" s="7"/>
      <c r="B208" s="207"/>
      <c r="C208" s="25"/>
      <c r="D208" s="207"/>
      <c r="E208" s="7"/>
      <c r="F208" s="7"/>
      <c r="G208" s="201"/>
      <c r="H208" s="20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25"/>
    </row>
    <row r="209" ht="14.25" customHeight="1">
      <c r="A209" s="7"/>
      <c r="B209" s="207"/>
      <c r="C209" s="25"/>
      <c r="D209" s="207"/>
      <c r="E209" s="7"/>
      <c r="F209" s="7"/>
      <c r="G209" s="201"/>
      <c r="H209" s="20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25"/>
    </row>
    <row r="210" ht="14.25" customHeight="1">
      <c r="A210" s="7"/>
      <c r="B210" s="207"/>
      <c r="C210" s="25"/>
      <c r="D210" s="207"/>
      <c r="E210" s="7"/>
      <c r="F210" s="7"/>
      <c r="G210" s="201"/>
      <c r="H210" s="20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25"/>
    </row>
    <row r="211" ht="14.25" customHeight="1">
      <c r="A211" s="7"/>
      <c r="B211" s="207"/>
      <c r="C211" s="25"/>
      <c r="D211" s="207"/>
      <c r="E211" s="7"/>
      <c r="F211" s="7"/>
      <c r="G211" s="201"/>
      <c r="H211" s="20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25"/>
    </row>
    <row r="212" ht="14.25" customHeight="1">
      <c r="A212" s="7"/>
      <c r="B212" s="207"/>
      <c r="C212" s="25"/>
      <c r="D212" s="207"/>
      <c r="E212" s="7"/>
      <c r="F212" s="7"/>
      <c r="G212" s="201"/>
      <c r="H212" s="20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25"/>
    </row>
    <row r="213" ht="14.25" customHeight="1">
      <c r="A213" s="7"/>
      <c r="B213" s="207"/>
      <c r="C213" s="25"/>
      <c r="D213" s="207"/>
      <c r="E213" s="7"/>
      <c r="F213" s="7"/>
      <c r="G213" s="201"/>
      <c r="H213" s="20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25"/>
    </row>
    <row r="214" ht="14.25" customHeight="1">
      <c r="A214" s="7"/>
      <c r="B214" s="207"/>
      <c r="C214" s="25"/>
      <c r="D214" s="207"/>
      <c r="E214" s="7"/>
      <c r="F214" s="7"/>
      <c r="G214" s="201"/>
      <c r="H214" s="20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25"/>
    </row>
    <row r="215" ht="14.25" customHeight="1">
      <c r="A215" s="7"/>
      <c r="B215" s="207"/>
      <c r="C215" s="25"/>
      <c r="D215" s="207"/>
      <c r="E215" s="7"/>
      <c r="F215" s="7"/>
      <c r="G215" s="201"/>
      <c r="H215" s="20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25"/>
    </row>
    <row r="216" ht="14.25" customHeight="1">
      <c r="A216" s="7"/>
      <c r="B216" s="207"/>
      <c r="C216" s="25"/>
      <c r="D216" s="207"/>
      <c r="E216" s="7"/>
      <c r="F216" s="7"/>
      <c r="G216" s="201"/>
      <c r="H216" s="20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25"/>
    </row>
    <row r="217" ht="14.25" customHeight="1">
      <c r="A217" s="7"/>
      <c r="B217" s="207"/>
      <c r="C217" s="25"/>
      <c r="D217" s="207"/>
      <c r="E217" s="7"/>
      <c r="F217" s="7"/>
      <c r="G217" s="201"/>
      <c r="H217" s="20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25"/>
    </row>
    <row r="218" ht="14.25" customHeight="1">
      <c r="A218" s="7"/>
      <c r="B218" s="207"/>
      <c r="C218" s="25"/>
      <c r="D218" s="207"/>
      <c r="E218" s="7"/>
      <c r="F218" s="7"/>
      <c r="G218" s="201"/>
      <c r="H218" s="20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25"/>
    </row>
    <row r="219" ht="14.25" customHeight="1">
      <c r="A219" s="7"/>
      <c r="B219" s="207"/>
      <c r="C219" s="25"/>
      <c r="D219" s="207"/>
      <c r="E219" s="7"/>
      <c r="F219" s="7"/>
      <c r="G219" s="201"/>
      <c r="H219" s="20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25"/>
    </row>
    <row r="220" ht="14.25" customHeight="1">
      <c r="A220" s="7"/>
      <c r="B220" s="207"/>
      <c r="C220" s="25"/>
      <c r="D220" s="207"/>
      <c r="E220" s="7"/>
      <c r="F220" s="7"/>
      <c r="G220" s="201"/>
      <c r="H220" s="20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25"/>
    </row>
    <row r="221" ht="14.25" customHeight="1">
      <c r="A221" s="7"/>
      <c r="B221" s="207"/>
      <c r="C221" s="25"/>
      <c r="D221" s="207"/>
      <c r="E221" s="7"/>
      <c r="F221" s="7"/>
      <c r="G221" s="201"/>
      <c r="H221" s="20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25"/>
    </row>
    <row r="222" ht="14.25" customHeight="1">
      <c r="A222" s="7"/>
      <c r="B222" s="207"/>
      <c r="C222" s="25"/>
      <c r="D222" s="207"/>
      <c r="E222" s="7"/>
      <c r="F222" s="7"/>
      <c r="G222" s="201"/>
      <c r="H222" s="20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25"/>
    </row>
    <row r="223" ht="14.25" customHeight="1">
      <c r="A223" s="7"/>
      <c r="B223" s="207"/>
      <c r="C223" s="25"/>
      <c r="D223" s="207"/>
      <c r="E223" s="7"/>
      <c r="F223" s="7"/>
      <c r="G223" s="201"/>
      <c r="H223" s="20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25"/>
    </row>
    <row r="224" ht="14.25" customHeight="1">
      <c r="A224" s="7"/>
      <c r="B224" s="207"/>
      <c r="C224" s="25"/>
      <c r="D224" s="207"/>
      <c r="E224" s="7"/>
      <c r="F224" s="7"/>
      <c r="G224" s="201"/>
      <c r="H224" s="20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25"/>
    </row>
    <row r="225" ht="14.25" customHeight="1">
      <c r="A225" s="7"/>
      <c r="B225" s="207"/>
      <c r="C225" s="25"/>
      <c r="D225" s="207"/>
      <c r="E225" s="7"/>
      <c r="F225" s="7"/>
      <c r="G225" s="201"/>
      <c r="H225" s="20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25"/>
    </row>
    <row r="226" ht="14.25" customHeight="1">
      <c r="A226" s="7"/>
      <c r="B226" s="207"/>
      <c r="C226" s="25"/>
      <c r="D226" s="207"/>
      <c r="E226" s="7"/>
      <c r="F226" s="7"/>
      <c r="G226" s="201"/>
      <c r="H226" s="20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25"/>
    </row>
    <row r="227" ht="14.25" customHeight="1">
      <c r="A227" s="7"/>
      <c r="B227" s="207"/>
      <c r="C227" s="25"/>
      <c r="D227" s="207"/>
      <c r="E227" s="7"/>
      <c r="F227" s="7"/>
      <c r="G227" s="201"/>
      <c r="H227" s="20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25"/>
    </row>
    <row r="228" ht="14.25" customHeight="1">
      <c r="A228" s="7"/>
      <c r="B228" s="207"/>
      <c r="C228" s="25"/>
      <c r="D228" s="207"/>
      <c r="E228" s="7"/>
      <c r="F228" s="7"/>
      <c r="G228" s="201"/>
      <c r="H228" s="20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25"/>
    </row>
    <row r="229" ht="14.25" customHeight="1">
      <c r="A229" s="7"/>
      <c r="B229" s="207"/>
      <c r="C229" s="25"/>
      <c r="D229" s="207"/>
      <c r="E229" s="7"/>
      <c r="F229" s="7"/>
      <c r="G229" s="201"/>
      <c r="H229" s="20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25"/>
    </row>
    <row r="230" ht="14.25" customHeight="1">
      <c r="A230" s="7"/>
      <c r="B230" s="207"/>
      <c r="C230" s="25"/>
      <c r="D230" s="207"/>
      <c r="E230" s="7"/>
      <c r="F230" s="7"/>
      <c r="G230" s="201"/>
      <c r="H230" s="20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25"/>
    </row>
    <row r="231" ht="14.25" customHeight="1">
      <c r="A231" s="7"/>
      <c r="B231" s="207"/>
      <c r="C231" s="25"/>
      <c r="D231" s="207"/>
      <c r="E231" s="7"/>
      <c r="F231" s="7"/>
      <c r="G231" s="201"/>
      <c r="H231" s="20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25"/>
    </row>
    <row r="232" ht="14.25" customHeight="1">
      <c r="A232" s="7"/>
      <c r="B232" s="207"/>
      <c r="C232" s="25"/>
      <c r="D232" s="207"/>
      <c r="E232" s="7"/>
      <c r="F232" s="7"/>
      <c r="G232" s="201"/>
      <c r="H232" s="20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25"/>
    </row>
    <row r="233" ht="14.25" customHeight="1">
      <c r="A233" s="7"/>
      <c r="B233" s="207"/>
      <c r="C233" s="25"/>
      <c r="D233" s="207"/>
      <c r="E233" s="7"/>
      <c r="F233" s="7"/>
      <c r="G233" s="201"/>
      <c r="H233" s="20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25"/>
    </row>
    <row r="234" ht="14.25" customHeight="1">
      <c r="A234" s="7"/>
      <c r="B234" s="207"/>
      <c r="C234" s="25"/>
      <c r="D234" s="207"/>
      <c r="E234" s="7"/>
      <c r="F234" s="7"/>
      <c r="G234" s="201"/>
      <c r="H234" s="20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25"/>
    </row>
    <row r="235" ht="14.25" customHeight="1">
      <c r="A235" s="7"/>
      <c r="B235" s="207"/>
      <c r="C235" s="25"/>
      <c r="D235" s="207"/>
      <c r="E235" s="7"/>
      <c r="F235" s="7"/>
      <c r="G235" s="201"/>
      <c r="H235" s="20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25"/>
    </row>
    <row r="236" ht="14.25" customHeight="1">
      <c r="A236" s="7"/>
      <c r="B236" s="207"/>
      <c r="C236" s="25"/>
      <c r="D236" s="207"/>
      <c r="E236" s="7"/>
      <c r="F236" s="7"/>
      <c r="G236" s="201"/>
      <c r="H236" s="20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25"/>
    </row>
    <row r="237" ht="14.25" customHeight="1">
      <c r="A237" s="7"/>
      <c r="B237" s="207"/>
      <c r="C237" s="25"/>
      <c r="D237" s="207"/>
      <c r="E237" s="7"/>
      <c r="F237" s="7"/>
      <c r="G237" s="201"/>
      <c r="H237" s="20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25"/>
    </row>
    <row r="238" ht="14.25" customHeight="1">
      <c r="A238" s="7"/>
      <c r="B238" s="207"/>
      <c r="C238" s="25"/>
      <c r="D238" s="207"/>
      <c r="E238" s="7"/>
      <c r="F238" s="7"/>
      <c r="G238" s="201"/>
      <c r="H238" s="20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25"/>
    </row>
    <row r="239" ht="14.25" customHeight="1">
      <c r="A239" s="7"/>
      <c r="B239" s="207"/>
      <c r="C239" s="25"/>
      <c r="D239" s="207"/>
      <c r="E239" s="7"/>
      <c r="F239" s="7"/>
      <c r="G239" s="201"/>
      <c r="H239" s="20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25"/>
    </row>
    <row r="240" ht="14.25" customHeight="1">
      <c r="A240" s="7"/>
      <c r="B240" s="207"/>
      <c r="C240" s="25"/>
      <c r="D240" s="207"/>
      <c r="E240" s="7"/>
      <c r="F240" s="7"/>
      <c r="G240" s="201"/>
      <c r="H240" s="20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25"/>
    </row>
    <row r="241" ht="14.25" customHeight="1">
      <c r="A241" s="7"/>
      <c r="B241" s="207"/>
      <c r="C241" s="25"/>
      <c r="D241" s="207"/>
      <c r="E241" s="7"/>
      <c r="F241" s="7"/>
      <c r="G241" s="201"/>
      <c r="H241" s="20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25"/>
    </row>
    <row r="242" ht="14.25" customHeight="1">
      <c r="A242" s="7"/>
      <c r="B242" s="207"/>
      <c r="C242" s="25"/>
      <c r="D242" s="207"/>
      <c r="E242" s="7"/>
      <c r="F242" s="7"/>
      <c r="G242" s="201"/>
      <c r="H242" s="20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25"/>
    </row>
    <row r="243" ht="14.25" customHeight="1">
      <c r="A243" s="7"/>
      <c r="B243" s="207"/>
      <c r="C243" s="25"/>
      <c r="D243" s="207"/>
      <c r="E243" s="7"/>
      <c r="F243" s="7"/>
      <c r="G243" s="201"/>
      <c r="H243" s="20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25"/>
    </row>
    <row r="244" ht="14.25" customHeight="1">
      <c r="A244" s="7"/>
      <c r="B244" s="207"/>
      <c r="C244" s="25"/>
      <c r="D244" s="207"/>
      <c r="E244" s="7"/>
      <c r="F244" s="7"/>
      <c r="G244" s="201"/>
      <c r="H244" s="20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25"/>
    </row>
    <row r="245" ht="14.25" customHeight="1">
      <c r="A245" s="7"/>
      <c r="B245" s="207"/>
      <c r="C245" s="25"/>
      <c r="D245" s="207"/>
      <c r="E245" s="7"/>
      <c r="F245" s="7"/>
      <c r="G245" s="201"/>
      <c r="H245" s="20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25"/>
    </row>
    <row r="246" ht="14.25" customHeight="1">
      <c r="A246" s="7"/>
      <c r="B246" s="207"/>
      <c r="C246" s="25"/>
      <c r="D246" s="207"/>
      <c r="E246" s="7"/>
      <c r="F246" s="7"/>
      <c r="G246" s="201"/>
      <c r="H246" s="20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25"/>
    </row>
    <row r="247" ht="14.25" customHeight="1">
      <c r="A247" s="7"/>
      <c r="B247" s="207"/>
      <c r="C247" s="25"/>
      <c r="D247" s="207"/>
      <c r="E247" s="7"/>
      <c r="F247" s="7"/>
      <c r="G247" s="201"/>
      <c r="H247" s="20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25"/>
    </row>
    <row r="248" ht="14.25" customHeight="1">
      <c r="A248" s="7"/>
      <c r="B248" s="207"/>
      <c r="C248" s="25"/>
      <c r="D248" s="207"/>
      <c r="E248" s="7"/>
      <c r="F248" s="7"/>
      <c r="G248" s="201"/>
      <c r="H248" s="20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25"/>
    </row>
    <row r="249" ht="14.25" customHeight="1">
      <c r="A249" s="7"/>
      <c r="B249" s="207"/>
      <c r="C249" s="25"/>
      <c r="D249" s="207"/>
      <c r="E249" s="7"/>
      <c r="F249" s="7"/>
      <c r="G249" s="201"/>
      <c r="H249" s="20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25"/>
    </row>
    <row r="250" ht="14.25" customHeight="1">
      <c r="A250" s="7"/>
      <c r="B250" s="207"/>
      <c r="C250" s="25"/>
      <c r="D250" s="207"/>
      <c r="E250" s="7"/>
      <c r="F250" s="7"/>
      <c r="G250" s="201"/>
      <c r="H250" s="20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25"/>
    </row>
    <row r="251" ht="14.25" customHeight="1">
      <c r="A251" s="7"/>
      <c r="B251" s="207"/>
      <c r="C251" s="25"/>
      <c r="D251" s="207"/>
      <c r="E251" s="7"/>
      <c r="F251" s="7"/>
      <c r="G251" s="201"/>
      <c r="H251" s="20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25"/>
    </row>
    <row r="252" ht="14.25" customHeight="1">
      <c r="A252" s="7"/>
      <c r="B252" s="207"/>
      <c r="C252" s="25"/>
      <c r="D252" s="207"/>
      <c r="E252" s="7"/>
      <c r="F252" s="7"/>
      <c r="G252" s="201"/>
      <c r="H252" s="20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25"/>
    </row>
    <row r="253" ht="14.25" customHeight="1">
      <c r="A253" s="7"/>
      <c r="B253" s="207"/>
      <c r="C253" s="25"/>
      <c r="D253" s="207"/>
      <c r="E253" s="7"/>
      <c r="F253" s="7"/>
      <c r="G253" s="201"/>
      <c r="H253" s="20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25"/>
    </row>
    <row r="254" ht="14.25" customHeight="1">
      <c r="A254" s="7"/>
      <c r="B254" s="207"/>
      <c r="C254" s="25"/>
      <c r="D254" s="207"/>
      <c r="E254" s="7"/>
      <c r="F254" s="7"/>
      <c r="G254" s="201"/>
      <c r="H254" s="20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25"/>
    </row>
    <row r="255" ht="14.25" customHeight="1">
      <c r="A255" s="7"/>
      <c r="B255" s="207"/>
      <c r="C255" s="25"/>
      <c r="D255" s="207"/>
      <c r="E255" s="7"/>
      <c r="F255" s="7"/>
      <c r="G255" s="201"/>
      <c r="H255" s="20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25"/>
    </row>
    <row r="256" ht="14.25" customHeight="1">
      <c r="A256" s="7"/>
      <c r="B256" s="207"/>
      <c r="C256" s="25"/>
      <c r="D256" s="207"/>
      <c r="E256" s="7"/>
      <c r="F256" s="7"/>
      <c r="G256" s="201"/>
      <c r="H256" s="20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25"/>
    </row>
    <row r="257" ht="14.25" customHeight="1">
      <c r="A257" s="7"/>
      <c r="B257" s="207"/>
      <c r="C257" s="25"/>
      <c r="D257" s="207"/>
      <c r="E257" s="7"/>
      <c r="F257" s="7"/>
      <c r="G257" s="201"/>
      <c r="H257" s="20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25"/>
    </row>
    <row r="258" ht="14.25" customHeight="1">
      <c r="A258" s="7"/>
      <c r="B258" s="207"/>
      <c r="C258" s="25"/>
      <c r="D258" s="207"/>
      <c r="E258" s="7"/>
      <c r="F258" s="7"/>
      <c r="G258" s="201"/>
      <c r="H258" s="20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25"/>
    </row>
    <row r="259" ht="14.25" customHeight="1">
      <c r="A259" s="7"/>
      <c r="B259" s="207"/>
      <c r="C259" s="25"/>
      <c r="D259" s="207"/>
      <c r="E259" s="7"/>
      <c r="F259" s="7"/>
      <c r="G259" s="201"/>
      <c r="H259" s="20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25"/>
    </row>
    <row r="260" ht="14.25" customHeight="1">
      <c r="A260" s="7"/>
      <c r="B260" s="207"/>
      <c r="C260" s="25"/>
      <c r="D260" s="207"/>
      <c r="E260" s="7"/>
      <c r="F260" s="7"/>
      <c r="G260" s="201"/>
      <c r="H260" s="20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25"/>
    </row>
    <row r="261" ht="14.25" customHeight="1">
      <c r="A261" s="7"/>
      <c r="B261" s="207"/>
      <c r="C261" s="25"/>
      <c r="D261" s="207"/>
      <c r="E261" s="7"/>
      <c r="F261" s="7"/>
      <c r="G261" s="201"/>
      <c r="H261" s="20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25"/>
    </row>
    <row r="262" ht="14.25" customHeight="1">
      <c r="A262" s="7"/>
      <c r="B262" s="207"/>
      <c r="C262" s="25"/>
      <c r="D262" s="207"/>
      <c r="E262" s="7"/>
      <c r="F262" s="7"/>
      <c r="G262" s="201"/>
      <c r="H262" s="20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25"/>
    </row>
    <row r="263" ht="14.25" customHeight="1">
      <c r="A263" s="7"/>
      <c r="B263" s="207"/>
      <c r="C263" s="25"/>
      <c r="D263" s="207"/>
      <c r="E263" s="7"/>
      <c r="F263" s="7"/>
      <c r="G263" s="201"/>
      <c r="H263" s="20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25"/>
    </row>
    <row r="264" ht="14.25" customHeight="1">
      <c r="A264" s="7"/>
      <c r="B264" s="207"/>
      <c r="C264" s="25"/>
      <c r="D264" s="207"/>
      <c r="E264" s="7"/>
      <c r="F264" s="7"/>
      <c r="G264" s="201"/>
      <c r="H264" s="20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25"/>
    </row>
    <row r="265" ht="14.25" customHeight="1">
      <c r="A265" s="7"/>
      <c r="B265" s="207"/>
      <c r="C265" s="25"/>
      <c r="D265" s="207"/>
      <c r="E265" s="7"/>
      <c r="F265" s="7"/>
      <c r="G265" s="201"/>
      <c r="H265" s="20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25"/>
    </row>
    <row r="266" ht="14.25" customHeight="1">
      <c r="A266" s="7"/>
      <c r="B266" s="207"/>
      <c r="C266" s="25"/>
      <c r="D266" s="207"/>
      <c r="E266" s="7"/>
      <c r="F266" s="7"/>
      <c r="G266" s="201"/>
      <c r="H266" s="20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25"/>
    </row>
    <row r="267" ht="14.25" customHeight="1">
      <c r="A267" s="7"/>
      <c r="B267" s="207"/>
      <c r="C267" s="25"/>
      <c r="D267" s="207"/>
      <c r="E267" s="7"/>
      <c r="F267" s="7"/>
      <c r="G267" s="201"/>
      <c r="H267" s="20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25"/>
    </row>
    <row r="268" ht="14.25" customHeight="1">
      <c r="A268" s="7"/>
      <c r="B268" s="207"/>
      <c r="C268" s="25"/>
      <c r="D268" s="207"/>
      <c r="E268" s="7"/>
      <c r="F268" s="7"/>
      <c r="G268" s="201"/>
      <c r="H268" s="20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25"/>
    </row>
    <row r="269" ht="14.25" customHeight="1">
      <c r="A269" s="7"/>
      <c r="B269" s="207"/>
      <c r="C269" s="25"/>
      <c r="D269" s="207"/>
      <c r="E269" s="7"/>
      <c r="F269" s="7"/>
      <c r="G269" s="201"/>
      <c r="H269" s="20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25"/>
    </row>
    <row r="270" ht="14.25" customHeight="1">
      <c r="A270" s="7"/>
      <c r="B270" s="207"/>
      <c r="C270" s="25"/>
      <c r="D270" s="207"/>
      <c r="E270" s="7"/>
      <c r="F270" s="7"/>
      <c r="G270" s="201"/>
      <c r="H270" s="20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25"/>
    </row>
    <row r="271" ht="14.25" customHeight="1">
      <c r="A271" s="7"/>
      <c r="B271" s="207"/>
      <c r="C271" s="25"/>
      <c r="D271" s="207"/>
      <c r="E271" s="7"/>
      <c r="F271" s="7"/>
      <c r="G271" s="201"/>
      <c r="H271" s="20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25"/>
    </row>
    <row r="272" ht="14.25" customHeight="1">
      <c r="A272" s="7"/>
      <c r="B272" s="207"/>
      <c r="C272" s="25"/>
      <c r="D272" s="207"/>
      <c r="E272" s="7"/>
      <c r="F272" s="7"/>
      <c r="G272" s="201"/>
      <c r="H272" s="20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25"/>
    </row>
    <row r="273" ht="14.25" customHeight="1">
      <c r="A273" s="7"/>
      <c r="B273" s="207"/>
      <c r="C273" s="25"/>
      <c r="D273" s="207"/>
      <c r="E273" s="7"/>
      <c r="F273" s="7"/>
      <c r="G273" s="201"/>
      <c r="H273" s="20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25"/>
    </row>
    <row r="274" ht="14.25" customHeight="1">
      <c r="A274" s="7"/>
      <c r="B274" s="207"/>
      <c r="C274" s="25"/>
      <c r="D274" s="207"/>
      <c r="E274" s="7"/>
      <c r="F274" s="7"/>
      <c r="G274" s="201"/>
      <c r="H274" s="20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25"/>
    </row>
    <row r="275" ht="14.25" customHeight="1">
      <c r="A275" s="7"/>
      <c r="B275" s="207"/>
      <c r="C275" s="25"/>
      <c r="D275" s="207"/>
      <c r="E275" s="7"/>
      <c r="F275" s="7"/>
      <c r="G275" s="201"/>
      <c r="H275" s="20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25"/>
    </row>
    <row r="276" ht="14.25" customHeight="1">
      <c r="A276" s="7"/>
      <c r="B276" s="207"/>
      <c r="C276" s="25"/>
      <c r="D276" s="207"/>
      <c r="E276" s="7"/>
      <c r="F276" s="7"/>
      <c r="G276" s="201"/>
      <c r="H276" s="20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25"/>
    </row>
    <row r="277" ht="14.25" customHeight="1">
      <c r="A277" s="7"/>
      <c r="B277" s="207"/>
      <c r="C277" s="25"/>
      <c r="D277" s="207"/>
      <c r="E277" s="7"/>
      <c r="F277" s="7"/>
      <c r="G277" s="201"/>
      <c r="H277" s="20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25"/>
    </row>
    <row r="278" ht="14.25" customHeight="1">
      <c r="A278" s="7"/>
      <c r="B278" s="207"/>
      <c r="C278" s="25"/>
      <c r="D278" s="207"/>
      <c r="E278" s="7"/>
      <c r="F278" s="7"/>
      <c r="G278" s="201"/>
      <c r="H278" s="20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25"/>
    </row>
    <row r="279" ht="14.25" customHeight="1">
      <c r="A279" s="7"/>
      <c r="B279" s="207"/>
      <c r="C279" s="25"/>
      <c r="D279" s="207"/>
      <c r="E279" s="7"/>
      <c r="F279" s="7"/>
      <c r="G279" s="201"/>
      <c r="H279" s="20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25"/>
    </row>
    <row r="280" ht="14.25" customHeight="1">
      <c r="A280" s="7"/>
      <c r="B280" s="207"/>
      <c r="C280" s="25"/>
      <c r="D280" s="207"/>
      <c r="E280" s="7"/>
      <c r="F280" s="7"/>
      <c r="G280" s="201"/>
      <c r="H280" s="20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25"/>
    </row>
    <row r="281" ht="14.25" customHeight="1">
      <c r="A281" s="7"/>
      <c r="B281" s="207"/>
      <c r="C281" s="25"/>
      <c r="D281" s="207"/>
      <c r="E281" s="7"/>
      <c r="F281" s="7"/>
      <c r="G281" s="201"/>
      <c r="H281" s="20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25"/>
    </row>
    <row r="282" ht="14.25" customHeight="1">
      <c r="A282" s="7"/>
      <c r="B282" s="207"/>
      <c r="C282" s="25"/>
      <c r="D282" s="207"/>
      <c r="E282" s="7"/>
      <c r="F282" s="7"/>
      <c r="G282" s="201"/>
      <c r="H282" s="20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25"/>
    </row>
    <row r="283" ht="14.25" customHeight="1">
      <c r="A283" s="7"/>
      <c r="B283" s="207"/>
      <c r="C283" s="25"/>
      <c r="D283" s="207"/>
      <c r="E283" s="7"/>
      <c r="F283" s="7"/>
      <c r="G283" s="201"/>
      <c r="H283" s="20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25"/>
    </row>
    <row r="284" ht="14.25" customHeight="1">
      <c r="A284" s="7"/>
      <c r="B284" s="207"/>
      <c r="C284" s="25"/>
      <c r="D284" s="207"/>
      <c r="E284" s="7"/>
      <c r="F284" s="7"/>
      <c r="G284" s="201"/>
      <c r="H284" s="20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25"/>
    </row>
    <row r="285" ht="14.25" customHeight="1">
      <c r="A285" s="7"/>
      <c r="B285" s="207"/>
      <c r="C285" s="25"/>
      <c r="D285" s="207"/>
      <c r="E285" s="7"/>
      <c r="F285" s="7"/>
      <c r="G285" s="201"/>
      <c r="H285" s="20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25"/>
    </row>
    <row r="286" ht="14.25" customHeight="1">
      <c r="A286" s="7"/>
      <c r="B286" s="207"/>
      <c r="C286" s="25"/>
      <c r="D286" s="207"/>
      <c r="E286" s="7"/>
      <c r="F286" s="7"/>
      <c r="G286" s="201"/>
      <c r="H286" s="20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25"/>
    </row>
    <row r="287" ht="14.25" customHeight="1">
      <c r="A287" s="7"/>
      <c r="B287" s="207"/>
      <c r="C287" s="25"/>
      <c r="D287" s="207"/>
      <c r="E287" s="7"/>
      <c r="F287" s="7"/>
      <c r="G287" s="201"/>
      <c r="H287" s="20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25"/>
    </row>
    <row r="288" ht="14.25" customHeight="1">
      <c r="A288" s="7"/>
      <c r="B288" s="207"/>
      <c r="C288" s="25"/>
      <c r="D288" s="207"/>
      <c r="E288" s="7"/>
      <c r="F288" s="7"/>
      <c r="G288" s="201"/>
      <c r="H288" s="20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25"/>
    </row>
    <row r="289" ht="14.25" customHeight="1">
      <c r="A289" s="7"/>
      <c r="B289" s="207"/>
      <c r="C289" s="25"/>
      <c r="D289" s="207"/>
      <c r="E289" s="7"/>
      <c r="F289" s="7"/>
      <c r="G289" s="201"/>
      <c r="H289" s="20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25"/>
    </row>
    <row r="290" ht="14.25" customHeight="1">
      <c r="A290" s="7"/>
      <c r="B290" s="207"/>
      <c r="C290" s="25"/>
      <c r="D290" s="207"/>
      <c r="E290" s="7"/>
      <c r="F290" s="7"/>
      <c r="G290" s="201"/>
      <c r="H290" s="20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25"/>
    </row>
    <row r="291" ht="14.25" customHeight="1">
      <c r="A291" s="7"/>
      <c r="B291" s="207"/>
      <c r="C291" s="25"/>
      <c r="D291" s="207"/>
      <c r="E291" s="7"/>
      <c r="F291" s="7"/>
      <c r="G291" s="201"/>
      <c r="H291" s="20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25"/>
    </row>
    <row r="292" ht="14.25" customHeight="1">
      <c r="A292" s="7"/>
      <c r="B292" s="207"/>
      <c r="C292" s="25"/>
      <c r="D292" s="207"/>
      <c r="E292" s="7"/>
      <c r="F292" s="7"/>
      <c r="G292" s="201"/>
      <c r="H292" s="20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25"/>
    </row>
    <row r="293" ht="14.25" customHeight="1">
      <c r="A293" s="7"/>
      <c r="B293" s="207"/>
      <c r="C293" s="25"/>
      <c r="D293" s="207"/>
      <c r="E293" s="7"/>
      <c r="F293" s="7"/>
      <c r="G293" s="201"/>
      <c r="H293" s="20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25"/>
    </row>
    <row r="294" ht="14.25" customHeight="1">
      <c r="A294" s="7"/>
      <c r="B294" s="207"/>
      <c r="C294" s="25"/>
      <c r="D294" s="207"/>
      <c r="E294" s="7"/>
      <c r="F294" s="7"/>
      <c r="G294" s="201"/>
      <c r="H294" s="20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25"/>
    </row>
    <row r="295" ht="14.25" customHeight="1">
      <c r="A295" s="7"/>
      <c r="B295" s="207"/>
      <c r="C295" s="25"/>
      <c r="D295" s="207"/>
      <c r="E295" s="7"/>
      <c r="F295" s="7"/>
      <c r="G295" s="201"/>
      <c r="H295" s="20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25"/>
    </row>
    <row r="296" ht="14.25" customHeight="1">
      <c r="A296" s="7"/>
      <c r="B296" s="207"/>
      <c r="C296" s="25"/>
      <c r="D296" s="207"/>
      <c r="E296" s="7"/>
      <c r="F296" s="7"/>
      <c r="G296" s="201"/>
      <c r="H296" s="20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25"/>
    </row>
    <row r="297" ht="14.25" customHeight="1">
      <c r="A297" s="7"/>
      <c r="B297" s="207"/>
      <c r="C297" s="25"/>
      <c r="D297" s="207"/>
      <c r="E297" s="7"/>
      <c r="F297" s="7"/>
      <c r="G297" s="201"/>
      <c r="H297" s="20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25"/>
    </row>
    <row r="298" ht="14.25" customHeight="1">
      <c r="A298" s="7"/>
      <c r="B298" s="207"/>
      <c r="C298" s="25"/>
      <c r="D298" s="207"/>
      <c r="E298" s="7"/>
      <c r="F298" s="7"/>
      <c r="G298" s="201"/>
      <c r="H298" s="20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25"/>
    </row>
    <row r="299" ht="14.25" customHeight="1">
      <c r="A299" s="7"/>
      <c r="B299" s="207"/>
      <c r="C299" s="25"/>
      <c r="D299" s="207"/>
      <c r="E299" s="7"/>
      <c r="F299" s="7"/>
      <c r="G299" s="201"/>
      <c r="H299" s="20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25"/>
    </row>
    <row r="300" ht="14.25" customHeight="1">
      <c r="A300" s="7"/>
      <c r="B300" s="207"/>
      <c r="C300" s="25"/>
      <c r="D300" s="207"/>
      <c r="E300" s="7"/>
      <c r="F300" s="7"/>
      <c r="G300" s="201"/>
      <c r="H300" s="20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25"/>
    </row>
    <row r="301" ht="14.25" customHeight="1">
      <c r="A301" s="7"/>
      <c r="B301" s="207"/>
      <c r="C301" s="25"/>
      <c r="D301" s="207"/>
      <c r="E301" s="7"/>
      <c r="F301" s="7"/>
      <c r="G301" s="201"/>
      <c r="H301" s="20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25"/>
    </row>
    <row r="302" ht="14.25" customHeight="1">
      <c r="A302" s="7"/>
      <c r="B302" s="207"/>
      <c r="C302" s="25"/>
      <c r="D302" s="207"/>
      <c r="E302" s="7"/>
      <c r="F302" s="7"/>
      <c r="G302" s="201"/>
      <c r="H302" s="20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25"/>
    </row>
    <row r="303" ht="14.25" customHeight="1">
      <c r="A303" s="7"/>
      <c r="B303" s="207"/>
      <c r="C303" s="25"/>
      <c r="D303" s="207"/>
      <c r="E303" s="7"/>
      <c r="F303" s="7"/>
      <c r="G303" s="201"/>
      <c r="H303" s="20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25"/>
    </row>
    <row r="304" ht="14.25" customHeight="1">
      <c r="A304" s="7"/>
      <c r="B304" s="207"/>
      <c r="C304" s="25"/>
      <c r="D304" s="207"/>
      <c r="E304" s="7"/>
      <c r="F304" s="7"/>
      <c r="G304" s="201"/>
      <c r="H304" s="20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25"/>
    </row>
    <row r="305" ht="14.25" customHeight="1">
      <c r="A305" s="7"/>
      <c r="B305" s="207"/>
      <c r="C305" s="25"/>
      <c r="D305" s="207"/>
      <c r="E305" s="7"/>
      <c r="F305" s="7"/>
      <c r="G305" s="201"/>
      <c r="H305" s="20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25"/>
    </row>
    <row r="306" ht="14.25" customHeight="1">
      <c r="A306" s="7"/>
      <c r="B306" s="207"/>
      <c r="C306" s="25"/>
      <c r="D306" s="207"/>
      <c r="E306" s="7"/>
      <c r="F306" s="7"/>
      <c r="G306" s="201"/>
      <c r="H306" s="20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25"/>
    </row>
    <row r="307" ht="14.25" customHeight="1">
      <c r="A307" s="7"/>
      <c r="B307" s="207"/>
      <c r="C307" s="25"/>
      <c r="D307" s="207"/>
      <c r="E307" s="7"/>
      <c r="F307" s="7"/>
      <c r="G307" s="201"/>
      <c r="H307" s="20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25"/>
    </row>
    <row r="308" ht="14.25" customHeight="1">
      <c r="A308" s="7"/>
      <c r="B308" s="207"/>
      <c r="C308" s="25"/>
      <c r="D308" s="207"/>
      <c r="E308" s="7"/>
      <c r="F308" s="7"/>
      <c r="G308" s="201"/>
      <c r="H308" s="20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25"/>
    </row>
    <row r="309" ht="14.25" customHeight="1">
      <c r="A309" s="7"/>
      <c r="B309" s="207"/>
      <c r="C309" s="25"/>
      <c r="D309" s="207"/>
      <c r="E309" s="7"/>
      <c r="F309" s="7"/>
      <c r="G309" s="201"/>
      <c r="H309" s="20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25"/>
    </row>
    <row r="310" ht="14.25" customHeight="1">
      <c r="A310" s="7"/>
      <c r="B310" s="207"/>
      <c r="C310" s="25"/>
      <c r="D310" s="207"/>
      <c r="E310" s="7"/>
      <c r="F310" s="7"/>
      <c r="G310" s="201"/>
      <c r="H310" s="20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25"/>
    </row>
    <row r="311" ht="14.25" customHeight="1">
      <c r="A311" s="7"/>
      <c r="B311" s="207"/>
      <c r="C311" s="25"/>
      <c r="D311" s="207"/>
      <c r="E311" s="7"/>
      <c r="F311" s="7"/>
      <c r="G311" s="201"/>
      <c r="H311" s="20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25"/>
    </row>
    <row r="312" ht="14.25" customHeight="1">
      <c r="A312" s="7"/>
      <c r="B312" s="207"/>
      <c r="C312" s="25"/>
      <c r="D312" s="207"/>
      <c r="E312" s="7"/>
      <c r="F312" s="7"/>
      <c r="G312" s="201"/>
      <c r="H312" s="20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25"/>
    </row>
    <row r="313" ht="14.25" customHeight="1">
      <c r="A313" s="7"/>
      <c r="B313" s="207"/>
      <c r="C313" s="25"/>
      <c r="D313" s="207"/>
      <c r="E313" s="7"/>
      <c r="F313" s="7"/>
      <c r="G313" s="201"/>
      <c r="H313" s="20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25"/>
    </row>
    <row r="314" ht="14.25" customHeight="1">
      <c r="A314" s="7"/>
      <c r="B314" s="207"/>
      <c r="C314" s="25"/>
      <c r="D314" s="207"/>
      <c r="E314" s="7"/>
      <c r="F314" s="7"/>
      <c r="G314" s="201"/>
      <c r="H314" s="20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25"/>
    </row>
    <row r="315" ht="14.25" customHeight="1">
      <c r="A315" s="7"/>
      <c r="B315" s="207"/>
      <c r="C315" s="25"/>
      <c r="D315" s="207"/>
      <c r="E315" s="7"/>
      <c r="F315" s="7"/>
      <c r="G315" s="201"/>
      <c r="H315" s="20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25"/>
    </row>
    <row r="316" ht="14.25" customHeight="1">
      <c r="A316" s="7"/>
      <c r="B316" s="207"/>
      <c r="C316" s="25"/>
      <c r="D316" s="207"/>
      <c r="E316" s="7"/>
      <c r="F316" s="7"/>
      <c r="G316" s="201"/>
      <c r="H316" s="20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25"/>
    </row>
    <row r="317" ht="14.25" customHeight="1">
      <c r="A317" s="7"/>
      <c r="B317" s="207"/>
      <c r="C317" s="25"/>
      <c r="D317" s="207"/>
      <c r="E317" s="7"/>
      <c r="F317" s="7"/>
      <c r="G317" s="201"/>
      <c r="H317" s="20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25"/>
    </row>
    <row r="318" ht="14.25" customHeight="1">
      <c r="A318" s="7"/>
      <c r="B318" s="207"/>
      <c r="C318" s="25"/>
      <c r="D318" s="207"/>
      <c r="E318" s="7"/>
      <c r="F318" s="7"/>
      <c r="G318" s="201"/>
      <c r="H318" s="20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25"/>
    </row>
    <row r="319" ht="14.25" customHeight="1">
      <c r="A319" s="7"/>
      <c r="B319" s="207"/>
      <c r="C319" s="25"/>
      <c r="D319" s="207"/>
      <c r="E319" s="7"/>
      <c r="F319" s="7"/>
      <c r="G319" s="201"/>
      <c r="H319" s="20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25"/>
    </row>
    <row r="320" ht="14.25" customHeight="1">
      <c r="A320" s="7"/>
      <c r="B320" s="207"/>
      <c r="C320" s="25"/>
      <c r="D320" s="207"/>
      <c r="E320" s="7"/>
      <c r="F320" s="7"/>
      <c r="G320" s="201"/>
      <c r="H320" s="20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25"/>
    </row>
    <row r="321" ht="14.25" customHeight="1">
      <c r="A321" s="7"/>
      <c r="B321" s="207"/>
      <c r="C321" s="25"/>
      <c r="D321" s="207"/>
      <c r="E321" s="7"/>
      <c r="F321" s="7"/>
      <c r="G321" s="201"/>
      <c r="H321" s="20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25"/>
    </row>
    <row r="322" ht="14.25" customHeight="1">
      <c r="A322" s="7"/>
      <c r="B322" s="207"/>
      <c r="C322" s="25"/>
      <c r="D322" s="207"/>
      <c r="E322" s="7"/>
      <c r="F322" s="7"/>
      <c r="G322" s="201"/>
      <c r="H322" s="20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25"/>
    </row>
    <row r="323" ht="14.25" customHeight="1">
      <c r="A323" s="7"/>
      <c r="B323" s="207"/>
      <c r="C323" s="25"/>
      <c r="D323" s="207"/>
      <c r="E323" s="7"/>
      <c r="F323" s="7"/>
      <c r="G323" s="201"/>
      <c r="H323" s="20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25"/>
    </row>
    <row r="324" ht="14.25" customHeight="1">
      <c r="A324" s="7"/>
      <c r="B324" s="207"/>
      <c r="C324" s="25"/>
      <c r="D324" s="207"/>
      <c r="E324" s="7"/>
      <c r="F324" s="7"/>
      <c r="G324" s="201"/>
      <c r="H324" s="20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25"/>
    </row>
    <row r="325" ht="14.25" customHeight="1">
      <c r="A325" s="7"/>
      <c r="B325" s="207"/>
      <c r="C325" s="25"/>
      <c r="D325" s="207"/>
      <c r="E325" s="7"/>
      <c r="F325" s="7"/>
      <c r="G325" s="201"/>
      <c r="H325" s="20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25"/>
    </row>
    <row r="326" ht="14.25" customHeight="1">
      <c r="A326" s="7"/>
      <c r="B326" s="207"/>
      <c r="C326" s="25"/>
      <c r="D326" s="207"/>
      <c r="E326" s="7"/>
      <c r="F326" s="7"/>
      <c r="G326" s="201"/>
      <c r="H326" s="20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25"/>
    </row>
    <row r="327" ht="14.25" customHeight="1">
      <c r="A327" s="7"/>
      <c r="B327" s="207"/>
      <c r="C327" s="25"/>
      <c r="D327" s="207"/>
      <c r="E327" s="7"/>
      <c r="F327" s="7"/>
      <c r="G327" s="201"/>
      <c r="H327" s="20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25"/>
    </row>
    <row r="328" ht="14.25" customHeight="1">
      <c r="A328" s="7"/>
      <c r="B328" s="207"/>
      <c r="C328" s="25"/>
      <c r="D328" s="207"/>
      <c r="E328" s="7"/>
      <c r="F328" s="7"/>
      <c r="G328" s="201"/>
      <c r="H328" s="20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25"/>
    </row>
    <row r="329" ht="14.25" customHeight="1">
      <c r="A329" s="7"/>
      <c r="B329" s="207"/>
      <c r="C329" s="25"/>
      <c r="D329" s="207"/>
      <c r="E329" s="7"/>
      <c r="F329" s="7"/>
      <c r="G329" s="201"/>
      <c r="H329" s="20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25"/>
    </row>
    <row r="330" ht="14.25" customHeight="1">
      <c r="A330" s="7"/>
      <c r="B330" s="207"/>
      <c r="C330" s="25"/>
      <c r="D330" s="207"/>
      <c r="E330" s="7"/>
      <c r="F330" s="7"/>
      <c r="G330" s="201"/>
      <c r="H330" s="20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25"/>
    </row>
    <row r="331" ht="14.25" customHeight="1">
      <c r="A331" s="7"/>
      <c r="B331" s="207"/>
      <c r="C331" s="25"/>
      <c r="D331" s="207"/>
      <c r="E331" s="7"/>
      <c r="F331" s="7"/>
      <c r="G331" s="201"/>
      <c r="H331" s="20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25"/>
    </row>
    <row r="332" ht="14.25" customHeight="1">
      <c r="A332" s="7"/>
      <c r="B332" s="207"/>
      <c r="C332" s="25"/>
      <c r="D332" s="207"/>
      <c r="E332" s="7"/>
      <c r="F332" s="7"/>
      <c r="G332" s="201"/>
      <c r="H332" s="20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25"/>
    </row>
    <row r="333" ht="14.25" customHeight="1">
      <c r="A333" s="7"/>
      <c r="B333" s="207"/>
      <c r="C333" s="25"/>
      <c r="D333" s="207"/>
      <c r="E333" s="7"/>
      <c r="F333" s="7"/>
      <c r="G333" s="201"/>
      <c r="H333" s="20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25"/>
    </row>
    <row r="334" ht="14.25" customHeight="1">
      <c r="A334" s="7"/>
      <c r="B334" s="207"/>
      <c r="C334" s="25"/>
      <c r="D334" s="207"/>
      <c r="E334" s="7"/>
      <c r="F334" s="7"/>
      <c r="G334" s="201"/>
      <c r="H334" s="20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25"/>
    </row>
    <row r="335" ht="14.25" customHeight="1">
      <c r="A335" s="7"/>
      <c r="B335" s="207"/>
      <c r="C335" s="25"/>
      <c r="D335" s="207"/>
      <c r="E335" s="7"/>
      <c r="F335" s="7"/>
      <c r="G335" s="201"/>
      <c r="H335" s="20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25"/>
    </row>
    <row r="336" ht="14.25" customHeight="1">
      <c r="A336" s="7"/>
      <c r="B336" s="207"/>
      <c r="C336" s="25"/>
      <c r="D336" s="207"/>
      <c r="E336" s="7"/>
      <c r="F336" s="7"/>
      <c r="G336" s="201"/>
      <c r="H336" s="20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25"/>
    </row>
    <row r="337" ht="14.25" customHeight="1">
      <c r="A337" s="7"/>
      <c r="B337" s="207"/>
      <c r="C337" s="25"/>
      <c r="D337" s="207"/>
      <c r="E337" s="7"/>
      <c r="F337" s="7"/>
      <c r="G337" s="201"/>
      <c r="H337" s="20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25"/>
    </row>
    <row r="338" ht="14.25" customHeight="1">
      <c r="A338" s="7"/>
      <c r="B338" s="207"/>
      <c r="C338" s="25"/>
      <c r="D338" s="207"/>
      <c r="E338" s="7"/>
      <c r="F338" s="7"/>
      <c r="G338" s="201"/>
      <c r="H338" s="20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25"/>
    </row>
    <row r="339" ht="14.25" customHeight="1">
      <c r="A339" s="7"/>
      <c r="B339" s="207"/>
      <c r="C339" s="25"/>
      <c r="D339" s="207"/>
      <c r="E339" s="7"/>
      <c r="F339" s="7"/>
      <c r="G339" s="201"/>
      <c r="H339" s="20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25"/>
    </row>
    <row r="340" ht="14.25" customHeight="1">
      <c r="A340" s="7"/>
      <c r="B340" s="207"/>
      <c r="C340" s="25"/>
      <c r="D340" s="207"/>
      <c r="E340" s="7"/>
      <c r="F340" s="7"/>
      <c r="G340" s="201"/>
      <c r="H340" s="20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25"/>
    </row>
    <row r="341" ht="14.25" customHeight="1">
      <c r="A341" s="7"/>
      <c r="B341" s="207"/>
      <c r="C341" s="25"/>
      <c r="D341" s="207"/>
      <c r="E341" s="7"/>
      <c r="F341" s="7"/>
      <c r="G341" s="201"/>
      <c r="H341" s="20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25"/>
    </row>
    <row r="342" ht="14.25" customHeight="1">
      <c r="A342" s="7"/>
      <c r="B342" s="207"/>
      <c r="C342" s="25"/>
      <c r="D342" s="207"/>
      <c r="E342" s="7"/>
      <c r="F342" s="7"/>
      <c r="G342" s="201"/>
      <c r="H342" s="20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25"/>
    </row>
    <row r="343" ht="14.25" customHeight="1">
      <c r="A343" s="7"/>
      <c r="B343" s="207"/>
      <c r="C343" s="25"/>
      <c r="D343" s="207"/>
      <c r="E343" s="7"/>
      <c r="F343" s="7"/>
      <c r="G343" s="201"/>
      <c r="H343" s="20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25"/>
    </row>
    <row r="344" ht="14.25" customHeight="1">
      <c r="A344" s="7"/>
      <c r="B344" s="207"/>
      <c r="C344" s="25"/>
      <c r="D344" s="207"/>
      <c r="E344" s="7"/>
      <c r="F344" s="7"/>
      <c r="G344" s="201"/>
      <c r="H344" s="20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25"/>
    </row>
    <row r="345" ht="14.25" customHeight="1">
      <c r="A345" s="7"/>
      <c r="B345" s="207"/>
      <c r="C345" s="25"/>
      <c r="D345" s="207"/>
      <c r="E345" s="7"/>
      <c r="F345" s="7"/>
      <c r="G345" s="201"/>
      <c r="H345" s="20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25"/>
    </row>
    <row r="346" ht="14.25" customHeight="1">
      <c r="A346" s="7"/>
      <c r="B346" s="207"/>
      <c r="C346" s="25"/>
      <c r="D346" s="207"/>
      <c r="E346" s="7"/>
      <c r="F346" s="7"/>
      <c r="G346" s="201"/>
      <c r="H346" s="20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25"/>
    </row>
    <row r="347" ht="14.25" customHeight="1">
      <c r="A347" s="7"/>
      <c r="B347" s="207"/>
      <c r="C347" s="25"/>
      <c r="D347" s="207"/>
      <c r="E347" s="7"/>
      <c r="F347" s="7"/>
      <c r="G347" s="201"/>
      <c r="H347" s="20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25"/>
    </row>
    <row r="348" ht="14.25" customHeight="1">
      <c r="A348" s="7"/>
      <c r="B348" s="207"/>
      <c r="C348" s="25"/>
      <c r="D348" s="207"/>
      <c r="E348" s="7"/>
      <c r="F348" s="7"/>
      <c r="G348" s="201"/>
      <c r="H348" s="20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25"/>
    </row>
    <row r="349" ht="14.25" customHeight="1">
      <c r="A349" s="7"/>
      <c r="B349" s="207"/>
      <c r="C349" s="25"/>
      <c r="D349" s="207"/>
      <c r="E349" s="7"/>
      <c r="F349" s="7"/>
      <c r="G349" s="201"/>
      <c r="H349" s="20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25"/>
    </row>
    <row r="350" ht="14.25" customHeight="1">
      <c r="A350" s="7"/>
      <c r="B350" s="207"/>
      <c r="C350" s="25"/>
      <c r="D350" s="207"/>
      <c r="E350" s="7"/>
      <c r="F350" s="7"/>
      <c r="G350" s="201"/>
      <c r="H350" s="20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25"/>
    </row>
    <row r="351" ht="14.25" customHeight="1">
      <c r="A351" s="7"/>
      <c r="B351" s="207"/>
      <c r="C351" s="25"/>
      <c r="D351" s="207"/>
      <c r="E351" s="7"/>
      <c r="F351" s="7"/>
      <c r="G351" s="201"/>
      <c r="H351" s="20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25"/>
    </row>
    <row r="352" ht="14.25" customHeight="1">
      <c r="A352" s="7"/>
      <c r="B352" s="207"/>
      <c r="C352" s="25"/>
      <c r="D352" s="207"/>
      <c r="E352" s="7"/>
      <c r="F352" s="7"/>
      <c r="G352" s="201"/>
      <c r="H352" s="20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25"/>
    </row>
    <row r="353" ht="14.25" customHeight="1">
      <c r="A353" s="7"/>
      <c r="B353" s="207"/>
      <c r="C353" s="25"/>
      <c r="D353" s="207"/>
      <c r="E353" s="7"/>
      <c r="F353" s="7"/>
      <c r="G353" s="201"/>
      <c r="H353" s="20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25"/>
    </row>
    <row r="354" ht="14.25" customHeight="1">
      <c r="A354" s="7"/>
      <c r="B354" s="207"/>
      <c r="C354" s="25"/>
      <c r="D354" s="207"/>
      <c r="E354" s="7"/>
      <c r="F354" s="7"/>
      <c r="G354" s="201"/>
      <c r="H354" s="20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25"/>
    </row>
    <row r="355" ht="14.25" customHeight="1">
      <c r="A355" s="7"/>
      <c r="B355" s="207"/>
      <c r="C355" s="25"/>
      <c r="D355" s="207"/>
      <c r="E355" s="7"/>
      <c r="F355" s="7"/>
      <c r="G355" s="201"/>
      <c r="H355" s="20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25"/>
    </row>
    <row r="356" ht="14.25" customHeight="1">
      <c r="A356" s="7"/>
      <c r="B356" s="207"/>
      <c r="C356" s="25"/>
      <c r="D356" s="207"/>
      <c r="E356" s="7"/>
      <c r="F356" s="7"/>
      <c r="G356" s="201"/>
      <c r="H356" s="20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25"/>
    </row>
    <row r="357" ht="14.25" customHeight="1">
      <c r="A357" s="7"/>
      <c r="B357" s="207"/>
      <c r="C357" s="25"/>
      <c r="D357" s="207"/>
      <c r="E357" s="7"/>
      <c r="F357" s="7"/>
      <c r="G357" s="201"/>
      <c r="H357" s="20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25"/>
    </row>
    <row r="358" ht="14.25" customHeight="1">
      <c r="A358" s="7"/>
      <c r="B358" s="207"/>
      <c r="C358" s="25"/>
      <c r="D358" s="207"/>
      <c r="E358" s="7"/>
      <c r="F358" s="7"/>
      <c r="G358" s="201"/>
      <c r="H358" s="20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25"/>
    </row>
    <row r="359" ht="14.25" customHeight="1">
      <c r="A359" s="7"/>
      <c r="B359" s="207"/>
      <c r="C359" s="25"/>
      <c r="D359" s="207"/>
      <c r="E359" s="7"/>
      <c r="F359" s="7"/>
      <c r="G359" s="201"/>
      <c r="H359" s="20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25"/>
    </row>
    <row r="360" ht="14.25" customHeight="1">
      <c r="A360" s="7"/>
      <c r="B360" s="207"/>
      <c r="C360" s="25"/>
      <c r="D360" s="207"/>
      <c r="E360" s="7"/>
      <c r="F360" s="7"/>
      <c r="G360" s="201"/>
      <c r="H360" s="20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25"/>
    </row>
    <row r="361" ht="14.25" customHeight="1">
      <c r="A361" s="7"/>
      <c r="B361" s="207"/>
      <c r="C361" s="25"/>
      <c r="D361" s="207"/>
      <c r="E361" s="7"/>
      <c r="F361" s="7"/>
      <c r="G361" s="201"/>
      <c r="H361" s="20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25"/>
    </row>
    <row r="362" ht="14.25" customHeight="1">
      <c r="A362" s="7"/>
      <c r="B362" s="207"/>
      <c r="C362" s="25"/>
      <c r="D362" s="207"/>
      <c r="E362" s="7"/>
      <c r="F362" s="7"/>
      <c r="G362" s="201"/>
      <c r="H362" s="20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25"/>
    </row>
    <row r="363" ht="14.25" customHeight="1">
      <c r="A363" s="7"/>
      <c r="B363" s="207"/>
      <c r="C363" s="25"/>
      <c r="D363" s="207"/>
      <c r="E363" s="7"/>
      <c r="F363" s="7"/>
      <c r="G363" s="201"/>
      <c r="H363" s="20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25"/>
    </row>
    <row r="364" ht="14.25" customHeight="1">
      <c r="A364" s="7"/>
      <c r="B364" s="207"/>
      <c r="C364" s="25"/>
      <c r="D364" s="207"/>
      <c r="E364" s="7"/>
      <c r="F364" s="7"/>
      <c r="G364" s="201"/>
      <c r="H364" s="20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25"/>
    </row>
    <row r="365" ht="14.25" customHeight="1">
      <c r="A365" s="7"/>
      <c r="B365" s="207"/>
      <c r="C365" s="25"/>
      <c r="D365" s="207"/>
      <c r="E365" s="7"/>
      <c r="F365" s="7"/>
      <c r="G365" s="201"/>
      <c r="H365" s="20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25"/>
    </row>
    <row r="366" ht="14.25" customHeight="1">
      <c r="A366" s="7"/>
      <c r="B366" s="207"/>
      <c r="C366" s="25"/>
      <c r="D366" s="207"/>
      <c r="E366" s="7"/>
      <c r="F366" s="7"/>
      <c r="G366" s="201"/>
      <c r="H366" s="20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25"/>
    </row>
    <row r="367" ht="14.25" customHeight="1">
      <c r="A367" s="7"/>
      <c r="B367" s="207"/>
      <c r="C367" s="25"/>
      <c r="D367" s="207"/>
      <c r="E367" s="7"/>
      <c r="F367" s="7"/>
      <c r="G367" s="201"/>
      <c r="H367" s="20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25"/>
    </row>
    <row r="368" ht="14.25" customHeight="1">
      <c r="A368" s="7"/>
      <c r="B368" s="207"/>
      <c r="C368" s="25"/>
      <c r="D368" s="207"/>
      <c r="E368" s="7"/>
      <c r="F368" s="7"/>
      <c r="G368" s="201"/>
      <c r="H368" s="20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25"/>
    </row>
    <row r="369" ht="14.25" customHeight="1">
      <c r="A369" s="7"/>
      <c r="B369" s="207"/>
      <c r="C369" s="25"/>
      <c r="D369" s="207"/>
      <c r="E369" s="7"/>
      <c r="F369" s="7"/>
      <c r="G369" s="201"/>
      <c r="H369" s="20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25"/>
    </row>
    <row r="370" ht="14.25" customHeight="1">
      <c r="A370" s="7"/>
      <c r="B370" s="207"/>
      <c r="C370" s="25"/>
      <c r="D370" s="207"/>
      <c r="E370" s="7"/>
      <c r="F370" s="7"/>
      <c r="G370" s="201"/>
      <c r="H370" s="20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25"/>
    </row>
    <row r="371" ht="14.25" customHeight="1">
      <c r="A371" s="7"/>
      <c r="B371" s="207"/>
      <c r="C371" s="25"/>
      <c r="D371" s="207"/>
      <c r="E371" s="7"/>
      <c r="F371" s="7"/>
      <c r="G371" s="201"/>
      <c r="H371" s="20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25"/>
    </row>
    <row r="372" ht="14.25" customHeight="1">
      <c r="A372" s="7"/>
      <c r="B372" s="207"/>
      <c r="C372" s="25"/>
      <c r="D372" s="207"/>
      <c r="E372" s="7"/>
      <c r="F372" s="7"/>
      <c r="G372" s="201"/>
      <c r="H372" s="20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25"/>
    </row>
    <row r="373" ht="14.25" customHeight="1">
      <c r="A373" s="7"/>
      <c r="B373" s="207"/>
      <c r="C373" s="25"/>
      <c r="D373" s="207"/>
      <c r="E373" s="7"/>
      <c r="F373" s="7"/>
      <c r="G373" s="201"/>
      <c r="H373" s="20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25"/>
    </row>
    <row r="374" ht="14.25" customHeight="1">
      <c r="A374" s="7"/>
      <c r="B374" s="207"/>
      <c r="C374" s="25"/>
      <c r="D374" s="207"/>
      <c r="E374" s="7"/>
      <c r="F374" s="7"/>
      <c r="G374" s="201"/>
      <c r="H374" s="20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25"/>
    </row>
    <row r="375" ht="14.25" customHeight="1">
      <c r="A375" s="7"/>
      <c r="B375" s="207"/>
      <c r="C375" s="25"/>
      <c r="D375" s="207"/>
      <c r="E375" s="7"/>
      <c r="F375" s="7"/>
      <c r="G375" s="201"/>
      <c r="H375" s="20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25"/>
    </row>
    <row r="376" ht="14.25" customHeight="1">
      <c r="A376" s="7"/>
      <c r="B376" s="207"/>
      <c r="C376" s="25"/>
      <c r="D376" s="207"/>
      <c r="E376" s="7"/>
      <c r="F376" s="7"/>
      <c r="G376" s="201"/>
      <c r="H376" s="20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25"/>
    </row>
    <row r="377" ht="14.25" customHeight="1">
      <c r="A377" s="7"/>
      <c r="B377" s="207"/>
      <c r="C377" s="25"/>
      <c r="D377" s="207"/>
      <c r="E377" s="7"/>
      <c r="F377" s="7"/>
      <c r="G377" s="201"/>
      <c r="H377" s="20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25"/>
    </row>
    <row r="378" ht="14.25" customHeight="1">
      <c r="A378" s="7"/>
      <c r="B378" s="207"/>
      <c r="C378" s="25"/>
      <c r="D378" s="207"/>
      <c r="E378" s="7"/>
      <c r="F378" s="7"/>
      <c r="G378" s="201"/>
      <c r="H378" s="20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25"/>
    </row>
    <row r="379" ht="14.25" customHeight="1">
      <c r="A379" s="7"/>
      <c r="B379" s="207"/>
      <c r="C379" s="25"/>
      <c r="D379" s="207"/>
      <c r="E379" s="7"/>
      <c r="F379" s="7"/>
      <c r="G379" s="201"/>
      <c r="H379" s="20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25"/>
    </row>
    <row r="380" ht="14.25" customHeight="1">
      <c r="A380" s="7"/>
      <c r="B380" s="207"/>
      <c r="C380" s="25"/>
      <c r="D380" s="207"/>
      <c r="E380" s="7"/>
      <c r="F380" s="7"/>
      <c r="G380" s="201"/>
      <c r="H380" s="20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25"/>
    </row>
    <row r="381" ht="14.25" customHeight="1">
      <c r="A381" s="7"/>
      <c r="B381" s="207"/>
      <c r="C381" s="25"/>
      <c r="D381" s="207"/>
      <c r="E381" s="7"/>
      <c r="F381" s="7"/>
      <c r="G381" s="201"/>
      <c r="H381" s="20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25"/>
    </row>
    <row r="382" ht="14.25" customHeight="1">
      <c r="A382" s="7"/>
      <c r="B382" s="207"/>
      <c r="C382" s="25"/>
      <c r="D382" s="207"/>
      <c r="E382" s="7"/>
      <c r="F382" s="7"/>
      <c r="G382" s="201"/>
      <c r="H382" s="20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25"/>
    </row>
    <row r="383" ht="14.25" customHeight="1">
      <c r="A383" s="7"/>
      <c r="B383" s="207"/>
      <c r="C383" s="25"/>
      <c r="D383" s="207"/>
      <c r="E383" s="7"/>
      <c r="F383" s="7"/>
      <c r="G383" s="201"/>
      <c r="H383" s="20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25"/>
    </row>
    <row r="384" ht="14.25" customHeight="1">
      <c r="A384" s="7"/>
      <c r="B384" s="207"/>
      <c r="C384" s="25"/>
      <c r="D384" s="207"/>
      <c r="E384" s="7"/>
      <c r="F384" s="7"/>
      <c r="G384" s="201"/>
      <c r="H384" s="20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25"/>
    </row>
    <row r="385" ht="14.25" customHeight="1">
      <c r="A385" s="7"/>
      <c r="B385" s="207"/>
      <c r="C385" s="25"/>
      <c r="D385" s="207"/>
      <c r="E385" s="7"/>
      <c r="F385" s="7"/>
      <c r="G385" s="201"/>
      <c r="H385" s="20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25"/>
    </row>
    <row r="386" ht="14.25" customHeight="1">
      <c r="A386" s="7"/>
      <c r="B386" s="207"/>
      <c r="C386" s="25"/>
      <c r="D386" s="207"/>
      <c r="E386" s="7"/>
      <c r="F386" s="7"/>
      <c r="G386" s="201"/>
      <c r="H386" s="20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25"/>
    </row>
    <row r="387" ht="14.25" customHeight="1">
      <c r="A387" s="7"/>
      <c r="B387" s="207"/>
      <c r="C387" s="25"/>
      <c r="D387" s="207"/>
      <c r="E387" s="7"/>
      <c r="F387" s="7"/>
      <c r="G387" s="201"/>
      <c r="H387" s="20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25"/>
    </row>
    <row r="388" ht="14.25" customHeight="1">
      <c r="A388" s="7"/>
      <c r="B388" s="207"/>
      <c r="C388" s="25"/>
      <c r="D388" s="207"/>
      <c r="E388" s="7"/>
      <c r="F388" s="7"/>
      <c r="G388" s="201"/>
      <c r="H388" s="20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25"/>
    </row>
    <row r="389" ht="14.25" customHeight="1">
      <c r="A389" s="7"/>
      <c r="B389" s="207"/>
      <c r="C389" s="25"/>
      <c r="D389" s="207"/>
      <c r="E389" s="7"/>
      <c r="F389" s="7"/>
      <c r="G389" s="201"/>
      <c r="H389" s="20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25"/>
    </row>
    <row r="390" ht="14.25" customHeight="1">
      <c r="A390" s="7"/>
      <c r="B390" s="207"/>
      <c r="C390" s="25"/>
      <c r="D390" s="207"/>
      <c r="E390" s="7"/>
      <c r="F390" s="7"/>
      <c r="G390" s="201"/>
      <c r="H390" s="20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25"/>
    </row>
    <row r="391" ht="14.25" customHeight="1">
      <c r="A391" s="7"/>
      <c r="B391" s="207"/>
      <c r="C391" s="25"/>
      <c r="D391" s="207"/>
      <c r="E391" s="7"/>
      <c r="F391" s="7"/>
      <c r="G391" s="201"/>
      <c r="H391" s="20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25"/>
    </row>
    <row r="392" ht="14.25" customHeight="1">
      <c r="A392" s="7"/>
      <c r="B392" s="207"/>
      <c r="C392" s="25"/>
      <c r="D392" s="207"/>
      <c r="E392" s="7"/>
      <c r="F392" s="7"/>
      <c r="G392" s="201"/>
      <c r="H392" s="20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25"/>
    </row>
    <row r="393" ht="14.25" customHeight="1">
      <c r="A393" s="7"/>
      <c r="B393" s="207"/>
      <c r="C393" s="25"/>
      <c r="D393" s="207"/>
      <c r="E393" s="7"/>
      <c r="F393" s="7"/>
      <c r="G393" s="201"/>
      <c r="H393" s="20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25"/>
    </row>
    <row r="394" ht="14.25" customHeight="1">
      <c r="A394" s="7"/>
      <c r="B394" s="207"/>
      <c r="C394" s="25"/>
      <c r="D394" s="207"/>
      <c r="E394" s="7"/>
      <c r="F394" s="7"/>
      <c r="G394" s="201"/>
      <c r="H394" s="20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25"/>
    </row>
    <row r="395" ht="14.25" customHeight="1">
      <c r="A395" s="7"/>
      <c r="B395" s="207"/>
      <c r="C395" s="25"/>
      <c r="D395" s="207"/>
      <c r="E395" s="7"/>
      <c r="F395" s="7"/>
      <c r="G395" s="201"/>
      <c r="H395" s="20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25"/>
    </row>
    <row r="396" ht="14.25" customHeight="1">
      <c r="A396" s="7"/>
      <c r="B396" s="207"/>
      <c r="C396" s="25"/>
      <c r="D396" s="207"/>
      <c r="E396" s="7"/>
      <c r="F396" s="7"/>
      <c r="G396" s="201"/>
      <c r="H396" s="20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25"/>
    </row>
    <row r="397" ht="14.25" customHeight="1">
      <c r="A397" s="7"/>
      <c r="B397" s="207"/>
      <c r="C397" s="25"/>
      <c r="D397" s="207"/>
      <c r="E397" s="7"/>
      <c r="F397" s="7"/>
      <c r="G397" s="201"/>
      <c r="H397" s="20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25"/>
    </row>
    <row r="398" ht="14.25" customHeight="1">
      <c r="A398" s="7"/>
      <c r="B398" s="207"/>
      <c r="C398" s="25"/>
      <c r="D398" s="207"/>
      <c r="E398" s="7"/>
      <c r="F398" s="7"/>
      <c r="G398" s="201"/>
      <c r="H398" s="20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25"/>
    </row>
    <row r="399" ht="14.25" customHeight="1">
      <c r="A399" s="7"/>
      <c r="B399" s="207"/>
      <c r="C399" s="25"/>
      <c r="D399" s="207"/>
      <c r="E399" s="7"/>
      <c r="F399" s="7"/>
      <c r="G399" s="201"/>
      <c r="H399" s="20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25"/>
    </row>
    <row r="400" ht="14.25" customHeight="1">
      <c r="A400" s="7"/>
      <c r="B400" s="207"/>
      <c r="C400" s="25"/>
      <c r="D400" s="207"/>
      <c r="E400" s="7"/>
      <c r="F400" s="7"/>
      <c r="G400" s="201"/>
      <c r="H400" s="20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25"/>
    </row>
    <row r="401" ht="14.25" customHeight="1">
      <c r="A401" s="7"/>
      <c r="B401" s="207"/>
      <c r="C401" s="25"/>
      <c r="D401" s="207"/>
      <c r="E401" s="7"/>
      <c r="F401" s="7"/>
      <c r="G401" s="201"/>
      <c r="H401" s="20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25"/>
    </row>
    <row r="402" ht="14.25" customHeight="1">
      <c r="A402" s="7"/>
      <c r="B402" s="207"/>
      <c r="C402" s="25"/>
      <c r="D402" s="207"/>
      <c r="E402" s="7"/>
      <c r="F402" s="7"/>
      <c r="G402" s="201"/>
      <c r="H402" s="20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25"/>
    </row>
    <row r="403" ht="14.25" customHeight="1">
      <c r="A403" s="7"/>
      <c r="B403" s="207"/>
      <c r="C403" s="25"/>
      <c r="D403" s="207"/>
      <c r="E403" s="7"/>
      <c r="F403" s="7"/>
      <c r="G403" s="201"/>
      <c r="H403" s="20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25"/>
    </row>
    <row r="404" ht="14.25" customHeight="1">
      <c r="A404" s="7"/>
      <c r="B404" s="207"/>
      <c r="C404" s="25"/>
      <c r="D404" s="207"/>
      <c r="E404" s="7"/>
      <c r="F404" s="7"/>
      <c r="G404" s="201"/>
      <c r="H404" s="20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25"/>
    </row>
    <row r="405" ht="14.25" customHeight="1">
      <c r="A405" s="7"/>
      <c r="B405" s="207"/>
      <c r="C405" s="25"/>
      <c r="D405" s="207"/>
      <c r="E405" s="7"/>
      <c r="F405" s="7"/>
      <c r="G405" s="201"/>
      <c r="H405" s="20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25"/>
    </row>
    <row r="406" ht="14.25" customHeight="1">
      <c r="A406" s="7"/>
      <c r="B406" s="207"/>
      <c r="C406" s="25"/>
      <c r="D406" s="207"/>
      <c r="E406" s="7"/>
      <c r="F406" s="7"/>
      <c r="G406" s="201"/>
      <c r="H406" s="20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25"/>
    </row>
    <row r="407" ht="14.25" customHeight="1">
      <c r="A407" s="7"/>
      <c r="B407" s="207"/>
      <c r="C407" s="25"/>
      <c r="D407" s="207"/>
      <c r="E407" s="7"/>
      <c r="F407" s="7"/>
      <c r="G407" s="201"/>
      <c r="H407" s="20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25"/>
    </row>
    <row r="408" ht="14.25" customHeight="1">
      <c r="A408" s="7"/>
      <c r="B408" s="207"/>
      <c r="C408" s="25"/>
      <c r="D408" s="207"/>
      <c r="E408" s="7"/>
      <c r="F408" s="7"/>
      <c r="G408" s="201"/>
      <c r="H408" s="20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25"/>
    </row>
    <row r="409" ht="14.25" customHeight="1">
      <c r="A409" s="7"/>
      <c r="B409" s="207"/>
      <c r="C409" s="25"/>
      <c r="D409" s="207"/>
      <c r="E409" s="7"/>
      <c r="F409" s="7"/>
      <c r="G409" s="201"/>
      <c r="H409" s="20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25"/>
    </row>
    <row r="410" ht="14.25" customHeight="1">
      <c r="A410" s="7"/>
      <c r="B410" s="207"/>
      <c r="C410" s="25"/>
      <c r="D410" s="207"/>
      <c r="E410" s="7"/>
      <c r="F410" s="7"/>
      <c r="G410" s="201"/>
      <c r="H410" s="20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25"/>
    </row>
    <row r="411" ht="14.25" customHeight="1">
      <c r="A411" s="7"/>
      <c r="B411" s="207"/>
      <c r="C411" s="25"/>
      <c r="D411" s="207"/>
      <c r="E411" s="7"/>
      <c r="F411" s="7"/>
      <c r="G411" s="201"/>
      <c r="H411" s="20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25"/>
    </row>
    <row r="412" ht="14.25" customHeight="1">
      <c r="A412" s="7"/>
      <c r="B412" s="207"/>
      <c r="C412" s="25"/>
      <c r="D412" s="207"/>
      <c r="E412" s="7"/>
      <c r="F412" s="7"/>
      <c r="G412" s="201"/>
      <c r="H412" s="20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25"/>
    </row>
    <row r="413" ht="14.25" customHeight="1">
      <c r="A413" s="7"/>
      <c r="B413" s="207"/>
      <c r="C413" s="25"/>
      <c r="D413" s="207"/>
      <c r="E413" s="7"/>
      <c r="F413" s="7"/>
      <c r="G413" s="201"/>
      <c r="H413" s="20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25"/>
    </row>
    <row r="414" ht="14.25" customHeight="1">
      <c r="A414" s="7"/>
      <c r="B414" s="207"/>
      <c r="C414" s="25"/>
      <c r="D414" s="207"/>
      <c r="E414" s="7"/>
      <c r="F414" s="7"/>
      <c r="G414" s="201"/>
      <c r="H414" s="20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25"/>
    </row>
    <row r="415" ht="14.25" customHeight="1">
      <c r="A415" s="7"/>
      <c r="B415" s="207"/>
      <c r="C415" s="25"/>
      <c r="D415" s="207"/>
      <c r="E415" s="7"/>
      <c r="F415" s="7"/>
      <c r="G415" s="201"/>
      <c r="H415" s="20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25"/>
    </row>
    <row r="416" ht="14.25" customHeight="1">
      <c r="A416" s="7"/>
      <c r="B416" s="207"/>
      <c r="C416" s="25"/>
      <c r="D416" s="207"/>
      <c r="E416" s="7"/>
      <c r="F416" s="7"/>
      <c r="G416" s="201"/>
      <c r="H416" s="20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25"/>
    </row>
    <row r="417" ht="14.25" customHeight="1">
      <c r="A417" s="7"/>
      <c r="B417" s="207"/>
      <c r="C417" s="25"/>
      <c r="D417" s="207"/>
      <c r="E417" s="7"/>
      <c r="F417" s="7"/>
      <c r="G417" s="201"/>
      <c r="H417" s="20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25"/>
    </row>
    <row r="418" ht="14.25" customHeight="1">
      <c r="A418" s="7"/>
      <c r="B418" s="207"/>
      <c r="C418" s="25"/>
      <c r="D418" s="207"/>
      <c r="E418" s="7"/>
      <c r="F418" s="7"/>
      <c r="G418" s="201"/>
      <c r="H418" s="20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25"/>
    </row>
    <row r="419" ht="14.25" customHeight="1">
      <c r="A419" s="7"/>
      <c r="B419" s="207"/>
      <c r="C419" s="25"/>
      <c r="D419" s="207"/>
      <c r="E419" s="7"/>
      <c r="F419" s="7"/>
      <c r="G419" s="201"/>
      <c r="H419" s="20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25"/>
    </row>
    <row r="420" ht="14.25" customHeight="1">
      <c r="A420" s="7"/>
      <c r="B420" s="207"/>
      <c r="C420" s="25"/>
      <c r="D420" s="207"/>
      <c r="E420" s="7"/>
      <c r="F420" s="7"/>
      <c r="G420" s="201"/>
      <c r="H420" s="20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25"/>
    </row>
    <row r="421" ht="14.25" customHeight="1">
      <c r="A421" s="7"/>
      <c r="B421" s="207"/>
      <c r="C421" s="25"/>
      <c r="D421" s="207"/>
      <c r="E421" s="7"/>
      <c r="F421" s="7"/>
      <c r="G421" s="201"/>
      <c r="H421" s="20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25"/>
    </row>
    <row r="422" ht="14.25" customHeight="1">
      <c r="A422" s="7"/>
      <c r="B422" s="207"/>
      <c r="C422" s="25"/>
      <c r="D422" s="207"/>
      <c r="E422" s="7"/>
      <c r="F422" s="7"/>
      <c r="G422" s="201"/>
      <c r="H422" s="20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25"/>
    </row>
    <row r="423" ht="14.25" customHeight="1">
      <c r="A423" s="7"/>
      <c r="B423" s="207"/>
      <c r="C423" s="25"/>
      <c r="D423" s="207"/>
      <c r="E423" s="7"/>
      <c r="F423" s="7"/>
      <c r="G423" s="201"/>
      <c r="H423" s="20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25"/>
    </row>
    <row r="424" ht="14.25" customHeight="1">
      <c r="A424" s="7"/>
      <c r="B424" s="207"/>
      <c r="C424" s="25"/>
      <c r="D424" s="207"/>
      <c r="E424" s="7"/>
      <c r="F424" s="7"/>
      <c r="G424" s="201"/>
      <c r="H424" s="20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25"/>
    </row>
    <row r="425" ht="14.25" customHeight="1">
      <c r="A425" s="7"/>
      <c r="B425" s="207"/>
      <c r="C425" s="25"/>
      <c r="D425" s="207"/>
      <c r="E425" s="7"/>
      <c r="F425" s="7"/>
      <c r="G425" s="201"/>
      <c r="H425" s="20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25"/>
    </row>
    <row r="426" ht="14.25" customHeight="1">
      <c r="A426" s="7"/>
      <c r="B426" s="207"/>
      <c r="C426" s="25"/>
      <c r="D426" s="207"/>
      <c r="E426" s="7"/>
      <c r="F426" s="7"/>
      <c r="G426" s="201"/>
      <c r="H426" s="20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25"/>
    </row>
    <row r="427" ht="14.25" customHeight="1">
      <c r="A427" s="7"/>
      <c r="B427" s="207"/>
      <c r="C427" s="25"/>
      <c r="D427" s="207"/>
      <c r="E427" s="7"/>
      <c r="F427" s="7"/>
      <c r="G427" s="201"/>
      <c r="H427" s="20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25"/>
    </row>
    <row r="428" ht="14.25" customHeight="1">
      <c r="A428" s="7"/>
      <c r="B428" s="207"/>
      <c r="C428" s="25"/>
      <c r="D428" s="207"/>
      <c r="E428" s="7"/>
      <c r="F428" s="7"/>
      <c r="G428" s="201"/>
      <c r="H428" s="20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25"/>
    </row>
    <row r="429" ht="14.25" customHeight="1">
      <c r="A429" s="7"/>
      <c r="B429" s="207"/>
      <c r="C429" s="25"/>
      <c r="D429" s="207"/>
      <c r="E429" s="7"/>
      <c r="F429" s="7"/>
      <c r="G429" s="201"/>
      <c r="H429" s="20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25"/>
    </row>
    <row r="430" ht="14.25" customHeight="1">
      <c r="A430" s="7"/>
      <c r="B430" s="207"/>
      <c r="C430" s="25"/>
      <c r="D430" s="207"/>
      <c r="E430" s="7"/>
      <c r="F430" s="7"/>
      <c r="G430" s="201"/>
      <c r="H430" s="20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25"/>
    </row>
    <row r="431" ht="14.25" customHeight="1">
      <c r="A431" s="7"/>
      <c r="B431" s="207"/>
      <c r="C431" s="25"/>
      <c r="D431" s="207"/>
      <c r="E431" s="7"/>
      <c r="F431" s="7"/>
      <c r="G431" s="201"/>
      <c r="H431" s="20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25"/>
    </row>
    <row r="432" ht="14.25" customHeight="1">
      <c r="A432" s="7"/>
      <c r="B432" s="207"/>
      <c r="C432" s="25"/>
      <c r="D432" s="207"/>
      <c r="E432" s="7"/>
      <c r="F432" s="7"/>
      <c r="G432" s="201"/>
      <c r="H432" s="20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25"/>
    </row>
    <row r="433" ht="14.25" customHeight="1">
      <c r="A433" s="7"/>
      <c r="B433" s="207"/>
      <c r="C433" s="25"/>
      <c r="D433" s="207"/>
      <c r="E433" s="7"/>
      <c r="F433" s="7"/>
      <c r="G433" s="201"/>
      <c r="H433" s="20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25"/>
    </row>
    <row r="434" ht="14.25" customHeight="1">
      <c r="A434" s="7"/>
      <c r="B434" s="207"/>
      <c r="C434" s="25"/>
      <c r="D434" s="207"/>
      <c r="E434" s="7"/>
      <c r="F434" s="7"/>
      <c r="G434" s="201"/>
      <c r="H434" s="20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25"/>
    </row>
    <row r="435" ht="14.25" customHeight="1">
      <c r="A435" s="7"/>
      <c r="B435" s="207"/>
      <c r="C435" s="25"/>
      <c r="D435" s="207"/>
      <c r="E435" s="7"/>
      <c r="F435" s="7"/>
      <c r="G435" s="201"/>
      <c r="H435" s="20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25"/>
    </row>
    <row r="436" ht="14.25" customHeight="1">
      <c r="A436" s="7"/>
      <c r="B436" s="207"/>
      <c r="C436" s="25"/>
      <c r="D436" s="207"/>
      <c r="E436" s="7"/>
      <c r="F436" s="7"/>
      <c r="G436" s="201"/>
      <c r="H436" s="20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25"/>
    </row>
    <row r="437" ht="14.25" customHeight="1">
      <c r="A437" s="7"/>
      <c r="B437" s="207"/>
      <c r="C437" s="25"/>
      <c r="D437" s="207"/>
      <c r="E437" s="7"/>
      <c r="F437" s="7"/>
      <c r="G437" s="201"/>
      <c r="H437" s="20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25"/>
    </row>
    <row r="438" ht="14.25" customHeight="1">
      <c r="A438" s="7"/>
      <c r="B438" s="207"/>
      <c r="C438" s="25"/>
      <c r="D438" s="207"/>
      <c r="E438" s="7"/>
      <c r="F438" s="7"/>
      <c r="G438" s="201"/>
      <c r="H438" s="20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25"/>
    </row>
    <row r="439" ht="14.25" customHeight="1">
      <c r="A439" s="7"/>
      <c r="B439" s="207"/>
      <c r="C439" s="25"/>
      <c r="D439" s="207"/>
      <c r="E439" s="7"/>
      <c r="F439" s="7"/>
      <c r="G439" s="201"/>
      <c r="H439" s="20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25"/>
    </row>
    <row r="440" ht="14.25" customHeight="1">
      <c r="A440" s="7"/>
      <c r="B440" s="207"/>
      <c r="C440" s="25"/>
      <c r="D440" s="207"/>
      <c r="E440" s="7"/>
      <c r="F440" s="7"/>
      <c r="G440" s="201"/>
      <c r="H440" s="20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25"/>
    </row>
    <row r="441" ht="14.25" customHeight="1">
      <c r="A441" s="7"/>
      <c r="B441" s="207"/>
      <c r="C441" s="25"/>
      <c r="D441" s="207"/>
      <c r="E441" s="7"/>
      <c r="F441" s="7"/>
      <c r="G441" s="201"/>
      <c r="H441" s="20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25"/>
    </row>
    <row r="442" ht="14.25" customHeight="1">
      <c r="A442" s="7"/>
      <c r="B442" s="207"/>
      <c r="C442" s="25"/>
      <c r="D442" s="207"/>
      <c r="E442" s="7"/>
      <c r="F442" s="7"/>
      <c r="G442" s="201"/>
      <c r="H442" s="20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25"/>
    </row>
    <row r="443" ht="14.25" customHeight="1">
      <c r="A443" s="7"/>
      <c r="B443" s="207"/>
      <c r="C443" s="25"/>
      <c r="D443" s="207"/>
      <c r="E443" s="7"/>
      <c r="F443" s="7"/>
      <c r="G443" s="201"/>
      <c r="H443" s="20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25"/>
    </row>
    <row r="444" ht="14.25" customHeight="1">
      <c r="A444" s="7"/>
      <c r="B444" s="207"/>
      <c r="C444" s="25"/>
      <c r="D444" s="207"/>
      <c r="E444" s="7"/>
      <c r="F444" s="7"/>
      <c r="G444" s="201"/>
      <c r="H444" s="20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25"/>
    </row>
    <row r="445" ht="14.25" customHeight="1">
      <c r="A445" s="7"/>
      <c r="B445" s="207"/>
      <c r="C445" s="25"/>
      <c r="D445" s="207"/>
      <c r="E445" s="7"/>
      <c r="F445" s="7"/>
      <c r="G445" s="201"/>
      <c r="H445" s="20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25"/>
    </row>
    <row r="446" ht="14.25" customHeight="1">
      <c r="A446" s="7"/>
      <c r="B446" s="207"/>
      <c r="C446" s="25"/>
      <c r="D446" s="207"/>
      <c r="E446" s="7"/>
      <c r="F446" s="7"/>
      <c r="G446" s="201"/>
      <c r="H446" s="20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25"/>
    </row>
    <row r="447" ht="14.25" customHeight="1">
      <c r="A447" s="7"/>
      <c r="B447" s="207"/>
      <c r="C447" s="25"/>
      <c r="D447" s="207"/>
      <c r="E447" s="7"/>
      <c r="F447" s="7"/>
      <c r="G447" s="201"/>
      <c r="H447" s="20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25"/>
    </row>
    <row r="448" ht="14.25" customHeight="1">
      <c r="A448" s="7"/>
      <c r="B448" s="207"/>
      <c r="C448" s="25"/>
      <c r="D448" s="207"/>
      <c r="E448" s="7"/>
      <c r="F448" s="7"/>
      <c r="G448" s="201"/>
      <c r="H448" s="20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25"/>
    </row>
    <row r="449" ht="14.25" customHeight="1">
      <c r="A449" s="7"/>
      <c r="B449" s="207"/>
      <c r="C449" s="25"/>
      <c r="D449" s="207"/>
      <c r="E449" s="7"/>
      <c r="F449" s="7"/>
      <c r="G449" s="201"/>
      <c r="H449" s="20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25"/>
    </row>
    <row r="450" ht="14.25" customHeight="1">
      <c r="A450" s="7"/>
      <c r="B450" s="207"/>
      <c r="C450" s="25"/>
      <c r="D450" s="207"/>
      <c r="E450" s="7"/>
      <c r="F450" s="7"/>
      <c r="G450" s="201"/>
      <c r="H450" s="20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25"/>
    </row>
    <row r="451" ht="14.25" customHeight="1">
      <c r="A451" s="7"/>
      <c r="B451" s="207"/>
      <c r="C451" s="25"/>
      <c r="D451" s="207"/>
      <c r="E451" s="7"/>
      <c r="F451" s="7"/>
      <c r="G451" s="201"/>
      <c r="H451" s="20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25"/>
    </row>
    <row r="452" ht="14.25" customHeight="1">
      <c r="A452" s="7"/>
      <c r="B452" s="207"/>
      <c r="C452" s="25"/>
      <c r="D452" s="207"/>
      <c r="E452" s="7"/>
      <c r="F452" s="7"/>
      <c r="G452" s="201"/>
      <c r="H452" s="20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25"/>
    </row>
    <row r="453" ht="14.25" customHeight="1">
      <c r="A453" s="7"/>
      <c r="B453" s="207"/>
      <c r="C453" s="25"/>
      <c r="D453" s="207"/>
      <c r="E453" s="7"/>
      <c r="F453" s="7"/>
      <c r="G453" s="201"/>
      <c r="H453" s="20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25"/>
    </row>
    <row r="454" ht="14.25" customHeight="1">
      <c r="A454" s="7"/>
      <c r="B454" s="207"/>
      <c r="C454" s="25"/>
      <c r="D454" s="207"/>
      <c r="E454" s="7"/>
      <c r="F454" s="7"/>
      <c r="G454" s="201"/>
      <c r="H454" s="20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25"/>
    </row>
    <row r="455" ht="14.25" customHeight="1">
      <c r="A455" s="7"/>
      <c r="B455" s="207"/>
      <c r="C455" s="25"/>
      <c r="D455" s="207"/>
      <c r="E455" s="7"/>
      <c r="F455" s="7"/>
      <c r="G455" s="201"/>
      <c r="H455" s="20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25"/>
    </row>
    <row r="456" ht="14.25" customHeight="1">
      <c r="A456" s="7"/>
      <c r="B456" s="207"/>
      <c r="C456" s="25"/>
      <c r="D456" s="207"/>
      <c r="E456" s="7"/>
      <c r="F456" s="7"/>
      <c r="G456" s="201"/>
      <c r="H456" s="20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25"/>
    </row>
    <row r="457" ht="14.25" customHeight="1">
      <c r="A457" s="7"/>
      <c r="B457" s="207"/>
      <c r="C457" s="25"/>
      <c r="D457" s="207"/>
      <c r="E457" s="7"/>
      <c r="F457" s="7"/>
      <c r="G457" s="201"/>
      <c r="H457" s="20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25"/>
    </row>
    <row r="458" ht="14.25" customHeight="1">
      <c r="A458" s="7"/>
      <c r="B458" s="207"/>
      <c r="C458" s="25"/>
      <c r="D458" s="207"/>
      <c r="E458" s="7"/>
      <c r="F458" s="7"/>
      <c r="G458" s="201"/>
      <c r="H458" s="20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25"/>
    </row>
    <row r="459" ht="14.25" customHeight="1">
      <c r="A459" s="7"/>
      <c r="B459" s="207"/>
      <c r="C459" s="25"/>
      <c r="D459" s="207"/>
      <c r="E459" s="7"/>
      <c r="F459" s="7"/>
      <c r="G459" s="201"/>
      <c r="H459" s="20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25"/>
    </row>
    <row r="460" ht="14.25" customHeight="1">
      <c r="A460" s="7"/>
      <c r="B460" s="207"/>
      <c r="C460" s="25"/>
      <c r="D460" s="207"/>
      <c r="E460" s="7"/>
      <c r="F460" s="7"/>
      <c r="G460" s="201"/>
      <c r="H460" s="20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25"/>
    </row>
    <row r="461" ht="14.25" customHeight="1">
      <c r="A461" s="7"/>
      <c r="B461" s="207"/>
      <c r="C461" s="25"/>
      <c r="D461" s="207"/>
      <c r="E461" s="7"/>
      <c r="F461" s="7"/>
      <c r="G461" s="201"/>
      <c r="H461" s="20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25"/>
    </row>
    <row r="462" ht="14.25" customHeight="1">
      <c r="A462" s="7"/>
      <c r="B462" s="207"/>
      <c r="C462" s="25"/>
      <c r="D462" s="207"/>
      <c r="E462" s="7"/>
      <c r="F462" s="7"/>
      <c r="G462" s="201"/>
      <c r="H462" s="20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25"/>
    </row>
    <row r="463" ht="14.25" customHeight="1">
      <c r="A463" s="7"/>
      <c r="B463" s="207"/>
      <c r="C463" s="25"/>
      <c r="D463" s="207"/>
      <c r="E463" s="7"/>
      <c r="F463" s="7"/>
      <c r="G463" s="201"/>
      <c r="H463" s="20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25"/>
    </row>
    <row r="464" ht="14.25" customHeight="1">
      <c r="A464" s="7"/>
      <c r="B464" s="207"/>
      <c r="C464" s="25"/>
      <c r="D464" s="207"/>
      <c r="E464" s="7"/>
      <c r="F464" s="7"/>
      <c r="G464" s="201"/>
      <c r="H464" s="20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25"/>
    </row>
    <row r="465" ht="14.25" customHeight="1">
      <c r="A465" s="7"/>
      <c r="B465" s="207"/>
      <c r="C465" s="25"/>
      <c r="D465" s="207"/>
      <c r="E465" s="7"/>
      <c r="F465" s="7"/>
      <c r="G465" s="201"/>
      <c r="H465" s="20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25"/>
    </row>
    <row r="466" ht="14.25" customHeight="1">
      <c r="A466" s="7"/>
      <c r="B466" s="207"/>
      <c r="C466" s="25"/>
      <c r="D466" s="207"/>
      <c r="E466" s="7"/>
      <c r="F466" s="7"/>
      <c r="G466" s="201"/>
      <c r="H466" s="20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25"/>
    </row>
    <row r="467" ht="14.25" customHeight="1">
      <c r="A467" s="7"/>
      <c r="B467" s="207"/>
      <c r="C467" s="25"/>
      <c r="D467" s="207"/>
      <c r="E467" s="7"/>
      <c r="F467" s="7"/>
      <c r="G467" s="201"/>
      <c r="H467" s="20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25"/>
    </row>
    <row r="468" ht="14.25" customHeight="1">
      <c r="A468" s="7"/>
      <c r="B468" s="207"/>
      <c r="C468" s="25"/>
      <c r="D468" s="207"/>
      <c r="E468" s="7"/>
      <c r="F468" s="7"/>
      <c r="G468" s="201"/>
      <c r="H468" s="20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25"/>
    </row>
    <row r="469" ht="14.25" customHeight="1">
      <c r="A469" s="7"/>
      <c r="B469" s="207"/>
      <c r="C469" s="25"/>
      <c r="D469" s="207"/>
      <c r="E469" s="7"/>
      <c r="F469" s="7"/>
      <c r="G469" s="201"/>
      <c r="H469" s="20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25"/>
    </row>
    <row r="470" ht="14.25" customHeight="1">
      <c r="A470" s="7"/>
      <c r="B470" s="207"/>
      <c r="C470" s="25"/>
      <c r="D470" s="207"/>
      <c r="E470" s="7"/>
      <c r="F470" s="7"/>
      <c r="G470" s="201"/>
      <c r="H470" s="20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25"/>
    </row>
    <row r="471" ht="14.25" customHeight="1">
      <c r="A471" s="7"/>
      <c r="B471" s="207"/>
      <c r="C471" s="25"/>
      <c r="D471" s="207"/>
      <c r="E471" s="7"/>
      <c r="F471" s="7"/>
      <c r="G471" s="201"/>
      <c r="H471" s="20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25"/>
    </row>
    <row r="472" ht="14.25" customHeight="1">
      <c r="A472" s="7"/>
      <c r="B472" s="207"/>
      <c r="C472" s="25"/>
      <c r="D472" s="207"/>
      <c r="E472" s="7"/>
      <c r="F472" s="7"/>
      <c r="G472" s="201"/>
      <c r="H472" s="20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25"/>
    </row>
    <row r="473" ht="14.25" customHeight="1">
      <c r="A473" s="7"/>
      <c r="B473" s="207"/>
      <c r="C473" s="25"/>
      <c r="D473" s="207"/>
      <c r="E473" s="7"/>
      <c r="F473" s="7"/>
      <c r="G473" s="201"/>
      <c r="H473" s="20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25"/>
    </row>
    <row r="474" ht="14.25" customHeight="1">
      <c r="A474" s="7"/>
      <c r="B474" s="207"/>
      <c r="C474" s="25"/>
      <c r="D474" s="207"/>
      <c r="E474" s="7"/>
      <c r="F474" s="7"/>
      <c r="G474" s="201"/>
      <c r="H474" s="20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25"/>
    </row>
    <row r="475" ht="14.25" customHeight="1">
      <c r="A475" s="7"/>
      <c r="B475" s="207"/>
      <c r="C475" s="25"/>
      <c r="D475" s="207"/>
      <c r="E475" s="7"/>
      <c r="F475" s="7"/>
      <c r="G475" s="201"/>
      <c r="H475" s="20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25"/>
    </row>
    <row r="476" ht="14.25" customHeight="1">
      <c r="A476" s="7"/>
      <c r="B476" s="207"/>
      <c r="C476" s="25"/>
      <c r="D476" s="207"/>
      <c r="E476" s="7"/>
      <c r="F476" s="7"/>
      <c r="G476" s="201"/>
      <c r="H476" s="20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25"/>
    </row>
    <row r="477" ht="14.25" customHeight="1">
      <c r="A477" s="7"/>
      <c r="B477" s="207"/>
      <c r="C477" s="25"/>
      <c r="D477" s="207"/>
      <c r="E477" s="7"/>
      <c r="F477" s="7"/>
      <c r="G477" s="201"/>
      <c r="H477" s="20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25"/>
    </row>
    <row r="478" ht="14.25" customHeight="1">
      <c r="A478" s="7"/>
      <c r="B478" s="207"/>
      <c r="C478" s="25"/>
      <c r="D478" s="207"/>
      <c r="E478" s="7"/>
      <c r="F478" s="7"/>
      <c r="G478" s="201"/>
      <c r="H478" s="20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25"/>
    </row>
    <row r="479" ht="14.25" customHeight="1">
      <c r="A479" s="7"/>
      <c r="B479" s="207"/>
      <c r="C479" s="25"/>
      <c r="D479" s="207"/>
      <c r="E479" s="7"/>
      <c r="F479" s="7"/>
      <c r="G479" s="201"/>
      <c r="H479" s="20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25"/>
    </row>
    <row r="480" ht="14.25" customHeight="1">
      <c r="A480" s="7"/>
      <c r="B480" s="207"/>
      <c r="C480" s="25"/>
      <c r="D480" s="207"/>
      <c r="E480" s="7"/>
      <c r="F480" s="7"/>
      <c r="G480" s="201"/>
      <c r="H480" s="20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25"/>
    </row>
    <row r="481" ht="14.25" customHeight="1">
      <c r="A481" s="7"/>
      <c r="B481" s="207"/>
      <c r="C481" s="25"/>
      <c r="D481" s="207"/>
      <c r="E481" s="7"/>
      <c r="F481" s="7"/>
      <c r="G481" s="201"/>
      <c r="H481" s="20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25"/>
    </row>
    <row r="482" ht="14.25" customHeight="1">
      <c r="A482" s="7"/>
      <c r="B482" s="207"/>
      <c r="C482" s="25"/>
      <c r="D482" s="207"/>
      <c r="E482" s="7"/>
      <c r="F482" s="7"/>
      <c r="G482" s="201"/>
      <c r="H482" s="20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25"/>
    </row>
    <row r="483" ht="14.25" customHeight="1">
      <c r="A483" s="7"/>
      <c r="B483" s="207"/>
      <c r="C483" s="25"/>
      <c r="D483" s="207"/>
      <c r="E483" s="7"/>
      <c r="F483" s="7"/>
      <c r="G483" s="201"/>
      <c r="H483" s="20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25"/>
    </row>
    <row r="484" ht="14.25" customHeight="1">
      <c r="A484" s="7"/>
      <c r="B484" s="207"/>
      <c r="C484" s="25"/>
      <c r="D484" s="207"/>
      <c r="E484" s="7"/>
      <c r="F484" s="7"/>
      <c r="G484" s="201"/>
      <c r="H484" s="20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25"/>
    </row>
    <row r="485" ht="14.25" customHeight="1">
      <c r="A485" s="7"/>
      <c r="B485" s="207"/>
      <c r="C485" s="25"/>
      <c r="D485" s="207"/>
      <c r="E485" s="7"/>
      <c r="F485" s="7"/>
      <c r="G485" s="201"/>
      <c r="H485" s="20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25"/>
    </row>
    <row r="486" ht="14.25" customHeight="1">
      <c r="A486" s="7"/>
      <c r="B486" s="207"/>
      <c r="C486" s="25"/>
      <c r="D486" s="207"/>
      <c r="E486" s="7"/>
      <c r="F486" s="7"/>
      <c r="G486" s="201"/>
      <c r="H486" s="20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25"/>
    </row>
    <row r="487" ht="14.25" customHeight="1">
      <c r="A487" s="7"/>
      <c r="B487" s="207"/>
      <c r="C487" s="25"/>
      <c r="D487" s="207"/>
      <c r="E487" s="7"/>
      <c r="F487" s="7"/>
      <c r="G487" s="201"/>
      <c r="H487" s="20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25"/>
    </row>
    <row r="488" ht="14.25" customHeight="1">
      <c r="A488" s="7"/>
      <c r="B488" s="207"/>
      <c r="C488" s="25"/>
      <c r="D488" s="207"/>
      <c r="E488" s="7"/>
      <c r="F488" s="7"/>
      <c r="G488" s="201"/>
      <c r="H488" s="20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25"/>
    </row>
    <row r="489" ht="14.25" customHeight="1">
      <c r="A489" s="7"/>
      <c r="B489" s="207"/>
      <c r="C489" s="25"/>
      <c r="D489" s="207"/>
      <c r="E489" s="7"/>
      <c r="F489" s="7"/>
      <c r="G489" s="201"/>
      <c r="H489" s="20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25"/>
    </row>
    <row r="490" ht="14.25" customHeight="1">
      <c r="A490" s="7"/>
      <c r="B490" s="207"/>
      <c r="C490" s="25"/>
      <c r="D490" s="207"/>
      <c r="E490" s="7"/>
      <c r="F490" s="7"/>
      <c r="G490" s="201"/>
      <c r="H490" s="20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25"/>
    </row>
    <row r="491" ht="14.25" customHeight="1">
      <c r="A491" s="7"/>
      <c r="B491" s="207"/>
      <c r="C491" s="25"/>
      <c r="D491" s="207"/>
      <c r="E491" s="7"/>
      <c r="F491" s="7"/>
      <c r="G491" s="201"/>
      <c r="H491" s="20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25"/>
    </row>
    <row r="492" ht="14.25" customHeight="1">
      <c r="A492" s="7"/>
      <c r="B492" s="207"/>
      <c r="C492" s="25"/>
      <c r="D492" s="207"/>
      <c r="E492" s="7"/>
      <c r="F492" s="7"/>
      <c r="G492" s="201"/>
      <c r="H492" s="20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25"/>
    </row>
    <row r="493" ht="14.25" customHeight="1">
      <c r="A493" s="7"/>
      <c r="B493" s="207"/>
      <c r="C493" s="25"/>
      <c r="D493" s="207"/>
      <c r="E493" s="7"/>
      <c r="F493" s="7"/>
      <c r="G493" s="201"/>
      <c r="H493" s="20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25"/>
    </row>
    <row r="494" ht="14.25" customHeight="1">
      <c r="A494" s="7"/>
      <c r="B494" s="207"/>
      <c r="C494" s="25"/>
      <c r="D494" s="207"/>
      <c r="E494" s="7"/>
      <c r="F494" s="7"/>
      <c r="G494" s="201"/>
      <c r="H494" s="20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25"/>
    </row>
    <row r="495" ht="14.25" customHeight="1">
      <c r="A495" s="7"/>
      <c r="B495" s="207"/>
      <c r="C495" s="25"/>
      <c r="D495" s="207"/>
      <c r="E495" s="7"/>
      <c r="F495" s="7"/>
      <c r="G495" s="201"/>
      <c r="H495" s="20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25"/>
    </row>
    <row r="496" ht="14.25" customHeight="1">
      <c r="A496" s="7"/>
      <c r="B496" s="207"/>
      <c r="C496" s="25"/>
      <c r="D496" s="207"/>
      <c r="E496" s="7"/>
      <c r="F496" s="7"/>
      <c r="G496" s="201"/>
      <c r="H496" s="20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25"/>
    </row>
    <row r="497" ht="14.25" customHeight="1">
      <c r="A497" s="7"/>
      <c r="B497" s="207"/>
      <c r="C497" s="25"/>
      <c r="D497" s="207"/>
      <c r="E497" s="7"/>
      <c r="F497" s="7"/>
      <c r="G497" s="201"/>
      <c r="H497" s="20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25"/>
    </row>
    <row r="498" ht="14.25" customHeight="1">
      <c r="A498" s="7"/>
      <c r="B498" s="207"/>
      <c r="C498" s="25"/>
      <c r="D498" s="207"/>
      <c r="E498" s="7"/>
      <c r="F498" s="7"/>
      <c r="G498" s="201"/>
      <c r="H498" s="20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25"/>
    </row>
    <row r="499" ht="14.25" customHeight="1">
      <c r="A499" s="7"/>
      <c r="B499" s="207"/>
      <c r="C499" s="25"/>
      <c r="D499" s="207"/>
      <c r="E499" s="7"/>
      <c r="F499" s="7"/>
      <c r="G499" s="201"/>
      <c r="H499" s="20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25"/>
    </row>
    <row r="500" ht="14.25" customHeight="1">
      <c r="A500" s="7"/>
      <c r="B500" s="207"/>
      <c r="C500" s="25"/>
      <c r="D500" s="207"/>
      <c r="E500" s="7"/>
      <c r="F500" s="7"/>
      <c r="G500" s="201"/>
      <c r="H500" s="20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25"/>
    </row>
    <row r="501" ht="14.25" customHeight="1">
      <c r="A501" s="7"/>
      <c r="B501" s="207"/>
      <c r="C501" s="25"/>
      <c r="D501" s="207"/>
      <c r="E501" s="7"/>
      <c r="F501" s="7"/>
      <c r="G501" s="201"/>
      <c r="H501" s="20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25"/>
    </row>
    <row r="502" ht="14.25" customHeight="1">
      <c r="A502" s="7"/>
      <c r="B502" s="207"/>
      <c r="C502" s="25"/>
      <c r="D502" s="207"/>
      <c r="E502" s="7"/>
      <c r="F502" s="7"/>
      <c r="G502" s="201"/>
      <c r="H502" s="20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25"/>
    </row>
    <row r="503" ht="14.25" customHeight="1">
      <c r="A503" s="7"/>
      <c r="B503" s="207"/>
      <c r="C503" s="25"/>
      <c r="D503" s="207"/>
      <c r="E503" s="7"/>
      <c r="F503" s="7"/>
      <c r="G503" s="201"/>
      <c r="H503" s="20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25"/>
    </row>
    <row r="504" ht="14.25" customHeight="1">
      <c r="A504" s="7"/>
      <c r="B504" s="207"/>
      <c r="C504" s="25"/>
      <c r="D504" s="207"/>
      <c r="E504" s="7"/>
      <c r="F504" s="7"/>
      <c r="G504" s="201"/>
      <c r="H504" s="20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25"/>
    </row>
    <row r="505" ht="14.25" customHeight="1">
      <c r="A505" s="7"/>
      <c r="B505" s="207"/>
      <c r="C505" s="25"/>
      <c r="D505" s="207"/>
      <c r="E505" s="7"/>
      <c r="F505" s="7"/>
      <c r="G505" s="201"/>
      <c r="H505" s="20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25"/>
    </row>
    <row r="506" ht="14.25" customHeight="1">
      <c r="A506" s="7"/>
      <c r="B506" s="207"/>
      <c r="C506" s="25"/>
      <c r="D506" s="207"/>
      <c r="E506" s="7"/>
      <c r="F506" s="7"/>
      <c r="G506" s="201"/>
      <c r="H506" s="20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25"/>
    </row>
    <row r="507" ht="14.25" customHeight="1">
      <c r="A507" s="7"/>
      <c r="B507" s="207"/>
      <c r="C507" s="25"/>
      <c r="D507" s="207"/>
      <c r="E507" s="7"/>
      <c r="F507" s="7"/>
      <c r="G507" s="201"/>
      <c r="H507" s="20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25"/>
    </row>
    <row r="508" ht="14.25" customHeight="1">
      <c r="A508" s="7"/>
      <c r="B508" s="207"/>
      <c r="C508" s="25"/>
      <c r="D508" s="207"/>
      <c r="E508" s="7"/>
      <c r="F508" s="7"/>
      <c r="G508" s="201"/>
      <c r="H508" s="20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25"/>
    </row>
    <row r="509" ht="14.25" customHeight="1">
      <c r="A509" s="7"/>
      <c r="B509" s="207"/>
      <c r="C509" s="25"/>
      <c r="D509" s="207"/>
      <c r="E509" s="7"/>
      <c r="F509" s="7"/>
      <c r="G509" s="201"/>
      <c r="H509" s="20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25"/>
    </row>
    <row r="510" ht="14.25" customHeight="1">
      <c r="A510" s="7"/>
      <c r="B510" s="207"/>
      <c r="C510" s="25"/>
      <c r="D510" s="207"/>
      <c r="E510" s="7"/>
      <c r="F510" s="7"/>
      <c r="G510" s="201"/>
      <c r="H510" s="20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25"/>
    </row>
    <row r="511" ht="14.25" customHeight="1">
      <c r="A511" s="7"/>
      <c r="B511" s="207"/>
      <c r="C511" s="25"/>
      <c r="D511" s="207"/>
      <c r="E511" s="7"/>
      <c r="F511" s="7"/>
      <c r="G511" s="201"/>
      <c r="H511" s="20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25"/>
    </row>
    <row r="512" ht="14.25" customHeight="1">
      <c r="A512" s="7"/>
      <c r="B512" s="207"/>
      <c r="C512" s="25"/>
      <c r="D512" s="207"/>
      <c r="E512" s="7"/>
      <c r="F512" s="7"/>
      <c r="G512" s="201"/>
      <c r="H512" s="20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25"/>
    </row>
    <row r="513" ht="14.25" customHeight="1">
      <c r="A513" s="7"/>
      <c r="B513" s="207"/>
      <c r="C513" s="25"/>
      <c r="D513" s="207"/>
      <c r="E513" s="7"/>
      <c r="F513" s="7"/>
      <c r="G513" s="201"/>
      <c r="H513" s="20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25"/>
    </row>
    <row r="514" ht="14.25" customHeight="1">
      <c r="A514" s="7"/>
      <c r="B514" s="207"/>
      <c r="C514" s="25"/>
      <c r="D514" s="207"/>
      <c r="E514" s="7"/>
      <c r="F514" s="7"/>
      <c r="G514" s="201"/>
      <c r="H514" s="20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25"/>
    </row>
    <row r="515" ht="14.25" customHeight="1">
      <c r="A515" s="7"/>
      <c r="B515" s="207"/>
      <c r="C515" s="25"/>
      <c r="D515" s="207"/>
      <c r="E515" s="7"/>
      <c r="F515" s="7"/>
      <c r="G515" s="201"/>
      <c r="H515" s="20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25"/>
    </row>
    <row r="516" ht="14.25" customHeight="1">
      <c r="A516" s="7"/>
      <c r="B516" s="207"/>
      <c r="C516" s="25"/>
      <c r="D516" s="207"/>
      <c r="E516" s="7"/>
      <c r="F516" s="7"/>
      <c r="G516" s="201"/>
      <c r="H516" s="20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25"/>
    </row>
    <row r="517" ht="14.25" customHeight="1">
      <c r="A517" s="7"/>
      <c r="B517" s="207"/>
      <c r="C517" s="25"/>
      <c r="D517" s="207"/>
      <c r="E517" s="7"/>
      <c r="F517" s="7"/>
      <c r="G517" s="201"/>
      <c r="H517" s="20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25"/>
    </row>
    <row r="518" ht="14.25" customHeight="1">
      <c r="A518" s="7"/>
      <c r="B518" s="207"/>
      <c r="C518" s="25"/>
      <c r="D518" s="207"/>
      <c r="E518" s="7"/>
      <c r="F518" s="7"/>
      <c r="G518" s="201"/>
      <c r="H518" s="20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25"/>
    </row>
    <row r="519" ht="14.25" customHeight="1">
      <c r="A519" s="7"/>
      <c r="B519" s="207"/>
      <c r="C519" s="25"/>
      <c r="D519" s="207"/>
      <c r="E519" s="7"/>
      <c r="F519" s="7"/>
      <c r="G519" s="201"/>
      <c r="H519" s="20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25"/>
    </row>
    <row r="520" ht="14.25" customHeight="1">
      <c r="A520" s="7"/>
      <c r="B520" s="207"/>
      <c r="C520" s="25"/>
      <c r="D520" s="207"/>
      <c r="E520" s="7"/>
      <c r="F520" s="7"/>
      <c r="G520" s="201"/>
      <c r="H520" s="20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25"/>
    </row>
    <row r="521" ht="14.25" customHeight="1">
      <c r="A521" s="7"/>
      <c r="B521" s="207"/>
      <c r="C521" s="25"/>
      <c r="D521" s="207"/>
      <c r="E521" s="7"/>
      <c r="F521" s="7"/>
      <c r="G521" s="201"/>
      <c r="H521" s="20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25"/>
    </row>
    <row r="522" ht="14.25" customHeight="1">
      <c r="A522" s="7"/>
      <c r="B522" s="207"/>
      <c r="C522" s="25"/>
      <c r="D522" s="207"/>
      <c r="E522" s="7"/>
      <c r="F522" s="7"/>
      <c r="G522" s="201"/>
      <c r="H522" s="20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25"/>
    </row>
    <row r="523" ht="14.25" customHeight="1">
      <c r="A523" s="7"/>
      <c r="B523" s="207"/>
      <c r="C523" s="25"/>
      <c r="D523" s="207"/>
      <c r="E523" s="7"/>
      <c r="F523" s="7"/>
      <c r="G523" s="201"/>
      <c r="H523" s="20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25"/>
    </row>
    <row r="524" ht="14.25" customHeight="1">
      <c r="A524" s="7"/>
      <c r="B524" s="207"/>
      <c r="C524" s="25"/>
      <c r="D524" s="207"/>
      <c r="E524" s="7"/>
      <c r="F524" s="7"/>
      <c r="G524" s="201"/>
      <c r="H524" s="20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25"/>
    </row>
    <row r="525" ht="14.25" customHeight="1">
      <c r="A525" s="7"/>
      <c r="B525" s="207"/>
      <c r="C525" s="25"/>
      <c r="D525" s="207"/>
      <c r="E525" s="7"/>
      <c r="F525" s="7"/>
      <c r="G525" s="201"/>
      <c r="H525" s="20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25"/>
    </row>
    <row r="526" ht="14.25" customHeight="1">
      <c r="A526" s="7"/>
      <c r="B526" s="207"/>
      <c r="C526" s="25"/>
      <c r="D526" s="207"/>
      <c r="E526" s="7"/>
      <c r="F526" s="7"/>
      <c r="G526" s="201"/>
      <c r="H526" s="20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25"/>
    </row>
    <row r="527" ht="14.25" customHeight="1">
      <c r="A527" s="7"/>
      <c r="B527" s="207"/>
      <c r="C527" s="25"/>
      <c r="D527" s="207"/>
      <c r="E527" s="7"/>
      <c r="F527" s="7"/>
      <c r="G527" s="201"/>
      <c r="H527" s="20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25"/>
    </row>
    <row r="528" ht="14.25" customHeight="1">
      <c r="A528" s="7"/>
      <c r="B528" s="207"/>
      <c r="C528" s="25"/>
      <c r="D528" s="207"/>
      <c r="E528" s="7"/>
      <c r="F528" s="7"/>
      <c r="G528" s="201"/>
      <c r="H528" s="20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25"/>
    </row>
    <row r="529" ht="14.25" customHeight="1">
      <c r="A529" s="7"/>
      <c r="B529" s="207"/>
      <c r="C529" s="25"/>
      <c r="D529" s="207"/>
      <c r="E529" s="7"/>
      <c r="F529" s="7"/>
      <c r="G529" s="201"/>
      <c r="H529" s="20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25"/>
    </row>
    <row r="530" ht="14.25" customHeight="1">
      <c r="A530" s="7"/>
      <c r="B530" s="207"/>
      <c r="C530" s="25"/>
      <c r="D530" s="207"/>
      <c r="E530" s="7"/>
      <c r="F530" s="7"/>
      <c r="G530" s="201"/>
      <c r="H530" s="20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25"/>
    </row>
    <row r="531" ht="14.25" customHeight="1">
      <c r="A531" s="7"/>
      <c r="B531" s="207"/>
      <c r="C531" s="25"/>
      <c r="D531" s="207"/>
      <c r="E531" s="7"/>
      <c r="F531" s="7"/>
      <c r="G531" s="201"/>
      <c r="H531" s="20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25"/>
    </row>
    <row r="532" ht="14.25" customHeight="1">
      <c r="A532" s="7"/>
      <c r="B532" s="207"/>
      <c r="C532" s="25"/>
      <c r="D532" s="207"/>
      <c r="E532" s="7"/>
      <c r="F532" s="7"/>
      <c r="G532" s="201"/>
      <c r="H532" s="20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25"/>
    </row>
    <row r="533" ht="14.25" customHeight="1">
      <c r="A533" s="7"/>
      <c r="B533" s="207"/>
      <c r="C533" s="25"/>
      <c r="D533" s="207"/>
      <c r="E533" s="7"/>
      <c r="F533" s="7"/>
      <c r="G533" s="201"/>
      <c r="H533" s="20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25"/>
    </row>
    <row r="534" ht="14.25" customHeight="1">
      <c r="A534" s="7"/>
      <c r="B534" s="207"/>
      <c r="C534" s="25"/>
      <c r="D534" s="207"/>
      <c r="E534" s="7"/>
      <c r="F534" s="7"/>
      <c r="G534" s="201"/>
      <c r="H534" s="20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25"/>
    </row>
    <row r="535" ht="14.25" customHeight="1">
      <c r="A535" s="7"/>
      <c r="B535" s="207"/>
      <c r="C535" s="25"/>
      <c r="D535" s="207"/>
      <c r="E535" s="7"/>
      <c r="F535" s="7"/>
      <c r="G535" s="201"/>
      <c r="H535" s="20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25"/>
    </row>
    <row r="536" ht="14.25" customHeight="1">
      <c r="A536" s="7"/>
      <c r="B536" s="207"/>
      <c r="C536" s="25"/>
      <c r="D536" s="207"/>
      <c r="E536" s="7"/>
      <c r="F536" s="7"/>
      <c r="G536" s="201"/>
      <c r="H536" s="20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25"/>
    </row>
    <row r="537" ht="14.25" customHeight="1">
      <c r="A537" s="7"/>
      <c r="B537" s="207"/>
      <c r="C537" s="25"/>
      <c r="D537" s="207"/>
      <c r="E537" s="7"/>
      <c r="F537" s="7"/>
      <c r="G537" s="201"/>
      <c r="H537" s="20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25"/>
    </row>
    <row r="538" ht="14.25" customHeight="1">
      <c r="A538" s="7"/>
      <c r="B538" s="207"/>
      <c r="C538" s="25"/>
      <c r="D538" s="207"/>
      <c r="E538" s="7"/>
      <c r="F538" s="7"/>
      <c r="G538" s="201"/>
      <c r="H538" s="20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25"/>
    </row>
    <row r="539" ht="14.25" customHeight="1">
      <c r="A539" s="7"/>
      <c r="B539" s="207"/>
      <c r="C539" s="25"/>
      <c r="D539" s="207"/>
      <c r="E539" s="7"/>
      <c r="F539" s="7"/>
      <c r="G539" s="201"/>
      <c r="H539" s="20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25"/>
    </row>
    <row r="540" ht="14.25" customHeight="1">
      <c r="A540" s="7"/>
      <c r="B540" s="207"/>
      <c r="C540" s="25"/>
      <c r="D540" s="207"/>
      <c r="E540" s="7"/>
      <c r="F540" s="7"/>
      <c r="G540" s="201"/>
      <c r="H540" s="20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25"/>
    </row>
    <row r="541" ht="14.25" customHeight="1">
      <c r="A541" s="7"/>
      <c r="B541" s="207"/>
      <c r="C541" s="25"/>
      <c r="D541" s="207"/>
      <c r="E541" s="7"/>
      <c r="F541" s="7"/>
      <c r="G541" s="201"/>
      <c r="H541" s="20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25"/>
    </row>
    <row r="542" ht="14.25" customHeight="1">
      <c r="A542" s="7"/>
      <c r="B542" s="207"/>
      <c r="C542" s="25"/>
      <c r="D542" s="207"/>
      <c r="E542" s="7"/>
      <c r="F542" s="7"/>
      <c r="G542" s="201"/>
      <c r="H542" s="20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25"/>
    </row>
    <row r="543" ht="14.25" customHeight="1">
      <c r="A543" s="7"/>
      <c r="B543" s="207"/>
      <c r="C543" s="25"/>
      <c r="D543" s="207"/>
      <c r="E543" s="7"/>
      <c r="F543" s="7"/>
      <c r="G543" s="201"/>
      <c r="H543" s="20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25"/>
    </row>
    <row r="544" ht="14.25" customHeight="1">
      <c r="A544" s="7"/>
      <c r="B544" s="207"/>
      <c r="C544" s="25"/>
      <c r="D544" s="207"/>
      <c r="E544" s="7"/>
      <c r="F544" s="7"/>
      <c r="G544" s="201"/>
      <c r="H544" s="20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25"/>
    </row>
    <row r="545" ht="14.25" customHeight="1">
      <c r="A545" s="7"/>
      <c r="B545" s="207"/>
      <c r="C545" s="25"/>
      <c r="D545" s="207"/>
      <c r="E545" s="7"/>
      <c r="F545" s="7"/>
      <c r="G545" s="201"/>
      <c r="H545" s="20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25"/>
    </row>
    <row r="546" ht="14.25" customHeight="1">
      <c r="A546" s="7"/>
      <c r="B546" s="207"/>
      <c r="C546" s="25"/>
      <c r="D546" s="207"/>
      <c r="E546" s="7"/>
      <c r="F546" s="7"/>
      <c r="G546" s="201"/>
      <c r="H546" s="20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25"/>
    </row>
    <row r="547" ht="14.25" customHeight="1">
      <c r="A547" s="7"/>
      <c r="B547" s="207"/>
      <c r="C547" s="25"/>
      <c r="D547" s="207"/>
      <c r="E547" s="7"/>
      <c r="F547" s="7"/>
      <c r="G547" s="201"/>
      <c r="H547" s="20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25"/>
    </row>
    <row r="548" ht="14.25" customHeight="1">
      <c r="A548" s="7"/>
      <c r="B548" s="207"/>
      <c r="C548" s="25"/>
      <c r="D548" s="207"/>
      <c r="E548" s="7"/>
      <c r="F548" s="7"/>
      <c r="G548" s="201"/>
      <c r="H548" s="20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25"/>
    </row>
    <row r="549" ht="14.25" customHeight="1">
      <c r="A549" s="7"/>
      <c r="B549" s="207"/>
      <c r="C549" s="25"/>
      <c r="D549" s="207"/>
      <c r="E549" s="7"/>
      <c r="F549" s="7"/>
      <c r="G549" s="201"/>
      <c r="H549" s="20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25"/>
    </row>
    <row r="550" ht="14.25" customHeight="1">
      <c r="A550" s="7"/>
      <c r="B550" s="207"/>
      <c r="C550" s="25"/>
      <c r="D550" s="207"/>
      <c r="E550" s="7"/>
      <c r="F550" s="7"/>
      <c r="G550" s="201"/>
      <c r="H550" s="20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25"/>
    </row>
    <row r="551" ht="14.25" customHeight="1">
      <c r="A551" s="7"/>
      <c r="B551" s="207"/>
      <c r="C551" s="25"/>
      <c r="D551" s="207"/>
      <c r="E551" s="7"/>
      <c r="F551" s="7"/>
      <c r="G551" s="201"/>
      <c r="H551" s="20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25"/>
    </row>
    <row r="552" ht="14.25" customHeight="1">
      <c r="A552" s="7"/>
      <c r="B552" s="207"/>
      <c r="C552" s="25"/>
      <c r="D552" s="207"/>
      <c r="E552" s="7"/>
      <c r="F552" s="7"/>
      <c r="G552" s="201"/>
      <c r="H552" s="20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25"/>
    </row>
    <row r="553" ht="14.25" customHeight="1">
      <c r="A553" s="7"/>
      <c r="B553" s="207"/>
      <c r="C553" s="25"/>
      <c r="D553" s="207"/>
      <c r="E553" s="7"/>
      <c r="F553" s="7"/>
      <c r="G553" s="201"/>
      <c r="H553" s="20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25"/>
    </row>
    <row r="554" ht="14.25" customHeight="1">
      <c r="A554" s="7"/>
      <c r="B554" s="207"/>
      <c r="C554" s="25"/>
      <c r="D554" s="207"/>
      <c r="E554" s="7"/>
      <c r="F554" s="7"/>
      <c r="G554" s="201"/>
      <c r="H554" s="20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25"/>
    </row>
    <row r="555" ht="14.25" customHeight="1">
      <c r="A555" s="7"/>
      <c r="B555" s="207"/>
      <c r="C555" s="25"/>
      <c r="D555" s="207"/>
      <c r="E555" s="7"/>
      <c r="F555" s="7"/>
      <c r="G555" s="201"/>
      <c r="H555" s="20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25"/>
    </row>
    <row r="556" ht="14.25" customHeight="1">
      <c r="A556" s="7"/>
      <c r="B556" s="207"/>
      <c r="C556" s="25"/>
      <c r="D556" s="207"/>
      <c r="E556" s="7"/>
      <c r="F556" s="7"/>
      <c r="G556" s="201"/>
      <c r="H556" s="20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25"/>
    </row>
    <row r="557" ht="14.25" customHeight="1">
      <c r="A557" s="7"/>
      <c r="B557" s="207"/>
      <c r="C557" s="25"/>
      <c r="D557" s="207"/>
      <c r="E557" s="7"/>
      <c r="F557" s="7"/>
      <c r="G557" s="201"/>
      <c r="H557" s="20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25"/>
    </row>
    <row r="558" ht="14.25" customHeight="1">
      <c r="A558" s="7"/>
      <c r="B558" s="207"/>
      <c r="C558" s="25"/>
      <c r="D558" s="207"/>
      <c r="E558" s="7"/>
      <c r="F558" s="7"/>
      <c r="G558" s="201"/>
      <c r="H558" s="20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25"/>
    </row>
    <row r="559" ht="14.25" customHeight="1">
      <c r="A559" s="7"/>
      <c r="B559" s="207"/>
      <c r="C559" s="25"/>
      <c r="D559" s="207"/>
      <c r="E559" s="7"/>
      <c r="F559" s="7"/>
      <c r="G559" s="201"/>
      <c r="H559" s="20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25"/>
    </row>
    <row r="560" ht="14.25" customHeight="1">
      <c r="A560" s="7"/>
      <c r="B560" s="207"/>
      <c r="C560" s="25"/>
      <c r="D560" s="207"/>
      <c r="E560" s="7"/>
      <c r="F560" s="7"/>
      <c r="G560" s="201"/>
      <c r="H560" s="20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25"/>
    </row>
    <row r="561" ht="14.25" customHeight="1">
      <c r="A561" s="7"/>
      <c r="B561" s="207"/>
      <c r="C561" s="25"/>
      <c r="D561" s="207"/>
      <c r="E561" s="7"/>
      <c r="F561" s="7"/>
      <c r="G561" s="201"/>
      <c r="H561" s="20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25"/>
    </row>
    <row r="562" ht="14.25" customHeight="1">
      <c r="A562" s="7"/>
      <c r="B562" s="207"/>
      <c r="C562" s="25"/>
      <c r="D562" s="207"/>
      <c r="E562" s="7"/>
      <c r="F562" s="7"/>
      <c r="G562" s="201"/>
      <c r="H562" s="20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25"/>
    </row>
    <row r="563" ht="14.25" customHeight="1">
      <c r="A563" s="7"/>
      <c r="B563" s="207"/>
      <c r="C563" s="25"/>
      <c r="D563" s="207"/>
      <c r="E563" s="7"/>
      <c r="F563" s="7"/>
      <c r="G563" s="201"/>
      <c r="H563" s="20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25"/>
    </row>
    <row r="564" ht="14.25" customHeight="1">
      <c r="A564" s="7"/>
      <c r="B564" s="207"/>
      <c r="C564" s="25"/>
      <c r="D564" s="207"/>
      <c r="E564" s="7"/>
      <c r="F564" s="7"/>
      <c r="G564" s="201"/>
      <c r="H564" s="20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25"/>
    </row>
    <row r="565" ht="14.25" customHeight="1">
      <c r="A565" s="7"/>
      <c r="B565" s="207"/>
      <c r="C565" s="25"/>
      <c r="D565" s="207"/>
      <c r="E565" s="7"/>
      <c r="F565" s="7"/>
      <c r="G565" s="201"/>
      <c r="H565" s="20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25"/>
    </row>
    <row r="566" ht="14.25" customHeight="1">
      <c r="A566" s="7"/>
      <c r="B566" s="207"/>
      <c r="C566" s="25"/>
      <c r="D566" s="207"/>
      <c r="E566" s="7"/>
      <c r="F566" s="7"/>
      <c r="G566" s="201"/>
      <c r="H566" s="20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25"/>
    </row>
    <row r="567" ht="14.25" customHeight="1">
      <c r="A567" s="7"/>
      <c r="B567" s="207"/>
      <c r="C567" s="25"/>
      <c r="D567" s="207"/>
      <c r="E567" s="7"/>
      <c r="F567" s="7"/>
      <c r="G567" s="201"/>
      <c r="H567" s="20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25"/>
    </row>
    <row r="568" ht="14.25" customHeight="1">
      <c r="A568" s="7"/>
      <c r="B568" s="207"/>
      <c r="C568" s="25"/>
      <c r="D568" s="207"/>
      <c r="E568" s="7"/>
      <c r="F568" s="7"/>
      <c r="G568" s="201"/>
      <c r="H568" s="20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25"/>
    </row>
    <row r="569" ht="14.25" customHeight="1">
      <c r="A569" s="7"/>
      <c r="B569" s="207"/>
      <c r="C569" s="25"/>
      <c r="D569" s="207"/>
      <c r="E569" s="7"/>
      <c r="F569" s="7"/>
      <c r="G569" s="201"/>
      <c r="H569" s="20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25"/>
    </row>
    <row r="570" ht="14.25" customHeight="1">
      <c r="A570" s="7"/>
      <c r="B570" s="207"/>
      <c r="C570" s="25"/>
      <c r="D570" s="207"/>
      <c r="E570" s="7"/>
      <c r="F570" s="7"/>
      <c r="G570" s="201"/>
      <c r="H570" s="20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25"/>
    </row>
    <row r="571" ht="14.25" customHeight="1">
      <c r="A571" s="7"/>
      <c r="B571" s="207"/>
      <c r="C571" s="25"/>
      <c r="D571" s="207"/>
      <c r="E571" s="7"/>
      <c r="F571" s="7"/>
      <c r="G571" s="201"/>
      <c r="H571" s="20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25"/>
    </row>
    <row r="572" ht="14.25" customHeight="1">
      <c r="A572" s="7"/>
      <c r="B572" s="207"/>
      <c r="C572" s="25"/>
      <c r="D572" s="207"/>
      <c r="E572" s="7"/>
      <c r="F572" s="7"/>
      <c r="G572" s="201"/>
      <c r="H572" s="20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25"/>
    </row>
    <row r="573" ht="14.25" customHeight="1">
      <c r="A573" s="7"/>
      <c r="B573" s="207"/>
      <c r="C573" s="25"/>
      <c r="D573" s="207"/>
      <c r="E573" s="7"/>
      <c r="F573" s="7"/>
      <c r="G573" s="201"/>
      <c r="H573" s="20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25"/>
    </row>
    <row r="574" ht="14.25" customHeight="1">
      <c r="A574" s="7"/>
      <c r="B574" s="207"/>
      <c r="C574" s="25"/>
      <c r="D574" s="207"/>
      <c r="E574" s="7"/>
      <c r="F574" s="7"/>
      <c r="G574" s="201"/>
      <c r="H574" s="20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25"/>
    </row>
    <row r="575" ht="14.25" customHeight="1">
      <c r="A575" s="7"/>
      <c r="B575" s="207"/>
      <c r="C575" s="25"/>
      <c r="D575" s="207"/>
      <c r="E575" s="7"/>
      <c r="F575" s="7"/>
      <c r="G575" s="201"/>
      <c r="H575" s="20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25"/>
    </row>
    <row r="576" ht="14.25" customHeight="1">
      <c r="A576" s="7"/>
      <c r="B576" s="207"/>
      <c r="C576" s="25"/>
      <c r="D576" s="207"/>
      <c r="E576" s="7"/>
      <c r="F576" s="7"/>
      <c r="G576" s="201"/>
      <c r="H576" s="20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25"/>
    </row>
    <row r="577" ht="14.25" customHeight="1">
      <c r="A577" s="7"/>
      <c r="B577" s="207"/>
      <c r="C577" s="25"/>
      <c r="D577" s="207"/>
      <c r="E577" s="7"/>
      <c r="F577" s="7"/>
      <c r="G577" s="201"/>
      <c r="H577" s="20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25"/>
    </row>
    <row r="578" ht="14.25" customHeight="1">
      <c r="A578" s="7"/>
      <c r="B578" s="207"/>
      <c r="C578" s="25"/>
      <c r="D578" s="207"/>
      <c r="E578" s="7"/>
      <c r="F578" s="7"/>
      <c r="G578" s="201"/>
      <c r="H578" s="20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25"/>
    </row>
    <row r="579" ht="14.25" customHeight="1">
      <c r="A579" s="7"/>
      <c r="B579" s="207"/>
      <c r="C579" s="25"/>
      <c r="D579" s="207"/>
      <c r="E579" s="7"/>
      <c r="F579" s="7"/>
      <c r="G579" s="201"/>
      <c r="H579" s="20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25"/>
    </row>
    <row r="580" ht="14.25" customHeight="1">
      <c r="A580" s="7"/>
      <c r="B580" s="207"/>
      <c r="C580" s="25"/>
      <c r="D580" s="207"/>
      <c r="E580" s="7"/>
      <c r="F580" s="7"/>
      <c r="G580" s="201"/>
      <c r="H580" s="20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25"/>
    </row>
    <row r="581" ht="14.25" customHeight="1">
      <c r="A581" s="7"/>
      <c r="B581" s="207"/>
      <c r="C581" s="25"/>
      <c r="D581" s="207"/>
      <c r="E581" s="7"/>
      <c r="F581" s="7"/>
      <c r="G581" s="201"/>
      <c r="H581" s="20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25"/>
    </row>
    <row r="582" ht="14.25" customHeight="1">
      <c r="A582" s="7"/>
      <c r="B582" s="207"/>
      <c r="C582" s="25"/>
      <c r="D582" s="207"/>
      <c r="E582" s="7"/>
      <c r="F582" s="7"/>
      <c r="G582" s="201"/>
      <c r="H582" s="20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25"/>
    </row>
    <row r="583" ht="14.25" customHeight="1">
      <c r="A583" s="7"/>
      <c r="B583" s="207"/>
      <c r="C583" s="25"/>
      <c r="D583" s="207"/>
      <c r="E583" s="7"/>
      <c r="F583" s="7"/>
      <c r="G583" s="201"/>
      <c r="H583" s="20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25"/>
    </row>
    <row r="584" ht="14.25" customHeight="1">
      <c r="A584" s="7"/>
      <c r="B584" s="207"/>
      <c r="C584" s="25"/>
      <c r="D584" s="207"/>
      <c r="E584" s="7"/>
      <c r="F584" s="7"/>
      <c r="G584" s="201"/>
      <c r="H584" s="20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25"/>
    </row>
    <row r="585" ht="14.25" customHeight="1">
      <c r="A585" s="7"/>
      <c r="B585" s="207"/>
      <c r="C585" s="25"/>
      <c r="D585" s="207"/>
      <c r="E585" s="7"/>
      <c r="F585" s="7"/>
      <c r="G585" s="201"/>
      <c r="H585" s="20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25"/>
    </row>
    <row r="586" ht="14.25" customHeight="1">
      <c r="A586" s="7"/>
      <c r="B586" s="207"/>
      <c r="C586" s="25"/>
      <c r="D586" s="207"/>
      <c r="E586" s="7"/>
      <c r="F586" s="7"/>
      <c r="G586" s="201"/>
      <c r="H586" s="20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25"/>
    </row>
    <row r="587" ht="14.25" customHeight="1">
      <c r="A587" s="7"/>
      <c r="B587" s="207"/>
      <c r="C587" s="25"/>
      <c r="D587" s="207"/>
      <c r="E587" s="7"/>
      <c r="F587" s="7"/>
      <c r="G587" s="201"/>
      <c r="H587" s="20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25"/>
    </row>
    <row r="588" ht="14.25" customHeight="1">
      <c r="A588" s="7"/>
      <c r="B588" s="207"/>
      <c r="C588" s="25"/>
      <c r="D588" s="207"/>
      <c r="E588" s="7"/>
      <c r="F588" s="7"/>
      <c r="G588" s="201"/>
      <c r="H588" s="20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25"/>
    </row>
    <row r="589" ht="14.25" customHeight="1">
      <c r="A589" s="7"/>
      <c r="B589" s="207"/>
      <c r="C589" s="25"/>
      <c r="D589" s="207"/>
      <c r="E589" s="7"/>
      <c r="F589" s="7"/>
      <c r="G589" s="201"/>
      <c r="H589" s="20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25"/>
    </row>
    <row r="590" ht="14.25" customHeight="1">
      <c r="A590" s="7"/>
      <c r="B590" s="207"/>
      <c r="C590" s="25"/>
      <c r="D590" s="207"/>
      <c r="E590" s="7"/>
      <c r="F590" s="7"/>
      <c r="G590" s="201"/>
      <c r="H590" s="20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25"/>
    </row>
    <row r="591" ht="14.25" customHeight="1">
      <c r="A591" s="7"/>
      <c r="B591" s="207"/>
      <c r="C591" s="25"/>
      <c r="D591" s="207"/>
      <c r="E591" s="7"/>
      <c r="F591" s="7"/>
      <c r="G591" s="201"/>
      <c r="H591" s="20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25"/>
    </row>
    <row r="592" ht="14.25" customHeight="1">
      <c r="A592" s="7"/>
      <c r="B592" s="207"/>
      <c r="C592" s="25"/>
      <c r="D592" s="207"/>
      <c r="E592" s="7"/>
      <c r="F592" s="7"/>
      <c r="G592" s="201"/>
      <c r="H592" s="20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25"/>
    </row>
    <row r="593" ht="14.25" customHeight="1">
      <c r="A593" s="7"/>
      <c r="B593" s="207"/>
      <c r="C593" s="25"/>
      <c r="D593" s="207"/>
      <c r="E593" s="7"/>
      <c r="F593" s="7"/>
      <c r="G593" s="201"/>
      <c r="H593" s="20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25"/>
    </row>
    <row r="594" ht="14.25" customHeight="1">
      <c r="A594" s="7"/>
      <c r="B594" s="207"/>
      <c r="C594" s="25"/>
      <c r="D594" s="207"/>
      <c r="E594" s="7"/>
      <c r="F594" s="7"/>
      <c r="G594" s="201"/>
      <c r="H594" s="20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25"/>
    </row>
    <row r="595" ht="14.25" customHeight="1">
      <c r="A595" s="7"/>
      <c r="B595" s="207"/>
      <c r="C595" s="25"/>
      <c r="D595" s="207"/>
      <c r="E595" s="7"/>
      <c r="F595" s="7"/>
      <c r="G595" s="201"/>
      <c r="H595" s="20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25"/>
    </row>
    <row r="596" ht="14.25" customHeight="1">
      <c r="A596" s="7"/>
      <c r="B596" s="207"/>
      <c r="C596" s="25"/>
      <c r="D596" s="207"/>
      <c r="E596" s="7"/>
      <c r="F596" s="7"/>
      <c r="G596" s="201"/>
      <c r="H596" s="20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25"/>
    </row>
    <row r="597" ht="14.25" customHeight="1">
      <c r="A597" s="7"/>
      <c r="B597" s="207"/>
      <c r="C597" s="25"/>
      <c r="D597" s="207"/>
      <c r="E597" s="7"/>
      <c r="F597" s="7"/>
      <c r="G597" s="201"/>
      <c r="H597" s="20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25"/>
    </row>
    <row r="598" ht="14.25" customHeight="1">
      <c r="A598" s="7"/>
      <c r="B598" s="207"/>
      <c r="C598" s="25"/>
      <c r="D598" s="207"/>
      <c r="E598" s="7"/>
      <c r="F598" s="7"/>
      <c r="G598" s="201"/>
      <c r="H598" s="20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25"/>
    </row>
    <row r="599" ht="14.25" customHeight="1">
      <c r="A599" s="7"/>
      <c r="B599" s="207"/>
      <c r="C599" s="25"/>
      <c r="D599" s="207"/>
      <c r="E599" s="7"/>
      <c r="F599" s="7"/>
      <c r="G599" s="201"/>
      <c r="H599" s="20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25"/>
    </row>
    <row r="600" ht="14.25" customHeight="1">
      <c r="A600" s="7"/>
      <c r="B600" s="207"/>
      <c r="C600" s="25"/>
      <c r="D600" s="207"/>
      <c r="E600" s="7"/>
      <c r="F600" s="7"/>
      <c r="G600" s="201"/>
      <c r="H600" s="20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25"/>
    </row>
    <row r="601" ht="14.25" customHeight="1">
      <c r="A601" s="7"/>
      <c r="B601" s="207"/>
      <c r="C601" s="25"/>
      <c r="D601" s="207"/>
      <c r="E601" s="7"/>
      <c r="F601" s="7"/>
      <c r="G601" s="201"/>
      <c r="H601" s="20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25"/>
    </row>
    <row r="602" ht="14.25" customHeight="1">
      <c r="A602" s="7"/>
      <c r="B602" s="207"/>
      <c r="C602" s="25"/>
      <c r="D602" s="207"/>
      <c r="E602" s="7"/>
      <c r="F602" s="7"/>
      <c r="G602" s="201"/>
      <c r="H602" s="20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25"/>
    </row>
    <row r="603" ht="14.25" customHeight="1">
      <c r="A603" s="7"/>
      <c r="B603" s="207"/>
      <c r="C603" s="25"/>
      <c r="D603" s="207"/>
      <c r="E603" s="7"/>
      <c r="F603" s="7"/>
      <c r="G603" s="201"/>
      <c r="H603" s="20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25"/>
    </row>
    <row r="604" ht="14.25" customHeight="1">
      <c r="A604" s="7"/>
      <c r="B604" s="207"/>
      <c r="C604" s="25"/>
      <c r="D604" s="207"/>
      <c r="E604" s="7"/>
      <c r="F604" s="7"/>
      <c r="G604" s="201"/>
      <c r="H604" s="20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25"/>
    </row>
    <row r="605" ht="14.25" customHeight="1">
      <c r="A605" s="7"/>
      <c r="B605" s="207"/>
      <c r="C605" s="25"/>
      <c r="D605" s="207"/>
      <c r="E605" s="7"/>
      <c r="F605" s="7"/>
      <c r="G605" s="201"/>
      <c r="H605" s="20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25"/>
    </row>
    <row r="606" ht="14.25" customHeight="1">
      <c r="A606" s="7"/>
      <c r="B606" s="207"/>
      <c r="C606" s="25"/>
      <c r="D606" s="207"/>
      <c r="E606" s="7"/>
      <c r="F606" s="7"/>
      <c r="G606" s="201"/>
      <c r="H606" s="20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25"/>
    </row>
    <row r="607" ht="14.25" customHeight="1">
      <c r="A607" s="7"/>
      <c r="B607" s="207"/>
      <c r="C607" s="25"/>
      <c r="D607" s="207"/>
      <c r="E607" s="7"/>
      <c r="F607" s="7"/>
      <c r="G607" s="201"/>
      <c r="H607" s="20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25"/>
    </row>
    <row r="608" ht="14.25" customHeight="1">
      <c r="A608" s="7"/>
      <c r="B608" s="207"/>
      <c r="C608" s="25"/>
      <c r="D608" s="207"/>
      <c r="E608" s="7"/>
      <c r="F608" s="7"/>
      <c r="G608" s="201"/>
      <c r="H608" s="20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25"/>
    </row>
    <row r="609" ht="14.25" customHeight="1">
      <c r="A609" s="7"/>
      <c r="B609" s="207"/>
      <c r="C609" s="25"/>
      <c r="D609" s="207"/>
      <c r="E609" s="7"/>
      <c r="F609" s="7"/>
      <c r="G609" s="201"/>
      <c r="H609" s="20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25"/>
    </row>
    <row r="610" ht="14.25" customHeight="1">
      <c r="A610" s="7"/>
      <c r="B610" s="207"/>
      <c r="C610" s="25"/>
      <c r="D610" s="207"/>
      <c r="E610" s="7"/>
      <c r="F610" s="7"/>
      <c r="G610" s="201"/>
      <c r="H610" s="20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25"/>
    </row>
    <row r="611" ht="14.25" customHeight="1">
      <c r="A611" s="7"/>
      <c r="B611" s="207"/>
      <c r="C611" s="25"/>
      <c r="D611" s="207"/>
      <c r="E611" s="7"/>
      <c r="F611" s="7"/>
      <c r="G611" s="201"/>
      <c r="H611" s="20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25"/>
    </row>
    <row r="612" ht="14.25" customHeight="1">
      <c r="A612" s="7"/>
      <c r="B612" s="207"/>
      <c r="C612" s="25"/>
      <c r="D612" s="207"/>
      <c r="E612" s="7"/>
      <c r="F612" s="7"/>
      <c r="G612" s="201"/>
      <c r="H612" s="20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25"/>
    </row>
    <row r="613" ht="14.25" customHeight="1">
      <c r="A613" s="7"/>
      <c r="B613" s="207"/>
      <c r="C613" s="25"/>
      <c r="D613" s="207"/>
      <c r="E613" s="7"/>
      <c r="F613" s="7"/>
      <c r="G613" s="201"/>
      <c r="H613" s="20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25"/>
    </row>
    <row r="614" ht="14.25" customHeight="1">
      <c r="A614" s="7"/>
      <c r="B614" s="207"/>
      <c r="C614" s="25"/>
      <c r="D614" s="207"/>
      <c r="E614" s="7"/>
      <c r="F614" s="7"/>
      <c r="G614" s="201"/>
      <c r="H614" s="20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25"/>
    </row>
    <row r="615" ht="14.25" customHeight="1">
      <c r="A615" s="7"/>
      <c r="B615" s="207"/>
      <c r="C615" s="25"/>
      <c r="D615" s="207"/>
      <c r="E615" s="7"/>
      <c r="F615" s="7"/>
      <c r="G615" s="201"/>
      <c r="H615" s="20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25"/>
    </row>
    <row r="616" ht="14.25" customHeight="1">
      <c r="A616" s="7"/>
      <c r="B616" s="207"/>
      <c r="C616" s="25"/>
      <c r="D616" s="207"/>
      <c r="E616" s="7"/>
      <c r="F616" s="7"/>
      <c r="G616" s="201"/>
      <c r="H616" s="20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25"/>
    </row>
    <row r="617" ht="14.25" customHeight="1">
      <c r="A617" s="7"/>
      <c r="B617" s="207"/>
      <c r="C617" s="25"/>
      <c r="D617" s="207"/>
      <c r="E617" s="7"/>
      <c r="F617" s="7"/>
      <c r="G617" s="201"/>
      <c r="H617" s="20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25"/>
    </row>
    <row r="618" ht="14.25" customHeight="1">
      <c r="A618" s="7"/>
      <c r="B618" s="207"/>
      <c r="C618" s="25"/>
      <c r="D618" s="207"/>
      <c r="E618" s="7"/>
      <c r="F618" s="7"/>
      <c r="G618" s="201"/>
      <c r="H618" s="20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25"/>
    </row>
    <row r="619" ht="14.25" customHeight="1">
      <c r="A619" s="7"/>
      <c r="B619" s="207"/>
      <c r="C619" s="25"/>
      <c r="D619" s="207"/>
      <c r="E619" s="7"/>
      <c r="F619" s="7"/>
      <c r="G619" s="201"/>
      <c r="H619" s="20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25"/>
    </row>
    <row r="620" ht="14.25" customHeight="1">
      <c r="A620" s="7"/>
      <c r="B620" s="207"/>
      <c r="C620" s="25"/>
      <c r="D620" s="207"/>
      <c r="E620" s="7"/>
      <c r="F620" s="7"/>
      <c r="G620" s="201"/>
      <c r="H620" s="20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25"/>
    </row>
    <row r="621" ht="14.25" customHeight="1">
      <c r="A621" s="7"/>
      <c r="B621" s="207"/>
      <c r="C621" s="25"/>
      <c r="D621" s="207"/>
      <c r="E621" s="7"/>
      <c r="F621" s="7"/>
      <c r="G621" s="201"/>
      <c r="H621" s="20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25"/>
    </row>
    <row r="622" ht="14.25" customHeight="1">
      <c r="A622" s="7"/>
      <c r="B622" s="207"/>
      <c r="C622" s="25"/>
      <c r="D622" s="207"/>
      <c r="E622" s="7"/>
      <c r="F622" s="7"/>
      <c r="G622" s="201"/>
      <c r="H622" s="20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25"/>
    </row>
    <row r="623" ht="14.25" customHeight="1">
      <c r="A623" s="7"/>
      <c r="B623" s="207"/>
      <c r="C623" s="25"/>
      <c r="D623" s="207"/>
      <c r="E623" s="7"/>
      <c r="F623" s="7"/>
      <c r="G623" s="201"/>
      <c r="H623" s="20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25"/>
    </row>
    <row r="624" ht="14.25" customHeight="1">
      <c r="A624" s="7"/>
      <c r="B624" s="207"/>
      <c r="C624" s="25"/>
      <c r="D624" s="207"/>
      <c r="E624" s="7"/>
      <c r="F624" s="7"/>
      <c r="G624" s="201"/>
      <c r="H624" s="20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25"/>
    </row>
    <row r="625" ht="14.25" customHeight="1">
      <c r="A625" s="7"/>
      <c r="B625" s="207"/>
      <c r="C625" s="25"/>
      <c r="D625" s="207"/>
      <c r="E625" s="7"/>
      <c r="F625" s="7"/>
      <c r="G625" s="201"/>
      <c r="H625" s="20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25"/>
    </row>
    <row r="626" ht="14.25" customHeight="1">
      <c r="A626" s="7"/>
      <c r="B626" s="207"/>
      <c r="C626" s="25"/>
      <c r="D626" s="207"/>
      <c r="E626" s="7"/>
      <c r="F626" s="7"/>
      <c r="G626" s="201"/>
      <c r="H626" s="20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25"/>
    </row>
    <row r="627" ht="14.25" customHeight="1">
      <c r="A627" s="7"/>
      <c r="B627" s="207"/>
      <c r="C627" s="25"/>
      <c r="D627" s="207"/>
      <c r="E627" s="7"/>
      <c r="F627" s="7"/>
      <c r="G627" s="201"/>
      <c r="H627" s="20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25"/>
    </row>
    <row r="628" ht="14.25" customHeight="1">
      <c r="A628" s="7"/>
      <c r="B628" s="207"/>
      <c r="C628" s="25"/>
      <c r="D628" s="207"/>
      <c r="E628" s="7"/>
      <c r="F628" s="7"/>
      <c r="G628" s="201"/>
      <c r="H628" s="20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25"/>
    </row>
    <row r="629" ht="14.25" customHeight="1">
      <c r="A629" s="7"/>
      <c r="B629" s="207"/>
      <c r="C629" s="25"/>
      <c r="D629" s="207"/>
      <c r="E629" s="7"/>
      <c r="F629" s="7"/>
      <c r="G629" s="201"/>
      <c r="H629" s="20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25"/>
    </row>
    <row r="630" ht="14.25" customHeight="1">
      <c r="A630" s="7"/>
      <c r="B630" s="207"/>
      <c r="C630" s="25"/>
      <c r="D630" s="207"/>
      <c r="E630" s="7"/>
      <c r="F630" s="7"/>
      <c r="G630" s="201"/>
      <c r="H630" s="20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25"/>
    </row>
    <row r="631" ht="14.25" customHeight="1">
      <c r="A631" s="7"/>
      <c r="B631" s="207"/>
      <c r="C631" s="25"/>
      <c r="D631" s="207"/>
      <c r="E631" s="7"/>
      <c r="F631" s="7"/>
      <c r="G631" s="201"/>
      <c r="H631" s="20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25"/>
    </row>
    <row r="632" ht="14.25" customHeight="1">
      <c r="A632" s="7"/>
      <c r="B632" s="207"/>
      <c r="C632" s="25"/>
      <c r="D632" s="207"/>
      <c r="E632" s="7"/>
      <c r="F632" s="7"/>
      <c r="G632" s="201"/>
      <c r="H632" s="20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25"/>
    </row>
    <row r="633" ht="14.25" customHeight="1">
      <c r="A633" s="7"/>
      <c r="B633" s="207"/>
      <c r="C633" s="25"/>
      <c r="D633" s="207"/>
      <c r="E633" s="7"/>
      <c r="F633" s="7"/>
      <c r="G633" s="201"/>
      <c r="H633" s="20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25"/>
    </row>
    <row r="634" ht="14.25" customHeight="1">
      <c r="A634" s="7"/>
      <c r="B634" s="207"/>
      <c r="C634" s="25"/>
      <c r="D634" s="207"/>
      <c r="E634" s="7"/>
      <c r="F634" s="7"/>
      <c r="G634" s="201"/>
      <c r="H634" s="20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25"/>
    </row>
    <row r="635" ht="14.25" customHeight="1">
      <c r="A635" s="7"/>
      <c r="B635" s="207"/>
      <c r="C635" s="25"/>
      <c r="D635" s="207"/>
      <c r="E635" s="7"/>
      <c r="F635" s="7"/>
      <c r="G635" s="201"/>
      <c r="H635" s="20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25"/>
    </row>
    <row r="636" ht="14.25" customHeight="1">
      <c r="A636" s="7"/>
      <c r="B636" s="207"/>
      <c r="C636" s="25"/>
      <c r="D636" s="207"/>
      <c r="E636" s="7"/>
      <c r="F636" s="7"/>
      <c r="G636" s="201"/>
      <c r="H636" s="20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25"/>
    </row>
    <row r="637" ht="14.25" customHeight="1">
      <c r="A637" s="7"/>
      <c r="B637" s="207"/>
      <c r="C637" s="25"/>
      <c r="D637" s="207"/>
      <c r="E637" s="7"/>
      <c r="F637" s="7"/>
      <c r="G637" s="201"/>
      <c r="H637" s="20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25"/>
    </row>
    <row r="638" ht="14.25" customHeight="1">
      <c r="A638" s="7"/>
      <c r="B638" s="207"/>
      <c r="C638" s="25"/>
      <c r="D638" s="207"/>
      <c r="E638" s="7"/>
      <c r="F638" s="7"/>
      <c r="G638" s="201"/>
      <c r="H638" s="20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25"/>
    </row>
    <row r="639" ht="14.25" customHeight="1">
      <c r="A639" s="7"/>
      <c r="B639" s="207"/>
      <c r="C639" s="25"/>
      <c r="D639" s="207"/>
      <c r="E639" s="7"/>
      <c r="F639" s="7"/>
      <c r="G639" s="201"/>
      <c r="H639" s="20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25"/>
    </row>
    <row r="640" ht="14.25" customHeight="1">
      <c r="A640" s="7"/>
      <c r="B640" s="207"/>
      <c r="C640" s="25"/>
      <c r="D640" s="207"/>
      <c r="E640" s="7"/>
      <c r="F640" s="7"/>
      <c r="G640" s="201"/>
      <c r="H640" s="20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25"/>
    </row>
    <row r="641" ht="14.25" customHeight="1">
      <c r="A641" s="7"/>
      <c r="B641" s="207"/>
      <c r="C641" s="25"/>
      <c r="D641" s="207"/>
      <c r="E641" s="7"/>
      <c r="F641" s="7"/>
      <c r="G641" s="201"/>
      <c r="H641" s="20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25"/>
    </row>
    <row r="642" ht="14.25" customHeight="1">
      <c r="A642" s="7"/>
      <c r="B642" s="207"/>
      <c r="C642" s="25"/>
      <c r="D642" s="207"/>
      <c r="E642" s="7"/>
      <c r="F642" s="7"/>
      <c r="G642" s="201"/>
      <c r="H642" s="20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25"/>
    </row>
    <row r="643" ht="14.25" customHeight="1">
      <c r="A643" s="7"/>
      <c r="B643" s="207"/>
      <c r="C643" s="25"/>
      <c r="D643" s="207"/>
      <c r="E643" s="7"/>
      <c r="F643" s="7"/>
      <c r="G643" s="201"/>
      <c r="H643" s="20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25"/>
    </row>
    <row r="644" ht="14.25" customHeight="1">
      <c r="A644" s="7"/>
      <c r="B644" s="207"/>
      <c r="C644" s="25"/>
      <c r="D644" s="207"/>
      <c r="E644" s="7"/>
      <c r="F644" s="7"/>
      <c r="G644" s="201"/>
      <c r="H644" s="20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25"/>
    </row>
    <row r="645" ht="14.25" customHeight="1">
      <c r="A645" s="7"/>
      <c r="B645" s="207"/>
      <c r="C645" s="25"/>
      <c r="D645" s="207"/>
      <c r="E645" s="7"/>
      <c r="F645" s="7"/>
      <c r="G645" s="201"/>
      <c r="H645" s="20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25"/>
    </row>
    <row r="646" ht="14.25" customHeight="1">
      <c r="A646" s="7"/>
      <c r="B646" s="207"/>
      <c r="C646" s="25"/>
      <c r="D646" s="207"/>
      <c r="E646" s="7"/>
      <c r="F646" s="7"/>
      <c r="G646" s="201"/>
      <c r="H646" s="20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25"/>
    </row>
    <row r="647" ht="14.25" customHeight="1">
      <c r="A647" s="7"/>
      <c r="B647" s="207"/>
      <c r="C647" s="25"/>
      <c r="D647" s="207"/>
      <c r="E647" s="7"/>
      <c r="F647" s="7"/>
      <c r="G647" s="201"/>
      <c r="H647" s="20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25"/>
    </row>
    <row r="648" ht="14.25" customHeight="1">
      <c r="A648" s="7"/>
      <c r="B648" s="207"/>
      <c r="C648" s="25"/>
      <c r="D648" s="207"/>
      <c r="E648" s="7"/>
      <c r="F648" s="7"/>
      <c r="G648" s="201"/>
      <c r="H648" s="20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25"/>
    </row>
    <row r="649" ht="14.25" customHeight="1">
      <c r="A649" s="7"/>
      <c r="B649" s="207"/>
      <c r="C649" s="25"/>
      <c r="D649" s="207"/>
      <c r="E649" s="7"/>
      <c r="F649" s="7"/>
      <c r="G649" s="201"/>
      <c r="H649" s="20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25"/>
    </row>
    <row r="650" ht="14.25" customHeight="1">
      <c r="A650" s="7"/>
      <c r="B650" s="207"/>
      <c r="C650" s="25"/>
      <c r="D650" s="207"/>
      <c r="E650" s="7"/>
      <c r="F650" s="7"/>
      <c r="G650" s="201"/>
      <c r="H650" s="20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25"/>
    </row>
    <row r="651" ht="14.25" customHeight="1">
      <c r="A651" s="7"/>
      <c r="B651" s="207"/>
      <c r="C651" s="25"/>
      <c r="D651" s="207"/>
      <c r="E651" s="7"/>
      <c r="F651" s="7"/>
      <c r="G651" s="201"/>
      <c r="H651" s="20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25"/>
    </row>
    <row r="652" ht="14.25" customHeight="1">
      <c r="A652" s="7"/>
      <c r="B652" s="207"/>
      <c r="C652" s="25"/>
      <c r="D652" s="207"/>
      <c r="E652" s="7"/>
      <c r="F652" s="7"/>
      <c r="G652" s="201"/>
      <c r="H652" s="20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25"/>
    </row>
    <row r="653" ht="14.25" customHeight="1">
      <c r="A653" s="7"/>
      <c r="B653" s="207"/>
      <c r="C653" s="25"/>
      <c r="D653" s="207"/>
      <c r="E653" s="7"/>
      <c r="F653" s="7"/>
      <c r="G653" s="201"/>
      <c r="H653" s="20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25"/>
    </row>
    <row r="654" ht="14.25" customHeight="1">
      <c r="A654" s="7"/>
      <c r="B654" s="207"/>
      <c r="C654" s="25"/>
      <c r="D654" s="207"/>
      <c r="E654" s="7"/>
      <c r="F654" s="7"/>
      <c r="G654" s="201"/>
      <c r="H654" s="20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25"/>
    </row>
    <row r="655" ht="14.25" customHeight="1">
      <c r="A655" s="7"/>
      <c r="B655" s="207"/>
      <c r="C655" s="25"/>
      <c r="D655" s="207"/>
      <c r="E655" s="7"/>
      <c r="F655" s="7"/>
      <c r="G655" s="201"/>
      <c r="H655" s="20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25"/>
    </row>
    <row r="656" ht="14.25" customHeight="1">
      <c r="A656" s="7"/>
      <c r="B656" s="207"/>
      <c r="C656" s="25"/>
      <c r="D656" s="207"/>
      <c r="E656" s="7"/>
      <c r="F656" s="7"/>
      <c r="G656" s="201"/>
      <c r="H656" s="20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25"/>
    </row>
    <row r="657" ht="14.25" customHeight="1">
      <c r="A657" s="7"/>
      <c r="B657" s="207"/>
      <c r="C657" s="25"/>
      <c r="D657" s="207"/>
      <c r="E657" s="7"/>
      <c r="F657" s="7"/>
      <c r="G657" s="201"/>
      <c r="H657" s="20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25"/>
    </row>
    <row r="658" ht="14.25" customHeight="1">
      <c r="A658" s="7"/>
      <c r="B658" s="207"/>
      <c r="C658" s="25"/>
      <c r="D658" s="207"/>
      <c r="E658" s="7"/>
      <c r="F658" s="7"/>
      <c r="G658" s="201"/>
      <c r="H658" s="20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25"/>
    </row>
    <row r="659" ht="14.25" customHeight="1">
      <c r="A659" s="7"/>
      <c r="B659" s="207"/>
      <c r="C659" s="25"/>
      <c r="D659" s="207"/>
      <c r="E659" s="7"/>
      <c r="F659" s="7"/>
      <c r="G659" s="201"/>
      <c r="H659" s="20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25"/>
    </row>
    <row r="660" ht="14.25" customHeight="1">
      <c r="A660" s="7"/>
      <c r="B660" s="207"/>
      <c r="C660" s="25"/>
      <c r="D660" s="207"/>
      <c r="E660" s="7"/>
      <c r="F660" s="7"/>
      <c r="G660" s="201"/>
      <c r="H660" s="20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25"/>
    </row>
    <row r="661" ht="14.25" customHeight="1">
      <c r="A661" s="7"/>
      <c r="B661" s="207"/>
      <c r="C661" s="25"/>
      <c r="D661" s="207"/>
      <c r="E661" s="7"/>
      <c r="F661" s="7"/>
      <c r="G661" s="201"/>
      <c r="H661" s="20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25"/>
    </row>
    <row r="662" ht="14.25" customHeight="1">
      <c r="A662" s="7"/>
      <c r="B662" s="207"/>
      <c r="C662" s="25"/>
      <c r="D662" s="207"/>
      <c r="E662" s="7"/>
      <c r="F662" s="7"/>
      <c r="G662" s="201"/>
      <c r="H662" s="20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25"/>
    </row>
    <row r="663" ht="14.25" customHeight="1">
      <c r="A663" s="7"/>
      <c r="B663" s="207"/>
      <c r="C663" s="25"/>
      <c r="D663" s="207"/>
      <c r="E663" s="7"/>
      <c r="F663" s="7"/>
      <c r="G663" s="201"/>
      <c r="H663" s="20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25"/>
    </row>
    <row r="664" ht="14.25" customHeight="1">
      <c r="A664" s="7"/>
      <c r="B664" s="207"/>
      <c r="C664" s="25"/>
      <c r="D664" s="207"/>
      <c r="E664" s="7"/>
      <c r="F664" s="7"/>
      <c r="G664" s="201"/>
      <c r="H664" s="20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25"/>
    </row>
    <row r="665" ht="14.25" customHeight="1">
      <c r="A665" s="7"/>
      <c r="B665" s="207"/>
      <c r="C665" s="25"/>
      <c r="D665" s="207"/>
      <c r="E665" s="7"/>
      <c r="F665" s="7"/>
      <c r="G665" s="201"/>
      <c r="H665" s="20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25"/>
    </row>
    <row r="666" ht="14.25" customHeight="1">
      <c r="A666" s="7"/>
      <c r="B666" s="207"/>
      <c r="C666" s="25"/>
      <c r="D666" s="207"/>
      <c r="E666" s="7"/>
      <c r="F666" s="7"/>
      <c r="G666" s="201"/>
      <c r="H666" s="20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25"/>
    </row>
    <row r="667" ht="14.25" customHeight="1">
      <c r="A667" s="7"/>
      <c r="B667" s="207"/>
      <c r="C667" s="25"/>
      <c r="D667" s="207"/>
      <c r="E667" s="7"/>
      <c r="F667" s="7"/>
      <c r="G667" s="201"/>
      <c r="H667" s="20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25"/>
    </row>
    <row r="668" ht="14.25" customHeight="1">
      <c r="A668" s="7"/>
      <c r="B668" s="207"/>
      <c r="C668" s="25"/>
      <c r="D668" s="207"/>
      <c r="E668" s="7"/>
      <c r="F668" s="7"/>
      <c r="G668" s="201"/>
      <c r="H668" s="20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25"/>
    </row>
    <row r="669" ht="14.25" customHeight="1">
      <c r="A669" s="7"/>
      <c r="B669" s="207"/>
      <c r="C669" s="25"/>
      <c r="D669" s="207"/>
      <c r="E669" s="7"/>
      <c r="F669" s="7"/>
      <c r="G669" s="201"/>
      <c r="H669" s="20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25"/>
    </row>
    <row r="670" ht="14.25" customHeight="1">
      <c r="A670" s="7"/>
      <c r="B670" s="207"/>
      <c r="C670" s="25"/>
      <c r="D670" s="207"/>
      <c r="E670" s="7"/>
      <c r="F670" s="7"/>
      <c r="G670" s="201"/>
      <c r="H670" s="20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25"/>
    </row>
    <row r="671" ht="14.25" customHeight="1">
      <c r="A671" s="7"/>
      <c r="B671" s="207"/>
      <c r="C671" s="25"/>
      <c r="D671" s="207"/>
      <c r="E671" s="7"/>
      <c r="F671" s="7"/>
      <c r="G671" s="201"/>
      <c r="H671" s="20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25"/>
    </row>
    <row r="672" ht="14.25" customHeight="1">
      <c r="A672" s="7"/>
      <c r="B672" s="207"/>
      <c r="C672" s="25"/>
      <c r="D672" s="207"/>
      <c r="E672" s="7"/>
      <c r="F672" s="7"/>
      <c r="G672" s="201"/>
      <c r="H672" s="20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25"/>
    </row>
    <row r="673" ht="14.25" customHeight="1">
      <c r="A673" s="7"/>
      <c r="B673" s="207"/>
      <c r="C673" s="25"/>
      <c r="D673" s="207"/>
      <c r="E673" s="7"/>
      <c r="F673" s="7"/>
      <c r="G673" s="201"/>
      <c r="H673" s="20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25"/>
    </row>
    <row r="674" ht="14.25" customHeight="1">
      <c r="A674" s="7"/>
      <c r="B674" s="207"/>
      <c r="C674" s="25"/>
      <c r="D674" s="207"/>
      <c r="E674" s="7"/>
      <c r="F674" s="7"/>
      <c r="G674" s="201"/>
      <c r="H674" s="20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25"/>
    </row>
    <row r="675" ht="14.25" customHeight="1">
      <c r="A675" s="7"/>
      <c r="B675" s="207"/>
      <c r="C675" s="25"/>
      <c r="D675" s="207"/>
      <c r="E675" s="7"/>
      <c r="F675" s="7"/>
      <c r="G675" s="201"/>
      <c r="H675" s="20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25"/>
    </row>
    <row r="676" ht="14.25" customHeight="1">
      <c r="A676" s="7"/>
      <c r="B676" s="207"/>
      <c r="C676" s="25"/>
      <c r="D676" s="207"/>
      <c r="E676" s="7"/>
      <c r="F676" s="7"/>
      <c r="G676" s="201"/>
      <c r="H676" s="20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25"/>
    </row>
    <row r="677" ht="14.25" customHeight="1">
      <c r="A677" s="7"/>
      <c r="B677" s="207"/>
      <c r="C677" s="25"/>
      <c r="D677" s="207"/>
      <c r="E677" s="7"/>
      <c r="F677" s="7"/>
      <c r="G677" s="201"/>
      <c r="H677" s="20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25"/>
    </row>
    <row r="678" ht="14.25" customHeight="1">
      <c r="A678" s="7"/>
      <c r="B678" s="207"/>
      <c r="C678" s="25"/>
      <c r="D678" s="207"/>
      <c r="E678" s="7"/>
      <c r="F678" s="7"/>
      <c r="G678" s="201"/>
      <c r="H678" s="20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25"/>
    </row>
    <row r="679" ht="14.25" customHeight="1">
      <c r="A679" s="7"/>
      <c r="B679" s="207"/>
      <c r="C679" s="25"/>
      <c r="D679" s="207"/>
      <c r="E679" s="7"/>
      <c r="F679" s="7"/>
      <c r="G679" s="201"/>
      <c r="H679" s="20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25"/>
    </row>
    <row r="680" ht="14.25" customHeight="1">
      <c r="A680" s="7"/>
      <c r="B680" s="207"/>
      <c r="C680" s="25"/>
      <c r="D680" s="207"/>
      <c r="E680" s="7"/>
      <c r="F680" s="7"/>
      <c r="G680" s="201"/>
      <c r="H680" s="20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25"/>
    </row>
    <row r="681" ht="14.25" customHeight="1">
      <c r="A681" s="7"/>
      <c r="B681" s="207"/>
      <c r="C681" s="25"/>
      <c r="D681" s="207"/>
      <c r="E681" s="7"/>
      <c r="F681" s="7"/>
      <c r="G681" s="201"/>
      <c r="H681" s="20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25"/>
    </row>
    <row r="682" ht="14.25" customHeight="1">
      <c r="A682" s="7"/>
      <c r="B682" s="207"/>
      <c r="C682" s="25"/>
      <c r="D682" s="207"/>
      <c r="E682" s="7"/>
      <c r="F682" s="7"/>
      <c r="G682" s="201"/>
      <c r="H682" s="20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25"/>
    </row>
    <row r="683" ht="14.25" customHeight="1">
      <c r="A683" s="7"/>
      <c r="B683" s="207"/>
      <c r="C683" s="25"/>
      <c r="D683" s="207"/>
      <c r="E683" s="7"/>
      <c r="F683" s="7"/>
      <c r="G683" s="201"/>
      <c r="H683" s="20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25"/>
    </row>
    <row r="684" ht="14.25" customHeight="1">
      <c r="A684" s="7"/>
      <c r="B684" s="207"/>
      <c r="C684" s="25"/>
      <c r="D684" s="207"/>
      <c r="E684" s="7"/>
      <c r="F684" s="7"/>
      <c r="G684" s="201"/>
      <c r="H684" s="20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25"/>
    </row>
    <row r="685" ht="14.25" customHeight="1">
      <c r="A685" s="7"/>
      <c r="B685" s="207"/>
      <c r="C685" s="25"/>
      <c r="D685" s="207"/>
      <c r="E685" s="7"/>
      <c r="F685" s="7"/>
      <c r="G685" s="201"/>
      <c r="H685" s="20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25"/>
    </row>
    <row r="686" ht="14.25" customHeight="1">
      <c r="A686" s="7"/>
      <c r="B686" s="207"/>
      <c r="C686" s="25"/>
      <c r="D686" s="207"/>
      <c r="E686" s="7"/>
      <c r="F686" s="7"/>
      <c r="G686" s="201"/>
      <c r="H686" s="20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25"/>
    </row>
    <row r="687" ht="14.25" customHeight="1">
      <c r="A687" s="7"/>
      <c r="B687" s="207"/>
      <c r="C687" s="25"/>
      <c r="D687" s="207"/>
      <c r="E687" s="7"/>
      <c r="F687" s="7"/>
      <c r="G687" s="201"/>
      <c r="H687" s="20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25"/>
    </row>
    <row r="688" ht="14.25" customHeight="1">
      <c r="A688" s="7"/>
      <c r="B688" s="207"/>
      <c r="C688" s="25"/>
      <c r="D688" s="207"/>
      <c r="E688" s="7"/>
      <c r="F688" s="7"/>
      <c r="G688" s="201"/>
      <c r="H688" s="20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25"/>
    </row>
    <row r="689" ht="14.25" customHeight="1">
      <c r="A689" s="7"/>
      <c r="B689" s="207"/>
      <c r="C689" s="25"/>
      <c r="D689" s="207"/>
      <c r="E689" s="7"/>
      <c r="F689" s="7"/>
      <c r="G689" s="201"/>
      <c r="H689" s="20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25"/>
    </row>
    <row r="690" ht="14.25" customHeight="1">
      <c r="A690" s="7"/>
      <c r="B690" s="207"/>
      <c r="C690" s="25"/>
      <c r="D690" s="207"/>
      <c r="E690" s="7"/>
      <c r="F690" s="7"/>
      <c r="G690" s="201"/>
      <c r="H690" s="20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25"/>
    </row>
    <row r="691" ht="14.25" customHeight="1">
      <c r="A691" s="7"/>
      <c r="B691" s="207"/>
      <c r="C691" s="25"/>
      <c r="D691" s="207"/>
      <c r="E691" s="7"/>
      <c r="F691" s="7"/>
      <c r="G691" s="201"/>
      <c r="H691" s="20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25"/>
    </row>
    <row r="692" ht="14.25" customHeight="1">
      <c r="A692" s="7"/>
      <c r="B692" s="207"/>
      <c r="C692" s="25"/>
      <c r="D692" s="207"/>
      <c r="E692" s="7"/>
      <c r="F692" s="7"/>
      <c r="G692" s="201"/>
      <c r="H692" s="20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25"/>
    </row>
    <row r="693" ht="14.25" customHeight="1">
      <c r="A693" s="7"/>
      <c r="B693" s="207"/>
      <c r="C693" s="25"/>
      <c r="D693" s="207"/>
      <c r="E693" s="7"/>
      <c r="F693" s="7"/>
      <c r="G693" s="201"/>
      <c r="H693" s="20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25"/>
    </row>
    <row r="694" ht="14.25" customHeight="1">
      <c r="A694" s="7"/>
      <c r="B694" s="207"/>
      <c r="C694" s="25"/>
      <c r="D694" s="207"/>
      <c r="E694" s="7"/>
      <c r="F694" s="7"/>
      <c r="G694" s="201"/>
      <c r="H694" s="20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25"/>
    </row>
    <row r="695" ht="14.25" customHeight="1">
      <c r="A695" s="7"/>
      <c r="B695" s="207"/>
      <c r="C695" s="25"/>
      <c r="D695" s="207"/>
      <c r="E695" s="7"/>
      <c r="F695" s="7"/>
      <c r="G695" s="201"/>
      <c r="H695" s="20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25"/>
    </row>
    <row r="696" ht="14.25" customHeight="1">
      <c r="A696" s="7"/>
      <c r="B696" s="207"/>
      <c r="C696" s="25"/>
      <c r="D696" s="207"/>
      <c r="E696" s="7"/>
      <c r="F696" s="7"/>
      <c r="G696" s="201"/>
      <c r="H696" s="20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25"/>
    </row>
    <row r="697" ht="14.25" customHeight="1">
      <c r="A697" s="7"/>
      <c r="B697" s="207"/>
      <c r="C697" s="25"/>
      <c r="D697" s="207"/>
      <c r="E697" s="7"/>
      <c r="F697" s="7"/>
      <c r="G697" s="201"/>
      <c r="H697" s="20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25"/>
    </row>
    <row r="698" ht="14.25" customHeight="1">
      <c r="A698" s="7"/>
      <c r="B698" s="207"/>
      <c r="C698" s="25"/>
      <c r="D698" s="207"/>
      <c r="E698" s="7"/>
      <c r="F698" s="7"/>
      <c r="G698" s="201"/>
      <c r="H698" s="20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25"/>
    </row>
    <row r="699" ht="14.25" customHeight="1">
      <c r="A699" s="7"/>
      <c r="B699" s="207"/>
      <c r="C699" s="25"/>
      <c r="D699" s="207"/>
      <c r="E699" s="7"/>
      <c r="F699" s="7"/>
      <c r="G699" s="201"/>
      <c r="H699" s="20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25"/>
    </row>
    <row r="700" ht="14.25" customHeight="1">
      <c r="A700" s="7"/>
      <c r="B700" s="207"/>
      <c r="C700" s="25"/>
      <c r="D700" s="207"/>
      <c r="E700" s="7"/>
      <c r="F700" s="7"/>
      <c r="G700" s="201"/>
      <c r="H700" s="20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25"/>
    </row>
    <row r="701" ht="14.25" customHeight="1">
      <c r="A701" s="7"/>
      <c r="B701" s="207"/>
      <c r="C701" s="25"/>
      <c r="D701" s="207"/>
      <c r="E701" s="7"/>
      <c r="F701" s="7"/>
      <c r="G701" s="201"/>
      <c r="H701" s="20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25"/>
    </row>
    <row r="702" ht="14.25" customHeight="1">
      <c r="A702" s="7"/>
      <c r="B702" s="207"/>
      <c r="C702" s="25"/>
      <c r="D702" s="207"/>
      <c r="E702" s="7"/>
      <c r="F702" s="7"/>
      <c r="G702" s="201"/>
      <c r="H702" s="20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25"/>
    </row>
    <row r="703" ht="14.25" customHeight="1">
      <c r="A703" s="7"/>
      <c r="B703" s="207"/>
      <c r="C703" s="25"/>
      <c r="D703" s="207"/>
      <c r="E703" s="7"/>
      <c r="F703" s="7"/>
      <c r="G703" s="201"/>
      <c r="H703" s="20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25"/>
    </row>
    <row r="704" ht="14.25" customHeight="1">
      <c r="A704" s="7"/>
      <c r="B704" s="207"/>
      <c r="C704" s="25"/>
      <c r="D704" s="207"/>
      <c r="E704" s="7"/>
      <c r="F704" s="7"/>
      <c r="G704" s="201"/>
      <c r="H704" s="20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25"/>
    </row>
    <row r="705" ht="14.25" customHeight="1">
      <c r="A705" s="7"/>
      <c r="B705" s="207"/>
      <c r="C705" s="25"/>
      <c r="D705" s="207"/>
      <c r="E705" s="7"/>
      <c r="F705" s="7"/>
      <c r="G705" s="201"/>
      <c r="H705" s="20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25"/>
    </row>
    <row r="706" ht="14.25" customHeight="1">
      <c r="A706" s="7"/>
      <c r="B706" s="207"/>
      <c r="C706" s="25"/>
      <c r="D706" s="207"/>
      <c r="E706" s="7"/>
      <c r="F706" s="7"/>
      <c r="G706" s="201"/>
      <c r="H706" s="20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25"/>
    </row>
    <row r="707" ht="14.25" customHeight="1">
      <c r="A707" s="7"/>
      <c r="B707" s="207"/>
      <c r="C707" s="25"/>
      <c r="D707" s="207"/>
      <c r="E707" s="7"/>
      <c r="F707" s="7"/>
      <c r="G707" s="201"/>
      <c r="H707" s="20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25"/>
    </row>
    <row r="708" ht="14.25" customHeight="1">
      <c r="A708" s="7"/>
      <c r="B708" s="207"/>
      <c r="C708" s="25"/>
      <c r="D708" s="207"/>
      <c r="E708" s="7"/>
      <c r="F708" s="7"/>
      <c r="G708" s="201"/>
      <c r="H708" s="20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25"/>
    </row>
    <row r="709" ht="14.25" customHeight="1">
      <c r="A709" s="7"/>
      <c r="B709" s="207"/>
      <c r="C709" s="25"/>
      <c r="D709" s="207"/>
      <c r="E709" s="7"/>
      <c r="F709" s="7"/>
      <c r="G709" s="201"/>
      <c r="H709" s="20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25"/>
    </row>
    <row r="710" ht="14.25" customHeight="1">
      <c r="A710" s="7"/>
      <c r="B710" s="207"/>
      <c r="C710" s="25"/>
      <c r="D710" s="207"/>
      <c r="E710" s="7"/>
      <c r="F710" s="7"/>
      <c r="G710" s="201"/>
      <c r="H710" s="20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25"/>
    </row>
    <row r="711" ht="14.25" customHeight="1">
      <c r="A711" s="7"/>
      <c r="B711" s="207"/>
      <c r="C711" s="25"/>
      <c r="D711" s="207"/>
      <c r="E711" s="7"/>
      <c r="F711" s="7"/>
      <c r="G711" s="201"/>
      <c r="H711" s="20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25"/>
    </row>
    <row r="712" ht="14.25" customHeight="1">
      <c r="A712" s="7"/>
      <c r="B712" s="207"/>
      <c r="C712" s="25"/>
      <c r="D712" s="207"/>
      <c r="E712" s="7"/>
      <c r="F712" s="7"/>
      <c r="G712" s="201"/>
      <c r="H712" s="20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25"/>
    </row>
    <row r="713" ht="14.25" customHeight="1">
      <c r="A713" s="7"/>
      <c r="B713" s="207"/>
      <c r="C713" s="25"/>
      <c r="D713" s="207"/>
      <c r="E713" s="7"/>
      <c r="F713" s="7"/>
      <c r="G713" s="201"/>
      <c r="H713" s="20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25"/>
    </row>
    <row r="714" ht="14.25" customHeight="1">
      <c r="A714" s="7"/>
      <c r="B714" s="207"/>
      <c r="C714" s="25"/>
      <c r="D714" s="207"/>
      <c r="E714" s="7"/>
      <c r="F714" s="7"/>
      <c r="G714" s="201"/>
      <c r="H714" s="20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25"/>
    </row>
    <row r="715" ht="14.25" customHeight="1">
      <c r="A715" s="7"/>
      <c r="B715" s="207"/>
      <c r="C715" s="25"/>
      <c r="D715" s="207"/>
      <c r="E715" s="7"/>
      <c r="F715" s="7"/>
      <c r="G715" s="201"/>
      <c r="H715" s="20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25"/>
    </row>
    <row r="716" ht="14.25" customHeight="1">
      <c r="A716" s="7"/>
      <c r="B716" s="207"/>
      <c r="C716" s="25"/>
      <c r="D716" s="207"/>
      <c r="E716" s="7"/>
      <c r="F716" s="7"/>
      <c r="G716" s="201"/>
      <c r="H716" s="20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25"/>
    </row>
    <row r="717" ht="14.25" customHeight="1">
      <c r="A717" s="7"/>
      <c r="B717" s="207"/>
      <c r="C717" s="25"/>
      <c r="D717" s="207"/>
      <c r="E717" s="7"/>
      <c r="F717" s="7"/>
      <c r="G717" s="201"/>
      <c r="H717" s="20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25"/>
    </row>
    <row r="718" ht="14.25" customHeight="1">
      <c r="A718" s="7"/>
      <c r="B718" s="207"/>
      <c r="C718" s="25"/>
      <c r="D718" s="207"/>
      <c r="E718" s="7"/>
      <c r="F718" s="7"/>
      <c r="G718" s="201"/>
      <c r="H718" s="20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25"/>
    </row>
    <row r="719" ht="14.25" customHeight="1">
      <c r="A719" s="7"/>
      <c r="B719" s="207"/>
      <c r="C719" s="25"/>
      <c r="D719" s="207"/>
      <c r="E719" s="7"/>
      <c r="F719" s="7"/>
      <c r="G719" s="201"/>
      <c r="H719" s="20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25"/>
    </row>
    <row r="720" ht="14.25" customHeight="1">
      <c r="A720" s="7"/>
      <c r="B720" s="207"/>
      <c r="C720" s="25"/>
      <c r="D720" s="207"/>
      <c r="E720" s="7"/>
      <c r="F720" s="7"/>
      <c r="G720" s="201"/>
      <c r="H720" s="20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25"/>
    </row>
    <row r="721" ht="14.25" customHeight="1">
      <c r="A721" s="7"/>
      <c r="B721" s="207"/>
      <c r="C721" s="25"/>
      <c r="D721" s="207"/>
      <c r="E721" s="7"/>
      <c r="F721" s="7"/>
      <c r="G721" s="201"/>
      <c r="H721" s="20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25"/>
    </row>
    <row r="722" ht="14.25" customHeight="1">
      <c r="A722" s="7"/>
      <c r="B722" s="207"/>
      <c r="C722" s="25"/>
      <c r="D722" s="207"/>
      <c r="E722" s="7"/>
      <c r="F722" s="7"/>
      <c r="G722" s="201"/>
      <c r="H722" s="20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25"/>
    </row>
    <row r="723" ht="14.25" customHeight="1">
      <c r="A723" s="7"/>
      <c r="B723" s="207"/>
      <c r="C723" s="25"/>
      <c r="D723" s="207"/>
      <c r="E723" s="7"/>
      <c r="F723" s="7"/>
      <c r="G723" s="201"/>
      <c r="H723" s="20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25"/>
    </row>
    <row r="724" ht="14.25" customHeight="1">
      <c r="A724" s="7"/>
      <c r="B724" s="207"/>
      <c r="C724" s="25"/>
      <c r="D724" s="207"/>
      <c r="E724" s="7"/>
      <c r="F724" s="7"/>
      <c r="G724" s="201"/>
      <c r="H724" s="20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25"/>
    </row>
    <row r="725" ht="14.25" customHeight="1">
      <c r="A725" s="7"/>
      <c r="B725" s="207"/>
      <c r="C725" s="25"/>
      <c r="D725" s="207"/>
      <c r="E725" s="7"/>
      <c r="F725" s="7"/>
      <c r="G725" s="201"/>
      <c r="H725" s="20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25"/>
    </row>
    <row r="726" ht="14.25" customHeight="1">
      <c r="A726" s="7"/>
      <c r="B726" s="207"/>
      <c r="C726" s="25"/>
      <c r="D726" s="207"/>
      <c r="E726" s="7"/>
      <c r="F726" s="7"/>
      <c r="G726" s="201"/>
      <c r="H726" s="20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25"/>
    </row>
    <row r="727" ht="14.25" customHeight="1">
      <c r="A727" s="7"/>
      <c r="B727" s="207"/>
      <c r="C727" s="25"/>
      <c r="D727" s="207"/>
      <c r="E727" s="7"/>
      <c r="F727" s="7"/>
      <c r="G727" s="201"/>
      <c r="H727" s="20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25"/>
    </row>
    <row r="728" ht="14.25" customHeight="1">
      <c r="A728" s="7"/>
      <c r="B728" s="207"/>
      <c r="C728" s="25"/>
      <c r="D728" s="207"/>
      <c r="E728" s="7"/>
      <c r="F728" s="7"/>
      <c r="G728" s="201"/>
      <c r="H728" s="20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25"/>
    </row>
    <row r="729" ht="14.25" customHeight="1">
      <c r="A729" s="7"/>
      <c r="B729" s="207"/>
      <c r="C729" s="25"/>
      <c r="D729" s="207"/>
      <c r="E729" s="7"/>
      <c r="F729" s="7"/>
      <c r="G729" s="201"/>
      <c r="H729" s="20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25"/>
    </row>
    <row r="730" ht="14.25" customHeight="1">
      <c r="A730" s="7"/>
      <c r="B730" s="207"/>
      <c r="C730" s="25"/>
      <c r="D730" s="207"/>
      <c r="E730" s="7"/>
      <c r="F730" s="7"/>
      <c r="G730" s="201"/>
      <c r="H730" s="20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25"/>
    </row>
    <row r="731" ht="14.25" customHeight="1">
      <c r="A731" s="7"/>
      <c r="B731" s="207"/>
      <c r="C731" s="25"/>
      <c r="D731" s="207"/>
      <c r="E731" s="7"/>
      <c r="F731" s="7"/>
      <c r="G731" s="201"/>
      <c r="H731" s="20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25"/>
    </row>
    <row r="732" ht="14.25" customHeight="1">
      <c r="A732" s="7"/>
      <c r="B732" s="207"/>
      <c r="C732" s="25"/>
      <c r="D732" s="207"/>
      <c r="E732" s="7"/>
      <c r="F732" s="7"/>
      <c r="G732" s="201"/>
      <c r="H732" s="20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25"/>
    </row>
    <row r="733" ht="14.25" customHeight="1">
      <c r="A733" s="7"/>
      <c r="B733" s="207"/>
      <c r="C733" s="25"/>
      <c r="D733" s="207"/>
      <c r="E733" s="7"/>
      <c r="F733" s="7"/>
      <c r="G733" s="201"/>
      <c r="H733" s="20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25"/>
    </row>
    <row r="734" ht="14.25" customHeight="1">
      <c r="A734" s="7"/>
      <c r="B734" s="207"/>
      <c r="C734" s="25"/>
      <c r="D734" s="207"/>
      <c r="E734" s="7"/>
      <c r="F734" s="7"/>
      <c r="G734" s="201"/>
      <c r="H734" s="20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25"/>
    </row>
    <row r="735" ht="14.25" customHeight="1">
      <c r="A735" s="7"/>
      <c r="B735" s="207"/>
      <c r="C735" s="25"/>
      <c r="D735" s="207"/>
      <c r="E735" s="7"/>
      <c r="F735" s="7"/>
      <c r="G735" s="201"/>
      <c r="H735" s="20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25"/>
    </row>
    <row r="736" ht="14.25" customHeight="1">
      <c r="A736" s="7"/>
      <c r="B736" s="207"/>
      <c r="C736" s="25"/>
      <c r="D736" s="207"/>
      <c r="E736" s="7"/>
      <c r="F736" s="7"/>
      <c r="G736" s="201"/>
      <c r="H736" s="20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25"/>
    </row>
    <row r="737" ht="14.25" customHeight="1">
      <c r="A737" s="7"/>
      <c r="B737" s="207"/>
      <c r="C737" s="25"/>
      <c r="D737" s="207"/>
      <c r="E737" s="7"/>
      <c r="F737" s="7"/>
      <c r="G737" s="201"/>
      <c r="H737" s="20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25"/>
    </row>
    <row r="738" ht="14.25" customHeight="1">
      <c r="A738" s="7"/>
      <c r="B738" s="207"/>
      <c r="C738" s="25"/>
      <c r="D738" s="207"/>
      <c r="E738" s="7"/>
      <c r="F738" s="7"/>
      <c r="G738" s="201"/>
      <c r="H738" s="20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25"/>
    </row>
    <row r="739" ht="14.25" customHeight="1">
      <c r="A739" s="7"/>
      <c r="B739" s="207"/>
      <c r="C739" s="25"/>
      <c r="D739" s="207"/>
      <c r="E739" s="7"/>
      <c r="F739" s="7"/>
      <c r="G739" s="201"/>
      <c r="H739" s="20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25"/>
    </row>
    <row r="740" ht="14.25" customHeight="1">
      <c r="A740" s="7"/>
      <c r="B740" s="207"/>
      <c r="C740" s="25"/>
      <c r="D740" s="207"/>
      <c r="E740" s="7"/>
      <c r="F740" s="7"/>
      <c r="G740" s="201"/>
      <c r="H740" s="20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25"/>
    </row>
    <row r="741" ht="14.25" customHeight="1">
      <c r="A741" s="7"/>
      <c r="B741" s="207"/>
      <c r="C741" s="25"/>
      <c r="D741" s="207"/>
      <c r="E741" s="7"/>
      <c r="F741" s="7"/>
      <c r="G741" s="201"/>
      <c r="H741" s="20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25"/>
    </row>
    <row r="742" ht="14.25" customHeight="1">
      <c r="A742" s="7"/>
      <c r="B742" s="207"/>
      <c r="C742" s="25"/>
      <c r="D742" s="207"/>
      <c r="E742" s="7"/>
      <c r="F742" s="7"/>
      <c r="G742" s="201"/>
      <c r="H742" s="20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25"/>
    </row>
    <row r="743" ht="14.25" customHeight="1">
      <c r="A743" s="7"/>
      <c r="B743" s="207"/>
      <c r="C743" s="25"/>
      <c r="D743" s="207"/>
      <c r="E743" s="7"/>
      <c r="F743" s="7"/>
      <c r="G743" s="201"/>
      <c r="H743" s="20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25"/>
    </row>
    <row r="744" ht="14.25" customHeight="1">
      <c r="A744" s="7"/>
      <c r="B744" s="207"/>
      <c r="C744" s="25"/>
      <c r="D744" s="207"/>
      <c r="E744" s="7"/>
      <c r="F744" s="7"/>
      <c r="G744" s="201"/>
      <c r="H744" s="20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25"/>
    </row>
    <row r="745" ht="14.25" customHeight="1">
      <c r="A745" s="7"/>
      <c r="B745" s="207"/>
      <c r="C745" s="25"/>
      <c r="D745" s="207"/>
      <c r="E745" s="7"/>
      <c r="F745" s="7"/>
      <c r="G745" s="201"/>
      <c r="H745" s="20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25"/>
    </row>
    <row r="746" ht="14.25" customHeight="1">
      <c r="A746" s="7"/>
      <c r="B746" s="207"/>
      <c r="C746" s="25"/>
      <c r="D746" s="207"/>
      <c r="E746" s="7"/>
      <c r="F746" s="7"/>
      <c r="G746" s="201"/>
      <c r="H746" s="20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25"/>
    </row>
    <row r="747" ht="14.25" customHeight="1">
      <c r="A747" s="7"/>
      <c r="B747" s="207"/>
      <c r="C747" s="25"/>
      <c r="D747" s="207"/>
      <c r="E747" s="7"/>
      <c r="F747" s="7"/>
      <c r="G747" s="201"/>
      <c r="H747" s="20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25"/>
    </row>
    <row r="748" ht="14.25" customHeight="1">
      <c r="A748" s="7"/>
      <c r="B748" s="207"/>
      <c r="C748" s="25"/>
      <c r="D748" s="207"/>
      <c r="E748" s="7"/>
      <c r="F748" s="7"/>
      <c r="G748" s="201"/>
      <c r="H748" s="20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25"/>
    </row>
    <row r="749" ht="14.25" customHeight="1">
      <c r="A749" s="7"/>
      <c r="B749" s="207"/>
      <c r="C749" s="25"/>
      <c r="D749" s="207"/>
      <c r="E749" s="7"/>
      <c r="F749" s="7"/>
      <c r="G749" s="201"/>
      <c r="H749" s="20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25"/>
    </row>
    <row r="750" ht="14.25" customHeight="1">
      <c r="A750" s="7"/>
      <c r="B750" s="207"/>
      <c r="C750" s="25"/>
      <c r="D750" s="207"/>
      <c r="E750" s="7"/>
      <c r="F750" s="7"/>
      <c r="G750" s="201"/>
      <c r="H750" s="20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25"/>
    </row>
    <row r="751" ht="14.25" customHeight="1">
      <c r="A751" s="7"/>
      <c r="B751" s="207"/>
      <c r="C751" s="25"/>
      <c r="D751" s="207"/>
      <c r="E751" s="7"/>
      <c r="F751" s="7"/>
      <c r="G751" s="201"/>
      <c r="H751" s="20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25"/>
    </row>
    <row r="752" ht="14.25" customHeight="1">
      <c r="A752" s="7"/>
      <c r="B752" s="207"/>
      <c r="C752" s="25"/>
      <c r="D752" s="207"/>
      <c r="E752" s="7"/>
      <c r="F752" s="7"/>
      <c r="G752" s="201"/>
      <c r="H752" s="20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25"/>
    </row>
    <row r="753" ht="14.25" customHeight="1">
      <c r="A753" s="7"/>
      <c r="B753" s="207"/>
      <c r="C753" s="25"/>
      <c r="D753" s="207"/>
      <c r="E753" s="7"/>
      <c r="F753" s="7"/>
      <c r="G753" s="201"/>
      <c r="H753" s="20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25"/>
    </row>
    <row r="754" ht="14.25" customHeight="1">
      <c r="A754" s="7"/>
      <c r="B754" s="207"/>
      <c r="C754" s="25"/>
      <c r="D754" s="207"/>
      <c r="E754" s="7"/>
      <c r="F754" s="7"/>
      <c r="G754" s="201"/>
      <c r="H754" s="20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25"/>
    </row>
    <row r="755" ht="14.25" customHeight="1">
      <c r="A755" s="7"/>
      <c r="B755" s="207"/>
      <c r="C755" s="25"/>
      <c r="D755" s="207"/>
      <c r="E755" s="7"/>
      <c r="F755" s="7"/>
      <c r="G755" s="201"/>
      <c r="H755" s="20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25"/>
    </row>
    <row r="756" ht="14.25" customHeight="1">
      <c r="A756" s="7"/>
      <c r="B756" s="207"/>
      <c r="C756" s="25"/>
      <c r="D756" s="207"/>
      <c r="E756" s="7"/>
      <c r="F756" s="7"/>
      <c r="G756" s="201"/>
      <c r="H756" s="20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25"/>
    </row>
    <row r="757" ht="14.25" customHeight="1">
      <c r="A757" s="7"/>
      <c r="B757" s="207"/>
      <c r="C757" s="25"/>
      <c r="D757" s="207"/>
      <c r="E757" s="7"/>
      <c r="F757" s="7"/>
      <c r="G757" s="201"/>
      <c r="H757" s="20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25"/>
    </row>
    <row r="758" ht="14.25" customHeight="1">
      <c r="A758" s="7"/>
      <c r="B758" s="207"/>
      <c r="C758" s="25"/>
      <c r="D758" s="207"/>
      <c r="E758" s="7"/>
      <c r="F758" s="7"/>
      <c r="G758" s="201"/>
      <c r="H758" s="20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25"/>
    </row>
    <row r="759" ht="14.25" customHeight="1">
      <c r="A759" s="7"/>
      <c r="B759" s="207"/>
      <c r="C759" s="25"/>
      <c r="D759" s="207"/>
      <c r="E759" s="7"/>
      <c r="F759" s="7"/>
      <c r="G759" s="201"/>
      <c r="H759" s="20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25"/>
    </row>
    <row r="760" ht="14.25" customHeight="1">
      <c r="A760" s="7"/>
      <c r="B760" s="207"/>
      <c r="C760" s="25"/>
      <c r="D760" s="207"/>
      <c r="E760" s="7"/>
      <c r="F760" s="7"/>
      <c r="G760" s="201"/>
      <c r="H760" s="20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25"/>
    </row>
    <row r="761" ht="14.25" customHeight="1">
      <c r="A761" s="7"/>
      <c r="B761" s="207"/>
      <c r="C761" s="25"/>
      <c r="D761" s="207"/>
      <c r="E761" s="7"/>
      <c r="F761" s="7"/>
      <c r="G761" s="201"/>
      <c r="H761" s="20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25"/>
    </row>
    <row r="762" ht="14.25" customHeight="1">
      <c r="A762" s="7"/>
      <c r="B762" s="207"/>
      <c r="C762" s="25"/>
      <c r="D762" s="207"/>
      <c r="E762" s="7"/>
      <c r="F762" s="7"/>
      <c r="G762" s="201"/>
      <c r="H762" s="20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25"/>
    </row>
    <row r="763" ht="14.25" customHeight="1">
      <c r="A763" s="7"/>
      <c r="B763" s="207"/>
      <c r="C763" s="25"/>
      <c r="D763" s="207"/>
      <c r="E763" s="7"/>
      <c r="F763" s="7"/>
      <c r="G763" s="201"/>
      <c r="H763" s="20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25"/>
    </row>
    <row r="764" ht="14.25" customHeight="1">
      <c r="A764" s="7"/>
      <c r="B764" s="207"/>
      <c r="C764" s="25"/>
      <c r="D764" s="207"/>
      <c r="E764" s="7"/>
      <c r="F764" s="7"/>
      <c r="G764" s="201"/>
      <c r="H764" s="20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25"/>
    </row>
    <row r="765" ht="14.25" customHeight="1">
      <c r="A765" s="7"/>
      <c r="B765" s="207"/>
      <c r="C765" s="25"/>
      <c r="D765" s="207"/>
      <c r="E765" s="7"/>
      <c r="F765" s="7"/>
      <c r="G765" s="201"/>
      <c r="H765" s="20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25"/>
    </row>
    <row r="766" ht="14.25" customHeight="1">
      <c r="A766" s="7"/>
      <c r="B766" s="207"/>
      <c r="C766" s="25"/>
      <c r="D766" s="207"/>
      <c r="E766" s="7"/>
      <c r="F766" s="7"/>
      <c r="G766" s="201"/>
      <c r="H766" s="20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25"/>
    </row>
    <row r="767" ht="14.25" customHeight="1">
      <c r="A767" s="7"/>
      <c r="B767" s="207"/>
      <c r="C767" s="25"/>
      <c r="D767" s="207"/>
      <c r="E767" s="7"/>
      <c r="F767" s="7"/>
      <c r="G767" s="201"/>
      <c r="H767" s="20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25"/>
    </row>
    <row r="768" ht="14.25" customHeight="1">
      <c r="A768" s="7"/>
      <c r="B768" s="207"/>
      <c r="C768" s="25"/>
      <c r="D768" s="207"/>
      <c r="E768" s="7"/>
      <c r="F768" s="7"/>
      <c r="G768" s="201"/>
      <c r="H768" s="20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25"/>
    </row>
    <row r="769" ht="14.25" customHeight="1">
      <c r="A769" s="7"/>
      <c r="B769" s="207"/>
      <c r="C769" s="25"/>
      <c r="D769" s="207"/>
      <c r="E769" s="7"/>
      <c r="F769" s="7"/>
      <c r="G769" s="201"/>
      <c r="H769" s="20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25"/>
    </row>
    <row r="770" ht="14.25" customHeight="1">
      <c r="A770" s="7"/>
      <c r="B770" s="207"/>
      <c r="C770" s="25"/>
      <c r="D770" s="207"/>
      <c r="E770" s="7"/>
      <c r="F770" s="7"/>
      <c r="G770" s="201"/>
      <c r="H770" s="20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25"/>
    </row>
    <row r="771" ht="14.25" customHeight="1">
      <c r="A771" s="7"/>
      <c r="B771" s="207"/>
      <c r="C771" s="25"/>
      <c r="D771" s="207"/>
      <c r="E771" s="7"/>
      <c r="F771" s="7"/>
      <c r="G771" s="201"/>
      <c r="H771" s="20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25"/>
    </row>
    <row r="772" ht="14.25" customHeight="1">
      <c r="A772" s="7"/>
      <c r="B772" s="207"/>
      <c r="C772" s="25"/>
      <c r="D772" s="207"/>
      <c r="E772" s="7"/>
      <c r="F772" s="7"/>
      <c r="G772" s="201"/>
      <c r="H772" s="20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25"/>
    </row>
    <row r="773" ht="14.25" customHeight="1">
      <c r="A773" s="7"/>
      <c r="B773" s="207"/>
      <c r="C773" s="25"/>
      <c r="D773" s="207"/>
      <c r="E773" s="7"/>
      <c r="F773" s="7"/>
      <c r="G773" s="201"/>
      <c r="H773" s="20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25"/>
    </row>
    <row r="774" ht="14.25" customHeight="1">
      <c r="A774" s="7"/>
      <c r="B774" s="207"/>
      <c r="C774" s="25"/>
      <c r="D774" s="207"/>
      <c r="E774" s="7"/>
      <c r="F774" s="7"/>
      <c r="G774" s="201"/>
      <c r="H774" s="20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25"/>
    </row>
    <row r="775" ht="14.25" customHeight="1">
      <c r="A775" s="7"/>
      <c r="B775" s="207"/>
      <c r="C775" s="25"/>
      <c r="D775" s="207"/>
      <c r="E775" s="7"/>
      <c r="F775" s="7"/>
      <c r="G775" s="201"/>
      <c r="H775" s="20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25"/>
    </row>
    <row r="776" ht="14.25" customHeight="1">
      <c r="A776" s="7"/>
      <c r="B776" s="207"/>
      <c r="C776" s="25"/>
      <c r="D776" s="207"/>
      <c r="E776" s="7"/>
      <c r="F776" s="7"/>
      <c r="G776" s="201"/>
      <c r="H776" s="20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25"/>
    </row>
    <row r="777" ht="14.25" customHeight="1">
      <c r="A777" s="7"/>
      <c r="B777" s="207"/>
      <c r="C777" s="25"/>
      <c r="D777" s="207"/>
      <c r="E777" s="7"/>
      <c r="F777" s="7"/>
      <c r="G777" s="201"/>
      <c r="H777" s="20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25"/>
    </row>
    <row r="778" ht="14.25" customHeight="1">
      <c r="A778" s="7"/>
      <c r="B778" s="207"/>
      <c r="C778" s="25"/>
      <c r="D778" s="207"/>
      <c r="E778" s="7"/>
      <c r="F778" s="7"/>
      <c r="G778" s="201"/>
      <c r="H778" s="20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25"/>
    </row>
    <row r="779" ht="14.25" customHeight="1">
      <c r="A779" s="7"/>
      <c r="B779" s="207"/>
      <c r="C779" s="25"/>
      <c r="D779" s="207"/>
      <c r="E779" s="7"/>
      <c r="F779" s="7"/>
      <c r="G779" s="201"/>
      <c r="H779" s="20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25"/>
    </row>
    <row r="780" ht="14.25" customHeight="1">
      <c r="A780" s="7"/>
      <c r="B780" s="207"/>
      <c r="C780" s="25"/>
      <c r="D780" s="207"/>
      <c r="E780" s="7"/>
      <c r="F780" s="7"/>
      <c r="G780" s="201"/>
      <c r="H780" s="20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25"/>
    </row>
    <row r="781" ht="14.25" customHeight="1">
      <c r="A781" s="7"/>
      <c r="B781" s="207"/>
      <c r="C781" s="25"/>
      <c r="D781" s="207"/>
      <c r="E781" s="7"/>
      <c r="F781" s="7"/>
      <c r="G781" s="201"/>
      <c r="H781" s="20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25"/>
    </row>
    <row r="782" ht="14.25" customHeight="1">
      <c r="A782" s="7"/>
      <c r="B782" s="207"/>
      <c r="C782" s="25"/>
      <c r="D782" s="207"/>
      <c r="E782" s="7"/>
      <c r="F782" s="7"/>
      <c r="G782" s="201"/>
      <c r="H782" s="20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25"/>
    </row>
    <row r="783" ht="14.25" customHeight="1">
      <c r="A783" s="7"/>
      <c r="B783" s="207"/>
      <c r="C783" s="25"/>
      <c r="D783" s="207"/>
      <c r="E783" s="7"/>
      <c r="F783" s="7"/>
      <c r="G783" s="201"/>
      <c r="H783" s="20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25"/>
    </row>
    <row r="784" ht="14.25" customHeight="1">
      <c r="A784" s="7"/>
      <c r="B784" s="207"/>
      <c r="C784" s="25"/>
      <c r="D784" s="207"/>
      <c r="E784" s="7"/>
      <c r="F784" s="7"/>
      <c r="G784" s="201"/>
      <c r="H784" s="20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25"/>
    </row>
    <row r="785" ht="14.25" customHeight="1">
      <c r="A785" s="7"/>
      <c r="B785" s="207"/>
      <c r="C785" s="25"/>
      <c r="D785" s="207"/>
      <c r="E785" s="7"/>
      <c r="F785" s="7"/>
      <c r="G785" s="201"/>
      <c r="H785" s="20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25"/>
    </row>
    <row r="786" ht="14.25" customHeight="1">
      <c r="A786" s="7"/>
      <c r="B786" s="207"/>
      <c r="C786" s="25"/>
      <c r="D786" s="207"/>
      <c r="E786" s="7"/>
      <c r="F786" s="7"/>
      <c r="G786" s="201"/>
      <c r="H786" s="20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25"/>
    </row>
    <row r="787" ht="14.25" customHeight="1">
      <c r="A787" s="7"/>
      <c r="B787" s="207"/>
      <c r="C787" s="25"/>
      <c r="D787" s="207"/>
      <c r="E787" s="7"/>
      <c r="F787" s="7"/>
      <c r="G787" s="201"/>
      <c r="H787" s="20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25"/>
    </row>
    <row r="788" ht="14.25" customHeight="1">
      <c r="A788" s="7"/>
      <c r="B788" s="207"/>
      <c r="C788" s="25"/>
      <c r="D788" s="207"/>
      <c r="E788" s="7"/>
      <c r="F788" s="7"/>
      <c r="G788" s="201"/>
      <c r="H788" s="20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25"/>
    </row>
    <row r="789" ht="14.25" customHeight="1">
      <c r="A789" s="7"/>
      <c r="B789" s="207"/>
      <c r="C789" s="25"/>
      <c r="D789" s="207"/>
      <c r="E789" s="7"/>
      <c r="F789" s="7"/>
      <c r="G789" s="201"/>
      <c r="H789" s="20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25"/>
    </row>
    <row r="790" ht="14.25" customHeight="1">
      <c r="A790" s="7"/>
      <c r="B790" s="207"/>
      <c r="C790" s="25"/>
      <c r="D790" s="207"/>
      <c r="E790" s="7"/>
      <c r="F790" s="7"/>
      <c r="G790" s="201"/>
      <c r="H790" s="20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25"/>
    </row>
    <row r="791" ht="14.25" customHeight="1">
      <c r="A791" s="7"/>
      <c r="B791" s="207"/>
      <c r="C791" s="25"/>
      <c r="D791" s="207"/>
      <c r="E791" s="7"/>
      <c r="F791" s="7"/>
      <c r="G791" s="201"/>
      <c r="H791" s="20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25"/>
    </row>
    <row r="792" ht="14.25" customHeight="1">
      <c r="A792" s="7"/>
      <c r="B792" s="207"/>
      <c r="C792" s="25"/>
      <c r="D792" s="207"/>
      <c r="E792" s="7"/>
      <c r="F792" s="7"/>
      <c r="G792" s="201"/>
      <c r="H792" s="20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25"/>
    </row>
    <row r="793" ht="14.25" customHeight="1">
      <c r="A793" s="7"/>
      <c r="B793" s="207"/>
      <c r="C793" s="25"/>
      <c r="D793" s="207"/>
      <c r="E793" s="7"/>
      <c r="F793" s="7"/>
      <c r="G793" s="201"/>
      <c r="H793" s="20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25"/>
    </row>
    <row r="794" ht="14.25" customHeight="1">
      <c r="A794" s="7"/>
      <c r="B794" s="207"/>
      <c r="C794" s="25"/>
      <c r="D794" s="207"/>
      <c r="E794" s="7"/>
      <c r="F794" s="7"/>
      <c r="G794" s="201"/>
      <c r="H794" s="20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25"/>
    </row>
    <row r="795" ht="14.25" customHeight="1">
      <c r="A795" s="7"/>
      <c r="B795" s="207"/>
      <c r="C795" s="25"/>
      <c r="D795" s="207"/>
      <c r="E795" s="7"/>
      <c r="F795" s="7"/>
      <c r="G795" s="201"/>
      <c r="H795" s="20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25"/>
    </row>
    <row r="796" ht="14.25" customHeight="1">
      <c r="A796" s="7"/>
      <c r="B796" s="207"/>
      <c r="C796" s="25"/>
      <c r="D796" s="207"/>
      <c r="E796" s="7"/>
      <c r="F796" s="7"/>
      <c r="G796" s="201"/>
      <c r="H796" s="20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25"/>
    </row>
    <row r="797" ht="14.25" customHeight="1">
      <c r="A797" s="7"/>
      <c r="B797" s="207"/>
      <c r="C797" s="25"/>
      <c r="D797" s="207"/>
      <c r="E797" s="7"/>
      <c r="F797" s="7"/>
      <c r="G797" s="201"/>
      <c r="H797" s="20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25"/>
    </row>
    <row r="798" ht="14.25" customHeight="1">
      <c r="A798" s="7"/>
      <c r="B798" s="207"/>
      <c r="C798" s="25"/>
      <c r="D798" s="207"/>
      <c r="E798" s="7"/>
      <c r="F798" s="7"/>
      <c r="G798" s="201"/>
      <c r="H798" s="20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25"/>
    </row>
    <row r="799" ht="14.25" customHeight="1">
      <c r="A799" s="7"/>
      <c r="B799" s="207"/>
      <c r="C799" s="25"/>
      <c r="D799" s="207"/>
      <c r="E799" s="7"/>
      <c r="F799" s="7"/>
      <c r="G799" s="201"/>
      <c r="H799" s="20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25"/>
    </row>
    <row r="800" ht="14.25" customHeight="1">
      <c r="A800" s="7"/>
      <c r="B800" s="207"/>
      <c r="C800" s="25"/>
      <c r="D800" s="207"/>
      <c r="E800" s="7"/>
      <c r="F800" s="7"/>
      <c r="G800" s="201"/>
      <c r="H800" s="20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25"/>
    </row>
    <row r="801" ht="14.25" customHeight="1">
      <c r="A801" s="7"/>
      <c r="B801" s="207"/>
      <c r="C801" s="25"/>
      <c r="D801" s="207"/>
      <c r="E801" s="7"/>
      <c r="F801" s="7"/>
      <c r="G801" s="201"/>
      <c r="H801" s="20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25"/>
    </row>
    <row r="802" ht="14.25" customHeight="1">
      <c r="A802" s="7"/>
      <c r="B802" s="207"/>
      <c r="C802" s="25"/>
      <c r="D802" s="207"/>
      <c r="E802" s="7"/>
      <c r="F802" s="7"/>
      <c r="G802" s="201"/>
      <c r="H802" s="20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25"/>
    </row>
    <row r="803" ht="14.25" customHeight="1">
      <c r="A803" s="7"/>
      <c r="B803" s="207"/>
      <c r="C803" s="25"/>
      <c r="D803" s="207"/>
      <c r="E803" s="7"/>
      <c r="F803" s="7"/>
      <c r="G803" s="201"/>
      <c r="H803" s="20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25"/>
    </row>
    <row r="804" ht="14.25" customHeight="1">
      <c r="A804" s="7"/>
      <c r="B804" s="207"/>
      <c r="C804" s="25"/>
      <c r="D804" s="207"/>
      <c r="E804" s="7"/>
      <c r="F804" s="7"/>
      <c r="G804" s="201"/>
      <c r="H804" s="20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25"/>
    </row>
    <row r="805" ht="14.25" customHeight="1">
      <c r="A805" s="7"/>
      <c r="B805" s="207"/>
      <c r="C805" s="25"/>
      <c r="D805" s="207"/>
      <c r="E805" s="7"/>
      <c r="F805" s="7"/>
      <c r="G805" s="201"/>
      <c r="H805" s="20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25"/>
    </row>
    <row r="806" ht="14.25" customHeight="1">
      <c r="A806" s="7"/>
      <c r="B806" s="207"/>
      <c r="C806" s="25"/>
      <c r="D806" s="207"/>
      <c r="E806" s="7"/>
      <c r="F806" s="7"/>
      <c r="G806" s="201"/>
      <c r="H806" s="20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25"/>
    </row>
    <row r="807" ht="14.25" customHeight="1">
      <c r="A807" s="7"/>
      <c r="B807" s="207"/>
      <c r="C807" s="25"/>
      <c r="D807" s="207"/>
      <c r="E807" s="7"/>
      <c r="F807" s="7"/>
      <c r="G807" s="201"/>
      <c r="H807" s="20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25"/>
    </row>
    <row r="808" ht="14.25" customHeight="1">
      <c r="A808" s="7"/>
      <c r="B808" s="207"/>
      <c r="C808" s="25"/>
      <c r="D808" s="207"/>
      <c r="E808" s="7"/>
      <c r="F808" s="7"/>
      <c r="G808" s="201"/>
      <c r="H808" s="20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25"/>
    </row>
    <row r="809" ht="14.25" customHeight="1">
      <c r="A809" s="7"/>
      <c r="B809" s="207"/>
      <c r="C809" s="25"/>
      <c r="D809" s="207"/>
      <c r="E809" s="7"/>
      <c r="F809" s="7"/>
      <c r="G809" s="201"/>
      <c r="H809" s="20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25"/>
    </row>
    <row r="810" ht="14.25" customHeight="1">
      <c r="A810" s="7"/>
      <c r="B810" s="207"/>
      <c r="C810" s="25"/>
      <c r="D810" s="207"/>
      <c r="E810" s="7"/>
      <c r="F810" s="7"/>
      <c r="G810" s="201"/>
      <c r="H810" s="20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25"/>
    </row>
    <row r="811" ht="14.25" customHeight="1">
      <c r="A811" s="7"/>
      <c r="B811" s="207"/>
      <c r="C811" s="25"/>
      <c r="D811" s="207"/>
      <c r="E811" s="7"/>
      <c r="F811" s="7"/>
      <c r="G811" s="201"/>
      <c r="H811" s="20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25"/>
    </row>
    <row r="812" ht="14.25" customHeight="1">
      <c r="A812" s="7"/>
      <c r="B812" s="207"/>
      <c r="C812" s="25"/>
      <c r="D812" s="207"/>
      <c r="E812" s="7"/>
      <c r="F812" s="7"/>
      <c r="G812" s="201"/>
      <c r="H812" s="20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25"/>
    </row>
    <row r="813" ht="14.25" customHeight="1">
      <c r="A813" s="7"/>
      <c r="B813" s="207"/>
      <c r="C813" s="25"/>
      <c r="D813" s="207"/>
      <c r="E813" s="7"/>
      <c r="F813" s="7"/>
      <c r="G813" s="201"/>
      <c r="H813" s="20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25"/>
    </row>
    <row r="814" ht="14.25" customHeight="1">
      <c r="A814" s="7"/>
      <c r="B814" s="207"/>
      <c r="C814" s="25"/>
      <c r="D814" s="207"/>
      <c r="E814" s="7"/>
      <c r="F814" s="7"/>
      <c r="G814" s="201"/>
      <c r="H814" s="20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25"/>
    </row>
    <row r="815" ht="14.25" customHeight="1">
      <c r="A815" s="7"/>
      <c r="B815" s="207"/>
      <c r="C815" s="25"/>
      <c r="D815" s="207"/>
      <c r="E815" s="7"/>
      <c r="F815" s="7"/>
      <c r="G815" s="201"/>
      <c r="H815" s="20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25"/>
    </row>
    <row r="816" ht="14.25" customHeight="1">
      <c r="A816" s="7"/>
      <c r="B816" s="207"/>
      <c r="C816" s="25"/>
      <c r="D816" s="207"/>
      <c r="E816" s="7"/>
      <c r="F816" s="7"/>
      <c r="G816" s="201"/>
      <c r="H816" s="20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25"/>
    </row>
    <row r="817" ht="14.25" customHeight="1">
      <c r="A817" s="7"/>
      <c r="B817" s="207"/>
      <c r="C817" s="25"/>
      <c r="D817" s="207"/>
      <c r="E817" s="7"/>
      <c r="F817" s="7"/>
      <c r="G817" s="201"/>
      <c r="H817" s="20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25"/>
    </row>
    <row r="818" ht="14.25" customHeight="1">
      <c r="A818" s="7"/>
      <c r="B818" s="207"/>
      <c r="C818" s="25"/>
      <c r="D818" s="207"/>
      <c r="E818" s="7"/>
      <c r="F818" s="7"/>
      <c r="G818" s="201"/>
      <c r="H818" s="20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25"/>
    </row>
    <row r="819" ht="14.25" customHeight="1">
      <c r="A819" s="7"/>
      <c r="B819" s="207"/>
      <c r="C819" s="25"/>
      <c r="D819" s="207"/>
      <c r="E819" s="7"/>
      <c r="F819" s="7"/>
      <c r="G819" s="201"/>
      <c r="H819" s="20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25"/>
    </row>
    <row r="820" ht="14.25" customHeight="1">
      <c r="A820" s="7"/>
      <c r="B820" s="207"/>
      <c r="C820" s="25"/>
      <c r="D820" s="207"/>
      <c r="E820" s="7"/>
      <c r="F820" s="7"/>
      <c r="G820" s="201"/>
      <c r="H820" s="20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25"/>
    </row>
    <row r="821" ht="14.25" customHeight="1">
      <c r="A821" s="7"/>
      <c r="B821" s="207"/>
      <c r="C821" s="25"/>
      <c r="D821" s="207"/>
      <c r="E821" s="7"/>
      <c r="F821" s="7"/>
      <c r="G821" s="201"/>
      <c r="H821" s="20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25"/>
    </row>
    <row r="822" ht="14.25" customHeight="1">
      <c r="A822" s="7"/>
      <c r="B822" s="207"/>
      <c r="C822" s="25"/>
      <c r="D822" s="207"/>
      <c r="E822" s="7"/>
      <c r="F822" s="7"/>
      <c r="G822" s="201"/>
      <c r="H822" s="20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25"/>
    </row>
    <row r="823" ht="14.25" customHeight="1">
      <c r="A823" s="7"/>
      <c r="B823" s="207"/>
      <c r="C823" s="25"/>
      <c r="D823" s="207"/>
      <c r="E823" s="7"/>
      <c r="F823" s="7"/>
      <c r="G823" s="201"/>
      <c r="H823" s="20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25"/>
    </row>
    <row r="824" ht="14.25" customHeight="1">
      <c r="A824" s="7"/>
      <c r="B824" s="207"/>
      <c r="C824" s="25"/>
      <c r="D824" s="207"/>
      <c r="E824" s="7"/>
      <c r="F824" s="7"/>
      <c r="G824" s="201"/>
      <c r="H824" s="20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25"/>
    </row>
    <row r="825" ht="14.25" customHeight="1">
      <c r="A825" s="7"/>
      <c r="B825" s="207"/>
      <c r="C825" s="25"/>
      <c r="D825" s="207"/>
      <c r="E825" s="7"/>
      <c r="F825" s="7"/>
      <c r="G825" s="201"/>
      <c r="H825" s="20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25"/>
    </row>
    <row r="826" ht="14.25" customHeight="1">
      <c r="A826" s="7"/>
      <c r="B826" s="207"/>
      <c r="C826" s="25"/>
      <c r="D826" s="207"/>
      <c r="E826" s="7"/>
      <c r="F826" s="7"/>
      <c r="G826" s="201"/>
      <c r="H826" s="20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25"/>
    </row>
    <row r="827" ht="14.25" customHeight="1">
      <c r="A827" s="7"/>
      <c r="B827" s="207"/>
      <c r="C827" s="25"/>
      <c r="D827" s="207"/>
      <c r="E827" s="7"/>
      <c r="F827" s="7"/>
      <c r="G827" s="201"/>
      <c r="H827" s="20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25"/>
    </row>
    <row r="828" ht="14.25" customHeight="1">
      <c r="A828" s="7"/>
      <c r="B828" s="207"/>
      <c r="C828" s="25"/>
      <c r="D828" s="207"/>
      <c r="E828" s="7"/>
      <c r="F828" s="7"/>
      <c r="G828" s="201"/>
      <c r="H828" s="20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25"/>
    </row>
    <row r="829" ht="14.25" customHeight="1">
      <c r="A829" s="7"/>
      <c r="B829" s="207"/>
      <c r="C829" s="25"/>
      <c r="D829" s="207"/>
      <c r="E829" s="7"/>
      <c r="F829" s="7"/>
      <c r="G829" s="201"/>
      <c r="H829" s="20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25"/>
    </row>
    <row r="830" ht="14.25" customHeight="1">
      <c r="A830" s="7"/>
      <c r="B830" s="207"/>
      <c r="C830" s="25"/>
      <c r="D830" s="207"/>
      <c r="E830" s="7"/>
      <c r="F830" s="7"/>
      <c r="G830" s="201"/>
      <c r="H830" s="20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25"/>
    </row>
    <row r="831" ht="14.25" customHeight="1">
      <c r="A831" s="7"/>
      <c r="B831" s="207"/>
      <c r="C831" s="25"/>
      <c r="D831" s="207"/>
      <c r="E831" s="7"/>
      <c r="F831" s="7"/>
      <c r="G831" s="201"/>
      <c r="H831" s="20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25"/>
    </row>
    <row r="832" ht="14.25" customHeight="1">
      <c r="A832" s="7"/>
      <c r="B832" s="207"/>
      <c r="C832" s="25"/>
      <c r="D832" s="207"/>
      <c r="E832" s="7"/>
      <c r="F832" s="7"/>
      <c r="G832" s="201"/>
      <c r="H832" s="20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25"/>
    </row>
    <row r="833" ht="14.25" customHeight="1">
      <c r="A833" s="7"/>
      <c r="B833" s="207"/>
      <c r="C833" s="25"/>
      <c r="D833" s="207"/>
      <c r="E833" s="7"/>
      <c r="F833" s="7"/>
      <c r="G833" s="201"/>
      <c r="H833" s="20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25"/>
    </row>
    <row r="834" ht="14.25" customHeight="1">
      <c r="A834" s="7"/>
      <c r="B834" s="207"/>
      <c r="C834" s="25"/>
      <c r="D834" s="207"/>
      <c r="E834" s="7"/>
      <c r="F834" s="7"/>
      <c r="G834" s="201"/>
      <c r="H834" s="20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25"/>
    </row>
    <row r="835" ht="14.25" customHeight="1">
      <c r="A835" s="7"/>
      <c r="B835" s="207"/>
      <c r="C835" s="25"/>
      <c r="D835" s="207"/>
      <c r="E835" s="7"/>
      <c r="F835" s="7"/>
      <c r="G835" s="201"/>
      <c r="H835" s="20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25"/>
    </row>
    <row r="836" ht="14.25" customHeight="1">
      <c r="A836" s="7"/>
      <c r="B836" s="207"/>
      <c r="C836" s="25"/>
      <c r="D836" s="207"/>
      <c r="E836" s="7"/>
      <c r="F836" s="7"/>
      <c r="G836" s="201"/>
      <c r="H836" s="20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25"/>
    </row>
    <row r="837" ht="14.25" customHeight="1">
      <c r="A837" s="7"/>
      <c r="B837" s="207"/>
      <c r="C837" s="25"/>
      <c r="D837" s="207"/>
      <c r="E837" s="7"/>
      <c r="F837" s="7"/>
      <c r="G837" s="201"/>
      <c r="H837" s="20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25"/>
    </row>
    <row r="838" ht="14.25" customHeight="1">
      <c r="A838" s="7"/>
      <c r="B838" s="207"/>
      <c r="C838" s="25"/>
      <c r="D838" s="207"/>
      <c r="E838" s="7"/>
      <c r="F838" s="7"/>
      <c r="G838" s="201"/>
      <c r="H838" s="20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25"/>
    </row>
    <row r="839" ht="14.25" customHeight="1">
      <c r="A839" s="7"/>
      <c r="B839" s="207"/>
      <c r="C839" s="25"/>
      <c r="D839" s="207"/>
      <c r="E839" s="7"/>
      <c r="F839" s="7"/>
      <c r="G839" s="201"/>
      <c r="H839" s="20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25"/>
    </row>
    <row r="840" ht="14.25" customHeight="1">
      <c r="A840" s="7"/>
      <c r="B840" s="207"/>
      <c r="C840" s="25"/>
      <c r="D840" s="207"/>
      <c r="E840" s="7"/>
      <c r="F840" s="7"/>
      <c r="G840" s="201"/>
      <c r="H840" s="20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25"/>
    </row>
    <row r="841" ht="14.25" customHeight="1">
      <c r="A841" s="7"/>
      <c r="B841" s="207"/>
      <c r="C841" s="25"/>
      <c r="D841" s="207"/>
      <c r="E841" s="7"/>
      <c r="F841" s="7"/>
      <c r="G841" s="201"/>
      <c r="H841" s="20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25"/>
    </row>
    <row r="842" ht="14.25" customHeight="1">
      <c r="A842" s="7"/>
      <c r="B842" s="207"/>
      <c r="C842" s="25"/>
      <c r="D842" s="207"/>
      <c r="E842" s="7"/>
      <c r="F842" s="7"/>
      <c r="G842" s="201"/>
      <c r="H842" s="20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25"/>
    </row>
    <row r="843" ht="14.25" customHeight="1">
      <c r="A843" s="7"/>
      <c r="B843" s="207"/>
      <c r="C843" s="25"/>
      <c r="D843" s="207"/>
      <c r="E843" s="7"/>
      <c r="F843" s="7"/>
      <c r="G843" s="201"/>
      <c r="H843" s="20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25"/>
    </row>
    <row r="844" ht="14.25" customHeight="1">
      <c r="A844" s="7"/>
      <c r="B844" s="207"/>
      <c r="C844" s="25"/>
      <c r="D844" s="207"/>
      <c r="E844" s="7"/>
      <c r="F844" s="7"/>
      <c r="G844" s="201"/>
      <c r="H844" s="20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25"/>
    </row>
    <row r="845" ht="14.25" customHeight="1">
      <c r="A845" s="7"/>
      <c r="B845" s="207"/>
      <c r="C845" s="25"/>
      <c r="D845" s="207"/>
      <c r="E845" s="7"/>
      <c r="F845" s="7"/>
      <c r="G845" s="201"/>
      <c r="H845" s="20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25"/>
    </row>
    <row r="846" ht="14.25" customHeight="1">
      <c r="A846" s="7"/>
      <c r="B846" s="207"/>
      <c r="C846" s="25"/>
      <c r="D846" s="207"/>
      <c r="E846" s="7"/>
      <c r="F846" s="7"/>
      <c r="G846" s="201"/>
      <c r="H846" s="20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25"/>
    </row>
    <row r="847" ht="14.25" customHeight="1">
      <c r="A847" s="7"/>
      <c r="B847" s="207"/>
      <c r="C847" s="25"/>
      <c r="D847" s="207"/>
      <c r="E847" s="7"/>
      <c r="F847" s="7"/>
      <c r="G847" s="201"/>
      <c r="H847" s="20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25"/>
    </row>
    <row r="848" ht="14.25" customHeight="1">
      <c r="A848" s="7"/>
      <c r="B848" s="207"/>
      <c r="C848" s="25"/>
      <c r="D848" s="207"/>
      <c r="E848" s="7"/>
      <c r="F848" s="7"/>
      <c r="G848" s="201"/>
      <c r="H848" s="20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25"/>
    </row>
    <row r="849" ht="14.25" customHeight="1">
      <c r="A849" s="7"/>
      <c r="B849" s="207"/>
      <c r="C849" s="25"/>
      <c r="D849" s="207"/>
      <c r="E849" s="7"/>
      <c r="F849" s="7"/>
      <c r="G849" s="201"/>
      <c r="H849" s="20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25"/>
    </row>
    <row r="850" ht="14.25" customHeight="1">
      <c r="A850" s="7"/>
      <c r="B850" s="207"/>
      <c r="C850" s="25"/>
      <c r="D850" s="207"/>
      <c r="E850" s="7"/>
      <c r="F850" s="7"/>
      <c r="G850" s="201"/>
      <c r="H850" s="20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25"/>
    </row>
    <row r="851" ht="14.25" customHeight="1">
      <c r="A851" s="7"/>
      <c r="B851" s="207"/>
      <c r="C851" s="25"/>
      <c r="D851" s="207"/>
      <c r="E851" s="7"/>
      <c r="F851" s="7"/>
      <c r="G851" s="201"/>
      <c r="H851" s="20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25"/>
    </row>
    <row r="852" ht="14.25" customHeight="1">
      <c r="A852" s="7"/>
      <c r="B852" s="207"/>
      <c r="C852" s="25"/>
      <c r="D852" s="207"/>
      <c r="E852" s="7"/>
      <c r="F852" s="7"/>
      <c r="G852" s="201"/>
      <c r="H852" s="20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25"/>
    </row>
    <row r="853" ht="14.25" customHeight="1">
      <c r="A853" s="7"/>
      <c r="B853" s="207"/>
      <c r="C853" s="25"/>
      <c r="D853" s="207"/>
      <c r="E853" s="7"/>
      <c r="F853" s="7"/>
      <c r="G853" s="201"/>
      <c r="H853" s="20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25"/>
    </row>
    <row r="854" ht="14.25" customHeight="1">
      <c r="A854" s="7"/>
      <c r="B854" s="207"/>
      <c r="C854" s="25"/>
      <c r="D854" s="207"/>
      <c r="E854" s="7"/>
      <c r="F854" s="7"/>
      <c r="G854" s="201"/>
      <c r="H854" s="20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25"/>
    </row>
    <row r="855" ht="14.25" customHeight="1">
      <c r="A855" s="7"/>
      <c r="B855" s="207"/>
      <c r="C855" s="25"/>
      <c r="D855" s="207"/>
      <c r="E855" s="7"/>
      <c r="F855" s="7"/>
      <c r="G855" s="201"/>
      <c r="H855" s="20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25"/>
    </row>
    <row r="856" ht="14.25" customHeight="1">
      <c r="A856" s="7"/>
      <c r="B856" s="207"/>
      <c r="C856" s="25"/>
      <c r="D856" s="207"/>
      <c r="E856" s="7"/>
      <c r="F856" s="7"/>
      <c r="G856" s="201"/>
      <c r="H856" s="20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25"/>
    </row>
    <row r="857" ht="14.25" customHeight="1">
      <c r="A857" s="7"/>
      <c r="B857" s="207"/>
      <c r="C857" s="25"/>
      <c r="D857" s="207"/>
      <c r="E857" s="7"/>
      <c r="F857" s="7"/>
      <c r="G857" s="201"/>
      <c r="H857" s="20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25"/>
    </row>
    <row r="858" ht="14.25" customHeight="1">
      <c r="A858" s="7"/>
      <c r="B858" s="207"/>
      <c r="C858" s="25"/>
      <c r="D858" s="207"/>
      <c r="E858" s="7"/>
      <c r="F858" s="7"/>
      <c r="G858" s="201"/>
      <c r="H858" s="20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25"/>
    </row>
    <row r="859" ht="14.25" customHeight="1">
      <c r="A859" s="7"/>
      <c r="B859" s="207"/>
      <c r="C859" s="25"/>
      <c r="D859" s="207"/>
      <c r="E859" s="7"/>
      <c r="F859" s="7"/>
      <c r="G859" s="201"/>
      <c r="H859" s="20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25"/>
    </row>
    <row r="860" ht="14.25" customHeight="1">
      <c r="A860" s="7"/>
      <c r="B860" s="207"/>
      <c r="C860" s="25"/>
      <c r="D860" s="207"/>
      <c r="E860" s="7"/>
      <c r="F860" s="7"/>
      <c r="G860" s="201"/>
      <c r="H860" s="20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25"/>
    </row>
    <row r="861" ht="14.25" customHeight="1">
      <c r="A861" s="7"/>
      <c r="B861" s="207"/>
      <c r="C861" s="25"/>
      <c r="D861" s="207"/>
      <c r="E861" s="7"/>
      <c r="F861" s="7"/>
      <c r="G861" s="201"/>
      <c r="H861" s="20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25"/>
    </row>
    <row r="862" ht="14.25" customHeight="1">
      <c r="A862" s="7"/>
      <c r="B862" s="207"/>
      <c r="C862" s="25"/>
      <c r="D862" s="207"/>
      <c r="E862" s="7"/>
      <c r="F862" s="7"/>
      <c r="G862" s="201"/>
      <c r="H862" s="20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25"/>
    </row>
    <row r="863" ht="14.25" customHeight="1">
      <c r="A863" s="7"/>
      <c r="B863" s="207"/>
      <c r="C863" s="25"/>
      <c r="D863" s="207"/>
      <c r="E863" s="7"/>
      <c r="F863" s="7"/>
      <c r="G863" s="201"/>
      <c r="H863" s="20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25"/>
    </row>
    <row r="864" ht="14.25" customHeight="1">
      <c r="A864" s="7"/>
      <c r="B864" s="207"/>
      <c r="C864" s="25"/>
      <c r="D864" s="207"/>
      <c r="E864" s="7"/>
      <c r="F864" s="7"/>
      <c r="G864" s="201"/>
      <c r="H864" s="20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25"/>
    </row>
    <row r="865" ht="14.25" customHeight="1">
      <c r="A865" s="7"/>
      <c r="B865" s="207"/>
      <c r="C865" s="25"/>
      <c r="D865" s="207"/>
      <c r="E865" s="7"/>
      <c r="F865" s="7"/>
      <c r="G865" s="201"/>
      <c r="H865" s="20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25"/>
    </row>
    <row r="866" ht="14.25" customHeight="1">
      <c r="A866" s="7"/>
      <c r="B866" s="207"/>
      <c r="C866" s="25"/>
      <c r="D866" s="207"/>
      <c r="E866" s="7"/>
      <c r="F866" s="7"/>
      <c r="G866" s="201"/>
      <c r="H866" s="20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25"/>
    </row>
    <row r="867" ht="14.25" customHeight="1">
      <c r="A867" s="7"/>
      <c r="B867" s="207"/>
      <c r="C867" s="25"/>
      <c r="D867" s="207"/>
      <c r="E867" s="7"/>
      <c r="F867" s="7"/>
      <c r="G867" s="201"/>
      <c r="H867" s="20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25"/>
    </row>
    <row r="868" ht="14.25" customHeight="1">
      <c r="A868" s="7"/>
      <c r="B868" s="207"/>
      <c r="C868" s="25"/>
      <c r="D868" s="207"/>
      <c r="E868" s="7"/>
      <c r="F868" s="7"/>
      <c r="G868" s="201"/>
      <c r="H868" s="20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25"/>
    </row>
    <row r="869" ht="14.25" customHeight="1">
      <c r="A869" s="7"/>
      <c r="B869" s="207"/>
      <c r="C869" s="25"/>
      <c r="D869" s="207"/>
      <c r="E869" s="7"/>
      <c r="F869" s="7"/>
      <c r="G869" s="201"/>
      <c r="H869" s="20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25"/>
    </row>
    <row r="870" ht="14.25" customHeight="1">
      <c r="A870" s="7"/>
      <c r="B870" s="207"/>
      <c r="C870" s="25"/>
      <c r="D870" s="207"/>
      <c r="E870" s="7"/>
      <c r="F870" s="7"/>
      <c r="G870" s="201"/>
      <c r="H870" s="20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25"/>
    </row>
    <row r="871" ht="14.25" customHeight="1">
      <c r="A871" s="7"/>
      <c r="B871" s="207"/>
      <c r="C871" s="25"/>
      <c r="D871" s="207"/>
      <c r="E871" s="7"/>
      <c r="F871" s="7"/>
      <c r="G871" s="201"/>
      <c r="H871" s="20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25"/>
    </row>
    <row r="872" ht="14.25" customHeight="1">
      <c r="A872" s="7"/>
      <c r="B872" s="207"/>
      <c r="C872" s="25"/>
      <c r="D872" s="207"/>
      <c r="E872" s="7"/>
      <c r="F872" s="7"/>
      <c r="G872" s="201"/>
      <c r="H872" s="20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25"/>
    </row>
    <row r="873" ht="14.25" customHeight="1">
      <c r="A873" s="7"/>
      <c r="B873" s="207"/>
      <c r="C873" s="25"/>
      <c r="D873" s="207"/>
      <c r="E873" s="7"/>
      <c r="F873" s="7"/>
      <c r="G873" s="201"/>
      <c r="H873" s="20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25"/>
    </row>
    <row r="874" ht="14.25" customHeight="1">
      <c r="A874" s="7"/>
      <c r="B874" s="207"/>
      <c r="C874" s="25"/>
      <c r="D874" s="207"/>
      <c r="E874" s="7"/>
      <c r="F874" s="7"/>
      <c r="G874" s="201"/>
      <c r="H874" s="20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25"/>
    </row>
    <row r="875" ht="14.25" customHeight="1">
      <c r="A875" s="7"/>
      <c r="B875" s="207"/>
      <c r="C875" s="25"/>
      <c r="D875" s="207"/>
      <c r="E875" s="7"/>
      <c r="F875" s="7"/>
      <c r="G875" s="201"/>
      <c r="H875" s="20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25"/>
    </row>
    <row r="876" ht="14.25" customHeight="1">
      <c r="A876" s="7"/>
      <c r="B876" s="207"/>
      <c r="C876" s="25"/>
      <c r="D876" s="207"/>
      <c r="E876" s="7"/>
      <c r="F876" s="7"/>
      <c r="G876" s="201"/>
      <c r="H876" s="20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25"/>
    </row>
    <row r="877" ht="14.25" customHeight="1">
      <c r="A877" s="7"/>
      <c r="B877" s="207"/>
      <c r="C877" s="25"/>
      <c r="D877" s="207"/>
      <c r="E877" s="7"/>
      <c r="F877" s="7"/>
      <c r="G877" s="201"/>
      <c r="H877" s="20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25"/>
    </row>
    <row r="878" ht="14.25" customHeight="1">
      <c r="A878" s="7"/>
      <c r="B878" s="207"/>
      <c r="C878" s="25"/>
      <c r="D878" s="207"/>
      <c r="E878" s="7"/>
      <c r="F878" s="7"/>
      <c r="G878" s="201"/>
      <c r="H878" s="20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25"/>
    </row>
    <row r="879" ht="14.25" customHeight="1">
      <c r="A879" s="7"/>
      <c r="B879" s="207"/>
      <c r="C879" s="25"/>
      <c r="D879" s="207"/>
      <c r="E879" s="7"/>
      <c r="F879" s="7"/>
      <c r="G879" s="201"/>
      <c r="H879" s="20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25"/>
    </row>
    <row r="880" ht="14.25" customHeight="1">
      <c r="A880" s="7"/>
      <c r="B880" s="207"/>
      <c r="C880" s="25"/>
      <c r="D880" s="207"/>
      <c r="E880" s="7"/>
      <c r="F880" s="7"/>
      <c r="G880" s="201"/>
      <c r="H880" s="20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25"/>
    </row>
    <row r="881" ht="14.25" customHeight="1">
      <c r="A881" s="7"/>
      <c r="B881" s="207"/>
      <c r="C881" s="25"/>
      <c r="D881" s="207"/>
      <c r="E881" s="7"/>
      <c r="F881" s="7"/>
      <c r="G881" s="201"/>
      <c r="H881" s="20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25"/>
    </row>
    <row r="882" ht="14.25" customHeight="1">
      <c r="A882" s="7"/>
      <c r="B882" s="207"/>
      <c r="C882" s="25"/>
      <c r="D882" s="207"/>
      <c r="E882" s="7"/>
      <c r="F882" s="7"/>
      <c r="G882" s="201"/>
      <c r="H882" s="20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25"/>
    </row>
    <row r="883" ht="14.25" customHeight="1">
      <c r="A883" s="7"/>
      <c r="B883" s="207"/>
      <c r="C883" s="25"/>
      <c r="D883" s="207"/>
      <c r="E883" s="7"/>
      <c r="F883" s="7"/>
      <c r="G883" s="201"/>
      <c r="H883" s="20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25"/>
    </row>
    <row r="884" ht="14.25" customHeight="1">
      <c r="A884" s="7"/>
      <c r="B884" s="207"/>
      <c r="C884" s="25"/>
      <c r="D884" s="207"/>
      <c r="E884" s="7"/>
      <c r="F884" s="7"/>
      <c r="G884" s="201"/>
      <c r="H884" s="20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25"/>
    </row>
    <row r="885" ht="14.25" customHeight="1">
      <c r="A885" s="7"/>
      <c r="B885" s="207"/>
      <c r="C885" s="25"/>
      <c r="D885" s="207"/>
      <c r="E885" s="7"/>
      <c r="F885" s="7"/>
      <c r="G885" s="201"/>
      <c r="H885" s="20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25"/>
    </row>
    <row r="886" ht="14.25" customHeight="1">
      <c r="A886" s="7"/>
      <c r="B886" s="207"/>
      <c r="C886" s="25"/>
      <c r="D886" s="207"/>
      <c r="E886" s="7"/>
      <c r="F886" s="7"/>
      <c r="G886" s="201"/>
      <c r="H886" s="20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25"/>
    </row>
    <row r="887" ht="14.25" customHeight="1">
      <c r="A887" s="7"/>
      <c r="B887" s="207"/>
      <c r="C887" s="25"/>
      <c r="D887" s="207"/>
      <c r="E887" s="7"/>
      <c r="F887" s="7"/>
      <c r="G887" s="201"/>
      <c r="H887" s="20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25"/>
    </row>
    <row r="888" ht="14.25" customHeight="1">
      <c r="A888" s="7"/>
      <c r="B888" s="207"/>
      <c r="C888" s="25"/>
      <c r="D888" s="207"/>
      <c r="E888" s="7"/>
      <c r="F888" s="7"/>
      <c r="G888" s="201"/>
      <c r="H888" s="20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25"/>
    </row>
    <row r="889" ht="14.25" customHeight="1">
      <c r="A889" s="7"/>
      <c r="B889" s="207"/>
      <c r="C889" s="25"/>
      <c r="D889" s="207"/>
      <c r="E889" s="7"/>
      <c r="F889" s="7"/>
      <c r="G889" s="201"/>
      <c r="H889" s="20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25"/>
    </row>
    <row r="890" ht="14.25" customHeight="1">
      <c r="A890" s="7"/>
      <c r="B890" s="207"/>
      <c r="C890" s="25"/>
      <c r="D890" s="207"/>
      <c r="E890" s="7"/>
      <c r="F890" s="7"/>
      <c r="G890" s="201"/>
      <c r="H890" s="20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25"/>
    </row>
    <row r="891" ht="14.25" customHeight="1">
      <c r="A891" s="7"/>
      <c r="B891" s="207"/>
      <c r="C891" s="25"/>
      <c r="D891" s="207"/>
      <c r="E891" s="7"/>
      <c r="F891" s="7"/>
      <c r="G891" s="201"/>
      <c r="H891" s="20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25"/>
    </row>
    <row r="892" ht="14.25" customHeight="1">
      <c r="A892" s="7"/>
      <c r="B892" s="207"/>
      <c r="C892" s="25"/>
      <c r="D892" s="207"/>
      <c r="E892" s="7"/>
      <c r="F892" s="7"/>
      <c r="G892" s="201"/>
      <c r="H892" s="20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25"/>
    </row>
    <row r="893" ht="14.25" customHeight="1">
      <c r="A893" s="7"/>
      <c r="B893" s="207"/>
      <c r="C893" s="25"/>
      <c r="D893" s="207"/>
      <c r="E893" s="7"/>
      <c r="F893" s="7"/>
      <c r="G893" s="201"/>
      <c r="H893" s="20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25"/>
    </row>
    <row r="894" ht="14.25" customHeight="1">
      <c r="A894" s="7"/>
      <c r="B894" s="207"/>
      <c r="C894" s="25"/>
      <c r="D894" s="207"/>
      <c r="E894" s="7"/>
      <c r="F894" s="7"/>
      <c r="G894" s="201"/>
      <c r="H894" s="20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25"/>
    </row>
    <row r="895" ht="14.25" customHeight="1">
      <c r="A895" s="7"/>
      <c r="B895" s="207"/>
      <c r="C895" s="25"/>
      <c r="D895" s="207"/>
      <c r="E895" s="7"/>
      <c r="F895" s="7"/>
      <c r="G895" s="201"/>
      <c r="H895" s="20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25"/>
    </row>
    <row r="896" ht="14.25" customHeight="1">
      <c r="A896" s="7"/>
      <c r="B896" s="207"/>
      <c r="C896" s="25"/>
      <c r="D896" s="207"/>
      <c r="E896" s="7"/>
      <c r="F896" s="7"/>
      <c r="G896" s="201"/>
      <c r="H896" s="20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25"/>
    </row>
    <row r="897" ht="14.25" customHeight="1">
      <c r="A897" s="7"/>
      <c r="B897" s="207"/>
      <c r="C897" s="25"/>
      <c r="D897" s="207"/>
      <c r="E897" s="7"/>
      <c r="F897" s="7"/>
      <c r="G897" s="201"/>
      <c r="H897" s="20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25"/>
    </row>
    <row r="898" ht="14.25" customHeight="1">
      <c r="A898" s="7"/>
      <c r="B898" s="207"/>
      <c r="C898" s="25"/>
      <c r="D898" s="207"/>
      <c r="E898" s="7"/>
      <c r="F898" s="7"/>
      <c r="G898" s="201"/>
      <c r="H898" s="20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25"/>
    </row>
    <row r="899" ht="14.25" customHeight="1">
      <c r="A899" s="7"/>
      <c r="B899" s="207"/>
      <c r="C899" s="25"/>
      <c r="D899" s="207"/>
      <c r="E899" s="7"/>
      <c r="F899" s="7"/>
      <c r="G899" s="201"/>
      <c r="H899" s="20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25"/>
    </row>
    <row r="900" ht="14.25" customHeight="1">
      <c r="A900" s="7"/>
      <c r="B900" s="207"/>
      <c r="C900" s="25"/>
      <c r="D900" s="207"/>
      <c r="E900" s="7"/>
      <c r="F900" s="7"/>
      <c r="G900" s="201"/>
      <c r="H900" s="20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25"/>
    </row>
    <row r="901" ht="14.25" customHeight="1">
      <c r="A901" s="7"/>
      <c r="B901" s="207"/>
      <c r="C901" s="25"/>
      <c r="D901" s="207"/>
      <c r="E901" s="7"/>
      <c r="F901" s="7"/>
      <c r="G901" s="201"/>
      <c r="H901" s="20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25"/>
    </row>
    <row r="902" ht="14.25" customHeight="1">
      <c r="A902" s="7"/>
      <c r="B902" s="207"/>
      <c r="C902" s="25"/>
      <c r="D902" s="207"/>
      <c r="E902" s="7"/>
      <c r="F902" s="7"/>
      <c r="G902" s="201"/>
      <c r="H902" s="20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25"/>
    </row>
    <row r="903" ht="14.25" customHeight="1">
      <c r="A903" s="7"/>
      <c r="B903" s="207"/>
      <c r="C903" s="25"/>
      <c r="D903" s="207"/>
      <c r="E903" s="7"/>
      <c r="F903" s="7"/>
      <c r="G903" s="201"/>
      <c r="H903" s="20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25"/>
    </row>
    <row r="904" ht="14.25" customHeight="1">
      <c r="A904" s="7"/>
      <c r="B904" s="207"/>
      <c r="C904" s="25"/>
      <c r="D904" s="207"/>
      <c r="E904" s="7"/>
      <c r="F904" s="7"/>
      <c r="G904" s="201"/>
      <c r="H904" s="20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25"/>
    </row>
    <row r="905" ht="14.25" customHeight="1">
      <c r="A905" s="7"/>
      <c r="B905" s="207"/>
      <c r="C905" s="25"/>
      <c r="D905" s="207"/>
      <c r="E905" s="7"/>
      <c r="F905" s="7"/>
      <c r="G905" s="201"/>
      <c r="H905" s="20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25"/>
    </row>
    <row r="906" ht="14.25" customHeight="1">
      <c r="A906" s="7"/>
      <c r="B906" s="207"/>
      <c r="C906" s="25"/>
      <c r="D906" s="207"/>
      <c r="E906" s="7"/>
      <c r="F906" s="7"/>
      <c r="G906" s="201"/>
      <c r="H906" s="20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25"/>
    </row>
    <row r="907" ht="14.25" customHeight="1">
      <c r="A907" s="7"/>
      <c r="B907" s="207"/>
      <c r="C907" s="25"/>
      <c r="D907" s="207"/>
      <c r="E907" s="7"/>
      <c r="F907" s="7"/>
      <c r="G907" s="201"/>
      <c r="H907" s="20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25"/>
    </row>
    <row r="908" ht="14.25" customHeight="1">
      <c r="A908" s="7"/>
      <c r="B908" s="207"/>
      <c r="C908" s="25"/>
      <c r="D908" s="207"/>
      <c r="E908" s="7"/>
      <c r="F908" s="7"/>
      <c r="G908" s="201"/>
      <c r="H908" s="20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25"/>
    </row>
    <row r="909" ht="14.25" customHeight="1">
      <c r="A909" s="7"/>
      <c r="B909" s="207"/>
      <c r="C909" s="25"/>
      <c r="D909" s="207"/>
      <c r="E909" s="7"/>
      <c r="F909" s="7"/>
      <c r="G909" s="201"/>
      <c r="H909" s="20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25"/>
    </row>
    <row r="910" ht="14.25" customHeight="1">
      <c r="A910" s="7"/>
      <c r="B910" s="207"/>
      <c r="C910" s="25"/>
      <c r="D910" s="207"/>
      <c r="E910" s="7"/>
      <c r="F910" s="7"/>
      <c r="G910" s="201"/>
      <c r="H910" s="20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25"/>
    </row>
    <row r="911" ht="14.25" customHeight="1">
      <c r="A911" s="7"/>
      <c r="B911" s="207"/>
      <c r="C911" s="25"/>
      <c r="D911" s="207"/>
      <c r="E911" s="7"/>
      <c r="F911" s="7"/>
      <c r="G911" s="201"/>
      <c r="H911" s="20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25"/>
    </row>
    <row r="912" ht="14.25" customHeight="1">
      <c r="A912" s="7"/>
      <c r="B912" s="207"/>
      <c r="C912" s="25"/>
      <c r="D912" s="207"/>
      <c r="E912" s="7"/>
      <c r="F912" s="7"/>
      <c r="G912" s="201"/>
      <c r="H912" s="20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25"/>
    </row>
    <row r="913" ht="14.25" customHeight="1">
      <c r="A913" s="7"/>
      <c r="B913" s="207"/>
      <c r="C913" s="25"/>
      <c r="D913" s="207"/>
      <c r="E913" s="7"/>
      <c r="F913" s="7"/>
      <c r="G913" s="201"/>
      <c r="H913" s="20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25"/>
    </row>
    <row r="914" ht="14.25" customHeight="1">
      <c r="A914" s="7"/>
      <c r="B914" s="207"/>
      <c r="C914" s="25"/>
      <c r="D914" s="207"/>
      <c r="E914" s="7"/>
      <c r="F914" s="7"/>
      <c r="G914" s="201"/>
      <c r="H914" s="20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25"/>
    </row>
    <row r="915" ht="14.25" customHeight="1">
      <c r="A915" s="7"/>
      <c r="B915" s="207"/>
      <c r="C915" s="25"/>
      <c r="D915" s="207"/>
      <c r="E915" s="7"/>
      <c r="F915" s="7"/>
      <c r="G915" s="201"/>
      <c r="H915" s="20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25"/>
    </row>
    <row r="916" ht="14.25" customHeight="1">
      <c r="A916" s="7"/>
      <c r="B916" s="207"/>
      <c r="C916" s="25"/>
      <c r="D916" s="207"/>
      <c r="E916" s="7"/>
      <c r="F916" s="7"/>
      <c r="G916" s="201"/>
      <c r="H916" s="20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25"/>
    </row>
    <row r="917" ht="14.25" customHeight="1">
      <c r="A917" s="7"/>
      <c r="B917" s="207"/>
      <c r="C917" s="25"/>
      <c r="D917" s="207"/>
      <c r="E917" s="7"/>
      <c r="F917" s="7"/>
      <c r="G917" s="201"/>
      <c r="H917" s="20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25"/>
    </row>
    <row r="918" ht="14.25" customHeight="1">
      <c r="A918" s="7"/>
      <c r="B918" s="207"/>
      <c r="C918" s="25"/>
      <c r="D918" s="207"/>
      <c r="E918" s="7"/>
      <c r="F918" s="7"/>
      <c r="G918" s="201"/>
      <c r="H918" s="20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25"/>
    </row>
    <row r="919" ht="14.25" customHeight="1">
      <c r="A919" s="7"/>
      <c r="B919" s="207"/>
      <c r="C919" s="25"/>
      <c r="D919" s="207"/>
      <c r="E919" s="7"/>
      <c r="F919" s="7"/>
      <c r="G919" s="201"/>
      <c r="H919" s="20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25"/>
    </row>
    <row r="920" ht="14.25" customHeight="1">
      <c r="A920" s="7"/>
      <c r="B920" s="207"/>
      <c r="C920" s="25"/>
      <c r="D920" s="207"/>
      <c r="E920" s="7"/>
      <c r="F920" s="7"/>
      <c r="G920" s="201"/>
      <c r="H920" s="20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25"/>
    </row>
    <row r="921" ht="14.25" customHeight="1">
      <c r="A921" s="7"/>
      <c r="B921" s="207"/>
      <c r="C921" s="25"/>
      <c r="D921" s="207"/>
      <c r="E921" s="7"/>
      <c r="F921" s="7"/>
      <c r="G921" s="201"/>
      <c r="H921" s="20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25"/>
    </row>
    <row r="922" ht="14.25" customHeight="1">
      <c r="A922" s="7"/>
      <c r="B922" s="207"/>
      <c r="C922" s="25"/>
      <c r="D922" s="207"/>
      <c r="E922" s="7"/>
      <c r="F922" s="7"/>
      <c r="G922" s="201"/>
      <c r="H922" s="20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25"/>
    </row>
    <row r="923" ht="14.25" customHeight="1">
      <c r="A923" s="7"/>
      <c r="B923" s="207"/>
      <c r="C923" s="25"/>
      <c r="D923" s="207"/>
      <c r="E923" s="7"/>
      <c r="F923" s="7"/>
      <c r="G923" s="201"/>
      <c r="H923" s="20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25"/>
    </row>
    <row r="924" ht="14.25" customHeight="1">
      <c r="A924" s="7"/>
      <c r="B924" s="207"/>
      <c r="C924" s="25"/>
      <c r="D924" s="207"/>
      <c r="E924" s="7"/>
      <c r="F924" s="7"/>
      <c r="G924" s="201"/>
      <c r="H924" s="20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25"/>
    </row>
    <row r="925" ht="14.25" customHeight="1">
      <c r="A925" s="7"/>
      <c r="B925" s="207"/>
      <c r="C925" s="25"/>
      <c r="D925" s="207"/>
      <c r="E925" s="7"/>
      <c r="F925" s="7"/>
      <c r="G925" s="201"/>
      <c r="H925" s="20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25"/>
    </row>
    <row r="926" ht="14.25" customHeight="1">
      <c r="A926" s="7"/>
      <c r="B926" s="207"/>
      <c r="C926" s="25"/>
      <c r="D926" s="207"/>
      <c r="E926" s="7"/>
      <c r="F926" s="7"/>
      <c r="G926" s="201"/>
      <c r="H926" s="20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25"/>
    </row>
    <row r="927" ht="14.25" customHeight="1">
      <c r="A927" s="7"/>
      <c r="B927" s="207"/>
      <c r="C927" s="25"/>
      <c r="D927" s="207"/>
      <c r="E927" s="7"/>
      <c r="F927" s="7"/>
      <c r="G927" s="201"/>
      <c r="H927" s="20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25"/>
    </row>
    <row r="928" ht="14.25" customHeight="1">
      <c r="A928" s="7"/>
      <c r="B928" s="207"/>
      <c r="C928" s="25"/>
      <c r="D928" s="207"/>
      <c r="E928" s="7"/>
      <c r="F928" s="7"/>
      <c r="G928" s="201"/>
      <c r="H928" s="20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25"/>
    </row>
    <row r="929" ht="14.25" customHeight="1">
      <c r="A929" s="7"/>
      <c r="B929" s="207"/>
      <c r="C929" s="25"/>
      <c r="D929" s="207"/>
      <c r="E929" s="7"/>
      <c r="F929" s="7"/>
      <c r="G929" s="201"/>
      <c r="H929" s="20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25"/>
    </row>
    <row r="930" ht="14.25" customHeight="1">
      <c r="A930" s="7"/>
      <c r="B930" s="207"/>
      <c r="C930" s="25"/>
      <c r="D930" s="207"/>
      <c r="E930" s="7"/>
      <c r="F930" s="7"/>
      <c r="G930" s="201"/>
      <c r="H930" s="20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25"/>
    </row>
    <row r="931" ht="14.25" customHeight="1">
      <c r="A931" s="7"/>
      <c r="B931" s="207"/>
      <c r="C931" s="25"/>
      <c r="D931" s="207"/>
      <c r="E931" s="7"/>
      <c r="F931" s="7"/>
      <c r="G931" s="201"/>
      <c r="H931" s="20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25"/>
    </row>
    <row r="932" ht="14.25" customHeight="1">
      <c r="A932" s="7"/>
      <c r="B932" s="207"/>
      <c r="C932" s="25"/>
      <c r="D932" s="207"/>
      <c r="E932" s="7"/>
      <c r="F932" s="7"/>
      <c r="G932" s="201"/>
      <c r="H932" s="20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25"/>
    </row>
    <row r="933" ht="14.25" customHeight="1">
      <c r="A933" s="7"/>
      <c r="B933" s="207"/>
      <c r="C933" s="25"/>
      <c r="D933" s="207"/>
      <c r="E933" s="7"/>
      <c r="F933" s="7"/>
      <c r="G933" s="201"/>
      <c r="H933" s="20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25"/>
    </row>
    <row r="934" ht="14.25" customHeight="1">
      <c r="A934" s="7"/>
      <c r="B934" s="207"/>
      <c r="C934" s="25"/>
      <c r="D934" s="207"/>
      <c r="E934" s="7"/>
      <c r="F934" s="7"/>
      <c r="G934" s="201"/>
      <c r="H934" s="20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25"/>
    </row>
    <row r="935" ht="14.25" customHeight="1">
      <c r="A935" s="7"/>
      <c r="B935" s="207"/>
      <c r="C935" s="25"/>
      <c r="D935" s="207"/>
      <c r="E935" s="7"/>
      <c r="F935" s="7"/>
      <c r="G935" s="201"/>
      <c r="H935" s="20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25"/>
    </row>
    <row r="936" ht="14.25" customHeight="1">
      <c r="A936" s="7"/>
      <c r="B936" s="207"/>
      <c r="C936" s="25"/>
      <c r="D936" s="207"/>
      <c r="E936" s="7"/>
      <c r="F936" s="7"/>
      <c r="G936" s="201"/>
      <c r="H936" s="20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25"/>
    </row>
    <row r="937" ht="14.25" customHeight="1">
      <c r="A937" s="7"/>
      <c r="B937" s="207"/>
      <c r="C937" s="25"/>
      <c r="D937" s="207"/>
      <c r="E937" s="7"/>
      <c r="F937" s="7"/>
      <c r="G937" s="201"/>
      <c r="H937" s="20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25"/>
    </row>
    <row r="938" ht="14.25" customHeight="1">
      <c r="A938" s="7"/>
      <c r="B938" s="207"/>
      <c r="C938" s="25"/>
      <c r="D938" s="207"/>
      <c r="E938" s="7"/>
      <c r="F938" s="7"/>
      <c r="G938" s="201"/>
      <c r="H938" s="20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25"/>
    </row>
    <row r="939" ht="14.25" customHeight="1">
      <c r="A939" s="7"/>
      <c r="B939" s="207"/>
      <c r="C939" s="25"/>
      <c r="D939" s="207"/>
      <c r="E939" s="7"/>
      <c r="F939" s="7"/>
      <c r="G939" s="201"/>
      <c r="H939" s="20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25"/>
    </row>
    <row r="940" ht="14.25" customHeight="1">
      <c r="A940" s="7"/>
      <c r="B940" s="207"/>
      <c r="C940" s="25"/>
      <c r="D940" s="207"/>
      <c r="E940" s="7"/>
      <c r="F940" s="7"/>
      <c r="G940" s="201"/>
      <c r="H940" s="20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25"/>
    </row>
    <row r="941" ht="14.25" customHeight="1">
      <c r="A941" s="7"/>
      <c r="B941" s="207"/>
      <c r="C941" s="25"/>
      <c r="D941" s="207"/>
      <c r="E941" s="7"/>
      <c r="F941" s="7"/>
      <c r="G941" s="201"/>
      <c r="H941" s="20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25"/>
    </row>
    <row r="942" ht="14.25" customHeight="1">
      <c r="A942" s="7"/>
      <c r="B942" s="207"/>
      <c r="C942" s="25"/>
      <c r="D942" s="207"/>
      <c r="E942" s="7"/>
      <c r="F942" s="7"/>
      <c r="G942" s="201"/>
      <c r="H942" s="20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25"/>
    </row>
    <row r="943" ht="14.25" customHeight="1">
      <c r="A943" s="7"/>
      <c r="B943" s="207"/>
      <c r="C943" s="25"/>
      <c r="D943" s="207"/>
      <c r="E943" s="7"/>
      <c r="F943" s="7"/>
      <c r="G943" s="201"/>
      <c r="H943" s="20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25"/>
    </row>
    <row r="944" ht="14.25" customHeight="1">
      <c r="A944" s="7"/>
      <c r="B944" s="207"/>
      <c r="C944" s="25"/>
      <c r="D944" s="207"/>
      <c r="E944" s="7"/>
      <c r="F944" s="7"/>
      <c r="G944" s="201"/>
      <c r="H944" s="20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25"/>
    </row>
    <row r="945" ht="14.25" customHeight="1">
      <c r="A945" s="7"/>
      <c r="B945" s="207"/>
      <c r="C945" s="25"/>
      <c r="D945" s="207"/>
      <c r="E945" s="7"/>
      <c r="F945" s="7"/>
      <c r="G945" s="201"/>
      <c r="H945" s="20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25"/>
    </row>
    <row r="946" ht="14.25" customHeight="1">
      <c r="A946" s="7"/>
      <c r="B946" s="207"/>
      <c r="C946" s="25"/>
      <c r="D946" s="207"/>
      <c r="E946" s="7"/>
      <c r="F946" s="7"/>
      <c r="G946" s="201"/>
      <c r="H946" s="20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25"/>
    </row>
    <row r="947" ht="14.25" customHeight="1">
      <c r="A947" s="7"/>
      <c r="B947" s="207"/>
      <c r="C947" s="25"/>
      <c r="D947" s="207"/>
      <c r="E947" s="7"/>
      <c r="F947" s="7"/>
      <c r="G947" s="201"/>
      <c r="H947" s="20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25"/>
    </row>
    <row r="948" ht="14.25" customHeight="1">
      <c r="A948" s="7"/>
      <c r="B948" s="207"/>
      <c r="C948" s="25"/>
      <c r="D948" s="207"/>
      <c r="E948" s="7"/>
      <c r="F948" s="7"/>
      <c r="G948" s="201"/>
      <c r="H948" s="20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25"/>
    </row>
    <row r="949" ht="14.25" customHeight="1">
      <c r="A949" s="7"/>
      <c r="B949" s="207"/>
      <c r="C949" s="25"/>
      <c r="D949" s="207"/>
      <c r="E949" s="7"/>
      <c r="F949" s="7"/>
      <c r="G949" s="201"/>
      <c r="H949" s="20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25"/>
    </row>
    <row r="950" ht="14.25" customHeight="1">
      <c r="A950" s="7"/>
      <c r="B950" s="207"/>
      <c r="C950" s="25"/>
      <c r="D950" s="207"/>
      <c r="E950" s="7"/>
      <c r="F950" s="7"/>
      <c r="G950" s="201"/>
      <c r="H950" s="20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25"/>
    </row>
    <row r="951" ht="14.25" customHeight="1">
      <c r="A951" s="7"/>
      <c r="B951" s="207"/>
      <c r="C951" s="25"/>
      <c r="D951" s="207"/>
      <c r="E951" s="7"/>
      <c r="F951" s="7"/>
      <c r="G951" s="201"/>
      <c r="H951" s="20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25"/>
    </row>
    <row r="952" ht="14.25" customHeight="1">
      <c r="A952" s="7"/>
      <c r="B952" s="207"/>
      <c r="C952" s="25"/>
      <c r="D952" s="207"/>
      <c r="E952" s="7"/>
      <c r="F952" s="7"/>
      <c r="G952" s="201"/>
      <c r="H952" s="20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25"/>
    </row>
    <row r="953" ht="14.25" customHeight="1">
      <c r="A953" s="7"/>
      <c r="B953" s="207"/>
      <c r="C953" s="25"/>
      <c r="D953" s="207"/>
      <c r="E953" s="7"/>
      <c r="F953" s="7"/>
      <c r="G953" s="201"/>
      <c r="H953" s="20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25"/>
    </row>
    <row r="954" ht="14.25" customHeight="1">
      <c r="A954" s="7"/>
      <c r="B954" s="207"/>
      <c r="C954" s="25"/>
      <c r="D954" s="207"/>
      <c r="E954" s="7"/>
      <c r="F954" s="7"/>
      <c r="G954" s="201"/>
      <c r="H954" s="20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25"/>
    </row>
    <row r="955" ht="14.25" customHeight="1">
      <c r="A955" s="7"/>
      <c r="B955" s="207"/>
      <c r="C955" s="25"/>
      <c r="D955" s="207"/>
      <c r="E955" s="7"/>
      <c r="F955" s="7"/>
      <c r="G955" s="201"/>
      <c r="H955" s="20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25"/>
    </row>
    <row r="956" ht="14.25" customHeight="1">
      <c r="A956" s="7"/>
      <c r="B956" s="207"/>
      <c r="C956" s="25"/>
      <c r="D956" s="207"/>
      <c r="E956" s="7"/>
      <c r="F956" s="7"/>
      <c r="G956" s="201"/>
      <c r="H956" s="20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25"/>
    </row>
    <row r="957" ht="14.25" customHeight="1">
      <c r="A957" s="7"/>
      <c r="B957" s="207"/>
      <c r="C957" s="25"/>
      <c r="D957" s="207"/>
      <c r="E957" s="7"/>
      <c r="F957" s="7"/>
      <c r="G957" s="201"/>
      <c r="H957" s="20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25"/>
    </row>
    <row r="958" ht="14.25" customHeight="1">
      <c r="A958" s="7"/>
      <c r="B958" s="207"/>
      <c r="C958" s="25"/>
      <c r="D958" s="207"/>
      <c r="E958" s="7"/>
      <c r="F958" s="7"/>
      <c r="G958" s="201"/>
      <c r="H958" s="20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25"/>
    </row>
    <row r="959" ht="14.25" customHeight="1">
      <c r="A959" s="7"/>
      <c r="B959" s="207"/>
      <c r="C959" s="25"/>
      <c r="D959" s="207"/>
      <c r="E959" s="7"/>
      <c r="F959" s="7"/>
      <c r="G959" s="201"/>
      <c r="H959" s="20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25"/>
    </row>
    <row r="960" ht="14.25" customHeight="1">
      <c r="A960" s="7"/>
      <c r="B960" s="207"/>
      <c r="C960" s="25"/>
      <c r="D960" s="207"/>
      <c r="E960" s="7"/>
      <c r="F960" s="7"/>
      <c r="G960" s="201"/>
      <c r="H960" s="20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25"/>
    </row>
    <row r="961" ht="14.25" customHeight="1">
      <c r="A961" s="7"/>
      <c r="B961" s="207"/>
      <c r="C961" s="25"/>
      <c r="D961" s="207"/>
      <c r="E961" s="7"/>
      <c r="F961" s="7"/>
      <c r="G961" s="201"/>
      <c r="H961" s="20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25"/>
    </row>
    <row r="962" ht="14.25" customHeight="1">
      <c r="A962" s="7"/>
      <c r="B962" s="207"/>
      <c r="C962" s="25"/>
      <c r="D962" s="207"/>
      <c r="E962" s="7"/>
      <c r="F962" s="7"/>
      <c r="G962" s="201"/>
      <c r="H962" s="20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25"/>
    </row>
    <row r="963" ht="14.25" customHeight="1">
      <c r="A963" s="7"/>
      <c r="B963" s="207"/>
      <c r="C963" s="25"/>
      <c r="D963" s="207"/>
      <c r="E963" s="7"/>
      <c r="F963" s="7"/>
      <c r="G963" s="201"/>
      <c r="H963" s="20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25"/>
    </row>
    <row r="964" ht="14.25" customHeight="1">
      <c r="A964" s="7"/>
      <c r="B964" s="207"/>
      <c r="C964" s="25"/>
      <c r="D964" s="207"/>
      <c r="E964" s="7"/>
      <c r="F964" s="7"/>
      <c r="G964" s="201"/>
      <c r="H964" s="20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25"/>
    </row>
    <row r="965" ht="14.25" customHeight="1">
      <c r="A965" s="7"/>
      <c r="B965" s="207"/>
      <c r="C965" s="25"/>
      <c r="D965" s="207"/>
      <c r="E965" s="7"/>
      <c r="F965" s="7"/>
      <c r="G965" s="201"/>
      <c r="H965" s="20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25"/>
    </row>
    <row r="966" ht="14.25" customHeight="1">
      <c r="A966" s="7"/>
      <c r="B966" s="207"/>
      <c r="C966" s="25"/>
      <c r="D966" s="207"/>
      <c r="E966" s="7"/>
      <c r="F966" s="7"/>
      <c r="G966" s="201"/>
      <c r="H966" s="20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25"/>
    </row>
    <row r="967" ht="14.25" customHeight="1">
      <c r="A967" s="7"/>
      <c r="B967" s="207"/>
      <c r="C967" s="25"/>
      <c r="D967" s="207"/>
      <c r="E967" s="7"/>
      <c r="F967" s="7"/>
      <c r="G967" s="201"/>
      <c r="H967" s="20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25"/>
    </row>
    <row r="968" ht="14.25" customHeight="1">
      <c r="A968" s="7"/>
      <c r="B968" s="207"/>
      <c r="C968" s="25"/>
      <c r="D968" s="207"/>
      <c r="E968" s="7"/>
      <c r="F968" s="7"/>
      <c r="G968" s="201"/>
      <c r="H968" s="20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25"/>
    </row>
    <row r="969" ht="14.25" customHeight="1">
      <c r="A969" s="7"/>
      <c r="B969" s="207"/>
      <c r="C969" s="25"/>
      <c r="D969" s="207"/>
      <c r="E969" s="7"/>
      <c r="F969" s="7"/>
      <c r="G969" s="201"/>
      <c r="H969" s="20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25"/>
    </row>
    <row r="970" ht="14.25" customHeight="1">
      <c r="A970" s="7"/>
      <c r="B970" s="207"/>
      <c r="C970" s="25"/>
      <c r="D970" s="207"/>
      <c r="E970" s="7"/>
      <c r="F970" s="7"/>
      <c r="G970" s="201"/>
      <c r="H970" s="20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25"/>
    </row>
    <row r="971" ht="14.25" customHeight="1">
      <c r="A971" s="7"/>
      <c r="B971" s="207"/>
      <c r="C971" s="25"/>
      <c r="D971" s="207"/>
      <c r="E971" s="7"/>
      <c r="F971" s="7"/>
      <c r="G971" s="201"/>
      <c r="H971" s="20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25"/>
    </row>
    <row r="972" ht="14.25" customHeight="1">
      <c r="A972" s="7"/>
      <c r="B972" s="207"/>
      <c r="C972" s="25"/>
      <c r="D972" s="207"/>
      <c r="E972" s="7"/>
      <c r="F972" s="7"/>
      <c r="G972" s="201"/>
      <c r="H972" s="20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25"/>
    </row>
    <row r="973" ht="14.25" customHeight="1">
      <c r="A973" s="7"/>
      <c r="B973" s="207"/>
      <c r="C973" s="25"/>
      <c r="D973" s="207"/>
      <c r="E973" s="7"/>
      <c r="F973" s="7"/>
      <c r="G973" s="201"/>
      <c r="H973" s="20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25"/>
    </row>
    <row r="974" ht="14.25" customHeight="1">
      <c r="A974" s="7"/>
      <c r="B974" s="207"/>
      <c r="C974" s="25"/>
      <c r="D974" s="207"/>
      <c r="E974" s="7"/>
      <c r="F974" s="7"/>
      <c r="G974" s="201"/>
      <c r="H974" s="20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25"/>
    </row>
    <row r="975" ht="14.25" customHeight="1">
      <c r="A975" s="7"/>
      <c r="B975" s="207"/>
      <c r="C975" s="25"/>
      <c r="D975" s="207"/>
      <c r="E975" s="7"/>
      <c r="F975" s="7"/>
      <c r="G975" s="201"/>
      <c r="H975" s="20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25"/>
    </row>
    <row r="976" ht="14.25" customHeight="1">
      <c r="A976" s="7"/>
      <c r="B976" s="207"/>
      <c r="C976" s="25"/>
      <c r="D976" s="207"/>
      <c r="E976" s="7"/>
      <c r="F976" s="7"/>
      <c r="G976" s="201"/>
      <c r="H976" s="20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25"/>
    </row>
    <row r="977" ht="14.25" customHeight="1">
      <c r="A977" s="7"/>
      <c r="B977" s="207"/>
      <c r="C977" s="25"/>
      <c r="D977" s="207"/>
      <c r="E977" s="7"/>
      <c r="F977" s="7"/>
      <c r="G977" s="201"/>
      <c r="H977" s="20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25"/>
    </row>
    <row r="978" ht="14.25" customHeight="1">
      <c r="A978" s="7"/>
      <c r="B978" s="207"/>
      <c r="C978" s="25"/>
      <c r="D978" s="207"/>
      <c r="E978" s="7"/>
      <c r="F978" s="7"/>
      <c r="G978" s="201"/>
      <c r="H978" s="20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25"/>
    </row>
    <row r="979" ht="14.25" customHeight="1">
      <c r="A979" s="7"/>
      <c r="B979" s="207"/>
      <c r="C979" s="25"/>
      <c r="D979" s="207"/>
      <c r="E979" s="7"/>
      <c r="F979" s="7"/>
      <c r="G979" s="201"/>
      <c r="H979" s="20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25"/>
    </row>
    <row r="980" ht="14.25" customHeight="1">
      <c r="A980" s="7"/>
      <c r="B980" s="207"/>
      <c r="C980" s="25"/>
      <c r="D980" s="207"/>
      <c r="E980" s="7"/>
      <c r="F980" s="7"/>
      <c r="G980" s="201"/>
      <c r="H980" s="20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25"/>
    </row>
    <row r="981" ht="14.25" customHeight="1">
      <c r="A981" s="7"/>
      <c r="B981" s="207"/>
      <c r="C981" s="25"/>
      <c r="D981" s="207"/>
      <c r="E981" s="7"/>
      <c r="F981" s="7"/>
      <c r="G981" s="201"/>
      <c r="H981" s="20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25"/>
    </row>
    <row r="982" ht="14.25" customHeight="1">
      <c r="A982" s="7"/>
      <c r="B982" s="207"/>
      <c r="C982" s="25"/>
      <c r="D982" s="207"/>
      <c r="E982" s="7"/>
      <c r="F982" s="7"/>
      <c r="G982" s="201"/>
      <c r="H982" s="20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25"/>
    </row>
    <row r="983" ht="14.25" customHeight="1">
      <c r="A983" s="7"/>
      <c r="B983" s="207"/>
      <c r="C983" s="25"/>
      <c r="D983" s="207"/>
      <c r="E983" s="7"/>
      <c r="F983" s="7"/>
      <c r="G983" s="201"/>
      <c r="H983" s="20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25"/>
    </row>
    <row r="984" ht="14.25" customHeight="1">
      <c r="A984" s="7"/>
      <c r="B984" s="207"/>
      <c r="C984" s="25"/>
      <c r="D984" s="207"/>
      <c r="E984" s="7"/>
      <c r="F984" s="7"/>
      <c r="G984" s="201"/>
      <c r="H984" s="20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25"/>
    </row>
    <row r="985" ht="14.25" customHeight="1">
      <c r="A985" s="7"/>
      <c r="B985" s="207"/>
      <c r="C985" s="25"/>
      <c r="D985" s="207"/>
      <c r="E985" s="7"/>
      <c r="F985" s="7"/>
      <c r="G985" s="201"/>
      <c r="H985" s="20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25"/>
    </row>
    <row r="986" ht="14.25" customHeight="1">
      <c r="A986" s="7"/>
      <c r="B986" s="207"/>
      <c r="C986" s="25"/>
      <c r="D986" s="207"/>
      <c r="E986" s="7"/>
      <c r="F986" s="7"/>
      <c r="G986" s="201"/>
      <c r="H986" s="20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25"/>
    </row>
    <row r="987" ht="14.25" customHeight="1">
      <c r="A987" s="7"/>
      <c r="B987" s="207"/>
      <c r="C987" s="25"/>
      <c r="D987" s="207"/>
      <c r="E987" s="7"/>
      <c r="F987" s="7"/>
      <c r="G987" s="201"/>
      <c r="H987" s="20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25"/>
    </row>
    <row r="988" ht="14.25" customHeight="1">
      <c r="A988" s="7"/>
      <c r="B988" s="207"/>
      <c r="C988" s="25"/>
      <c r="D988" s="207"/>
      <c r="E988" s="7"/>
      <c r="F988" s="7"/>
      <c r="G988" s="201"/>
      <c r="H988" s="20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25"/>
    </row>
    <row r="989" ht="14.25" customHeight="1">
      <c r="A989" s="7"/>
      <c r="B989" s="207"/>
      <c r="C989" s="25"/>
      <c r="D989" s="207"/>
      <c r="E989" s="7"/>
      <c r="F989" s="7"/>
      <c r="G989" s="201"/>
      <c r="H989" s="20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25"/>
    </row>
    <row r="990" ht="14.25" customHeight="1">
      <c r="A990" s="7"/>
      <c r="B990" s="207"/>
      <c r="C990" s="25"/>
      <c r="D990" s="207"/>
      <c r="E990" s="7"/>
      <c r="F990" s="7"/>
      <c r="G990" s="201"/>
      <c r="H990" s="20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25"/>
    </row>
    <row r="991" ht="14.25" customHeight="1">
      <c r="A991" s="7"/>
      <c r="B991" s="207"/>
      <c r="C991" s="25"/>
      <c r="D991" s="207"/>
      <c r="E991" s="7"/>
      <c r="F991" s="7"/>
      <c r="G991" s="201"/>
      <c r="H991" s="20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25"/>
    </row>
    <row r="992" ht="14.25" customHeight="1">
      <c r="A992" s="7"/>
      <c r="B992" s="207"/>
      <c r="C992" s="25"/>
      <c r="D992" s="207"/>
      <c r="E992" s="7"/>
      <c r="F992" s="7"/>
      <c r="G992" s="201"/>
      <c r="H992" s="20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25"/>
    </row>
    <row r="993" ht="14.25" customHeight="1">
      <c r="A993" s="7"/>
      <c r="B993" s="207"/>
      <c r="C993" s="25"/>
      <c r="D993" s="207"/>
      <c r="E993" s="7"/>
      <c r="F993" s="7"/>
      <c r="G993" s="201"/>
      <c r="H993" s="20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25"/>
    </row>
    <row r="994" ht="14.25" customHeight="1">
      <c r="A994" s="7"/>
      <c r="B994" s="207"/>
      <c r="C994" s="25"/>
      <c r="D994" s="207"/>
      <c r="E994" s="7"/>
      <c r="F994" s="7"/>
      <c r="G994" s="201"/>
      <c r="H994" s="20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25"/>
    </row>
    <row r="995" ht="14.25" customHeight="1">
      <c r="A995" s="7"/>
      <c r="B995" s="207"/>
      <c r="C995" s="25"/>
      <c r="D995" s="207"/>
      <c r="E995" s="7"/>
      <c r="F995" s="7"/>
      <c r="G995" s="201"/>
      <c r="H995" s="20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25"/>
    </row>
    <row r="996" ht="14.25" customHeight="1">
      <c r="A996" s="7"/>
      <c r="B996" s="207"/>
      <c r="C996" s="25"/>
      <c r="D996" s="207"/>
      <c r="E996" s="7"/>
      <c r="F996" s="7"/>
      <c r="G996" s="201"/>
      <c r="H996" s="20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25"/>
    </row>
    <row r="997" ht="14.25" customHeight="1">
      <c r="A997" s="7"/>
      <c r="B997" s="207"/>
      <c r="C997" s="25"/>
      <c r="D997" s="207"/>
      <c r="E997" s="7"/>
      <c r="F997" s="7"/>
      <c r="G997" s="201"/>
      <c r="H997" s="20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25"/>
    </row>
    <row r="998" ht="14.25" customHeight="1">
      <c r="A998" s="7"/>
      <c r="B998" s="207"/>
      <c r="C998" s="25"/>
      <c r="D998" s="207"/>
      <c r="E998" s="7"/>
      <c r="F998" s="7"/>
      <c r="G998" s="201"/>
      <c r="H998" s="20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25"/>
    </row>
    <row r="999" ht="14.25" customHeight="1">
      <c r="A999" s="7"/>
      <c r="B999" s="207"/>
      <c r="C999" s="25"/>
      <c r="D999" s="207"/>
      <c r="E999" s="7"/>
      <c r="F999" s="7"/>
      <c r="G999" s="201"/>
      <c r="H999" s="20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25"/>
    </row>
    <row r="1000" ht="14.25" customHeight="1">
      <c r="A1000" s="7"/>
      <c r="B1000" s="207"/>
      <c r="C1000" s="25"/>
      <c r="D1000" s="207"/>
      <c r="E1000" s="7"/>
      <c r="F1000" s="7"/>
      <c r="G1000" s="201"/>
      <c r="H1000" s="20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25"/>
    </row>
    <row r="1001" ht="14.25" customHeight="1">
      <c r="A1001" s="7"/>
      <c r="B1001" s="207"/>
      <c r="C1001" s="25"/>
      <c r="D1001" s="207"/>
      <c r="E1001" s="7"/>
      <c r="F1001" s="7"/>
      <c r="G1001" s="201"/>
      <c r="H1001" s="20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25"/>
    </row>
  </sheetData>
  <autoFilter ref="$D$4:$D$123">
    <filterColumn colId="0">
      <filters>
        <filter val="Required"/>
      </filters>
    </filterColumn>
  </autoFilter>
  <mergeCells count="41">
    <mergeCell ref="N102:P102"/>
    <mergeCell ref="R102:T102"/>
    <mergeCell ref="G103:H103"/>
    <mergeCell ref="V102:Y102"/>
    <mergeCell ref="AA102:AC102"/>
    <mergeCell ref="AE102:AG102"/>
    <mergeCell ref="AI102:AL102"/>
    <mergeCell ref="G125:AL125"/>
    <mergeCell ref="G126:AL126"/>
    <mergeCell ref="G99:AL99"/>
    <mergeCell ref="G100:AL100"/>
    <mergeCell ref="G101:J101"/>
    <mergeCell ref="L101:L102"/>
    <mergeCell ref="N101:Y101"/>
    <mergeCell ref="AA101:AL101"/>
    <mergeCell ref="G102:J102"/>
    <mergeCell ref="AA10:AC10"/>
    <mergeCell ref="AE10:AG10"/>
    <mergeCell ref="N10:P10"/>
    <mergeCell ref="G11:H11"/>
    <mergeCell ref="G6:AL6"/>
    <mergeCell ref="G8:AL8"/>
    <mergeCell ref="N9:Y9"/>
    <mergeCell ref="AA9:AL9"/>
    <mergeCell ref="R10:T10"/>
    <mergeCell ref="V10:Y10"/>
    <mergeCell ref="AI10:AL10"/>
    <mergeCell ref="N76:P76"/>
    <mergeCell ref="R76:T76"/>
    <mergeCell ref="G77:H77"/>
    <mergeCell ref="V76:Y76"/>
    <mergeCell ref="AA76:AC76"/>
    <mergeCell ref="AE76:AG76"/>
    <mergeCell ref="AI76:AL76"/>
    <mergeCell ref="G73:AL73"/>
    <mergeCell ref="G74:AL74"/>
    <mergeCell ref="G75:K75"/>
    <mergeCell ref="L75:L76"/>
    <mergeCell ref="N75:Y75"/>
    <mergeCell ref="AA75:AL75"/>
    <mergeCell ref="G76:J76"/>
  </mergeCells>
  <conditionalFormatting sqref="W12:W71 AJ12:AJ71 W78:W97 AJ78:AJ97 W104:W123 AJ104:AJ123">
    <cfRule type="containsText" dxfId="22" priority="1" operator="containsText" text="WIND">
      <formula>NOT(ISERROR(SEARCH(("WIND"),(W12))))</formula>
    </cfRule>
  </conditionalFormatting>
  <conditionalFormatting sqref="X12:X71 AK12:AK71 X78:X97 AK78:AK97 X104:X123 AK104:AK123">
    <cfRule type="cellIs" dxfId="16" priority="2" operator="greaterThan">
      <formula>1</formula>
    </cfRule>
  </conditionalFormatting>
  <conditionalFormatting sqref="W12:W71 AJ12:AJ71 W78:W97 AJ78:AJ97 W104:W123 AJ104:AJ123">
    <cfRule type="containsText" dxfId="23" priority="3" operator="containsText" text="SEISMIC">
      <formula>NOT(ISERROR(SEARCH(("SEISMIC"),(W12))))</formula>
    </cfRule>
  </conditionalFormatting>
  <conditionalFormatting sqref="E12:E71 E78:E97 E104:E123">
    <cfRule type="expression" dxfId="7" priority="4">
      <formula>D12="Required"</formula>
    </cfRule>
  </conditionalFormatting>
  <conditionalFormatting sqref="E12:E71 E78:E97 E104:E123">
    <cfRule type="expression" dxfId="8" priority="5">
      <formula>D12&lt;&gt;"Required"</formula>
    </cfRule>
  </conditionalFormatting>
  <hyperlinks>
    <hyperlink display="O" location="Index!A1" ref="F1"/>
  </hyperlinks>
  <printOptions horizontalCentered="1" verticalCentered="1"/>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8.13"/>
    <col customWidth="1" min="3" max="3" width="1.38"/>
    <col customWidth="1" min="4" max="4" width="11.75"/>
    <col customWidth="1" min="5" max="5" width="1.38"/>
    <col customWidth="1" min="6" max="6" width="2.63"/>
    <col customWidth="1" min="7" max="7" width="31.38"/>
    <col customWidth="1" min="8" max="8" width="14.88"/>
    <col customWidth="1" min="9" max="9" width="7.88"/>
    <col customWidth="1" min="10" max="10" width="10.88"/>
    <col customWidth="1" min="11" max="11" width="1.63"/>
    <col customWidth="1" min="12" max="12" width="8.75"/>
    <col customWidth="1" min="13" max="13" width="9.75"/>
    <col customWidth="1" min="14" max="14" width="10.25"/>
    <col customWidth="1" min="15" max="15" width="1.63"/>
    <col customWidth="1" min="16" max="16" width="10.25"/>
    <col customWidth="1" min="17" max="17" width="1.63"/>
    <col customWidth="1" min="18" max="18" width="10.25"/>
    <col customWidth="1" min="19" max="21" width="8.63"/>
    <col customWidth="1" min="22" max="22" width="11.63"/>
    <col customWidth="1" min="23" max="23" width="17.25"/>
    <col customWidth="1" min="24" max="24" width="1.63"/>
    <col customWidth="1" min="25" max="28" width="9.25"/>
    <col customWidth="1" min="29" max="29" width="10.25"/>
    <col customWidth="1" min="30" max="30" width="13.63"/>
    <col customWidth="1" min="31" max="31" width="1.38"/>
  </cols>
  <sheetData>
    <row r="1">
      <c r="A1" s="639"/>
      <c r="B1" s="639"/>
      <c r="C1" s="468"/>
      <c r="D1" s="711"/>
      <c r="E1" s="468"/>
      <c r="F1" s="2" t="s">
        <v>0</v>
      </c>
      <c r="G1" s="639"/>
      <c r="H1" s="49"/>
      <c r="I1" s="49"/>
      <c r="J1" s="49"/>
      <c r="K1" s="49"/>
      <c r="L1" s="49"/>
      <c r="M1" s="49"/>
      <c r="N1" s="49"/>
      <c r="O1" s="49"/>
      <c r="P1" s="49"/>
      <c r="Q1" s="49"/>
      <c r="R1" s="49"/>
      <c r="S1" s="49"/>
      <c r="T1" s="49"/>
      <c r="U1" s="49"/>
      <c r="V1" s="49"/>
      <c r="W1" s="49"/>
      <c r="X1" s="49"/>
      <c r="Y1" s="49"/>
      <c r="Z1" s="49"/>
      <c r="AA1" s="49"/>
      <c r="AB1" s="49"/>
      <c r="AC1" s="49"/>
      <c r="AD1" s="49"/>
      <c r="AE1" s="49"/>
    </row>
    <row r="2">
      <c r="A2" s="639"/>
      <c r="B2" s="639"/>
      <c r="C2" s="468"/>
      <c r="D2" s="711"/>
      <c r="E2" s="468"/>
      <c r="F2" s="639"/>
      <c r="G2" s="712" t="str">
        <f>'(T) General Tables'!A539</f>
        <v>Part 9 Bracing Calculator (No Scripts)</v>
      </c>
      <c r="H2" s="713"/>
      <c r="I2" s="713"/>
      <c r="J2" s="713"/>
      <c r="K2" s="713"/>
      <c r="L2" s="713"/>
      <c r="M2" s="713"/>
      <c r="N2" s="713"/>
      <c r="O2" s="713"/>
      <c r="P2" s="713"/>
      <c r="Q2" s="713"/>
      <c r="R2" s="713"/>
      <c r="S2" s="713"/>
      <c r="T2" s="713"/>
      <c r="U2" s="713"/>
      <c r="V2" s="713"/>
      <c r="W2" s="713"/>
      <c r="X2" s="713"/>
      <c r="Y2" s="713"/>
      <c r="Z2" s="713"/>
      <c r="AA2" s="713"/>
      <c r="AB2" s="713"/>
      <c r="AC2" s="713"/>
      <c r="AD2" s="714" t="str">
        <f>'(T) General Tables'!A2</f>
        <v>beta_1.043</v>
      </c>
      <c r="AE2" s="49"/>
    </row>
    <row r="3" ht="26.25" customHeight="1">
      <c r="A3" s="639"/>
      <c r="B3" s="639"/>
      <c r="C3" s="468"/>
      <c r="D3" s="711"/>
      <c r="E3" s="468"/>
      <c r="F3" s="639"/>
      <c r="G3" s="715" t="s">
        <v>1</v>
      </c>
      <c r="H3" s="716"/>
      <c r="I3" s="716"/>
      <c r="J3" s="716"/>
      <c r="K3" s="716"/>
      <c r="L3" s="716"/>
      <c r="M3" s="716"/>
      <c r="N3" s="716"/>
      <c r="O3" s="716"/>
      <c r="P3" s="716"/>
      <c r="Q3" s="716"/>
      <c r="R3" s="716"/>
      <c r="S3" s="716"/>
      <c r="T3" s="716"/>
      <c r="U3" s="716"/>
      <c r="V3" s="716"/>
      <c r="W3" s="716"/>
      <c r="X3" s="716"/>
      <c r="Y3" s="716"/>
      <c r="Z3" s="716"/>
      <c r="AA3" s="716"/>
      <c r="AB3" s="716"/>
      <c r="AC3" s="716"/>
      <c r="AD3" s="717"/>
      <c r="AE3" s="49"/>
    </row>
    <row r="4" ht="22.5" customHeight="1">
      <c r="A4" s="639"/>
      <c r="B4" s="718" t="s">
        <v>32</v>
      </c>
      <c r="C4" s="468"/>
      <c r="D4" s="719" t="s">
        <v>720</v>
      </c>
      <c r="E4" s="468"/>
      <c r="F4" s="639"/>
      <c r="G4" s="720" t="s">
        <v>876</v>
      </c>
      <c r="H4" s="721"/>
      <c r="I4" s="721"/>
      <c r="J4" s="721"/>
      <c r="K4" s="721"/>
      <c r="L4" s="721"/>
      <c r="M4" s="721"/>
      <c r="N4" s="721"/>
      <c r="O4" s="721"/>
      <c r="P4" s="721"/>
      <c r="Q4" s="721"/>
      <c r="R4" s="721"/>
      <c r="S4" s="721"/>
      <c r="T4" s="721"/>
      <c r="U4" s="721"/>
      <c r="V4" s="721"/>
      <c r="W4" s="721"/>
      <c r="X4" s="721"/>
      <c r="Y4" s="721"/>
      <c r="Z4" s="721"/>
      <c r="AA4" s="721"/>
      <c r="AB4" s="721"/>
      <c r="AC4" s="721"/>
      <c r="AD4" s="722"/>
      <c r="AE4" s="49"/>
    </row>
    <row r="5" ht="18.75" customHeight="1">
      <c r="A5" s="49"/>
      <c r="B5" s="49"/>
      <c r="C5" s="49"/>
      <c r="D5" s="723" t="s">
        <v>325</v>
      </c>
      <c r="E5" s="468"/>
      <c r="F5" s="49"/>
      <c r="G5" s="49"/>
      <c r="H5" s="49"/>
      <c r="I5" s="49"/>
      <c r="J5" s="49"/>
      <c r="K5" s="49"/>
      <c r="L5" s="49"/>
      <c r="M5" s="49"/>
      <c r="N5" s="49"/>
      <c r="O5" s="49"/>
      <c r="P5" s="49"/>
      <c r="Q5" s="49"/>
      <c r="R5" s="49"/>
      <c r="S5" s="49"/>
      <c r="T5" s="49"/>
      <c r="U5" s="49"/>
      <c r="V5" s="49"/>
      <c r="W5" s="49"/>
      <c r="X5" s="49"/>
      <c r="Y5" s="49"/>
      <c r="Z5" s="49"/>
      <c r="AA5" s="49"/>
      <c r="AB5" s="49"/>
      <c r="AC5" s="49"/>
      <c r="AD5" s="49"/>
      <c r="AE5" s="49"/>
    </row>
    <row r="6" ht="18.75" customHeight="1">
      <c r="A6" s="49"/>
      <c r="B6" s="49"/>
      <c r="C6" s="49"/>
      <c r="D6" s="723" t="s">
        <v>325</v>
      </c>
      <c r="E6" s="468"/>
      <c r="F6" s="49"/>
      <c r="G6" s="724" t="s">
        <v>877</v>
      </c>
      <c r="H6" s="725" t="str">
        <f>'(I-1) General'!H23</f>
        <v>Normal Weight Construction</v>
      </c>
      <c r="I6" s="27"/>
      <c r="J6" s="28"/>
      <c r="K6" s="49"/>
      <c r="L6" s="726" t="s">
        <v>878</v>
      </c>
      <c r="M6" s="27"/>
      <c r="N6" s="27"/>
      <c r="O6" s="27"/>
      <c r="P6" s="27"/>
      <c r="Q6" s="27"/>
      <c r="R6" s="27"/>
      <c r="S6" s="27"/>
      <c r="T6" s="27"/>
      <c r="U6" s="27"/>
      <c r="V6" s="27"/>
      <c r="W6" s="27"/>
      <c r="X6" s="27"/>
      <c r="Y6" s="27"/>
      <c r="Z6" s="27"/>
      <c r="AA6" s="27"/>
      <c r="AB6" s="27"/>
      <c r="AC6" s="27"/>
      <c r="AD6" s="28"/>
      <c r="AE6" s="49"/>
    </row>
    <row r="7" ht="18.75" customHeight="1">
      <c r="A7" s="49"/>
      <c r="B7" s="49"/>
      <c r="C7" s="49"/>
      <c r="D7" s="723" t="s">
        <v>325</v>
      </c>
      <c r="E7" s="468"/>
      <c r="F7" s="49"/>
      <c r="G7" s="724" t="s">
        <v>879</v>
      </c>
      <c r="H7" s="727" t="str">
        <f>'(I-1) General'!H20</f>
        <v>0.2 &lt; Smax ≤ 0.4</v>
      </c>
      <c r="I7" s="27"/>
      <c r="J7" s="28"/>
      <c r="K7" s="49"/>
      <c r="L7" s="728" t="s">
        <v>880</v>
      </c>
      <c r="M7" s="27"/>
      <c r="N7" s="27"/>
      <c r="O7" s="27"/>
      <c r="P7" s="27"/>
      <c r="Q7" s="27"/>
      <c r="R7" s="27"/>
      <c r="S7" s="27"/>
      <c r="T7" s="27"/>
      <c r="U7" s="27"/>
      <c r="V7" s="27"/>
      <c r="W7" s="27"/>
      <c r="X7" s="27"/>
      <c r="Y7" s="27"/>
      <c r="Z7" s="27"/>
      <c r="AA7" s="27"/>
      <c r="AB7" s="27"/>
      <c r="AC7" s="27"/>
      <c r="AD7" s="28"/>
      <c r="AE7" s="49"/>
    </row>
    <row r="8" ht="18.75" customHeight="1">
      <c r="A8" s="49"/>
      <c r="B8" s="49"/>
      <c r="C8" s="49"/>
      <c r="D8" s="723" t="s">
        <v>325</v>
      </c>
      <c r="E8" s="468"/>
      <c r="F8" s="49"/>
      <c r="G8" s="729" t="s">
        <v>881</v>
      </c>
      <c r="H8" s="730" t="str">
        <f>'(I-1) General'!H18</f>
        <v>0.3 &lt; HWP ≤ 0.4</v>
      </c>
      <c r="I8" s="27"/>
      <c r="J8" s="28"/>
      <c r="K8" s="49"/>
      <c r="L8" s="46" t="s">
        <v>882</v>
      </c>
      <c r="M8" s="27"/>
      <c r="N8" s="27"/>
      <c r="O8" s="27"/>
      <c r="P8" s="27"/>
      <c r="Q8" s="27"/>
      <c r="R8" s="27"/>
      <c r="S8" s="27"/>
      <c r="T8" s="27"/>
      <c r="U8" s="27"/>
      <c r="V8" s="27"/>
      <c r="W8" s="27"/>
      <c r="X8" s="27"/>
      <c r="Y8" s="27"/>
      <c r="Z8" s="27"/>
      <c r="AA8" s="27"/>
      <c r="AB8" s="27"/>
      <c r="AC8" s="27"/>
      <c r="AD8" s="28"/>
      <c r="AE8" s="49"/>
    </row>
    <row r="9" ht="18.75" customHeight="1">
      <c r="A9" s="49"/>
      <c r="B9" s="49"/>
      <c r="C9" s="49"/>
      <c r="D9" s="723" t="s">
        <v>325</v>
      </c>
      <c r="E9" s="468"/>
      <c r="F9" s="49"/>
      <c r="G9" s="724" t="s">
        <v>883</v>
      </c>
      <c r="H9" s="725">
        <f t="array" ref="H9">INDEX('(BCBC) Dble Top Plates Nailing'!E13:H20,MATCH(H7,'(BCBC) Dble Top Plates Nailing'!D13:D20,0),MATCH(H6,'(BCBC) Dble Top Plates Nailing'!E12:H12,0))</f>
        <v>4</v>
      </c>
      <c r="I9" s="27"/>
      <c r="J9" s="28"/>
      <c r="K9" s="49"/>
      <c r="L9" s="731"/>
      <c r="M9" s="27"/>
      <c r="N9" s="27"/>
      <c r="O9" s="27"/>
      <c r="P9" s="27"/>
      <c r="Q9" s="27"/>
      <c r="R9" s="27"/>
      <c r="S9" s="27"/>
      <c r="T9" s="27"/>
      <c r="U9" s="27"/>
      <c r="V9" s="27"/>
      <c r="W9" s="27"/>
      <c r="X9" s="27"/>
      <c r="Y9" s="27"/>
      <c r="Z9" s="27"/>
      <c r="AA9" s="27"/>
      <c r="AB9" s="27"/>
      <c r="AC9" s="27"/>
      <c r="AD9" s="28"/>
      <c r="AE9" s="49"/>
    </row>
    <row r="10" ht="18.75" customHeight="1">
      <c r="A10" s="49"/>
      <c r="B10" s="49"/>
      <c r="C10" s="49"/>
      <c r="D10" s="723" t="s">
        <v>325</v>
      </c>
      <c r="E10" s="468"/>
      <c r="F10" s="49"/>
      <c r="G10" s="729" t="s">
        <v>884</v>
      </c>
      <c r="H10" s="732">
        <f t="array" ref="H10">INDEX('(BCBC) Dble Top Plates Nailing'!Q16:R20,MATCH(H8,'(BCBC) Dble Top Plates Nailing'!Q16:Q20,0),2)</f>
        <v>9</v>
      </c>
      <c r="I10" s="273"/>
      <c r="J10" s="274"/>
      <c r="K10" s="49"/>
      <c r="L10" s="731"/>
      <c r="M10" s="27"/>
      <c r="N10" s="27"/>
      <c r="O10" s="27"/>
      <c r="P10" s="27"/>
      <c r="Q10" s="27"/>
      <c r="R10" s="27"/>
      <c r="S10" s="27"/>
      <c r="T10" s="27"/>
      <c r="U10" s="27"/>
      <c r="V10" s="27"/>
      <c r="W10" s="27"/>
      <c r="X10" s="27"/>
      <c r="Y10" s="27"/>
      <c r="Z10" s="27"/>
      <c r="AA10" s="27"/>
      <c r="AB10" s="27"/>
      <c r="AC10" s="27"/>
      <c r="AD10" s="28"/>
      <c r="AE10" s="49"/>
    </row>
    <row r="11" ht="18.75" customHeight="1">
      <c r="A11" s="49"/>
      <c r="B11" s="49"/>
      <c r="C11" s="49"/>
      <c r="D11" s="723" t="s">
        <v>325</v>
      </c>
      <c r="E11" s="468"/>
      <c r="F11" s="49"/>
      <c r="G11" s="333" t="s">
        <v>738</v>
      </c>
      <c r="H11" s="725" t="str">
        <f>'BCS Matrix Tables'!A8</f>
        <v>N/A</v>
      </c>
      <c r="I11" s="27"/>
      <c r="J11" s="28"/>
      <c r="K11" s="49"/>
      <c r="L11" s="731"/>
      <c r="M11" s="27"/>
      <c r="N11" s="27"/>
      <c r="O11" s="27"/>
      <c r="P11" s="27"/>
      <c r="Q11" s="27"/>
      <c r="R11" s="27"/>
      <c r="S11" s="27"/>
      <c r="T11" s="27"/>
      <c r="U11" s="27"/>
      <c r="V11" s="27"/>
      <c r="W11" s="27"/>
      <c r="X11" s="27"/>
      <c r="Y11" s="27"/>
      <c r="Z11" s="27"/>
      <c r="AA11" s="27"/>
      <c r="AB11" s="27"/>
      <c r="AC11" s="27"/>
      <c r="AD11" s="28"/>
      <c r="AE11" s="49"/>
    </row>
    <row r="12" ht="18.75" customHeight="1">
      <c r="A12" s="49"/>
      <c r="B12" s="49"/>
      <c r="C12" s="49"/>
      <c r="D12" s="723" t="s">
        <v>325</v>
      </c>
      <c r="E12" s="468"/>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row>
    <row r="13" ht="18.75" customHeight="1">
      <c r="A13" s="49"/>
      <c r="B13" s="49"/>
      <c r="C13" s="49"/>
      <c r="D13" s="723" t="s">
        <v>325</v>
      </c>
      <c r="E13" s="468"/>
      <c r="F13" s="49"/>
      <c r="G13" s="733" t="s">
        <v>885</v>
      </c>
      <c r="H13" s="27"/>
      <c r="I13" s="27"/>
      <c r="J13" s="27"/>
      <c r="K13" s="27"/>
      <c r="L13" s="27"/>
      <c r="M13" s="27"/>
      <c r="N13" s="27"/>
      <c r="O13" s="27"/>
      <c r="P13" s="27"/>
      <c r="Q13" s="27"/>
      <c r="R13" s="27"/>
      <c r="S13" s="27"/>
      <c r="T13" s="27"/>
      <c r="U13" s="27"/>
      <c r="V13" s="27"/>
      <c r="W13" s="27"/>
      <c r="X13" s="27"/>
      <c r="Y13" s="27"/>
      <c r="Z13" s="27"/>
      <c r="AA13" s="27"/>
      <c r="AB13" s="27"/>
      <c r="AC13" s="27"/>
      <c r="AD13" s="28"/>
      <c r="AE13" s="49"/>
    </row>
    <row r="14" ht="18.75" customHeight="1">
      <c r="A14" s="49"/>
      <c r="B14" s="49"/>
      <c r="C14" s="49"/>
      <c r="D14" s="723" t="s">
        <v>325</v>
      </c>
      <c r="E14" s="468"/>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row>
    <row r="15" ht="18.75" customHeight="1">
      <c r="A15" s="49"/>
      <c r="B15" s="49"/>
      <c r="C15" s="49"/>
      <c r="D15" s="723" t="s">
        <v>325</v>
      </c>
      <c r="E15" s="468"/>
      <c r="F15" s="49"/>
      <c r="G15" s="49"/>
      <c r="H15" s="49"/>
      <c r="I15" s="49"/>
      <c r="J15" s="49"/>
      <c r="K15" s="49"/>
      <c r="L15" s="49"/>
      <c r="M15" s="49"/>
      <c r="N15" s="49"/>
      <c r="O15" s="49"/>
      <c r="P15" s="49"/>
      <c r="Q15" s="49"/>
      <c r="R15" s="734" t="s">
        <v>886</v>
      </c>
      <c r="S15" s="713"/>
      <c r="T15" s="713"/>
      <c r="U15" s="713"/>
      <c r="V15" s="713"/>
      <c r="W15" s="735"/>
      <c r="X15" s="49"/>
      <c r="Y15" s="734" t="s">
        <v>887</v>
      </c>
      <c r="Z15" s="713"/>
      <c r="AA15" s="713"/>
      <c r="AB15" s="713"/>
      <c r="AC15" s="713"/>
      <c r="AD15" s="735"/>
      <c r="AE15" s="49"/>
    </row>
    <row r="16" ht="18.75" customHeight="1">
      <c r="A16" s="49"/>
      <c r="B16" s="49"/>
      <c r="C16" s="49"/>
      <c r="D16" s="723" t="s">
        <v>325</v>
      </c>
      <c r="E16" s="468"/>
      <c r="F16" s="49"/>
      <c r="G16" s="49"/>
      <c r="H16" s="49"/>
      <c r="I16" s="49"/>
      <c r="J16" s="49"/>
      <c r="K16" s="49"/>
      <c r="L16" s="736" t="s">
        <v>741</v>
      </c>
      <c r="M16" s="27"/>
      <c r="N16" s="28"/>
      <c r="O16" s="711"/>
      <c r="P16" s="737" t="s">
        <v>742</v>
      </c>
      <c r="Q16" s="49"/>
      <c r="R16" s="738" t="s">
        <v>888</v>
      </c>
      <c r="S16" s="739" t="s">
        <v>889</v>
      </c>
      <c r="T16" s="28"/>
      <c r="U16" s="739" t="s">
        <v>890</v>
      </c>
      <c r="V16" s="28"/>
      <c r="W16" s="740" t="s">
        <v>891</v>
      </c>
      <c r="X16" s="711"/>
      <c r="Y16" s="739" t="s">
        <v>889</v>
      </c>
      <c r="Z16" s="28"/>
      <c r="AA16" s="739" t="s">
        <v>890</v>
      </c>
      <c r="AB16" s="28"/>
      <c r="AC16" s="740" t="s">
        <v>892</v>
      </c>
      <c r="AD16" s="740" t="s">
        <v>893</v>
      </c>
      <c r="AE16" s="49"/>
    </row>
    <row r="17" ht="37.5" customHeight="1">
      <c r="A17" s="741"/>
      <c r="B17" s="741"/>
      <c r="C17" s="468"/>
      <c r="D17" s="723" t="s">
        <v>325</v>
      </c>
      <c r="E17" s="468"/>
      <c r="F17" s="741"/>
      <c r="G17" s="742" t="s">
        <v>894</v>
      </c>
      <c r="H17" s="743" t="s">
        <v>895</v>
      </c>
      <c r="I17" s="743" t="s">
        <v>896</v>
      </c>
      <c r="J17" s="743" t="s">
        <v>897</v>
      </c>
      <c r="K17" s="741"/>
      <c r="L17" s="744" t="s">
        <v>751</v>
      </c>
      <c r="M17" s="745" t="s">
        <v>752</v>
      </c>
      <c r="N17" s="744" t="s">
        <v>898</v>
      </c>
      <c r="O17" s="746"/>
      <c r="P17" s="744" t="s">
        <v>898</v>
      </c>
      <c r="Q17" s="49"/>
      <c r="R17" s="743" t="s">
        <v>898</v>
      </c>
      <c r="S17" s="743" t="s">
        <v>899</v>
      </c>
      <c r="T17" s="743" t="s">
        <v>900</v>
      </c>
      <c r="U17" s="743" t="s">
        <v>899</v>
      </c>
      <c r="V17" s="743" t="s">
        <v>900</v>
      </c>
      <c r="W17" s="346"/>
      <c r="X17" s="746"/>
      <c r="Y17" s="743" t="s">
        <v>899</v>
      </c>
      <c r="Z17" s="743" t="s">
        <v>900</v>
      </c>
      <c r="AA17" s="743" t="s">
        <v>899</v>
      </c>
      <c r="AB17" s="743" t="s">
        <v>900</v>
      </c>
      <c r="AC17" s="346"/>
      <c r="AD17" s="346"/>
      <c r="AE17" s="741"/>
    </row>
    <row r="18" ht="18.75" customHeight="1">
      <c r="A18" s="49"/>
      <c r="B18" s="49"/>
      <c r="C18" s="49"/>
      <c r="D18" s="719" t="str">
        <f t="shared" ref="D18:D27" si="2">if(I18&gt;0,"Required","Not Required")</f>
        <v>Required</v>
      </c>
      <c r="E18" s="747"/>
      <c r="F18" s="49"/>
      <c r="G18" s="748" t="s">
        <v>337</v>
      </c>
      <c r="H18" s="749" t="s">
        <v>901</v>
      </c>
      <c r="I18" s="750">
        <f>'(I-2) Bands'!O10</f>
        <v>2.294466667</v>
      </c>
      <c r="J18" s="751">
        <f t="shared" ref="J18:J27" si="3">IF(I18&lt;7.6,0.5,1)</f>
        <v>0.5</v>
      </c>
      <c r="K18" s="685"/>
      <c r="L18" s="752">
        <f>'(M-1) Adjustment Factors'!H17</f>
        <v>1</v>
      </c>
      <c r="M18" s="752">
        <f>'(M-1) Adjustment Factors'!H18</f>
        <v>1.048024</v>
      </c>
      <c r="N18" s="753">
        <f t="shared" ref="N18:N27" si="4">IF(I18&gt;0,ROUNDUP(($H$10*J18*L18*M18),0),"NA")</f>
        <v>5</v>
      </c>
      <c r="O18" s="685"/>
      <c r="P18" s="751">
        <f t="shared" ref="P18:P27" si="5">IF(I18&gt;0,ROUNDUP($H$9*J18,0),"NA")</f>
        <v>2</v>
      </c>
      <c r="Q18" s="685"/>
      <c r="R18" s="751">
        <f t="shared" ref="R18:R27" si="6">MAX(P18,N18)</f>
        <v>5</v>
      </c>
      <c r="S18" s="751">
        <f>IF($R18&gt;0, '(BCBC) Framing Fasteners'!E$63,"NA")</f>
        <v>76</v>
      </c>
      <c r="T18" s="751">
        <f>IF($R18&gt;0, '(BCBC) Framing Fasteners'!F$63,"NA")</f>
        <v>3</v>
      </c>
      <c r="U18" s="751">
        <f>IF($R18&gt;0, '(BCBC) Framing Fasteners'!G$63,"NA")</f>
        <v>3.66</v>
      </c>
      <c r="V18" s="750">
        <f>IF($R18&gt;0, '(BCBC) Framing Fasteners'!H$63,"NA")</f>
        <v>0.1440944882</v>
      </c>
      <c r="W18" s="751" t="str">
        <f t="array" ref="W18">INDEX('(BCBC) Dble Top Plates Nailing'!$D$31:$E$33,MATCH(R18,'(BCBC) Dble Top Plates Nailing'!$D$31:$D$33,1),2)</f>
        <v>1 stud space</v>
      </c>
      <c r="X18" s="685"/>
      <c r="Y18" s="751">
        <f t="shared" ref="Y18:Z18" si="1">S18</f>
        <v>76</v>
      </c>
      <c r="Z18" s="751">
        <f t="shared" si="1"/>
        <v>3</v>
      </c>
      <c r="AA18" s="751">
        <f>MIN(U18,'(M) Builder Preferences'!$H$9)</f>
        <v>3.048</v>
      </c>
      <c r="AB18" s="750">
        <f>MIN(V18,'(M) Builder Preferences'!$I$9)</f>
        <v>0.12</v>
      </c>
      <c r="AC18" s="751">
        <f t="shared" ref="AC18:AC27" si="8">ROUNDUP(R18*(V18/AB18)^2,0)</f>
        <v>8</v>
      </c>
      <c r="AD18" s="751" t="str">
        <f t="array" ref="AD18">INDEX('(BCBC) Dble Top Plates Nailing'!$D$31:$E$33,MATCH(AC18,'(BCBC) Dble Top Plates Nailing'!$D$31:$D$33,1),2)</f>
        <v>1 stud space</v>
      </c>
      <c r="AE18" s="49"/>
    </row>
    <row r="19" ht="18.75" customHeight="1">
      <c r="A19" s="49"/>
      <c r="B19" s="49"/>
      <c r="C19" s="49"/>
      <c r="D19" s="719" t="str">
        <f t="shared" si="2"/>
        <v>Required</v>
      </c>
      <c r="E19" s="747"/>
      <c r="F19" s="49"/>
      <c r="G19" s="346"/>
      <c r="H19" s="749" t="s">
        <v>902</v>
      </c>
      <c r="I19" s="750">
        <f>'(I-2) Bands'!O14</f>
        <v>8.8011</v>
      </c>
      <c r="J19" s="751">
        <f t="shared" si="3"/>
        <v>1</v>
      </c>
      <c r="K19" s="685"/>
      <c r="L19" s="754">
        <f>'(M-1) Adjustment Factors'!N17</f>
        <v>1</v>
      </c>
      <c r="M19" s="754">
        <f>'(M-1) Adjustment Factors'!N18</f>
        <v>1.048024</v>
      </c>
      <c r="N19" s="753">
        <f t="shared" si="4"/>
        <v>10</v>
      </c>
      <c r="O19" s="685"/>
      <c r="P19" s="751">
        <f t="shared" si="5"/>
        <v>4</v>
      </c>
      <c r="Q19" s="685"/>
      <c r="R19" s="753">
        <f t="shared" si="6"/>
        <v>10</v>
      </c>
      <c r="S19" s="753">
        <f>IF($R19&gt;0, '(BCBC) Framing Fasteners'!E$63,"NA")</f>
        <v>76</v>
      </c>
      <c r="T19" s="753">
        <f>IF($R19&gt;0, '(BCBC) Framing Fasteners'!F$63,"NA")</f>
        <v>3</v>
      </c>
      <c r="U19" s="753">
        <f>IF($R19&gt;0, '(BCBC) Framing Fasteners'!G$63,"NA")</f>
        <v>3.66</v>
      </c>
      <c r="V19" s="755">
        <f>IF($R19&gt;0, '(BCBC) Framing Fasteners'!H$63,"NA")</f>
        <v>0.1440944882</v>
      </c>
      <c r="W19" s="753" t="str">
        <f t="array" ref="W19">INDEX('(BCBC) Dble Top Plates Nailing'!$D$31:$E$33,MATCH(R19,'(BCBC) Dble Top Plates Nailing'!$D$31:$D$33,1),2)</f>
        <v>1 stud space</v>
      </c>
      <c r="X19" s="685"/>
      <c r="Y19" s="753">
        <f t="shared" ref="Y19:Z19" si="7">S19</f>
        <v>76</v>
      </c>
      <c r="Z19" s="753">
        <f t="shared" si="7"/>
        <v>3</v>
      </c>
      <c r="AA19" s="753">
        <f>MIN(U19,'(M) Builder Preferences'!$H$9)</f>
        <v>3.048</v>
      </c>
      <c r="AB19" s="755">
        <f>MIN(V19,'(M) Builder Preferences'!$I$9)</f>
        <v>0.12</v>
      </c>
      <c r="AC19" s="753">
        <f t="shared" si="8"/>
        <v>15</v>
      </c>
      <c r="AD19" s="753" t="str">
        <f t="array" ref="AD19">INDEX('(BCBC) Dble Top Plates Nailing'!$D$31:$E$33,MATCH(AC19,'(BCBC) Dble Top Plates Nailing'!$D$31:$D$33,1),2)</f>
        <v>1 stud space</v>
      </c>
      <c r="AE19" s="49"/>
    </row>
    <row r="20" ht="18.75" customHeight="1">
      <c r="A20" s="49"/>
      <c r="B20" s="49"/>
      <c r="C20" s="49"/>
      <c r="D20" s="719" t="str">
        <f t="shared" si="2"/>
        <v>Required</v>
      </c>
      <c r="E20" s="747"/>
      <c r="F20" s="49"/>
      <c r="G20" s="748" t="s">
        <v>338</v>
      </c>
      <c r="H20" s="749" t="s">
        <v>901</v>
      </c>
      <c r="I20" s="750">
        <f>'(I-2) Bands'!O18</f>
        <v>2.294466667</v>
      </c>
      <c r="J20" s="751">
        <f t="shared" si="3"/>
        <v>0.5</v>
      </c>
      <c r="K20" s="685"/>
      <c r="L20" s="754">
        <f>'(M-1) Adjustment Factors'!I17</f>
        <v>1</v>
      </c>
      <c r="M20" s="754">
        <v>1.0</v>
      </c>
      <c r="N20" s="753">
        <f t="shared" si="4"/>
        <v>5</v>
      </c>
      <c r="O20" s="685"/>
      <c r="P20" s="751">
        <f t="shared" si="5"/>
        <v>2</v>
      </c>
      <c r="Q20" s="685"/>
      <c r="R20" s="751">
        <f t="shared" si="6"/>
        <v>5</v>
      </c>
      <c r="S20" s="751">
        <f>IF($R20&gt;0, '(BCBC) Framing Fasteners'!E$63,"NA")</f>
        <v>76</v>
      </c>
      <c r="T20" s="751">
        <f>IF($R20&gt;0, '(BCBC) Framing Fasteners'!F$63,"NA")</f>
        <v>3</v>
      </c>
      <c r="U20" s="751">
        <f>IF($R20&gt;0, '(BCBC) Framing Fasteners'!G$63,"NA")</f>
        <v>3.66</v>
      </c>
      <c r="V20" s="750">
        <f>IF($R20&gt;0, '(BCBC) Framing Fasteners'!H$63,"NA")</f>
        <v>0.1440944882</v>
      </c>
      <c r="W20" s="751" t="str">
        <f t="array" ref="W20">INDEX('(BCBC) Dble Top Plates Nailing'!$D$31:$E$33,MATCH(R20,'(BCBC) Dble Top Plates Nailing'!$D$31:$D$33,1),2)</f>
        <v>1 stud space</v>
      </c>
      <c r="X20" s="685"/>
      <c r="Y20" s="751">
        <f t="shared" ref="Y20:Z20" si="9">S20</f>
        <v>76</v>
      </c>
      <c r="Z20" s="751">
        <f t="shared" si="9"/>
        <v>3</v>
      </c>
      <c r="AA20" s="751">
        <f>MIN(U20,'(M) Builder Preferences'!$H$9)</f>
        <v>3.048</v>
      </c>
      <c r="AB20" s="750">
        <f>MIN(V20,'(M) Builder Preferences'!$I$9)</f>
        <v>0.12</v>
      </c>
      <c r="AC20" s="751">
        <f t="shared" si="8"/>
        <v>8</v>
      </c>
      <c r="AD20" s="751" t="str">
        <f t="array" ref="AD20">INDEX('(BCBC) Dble Top Plates Nailing'!$D$31:$E$33,MATCH(AC20,'(BCBC) Dble Top Plates Nailing'!$D$31:$D$33,1),2)</f>
        <v>1 stud space</v>
      </c>
      <c r="AE20" s="49"/>
    </row>
    <row r="21" ht="18.75" customHeight="1">
      <c r="A21" s="49"/>
      <c r="B21" s="49"/>
      <c r="C21" s="49"/>
      <c r="D21" s="719" t="str">
        <f t="shared" si="2"/>
        <v>Required</v>
      </c>
      <c r="E21" s="747"/>
      <c r="F21" s="49"/>
      <c r="G21" s="346"/>
      <c r="H21" s="749" t="s">
        <v>902</v>
      </c>
      <c r="I21" s="750">
        <f>'(I-2) Bands'!O21</f>
        <v>8.8011</v>
      </c>
      <c r="J21" s="751">
        <f t="shared" si="3"/>
        <v>1</v>
      </c>
      <c r="K21" s="685"/>
      <c r="L21" s="754">
        <f>'(M-1) Adjustment Factors'!O17</f>
        <v>1</v>
      </c>
      <c r="M21" s="754">
        <v>1.0</v>
      </c>
      <c r="N21" s="753">
        <f t="shared" si="4"/>
        <v>9</v>
      </c>
      <c r="O21" s="685"/>
      <c r="P21" s="751">
        <f t="shared" si="5"/>
        <v>4</v>
      </c>
      <c r="Q21" s="685"/>
      <c r="R21" s="751">
        <f t="shared" si="6"/>
        <v>9</v>
      </c>
      <c r="S21" s="751">
        <f>IF($R21&gt;0, '(BCBC) Framing Fasteners'!E$63,"NA")</f>
        <v>76</v>
      </c>
      <c r="T21" s="751">
        <f>IF($R21&gt;0, '(BCBC) Framing Fasteners'!F$63,"NA")</f>
        <v>3</v>
      </c>
      <c r="U21" s="751">
        <f>IF($R21&gt;0, '(BCBC) Framing Fasteners'!G$63,"NA")</f>
        <v>3.66</v>
      </c>
      <c r="V21" s="750">
        <f>IF($R21&gt;0, '(BCBC) Framing Fasteners'!H$63,"NA")</f>
        <v>0.1440944882</v>
      </c>
      <c r="W21" s="751" t="str">
        <f t="array" ref="W21">INDEX('(BCBC) Dble Top Plates Nailing'!$D$31:$E$33,MATCH(R21,'(BCBC) Dble Top Plates Nailing'!$D$31:$D$33,1),2)</f>
        <v>1 stud space</v>
      </c>
      <c r="X21" s="685"/>
      <c r="Y21" s="751">
        <f t="shared" ref="Y21:Z21" si="10">S21</f>
        <v>76</v>
      </c>
      <c r="Z21" s="751">
        <f t="shared" si="10"/>
        <v>3</v>
      </c>
      <c r="AA21" s="751">
        <f>MIN(U21,'(M) Builder Preferences'!$H$9)</f>
        <v>3.048</v>
      </c>
      <c r="AB21" s="750">
        <f>MIN(V21,'(M) Builder Preferences'!$I$9)</f>
        <v>0.12</v>
      </c>
      <c r="AC21" s="751">
        <f t="shared" si="8"/>
        <v>13</v>
      </c>
      <c r="AD21" s="751" t="str">
        <f t="array" ref="AD21">INDEX('(BCBC) Dble Top Plates Nailing'!$D$31:$E$33,MATCH(AC21,'(BCBC) Dble Top Plates Nailing'!$D$31:$D$33,1),2)</f>
        <v>1 stud space</v>
      </c>
      <c r="AE21" s="49"/>
    </row>
    <row r="22" ht="18.75" customHeight="1">
      <c r="A22" s="49"/>
      <c r="B22" s="49"/>
      <c r="C22" s="49"/>
      <c r="D22" s="719" t="str">
        <f t="shared" si="2"/>
        <v>Required</v>
      </c>
      <c r="E22" s="747"/>
      <c r="F22" s="49"/>
      <c r="G22" s="748" t="s">
        <v>339</v>
      </c>
      <c r="H22" s="749" t="s">
        <v>901</v>
      </c>
      <c r="I22" s="750">
        <f>'(I-2) Bands'!O24</f>
        <v>2.294466667</v>
      </c>
      <c r="J22" s="751">
        <f t="shared" si="3"/>
        <v>0.5</v>
      </c>
      <c r="K22" s="685"/>
      <c r="L22" s="754">
        <f>'(M-1) Adjustment Factors'!J17</f>
        <v>1</v>
      </c>
      <c r="M22" s="754">
        <v>1.0</v>
      </c>
      <c r="N22" s="753">
        <f t="shared" si="4"/>
        <v>5</v>
      </c>
      <c r="O22" s="685"/>
      <c r="P22" s="751">
        <f t="shared" si="5"/>
        <v>2</v>
      </c>
      <c r="Q22" s="685"/>
      <c r="R22" s="751">
        <f t="shared" si="6"/>
        <v>5</v>
      </c>
      <c r="S22" s="751">
        <f>IF($R22&gt;0, '(BCBC) Framing Fasteners'!E$63,"NA")</f>
        <v>76</v>
      </c>
      <c r="T22" s="751">
        <f>IF($R22&gt;0, '(BCBC) Framing Fasteners'!F$63,"NA")</f>
        <v>3</v>
      </c>
      <c r="U22" s="751">
        <f>IF($R22&gt;0, '(BCBC) Framing Fasteners'!G$63,"NA")</f>
        <v>3.66</v>
      </c>
      <c r="V22" s="750">
        <f>IF($R22&gt;0, '(BCBC) Framing Fasteners'!H$63,"NA")</f>
        <v>0.1440944882</v>
      </c>
      <c r="W22" s="751" t="str">
        <f t="array" ref="W22">INDEX('(BCBC) Dble Top Plates Nailing'!$D$31:$E$33,MATCH(R22,'(BCBC) Dble Top Plates Nailing'!$D$31:$D$33,1),2)</f>
        <v>1 stud space</v>
      </c>
      <c r="X22" s="685"/>
      <c r="Y22" s="751">
        <f t="shared" ref="Y22:Z22" si="11">S22</f>
        <v>76</v>
      </c>
      <c r="Z22" s="751">
        <f t="shared" si="11"/>
        <v>3</v>
      </c>
      <c r="AA22" s="751">
        <f>MIN(U22,'(M) Builder Preferences'!$H$9)</f>
        <v>3.048</v>
      </c>
      <c r="AB22" s="750">
        <f>MIN(V22,'(M) Builder Preferences'!$I$9)</f>
        <v>0.12</v>
      </c>
      <c r="AC22" s="751">
        <f t="shared" si="8"/>
        <v>8</v>
      </c>
      <c r="AD22" s="751" t="str">
        <f t="array" ref="AD22">INDEX('(BCBC) Dble Top Plates Nailing'!$D$31:$E$33,MATCH(AC22,'(BCBC) Dble Top Plates Nailing'!$D$31:$D$33,1),2)</f>
        <v>1 stud space</v>
      </c>
      <c r="AE22" s="49"/>
    </row>
    <row r="23" ht="18.75" customHeight="1">
      <c r="A23" s="49"/>
      <c r="B23" s="49"/>
      <c r="C23" s="49"/>
      <c r="D23" s="719" t="str">
        <f t="shared" si="2"/>
        <v>Required</v>
      </c>
      <c r="E23" s="747"/>
      <c r="F23" s="49"/>
      <c r="G23" s="342"/>
      <c r="H23" s="749" t="s">
        <v>902</v>
      </c>
      <c r="I23" s="750">
        <f>'(I-2) Bands'!O27</f>
        <v>8.8011</v>
      </c>
      <c r="J23" s="751">
        <f t="shared" si="3"/>
        <v>1</v>
      </c>
      <c r="K23" s="685"/>
      <c r="L23" s="754">
        <f>'(M-1) Adjustment Factors'!P17</f>
        <v>1</v>
      </c>
      <c r="M23" s="754">
        <v>1.0</v>
      </c>
      <c r="N23" s="753">
        <f t="shared" si="4"/>
        <v>9</v>
      </c>
      <c r="O23" s="685"/>
      <c r="P23" s="751">
        <f t="shared" si="5"/>
        <v>4</v>
      </c>
      <c r="Q23" s="685"/>
      <c r="R23" s="751">
        <f t="shared" si="6"/>
        <v>9</v>
      </c>
      <c r="S23" s="751">
        <f>IF($R23&gt;0, '(BCBC) Framing Fasteners'!E$63,"NA")</f>
        <v>76</v>
      </c>
      <c r="T23" s="751">
        <f>IF($R23&gt;0, '(BCBC) Framing Fasteners'!F$63,"NA")</f>
        <v>3</v>
      </c>
      <c r="U23" s="751">
        <f>IF($R23&gt;0, '(BCBC) Framing Fasteners'!G$63,"NA")</f>
        <v>3.66</v>
      </c>
      <c r="V23" s="750">
        <f>IF($R23&gt;0, '(BCBC) Framing Fasteners'!H$63,"NA")</f>
        <v>0.1440944882</v>
      </c>
      <c r="W23" s="751" t="str">
        <f t="array" ref="W23">INDEX('(BCBC) Dble Top Plates Nailing'!$D$31:$E$33,MATCH(R23,'(BCBC) Dble Top Plates Nailing'!$D$31:$D$33,1),2)</f>
        <v>1 stud space</v>
      </c>
      <c r="X23" s="685"/>
      <c r="Y23" s="751">
        <f t="shared" ref="Y23:Z23" si="12">S23</f>
        <v>76</v>
      </c>
      <c r="Z23" s="751">
        <f t="shared" si="12"/>
        <v>3</v>
      </c>
      <c r="AA23" s="751">
        <f>MIN(U23,'(M) Builder Preferences'!$H$9)</f>
        <v>3.048</v>
      </c>
      <c r="AB23" s="750">
        <f>MIN(V23,'(M) Builder Preferences'!$I$9)</f>
        <v>0.12</v>
      </c>
      <c r="AC23" s="751">
        <f t="shared" si="8"/>
        <v>13</v>
      </c>
      <c r="AD23" s="751" t="str">
        <f t="array" ref="AD23">INDEX('(BCBC) Dble Top Plates Nailing'!$D$31:$E$33,MATCH(AC23,'(BCBC) Dble Top Plates Nailing'!$D$31:$D$33,1),2)</f>
        <v>1 stud space</v>
      </c>
      <c r="AE23" s="49"/>
    </row>
    <row r="24" ht="18.75" hidden="1" customHeight="1">
      <c r="A24" s="49"/>
      <c r="B24" s="49"/>
      <c r="C24" s="49"/>
      <c r="D24" s="719" t="str">
        <f t="shared" si="2"/>
        <v>Not Required</v>
      </c>
      <c r="E24" s="747"/>
      <c r="F24" s="49"/>
      <c r="G24" s="756" t="s">
        <v>903</v>
      </c>
      <c r="H24" s="757" t="s">
        <v>902</v>
      </c>
      <c r="I24" s="750">
        <f>'(I-2) Bands'!O36</f>
        <v>0</v>
      </c>
      <c r="J24" s="751">
        <f t="shared" si="3"/>
        <v>0.5</v>
      </c>
      <c r="K24" s="685"/>
      <c r="L24" s="754" t="str">
        <f>'(M-1) Adjustment Factors'!K17</f>
        <v>#N/A</v>
      </c>
      <c r="M24" s="754">
        <v>1.0</v>
      </c>
      <c r="N24" s="753" t="str">
        <f t="shared" si="4"/>
        <v>NA</v>
      </c>
      <c r="O24" s="685"/>
      <c r="P24" s="751" t="str">
        <f t="shared" si="5"/>
        <v>NA</v>
      </c>
      <c r="Q24" s="685"/>
      <c r="R24" s="751">
        <f t="shared" si="6"/>
        <v>0</v>
      </c>
      <c r="S24" s="751" t="str">
        <f>IF(R24&gt;0, '(BCBC) Framing Fasteners'!E$63,"NA")</f>
        <v>NA</v>
      </c>
      <c r="T24" s="751" t="str">
        <f>IF($R24&gt;0, '(BCBC) Framing Fasteners'!F$63,"NA")</f>
        <v>NA</v>
      </c>
      <c r="U24" s="751" t="str">
        <f>IF($R24&gt;0, '(BCBC) Framing Fasteners'!G$63,"NA")</f>
        <v>NA</v>
      </c>
      <c r="V24" s="750" t="str">
        <f>IF($R24&gt;0, '(BCBC) Framing Fasteners'!H$63,"NA")</f>
        <v>NA</v>
      </c>
      <c r="W24" s="751" t="str">
        <f t="array" ref="W24">INDEX('(BCBC) Dble Top Plates Nailing'!$D$31:$E$33,MATCH(R24,'(BCBC) Dble Top Plates Nailing'!$D$31:$D$33,1),2)</f>
        <v>#N/A</v>
      </c>
      <c r="X24" s="685"/>
      <c r="Y24" s="751" t="str">
        <f t="shared" ref="Y24:Z24" si="13">S24</f>
        <v>NA</v>
      </c>
      <c r="Z24" s="751" t="str">
        <f t="shared" si="13"/>
        <v>NA</v>
      </c>
      <c r="AA24" s="751">
        <f>MIN(U24,'(M) Builder Preferences'!$H$9)</f>
        <v>3.048</v>
      </c>
      <c r="AB24" s="750">
        <f>MIN(V24,'(M) Builder Preferences'!$I$9)</f>
        <v>0.12</v>
      </c>
      <c r="AC24" s="751" t="str">
        <f t="shared" si="8"/>
        <v>#VALUE!</v>
      </c>
      <c r="AD24" s="751" t="str">
        <f t="array" ref="AD24">INDEX('(BCBC) Dble Top Plates Nailing'!$D$31:$E$33,MATCH(AC24,'(BCBC) Dble Top Plates Nailing'!$D$31:$D$33,1),2)</f>
        <v>#VALUE!</v>
      </c>
      <c r="AE24" s="49"/>
    </row>
    <row r="25" ht="18.75" hidden="1" customHeight="1">
      <c r="A25" s="49"/>
      <c r="B25" s="49"/>
      <c r="C25" s="49"/>
      <c r="D25" s="719" t="str">
        <f t="shared" si="2"/>
        <v>Not Required</v>
      </c>
      <c r="E25" s="747"/>
      <c r="F25" s="49"/>
      <c r="G25" s="346"/>
      <c r="H25" s="757" t="s">
        <v>901</v>
      </c>
      <c r="I25" s="750">
        <f>'(I-2) Bands'!O40</f>
        <v>0</v>
      </c>
      <c r="J25" s="751">
        <f t="shared" si="3"/>
        <v>0.5</v>
      </c>
      <c r="K25" s="685"/>
      <c r="L25" s="754" t="str">
        <f>'(M-1) Adjustment Factors'!Q17</f>
        <v>#N/A</v>
      </c>
      <c r="M25" s="754">
        <v>1.0</v>
      </c>
      <c r="N25" s="753" t="str">
        <f t="shared" si="4"/>
        <v>NA</v>
      </c>
      <c r="O25" s="685"/>
      <c r="P25" s="751" t="str">
        <f t="shared" si="5"/>
        <v>NA</v>
      </c>
      <c r="Q25" s="685"/>
      <c r="R25" s="751">
        <f t="shared" si="6"/>
        <v>0</v>
      </c>
      <c r="S25" s="751" t="str">
        <f>IF(R25&gt;0, '(BCBC) Framing Fasteners'!E$63,"NA")</f>
        <v>NA</v>
      </c>
      <c r="T25" s="751" t="str">
        <f>IF($R25&gt;0, '(BCBC) Framing Fasteners'!F$63,"NA")</f>
        <v>NA</v>
      </c>
      <c r="U25" s="751" t="str">
        <f>IF($R25&gt;0, '(BCBC) Framing Fasteners'!G$63,"NA")</f>
        <v>NA</v>
      </c>
      <c r="V25" s="750" t="str">
        <f>IF($R25&gt;0, '(BCBC) Framing Fasteners'!H$63,"NA")</f>
        <v>NA</v>
      </c>
      <c r="W25" s="751" t="str">
        <f t="array" ref="W25">INDEX('(BCBC) Dble Top Plates Nailing'!$D$31:$E$33,MATCH(R25,'(BCBC) Dble Top Plates Nailing'!$D$31:$D$33,1),2)</f>
        <v>#N/A</v>
      </c>
      <c r="X25" s="685"/>
      <c r="Y25" s="751" t="str">
        <f t="shared" ref="Y25:Z25" si="14">S25</f>
        <v>NA</v>
      </c>
      <c r="Z25" s="751" t="str">
        <f t="shared" si="14"/>
        <v>NA</v>
      </c>
      <c r="AA25" s="751">
        <f>MIN(U25,'(M) Builder Preferences'!$H$9)</f>
        <v>3.048</v>
      </c>
      <c r="AB25" s="750">
        <f>MIN(V25,'(M) Builder Preferences'!$I$9)</f>
        <v>0.12</v>
      </c>
      <c r="AC25" s="751" t="str">
        <f t="shared" si="8"/>
        <v>#VALUE!</v>
      </c>
      <c r="AD25" s="751" t="str">
        <f t="array" ref="AD25">INDEX('(BCBC) Dble Top Plates Nailing'!$D$31:$E$33,MATCH(AC25,'(BCBC) Dble Top Plates Nailing'!$D$31:$D$33,1),2)</f>
        <v>#VALUE!</v>
      </c>
      <c r="AE25" s="49"/>
    </row>
    <row r="26" ht="18.75" hidden="1" customHeight="1">
      <c r="A26" s="49"/>
      <c r="B26" s="49"/>
      <c r="C26" s="49"/>
      <c r="D26" s="719" t="str">
        <f t="shared" si="2"/>
        <v>Not Required</v>
      </c>
      <c r="E26" s="747"/>
      <c r="F26" s="49"/>
      <c r="G26" s="748" t="s">
        <v>904</v>
      </c>
      <c r="H26" s="757" t="s">
        <v>902</v>
      </c>
      <c r="I26" s="750">
        <f>'(I-2) Bands'!O49</f>
        <v>0</v>
      </c>
      <c r="J26" s="751">
        <f t="shared" si="3"/>
        <v>0.5</v>
      </c>
      <c r="K26" s="685"/>
      <c r="L26" s="754" t="str">
        <f>'(M-1) Adjustment Factors'!L17</f>
        <v>#N/A</v>
      </c>
      <c r="M26" s="754">
        <v>1.0</v>
      </c>
      <c r="N26" s="753" t="str">
        <f t="shared" si="4"/>
        <v>NA</v>
      </c>
      <c r="O26" s="685"/>
      <c r="P26" s="751" t="str">
        <f t="shared" si="5"/>
        <v>NA</v>
      </c>
      <c r="Q26" s="685"/>
      <c r="R26" s="751">
        <f t="shared" si="6"/>
        <v>0</v>
      </c>
      <c r="S26" s="751" t="str">
        <f>IF(R26&gt;0, '(BCBC) Framing Fasteners'!E$63,"NA")</f>
        <v>NA</v>
      </c>
      <c r="T26" s="751" t="str">
        <f>IF($R26&gt;0, '(BCBC) Framing Fasteners'!F$63,"NA")</f>
        <v>NA</v>
      </c>
      <c r="U26" s="751" t="str">
        <f>IF($R26&gt;0, '(BCBC) Framing Fasteners'!G$63,"NA")</f>
        <v>NA</v>
      </c>
      <c r="V26" s="750" t="str">
        <f>IF($R26&gt;0, '(BCBC) Framing Fasteners'!H$63,"NA")</f>
        <v>NA</v>
      </c>
      <c r="W26" s="751" t="str">
        <f t="array" ref="W26">INDEX('(BCBC) Dble Top Plates Nailing'!$D$31:$E$33,MATCH(R26,'(BCBC) Dble Top Plates Nailing'!$D$31:$D$33,1),2)</f>
        <v>#N/A</v>
      </c>
      <c r="X26" s="685"/>
      <c r="Y26" s="751" t="str">
        <f t="shared" ref="Y26:Z26" si="15">S26</f>
        <v>NA</v>
      </c>
      <c r="Z26" s="751" t="str">
        <f t="shared" si="15"/>
        <v>NA</v>
      </c>
      <c r="AA26" s="751">
        <f>MIN(U26,'(M) Builder Preferences'!$H$9)</f>
        <v>3.048</v>
      </c>
      <c r="AB26" s="750">
        <f>MIN(V26,'(M) Builder Preferences'!$I$9)</f>
        <v>0.12</v>
      </c>
      <c r="AC26" s="751" t="str">
        <f t="shared" si="8"/>
        <v>#VALUE!</v>
      </c>
      <c r="AD26" s="751" t="str">
        <f t="array" ref="AD26">INDEX('(BCBC) Dble Top Plates Nailing'!$D$31:$E$33,MATCH(AC26,'(BCBC) Dble Top Plates Nailing'!$D$31:$D$33,1),2)</f>
        <v>#VALUE!</v>
      </c>
      <c r="AE26" s="49"/>
    </row>
    <row r="27" ht="18.75" hidden="1" customHeight="1">
      <c r="A27" s="49"/>
      <c r="B27" s="49"/>
      <c r="C27" s="49"/>
      <c r="D27" s="719" t="str">
        <f t="shared" si="2"/>
        <v>Not Required</v>
      </c>
      <c r="E27" s="747"/>
      <c r="F27" s="49"/>
      <c r="G27" s="346"/>
      <c r="H27" s="757" t="s">
        <v>901</v>
      </c>
      <c r="I27" s="750">
        <f>'(I-2) Bands'!O53</f>
        <v>0</v>
      </c>
      <c r="J27" s="751">
        <f t="shared" si="3"/>
        <v>0.5</v>
      </c>
      <c r="K27" s="685"/>
      <c r="L27" s="754" t="str">
        <f>'(M-1) Adjustment Factors'!R17</f>
        <v>#N/A</v>
      </c>
      <c r="M27" s="754">
        <v>1.0</v>
      </c>
      <c r="N27" s="753" t="str">
        <f t="shared" si="4"/>
        <v>NA</v>
      </c>
      <c r="O27" s="685"/>
      <c r="P27" s="751" t="str">
        <f t="shared" si="5"/>
        <v>NA</v>
      </c>
      <c r="Q27" s="685"/>
      <c r="R27" s="751">
        <f t="shared" si="6"/>
        <v>0</v>
      </c>
      <c r="S27" s="751" t="str">
        <f>IF(R27&gt;0, '(BCBC) Framing Fasteners'!E$63,"NA")</f>
        <v>NA</v>
      </c>
      <c r="T27" s="751" t="str">
        <f>IF($R27&gt;0, '(BCBC) Framing Fasteners'!F$63,"NA")</f>
        <v>NA</v>
      </c>
      <c r="U27" s="751" t="str">
        <f>IF($R27&gt;0, '(BCBC) Framing Fasteners'!G$63,"NA")</f>
        <v>NA</v>
      </c>
      <c r="V27" s="750" t="str">
        <f>IF($R27&gt;0, '(BCBC) Framing Fasteners'!H$63,"NA")</f>
        <v>NA</v>
      </c>
      <c r="W27" s="751" t="str">
        <f t="array" ref="W27">INDEX('(BCBC) Dble Top Plates Nailing'!$D$31:$E$33,MATCH(R27,'(BCBC) Dble Top Plates Nailing'!$D$31:$D$33,1),2)</f>
        <v>#N/A</v>
      </c>
      <c r="X27" s="685"/>
      <c r="Y27" s="751" t="str">
        <f t="shared" ref="Y27:Z27" si="16">S27</f>
        <v>NA</v>
      </c>
      <c r="Z27" s="751" t="str">
        <f t="shared" si="16"/>
        <v>NA</v>
      </c>
      <c r="AA27" s="751">
        <f>MIN(U27,'(M) Builder Preferences'!$H$9)</f>
        <v>3.048</v>
      </c>
      <c r="AB27" s="750">
        <f>MIN(V27,'(M) Builder Preferences'!$I$9)</f>
        <v>0.12</v>
      </c>
      <c r="AC27" s="751" t="str">
        <f t="shared" si="8"/>
        <v>#VALUE!</v>
      </c>
      <c r="AD27" s="751" t="str">
        <f t="array" ref="AD27">INDEX('(BCBC) Dble Top Plates Nailing'!$D$31:$E$33,MATCH(AC27,'(BCBC) Dble Top Plates Nailing'!$D$31:$D$33,1),2)</f>
        <v>#VALUE!</v>
      </c>
      <c r="AE27" s="49"/>
    </row>
    <row r="28" ht="18.75" customHeight="1">
      <c r="A28" s="758"/>
      <c r="B28" s="758"/>
      <c r="C28" s="468"/>
      <c r="D28" s="746"/>
      <c r="E28" s="468"/>
      <c r="F28" s="758"/>
      <c r="G28" s="758"/>
      <c r="H28" s="758"/>
      <c r="I28" s="758"/>
      <c r="J28" s="758"/>
      <c r="K28" s="758"/>
      <c r="L28" s="758"/>
      <c r="M28" s="758"/>
      <c r="N28" s="758"/>
      <c r="O28" s="49"/>
      <c r="P28" s="758"/>
      <c r="Q28" s="49"/>
      <c r="R28" s="49"/>
      <c r="S28" s="49"/>
      <c r="T28" s="49"/>
      <c r="U28" s="49"/>
      <c r="V28" s="49"/>
      <c r="W28" s="49"/>
      <c r="X28" s="49"/>
      <c r="Y28" s="49"/>
      <c r="Z28" s="49"/>
      <c r="AA28" s="49"/>
      <c r="AB28" s="49"/>
      <c r="AC28" s="49"/>
      <c r="AD28" s="49"/>
      <c r="AE28" s="49"/>
    </row>
    <row r="29" ht="18.75" customHeight="1">
      <c r="A29" s="759"/>
      <c r="B29" s="759"/>
      <c r="C29" s="468"/>
      <c r="D29" s="760"/>
      <c r="E29" s="468"/>
      <c r="F29" s="759"/>
      <c r="G29" s="759"/>
      <c r="H29" s="759"/>
      <c r="I29" s="759"/>
      <c r="J29" s="759"/>
      <c r="K29" s="759"/>
      <c r="L29" s="759"/>
      <c r="M29" s="759"/>
      <c r="N29" s="759"/>
      <c r="O29" s="49"/>
      <c r="P29" s="759"/>
      <c r="Q29" s="49"/>
      <c r="R29" s="49"/>
      <c r="S29" s="49"/>
      <c r="T29" s="49"/>
      <c r="U29" s="49"/>
      <c r="V29" s="49"/>
      <c r="W29" s="761"/>
      <c r="X29" s="49"/>
      <c r="Y29" s="49"/>
      <c r="Z29" s="49"/>
      <c r="AA29" s="49"/>
      <c r="AB29" s="49"/>
      <c r="AC29" s="49"/>
      <c r="AD29" s="49"/>
      <c r="AE29" s="49"/>
    </row>
    <row r="30" ht="17.25" customHeight="1">
      <c r="A30" s="759"/>
      <c r="B30" s="759"/>
      <c r="C30" s="468"/>
      <c r="D30" s="760"/>
      <c r="E30" s="468"/>
      <c r="F30" s="759"/>
      <c r="G30" s="739" t="str">
        <f>'(I-1) General'!G84</f>
        <v>| Permit/File Number: Building Permit 123567 | Calculations completed by: Tim - info@part9bracing.ca |</v>
      </c>
      <c r="H30" s="27"/>
      <c r="I30" s="27"/>
      <c r="J30" s="27"/>
      <c r="K30" s="27"/>
      <c r="L30" s="27"/>
      <c r="M30" s="27"/>
      <c r="N30" s="27"/>
      <c r="O30" s="27"/>
      <c r="P30" s="27"/>
      <c r="Q30" s="27"/>
      <c r="R30" s="27"/>
      <c r="S30" s="27"/>
      <c r="T30" s="27"/>
      <c r="U30" s="27"/>
      <c r="V30" s="27"/>
      <c r="W30" s="27"/>
      <c r="X30" s="27"/>
      <c r="Y30" s="27"/>
      <c r="Z30" s="27"/>
      <c r="AA30" s="27"/>
      <c r="AB30" s="27"/>
      <c r="AC30" s="27"/>
      <c r="AD30" s="28"/>
      <c r="AE30" s="49"/>
    </row>
    <row r="31" ht="17.25" customHeight="1">
      <c r="A31" s="49"/>
      <c r="B31" s="49"/>
      <c r="C31" s="49"/>
      <c r="D31" s="685"/>
      <c r="E31" s="49"/>
      <c r="F31" s="49"/>
      <c r="G31" s="48" t="s">
        <v>905</v>
      </c>
      <c r="H31" s="27"/>
      <c r="I31" s="27"/>
      <c r="J31" s="27"/>
      <c r="K31" s="27"/>
      <c r="L31" s="27"/>
      <c r="M31" s="27"/>
      <c r="N31" s="27"/>
      <c r="O31" s="27"/>
      <c r="P31" s="27"/>
      <c r="Q31" s="27"/>
      <c r="R31" s="27"/>
      <c r="S31" s="27"/>
      <c r="T31" s="27"/>
      <c r="U31" s="27"/>
      <c r="V31" s="27"/>
      <c r="W31" s="27"/>
      <c r="X31" s="27"/>
      <c r="Y31" s="27"/>
      <c r="Z31" s="27"/>
      <c r="AA31" s="27"/>
      <c r="AB31" s="27"/>
      <c r="AC31" s="27"/>
      <c r="AD31" s="28"/>
      <c r="AE31" s="49"/>
    </row>
    <row r="32" ht="17.25" customHeight="1">
      <c r="A32" s="49"/>
      <c r="B32" s="49"/>
      <c r="C32" s="49"/>
      <c r="D32" s="685"/>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row>
    <row r="33" ht="17.25" customHeight="1">
      <c r="A33" s="49"/>
      <c r="B33" s="49"/>
      <c r="C33" s="49"/>
      <c r="D33" s="685"/>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row>
    <row r="34" ht="17.25" customHeight="1">
      <c r="A34" s="49"/>
      <c r="B34" s="49"/>
      <c r="C34" s="49"/>
      <c r="D34" s="685"/>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row>
    <row r="35" ht="17.25" customHeight="1">
      <c r="A35" s="49"/>
      <c r="B35" s="49"/>
      <c r="C35" s="49"/>
      <c r="D35" s="685"/>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row>
    <row r="36" ht="17.25" customHeight="1">
      <c r="A36" s="49"/>
      <c r="B36" s="49"/>
      <c r="C36" s="49"/>
      <c r="D36" s="685"/>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row>
    <row r="37" ht="17.25" customHeight="1">
      <c r="A37" s="49"/>
      <c r="B37" s="49"/>
      <c r="C37" s="49"/>
      <c r="D37" s="685"/>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ht="15.75" customHeight="1">
      <c r="A38" s="49"/>
      <c r="B38" s="49"/>
      <c r="C38" s="49"/>
      <c r="D38" s="685"/>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ht="15.75" customHeight="1">
      <c r="A39" s="49"/>
      <c r="B39" s="49"/>
      <c r="C39" s="49"/>
      <c r="D39" s="685"/>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ht="15.75" customHeight="1">
      <c r="A40" s="49"/>
      <c r="B40" s="49"/>
      <c r="C40" s="49"/>
      <c r="D40" s="685"/>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ht="15.75" customHeight="1">
      <c r="A41" s="49"/>
      <c r="B41" s="49"/>
      <c r="C41" s="49"/>
      <c r="D41" s="685"/>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ht="15.75" customHeight="1">
      <c r="A42" s="49"/>
      <c r="B42" s="49"/>
      <c r="C42" s="49"/>
      <c r="D42" s="685"/>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ht="15.75" customHeight="1">
      <c r="A43" s="49"/>
      <c r="B43" s="49"/>
      <c r="C43" s="49"/>
      <c r="D43" s="685"/>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ht="15.75" customHeight="1">
      <c r="A44" s="49"/>
      <c r="B44" s="49"/>
      <c r="C44" s="49"/>
      <c r="D44" s="685"/>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ht="15.75" customHeight="1">
      <c r="A45" s="49"/>
      <c r="B45" s="49"/>
      <c r="C45" s="49"/>
      <c r="D45" s="685"/>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ht="15.75" customHeight="1">
      <c r="A46" s="49"/>
      <c r="B46" s="49"/>
      <c r="C46" s="49"/>
      <c r="D46" s="685"/>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ht="15.75" customHeight="1">
      <c r="A47" s="49"/>
      <c r="B47" s="49"/>
      <c r="C47" s="49"/>
      <c r="D47" s="685"/>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ht="15.75" customHeight="1">
      <c r="A48" s="49"/>
      <c r="B48" s="49"/>
      <c r="C48" s="49"/>
      <c r="D48" s="685"/>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ht="15.75" customHeight="1">
      <c r="A49" s="49"/>
      <c r="B49" s="49"/>
      <c r="C49" s="49"/>
      <c r="D49" s="685"/>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ht="15.75" customHeight="1">
      <c r="A50" s="49"/>
      <c r="B50" s="49"/>
      <c r="C50" s="49"/>
      <c r="D50" s="685"/>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ht="15.75" customHeight="1">
      <c r="A51" s="49"/>
      <c r="B51" s="49"/>
      <c r="C51" s="49"/>
      <c r="D51" s="685"/>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ht="15.75" customHeight="1">
      <c r="A52" s="49"/>
      <c r="B52" s="49"/>
      <c r="C52" s="49"/>
      <c r="D52" s="685"/>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ht="15.75" customHeight="1">
      <c r="A53" s="49"/>
      <c r="B53" s="49"/>
      <c r="C53" s="49"/>
      <c r="D53" s="685"/>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row>
    <row r="54" ht="15.75" customHeight="1">
      <c r="A54" s="49"/>
      <c r="B54" s="49"/>
      <c r="C54" s="49"/>
      <c r="D54" s="685"/>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row>
    <row r="55" ht="15.75" customHeight="1">
      <c r="A55" s="49"/>
      <c r="B55" s="49"/>
      <c r="C55" s="49"/>
      <c r="D55" s="685"/>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row>
    <row r="56" ht="15.75" customHeight="1">
      <c r="A56" s="49"/>
      <c r="B56" s="49"/>
      <c r="C56" s="49"/>
      <c r="D56" s="685"/>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row>
    <row r="57" ht="15.75" customHeight="1">
      <c r="A57" s="49"/>
      <c r="B57" s="49"/>
      <c r="C57" s="49"/>
      <c r="D57" s="685"/>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row>
    <row r="58" ht="15.75" customHeight="1">
      <c r="A58" s="49"/>
      <c r="B58" s="49"/>
      <c r="C58" s="49"/>
      <c r="D58" s="685"/>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row>
    <row r="59" ht="15.75" customHeight="1">
      <c r="A59" s="49"/>
      <c r="B59" s="49"/>
      <c r="C59" s="49"/>
      <c r="D59" s="685"/>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row>
    <row r="60" ht="15.75" customHeight="1">
      <c r="A60" s="49"/>
      <c r="B60" s="49"/>
      <c r="C60" s="49"/>
      <c r="D60" s="685"/>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row>
    <row r="61" ht="15.75" customHeight="1">
      <c r="A61" s="49"/>
      <c r="B61" s="49"/>
      <c r="C61" s="49"/>
      <c r="D61" s="685"/>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row>
    <row r="62" ht="15.75" customHeight="1">
      <c r="A62" s="49"/>
      <c r="B62" s="49"/>
      <c r="C62" s="49"/>
      <c r="D62" s="685"/>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row>
    <row r="63" ht="15.75" customHeight="1">
      <c r="A63" s="49"/>
      <c r="B63" s="49"/>
      <c r="C63" s="49"/>
      <c r="D63" s="685"/>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row>
    <row r="64" ht="15.75" customHeight="1">
      <c r="A64" s="49"/>
      <c r="B64" s="49"/>
      <c r="C64" s="49"/>
      <c r="D64" s="685"/>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row>
    <row r="65" ht="15.75" customHeight="1">
      <c r="A65" s="49"/>
      <c r="B65" s="49"/>
      <c r="C65" s="49"/>
      <c r="D65" s="685"/>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row>
    <row r="66" ht="15.75" customHeight="1">
      <c r="A66" s="49"/>
      <c r="B66" s="49"/>
      <c r="C66" s="49"/>
      <c r="D66" s="685"/>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row>
    <row r="67" ht="15.75" customHeight="1">
      <c r="A67" s="49"/>
      <c r="B67" s="49"/>
      <c r="C67" s="49"/>
      <c r="D67" s="685"/>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row>
    <row r="68" ht="15.75" customHeight="1">
      <c r="A68" s="49"/>
      <c r="B68" s="49"/>
      <c r="C68" s="49"/>
      <c r="D68" s="685"/>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row>
    <row r="69" ht="15.75" customHeight="1">
      <c r="A69" s="49"/>
      <c r="B69" s="49"/>
      <c r="C69" s="49"/>
      <c r="D69" s="685"/>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row>
    <row r="70" ht="15.75" customHeight="1">
      <c r="A70" s="49"/>
      <c r="B70" s="49"/>
      <c r="C70" s="49"/>
      <c r="D70" s="685"/>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row>
    <row r="71" ht="15.75" customHeight="1">
      <c r="A71" s="49"/>
      <c r="B71" s="49"/>
      <c r="C71" s="49"/>
      <c r="D71" s="685"/>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row>
    <row r="72" ht="15.75" customHeight="1">
      <c r="A72" s="49"/>
      <c r="B72" s="49"/>
      <c r="C72" s="49"/>
      <c r="D72" s="685"/>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row>
    <row r="73" ht="15.75" customHeight="1">
      <c r="A73" s="49"/>
      <c r="B73" s="49"/>
      <c r="C73" s="49"/>
      <c r="D73" s="685"/>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row>
    <row r="74" ht="15.75" customHeight="1">
      <c r="A74" s="49"/>
      <c r="B74" s="49"/>
      <c r="C74" s="49"/>
      <c r="D74" s="685"/>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row>
    <row r="75" ht="15.75" customHeight="1">
      <c r="A75" s="49"/>
      <c r="B75" s="49"/>
      <c r="C75" s="49"/>
      <c r="D75" s="685"/>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row>
    <row r="76" ht="15.75" customHeight="1">
      <c r="A76" s="49"/>
      <c r="B76" s="49"/>
      <c r="C76" s="49"/>
      <c r="D76" s="685"/>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row>
    <row r="77" ht="15.75" customHeight="1">
      <c r="A77" s="49"/>
      <c r="B77" s="49"/>
      <c r="C77" s="49"/>
      <c r="D77" s="685"/>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row>
    <row r="78" ht="15.75" customHeight="1">
      <c r="A78" s="49"/>
      <c r="B78" s="49"/>
      <c r="C78" s="49"/>
      <c r="D78" s="685"/>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row>
    <row r="79" ht="15.75" customHeight="1">
      <c r="A79" s="49"/>
      <c r="B79" s="49"/>
      <c r="C79" s="49"/>
      <c r="D79" s="685"/>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row>
    <row r="80" ht="15.75" customHeight="1">
      <c r="A80" s="49"/>
      <c r="B80" s="49"/>
      <c r="C80" s="49"/>
      <c r="D80" s="685"/>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row>
    <row r="81" ht="15.75" customHeight="1">
      <c r="A81" s="49"/>
      <c r="B81" s="49"/>
      <c r="C81" s="49"/>
      <c r="D81" s="685"/>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row>
    <row r="82" ht="15.75" customHeight="1">
      <c r="A82" s="49"/>
      <c r="B82" s="49"/>
      <c r="C82" s="49"/>
      <c r="D82" s="685"/>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row>
    <row r="83" ht="15.75" customHeight="1">
      <c r="A83" s="49"/>
      <c r="B83" s="49"/>
      <c r="C83" s="49"/>
      <c r="D83" s="685"/>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row>
    <row r="84" ht="15.75" customHeight="1">
      <c r="A84" s="49"/>
      <c r="B84" s="49"/>
      <c r="C84" s="49"/>
      <c r="D84" s="685"/>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row>
    <row r="85" ht="15.75" customHeight="1">
      <c r="A85" s="49"/>
      <c r="B85" s="49"/>
      <c r="C85" s="49"/>
      <c r="D85" s="685"/>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row>
    <row r="86" ht="15.75" customHeight="1">
      <c r="A86" s="49"/>
      <c r="B86" s="49"/>
      <c r="C86" s="49"/>
      <c r="D86" s="685"/>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row>
    <row r="87" ht="15.75" customHeight="1">
      <c r="A87" s="49"/>
      <c r="B87" s="49"/>
      <c r="C87" s="49"/>
      <c r="D87" s="685"/>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row>
    <row r="88" ht="15.75" customHeight="1">
      <c r="A88" s="49"/>
      <c r="B88" s="49"/>
      <c r="C88" s="49"/>
      <c r="D88" s="685"/>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row>
    <row r="89" ht="15.75" customHeight="1">
      <c r="A89" s="49"/>
      <c r="B89" s="49"/>
      <c r="C89" s="49"/>
      <c r="D89" s="685"/>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row>
    <row r="90" ht="15.75" customHeight="1">
      <c r="A90" s="49"/>
      <c r="B90" s="49"/>
      <c r="C90" s="49"/>
      <c r="D90" s="685"/>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row>
    <row r="91" ht="15.75" customHeight="1">
      <c r="A91" s="49"/>
      <c r="B91" s="49"/>
      <c r="C91" s="49"/>
      <c r="D91" s="685"/>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row>
    <row r="92" ht="15.75" customHeight="1">
      <c r="A92" s="49"/>
      <c r="B92" s="49"/>
      <c r="C92" s="49"/>
      <c r="D92" s="685"/>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row>
    <row r="93" ht="15.75" customHeight="1">
      <c r="A93" s="49"/>
      <c r="B93" s="49"/>
      <c r="C93" s="49"/>
      <c r="D93" s="685"/>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row>
    <row r="94" ht="15.75" customHeight="1">
      <c r="A94" s="49"/>
      <c r="B94" s="49"/>
      <c r="C94" s="49"/>
      <c r="D94" s="685"/>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row>
    <row r="95" ht="15.75" customHeight="1">
      <c r="A95" s="49"/>
      <c r="B95" s="49"/>
      <c r="C95" s="49"/>
      <c r="D95" s="685"/>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row>
    <row r="96" ht="15.75" customHeight="1">
      <c r="A96" s="49"/>
      <c r="B96" s="49"/>
      <c r="C96" s="49"/>
      <c r="D96" s="685"/>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row>
    <row r="97" ht="15.75" customHeight="1">
      <c r="A97" s="49"/>
      <c r="B97" s="49"/>
      <c r="C97" s="49"/>
      <c r="D97" s="685"/>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row>
    <row r="98" ht="15.75" customHeight="1">
      <c r="A98" s="49"/>
      <c r="B98" s="49"/>
      <c r="C98" s="49"/>
      <c r="D98" s="685"/>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row>
    <row r="99" ht="15.75" customHeight="1">
      <c r="A99" s="49"/>
      <c r="B99" s="49"/>
      <c r="C99" s="49"/>
      <c r="D99" s="685"/>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row>
    <row r="100" ht="15.75" customHeight="1">
      <c r="A100" s="49"/>
      <c r="B100" s="49"/>
      <c r="C100" s="49"/>
      <c r="D100" s="685"/>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row>
    <row r="101" ht="15.75" customHeight="1">
      <c r="A101" s="49"/>
      <c r="B101" s="49"/>
      <c r="C101" s="49"/>
      <c r="D101" s="685"/>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row>
    <row r="102" ht="15.75" customHeight="1">
      <c r="A102" s="49"/>
      <c r="B102" s="49"/>
      <c r="C102" s="49"/>
      <c r="D102" s="685"/>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row>
    <row r="103" ht="15.75" customHeight="1">
      <c r="A103" s="49"/>
      <c r="B103" s="49"/>
      <c r="C103" s="49"/>
      <c r="D103" s="685"/>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row>
    <row r="104" ht="15.75" customHeight="1">
      <c r="A104" s="49"/>
      <c r="B104" s="49"/>
      <c r="C104" s="49"/>
      <c r="D104" s="685"/>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row>
    <row r="105" ht="15.75" customHeight="1">
      <c r="A105" s="49"/>
      <c r="B105" s="49"/>
      <c r="C105" s="49"/>
      <c r="D105" s="685"/>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row>
    <row r="106" ht="15.75" customHeight="1">
      <c r="A106" s="49"/>
      <c r="B106" s="49"/>
      <c r="C106" s="49"/>
      <c r="D106" s="685"/>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row>
    <row r="107" ht="15.75" customHeight="1">
      <c r="A107" s="49"/>
      <c r="B107" s="49"/>
      <c r="C107" s="49"/>
      <c r="D107" s="685"/>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row>
    <row r="108" ht="15.75" customHeight="1">
      <c r="A108" s="49"/>
      <c r="B108" s="49"/>
      <c r="C108" s="49"/>
      <c r="D108" s="685"/>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row>
    <row r="109" ht="15.75" customHeight="1">
      <c r="A109" s="49"/>
      <c r="B109" s="49"/>
      <c r="C109" s="49"/>
      <c r="D109" s="685"/>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row>
    <row r="110" ht="15.75" customHeight="1">
      <c r="A110" s="49"/>
      <c r="B110" s="49"/>
      <c r="C110" s="49"/>
      <c r="D110" s="685"/>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row>
    <row r="111" ht="15.75" customHeight="1">
      <c r="A111" s="49"/>
      <c r="B111" s="49"/>
      <c r="C111" s="49"/>
      <c r="D111" s="685"/>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row>
    <row r="112" ht="15.75" customHeight="1">
      <c r="A112" s="49"/>
      <c r="B112" s="49"/>
      <c r="C112" s="49"/>
      <c r="D112" s="685"/>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row>
    <row r="113" ht="15.75" customHeight="1">
      <c r="A113" s="49"/>
      <c r="B113" s="49"/>
      <c r="C113" s="49"/>
      <c r="D113" s="685"/>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row>
    <row r="114" ht="15.75" customHeight="1">
      <c r="A114" s="49"/>
      <c r="B114" s="49"/>
      <c r="C114" s="49"/>
      <c r="D114" s="685"/>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row>
    <row r="115" ht="15.75" customHeight="1">
      <c r="A115" s="49"/>
      <c r="B115" s="49"/>
      <c r="C115" s="49"/>
      <c r="D115" s="685"/>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row>
    <row r="116" ht="15.75" customHeight="1">
      <c r="A116" s="49"/>
      <c r="B116" s="49"/>
      <c r="C116" s="49"/>
      <c r="D116" s="685"/>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row>
    <row r="117" ht="15.75" customHeight="1">
      <c r="A117" s="49"/>
      <c r="B117" s="49"/>
      <c r="C117" s="49"/>
      <c r="D117" s="685"/>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row>
    <row r="118" ht="15.75" customHeight="1">
      <c r="A118" s="49"/>
      <c r="B118" s="49"/>
      <c r="C118" s="49"/>
      <c r="D118" s="685"/>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row>
    <row r="119" ht="15.75" customHeight="1">
      <c r="A119" s="49"/>
      <c r="B119" s="49"/>
      <c r="C119" s="49"/>
      <c r="D119" s="685"/>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row>
    <row r="120" ht="15.75" customHeight="1">
      <c r="A120" s="49"/>
      <c r="B120" s="49"/>
      <c r="C120" s="49"/>
      <c r="D120" s="685"/>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row>
    <row r="121" ht="15.75" customHeight="1">
      <c r="A121" s="49"/>
      <c r="B121" s="49"/>
      <c r="C121" s="49"/>
      <c r="D121" s="685"/>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row>
    <row r="122" ht="15.75" customHeight="1">
      <c r="A122" s="49"/>
      <c r="B122" s="49"/>
      <c r="C122" s="49"/>
      <c r="D122" s="685"/>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row>
    <row r="123" ht="15.75" customHeight="1">
      <c r="A123" s="49"/>
      <c r="B123" s="49"/>
      <c r="C123" s="49"/>
      <c r="D123" s="685"/>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row>
    <row r="124" ht="15.75" customHeight="1">
      <c r="A124" s="49"/>
      <c r="B124" s="49"/>
      <c r="C124" s="49"/>
      <c r="D124" s="685"/>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row>
    <row r="125" ht="15.75" customHeight="1">
      <c r="A125" s="49"/>
      <c r="B125" s="49"/>
      <c r="C125" s="49"/>
      <c r="D125" s="685"/>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row>
    <row r="126" ht="15.75" customHeight="1">
      <c r="A126" s="49"/>
      <c r="B126" s="49"/>
      <c r="C126" s="49"/>
      <c r="D126" s="685"/>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row>
    <row r="127" ht="15.75" customHeight="1">
      <c r="A127" s="49"/>
      <c r="B127" s="49"/>
      <c r="C127" s="49"/>
      <c r="D127" s="685"/>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row>
    <row r="128" ht="15.75" customHeight="1">
      <c r="A128" s="49"/>
      <c r="B128" s="49"/>
      <c r="C128" s="49"/>
      <c r="D128" s="685"/>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row>
    <row r="129" ht="15.75" customHeight="1">
      <c r="A129" s="49"/>
      <c r="B129" s="49"/>
      <c r="C129" s="49"/>
      <c r="D129" s="685"/>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row>
    <row r="130" ht="15.75" customHeight="1">
      <c r="A130" s="49"/>
      <c r="B130" s="49"/>
      <c r="C130" s="49"/>
      <c r="D130" s="685"/>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row>
    <row r="131" ht="15.75" customHeight="1">
      <c r="A131" s="49"/>
      <c r="B131" s="49"/>
      <c r="C131" s="49"/>
      <c r="D131" s="685"/>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row>
    <row r="132" ht="15.75" customHeight="1">
      <c r="A132" s="49"/>
      <c r="B132" s="49"/>
      <c r="C132" s="49"/>
      <c r="D132" s="685"/>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row>
    <row r="133" ht="15.75" customHeight="1">
      <c r="A133" s="49"/>
      <c r="B133" s="49"/>
      <c r="C133" s="49"/>
      <c r="D133" s="685"/>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row>
    <row r="134" ht="15.75" customHeight="1">
      <c r="A134" s="49"/>
      <c r="B134" s="49"/>
      <c r="C134" s="49"/>
      <c r="D134" s="685"/>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row>
    <row r="135" ht="15.75" customHeight="1">
      <c r="A135" s="49"/>
      <c r="B135" s="49"/>
      <c r="C135" s="49"/>
      <c r="D135" s="685"/>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row>
    <row r="136" ht="15.75" customHeight="1">
      <c r="A136" s="49"/>
      <c r="B136" s="49"/>
      <c r="C136" s="49"/>
      <c r="D136" s="685"/>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row>
    <row r="137" ht="15.75" customHeight="1">
      <c r="A137" s="49"/>
      <c r="B137" s="49"/>
      <c r="C137" s="49"/>
      <c r="D137" s="685"/>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row>
    <row r="138" ht="15.75" customHeight="1">
      <c r="A138" s="49"/>
      <c r="B138" s="49"/>
      <c r="C138" s="49"/>
      <c r="D138" s="685"/>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row>
    <row r="139" ht="15.75" customHeight="1">
      <c r="A139" s="49"/>
      <c r="B139" s="49"/>
      <c r="C139" s="49"/>
      <c r="D139" s="685"/>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row>
    <row r="140" ht="15.75" customHeight="1">
      <c r="A140" s="49"/>
      <c r="B140" s="49"/>
      <c r="C140" s="49"/>
      <c r="D140" s="685"/>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row>
    <row r="141" ht="15.75" customHeight="1">
      <c r="A141" s="49"/>
      <c r="B141" s="49"/>
      <c r="C141" s="49"/>
      <c r="D141" s="685"/>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row>
    <row r="142" ht="15.75" customHeight="1">
      <c r="A142" s="49"/>
      <c r="B142" s="49"/>
      <c r="C142" s="49"/>
      <c r="D142" s="685"/>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row>
    <row r="143" ht="15.75" customHeight="1">
      <c r="A143" s="49"/>
      <c r="B143" s="49"/>
      <c r="C143" s="49"/>
      <c r="D143" s="685"/>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row>
    <row r="144" ht="15.75" customHeight="1">
      <c r="A144" s="49"/>
      <c r="B144" s="49"/>
      <c r="C144" s="49"/>
      <c r="D144" s="685"/>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row>
    <row r="145" ht="15.75" customHeight="1">
      <c r="A145" s="49"/>
      <c r="B145" s="49"/>
      <c r="C145" s="49"/>
      <c r="D145" s="685"/>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row>
    <row r="146" ht="15.75" customHeight="1">
      <c r="A146" s="49"/>
      <c r="B146" s="49"/>
      <c r="C146" s="49"/>
      <c r="D146" s="685"/>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row>
    <row r="147" ht="15.75" customHeight="1">
      <c r="A147" s="49"/>
      <c r="B147" s="49"/>
      <c r="C147" s="49"/>
      <c r="D147" s="685"/>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row>
    <row r="148" ht="15.75" customHeight="1">
      <c r="A148" s="49"/>
      <c r="B148" s="49"/>
      <c r="C148" s="49"/>
      <c r="D148" s="685"/>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row>
    <row r="149" ht="15.75" customHeight="1">
      <c r="A149" s="49"/>
      <c r="B149" s="49"/>
      <c r="C149" s="49"/>
      <c r="D149" s="685"/>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row>
    <row r="150" ht="15.75" customHeight="1">
      <c r="A150" s="49"/>
      <c r="B150" s="49"/>
      <c r="C150" s="49"/>
      <c r="D150" s="685"/>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row>
    <row r="151" ht="15.75" customHeight="1">
      <c r="A151" s="49"/>
      <c r="B151" s="49"/>
      <c r="C151" s="49"/>
      <c r="D151" s="685"/>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row>
    <row r="152" ht="15.75" customHeight="1">
      <c r="A152" s="49"/>
      <c r="B152" s="49"/>
      <c r="C152" s="49"/>
      <c r="D152" s="685"/>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row>
    <row r="153" ht="15.75" customHeight="1">
      <c r="A153" s="49"/>
      <c r="B153" s="49"/>
      <c r="C153" s="49"/>
      <c r="D153" s="685"/>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row>
    <row r="154" ht="15.75" customHeight="1">
      <c r="A154" s="49"/>
      <c r="B154" s="49"/>
      <c r="C154" s="49"/>
      <c r="D154" s="685"/>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row>
    <row r="155" ht="15.75" customHeight="1">
      <c r="A155" s="49"/>
      <c r="B155" s="49"/>
      <c r="C155" s="49"/>
      <c r="D155" s="685"/>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row>
    <row r="156" ht="15.75" customHeight="1">
      <c r="A156" s="49"/>
      <c r="B156" s="49"/>
      <c r="C156" s="49"/>
      <c r="D156" s="685"/>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row>
    <row r="157" ht="15.75" customHeight="1">
      <c r="A157" s="49"/>
      <c r="B157" s="49"/>
      <c r="C157" s="49"/>
      <c r="D157" s="685"/>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row>
    <row r="158" ht="15.75" customHeight="1">
      <c r="A158" s="49"/>
      <c r="B158" s="49"/>
      <c r="C158" s="49"/>
      <c r="D158" s="685"/>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row>
    <row r="159" ht="15.75" customHeight="1">
      <c r="A159" s="49"/>
      <c r="B159" s="49"/>
      <c r="C159" s="49"/>
      <c r="D159" s="685"/>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row>
    <row r="160" ht="15.75" customHeight="1">
      <c r="A160" s="49"/>
      <c r="B160" s="49"/>
      <c r="C160" s="49"/>
      <c r="D160" s="685"/>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row>
    <row r="161" ht="15.75" customHeight="1">
      <c r="A161" s="49"/>
      <c r="B161" s="49"/>
      <c r="C161" s="49"/>
      <c r="D161" s="685"/>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row>
    <row r="162" ht="15.75" customHeight="1">
      <c r="A162" s="49"/>
      <c r="B162" s="49"/>
      <c r="C162" s="49"/>
      <c r="D162" s="685"/>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row>
    <row r="163" ht="15.75" customHeight="1">
      <c r="A163" s="49"/>
      <c r="B163" s="49"/>
      <c r="C163" s="49"/>
      <c r="D163" s="685"/>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row>
    <row r="164" ht="15.75" customHeight="1">
      <c r="A164" s="49"/>
      <c r="B164" s="49"/>
      <c r="C164" s="49"/>
      <c r="D164" s="685"/>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row>
    <row r="165" ht="15.75" customHeight="1">
      <c r="A165" s="49"/>
      <c r="B165" s="49"/>
      <c r="C165" s="49"/>
      <c r="D165" s="685"/>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row>
    <row r="166" ht="15.75" customHeight="1">
      <c r="A166" s="49"/>
      <c r="B166" s="49"/>
      <c r="C166" s="49"/>
      <c r="D166" s="685"/>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row>
    <row r="167" ht="15.75" customHeight="1">
      <c r="A167" s="49"/>
      <c r="B167" s="49"/>
      <c r="C167" s="49"/>
      <c r="D167" s="685"/>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row>
    <row r="168" ht="15.75" customHeight="1">
      <c r="A168" s="49"/>
      <c r="B168" s="49"/>
      <c r="C168" s="49"/>
      <c r="D168" s="685"/>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row>
    <row r="169" ht="15.75" customHeight="1">
      <c r="A169" s="49"/>
      <c r="B169" s="49"/>
      <c r="C169" s="49"/>
      <c r="D169" s="685"/>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row>
    <row r="170" ht="15.75" customHeight="1">
      <c r="A170" s="49"/>
      <c r="B170" s="49"/>
      <c r="C170" s="49"/>
      <c r="D170" s="685"/>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row>
    <row r="171" ht="15.75" customHeight="1">
      <c r="A171" s="49"/>
      <c r="B171" s="49"/>
      <c r="C171" s="49"/>
      <c r="D171" s="685"/>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row>
    <row r="172" ht="15.75" customHeight="1">
      <c r="A172" s="49"/>
      <c r="B172" s="49"/>
      <c r="C172" s="49"/>
      <c r="D172" s="685"/>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row>
    <row r="173" ht="15.75" customHeight="1">
      <c r="A173" s="49"/>
      <c r="B173" s="49"/>
      <c r="C173" s="49"/>
      <c r="D173" s="685"/>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row>
    <row r="174" ht="15.75" customHeight="1">
      <c r="A174" s="49"/>
      <c r="B174" s="49"/>
      <c r="C174" s="49"/>
      <c r="D174" s="685"/>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row>
    <row r="175" ht="15.75" customHeight="1">
      <c r="A175" s="49"/>
      <c r="B175" s="49"/>
      <c r="C175" s="49"/>
      <c r="D175" s="685"/>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row>
    <row r="176" ht="15.75" customHeight="1">
      <c r="A176" s="49"/>
      <c r="B176" s="49"/>
      <c r="C176" s="49"/>
      <c r="D176" s="685"/>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row>
    <row r="177" ht="15.75" customHeight="1">
      <c r="A177" s="49"/>
      <c r="B177" s="49"/>
      <c r="C177" s="49"/>
      <c r="D177" s="685"/>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row>
    <row r="178" ht="15.75" customHeight="1">
      <c r="A178" s="49"/>
      <c r="B178" s="49"/>
      <c r="C178" s="49"/>
      <c r="D178" s="685"/>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row>
    <row r="179" ht="15.75" customHeight="1">
      <c r="A179" s="49"/>
      <c r="B179" s="49"/>
      <c r="C179" s="49"/>
      <c r="D179" s="685"/>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row>
    <row r="180" ht="15.75" customHeight="1">
      <c r="A180" s="49"/>
      <c r="B180" s="49"/>
      <c r="C180" s="49"/>
      <c r="D180" s="685"/>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row>
    <row r="181" ht="15.75" customHeight="1">
      <c r="A181" s="49"/>
      <c r="B181" s="49"/>
      <c r="C181" s="49"/>
      <c r="D181" s="685"/>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row>
    <row r="182" ht="15.75" customHeight="1">
      <c r="A182" s="49"/>
      <c r="B182" s="49"/>
      <c r="C182" s="49"/>
      <c r="D182" s="685"/>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row>
    <row r="183" ht="15.75" customHeight="1">
      <c r="A183" s="49"/>
      <c r="B183" s="49"/>
      <c r="C183" s="49"/>
      <c r="D183" s="685"/>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row>
    <row r="184" ht="15.75" customHeight="1">
      <c r="A184" s="49"/>
      <c r="B184" s="49"/>
      <c r="C184" s="49"/>
      <c r="D184" s="685"/>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row>
    <row r="185" ht="15.75" customHeight="1">
      <c r="A185" s="49"/>
      <c r="B185" s="49"/>
      <c r="C185" s="49"/>
      <c r="D185" s="685"/>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row>
    <row r="186" ht="15.75" customHeight="1">
      <c r="A186" s="49"/>
      <c r="B186" s="49"/>
      <c r="C186" s="49"/>
      <c r="D186" s="685"/>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row>
    <row r="187" ht="15.75" customHeight="1">
      <c r="A187" s="49"/>
      <c r="B187" s="49"/>
      <c r="C187" s="49"/>
      <c r="D187" s="685"/>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row>
    <row r="188" ht="15.75" customHeight="1">
      <c r="A188" s="49"/>
      <c r="B188" s="49"/>
      <c r="C188" s="49"/>
      <c r="D188" s="685"/>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row>
    <row r="189" ht="15.75" customHeight="1">
      <c r="A189" s="49"/>
      <c r="B189" s="49"/>
      <c r="C189" s="49"/>
      <c r="D189" s="685"/>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row>
    <row r="190" ht="15.75" customHeight="1">
      <c r="A190" s="49"/>
      <c r="B190" s="49"/>
      <c r="C190" s="49"/>
      <c r="D190" s="685"/>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row>
    <row r="191" ht="15.75" customHeight="1">
      <c r="A191" s="49"/>
      <c r="B191" s="49"/>
      <c r="C191" s="49"/>
      <c r="D191" s="685"/>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row>
    <row r="192" ht="15.75" customHeight="1">
      <c r="A192" s="49"/>
      <c r="B192" s="49"/>
      <c r="C192" s="49"/>
      <c r="D192" s="685"/>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row>
    <row r="193" ht="15.75" customHeight="1">
      <c r="A193" s="49"/>
      <c r="B193" s="49"/>
      <c r="C193" s="49"/>
      <c r="D193" s="685"/>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row>
    <row r="194" ht="15.75" customHeight="1">
      <c r="A194" s="49"/>
      <c r="B194" s="49"/>
      <c r="C194" s="49"/>
      <c r="D194" s="685"/>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row>
    <row r="195" ht="15.75" customHeight="1">
      <c r="A195" s="49"/>
      <c r="B195" s="49"/>
      <c r="C195" s="49"/>
      <c r="D195" s="685"/>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row>
    <row r="196" ht="15.75" customHeight="1">
      <c r="A196" s="49"/>
      <c r="B196" s="49"/>
      <c r="C196" s="49"/>
      <c r="D196" s="685"/>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row>
    <row r="197" ht="15.75" customHeight="1">
      <c r="A197" s="49"/>
      <c r="B197" s="49"/>
      <c r="C197" s="49"/>
      <c r="D197" s="685"/>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row>
    <row r="198" ht="15.75" customHeight="1">
      <c r="A198" s="49"/>
      <c r="B198" s="49"/>
      <c r="C198" s="49"/>
      <c r="D198" s="685"/>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row>
    <row r="199" ht="15.75" customHeight="1">
      <c r="A199" s="49"/>
      <c r="B199" s="49"/>
      <c r="C199" s="49"/>
      <c r="D199" s="685"/>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row>
    <row r="200" ht="15.75" customHeight="1">
      <c r="A200" s="49"/>
      <c r="B200" s="49"/>
      <c r="C200" s="49"/>
      <c r="D200" s="685"/>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row>
    <row r="201" ht="15.75" customHeight="1">
      <c r="A201" s="49"/>
      <c r="B201" s="49"/>
      <c r="C201" s="49"/>
      <c r="D201" s="685"/>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row>
    <row r="202" ht="15.75" customHeight="1">
      <c r="A202" s="49"/>
      <c r="B202" s="49"/>
      <c r="C202" s="49"/>
      <c r="D202" s="685"/>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row>
    <row r="203" ht="15.75" customHeight="1">
      <c r="A203" s="49"/>
      <c r="B203" s="49"/>
      <c r="C203" s="49"/>
      <c r="D203" s="685"/>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row>
    <row r="204" ht="15.75" customHeight="1">
      <c r="A204" s="49"/>
      <c r="B204" s="49"/>
      <c r="C204" s="49"/>
      <c r="D204" s="685"/>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row>
    <row r="205" ht="15.75" customHeight="1">
      <c r="A205" s="49"/>
      <c r="B205" s="49"/>
      <c r="C205" s="49"/>
      <c r="D205" s="685"/>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row>
    <row r="206" ht="15.75" customHeight="1">
      <c r="A206" s="49"/>
      <c r="B206" s="49"/>
      <c r="C206" s="49"/>
      <c r="D206" s="685"/>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row>
    <row r="207" ht="15.75" customHeight="1">
      <c r="A207" s="49"/>
      <c r="B207" s="49"/>
      <c r="C207" s="49"/>
      <c r="D207" s="685"/>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row>
    <row r="208" ht="15.75" customHeight="1">
      <c r="A208" s="49"/>
      <c r="B208" s="49"/>
      <c r="C208" s="49"/>
      <c r="D208" s="685"/>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row>
    <row r="209" ht="15.75" customHeight="1">
      <c r="A209" s="49"/>
      <c r="B209" s="49"/>
      <c r="C209" s="49"/>
      <c r="D209" s="685"/>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row>
    <row r="210" ht="15.75" customHeight="1">
      <c r="A210" s="49"/>
      <c r="B210" s="49"/>
      <c r="C210" s="49"/>
      <c r="D210" s="685"/>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row>
    <row r="211" ht="15.75" customHeight="1">
      <c r="A211" s="49"/>
      <c r="B211" s="49"/>
      <c r="C211" s="49"/>
      <c r="D211" s="685"/>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row>
    <row r="212" ht="15.75" customHeight="1">
      <c r="A212" s="49"/>
      <c r="B212" s="49"/>
      <c r="C212" s="49"/>
      <c r="D212" s="685"/>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row>
    <row r="213" ht="15.75" customHeight="1">
      <c r="A213" s="49"/>
      <c r="B213" s="49"/>
      <c r="C213" s="49"/>
      <c r="D213" s="685"/>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row>
    <row r="214" ht="15.75" customHeight="1">
      <c r="A214" s="49"/>
      <c r="B214" s="49"/>
      <c r="C214" s="49"/>
      <c r="D214" s="685"/>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row>
    <row r="215" ht="15.75" customHeight="1">
      <c r="A215" s="49"/>
      <c r="B215" s="49"/>
      <c r="C215" s="49"/>
      <c r="D215" s="685"/>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row>
    <row r="216" ht="15.75" customHeight="1">
      <c r="A216" s="49"/>
      <c r="B216" s="49"/>
      <c r="C216" s="49"/>
      <c r="D216" s="685"/>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row>
    <row r="217" ht="15.75" customHeight="1">
      <c r="A217" s="49"/>
      <c r="B217" s="49"/>
      <c r="C217" s="49"/>
      <c r="D217" s="685"/>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row>
    <row r="218" ht="15.75" customHeight="1">
      <c r="A218" s="49"/>
      <c r="B218" s="49"/>
      <c r="C218" s="49"/>
      <c r="D218" s="685"/>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row>
    <row r="219" ht="15.75" customHeight="1">
      <c r="A219" s="49"/>
      <c r="B219" s="49"/>
      <c r="C219" s="49"/>
      <c r="D219" s="685"/>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row>
    <row r="220" ht="15.75" customHeight="1">
      <c r="A220" s="49"/>
      <c r="B220" s="49"/>
      <c r="C220" s="49"/>
      <c r="D220" s="685"/>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row>
    <row r="221" ht="15.75" customHeight="1">
      <c r="A221" s="49"/>
      <c r="B221" s="49"/>
      <c r="C221" s="49"/>
      <c r="D221" s="685"/>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row>
    <row r="222" ht="15.75" customHeight="1">
      <c r="A222" s="49"/>
      <c r="B222" s="49"/>
      <c r="C222" s="49"/>
      <c r="D222" s="685"/>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row>
    <row r="223" ht="15.75" customHeight="1">
      <c r="A223" s="49"/>
      <c r="B223" s="49"/>
      <c r="C223" s="49"/>
      <c r="D223" s="685"/>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row>
    <row r="224" ht="15.75" customHeight="1">
      <c r="A224" s="49"/>
      <c r="B224" s="49"/>
      <c r="C224" s="49"/>
      <c r="D224" s="685"/>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row>
    <row r="225" ht="15.75" customHeight="1">
      <c r="A225" s="49"/>
      <c r="B225" s="49"/>
      <c r="C225" s="49"/>
      <c r="D225" s="685"/>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row>
    <row r="226" ht="15.75" customHeight="1">
      <c r="A226" s="49"/>
      <c r="B226" s="49"/>
      <c r="C226" s="49"/>
      <c r="D226" s="685"/>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row>
    <row r="227" ht="15.75" customHeight="1">
      <c r="A227" s="49"/>
      <c r="B227" s="49"/>
      <c r="C227" s="49"/>
      <c r="D227" s="685"/>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row>
    <row r="228" ht="15.75" customHeight="1">
      <c r="A228" s="49"/>
      <c r="B228" s="49"/>
      <c r="C228" s="49"/>
      <c r="D228" s="685"/>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row>
    <row r="229" ht="15.75" customHeight="1">
      <c r="A229" s="49"/>
      <c r="B229" s="49"/>
      <c r="C229" s="49"/>
      <c r="D229" s="685"/>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row>
    <row r="230" ht="15.75" customHeight="1">
      <c r="A230" s="49"/>
      <c r="B230" s="49"/>
      <c r="C230" s="49"/>
      <c r="D230" s="685"/>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row>
    <row r="231" ht="15.75" customHeight="1">
      <c r="A231" s="49"/>
      <c r="B231" s="49"/>
      <c r="C231" s="49"/>
      <c r="D231" s="685"/>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row>
    <row r="232" ht="15.75" customHeight="1">
      <c r="A232" s="49"/>
      <c r="B232" s="49"/>
      <c r="C232" s="49"/>
      <c r="D232" s="685"/>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row>
    <row r="233" ht="15.75" customHeight="1">
      <c r="A233" s="49"/>
      <c r="B233" s="49"/>
      <c r="C233" s="49"/>
      <c r="D233" s="685"/>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row>
    <row r="234" ht="15.75" customHeight="1">
      <c r="A234" s="49"/>
      <c r="B234" s="49"/>
      <c r="C234" s="49"/>
      <c r="D234" s="685"/>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row>
    <row r="235" ht="15.75" customHeight="1">
      <c r="A235" s="49"/>
      <c r="B235" s="49"/>
      <c r="C235" s="49"/>
      <c r="D235" s="685"/>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row>
    <row r="236" ht="15.75" customHeight="1">
      <c r="A236" s="49"/>
      <c r="B236" s="49"/>
      <c r="C236" s="49"/>
      <c r="D236" s="685"/>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row>
    <row r="237" ht="15.75" customHeight="1">
      <c r="A237" s="49"/>
      <c r="B237" s="49"/>
      <c r="C237" s="49"/>
      <c r="D237" s="685"/>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row>
    <row r="238" ht="15.75" customHeight="1">
      <c r="A238" s="49"/>
      <c r="B238" s="49"/>
      <c r="C238" s="49"/>
      <c r="D238" s="685"/>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row>
    <row r="239" ht="15.75" customHeight="1">
      <c r="A239" s="49"/>
      <c r="B239" s="49"/>
      <c r="C239" s="49"/>
      <c r="D239" s="685"/>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row>
    <row r="240" ht="15.75" customHeight="1">
      <c r="A240" s="49"/>
      <c r="B240" s="49"/>
      <c r="C240" s="49"/>
      <c r="D240" s="685"/>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row>
    <row r="241" ht="15.75" customHeight="1">
      <c r="A241" s="49"/>
      <c r="B241" s="49"/>
      <c r="C241" s="49"/>
      <c r="D241" s="685"/>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row>
    <row r="242" ht="15.75" customHeight="1">
      <c r="A242" s="49"/>
      <c r="B242" s="49"/>
      <c r="C242" s="49"/>
      <c r="D242" s="685"/>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row>
    <row r="243" ht="15.75" customHeight="1">
      <c r="A243" s="49"/>
      <c r="B243" s="49"/>
      <c r="C243" s="49"/>
      <c r="D243" s="685"/>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row>
    <row r="244" ht="15.75" customHeight="1">
      <c r="A244" s="49"/>
      <c r="B244" s="49"/>
      <c r="C244" s="49"/>
      <c r="D244" s="685"/>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row>
    <row r="245" ht="15.75" customHeight="1">
      <c r="A245" s="49"/>
      <c r="B245" s="49"/>
      <c r="C245" s="49"/>
      <c r="D245" s="685"/>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row>
    <row r="246" ht="15.75" customHeight="1">
      <c r="A246" s="49"/>
      <c r="B246" s="49"/>
      <c r="C246" s="49"/>
      <c r="D246" s="685"/>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row>
    <row r="247" ht="15.75" customHeight="1">
      <c r="A247" s="49"/>
      <c r="B247" s="49"/>
      <c r="C247" s="49"/>
      <c r="D247" s="685"/>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row>
    <row r="248" ht="15.75" customHeight="1">
      <c r="A248" s="49"/>
      <c r="B248" s="49"/>
      <c r="C248" s="49"/>
      <c r="D248" s="685"/>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row>
    <row r="249" ht="15.75" customHeight="1">
      <c r="A249" s="49"/>
      <c r="B249" s="49"/>
      <c r="C249" s="49"/>
      <c r="D249" s="685"/>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row>
    <row r="250" ht="15.75" customHeight="1">
      <c r="A250" s="49"/>
      <c r="B250" s="49"/>
      <c r="C250" s="49"/>
      <c r="D250" s="685"/>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row>
    <row r="251" ht="15.75" customHeight="1">
      <c r="A251" s="49"/>
      <c r="B251" s="49"/>
      <c r="C251" s="49"/>
      <c r="D251" s="685"/>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row>
    <row r="252" ht="15.75" customHeight="1">
      <c r="A252" s="49"/>
      <c r="B252" s="49"/>
      <c r="C252" s="49"/>
      <c r="D252" s="685"/>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row>
    <row r="253" ht="15.75" customHeight="1">
      <c r="A253" s="49"/>
      <c r="B253" s="49"/>
      <c r="C253" s="49"/>
      <c r="D253" s="685"/>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row>
    <row r="254" ht="15.75" customHeight="1">
      <c r="A254" s="49"/>
      <c r="B254" s="49"/>
      <c r="C254" s="49"/>
      <c r="D254" s="685"/>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row>
    <row r="255" ht="15.75" customHeight="1">
      <c r="A255" s="49"/>
      <c r="B255" s="49"/>
      <c r="C255" s="49"/>
      <c r="D255" s="685"/>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row>
    <row r="256" ht="15.75" customHeight="1">
      <c r="A256" s="49"/>
      <c r="B256" s="49"/>
      <c r="C256" s="49"/>
      <c r="D256" s="685"/>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row>
    <row r="257" ht="15.75" customHeight="1">
      <c r="A257" s="49"/>
      <c r="B257" s="49"/>
      <c r="C257" s="49"/>
      <c r="D257" s="685"/>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row>
    <row r="258" ht="15.75" customHeight="1">
      <c r="A258" s="49"/>
      <c r="B258" s="49"/>
      <c r="C258" s="49"/>
      <c r="D258" s="685"/>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row>
    <row r="259" ht="15.75" customHeight="1">
      <c r="A259" s="49"/>
      <c r="B259" s="49"/>
      <c r="C259" s="49"/>
      <c r="D259" s="685"/>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row>
    <row r="260" ht="15.75" customHeight="1">
      <c r="A260" s="49"/>
      <c r="B260" s="49"/>
      <c r="C260" s="49"/>
      <c r="D260" s="685"/>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row>
    <row r="261" ht="15.75" customHeight="1">
      <c r="A261" s="49"/>
      <c r="B261" s="49"/>
      <c r="C261" s="49"/>
      <c r="D261" s="685"/>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row>
    <row r="262" ht="15.75" customHeight="1">
      <c r="A262" s="49"/>
      <c r="B262" s="49"/>
      <c r="C262" s="49"/>
      <c r="D262" s="685"/>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row>
    <row r="263" ht="15.75" customHeight="1">
      <c r="A263" s="49"/>
      <c r="B263" s="49"/>
      <c r="C263" s="49"/>
      <c r="D263" s="685"/>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row>
    <row r="264" ht="15.75" customHeight="1">
      <c r="A264" s="49"/>
      <c r="B264" s="49"/>
      <c r="C264" s="49"/>
      <c r="D264" s="685"/>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row>
    <row r="265" ht="15.75" customHeight="1">
      <c r="A265" s="49"/>
      <c r="B265" s="49"/>
      <c r="C265" s="49"/>
      <c r="D265" s="685"/>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row>
    <row r="266" ht="15.75" customHeight="1">
      <c r="A266" s="49"/>
      <c r="B266" s="49"/>
      <c r="C266" s="49"/>
      <c r="D266" s="685"/>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row>
    <row r="267" ht="15.75" customHeight="1">
      <c r="A267" s="49"/>
      <c r="B267" s="49"/>
      <c r="C267" s="49"/>
      <c r="D267" s="685"/>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row>
    <row r="268" ht="15.75" customHeight="1">
      <c r="A268" s="49"/>
      <c r="B268" s="49"/>
      <c r="C268" s="49"/>
      <c r="D268" s="685"/>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row>
    <row r="269" ht="15.75" customHeight="1">
      <c r="A269" s="49"/>
      <c r="B269" s="49"/>
      <c r="C269" s="49"/>
      <c r="D269" s="685"/>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row>
    <row r="270" ht="15.75" customHeight="1">
      <c r="A270" s="49"/>
      <c r="B270" s="49"/>
      <c r="C270" s="49"/>
      <c r="D270" s="685"/>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row>
    <row r="271" ht="15.75" customHeight="1">
      <c r="A271" s="49"/>
      <c r="B271" s="49"/>
      <c r="C271" s="49"/>
      <c r="D271" s="685"/>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row>
    <row r="272" ht="15.75" customHeight="1">
      <c r="A272" s="49"/>
      <c r="B272" s="49"/>
      <c r="C272" s="49"/>
      <c r="D272" s="685"/>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row>
    <row r="273" ht="15.75" customHeight="1">
      <c r="A273" s="49"/>
      <c r="B273" s="49"/>
      <c r="C273" s="49"/>
      <c r="D273" s="685"/>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row>
    <row r="274" ht="15.75" customHeight="1">
      <c r="A274" s="49"/>
      <c r="B274" s="49"/>
      <c r="C274" s="49"/>
      <c r="D274" s="685"/>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row>
    <row r="275" ht="15.75" customHeight="1">
      <c r="A275" s="49"/>
      <c r="B275" s="49"/>
      <c r="C275" s="49"/>
      <c r="D275" s="685"/>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row>
    <row r="276" ht="15.75" customHeight="1">
      <c r="A276" s="49"/>
      <c r="B276" s="49"/>
      <c r="C276" s="49"/>
      <c r="D276" s="685"/>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row>
    <row r="277" ht="15.75" customHeight="1">
      <c r="A277" s="49"/>
      <c r="B277" s="49"/>
      <c r="C277" s="49"/>
      <c r="D277" s="685"/>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row>
    <row r="278" ht="15.75" customHeight="1">
      <c r="A278" s="49"/>
      <c r="B278" s="49"/>
      <c r="C278" s="49"/>
      <c r="D278" s="685"/>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row>
    <row r="279" ht="15.75" customHeight="1">
      <c r="A279" s="49"/>
      <c r="B279" s="49"/>
      <c r="C279" s="49"/>
      <c r="D279" s="685"/>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row>
    <row r="280" ht="15.75" customHeight="1">
      <c r="A280" s="49"/>
      <c r="B280" s="49"/>
      <c r="C280" s="49"/>
      <c r="D280" s="685"/>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row>
    <row r="281" ht="15.75" customHeight="1">
      <c r="A281" s="49"/>
      <c r="B281" s="49"/>
      <c r="C281" s="49"/>
      <c r="D281" s="685"/>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row>
    <row r="282" ht="15.75" customHeight="1">
      <c r="A282" s="49"/>
      <c r="B282" s="49"/>
      <c r="C282" s="49"/>
      <c r="D282" s="685"/>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row>
    <row r="283" ht="15.75" customHeight="1">
      <c r="A283" s="49"/>
      <c r="B283" s="49"/>
      <c r="C283" s="49"/>
      <c r="D283" s="685"/>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row>
    <row r="284" ht="15.75" customHeight="1">
      <c r="A284" s="49"/>
      <c r="B284" s="49"/>
      <c r="C284" s="49"/>
      <c r="D284" s="685"/>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row>
    <row r="285" ht="15.75" customHeight="1">
      <c r="A285" s="49"/>
      <c r="B285" s="49"/>
      <c r="C285" s="49"/>
      <c r="D285" s="685"/>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row>
    <row r="286" ht="15.75" customHeight="1">
      <c r="A286" s="49"/>
      <c r="B286" s="49"/>
      <c r="C286" s="49"/>
      <c r="D286" s="685"/>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row>
    <row r="287" ht="15.75" customHeight="1">
      <c r="A287" s="49"/>
      <c r="B287" s="49"/>
      <c r="C287" s="49"/>
      <c r="D287" s="685"/>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row>
    <row r="288" ht="15.75" customHeight="1">
      <c r="A288" s="49"/>
      <c r="B288" s="49"/>
      <c r="C288" s="49"/>
      <c r="D288" s="685"/>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row>
    <row r="289" ht="15.75" customHeight="1">
      <c r="A289" s="49"/>
      <c r="B289" s="49"/>
      <c r="C289" s="49"/>
      <c r="D289" s="685"/>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row>
    <row r="290" ht="15.75" customHeight="1">
      <c r="A290" s="49"/>
      <c r="B290" s="49"/>
      <c r="C290" s="49"/>
      <c r="D290" s="685"/>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row>
    <row r="291" ht="15.75" customHeight="1">
      <c r="A291" s="49"/>
      <c r="B291" s="49"/>
      <c r="C291" s="49"/>
      <c r="D291" s="685"/>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row>
    <row r="292" ht="15.75" customHeight="1">
      <c r="A292" s="49"/>
      <c r="B292" s="49"/>
      <c r="C292" s="49"/>
      <c r="D292" s="685"/>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row>
    <row r="293" ht="15.75" customHeight="1">
      <c r="A293" s="49"/>
      <c r="B293" s="49"/>
      <c r="C293" s="49"/>
      <c r="D293" s="685"/>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row>
    <row r="294" ht="15.75" customHeight="1">
      <c r="A294" s="49"/>
      <c r="B294" s="49"/>
      <c r="C294" s="49"/>
      <c r="D294" s="685"/>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row>
    <row r="295" ht="15.75" customHeight="1">
      <c r="A295" s="49"/>
      <c r="B295" s="49"/>
      <c r="C295" s="49"/>
      <c r="D295" s="685"/>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row>
    <row r="296" ht="15.75" customHeight="1">
      <c r="A296" s="49"/>
      <c r="B296" s="49"/>
      <c r="C296" s="49"/>
      <c r="D296" s="685"/>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row>
    <row r="297" ht="15.75" customHeight="1">
      <c r="A297" s="49"/>
      <c r="B297" s="49"/>
      <c r="C297" s="49"/>
      <c r="D297" s="685"/>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row>
    <row r="298" ht="15.75" customHeight="1">
      <c r="A298" s="49"/>
      <c r="B298" s="49"/>
      <c r="C298" s="49"/>
      <c r="D298" s="685"/>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row>
    <row r="299" ht="15.75" customHeight="1">
      <c r="A299" s="49"/>
      <c r="B299" s="49"/>
      <c r="C299" s="49"/>
      <c r="D299" s="685"/>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row>
    <row r="300" ht="15.75" customHeight="1">
      <c r="A300" s="49"/>
      <c r="B300" s="49"/>
      <c r="C300" s="49"/>
      <c r="D300" s="685"/>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row>
    <row r="301" ht="15.75" customHeight="1">
      <c r="A301" s="49"/>
      <c r="B301" s="49"/>
      <c r="C301" s="49"/>
      <c r="D301" s="685"/>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row>
    <row r="302" ht="15.75" customHeight="1">
      <c r="A302" s="49"/>
      <c r="B302" s="49"/>
      <c r="C302" s="49"/>
      <c r="D302" s="685"/>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row>
    <row r="303" ht="15.75" customHeight="1">
      <c r="A303" s="49"/>
      <c r="B303" s="49"/>
      <c r="C303" s="49"/>
      <c r="D303" s="685"/>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row>
    <row r="304" ht="15.75" customHeight="1">
      <c r="A304" s="49"/>
      <c r="B304" s="49"/>
      <c r="C304" s="49"/>
      <c r="D304" s="685"/>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row>
    <row r="305" ht="15.75" customHeight="1">
      <c r="A305" s="49"/>
      <c r="B305" s="49"/>
      <c r="C305" s="49"/>
      <c r="D305" s="685"/>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row>
    <row r="306" ht="15.75" customHeight="1">
      <c r="A306" s="49"/>
      <c r="B306" s="49"/>
      <c r="C306" s="49"/>
      <c r="D306" s="685"/>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row>
    <row r="307" ht="15.75" customHeight="1">
      <c r="A307" s="49"/>
      <c r="B307" s="49"/>
      <c r="C307" s="49"/>
      <c r="D307" s="685"/>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row>
    <row r="308" ht="15.75" customHeight="1">
      <c r="A308" s="49"/>
      <c r="B308" s="49"/>
      <c r="C308" s="49"/>
      <c r="D308" s="685"/>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row>
    <row r="309" ht="15.75" customHeight="1">
      <c r="A309" s="49"/>
      <c r="B309" s="49"/>
      <c r="C309" s="49"/>
      <c r="D309" s="685"/>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row>
    <row r="310" ht="15.75" customHeight="1">
      <c r="A310" s="49"/>
      <c r="B310" s="49"/>
      <c r="C310" s="49"/>
      <c r="D310" s="685"/>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row>
    <row r="311" ht="15.75" customHeight="1">
      <c r="A311" s="49"/>
      <c r="B311" s="49"/>
      <c r="C311" s="49"/>
      <c r="D311" s="685"/>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row>
    <row r="312" ht="15.75" customHeight="1">
      <c r="A312" s="49"/>
      <c r="B312" s="49"/>
      <c r="C312" s="49"/>
      <c r="D312" s="685"/>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row>
    <row r="313" ht="15.75" customHeight="1">
      <c r="A313" s="49"/>
      <c r="B313" s="49"/>
      <c r="C313" s="49"/>
      <c r="D313" s="685"/>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row>
    <row r="314" ht="15.75" customHeight="1">
      <c r="A314" s="49"/>
      <c r="B314" s="49"/>
      <c r="C314" s="49"/>
      <c r="D314" s="685"/>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row>
    <row r="315" ht="15.75" customHeight="1">
      <c r="A315" s="49"/>
      <c r="B315" s="49"/>
      <c r="C315" s="49"/>
      <c r="D315" s="685"/>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row>
    <row r="316" ht="15.75" customHeight="1">
      <c r="A316" s="49"/>
      <c r="B316" s="49"/>
      <c r="C316" s="49"/>
      <c r="D316" s="685"/>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row>
    <row r="317" ht="15.75" customHeight="1">
      <c r="A317" s="49"/>
      <c r="B317" s="49"/>
      <c r="C317" s="49"/>
      <c r="D317" s="685"/>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row>
    <row r="318" ht="15.75" customHeight="1">
      <c r="A318" s="49"/>
      <c r="B318" s="49"/>
      <c r="C318" s="49"/>
      <c r="D318" s="685"/>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row>
    <row r="319" ht="15.75" customHeight="1">
      <c r="A319" s="49"/>
      <c r="B319" s="49"/>
      <c r="C319" s="49"/>
      <c r="D319" s="685"/>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row>
    <row r="320" ht="15.75" customHeight="1">
      <c r="A320" s="49"/>
      <c r="B320" s="49"/>
      <c r="C320" s="49"/>
      <c r="D320" s="685"/>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row>
    <row r="321" ht="15.75" customHeight="1">
      <c r="A321" s="49"/>
      <c r="B321" s="49"/>
      <c r="C321" s="49"/>
      <c r="D321" s="685"/>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row>
    <row r="322" ht="15.75" customHeight="1">
      <c r="A322" s="49"/>
      <c r="B322" s="49"/>
      <c r="C322" s="49"/>
      <c r="D322" s="685"/>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row>
    <row r="323" ht="15.75" customHeight="1">
      <c r="A323" s="49"/>
      <c r="B323" s="49"/>
      <c r="C323" s="49"/>
      <c r="D323" s="685"/>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row>
    <row r="324" ht="15.75" customHeight="1">
      <c r="A324" s="49"/>
      <c r="B324" s="49"/>
      <c r="C324" s="49"/>
      <c r="D324" s="685"/>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row>
    <row r="325" ht="15.75" customHeight="1">
      <c r="A325" s="49"/>
      <c r="B325" s="49"/>
      <c r="C325" s="49"/>
      <c r="D325" s="685"/>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row>
    <row r="326" ht="15.75" customHeight="1">
      <c r="A326" s="49"/>
      <c r="B326" s="49"/>
      <c r="C326" s="49"/>
      <c r="D326" s="685"/>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row>
    <row r="327" ht="15.75" customHeight="1">
      <c r="A327" s="49"/>
      <c r="B327" s="49"/>
      <c r="C327" s="49"/>
      <c r="D327" s="685"/>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row>
    <row r="328" ht="15.75" customHeight="1">
      <c r="A328" s="49"/>
      <c r="B328" s="49"/>
      <c r="C328" s="49"/>
      <c r="D328" s="685"/>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row>
    <row r="329" ht="15.75" customHeight="1">
      <c r="A329" s="49"/>
      <c r="B329" s="49"/>
      <c r="C329" s="49"/>
      <c r="D329" s="685"/>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row>
    <row r="330" ht="15.75" customHeight="1">
      <c r="A330" s="49"/>
      <c r="B330" s="49"/>
      <c r="C330" s="49"/>
      <c r="D330" s="685"/>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row>
    <row r="331" ht="15.75" customHeight="1">
      <c r="A331" s="49"/>
      <c r="B331" s="49"/>
      <c r="C331" s="49"/>
      <c r="D331" s="685"/>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row>
    <row r="332" ht="15.75" customHeight="1">
      <c r="A332" s="49"/>
      <c r="B332" s="49"/>
      <c r="C332" s="49"/>
      <c r="D332" s="685"/>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row>
    <row r="333" ht="15.75" customHeight="1">
      <c r="A333" s="49"/>
      <c r="B333" s="49"/>
      <c r="C333" s="49"/>
      <c r="D333" s="685"/>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row>
    <row r="334" ht="15.75" customHeight="1">
      <c r="A334" s="49"/>
      <c r="B334" s="49"/>
      <c r="C334" s="49"/>
      <c r="D334" s="685"/>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row>
    <row r="335" ht="15.75" customHeight="1">
      <c r="A335" s="49"/>
      <c r="B335" s="49"/>
      <c r="C335" s="49"/>
      <c r="D335" s="685"/>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row>
    <row r="336" ht="15.75" customHeight="1">
      <c r="A336" s="49"/>
      <c r="B336" s="49"/>
      <c r="C336" s="49"/>
      <c r="D336" s="685"/>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row>
    <row r="337" ht="15.75" customHeight="1">
      <c r="A337" s="49"/>
      <c r="B337" s="49"/>
      <c r="C337" s="49"/>
      <c r="D337" s="685"/>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row>
    <row r="338" ht="15.75" customHeight="1">
      <c r="A338" s="49"/>
      <c r="B338" s="49"/>
      <c r="C338" s="49"/>
      <c r="D338" s="685"/>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row>
    <row r="339" ht="15.75" customHeight="1">
      <c r="A339" s="49"/>
      <c r="B339" s="49"/>
      <c r="C339" s="49"/>
      <c r="D339" s="685"/>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row>
    <row r="340" ht="15.75" customHeight="1">
      <c r="A340" s="49"/>
      <c r="B340" s="49"/>
      <c r="C340" s="49"/>
      <c r="D340" s="685"/>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row>
    <row r="341" ht="15.75" customHeight="1">
      <c r="A341" s="49"/>
      <c r="B341" s="49"/>
      <c r="C341" s="49"/>
      <c r="D341" s="685"/>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row>
    <row r="342" ht="15.75" customHeight="1">
      <c r="A342" s="49"/>
      <c r="B342" s="49"/>
      <c r="C342" s="49"/>
      <c r="D342" s="685"/>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row>
    <row r="343" ht="15.75" customHeight="1">
      <c r="A343" s="49"/>
      <c r="B343" s="49"/>
      <c r="C343" s="49"/>
      <c r="D343" s="685"/>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row>
    <row r="344" ht="15.75" customHeight="1">
      <c r="A344" s="49"/>
      <c r="B344" s="49"/>
      <c r="C344" s="49"/>
      <c r="D344" s="685"/>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row>
    <row r="345" ht="15.75" customHeight="1">
      <c r="A345" s="49"/>
      <c r="B345" s="49"/>
      <c r="C345" s="49"/>
      <c r="D345" s="685"/>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row>
    <row r="346" ht="15.75" customHeight="1">
      <c r="A346" s="49"/>
      <c r="B346" s="49"/>
      <c r="C346" s="49"/>
      <c r="D346" s="685"/>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row>
    <row r="347" ht="15.75" customHeight="1">
      <c r="A347" s="49"/>
      <c r="B347" s="49"/>
      <c r="C347" s="49"/>
      <c r="D347" s="685"/>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row>
    <row r="348" ht="15.75" customHeight="1">
      <c r="A348" s="49"/>
      <c r="B348" s="49"/>
      <c r="C348" s="49"/>
      <c r="D348" s="685"/>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row>
    <row r="349" ht="15.75" customHeight="1">
      <c r="A349" s="49"/>
      <c r="B349" s="49"/>
      <c r="C349" s="49"/>
      <c r="D349" s="685"/>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row>
    <row r="350" ht="15.75" customHeight="1">
      <c r="A350" s="49"/>
      <c r="B350" s="49"/>
      <c r="C350" s="49"/>
      <c r="D350" s="685"/>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row>
    <row r="351" ht="15.75" customHeight="1">
      <c r="A351" s="49"/>
      <c r="B351" s="49"/>
      <c r="C351" s="49"/>
      <c r="D351" s="685"/>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row>
    <row r="352" ht="15.75" customHeight="1">
      <c r="A352" s="49"/>
      <c r="B352" s="49"/>
      <c r="C352" s="49"/>
      <c r="D352" s="685"/>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row>
    <row r="353" ht="15.75" customHeight="1">
      <c r="A353" s="49"/>
      <c r="B353" s="49"/>
      <c r="C353" s="49"/>
      <c r="D353" s="685"/>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row>
    <row r="354" ht="15.75" customHeight="1">
      <c r="A354" s="49"/>
      <c r="B354" s="49"/>
      <c r="C354" s="49"/>
      <c r="D354" s="685"/>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row>
    <row r="355" ht="15.75" customHeight="1">
      <c r="A355" s="49"/>
      <c r="B355" s="49"/>
      <c r="C355" s="49"/>
      <c r="D355" s="685"/>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row>
    <row r="356" ht="15.75" customHeight="1">
      <c r="A356" s="49"/>
      <c r="B356" s="49"/>
      <c r="C356" s="49"/>
      <c r="D356" s="685"/>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ht="15.75" customHeight="1">
      <c r="A357" s="49"/>
      <c r="B357" s="49"/>
      <c r="C357" s="49"/>
      <c r="D357" s="685"/>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row>
    <row r="358" ht="15.75" customHeight="1">
      <c r="A358" s="49"/>
      <c r="B358" s="49"/>
      <c r="C358" s="49"/>
      <c r="D358" s="685"/>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row>
    <row r="359" ht="15.75" customHeight="1">
      <c r="A359" s="49"/>
      <c r="B359" s="49"/>
      <c r="C359" s="49"/>
      <c r="D359" s="685"/>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ht="15.75" customHeight="1">
      <c r="A360" s="49"/>
      <c r="B360" s="49"/>
      <c r="C360" s="49"/>
      <c r="D360" s="685"/>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row>
    <row r="361" ht="15.75" customHeight="1">
      <c r="A361" s="49"/>
      <c r="B361" s="49"/>
      <c r="C361" s="49"/>
      <c r="D361" s="685"/>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row>
    <row r="362" ht="15.75" customHeight="1">
      <c r="A362" s="49"/>
      <c r="B362" s="49"/>
      <c r="C362" s="49"/>
      <c r="D362" s="685"/>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row>
    <row r="363" ht="15.75" customHeight="1">
      <c r="A363" s="49"/>
      <c r="B363" s="49"/>
      <c r="C363" s="49"/>
      <c r="D363" s="685"/>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row>
    <row r="364" ht="15.75" customHeight="1">
      <c r="A364" s="49"/>
      <c r="B364" s="49"/>
      <c r="C364" s="49"/>
      <c r="D364" s="685"/>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ht="15.75" customHeight="1">
      <c r="A365" s="49"/>
      <c r="B365" s="49"/>
      <c r="C365" s="49"/>
      <c r="D365" s="685"/>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row>
    <row r="366" ht="15.75" customHeight="1">
      <c r="A366" s="49"/>
      <c r="B366" s="49"/>
      <c r="C366" s="49"/>
      <c r="D366" s="685"/>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row>
    <row r="367" ht="15.75" customHeight="1">
      <c r="A367" s="49"/>
      <c r="B367" s="49"/>
      <c r="C367" s="49"/>
      <c r="D367" s="685"/>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ht="15.75" customHeight="1">
      <c r="A368" s="49"/>
      <c r="B368" s="49"/>
      <c r="C368" s="49"/>
      <c r="D368" s="685"/>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row>
    <row r="369" ht="15.75" customHeight="1">
      <c r="A369" s="49"/>
      <c r="B369" s="49"/>
      <c r="C369" s="49"/>
      <c r="D369" s="685"/>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row>
    <row r="370" ht="15.75" customHeight="1">
      <c r="A370" s="49"/>
      <c r="B370" s="49"/>
      <c r="C370" s="49"/>
      <c r="D370" s="685"/>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row>
    <row r="371" ht="15.75" customHeight="1">
      <c r="A371" s="49"/>
      <c r="B371" s="49"/>
      <c r="C371" s="49"/>
      <c r="D371" s="685"/>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row>
    <row r="372" ht="15.75" customHeight="1">
      <c r="A372" s="49"/>
      <c r="B372" s="49"/>
      <c r="C372" s="49"/>
      <c r="D372" s="685"/>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row>
    <row r="373" ht="15.75" customHeight="1">
      <c r="A373" s="49"/>
      <c r="B373" s="49"/>
      <c r="C373" s="49"/>
      <c r="D373" s="685"/>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row>
    <row r="374" ht="15.75" customHeight="1">
      <c r="A374" s="49"/>
      <c r="B374" s="49"/>
      <c r="C374" s="49"/>
      <c r="D374" s="685"/>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row>
    <row r="375" ht="15.75" customHeight="1">
      <c r="A375" s="49"/>
      <c r="B375" s="49"/>
      <c r="C375" s="49"/>
      <c r="D375" s="685"/>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row>
    <row r="376" ht="15.75" customHeight="1">
      <c r="A376" s="49"/>
      <c r="B376" s="49"/>
      <c r="C376" s="49"/>
      <c r="D376" s="685"/>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row>
    <row r="377" ht="15.75" customHeight="1">
      <c r="A377" s="49"/>
      <c r="B377" s="49"/>
      <c r="C377" s="49"/>
      <c r="D377" s="685"/>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row>
    <row r="378" ht="15.75" customHeight="1">
      <c r="A378" s="49"/>
      <c r="B378" s="49"/>
      <c r="C378" s="49"/>
      <c r="D378" s="685"/>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row>
    <row r="379" ht="15.75" customHeight="1">
      <c r="A379" s="49"/>
      <c r="B379" s="49"/>
      <c r="C379" s="49"/>
      <c r="D379" s="685"/>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row>
    <row r="380" ht="15.75" customHeight="1">
      <c r="A380" s="49"/>
      <c r="B380" s="49"/>
      <c r="C380" s="49"/>
      <c r="D380" s="685"/>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row>
    <row r="381" ht="15.75" customHeight="1">
      <c r="A381" s="49"/>
      <c r="B381" s="49"/>
      <c r="C381" s="49"/>
      <c r="D381" s="685"/>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row>
    <row r="382" ht="15.75" customHeight="1">
      <c r="A382" s="49"/>
      <c r="B382" s="49"/>
      <c r="C382" s="49"/>
      <c r="D382" s="685"/>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row>
    <row r="383" ht="15.75" customHeight="1">
      <c r="A383" s="49"/>
      <c r="B383" s="49"/>
      <c r="C383" s="49"/>
      <c r="D383" s="685"/>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row>
    <row r="384" ht="15.75" customHeight="1">
      <c r="A384" s="49"/>
      <c r="B384" s="49"/>
      <c r="C384" s="49"/>
      <c r="D384" s="685"/>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row>
    <row r="385" ht="15.75" customHeight="1">
      <c r="A385" s="49"/>
      <c r="B385" s="49"/>
      <c r="C385" s="49"/>
      <c r="D385" s="685"/>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row>
    <row r="386" ht="15.75" customHeight="1">
      <c r="A386" s="49"/>
      <c r="B386" s="49"/>
      <c r="C386" s="49"/>
      <c r="D386" s="685"/>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row>
    <row r="387" ht="15.75" customHeight="1">
      <c r="A387" s="49"/>
      <c r="B387" s="49"/>
      <c r="C387" s="49"/>
      <c r="D387" s="685"/>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row>
    <row r="388" ht="15.75" customHeight="1">
      <c r="A388" s="49"/>
      <c r="B388" s="49"/>
      <c r="C388" s="49"/>
      <c r="D388" s="685"/>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row>
    <row r="389" ht="15.75" customHeight="1">
      <c r="A389" s="49"/>
      <c r="B389" s="49"/>
      <c r="C389" s="49"/>
      <c r="D389" s="685"/>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row>
    <row r="390" ht="15.75" customHeight="1">
      <c r="A390" s="49"/>
      <c r="B390" s="49"/>
      <c r="C390" s="49"/>
      <c r="D390" s="685"/>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row>
    <row r="391" ht="15.75" customHeight="1">
      <c r="A391" s="49"/>
      <c r="B391" s="49"/>
      <c r="C391" s="49"/>
      <c r="D391" s="685"/>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row>
    <row r="392" ht="15.75" customHeight="1">
      <c r="A392" s="49"/>
      <c r="B392" s="49"/>
      <c r="C392" s="49"/>
      <c r="D392" s="685"/>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row>
    <row r="393" ht="15.75" customHeight="1">
      <c r="A393" s="49"/>
      <c r="B393" s="49"/>
      <c r="C393" s="49"/>
      <c r="D393" s="685"/>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row>
    <row r="394" ht="15.75" customHeight="1">
      <c r="A394" s="49"/>
      <c r="B394" s="49"/>
      <c r="C394" s="49"/>
      <c r="D394" s="685"/>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row>
    <row r="395" ht="15.75" customHeight="1">
      <c r="A395" s="49"/>
      <c r="B395" s="49"/>
      <c r="C395" s="49"/>
      <c r="D395" s="685"/>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row>
    <row r="396" ht="15.75" customHeight="1">
      <c r="A396" s="49"/>
      <c r="B396" s="49"/>
      <c r="C396" s="49"/>
      <c r="D396" s="685"/>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row>
    <row r="397" ht="15.75" customHeight="1">
      <c r="A397" s="49"/>
      <c r="B397" s="49"/>
      <c r="C397" s="49"/>
      <c r="D397" s="685"/>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row>
    <row r="398" ht="15.75" customHeight="1">
      <c r="A398" s="49"/>
      <c r="B398" s="49"/>
      <c r="C398" s="49"/>
      <c r="D398" s="685"/>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row>
    <row r="399" ht="15.75" customHeight="1">
      <c r="A399" s="49"/>
      <c r="B399" s="49"/>
      <c r="C399" s="49"/>
      <c r="D399" s="685"/>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row>
    <row r="400" ht="15.75" customHeight="1">
      <c r="A400" s="49"/>
      <c r="B400" s="49"/>
      <c r="C400" s="49"/>
      <c r="D400" s="685"/>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row>
    <row r="401" ht="15.75" customHeight="1">
      <c r="A401" s="49"/>
      <c r="B401" s="49"/>
      <c r="C401" s="49"/>
      <c r="D401" s="685"/>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row>
    <row r="402" ht="15.75" customHeight="1">
      <c r="A402" s="49"/>
      <c r="B402" s="49"/>
      <c r="C402" s="49"/>
      <c r="D402" s="685"/>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row>
    <row r="403" ht="15.75" customHeight="1">
      <c r="A403" s="49"/>
      <c r="B403" s="49"/>
      <c r="C403" s="49"/>
      <c r="D403" s="685"/>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row>
    <row r="404" ht="15.75" customHeight="1">
      <c r="A404" s="49"/>
      <c r="B404" s="49"/>
      <c r="C404" s="49"/>
      <c r="D404" s="685"/>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row>
    <row r="405" ht="15.75" customHeight="1">
      <c r="A405" s="49"/>
      <c r="B405" s="49"/>
      <c r="C405" s="49"/>
      <c r="D405" s="685"/>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row>
    <row r="406" ht="15.75" customHeight="1">
      <c r="A406" s="49"/>
      <c r="B406" s="49"/>
      <c r="C406" s="49"/>
      <c r="D406" s="685"/>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row>
    <row r="407" ht="15.75" customHeight="1">
      <c r="A407" s="49"/>
      <c r="B407" s="49"/>
      <c r="C407" s="49"/>
      <c r="D407" s="685"/>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row>
    <row r="408" ht="15.75" customHeight="1">
      <c r="A408" s="49"/>
      <c r="B408" s="49"/>
      <c r="C408" s="49"/>
      <c r="D408" s="685"/>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row>
    <row r="409" ht="15.75" customHeight="1">
      <c r="A409" s="49"/>
      <c r="B409" s="49"/>
      <c r="C409" s="49"/>
      <c r="D409" s="685"/>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row>
    <row r="410" ht="15.75" customHeight="1">
      <c r="A410" s="49"/>
      <c r="B410" s="49"/>
      <c r="C410" s="49"/>
      <c r="D410" s="685"/>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row>
    <row r="411" ht="15.75" customHeight="1">
      <c r="A411" s="49"/>
      <c r="B411" s="49"/>
      <c r="C411" s="49"/>
      <c r="D411" s="685"/>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row>
    <row r="412" ht="15.75" customHeight="1">
      <c r="A412" s="49"/>
      <c r="B412" s="49"/>
      <c r="C412" s="49"/>
      <c r="D412" s="685"/>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row>
    <row r="413" ht="15.75" customHeight="1">
      <c r="A413" s="49"/>
      <c r="B413" s="49"/>
      <c r="C413" s="49"/>
      <c r="D413" s="685"/>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row>
    <row r="414" ht="15.75" customHeight="1">
      <c r="A414" s="49"/>
      <c r="B414" s="49"/>
      <c r="C414" s="49"/>
      <c r="D414" s="685"/>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row>
    <row r="415" ht="15.75" customHeight="1">
      <c r="A415" s="49"/>
      <c r="B415" s="49"/>
      <c r="C415" s="49"/>
      <c r="D415" s="685"/>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row>
    <row r="416" ht="15.75" customHeight="1">
      <c r="A416" s="49"/>
      <c r="B416" s="49"/>
      <c r="C416" s="49"/>
      <c r="D416" s="685"/>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row>
    <row r="417" ht="15.75" customHeight="1">
      <c r="A417" s="49"/>
      <c r="B417" s="49"/>
      <c r="C417" s="49"/>
      <c r="D417" s="685"/>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row>
    <row r="418" ht="15.75" customHeight="1">
      <c r="A418" s="49"/>
      <c r="B418" s="49"/>
      <c r="C418" s="49"/>
      <c r="D418" s="685"/>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row>
    <row r="419" ht="15.75" customHeight="1">
      <c r="A419" s="49"/>
      <c r="B419" s="49"/>
      <c r="C419" s="49"/>
      <c r="D419" s="685"/>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row>
    <row r="420" ht="15.75" customHeight="1">
      <c r="A420" s="49"/>
      <c r="B420" s="49"/>
      <c r="C420" s="49"/>
      <c r="D420" s="685"/>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row>
    <row r="421" ht="15.75" customHeight="1">
      <c r="A421" s="49"/>
      <c r="B421" s="49"/>
      <c r="C421" s="49"/>
      <c r="D421" s="685"/>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row>
    <row r="422" ht="15.75" customHeight="1">
      <c r="A422" s="49"/>
      <c r="B422" s="49"/>
      <c r="C422" s="49"/>
      <c r="D422" s="685"/>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row>
    <row r="423" ht="15.75" customHeight="1">
      <c r="A423" s="49"/>
      <c r="B423" s="49"/>
      <c r="C423" s="49"/>
      <c r="D423" s="685"/>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row>
    <row r="424" ht="15.75" customHeight="1">
      <c r="A424" s="49"/>
      <c r="B424" s="49"/>
      <c r="C424" s="49"/>
      <c r="D424" s="685"/>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row>
    <row r="425" ht="15.75" customHeight="1">
      <c r="A425" s="49"/>
      <c r="B425" s="49"/>
      <c r="C425" s="49"/>
      <c r="D425" s="685"/>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row>
    <row r="426" ht="15.75" customHeight="1">
      <c r="A426" s="49"/>
      <c r="B426" s="49"/>
      <c r="C426" s="49"/>
      <c r="D426" s="685"/>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row>
    <row r="427" ht="15.75" customHeight="1">
      <c r="A427" s="49"/>
      <c r="B427" s="49"/>
      <c r="C427" s="49"/>
      <c r="D427" s="685"/>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row>
    <row r="428" ht="15.75" customHeight="1">
      <c r="A428" s="49"/>
      <c r="B428" s="49"/>
      <c r="C428" s="49"/>
      <c r="D428" s="685"/>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row>
    <row r="429" ht="15.75" customHeight="1">
      <c r="A429" s="49"/>
      <c r="B429" s="49"/>
      <c r="C429" s="49"/>
      <c r="D429" s="685"/>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row>
    <row r="430" ht="15.75" customHeight="1">
      <c r="A430" s="49"/>
      <c r="B430" s="49"/>
      <c r="C430" s="49"/>
      <c r="D430" s="685"/>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row>
    <row r="431" ht="15.75" customHeight="1">
      <c r="A431" s="49"/>
      <c r="B431" s="49"/>
      <c r="C431" s="49"/>
      <c r="D431" s="685"/>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row>
    <row r="432" ht="15.75" customHeight="1">
      <c r="A432" s="49"/>
      <c r="B432" s="49"/>
      <c r="C432" s="49"/>
      <c r="D432" s="685"/>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row>
    <row r="433" ht="15.75" customHeight="1">
      <c r="A433" s="49"/>
      <c r="B433" s="49"/>
      <c r="C433" s="49"/>
      <c r="D433" s="685"/>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row>
    <row r="434" ht="15.75" customHeight="1">
      <c r="A434" s="49"/>
      <c r="B434" s="49"/>
      <c r="C434" s="49"/>
      <c r="D434" s="685"/>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row>
    <row r="435" ht="15.75" customHeight="1">
      <c r="A435" s="49"/>
      <c r="B435" s="49"/>
      <c r="C435" s="49"/>
      <c r="D435" s="685"/>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row>
    <row r="436" ht="15.75" customHeight="1">
      <c r="A436" s="49"/>
      <c r="B436" s="49"/>
      <c r="C436" s="49"/>
      <c r="D436" s="685"/>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row>
    <row r="437" ht="15.75" customHeight="1">
      <c r="A437" s="49"/>
      <c r="B437" s="49"/>
      <c r="C437" s="49"/>
      <c r="D437" s="685"/>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row>
    <row r="438" ht="15.75" customHeight="1">
      <c r="A438" s="49"/>
      <c r="B438" s="49"/>
      <c r="C438" s="49"/>
      <c r="D438" s="685"/>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row>
    <row r="439" ht="15.75" customHeight="1">
      <c r="A439" s="49"/>
      <c r="B439" s="49"/>
      <c r="C439" s="49"/>
      <c r="D439" s="685"/>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row>
    <row r="440" ht="15.75" customHeight="1">
      <c r="A440" s="49"/>
      <c r="B440" s="49"/>
      <c r="C440" s="49"/>
      <c r="D440" s="685"/>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row>
    <row r="441" ht="15.75" customHeight="1">
      <c r="A441" s="49"/>
      <c r="B441" s="49"/>
      <c r="C441" s="49"/>
      <c r="D441" s="685"/>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row>
    <row r="442" ht="15.75" customHeight="1">
      <c r="A442" s="49"/>
      <c r="B442" s="49"/>
      <c r="C442" s="49"/>
      <c r="D442" s="685"/>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row>
    <row r="443" ht="15.75" customHeight="1">
      <c r="A443" s="49"/>
      <c r="B443" s="49"/>
      <c r="C443" s="49"/>
      <c r="D443" s="685"/>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row>
    <row r="444" ht="15.75" customHeight="1">
      <c r="A444" s="49"/>
      <c r="B444" s="49"/>
      <c r="C444" s="49"/>
      <c r="D444" s="685"/>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row>
    <row r="445" ht="15.75" customHeight="1">
      <c r="A445" s="49"/>
      <c r="B445" s="49"/>
      <c r="C445" s="49"/>
      <c r="D445" s="685"/>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row>
    <row r="446" ht="15.75" customHeight="1">
      <c r="A446" s="49"/>
      <c r="B446" s="49"/>
      <c r="C446" s="49"/>
      <c r="D446" s="685"/>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row>
    <row r="447" ht="15.75" customHeight="1">
      <c r="A447" s="49"/>
      <c r="B447" s="49"/>
      <c r="C447" s="49"/>
      <c r="D447" s="685"/>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row>
    <row r="448" ht="15.75" customHeight="1">
      <c r="A448" s="49"/>
      <c r="B448" s="49"/>
      <c r="C448" s="49"/>
      <c r="D448" s="685"/>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row>
    <row r="449" ht="15.75" customHeight="1">
      <c r="A449" s="49"/>
      <c r="B449" s="49"/>
      <c r="C449" s="49"/>
      <c r="D449" s="685"/>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row>
    <row r="450" ht="15.75" customHeight="1">
      <c r="A450" s="49"/>
      <c r="B450" s="49"/>
      <c r="C450" s="49"/>
      <c r="D450" s="685"/>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row>
    <row r="451" ht="15.75" customHeight="1">
      <c r="A451" s="49"/>
      <c r="B451" s="49"/>
      <c r="C451" s="49"/>
      <c r="D451" s="685"/>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row>
    <row r="452" ht="15.75" customHeight="1">
      <c r="A452" s="49"/>
      <c r="B452" s="49"/>
      <c r="C452" s="49"/>
      <c r="D452" s="685"/>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row>
    <row r="453" ht="15.75" customHeight="1">
      <c r="A453" s="49"/>
      <c r="B453" s="49"/>
      <c r="C453" s="49"/>
      <c r="D453" s="685"/>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row>
    <row r="454" ht="15.75" customHeight="1">
      <c r="A454" s="49"/>
      <c r="B454" s="49"/>
      <c r="C454" s="49"/>
      <c r="D454" s="685"/>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row>
    <row r="455" ht="15.75" customHeight="1">
      <c r="A455" s="49"/>
      <c r="B455" s="49"/>
      <c r="C455" s="49"/>
      <c r="D455" s="685"/>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row>
    <row r="456" ht="15.75" customHeight="1">
      <c r="A456" s="49"/>
      <c r="B456" s="49"/>
      <c r="C456" s="49"/>
      <c r="D456" s="685"/>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row>
    <row r="457" ht="15.75" customHeight="1">
      <c r="A457" s="49"/>
      <c r="B457" s="49"/>
      <c r="C457" s="49"/>
      <c r="D457" s="685"/>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row>
    <row r="458" ht="15.75" customHeight="1">
      <c r="A458" s="49"/>
      <c r="B458" s="49"/>
      <c r="C458" s="49"/>
      <c r="D458" s="685"/>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row>
    <row r="459" ht="15.75" customHeight="1">
      <c r="A459" s="49"/>
      <c r="B459" s="49"/>
      <c r="C459" s="49"/>
      <c r="D459" s="685"/>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row>
    <row r="460" ht="15.75" customHeight="1">
      <c r="A460" s="49"/>
      <c r="B460" s="49"/>
      <c r="C460" s="49"/>
      <c r="D460" s="685"/>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row>
    <row r="461" ht="15.75" customHeight="1">
      <c r="A461" s="49"/>
      <c r="B461" s="49"/>
      <c r="C461" s="49"/>
      <c r="D461" s="685"/>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row>
    <row r="462" ht="15.75" customHeight="1">
      <c r="A462" s="49"/>
      <c r="B462" s="49"/>
      <c r="C462" s="49"/>
      <c r="D462" s="685"/>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row>
    <row r="463" ht="15.75" customHeight="1">
      <c r="A463" s="49"/>
      <c r="B463" s="49"/>
      <c r="C463" s="49"/>
      <c r="D463" s="685"/>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row>
    <row r="464" ht="15.75" customHeight="1">
      <c r="A464" s="49"/>
      <c r="B464" s="49"/>
      <c r="C464" s="49"/>
      <c r="D464" s="685"/>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row>
    <row r="465" ht="15.75" customHeight="1">
      <c r="A465" s="49"/>
      <c r="B465" s="49"/>
      <c r="C465" s="49"/>
      <c r="D465" s="685"/>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row>
    <row r="466" ht="15.75" customHeight="1">
      <c r="A466" s="49"/>
      <c r="B466" s="49"/>
      <c r="C466" s="49"/>
      <c r="D466" s="685"/>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row>
    <row r="467" ht="15.75" customHeight="1">
      <c r="A467" s="49"/>
      <c r="B467" s="49"/>
      <c r="C467" s="49"/>
      <c r="D467" s="685"/>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row>
    <row r="468" ht="15.75" customHeight="1">
      <c r="A468" s="49"/>
      <c r="B468" s="49"/>
      <c r="C468" s="49"/>
      <c r="D468" s="685"/>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row>
    <row r="469" ht="15.75" customHeight="1">
      <c r="A469" s="49"/>
      <c r="B469" s="49"/>
      <c r="C469" s="49"/>
      <c r="D469" s="685"/>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row>
    <row r="470" ht="15.75" customHeight="1">
      <c r="A470" s="49"/>
      <c r="B470" s="49"/>
      <c r="C470" s="49"/>
      <c r="D470" s="685"/>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row>
    <row r="471" ht="15.75" customHeight="1">
      <c r="A471" s="49"/>
      <c r="B471" s="49"/>
      <c r="C471" s="49"/>
      <c r="D471" s="685"/>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row>
    <row r="472" ht="15.75" customHeight="1">
      <c r="A472" s="49"/>
      <c r="B472" s="49"/>
      <c r="C472" s="49"/>
      <c r="D472" s="685"/>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row>
    <row r="473" ht="15.75" customHeight="1">
      <c r="A473" s="49"/>
      <c r="B473" s="49"/>
      <c r="C473" s="49"/>
      <c r="D473" s="685"/>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row>
    <row r="474" ht="15.75" customHeight="1">
      <c r="A474" s="49"/>
      <c r="B474" s="49"/>
      <c r="C474" s="49"/>
      <c r="D474" s="685"/>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row>
    <row r="475" ht="15.75" customHeight="1">
      <c r="A475" s="49"/>
      <c r="B475" s="49"/>
      <c r="C475" s="49"/>
      <c r="D475" s="685"/>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row>
    <row r="476" ht="15.75" customHeight="1">
      <c r="A476" s="49"/>
      <c r="B476" s="49"/>
      <c r="C476" s="49"/>
      <c r="D476" s="685"/>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row>
    <row r="477" ht="15.75" customHeight="1">
      <c r="A477" s="49"/>
      <c r="B477" s="49"/>
      <c r="C477" s="49"/>
      <c r="D477" s="685"/>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row>
    <row r="478" ht="15.75" customHeight="1">
      <c r="A478" s="49"/>
      <c r="B478" s="49"/>
      <c r="C478" s="49"/>
      <c r="D478" s="685"/>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row>
    <row r="479" ht="15.75" customHeight="1">
      <c r="A479" s="49"/>
      <c r="B479" s="49"/>
      <c r="C479" s="49"/>
      <c r="D479" s="685"/>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row>
    <row r="480" ht="15.75" customHeight="1">
      <c r="A480" s="49"/>
      <c r="B480" s="49"/>
      <c r="C480" s="49"/>
      <c r="D480" s="685"/>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row>
    <row r="481" ht="15.75" customHeight="1">
      <c r="A481" s="49"/>
      <c r="B481" s="49"/>
      <c r="C481" s="49"/>
      <c r="D481" s="685"/>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row>
    <row r="482" ht="15.75" customHeight="1">
      <c r="A482" s="49"/>
      <c r="B482" s="49"/>
      <c r="C482" s="49"/>
      <c r="D482" s="685"/>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row>
    <row r="483" ht="15.75" customHeight="1">
      <c r="A483" s="49"/>
      <c r="B483" s="49"/>
      <c r="C483" s="49"/>
      <c r="D483" s="685"/>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row>
    <row r="484" ht="15.75" customHeight="1">
      <c r="A484" s="49"/>
      <c r="B484" s="49"/>
      <c r="C484" s="49"/>
      <c r="D484" s="685"/>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row>
    <row r="485" ht="15.75" customHeight="1">
      <c r="A485" s="49"/>
      <c r="B485" s="49"/>
      <c r="C485" s="49"/>
      <c r="D485" s="685"/>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row>
    <row r="486" ht="15.75" customHeight="1">
      <c r="A486" s="49"/>
      <c r="B486" s="49"/>
      <c r="C486" s="49"/>
      <c r="D486" s="685"/>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row>
    <row r="487" ht="15.75" customHeight="1">
      <c r="A487" s="49"/>
      <c r="B487" s="49"/>
      <c r="C487" s="49"/>
      <c r="D487" s="685"/>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row>
    <row r="488" ht="15.75" customHeight="1">
      <c r="A488" s="49"/>
      <c r="B488" s="49"/>
      <c r="C488" s="49"/>
      <c r="D488" s="685"/>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row>
    <row r="489" ht="15.75" customHeight="1">
      <c r="A489" s="49"/>
      <c r="B489" s="49"/>
      <c r="C489" s="49"/>
      <c r="D489" s="685"/>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row>
    <row r="490" ht="15.75" customHeight="1">
      <c r="A490" s="49"/>
      <c r="B490" s="49"/>
      <c r="C490" s="49"/>
      <c r="D490" s="685"/>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row>
    <row r="491" ht="15.75" customHeight="1">
      <c r="A491" s="49"/>
      <c r="B491" s="49"/>
      <c r="C491" s="49"/>
      <c r="D491" s="685"/>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row>
    <row r="492" ht="15.75" customHeight="1">
      <c r="A492" s="49"/>
      <c r="B492" s="49"/>
      <c r="C492" s="49"/>
      <c r="D492" s="685"/>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row>
    <row r="493" ht="15.75" customHeight="1">
      <c r="A493" s="49"/>
      <c r="B493" s="49"/>
      <c r="C493" s="49"/>
      <c r="D493" s="685"/>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row>
    <row r="494" ht="15.75" customHeight="1">
      <c r="A494" s="49"/>
      <c r="B494" s="49"/>
      <c r="C494" s="49"/>
      <c r="D494" s="685"/>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row>
    <row r="495" ht="15.75" customHeight="1">
      <c r="A495" s="49"/>
      <c r="B495" s="49"/>
      <c r="C495" s="49"/>
      <c r="D495" s="685"/>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row>
    <row r="496" ht="15.75" customHeight="1">
      <c r="A496" s="49"/>
      <c r="B496" s="49"/>
      <c r="C496" s="49"/>
      <c r="D496" s="685"/>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row>
    <row r="497" ht="15.75" customHeight="1">
      <c r="A497" s="49"/>
      <c r="B497" s="49"/>
      <c r="C497" s="49"/>
      <c r="D497" s="685"/>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row>
    <row r="498" ht="15.75" customHeight="1">
      <c r="A498" s="49"/>
      <c r="B498" s="49"/>
      <c r="C498" s="49"/>
      <c r="D498" s="685"/>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row>
    <row r="499" ht="15.75" customHeight="1">
      <c r="A499" s="49"/>
      <c r="B499" s="49"/>
      <c r="C499" s="49"/>
      <c r="D499" s="685"/>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row>
    <row r="500" ht="15.75" customHeight="1">
      <c r="A500" s="49"/>
      <c r="B500" s="49"/>
      <c r="C500" s="49"/>
      <c r="D500" s="685"/>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row>
    <row r="501" ht="15.75" customHeight="1">
      <c r="A501" s="49"/>
      <c r="B501" s="49"/>
      <c r="C501" s="49"/>
      <c r="D501" s="685"/>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row>
    <row r="502" ht="15.75" customHeight="1">
      <c r="A502" s="49"/>
      <c r="B502" s="49"/>
      <c r="C502" s="49"/>
      <c r="D502" s="685"/>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row>
    <row r="503" ht="15.75" customHeight="1">
      <c r="A503" s="49"/>
      <c r="B503" s="49"/>
      <c r="C503" s="49"/>
      <c r="D503" s="685"/>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row>
    <row r="504" ht="15.75" customHeight="1">
      <c r="A504" s="49"/>
      <c r="B504" s="49"/>
      <c r="C504" s="49"/>
      <c r="D504" s="685"/>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row>
    <row r="505" ht="15.75" customHeight="1">
      <c r="A505" s="49"/>
      <c r="B505" s="49"/>
      <c r="C505" s="49"/>
      <c r="D505" s="685"/>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row>
    <row r="506" ht="15.75" customHeight="1">
      <c r="A506" s="49"/>
      <c r="B506" s="49"/>
      <c r="C506" s="49"/>
      <c r="D506" s="685"/>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row>
    <row r="507" ht="15.75" customHeight="1">
      <c r="A507" s="49"/>
      <c r="B507" s="49"/>
      <c r="C507" s="49"/>
      <c r="D507" s="685"/>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row>
    <row r="508" ht="15.75" customHeight="1">
      <c r="A508" s="49"/>
      <c r="B508" s="49"/>
      <c r="C508" s="49"/>
      <c r="D508" s="685"/>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row>
    <row r="509" ht="15.75" customHeight="1">
      <c r="A509" s="49"/>
      <c r="B509" s="49"/>
      <c r="C509" s="49"/>
      <c r="D509" s="685"/>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row>
    <row r="510" ht="15.75" customHeight="1">
      <c r="A510" s="49"/>
      <c r="B510" s="49"/>
      <c r="C510" s="49"/>
      <c r="D510" s="685"/>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row>
    <row r="511" ht="15.75" customHeight="1">
      <c r="A511" s="49"/>
      <c r="B511" s="49"/>
      <c r="C511" s="49"/>
      <c r="D511" s="685"/>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row>
    <row r="512" ht="15.75" customHeight="1">
      <c r="A512" s="49"/>
      <c r="B512" s="49"/>
      <c r="C512" s="49"/>
      <c r="D512" s="685"/>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row>
    <row r="513" ht="15.75" customHeight="1">
      <c r="A513" s="49"/>
      <c r="B513" s="49"/>
      <c r="C513" s="49"/>
      <c r="D513" s="685"/>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row>
    <row r="514" ht="15.75" customHeight="1">
      <c r="A514" s="49"/>
      <c r="B514" s="49"/>
      <c r="C514" s="49"/>
      <c r="D514" s="685"/>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row>
    <row r="515" ht="15.75" customHeight="1">
      <c r="A515" s="49"/>
      <c r="B515" s="49"/>
      <c r="C515" s="49"/>
      <c r="D515" s="685"/>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row>
    <row r="516" ht="15.75" customHeight="1">
      <c r="A516" s="49"/>
      <c r="B516" s="49"/>
      <c r="C516" s="49"/>
      <c r="D516" s="685"/>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row>
    <row r="517" ht="15.75" customHeight="1">
      <c r="A517" s="49"/>
      <c r="B517" s="49"/>
      <c r="C517" s="49"/>
      <c r="D517" s="685"/>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row>
    <row r="518" ht="15.75" customHeight="1">
      <c r="A518" s="49"/>
      <c r="B518" s="49"/>
      <c r="C518" s="49"/>
      <c r="D518" s="685"/>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row>
    <row r="519" ht="15.75" customHeight="1">
      <c r="A519" s="49"/>
      <c r="B519" s="49"/>
      <c r="C519" s="49"/>
      <c r="D519" s="685"/>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row>
    <row r="520" ht="15.75" customHeight="1">
      <c r="A520" s="49"/>
      <c r="B520" s="49"/>
      <c r="C520" s="49"/>
      <c r="D520" s="685"/>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row>
    <row r="521" ht="15.75" customHeight="1">
      <c r="A521" s="49"/>
      <c r="B521" s="49"/>
      <c r="C521" s="49"/>
      <c r="D521" s="685"/>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row>
    <row r="522" ht="15.75" customHeight="1">
      <c r="A522" s="49"/>
      <c r="B522" s="49"/>
      <c r="C522" s="49"/>
      <c r="D522" s="685"/>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row>
    <row r="523" ht="15.75" customHeight="1">
      <c r="A523" s="49"/>
      <c r="B523" s="49"/>
      <c r="C523" s="49"/>
      <c r="D523" s="685"/>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row>
    <row r="524" ht="15.75" customHeight="1">
      <c r="A524" s="49"/>
      <c r="B524" s="49"/>
      <c r="C524" s="49"/>
      <c r="D524" s="685"/>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row>
    <row r="525" ht="15.75" customHeight="1">
      <c r="A525" s="49"/>
      <c r="B525" s="49"/>
      <c r="C525" s="49"/>
      <c r="D525" s="685"/>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row>
    <row r="526" ht="15.75" customHeight="1">
      <c r="A526" s="49"/>
      <c r="B526" s="49"/>
      <c r="C526" s="49"/>
      <c r="D526" s="685"/>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row>
    <row r="527" ht="15.75" customHeight="1">
      <c r="A527" s="49"/>
      <c r="B527" s="49"/>
      <c r="C527" s="49"/>
      <c r="D527" s="685"/>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row>
    <row r="528" ht="15.75" customHeight="1">
      <c r="A528" s="49"/>
      <c r="B528" s="49"/>
      <c r="C528" s="49"/>
      <c r="D528" s="685"/>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row>
    <row r="529" ht="15.75" customHeight="1">
      <c r="A529" s="49"/>
      <c r="B529" s="49"/>
      <c r="C529" s="49"/>
      <c r="D529" s="685"/>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row>
    <row r="530" ht="15.75" customHeight="1">
      <c r="A530" s="49"/>
      <c r="B530" s="49"/>
      <c r="C530" s="49"/>
      <c r="D530" s="685"/>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row>
    <row r="531" ht="15.75" customHeight="1">
      <c r="A531" s="49"/>
      <c r="B531" s="49"/>
      <c r="C531" s="49"/>
      <c r="D531" s="685"/>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row>
    <row r="532" ht="15.75" customHeight="1">
      <c r="A532" s="49"/>
      <c r="B532" s="49"/>
      <c r="C532" s="49"/>
      <c r="D532" s="685"/>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row>
    <row r="533" ht="15.75" customHeight="1">
      <c r="A533" s="49"/>
      <c r="B533" s="49"/>
      <c r="C533" s="49"/>
      <c r="D533" s="685"/>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row>
    <row r="534" ht="15.75" customHeight="1">
      <c r="A534" s="49"/>
      <c r="B534" s="49"/>
      <c r="C534" s="49"/>
      <c r="D534" s="685"/>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row>
    <row r="535" ht="15.75" customHeight="1">
      <c r="A535" s="49"/>
      <c r="B535" s="49"/>
      <c r="C535" s="49"/>
      <c r="D535" s="685"/>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row>
    <row r="536" ht="15.75" customHeight="1">
      <c r="A536" s="49"/>
      <c r="B536" s="49"/>
      <c r="C536" s="49"/>
      <c r="D536" s="685"/>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row>
    <row r="537" ht="15.75" customHeight="1">
      <c r="A537" s="49"/>
      <c r="B537" s="49"/>
      <c r="C537" s="49"/>
      <c r="D537" s="685"/>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row>
    <row r="538" ht="15.75" customHeight="1">
      <c r="A538" s="49"/>
      <c r="B538" s="49"/>
      <c r="C538" s="49"/>
      <c r="D538" s="685"/>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row>
    <row r="539" ht="15.75" customHeight="1">
      <c r="A539" s="49"/>
      <c r="B539" s="49"/>
      <c r="C539" s="49"/>
      <c r="D539" s="685"/>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row>
    <row r="540" ht="15.75" customHeight="1">
      <c r="A540" s="49"/>
      <c r="B540" s="49"/>
      <c r="C540" s="49"/>
      <c r="D540" s="685"/>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row>
    <row r="541" ht="15.75" customHeight="1">
      <c r="A541" s="49"/>
      <c r="B541" s="49"/>
      <c r="C541" s="49"/>
      <c r="D541" s="685"/>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row>
    <row r="542" ht="15.75" customHeight="1">
      <c r="A542" s="49"/>
      <c r="B542" s="49"/>
      <c r="C542" s="49"/>
      <c r="D542" s="685"/>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row>
    <row r="543" ht="15.75" customHeight="1">
      <c r="A543" s="49"/>
      <c r="B543" s="49"/>
      <c r="C543" s="49"/>
      <c r="D543" s="685"/>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row>
    <row r="544" ht="15.75" customHeight="1">
      <c r="A544" s="49"/>
      <c r="B544" s="49"/>
      <c r="C544" s="49"/>
      <c r="D544" s="685"/>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row>
    <row r="545" ht="15.75" customHeight="1">
      <c r="A545" s="49"/>
      <c r="B545" s="49"/>
      <c r="C545" s="49"/>
      <c r="D545" s="685"/>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row>
    <row r="546" ht="15.75" customHeight="1">
      <c r="A546" s="49"/>
      <c r="B546" s="49"/>
      <c r="C546" s="49"/>
      <c r="D546" s="685"/>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row>
    <row r="547" ht="15.75" customHeight="1">
      <c r="A547" s="49"/>
      <c r="B547" s="49"/>
      <c r="C547" s="49"/>
      <c r="D547" s="685"/>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row>
    <row r="548" ht="15.75" customHeight="1">
      <c r="A548" s="49"/>
      <c r="B548" s="49"/>
      <c r="C548" s="49"/>
      <c r="D548" s="685"/>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row>
    <row r="549" ht="15.75" customHeight="1">
      <c r="A549" s="49"/>
      <c r="B549" s="49"/>
      <c r="C549" s="49"/>
      <c r="D549" s="685"/>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row>
    <row r="550" ht="15.75" customHeight="1">
      <c r="A550" s="49"/>
      <c r="B550" s="49"/>
      <c r="C550" s="49"/>
      <c r="D550" s="685"/>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row>
    <row r="551" ht="15.75" customHeight="1">
      <c r="A551" s="49"/>
      <c r="B551" s="49"/>
      <c r="C551" s="49"/>
      <c r="D551" s="685"/>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row>
    <row r="552" ht="15.75" customHeight="1">
      <c r="A552" s="49"/>
      <c r="B552" s="49"/>
      <c r="C552" s="49"/>
      <c r="D552" s="685"/>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row>
    <row r="553" ht="15.75" customHeight="1">
      <c r="A553" s="49"/>
      <c r="B553" s="49"/>
      <c r="C553" s="49"/>
      <c r="D553" s="685"/>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row>
    <row r="554" ht="15.75" customHeight="1">
      <c r="A554" s="49"/>
      <c r="B554" s="49"/>
      <c r="C554" s="49"/>
      <c r="D554" s="685"/>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row>
    <row r="555" ht="15.75" customHeight="1">
      <c r="A555" s="49"/>
      <c r="B555" s="49"/>
      <c r="C555" s="49"/>
      <c r="D555" s="685"/>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row>
    <row r="556" ht="15.75" customHeight="1">
      <c r="A556" s="49"/>
      <c r="B556" s="49"/>
      <c r="C556" s="49"/>
      <c r="D556" s="685"/>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row>
    <row r="557" ht="15.75" customHeight="1">
      <c r="A557" s="49"/>
      <c r="B557" s="49"/>
      <c r="C557" s="49"/>
      <c r="D557" s="685"/>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row>
    <row r="558" ht="15.75" customHeight="1">
      <c r="A558" s="49"/>
      <c r="B558" s="49"/>
      <c r="C558" s="49"/>
      <c r="D558" s="685"/>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row>
    <row r="559" ht="15.75" customHeight="1">
      <c r="A559" s="49"/>
      <c r="B559" s="49"/>
      <c r="C559" s="49"/>
      <c r="D559" s="685"/>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row>
    <row r="560" ht="15.75" customHeight="1">
      <c r="A560" s="49"/>
      <c r="B560" s="49"/>
      <c r="C560" s="49"/>
      <c r="D560" s="685"/>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row>
    <row r="561" ht="15.75" customHeight="1">
      <c r="A561" s="49"/>
      <c r="B561" s="49"/>
      <c r="C561" s="49"/>
      <c r="D561" s="685"/>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row>
    <row r="562" ht="15.75" customHeight="1">
      <c r="A562" s="49"/>
      <c r="B562" s="49"/>
      <c r="C562" s="49"/>
      <c r="D562" s="685"/>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row>
    <row r="563" ht="15.75" customHeight="1">
      <c r="A563" s="49"/>
      <c r="B563" s="49"/>
      <c r="C563" s="49"/>
      <c r="D563" s="685"/>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row>
    <row r="564" ht="15.75" customHeight="1">
      <c r="A564" s="49"/>
      <c r="B564" s="49"/>
      <c r="C564" s="49"/>
      <c r="D564" s="685"/>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row>
    <row r="565" ht="15.75" customHeight="1">
      <c r="A565" s="49"/>
      <c r="B565" s="49"/>
      <c r="C565" s="49"/>
      <c r="D565" s="685"/>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row>
    <row r="566" ht="15.75" customHeight="1">
      <c r="A566" s="49"/>
      <c r="B566" s="49"/>
      <c r="C566" s="49"/>
      <c r="D566" s="685"/>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row>
    <row r="567" ht="15.75" customHeight="1">
      <c r="A567" s="49"/>
      <c r="B567" s="49"/>
      <c r="C567" s="49"/>
      <c r="D567" s="685"/>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row>
    <row r="568" ht="15.75" customHeight="1">
      <c r="A568" s="49"/>
      <c r="B568" s="49"/>
      <c r="C568" s="49"/>
      <c r="D568" s="685"/>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row>
    <row r="569" ht="15.75" customHeight="1">
      <c r="A569" s="49"/>
      <c r="B569" s="49"/>
      <c r="C569" s="49"/>
      <c r="D569" s="685"/>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row>
    <row r="570" ht="15.75" customHeight="1">
      <c r="A570" s="49"/>
      <c r="B570" s="49"/>
      <c r="C570" s="49"/>
      <c r="D570" s="685"/>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row>
    <row r="571" ht="15.75" customHeight="1">
      <c r="A571" s="49"/>
      <c r="B571" s="49"/>
      <c r="C571" s="49"/>
      <c r="D571" s="685"/>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row>
    <row r="572" ht="15.75" customHeight="1">
      <c r="A572" s="49"/>
      <c r="B572" s="49"/>
      <c r="C572" s="49"/>
      <c r="D572" s="685"/>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row>
    <row r="573" ht="15.75" customHeight="1">
      <c r="A573" s="49"/>
      <c r="B573" s="49"/>
      <c r="C573" s="49"/>
      <c r="D573" s="685"/>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row>
    <row r="574" ht="15.75" customHeight="1">
      <c r="A574" s="49"/>
      <c r="B574" s="49"/>
      <c r="C574" s="49"/>
      <c r="D574" s="685"/>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row>
    <row r="575" ht="15.75" customHeight="1">
      <c r="A575" s="49"/>
      <c r="B575" s="49"/>
      <c r="C575" s="49"/>
      <c r="D575" s="685"/>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row>
    <row r="576" ht="15.75" customHeight="1">
      <c r="A576" s="49"/>
      <c r="B576" s="49"/>
      <c r="C576" s="49"/>
      <c r="D576" s="685"/>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row>
    <row r="577" ht="15.75" customHeight="1">
      <c r="A577" s="49"/>
      <c r="B577" s="49"/>
      <c r="C577" s="49"/>
      <c r="D577" s="685"/>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row>
    <row r="578" ht="15.75" customHeight="1">
      <c r="A578" s="49"/>
      <c r="B578" s="49"/>
      <c r="C578" s="49"/>
      <c r="D578" s="685"/>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row>
    <row r="579" ht="15.75" customHeight="1">
      <c r="A579" s="49"/>
      <c r="B579" s="49"/>
      <c r="C579" s="49"/>
      <c r="D579" s="685"/>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row>
    <row r="580" ht="15.75" customHeight="1">
      <c r="A580" s="49"/>
      <c r="B580" s="49"/>
      <c r="C580" s="49"/>
      <c r="D580" s="685"/>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row>
    <row r="581" ht="15.75" customHeight="1">
      <c r="A581" s="49"/>
      <c r="B581" s="49"/>
      <c r="C581" s="49"/>
      <c r="D581" s="685"/>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row>
    <row r="582" ht="15.75" customHeight="1">
      <c r="A582" s="49"/>
      <c r="B582" s="49"/>
      <c r="C582" s="49"/>
      <c r="D582" s="685"/>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row>
    <row r="583" ht="15.75" customHeight="1">
      <c r="A583" s="49"/>
      <c r="B583" s="49"/>
      <c r="C583" s="49"/>
      <c r="D583" s="685"/>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row>
    <row r="584" ht="15.75" customHeight="1">
      <c r="A584" s="49"/>
      <c r="B584" s="49"/>
      <c r="C584" s="49"/>
      <c r="D584" s="685"/>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row>
    <row r="585" ht="15.75" customHeight="1">
      <c r="A585" s="49"/>
      <c r="B585" s="49"/>
      <c r="C585" s="49"/>
      <c r="D585" s="685"/>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row>
    <row r="586" ht="15.75" customHeight="1">
      <c r="A586" s="49"/>
      <c r="B586" s="49"/>
      <c r="C586" s="49"/>
      <c r="D586" s="685"/>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row>
    <row r="587" ht="15.75" customHeight="1">
      <c r="A587" s="49"/>
      <c r="B587" s="49"/>
      <c r="C587" s="49"/>
      <c r="D587" s="685"/>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row>
    <row r="588" ht="15.75" customHeight="1">
      <c r="A588" s="49"/>
      <c r="B588" s="49"/>
      <c r="C588" s="49"/>
      <c r="D588" s="685"/>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row>
    <row r="589" ht="15.75" customHeight="1">
      <c r="A589" s="49"/>
      <c r="B589" s="49"/>
      <c r="C589" s="49"/>
      <c r="D589" s="685"/>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row>
    <row r="590" ht="15.75" customHeight="1">
      <c r="A590" s="49"/>
      <c r="B590" s="49"/>
      <c r="C590" s="49"/>
      <c r="D590" s="685"/>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row>
    <row r="591" ht="15.75" customHeight="1">
      <c r="A591" s="49"/>
      <c r="B591" s="49"/>
      <c r="C591" s="49"/>
      <c r="D591" s="685"/>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row>
    <row r="592" ht="15.75" customHeight="1">
      <c r="A592" s="49"/>
      <c r="B592" s="49"/>
      <c r="C592" s="49"/>
      <c r="D592" s="685"/>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row>
    <row r="593" ht="15.75" customHeight="1">
      <c r="A593" s="49"/>
      <c r="B593" s="49"/>
      <c r="C593" s="49"/>
      <c r="D593" s="685"/>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row>
    <row r="594" ht="15.75" customHeight="1">
      <c r="A594" s="49"/>
      <c r="B594" s="49"/>
      <c r="C594" s="49"/>
      <c r="D594" s="685"/>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row>
    <row r="595" ht="15.75" customHeight="1">
      <c r="A595" s="49"/>
      <c r="B595" s="49"/>
      <c r="C595" s="49"/>
      <c r="D595" s="685"/>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row>
    <row r="596" ht="15.75" customHeight="1">
      <c r="A596" s="49"/>
      <c r="B596" s="49"/>
      <c r="C596" s="49"/>
      <c r="D596" s="685"/>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row>
    <row r="597" ht="15.75" customHeight="1">
      <c r="A597" s="49"/>
      <c r="B597" s="49"/>
      <c r="C597" s="49"/>
      <c r="D597" s="685"/>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row>
    <row r="598" ht="15.75" customHeight="1">
      <c r="A598" s="49"/>
      <c r="B598" s="49"/>
      <c r="C598" s="49"/>
      <c r="D598" s="685"/>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row>
    <row r="599" ht="15.75" customHeight="1">
      <c r="A599" s="49"/>
      <c r="B599" s="49"/>
      <c r="C599" s="49"/>
      <c r="D599" s="685"/>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row>
    <row r="600" ht="15.75" customHeight="1">
      <c r="A600" s="49"/>
      <c r="B600" s="49"/>
      <c r="C600" s="49"/>
      <c r="D600" s="685"/>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row>
    <row r="601" ht="15.75" customHeight="1">
      <c r="A601" s="49"/>
      <c r="B601" s="49"/>
      <c r="C601" s="49"/>
      <c r="D601" s="685"/>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row>
    <row r="602" ht="15.75" customHeight="1">
      <c r="A602" s="49"/>
      <c r="B602" s="49"/>
      <c r="C602" s="49"/>
      <c r="D602" s="685"/>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row>
    <row r="603" ht="15.75" customHeight="1">
      <c r="A603" s="49"/>
      <c r="B603" s="49"/>
      <c r="C603" s="49"/>
      <c r="D603" s="685"/>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row>
    <row r="604" ht="15.75" customHeight="1">
      <c r="A604" s="49"/>
      <c r="B604" s="49"/>
      <c r="C604" s="49"/>
      <c r="D604" s="685"/>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row>
    <row r="605" ht="15.75" customHeight="1">
      <c r="A605" s="49"/>
      <c r="B605" s="49"/>
      <c r="C605" s="49"/>
      <c r="D605" s="685"/>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row>
    <row r="606" ht="15.75" customHeight="1">
      <c r="A606" s="49"/>
      <c r="B606" s="49"/>
      <c r="C606" s="49"/>
      <c r="D606" s="685"/>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row>
    <row r="607" ht="15.75" customHeight="1">
      <c r="A607" s="49"/>
      <c r="B607" s="49"/>
      <c r="C607" s="49"/>
      <c r="D607" s="685"/>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row>
    <row r="608" ht="15.75" customHeight="1">
      <c r="A608" s="49"/>
      <c r="B608" s="49"/>
      <c r="C608" s="49"/>
      <c r="D608" s="685"/>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row>
    <row r="609" ht="15.75" customHeight="1">
      <c r="A609" s="49"/>
      <c r="B609" s="49"/>
      <c r="C609" s="49"/>
      <c r="D609" s="685"/>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row>
    <row r="610" ht="15.75" customHeight="1">
      <c r="A610" s="49"/>
      <c r="B610" s="49"/>
      <c r="C610" s="49"/>
      <c r="D610" s="685"/>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row>
    <row r="611" ht="15.75" customHeight="1">
      <c r="A611" s="49"/>
      <c r="B611" s="49"/>
      <c r="C611" s="49"/>
      <c r="D611" s="685"/>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row>
    <row r="612" ht="15.75" customHeight="1">
      <c r="A612" s="49"/>
      <c r="B612" s="49"/>
      <c r="C612" s="49"/>
      <c r="D612" s="685"/>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row>
    <row r="613" ht="15.75" customHeight="1">
      <c r="A613" s="49"/>
      <c r="B613" s="49"/>
      <c r="C613" s="49"/>
      <c r="D613" s="685"/>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row>
    <row r="614" ht="15.75" customHeight="1">
      <c r="A614" s="49"/>
      <c r="B614" s="49"/>
      <c r="C614" s="49"/>
      <c r="D614" s="685"/>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row>
    <row r="615" ht="15.75" customHeight="1">
      <c r="A615" s="49"/>
      <c r="B615" s="49"/>
      <c r="C615" s="49"/>
      <c r="D615" s="685"/>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row>
    <row r="616" ht="15.75" customHeight="1">
      <c r="A616" s="49"/>
      <c r="B616" s="49"/>
      <c r="C616" s="49"/>
      <c r="D616" s="685"/>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row>
    <row r="617" ht="15.75" customHeight="1">
      <c r="A617" s="49"/>
      <c r="B617" s="49"/>
      <c r="C617" s="49"/>
      <c r="D617" s="685"/>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row>
    <row r="618" ht="15.75" customHeight="1">
      <c r="A618" s="49"/>
      <c r="B618" s="49"/>
      <c r="C618" s="49"/>
      <c r="D618" s="685"/>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row>
    <row r="619" ht="15.75" customHeight="1">
      <c r="A619" s="49"/>
      <c r="B619" s="49"/>
      <c r="C619" s="49"/>
      <c r="D619" s="685"/>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row>
    <row r="620" ht="15.75" customHeight="1">
      <c r="A620" s="49"/>
      <c r="B620" s="49"/>
      <c r="C620" s="49"/>
      <c r="D620" s="685"/>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row>
    <row r="621" ht="15.75" customHeight="1">
      <c r="A621" s="49"/>
      <c r="B621" s="49"/>
      <c r="C621" s="49"/>
      <c r="D621" s="685"/>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row>
    <row r="622" ht="15.75" customHeight="1">
      <c r="A622" s="49"/>
      <c r="B622" s="49"/>
      <c r="C622" s="49"/>
      <c r="D622" s="685"/>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row>
    <row r="623" ht="15.75" customHeight="1">
      <c r="A623" s="49"/>
      <c r="B623" s="49"/>
      <c r="C623" s="49"/>
      <c r="D623" s="685"/>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row>
    <row r="624" ht="15.75" customHeight="1">
      <c r="A624" s="49"/>
      <c r="B624" s="49"/>
      <c r="C624" s="49"/>
      <c r="D624" s="685"/>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row>
    <row r="625" ht="15.75" customHeight="1">
      <c r="A625" s="49"/>
      <c r="B625" s="49"/>
      <c r="C625" s="49"/>
      <c r="D625" s="685"/>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row>
    <row r="626" ht="15.75" customHeight="1">
      <c r="A626" s="49"/>
      <c r="B626" s="49"/>
      <c r="C626" s="49"/>
      <c r="D626" s="685"/>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row>
    <row r="627" ht="15.75" customHeight="1">
      <c r="A627" s="49"/>
      <c r="B627" s="49"/>
      <c r="C627" s="49"/>
      <c r="D627" s="685"/>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row>
    <row r="628" ht="15.75" customHeight="1">
      <c r="A628" s="49"/>
      <c r="B628" s="49"/>
      <c r="C628" s="49"/>
      <c r="D628" s="685"/>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row>
    <row r="629" ht="15.75" customHeight="1">
      <c r="A629" s="49"/>
      <c r="B629" s="49"/>
      <c r="C629" s="49"/>
      <c r="D629" s="685"/>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row>
    <row r="630" ht="15.75" customHeight="1">
      <c r="A630" s="49"/>
      <c r="B630" s="49"/>
      <c r="C630" s="49"/>
      <c r="D630" s="685"/>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row>
    <row r="631" ht="15.75" customHeight="1">
      <c r="A631" s="49"/>
      <c r="B631" s="49"/>
      <c r="C631" s="49"/>
      <c r="D631" s="685"/>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row>
    <row r="632" ht="15.75" customHeight="1">
      <c r="A632" s="49"/>
      <c r="B632" s="49"/>
      <c r="C632" s="49"/>
      <c r="D632" s="685"/>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row>
    <row r="633" ht="15.75" customHeight="1">
      <c r="A633" s="49"/>
      <c r="B633" s="49"/>
      <c r="C633" s="49"/>
      <c r="D633" s="685"/>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row>
    <row r="634" ht="15.75" customHeight="1">
      <c r="A634" s="49"/>
      <c r="B634" s="49"/>
      <c r="C634" s="49"/>
      <c r="D634" s="685"/>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row>
    <row r="635" ht="15.75" customHeight="1">
      <c r="A635" s="49"/>
      <c r="B635" s="49"/>
      <c r="C635" s="49"/>
      <c r="D635" s="685"/>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row>
    <row r="636" ht="15.75" customHeight="1">
      <c r="A636" s="49"/>
      <c r="B636" s="49"/>
      <c r="C636" s="49"/>
      <c r="D636" s="685"/>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row>
    <row r="637" ht="15.75" customHeight="1">
      <c r="A637" s="49"/>
      <c r="B637" s="49"/>
      <c r="C637" s="49"/>
      <c r="D637" s="685"/>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row>
    <row r="638" ht="15.75" customHeight="1">
      <c r="A638" s="49"/>
      <c r="B638" s="49"/>
      <c r="C638" s="49"/>
      <c r="D638" s="685"/>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row>
    <row r="639" ht="15.75" customHeight="1">
      <c r="A639" s="49"/>
      <c r="B639" s="49"/>
      <c r="C639" s="49"/>
      <c r="D639" s="685"/>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row>
    <row r="640" ht="15.75" customHeight="1">
      <c r="A640" s="49"/>
      <c r="B640" s="49"/>
      <c r="C640" s="49"/>
      <c r="D640" s="685"/>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row>
    <row r="641" ht="15.75" customHeight="1">
      <c r="A641" s="49"/>
      <c r="B641" s="49"/>
      <c r="C641" s="49"/>
      <c r="D641" s="685"/>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row>
    <row r="642" ht="15.75" customHeight="1">
      <c r="A642" s="49"/>
      <c r="B642" s="49"/>
      <c r="C642" s="49"/>
      <c r="D642" s="685"/>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row>
    <row r="643" ht="15.75" customHeight="1">
      <c r="A643" s="49"/>
      <c r="B643" s="49"/>
      <c r="C643" s="49"/>
      <c r="D643" s="685"/>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row>
    <row r="644" ht="15.75" customHeight="1">
      <c r="A644" s="49"/>
      <c r="B644" s="49"/>
      <c r="C644" s="49"/>
      <c r="D644" s="685"/>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row>
    <row r="645" ht="15.75" customHeight="1">
      <c r="A645" s="49"/>
      <c r="B645" s="49"/>
      <c r="C645" s="49"/>
      <c r="D645" s="685"/>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row>
    <row r="646" ht="15.75" customHeight="1">
      <c r="A646" s="49"/>
      <c r="B646" s="49"/>
      <c r="C646" s="49"/>
      <c r="D646" s="685"/>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row>
    <row r="647" ht="15.75" customHeight="1">
      <c r="A647" s="49"/>
      <c r="B647" s="49"/>
      <c r="C647" s="49"/>
      <c r="D647" s="685"/>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row>
    <row r="648" ht="15.75" customHeight="1">
      <c r="A648" s="49"/>
      <c r="B648" s="49"/>
      <c r="C648" s="49"/>
      <c r="D648" s="685"/>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row>
    <row r="649" ht="15.75" customHeight="1">
      <c r="A649" s="49"/>
      <c r="B649" s="49"/>
      <c r="C649" s="49"/>
      <c r="D649" s="685"/>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row>
    <row r="650" ht="15.75" customHeight="1">
      <c r="A650" s="49"/>
      <c r="B650" s="49"/>
      <c r="C650" s="49"/>
      <c r="D650" s="685"/>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row>
    <row r="651" ht="15.75" customHeight="1">
      <c r="A651" s="49"/>
      <c r="B651" s="49"/>
      <c r="C651" s="49"/>
      <c r="D651" s="685"/>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row>
    <row r="652" ht="15.75" customHeight="1">
      <c r="A652" s="49"/>
      <c r="B652" s="49"/>
      <c r="C652" s="49"/>
      <c r="D652" s="685"/>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row>
    <row r="653" ht="15.75" customHeight="1">
      <c r="A653" s="49"/>
      <c r="B653" s="49"/>
      <c r="C653" s="49"/>
      <c r="D653" s="685"/>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row>
    <row r="654" ht="15.75" customHeight="1">
      <c r="A654" s="49"/>
      <c r="B654" s="49"/>
      <c r="C654" s="49"/>
      <c r="D654" s="685"/>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row>
    <row r="655" ht="15.75" customHeight="1">
      <c r="A655" s="49"/>
      <c r="B655" s="49"/>
      <c r="C655" s="49"/>
      <c r="D655" s="685"/>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row>
    <row r="656" ht="15.75" customHeight="1">
      <c r="A656" s="49"/>
      <c r="B656" s="49"/>
      <c r="C656" s="49"/>
      <c r="D656" s="685"/>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row>
    <row r="657" ht="15.75" customHeight="1">
      <c r="A657" s="49"/>
      <c r="B657" s="49"/>
      <c r="C657" s="49"/>
      <c r="D657" s="685"/>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row>
    <row r="658" ht="15.75" customHeight="1">
      <c r="A658" s="49"/>
      <c r="B658" s="49"/>
      <c r="C658" s="49"/>
      <c r="D658" s="685"/>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row>
    <row r="659" ht="15.75" customHeight="1">
      <c r="A659" s="49"/>
      <c r="B659" s="49"/>
      <c r="C659" s="49"/>
      <c r="D659" s="685"/>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row>
    <row r="660" ht="15.75" customHeight="1">
      <c r="A660" s="49"/>
      <c r="B660" s="49"/>
      <c r="C660" s="49"/>
      <c r="D660" s="685"/>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row>
    <row r="661" ht="15.75" customHeight="1">
      <c r="A661" s="49"/>
      <c r="B661" s="49"/>
      <c r="C661" s="49"/>
      <c r="D661" s="685"/>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row>
    <row r="662" ht="15.75" customHeight="1">
      <c r="A662" s="49"/>
      <c r="B662" s="49"/>
      <c r="C662" s="49"/>
      <c r="D662" s="685"/>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row>
    <row r="663" ht="15.75" customHeight="1">
      <c r="A663" s="49"/>
      <c r="B663" s="49"/>
      <c r="C663" s="49"/>
      <c r="D663" s="685"/>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row>
    <row r="664" ht="15.75" customHeight="1">
      <c r="A664" s="49"/>
      <c r="B664" s="49"/>
      <c r="C664" s="49"/>
      <c r="D664" s="685"/>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row>
    <row r="665" ht="15.75" customHeight="1">
      <c r="A665" s="49"/>
      <c r="B665" s="49"/>
      <c r="C665" s="49"/>
      <c r="D665" s="685"/>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row>
    <row r="666" ht="15.75" customHeight="1">
      <c r="A666" s="49"/>
      <c r="B666" s="49"/>
      <c r="C666" s="49"/>
      <c r="D666" s="685"/>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row>
    <row r="667" ht="15.75" customHeight="1">
      <c r="A667" s="49"/>
      <c r="B667" s="49"/>
      <c r="C667" s="49"/>
      <c r="D667" s="685"/>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row>
    <row r="668" ht="15.75" customHeight="1">
      <c r="A668" s="49"/>
      <c r="B668" s="49"/>
      <c r="C668" s="49"/>
      <c r="D668" s="685"/>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row>
    <row r="669" ht="15.75" customHeight="1">
      <c r="A669" s="49"/>
      <c r="B669" s="49"/>
      <c r="C669" s="49"/>
      <c r="D669" s="685"/>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row>
    <row r="670" ht="15.75" customHeight="1">
      <c r="A670" s="49"/>
      <c r="B670" s="49"/>
      <c r="C670" s="49"/>
      <c r="D670" s="685"/>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row>
    <row r="671" ht="15.75" customHeight="1">
      <c r="A671" s="49"/>
      <c r="B671" s="49"/>
      <c r="C671" s="49"/>
      <c r="D671" s="685"/>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row>
    <row r="672" ht="15.75" customHeight="1">
      <c r="A672" s="49"/>
      <c r="B672" s="49"/>
      <c r="C672" s="49"/>
      <c r="D672" s="685"/>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row>
    <row r="673" ht="15.75" customHeight="1">
      <c r="A673" s="49"/>
      <c r="B673" s="49"/>
      <c r="C673" s="49"/>
      <c r="D673" s="685"/>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row>
    <row r="674" ht="15.75" customHeight="1">
      <c r="A674" s="49"/>
      <c r="B674" s="49"/>
      <c r="C674" s="49"/>
      <c r="D674" s="685"/>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row>
    <row r="675" ht="15.75" customHeight="1">
      <c r="A675" s="49"/>
      <c r="B675" s="49"/>
      <c r="C675" s="49"/>
      <c r="D675" s="685"/>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row>
    <row r="676" ht="15.75" customHeight="1">
      <c r="A676" s="49"/>
      <c r="B676" s="49"/>
      <c r="C676" s="49"/>
      <c r="D676" s="685"/>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row>
    <row r="677" ht="15.75" customHeight="1">
      <c r="A677" s="49"/>
      <c r="B677" s="49"/>
      <c r="C677" s="49"/>
      <c r="D677" s="685"/>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row>
    <row r="678" ht="15.75" customHeight="1">
      <c r="A678" s="49"/>
      <c r="B678" s="49"/>
      <c r="C678" s="49"/>
      <c r="D678" s="685"/>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row>
    <row r="679" ht="15.75" customHeight="1">
      <c r="A679" s="49"/>
      <c r="B679" s="49"/>
      <c r="C679" s="49"/>
      <c r="D679" s="685"/>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row>
    <row r="680" ht="15.75" customHeight="1">
      <c r="A680" s="49"/>
      <c r="B680" s="49"/>
      <c r="C680" s="49"/>
      <c r="D680" s="685"/>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row>
    <row r="681" ht="15.75" customHeight="1">
      <c r="A681" s="49"/>
      <c r="B681" s="49"/>
      <c r="C681" s="49"/>
      <c r="D681" s="685"/>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row>
    <row r="682" ht="15.75" customHeight="1">
      <c r="A682" s="49"/>
      <c r="B682" s="49"/>
      <c r="C682" s="49"/>
      <c r="D682" s="685"/>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row>
    <row r="683" ht="15.75" customHeight="1">
      <c r="A683" s="49"/>
      <c r="B683" s="49"/>
      <c r="C683" s="49"/>
      <c r="D683" s="685"/>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row>
    <row r="684" ht="15.75" customHeight="1">
      <c r="A684" s="49"/>
      <c r="B684" s="49"/>
      <c r="C684" s="49"/>
      <c r="D684" s="685"/>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row>
    <row r="685" ht="15.75" customHeight="1">
      <c r="A685" s="49"/>
      <c r="B685" s="49"/>
      <c r="C685" s="49"/>
      <c r="D685" s="685"/>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row>
    <row r="686" ht="15.75" customHeight="1">
      <c r="A686" s="49"/>
      <c r="B686" s="49"/>
      <c r="C686" s="49"/>
      <c r="D686" s="685"/>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row>
    <row r="687" ht="15.75" customHeight="1">
      <c r="A687" s="49"/>
      <c r="B687" s="49"/>
      <c r="C687" s="49"/>
      <c r="D687" s="685"/>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row>
    <row r="688" ht="15.75" customHeight="1">
      <c r="A688" s="49"/>
      <c r="B688" s="49"/>
      <c r="C688" s="49"/>
      <c r="D688" s="685"/>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row>
    <row r="689" ht="15.75" customHeight="1">
      <c r="A689" s="49"/>
      <c r="B689" s="49"/>
      <c r="C689" s="49"/>
      <c r="D689" s="685"/>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row>
    <row r="690" ht="15.75" customHeight="1">
      <c r="A690" s="49"/>
      <c r="B690" s="49"/>
      <c r="C690" s="49"/>
      <c r="D690" s="685"/>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row>
    <row r="691" ht="15.75" customHeight="1">
      <c r="A691" s="49"/>
      <c r="B691" s="49"/>
      <c r="C691" s="49"/>
      <c r="D691" s="685"/>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row>
    <row r="692" ht="15.75" customHeight="1">
      <c r="A692" s="49"/>
      <c r="B692" s="49"/>
      <c r="C692" s="49"/>
      <c r="D692" s="685"/>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row>
    <row r="693" ht="15.75" customHeight="1">
      <c r="A693" s="49"/>
      <c r="B693" s="49"/>
      <c r="C693" s="49"/>
      <c r="D693" s="685"/>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row>
    <row r="694" ht="15.75" customHeight="1">
      <c r="A694" s="49"/>
      <c r="B694" s="49"/>
      <c r="C694" s="49"/>
      <c r="D694" s="685"/>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row>
    <row r="695" ht="15.75" customHeight="1">
      <c r="A695" s="49"/>
      <c r="B695" s="49"/>
      <c r="C695" s="49"/>
      <c r="D695" s="685"/>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row>
    <row r="696" ht="15.75" customHeight="1">
      <c r="A696" s="49"/>
      <c r="B696" s="49"/>
      <c r="C696" s="49"/>
      <c r="D696" s="685"/>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row>
    <row r="697" ht="15.75" customHeight="1">
      <c r="A697" s="49"/>
      <c r="B697" s="49"/>
      <c r="C697" s="49"/>
      <c r="D697" s="685"/>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row>
    <row r="698" ht="15.75" customHeight="1">
      <c r="A698" s="49"/>
      <c r="B698" s="49"/>
      <c r="C698" s="49"/>
      <c r="D698" s="685"/>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row>
    <row r="699" ht="15.75" customHeight="1">
      <c r="A699" s="49"/>
      <c r="B699" s="49"/>
      <c r="C699" s="49"/>
      <c r="D699" s="685"/>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row>
    <row r="700" ht="15.75" customHeight="1">
      <c r="A700" s="49"/>
      <c r="B700" s="49"/>
      <c r="C700" s="49"/>
      <c r="D700" s="685"/>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row>
    <row r="701" ht="15.75" customHeight="1">
      <c r="A701" s="49"/>
      <c r="B701" s="49"/>
      <c r="C701" s="49"/>
      <c r="D701" s="685"/>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row>
    <row r="702" ht="15.75" customHeight="1">
      <c r="A702" s="49"/>
      <c r="B702" s="49"/>
      <c r="C702" s="49"/>
      <c r="D702" s="685"/>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row>
    <row r="703" ht="15.75" customHeight="1">
      <c r="A703" s="49"/>
      <c r="B703" s="49"/>
      <c r="C703" s="49"/>
      <c r="D703" s="685"/>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row>
    <row r="704" ht="15.75" customHeight="1">
      <c r="A704" s="49"/>
      <c r="B704" s="49"/>
      <c r="C704" s="49"/>
      <c r="D704" s="685"/>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row>
    <row r="705" ht="15.75" customHeight="1">
      <c r="A705" s="49"/>
      <c r="B705" s="49"/>
      <c r="C705" s="49"/>
      <c r="D705" s="685"/>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row>
    <row r="706" ht="15.75" customHeight="1">
      <c r="A706" s="49"/>
      <c r="B706" s="49"/>
      <c r="C706" s="49"/>
      <c r="D706" s="685"/>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row>
    <row r="707" ht="15.75" customHeight="1">
      <c r="A707" s="49"/>
      <c r="B707" s="49"/>
      <c r="C707" s="49"/>
      <c r="D707" s="685"/>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row>
    <row r="708" ht="15.75" customHeight="1">
      <c r="A708" s="49"/>
      <c r="B708" s="49"/>
      <c r="C708" s="49"/>
      <c r="D708" s="685"/>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row>
    <row r="709" ht="15.75" customHeight="1">
      <c r="A709" s="49"/>
      <c r="B709" s="49"/>
      <c r="C709" s="49"/>
      <c r="D709" s="685"/>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row>
    <row r="710" ht="15.75" customHeight="1">
      <c r="A710" s="49"/>
      <c r="B710" s="49"/>
      <c r="C710" s="49"/>
      <c r="D710" s="685"/>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row>
    <row r="711" ht="15.75" customHeight="1">
      <c r="A711" s="49"/>
      <c r="B711" s="49"/>
      <c r="C711" s="49"/>
      <c r="D711" s="685"/>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row>
    <row r="712" ht="15.75" customHeight="1">
      <c r="A712" s="49"/>
      <c r="B712" s="49"/>
      <c r="C712" s="49"/>
      <c r="D712" s="685"/>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row>
    <row r="713" ht="15.75" customHeight="1">
      <c r="A713" s="49"/>
      <c r="B713" s="49"/>
      <c r="C713" s="49"/>
      <c r="D713" s="685"/>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row>
    <row r="714" ht="15.75" customHeight="1">
      <c r="A714" s="49"/>
      <c r="B714" s="49"/>
      <c r="C714" s="49"/>
      <c r="D714" s="685"/>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row>
    <row r="715" ht="15.75" customHeight="1">
      <c r="A715" s="49"/>
      <c r="B715" s="49"/>
      <c r="C715" s="49"/>
      <c r="D715" s="685"/>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row>
    <row r="716" ht="15.75" customHeight="1">
      <c r="A716" s="49"/>
      <c r="B716" s="49"/>
      <c r="C716" s="49"/>
      <c r="D716" s="685"/>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row>
    <row r="717" ht="15.75" customHeight="1">
      <c r="A717" s="49"/>
      <c r="B717" s="49"/>
      <c r="C717" s="49"/>
      <c r="D717" s="685"/>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row>
    <row r="718" ht="15.75" customHeight="1">
      <c r="A718" s="49"/>
      <c r="B718" s="49"/>
      <c r="C718" s="49"/>
      <c r="D718" s="685"/>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row>
    <row r="719" ht="15.75" customHeight="1">
      <c r="A719" s="49"/>
      <c r="B719" s="49"/>
      <c r="C719" s="49"/>
      <c r="D719" s="685"/>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row>
    <row r="720" ht="15.75" customHeight="1">
      <c r="A720" s="49"/>
      <c r="B720" s="49"/>
      <c r="C720" s="49"/>
      <c r="D720" s="685"/>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row>
    <row r="721" ht="15.75" customHeight="1">
      <c r="A721" s="49"/>
      <c r="B721" s="49"/>
      <c r="C721" s="49"/>
      <c r="D721" s="685"/>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row>
    <row r="722" ht="15.75" customHeight="1">
      <c r="A722" s="49"/>
      <c r="B722" s="49"/>
      <c r="C722" s="49"/>
      <c r="D722" s="685"/>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row>
    <row r="723" ht="15.75" customHeight="1">
      <c r="A723" s="49"/>
      <c r="B723" s="49"/>
      <c r="C723" s="49"/>
      <c r="D723" s="685"/>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row>
    <row r="724" ht="15.75" customHeight="1">
      <c r="A724" s="49"/>
      <c r="B724" s="49"/>
      <c r="C724" s="49"/>
      <c r="D724" s="685"/>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row>
    <row r="725" ht="15.75" customHeight="1">
      <c r="A725" s="49"/>
      <c r="B725" s="49"/>
      <c r="C725" s="49"/>
      <c r="D725" s="685"/>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row>
    <row r="726" ht="15.75" customHeight="1">
      <c r="A726" s="49"/>
      <c r="B726" s="49"/>
      <c r="C726" s="49"/>
      <c r="D726" s="685"/>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row>
    <row r="727" ht="15.75" customHeight="1">
      <c r="A727" s="49"/>
      <c r="B727" s="49"/>
      <c r="C727" s="49"/>
      <c r="D727" s="685"/>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row>
    <row r="728" ht="15.75" customHeight="1">
      <c r="A728" s="49"/>
      <c r="B728" s="49"/>
      <c r="C728" s="49"/>
      <c r="D728" s="685"/>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row>
    <row r="729" ht="15.75" customHeight="1">
      <c r="A729" s="49"/>
      <c r="B729" s="49"/>
      <c r="C729" s="49"/>
      <c r="D729" s="685"/>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row>
    <row r="730" ht="15.75" customHeight="1">
      <c r="A730" s="49"/>
      <c r="B730" s="49"/>
      <c r="C730" s="49"/>
      <c r="D730" s="685"/>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row>
    <row r="731" ht="15.75" customHeight="1">
      <c r="A731" s="49"/>
      <c r="B731" s="49"/>
      <c r="C731" s="49"/>
      <c r="D731" s="685"/>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row>
    <row r="732" ht="15.75" customHeight="1">
      <c r="A732" s="49"/>
      <c r="B732" s="49"/>
      <c r="C732" s="49"/>
      <c r="D732" s="685"/>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row>
    <row r="733" ht="15.75" customHeight="1">
      <c r="A733" s="49"/>
      <c r="B733" s="49"/>
      <c r="C733" s="49"/>
      <c r="D733" s="685"/>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row>
    <row r="734" ht="15.75" customHeight="1">
      <c r="A734" s="49"/>
      <c r="B734" s="49"/>
      <c r="C734" s="49"/>
      <c r="D734" s="685"/>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row>
    <row r="735" ht="15.75" customHeight="1">
      <c r="A735" s="49"/>
      <c r="B735" s="49"/>
      <c r="C735" s="49"/>
      <c r="D735" s="685"/>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row>
    <row r="736" ht="15.75" customHeight="1">
      <c r="A736" s="49"/>
      <c r="B736" s="49"/>
      <c r="C736" s="49"/>
      <c r="D736" s="685"/>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row>
    <row r="737" ht="15.75" customHeight="1">
      <c r="A737" s="49"/>
      <c r="B737" s="49"/>
      <c r="C737" s="49"/>
      <c r="D737" s="685"/>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row>
    <row r="738" ht="15.75" customHeight="1">
      <c r="A738" s="49"/>
      <c r="B738" s="49"/>
      <c r="C738" s="49"/>
      <c r="D738" s="685"/>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row>
    <row r="739" ht="15.75" customHeight="1">
      <c r="A739" s="49"/>
      <c r="B739" s="49"/>
      <c r="C739" s="49"/>
      <c r="D739" s="685"/>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row>
    <row r="740" ht="15.75" customHeight="1">
      <c r="A740" s="49"/>
      <c r="B740" s="49"/>
      <c r="C740" s="49"/>
      <c r="D740" s="685"/>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row>
    <row r="741" ht="15.75" customHeight="1">
      <c r="A741" s="49"/>
      <c r="B741" s="49"/>
      <c r="C741" s="49"/>
      <c r="D741" s="685"/>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row>
    <row r="742" ht="15.75" customHeight="1">
      <c r="A742" s="49"/>
      <c r="B742" s="49"/>
      <c r="C742" s="49"/>
      <c r="D742" s="685"/>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row>
    <row r="743" ht="15.75" customHeight="1">
      <c r="A743" s="49"/>
      <c r="B743" s="49"/>
      <c r="C743" s="49"/>
      <c r="D743" s="685"/>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row>
    <row r="744" ht="15.75" customHeight="1">
      <c r="A744" s="49"/>
      <c r="B744" s="49"/>
      <c r="C744" s="49"/>
      <c r="D744" s="685"/>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row>
    <row r="745" ht="15.75" customHeight="1">
      <c r="A745" s="49"/>
      <c r="B745" s="49"/>
      <c r="C745" s="49"/>
      <c r="D745" s="685"/>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row>
    <row r="746" ht="15.75" customHeight="1">
      <c r="A746" s="49"/>
      <c r="B746" s="49"/>
      <c r="C746" s="49"/>
      <c r="D746" s="685"/>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row>
    <row r="747" ht="15.75" customHeight="1">
      <c r="A747" s="49"/>
      <c r="B747" s="49"/>
      <c r="C747" s="49"/>
      <c r="D747" s="685"/>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row>
    <row r="748" ht="15.75" customHeight="1">
      <c r="A748" s="49"/>
      <c r="B748" s="49"/>
      <c r="C748" s="49"/>
      <c r="D748" s="685"/>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row>
    <row r="749" ht="15.75" customHeight="1">
      <c r="A749" s="49"/>
      <c r="B749" s="49"/>
      <c r="C749" s="49"/>
      <c r="D749" s="685"/>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row>
    <row r="750" ht="15.75" customHeight="1">
      <c r="A750" s="49"/>
      <c r="B750" s="49"/>
      <c r="C750" s="49"/>
      <c r="D750" s="685"/>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row>
    <row r="751" ht="15.75" customHeight="1">
      <c r="A751" s="49"/>
      <c r="B751" s="49"/>
      <c r="C751" s="49"/>
      <c r="D751" s="685"/>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row>
    <row r="752" ht="15.75" customHeight="1">
      <c r="A752" s="49"/>
      <c r="B752" s="49"/>
      <c r="C752" s="49"/>
      <c r="D752" s="685"/>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row>
    <row r="753" ht="15.75" customHeight="1">
      <c r="A753" s="49"/>
      <c r="B753" s="49"/>
      <c r="C753" s="49"/>
      <c r="D753" s="685"/>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row>
    <row r="754" ht="15.75" customHeight="1">
      <c r="A754" s="49"/>
      <c r="B754" s="49"/>
      <c r="C754" s="49"/>
      <c r="D754" s="685"/>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row>
    <row r="755" ht="15.75" customHeight="1">
      <c r="A755" s="49"/>
      <c r="B755" s="49"/>
      <c r="C755" s="49"/>
      <c r="D755" s="685"/>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row>
    <row r="756" ht="15.75" customHeight="1">
      <c r="A756" s="49"/>
      <c r="B756" s="49"/>
      <c r="C756" s="49"/>
      <c r="D756" s="685"/>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row>
    <row r="757" ht="15.75" customHeight="1">
      <c r="A757" s="49"/>
      <c r="B757" s="49"/>
      <c r="C757" s="49"/>
      <c r="D757" s="685"/>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row>
    <row r="758" ht="15.75" customHeight="1">
      <c r="A758" s="49"/>
      <c r="B758" s="49"/>
      <c r="C758" s="49"/>
      <c r="D758" s="685"/>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row>
    <row r="759" ht="15.75" customHeight="1">
      <c r="A759" s="49"/>
      <c r="B759" s="49"/>
      <c r="C759" s="49"/>
      <c r="D759" s="685"/>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row>
    <row r="760" ht="15.75" customHeight="1">
      <c r="A760" s="49"/>
      <c r="B760" s="49"/>
      <c r="C760" s="49"/>
      <c r="D760" s="685"/>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row>
    <row r="761" ht="15.75" customHeight="1">
      <c r="A761" s="49"/>
      <c r="B761" s="49"/>
      <c r="C761" s="49"/>
      <c r="D761" s="685"/>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row>
    <row r="762" ht="15.75" customHeight="1">
      <c r="A762" s="49"/>
      <c r="B762" s="49"/>
      <c r="C762" s="49"/>
      <c r="D762" s="685"/>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row>
    <row r="763" ht="15.75" customHeight="1">
      <c r="A763" s="49"/>
      <c r="B763" s="49"/>
      <c r="C763" s="49"/>
      <c r="D763" s="685"/>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row>
    <row r="764" ht="15.75" customHeight="1">
      <c r="A764" s="49"/>
      <c r="B764" s="49"/>
      <c r="C764" s="49"/>
      <c r="D764" s="685"/>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row>
    <row r="765" ht="15.75" customHeight="1">
      <c r="A765" s="49"/>
      <c r="B765" s="49"/>
      <c r="C765" s="49"/>
      <c r="D765" s="685"/>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row>
    <row r="766" ht="15.75" customHeight="1">
      <c r="A766" s="49"/>
      <c r="B766" s="49"/>
      <c r="C766" s="49"/>
      <c r="D766" s="685"/>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row>
    <row r="767" ht="15.75" customHeight="1">
      <c r="A767" s="49"/>
      <c r="B767" s="49"/>
      <c r="C767" s="49"/>
      <c r="D767" s="685"/>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row>
    <row r="768" ht="15.75" customHeight="1">
      <c r="A768" s="49"/>
      <c r="B768" s="49"/>
      <c r="C768" s="49"/>
      <c r="D768" s="685"/>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row>
    <row r="769" ht="15.75" customHeight="1">
      <c r="A769" s="49"/>
      <c r="B769" s="49"/>
      <c r="C769" s="49"/>
      <c r="D769" s="685"/>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row>
    <row r="770" ht="15.75" customHeight="1">
      <c r="A770" s="49"/>
      <c r="B770" s="49"/>
      <c r="C770" s="49"/>
      <c r="D770" s="685"/>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row>
    <row r="771" ht="15.75" customHeight="1">
      <c r="A771" s="49"/>
      <c r="B771" s="49"/>
      <c r="C771" s="49"/>
      <c r="D771" s="685"/>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row>
    <row r="772" ht="15.75" customHeight="1">
      <c r="A772" s="49"/>
      <c r="B772" s="49"/>
      <c r="C772" s="49"/>
      <c r="D772" s="685"/>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row>
    <row r="773" ht="15.75" customHeight="1">
      <c r="A773" s="49"/>
      <c r="B773" s="49"/>
      <c r="C773" s="49"/>
      <c r="D773" s="685"/>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row>
    <row r="774" ht="15.75" customHeight="1">
      <c r="A774" s="49"/>
      <c r="B774" s="49"/>
      <c r="C774" s="49"/>
      <c r="D774" s="685"/>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row>
    <row r="775" ht="15.75" customHeight="1">
      <c r="A775" s="49"/>
      <c r="B775" s="49"/>
      <c r="C775" s="49"/>
      <c r="D775" s="685"/>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row>
    <row r="776" ht="15.75" customHeight="1">
      <c r="A776" s="49"/>
      <c r="B776" s="49"/>
      <c r="C776" s="49"/>
      <c r="D776" s="685"/>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row>
    <row r="777" ht="15.75" customHeight="1">
      <c r="A777" s="49"/>
      <c r="B777" s="49"/>
      <c r="C777" s="49"/>
      <c r="D777" s="685"/>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row>
    <row r="778" ht="15.75" customHeight="1">
      <c r="A778" s="49"/>
      <c r="B778" s="49"/>
      <c r="C778" s="49"/>
      <c r="D778" s="685"/>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row>
    <row r="779" ht="15.75" customHeight="1">
      <c r="A779" s="49"/>
      <c r="B779" s="49"/>
      <c r="C779" s="49"/>
      <c r="D779" s="685"/>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row>
    <row r="780" ht="15.75" customHeight="1">
      <c r="A780" s="49"/>
      <c r="B780" s="49"/>
      <c r="C780" s="49"/>
      <c r="D780" s="685"/>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row>
    <row r="781" ht="15.75" customHeight="1">
      <c r="A781" s="49"/>
      <c r="B781" s="49"/>
      <c r="C781" s="49"/>
      <c r="D781" s="685"/>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row>
    <row r="782" ht="15.75" customHeight="1">
      <c r="A782" s="49"/>
      <c r="B782" s="49"/>
      <c r="C782" s="49"/>
      <c r="D782" s="685"/>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row>
    <row r="783" ht="15.75" customHeight="1">
      <c r="A783" s="49"/>
      <c r="B783" s="49"/>
      <c r="C783" s="49"/>
      <c r="D783" s="685"/>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row>
    <row r="784" ht="15.75" customHeight="1">
      <c r="A784" s="49"/>
      <c r="B784" s="49"/>
      <c r="C784" s="49"/>
      <c r="D784" s="685"/>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row>
    <row r="785" ht="15.75" customHeight="1">
      <c r="A785" s="49"/>
      <c r="B785" s="49"/>
      <c r="C785" s="49"/>
      <c r="D785" s="685"/>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row>
    <row r="786" ht="15.75" customHeight="1">
      <c r="A786" s="49"/>
      <c r="B786" s="49"/>
      <c r="C786" s="49"/>
      <c r="D786" s="685"/>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row>
    <row r="787" ht="15.75" customHeight="1">
      <c r="A787" s="49"/>
      <c r="B787" s="49"/>
      <c r="C787" s="49"/>
      <c r="D787" s="685"/>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row>
    <row r="788" ht="15.75" customHeight="1">
      <c r="A788" s="49"/>
      <c r="B788" s="49"/>
      <c r="C788" s="49"/>
      <c r="D788" s="685"/>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row>
    <row r="789" ht="15.75" customHeight="1">
      <c r="A789" s="49"/>
      <c r="B789" s="49"/>
      <c r="C789" s="49"/>
      <c r="D789" s="685"/>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row>
    <row r="790" ht="15.75" customHeight="1">
      <c r="A790" s="49"/>
      <c r="B790" s="49"/>
      <c r="C790" s="49"/>
      <c r="D790" s="685"/>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row>
    <row r="791" ht="15.75" customHeight="1">
      <c r="A791" s="49"/>
      <c r="B791" s="49"/>
      <c r="C791" s="49"/>
      <c r="D791" s="685"/>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row>
    <row r="792" ht="15.75" customHeight="1">
      <c r="A792" s="49"/>
      <c r="B792" s="49"/>
      <c r="C792" s="49"/>
      <c r="D792" s="685"/>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row>
    <row r="793" ht="15.75" customHeight="1">
      <c r="A793" s="49"/>
      <c r="B793" s="49"/>
      <c r="C793" s="49"/>
      <c r="D793" s="685"/>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row>
    <row r="794" ht="15.75" customHeight="1">
      <c r="A794" s="49"/>
      <c r="B794" s="49"/>
      <c r="C794" s="49"/>
      <c r="D794" s="685"/>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row>
    <row r="795" ht="15.75" customHeight="1">
      <c r="A795" s="49"/>
      <c r="B795" s="49"/>
      <c r="C795" s="49"/>
      <c r="D795" s="685"/>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row>
    <row r="796" ht="15.75" customHeight="1">
      <c r="A796" s="49"/>
      <c r="B796" s="49"/>
      <c r="C796" s="49"/>
      <c r="D796" s="685"/>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row>
    <row r="797" ht="15.75" customHeight="1">
      <c r="A797" s="49"/>
      <c r="B797" s="49"/>
      <c r="C797" s="49"/>
      <c r="D797" s="685"/>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row>
    <row r="798" ht="15.75" customHeight="1">
      <c r="A798" s="49"/>
      <c r="B798" s="49"/>
      <c r="C798" s="49"/>
      <c r="D798" s="685"/>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row>
    <row r="799" ht="15.75" customHeight="1">
      <c r="A799" s="49"/>
      <c r="B799" s="49"/>
      <c r="C799" s="49"/>
      <c r="D799" s="685"/>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row>
    <row r="800" ht="15.75" customHeight="1">
      <c r="A800" s="49"/>
      <c r="B800" s="49"/>
      <c r="C800" s="49"/>
      <c r="D800" s="685"/>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row>
    <row r="801" ht="15.75" customHeight="1">
      <c r="A801" s="49"/>
      <c r="B801" s="49"/>
      <c r="C801" s="49"/>
      <c r="D801" s="685"/>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row>
    <row r="802" ht="15.75" customHeight="1">
      <c r="A802" s="49"/>
      <c r="B802" s="49"/>
      <c r="C802" s="49"/>
      <c r="D802" s="685"/>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row>
    <row r="803" ht="15.75" customHeight="1">
      <c r="A803" s="49"/>
      <c r="B803" s="49"/>
      <c r="C803" s="49"/>
      <c r="D803" s="685"/>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row>
    <row r="804" ht="15.75" customHeight="1">
      <c r="A804" s="49"/>
      <c r="B804" s="49"/>
      <c r="C804" s="49"/>
      <c r="D804" s="685"/>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row>
    <row r="805" ht="15.75" customHeight="1">
      <c r="A805" s="49"/>
      <c r="B805" s="49"/>
      <c r="C805" s="49"/>
      <c r="D805" s="685"/>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row>
    <row r="806" ht="15.75" customHeight="1">
      <c r="A806" s="49"/>
      <c r="B806" s="49"/>
      <c r="C806" s="49"/>
      <c r="D806" s="685"/>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row>
    <row r="807" ht="15.75" customHeight="1">
      <c r="A807" s="49"/>
      <c r="B807" s="49"/>
      <c r="C807" s="49"/>
      <c r="D807" s="685"/>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row>
    <row r="808" ht="15.75" customHeight="1">
      <c r="A808" s="49"/>
      <c r="B808" s="49"/>
      <c r="C808" s="49"/>
      <c r="D808" s="685"/>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row>
    <row r="809" ht="15.75" customHeight="1">
      <c r="A809" s="49"/>
      <c r="B809" s="49"/>
      <c r="C809" s="49"/>
      <c r="D809" s="685"/>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row>
    <row r="810" ht="15.75" customHeight="1">
      <c r="A810" s="49"/>
      <c r="B810" s="49"/>
      <c r="C810" s="49"/>
      <c r="D810" s="685"/>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row>
    <row r="811" ht="15.75" customHeight="1">
      <c r="A811" s="49"/>
      <c r="B811" s="49"/>
      <c r="C811" s="49"/>
      <c r="D811" s="685"/>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row>
    <row r="812" ht="15.75" customHeight="1">
      <c r="A812" s="49"/>
      <c r="B812" s="49"/>
      <c r="C812" s="49"/>
      <c r="D812" s="685"/>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row>
    <row r="813" ht="15.75" customHeight="1">
      <c r="A813" s="49"/>
      <c r="B813" s="49"/>
      <c r="C813" s="49"/>
      <c r="D813" s="685"/>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row>
    <row r="814" ht="15.75" customHeight="1">
      <c r="A814" s="49"/>
      <c r="B814" s="49"/>
      <c r="C814" s="49"/>
      <c r="D814" s="685"/>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row>
    <row r="815" ht="15.75" customHeight="1">
      <c r="A815" s="49"/>
      <c r="B815" s="49"/>
      <c r="C815" s="49"/>
      <c r="D815" s="685"/>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row>
    <row r="816" ht="15.75" customHeight="1">
      <c r="A816" s="49"/>
      <c r="B816" s="49"/>
      <c r="C816" s="49"/>
      <c r="D816" s="685"/>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row>
    <row r="817" ht="15.75" customHeight="1">
      <c r="A817" s="49"/>
      <c r="B817" s="49"/>
      <c r="C817" s="49"/>
      <c r="D817" s="685"/>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row>
    <row r="818" ht="15.75" customHeight="1">
      <c r="A818" s="49"/>
      <c r="B818" s="49"/>
      <c r="C818" s="49"/>
      <c r="D818" s="685"/>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row>
    <row r="819" ht="15.75" customHeight="1">
      <c r="A819" s="49"/>
      <c r="B819" s="49"/>
      <c r="C819" s="49"/>
      <c r="D819" s="685"/>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row>
    <row r="820" ht="15.75" customHeight="1">
      <c r="A820" s="49"/>
      <c r="B820" s="49"/>
      <c r="C820" s="49"/>
      <c r="D820" s="685"/>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row>
    <row r="821" ht="15.75" customHeight="1">
      <c r="A821" s="49"/>
      <c r="B821" s="49"/>
      <c r="C821" s="49"/>
      <c r="D821" s="685"/>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row>
    <row r="822" ht="15.75" customHeight="1">
      <c r="A822" s="49"/>
      <c r="B822" s="49"/>
      <c r="C822" s="49"/>
      <c r="D822" s="685"/>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row>
    <row r="823" ht="15.75" customHeight="1">
      <c r="A823" s="49"/>
      <c r="B823" s="49"/>
      <c r="C823" s="49"/>
      <c r="D823" s="685"/>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row>
    <row r="824" ht="15.75" customHeight="1">
      <c r="A824" s="49"/>
      <c r="B824" s="49"/>
      <c r="C824" s="49"/>
      <c r="D824" s="685"/>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row>
    <row r="825" ht="15.75" customHeight="1">
      <c r="A825" s="49"/>
      <c r="B825" s="49"/>
      <c r="C825" s="49"/>
      <c r="D825" s="685"/>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row>
    <row r="826" ht="15.75" customHeight="1">
      <c r="A826" s="49"/>
      <c r="B826" s="49"/>
      <c r="C826" s="49"/>
      <c r="D826" s="685"/>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row>
    <row r="827" ht="15.75" customHeight="1">
      <c r="A827" s="49"/>
      <c r="B827" s="49"/>
      <c r="C827" s="49"/>
      <c r="D827" s="685"/>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row>
    <row r="828" ht="15.75" customHeight="1">
      <c r="A828" s="49"/>
      <c r="B828" s="49"/>
      <c r="C828" s="49"/>
      <c r="D828" s="685"/>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row>
    <row r="829" ht="15.75" customHeight="1">
      <c r="A829" s="49"/>
      <c r="B829" s="49"/>
      <c r="C829" s="49"/>
      <c r="D829" s="685"/>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row>
    <row r="830" ht="15.75" customHeight="1">
      <c r="A830" s="49"/>
      <c r="B830" s="49"/>
      <c r="C830" s="49"/>
      <c r="D830" s="685"/>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row>
    <row r="831" ht="15.75" customHeight="1">
      <c r="A831" s="49"/>
      <c r="B831" s="49"/>
      <c r="C831" s="49"/>
      <c r="D831" s="685"/>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row>
    <row r="832" ht="15.75" customHeight="1">
      <c r="A832" s="49"/>
      <c r="B832" s="49"/>
      <c r="C832" s="49"/>
      <c r="D832" s="685"/>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row>
    <row r="833" ht="15.75" customHeight="1">
      <c r="A833" s="49"/>
      <c r="B833" s="49"/>
      <c r="C833" s="49"/>
      <c r="D833" s="685"/>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row>
    <row r="834" ht="15.75" customHeight="1">
      <c r="A834" s="49"/>
      <c r="B834" s="49"/>
      <c r="C834" s="49"/>
      <c r="D834" s="685"/>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row>
    <row r="835" ht="15.75" customHeight="1">
      <c r="A835" s="49"/>
      <c r="B835" s="49"/>
      <c r="C835" s="49"/>
      <c r="D835" s="685"/>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row>
    <row r="836" ht="15.75" customHeight="1">
      <c r="A836" s="49"/>
      <c r="B836" s="49"/>
      <c r="C836" s="49"/>
      <c r="D836" s="685"/>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row>
    <row r="837" ht="15.75" customHeight="1">
      <c r="A837" s="49"/>
      <c r="B837" s="49"/>
      <c r="C837" s="49"/>
      <c r="D837" s="685"/>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row>
    <row r="838" ht="15.75" customHeight="1">
      <c r="A838" s="49"/>
      <c r="B838" s="49"/>
      <c r="C838" s="49"/>
      <c r="D838" s="685"/>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row>
    <row r="839" ht="15.75" customHeight="1">
      <c r="A839" s="49"/>
      <c r="B839" s="49"/>
      <c r="C839" s="49"/>
      <c r="D839" s="685"/>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row>
    <row r="840" ht="15.75" customHeight="1">
      <c r="A840" s="49"/>
      <c r="B840" s="49"/>
      <c r="C840" s="49"/>
      <c r="D840" s="685"/>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row>
    <row r="841" ht="15.75" customHeight="1">
      <c r="A841" s="49"/>
      <c r="B841" s="49"/>
      <c r="C841" s="49"/>
      <c r="D841" s="685"/>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row>
    <row r="842" ht="15.75" customHeight="1">
      <c r="A842" s="49"/>
      <c r="B842" s="49"/>
      <c r="C842" s="49"/>
      <c r="D842" s="685"/>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row>
    <row r="843" ht="15.75" customHeight="1">
      <c r="A843" s="49"/>
      <c r="B843" s="49"/>
      <c r="C843" s="49"/>
      <c r="D843" s="685"/>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row>
    <row r="844" ht="15.75" customHeight="1">
      <c r="A844" s="49"/>
      <c r="B844" s="49"/>
      <c r="C844" s="49"/>
      <c r="D844" s="685"/>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row>
    <row r="845" ht="15.75" customHeight="1">
      <c r="A845" s="49"/>
      <c r="B845" s="49"/>
      <c r="C845" s="49"/>
      <c r="D845" s="685"/>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row>
    <row r="846" ht="15.75" customHeight="1">
      <c r="A846" s="49"/>
      <c r="B846" s="49"/>
      <c r="C846" s="49"/>
      <c r="D846" s="685"/>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row>
    <row r="847" ht="15.75" customHeight="1">
      <c r="A847" s="49"/>
      <c r="B847" s="49"/>
      <c r="C847" s="49"/>
      <c r="D847" s="685"/>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row>
    <row r="848" ht="15.75" customHeight="1">
      <c r="A848" s="49"/>
      <c r="B848" s="49"/>
      <c r="C848" s="49"/>
      <c r="D848" s="685"/>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row>
    <row r="849" ht="15.75" customHeight="1">
      <c r="A849" s="49"/>
      <c r="B849" s="49"/>
      <c r="C849" s="49"/>
      <c r="D849" s="685"/>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row>
    <row r="850" ht="15.75" customHeight="1">
      <c r="A850" s="49"/>
      <c r="B850" s="49"/>
      <c r="C850" s="49"/>
      <c r="D850" s="685"/>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row>
    <row r="851" ht="15.75" customHeight="1">
      <c r="A851" s="49"/>
      <c r="B851" s="49"/>
      <c r="C851" s="49"/>
      <c r="D851" s="685"/>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row>
    <row r="852" ht="15.75" customHeight="1">
      <c r="A852" s="49"/>
      <c r="B852" s="49"/>
      <c r="C852" s="49"/>
      <c r="D852" s="685"/>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row>
    <row r="853" ht="15.75" customHeight="1">
      <c r="A853" s="49"/>
      <c r="B853" s="49"/>
      <c r="C853" s="49"/>
      <c r="D853" s="685"/>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row>
    <row r="854" ht="15.75" customHeight="1">
      <c r="A854" s="49"/>
      <c r="B854" s="49"/>
      <c r="C854" s="49"/>
      <c r="D854" s="685"/>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row>
    <row r="855" ht="15.75" customHeight="1">
      <c r="A855" s="49"/>
      <c r="B855" s="49"/>
      <c r="C855" s="49"/>
      <c r="D855" s="685"/>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row>
    <row r="856" ht="15.75" customHeight="1">
      <c r="A856" s="49"/>
      <c r="B856" s="49"/>
      <c r="C856" s="49"/>
      <c r="D856" s="685"/>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row>
    <row r="857" ht="15.75" customHeight="1">
      <c r="A857" s="49"/>
      <c r="B857" s="49"/>
      <c r="C857" s="49"/>
      <c r="D857" s="685"/>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row>
    <row r="858" ht="15.75" customHeight="1">
      <c r="A858" s="49"/>
      <c r="B858" s="49"/>
      <c r="C858" s="49"/>
      <c r="D858" s="685"/>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row>
    <row r="859" ht="15.75" customHeight="1">
      <c r="A859" s="49"/>
      <c r="B859" s="49"/>
      <c r="C859" s="49"/>
      <c r="D859" s="685"/>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row>
    <row r="860" ht="15.75" customHeight="1">
      <c r="A860" s="49"/>
      <c r="B860" s="49"/>
      <c r="C860" s="49"/>
      <c r="D860" s="685"/>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row>
    <row r="861" ht="15.75" customHeight="1">
      <c r="A861" s="49"/>
      <c r="B861" s="49"/>
      <c r="C861" s="49"/>
      <c r="D861" s="685"/>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row>
    <row r="862" ht="15.75" customHeight="1">
      <c r="A862" s="49"/>
      <c r="B862" s="49"/>
      <c r="C862" s="49"/>
      <c r="D862" s="685"/>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row>
    <row r="863" ht="15.75" customHeight="1">
      <c r="A863" s="49"/>
      <c r="B863" s="49"/>
      <c r="C863" s="49"/>
      <c r="D863" s="685"/>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row>
    <row r="864" ht="15.75" customHeight="1">
      <c r="A864" s="49"/>
      <c r="B864" s="49"/>
      <c r="C864" s="49"/>
      <c r="D864" s="685"/>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row>
    <row r="865" ht="15.75" customHeight="1">
      <c r="A865" s="49"/>
      <c r="B865" s="49"/>
      <c r="C865" s="49"/>
      <c r="D865" s="685"/>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row>
    <row r="866" ht="15.75" customHeight="1">
      <c r="A866" s="49"/>
      <c r="B866" s="49"/>
      <c r="C866" s="49"/>
      <c r="D866" s="685"/>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row>
    <row r="867" ht="15.75" customHeight="1">
      <c r="A867" s="49"/>
      <c r="B867" s="49"/>
      <c r="C867" s="49"/>
      <c r="D867" s="685"/>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row>
    <row r="868" ht="15.75" customHeight="1">
      <c r="A868" s="49"/>
      <c r="B868" s="49"/>
      <c r="C868" s="49"/>
      <c r="D868" s="685"/>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row>
    <row r="869" ht="15.75" customHeight="1">
      <c r="A869" s="49"/>
      <c r="B869" s="49"/>
      <c r="C869" s="49"/>
      <c r="D869" s="685"/>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row>
    <row r="870" ht="15.75" customHeight="1">
      <c r="A870" s="49"/>
      <c r="B870" s="49"/>
      <c r="C870" s="49"/>
      <c r="D870" s="685"/>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row>
    <row r="871" ht="15.75" customHeight="1">
      <c r="A871" s="49"/>
      <c r="B871" s="49"/>
      <c r="C871" s="49"/>
      <c r="D871" s="685"/>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row>
    <row r="872" ht="15.75" customHeight="1">
      <c r="A872" s="49"/>
      <c r="B872" s="49"/>
      <c r="C872" s="49"/>
      <c r="D872" s="685"/>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row>
    <row r="873" ht="15.75" customHeight="1">
      <c r="A873" s="49"/>
      <c r="B873" s="49"/>
      <c r="C873" s="49"/>
      <c r="D873" s="685"/>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row>
    <row r="874" ht="15.75" customHeight="1">
      <c r="A874" s="49"/>
      <c r="B874" s="49"/>
      <c r="C874" s="49"/>
      <c r="D874" s="685"/>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row>
    <row r="875" ht="15.75" customHeight="1">
      <c r="A875" s="49"/>
      <c r="B875" s="49"/>
      <c r="C875" s="49"/>
      <c r="D875" s="685"/>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row>
    <row r="876" ht="15.75" customHeight="1">
      <c r="A876" s="49"/>
      <c r="B876" s="49"/>
      <c r="C876" s="49"/>
      <c r="D876" s="685"/>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row>
    <row r="877" ht="15.75" customHeight="1">
      <c r="A877" s="49"/>
      <c r="B877" s="49"/>
      <c r="C877" s="49"/>
      <c r="D877" s="685"/>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row>
    <row r="878" ht="15.75" customHeight="1">
      <c r="A878" s="49"/>
      <c r="B878" s="49"/>
      <c r="C878" s="49"/>
      <c r="D878" s="685"/>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row>
    <row r="879" ht="15.75" customHeight="1">
      <c r="A879" s="49"/>
      <c r="B879" s="49"/>
      <c r="C879" s="49"/>
      <c r="D879" s="685"/>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row>
    <row r="880" ht="15.75" customHeight="1">
      <c r="A880" s="49"/>
      <c r="B880" s="49"/>
      <c r="C880" s="49"/>
      <c r="D880" s="685"/>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row>
    <row r="881" ht="15.75" customHeight="1">
      <c r="A881" s="49"/>
      <c r="B881" s="49"/>
      <c r="C881" s="49"/>
      <c r="D881" s="685"/>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row>
    <row r="882" ht="15.75" customHeight="1">
      <c r="A882" s="49"/>
      <c r="B882" s="49"/>
      <c r="C882" s="49"/>
      <c r="D882" s="685"/>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row>
    <row r="883" ht="15.75" customHeight="1">
      <c r="A883" s="49"/>
      <c r="B883" s="49"/>
      <c r="C883" s="49"/>
      <c r="D883" s="685"/>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row>
    <row r="884" ht="15.75" customHeight="1">
      <c r="A884" s="49"/>
      <c r="B884" s="49"/>
      <c r="C884" s="49"/>
      <c r="D884" s="685"/>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row>
    <row r="885" ht="15.75" customHeight="1">
      <c r="A885" s="49"/>
      <c r="B885" s="49"/>
      <c r="C885" s="49"/>
      <c r="D885" s="685"/>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row>
    <row r="886" ht="15.75" customHeight="1">
      <c r="A886" s="49"/>
      <c r="B886" s="49"/>
      <c r="C886" s="49"/>
      <c r="D886" s="685"/>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row>
    <row r="887" ht="15.75" customHeight="1">
      <c r="A887" s="49"/>
      <c r="B887" s="49"/>
      <c r="C887" s="49"/>
      <c r="D887" s="685"/>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row>
    <row r="888" ht="15.75" customHeight="1">
      <c r="A888" s="49"/>
      <c r="B888" s="49"/>
      <c r="C888" s="49"/>
      <c r="D888" s="685"/>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row>
    <row r="889" ht="15.75" customHeight="1">
      <c r="A889" s="49"/>
      <c r="B889" s="49"/>
      <c r="C889" s="49"/>
      <c r="D889" s="685"/>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row>
    <row r="890" ht="15.75" customHeight="1">
      <c r="A890" s="49"/>
      <c r="B890" s="49"/>
      <c r="C890" s="49"/>
      <c r="D890" s="685"/>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row>
    <row r="891" ht="15.75" customHeight="1">
      <c r="A891" s="49"/>
      <c r="B891" s="49"/>
      <c r="C891" s="49"/>
      <c r="D891" s="685"/>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row>
    <row r="892" ht="15.75" customHeight="1">
      <c r="A892" s="49"/>
      <c r="B892" s="49"/>
      <c r="C892" s="49"/>
      <c r="D892" s="685"/>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row>
    <row r="893" ht="15.75" customHeight="1">
      <c r="A893" s="49"/>
      <c r="B893" s="49"/>
      <c r="C893" s="49"/>
      <c r="D893" s="685"/>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row>
    <row r="894" ht="15.75" customHeight="1">
      <c r="A894" s="49"/>
      <c r="B894" s="49"/>
      <c r="C894" s="49"/>
      <c r="D894" s="685"/>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row>
    <row r="895" ht="15.75" customHeight="1">
      <c r="A895" s="49"/>
      <c r="B895" s="49"/>
      <c r="C895" s="49"/>
      <c r="D895" s="685"/>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row>
    <row r="896" ht="15.75" customHeight="1">
      <c r="A896" s="49"/>
      <c r="B896" s="49"/>
      <c r="C896" s="49"/>
      <c r="D896" s="685"/>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row>
    <row r="897" ht="15.75" customHeight="1">
      <c r="A897" s="49"/>
      <c r="B897" s="49"/>
      <c r="C897" s="49"/>
      <c r="D897" s="685"/>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row>
    <row r="898" ht="15.75" customHeight="1">
      <c r="A898" s="49"/>
      <c r="B898" s="49"/>
      <c r="C898" s="49"/>
      <c r="D898" s="685"/>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row>
    <row r="899" ht="15.75" customHeight="1">
      <c r="A899" s="49"/>
      <c r="B899" s="49"/>
      <c r="C899" s="49"/>
      <c r="D899" s="685"/>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row>
    <row r="900" ht="15.75" customHeight="1">
      <c r="A900" s="49"/>
      <c r="B900" s="49"/>
      <c r="C900" s="49"/>
      <c r="D900" s="685"/>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row>
    <row r="901" ht="15.75" customHeight="1">
      <c r="A901" s="49"/>
      <c r="B901" s="49"/>
      <c r="C901" s="49"/>
      <c r="D901" s="685"/>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row>
    <row r="902" ht="15.75" customHeight="1">
      <c r="A902" s="49"/>
      <c r="B902" s="49"/>
      <c r="C902" s="49"/>
      <c r="D902" s="685"/>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row>
    <row r="903" ht="15.75" customHeight="1">
      <c r="A903" s="49"/>
      <c r="B903" s="49"/>
      <c r="C903" s="49"/>
      <c r="D903" s="685"/>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row>
    <row r="904" ht="15.75" customHeight="1">
      <c r="A904" s="49"/>
      <c r="B904" s="49"/>
      <c r="C904" s="49"/>
      <c r="D904" s="685"/>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row>
    <row r="905" ht="15.75" customHeight="1">
      <c r="A905" s="49"/>
      <c r="B905" s="49"/>
      <c r="C905" s="49"/>
      <c r="D905" s="685"/>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row>
    <row r="906" ht="15.75" customHeight="1">
      <c r="A906" s="49"/>
      <c r="B906" s="49"/>
      <c r="C906" s="49"/>
      <c r="D906" s="685"/>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row>
    <row r="907" ht="15.75" customHeight="1">
      <c r="A907" s="49"/>
      <c r="B907" s="49"/>
      <c r="C907" s="49"/>
      <c r="D907" s="685"/>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row>
    <row r="908" ht="15.75" customHeight="1">
      <c r="A908" s="49"/>
      <c r="B908" s="49"/>
      <c r="C908" s="49"/>
      <c r="D908" s="685"/>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row>
    <row r="909" ht="15.75" customHeight="1">
      <c r="A909" s="49"/>
      <c r="B909" s="49"/>
      <c r="C909" s="49"/>
      <c r="D909" s="685"/>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row>
    <row r="910" ht="15.75" customHeight="1">
      <c r="A910" s="49"/>
      <c r="B910" s="49"/>
      <c r="C910" s="49"/>
      <c r="D910" s="685"/>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row>
    <row r="911" ht="15.75" customHeight="1">
      <c r="A911" s="49"/>
      <c r="B911" s="49"/>
      <c r="C911" s="49"/>
      <c r="D911" s="685"/>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row>
    <row r="912" ht="15.75" customHeight="1">
      <c r="A912" s="49"/>
      <c r="B912" s="49"/>
      <c r="C912" s="49"/>
      <c r="D912" s="685"/>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row>
    <row r="913" ht="15.75" customHeight="1">
      <c r="A913" s="49"/>
      <c r="B913" s="49"/>
      <c r="C913" s="49"/>
      <c r="D913" s="685"/>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row>
    <row r="914" ht="15.75" customHeight="1">
      <c r="A914" s="49"/>
      <c r="B914" s="49"/>
      <c r="C914" s="49"/>
      <c r="D914" s="685"/>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row>
    <row r="915" ht="15.75" customHeight="1">
      <c r="A915" s="49"/>
      <c r="B915" s="49"/>
      <c r="C915" s="49"/>
      <c r="D915" s="685"/>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row>
    <row r="916" ht="15.75" customHeight="1">
      <c r="A916" s="49"/>
      <c r="B916" s="49"/>
      <c r="C916" s="49"/>
      <c r="D916" s="685"/>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row>
    <row r="917" ht="15.75" customHeight="1">
      <c r="A917" s="49"/>
      <c r="B917" s="49"/>
      <c r="C917" s="49"/>
      <c r="D917" s="685"/>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row>
    <row r="918" ht="15.75" customHeight="1">
      <c r="A918" s="49"/>
      <c r="B918" s="49"/>
      <c r="C918" s="49"/>
      <c r="D918" s="685"/>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row>
    <row r="919" ht="15.75" customHeight="1">
      <c r="A919" s="49"/>
      <c r="B919" s="49"/>
      <c r="C919" s="49"/>
      <c r="D919" s="685"/>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row>
    <row r="920" ht="15.75" customHeight="1">
      <c r="A920" s="49"/>
      <c r="B920" s="49"/>
      <c r="C920" s="49"/>
      <c r="D920" s="685"/>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row>
    <row r="921" ht="15.75" customHeight="1">
      <c r="A921" s="49"/>
      <c r="B921" s="49"/>
      <c r="C921" s="49"/>
      <c r="D921" s="685"/>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row>
    <row r="922" ht="15.75" customHeight="1">
      <c r="A922" s="49"/>
      <c r="B922" s="49"/>
      <c r="C922" s="49"/>
      <c r="D922" s="685"/>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row>
    <row r="923" ht="15.75" customHeight="1">
      <c r="A923" s="49"/>
      <c r="B923" s="49"/>
      <c r="C923" s="49"/>
      <c r="D923" s="685"/>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row>
    <row r="924" ht="15.75" customHeight="1">
      <c r="A924" s="49"/>
      <c r="B924" s="49"/>
      <c r="C924" s="49"/>
      <c r="D924" s="685"/>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row>
    <row r="925" ht="15.75" customHeight="1">
      <c r="A925" s="49"/>
      <c r="B925" s="49"/>
      <c r="C925" s="49"/>
      <c r="D925" s="685"/>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row>
    <row r="926" ht="15.75" customHeight="1">
      <c r="A926" s="49"/>
      <c r="B926" s="49"/>
      <c r="C926" s="49"/>
      <c r="D926" s="685"/>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row>
    <row r="927" ht="15.75" customHeight="1">
      <c r="A927" s="49"/>
      <c r="B927" s="49"/>
      <c r="C927" s="49"/>
      <c r="D927" s="685"/>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row>
    <row r="928" ht="15.75" customHeight="1">
      <c r="A928" s="49"/>
      <c r="B928" s="49"/>
      <c r="C928" s="49"/>
      <c r="D928" s="685"/>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row>
    <row r="929" ht="15.75" customHeight="1">
      <c r="A929" s="49"/>
      <c r="B929" s="49"/>
      <c r="C929" s="49"/>
      <c r="D929" s="685"/>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row>
    <row r="930" ht="15.75" customHeight="1">
      <c r="A930" s="49"/>
      <c r="B930" s="49"/>
      <c r="C930" s="49"/>
      <c r="D930" s="685"/>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row>
    <row r="931" ht="15.75" customHeight="1">
      <c r="A931" s="49"/>
      <c r="B931" s="49"/>
      <c r="C931" s="49"/>
      <c r="D931" s="685"/>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row>
    <row r="932" ht="15.75" customHeight="1">
      <c r="A932" s="49"/>
      <c r="B932" s="49"/>
      <c r="C932" s="49"/>
      <c r="D932" s="685"/>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row>
    <row r="933" ht="15.75" customHeight="1">
      <c r="A933" s="49"/>
      <c r="B933" s="49"/>
      <c r="C933" s="49"/>
      <c r="D933" s="685"/>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row>
    <row r="934" ht="15.75" customHeight="1">
      <c r="A934" s="49"/>
      <c r="B934" s="49"/>
      <c r="C934" s="49"/>
      <c r="D934" s="685"/>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row>
    <row r="935" ht="15.75" customHeight="1">
      <c r="A935" s="49"/>
      <c r="B935" s="49"/>
      <c r="C935" s="49"/>
      <c r="D935" s="685"/>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row>
    <row r="936" ht="15.75" customHeight="1">
      <c r="A936" s="49"/>
      <c r="B936" s="49"/>
      <c r="C936" s="49"/>
      <c r="D936" s="685"/>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row>
    <row r="937" ht="15.75" customHeight="1">
      <c r="A937" s="49"/>
      <c r="B937" s="49"/>
      <c r="C937" s="49"/>
      <c r="D937" s="685"/>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row>
    <row r="938" ht="15.75" customHeight="1">
      <c r="A938" s="49"/>
      <c r="B938" s="49"/>
      <c r="C938" s="49"/>
      <c r="D938" s="685"/>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row>
    <row r="939" ht="15.75" customHeight="1">
      <c r="A939" s="49"/>
      <c r="B939" s="49"/>
      <c r="C939" s="49"/>
      <c r="D939" s="685"/>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row>
    <row r="940" ht="15.75" customHeight="1">
      <c r="A940" s="49"/>
      <c r="B940" s="49"/>
      <c r="C940" s="49"/>
      <c r="D940" s="685"/>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row>
    <row r="941" ht="15.75" customHeight="1">
      <c r="A941" s="49"/>
      <c r="B941" s="49"/>
      <c r="C941" s="49"/>
      <c r="D941" s="685"/>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row>
    <row r="942" ht="15.75" customHeight="1">
      <c r="A942" s="49"/>
      <c r="B942" s="49"/>
      <c r="C942" s="49"/>
      <c r="D942" s="685"/>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row>
    <row r="943" ht="15.75" customHeight="1">
      <c r="A943" s="49"/>
      <c r="B943" s="49"/>
      <c r="C943" s="49"/>
      <c r="D943" s="685"/>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row>
    <row r="944" ht="15.75" customHeight="1">
      <c r="A944" s="49"/>
      <c r="B944" s="49"/>
      <c r="C944" s="49"/>
      <c r="D944" s="685"/>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row>
    <row r="945" ht="15.75" customHeight="1">
      <c r="A945" s="49"/>
      <c r="B945" s="49"/>
      <c r="C945" s="49"/>
      <c r="D945" s="685"/>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row>
    <row r="946" ht="15.75" customHeight="1">
      <c r="A946" s="49"/>
      <c r="B946" s="49"/>
      <c r="C946" s="49"/>
      <c r="D946" s="685"/>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row>
    <row r="947" ht="15.75" customHeight="1">
      <c r="A947" s="49"/>
      <c r="B947" s="49"/>
      <c r="C947" s="49"/>
      <c r="D947" s="685"/>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row>
    <row r="948" ht="15.75" customHeight="1">
      <c r="A948" s="49"/>
      <c r="B948" s="49"/>
      <c r="C948" s="49"/>
      <c r="D948" s="685"/>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row>
    <row r="949" ht="15.75" customHeight="1">
      <c r="A949" s="49"/>
      <c r="B949" s="49"/>
      <c r="C949" s="49"/>
      <c r="D949" s="685"/>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row>
    <row r="950" ht="15.75" customHeight="1">
      <c r="A950" s="49"/>
      <c r="B950" s="49"/>
      <c r="C950" s="49"/>
      <c r="D950" s="685"/>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row>
    <row r="951" ht="15.75" customHeight="1">
      <c r="A951" s="49"/>
      <c r="B951" s="49"/>
      <c r="C951" s="49"/>
      <c r="D951" s="685"/>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row>
    <row r="952" ht="15.75" customHeight="1">
      <c r="A952" s="49"/>
      <c r="B952" s="49"/>
      <c r="C952" s="49"/>
      <c r="D952" s="685"/>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row>
    <row r="953" ht="15.75" customHeight="1">
      <c r="A953" s="49"/>
      <c r="B953" s="49"/>
      <c r="C953" s="49"/>
      <c r="D953" s="685"/>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row>
    <row r="954" ht="15.75" customHeight="1">
      <c r="A954" s="49"/>
      <c r="B954" s="49"/>
      <c r="C954" s="49"/>
      <c r="D954" s="685"/>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row>
    <row r="955" ht="15.75" customHeight="1">
      <c r="A955" s="49"/>
      <c r="B955" s="49"/>
      <c r="C955" s="49"/>
      <c r="D955" s="685"/>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row>
    <row r="956" ht="15.75" customHeight="1">
      <c r="A956" s="49"/>
      <c r="B956" s="49"/>
      <c r="C956" s="49"/>
      <c r="D956" s="685"/>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row>
    <row r="957" ht="15.75" customHeight="1">
      <c r="A957" s="49"/>
      <c r="B957" s="49"/>
      <c r="C957" s="49"/>
      <c r="D957" s="685"/>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row>
    <row r="958" ht="15.75" customHeight="1">
      <c r="A958" s="49"/>
      <c r="B958" s="49"/>
      <c r="C958" s="49"/>
      <c r="D958" s="685"/>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row>
    <row r="959" ht="15.75" customHeight="1">
      <c r="A959" s="49"/>
      <c r="B959" s="49"/>
      <c r="C959" s="49"/>
      <c r="D959" s="685"/>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row>
    <row r="960" ht="15.75" customHeight="1">
      <c r="A960" s="49"/>
      <c r="B960" s="49"/>
      <c r="C960" s="49"/>
      <c r="D960" s="685"/>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row>
    <row r="961" ht="15.75" customHeight="1">
      <c r="A961" s="49"/>
      <c r="B961" s="49"/>
      <c r="C961" s="49"/>
      <c r="D961" s="685"/>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row>
    <row r="962" ht="15.75" customHeight="1">
      <c r="A962" s="49"/>
      <c r="B962" s="49"/>
      <c r="C962" s="49"/>
      <c r="D962" s="685"/>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row>
    <row r="963" ht="15.75" customHeight="1">
      <c r="A963" s="49"/>
      <c r="B963" s="49"/>
      <c r="C963" s="49"/>
      <c r="D963" s="685"/>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row>
    <row r="964" ht="15.75" customHeight="1">
      <c r="A964" s="49"/>
      <c r="B964" s="49"/>
      <c r="C964" s="49"/>
      <c r="D964" s="685"/>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row>
    <row r="965" ht="15.75" customHeight="1">
      <c r="A965" s="49"/>
      <c r="B965" s="49"/>
      <c r="C965" s="49"/>
      <c r="D965" s="685"/>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row>
    <row r="966" ht="15.75" customHeight="1">
      <c r="A966" s="49"/>
      <c r="B966" s="49"/>
      <c r="C966" s="49"/>
      <c r="D966" s="685"/>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row>
    <row r="967" ht="15.75" customHeight="1">
      <c r="A967" s="49"/>
      <c r="B967" s="49"/>
      <c r="C967" s="49"/>
      <c r="D967" s="685"/>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row>
    <row r="968" ht="15.75" customHeight="1">
      <c r="A968" s="49"/>
      <c r="B968" s="49"/>
      <c r="C968" s="49"/>
      <c r="D968" s="685"/>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row>
    <row r="969" ht="15.75" customHeight="1">
      <c r="A969" s="49"/>
      <c r="B969" s="49"/>
      <c r="C969" s="49"/>
      <c r="D969" s="685"/>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row>
    <row r="970" ht="15.75" customHeight="1">
      <c r="A970" s="49"/>
      <c r="B970" s="49"/>
      <c r="C970" s="49"/>
      <c r="D970" s="685"/>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row>
    <row r="971" ht="15.75" customHeight="1">
      <c r="A971" s="49"/>
      <c r="B971" s="49"/>
      <c r="C971" s="49"/>
      <c r="D971" s="685"/>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row>
    <row r="972" ht="15.75" customHeight="1">
      <c r="A972" s="49"/>
      <c r="B972" s="49"/>
      <c r="C972" s="49"/>
      <c r="D972" s="685"/>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row>
    <row r="973" ht="15.75" customHeight="1">
      <c r="A973" s="49"/>
      <c r="B973" s="49"/>
      <c r="C973" s="49"/>
      <c r="D973" s="685"/>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row>
    <row r="974" ht="15.75" customHeight="1">
      <c r="A974" s="49"/>
      <c r="B974" s="49"/>
      <c r="C974" s="49"/>
      <c r="D974" s="685"/>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row>
    <row r="975" ht="15.75" customHeight="1">
      <c r="A975" s="49"/>
      <c r="B975" s="49"/>
      <c r="C975" s="49"/>
      <c r="D975" s="685"/>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row>
    <row r="976" ht="15.75" customHeight="1">
      <c r="A976" s="49"/>
      <c r="B976" s="49"/>
      <c r="C976" s="49"/>
      <c r="D976" s="685"/>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row>
    <row r="977" ht="15.75" customHeight="1">
      <c r="A977" s="49"/>
      <c r="B977" s="49"/>
      <c r="C977" s="49"/>
      <c r="D977" s="685"/>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row>
    <row r="978" ht="15.75" customHeight="1">
      <c r="A978" s="49"/>
      <c r="B978" s="49"/>
      <c r="C978" s="49"/>
      <c r="D978" s="685"/>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row>
    <row r="979" ht="15.75" customHeight="1">
      <c r="A979" s="49"/>
      <c r="B979" s="49"/>
      <c r="C979" s="49"/>
      <c r="D979" s="685"/>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row>
    <row r="980" ht="15.75" customHeight="1">
      <c r="A980" s="49"/>
      <c r="B980" s="49"/>
      <c r="C980" s="49"/>
      <c r="D980" s="685"/>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row>
    <row r="981" ht="15.75" customHeight="1">
      <c r="A981" s="49"/>
      <c r="B981" s="49"/>
      <c r="C981" s="49"/>
      <c r="D981" s="685"/>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row>
    <row r="982" ht="15.75" customHeight="1">
      <c r="A982" s="49"/>
      <c r="B982" s="49"/>
      <c r="C982" s="49"/>
      <c r="D982" s="685"/>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row>
    <row r="983" ht="15.75" customHeight="1">
      <c r="A983" s="49"/>
      <c r="B983" s="49"/>
      <c r="C983" s="49"/>
      <c r="D983" s="685"/>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row>
    <row r="984" ht="15.75" customHeight="1">
      <c r="A984" s="49"/>
      <c r="B984" s="49"/>
      <c r="C984" s="49"/>
      <c r="D984" s="685"/>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row>
    <row r="985" ht="15.75" customHeight="1">
      <c r="A985" s="49"/>
      <c r="B985" s="49"/>
      <c r="C985" s="49"/>
      <c r="D985" s="685"/>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row>
    <row r="986" ht="15.75" customHeight="1">
      <c r="A986" s="49"/>
      <c r="B986" s="49"/>
      <c r="C986" s="49"/>
      <c r="D986" s="685"/>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row>
    <row r="987" ht="15.75" customHeight="1">
      <c r="A987" s="49"/>
      <c r="B987" s="49"/>
      <c r="C987" s="49"/>
      <c r="D987" s="685"/>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row>
    <row r="988" ht="15.75" customHeight="1">
      <c r="A988" s="49"/>
      <c r="B988" s="49"/>
      <c r="C988" s="49"/>
      <c r="D988" s="685"/>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row>
    <row r="989" ht="15.75" customHeight="1">
      <c r="A989" s="49"/>
      <c r="B989" s="49"/>
      <c r="C989" s="49"/>
      <c r="D989" s="685"/>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row>
    <row r="990" ht="15.75" customHeight="1">
      <c r="A990" s="49"/>
      <c r="B990" s="49"/>
      <c r="C990" s="49"/>
      <c r="D990" s="685"/>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row>
    <row r="991" ht="15.75" customHeight="1">
      <c r="A991" s="49"/>
      <c r="B991" s="49"/>
      <c r="C991" s="49"/>
      <c r="D991" s="685"/>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row>
    <row r="992" ht="15.75" customHeight="1">
      <c r="A992" s="49"/>
      <c r="B992" s="49"/>
      <c r="C992" s="49"/>
      <c r="D992" s="685"/>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row>
    <row r="993" ht="15.75" customHeight="1">
      <c r="A993" s="49"/>
      <c r="B993" s="49"/>
      <c r="C993" s="49"/>
      <c r="D993" s="685"/>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row>
    <row r="994" ht="15.75" customHeight="1">
      <c r="A994" s="49"/>
      <c r="B994" s="49"/>
      <c r="C994" s="49"/>
      <c r="D994" s="685"/>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row>
    <row r="995" ht="15.75" customHeight="1">
      <c r="A995" s="49"/>
      <c r="B995" s="49"/>
      <c r="C995" s="49"/>
      <c r="D995" s="685"/>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row>
    <row r="996" ht="15.75" customHeight="1">
      <c r="A996" s="49"/>
      <c r="B996" s="49"/>
      <c r="C996" s="49"/>
      <c r="D996" s="685"/>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row>
    <row r="997" ht="15.75" customHeight="1">
      <c r="A997" s="49"/>
      <c r="B997" s="49"/>
      <c r="C997" s="49"/>
      <c r="D997" s="685"/>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row>
    <row r="998" ht="15.75" customHeight="1">
      <c r="A998" s="49"/>
      <c r="B998" s="49"/>
      <c r="C998" s="49"/>
      <c r="D998" s="685"/>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row>
    <row r="999" ht="15.75" customHeight="1">
      <c r="A999" s="49"/>
      <c r="B999" s="49"/>
      <c r="C999" s="49"/>
      <c r="D999" s="685"/>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row>
  </sheetData>
  <autoFilter ref="$D$4:$D$27">
    <filterColumn colId="0">
      <filters>
        <filter val="Required"/>
      </filters>
    </filterColumn>
  </autoFilter>
  <mergeCells count="28">
    <mergeCell ref="L10:AD10"/>
    <mergeCell ref="L11:AD11"/>
    <mergeCell ref="G13:AD13"/>
    <mergeCell ref="H6:J6"/>
    <mergeCell ref="L6:AD6"/>
    <mergeCell ref="H7:J7"/>
    <mergeCell ref="L7:AD7"/>
    <mergeCell ref="H8:J8"/>
    <mergeCell ref="L8:AD8"/>
    <mergeCell ref="L9:AD9"/>
    <mergeCell ref="Y16:Z16"/>
    <mergeCell ref="AA16:AB16"/>
    <mergeCell ref="AC16:AC17"/>
    <mergeCell ref="AD16:AD17"/>
    <mergeCell ref="G18:G19"/>
    <mergeCell ref="G20:G21"/>
    <mergeCell ref="G22:G23"/>
    <mergeCell ref="G24:G25"/>
    <mergeCell ref="G26:G27"/>
    <mergeCell ref="G30:AD30"/>
    <mergeCell ref="G31:AD31"/>
    <mergeCell ref="H9:J9"/>
    <mergeCell ref="H10:J10"/>
    <mergeCell ref="H11:J11"/>
    <mergeCell ref="L16:N16"/>
    <mergeCell ref="S16:T16"/>
    <mergeCell ref="U16:V16"/>
    <mergeCell ref="W16:W17"/>
  </mergeCells>
  <conditionalFormatting sqref="E18:E27">
    <cfRule type="expression" dxfId="7" priority="1">
      <formula>D18="Required"</formula>
    </cfRule>
  </conditionalFormatting>
  <conditionalFormatting sqref="E18:E27">
    <cfRule type="expression" dxfId="8" priority="2">
      <formula>D18&lt;&gt;"Required"</formula>
    </cfRule>
  </conditionalFormatting>
  <hyperlinks>
    <hyperlink display="O" location="Index!A1" ref="F1"/>
  </hyperlinks>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33.25"/>
    <col customWidth="1" min="16" max="16" width="26.63"/>
    <col customWidth="1" min="23" max="26" width="62.88"/>
  </cols>
  <sheetData>
    <row r="1">
      <c r="A1" s="762"/>
      <c r="B1" s="762"/>
      <c r="C1" s="762"/>
      <c r="D1" s="762"/>
      <c r="E1" s="762"/>
      <c r="F1" s="762"/>
      <c r="G1" s="762"/>
      <c r="H1" s="762"/>
      <c r="I1" s="762"/>
      <c r="J1" s="762"/>
      <c r="K1" s="762"/>
      <c r="L1" s="762"/>
      <c r="M1" s="762"/>
      <c r="N1" s="762"/>
      <c r="O1" s="762"/>
      <c r="P1" s="762"/>
      <c r="Q1" s="762"/>
      <c r="R1" s="762"/>
      <c r="S1" s="762"/>
      <c r="T1" s="762"/>
      <c r="U1" s="762"/>
      <c r="V1" s="762"/>
      <c r="W1" s="762"/>
      <c r="X1" s="762"/>
      <c r="Y1" s="762"/>
      <c r="Z1" s="762"/>
    </row>
    <row r="2">
      <c r="A2" s="762"/>
      <c r="B2" s="762"/>
      <c r="C2" s="762"/>
      <c r="D2" s="762"/>
      <c r="E2" s="762"/>
      <c r="F2" s="762"/>
      <c r="G2" s="762"/>
      <c r="H2" s="762"/>
      <c r="I2" s="762"/>
      <c r="J2" s="762"/>
      <c r="K2" s="762"/>
      <c r="L2" s="762"/>
      <c r="M2" s="762"/>
      <c r="N2" s="762"/>
      <c r="O2" s="762"/>
      <c r="P2" s="762"/>
      <c r="Q2" s="762"/>
      <c r="R2" s="762"/>
      <c r="S2" s="762"/>
      <c r="T2" s="762"/>
      <c r="U2" s="762"/>
      <c r="V2" s="762"/>
      <c r="W2" s="762"/>
      <c r="X2" s="762"/>
      <c r="Y2" s="762"/>
      <c r="Z2" s="762"/>
    </row>
    <row r="3">
      <c r="A3" s="762"/>
      <c r="B3" s="763" t="s">
        <v>906</v>
      </c>
      <c r="C3" s="762"/>
      <c r="D3" s="762"/>
      <c r="E3" s="762"/>
      <c r="F3" s="762"/>
      <c r="G3" s="762"/>
      <c r="H3" s="762"/>
      <c r="I3" s="762"/>
      <c r="J3" s="762"/>
      <c r="K3" s="762"/>
      <c r="L3" s="762"/>
      <c r="M3" s="762"/>
      <c r="N3" s="762"/>
      <c r="O3" s="762"/>
      <c r="P3" s="762"/>
      <c r="Q3" s="762"/>
      <c r="R3" s="762"/>
      <c r="S3" s="762"/>
      <c r="T3" s="762"/>
      <c r="U3" s="762"/>
      <c r="V3" s="762"/>
      <c r="W3" s="762"/>
      <c r="X3" s="762"/>
      <c r="Y3" s="762"/>
      <c r="Z3" s="762"/>
    </row>
    <row r="4">
      <c r="A4" s="762"/>
      <c r="B4" s="762"/>
      <c r="C4" s="762"/>
      <c r="D4" s="762"/>
      <c r="E4" s="762"/>
      <c r="F4" s="762"/>
      <c r="G4" s="762"/>
      <c r="H4" s="762"/>
      <c r="I4" s="762"/>
      <c r="J4" s="762"/>
      <c r="K4" s="762"/>
      <c r="L4" s="762"/>
      <c r="M4" s="762"/>
      <c r="N4" s="762"/>
      <c r="O4" s="762"/>
      <c r="P4" s="762"/>
      <c r="Q4" s="762"/>
      <c r="R4" s="762"/>
      <c r="S4" s="762"/>
      <c r="T4" s="762"/>
      <c r="U4" s="762"/>
      <c r="V4" s="762"/>
      <c r="W4" s="762"/>
      <c r="X4" s="762"/>
      <c r="Y4" s="762"/>
      <c r="Z4" s="762"/>
    </row>
    <row r="5">
      <c r="A5" s="762"/>
      <c r="B5" s="762"/>
      <c r="C5" s="762"/>
      <c r="D5" s="762"/>
      <c r="E5" s="762"/>
      <c r="F5" s="762"/>
      <c r="G5" s="762"/>
      <c r="H5" s="762"/>
      <c r="I5" s="762"/>
      <c r="J5" s="762"/>
      <c r="K5" s="762"/>
      <c r="L5" s="762"/>
      <c r="M5" s="762"/>
      <c r="N5" s="762"/>
      <c r="O5" s="762"/>
      <c r="P5" s="762"/>
      <c r="Q5" s="762"/>
      <c r="R5" s="762"/>
      <c r="S5" s="762"/>
      <c r="T5" s="762"/>
      <c r="U5" s="762"/>
      <c r="V5" s="762"/>
      <c r="W5" s="762"/>
      <c r="X5" s="762"/>
      <c r="Y5" s="762"/>
      <c r="Z5" s="762"/>
    </row>
    <row r="6">
      <c r="A6" s="762"/>
      <c r="B6" s="762" t="s">
        <v>907</v>
      </c>
      <c r="C6" s="762"/>
      <c r="D6" s="762"/>
      <c r="E6" s="762"/>
      <c r="F6" s="762"/>
      <c r="G6" s="762"/>
      <c r="H6" s="762"/>
      <c r="I6" s="762"/>
      <c r="J6" s="762"/>
      <c r="K6" s="762"/>
      <c r="L6" s="762"/>
      <c r="M6" s="762"/>
      <c r="N6" s="762"/>
      <c r="O6" s="762"/>
      <c r="P6" s="762"/>
      <c r="Q6" s="762"/>
      <c r="R6" s="762"/>
      <c r="S6" s="762"/>
      <c r="T6" s="762"/>
      <c r="U6" s="762"/>
      <c r="V6" s="762"/>
      <c r="W6" s="762"/>
      <c r="X6" s="762"/>
      <c r="Y6" s="762"/>
      <c r="Z6" s="762"/>
    </row>
    <row r="7">
      <c r="A7" s="762"/>
      <c r="B7" s="762" t="s">
        <v>397</v>
      </c>
      <c r="C7" s="762" t="s">
        <v>908</v>
      </c>
      <c r="D7" s="762" t="s">
        <v>909</v>
      </c>
      <c r="E7" s="762"/>
      <c r="F7" s="762"/>
      <c r="G7" s="762"/>
      <c r="H7" s="762"/>
      <c r="I7" s="762"/>
      <c r="J7" s="762"/>
      <c r="K7" s="762"/>
      <c r="L7" s="762"/>
      <c r="M7" s="762"/>
      <c r="N7" s="762"/>
      <c r="O7" s="762"/>
      <c r="P7" s="762"/>
      <c r="Q7" s="762"/>
      <c r="R7" s="762"/>
      <c r="S7" s="762"/>
      <c r="T7" s="762"/>
      <c r="U7" s="762"/>
      <c r="V7" s="762"/>
      <c r="W7" s="762"/>
      <c r="X7" s="762"/>
      <c r="Y7" s="762"/>
      <c r="Z7" s="762"/>
    </row>
    <row r="8">
      <c r="A8" s="762"/>
      <c r="B8" s="764">
        <v>2.0</v>
      </c>
      <c r="C8" s="765">
        <v>1.0</v>
      </c>
      <c r="D8" s="765">
        <v>1.0</v>
      </c>
      <c r="E8" s="762"/>
      <c r="F8" s="766"/>
      <c r="G8" s="766"/>
      <c r="H8" s="766"/>
      <c r="I8" s="766"/>
      <c r="J8" s="766"/>
      <c r="K8" s="766"/>
      <c r="L8" s="762"/>
      <c r="M8" s="766"/>
      <c r="N8" s="766"/>
      <c r="O8" s="762"/>
      <c r="P8" s="762"/>
      <c r="Q8" s="762"/>
      <c r="R8" s="762"/>
      <c r="S8" s="762"/>
      <c r="T8" s="762"/>
      <c r="U8" s="762"/>
      <c r="V8" s="762"/>
      <c r="W8" s="762"/>
      <c r="X8" s="762"/>
      <c r="Y8" s="762"/>
      <c r="Z8" s="762"/>
    </row>
    <row r="9">
      <c r="A9" s="762"/>
      <c r="B9" s="764">
        <v>3.0</v>
      </c>
      <c r="C9" s="765">
        <v>1.28</v>
      </c>
      <c r="D9" s="765">
        <v>1.33</v>
      </c>
      <c r="E9" s="762"/>
      <c r="F9" s="766"/>
      <c r="G9" s="766"/>
      <c r="H9" s="766"/>
      <c r="I9" s="766"/>
      <c r="J9" s="766"/>
      <c r="K9" s="766"/>
      <c r="L9" s="762"/>
      <c r="M9" s="766"/>
      <c r="N9" s="766"/>
      <c r="O9" s="762"/>
      <c r="P9" s="762"/>
      <c r="Q9" s="762"/>
      <c r="R9" s="762"/>
      <c r="S9" s="762"/>
      <c r="T9" s="762"/>
      <c r="U9" s="762"/>
      <c r="V9" s="762"/>
      <c r="W9" s="762"/>
      <c r="X9" s="762"/>
      <c r="Y9" s="762"/>
      <c r="Z9" s="762"/>
    </row>
    <row r="10">
      <c r="A10" s="762"/>
      <c r="B10" s="764">
        <v>4.0</v>
      </c>
      <c r="C10" s="765">
        <v>1.38</v>
      </c>
      <c r="D10" s="765">
        <v>1.5</v>
      </c>
      <c r="E10" s="762"/>
      <c r="F10" s="766"/>
      <c r="G10" s="766"/>
      <c r="H10" s="766"/>
      <c r="I10" s="766"/>
      <c r="J10" s="766"/>
      <c r="K10" s="766"/>
      <c r="L10" s="762"/>
      <c r="M10" s="766"/>
      <c r="N10" s="766"/>
      <c r="O10" s="762"/>
      <c r="P10" s="762"/>
      <c r="Q10" s="762"/>
      <c r="R10" s="762"/>
      <c r="S10" s="762"/>
      <c r="T10" s="762"/>
      <c r="U10" s="762"/>
      <c r="V10" s="762"/>
      <c r="W10" s="767"/>
    </row>
    <row r="11">
      <c r="A11" s="762"/>
      <c r="B11" s="764">
        <v>5.0</v>
      </c>
      <c r="C11" s="765">
        <v>1.43</v>
      </c>
      <c r="D11" s="765">
        <v>1.6</v>
      </c>
      <c r="E11" s="762"/>
      <c r="F11" s="766"/>
      <c r="G11" s="766"/>
      <c r="H11" s="766"/>
      <c r="I11" s="766"/>
      <c r="J11" s="766"/>
      <c r="K11" s="766"/>
      <c r="L11" s="762"/>
      <c r="M11" s="766"/>
      <c r="N11" s="766"/>
      <c r="O11" s="762"/>
      <c r="P11" s="762"/>
      <c r="Q11" s="762"/>
      <c r="R11" s="762"/>
      <c r="S11" s="762"/>
      <c r="T11" s="762"/>
      <c r="U11" s="762"/>
      <c r="V11" s="762"/>
      <c r="W11" s="767"/>
      <c r="X11" s="767"/>
      <c r="Y11" s="767"/>
      <c r="Z11" s="767"/>
    </row>
    <row r="12">
      <c r="A12" s="762"/>
      <c r="B12" s="764">
        <v>6.0</v>
      </c>
      <c r="C12" s="765">
        <v>1.43</v>
      </c>
      <c r="D12" s="765">
        <v>1.6</v>
      </c>
      <c r="E12" s="762"/>
      <c r="F12" s="766"/>
      <c r="G12" s="766"/>
      <c r="H12" s="766"/>
      <c r="I12" s="766"/>
      <c r="J12" s="766"/>
      <c r="K12" s="766"/>
      <c r="L12" s="762"/>
      <c r="M12" s="766"/>
      <c r="N12" s="766"/>
      <c r="O12" s="762"/>
      <c r="P12" s="762"/>
      <c r="Q12" s="762"/>
      <c r="R12" s="762"/>
      <c r="S12" s="762"/>
      <c r="T12" s="762"/>
      <c r="U12" s="762"/>
      <c r="V12" s="762"/>
    </row>
    <row r="13">
      <c r="A13" s="762"/>
      <c r="B13" s="764">
        <v>7.0</v>
      </c>
      <c r="C13" s="765">
        <v>1.43</v>
      </c>
      <c r="D13" s="765">
        <v>1.6</v>
      </c>
      <c r="E13" s="762"/>
      <c r="F13" s="766"/>
      <c r="G13" s="766"/>
      <c r="H13" s="766"/>
      <c r="I13" s="766"/>
      <c r="J13" s="766"/>
      <c r="K13" s="766"/>
      <c r="L13" s="762"/>
      <c r="M13" s="766"/>
      <c r="N13" s="766"/>
      <c r="O13" s="762"/>
      <c r="P13" s="762"/>
      <c r="Q13" s="762"/>
      <c r="R13" s="762"/>
      <c r="S13" s="762"/>
      <c r="T13" s="762"/>
      <c r="U13" s="762"/>
      <c r="V13" s="762"/>
      <c r="W13" s="762"/>
      <c r="X13" s="762"/>
      <c r="Y13" s="762"/>
      <c r="Z13" s="762"/>
    </row>
    <row r="14">
      <c r="A14" s="762"/>
      <c r="B14" s="764">
        <v>8.0</v>
      </c>
      <c r="C14" s="765">
        <v>1.43</v>
      </c>
      <c r="D14" s="765">
        <v>1.6</v>
      </c>
      <c r="E14" s="762"/>
      <c r="F14" s="766"/>
      <c r="G14" s="766"/>
      <c r="H14" s="766"/>
      <c r="I14" s="766"/>
      <c r="J14" s="766"/>
      <c r="K14" s="766"/>
      <c r="L14" s="762"/>
      <c r="M14" s="766"/>
      <c r="N14" s="766"/>
      <c r="O14" s="762"/>
      <c r="P14" s="762"/>
      <c r="Q14" s="762"/>
      <c r="R14" s="762"/>
      <c r="S14" s="762"/>
      <c r="T14" s="762"/>
      <c r="U14" s="762"/>
      <c r="V14" s="762"/>
      <c r="W14" s="768"/>
      <c r="X14" s="762"/>
      <c r="Y14" s="762"/>
      <c r="Z14" s="762"/>
    </row>
    <row r="15">
      <c r="A15" s="762"/>
      <c r="B15" s="764">
        <v>9.0</v>
      </c>
      <c r="C15" s="765">
        <v>1.43</v>
      </c>
      <c r="D15" s="765">
        <v>1.6</v>
      </c>
      <c r="E15" s="762"/>
      <c r="F15" s="766"/>
      <c r="G15" s="766"/>
      <c r="H15" s="766"/>
      <c r="I15" s="766"/>
      <c r="J15" s="766"/>
      <c r="K15" s="766"/>
      <c r="L15" s="762"/>
      <c r="M15" s="766"/>
      <c r="N15" s="766"/>
      <c r="O15" s="762"/>
      <c r="P15" s="762"/>
      <c r="Q15" s="762"/>
      <c r="R15" s="762"/>
      <c r="S15" s="762"/>
      <c r="T15" s="762"/>
      <c r="U15" s="762"/>
      <c r="V15" s="762"/>
      <c r="W15" s="762"/>
      <c r="X15" s="762"/>
      <c r="Y15" s="762"/>
      <c r="Z15" s="762"/>
    </row>
    <row r="16">
      <c r="A16" s="762"/>
      <c r="B16" s="764">
        <v>10.0</v>
      </c>
      <c r="C16" s="765">
        <v>1.43</v>
      </c>
      <c r="D16" s="765">
        <v>1.6</v>
      </c>
      <c r="E16" s="762"/>
      <c r="F16" s="766"/>
      <c r="G16" s="766"/>
      <c r="H16" s="766"/>
      <c r="I16" s="766"/>
      <c r="J16" s="766"/>
      <c r="K16" s="766"/>
      <c r="L16" s="762"/>
      <c r="M16" s="766"/>
      <c r="N16" s="766"/>
      <c r="O16" s="762"/>
      <c r="P16" s="762"/>
      <c r="Q16" s="762"/>
      <c r="R16" s="762"/>
      <c r="S16" s="762"/>
      <c r="T16" s="762"/>
      <c r="U16" s="762"/>
      <c r="V16" s="762"/>
      <c r="W16" s="762"/>
      <c r="X16" s="762"/>
      <c r="Y16" s="762"/>
      <c r="Z16" s="762"/>
    </row>
    <row r="17">
      <c r="A17" s="762"/>
      <c r="B17" s="762"/>
      <c r="C17" s="762"/>
      <c r="D17" s="762"/>
      <c r="E17" s="762"/>
      <c r="F17" s="762"/>
      <c r="G17" s="762"/>
      <c r="H17" s="762"/>
      <c r="I17" s="762"/>
      <c r="J17" s="762"/>
      <c r="K17" s="762"/>
      <c r="L17" s="762"/>
      <c r="M17" s="762"/>
      <c r="N17" s="762"/>
      <c r="O17" s="762"/>
      <c r="P17" s="762"/>
      <c r="Q17" s="762"/>
      <c r="R17" s="762"/>
      <c r="S17" s="762"/>
      <c r="T17" s="762"/>
      <c r="U17" s="762"/>
      <c r="V17" s="762"/>
      <c r="W17" s="762"/>
      <c r="X17" s="762"/>
      <c r="Y17" s="762"/>
      <c r="Z17" s="762"/>
    </row>
    <row r="18">
      <c r="A18" s="762"/>
      <c r="B18" s="762"/>
      <c r="C18" s="762"/>
      <c r="D18" s="762"/>
      <c r="E18" s="762"/>
      <c r="F18" s="762"/>
      <c r="G18" s="762"/>
      <c r="H18" s="762"/>
      <c r="I18" s="762"/>
      <c r="J18" s="762"/>
      <c r="K18" s="762"/>
      <c r="L18" s="762"/>
      <c r="M18" s="762"/>
      <c r="N18" s="762"/>
      <c r="O18" s="762"/>
      <c r="P18" s="762"/>
      <c r="Q18" s="762"/>
      <c r="R18" s="762"/>
      <c r="S18" s="762"/>
      <c r="T18" s="762"/>
      <c r="U18" s="762"/>
      <c r="V18" s="762"/>
      <c r="W18" s="762"/>
      <c r="X18" s="762"/>
      <c r="Y18" s="762"/>
      <c r="Z18" s="762"/>
    </row>
    <row r="19">
      <c r="A19" s="762"/>
      <c r="B19" s="762" t="s">
        <v>910</v>
      </c>
      <c r="C19" s="762"/>
      <c r="D19" s="762"/>
      <c r="E19" s="762"/>
      <c r="F19" s="762"/>
      <c r="G19" s="762"/>
      <c r="H19" s="762"/>
      <c r="I19" s="762"/>
      <c r="J19" s="762"/>
      <c r="K19" s="762"/>
      <c r="L19" s="762"/>
      <c r="M19" s="762"/>
      <c r="N19" s="762"/>
      <c r="O19" s="762"/>
      <c r="P19" s="762"/>
      <c r="Q19" s="762"/>
      <c r="R19" s="762"/>
      <c r="S19" s="762"/>
      <c r="T19" s="762"/>
      <c r="U19" s="762"/>
      <c r="V19" s="762"/>
      <c r="W19" s="762"/>
      <c r="X19" s="762"/>
      <c r="Y19" s="762"/>
      <c r="Z19" s="762"/>
    </row>
    <row r="20">
      <c r="A20" s="762"/>
      <c r="B20" s="762" t="s">
        <v>911</v>
      </c>
      <c r="C20" s="762" t="s">
        <v>908</v>
      </c>
      <c r="D20" s="762" t="s">
        <v>909</v>
      </c>
      <c r="E20" s="762"/>
      <c r="F20" s="762"/>
      <c r="G20" s="762"/>
      <c r="H20" s="762"/>
      <c r="I20" s="762"/>
      <c r="J20" s="762"/>
      <c r="K20" s="762"/>
      <c r="L20" s="762"/>
      <c r="M20" s="762"/>
      <c r="N20" s="762"/>
      <c r="O20" s="762"/>
      <c r="P20" s="762"/>
      <c r="Q20" s="762"/>
      <c r="R20" s="762"/>
      <c r="S20" s="762"/>
      <c r="T20" s="762"/>
      <c r="U20" s="762"/>
      <c r="V20" s="762"/>
      <c r="W20" s="762"/>
      <c r="X20" s="762"/>
      <c r="Y20" s="762"/>
      <c r="Z20" s="762"/>
    </row>
    <row r="21">
      <c r="A21" s="762"/>
      <c r="B21" s="764">
        <v>0.01</v>
      </c>
      <c r="C21" s="765">
        <v>0.51</v>
      </c>
      <c r="D21" s="765">
        <v>0.6</v>
      </c>
      <c r="E21" s="762"/>
      <c r="F21" s="762"/>
      <c r="G21" s="762"/>
      <c r="H21" s="762"/>
      <c r="I21" s="762"/>
      <c r="J21" s="762"/>
      <c r="K21" s="762"/>
      <c r="L21" s="762"/>
      <c r="M21" s="762"/>
      <c r="N21" s="762"/>
      <c r="O21" s="762"/>
      <c r="P21" s="762"/>
      <c r="Q21" s="762"/>
      <c r="R21" s="762"/>
      <c r="S21" s="762"/>
      <c r="T21" s="762"/>
      <c r="U21" s="762"/>
      <c r="V21" s="762"/>
      <c r="W21" s="762"/>
      <c r="X21" s="762"/>
      <c r="Y21" s="762"/>
      <c r="Z21" s="762"/>
    </row>
    <row r="22">
      <c r="A22" s="762"/>
      <c r="B22" s="764">
        <v>3.8</v>
      </c>
      <c r="C22" s="765">
        <v>0.51</v>
      </c>
      <c r="D22" s="765">
        <v>0.6</v>
      </c>
      <c r="E22" s="762"/>
      <c r="F22" s="762"/>
      <c r="G22" s="762"/>
      <c r="H22" s="762"/>
      <c r="I22" s="762"/>
      <c r="J22" s="762"/>
      <c r="K22" s="762"/>
      <c r="L22" s="762"/>
      <c r="M22" s="762"/>
      <c r="N22" s="762"/>
      <c r="O22" s="762"/>
      <c r="P22" s="762"/>
      <c r="Q22" s="762"/>
      <c r="R22" s="762"/>
      <c r="S22" s="762"/>
      <c r="T22" s="762"/>
      <c r="U22" s="762"/>
      <c r="V22" s="762"/>
      <c r="W22" s="762"/>
      <c r="X22" s="762"/>
      <c r="Y22" s="762"/>
      <c r="Z22" s="762"/>
    </row>
    <row r="23">
      <c r="A23" s="762"/>
      <c r="B23" s="764">
        <v>7.6</v>
      </c>
      <c r="C23" s="765">
        <v>1.0</v>
      </c>
      <c r="D23" s="765">
        <v>1.0</v>
      </c>
      <c r="E23" s="762"/>
      <c r="F23" s="762"/>
      <c r="G23" s="762"/>
      <c r="H23" s="762"/>
      <c r="I23" s="762"/>
      <c r="J23" s="762"/>
      <c r="K23" s="762"/>
      <c r="L23" s="762"/>
      <c r="M23" s="762"/>
      <c r="N23" s="762"/>
      <c r="O23" s="762"/>
      <c r="P23" s="762"/>
      <c r="Q23" s="762"/>
      <c r="R23" s="762"/>
      <c r="S23" s="762"/>
      <c r="T23" s="762"/>
      <c r="U23" s="762"/>
      <c r="V23" s="762"/>
      <c r="W23" s="762"/>
      <c r="X23" s="762"/>
      <c r="Y23" s="762"/>
      <c r="Z23" s="762"/>
    </row>
    <row r="24">
      <c r="A24" s="762"/>
      <c r="B24" s="764">
        <v>10.6</v>
      </c>
      <c r="C24" s="765">
        <v>1.35</v>
      </c>
      <c r="D24" s="765">
        <v>1.35</v>
      </c>
      <c r="E24" s="762"/>
      <c r="F24" s="762"/>
      <c r="G24" s="762"/>
      <c r="H24" s="762"/>
      <c r="I24" s="762"/>
      <c r="J24" s="762"/>
      <c r="K24" s="762"/>
      <c r="L24" s="762"/>
      <c r="M24" s="762"/>
      <c r="N24" s="762"/>
      <c r="O24" s="762"/>
      <c r="P24" s="762"/>
      <c r="Q24" s="762"/>
      <c r="R24" s="762"/>
      <c r="S24" s="762"/>
      <c r="T24" s="762"/>
      <c r="U24" s="762"/>
      <c r="V24" s="762"/>
      <c r="W24" s="762"/>
      <c r="X24" s="762"/>
      <c r="Y24" s="762"/>
      <c r="Z24" s="762"/>
    </row>
    <row r="25">
      <c r="A25" s="762"/>
      <c r="B25" s="764">
        <v>15.0</v>
      </c>
      <c r="C25" s="765">
        <v>1.86</v>
      </c>
      <c r="D25" s="765">
        <v>1.9</v>
      </c>
      <c r="E25" s="762"/>
      <c r="F25" s="762"/>
      <c r="G25" s="762"/>
      <c r="H25" s="762"/>
      <c r="I25" s="762"/>
      <c r="J25" s="762"/>
      <c r="K25" s="762"/>
      <c r="L25" s="762"/>
      <c r="M25" s="762"/>
      <c r="N25" s="762"/>
      <c r="O25" s="762"/>
      <c r="P25" s="762"/>
      <c r="Q25" s="762"/>
      <c r="R25" s="762"/>
      <c r="S25" s="762"/>
      <c r="T25" s="762"/>
      <c r="U25" s="762"/>
      <c r="V25" s="762"/>
      <c r="W25" s="762"/>
      <c r="X25" s="762"/>
      <c r="Y25" s="762"/>
      <c r="Z25" s="762"/>
    </row>
    <row r="26">
      <c r="A26" s="762"/>
      <c r="B26" s="762"/>
      <c r="C26" s="762"/>
      <c r="D26" s="762"/>
      <c r="E26" s="762"/>
      <c r="F26" s="762"/>
      <c r="G26" s="762"/>
      <c r="H26" s="762"/>
      <c r="I26" s="762"/>
      <c r="J26" s="762"/>
      <c r="K26" s="762"/>
      <c r="L26" s="762"/>
      <c r="M26" s="762"/>
      <c r="N26" s="762"/>
      <c r="O26" s="762"/>
      <c r="P26" s="762"/>
      <c r="Q26" s="762"/>
      <c r="R26" s="762"/>
      <c r="S26" s="762"/>
      <c r="T26" s="762"/>
      <c r="U26" s="762"/>
      <c r="V26" s="762"/>
      <c r="W26" s="762"/>
      <c r="X26" s="762"/>
      <c r="Y26" s="762"/>
      <c r="Z26" s="762"/>
    </row>
    <row r="27">
      <c r="A27" s="762"/>
      <c r="B27" s="762"/>
      <c r="C27" s="762"/>
      <c r="D27" s="762"/>
      <c r="E27" s="762"/>
      <c r="F27" s="762" t="s">
        <v>912</v>
      </c>
      <c r="G27" s="762"/>
      <c r="H27" s="762"/>
      <c r="I27" s="762"/>
      <c r="J27" s="762" t="s">
        <v>913</v>
      </c>
      <c r="K27" s="762"/>
      <c r="L27" s="762"/>
      <c r="M27" s="762"/>
      <c r="N27" s="762"/>
      <c r="O27" s="762"/>
      <c r="P27" s="762" t="s">
        <v>914</v>
      </c>
      <c r="Q27" s="762"/>
      <c r="R27" s="762"/>
      <c r="S27" s="762"/>
      <c r="T27" s="762"/>
      <c r="U27" s="762"/>
      <c r="V27" s="762"/>
      <c r="W27" s="762" t="s">
        <v>915</v>
      </c>
      <c r="X27" s="762"/>
      <c r="Y27" s="762"/>
      <c r="Z27" s="762"/>
    </row>
    <row r="28">
      <c r="A28" s="769"/>
      <c r="B28" s="769"/>
      <c r="C28" s="769"/>
      <c r="D28" s="770" t="s">
        <v>916</v>
      </c>
      <c r="E28" s="769"/>
      <c r="F28" s="769" t="s">
        <v>917</v>
      </c>
      <c r="I28" s="769"/>
      <c r="J28" s="769" t="s">
        <v>918</v>
      </c>
      <c r="K28" s="769"/>
      <c r="L28" s="769"/>
      <c r="M28" s="769" t="s">
        <v>919</v>
      </c>
      <c r="N28" s="769"/>
      <c r="O28" s="769"/>
      <c r="P28" s="769"/>
      <c r="Q28" s="769" t="s">
        <v>918</v>
      </c>
      <c r="R28" s="769"/>
      <c r="S28" s="769"/>
      <c r="T28" s="769" t="s">
        <v>919</v>
      </c>
      <c r="U28" s="769"/>
      <c r="V28" s="769"/>
      <c r="W28" s="769" t="s">
        <v>918</v>
      </c>
      <c r="X28" s="769"/>
      <c r="Y28" s="769" t="s">
        <v>919</v>
      </c>
      <c r="Z28" s="769"/>
    </row>
    <row r="29">
      <c r="A29" s="762"/>
      <c r="B29" s="762" t="s">
        <v>920</v>
      </c>
      <c r="C29" s="762"/>
      <c r="D29" s="762"/>
      <c r="E29" s="762"/>
      <c r="F29" s="762"/>
      <c r="G29" s="762" t="s">
        <v>908</v>
      </c>
      <c r="H29" s="762" t="s">
        <v>909</v>
      </c>
      <c r="I29" s="762"/>
      <c r="J29" s="762" t="s">
        <v>908</v>
      </c>
      <c r="K29" s="762" t="s">
        <v>909</v>
      </c>
      <c r="L29" s="762"/>
      <c r="M29" s="762" t="s">
        <v>908</v>
      </c>
      <c r="N29" s="762" t="s">
        <v>909</v>
      </c>
      <c r="O29" s="762"/>
      <c r="P29" s="762"/>
      <c r="Q29" s="762" t="s">
        <v>908</v>
      </c>
      <c r="R29" s="762" t="s">
        <v>909</v>
      </c>
      <c r="S29" s="762"/>
      <c r="T29" s="762" t="s">
        <v>908</v>
      </c>
      <c r="U29" s="762" t="s">
        <v>909</v>
      </c>
      <c r="V29" s="762"/>
      <c r="W29" s="762" t="s">
        <v>908</v>
      </c>
      <c r="X29" s="762" t="s">
        <v>909</v>
      </c>
      <c r="Y29" s="762" t="s">
        <v>908</v>
      </c>
      <c r="Z29" s="762" t="s">
        <v>909</v>
      </c>
    </row>
    <row r="30">
      <c r="A30" s="762"/>
      <c r="B30" s="762" t="s">
        <v>921</v>
      </c>
      <c r="C30" s="762"/>
      <c r="D30" s="764">
        <v>2.0</v>
      </c>
      <c r="E30" s="762"/>
      <c r="F30" s="771">
        <f>if(($C$32/($B$8-1))&gt;10.6,"N/A",($C$32/($B$8-1)))</f>
        <v>6.8834</v>
      </c>
      <c r="G30" s="772">
        <f t="shared" ref="G30:G38" si="3">IF($F30&lt;=MIN($B$21:$B$25),
   INDEX($C$21:$C$25,1),
   IF($F30&gt;=MAX($B$21:$B$25),
      INDEX($C$21:$C$25,ROWS($C$21:$C$25)),
      INDEX($C$21:$C$25, MATCH($F30,$B$21:$B$25,1)) +
      ($F30-INDEX($B$21:$B$25, MATCH($F30,$B$21:$B$25,1))) *
      (INDEX($C$21:$C$25, MATCH($F30,$B$21:$B$25,1)+1)-INDEX($C$21:$C$25, MATCH($F30,$B$21:$B$25,1))) /
      (INDEX($B$21:$B$25, MATCH($F30,$B$21:$B$25,1)+1)-INDEX($B$21:$B$25, MATCH($F30,$B$21:$B$25,1)))
   )
)</f>
        <v>0.9075963158</v>
      </c>
      <c r="H30" s="772">
        <f t="shared" ref="H30:H38" si="4">IF($F30&lt;=MIN($B$21:$B$25),
   INDEX($D$21:$D$25,1),
   IF($F30&gt;=MAX($B$21:$B$25),
      INDEX($D$21:$D$25,ROWS($D$21:$D$25)),
      INDEX($D$21:$D$25, MATCH($F30,$B$21:$B$25,1)) +
      ($F30-INDEX($B$21:$B$25, MATCH($F30,$B$21:$B$25,1))) *
      (INDEX($D$21:$D$25, MATCH($F30,$B$21:$B$25,1)+1)-INDEX($D$21:$D$25, MATCH($F30,$B$21:$B$25,1))) /
      (INDEX($B$21:$B$25, MATCH($F30,$B$21:$B$25,1)+1)-INDEX($B$21:$B$25, MATCH($F30,$B$21:$B$25,1)))
   )
)</f>
        <v>0.9245684211</v>
      </c>
      <c r="I30" s="766"/>
      <c r="J30" s="771">
        <f t="shared" ref="J30:J38" si="5">if(F30="N/A", "N/A", G30*$C8)</f>
        <v>0.9075963158</v>
      </c>
      <c r="K30" s="771">
        <f t="shared" ref="K30:K38" si="6">if(F30="N/A", "N/A", H30*$D8)</f>
        <v>0.9245684211</v>
      </c>
      <c r="L30" s="766"/>
      <c r="M30" s="771">
        <f t="shared" ref="M30:M38" si="7">if(F30="N/A", "N/A", D30*J30)</f>
        <v>1.815192632</v>
      </c>
      <c r="N30" s="771">
        <f t="shared" ref="N30:N38" si="8">if(F30="N/A", "N/A", D30*K30)</f>
        <v>1.849136842</v>
      </c>
      <c r="O30" s="762"/>
      <c r="P30" s="762" t="s">
        <v>922</v>
      </c>
      <c r="Q30" s="773">
        <f t="shared" ref="Q30:R30" si="1">min(J30:J38)</f>
        <v>0.6528</v>
      </c>
      <c r="R30" s="773">
        <f t="shared" si="1"/>
        <v>0.798</v>
      </c>
      <c r="S30" s="762"/>
      <c r="T30" s="773">
        <f t="shared" ref="T30:U30" si="2">min(M30:M38)</f>
        <v>1.815192632</v>
      </c>
      <c r="U30" s="773">
        <f t="shared" si="2"/>
        <v>1.849136842</v>
      </c>
      <c r="V30" s="762"/>
      <c r="W30" s="762"/>
      <c r="X30" s="762"/>
      <c r="Y30" s="762"/>
      <c r="Z30" s="762"/>
    </row>
    <row r="31">
      <c r="A31" s="762"/>
      <c r="B31" s="762" t="s">
        <v>923</v>
      </c>
      <c r="C31" s="774">
        <f>'(I-2) Bands'!K8</f>
        <v>4</v>
      </c>
      <c r="D31" s="764">
        <v>3.0</v>
      </c>
      <c r="E31" s="762"/>
      <c r="F31" s="772">
        <f>if(($C$32/($B$9-1))&gt;10.6,"N/A",($C$32/($B$9-1)))</f>
        <v>3.4417</v>
      </c>
      <c r="G31" s="772">
        <f t="shared" si="3"/>
        <v>0.51</v>
      </c>
      <c r="H31" s="772">
        <f t="shared" si="4"/>
        <v>0.6</v>
      </c>
      <c r="I31" s="766"/>
      <c r="J31" s="772">
        <f t="shared" si="5"/>
        <v>0.6528</v>
      </c>
      <c r="K31" s="772">
        <f t="shared" si="6"/>
        <v>0.798</v>
      </c>
      <c r="L31" s="766"/>
      <c r="M31" s="775">
        <f t="shared" si="7"/>
        <v>1.9584</v>
      </c>
      <c r="N31" s="776">
        <f t="shared" si="8"/>
        <v>2.394</v>
      </c>
      <c r="O31" s="762"/>
      <c r="P31" s="762" t="s">
        <v>924</v>
      </c>
      <c r="Q31" s="764">
        <f t="shared" ref="Q31:R31" si="9">index($D$30:$N$38,(match(Q30,J30:J38,0)),1)</f>
        <v>3</v>
      </c>
      <c r="R31" s="764">
        <f t="shared" si="9"/>
        <v>3</v>
      </c>
      <c r="S31" s="762"/>
      <c r="T31" s="764">
        <f t="shared" ref="T31:U31" si="10">index($D$30:$N$38,(match(T30,M30:M38,0)),1)</f>
        <v>2</v>
      </c>
      <c r="U31" s="764">
        <f t="shared" si="10"/>
        <v>2</v>
      </c>
      <c r="V31" s="762"/>
      <c r="W31" s="762"/>
      <c r="X31" s="762"/>
      <c r="Y31" s="762"/>
      <c r="Z31" s="762"/>
    </row>
    <row r="32">
      <c r="A32" s="762"/>
      <c r="B32" s="762" t="s">
        <v>925</v>
      </c>
      <c r="C32" s="777">
        <f>convert('(I-2) Bands'!O9,"ft","m")</f>
        <v>6.8834</v>
      </c>
      <c r="D32" s="764">
        <v>4.0</v>
      </c>
      <c r="E32" s="762"/>
      <c r="F32" s="772">
        <f>if(($C$32/($B$10-1))&gt;10.6,"N/A",($C$32/($B$10-1)))</f>
        <v>2.294466667</v>
      </c>
      <c r="G32" s="772">
        <f t="shared" si="3"/>
        <v>0.51</v>
      </c>
      <c r="H32" s="772">
        <f t="shared" si="4"/>
        <v>0.6</v>
      </c>
      <c r="I32" s="766"/>
      <c r="J32" s="778">
        <f t="shared" si="5"/>
        <v>0.7038</v>
      </c>
      <c r="K32" s="772">
        <f t="shared" si="6"/>
        <v>0.9</v>
      </c>
      <c r="L32" s="766"/>
      <c r="M32" s="775">
        <f t="shared" si="7"/>
        <v>2.8152</v>
      </c>
      <c r="N32" s="779">
        <f t="shared" si="8"/>
        <v>3.6</v>
      </c>
      <c r="O32" s="762"/>
      <c r="P32" s="762" t="s">
        <v>923</v>
      </c>
      <c r="Q32" s="780">
        <f>C31</f>
        <v>4</v>
      </c>
      <c r="R32" s="780">
        <f>$C$31</f>
        <v>4</v>
      </c>
      <c r="S32" s="762"/>
      <c r="T32" s="780">
        <f t="shared" ref="T32:U32" si="11">$C$31</f>
        <v>4</v>
      </c>
      <c r="U32" s="780">
        <f t="shared" si="11"/>
        <v>4</v>
      </c>
      <c r="V32" s="762"/>
      <c r="W32" s="762"/>
      <c r="X32" s="762"/>
      <c r="Y32" s="762"/>
      <c r="Z32" s="762"/>
    </row>
    <row r="33">
      <c r="A33" s="762"/>
      <c r="B33" s="762"/>
      <c r="C33" s="762"/>
      <c r="D33" s="764">
        <v>5.0</v>
      </c>
      <c r="E33" s="762"/>
      <c r="F33" s="772">
        <f>if(($C$32/($B$11-1))&gt;10.6,"N/A",($C$32/($B$11-1)))</f>
        <v>1.72085</v>
      </c>
      <c r="G33" s="772">
        <f t="shared" si="3"/>
        <v>0.51</v>
      </c>
      <c r="H33" s="772">
        <f t="shared" si="4"/>
        <v>0.6</v>
      </c>
      <c r="I33" s="766"/>
      <c r="J33" s="781">
        <f t="shared" si="5"/>
        <v>0.7293</v>
      </c>
      <c r="K33" s="772">
        <f t="shared" si="6"/>
        <v>0.96</v>
      </c>
      <c r="L33" s="766"/>
      <c r="M33" s="782">
        <f t="shared" si="7"/>
        <v>3.6465</v>
      </c>
      <c r="N33" s="775">
        <f t="shared" si="8"/>
        <v>4.8</v>
      </c>
      <c r="O33" s="762"/>
      <c r="P33" s="762" t="s">
        <v>926</v>
      </c>
      <c r="Q33" s="773">
        <f t="array" ref="Q33">index($D$30:$N$38,(match(Q32,$D30:$D38,0)),7)</f>
        <v>0.7038</v>
      </c>
      <c r="R33" s="773">
        <f t="array" ref="R33">index($D$30:$N$38,(match(R32,$D30:$D38,0)),8)</f>
        <v>0.9</v>
      </c>
      <c r="S33" s="762"/>
      <c r="T33" s="773">
        <f t="array" ref="T33">index($D$30:$N$38,(match(T32,$D30:$D38,0)),10)</f>
        <v>2.8152</v>
      </c>
      <c r="U33" s="773">
        <f t="array" ref="U33">index($D$30:$N$38,(match(U32,$D30:$D38,0)),11)</f>
        <v>3.6</v>
      </c>
      <c r="V33" s="762"/>
      <c r="W33" s="762" t="s">
        <v>927</v>
      </c>
      <c r="X33" s="762" t="s">
        <v>927</v>
      </c>
      <c r="Y33" s="762" t="s">
        <v>927</v>
      </c>
      <c r="Z33" s="762" t="s">
        <v>927</v>
      </c>
    </row>
    <row r="34">
      <c r="A34" s="762"/>
      <c r="B34" s="762"/>
      <c r="C34" s="762"/>
      <c r="D34" s="764">
        <v>6.0</v>
      </c>
      <c r="E34" s="762"/>
      <c r="F34" s="772">
        <f>if(($C$32/($B$12-1))&gt;10.6,"N/A",($C$32/($B$12-1)))</f>
        <v>1.37668</v>
      </c>
      <c r="G34" s="772">
        <f t="shared" si="3"/>
        <v>0.51</v>
      </c>
      <c r="H34" s="772">
        <f t="shared" si="4"/>
        <v>0.6</v>
      </c>
      <c r="I34" s="766"/>
      <c r="J34" s="775">
        <f t="shared" si="5"/>
        <v>0.7293</v>
      </c>
      <c r="K34" s="772">
        <f t="shared" si="6"/>
        <v>0.96</v>
      </c>
      <c r="L34" s="766"/>
      <c r="M34" s="776">
        <f t="shared" si="7"/>
        <v>4.3758</v>
      </c>
      <c r="N34" s="783">
        <f t="shared" si="8"/>
        <v>5.76</v>
      </c>
      <c r="O34" s="762"/>
      <c r="P34" s="762" t="s">
        <v>928</v>
      </c>
      <c r="Q34" s="773">
        <f t="shared" ref="Q34:R34" si="12">-(Q30-Q33)</f>
        <v>0.051</v>
      </c>
      <c r="R34" s="773">
        <f t="shared" si="12"/>
        <v>0.102</v>
      </c>
      <c r="S34" s="762"/>
      <c r="T34" s="773">
        <f t="shared" ref="T34:U34" si="13">-(T30-T33)</f>
        <v>1.000007368</v>
      </c>
      <c r="U34" s="773">
        <f t="shared" si="13"/>
        <v>1.750863158</v>
      </c>
      <c r="V34" s="762"/>
      <c r="W34" s="762" t="str">
        <f t="shared" ref="W34:X34" si="14">if(Q34=0, "Yes", "No")</f>
        <v>No</v>
      </c>
      <c r="X34" s="762" t="str">
        <f t="shared" si="14"/>
        <v>No</v>
      </c>
      <c r="Y34" s="762" t="str">
        <f t="shared" ref="Y34:Z34" si="15">if(T34=0, "Yes", "No")</f>
        <v>No</v>
      </c>
      <c r="Z34" s="762" t="str">
        <f t="shared" si="15"/>
        <v>No</v>
      </c>
    </row>
    <row r="35">
      <c r="A35" s="784"/>
      <c r="B35" s="784"/>
      <c r="C35" s="784"/>
      <c r="D35" s="785">
        <v>7.0</v>
      </c>
      <c r="E35" s="784"/>
      <c r="F35" s="786">
        <f>if(($C$32/($B$13-1))&gt;10.6,"N/A",($C$32/($B$13-1)))</f>
        <v>1.147233333</v>
      </c>
      <c r="G35" s="786">
        <f t="shared" si="3"/>
        <v>0.51</v>
      </c>
      <c r="H35" s="786">
        <f t="shared" si="4"/>
        <v>0.6</v>
      </c>
      <c r="I35" s="787"/>
      <c r="J35" s="788">
        <f t="shared" si="5"/>
        <v>0.7293</v>
      </c>
      <c r="K35" s="788">
        <f t="shared" si="6"/>
        <v>0.96</v>
      </c>
      <c r="L35" s="787"/>
      <c r="M35" s="789">
        <f t="shared" si="7"/>
        <v>5.1051</v>
      </c>
      <c r="N35" s="790">
        <f t="shared" si="8"/>
        <v>6.72</v>
      </c>
      <c r="O35" s="784"/>
      <c r="P35" s="784" t="s">
        <v>929</v>
      </c>
      <c r="Q35" s="791">
        <f t="shared" ref="Q35:R35" si="16">Q34/Q33</f>
        <v>0.07246376812</v>
      </c>
      <c r="R35" s="791">
        <f t="shared" si="16"/>
        <v>0.1133333333</v>
      </c>
      <c r="S35" s="792"/>
      <c r="T35" s="791">
        <f t="shared" ref="T35:U35" si="17">T34/T33</f>
        <v>0.355217167</v>
      </c>
      <c r="U35" s="791">
        <f t="shared" si="17"/>
        <v>0.4863508772</v>
      </c>
      <c r="V35" s="784"/>
      <c r="W35" s="793" t="str">
        <f t="shared" ref="W35:Z35" si="18">if(Q34=0, "Based on current Inputs, your Band Layout is optimized for the Required Bracing Length for each individual Band in this Orthogonal Direction on this Braced Storey. To learn more, review your [R-7] Optimization Report.", "Based on current Inputs, your Band Layout could be refined to reduce the Required Bracing Length for each individual Band in this Orthogonal Direction on this Braced Storey by as much as " &amp; TEXT(Q35,"0%") &amp; ". To learn more, review your [R-7] Optimization Report.")</f>
        <v>Based on current Inputs, your Band Layout could be refined to reduce the Required Bracing Length for each individual Band in this Orthogonal Direction on this Braced Storey by as much as 7%. To learn more, review your [R-7] Optimization Report.</v>
      </c>
      <c r="X35" s="793" t="str">
        <f t="shared" si="18"/>
        <v>Based on current Inputs, your Band Layout could be refined to reduce the Required Bracing Length for each individual Band in this Orthogonal Direction on this Braced Storey by as much as 11%. To learn more, review your [R-7] Optimization Report.</v>
      </c>
      <c r="Y35" s="793" t="str">
        <f t="shared" si="18"/>
        <v>Based on current Inputs, your Band Layout is optimized for the Required Bracing Length for each individual Band in this Orthogonal Direction on this Braced Storey. To learn more, review your [R-7] Optimization Report.</v>
      </c>
      <c r="Z35" s="793" t="str">
        <f t="shared" si="18"/>
        <v>Based on current Inputs, your Band Layout could be refined to reduce the Required Bracing Length for each individual Band in this Orthogonal Direction on this Braced Storey by as much as 36%. To learn more, review your [R-7] Optimization Report.</v>
      </c>
    </row>
    <row r="36">
      <c r="A36" s="762"/>
      <c r="B36" s="762"/>
      <c r="C36" s="762"/>
      <c r="D36" s="764">
        <v>8.0</v>
      </c>
      <c r="E36" s="762"/>
      <c r="F36" s="772">
        <f>if(($C$32/($B$14-1))&gt;10.6,"N/A",($C$32/($B$14-1)))</f>
        <v>0.9833428571</v>
      </c>
      <c r="G36" s="772">
        <f t="shared" si="3"/>
        <v>0.51</v>
      </c>
      <c r="H36" s="772">
        <f t="shared" si="4"/>
        <v>0.6</v>
      </c>
      <c r="I36" s="766"/>
      <c r="J36" s="776">
        <f t="shared" si="5"/>
        <v>0.7293</v>
      </c>
      <c r="K36" s="776">
        <f t="shared" si="6"/>
        <v>0.96</v>
      </c>
      <c r="L36" s="766"/>
      <c r="M36" s="794">
        <f t="shared" si="7"/>
        <v>5.8344</v>
      </c>
      <c r="N36" s="778">
        <f t="shared" si="8"/>
        <v>7.68</v>
      </c>
      <c r="O36" s="762"/>
      <c r="P36" s="762"/>
      <c r="Q36" s="762"/>
      <c r="R36" s="762"/>
      <c r="S36" s="762"/>
      <c r="T36" s="762"/>
      <c r="U36" s="762"/>
      <c r="V36" s="762"/>
    </row>
    <row r="37">
      <c r="A37" s="762"/>
      <c r="B37" s="762"/>
      <c r="C37" s="762"/>
      <c r="D37" s="764">
        <v>9.0</v>
      </c>
      <c r="E37" s="762"/>
      <c r="F37" s="772">
        <f>if(($C$32/($B$15-1))&gt;10.6,"N/A",($C$32/($B$15-1)))</f>
        <v>0.860425</v>
      </c>
      <c r="G37" s="772">
        <f t="shared" si="3"/>
        <v>0.51</v>
      </c>
      <c r="H37" s="772">
        <f t="shared" si="4"/>
        <v>0.6</v>
      </c>
      <c r="I37" s="766"/>
      <c r="J37" s="776">
        <f t="shared" si="5"/>
        <v>0.7293</v>
      </c>
      <c r="K37" s="776">
        <f t="shared" si="6"/>
        <v>0.96</v>
      </c>
      <c r="L37" s="766"/>
      <c r="M37" s="795">
        <f t="shared" si="7"/>
        <v>6.5637</v>
      </c>
      <c r="N37" s="796">
        <f t="shared" si="8"/>
        <v>8.64</v>
      </c>
      <c r="O37" s="762"/>
      <c r="P37" s="762"/>
      <c r="Q37" s="762"/>
      <c r="R37" s="762"/>
      <c r="S37" s="762"/>
      <c r="T37" s="762"/>
      <c r="U37" s="762"/>
      <c r="V37" s="762"/>
    </row>
    <row r="38">
      <c r="A38" s="762"/>
      <c r="B38" s="762"/>
      <c r="C38" s="762"/>
      <c r="D38" s="764">
        <v>10.0</v>
      </c>
      <c r="E38" s="762"/>
      <c r="F38" s="772">
        <f>if(($C$32/($B$16-1))&gt;10.6,"N/A",($C$32/($B$16-1)))</f>
        <v>0.7648222222</v>
      </c>
      <c r="G38" s="772">
        <f t="shared" si="3"/>
        <v>0.51</v>
      </c>
      <c r="H38" s="772">
        <f t="shared" si="4"/>
        <v>0.6</v>
      </c>
      <c r="I38" s="766"/>
      <c r="J38" s="776">
        <f t="shared" si="5"/>
        <v>0.7293</v>
      </c>
      <c r="K38" s="776">
        <f t="shared" si="6"/>
        <v>0.96</v>
      </c>
      <c r="L38" s="766"/>
      <c r="M38" s="772">
        <f t="shared" si="7"/>
        <v>7.293</v>
      </c>
      <c r="N38" s="772">
        <f t="shared" si="8"/>
        <v>9.6</v>
      </c>
      <c r="O38" s="762"/>
      <c r="P38" s="762"/>
      <c r="Q38" s="762"/>
      <c r="R38" s="762"/>
      <c r="S38" s="762"/>
      <c r="T38" s="762"/>
      <c r="U38" s="762"/>
      <c r="V38" s="762"/>
    </row>
    <row r="39">
      <c r="A39" s="762"/>
      <c r="B39" s="762"/>
      <c r="C39" s="762"/>
      <c r="D39" s="762"/>
      <c r="E39" s="762"/>
      <c r="F39" s="766"/>
      <c r="G39" s="766"/>
      <c r="H39" s="766"/>
      <c r="I39" s="766"/>
      <c r="J39" s="766"/>
      <c r="K39" s="766"/>
      <c r="L39" s="766"/>
      <c r="M39" s="766"/>
      <c r="N39" s="766"/>
      <c r="O39" s="762"/>
      <c r="P39" s="762"/>
      <c r="Q39" s="762"/>
      <c r="R39" s="762"/>
      <c r="S39" s="762"/>
      <c r="T39" s="762"/>
      <c r="U39" s="762"/>
      <c r="V39" s="762"/>
      <c r="W39" s="762" t="str">
        <f>if(Q34=0, "WIND: ✅", "WIND: 🔄+" &amp; TEXT(Q35,"0%" &amp; ""))</f>
        <v>WIND: 🔄+7%</v>
      </c>
      <c r="X39" s="762" t="str">
        <f>if(R34=0, "SEISMIC: ✅", "SEISMIC: 🔄+" &amp; TEXT(R35,"0%") &amp; "")</f>
        <v>SEISMIC: 🔄+11%</v>
      </c>
      <c r="Y39" s="762" t="str">
        <f>if(T34=0, "WIND: ✅", "WIND: 🔄+" &amp; TEXT(T35,"0%") &amp; "")</f>
        <v>WIND: 🔄+36%</v>
      </c>
      <c r="Z39" s="762" t="str">
        <f>if(U34=0, "SEISMIC: ✅", "SEISMIC: 🔄+" &amp; TEXT(U35,"0%") &amp; "")</f>
        <v>SEISMIC: 🔄+49%</v>
      </c>
    </row>
    <row r="40">
      <c r="A40" s="762"/>
      <c r="B40" s="762"/>
      <c r="C40" s="762"/>
      <c r="D40" s="762"/>
      <c r="E40" s="762"/>
      <c r="F40" s="766"/>
      <c r="G40" s="766"/>
      <c r="H40" s="766"/>
      <c r="I40" s="766"/>
      <c r="J40" s="766"/>
      <c r="K40" s="766"/>
      <c r="L40" s="766"/>
      <c r="M40" s="766"/>
      <c r="N40" s="766"/>
      <c r="O40" s="762"/>
      <c r="P40" s="762"/>
      <c r="Q40" s="762"/>
      <c r="R40" s="762"/>
      <c r="S40" s="762"/>
      <c r="T40" s="762"/>
      <c r="U40" s="762"/>
      <c r="V40" s="762"/>
      <c r="W40" s="762"/>
      <c r="X40" s="762"/>
      <c r="Y40" s="762"/>
      <c r="Z40" s="762"/>
    </row>
    <row r="41">
      <c r="A41" s="762"/>
      <c r="B41" s="762" t="s">
        <v>930</v>
      </c>
      <c r="C41" s="762"/>
      <c r="D41" s="764">
        <v>2.0</v>
      </c>
      <c r="E41" s="762"/>
      <c r="F41" s="771" t="str">
        <f t="shared" ref="F41:F49" si="21">if(($C$43/($B8-1))&gt;10.6,"N/A",($C$43/($B8-1)))</f>
        <v>N/A</v>
      </c>
      <c r="G41" s="772">
        <f t="shared" ref="G41:G49" si="22">IF($F41&lt;=MIN($B$21:$B$25),
   INDEX($C$21:$C$25,1),
   IF($F41&gt;=MAX($B$21:$B$25),
      INDEX($C$21:$C$25,ROWS($C$21:$C$25)),
      INDEX($C$21:$C$25, MATCH($F41,$B$21:$B$25,1)) +
      ($F41-INDEX($B$21:$B$25, MATCH($F41,$B$21:$B$25,1))) *
      (INDEX($C$21:$C$25, MATCH($F41,$B$21:$B$25,1)+1)-INDEX($C$21:$C$25, MATCH($F41,$B$21:$B$25,1))) /
      (INDEX($B$21:$B$25, MATCH($F41,$B$21:$B$25,1)+1)-INDEX($B$21:$B$25, MATCH($F41,$B$21:$B$25,1)))
   )
)</f>
        <v>1.86</v>
      </c>
      <c r="H41" s="772">
        <f t="shared" ref="H41:H49" si="23">IF($F41&lt;=MIN($B$21:$B$25),
   INDEX($D$21:$D$25,1),
   IF($F41&gt;=MAX($B$21:$B$25),
      INDEX($D$21:$D$25,ROWS($D$21:$D$25)),
      INDEX($D$21:$D$25, MATCH($F41,$B$21:$B$25,1)) +
      ($F41-INDEX($B$21:$B$25, MATCH($F41,$B$21:$B$25,1))) *
      (INDEX($D$21:$D$25, MATCH($F41,$B$21:$B$25,1)+1)-INDEX($D$21:$D$25, MATCH($F41,$B$21:$B$25,1))) /
      (INDEX($B$21:$B$25, MATCH($F41,$B$21:$B$25,1)+1)-INDEX($B$21:$B$25, MATCH($F41,$B$21:$B$25,1)))
   )
)</f>
        <v>1.9</v>
      </c>
      <c r="I41" s="766"/>
      <c r="J41" s="771" t="str">
        <f t="shared" ref="J41:J49" si="24">if(F41="N/A", "N/A", G41*$C8)</f>
        <v>N/A</v>
      </c>
      <c r="K41" s="771" t="str">
        <f t="shared" ref="K41:K49" si="25">if(F41="N/A", "N/A", H41*$D8)</f>
        <v>N/A</v>
      </c>
      <c r="L41" s="766"/>
      <c r="M41" s="771" t="str">
        <f t="shared" ref="M41:M49" si="26">if(F41="N/A", "N/A", D41*J41)</f>
        <v>N/A</v>
      </c>
      <c r="N41" s="771" t="str">
        <f t="shared" ref="N41:N49" si="27">if(F41="N/A", "N/A", D41*K41)</f>
        <v>N/A</v>
      </c>
      <c r="O41" s="762"/>
      <c r="P41" s="762" t="s">
        <v>922</v>
      </c>
      <c r="Q41" s="773">
        <f t="shared" ref="Q41:R41" si="19">min(J41:J49)</f>
        <v>0.7293</v>
      </c>
      <c r="R41" s="773">
        <f t="shared" si="19"/>
        <v>0.96</v>
      </c>
      <c r="S41" s="762"/>
      <c r="T41" s="773">
        <f t="shared" ref="T41:U41" si="20">min(M41:M49)</f>
        <v>4.200191296</v>
      </c>
      <c r="U41" s="773">
        <f t="shared" si="20"/>
        <v>4.54911205</v>
      </c>
      <c r="V41" s="762"/>
      <c r="W41" s="762"/>
      <c r="X41" s="762"/>
      <c r="Y41" s="762"/>
      <c r="Z41" s="762"/>
    </row>
    <row r="42">
      <c r="A42" s="762"/>
      <c r="B42" s="762" t="s">
        <v>923</v>
      </c>
      <c r="C42" s="774">
        <f>'(I-2) Bands'!K12</f>
        <v>3</v>
      </c>
      <c r="D42" s="764">
        <v>3.0</v>
      </c>
      <c r="E42" s="762"/>
      <c r="F42" s="771">
        <f t="shared" si="21"/>
        <v>8.8011</v>
      </c>
      <c r="G42" s="772">
        <f t="shared" si="22"/>
        <v>1.140128333</v>
      </c>
      <c r="H42" s="772">
        <f t="shared" si="23"/>
        <v>1.140128333</v>
      </c>
      <c r="I42" s="766"/>
      <c r="J42" s="771">
        <f t="shared" si="24"/>
        <v>1.459364267</v>
      </c>
      <c r="K42" s="771">
        <f t="shared" si="25"/>
        <v>1.516370683</v>
      </c>
      <c r="L42" s="766"/>
      <c r="M42" s="771">
        <f t="shared" si="26"/>
        <v>4.3780928</v>
      </c>
      <c r="N42" s="771">
        <f t="shared" si="27"/>
        <v>4.54911205</v>
      </c>
      <c r="O42" s="762"/>
      <c r="P42" s="762" t="s">
        <v>924</v>
      </c>
      <c r="Q42" s="764">
        <f t="shared" ref="Q42:R42" si="28">index($D$41:$N$49,(match(Q41,J41:J49,0)),1)</f>
        <v>6</v>
      </c>
      <c r="R42" s="764">
        <f t="shared" si="28"/>
        <v>6</v>
      </c>
      <c r="S42" s="762"/>
      <c r="T42" s="764">
        <f t="shared" ref="T42:U42" si="29">index($D$41:$N$49,(match(T41,M41:M49,0)),1)</f>
        <v>5</v>
      </c>
      <c r="U42" s="764">
        <f t="shared" si="29"/>
        <v>3</v>
      </c>
      <c r="V42" s="762"/>
      <c r="W42" s="762"/>
      <c r="X42" s="762"/>
      <c r="Y42" s="762"/>
      <c r="Z42" s="762"/>
    </row>
    <row r="43">
      <c r="A43" s="762"/>
      <c r="B43" s="762" t="s">
        <v>925</v>
      </c>
      <c r="C43" s="777">
        <f>convert('(I-2) Bands'!O13,"ft","m")</f>
        <v>17.6022</v>
      </c>
      <c r="D43" s="764">
        <v>4.0</v>
      </c>
      <c r="E43" s="762"/>
      <c r="F43" s="772">
        <f t="shared" si="21"/>
        <v>5.8674</v>
      </c>
      <c r="G43" s="772">
        <f t="shared" si="22"/>
        <v>0.7765857895</v>
      </c>
      <c r="H43" s="772">
        <f t="shared" si="23"/>
        <v>0.8176210526</v>
      </c>
      <c r="I43" s="766"/>
      <c r="J43" s="772">
        <f t="shared" si="24"/>
        <v>1.071688389</v>
      </c>
      <c r="K43" s="772">
        <f t="shared" si="25"/>
        <v>1.226431579</v>
      </c>
      <c r="L43" s="766"/>
      <c r="M43" s="775">
        <f t="shared" si="26"/>
        <v>4.286753558</v>
      </c>
      <c r="N43" s="776">
        <f t="shared" si="27"/>
        <v>4.905726316</v>
      </c>
      <c r="O43" s="762"/>
      <c r="P43" s="762" t="s">
        <v>923</v>
      </c>
      <c r="Q43" s="780">
        <f t="shared" ref="Q43:R43" si="30">$C$42</f>
        <v>3</v>
      </c>
      <c r="R43" s="780">
        <f t="shared" si="30"/>
        <v>3</v>
      </c>
      <c r="S43" s="762"/>
      <c r="T43" s="780">
        <f t="shared" ref="T43:U43" si="31">$C$42</f>
        <v>3</v>
      </c>
      <c r="U43" s="780">
        <f t="shared" si="31"/>
        <v>3</v>
      </c>
      <c r="V43" s="762"/>
      <c r="W43" s="762"/>
      <c r="X43" s="762"/>
      <c r="Y43" s="762"/>
      <c r="Z43" s="762"/>
    </row>
    <row r="44">
      <c r="A44" s="762"/>
      <c r="B44" s="762"/>
      <c r="C44" s="762"/>
      <c r="D44" s="764">
        <v>5.0</v>
      </c>
      <c r="E44" s="762"/>
      <c r="F44" s="772">
        <f t="shared" si="21"/>
        <v>4.40055</v>
      </c>
      <c r="G44" s="772">
        <f t="shared" si="22"/>
        <v>0.5874393421</v>
      </c>
      <c r="H44" s="772">
        <f t="shared" si="23"/>
        <v>0.6632157895</v>
      </c>
      <c r="I44" s="766"/>
      <c r="J44" s="778">
        <f t="shared" si="24"/>
        <v>0.8400382592</v>
      </c>
      <c r="K44" s="778">
        <f t="shared" si="25"/>
        <v>1.061145263</v>
      </c>
      <c r="L44" s="766"/>
      <c r="M44" s="775">
        <f t="shared" si="26"/>
        <v>4.200191296</v>
      </c>
      <c r="N44" s="775">
        <f t="shared" si="27"/>
        <v>5.305726316</v>
      </c>
      <c r="O44" s="762"/>
      <c r="P44" s="762" t="s">
        <v>926</v>
      </c>
      <c r="Q44" s="773">
        <f t="array" ref="Q44">index($D$41:$N$49,(match(Q43,$D41:$D49,0)),7)</f>
        <v>1.459364267</v>
      </c>
      <c r="R44" s="773">
        <f t="array" ref="R44">index($D$41:$N$49,(match(R43,$D41:$D49,0)),8)</f>
        <v>1.516370683</v>
      </c>
      <c r="S44" s="762"/>
      <c r="T44" s="773">
        <f t="array" ref="T44">index($D$41:$N$49,(match(T43,$D41:$D49,0)),10)</f>
        <v>4.3780928</v>
      </c>
      <c r="U44" s="773">
        <f t="array" ref="U44">index($D$41:$N$49,(match(U43,$D41:$D49,0)),11)</f>
        <v>4.54911205</v>
      </c>
      <c r="V44" s="762"/>
      <c r="W44" s="762" t="s">
        <v>927</v>
      </c>
      <c r="X44" s="762" t="s">
        <v>927</v>
      </c>
      <c r="Y44" s="762" t="s">
        <v>927</v>
      </c>
      <c r="Z44" s="762" t="s">
        <v>927</v>
      </c>
    </row>
    <row r="45">
      <c r="A45" s="762"/>
      <c r="B45" s="762"/>
      <c r="C45" s="762"/>
      <c r="D45" s="764">
        <v>6.0</v>
      </c>
      <c r="E45" s="762"/>
      <c r="F45" s="772">
        <f t="shared" si="21"/>
        <v>3.52044</v>
      </c>
      <c r="G45" s="772">
        <f t="shared" si="22"/>
        <v>0.51</v>
      </c>
      <c r="H45" s="772">
        <f t="shared" si="23"/>
        <v>0.6</v>
      </c>
      <c r="I45" s="766"/>
      <c r="J45" s="797">
        <f t="shared" si="24"/>
        <v>0.7293</v>
      </c>
      <c r="K45" s="798">
        <f t="shared" si="25"/>
        <v>0.96</v>
      </c>
      <c r="L45" s="766"/>
      <c r="M45" s="776">
        <f t="shared" si="26"/>
        <v>4.3758</v>
      </c>
      <c r="N45" s="775">
        <f t="shared" si="27"/>
        <v>5.76</v>
      </c>
      <c r="O45" s="762"/>
      <c r="P45" s="762" t="s">
        <v>928</v>
      </c>
      <c r="Q45" s="773">
        <f t="shared" ref="Q45:R45" si="32">-(Q41-Q44)</f>
        <v>0.7300642667</v>
      </c>
      <c r="R45" s="773">
        <f t="shared" si="32"/>
        <v>0.5563706833</v>
      </c>
      <c r="S45" s="762"/>
      <c r="T45" s="773">
        <f t="shared" ref="T45:U45" si="33">-(T41-T44)</f>
        <v>0.1779015039</v>
      </c>
      <c r="U45" s="773">
        <f t="shared" si="33"/>
        <v>0</v>
      </c>
      <c r="V45" s="762"/>
      <c r="W45" s="762" t="str">
        <f t="shared" ref="W45:X45" si="34">if(Q45=0, "Yes", "No")</f>
        <v>No</v>
      </c>
      <c r="X45" s="762" t="str">
        <f t="shared" si="34"/>
        <v>No</v>
      </c>
      <c r="Y45" s="762" t="str">
        <f t="shared" ref="Y45:Z45" si="35">if(T45=0, "Yes", "No")</f>
        <v>No</v>
      </c>
      <c r="Z45" s="762" t="str">
        <f t="shared" si="35"/>
        <v>Yes</v>
      </c>
    </row>
    <row r="46">
      <c r="A46" s="762"/>
      <c r="B46" s="762"/>
      <c r="C46" s="762"/>
      <c r="D46" s="764">
        <v>7.0</v>
      </c>
      <c r="E46" s="762"/>
      <c r="F46" s="772">
        <f t="shared" si="21"/>
        <v>2.9337</v>
      </c>
      <c r="G46" s="772">
        <f t="shared" si="22"/>
        <v>0.51</v>
      </c>
      <c r="H46" s="772">
        <f t="shared" si="23"/>
        <v>0.6</v>
      </c>
      <c r="I46" s="766"/>
      <c r="J46" s="776">
        <f t="shared" si="24"/>
        <v>0.7293</v>
      </c>
      <c r="K46" s="776">
        <f t="shared" si="25"/>
        <v>0.96</v>
      </c>
      <c r="L46" s="766"/>
      <c r="M46" s="775">
        <f t="shared" si="26"/>
        <v>5.1051</v>
      </c>
      <c r="N46" s="783">
        <f t="shared" si="27"/>
        <v>6.72</v>
      </c>
      <c r="O46" s="762"/>
      <c r="P46" s="762" t="s">
        <v>929</v>
      </c>
      <c r="Q46" s="799">
        <f t="shared" ref="Q46:R46" si="36">Q45/Q44</f>
        <v>0.5002618492</v>
      </c>
      <c r="R46" s="799">
        <f t="shared" si="36"/>
        <v>0.366909417</v>
      </c>
      <c r="S46" s="800"/>
      <c r="T46" s="799">
        <f t="shared" ref="T46:U46" si="37">T45/T44</f>
        <v>0.04063447535</v>
      </c>
      <c r="U46" s="799">
        <f t="shared" si="37"/>
        <v>0</v>
      </c>
      <c r="V46" s="762"/>
      <c r="W46" s="793" t="str">
        <f t="shared" ref="W46:Z46" si="38">if(Q45=0, "Based on current Inputs, your Band Layout is optimized for the Required Bracing Length for each individual Band in this Orthogonal Direction on this Braced Storey. To learn more, review your [R-7] Optimization Report.", "Based on current Inputs, your Band Layout could be refined to reduce the Required Bracing Length for each individual Band in this Orthogonal Direction on this Braced Storey by as much as " &amp; TEXT(Q46,"0%") &amp; ". To learn more, review your [R-7] Optimization Report.")</f>
        <v>Based on current Inputs, your Band Layout could be refined to reduce the Required Bracing Length for each individual Band in this Orthogonal Direction on this Braced Storey by as much as 50%. To learn more, review your [R-7] Optimization Report.</v>
      </c>
      <c r="X46" s="793" t="str">
        <f t="shared" si="38"/>
        <v>Based on current Inputs, your Band Layout could be refined to reduce the Required Bracing Length for each individual Band in this Orthogonal Direction on this Braced Storey by as much as 37%. To learn more, review your [R-7] Optimization Report.</v>
      </c>
      <c r="Y46" s="793" t="str">
        <f t="shared" si="38"/>
        <v>Based on current Inputs, your Band Layout is optimized for the Required Bracing Length for each individual Band in this Orthogonal Direction on this Braced Storey. To learn more, review your [R-7] Optimization Report.</v>
      </c>
      <c r="Z46" s="793" t="str">
        <f t="shared" si="38"/>
        <v>Based on current Inputs, your Band Layout could be refined to reduce the Required Bracing Length for each individual Band in this Orthogonal Direction on this Braced Storey by as much as 4%. To learn more, review your [R-7] Optimization Report.</v>
      </c>
    </row>
    <row r="47">
      <c r="A47" s="762"/>
      <c r="B47" s="762"/>
      <c r="C47" s="762"/>
      <c r="D47" s="764">
        <v>8.0</v>
      </c>
      <c r="E47" s="762"/>
      <c r="F47" s="772">
        <f t="shared" si="21"/>
        <v>2.5146</v>
      </c>
      <c r="G47" s="772">
        <f t="shared" si="22"/>
        <v>0.51</v>
      </c>
      <c r="H47" s="772">
        <f t="shared" si="23"/>
        <v>0.6</v>
      </c>
      <c r="I47" s="766"/>
      <c r="J47" s="776">
        <f t="shared" si="24"/>
        <v>0.7293</v>
      </c>
      <c r="K47" s="776">
        <f t="shared" si="25"/>
        <v>0.96</v>
      </c>
      <c r="L47" s="766"/>
      <c r="M47" s="794">
        <f t="shared" si="26"/>
        <v>5.8344</v>
      </c>
      <c r="N47" s="801">
        <f t="shared" si="27"/>
        <v>7.68</v>
      </c>
      <c r="O47" s="762"/>
      <c r="P47" s="762"/>
      <c r="Q47" s="800"/>
      <c r="R47" s="800"/>
      <c r="S47" s="800"/>
      <c r="T47" s="800"/>
      <c r="U47" s="800"/>
      <c r="V47" s="762"/>
    </row>
    <row r="48">
      <c r="A48" s="762"/>
      <c r="B48" s="762"/>
      <c r="C48" s="762"/>
      <c r="D48" s="764">
        <v>9.0</v>
      </c>
      <c r="E48" s="762"/>
      <c r="F48" s="772">
        <f t="shared" si="21"/>
        <v>2.200275</v>
      </c>
      <c r="G48" s="772">
        <f t="shared" si="22"/>
        <v>0.51</v>
      </c>
      <c r="H48" s="772">
        <f t="shared" si="23"/>
        <v>0.6</v>
      </c>
      <c r="I48" s="766"/>
      <c r="J48" s="776">
        <f t="shared" si="24"/>
        <v>0.7293</v>
      </c>
      <c r="K48" s="776">
        <f t="shared" si="25"/>
        <v>0.96</v>
      </c>
      <c r="L48" s="766"/>
      <c r="M48" s="795">
        <f t="shared" si="26"/>
        <v>6.5637</v>
      </c>
      <c r="N48" s="795">
        <f t="shared" si="27"/>
        <v>8.64</v>
      </c>
      <c r="O48" s="762"/>
      <c r="P48" s="762"/>
      <c r="Q48" s="762"/>
      <c r="R48" s="762"/>
      <c r="S48" s="762"/>
      <c r="T48" s="762"/>
      <c r="U48" s="762"/>
      <c r="V48" s="762"/>
    </row>
    <row r="49">
      <c r="A49" s="762"/>
      <c r="B49" s="762"/>
      <c r="C49" s="762"/>
      <c r="D49" s="764">
        <v>10.0</v>
      </c>
      <c r="E49" s="762"/>
      <c r="F49" s="772">
        <f t="shared" si="21"/>
        <v>1.9558</v>
      </c>
      <c r="G49" s="772">
        <f t="shared" si="22"/>
        <v>0.51</v>
      </c>
      <c r="H49" s="772">
        <f t="shared" si="23"/>
        <v>0.6</v>
      </c>
      <c r="I49" s="766"/>
      <c r="J49" s="776">
        <f t="shared" si="24"/>
        <v>0.7293</v>
      </c>
      <c r="K49" s="776">
        <f t="shared" si="25"/>
        <v>0.96</v>
      </c>
      <c r="L49" s="766"/>
      <c r="M49" s="772">
        <f t="shared" si="26"/>
        <v>7.293</v>
      </c>
      <c r="N49" s="772">
        <f t="shared" si="27"/>
        <v>9.6</v>
      </c>
      <c r="O49" s="762"/>
      <c r="P49" s="762"/>
      <c r="Q49" s="762"/>
      <c r="R49" s="762"/>
      <c r="S49" s="762"/>
      <c r="T49" s="762"/>
      <c r="U49" s="762"/>
      <c r="V49" s="762"/>
    </row>
    <row r="50">
      <c r="A50" s="762"/>
      <c r="B50" s="762"/>
      <c r="C50" s="762"/>
      <c r="D50" s="762"/>
      <c r="E50" s="762"/>
      <c r="F50" s="766"/>
      <c r="G50" s="766"/>
      <c r="H50" s="766"/>
      <c r="I50" s="766"/>
      <c r="J50" s="766"/>
      <c r="K50" s="766"/>
      <c r="L50" s="766"/>
      <c r="M50" s="766"/>
      <c r="N50" s="766"/>
      <c r="O50" s="762"/>
      <c r="P50" s="762"/>
      <c r="Q50" s="762"/>
      <c r="R50" s="762"/>
      <c r="S50" s="762"/>
      <c r="T50" s="762"/>
      <c r="U50" s="768" t="s">
        <v>931</v>
      </c>
      <c r="V50" s="762"/>
      <c r="W50" s="762" t="str">
        <f>if(Q45=0, "WIND: ✅", "WIND: 🔄+" &amp; TEXT(Q46,"0%" &amp; ""))</f>
        <v>WIND: 🔄+50%</v>
      </c>
      <c r="X50" s="762" t="str">
        <f>if(R45=0, "SEISMIC: ✅", "SEISMIC: 🔄+" &amp; TEXT(R46,"0%") &amp; "")</f>
        <v>SEISMIC: 🔄+37%</v>
      </c>
      <c r="Y50" s="762" t="str">
        <f t="shared" ref="Y50:Z50" si="39">if(T45=0, "SEISMIC: ✅", "SEISMIC: 🔄+" &amp; TEXT(T46,"0%") &amp; "")</f>
        <v>SEISMIC: 🔄+4%</v>
      </c>
      <c r="Z50" s="762" t="str">
        <f t="shared" si="39"/>
        <v>SEISMIC: ✅</v>
      </c>
    </row>
    <row r="51">
      <c r="A51" s="762"/>
      <c r="B51" s="762" t="s">
        <v>932</v>
      </c>
      <c r="C51" s="762"/>
      <c r="D51" s="762"/>
      <c r="E51" s="762"/>
      <c r="F51" s="766"/>
      <c r="G51" s="766"/>
      <c r="H51" s="766"/>
      <c r="I51" s="766"/>
      <c r="J51" s="766"/>
      <c r="K51" s="766"/>
      <c r="L51" s="766"/>
      <c r="M51" s="766"/>
      <c r="N51" s="766"/>
      <c r="O51" s="762"/>
      <c r="P51" s="762"/>
      <c r="Q51" s="762"/>
      <c r="R51" s="762"/>
      <c r="S51" s="762"/>
      <c r="T51" s="762"/>
      <c r="U51" s="762"/>
      <c r="V51" s="762"/>
      <c r="W51" s="762"/>
      <c r="X51" s="762"/>
      <c r="Y51" s="762"/>
      <c r="Z51" s="762"/>
    </row>
    <row r="52">
      <c r="A52" s="762"/>
      <c r="B52" s="762" t="s">
        <v>921</v>
      </c>
      <c r="C52" s="762"/>
      <c r="D52" s="764">
        <v>2.0</v>
      </c>
      <c r="E52" s="762"/>
      <c r="F52" s="771">
        <f t="shared" ref="F52:F60" si="42">if(($C$54/($B8-1))&gt;10.6,"N/A",($C$54/($B8-1)))</f>
        <v>6.8834</v>
      </c>
      <c r="G52" s="772">
        <f t="shared" ref="G52:G60" si="43">IF($F52&lt;=MIN($B$21:$B$25),
   INDEX($C$21:$C$25,1),
   IF($F52&gt;=MAX($B$21:$B$25),
      INDEX($C$21:$C$25,ROWS($C$21:$C$25)),
      INDEX($C$21:$C$25, MATCH($F52,$B$21:$B$25,1)) +
      ($F52-INDEX($B$21:$B$25, MATCH($F52,$B$21:$B$25,1))) *
      (INDEX($C$21:$C$25, MATCH($F52,$B$21:$B$25,1)+1)-INDEX($C$21:$C$25, MATCH($F52,$B$21:$B$25,1))) /
      (INDEX($B$21:$B$25, MATCH($F52,$B$21:$B$25,1)+1)-INDEX($B$21:$B$25, MATCH($F52,$B$21:$B$25,1)))
   )
)</f>
        <v>0.9075963158</v>
      </c>
      <c r="H52" s="772">
        <f t="shared" ref="H52:H60" si="44">IF($F52&lt;=MIN($B$21:$B$25),
   INDEX($D$21:$D$25,1),
   IF($F52&gt;=MAX($B$21:$B$25),
      INDEX($D$21:$D$25,ROWS($D$21:$D$25)),
      INDEX($D$21:$D$25, MATCH($F52,$B$21:$B$25,1)) +
      ($F52-INDEX($B$21:$B$25, MATCH($F52,$B$21:$B$25,1))) *
      (INDEX($D$21:$D$25, MATCH($F52,$B$21:$B$25,1)+1)-INDEX($D$21:$D$25, MATCH($F52,$B$21:$B$25,1))) /
      (INDEX($B$21:$B$25, MATCH($F52,$B$21:$B$25,1)+1)-INDEX($B$21:$B$25, MATCH($F52,$B$21:$B$25,1)))
   )
)</f>
        <v>0.9245684211</v>
      </c>
      <c r="I52" s="766"/>
      <c r="J52" s="771">
        <f t="shared" ref="J52:J60" si="45">if(F52="N/A", "N/A", G52*$C8)</f>
        <v>0.9075963158</v>
      </c>
      <c r="K52" s="771">
        <f t="shared" ref="K52:K60" si="46">if(F52="N/A", "N/A", H52*$D8)</f>
        <v>0.9245684211</v>
      </c>
      <c r="L52" s="766"/>
      <c r="M52" s="771">
        <f t="shared" ref="M52:M60" si="47">if(F52="N/A", "N/A", D52*J52)</f>
        <v>1.815192632</v>
      </c>
      <c r="N52" s="771">
        <f t="shared" ref="N52:N60" si="48">if(F52="N/A", "N/A", D52*K52)</f>
        <v>1.849136842</v>
      </c>
      <c r="O52" s="762"/>
      <c r="P52" s="762" t="s">
        <v>922</v>
      </c>
      <c r="Q52" s="773">
        <f t="shared" ref="Q52:R52" si="40">min(J52:J60)</f>
        <v>0.6528</v>
      </c>
      <c r="R52" s="773">
        <f t="shared" si="40"/>
        <v>0.798</v>
      </c>
      <c r="S52" s="762"/>
      <c r="T52" s="773">
        <f t="shared" ref="T52:U52" si="41">min(M52:M60)</f>
        <v>1.815192632</v>
      </c>
      <c r="U52" s="773">
        <f t="shared" si="41"/>
        <v>1.849136842</v>
      </c>
      <c r="V52" s="762"/>
      <c r="W52" s="762"/>
      <c r="X52" s="762"/>
      <c r="Y52" s="762"/>
      <c r="Z52" s="762"/>
    </row>
    <row r="53">
      <c r="A53" s="762"/>
      <c r="B53" s="762" t="s">
        <v>923</v>
      </c>
      <c r="C53" s="774">
        <f>'(I-2) Bands'!K16</f>
        <v>4</v>
      </c>
      <c r="D53" s="764">
        <v>3.0</v>
      </c>
      <c r="E53" s="762"/>
      <c r="F53" s="771">
        <f t="shared" si="42"/>
        <v>3.4417</v>
      </c>
      <c r="G53" s="772">
        <f t="shared" si="43"/>
        <v>0.51</v>
      </c>
      <c r="H53" s="772">
        <f t="shared" si="44"/>
        <v>0.6</v>
      </c>
      <c r="I53" s="766"/>
      <c r="J53" s="771">
        <f t="shared" si="45"/>
        <v>0.6528</v>
      </c>
      <c r="K53" s="771">
        <f t="shared" si="46"/>
        <v>0.798</v>
      </c>
      <c r="L53" s="766"/>
      <c r="M53" s="771">
        <f t="shared" si="47"/>
        <v>1.9584</v>
      </c>
      <c r="N53" s="771">
        <f t="shared" si="48"/>
        <v>2.394</v>
      </c>
      <c r="O53" s="762"/>
      <c r="P53" s="762" t="s">
        <v>924</v>
      </c>
      <c r="Q53" s="764">
        <f t="shared" ref="Q53:R53" si="49">index($D$52:$N$60,(match(Q52,J52:J60,0)),1)</f>
        <v>3</v>
      </c>
      <c r="R53" s="764">
        <f t="shared" si="49"/>
        <v>3</v>
      </c>
      <c r="S53" s="762"/>
      <c r="T53" s="764">
        <f t="shared" ref="T53:U53" si="50">index($D$52:$N$60,(match(T52,M52:M60,0)),1)</f>
        <v>2</v>
      </c>
      <c r="U53" s="764">
        <f t="shared" si="50"/>
        <v>2</v>
      </c>
      <c r="V53" s="762"/>
      <c r="W53" s="762"/>
      <c r="X53" s="762"/>
      <c r="Y53" s="762"/>
      <c r="Z53" s="762"/>
    </row>
    <row r="54">
      <c r="A54" s="762"/>
      <c r="B54" s="762" t="s">
        <v>925</v>
      </c>
      <c r="C54" s="777">
        <f>convert('(I-2) Bands'!O17,"ft","m")</f>
        <v>6.8834</v>
      </c>
      <c r="D54" s="764">
        <v>4.0</v>
      </c>
      <c r="E54" s="762"/>
      <c r="F54" s="772">
        <f t="shared" si="42"/>
        <v>2.294466667</v>
      </c>
      <c r="G54" s="772">
        <f t="shared" si="43"/>
        <v>0.51</v>
      </c>
      <c r="H54" s="772">
        <f t="shared" si="44"/>
        <v>0.6</v>
      </c>
      <c r="I54" s="766"/>
      <c r="J54" s="772">
        <f t="shared" si="45"/>
        <v>0.7038</v>
      </c>
      <c r="K54" s="772">
        <f t="shared" si="46"/>
        <v>0.9</v>
      </c>
      <c r="L54" s="766"/>
      <c r="M54" s="775">
        <f t="shared" si="47"/>
        <v>2.8152</v>
      </c>
      <c r="N54" s="776">
        <f t="shared" si="48"/>
        <v>3.6</v>
      </c>
      <c r="O54" s="762"/>
      <c r="P54" s="762" t="s">
        <v>923</v>
      </c>
      <c r="Q54" s="780">
        <f t="shared" ref="Q54:R54" si="51">$C$53</f>
        <v>4</v>
      </c>
      <c r="R54" s="780">
        <f t="shared" si="51"/>
        <v>4</v>
      </c>
      <c r="S54" s="762"/>
      <c r="T54" s="780">
        <f t="shared" ref="T54:U54" si="52">$C$53</f>
        <v>4</v>
      </c>
      <c r="U54" s="780">
        <f t="shared" si="52"/>
        <v>4</v>
      </c>
      <c r="V54" s="762"/>
      <c r="W54" s="762"/>
      <c r="X54" s="762"/>
      <c r="Y54" s="762"/>
      <c r="Z54" s="762"/>
    </row>
    <row r="55">
      <c r="A55" s="762"/>
      <c r="B55" s="762"/>
      <c r="C55" s="762"/>
      <c r="D55" s="764">
        <v>5.0</v>
      </c>
      <c r="E55" s="762"/>
      <c r="F55" s="772">
        <f t="shared" si="42"/>
        <v>1.72085</v>
      </c>
      <c r="G55" s="772">
        <f t="shared" si="43"/>
        <v>0.51</v>
      </c>
      <c r="H55" s="772">
        <f t="shared" si="44"/>
        <v>0.6</v>
      </c>
      <c r="I55" s="766"/>
      <c r="J55" s="778">
        <f t="shared" si="45"/>
        <v>0.7293</v>
      </c>
      <c r="K55" s="778">
        <f t="shared" si="46"/>
        <v>0.96</v>
      </c>
      <c r="L55" s="766"/>
      <c r="M55" s="775">
        <f t="shared" si="47"/>
        <v>3.6465</v>
      </c>
      <c r="N55" s="775">
        <f t="shared" si="48"/>
        <v>4.8</v>
      </c>
      <c r="O55" s="762"/>
      <c r="P55" s="762" t="s">
        <v>926</v>
      </c>
      <c r="Q55" s="773">
        <f t="array" ref="Q55">index($D$52:$N$60,(match(Q54,$D52:$D60,0)),7)</f>
        <v>0.7038</v>
      </c>
      <c r="R55" s="773">
        <f t="array" ref="R55">index($D$52:$N$60,(match(R54,$D52:$D60,0)),8)</f>
        <v>0.9</v>
      </c>
      <c r="S55" s="762"/>
      <c r="T55" s="773">
        <f t="array" ref="T55">index($D$52:$N$60,(match(T54,$D52:$D60,0)),10)</f>
        <v>2.8152</v>
      </c>
      <c r="U55" s="773">
        <f t="array" ref="U55">index($D$52:$N$60,(match(U54,$D52:$D60,0)),11)</f>
        <v>3.6</v>
      </c>
      <c r="V55" s="762"/>
      <c r="W55" s="762" t="s">
        <v>927</v>
      </c>
      <c r="X55" s="762" t="s">
        <v>927</v>
      </c>
      <c r="Y55" s="762" t="s">
        <v>927</v>
      </c>
      <c r="Z55" s="762" t="s">
        <v>927</v>
      </c>
    </row>
    <row r="56">
      <c r="A56" s="762"/>
      <c r="B56" s="762"/>
      <c r="C56" s="762"/>
      <c r="D56" s="764">
        <v>6.0</v>
      </c>
      <c r="E56" s="762"/>
      <c r="F56" s="772">
        <f t="shared" si="42"/>
        <v>1.37668</v>
      </c>
      <c r="G56" s="772">
        <f t="shared" si="43"/>
        <v>0.51</v>
      </c>
      <c r="H56" s="772">
        <f t="shared" si="44"/>
        <v>0.6</v>
      </c>
      <c r="I56" s="766"/>
      <c r="J56" s="797">
        <f t="shared" si="45"/>
        <v>0.7293</v>
      </c>
      <c r="K56" s="798">
        <f t="shared" si="46"/>
        <v>0.96</v>
      </c>
      <c r="L56" s="766"/>
      <c r="M56" s="776">
        <f t="shared" si="47"/>
        <v>4.3758</v>
      </c>
      <c r="N56" s="775">
        <f t="shared" si="48"/>
        <v>5.76</v>
      </c>
      <c r="O56" s="762"/>
      <c r="P56" s="762" t="s">
        <v>928</v>
      </c>
      <c r="Q56" s="773">
        <f t="shared" ref="Q56:R56" si="53">-(Q52-Q55)</f>
        <v>0.051</v>
      </c>
      <c r="R56" s="773">
        <f t="shared" si="53"/>
        <v>0.102</v>
      </c>
      <c r="S56" s="762"/>
      <c r="T56" s="773">
        <f t="shared" ref="T56:U56" si="54">-(T52-T55)</f>
        <v>1.000007368</v>
      </c>
      <c r="U56" s="773">
        <f t="shared" si="54"/>
        <v>1.750863158</v>
      </c>
      <c r="V56" s="762"/>
      <c r="W56" s="762" t="str">
        <f t="shared" ref="W56:X56" si="55">if(Q56=0, "Yes", "No")</f>
        <v>No</v>
      </c>
      <c r="X56" s="762" t="str">
        <f t="shared" si="55"/>
        <v>No</v>
      </c>
      <c r="Y56" s="762" t="str">
        <f t="shared" ref="Y56:Z56" si="56">if(T56=0, "Yes", "No")</f>
        <v>No</v>
      </c>
      <c r="Z56" s="762" t="str">
        <f t="shared" si="56"/>
        <v>No</v>
      </c>
    </row>
    <row r="57">
      <c r="A57" s="762"/>
      <c r="B57" s="784"/>
      <c r="C57" s="762"/>
      <c r="D57" s="764">
        <v>7.0</v>
      </c>
      <c r="E57" s="762"/>
      <c r="F57" s="772">
        <f t="shared" si="42"/>
        <v>1.147233333</v>
      </c>
      <c r="G57" s="772">
        <f t="shared" si="43"/>
        <v>0.51</v>
      </c>
      <c r="H57" s="772">
        <f t="shared" si="44"/>
        <v>0.6</v>
      </c>
      <c r="I57" s="766"/>
      <c r="J57" s="776">
        <f t="shared" si="45"/>
        <v>0.7293</v>
      </c>
      <c r="K57" s="776">
        <f t="shared" si="46"/>
        <v>0.96</v>
      </c>
      <c r="L57" s="766"/>
      <c r="M57" s="775">
        <f t="shared" si="47"/>
        <v>5.1051</v>
      </c>
      <c r="N57" s="783">
        <f t="shared" si="48"/>
        <v>6.72</v>
      </c>
      <c r="O57" s="762"/>
      <c r="P57" s="762" t="s">
        <v>929</v>
      </c>
      <c r="Q57" s="799">
        <f t="shared" ref="Q57:R57" si="57">Q56/Q55</f>
        <v>0.07246376812</v>
      </c>
      <c r="R57" s="799">
        <f t="shared" si="57"/>
        <v>0.1133333333</v>
      </c>
      <c r="S57" s="800"/>
      <c r="T57" s="799">
        <f t="shared" ref="T57:U57" si="58">T56/T55</f>
        <v>0.355217167</v>
      </c>
      <c r="U57" s="799">
        <f t="shared" si="58"/>
        <v>0.4863508772</v>
      </c>
      <c r="V57" s="762"/>
      <c r="W57" s="793" t="str">
        <f t="shared" ref="W57:Z57" si="59">if(Q56=0, "Based on current Inputs, your Band Layout is optimized for the Required Bracing Length for each individual Band in this Orthogonal Direction on this Braced Storey. To learn more, review your [R-7] Optimization Report.", "Based on current Inputs, your Band Layout could be refined to reduce the Required Bracing Length for each individual Band in this Orthogonal Direction on this Braced Storey by as much as " &amp; TEXT(Q57,"0%") &amp; ". To learn more, review your [R-7] Optimization Report.")</f>
        <v>Based on current Inputs, your Band Layout could be refined to reduce the Required Bracing Length for each individual Band in this Orthogonal Direction on this Braced Storey by as much as 7%. To learn more, review your [R-7] Optimization Report.</v>
      </c>
      <c r="X57" s="793" t="str">
        <f t="shared" si="59"/>
        <v>Based on current Inputs, your Band Layout could be refined to reduce the Required Bracing Length for each individual Band in this Orthogonal Direction on this Braced Storey by as much as 11%. To learn more, review your [R-7] Optimization Report.</v>
      </c>
      <c r="Y57" s="793" t="str">
        <f t="shared" si="59"/>
        <v>Based on current Inputs, your Band Layout is optimized for the Required Bracing Length for each individual Band in this Orthogonal Direction on this Braced Storey. To learn more, review your [R-7] Optimization Report.</v>
      </c>
      <c r="Z57" s="793" t="str">
        <f t="shared" si="59"/>
        <v>Based on current Inputs, your Band Layout could be refined to reduce the Required Bracing Length for each individual Band in this Orthogonal Direction on this Braced Storey by as much as 36%. To learn more, review your [R-7] Optimization Report.</v>
      </c>
    </row>
    <row r="58">
      <c r="A58" s="762"/>
      <c r="B58" s="762"/>
      <c r="C58" s="762"/>
      <c r="D58" s="764">
        <v>8.0</v>
      </c>
      <c r="E58" s="762"/>
      <c r="F58" s="772">
        <f t="shared" si="42"/>
        <v>0.9833428571</v>
      </c>
      <c r="G58" s="772">
        <f t="shared" si="43"/>
        <v>0.51</v>
      </c>
      <c r="H58" s="772">
        <f t="shared" si="44"/>
        <v>0.6</v>
      </c>
      <c r="I58" s="766"/>
      <c r="J58" s="776">
        <f t="shared" si="45"/>
        <v>0.7293</v>
      </c>
      <c r="K58" s="776">
        <f t="shared" si="46"/>
        <v>0.96</v>
      </c>
      <c r="L58" s="766"/>
      <c r="M58" s="794">
        <f t="shared" si="47"/>
        <v>5.8344</v>
      </c>
      <c r="N58" s="801">
        <f t="shared" si="48"/>
        <v>7.68</v>
      </c>
      <c r="O58" s="762"/>
      <c r="P58" s="762"/>
      <c r="Q58" s="762"/>
      <c r="R58" s="762"/>
      <c r="S58" s="762"/>
      <c r="T58" s="762"/>
      <c r="U58" s="762"/>
      <c r="V58" s="762"/>
    </row>
    <row r="59">
      <c r="A59" s="762"/>
      <c r="B59" s="762"/>
      <c r="C59" s="762"/>
      <c r="D59" s="764">
        <v>9.0</v>
      </c>
      <c r="E59" s="762"/>
      <c r="F59" s="772">
        <f t="shared" si="42"/>
        <v>0.860425</v>
      </c>
      <c r="G59" s="772">
        <f t="shared" si="43"/>
        <v>0.51</v>
      </c>
      <c r="H59" s="772">
        <f t="shared" si="44"/>
        <v>0.6</v>
      </c>
      <c r="I59" s="766"/>
      <c r="J59" s="776">
        <f t="shared" si="45"/>
        <v>0.7293</v>
      </c>
      <c r="K59" s="776">
        <f t="shared" si="46"/>
        <v>0.96</v>
      </c>
      <c r="L59" s="766"/>
      <c r="M59" s="795">
        <f t="shared" si="47"/>
        <v>6.5637</v>
      </c>
      <c r="N59" s="795">
        <f t="shared" si="48"/>
        <v>8.64</v>
      </c>
      <c r="O59" s="762"/>
      <c r="P59" s="762"/>
      <c r="Q59" s="762"/>
      <c r="R59" s="762"/>
      <c r="S59" s="762"/>
      <c r="T59" s="762"/>
      <c r="U59" s="762"/>
      <c r="V59" s="762"/>
    </row>
    <row r="60">
      <c r="A60" s="762"/>
      <c r="B60" s="762"/>
      <c r="C60" s="762"/>
      <c r="D60" s="764">
        <v>10.0</v>
      </c>
      <c r="E60" s="762"/>
      <c r="F60" s="772">
        <f t="shared" si="42"/>
        <v>0.7648222222</v>
      </c>
      <c r="G60" s="772">
        <f t="shared" si="43"/>
        <v>0.51</v>
      </c>
      <c r="H60" s="772">
        <f t="shared" si="44"/>
        <v>0.6</v>
      </c>
      <c r="I60" s="766"/>
      <c r="J60" s="776">
        <f t="shared" si="45"/>
        <v>0.7293</v>
      </c>
      <c r="K60" s="776">
        <f t="shared" si="46"/>
        <v>0.96</v>
      </c>
      <c r="L60" s="766"/>
      <c r="M60" s="772">
        <f t="shared" si="47"/>
        <v>7.293</v>
      </c>
      <c r="N60" s="772">
        <f t="shared" si="48"/>
        <v>9.6</v>
      </c>
      <c r="O60" s="762"/>
      <c r="P60" s="762"/>
      <c r="Q60" s="762"/>
      <c r="R60" s="762"/>
      <c r="S60" s="762"/>
      <c r="T60" s="762"/>
      <c r="U60" s="762"/>
      <c r="V60" s="762"/>
    </row>
    <row r="61">
      <c r="A61" s="762"/>
      <c r="B61" s="762"/>
      <c r="C61" s="762"/>
      <c r="D61" s="762"/>
      <c r="E61" s="762"/>
      <c r="F61" s="766"/>
      <c r="G61" s="766"/>
      <c r="H61" s="766"/>
      <c r="I61" s="766"/>
      <c r="J61" s="766"/>
      <c r="K61" s="766"/>
      <c r="L61" s="766"/>
      <c r="M61" s="766"/>
      <c r="N61" s="766"/>
      <c r="O61" s="762"/>
      <c r="P61" s="762"/>
      <c r="Q61" s="762"/>
      <c r="R61" s="762"/>
      <c r="S61" s="762"/>
      <c r="T61" s="762"/>
      <c r="U61" s="762"/>
      <c r="V61" s="762"/>
      <c r="W61" s="762" t="str">
        <f>if(Q56=0, "WIND: ✅", "WIND: 🔄+" &amp; TEXT(Q57,"0%" &amp; ""))</f>
        <v>WIND: 🔄+7%</v>
      </c>
      <c r="X61" s="762" t="str">
        <f>if(R56=0, "SEISMIC: ✅", "SEISMIC: 🔄+" &amp; TEXT(R57,"0%") &amp; "")</f>
        <v>SEISMIC: 🔄+11%</v>
      </c>
      <c r="Y61" s="762" t="str">
        <f>if(T56=0, "WIND: ✅", "WIND: 🔄+" &amp; TEXT(T57,"0%") &amp; "")</f>
        <v>WIND: 🔄+36%</v>
      </c>
      <c r="Z61" s="762" t="str">
        <f>if(U56=0, "SEISMIC: ✅", "SEISMIC: 🔄+" &amp; TEXT(U57,"0%") &amp; "")</f>
        <v>SEISMIC: 🔄+49%</v>
      </c>
    </row>
    <row r="62">
      <c r="A62" s="762"/>
      <c r="B62" s="762"/>
      <c r="C62" s="762"/>
      <c r="D62" s="762"/>
      <c r="E62" s="762"/>
      <c r="F62" s="766"/>
      <c r="G62" s="766"/>
      <c r="H62" s="766"/>
      <c r="I62" s="766"/>
      <c r="J62" s="766"/>
      <c r="K62" s="766"/>
      <c r="L62" s="766"/>
      <c r="M62" s="766"/>
      <c r="N62" s="766"/>
      <c r="O62" s="762"/>
      <c r="P62" s="762"/>
      <c r="Q62" s="762"/>
      <c r="R62" s="762"/>
      <c r="S62" s="762"/>
      <c r="T62" s="762"/>
      <c r="U62" s="762"/>
      <c r="V62" s="762"/>
      <c r="W62" s="762"/>
      <c r="X62" s="762"/>
      <c r="Y62" s="762"/>
      <c r="Z62" s="762"/>
    </row>
    <row r="63">
      <c r="A63" s="762"/>
      <c r="B63" s="762" t="s">
        <v>930</v>
      </c>
      <c r="C63" s="762"/>
      <c r="D63" s="764">
        <v>2.0</v>
      </c>
      <c r="E63" s="762"/>
      <c r="F63" s="771" t="str">
        <f t="shared" ref="F63:F71" si="62">if(($C$65/($B8-1))&gt;10.6,"N/A",($C$65/($B8-1)))</f>
        <v>N/A</v>
      </c>
      <c r="G63" s="772">
        <f t="shared" ref="G63:G71" si="63">IF($F63&lt;=MIN($B$21:$B$25),
   INDEX($C$21:$C$25,1),
   IF($F63&gt;=MAX($B$21:$B$25),
      INDEX($C$21:$C$25,ROWS($C$21:$C$25)),
      INDEX($C$21:$C$25, MATCH($F63,$B$21:$B$25,1)) +
      ($F63-INDEX($B$21:$B$25, MATCH($F63,$B$21:$B$25,1))) *
      (INDEX($C$21:$C$25, MATCH($F63,$B$21:$B$25,1)+1)-INDEX($C$21:$C$25, MATCH($F63,$B$21:$B$25,1))) /
      (INDEX($B$21:$B$25, MATCH($F63,$B$21:$B$25,1)+1)-INDEX($B$21:$B$25, MATCH($F63,$B$21:$B$25,1)))
   )
)</f>
        <v>1.86</v>
      </c>
      <c r="H63" s="772">
        <f t="shared" ref="H63:H71" si="64">IF($F63&lt;=MIN($B$21:$B$25),
   INDEX($D$21:$D$25,1),
   IF($F63&gt;=MAX($B$21:$B$25),
      INDEX($D$21:$D$25,ROWS($D$21:$D$25)),
      INDEX($D$21:$D$25, MATCH($F63,$B$21:$B$25,1)) +
      ($F63-INDEX($B$21:$B$25, MATCH($F63,$B$21:$B$25,1))) *
      (INDEX($D$21:$D$25, MATCH($F63,$B$21:$B$25,1)+1)-INDEX($D$21:$D$25, MATCH($F63,$B$21:$B$25,1))) /
      (INDEX($B$21:$B$25, MATCH($F63,$B$21:$B$25,1)+1)-INDEX($B$21:$B$25, MATCH($F63,$B$21:$B$25,1)))
   )
)</f>
        <v>1.9</v>
      </c>
      <c r="I63" s="766"/>
      <c r="J63" s="771" t="str">
        <f t="shared" ref="J63:J71" si="65">if(F63="N/A", "N/A", G63*$C8)</f>
        <v>N/A</v>
      </c>
      <c r="K63" s="771" t="str">
        <f t="shared" ref="K63:K71" si="66">if(F63="N/A", "N/A", H63*$D8)</f>
        <v>N/A</v>
      </c>
      <c r="L63" s="766"/>
      <c r="M63" s="771" t="str">
        <f t="shared" ref="M63:M71" si="67">if(F63="N/A", "N/A", D63*J63)</f>
        <v>N/A</v>
      </c>
      <c r="N63" s="771" t="str">
        <f t="shared" ref="N63:N71" si="68">if(F63="N/A", "N/A", D63*K63)</f>
        <v>N/A</v>
      </c>
      <c r="O63" s="762"/>
      <c r="P63" s="762" t="s">
        <v>922</v>
      </c>
      <c r="Q63" s="773">
        <f t="shared" ref="Q63:R63" si="60">min(J63:J71)</f>
        <v>0.7293</v>
      </c>
      <c r="R63" s="773">
        <f t="shared" si="60"/>
        <v>0.96</v>
      </c>
      <c r="S63" s="762"/>
      <c r="T63" s="773">
        <f t="shared" ref="T63:U63" si="61">min(M63:M71)</f>
        <v>4.200191296</v>
      </c>
      <c r="U63" s="773">
        <f t="shared" si="61"/>
        <v>4.54911205</v>
      </c>
      <c r="V63" s="762"/>
      <c r="W63" s="762"/>
      <c r="X63" s="762"/>
      <c r="Y63" s="762"/>
      <c r="Z63" s="762"/>
    </row>
    <row r="64">
      <c r="A64" s="762"/>
      <c r="B64" s="762" t="s">
        <v>923</v>
      </c>
      <c r="C64" s="774">
        <f>'(I-2) Bands'!K19</f>
        <v>3</v>
      </c>
      <c r="D64" s="764">
        <v>3.0</v>
      </c>
      <c r="E64" s="762"/>
      <c r="F64" s="771">
        <f t="shared" si="62"/>
        <v>8.8011</v>
      </c>
      <c r="G64" s="772">
        <f t="shared" si="63"/>
        <v>1.140128333</v>
      </c>
      <c r="H64" s="772">
        <f t="shared" si="64"/>
        <v>1.140128333</v>
      </c>
      <c r="I64" s="766"/>
      <c r="J64" s="771">
        <f t="shared" si="65"/>
        <v>1.459364267</v>
      </c>
      <c r="K64" s="771">
        <f t="shared" si="66"/>
        <v>1.516370683</v>
      </c>
      <c r="L64" s="766"/>
      <c r="M64" s="771">
        <f t="shared" si="67"/>
        <v>4.3780928</v>
      </c>
      <c r="N64" s="771">
        <f t="shared" si="68"/>
        <v>4.54911205</v>
      </c>
      <c r="O64" s="762"/>
      <c r="P64" s="762" t="s">
        <v>924</v>
      </c>
      <c r="Q64" s="764">
        <f t="shared" ref="Q64:R64" si="69">index($D$63:$N$71,(match(Q63,J63:J71,0)),1)</f>
        <v>6</v>
      </c>
      <c r="R64" s="764">
        <f t="shared" si="69"/>
        <v>6</v>
      </c>
      <c r="S64" s="762"/>
      <c r="T64" s="764">
        <f t="shared" ref="T64:U64" si="70">index($D$63:$N$71,(match(T63,M63:M71,0)),1)</f>
        <v>5</v>
      </c>
      <c r="U64" s="764">
        <f t="shared" si="70"/>
        <v>3</v>
      </c>
      <c r="V64" s="762"/>
      <c r="W64" s="762"/>
      <c r="X64" s="762"/>
      <c r="Y64" s="762"/>
      <c r="Z64" s="762"/>
    </row>
    <row r="65">
      <c r="A65" s="762"/>
      <c r="B65" s="762" t="s">
        <v>925</v>
      </c>
      <c r="C65" s="777">
        <f>convert('(I-2) Bands'!O20,"ft","m")</f>
        <v>17.6022</v>
      </c>
      <c r="D65" s="764">
        <v>4.0</v>
      </c>
      <c r="E65" s="762"/>
      <c r="F65" s="772">
        <f t="shared" si="62"/>
        <v>5.8674</v>
      </c>
      <c r="G65" s="772">
        <f t="shared" si="63"/>
        <v>0.7765857895</v>
      </c>
      <c r="H65" s="772">
        <f t="shared" si="64"/>
        <v>0.8176210526</v>
      </c>
      <c r="I65" s="766"/>
      <c r="J65" s="772">
        <f t="shared" si="65"/>
        <v>1.071688389</v>
      </c>
      <c r="K65" s="772">
        <f t="shared" si="66"/>
        <v>1.226431579</v>
      </c>
      <c r="L65" s="766"/>
      <c r="M65" s="775">
        <f t="shared" si="67"/>
        <v>4.286753558</v>
      </c>
      <c r="N65" s="776">
        <f t="shared" si="68"/>
        <v>4.905726316</v>
      </c>
      <c r="O65" s="762"/>
      <c r="P65" s="762" t="s">
        <v>923</v>
      </c>
      <c r="Q65" s="780">
        <f t="shared" ref="Q65:R65" si="71">$C$64</f>
        <v>3</v>
      </c>
      <c r="R65" s="780">
        <f t="shared" si="71"/>
        <v>3</v>
      </c>
      <c r="S65" s="762"/>
      <c r="T65" s="780">
        <f t="shared" ref="T65:U65" si="72">$C$64</f>
        <v>3</v>
      </c>
      <c r="U65" s="780">
        <f t="shared" si="72"/>
        <v>3</v>
      </c>
      <c r="V65" s="762"/>
      <c r="W65" s="762"/>
      <c r="X65" s="762"/>
      <c r="Y65" s="762"/>
      <c r="Z65" s="762"/>
    </row>
    <row r="66">
      <c r="A66" s="762"/>
      <c r="B66" s="762"/>
      <c r="C66" s="762"/>
      <c r="D66" s="764">
        <v>5.0</v>
      </c>
      <c r="E66" s="762"/>
      <c r="F66" s="772">
        <f t="shared" si="62"/>
        <v>4.40055</v>
      </c>
      <c r="G66" s="772">
        <f t="shared" si="63"/>
        <v>0.5874393421</v>
      </c>
      <c r="H66" s="772">
        <f t="shared" si="64"/>
        <v>0.6632157895</v>
      </c>
      <c r="I66" s="766"/>
      <c r="J66" s="778">
        <f t="shared" si="65"/>
        <v>0.8400382592</v>
      </c>
      <c r="K66" s="778">
        <f t="shared" si="66"/>
        <v>1.061145263</v>
      </c>
      <c r="L66" s="766"/>
      <c r="M66" s="775">
        <f t="shared" si="67"/>
        <v>4.200191296</v>
      </c>
      <c r="N66" s="775">
        <f t="shared" si="68"/>
        <v>5.305726316</v>
      </c>
      <c r="O66" s="762"/>
      <c r="P66" s="762" t="s">
        <v>926</v>
      </c>
      <c r="Q66" s="773">
        <f t="array" ref="Q66">index($D$63:$N$71,(match(Q65,$D63:$D71,0)),7)</f>
        <v>1.459364267</v>
      </c>
      <c r="R66" s="773">
        <f t="array" ref="R66">index($D$63:$N$71,(match(R65,$D63:$D71,0)),8)</f>
        <v>1.516370683</v>
      </c>
      <c r="S66" s="762"/>
      <c r="T66" s="773">
        <f t="array" ref="T66">index($D$63:$N$71,(match(T65,$D63:$D71,0)),10)</f>
        <v>4.3780928</v>
      </c>
      <c r="U66" s="773">
        <f t="array" ref="U66">index($D$63:$N$71,(match(U65,$D63:$D71,0)),11)</f>
        <v>4.54911205</v>
      </c>
      <c r="V66" s="762"/>
      <c r="W66" s="762" t="s">
        <v>927</v>
      </c>
      <c r="X66" s="762" t="s">
        <v>927</v>
      </c>
      <c r="Y66" s="762" t="s">
        <v>927</v>
      </c>
      <c r="Z66" s="762" t="s">
        <v>927</v>
      </c>
    </row>
    <row r="67">
      <c r="A67" s="762"/>
      <c r="B67" s="762"/>
      <c r="C67" s="762"/>
      <c r="D67" s="764">
        <v>6.0</v>
      </c>
      <c r="E67" s="762"/>
      <c r="F67" s="772">
        <f t="shared" si="62"/>
        <v>3.52044</v>
      </c>
      <c r="G67" s="772">
        <f t="shared" si="63"/>
        <v>0.51</v>
      </c>
      <c r="H67" s="772">
        <f t="shared" si="64"/>
        <v>0.6</v>
      </c>
      <c r="I67" s="766"/>
      <c r="J67" s="797">
        <f t="shared" si="65"/>
        <v>0.7293</v>
      </c>
      <c r="K67" s="798">
        <f t="shared" si="66"/>
        <v>0.96</v>
      </c>
      <c r="L67" s="766"/>
      <c r="M67" s="776">
        <f t="shared" si="67"/>
        <v>4.3758</v>
      </c>
      <c r="N67" s="775">
        <f t="shared" si="68"/>
        <v>5.76</v>
      </c>
      <c r="O67" s="762"/>
      <c r="P67" s="762" t="s">
        <v>928</v>
      </c>
      <c r="Q67" s="773">
        <f t="shared" ref="Q67:R67" si="73">-(Q63-Q66)</f>
        <v>0.7300642667</v>
      </c>
      <c r="R67" s="773">
        <f t="shared" si="73"/>
        <v>0.5563706833</v>
      </c>
      <c r="S67" s="762"/>
      <c r="T67" s="773">
        <f t="shared" ref="T67:U67" si="74">-(T63-T66)</f>
        <v>0.1779015039</v>
      </c>
      <c r="U67" s="773">
        <f t="shared" si="74"/>
        <v>0</v>
      </c>
      <c r="V67" s="762"/>
      <c r="W67" s="762" t="str">
        <f t="shared" ref="W67:X67" si="75">if(Q67=0, "Yes", "No")</f>
        <v>No</v>
      </c>
      <c r="X67" s="762" t="str">
        <f t="shared" si="75"/>
        <v>No</v>
      </c>
      <c r="Y67" s="762" t="str">
        <f t="shared" ref="Y67:Z67" si="76">if(T67=0, "Yes", "No")</f>
        <v>No</v>
      </c>
      <c r="Z67" s="762" t="str">
        <f t="shared" si="76"/>
        <v>Yes</v>
      </c>
    </row>
    <row r="68">
      <c r="A68" s="762"/>
      <c r="B68" s="762"/>
      <c r="C68" s="762"/>
      <c r="D68" s="764">
        <v>7.0</v>
      </c>
      <c r="E68" s="762"/>
      <c r="F68" s="772">
        <f t="shared" si="62"/>
        <v>2.9337</v>
      </c>
      <c r="G68" s="772">
        <f t="shared" si="63"/>
        <v>0.51</v>
      </c>
      <c r="H68" s="772">
        <f t="shared" si="64"/>
        <v>0.6</v>
      </c>
      <c r="I68" s="766"/>
      <c r="J68" s="776">
        <f t="shared" si="65"/>
        <v>0.7293</v>
      </c>
      <c r="K68" s="776">
        <f t="shared" si="66"/>
        <v>0.96</v>
      </c>
      <c r="L68" s="766"/>
      <c r="M68" s="775">
        <f t="shared" si="67"/>
        <v>5.1051</v>
      </c>
      <c r="N68" s="783">
        <f t="shared" si="68"/>
        <v>6.72</v>
      </c>
      <c r="O68" s="762"/>
      <c r="P68" s="762" t="s">
        <v>929</v>
      </c>
      <c r="Q68" s="799">
        <f t="shared" ref="Q68:R68" si="77">Q67/Q66</f>
        <v>0.5002618492</v>
      </c>
      <c r="R68" s="799">
        <f t="shared" si="77"/>
        <v>0.366909417</v>
      </c>
      <c r="S68" s="800"/>
      <c r="T68" s="799">
        <f t="shared" ref="T68:U68" si="78">T67/T66</f>
        <v>0.04063447535</v>
      </c>
      <c r="U68" s="799">
        <f t="shared" si="78"/>
        <v>0</v>
      </c>
      <c r="V68" s="762"/>
      <c r="W68" s="793" t="str">
        <f t="shared" ref="W68:Z68" si="79">if(Q67=0, "Based on current Inputs, your Band Layout is optimized for the Required Bracing Length for each individual Band in this Orthogonal Direction on this Braced Storey. To learn more, review your [R-7] Optimization Report.", "Based on current Inputs, your Band Layout could be refined to reduce the Required Bracing Length for each individual Band in this Orthogonal Direction on this Braced Storey by as much as " &amp; TEXT(Q68,"0%") &amp; ". To learn more, review your [R-7] Optimization Report.")</f>
        <v>Based on current Inputs, your Band Layout could be refined to reduce the Required Bracing Length for each individual Band in this Orthogonal Direction on this Braced Storey by as much as 50%. To learn more, review your [R-7] Optimization Report.</v>
      </c>
      <c r="X68" s="793" t="str">
        <f t="shared" si="79"/>
        <v>Based on current Inputs, your Band Layout could be refined to reduce the Required Bracing Length for each individual Band in this Orthogonal Direction on this Braced Storey by as much as 37%. To learn more, review your [R-7] Optimization Report.</v>
      </c>
      <c r="Y68" s="793" t="str">
        <f t="shared" si="79"/>
        <v>Based on current Inputs, your Band Layout is optimized for the Required Bracing Length for each individual Band in this Orthogonal Direction on this Braced Storey. To learn more, review your [R-7] Optimization Report.</v>
      </c>
      <c r="Z68" s="793" t="str">
        <f t="shared" si="79"/>
        <v>Based on current Inputs, your Band Layout could be refined to reduce the Required Bracing Length for each individual Band in this Orthogonal Direction on this Braced Storey by as much as 4%. To learn more, review your [R-7] Optimization Report.</v>
      </c>
    </row>
    <row r="69">
      <c r="A69" s="762"/>
      <c r="B69" s="762"/>
      <c r="C69" s="762"/>
      <c r="D69" s="764">
        <v>8.0</v>
      </c>
      <c r="E69" s="762"/>
      <c r="F69" s="772">
        <f t="shared" si="62"/>
        <v>2.5146</v>
      </c>
      <c r="G69" s="772">
        <f t="shared" si="63"/>
        <v>0.51</v>
      </c>
      <c r="H69" s="772">
        <f t="shared" si="64"/>
        <v>0.6</v>
      </c>
      <c r="I69" s="766"/>
      <c r="J69" s="776">
        <f t="shared" si="65"/>
        <v>0.7293</v>
      </c>
      <c r="K69" s="776">
        <f t="shared" si="66"/>
        <v>0.96</v>
      </c>
      <c r="L69" s="766"/>
      <c r="M69" s="794">
        <f t="shared" si="67"/>
        <v>5.8344</v>
      </c>
      <c r="N69" s="801">
        <f t="shared" si="68"/>
        <v>7.68</v>
      </c>
      <c r="O69" s="762"/>
      <c r="P69" s="762"/>
      <c r="Q69" s="762"/>
      <c r="R69" s="762"/>
      <c r="S69" s="762"/>
      <c r="T69" s="762"/>
      <c r="U69" s="762"/>
      <c r="V69" s="762"/>
    </row>
    <row r="70">
      <c r="A70" s="762"/>
      <c r="B70" s="762"/>
      <c r="C70" s="762"/>
      <c r="D70" s="764">
        <v>9.0</v>
      </c>
      <c r="E70" s="762"/>
      <c r="F70" s="772">
        <f t="shared" si="62"/>
        <v>2.200275</v>
      </c>
      <c r="G70" s="772">
        <f t="shared" si="63"/>
        <v>0.51</v>
      </c>
      <c r="H70" s="772">
        <f t="shared" si="64"/>
        <v>0.6</v>
      </c>
      <c r="I70" s="766"/>
      <c r="J70" s="776">
        <f t="shared" si="65"/>
        <v>0.7293</v>
      </c>
      <c r="K70" s="776">
        <f t="shared" si="66"/>
        <v>0.96</v>
      </c>
      <c r="L70" s="766"/>
      <c r="M70" s="795">
        <f t="shared" si="67"/>
        <v>6.5637</v>
      </c>
      <c r="N70" s="795">
        <f t="shared" si="68"/>
        <v>8.64</v>
      </c>
      <c r="O70" s="762"/>
      <c r="P70" s="762"/>
      <c r="Q70" s="762"/>
      <c r="R70" s="762"/>
      <c r="S70" s="762"/>
      <c r="T70" s="762"/>
      <c r="U70" s="762"/>
      <c r="V70" s="762"/>
    </row>
    <row r="71">
      <c r="A71" s="762"/>
      <c r="B71" s="762"/>
      <c r="C71" s="762"/>
      <c r="D71" s="764">
        <v>10.0</v>
      </c>
      <c r="E71" s="762"/>
      <c r="F71" s="772">
        <f t="shared" si="62"/>
        <v>1.9558</v>
      </c>
      <c r="G71" s="772">
        <f t="shared" si="63"/>
        <v>0.51</v>
      </c>
      <c r="H71" s="772">
        <f t="shared" si="64"/>
        <v>0.6</v>
      </c>
      <c r="I71" s="766"/>
      <c r="J71" s="776">
        <f t="shared" si="65"/>
        <v>0.7293</v>
      </c>
      <c r="K71" s="776">
        <f t="shared" si="66"/>
        <v>0.96</v>
      </c>
      <c r="L71" s="766"/>
      <c r="M71" s="772">
        <f t="shared" si="67"/>
        <v>7.293</v>
      </c>
      <c r="N71" s="772">
        <f t="shared" si="68"/>
        <v>9.6</v>
      </c>
      <c r="O71" s="762"/>
      <c r="P71" s="762"/>
      <c r="Q71" s="762"/>
      <c r="R71" s="762"/>
      <c r="S71" s="762"/>
      <c r="T71" s="762"/>
      <c r="U71" s="762"/>
      <c r="V71" s="762"/>
    </row>
    <row r="72">
      <c r="A72" s="762"/>
      <c r="B72" s="762"/>
      <c r="C72" s="762"/>
      <c r="D72" s="762"/>
      <c r="E72" s="762"/>
      <c r="F72" s="766"/>
      <c r="G72" s="766"/>
      <c r="H72" s="766"/>
      <c r="I72" s="766"/>
      <c r="J72" s="766"/>
      <c r="K72" s="766"/>
      <c r="L72" s="766"/>
      <c r="M72" s="766"/>
      <c r="N72" s="766"/>
      <c r="O72" s="762"/>
      <c r="P72" s="762"/>
      <c r="Q72" s="762"/>
      <c r="R72" s="762"/>
      <c r="S72" s="762"/>
      <c r="T72" s="762"/>
      <c r="U72" s="762"/>
      <c r="V72" s="762"/>
      <c r="W72" s="762" t="str">
        <f>if(Q67=0, "WIND: ✅", "WIND: 🔄+" &amp; TEXT(Q68,"0%" &amp; ""))</f>
        <v>WIND: 🔄+50%</v>
      </c>
      <c r="X72" s="762" t="str">
        <f>if(R67=0, "SEISMIC: ✅", "SEISMIC: 🔄+" &amp; TEXT(R68,"0%") &amp; "")</f>
        <v>SEISMIC: 🔄+37%</v>
      </c>
      <c r="Y72" s="762" t="str">
        <f>if(T67=0, "WIND: ✅", "WIND: 🔄+" &amp; TEXT(T68,"0%") &amp; "")</f>
        <v>WIND: 🔄+4%</v>
      </c>
      <c r="Z72" s="762" t="str">
        <f>if(U67=0, "SEISMIC: ✅", "SEISMIC: 🔄+" &amp; TEXT(U68,"0%") &amp; "")</f>
        <v>SEISMIC: ✅</v>
      </c>
    </row>
    <row r="73">
      <c r="A73" s="762"/>
      <c r="B73" s="762" t="s">
        <v>933</v>
      </c>
      <c r="C73" s="762"/>
      <c r="D73" s="762"/>
      <c r="E73" s="762"/>
      <c r="F73" s="766"/>
      <c r="G73" s="766"/>
      <c r="H73" s="766"/>
      <c r="I73" s="766"/>
      <c r="J73" s="766"/>
      <c r="K73" s="766"/>
      <c r="L73" s="766"/>
      <c r="M73" s="766"/>
      <c r="N73" s="766"/>
      <c r="O73" s="762"/>
      <c r="P73" s="762"/>
      <c r="Q73" s="762"/>
      <c r="R73" s="762"/>
      <c r="S73" s="762"/>
      <c r="T73" s="762"/>
      <c r="U73" s="762"/>
      <c r="V73" s="762"/>
      <c r="W73" s="762"/>
      <c r="X73" s="762"/>
      <c r="Y73" s="762"/>
      <c r="Z73" s="762"/>
    </row>
    <row r="74">
      <c r="A74" s="762"/>
      <c r="B74" s="762" t="s">
        <v>921</v>
      </c>
      <c r="C74" s="762"/>
      <c r="D74" s="764">
        <v>2.0</v>
      </c>
      <c r="E74" s="762"/>
      <c r="F74" s="771">
        <f t="shared" ref="F74:F82" si="82">if(($C$76/($B8-1))&gt;10.6,"N/A",($C$76/($B8-1)))</f>
        <v>6.8834</v>
      </c>
      <c r="G74" s="772">
        <f t="shared" ref="G74:G82" si="83">IF($F74&lt;=MIN($B$21:$B$25),
   INDEX($C$21:$C$25,1),
   IF($F74&gt;=MAX($B$21:$B$25),
      INDEX($C$21:$C$25,ROWS($C$21:$C$25)),
      INDEX($C$21:$C$25, MATCH($F74,$B$21:$B$25,1)) +
      ($F74-INDEX($B$21:$B$25, MATCH($F74,$B$21:$B$25,1))) *
      (INDEX($C$21:$C$25, MATCH($F74,$B$21:$B$25,1)+1)-INDEX($C$21:$C$25, MATCH($F74,$B$21:$B$25,1))) /
      (INDEX($B$21:$B$25, MATCH($F74,$B$21:$B$25,1)+1)-INDEX($B$21:$B$25, MATCH($F74,$B$21:$B$25,1)))
   )
)</f>
        <v>0.9075963158</v>
      </c>
      <c r="H74" s="772">
        <f t="shared" ref="H74:H82" si="84">IF($F74&lt;=MIN($B$21:$B$25),
   INDEX($D$21:$D$25,1),
   IF($F74&gt;=MAX($B$21:$B$25),
      INDEX($D$21:$D$25,ROWS($D$21:$D$25)),
      INDEX($D$21:$D$25, MATCH($F74,$B$21:$B$25,1)) +
      ($F74-INDEX($B$21:$B$25, MATCH($F74,$B$21:$B$25,1))) *
      (INDEX($D$21:$D$25, MATCH($F74,$B$21:$B$25,1)+1)-INDEX($D$21:$D$25, MATCH($F74,$B$21:$B$25,1))) /
      (INDEX($B$21:$B$25, MATCH($F74,$B$21:$B$25,1)+1)-INDEX($B$21:$B$25, MATCH($F74,$B$21:$B$25,1)))
   )
)</f>
        <v>0.9245684211</v>
      </c>
      <c r="I74" s="766"/>
      <c r="J74" s="771">
        <f t="shared" ref="J74:J82" si="85">if(F74="N/A", "N/A", G74*$C8)</f>
        <v>0.9075963158</v>
      </c>
      <c r="K74" s="771">
        <f t="shared" ref="K74:K82" si="86">if(F74="N/A", "N/A", H74*$D8)</f>
        <v>0.9245684211</v>
      </c>
      <c r="L74" s="766"/>
      <c r="M74" s="771">
        <f t="shared" ref="M74:M82" si="87">if(F74="N/A", "N/A", D74*J74)</f>
        <v>1.815192632</v>
      </c>
      <c r="N74" s="771">
        <f t="shared" ref="N74:N82" si="88">if(F74="N/A", "N/A", D74*K74)</f>
        <v>1.849136842</v>
      </c>
      <c r="O74" s="762"/>
      <c r="P74" s="762" t="s">
        <v>922</v>
      </c>
      <c r="Q74" s="773">
        <f t="shared" ref="Q74:R74" si="80">min(J74:J82)</f>
        <v>0.6528</v>
      </c>
      <c r="R74" s="773">
        <f t="shared" si="80"/>
        <v>0.798</v>
      </c>
      <c r="S74" s="762"/>
      <c r="T74" s="773">
        <f t="shared" ref="T74:U74" si="81">min(M74:M82)</f>
        <v>1.815192632</v>
      </c>
      <c r="U74" s="773">
        <f t="shared" si="81"/>
        <v>1.849136842</v>
      </c>
      <c r="V74" s="762"/>
      <c r="W74" s="762"/>
      <c r="X74" s="762"/>
      <c r="Y74" s="762"/>
      <c r="Z74" s="762"/>
    </row>
    <row r="75">
      <c r="A75" s="762"/>
      <c r="B75" s="762" t="s">
        <v>923</v>
      </c>
      <c r="C75" s="774">
        <f>'(I-2) Bands'!K22</f>
        <v>4</v>
      </c>
      <c r="D75" s="764">
        <v>3.0</v>
      </c>
      <c r="E75" s="762"/>
      <c r="F75" s="771">
        <f t="shared" si="82"/>
        <v>3.4417</v>
      </c>
      <c r="G75" s="772">
        <f t="shared" si="83"/>
        <v>0.51</v>
      </c>
      <c r="H75" s="772">
        <f t="shared" si="84"/>
        <v>0.6</v>
      </c>
      <c r="I75" s="766"/>
      <c r="J75" s="771">
        <f t="shared" si="85"/>
        <v>0.6528</v>
      </c>
      <c r="K75" s="771">
        <f t="shared" si="86"/>
        <v>0.798</v>
      </c>
      <c r="L75" s="766"/>
      <c r="M75" s="771">
        <f t="shared" si="87"/>
        <v>1.9584</v>
      </c>
      <c r="N75" s="771">
        <f t="shared" si="88"/>
        <v>2.394</v>
      </c>
      <c r="O75" s="762"/>
      <c r="P75" s="762" t="s">
        <v>924</v>
      </c>
      <c r="Q75" s="764">
        <f t="shared" ref="Q75:R75" si="89">index($D$74:$N$82,(match(Q74,J74:J82,0)),1)</f>
        <v>3</v>
      </c>
      <c r="R75" s="764">
        <f t="shared" si="89"/>
        <v>3</v>
      </c>
      <c r="S75" s="762"/>
      <c r="T75" s="764">
        <f t="shared" ref="T75:U75" si="90">index($D$74:$N$82,(match(T74,M74:M82,0)),1)</f>
        <v>2</v>
      </c>
      <c r="U75" s="764">
        <f t="shared" si="90"/>
        <v>2</v>
      </c>
      <c r="V75" s="762"/>
      <c r="W75" s="762"/>
      <c r="X75" s="762"/>
      <c r="Y75" s="762"/>
      <c r="Z75" s="762"/>
    </row>
    <row r="76">
      <c r="A76" s="762"/>
      <c r="B76" s="762" t="s">
        <v>925</v>
      </c>
      <c r="C76" s="777">
        <f>convert('(I-2) Bands'!O23,"ft","m")</f>
        <v>6.8834</v>
      </c>
      <c r="D76" s="764">
        <v>4.0</v>
      </c>
      <c r="E76" s="762"/>
      <c r="F76" s="772">
        <f t="shared" si="82"/>
        <v>2.294466667</v>
      </c>
      <c r="G76" s="772">
        <f t="shared" si="83"/>
        <v>0.51</v>
      </c>
      <c r="H76" s="772">
        <f t="shared" si="84"/>
        <v>0.6</v>
      </c>
      <c r="I76" s="766"/>
      <c r="J76" s="772">
        <f t="shared" si="85"/>
        <v>0.7038</v>
      </c>
      <c r="K76" s="772">
        <f t="shared" si="86"/>
        <v>0.9</v>
      </c>
      <c r="L76" s="766"/>
      <c r="M76" s="775">
        <f t="shared" si="87"/>
        <v>2.8152</v>
      </c>
      <c r="N76" s="776">
        <f t="shared" si="88"/>
        <v>3.6</v>
      </c>
      <c r="O76" s="762"/>
      <c r="P76" s="762" t="s">
        <v>923</v>
      </c>
      <c r="Q76" s="780">
        <f t="shared" ref="Q76:R76" si="91">$C$75</f>
        <v>4</v>
      </c>
      <c r="R76" s="780">
        <f t="shared" si="91"/>
        <v>4</v>
      </c>
      <c r="S76" s="762"/>
      <c r="T76" s="780">
        <f t="shared" ref="T76:U76" si="92">$C$75</f>
        <v>4</v>
      </c>
      <c r="U76" s="780">
        <f t="shared" si="92"/>
        <v>4</v>
      </c>
      <c r="V76" s="762"/>
      <c r="W76" s="762"/>
      <c r="X76" s="762"/>
      <c r="Y76" s="762"/>
      <c r="Z76" s="762"/>
    </row>
    <row r="77">
      <c r="A77" s="762"/>
      <c r="B77" s="762"/>
      <c r="C77" s="762"/>
      <c r="D77" s="764">
        <v>5.0</v>
      </c>
      <c r="E77" s="762"/>
      <c r="F77" s="772">
        <f t="shared" si="82"/>
        <v>1.72085</v>
      </c>
      <c r="G77" s="772">
        <f t="shared" si="83"/>
        <v>0.51</v>
      </c>
      <c r="H77" s="772">
        <f t="shared" si="84"/>
        <v>0.6</v>
      </c>
      <c r="I77" s="766"/>
      <c r="J77" s="778">
        <f t="shared" si="85"/>
        <v>0.7293</v>
      </c>
      <c r="K77" s="778">
        <f t="shared" si="86"/>
        <v>0.96</v>
      </c>
      <c r="L77" s="766"/>
      <c r="M77" s="775">
        <f t="shared" si="87"/>
        <v>3.6465</v>
      </c>
      <c r="N77" s="775">
        <f t="shared" si="88"/>
        <v>4.8</v>
      </c>
      <c r="O77" s="762"/>
      <c r="P77" s="762" t="s">
        <v>926</v>
      </c>
      <c r="Q77" s="773">
        <f t="array" ref="Q77">index($D$74:$N$82,(match(Q76,$D74:$D82,0)),7)</f>
        <v>0.7038</v>
      </c>
      <c r="R77" s="773">
        <f t="array" ref="R77">index($D$74:$N$82,(match(R76,$D74:$D82,0)),8)</f>
        <v>0.9</v>
      </c>
      <c r="S77" s="762"/>
      <c r="T77" s="773">
        <f t="array" ref="T77">index($D$74:$N$82,(match(T76,$D74:$D82,0)),10)</f>
        <v>2.8152</v>
      </c>
      <c r="U77" s="773">
        <f t="array" ref="U77">index($D$74:$N$82,(match(U76,$D74:$D82,0)),11)</f>
        <v>3.6</v>
      </c>
      <c r="V77" s="762"/>
      <c r="W77" s="762" t="s">
        <v>927</v>
      </c>
      <c r="X77" s="762" t="s">
        <v>927</v>
      </c>
      <c r="Y77" s="762" t="s">
        <v>927</v>
      </c>
      <c r="Z77" s="762" t="s">
        <v>927</v>
      </c>
    </row>
    <row r="78">
      <c r="A78" s="762"/>
      <c r="B78" s="762"/>
      <c r="C78" s="762"/>
      <c r="D78" s="764">
        <v>6.0</v>
      </c>
      <c r="E78" s="762"/>
      <c r="F78" s="772">
        <f t="shared" si="82"/>
        <v>1.37668</v>
      </c>
      <c r="G78" s="772">
        <f t="shared" si="83"/>
        <v>0.51</v>
      </c>
      <c r="H78" s="772">
        <f t="shared" si="84"/>
        <v>0.6</v>
      </c>
      <c r="I78" s="766"/>
      <c r="J78" s="797">
        <f t="shared" si="85"/>
        <v>0.7293</v>
      </c>
      <c r="K78" s="798">
        <f t="shared" si="86"/>
        <v>0.96</v>
      </c>
      <c r="L78" s="766"/>
      <c r="M78" s="776">
        <f t="shared" si="87"/>
        <v>4.3758</v>
      </c>
      <c r="N78" s="775">
        <f t="shared" si="88"/>
        <v>5.76</v>
      </c>
      <c r="O78" s="762"/>
      <c r="P78" s="762" t="s">
        <v>928</v>
      </c>
      <c r="Q78" s="773">
        <f t="shared" ref="Q78:R78" si="93">-(Q74-Q77)</f>
        <v>0.051</v>
      </c>
      <c r="R78" s="773">
        <f t="shared" si="93"/>
        <v>0.102</v>
      </c>
      <c r="S78" s="762"/>
      <c r="T78" s="773">
        <f t="shared" ref="T78:U78" si="94">-(T74-T77)</f>
        <v>1.000007368</v>
      </c>
      <c r="U78" s="773">
        <f t="shared" si="94"/>
        <v>1.750863158</v>
      </c>
      <c r="V78" s="762"/>
      <c r="W78" s="762" t="str">
        <f t="shared" ref="W78:X78" si="95">if(Q78=0, "Yes", "No")</f>
        <v>No</v>
      </c>
      <c r="X78" s="762" t="str">
        <f t="shared" si="95"/>
        <v>No</v>
      </c>
      <c r="Y78" s="762" t="str">
        <f t="shared" ref="Y78:Z78" si="96">if(T78=0, "Yes", "No")</f>
        <v>No</v>
      </c>
      <c r="Z78" s="762" t="str">
        <f t="shared" si="96"/>
        <v>No</v>
      </c>
    </row>
    <row r="79">
      <c r="A79" s="762"/>
      <c r="B79" s="784"/>
      <c r="C79" s="762"/>
      <c r="D79" s="764">
        <v>7.0</v>
      </c>
      <c r="E79" s="762"/>
      <c r="F79" s="772">
        <f t="shared" si="82"/>
        <v>1.147233333</v>
      </c>
      <c r="G79" s="772">
        <f t="shared" si="83"/>
        <v>0.51</v>
      </c>
      <c r="H79" s="772">
        <f t="shared" si="84"/>
        <v>0.6</v>
      </c>
      <c r="I79" s="766"/>
      <c r="J79" s="776">
        <f t="shared" si="85"/>
        <v>0.7293</v>
      </c>
      <c r="K79" s="776">
        <f t="shared" si="86"/>
        <v>0.96</v>
      </c>
      <c r="L79" s="766"/>
      <c r="M79" s="775">
        <f t="shared" si="87"/>
        <v>5.1051</v>
      </c>
      <c r="N79" s="783">
        <f t="shared" si="88"/>
        <v>6.72</v>
      </c>
      <c r="O79" s="762"/>
      <c r="P79" s="762" t="s">
        <v>929</v>
      </c>
      <c r="Q79" s="799">
        <f t="shared" ref="Q79:R79" si="97">Q78/Q77</f>
        <v>0.07246376812</v>
      </c>
      <c r="R79" s="799">
        <f t="shared" si="97"/>
        <v>0.1133333333</v>
      </c>
      <c r="S79" s="800"/>
      <c r="T79" s="799">
        <f t="shared" ref="T79:U79" si="98">T78/T77</f>
        <v>0.355217167</v>
      </c>
      <c r="U79" s="799">
        <f t="shared" si="98"/>
        <v>0.4863508772</v>
      </c>
      <c r="V79" s="762"/>
      <c r="W79" s="793" t="str">
        <f t="shared" ref="W79:Z79" si="99">if(Q78=0, "Based on current Inputs, your Band Layout is optimized for the Required Bracing Length for each individual Band in this Orthogonal Direction on this Braced Storey. To learn more, review your [R-7] Optimization Report.", "Based on current Inputs, your Band Layout could be refined to reduce the Required Bracing Length for each individual Band in this Orthogonal Direction on this Braced Storey by as much as " &amp; TEXT(Q79,"0%") &amp; ". To learn more, review your [R-7] Optimization Report.")</f>
        <v>Based on current Inputs, your Band Layout could be refined to reduce the Required Bracing Length for each individual Band in this Orthogonal Direction on this Braced Storey by as much as 7%. To learn more, review your [R-7] Optimization Report.</v>
      </c>
      <c r="X79" s="793" t="str">
        <f t="shared" si="99"/>
        <v>Based on current Inputs, your Band Layout could be refined to reduce the Required Bracing Length for each individual Band in this Orthogonal Direction on this Braced Storey by as much as 11%. To learn more, review your [R-7] Optimization Report.</v>
      </c>
      <c r="Y79" s="793" t="str">
        <f t="shared" si="99"/>
        <v>Based on current Inputs, your Band Layout is optimized for the Required Bracing Length for each individual Band in this Orthogonal Direction on this Braced Storey. To learn more, review your [R-7] Optimization Report.</v>
      </c>
      <c r="Z79" s="793" t="str">
        <f t="shared" si="99"/>
        <v>Based on current Inputs, your Band Layout could be refined to reduce the Required Bracing Length for each individual Band in this Orthogonal Direction on this Braced Storey by as much as 36%. To learn more, review your [R-7] Optimization Report.</v>
      </c>
    </row>
    <row r="80">
      <c r="A80" s="762"/>
      <c r="B80" s="762"/>
      <c r="C80" s="762"/>
      <c r="D80" s="764">
        <v>8.0</v>
      </c>
      <c r="E80" s="762"/>
      <c r="F80" s="772">
        <f t="shared" si="82"/>
        <v>0.9833428571</v>
      </c>
      <c r="G80" s="772">
        <f t="shared" si="83"/>
        <v>0.51</v>
      </c>
      <c r="H80" s="772">
        <f t="shared" si="84"/>
        <v>0.6</v>
      </c>
      <c r="I80" s="766"/>
      <c r="J80" s="776">
        <f t="shared" si="85"/>
        <v>0.7293</v>
      </c>
      <c r="K80" s="776">
        <f t="shared" si="86"/>
        <v>0.96</v>
      </c>
      <c r="L80" s="766"/>
      <c r="M80" s="794">
        <f t="shared" si="87"/>
        <v>5.8344</v>
      </c>
      <c r="N80" s="801">
        <f t="shared" si="88"/>
        <v>7.68</v>
      </c>
      <c r="O80" s="762"/>
      <c r="P80" s="762"/>
      <c r="Q80" s="762"/>
      <c r="R80" s="762"/>
      <c r="S80" s="762"/>
      <c r="T80" s="762"/>
      <c r="U80" s="762"/>
      <c r="V80" s="762"/>
    </row>
    <row r="81">
      <c r="A81" s="762"/>
      <c r="B81" s="762"/>
      <c r="C81" s="762"/>
      <c r="D81" s="764">
        <v>9.0</v>
      </c>
      <c r="E81" s="762"/>
      <c r="F81" s="772">
        <f t="shared" si="82"/>
        <v>0.860425</v>
      </c>
      <c r="G81" s="772">
        <f t="shared" si="83"/>
        <v>0.51</v>
      </c>
      <c r="H81" s="772">
        <f t="shared" si="84"/>
        <v>0.6</v>
      </c>
      <c r="I81" s="766"/>
      <c r="J81" s="776">
        <f t="shared" si="85"/>
        <v>0.7293</v>
      </c>
      <c r="K81" s="776">
        <f t="shared" si="86"/>
        <v>0.96</v>
      </c>
      <c r="L81" s="766"/>
      <c r="M81" s="795">
        <f t="shared" si="87"/>
        <v>6.5637</v>
      </c>
      <c r="N81" s="795">
        <f t="shared" si="88"/>
        <v>8.64</v>
      </c>
      <c r="O81" s="762"/>
      <c r="P81" s="762"/>
      <c r="Q81" s="762"/>
      <c r="R81" s="762"/>
      <c r="S81" s="762"/>
      <c r="T81" s="762"/>
      <c r="U81" s="762"/>
      <c r="V81" s="762"/>
    </row>
    <row r="82">
      <c r="A82" s="762"/>
      <c r="B82" s="762"/>
      <c r="C82" s="762"/>
      <c r="D82" s="764">
        <v>10.0</v>
      </c>
      <c r="E82" s="762"/>
      <c r="F82" s="772">
        <f t="shared" si="82"/>
        <v>0.7648222222</v>
      </c>
      <c r="G82" s="772">
        <f t="shared" si="83"/>
        <v>0.51</v>
      </c>
      <c r="H82" s="772">
        <f t="shared" si="84"/>
        <v>0.6</v>
      </c>
      <c r="I82" s="766"/>
      <c r="J82" s="776">
        <f t="shared" si="85"/>
        <v>0.7293</v>
      </c>
      <c r="K82" s="776">
        <f t="shared" si="86"/>
        <v>0.96</v>
      </c>
      <c r="L82" s="766"/>
      <c r="M82" s="772">
        <f t="shared" si="87"/>
        <v>7.293</v>
      </c>
      <c r="N82" s="772">
        <f t="shared" si="88"/>
        <v>9.6</v>
      </c>
      <c r="O82" s="762"/>
      <c r="P82" s="762"/>
      <c r="Q82" s="762"/>
      <c r="R82" s="762"/>
      <c r="S82" s="762"/>
      <c r="T82" s="762"/>
      <c r="U82" s="762"/>
      <c r="V82" s="762"/>
    </row>
    <row r="83">
      <c r="A83" s="762"/>
      <c r="B83" s="762"/>
      <c r="C83" s="762"/>
      <c r="D83" s="762"/>
      <c r="E83" s="762"/>
      <c r="F83" s="766"/>
      <c r="G83" s="766"/>
      <c r="H83" s="766"/>
      <c r="I83" s="766"/>
      <c r="J83" s="766"/>
      <c r="K83" s="766"/>
      <c r="L83" s="766"/>
      <c r="M83" s="766"/>
      <c r="N83" s="766"/>
      <c r="O83" s="762"/>
      <c r="P83" s="762"/>
      <c r="Q83" s="762"/>
      <c r="R83" s="762"/>
      <c r="S83" s="762"/>
      <c r="T83" s="762"/>
      <c r="U83" s="762"/>
      <c r="V83" s="762"/>
      <c r="W83" s="762" t="str">
        <f>if(Q78=0, "WIND: ✅", "WIND: 🔄+" &amp; TEXT(Q79,"0%" &amp; ""))</f>
        <v>WIND: 🔄+7%</v>
      </c>
      <c r="X83" s="762" t="str">
        <f>if(R78=0, "SEISMIC: ✅", "SEISMIC: 🔄+" &amp; TEXT(R79,"0%") &amp; "")</f>
        <v>SEISMIC: 🔄+11%</v>
      </c>
      <c r="Y83" s="762" t="str">
        <f>if(T78=0, "WIND: ✅", "WIND: 🔄+" &amp; TEXT(T79,"0%") &amp; "")</f>
        <v>WIND: 🔄+36%</v>
      </c>
      <c r="Z83" s="762" t="str">
        <f>if(U78=0, "SEISMIC: ✅", "SEISMIC: 🔄+" &amp; TEXT(U79,"0%") &amp; "")</f>
        <v>SEISMIC: 🔄+49%</v>
      </c>
    </row>
    <row r="84">
      <c r="A84" s="762"/>
      <c r="B84" s="762"/>
      <c r="C84" s="762"/>
      <c r="D84" s="762"/>
      <c r="E84" s="762"/>
      <c r="F84" s="766"/>
      <c r="G84" s="766"/>
      <c r="H84" s="766"/>
      <c r="I84" s="766"/>
      <c r="J84" s="766"/>
      <c r="K84" s="766"/>
      <c r="L84" s="766"/>
      <c r="M84" s="766"/>
      <c r="N84" s="766"/>
      <c r="O84" s="762"/>
      <c r="P84" s="762"/>
      <c r="Q84" s="762"/>
      <c r="R84" s="762"/>
      <c r="S84" s="762"/>
      <c r="T84" s="762"/>
      <c r="U84" s="762"/>
      <c r="V84" s="762"/>
      <c r="W84" s="762"/>
      <c r="X84" s="762"/>
      <c r="Y84" s="762"/>
      <c r="Z84" s="762"/>
    </row>
    <row r="85">
      <c r="A85" s="762"/>
      <c r="B85" s="762" t="s">
        <v>930</v>
      </c>
      <c r="C85" s="762"/>
      <c r="D85" s="764">
        <v>2.0</v>
      </c>
      <c r="E85" s="762"/>
      <c r="F85" s="771" t="str">
        <f t="shared" ref="F85:F93" si="102">if(($C$87/($B8-1))&gt;10.6,"N/A",($C$87/($B8-1)))</f>
        <v>N/A</v>
      </c>
      <c r="G85" s="772">
        <f t="shared" ref="G85:G93" si="103">IF($F85&lt;=MIN($B$21:$B$25),
   INDEX($C$21:$C$25,1),
   IF($F85&gt;=MAX($B$21:$B$25),
      INDEX($C$21:$C$25,ROWS($C$21:$C$25)),
      INDEX($C$21:$C$25, MATCH($F85,$B$21:$B$25,1)) +
      ($F85-INDEX($B$21:$B$25, MATCH($F85,$B$21:$B$25,1))) *
      (INDEX($C$21:$C$25, MATCH($F85,$B$21:$B$25,1)+1)-INDEX($C$21:$C$25, MATCH($F85,$B$21:$B$25,1))) /
      (INDEX($B$21:$B$25, MATCH($F85,$B$21:$B$25,1)+1)-INDEX($B$21:$B$25, MATCH($F85,$B$21:$B$25,1)))
   )
)</f>
        <v>1.86</v>
      </c>
      <c r="H85" s="772">
        <f t="shared" ref="H85:H93" si="104">IF($F85&lt;=MIN($B$21:$B$25),
   INDEX($D$21:$D$25,1),
   IF($F85&gt;=MAX($B$21:$B$25),
      INDEX($D$21:$D$25,ROWS($D$21:$D$25)),
      INDEX($D$21:$D$25, MATCH($F85,$B$21:$B$25,1)) +
      ($F85-INDEX($B$21:$B$25, MATCH($F85,$B$21:$B$25,1))) *
      (INDEX($D$21:$D$25, MATCH($F85,$B$21:$B$25,1)+1)-INDEX($D$21:$D$25, MATCH($F85,$B$21:$B$25,1))) /
      (INDEX($B$21:$B$25, MATCH($F85,$B$21:$B$25,1)+1)-INDEX($B$21:$B$25, MATCH($F85,$B$21:$B$25,1)))
   )
)</f>
        <v>1.9</v>
      </c>
      <c r="I85" s="766"/>
      <c r="J85" s="771" t="str">
        <f t="shared" ref="J85:J93" si="105">if(F85="N/A", "N/A", G85*$C8)</f>
        <v>N/A</v>
      </c>
      <c r="K85" s="771" t="str">
        <f t="shared" ref="K85:K93" si="106">if(F85="N/A", "N/A", H85*$D8)</f>
        <v>N/A</v>
      </c>
      <c r="L85" s="766"/>
      <c r="M85" s="771" t="str">
        <f t="shared" ref="M85:M93" si="107">if(F85="N/A", "N/A", D85*J85)</f>
        <v>N/A</v>
      </c>
      <c r="N85" s="771" t="str">
        <f t="shared" ref="N85:N93" si="108">if(F85="N/A", "N/A", D85*K85)</f>
        <v>N/A</v>
      </c>
      <c r="O85" s="762"/>
      <c r="P85" s="762" t="s">
        <v>922</v>
      </c>
      <c r="Q85" s="773">
        <f t="shared" ref="Q85:R85" si="100">min(J85:J93)</f>
        <v>0.7293</v>
      </c>
      <c r="R85" s="773">
        <f t="shared" si="100"/>
        <v>0.96</v>
      </c>
      <c r="S85" s="762"/>
      <c r="T85" s="773">
        <f t="shared" ref="T85:U85" si="101">min(M85:M93)</f>
        <v>4.200191296</v>
      </c>
      <c r="U85" s="773">
        <f t="shared" si="101"/>
        <v>4.54911205</v>
      </c>
      <c r="V85" s="762"/>
      <c r="W85" s="762"/>
      <c r="X85" s="762"/>
      <c r="Y85" s="762"/>
      <c r="Z85" s="762"/>
    </row>
    <row r="86">
      <c r="A86" s="762"/>
      <c r="B86" s="762" t="s">
        <v>923</v>
      </c>
      <c r="C86" s="774">
        <f>'(I-2) Bands'!K25</f>
        <v>3</v>
      </c>
      <c r="D86" s="764">
        <v>3.0</v>
      </c>
      <c r="E86" s="762"/>
      <c r="F86" s="771">
        <f t="shared" si="102"/>
        <v>8.8011</v>
      </c>
      <c r="G86" s="772">
        <f t="shared" si="103"/>
        <v>1.140128333</v>
      </c>
      <c r="H86" s="772">
        <f t="shared" si="104"/>
        <v>1.140128333</v>
      </c>
      <c r="I86" s="766"/>
      <c r="J86" s="771">
        <f t="shared" si="105"/>
        <v>1.459364267</v>
      </c>
      <c r="K86" s="771">
        <f t="shared" si="106"/>
        <v>1.516370683</v>
      </c>
      <c r="L86" s="766"/>
      <c r="M86" s="771">
        <f t="shared" si="107"/>
        <v>4.3780928</v>
      </c>
      <c r="N86" s="771">
        <f t="shared" si="108"/>
        <v>4.54911205</v>
      </c>
      <c r="O86" s="762"/>
      <c r="P86" s="762" t="s">
        <v>924</v>
      </c>
      <c r="Q86" s="764">
        <f t="shared" ref="Q86:R86" si="109">index($D$85:$N$93,(match(Q85,J85:J93,0)),1)</f>
        <v>6</v>
      </c>
      <c r="R86" s="764">
        <f t="shared" si="109"/>
        <v>6</v>
      </c>
      <c r="S86" s="762"/>
      <c r="T86" s="764">
        <f t="shared" ref="T86:U86" si="110">index($D$85:$N$93,(match(T85,M85:M93,0)),1)</f>
        <v>5</v>
      </c>
      <c r="U86" s="764">
        <f t="shared" si="110"/>
        <v>3</v>
      </c>
      <c r="V86" s="762"/>
      <c r="W86" s="762"/>
      <c r="X86" s="762"/>
      <c r="Y86" s="762"/>
      <c r="Z86" s="762"/>
    </row>
    <row r="87">
      <c r="A87" s="762"/>
      <c r="B87" s="762" t="s">
        <v>925</v>
      </c>
      <c r="C87" s="777">
        <f>convert('(I-2) Bands'!O26,"ft","m")</f>
        <v>17.6022</v>
      </c>
      <c r="D87" s="764">
        <v>4.0</v>
      </c>
      <c r="E87" s="762"/>
      <c r="F87" s="772">
        <f t="shared" si="102"/>
        <v>5.8674</v>
      </c>
      <c r="G87" s="772">
        <f t="shared" si="103"/>
        <v>0.7765857895</v>
      </c>
      <c r="H87" s="772">
        <f t="shared" si="104"/>
        <v>0.8176210526</v>
      </c>
      <c r="I87" s="766"/>
      <c r="J87" s="772">
        <f t="shared" si="105"/>
        <v>1.071688389</v>
      </c>
      <c r="K87" s="772">
        <f t="shared" si="106"/>
        <v>1.226431579</v>
      </c>
      <c r="L87" s="766"/>
      <c r="M87" s="775">
        <f t="shared" si="107"/>
        <v>4.286753558</v>
      </c>
      <c r="N87" s="776">
        <f t="shared" si="108"/>
        <v>4.905726316</v>
      </c>
      <c r="O87" s="762"/>
      <c r="P87" s="762" t="s">
        <v>923</v>
      </c>
      <c r="Q87" s="780">
        <f t="shared" ref="Q87:R87" si="111">$C$86</f>
        <v>3</v>
      </c>
      <c r="R87" s="780">
        <f t="shared" si="111"/>
        <v>3</v>
      </c>
      <c r="S87" s="762"/>
      <c r="T87" s="780">
        <f t="shared" ref="T87:U87" si="112">$C$86</f>
        <v>3</v>
      </c>
      <c r="U87" s="780">
        <f t="shared" si="112"/>
        <v>3</v>
      </c>
      <c r="V87" s="762"/>
      <c r="W87" s="762"/>
      <c r="X87" s="762"/>
      <c r="Y87" s="762"/>
      <c r="Z87" s="762"/>
    </row>
    <row r="88">
      <c r="A88" s="762"/>
      <c r="B88" s="762"/>
      <c r="C88" s="762"/>
      <c r="D88" s="764">
        <v>5.0</v>
      </c>
      <c r="E88" s="762"/>
      <c r="F88" s="772">
        <f t="shared" si="102"/>
        <v>4.40055</v>
      </c>
      <c r="G88" s="772">
        <f t="shared" si="103"/>
        <v>0.5874393421</v>
      </c>
      <c r="H88" s="772">
        <f t="shared" si="104"/>
        <v>0.6632157895</v>
      </c>
      <c r="I88" s="766"/>
      <c r="J88" s="778">
        <f t="shared" si="105"/>
        <v>0.8400382592</v>
      </c>
      <c r="K88" s="778">
        <f t="shared" si="106"/>
        <v>1.061145263</v>
      </c>
      <c r="L88" s="766"/>
      <c r="M88" s="775">
        <f t="shared" si="107"/>
        <v>4.200191296</v>
      </c>
      <c r="N88" s="775">
        <f t="shared" si="108"/>
        <v>5.305726316</v>
      </c>
      <c r="O88" s="762"/>
      <c r="P88" s="762" t="s">
        <v>926</v>
      </c>
      <c r="Q88" s="773">
        <f t="array" ref="Q88">index($D$85:$N$93,(match(Q87,$D85:$D93,0)),7)</f>
        <v>1.459364267</v>
      </c>
      <c r="R88" s="773">
        <f t="array" ref="R88">index($D$85:$N$93,(match(R87,$D85:$D93,0)),8)</f>
        <v>1.516370683</v>
      </c>
      <c r="S88" s="762"/>
      <c r="T88" s="773">
        <f t="array" ref="T88">index($D$85:$N$93,(match(T87,$D85:$D93,0)),10)</f>
        <v>4.3780928</v>
      </c>
      <c r="U88" s="773">
        <f t="array" ref="U88">index($D$85:$N$93,(match(U87,$D85:$D93,0)),11)</f>
        <v>4.54911205</v>
      </c>
      <c r="V88" s="762"/>
      <c r="W88" s="762" t="s">
        <v>927</v>
      </c>
      <c r="X88" s="762" t="s">
        <v>927</v>
      </c>
      <c r="Y88" s="762" t="s">
        <v>927</v>
      </c>
      <c r="Z88" s="762" t="s">
        <v>927</v>
      </c>
    </row>
    <row r="89">
      <c r="A89" s="762"/>
      <c r="B89" s="762"/>
      <c r="C89" s="762"/>
      <c r="D89" s="764">
        <v>6.0</v>
      </c>
      <c r="E89" s="762"/>
      <c r="F89" s="772">
        <f t="shared" si="102"/>
        <v>3.52044</v>
      </c>
      <c r="G89" s="772">
        <f t="shared" si="103"/>
        <v>0.51</v>
      </c>
      <c r="H89" s="772">
        <f t="shared" si="104"/>
        <v>0.6</v>
      </c>
      <c r="I89" s="766"/>
      <c r="J89" s="797">
        <f t="shared" si="105"/>
        <v>0.7293</v>
      </c>
      <c r="K89" s="798">
        <f t="shared" si="106"/>
        <v>0.96</v>
      </c>
      <c r="L89" s="766"/>
      <c r="M89" s="776">
        <f t="shared" si="107"/>
        <v>4.3758</v>
      </c>
      <c r="N89" s="775">
        <f t="shared" si="108"/>
        <v>5.76</v>
      </c>
      <c r="O89" s="762"/>
      <c r="P89" s="762" t="s">
        <v>928</v>
      </c>
      <c r="Q89" s="773">
        <f t="shared" ref="Q89:R89" si="113">-(Q85-Q88)</f>
        <v>0.7300642667</v>
      </c>
      <c r="R89" s="773">
        <f t="shared" si="113"/>
        <v>0.5563706833</v>
      </c>
      <c r="S89" s="762"/>
      <c r="T89" s="773">
        <f t="shared" ref="T89:U89" si="114">-(T85-T88)</f>
        <v>0.1779015039</v>
      </c>
      <c r="U89" s="773">
        <f t="shared" si="114"/>
        <v>0</v>
      </c>
      <c r="V89" s="762"/>
      <c r="W89" s="762" t="str">
        <f t="shared" ref="W89:X89" si="115">if(Q89=0, "Yes", "No")</f>
        <v>No</v>
      </c>
      <c r="X89" s="762" t="str">
        <f t="shared" si="115"/>
        <v>No</v>
      </c>
      <c r="Y89" s="762" t="str">
        <f t="shared" ref="Y89:Z89" si="116">if(T89=0, "Yes", "No")</f>
        <v>No</v>
      </c>
      <c r="Z89" s="762" t="str">
        <f t="shared" si="116"/>
        <v>Yes</v>
      </c>
    </row>
    <row r="90">
      <c r="A90" s="762"/>
      <c r="B90" s="762"/>
      <c r="C90" s="762"/>
      <c r="D90" s="764">
        <v>7.0</v>
      </c>
      <c r="E90" s="762"/>
      <c r="F90" s="772">
        <f t="shared" si="102"/>
        <v>2.9337</v>
      </c>
      <c r="G90" s="772">
        <f t="shared" si="103"/>
        <v>0.51</v>
      </c>
      <c r="H90" s="772">
        <f t="shared" si="104"/>
        <v>0.6</v>
      </c>
      <c r="I90" s="766"/>
      <c r="J90" s="776">
        <f t="shared" si="105"/>
        <v>0.7293</v>
      </c>
      <c r="K90" s="776">
        <f t="shared" si="106"/>
        <v>0.96</v>
      </c>
      <c r="L90" s="766"/>
      <c r="M90" s="775">
        <f t="shared" si="107"/>
        <v>5.1051</v>
      </c>
      <c r="N90" s="783">
        <f t="shared" si="108"/>
        <v>6.72</v>
      </c>
      <c r="O90" s="762"/>
      <c r="P90" s="762" t="s">
        <v>929</v>
      </c>
      <c r="Q90" s="799">
        <f t="shared" ref="Q90:R90" si="117">Q89/Q88</f>
        <v>0.5002618492</v>
      </c>
      <c r="R90" s="799">
        <f t="shared" si="117"/>
        <v>0.366909417</v>
      </c>
      <c r="S90" s="800"/>
      <c r="T90" s="799">
        <f t="shared" ref="T90:U90" si="118">T89/T88</f>
        <v>0.04063447535</v>
      </c>
      <c r="U90" s="799">
        <f t="shared" si="118"/>
        <v>0</v>
      </c>
      <c r="V90" s="762"/>
      <c r="W90" s="793" t="str">
        <f t="shared" ref="W90:Z90" si="119">if(Q89=0, "Based on current Inputs, your Band Layout is optimized for the Required Bracing Length for each individual Band in this Orthogonal Direction on this Braced Storey. To learn more, review your [R-7] Optimization Report.", "Based on current Inputs, your Band Layout could be refined to reduce the Required Bracing Length for each individual Band in this Orthogonal Direction on this Braced Storey by as much as " &amp; TEXT(Q90,"0%") &amp; ". To learn more, review your [R-7] Optimization Report.")</f>
        <v>Based on current Inputs, your Band Layout could be refined to reduce the Required Bracing Length for each individual Band in this Orthogonal Direction on this Braced Storey by as much as 50%. To learn more, review your [R-7] Optimization Report.</v>
      </c>
      <c r="X90" s="793" t="str">
        <f t="shared" si="119"/>
        <v>Based on current Inputs, your Band Layout could be refined to reduce the Required Bracing Length for each individual Band in this Orthogonal Direction on this Braced Storey by as much as 37%. To learn more, review your [R-7] Optimization Report.</v>
      </c>
      <c r="Y90" s="793" t="str">
        <f t="shared" si="119"/>
        <v>Based on current Inputs, your Band Layout is optimized for the Required Bracing Length for each individual Band in this Orthogonal Direction on this Braced Storey. To learn more, review your [R-7] Optimization Report.</v>
      </c>
      <c r="Z90" s="793" t="str">
        <f t="shared" si="119"/>
        <v>Based on current Inputs, your Band Layout could be refined to reduce the Required Bracing Length for each individual Band in this Orthogonal Direction on this Braced Storey by as much as 4%. To learn more, review your [R-7] Optimization Report.</v>
      </c>
    </row>
    <row r="91">
      <c r="A91" s="762"/>
      <c r="B91" s="762"/>
      <c r="C91" s="762"/>
      <c r="D91" s="764">
        <v>8.0</v>
      </c>
      <c r="E91" s="762"/>
      <c r="F91" s="772">
        <f t="shared" si="102"/>
        <v>2.5146</v>
      </c>
      <c r="G91" s="772">
        <f t="shared" si="103"/>
        <v>0.51</v>
      </c>
      <c r="H91" s="772">
        <f t="shared" si="104"/>
        <v>0.6</v>
      </c>
      <c r="I91" s="766"/>
      <c r="J91" s="776">
        <f t="shared" si="105"/>
        <v>0.7293</v>
      </c>
      <c r="K91" s="776">
        <f t="shared" si="106"/>
        <v>0.96</v>
      </c>
      <c r="L91" s="766"/>
      <c r="M91" s="794">
        <f t="shared" si="107"/>
        <v>5.8344</v>
      </c>
      <c r="N91" s="801">
        <f t="shared" si="108"/>
        <v>7.68</v>
      </c>
      <c r="O91" s="762"/>
      <c r="P91" s="762"/>
      <c r="Q91" s="762"/>
      <c r="R91" s="762"/>
      <c r="S91" s="762"/>
      <c r="T91" s="762"/>
      <c r="U91" s="762"/>
      <c r="V91" s="762"/>
    </row>
    <row r="92">
      <c r="A92" s="762"/>
      <c r="B92" s="762"/>
      <c r="C92" s="762"/>
      <c r="D92" s="764">
        <v>9.0</v>
      </c>
      <c r="E92" s="762"/>
      <c r="F92" s="772">
        <f t="shared" si="102"/>
        <v>2.200275</v>
      </c>
      <c r="G92" s="772">
        <f t="shared" si="103"/>
        <v>0.51</v>
      </c>
      <c r="H92" s="772">
        <f t="shared" si="104"/>
        <v>0.6</v>
      </c>
      <c r="I92" s="766"/>
      <c r="J92" s="776">
        <f t="shared" si="105"/>
        <v>0.7293</v>
      </c>
      <c r="K92" s="776">
        <f t="shared" si="106"/>
        <v>0.96</v>
      </c>
      <c r="L92" s="766"/>
      <c r="M92" s="795">
        <f t="shared" si="107"/>
        <v>6.5637</v>
      </c>
      <c r="N92" s="795">
        <f t="shared" si="108"/>
        <v>8.64</v>
      </c>
      <c r="O92" s="762"/>
      <c r="P92" s="762"/>
      <c r="Q92" s="762"/>
      <c r="R92" s="762"/>
      <c r="S92" s="762"/>
      <c r="T92" s="762"/>
      <c r="U92" s="762"/>
      <c r="V92" s="762"/>
    </row>
    <row r="93">
      <c r="A93" s="762"/>
      <c r="B93" s="762"/>
      <c r="C93" s="762"/>
      <c r="D93" s="764">
        <v>10.0</v>
      </c>
      <c r="E93" s="762"/>
      <c r="F93" s="772">
        <f t="shared" si="102"/>
        <v>1.9558</v>
      </c>
      <c r="G93" s="772">
        <f t="shared" si="103"/>
        <v>0.51</v>
      </c>
      <c r="H93" s="772">
        <f t="shared" si="104"/>
        <v>0.6</v>
      </c>
      <c r="I93" s="766"/>
      <c r="J93" s="776">
        <f t="shared" si="105"/>
        <v>0.7293</v>
      </c>
      <c r="K93" s="776">
        <f t="shared" si="106"/>
        <v>0.96</v>
      </c>
      <c r="L93" s="766"/>
      <c r="M93" s="772">
        <f t="shared" si="107"/>
        <v>7.293</v>
      </c>
      <c r="N93" s="772">
        <f t="shared" si="108"/>
        <v>9.6</v>
      </c>
      <c r="O93" s="762"/>
      <c r="P93" s="762"/>
      <c r="Q93" s="762"/>
      <c r="R93" s="762"/>
      <c r="S93" s="762"/>
      <c r="T93" s="762"/>
      <c r="U93" s="762"/>
      <c r="V93" s="762"/>
    </row>
    <row r="94">
      <c r="A94" s="762"/>
      <c r="B94" s="762"/>
      <c r="C94" s="762"/>
      <c r="D94" s="762"/>
      <c r="E94" s="762"/>
      <c r="F94" s="766"/>
      <c r="G94" s="766"/>
      <c r="H94" s="766"/>
      <c r="I94" s="766"/>
      <c r="J94" s="766"/>
      <c r="K94" s="766"/>
      <c r="L94" s="766"/>
      <c r="M94" s="766"/>
      <c r="N94" s="766"/>
      <c r="O94" s="762"/>
      <c r="P94" s="762"/>
      <c r="Q94" s="762"/>
      <c r="R94" s="762"/>
      <c r="S94" s="762"/>
      <c r="T94" s="762"/>
      <c r="U94" s="762"/>
      <c r="V94" s="762"/>
      <c r="W94" s="762" t="str">
        <f>if(Q89=0, "WIND: ✅", "WIND: 🔄+" &amp; TEXT(Q90,"0%" &amp; ""))</f>
        <v>WIND: 🔄+50%</v>
      </c>
      <c r="X94" s="762" t="str">
        <f>if(R89=0, "SEISMIC: ✅", "SEISMIC: 🔄+" &amp; TEXT(R90,"0%") &amp; "")</f>
        <v>SEISMIC: 🔄+37%</v>
      </c>
      <c r="Y94" s="762" t="str">
        <f>if(T89=0, "WIND: ✅", "WIND: 🔄+" &amp; TEXT(T90,"0%") &amp; "")</f>
        <v>WIND: 🔄+4%</v>
      </c>
      <c r="Z94" s="762" t="str">
        <f>if(U89=0, "SEISMIC: ✅", "SEISMIC: 🔄+" &amp; TEXT(U90,"0%") &amp; "")</f>
        <v>SEISMIC: ✅</v>
      </c>
    </row>
    <row r="95">
      <c r="A95" s="762"/>
      <c r="B95" s="762"/>
      <c r="C95" s="762"/>
      <c r="D95" s="762"/>
      <c r="E95" s="762"/>
      <c r="F95" s="766"/>
      <c r="G95" s="766"/>
      <c r="H95" s="766"/>
      <c r="I95" s="766"/>
      <c r="J95" s="766"/>
      <c r="K95" s="766"/>
      <c r="L95" s="766"/>
      <c r="M95" s="766"/>
      <c r="N95" s="766"/>
      <c r="O95" s="762"/>
      <c r="P95" s="762"/>
      <c r="Q95" s="762"/>
      <c r="R95" s="762"/>
      <c r="S95" s="762"/>
      <c r="T95" s="762"/>
      <c r="U95" s="762"/>
      <c r="V95" s="762"/>
      <c r="W95" s="762"/>
      <c r="X95" s="762"/>
      <c r="Y95" s="762"/>
      <c r="Z95" s="762"/>
    </row>
    <row r="96">
      <c r="A96" s="762"/>
      <c r="B96" s="768" t="s">
        <v>934</v>
      </c>
      <c r="C96" s="762"/>
      <c r="D96" s="762"/>
      <c r="E96" s="762"/>
      <c r="F96" s="766"/>
      <c r="G96" s="766"/>
      <c r="H96" s="766"/>
      <c r="I96" s="766"/>
      <c r="J96" s="766"/>
      <c r="K96" s="766"/>
      <c r="L96" s="766"/>
      <c r="M96" s="766"/>
      <c r="N96" s="766"/>
      <c r="O96" s="762"/>
      <c r="P96" s="762"/>
      <c r="Q96" s="762"/>
      <c r="R96" s="762"/>
      <c r="S96" s="762"/>
      <c r="T96" s="762"/>
      <c r="U96" s="762"/>
      <c r="V96" s="762"/>
      <c r="W96" s="762"/>
      <c r="X96" s="762"/>
      <c r="Y96" s="762"/>
      <c r="Z96" s="762"/>
    </row>
    <row r="97">
      <c r="A97" s="762"/>
      <c r="B97" s="762" t="s">
        <v>921</v>
      </c>
      <c r="C97" s="762"/>
      <c r="D97" s="764">
        <v>2.0</v>
      </c>
      <c r="E97" s="762"/>
      <c r="F97" s="771">
        <f t="shared" ref="F97:F105" si="122">if(($C$99/($B8-1))&gt;15,"N/A",($C$99/($B8-1)))</f>
        <v>0</v>
      </c>
      <c r="G97" s="772">
        <f t="shared" ref="G97:G105" si="123">IF($F97&lt;=MIN($B$21:$B$25),
   INDEX($C$21:$C$25,1),
   IF($F97&gt;=MAX($B$21:$B$25),
      INDEX($C$21:$C$25,ROWS($C$21:$C$25)),
      INDEX($C$21:$C$25, MATCH($F97,$B$21:$B$25,1)) +
      ($F97-INDEX($B$21:$B$25, MATCH($F97,$B$21:$B$25,1))) *
      (INDEX($C$21:$C$25, MATCH($F97,$B$21:$B$25,1)+1)-INDEX($C$21:$C$25, MATCH($F97,$B$21:$B$25,1))) /
      (INDEX($B$21:$B$25, MATCH($F97,$B$21:$B$25,1)+1)-INDEX($B$21:$B$25, MATCH($F97,$B$21:$B$25,1)))
   )
)</f>
        <v>0.51</v>
      </c>
      <c r="H97" s="772">
        <f t="shared" ref="H97:H105" si="124">IF($F97&lt;=MIN($B$21:$B$25),
   INDEX($D$21:$D$25,1),
   IF($F97&gt;=MAX($B$21:$B$25),
      INDEX($D$21:$D$25,ROWS($D$21:$D$25)),
      INDEX($D$21:$D$25, MATCH($F97,$B$21:$B$25,1)) +
      ($F97-INDEX($B$21:$B$25, MATCH($F97,$B$21:$B$25,1))) *
      (INDEX($D$21:$D$25, MATCH($F97,$B$21:$B$25,1)+1)-INDEX($D$21:$D$25, MATCH($F97,$B$21:$B$25,1))) /
      (INDEX($B$21:$B$25, MATCH($F97,$B$21:$B$25,1)+1)-INDEX($B$21:$B$25, MATCH($F97,$B$21:$B$25,1)))
   )
)</f>
        <v>0.6</v>
      </c>
      <c r="I97" s="766"/>
      <c r="J97" s="771">
        <f t="shared" ref="J97:J105" si="125">if(F97="N/A", "N/A", G97*$C8)</f>
        <v>0.51</v>
      </c>
      <c r="K97" s="771">
        <f t="shared" ref="K97:K105" si="126">if(F97="N/A", "N/A", H97*$D8)</f>
        <v>0.6</v>
      </c>
      <c r="L97" s="766"/>
      <c r="M97" s="771">
        <f t="shared" ref="M97:M105" si="127">if(F97="N/A", "N/A", D97*J97)</f>
        <v>1.02</v>
      </c>
      <c r="N97" s="771">
        <f t="shared" ref="N97:N105" si="128">if(F97="N/A", "N/A", D97*K97)</f>
        <v>1.2</v>
      </c>
      <c r="O97" s="762"/>
      <c r="P97" s="762" t="s">
        <v>922</v>
      </c>
      <c r="Q97" s="773">
        <f t="shared" ref="Q97:R97" si="120">min(J97:J105)</f>
        <v>0.51</v>
      </c>
      <c r="R97" s="773">
        <f t="shared" si="120"/>
        <v>0.6</v>
      </c>
      <c r="S97" s="762"/>
      <c r="T97" s="773">
        <f t="shared" ref="T97:U97" si="121">min(M97:M105)</f>
        <v>1.02</v>
      </c>
      <c r="U97" s="773">
        <f t="shared" si="121"/>
        <v>1.2</v>
      </c>
      <c r="V97" s="762"/>
      <c r="W97" s="762"/>
      <c r="X97" s="762"/>
      <c r="Y97" s="762"/>
      <c r="Z97" s="762"/>
    </row>
    <row r="98">
      <c r="A98" s="762"/>
      <c r="B98" s="762" t="s">
        <v>923</v>
      </c>
      <c r="C98" s="777"/>
      <c r="D98" s="764">
        <v>3.0</v>
      </c>
      <c r="E98" s="762"/>
      <c r="F98" s="772">
        <f t="shared" si="122"/>
        <v>0</v>
      </c>
      <c r="G98" s="772">
        <f t="shared" si="123"/>
        <v>0.51</v>
      </c>
      <c r="H98" s="772">
        <f t="shared" si="124"/>
        <v>0.6</v>
      </c>
      <c r="I98" s="766"/>
      <c r="J98" s="772">
        <f t="shared" si="125"/>
        <v>0.6528</v>
      </c>
      <c r="K98" s="772">
        <f t="shared" si="126"/>
        <v>0.798</v>
      </c>
      <c r="L98" s="766"/>
      <c r="M98" s="775">
        <f t="shared" si="127"/>
        <v>1.9584</v>
      </c>
      <c r="N98" s="776">
        <f t="shared" si="128"/>
        <v>2.394</v>
      </c>
      <c r="O98" s="762"/>
      <c r="P98" s="762" t="s">
        <v>924</v>
      </c>
      <c r="Q98" s="764">
        <f t="shared" ref="Q98:R98" si="129">index($D$97:$N$105,(match(Q97,J97:J105,0)),1)</f>
        <v>2</v>
      </c>
      <c r="R98" s="764">
        <f t="shared" si="129"/>
        <v>2</v>
      </c>
      <c r="S98" s="762"/>
      <c r="T98" s="764">
        <f t="array" ref="T98">index($D$97:$N$105,(match(T97,M97:M105,0)),1)</f>
        <v>2</v>
      </c>
      <c r="U98" s="764">
        <f t="array" ref="U98">index($D$74:$N$82,(match(U97,N97:N105,0)),1)</f>
        <v>2</v>
      </c>
      <c r="V98" s="762"/>
      <c r="W98" s="762"/>
      <c r="X98" s="762"/>
      <c r="Y98" s="762"/>
      <c r="Z98" s="762"/>
    </row>
    <row r="99">
      <c r="A99" s="762"/>
      <c r="B99" s="762" t="s">
        <v>925</v>
      </c>
      <c r="C99" s="777"/>
      <c r="D99" s="764">
        <v>4.0</v>
      </c>
      <c r="E99" s="762"/>
      <c r="F99" s="772">
        <f t="shared" si="122"/>
        <v>0</v>
      </c>
      <c r="G99" s="772">
        <f t="shared" si="123"/>
        <v>0.51</v>
      </c>
      <c r="H99" s="772">
        <f t="shared" si="124"/>
        <v>0.6</v>
      </c>
      <c r="I99" s="766"/>
      <c r="J99" s="778">
        <f t="shared" si="125"/>
        <v>0.7038</v>
      </c>
      <c r="K99" s="778">
        <f t="shared" si="126"/>
        <v>0.9</v>
      </c>
      <c r="L99" s="766"/>
      <c r="M99" s="775">
        <f t="shared" si="127"/>
        <v>2.8152</v>
      </c>
      <c r="N99" s="802">
        <f t="shared" si="128"/>
        <v>3.6</v>
      </c>
      <c r="O99" s="762"/>
      <c r="P99" s="762" t="s">
        <v>923</v>
      </c>
      <c r="Q99" s="764" t="str">
        <f t="shared" ref="Q99:R99" si="130">$C$98</f>
        <v/>
      </c>
      <c r="R99" s="764" t="str">
        <f t="shared" si="130"/>
        <v/>
      </c>
      <c r="S99" s="762"/>
      <c r="T99" s="764" t="str">
        <f t="shared" ref="T99:U99" si="131">$C$98</f>
        <v/>
      </c>
      <c r="U99" s="764" t="str">
        <f t="shared" si="131"/>
        <v/>
      </c>
      <c r="V99" s="762"/>
      <c r="W99" s="762"/>
      <c r="X99" s="762"/>
      <c r="Y99" s="762"/>
      <c r="Z99" s="762"/>
    </row>
    <row r="100">
      <c r="A100" s="762"/>
      <c r="B100" s="762"/>
      <c r="C100" s="762"/>
      <c r="D100" s="764">
        <v>5.0</v>
      </c>
      <c r="E100" s="762"/>
      <c r="F100" s="772">
        <f t="shared" si="122"/>
        <v>0</v>
      </c>
      <c r="G100" s="772">
        <f t="shared" si="123"/>
        <v>0.51</v>
      </c>
      <c r="H100" s="772">
        <f t="shared" si="124"/>
        <v>0.6</v>
      </c>
      <c r="I100" s="766"/>
      <c r="J100" s="781">
        <f t="shared" si="125"/>
        <v>0.7293</v>
      </c>
      <c r="K100" s="781">
        <f t="shared" si="126"/>
        <v>0.96</v>
      </c>
      <c r="L100" s="766"/>
      <c r="M100" s="775">
        <f t="shared" si="127"/>
        <v>3.6465</v>
      </c>
      <c r="N100" s="775">
        <f t="shared" si="128"/>
        <v>4.8</v>
      </c>
      <c r="O100" s="762"/>
      <c r="P100" s="762" t="s">
        <v>926</v>
      </c>
      <c r="Q100" s="773" t="str">
        <f t="array" ref="Q100">index($D$97:$N$105,(match(Q99,$D97:$D105,0)),7)</f>
        <v>#N/A</v>
      </c>
      <c r="R100" s="773" t="str">
        <f t="array" ref="R100">index($D$97:$N$105,(match(R99,$D97:$D105,0)),8)</f>
        <v>#N/A</v>
      </c>
      <c r="S100" s="762"/>
      <c r="T100" s="773" t="str">
        <f t="array" ref="T100">index($D$97:$N$105,(match(T99,$D97:$D105,0)),10)</f>
        <v>#N/A</v>
      </c>
      <c r="U100" s="773" t="str">
        <f t="array" ref="U100">index($D$97:$N$105,(match(U99,$D97:$D105,0)),11)</f>
        <v>#N/A</v>
      </c>
      <c r="V100" s="762"/>
      <c r="W100" s="762"/>
      <c r="X100" s="762"/>
      <c r="Y100" s="762"/>
      <c r="Z100" s="762"/>
    </row>
    <row r="101">
      <c r="A101" s="762"/>
      <c r="B101" s="762"/>
      <c r="C101" s="762"/>
      <c r="D101" s="764">
        <v>6.0</v>
      </c>
      <c r="E101" s="762"/>
      <c r="F101" s="772">
        <f t="shared" si="122"/>
        <v>0</v>
      </c>
      <c r="G101" s="772">
        <f t="shared" si="123"/>
        <v>0.51</v>
      </c>
      <c r="H101" s="772">
        <f t="shared" si="124"/>
        <v>0.6</v>
      </c>
      <c r="I101" s="766"/>
      <c r="J101" s="775">
        <f t="shared" si="125"/>
        <v>0.7293</v>
      </c>
      <c r="K101" s="775">
        <f t="shared" si="126"/>
        <v>0.96</v>
      </c>
      <c r="L101" s="766"/>
      <c r="M101" s="776">
        <f t="shared" si="127"/>
        <v>4.3758</v>
      </c>
      <c r="N101" s="783">
        <f t="shared" si="128"/>
        <v>5.76</v>
      </c>
      <c r="O101" s="762"/>
      <c r="P101" s="762" t="s">
        <v>928</v>
      </c>
      <c r="Q101" s="773" t="str">
        <f t="shared" ref="Q101:R101" si="132">-(Q97-Q100)</f>
        <v>#N/A</v>
      </c>
      <c r="R101" s="773" t="str">
        <f t="shared" si="132"/>
        <v>#N/A</v>
      </c>
      <c r="S101" s="762"/>
      <c r="T101" s="773" t="str">
        <f t="shared" ref="T101:U101" si="133">-(T97-T100)</f>
        <v>#N/A</v>
      </c>
      <c r="U101" s="773" t="str">
        <f t="shared" si="133"/>
        <v>#N/A</v>
      </c>
      <c r="V101" s="762"/>
      <c r="W101" s="762"/>
      <c r="X101" s="762"/>
      <c r="Y101" s="762"/>
      <c r="Z101" s="762"/>
    </row>
    <row r="102">
      <c r="A102" s="762"/>
      <c r="B102" s="784"/>
      <c r="C102" s="762"/>
      <c r="D102" s="764">
        <v>7.0</v>
      </c>
      <c r="E102" s="762"/>
      <c r="F102" s="772">
        <f t="shared" si="122"/>
        <v>0</v>
      </c>
      <c r="G102" s="772">
        <f t="shared" si="123"/>
        <v>0.51</v>
      </c>
      <c r="H102" s="772">
        <f t="shared" si="124"/>
        <v>0.6</v>
      </c>
      <c r="I102" s="766"/>
      <c r="J102" s="776">
        <f t="shared" si="125"/>
        <v>0.7293</v>
      </c>
      <c r="K102" s="776">
        <f t="shared" si="126"/>
        <v>0.96</v>
      </c>
      <c r="L102" s="766"/>
      <c r="M102" s="803">
        <f t="shared" si="127"/>
        <v>5.1051</v>
      </c>
      <c r="N102" s="798">
        <f t="shared" si="128"/>
        <v>6.72</v>
      </c>
      <c r="O102" s="762"/>
      <c r="P102" s="762" t="s">
        <v>929</v>
      </c>
      <c r="Q102" s="799" t="str">
        <f t="shared" ref="Q102:R102" si="134">Q101/Q100</f>
        <v>#N/A</v>
      </c>
      <c r="R102" s="799" t="str">
        <f t="shared" si="134"/>
        <v>#N/A</v>
      </c>
      <c r="S102" s="800"/>
      <c r="T102" s="799" t="str">
        <f t="shared" ref="T102:U102" si="135">T101/T100</f>
        <v>#N/A</v>
      </c>
      <c r="U102" s="799" t="str">
        <f t="shared" si="135"/>
        <v>#N/A</v>
      </c>
      <c r="V102" s="762"/>
      <c r="W102" s="762"/>
      <c r="X102" s="762"/>
      <c r="Y102" s="762"/>
      <c r="Z102" s="762"/>
    </row>
    <row r="103">
      <c r="A103" s="762"/>
      <c r="B103" s="762"/>
      <c r="C103" s="762"/>
      <c r="D103" s="764">
        <v>8.0</v>
      </c>
      <c r="E103" s="762"/>
      <c r="F103" s="772">
        <f t="shared" si="122"/>
        <v>0</v>
      </c>
      <c r="G103" s="772">
        <f t="shared" si="123"/>
        <v>0.51</v>
      </c>
      <c r="H103" s="772">
        <f t="shared" si="124"/>
        <v>0.6</v>
      </c>
      <c r="I103" s="766"/>
      <c r="J103" s="776">
        <f t="shared" si="125"/>
        <v>0.7293</v>
      </c>
      <c r="K103" s="776">
        <f t="shared" si="126"/>
        <v>0.96</v>
      </c>
      <c r="L103" s="766"/>
      <c r="M103" s="781">
        <f t="shared" si="127"/>
        <v>5.8344</v>
      </c>
      <c r="N103" s="801">
        <f t="shared" si="128"/>
        <v>7.68</v>
      </c>
      <c r="O103" s="762"/>
      <c r="P103" s="762"/>
      <c r="Q103" s="762"/>
      <c r="R103" s="762"/>
      <c r="S103" s="762"/>
      <c r="T103" s="762"/>
      <c r="U103" s="762"/>
      <c r="V103" s="762"/>
      <c r="W103" s="762"/>
      <c r="X103" s="762"/>
      <c r="Y103" s="762"/>
      <c r="Z103" s="762"/>
    </row>
    <row r="104">
      <c r="A104" s="762"/>
      <c r="B104" s="762"/>
      <c r="C104" s="762"/>
      <c r="D104" s="764">
        <v>9.0</v>
      </c>
      <c r="E104" s="762"/>
      <c r="F104" s="772">
        <f t="shared" si="122"/>
        <v>0</v>
      </c>
      <c r="G104" s="772">
        <f t="shared" si="123"/>
        <v>0.51</v>
      </c>
      <c r="H104" s="772">
        <f t="shared" si="124"/>
        <v>0.6</v>
      </c>
      <c r="I104" s="766"/>
      <c r="J104" s="776">
        <f t="shared" si="125"/>
        <v>0.7293</v>
      </c>
      <c r="K104" s="776">
        <f t="shared" si="126"/>
        <v>0.96</v>
      </c>
      <c r="L104" s="766"/>
      <c r="M104" s="804">
        <f t="shared" si="127"/>
        <v>6.5637</v>
      </c>
      <c r="N104" s="795">
        <f t="shared" si="128"/>
        <v>8.64</v>
      </c>
      <c r="O104" s="762"/>
      <c r="P104" s="762"/>
      <c r="Q104" s="762"/>
      <c r="R104" s="762"/>
      <c r="S104" s="762"/>
      <c r="T104" s="762"/>
      <c r="U104" s="762"/>
      <c r="V104" s="762"/>
      <c r="W104" s="762"/>
      <c r="X104" s="762"/>
      <c r="Y104" s="762"/>
      <c r="Z104" s="762"/>
    </row>
    <row r="105">
      <c r="A105" s="762"/>
      <c r="B105" s="762"/>
      <c r="C105" s="762"/>
      <c r="D105" s="764">
        <v>10.0</v>
      </c>
      <c r="E105" s="762"/>
      <c r="F105" s="772">
        <f t="shared" si="122"/>
        <v>0</v>
      </c>
      <c r="G105" s="772">
        <f t="shared" si="123"/>
        <v>0.51</v>
      </c>
      <c r="H105" s="772">
        <f t="shared" si="124"/>
        <v>0.6</v>
      </c>
      <c r="I105" s="766"/>
      <c r="J105" s="776">
        <f t="shared" si="125"/>
        <v>0.7293</v>
      </c>
      <c r="K105" s="776">
        <f t="shared" si="126"/>
        <v>0.96</v>
      </c>
      <c r="L105" s="766"/>
      <c r="M105" s="772">
        <f t="shared" si="127"/>
        <v>7.293</v>
      </c>
      <c r="N105" s="772">
        <f t="shared" si="128"/>
        <v>9.6</v>
      </c>
      <c r="O105" s="762"/>
      <c r="P105" s="762"/>
      <c r="Q105" s="762"/>
      <c r="R105" s="762"/>
      <c r="S105" s="762"/>
      <c r="T105" s="762"/>
      <c r="U105" s="762"/>
      <c r="V105" s="762"/>
      <c r="W105" s="762"/>
      <c r="X105" s="762"/>
      <c r="Y105" s="762"/>
      <c r="Z105" s="762"/>
    </row>
    <row r="106">
      <c r="A106" s="762"/>
      <c r="B106" s="762"/>
      <c r="C106" s="762"/>
      <c r="D106" s="762"/>
      <c r="E106" s="762"/>
      <c r="F106" s="766"/>
      <c r="G106" s="766"/>
      <c r="H106" s="766"/>
      <c r="I106" s="766"/>
      <c r="J106" s="766"/>
      <c r="K106" s="766"/>
      <c r="L106" s="766"/>
      <c r="M106" s="766"/>
      <c r="N106" s="766"/>
      <c r="O106" s="762"/>
      <c r="P106" s="762"/>
      <c r="Q106" s="762"/>
      <c r="R106" s="762"/>
      <c r="S106" s="762"/>
      <c r="T106" s="762"/>
      <c r="U106" s="762"/>
      <c r="V106" s="762"/>
      <c r="W106" s="762"/>
      <c r="X106" s="762"/>
      <c r="Y106" s="762"/>
      <c r="Z106" s="762"/>
    </row>
    <row r="107">
      <c r="A107" s="762"/>
      <c r="B107" s="762"/>
      <c r="C107" s="762"/>
      <c r="D107" s="762"/>
      <c r="E107" s="762"/>
      <c r="F107" s="766"/>
      <c r="G107" s="766"/>
      <c r="H107" s="766"/>
      <c r="I107" s="766"/>
      <c r="J107" s="766"/>
      <c r="K107" s="766"/>
      <c r="L107" s="766"/>
      <c r="M107" s="766"/>
      <c r="N107" s="766"/>
      <c r="O107" s="762"/>
      <c r="P107" s="762"/>
      <c r="Q107" s="762"/>
      <c r="R107" s="762"/>
      <c r="S107" s="762"/>
      <c r="T107" s="762"/>
      <c r="U107" s="762"/>
      <c r="V107" s="762"/>
      <c r="W107" s="762"/>
      <c r="X107" s="762"/>
      <c r="Y107" s="762"/>
      <c r="Z107" s="762"/>
    </row>
    <row r="108">
      <c r="A108" s="762"/>
      <c r="B108" s="762" t="s">
        <v>930</v>
      </c>
      <c r="C108" s="762"/>
      <c r="D108" s="764">
        <v>2.0</v>
      </c>
      <c r="E108" s="762"/>
      <c r="F108" s="771">
        <f t="shared" ref="F108:F116" si="138">if(($C$110/($B8-1))&gt;15,"N/A",($C$110/($B8-1)))</f>
        <v>0</v>
      </c>
      <c r="G108" s="772">
        <f t="shared" ref="G108:G116" si="139">IF($F108&lt;=MIN($B$21:$B$25),
   INDEX($C$21:$C$25,1),
   IF($F108&gt;=MAX($B$21:$B$25),
      INDEX($C$21:$C$25,ROWS($C$21:$C$25)),
      INDEX($C$21:$C$25, MATCH($F108,$B$21:$B$25,1)) +
      ($F108-INDEX($B$21:$B$25, MATCH($F108,$B$21:$B$25,1))) *
      (INDEX($C$21:$C$25, MATCH($F108,$B$21:$B$25,1)+1)-INDEX($C$21:$C$25, MATCH($F108,$B$21:$B$25,1))) /
      (INDEX($B$21:$B$25, MATCH($F108,$B$21:$B$25,1)+1)-INDEX($B$21:$B$25, MATCH($F108,$B$21:$B$25,1)))
   )
)</f>
        <v>0.51</v>
      </c>
      <c r="H108" s="772">
        <f t="shared" ref="H108:H116" si="140">IF($F108&lt;=MIN($B$21:$B$25),
   INDEX($D$21:$D$25,1),
   IF($F108&gt;=MAX($B$21:$B$25),
      INDEX($D$21:$D$25,ROWS($D$21:$D$25)),
      INDEX($D$21:$D$25, MATCH($F108,$B$21:$B$25,1)) +
      ($F108-INDEX($B$21:$B$25, MATCH($F108,$B$21:$B$25,1))) *
      (INDEX($D$21:$D$25, MATCH($F108,$B$21:$B$25,1)+1)-INDEX($D$21:$D$25, MATCH($F108,$B$21:$B$25,1))) /
      (INDEX($B$21:$B$25, MATCH($F108,$B$21:$B$25,1)+1)-INDEX($B$21:$B$25, MATCH($F108,$B$21:$B$25,1)))
   )
)</f>
        <v>0.6</v>
      </c>
      <c r="I108" s="766"/>
      <c r="J108" s="771">
        <f t="shared" ref="J108:J116" si="141">if(F108="N/A", "N/A", G108*$C8)</f>
        <v>0.51</v>
      </c>
      <c r="K108" s="771">
        <f t="shared" ref="K108:K116" si="142">if(F108="N/A", "N/A", H108*$D8)</f>
        <v>0.6</v>
      </c>
      <c r="L108" s="766"/>
      <c r="M108" s="771">
        <f t="shared" ref="M108:M116" si="143">if(F108="N/A", "N/A", D108*J108)</f>
        <v>1.02</v>
      </c>
      <c r="N108" s="771">
        <f t="shared" ref="N108:N116" si="144">if(F108="N/A", "N/A", D108*K108)</f>
        <v>1.2</v>
      </c>
      <c r="O108" s="762"/>
      <c r="P108" s="762" t="s">
        <v>922</v>
      </c>
      <c r="Q108" s="773">
        <f t="shared" ref="Q108:R108" si="136">min(J108:J116)</f>
        <v>0.51</v>
      </c>
      <c r="R108" s="773">
        <f t="shared" si="136"/>
        <v>0.6</v>
      </c>
      <c r="S108" s="762"/>
      <c r="T108" s="773">
        <f t="shared" ref="T108:U108" si="137">min(M108:M116)</f>
        <v>1.02</v>
      </c>
      <c r="U108" s="773">
        <f t="shared" si="137"/>
        <v>1.2</v>
      </c>
      <c r="V108" s="762"/>
      <c r="W108" s="762"/>
      <c r="X108" s="762"/>
      <c r="Y108" s="762"/>
      <c r="Z108" s="762"/>
    </row>
    <row r="109">
      <c r="A109" s="762"/>
      <c r="B109" s="762" t="s">
        <v>923</v>
      </c>
      <c r="C109" s="777"/>
      <c r="D109" s="764">
        <v>3.0</v>
      </c>
      <c r="E109" s="762"/>
      <c r="F109" s="772">
        <f t="shared" si="138"/>
        <v>0</v>
      </c>
      <c r="G109" s="772">
        <f t="shared" si="139"/>
        <v>0.51</v>
      </c>
      <c r="H109" s="772">
        <f t="shared" si="140"/>
        <v>0.6</v>
      </c>
      <c r="I109" s="766"/>
      <c r="J109" s="772">
        <f t="shared" si="141"/>
        <v>0.6528</v>
      </c>
      <c r="K109" s="772">
        <f t="shared" si="142"/>
        <v>0.798</v>
      </c>
      <c r="L109" s="766"/>
      <c r="M109" s="775">
        <f t="shared" si="143"/>
        <v>1.9584</v>
      </c>
      <c r="N109" s="776">
        <f t="shared" si="144"/>
        <v>2.394</v>
      </c>
      <c r="O109" s="762"/>
      <c r="P109" s="762" t="s">
        <v>924</v>
      </c>
      <c r="Q109" s="764">
        <f t="shared" ref="Q109:R109" si="145">index($D$108:$N$116,(match(Q108,J108:J116,0)),1)</f>
        <v>2</v>
      </c>
      <c r="R109" s="764">
        <f t="shared" si="145"/>
        <v>2</v>
      </c>
      <c r="S109" s="762"/>
      <c r="T109" s="764">
        <f t="shared" ref="T109:U109" si="146">index($D$108:$N$116,(match(T108,M108:M116,0)),1)</f>
        <v>2</v>
      </c>
      <c r="U109" s="764">
        <f t="shared" si="146"/>
        <v>2</v>
      </c>
      <c r="V109" s="762"/>
      <c r="W109" s="762"/>
      <c r="X109" s="762"/>
      <c r="Y109" s="762"/>
      <c r="Z109" s="762"/>
    </row>
    <row r="110">
      <c r="A110" s="762"/>
      <c r="B110" s="762" t="s">
        <v>925</v>
      </c>
      <c r="C110" s="777"/>
      <c r="D110" s="764">
        <v>4.0</v>
      </c>
      <c r="E110" s="762"/>
      <c r="F110" s="772">
        <f t="shared" si="138"/>
        <v>0</v>
      </c>
      <c r="G110" s="772">
        <f t="shared" si="139"/>
        <v>0.51</v>
      </c>
      <c r="H110" s="772">
        <f t="shared" si="140"/>
        <v>0.6</v>
      </c>
      <c r="I110" s="766"/>
      <c r="J110" s="778">
        <f t="shared" si="141"/>
        <v>0.7038</v>
      </c>
      <c r="K110" s="778">
        <f t="shared" si="142"/>
        <v>0.9</v>
      </c>
      <c r="L110" s="766"/>
      <c r="M110" s="775">
        <f t="shared" si="143"/>
        <v>2.8152</v>
      </c>
      <c r="N110" s="802">
        <f t="shared" si="144"/>
        <v>3.6</v>
      </c>
      <c r="O110" s="762"/>
      <c r="P110" s="762" t="s">
        <v>923</v>
      </c>
      <c r="Q110" s="764" t="str">
        <f t="shared" ref="Q110:R110" si="147">$C$109</f>
        <v/>
      </c>
      <c r="R110" s="764" t="str">
        <f t="shared" si="147"/>
        <v/>
      </c>
      <c r="S110" s="762"/>
      <c r="T110" s="764" t="str">
        <f t="shared" ref="T110:U110" si="148">$C$109</f>
        <v/>
      </c>
      <c r="U110" s="764" t="str">
        <f t="shared" si="148"/>
        <v/>
      </c>
      <c r="V110" s="762"/>
      <c r="W110" s="762"/>
      <c r="X110" s="762"/>
      <c r="Y110" s="762"/>
      <c r="Z110" s="762"/>
    </row>
    <row r="111">
      <c r="A111" s="762"/>
      <c r="B111" s="762"/>
      <c r="C111" s="762"/>
      <c r="D111" s="764">
        <v>5.0</v>
      </c>
      <c r="E111" s="762"/>
      <c r="F111" s="772">
        <f t="shared" si="138"/>
        <v>0</v>
      </c>
      <c r="G111" s="772">
        <f t="shared" si="139"/>
        <v>0.51</v>
      </c>
      <c r="H111" s="772">
        <f t="shared" si="140"/>
        <v>0.6</v>
      </c>
      <c r="I111" s="766"/>
      <c r="J111" s="781">
        <f t="shared" si="141"/>
        <v>0.7293</v>
      </c>
      <c r="K111" s="781">
        <f t="shared" si="142"/>
        <v>0.96</v>
      </c>
      <c r="L111" s="766"/>
      <c r="M111" s="775">
        <f t="shared" si="143"/>
        <v>3.6465</v>
      </c>
      <c r="N111" s="775">
        <f t="shared" si="144"/>
        <v>4.8</v>
      </c>
      <c r="O111" s="762"/>
      <c r="P111" s="762" t="s">
        <v>926</v>
      </c>
      <c r="Q111" s="773" t="str">
        <f t="array" ref="Q111">index($D$108:$N$116,(match(Q110,$D108:$D116,0)),7)</f>
        <v>#N/A</v>
      </c>
      <c r="R111" s="773" t="str">
        <f t="array" ref="R111">index($D$108:$N$116,(match(R110,$D108:$D116,0)),8)</f>
        <v>#N/A</v>
      </c>
      <c r="S111" s="762"/>
      <c r="T111" s="773" t="str">
        <f t="array" ref="T111">index($D$108:$N$116,(match(T110,$D108:$D116,0)),10)</f>
        <v>#N/A</v>
      </c>
      <c r="U111" s="773" t="str">
        <f t="array" ref="U111">index($D$108:$N$116,(match(U110,$D108:$D116,0)),11)</f>
        <v>#N/A</v>
      </c>
      <c r="V111" s="762"/>
      <c r="W111" s="762"/>
      <c r="X111" s="762"/>
      <c r="Y111" s="762"/>
      <c r="Z111" s="762"/>
    </row>
    <row r="112">
      <c r="A112" s="762"/>
      <c r="B112" s="762"/>
      <c r="C112" s="762"/>
      <c r="D112" s="764">
        <v>6.0</v>
      </c>
      <c r="E112" s="762"/>
      <c r="F112" s="772">
        <f t="shared" si="138"/>
        <v>0</v>
      </c>
      <c r="G112" s="772">
        <f t="shared" si="139"/>
        <v>0.51</v>
      </c>
      <c r="H112" s="772">
        <f t="shared" si="140"/>
        <v>0.6</v>
      </c>
      <c r="I112" s="766"/>
      <c r="J112" s="775">
        <f t="shared" si="141"/>
        <v>0.7293</v>
      </c>
      <c r="K112" s="775">
        <f t="shared" si="142"/>
        <v>0.96</v>
      </c>
      <c r="L112" s="766"/>
      <c r="M112" s="776">
        <f t="shared" si="143"/>
        <v>4.3758</v>
      </c>
      <c r="N112" s="783">
        <f t="shared" si="144"/>
        <v>5.76</v>
      </c>
      <c r="O112" s="762"/>
      <c r="P112" s="762" t="s">
        <v>928</v>
      </c>
      <c r="Q112" s="773" t="str">
        <f t="shared" ref="Q112:R112" si="149">-(Q108-Q111)</f>
        <v>#N/A</v>
      </c>
      <c r="R112" s="773" t="str">
        <f t="shared" si="149"/>
        <v>#N/A</v>
      </c>
      <c r="S112" s="762"/>
      <c r="T112" s="773" t="str">
        <f t="shared" ref="T112:U112" si="150">-(T108-T111)</f>
        <v>#N/A</v>
      </c>
      <c r="U112" s="773" t="str">
        <f t="shared" si="150"/>
        <v>#N/A</v>
      </c>
      <c r="V112" s="762"/>
      <c r="W112" s="762"/>
      <c r="X112" s="762"/>
      <c r="Y112" s="762"/>
      <c r="Z112" s="762"/>
    </row>
    <row r="113">
      <c r="A113" s="762"/>
      <c r="B113" s="762"/>
      <c r="C113" s="762"/>
      <c r="D113" s="764">
        <v>7.0</v>
      </c>
      <c r="E113" s="762"/>
      <c r="F113" s="772">
        <f t="shared" si="138"/>
        <v>0</v>
      </c>
      <c r="G113" s="772">
        <f t="shared" si="139"/>
        <v>0.51</v>
      </c>
      <c r="H113" s="772">
        <f t="shared" si="140"/>
        <v>0.6</v>
      </c>
      <c r="I113" s="766"/>
      <c r="J113" s="776">
        <f t="shared" si="141"/>
        <v>0.7293</v>
      </c>
      <c r="K113" s="776">
        <f t="shared" si="142"/>
        <v>0.96</v>
      </c>
      <c r="L113" s="766"/>
      <c r="M113" s="803">
        <f t="shared" si="143"/>
        <v>5.1051</v>
      </c>
      <c r="N113" s="798">
        <f t="shared" si="144"/>
        <v>6.72</v>
      </c>
      <c r="O113" s="762"/>
      <c r="P113" s="762" t="s">
        <v>929</v>
      </c>
      <c r="Q113" s="799" t="str">
        <f t="shared" ref="Q113:R113" si="151">Q112/Q111</f>
        <v>#N/A</v>
      </c>
      <c r="R113" s="799" t="str">
        <f t="shared" si="151"/>
        <v>#N/A</v>
      </c>
      <c r="S113" s="800"/>
      <c r="T113" s="799" t="str">
        <f t="shared" ref="T113:U113" si="152">T112/T111</f>
        <v>#N/A</v>
      </c>
      <c r="U113" s="799" t="str">
        <f t="shared" si="152"/>
        <v>#N/A</v>
      </c>
      <c r="V113" s="762"/>
      <c r="W113" s="762"/>
      <c r="X113" s="762"/>
      <c r="Y113" s="762"/>
      <c r="Z113" s="762"/>
    </row>
    <row r="114">
      <c r="A114" s="762"/>
      <c r="B114" s="762"/>
      <c r="C114" s="762"/>
      <c r="D114" s="764">
        <v>8.0</v>
      </c>
      <c r="E114" s="762"/>
      <c r="F114" s="772">
        <f t="shared" si="138"/>
        <v>0</v>
      </c>
      <c r="G114" s="772">
        <f t="shared" si="139"/>
        <v>0.51</v>
      </c>
      <c r="H114" s="772">
        <f t="shared" si="140"/>
        <v>0.6</v>
      </c>
      <c r="I114" s="766"/>
      <c r="J114" s="776">
        <f t="shared" si="141"/>
        <v>0.7293</v>
      </c>
      <c r="K114" s="776">
        <f t="shared" si="142"/>
        <v>0.96</v>
      </c>
      <c r="L114" s="766"/>
      <c r="M114" s="781">
        <f t="shared" si="143"/>
        <v>5.8344</v>
      </c>
      <c r="N114" s="801">
        <f t="shared" si="144"/>
        <v>7.68</v>
      </c>
      <c r="O114" s="762"/>
      <c r="P114" s="762"/>
      <c r="Q114" s="762"/>
      <c r="R114" s="762"/>
      <c r="S114" s="762"/>
      <c r="T114" s="762"/>
      <c r="U114" s="762"/>
      <c r="V114" s="762"/>
      <c r="W114" s="762"/>
      <c r="X114" s="762"/>
      <c r="Y114" s="762"/>
      <c r="Z114" s="762"/>
    </row>
    <row r="115">
      <c r="A115" s="762"/>
      <c r="B115" s="762"/>
      <c r="C115" s="762"/>
      <c r="D115" s="764">
        <v>9.0</v>
      </c>
      <c r="E115" s="762"/>
      <c r="F115" s="772">
        <f t="shared" si="138"/>
        <v>0</v>
      </c>
      <c r="G115" s="772">
        <f t="shared" si="139"/>
        <v>0.51</v>
      </c>
      <c r="H115" s="772">
        <f t="shared" si="140"/>
        <v>0.6</v>
      </c>
      <c r="I115" s="766"/>
      <c r="J115" s="776">
        <f t="shared" si="141"/>
        <v>0.7293</v>
      </c>
      <c r="K115" s="776">
        <f t="shared" si="142"/>
        <v>0.96</v>
      </c>
      <c r="L115" s="766"/>
      <c r="M115" s="804">
        <f t="shared" si="143"/>
        <v>6.5637</v>
      </c>
      <c r="N115" s="795">
        <f t="shared" si="144"/>
        <v>8.64</v>
      </c>
      <c r="O115" s="762"/>
      <c r="P115" s="762"/>
      <c r="Q115" s="762"/>
      <c r="R115" s="762"/>
      <c r="S115" s="762"/>
      <c r="T115" s="762"/>
      <c r="U115" s="762"/>
      <c r="V115" s="762"/>
      <c r="W115" s="762"/>
      <c r="X115" s="762"/>
      <c r="Y115" s="762"/>
      <c r="Z115" s="762"/>
    </row>
    <row r="116">
      <c r="A116" s="762"/>
      <c r="B116" s="762"/>
      <c r="C116" s="762"/>
      <c r="D116" s="764">
        <v>10.0</v>
      </c>
      <c r="E116" s="762"/>
      <c r="F116" s="772">
        <f t="shared" si="138"/>
        <v>0</v>
      </c>
      <c r="G116" s="772">
        <f t="shared" si="139"/>
        <v>0.51</v>
      </c>
      <c r="H116" s="772">
        <f t="shared" si="140"/>
        <v>0.6</v>
      </c>
      <c r="I116" s="766"/>
      <c r="J116" s="776">
        <f t="shared" si="141"/>
        <v>0.7293</v>
      </c>
      <c r="K116" s="776">
        <f t="shared" si="142"/>
        <v>0.96</v>
      </c>
      <c r="L116" s="766"/>
      <c r="M116" s="772">
        <f t="shared" si="143"/>
        <v>7.293</v>
      </c>
      <c r="N116" s="772">
        <f t="shared" si="144"/>
        <v>9.6</v>
      </c>
      <c r="O116" s="762"/>
      <c r="P116" s="762"/>
      <c r="Q116" s="762"/>
      <c r="R116" s="762"/>
      <c r="S116" s="762"/>
      <c r="T116" s="762"/>
      <c r="U116" s="762"/>
      <c r="V116" s="762"/>
      <c r="W116" s="762"/>
      <c r="X116" s="762"/>
      <c r="Y116" s="762"/>
      <c r="Z116" s="762"/>
    </row>
    <row r="117">
      <c r="A117" s="762"/>
      <c r="B117" s="762"/>
      <c r="C117" s="762"/>
      <c r="D117" s="762"/>
      <c r="E117" s="762"/>
      <c r="F117" s="766"/>
      <c r="G117" s="766"/>
      <c r="H117" s="766"/>
      <c r="I117" s="766"/>
      <c r="J117" s="766"/>
      <c r="K117" s="766"/>
      <c r="L117" s="766"/>
      <c r="M117" s="766"/>
      <c r="N117" s="766"/>
      <c r="O117" s="762"/>
      <c r="P117" s="762"/>
      <c r="Q117" s="762"/>
      <c r="R117" s="762"/>
      <c r="S117" s="762"/>
      <c r="T117" s="762"/>
      <c r="U117" s="762"/>
      <c r="V117" s="762"/>
      <c r="W117" s="762"/>
      <c r="X117" s="762"/>
      <c r="Y117" s="762"/>
      <c r="Z117" s="762"/>
    </row>
    <row r="118">
      <c r="A118" s="762"/>
      <c r="B118" s="762"/>
      <c r="C118" s="762"/>
      <c r="D118" s="762"/>
      <c r="E118" s="762"/>
      <c r="F118" s="766"/>
      <c r="G118" s="766"/>
      <c r="H118" s="766"/>
      <c r="I118" s="766"/>
      <c r="J118" s="766"/>
      <c r="K118" s="766"/>
      <c r="L118" s="766"/>
      <c r="M118" s="766"/>
      <c r="N118" s="766"/>
      <c r="O118" s="762"/>
      <c r="P118" s="762"/>
      <c r="Q118" s="762"/>
      <c r="R118" s="762"/>
      <c r="S118" s="762"/>
      <c r="T118" s="762"/>
      <c r="U118" s="762"/>
      <c r="V118" s="762"/>
      <c r="W118" s="762"/>
      <c r="X118" s="762"/>
      <c r="Y118" s="762"/>
      <c r="Z118" s="762"/>
    </row>
    <row r="119">
      <c r="A119" s="762"/>
      <c r="B119" s="768" t="s">
        <v>935</v>
      </c>
      <c r="C119" s="762"/>
      <c r="D119" s="762"/>
      <c r="E119" s="762"/>
      <c r="F119" s="766"/>
      <c r="G119" s="766"/>
      <c r="H119" s="766"/>
      <c r="I119" s="766"/>
      <c r="J119" s="766"/>
      <c r="K119" s="766"/>
      <c r="L119" s="766"/>
      <c r="M119" s="766"/>
      <c r="N119" s="766"/>
      <c r="O119" s="762"/>
      <c r="P119" s="762"/>
      <c r="Q119" s="762"/>
      <c r="R119" s="762"/>
      <c r="S119" s="762"/>
      <c r="T119" s="762"/>
      <c r="U119" s="762"/>
      <c r="V119" s="762"/>
      <c r="W119" s="762"/>
      <c r="X119" s="762"/>
      <c r="Y119" s="762"/>
      <c r="Z119" s="762"/>
    </row>
    <row r="120">
      <c r="A120" s="762"/>
      <c r="B120" s="762" t="s">
        <v>921</v>
      </c>
      <c r="C120" s="762"/>
      <c r="D120" s="764">
        <v>2.0</v>
      </c>
      <c r="E120" s="762"/>
      <c r="F120" s="771">
        <f t="shared" ref="F120:F128" si="155">if(($C$122/($B8-1))&gt;15,"N/A",($C$122/($B8-1)))</f>
        <v>0</v>
      </c>
      <c r="G120" s="772">
        <f t="shared" ref="G120:G128" si="156">IF($F120&lt;=MIN($B$21:$B$25),
   INDEX($C$21:$C$25,1),
   IF($F120&gt;=MAX($B$21:$B$25),
      INDEX($C$21:$C$25,ROWS($C$21:$C$25)),
      INDEX($C$21:$C$25, MATCH($F120,$B$21:$B$25,1)) +
      ($F120-INDEX($B$21:$B$25, MATCH($F120,$B$21:$B$25,1))) *
      (INDEX($C$21:$C$25, MATCH($F120,$B$21:$B$25,1)+1)-INDEX($C$21:$C$25, MATCH($F120,$B$21:$B$25,1))) /
      (INDEX($B$21:$B$25, MATCH($F120,$B$21:$B$25,1)+1)-INDEX($B$21:$B$25, MATCH($F120,$B$21:$B$25,1)))
   )
)</f>
        <v>0.51</v>
      </c>
      <c r="H120" s="772">
        <f t="shared" ref="H120:H128" si="157">IF($F120&lt;=MIN($B$21:$B$25),
   INDEX($D$21:$D$25,1),
   IF($F120&gt;=MAX($B$21:$B$25),
      INDEX($D$21:$D$25,ROWS($D$21:$D$25)),
      INDEX($D$21:$D$25, MATCH($F120,$B$21:$B$25,1)) +
      ($F120-INDEX($B$21:$B$25, MATCH($F120,$B$21:$B$25,1))) *
      (INDEX($D$21:$D$25, MATCH($F120,$B$21:$B$25,1)+1)-INDEX($D$21:$D$25, MATCH($F120,$B$21:$B$25,1))) /
      (INDEX($B$21:$B$25, MATCH($F120,$B$21:$B$25,1)+1)-INDEX($B$21:$B$25, MATCH($F120,$B$21:$B$25,1)))
   )
)</f>
        <v>0.6</v>
      </c>
      <c r="I120" s="766"/>
      <c r="J120" s="771">
        <f t="shared" ref="J120:J128" si="158">if(F120="N/A", "N/A", G120*$C8)</f>
        <v>0.51</v>
      </c>
      <c r="K120" s="771">
        <f t="shared" ref="K120:K128" si="159">if(F120="N/A", "N/A", H120*$D8)</f>
        <v>0.6</v>
      </c>
      <c r="L120" s="766"/>
      <c r="M120" s="771">
        <f t="shared" ref="M120:M128" si="160">if(F120="N/A", "N/A", D120*J120)</f>
        <v>1.02</v>
      </c>
      <c r="N120" s="771">
        <f t="shared" ref="N120:N128" si="161">if(F120="N/A", "N/A", D120*K120)</f>
        <v>1.2</v>
      </c>
      <c r="O120" s="762"/>
      <c r="P120" s="762" t="s">
        <v>922</v>
      </c>
      <c r="Q120" s="773">
        <f t="shared" ref="Q120:R120" si="153">min(J120:J128)</f>
        <v>0.51</v>
      </c>
      <c r="R120" s="773">
        <f t="shared" si="153"/>
        <v>0.6</v>
      </c>
      <c r="S120" s="762"/>
      <c r="T120" s="773">
        <f t="shared" ref="T120:U120" si="154">min(M120:M128)</f>
        <v>1.02</v>
      </c>
      <c r="U120" s="773">
        <f t="shared" si="154"/>
        <v>1.2</v>
      </c>
      <c r="V120" s="762"/>
      <c r="W120" s="762"/>
      <c r="X120" s="762"/>
      <c r="Y120" s="762"/>
      <c r="Z120" s="762"/>
    </row>
    <row r="121">
      <c r="A121" s="762"/>
      <c r="B121" s="762" t="s">
        <v>923</v>
      </c>
      <c r="C121" s="777"/>
      <c r="D121" s="764">
        <v>3.0</v>
      </c>
      <c r="E121" s="762"/>
      <c r="F121" s="772">
        <f t="shared" si="155"/>
        <v>0</v>
      </c>
      <c r="G121" s="772">
        <f t="shared" si="156"/>
        <v>0.51</v>
      </c>
      <c r="H121" s="772">
        <f t="shared" si="157"/>
        <v>0.6</v>
      </c>
      <c r="I121" s="766"/>
      <c r="J121" s="772">
        <f t="shared" si="158"/>
        <v>0.6528</v>
      </c>
      <c r="K121" s="772">
        <f t="shared" si="159"/>
        <v>0.798</v>
      </c>
      <c r="L121" s="766"/>
      <c r="M121" s="775">
        <f t="shared" si="160"/>
        <v>1.9584</v>
      </c>
      <c r="N121" s="776">
        <f t="shared" si="161"/>
        <v>2.394</v>
      </c>
      <c r="O121" s="762"/>
      <c r="P121" s="762" t="s">
        <v>924</v>
      </c>
      <c r="Q121" s="764">
        <f t="shared" ref="Q121:R121" si="162">index($D$120:$N$128,(match(Q120,J120:J128,0)),1)</f>
        <v>2</v>
      </c>
      <c r="R121" s="764">
        <f t="shared" si="162"/>
        <v>2</v>
      </c>
      <c r="S121" s="762"/>
      <c r="T121" s="764">
        <f t="shared" ref="T121:U121" si="163">index($D$120:$N$128,(match(T120,M120:M128,0)),1)</f>
        <v>2</v>
      </c>
      <c r="U121" s="764">
        <f t="shared" si="163"/>
        <v>2</v>
      </c>
      <c r="V121" s="762"/>
      <c r="W121" s="762"/>
      <c r="X121" s="762"/>
      <c r="Y121" s="762"/>
      <c r="Z121" s="762"/>
    </row>
    <row r="122">
      <c r="A122" s="762"/>
      <c r="B122" s="762" t="s">
        <v>925</v>
      </c>
      <c r="C122" s="777"/>
      <c r="D122" s="764">
        <v>4.0</v>
      </c>
      <c r="E122" s="762"/>
      <c r="F122" s="772">
        <f t="shared" si="155"/>
        <v>0</v>
      </c>
      <c r="G122" s="772">
        <f t="shared" si="156"/>
        <v>0.51</v>
      </c>
      <c r="H122" s="772">
        <f t="shared" si="157"/>
        <v>0.6</v>
      </c>
      <c r="I122" s="766"/>
      <c r="J122" s="778">
        <f t="shared" si="158"/>
        <v>0.7038</v>
      </c>
      <c r="K122" s="778">
        <f t="shared" si="159"/>
        <v>0.9</v>
      </c>
      <c r="L122" s="766"/>
      <c r="M122" s="775">
        <f t="shared" si="160"/>
        <v>2.8152</v>
      </c>
      <c r="N122" s="802">
        <f t="shared" si="161"/>
        <v>3.6</v>
      </c>
      <c r="O122" s="762"/>
      <c r="P122" s="762" t="s">
        <v>923</v>
      </c>
      <c r="Q122" s="764" t="str">
        <f t="shared" ref="Q122:R122" si="164">$C$121</f>
        <v/>
      </c>
      <c r="R122" s="764" t="str">
        <f t="shared" si="164"/>
        <v/>
      </c>
      <c r="S122" s="762"/>
      <c r="T122" s="764" t="str">
        <f t="shared" ref="T122:U122" si="165">$C$121</f>
        <v/>
      </c>
      <c r="U122" s="764" t="str">
        <f t="shared" si="165"/>
        <v/>
      </c>
      <c r="V122" s="762"/>
      <c r="W122" s="762"/>
      <c r="X122" s="762"/>
      <c r="Y122" s="762"/>
      <c r="Z122" s="762"/>
    </row>
    <row r="123">
      <c r="A123" s="762"/>
      <c r="B123" s="762"/>
      <c r="C123" s="762"/>
      <c r="D123" s="764">
        <v>5.0</v>
      </c>
      <c r="E123" s="762"/>
      <c r="F123" s="772">
        <f t="shared" si="155"/>
        <v>0</v>
      </c>
      <c r="G123" s="772">
        <f t="shared" si="156"/>
        <v>0.51</v>
      </c>
      <c r="H123" s="772">
        <f t="shared" si="157"/>
        <v>0.6</v>
      </c>
      <c r="I123" s="766"/>
      <c r="J123" s="781">
        <f t="shared" si="158"/>
        <v>0.7293</v>
      </c>
      <c r="K123" s="781">
        <f t="shared" si="159"/>
        <v>0.96</v>
      </c>
      <c r="L123" s="766"/>
      <c r="M123" s="775">
        <f t="shared" si="160"/>
        <v>3.6465</v>
      </c>
      <c r="N123" s="775">
        <f t="shared" si="161"/>
        <v>4.8</v>
      </c>
      <c r="O123" s="762"/>
      <c r="P123" s="762" t="s">
        <v>926</v>
      </c>
      <c r="Q123" s="773" t="str">
        <f t="array" ref="Q123">index($D$120:$N$128,(match(Q122,$D120:$D128,0)),7)</f>
        <v>#N/A</v>
      </c>
      <c r="R123" s="773" t="str">
        <f t="array" ref="R123">index($D$120:$N$128,(match(R122,$D120:$D128,0)),8)</f>
        <v>#N/A</v>
      </c>
      <c r="S123" s="762"/>
      <c r="T123" s="773" t="str">
        <f t="array" ref="T123">index($D$120:$N$128,(match(T122,$D120:$D128,0)),10)</f>
        <v>#N/A</v>
      </c>
      <c r="U123" s="773" t="str">
        <f t="array" ref="U123">index($D$120:$N$128,(match(U122,$D120:$D128,0)),11)</f>
        <v>#N/A</v>
      </c>
      <c r="V123" s="762"/>
      <c r="W123" s="762"/>
      <c r="X123" s="762"/>
      <c r="Y123" s="762"/>
      <c r="Z123" s="762"/>
    </row>
    <row r="124">
      <c r="A124" s="762"/>
      <c r="B124" s="762"/>
      <c r="C124" s="762"/>
      <c r="D124" s="764">
        <v>6.0</v>
      </c>
      <c r="E124" s="762"/>
      <c r="F124" s="772">
        <f t="shared" si="155"/>
        <v>0</v>
      </c>
      <c r="G124" s="772">
        <f t="shared" si="156"/>
        <v>0.51</v>
      </c>
      <c r="H124" s="772">
        <f t="shared" si="157"/>
        <v>0.6</v>
      </c>
      <c r="I124" s="766"/>
      <c r="J124" s="775">
        <f t="shared" si="158"/>
        <v>0.7293</v>
      </c>
      <c r="K124" s="775">
        <f t="shared" si="159"/>
        <v>0.96</v>
      </c>
      <c r="L124" s="766"/>
      <c r="M124" s="776">
        <f t="shared" si="160"/>
        <v>4.3758</v>
      </c>
      <c r="N124" s="783">
        <f t="shared" si="161"/>
        <v>5.76</v>
      </c>
      <c r="O124" s="762"/>
      <c r="P124" s="762" t="s">
        <v>928</v>
      </c>
      <c r="Q124" s="773" t="str">
        <f t="shared" ref="Q124:R124" si="166">-(Q120-Q123)</f>
        <v>#N/A</v>
      </c>
      <c r="R124" s="773" t="str">
        <f t="shared" si="166"/>
        <v>#N/A</v>
      </c>
      <c r="S124" s="762"/>
      <c r="T124" s="773" t="str">
        <f t="shared" ref="T124:U124" si="167">-(T120-T123)</f>
        <v>#N/A</v>
      </c>
      <c r="U124" s="773" t="str">
        <f t="shared" si="167"/>
        <v>#N/A</v>
      </c>
      <c r="V124" s="762"/>
      <c r="W124" s="762"/>
      <c r="X124" s="762"/>
      <c r="Y124" s="762"/>
      <c r="Z124" s="762"/>
    </row>
    <row r="125">
      <c r="A125" s="762"/>
      <c r="B125" s="784"/>
      <c r="C125" s="762"/>
      <c r="D125" s="764">
        <v>7.0</v>
      </c>
      <c r="E125" s="762"/>
      <c r="F125" s="772">
        <f t="shared" si="155"/>
        <v>0</v>
      </c>
      <c r="G125" s="772">
        <f t="shared" si="156"/>
        <v>0.51</v>
      </c>
      <c r="H125" s="772">
        <f t="shared" si="157"/>
        <v>0.6</v>
      </c>
      <c r="I125" s="766"/>
      <c r="J125" s="776">
        <f t="shared" si="158"/>
        <v>0.7293</v>
      </c>
      <c r="K125" s="776">
        <f t="shared" si="159"/>
        <v>0.96</v>
      </c>
      <c r="L125" s="766"/>
      <c r="M125" s="803">
        <f t="shared" si="160"/>
        <v>5.1051</v>
      </c>
      <c r="N125" s="798">
        <f t="shared" si="161"/>
        <v>6.72</v>
      </c>
      <c r="O125" s="762"/>
      <c r="P125" s="762" t="s">
        <v>929</v>
      </c>
      <c r="Q125" s="799" t="str">
        <f t="shared" ref="Q125:R125" si="168">Q124/Q123</f>
        <v>#N/A</v>
      </c>
      <c r="R125" s="799" t="str">
        <f t="shared" si="168"/>
        <v>#N/A</v>
      </c>
      <c r="S125" s="800"/>
      <c r="T125" s="799" t="str">
        <f t="shared" ref="T125:U125" si="169">T124/T123</f>
        <v>#N/A</v>
      </c>
      <c r="U125" s="799" t="str">
        <f t="shared" si="169"/>
        <v>#N/A</v>
      </c>
      <c r="V125" s="762"/>
      <c r="W125" s="762"/>
      <c r="X125" s="762"/>
      <c r="Y125" s="762"/>
      <c r="Z125" s="762"/>
    </row>
    <row r="126">
      <c r="A126" s="762"/>
      <c r="B126" s="762"/>
      <c r="C126" s="762"/>
      <c r="D126" s="764">
        <v>8.0</v>
      </c>
      <c r="E126" s="762"/>
      <c r="F126" s="772">
        <f t="shared" si="155"/>
        <v>0</v>
      </c>
      <c r="G126" s="772">
        <f t="shared" si="156"/>
        <v>0.51</v>
      </c>
      <c r="H126" s="772">
        <f t="shared" si="157"/>
        <v>0.6</v>
      </c>
      <c r="I126" s="766"/>
      <c r="J126" s="776">
        <f t="shared" si="158"/>
        <v>0.7293</v>
      </c>
      <c r="K126" s="776">
        <f t="shared" si="159"/>
        <v>0.96</v>
      </c>
      <c r="L126" s="766"/>
      <c r="M126" s="781">
        <f t="shared" si="160"/>
        <v>5.8344</v>
      </c>
      <c r="N126" s="801">
        <f t="shared" si="161"/>
        <v>7.68</v>
      </c>
      <c r="O126" s="762"/>
      <c r="P126" s="762"/>
      <c r="Q126" s="762"/>
      <c r="R126" s="762"/>
      <c r="S126" s="762"/>
      <c r="T126" s="762"/>
      <c r="U126" s="762"/>
      <c r="V126" s="762"/>
      <c r="W126" s="762"/>
      <c r="X126" s="762"/>
      <c r="Y126" s="762"/>
      <c r="Z126" s="762"/>
    </row>
    <row r="127">
      <c r="A127" s="762"/>
      <c r="B127" s="762"/>
      <c r="C127" s="762"/>
      <c r="D127" s="764">
        <v>9.0</v>
      </c>
      <c r="E127" s="762"/>
      <c r="F127" s="772">
        <f t="shared" si="155"/>
        <v>0</v>
      </c>
      <c r="G127" s="772">
        <f t="shared" si="156"/>
        <v>0.51</v>
      </c>
      <c r="H127" s="772">
        <f t="shared" si="157"/>
        <v>0.6</v>
      </c>
      <c r="I127" s="766"/>
      <c r="J127" s="776">
        <f t="shared" si="158"/>
        <v>0.7293</v>
      </c>
      <c r="K127" s="776">
        <f t="shared" si="159"/>
        <v>0.96</v>
      </c>
      <c r="L127" s="766"/>
      <c r="M127" s="804">
        <f t="shared" si="160"/>
        <v>6.5637</v>
      </c>
      <c r="N127" s="795">
        <f t="shared" si="161"/>
        <v>8.64</v>
      </c>
      <c r="O127" s="762"/>
      <c r="P127" s="762"/>
      <c r="Q127" s="762"/>
      <c r="R127" s="762"/>
      <c r="S127" s="762"/>
      <c r="T127" s="762"/>
      <c r="U127" s="762"/>
      <c r="V127" s="762"/>
      <c r="W127" s="762"/>
      <c r="X127" s="762"/>
      <c r="Y127" s="762"/>
      <c r="Z127" s="762"/>
    </row>
    <row r="128">
      <c r="A128" s="762"/>
      <c r="B128" s="762"/>
      <c r="C128" s="762"/>
      <c r="D128" s="764">
        <v>10.0</v>
      </c>
      <c r="E128" s="762"/>
      <c r="F128" s="772">
        <f t="shared" si="155"/>
        <v>0</v>
      </c>
      <c r="G128" s="772">
        <f t="shared" si="156"/>
        <v>0.51</v>
      </c>
      <c r="H128" s="772">
        <f t="shared" si="157"/>
        <v>0.6</v>
      </c>
      <c r="I128" s="766"/>
      <c r="J128" s="776">
        <f t="shared" si="158"/>
        <v>0.7293</v>
      </c>
      <c r="K128" s="776">
        <f t="shared" si="159"/>
        <v>0.96</v>
      </c>
      <c r="L128" s="766"/>
      <c r="M128" s="772">
        <f t="shared" si="160"/>
        <v>7.293</v>
      </c>
      <c r="N128" s="772">
        <f t="shared" si="161"/>
        <v>9.6</v>
      </c>
      <c r="O128" s="762"/>
      <c r="P128" s="762"/>
      <c r="Q128" s="762"/>
      <c r="R128" s="762"/>
      <c r="S128" s="762"/>
      <c r="T128" s="762"/>
      <c r="U128" s="762"/>
      <c r="V128" s="762"/>
      <c r="W128" s="762"/>
      <c r="X128" s="762"/>
      <c r="Y128" s="762"/>
      <c r="Z128" s="762"/>
    </row>
    <row r="129">
      <c r="A129" s="762"/>
      <c r="B129" s="762"/>
      <c r="C129" s="762"/>
      <c r="D129" s="762"/>
      <c r="E129" s="762"/>
      <c r="F129" s="766"/>
      <c r="G129" s="766"/>
      <c r="H129" s="766"/>
      <c r="I129" s="766"/>
      <c r="J129" s="766"/>
      <c r="K129" s="766"/>
      <c r="L129" s="766"/>
      <c r="M129" s="766"/>
      <c r="N129" s="766"/>
      <c r="O129" s="762"/>
      <c r="P129" s="762"/>
      <c r="Q129" s="762"/>
      <c r="R129" s="762"/>
      <c r="S129" s="762"/>
      <c r="T129" s="762"/>
      <c r="U129" s="762"/>
      <c r="V129" s="762"/>
      <c r="W129" s="762"/>
      <c r="X129" s="762"/>
      <c r="Y129" s="762"/>
      <c r="Z129" s="762"/>
    </row>
    <row r="130">
      <c r="A130" s="762"/>
      <c r="B130" s="762" t="s">
        <v>930</v>
      </c>
      <c r="C130" s="762"/>
      <c r="D130" s="764">
        <v>2.0</v>
      </c>
      <c r="E130" s="762"/>
      <c r="F130" s="771">
        <f t="shared" ref="F130:F138" si="172">if(($C$132/($B8-1))&gt;15,"N/A",($C$132/($B8-1)))</f>
        <v>0</v>
      </c>
      <c r="G130" s="772">
        <f t="shared" ref="G130:G138" si="173">IF($F130&lt;=MIN($B$21:$B$25),
   INDEX($C$21:$C$25,1),
   IF($F130&gt;=MAX($B$21:$B$25),
      INDEX($C$21:$C$25,ROWS($C$21:$C$25)),
      INDEX($C$21:$C$25, MATCH($F130,$B$21:$B$25,1)) +
      ($F130-INDEX($B$21:$B$25, MATCH($F130,$B$21:$B$25,1))) *
      (INDEX($C$21:$C$25, MATCH($F130,$B$21:$B$25,1)+1)-INDEX($C$21:$C$25, MATCH($F130,$B$21:$B$25,1))) /
      (INDEX($B$21:$B$25, MATCH($F130,$B$21:$B$25,1)+1)-INDEX($B$21:$B$25, MATCH($F130,$B$21:$B$25,1)))
   )
)</f>
        <v>0.51</v>
      </c>
      <c r="H130" s="772">
        <f t="shared" ref="H130:H138" si="174">IF($F130&lt;=MIN($B$21:$B$25),
   INDEX($D$21:$D$25,1),
   IF($F130&gt;=MAX($B$21:$B$25),
      INDEX($D$21:$D$25,ROWS($D$21:$D$25)),
      INDEX($D$21:$D$25, MATCH($F130,$B$21:$B$25,1)) +
      ($F130-INDEX($B$21:$B$25, MATCH($F130,$B$21:$B$25,1))) *
      (INDEX($D$21:$D$25, MATCH($F130,$B$21:$B$25,1)+1)-INDEX($D$21:$D$25, MATCH($F130,$B$21:$B$25,1))) /
      (INDEX($B$21:$B$25, MATCH($F130,$B$21:$B$25,1)+1)-INDEX($B$21:$B$25, MATCH($F130,$B$21:$B$25,1)))
   )
)</f>
        <v>0.6</v>
      </c>
      <c r="I130" s="766"/>
      <c r="J130" s="771">
        <f t="shared" ref="J130:J138" si="175">if(F130="N/A", "N/A", G130*$C8)</f>
        <v>0.51</v>
      </c>
      <c r="K130" s="771">
        <f t="shared" ref="K130:K138" si="176">if(F130="N/A", "N/A", H130*$D8)</f>
        <v>0.6</v>
      </c>
      <c r="L130" s="766"/>
      <c r="M130" s="771">
        <f t="shared" ref="M130:M138" si="177">if(F130="N/A", "N/A", D130*J130)</f>
        <v>1.02</v>
      </c>
      <c r="N130" s="771">
        <f t="shared" ref="N130:N138" si="178">if(F130="N/A", "N/A", D130*K130)</f>
        <v>1.2</v>
      </c>
      <c r="O130" s="762"/>
      <c r="P130" s="762" t="s">
        <v>922</v>
      </c>
      <c r="Q130" s="773">
        <f t="shared" ref="Q130:R130" si="170">min(J130:J138)</f>
        <v>0.51</v>
      </c>
      <c r="R130" s="773">
        <f t="shared" si="170"/>
        <v>0.6</v>
      </c>
      <c r="S130" s="762"/>
      <c r="T130" s="773">
        <f t="shared" ref="T130:U130" si="171">min(M130:M138)</f>
        <v>1.02</v>
      </c>
      <c r="U130" s="773">
        <f t="shared" si="171"/>
        <v>1.2</v>
      </c>
      <c r="V130" s="762"/>
      <c r="W130" s="762"/>
      <c r="X130" s="762"/>
      <c r="Y130" s="762"/>
      <c r="Z130" s="762"/>
    </row>
    <row r="131">
      <c r="A131" s="762"/>
      <c r="B131" s="762" t="s">
        <v>923</v>
      </c>
      <c r="C131" s="777"/>
      <c r="D131" s="764">
        <v>3.0</v>
      </c>
      <c r="E131" s="762"/>
      <c r="F131" s="772">
        <f t="shared" si="172"/>
        <v>0</v>
      </c>
      <c r="G131" s="772">
        <f t="shared" si="173"/>
        <v>0.51</v>
      </c>
      <c r="H131" s="772">
        <f t="shared" si="174"/>
        <v>0.6</v>
      </c>
      <c r="I131" s="766"/>
      <c r="J131" s="772">
        <f t="shared" si="175"/>
        <v>0.6528</v>
      </c>
      <c r="K131" s="772">
        <f t="shared" si="176"/>
        <v>0.798</v>
      </c>
      <c r="L131" s="766"/>
      <c r="M131" s="775">
        <f t="shared" si="177"/>
        <v>1.9584</v>
      </c>
      <c r="N131" s="776">
        <f t="shared" si="178"/>
        <v>2.394</v>
      </c>
      <c r="O131" s="762"/>
      <c r="P131" s="762" t="s">
        <v>924</v>
      </c>
      <c r="Q131" s="764">
        <f t="shared" ref="Q131:R131" si="179">index($D$130:$N$138,(match(Q130,J130:J138,0)),1)</f>
        <v>2</v>
      </c>
      <c r="R131" s="764">
        <f t="shared" si="179"/>
        <v>2</v>
      </c>
      <c r="S131" s="762"/>
      <c r="T131" s="764">
        <f t="shared" ref="T131:U131" si="180">index($D$130:$N$138,(match(T130,M130:M138,0)),1)</f>
        <v>2</v>
      </c>
      <c r="U131" s="764">
        <f t="shared" si="180"/>
        <v>2</v>
      </c>
      <c r="V131" s="762"/>
      <c r="W131" s="762"/>
      <c r="X131" s="762"/>
      <c r="Y131" s="762"/>
      <c r="Z131" s="762"/>
    </row>
    <row r="132">
      <c r="A132" s="762"/>
      <c r="B132" s="762" t="s">
        <v>925</v>
      </c>
      <c r="C132" s="777"/>
      <c r="D132" s="764">
        <v>4.0</v>
      </c>
      <c r="E132" s="762"/>
      <c r="F132" s="772">
        <f t="shared" si="172"/>
        <v>0</v>
      </c>
      <c r="G132" s="772">
        <f t="shared" si="173"/>
        <v>0.51</v>
      </c>
      <c r="H132" s="772">
        <f t="shared" si="174"/>
        <v>0.6</v>
      </c>
      <c r="I132" s="766"/>
      <c r="J132" s="778">
        <f t="shared" si="175"/>
        <v>0.7038</v>
      </c>
      <c r="K132" s="778">
        <f t="shared" si="176"/>
        <v>0.9</v>
      </c>
      <c r="L132" s="766"/>
      <c r="M132" s="775">
        <f t="shared" si="177"/>
        <v>2.8152</v>
      </c>
      <c r="N132" s="802">
        <f t="shared" si="178"/>
        <v>3.6</v>
      </c>
      <c r="O132" s="762"/>
      <c r="P132" s="762" t="s">
        <v>923</v>
      </c>
      <c r="Q132" s="764" t="str">
        <f t="shared" ref="Q132:R132" si="181">$C$131</f>
        <v/>
      </c>
      <c r="R132" s="764" t="str">
        <f t="shared" si="181"/>
        <v/>
      </c>
      <c r="S132" s="762"/>
      <c r="T132" s="764" t="str">
        <f t="shared" ref="T132:U132" si="182">$C$131</f>
        <v/>
      </c>
      <c r="U132" s="764" t="str">
        <f t="shared" si="182"/>
        <v/>
      </c>
      <c r="V132" s="762"/>
      <c r="W132" s="762"/>
      <c r="X132" s="762"/>
      <c r="Y132" s="762"/>
      <c r="Z132" s="762"/>
    </row>
    <row r="133">
      <c r="A133" s="762"/>
      <c r="B133" s="762"/>
      <c r="C133" s="762"/>
      <c r="D133" s="764">
        <v>5.0</v>
      </c>
      <c r="E133" s="762"/>
      <c r="F133" s="772">
        <f t="shared" si="172"/>
        <v>0</v>
      </c>
      <c r="G133" s="772">
        <f t="shared" si="173"/>
        <v>0.51</v>
      </c>
      <c r="H133" s="772">
        <f t="shared" si="174"/>
        <v>0.6</v>
      </c>
      <c r="I133" s="766"/>
      <c r="J133" s="781">
        <f t="shared" si="175"/>
        <v>0.7293</v>
      </c>
      <c r="K133" s="781">
        <f t="shared" si="176"/>
        <v>0.96</v>
      </c>
      <c r="L133" s="766"/>
      <c r="M133" s="775">
        <f t="shared" si="177"/>
        <v>3.6465</v>
      </c>
      <c r="N133" s="775">
        <f t="shared" si="178"/>
        <v>4.8</v>
      </c>
      <c r="O133" s="762"/>
      <c r="P133" s="762" t="s">
        <v>926</v>
      </c>
      <c r="Q133" s="773" t="str">
        <f t="array" ref="Q133">index($D$130:$N$138,(match(Q132,$D130:$D138,0)),7)</f>
        <v>#N/A</v>
      </c>
      <c r="R133" s="773" t="str">
        <f t="array" ref="R133">index($D$130:$N$138,(match(R132,$D130:$D138,0)),8)</f>
        <v>#N/A</v>
      </c>
      <c r="S133" s="762"/>
      <c r="T133" s="773" t="str">
        <f t="array" ref="T133">index($D$130:$N$138,(match(T132,$D130:$D138,0)),10)</f>
        <v>#N/A</v>
      </c>
      <c r="U133" s="773" t="str">
        <f t="array" ref="U133">index($D$130:$N$138,(match(U132,$D130:$D138,0)),11)</f>
        <v>#N/A</v>
      </c>
      <c r="V133" s="762"/>
      <c r="W133" s="762"/>
      <c r="X133" s="762"/>
      <c r="Y133" s="762"/>
      <c r="Z133" s="762"/>
    </row>
    <row r="134">
      <c r="A134" s="762"/>
      <c r="B134" s="762"/>
      <c r="C134" s="762"/>
      <c r="D134" s="764">
        <v>6.0</v>
      </c>
      <c r="E134" s="762"/>
      <c r="F134" s="772">
        <f t="shared" si="172"/>
        <v>0</v>
      </c>
      <c r="G134" s="772">
        <f t="shared" si="173"/>
        <v>0.51</v>
      </c>
      <c r="H134" s="772">
        <f t="shared" si="174"/>
        <v>0.6</v>
      </c>
      <c r="I134" s="766"/>
      <c r="J134" s="775">
        <f t="shared" si="175"/>
        <v>0.7293</v>
      </c>
      <c r="K134" s="775">
        <f t="shared" si="176"/>
        <v>0.96</v>
      </c>
      <c r="L134" s="766"/>
      <c r="M134" s="776">
        <f t="shared" si="177"/>
        <v>4.3758</v>
      </c>
      <c r="N134" s="783">
        <f t="shared" si="178"/>
        <v>5.76</v>
      </c>
      <c r="O134" s="762"/>
      <c r="P134" s="762" t="s">
        <v>928</v>
      </c>
      <c r="Q134" s="773" t="str">
        <f t="shared" ref="Q134:R134" si="183">-(Q130-Q133)</f>
        <v>#N/A</v>
      </c>
      <c r="R134" s="773" t="str">
        <f t="shared" si="183"/>
        <v>#N/A</v>
      </c>
      <c r="S134" s="762"/>
      <c r="T134" s="773" t="str">
        <f t="shared" ref="T134:U134" si="184">-(T130-T133)</f>
        <v>#N/A</v>
      </c>
      <c r="U134" s="773" t="str">
        <f t="shared" si="184"/>
        <v>#N/A</v>
      </c>
      <c r="V134" s="762"/>
      <c r="W134" s="762"/>
      <c r="X134" s="762"/>
      <c r="Y134" s="762"/>
      <c r="Z134" s="762"/>
    </row>
    <row r="135">
      <c r="A135" s="762"/>
      <c r="B135" s="762"/>
      <c r="C135" s="762"/>
      <c r="D135" s="764">
        <v>7.0</v>
      </c>
      <c r="E135" s="762"/>
      <c r="F135" s="772">
        <f t="shared" si="172"/>
        <v>0</v>
      </c>
      <c r="G135" s="772">
        <f t="shared" si="173"/>
        <v>0.51</v>
      </c>
      <c r="H135" s="772">
        <f t="shared" si="174"/>
        <v>0.6</v>
      </c>
      <c r="I135" s="766"/>
      <c r="J135" s="776">
        <f t="shared" si="175"/>
        <v>0.7293</v>
      </c>
      <c r="K135" s="776">
        <f t="shared" si="176"/>
        <v>0.96</v>
      </c>
      <c r="L135" s="766"/>
      <c r="M135" s="803">
        <f t="shared" si="177"/>
        <v>5.1051</v>
      </c>
      <c r="N135" s="798">
        <f t="shared" si="178"/>
        <v>6.72</v>
      </c>
      <c r="O135" s="762"/>
      <c r="P135" s="762" t="s">
        <v>929</v>
      </c>
      <c r="Q135" s="799" t="str">
        <f t="shared" ref="Q135:R135" si="185">Q134/Q133</f>
        <v>#N/A</v>
      </c>
      <c r="R135" s="799" t="str">
        <f t="shared" si="185"/>
        <v>#N/A</v>
      </c>
      <c r="S135" s="800"/>
      <c r="T135" s="799" t="str">
        <f t="shared" ref="T135:U135" si="186">T134/T133</f>
        <v>#N/A</v>
      </c>
      <c r="U135" s="799" t="str">
        <f t="shared" si="186"/>
        <v>#N/A</v>
      </c>
      <c r="V135" s="762"/>
      <c r="W135" s="762"/>
      <c r="X135" s="762"/>
      <c r="Y135" s="762"/>
      <c r="Z135" s="762"/>
    </row>
    <row r="136">
      <c r="A136" s="762"/>
      <c r="B136" s="762"/>
      <c r="C136" s="762"/>
      <c r="D136" s="764">
        <v>8.0</v>
      </c>
      <c r="E136" s="762"/>
      <c r="F136" s="772">
        <f t="shared" si="172"/>
        <v>0</v>
      </c>
      <c r="G136" s="772">
        <f t="shared" si="173"/>
        <v>0.51</v>
      </c>
      <c r="H136" s="772">
        <f t="shared" si="174"/>
        <v>0.6</v>
      </c>
      <c r="I136" s="766"/>
      <c r="J136" s="776">
        <f t="shared" si="175"/>
        <v>0.7293</v>
      </c>
      <c r="K136" s="776">
        <f t="shared" si="176"/>
        <v>0.96</v>
      </c>
      <c r="L136" s="766"/>
      <c r="M136" s="781">
        <f t="shared" si="177"/>
        <v>5.8344</v>
      </c>
      <c r="N136" s="801">
        <f t="shared" si="178"/>
        <v>7.68</v>
      </c>
      <c r="O136" s="762"/>
      <c r="P136" s="762"/>
      <c r="Q136" s="762"/>
      <c r="R136" s="762"/>
      <c r="S136" s="762"/>
      <c r="T136" s="762"/>
      <c r="U136" s="762"/>
      <c r="V136" s="762"/>
      <c r="W136" s="762"/>
      <c r="X136" s="762"/>
      <c r="Y136" s="762"/>
      <c r="Z136" s="762"/>
    </row>
    <row r="137">
      <c r="A137" s="762"/>
      <c r="B137" s="762"/>
      <c r="C137" s="762"/>
      <c r="D137" s="764">
        <v>9.0</v>
      </c>
      <c r="E137" s="762"/>
      <c r="F137" s="772">
        <f t="shared" si="172"/>
        <v>0</v>
      </c>
      <c r="G137" s="772">
        <f t="shared" si="173"/>
        <v>0.51</v>
      </c>
      <c r="H137" s="772">
        <f t="shared" si="174"/>
        <v>0.6</v>
      </c>
      <c r="I137" s="766"/>
      <c r="J137" s="776">
        <f t="shared" si="175"/>
        <v>0.7293</v>
      </c>
      <c r="K137" s="776">
        <f t="shared" si="176"/>
        <v>0.96</v>
      </c>
      <c r="L137" s="766"/>
      <c r="M137" s="804">
        <f t="shared" si="177"/>
        <v>6.5637</v>
      </c>
      <c r="N137" s="795">
        <f t="shared" si="178"/>
        <v>8.64</v>
      </c>
      <c r="O137" s="762"/>
      <c r="P137" s="762"/>
      <c r="Q137" s="762"/>
      <c r="R137" s="762"/>
      <c r="S137" s="762"/>
      <c r="T137" s="762"/>
      <c r="U137" s="762"/>
      <c r="V137" s="762"/>
      <c r="W137" s="762"/>
      <c r="X137" s="762"/>
      <c r="Y137" s="762"/>
      <c r="Z137" s="762"/>
    </row>
    <row r="138">
      <c r="A138" s="762"/>
      <c r="B138" s="762"/>
      <c r="C138" s="762"/>
      <c r="D138" s="764">
        <v>10.0</v>
      </c>
      <c r="E138" s="762"/>
      <c r="F138" s="772">
        <f t="shared" si="172"/>
        <v>0</v>
      </c>
      <c r="G138" s="772">
        <f t="shared" si="173"/>
        <v>0.51</v>
      </c>
      <c r="H138" s="772">
        <f t="shared" si="174"/>
        <v>0.6</v>
      </c>
      <c r="I138" s="766"/>
      <c r="J138" s="776">
        <f t="shared" si="175"/>
        <v>0.7293</v>
      </c>
      <c r="K138" s="776">
        <f t="shared" si="176"/>
        <v>0.96</v>
      </c>
      <c r="L138" s="766"/>
      <c r="M138" s="772">
        <f t="shared" si="177"/>
        <v>7.293</v>
      </c>
      <c r="N138" s="772">
        <f t="shared" si="178"/>
        <v>9.6</v>
      </c>
      <c r="O138" s="762"/>
      <c r="P138" s="762"/>
      <c r="Q138" s="762"/>
      <c r="R138" s="762"/>
      <c r="S138" s="762"/>
      <c r="T138" s="762"/>
      <c r="U138" s="762"/>
      <c r="V138" s="762"/>
      <c r="W138" s="762"/>
      <c r="X138" s="762"/>
      <c r="Y138" s="762"/>
      <c r="Z138" s="762"/>
    </row>
    <row r="139">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62"/>
      <c r="Z139" s="762"/>
    </row>
    <row r="140">
      <c r="A140" s="762"/>
      <c r="B140" s="805" t="s">
        <v>936</v>
      </c>
      <c r="C140" s="805"/>
      <c r="D140" s="805"/>
      <c r="E140" s="805"/>
      <c r="F140" s="806"/>
      <c r="G140" s="806"/>
      <c r="H140" s="806"/>
      <c r="I140" s="806"/>
      <c r="J140" s="806"/>
      <c r="K140" s="806"/>
      <c r="L140" s="806"/>
      <c r="M140" s="806"/>
      <c r="N140" s="806"/>
      <c r="O140" s="805"/>
      <c r="P140" s="805"/>
      <c r="Q140" s="805"/>
      <c r="R140" s="805"/>
      <c r="S140" s="805"/>
      <c r="T140" s="805"/>
      <c r="U140" s="805"/>
      <c r="V140" s="762"/>
      <c r="W140" s="762"/>
      <c r="X140" s="762"/>
      <c r="Y140" s="762"/>
      <c r="Z140" s="762"/>
    </row>
    <row r="141">
      <c r="A141" s="762"/>
      <c r="B141" s="805" t="s">
        <v>921</v>
      </c>
      <c r="C141" s="805"/>
      <c r="D141" s="807">
        <v>2.0</v>
      </c>
      <c r="E141" s="805"/>
      <c r="F141" s="806">
        <f t="shared" ref="F141:F149" si="189">if(($C$143/($B8-1))&gt;15,"N/A",($C$143/($B8-1)))</f>
        <v>0</v>
      </c>
      <c r="G141" s="808">
        <f t="shared" ref="G141:G149" si="190">IF($F141&lt;=MIN($B$21:$B$25),
   INDEX($C$21:$C$25,1),
   IF($F141&gt;=MAX($B$21:$B$25),
      INDEX($C$21:$C$25,ROWS($C$21:$C$25)),
      INDEX($C$21:$C$25, MATCH($F141,$B$21:$B$25,1)) +
      ($F141-INDEX($B$21:$B$25, MATCH($F141,$B$21:$B$25,1))) *
      (INDEX($C$21:$C$25, MATCH($F141,$B$21:$B$25,1)+1)-INDEX($C$21:$C$25, MATCH($F141,$B$21:$B$25,1))) /
      (INDEX($B$21:$B$25, MATCH($F141,$B$21:$B$25,1)+1)-INDEX($B$21:$B$25, MATCH($F141,$B$21:$B$25,1)))
   )
)</f>
        <v>0.51</v>
      </c>
      <c r="H141" s="808">
        <f t="shared" ref="H141:H149" si="191">IF($F141&lt;=MIN($B$21:$B$25),
   INDEX($D$21:$D$25,1),
   IF($F141&gt;=MAX($B$21:$B$25),
      INDEX($D$21:$D$25,ROWS($D$21:$D$25)),
      INDEX($D$21:$D$25, MATCH($F141,$B$21:$B$25,1)) +
      ($F141-INDEX($B$21:$B$25, MATCH($F141,$B$21:$B$25,1))) *
      (INDEX($D$21:$D$25, MATCH($F141,$B$21:$B$25,1)+1)-INDEX($D$21:$D$25, MATCH($F141,$B$21:$B$25,1))) /
      (INDEX($B$21:$B$25, MATCH($F141,$B$21:$B$25,1)+1)-INDEX($B$21:$B$25, MATCH($F141,$B$21:$B$25,1)))
   )
)</f>
        <v>0.6</v>
      </c>
      <c r="I141" s="806"/>
      <c r="J141" s="806">
        <f t="shared" ref="J141:J149" si="192">if(F141="N/A", "N/A", G141*$C8)</f>
        <v>0.51</v>
      </c>
      <c r="K141" s="806">
        <f t="shared" ref="K141:K149" si="193">if(F141="N/A", "N/A", H141*$D8)</f>
        <v>0.6</v>
      </c>
      <c r="L141" s="806"/>
      <c r="M141" s="806">
        <f t="shared" ref="M141:M149" si="194">if(F141="N/A", "N/A", D141*J141)</f>
        <v>1.02</v>
      </c>
      <c r="N141" s="806">
        <f t="shared" ref="N141:N149" si="195">if(F141="N/A", "N/A", D141*K141)</f>
        <v>1.2</v>
      </c>
      <c r="O141" s="805"/>
      <c r="P141" s="805" t="s">
        <v>922</v>
      </c>
      <c r="Q141" s="808">
        <f t="shared" ref="Q141:R141" si="187">min(J141:J149)</f>
        <v>0.51</v>
      </c>
      <c r="R141" s="808">
        <f t="shared" si="187"/>
        <v>0.6</v>
      </c>
      <c r="S141" s="805"/>
      <c r="T141" s="808">
        <f t="shared" ref="T141:U141" si="188">min(M141:M149)</f>
        <v>1.02</v>
      </c>
      <c r="U141" s="808">
        <f t="shared" si="188"/>
        <v>1.2</v>
      </c>
      <c r="V141" s="762"/>
      <c r="W141" s="762"/>
      <c r="X141" s="762"/>
      <c r="Y141" s="762"/>
      <c r="Z141" s="762"/>
    </row>
    <row r="142">
      <c r="A142" s="762"/>
      <c r="B142" s="805" t="s">
        <v>923</v>
      </c>
      <c r="C142" s="807"/>
      <c r="D142" s="807">
        <v>3.0</v>
      </c>
      <c r="E142" s="805"/>
      <c r="F142" s="808">
        <f t="shared" si="189"/>
        <v>0</v>
      </c>
      <c r="G142" s="808">
        <f t="shared" si="190"/>
        <v>0.51</v>
      </c>
      <c r="H142" s="808">
        <f t="shared" si="191"/>
        <v>0.6</v>
      </c>
      <c r="I142" s="806"/>
      <c r="J142" s="808">
        <f t="shared" si="192"/>
        <v>0.6528</v>
      </c>
      <c r="K142" s="808">
        <f t="shared" si="193"/>
        <v>0.798</v>
      </c>
      <c r="L142" s="806"/>
      <c r="M142" s="808">
        <f t="shared" si="194"/>
        <v>1.9584</v>
      </c>
      <c r="N142" s="808">
        <f t="shared" si="195"/>
        <v>2.394</v>
      </c>
      <c r="O142" s="805"/>
      <c r="P142" s="805" t="s">
        <v>924</v>
      </c>
      <c r="Q142" s="807">
        <f t="shared" ref="Q142:R142" si="196">index($D$141:$N$149,(match(Q141,J141:J149,0)),1)</f>
        <v>2</v>
      </c>
      <c r="R142" s="807">
        <f t="shared" si="196"/>
        <v>2</v>
      </c>
      <c r="S142" s="805"/>
      <c r="T142" s="807">
        <f t="shared" ref="T142:U142" si="197">index($D$141:$N$149,(match(T141,M141:M149,0)),1)</f>
        <v>2</v>
      </c>
      <c r="U142" s="807">
        <f t="shared" si="197"/>
        <v>2</v>
      </c>
      <c r="V142" s="762"/>
      <c r="W142" s="762"/>
      <c r="X142" s="762"/>
      <c r="Y142" s="762"/>
      <c r="Z142" s="762"/>
    </row>
    <row r="143">
      <c r="A143" s="762"/>
      <c r="B143" s="805" t="s">
        <v>925</v>
      </c>
      <c r="C143" s="807"/>
      <c r="D143" s="807">
        <v>4.0</v>
      </c>
      <c r="E143" s="805"/>
      <c r="F143" s="808">
        <f t="shared" si="189"/>
        <v>0</v>
      </c>
      <c r="G143" s="808">
        <f t="shared" si="190"/>
        <v>0.51</v>
      </c>
      <c r="H143" s="808">
        <f t="shared" si="191"/>
        <v>0.6</v>
      </c>
      <c r="I143" s="806"/>
      <c r="J143" s="808">
        <f t="shared" si="192"/>
        <v>0.7038</v>
      </c>
      <c r="K143" s="808">
        <f t="shared" si="193"/>
        <v>0.9</v>
      </c>
      <c r="L143" s="806"/>
      <c r="M143" s="808">
        <f t="shared" si="194"/>
        <v>2.8152</v>
      </c>
      <c r="N143" s="808">
        <f t="shared" si="195"/>
        <v>3.6</v>
      </c>
      <c r="O143" s="805"/>
      <c r="P143" s="805" t="s">
        <v>923</v>
      </c>
      <c r="Q143" s="807" t="str">
        <f t="shared" ref="Q143:R143" si="198">$C$142</f>
        <v/>
      </c>
      <c r="R143" s="807" t="str">
        <f t="shared" si="198"/>
        <v/>
      </c>
      <c r="S143" s="805"/>
      <c r="T143" s="807" t="str">
        <f t="shared" ref="T143:U143" si="199">$C$142</f>
        <v/>
      </c>
      <c r="U143" s="807" t="str">
        <f t="shared" si="199"/>
        <v/>
      </c>
      <c r="V143" s="762"/>
      <c r="W143" s="762"/>
      <c r="X143" s="762"/>
      <c r="Y143" s="762"/>
      <c r="Z143" s="762"/>
    </row>
    <row r="144">
      <c r="A144" s="762"/>
      <c r="B144" s="805"/>
      <c r="C144" s="805"/>
      <c r="D144" s="807">
        <v>5.0</v>
      </c>
      <c r="E144" s="805"/>
      <c r="F144" s="808">
        <f t="shared" si="189"/>
        <v>0</v>
      </c>
      <c r="G144" s="808">
        <f t="shared" si="190"/>
        <v>0.51</v>
      </c>
      <c r="H144" s="808">
        <f t="shared" si="191"/>
        <v>0.6</v>
      </c>
      <c r="I144" s="806"/>
      <c r="J144" s="808">
        <f t="shared" si="192"/>
        <v>0.7293</v>
      </c>
      <c r="K144" s="808">
        <f t="shared" si="193"/>
        <v>0.96</v>
      </c>
      <c r="L144" s="806"/>
      <c r="M144" s="808">
        <f t="shared" si="194"/>
        <v>3.6465</v>
      </c>
      <c r="N144" s="808">
        <f t="shared" si="195"/>
        <v>4.8</v>
      </c>
      <c r="O144" s="805"/>
      <c r="P144" s="805" t="s">
        <v>926</v>
      </c>
      <c r="Q144" s="808" t="str">
        <f t="array" ref="Q144">index($D$141:$N$149,(match(Q143,$D141:$D149,0)),7)</f>
        <v>#N/A</v>
      </c>
      <c r="R144" s="808" t="str">
        <f t="array" ref="R144">index($D$141:$N$149,(match(R143,$D141:$D149,0)),8)</f>
        <v>#N/A</v>
      </c>
      <c r="S144" s="805"/>
      <c r="T144" s="808" t="str">
        <f t="array" ref="T144">index($D$141:$N$149,(match(T143,$D141:$D149,0)),10)</f>
        <v>#N/A</v>
      </c>
      <c r="U144" s="808" t="str">
        <f t="array" ref="U144">index($D$141:$N$149,(match(U143,$D141:$D149,0)),11)</f>
        <v>#N/A</v>
      </c>
      <c r="V144" s="762"/>
      <c r="W144" s="762"/>
      <c r="X144" s="762"/>
      <c r="Y144" s="762"/>
      <c r="Z144" s="762"/>
    </row>
    <row r="145">
      <c r="A145" s="762"/>
      <c r="B145" s="805"/>
      <c r="C145" s="805"/>
      <c r="D145" s="807">
        <v>6.0</v>
      </c>
      <c r="E145" s="805"/>
      <c r="F145" s="808">
        <f t="shared" si="189"/>
        <v>0</v>
      </c>
      <c r="G145" s="808">
        <f t="shared" si="190"/>
        <v>0.51</v>
      </c>
      <c r="H145" s="808">
        <f t="shared" si="191"/>
        <v>0.6</v>
      </c>
      <c r="I145" s="806"/>
      <c r="J145" s="808">
        <f t="shared" si="192"/>
        <v>0.7293</v>
      </c>
      <c r="K145" s="808">
        <f t="shared" si="193"/>
        <v>0.96</v>
      </c>
      <c r="L145" s="806"/>
      <c r="M145" s="808">
        <f t="shared" si="194"/>
        <v>4.3758</v>
      </c>
      <c r="N145" s="808">
        <f t="shared" si="195"/>
        <v>5.76</v>
      </c>
      <c r="O145" s="805"/>
      <c r="P145" s="805" t="s">
        <v>928</v>
      </c>
      <c r="Q145" s="808" t="str">
        <f t="shared" ref="Q145:R145" si="200">-(Q141-Q144)</f>
        <v>#N/A</v>
      </c>
      <c r="R145" s="808" t="str">
        <f t="shared" si="200"/>
        <v>#N/A</v>
      </c>
      <c r="S145" s="805"/>
      <c r="T145" s="808" t="str">
        <f t="shared" ref="T145:U145" si="201">-(T141-T144)</f>
        <v>#N/A</v>
      </c>
      <c r="U145" s="808" t="str">
        <f t="shared" si="201"/>
        <v>#N/A</v>
      </c>
      <c r="V145" s="762"/>
      <c r="W145" s="762"/>
      <c r="X145" s="762"/>
      <c r="Y145" s="762"/>
      <c r="Z145" s="762"/>
    </row>
    <row r="146">
      <c r="A146" s="762"/>
      <c r="B146" s="809"/>
      <c r="C146" s="805"/>
      <c r="D146" s="807">
        <v>7.0</v>
      </c>
      <c r="E146" s="805"/>
      <c r="F146" s="808">
        <f t="shared" si="189"/>
        <v>0</v>
      </c>
      <c r="G146" s="808">
        <f t="shared" si="190"/>
        <v>0.51</v>
      </c>
      <c r="H146" s="808">
        <f t="shared" si="191"/>
        <v>0.6</v>
      </c>
      <c r="I146" s="806"/>
      <c r="J146" s="808">
        <f t="shared" si="192"/>
        <v>0.7293</v>
      </c>
      <c r="K146" s="808">
        <f t="shared" si="193"/>
        <v>0.96</v>
      </c>
      <c r="L146" s="806"/>
      <c r="M146" s="808">
        <f t="shared" si="194"/>
        <v>5.1051</v>
      </c>
      <c r="N146" s="808">
        <f t="shared" si="195"/>
        <v>6.72</v>
      </c>
      <c r="O146" s="805"/>
      <c r="P146" s="805" t="s">
        <v>929</v>
      </c>
      <c r="Q146" s="810" t="str">
        <f t="shared" ref="Q146:R146" si="202">Q145/Q144</f>
        <v>#N/A</v>
      </c>
      <c r="R146" s="810" t="str">
        <f t="shared" si="202"/>
        <v>#N/A</v>
      </c>
      <c r="S146" s="811"/>
      <c r="T146" s="810" t="str">
        <f t="shared" ref="T146:U146" si="203">T145/T144</f>
        <v>#N/A</v>
      </c>
      <c r="U146" s="810" t="str">
        <f t="shared" si="203"/>
        <v>#N/A</v>
      </c>
      <c r="V146" s="762"/>
      <c r="W146" s="762"/>
      <c r="X146" s="762"/>
      <c r="Y146" s="762"/>
      <c r="Z146" s="762"/>
    </row>
    <row r="147">
      <c r="A147" s="762"/>
      <c r="B147" s="805"/>
      <c r="C147" s="805"/>
      <c r="D147" s="807">
        <v>8.0</v>
      </c>
      <c r="E147" s="805"/>
      <c r="F147" s="808">
        <f t="shared" si="189"/>
        <v>0</v>
      </c>
      <c r="G147" s="808">
        <f t="shared" si="190"/>
        <v>0.51</v>
      </c>
      <c r="H147" s="808">
        <f t="shared" si="191"/>
        <v>0.6</v>
      </c>
      <c r="I147" s="806"/>
      <c r="J147" s="808">
        <f t="shared" si="192"/>
        <v>0.7293</v>
      </c>
      <c r="K147" s="808">
        <f t="shared" si="193"/>
        <v>0.96</v>
      </c>
      <c r="L147" s="806"/>
      <c r="M147" s="808">
        <f t="shared" si="194"/>
        <v>5.8344</v>
      </c>
      <c r="N147" s="808">
        <f t="shared" si="195"/>
        <v>7.68</v>
      </c>
      <c r="O147" s="805"/>
      <c r="P147" s="805"/>
      <c r="Q147" s="805"/>
      <c r="R147" s="805"/>
      <c r="S147" s="805"/>
      <c r="T147" s="805"/>
      <c r="U147" s="805"/>
      <c r="V147" s="762"/>
      <c r="W147" s="762"/>
      <c r="X147" s="762"/>
      <c r="Y147" s="762"/>
      <c r="Z147" s="762"/>
    </row>
    <row r="148">
      <c r="A148" s="762"/>
      <c r="B148" s="805"/>
      <c r="C148" s="805"/>
      <c r="D148" s="807">
        <v>9.0</v>
      </c>
      <c r="E148" s="805"/>
      <c r="F148" s="808">
        <f t="shared" si="189"/>
        <v>0</v>
      </c>
      <c r="G148" s="808">
        <f t="shared" si="190"/>
        <v>0.51</v>
      </c>
      <c r="H148" s="808">
        <f t="shared" si="191"/>
        <v>0.6</v>
      </c>
      <c r="I148" s="806"/>
      <c r="J148" s="808">
        <f t="shared" si="192"/>
        <v>0.7293</v>
      </c>
      <c r="K148" s="808">
        <f t="shared" si="193"/>
        <v>0.96</v>
      </c>
      <c r="L148" s="806"/>
      <c r="M148" s="808">
        <f t="shared" si="194"/>
        <v>6.5637</v>
      </c>
      <c r="N148" s="808">
        <f t="shared" si="195"/>
        <v>8.64</v>
      </c>
      <c r="O148" s="805"/>
      <c r="P148" s="805"/>
      <c r="Q148" s="805"/>
      <c r="R148" s="805"/>
      <c r="S148" s="805"/>
      <c r="T148" s="805"/>
      <c r="U148" s="805"/>
      <c r="V148" s="762"/>
      <c r="W148" s="762"/>
      <c r="X148" s="762"/>
      <c r="Y148" s="762"/>
      <c r="Z148" s="762"/>
    </row>
    <row r="149">
      <c r="A149" s="762"/>
      <c r="B149" s="805"/>
      <c r="C149" s="805"/>
      <c r="D149" s="807">
        <v>10.0</v>
      </c>
      <c r="E149" s="805"/>
      <c r="F149" s="808">
        <f t="shared" si="189"/>
        <v>0</v>
      </c>
      <c r="G149" s="808">
        <f t="shared" si="190"/>
        <v>0.51</v>
      </c>
      <c r="H149" s="808">
        <f t="shared" si="191"/>
        <v>0.6</v>
      </c>
      <c r="I149" s="806"/>
      <c r="J149" s="808">
        <f t="shared" si="192"/>
        <v>0.7293</v>
      </c>
      <c r="K149" s="808">
        <f t="shared" si="193"/>
        <v>0.96</v>
      </c>
      <c r="L149" s="806"/>
      <c r="M149" s="808">
        <f t="shared" si="194"/>
        <v>7.293</v>
      </c>
      <c r="N149" s="808">
        <f t="shared" si="195"/>
        <v>9.6</v>
      </c>
      <c r="O149" s="805"/>
      <c r="P149" s="805"/>
      <c r="Q149" s="805"/>
      <c r="R149" s="805"/>
      <c r="S149" s="805"/>
      <c r="T149" s="805"/>
      <c r="U149" s="805"/>
      <c r="V149" s="762"/>
      <c r="W149" s="762"/>
      <c r="X149" s="762"/>
      <c r="Y149" s="762"/>
      <c r="Z149" s="762"/>
    </row>
    <row r="150">
      <c r="A150" s="762"/>
      <c r="B150" s="805"/>
      <c r="C150" s="805"/>
      <c r="D150" s="805"/>
      <c r="E150" s="805"/>
      <c r="F150" s="806"/>
      <c r="G150" s="806"/>
      <c r="H150" s="806"/>
      <c r="I150" s="806"/>
      <c r="J150" s="806"/>
      <c r="K150" s="806"/>
      <c r="L150" s="806"/>
      <c r="M150" s="806"/>
      <c r="N150" s="806"/>
      <c r="O150" s="805"/>
      <c r="P150" s="805"/>
      <c r="Q150" s="805"/>
      <c r="R150" s="805"/>
      <c r="S150" s="805"/>
      <c r="T150" s="805"/>
      <c r="U150" s="805"/>
      <c r="V150" s="762"/>
      <c r="W150" s="762"/>
      <c r="X150" s="762"/>
      <c r="Y150" s="762"/>
      <c r="Z150" s="762"/>
    </row>
    <row r="151">
      <c r="A151" s="762"/>
      <c r="B151" s="805" t="s">
        <v>930</v>
      </c>
      <c r="C151" s="805"/>
      <c r="D151" s="807">
        <v>2.0</v>
      </c>
      <c r="E151" s="805"/>
      <c r="F151" s="806" t="str">
        <f t="shared" ref="F151:F159" si="206">if(($C$153/($B8-1))&gt;15,"N/A",($C$153/($B8-1)))</f>
        <v>N/A</v>
      </c>
      <c r="G151" s="808">
        <f t="shared" ref="G151:G159" si="207">IF($F151&lt;=MIN($B$21:$B$25),
   INDEX($C$21:$C$25,1),
   IF($F151&gt;=MAX($B$21:$B$25),
      INDEX($C$21:$C$25,ROWS($C$21:$C$25)),
      INDEX($C$21:$C$25, MATCH($F151,$B$21:$B$25,1)) +
      ($F151-INDEX($B$21:$B$25, MATCH($F151,$B$21:$B$25,1))) *
      (INDEX($C$21:$C$25, MATCH($F151,$B$21:$B$25,1)+1)-INDEX($C$21:$C$25, MATCH($F151,$B$21:$B$25,1))) /
      (INDEX($B$21:$B$25, MATCH($F151,$B$21:$B$25,1)+1)-INDEX($B$21:$B$25, MATCH($F151,$B$21:$B$25,1)))
   )
)</f>
        <v>1.86</v>
      </c>
      <c r="H151" s="808">
        <f t="shared" ref="H151:H159" si="208">IF($F151&lt;=MIN($B$21:$B$25),
   INDEX($D$21:$D$25,1),
   IF($F151&gt;=MAX($B$21:$B$25),
      INDEX($D$21:$D$25,ROWS($D$21:$D$25)),
      INDEX($D$21:$D$25, MATCH($F151,$B$21:$B$25,1)) +
      ($F151-INDEX($B$21:$B$25, MATCH($F151,$B$21:$B$25,1))) *
      (INDEX($D$21:$D$25, MATCH($F151,$B$21:$B$25,1)+1)-INDEX($D$21:$D$25, MATCH($F151,$B$21:$B$25,1))) /
      (INDEX($B$21:$B$25, MATCH($F151,$B$21:$B$25,1)+1)-INDEX($B$21:$B$25, MATCH($F151,$B$21:$B$25,1)))
   )
)</f>
        <v>1.9</v>
      </c>
      <c r="I151" s="806"/>
      <c r="J151" s="806" t="str">
        <f t="shared" ref="J151:J159" si="209">if(F151="N/A", "N/A", G151*$C8)</f>
        <v>N/A</v>
      </c>
      <c r="K151" s="806" t="str">
        <f t="shared" ref="K151:K159" si="210">if(F151="N/A", "N/A", H151*$D8)</f>
        <v>N/A</v>
      </c>
      <c r="L151" s="806"/>
      <c r="M151" s="806" t="str">
        <f t="shared" ref="M151:M159" si="211">if(F151="N/A", "N/A", D151*J151)</f>
        <v>N/A</v>
      </c>
      <c r="N151" s="806" t="str">
        <f t="shared" ref="N151:N159" si="212">if(F151="N/A", "N/A", D151*K151)</f>
        <v>N/A</v>
      </c>
      <c r="O151" s="805"/>
      <c r="P151" s="805" t="s">
        <v>922</v>
      </c>
      <c r="Q151" s="808">
        <f t="shared" ref="Q151:R151" si="204">min(J151:J159)</f>
        <v>0.7293</v>
      </c>
      <c r="R151" s="808">
        <f t="shared" si="204"/>
        <v>0.96</v>
      </c>
      <c r="S151" s="805"/>
      <c r="T151" s="808">
        <f t="shared" ref="T151:U151" si="205">min(M151:M159)</f>
        <v>5.039621053</v>
      </c>
      <c r="U151" s="808">
        <f t="shared" si="205"/>
        <v>5.586</v>
      </c>
      <c r="V151" s="762"/>
      <c r="W151" s="762"/>
      <c r="X151" s="762"/>
      <c r="Y151" s="762"/>
      <c r="Z151" s="762"/>
    </row>
    <row r="152">
      <c r="A152" s="762"/>
      <c r="B152" s="805" t="s">
        <v>923</v>
      </c>
      <c r="C152" s="807">
        <v>4.0</v>
      </c>
      <c r="D152" s="807">
        <v>3.0</v>
      </c>
      <c r="E152" s="805"/>
      <c r="F152" s="808">
        <f t="shared" si="206"/>
        <v>11</v>
      </c>
      <c r="G152" s="808">
        <f t="shared" si="207"/>
        <v>1.396363636</v>
      </c>
      <c r="H152" s="808">
        <f t="shared" si="208"/>
        <v>1.4</v>
      </c>
      <c r="I152" s="806"/>
      <c r="J152" s="808">
        <f t="shared" si="209"/>
        <v>1.787345455</v>
      </c>
      <c r="K152" s="808">
        <f t="shared" si="210"/>
        <v>1.862</v>
      </c>
      <c r="L152" s="806"/>
      <c r="M152" s="808">
        <f t="shared" si="211"/>
        <v>5.362036364</v>
      </c>
      <c r="N152" s="808">
        <f t="shared" si="212"/>
        <v>5.586</v>
      </c>
      <c r="O152" s="805"/>
      <c r="P152" s="805" t="s">
        <v>924</v>
      </c>
      <c r="Q152" s="807">
        <f t="shared" ref="Q152:R152" si="213">index($D$151:$N$159,(match(Q151,J151:J159,0)),1)</f>
        <v>7</v>
      </c>
      <c r="R152" s="807">
        <f t="shared" si="213"/>
        <v>7</v>
      </c>
      <c r="S152" s="805"/>
      <c r="T152" s="807">
        <f t="shared" ref="T152:U152" si="214">index($D$151:$N$159,(match(T151,M151:M159,0)),1)</f>
        <v>6</v>
      </c>
      <c r="U152" s="807">
        <f t="shared" si="214"/>
        <v>3</v>
      </c>
      <c r="V152" s="762"/>
      <c r="W152" s="762"/>
      <c r="X152" s="762"/>
      <c r="Y152" s="762"/>
      <c r="Z152" s="762"/>
    </row>
    <row r="153">
      <c r="A153" s="762"/>
      <c r="B153" s="805" t="s">
        <v>925</v>
      </c>
      <c r="C153" s="807">
        <v>22.0</v>
      </c>
      <c r="D153" s="807">
        <v>4.0</v>
      </c>
      <c r="E153" s="805"/>
      <c r="F153" s="808">
        <f t="shared" si="206"/>
        <v>7.333333333</v>
      </c>
      <c r="G153" s="808">
        <f t="shared" si="207"/>
        <v>0.9656140351</v>
      </c>
      <c r="H153" s="808">
        <f t="shared" si="208"/>
        <v>0.9719298246</v>
      </c>
      <c r="I153" s="806"/>
      <c r="J153" s="808">
        <f t="shared" si="209"/>
        <v>1.332547368</v>
      </c>
      <c r="K153" s="808">
        <f t="shared" si="210"/>
        <v>1.457894737</v>
      </c>
      <c r="L153" s="806"/>
      <c r="M153" s="808">
        <f t="shared" si="211"/>
        <v>5.330189474</v>
      </c>
      <c r="N153" s="808">
        <f t="shared" si="212"/>
        <v>5.831578947</v>
      </c>
      <c r="O153" s="805"/>
      <c r="P153" s="805" t="s">
        <v>923</v>
      </c>
      <c r="Q153" s="807" t="str">
        <f t="shared" ref="Q153:R153" si="215">$C$142</f>
        <v/>
      </c>
      <c r="R153" s="807" t="str">
        <f t="shared" si="215"/>
        <v/>
      </c>
      <c r="S153" s="805"/>
      <c r="T153" s="807" t="str">
        <f t="shared" ref="T153:U153" si="216">$C$142</f>
        <v/>
      </c>
      <c r="U153" s="807" t="str">
        <f t="shared" si="216"/>
        <v/>
      </c>
      <c r="V153" s="762"/>
      <c r="W153" s="762"/>
      <c r="X153" s="762"/>
      <c r="Y153" s="762"/>
      <c r="Z153" s="762"/>
    </row>
    <row r="154">
      <c r="A154" s="762"/>
      <c r="B154" s="805"/>
      <c r="C154" s="805"/>
      <c r="D154" s="807">
        <v>5.0</v>
      </c>
      <c r="E154" s="805"/>
      <c r="F154" s="808">
        <f t="shared" si="206"/>
        <v>5.5</v>
      </c>
      <c r="G154" s="808">
        <f t="shared" si="207"/>
        <v>0.7292105263</v>
      </c>
      <c r="H154" s="808">
        <f t="shared" si="208"/>
        <v>0.7789473684</v>
      </c>
      <c r="I154" s="806"/>
      <c r="J154" s="808">
        <f t="shared" si="209"/>
        <v>1.042771053</v>
      </c>
      <c r="K154" s="808">
        <f t="shared" si="210"/>
        <v>1.246315789</v>
      </c>
      <c r="L154" s="806"/>
      <c r="M154" s="808">
        <f t="shared" si="211"/>
        <v>5.213855263</v>
      </c>
      <c r="N154" s="808">
        <f t="shared" si="212"/>
        <v>6.231578947</v>
      </c>
      <c r="O154" s="805"/>
      <c r="P154" s="805" t="s">
        <v>926</v>
      </c>
      <c r="Q154" s="808" t="str">
        <f t="array" ref="Q154">index($D$151:$N$159,(match(Q153,$D151:$D159,0)),7)</f>
        <v>#N/A</v>
      </c>
      <c r="R154" s="808" t="str">
        <f t="array" ref="R154">index($D$151:$N$159,(match(R153,$D151:$D159,0)),8)</f>
        <v>#N/A</v>
      </c>
      <c r="S154" s="805"/>
      <c r="T154" s="808" t="str">
        <f t="array" ref="T154">index($D$151:$N$159,(match(T153,$D151:$D159,0)),10)</f>
        <v>#N/A</v>
      </c>
      <c r="U154" s="808" t="str">
        <f t="array" ref="U154">index($D$151:$N$159,(match(U153,$D151:$D159,0)),11)</f>
        <v>#N/A</v>
      </c>
      <c r="V154" s="762"/>
      <c r="W154" s="762"/>
      <c r="X154" s="762"/>
      <c r="Y154" s="762"/>
      <c r="Z154" s="762"/>
    </row>
    <row r="155">
      <c r="A155" s="762"/>
      <c r="B155" s="805"/>
      <c r="C155" s="805"/>
      <c r="D155" s="807">
        <v>6.0</v>
      </c>
      <c r="E155" s="805"/>
      <c r="F155" s="808">
        <f t="shared" si="206"/>
        <v>4.4</v>
      </c>
      <c r="G155" s="808">
        <f t="shared" si="207"/>
        <v>0.5873684211</v>
      </c>
      <c r="H155" s="808">
        <f t="shared" si="208"/>
        <v>0.6631578947</v>
      </c>
      <c r="I155" s="806"/>
      <c r="J155" s="808">
        <f t="shared" si="209"/>
        <v>0.8399368421</v>
      </c>
      <c r="K155" s="808">
        <f t="shared" si="210"/>
        <v>1.061052632</v>
      </c>
      <c r="L155" s="806"/>
      <c r="M155" s="808">
        <f t="shared" si="211"/>
        <v>5.039621053</v>
      </c>
      <c r="N155" s="808">
        <f t="shared" si="212"/>
        <v>6.366315789</v>
      </c>
      <c r="O155" s="805"/>
      <c r="P155" s="805" t="s">
        <v>928</v>
      </c>
      <c r="Q155" s="808" t="str">
        <f t="shared" ref="Q155:R155" si="217">-(Q151-Q154)</f>
        <v>#N/A</v>
      </c>
      <c r="R155" s="808" t="str">
        <f t="shared" si="217"/>
        <v>#N/A</v>
      </c>
      <c r="S155" s="805"/>
      <c r="T155" s="808" t="str">
        <f t="shared" ref="T155:U155" si="218">-(T151-T154)</f>
        <v>#N/A</v>
      </c>
      <c r="U155" s="808" t="str">
        <f t="shared" si="218"/>
        <v>#N/A</v>
      </c>
      <c r="V155" s="762"/>
      <c r="W155" s="762"/>
      <c r="X155" s="762"/>
      <c r="Y155" s="762"/>
      <c r="Z155" s="762"/>
    </row>
    <row r="156">
      <c r="A156" s="762"/>
      <c r="B156" s="805"/>
      <c r="C156" s="805"/>
      <c r="D156" s="807">
        <v>7.0</v>
      </c>
      <c r="E156" s="805"/>
      <c r="F156" s="808">
        <f t="shared" si="206"/>
        <v>3.666666667</v>
      </c>
      <c r="G156" s="808">
        <f t="shared" si="207"/>
        <v>0.51</v>
      </c>
      <c r="H156" s="808">
        <f t="shared" si="208"/>
        <v>0.6</v>
      </c>
      <c r="I156" s="806"/>
      <c r="J156" s="808">
        <f t="shared" si="209"/>
        <v>0.7293</v>
      </c>
      <c r="K156" s="808">
        <f t="shared" si="210"/>
        <v>0.96</v>
      </c>
      <c r="L156" s="806"/>
      <c r="M156" s="808">
        <f t="shared" si="211"/>
        <v>5.1051</v>
      </c>
      <c r="N156" s="808">
        <f t="shared" si="212"/>
        <v>6.72</v>
      </c>
      <c r="O156" s="805"/>
      <c r="P156" s="805" t="s">
        <v>929</v>
      </c>
      <c r="Q156" s="810" t="str">
        <f t="shared" ref="Q156:R156" si="219">Q155/Q154</f>
        <v>#N/A</v>
      </c>
      <c r="R156" s="810" t="str">
        <f t="shared" si="219"/>
        <v>#N/A</v>
      </c>
      <c r="S156" s="811"/>
      <c r="T156" s="810" t="str">
        <f t="shared" ref="T156:U156" si="220">T155/T154</f>
        <v>#N/A</v>
      </c>
      <c r="U156" s="810" t="str">
        <f t="shared" si="220"/>
        <v>#N/A</v>
      </c>
      <c r="V156" s="762"/>
      <c r="W156" s="762"/>
      <c r="X156" s="762"/>
      <c r="Y156" s="762"/>
      <c r="Z156" s="762"/>
    </row>
    <row r="157">
      <c r="A157" s="762"/>
      <c r="B157" s="805"/>
      <c r="C157" s="805"/>
      <c r="D157" s="807">
        <v>8.0</v>
      </c>
      <c r="E157" s="805"/>
      <c r="F157" s="808">
        <f t="shared" si="206"/>
        <v>3.142857143</v>
      </c>
      <c r="G157" s="808">
        <f t="shared" si="207"/>
        <v>0.51</v>
      </c>
      <c r="H157" s="808">
        <f t="shared" si="208"/>
        <v>0.6</v>
      </c>
      <c r="I157" s="806"/>
      <c r="J157" s="808">
        <f t="shared" si="209"/>
        <v>0.7293</v>
      </c>
      <c r="K157" s="808">
        <f t="shared" si="210"/>
        <v>0.96</v>
      </c>
      <c r="L157" s="806"/>
      <c r="M157" s="808">
        <f t="shared" si="211"/>
        <v>5.8344</v>
      </c>
      <c r="N157" s="808">
        <f t="shared" si="212"/>
        <v>7.68</v>
      </c>
      <c r="O157" s="805"/>
      <c r="P157" s="805"/>
      <c r="Q157" s="805"/>
      <c r="R157" s="805"/>
      <c r="S157" s="805"/>
      <c r="T157" s="805"/>
      <c r="U157" s="805"/>
      <c r="V157" s="762"/>
      <c r="W157" s="762"/>
      <c r="X157" s="762"/>
      <c r="Y157" s="762"/>
      <c r="Z157" s="762"/>
    </row>
    <row r="158">
      <c r="A158" s="762"/>
      <c r="B158" s="805"/>
      <c r="C158" s="805"/>
      <c r="D158" s="807">
        <v>9.0</v>
      </c>
      <c r="E158" s="805"/>
      <c r="F158" s="808">
        <f t="shared" si="206"/>
        <v>2.75</v>
      </c>
      <c r="G158" s="808">
        <f t="shared" si="207"/>
        <v>0.51</v>
      </c>
      <c r="H158" s="808">
        <f t="shared" si="208"/>
        <v>0.6</v>
      </c>
      <c r="I158" s="806"/>
      <c r="J158" s="808">
        <f t="shared" si="209"/>
        <v>0.7293</v>
      </c>
      <c r="K158" s="808">
        <f t="shared" si="210"/>
        <v>0.96</v>
      </c>
      <c r="L158" s="806"/>
      <c r="M158" s="808">
        <f t="shared" si="211"/>
        <v>6.5637</v>
      </c>
      <c r="N158" s="808">
        <f t="shared" si="212"/>
        <v>8.64</v>
      </c>
      <c r="O158" s="805"/>
      <c r="P158" s="805"/>
      <c r="Q158" s="805"/>
      <c r="R158" s="805"/>
      <c r="S158" s="805"/>
      <c r="T158" s="805"/>
      <c r="U158" s="805"/>
      <c r="V158" s="762"/>
      <c r="W158" s="762"/>
      <c r="X158" s="762"/>
      <c r="Y158" s="762"/>
      <c r="Z158" s="762"/>
    </row>
    <row r="159">
      <c r="A159" s="762"/>
      <c r="B159" s="805"/>
      <c r="C159" s="805"/>
      <c r="D159" s="807">
        <v>10.0</v>
      </c>
      <c r="E159" s="805"/>
      <c r="F159" s="808">
        <f t="shared" si="206"/>
        <v>2.444444444</v>
      </c>
      <c r="G159" s="808">
        <f t="shared" si="207"/>
        <v>0.51</v>
      </c>
      <c r="H159" s="808">
        <f t="shared" si="208"/>
        <v>0.6</v>
      </c>
      <c r="I159" s="806"/>
      <c r="J159" s="808">
        <f t="shared" si="209"/>
        <v>0.7293</v>
      </c>
      <c r="K159" s="808">
        <f t="shared" si="210"/>
        <v>0.96</v>
      </c>
      <c r="L159" s="806"/>
      <c r="M159" s="808">
        <f t="shared" si="211"/>
        <v>7.293</v>
      </c>
      <c r="N159" s="808">
        <f t="shared" si="212"/>
        <v>9.6</v>
      </c>
      <c r="O159" s="805"/>
      <c r="P159" s="805"/>
      <c r="Q159" s="805"/>
      <c r="R159" s="805"/>
      <c r="S159" s="805"/>
      <c r="T159" s="805"/>
      <c r="U159" s="805"/>
      <c r="V159" s="762"/>
      <c r="W159" s="762"/>
      <c r="X159" s="762"/>
      <c r="Y159" s="762"/>
      <c r="Z159" s="762"/>
    </row>
    <row r="160">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62"/>
      <c r="Z160" s="762"/>
    </row>
    <row r="161">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62"/>
      <c r="Z161" s="762"/>
    </row>
    <row r="16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62"/>
      <c r="Z162" s="762"/>
    </row>
    <row r="163">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62"/>
      <c r="Z163" s="762"/>
    </row>
    <row r="164">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62"/>
      <c r="Z164" s="762"/>
    </row>
    <row r="165">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62"/>
      <c r="Z165" s="762"/>
    </row>
    <row r="166">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62"/>
      <c r="Z166" s="762"/>
    </row>
    <row r="167">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62"/>
      <c r="Z167" s="762"/>
    </row>
    <row r="168">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62"/>
      <c r="Z168" s="762"/>
    </row>
  </sheetData>
  <mergeCells count="25">
    <mergeCell ref="F28:H28"/>
    <mergeCell ref="W35:W38"/>
    <mergeCell ref="X35:X38"/>
    <mergeCell ref="Y35:Y38"/>
    <mergeCell ref="Z35:Z38"/>
    <mergeCell ref="W46:W49"/>
    <mergeCell ref="X46:X49"/>
    <mergeCell ref="Y46:Y49"/>
    <mergeCell ref="Z46:Z49"/>
    <mergeCell ref="W57:W60"/>
    <mergeCell ref="X57:X60"/>
    <mergeCell ref="Y57:Y60"/>
    <mergeCell ref="Z57:Z60"/>
    <mergeCell ref="W68:W71"/>
    <mergeCell ref="Z68:Z71"/>
    <mergeCell ref="X90:X93"/>
    <mergeCell ref="Y90:Y93"/>
    <mergeCell ref="X68:X71"/>
    <mergeCell ref="Y68:Y71"/>
    <mergeCell ref="W79:W82"/>
    <mergeCell ref="X79:X82"/>
    <mergeCell ref="Y79:Y82"/>
    <mergeCell ref="Z79:Z82"/>
    <mergeCell ref="W90:W93"/>
    <mergeCell ref="Z90:Z9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8"/>
    <col customWidth="1" min="2" max="2" width="2.63"/>
    <col customWidth="1" min="3" max="9" width="19.13"/>
    <col customWidth="1" min="10" max="10" width="1.38"/>
  </cols>
  <sheetData>
    <row r="1" ht="15.0" customHeight="1">
      <c r="A1" s="49"/>
      <c r="B1" s="2" t="s">
        <v>0</v>
      </c>
      <c r="C1" s="3"/>
      <c r="D1" s="4"/>
      <c r="E1" s="5"/>
      <c r="F1" s="6"/>
      <c r="G1" s="5"/>
      <c r="H1" s="5"/>
      <c r="I1" s="4"/>
      <c r="J1" s="49"/>
    </row>
    <row r="2">
      <c r="A2" s="49"/>
      <c r="B2" s="7"/>
      <c r="C2" s="8" t="str">
        <f>'(T) General Tables'!A539</f>
        <v>Part 9 Bracing Calculator (No Scripts)</v>
      </c>
      <c r="D2" s="9"/>
      <c r="E2" s="10"/>
      <c r="F2" s="11"/>
      <c r="G2" s="10"/>
      <c r="H2" s="10"/>
      <c r="I2" s="50" t="str">
        <f>'(T) General Tables'!A2</f>
        <v>beta_1.043</v>
      </c>
      <c r="J2" s="49"/>
    </row>
    <row r="3" ht="26.25" customHeight="1">
      <c r="A3" s="49"/>
      <c r="B3" s="7"/>
      <c r="C3" s="13" t="s">
        <v>1</v>
      </c>
      <c r="D3" s="14"/>
      <c r="E3" s="15"/>
      <c r="F3" s="16"/>
      <c r="G3" s="15"/>
      <c r="H3" s="15"/>
      <c r="I3" s="17"/>
      <c r="J3" s="49"/>
    </row>
    <row r="4" ht="22.5" customHeight="1">
      <c r="A4" s="49"/>
      <c r="B4" s="19"/>
      <c r="C4" s="51" t="s">
        <v>19</v>
      </c>
      <c r="D4" s="52"/>
      <c r="E4" s="53"/>
      <c r="F4" s="54"/>
      <c r="G4" s="53"/>
      <c r="H4" s="53"/>
      <c r="I4" s="55"/>
      <c r="J4" s="49"/>
    </row>
    <row r="5" ht="18.75" customHeight="1">
      <c r="A5" s="49"/>
      <c r="B5" s="49"/>
      <c r="C5" s="49"/>
      <c r="D5" s="49"/>
      <c r="E5" s="49"/>
      <c r="F5" s="49"/>
      <c r="G5" s="49"/>
      <c r="H5" s="49"/>
      <c r="I5" s="49"/>
      <c r="J5" s="49"/>
    </row>
    <row r="6" ht="18.75" customHeight="1">
      <c r="A6" s="49"/>
      <c r="B6" s="49"/>
      <c r="C6" s="56" t="s">
        <v>20</v>
      </c>
      <c r="D6" s="27"/>
      <c r="E6" s="27"/>
      <c r="F6" s="27"/>
      <c r="G6" s="27"/>
      <c r="H6" s="27"/>
      <c r="I6" s="28"/>
      <c r="J6" s="49"/>
    </row>
    <row r="7" ht="18.75" customHeight="1">
      <c r="A7" s="49"/>
      <c r="B7" s="49"/>
      <c r="C7" s="49"/>
      <c r="D7" s="49"/>
      <c r="E7" s="49"/>
      <c r="F7" s="49"/>
      <c r="G7" s="49"/>
      <c r="H7" s="49"/>
      <c r="I7" s="49"/>
      <c r="J7" s="49"/>
    </row>
    <row r="8" ht="18.75" customHeight="1">
      <c r="A8" s="49"/>
      <c r="B8" s="49"/>
      <c r="C8" s="57" t="s">
        <v>6</v>
      </c>
      <c r="D8" s="27"/>
      <c r="E8" s="27"/>
      <c r="F8" s="27"/>
      <c r="G8" s="27"/>
      <c r="H8" s="27"/>
      <c r="I8" s="28"/>
      <c r="J8" s="49"/>
    </row>
    <row r="9">
      <c r="A9" s="49"/>
      <c r="B9" s="49"/>
      <c r="C9" s="58" t="s">
        <v>21</v>
      </c>
      <c r="D9" s="27"/>
      <c r="E9" s="27"/>
      <c r="F9" s="27"/>
      <c r="G9" s="27"/>
      <c r="H9" s="27"/>
      <c r="I9" s="28"/>
      <c r="J9" s="49"/>
    </row>
    <row r="10" ht="18.75" customHeight="1">
      <c r="A10" s="49"/>
      <c r="B10" s="49"/>
      <c r="C10" s="59"/>
      <c r="J10" s="49"/>
    </row>
    <row r="11" ht="18.75" customHeight="1">
      <c r="A11" s="49"/>
      <c r="B11" s="49"/>
      <c r="C11" s="57" t="s">
        <v>22</v>
      </c>
      <c r="D11" s="27"/>
      <c r="E11" s="27"/>
      <c r="F11" s="27"/>
      <c r="G11" s="27"/>
      <c r="H11" s="27"/>
      <c r="I11" s="28"/>
      <c r="J11" s="49"/>
    </row>
    <row r="12">
      <c r="A12" s="49"/>
      <c r="B12" s="49"/>
      <c r="C12" s="60" t="s">
        <v>23</v>
      </c>
      <c r="D12" s="27"/>
      <c r="E12" s="27"/>
      <c r="F12" s="27"/>
      <c r="G12" s="27"/>
      <c r="H12" s="27"/>
      <c r="I12" s="28"/>
      <c r="J12" s="49"/>
    </row>
    <row r="13" ht="18.75" customHeight="1">
      <c r="A13" s="49"/>
      <c r="B13" s="49"/>
      <c r="C13" s="49"/>
      <c r="J13" s="49"/>
    </row>
    <row r="14" ht="18.75" customHeight="1">
      <c r="A14" s="49"/>
      <c r="B14" s="49"/>
      <c r="C14" s="57" t="s">
        <v>24</v>
      </c>
      <c r="D14" s="27"/>
      <c r="E14" s="27"/>
      <c r="F14" s="27"/>
      <c r="G14" s="27"/>
      <c r="H14" s="27"/>
      <c r="I14" s="28"/>
      <c r="J14" s="49"/>
    </row>
    <row r="15">
      <c r="A15" s="49"/>
      <c r="B15" s="49"/>
      <c r="C15" s="58" t="s">
        <v>25</v>
      </c>
      <c r="D15" s="27"/>
      <c r="E15" s="27"/>
      <c r="F15" s="27"/>
      <c r="G15" s="27"/>
      <c r="H15" s="27"/>
      <c r="I15" s="28"/>
      <c r="J15" s="49"/>
    </row>
    <row r="16" ht="18.75" customHeight="1">
      <c r="A16" s="49"/>
      <c r="B16" s="49"/>
      <c r="C16" s="49"/>
      <c r="D16" s="49"/>
      <c r="E16" s="49"/>
      <c r="F16" s="49"/>
      <c r="G16" s="49"/>
      <c r="H16" s="49"/>
      <c r="I16" s="49"/>
      <c r="J16" s="49"/>
    </row>
    <row r="17" ht="18.75" customHeight="1">
      <c r="A17" s="49"/>
      <c r="B17" s="49"/>
      <c r="C17" s="57" t="s">
        <v>26</v>
      </c>
      <c r="D17" s="27"/>
      <c r="E17" s="27"/>
      <c r="F17" s="27"/>
      <c r="G17" s="27"/>
      <c r="H17" s="27"/>
      <c r="I17" s="28"/>
      <c r="J17" s="49"/>
    </row>
    <row r="18">
      <c r="A18" s="49"/>
      <c r="B18" s="49"/>
      <c r="C18" s="61" t="s">
        <v>27</v>
      </c>
      <c r="D18" s="27"/>
      <c r="E18" s="27"/>
      <c r="F18" s="27"/>
      <c r="G18" s="27"/>
      <c r="H18" s="27"/>
      <c r="I18" s="28"/>
      <c r="J18" s="49"/>
    </row>
    <row r="19" ht="18.75" customHeight="1">
      <c r="A19" s="49"/>
      <c r="B19" s="49"/>
      <c r="C19" s="49"/>
      <c r="D19" s="49"/>
      <c r="E19" s="49"/>
      <c r="F19" s="49"/>
      <c r="G19" s="49"/>
      <c r="H19" s="49"/>
      <c r="I19" s="49"/>
      <c r="J19" s="49"/>
    </row>
    <row r="20" ht="18.75" customHeight="1">
      <c r="A20" s="49"/>
      <c r="B20" s="49"/>
      <c r="C20" s="62" t="s">
        <v>28</v>
      </c>
      <c r="D20" s="27"/>
      <c r="E20" s="27"/>
      <c r="F20" s="27"/>
      <c r="G20" s="27"/>
      <c r="H20" s="27"/>
      <c r="I20" s="28"/>
      <c r="J20" s="49"/>
    </row>
    <row r="21">
      <c r="A21" s="49"/>
      <c r="B21" s="49"/>
      <c r="C21" s="49"/>
      <c r="D21" s="49"/>
      <c r="E21" s="49"/>
      <c r="F21" s="49"/>
      <c r="G21" s="49"/>
      <c r="H21" s="49"/>
      <c r="I21" s="49"/>
      <c r="J21" s="49"/>
    </row>
    <row r="22">
      <c r="A22" s="49"/>
      <c r="B22" s="49"/>
      <c r="C22" s="49"/>
      <c r="D22" s="49"/>
      <c r="E22" s="49"/>
      <c r="F22" s="49"/>
      <c r="G22" s="49"/>
      <c r="H22" s="49"/>
      <c r="I22" s="49"/>
      <c r="J22" s="49"/>
    </row>
    <row r="23">
      <c r="A23" s="49"/>
      <c r="B23" s="49"/>
      <c r="C23" s="49"/>
      <c r="D23" s="49"/>
      <c r="E23" s="49"/>
      <c r="F23" s="49"/>
      <c r="G23" s="49"/>
      <c r="H23" s="49"/>
      <c r="I23" s="49"/>
      <c r="J23" s="49"/>
    </row>
    <row r="24">
      <c r="A24" s="49"/>
      <c r="B24" s="49"/>
      <c r="C24" s="49"/>
      <c r="D24" s="49"/>
      <c r="E24" s="49"/>
      <c r="F24" s="49"/>
      <c r="G24" s="49"/>
      <c r="H24" s="49"/>
      <c r="I24" s="49"/>
      <c r="J24" s="49"/>
    </row>
    <row r="25">
      <c r="A25" s="49"/>
      <c r="B25" s="49"/>
      <c r="C25" s="49"/>
      <c r="D25" s="49"/>
      <c r="E25" s="49"/>
      <c r="F25" s="49"/>
      <c r="G25" s="49"/>
      <c r="H25" s="49"/>
      <c r="I25" s="49"/>
      <c r="J25" s="49"/>
    </row>
    <row r="26">
      <c r="A26" s="49"/>
      <c r="B26" s="49"/>
      <c r="C26" s="49"/>
      <c r="D26" s="49"/>
      <c r="E26" s="49"/>
      <c r="F26" s="49"/>
      <c r="G26" s="49"/>
      <c r="H26" s="49"/>
      <c r="I26" s="49"/>
      <c r="J26" s="49"/>
    </row>
    <row r="27">
      <c r="A27" s="49"/>
      <c r="B27" s="49"/>
      <c r="C27" s="49"/>
      <c r="D27" s="49"/>
      <c r="E27" s="49"/>
      <c r="F27" s="49"/>
      <c r="G27" s="49"/>
      <c r="H27" s="49"/>
      <c r="I27" s="49"/>
      <c r="J27" s="49"/>
    </row>
    <row r="28">
      <c r="A28" s="49"/>
      <c r="B28" s="49"/>
      <c r="C28" s="49"/>
      <c r="D28" s="49"/>
      <c r="E28" s="49"/>
      <c r="F28" s="49"/>
      <c r="G28" s="49"/>
      <c r="H28" s="49"/>
      <c r="I28" s="49"/>
      <c r="J28" s="49"/>
    </row>
    <row r="29">
      <c r="A29" s="49"/>
      <c r="B29" s="49"/>
      <c r="C29" s="49"/>
      <c r="D29" s="49"/>
      <c r="E29" s="49"/>
      <c r="F29" s="49"/>
      <c r="G29" s="49"/>
      <c r="H29" s="49"/>
      <c r="I29" s="49"/>
      <c r="J29" s="49"/>
    </row>
    <row r="30">
      <c r="A30" s="49"/>
      <c r="B30" s="49"/>
      <c r="C30" s="49"/>
      <c r="D30" s="49"/>
      <c r="E30" s="49"/>
      <c r="F30" s="49"/>
      <c r="G30" s="49"/>
      <c r="H30" s="49"/>
      <c r="I30" s="49"/>
      <c r="J30" s="49"/>
    </row>
    <row r="31">
      <c r="A31" s="49"/>
      <c r="B31" s="49"/>
      <c r="C31" s="49"/>
      <c r="D31" s="49"/>
      <c r="E31" s="49"/>
      <c r="F31" s="49"/>
      <c r="G31" s="49"/>
      <c r="H31" s="49"/>
      <c r="I31" s="49"/>
      <c r="J31" s="49"/>
    </row>
    <row r="32">
      <c r="A32" s="49"/>
      <c r="B32" s="49"/>
      <c r="C32" s="49"/>
      <c r="D32" s="49"/>
      <c r="E32" s="49"/>
      <c r="F32" s="49"/>
      <c r="G32" s="49"/>
      <c r="H32" s="49"/>
      <c r="I32" s="49"/>
      <c r="J32" s="49"/>
    </row>
    <row r="33">
      <c r="A33" s="49"/>
      <c r="B33" s="49"/>
      <c r="C33" s="49"/>
      <c r="D33" s="49"/>
      <c r="E33" s="49"/>
      <c r="F33" s="49"/>
      <c r="G33" s="49"/>
      <c r="H33" s="49"/>
      <c r="I33" s="49"/>
      <c r="J33" s="49"/>
    </row>
    <row r="34">
      <c r="A34" s="49"/>
      <c r="B34" s="49"/>
      <c r="C34" s="49"/>
      <c r="D34" s="49"/>
      <c r="E34" s="49"/>
      <c r="F34" s="49"/>
      <c r="G34" s="49"/>
      <c r="H34" s="49"/>
      <c r="I34" s="49"/>
      <c r="J34" s="49"/>
    </row>
    <row r="35">
      <c r="A35" s="49"/>
      <c r="B35" s="49"/>
      <c r="C35" s="49"/>
      <c r="D35" s="49"/>
      <c r="E35" s="49"/>
      <c r="F35" s="49"/>
      <c r="G35" s="49"/>
      <c r="H35" s="49"/>
      <c r="I35" s="49"/>
      <c r="J35" s="49"/>
    </row>
    <row r="36">
      <c r="A36" s="49"/>
      <c r="B36" s="49"/>
      <c r="C36" s="49"/>
      <c r="D36" s="49"/>
      <c r="E36" s="49"/>
      <c r="F36" s="49"/>
      <c r="G36" s="49"/>
      <c r="H36" s="49"/>
      <c r="I36" s="49"/>
      <c r="J36" s="49"/>
    </row>
    <row r="37">
      <c r="A37" s="49"/>
      <c r="B37" s="49"/>
      <c r="C37" s="49"/>
      <c r="D37" s="49"/>
      <c r="E37" s="49"/>
      <c r="F37" s="49"/>
      <c r="G37" s="49"/>
      <c r="H37" s="49"/>
      <c r="I37" s="49"/>
      <c r="J37" s="49"/>
    </row>
    <row r="38">
      <c r="A38" s="49"/>
      <c r="B38" s="49"/>
      <c r="C38" s="49"/>
      <c r="D38" s="49"/>
      <c r="E38" s="49"/>
      <c r="F38" s="49"/>
      <c r="G38" s="49"/>
      <c r="H38" s="49"/>
      <c r="I38" s="49"/>
      <c r="J38" s="49"/>
    </row>
    <row r="39">
      <c r="A39" s="49"/>
      <c r="B39" s="49"/>
      <c r="C39" s="49"/>
      <c r="D39" s="49"/>
      <c r="E39" s="49"/>
      <c r="F39" s="49"/>
      <c r="G39" s="49"/>
      <c r="H39" s="49"/>
      <c r="I39" s="49"/>
      <c r="J39" s="49"/>
    </row>
    <row r="40">
      <c r="A40" s="49"/>
      <c r="B40" s="49"/>
      <c r="C40" s="49"/>
      <c r="D40" s="49"/>
      <c r="E40" s="49"/>
      <c r="F40" s="49"/>
      <c r="G40" s="49"/>
      <c r="H40" s="49"/>
      <c r="I40" s="49"/>
      <c r="J40" s="49"/>
    </row>
    <row r="41">
      <c r="A41" s="49"/>
      <c r="B41" s="49"/>
      <c r="C41" s="49"/>
      <c r="D41" s="49"/>
      <c r="E41" s="49"/>
      <c r="F41" s="49"/>
      <c r="G41" s="49"/>
      <c r="H41" s="49"/>
      <c r="I41" s="49"/>
      <c r="J41" s="49"/>
    </row>
    <row r="42">
      <c r="A42" s="49"/>
      <c r="B42" s="49"/>
      <c r="C42" s="49"/>
      <c r="D42" s="49"/>
      <c r="E42" s="49"/>
      <c r="F42" s="49"/>
      <c r="G42" s="49"/>
      <c r="H42" s="49"/>
      <c r="I42" s="49"/>
      <c r="J42" s="49"/>
    </row>
    <row r="43">
      <c r="A43" s="49"/>
      <c r="B43" s="49"/>
      <c r="C43" s="49"/>
      <c r="D43" s="49"/>
      <c r="E43" s="49"/>
      <c r="F43" s="49"/>
      <c r="G43" s="49"/>
      <c r="H43" s="49"/>
      <c r="I43" s="49"/>
      <c r="J43" s="49"/>
    </row>
    <row r="44">
      <c r="A44" s="49"/>
      <c r="B44" s="49"/>
      <c r="C44" s="49"/>
      <c r="D44" s="49"/>
      <c r="E44" s="49"/>
      <c r="F44" s="49"/>
      <c r="G44" s="49"/>
      <c r="H44" s="49"/>
      <c r="I44" s="49"/>
      <c r="J44" s="49"/>
    </row>
    <row r="45">
      <c r="A45" s="49"/>
      <c r="B45" s="49"/>
      <c r="C45" s="49"/>
      <c r="D45" s="49"/>
      <c r="E45" s="49"/>
      <c r="F45" s="49"/>
      <c r="G45" s="49"/>
      <c r="H45" s="49"/>
      <c r="I45" s="49"/>
      <c r="J45" s="49"/>
    </row>
    <row r="46">
      <c r="A46" s="49"/>
      <c r="B46" s="49"/>
      <c r="C46" s="49"/>
      <c r="D46" s="49"/>
      <c r="E46" s="49"/>
      <c r="F46" s="49"/>
      <c r="G46" s="49"/>
      <c r="H46" s="49"/>
      <c r="I46" s="49"/>
      <c r="J46" s="49"/>
    </row>
    <row r="47">
      <c r="A47" s="49"/>
      <c r="B47" s="49"/>
      <c r="C47" s="49"/>
      <c r="D47" s="49"/>
      <c r="E47" s="49"/>
      <c r="F47" s="49"/>
      <c r="G47" s="49"/>
      <c r="H47" s="49"/>
      <c r="I47" s="49"/>
      <c r="J47" s="49"/>
    </row>
    <row r="48">
      <c r="A48" s="49"/>
      <c r="B48" s="49"/>
      <c r="C48" s="49"/>
      <c r="D48" s="49"/>
      <c r="E48" s="49"/>
      <c r="F48" s="49"/>
      <c r="G48" s="49"/>
      <c r="H48" s="49"/>
      <c r="I48" s="49"/>
      <c r="J48" s="49"/>
    </row>
    <row r="49">
      <c r="A49" s="49"/>
      <c r="B49" s="49"/>
      <c r="C49" s="49"/>
      <c r="D49" s="49"/>
      <c r="E49" s="49"/>
      <c r="F49" s="49"/>
      <c r="G49" s="49"/>
      <c r="H49" s="49"/>
      <c r="I49" s="49"/>
      <c r="J49" s="49"/>
    </row>
    <row r="50">
      <c r="A50" s="49"/>
      <c r="B50" s="49"/>
      <c r="C50" s="49"/>
      <c r="D50" s="49"/>
      <c r="E50" s="49"/>
      <c r="F50" s="49"/>
      <c r="G50" s="49"/>
      <c r="H50" s="49"/>
      <c r="I50" s="49"/>
      <c r="J50" s="49"/>
    </row>
    <row r="51">
      <c r="A51" s="49"/>
      <c r="B51" s="49"/>
      <c r="C51" s="49"/>
      <c r="D51" s="49"/>
      <c r="E51" s="49"/>
      <c r="F51" s="49"/>
      <c r="G51" s="49"/>
      <c r="H51" s="49"/>
      <c r="I51" s="49"/>
      <c r="J51" s="49"/>
    </row>
    <row r="52">
      <c r="A52" s="49"/>
      <c r="B52" s="49"/>
      <c r="C52" s="49"/>
      <c r="D52" s="49"/>
      <c r="E52" s="49"/>
      <c r="F52" s="49"/>
      <c r="G52" s="49"/>
      <c r="H52" s="49"/>
      <c r="I52" s="49"/>
      <c r="J52" s="49"/>
    </row>
    <row r="53">
      <c r="A53" s="49"/>
      <c r="B53" s="49"/>
      <c r="C53" s="49"/>
      <c r="D53" s="49"/>
      <c r="E53" s="49"/>
      <c r="F53" s="49"/>
      <c r="G53" s="49"/>
      <c r="H53" s="49"/>
      <c r="I53" s="49"/>
      <c r="J53" s="49"/>
    </row>
    <row r="54">
      <c r="A54" s="49"/>
      <c r="B54" s="49"/>
      <c r="C54" s="49"/>
      <c r="D54" s="49"/>
      <c r="E54" s="49"/>
      <c r="F54" s="49"/>
      <c r="G54" s="49"/>
      <c r="H54" s="49"/>
      <c r="I54" s="49"/>
      <c r="J54" s="49"/>
    </row>
    <row r="55">
      <c r="A55" s="49"/>
      <c r="B55" s="49"/>
      <c r="C55" s="49"/>
      <c r="D55" s="49"/>
      <c r="E55" s="49"/>
      <c r="F55" s="49"/>
      <c r="G55" s="49"/>
      <c r="H55" s="49"/>
      <c r="I55" s="49"/>
      <c r="J55" s="49"/>
    </row>
    <row r="56">
      <c r="A56" s="49"/>
      <c r="B56" s="49"/>
      <c r="C56" s="49"/>
      <c r="D56" s="49"/>
      <c r="E56" s="49"/>
      <c r="F56" s="49"/>
      <c r="G56" s="49"/>
      <c r="H56" s="49"/>
      <c r="I56" s="49"/>
      <c r="J56" s="49"/>
    </row>
    <row r="57">
      <c r="A57" s="49"/>
      <c r="B57" s="49"/>
      <c r="C57" s="49"/>
      <c r="D57" s="49"/>
      <c r="E57" s="49"/>
      <c r="F57" s="49"/>
      <c r="G57" s="49"/>
      <c r="H57" s="49"/>
      <c r="I57" s="49"/>
      <c r="J57" s="49"/>
    </row>
    <row r="58">
      <c r="A58" s="49"/>
      <c r="B58" s="49"/>
      <c r="C58" s="49"/>
      <c r="D58" s="49"/>
      <c r="E58" s="49"/>
      <c r="F58" s="49"/>
      <c r="G58" s="49"/>
      <c r="H58" s="49"/>
      <c r="I58" s="49"/>
      <c r="J58" s="49"/>
    </row>
    <row r="59">
      <c r="A59" s="49"/>
      <c r="B59" s="49"/>
      <c r="C59" s="49"/>
      <c r="D59" s="49"/>
      <c r="E59" s="49"/>
      <c r="F59" s="49"/>
      <c r="G59" s="49"/>
      <c r="H59" s="49"/>
      <c r="I59" s="49"/>
      <c r="J59" s="49"/>
    </row>
    <row r="60">
      <c r="A60" s="49"/>
      <c r="B60" s="49"/>
      <c r="C60" s="49"/>
      <c r="D60" s="49"/>
      <c r="E60" s="49"/>
      <c r="F60" s="49"/>
      <c r="G60" s="49"/>
      <c r="H60" s="49"/>
      <c r="I60" s="49"/>
      <c r="J60" s="49"/>
    </row>
    <row r="61">
      <c r="A61" s="49"/>
      <c r="B61" s="49"/>
      <c r="C61" s="49"/>
      <c r="D61" s="49"/>
      <c r="E61" s="49"/>
      <c r="F61" s="49"/>
      <c r="G61" s="49"/>
      <c r="H61" s="49"/>
      <c r="I61" s="49"/>
      <c r="J61" s="49"/>
    </row>
    <row r="62">
      <c r="A62" s="49"/>
      <c r="B62" s="49"/>
      <c r="C62" s="49"/>
      <c r="D62" s="49"/>
      <c r="E62" s="49"/>
      <c r="F62" s="49"/>
      <c r="G62" s="49"/>
      <c r="H62" s="49"/>
      <c r="I62" s="49"/>
      <c r="J62" s="49"/>
    </row>
    <row r="63">
      <c r="A63" s="49"/>
      <c r="B63" s="49"/>
      <c r="C63" s="49"/>
      <c r="D63" s="49"/>
      <c r="E63" s="49"/>
      <c r="F63" s="49"/>
      <c r="G63" s="49"/>
      <c r="H63" s="49"/>
      <c r="I63" s="49"/>
      <c r="J63" s="49"/>
    </row>
    <row r="64">
      <c r="A64" s="49"/>
      <c r="B64" s="49"/>
      <c r="C64" s="49"/>
      <c r="D64" s="49"/>
      <c r="E64" s="49"/>
      <c r="F64" s="49"/>
      <c r="G64" s="49"/>
      <c r="H64" s="49"/>
      <c r="I64" s="49"/>
      <c r="J64" s="49"/>
    </row>
    <row r="65">
      <c r="A65" s="49"/>
      <c r="B65" s="49"/>
      <c r="C65" s="49"/>
      <c r="D65" s="49"/>
      <c r="E65" s="49"/>
      <c r="F65" s="49"/>
      <c r="G65" s="49"/>
      <c r="H65" s="49"/>
      <c r="I65" s="49"/>
      <c r="J65" s="49"/>
    </row>
    <row r="66">
      <c r="A66" s="49"/>
      <c r="B66" s="49"/>
      <c r="C66" s="49"/>
      <c r="D66" s="49"/>
      <c r="E66" s="49"/>
      <c r="F66" s="49"/>
      <c r="G66" s="49"/>
      <c r="H66" s="49"/>
      <c r="I66" s="49"/>
      <c r="J66" s="49"/>
    </row>
    <row r="67">
      <c r="A67" s="49"/>
      <c r="B67" s="49"/>
      <c r="C67" s="49"/>
      <c r="D67" s="49"/>
      <c r="E67" s="49"/>
      <c r="F67" s="49"/>
      <c r="G67" s="49"/>
      <c r="H67" s="49"/>
      <c r="I67" s="49"/>
      <c r="J67" s="49"/>
    </row>
    <row r="68">
      <c r="A68" s="49"/>
      <c r="B68" s="49"/>
      <c r="C68" s="49"/>
      <c r="D68" s="49"/>
      <c r="E68" s="49"/>
      <c r="F68" s="49"/>
      <c r="G68" s="49"/>
      <c r="H68" s="49"/>
      <c r="I68" s="49"/>
      <c r="J68" s="49"/>
    </row>
    <row r="69">
      <c r="A69" s="49"/>
      <c r="B69" s="49"/>
      <c r="C69" s="49"/>
      <c r="D69" s="49"/>
      <c r="E69" s="49"/>
      <c r="F69" s="49"/>
      <c r="G69" s="49"/>
      <c r="H69" s="49"/>
      <c r="I69" s="49"/>
      <c r="J69" s="49"/>
    </row>
    <row r="70">
      <c r="A70" s="49"/>
      <c r="B70" s="49"/>
      <c r="C70" s="49"/>
      <c r="D70" s="49"/>
      <c r="E70" s="49"/>
      <c r="F70" s="49"/>
      <c r="G70" s="49"/>
      <c r="H70" s="49"/>
      <c r="I70" s="49"/>
      <c r="J70" s="49"/>
    </row>
    <row r="71">
      <c r="A71" s="49"/>
      <c r="B71" s="49"/>
      <c r="C71" s="49"/>
      <c r="D71" s="49"/>
      <c r="E71" s="49"/>
      <c r="F71" s="49"/>
      <c r="G71" s="49"/>
      <c r="H71" s="49"/>
      <c r="I71" s="49"/>
      <c r="J71" s="49"/>
    </row>
    <row r="72">
      <c r="A72" s="49"/>
      <c r="B72" s="49"/>
      <c r="C72" s="49"/>
      <c r="D72" s="49"/>
      <c r="E72" s="49"/>
      <c r="F72" s="49"/>
      <c r="G72" s="49"/>
      <c r="H72" s="49"/>
      <c r="I72" s="49"/>
      <c r="J72" s="49"/>
    </row>
    <row r="73">
      <c r="A73" s="49"/>
      <c r="B73" s="49"/>
      <c r="C73" s="49"/>
      <c r="D73" s="49"/>
      <c r="E73" s="49"/>
      <c r="F73" s="49"/>
      <c r="G73" s="49"/>
      <c r="H73" s="49"/>
      <c r="I73" s="49"/>
      <c r="J73" s="49"/>
    </row>
    <row r="74">
      <c r="A74" s="49"/>
      <c r="B74" s="49"/>
      <c r="C74" s="49"/>
      <c r="D74" s="49"/>
      <c r="E74" s="49"/>
      <c r="F74" s="49"/>
      <c r="G74" s="49"/>
      <c r="H74" s="49"/>
      <c r="I74" s="49"/>
      <c r="J74" s="49"/>
    </row>
    <row r="75">
      <c r="A75" s="49"/>
      <c r="B75" s="49"/>
      <c r="C75" s="49"/>
      <c r="D75" s="49"/>
      <c r="E75" s="49"/>
      <c r="F75" s="49"/>
      <c r="G75" s="49"/>
      <c r="H75" s="49"/>
      <c r="I75" s="49"/>
      <c r="J75" s="49"/>
    </row>
    <row r="76">
      <c r="A76" s="49"/>
      <c r="B76" s="49"/>
      <c r="C76" s="49"/>
      <c r="D76" s="49"/>
      <c r="E76" s="49"/>
      <c r="F76" s="49"/>
      <c r="G76" s="49"/>
      <c r="H76" s="49"/>
      <c r="I76" s="49"/>
      <c r="J76" s="49"/>
    </row>
    <row r="77">
      <c r="A77" s="49"/>
      <c r="B77" s="49"/>
      <c r="C77" s="49"/>
      <c r="D77" s="49"/>
      <c r="E77" s="49"/>
      <c r="F77" s="49"/>
      <c r="G77" s="49"/>
      <c r="H77" s="49"/>
      <c r="I77" s="49"/>
      <c r="J77" s="49"/>
    </row>
    <row r="78">
      <c r="A78" s="49"/>
      <c r="B78" s="49"/>
      <c r="C78" s="49"/>
      <c r="D78" s="49"/>
      <c r="E78" s="49"/>
      <c r="F78" s="49"/>
      <c r="G78" s="49"/>
      <c r="H78" s="49"/>
      <c r="I78" s="49"/>
      <c r="J78" s="49"/>
    </row>
    <row r="79">
      <c r="A79" s="49"/>
      <c r="B79" s="49"/>
      <c r="C79" s="49"/>
      <c r="D79" s="49"/>
      <c r="E79" s="49"/>
      <c r="F79" s="49"/>
      <c r="G79" s="49"/>
      <c r="H79" s="49"/>
      <c r="I79" s="49"/>
      <c r="J79" s="49"/>
    </row>
    <row r="80">
      <c r="A80" s="49"/>
      <c r="B80" s="49"/>
      <c r="C80" s="49"/>
      <c r="D80" s="49"/>
      <c r="E80" s="49"/>
      <c r="F80" s="49"/>
      <c r="G80" s="49"/>
      <c r="H80" s="49"/>
      <c r="I80" s="49"/>
      <c r="J80" s="49"/>
    </row>
    <row r="81">
      <c r="A81" s="49"/>
      <c r="B81" s="49"/>
      <c r="C81" s="49"/>
      <c r="D81" s="49"/>
      <c r="E81" s="49"/>
      <c r="F81" s="49"/>
      <c r="G81" s="49"/>
      <c r="H81" s="49"/>
      <c r="I81" s="49"/>
      <c r="J81" s="49"/>
    </row>
    <row r="82">
      <c r="A82" s="49"/>
      <c r="B82" s="49"/>
      <c r="C82" s="49"/>
      <c r="D82" s="49"/>
      <c r="E82" s="49"/>
      <c r="F82" s="49"/>
      <c r="G82" s="49"/>
      <c r="H82" s="49"/>
      <c r="I82" s="49"/>
      <c r="J82" s="49"/>
    </row>
    <row r="83">
      <c r="A83" s="49"/>
      <c r="B83" s="49"/>
      <c r="C83" s="49"/>
      <c r="D83" s="49"/>
      <c r="E83" s="49"/>
      <c r="F83" s="49"/>
      <c r="G83" s="49"/>
      <c r="H83" s="49"/>
      <c r="I83" s="49"/>
      <c r="J83" s="49"/>
    </row>
    <row r="84">
      <c r="A84" s="49"/>
      <c r="B84" s="49"/>
      <c r="C84" s="49"/>
      <c r="D84" s="49"/>
      <c r="E84" s="49"/>
      <c r="F84" s="49"/>
      <c r="G84" s="49"/>
      <c r="H84" s="49"/>
      <c r="I84" s="49"/>
      <c r="J84" s="49"/>
    </row>
    <row r="85">
      <c r="A85" s="49"/>
      <c r="B85" s="49"/>
      <c r="C85" s="49"/>
      <c r="D85" s="49"/>
      <c r="E85" s="49"/>
      <c r="F85" s="49"/>
      <c r="G85" s="49"/>
      <c r="H85" s="49"/>
      <c r="I85" s="49"/>
      <c r="J85" s="49"/>
    </row>
    <row r="86">
      <c r="A86" s="49"/>
      <c r="B86" s="49"/>
      <c r="C86" s="49"/>
      <c r="D86" s="49"/>
      <c r="E86" s="49"/>
      <c r="F86" s="49"/>
      <c r="G86" s="49"/>
      <c r="H86" s="49"/>
      <c r="I86" s="49"/>
      <c r="J86" s="49"/>
    </row>
    <row r="87">
      <c r="A87" s="49"/>
      <c r="B87" s="49"/>
      <c r="C87" s="49"/>
      <c r="D87" s="49"/>
      <c r="E87" s="49"/>
      <c r="F87" s="49"/>
      <c r="G87" s="49"/>
      <c r="H87" s="49"/>
      <c r="I87" s="49"/>
      <c r="J87" s="49"/>
    </row>
    <row r="88">
      <c r="A88" s="49"/>
      <c r="B88" s="49"/>
      <c r="C88" s="49"/>
      <c r="D88" s="49"/>
      <c r="E88" s="49"/>
      <c r="F88" s="49"/>
      <c r="G88" s="49"/>
      <c r="H88" s="49"/>
      <c r="I88" s="49"/>
      <c r="J88" s="49"/>
    </row>
    <row r="89">
      <c r="A89" s="49"/>
      <c r="B89" s="49"/>
      <c r="C89" s="49"/>
      <c r="D89" s="49"/>
      <c r="E89" s="49"/>
      <c r="F89" s="49"/>
      <c r="G89" s="49"/>
      <c r="H89" s="49"/>
      <c r="I89" s="49"/>
      <c r="J89" s="49"/>
    </row>
    <row r="90">
      <c r="A90" s="49"/>
      <c r="B90" s="49"/>
      <c r="C90" s="49"/>
      <c r="D90" s="49"/>
      <c r="E90" s="49"/>
      <c r="F90" s="49"/>
      <c r="G90" s="49"/>
      <c r="H90" s="49"/>
      <c r="I90" s="49"/>
      <c r="J90" s="49"/>
    </row>
    <row r="91">
      <c r="A91" s="49"/>
      <c r="B91" s="49"/>
      <c r="C91" s="49"/>
      <c r="D91" s="49"/>
      <c r="E91" s="49"/>
      <c r="F91" s="49"/>
      <c r="G91" s="49"/>
      <c r="H91" s="49"/>
      <c r="I91" s="49"/>
      <c r="J91" s="49"/>
    </row>
    <row r="92">
      <c r="A92" s="49"/>
      <c r="B92" s="49"/>
      <c r="C92" s="49"/>
      <c r="D92" s="49"/>
      <c r="E92" s="49"/>
      <c r="F92" s="49"/>
      <c r="G92" s="49"/>
      <c r="H92" s="49"/>
      <c r="I92" s="49"/>
      <c r="J92" s="49"/>
    </row>
    <row r="93">
      <c r="A93" s="49"/>
      <c r="B93" s="49"/>
      <c r="C93" s="49"/>
      <c r="D93" s="49"/>
      <c r="E93" s="49"/>
      <c r="F93" s="49"/>
      <c r="G93" s="49"/>
      <c r="H93" s="49"/>
      <c r="I93" s="49"/>
      <c r="J93" s="49"/>
    </row>
    <row r="94">
      <c r="A94" s="49"/>
      <c r="B94" s="49"/>
      <c r="C94" s="49"/>
      <c r="D94" s="49"/>
      <c r="E94" s="49"/>
      <c r="F94" s="49"/>
      <c r="G94" s="49"/>
      <c r="H94" s="49"/>
      <c r="I94" s="49"/>
      <c r="J94" s="49"/>
    </row>
    <row r="95">
      <c r="A95" s="49"/>
      <c r="B95" s="49"/>
      <c r="C95" s="49"/>
      <c r="D95" s="49"/>
      <c r="E95" s="49"/>
      <c r="F95" s="49"/>
      <c r="G95" s="49"/>
      <c r="H95" s="49"/>
      <c r="I95" s="49"/>
      <c r="J95" s="49"/>
    </row>
    <row r="96">
      <c r="A96" s="49"/>
      <c r="B96" s="49"/>
      <c r="C96" s="49"/>
      <c r="D96" s="49"/>
      <c r="E96" s="49"/>
      <c r="F96" s="49"/>
      <c r="G96" s="49"/>
      <c r="H96" s="49"/>
      <c r="I96" s="49"/>
      <c r="J96" s="49"/>
    </row>
    <row r="97">
      <c r="A97" s="49"/>
      <c r="B97" s="49"/>
      <c r="C97" s="49"/>
      <c r="D97" s="49"/>
      <c r="E97" s="49"/>
      <c r="F97" s="49"/>
      <c r="G97" s="49"/>
      <c r="H97" s="49"/>
      <c r="I97" s="49"/>
      <c r="J97" s="49"/>
    </row>
    <row r="98">
      <c r="A98" s="49"/>
      <c r="B98" s="49"/>
      <c r="C98" s="49"/>
      <c r="D98" s="49"/>
      <c r="E98" s="49"/>
      <c r="F98" s="49"/>
      <c r="G98" s="49"/>
      <c r="H98" s="49"/>
      <c r="I98" s="49"/>
      <c r="J98" s="49"/>
    </row>
    <row r="99">
      <c r="A99" s="49"/>
      <c r="B99" s="49"/>
      <c r="C99" s="49"/>
      <c r="D99" s="49"/>
      <c r="E99" s="49"/>
      <c r="F99" s="49"/>
      <c r="G99" s="49"/>
      <c r="H99" s="49"/>
      <c r="I99" s="49"/>
      <c r="J99" s="49"/>
    </row>
    <row r="100">
      <c r="A100" s="49"/>
      <c r="B100" s="49"/>
      <c r="C100" s="49"/>
      <c r="D100" s="49"/>
      <c r="E100" s="49"/>
      <c r="F100" s="49"/>
      <c r="G100" s="49"/>
      <c r="H100" s="49"/>
      <c r="I100" s="49"/>
      <c r="J100" s="49"/>
    </row>
    <row r="101">
      <c r="A101" s="49"/>
      <c r="B101" s="49"/>
      <c r="C101" s="49"/>
      <c r="D101" s="49"/>
      <c r="E101" s="49"/>
      <c r="F101" s="49"/>
      <c r="G101" s="49"/>
      <c r="H101" s="49"/>
      <c r="I101" s="49"/>
      <c r="J101" s="49"/>
    </row>
    <row r="102">
      <c r="A102" s="49"/>
      <c r="B102" s="49"/>
      <c r="C102" s="49"/>
      <c r="D102" s="49"/>
      <c r="E102" s="49"/>
      <c r="F102" s="49"/>
      <c r="G102" s="49"/>
      <c r="H102" s="49"/>
      <c r="I102" s="49"/>
      <c r="J102" s="49"/>
    </row>
    <row r="103">
      <c r="A103" s="49"/>
      <c r="B103" s="49"/>
      <c r="C103" s="49"/>
      <c r="D103" s="49"/>
      <c r="E103" s="49"/>
      <c r="F103" s="49"/>
      <c r="G103" s="49"/>
      <c r="H103" s="49"/>
      <c r="I103" s="49"/>
      <c r="J103" s="49"/>
    </row>
    <row r="104">
      <c r="A104" s="49"/>
      <c r="B104" s="49"/>
      <c r="C104" s="49"/>
      <c r="D104" s="49"/>
      <c r="E104" s="49"/>
      <c r="F104" s="49"/>
      <c r="G104" s="49"/>
      <c r="H104" s="49"/>
      <c r="I104" s="49"/>
      <c r="J104" s="49"/>
    </row>
    <row r="105">
      <c r="A105" s="49"/>
      <c r="B105" s="49"/>
      <c r="C105" s="49"/>
      <c r="D105" s="49"/>
      <c r="E105" s="49"/>
      <c r="F105" s="49"/>
      <c r="G105" s="49"/>
      <c r="H105" s="49"/>
      <c r="I105" s="49"/>
      <c r="J105" s="49"/>
    </row>
    <row r="106">
      <c r="A106" s="49"/>
      <c r="B106" s="49"/>
      <c r="C106" s="49"/>
      <c r="D106" s="49"/>
      <c r="E106" s="49"/>
      <c r="F106" s="49"/>
      <c r="G106" s="49"/>
      <c r="H106" s="49"/>
      <c r="I106" s="49"/>
      <c r="J106" s="49"/>
    </row>
    <row r="107">
      <c r="A107" s="49"/>
      <c r="B107" s="49"/>
      <c r="C107" s="49"/>
      <c r="D107" s="49"/>
      <c r="E107" s="49"/>
      <c r="F107" s="49"/>
      <c r="G107" s="49"/>
      <c r="H107" s="49"/>
      <c r="I107" s="49"/>
      <c r="J107" s="49"/>
    </row>
    <row r="108">
      <c r="A108" s="49"/>
      <c r="B108" s="49"/>
      <c r="C108" s="49"/>
      <c r="D108" s="49"/>
      <c r="E108" s="49"/>
      <c r="F108" s="49"/>
      <c r="G108" s="49"/>
      <c r="H108" s="49"/>
      <c r="I108" s="49"/>
      <c r="J108" s="49"/>
    </row>
    <row r="109">
      <c r="A109" s="49"/>
      <c r="B109" s="49"/>
      <c r="C109" s="49"/>
      <c r="D109" s="49"/>
      <c r="E109" s="49"/>
      <c r="F109" s="49"/>
      <c r="G109" s="49"/>
      <c r="H109" s="49"/>
      <c r="I109" s="49"/>
      <c r="J109" s="49"/>
    </row>
    <row r="110">
      <c r="A110" s="49"/>
      <c r="B110" s="49"/>
      <c r="C110" s="49"/>
      <c r="D110" s="49"/>
      <c r="E110" s="49"/>
      <c r="F110" s="49"/>
      <c r="G110" s="49"/>
      <c r="H110" s="49"/>
      <c r="I110" s="49"/>
      <c r="J110" s="49"/>
    </row>
    <row r="111">
      <c r="A111" s="49"/>
      <c r="B111" s="49"/>
      <c r="C111" s="49"/>
      <c r="D111" s="49"/>
      <c r="E111" s="49"/>
      <c r="F111" s="49"/>
      <c r="G111" s="49"/>
      <c r="H111" s="49"/>
      <c r="I111" s="49"/>
      <c r="J111" s="49"/>
    </row>
    <row r="112">
      <c r="A112" s="49"/>
      <c r="B112" s="49"/>
      <c r="C112" s="49"/>
      <c r="D112" s="49"/>
      <c r="E112" s="49"/>
      <c r="F112" s="49"/>
      <c r="G112" s="49"/>
      <c r="H112" s="49"/>
      <c r="I112" s="49"/>
      <c r="J112" s="49"/>
    </row>
    <row r="113">
      <c r="A113" s="49"/>
      <c r="B113" s="49"/>
      <c r="C113" s="49"/>
      <c r="D113" s="49"/>
      <c r="E113" s="49"/>
      <c r="F113" s="49"/>
      <c r="G113" s="49"/>
      <c r="H113" s="49"/>
      <c r="I113" s="49"/>
      <c r="J113" s="49"/>
    </row>
    <row r="114">
      <c r="A114" s="49"/>
      <c r="B114" s="49"/>
      <c r="C114" s="49"/>
      <c r="D114" s="49"/>
      <c r="E114" s="49"/>
      <c r="F114" s="49"/>
      <c r="G114" s="49"/>
      <c r="H114" s="49"/>
      <c r="I114" s="49"/>
      <c r="J114" s="49"/>
    </row>
    <row r="115">
      <c r="A115" s="49"/>
      <c r="B115" s="49"/>
      <c r="C115" s="49"/>
      <c r="D115" s="49"/>
      <c r="E115" s="49"/>
      <c r="F115" s="49"/>
      <c r="G115" s="49"/>
      <c r="H115" s="49"/>
      <c r="I115" s="49"/>
      <c r="J115" s="49"/>
    </row>
    <row r="116">
      <c r="A116" s="49"/>
      <c r="B116" s="49"/>
      <c r="C116" s="49"/>
      <c r="D116" s="49"/>
      <c r="E116" s="49"/>
      <c r="F116" s="49"/>
      <c r="G116" s="49"/>
      <c r="H116" s="49"/>
      <c r="I116" s="49"/>
      <c r="J116" s="49"/>
    </row>
    <row r="117">
      <c r="A117" s="49"/>
      <c r="B117" s="49"/>
      <c r="C117" s="49"/>
      <c r="D117" s="49"/>
      <c r="E117" s="49"/>
      <c r="F117" s="49"/>
      <c r="G117" s="49"/>
      <c r="H117" s="49"/>
      <c r="I117" s="49"/>
      <c r="J117" s="49"/>
    </row>
    <row r="118">
      <c r="A118" s="49"/>
      <c r="B118" s="49"/>
      <c r="C118" s="49"/>
      <c r="D118" s="49"/>
      <c r="E118" s="49"/>
      <c r="F118" s="49"/>
      <c r="G118" s="49"/>
      <c r="H118" s="49"/>
      <c r="I118" s="49"/>
      <c r="J118" s="49"/>
    </row>
    <row r="119">
      <c r="A119" s="49"/>
      <c r="B119" s="49"/>
      <c r="C119" s="49"/>
      <c r="D119" s="49"/>
      <c r="E119" s="49"/>
      <c r="F119" s="49"/>
      <c r="G119" s="49"/>
      <c r="H119" s="49"/>
      <c r="I119" s="49"/>
      <c r="J119" s="49"/>
    </row>
    <row r="120">
      <c r="A120" s="49"/>
      <c r="B120" s="49"/>
      <c r="C120" s="49"/>
      <c r="D120" s="49"/>
      <c r="E120" s="49"/>
      <c r="F120" s="49"/>
      <c r="G120" s="49"/>
      <c r="H120" s="49"/>
      <c r="I120" s="49"/>
      <c r="J120" s="49"/>
    </row>
    <row r="121">
      <c r="A121" s="49"/>
      <c r="B121" s="49"/>
      <c r="C121" s="49"/>
      <c r="D121" s="49"/>
      <c r="E121" s="49"/>
      <c r="F121" s="49"/>
      <c r="G121" s="49"/>
      <c r="H121" s="49"/>
      <c r="I121" s="49"/>
      <c r="J121" s="49"/>
    </row>
    <row r="122">
      <c r="A122" s="49"/>
      <c r="B122" s="49"/>
      <c r="C122" s="49"/>
      <c r="D122" s="49"/>
      <c r="E122" s="49"/>
      <c r="F122" s="49"/>
      <c r="G122" s="49"/>
      <c r="H122" s="49"/>
      <c r="I122" s="49"/>
      <c r="J122" s="49"/>
    </row>
    <row r="123">
      <c r="A123" s="49"/>
      <c r="B123" s="49"/>
      <c r="C123" s="49"/>
      <c r="D123" s="49"/>
      <c r="E123" s="49"/>
      <c r="F123" s="49"/>
      <c r="G123" s="49"/>
      <c r="H123" s="49"/>
      <c r="I123" s="49"/>
      <c r="J123" s="49"/>
    </row>
    <row r="124">
      <c r="A124" s="49"/>
      <c r="B124" s="49"/>
      <c r="C124" s="49"/>
      <c r="D124" s="49"/>
      <c r="E124" s="49"/>
      <c r="F124" s="49"/>
      <c r="G124" s="49"/>
      <c r="H124" s="49"/>
      <c r="I124" s="49"/>
      <c r="J124" s="49"/>
    </row>
    <row r="125">
      <c r="A125" s="49"/>
      <c r="B125" s="49"/>
      <c r="C125" s="49"/>
      <c r="D125" s="49"/>
      <c r="E125" s="49"/>
      <c r="F125" s="49"/>
      <c r="G125" s="49"/>
      <c r="H125" s="49"/>
      <c r="I125" s="49"/>
      <c r="J125" s="49"/>
    </row>
    <row r="126">
      <c r="A126" s="49"/>
      <c r="B126" s="49"/>
      <c r="C126" s="49"/>
      <c r="D126" s="49"/>
      <c r="E126" s="49"/>
      <c r="F126" s="49"/>
      <c r="G126" s="49"/>
      <c r="H126" s="49"/>
      <c r="I126" s="49"/>
      <c r="J126" s="49"/>
    </row>
    <row r="127">
      <c r="A127" s="49"/>
      <c r="B127" s="49"/>
      <c r="C127" s="49"/>
      <c r="D127" s="49"/>
      <c r="E127" s="49"/>
      <c r="F127" s="49"/>
      <c r="G127" s="49"/>
      <c r="H127" s="49"/>
      <c r="I127" s="49"/>
      <c r="J127" s="49"/>
    </row>
    <row r="128">
      <c r="A128" s="49"/>
      <c r="B128" s="49"/>
      <c r="C128" s="49"/>
      <c r="D128" s="49"/>
      <c r="E128" s="49"/>
      <c r="F128" s="49"/>
      <c r="G128" s="49"/>
      <c r="H128" s="49"/>
      <c r="I128" s="49"/>
      <c r="J128" s="49"/>
    </row>
    <row r="129">
      <c r="A129" s="49"/>
      <c r="B129" s="49"/>
      <c r="C129" s="49"/>
      <c r="D129" s="49"/>
      <c r="E129" s="49"/>
      <c r="F129" s="49"/>
      <c r="G129" s="49"/>
      <c r="H129" s="49"/>
      <c r="I129" s="49"/>
      <c r="J129" s="49"/>
    </row>
    <row r="130">
      <c r="A130" s="49"/>
      <c r="B130" s="49"/>
      <c r="C130" s="49"/>
      <c r="D130" s="49"/>
      <c r="E130" s="49"/>
      <c r="F130" s="49"/>
      <c r="G130" s="49"/>
      <c r="H130" s="49"/>
      <c r="I130" s="49"/>
      <c r="J130" s="49"/>
    </row>
    <row r="131">
      <c r="A131" s="49"/>
      <c r="B131" s="49"/>
      <c r="C131" s="49"/>
      <c r="D131" s="49"/>
      <c r="E131" s="49"/>
      <c r="F131" s="49"/>
      <c r="G131" s="49"/>
      <c r="H131" s="49"/>
      <c r="I131" s="49"/>
      <c r="J131" s="49"/>
    </row>
    <row r="132">
      <c r="A132" s="49"/>
      <c r="B132" s="49"/>
      <c r="C132" s="49"/>
      <c r="D132" s="49"/>
      <c r="E132" s="49"/>
      <c r="F132" s="49"/>
      <c r="G132" s="49"/>
      <c r="H132" s="49"/>
      <c r="I132" s="49"/>
      <c r="J132" s="49"/>
    </row>
    <row r="133">
      <c r="A133" s="49"/>
      <c r="B133" s="49"/>
      <c r="C133" s="49"/>
      <c r="D133" s="49"/>
      <c r="E133" s="49"/>
      <c r="F133" s="49"/>
      <c r="G133" s="49"/>
      <c r="H133" s="49"/>
      <c r="I133" s="49"/>
      <c r="J133" s="49"/>
    </row>
    <row r="134">
      <c r="A134" s="49"/>
      <c r="B134" s="49"/>
      <c r="C134" s="49"/>
      <c r="D134" s="49"/>
      <c r="E134" s="49"/>
      <c r="F134" s="49"/>
      <c r="G134" s="49"/>
      <c r="H134" s="49"/>
      <c r="I134" s="49"/>
      <c r="J134" s="49"/>
    </row>
    <row r="135">
      <c r="A135" s="49"/>
      <c r="B135" s="49"/>
      <c r="C135" s="49"/>
      <c r="D135" s="49"/>
      <c r="E135" s="49"/>
      <c r="F135" s="49"/>
      <c r="G135" s="49"/>
      <c r="H135" s="49"/>
      <c r="I135" s="49"/>
      <c r="J135" s="49"/>
    </row>
    <row r="136">
      <c r="A136" s="49"/>
      <c r="B136" s="49"/>
      <c r="C136" s="49"/>
      <c r="D136" s="49"/>
      <c r="E136" s="49"/>
      <c r="F136" s="49"/>
      <c r="G136" s="49"/>
      <c r="H136" s="49"/>
      <c r="I136" s="49"/>
      <c r="J136" s="49"/>
    </row>
    <row r="137">
      <c r="A137" s="49"/>
      <c r="B137" s="49"/>
      <c r="C137" s="49"/>
      <c r="D137" s="49"/>
      <c r="E137" s="49"/>
      <c r="F137" s="49"/>
      <c r="G137" s="49"/>
      <c r="H137" s="49"/>
      <c r="I137" s="49"/>
      <c r="J137" s="49"/>
    </row>
    <row r="138">
      <c r="A138" s="49"/>
      <c r="B138" s="49"/>
      <c r="C138" s="49"/>
      <c r="D138" s="49"/>
      <c r="E138" s="49"/>
      <c r="F138" s="49"/>
      <c r="G138" s="49"/>
      <c r="H138" s="49"/>
      <c r="I138" s="49"/>
      <c r="J138" s="49"/>
    </row>
    <row r="139">
      <c r="A139" s="49"/>
      <c r="B139" s="49"/>
      <c r="C139" s="49"/>
      <c r="D139" s="49"/>
      <c r="E139" s="49"/>
      <c r="F139" s="49"/>
      <c r="G139" s="49"/>
      <c r="H139" s="49"/>
      <c r="I139" s="49"/>
      <c r="J139" s="49"/>
    </row>
    <row r="140">
      <c r="A140" s="49"/>
      <c r="B140" s="49"/>
      <c r="C140" s="49"/>
      <c r="D140" s="49"/>
      <c r="E140" s="49"/>
      <c r="F140" s="49"/>
      <c r="G140" s="49"/>
      <c r="H140" s="49"/>
      <c r="I140" s="49"/>
      <c r="J140" s="49"/>
    </row>
    <row r="141">
      <c r="A141" s="49"/>
      <c r="B141" s="49"/>
      <c r="C141" s="49"/>
      <c r="D141" s="49"/>
      <c r="E141" s="49"/>
      <c r="F141" s="49"/>
      <c r="G141" s="49"/>
      <c r="H141" s="49"/>
      <c r="I141" s="49"/>
      <c r="J141" s="49"/>
    </row>
    <row r="142">
      <c r="A142" s="49"/>
      <c r="B142" s="49"/>
      <c r="C142" s="49"/>
      <c r="D142" s="49"/>
      <c r="E142" s="49"/>
      <c r="F142" s="49"/>
      <c r="G142" s="49"/>
      <c r="H142" s="49"/>
      <c r="I142" s="49"/>
      <c r="J142" s="49"/>
    </row>
    <row r="143">
      <c r="A143" s="49"/>
      <c r="B143" s="49"/>
      <c r="C143" s="49"/>
      <c r="D143" s="49"/>
      <c r="E143" s="49"/>
      <c r="F143" s="49"/>
      <c r="G143" s="49"/>
      <c r="H143" s="49"/>
      <c r="I143" s="49"/>
      <c r="J143" s="49"/>
    </row>
    <row r="144">
      <c r="A144" s="49"/>
      <c r="B144" s="49"/>
      <c r="C144" s="49"/>
      <c r="D144" s="49"/>
      <c r="E144" s="49"/>
      <c r="F144" s="49"/>
      <c r="G144" s="49"/>
      <c r="H144" s="49"/>
      <c r="I144" s="49"/>
      <c r="J144" s="49"/>
    </row>
    <row r="145">
      <c r="A145" s="49"/>
      <c r="B145" s="49"/>
      <c r="C145" s="49"/>
      <c r="D145" s="49"/>
      <c r="E145" s="49"/>
      <c r="F145" s="49"/>
      <c r="G145" s="49"/>
      <c r="H145" s="49"/>
      <c r="I145" s="49"/>
      <c r="J145" s="49"/>
    </row>
    <row r="146">
      <c r="A146" s="49"/>
      <c r="B146" s="49"/>
      <c r="C146" s="49"/>
      <c r="D146" s="49"/>
      <c r="E146" s="49"/>
      <c r="F146" s="49"/>
      <c r="G146" s="49"/>
      <c r="H146" s="49"/>
      <c r="I146" s="49"/>
      <c r="J146" s="49"/>
    </row>
    <row r="147">
      <c r="A147" s="49"/>
      <c r="B147" s="49"/>
      <c r="C147" s="49"/>
      <c r="D147" s="49"/>
      <c r="E147" s="49"/>
      <c r="F147" s="49"/>
      <c r="G147" s="49"/>
      <c r="H147" s="49"/>
      <c r="I147" s="49"/>
      <c r="J147" s="49"/>
    </row>
    <row r="148">
      <c r="A148" s="49"/>
      <c r="B148" s="49"/>
      <c r="C148" s="49"/>
      <c r="D148" s="49"/>
      <c r="E148" s="49"/>
      <c r="F148" s="49"/>
      <c r="G148" s="49"/>
      <c r="H148" s="49"/>
      <c r="I148" s="49"/>
      <c r="J148" s="49"/>
    </row>
    <row r="149">
      <c r="A149" s="49"/>
      <c r="B149" s="49"/>
      <c r="C149" s="49"/>
      <c r="D149" s="49"/>
      <c r="E149" s="49"/>
      <c r="F149" s="49"/>
      <c r="G149" s="49"/>
      <c r="H149" s="49"/>
      <c r="I149" s="49"/>
      <c r="J149" s="49"/>
    </row>
    <row r="150">
      <c r="A150" s="49"/>
      <c r="B150" s="49"/>
      <c r="C150" s="49"/>
      <c r="D150" s="49"/>
      <c r="E150" s="49"/>
      <c r="F150" s="49"/>
      <c r="G150" s="49"/>
      <c r="H150" s="49"/>
      <c r="I150" s="49"/>
      <c r="J150" s="49"/>
    </row>
    <row r="151">
      <c r="A151" s="49"/>
      <c r="B151" s="49"/>
      <c r="C151" s="49"/>
      <c r="D151" s="49"/>
      <c r="E151" s="49"/>
      <c r="F151" s="49"/>
      <c r="G151" s="49"/>
      <c r="H151" s="49"/>
      <c r="I151" s="49"/>
      <c r="J151" s="49"/>
    </row>
    <row r="152">
      <c r="A152" s="49"/>
      <c r="B152" s="49"/>
      <c r="C152" s="49"/>
      <c r="D152" s="49"/>
      <c r="E152" s="49"/>
      <c r="F152" s="49"/>
      <c r="G152" s="49"/>
      <c r="H152" s="49"/>
      <c r="I152" s="49"/>
      <c r="J152" s="49"/>
    </row>
    <row r="153">
      <c r="A153" s="49"/>
      <c r="B153" s="49"/>
      <c r="C153" s="49"/>
      <c r="D153" s="49"/>
      <c r="E153" s="49"/>
      <c r="F153" s="49"/>
      <c r="G153" s="49"/>
      <c r="H153" s="49"/>
      <c r="I153" s="49"/>
      <c r="J153" s="49"/>
    </row>
    <row r="154">
      <c r="A154" s="49"/>
      <c r="B154" s="49"/>
      <c r="C154" s="49"/>
      <c r="D154" s="49"/>
      <c r="E154" s="49"/>
      <c r="F154" s="49"/>
      <c r="G154" s="49"/>
      <c r="H154" s="49"/>
      <c r="I154" s="49"/>
      <c r="J154" s="49"/>
    </row>
    <row r="155">
      <c r="A155" s="49"/>
      <c r="B155" s="49"/>
      <c r="C155" s="49"/>
      <c r="D155" s="49"/>
      <c r="E155" s="49"/>
      <c r="F155" s="49"/>
      <c r="G155" s="49"/>
      <c r="H155" s="49"/>
      <c r="I155" s="49"/>
      <c r="J155" s="49"/>
    </row>
    <row r="156">
      <c r="A156" s="49"/>
      <c r="B156" s="49"/>
      <c r="C156" s="49"/>
      <c r="D156" s="49"/>
      <c r="E156" s="49"/>
      <c r="F156" s="49"/>
      <c r="G156" s="49"/>
      <c r="H156" s="49"/>
      <c r="I156" s="49"/>
      <c r="J156" s="49"/>
    </row>
    <row r="157">
      <c r="A157" s="49"/>
      <c r="B157" s="49"/>
      <c r="C157" s="49"/>
      <c r="D157" s="49"/>
      <c r="E157" s="49"/>
      <c r="F157" s="49"/>
      <c r="G157" s="49"/>
      <c r="H157" s="49"/>
      <c r="I157" s="49"/>
      <c r="J157" s="49"/>
    </row>
    <row r="158">
      <c r="A158" s="49"/>
      <c r="B158" s="49"/>
      <c r="C158" s="49"/>
      <c r="D158" s="49"/>
      <c r="E158" s="49"/>
      <c r="F158" s="49"/>
      <c r="G158" s="49"/>
      <c r="H158" s="49"/>
      <c r="I158" s="49"/>
      <c r="J158" s="49"/>
    </row>
    <row r="159">
      <c r="A159" s="49"/>
      <c r="B159" s="49"/>
      <c r="C159" s="49"/>
      <c r="D159" s="49"/>
      <c r="E159" s="49"/>
      <c r="F159" s="49"/>
      <c r="G159" s="49"/>
      <c r="H159" s="49"/>
      <c r="I159" s="49"/>
      <c r="J159" s="49"/>
    </row>
    <row r="160">
      <c r="A160" s="49"/>
      <c r="B160" s="49"/>
      <c r="C160" s="49"/>
      <c r="D160" s="49"/>
      <c r="E160" s="49"/>
      <c r="F160" s="49"/>
      <c r="G160" s="49"/>
      <c r="H160" s="49"/>
      <c r="I160" s="49"/>
      <c r="J160" s="49"/>
    </row>
    <row r="161">
      <c r="A161" s="49"/>
      <c r="B161" s="49"/>
      <c r="C161" s="49"/>
      <c r="D161" s="49"/>
      <c r="E161" s="49"/>
      <c r="F161" s="49"/>
      <c r="G161" s="49"/>
      <c r="H161" s="49"/>
      <c r="I161" s="49"/>
      <c r="J161" s="49"/>
    </row>
    <row r="162">
      <c r="A162" s="49"/>
      <c r="B162" s="49"/>
      <c r="C162" s="49"/>
      <c r="D162" s="49"/>
      <c r="E162" s="49"/>
      <c r="F162" s="49"/>
      <c r="G162" s="49"/>
      <c r="H162" s="49"/>
      <c r="I162" s="49"/>
      <c r="J162" s="49"/>
    </row>
    <row r="163">
      <c r="A163" s="49"/>
      <c r="B163" s="49"/>
      <c r="C163" s="49"/>
      <c r="D163" s="49"/>
      <c r="E163" s="49"/>
      <c r="F163" s="49"/>
      <c r="G163" s="49"/>
      <c r="H163" s="49"/>
      <c r="I163" s="49"/>
      <c r="J163" s="49"/>
    </row>
    <row r="164">
      <c r="A164" s="49"/>
      <c r="B164" s="49"/>
      <c r="C164" s="49"/>
      <c r="D164" s="49"/>
      <c r="E164" s="49"/>
      <c r="F164" s="49"/>
      <c r="G164" s="49"/>
      <c r="H164" s="49"/>
      <c r="I164" s="49"/>
      <c r="J164" s="49"/>
    </row>
    <row r="165">
      <c r="A165" s="49"/>
      <c r="B165" s="49"/>
      <c r="C165" s="49"/>
      <c r="D165" s="49"/>
      <c r="E165" s="49"/>
      <c r="F165" s="49"/>
      <c r="G165" s="49"/>
      <c r="H165" s="49"/>
      <c r="I165" s="49"/>
      <c r="J165" s="49"/>
    </row>
    <row r="166">
      <c r="A166" s="49"/>
      <c r="B166" s="49"/>
      <c r="C166" s="49"/>
      <c r="D166" s="49"/>
      <c r="E166" s="49"/>
      <c r="F166" s="49"/>
      <c r="G166" s="49"/>
      <c r="H166" s="49"/>
      <c r="I166" s="49"/>
      <c r="J166" s="49"/>
    </row>
    <row r="167">
      <c r="A167" s="49"/>
      <c r="B167" s="49"/>
      <c r="C167" s="49"/>
      <c r="D167" s="49"/>
      <c r="E167" s="49"/>
      <c r="F167" s="49"/>
      <c r="G167" s="49"/>
      <c r="H167" s="49"/>
      <c r="I167" s="49"/>
      <c r="J167" s="49"/>
    </row>
    <row r="168">
      <c r="A168" s="49"/>
      <c r="B168" s="49"/>
      <c r="C168" s="49"/>
      <c r="D168" s="49"/>
      <c r="E168" s="49"/>
      <c r="F168" s="49"/>
      <c r="G168" s="49"/>
      <c r="H168" s="49"/>
      <c r="I168" s="49"/>
      <c r="J168" s="49"/>
    </row>
    <row r="169">
      <c r="A169" s="49"/>
      <c r="B169" s="49"/>
      <c r="C169" s="49"/>
      <c r="D169" s="49"/>
      <c r="E169" s="49"/>
      <c r="F169" s="49"/>
      <c r="G169" s="49"/>
      <c r="H169" s="49"/>
      <c r="I169" s="49"/>
      <c r="J169" s="49"/>
    </row>
    <row r="170">
      <c r="A170" s="49"/>
      <c r="B170" s="49"/>
      <c r="C170" s="49"/>
      <c r="D170" s="49"/>
      <c r="E170" s="49"/>
      <c r="F170" s="49"/>
      <c r="G170" s="49"/>
      <c r="H170" s="49"/>
      <c r="I170" s="49"/>
      <c r="J170" s="49"/>
    </row>
    <row r="171">
      <c r="A171" s="49"/>
      <c r="B171" s="49"/>
      <c r="C171" s="49"/>
      <c r="D171" s="49"/>
      <c r="E171" s="49"/>
      <c r="F171" s="49"/>
      <c r="G171" s="49"/>
      <c r="H171" s="49"/>
      <c r="I171" s="49"/>
      <c r="J171" s="49"/>
    </row>
    <row r="172">
      <c r="A172" s="49"/>
      <c r="B172" s="49"/>
      <c r="C172" s="49"/>
      <c r="D172" s="49"/>
      <c r="E172" s="49"/>
      <c r="F172" s="49"/>
      <c r="G172" s="49"/>
      <c r="H172" s="49"/>
      <c r="I172" s="49"/>
      <c r="J172" s="49"/>
    </row>
    <row r="173">
      <c r="A173" s="49"/>
      <c r="B173" s="49"/>
      <c r="C173" s="49"/>
      <c r="D173" s="49"/>
      <c r="E173" s="49"/>
      <c r="F173" s="49"/>
      <c r="G173" s="49"/>
      <c r="H173" s="49"/>
      <c r="I173" s="49"/>
      <c r="J173" s="49"/>
    </row>
    <row r="174">
      <c r="A174" s="49"/>
      <c r="B174" s="49"/>
      <c r="C174" s="49"/>
      <c r="D174" s="49"/>
      <c r="E174" s="49"/>
      <c r="F174" s="49"/>
      <c r="G174" s="49"/>
      <c r="H174" s="49"/>
      <c r="I174" s="49"/>
      <c r="J174" s="49"/>
    </row>
    <row r="175">
      <c r="A175" s="49"/>
      <c r="B175" s="49"/>
      <c r="C175" s="49"/>
      <c r="D175" s="49"/>
      <c r="E175" s="49"/>
      <c r="F175" s="49"/>
      <c r="G175" s="49"/>
      <c r="H175" s="49"/>
      <c r="I175" s="49"/>
      <c r="J175" s="49"/>
    </row>
    <row r="176">
      <c r="A176" s="49"/>
      <c r="B176" s="49"/>
      <c r="C176" s="49"/>
      <c r="D176" s="49"/>
      <c r="E176" s="49"/>
      <c r="F176" s="49"/>
      <c r="G176" s="49"/>
      <c r="H176" s="49"/>
      <c r="I176" s="49"/>
      <c r="J176" s="49"/>
    </row>
    <row r="177">
      <c r="A177" s="49"/>
      <c r="B177" s="49"/>
      <c r="C177" s="49"/>
      <c r="D177" s="49"/>
      <c r="E177" s="49"/>
      <c r="F177" s="49"/>
      <c r="G177" s="49"/>
      <c r="H177" s="49"/>
      <c r="I177" s="49"/>
      <c r="J177" s="49"/>
    </row>
    <row r="178">
      <c r="A178" s="49"/>
      <c r="B178" s="49"/>
      <c r="C178" s="49"/>
      <c r="D178" s="49"/>
      <c r="E178" s="49"/>
      <c r="F178" s="49"/>
      <c r="G178" s="49"/>
      <c r="H178" s="49"/>
      <c r="I178" s="49"/>
      <c r="J178" s="49"/>
    </row>
    <row r="179">
      <c r="A179" s="49"/>
      <c r="B179" s="49"/>
      <c r="C179" s="49"/>
      <c r="D179" s="49"/>
      <c r="E179" s="49"/>
      <c r="F179" s="49"/>
      <c r="G179" s="49"/>
      <c r="H179" s="49"/>
      <c r="I179" s="49"/>
      <c r="J179" s="49"/>
    </row>
    <row r="180">
      <c r="A180" s="49"/>
      <c r="B180" s="49"/>
      <c r="C180" s="49"/>
      <c r="D180" s="49"/>
      <c r="E180" s="49"/>
      <c r="F180" s="49"/>
      <c r="G180" s="49"/>
      <c r="H180" s="49"/>
      <c r="I180" s="49"/>
      <c r="J180" s="49"/>
    </row>
    <row r="181">
      <c r="A181" s="49"/>
      <c r="B181" s="49"/>
      <c r="C181" s="49"/>
      <c r="D181" s="49"/>
      <c r="E181" s="49"/>
      <c r="F181" s="49"/>
      <c r="G181" s="49"/>
      <c r="H181" s="49"/>
      <c r="I181" s="49"/>
      <c r="J181" s="49"/>
    </row>
    <row r="182">
      <c r="A182" s="49"/>
      <c r="B182" s="49"/>
      <c r="C182" s="49"/>
      <c r="D182" s="49"/>
      <c r="E182" s="49"/>
      <c r="F182" s="49"/>
      <c r="G182" s="49"/>
      <c r="H182" s="49"/>
      <c r="I182" s="49"/>
      <c r="J182" s="49"/>
    </row>
    <row r="183">
      <c r="A183" s="49"/>
      <c r="B183" s="49"/>
      <c r="C183" s="49"/>
      <c r="D183" s="49"/>
      <c r="E183" s="49"/>
      <c r="F183" s="49"/>
      <c r="G183" s="49"/>
      <c r="H183" s="49"/>
      <c r="I183" s="49"/>
      <c r="J183" s="49"/>
    </row>
    <row r="184">
      <c r="A184" s="49"/>
      <c r="B184" s="49"/>
      <c r="C184" s="49"/>
      <c r="D184" s="49"/>
      <c r="E184" s="49"/>
      <c r="F184" s="49"/>
      <c r="G184" s="49"/>
      <c r="H184" s="49"/>
      <c r="I184" s="49"/>
      <c r="J184" s="49"/>
    </row>
    <row r="185">
      <c r="A185" s="49"/>
      <c r="B185" s="49"/>
      <c r="C185" s="49"/>
      <c r="D185" s="49"/>
      <c r="E185" s="49"/>
      <c r="F185" s="49"/>
      <c r="G185" s="49"/>
      <c r="H185" s="49"/>
      <c r="I185" s="49"/>
      <c r="J185" s="49"/>
    </row>
    <row r="186">
      <c r="A186" s="49"/>
      <c r="B186" s="49"/>
      <c r="C186" s="49"/>
      <c r="D186" s="49"/>
      <c r="E186" s="49"/>
      <c r="F186" s="49"/>
      <c r="G186" s="49"/>
      <c r="H186" s="49"/>
      <c r="I186" s="49"/>
      <c r="J186" s="49"/>
    </row>
    <row r="187">
      <c r="A187" s="49"/>
      <c r="B187" s="49"/>
      <c r="C187" s="49"/>
      <c r="D187" s="49"/>
      <c r="E187" s="49"/>
      <c r="F187" s="49"/>
      <c r="G187" s="49"/>
      <c r="H187" s="49"/>
      <c r="I187" s="49"/>
      <c r="J187" s="49"/>
    </row>
    <row r="188">
      <c r="A188" s="49"/>
      <c r="B188" s="49"/>
      <c r="C188" s="49"/>
      <c r="D188" s="49"/>
      <c r="E188" s="49"/>
      <c r="F188" s="49"/>
      <c r="G188" s="49"/>
      <c r="H188" s="49"/>
      <c r="I188" s="49"/>
      <c r="J188" s="49"/>
    </row>
    <row r="189">
      <c r="A189" s="49"/>
      <c r="B189" s="49"/>
      <c r="C189" s="49"/>
      <c r="D189" s="49"/>
      <c r="E189" s="49"/>
      <c r="F189" s="49"/>
      <c r="G189" s="49"/>
      <c r="H189" s="49"/>
      <c r="I189" s="49"/>
      <c r="J189" s="49"/>
    </row>
    <row r="190">
      <c r="A190" s="49"/>
      <c r="B190" s="49"/>
      <c r="C190" s="49"/>
      <c r="D190" s="49"/>
      <c r="E190" s="49"/>
      <c r="F190" s="49"/>
      <c r="G190" s="49"/>
      <c r="H190" s="49"/>
      <c r="I190" s="49"/>
      <c r="J190" s="49"/>
    </row>
    <row r="191">
      <c r="A191" s="49"/>
      <c r="B191" s="49"/>
      <c r="C191" s="49"/>
      <c r="D191" s="49"/>
      <c r="E191" s="49"/>
      <c r="F191" s="49"/>
      <c r="G191" s="49"/>
      <c r="H191" s="49"/>
      <c r="I191" s="49"/>
      <c r="J191" s="49"/>
    </row>
    <row r="192">
      <c r="A192" s="49"/>
      <c r="B192" s="49"/>
      <c r="C192" s="49"/>
      <c r="D192" s="49"/>
      <c r="E192" s="49"/>
      <c r="F192" s="49"/>
      <c r="G192" s="49"/>
      <c r="H192" s="49"/>
      <c r="I192" s="49"/>
      <c r="J192" s="49"/>
    </row>
    <row r="193">
      <c r="A193" s="49"/>
      <c r="B193" s="49"/>
      <c r="C193" s="49"/>
      <c r="D193" s="49"/>
      <c r="E193" s="49"/>
      <c r="F193" s="49"/>
      <c r="G193" s="49"/>
      <c r="H193" s="49"/>
      <c r="I193" s="49"/>
      <c r="J193" s="49"/>
    </row>
    <row r="194">
      <c r="A194" s="49"/>
      <c r="B194" s="49"/>
      <c r="C194" s="49"/>
      <c r="D194" s="49"/>
      <c r="E194" s="49"/>
      <c r="F194" s="49"/>
      <c r="G194" s="49"/>
      <c r="H194" s="49"/>
      <c r="I194" s="49"/>
      <c r="J194" s="49"/>
    </row>
    <row r="195">
      <c r="A195" s="49"/>
      <c r="B195" s="49"/>
      <c r="C195" s="49"/>
      <c r="D195" s="49"/>
      <c r="E195" s="49"/>
      <c r="F195" s="49"/>
      <c r="G195" s="49"/>
      <c r="H195" s="49"/>
      <c r="I195" s="49"/>
      <c r="J195" s="49"/>
    </row>
    <row r="196">
      <c r="A196" s="49"/>
      <c r="B196" s="49"/>
      <c r="C196" s="49"/>
      <c r="D196" s="49"/>
      <c r="E196" s="49"/>
      <c r="F196" s="49"/>
      <c r="G196" s="49"/>
      <c r="H196" s="49"/>
      <c r="I196" s="49"/>
      <c r="J196" s="49"/>
    </row>
    <row r="197">
      <c r="A197" s="49"/>
      <c r="B197" s="49"/>
      <c r="C197" s="49"/>
      <c r="D197" s="49"/>
      <c r="E197" s="49"/>
      <c r="F197" s="49"/>
      <c r="G197" s="49"/>
      <c r="H197" s="49"/>
      <c r="I197" s="49"/>
      <c r="J197" s="49"/>
    </row>
    <row r="198">
      <c r="A198" s="49"/>
      <c r="B198" s="49"/>
      <c r="C198" s="49"/>
      <c r="D198" s="49"/>
      <c r="E198" s="49"/>
      <c r="F198" s="49"/>
      <c r="G198" s="49"/>
      <c r="H198" s="49"/>
      <c r="I198" s="49"/>
      <c r="J198" s="49"/>
    </row>
    <row r="199">
      <c r="A199" s="49"/>
      <c r="B199" s="49"/>
      <c r="C199" s="49"/>
      <c r="D199" s="49"/>
      <c r="E199" s="49"/>
      <c r="F199" s="49"/>
      <c r="G199" s="49"/>
      <c r="H199" s="49"/>
      <c r="I199" s="49"/>
      <c r="J199" s="49"/>
    </row>
    <row r="200">
      <c r="A200" s="49"/>
      <c r="B200" s="49"/>
      <c r="C200" s="49"/>
      <c r="D200" s="49"/>
      <c r="E200" s="49"/>
      <c r="F200" s="49"/>
      <c r="G200" s="49"/>
      <c r="H200" s="49"/>
      <c r="I200" s="49"/>
      <c r="J200" s="49"/>
    </row>
    <row r="201">
      <c r="A201" s="49"/>
      <c r="B201" s="49"/>
      <c r="C201" s="49"/>
      <c r="D201" s="49"/>
      <c r="E201" s="49"/>
      <c r="F201" s="49"/>
      <c r="G201" s="49"/>
      <c r="H201" s="49"/>
      <c r="I201" s="49"/>
      <c r="J201" s="49"/>
    </row>
    <row r="202">
      <c r="A202" s="49"/>
      <c r="B202" s="49"/>
      <c r="C202" s="49"/>
      <c r="D202" s="49"/>
      <c r="E202" s="49"/>
      <c r="F202" s="49"/>
      <c r="G202" s="49"/>
      <c r="H202" s="49"/>
      <c r="I202" s="49"/>
      <c r="J202" s="49"/>
    </row>
    <row r="203">
      <c r="A203" s="49"/>
      <c r="B203" s="49"/>
      <c r="C203" s="49"/>
      <c r="D203" s="49"/>
      <c r="E203" s="49"/>
      <c r="F203" s="49"/>
      <c r="G203" s="49"/>
      <c r="H203" s="49"/>
      <c r="I203" s="49"/>
      <c r="J203" s="49"/>
    </row>
    <row r="204">
      <c r="A204" s="49"/>
      <c r="B204" s="49"/>
      <c r="C204" s="49"/>
      <c r="D204" s="49"/>
      <c r="E204" s="49"/>
      <c r="F204" s="49"/>
      <c r="G204" s="49"/>
      <c r="H204" s="49"/>
      <c r="I204" s="49"/>
      <c r="J204" s="49"/>
    </row>
    <row r="205">
      <c r="A205" s="49"/>
      <c r="B205" s="49"/>
      <c r="C205" s="49"/>
      <c r="D205" s="49"/>
      <c r="E205" s="49"/>
      <c r="F205" s="49"/>
      <c r="G205" s="49"/>
      <c r="H205" s="49"/>
      <c r="I205" s="49"/>
      <c r="J205" s="49"/>
    </row>
    <row r="206">
      <c r="A206" s="49"/>
      <c r="B206" s="49"/>
      <c r="C206" s="49"/>
      <c r="D206" s="49"/>
      <c r="E206" s="49"/>
      <c r="F206" s="49"/>
      <c r="G206" s="49"/>
      <c r="H206" s="49"/>
      <c r="I206" s="49"/>
      <c r="J206" s="49"/>
    </row>
    <row r="207">
      <c r="A207" s="49"/>
      <c r="B207" s="49"/>
      <c r="C207" s="49"/>
      <c r="D207" s="49"/>
      <c r="E207" s="49"/>
      <c r="F207" s="49"/>
      <c r="G207" s="49"/>
      <c r="H207" s="49"/>
      <c r="I207" s="49"/>
      <c r="J207" s="49"/>
    </row>
    <row r="208">
      <c r="A208" s="49"/>
      <c r="B208" s="49"/>
      <c r="C208" s="49"/>
      <c r="D208" s="49"/>
      <c r="E208" s="49"/>
      <c r="F208" s="49"/>
      <c r="G208" s="49"/>
      <c r="H208" s="49"/>
      <c r="I208" s="49"/>
      <c r="J208" s="49"/>
    </row>
    <row r="209">
      <c r="A209" s="49"/>
      <c r="B209" s="49"/>
      <c r="C209" s="49"/>
      <c r="D209" s="49"/>
      <c r="E209" s="49"/>
      <c r="F209" s="49"/>
      <c r="G209" s="49"/>
      <c r="H209" s="49"/>
      <c r="I209" s="49"/>
      <c r="J209" s="49"/>
    </row>
    <row r="210">
      <c r="A210" s="49"/>
      <c r="B210" s="49"/>
      <c r="C210" s="49"/>
      <c r="D210" s="49"/>
      <c r="E210" s="49"/>
      <c r="F210" s="49"/>
      <c r="G210" s="49"/>
      <c r="H210" s="49"/>
      <c r="I210" s="49"/>
      <c r="J210" s="49"/>
    </row>
    <row r="211">
      <c r="A211" s="49"/>
      <c r="B211" s="49"/>
      <c r="C211" s="49"/>
      <c r="D211" s="49"/>
      <c r="E211" s="49"/>
      <c r="F211" s="49"/>
      <c r="G211" s="49"/>
      <c r="H211" s="49"/>
      <c r="I211" s="49"/>
      <c r="J211" s="49"/>
    </row>
    <row r="212">
      <c r="A212" s="49"/>
      <c r="B212" s="49"/>
      <c r="C212" s="49"/>
      <c r="D212" s="49"/>
      <c r="E212" s="49"/>
      <c r="F212" s="49"/>
      <c r="G212" s="49"/>
      <c r="H212" s="49"/>
      <c r="I212" s="49"/>
      <c r="J212" s="49"/>
    </row>
    <row r="213">
      <c r="A213" s="49"/>
      <c r="B213" s="49"/>
      <c r="C213" s="49"/>
      <c r="D213" s="49"/>
      <c r="E213" s="49"/>
      <c r="F213" s="49"/>
      <c r="G213" s="49"/>
      <c r="H213" s="49"/>
      <c r="I213" s="49"/>
      <c r="J213" s="49"/>
    </row>
    <row r="214">
      <c r="A214" s="49"/>
      <c r="B214" s="49"/>
      <c r="C214" s="49"/>
      <c r="D214" s="49"/>
      <c r="E214" s="49"/>
      <c r="F214" s="49"/>
      <c r="G214" s="49"/>
      <c r="H214" s="49"/>
      <c r="I214" s="49"/>
      <c r="J214" s="49"/>
    </row>
    <row r="215">
      <c r="A215" s="49"/>
      <c r="B215" s="49"/>
      <c r="C215" s="49"/>
      <c r="D215" s="49"/>
      <c r="E215" s="49"/>
      <c r="F215" s="49"/>
      <c r="G215" s="49"/>
      <c r="H215" s="49"/>
      <c r="I215" s="49"/>
      <c r="J215" s="49"/>
    </row>
    <row r="216">
      <c r="A216" s="49"/>
      <c r="B216" s="49"/>
      <c r="C216" s="49"/>
      <c r="D216" s="49"/>
      <c r="E216" s="49"/>
      <c r="F216" s="49"/>
      <c r="G216" s="49"/>
      <c r="H216" s="49"/>
      <c r="I216" s="49"/>
      <c r="J216" s="49"/>
    </row>
    <row r="217">
      <c r="A217" s="49"/>
      <c r="B217" s="49"/>
      <c r="C217" s="49"/>
      <c r="D217" s="49"/>
      <c r="E217" s="49"/>
      <c r="F217" s="49"/>
      <c r="G217" s="49"/>
      <c r="H217" s="49"/>
      <c r="I217" s="49"/>
      <c r="J217" s="49"/>
    </row>
    <row r="218">
      <c r="A218" s="49"/>
      <c r="B218" s="49"/>
      <c r="C218" s="49"/>
      <c r="D218" s="49"/>
      <c r="E218" s="49"/>
      <c r="F218" s="49"/>
      <c r="G218" s="49"/>
      <c r="H218" s="49"/>
      <c r="I218" s="49"/>
      <c r="J218" s="49"/>
    </row>
    <row r="219">
      <c r="A219" s="49"/>
      <c r="B219" s="49"/>
      <c r="C219" s="49"/>
      <c r="D219" s="49"/>
      <c r="E219" s="49"/>
      <c r="F219" s="49"/>
      <c r="G219" s="49"/>
      <c r="H219" s="49"/>
      <c r="I219" s="49"/>
      <c r="J219" s="49"/>
    </row>
    <row r="220">
      <c r="A220" s="49"/>
      <c r="B220" s="49"/>
      <c r="C220" s="49"/>
      <c r="D220" s="49"/>
      <c r="E220" s="49"/>
      <c r="F220" s="49"/>
      <c r="G220" s="49"/>
      <c r="H220" s="49"/>
      <c r="I220" s="49"/>
      <c r="J220" s="49"/>
    </row>
    <row r="221">
      <c r="A221" s="49"/>
      <c r="B221" s="49"/>
      <c r="C221" s="49"/>
      <c r="D221" s="49"/>
      <c r="E221" s="49"/>
      <c r="F221" s="49"/>
      <c r="G221" s="49"/>
      <c r="H221" s="49"/>
      <c r="I221" s="49"/>
      <c r="J221" s="49"/>
    </row>
    <row r="222">
      <c r="A222" s="49"/>
      <c r="B222" s="49"/>
      <c r="C222" s="49"/>
      <c r="D222" s="49"/>
      <c r="E222" s="49"/>
      <c r="F222" s="49"/>
      <c r="G222" s="49"/>
      <c r="H222" s="49"/>
      <c r="I222" s="49"/>
      <c r="J222" s="49"/>
    </row>
    <row r="223">
      <c r="A223" s="49"/>
      <c r="B223" s="49"/>
      <c r="C223" s="49"/>
      <c r="D223" s="49"/>
      <c r="E223" s="49"/>
      <c r="F223" s="49"/>
      <c r="G223" s="49"/>
      <c r="H223" s="49"/>
      <c r="I223" s="49"/>
      <c r="J223" s="49"/>
    </row>
    <row r="224">
      <c r="A224" s="49"/>
      <c r="B224" s="49"/>
      <c r="C224" s="49"/>
      <c r="D224" s="49"/>
      <c r="E224" s="49"/>
      <c r="F224" s="49"/>
      <c r="G224" s="49"/>
      <c r="H224" s="49"/>
      <c r="I224" s="49"/>
      <c r="J224" s="49"/>
    </row>
    <row r="225">
      <c r="A225" s="49"/>
      <c r="B225" s="49"/>
      <c r="C225" s="49"/>
      <c r="D225" s="49"/>
      <c r="E225" s="49"/>
      <c r="F225" s="49"/>
      <c r="G225" s="49"/>
      <c r="H225" s="49"/>
      <c r="I225" s="49"/>
      <c r="J225" s="49"/>
    </row>
    <row r="226">
      <c r="A226" s="49"/>
      <c r="B226" s="49"/>
      <c r="C226" s="49"/>
      <c r="D226" s="49"/>
      <c r="E226" s="49"/>
      <c r="F226" s="49"/>
      <c r="G226" s="49"/>
      <c r="H226" s="49"/>
      <c r="I226" s="49"/>
      <c r="J226" s="49"/>
    </row>
    <row r="227">
      <c r="A227" s="49"/>
      <c r="B227" s="49"/>
      <c r="C227" s="49"/>
      <c r="D227" s="49"/>
      <c r="E227" s="49"/>
      <c r="F227" s="49"/>
      <c r="G227" s="49"/>
      <c r="H227" s="49"/>
      <c r="I227" s="49"/>
      <c r="J227" s="49"/>
    </row>
    <row r="228">
      <c r="A228" s="49"/>
      <c r="B228" s="49"/>
      <c r="C228" s="49"/>
      <c r="D228" s="49"/>
      <c r="E228" s="49"/>
      <c r="F228" s="49"/>
      <c r="G228" s="49"/>
      <c r="H228" s="49"/>
      <c r="I228" s="49"/>
      <c r="J228" s="49"/>
    </row>
    <row r="229">
      <c r="A229" s="49"/>
      <c r="B229" s="49"/>
      <c r="C229" s="49"/>
      <c r="D229" s="49"/>
      <c r="E229" s="49"/>
      <c r="F229" s="49"/>
      <c r="G229" s="49"/>
      <c r="H229" s="49"/>
      <c r="I229" s="49"/>
      <c r="J229" s="49"/>
    </row>
    <row r="230">
      <c r="A230" s="49"/>
      <c r="B230" s="49"/>
      <c r="C230" s="49"/>
      <c r="D230" s="49"/>
      <c r="E230" s="49"/>
      <c r="F230" s="49"/>
      <c r="G230" s="49"/>
      <c r="H230" s="49"/>
      <c r="I230" s="49"/>
      <c r="J230" s="49"/>
    </row>
    <row r="231">
      <c r="A231" s="49"/>
      <c r="B231" s="49"/>
      <c r="C231" s="49"/>
      <c r="D231" s="49"/>
      <c r="E231" s="49"/>
      <c r="F231" s="49"/>
      <c r="G231" s="49"/>
      <c r="H231" s="49"/>
      <c r="I231" s="49"/>
      <c r="J231" s="49"/>
    </row>
    <row r="232">
      <c r="A232" s="49"/>
      <c r="B232" s="49"/>
      <c r="C232" s="49"/>
      <c r="D232" s="49"/>
      <c r="E232" s="49"/>
      <c r="F232" s="49"/>
      <c r="G232" s="49"/>
      <c r="H232" s="49"/>
      <c r="I232" s="49"/>
      <c r="J232" s="49"/>
    </row>
    <row r="233">
      <c r="A233" s="49"/>
      <c r="B233" s="49"/>
      <c r="C233" s="49"/>
      <c r="D233" s="49"/>
      <c r="E233" s="49"/>
      <c r="F233" s="49"/>
      <c r="G233" s="49"/>
      <c r="H233" s="49"/>
      <c r="I233" s="49"/>
      <c r="J233" s="49"/>
    </row>
    <row r="234">
      <c r="A234" s="49"/>
      <c r="B234" s="49"/>
      <c r="C234" s="49"/>
      <c r="D234" s="49"/>
      <c r="E234" s="49"/>
      <c r="F234" s="49"/>
      <c r="G234" s="49"/>
      <c r="H234" s="49"/>
      <c r="I234" s="49"/>
      <c r="J234" s="49"/>
    </row>
    <row r="235">
      <c r="A235" s="49"/>
      <c r="B235" s="49"/>
      <c r="C235" s="49"/>
      <c r="D235" s="49"/>
      <c r="E235" s="49"/>
      <c r="F235" s="49"/>
      <c r="G235" s="49"/>
      <c r="H235" s="49"/>
      <c r="I235" s="49"/>
      <c r="J235" s="49"/>
    </row>
    <row r="236">
      <c r="A236" s="49"/>
      <c r="B236" s="49"/>
      <c r="C236" s="49"/>
      <c r="D236" s="49"/>
      <c r="E236" s="49"/>
      <c r="F236" s="49"/>
      <c r="G236" s="49"/>
      <c r="H236" s="49"/>
      <c r="I236" s="49"/>
      <c r="J236" s="49"/>
    </row>
    <row r="237">
      <c r="A237" s="49"/>
      <c r="B237" s="49"/>
      <c r="C237" s="49"/>
      <c r="D237" s="49"/>
      <c r="E237" s="49"/>
      <c r="F237" s="49"/>
      <c r="G237" s="49"/>
      <c r="H237" s="49"/>
      <c r="I237" s="49"/>
      <c r="J237" s="49"/>
    </row>
    <row r="238">
      <c r="A238" s="49"/>
      <c r="B238" s="49"/>
      <c r="C238" s="49"/>
      <c r="D238" s="49"/>
      <c r="E238" s="49"/>
      <c r="F238" s="49"/>
      <c r="G238" s="49"/>
      <c r="H238" s="49"/>
      <c r="I238" s="49"/>
      <c r="J238" s="49"/>
    </row>
    <row r="239">
      <c r="A239" s="49"/>
      <c r="B239" s="49"/>
      <c r="C239" s="49"/>
      <c r="D239" s="49"/>
      <c r="E239" s="49"/>
      <c r="F239" s="49"/>
      <c r="G239" s="49"/>
      <c r="H239" s="49"/>
      <c r="I239" s="49"/>
      <c r="J239" s="49"/>
    </row>
    <row r="240">
      <c r="A240" s="49"/>
      <c r="B240" s="49"/>
      <c r="C240" s="49"/>
      <c r="D240" s="49"/>
      <c r="E240" s="49"/>
      <c r="F240" s="49"/>
      <c r="G240" s="49"/>
      <c r="H240" s="49"/>
      <c r="I240" s="49"/>
      <c r="J240" s="49"/>
    </row>
    <row r="241">
      <c r="A241" s="49"/>
      <c r="B241" s="49"/>
      <c r="C241" s="49"/>
      <c r="D241" s="49"/>
      <c r="E241" s="49"/>
      <c r="F241" s="49"/>
      <c r="G241" s="49"/>
      <c r="H241" s="49"/>
      <c r="I241" s="49"/>
      <c r="J241" s="49"/>
    </row>
    <row r="242">
      <c r="A242" s="49"/>
      <c r="B242" s="49"/>
      <c r="C242" s="49"/>
      <c r="D242" s="49"/>
      <c r="E242" s="49"/>
      <c r="F242" s="49"/>
      <c r="G242" s="49"/>
      <c r="H242" s="49"/>
      <c r="I242" s="49"/>
      <c r="J242" s="49"/>
    </row>
    <row r="243">
      <c r="A243" s="49"/>
      <c r="B243" s="49"/>
      <c r="C243" s="49"/>
      <c r="D243" s="49"/>
      <c r="E243" s="49"/>
      <c r="F243" s="49"/>
      <c r="G243" s="49"/>
      <c r="H243" s="49"/>
      <c r="I243" s="49"/>
      <c r="J243" s="49"/>
    </row>
    <row r="244">
      <c r="A244" s="49"/>
      <c r="B244" s="49"/>
      <c r="C244" s="49"/>
      <c r="D244" s="49"/>
      <c r="E244" s="49"/>
      <c r="F244" s="49"/>
      <c r="G244" s="49"/>
      <c r="H244" s="49"/>
      <c r="I244" s="49"/>
      <c r="J244" s="49"/>
    </row>
    <row r="245">
      <c r="A245" s="49"/>
      <c r="B245" s="49"/>
      <c r="C245" s="49"/>
      <c r="D245" s="49"/>
      <c r="E245" s="49"/>
      <c r="F245" s="49"/>
      <c r="G245" s="49"/>
      <c r="H245" s="49"/>
      <c r="I245" s="49"/>
      <c r="J245" s="49"/>
    </row>
    <row r="246">
      <c r="A246" s="49"/>
      <c r="B246" s="49"/>
      <c r="C246" s="49"/>
      <c r="D246" s="49"/>
      <c r="E246" s="49"/>
      <c r="F246" s="49"/>
      <c r="G246" s="49"/>
      <c r="H246" s="49"/>
      <c r="I246" s="49"/>
      <c r="J246" s="49"/>
    </row>
    <row r="247">
      <c r="A247" s="49"/>
      <c r="B247" s="49"/>
      <c r="C247" s="49"/>
      <c r="D247" s="49"/>
      <c r="E247" s="49"/>
      <c r="F247" s="49"/>
      <c r="G247" s="49"/>
      <c r="H247" s="49"/>
      <c r="I247" s="49"/>
      <c r="J247" s="49"/>
    </row>
    <row r="248">
      <c r="A248" s="49"/>
      <c r="B248" s="49"/>
      <c r="C248" s="49"/>
      <c r="D248" s="49"/>
      <c r="E248" s="49"/>
      <c r="F248" s="49"/>
      <c r="G248" s="49"/>
      <c r="H248" s="49"/>
      <c r="I248" s="49"/>
      <c r="J248" s="49"/>
    </row>
    <row r="249">
      <c r="A249" s="49"/>
      <c r="B249" s="49"/>
      <c r="C249" s="49"/>
      <c r="D249" s="49"/>
      <c r="E249" s="49"/>
      <c r="F249" s="49"/>
      <c r="G249" s="49"/>
      <c r="H249" s="49"/>
      <c r="I249" s="49"/>
      <c r="J249" s="49"/>
    </row>
    <row r="250">
      <c r="A250" s="49"/>
      <c r="B250" s="49"/>
      <c r="C250" s="49"/>
      <c r="D250" s="49"/>
      <c r="E250" s="49"/>
      <c r="F250" s="49"/>
      <c r="G250" s="49"/>
      <c r="H250" s="49"/>
      <c r="I250" s="49"/>
      <c r="J250" s="49"/>
    </row>
    <row r="251">
      <c r="A251" s="49"/>
      <c r="B251" s="49"/>
      <c r="C251" s="49"/>
      <c r="D251" s="49"/>
      <c r="E251" s="49"/>
      <c r="F251" s="49"/>
      <c r="G251" s="49"/>
      <c r="H251" s="49"/>
      <c r="I251" s="49"/>
      <c r="J251" s="49"/>
    </row>
    <row r="252">
      <c r="A252" s="49"/>
      <c r="B252" s="49"/>
      <c r="C252" s="49"/>
      <c r="D252" s="49"/>
      <c r="E252" s="49"/>
      <c r="F252" s="49"/>
      <c r="G252" s="49"/>
      <c r="H252" s="49"/>
      <c r="I252" s="49"/>
      <c r="J252" s="49"/>
    </row>
    <row r="253">
      <c r="A253" s="49"/>
      <c r="B253" s="49"/>
      <c r="C253" s="49"/>
      <c r="D253" s="49"/>
      <c r="E253" s="49"/>
      <c r="F253" s="49"/>
      <c r="G253" s="49"/>
      <c r="H253" s="49"/>
      <c r="I253" s="49"/>
      <c r="J253" s="49"/>
    </row>
    <row r="254">
      <c r="A254" s="49"/>
      <c r="B254" s="49"/>
      <c r="C254" s="49"/>
      <c r="D254" s="49"/>
      <c r="E254" s="49"/>
      <c r="F254" s="49"/>
      <c r="G254" s="49"/>
      <c r="H254" s="49"/>
      <c r="I254" s="49"/>
      <c r="J254" s="49"/>
    </row>
    <row r="255">
      <c r="A255" s="49"/>
      <c r="B255" s="49"/>
      <c r="C255" s="49"/>
      <c r="D255" s="49"/>
      <c r="E255" s="49"/>
      <c r="F255" s="49"/>
      <c r="G255" s="49"/>
      <c r="H255" s="49"/>
      <c r="I255" s="49"/>
      <c r="J255" s="49"/>
    </row>
    <row r="256">
      <c r="A256" s="49"/>
      <c r="B256" s="49"/>
      <c r="C256" s="49"/>
      <c r="D256" s="49"/>
      <c r="E256" s="49"/>
      <c r="F256" s="49"/>
      <c r="G256" s="49"/>
      <c r="H256" s="49"/>
      <c r="I256" s="49"/>
      <c r="J256" s="49"/>
    </row>
    <row r="257">
      <c r="A257" s="49"/>
      <c r="B257" s="49"/>
      <c r="C257" s="49"/>
      <c r="D257" s="49"/>
      <c r="E257" s="49"/>
      <c r="F257" s="49"/>
      <c r="G257" s="49"/>
      <c r="H257" s="49"/>
      <c r="I257" s="49"/>
      <c r="J257" s="49"/>
    </row>
    <row r="258">
      <c r="A258" s="49"/>
      <c r="B258" s="49"/>
      <c r="C258" s="49"/>
      <c r="D258" s="49"/>
      <c r="E258" s="49"/>
      <c r="F258" s="49"/>
      <c r="G258" s="49"/>
      <c r="H258" s="49"/>
      <c r="I258" s="49"/>
      <c r="J258" s="49"/>
    </row>
    <row r="259">
      <c r="A259" s="49"/>
      <c r="B259" s="49"/>
      <c r="C259" s="49"/>
      <c r="D259" s="49"/>
      <c r="E259" s="49"/>
      <c r="F259" s="49"/>
      <c r="G259" s="49"/>
      <c r="H259" s="49"/>
      <c r="I259" s="49"/>
      <c r="J259" s="49"/>
    </row>
    <row r="260">
      <c r="A260" s="49"/>
      <c r="B260" s="49"/>
      <c r="C260" s="49"/>
      <c r="D260" s="49"/>
      <c r="E260" s="49"/>
      <c r="F260" s="49"/>
      <c r="G260" s="49"/>
      <c r="H260" s="49"/>
      <c r="I260" s="49"/>
      <c r="J260" s="49"/>
    </row>
    <row r="261">
      <c r="A261" s="49"/>
      <c r="B261" s="49"/>
      <c r="C261" s="49"/>
      <c r="D261" s="49"/>
      <c r="E261" s="49"/>
      <c r="F261" s="49"/>
      <c r="G261" s="49"/>
      <c r="H261" s="49"/>
      <c r="I261" s="49"/>
      <c r="J261" s="49"/>
    </row>
    <row r="262">
      <c r="A262" s="49"/>
      <c r="B262" s="49"/>
      <c r="C262" s="49"/>
      <c r="D262" s="49"/>
      <c r="E262" s="49"/>
      <c r="F262" s="49"/>
      <c r="G262" s="49"/>
      <c r="H262" s="49"/>
      <c r="I262" s="49"/>
      <c r="J262" s="49"/>
    </row>
    <row r="263">
      <c r="A263" s="49"/>
      <c r="B263" s="49"/>
      <c r="C263" s="49"/>
      <c r="D263" s="49"/>
      <c r="E263" s="49"/>
      <c r="F263" s="49"/>
      <c r="G263" s="49"/>
      <c r="H263" s="49"/>
      <c r="I263" s="49"/>
      <c r="J263" s="49"/>
    </row>
    <row r="264">
      <c r="A264" s="49"/>
      <c r="B264" s="49"/>
      <c r="C264" s="49"/>
      <c r="D264" s="49"/>
      <c r="E264" s="49"/>
      <c r="F264" s="49"/>
      <c r="G264" s="49"/>
      <c r="H264" s="49"/>
      <c r="I264" s="49"/>
      <c r="J264" s="49"/>
    </row>
    <row r="265">
      <c r="A265" s="49"/>
      <c r="B265" s="49"/>
      <c r="C265" s="49"/>
      <c r="D265" s="49"/>
      <c r="E265" s="49"/>
      <c r="F265" s="49"/>
      <c r="G265" s="49"/>
      <c r="H265" s="49"/>
      <c r="I265" s="49"/>
      <c r="J265" s="49"/>
    </row>
    <row r="266">
      <c r="A266" s="49"/>
      <c r="B266" s="49"/>
      <c r="C266" s="49"/>
      <c r="D266" s="49"/>
      <c r="E266" s="49"/>
      <c r="F266" s="49"/>
      <c r="G266" s="49"/>
      <c r="H266" s="49"/>
      <c r="I266" s="49"/>
      <c r="J266" s="49"/>
    </row>
    <row r="267">
      <c r="A267" s="49"/>
      <c r="B267" s="49"/>
      <c r="C267" s="49"/>
      <c r="D267" s="49"/>
      <c r="E267" s="49"/>
      <c r="F267" s="49"/>
      <c r="G267" s="49"/>
      <c r="H267" s="49"/>
      <c r="I267" s="49"/>
      <c r="J267" s="49"/>
    </row>
    <row r="268">
      <c r="A268" s="49"/>
      <c r="B268" s="49"/>
      <c r="C268" s="49"/>
      <c r="D268" s="49"/>
      <c r="E268" s="49"/>
      <c r="F268" s="49"/>
      <c r="G268" s="49"/>
      <c r="H268" s="49"/>
      <c r="I268" s="49"/>
      <c r="J268" s="49"/>
    </row>
    <row r="269">
      <c r="A269" s="49"/>
      <c r="B269" s="49"/>
      <c r="C269" s="49"/>
      <c r="D269" s="49"/>
      <c r="E269" s="49"/>
      <c r="F269" s="49"/>
      <c r="G269" s="49"/>
      <c r="H269" s="49"/>
      <c r="I269" s="49"/>
      <c r="J269" s="49"/>
    </row>
    <row r="270">
      <c r="A270" s="49"/>
      <c r="B270" s="49"/>
      <c r="C270" s="49"/>
      <c r="D270" s="49"/>
      <c r="E270" s="49"/>
      <c r="F270" s="49"/>
      <c r="G270" s="49"/>
      <c r="H270" s="49"/>
      <c r="I270" s="49"/>
      <c r="J270" s="49"/>
    </row>
    <row r="271">
      <c r="A271" s="49"/>
      <c r="B271" s="49"/>
      <c r="C271" s="49"/>
      <c r="D271" s="49"/>
      <c r="E271" s="49"/>
      <c r="F271" s="49"/>
      <c r="G271" s="49"/>
      <c r="H271" s="49"/>
      <c r="I271" s="49"/>
      <c r="J271" s="49"/>
    </row>
    <row r="272">
      <c r="A272" s="49"/>
      <c r="B272" s="49"/>
      <c r="C272" s="49"/>
      <c r="D272" s="49"/>
      <c r="E272" s="49"/>
      <c r="F272" s="49"/>
      <c r="G272" s="49"/>
      <c r="H272" s="49"/>
      <c r="I272" s="49"/>
      <c r="J272" s="49"/>
    </row>
    <row r="273">
      <c r="A273" s="49"/>
      <c r="B273" s="49"/>
      <c r="C273" s="49"/>
      <c r="D273" s="49"/>
      <c r="E273" s="49"/>
      <c r="F273" s="49"/>
      <c r="G273" s="49"/>
      <c r="H273" s="49"/>
      <c r="I273" s="49"/>
      <c r="J273" s="49"/>
    </row>
    <row r="274">
      <c r="A274" s="49"/>
      <c r="B274" s="49"/>
      <c r="C274" s="49"/>
      <c r="D274" s="49"/>
      <c r="E274" s="49"/>
      <c r="F274" s="49"/>
      <c r="G274" s="49"/>
      <c r="H274" s="49"/>
      <c r="I274" s="49"/>
      <c r="J274" s="49"/>
    </row>
    <row r="275">
      <c r="A275" s="49"/>
      <c r="B275" s="49"/>
      <c r="C275" s="49"/>
      <c r="D275" s="49"/>
      <c r="E275" s="49"/>
      <c r="F275" s="49"/>
      <c r="G275" s="49"/>
      <c r="H275" s="49"/>
      <c r="I275" s="49"/>
      <c r="J275" s="49"/>
    </row>
    <row r="276">
      <c r="A276" s="49"/>
      <c r="B276" s="49"/>
      <c r="C276" s="49"/>
      <c r="D276" s="49"/>
      <c r="E276" s="49"/>
      <c r="F276" s="49"/>
      <c r="G276" s="49"/>
      <c r="H276" s="49"/>
      <c r="I276" s="49"/>
      <c r="J276" s="49"/>
    </row>
    <row r="277">
      <c r="A277" s="49"/>
      <c r="B277" s="49"/>
      <c r="C277" s="49"/>
      <c r="D277" s="49"/>
      <c r="E277" s="49"/>
      <c r="F277" s="49"/>
      <c r="G277" s="49"/>
      <c r="H277" s="49"/>
      <c r="I277" s="49"/>
      <c r="J277" s="49"/>
    </row>
    <row r="278">
      <c r="A278" s="49"/>
      <c r="B278" s="49"/>
      <c r="C278" s="49"/>
      <c r="D278" s="49"/>
      <c r="E278" s="49"/>
      <c r="F278" s="49"/>
      <c r="G278" s="49"/>
      <c r="H278" s="49"/>
      <c r="I278" s="49"/>
      <c r="J278" s="49"/>
    </row>
    <row r="279">
      <c r="A279" s="49"/>
      <c r="B279" s="49"/>
      <c r="C279" s="49"/>
      <c r="D279" s="49"/>
      <c r="E279" s="49"/>
      <c r="F279" s="49"/>
      <c r="G279" s="49"/>
      <c r="H279" s="49"/>
      <c r="I279" s="49"/>
      <c r="J279" s="49"/>
    </row>
    <row r="280">
      <c r="A280" s="49"/>
      <c r="B280" s="49"/>
      <c r="C280" s="49"/>
      <c r="D280" s="49"/>
      <c r="E280" s="49"/>
      <c r="F280" s="49"/>
      <c r="G280" s="49"/>
      <c r="H280" s="49"/>
      <c r="I280" s="49"/>
      <c r="J280" s="49"/>
    </row>
    <row r="281">
      <c r="A281" s="49"/>
      <c r="B281" s="49"/>
      <c r="C281" s="49"/>
      <c r="D281" s="49"/>
      <c r="E281" s="49"/>
      <c r="F281" s="49"/>
      <c r="G281" s="49"/>
      <c r="H281" s="49"/>
      <c r="I281" s="49"/>
      <c r="J281" s="49"/>
    </row>
    <row r="282">
      <c r="A282" s="49"/>
      <c r="B282" s="49"/>
      <c r="C282" s="49"/>
      <c r="D282" s="49"/>
      <c r="E282" s="49"/>
      <c r="F282" s="49"/>
      <c r="G282" s="49"/>
      <c r="H282" s="49"/>
      <c r="I282" s="49"/>
      <c r="J282" s="49"/>
    </row>
    <row r="283">
      <c r="A283" s="49"/>
      <c r="B283" s="49"/>
      <c r="C283" s="49"/>
      <c r="D283" s="49"/>
      <c r="E283" s="49"/>
      <c r="F283" s="49"/>
      <c r="G283" s="49"/>
      <c r="H283" s="49"/>
      <c r="I283" s="49"/>
      <c r="J283" s="49"/>
    </row>
    <row r="284">
      <c r="A284" s="49"/>
      <c r="B284" s="49"/>
      <c r="C284" s="49"/>
      <c r="D284" s="49"/>
      <c r="E284" s="49"/>
      <c r="F284" s="49"/>
      <c r="G284" s="49"/>
      <c r="H284" s="49"/>
      <c r="I284" s="49"/>
      <c r="J284" s="49"/>
    </row>
    <row r="285">
      <c r="A285" s="49"/>
      <c r="B285" s="49"/>
      <c r="C285" s="49"/>
      <c r="D285" s="49"/>
      <c r="E285" s="49"/>
      <c r="F285" s="49"/>
      <c r="G285" s="49"/>
      <c r="H285" s="49"/>
      <c r="I285" s="49"/>
      <c r="J285" s="49"/>
    </row>
    <row r="286">
      <c r="A286" s="49"/>
      <c r="B286" s="49"/>
      <c r="C286" s="49"/>
      <c r="D286" s="49"/>
      <c r="E286" s="49"/>
      <c r="F286" s="49"/>
      <c r="G286" s="49"/>
      <c r="H286" s="49"/>
      <c r="I286" s="49"/>
      <c r="J286" s="49"/>
    </row>
    <row r="287">
      <c r="A287" s="49"/>
      <c r="B287" s="49"/>
      <c r="C287" s="49"/>
      <c r="D287" s="49"/>
      <c r="E287" s="49"/>
      <c r="F287" s="49"/>
      <c r="G287" s="49"/>
      <c r="H287" s="49"/>
      <c r="I287" s="49"/>
      <c r="J287" s="49"/>
    </row>
    <row r="288">
      <c r="A288" s="49"/>
      <c r="B288" s="49"/>
      <c r="C288" s="49"/>
      <c r="D288" s="49"/>
      <c r="E288" s="49"/>
      <c r="F288" s="49"/>
      <c r="G288" s="49"/>
      <c r="H288" s="49"/>
      <c r="I288" s="49"/>
      <c r="J288" s="49"/>
    </row>
    <row r="289">
      <c r="A289" s="49"/>
      <c r="B289" s="49"/>
      <c r="C289" s="49"/>
      <c r="D289" s="49"/>
      <c r="E289" s="49"/>
      <c r="F289" s="49"/>
      <c r="G289" s="49"/>
      <c r="H289" s="49"/>
      <c r="I289" s="49"/>
      <c r="J289" s="49"/>
    </row>
    <row r="290">
      <c r="A290" s="49"/>
      <c r="B290" s="49"/>
      <c r="C290" s="49"/>
      <c r="D290" s="49"/>
      <c r="E290" s="49"/>
      <c r="F290" s="49"/>
      <c r="G290" s="49"/>
      <c r="H290" s="49"/>
      <c r="I290" s="49"/>
      <c r="J290" s="49"/>
    </row>
    <row r="291">
      <c r="A291" s="49"/>
      <c r="B291" s="49"/>
      <c r="C291" s="49"/>
      <c r="D291" s="49"/>
      <c r="E291" s="49"/>
      <c r="F291" s="49"/>
      <c r="G291" s="49"/>
      <c r="H291" s="49"/>
      <c r="I291" s="49"/>
      <c r="J291" s="49"/>
    </row>
    <row r="292">
      <c r="A292" s="49"/>
      <c r="B292" s="49"/>
      <c r="C292" s="49"/>
      <c r="D292" s="49"/>
      <c r="E292" s="49"/>
      <c r="F292" s="49"/>
      <c r="G292" s="49"/>
      <c r="H292" s="49"/>
      <c r="I292" s="49"/>
      <c r="J292" s="49"/>
    </row>
    <row r="293">
      <c r="A293" s="49"/>
      <c r="B293" s="49"/>
      <c r="C293" s="49"/>
      <c r="D293" s="49"/>
      <c r="E293" s="49"/>
      <c r="F293" s="49"/>
      <c r="G293" s="49"/>
      <c r="H293" s="49"/>
      <c r="I293" s="49"/>
      <c r="J293" s="49"/>
    </row>
    <row r="294">
      <c r="A294" s="49"/>
      <c r="B294" s="49"/>
      <c r="C294" s="49"/>
      <c r="D294" s="49"/>
      <c r="E294" s="49"/>
      <c r="F294" s="49"/>
      <c r="G294" s="49"/>
      <c r="H294" s="49"/>
      <c r="I294" s="49"/>
      <c r="J294" s="49"/>
    </row>
    <row r="295">
      <c r="A295" s="49"/>
      <c r="B295" s="49"/>
      <c r="C295" s="49"/>
      <c r="D295" s="49"/>
      <c r="E295" s="49"/>
      <c r="F295" s="49"/>
      <c r="G295" s="49"/>
      <c r="H295" s="49"/>
      <c r="I295" s="49"/>
      <c r="J295" s="49"/>
    </row>
    <row r="296">
      <c r="A296" s="49"/>
      <c r="B296" s="49"/>
      <c r="C296" s="49"/>
      <c r="D296" s="49"/>
      <c r="E296" s="49"/>
      <c r="F296" s="49"/>
      <c r="G296" s="49"/>
      <c r="H296" s="49"/>
      <c r="I296" s="49"/>
      <c r="J296" s="49"/>
    </row>
    <row r="297">
      <c r="A297" s="49"/>
      <c r="B297" s="49"/>
      <c r="C297" s="49"/>
      <c r="D297" s="49"/>
      <c r="E297" s="49"/>
      <c r="F297" s="49"/>
      <c r="G297" s="49"/>
      <c r="H297" s="49"/>
      <c r="I297" s="49"/>
      <c r="J297" s="49"/>
    </row>
    <row r="298">
      <c r="A298" s="49"/>
      <c r="B298" s="49"/>
      <c r="C298" s="49"/>
      <c r="D298" s="49"/>
      <c r="E298" s="49"/>
      <c r="F298" s="49"/>
      <c r="G298" s="49"/>
      <c r="H298" s="49"/>
      <c r="I298" s="49"/>
      <c r="J298" s="49"/>
    </row>
    <row r="299">
      <c r="A299" s="49"/>
      <c r="B299" s="49"/>
      <c r="C299" s="49"/>
      <c r="D299" s="49"/>
      <c r="E299" s="49"/>
      <c r="F299" s="49"/>
      <c r="G299" s="49"/>
      <c r="H299" s="49"/>
      <c r="I299" s="49"/>
      <c r="J299" s="49"/>
    </row>
    <row r="300">
      <c r="A300" s="49"/>
      <c r="B300" s="49"/>
      <c r="C300" s="49"/>
      <c r="D300" s="49"/>
      <c r="E300" s="49"/>
      <c r="F300" s="49"/>
      <c r="G300" s="49"/>
      <c r="H300" s="49"/>
      <c r="I300" s="49"/>
      <c r="J300" s="49"/>
    </row>
    <row r="301">
      <c r="A301" s="49"/>
      <c r="B301" s="49"/>
      <c r="C301" s="49"/>
      <c r="D301" s="49"/>
      <c r="E301" s="49"/>
      <c r="F301" s="49"/>
      <c r="G301" s="49"/>
      <c r="H301" s="49"/>
      <c r="I301" s="49"/>
      <c r="J301" s="49"/>
    </row>
    <row r="302">
      <c r="A302" s="49"/>
      <c r="B302" s="49"/>
      <c r="C302" s="49"/>
      <c r="D302" s="49"/>
      <c r="E302" s="49"/>
      <c r="F302" s="49"/>
      <c r="G302" s="49"/>
      <c r="H302" s="49"/>
      <c r="I302" s="49"/>
      <c r="J302" s="49"/>
    </row>
    <row r="303">
      <c r="A303" s="49"/>
      <c r="B303" s="49"/>
      <c r="C303" s="49"/>
      <c r="D303" s="49"/>
      <c r="E303" s="49"/>
      <c r="F303" s="49"/>
      <c r="G303" s="49"/>
      <c r="H303" s="49"/>
      <c r="I303" s="49"/>
      <c r="J303" s="49"/>
    </row>
    <row r="304">
      <c r="A304" s="49"/>
      <c r="B304" s="49"/>
      <c r="C304" s="49"/>
      <c r="D304" s="49"/>
      <c r="E304" s="49"/>
      <c r="F304" s="49"/>
      <c r="G304" s="49"/>
      <c r="H304" s="49"/>
      <c r="I304" s="49"/>
      <c r="J304" s="49"/>
    </row>
    <row r="305">
      <c r="A305" s="49"/>
      <c r="B305" s="49"/>
      <c r="C305" s="49"/>
      <c r="D305" s="49"/>
      <c r="E305" s="49"/>
      <c r="F305" s="49"/>
      <c r="G305" s="49"/>
      <c r="H305" s="49"/>
      <c r="I305" s="49"/>
      <c r="J305" s="49"/>
    </row>
    <row r="306">
      <c r="A306" s="49"/>
      <c r="B306" s="49"/>
      <c r="C306" s="49"/>
      <c r="D306" s="49"/>
      <c r="E306" s="49"/>
      <c r="F306" s="49"/>
      <c r="G306" s="49"/>
      <c r="H306" s="49"/>
      <c r="I306" s="49"/>
      <c r="J306" s="49"/>
    </row>
    <row r="307">
      <c r="A307" s="49"/>
      <c r="B307" s="49"/>
      <c r="C307" s="49"/>
      <c r="D307" s="49"/>
      <c r="E307" s="49"/>
      <c r="F307" s="49"/>
      <c r="G307" s="49"/>
      <c r="H307" s="49"/>
      <c r="I307" s="49"/>
      <c r="J307" s="49"/>
    </row>
    <row r="308">
      <c r="A308" s="49"/>
      <c r="B308" s="49"/>
      <c r="C308" s="49"/>
      <c r="D308" s="49"/>
      <c r="E308" s="49"/>
      <c r="F308" s="49"/>
      <c r="G308" s="49"/>
      <c r="H308" s="49"/>
      <c r="I308" s="49"/>
      <c r="J308" s="49"/>
    </row>
    <row r="309">
      <c r="A309" s="49"/>
      <c r="B309" s="49"/>
      <c r="C309" s="49"/>
      <c r="D309" s="49"/>
      <c r="E309" s="49"/>
      <c r="F309" s="49"/>
      <c r="G309" s="49"/>
      <c r="H309" s="49"/>
      <c r="I309" s="49"/>
      <c r="J309" s="49"/>
    </row>
    <row r="310">
      <c r="A310" s="49"/>
      <c r="B310" s="49"/>
      <c r="C310" s="49"/>
      <c r="D310" s="49"/>
      <c r="E310" s="49"/>
      <c r="F310" s="49"/>
      <c r="G310" s="49"/>
      <c r="H310" s="49"/>
      <c r="I310" s="49"/>
      <c r="J310" s="49"/>
    </row>
    <row r="311">
      <c r="A311" s="49"/>
      <c r="B311" s="49"/>
      <c r="C311" s="49"/>
      <c r="D311" s="49"/>
      <c r="E311" s="49"/>
      <c r="F311" s="49"/>
      <c r="G311" s="49"/>
      <c r="H311" s="49"/>
      <c r="I311" s="49"/>
      <c r="J311" s="49"/>
    </row>
    <row r="312">
      <c r="A312" s="49"/>
      <c r="B312" s="49"/>
      <c r="C312" s="49"/>
      <c r="D312" s="49"/>
      <c r="E312" s="49"/>
      <c r="F312" s="49"/>
      <c r="G312" s="49"/>
      <c r="H312" s="49"/>
      <c r="I312" s="49"/>
      <c r="J312" s="49"/>
    </row>
    <row r="313">
      <c r="A313" s="49"/>
      <c r="B313" s="49"/>
      <c r="C313" s="49"/>
      <c r="D313" s="49"/>
      <c r="E313" s="49"/>
      <c r="F313" s="49"/>
      <c r="G313" s="49"/>
      <c r="H313" s="49"/>
      <c r="I313" s="49"/>
      <c r="J313" s="49"/>
    </row>
    <row r="314">
      <c r="A314" s="49"/>
      <c r="B314" s="49"/>
      <c r="C314" s="49"/>
      <c r="D314" s="49"/>
      <c r="E314" s="49"/>
      <c r="F314" s="49"/>
      <c r="G314" s="49"/>
      <c r="H314" s="49"/>
      <c r="I314" s="49"/>
      <c r="J314" s="49"/>
    </row>
    <row r="315">
      <c r="A315" s="49"/>
      <c r="B315" s="49"/>
      <c r="C315" s="49"/>
      <c r="D315" s="49"/>
      <c r="E315" s="49"/>
      <c r="F315" s="49"/>
      <c r="G315" s="49"/>
      <c r="H315" s="49"/>
      <c r="I315" s="49"/>
      <c r="J315" s="49"/>
    </row>
    <row r="316">
      <c r="A316" s="49"/>
      <c r="B316" s="49"/>
      <c r="C316" s="49"/>
      <c r="D316" s="49"/>
      <c r="E316" s="49"/>
      <c r="F316" s="49"/>
      <c r="G316" s="49"/>
      <c r="H316" s="49"/>
      <c r="I316" s="49"/>
      <c r="J316" s="49"/>
    </row>
    <row r="317">
      <c r="A317" s="49"/>
      <c r="B317" s="49"/>
      <c r="C317" s="49"/>
      <c r="D317" s="49"/>
      <c r="E317" s="49"/>
      <c r="F317" s="49"/>
      <c r="G317" s="49"/>
      <c r="H317" s="49"/>
      <c r="I317" s="49"/>
      <c r="J317" s="49"/>
    </row>
    <row r="318">
      <c r="A318" s="49"/>
      <c r="B318" s="49"/>
      <c r="C318" s="49"/>
      <c r="D318" s="49"/>
      <c r="E318" s="49"/>
      <c r="F318" s="49"/>
      <c r="G318" s="49"/>
      <c r="H318" s="49"/>
      <c r="I318" s="49"/>
      <c r="J318" s="49"/>
    </row>
    <row r="319">
      <c r="A319" s="49"/>
      <c r="B319" s="49"/>
      <c r="C319" s="49"/>
      <c r="D319" s="49"/>
      <c r="E319" s="49"/>
      <c r="F319" s="49"/>
      <c r="G319" s="49"/>
      <c r="H319" s="49"/>
      <c r="I319" s="49"/>
      <c r="J319" s="49"/>
    </row>
    <row r="320">
      <c r="A320" s="49"/>
      <c r="B320" s="49"/>
      <c r="C320" s="49"/>
      <c r="D320" s="49"/>
      <c r="E320" s="49"/>
      <c r="F320" s="49"/>
      <c r="G320" s="49"/>
      <c r="H320" s="49"/>
      <c r="I320" s="49"/>
      <c r="J320" s="49"/>
    </row>
    <row r="321">
      <c r="A321" s="49"/>
      <c r="B321" s="49"/>
      <c r="C321" s="49"/>
      <c r="D321" s="49"/>
      <c r="E321" s="49"/>
      <c r="F321" s="49"/>
      <c r="G321" s="49"/>
      <c r="H321" s="49"/>
      <c r="I321" s="49"/>
      <c r="J321" s="49"/>
    </row>
    <row r="322">
      <c r="A322" s="49"/>
      <c r="B322" s="49"/>
      <c r="C322" s="49"/>
      <c r="D322" s="49"/>
      <c r="E322" s="49"/>
      <c r="F322" s="49"/>
      <c r="G322" s="49"/>
      <c r="H322" s="49"/>
      <c r="I322" s="49"/>
      <c r="J322" s="49"/>
    </row>
    <row r="323">
      <c r="A323" s="49"/>
      <c r="B323" s="49"/>
      <c r="C323" s="49"/>
      <c r="D323" s="49"/>
      <c r="E323" s="49"/>
      <c r="F323" s="49"/>
      <c r="G323" s="49"/>
      <c r="H323" s="49"/>
      <c r="I323" s="49"/>
      <c r="J323" s="49"/>
    </row>
    <row r="324">
      <c r="A324" s="49"/>
      <c r="B324" s="49"/>
      <c r="C324" s="49"/>
      <c r="D324" s="49"/>
      <c r="E324" s="49"/>
      <c r="F324" s="49"/>
      <c r="G324" s="49"/>
      <c r="H324" s="49"/>
      <c r="I324" s="49"/>
      <c r="J324" s="49"/>
    </row>
    <row r="325">
      <c r="A325" s="49"/>
      <c r="B325" s="49"/>
      <c r="C325" s="49"/>
      <c r="D325" s="49"/>
      <c r="E325" s="49"/>
      <c r="F325" s="49"/>
      <c r="G325" s="49"/>
      <c r="H325" s="49"/>
      <c r="I325" s="49"/>
      <c r="J325" s="49"/>
    </row>
    <row r="326">
      <c r="A326" s="49"/>
      <c r="B326" s="49"/>
      <c r="C326" s="49"/>
      <c r="D326" s="49"/>
      <c r="E326" s="49"/>
      <c r="F326" s="49"/>
      <c r="G326" s="49"/>
      <c r="H326" s="49"/>
      <c r="I326" s="49"/>
      <c r="J326" s="49"/>
    </row>
    <row r="327">
      <c r="A327" s="49"/>
      <c r="B327" s="49"/>
      <c r="C327" s="49"/>
      <c r="D327" s="49"/>
      <c r="E327" s="49"/>
      <c r="F327" s="49"/>
      <c r="G327" s="49"/>
      <c r="H327" s="49"/>
      <c r="I327" s="49"/>
      <c r="J327" s="49"/>
    </row>
    <row r="328">
      <c r="A328" s="49"/>
      <c r="B328" s="49"/>
      <c r="C328" s="49"/>
      <c r="D328" s="49"/>
      <c r="E328" s="49"/>
      <c r="F328" s="49"/>
      <c r="G328" s="49"/>
      <c r="H328" s="49"/>
      <c r="I328" s="49"/>
      <c r="J328" s="49"/>
    </row>
    <row r="329">
      <c r="A329" s="49"/>
      <c r="B329" s="49"/>
      <c r="C329" s="49"/>
      <c r="D329" s="49"/>
      <c r="E329" s="49"/>
      <c r="F329" s="49"/>
      <c r="G329" s="49"/>
      <c r="H329" s="49"/>
      <c r="I329" s="49"/>
      <c r="J329" s="49"/>
    </row>
    <row r="330">
      <c r="A330" s="49"/>
      <c r="B330" s="49"/>
      <c r="C330" s="49"/>
      <c r="D330" s="49"/>
      <c r="E330" s="49"/>
      <c r="F330" s="49"/>
      <c r="G330" s="49"/>
      <c r="H330" s="49"/>
      <c r="I330" s="49"/>
      <c r="J330" s="49"/>
    </row>
    <row r="331">
      <c r="A331" s="49"/>
      <c r="B331" s="49"/>
      <c r="C331" s="49"/>
      <c r="D331" s="49"/>
      <c r="E331" s="49"/>
      <c r="F331" s="49"/>
      <c r="G331" s="49"/>
      <c r="H331" s="49"/>
      <c r="I331" s="49"/>
      <c r="J331" s="49"/>
    </row>
    <row r="332">
      <c r="A332" s="49"/>
      <c r="B332" s="49"/>
      <c r="C332" s="49"/>
      <c r="D332" s="49"/>
      <c r="E332" s="49"/>
      <c r="F332" s="49"/>
      <c r="G332" s="49"/>
      <c r="H332" s="49"/>
      <c r="I332" s="49"/>
      <c r="J332" s="49"/>
    </row>
    <row r="333">
      <c r="A333" s="49"/>
      <c r="B333" s="49"/>
      <c r="C333" s="49"/>
      <c r="D333" s="49"/>
      <c r="E333" s="49"/>
      <c r="F333" s="49"/>
      <c r="G333" s="49"/>
      <c r="H333" s="49"/>
      <c r="I333" s="49"/>
      <c r="J333" s="49"/>
    </row>
    <row r="334">
      <c r="A334" s="49"/>
      <c r="B334" s="49"/>
      <c r="C334" s="49"/>
      <c r="D334" s="49"/>
      <c r="E334" s="49"/>
      <c r="F334" s="49"/>
      <c r="G334" s="49"/>
      <c r="H334" s="49"/>
      <c r="I334" s="49"/>
      <c r="J334" s="49"/>
    </row>
    <row r="335">
      <c r="A335" s="49"/>
      <c r="B335" s="49"/>
      <c r="C335" s="49"/>
      <c r="D335" s="49"/>
      <c r="E335" s="49"/>
      <c r="F335" s="49"/>
      <c r="G335" s="49"/>
      <c r="H335" s="49"/>
      <c r="I335" s="49"/>
      <c r="J335" s="49"/>
    </row>
    <row r="336">
      <c r="A336" s="49"/>
      <c r="B336" s="49"/>
      <c r="C336" s="49"/>
      <c r="D336" s="49"/>
      <c r="E336" s="49"/>
      <c r="F336" s="49"/>
      <c r="G336" s="49"/>
      <c r="H336" s="49"/>
      <c r="I336" s="49"/>
      <c r="J336" s="49"/>
    </row>
    <row r="337">
      <c r="A337" s="49"/>
      <c r="B337" s="49"/>
      <c r="C337" s="49"/>
      <c r="D337" s="49"/>
      <c r="E337" s="49"/>
      <c r="F337" s="49"/>
      <c r="G337" s="49"/>
      <c r="H337" s="49"/>
      <c r="I337" s="49"/>
      <c r="J337" s="49"/>
    </row>
    <row r="338">
      <c r="A338" s="49"/>
      <c r="B338" s="49"/>
      <c r="C338" s="49"/>
      <c r="D338" s="49"/>
      <c r="E338" s="49"/>
      <c r="F338" s="49"/>
      <c r="G338" s="49"/>
      <c r="H338" s="49"/>
      <c r="I338" s="49"/>
      <c r="J338" s="49"/>
    </row>
    <row r="339">
      <c r="A339" s="49"/>
      <c r="B339" s="49"/>
      <c r="C339" s="49"/>
      <c r="D339" s="49"/>
      <c r="E339" s="49"/>
      <c r="F339" s="49"/>
      <c r="G339" s="49"/>
      <c r="H339" s="49"/>
      <c r="I339" s="49"/>
      <c r="J339" s="49"/>
    </row>
    <row r="340">
      <c r="A340" s="49"/>
      <c r="B340" s="49"/>
      <c r="C340" s="49"/>
      <c r="D340" s="49"/>
      <c r="E340" s="49"/>
      <c r="F340" s="49"/>
      <c r="G340" s="49"/>
      <c r="H340" s="49"/>
      <c r="I340" s="49"/>
      <c r="J340" s="49"/>
    </row>
    <row r="341">
      <c r="A341" s="49"/>
      <c r="B341" s="49"/>
      <c r="C341" s="49"/>
      <c r="D341" s="49"/>
      <c r="E341" s="49"/>
      <c r="F341" s="49"/>
      <c r="G341" s="49"/>
      <c r="H341" s="49"/>
      <c r="I341" s="49"/>
      <c r="J341" s="49"/>
    </row>
    <row r="342">
      <c r="A342" s="49"/>
      <c r="B342" s="49"/>
      <c r="C342" s="49"/>
      <c r="D342" s="49"/>
      <c r="E342" s="49"/>
      <c r="F342" s="49"/>
      <c r="G342" s="49"/>
      <c r="H342" s="49"/>
      <c r="I342" s="49"/>
      <c r="J342" s="49"/>
    </row>
    <row r="343">
      <c r="A343" s="49"/>
      <c r="B343" s="49"/>
      <c r="C343" s="49"/>
      <c r="D343" s="49"/>
      <c r="E343" s="49"/>
      <c r="F343" s="49"/>
      <c r="G343" s="49"/>
      <c r="H343" s="49"/>
      <c r="I343" s="49"/>
      <c r="J343" s="49"/>
    </row>
    <row r="344">
      <c r="A344" s="49"/>
      <c r="B344" s="49"/>
      <c r="C344" s="49"/>
      <c r="D344" s="49"/>
      <c r="E344" s="49"/>
      <c r="F344" s="49"/>
      <c r="G344" s="49"/>
      <c r="H344" s="49"/>
      <c r="I344" s="49"/>
      <c r="J344" s="49"/>
    </row>
    <row r="345">
      <c r="A345" s="49"/>
      <c r="B345" s="49"/>
      <c r="C345" s="49"/>
      <c r="D345" s="49"/>
      <c r="E345" s="49"/>
      <c r="F345" s="49"/>
      <c r="G345" s="49"/>
      <c r="H345" s="49"/>
      <c r="I345" s="49"/>
      <c r="J345" s="49"/>
    </row>
    <row r="346">
      <c r="A346" s="49"/>
      <c r="B346" s="49"/>
      <c r="C346" s="49"/>
      <c r="D346" s="49"/>
      <c r="E346" s="49"/>
      <c r="F346" s="49"/>
      <c r="G346" s="49"/>
      <c r="H346" s="49"/>
      <c r="I346" s="49"/>
      <c r="J346" s="49"/>
    </row>
    <row r="347">
      <c r="A347" s="49"/>
      <c r="B347" s="49"/>
      <c r="C347" s="49"/>
      <c r="D347" s="49"/>
      <c r="E347" s="49"/>
      <c r="F347" s="49"/>
      <c r="G347" s="49"/>
      <c r="H347" s="49"/>
      <c r="I347" s="49"/>
      <c r="J347" s="49"/>
    </row>
    <row r="348">
      <c r="A348" s="49"/>
      <c r="B348" s="49"/>
      <c r="C348" s="49"/>
      <c r="D348" s="49"/>
      <c r="E348" s="49"/>
      <c r="F348" s="49"/>
      <c r="G348" s="49"/>
      <c r="H348" s="49"/>
      <c r="I348" s="49"/>
      <c r="J348" s="49"/>
    </row>
    <row r="349">
      <c r="A349" s="49"/>
      <c r="B349" s="49"/>
      <c r="C349" s="49"/>
      <c r="D349" s="49"/>
      <c r="E349" s="49"/>
      <c r="F349" s="49"/>
      <c r="G349" s="49"/>
      <c r="H349" s="49"/>
      <c r="I349" s="49"/>
      <c r="J349" s="49"/>
    </row>
    <row r="350">
      <c r="A350" s="49"/>
      <c r="B350" s="49"/>
      <c r="C350" s="49"/>
      <c r="D350" s="49"/>
      <c r="E350" s="49"/>
      <c r="F350" s="49"/>
      <c r="G350" s="49"/>
      <c r="H350" s="49"/>
      <c r="I350" s="49"/>
      <c r="J350" s="49"/>
    </row>
    <row r="351">
      <c r="A351" s="49"/>
      <c r="B351" s="49"/>
      <c r="C351" s="49"/>
      <c r="D351" s="49"/>
      <c r="E351" s="49"/>
      <c r="F351" s="49"/>
      <c r="G351" s="49"/>
      <c r="H351" s="49"/>
      <c r="I351" s="49"/>
      <c r="J351" s="49"/>
    </row>
    <row r="352">
      <c r="A352" s="49"/>
      <c r="B352" s="49"/>
      <c r="C352" s="49"/>
      <c r="D352" s="49"/>
      <c r="E352" s="49"/>
      <c r="F352" s="49"/>
      <c r="G352" s="49"/>
      <c r="H352" s="49"/>
      <c r="I352" s="49"/>
      <c r="J352" s="49"/>
    </row>
    <row r="353">
      <c r="A353" s="49"/>
      <c r="B353" s="49"/>
      <c r="C353" s="49"/>
      <c r="D353" s="49"/>
      <c r="E353" s="49"/>
      <c r="F353" s="49"/>
      <c r="G353" s="49"/>
      <c r="H353" s="49"/>
      <c r="I353" s="49"/>
      <c r="J353" s="49"/>
    </row>
    <row r="354">
      <c r="A354" s="49"/>
      <c r="B354" s="49"/>
      <c r="C354" s="49"/>
      <c r="D354" s="49"/>
      <c r="E354" s="49"/>
      <c r="F354" s="49"/>
      <c r="G354" s="49"/>
      <c r="H354" s="49"/>
      <c r="I354" s="49"/>
      <c r="J354" s="49"/>
    </row>
    <row r="355">
      <c r="A355" s="49"/>
      <c r="B355" s="49"/>
      <c r="C355" s="49"/>
      <c r="D355" s="49"/>
      <c r="E355" s="49"/>
      <c r="F355" s="49"/>
      <c r="G355" s="49"/>
      <c r="H355" s="49"/>
      <c r="I355" s="49"/>
      <c r="J355" s="49"/>
    </row>
    <row r="356">
      <c r="A356" s="49"/>
      <c r="B356" s="49"/>
      <c r="C356" s="49"/>
      <c r="D356" s="49"/>
      <c r="E356" s="49"/>
      <c r="F356" s="49"/>
      <c r="G356" s="49"/>
      <c r="H356" s="49"/>
      <c r="I356" s="49"/>
      <c r="J356" s="49"/>
    </row>
    <row r="357">
      <c r="A357" s="49"/>
      <c r="B357" s="49"/>
      <c r="C357" s="49"/>
      <c r="D357" s="49"/>
      <c r="E357" s="49"/>
      <c r="F357" s="49"/>
      <c r="G357" s="49"/>
      <c r="H357" s="49"/>
      <c r="I357" s="49"/>
      <c r="J357" s="49"/>
    </row>
    <row r="358">
      <c r="A358" s="49"/>
      <c r="B358" s="49"/>
      <c r="C358" s="49"/>
      <c r="D358" s="49"/>
      <c r="E358" s="49"/>
      <c r="F358" s="49"/>
      <c r="G358" s="49"/>
      <c r="H358" s="49"/>
      <c r="I358" s="49"/>
      <c r="J358" s="49"/>
    </row>
    <row r="359">
      <c r="A359" s="49"/>
      <c r="B359" s="49"/>
      <c r="C359" s="49"/>
      <c r="D359" s="49"/>
      <c r="E359" s="49"/>
      <c r="F359" s="49"/>
      <c r="G359" s="49"/>
      <c r="H359" s="49"/>
      <c r="I359" s="49"/>
      <c r="J359" s="49"/>
    </row>
    <row r="360">
      <c r="A360" s="49"/>
      <c r="B360" s="49"/>
      <c r="C360" s="49"/>
      <c r="D360" s="49"/>
      <c r="E360" s="49"/>
      <c r="F360" s="49"/>
      <c r="G360" s="49"/>
      <c r="H360" s="49"/>
      <c r="I360" s="49"/>
      <c r="J360" s="49"/>
    </row>
    <row r="361">
      <c r="A361" s="49"/>
      <c r="B361" s="49"/>
      <c r="C361" s="49"/>
      <c r="D361" s="49"/>
      <c r="E361" s="49"/>
      <c r="F361" s="49"/>
      <c r="G361" s="49"/>
      <c r="H361" s="49"/>
      <c r="I361" s="49"/>
      <c r="J361" s="49"/>
    </row>
    <row r="362">
      <c r="A362" s="49"/>
      <c r="B362" s="49"/>
      <c r="C362" s="49"/>
      <c r="D362" s="49"/>
      <c r="E362" s="49"/>
      <c r="F362" s="49"/>
      <c r="G362" s="49"/>
      <c r="H362" s="49"/>
      <c r="I362" s="49"/>
      <c r="J362" s="49"/>
    </row>
    <row r="363">
      <c r="A363" s="49"/>
      <c r="B363" s="49"/>
      <c r="C363" s="49"/>
      <c r="D363" s="49"/>
      <c r="E363" s="49"/>
      <c r="F363" s="49"/>
      <c r="G363" s="49"/>
      <c r="H363" s="49"/>
      <c r="I363" s="49"/>
      <c r="J363" s="49"/>
    </row>
    <row r="364">
      <c r="A364" s="49"/>
      <c r="B364" s="49"/>
      <c r="C364" s="49"/>
      <c r="D364" s="49"/>
      <c r="E364" s="49"/>
      <c r="F364" s="49"/>
      <c r="G364" s="49"/>
      <c r="H364" s="49"/>
      <c r="I364" s="49"/>
      <c r="J364" s="49"/>
    </row>
    <row r="365">
      <c r="A365" s="49"/>
      <c r="B365" s="49"/>
      <c r="C365" s="49"/>
      <c r="D365" s="49"/>
      <c r="E365" s="49"/>
      <c r="F365" s="49"/>
      <c r="G365" s="49"/>
      <c r="H365" s="49"/>
      <c r="I365" s="49"/>
      <c r="J365" s="49"/>
    </row>
    <row r="366">
      <c r="A366" s="49"/>
      <c r="B366" s="49"/>
      <c r="C366" s="49"/>
      <c r="D366" s="49"/>
      <c r="E366" s="49"/>
      <c r="F366" s="49"/>
      <c r="G366" s="49"/>
      <c r="H366" s="49"/>
      <c r="I366" s="49"/>
      <c r="J366" s="49"/>
    </row>
    <row r="367">
      <c r="A367" s="49"/>
      <c r="B367" s="49"/>
      <c r="C367" s="49"/>
      <c r="D367" s="49"/>
      <c r="E367" s="49"/>
      <c r="F367" s="49"/>
      <c r="G367" s="49"/>
      <c r="H367" s="49"/>
      <c r="I367" s="49"/>
      <c r="J367" s="49"/>
    </row>
    <row r="368">
      <c r="A368" s="49"/>
      <c r="B368" s="49"/>
      <c r="C368" s="49"/>
      <c r="D368" s="49"/>
      <c r="E368" s="49"/>
      <c r="F368" s="49"/>
      <c r="G368" s="49"/>
      <c r="H368" s="49"/>
      <c r="I368" s="49"/>
      <c r="J368" s="49"/>
    </row>
    <row r="369">
      <c r="A369" s="49"/>
      <c r="B369" s="49"/>
      <c r="C369" s="49"/>
      <c r="D369" s="49"/>
      <c r="E369" s="49"/>
      <c r="F369" s="49"/>
      <c r="G369" s="49"/>
      <c r="H369" s="49"/>
      <c r="I369" s="49"/>
      <c r="J369" s="49"/>
    </row>
    <row r="370">
      <c r="A370" s="49"/>
      <c r="B370" s="49"/>
      <c r="C370" s="49"/>
      <c r="D370" s="49"/>
      <c r="E370" s="49"/>
      <c r="F370" s="49"/>
      <c r="G370" s="49"/>
      <c r="H370" s="49"/>
      <c r="I370" s="49"/>
      <c r="J370" s="49"/>
    </row>
    <row r="371">
      <c r="A371" s="49"/>
      <c r="B371" s="49"/>
      <c r="C371" s="49"/>
      <c r="D371" s="49"/>
      <c r="E371" s="49"/>
      <c r="F371" s="49"/>
      <c r="G371" s="49"/>
      <c r="H371" s="49"/>
      <c r="I371" s="49"/>
      <c r="J371" s="49"/>
    </row>
    <row r="372">
      <c r="A372" s="49"/>
      <c r="B372" s="49"/>
      <c r="C372" s="49"/>
      <c r="D372" s="49"/>
      <c r="E372" s="49"/>
      <c r="F372" s="49"/>
      <c r="G372" s="49"/>
      <c r="H372" s="49"/>
      <c r="I372" s="49"/>
      <c r="J372" s="49"/>
    </row>
    <row r="373">
      <c r="A373" s="49"/>
      <c r="B373" s="49"/>
      <c r="C373" s="49"/>
      <c r="D373" s="49"/>
      <c r="E373" s="49"/>
      <c r="F373" s="49"/>
      <c r="G373" s="49"/>
      <c r="H373" s="49"/>
      <c r="I373" s="49"/>
      <c r="J373" s="49"/>
    </row>
    <row r="374">
      <c r="A374" s="49"/>
      <c r="B374" s="49"/>
      <c r="C374" s="49"/>
      <c r="D374" s="49"/>
      <c r="E374" s="49"/>
      <c r="F374" s="49"/>
      <c r="G374" s="49"/>
      <c r="H374" s="49"/>
      <c r="I374" s="49"/>
      <c r="J374" s="49"/>
    </row>
    <row r="375">
      <c r="A375" s="49"/>
      <c r="B375" s="49"/>
      <c r="C375" s="49"/>
      <c r="D375" s="49"/>
      <c r="E375" s="49"/>
      <c r="F375" s="49"/>
      <c r="G375" s="49"/>
      <c r="H375" s="49"/>
      <c r="I375" s="49"/>
      <c r="J375" s="49"/>
    </row>
    <row r="376">
      <c r="A376" s="49"/>
      <c r="B376" s="49"/>
      <c r="C376" s="49"/>
      <c r="D376" s="49"/>
      <c r="E376" s="49"/>
      <c r="F376" s="49"/>
      <c r="G376" s="49"/>
      <c r="H376" s="49"/>
      <c r="I376" s="49"/>
      <c r="J376" s="49"/>
    </row>
    <row r="377">
      <c r="A377" s="49"/>
      <c r="B377" s="49"/>
      <c r="C377" s="49"/>
      <c r="D377" s="49"/>
      <c r="E377" s="49"/>
      <c r="F377" s="49"/>
      <c r="G377" s="49"/>
      <c r="H377" s="49"/>
      <c r="I377" s="49"/>
      <c r="J377" s="49"/>
    </row>
    <row r="378">
      <c r="A378" s="49"/>
      <c r="B378" s="49"/>
      <c r="C378" s="49"/>
      <c r="D378" s="49"/>
      <c r="E378" s="49"/>
      <c r="F378" s="49"/>
      <c r="G378" s="49"/>
      <c r="H378" s="49"/>
      <c r="I378" s="49"/>
      <c r="J378" s="49"/>
    </row>
    <row r="379">
      <c r="A379" s="49"/>
      <c r="B379" s="49"/>
      <c r="C379" s="49"/>
      <c r="D379" s="49"/>
      <c r="E379" s="49"/>
      <c r="F379" s="49"/>
      <c r="G379" s="49"/>
      <c r="H379" s="49"/>
      <c r="I379" s="49"/>
      <c r="J379" s="49"/>
    </row>
    <row r="380">
      <c r="A380" s="49"/>
      <c r="B380" s="49"/>
      <c r="C380" s="49"/>
      <c r="D380" s="49"/>
      <c r="E380" s="49"/>
      <c r="F380" s="49"/>
      <c r="G380" s="49"/>
      <c r="H380" s="49"/>
      <c r="I380" s="49"/>
      <c r="J380" s="49"/>
    </row>
    <row r="381">
      <c r="A381" s="49"/>
      <c r="B381" s="49"/>
      <c r="C381" s="49"/>
      <c r="D381" s="49"/>
      <c r="E381" s="49"/>
      <c r="F381" s="49"/>
      <c r="G381" s="49"/>
      <c r="H381" s="49"/>
      <c r="I381" s="49"/>
      <c r="J381" s="49"/>
    </row>
    <row r="382">
      <c r="A382" s="49"/>
      <c r="B382" s="49"/>
      <c r="C382" s="49"/>
      <c r="D382" s="49"/>
      <c r="E382" s="49"/>
      <c r="F382" s="49"/>
      <c r="G382" s="49"/>
      <c r="H382" s="49"/>
      <c r="I382" s="49"/>
      <c r="J382" s="49"/>
    </row>
    <row r="383">
      <c r="A383" s="49"/>
      <c r="B383" s="49"/>
      <c r="C383" s="49"/>
      <c r="D383" s="49"/>
      <c r="E383" s="49"/>
      <c r="F383" s="49"/>
      <c r="G383" s="49"/>
      <c r="H383" s="49"/>
      <c r="I383" s="49"/>
      <c r="J383" s="49"/>
    </row>
    <row r="384">
      <c r="A384" s="49"/>
      <c r="B384" s="49"/>
      <c r="C384" s="49"/>
      <c r="D384" s="49"/>
      <c r="E384" s="49"/>
      <c r="F384" s="49"/>
      <c r="G384" s="49"/>
      <c r="H384" s="49"/>
      <c r="I384" s="49"/>
      <c r="J384" s="49"/>
    </row>
    <row r="385">
      <c r="A385" s="49"/>
      <c r="B385" s="49"/>
      <c r="C385" s="49"/>
      <c r="D385" s="49"/>
      <c r="E385" s="49"/>
      <c r="F385" s="49"/>
      <c r="G385" s="49"/>
      <c r="H385" s="49"/>
      <c r="I385" s="49"/>
      <c r="J385" s="49"/>
    </row>
    <row r="386">
      <c r="A386" s="49"/>
      <c r="B386" s="49"/>
      <c r="C386" s="49"/>
      <c r="D386" s="49"/>
      <c r="E386" s="49"/>
      <c r="F386" s="49"/>
      <c r="G386" s="49"/>
      <c r="H386" s="49"/>
      <c r="I386" s="49"/>
      <c r="J386" s="49"/>
    </row>
    <row r="387">
      <c r="A387" s="49"/>
      <c r="B387" s="49"/>
      <c r="C387" s="49"/>
      <c r="D387" s="49"/>
      <c r="E387" s="49"/>
      <c r="F387" s="49"/>
      <c r="G387" s="49"/>
      <c r="H387" s="49"/>
      <c r="I387" s="49"/>
      <c r="J387" s="49"/>
    </row>
    <row r="388">
      <c r="A388" s="49"/>
      <c r="B388" s="49"/>
      <c r="C388" s="49"/>
      <c r="D388" s="49"/>
      <c r="E388" s="49"/>
      <c r="F388" s="49"/>
      <c r="G388" s="49"/>
      <c r="H388" s="49"/>
      <c r="I388" s="49"/>
      <c r="J388" s="49"/>
    </row>
    <row r="389">
      <c r="A389" s="49"/>
      <c r="B389" s="49"/>
      <c r="C389" s="49"/>
      <c r="D389" s="49"/>
      <c r="E389" s="49"/>
      <c r="F389" s="49"/>
      <c r="G389" s="49"/>
      <c r="H389" s="49"/>
      <c r="I389" s="49"/>
      <c r="J389" s="49"/>
    </row>
    <row r="390">
      <c r="A390" s="49"/>
      <c r="B390" s="49"/>
      <c r="C390" s="49"/>
      <c r="D390" s="49"/>
      <c r="E390" s="49"/>
      <c r="F390" s="49"/>
      <c r="G390" s="49"/>
      <c r="H390" s="49"/>
      <c r="I390" s="49"/>
      <c r="J390" s="49"/>
    </row>
    <row r="391">
      <c r="A391" s="49"/>
      <c r="B391" s="49"/>
      <c r="C391" s="49"/>
      <c r="D391" s="49"/>
      <c r="E391" s="49"/>
      <c r="F391" s="49"/>
      <c r="G391" s="49"/>
      <c r="H391" s="49"/>
      <c r="I391" s="49"/>
      <c r="J391" s="49"/>
    </row>
    <row r="392">
      <c r="A392" s="49"/>
      <c r="B392" s="49"/>
      <c r="C392" s="49"/>
      <c r="D392" s="49"/>
      <c r="E392" s="49"/>
      <c r="F392" s="49"/>
      <c r="G392" s="49"/>
      <c r="H392" s="49"/>
      <c r="I392" s="49"/>
      <c r="J392" s="49"/>
    </row>
    <row r="393">
      <c r="A393" s="49"/>
      <c r="B393" s="49"/>
      <c r="C393" s="49"/>
      <c r="D393" s="49"/>
      <c r="E393" s="49"/>
      <c r="F393" s="49"/>
      <c r="G393" s="49"/>
      <c r="H393" s="49"/>
      <c r="I393" s="49"/>
      <c r="J393" s="49"/>
    </row>
    <row r="394">
      <c r="A394" s="49"/>
      <c r="B394" s="49"/>
      <c r="C394" s="49"/>
      <c r="D394" s="49"/>
      <c r="E394" s="49"/>
      <c r="F394" s="49"/>
      <c r="G394" s="49"/>
      <c r="H394" s="49"/>
      <c r="I394" s="49"/>
      <c r="J394" s="49"/>
    </row>
    <row r="395">
      <c r="A395" s="49"/>
      <c r="B395" s="49"/>
      <c r="C395" s="49"/>
      <c r="D395" s="49"/>
      <c r="E395" s="49"/>
      <c r="F395" s="49"/>
      <c r="G395" s="49"/>
      <c r="H395" s="49"/>
      <c r="I395" s="49"/>
      <c r="J395" s="49"/>
    </row>
    <row r="396">
      <c r="A396" s="49"/>
      <c r="B396" s="49"/>
      <c r="C396" s="49"/>
      <c r="D396" s="49"/>
      <c r="E396" s="49"/>
      <c r="F396" s="49"/>
      <c r="G396" s="49"/>
      <c r="H396" s="49"/>
      <c r="I396" s="49"/>
      <c r="J396" s="49"/>
    </row>
    <row r="397">
      <c r="A397" s="49"/>
      <c r="B397" s="49"/>
      <c r="C397" s="49"/>
      <c r="D397" s="49"/>
      <c r="E397" s="49"/>
      <c r="F397" s="49"/>
      <c r="G397" s="49"/>
      <c r="H397" s="49"/>
      <c r="I397" s="49"/>
      <c r="J397" s="49"/>
    </row>
    <row r="398">
      <c r="A398" s="49"/>
      <c r="B398" s="49"/>
      <c r="C398" s="49"/>
      <c r="D398" s="49"/>
      <c r="E398" s="49"/>
      <c r="F398" s="49"/>
      <c r="G398" s="49"/>
      <c r="H398" s="49"/>
      <c r="I398" s="49"/>
      <c r="J398" s="49"/>
    </row>
    <row r="399">
      <c r="A399" s="49"/>
      <c r="B399" s="49"/>
      <c r="C399" s="49"/>
      <c r="D399" s="49"/>
      <c r="E399" s="49"/>
      <c r="F399" s="49"/>
      <c r="G399" s="49"/>
      <c r="H399" s="49"/>
      <c r="I399" s="49"/>
      <c r="J399" s="49"/>
    </row>
    <row r="400">
      <c r="A400" s="49"/>
      <c r="B400" s="49"/>
      <c r="C400" s="49"/>
      <c r="D400" s="49"/>
      <c r="E400" s="49"/>
      <c r="F400" s="49"/>
      <c r="G400" s="49"/>
      <c r="H400" s="49"/>
      <c r="I400" s="49"/>
      <c r="J400" s="49"/>
    </row>
    <row r="401">
      <c r="A401" s="49"/>
      <c r="B401" s="49"/>
      <c r="C401" s="49"/>
      <c r="D401" s="49"/>
      <c r="E401" s="49"/>
      <c r="F401" s="49"/>
      <c r="G401" s="49"/>
      <c r="H401" s="49"/>
      <c r="I401" s="49"/>
      <c r="J401" s="49"/>
    </row>
    <row r="402">
      <c r="A402" s="49"/>
      <c r="B402" s="49"/>
      <c r="C402" s="49"/>
      <c r="D402" s="49"/>
      <c r="E402" s="49"/>
      <c r="F402" s="49"/>
      <c r="G402" s="49"/>
      <c r="H402" s="49"/>
      <c r="I402" s="49"/>
      <c r="J402" s="49"/>
    </row>
    <row r="403">
      <c r="A403" s="49"/>
      <c r="B403" s="49"/>
      <c r="C403" s="49"/>
      <c r="D403" s="49"/>
      <c r="E403" s="49"/>
      <c r="F403" s="49"/>
      <c r="G403" s="49"/>
      <c r="H403" s="49"/>
      <c r="I403" s="49"/>
      <c r="J403" s="49"/>
    </row>
    <row r="404">
      <c r="A404" s="49"/>
      <c r="B404" s="49"/>
      <c r="C404" s="49"/>
      <c r="D404" s="49"/>
      <c r="E404" s="49"/>
      <c r="F404" s="49"/>
      <c r="G404" s="49"/>
      <c r="H404" s="49"/>
      <c r="I404" s="49"/>
      <c r="J404" s="49"/>
    </row>
    <row r="405">
      <c r="A405" s="49"/>
      <c r="B405" s="49"/>
      <c r="C405" s="49"/>
      <c r="D405" s="49"/>
      <c r="E405" s="49"/>
      <c r="F405" s="49"/>
      <c r="G405" s="49"/>
      <c r="H405" s="49"/>
      <c r="I405" s="49"/>
      <c r="J405" s="49"/>
    </row>
    <row r="406">
      <c r="A406" s="49"/>
      <c r="B406" s="49"/>
      <c r="C406" s="49"/>
      <c r="D406" s="49"/>
      <c r="E406" s="49"/>
      <c r="F406" s="49"/>
      <c r="G406" s="49"/>
      <c r="H406" s="49"/>
      <c r="I406" s="49"/>
      <c r="J406" s="49"/>
    </row>
    <row r="407">
      <c r="A407" s="49"/>
      <c r="B407" s="49"/>
      <c r="C407" s="49"/>
      <c r="D407" s="49"/>
      <c r="E407" s="49"/>
      <c r="F407" s="49"/>
      <c r="G407" s="49"/>
      <c r="H407" s="49"/>
      <c r="I407" s="49"/>
      <c r="J407" s="49"/>
    </row>
    <row r="408">
      <c r="A408" s="49"/>
      <c r="B408" s="49"/>
      <c r="C408" s="49"/>
      <c r="D408" s="49"/>
      <c r="E408" s="49"/>
      <c r="F408" s="49"/>
      <c r="G408" s="49"/>
      <c r="H408" s="49"/>
      <c r="I408" s="49"/>
      <c r="J408" s="49"/>
    </row>
    <row r="409">
      <c r="A409" s="49"/>
      <c r="B409" s="49"/>
      <c r="C409" s="49"/>
      <c r="D409" s="49"/>
      <c r="E409" s="49"/>
      <c r="F409" s="49"/>
      <c r="G409" s="49"/>
      <c r="H409" s="49"/>
      <c r="I409" s="49"/>
      <c r="J409" s="49"/>
    </row>
    <row r="410">
      <c r="A410" s="49"/>
      <c r="B410" s="49"/>
      <c r="C410" s="49"/>
      <c r="D410" s="49"/>
      <c r="E410" s="49"/>
      <c r="F410" s="49"/>
      <c r="G410" s="49"/>
      <c r="H410" s="49"/>
      <c r="I410" s="49"/>
      <c r="J410" s="49"/>
    </row>
    <row r="411">
      <c r="A411" s="49"/>
      <c r="B411" s="49"/>
      <c r="C411" s="49"/>
      <c r="D411" s="49"/>
      <c r="E411" s="49"/>
      <c r="F411" s="49"/>
      <c r="G411" s="49"/>
      <c r="H411" s="49"/>
      <c r="I411" s="49"/>
      <c r="J411" s="49"/>
    </row>
    <row r="412">
      <c r="A412" s="49"/>
      <c r="B412" s="49"/>
      <c r="C412" s="49"/>
      <c r="D412" s="49"/>
      <c r="E412" s="49"/>
      <c r="F412" s="49"/>
      <c r="G412" s="49"/>
      <c r="H412" s="49"/>
      <c r="I412" s="49"/>
      <c r="J412" s="49"/>
    </row>
    <row r="413">
      <c r="A413" s="49"/>
      <c r="B413" s="49"/>
      <c r="C413" s="49"/>
      <c r="D413" s="49"/>
      <c r="E413" s="49"/>
      <c r="F413" s="49"/>
      <c r="G413" s="49"/>
      <c r="H413" s="49"/>
      <c r="I413" s="49"/>
      <c r="J413" s="49"/>
    </row>
    <row r="414">
      <c r="A414" s="49"/>
      <c r="B414" s="49"/>
      <c r="C414" s="49"/>
      <c r="D414" s="49"/>
      <c r="E414" s="49"/>
      <c r="F414" s="49"/>
      <c r="G414" s="49"/>
      <c r="H414" s="49"/>
      <c r="I414" s="49"/>
      <c r="J414" s="49"/>
    </row>
    <row r="415">
      <c r="A415" s="49"/>
      <c r="B415" s="49"/>
      <c r="C415" s="49"/>
      <c r="D415" s="49"/>
      <c r="E415" s="49"/>
      <c r="F415" s="49"/>
      <c r="G415" s="49"/>
      <c r="H415" s="49"/>
      <c r="I415" s="49"/>
      <c r="J415" s="49"/>
    </row>
    <row r="416">
      <c r="A416" s="49"/>
      <c r="B416" s="49"/>
      <c r="C416" s="49"/>
      <c r="D416" s="49"/>
      <c r="E416" s="49"/>
      <c r="F416" s="49"/>
      <c r="G416" s="49"/>
      <c r="H416" s="49"/>
      <c r="I416" s="49"/>
      <c r="J416" s="49"/>
    </row>
    <row r="417">
      <c r="A417" s="49"/>
      <c r="B417" s="49"/>
      <c r="C417" s="49"/>
      <c r="D417" s="49"/>
      <c r="E417" s="49"/>
      <c r="F417" s="49"/>
      <c r="G417" s="49"/>
      <c r="H417" s="49"/>
      <c r="I417" s="49"/>
      <c r="J417" s="49"/>
    </row>
    <row r="418">
      <c r="A418" s="49"/>
      <c r="B418" s="49"/>
      <c r="C418" s="49"/>
      <c r="D418" s="49"/>
      <c r="E418" s="49"/>
      <c r="F418" s="49"/>
      <c r="G418" s="49"/>
      <c r="H418" s="49"/>
      <c r="I418" s="49"/>
      <c r="J418" s="49"/>
    </row>
    <row r="419">
      <c r="A419" s="49"/>
      <c r="B419" s="49"/>
      <c r="C419" s="49"/>
      <c r="D419" s="49"/>
      <c r="E419" s="49"/>
      <c r="F419" s="49"/>
      <c r="G419" s="49"/>
      <c r="H419" s="49"/>
      <c r="I419" s="49"/>
      <c r="J419" s="49"/>
    </row>
    <row r="420">
      <c r="A420" s="49"/>
      <c r="B420" s="49"/>
      <c r="C420" s="49"/>
      <c r="D420" s="49"/>
      <c r="E420" s="49"/>
      <c r="F420" s="49"/>
      <c r="G420" s="49"/>
      <c r="H420" s="49"/>
      <c r="I420" s="49"/>
      <c r="J420" s="49"/>
    </row>
    <row r="421">
      <c r="A421" s="49"/>
      <c r="B421" s="49"/>
      <c r="C421" s="49"/>
      <c r="D421" s="49"/>
      <c r="E421" s="49"/>
      <c r="F421" s="49"/>
      <c r="G421" s="49"/>
      <c r="H421" s="49"/>
      <c r="I421" s="49"/>
      <c r="J421" s="49"/>
    </row>
    <row r="422">
      <c r="A422" s="49"/>
      <c r="B422" s="49"/>
      <c r="C422" s="49"/>
      <c r="D422" s="49"/>
      <c r="E422" s="49"/>
      <c r="F422" s="49"/>
      <c r="G422" s="49"/>
      <c r="H422" s="49"/>
      <c r="I422" s="49"/>
      <c r="J422" s="49"/>
    </row>
    <row r="423">
      <c r="A423" s="49"/>
      <c r="B423" s="49"/>
      <c r="C423" s="49"/>
      <c r="D423" s="49"/>
      <c r="E423" s="49"/>
      <c r="F423" s="49"/>
      <c r="G423" s="49"/>
      <c r="H423" s="49"/>
      <c r="I423" s="49"/>
      <c r="J423" s="49"/>
    </row>
    <row r="424">
      <c r="A424" s="49"/>
      <c r="B424" s="49"/>
      <c r="C424" s="49"/>
      <c r="D424" s="49"/>
      <c r="E424" s="49"/>
      <c r="F424" s="49"/>
      <c r="G424" s="49"/>
      <c r="H424" s="49"/>
      <c r="I424" s="49"/>
      <c r="J424" s="49"/>
    </row>
    <row r="425">
      <c r="A425" s="49"/>
      <c r="B425" s="49"/>
      <c r="C425" s="49"/>
      <c r="D425" s="49"/>
      <c r="E425" s="49"/>
      <c r="F425" s="49"/>
      <c r="G425" s="49"/>
      <c r="H425" s="49"/>
      <c r="I425" s="49"/>
      <c r="J425" s="49"/>
    </row>
    <row r="426">
      <c r="A426" s="49"/>
      <c r="B426" s="49"/>
      <c r="C426" s="49"/>
      <c r="D426" s="49"/>
      <c r="E426" s="49"/>
      <c r="F426" s="49"/>
      <c r="G426" s="49"/>
      <c r="H426" s="49"/>
      <c r="I426" s="49"/>
      <c r="J426" s="49"/>
    </row>
    <row r="427">
      <c r="A427" s="49"/>
      <c r="B427" s="49"/>
      <c r="C427" s="49"/>
      <c r="D427" s="49"/>
      <c r="E427" s="49"/>
      <c r="F427" s="49"/>
      <c r="G427" s="49"/>
      <c r="H427" s="49"/>
      <c r="I427" s="49"/>
      <c r="J427" s="49"/>
    </row>
    <row r="428">
      <c r="A428" s="49"/>
      <c r="B428" s="49"/>
      <c r="C428" s="49"/>
      <c r="D428" s="49"/>
      <c r="E428" s="49"/>
      <c r="F428" s="49"/>
      <c r="G428" s="49"/>
      <c r="H428" s="49"/>
      <c r="I428" s="49"/>
      <c r="J428" s="49"/>
    </row>
    <row r="429">
      <c r="A429" s="49"/>
      <c r="B429" s="49"/>
      <c r="C429" s="49"/>
      <c r="D429" s="49"/>
      <c r="E429" s="49"/>
      <c r="F429" s="49"/>
      <c r="G429" s="49"/>
      <c r="H429" s="49"/>
      <c r="I429" s="49"/>
      <c r="J429" s="49"/>
    </row>
    <row r="430">
      <c r="A430" s="49"/>
      <c r="B430" s="49"/>
      <c r="C430" s="49"/>
      <c r="D430" s="49"/>
      <c r="E430" s="49"/>
      <c r="F430" s="49"/>
      <c r="G430" s="49"/>
      <c r="H430" s="49"/>
      <c r="I430" s="49"/>
      <c r="J430" s="49"/>
    </row>
    <row r="431">
      <c r="A431" s="49"/>
      <c r="B431" s="49"/>
      <c r="C431" s="49"/>
      <c r="D431" s="49"/>
      <c r="E431" s="49"/>
      <c r="F431" s="49"/>
      <c r="G431" s="49"/>
      <c r="H431" s="49"/>
      <c r="I431" s="49"/>
      <c r="J431" s="49"/>
    </row>
    <row r="432">
      <c r="A432" s="49"/>
      <c r="B432" s="49"/>
      <c r="C432" s="49"/>
      <c r="D432" s="49"/>
      <c r="E432" s="49"/>
      <c r="F432" s="49"/>
      <c r="G432" s="49"/>
      <c r="H432" s="49"/>
      <c r="I432" s="49"/>
      <c r="J432" s="49"/>
    </row>
    <row r="433">
      <c r="A433" s="49"/>
      <c r="B433" s="49"/>
      <c r="C433" s="49"/>
      <c r="D433" s="49"/>
      <c r="E433" s="49"/>
      <c r="F433" s="49"/>
      <c r="G433" s="49"/>
      <c r="H433" s="49"/>
      <c r="I433" s="49"/>
      <c r="J433" s="49"/>
    </row>
    <row r="434">
      <c r="A434" s="49"/>
      <c r="B434" s="49"/>
      <c r="C434" s="49"/>
      <c r="D434" s="49"/>
      <c r="E434" s="49"/>
      <c r="F434" s="49"/>
      <c r="G434" s="49"/>
      <c r="H434" s="49"/>
      <c r="I434" s="49"/>
      <c r="J434" s="49"/>
    </row>
    <row r="435">
      <c r="A435" s="49"/>
      <c r="B435" s="49"/>
      <c r="C435" s="49"/>
      <c r="D435" s="49"/>
      <c r="E435" s="49"/>
      <c r="F435" s="49"/>
      <c r="G435" s="49"/>
      <c r="H435" s="49"/>
      <c r="I435" s="49"/>
      <c r="J435" s="49"/>
    </row>
    <row r="436">
      <c r="A436" s="49"/>
      <c r="B436" s="49"/>
      <c r="C436" s="49"/>
      <c r="D436" s="49"/>
      <c r="E436" s="49"/>
      <c r="F436" s="49"/>
      <c r="G436" s="49"/>
      <c r="H436" s="49"/>
      <c r="I436" s="49"/>
      <c r="J436" s="49"/>
    </row>
    <row r="437">
      <c r="A437" s="49"/>
      <c r="B437" s="49"/>
      <c r="C437" s="49"/>
      <c r="D437" s="49"/>
      <c r="E437" s="49"/>
      <c r="F437" s="49"/>
      <c r="G437" s="49"/>
      <c r="H437" s="49"/>
      <c r="I437" s="49"/>
      <c r="J437" s="49"/>
    </row>
    <row r="438">
      <c r="A438" s="49"/>
      <c r="B438" s="49"/>
      <c r="C438" s="49"/>
      <c r="D438" s="49"/>
      <c r="E438" s="49"/>
      <c r="F438" s="49"/>
      <c r="G438" s="49"/>
      <c r="H438" s="49"/>
      <c r="I438" s="49"/>
      <c r="J438" s="49"/>
    </row>
    <row r="439">
      <c r="A439" s="49"/>
      <c r="B439" s="49"/>
      <c r="C439" s="49"/>
      <c r="D439" s="49"/>
      <c r="E439" s="49"/>
      <c r="F439" s="49"/>
      <c r="G439" s="49"/>
      <c r="H439" s="49"/>
      <c r="I439" s="49"/>
      <c r="J439" s="49"/>
    </row>
    <row r="440">
      <c r="A440" s="49"/>
      <c r="B440" s="49"/>
      <c r="C440" s="49"/>
      <c r="D440" s="49"/>
      <c r="E440" s="49"/>
      <c r="F440" s="49"/>
      <c r="G440" s="49"/>
      <c r="H440" s="49"/>
      <c r="I440" s="49"/>
      <c r="J440" s="49"/>
    </row>
    <row r="441">
      <c r="A441" s="49"/>
      <c r="B441" s="49"/>
      <c r="C441" s="49"/>
      <c r="D441" s="49"/>
      <c r="E441" s="49"/>
      <c r="F441" s="49"/>
      <c r="G441" s="49"/>
      <c r="H441" s="49"/>
      <c r="I441" s="49"/>
      <c r="J441" s="49"/>
    </row>
    <row r="442">
      <c r="A442" s="49"/>
      <c r="B442" s="49"/>
      <c r="C442" s="49"/>
      <c r="D442" s="49"/>
      <c r="E442" s="49"/>
      <c r="F442" s="49"/>
      <c r="G442" s="49"/>
      <c r="H442" s="49"/>
      <c r="I442" s="49"/>
      <c r="J442" s="49"/>
    </row>
    <row r="443">
      <c r="A443" s="49"/>
      <c r="B443" s="49"/>
      <c r="C443" s="49"/>
      <c r="D443" s="49"/>
      <c r="E443" s="49"/>
      <c r="F443" s="49"/>
      <c r="G443" s="49"/>
      <c r="H443" s="49"/>
      <c r="I443" s="49"/>
      <c r="J443" s="49"/>
    </row>
    <row r="444">
      <c r="A444" s="49"/>
      <c r="B444" s="49"/>
      <c r="C444" s="49"/>
      <c r="D444" s="49"/>
      <c r="E444" s="49"/>
      <c r="F444" s="49"/>
      <c r="G444" s="49"/>
      <c r="H444" s="49"/>
      <c r="I444" s="49"/>
      <c r="J444" s="49"/>
    </row>
    <row r="445">
      <c r="A445" s="49"/>
      <c r="B445" s="49"/>
      <c r="C445" s="49"/>
      <c r="D445" s="49"/>
      <c r="E445" s="49"/>
      <c r="F445" s="49"/>
      <c r="G445" s="49"/>
      <c r="H445" s="49"/>
      <c r="I445" s="49"/>
      <c r="J445" s="49"/>
    </row>
    <row r="446">
      <c r="A446" s="49"/>
      <c r="B446" s="49"/>
      <c r="C446" s="49"/>
      <c r="D446" s="49"/>
      <c r="E446" s="49"/>
      <c r="F446" s="49"/>
      <c r="G446" s="49"/>
      <c r="H446" s="49"/>
      <c r="I446" s="49"/>
      <c r="J446" s="49"/>
    </row>
    <row r="447">
      <c r="A447" s="49"/>
      <c r="B447" s="49"/>
      <c r="C447" s="49"/>
      <c r="D447" s="49"/>
      <c r="E447" s="49"/>
      <c r="F447" s="49"/>
      <c r="G447" s="49"/>
      <c r="H447" s="49"/>
      <c r="I447" s="49"/>
      <c r="J447" s="49"/>
    </row>
    <row r="448">
      <c r="A448" s="49"/>
      <c r="B448" s="49"/>
      <c r="C448" s="49"/>
      <c r="D448" s="49"/>
      <c r="E448" s="49"/>
      <c r="F448" s="49"/>
      <c r="G448" s="49"/>
      <c r="H448" s="49"/>
      <c r="I448" s="49"/>
      <c r="J448" s="49"/>
    </row>
    <row r="449">
      <c r="A449" s="49"/>
      <c r="B449" s="49"/>
      <c r="C449" s="49"/>
      <c r="D449" s="49"/>
      <c r="E449" s="49"/>
      <c r="F449" s="49"/>
      <c r="G449" s="49"/>
      <c r="H449" s="49"/>
      <c r="I449" s="49"/>
      <c r="J449" s="49"/>
    </row>
    <row r="450">
      <c r="A450" s="49"/>
      <c r="B450" s="49"/>
      <c r="C450" s="49"/>
      <c r="D450" s="49"/>
      <c r="E450" s="49"/>
      <c r="F450" s="49"/>
      <c r="G450" s="49"/>
      <c r="H450" s="49"/>
      <c r="I450" s="49"/>
      <c r="J450" s="49"/>
    </row>
    <row r="451">
      <c r="A451" s="49"/>
      <c r="B451" s="49"/>
      <c r="C451" s="49"/>
      <c r="D451" s="49"/>
      <c r="E451" s="49"/>
      <c r="F451" s="49"/>
      <c r="G451" s="49"/>
      <c r="H451" s="49"/>
      <c r="I451" s="49"/>
      <c r="J451" s="49"/>
    </row>
    <row r="452">
      <c r="A452" s="49"/>
      <c r="B452" s="49"/>
      <c r="C452" s="49"/>
      <c r="D452" s="49"/>
      <c r="E452" s="49"/>
      <c r="F452" s="49"/>
      <c r="G452" s="49"/>
      <c r="H452" s="49"/>
      <c r="I452" s="49"/>
      <c r="J452" s="49"/>
    </row>
    <row r="453">
      <c r="A453" s="49"/>
      <c r="B453" s="49"/>
      <c r="C453" s="49"/>
      <c r="D453" s="49"/>
      <c r="E453" s="49"/>
      <c r="F453" s="49"/>
      <c r="G453" s="49"/>
      <c r="H453" s="49"/>
      <c r="I453" s="49"/>
      <c r="J453" s="49"/>
    </row>
    <row r="454">
      <c r="A454" s="49"/>
      <c r="B454" s="49"/>
      <c r="C454" s="49"/>
      <c r="D454" s="49"/>
      <c r="E454" s="49"/>
      <c r="F454" s="49"/>
      <c r="G454" s="49"/>
      <c r="H454" s="49"/>
      <c r="I454" s="49"/>
      <c r="J454" s="49"/>
    </row>
    <row r="455">
      <c r="A455" s="49"/>
      <c r="B455" s="49"/>
      <c r="C455" s="49"/>
      <c r="D455" s="49"/>
      <c r="E455" s="49"/>
      <c r="F455" s="49"/>
      <c r="G455" s="49"/>
      <c r="H455" s="49"/>
      <c r="I455" s="49"/>
      <c r="J455" s="49"/>
    </row>
    <row r="456">
      <c r="A456" s="49"/>
      <c r="B456" s="49"/>
      <c r="C456" s="49"/>
      <c r="D456" s="49"/>
      <c r="E456" s="49"/>
      <c r="F456" s="49"/>
      <c r="G456" s="49"/>
      <c r="H456" s="49"/>
      <c r="I456" s="49"/>
      <c r="J456" s="49"/>
    </row>
    <row r="457">
      <c r="A457" s="49"/>
      <c r="B457" s="49"/>
      <c r="C457" s="49"/>
      <c r="D457" s="49"/>
      <c r="E457" s="49"/>
      <c r="F457" s="49"/>
      <c r="G457" s="49"/>
      <c r="H457" s="49"/>
      <c r="I457" s="49"/>
      <c r="J457" s="49"/>
    </row>
    <row r="458">
      <c r="A458" s="49"/>
      <c r="B458" s="49"/>
      <c r="C458" s="49"/>
      <c r="D458" s="49"/>
      <c r="E458" s="49"/>
      <c r="F458" s="49"/>
      <c r="G458" s="49"/>
      <c r="H458" s="49"/>
      <c r="I458" s="49"/>
      <c r="J458" s="49"/>
    </row>
    <row r="459">
      <c r="A459" s="49"/>
      <c r="B459" s="49"/>
      <c r="C459" s="49"/>
      <c r="D459" s="49"/>
      <c r="E459" s="49"/>
      <c r="F459" s="49"/>
      <c r="G459" s="49"/>
      <c r="H459" s="49"/>
      <c r="I459" s="49"/>
      <c r="J459" s="49"/>
    </row>
    <row r="460">
      <c r="A460" s="49"/>
      <c r="B460" s="49"/>
      <c r="C460" s="49"/>
      <c r="D460" s="49"/>
      <c r="E460" s="49"/>
      <c r="F460" s="49"/>
      <c r="G460" s="49"/>
      <c r="H460" s="49"/>
      <c r="I460" s="49"/>
      <c r="J460" s="49"/>
    </row>
    <row r="461">
      <c r="A461" s="49"/>
      <c r="B461" s="49"/>
      <c r="C461" s="49"/>
      <c r="D461" s="49"/>
      <c r="E461" s="49"/>
      <c r="F461" s="49"/>
      <c r="G461" s="49"/>
      <c r="H461" s="49"/>
      <c r="I461" s="49"/>
      <c r="J461" s="49"/>
    </row>
    <row r="462">
      <c r="A462" s="49"/>
      <c r="B462" s="49"/>
      <c r="C462" s="49"/>
      <c r="D462" s="49"/>
      <c r="E462" s="49"/>
      <c r="F462" s="49"/>
      <c r="G462" s="49"/>
      <c r="H462" s="49"/>
      <c r="I462" s="49"/>
      <c r="J462" s="49"/>
    </row>
    <row r="463">
      <c r="A463" s="49"/>
      <c r="B463" s="49"/>
      <c r="C463" s="49"/>
      <c r="D463" s="49"/>
      <c r="E463" s="49"/>
      <c r="F463" s="49"/>
      <c r="G463" s="49"/>
      <c r="H463" s="49"/>
      <c r="I463" s="49"/>
      <c r="J463" s="49"/>
    </row>
    <row r="464">
      <c r="A464" s="49"/>
      <c r="B464" s="49"/>
      <c r="C464" s="49"/>
      <c r="D464" s="49"/>
      <c r="E464" s="49"/>
      <c r="F464" s="49"/>
      <c r="G464" s="49"/>
      <c r="H464" s="49"/>
      <c r="I464" s="49"/>
      <c r="J464" s="49"/>
    </row>
    <row r="465">
      <c r="A465" s="49"/>
      <c r="B465" s="49"/>
      <c r="C465" s="49"/>
      <c r="D465" s="49"/>
      <c r="E465" s="49"/>
      <c r="F465" s="49"/>
      <c r="G465" s="49"/>
      <c r="H465" s="49"/>
      <c r="I465" s="49"/>
      <c r="J465" s="49"/>
    </row>
    <row r="466">
      <c r="A466" s="49"/>
      <c r="B466" s="49"/>
      <c r="C466" s="49"/>
      <c r="D466" s="49"/>
      <c r="E466" s="49"/>
      <c r="F466" s="49"/>
      <c r="G466" s="49"/>
      <c r="H466" s="49"/>
      <c r="I466" s="49"/>
      <c r="J466" s="49"/>
    </row>
    <row r="467">
      <c r="A467" s="49"/>
      <c r="B467" s="49"/>
      <c r="C467" s="49"/>
      <c r="D467" s="49"/>
      <c r="E467" s="49"/>
      <c r="F467" s="49"/>
      <c r="G467" s="49"/>
      <c r="H467" s="49"/>
      <c r="I467" s="49"/>
      <c r="J467" s="49"/>
    </row>
    <row r="468">
      <c r="A468" s="49"/>
      <c r="B468" s="49"/>
      <c r="C468" s="49"/>
      <c r="D468" s="49"/>
      <c r="E468" s="49"/>
      <c r="F468" s="49"/>
      <c r="G468" s="49"/>
      <c r="H468" s="49"/>
      <c r="I468" s="49"/>
      <c r="J468" s="49"/>
    </row>
    <row r="469">
      <c r="A469" s="49"/>
      <c r="B469" s="49"/>
      <c r="C469" s="49"/>
      <c r="D469" s="49"/>
      <c r="E469" s="49"/>
      <c r="F469" s="49"/>
      <c r="G469" s="49"/>
      <c r="H469" s="49"/>
      <c r="I469" s="49"/>
      <c r="J469" s="49"/>
    </row>
    <row r="470">
      <c r="A470" s="49"/>
      <c r="B470" s="49"/>
      <c r="C470" s="49"/>
      <c r="D470" s="49"/>
      <c r="E470" s="49"/>
      <c r="F470" s="49"/>
      <c r="G470" s="49"/>
      <c r="H470" s="49"/>
      <c r="I470" s="49"/>
      <c r="J470" s="49"/>
    </row>
    <row r="471">
      <c r="A471" s="49"/>
      <c r="B471" s="49"/>
      <c r="C471" s="49"/>
      <c r="D471" s="49"/>
      <c r="E471" s="49"/>
      <c r="F471" s="49"/>
      <c r="G471" s="49"/>
      <c r="H471" s="49"/>
      <c r="I471" s="49"/>
      <c r="J471" s="49"/>
    </row>
    <row r="472">
      <c r="A472" s="49"/>
      <c r="B472" s="49"/>
      <c r="C472" s="49"/>
      <c r="D472" s="49"/>
      <c r="E472" s="49"/>
      <c r="F472" s="49"/>
      <c r="G472" s="49"/>
      <c r="H472" s="49"/>
      <c r="I472" s="49"/>
      <c r="J472" s="49"/>
    </row>
    <row r="473">
      <c r="A473" s="49"/>
      <c r="B473" s="49"/>
      <c r="C473" s="49"/>
      <c r="D473" s="49"/>
      <c r="E473" s="49"/>
      <c r="F473" s="49"/>
      <c r="G473" s="49"/>
      <c r="H473" s="49"/>
      <c r="I473" s="49"/>
      <c r="J473" s="49"/>
    </row>
    <row r="474">
      <c r="A474" s="49"/>
      <c r="B474" s="49"/>
      <c r="C474" s="49"/>
      <c r="D474" s="49"/>
      <c r="E474" s="49"/>
      <c r="F474" s="49"/>
      <c r="G474" s="49"/>
      <c r="H474" s="49"/>
      <c r="I474" s="49"/>
      <c r="J474" s="49"/>
    </row>
    <row r="475">
      <c r="A475" s="49"/>
      <c r="B475" s="49"/>
      <c r="C475" s="49"/>
      <c r="D475" s="49"/>
      <c r="E475" s="49"/>
      <c r="F475" s="49"/>
      <c r="G475" s="49"/>
      <c r="H475" s="49"/>
      <c r="I475" s="49"/>
      <c r="J475" s="49"/>
    </row>
    <row r="476">
      <c r="A476" s="49"/>
      <c r="B476" s="49"/>
      <c r="C476" s="49"/>
      <c r="D476" s="49"/>
      <c r="E476" s="49"/>
      <c r="F476" s="49"/>
      <c r="G476" s="49"/>
      <c r="H476" s="49"/>
      <c r="I476" s="49"/>
      <c r="J476" s="49"/>
    </row>
    <row r="477">
      <c r="A477" s="49"/>
      <c r="B477" s="49"/>
      <c r="C477" s="49"/>
      <c r="D477" s="49"/>
      <c r="E477" s="49"/>
      <c r="F477" s="49"/>
      <c r="G477" s="49"/>
      <c r="H477" s="49"/>
      <c r="I477" s="49"/>
      <c r="J477" s="49"/>
    </row>
    <row r="478">
      <c r="A478" s="49"/>
      <c r="B478" s="49"/>
      <c r="C478" s="49"/>
      <c r="D478" s="49"/>
      <c r="E478" s="49"/>
      <c r="F478" s="49"/>
      <c r="G478" s="49"/>
      <c r="H478" s="49"/>
      <c r="I478" s="49"/>
      <c r="J478" s="49"/>
    </row>
    <row r="479">
      <c r="A479" s="49"/>
      <c r="B479" s="49"/>
      <c r="C479" s="49"/>
      <c r="D479" s="49"/>
      <c r="E479" s="49"/>
      <c r="F479" s="49"/>
      <c r="G479" s="49"/>
      <c r="H479" s="49"/>
      <c r="I479" s="49"/>
      <c r="J479" s="49"/>
    </row>
    <row r="480">
      <c r="A480" s="49"/>
      <c r="B480" s="49"/>
      <c r="C480" s="49"/>
      <c r="D480" s="49"/>
      <c r="E480" s="49"/>
      <c r="F480" s="49"/>
      <c r="G480" s="49"/>
      <c r="H480" s="49"/>
      <c r="I480" s="49"/>
      <c r="J480" s="49"/>
    </row>
    <row r="481">
      <c r="A481" s="49"/>
      <c r="B481" s="49"/>
      <c r="C481" s="49"/>
      <c r="D481" s="49"/>
      <c r="E481" s="49"/>
      <c r="F481" s="49"/>
      <c r="G481" s="49"/>
      <c r="H481" s="49"/>
      <c r="I481" s="49"/>
      <c r="J481" s="49"/>
    </row>
    <row r="482">
      <c r="A482" s="49"/>
      <c r="B482" s="49"/>
      <c r="C482" s="49"/>
      <c r="D482" s="49"/>
      <c r="E482" s="49"/>
      <c r="F482" s="49"/>
      <c r="G482" s="49"/>
      <c r="H482" s="49"/>
      <c r="I482" s="49"/>
      <c r="J482" s="49"/>
    </row>
    <row r="483">
      <c r="A483" s="49"/>
      <c r="B483" s="49"/>
      <c r="C483" s="49"/>
      <c r="D483" s="49"/>
      <c r="E483" s="49"/>
      <c r="F483" s="49"/>
      <c r="G483" s="49"/>
      <c r="H483" s="49"/>
      <c r="I483" s="49"/>
      <c r="J483" s="49"/>
    </row>
    <row r="484">
      <c r="A484" s="49"/>
      <c r="B484" s="49"/>
      <c r="C484" s="49"/>
      <c r="D484" s="49"/>
      <c r="E484" s="49"/>
      <c r="F484" s="49"/>
      <c r="G484" s="49"/>
      <c r="H484" s="49"/>
      <c r="I484" s="49"/>
      <c r="J484" s="49"/>
    </row>
    <row r="485">
      <c r="A485" s="49"/>
      <c r="B485" s="49"/>
      <c r="C485" s="49"/>
      <c r="D485" s="49"/>
      <c r="E485" s="49"/>
      <c r="F485" s="49"/>
      <c r="G485" s="49"/>
      <c r="H485" s="49"/>
      <c r="I485" s="49"/>
      <c r="J485" s="49"/>
    </row>
    <row r="486">
      <c r="A486" s="49"/>
      <c r="B486" s="49"/>
      <c r="C486" s="49"/>
      <c r="D486" s="49"/>
      <c r="E486" s="49"/>
      <c r="F486" s="49"/>
      <c r="G486" s="49"/>
      <c r="H486" s="49"/>
      <c r="I486" s="49"/>
      <c r="J486" s="49"/>
    </row>
    <row r="487">
      <c r="A487" s="49"/>
      <c r="B487" s="49"/>
      <c r="C487" s="49"/>
      <c r="D487" s="49"/>
      <c r="E487" s="49"/>
      <c r="F487" s="49"/>
      <c r="G487" s="49"/>
      <c r="H487" s="49"/>
      <c r="I487" s="49"/>
      <c r="J487" s="49"/>
    </row>
    <row r="488">
      <c r="A488" s="49"/>
      <c r="B488" s="49"/>
      <c r="C488" s="49"/>
      <c r="D488" s="49"/>
      <c r="E488" s="49"/>
      <c r="F488" s="49"/>
      <c r="G488" s="49"/>
      <c r="H488" s="49"/>
      <c r="I488" s="49"/>
      <c r="J488" s="49"/>
    </row>
    <row r="489">
      <c r="A489" s="49"/>
      <c r="B489" s="49"/>
      <c r="C489" s="49"/>
      <c r="D489" s="49"/>
      <c r="E489" s="49"/>
      <c r="F489" s="49"/>
      <c r="G489" s="49"/>
      <c r="H489" s="49"/>
      <c r="I489" s="49"/>
      <c r="J489" s="49"/>
    </row>
    <row r="490">
      <c r="A490" s="49"/>
      <c r="B490" s="49"/>
      <c r="C490" s="49"/>
      <c r="D490" s="49"/>
      <c r="E490" s="49"/>
      <c r="F490" s="49"/>
      <c r="G490" s="49"/>
      <c r="H490" s="49"/>
      <c r="I490" s="49"/>
      <c r="J490" s="49"/>
    </row>
    <row r="491">
      <c r="A491" s="49"/>
      <c r="B491" s="49"/>
      <c r="C491" s="49"/>
      <c r="D491" s="49"/>
      <c r="E491" s="49"/>
      <c r="F491" s="49"/>
      <c r="G491" s="49"/>
      <c r="H491" s="49"/>
      <c r="I491" s="49"/>
      <c r="J491" s="49"/>
    </row>
    <row r="492">
      <c r="A492" s="49"/>
      <c r="B492" s="49"/>
      <c r="C492" s="49"/>
      <c r="D492" s="49"/>
      <c r="E492" s="49"/>
      <c r="F492" s="49"/>
      <c r="G492" s="49"/>
      <c r="H492" s="49"/>
      <c r="I492" s="49"/>
      <c r="J492" s="49"/>
    </row>
    <row r="493">
      <c r="A493" s="49"/>
      <c r="B493" s="49"/>
      <c r="C493" s="49"/>
      <c r="D493" s="49"/>
      <c r="E493" s="49"/>
      <c r="F493" s="49"/>
      <c r="G493" s="49"/>
      <c r="H493" s="49"/>
      <c r="I493" s="49"/>
      <c r="J493" s="49"/>
    </row>
    <row r="494">
      <c r="A494" s="49"/>
      <c r="B494" s="49"/>
      <c r="C494" s="49"/>
      <c r="D494" s="49"/>
      <c r="E494" s="49"/>
      <c r="F494" s="49"/>
      <c r="G494" s="49"/>
      <c r="H494" s="49"/>
      <c r="I494" s="49"/>
      <c r="J494" s="49"/>
    </row>
    <row r="495">
      <c r="A495" s="49"/>
      <c r="B495" s="49"/>
      <c r="C495" s="49"/>
      <c r="D495" s="49"/>
      <c r="E495" s="49"/>
      <c r="F495" s="49"/>
      <c r="G495" s="49"/>
      <c r="H495" s="49"/>
      <c r="I495" s="49"/>
      <c r="J495" s="49"/>
    </row>
    <row r="496">
      <c r="A496" s="49"/>
      <c r="B496" s="49"/>
      <c r="C496" s="49"/>
      <c r="D496" s="49"/>
      <c r="E496" s="49"/>
      <c r="F496" s="49"/>
      <c r="G496" s="49"/>
      <c r="H496" s="49"/>
      <c r="I496" s="49"/>
      <c r="J496" s="49"/>
    </row>
    <row r="497">
      <c r="A497" s="49"/>
      <c r="B497" s="49"/>
      <c r="C497" s="49"/>
      <c r="D497" s="49"/>
      <c r="E497" s="49"/>
      <c r="F497" s="49"/>
      <c r="G497" s="49"/>
      <c r="H497" s="49"/>
      <c r="I497" s="49"/>
      <c r="J497" s="49"/>
    </row>
    <row r="498">
      <c r="A498" s="49"/>
      <c r="B498" s="49"/>
      <c r="C498" s="49"/>
      <c r="D498" s="49"/>
      <c r="E498" s="49"/>
      <c r="F498" s="49"/>
      <c r="G498" s="49"/>
      <c r="H498" s="49"/>
      <c r="I498" s="49"/>
      <c r="J498" s="49"/>
    </row>
    <row r="499">
      <c r="A499" s="49"/>
      <c r="B499" s="49"/>
      <c r="C499" s="49"/>
      <c r="D499" s="49"/>
      <c r="E499" s="49"/>
      <c r="F499" s="49"/>
      <c r="G499" s="49"/>
      <c r="H499" s="49"/>
      <c r="I499" s="49"/>
      <c r="J499" s="49"/>
    </row>
    <row r="500">
      <c r="A500" s="49"/>
      <c r="B500" s="49"/>
      <c r="C500" s="49"/>
      <c r="D500" s="49"/>
      <c r="E500" s="49"/>
      <c r="F500" s="49"/>
      <c r="G500" s="49"/>
      <c r="H500" s="49"/>
      <c r="I500" s="49"/>
      <c r="J500" s="49"/>
    </row>
    <row r="501">
      <c r="A501" s="49"/>
      <c r="B501" s="49"/>
      <c r="C501" s="49"/>
      <c r="D501" s="49"/>
      <c r="E501" s="49"/>
      <c r="F501" s="49"/>
      <c r="G501" s="49"/>
      <c r="H501" s="49"/>
      <c r="I501" s="49"/>
      <c r="J501" s="49"/>
    </row>
    <row r="502">
      <c r="A502" s="49"/>
      <c r="B502" s="49"/>
      <c r="C502" s="49"/>
      <c r="D502" s="49"/>
      <c r="E502" s="49"/>
      <c r="F502" s="49"/>
      <c r="G502" s="49"/>
      <c r="H502" s="49"/>
      <c r="I502" s="49"/>
      <c r="J502" s="49"/>
    </row>
    <row r="503">
      <c r="A503" s="49"/>
      <c r="B503" s="49"/>
      <c r="C503" s="49"/>
      <c r="D503" s="49"/>
      <c r="E503" s="49"/>
      <c r="F503" s="49"/>
      <c r="G503" s="49"/>
      <c r="H503" s="49"/>
      <c r="I503" s="49"/>
      <c r="J503" s="49"/>
    </row>
    <row r="504">
      <c r="A504" s="49"/>
      <c r="B504" s="49"/>
      <c r="C504" s="49"/>
      <c r="D504" s="49"/>
      <c r="E504" s="49"/>
      <c r="F504" s="49"/>
      <c r="G504" s="49"/>
      <c r="H504" s="49"/>
      <c r="I504" s="49"/>
      <c r="J504" s="49"/>
    </row>
    <row r="505">
      <c r="A505" s="49"/>
      <c r="B505" s="49"/>
      <c r="C505" s="49"/>
      <c r="D505" s="49"/>
      <c r="E505" s="49"/>
      <c r="F505" s="49"/>
      <c r="G505" s="49"/>
      <c r="H505" s="49"/>
      <c r="I505" s="49"/>
      <c r="J505" s="49"/>
    </row>
    <row r="506">
      <c r="A506" s="49"/>
      <c r="B506" s="49"/>
      <c r="C506" s="49"/>
      <c r="D506" s="49"/>
      <c r="E506" s="49"/>
      <c r="F506" s="49"/>
      <c r="G506" s="49"/>
      <c r="H506" s="49"/>
      <c r="I506" s="49"/>
      <c r="J506" s="49"/>
    </row>
    <row r="507">
      <c r="A507" s="49"/>
      <c r="B507" s="49"/>
      <c r="C507" s="49"/>
      <c r="D507" s="49"/>
      <c r="E507" s="49"/>
      <c r="F507" s="49"/>
      <c r="G507" s="49"/>
      <c r="H507" s="49"/>
      <c r="I507" s="49"/>
      <c r="J507" s="49"/>
    </row>
    <row r="508">
      <c r="A508" s="49"/>
      <c r="B508" s="49"/>
      <c r="C508" s="49"/>
      <c r="D508" s="49"/>
      <c r="E508" s="49"/>
      <c r="F508" s="49"/>
      <c r="G508" s="49"/>
      <c r="H508" s="49"/>
      <c r="I508" s="49"/>
      <c r="J508" s="49"/>
    </row>
    <row r="509">
      <c r="A509" s="49"/>
      <c r="B509" s="49"/>
      <c r="C509" s="49"/>
      <c r="D509" s="49"/>
      <c r="E509" s="49"/>
      <c r="F509" s="49"/>
      <c r="G509" s="49"/>
      <c r="H509" s="49"/>
      <c r="I509" s="49"/>
      <c r="J509" s="49"/>
    </row>
    <row r="510">
      <c r="A510" s="49"/>
      <c r="B510" s="49"/>
      <c r="C510" s="49"/>
      <c r="D510" s="49"/>
      <c r="E510" s="49"/>
      <c r="F510" s="49"/>
      <c r="G510" s="49"/>
      <c r="H510" s="49"/>
      <c r="I510" s="49"/>
      <c r="J510" s="49"/>
    </row>
    <row r="511">
      <c r="A511" s="49"/>
      <c r="B511" s="49"/>
      <c r="C511" s="49"/>
      <c r="D511" s="49"/>
      <c r="E511" s="49"/>
      <c r="F511" s="49"/>
      <c r="G511" s="49"/>
      <c r="H511" s="49"/>
      <c r="I511" s="49"/>
      <c r="J511" s="49"/>
    </row>
    <row r="512">
      <c r="A512" s="49"/>
      <c r="B512" s="49"/>
      <c r="C512" s="49"/>
      <c r="D512" s="49"/>
      <c r="E512" s="49"/>
      <c r="F512" s="49"/>
      <c r="G512" s="49"/>
      <c r="H512" s="49"/>
      <c r="I512" s="49"/>
      <c r="J512" s="49"/>
    </row>
    <row r="513">
      <c r="A513" s="49"/>
      <c r="B513" s="49"/>
      <c r="C513" s="49"/>
      <c r="D513" s="49"/>
      <c r="E513" s="49"/>
      <c r="F513" s="49"/>
      <c r="G513" s="49"/>
      <c r="H513" s="49"/>
      <c r="I513" s="49"/>
      <c r="J513" s="49"/>
    </row>
    <row r="514">
      <c r="A514" s="49"/>
      <c r="B514" s="49"/>
      <c r="C514" s="49"/>
      <c r="D514" s="49"/>
      <c r="E514" s="49"/>
      <c r="F514" s="49"/>
      <c r="G514" s="49"/>
      <c r="H514" s="49"/>
      <c r="I514" s="49"/>
      <c r="J514" s="49"/>
    </row>
    <row r="515">
      <c r="A515" s="49"/>
      <c r="B515" s="49"/>
      <c r="C515" s="49"/>
      <c r="D515" s="49"/>
      <c r="E515" s="49"/>
      <c r="F515" s="49"/>
      <c r="G515" s="49"/>
      <c r="H515" s="49"/>
      <c r="I515" s="49"/>
      <c r="J515" s="49"/>
    </row>
    <row r="516">
      <c r="A516" s="49"/>
      <c r="B516" s="49"/>
      <c r="C516" s="49"/>
      <c r="D516" s="49"/>
      <c r="E516" s="49"/>
      <c r="F516" s="49"/>
      <c r="G516" s="49"/>
      <c r="H516" s="49"/>
      <c r="I516" s="49"/>
      <c r="J516" s="49"/>
    </row>
    <row r="517">
      <c r="A517" s="49"/>
      <c r="B517" s="49"/>
      <c r="C517" s="49"/>
      <c r="D517" s="49"/>
      <c r="E517" s="49"/>
      <c r="F517" s="49"/>
      <c r="G517" s="49"/>
      <c r="H517" s="49"/>
      <c r="I517" s="49"/>
      <c r="J517" s="49"/>
    </row>
    <row r="518">
      <c r="A518" s="49"/>
      <c r="B518" s="49"/>
      <c r="C518" s="49"/>
      <c r="D518" s="49"/>
      <c r="E518" s="49"/>
      <c r="F518" s="49"/>
      <c r="G518" s="49"/>
      <c r="H518" s="49"/>
      <c r="I518" s="49"/>
      <c r="J518" s="49"/>
    </row>
    <row r="519">
      <c r="A519" s="49"/>
      <c r="B519" s="49"/>
      <c r="C519" s="49"/>
      <c r="D519" s="49"/>
      <c r="E519" s="49"/>
      <c r="F519" s="49"/>
      <c r="G519" s="49"/>
      <c r="H519" s="49"/>
      <c r="I519" s="49"/>
      <c r="J519" s="49"/>
    </row>
    <row r="520">
      <c r="A520" s="49"/>
      <c r="B520" s="49"/>
      <c r="C520" s="49"/>
      <c r="D520" s="49"/>
      <c r="E520" s="49"/>
      <c r="F520" s="49"/>
      <c r="G520" s="49"/>
      <c r="H520" s="49"/>
      <c r="I520" s="49"/>
      <c r="J520" s="49"/>
    </row>
    <row r="521">
      <c r="A521" s="49"/>
      <c r="B521" s="49"/>
      <c r="C521" s="49"/>
      <c r="D521" s="49"/>
      <c r="E521" s="49"/>
      <c r="F521" s="49"/>
      <c r="G521" s="49"/>
      <c r="H521" s="49"/>
      <c r="I521" s="49"/>
      <c r="J521" s="49"/>
    </row>
    <row r="522">
      <c r="A522" s="49"/>
      <c r="B522" s="49"/>
      <c r="C522" s="49"/>
      <c r="D522" s="49"/>
      <c r="E522" s="49"/>
      <c r="F522" s="49"/>
      <c r="G522" s="49"/>
      <c r="H522" s="49"/>
      <c r="I522" s="49"/>
      <c r="J522" s="49"/>
    </row>
    <row r="523">
      <c r="A523" s="49"/>
      <c r="B523" s="49"/>
      <c r="C523" s="49"/>
      <c r="D523" s="49"/>
      <c r="E523" s="49"/>
      <c r="F523" s="49"/>
      <c r="G523" s="49"/>
      <c r="H523" s="49"/>
      <c r="I523" s="49"/>
      <c r="J523" s="49"/>
    </row>
    <row r="524">
      <c r="A524" s="49"/>
      <c r="B524" s="49"/>
      <c r="C524" s="49"/>
      <c r="D524" s="49"/>
      <c r="E524" s="49"/>
      <c r="F524" s="49"/>
      <c r="G524" s="49"/>
      <c r="H524" s="49"/>
      <c r="I524" s="49"/>
      <c r="J524" s="49"/>
    </row>
    <row r="525">
      <c r="A525" s="49"/>
      <c r="B525" s="49"/>
      <c r="C525" s="49"/>
      <c r="D525" s="49"/>
      <c r="E525" s="49"/>
      <c r="F525" s="49"/>
      <c r="G525" s="49"/>
      <c r="H525" s="49"/>
      <c r="I525" s="49"/>
      <c r="J525" s="49"/>
    </row>
    <row r="526">
      <c r="A526" s="49"/>
      <c r="B526" s="49"/>
      <c r="C526" s="49"/>
      <c r="D526" s="49"/>
      <c r="E526" s="49"/>
      <c r="F526" s="49"/>
      <c r="G526" s="49"/>
      <c r="H526" s="49"/>
      <c r="I526" s="49"/>
      <c r="J526" s="49"/>
    </row>
    <row r="527">
      <c r="A527" s="49"/>
      <c r="B527" s="49"/>
      <c r="C527" s="49"/>
      <c r="D527" s="49"/>
      <c r="E527" s="49"/>
      <c r="F527" s="49"/>
      <c r="G527" s="49"/>
      <c r="H527" s="49"/>
      <c r="I527" s="49"/>
      <c r="J527" s="49"/>
    </row>
    <row r="528">
      <c r="A528" s="49"/>
      <c r="B528" s="49"/>
      <c r="C528" s="49"/>
      <c r="D528" s="49"/>
      <c r="E528" s="49"/>
      <c r="F528" s="49"/>
      <c r="G528" s="49"/>
      <c r="H528" s="49"/>
      <c r="I528" s="49"/>
      <c r="J528" s="49"/>
    </row>
    <row r="529">
      <c r="A529" s="49"/>
      <c r="B529" s="49"/>
      <c r="C529" s="49"/>
      <c r="D529" s="49"/>
      <c r="E529" s="49"/>
      <c r="F529" s="49"/>
      <c r="G529" s="49"/>
      <c r="H529" s="49"/>
      <c r="I529" s="49"/>
      <c r="J529" s="49"/>
    </row>
    <row r="530">
      <c r="A530" s="49"/>
      <c r="B530" s="49"/>
      <c r="C530" s="49"/>
      <c r="D530" s="49"/>
      <c r="E530" s="49"/>
      <c r="F530" s="49"/>
      <c r="G530" s="49"/>
      <c r="H530" s="49"/>
      <c r="I530" s="49"/>
      <c r="J530" s="49"/>
    </row>
    <row r="531">
      <c r="A531" s="49"/>
      <c r="B531" s="49"/>
      <c r="C531" s="49"/>
      <c r="D531" s="49"/>
      <c r="E531" s="49"/>
      <c r="F531" s="49"/>
      <c r="G531" s="49"/>
      <c r="H531" s="49"/>
      <c r="I531" s="49"/>
      <c r="J531" s="49"/>
    </row>
    <row r="532">
      <c r="A532" s="49"/>
      <c r="B532" s="49"/>
      <c r="C532" s="49"/>
      <c r="D532" s="49"/>
      <c r="E532" s="49"/>
      <c r="F532" s="49"/>
      <c r="G532" s="49"/>
      <c r="H532" s="49"/>
      <c r="I532" s="49"/>
      <c r="J532" s="49"/>
    </row>
    <row r="533">
      <c r="A533" s="49"/>
      <c r="B533" s="49"/>
      <c r="C533" s="49"/>
      <c r="D533" s="49"/>
      <c r="E533" s="49"/>
      <c r="F533" s="49"/>
      <c r="G533" s="49"/>
      <c r="H533" s="49"/>
      <c r="I533" s="49"/>
      <c r="J533" s="49"/>
    </row>
    <row r="534">
      <c r="A534" s="49"/>
      <c r="B534" s="49"/>
      <c r="C534" s="49"/>
      <c r="D534" s="49"/>
      <c r="E534" s="49"/>
      <c r="F534" s="49"/>
      <c r="G534" s="49"/>
      <c r="H534" s="49"/>
      <c r="I534" s="49"/>
      <c r="J534" s="49"/>
    </row>
    <row r="535">
      <c r="A535" s="49"/>
      <c r="B535" s="49"/>
      <c r="C535" s="49"/>
      <c r="D535" s="49"/>
      <c r="E535" s="49"/>
      <c r="F535" s="49"/>
      <c r="G535" s="49"/>
      <c r="H535" s="49"/>
      <c r="I535" s="49"/>
      <c r="J535" s="49"/>
    </row>
    <row r="536">
      <c r="A536" s="49"/>
      <c r="B536" s="49"/>
      <c r="C536" s="49"/>
      <c r="D536" s="49"/>
      <c r="E536" s="49"/>
      <c r="F536" s="49"/>
      <c r="G536" s="49"/>
      <c r="H536" s="49"/>
      <c r="I536" s="49"/>
      <c r="J536" s="49"/>
    </row>
    <row r="537">
      <c r="A537" s="49"/>
      <c r="B537" s="49"/>
      <c r="C537" s="49"/>
      <c r="D537" s="49"/>
      <c r="E537" s="49"/>
      <c r="F537" s="49"/>
      <c r="G537" s="49"/>
      <c r="H537" s="49"/>
      <c r="I537" s="49"/>
      <c r="J537" s="49"/>
    </row>
    <row r="538">
      <c r="A538" s="49"/>
      <c r="B538" s="49"/>
      <c r="C538" s="49"/>
      <c r="D538" s="49"/>
      <c r="E538" s="49"/>
      <c r="F538" s="49"/>
      <c r="G538" s="49"/>
      <c r="H538" s="49"/>
      <c r="I538" s="49"/>
      <c r="J538" s="49"/>
    </row>
    <row r="539">
      <c r="A539" s="49"/>
      <c r="B539" s="49"/>
      <c r="C539" s="49"/>
      <c r="D539" s="49"/>
      <c r="E539" s="49"/>
      <c r="F539" s="49"/>
      <c r="G539" s="49"/>
      <c r="H539" s="49"/>
      <c r="I539" s="49"/>
      <c r="J539" s="49"/>
    </row>
    <row r="540">
      <c r="A540" s="49"/>
      <c r="B540" s="49"/>
      <c r="C540" s="49"/>
      <c r="D540" s="49"/>
      <c r="E540" s="49"/>
      <c r="F540" s="49"/>
      <c r="G540" s="49"/>
      <c r="H540" s="49"/>
      <c r="I540" s="49"/>
      <c r="J540" s="49"/>
    </row>
    <row r="541">
      <c r="A541" s="49"/>
      <c r="B541" s="49"/>
      <c r="C541" s="49"/>
      <c r="D541" s="49"/>
      <c r="E541" s="49"/>
      <c r="F541" s="49"/>
      <c r="G541" s="49"/>
      <c r="H541" s="49"/>
      <c r="I541" s="49"/>
      <c r="J541" s="49"/>
    </row>
    <row r="542">
      <c r="A542" s="49"/>
      <c r="B542" s="49"/>
      <c r="C542" s="49"/>
      <c r="D542" s="49"/>
      <c r="E542" s="49"/>
      <c r="F542" s="49"/>
      <c r="G542" s="49"/>
      <c r="H542" s="49"/>
      <c r="I542" s="49"/>
      <c r="J542" s="49"/>
    </row>
    <row r="543">
      <c r="A543" s="49"/>
      <c r="B543" s="49"/>
      <c r="C543" s="49"/>
      <c r="D543" s="49"/>
      <c r="E543" s="49"/>
      <c r="F543" s="49"/>
      <c r="G543" s="49"/>
      <c r="H543" s="49"/>
      <c r="I543" s="49"/>
      <c r="J543" s="49"/>
    </row>
    <row r="544">
      <c r="A544" s="49"/>
      <c r="B544" s="49"/>
      <c r="C544" s="49"/>
      <c r="D544" s="49"/>
      <c r="E544" s="49"/>
      <c r="F544" s="49"/>
      <c r="G544" s="49"/>
      <c r="H544" s="49"/>
      <c r="I544" s="49"/>
      <c r="J544" s="49"/>
    </row>
    <row r="545">
      <c r="A545" s="49"/>
      <c r="B545" s="49"/>
      <c r="C545" s="49"/>
      <c r="D545" s="49"/>
      <c r="E545" s="49"/>
      <c r="F545" s="49"/>
      <c r="G545" s="49"/>
      <c r="H545" s="49"/>
      <c r="I545" s="49"/>
      <c r="J545" s="49"/>
    </row>
    <row r="546">
      <c r="A546" s="49"/>
      <c r="B546" s="49"/>
      <c r="C546" s="49"/>
      <c r="D546" s="49"/>
      <c r="E546" s="49"/>
      <c r="F546" s="49"/>
      <c r="G546" s="49"/>
      <c r="H546" s="49"/>
      <c r="I546" s="49"/>
      <c r="J546" s="49"/>
    </row>
    <row r="547">
      <c r="A547" s="49"/>
      <c r="B547" s="49"/>
      <c r="C547" s="49"/>
      <c r="D547" s="49"/>
      <c r="E547" s="49"/>
      <c r="F547" s="49"/>
      <c r="G547" s="49"/>
      <c r="H547" s="49"/>
      <c r="I547" s="49"/>
      <c r="J547" s="49"/>
    </row>
    <row r="548">
      <c r="A548" s="49"/>
      <c r="B548" s="49"/>
      <c r="C548" s="49"/>
      <c r="D548" s="49"/>
      <c r="E548" s="49"/>
      <c r="F548" s="49"/>
      <c r="G548" s="49"/>
      <c r="H548" s="49"/>
      <c r="I548" s="49"/>
      <c r="J548" s="49"/>
    </row>
    <row r="549">
      <c r="A549" s="49"/>
      <c r="B549" s="49"/>
      <c r="C549" s="49"/>
      <c r="D549" s="49"/>
      <c r="E549" s="49"/>
      <c r="F549" s="49"/>
      <c r="G549" s="49"/>
      <c r="H549" s="49"/>
      <c r="I549" s="49"/>
      <c r="J549" s="49"/>
    </row>
    <row r="550">
      <c r="A550" s="49"/>
      <c r="B550" s="49"/>
      <c r="C550" s="49"/>
      <c r="D550" s="49"/>
      <c r="E550" s="49"/>
      <c r="F550" s="49"/>
      <c r="G550" s="49"/>
      <c r="H550" s="49"/>
      <c r="I550" s="49"/>
      <c r="J550" s="49"/>
    </row>
    <row r="551">
      <c r="A551" s="49"/>
      <c r="B551" s="49"/>
      <c r="C551" s="49"/>
      <c r="D551" s="49"/>
      <c r="E551" s="49"/>
      <c r="F551" s="49"/>
      <c r="G551" s="49"/>
      <c r="H551" s="49"/>
      <c r="I551" s="49"/>
      <c r="J551" s="49"/>
    </row>
    <row r="552">
      <c r="A552" s="49"/>
      <c r="B552" s="49"/>
      <c r="C552" s="49"/>
      <c r="D552" s="49"/>
      <c r="E552" s="49"/>
      <c r="F552" s="49"/>
      <c r="G552" s="49"/>
      <c r="H552" s="49"/>
      <c r="I552" s="49"/>
      <c r="J552" s="49"/>
    </row>
    <row r="553">
      <c r="A553" s="49"/>
      <c r="B553" s="49"/>
      <c r="C553" s="49"/>
      <c r="D553" s="49"/>
      <c r="E553" s="49"/>
      <c r="F553" s="49"/>
      <c r="G553" s="49"/>
      <c r="H553" s="49"/>
      <c r="I553" s="49"/>
      <c r="J553" s="49"/>
    </row>
    <row r="554">
      <c r="A554" s="49"/>
      <c r="B554" s="49"/>
      <c r="C554" s="49"/>
      <c r="D554" s="49"/>
      <c r="E554" s="49"/>
      <c r="F554" s="49"/>
      <c r="G554" s="49"/>
      <c r="H554" s="49"/>
      <c r="I554" s="49"/>
      <c r="J554" s="49"/>
    </row>
    <row r="555">
      <c r="A555" s="49"/>
      <c r="B555" s="49"/>
      <c r="C555" s="49"/>
      <c r="D555" s="49"/>
      <c r="E555" s="49"/>
      <c r="F555" s="49"/>
      <c r="G555" s="49"/>
      <c r="H555" s="49"/>
      <c r="I555" s="49"/>
      <c r="J555" s="49"/>
    </row>
    <row r="556">
      <c r="A556" s="49"/>
      <c r="B556" s="49"/>
      <c r="C556" s="49"/>
      <c r="D556" s="49"/>
      <c r="E556" s="49"/>
      <c r="F556" s="49"/>
      <c r="G556" s="49"/>
      <c r="H556" s="49"/>
      <c r="I556" s="49"/>
      <c r="J556" s="49"/>
    </row>
    <row r="557">
      <c r="A557" s="49"/>
      <c r="B557" s="49"/>
      <c r="C557" s="49"/>
      <c r="D557" s="49"/>
      <c r="E557" s="49"/>
      <c r="F557" s="49"/>
      <c r="G557" s="49"/>
      <c r="H557" s="49"/>
      <c r="I557" s="49"/>
      <c r="J557" s="49"/>
    </row>
    <row r="558">
      <c r="A558" s="49"/>
      <c r="B558" s="49"/>
      <c r="C558" s="49"/>
      <c r="D558" s="49"/>
      <c r="E558" s="49"/>
      <c r="F558" s="49"/>
      <c r="G558" s="49"/>
      <c r="H558" s="49"/>
      <c r="I558" s="49"/>
      <c r="J558" s="49"/>
    </row>
    <row r="559">
      <c r="A559" s="49"/>
      <c r="B559" s="49"/>
      <c r="C559" s="49"/>
      <c r="D559" s="49"/>
      <c r="E559" s="49"/>
      <c r="F559" s="49"/>
      <c r="G559" s="49"/>
      <c r="H559" s="49"/>
      <c r="I559" s="49"/>
      <c r="J559" s="49"/>
    </row>
    <row r="560">
      <c r="A560" s="49"/>
      <c r="B560" s="49"/>
      <c r="C560" s="49"/>
      <c r="D560" s="49"/>
      <c r="E560" s="49"/>
      <c r="F560" s="49"/>
      <c r="G560" s="49"/>
      <c r="H560" s="49"/>
      <c r="I560" s="49"/>
      <c r="J560" s="49"/>
    </row>
    <row r="561">
      <c r="A561" s="49"/>
      <c r="B561" s="49"/>
      <c r="C561" s="49"/>
      <c r="D561" s="49"/>
      <c r="E561" s="49"/>
      <c r="F561" s="49"/>
      <c r="G561" s="49"/>
      <c r="H561" s="49"/>
      <c r="I561" s="49"/>
      <c r="J561" s="49"/>
    </row>
    <row r="562">
      <c r="A562" s="49"/>
      <c r="B562" s="49"/>
      <c r="C562" s="49"/>
      <c r="D562" s="49"/>
      <c r="E562" s="49"/>
      <c r="F562" s="49"/>
      <c r="G562" s="49"/>
      <c r="H562" s="49"/>
      <c r="I562" s="49"/>
      <c r="J562" s="49"/>
    </row>
    <row r="563">
      <c r="A563" s="49"/>
      <c r="B563" s="49"/>
      <c r="C563" s="49"/>
      <c r="D563" s="49"/>
      <c r="E563" s="49"/>
      <c r="F563" s="49"/>
      <c r="G563" s="49"/>
      <c r="H563" s="49"/>
      <c r="I563" s="49"/>
      <c r="J563" s="49"/>
    </row>
    <row r="564">
      <c r="A564" s="49"/>
      <c r="B564" s="49"/>
      <c r="C564" s="49"/>
      <c r="D564" s="49"/>
      <c r="E564" s="49"/>
      <c r="F564" s="49"/>
      <c r="G564" s="49"/>
      <c r="H564" s="49"/>
      <c r="I564" s="49"/>
      <c r="J564" s="49"/>
    </row>
    <row r="565">
      <c r="A565" s="49"/>
      <c r="B565" s="49"/>
      <c r="C565" s="49"/>
      <c r="D565" s="49"/>
      <c r="E565" s="49"/>
      <c r="F565" s="49"/>
      <c r="G565" s="49"/>
      <c r="H565" s="49"/>
      <c r="I565" s="49"/>
      <c r="J565" s="49"/>
    </row>
    <row r="566">
      <c r="A566" s="49"/>
      <c r="B566" s="49"/>
      <c r="C566" s="49"/>
      <c r="D566" s="49"/>
      <c r="E566" s="49"/>
      <c r="F566" s="49"/>
      <c r="G566" s="49"/>
      <c r="H566" s="49"/>
      <c r="I566" s="49"/>
      <c r="J566" s="49"/>
    </row>
    <row r="567">
      <c r="A567" s="49"/>
      <c r="B567" s="49"/>
      <c r="C567" s="49"/>
      <c r="D567" s="49"/>
      <c r="E567" s="49"/>
      <c r="F567" s="49"/>
      <c r="G567" s="49"/>
      <c r="H567" s="49"/>
      <c r="I567" s="49"/>
      <c r="J567" s="49"/>
    </row>
    <row r="568">
      <c r="A568" s="49"/>
      <c r="B568" s="49"/>
      <c r="C568" s="49"/>
      <c r="D568" s="49"/>
      <c r="E568" s="49"/>
      <c r="F568" s="49"/>
      <c r="G568" s="49"/>
      <c r="H568" s="49"/>
      <c r="I568" s="49"/>
      <c r="J568" s="49"/>
    </row>
    <row r="569">
      <c r="A569" s="49"/>
      <c r="B569" s="49"/>
      <c r="C569" s="49"/>
      <c r="D569" s="49"/>
      <c r="E569" s="49"/>
      <c r="F569" s="49"/>
      <c r="G569" s="49"/>
      <c r="H569" s="49"/>
      <c r="I569" s="49"/>
      <c r="J569" s="49"/>
    </row>
    <row r="570">
      <c r="A570" s="49"/>
      <c r="B570" s="49"/>
      <c r="C570" s="49"/>
      <c r="D570" s="49"/>
      <c r="E570" s="49"/>
      <c r="F570" s="49"/>
      <c r="G570" s="49"/>
      <c r="H570" s="49"/>
      <c r="I570" s="49"/>
      <c r="J570" s="49"/>
    </row>
    <row r="571">
      <c r="A571" s="49"/>
      <c r="B571" s="49"/>
      <c r="C571" s="49"/>
      <c r="D571" s="49"/>
      <c r="E571" s="49"/>
      <c r="F571" s="49"/>
      <c r="G571" s="49"/>
      <c r="H571" s="49"/>
      <c r="I571" s="49"/>
      <c r="J571" s="49"/>
    </row>
    <row r="572">
      <c r="A572" s="49"/>
      <c r="B572" s="49"/>
      <c r="C572" s="49"/>
      <c r="D572" s="49"/>
      <c r="E572" s="49"/>
      <c r="F572" s="49"/>
      <c r="G572" s="49"/>
      <c r="H572" s="49"/>
      <c r="I572" s="49"/>
      <c r="J572" s="49"/>
    </row>
    <row r="573">
      <c r="A573" s="49"/>
      <c r="B573" s="49"/>
      <c r="C573" s="49"/>
      <c r="D573" s="49"/>
      <c r="E573" s="49"/>
      <c r="F573" s="49"/>
      <c r="G573" s="49"/>
      <c r="H573" s="49"/>
      <c r="I573" s="49"/>
      <c r="J573" s="49"/>
    </row>
    <row r="574">
      <c r="A574" s="49"/>
      <c r="B574" s="49"/>
      <c r="C574" s="49"/>
      <c r="D574" s="49"/>
      <c r="E574" s="49"/>
      <c r="F574" s="49"/>
      <c r="G574" s="49"/>
      <c r="H574" s="49"/>
      <c r="I574" s="49"/>
      <c r="J574" s="49"/>
    </row>
    <row r="575">
      <c r="A575" s="49"/>
      <c r="B575" s="49"/>
      <c r="C575" s="49"/>
      <c r="D575" s="49"/>
      <c r="E575" s="49"/>
      <c r="F575" s="49"/>
      <c r="G575" s="49"/>
      <c r="H575" s="49"/>
      <c r="I575" s="49"/>
      <c r="J575" s="49"/>
    </row>
    <row r="576">
      <c r="A576" s="49"/>
      <c r="B576" s="49"/>
      <c r="C576" s="49"/>
      <c r="D576" s="49"/>
      <c r="E576" s="49"/>
      <c r="F576" s="49"/>
      <c r="G576" s="49"/>
      <c r="H576" s="49"/>
      <c r="I576" s="49"/>
      <c r="J576" s="49"/>
    </row>
    <row r="577">
      <c r="A577" s="49"/>
      <c r="B577" s="49"/>
      <c r="C577" s="49"/>
      <c r="D577" s="49"/>
      <c r="E577" s="49"/>
      <c r="F577" s="49"/>
      <c r="G577" s="49"/>
      <c r="H577" s="49"/>
      <c r="I577" s="49"/>
      <c r="J577" s="49"/>
    </row>
    <row r="578">
      <c r="A578" s="49"/>
      <c r="B578" s="49"/>
      <c r="C578" s="49"/>
      <c r="D578" s="49"/>
      <c r="E578" s="49"/>
      <c r="F578" s="49"/>
      <c r="G578" s="49"/>
      <c r="H578" s="49"/>
      <c r="I578" s="49"/>
      <c r="J578" s="49"/>
    </row>
    <row r="579">
      <c r="A579" s="49"/>
      <c r="B579" s="49"/>
      <c r="C579" s="49"/>
      <c r="D579" s="49"/>
      <c r="E579" s="49"/>
      <c r="F579" s="49"/>
      <c r="G579" s="49"/>
      <c r="H579" s="49"/>
      <c r="I579" s="49"/>
      <c r="J579" s="49"/>
    </row>
    <row r="580">
      <c r="A580" s="49"/>
      <c r="B580" s="49"/>
      <c r="C580" s="49"/>
      <c r="D580" s="49"/>
      <c r="E580" s="49"/>
      <c r="F580" s="49"/>
      <c r="G580" s="49"/>
      <c r="H580" s="49"/>
      <c r="I580" s="49"/>
      <c r="J580" s="49"/>
    </row>
    <row r="581">
      <c r="A581" s="49"/>
      <c r="B581" s="49"/>
      <c r="C581" s="49"/>
      <c r="D581" s="49"/>
      <c r="E581" s="49"/>
      <c r="F581" s="49"/>
      <c r="G581" s="49"/>
      <c r="H581" s="49"/>
      <c r="I581" s="49"/>
      <c r="J581" s="49"/>
    </row>
    <row r="582">
      <c r="A582" s="49"/>
      <c r="B582" s="49"/>
      <c r="C582" s="49"/>
      <c r="D582" s="49"/>
      <c r="E582" s="49"/>
      <c r="F582" s="49"/>
      <c r="G582" s="49"/>
      <c r="H582" s="49"/>
      <c r="I582" s="49"/>
      <c r="J582" s="49"/>
    </row>
    <row r="583">
      <c r="A583" s="49"/>
      <c r="B583" s="49"/>
      <c r="C583" s="49"/>
      <c r="D583" s="49"/>
      <c r="E583" s="49"/>
      <c r="F583" s="49"/>
      <c r="G583" s="49"/>
      <c r="H583" s="49"/>
      <c r="I583" s="49"/>
      <c r="J583" s="49"/>
    </row>
    <row r="584">
      <c r="A584" s="49"/>
      <c r="B584" s="49"/>
      <c r="C584" s="49"/>
      <c r="D584" s="49"/>
      <c r="E584" s="49"/>
      <c r="F584" s="49"/>
      <c r="G584" s="49"/>
      <c r="H584" s="49"/>
      <c r="I584" s="49"/>
      <c r="J584" s="49"/>
    </row>
    <row r="585">
      <c r="A585" s="49"/>
      <c r="B585" s="49"/>
      <c r="C585" s="49"/>
      <c r="D585" s="49"/>
      <c r="E585" s="49"/>
      <c r="F585" s="49"/>
      <c r="G585" s="49"/>
      <c r="H585" s="49"/>
      <c r="I585" s="49"/>
      <c r="J585" s="49"/>
    </row>
    <row r="586">
      <c r="A586" s="49"/>
      <c r="B586" s="49"/>
      <c r="C586" s="49"/>
      <c r="D586" s="49"/>
      <c r="E586" s="49"/>
      <c r="F586" s="49"/>
      <c r="G586" s="49"/>
      <c r="H586" s="49"/>
      <c r="I586" s="49"/>
      <c r="J586" s="49"/>
    </row>
    <row r="587">
      <c r="A587" s="49"/>
      <c r="B587" s="49"/>
      <c r="C587" s="49"/>
      <c r="D587" s="49"/>
      <c r="E587" s="49"/>
      <c r="F587" s="49"/>
      <c r="G587" s="49"/>
      <c r="H587" s="49"/>
      <c r="I587" s="49"/>
      <c r="J587" s="49"/>
    </row>
    <row r="588">
      <c r="A588" s="49"/>
      <c r="B588" s="49"/>
      <c r="C588" s="49"/>
      <c r="D588" s="49"/>
      <c r="E588" s="49"/>
      <c r="F588" s="49"/>
      <c r="G588" s="49"/>
      <c r="H588" s="49"/>
      <c r="I588" s="49"/>
      <c r="J588" s="49"/>
    </row>
    <row r="589">
      <c r="A589" s="49"/>
      <c r="B589" s="49"/>
      <c r="C589" s="49"/>
      <c r="D589" s="49"/>
      <c r="E589" s="49"/>
      <c r="F589" s="49"/>
      <c r="G589" s="49"/>
      <c r="H589" s="49"/>
      <c r="I589" s="49"/>
      <c r="J589" s="49"/>
    </row>
    <row r="590">
      <c r="A590" s="49"/>
      <c r="B590" s="49"/>
      <c r="C590" s="49"/>
      <c r="D590" s="49"/>
      <c r="E590" s="49"/>
      <c r="F590" s="49"/>
      <c r="G590" s="49"/>
      <c r="H590" s="49"/>
      <c r="I590" s="49"/>
      <c r="J590" s="49"/>
    </row>
    <row r="591">
      <c r="A591" s="49"/>
      <c r="B591" s="49"/>
      <c r="C591" s="49"/>
      <c r="D591" s="49"/>
      <c r="E591" s="49"/>
      <c r="F591" s="49"/>
      <c r="G591" s="49"/>
      <c r="H591" s="49"/>
      <c r="I591" s="49"/>
      <c r="J591" s="49"/>
    </row>
    <row r="592">
      <c r="A592" s="49"/>
      <c r="B592" s="49"/>
      <c r="C592" s="49"/>
      <c r="D592" s="49"/>
      <c r="E592" s="49"/>
      <c r="F592" s="49"/>
      <c r="G592" s="49"/>
      <c r="H592" s="49"/>
      <c r="I592" s="49"/>
      <c r="J592" s="49"/>
    </row>
    <row r="593">
      <c r="A593" s="49"/>
      <c r="B593" s="49"/>
      <c r="C593" s="49"/>
      <c r="D593" s="49"/>
      <c r="E593" s="49"/>
      <c r="F593" s="49"/>
      <c r="G593" s="49"/>
      <c r="H593" s="49"/>
      <c r="I593" s="49"/>
      <c r="J593" s="49"/>
    </row>
    <row r="594">
      <c r="A594" s="49"/>
      <c r="B594" s="49"/>
      <c r="C594" s="49"/>
      <c r="D594" s="49"/>
      <c r="E594" s="49"/>
      <c r="F594" s="49"/>
      <c r="G594" s="49"/>
      <c r="H594" s="49"/>
      <c r="I594" s="49"/>
      <c r="J594" s="49"/>
    </row>
    <row r="595">
      <c r="A595" s="49"/>
      <c r="B595" s="49"/>
      <c r="C595" s="49"/>
      <c r="D595" s="49"/>
      <c r="E595" s="49"/>
      <c r="F595" s="49"/>
      <c r="G595" s="49"/>
      <c r="H595" s="49"/>
      <c r="I595" s="49"/>
      <c r="J595" s="49"/>
    </row>
    <row r="596">
      <c r="A596" s="49"/>
      <c r="B596" s="49"/>
      <c r="C596" s="49"/>
      <c r="D596" s="49"/>
      <c r="E596" s="49"/>
      <c r="F596" s="49"/>
      <c r="G596" s="49"/>
      <c r="H596" s="49"/>
      <c r="I596" s="49"/>
      <c r="J596" s="49"/>
    </row>
    <row r="597">
      <c r="A597" s="49"/>
      <c r="B597" s="49"/>
      <c r="C597" s="49"/>
      <c r="D597" s="49"/>
      <c r="E597" s="49"/>
      <c r="F597" s="49"/>
      <c r="G597" s="49"/>
      <c r="H597" s="49"/>
      <c r="I597" s="49"/>
      <c r="J597" s="49"/>
    </row>
    <row r="598">
      <c r="A598" s="49"/>
      <c r="B598" s="49"/>
      <c r="C598" s="49"/>
      <c r="D598" s="49"/>
      <c r="E598" s="49"/>
      <c r="F598" s="49"/>
      <c r="G598" s="49"/>
      <c r="H598" s="49"/>
      <c r="I598" s="49"/>
      <c r="J598" s="49"/>
    </row>
    <row r="599">
      <c r="A599" s="49"/>
      <c r="B599" s="49"/>
      <c r="C599" s="49"/>
      <c r="D599" s="49"/>
      <c r="E599" s="49"/>
      <c r="F599" s="49"/>
      <c r="G599" s="49"/>
      <c r="H599" s="49"/>
      <c r="I599" s="49"/>
      <c r="J599" s="49"/>
    </row>
    <row r="600">
      <c r="A600" s="49"/>
      <c r="B600" s="49"/>
      <c r="C600" s="49"/>
      <c r="D600" s="49"/>
      <c r="E600" s="49"/>
      <c r="F600" s="49"/>
      <c r="G600" s="49"/>
      <c r="H600" s="49"/>
      <c r="I600" s="49"/>
      <c r="J600" s="49"/>
    </row>
    <row r="601">
      <c r="A601" s="49"/>
      <c r="B601" s="49"/>
      <c r="C601" s="49"/>
      <c r="D601" s="49"/>
      <c r="E601" s="49"/>
      <c r="F601" s="49"/>
      <c r="G601" s="49"/>
      <c r="H601" s="49"/>
      <c r="I601" s="49"/>
      <c r="J601" s="49"/>
    </row>
    <row r="602">
      <c r="A602" s="49"/>
      <c r="B602" s="49"/>
      <c r="C602" s="49"/>
      <c r="D602" s="49"/>
      <c r="E602" s="49"/>
      <c r="F602" s="49"/>
      <c r="G602" s="49"/>
      <c r="H602" s="49"/>
      <c r="I602" s="49"/>
      <c r="J602" s="49"/>
    </row>
    <row r="603">
      <c r="A603" s="49"/>
      <c r="B603" s="49"/>
      <c r="C603" s="49"/>
      <c r="D603" s="49"/>
      <c r="E603" s="49"/>
      <c r="F603" s="49"/>
      <c r="G603" s="49"/>
      <c r="H603" s="49"/>
      <c r="I603" s="49"/>
      <c r="J603" s="49"/>
    </row>
    <row r="604">
      <c r="A604" s="49"/>
      <c r="B604" s="49"/>
      <c r="C604" s="49"/>
      <c r="D604" s="49"/>
      <c r="E604" s="49"/>
      <c r="F604" s="49"/>
      <c r="G604" s="49"/>
      <c r="H604" s="49"/>
      <c r="I604" s="49"/>
      <c r="J604" s="49"/>
    </row>
    <row r="605">
      <c r="A605" s="49"/>
      <c r="B605" s="49"/>
      <c r="C605" s="49"/>
      <c r="D605" s="49"/>
      <c r="E605" s="49"/>
      <c r="F605" s="49"/>
      <c r="G605" s="49"/>
      <c r="H605" s="49"/>
      <c r="I605" s="49"/>
      <c r="J605" s="49"/>
    </row>
    <row r="606">
      <c r="A606" s="49"/>
      <c r="B606" s="49"/>
      <c r="C606" s="49"/>
      <c r="D606" s="49"/>
      <c r="E606" s="49"/>
      <c r="F606" s="49"/>
      <c r="G606" s="49"/>
      <c r="H606" s="49"/>
      <c r="I606" s="49"/>
      <c r="J606" s="49"/>
    </row>
    <row r="607">
      <c r="A607" s="49"/>
      <c r="B607" s="49"/>
      <c r="C607" s="49"/>
      <c r="D607" s="49"/>
      <c r="E607" s="49"/>
      <c r="F607" s="49"/>
      <c r="G607" s="49"/>
      <c r="H607" s="49"/>
      <c r="I607" s="49"/>
      <c r="J607" s="49"/>
    </row>
    <row r="608">
      <c r="A608" s="49"/>
      <c r="B608" s="49"/>
      <c r="C608" s="49"/>
      <c r="D608" s="49"/>
      <c r="E608" s="49"/>
      <c r="F608" s="49"/>
      <c r="G608" s="49"/>
      <c r="H608" s="49"/>
      <c r="I608" s="49"/>
      <c r="J608" s="49"/>
    </row>
    <row r="609">
      <c r="A609" s="49"/>
      <c r="B609" s="49"/>
      <c r="C609" s="49"/>
      <c r="D609" s="49"/>
      <c r="E609" s="49"/>
      <c r="F609" s="49"/>
      <c r="G609" s="49"/>
      <c r="H609" s="49"/>
      <c r="I609" s="49"/>
      <c r="J609" s="49"/>
    </row>
    <row r="610">
      <c r="A610" s="49"/>
      <c r="B610" s="49"/>
      <c r="C610" s="49"/>
      <c r="D610" s="49"/>
      <c r="E610" s="49"/>
      <c r="F610" s="49"/>
      <c r="G610" s="49"/>
      <c r="H610" s="49"/>
      <c r="I610" s="49"/>
      <c r="J610" s="49"/>
    </row>
    <row r="611">
      <c r="A611" s="49"/>
      <c r="B611" s="49"/>
      <c r="C611" s="49"/>
      <c r="D611" s="49"/>
      <c r="E611" s="49"/>
      <c r="F611" s="49"/>
      <c r="G611" s="49"/>
      <c r="H611" s="49"/>
      <c r="I611" s="49"/>
      <c r="J611" s="49"/>
    </row>
    <row r="612">
      <c r="A612" s="49"/>
      <c r="B612" s="49"/>
      <c r="C612" s="49"/>
      <c r="D612" s="49"/>
      <c r="E612" s="49"/>
      <c r="F612" s="49"/>
      <c r="G612" s="49"/>
      <c r="H612" s="49"/>
      <c r="I612" s="49"/>
      <c r="J612" s="49"/>
    </row>
    <row r="613">
      <c r="A613" s="49"/>
      <c r="B613" s="49"/>
      <c r="C613" s="49"/>
      <c r="D613" s="49"/>
      <c r="E613" s="49"/>
      <c r="F613" s="49"/>
      <c r="G613" s="49"/>
      <c r="H613" s="49"/>
      <c r="I613" s="49"/>
      <c r="J613" s="49"/>
    </row>
    <row r="614">
      <c r="A614" s="49"/>
      <c r="B614" s="49"/>
      <c r="C614" s="49"/>
      <c r="D614" s="49"/>
      <c r="E614" s="49"/>
      <c r="F614" s="49"/>
      <c r="G614" s="49"/>
      <c r="H614" s="49"/>
      <c r="I614" s="49"/>
      <c r="J614" s="49"/>
    </row>
    <row r="615">
      <c r="A615" s="49"/>
      <c r="B615" s="49"/>
      <c r="C615" s="49"/>
      <c r="D615" s="49"/>
      <c r="E615" s="49"/>
      <c r="F615" s="49"/>
      <c r="G615" s="49"/>
      <c r="H615" s="49"/>
      <c r="I615" s="49"/>
      <c r="J615" s="49"/>
    </row>
    <row r="616">
      <c r="A616" s="49"/>
      <c r="B616" s="49"/>
      <c r="C616" s="49"/>
      <c r="D616" s="49"/>
      <c r="E616" s="49"/>
      <c r="F616" s="49"/>
      <c r="G616" s="49"/>
      <c r="H616" s="49"/>
      <c r="I616" s="49"/>
      <c r="J616" s="49"/>
    </row>
    <row r="617">
      <c r="A617" s="49"/>
      <c r="B617" s="49"/>
      <c r="C617" s="49"/>
      <c r="D617" s="49"/>
      <c r="E617" s="49"/>
      <c r="F617" s="49"/>
      <c r="G617" s="49"/>
      <c r="H617" s="49"/>
      <c r="I617" s="49"/>
      <c r="J617" s="49"/>
    </row>
    <row r="618">
      <c r="A618" s="49"/>
      <c r="B618" s="49"/>
      <c r="C618" s="49"/>
      <c r="D618" s="49"/>
      <c r="E618" s="49"/>
      <c r="F618" s="49"/>
      <c r="G618" s="49"/>
      <c r="H618" s="49"/>
      <c r="I618" s="49"/>
      <c r="J618" s="49"/>
    </row>
    <row r="619">
      <c r="A619" s="49"/>
      <c r="B619" s="49"/>
      <c r="C619" s="49"/>
      <c r="D619" s="49"/>
      <c r="E619" s="49"/>
      <c r="F619" s="49"/>
      <c r="G619" s="49"/>
      <c r="H619" s="49"/>
      <c r="I619" s="49"/>
      <c r="J619" s="49"/>
    </row>
    <row r="620">
      <c r="A620" s="49"/>
      <c r="B620" s="49"/>
      <c r="C620" s="49"/>
      <c r="D620" s="49"/>
      <c r="E620" s="49"/>
      <c r="F620" s="49"/>
      <c r="G620" s="49"/>
      <c r="H620" s="49"/>
      <c r="I620" s="49"/>
      <c r="J620" s="49"/>
    </row>
    <row r="621">
      <c r="A621" s="49"/>
      <c r="B621" s="49"/>
      <c r="C621" s="49"/>
      <c r="D621" s="49"/>
      <c r="E621" s="49"/>
      <c r="F621" s="49"/>
      <c r="G621" s="49"/>
      <c r="H621" s="49"/>
      <c r="I621" s="49"/>
      <c r="J621" s="49"/>
    </row>
    <row r="622">
      <c r="A622" s="49"/>
      <c r="B622" s="49"/>
      <c r="C622" s="49"/>
      <c r="D622" s="49"/>
      <c r="E622" s="49"/>
      <c r="F622" s="49"/>
      <c r="G622" s="49"/>
      <c r="H622" s="49"/>
      <c r="I622" s="49"/>
      <c r="J622" s="49"/>
    </row>
    <row r="623">
      <c r="A623" s="49"/>
      <c r="B623" s="49"/>
      <c r="C623" s="49"/>
      <c r="D623" s="49"/>
      <c r="E623" s="49"/>
      <c r="F623" s="49"/>
      <c r="G623" s="49"/>
      <c r="H623" s="49"/>
      <c r="I623" s="49"/>
      <c r="J623" s="49"/>
    </row>
    <row r="624">
      <c r="A624" s="49"/>
      <c r="B624" s="49"/>
      <c r="C624" s="49"/>
      <c r="D624" s="49"/>
      <c r="E624" s="49"/>
      <c r="F624" s="49"/>
      <c r="G624" s="49"/>
      <c r="H624" s="49"/>
      <c r="I624" s="49"/>
      <c r="J624" s="49"/>
    </row>
    <row r="625">
      <c r="A625" s="49"/>
      <c r="B625" s="49"/>
      <c r="C625" s="49"/>
      <c r="D625" s="49"/>
      <c r="E625" s="49"/>
      <c r="F625" s="49"/>
      <c r="G625" s="49"/>
      <c r="H625" s="49"/>
      <c r="I625" s="49"/>
      <c r="J625" s="49"/>
    </row>
    <row r="626">
      <c r="A626" s="49"/>
      <c r="B626" s="49"/>
      <c r="C626" s="49"/>
      <c r="D626" s="49"/>
      <c r="E626" s="49"/>
      <c r="F626" s="49"/>
      <c r="G626" s="49"/>
      <c r="H626" s="49"/>
      <c r="I626" s="49"/>
      <c r="J626" s="49"/>
    </row>
    <row r="627">
      <c r="A627" s="49"/>
      <c r="B627" s="49"/>
      <c r="C627" s="49"/>
      <c r="D627" s="49"/>
      <c r="E627" s="49"/>
      <c r="F627" s="49"/>
      <c r="G627" s="49"/>
      <c r="H627" s="49"/>
      <c r="I627" s="49"/>
      <c r="J627" s="49"/>
    </row>
    <row r="628">
      <c r="A628" s="49"/>
      <c r="B628" s="49"/>
      <c r="C628" s="49"/>
      <c r="D628" s="49"/>
      <c r="E628" s="49"/>
      <c r="F628" s="49"/>
      <c r="G628" s="49"/>
      <c r="H628" s="49"/>
      <c r="I628" s="49"/>
      <c r="J628" s="49"/>
    </row>
    <row r="629">
      <c r="A629" s="49"/>
      <c r="B629" s="49"/>
      <c r="C629" s="49"/>
      <c r="D629" s="49"/>
      <c r="E629" s="49"/>
      <c r="F629" s="49"/>
      <c r="G629" s="49"/>
      <c r="H629" s="49"/>
      <c r="I629" s="49"/>
      <c r="J629" s="49"/>
    </row>
    <row r="630">
      <c r="A630" s="49"/>
      <c r="B630" s="49"/>
      <c r="C630" s="49"/>
      <c r="D630" s="49"/>
      <c r="E630" s="49"/>
      <c r="F630" s="49"/>
      <c r="G630" s="49"/>
      <c r="H630" s="49"/>
      <c r="I630" s="49"/>
      <c r="J630" s="49"/>
    </row>
    <row r="631">
      <c r="A631" s="49"/>
      <c r="B631" s="49"/>
      <c r="C631" s="49"/>
      <c r="D631" s="49"/>
      <c r="E631" s="49"/>
      <c r="F631" s="49"/>
      <c r="G631" s="49"/>
      <c r="H631" s="49"/>
      <c r="I631" s="49"/>
      <c r="J631" s="49"/>
    </row>
    <row r="632">
      <c r="A632" s="49"/>
      <c r="B632" s="49"/>
      <c r="C632" s="49"/>
      <c r="D632" s="49"/>
      <c r="E632" s="49"/>
      <c r="F632" s="49"/>
      <c r="G632" s="49"/>
      <c r="H632" s="49"/>
      <c r="I632" s="49"/>
      <c r="J632" s="49"/>
    </row>
    <row r="633">
      <c r="A633" s="49"/>
      <c r="B633" s="49"/>
      <c r="C633" s="49"/>
      <c r="D633" s="49"/>
      <c r="E633" s="49"/>
      <c r="F633" s="49"/>
      <c r="G633" s="49"/>
      <c r="H633" s="49"/>
      <c r="I633" s="49"/>
      <c r="J633" s="49"/>
    </row>
    <row r="634">
      <c r="A634" s="49"/>
      <c r="B634" s="49"/>
      <c r="C634" s="49"/>
      <c r="D634" s="49"/>
      <c r="E634" s="49"/>
      <c r="F634" s="49"/>
      <c r="G634" s="49"/>
      <c r="H634" s="49"/>
      <c r="I634" s="49"/>
      <c r="J634" s="49"/>
    </row>
    <row r="635">
      <c r="A635" s="49"/>
      <c r="B635" s="49"/>
      <c r="C635" s="49"/>
      <c r="D635" s="49"/>
      <c r="E635" s="49"/>
      <c r="F635" s="49"/>
      <c r="G635" s="49"/>
      <c r="H635" s="49"/>
      <c r="I635" s="49"/>
      <c r="J635" s="49"/>
    </row>
    <row r="636">
      <c r="A636" s="49"/>
      <c r="B636" s="49"/>
      <c r="C636" s="49"/>
      <c r="D636" s="49"/>
      <c r="E636" s="49"/>
      <c r="F636" s="49"/>
      <c r="G636" s="49"/>
      <c r="H636" s="49"/>
      <c r="I636" s="49"/>
      <c r="J636" s="49"/>
    </row>
    <row r="637">
      <c r="A637" s="49"/>
      <c r="B637" s="49"/>
      <c r="C637" s="49"/>
      <c r="D637" s="49"/>
      <c r="E637" s="49"/>
      <c r="F637" s="49"/>
      <c r="G637" s="49"/>
      <c r="H637" s="49"/>
      <c r="I637" s="49"/>
      <c r="J637" s="49"/>
    </row>
    <row r="638">
      <c r="A638" s="49"/>
      <c r="B638" s="49"/>
      <c r="C638" s="49"/>
      <c r="D638" s="49"/>
      <c r="E638" s="49"/>
      <c r="F638" s="49"/>
      <c r="G638" s="49"/>
      <c r="H638" s="49"/>
      <c r="I638" s="49"/>
      <c r="J638" s="49"/>
    </row>
    <row r="639">
      <c r="A639" s="49"/>
      <c r="B639" s="49"/>
      <c r="C639" s="49"/>
      <c r="D639" s="49"/>
      <c r="E639" s="49"/>
      <c r="F639" s="49"/>
      <c r="G639" s="49"/>
      <c r="H639" s="49"/>
      <c r="I639" s="49"/>
      <c r="J639" s="49"/>
    </row>
    <row r="640">
      <c r="A640" s="49"/>
      <c r="B640" s="49"/>
      <c r="C640" s="49"/>
      <c r="D640" s="49"/>
      <c r="E640" s="49"/>
      <c r="F640" s="49"/>
      <c r="G640" s="49"/>
      <c r="H640" s="49"/>
      <c r="I640" s="49"/>
      <c r="J640" s="49"/>
    </row>
    <row r="641">
      <c r="A641" s="49"/>
      <c r="B641" s="49"/>
      <c r="C641" s="49"/>
      <c r="D641" s="49"/>
      <c r="E641" s="49"/>
      <c r="F641" s="49"/>
      <c r="G641" s="49"/>
      <c r="H641" s="49"/>
      <c r="I641" s="49"/>
      <c r="J641" s="49"/>
    </row>
    <row r="642">
      <c r="A642" s="49"/>
      <c r="B642" s="49"/>
      <c r="C642" s="49"/>
      <c r="D642" s="49"/>
      <c r="E642" s="49"/>
      <c r="F642" s="49"/>
      <c r="G642" s="49"/>
      <c r="H642" s="49"/>
      <c r="I642" s="49"/>
      <c r="J642" s="49"/>
    </row>
    <row r="643">
      <c r="A643" s="49"/>
      <c r="B643" s="49"/>
      <c r="C643" s="49"/>
      <c r="D643" s="49"/>
      <c r="E643" s="49"/>
      <c r="F643" s="49"/>
      <c r="G643" s="49"/>
      <c r="H643" s="49"/>
      <c r="I643" s="49"/>
      <c r="J643" s="49"/>
    </row>
    <row r="644">
      <c r="A644" s="49"/>
      <c r="B644" s="49"/>
      <c r="C644" s="49"/>
      <c r="D644" s="49"/>
      <c r="E644" s="49"/>
      <c r="F644" s="49"/>
      <c r="G644" s="49"/>
      <c r="H644" s="49"/>
      <c r="I644" s="49"/>
      <c r="J644" s="49"/>
    </row>
    <row r="645">
      <c r="A645" s="49"/>
      <c r="B645" s="49"/>
      <c r="C645" s="49"/>
      <c r="D645" s="49"/>
      <c r="E645" s="49"/>
      <c r="F645" s="49"/>
      <c r="G645" s="49"/>
      <c r="H645" s="49"/>
      <c r="I645" s="49"/>
      <c r="J645" s="49"/>
    </row>
    <row r="646">
      <c r="A646" s="49"/>
      <c r="B646" s="49"/>
      <c r="C646" s="49"/>
      <c r="D646" s="49"/>
      <c r="E646" s="49"/>
      <c r="F646" s="49"/>
      <c r="G646" s="49"/>
      <c r="H646" s="49"/>
      <c r="I646" s="49"/>
      <c r="J646" s="49"/>
    </row>
    <row r="647">
      <c r="A647" s="49"/>
      <c r="B647" s="49"/>
      <c r="C647" s="49"/>
      <c r="D647" s="49"/>
      <c r="E647" s="49"/>
      <c r="F647" s="49"/>
      <c r="G647" s="49"/>
      <c r="H647" s="49"/>
      <c r="I647" s="49"/>
      <c r="J647" s="49"/>
    </row>
    <row r="648">
      <c r="A648" s="49"/>
      <c r="B648" s="49"/>
      <c r="C648" s="49"/>
      <c r="D648" s="49"/>
      <c r="E648" s="49"/>
      <c r="F648" s="49"/>
      <c r="G648" s="49"/>
      <c r="H648" s="49"/>
      <c r="I648" s="49"/>
      <c r="J648" s="49"/>
    </row>
    <row r="649">
      <c r="A649" s="49"/>
      <c r="B649" s="49"/>
      <c r="C649" s="49"/>
      <c r="D649" s="49"/>
      <c r="E649" s="49"/>
      <c r="F649" s="49"/>
      <c r="G649" s="49"/>
      <c r="H649" s="49"/>
      <c r="I649" s="49"/>
      <c r="J649" s="49"/>
    </row>
    <row r="650">
      <c r="A650" s="49"/>
      <c r="B650" s="49"/>
      <c r="C650" s="49"/>
      <c r="D650" s="49"/>
      <c r="E650" s="49"/>
      <c r="F650" s="49"/>
      <c r="G650" s="49"/>
      <c r="H650" s="49"/>
      <c r="I650" s="49"/>
      <c r="J650" s="49"/>
    </row>
    <row r="651">
      <c r="A651" s="49"/>
      <c r="B651" s="49"/>
      <c r="C651" s="49"/>
      <c r="D651" s="49"/>
      <c r="E651" s="49"/>
      <c r="F651" s="49"/>
      <c r="G651" s="49"/>
      <c r="H651" s="49"/>
      <c r="I651" s="49"/>
      <c r="J651" s="49"/>
    </row>
    <row r="652">
      <c r="A652" s="49"/>
      <c r="B652" s="49"/>
      <c r="C652" s="49"/>
      <c r="D652" s="49"/>
      <c r="E652" s="49"/>
      <c r="F652" s="49"/>
      <c r="G652" s="49"/>
      <c r="H652" s="49"/>
      <c r="I652" s="49"/>
      <c r="J652" s="49"/>
    </row>
    <row r="653">
      <c r="A653" s="49"/>
      <c r="B653" s="49"/>
      <c r="C653" s="49"/>
      <c r="D653" s="49"/>
      <c r="E653" s="49"/>
      <c r="F653" s="49"/>
      <c r="G653" s="49"/>
      <c r="H653" s="49"/>
      <c r="I653" s="49"/>
      <c r="J653" s="49"/>
    </row>
    <row r="654">
      <c r="A654" s="49"/>
      <c r="B654" s="49"/>
      <c r="C654" s="49"/>
      <c r="D654" s="49"/>
      <c r="E654" s="49"/>
      <c r="F654" s="49"/>
      <c r="G654" s="49"/>
      <c r="H654" s="49"/>
      <c r="I654" s="49"/>
      <c r="J654" s="49"/>
    </row>
    <row r="655">
      <c r="A655" s="49"/>
      <c r="B655" s="49"/>
      <c r="C655" s="49"/>
      <c r="D655" s="49"/>
      <c r="E655" s="49"/>
      <c r="F655" s="49"/>
      <c r="G655" s="49"/>
      <c r="H655" s="49"/>
      <c r="I655" s="49"/>
      <c r="J655" s="49"/>
    </row>
    <row r="656">
      <c r="A656" s="49"/>
      <c r="B656" s="49"/>
      <c r="C656" s="49"/>
      <c r="D656" s="49"/>
      <c r="E656" s="49"/>
      <c r="F656" s="49"/>
      <c r="G656" s="49"/>
      <c r="H656" s="49"/>
      <c r="I656" s="49"/>
      <c r="J656" s="49"/>
    </row>
    <row r="657">
      <c r="A657" s="49"/>
      <c r="B657" s="49"/>
      <c r="C657" s="49"/>
      <c r="D657" s="49"/>
      <c r="E657" s="49"/>
      <c r="F657" s="49"/>
      <c r="G657" s="49"/>
      <c r="H657" s="49"/>
      <c r="I657" s="49"/>
      <c r="J657" s="49"/>
    </row>
    <row r="658">
      <c r="A658" s="49"/>
      <c r="B658" s="49"/>
      <c r="C658" s="49"/>
      <c r="D658" s="49"/>
      <c r="E658" s="49"/>
      <c r="F658" s="49"/>
      <c r="G658" s="49"/>
      <c r="H658" s="49"/>
      <c r="I658" s="49"/>
      <c r="J658" s="49"/>
    </row>
    <row r="659">
      <c r="A659" s="49"/>
      <c r="B659" s="49"/>
      <c r="C659" s="49"/>
      <c r="D659" s="49"/>
      <c r="E659" s="49"/>
      <c r="F659" s="49"/>
      <c r="G659" s="49"/>
      <c r="H659" s="49"/>
      <c r="I659" s="49"/>
      <c r="J659" s="49"/>
    </row>
    <row r="660">
      <c r="A660" s="49"/>
      <c r="B660" s="49"/>
      <c r="C660" s="49"/>
      <c r="D660" s="49"/>
      <c r="E660" s="49"/>
      <c r="F660" s="49"/>
      <c r="G660" s="49"/>
      <c r="H660" s="49"/>
      <c r="I660" s="49"/>
      <c r="J660" s="49"/>
    </row>
    <row r="661">
      <c r="A661" s="49"/>
      <c r="B661" s="49"/>
      <c r="C661" s="49"/>
      <c r="D661" s="49"/>
      <c r="E661" s="49"/>
      <c r="F661" s="49"/>
      <c r="G661" s="49"/>
      <c r="H661" s="49"/>
      <c r="I661" s="49"/>
      <c r="J661" s="49"/>
    </row>
    <row r="662">
      <c r="A662" s="49"/>
      <c r="B662" s="49"/>
      <c r="C662" s="49"/>
      <c r="D662" s="49"/>
      <c r="E662" s="49"/>
      <c r="F662" s="49"/>
      <c r="G662" s="49"/>
      <c r="H662" s="49"/>
      <c r="I662" s="49"/>
      <c r="J662" s="49"/>
    </row>
    <row r="663">
      <c r="A663" s="49"/>
      <c r="B663" s="49"/>
      <c r="C663" s="49"/>
      <c r="D663" s="49"/>
      <c r="E663" s="49"/>
      <c r="F663" s="49"/>
      <c r="G663" s="49"/>
      <c r="H663" s="49"/>
      <c r="I663" s="49"/>
      <c r="J663" s="49"/>
    </row>
    <row r="664">
      <c r="A664" s="49"/>
      <c r="B664" s="49"/>
      <c r="C664" s="49"/>
      <c r="D664" s="49"/>
      <c r="E664" s="49"/>
      <c r="F664" s="49"/>
      <c r="G664" s="49"/>
      <c r="H664" s="49"/>
      <c r="I664" s="49"/>
      <c r="J664" s="49"/>
    </row>
    <row r="665">
      <c r="A665" s="49"/>
      <c r="B665" s="49"/>
      <c r="C665" s="49"/>
      <c r="D665" s="49"/>
      <c r="E665" s="49"/>
      <c r="F665" s="49"/>
      <c r="G665" s="49"/>
      <c r="H665" s="49"/>
      <c r="I665" s="49"/>
      <c r="J665" s="49"/>
    </row>
    <row r="666">
      <c r="A666" s="49"/>
      <c r="B666" s="49"/>
      <c r="C666" s="49"/>
      <c r="D666" s="49"/>
      <c r="E666" s="49"/>
      <c r="F666" s="49"/>
      <c r="G666" s="49"/>
      <c r="H666" s="49"/>
      <c r="I666" s="49"/>
      <c r="J666" s="49"/>
    </row>
    <row r="667">
      <c r="A667" s="49"/>
      <c r="B667" s="49"/>
      <c r="C667" s="49"/>
      <c r="D667" s="49"/>
      <c r="E667" s="49"/>
      <c r="F667" s="49"/>
      <c r="G667" s="49"/>
      <c r="H667" s="49"/>
      <c r="I667" s="49"/>
      <c r="J667" s="49"/>
    </row>
    <row r="668">
      <c r="A668" s="49"/>
      <c r="B668" s="49"/>
      <c r="C668" s="49"/>
      <c r="D668" s="49"/>
      <c r="E668" s="49"/>
      <c r="F668" s="49"/>
      <c r="G668" s="49"/>
      <c r="H668" s="49"/>
      <c r="I668" s="49"/>
      <c r="J668" s="49"/>
    </row>
    <row r="669">
      <c r="A669" s="49"/>
      <c r="B669" s="49"/>
      <c r="C669" s="49"/>
      <c r="D669" s="49"/>
      <c r="E669" s="49"/>
      <c r="F669" s="49"/>
      <c r="G669" s="49"/>
      <c r="H669" s="49"/>
      <c r="I669" s="49"/>
      <c r="J669" s="49"/>
    </row>
    <row r="670">
      <c r="A670" s="49"/>
      <c r="B670" s="49"/>
      <c r="C670" s="49"/>
      <c r="D670" s="49"/>
      <c r="E670" s="49"/>
      <c r="F670" s="49"/>
      <c r="G670" s="49"/>
      <c r="H670" s="49"/>
      <c r="I670" s="49"/>
      <c r="J670" s="49"/>
    </row>
    <row r="671">
      <c r="A671" s="49"/>
      <c r="B671" s="49"/>
      <c r="C671" s="49"/>
      <c r="D671" s="49"/>
      <c r="E671" s="49"/>
      <c r="F671" s="49"/>
      <c r="G671" s="49"/>
      <c r="H671" s="49"/>
      <c r="I671" s="49"/>
      <c r="J671" s="49"/>
    </row>
    <row r="672">
      <c r="A672" s="49"/>
      <c r="B672" s="49"/>
      <c r="C672" s="49"/>
      <c r="D672" s="49"/>
      <c r="E672" s="49"/>
      <c r="F672" s="49"/>
      <c r="G672" s="49"/>
      <c r="H672" s="49"/>
      <c r="I672" s="49"/>
      <c r="J672" s="49"/>
    </row>
    <row r="673">
      <c r="A673" s="49"/>
      <c r="B673" s="49"/>
      <c r="C673" s="49"/>
      <c r="D673" s="49"/>
      <c r="E673" s="49"/>
      <c r="F673" s="49"/>
      <c r="G673" s="49"/>
      <c r="H673" s="49"/>
      <c r="I673" s="49"/>
      <c r="J673" s="49"/>
    </row>
    <row r="674">
      <c r="A674" s="49"/>
      <c r="B674" s="49"/>
      <c r="C674" s="49"/>
      <c r="D674" s="49"/>
      <c r="E674" s="49"/>
      <c r="F674" s="49"/>
      <c r="G674" s="49"/>
      <c r="H674" s="49"/>
      <c r="I674" s="49"/>
      <c r="J674" s="49"/>
    </row>
    <row r="675">
      <c r="A675" s="49"/>
      <c r="B675" s="49"/>
      <c r="C675" s="49"/>
      <c r="D675" s="49"/>
      <c r="E675" s="49"/>
      <c r="F675" s="49"/>
      <c r="G675" s="49"/>
      <c r="H675" s="49"/>
      <c r="I675" s="49"/>
      <c r="J675" s="49"/>
    </row>
    <row r="676">
      <c r="A676" s="49"/>
      <c r="B676" s="49"/>
      <c r="C676" s="49"/>
      <c r="D676" s="49"/>
      <c r="E676" s="49"/>
      <c r="F676" s="49"/>
      <c r="G676" s="49"/>
      <c r="H676" s="49"/>
      <c r="I676" s="49"/>
      <c r="J676" s="49"/>
    </row>
    <row r="677">
      <c r="A677" s="49"/>
      <c r="B677" s="49"/>
      <c r="C677" s="49"/>
      <c r="D677" s="49"/>
      <c r="E677" s="49"/>
      <c r="F677" s="49"/>
      <c r="G677" s="49"/>
      <c r="H677" s="49"/>
      <c r="I677" s="49"/>
      <c r="J677" s="49"/>
    </row>
    <row r="678">
      <c r="A678" s="49"/>
      <c r="B678" s="49"/>
      <c r="C678" s="49"/>
      <c r="D678" s="49"/>
      <c r="E678" s="49"/>
      <c r="F678" s="49"/>
      <c r="G678" s="49"/>
      <c r="H678" s="49"/>
      <c r="I678" s="49"/>
      <c r="J678" s="49"/>
    </row>
    <row r="679">
      <c r="A679" s="49"/>
      <c r="B679" s="49"/>
      <c r="C679" s="49"/>
      <c r="D679" s="49"/>
      <c r="E679" s="49"/>
      <c r="F679" s="49"/>
      <c r="G679" s="49"/>
      <c r="H679" s="49"/>
      <c r="I679" s="49"/>
      <c r="J679" s="49"/>
    </row>
    <row r="680">
      <c r="A680" s="49"/>
      <c r="B680" s="49"/>
      <c r="C680" s="49"/>
      <c r="D680" s="49"/>
      <c r="E680" s="49"/>
      <c r="F680" s="49"/>
      <c r="G680" s="49"/>
      <c r="H680" s="49"/>
      <c r="I680" s="49"/>
      <c r="J680" s="49"/>
    </row>
    <row r="681">
      <c r="A681" s="49"/>
      <c r="B681" s="49"/>
      <c r="C681" s="49"/>
      <c r="D681" s="49"/>
      <c r="E681" s="49"/>
      <c r="F681" s="49"/>
      <c r="G681" s="49"/>
      <c r="H681" s="49"/>
      <c r="I681" s="49"/>
      <c r="J681" s="49"/>
    </row>
    <row r="682">
      <c r="A682" s="49"/>
      <c r="B682" s="49"/>
      <c r="C682" s="49"/>
      <c r="D682" s="49"/>
      <c r="E682" s="49"/>
      <c r="F682" s="49"/>
      <c r="G682" s="49"/>
      <c r="H682" s="49"/>
      <c r="I682" s="49"/>
      <c r="J682" s="49"/>
    </row>
    <row r="683">
      <c r="A683" s="49"/>
      <c r="B683" s="49"/>
      <c r="C683" s="49"/>
      <c r="D683" s="49"/>
      <c r="E683" s="49"/>
      <c r="F683" s="49"/>
      <c r="G683" s="49"/>
      <c r="H683" s="49"/>
      <c r="I683" s="49"/>
      <c r="J683" s="49"/>
    </row>
    <row r="684">
      <c r="A684" s="49"/>
      <c r="B684" s="49"/>
      <c r="C684" s="49"/>
      <c r="D684" s="49"/>
      <c r="E684" s="49"/>
      <c r="F684" s="49"/>
      <c r="G684" s="49"/>
      <c r="H684" s="49"/>
      <c r="I684" s="49"/>
      <c r="J684" s="49"/>
    </row>
    <row r="685">
      <c r="A685" s="49"/>
      <c r="B685" s="49"/>
      <c r="C685" s="49"/>
      <c r="D685" s="49"/>
      <c r="E685" s="49"/>
      <c r="F685" s="49"/>
      <c r="G685" s="49"/>
      <c r="H685" s="49"/>
      <c r="I685" s="49"/>
      <c r="J685" s="49"/>
    </row>
    <row r="686">
      <c r="A686" s="49"/>
      <c r="B686" s="49"/>
      <c r="C686" s="49"/>
      <c r="D686" s="49"/>
      <c r="E686" s="49"/>
      <c r="F686" s="49"/>
      <c r="G686" s="49"/>
      <c r="H686" s="49"/>
      <c r="I686" s="49"/>
      <c r="J686" s="49"/>
    </row>
    <row r="687">
      <c r="A687" s="49"/>
      <c r="B687" s="49"/>
      <c r="C687" s="49"/>
      <c r="D687" s="49"/>
      <c r="E687" s="49"/>
      <c r="F687" s="49"/>
      <c r="G687" s="49"/>
      <c r="H687" s="49"/>
      <c r="I687" s="49"/>
      <c r="J687" s="49"/>
    </row>
    <row r="688">
      <c r="A688" s="49"/>
      <c r="B688" s="49"/>
      <c r="C688" s="49"/>
      <c r="D688" s="49"/>
      <c r="E688" s="49"/>
      <c r="F688" s="49"/>
      <c r="G688" s="49"/>
      <c r="H688" s="49"/>
      <c r="I688" s="49"/>
      <c r="J688" s="49"/>
    </row>
    <row r="689">
      <c r="A689" s="49"/>
      <c r="B689" s="49"/>
      <c r="C689" s="49"/>
      <c r="D689" s="49"/>
      <c r="E689" s="49"/>
      <c r="F689" s="49"/>
      <c r="G689" s="49"/>
      <c r="H689" s="49"/>
      <c r="I689" s="49"/>
      <c r="J689" s="49"/>
    </row>
    <row r="690">
      <c r="A690" s="49"/>
      <c r="B690" s="49"/>
      <c r="C690" s="49"/>
      <c r="D690" s="49"/>
      <c r="E690" s="49"/>
      <c r="F690" s="49"/>
      <c r="G690" s="49"/>
      <c r="H690" s="49"/>
      <c r="I690" s="49"/>
      <c r="J690" s="49"/>
    </row>
    <row r="691">
      <c r="A691" s="49"/>
      <c r="B691" s="49"/>
      <c r="C691" s="49"/>
      <c r="D691" s="49"/>
      <c r="E691" s="49"/>
      <c r="F691" s="49"/>
      <c r="G691" s="49"/>
      <c r="H691" s="49"/>
      <c r="I691" s="49"/>
      <c r="J691" s="49"/>
    </row>
    <row r="692">
      <c r="A692" s="49"/>
      <c r="B692" s="49"/>
      <c r="C692" s="49"/>
      <c r="D692" s="49"/>
      <c r="E692" s="49"/>
      <c r="F692" s="49"/>
      <c r="G692" s="49"/>
      <c r="H692" s="49"/>
      <c r="I692" s="49"/>
      <c r="J692" s="49"/>
    </row>
    <row r="693">
      <c r="A693" s="49"/>
      <c r="B693" s="49"/>
      <c r="C693" s="49"/>
      <c r="D693" s="49"/>
      <c r="E693" s="49"/>
      <c r="F693" s="49"/>
      <c r="G693" s="49"/>
      <c r="H693" s="49"/>
      <c r="I693" s="49"/>
      <c r="J693" s="49"/>
    </row>
    <row r="694">
      <c r="A694" s="49"/>
      <c r="B694" s="49"/>
      <c r="C694" s="49"/>
      <c r="D694" s="49"/>
      <c r="E694" s="49"/>
      <c r="F694" s="49"/>
      <c r="G694" s="49"/>
      <c r="H694" s="49"/>
      <c r="I694" s="49"/>
      <c r="J694" s="49"/>
    </row>
    <row r="695">
      <c r="A695" s="49"/>
      <c r="B695" s="49"/>
      <c r="C695" s="49"/>
      <c r="D695" s="49"/>
      <c r="E695" s="49"/>
      <c r="F695" s="49"/>
      <c r="G695" s="49"/>
      <c r="H695" s="49"/>
      <c r="I695" s="49"/>
      <c r="J695" s="49"/>
    </row>
    <row r="696">
      <c r="A696" s="49"/>
      <c r="B696" s="49"/>
      <c r="C696" s="49"/>
      <c r="D696" s="49"/>
      <c r="E696" s="49"/>
      <c r="F696" s="49"/>
      <c r="G696" s="49"/>
      <c r="H696" s="49"/>
      <c r="I696" s="49"/>
      <c r="J696" s="49"/>
    </row>
    <row r="697">
      <c r="A697" s="49"/>
      <c r="B697" s="49"/>
      <c r="C697" s="49"/>
      <c r="D697" s="49"/>
      <c r="E697" s="49"/>
      <c r="F697" s="49"/>
      <c r="G697" s="49"/>
      <c r="H697" s="49"/>
      <c r="I697" s="49"/>
      <c r="J697" s="49"/>
    </row>
    <row r="698">
      <c r="A698" s="49"/>
      <c r="B698" s="49"/>
      <c r="C698" s="49"/>
      <c r="D698" s="49"/>
      <c r="E698" s="49"/>
      <c r="F698" s="49"/>
      <c r="G698" s="49"/>
      <c r="H698" s="49"/>
      <c r="I698" s="49"/>
      <c r="J698" s="49"/>
    </row>
    <row r="699">
      <c r="A699" s="49"/>
      <c r="B699" s="49"/>
      <c r="C699" s="49"/>
      <c r="D699" s="49"/>
      <c r="E699" s="49"/>
      <c r="F699" s="49"/>
      <c r="G699" s="49"/>
      <c r="H699" s="49"/>
      <c r="I699" s="49"/>
      <c r="J699" s="49"/>
    </row>
    <row r="700">
      <c r="A700" s="49"/>
      <c r="B700" s="49"/>
      <c r="C700" s="49"/>
      <c r="D700" s="49"/>
      <c r="E700" s="49"/>
      <c r="F700" s="49"/>
      <c r="G700" s="49"/>
      <c r="H700" s="49"/>
      <c r="I700" s="49"/>
      <c r="J700" s="49"/>
    </row>
    <row r="701">
      <c r="A701" s="49"/>
      <c r="B701" s="49"/>
      <c r="C701" s="49"/>
      <c r="D701" s="49"/>
      <c r="E701" s="49"/>
      <c r="F701" s="49"/>
      <c r="G701" s="49"/>
      <c r="H701" s="49"/>
      <c r="I701" s="49"/>
      <c r="J701" s="49"/>
    </row>
    <row r="702">
      <c r="A702" s="49"/>
      <c r="B702" s="49"/>
      <c r="C702" s="49"/>
      <c r="D702" s="49"/>
      <c r="E702" s="49"/>
      <c r="F702" s="49"/>
      <c r="G702" s="49"/>
      <c r="H702" s="49"/>
      <c r="I702" s="49"/>
      <c r="J702" s="49"/>
    </row>
    <row r="703">
      <c r="A703" s="49"/>
      <c r="B703" s="49"/>
      <c r="C703" s="49"/>
      <c r="D703" s="49"/>
      <c r="E703" s="49"/>
      <c r="F703" s="49"/>
      <c r="G703" s="49"/>
      <c r="H703" s="49"/>
      <c r="I703" s="49"/>
      <c r="J703" s="49"/>
    </row>
    <row r="704">
      <c r="A704" s="49"/>
      <c r="B704" s="49"/>
      <c r="C704" s="49"/>
      <c r="D704" s="49"/>
      <c r="E704" s="49"/>
      <c r="F704" s="49"/>
      <c r="G704" s="49"/>
      <c r="H704" s="49"/>
      <c r="I704" s="49"/>
      <c r="J704" s="49"/>
    </row>
    <row r="705">
      <c r="A705" s="49"/>
      <c r="B705" s="49"/>
      <c r="C705" s="49"/>
      <c r="D705" s="49"/>
      <c r="E705" s="49"/>
      <c r="F705" s="49"/>
      <c r="G705" s="49"/>
      <c r="H705" s="49"/>
      <c r="I705" s="49"/>
      <c r="J705" s="49"/>
    </row>
    <row r="706">
      <c r="A706" s="49"/>
      <c r="B706" s="49"/>
      <c r="C706" s="49"/>
      <c r="D706" s="49"/>
      <c r="E706" s="49"/>
      <c r="F706" s="49"/>
      <c r="G706" s="49"/>
      <c r="H706" s="49"/>
      <c r="I706" s="49"/>
      <c r="J706" s="49"/>
    </row>
    <row r="707">
      <c r="A707" s="49"/>
      <c r="B707" s="49"/>
      <c r="C707" s="49"/>
      <c r="D707" s="49"/>
      <c r="E707" s="49"/>
      <c r="F707" s="49"/>
      <c r="G707" s="49"/>
      <c r="H707" s="49"/>
      <c r="I707" s="49"/>
      <c r="J707" s="49"/>
    </row>
    <row r="708">
      <c r="A708" s="49"/>
      <c r="B708" s="49"/>
      <c r="C708" s="49"/>
      <c r="D708" s="49"/>
      <c r="E708" s="49"/>
      <c r="F708" s="49"/>
      <c r="G708" s="49"/>
      <c r="H708" s="49"/>
      <c r="I708" s="49"/>
      <c r="J708" s="49"/>
    </row>
    <row r="709">
      <c r="A709" s="49"/>
      <c r="B709" s="49"/>
      <c r="C709" s="49"/>
      <c r="D709" s="49"/>
      <c r="E709" s="49"/>
      <c r="F709" s="49"/>
      <c r="G709" s="49"/>
      <c r="H709" s="49"/>
      <c r="I709" s="49"/>
      <c r="J709" s="49"/>
    </row>
    <row r="710">
      <c r="A710" s="49"/>
      <c r="B710" s="49"/>
      <c r="C710" s="49"/>
      <c r="D710" s="49"/>
      <c r="E710" s="49"/>
      <c r="F710" s="49"/>
      <c r="G710" s="49"/>
      <c r="H710" s="49"/>
      <c r="I710" s="49"/>
      <c r="J710" s="49"/>
    </row>
    <row r="711">
      <c r="A711" s="49"/>
      <c r="B711" s="49"/>
      <c r="C711" s="49"/>
      <c r="D711" s="49"/>
      <c r="E711" s="49"/>
      <c r="F711" s="49"/>
      <c r="G711" s="49"/>
      <c r="H711" s="49"/>
      <c r="I711" s="49"/>
      <c r="J711" s="49"/>
    </row>
    <row r="712">
      <c r="A712" s="49"/>
      <c r="B712" s="49"/>
      <c r="C712" s="49"/>
      <c r="D712" s="49"/>
      <c r="E712" s="49"/>
      <c r="F712" s="49"/>
      <c r="G712" s="49"/>
      <c r="H712" s="49"/>
      <c r="I712" s="49"/>
      <c r="J712" s="49"/>
    </row>
    <row r="713">
      <c r="A713" s="49"/>
      <c r="B713" s="49"/>
      <c r="C713" s="49"/>
      <c r="D713" s="49"/>
      <c r="E713" s="49"/>
      <c r="F713" s="49"/>
      <c r="G713" s="49"/>
      <c r="H713" s="49"/>
      <c r="I713" s="49"/>
      <c r="J713" s="49"/>
    </row>
    <row r="714">
      <c r="A714" s="49"/>
      <c r="B714" s="49"/>
      <c r="C714" s="49"/>
      <c r="D714" s="49"/>
      <c r="E714" s="49"/>
      <c r="F714" s="49"/>
      <c r="G714" s="49"/>
      <c r="H714" s="49"/>
      <c r="I714" s="49"/>
      <c r="J714" s="49"/>
    </row>
    <row r="715">
      <c r="A715" s="49"/>
      <c r="B715" s="49"/>
      <c r="C715" s="49"/>
      <c r="D715" s="49"/>
      <c r="E715" s="49"/>
      <c r="F715" s="49"/>
      <c r="G715" s="49"/>
      <c r="H715" s="49"/>
      <c r="I715" s="49"/>
      <c r="J715" s="49"/>
    </row>
    <row r="716">
      <c r="A716" s="49"/>
      <c r="B716" s="49"/>
      <c r="C716" s="49"/>
      <c r="D716" s="49"/>
      <c r="E716" s="49"/>
      <c r="F716" s="49"/>
      <c r="G716" s="49"/>
      <c r="H716" s="49"/>
      <c r="I716" s="49"/>
      <c r="J716" s="49"/>
    </row>
    <row r="717">
      <c r="A717" s="49"/>
      <c r="B717" s="49"/>
      <c r="C717" s="49"/>
      <c r="D717" s="49"/>
      <c r="E717" s="49"/>
      <c r="F717" s="49"/>
      <c r="G717" s="49"/>
      <c r="H717" s="49"/>
      <c r="I717" s="49"/>
      <c r="J717" s="49"/>
    </row>
    <row r="718">
      <c r="A718" s="49"/>
      <c r="B718" s="49"/>
      <c r="C718" s="49"/>
      <c r="D718" s="49"/>
      <c r="E718" s="49"/>
      <c r="F718" s="49"/>
      <c r="G718" s="49"/>
      <c r="H718" s="49"/>
      <c r="I718" s="49"/>
      <c r="J718" s="49"/>
    </row>
    <row r="719">
      <c r="A719" s="49"/>
      <c r="B719" s="49"/>
      <c r="C719" s="49"/>
      <c r="D719" s="49"/>
      <c r="E719" s="49"/>
      <c r="F719" s="49"/>
      <c r="G719" s="49"/>
      <c r="H719" s="49"/>
      <c r="I719" s="49"/>
      <c r="J719" s="49"/>
    </row>
    <row r="720">
      <c r="A720" s="49"/>
      <c r="B720" s="49"/>
      <c r="C720" s="49"/>
      <c r="D720" s="49"/>
      <c r="E720" s="49"/>
      <c r="F720" s="49"/>
      <c r="G720" s="49"/>
      <c r="H720" s="49"/>
      <c r="I720" s="49"/>
      <c r="J720" s="49"/>
    </row>
    <row r="721">
      <c r="A721" s="49"/>
      <c r="B721" s="49"/>
      <c r="C721" s="49"/>
      <c r="D721" s="49"/>
      <c r="E721" s="49"/>
      <c r="F721" s="49"/>
      <c r="G721" s="49"/>
      <c r="H721" s="49"/>
      <c r="I721" s="49"/>
      <c r="J721" s="49"/>
    </row>
    <row r="722">
      <c r="A722" s="49"/>
      <c r="B722" s="49"/>
      <c r="C722" s="49"/>
      <c r="D722" s="49"/>
      <c r="E722" s="49"/>
      <c r="F722" s="49"/>
      <c r="G722" s="49"/>
      <c r="H722" s="49"/>
      <c r="I722" s="49"/>
      <c r="J722" s="49"/>
    </row>
    <row r="723">
      <c r="A723" s="49"/>
      <c r="B723" s="49"/>
      <c r="C723" s="49"/>
      <c r="D723" s="49"/>
      <c r="E723" s="49"/>
      <c r="F723" s="49"/>
      <c r="G723" s="49"/>
      <c r="H723" s="49"/>
      <c r="I723" s="49"/>
      <c r="J723" s="49"/>
    </row>
    <row r="724">
      <c r="A724" s="49"/>
      <c r="B724" s="49"/>
      <c r="C724" s="49"/>
      <c r="D724" s="49"/>
      <c r="E724" s="49"/>
      <c r="F724" s="49"/>
      <c r="G724" s="49"/>
      <c r="H724" s="49"/>
      <c r="I724" s="49"/>
      <c r="J724" s="49"/>
    </row>
    <row r="725">
      <c r="A725" s="49"/>
      <c r="B725" s="49"/>
      <c r="C725" s="49"/>
      <c r="D725" s="49"/>
      <c r="E725" s="49"/>
      <c r="F725" s="49"/>
      <c r="G725" s="49"/>
      <c r="H725" s="49"/>
      <c r="I725" s="49"/>
      <c r="J725" s="49"/>
    </row>
    <row r="726">
      <c r="A726" s="49"/>
      <c r="B726" s="49"/>
      <c r="C726" s="49"/>
      <c r="D726" s="49"/>
      <c r="E726" s="49"/>
      <c r="F726" s="49"/>
      <c r="G726" s="49"/>
      <c r="H726" s="49"/>
      <c r="I726" s="49"/>
      <c r="J726" s="49"/>
    </row>
    <row r="727">
      <c r="A727" s="49"/>
      <c r="B727" s="49"/>
      <c r="C727" s="49"/>
      <c r="D727" s="49"/>
      <c r="E727" s="49"/>
      <c r="F727" s="49"/>
      <c r="G727" s="49"/>
      <c r="H727" s="49"/>
      <c r="I727" s="49"/>
      <c r="J727" s="49"/>
    </row>
    <row r="728">
      <c r="A728" s="49"/>
      <c r="B728" s="49"/>
      <c r="C728" s="49"/>
      <c r="D728" s="49"/>
      <c r="E728" s="49"/>
      <c r="F728" s="49"/>
      <c r="G728" s="49"/>
      <c r="H728" s="49"/>
      <c r="I728" s="49"/>
      <c r="J728" s="49"/>
    </row>
    <row r="729">
      <c r="A729" s="49"/>
      <c r="B729" s="49"/>
      <c r="C729" s="49"/>
      <c r="D729" s="49"/>
      <c r="E729" s="49"/>
      <c r="F729" s="49"/>
      <c r="G729" s="49"/>
      <c r="H729" s="49"/>
      <c r="I729" s="49"/>
      <c r="J729" s="49"/>
    </row>
    <row r="730">
      <c r="A730" s="49"/>
      <c r="B730" s="49"/>
      <c r="C730" s="49"/>
      <c r="D730" s="49"/>
      <c r="E730" s="49"/>
      <c r="F730" s="49"/>
      <c r="G730" s="49"/>
      <c r="H730" s="49"/>
      <c r="I730" s="49"/>
      <c r="J730" s="49"/>
    </row>
    <row r="731">
      <c r="A731" s="49"/>
      <c r="B731" s="49"/>
      <c r="C731" s="49"/>
      <c r="D731" s="49"/>
      <c r="E731" s="49"/>
      <c r="F731" s="49"/>
      <c r="G731" s="49"/>
      <c r="H731" s="49"/>
      <c r="I731" s="49"/>
      <c r="J731" s="49"/>
    </row>
    <row r="732">
      <c r="A732" s="49"/>
      <c r="B732" s="49"/>
      <c r="C732" s="49"/>
      <c r="D732" s="49"/>
      <c r="E732" s="49"/>
      <c r="F732" s="49"/>
      <c r="G732" s="49"/>
      <c r="H732" s="49"/>
      <c r="I732" s="49"/>
      <c r="J732" s="49"/>
    </row>
    <row r="733">
      <c r="A733" s="49"/>
      <c r="B733" s="49"/>
      <c r="C733" s="49"/>
      <c r="D733" s="49"/>
      <c r="E733" s="49"/>
      <c r="F733" s="49"/>
      <c r="G733" s="49"/>
      <c r="H733" s="49"/>
      <c r="I733" s="49"/>
      <c r="J733" s="49"/>
    </row>
    <row r="734">
      <c r="A734" s="49"/>
      <c r="B734" s="49"/>
      <c r="C734" s="49"/>
      <c r="D734" s="49"/>
      <c r="E734" s="49"/>
      <c r="F734" s="49"/>
      <c r="G734" s="49"/>
      <c r="H734" s="49"/>
      <c r="I734" s="49"/>
      <c r="J734" s="49"/>
    </row>
    <row r="735">
      <c r="A735" s="49"/>
      <c r="B735" s="49"/>
      <c r="C735" s="49"/>
      <c r="D735" s="49"/>
      <c r="E735" s="49"/>
      <c r="F735" s="49"/>
      <c r="G735" s="49"/>
      <c r="H735" s="49"/>
      <c r="I735" s="49"/>
      <c r="J735" s="49"/>
    </row>
    <row r="736">
      <c r="A736" s="49"/>
      <c r="B736" s="49"/>
      <c r="C736" s="49"/>
      <c r="D736" s="49"/>
      <c r="E736" s="49"/>
      <c r="F736" s="49"/>
      <c r="G736" s="49"/>
      <c r="H736" s="49"/>
      <c r="I736" s="49"/>
      <c r="J736" s="49"/>
    </row>
    <row r="737">
      <c r="A737" s="49"/>
      <c r="B737" s="49"/>
      <c r="C737" s="49"/>
      <c r="D737" s="49"/>
      <c r="E737" s="49"/>
      <c r="F737" s="49"/>
      <c r="G737" s="49"/>
      <c r="H737" s="49"/>
      <c r="I737" s="49"/>
      <c r="J737" s="49"/>
    </row>
    <row r="738">
      <c r="A738" s="49"/>
      <c r="B738" s="49"/>
      <c r="C738" s="49"/>
      <c r="D738" s="49"/>
      <c r="E738" s="49"/>
      <c r="F738" s="49"/>
      <c r="G738" s="49"/>
      <c r="H738" s="49"/>
      <c r="I738" s="49"/>
      <c r="J738" s="49"/>
    </row>
    <row r="739">
      <c r="A739" s="49"/>
      <c r="B739" s="49"/>
      <c r="C739" s="49"/>
      <c r="D739" s="49"/>
      <c r="E739" s="49"/>
      <c r="F739" s="49"/>
      <c r="G739" s="49"/>
      <c r="H739" s="49"/>
      <c r="I739" s="49"/>
      <c r="J739" s="49"/>
    </row>
    <row r="740">
      <c r="A740" s="49"/>
      <c r="B740" s="49"/>
      <c r="C740" s="49"/>
      <c r="D740" s="49"/>
      <c r="E740" s="49"/>
      <c r="F740" s="49"/>
      <c r="G740" s="49"/>
      <c r="H740" s="49"/>
      <c r="I740" s="49"/>
      <c r="J740" s="49"/>
    </row>
    <row r="741">
      <c r="A741" s="49"/>
      <c r="B741" s="49"/>
      <c r="C741" s="49"/>
      <c r="D741" s="49"/>
      <c r="E741" s="49"/>
      <c r="F741" s="49"/>
      <c r="G741" s="49"/>
      <c r="H741" s="49"/>
      <c r="I741" s="49"/>
      <c r="J741" s="49"/>
    </row>
    <row r="742">
      <c r="A742" s="49"/>
      <c r="B742" s="49"/>
      <c r="C742" s="49"/>
      <c r="D742" s="49"/>
      <c r="E742" s="49"/>
      <c r="F742" s="49"/>
      <c r="G742" s="49"/>
      <c r="H742" s="49"/>
      <c r="I742" s="49"/>
      <c r="J742" s="49"/>
    </row>
    <row r="743">
      <c r="A743" s="49"/>
      <c r="B743" s="49"/>
      <c r="C743" s="49"/>
      <c r="D743" s="49"/>
      <c r="E743" s="49"/>
      <c r="F743" s="49"/>
      <c r="G743" s="49"/>
      <c r="H743" s="49"/>
      <c r="I743" s="49"/>
      <c r="J743" s="49"/>
    </row>
    <row r="744">
      <c r="A744" s="49"/>
      <c r="B744" s="49"/>
      <c r="C744" s="49"/>
      <c r="D744" s="49"/>
      <c r="E744" s="49"/>
      <c r="F744" s="49"/>
      <c r="G744" s="49"/>
      <c r="H744" s="49"/>
      <c r="I744" s="49"/>
      <c r="J744" s="49"/>
    </row>
    <row r="745">
      <c r="A745" s="49"/>
      <c r="B745" s="49"/>
      <c r="C745" s="49"/>
      <c r="D745" s="49"/>
      <c r="E745" s="49"/>
      <c r="F745" s="49"/>
      <c r="G745" s="49"/>
      <c r="H745" s="49"/>
      <c r="I745" s="49"/>
      <c r="J745" s="49"/>
    </row>
    <row r="746">
      <c r="A746" s="49"/>
      <c r="B746" s="49"/>
      <c r="C746" s="49"/>
      <c r="D746" s="49"/>
      <c r="E746" s="49"/>
      <c r="F746" s="49"/>
      <c r="G746" s="49"/>
      <c r="H746" s="49"/>
      <c r="I746" s="49"/>
      <c r="J746" s="49"/>
    </row>
    <row r="747">
      <c r="A747" s="49"/>
      <c r="B747" s="49"/>
      <c r="C747" s="49"/>
      <c r="D747" s="49"/>
      <c r="E747" s="49"/>
      <c r="F747" s="49"/>
      <c r="G747" s="49"/>
      <c r="H747" s="49"/>
      <c r="I747" s="49"/>
      <c r="J747" s="49"/>
    </row>
    <row r="748">
      <c r="A748" s="49"/>
      <c r="B748" s="49"/>
      <c r="C748" s="49"/>
      <c r="D748" s="49"/>
      <c r="E748" s="49"/>
      <c r="F748" s="49"/>
      <c r="G748" s="49"/>
      <c r="H748" s="49"/>
      <c r="I748" s="49"/>
      <c r="J748" s="49"/>
    </row>
    <row r="749">
      <c r="A749" s="49"/>
      <c r="B749" s="49"/>
      <c r="C749" s="49"/>
      <c r="D749" s="49"/>
      <c r="E749" s="49"/>
      <c r="F749" s="49"/>
      <c r="G749" s="49"/>
      <c r="H749" s="49"/>
      <c r="I749" s="49"/>
      <c r="J749" s="49"/>
    </row>
    <row r="750">
      <c r="A750" s="49"/>
      <c r="B750" s="49"/>
      <c r="C750" s="49"/>
      <c r="D750" s="49"/>
      <c r="E750" s="49"/>
      <c r="F750" s="49"/>
      <c r="G750" s="49"/>
      <c r="H750" s="49"/>
      <c r="I750" s="49"/>
      <c r="J750" s="49"/>
    </row>
    <row r="751">
      <c r="A751" s="49"/>
      <c r="B751" s="49"/>
      <c r="C751" s="49"/>
      <c r="D751" s="49"/>
      <c r="E751" s="49"/>
      <c r="F751" s="49"/>
      <c r="G751" s="49"/>
      <c r="H751" s="49"/>
      <c r="I751" s="49"/>
      <c r="J751" s="49"/>
    </row>
    <row r="752">
      <c r="A752" s="49"/>
      <c r="B752" s="49"/>
      <c r="C752" s="49"/>
      <c r="D752" s="49"/>
      <c r="E752" s="49"/>
      <c r="F752" s="49"/>
      <c r="G752" s="49"/>
      <c r="H752" s="49"/>
      <c r="I752" s="49"/>
      <c r="J752" s="49"/>
    </row>
    <row r="753">
      <c r="A753" s="49"/>
      <c r="B753" s="49"/>
      <c r="C753" s="49"/>
      <c r="D753" s="49"/>
      <c r="E753" s="49"/>
      <c r="F753" s="49"/>
      <c r="G753" s="49"/>
      <c r="H753" s="49"/>
      <c r="I753" s="49"/>
      <c r="J753" s="49"/>
    </row>
    <row r="754">
      <c r="A754" s="49"/>
      <c r="B754" s="49"/>
      <c r="C754" s="49"/>
      <c r="D754" s="49"/>
      <c r="E754" s="49"/>
      <c r="F754" s="49"/>
      <c r="G754" s="49"/>
      <c r="H754" s="49"/>
      <c r="I754" s="49"/>
      <c r="J754" s="49"/>
    </row>
    <row r="755">
      <c r="A755" s="49"/>
      <c r="B755" s="49"/>
      <c r="C755" s="49"/>
      <c r="D755" s="49"/>
      <c r="E755" s="49"/>
      <c r="F755" s="49"/>
      <c r="G755" s="49"/>
      <c r="H755" s="49"/>
      <c r="I755" s="49"/>
      <c r="J755" s="49"/>
    </row>
    <row r="756">
      <c r="A756" s="49"/>
      <c r="B756" s="49"/>
      <c r="C756" s="49"/>
      <c r="D756" s="49"/>
      <c r="E756" s="49"/>
      <c r="F756" s="49"/>
      <c r="G756" s="49"/>
      <c r="H756" s="49"/>
      <c r="I756" s="49"/>
      <c r="J756" s="49"/>
    </row>
    <row r="757">
      <c r="A757" s="49"/>
      <c r="B757" s="49"/>
      <c r="C757" s="49"/>
      <c r="D757" s="49"/>
      <c r="E757" s="49"/>
      <c r="F757" s="49"/>
      <c r="G757" s="49"/>
      <c r="H757" s="49"/>
      <c r="I757" s="49"/>
      <c r="J757" s="49"/>
    </row>
    <row r="758">
      <c r="A758" s="49"/>
      <c r="B758" s="49"/>
      <c r="C758" s="49"/>
      <c r="D758" s="49"/>
      <c r="E758" s="49"/>
      <c r="F758" s="49"/>
      <c r="G758" s="49"/>
      <c r="H758" s="49"/>
      <c r="I758" s="49"/>
      <c r="J758" s="49"/>
    </row>
    <row r="759">
      <c r="A759" s="49"/>
      <c r="B759" s="49"/>
      <c r="C759" s="49"/>
      <c r="D759" s="49"/>
      <c r="E759" s="49"/>
      <c r="F759" s="49"/>
      <c r="G759" s="49"/>
      <c r="H759" s="49"/>
      <c r="I759" s="49"/>
      <c r="J759" s="49"/>
    </row>
    <row r="760">
      <c r="A760" s="49"/>
      <c r="B760" s="49"/>
      <c r="C760" s="49"/>
      <c r="D760" s="49"/>
      <c r="E760" s="49"/>
      <c r="F760" s="49"/>
      <c r="G760" s="49"/>
      <c r="H760" s="49"/>
      <c r="I760" s="49"/>
      <c r="J760" s="49"/>
    </row>
    <row r="761">
      <c r="A761" s="49"/>
      <c r="B761" s="49"/>
      <c r="C761" s="49"/>
      <c r="D761" s="49"/>
      <c r="E761" s="49"/>
      <c r="F761" s="49"/>
      <c r="G761" s="49"/>
      <c r="H761" s="49"/>
      <c r="I761" s="49"/>
      <c r="J761" s="49"/>
    </row>
    <row r="762">
      <c r="A762" s="49"/>
      <c r="B762" s="49"/>
      <c r="C762" s="49"/>
      <c r="D762" s="49"/>
      <c r="E762" s="49"/>
      <c r="F762" s="49"/>
      <c r="G762" s="49"/>
      <c r="H762" s="49"/>
      <c r="I762" s="49"/>
      <c r="J762" s="49"/>
    </row>
    <row r="763">
      <c r="A763" s="49"/>
      <c r="B763" s="49"/>
      <c r="C763" s="49"/>
      <c r="D763" s="49"/>
      <c r="E763" s="49"/>
      <c r="F763" s="49"/>
      <c r="G763" s="49"/>
      <c r="H763" s="49"/>
      <c r="I763" s="49"/>
      <c r="J763" s="49"/>
    </row>
    <row r="764">
      <c r="A764" s="49"/>
      <c r="B764" s="49"/>
      <c r="C764" s="49"/>
      <c r="D764" s="49"/>
      <c r="E764" s="49"/>
      <c r="F764" s="49"/>
      <c r="G764" s="49"/>
      <c r="H764" s="49"/>
      <c r="I764" s="49"/>
      <c r="J764" s="49"/>
    </row>
    <row r="765">
      <c r="A765" s="49"/>
      <c r="B765" s="49"/>
      <c r="C765" s="49"/>
      <c r="D765" s="49"/>
      <c r="E765" s="49"/>
      <c r="F765" s="49"/>
      <c r="G765" s="49"/>
      <c r="H765" s="49"/>
      <c r="I765" s="49"/>
      <c r="J765" s="49"/>
    </row>
    <row r="766">
      <c r="A766" s="49"/>
      <c r="B766" s="49"/>
      <c r="C766" s="49"/>
      <c r="D766" s="49"/>
      <c r="E766" s="49"/>
      <c r="F766" s="49"/>
      <c r="G766" s="49"/>
      <c r="H766" s="49"/>
      <c r="I766" s="49"/>
      <c r="J766" s="49"/>
    </row>
    <row r="767">
      <c r="A767" s="49"/>
      <c r="B767" s="49"/>
      <c r="C767" s="49"/>
      <c r="D767" s="49"/>
      <c r="E767" s="49"/>
      <c r="F767" s="49"/>
      <c r="G767" s="49"/>
      <c r="H767" s="49"/>
      <c r="I767" s="49"/>
      <c r="J767" s="49"/>
    </row>
    <row r="768">
      <c r="A768" s="49"/>
      <c r="B768" s="49"/>
      <c r="C768" s="49"/>
      <c r="D768" s="49"/>
      <c r="E768" s="49"/>
      <c r="F768" s="49"/>
      <c r="G768" s="49"/>
      <c r="H768" s="49"/>
      <c r="I768" s="49"/>
      <c r="J768" s="49"/>
    </row>
    <row r="769">
      <c r="A769" s="49"/>
      <c r="B769" s="49"/>
      <c r="C769" s="49"/>
      <c r="D769" s="49"/>
      <c r="E769" s="49"/>
      <c r="F769" s="49"/>
      <c r="G769" s="49"/>
      <c r="H769" s="49"/>
      <c r="I769" s="49"/>
      <c r="J769" s="49"/>
    </row>
    <row r="770">
      <c r="A770" s="49"/>
      <c r="B770" s="49"/>
      <c r="C770" s="49"/>
      <c r="D770" s="49"/>
      <c r="E770" s="49"/>
      <c r="F770" s="49"/>
      <c r="G770" s="49"/>
      <c r="H770" s="49"/>
      <c r="I770" s="49"/>
      <c r="J770" s="49"/>
    </row>
    <row r="771">
      <c r="A771" s="49"/>
      <c r="B771" s="49"/>
      <c r="C771" s="49"/>
      <c r="D771" s="49"/>
      <c r="E771" s="49"/>
      <c r="F771" s="49"/>
      <c r="G771" s="49"/>
      <c r="H771" s="49"/>
      <c r="I771" s="49"/>
      <c r="J771" s="49"/>
    </row>
    <row r="772">
      <c r="A772" s="49"/>
      <c r="B772" s="49"/>
      <c r="C772" s="49"/>
      <c r="D772" s="49"/>
      <c r="E772" s="49"/>
      <c r="F772" s="49"/>
      <c r="G772" s="49"/>
      <c r="H772" s="49"/>
      <c r="I772" s="49"/>
      <c r="J772" s="49"/>
    </row>
    <row r="773">
      <c r="A773" s="49"/>
      <c r="B773" s="49"/>
      <c r="C773" s="49"/>
      <c r="D773" s="49"/>
      <c r="E773" s="49"/>
      <c r="F773" s="49"/>
      <c r="G773" s="49"/>
      <c r="H773" s="49"/>
      <c r="I773" s="49"/>
      <c r="J773" s="49"/>
    </row>
    <row r="774">
      <c r="A774" s="49"/>
      <c r="B774" s="49"/>
      <c r="C774" s="49"/>
      <c r="D774" s="49"/>
      <c r="E774" s="49"/>
      <c r="F774" s="49"/>
      <c r="G774" s="49"/>
      <c r="H774" s="49"/>
      <c r="I774" s="49"/>
      <c r="J774" s="49"/>
    </row>
    <row r="775">
      <c r="A775" s="49"/>
      <c r="B775" s="49"/>
      <c r="C775" s="49"/>
      <c r="D775" s="49"/>
      <c r="E775" s="49"/>
      <c r="F775" s="49"/>
      <c r="G775" s="49"/>
      <c r="H775" s="49"/>
      <c r="I775" s="49"/>
      <c r="J775" s="49"/>
    </row>
    <row r="776">
      <c r="A776" s="49"/>
      <c r="B776" s="49"/>
      <c r="C776" s="49"/>
      <c r="D776" s="49"/>
      <c r="E776" s="49"/>
      <c r="F776" s="49"/>
      <c r="G776" s="49"/>
      <c r="H776" s="49"/>
      <c r="I776" s="49"/>
      <c r="J776" s="49"/>
    </row>
    <row r="777">
      <c r="A777" s="49"/>
      <c r="B777" s="49"/>
      <c r="C777" s="49"/>
      <c r="D777" s="49"/>
      <c r="E777" s="49"/>
      <c r="F777" s="49"/>
      <c r="G777" s="49"/>
      <c r="H777" s="49"/>
      <c r="I777" s="49"/>
      <c r="J777" s="49"/>
    </row>
    <row r="778">
      <c r="A778" s="49"/>
      <c r="B778" s="49"/>
      <c r="C778" s="49"/>
      <c r="D778" s="49"/>
      <c r="E778" s="49"/>
      <c r="F778" s="49"/>
      <c r="G778" s="49"/>
      <c r="H778" s="49"/>
      <c r="I778" s="49"/>
      <c r="J778" s="49"/>
    </row>
    <row r="779">
      <c r="A779" s="49"/>
      <c r="B779" s="49"/>
      <c r="C779" s="49"/>
      <c r="D779" s="49"/>
      <c r="E779" s="49"/>
      <c r="F779" s="49"/>
      <c r="G779" s="49"/>
      <c r="H779" s="49"/>
      <c r="I779" s="49"/>
      <c r="J779" s="49"/>
    </row>
    <row r="780">
      <c r="A780" s="49"/>
      <c r="B780" s="49"/>
      <c r="C780" s="49"/>
      <c r="D780" s="49"/>
      <c r="E780" s="49"/>
      <c r="F780" s="49"/>
      <c r="G780" s="49"/>
      <c r="H780" s="49"/>
      <c r="I780" s="49"/>
      <c r="J780" s="49"/>
    </row>
    <row r="781">
      <c r="A781" s="49"/>
      <c r="B781" s="49"/>
      <c r="C781" s="49"/>
      <c r="D781" s="49"/>
      <c r="E781" s="49"/>
      <c r="F781" s="49"/>
      <c r="G781" s="49"/>
      <c r="H781" s="49"/>
      <c r="I781" s="49"/>
      <c r="J781" s="49"/>
    </row>
    <row r="782">
      <c r="A782" s="49"/>
      <c r="B782" s="49"/>
      <c r="C782" s="49"/>
      <c r="D782" s="49"/>
      <c r="E782" s="49"/>
      <c r="F782" s="49"/>
      <c r="G782" s="49"/>
      <c r="H782" s="49"/>
      <c r="I782" s="49"/>
      <c r="J782" s="49"/>
    </row>
    <row r="783">
      <c r="A783" s="49"/>
      <c r="B783" s="49"/>
      <c r="C783" s="49"/>
      <c r="D783" s="49"/>
      <c r="E783" s="49"/>
      <c r="F783" s="49"/>
      <c r="G783" s="49"/>
      <c r="H783" s="49"/>
      <c r="I783" s="49"/>
      <c r="J783" s="49"/>
    </row>
    <row r="784">
      <c r="A784" s="49"/>
      <c r="B784" s="49"/>
      <c r="C784" s="49"/>
      <c r="D784" s="49"/>
      <c r="E784" s="49"/>
      <c r="F784" s="49"/>
      <c r="G784" s="49"/>
      <c r="H784" s="49"/>
      <c r="I784" s="49"/>
      <c r="J784" s="49"/>
    </row>
    <row r="785">
      <c r="A785" s="49"/>
      <c r="B785" s="49"/>
      <c r="C785" s="49"/>
      <c r="D785" s="49"/>
      <c r="E785" s="49"/>
      <c r="F785" s="49"/>
      <c r="G785" s="49"/>
      <c r="H785" s="49"/>
      <c r="I785" s="49"/>
      <c r="J785" s="49"/>
    </row>
    <row r="786">
      <c r="A786" s="49"/>
      <c r="B786" s="49"/>
      <c r="C786" s="49"/>
      <c r="D786" s="49"/>
      <c r="E786" s="49"/>
      <c r="F786" s="49"/>
      <c r="G786" s="49"/>
      <c r="H786" s="49"/>
      <c r="I786" s="49"/>
      <c r="J786" s="49"/>
    </row>
    <row r="787">
      <c r="A787" s="49"/>
      <c r="B787" s="49"/>
      <c r="C787" s="49"/>
      <c r="D787" s="49"/>
      <c r="E787" s="49"/>
      <c r="F787" s="49"/>
      <c r="G787" s="49"/>
      <c r="H787" s="49"/>
      <c r="I787" s="49"/>
      <c r="J787" s="49"/>
    </row>
    <row r="788">
      <c r="A788" s="49"/>
      <c r="B788" s="49"/>
      <c r="C788" s="49"/>
      <c r="D788" s="49"/>
      <c r="E788" s="49"/>
      <c r="F788" s="49"/>
      <c r="G788" s="49"/>
      <c r="H788" s="49"/>
      <c r="I788" s="49"/>
      <c r="J788" s="49"/>
    </row>
    <row r="789">
      <c r="A789" s="49"/>
      <c r="B789" s="49"/>
      <c r="C789" s="49"/>
      <c r="D789" s="49"/>
      <c r="E789" s="49"/>
      <c r="F789" s="49"/>
      <c r="G789" s="49"/>
      <c r="H789" s="49"/>
      <c r="I789" s="49"/>
      <c r="J789" s="49"/>
    </row>
    <row r="790">
      <c r="A790" s="49"/>
      <c r="B790" s="49"/>
      <c r="C790" s="49"/>
      <c r="D790" s="49"/>
      <c r="E790" s="49"/>
      <c r="F790" s="49"/>
      <c r="G790" s="49"/>
      <c r="H790" s="49"/>
      <c r="I790" s="49"/>
      <c r="J790" s="49"/>
    </row>
    <row r="791">
      <c r="A791" s="49"/>
      <c r="B791" s="49"/>
      <c r="C791" s="49"/>
      <c r="D791" s="49"/>
      <c r="E791" s="49"/>
      <c r="F791" s="49"/>
      <c r="G791" s="49"/>
      <c r="H791" s="49"/>
      <c r="I791" s="49"/>
      <c r="J791" s="49"/>
    </row>
    <row r="792">
      <c r="A792" s="49"/>
      <c r="B792" s="49"/>
      <c r="C792" s="49"/>
      <c r="D792" s="49"/>
      <c r="E792" s="49"/>
      <c r="F792" s="49"/>
      <c r="G792" s="49"/>
      <c r="H792" s="49"/>
      <c r="I792" s="49"/>
      <c r="J792" s="49"/>
    </row>
    <row r="793">
      <c r="A793" s="49"/>
      <c r="B793" s="49"/>
      <c r="C793" s="49"/>
      <c r="D793" s="49"/>
      <c r="E793" s="49"/>
      <c r="F793" s="49"/>
      <c r="G793" s="49"/>
      <c r="H793" s="49"/>
      <c r="I793" s="49"/>
      <c r="J793" s="49"/>
    </row>
    <row r="794">
      <c r="A794" s="49"/>
      <c r="B794" s="49"/>
      <c r="C794" s="49"/>
      <c r="D794" s="49"/>
      <c r="E794" s="49"/>
      <c r="F794" s="49"/>
      <c r="G794" s="49"/>
      <c r="H794" s="49"/>
      <c r="I794" s="49"/>
      <c r="J794" s="49"/>
    </row>
    <row r="795">
      <c r="A795" s="49"/>
      <c r="B795" s="49"/>
      <c r="C795" s="49"/>
      <c r="D795" s="49"/>
      <c r="E795" s="49"/>
      <c r="F795" s="49"/>
      <c r="G795" s="49"/>
      <c r="H795" s="49"/>
      <c r="I795" s="49"/>
      <c r="J795" s="49"/>
    </row>
    <row r="796">
      <c r="A796" s="49"/>
      <c r="B796" s="49"/>
      <c r="C796" s="49"/>
      <c r="D796" s="49"/>
      <c r="E796" s="49"/>
      <c r="F796" s="49"/>
      <c r="G796" s="49"/>
      <c r="H796" s="49"/>
      <c r="I796" s="49"/>
      <c r="J796" s="49"/>
    </row>
    <row r="797">
      <c r="A797" s="49"/>
      <c r="B797" s="49"/>
      <c r="C797" s="49"/>
      <c r="D797" s="49"/>
      <c r="E797" s="49"/>
      <c r="F797" s="49"/>
      <c r="G797" s="49"/>
      <c r="H797" s="49"/>
      <c r="I797" s="49"/>
      <c r="J797" s="49"/>
    </row>
    <row r="798">
      <c r="A798" s="49"/>
      <c r="B798" s="49"/>
      <c r="C798" s="49"/>
      <c r="D798" s="49"/>
      <c r="E798" s="49"/>
      <c r="F798" s="49"/>
      <c r="G798" s="49"/>
      <c r="H798" s="49"/>
      <c r="I798" s="49"/>
      <c r="J798" s="49"/>
    </row>
    <row r="799">
      <c r="A799" s="49"/>
      <c r="B799" s="49"/>
      <c r="C799" s="49"/>
      <c r="D799" s="49"/>
      <c r="E799" s="49"/>
      <c r="F799" s="49"/>
      <c r="G799" s="49"/>
      <c r="H799" s="49"/>
      <c r="I799" s="49"/>
      <c r="J799" s="49"/>
    </row>
    <row r="800">
      <c r="A800" s="49"/>
      <c r="B800" s="49"/>
      <c r="C800" s="49"/>
      <c r="D800" s="49"/>
      <c r="E800" s="49"/>
      <c r="F800" s="49"/>
      <c r="G800" s="49"/>
      <c r="H800" s="49"/>
      <c r="I800" s="49"/>
      <c r="J800" s="49"/>
    </row>
    <row r="801">
      <c r="A801" s="49"/>
      <c r="B801" s="49"/>
      <c r="C801" s="49"/>
      <c r="D801" s="49"/>
      <c r="E801" s="49"/>
      <c r="F801" s="49"/>
      <c r="G801" s="49"/>
      <c r="H801" s="49"/>
      <c r="I801" s="49"/>
      <c r="J801" s="49"/>
    </row>
    <row r="802">
      <c r="A802" s="49"/>
      <c r="B802" s="49"/>
      <c r="C802" s="49"/>
      <c r="D802" s="49"/>
      <c r="E802" s="49"/>
      <c r="F802" s="49"/>
      <c r="G802" s="49"/>
      <c r="H802" s="49"/>
      <c r="I802" s="49"/>
      <c r="J802" s="49"/>
    </row>
    <row r="803">
      <c r="A803" s="49"/>
      <c r="B803" s="49"/>
      <c r="C803" s="49"/>
      <c r="D803" s="49"/>
      <c r="E803" s="49"/>
      <c r="F803" s="49"/>
      <c r="G803" s="49"/>
      <c r="H803" s="49"/>
      <c r="I803" s="49"/>
      <c r="J803" s="49"/>
    </row>
    <row r="804">
      <c r="A804" s="49"/>
      <c r="B804" s="49"/>
      <c r="C804" s="49"/>
      <c r="D804" s="49"/>
      <c r="E804" s="49"/>
      <c r="F804" s="49"/>
      <c r="G804" s="49"/>
      <c r="H804" s="49"/>
      <c r="I804" s="49"/>
      <c r="J804" s="49"/>
    </row>
    <row r="805">
      <c r="A805" s="49"/>
      <c r="B805" s="49"/>
      <c r="C805" s="49"/>
      <c r="D805" s="49"/>
      <c r="E805" s="49"/>
      <c r="F805" s="49"/>
      <c r="G805" s="49"/>
      <c r="H805" s="49"/>
      <c r="I805" s="49"/>
      <c r="J805" s="49"/>
    </row>
    <row r="806">
      <c r="A806" s="49"/>
      <c r="B806" s="49"/>
      <c r="C806" s="49"/>
      <c r="D806" s="49"/>
      <c r="E806" s="49"/>
      <c r="F806" s="49"/>
      <c r="G806" s="49"/>
      <c r="H806" s="49"/>
      <c r="I806" s="49"/>
      <c r="J806" s="49"/>
    </row>
    <row r="807">
      <c r="A807" s="49"/>
      <c r="B807" s="49"/>
      <c r="C807" s="49"/>
      <c r="D807" s="49"/>
      <c r="E807" s="49"/>
      <c r="F807" s="49"/>
      <c r="G807" s="49"/>
      <c r="H807" s="49"/>
      <c r="I807" s="49"/>
      <c r="J807" s="49"/>
    </row>
    <row r="808">
      <c r="A808" s="49"/>
      <c r="B808" s="49"/>
      <c r="C808" s="49"/>
      <c r="D808" s="49"/>
      <c r="E808" s="49"/>
      <c r="F808" s="49"/>
      <c r="G808" s="49"/>
      <c r="H808" s="49"/>
      <c r="I808" s="49"/>
      <c r="J808" s="49"/>
    </row>
    <row r="809">
      <c r="A809" s="49"/>
      <c r="B809" s="49"/>
      <c r="C809" s="49"/>
      <c r="D809" s="49"/>
      <c r="E809" s="49"/>
      <c r="F809" s="49"/>
      <c r="G809" s="49"/>
      <c r="H809" s="49"/>
      <c r="I809" s="49"/>
      <c r="J809" s="49"/>
    </row>
    <row r="810">
      <c r="A810" s="49"/>
      <c r="B810" s="49"/>
      <c r="C810" s="49"/>
      <c r="D810" s="49"/>
      <c r="E810" s="49"/>
      <c r="F810" s="49"/>
      <c r="G810" s="49"/>
      <c r="H810" s="49"/>
      <c r="I810" s="49"/>
      <c r="J810" s="49"/>
    </row>
    <row r="811">
      <c r="A811" s="49"/>
      <c r="B811" s="49"/>
      <c r="C811" s="49"/>
      <c r="D811" s="49"/>
      <c r="E811" s="49"/>
      <c r="F811" s="49"/>
      <c r="G811" s="49"/>
      <c r="H811" s="49"/>
      <c r="I811" s="49"/>
      <c r="J811" s="49"/>
    </row>
    <row r="812">
      <c r="A812" s="49"/>
      <c r="B812" s="49"/>
      <c r="C812" s="49"/>
      <c r="D812" s="49"/>
      <c r="E812" s="49"/>
      <c r="F812" s="49"/>
      <c r="G812" s="49"/>
      <c r="H812" s="49"/>
      <c r="I812" s="49"/>
      <c r="J812" s="49"/>
    </row>
    <row r="813">
      <c r="A813" s="49"/>
      <c r="B813" s="49"/>
      <c r="C813" s="49"/>
      <c r="D813" s="49"/>
      <c r="E813" s="49"/>
      <c r="F813" s="49"/>
      <c r="G813" s="49"/>
      <c r="H813" s="49"/>
      <c r="I813" s="49"/>
      <c r="J813" s="49"/>
    </row>
    <row r="814">
      <c r="A814" s="49"/>
      <c r="B814" s="49"/>
      <c r="C814" s="49"/>
      <c r="D814" s="49"/>
      <c r="E814" s="49"/>
      <c r="F814" s="49"/>
      <c r="G814" s="49"/>
      <c r="H814" s="49"/>
      <c r="I814" s="49"/>
      <c r="J814" s="49"/>
    </row>
    <row r="815">
      <c r="A815" s="49"/>
      <c r="B815" s="49"/>
      <c r="C815" s="49"/>
      <c r="D815" s="49"/>
      <c r="E815" s="49"/>
      <c r="F815" s="49"/>
      <c r="G815" s="49"/>
      <c r="H815" s="49"/>
      <c r="I815" s="49"/>
      <c r="J815" s="49"/>
    </row>
    <row r="816">
      <c r="A816" s="49"/>
      <c r="B816" s="49"/>
      <c r="C816" s="49"/>
      <c r="D816" s="49"/>
      <c r="E816" s="49"/>
      <c r="F816" s="49"/>
      <c r="G816" s="49"/>
      <c r="H816" s="49"/>
      <c r="I816" s="49"/>
      <c r="J816" s="49"/>
    </row>
    <row r="817">
      <c r="A817" s="49"/>
      <c r="B817" s="49"/>
      <c r="C817" s="49"/>
      <c r="D817" s="49"/>
      <c r="E817" s="49"/>
      <c r="F817" s="49"/>
      <c r="G817" s="49"/>
      <c r="H817" s="49"/>
      <c r="I817" s="49"/>
      <c r="J817" s="49"/>
    </row>
    <row r="818">
      <c r="A818" s="49"/>
      <c r="B818" s="49"/>
      <c r="C818" s="49"/>
      <c r="D818" s="49"/>
      <c r="E818" s="49"/>
      <c r="F818" s="49"/>
      <c r="G818" s="49"/>
      <c r="H818" s="49"/>
      <c r="I818" s="49"/>
      <c r="J818" s="49"/>
    </row>
    <row r="819">
      <c r="A819" s="49"/>
      <c r="B819" s="49"/>
      <c r="C819" s="49"/>
      <c r="D819" s="49"/>
      <c r="E819" s="49"/>
      <c r="F819" s="49"/>
      <c r="G819" s="49"/>
      <c r="H819" s="49"/>
      <c r="I819" s="49"/>
      <c r="J819" s="49"/>
    </row>
    <row r="820">
      <c r="A820" s="49"/>
      <c r="B820" s="49"/>
      <c r="C820" s="49"/>
      <c r="D820" s="49"/>
      <c r="E820" s="49"/>
      <c r="F820" s="49"/>
      <c r="G820" s="49"/>
      <c r="H820" s="49"/>
      <c r="I820" s="49"/>
      <c r="J820" s="49"/>
    </row>
    <row r="821">
      <c r="A821" s="49"/>
      <c r="B821" s="49"/>
      <c r="C821" s="49"/>
      <c r="D821" s="49"/>
      <c r="E821" s="49"/>
      <c r="F821" s="49"/>
      <c r="G821" s="49"/>
      <c r="H821" s="49"/>
      <c r="I821" s="49"/>
      <c r="J821" s="49"/>
    </row>
    <row r="822">
      <c r="A822" s="49"/>
      <c r="B822" s="49"/>
      <c r="C822" s="49"/>
      <c r="D822" s="49"/>
      <c r="E822" s="49"/>
      <c r="F822" s="49"/>
      <c r="G822" s="49"/>
      <c r="H822" s="49"/>
      <c r="I822" s="49"/>
      <c r="J822" s="49"/>
    </row>
    <row r="823">
      <c r="A823" s="49"/>
      <c r="B823" s="49"/>
      <c r="C823" s="49"/>
      <c r="D823" s="49"/>
      <c r="E823" s="49"/>
      <c r="F823" s="49"/>
      <c r="G823" s="49"/>
      <c r="H823" s="49"/>
      <c r="I823" s="49"/>
      <c r="J823" s="49"/>
    </row>
    <row r="824">
      <c r="A824" s="49"/>
      <c r="B824" s="49"/>
      <c r="C824" s="49"/>
      <c r="D824" s="49"/>
      <c r="E824" s="49"/>
      <c r="F824" s="49"/>
      <c r="G824" s="49"/>
      <c r="H824" s="49"/>
      <c r="I824" s="49"/>
      <c r="J824" s="49"/>
    </row>
    <row r="825">
      <c r="A825" s="49"/>
      <c r="B825" s="49"/>
      <c r="C825" s="49"/>
      <c r="D825" s="49"/>
      <c r="E825" s="49"/>
      <c r="F825" s="49"/>
      <c r="G825" s="49"/>
      <c r="H825" s="49"/>
      <c r="I825" s="49"/>
      <c r="J825" s="49"/>
    </row>
    <row r="826">
      <c r="A826" s="49"/>
      <c r="B826" s="49"/>
      <c r="C826" s="49"/>
      <c r="D826" s="49"/>
      <c r="E826" s="49"/>
      <c r="F826" s="49"/>
      <c r="G826" s="49"/>
      <c r="H826" s="49"/>
      <c r="I826" s="49"/>
      <c r="J826" s="49"/>
    </row>
    <row r="827">
      <c r="A827" s="49"/>
      <c r="B827" s="49"/>
      <c r="C827" s="49"/>
      <c r="D827" s="49"/>
      <c r="E827" s="49"/>
      <c r="F827" s="49"/>
      <c r="G827" s="49"/>
      <c r="H827" s="49"/>
      <c r="I827" s="49"/>
      <c r="J827" s="49"/>
    </row>
    <row r="828">
      <c r="A828" s="49"/>
      <c r="B828" s="49"/>
      <c r="C828" s="49"/>
      <c r="D828" s="49"/>
      <c r="E828" s="49"/>
      <c r="F828" s="49"/>
      <c r="G828" s="49"/>
      <c r="H828" s="49"/>
      <c r="I828" s="49"/>
      <c r="J828" s="49"/>
    </row>
    <row r="829">
      <c r="A829" s="49"/>
      <c r="B829" s="49"/>
      <c r="C829" s="49"/>
      <c r="D829" s="49"/>
      <c r="E829" s="49"/>
      <c r="F829" s="49"/>
      <c r="G829" s="49"/>
      <c r="H829" s="49"/>
      <c r="I829" s="49"/>
      <c r="J829" s="49"/>
    </row>
    <row r="830">
      <c r="A830" s="49"/>
      <c r="B830" s="49"/>
      <c r="C830" s="49"/>
      <c r="D830" s="49"/>
      <c r="E830" s="49"/>
      <c r="F830" s="49"/>
      <c r="G830" s="49"/>
      <c r="H830" s="49"/>
      <c r="I830" s="49"/>
      <c r="J830" s="49"/>
    </row>
    <row r="831">
      <c r="A831" s="49"/>
      <c r="B831" s="49"/>
      <c r="C831" s="49"/>
      <c r="D831" s="49"/>
      <c r="E831" s="49"/>
      <c r="F831" s="49"/>
      <c r="G831" s="49"/>
      <c r="H831" s="49"/>
      <c r="I831" s="49"/>
      <c r="J831" s="49"/>
    </row>
    <row r="832">
      <c r="A832" s="49"/>
      <c r="B832" s="49"/>
      <c r="C832" s="49"/>
      <c r="D832" s="49"/>
      <c r="E832" s="49"/>
      <c r="F832" s="49"/>
      <c r="G832" s="49"/>
      <c r="H832" s="49"/>
      <c r="I832" s="49"/>
      <c r="J832" s="49"/>
    </row>
    <row r="833">
      <c r="A833" s="49"/>
      <c r="B833" s="49"/>
      <c r="C833" s="49"/>
      <c r="D833" s="49"/>
      <c r="E833" s="49"/>
      <c r="F833" s="49"/>
      <c r="G833" s="49"/>
      <c r="H833" s="49"/>
      <c r="I833" s="49"/>
      <c r="J833" s="49"/>
    </row>
    <row r="834">
      <c r="A834" s="49"/>
      <c r="B834" s="49"/>
      <c r="C834" s="49"/>
      <c r="D834" s="49"/>
      <c r="E834" s="49"/>
      <c r="F834" s="49"/>
      <c r="G834" s="49"/>
      <c r="H834" s="49"/>
      <c r="I834" s="49"/>
      <c r="J834" s="49"/>
    </row>
    <row r="835">
      <c r="A835" s="49"/>
      <c r="B835" s="49"/>
      <c r="C835" s="49"/>
      <c r="D835" s="49"/>
      <c r="E835" s="49"/>
      <c r="F835" s="49"/>
      <c r="G835" s="49"/>
      <c r="H835" s="49"/>
      <c r="I835" s="49"/>
      <c r="J835" s="49"/>
    </row>
    <row r="836">
      <c r="A836" s="49"/>
      <c r="B836" s="49"/>
      <c r="C836" s="49"/>
      <c r="D836" s="49"/>
      <c r="E836" s="49"/>
      <c r="F836" s="49"/>
      <c r="G836" s="49"/>
      <c r="H836" s="49"/>
      <c r="I836" s="49"/>
      <c r="J836" s="49"/>
    </row>
    <row r="837">
      <c r="A837" s="49"/>
      <c r="B837" s="49"/>
      <c r="C837" s="49"/>
      <c r="D837" s="49"/>
      <c r="E837" s="49"/>
      <c r="F837" s="49"/>
      <c r="G837" s="49"/>
      <c r="H837" s="49"/>
      <c r="I837" s="49"/>
      <c r="J837" s="49"/>
    </row>
    <row r="838">
      <c r="A838" s="49"/>
      <c r="B838" s="49"/>
      <c r="C838" s="49"/>
      <c r="D838" s="49"/>
      <c r="E838" s="49"/>
      <c r="F838" s="49"/>
      <c r="G838" s="49"/>
      <c r="H838" s="49"/>
      <c r="I838" s="49"/>
      <c r="J838" s="49"/>
    </row>
    <row r="839">
      <c r="A839" s="49"/>
      <c r="B839" s="49"/>
      <c r="C839" s="49"/>
      <c r="D839" s="49"/>
      <c r="E839" s="49"/>
      <c r="F839" s="49"/>
      <c r="G839" s="49"/>
      <c r="H839" s="49"/>
      <c r="I839" s="49"/>
      <c r="J839" s="49"/>
    </row>
    <row r="840">
      <c r="A840" s="49"/>
      <c r="B840" s="49"/>
      <c r="C840" s="49"/>
      <c r="D840" s="49"/>
      <c r="E840" s="49"/>
      <c r="F840" s="49"/>
      <c r="G840" s="49"/>
      <c r="H840" s="49"/>
      <c r="I840" s="49"/>
      <c r="J840" s="49"/>
    </row>
    <row r="841">
      <c r="A841" s="49"/>
      <c r="B841" s="49"/>
      <c r="C841" s="49"/>
      <c r="D841" s="49"/>
      <c r="E841" s="49"/>
      <c r="F841" s="49"/>
      <c r="G841" s="49"/>
      <c r="H841" s="49"/>
      <c r="I841" s="49"/>
      <c r="J841" s="49"/>
    </row>
    <row r="842">
      <c r="A842" s="49"/>
      <c r="B842" s="49"/>
      <c r="C842" s="49"/>
      <c r="D842" s="49"/>
      <c r="E842" s="49"/>
      <c r="F842" s="49"/>
      <c r="G842" s="49"/>
      <c r="H842" s="49"/>
      <c r="I842" s="49"/>
      <c r="J842" s="49"/>
    </row>
    <row r="843">
      <c r="A843" s="49"/>
      <c r="B843" s="49"/>
      <c r="C843" s="49"/>
      <c r="D843" s="49"/>
      <c r="E843" s="49"/>
      <c r="F843" s="49"/>
      <c r="G843" s="49"/>
      <c r="H843" s="49"/>
      <c r="I843" s="49"/>
      <c r="J843" s="49"/>
    </row>
    <row r="844">
      <c r="A844" s="49"/>
      <c r="B844" s="49"/>
      <c r="C844" s="49"/>
      <c r="D844" s="49"/>
      <c r="E844" s="49"/>
      <c r="F844" s="49"/>
      <c r="G844" s="49"/>
      <c r="H844" s="49"/>
      <c r="I844" s="49"/>
      <c r="J844" s="49"/>
    </row>
    <row r="845">
      <c r="A845" s="49"/>
      <c r="B845" s="49"/>
      <c r="C845" s="49"/>
      <c r="D845" s="49"/>
      <c r="E845" s="49"/>
      <c r="F845" s="49"/>
      <c r="G845" s="49"/>
      <c r="H845" s="49"/>
      <c r="I845" s="49"/>
      <c r="J845" s="49"/>
    </row>
    <row r="846">
      <c r="A846" s="49"/>
      <c r="B846" s="49"/>
      <c r="C846" s="49"/>
      <c r="D846" s="49"/>
      <c r="E846" s="49"/>
      <c r="F846" s="49"/>
      <c r="G846" s="49"/>
      <c r="H846" s="49"/>
      <c r="I846" s="49"/>
      <c r="J846" s="49"/>
    </row>
    <row r="847">
      <c r="A847" s="49"/>
      <c r="B847" s="49"/>
      <c r="C847" s="49"/>
      <c r="D847" s="49"/>
      <c r="E847" s="49"/>
      <c r="F847" s="49"/>
      <c r="G847" s="49"/>
      <c r="H847" s="49"/>
      <c r="I847" s="49"/>
      <c r="J847" s="49"/>
    </row>
    <row r="848">
      <c r="A848" s="49"/>
      <c r="B848" s="49"/>
      <c r="C848" s="49"/>
      <c r="D848" s="49"/>
      <c r="E848" s="49"/>
      <c r="F848" s="49"/>
      <c r="G848" s="49"/>
      <c r="H848" s="49"/>
      <c r="I848" s="49"/>
      <c r="J848" s="49"/>
    </row>
    <row r="849">
      <c r="A849" s="49"/>
      <c r="B849" s="49"/>
      <c r="C849" s="49"/>
      <c r="D849" s="49"/>
      <c r="E849" s="49"/>
      <c r="F849" s="49"/>
      <c r="G849" s="49"/>
      <c r="H849" s="49"/>
      <c r="I849" s="49"/>
      <c r="J849" s="49"/>
    </row>
    <row r="850">
      <c r="A850" s="49"/>
      <c r="B850" s="49"/>
      <c r="C850" s="49"/>
      <c r="D850" s="49"/>
      <c r="E850" s="49"/>
      <c r="F850" s="49"/>
      <c r="G850" s="49"/>
      <c r="H850" s="49"/>
      <c r="I850" s="49"/>
      <c r="J850" s="49"/>
    </row>
    <row r="851">
      <c r="A851" s="49"/>
      <c r="B851" s="49"/>
      <c r="C851" s="49"/>
      <c r="D851" s="49"/>
      <c r="E851" s="49"/>
      <c r="F851" s="49"/>
      <c r="G851" s="49"/>
      <c r="H851" s="49"/>
      <c r="I851" s="49"/>
      <c r="J851" s="49"/>
    </row>
    <row r="852">
      <c r="A852" s="49"/>
      <c r="B852" s="49"/>
      <c r="C852" s="49"/>
      <c r="D852" s="49"/>
      <c r="E852" s="49"/>
      <c r="F852" s="49"/>
      <c r="G852" s="49"/>
      <c r="H852" s="49"/>
      <c r="I852" s="49"/>
      <c r="J852" s="49"/>
    </row>
    <row r="853">
      <c r="A853" s="49"/>
      <c r="B853" s="49"/>
      <c r="C853" s="49"/>
      <c r="D853" s="49"/>
      <c r="E853" s="49"/>
      <c r="F853" s="49"/>
      <c r="G853" s="49"/>
      <c r="H853" s="49"/>
      <c r="I853" s="49"/>
      <c r="J853" s="49"/>
    </row>
    <row r="854">
      <c r="A854" s="49"/>
      <c r="B854" s="49"/>
      <c r="C854" s="49"/>
      <c r="D854" s="49"/>
      <c r="E854" s="49"/>
      <c r="F854" s="49"/>
      <c r="G854" s="49"/>
      <c r="H854" s="49"/>
      <c r="I854" s="49"/>
      <c r="J854" s="49"/>
    </row>
    <row r="855">
      <c r="A855" s="49"/>
      <c r="B855" s="49"/>
      <c r="C855" s="49"/>
      <c r="D855" s="49"/>
      <c r="E855" s="49"/>
      <c r="F855" s="49"/>
      <c r="G855" s="49"/>
      <c r="H855" s="49"/>
      <c r="I855" s="49"/>
      <c r="J855" s="49"/>
    </row>
    <row r="856">
      <c r="A856" s="49"/>
      <c r="B856" s="49"/>
      <c r="C856" s="49"/>
      <c r="D856" s="49"/>
      <c r="E856" s="49"/>
      <c r="F856" s="49"/>
      <c r="G856" s="49"/>
      <c r="H856" s="49"/>
      <c r="I856" s="49"/>
      <c r="J856" s="49"/>
    </row>
    <row r="857">
      <c r="A857" s="49"/>
      <c r="B857" s="49"/>
      <c r="C857" s="49"/>
      <c r="D857" s="49"/>
      <c r="E857" s="49"/>
      <c r="F857" s="49"/>
      <c r="G857" s="49"/>
      <c r="H857" s="49"/>
      <c r="I857" s="49"/>
      <c r="J857" s="49"/>
    </row>
    <row r="858">
      <c r="A858" s="49"/>
      <c r="B858" s="49"/>
      <c r="C858" s="49"/>
      <c r="D858" s="49"/>
      <c r="E858" s="49"/>
      <c r="F858" s="49"/>
      <c r="G858" s="49"/>
      <c r="H858" s="49"/>
      <c r="I858" s="49"/>
      <c r="J858" s="49"/>
    </row>
    <row r="859">
      <c r="A859" s="49"/>
      <c r="B859" s="49"/>
      <c r="C859" s="49"/>
      <c r="D859" s="49"/>
      <c r="E859" s="49"/>
      <c r="F859" s="49"/>
      <c r="G859" s="49"/>
      <c r="H859" s="49"/>
      <c r="I859" s="49"/>
      <c r="J859" s="49"/>
    </row>
    <row r="860">
      <c r="A860" s="49"/>
      <c r="B860" s="49"/>
      <c r="C860" s="49"/>
      <c r="D860" s="49"/>
      <c r="E860" s="49"/>
      <c r="F860" s="49"/>
      <c r="G860" s="49"/>
      <c r="H860" s="49"/>
      <c r="I860" s="49"/>
      <c r="J860" s="49"/>
    </row>
    <row r="861">
      <c r="A861" s="49"/>
      <c r="B861" s="49"/>
      <c r="C861" s="49"/>
      <c r="D861" s="49"/>
      <c r="E861" s="49"/>
      <c r="F861" s="49"/>
      <c r="G861" s="49"/>
      <c r="H861" s="49"/>
      <c r="I861" s="49"/>
      <c r="J861" s="49"/>
    </row>
    <row r="862">
      <c r="A862" s="49"/>
      <c r="B862" s="49"/>
      <c r="C862" s="49"/>
      <c r="D862" s="49"/>
      <c r="E862" s="49"/>
      <c r="F862" s="49"/>
      <c r="G862" s="49"/>
      <c r="H862" s="49"/>
      <c r="I862" s="49"/>
      <c r="J862" s="49"/>
    </row>
    <row r="863">
      <c r="A863" s="49"/>
      <c r="B863" s="49"/>
      <c r="C863" s="49"/>
      <c r="D863" s="49"/>
      <c r="E863" s="49"/>
      <c r="F863" s="49"/>
      <c r="G863" s="49"/>
      <c r="H863" s="49"/>
      <c r="I863" s="49"/>
      <c r="J863" s="49"/>
    </row>
    <row r="864">
      <c r="A864" s="49"/>
      <c r="B864" s="49"/>
      <c r="C864" s="49"/>
      <c r="D864" s="49"/>
      <c r="E864" s="49"/>
      <c r="F864" s="49"/>
      <c r="G864" s="49"/>
      <c r="H864" s="49"/>
      <c r="I864" s="49"/>
      <c r="J864" s="49"/>
    </row>
    <row r="865">
      <c r="A865" s="49"/>
      <c r="B865" s="49"/>
      <c r="C865" s="49"/>
      <c r="D865" s="49"/>
      <c r="E865" s="49"/>
      <c r="F865" s="49"/>
      <c r="G865" s="49"/>
      <c r="H865" s="49"/>
      <c r="I865" s="49"/>
      <c r="J865" s="49"/>
    </row>
    <row r="866">
      <c r="A866" s="49"/>
      <c r="B866" s="49"/>
      <c r="C866" s="49"/>
      <c r="D866" s="49"/>
      <c r="E866" s="49"/>
      <c r="F866" s="49"/>
      <c r="G866" s="49"/>
      <c r="H866" s="49"/>
      <c r="I866" s="49"/>
      <c r="J866" s="49"/>
    </row>
    <row r="867">
      <c r="A867" s="49"/>
      <c r="B867" s="49"/>
      <c r="C867" s="49"/>
      <c r="D867" s="49"/>
      <c r="E867" s="49"/>
      <c r="F867" s="49"/>
      <c r="G867" s="49"/>
      <c r="H867" s="49"/>
      <c r="I867" s="49"/>
      <c r="J867" s="49"/>
    </row>
    <row r="868">
      <c r="A868" s="49"/>
      <c r="B868" s="49"/>
      <c r="C868" s="49"/>
      <c r="D868" s="49"/>
      <c r="E868" s="49"/>
      <c r="F868" s="49"/>
      <c r="G868" s="49"/>
      <c r="H868" s="49"/>
      <c r="I868" s="49"/>
      <c r="J868" s="49"/>
    </row>
    <row r="869">
      <c r="A869" s="49"/>
      <c r="B869" s="49"/>
      <c r="C869" s="49"/>
      <c r="D869" s="49"/>
      <c r="E869" s="49"/>
      <c r="F869" s="49"/>
      <c r="G869" s="49"/>
      <c r="H869" s="49"/>
      <c r="I869" s="49"/>
      <c r="J869" s="49"/>
    </row>
    <row r="870">
      <c r="A870" s="49"/>
      <c r="B870" s="49"/>
      <c r="C870" s="49"/>
      <c r="D870" s="49"/>
      <c r="E870" s="49"/>
      <c r="F870" s="49"/>
      <c r="G870" s="49"/>
      <c r="H870" s="49"/>
      <c r="I870" s="49"/>
      <c r="J870" s="49"/>
    </row>
    <row r="871">
      <c r="A871" s="49"/>
      <c r="B871" s="49"/>
      <c r="C871" s="49"/>
      <c r="D871" s="49"/>
      <c r="E871" s="49"/>
      <c r="F871" s="49"/>
      <c r="G871" s="49"/>
      <c r="H871" s="49"/>
      <c r="I871" s="49"/>
      <c r="J871" s="49"/>
    </row>
    <row r="872">
      <c r="A872" s="49"/>
      <c r="B872" s="49"/>
      <c r="C872" s="49"/>
      <c r="D872" s="49"/>
      <c r="E872" s="49"/>
      <c r="F872" s="49"/>
      <c r="G872" s="49"/>
      <c r="H872" s="49"/>
      <c r="I872" s="49"/>
      <c r="J872" s="49"/>
    </row>
    <row r="873">
      <c r="A873" s="49"/>
      <c r="B873" s="49"/>
      <c r="C873" s="49"/>
      <c r="D873" s="49"/>
      <c r="E873" s="49"/>
      <c r="F873" s="49"/>
      <c r="G873" s="49"/>
      <c r="H873" s="49"/>
      <c r="I873" s="49"/>
      <c r="J873" s="49"/>
    </row>
    <row r="874">
      <c r="A874" s="49"/>
      <c r="B874" s="49"/>
      <c r="C874" s="49"/>
      <c r="D874" s="49"/>
      <c r="E874" s="49"/>
      <c r="F874" s="49"/>
      <c r="G874" s="49"/>
      <c r="H874" s="49"/>
      <c r="I874" s="49"/>
      <c r="J874" s="49"/>
    </row>
    <row r="875">
      <c r="A875" s="49"/>
      <c r="B875" s="49"/>
      <c r="C875" s="49"/>
      <c r="D875" s="49"/>
      <c r="E875" s="49"/>
      <c r="F875" s="49"/>
      <c r="G875" s="49"/>
      <c r="H875" s="49"/>
      <c r="I875" s="49"/>
      <c r="J875" s="49"/>
    </row>
    <row r="876">
      <c r="A876" s="49"/>
      <c r="B876" s="49"/>
      <c r="C876" s="49"/>
      <c r="D876" s="49"/>
      <c r="E876" s="49"/>
      <c r="F876" s="49"/>
      <c r="G876" s="49"/>
      <c r="H876" s="49"/>
      <c r="I876" s="49"/>
      <c r="J876" s="49"/>
    </row>
    <row r="877">
      <c r="A877" s="49"/>
      <c r="B877" s="49"/>
      <c r="C877" s="49"/>
      <c r="D877" s="49"/>
      <c r="E877" s="49"/>
      <c r="F877" s="49"/>
      <c r="G877" s="49"/>
      <c r="H877" s="49"/>
      <c r="I877" s="49"/>
      <c r="J877" s="49"/>
    </row>
    <row r="878">
      <c r="A878" s="49"/>
      <c r="B878" s="49"/>
      <c r="C878" s="49"/>
      <c r="D878" s="49"/>
      <c r="E878" s="49"/>
      <c r="F878" s="49"/>
      <c r="G878" s="49"/>
      <c r="H878" s="49"/>
      <c r="I878" s="49"/>
      <c r="J878" s="49"/>
    </row>
    <row r="879">
      <c r="A879" s="49"/>
      <c r="B879" s="49"/>
      <c r="C879" s="49"/>
      <c r="D879" s="49"/>
      <c r="E879" s="49"/>
      <c r="F879" s="49"/>
      <c r="G879" s="49"/>
      <c r="H879" s="49"/>
      <c r="I879" s="49"/>
      <c r="J879" s="49"/>
    </row>
    <row r="880">
      <c r="A880" s="49"/>
      <c r="B880" s="49"/>
      <c r="C880" s="49"/>
      <c r="D880" s="49"/>
      <c r="E880" s="49"/>
      <c r="F880" s="49"/>
      <c r="G880" s="49"/>
      <c r="H880" s="49"/>
      <c r="I880" s="49"/>
      <c r="J880" s="49"/>
    </row>
    <row r="881">
      <c r="A881" s="49"/>
      <c r="B881" s="49"/>
      <c r="C881" s="49"/>
      <c r="D881" s="49"/>
      <c r="E881" s="49"/>
      <c r="F881" s="49"/>
      <c r="G881" s="49"/>
      <c r="H881" s="49"/>
      <c r="I881" s="49"/>
      <c r="J881" s="49"/>
    </row>
    <row r="882">
      <c r="A882" s="49"/>
      <c r="B882" s="49"/>
      <c r="C882" s="49"/>
      <c r="D882" s="49"/>
      <c r="E882" s="49"/>
      <c r="F882" s="49"/>
      <c r="G882" s="49"/>
      <c r="H882" s="49"/>
      <c r="I882" s="49"/>
      <c r="J882" s="49"/>
    </row>
    <row r="883">
      <c r="A883" s="49"/>
      <c r="B883" s="49"/>
      <c r="C883" s="49"/>
      <c r="D883" s="49"/>
      <c r="E883" s="49"/>
      <c r="F883" s="49"/>
      <c r="G883" s="49"/>
      <c r="H883" s="49"/>
      <c r="I883" s="49"/>
      <c r="J883" s="49"/>
    </row>
    <row r="884">
      <c r="A884" s="49"/>
      <c r="B884" s="49"/>
      <c r="C884" s="49"/>
      <c r="D884" s="49"/>
      <c r="E884" s="49"/>
      <c r="F884" s="49"/>
      <c r="G884" s="49"/>
      <c r="H884" s="49"/>
      <c r="I884" s="49"/>
      <c r="J884" s="49"/>
    </row>
    <row r="885">
      <c r="A885" s="49"/>
      <c r="B885" s="49"/>
      <c r="C885" s="49"/>
      <c r="D885" s="49"/>
      <c r="E885" s="49"/>
      <c r="F885" s="49"/>
      <c r="G885" s="49"/>
      <c r="H885" s="49"/>
      <c r="I885" s="49"/>
      <c r="J885" s="49"/>
    </row>
    <row r="886">
      <c r="A886" s="49"/>
      <c r="B886" s="49"/>
      <c r="C886" s="49"/>
      <c r="D886" s="49"/>
      <c r="E886" s="49"/>
      <c r="F886" s="49"/>
      <c r="G886" s="49"/>
      <c r="H886" s="49"/>
      <c r="I886" s="49"/>
      <c r="J886" s="49"/>
    </row>
    <row r="887">
      <c r="A887" s="49"/>
      <c r="B887" s="49"/>
      <c r="C887" s="49"/>
      <c r="D887" s="49"/>
      <c r="E887" s="49"/>
      <c r="F887" s="49"/>
      <c r="G887" s="49"/>
      <c r="H887" s="49"/>
      <c r="I887" s="49"/>
      <c r="J887" s="49"/>
    </row>
    <row r="888">
      <c r="A888" s="49"/>
      <c r="B888" s="49"/>
      <c r="C888" s="49"/>
      <c r="D888" s="49"/>
      <c r="E888" s="49"/>
      <c r="F888" s="49"/>
      <c r="G888" s="49"/>
      <c r="H888" s="49"/>
      <c r="I888" s="49"/>
      <c r="J888" s="49"/>
    </row>
    <row r="889">
      <c r="A889" s="49"/>
      <c r="B889" s="49"/>
      <c r="C889" s="49"/>
      <c r="D889" s="49"/>
      <c r="E889" s="49"/>
      <c r="F889" s="49"/>
      <c r="G889" s="49"/>
      <c r="H889" s="49"/>
      <c r="I889" s="49"/>
      <c r="J889" s="49"/>
    </row>
    <row r="890">
      <c r="A890" s="49"/>
      <c r="B890" s="49"/>
      <c r="C890" s="49"/>
      <c r="D890" s="49"/>
      <c r="E890" s="49"/>
      <c r="F890" s="49"/>
      <c r="G890" s="49"/>
      <c r="H890" s="49"/>
      <c r="I890" s="49"/>
      <c r="J890" s="49"/>
    </row>
    <row r="891">
      <c r="A891" s="49"/>
      <c r="B891" s="49"/>
      <c r="C891" s="49"/>
      <c r="D891" s="49"/>
      <c r="E891" s="49"/>
      <c r="F891" s="49"/>
      <c r="G891" s="49"/>
      <c r="H891" s="49"/>
      <c r="I891" s="49"/>
      <c r="J891" s="49"/>
    </row>
    <row r="892">
      <c r="A892" s="49"/>
      <c r="B892" s="49"/>
      <c r="C892" s="49"/>
      <c r="D892" s="49"/>
      <c r="E892" s="49"/>
      <c r="F892" s="49"/>
      <c r="G892" s="49"/>
      <c r="H892" s="49"/>
      <c r="I892" s="49"/>
      <c r="J892" s="49"/>
    </row>
    <row r="893">
      <c r="A893" s="49"/>
      <c r="B893" s="49"/>
      <c r="C893" s="49"/>
      <c r="D893" s="49"/>
      <c r="E893" s="49"/>
      <c r="F893" s="49"/>
      <c r="G893" s="49"/>
      <c r="H893" s="49"/>
      <c r="I893" s="49"/>
      <c r="J893" s="49"/>
    </row>
    <row r="894">
      <c r="A894" s="49"/>
      <c r="B894" s="49"/>
      <c r="C894" s="49"/>
      <c r="D894" s="49"/>
      <c r="E894" s="49"/>
      <c r="F894" s="49"/>
      <c r="G894" s="49"/>
      <c r="H894" s="49"/>
      <c r="I894" s="49"/>
      <c r="J894" s="49"/>
    </row>
    <row r="895">
      <c r="A895" s="49"/>
      <c r="B895" s="49"/>
      <c r="C895" s="49"/>
      <c r="D895" s="49"/>
      <c r="E895" s="49"/>
      <c r="F895" s="49"/>
      <c r="G895" s="49"/>
      <c r="H895" s="49"/>
      <c r="I895" s="49"/>
      <c r="J895" s="49"/>
    </row>
    <row r="896">
      <c r="A896" s="49"/>
      <c r="B896" s="49"/>
      <c r="C896" s="49"/>
      <c r="D896" s="49"/>
      <c r="E896" s="49"/>
      <c r="F896" s="49"/>
      <c r="G896" s="49"/>
      <c r="H896" s="49"/>
      <c r="I896" s="49"/>
      <c r="J896" s="49"/>
    </row>
    <row r="897">
      <c r="A897" s="49"/>
      <c r="B897" s="49"/>
      <c r="C897" s="49"/>
      <c r="D897" s="49"/>
      <c r="E897" s="49"/>
      <c r="F897" s="49"/>
      <c r="G897" s="49"/>
      <c r="H897" s="49"/>
      <c r="I897" s="49"/>
      <c r="J897" s="49"/>
    </row>
    <row r="898">
      <c r="A898" s="49"/>
      <c r="B898" s="49"/>
      <c r="C898" s="49"/>
      <c r="D898" s="49"/>
      <c r="E898" s="49"/>
      <c r="F898" s="49"/>
      <c r="G898" s="49"/>
      <c r="H898" s="49"/>
      <c r="I898" s="49"/>
      <c r="J898" s="49"/>
    </row>
    <row r="899">
      <c r="A899" s="49"/>
      <c r="B899" s="49"/>
      <c r="C899" s="49"/>
      <c r="D899" s="49"/>
      <c r="E899" s="49"/>
      <c r="F899" s="49"/>
      <c r="G899" s="49"/>
      <c r="H899" s="49"/>
      <c r="I899" s="49"/>
      <c r="J899" s="49"/>
    </row>
    <row r="900">
      <c r="A900" s="49"/>
      <c r="B900" s="49"/>
      <c r="C900" s="49"/>
      <c r="D900" s="49"/>
      <c r="E900" s="49"/>
      <c r="F900" s="49"/>
      <c r="G900" s="49"/>
      <c r="H900" s="49"/>
      <c r="I900" s="49"/>
      <c r="J900" s="49"/>
    </row>
    <row r="901">
      <c r="A901" s="49"/>
      <c r="B901" s="49"/>
      <c r="C901" s="49"/>
      <c r="D901" s="49"/>
      <c r="E901" s="49"/>
      <c r="F901" s="49"/>
      <c r="G901" s="49"/>
      <c r="H901" s="49"/>
      <c r="I901" s="49"/>
      <c r="J901" s="49"/>
    </row>
    <row r="902">
      <c r="A902" s="49"/>
      <c r="B902" s="49"/>
      <c r="C902" s="49"/>
      <c r="D902" s="49"/>
      <c r="E902" s="49"/>
      <c r="F902" s="49"/>
      <c r="G902" s="49"/>
      <c r="H902" s="49"/>
      <c r="I902" s="49"/>
      <c r="J902" s="49"/>
    </row>
    <row r="903">
      <c r="A903" s="49"/>
      <c r="B903" s="49"/>
      <c r="C903" s="49"/>
      <c r="D903" s="49"/>
      <c r="E903" s="49"/>
      <c r="F903" s="49"/>
      <c r="G903" s="49"/>
      <c r="H903" s="49"/>
      <c r="I903" s="49"/>
      <c r="J903" s="49"/>
    </row>
    <row r="904">
      <c r="A904" s="49"/>
      <c r="B904" s="49"/>
      <c r="C904" s="49"/>
      <c r="D904" s="49"/>
      <c r="E904" s="49"/>
      <c r="F904" s="49"/>
      <c r="G904" s="49"/>
      <c r="H904" s="49"/>
      <c r="I904" s="49"/>
      <c r="J904" s="49"/>
    </row>
    <row r="905">
      <c r="A905" s="49"/>
      <c r="B905" s="49"/>
      <c r="C905" s="49"/>
      <c r="D905" s="49"/>
      <c r="E905" s="49"/>
      <c r="F905" s="49"/>
      <c r="G905" s="49"/>
      <c r="H905" s="49"/>
      <c r="I905" s="49"/>
      <c r="J905" s="49"/>
    </row>
    <row r="906">
      <c r="A906" s="49"/>
      <c r="B906" s="49"/>
      <c r="C906" s="49"/>
      <c r="D906" s="49"/>
      <c r="E906" s="49"/>
      <c r="F906" s="49"/>
      <c r="G906" s="49"/>
      <c r="H906" s="49"/>
      <c r="I906" s="49"/>
      <c r="J906" s="49"/>
    </row>
    <row r="907">
      <c r="A907" s="49"/>
      <c r="B907" s="49"/>
      <c r="C907" s="49"/>
      <c r="D907" s="49"/>
      <c r="E907" s="49"/>
      <c r="F907" s="49"/>
      <c r="G907" s="49"/>
      <c r="H907" s="49"/>
      <c r="I907" s="49"/>
      <c r="J907" s="49"/>
    </row>
    <row r="908">
      <c r="A908" s="49"/>
      <c r="B908" s="49"/>
      <c r="C908" s="49"/>
      <c r="D908" s="49"/>
      <c r="E908" s="49"/>
      <c r="F908" s="49"/>
      <c r="G908" s="49"/>
      <c r="H908" s="49"/>
      <c r="I908" s="49"/>
      <c r="J908" s="49"/>
    </row>
    <row r="909">
      <c r="A909" s="49"/>
      <c r="B909" s="49"/>
      <c r="C909" s="49"/>
      <c r="D909" s="49"/>
      <c r="E909" s="49"/>
      <c r="F909" s="49"/>
      <c r="G909" s="49"/>
      <c r="H909" s="49"/>
      <c r="I909" s="49"/>
      <c r="J909" s="49"/>
    </row>
    <row r="910">
      <c r="A910" s="49"/>
      <c r="B910" s="49"/>
      <c r="C910" s="49"/>
      <c r="D910" s="49"/>
      <c r="E910" s="49"/>
      <c r="F910" s="49"/>
      <c r="G910" s="49"/>
      <c r="H910" s="49"/>
      <c r="I910" s="49"/>
      <c r="J910" s="49"/>
    </row>
    <row r="911">
      <c r="A911" s="49"/>
      <c r="B911" s="49"/>
      <c r="C911" s="49"/>
      <c r="D911" s="49"/>
      <c r="E911" s="49"/>
      <c r="F911" s="49"/>
      <c r="G911" s="49"/>
      <c r="H911" s="49"/>
      <c r="I911" s="49"/>
      <c r="J911" s="49"/>
    </row>
    <row r="912">
      <c r="A912" s="49"/>
      <c r="B912" s="49"/>
      <c r="C912" s="49"/>
      <c r="D912" s="49"/>
      <c r="E912" s="49"/>
      <c r="F912" s="49"/>
      <c r="G912" s="49"/>
      <c r="H912" s="49"/>
      <c r="I912" s="49"/>
      <c r="J912" s="49"/>
    </row>
    <row r="913">
      <c r="A913" s="49"/>
      <c r="B913" s="49"/>
      <c r="C913" s="49"/>
      <c r="D913" s="49"/>
      <c r="E913" s="49"/>
      <c r="F913" s="49"/>
      <c r="G913" s="49"/>
      <c r="H913" s="49"/>
      <c r="I913" s="49"/>
      <c r="J913" s="49"/>
    </row>
    <row r="914">
      <c r="A914" s="49"/>
      <c r="B914" s="49"/>
      <c r="C914" s="49"/>
      <c r="D914" s="49"/>
      <c r="E914" s="49"/>
      <c r="F914" s="49"/>
      <c r="G914" s="49"/>
      <c r="H914" s="49"/>
      <c r="I914" s="49"/>
      <c r="J914" s="49"/>
    </row>
    <row r="915">
      <c r="A915" s="49"/>
      <c r="B915" s="49"/>
      <c r="C915" s="49"/>
      <c r="D915" s="49"/>
      <c r="E915" s="49"/>
      <c r="F915" s="49"/>
      <c r="G915" s="49"/>
      <c r="H915" s="49"/>
      <c r="I915" s="49"/>
      <c r="J915" s="49"/>
    </row>
    <row r="916">
      <c r="A916" s="49"/>
      <c r="B916" s="49"/>
      <c r="C916" s="49"/>
      <c r="D916" s="49"/>
      <c r="E916" s="49"/>
      <c r="F916" s="49"/>
      <c r="G916" s="49"/>
      <c r="H916" s="49"/>
      <c r="I916" s="49"/>
      <c r="J916" s="49"/>
    </row>
    <row r="917">
      <c r="A917" s="49"/>
      <c r="B917" s="49"/>
      <c r="C917" s="49"/>
      <c r="D917" s="49"/>
      <c r="E917" s="49"/>
      <c r="F917" s="49"/>
      <c r="G917" s="49"/>
      <c r="H917" s="49"/>
      <c r="I917" s="49"/>
      <c r="J917" s="49"/>
    </row>
    <row r="918">
      <c r="A918" s="49"/>
      <c r="B918" s="49"/>
      <c r="C918" s="49"/>
      <c r="D918" s="49"/>
      <c r="E918" s="49"/>
      <c r="F918" s="49"/>
      <c r="G918" s="49"/>
      <c r="H918" s="49"/>
      <c r="I918" s="49"/>
      <c r="J918" s="49"/>
    </row>
    <row r="919">
      <c r="A919" s="49"/>
      <c r="B919" s="49"/>
      <c r="C919" s="49"/>
      <c r="D919" s="49"/>
      <c r="E919" s="49"/>
      <c r="F919" s="49"/>
      <c r="G919" s="49"/>
      <c r="H919" s="49"/>
      <c r="I919" s="49"/>
      <c r="J919" s="49"/>
    </row>
    <row r="920">
      <c r="A920" s="49"/>
      <c r="B920" s="49"/>
      <c r="C920" s="49"/>
      <c r="D920" s="49"/>
      <c r="E920" s="49"/>
      <c r="F920" s="49"/>
      <c r="G920" s="49"/>
      <c r="H920" s="49"/>
      <c r="I920" s="49"/>
      <c r="J920" s="49"/>
    </row>
    <row r="921">
      <c r="A921" s="49"/>
      <c r="B921" s="49"/>
      <c r="C921" s="49"/>
      <c r="D921" s="49"/>
      <c r="E921" s="49"/>
      <c r="F921" s="49"/>
      <c r="G921" s="49"/>
      <c r="H921" s="49"/>
      <c r="I921" s="49"/>
      <c r="J921" s="49"/>
    </row>
    <row r="922">
      <c r="A922" s="49"/>
      <c r="B922" s="49"/>
      <c r="C922" s="49"/>
      <c r="D922" s="49"/>
      <c r="E922" s="49"/>
      <c r="F922" s="49"/>
      <c r="G922" s="49"/>
      <c r="H922" s="49"/>
      <c r="I922" s="49"/>
      <c r="J922" s="49"/>
    </row>
    <row r="923">
      <c r="A923" s="49"/>
      <c r="B923" s="49"/>
      <c r="C923" s="49"/>
      <c r="D923" s="49"/>
      <c r="E923" s="49"/>
      <c r="F923" s="49"/>
      <c r="G923" s="49"/>
      <c r="H923" s="49"/>
      <c r="I923" s="49"/>
      <c r="J923" s="49"/>
    </row>
    <row r="924">
      <c r="A924" s="49"/>
      <c r="B924" s="49"/>
      <c r="C924" s="49"/>
      <c r="D924" s="49"/>
      <c r="E924" s="49"/>
      <c r="F924" s="49"/>
      <c r="G924" s="49"/>
      <c r="H924" s="49"/>
      <c r="I924" s="49"/>
      <c r="J924" s="49"/>
    </row>
    <row r="925">
      <c r="A925" s="49"/>
      <c r="B925" s="49"/>
      <c r="C925" s="49"/>
      <c r="D925" s="49"/>
      <c r="E925" s="49"/>
      <c r="F925" s="49"/>
      <c r="G925" s="49"/>
      <c r="H925" s="49"/>
      <c r="I925" s="49"/>
      <c r="J925" s="49"/>
    </row>
    <row r="926">
      <c r="A926" s="49"/>
      <c r="B926" s="49"/>
      <c r="C926" s="49"/>
      <c r="D926" s="49"/>
      <c r="E926" s="49"/>
      <c r="F926" s="49"/>
      <c r="G926" s="49"/>
      <c r="H926" s="49"/>
      <c r="I926" s="49"/>
      <c r="J926" s="49"/>
    </row>
    <row r="927">
      <c r="A927" s="49"/>
      <c r="B927" s="49"/>
      <c r="C927" s="49"/>
      <c r="D927" s="49"/>
      <c r="E927" s="49"/>
      <c r="F927" s="49"/>
      <c r="G927" s="49"/>
      <c r="H927" s="49"/>
      <c r="I927" s="49"/>
      <c r="J927" s="49"/>
    </row>
    <row r="928">
      <c r="A928" s="49"/>
      <c r="B928" s="49"/>
      <c r="C928" s="49"/>
      <c r="D928" s="49"/>
      <c r="E928" s="49"/>
      <c r="F928" s="49"/>
      <c r="G928" s="49"/>
      <c r="H928" s="49"/>
      <c r="I928" s="49"/>
      <c r="J928" s="49"/>
    </row>
    <row r="929">
      <c r="A929" s="49"/>
      <c r="B929" s="49"/>
      <c r="C929" s="49"/>
      <c r="D929" s="49"/>
      <c r="E929" s="49"/>
      <c r="F929" s="49"/>
      <c r="G929" s="49"/>
      <c r="H929" s="49"/>
      <c r="I929" s="49"/>
      <c r="J929" s="49"/>
    </row>
    <row r="930">
      <c r="A930" s="49"/>
      <c r="B930" s="49"/>
      <c r="C930" s="49"/>
      <c r="D930" s="49"/>
      <c r="E930" s="49"/>
      <c r="F930" s="49"/>
      <c r="G930" s="49"/>
      <c r="H930" s="49"/>
      <c r="I930" s="49"/>
      <c r="J930" s="49"/>
    </row>
    <row r="931">
      <c r="A931" s="49"/>
      <c r="B931" s="49"/>
      <c r="C931" s="49"/>
      <c r="D931" s="49"/>
      <c r="E931" s="49"/>
      <c r="F931" s="49"/>
      <c r="G931" s="49"/>
      <c r="H931" s="49"/>
      <c r="I931" s="49"/>
      <c r="J931" s="49"/>
    </row>
    <row r="932">
      <c r="A932" s="49"/>
      <c r="B932" s="49"/>
      <c r="C932" s="49"/>
      <c r="D932" s="49"/>
      <c r="E932" s="49"/>
      <c r="F932" s="49"/>
      <c r="G932" s="49"/>
      <c r="H932" s="49"/>
      <c r="I932" s="49"/>
      <c r="J932" s="49"/>
    </row>
    <row r="933">
      <c r="A933" s="49"/>
      <c r="B933" s="49"/>
      <c r="C933" s="49"/>
      <c r="D933" s="49"/>
      <c r="E933" s="49"/>
      <c r="F933" s="49"/>
      <c r="G933" s="49"/>
      <c r="H933" s="49"/>
      <c r="I933" s="49"/>
      <c r="J933" s="49"/>
    </row>
    <row r="934">
      <c r="A934" s="49"/>
      <c r="B934" s="49"/>
      <c r="C934" s="49"/>
      <c r="D934" s="49"/>
      <c r="E934" s="49"/>
      <c r="F934" s="49"/>
      <c r="G934" s="49"/>
      <c r="H934" s="49"/>
      <c r="I934" s="49"/>
      <c r="J934" s="49"/>
    </row>
    <row r="935">
      <c r="A935" s="49"/>
      <c r="B935" s="49"/>
      <c r="C935" s="49"/>
      <c r="D935" s="49"/>
      <c r="E935" s="49"/>
      <c r="F935" s="49"/>
      <c r="G935" s="49"/>
      <c r="H935" s="49"/>
      <c r="I935" s="49"/>
      <c r="J935" s="49"/>
    </row>
    <row r="936">
      <c r="A936" s="49"/>
      <c r="B936" s="49"/>
      <c r="C936" s="49"/>
      <c r="D936" s="49"/>
      <c r="E936" s="49"/>
      <c r="F936" s="49"/>
      <c r="G936" s="49"/>
      <c r="H936" s="49"/>
      <c r="I936" s="49"/>
      <c r="J936" s="49"/>
    </row>
    <row r="937">
      <c r="A937" s="49"/>
      <c r="B937" s="49"/>
      <c r="C937" s="49"/>
      <c r="D937" s="49"/>
      <c r="E937" s="49"/>
      <c r="F937" s="49"/>
      <c r="G937" s="49"/>
      <c r="H937" s="49"/>
      <c r="I937" s="49"/>
      <c r="J937" s="49"/>
    </row>
    <row r="938">
      <c r="A938" s="49"/>
      <c r="B938" s="49"/>
      <c r="C938" s="49"/>
      <c r="D938" s="49"/>
      <c r="E938" s="49"/>
      <c r="F938" s="49"/>
      <c r="G938" s="49"/>
      <c r="H938" s="49"/>
      <c r="I938" s="49"/>
      <c r="J938" s="49"/>
    </row>
    <row r="939">
      <c r="A939" s="49"/>
      <c r="B939" s="49"/>
      <c r="C939" s="49"/>
      <c r="D939" s="49"/>
      <c r="E939" s="49"/>
      <c r="F939" s="49"/>
      <c r="G939" s="49"/>
      <c r="H939" s="49"/>
      <c r="I939" s="49"/>
      <c r="J939" s="49"/>
    </row>
    <row r="940">
      <c r="A940" s="49"/>
      <c r="B940" s="49"/>
      <c r="C940" s="49"/>
      <c r="D940" s="49"/>
      <c r="E940" s="49"/>
      <c r="F940" s="49"/>
      <c r="G940" s="49"/>
      <c r="H940" s="49"/>
      <c r="I940" s="49"/>
      <c r="J940" s="49"/>
    </row>
    <row r="941">
      <c r="A941" s="49"/>
      <c r="B941" s="49"/>
      <c r="C941" s="49"/>
      <c r="D941" s="49"/>
      <c r="E941" s="49"/>
      <c r="F941" s="49"/>
      <c r="G941" s="49"/>
      <c r="H941" s="49"/>
      <c r="I941" s="49"/>
      <c r="J941" s="49"/>
    </row>
    <row r="942">
      <c r="A942" s="49"/>
      <c r="B942" s="49"/>
      <c r="C942" s="49"/>
      <c r="D942" s="49"/>
      <c r="E942" s="49"/>
      <c r="F942" s="49"/>
      <c r="G942" s="49"/>
      <c r="H942" s="49"/>
      <c r="I942" s="49"/>
      <c r="J942" s="49"/>
    </row>
    <row r="943">
      <c r="A943" s="49"/>
      <c r="B943" s="49"/>
      <c r="C943" s="49"/>
      <c r="D943" s="49"/>
      <c r="E943" s="49"/>
      <c r="F943" s="49"/>
      <c r="G943" s="49"/>
      <c r="H943" s="49"/>
      <c r="I943" s="49"/>
      <c r="J943" s="49"/>
    </row>
    <row r="944">
      <c r="A944" s="49"/>
      <c r="B944" s="49"/>
      <c r="C944" s="49"/>
      <c r="D944" s="49"/>
      <c r="E944" s="49"/>
      <c r="F944" s="49"/>
      <c r="G944" s="49"/>
      <c r="H944" s="49"/>
      <c r="I944" s="49"/>
      <c r="J944" s="49"/>
    </row>
    <row r="945">
      <c r="A945" s="49"/>
      <c r="B945" s="49"/>
      <c r="C945" s="49"/>
      <c r="D945" s="49"/>
      <c r="E945" s="49"/>
      <c r="F945" s="49"/>
      <c r="G945" s="49"/>
      <c r="H945" s="49"/>
      <c r="I945" s="49"/>
      <c r="J945" s="49"/>
    </row>
    <row r="946">
      <c r="A946" s="49"/>
      <c r="B946" s="49"/>
      <c r="C946" s="49"/>
      <c r="D946" s="49"/>
      <c r="E946" s="49"/>
      <c r="F946" s="49"/>
      <c r="G946" s="49"/>
      <c r="H946" s="49"/>
      <c r="I946" s="49"/>
      <c r="J946" s="49"/>
    </row>
    <row r="947">
      <c r="A947" s="49"/>
      <c r="B947" s="49"/>
      <c r="C947" s="49"/>
      <c r="D947" s="49"/>
      <c r="E947" s="49"/>
      <c r="F947" s="49"/>
      <c r="G947" s="49"/>
      <c r="H947" s="49"/>
      <c r="I947" s="49"/>
      <c r="J947" s="49"/>
    </row>
    <row r="948">
      <c r="A948" s="49"/>
      <c r="B948" s="49"/>
      <c r="C948" s="49"/>
      <c r="D948" s="49"/>
      <c r="E948" s="49"/>
      <c r="F948" s="49"/>
      <c r="G948" s="49"/>
      <c r="H948" s="49"/>
      <c r="I948" s="49"/>
      <c r="J948" s="49"/>
    </row>
    <row r="949">
      <c r="A949" s="49"/>
      <c r="B949" s="49"/>
      <c r="C949" s="49"/>
      <c r="D949" s="49"/>
      <c r="E949" s="49"/>
      <c r="F949" s="49"/>
      <c r="G949" s="49"/>
      <c r="H949" s="49"/>
      <c r="I949" s="49"/>
      <c r="J949" s="49"/>
    </row>
    <row r="950">
      <c r="A950" s="49"/>
      <c r="B950" s="49"/>
      <c r="C950" s="49"/>
      <c r="D950" s="49"/>
      <c r="E950" s="49"/>
      <c r="F950" s="49"/>
      <c r="G950" s="49"/>
      <c r="H950" s="49"/>
      <c r="I950" s="49"/>
      <c r="J950" s="49"/>
    </row>
    <row r="951">
      <c r="A951" s="49"/>
      <c r="B951" s="49"/>
      <c r="C951" s="49"/>
      <c r="D951" s="49"/>
      <c r="E951" s="49"/>
      <c r="F951" s="49"/>
      <c r="G951" s="49"/>
      <c r="H951" s="49"/>
      <c r="I951" s="49"/>
      <c r="J951" s="49"/>
    </row>
    <row r="952">
      <c r="A952" s="49"/>
      <c r="B952" s="49"/>
      <c r="C952" s="49"/>
      <c r="D952" s="49"/>
      <c r="E952" s="49"/>
      <c r="F952" s="49"/>
      <c r="G952" s="49"/>
      <c r="H952" s="49"/>
      <c r="I952" s="49"/>
      <c r="J952" s="49"/>
    </row>
    <row r="953">
      <c r="A953" s="49"/>
      <c r="B953" s="49"/>
      <c r="C953" s="49"/>
      <c r="D953" s="49"/>
      <c r="E953" s="49"/>
      <c r="F953" s="49"/>
      <c r="G953" s="49"/>
      <c r="H953" s="49"/>
      <c r="I953" s="49"/>
      <c r="J953" s="49"/>
    </row>
    <row r="954">
      <c r="A954" s="49"/>
      <c r="B954" s="49"/>
      <c r="C954" s="49"/>
      <c r="D954" s="49"/>
      <c r="E954" s="49"/>
      <c r="F954" s="49"/>
      <c r="G954" s="49"/>
      <c r="H954" s="49"/>
      <c r="I954" s="49"/>
      <c r="J954" s="49"/>
    </row>
    <row r="955">
      <c r="A955" s="49"/>
      <c r="B955" s="49"/>
      <c r="C955" s="49"/>
      <c r="D955" s="49"/>
      <c r="E955" s="49"/>
      <c r="F955" s="49"/>
      <c r="G955" s="49"/>
      <c r="H955" s="49"/>
      <c r="I955" s="49"/>
      <c r="J955" s="49"/>
    </row>
    <row r="956">
      <c r="A956" s="49"/>
      <c r="B956" s="49"/>
      <c r="C956" s="49"/>
      <c r="D956" s="49"/>
      <c r="E956" s="49"/>
      <c r="F956" s="49"/>
      <c r="G956" s="49"/>
      <c r="H956" s="49"/>
      <c r="I956" s="49"/>
      <c r="J956" s="49"/>
    </row>
    <row r="957">
      <c r="A957" s="49"/>
      <c r="B957" s="49"/>
      <c r="C957" s="49"/>
      <c r="D957" s="49"/>
      <c r="E957" s="49"/>
      <c r="F957" s="49"/>
      <c r="G957" s="49"/>
      <c r="H957" s="49"/>
      <c r="I957" s="49"/>
      <c r="J957" s="49"/>
    </row>
    <row r="958">
      <c r="A958" s="49"/>
      <c r="B958" s="49"/>
      <c r="C958" s="49"/>
      <c r="D958" s="49"/>
      <c r="E958" s="49"/>
      <c r="F958" s="49"/>
      <c r="G958" s="49"/>
      <c r="H958" s="49"/>
      <c r="I958" s="49"/>
      <c r="J958" s="49"/>
    </row>
    <row r="959">
      <c r="A959" s="49"/>
      <c r="B959" s="49"/>
      <c r="C959" s="49"/>
      <c r="D959" s="49"/>
      <c r="E959" s="49"/>
      <c r="F959" s="49"/>
      <c r="G959" s="49"/>
      <c r="H959" s="49"/>
      <c r="I959" s="49"/>
      <c r="J959" s="49"/>
    </row>
    <row r="960">
      <c r="A960" s="49"/>
      <c r="B960" s="49"/>
      <c r="C960" s="49"/>
      <c r="D960" s="49"/>
      <c r="E960" s="49"/>
      <c r="F960" s="49"/>
      <c r="G960" s="49"/>
      <c r="H960" s="49"/>
      <c r="I960" s="49"/>
      <c r="J960" s="49"/>
    </row>
    <row r="961">
      <c r="A961" s="49"/>
      <c r="B961" s="49"/>
      <c r="C961" s="49"/>
      <c r="D961" s="49"/>
      <c r="E961" s="49"/>
      <c r="F961" s="49"/>
      <c r="G961" s="49"/>
      <c r="H961" s="49"/>
      <c r="I961" s="49"/>
      <c r="J961" s="49"/>
    </row>
    <row r="962">
      <c r="A962" s="49"/>
      <c r="B962" s="49"/>
      <c r="C962" s="49"/>
      <c r="D962" s="49"/>
      <c r="E962" s="49"/>
      <c r="F962" s="49"/>
      <c r="G962" s="49"/>
      <c r="H962" s="49"/>
      <c r="I962" s="49"/>
      <c r="J962" s="49"/>
    </row>
    <row r="963">
      <c r="A963" s="49"/>
      <c r="B963" s="49"/>
      <c r="C963" s="49"/>
      <c r="D963" s="49"/>
      <c r="E963" s="49"/>
      <c r="F963" s="49"/>
      <c r="G963" s="49"/>
      <c r="H963" s="49"/>
      <c r="I963" s="49"/>
      <c r="J963" s="49"/>
    </row>
    <row r="964">
      <c r="A964" s="49"/>
      <c r="B964" s="49"/>
      <c r="C964" s="49"/>
      <c r="D964" s="49"/>
      <c r="E964" s="49"/>
      <c r="F964" s="49"/>
      <c r="G964" s="49"/>
      <c r="H964" s="49"/>
      <c r="I964" s="49"/>
      <c r="J964" s="49"/>
    </row>
    <row r="965">
      <c r="A965" s="49"/>
      <c r="B965" s="49"/>
      <c r="C965" s="49"/>
      <c r="D965" s="49"/>
      <c r="E965" s="49"/>
      <c r="F965" s="49"/>
      <c r="G965" s="49"/>
      <c r="H965" s="49"/>
      <c r="I965" s="49"/>
      <c r="J965" s="49"/>
    </row>
    <row r="966">
      <c r="A966" s="49"/>
      <c r="B966" s="49"/>
      <c r="C966" s="49"/>
      <c r="D966" s="49"/>
      <c r="E966" s="49"/>
      <c r="F966" s="49"/>
      <c r="G966" s="49"/>
      <c r="H966" s="49"/>
      <c r="I966" s="49"/>
      <c r="J966" s="49"/>
    </row>
    <row r="967">
      <c r="A967" s="49"/>
      <c r="B967" s="49"/>
      <c r="C967" s="49"/>
      <c r="D967" s="49"/>
      <c r="E967" s="49"/>
      <c r="F967" s="49"/>
      <c r="G967" s="49"/>
      <c r="H967" s="49"/>
      <c r="I967" s="49"/>
      <c r="J967" s="49"/>
    </row>
    <row r="968">
      <c r="A968" s="49"/>
      <c r="B968" s="49"/>
      <c r="C968" s="49"/>
      <c r="D968" s="49"/>
      <c r="E968" s="49"/>
      <c r="F968" s="49"/>
      <c r="G968" s="49"/>
      <c r="H968" s="49"/>
      <c r="I968" s="49"/>
      <c r="J968" s="49"/>
    </row>
    <row r="969">
      <c r="A969" s="49"/>
      <c r="B969" s="49"/>
      <c r="C969" s="49"/>
      <c r="D969" s="49"/>
      <c r="E969" s="49"/>
      <c r="F969" s="49"/>
      <c r="G969" s="49"/>
      <c r="H969" s="49"/>
      <c r="I969" s="49"/>
      <c r="J969" s="49"/>
    </row>
    <row r="970">
      <c r="A970" s="49"/>
      <c r="B970" s="49"/>
      <c r="C970" s="49"/>
      <c r="D970" s="49"/>
      <c r="E970" s="49"/>
      <c r="F970" s="49"/>
      <c r="G970" s="49"/>
      <c r="H970" s="49"/>
      <c r="I970" s="49"/>
      <c r="J970" s="49"/>
    </row>
    <row r="971">
      <c r="A971" s="49"/>
      <c r="B971" s="49"/>
      <c r="C971" s="49"/>
      <c r="D971" s="49"/>
      <c r="E971" s="49"/>
      <c r="F971" s="49"/>
      <c r="G971" s="49"/>
      <c r="H971" s="49"/>
      <c r="I971" s="49"/>
      <c r="J971" s="49"/>
    </row>
    <row r="972">
      <c r="A972" s="49"/>
      <c r="B972" s="49"/>
      <c r="C972" s="49"/>
      <c r="D972" s="49"/>
      <c r="E972" s="49"/>
      <c r="F972" s="49"/>
      <c r="G972" s="49"/>
      <c r="H972" s="49"/>
      <c r="I972" s="49"/>
      <c r="J972" s="49"/>
    </row>
    <row r="973">
      <c r="A973" s="49"/>
      <c r="B973" s="49"/>
      <c r="C973" s="49"/>
      <c r="D973" s="49"/>
      <c r="E973" s="49"/>
      <c r="F973" s="49"/>
      <c r="G973" s="49"/>
      <c r="H973" s="49"/>
      <c r="I973" s="49"/>
      <c r="J973" s="49"/>
    </row>
    <row r="974">
      <c r="A974" s="49"/>
      <c r="B974" s="49"/>
      <c r="C974" s="49"/>
      <c r="D974" s="49"/>
      <c r="E974" s="49"/>
      <c r="F974" s="49"/>
      <c r="G974" s="49"/>
      <c r="H974" s="49"/>
      <c r="I974" s="49"/>
      <c r="J974" s="49"/>
    </row>
    <row r="975">
      <c r="A975" s="49"/>
      <c r="B975" s="49"/>
      <c r="C975" s="49"/>
      <c r="D975" s="49"/>
      <c r="E975" s="49"/>
      <c r="F975" s="49"/>
      <c r="G975" s="49"/>
      <c r="H975" s="49"/>
      <c r="I975" s="49"/>
      <c r="J975" s="49"/>
    </row>
    <row r="976">
      <c r="A976" s="49"/>
      <c r="B976" s="49"/>
      <c r="C976" s="49"/>
      <c r="D976" s="49"/>
      <c r="E976" s="49"/>
      <c r="F976" s="49"/>
      <c r="G976" s="49"/>
      <c r="H976" s="49"/>
      <c r="I976" s="49"/>
      <c r="J976" s="49"/>
    </row>
    <row r="977">
      <c r="A977" s="49"/>
      <c r="B977" s="49"/>
      <c r="C977" s="49"/>
      <c r="D977" s="49"/>
      <c r="E977" s="49"/>
      <c r="F977" s="49"/>
      <c r="G977" s="49"/>
      <c r="H977" s="49"/>
      <c r="I977" s="49"/>
      <c r="J977" s="49"/>
    </row>
    <row r="978">
      <c r="A978" s="49"/>
      <c r="B978" s="49"/>
      <c r="C978" s="49"/>
      <c r="D978" s="49"/>
      <c r="E978" s="49"/>
      <c r="F978" s="49"/>
      <c r="G978" s="49"/>
      <c r="H978" s="49"/>
      <c r="I978" s="49"/>
      <c r="J978" s="49"/>
    </row>
    <row r="979">
      <c r="A979" s="49"/>
      <c r="B979" s="49"/>
      <c r="C979" s="49"/>
      <c r="D979" s="49"/>
      <c r="E979" s="49"/>
      <c r="F979" s="49"/>
      <c r="G979" s="49"/>
      <c r="H979" s="49"/>
      <c r="I979" s="49"/>
      <c r="J979" s="49"/>
    </row>
    <row r="980">
      <c r="A980" s="49"/>
      <c r="B980" s="49"/>
      <c r="C980" s="49"/>
      <c r="D980" s="49"/>
      <c r="E980" s="49"/>
      <c r="F980" s="49"/>
      <c r="G980" s="49"/>
      <c r="H980" s="49"/>
      <c r="I980" s="49"/>
      <c r="J980" s="49"/>
    </row>
    <row r="981">
      <c r="A981" s="49"/>
      <c r="B981" s="49"/>
      <c r="C981" s="49"/>
      <c r="D981" s="49"/>
      <c r="E981" s="49"/>
      <c r="F981" s="49"/>
      <c r="G981" s="49"/>
      <c r="H981" s="49"/>
      <c r="I981" s="49"/>
      <c r="J981" s="49"/>
    </row>
    <row r="982">
      <c r="A982" s="49"/>
      <c r="B982" s="49"/>
      <c r="C982" s="49"/>
      <c r="D982" s="49"/>
      <c r="E982" s="49"/>
      <c r="F982" s="49"/>
      <c r="G982" s="49"/>
      <c r="H982" s="49"/>
      <c r="I982" s="49"/>
      <c r="J982" s="49"/>
    </row>
    <row r="983">
      <c r="A983" s="49"/>
      <c r="B983" s="49"/>
      <c r="C983" s="49"/>
      <c r="D983" s="49"/>
      <c r="E983" s="49"/>
      <c r="F983" s="49"/>
      <c r="G983" s="49"/>
      <c r="H983" s="49"/>
      <c r="I983" s="49"/>
      <c r="J983" s="49"/>
    </row>
    <row r="984">
      <c r="A984" s="49"/>
      <c r="B984" s="49"/>
      <c r="C984" s="49"/>
      <c r="D984" s="49"/>
      <c r="E984" s="49"/>
      <c r="F984" s="49"/>
      <c r="G984" s="49"/>
      <c r="H984" s="49"/>
      <c r="I984" s="49"/>
      <c r="J984" s="49"/>
    </row>
    <row r="985">
      <c r="A985" s="49"/>
      <c r="B985" s="49"/>
      <c r="C985" s="49"/>
      <c r="D985" s="49"/>
      <c r="E985" s="49"/>
      <c r="F985" s="49"/>
      <c r="G985" s="49"/>
      <c r="H985" s="49"/>
      <c r="I985" s="49"/>
      <c r="J985" s="49"/>
    </row>
    <row r="986">
      <c r="A986" s="49"/>
      <c r="B986" s="49"/>
      <c r="C986" s="49"/>
      <c r="D986" s="49"/>
      <c r="E986" s="49"/>
      <c r="F986" s="49"/>
      <c r="G986" s="49"/>
      <c r="H986" s="49"/>
      <c r="I986" s="49"/>
      <c r="J986" s="49"/>
    </row>
    <row r="987">
      <c r="A987" s="49"/>
      <c r="B987" s="49"/>
      <c r="C987" s="49"/>
      <c r="D987" s="49"/>
      <c r="E987" s="49"/>
      <c r="F987" s="49"/>
      <c r="G987" s="49"/>
      <c r="H987" s="49"/>
      <c r="I987" s="49"/>
      <c r="J987" s="49"/>
    </row>
    <row r="988">
      <c r="A988" s="49"/>
      <c r="B988" s="49"/>
      <c r="C988" s="49"/>
      <c r="D988" s="49"/>
      <c r="E988" s="49"/>
      <c r="F988" s="49"/>
      <c r="G988" s="49"/>
      <c r="H988" s="49"/>
      <c r="I988" s="49"/>
      <c r="J988" s="49"/>
    </row>
    <row r="989">
      <c r="A989" s="49"/>
      <c r="B989" s="49"/>
      <c r="C989" s="49"/>
      <c r="D989" s="49"/>
      <c r="E989" s="49"/>
      <c r="F989" s="49"/>
      <c r="G989" s="49"/>
      <c r="H989" s="49"/>
      <c r="I989" s="49"/>
      <c r="J989" s="49"/>
    </row>
    <row r="990">
      <c r="A990" s="49"/>
      <c r="B990" s="49"/>
      <c r="C990" s="49"/>
      <c r="D990" s="49"/>
      <c r="E990" s="49"/>
      <c r="F990" s="49"/>
      <c r="G990" s="49"/>
      <c r="H990" s="49"/>
      <c r="I990" s="49"/>
      <c r="J990" s="49"/>
    </row>
    <row r="991">
      <c r="A991" s="49"/>
      <c r="B991" s="49"/>
      <c r="C991" s="49"/>
      <c r="D991" s="49"/>
      <c r="E991" s="49"/>
      <c r="F991" s="49"/>
      <c r="G991" s="49"/>
      <c r="H991" s="49"/>
      <c r="I991" s="49"/>
      <c r="J991" s="49"/>
    </row>
    <row r="992">
      <c r="A992" s="49"/>
      <c r="B992" s="49"/>
      <c r="C992" s="49"/>
      <c r="D992" s="49"/>
      <c r="E992" s="49"/>
      <c r="F992" s="49"/>
      <c r="G992" s="49"/>
      <c r="H992" s="49"/>
      <c r="I992" s="49"/>
      <c r="J992" s="49"/>
    </row>
    <row r="993">
      <c r="A993" s="49"/>
      <c r="B993" s="49"/>
      <c r="C993" s="49"/>
      <c r="D993" s="49"/>
      <c r="E993" s="49"/>
      <c r="F993" s="49"/>
      <c r="G993" s="49"/>
      <c r="H993" s="49"/>
      <c r="I993" s="49"/>
      <c r="J993" s="49"/>
    </row>
    <row r="994">
      <c r="A994" s="49"/>
      <c r="B994" s="49"/>
      <c r="C994" s="49"/>
      <c r="D994" s="49"/>
      <c r="E994" s="49"/>
      <c r="F994" s="49"/>
      <c r="G994" s="49"/>
      <c r="H994" s="49"/>
      <c r="I994" s="49"/>
      <c r="J994" s="49"/>
    </row>
    <row r="995">
      <c r="A995" s="49"/>
      <c r="B995" s="49"/>
      <c r="C995" s="49"/>
      <c r="D995" s="49"/>
      <c r="E995" s="49"/>
      <c r="F995" s="49"/>
      <c r="G995" s="49"/>
      <c r="H995" s="49"/>
      <c r="I995" s="49"/>
      <c r="J995" s="49"/>
    </row>
    <row r="996">
      <c r="A996" s="49"/>
      <c r="B996" s="49"/>
      <c r="C996" s="49"/>
      <c r="D996" s="49"/>
      <c r="E996" s="49"/>
      <c r="F996" s="49"/>
      <c r="G996" s="49"/>
      <c r="H996" s="49"/>
      <c r="I996" s="49"/>
      <c r="J996" s="49"/>
    </row>
    <row r="997">
      <c r="A997" s="49"/>
      <c r="B997" s="49"/>
      <c r="C997" s="49"/>
      <c r="D997" s="49"/>
      <c r="E997" s="49"/>
      <c r="F997" s="49"/>
      <c r="G997" s="49"/>
      <c r="H997" s="49"/>
      <c r="I997" s="49"/>
      <c r="J997" s="49"/>
    </row>
    <row r="998">
      <c r="A998" s="49"/>
      <c r="B998" s="49"/>
      <c r="C998" s="49"/>
      <c r="D998" s="49"/>
      <c r="E998" s="49"/>
      <c r="F998" s="49"/>
      <c r="G998" s="49"/>
      <c r="H998" s="49"/>
      <c r="I998" s="49"/>
      <c r="J998" s="49"/>
    </row>
    <row r="999">
      <c r="A999" s="49"/>
      <c r="B999" s="49"/>
      <c r="C999" s="49"/>
      <c r="D999" s="49"/>
      <c r="E999" s="49"/>
      <c r="F999" s="49"/>
      <c r="G999" s="49"/>
      <c r="H999" s="49"/>
      <c r="I999" s="49"/>
      <c r="J999" s="49"/>
    </row>
    <row r="1000">
      <c r="A1000" s="49"/>
      <c r="B1000" s="49"/>
      <c r="C1000" s="49"/>
      <c r="D1000" s="49"/>
      <c r="E1000" s="49"/>
      <c r="F1000" s="49"/>
      <c r="G1000" s="49"/>
      <c r="H1000" s="49"/>
      <c r="I1000" s="49"/>
      <c r="J1000" s="49"/>
    </row>
    <row r="1001">
      <c r="A1001" s="49"/>
      <c r="B1001" s="49"/>
      <c r="C1001" s="49"/>
      <c r="D1001" s="49"/>
      <c r="E1001" s="49"/>
      <c r="F1001" s="49"/>
      <c r="G1001" s="49"/>
      <c r="H1001" s="49"/>
      <c r="I1001" s="49"/>
      <c r="J1001" s="49"/>
    </row>
    <row r="1002">
      <c r="A1002" s="49"/>
      <c r="B1002" s="49"/>
      <c r="C1002" s="49"/>
      <c r="D1002" s="49"/>
      <c r="E1002" s="49"/>
      <c r="F1002" s="49"/>
      <c r="G1002" s="49"/>
      <c r="H1002" s="49"/>
      <c r="I1002" s="49"/>
      <c r="J1002" s="49"/>
    </row>
    <row r="1003">
      <c r="A1003" s="49"/>
      <c r="B1003" s="49"/>
      <c r="C1003" s="49"/>
      <c r="D1003" s="49"/>
      <c r="E1003" s="49"/>
      <c r="F1003" s="49"/>
      <c r="G1003" s="49"/>
      <c r="H1003" s="49"/>
      <c r="I1003" s="49"/>
      <c r="J1003" s="49"/>
    </row>
    <row r="1004">
      <c r="A1004" s="49"/>
      <c r="B1004" s="49"/>
      <c r="C1004" s="49"/>
      <c r="D1004" s="49"/>
      <c r="E1004" s="49"/>
      <c r="F1004" s="49"/>
      <c r="G1004" s="49"/>
      <c r="H1004" s="49"/>
      <c r="I1004" s="49"/>
      <c r="J1004" s="49"/>
    </row>
    <row r="1005">
      <c r="A1005" s="49"/>
      <c r="B1005" s="49"/>
      <c r="C1005" s="49"/>
      <c r="D1005" s="49"/>
      <c r="E1005" s="49"/>
      <c r="F1005" s="49"/>
      <c r="G1005" s="49"/>
      <c r="H1005" s="49"/>
      <c r="I1005" s="49"/>
      <c r="J1005" s="49"/>
    </row>
    <row r="1006">
      <c r="A1006" s="49"/>
      <c r="B1006" s="49"/>
      <c r="C1006" s="49"/>
      <c r="D1006" s="49"/>
      <c r="E1006" s="49"/>
      <c r="F1006" s="49"/>
      <c r="G1006" s="49"/>
      <c r="H1006" s="49"/>
      <c r="I1006" s="49"/>
      <c r="J1006" s="49"/>
    </row>
  </sheetData>
  <mergeCells count="12">
    <mergeCell ref="C14:I14"/>
    <mergeCell ref="C15:I15"/>
    <mergeCell ref="C17:I17"/>
    <mergeCell ref="C18:I18"/>
    <mergeCell ref="C20:I20"/>
    <mergeCell ref="C6:I6"/>
    <mergeCell ref="C8:I8"/>
    <mergeCell ref="C9:I9"/>
    <mergeCell ref="C10:I10"/>
    <mergeCell ref="C11:I11"/>
    <mergeCell ref="C12:I12"/>
    <mergeCell ref="C13:I13"/>
  </mergeCells>
  <hyperlinks>
    <hyperlink display="O" location="Index!A1" ref="B1"/>
    <hyperlink r:id="rId1" ref="C6"/>
  </hyperlinks>
  <drawing r:id="rId2"/>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hidden="1" min="2" max="2" width="7.88"/>
    <col customWidth="1" min="3" max="3" width="1.38"/>
    <col customWidth="1" min="4" max="4" width="2.63"/>
    <col customWidth="1" min="5" max="5" width="20.0"/>
    <col customWidth="1" min="6" max="6" width="18.63"/>
    <col customWidth="1" min="7" max="7" width="1.38"/>
    <col customWidth="1" min="8" max="12" width="10.63"/>
    <col customWidth="1" min="13" max="13" width="1.38"/>
    <col customWidth="1" min="14" max="18" width="10.63"/>
    <col customWidth="1" min="19" max="19" width="1.38"/>
    <col customWidth="1" min="20" max="20" width="72.0"/>
    <col customWidth="1" min="21" max="21" width="1.38"/>
  </cols>
  <sheetData>
    <row r="1" ht="15.0" customHeight="1">
      <c r="A1" s="7"/>
      <c r="B1" s="7"/>
      <c r="C1" s="7"/>
      <c r="D1" s="2" t="s">
        <v>0</v>
      </c>
      <c r="E1" s="7"/>
      <c r="F1" s="7"/>
      <c r="G1" s="7"/>
      <c r="H1" s="7"/>
      <c r="I1" s="7"/>
      <c r="J1" s="7"/>
      <c r="K1" s="7"/>
      <c r="L1" s="7"/>
      <c r="M1" s="7"/>
      <c r="N1" s="7"/>
      <c r="O1" s="7"/>
      <c r="P1" s="7"/>
      <c r="Q1" s="7"/>
      <c r="R1" s="7"/>
      <c r="S1" s="7"/>
      <c r="T1" s="7"/>
      <c r="U1" s="7"/>
    </row>
    <row r="2" ht="14.25" customHeight="1">
      <c r="A2" s="7"/>
      <c r="B2" s="7"/>
      <c r="C2" s="7"/>
      <c r="D2" s="7"/>
      <c r="E2" s="8" t="str">
        <f>'(T) General Tables'!A539</f>
        <v>Part 9 Bracing Calculator (No Scripts)</v>
      </c>
      <c r="F2" s="318"/>
      <c r="G2" s="318"/>
      <c r="H2" s="318"/>
      <c r="I2" s="318"/>
      <c r="J2" s="318"/>
      <c r="K2" s="318"/>
      <c r="L2" s="318"/>
      <c r="M2" s="318"/>
      <c r="N2" s="318"/>
      <c r="O2" s="318"/>
      <c r="P2" s="318"/>
      <c r="Q2" s="318"/>
      <c r="R2" s="812"/>
      <c r="S2" s="318"/>
      <c r="T2" s="206" t="str">
        <f>'(T) General Tables'!A2</f>
        <v>beta_1.043</v>
      </c>
      <c r="U2" s="7"/>
    </row>
    <row r="3" ht="26.25" customHeight="1">
      <c r="A3" s="7"/>
      <c r="B3" s="7"/>
      <c r="C3" s="7"/>
      <c r="D3" s="7"/>
      <c r="E3" s="469" t="s">
        <v>1</v>
      </c>
      <c r="F3" s="321"/>
      <c r="G3" s="321"/>
      <c r="H3" s="321"/>
      <c r="I3" s="321"/>
      <c r="J3" s="321"/>
      <c r="K3" s="321"/>
      <c r="L3" s="321"/>
      <c r="M3" s="321"/>
      <c r="N3" s="321"/>
      <c r="O3" s="321"/>
      <c r="P3" s="321"/>
      <c r="Q3" s="321"/>
      <c r="R3" s="321"/>
      <c r="S3" s="321"/>
      <c r="T3" s="323"/>
      <c r="U3" s="7"/>
    </row>
    <row r="4" ht="22.5" customHeight="1">
      <c r="A4" s="7"/>
      <c r="B4" s="324" t="s">
        <v>32</v>
      </c>
      <c r="C4" s="7"/>
      <c r="D4" s="7"/>
      <c r="E4" s="813" t="s">
        <v>937</v>
      </c>
      <c r="F4" s="326"/>
      <c r="G4" s="326"/>
      <c r="H4" s="326"/>
      <c r="I4" s="326"/>
      <c r="J4" s="326"/>
      <c r="K4" s="326"/>
      <c r="L4" s="326"/>
      <c r="M4" s="326"/>
      <c r="N4" s="326"/>
      <c r="O4" s="326"/>
      <c r="P4" s="326"/>
      <c r="Q4" s="326"/>
      <c r="R4" s="326"/>
      <c r="S4" s="326"/>
      <c r="T4" s="219"/>
      <c r="U4" s="7"/>
    </row>
    <row r="5" ht="18.75" customHeight="1">
      <c r="A5" s="7"/>
      <c r="B5" s="7"/>
      <c r="C5" s="7"/>
      <c r="D5" s="7"/>
      <c r="E5" s="201"/>
      <c r="F5" s="201"/>
      <c r="G5" s="7"/>
      <c r="H5" s="201"/>
      <c r="I5" s="201"/>
      <c r="J5" s="201"/>
      <c r="K5" s="201"/>
      <c r="L5" s="201"/>
      <c r="M5" s="201"/>
      <c r="N5" s="201"/>
      <c r="O5" s="201"/>
      <c r="P5" s="201"/>
      <c r="Q5" s="201"/>
      <c r="R5" s="201"/>
      <c r="S5" s="7"/>
      <c r="T5" s="7"/>
      <c r="U5" s="7"/>
    </row>
    <row r="6" ht="18.75" customHeight="1">
      <c r="A6" s="7"/>
      <c r="B6" s="7"/>
      <c r="C6" s="7"/>
      <c r="D6" s="7"/>
      <c r="E6" s="474" t="s">
        <v>748</v>
      </c>
      <c r="F6" s="27"/>
      <c r="G6" s="27"/>
      <c r="H6" s="27"/>
      <c r="I6" s="27"/>
      <c r="J6" s="27"/>
      <c r="K6" s="27"/>
      <c r="L6" s="27"/>
      <c r="M6" s="27"/>
      <c r="N6" s="27"/>
      <c r="O6" s="27"/>
      <c r="P6" s="27"/>
      <c r="Q6" s="27"/>
      <c r="R6" s="27"/>
      <c r="S6" s="27"/>
      <c r="T6" s="28"/>
      <c r="U6" s="7"/>
    </row>
    <row r="7" ht="18.75" customHeight="1">
      <c r="A7" s="7"/>
      <c r="B7" s="7"/>
      <c r="C7" s="7"/>
      <c r="D7" s="7"/>
      <c r="E7" s="201"/>
      <c r="F7" s="201"/>
      <c r="G7" s="7"/>
      <c r="H7" s="201"/>
      <c r="I7" s="201"/>
      <c r="J7" s="201"/>
      <c r="K7" s="201"/>
      <c r="L7" s="201"/>
      <c r="M7" s="201"/>
      <c r="N7" s="201"/>
      <c r="O7" s="201"/>
      <c r="P7" s="201"/>
      <c r="Q7" s="201"/>
      <c r="R7" s="201"/>
      <c r="S7" s="7"/>
      <c r="T7" s="7"/>
      <c r="U7" s="7"/>
    </row>
    <row r="8" ht="18.75" customHeight="1">
      <c r="A8" s="7"/>
      <c r="B8" s="162"/>
      <c r="C8" s="7"/>
      <c r="D8" s="7"/>
      <c r="E8" s="524" t="s">
        <v>938</v>
      </c>
      <c r="F8" s="28"/>
      <c r="G8" s="7"/>
      <c r="H8" s="814" t="s">
        <v>939</v>
      </c>
      <c r="I8" s="27"/>
      <c r="J8" s="27"/>
      <c r="K8" s="27"/>
      <c r="L8" s="28"/>
      <c r="M8" s="7"/>
      <c r="N8" s="814" t="s">
        <v>940</v>
      </c>
      <c r="O8" s="27"/>
      <c r="P8" s="27"/>
      <c r="Q8" s="27"/>
      <c r="R8" s="28"/>
      <c r="S8" s="7"/>
      <c r="T8" s="815" t="s">
        <v>941</v>
      </c>
      <c r="U8" s="7"/>
    </row>
    <row r="9" ht="18.75" customHeight="1">
      <c r="A9" s="7"/>
      <c r="B9" s="162"/>
      <c r="C9" s="7"/>
      <c r="D9" s="7"/>
      <c r="E9" s="329" t="s">
        <v>942</v>
      </c>
      <c r="F9" s="274"/>
      <c r="G9" s="7"/>
      <c r="H9" s="234" t="s">
        <v>345</v>
      </c>
      <c r="I9" s="234" t="s">
        <v>346</v>
      </c>
      <c r="J9" s="234" t="s">
        <v>347</v>
      </c>
      <c r="K9" s="234" t="s">
        <v>903</v>
      </c>
      <c r="L9" s="234" t="s">
        <v>904</v>
      </c>
      <c r="M9" s="207"/>
      <c r="N9" s="234" t="s">
        <v>345</v>
      </c>
      <c r="O9" s="234" t="s">
        <v>346</v>
      </c>
      <c r="P9" s="234" t="s">
        <v>347</v>
      </c>
      <c r="Q9" s="234" t="s">
        <v>903</v>
      </c>
      <c r="R9" s="234" t="s">
        <v>904</v>
      </c>
      <c r="S9" s="7"/>
      <c r="T9" s="152"/>
      <c r="U9" s="7"/>
    </row>
    <row r="10" ht="18.75" customHeight="1">
      <c r="A10" s="7"/>
      <c r="B10" s="162"/>
      <c r="C10" s="7"/>
      <c r="D10" s="7"/>
      <c r="E10" s="280" t="s">
        <v>943</v>
      </c>
      <c r="F10" s="816" t="str">
        <f>'BCS Matrix Tables'!A8</f>
        <v>N/A</v>
      </c>
      <c r="G10" s="7"/>
      <c r="H10" s="817" t="str">
        <f>if('(I-2) Bands'!D8="Required","Yes","No")</f>
        <v>Yes</v>
      </c>
      <c r="I10" s="817" t="str">
        <f>if('(I-2) Bands'!D16="Required","Yes","No")</f>
        <v>Yes</v>
      </c>
      <c r="J10" s="817" t="str">
        <f>if('(I-2) Bands'!D22="Required","Yes","No")</f>
        <v>Yes</v>
      </c>
      <c r="K10" s="817" t="str">
        <f>if('(I-2) Bands'!D33="Required","Yes","No")</f>
        <v>No</v>
      </c>
      <c r="L10" s="817" t="str">
        <f>if('(I-2) Bands'!D46="Required","Yes","No")</f>
        <v>No</v>
      </c>
      <c r="M10" s="7"/>
      <c r="N10" s="7"/>
      <c r="O10" s="7"/>
      <c r="P10" s="7"/>
      <c r="Q10" s="7"/>
      <c r="R10" s="7"/>
      <c r="S10" s="7"/>
      <c r="T10" s="162"/>
      <c r="U10" s="7"/>
    </row>
    <row r="11" ht="18.75" customHeight="1">
      <c r="A11" s="7"/>
      <c r="B11" s="7"/>
      <c r="C11" s="7"/>
      <c r="D11" s="7"/>
      <c r="E11" s="7"/>
      <c r="F11" s="7"/>
      <c r="G11" s="7"/>
      <c r="H11" s="7"/>
      <c r="I11" s="7"/>
      <c r="J11" s="7"/>
      <c r="K11" s="7"/>
      <c r="L11" s="7"/>
      <c r="M11" s="7"/>
      <c r="N11" s="7"/>
      <c r="O11" s="7"/>
      <c r="P11" s="7"/>
      <c r="Q11" s="7"/>
      <c r="R11" s="7"/>
      <c r="S11" s="7"/>
      <c r="T11" s="7"/>
      <c r="U11" s="7"/>
    </row>
    <row r="12" ht="18.75" customHeight="1">
      <c r="A12" s="7"/>
      <c r="B12" s="162"/>
      <c r="C12" s="7"/>
      <c r="D12" s="7"/>
      <c r="E12" s="444" t="s">
        <v>944</v>
      </c>
      <c r="F12" s="28"/>
      <c r="G12" s="7"/>
      <c r="H12" s="7"/>
      <c r="I12" s="7"/>
      <c r="J12" s="7"/>
      <c r="K12" s="7"/>
      <c r="L12" s="7"/>
      <c r="M12" s="7"/>
      <c r="N12" s="7"/>
      <c r="O12" s="7"/>
      <c r="P12" s="7"/>
      <c r="Q12" s="7"/>
      <c r="R12" s="7"/>
      <c r="S12" s="7"/>
      <c r="T12" s="162"/>
      <c r="U12" s="7"/>
    </row>
    <row r="13" ht="18.75" customHeight="1">
      <c r="A13" s="7"/>
      <c r="B13" s="162"/>
      <c r="C13" s="7"/>
      <c r="D13" s="7"/>
      <c r="E13" s="818" t="str">
        <f>'(T) General Tables'!$A$485</f>
        <v>K(W) exp</v>
      </c>
      <c r="F13" s="819" t="s">
        <v>945</v>
      </c>
      <c r="G13" s="7"/>
      <c r="H13" s="820">
        <v>1.0</v>
      </c>
      <c r="I13" s="820">
        <v>1.0</v>
      </c>
      <c r="J13" s="820">
        <v>1.0</v>
      </c>
      <c r="K13" s="820">
        <v>1.0</v>
      </c>
      <c r="L13" s="820">
        <v>1.0</v>
      </c>
      <c r="M13" s="821"/>
      <c r="N13" s="820">
        <v>1.0</v>
      </c>
      <c r="O13" s="820">
        <v>1.0</v>
      </c>
      <c r="P13" s="820">
        <v>1.0</v>
      </c>
      <c r="Q13" s="820">
        <v>1.0</v>
      </c>
      <c r="R13" s="820">
        <v>1.0</v>
      </c>
      <c r="S13" s="7"/>
      <c r="T13" s="162"/>
      <c r="U13" s="7"/>
    </row>
    <row r="14" ht="18.75" customHeight="1">
      <c r="A14" s="7"/>
      <c r="B14" s="162"/>
      <c r="C14" s="7"/>
      <c r="D14" s="7"/>
      <c r="E14" s="822" t="str">
        <f>'(T) General Tables'!$A$485</f>
        <v>K(W) exp</v>
      </c>
      <c r="F14" s="823" t="s">
        <v>946</v>
      </c>
      <c r="G14" s="7"/>
      <c r="H14" s="820">
        <f>IF(AND('(I-1) General'!$H$15='(T) General Tables'!A219,('(I-1) General'!$H$73=1)),'(BCBC) Adjustment Factors'!$I$14,'(T) General Tables'!A357)</f>
        <v>1</v>
      </c>
      <c r="I14" s="824">
        <v>1.0</v>
      </c>
      <c r="J14" s="824">
        <v>1.0</v>
      </c>
      <c r="K14" s="824" t="str">
        <f t="shared" ref="K14:L14" si="1">INDEX($H$10:$J$18,6,MATCH($F$10,$H$9:$J$9,0))</f>
        <v>#N/A</v>
      </c>
      <c r="L14" s="824" t="str">
        <f t="shared" si="1"/>
        <v>#N/A</v>
      </c>
      <c r="M14" s="821"/>
      <c r="N14" s="820">
        <f>IF(AND('(I-1) General'!$H$15='(T) General Tables'!A219,('(I-1) General'!$H$73=1)),'(BCBC) Adjustment Factors'!$I$14,'(T) General Tables'!A357)</f>
        <v>1</v>
      </c>
      <c r="O14" s="824">
        <v>1.0</v>
      </c>
      <c r="P14" s="824">
        <v>1.0</v>
      </c>
      <c r="Q14" s="824" t="str">
        <f t="shared" ref="Q14:R14" si="2">INDEX($N$10:$P$18,6,MATCH($F$10,$N$9:$P$9,0))</f>
        <v>#N/A</v>
      </c>
      <c r="R14" s="824" t="str">
        <f t="shared" si="2"/>
        <v>#N/A</v>
      </c>
      <c r="S14" s="7"/>
      <c r="T14" s="162"/>
      <c r="U14" s="7"/>
    </row>
    <row r="15" ht="18.75" customHeight="1">
      <c r="A15" s="7"/>
      <c r="B15" s="162"/>
      <c r="C15" s="7"/>
      <c r="D15" s="7"/>
      <c r="E15" s="822" t="str">
        <f>'(T) General Tables'!$A$485</f>
        <v>K(W) exp</v>
      </c>
      <c r="F15" s="823" t="s">
        <v>947</v>
      </c>
      <c r="G15" s="7"/>
      <c r="H15" s="820">
        <f>IF(AND('(I-1) General'!$H$15='(T) General Tables'!A219,('(I-1) General'!$H$73=2)),'(BCBC) Adjustment Factors'!$I$15,'(T) General Tables'!A357)</f>
        <v>1</v>
      </c>
      <c r="I15" s="824">
        <f>IF(AND('(I-1) General'!$H$15='(T) General Tables'!A219,('(I-1) General'!$H$73=2)),'(BCBC) Adjustment Factors'!$I$15,'(T) General Tables'!A357)</f>
        <v>1</v>
      </c>
      <c r="J15" s="824">
        <v>1.0</v>
      </c>
      <c r="K15" s="824" t="str">
        <f t="shared" ref="K15:L15" si="3">INDEX($H$10:$J$18,7,MATCH($F$10,$H$9:$J$9,0))</f>
        <v>#N/A</v>
      </c>
      <c r="L15" s="824" t="str">
        <f t="shared" si="3"/>
        <v>#N/A</v>
      </c>
      <c r="M15" s="821"/>
      <c r="N15" s="820">
        <f>IF(AND('(I-1) General'!$H$15='(T) General Tables'!A219,('(I-1) General'!$H$73=2)),'(BCBC) Adjustment Factors'!$I$15,'(T) General Tables'!A357)</f>
        <v>1</v>
      </c>
      <c r="O15" s="824">
        <f>IF(AND('(I-1) General'!$H$15='(T) General Tables'!A219,('(I-1) General'!$H$73=2)),'(BCBC) Adjustment Factors'!$I$15,'(T) General Tables'!A357)</f>
        <v>1</v>
      </c>
      <c r="P15" s="824">
        <v>1.0</v>
      </c>
      <c r="Q15" s="824" t="str">
        <f t="shared" ref="Q15:R15" si="4">INDEX($N$10:$P$18,7,MATCH($F$10,$N$9:$P$9,0))</f>
        <v>#N/A</v>
      </c>
      <c r="R15" s="824" t="str">
        <f t="shared" si="4"/>
        <v>#N/A</v>
      </c>
      <c r="S15" s="7"/>
      <c r="T15" s="197"/>
      <c r="U15" s="7"/>
    </row>
    <row r="16" ht="18.75" customHeight="1">
      <c r="A16" s="7"/>
      <c r="B16" s="162"/>
      <c r="C16" s="7"/>
      <c r="D16" s="7"/>
      <c r="E16" s="822" t="str">
        <f>'(T) General Tables'!$A$485</f>
        <v>K(W) exp</v>
      </c>
      <c r="F16" s="823" t="s">
        <v>948</v>
      </c>
      <c r="G16" s="7"/>
      <c r="H16" s="820">
        <f>IF(AND('(I-1) General'!$H$15='(T) General Tables'!A219,('(I-1) General'!$H$73=3)),'(BCBC) Adjustment Factors'!$I$16,'(T) General Tables'!A357)</f>
        <v>1</v>
      </c>
      <c r="I16" s="820">
        <f>IF(AND('(I-1) General'!$H$15='(T) General Tables'!A219,('(I-1) General'!$H$73=3)),'(BCBC) Adjustment Factors'!$I$16,'(T) General Tables'!A357)</f>
        <v>1</v>
      </c>
      <c r="J16" s="820">
        <f>IF(AND('(I-1) General'!$H$15='(T) General Tables'!A219,('(I-1) General'!$H$73=3)),'(BCBC) Adjustment Factors'!$I$16,'(T) General Tables'!A357)</f>
        <v>1</v>
      </c>
      <c r="K16" s="824" t="str">
        <f t="shared" ref="K16:L16" si="5">INDEX($H$10:$J$18,8,MATCH($F$10,$H$9:$J$9,0))</f>
        <v>#N/A</v>
      </c>
      <c r="L16" s="824" t="str">
        <f t="shared" si="5"/>
        <v>#N/A</v>
      </c>
      <c r="M16" s="821"/>
      <c r="N16" s="820">
        <f>IF(AND('(I-1) General'!$H$15='(T) General Tables'!A219,('(I-1) General'!$H$73=3)),'(BCBC) Adjustment Factors'!$I$16,'(T) General Tables'!A357)</f>
        <v>1</v>
      </c>
      <c r="O16" s="820">
        <f>IF(AND('(I-1) General'!$H$15='(T) General Tables'!A219,('(I-1) General'!$H$73=3)),'(BCBC) Adjustment Factors'!$I$16,'(T) General Tables'!A357)</f>
        <v>1</v>
      </c>
      <c r="P16" s="820">
        <f>IF(AND('(I-1) General'!$H$15='(T) General Tables'!A219,('(I-1) General'!$H$73=3)),'(BCBC) Adjustment Factors'!$I$16,'(T) General Tables'!A357)</f>
        <v>1</v>
      </c>
      <c r="Q16" s="824" t="str">
        <f t="shared" ref="Q16:R16" si="6">INDEX($N$10:$P$18,8,MATCH($F$10,$N$9:$P$9,0))</f>
        <v>#N/A</v>
      </c>
      <c r="R16" s="824" t="str">
        <f t="shared" si="6"/>
        <v>#N/A</v>
      </c>
      <c r="S16" s="7"/>
      <c r="T16" s="197"/>
      <c r="U16" s="7"/>
    </row>
    <row r="17" ht="18.75" customHeight="1">
      <c r="A17" s="7"/>
      <c r="B17" s="162"/>
      <c r="C17" s="7"/>
      <c r="D17" s="7"/>
      <c r="E17" s="162" t="str">
        <f>'(T) General Tables'!$A$485</f>
        <v>K(W) exp</v>
      </c>
      <c r="F17" s="532" t="s">
        <v>749</v>
      </c>
      <c r="G17" s="7"/>
      <c r="H17" s="345">
        <f t="shared" ref="H17:J17" si="7">H13*H14*H15*H16</f>
        <v>1</v>
      </c>
      <c r="I17" s="345">
        <f t="shared" si="7"/>
        <v>1</v>
      </c>
      <c r="J17" s="345">
        <f t="shared" si="7"/>
        <v>1</v>
      </c>
      <c r="K17" s="825" t="str">
        <f t="shared" ref="K17:L17" si="8">INDEX($H$9:$J$18,9,MATCH($F$10,$H$9:$J$9,0))</f>
        <v>#N/A</v>
      </c>
      <c r="L17" s="825" t="str">
        <f t="shared" si="8"/>
        <v>#N/A</v>
      </c>
      <c r="M17" s="821"/>
      <c r="N17" s="345">
        <f t="shared" ref="N17:P17" si="9">N13*N14*N15*N16</f>
        <v>1</v>
      </c>
      <c r="O17" s="345">
        <f t="shared" si="9"/>
        <v>1</v>
      </c>
      <c r="P17" s="345">
        <f t="shared" si="9"/>
        <v>1</v>
      </c>
      <c r="Q17" s="825" t="str">
        <f t="shared" ref="Q17:R17" si="10">INDEX($N$9:$P$18,9,MATCH($F$10,$N$9:$P$9,0))</f>
        <v>#N/A</v>
      </c>
      <c r="R17" s="825" t="str">
        <f t="shared" si="10"/>
        <v>#N/A</v>
      </c>
      <c r="S17" s="7"/>
      <c r="T17" s="826" t="s">
        <v>949</v>
      </c>
      <c r="U17" s="7"/>
    </row>
    <row r="18" ht="18.75" customHeight="1">
      <c r="A18" s="7"/>
      <c r="B18" s="162"/>
      <c r="C18" s="7"/>
      <c r="D18" s="7"/>
      <c r="E18" s="162" t="str">
        <f>'(T) General Tables'!A486</f>
        <v>K(W) roof</v>
      </c>
      <c r="F18" s="7"/>
      <c r="G18" s="7"/>
      <c r="H18" s="345">
        <f t="array" ref="H18">INDEX('(BCBC) Adjustment Factors'!$I$17:'(BCBC) Adjustment Factors'!$I$22, MATCH('(I-1) General'!$H$41, '(BCBC) Adjustment Factors'!$H$17:'(BCBC) Adjustment Factors'!$H$22, 1)) +
(('(I-1) General'!$H$41 - INDEX('(BCBC) Adjustment Factors'!$H$17:'(BCBC) Adjustment Factors'!$H$22, MATCH('(I-1) General'!$H$41, '(BCBC) Adjustment Factors'!$H$17:'(BCBC) Adjustment Factors'!$H$22, 1))) /
 (INDEX('(BCBC) Adjustment Factors'!$H$17:'(BCBC) Adjustment Factors'!$H$22, MATCH('(I-1) General'!$H$41, '(BCBC) Adjustment Factors'!$H$17:'(BCBC) Adjustment Factors'!$H$22, 1) + 1) - INDEX('(BCBC) Adjustment Factors'!$H$17:'(BCBC) Adjustment Factors'!$H$22, MATCH('(I-1) General'!$H$41, '(BCBC) Adjustment Factors'!$H$17:'(BCBC) Adjustment Factors'!$H$22, 1)))) *
(INDEX('(BCBC) Adjustment Factors'!$I$17:'(BCBC) Adjustment Factors'!$I$22, MATCH('(I-1) General'!$H$41, '(BCBC) Adjustment Factors'!$H$17:'(BCBC) Adjustment Factors'!$H$22, 1) + 1) - INDEX('(BCBC) Adjustment Factors'!$I$17:'(BCBC) Adjustment Factors'!$I$22, MATCH('(I-1) General'!$H$41, '(BCBC) Adjustment Factors'!$H$17:'(BCBC) Adjustment Factors'!$H$22, 1)))</f>
        <v>1.048024</v>
      </c>
      <c r="I18" s="345">
        <f t="array" ref="I18">INDEX('(BCBC) Adjustment Factors'!$I$23:'(BCBC) Adjustment Factors'!$I$28, MATCH('(I-1) General'!$H$41, '(BCBC) Adjustment Factors'!$H$23:'(BCBC) Adjustment Factors'!$H$28, 1)) +
(('(I-1) General'!$H$41 - INDEX('(BCBC) Adjustment Factors'!$H$23:'(BCBC) Adjustment Factors'!$H$28, MATCH('(I-1) General'!$H$41, '(BCBC) Adjustment Factors'!$H$23:'(BCBC) Adjustment Factors'!$H$28, 1))) /
 (INDEX('(BCBC) Adjustment Factors'!$H$23:'(BCBC) Adjustment Factors'!$H$28, MATCH('(I-1) General'!$H$41, '(BCBC) Adjustment Factors'!$H$23:'(BCBC) Adjustment Factors'!$H$28, 1) + 1) - INDEX('(BCBC) Adjustment Factors'!$H$23:'(BCBC) Adjustment Factors'!$H$28, MATCH('(I-1) General'!$H$41, '(BCBC) Adjustment Factors'!$H$23:'(BCBC) Adjustment Factors'!$H$28, 1)))) *
(INDEX('(BCBC) Adjustment Factors'!$I$23:'(BCBC) Adjustment Factors'!$I$28, MATCH('(I-1) General'!$H$41, '(BCBC) Adjustment Factors'!$H$23:'(BCBC) Adjustment Factors'!$H$28, 1) + 1) - INDEX('(BCBC) Adjustment Factors'!$I$23:'(BCBC) Adjustment Factors'!$I$28, MATCH('(I-1) General'!$H$41, '(BCBC) Adjustment Factors'!$H$23:'(BCBC) Adjustment Factors'!$H$28, 1)))</f>
        <v>1.021528</v>
      </c>
      <c r="J18" s="345">
        <f t="array" ref="J18">INDEX('(BCBC) Adjustment Factors'!$I$29:'(BCBC) Adjustment Factors'!$I$34, MATCH('(I-1) General'!$H$41, '(BCBC) Adjustment Factors'!$H$29:'(BCBC) Adjustment Factors'!$H$34, 1)) +
(('(I-1) General'!$H$41 - INDEX('(BCBC) Adjustment Factors'!$H$29:'(BCBC) Adjustment Factors'!$H$34, MATCH('(I-1) General'!$H$41, '(BCBC) Adjustment Factors'!$H$29:'(BCBC) Adjustment Factors'!$H$34, 1))) /
 (INDEX('(BCBC) Adjustment Factors'!$H$29:'(BCBC) Adjustment Factors'!$H$34, MATCH('(I-1) General'!$H$41, '(BCBC) Adjustment Factors'!$H$29:'(BCBC) Adjustment Factors'!$H$34, 1) + 1) - INDEX('(BCBC) Adjustment Factors'!$H$29:'(BCBC) Adjustment Factors'!$H$34, MATCH('(I-1) General'!$H$41, '(BCBC) Adjustment Factors'!$H$29:'(BCBC) Adjustment Factors'!$H$34, 1)))) *
(INDEX('(BCBC) Adjustment Factors'!$I$29:'(BCBC) Adjustment Factors'!$I$34, MATCH('(I-1) General'!$H$41, '(BCBC) Adjustment Factors'!$H$29:'(BCBC) Adjustment Factors'!$H$34, 1) + 1) - INDEX('(BCBC) Adjustment Factors'!$I$29:'(BCBC) Adjustment Factors'!$I$34, MATCH('(I-1) General'!$H$41, '(BCBC) Adjustment Factors'!$H$29:'(BCBC) Adjustment Factors'!$H$34, 1)))</f>
        <v>1.013248</v>
      </c>
      <c r="K18" s="825" t="str">
        <f t="shared" ref="K18:L18" si="11">INDEX($H$9:$J$18,10,MATCH($F$10,$H$9:$J$9,0))</f>
        <v>#N/A</v>
      </c>
      <c r="L18" s="825" t="str">
        <f t="shared" si="11"/>
        <v>#N/A</v>
      </c>
      <c r="M18" s="821"/>
      <c r="N18" s="345">
        <f t="array" ref="N18">INDEX('(BCBC) Adjustment Factors'!$I$17:'(BCBC) Adjustment Factors'!$I$22, MATCH('(I-1) General'!$H$41, '(BCBC) Adjustment Factors'!$H$17:'(BCBC) Adjustment Factors'!$H$22, 1)) +
(('(I-1) General'!$H$41 - INDEX('(BCBC) Adjustment Factors'!$H$17:'(BCBC) Adjustment Factors'!$H$22, MATCH('(I-1) General'!$H$41, '(BCBC) Adjustment Factors'!$H$17:'(BCBC) Adjustment Factors'!$H$22, 1))) /
 (INDEX('(BCBC) Adjustment Factors'!$H$17:'(BCBC) Adjustment Factors'!$H$22, MATCH('(I-1) General'!$H$41, '(BCBC) Adjustment Factors'!$H$17:'(BCBC) Adjustment Factors'!$H$22, 1) + 1) - INDEX('(BCBC) Adjustment Factors'!$H$17:'(BCBC) Adjustment Factors'!$H$22, MATCH('(I-1) General'!$H$41, '(BCBC) Adjustment Factors'!$H$17:'(BCBC) Adjustment Factors'!$H$22, 1)))) *
(INDEX('(BCBC) Adjustment Factors'!$I$17:'(BCBC) Adjustment Factors'!$I$22, MATCH('(I-1) General'!$H$41, '(BCBC) Adjustment Factors'!$H$17:'(BCBC) Adjustment Factors'!$H$22, 1) + 1) - INDEX('(BCBC) Adjustment Factors'!$I$17:'(BCBC) Adjustment Factors'!$I$22, MATCH('(I-1) General'!$H$41, '(BCBC) Adjustment Factors'!$H$17:'(BCBC) Adjustment Factors'!$H$22, 1)))</f>
        <v>1.048024</v>
      </c>
      <c r="O18" s="345">
        <f t="array" ref="O18">INDEX('(BCBC) Adjustment Factors'!$I$23:'(BCBC) Adjustment Factors'!$I$28, MATCH('(I-1) General'!$H$41, '(BCBC) Adjustment Factors'!$H$23:'(BCBC) Adjustment Factors'!$H$28, 1)) +
(('(I-1) General'!$H$41 - INDEX('(BCBC) Adjustment Factors'!$H$23:'(BCBC) Adjustment Factors'!$H$28, MATCH('(I-1) General'!$H$41, '(BCBC) Adjustment Factors'!$H$23:'(BCBC) Adjustment Factors'!$H$28, 1))) /
 (INDEX('(BCBC) Adjustment Factors'!$H$23:'(BCBC) Adjustment Factors'!$H$28, MATCH('(I-1) General'!$H$41, '(BCBC) Adjustment Factors'!$H$23:'(BCBC) Adjustment Factors'!$H$28, 1) + 1) - INDEX('(BCBC) Adjustment Factors'!$H$23:'(BCBC) Adjustment Factors'!$H$28, MATCH('(I-1) General'!$H$41, '(BCBC) Adjustment Factors'!$H$23:'(BCBC) Adjustment Factors'!$H$28, 1)))) *
(INDEX('(BCBC) Adjustment Factors'!$I$23:'(BCBC) Adjustment Factors'!$I$28, MATCH('(I-1) General'!$H$41, '(BCBC) Adjustment Factors'!$H$23:'(BCBC) Adjustment Factors'!$H$28, 1) + 1) - INDEX('(BCBC) Adjustment Factors'!$I$23:'(BCBC) Adjustment Factors'!$I$28, MATCH('(I-1) General'!$H$41, '(BCBC) Adjustment Factors'!$H$23:'(BCBC) Adjustment Factors'!$H$28, 1)))</f>
        <v>1.021528</v>
      </c>
      <c r="P18" s="345">
        <f t="array" ref="P18">INDEX('(BCBC) Adjustment Factors'!$I$29:'(BCBC) Adjustment Factors'!$I$34, MATCH('(I-1) General'!$H$41, '(BCBC) Adjustment Factors'!$H$29:'(BCBC) Adjustment Factors'!$H$34, 1)) +
(('(I-1) General'!$H$41 - INDEX('(BCBC) Adjustment Factors'!$H$29:'(BCBC) Adjustment Factors'!$H$34, MATCH('(I-1) General'!$H$41, '(BCBC) Adjustment Factors'!$H$29:'(BCBC) Adjustment Factors'!$H$34, 1))) /
 (INDEX('(BCBC) Adjustment Factors'!$H$29:'(BCBC) Adjustment Factors'!$H$34, MATCH('(I-1) General'!$H$41, '(BCBC) Adjustment Factors'!$H$29:'(BCBC) Adjustment Factors'!$H$34, 1) + 1) - INDEX('(BCBC) Adjustment Factors'!$H$29:'(BCBC) Adjustment Factors'!$H$34, MATCH('(I-1) General'!$H$41, '(BCBC) Adjustment Factors'!$H$29:'(BCBC) Adjustment Factors'!$H$34, 1)))) *
(INDEX('(BCBC) Adjustment Factors'!$I$29:'(BCBC) Adjustment Factors'!$I$34, MATCH('(I-1) General'!$H$41, '(BCBC) Adjustment Factors'!$H$29:'(BCBC) Adjustment Factors'!$H$34, 1) + 1) - INDEX('(BCBC) Adjustment Factors'!$I$29:'(BCBC) Adjustment Factors'!$I$34, MATCH('(I-1) General'!$H$41, '(BCBC) Adjustment Factors'!$H$29:'(BCBC) Adjustment Factors'!$H$34, 1)))</f>
        <v>1.013248</v>
      </c>
      <c r="Q18" s="825" t="str">
        <f t="shared" ref="Q18:R18" si="12">INDEX($N$9:$P$18,10,MATCH($F$10,$N$9:$P$9,0))</f>
        <v>#N/A</v>
      </c>
      <c r="R18" s="825" t="str">
        <f t="shared" si="12"/>
        <v>#N/A</v>
      </c>
      <c r="S18" s="827"/>
      <c r="T18" s="826" t="s">
        <v>949</v>
      </c>
      <c r="U18" s="7"/>
    </row>
    <row r="19" ht="18.75" customHeight="1">
      <c r="A19" s="7"/>
      <c r="B19" s="162"/>
      <c r="C19" s="7"/>
      <c r="D19" s="7"/>
      <c r="E19" s="197" t="str">
        <f>'(T) General Tables'!A487</f>
        <v>K(W) spacing</v>
      </c>
      <c r="F19" s="7"/>
      <c r="G19" s="7"/>
      <c r="H19" s="345">
        <f t="array" ref="H19">INDEX('(BCBC) Adjustment Factors'!$I$35:$I$38, MATCH('(I-2) Bands'!$O$10, '(BCBC) Adjustment Factors'!$H$35:$H$38, 1)) +
(('(I-2) Bands'!$O$10 - INDEX('(BCBC) Adjustment Factors'!$H$35:$H$38, MATCH('(I-2) Bands'!$O$10, '(BCBC) Adjustment Factors'!$H$35:$H$38, 1))) /
 (INDEX('(BCBC) Adjustment Factors'!$H$35:$H$38, MATCH('(I-2) Bands'!$O$10, '(BCBC) Adjustment Factors'!$H$35:$H$38, 1) + 1) - INDEX('(BCBC) Adjustment Factors'!$H$35:$H$38, MATCH('(I-2) Bands'!$O$10, '(BCBC) Adjustment Factors'!$H$35:$H$38, 1)))) *
(INDEX('(BCBC) Adjustment Factors'!$I$35:$I$38, MATCH('(I-2) Bands'!$O$10, '(BCBC) Adjustment Factors'!$H$35:$H$38, 1) + 1) - INDEX('(BCBC) Adjustment Factors'!$I$35:$I$38, MATCH('(I-2) Bands'!$O$10, '(BCBC) Adjustment Factors'!$H$35:$H$38, 1)))</f>
        <v>0.51</v>
      </c>
      <c r="I19" s="345">
        <f t="array" ref="I19">INDEX('(BCBC) Adjustment Factors'!$I$35:$I$38, MATCH('(I-2) Bands'!$O$18, '(BCBC) Adjustment Factors'!$H$35:$H$38, 1)) +
(('(I-2) Bands'!$O$18 - INDEX('(BCBC) Adjustment Factors'!$H$35:$H$38, MATCH('(I-2) Bands'!$O$18, '(BCBC) Adjustment Factors'!$H$35:$H$38, 1))) /
 (INDEX('(BCBC) Adjustment Factors'!$H$35:$H$38, MATCH('(I-2) Bands'!$O$18, '(BCBC) Adjustment Factors'!$H$35:$H$38, 1) + 1) - INDEX('(BCBC) Adjustment Factors'!$H$35:$H$38, MATCH('(I-2) Bands'!$O$18, '(BCBC) Adjustment Factors'!$H$35:$H$38, 1)))) *
(INDEX('(BCBC) Adjustment Factors'!$I$35:$I$38, MATCH('(I-2) Bands'!$O$18, '(BCBC) Adjustment Factors'!$H$35:$H$38, 1) + 1) - INDEX('(BCBC) Adjustment Factors'!$I$35:$I$38, MATCH('(I-2) Bands'!$O$18, '(BCBC) Adjustment Factors'!$H$35:$H$38, 1)))</f>
        <v>0.51</v>
      </c>
      <c r="J19" s="345">
        <f t="array" ref="J19">INDEX('(BCBC) Adjustment Factors'!$I$35:$I$38, MATCH('(I-2) Bands'!$O$24, '(BCBC) Adjustment Factors'!$H$35:$H$38, 1)) +
(('(I-2) Bands'!$O$24 - INDEX('(BCBC) Adjustment Factors'!$H$35:$H$38, MATCH('(I-2) Bands'!$O$24, '(BCBC) Adjustment Factors'!$H$35:$H$38, 1))) /
 (INDEX('(BCBC) Adjustment Factors'!$H$35:$H$38, MATCH('(I-2) Bands'!$O$24, '(BCBC) Adjustment Factors'!$H$35:$H$38, 1) + 1) - INDEX('(BCBC) Adjustment Factors'!$H$35:$H$38, MATCH('(I-2) Bands'!$O$24, '(BCBC) Adjustment Factors'!$H$35:$H$38, 1)))) *
(INDEX('(BCBC) Adjustment Factors'!$I$35:$I$38, MATCH('(I-2) Bands'!$O$24, '(BCBC) Adjustment Factors'!$H$35:$H$38, 1) + 1) - INDEX('(BCBC) Adjustment Factors'!$I$35:$I$38, MATCH('(I-2) Bands'!$O$24, '(BCBC) Adjustment Factors'!$H$35:$H$38, 1)))</f>
        <v>0.51</v>
      </c>
      <c r="K19" s="345" t="str">
        <f t="array" ref="K19">INDEX('(BCBC) Adjustment Factors'!$I$35:$I$39, MATCH('(I-2) Bands'!$O$36, '(BCBC) Adjustment Factors'!$H$35:$H$39, 1)) +
(('(I-2) Bands'!$O$36 - INDEX('(BCBC) Adjustment Factors'!$H$35:$H$39, MATCH('(I-2) Bands'!$O$36, '(BCBC) Adjustment Factors'!$H$35:$H$39, 1))) /
 (INDEX('(BCBC) Adjustment Factors'!$H$35:$H$39, MATCH('(I-2) Bands'!$O$36, '(BCBC) Adjustment Factors'!$H$35:$H$39, 1) + 1) - INDEX('(BCBC) Adjustment Factors'!$H$35:$H$39, MATCH('(I-2) Bands'!$O$36, '(BCBC) Adjustment Factors'!$H$35:$H$39, 1)))) *
(INDEX('(BCBC) Adjustment Factors'!$I$35:$I$39, MATCH('(I-2) Bands'!$O$36, '(BCBC) Adjustment Factors'!$H$35:$H$39, 1) + 1) - INDEX('(BCBC) Adjustment Factors'!$I$35:$I$39, MATCH('(I-2) Bands'!$O$36, '(BCBC) Adjustment Factors'!$H$35:$H$39, 1)))</f>
        <v>#N/A</v>
      </c>
      <c r="L19" s="345" t="str">
        <f t="array" ref="L19">INDEX('(BCBC) Adjustment Factors'!$I$35:$I$39, MATCH('(I-2) Bands'!$O$49, '(BCBC) Adjustment Factors'!$H$35:$H$39, 1)) +
(('(I-2) Bands'!$O$49 - INDEX('(BCBC) Adjustment Factors'!$H$35:$H$39, MATCH('(I-2) Bands'!$O$49, '(BCBC) Adjustment Factors'!$H$35:$H$39, 1))) /
 (INDEX('(BCBC) Adjustment Factors'!$H$35:$H$39, MATCH('(I-2) Bands'!$O$49, '(BCBC) Adjustment Factors'!$H$35:$H$39, 1) + 1) - INDEX('(BCBC) Adjustment Factors'!$H$35:$H$39, MATCH('(I-2) Bands'!$O$49, '(BCBC) Adjustment Factors'!$H$35:$H$39, 1)))) *
(INDEX('(BCBC) Adjustment Factors'!$I$35:$I$39, MATCH('(I-2) Bands'!$O$49, '(BCBC) Adjustment Factors'!$H$35:$H$39, 1) + 1) - INDEX('(BCBC) Adjustment Factors'!$I$35:$I$39, MATCH('(I-2) Bands'!$O$49, '(BCBC) Adjustment Factors'!$H$35:$H$39, 1)))</f>
        <v>#N/A</v>
      </c>
      <c r="M19" s="821"/>
      <c r="N19" s="345">
        <f t="array" ref="N19">INDEX('(BCBC) Adjustment Factors'!$I$35:$I$38, MATCH('(I-2) Bands'!$O$14, '(BCBC) Adjustment Factors'!$H$35:$H$38, 1)) +
(('(I-2) Bands'!$O$14 - INDEX('(BCBC) Adjustment Factors'!$H$35:$H$38, MATCH('(I-2) Bands'!$O$14, '(BCBC) Adjustment Factors'!$H$35:$H$38, 1))) /
 (INDEX('(BCBC) Adjustment Factors'!$H$35:$H$38, MATCH('(I-2) Bands'!$O$14, '(BCBC) Adjustment Factors'!$H$35:$H$38, 1) + 1) - INDEX('(BCBC) Adjustment Factors'!$H$35:$H$38, MATCH('(I-2) Bands'!$O$14, '(BCBC) Adjustment Factors'!$H$35:$H$38, 1)))) *
(INDEX('(BCBC) Adjustment Factors'!$I$35:$I$38, MATCH('(I-2) Bands'!$O$14, '(BCBC) Adjustment Factors'!$H$35:$H$38, 1) + 1) - INDEX('(BCBC) Adjustment Factors'!$I$35:$I$38, MATCH('(I-2) Bands'!$O$14, '(BCBC) Adjustment Factors'!$H$35:$H$38, 1)))</f>
        <v>1.140128333</v>
      </c>
      <c r="O19" s="345">
        <f t="array" ref="O19">INDEX('(BCBC) Adjustment Factors'!$I$35:$I$38, MATCH('(I-2) Bands'!$O$21, '(BCBC) Adjustment Factors'!$H$35:$H$38, 1)) +
(('(I-2) Bands'!$O$21 - INDEX('(BCBC) Adjustment Factors'!$H$35:$H$38, MATCH('(I-2) Bands'!$O$21, '(BCBC) Adjustment Factors'!$H$35:$H$38, 1))) /
 (INDEX('(BCBC) Adjustment Factors'!$H$35:$H$38, MATCH('(I-2) Bands'!$O$21, '(BCBC) Adjustment Factors'!$H$35:$H$38, 1) + 1) - INDEX('(BCBC) Adjustment Factors'!$H$35:$H$38, MATCH('(I-2) Bands'!$O$21, '(BCBC) Adjustment Factors'!$H$35:$H$38, 1)))) *
(INDEX('(BCBC) Adjustment Factors'!$I$35:$I$38, MATCH('(I-2) Bands'!$O$21, '(BCBC) Adjustment Factors'!$H$35:$H$38, 1) + 1) - INDEX('(BCBC) Adjustment Factors'!$I$35:$I$38, MATCH('(I-2) Bands'!$O$21, '(BCBC) Adjustment Factors'!$H$35:$H$38, 1)))</f>
        <v>1.140128333</v>
      </c>
      <c r="P19" s="345">
        <f t="array" ref="P19">INDEX('(BCBC) Adjustment Factors'!$I$35:$I$38, MATCH('(I-2) Bands'!$O$27, '(BCBC) Adjustment Factors'!$H$35:$H$38, 1)) +
(('(I-2) Bands'!$O$27 - INDEX('(BCBC) Adjustment Factors'!$H$35:$H$38, MATCH('(I-2) Bands'!$O$27, '(BCBC) Adjustment Factors'!$H$35:$H$38, 1))) /
 (INDEX('(BCBC) Adjustment Factors'!$H$35:$H$38, MATCH('(I-2) Bands'!$O$27, '(BCBC) Adjustment Factors'!$H$35:$H$38, 1) + 1) - INDEX('(BCBC) Adjustment Factors'!$H$35:$H$38, MATCH('(I-2) Bands'!$O$27, '(BCBC) Adjustment Factors'!$H$35:$H$38, 1)))) *
(INDEX('(BCBC) Adjustment Factors'!$I$35:$I$38, MATCH('(I-2) Bands'!$O$27, '(BCBC) Adjustment Factors'!$H$35:$H$38, 1) + 1) - INDEX('(BCBC) Adjustment Factors'!$I$35:$I$38, MATCH('(I-2) Bands'!$O$27, '(BCBC) Adjustment Factors'!$H$35:$H$38, 1)))</f>
        <v>1.140128333</v>
      </c>
      <c r="Q19" s="345" t="str">
        <f t="array" ref="Q19">INDEX('(BCBC) Adjustment Factors'!$I$35:$I$39, MATCH('(I-2) Bands'!$O$40, '(BCBC) Adjustment Factors'!$H$35:$H$39, 1)) +
(('(I-2) Bands'!$O$40 - INDEX('(BCBC) Adjustment Factors'!$H$35:$H$39, MATCH('(I-2) Bands'!$O$40, '(BCBC) Adjustment Factors'!$H$35:$H$39, 1))) /
 (INDEX('(BCBC) Adjustment Factors'!$H$35:$H$39, MATCH('(I-2) Bands'!$O$40, '(BCBC) Adjustment Factors'!$H$35:$H$39, 1) + 1) - INDEX('(BCBC) Adjustment Factors'!$H$35:$H$39, MATCH('(I-2) Bands'!$O$40, '(BCBC) Adjustment Factors'!$H$35:$H$39, 1)))) *
(INDEX('(BCBC) Adjustment Factors'!$I$35:$I$39, MATCH('(I-2) Bands'!$O$40, '(BCBC) Adjustment Factors'!$H$35:$H$39, 1) + 1) - INDEX('(BCBC) Adjustment Factors'!$I$35:$I$39, MATCH('(I-2) Bands'!$O$40, '(BCBC) Adjustment Factors'!$H$35:$H$39, 1)))</f>
        <v>#N/A</v>
      </c>
      <c r="R19" s="345" t="str">
        <f t="array" ref="R19">INDEX('(BCBC) Adjustment Factors'!$I$35:$I$39, MATCH('(I-2) Bands'!$O$53, '(BCBC) Adjustment Factors'!$H$35:$H$39, 1)) +
(('(I-2) Bands'!$O$53 - INDEX('(BCBC) Adjustment Factors'!$H$35:$H$39, MATCH('(I-2) Bands'!$O$53, '(BCBC) Adjustment Factors'!$H$35:$H$39, 1))) /
 (INDEX('(BCBC) Adjustment Factors'!$H$35:$H$39, MATCH('(I-2) Bands'!$O$53, '(BCBC) Adjustment Factors'!$H$35:$H$39, 1) + 1) - INDEX('(BCBC) Adjustment Factors'!$H$35:$H$39, MATCH('(I-2) Bands'!$O$53, '(BCBC) Adjustment Factors'!$H$35:$H$39, 1)))) *
(INDEX('(BCBC) Adjustment Factors'!$I$35:$I$39, MATCH('(I-2) Bands'!$O$53, '(BCBC) Adjustment Factors'!$H$35:$H$39, 1) + 1) - INDEX('(BCBC) Adjustment Factors'!$I$35:$I$39, MATCH('(I-2) Bands'!$O$53, '(BCBC) Adjustment Factors'!$H$35:$H$39, 1)))</f>
        <v>#N/A</v>
      </c>
      <c r="S19" s="7"/>
      <c r="T19" s="197"/>
      <c r="U19" s="7"/>
    </row>
    <row r="20" ht="18.75" customHeight="1">
      <c r="A20" s="7"/>
      <c r="B20" s="162"/>
      <c r="C20" s="7"/>
      <c r="D20" s="7"/>
      <c r="E20" s="162" t="str">
        <f>'(T) General Tables'!A488</f>
        <v>K(W) number</v>
      </c>
      <c r="F20" s="7"/>
      <c r="G20" s="7"/>
      <c r="H20" s="345">
        <f t="array" ref="H20">INDEX('(BCBC) Adjustment Factors'!$H$40:$I$48,MATCH('(I-2) Bands'!K8,'(BCBC) Adjustment Factors'!$H$40:$H$48,0),2)</f>
        <v>1.38</v>
      </c>
      <c r="I20" s="345">
        <f t="array" ref="I20">INDEX('(BCBC) Adjustment Factors'!$H$40:$I$48,MATCH('(I-2) Bands'!K16,'(BCBC) Adjustment Factors'!$H$40:$H$48,0),2)</f>
        <v>1.38</v>
      </c>
      <c r="J20" s="345">
        <f t="array" ref="J20">INDEX('(BCBC) Adjustment Factors'!$H$40:$I$48,MATCH('(I-2) Bands'!K22,'(BCBC) Adjustment Factors'!$H$40:$H$48,0),2)</f>
        <v>1.38</v>
      </c>
      <c r="K20" s="345" t="str">
        <f t="array" ref="K20">INDEX('(BCBC) Adjustment Factors'!$H$40:$I$48,MATCH('(I-2) Bands'!K33,'(BCBC) Adjustment Factors'!$H$40:$H$48,0),2)</f>
        <v>#N/A</v>
      </c>
      <c r="L20" s="345" t="str">
        <f t="array" ref="L20">INDEX('(BCBC) Adjustment Factors'!$H$40:$I$48,MATCH('(I-2) Bands'!K46,'(BCBC) Adjustment Factors'!$H$40:$H$48,0),2)</f>
        <v>#N/A</v>
      </c>
      <c r="M20" s="821"/>
      <c r="N20" s="345">
        <f t="array" ref="N20">INDEX('(BCBC) Adjustment Factors'!$H$40:$I$48,MATCH('(I-2) Bands'!K12,'(BCBC) Adjustment Factors'!$H$40:$H$48,0),2)</f>
        <v>1.28</v>
      </c>
      <c r="O20" s="345">
        <f t="array" ref="O20">INDEX('(BCBC) Adjustment Factors'!$H$40:$I$48,MATCH('(I-2) Bands'!K19,'(BCBC) Adjustment Factors'!$H$40:$H$48,0),2)</f>
        <v>1.28</v>
      </c>
      <c r="P20" s="345">
        <f t="array" ref="P20">INDEX('(BCBC) Adjustment Factors'!$H$40:$I$48,MATCH('(I-2) Bands'!K25,'(BCBC) Adjustment Factors'!$H$40:$H$48,0),2)</f>
        <v>1.28</v>
      </c>
      <c r="Q20" s="345" t="str">
        <f t="array" ref="Q20">INDEX('(BCBC) Adjustment Factors'!$H$40:$I$48,MATCH('(I-2) Bands'!K37,'(BCBC) Adjustment Factors'!$H$40:$H$48,0),2)</f>
        <v>#N/A</v>
      </c>
      <c r="R20" s="345" t="str">
        <f t="array" ref="R20">INDEX('(BCBC) Adjustment Factors'!$H$40:$I$48,MATCH('(I-2) Bands'!K50,'(BCBC) Adjustment Factors'!$H$40:$H$48,0),2)</f>
        <v>#N/A</v>
      </c>
      <c r="S20" s="7"/>
      <c r="T20" s="197"/>
      <c r="U20" s="7"/>
    </row>
    <row r="21" ht="18.75" customHeight="1">
      <c r="A21" s="7"/>
      <c r="B21" s="162"/>
      <c r="C21" s="7"/>
      <c r="D21" s="7"/>
      <c r="E21" s="828" t="str">
        <f>'(T) General Tables'!A489</f>
        <v>K(W) gyp</v>
      </c>
      <c r="F21" s="7"/>
      <c r="G21" s="7"/>
      <c r="H21" s="829">
        <v>1.0</v>
      </c>
      <c r="I21" s="829">
        <v>1.0</v>
      </c>
      <c r="J21" s="829">
        <v>1.0</v>
      </c>
      <c r="K21" s="829">
        <v>1.0</v>
      </c>
      <c r="L21" s="829">
        <v>1.0</v>
      </c>
      <c r="M21" s="821"/>
      <c r="N21" s="829">
        <v>1.0</v>
      </c>
      <c r="O21" s="829">
        <v>1.0</v>
      </c>
      <c r="P21" s="829">
        <v>1.0</v>
      </c>
      <c r="Q21" s="829">
        <v>1.0</v>
      </c>
      <c r="R21" s="829">
        <v>1.0</v>
      </c>
      <c r="S21" s="7"/>
      <c r="T21" s="197"/>
      <c r="U21" s="7"/>
    </row>
    <row r="22" ht="18.75" customHeight="1">
      <c r="A22" s="7"/>
      <c r="B22" s="162"/>
      <c r="C22" s="7"/>
      <c r="D22" s="7"/>
      <c r="E22" s="828" t="str">
        <f>'(T) General Tables'!A490</f>
        <v>K(W) sheath</v>
      </c>
      <c r="F22" s="7"/>
      <c r="G22" s="7"/>
      <c r="H22" s="829">
        <v>1.0</v>
      </c>
      <c r="I22" s="829">
        <v>1.0</v>
      </c>
      <c r="J22" s="829">
        <v>1.0</v>
      </c>
      <c r="K22" s="829">
        <v>1.0</v>
      </c>
      <c r="L22" s="829">
        <v>1.0</v>
      </c>
      <c r="M22" s="821"/>
      <c r="N22" s="829">
        <v>1.0</v>
      </c>
      <c r="O22" s="829">
        <v>1.0</v>
      </c>
      <c r="P22" s="829">
        <v>1.0</v>
      </c>
      <c r="Q22" s="829">
        <v>1.0</v>
      </c>
      <c r="R22" s="829">
        <v>1.0</v>
      </c>
      <c r="S22" s="7"/>
      <c r="T22" s="197"/>
      <c r="U22" s="7"/>
    </row>
    <row r="23" ht="18.75" customHeight="1">
      <c r="A23" s="7"/>
      <c r="B23" s="162"/>
      <c r="C23" s="7"/>
      <c r="D23" s="7"/>
      <c r="E23" s="830" t="s">
        <v>950</v>
      </c>
      <c r="F23" s="28"/>
      <c r="G23" s="7"/>
      <c r="H23" s="831">
        <f t="shared" ref="H23:L23" si="13">H17*H18*H19*H20*H22*H21</f>
        <v>0.7375992912</v>
      </c>
      <c r="I23" s="831">
        <f t="shared" si="13"/>
        <v>0.7189514064</v>
      </c>
      <c r="J23" s="831">
        <f t="shared" si="13"/>
        <v>0.7131239424</v>
      </c>
      <c r="K23" s="831" t="str">
        <f t="shared" si="13"/>
        <v>#N/A</v>
      </c>
      <c r="L23" s="831" t="str">
        <f t="shared" si="13"/>
        <v>#N/A</v>
      </c>
      <c r="M23" s="821"/>
      <c r="N23" s="831">
        <f t="shared" ref="N23:R23" si="14">N17*N18*N19*N20*N22*N21</f>
        <v>1.529448776</v>
      </c>
      <c r="O23" s="831">
        <f t="shared" si="14"/>
        <v>1.490781461</v>
      </c>
      <c r="P23" s="831">
        <f t="shared" si="14"/>
        <v>1.478697924</v>
      </c>
      <c r="Q23" s="831" t="str">
        <f t="shared" si="14"/>
        <v>#N/A</v>
      </c>
      <c r="R23" s="831" t="str">
        <f t="shared" si="14"/>
        <v>#N/A</v>
      </c>
      <c r="S23" s="7"/>
      <c r="T23" s="197" t="s">
        <v>951</v>
      </c>
      <c r="U23" s="7"/>
    </row>
    <row r="24" ht="18.75" customHeight="1">
      <c r="A24" s="7"/>
      <c r="B24" s="7"/>
      <c r="C24" s="7"/>
      <c r="D24" s="7"/>
      <c r="E24" s="7"/>
      <c r="F24" s="7"/>
      <c r="G24" s="7"/>
      <c r="H24" s="821"/>
      <c r="I24" s="821"/>
      <c r="J24" s="821"/>
      <c r="K24" s="821"/>
      <c r="L24" s="821"/>
      <c r="M24" s="821"/>
      <c r="N24" s="821"/>
      <c r="O24" s="821"/>
      <c r="P24" s="821"/>
      <c r="Q24" s="821"/>
      <c r="R24" s="821"/>
      <c r="S24" s="7"/>
      <c r="T24" s="832"/>
      <c r="U24" s="7"/>
    </row>
    <row r="25" ht="18.75" customHeight="1">
      <c r="A25" s="7"/>
      <c r="B25" s="7"/>
      <c r="C25" s="7"/>
      <c r="D25" s="7"/>
      <c r="E25" s="524" t="s">
        <v>938</v>
      </c>
      <c r="F25" s="28"/>
      <c r="G25" s="7"/>
      <c r="H25" s="814" t="s">
        <v>939</v>
      </c>
      <c r="I25" s="27"/>
      <c r="J25" s="27"/>
      <c r="K25" s="27"/>
      <c r="L25" s="28"/>
      <c r="M25" s="7"/>
      <c r="N25" s="814" t="s">
        <v>940</v>
      </c>
      <c r="O25" s="27"/>
      <c r="P25" s="27"/>
      <c r="Q25" s="27"/>
      <c r="R25" s="28"/>
      <c r="S25" s="7"/>
      <c r="T25" s="832"/>
      <c r="U25" s="7"/>
    </row>
    <row r="26" ht="18.75" customHeight="1">
      <c r="A26" s="7"/>
      <c r="B26" s="162"/>
      <c r="C26" s="7"/>
      <c r="D26" s="7"/>
      <c r="E26" s="329" t="s">
        <v>942</v>
      </c>
      <c r="F26" s="274"/>
      <c r="G26" s="7"/>
      <c r="H26" s="234" t="s">
        <v>345</v>
      </c>
      <c r="I26" s="234" t="s">
        <v>346</v>
      </c>
      <c r="J26" s="234" t="s">
        <v>347</v>
      </c>
      <c r="K26" s="234" t="s">
        <v>903</v>
      </c>
      <c r="L26" s="234" t="s">
        <v>904</v>
      </c>
      <c r="M26" s="207"/>
      <c r="N26" s="234" t="s">
        <v>345</v>
      </c>
      <c r="O26" s="234" t="s">
        <v>346</v>
      </c>
      <c r="P26" s="234" t="s">
        <v>347</v>
      </c>
      <c r="Q26" s="234" t="s">
        <v>903</v>
      </c>
      <c r="R26" s="234" t="s">
        <v>904</v>
      </c>
      <c r="S26" s="25"/>
      <c r="T26" s="25"/>
      <c r="U26" s="7"/>
    </row>
    <row r="27" ht="18.75" customHeight="1">
      <c r="A27" s="7"/>
      <c r="B27" s="162"/>
      <c r="C27" s="7"/>
      <c r="D27" s="7"/>
      <c r="E27" s="444" t="s">
        <v>952</v>
      </c>
      <c r="F27" s="28"/>
      <c r="G27" s="7"/>
      <c r="H27" s="25"/>
      <c r="I27" s="25"/>
      <c r="J27" s="25"/>
      <c r="K27" s="25"/>
      <c r="L27" s="25"/>
      <c r="M27" s="25"/>
      <c r="N27" s="25"/>
      <c r="O27" s="25"/>
      <c r="P27" s="25"/>
      <c r="Q27" s="25"/>
      <c r="R27" s="25"/>
      <c r="S27" s="25"/>
      <c r="T27" s="25"/>
      <c r="U27" s="7"/>
    </row>
    <row r="28" ht="18.75" customHeight="1">
      <c r="A28" s="7"/>
      <c r="B28" s="162"/>
      <c r="C28" s="7"/>
      <c r="D28" s="7"/>
      <c r="E28" s="822" t="str">
        <f>'(T) General Tables'!$A$492</f>
        <v>K(S) weight</v>
      </c>
      <c r="F28" s="833" t="s">
        <v>953</v>
      </c>
      <c r="G28" s="7"/>
      <c r="H28" s="834">
        <v>1.0</v>
      </c>
      <c r="I28" s="834">
        <v>1.0</v>
      </c>
      <c r="J28" s="834">
        <v>1.0</v>
      </c>
      <c r="K28" s="834">
        <v>1.0</v>
      </c>
      <c r="L28" s="834">
        <v>1.0</v>
      </c>
      <c r="M28" s="835"/>
      <c r="N28" s="834">
        <v>1.0</v>
      </c>
      <c r="O28" s="834">
        <v>1.0</v>
      </c>
      <c r="P28" s="834">
        <v>1.0</v>
      </c>
      <c r="Q28" s="834">
        <v>1.0</v>
      </c>
      <c r="R28" s="834">
        <v>1.0</v>
      </c>
      <c r="S28" s="7"/>
      <c r="T28" s="197"/>
      <c r="U28" s="7"/>
    </row>
    <row r="29" ht="18.75" customHeight="1">
      <c r="A29" s="7"/>
      <c r="B29" s="162"/>
      <c r="C29" s="7"/>
      <c r="D29" s="7"/>
      <c r="E29" s="822" t="str">
        <f>'(T) General Tables'!$A$492</f>
        <v>K(S) weight</v>
      </c>
      <c r="F29" s="833" t="s">
        <v>954</v>
      </c>
      <c r="G29" s="7"/>
      <c r="H29" s="834">
        <f t="array" ref="H29">IF('(I-1) General'!$H$42='(T) General Tables'!$A$71, VLOOKUP('(I-1) General'!H39, '(BCBC) Adjustment Factors'!$H$60:$I$67, 2, TRUE) + ((INDEX('(BCBC) Adjustment Factors'!$I$60:$I$67, MATCH('(I-1) General'!H39, '(BCBC) Adjustment Factors'!$H$60:$H$67,1)+1) - VLOOKUP('(I-1) General'!H39, '(BCBC) Adjustment Factors'!$H$60:$I$67, 2, TRUE)) / (INDEX('(BCBC) Adjustment Factors'!$H$60:$H$67, MATCH('(I-1) General'!H39, '(BCBC) Adjustment Factors'!$H$60:$H$67,1)+1) - VLOOKUP('(I-1) General'!H39, '(BCBC) Adjustment Factors'!$H$60:$I$67, 1, TRUE))) * ('(I-1) General'!H39 - VLOOKUP('(I-1) General'!H39, '(BCBC) Adjustment Factors'!$H$60:$I$67, 1, TRUE)), 1)</f>
        <v>1</v>
      </c>
      <c r="I29" s="834">
        <f t="array" ref="I29">IF('(I-1) General'!$H$48='(T) General Tables'!$A$71,VLOOKUP('(I-1) General'!H47, '(BCBC) Adjustment Factors'!$H$68:$I$75, 2, TRUE) + ((INDEX('(BCBC) Adjustment Factors'!$I$68:$I$75, MATCH('(I-1) General'!H47, '(BCBC) Adjustment Factors'!$H$68:$H$75,1)+1) - VLOOKUP('(I-1) General'!H47, '(BCBC) Adjustment Factors'!$H$68:$I$75, 2, TRUE)) / (INDEX('(BCBC) Adjustment Factors'!$H$68:$H$75, MATCH('(I-1) General'!H47, '(BCBC) Adjustment Factors'!$H$68:$H$75,1)+1) - VLOOKUP('(I-1) General'!H47, '(BCBC) Adjustment Factors'!$H$68:$I$75, 1, TRUE))) * ('(I-1) General'!H47 - VLOOKUP('(I-1) General'!H47, '(BCBC) Adjustment Factors'!$H$68:$I$75, 1, TRUE)), 1)</f>
        <v>1</v>
      </c>
      <c r="J29" s="834">
        <f t="array" ref="J29">IF('(I-1) General'!$H$54='(T) General Tables'!$A$71, VLOOKUP('(I-1) General'!H53, '(BCBC) Adjustment Factors'!$H$76:$I$83, 2, TRUE) + ((INDEX('(BCBC) Adjustment Factors'!$I$76:$I$83, MATCH('(I-1) General'!H53, '(BCBC) Adjustment Factors'!$H$76:$H$83,1)+1) - VLOOKUP('(I-1) General'!H53, '(BCBC) Adjustment Factors'!$H$76:$I$83, 2, TRUE)) / (INDEX('(BCBC) Adjustment Factors'!$H$76:$H$83, MATCH('(I-1) General'!H53, '(BCBC) Adjustment Factors'!$H$76:$H$83,1)+1) - VLOOKUP('(I-1) General'!H53, '(BCBC) Adjustment Factors'!$H$76:$I$83, 1, TRUE))) * ('(I-1) General'!H53 - VLOOKUP('(I-1) General'!H53, '(BCBC) Adjustment Factors'!$H$76:$I$83, 1, TRUE)), 1)</f>
        <v>1</v>
      </c>
      <c r="K29" s="836" t="str">
        <f t="array" ref="K29">INDEX($H$26:$J$33,3,MATCH($F$10,$H$26:$J$26,0))</f>
        <v>#N/A</v>
      </c>
      <c r="L29" s="837">
        <v>1.0</v>
      </c>
      <c r="M29" s="835"/>
      <c r="N29" s="834">
        <f t="array" ref="N29">IF('(I-1) General'!$H$42='(T) General Tables'!$A$71, VLOOKUP('(I-1) General'!H37, '(BCBC) Adjustment Factors'!$H$60:$I$67, 2, TRUE) + ((INDEX('(BCBC) Adjustment Factors'!$I$60:$I$67, MATCH('(I-1) General'!H37, '(BCBC) Adjustment Factors'!$H$60:$H$67,1)+1) - VLOOKUP('(I-1) General'!H37, '(BCBC) Adjustment Factors'!$H$60:$I$67, 2, TRUE)) / (INDEX('(BCBC) Adjustment Factors'!$H$60:$H$67, MATCH('(I-1) General'!H37, '(BCBC) Adjustment Factors'!$H$60:$H$67,1)+1) - VLOOKUP('(I-1) General'!H37, '(BCBC) Adjustment Factors'!$H$60:$I$67, 1, TRUE))) * ('(I-1) General'!H37 - VLOOKUP('(I-1) General'!H37, '(BCBC) Adjustment Factors'!$H$60:$I$67, 1, TRUE)), 1)</f>
        <v>1</v>
      </c>
      <c r="O29" s="834">
        <f t="array" ref="O29">IF('(I-1) General'!$H$48='(T) General Tables'!$A$71, VLOOKUP('(I-1) General'!H45, '(BCBC) Adjustment Factors'!$H$68:$I$75, 2, TRUE) + ((INDEX('(BCBC) Adjustment Factors'!$I$68:$I$75, MATCH('(I-1) General'!H45, '(BCBC) Adjustment Factors'!$H$68:$H$75,1)+1) - VLOOKUP('(I-1) General'!H45, '(BCBC) Adjustment Factors'!$H$68:$I$75, 2, TRUE)) / (INDEX('(BCBC) Adjustment Factors'!$H$68:$H$75, MATCH('(I-1) General'!H45, '(BCBC) Adjustment Factors'!$H$68:$H$75,1)+1) - VLOOKUP('(I-1) General'!H45, '(BCBC) Adjustment Factors'!$H$68:$I$75, 1, TRUE))) * ('(I-1) General'!H45 - VLOOKUP('(I-1) General'!H45, '(BCBC) Adjustment Factors'!$H$68:$I$75, 1, TRUE)), 1)</f>
        <v>1</v>
      </c>
      <c r="P29" s="834">
        <f t="array" ref="P29">IF('(I-1) General'!$H$54='(T) General Tables'!$A$71, VLOOKUP('(I-1) General'!H51, '(BCBC) Adjustment Factors'!$H$76:$I$83, 2, TRUE) + ((INDEX('(BCBC) Adjustment Factors'!$I$76:$I$83, MATCH('(I-1) General'!H51, '(BCBC) Adjustment Factors'!$H$76:$H$83,1)+1) - VLOOKUP('(I-1) General'!H51, '(BCBC) Adjustment Factors'!$H$76:$I$83, 2, TRUE)) / (INDEX('(BCBC) Adjustment Factors'!$H$76:$H$83, MATCH('(I-1) General'!H51, '(BCBC) Adjustment Factors'!$H$76:$H$83,1)+1) - VLOOKUP('(I-1) General'!H51, '(BCBC) Adjustment Factors'!$H$76:$I$83, 1, TRUE))) * ('(I-1) General'!H51 - VLOOKUP('(I-1) General'!H51, '(BCBC) Adjustment Factors'!$H$76:$I$83, 1, TRUE)), 1)</f>
        <v>1</v>
      </c>
      <c r="Q29" s="836" t="str">
        <f t="array" ref="Q29">INDEX($N$26:$P$33,3,MATCH($F$10,$N$26:$P$26,0))</f>
        <v>#N/A</v>
      </c>
      <c r="R29" s="837">
        <v>1.0</v>
      </c>
      <c r="S29" s="7"/>
      <c r="T29" s="197"/>
      <c r="U29" s="7"/>
    </row>
    <row r="30" ht="18.75" customHeight="1">
      <c r="A30" s="7"/>
      <c r="B30" s="162"/>
      <c r="C30" s="7"/>
      <c r="D30" s="7"/>
      <c r="E30" s="822" t="str">
        <f>'(T) General Tables'!$A$492</f>
        <v>K(S) weight</v>
      </c>
      <c r="F30" s="838" t="s">
        <v>955</v>
      </c>
      <c r="G30" s="7"/>
      <c r="H30" s="834">
        <v>1.0</v>
      </c>
      <c r="I30" s="834">
        <v>1.0</v>
      </c>
      <c r="J30" s="834">
        <v>1.0</v>
      </c>
      <c r="K30" s="836" t="str">
        <f t="array" ref="K30">INDEX($H$26:$J$33,4,MATCH($F$10,$H$26:$J$26,0))</f>
        <v>#N/A</v>
      </c>
      <c r="L30" s="837">
        <v>1.0</v>
      </c>
      <c r="M30" s="835"/>
      <c r="N30" s="834">
        <v>1.0</v>
      </c>
      <c r="O30" s="834">
        <v>1.0</v>
      </c>
      <c r="P30" s="834">
        <v>1.0</v>
      </c>
      <c r="Q30" s="836" t="str">
        <f t="array" ref="Q30">INDEX($N$26:$P$33,4,MATCH($F$10,$N$26:$P$26,0))</f>
        <v>#N/A</v>
      </c>
      <c r="R30" s="837">
        <v>1.0</v>
      </c>
      <c r="S30" s="7"/>
      <c r="T30" s="197"/>
      <c r="U30" s="7"/>
    </row>
    <row r="31" ht="18.75" customHeight="1">
      <c r="A31" s="7"/>
      <c r="B31" s="162"/>
      <c r="C31" s="7"/>
      <c r="D31" s="7"/>
      <c r="E31" s="822" t="str">
        <f>'(T) General Tables'!$A$492</f>
        <v>K(S) weight</v>
      </c>
      <c r="F31" s="839" t="s">
        <v>956</v>
      </c>
      <c r="G31" s="7"/>
      <c r="H31" s="834">
        <v>1.0</v>
      </c>
      <c r="I31" s="834">
        <v>1.0</v>
      </c>
      <c r="J31" s="834">
        <v>1.0</v>
      </c>
      <c r="K31" s="836" t="str">
        <f t="array" ref="K31">INDEX($H$26:$J$33,5,MATCH($F$10,$H$26:$J$26,0))</f>
        <v>#N/A</v>
      </c>
      <c r="L31" s="837">
        <v>1.0</v>
      </c>
      <c r="M31" s="835"/>
      <c r="N31" s="834">
        <v>1.0</v>
      </c>
      <c r="O31" s="834">
        <v>1.0</v>
      </c>
      <c r="P31" s="834">
        <v>1.0</v>
      </c>
      <c r="Q31" s="836" t="str">
        <f t="array" ref="Q31">INDEX($N$26:$P$33,5,MATCH($F$10,$N$26:$P$26,0))</f>
        <v>#N/A</v>
      </c>
      <c r="R31" s="837">
        <v>1.0</v>
      </c>
      <c r="S31" s="7"/>
      <c r="T31" s="197"/>
      <c r="U31" s="7"/>
    </row>
    <row r="32" ht="18.75" customHeight="1">
      <c r="A32" s="7"/>
      <c r="B32" s="162"/>
      <c r="C32" s="7"/>
      <c r="D32" s="7"/>
      <c r="E32" s="649" t="str">
        <f>'(T) General Tables'!$A$492</f>
        <v>K(S) weight</v>
      </c>
      <c r="F32" s="162" t="s">
        <v>749</v>
      </c>
      <c r="G32" s="7"/>
      <c r="H32" s="345">
        <f t="shared" ref="H32:J32" si="15">H28*H29*H30*H31</f>
        <v>1</v>
      </c>
      <c r="I32" s="345">
        <f t="shared" si="15"/>
        <v>1</v>
      </c>
      <c r="J32" s="345">
        <f t="shared" si="15"/>
        <v>1</v>
      </c>
      <c r="K32" s="825" t="str">
        <f t="array" ref="K32">INDEX($H$26:$J$33,7,MATCH($F$10,$H$26:$J$26,0))</f>
        <v>#N/A</v>
      </c>
      <c r="L32" s="345">
        <v>1.0</v>
      </c>
      <c r="M32" s="821"/>
      <c r="N32" s="345">
        <f t="shared" ref="N32:P32" si="16">N28*N29*N30*N31</f>
        <v>1</v>
      </c>
      <c r="O32" s="345">
        <f t="shared" si="16"/>
        <v>1</v>
      </c>
      <c r="P32" s="345">
        <f t="shared" si="16"/>
        <v>1</v>
      </c>
      <c r="Q32" s="825" t="str">
        <f t="array" ref="Q32">INDEX($N$26:$P$33,7,MATCH($F$10,$N$26:$P$26,0))</f>
        <v>#N/A</v>
      </c>
      <c r="R32" s="345">
        <v>1.0</v>
      </c>
      <c r="S32" s="7"/>
      <c r="T32" s="826" t="s">
        <v>949</v>
      </c>
      <c r="U32" s="7"/>
    </row>
    <row r="33" ht="18.75" customHeight="1">
      <c r="A33" s="7"/>
      <c r="B33" s="162"/>
      <c r="C33" s="7"/>
      <c r="D33" s="7"/>
      <c r="E33" s="162" t="str">
        <f>'(T) General Tables'!A493</f>
        <v>K(S) snow</v>
      </c>
      <c r="F33" s="7"/>
      <c r="G33" s="7"/>
      <c r="H33" s="345">
        <f t="array" ref="H33">INDEX('(BCBC) Adjustment Factors'!$I$84:$I$89, MATCH('(I-1) General'!$H$16, '(BCBC) Adjustment Factors'!$H$84:$H$89, 1)) +
(('(I-1) General'!$H$16 - INDEX('(BCBC) Adjustment Factors'!$H$84:$H$89, MATCH('(I-1) General'!$H$16, '(BCBC) Adjustment Factors'!$H$84:$H$89, 1))) /
 (INDEX('(BCBC) Adjustment Factors'!$H$84:$H$89, MATCH('(I-1) General'!$H$16, '(BCBC) Adjustment Factors'!$H$84:$H$89, 1) + 1) - INDEX('(BCBC) Adjustment Factors'!$H$84:$H$89, MATCH('(I-1) General'!$H$16, '(BCBC) Adjustment Factors'!$H$84:$H$89, 1)))) *
(INDEX('(BCBC) Adjustment Factors'!$I$84:$I$89, MATCH('(I-1) General'!$H$16, '(BCBC) Adjustment Factors'!$H$84:$H$89, 1) + 1) - INDEX('(BCBC) Adjustment Factors'!$I$84:$I$89, MATCH('(I-1) General'!$H$16, '(BCBC) Adjustment Factors'!$H$84:$H$89, 1)))</f>
        <v>1</v>
      </c>
      <c r="I33" s="345">
        <f t="array" ref="I33">INDEX('(BCBC) Adjustment Factors'!$I$90:$I$95, MATCH('(I-1) General'!$H$16, '(BCBC) Adjustment Factors'!$H$90:$H$95, 1)) +
(('(I-1) General'!$H$16 - INDEX('(BCBC) Adjustment Factors'!$H$90:$H$95, MATCH('(I-1) General'!$H$16, '(BCBC) Adjustment Factors'!$H$90:$H$95, 1))) /
 (INDEX('(BCBC) Adjustment Factors'!$H$90:$H$95, MATCH('(I-1) General'!$H$16, '(BCBC) Adjustment Factors'!$H$90:$H$95, 1) + 1) - INDEX('(BCBC) Adjustment Factors'!$H$90:$H$95, MATCH('(I-1) General'!$H$16, '(BCBC) Adjustment Factors'!$H$90:$H$95, 1)))) *
(INDEX('(BCBC) Adjustment Factors'!$I$90:$I$95, MATCH('(I-1) General'!$H$16, '(BCBC) Adjustment Factors'!$H$90:$H$95, 1) + 1) - INDEX('(BCBC) Adjustment Factors'!$I$90:$I$95, MATCH('(I-1) General'!$H$16, '(BCBC) Adjustment Factors'!$H$90:$H$95, 1)))</f>
        <v>1</v>
      </c>
      <c r="J33" s="345">
        <f t="array" ref="J33">INDEX('(BCBC) Adjustment Factors'!$I$96:$I$101, MATCH('(I-1) General'!$H$16, '(BCBC) Adjustment Factors'!$H$96:$H$101, 1)) +
(('(I-1) General'!$H$16 - INDEX('(BCBC) Adjustment Factors'!$H$96:$H$101, MATCH('(I-1) General'!$H$16, '(BCBC) Adjustment Factors'!$H$96:$H$101, 1))) /
 (INDEX('(BCBC) Adjustment Factors'!$H$96:$H$101, MATCH('(I-1) General'!$H$16, '(BCBC) Adjustment Factors'!$H$96:$H$101, 1) + 1) - INDEX('(BCBC) Adjustment Factors'!$H$96:$H$101, MATCH('(I-1) General'!$H$16, '(BCBC) Adjustment Factors'!$H$96:$H$101, 1)))) *
(INDEX('(BCBC) Adjustment Factors'!$I$96:$I$101, MATCH('(I-1) General'!$H$16, '(BCBC) Adjustment Factors'!$H$96:$H$101, 1) + 1) - INDEX('(BCBC) Adjustment Factors'!$I$96:$I$101, MATCH('(I-1) General'!$H$16, '(BCBC) Adjustment Factors'!$H$96:$H$101, 1)))</f>
        <v>1</v>
      </c>
      <c r="K33" s="825" t="str">
        <f t="shared" ref="K33:L33" si="17">INDEX($H$26:$J$33,8,MATCH($F$10,$H$26:$J$26,0))</f>
        <v>#N/A</v>
      </c>
      <c r="L33" s="825" t="str">
        <f t="shared" si="17"/>
        <v>#N/A</v>
      </c>
      <c r="M33" s="821"/>
      <c r="N33" s="345">
        <f t="array" ref="N33">INDEX('(BCBC) Adjustment Factors'!$I$84:$I$89, MATCH('(I-1) General'!$H$16, '(BCBC) Adjustment Factors'!$H$84:$H$89, 1)) +
(('(I-1) General'!$H$16 - INDEX('(BCBC) Adjustment Factors'!$H$84:$H$89, MATCH('(I-1) General'!$H$16, '(BCBC) Adjustment Factors'!$H$84:$H$89, 1))) /
 (INDEX('(BCBC) Adjustment Factors'!$H$84:$H$89, MATCH('(I-1) General'!$H$16, '(BCBC) Adjustment Factors'!$H$84:$H$89, 1) + 1) - INDEX('(BCBC) Adjustment Factors'!$H$84:$H$89, MATCH('(I-1) General'!$H$16, '(BCBC) Adjustment Factors'!$H$84:$H$89, 1)))) *
(INDEX('(BCBC) Adjustment Factors'!$I$84:$I$89, MATCH('(I-1) General'!$H$16, '(BCBC) Adjustment Factors'!$H$84:$H$89, 1) + 1) - INDEX('(BCBC) Adjustment Factors'!$I$84:$I$89, MATCH('(I-1) General'!$H$16, '(BCBC) Adjustment Factors'!$H$84:$H$89, 1)))</f>
        <v>1</v>
      </c>
      <c r="O33" s="345">
        <f t="array" ref="O33">INDEX('(BCBC) Adjustment Factors'!$I$90:$I$95, MATCH('(I-1) General'!$H$16, '(BCBC) Adjustment Factors'!$H$90:$H$95, 1)) +
(('(I-1) General'!$H$16 - INDEX('(BCBC) Adjustment Factors'!$H$90:$H$95, MATCH('(I-1) General'!$H$16, '(BCBC) Adjustment Factors'!$H$90:$H$95, 1))) /
 (INDEX('(BCBC) Adjustment Factors'!$H$90:$H$95, MATCH('(I-1) General'!$H$16, '(BCBC) Adjustment Factors'!$H$90:$H$95, 1) + 1) - INDEX('(BCBC) Adjustment Factors'!$H$90:$H$95, MATCH('(I-1) General'!$H$16, '(BCBC) Adjustment Factors'!$H$90:$H$95, 1)))) *
(INDEX('(BCBC) Adjustment Factors'!$I$90:$I$95, MATCH('(I-1) General'!$H$16, '(BCBC) Adjustment Factors'!$H$90:$H$95, 1) + 1) - INDEX('(BCBC) Adjustment Factors'!$I$90:$I$95, MATCH('(I-1) General'!$H$16, '(BCBC) Adjustment Factors'!$H$90:$H$95, 1)))</f>
        <v>1</v>
      </c>
      <c r="P33" s="345">
        <f t="array" ref="P33">INDEX('(BCBC) Adjustment Factors'!$I$96:$I$101, MATCH('(I-1) General'!$H$16, '(BCBC) Adjustment Factors'!$H$96:$H$101, 1)) +
(('(I-1) General'!$H$16 - INDEX('(BCBC) Adjustment Factors'!$H$96:$H$101, MATCH('(I-1) General'!$H$16, '(BCBC) Adjustment Factors'!$H$96:$H$101, 1))) /
 (INDEX('(BCBC) Adjustment Factors'!$H$96:$H$101, MATCH('(I-1) General'!$H$16, '(BCBC) Adjustment Factors'!$H$96:$H$101, 1) + 1) - INDEX('(BCBC) Adjustment Factors'!$H$96:$H$101, MATCH('(I-1) General'!$H$16, '(BCBC) Adjustment Factors'!$H$96:$H$101, 1)))) *
(INDEX('(BCBC) Adjustment Factors'!$I$96:$I$101, MATCH('(I-1) General'!$H$16, '(BCBC) Adjustment Factors'!$H$96:$H$101, 1) + 1) - INDEX('(BCBC) Adjustment Factors'!$I$96:$I$101, MATCH('(I-1) General'!$H$16, '(BCBC) Adjustment Factors'!$H$96:$H$101, 1)))</f>
        <v>1</v>
      </c>
      <c r="Q33" s="825" t="str">
        <f t="shared" ref="Q33:R33" si="18">INDEX($N$26:$P$33,8,MATCH($F$10,$N$26:$P$26,0))</f>
        <v>#N/A</v>
      </c>
      <c r="R33" s="825" t="str">
        <f t="shared" si="18"/>
        <v>#N/A</v>
      </c>
      <c r="S33" s="7"/>
      <c r="T33" s="826" t="s">
        <v>949</v>
      </c>
      <c r="U33" s="7"/>
    </row>
    <row r="34" ht="18.75" customHeight="1">
      <c r="A34" s="7"/>
      <c r="B34" s="162"/>
      <c r="C34" s="7"/>
      <c r="D34" s="7"/>
      <c r="E34" s="162" t="str">
        <f>'(T) General Tables'!A494</f>
        <v>K(S) spacing</v>
      </c>
      <c r="F34" s="832"/>
      <c r="G34" s="7"/>
      <c r="H34" s="840">
        <f t="array" ref="H34">INDEX('(BCBC) Adjustment Factors'!$I$102:$I$105, MATCH('(I-2) Bands'!$O$10, '(BCBC) Adjustment Factors'!$H$102:$H$105, 1)) +
(('(I-2) Bands'!$O$10 - INDEX('(BCBC) Adjustment Factors'!$H$102:$H$105, MATCH('(I-2) Bands'!$O$10, '(BCBC) Adjustment Factors'!$H$102:$H$105, 1))) /
 (INDEX('(BCBC) Adjustment Factors'!$H$102:$H$105, MATCH('(I-2) Bands'!$O$10, '(BCBC) Adjustment Factors'!$H$102:$H$105, 1) + 1) - INDEX('(BCBC) Adjustment Factors'!$H$102:$H$105, MATCH('(I-2) Bands'!$O$10, '(BCBC) Adjustment Factors'!$H$102:$H$105, 1)))) *
(INDEX('(BCBC) Adjustment Factors'!$I$102:$I$105, MATCH('(I-2) Bands'!$O$10, '(BCBC) Adjustment Factors'!$H$102:$H$105, 1) + 1) - INDEX('(BCBC) Adjustment Factors'!$I$102:$I$105, MATCH('(I-2) Bands'!$O$10, '(BCBC) Adjustment Factors'!$H$102:$H$105, 1)))</f>
        <v>0.6</v>
      </c>
      <c r="I34" s="345">
        <f t="array" ref="I34">INDEX('(BCBC) Adjustment Factors'!$I$102:$I$105, MATCH('(I-2) Bands'!$O$18, '(BCBC) Adjustment Factors'!$H$102:$H$105, 1)) +
(('(I-2) Bands'!$O$18 - INDEX('(BCBC) Adjustment Factors'!$H$102:$H$105, MATCH('(I-2) Bands'!$O$18, '(BCBC) Adjustment Factors'!$H$102:$H$105, 1))) /
 (INDEX('(BCBC) Adjustment Factors'!$H$102:$H$105, MATCH('(I-2) Bands'!$O$18, '(BCBC) Adjustment Factors'!$H$102:$H$105, 1) + 1) - INDEX('(BCBC) Adjustment Factors'!$H$102:$H$105, MATCH('(I-2) Bands'!$O$18, '(BCBC) Adjustment Factors'!$H$102:$H$105, 1)))) *
(INDEX('(BCBC) Adjustment Factors'!$I$102:$I$105, MATCH('(I-2) Bands'!$O$18, '(BCBC) Adjustment Factors'!$H$102:$H$105, 1) + 1) - INDEX('(BCBC) Adjustment Factors'!$I$102:$I$105, MATCH('(I-2) Bands'!$O$18, '(BCBC) Adjustment Factors'!$H$102:$H$105, 1)))</f>
        <v>0.6</v>
      </c>
      <c r="J34" s="345">
        <f t="array" ref="J34">INDEX('(BCBC) Adjustment Factors'!$I$102:$I$105, MATCH('(I-2) Bands'!$O$24, '(BCBC) Adjustment Factors'!$H$102:$H$105, 1)) +
(('(I-2) Bands'!$O$24 - INDEX('(BCBC) Adjustment Factors'!$H$102:$H$105, MATCH('(I-2) Bands'!$O$24, '(BCBC) Adjustment Factors'!$H$102:$H$105, 1))) /
 (INDEX('(BCBC) Adjustment Factors'!$H$102:$H$105, MATCH('(I-2) Bands'!$O$24, '(BCBC) Adjustment Factors'!$H$102:$H$105, 1) + 1) - INDEX('(BCBC) Adjustment Factors'!$H$102:$H$105, MATCH('(I-2) Bands'!$O$24, '(BCBC) Adjustment Factors'!$H$102:$H$105, 1)))) *
(INDEX('(BCBC) Adjustment Factors'!$I$102:$I$105, MATCH('(I-2) Bands'!$O$24, '(BCBC) Adjustment Factors'!$H$102:$H$105, 1) + 1) - INDEX('(BCBC) Adjustment Factors'!$I$102:$I$105, MATCH('(I-2) Bands'!$O$24, '(BCBC) Adjustment Factors'!$H$102:$H$105, 1)))</f>
        <v>0.6</v>
      </c>
      <c r="K34" s="345" t="str">
        <f t="array" ref="K34">INDEX('(BCBC) Adjustment Factors'!$I$102:$I$106, MATCH('(I-2) Bands'!$O$36, '(BCBC) Adjustment Factors'!$H$102:$H$106, 1)) +
(('(I-2) Bands'!$O$36 - INDEX('(BCBC) Adjustment Factors'!$H$102:$H$106, MATCH('(I-2) Bands'!$O$36, '(BCBC) Adjustment Factors'!$H$102:$H$106, 1))) /
 (INDEX('(BCBC) Adjustment Factors'!$H$102:$H$106, MATCH('(I-2) Bands'!$O$36, '(BCBC) Adjustment Factors'!$H$102:$H$106, 1) + 1) - INDEX('(BCBC) Adjustment Factors'!$H$102:$H$106, MATCH('(I-2) Bands'!$O$36, '(BCBC) Adjustment Factors'!$H$102:$H$106, 1)))) *
(INDEX('(BCBC) Adjustment Factors'!$I$102:$I$106, MATCH('(I-2) Bands'!$O$36, '(BCBC) Adjustment Factors'!$H$102:$H$106, 1) + 1) - INDEX('(BCBC) Adjustment Factors'!$I$102:$I$106, MATCH('(I-2) Bands'!$O$36, '(BCBC) Adjustment Factors'!$H$102:$H$106, 1)))</f>
        <v>#N/A</v>
      </c>
      <c r="L34" s="345" t="str">
        <f t="array" ref="L34">INDEX('(BCBC) Adjustment Factors'!$I$102:$I$106, MATCH('(I-2) Bands'!$O$49, '(BCBC) Adjustment Factors'!$H$102:$H$106, 1)) +
(('(I-2) Bands'!$O$49 - INDEX('(BCBC) Adjustment Factors'!$H$102:$H$106, MATCH('(I-2) Bands'!$O$49, '(BCBC) Adjustment Factors'!$H$102:$H$106, 1))) /
 (INDEX('(BCBC) Adjustment Factors'!$H$102:$H$106, MATCH('(I-2) Bands'!$O$49, '(BCBC) Adjustment Factors'!$H$102:$H$106, 1) + 1) - INDEX('(BCBC) Adjustment Factors'!$H$102:$H$106, MATCH('(I-2) Bands'!$O$49, '(BCBC) Adjustment Factors'!$H$102:$H$106, 1)))) *
(INDEX('(BCBC) Adjustment Factors'!$I$102:$I$106, MATCH('(I-2) Bands'!$O$49, '(BCBC) Adjustment Factors'!$H$102:$H$106, 1) + 1) - INDEX('(BCBC) Adjustment Factors'!$I$102:$I$106, MATCH('(I-2) Bands'!$O$49, '(BCBC) Adjustment Factors'!$H$102:$H$106, 1)))</f>
        <v>#N/A</v>
      </c>
      <c r="M34" s="821"/>
      <c r="N34" s="345">
        <f t="array" ref="N34">INDEX('(BCBC) Adjustment Factors'!$I$102:$I$105, MATCH('(I-2) Bands'!$O$14, '(BCBC) Adjustment Factors'!$H$102:$H$105, 1)) +
(('(I-2) Bands'!$O$14 - INDEX('(BCBC) Adjustment Factors'!$H$102:$H$105, MATCH('(I-2) Bands'!$O$14, '(BCBC) Adjustment Factors'!$H$102:$H$105, 1))) /
 (INDEX('(BCBC) Adjustment Factors'!$H$102:$H$105, MATCH('(I-2) Bands'!$O$14, '(BCBC) Adjustment Factors'!$H$102:$H$105, 1) + 1) - INDEX('(BCBC) Adjustment Factors'!$H$102:$H$105, MATCH('(I-2) Bands'!$O$14, '(BCBC) Adjustment Factors'!$H$102:$H$105, 1)))) *
(INDEX('(BCBC) Adjustment Factors'!$I$102:$I$105, MATCH('(I-2) Bands'!$O$14, '(BCBC) Adjustment Factors'!$H$102:$H$105, 1) + 1) - INDEX('(BCBC) Adjustment Factors'!$I$102:$I$105, MATCH('(I-2) Bands'!$O$14, '(BCBC) Adjustment Factors'!$H$102:$H$105, 1)))</f>
        <v>1.140128333</v>
      </c>
      <c r="O34" s="345">
        <f t="array" ref="O34">INDEX('(BCBC) Adjustment Factors'!$I$102:$I$105, MATCH('(I-2) Bands'!$O$21, '(BCBC) Adjustment Factors'!$H$102:$H$105, 1)) +
(('(I-2) Bands'!$O$21 - INDEX('(BCBC) Adjustment Factors'!$H$102:$H$105, MATCH('(I-2) Bands'!$O$21, '(BCBC) Adjustment Factors'!$H$102:$H$105, 1))) /
 (INDEX('(BCBC) Adjustment Factors'!$H$102:$H$105, MATCH('(I-2) Bands'!$O$21, '(BCBC) Adjustment Factors'!$H$102:$H$105, 1) + 1) - INDEX('(BCBC) Adjustment Factors'!$H$102:$H$105, MATCH('(I-2) Bands'!$O$21, '(BCBC) Adjustment Factors'!$H$102:$H$105, 1)))) *
(INDEX('(BCBC) Adjustment Factors'!$I$102:$I$105, MATCH('(I-2) Bands'!$O$21, '(BCBC) Adjustment Factors'!$H$102:$H$105, 1) + 1) - INDEX('(BCBC) Adjustment Factors'!$I$102:$I$105, MATCH('(I-2) Bands'!$O$21, '(BCBC) Adjustment Factors'!$H$102:$H$105, 1)))</f>
        <v>1.140128333</v>
      </c>
      <c r="P34" s="345">
        <f t="array" ref="P34">INDEX('(BCBC) Adjustment Factors'!$I$102:$I$105, MATCH('(I-2) Bands'!$O$27, '(BCBC) Adjustment Factors'!$H$102:$H$105, 1)) +
(('(I-2) Bands'!$O$27 - INDEX('(BCBC) Adjustment Factors'!$H$102:$H$105, MATCH('(I-2) Bands'!$O$27, '(BCBC) Adjustment Factors'!$H$102:$H$105, 1))) /
 (INDEX('(BCBC) Adjustment Factors'!$H$102:$H$105, MATCH('(I-2) Bands'!$O$27, '(BCBC) Adjustment Factors'!$H$102:$H$105, 1) + 1) - INDEX('(BCBC) Adjustment Factors'!$H$102:$H$105, MATCH('(I-2) Bands'!$O$27, '(BCBC) Adjustment Factors'!$H$102:$H$105, 1)))) *
(INDEX('(BCBC) Adjustment Factors'!$I$102:$I$105, MATCH('(I-2) Bands'!$O$27, '(BCBC) Adjustment Factors'!$H$102:$H$105, 1) + 1) - INDEX('(BCBC) Adjustment Factors'!$I$102:$I$105, MATCH('(I-2) Bands'!$O$27, '(BCBC) Adjustment Factors'!$H$102:$H$105, 1)))</f>
        <v>1.140128333</v>
      </c>
      <c r="Q34" s="825" t="str">
        <f t="array" ref="Q34">INDEX('(BCBC) Adjustment Factors'!$I$102:$I$106, MATCH('(I-2) Bands'!$O$40, '(BCBC) Adjustment Factors'!$H$102:$H$106, 1)) +
(('(I-2) Bands'!$O$40 - INDEX('(BCBC) Adjustment Factors'!$H$102:$H$106, MATCH('(I-2) Bands'!$O$40, '(BCBC) Adjustment Factors'!$H$102:$H$106, 1))) /
 (INDEX('(BCBC) Adjustment Factors'!$H$102:$H$106, MATCH('(I-2) Bands'!$O$40, '(BCBC) Adjustment Factors'!$H$102:$H$106, 1) + 1) - INDEX('(BCBC) Adjustment Factors'!$H$102:$H$106, MATCH('(I-2) Bands'!$O$40, '(BCBC) Adjustment Factors'!$H$102:$H$106, 1)))) *
(INDEX('(BCBC) Adjustment Factors'!$I$102:$I$106, MATCH('(I-2) Bands'!$O$40, '(BCBC) Adjustment Factors'!$H$102:$H$106, 1) + 1) - INDEX('(BCBC) Adjustment Factors'!$I$102:$I$106, MATCH('(I-2) Bands'!$O$40, '(BCBC) Adjustment Factors'!$H$102:$H$106, 1)))</f>
        <v>#N/A</v>
      </c>
      <c r="R34" s="345" t="str">
        <f t="array" ref="R34">INDEX('(BCBC) Adjustment Factors'!$I$102:$I$106, MATCH('(I-2) Bands'!$O$53, '(BCBC) Adjustment Factors'!$H$102:$H$106, 1)) +
(('(I-2) Bands'!$O$53 - INDEX('(BCBC) Adjustment Factors'!$H$102:$H$106, MATCH('(I-2) Bands'!$O$53, '(BCBC) Adjustment Factors'!$H$102:$H$106, 1))) /
 (INDEX('(BCBC) Adjustment Factors'!$H$102:$H$106, MATCH('(I-2) Bands'!$O$53, '(BCBC) Adjustment Factors'!$H$102:$H$106, 1) + 1) - INDEX('(BCBC) Adjustment Factors'!$H$102:$H$106, MATCH('(I-2) Bands'!$O$53, '(BCBC) Adjustment Factors'!$H$102:$H$106, 1)))) *
(INDEX('(BCBC) Adjustment Factors'!$I$102:$I$106, MATCH('(I-2) Bands'!$O$53, '(BCBC) Adjustment Factors'!$H$102:$H$106, 1) + 1) - INDEX('(BCBC) Adjustment Factors'!$I$102:$I$106, MATCH('(I-2) Bands'!$O$53, '(BCBC) Adjustment Factors'!$H$102:$H$106, 1)))</f>
        <v>#N/A</v>
      </c>
      <c r="S34" s="7"/>
      <c r="T34" s="197"/>
      <c r="U34" s="7"/>
    </row>
    <row r="35" ht="18.75" customHeight="1">
      <c r="A35" s="7"/>
      <c r="B35" s="162"/>
      <c r="C35" s="7"/>
      <c r="D35" s="7"/>
      <c r="E35" s="162" t="str">
        <f>'(T) General Tables'!A495</f>
        <v>K(S) number</v>
      </c>
      <c r="F35" s="7"/>
      <c r="G35" s="7"/>
      <c r="H35" s="345">
        <f t="array" ref="H35">INDEX('(BCBC) Adjustment Factors'!$H$107:$I$115,MATCH('(I-2) Bands'!K8,'(BCBC) Adjustment Factors'!$H$107:$H$115,0),2)</f>
        <v>1.5</v>
      </c>
      <c r="I35" s="345">
        <f t="array" ref="I35">INDEX('(BCBC) Adjustment Factors'!$H$107:$I$115,MATCH('(I-2) Bands'!K16,'(BCBC) Adjustment Factors'!$H$107:$H$115,0),2)</f>
        <v>1.5</v>
      </c>
      <c r="J35" s="345">
        <f t="array" ref="J35">INDEX('(BCBC) Adjustment Factors'!$H$107:$I$115,MATCH('(I-2) Bands'!K22,'(BCBC) Adjustment Factors'!$H$107:$H$115,0),2)</f>
        <v>1.5</v>
      </c>
      <c r="K35" s="345" t="str">
        <f t="array" ref="K35">INDEX('(BCBC) Adjustment Factors'!$H$107:$I$115,MATCH('(I-2) Bands'!K33,'(BCBC) Adjustment Factors'!$H$107:$H$115,0),2)</f>
        <v>#N/A</v>
      </c>
      <c r="L35" s="345" t="str">
        <f t="array" ref="L35">INDEX('(BCBC) Adjustment Factors'!$H$107:$I$115,MATCH('(I-2) Bands'!K46,'(BCBC) Adjustment Factors'!$H$107:$H$115,0),2)</f>
        <v>#N/A</v>
      </c>
      <c r="M35" s="821"/>
      <c r="N35" s="345">
        <f t="array" ref="N35">INDEX('(BCBC) Adjustment Factors'!$H$107:$I$115,MATCH('(I-2) Bands'!K12,'(BCBC) Adjustment Factors'!$H$107:$H$115,0),2)</f>
        <v>1.33</v>
      </c>
      <c r="O35" s="345">
        <f t="array" ref="O35">INDEX('(BCBC) Adjustment Factors'!$H$107:$I$115,MATCH('(I-2) Bands'!K19,'(BCBC) Adjustment Factors'!$H$107:$H$115,0),2)</f>
        <v>1.33</v>
      </c>
      <c r="P35" s="345">
        <f t="array" ref="P35">INDEX('(BCBC) Adjustment Factors'!$H$107:$I$115,MATCH('(I-2) Bands'!K25,'(BCBC) Adjustment Factors'!$H$107:$H$115,0),2)</f>
        <v>1.33</v>
      </c>
      <c r="Q35" s="345" t="str">
        <f t="array" ref="Q35">INDEX('(BCBC) Adjustment Factors'!$H$107:$I$115,MATCH('(I-2) Bands'!K37,'(BCBC) Adjustment Factors'!$H$107:$H$115,0),2)</f>
        <v>#N/A</v>
      </c>
      <c r="R35" s="345" t="str">
        <f t="array" ref="R35">INDEX('(BCBC) Adjustment Factors'!$H$107:$I$115,MATCH('(I-2) Bands'!K50,'(BCBC) Adjustment Factors'!$H$107:$H$115,0),2)</f>
        <v>#N/A</v>
      </c>
      <c r="S35" s="7"/>
      <c r="T35" s="197"/>
      <c r="U35" s="7"/>
    </row>
    <row r="36" ht="18.75" customHeight="1">
      <c r="A36" s="7"/>
      <c r="B36" s="162"/>
      <c r="C36" s="7"/>
      <c r="D36" s="7"/>
      <c r="E36" s="828" t="str">
        <f>'(T) General Tables'!A496</f>
        <v>K(S) gyp</v>
      </c>
      <c r="F36" s="7"/>
      <c r="G36" s="7"/>
      <c r="H36" s="829">
        <v>1.0</v>
      </c>
      <c r="I36" s="829">
        <v>1.0</v>
      </c>
      <c r="J36" s="829">
        <v>1.0</v>
      </c>
      <c r="K36" s="829">
        <v>1.0</v>
      </c>
      <c r="L36" s="829">
        <v>1.0</v>
      </c>
      <c r="M36" s="821"/>
      <c r="N36" s="829">
        <v>1.0</v>
      </c>
      <c r="O36" s="829">
        <v>1.0</v>
      </c>
      <c r="P36" s="829">
        <v>1.0</v>
      </c>
      <c r="Q36" s="829">
        <v>1.0</v>
      </c>
      <c r="R36" s="829">
        <v>1.0</v>
      </c>
      <c r="S36" s="7"/>
      <c r="T36" s="197"/>
      <c r="U36" s="7"/>
    </row>
    <row r="37" ht="18.75" customHeight="1">
      <c r="A37" s="7"/>
      <c r="B37" s="162"/>
      <c r="C37" s="7"/>
      <c r="D37" s="7"/>
      <c r="E37" s="828" t="str">
        <f>'(T) General Tables'!A497</f>
        <v>K(S) sheath</v>
      </c>
      <c r="F37" s="7"/>
      <c r="G37" s="7"/>
      <c r="H37" s="829">
        <v>1.0</v>
      </c>
      <c r="I37" s="829">
        <v>1.0</v>
      </c>
      <c r="J37" s="829">
        <v>1.0</v>
      </c>
      <c r="K37" s="829">
        <v>1.0</v>
      </c>
      <c r="L37" s="829">
        <v>1.0</v>
      </c>
      <c r="M37" s="821"/>
      <c r="N37" s="829">
        <v>1.0</v>
      </c>
      <c r="O37" s="829">
        <v>1.0</v>
      </c>
      <c r="P37" s="829">
        <v>1.0</v>
      </c>
      <c r="Q37" s="829">
        <v>1.0</v>
      </c>
      <c r="R37" s="829">
        <v>1.0</v>
      </c>
      <c r="S37" s="7"/>
      <c r="T37" s="197"/>
      <c r="U37" s="7"/>
    </row>
    <row r="38" ht="18.75" customHeight="1">
      <c r="A38" s="7"/>
      <c r="B38" s="162"/>
      <c r="C38" s="7"/>
      <c r="D38" s="7"/>
      <c r="E38" s="830" t="s">
        <v>957</v>
      </c>
      <c r="F38" s="28"/>
      <c r="G38" s="7"/>
      <c r="H38" s="831">
        <f t="shared" ref="H38:I38" si="19">H32*H33*H34*H35*H37*H36</f>
        <v>0.9</v>
      </c>
      <c r="I38" s="831">
        <f t="shared" si="19"/>
        <v>0.9</v>
      </c>
      <c r="J38" s="831">
        <f t="shared" ref="J38:L38" si="20">H32*J33*J34*J35*J37*J36</f>
        <v>0.9</v>
      </c>
      <c r="K38" s="831" t="str">
        <f t="shared" si="20"/>
        <v>#N/A</v>
      </c>
      <c r="L38" s="831" t="str">
        <f t="shared" si="20"/>
        <v>#N/A</v>
      </c>
      <c r="M38" s="841"/>
      <c r="N38" s="831">
        <f t="shared" ref="N38:R38" si="21">N32*N33*N34*N35*N37*N36</f>
        <v>1.516370683</v>
      </c>
      <c r="O38" s="831">
        <f t="shared" si="21"/>
        <v>1.516370683</v>
      </c>
      <c r="P38" s="831">
        <f t="shared" si="21"/>
        <v>1.516370683</v>
      </c>
      <c r="Q38" s="831" t="str">
        <f t="shared" si="21"/>
        <v>#N/A</v>
      </c>
      <c r="R38" s="831" t="str">
        <f t="shared" si="21"/>
        <v>#N/A</v>
      </c>
      <c r="S38" s="7"/>
      <c r="T38" s="197" t="s">
        <v>958</v>
      </c>
      <c r="U38" s="7"/>
    </row>
    <row r="39" ht="18.75" customHeight="1">
      <c r="A39" s="7"/>
      <c r="B39" s="7"/>
      <c r="C39" s="7"/>
      <c r="D39" s="7"/>
      <c r="E39" s="7"/>
      <c r="F39" s="265"/>
      <c r="G39" s="7"/>
      <c r="H39" s="7"/>
      <c r="I39" s="7"/>
      <c r="J39" s="7"/>
      <c r="K39" s="7"/>
      <c r="L39" s="7"/>
      <c r="M39" s="7"/>
      <c r="N39" s="7"/>
      <c r="O39" s="7"/>
      <c r="P39" s="7"/>
      <c r="Q39" s="7"/>
      <c r="R39" s="7"/>
      <c r="S39" s="7"/>
      <c r="T39" s="832"/>
      <c r="U39" s="7"/>
    </row>
    <row r="40" ht="18.75" customHeight="1">
      <c r="A40" s="7"/>
      <c r="B40" s="7"/>
      <c r="C40" s="7"/>
      <c r="D40" s="7"/>
      <c r="E40" s="282" t="str">
        <f>'(I-1) General'!G84</f>
        <v>| Permit/File Number: Building Permit 123567 | Calculations completed by: Tim - info@part9bracing.ca |</v>
      </c>
      <c r="F40" s="27"/>
      <c r="G40" s="27"/>
      <c r="H40" s="27"/>
      <c r="I40" s="27"/>
      <c r="J40" s="27"/>
      <c r="K40" s="27"/>
      <c r="L40" s="27"/>
      <c r="M40" s="27"/>
      <c r="N40" s="27"/>
      <c r="O40" s="27"/>
      <c r="P40" s="27"/>
      <c r="Q40" s="27"/>
      <c r="R40" s="27"/>
      <c r="S40" s="27"/>
      <c r="T40" s="28"/>
      <c r="U40" s="7"/>
    </row>
    <row r="41" ht="18.75" customHeight="1">
      <c r="A41" s="7"/>
      <c r="B41" s="7"/>
      <c r="C41" s="7"/>
      <c r="D41" s="7"/>
      <c r="E41" s="391" t="s">
        <v>959</v>
      </c>
      <c r="F41" s="255"/>
      <c r="G41" s="255"/>
      <c r="H41" s="255"/>
      <c r="I41" s="255"/>
      <c r="J41" s="255"/>
      <c r="K41" s="255"/>
      <c r="L41" s="255"/>
      <c r="M41" s="255"/>
      <c r="N41" s="255"/>
      <c r="O41" s="255"/>
      <c r="P41" s="255"/>
      <c r="Q41" s="255"/>
      <c r="R41" s="255"/>
      <c r="S41" s="255"/>
      <c r="T41" s="256"/>
      <c r="U41" s="7"/>
    </row>
    <row r="42" ht="14.25" customHeight="1">
      <c r="A42" s="7"/>
      <c r="B42" s="7"/>
      <c r="C42" s="7"/>
      <c r="D42" s="7"/>
      <c r="E42" s="7"/>
      <c r="F42" s="265"/>
      <c r="G42" s="7"/>
      <c r="H42" s="7"/>
      <c r="I42" s="7"/>
      <c r="J42" s="7"/>
      <c r="K42" s="7"/>
      <c r="L42" s="7"/>
      <c r="M42" s="7"/>
      <c r="N42" s="7"/>
      <c r="O42" s="7"/>
      <c r="P42" s="7"/>
      <c r="Q42" s="7"/>
      <c r="R42" s="7"/>
      <c r="S42" s="7"/>
      <c r="T42" s="7"/>
      <c r="U42" s="7"/>
    </row>
    <row r="43" ht="14.25" customHeight="1">
      <c r="A43" s="7"/>
      <c r="B43" s="7"/>
      <c r="C43" s="7"/>
      <c r="D43" s="7"/>
      <c r="E43" s="7"/>
      <c r="F43" s="265"/>
      <c r="G43" s="7"/>
      <c r="H43" s="7"/>
      <c r="I43" s="7"/>
      <c r="J43" s="7"/>
      <c r="K43" s="7"/>
      <c r="L43" s="7"/>
      <c r="M43" s="7"/>
      <c r="N43" s="7"/>
      <c r="O43" s="7"/>
      <c r="P43" s="7"/>
      <c r="Q43" s="7"/>
      <c r="R43" s="7"/>
      <c r="S43" s="7"/>
      <c r="T43" s="7"/>
      <c r="U43" s="7"/>
    </row>
    <row r="44" ht="14.25" customHeight="1">
      <c r="A44" s="7"/>
      <c r="B44" s="7"/>
      <c r="C44" s="7"/>
      <c r="D44" s="7"/>
      <c r="E44" s="7"/>
      <c r="F44" s="265"/>
      <c r="G44" s="7"/>
      <c r="H44" s="7"/>
      <c r="I44" s="7"/>
      <c r="J44" s="7"/>
      <c r="K44" s="7"/>
      <c r="L44" s="7"/>
      <c r="M44" s="7"/>
      <c r="N44" s="7"/>
      <c r="O44" s="7"/>
      <c r="P44" s="7"/>
      <c r="Q44" s="7"/>
      <c r="R44" s="7"/>
      <c r="S44" s="7"/>
      <c r="T44" s="7"/>
      <c r="U44" s="7"/>
    </row>
    <row r="45" ht="14.25" customHeight="1">
      <c r="A45" s="7"/>
      <c r="B45" s="7"/>
      <c r="C45" s="7"/>
      <c r="D45" s="7"/>
      <c r="E45" s="7"/>
      <c r="F45" s="265"/>
      <c r="G45" s="7"/>
      <c r="H45" s="7"/>
      <c r="I45" s="7"/>
      <c r="J45" s="7"/>
      <c r="K45" s="7"/>
      <c r="L45" s="7"/>
      <c r="M45" s="7"/>
      <c r="N45" s="7"/>
      <c r="O45" s="7"/>
      <c r="P45" s="7"/>
      <c r="Q45" s="7"/>
      <c r="R45" s="7"/>
      <c r="S45" s="7"/>
      <c r="T45" s="7"/>
      <c r="U45" s="7"/>
    </row>
    <row r="46" ht="14.25" customHeight="1">
      <c r="A46" s="7"/>
      <c r="B46" s="7"/>
      <c r="C46" s="7"/>
      <c r="D46" s="7"/>
      <c r="E46" s="7"/>
      <c r="F46" s="265"/>
      <c r="G46" s="7"/>
      <c r="H46" s="7"/>
      <c r="I46" s="7"/>
      <c r="J46" s="7"/>
      <c r="K46" s="7"/>
      <c r="L46" s="7"/>
      <c r="M46" s="7"/>
      <c r="N46" s="7"/>
      <c r="O46" s="7"/>
      <c r="P46" s="7"/>
      <c r="Q46" s="7"/>
      <c r="R46" s="7"/>
      <c r="S46" s="7"/>
      <c r="T46" s="7"/>
      <c r="U46" s="7"/>
    </row>
    <row r="47" ht="14.25" customHeight="1">
      <c r="A47" s="7"/>
      <c r="B47" s="7"/>
      <c r="C47" s="7"/>
      <c r="D47" s="7"/>
      <c r="E47" s="7"/>
      <c r="F47" s="265"/>
      <c r="G47" s="7"/>
      <c r="H47" s="7"/>
      <c r="I47" s="7"/>
      <c r="J47" s="7"/>
      <c r="K47" s="7"/>
      <c r="L47" s="7"/>
      <c r="M47" s="7"/>
      <c r="N47" s="7"/>
      <c r="O47" s="7"/>
      <c r="P47" s="7"/>
      <c r="Q47" s="7"/>
      <c r="R47" s="7"/>
      <c r="S47" s="7"/>
      <c r="T47" s="7"/>
      <c r="U47" s="7"/>
    </row>
    <row r="48" ht="14.25" customHeight="1">
      <c r="A48" s="7"/>
      <c r="B48" s="7"/>
      <c r="C48" s="7"/>
      <c r="D48" s="7"/>
      <c r="E48" s="7"/>
      <c r="F48" s="265"/>
      <c r="G48" s="7"/>
      <c r="H48" s="7"/>
      <c r="I48" s="7"/>
      <c r="J48" s="7"/>
      <c r="K48" s="7"/>
      <c r="L48" s="7"/>
      <c r="M48" s="7"/>
      <c r="N48" s="7"/>
      <c r="O48" s="7"/>
      <c r="P48" s="7"/>
      <c r="Q48" s="7"/>
      <c r="R48" s="7"/>
      <c r="S48" s="7"/>
      <c r="T48" s="7"/>
      <c r="U48" s="7"/>
    </row>
    <row r="49" ht="14.25" customHeight="1">
      <c r="A49" s="7"/>
      <c r="B49" s="7"/>
      <c r="C49" s="7"/>
      <c r="D49" s="7"/>
      <c r="E49" s="7"/>
      <c r="F49" s="265"/>
      <c r="G49" s="7"/>
      <c r="H49" s="7"/>
      <c r="I49" s="7"/>
      <c r="J49" s="7"/>
      <c r="K49" s="7"/>
      <c r="L49" s="7"/>
      <c r="M49" s="7"/>
      <c r="N49" s="7"/>
      <c r="O49" s="7"/>
      <c r="P49" s="7"/>
      <c r="Q49" s="7"/>
      <c r="R49" s="7"/>
      <c r="S49" s="7"/>
      <c r="T49" s="7"/>
      <c r="U49" s="7"/>
    </row>
    <row r="50" ht="14.25" customHeight="1">
      <c r="A50" s="7"/>
      <c r="B50" s="7"/>
      <c r="C50" s="7"/>
      <c r="D50" s="7"/>
      <c r="E50" s="7"/>
      <c r="F50" s="265"/>
      <c r="G50" s="7"/>
      <c r="H50" s="7"/>
      <c r="I50" s="7"/>
      <c r="J50" s="7"/>
      <c r="K50" s="7"/>
      <c r="L50" s="7"/>
      <c r="M50" s="7"/>
      <c r="N50" s="7"/>
      <c r="O50" s="7"/>
      <c r="P50" s="7"/>
      <c r="Q50" s="7"/>
      <c r="R50" s="7"/>
      <c r="S50" s="7"/>
      <c r="T50" s="7"/>
      <c r="U50" s="7"/>
    </row>
    <row r="51" ht="14.25" customHeight="1">
      <c r="A51" s="7"/>
      <c r="B51" s="7"/>
      <c r="C51" s="7"/>
      <c r="D51" s="7"/>
      <c r="E51" s="7"/>
      <c r="F51" s="265"/>
      <c r="G51" s="7"/>
      <c r="H51" s="7"/>
      <c r="I51" s="7"/>
      <c r="J51" s="7"/>
      <c r="K51" s="7"/>
      <c r="L51" s="7"/>
      <c r="M51" s="7"/>
      <c r="N51" s="7"/>
      <c r="O51" s="7"/>
      <c r="P51" s="7"/>
      <c r="Q51" s="7"/>
      <c r="R51" s="7"/>
      <c r="S51" s="7"/>
      <c r="T51" s="7"/>
      <c r="U51" s="7"/>
    </row>
    <row r="52" ht="14.25" customHeight="1">
      <c r="A52" s="7"/>
      <c r="B52" s="7"/>
      <c r="C52" s="7"/>
      <c r="D52" s="7"/>
      <c r="E52" s="7"/>
      <c r="F52" s="265"/>
      <c r="G52" s="7"/>
      <c r="H52" s="7"/>
      <c r="I52" s="7"/>
      <c r="J52" s="7"/>
      <c r="K52" s="7"/>
      <c r="L52" s="7"/>
      <c r="M52" s="7"/>
      <c r="N52" s="7"/>
      <c r="O52" s="7"/>
      <c r="P52" s="7"/>
      <c r="Q52" s="7"/>
      <c r="R52" s="7"/>
      <c r="S52" s="7"/>
      <c r="T52" s="7"/>
      <c r="U52" s="7"/>
    </row>
    <row r="53" ht="14.25" customHeight="1">
      <c r="A53" s="7"/>
      <c r="B53" s="7"/>
      <c r="C53" s="7"/>
      <c r="D53" s="7"/>
      <c r="E53" s="7"/>
      <c r="F53" s="265"/>
      <c r="G53" s="7"/>
      <c r="H53" s="7"/>
      <c r="I53" s="7"/>
      <c r="J53" s="7"/>
      <c r="K53" s="7"/>
      <c r="L53" s="7"/>
      <c r="M53" s="7"/>
      <c r="N53" s="7"/>
      <c r="O53" s="7"/>
      <c r="P53" s="7"/>
      <c r="Q53" s="7"/>
      <c r="R53" s="7"/>
      <c r="S53" s="7"/>
      <c r="T53" s="7"/>
      <c r="U53" s="7"/>
    </row>
    <row r="54" ht="14.25" customHeight="1">
      <c r="A54" s="7"/>
      <c r="B54" s="7"/>
      <c r="C54" s="7"/>
      <c r="D54" s="7"/>
      <c r="E54" s="7"/>
      <c r="F54" s="265"/>
      <c r="G54" s="7"/>
      <c r="H54" s="7"/>
      <c r="I54" s="7"/>
      <c r="J54" s="7"/>
      <c r="K54" s="7"/>
      <c r="L54" s="7"/>
      <c r="M54" s="7"/>
      <c r="N54" s="7"/>
      <c r="O54" s="7"/>
      <c r="P54" s="7"/>
      <c r="Q54" s="7"/>
      <c r="R54" s="7"/>
      <c r="S54" s="7"/>
      <c r="T54" s="7"/>
      <c r="U54" s="7"/>
    </row>
    <row r="55" ht="14.25" customHeight="1">
      <c r="A55" s="7"/>
      <c r="B55" s="7"/>
      <c r="C55" s="7"/>
      <c r="D55" s="7"/>
      <c r="E55" s="7"/>
      <c r="F55" s="265"/>
      <c r="G55" s="7"/>
      <c r="H55" s="7"/>
      <c r="I55" s="7"/>
      <c r="J55" s="7"/>
      <c r="K55" s="7"/>
      <c r="L55" s="7"/>
      <c r="M55" s="7"/>
      <c r="N55" s="7"/>
      <c r="O55" s="7"/>
      <c r="P55" s="7"/>
      <c r="Q55" s="7"/>
      <c r="R55" s="7"/>
      <c r="S55" s="7"/>
      <c r="T55" s="7"/>
      <c r="U55" s="7"/>
    </row>
    <row r="56" ht="14.25" customHeight="1">
      <c r="A56" s="7"/>
      <c r="B56" s="7"/>
      <c r="C56" s="7"/>
      <c r="D56" s="7"/>
      <c r="E56" s="7"/>
      <c r="F56" s="265"/>
      <c r="G56" s="7"/>
      <c r="H56" s="7"/>
      <c r="I56" s="7"/>
      <c r="J56" s="7"/>
      <c r="K56" s="7"/>
      <c r="L56" s="7"/>
      <c r="M56" s="7"/>
      <c r="N56" s="7"/>
      <c r="O56" s="7"/>
      <c r="P56" s="7"/>
      <c r="Q56" s="7"/>
      <c r="R56" s="7"/>
      <c r="S56" s="7"/>
      <c r="T56" s="7"/>
      <c r="U56" s="7"/>
    </row>
    <row r="57" ht="14.25" customHeight="1">
      <c r="A57" s="7"/>
      <c r="B57" s="7"/>
      <c r="C57" s="7"/>
      <c r="D57" s="7"/>
      <c r="E57" s="7"/>
      <c r="F57" s="265"/>
      <c r="G57" s="7"/>
      <c r="H57" s="7"/>
      <c r="I57" s="7"/>
      <c r="J57" s="7"/>
      <c r="K57" s="7"/>
      <c r="L57" s="7"/>
      <c r="M57" s="7"/>
      <c r="N57" s="7"/>
      <c r="O57" s="7"/>
      <c r="P57" s="7"/>
      <c r="Q57" s="7"/>
      <c r="R57" s="7"/>
      <c r="S57" s="7"/>
      <c r="T57" s="7"/>
      <c r="U57" s="7"/>
    </row>
    <row r="58" ht="14.25" customHeight="1">
      <c r="A58" s="7"/>
      <c r="B58" s="7"/>
      <c r="C58" s="7"/>
      <c r="D58" s="7"/>
      <c r="E58" s="7"/>
      <c r="F58" s="265"/>
      <c r="G58" s="7"/>
      <c r="H58" s="7"/>
      <c r="I58" s="7"/>
      <c r="J58" s="7"/>
      <c r="K58" s="7"/>
      <c r="L58" s="7"/>
      <c r="M58" s="7"/>
      <c r="N58" s="7"/>
      <c r="O58" s="7"/>
      <c r="P58" s="7"/>
      <c r="Q58" s="7"/>
      <c r="R58" s="7"/>
      <c r="S58" s="7"/>
      <c r="T58" s="7"/>
      <c r="U58" s="7"/>
    </row>
    <row r="59" ht="14.25" customHeight="1">
      <c r="A59" s="7"/>
      <c r="B59" s="7"/>
      <c r="C59" s="7"/>
      <c r="D59" s="7"/>
      <c r="E59" s="7"/>
      <c r="F59" s="265"/>
      <c r="G59" s="7"/>
      <c r="H59" s="7"/>
      <c r="I59" s="7"/>
      <c r="J59" s="7"/>
      <c r="K59" s="7"/>
      <c r="L59" s="7"/>
      <c r="M59" s="7"/>
      <c r="N59" s="7"/>
      <c r="O59" s="7"/>
      <c r="P59" s="7"/>
      <c r="Q59" s="7"/>
      <c r="R59" s="7"/>
      <c r="S59" s="7"/>
      <c r="T59" s="7"/>
      <c r="U59" s="7"/>
    </row>
    <row r="60" ht="14.25" customHeight="1">
      <c r="A60" s="7"/>
      <c r="B60" s="7"/>
      <c r="C60" s="7"/>
      <c r="D60" s="7"/>
      <c r="E60" s="7"/>
      <c r="F60" s="265"/>
      <c r="G60" s="7"/>
      <c r="H60" s="7"/>
      <c r="I60" s="7"/>
      <c r="J60" s="7"/>
      <c r="K60" s="7"/>
      <c r="L60" s="7"/>
      <c r="M60" s="7"/>
      <c r="N60" s="7"/>
      <c r="O60" s="7"/>
      <c r="P60" s="7"/>
      <c r="Q60" s="7"/>
      <c r="R60" s="7"/>
      <c r="S60" s="7"/>
      <c r="T60" s="7"/>
      <c r="U60" s="7"/>
    </row>
    <row r="61" ht="14.25" customHeight="1">
      <c r="A61" s="7"/>
      <c r="B61" s="7"/>
      <c r="C61" s="7"/>
      <c r="D61" s="7"/>
      <c r="E61" s="7"/>
      <c r="F61" s="265"/>
      <c r="G61" s="7"/>
      <c r="H61" s="7"/>
      <c r="I61" s="7"/>
      <c r="J61" s="7"/>
      <c r="K61" s="7"/>
      <c r="L61" s="7"/>
      <c r="M61" s="7"/>
      <c r="N61" s="7"/>
      <c r="O61" s="7"/>
      <c r="P61" s="7"/>
      <c r="Q61" s="7"/>
      <c r="R61" s="7"/>
      <c r="S61" s="7"/>
      <c r="T61" s="7"/>
      <c r="U61" s="7"/>
    </row>
    <row r="62" ht="14.25" customHeight="1">
      <c r="A62" s="7"/>
      <c r="B62" s="7"/>
      <c r="C62" s="7"/>
      <c r="D62" s="7"/>
      <c r="E62" s="7"/>
      <c r="F62" s="265"/>
      <c r="G62" s="7"/>
      <c r="H62" s="7"/>
      <c r="I62" s="7"/>
      <c r="J62" s="7"/>
      <c r="K62" s="7"/>
      <c r="L62" s="7"/>
      <c r="M62" s="7"/>
      <c r="N62" s="7"/>
      <c r="O62" s="7"/>
      <c r="P62" s="7"/>
      <c r="Q62" s="7"/>
      <c r="R62" s="7"/>
      <c r="S62" s="7"/>
      <c r="T62" s="7"/>
      <c r="U62" s="7"/>
    </row>
    <row r="63" ht="14.25" customHeight="1">
      <c r="A63" s="7"/>
      <c r="B63" s="7"/>
      <c r="C63" s="7"/>
      <c r="D63" s="7"/>
      <c r="E63" s="7"/>
      <c r="F63" s="265"/>
      <c r="G63" s="7"/>
      <c r="H63" s="7"/>
      <c r="I63" s="7"/>
      <c r="J63" s="7"/>
      <c r="K63" s="7"/>
      <c r="L63" s="7"/>
      <c r="M63" s="7"/>
      <c r="N63" s="7"/>
      <c r="O63" s="7"/>
      <c r="P63" s="7"/>
      <c r="Q63" s="7"/>
      <c r="R63" s="7"/>
      <c r="S63" s="7"/>
      <c r="T63" s="7"/>
      <c r="U63" s="7"/>
    </row>
    <row r="64" ht="14.25" customHeight="1">
      <c r="A64" s="7"/>
      <c r="B64" s="7"/>
      <c r="C64" s="7"/>
      <c r="D64" s="7"/>
      <c r="E64" s="7"/>
      <c r="F64" s="265"/>
      <c r="G64" s="7"/>
      <c r="H64" s="7"/>
      <c r="I64" s="7"/>
      <c r="J64" s="7"/>
      <c r="K64" s="7"/>
      <c r="L64" s="7"/>
      <c r="M64" s="7"/>
      <c r="N64" s="7"/>
      <c r="O64" s="7"/>
      <c r="P64" s="7"/>
      <c r="Q64" s="7"/>
      <c r="R64" s="7"/>
      <c r="S64" s="7"/>
      <c r="T64" s="7"/>
      <c r="U64" s="7"/>
    </row>
    <row r="65" ht="14.25" customHeight="1">
      <c r="A65" s="7"/>
      <c r="B65" s="7"/>
      <c r="C65" s="7"/>
      <c r="D65" s="7"/>
      <c r="E65" s="7"/>
      <c r="F65" s="265"/>
      <c r="G65" s="7"/>
      <c r="H65" s="7"/>
      <c r="I65" s="7"/>
      <c r="J65" s="7"/>
      <c r="K65" s="7"/>
      <c r="L65" s="7"/>
      <c r="M65" s="7"/>
      <c r="N65" s="7"/>
      <c r="O65" s="7"/>
      <c r="P65" s="7"/>
      <c r="Q65" s="7"/>
      <c r="R65" s="7"/>
      <c r="S65" s="7"/>
      <c r="T65" s="7"/>
      <c r="U65" s="7"/>
    </row>
    <row r="66" ht="14.25" customHeight="1">
      <c r="A66" s="7"/>
      <c r="B66" s="7"/>
      <c r="C66" s="7"/>
      <c r="D66" s="7"/>
      <c r="E66" s="7"/>
      <c r="F66" s="265"/>
      <c r="G66" s="7"/>
      <c r="H66" s="7"/>
      <c r="I66" s="7"/>
      <c r="J66" s="7"/>
      <c r="K66" s="7"/>
      <c r="L66" s="7"/>
      <c r="M66" s="7"/>
      <c r="N66" s="7"/>
      <c r="O66" s="7"/>
      <c r="P66" s="7"/>
      <c r="Q66" s="7"/>
      <c r="R66" s="7"/>
      <c r="S66" s="7"/>
      <c r="T66" s="7"/>
      <c r="U66" s="7"/>
    </row>
    <row r="67" ht="14.25" customHeight="1">
      <c r="A67" s="7"/>
      <c r="B67" s="7"/>
      <c r="C67" s="7"/>
      <c r="D67" s="7"/>
      <c r="E67" s="7"/>
      <c r="F67" s="265"/>
      <c r="G67" s="7"/>
      <c r="H67" s="7"/>
      <c r="I67" s="7"/>
      <c r="J67" s="7"/>
      <c r="K67" s="7"/>
      <c r="L67" s="7"/>
      <c r="M67" s="7"/>
      <c r="N67" s="7"/>
      <c r="O67" s="7"/>
      <c r="P67" s="7"/>
      <c r="Q67" s="7"/>
      <c r="R67" s="7"/>
      <c r="S67" s="7"/>
      <c r="T67" s="7"/>
      <c r="U67" s="7"/>
    </row>
    <row r="68" ht="14.25" customHeight="1">
      <c r="A68" s="7"/>
      <c r="B68" s="7"/>
      <c r="C68" s="7"/>
      <c r="D68" s="7"/>
      <c r="E68" s="7"/>
      <c r="F68" s="265"/>
      <c r="G68" s="7"/>
      <c r="H68" s="7"/>
      <c r="I68" s="7"/>
      <c r="J68" s="7"/>
      <c r="K68" s="7"/>
      <c r="L68" s="7"/>
      <c r="M68" s="7"/>
      <c r="N68" s="7"/>
      <c r="O68" s="7"/>
      <c r="P68" s="7"/>
      <c r="Q68" s="7"/>
      <c r="R68" s="7"/>
      <c r="S68" s="7"/>
      <c r="T68" s="7"/>
      <c r="U68" s="7"/>
    </row>
    <row r="69" ht="14.25" customHeight="1">
      <c r="A69" s="7"/>
      <c r="B69" s="7"/>
      <c r="C69" s="7"/>
      <c r="D69" s="7"/>
      <c r="E69" s="7"/>
      <c r="F69" s="265"/>
      <c r="G69" s="7"/>
      <c r="H69" s="7"/>
      <c r="I69" s="7"/>
      <c r="J69" s="7"/>
      <c r="K69" s="7"/>
      <c r="L69" s="7"/>
      <c r="M69" s="7"/>
      <c r="N69" s="7"/>
      <c r="O69" s="7"/>
      <c r="P69" s="7"/>
      <c r="Q69" s="7"/>
      <c r="R69" s="7"/>
      <c r="S69" s="7"/>
      <c r="T69" s="7"/>
      <c r="U69" s="7"/>
    </row>
    <row r="70" ht="14.25" customHeight="1">
      <c r="A70" s="7"/>
      <c r="B70" s="7"/>
      <c r="C70" s="7"/>
      <c r="D70" s="7"/>
      <c r="E70" s="7"/>
      <c r="F70" s="265"/>
      <c r="G70" s="7"/>
      <c r="H70" s="7"/>
      <c r="I70" s="7"/>
      <c r="J70" s="7"/>
      <c r="K70" s="7"/>
      <c r="L70" s="7"/>
      <c r="M70" s="7"/>
      <c r="N70" s="7"/>
      <c r="O70" s="7"/>
      <c r="P70" s="7"/>
      <c r="Q70" s="7"/>
      <c r="R70" s="7"/>
      <c r="S70" s="7"/>
      <c r="T70" s="7"/>
      <c r="U70" s="7"/>
    </row>
    <row r="71" ht="14.25" customHeight="1">
      <c r="A71" s="7"/>
      <c r="B71" s="7"/>
      <c r="C71" s="7"/>
      <c r="D71" s="7"/>
      <c r="E71" s="7"/>
      <c r="F71" s="265"/>
      <c r="G71" s="7"/>
      <c r="H71" s="7"/>
      <c r="I71" s="7"/>
      <c r="J71" s="7"/>
      <c r="K71" s="7"/>
      <c r="L71" s="7"/>
      <c r="M71" s="7"/>
      <c r="N71" s="7"/>
      <c r="O71" s="7"/>
      <c r="P71" s="7"/>
      <c r="Q71" s="7"/>
      <c r="R71" s="7"/>
      <c r="S71" s="7"/>
      <c r="T71" s="7"/>
      <c r="U71" s="7"/>
    </row>
    <row r="72" ht="14.25" customHeight="1">
      <c r="A72" s="7"/>
      <c r="B72" s="7"/>
      <c r="C72" s="7"/>
      <c r="D72" s="7"/>
      <c r="E72" s="7"/>
      <c r="F72" s="265"/>
      <c r="G72" s="7"/>
      <c r="H72" s="7"/>
      <c r="I72" s="7"/>
      <c r="J72" s="7"/>
      <c r="K72" s="7"/>
      <c r="L72" s="7"/>
      <c r="M72" s="7"/>
      <c r="N72" s="7"/>
      <c r="O72" s="7"/>
      <c r="P72" s="7"/>
      <c r="Q72" s="7"/>
      <c r="R72" s="7"/>
      <c r="S72" s="7"/>
      <c r="T72" s="7"/>
      <c r="U72" s="7"/>
    </row>
    <row r="73" ht="14.25" customHeight="1">
      <c r="A73" s="7"/>
      <c r="B73" s="7"/>
      <c r="C73" s="7"/>
      <c r="D73" s="7"/>
      <c r="E73" s="7"/>
      <c r="F73" s="265"/>
      <c r="G73" s="7"/>
      <c r="H73" s="7"/>
      <c r="I73" s="7"/>
      <c r="J73" s="7"/>
      <c r="K73" s="7"/>
      <c r="L73" s="7"/>
      <c r="M73" s="7"/>
      <c r="N73" s="7"/>
      <c r="O73" s="7"/>
      <c r="P73" s="7"/>
      <c r="Q73" s="7"/>
      <c r="R73" s="7"/>
      <c r="S73" s="7"/>
      <c r="T73" s="7"/>
      <c r="U73" s="7"/>
    </row>
    <row r="74" ht="14.25" customHeight="1">
      <c r="A74" s="7"/>
      <c r="B74" s="7"/>
      <c r="C74" s="7"/>
      <c r="D74" s="7"/>
      <c r="E74" s="7"/>
      <c r="F74" s="265"/>
      <c r="G74" s="7"/>
      <c r="H74" s="7"/>
      <c r="I74" s="7"/>
      <c r="J74" s="7"/>
      <c r="K74" s="7"/>
      <c r="L74" s="7"/>
      <c r="M74" s="7"/>
      <c r="N74" s="7"/>
      <c r="O74" s="7"/>
      <c r="P74" s="7"/>
      <c r="Q74" s="7"/>
      <c r="R74" s="7"/>
      <c r="S74" s="7"/>
      <c r="T74" s="7"/>
      <c r="U74" s="7"/>
    </row>
    <row r="75" ht="14.25" customHeight="1">
      <c r="A75" s="7"/>
      <c r="B75" s="7"/>
      <c r="C75" s="7"/>
      <c r="D75" s="7"/>
      <c r="E75" s="7"/>
      <c r="F75" s="265"/>
      <c r="G75" s="7"/>
      <c r="H75" s="7"/>
      <c r="I75" s="7"/>
      <c r="J75" s="7"/>
      <c r="K75" s="7"/>
      <c r="L75" s="7"/>
      <c r="M75" s="7"/>
      <c r="N75" s="7"/>
      <c r="O75" s="7"/>
      <c r="P75" s="7"/>
      <c r="Q75" s="7"/>
      <c r="R75" s="7"/>
      <c r="S75" s="7"/>
      <c r="T75" s="7"/>
      <c r="U75" s="7"/>
    </row>
    <row r="76" ht="14.25" customHeight="1">
      <c r="A76" s="7"/>
      <c r="B76" s="7"/>
      <c r="C76" s="7"/>
      <c r="D76" s="7"/>
      <c r="E76" s="7"/>
      <c r="F76" s="265"/>
      <c r="G76" s="7"/>
      <c r="H76" s="7"/>
      <c r="I76" s="7"/>
      <c r="J76" s="7"/>
      <c r="K76" s="7"/>
      <c r="L76" s="7"/>
      <c r="M76" s="7"/>
      <c r="N76" s="7"/>
      <c r="O76" s="7"/>
      <c r="P76" s="7"/>
      <c r="Q76" s="7"/>
      <c r="R76" s="7"/>
      <c r="S76" s="7"/>
      <c r="T76" s="7"/>
      <c r="U76" s="7"/>
    </row>
    <row r="77" ht="14.25" customHeight="1">
      <c r="A77" s="7"/>
      <c r="B77" s="7"/>
      <c r="C77" s="7"/>
      <c r="D77" s="7"/>
      <c r="E77" s="7"/>
      <c r="F77" s="265"/>
      <c r="G77" s="7"/>
      <c r="H77" s="7"/>
      <c r="I77" s="7"/>
      <c r="J77" s="7"/>
      <c r="K77" s="7"/>
      <c r="L77" s="7"/>
      <c r="M77" s="7"/>
      <c r="N77" s="7"/>
      <c r="O77" s="7"/>
      <c r="P77" s="7"/>
      <c r="Q77" s="7"/>
      <c r="R77" s="7"/>
      <c r="S77" s="7"/>
      <c r="T77" s="7"/>
      <c r="U77" s="7"/>
    </row>
    <row r="78" ht="14.25" customHeight="1">
      <c r="A78" s="7"/>
      <c r="B78" s="7"/>
      <c r="C78" s="7"/>
      <c r="D78" s="7"/>
      <c r="E78" s="7"/>
      <c r="F78" s="265"/>
      <c r="G78" s="7"/>
      <c r="H78" s="7"/>
      <c r="I78" s="7"/>
      <c r="J78" s="7"/>
      <c r="K78" s="7"/>
      <c r="L78" s="7"/>
      <c r="M78" s="7"/>
      <c r="N78" s="7"/>
      <c r="O78" s="7"/>
      <c r="P78" s="7"/>
      <c r="Q78" s="7"/>
      <c r="R78" s="7"/>
      <c r="S78" s="7"/>
      <c r="T78" s="7"/>
      <c r="U78" s="7"/>
    </row>
    <row r="79" ht="14.25" customHeight="1">
      <c r="A79" s="7"/>
      <c r="B79" s="7"/>
      <c r="C79" s="7"/>
      <c r="D79" s="7"/>
      <c r="E79" s="7"/>
      <c r="F79" s="265"/>
      <c r="G79" s="7"/>
      <c r="H79" s="7"/>
      <c r="I79" s="7"/>
      <c r="J79" s="7"/>
      <c r="K79" s="7"/>
      <c r="L79" s="7"/>
      <c r="M79" s="7"/>
      <c r="N79" s="7"/>
      <c r="O79" s="7"/>
      <c r="P79" s="7"/>
      <c r="Q79" s="7"/>
      <c r="R79" s="7"/>
      <c r="S79" s="7"/>
      <c r="T79" s="7"/>
      <c r="U79" s="7"/>
    </row>
    <row r="80" ht="14.25" customHeight="1">
      <c r="A80" s="7"/>
      <c r="B80" s="7"/>
      <c r="C80" s="7"/>
      <c r="D80" s="7"/>
      <c r="E80" s="7"/>
      <c r="F80" s="265"/>
      <c r="G80" s="7"/>
      <c r="H80" s="7"/>
      <c r="I80" s="7"/>
      <c r="J80" s="7"/>
      <c r="K80" s="7"/>
      <c r="L80" s="7"/>
      <c r="M80" s="7"/>
      <c r="N80" s="7"/>
      <c r="O80" s="7"/>
      <c r="P80" s="7"/>
      <c r="Q80" s="7"/>
      <c r="R80" s="7"/>
      <c r="S80" s="7"/>
      <c r="T80" s="7"/>
      <c r="U80" s="7"/>
    </row>
    <row r="81" ht="14.25" customHeight="1">
      <c r="A81" s="7"/>
      <c r="B81" s="7"/>
      <c r="C81" s="7"/>
      <c r="D81" s="7"/>
      <c r="E81" s="7"/>
      <c r="F81" s="265"/>
      <c r="G81" s="7"/>
      <c r="H81" s="7"/>
      <c r="I81" s="7"/>
      <c r="J81" s="7"/>
      <c r="K81" s="7"/>
      <c r="L81" s="7"/>
      <c r="M81" s="7"/>
      <c r="N81" s="7"/>
      <c r="O81" s="7"/>
      <c r="P81" s="7"/>
      <c r="Q81" s="7"/>
      <c r="R81" s="7"/>
      <c r="S81" s="7"/>
      <c r="T81" s="7"/>
      <c r="U81" s="7"/>
    </row>
    <row r="82" ht="14.25" customHeight="1">
      <c r="A82" s="7"/>
      <c r="B82" s="7"/>
      <c r="C82" s="7"/>
      <c r="D82" s="7"/>
      <c r="E82" s="7"/>
      <c r="F82" s="265"/>
      <c r="G82" s="7"/>
      <c r="H82" s="7"/>
      <c r="I82" s="7"/>
      <c r="J82" s="7"/>
      <c r="K82" s="7"/>
      <c r="L82" s="7"/>
      <c r="M82" s="7"/>
      <c r="N82" s="7"/>
      <c r="O82" s="7"/>
      <c r="P82" s="7"/>
      <c r="Q82" s="7"/>
      <c r="R82" s="7"/>
      <c r="S82" s="7"/>
      <c r="T82" s="7"/>
      <c r="U82" s="7"/>
    </row>
    <row r="83" ht="14.25" customHeight="1">
      <c r="A83" s="7"/>
      <c r="B83" s="7"/>
      <c r="C83" s="7"/>
      <c r="D83" s="7"/>
      <c r="E83" s="7"/>
      <c r="F83" s="265"/>
      <c r="G83" s="7"/>
      <c r="H83" s="7"/>
      <c r="I83" s="7"/>
      <c r="J83" s="7"/>
      <c r="K83" s="7"/>
      <c r="L83" s="7"/>
      <c r="M83" s="7"/>
      <c r="N83" s="7"/>
      <c r="O83" s="7"/>
      <c r="P83" s="7"/>
      <c r="Q83" s="7"/>
      <c r="R83" s="7"/>
      <c r="S83" s="7"/>
      <c r="T83" s="7"/>
      <c r="U83" s="7"/>
    </row>
    <row r="84" ht="14.25" customHeight="1">
      <c r="A84" s="7"/>
      <c r="B84" s="7"/>
      <c r="C84" s="7"/>
      <c r="D84" s="7"/>
      <c r="E84" s="7"/>
      <c r="F84" s="265"/>
      <c r="G84" s="7"/>
      <c r="H84" s="7"/>
      <c r="I84" s="7"/>
      <c r="J84" s="7"/>
      <c r="K84" s="7"/>
      <c r="L84" s="7"/>
      <c r="M84" s="7"/>
      <c r="N84" s="7"/>
      <c r="O84" s="7"/>
      <c r="P84" s="7"/>
      <c r="Q84" s="7"/>
      <c r="R84" s="7"/>
      <c r="S84" s="7"/>
      <c r="T84" s="7"/>
      <c r="U84" s="7"/>
    </row>
    <row r="85" ht="14.25" customHeight="1">
      <c r="A85" s="7"/>
      <c r="B85" s="7"/>
      <c r="C85" s="7"/>
      <c r="D85" s="7"/>
      <c r="E85" s="7"/>
      <c r="F85" s="265"/>
      <c r="G85" s="7"/>
      <c r="H85" s="7"/>
      <c r="I85" s="7"/>
      <c r="J85" s="7"/>
      <c r="K85" s="7"/>
      <c r="L85" s="7"/>
      <c r="M85" s="7"/>
      <c r="N85" s="7"/>
      <c r="O85" s="7"/>
      <c r="P85" s="7"/>
      <c r="Q85" s="7"/>
      <c r="R85" s="7"/>
      <c r="S85" s="7"/>
      <c r="T85" s="7"/>
      <c r="U85" s="7"/>
    </row>
    <row r="86" ht="14.25" customHeight="1">
      <c r="A86" s="7"/>
      <c r="B86" s="7"/>
      <c r="C86" s="7"/>
      <c r="D86" s="7"/>
      <c r="E86" s="7"/>
      <c r="F86" s="265"/>
      <c r="G86" s="7"/>
      <c r="H86" s="7"/>
      <c r="I86" s="7"/>
      <c r="J86" s="7"/>
      <c r="K86" s="7"/>
      <c r="L86" s="7"/>
      <c r="M86" s="7"/>
      <c r="N86" s="7"/>
      <c r="O86" s="7"/>
      <c r="P86" s="7"/>
      <c r="Q86" s="7"/>
      <c r="R86" s="7"/>
      <c r="S86" s="7"/>
      <c r="T86" s="7"/>
      <c r="U86" s="7"/>
    </row>
    <row r="87" ht="14.25" customHeight="1">
      <c r="A87" s="7"/>
      <c r="B87" s="7"/>
      <c r="C87" s="7"/>
      <c r="D87" s="7"/>
      <c r="E87" s="7"/>
      <c r="F87" s="265"/>
      <c r="G87" s="7"/>
      <c r="H87" s="7"/>
      <c r="I87" s="7"/>
      <c r="J87" s="7"/>
      <c r="K87" s="7"/>
      <c r="L87" s="7"/>
      <c r="M87" s="7"/>
      <c r="N87" s="7"/>
      <c r="O87" s="7"/>
      <c r="P87" s="7"/>
      <c r="Q87" s="7"/>
      <c r="R87" s="7"/>
      <c r="S87" s="7"/>
      <c r="T87" s="7"/>
      <c r="U87" s="7"/>
    </row>
    <row r="88" ht="14.25" customHeight="1">
      <c r="A88" s="7"/>
      <c r="B88" s="7"/>
      <c r="C88" s="7"/>
      <c r="D88" s="7"/>
      <c r="E88" s="7"/>
      <c r="F88" s="265"/>
      <c r="G88" s="7"/>
      <c r="H88" s="7"/>
      <c r="I88" s="7"/>
      <c r="J88" s="7"/>
      <c r="K88" s="7"/>
      <c r="L88" s="7"/>
      <c r="M88" s="7"/>
      <c r="N88" s="7"/>
      <c r="O88" s="7"/>
      <c r="P88" s="7"/>
      <c r="Q88" s="7"/>
      <c r="R88" s="7"/>
      <c r="S88" s="7"/>
      <c r="T88" s="7"/>
      <c r="U88" s="7"/>
    </row>
    <row r="89" ht="14.25" customHeight="1">
      <c r="A89" s="7"/>
      <c r="B89" s="7"/>
      <c r="C89" s="7"/>
      <c r="D89" s="7"/>
      <c r="E89" s="7"/>
      <c r="F89" s="265"/>
      <c r="G89" s="7"/>
      <c r="H89" s="7"/>
      <c r="I89" s="7"/>
      <c r="J89" s="7"/>
      <c r="K89" s="7"/>
      <c r="L89" s="7"/>
      <c r="M89" s="7"/>
      <c r="N89" s="7"/>
      <c r="O89" s="7"/>
      <c r="P89" s="7"/>
      <c r="Q89" s="7"/>
      <c r="R89" s="7"/>
      <c r="S89" s="7"/>
      <c r="T89" s="7"/>
      <c r="U89" s="7"/>
    </row>
    <row r="90" ht="14.25" customHeight="1">
      <c r="A90" s="7"/>
      <c r="B90" s="7"/>
      <c r="C90" s="7"/>
      <c r="D90" s="7"/>
      <c r="E90" s="7"/>
      <c r="F90" s="265"/>
      <c r="G90" s="7"/>
      <c r="H90" s="7"/>
      <c r="I90" s="7"/>
      <c r="J90" s="7"/>
      <c r="K90" s="7"/>
      <c r="L90" s="7"/>
      <c r="M90" s="7"/>
      <c r="N90" s="7"/>
      <c r="O90" s="7"/>
      <c r="P90" s="7"/>
      <c r="Q90" s="7"/>
      <c r="R90" s="7"/>
      <c r="S90" s="7"/>
      <c r="T90" s="7"/>
      <c r="U90" s="7"/>
    </row>
    <row r="91" ht="14.25" customHeight="1">
      <c r="A91" s="7"/>
      <c r="B91" s="7"/>
      <c r="C91" s="7"/>
      <c r="D91" s="7"/>
      <c r="E91" s="7"/>
      <c r="F91" s="265"/>
      <c r="G91" s="7"/>
      <c r="H91" s="7"/>
      <c r="I91" s="7"/>
      <c r="J91" s="7"/>
      <c r="K91" s="7"/>
      <c r="L91" s="7"/>
      <c r="M91" s="7"/>
      <c r="N91" s="7"/>
      <c r="O91" s="7"/>
      <c r="P91" s="7"/>
      <c r="Q91" s="7"/>
      <c r="R91" s="7"/>
      <c r="S91" s="7"/>
      <c r="T91" s="7"/>
      <c r="U91" s="7"/>
    </row>
    <row r="92" ht="14.25" customHeight="1">
      <c r="A92" s="7"/>
      <c r="B92" s="7"/>
      <c r="C92" s="7"/>
      <c r="D92" s="7"/>
      <c r="E92" s="7"/>
      <c r="F92" s="265"/>
      <c r="G92" s="7"/>
      <c r="H92" s="7"/>
      <c r="I92" s="7"/>
      <c r="J92" s="7"/>
      <c r="K92" s="7"/>
      <c r="L92" s="7"/>
      <c r="M92" s="7"/>
      <c r="N92" s="7"/>
      <c r="O92" s="7"/>
      <c r="P92" s="7"/>
      <c r="Q92" s="7"/>
      <c r="R92" s="7"/>
      <c r="S92" s="7"/>
      <c r="T92" s="7"/>
      <c r="U92" s="7"/>
    </row>
    <row r="93" ht="14.25" customHeight="1">
      <c r="A93" s="7"/>
      <c r="B93" s="7"/>
      <c r="C93" s="7"/>
      <c r="D93" s="7"/>
      <c r="E93" s="7"/>
      <c r="F93" s="265"/>
      <c r="G93" s="7"/>
      <c r="H93" s="7"/>
      <c r="I93" s="7"/>
      <c r="J93" s="7"/>
      <c r="K93" s="7"/>
      <c r="L93" s="7"/>
      <c r="M93" s="7"/>
      <c r="N93" s="7"/>
      <c r="O93" s="7"/>
      <c r="P93" s="7"/>
      <c r="Q93" s="7"/>
      <c r="R93" s="7"/>
      <c r="S93" s="7"/>
      <c r="T93" s="7"/>
      <c r="U93" s="7"/>
    </row>
    <row r="94" ht="14.25" customHeight="1">
      <c r="A94" s="7"/>
      <c r="B94" s="7"/>
      <c r="C94" s="7"/>
      <c r="D94" s="7"/>
      <c r="E94" s="7"/>
      <c r="F94" s="7"/>
      <c r="G94" s="7"/>
      <c r="H94" s="7"/>
      <c r="I94" s="7"/>
      <c r="J94" s="7"/>
      <c r="K94" s="7"/>
      <c r="L94" s="7"/>
      <c r="M94" s="7"/>
      <c r="N94" s="7"/>
      <c r="O94" s="7"/>
      <c r="P94" s="7"/>
      <c r="Q94" s="7"/>
      <c r="R94" s="7"/>
      <c r="S94" s="7"/>
      <c r="T94" s="7"/>
      <c r="U94" s="7"/>
    </row>
    <row r="95" ht="14.25" customHeight="1">
      <c r="A95" s="7"/>
      <c r="B95" s="7"/>
      <c r="C95" s="7"/>
      <c r="D95" s="7"/>
      <c r="E95" s="7"/>
      <c r="F95" s="7"/>
      <c r="G95" s="7"/>
      <c r="H95" s="7"/>
      <c r="I95" s="7"/>
      <c r="J95" s="7"/>
      <c r="K95" s="7"/>
      <c r="L95" s="7"/>
      <c r="M95" s="7"/>
      <c r="N95" s="7"/>
      <c r="O95" s="7"/>
      <c r="P95" s="7"/>
      <c r="Q95" s="7"/>
      <c r="R95" s="7"/>
      <c r="S95" s="7"/>
      <c r="T95" s="7"/>
      <c r="U95" s="7"/>
    </row>
    <row r="96" ht="14.25" customHeight="1">
      <c r="A96" s="7"/>
      <c r="B96" s="7"/>
      <c r="C96" s="7"/>
      <c r="D96" s="7"/>
      <c r="E96" s="7"/>
      <c r="F96" s="7"/>
      <c r="G96" s="7"/>
      <c r="H96" s="7"/>
      <c r="I96" s="7"/>
      <c r="J96" s="7"/>
      <c r="K96" s="7"/>
      <c r="L96" s="7"/>
      <c r="M96" s="7"/>
      <c r="N96" s="7"/>
      <c r="O96" s="7"/>
      <c r="P96" s="7"/>
      <c r="Q96" s="7"/>
      <c r="R96" s="7"/>
      <c r="S96" s="7"/>
      <c r="T96" s="7"/>
      <c r="U96" s="7"/>
    </row>
    <row r="97" ht="14.25" customHeight="1">
      <c r="A97" s="7"/>
      <c r="B97" s="7"/>
      <c r="C97" s="7"/>
      <c r="D97" s="7"/>
      <c r="E97" s="7"/>
      <c r="F97" s="7"/>
      <c r="G97" s="7"/>
      <c r="H97" s="7"/>
      <c r="I97" s="7"/>
      <c r="J97" s="7"/>
      <c r="K97" s="7"/>
      <c r="L97" s="7"/>
      <c r="M97" s="7"/>
      <c r="N97" s="7"/>
      <c r="O97" s="7"/>
      <c r="P97" s="7"/>
      <c r="Q97" s="7"/>
      <c r="R97" s="7"/>
      <c r="S97" s="7"/>
      <c r="T97" s="7"/>
      <c r="U97" s="7"/>
    </row>
    <row r="98" ht="14.25" customHeight="1">
      <c r="A98" s="7"/>
      <c r="B98" s="7"/>
      <c r="C98" s="7"/>
      <c r="D98" s="7"/>
      <c r="E98" s="7"/>
      <c r="F98" s="7"/>
      <c r="G98" s="7"/>
      <c r="H98" s="7"/>
      <c r="I98" s="7"/>
      <c r="J98" s="7"/>
      <c r="K98" s="7"/>
      <c r="L98" s="7"/>
      <c r="M98" s="7"/>
      <c r="N98" s="7"/>
      <c r="O98" s="7"/>
      <c r="P98" s="7"/>
      <c r="Q98" s="7"/>
      <c r="R98" s="7"/>
      <c r="S98" s="7"/>
      <c r="T98" s="7"/>
      <c r="U98" s="7"/>
    </row>
    <row r="99" ht="14.25" customHeight="1">
      <c r="A99" s="7"/>
      <c r="B99" s="7"/>
      <c r="C99" s="7"/>
      <c r="D99" s="7"/>
      <c r="E99" s="7"/>
      <c r="F99" s="7"/>
      <c r="G99" s="7"/>
      <c r="H99" s="7"/>
      <c r="I99" s="7"/>
      <c r="J99" s="7"/>
      <c r="K99" s="7"/>
      <c r="L99" s="7"/>
      <c r="M99" s="7"/>
      <c r="N99" s="7"/>
      <c r="O99" s="7"/>
      <c r="P99" s="7"/>
      <c r="Q99" s="7"/>
      <c r="R99" s="7"/>
      <c r="S99" s="7"/>
      <c r="T99" s="7"/>
      <c r="U99" s="7"/>
    </row>
    <row r="100" ht="14.25" customHeight="1">
      <c r="A100" s="7"/>
      <c r="B100" s="7"/>
      <c r="C100" s="7"/>
      <c r="D100" s="7"/>
      <c r="E100" s="7"/>
      <c r="F100" s="7"/>
      <c r="G100" s="7"/>
      <c r="H100" s="7"/>
      <c r="I100" s="7"/>
      <c r="J100" s="7"/>
      <c r="K100" s="7"/>
      <c r="L100" s="7"/>
      <c r="M100" s="7"/>
      <c r="N100" s="7"/>
      <c r="O100" s="7"/>
      <c r="P100" s="7"/>
      <c r="Q100" s="7"/>
      <c r="R100" s="7"/>
      <c r="S100" s="7"/>
      <c r="T100" s="7"/>
      <c r="U100" s="7"/>
    </row>
    <row r="101" ht="14.25" customHeight="1">
      <c r="A101" s="7"/>
      <c r="B101" s="7"/>
      <c r="C101" s="7"/>
      <c r="D101" s="7"/>
      <c r="E101" s="7"/>
      <c r="F101" s="7"/>
      <c r="G101" s="7"/>
      <c r="H101" s="7"/>
      <c r="I101" s="7"/>
      <c r="J101" s="7"/>
      <c r="K101" s="7"/>
      <c r="L101" s="7"/>
      <c r="M101" s="7"/>
      <c r="N101" s="7"/>
      <c r="O101" s="7"/>
      <c r="P101" s="7"/>
      <c r="Q101" s="7"/>
      <c r="R101" s="7"/>
      <c r="S101" s="7"/>
      <c r="T101" s="7"/>
      <c r="U101" s="7"/>
    </row>
    <row r="102" ht="14.25" customHeight="1">
      <c r="A102" s="7"/>
      <c r="B102" s="7"/>
      <c r="C102" s="7"/>
      <c r="D102" s="7"/>
      <c r="E102" s="7"/>
      <c r="F102" s="7"/>
      <c r="G102" s="7"/>
      <c r="H102" s="7"/>
      <c r="I102" s="7"/>
      <c r="J102" s="7"/>
      <c r="K102" s="7"/>
      <c r="L102" s="7"/>
      <c r="M102" s="7"/>
      <c r="N102" s="7"/>
      <c r="O102" s="7"/>
      <c r="P102" s="7"/>
      <c r="Q102" s="7"/>
      <c r="R102" s="7"/>
      <c r="S102" s="7"/>
      <c r="T102" s="7"/>
      <c r="U102" s="7"/>
    </row>
    <row r="103" ht="14.25" customHeight="1">
      <c r="A103" s="7"/>
      <c r="B103" s="7"/>
      <c r="C103" s="7"/>
      <c r="D103" s="7"/>
      <c r="E103" s="7"/>
      <c r="F103" s="7"/>
      <c r="G103" s="7"/>
      <c r="H103" s="7"/>
      <c r="I103" s="7"/>
      <c r="J103" s="7"/>
      <c r="K103" s="7"/>
      <c r="L103" s="7"/>
      <c r="M103" s="7"/>
      <c r="N103" s="7"/>
      <c r="O103" s="7"/>
      <c r="P103" s="7"/>
      <c r="Q103" s="7"/>
      <c r="R103" s="7"/>
      <c r="S103" s="7"/>
      <c r="T103" s="7"/>
      <c r="U103" s="7"/>
    </row>
    <row r="104" ht="14.25" customHeight="1">
      <c r="A104" s="7"/>
      <c r="B104" s="7"/>
      <c r="C104" s="7"/>
      <c r="D104" s="7"/>
      <c r="E104" s="7"/>
      <c r="F104" s="7"/>
      <c r="G104" s="7"/>
      <c r="H104" s="7"/>
      <c r="I104" s="7"/>
      <c r="J104" s="7"/>
      <c r="K104" s="7"/>
      <c r="L104" s="7"/>
      <c r="M104" s="7"/>
      <c r="N104" s="7"/>
      <c r="O104" s="7"/>
      <c r="P104" s="7"/>
      <c r="Q104" s="7"/>
      <c r="R104" s="7"/>
      <c r="S104" s="7"/>
      <c r="T104" s="7"/>
      <c r="U104" s="7"/>
    </row>
    <row r="105" ht="14.25" customHeight="1">
      <c r="A105" s="7"/>
      <c r="B105" s="7"/>
      <c r="C105" s="7"/>
      <c r="D105" s="7"/>
      <c r="E105" s="7"/>
      <c r="F105" s="7"/>
      <c r="G105" s="7"/>
      <c r="H105" s="7"/>
      <c r="I105" s="7"/>
      <c r="J105" s="7"/>
      <c r="K105" s="7"/>
      <c r="L105" s="7"/>
      <c r="M105" s="7"/>
      <c r="N105" s="7"/>
      <c r="O105" s="7"/>
      <c r="P105" s="7"/>
      <c r="Q105" s="7"/>
      <c r="R105" s="7"/>
      <c r="S105" s="7"/>
      <c r="T105" s="7"/>
      <c r="U105" s="7"/>
    </row>
    <row r="106" ht="14.25" customHeight="1">
      <c r="A106" s="7"/>
      <c r="B106" s="7"/>
      <c r="C106" s="7"/>
      <c r="D106" s="7"/>
      <c r="E106" s="7"/>
      <c r="F106" s="7"/>
      <c r="G106" s="7"/>
      <c r="H106" s="7"/>
      <c r="I106" s="7"/>
      <c r="J106" s="7"/>
      <c r="K106" s="7"/>
      <c r="L106" s="7"/>
      <c r="M106" s="7"/>
      <c r="N106" s="7"/>
      <c r="O106" s="7"/>
      <c r="P106" s="7"/>
      <c r="Q106" s="7"/>
      <c r="R106" s="7"/>
      <c r="S106" s="7"/>
      <c r="T106" s="7"/>
      <c r="U106" s="7"/>
    </row>
    <row r="107" ht="14.25" customHeight="1">
      <c r="A107" s="7"/>
      <c r="B107" s="7"/>
      <c r="C107" s="7"/>
      <c r="D107" s="7"/>
      <c r="E107" s="7"/>
      <c r="F107" s="7"/>
      <c r="G107" s="7"/>
      <c r="H107" s="7"/>
      <c r="I107" s="7"/>
      <c r="J107" s="7"/>
      <c r="K107" s="7"/>
      <c r="L107" s="7"/>
      <c r="M107" s="7"/>
      <c r="N107" s="7"/>
      <c r="O107" s="7"/>
      <c r="P107" s="7"/>
      <c r="Q107" s="7"/>
      <c r="R107" s="7"/>
      <c r="S107" s="7"/>
      <c r="T107" s="7"/>
      <c r="U107" s="7"/>
    </row>
    <row r="108" ht="14.25" customHeight="1">
      <c r="A108" s="7"/>
      <c r="B108" s="7"/>
      <c r="C108" s="7"/>
      <c r="D108" s="7"/>
      <c r="E108" s="7"/>
      <c r="F108" s="7"/>
      <c r="G108" s="7"/>
      <c r="H108" s="7"/>
      <c r="I108" s="7"/>
      <c r="J108" s="7"/>
      <c r="K108" s="7"/>
      <c r="L108" s="7"/>
      <c r="M108" s="7"/>
      <c r="N108" s="7"/>
      <c r="O108" s="7"/>
      <c r="P108" s="7"/>
      <c r="Q108" s="7"/>
      <c r="R108" s="7"/>
      <c r="S108" s="7"/>
      <c r="T108" s="7"/>
      <c r="U108" s="7"/>
    </row>
    <row r="109" ht="14.25" customHeight="1">
      <c r="A109" s="7"/>
      <c r="B109" s="7"/>
      <c r="C109" s="7"/>
      <c r="D109" s="7"/>
      <c r="E109" s="7"/>
      <c r="F109" s="7"/>
      <c r="G109" s="7"/>
      <c r="H109" s="7"/>
      <c r="I109" s="7"/>
      <c r="J109" s="7"/>
      <c r="K109" s="7"/>
      <c r="L109" s="7"/>
      <c r="M109" s="7"/>
      <c r="N109" s="7"/>
      <c r="O109" s="7"/>
      <c r="P109" s="7"/>
      <c r="Q109" s="7"/>
      <c r="R109" s="7"/>
      <c r="S109" s="7"/>
      <c r="T109" s="7"/>
      <c r="U109" s="7"/>
    </row>
    <row r="110" ht="14.25" customHeight="1">
      <c r="A110" s="7"/>
      <c r="B110" s="7"/>
      <c r="C110" s="7"/>
      <c r="D110" s="7"/>
      <c r="E110" s="7"/>
      <c r="F110" s="7"/>
      <c r="G110" s="7"/>
      <c r="H110" s="7"/>
      <c r="I110" s="7"/>
      <c r="J110" s="7"/>
      <c r="K110" s="7"/>
      <c r="L110" s="7"/>
      <c r="M110" s="7"/>
      <c r="N110" s="7"/>
      <c r="O110" s="7"/>
      <c r="P110" s="7"/>
      <c r="Q110" s="7"/>
      <c r="R110" s="7"/>
      <c r="S110" s="7"/>
      <c r="T110" s="7"/>
      <c r="U110" s="7"/>
    </row>
    <row r="111" ht="14.25" customHeight="1">
      <c r="A111" s="7"/>
      <c r="B111" s="7"/>
      <c r="C111" s="7"/>
      <c r="D111" s="7"/>
      <c r="E111" s="7"/>
      <c r="F111" s="7"/>
      <c r="G111" s="7"/>
      <c r="H111" s="7"/>
      <c r="I111" s="7"/>
      <c r="J111" s="7"/>
      <c r="K111" s="7"/>
      <c r="L111" s="7"/>
      <c r="M111" s="7"/>
      <c r="N111" s="7"/>
      <c r="O111" s="7"/>
      <c r="P111" s="7"/>
      <c r="Q111" s="7"/>
      <c r="R111" s="7"/>
      <c r="S111" s="7"/>
      <c r="T111" s="7"/>
      <c r="U111" s="7"/>
    </row>
    <row r="112" ht="14.25" customHeight="1">
      <c r="A112" s="7"/>
      <c r="B112" s="7"/>
      <c r="C112" s="7"/>
      <c r="D112" s="7"/>
      <c r="E112" s="7"/>
      <c r="F112" s="7"/>
      <c r="G112" s="7"/>
      <c r="H112" s="7"/>
      <c r="I112" s="7"/>
      <c r="J112" s="7"/>
      <c r="K112" s="7"/>
      <c r="L112" s="7"/>
      <c r="M112" s="7"/>
      <c r="N112" s="7"/>
      <c r="O112" s="7"/>
      <c r="P112" s="7"/>
      <c r="Q112" s="7"/>
      <c r="R112" s="7"/>
      <c r="S112" s="7"/>
      <c r="T112" s="7"/>
      <c r="U112" s="7"/>
    </row>
    <row r="113" ht="14.25" customHeight="1">
      <c r="A113" s="7"/>
      <c r="B113" s="7"/>
      <c r="C113" s="7"/>
      <c r="D113" s="7"/>
      <c r="E113" s="7"/>
      <c r="F113" s="7"/>
      <c r="G113" s="7"/>
      <c r="H113" s="7"/>
      <c r="I113" s="7"/>
      <c r="J113" s="7"/>
      <c r="K113" s="7"/>
      <c r="L113" s="7"/>
      <c r="M113" s="7"/>
      <c r="N113" s="7"/>
      <c r="O113" s="7"/>
      <c r="P113" s="7"/>
      <c r="Q113" s="7"/>
      <c r="R113" s="7"/>
      <c r="S113" s="7"/>
      <c r="T113" s="7"/>
      <c r="U113" s="7"/>
    </row>
    <row r="114" ht="14.25" customHeight="1">
      <c r="A114" s="7"/>
      <c r="B114" s="7"/>
      <c r="C114" s="7"/>
      <c r="D114" s="7"/>
      <c r="E114" s="7"/>
      <c r="F114" s="7"/>
      <c r="G114" s="7"/>
      <c r="H114" s="7"/>
      <c r="I114" s="7"/>
      <c r="J114" s="7"/>
      <c r="K114" s="7"/>
      <c r="L114" s="7"/>
      <c r="M114" s="7"/>
      <c r="N114" s="7"/>
      <c r="O114" s="7"/>
      <c r="P114" s="7"/>
      <c r="Q114" s="7"/>
      <c r="R114" s="7"/>
      <c r="S114" s="7"/>
      <c r="T114" s="7"/>
      <c r="U114" s="7"/>
    </row>
    <row r="115" ht="14.25" customHeight="1">
      <c r="A115" s="7"/>
      <c r="B115" s="7"/>
      <c r="C115" s="7"/>
      <c r="D115" s="7"/>
      <c r="E115" s="7"/>
      <c r="F115" s="7"/>
      <c r="G115" s="7"/>
      <c r="H115" s="7"/>
      <c r="I115" s="7"/>
      <c r="J115" s="7"/>
      <c r="K115" s="7"/>
      <c r="L115" s="7"/>
      <c r="M115" s="7"/>
      <c r="N115" s="7"/>
      <c r="O115" s="7"/>
      <c r="P115" s="7"/>
      <c r="Q115" s="7"/>
      <c r="R115" s="7"/>
      <c r="S115" s="7"/>
      <c r="T115" s="7"/>
      <c r="U115" s="7"/>
    </row>
    <row r="116" ht="14.25" customHeight="1">
      <c r="A116" s="7"/>
      <c r="B116" s="7"/>
      <c r="C116" s="7"/>
      <c r="D116" s="7"/>
      <c r="E116" s="7"/>
      <c r="F116" s="7"/>
      <c r="G116" s="7"/>
      <c r="H116" s="7"/>
      <c r="I116" s="7"/>
      <c r="J116" s="7"/>
      <c r="K116" s="7"/>
      <c r="L116" s="7"/>
      <c r="M116" s="7"/>
      <c r="N116" s="7"/>
      <c r="O116" s="7"/>
      <c r="P116" s="7"/>
      <c r="Q116" s="7"/>
      <c r="R116" s="7"/>
      <c r="S116" s="7"/>
      <c r="T116" s="7"/>
      <c r="U116" s="7"/>
    </row>
    <row r="117" ht="14.25" customHeight="1">
      <c r="A117" s="7"/>
      <c r="B117" s="7"/>
      <c r="C117" s="7"/>
      <c r="D117" s="7"/>
      <c r="E117" s="7"/>
      <c r="F117" s="7"/>
      <c r="G117" s="7"/>
      <c r="H117" s="7"/>
      <c r="I117" s="7"/>
      <c r="J117" s="7"/>
      <c r="K117" s="7"/>
      <c r="L117" s="7"/>
      <c r="M117" s="7"/>
      <c r="N117" s="7"/>
      <c r="O117" s="7"/>
      <c r="P117" s="7"/>
      <c r="Q117" s="7"/>
      <c r="R117" s="7"/>
      <c r="S117" s="7"/>
      <c r="T117" s="7"/>
      <c r="U117" s="7"/>
    </row>
    <row r="118" ht="14.25" customHeight="1">
      <c r="A118" s="7"/>
      <c r="B118" s="7"/>
      <c r="C118" s="7"/>
      <c r="D118" s="7"/>
      <c r="E118" s="7"/>
      <c r="F118" s="7"/>
      <c r="G118" s="7"/>
      <c r="H118" s="7"/>
      <c r="I118" s="7"/>
      <c r="J118" s="7"/>
      <c r="K118" s="7"/>
      <c r="L118" s="7"/>
      <c r="M118" s="7"/>
      <c r="N118" s="7"/>
      <c r="O118" s="7"/>
      <c r="P118" s="7"/>
      <c r="Q118" s="7"/>
      <c r="R118" s="7"/>
      <c r="S118" s="7"/>
      <c r="T118" s="7"/>
      <c r="U118" s="7"/>
    </row>
    <row r="119" ht="14.25" customHeight="1">
      <c r="A119" s="7"/>
      <c r="B119" s="7"/>
      <c r="C119" s="7"/>
      <c r="D119" s="7"/>
      <c r="E119" s="7"/>
      <c r="F119" s="7"/>
      <c r="G119" s="7"/>
      <c r="H119" s="7"/>
      <c r="I119" s="7"/>
      <c r="J119" s="7"/>
      <c r="K119" s="7"/>
      <c r="L119" s="7"/>
      <c r="M119" s="7"/>
      <c r="N119" s="7"/>
      <c r="O119" s="7"/>
      <c r="P119" s="7"/>
      <c r="Q119" s="7"/>
      <c r="R119" s="7"/>
      <c r="S119" s="7"/>
      <c r="T119" s="7"/>
      <c r="U119" s="7"/>
    </row>
    <row r="120" ht="14.25" customHeight="1">
      <c r="A120" s="7"/>
      <c r="B120" s="7"/>
      <c r="C120" s="7"/>
      <c r="D120" s="7"/>
      <c r="E120" s="7"/>
      <c r="F120" s="7"/>
      <c r="G120" s="7"/>
      <c r="H120" s="7"/>
      <c r="I120" s="7"/>
      <c r="J120" s="7"/>
      <c r="K120" s="7"/>
      <c r="L120" s="7"/>
      <c r="M120" s="7"/>
      <c r="N120" s="7"/>
      <c r="O120" s="7"/>
      <c r="P120" s="7"/>
      <c r="Q120" s="7"/>
      <c r="R120" s="7"/>
      <c r="S120" s="7"/>
      <c r="T120" s="7"/>
      <c r="U120" s="7"/>
    </row>
    <row r="121" ht="14.25" customHeight="1">
      <c r="A121" s="7"/>
      <c r="B121" s="7"/>
      <c r="C121" s="7"/>
      <c r="D121" s="7"/>
      <c r="E121" s="7"/>
      <c r="F121" s="7"/>
      <c r="G121" s="7"/>
      <c r="H121" s="7"/>
      <c r="I121" s="7"/>
      <c r="J121" s="7"/>
      <c r="K121" s="7"/>
      <c r="L121" s="7"/>
      <c r="M121" s="7"/>
      <c r="N121" s="7"/>
      <c r="O121" s="7"/>
      <c r="P121" s="7"/>
      <c r="Q121" s="7"/>
      <c r="R121" s="7"/>
      <c r="S121" s="7"/>
      <c r="T121" s="7"/>
      <c r="U121" s="7"/>
    </row>
    <row r="122" ht="14.25" customHeight="1">
      <c r="A122" s="7"/>
      <c r="B122" s="7"/>
      <c r="C122" s="7"/>
      <c r="D122" s="7"/>
      <c r="E122" s="7"/>
      <c r="F122" s="7"/>
      <c r="G122" s="7"/>
      <c r="H122" s="7"/>
      <c r="I122" s="7"/>
      <c r="J122" s="7"/>
      <c r="K122" s="7"/>
      <c r="L122" s="7"/>
      <c r="M122" s="7"/>
      <c r="N122" s="7"/>
      <c r="O122" s="7"/>
      <c r="P122" s="7"/>
      <c r="Q122" s="7"/>
      <c r="R122" s="7"/>
      <c r="S122" s="7"/>
      <c r="T122" s="7"/>
      <c r="U122" s="7"/>
    </row>
    <row r="123" ht="14.25" customHeight="1">
      <c r="A123" s="7"/>
      <c r="B123" s="7"/>
      <c r="C123" s="7"/>
      <c r="D123" s="7"/>
      <c r="E123" s="7"/>
      <c r="F123" s="7"/>
      <c r="G123" s="7"/>
      <c r="H123" s="7"/>
      <c r="I123" s="7"/>
      <c r="J123" s="7"/>
      <c r="K123" s="7"/>
      <c r="L123" s="7"/>
      <c r="M123" s="7"/>
      <c r="N123" s="7"/>
      <c r="O123" s="7"/>
      <c r="P123" s="7"/>
      <c r="Q123" s="7"/>
      <c r="R123" s="7"/>
      <c r="S123" s="7"/>
      <c r="T123" s="7"/>
      <c r="U123" s="7"/>
    </row>
    <row r="124" ht="14.25" customHeight="1">
      <c r="A124" s="7"/>
      <c r="B124" s="7"/>
      <c r="C124" s="7"/>
      <c r="D124" s="7"/>
      <c r="E124" s="7"/>
      <c r="F124" s="7"/>
      <c r="G124" s="7"/>
      <c r="H124" s="7"/>
      <c r="I124" s="7"/>
      <c r="J124" s="7"/>
      <c r="K124" s="7"/>
      <c r="L124" s="7"/>
      <c r="M124" s="7"/>
      <c r="N124" s="7"/>
      <c r="O124" s="7"/>
      <c r="P124" s="7"/>
      <c r="Q124" s="7"/>
      <c r="R124" s="7"/>
      <c r="S124" s="7"/>
      <c r="T124" s="7"/>
      <c r="U124" s="7"/>
    </row>
    <row r="125" ht="14.25" customHeight="1">
      <c r="A125" s="7"/>
      <c r="B125" s="7"/>
      <c r="C125" s="7"/>
      <c r="D125" s="7"/>
      <c r="E125" s="7"/>
      <c r="F125" s="7"/>
      <c r="G125" s="7"/>
      <c r="H125" s="7"/>
      <c r="I125" s="7"/>
      <c r="J125" s="7"/>
      <c r="K125" s="7"/>
      <c r="L125" s="7"/>
      <c r="M125" s="7"/>
      <c r="N125" s="7"/>
      <c r="O125" s="7"/>
      <c r="P125" s="7"/>
      <c r="Q125" s="7"/>
      <c r="R125" s="7"/>
      <c r="S125" s="7"/>
      <c r="T125" s="7"/>
      <c r="U125" s="7"/>
    </row>
    <row r="126" ht="14.25" customHeight="1">
      <c r="A126" s="7"/>
      <c r="B126" s="7"/>
      <c r="C126" s="7"/>
      <c r="D126" s="7"/>
      <c r="E126" s="7"/>
      <c r="F126" s="7"/>
      <c r="G126" s="7"/>
      <c r="H126" s="7"/>
      <c r="I126" s="7"/>
      <c r="J126" s="7"/>
      <c r="K126" s="7"/>
      <c r="L126" s="7"/>
      <c r="M126" s="7"/>
      <c r="N126" s="7"/>
      <c r="O126" s="7"/>
      <c r="P126" s="7"/>
      <c r="Q126" s="7"/>
      <c r="R126" s="7"/>
      <c r="S126" s="7"/>
      <c r="T126" s="7"/>
      <c r="U126" s="7"/>
    </row>
    <row r="127" ht="14.25" customHeight="1">
      <c r="A127" s="7"/>
      <c r="B127" s="7"/>
      <c r="C127" s="7"/>
      <c r="D127" s="7"/>
      <c r="E127" s="7"/>
      <c r="F127" s="7"/>
      <c r="G127" s="7"/>
      <c r="H127" s="7"/>
      <c r="I127" s="7"/>
      <c r="J127" s="7"/>
      <c r="K127" s="7"/>
      <c r="L127" s="7"/>
      <c r="M127" s="7"/>
      <c r="N127" s="7"/>
      <c r="O127" s="7"/>
      <c r="P127" s="7"/>
      <c r="Q127" s="7"/>
      <c r="R127" s="7"/>
      <c r="S127" s="7"/>
      <c r="T127" s="7"/>
      <c r="U127" s="7"/>
    </row>
    <row r="128" ht="14.25" customHeight="1">
      <c r="A128" s="7"/>
      <c r="B128" s="7"/>
      <c r="C128" s="7"/>
      <c r="D128" s="7"/>
      <c r="E128" s="7"/>
      <c r="F128" s="7"/>
      <c r="G128" s="7"/>
      <c r="H128" s="7"/>
      <c r="I128" s="7"/>
      <c r="J128" s="7"/>
      <c r="K128" s="7"/>
      <c r="L128" s="7"/>
      <c r="M128" s="7"/>
      <c r="N128" s="7"/>
      <c r="O128" s="7"/>
      <c r="P128" s="7"/>
      <c r="Q128" s="7"/>
      <c r="R128" s="7"/>
      <c r="S128" s="7"/>
      <c r="T128" s="7"/>
      <c r="U128" s="7"/>
    </row>
    <row r="129" ht="14.25" customHeight="1">
      <c r="A129" s="7"/>
      <c r="B129" s="7"/>
      <c r="C129" s="7"/>
      <c r="D129" s="7"/>
      <c r="E129" s="7"/>
      <c r="F129" s="7"/>
      <c r="G129" s="7"/>
      <c r="H129" s="7"/>
      <c r="I129" s="7"/>
      <c r="J129" s="7"/>
      <c r="K129" s="7"/>
      <c r="L129" s="7"/>
      <c r="M129" s="7"/>
      <c r="N129" s="7"/>
      <c r="O129" s="7"/>
      <c r="P129" s="7"/>
      <c r="Q129" s="7"/>
      <c r="R129" s="7"/>
      <c r="S129" s="7"/>
      <c r="T129" s="7"/>
      <c r="U129" s="7"/>
    </row>
    <row r="130" ht="14.25" customHeight="1">
      <c r="A130" s="7"/>
      <c r="B130" s="7"/>
      <c r="C130" s="7"/>
      <c r="D130" s="7"/>
      <c r="E130" s="7"/>
      <c r="F130" s="7"/>
      <c r="G130" s="7"/>
      <c r="H130" s="7"/>
      <c r="I130" s="7"/>
      <c r="J130" s="7"/>
      <c r="K130" s="7"/>
      <c r="L130" s="7"/>
      <c r="M130" s="7"/>
      <c r="N130" s="7"/>
      <c r="O130" s="7"/>
      <c r="P130" s="7"/>
      <c r="Q130" s="7"/>
      <c r="R130" s="7"/>
      <c r="S130" s="7"/>
      <c r="T130" s="7"/>
      <c r="U130" s="7"/>
    </row>
    <row r="131" ht="14.25" customHeight="1">
      <c r="A131" s="7"/>
      <c r="B131" s="7"/>
      <c r="C131" s="7"/>
      <c r="D131" s="7"/>
      <c r="E131" s="7"/>
      <c r="F131" s="7"/>
      <c r="G131" s="7"/>
      <c r="H131" s="7"/>
      <c r="I131" s="7"/>
      <c r="J131" s="7"/>
      <c r="K131" s="7"/>
      <c r="L131" s="7"/>
      <c r="M131" s="7"/>
      <c r="N131" s="7"/>
      <c r="O131" s="7"/>
      <c r="P131" s="7"/>
      <c r="Q131" s="7"/>
      <c r="R131" s="7"/>
      <c r="S131" s="7"/>
      <c r="T131" s="7"/>
      <c r="U131" s="7"/>
    </row>
    <row r="132" ht="14.25" customHeight="1">
      <c r="A132" s="7"/>
      <c r="B132" s="7"/>
      <c r="C132" s="7"/>
      <c r="D132" s="7"/>
      <c r="E132" s="7"/>
      <c r="F132" s="7"/>
      <c r="G132" s="7"/>
      <c r="H132" s="7"/>
      <c r="I132" s="7"/>
      <c r="J132" s="7"/>
      <c r="K132" s="7"/>
      <c r="L132" s="7"/>
      <c r="M132" s="7"/>
      <c r="N132" s="7"/>
      <c r="O132" s="7"/>
      <c r="P132" s="7"/>
      <c r="Q132" s="7"/>
      <c r="R132" s="7"/>
      <c r="S132" s="7"/>
      <c r="T132" s="7"/>
      <c r="U132" s="7"/>
    </row>
    <row r="133" ht="14.25" customHeight="1">
      <c r="A133" s="7"/>
      <c r="B133" s="7"/>
      <c r="C133" s="7"/>
      <c r="D133" s="7"/>
      <c r="E133" s="7"/>
      <c r="F133" s="7"/>
      <c r="G133" s="7"/>
      <c r="H133" s="7"/>
      <c r="I133" s="7"/>
      <c r="J133" s="7"/>
      <c r="K133" s="7"/>
      <c r="L133" s="7"/>
      <c r="M133" s="7"/>
      <c r="N133" s="7"/>
      <c r="O133" s="7"/>
      <c r="P133" s="7"/>
      <c r="Q133" s="7"/>
      <c r="R133" s="7"/>
      <c r="S133" s="7"/>
      <c r="T133" s="7"/>
      <c r="U133" s="7"/>
    </row>
    <row r="134" ht="14.25" customHeight="1">
      <c r="A134" s="7"/>
      <c r="B134" s="7"/>
      <c r="C134" s="7"/>
      <c r="D134" s="7"/>
      <c r="E134" s="7"/>
      <c r="F134" s="7"/>
      <c r="G134" s="7"/>
      <c r="H134" s="7"/>
      <c r="I134" s="7"/>
      <c r="J134" s="7"/>
      <c r="K134" s="7"/>
      <c r="L134" s="7"/>
      <c r="M134" s="7"/>
      <c r="N134" s="7"/>
      <c r="O134" s="7"/>
      <c r="P134" s="7"/>
      <c r="Q134" s="7"/>
      <c r="R134" s="7"/>
      <c r="S134" s="7"/>
      <c r="T134" s="7"/>
      <c r="U134" s="7"/>
    </row>
    <row r="135" ht="14.25" customHeight="1">
      <c r="A135" s="7"/>
      <c r="B135" s="7"/>
      <c r="C135" s="7"/>
      <c r="D135" s="7"/>
      <c r="E135" s="7"/>
      <c r="F135" s="7"/>
      <c r="G135" s="7"/>
      <c r="H135" s="7"/>
      <c r="I135" s="7"/>
      <c r="J135" s="7"/>
      <c r="K135" s="7"/>
      <c r="L135" s="7"/>
      <c r="M135" s="7"/>
      <c r="N135" s="7"/>
      <c r="O135" s="7"/>
      <c r="P135" s="7"/>
      <c r="Q135" s="7"/>
      <c r="R135" s="7"/>
      <c r="S135" s="7"/>
      <c r="T135" s="7"/>
      <c r="U135" s="7"/>
    </row>
    <row r="136" ht="14.25" customHeight="1">
      <c r="A136" s="7"/>
      <c r="B136" s="7"/>
      <c r="C136" s="7"/>
      <c r="D136" s="7"/>
      <c r="E136" s="7"/>
      <c r="F136" s="7"/>
      <c r="G136" s="7"/>
      <c r="H136" s="7"/>
      <c r="I136" s="7"/>
      <c r="J136" s="7"/>
      <c r="K136" s="7"/>
      <c r="L136" s="7"/>
      <c r="M136" s="7"/>
      <c r="N136" s="7"/>
      <c r="O136" s="7"/>
      <c r="P136" s="7"/>
      <c r="Q136" s="7"/>
      <c r="R136" s="7"/>
      <c r="S136" s="7"/>
      <c r="T136" s="7"/>
      <c r="U136" s="7"/>
    </row>
    <row r="137" ht="14.25" customHeight="1">
      <c r="A137" s="7"/>
      <c r="B137" s="7"/>
      <c r="C137" s="7"/>
      <c r="D137" s="7"/>
      <c r="E137" s="7"/>
      <c r="F137" s="7"/>
      <c r="G137" s="7"/>
      <c r="H137" s="7"/>
      <c r="I137" s="7"/>
      <c r="J137" s="7"/>
      <c r="K137" s="7"/>
      <c r="L137" s="7"/>
      <c r="M137" s="7"/>
      <c r="N137" s="7"/>
      <c r="O137" s="7"/>
      <c r="P137" s="7"/>
      <c r="Q137" s="7"/>
      <c r="R137" s="7"/>
      <c r="S137" s="7"/>
      <c r="T137" s="7"/>
      <c r="U137" s="7"/>
    </row>
    <row r="138" ht="14.25" customHeight="1">
      <c r="A138" s="7"/>
      <c r="B138" s="7"/>
      <c r="C138" s="7"/>
      <c r="D138" s="7"/>
      <c r="E138" s="7"/>
      <c r="F138" s="7"/>
      <c r="G138" s="7"/>
      <c r="H138" s="7"/>
      <c r="I138" s="7"/>
      <c r="J138" s="7"/>
      <c r="K138" s="7"/>
      <c r="L138" s="7"/>
      <c r="M138" s="7"/>
      <c r="N138" s="7"/>
      <c r="O138" s="7"/>
      <c r="P138" s="7"/>
      <c r="Q138" s="7"/>
      <c r="R138" s="7"/>
      <c r="S138" s="7"/>
      <c r="T138" s="7"/>
      <c r="U138" s="7"/>
    </row>
    <row r="139" ht="14.25" customHeight="1">
      <c r="A139" s="7"/>
      <c r="B139" s="7"/>
      <c r="C139" s="7"/>
      <c r="D139" s="7"/>
      <c r="E139" s="7"/>
      <c r="F139" s="7"/>
      <c r="G139" s="7"/>
      <c r="H139" s="7"/>
      <c r="I139" s="7"/>
      <c r="J139" s="7"/>
      <c r="K139" s="7"/>
      <c r="L139" s="7"/>
      <c r="M139" s="7"/>
      <c r="N139" s="7"/>
      <c r="O139" s="7"/>
      <c r="P139" s="7"/>
      <c r="Q139" s="7"/>
      <c r="R139" s="7"/>
      <c r="S139" s="7"/>
      <c r="T139" s="7"/>
      <c r="U139" s="7"/>
    </row>
    <row r="140" ht="14.25" customHeight="1">
      <c r="A140" s="7"/>
      <c r="B140" s="7"/>
      <c r="C140" s="7"/>
      <c r="D140" s="7"/>
      <c r="E140" s="7"/>
      <c r="F140" s="7"/>
      <c r="G140" s="7"/>
      <c r="H140" s="7"/>
      <c r="I140" s="7"/>
      <c r="J140" s="7"/>
      <c r="K140" s="7"/>
      <c r="L140" s="7"/>
      <c r="M140" s="7"/>
      <c r="N140" s="7"/>
      <c r="O140" s="7"/>
      <c r="P140" s="7"/>
      <c r="Q140" s="7"/>
      <c r="R140" s="7"/>
      <c r="S140" s="7"/>
      <c r="T140" s="7"/>
      <c r="U140" s="7"/>
    </row>
    <row r="141" ht="14.25" customHeight="1">
      <c r="A141" s="7"/>
      <c r="B141" s="7"/>
      <c r="C141" s="7"/>
      <c r="D141" s="7"/>
      <c r="E141" s="7"/>
      <c r="F141" s="7"/>
      <c r="G141" s="7"/>
      <c r="H141" s="7"/>
      <c r="I141" s="7"/>
      <c r="J141" s="7"/>
      <c r="K141" s="7"/>
      <c r="L141" s="7"/>
      <c r="M141" s="7"/>
      <c r="N141" s="7"/>
      <c r="O141" s="7"/>
      <c r="P141" s="7"/>
      <c r="Q141" s="7"/>
      <c r="R141" s="7"/>
      <c r="S141" s="7"/>
      <c r="T141" s="7"/>
      <c r="U141" s="7"/>
    </row>
    <row r="142" ht="14.25" customHeight="1">
      <c r="A142" s="7"/>
      <c r="B142" s="7"/>
      <c r="C142" s="7"/>
      <c r="D142" s="7"/>
      <c r="E142" s="7"/>
      <c r="F142" s="7"/>
      <c r="G142" s="7"/>
      <c r="H142" s="7"/>
      <c r="I142" s="7"/>
      <c r="J142" s="7"/>
      <c r="K142" s="7"/>
      <c r="L142" s="7"/>
      <c r="M142" s="7"/>
      <c r="N142" s="7"/>
      <c r="O142" s="7"/>
      <c r="P142" s="7"/>
      <c r="Q142" s="7"/>
      <c r="R142" s="7"/>
      <c r="S142" s="7"/>
      <c r="T142" s="7"/>
      <c r="U142" s="7"/>
    </row>
    <row r="143" ht="14.25" customHeight="1">
      <c r="A143" s="7"/>
      <c r="B143" s="7"/>
      <c r="C143" s="7"/>
      <c r="D143" s="7"/>
      <c r="E143" s="7"/>
      <c r="F143" s="7"/>
      <c r="G143" s="7"/>
      <c r="H143" s="7"/>
      <c r="I143" s="7"/>
      <c r="J143" s="7"/>
      <c r="K143" s="7"/>
      <c r="L143" s="7"/>
      <c r="M143" s="7"/>
      <c r="N143" s="7"/>
      <c r="O143" s="7"/>
      <c r="P143" s="7"/>
      <c r="Q143" s="7"/>
      <c r="R143" s="7"/>
      <c r="S143" s="7"/>
      <c r="T143" s="7"/>
      <c r="U143" s="7"/>
    </row>
    <row r="144" ht="14.25" customHeight="1">
      <c r="A144" s="7"/>
      <c r="B144" s="7"/>
      <c r="C144" s="7"/>
      <c r="D144" s="7"/>
      <c r="E144" s="7"/>
      <c r="F144" s="7"/>
      <c r="G144" s="7"/>
      <c r="H144" s="7"/>
      <c r="I144" s="7"/>
      <c r="J144" s="7"/>
      <c r="K144" s="7"/>
      <c r="L144" s="7"/>
      <c r="M144" s="7"/>
      <c r="N144" s="7"/>
      <c r="O144" s="7"/>
      <c r="P144" s="7"/>
      <c r="Q144" s="7"/>
      <c r="R144" s="7"/>
      <c r="S144" s="7"/>
      <c r="T144" s="7"/>
      <c r="U144" s="7"/>
    </row>
    <row r="145" ht="14.25" customHeight="1">
      <c r="A145" s="7"/>
      <c r="B145" s="7"/>
      <c r="C145" s="7"/>
      <c r="D145" s="7"/>
      <c r="E145" s="7"/>
      <c r="F145" s="7"/>
      <c r="G145" s="7"/>
      <c r="H145" s="7"/>
      <c r="I145" s="7"/>
      <c r="J145" s="7"/>
      <c r="K145" s="7"/>
      <c r="L145" s="7"/>
      <c r="M145" s="7"/>
      <c r="N145" s="7"/>
      <c r="O145" s="7"/>
      <c r="P145" s="7"/>
      <c r="Q145" s="7"/>
      <c r="R145" s="7"/>
      <c r="S145" s="7"/>
      <c r="T145" s="7"/>
      <c r="U145" s="7"/>
    </row>
    <row r="146" ht="14.25" customHeight="1">
      <c r="A146" s="7"/>
      <c r="B146" s="7"/>
      <c r="C146" s="7"/>
      <c r="D146" s="7"/>
      <c r="E146" s="7"/>
      <c r="F146" s="7"/>
      <c r="G146" s="7"/>
      <c r="H146" s="7"/>
      <c r="I146" s="7"/>
      <c r="J146" s="7"/>
      <c r="K146" s="7"/>
      <c r="L146" s="7"/>
      <c r="M146" s="7"/>
      <c r="N146" s="7"/>
      <c r="O146" s="7"/>
      <c r="P146" s="7"/>
      <c r="Q146" s="7"/>
      <c r="R146" s="7"/>
      <c r="S146" s="7"/>
      <c r="T146" s="7"/>
      <c r="U146" s="7"/>
    </row>
    <row r="147" ht="14.25" customHeight="1">
      <c r="A147" s="7"/>
      <c r="B147" s="7"/>
      <c r="C147" s="7"/>
      <c r="D147" s="7"/>
      <c r="E147" s="7"/>
      <c r="F147" s="7"/>
      <c r="G147" s="7"/>
      <c r="H147" s="7"/>
      <c r="I147" s="7"/>
      <c r="J147" s="7"/>
      <c r="K147" s="7"/>
      <c r="L147" s="7"/>
      <c r="M147" s="7"/>
      <c r="N147" s="7"/>
      <c r="O147" s="7"/>
      <c r="P147" s="7"/>
      <c r="Q147" s="7"/>
      <c r="R147" s="7"/>
      <c r="S147" s="7"/>
      <c r="T147" s="7"/>
      <c r="U147" s="7"/>
    </row>
    <row r="148" ht="14.25" customHeight="1">
      <c r="A148" s="7"/>
      <c r="B148" s="7"/>
      <c r="C148" s="7"/>
      <c r="D148" s="7"/>
      <c r="E148" s="7"/>
      <c r="F148" s="7"/>
      <c r="G148" s="7"/>
      <c r="H148" s="7"/>
      <c r="I148" s="7"/>
      <c r="J148" s="7"/>
      <c r="K148" s="7"/>
      <c r="L148" s="7"/>
      <c r="M148" s="7"/>
      <c r="N148" s="7"/>
      <c r="O148" s="7"/>
      <c r="P148" s="7"/>
      <c r="Q148" s="7"/>
      <c r="R148" s="7"/>
      <c r="S148" s="7"/>
      <c r="T148" s="7"/>
      <c r="U148" s="7"/>
    </row>
    <row r="149" ht="14.25" customHeight="1">
      <c r="A149" s="7"/>
      <c r="B149" s="7"/>
      <c r="C149" s="7"/>
      <c r="D149" s="7"/>
      <c r="E149" s="7"/>
      <c r="F149" s="7"/>
      <c r="G149" s="7"/>
      <c r="H149" s="7"/>
      <c r="I149" s="7"/>
      <c r="J149" s="7"/>
      <c r="K149" s="7"/>
      <c r="L149" s="7"/>
      <c r="M149" s="7"/>
      <c r="N149" s="7"/>
      <c r="O149" s="7"/>
      <c r="P149" s="7"/>
      <c r="Q149" s="7"/>
      <c r="R149" s="7"/>
      <c r="S149" s="7"/>
      <c r="T149" s="7"/>
      <c r="U149" s="7"/>
    </row>
    <row r="150" ht="14.25" customHeight="1">
      <c r="A150" s="7"/>
      <c r="B150" s="7"/>
      <c r="C150" s="7"/>
      <c r="D150" s="7"/>
      <c r="E150" s="7"/>
      <c r="F150" s="7"/>
      <c r="G150" s="7"/>
      <c r="H150" s="7"/>
      <c r="I150" s="7"/>
      <c r="J150" s="7"/>
      <c r="K150" s="7"/>
      <c r="L150" s="7"/>
      <c r="M150" s="7"/>
      <c r="N150" s="7"/>
      <c r="O150" s="7"/>
      <c r="P150" s="7"/>
      <c r="Q150" s="7"/>
      <c r="R150" s="7"/>
      <c r="S150" s="7"/>
      <c r="T150" s="7"/>
      <c r="U150" s="7"/>
    </row>
    <row r="151" ht="14.25" customHeight="1">
      <c r="A151" s="7"/>
      <c r="B151" s="7"/>
      <c r="C151" s="7"/>
      <c r="D151" s="7"/>
      <c r="E151" s="7"/>
      <c r="F151" s="7"/>
      <c r="G151" s="7"/>
      <c r="H151" s="7"/>
      <c r="I151" s="7"/>
      <c r="J151" s="7"/>
      <c r="K151" s="7"/>
      <c r="L151" s="7"/>
      <c r="M151" s="7"/>
      <c r="N151" s="7"/>
      <c r="O151" s="7"/>
      <c r="P151" s="7"/>
      <c r="Q151" s="7"/>
      <c r="R151" s="7"/>
      <c r="S151" s="7"/>
      <c r="T151" s="7"/>
      <c r="U151" s="7"/>
    </row>
    <row r="152" ht="14.25" customHeight="1">
      <c r="A152" s="7"/>
      <c r="B152" s="7"/>
      <c r="C152" s="7"/>
      <c r="D152" s="7"/>
      <c r="E152" s="7"/>
      <c r="F152" s="7"/>
      <c r="G152" s="7"/>
      <c r="H152" s="7"/>
      <c r="I152" s="7"/>
      <c r="J152" s="7"/>
      <c r="K152" s="7"/>
      <c r="L152" s="7"/>
      <c r="M152" s="7"/>
      <c r="N152" s="7"/>
      <c r="O152" s="7"/>
      <c r="P152" s="7"/>
      <c r="Q152" s="7"/>
      <c r="R152" s="7"/>
      <c r="S152" s="7"/>
      <c r="T152" s="7"/>
      <c r="U152" s="7"/>
    </row>
    <row r="153" ht="14.25" customHeight="1">
      <c r="A153" s="7"/>
      <c r="B153" s="7"/>
      <c r="C153" s="7"/>
      <c r="D153" s="7"/>
      <c r="E153" s="7"/>
      <c r="F153" s="7"/>
      <c r="G153" s="7"/>
      <c r="H153" s="7"/>
      <c r="I153" s="7"/>
      <c r="J153" s="7"/>
      <c r="K153" s="7"/>
      <c r="L153" s="7"/>
      <c r="M153" s="7"/>
      <c r="N153" s="7"/>
      <c r="O153" s="7"/>
      <c r="P153" s="7"/>
      <c r="Q153" s="7"/>
      <c r="R153" s="7"/>
      <c r="S153" s="7"/>
      <c r="T153" s="7"/>
      <c r="U153" s="7"/>
    </row>
    <row r="154" ht="14.25" customHeight="1">
      <c r="A154" s="7"/>
      <c r="B154" s="7"/>
      <c r="C154" s="7"/>
      <c r="D154" s="7"/>
      <c r="E154" s="7"/>
      <c r="F154" s="7"/>
      <c r="G154" s="7"/>
      <c r="H154" s="7"/>
      <c r="I154" s="7"/>
      <c r="J154" s="7"/>
      <c r="K154" s="7"/>
      <c r="L154" s="7"/>
      <c r="M154" s="7"/>
      <c r="N154" s="7"/>
      <c r="O154" s="7"/>
      <c r="P154" s="7"/>
      <c r="Q154" s="7"/>
      <c r="R154" s="7"/>
      <c r="S154" s="7"/>
      <c r="T154" s="7"/>
      <c r="U154" s="7"/>
    </row>
    <row r="155" ht="14.25" customHeight="1">
      <c r="A155" s="7"/>
      <c r="B155" s="7"/>
      <c r="C155" s="7"/>
      <c r="D155" s="7"/>
      <c r="E155" s="7"/>
      <c r="F155" s="7"/>
      <c r="G155" s="7"/>
      <c r="H155" s="7"/>
      <c r="I155" s="7"/>
      <c r="J155" s="7"/>
      <c r="K155" s="7"/>
      <c r="L155" s="7"/>
      <c r="M155" s="7"/>
      <c r="N155" s="7"/>
      <c r="O155" s="7"/>
      <c r="P155" s="7"/>
      <c r="Q155" s="7"/>
      <c r="R155" s="7"/>
      <c r="S155" s="7"/>
      <c r="T155" s="7"/>
      <c r="U155" s="7"/>
    </row>
    <row r="156" ht="14.25" customHeight="1">
      <c r="A156" s="7"/>
      <c r="B156" s="7"/>
      <c r="C156" s="7"/>
      <c r="D156" s="7"/>
      <c r="E156" s="7"/>
      <c r="F156" s="7"/>
      <c r="G156" s="7"/>
      <c r="H156" s="7"/>
      <c r="I156" s="7"/>
      <c r="J156" s="7"/>
      <c r="K156" s="7"/>
      <c r="L156" s="7"/>
      <c r="M156" s="7"/>
      <c r="N156" s="7"/>
      <c r="O156" s="7"/>
      <c r="P156" s="7"/>
      <c r="Q156" s="7"/>
      <c r="R156" s="7"/>
      <c r="S156" s="7"/>
      <c r="T156" s="7"/>
      <c r="U156" s="7"/>
    </row>
    <row r="157" ht="14.25" customHeight="1">
      <c r="A157" s="7"/>
      <c r="B157" s="7"/>
      <c r="C157" s="7"/>
      <c r="D157" s="7"/>
      <c r="E157" s="7"/>
      <c r="F157" s="7"/>
      <c r="G157" s="7"/>
      <c r="H157" s="7"/>
      <c r="I157" s="7"/>
      <c r="J157" s="7"/>
      <c r="K157" s="7"/>
      <c r="L157" s="7"/>
      <c r="M157" s="7"/>
      <c r="N157" s="7"/>
      <c r="O157" s="7"/>
      <c r="P157" s="7"/>
      <c r="Q157" s="7"/>
      <c r="R157" s="7"/>
      <c r="S157" s="7"/>
      <c r="T157" s="7"/>
      <c r="U157" s="7"/>
    </row>
    <row r="158" ht="14.25" customHeight="1">
      <c r="A158" s="7"/>
      <c r="B158" s="7"/>
      <c r="C158" s="7"/>
      <c r="D158" s="7"/>
      <c r="E158" s="7"/>
      <c r="F158" s="7"/>
      <c r="G158" s="7"/>
      <c r="H158" s="7"/>
      <c r="I158" s="7"/>
      <c r="J158" s="7"/>
      <c r="K158" s="7"/>
      <c r="L158" s="7"/>
      <c r="M158" s="7"/>
      <c r="N158" s="7"/>
      <c r="O158" s="7"/>
      <c r="P158" s="7"/>
      <c r="Q158" s="7"/>
      <c r="R158" s="7"/>
      <c r="S158" s="7"/>
      <c r="T158" s="7"/>
      <c r="U158" s="7"/>
    </row>
    <row r="159" ht="14.25" customHeight="1">
      <c r="A159" s="7"/>
      <c r="B159" s="7"/>
      <c r="C159" s="7"/>
      <c r="D159" s="7"/>
      <c r="E159" s="7"/>
      <c r="F159" s="7"/>
      <c r="G159" s="7"/>
      <c r="H159" s="7"/>
      <c r="I159" s="7"/>
      <c r="J159" s="7"/>
      <c r="K159" s="7"/>
      <c r="L159" s="7"/>
      <c r="M159" s="7"/>
      <c r="N159" s="7"/>
      <c r="O159" s="7"/>
      <c r="P159" s="7"/>
      <c r="Q159" s="7"/>
      <c r="R159" s="7"/>
      <c r="S159" s="7"/>
      <c r="T159" s="7"/>
      <c r="U159" s="7"/>
    </row>
    <row r="160" ht="14.25" customHeight="1">
      <c r="A160" s="7"/>
      <c r="B160" s="7"/>
      <c r="C160" s="7"/>
      <c r="D160" s="7"/>
      <c r="E160" s="7"/>
      <c r="F160" s="7"/>
      <c r="G160" s="7"/>
      <c r="H160" s="7"/>
      <c r="I160" s="7"/>
      <c r="J160" s="7"/>
      <c r="K160" s="7"/>
      <c r="L160" s="7"/>
      <c r="M160" s="7"/>
      <c r="N160" s="7"/>
      <c r="O160" s="7"/>
      <c r="P160" s="7"/>
      <c r="Q160" s="7"/>
      <c r="R160" s="7"/>
      <c r="S160" s="7"/>
      <c r="T160" s="7"/>
      <c r="U160" s="7"/>
    </row>
    <row r="161" ht="14.25" customHeight="1">
      <c r="A161" s="7"/>
      <c r="B161" s="7"/>
      <c r="C161" s="7"/>
      <c r="D161" s="7"/>
      <c r="E161" s="7"/>
      <c r="F161" s="7"/>
      <c r="G161" s="7"/>
      <c r="H161" s="7"/>
      <c r="I161" s="7"/>
      <c r="J161" s="7"/>
      <c r="K161" s="7"/>
      <c r="L161" s="7"/>
      <c r="M161" s="7"/>
      <c r="N161" s="7"/>
      <c r="O161" s="7"/>
      <c r="P161" s="7"/>
      <c r="Q161" s="7"/>
      <c r="R161" s="7"/>
      <c r="S161" s="7"/>
      <c r="T161" s="7"/>
      <c r="U161" s="7"/>
    </row>
    <row r="162" ht="14.25" customHeight="1">
      <c r="A162" s="7"/>
      <c r="B162" s="7"/>
      <c r="C162" s="7"/>
      <c r="D162" s="7"/>
      <c r="E162" s="7"/>
      <c r="F162" s="7"/>
      <c r="G162" s="7"/>
      <c r="H162" s="7"/>
      <c r="I162" s="7"/>
      <c r="J162" s="7"/>
      <c r="K162" s="7"/>
      <c r="L162" s="7"/>
      <c r="M162" s="7"/>
      <c r="N162" s="7"/>
      <c r="O162" s="7"/>
      <c r="P162" s="7"/>
      <c r="Q162" s="7"/>
      <c r="R162" s="7"/>
      <c r="S162" s="7"/>
      <c r="T162" s="7"/>
      <c r="U162" s="7"/>
    </row>
    <row r="163" ht="14.25" customHeight="1">
      <c r="A163" s="7"/>
      <c r="B163" s="7"/>
      <c r="C163" s="7"/>
      <c r="D163" s="7"/>
      <c r="E163" s="7"/>
      <c r="F163" s="7"/>
      <c r="G163" s="7"/>
      <c r="H163" s="7"/>
      <c r="I163" s="7"/>
      <c r="J163" s="7"/>
      <c r="K163" s="7"/>
      <c r="L163" s="7"/>
      <c r="M163" s="7"/>
      <c r="N163" s="7"/>
      <c r="O163" s="7"/>
      <c r="P163" s="7"/>
      <c r="Q163" s="7"/>
      <c r="R163" s="7"/>
      <c r="S163" s="7"/>
      <c r="T163" s="7"/>
      <c r="U163" s="7"/>
    </row>
    <row r="164" ht="14.25" customHeight="1">
      <c r="A164" s="7"/>
      <c r="B164" s="7"/>
      <c r="C164" s="7"/>
      <c r="D164" s="7"/>
      <c r="E164" s="7"/>
      <c r="F164" s="7"/>
      <c r="G164" s="7"/>
      <c r="H164" s="7"/>
      <c r="I164" s="7"/>
      <c r="J164" s="7"/>
      <c r="K164" s="7"/>
      <c r="L164" s="7"/>
      <c r="M164" s="7"/>
      <c r="N164" s="7"/>
      <c r="O164" s="7"/>
      <c r="P164" s="7"/>
      <c r="Q164" s="7"/>
      <c r="R164" s="7"/>
      <c r="S164" s="7"/>
      <c r="T164" s="7"/>
      <c r="U164" s="7"/>
    </row>
    <row r="165" ht="14.25" customHeight="1">
      <c r="A165" s="7"/>
      <c r="B165" s="7"/>
      <c r="C165" s="7"/>
      <c r="D165" s="7"/>
      <c r="E165" s="7"/>
      <c r="F165" s="7"/>
      <c r="G165" s="7"/>
      <c r="H165" s="7"/>
      <c r="I165" s="7"/>
      <c r="J165" s="7"/>
      <c r="K165" s="7"/>
      <c r="L165" s="7"/>
      <c r="M165" s="7"/>
      <c r="N165" s="7"/>
      <c r="O165" s="7"/>
      <c r="P165" s="7"/>
      <c r="Q165" s="7"/>
      <c r="R165" s="7"/>
      <c r="S165" s="7"/>
      <c r="T165" s="7"/>
      <c r="U165" s="7"/>
    </row>
    <row r="166" ht="14.25" customHeight="1">
      <c r="A166" s="7"/>
      <c r="B166" s="7"/>
      <c r="C166" s="7"/>
      <c r="D166" s="7"/>
      <c r="E166" s="7"/>
      <c r="F166" s="7"/>
      <c r="G166" s="7"/>
      <c r="H166" s="7"/>
      <c r="I166" s="7"/>
      <c r="J166" s="7"/>
      <c r="K166" s="7"/>
      <c r="L166" s="7"/>
      <c r="M166" s="7"/>
      <c r="N166" s="7"/>
      <c r="O166" s="7"/>
      <c r="P166" s="7"/>
      <c r="Q166" s="7"/>
      <c r="R166" s="7"/>
      <c r="S166" s="7"/>
      <c r="T166" s="7"/>
      <c r="U166" s="7"/>
    </row>
    <row r="167" ht="14.25" customHeight="1">
      <c r="A167" s="7"/>
      <c r="B167" s="7"/>
      <c r="C167" s="7"/>
      <c r="D167" s="7"/>
      <c r="E167" s="7"/>
      <c r="F167" s="7"/>
      <c r="G167" s="7"/>
      <c r="H167" s="7"/>
      <c r="I167" s="7"/>
      <c r="J167" s="7"/>
      <c r="K167" s="7"/>
      <c r="L167" s="7"/>
      <c r="M167" s="7"/>
      <c r="N167" s="7"/>
      <c r="O167" s="7"/>
      <c r="P167" s="7"/>
      <c r="Q167" s="7"/>
      <c r="R167" s="7"/>
      <c r="S167" s="7"/>
      <c r="T167" s="7"/>
      <c r="U167" s="7"/>
    </row>
    <row r="168" ht="14.25" customHeight="1">
      <c r="A168" s="7"/>
      <c r="B168" s="7"/>
      <c r="C168" s="7"/>
      <c r="D168" s="7"/>
      <c r="E168" s="7"/>
      <c r="F168" s="7"/>
      <c r="G168" s="7"/>
      <c r="H168" s="7"/>
      <c r="I168" s="7"/>
      <c r="J168" s="7"/>
      <c r="K168" s="7"/>
      <c r="L168" s="7"/>
      <c r="M168" s="7"/>
      <c r="N168" s="7"/>
      <c r="O168" s="7"/>
      <c r="P168" s="7"/>
      <c r="Q168" s="7"/>
      <c r="R168" s="7"/>
      <c r="S168" s="7"/>
      <c r="T168" s="7"/>
      <c r="U168" s="7"/>
    </row>
    <row r="169" ht="14.25" customHeight="1">
      <c r="A169" s="7"/>
      <c r="B169" s="7"/>
      <c r="C169" s="7"/>
      <c r="D169" s="7"/>
      <c r="E169" s="7"/>
      <c r="F169" s="7"/>
      <c r="G169" s="7"/>
      <c r="H169" s="7"/>
      <c r="I169" s="7"/>
      <c r="J169" s="7"/>
      <c r="K169" s="7"/>
      <c r="L169" s="7"/>
      <c r="M169" s="7"/>
      <c r="N169" s="7"/>
      <c r="O169" s="7"/>
      <c r="P169" s="7"/>
      <c r="Q169" s="7"/>
      <c r="R169" s="7"/>
      <c r="S169" s="7"/>
      <c r="T169" s="7"/>
      <c r="U169" s="7"/>
    </row>
    <row r="170" ht="14.25" customHeight="1">
      <c r="A170" s="7"/>
      <c r="B170" s="7"/>
      <c r="C170" s="7"/>
      <c r="D170" s="7"/>
      <c r="E170" s="7"/>
      <c r="F170" s="7"/>
      <c r="G170" s="7"/>
      <c r="H170" s="7"/>
      <c r="I170" s="7"/>
      <c r="J170" s="7"/>
      <c r="K170" s="7"/>
      <c r="L170" s="7"/>
      <c r="M170" s="7"/>
      <c r="N170" s="7"/>
      <c r="O170" s="7"/>
      <c r="P170" s="7"/>
      <c r="Q170" s="7"/>
      <c r="R170" s="7"/>
      <c r="S170" s="7"/>
      <c r="T170" s="7"/>
      <c r="U170" s="7"/>
    </row>
    <row r="171" ht="14.25" customHeight="1">
      <c r="A171" s="7"/>
      <c r="B171" s="7"/>
      <c r="C171" s="7"/>
      <c r="D171" s="7"/>
      <c r="E171" s="7"/>
      <c r="F171" s="7"/>
      <c r="G171" s="7"/>
      <c r="H171" s="7"/>
      <c r="I171" s="7"/>
      <c r="J171" s="7"/>
      <c r="K171" s="7"/>
      <c r="L171" s="7"/>
      <c r="M171" s="7"/>
      <c r="N171" s="7"/>
      <c r="O171" s="7"/>
      <c r="P171" s="7"/>
      <c r="Q171" s="7"/>
      <c r="R171" s="7"/>
      <c r="S171" s="7"/>
      <c r="T171" s="7"/>
      <c r="U171" s="7"/>
    </row>
    <row r="172" ht="14.25" customHeight="1">
      <c r="A172" s="7"/>
      <c r="B172" s="7"/>
      <c r="C172" s="7"/>
      <c r="D172" s="7"/>
      <c r="E172" s="7"/>
      <c r="F172" s="7"/>
      <c r="G172" s="7"/>
      <c r="H172" s="7"/>
      <c r="I172" s="7"/>
      <c r="J172" s="7"/>
      <c r="K172" s="7"/>
      <c r="L172" s="7"/>
      <c r="M172" s="7"/>
      <c r="N172" s="7"/>
      <c r="O172" s="7"/>
      <c r="P172" s="7"/>
      <c r="Q172" s="7"/>
      <c r="R172" s="7"/>
      <c r="S172" s="7"/>
      <c r="T172" s="7"/>
      <c r="U172" s="7"/>
    </row>
    <row r="173" ht="14.25" customHeight="1">
      <c r="A173" s="7"/>
      <c r="B173" s="7"/>
      <c r="C173" s="7"/>
      <c r="D173" s="7"/>
      <c r="E173" s="7"/>
      <c r="F173" s="7"/>
      <c r="G173" s="7"/>
      <c r="H173" s="7"/>
      <c r="I173" s="7"/>
      <c r="J173" s="7"/>
      <c r="K173" s="7"/>
      <c r="L173" s="7"/>
      <c r="M173" s="7"/>
      <c r="N173" s="7"/>
      <c r="O173" s="7"/>
      <c r="P173" s="7"/>
      <c r="Q173" s="7"/>
      <c r="R173" s="7"/>
      <c r="S173" s="7"/>
      <c r="T173" s="7"/>
      <c r="U173" s="7"/>
    </row>
    <row r="174" ht="14.25" customHeight="1">
      <c r="A174" s="7"/>
      <c r="B174" s="7"/>
      <c r="C174" s="7"/>
      <c r="D174" s="7"/>
      <c r="E174" s="7"/>
      <c r="F174" s="7"/>
      <c r="G174" s="7"/>
      <c r="H174" s="7"/>
      <c r="I174" s="7"/>
      <c r="J174" s="7"/>
      <c r="K174" s="7"/>
      <c r="L174" s="7"/>
      <c r="M174" s="7"/>
      <c r="N174" s="7"/>
      <c r="O174" s="7"/>
      <c r="P174" s="7"/>
      <c r="Q174" s="7"/>
      <c r="R174" s="7"/>
      <c r="S174" s="7"/>
      <c r="T174" s="7"/>
      <c r="U174" s="7"/>
    </row>
    <row r="175" ht="14.25" customHeight="1">
      <c r="A175" s="7"/>
      <c r="B175" s="7"/>
      <c r="C175" s="7"/>
      <c r="D175" s="7"/>
      <c r="E175" s="7"/>
      <c r="F175" s="7"/>
      <c r="G175" s="7"/>
      <c r="H175" s="7"/>
      <c r="I175" s="7"/>
      <c r="J175" s="7"/>
      <c r="K175" s="7"/>
      <c r="L175" s="7"/>
      <c r="M175" s="7"/>
      <c r="N175" s="7"/>
      <c r="O175" s="7"/>
      <c r="P175" s="7"/>
      <c r="Q175" s="7"/>
      <c r="R175" s="7"/>
      <c r="S175" s="7"/>
      <c r="T175" s="7"/>
      <c r="U175" s="7"/>
    </row>
    <row r="176" ht="14.25" customHeight="1">
      <c r="A176" s="7"/>
      <c r="B176" s="7"/>
      <c r="C176" s="7"/>
      <c r="D176" s="7"/>
      <c r="E176" s="7"/>
      <c r="F176" s="7"/>
      <c r="G176" s="7"/>
      <c r="H176" s="7"/>
      <c r="I176" s="7"/>
      <c r="J176" s="7"/>
      <c r="K176" s="7"/>
      <c r="L176" s="7"/>
      <c r="M176" s="7"/>
      <c r="N176" s="7"/>
      <c r="O176" s="7"/>
      <c r="P176" s="7"/>
      <c r="Q176" s="7"/>
      <c r="R176" s="7"/>
      <c r="S176" s="7"/>
      <c r="T176" s="7"/>
      <c r="U176" s="7"/>
    </row>
    <row r="177" ht="14.25" customHeight="1">
      <c r="A177" s="7"/>
      <c r="B177" s="7"/>
      <c r="C177" s="7"/>
      <c r="D177" s="7"/>
      <c r="E177" s="7"/>
      <c r="F177" s="7"/>
      <c r="G177" s="7"/>
      <c r="H177" s="7"/>
      <c r="I177" s="7"/>
      <c r="J177" s="7"/>
      <c r="K177" s="7"/>
      <c r="L177" s="7"/>
      <c r="M177" s="7"/>
      <c r="N177" s="7"/>
      <c r="O177" s="7"/>
      <c r="P177" s="7"/>
      <c r="Q177" s="7"/>
      <c r="R177" s="7"/>
      <c r="S177" s="7"/>
      <c r="T177" s="7"/>
      <c r="U177" s="7"/>
    </row>
    <row r="178" ht="14.25" customHeight="1">
      <c r="A178" s="7"/>
      <c r="B178" s="7"/>
      <c r="C178" s="7"/>
      <c r="D178" s="7"/>
      <c r="E178" s="7"/>
      <c r="F178" s="7"/>
      <c r="G178" s="7"/>
      <c r="H178" s="7"/>
      <c r="I178" s="7"/>
      <c r="J178" s="7"/>
      <c r="K178" s="7"/>
      <c r="L178" s="7"/>
      <c r="M178" s="7"/>
      <c r="N178" s="7"/>
      <c r="O178" s="7"/>
      <c r="P178" s="7"/>
      <c r="Q178" s="7"/>
      <c r="R178" s="7"/>
      <c r="S178" s="7"/>
      <c r="T178" s="7"/>
      <c r="U178" s="7"/>
    </row>
    <row r="179" ht="14.25" customHeight="1">
      <c r="A179" s="7"/>
      <c r="B179" s="7"/>
      <c r="C179" s="7"/>
      <c r="D179" s="7"/>
      <c r="E179" s="7"/>
      <c r="F179" s="7"/>
      <c r="G179" s="7"/>
      <c r="H179" s="7"/>
      <c r="I179" s="7"/>
      <c r="J179" s="7"/>
      <c r="K179" s="7"/>
      <c r="L179" s="7"/>
      <c r="M179" s="7"/>
      <c r="N179" s="7"/>
      <c r="O179" s="7"/>
      <c r="P179" s="7"/>
      <c r="Q179" s="7"/>
      <c r="R179" s="7"/>
      <c r="S179" s="7"/>
      <c r="T179" s="7"/>
      <c r="U179" s="7"/>
    </row>
    <row r="180" ht="14.25" customHeight="1">
      <c r="A180" s="7"/>
      <c r="B180" s="7"/>
      <c r="C180" s="7"/>
      <c r="D180" s="7"/>
      <c r="E180" s="7"/>
      <c r="F180" s="7"/>
      <c r="G180" s="7"/>
      <c r="H180" s="7"/>
      <c r="I180" s="7"/>
      <c r="J180" s="7"/>
      <c r="K180" s="7"/>
      <c r="L180" s="7"/>
      <c r="M180" s="7"/>
      <c r="N180" s="7"/>
      <c r="O180" s="7"/>
      <c r="P180" s="7"/>
      <c r="Q180" s="7"/>
      <c r="R180" s="7"/>
      <c r="S180" s="7"/>
      <c r="T180" s="7"/>
      <c r="U180" s="7"/>
    </row>
    <row r="181" ht="14.25" customHeight="1">
      <c r="A181" s="7"/>
      <c r="B181" s="7"/>
      <c r="C181" s="7"/>
      <c r="D181" s="7"/>
      <c r="E181" s="7"/>
      <c r="F181" s="7"/>
      <c r="G181" s="7"/>
      <c r="H181" s="7"/>
      <c r="I181" s="7"/>
      <c r="J181" s="7"/>
      <c r="K181" s="7"/>
      <c r="L181" s="7"/>
      <c r="M181" s="7"/>
      <c r="N181" s="7"/>
      <c r="O181" s="7"/>
      <c r="P181" s="7"/>
      <c r="Q181" s="7"/>
      <c r="R181" s="7"/>
      <c r="S181" s="7"/>
      <c r="T181" s="7"/>
      <c r="U181" s="7"/>
    </row>
    <row r="182" ht="14.25" customHeight="1">
      <c r="A182" s="7"/>
      <c r="B182" s="7"/>
      <c r="C182" s="7"/>
      <c r="D182" s="7"/>
      <c r="E182" s="7"/>
      <c r="F182" s="7"/>
      <c r="G182" s="7"/>
      <c r="H182" s="7"/>
      <c r="I182" s="7"/>
      <c r="J182" s="7"/>
      <c r="K182" s="7"/>
      <c r="L182" s="7"/>
      <c r="M182" s="7"/>
      <c r="N182" s="7"/>
      <c r="O182" s="7"/>
      <c r="P182" s="7"/>
      <c r="Q182" s="7"/>
      <c r="R182" s="7"/>
      <c r="S182" s="7"/>
      <c r="T182" s="7"/>
      <c r="U182" s="7"/>
    </row>
    <row r="183" ht="14.25" customHeight="1">
      <c r="A183" s="7"/>
      <c r="B183" s="7"/>
      <c r="C183" s="7"/>
      <c r="D183" s="7"/>
      <c r="E183" s="7"/>
      <c r="F183" s="7"/>
      <c r="G183" s="7"/>
      <c r="H183" s="7"/>
      <c r="I183" s="7"/>
      <c r="J183" s="7"/>
      <c r="K183" s="7"/>
      <c r="L183" s="7"/>
      <c r="M183" s="7"/>
      <c r="N183" s="7"/>
      <c r="O183" s="7"/>
      <c r="P183" s="7"/>
      <c r="Q183" s="7"/>
      <c r="R183" s="7"/>
      <c r="S183" s="7"/>
      <c r="T183" s="7"/>
      <c r="U183" s="7"/>
    </row>
    <row r="184" ht="14.25" customHeight="1">
      <c r="A184" s="7"/>
      <c r="B184" s="7"/>
      <c r="C184" s="7"/>
      <c r="D184" s="7"/>
      <c r="E184" s="7"/>
      <c r="F184" s="7"/>
      <c r="G184" s="7"/>
      <c r="H184" s="7"/>
      <c r="I184" s="7"/>
      <c r="J184" s="7"/>
      <c r="K184" s="7"/>
      <c r="L184" s="7"/>
      <c r="M184" s="7"/>
      <c r="N184" s="7"/>
      <c r="O184" s="7"/>
      <c r="P184" s="7"/>
      <c r="Q184" s="7"/>
      <c r="R184" s="7"/>
      <c r="S184" s="7"/>
      <c r="T184" s="7"/>
      <c r="U184" s="7"/>
    </row>
    <row r="185" ht="14.25" customHeight="1">
      <c r="A185" s="7"/>
      <c r="B185" s="7"/>
      <c r="C185" s="7"/>
      <c r="D185" s="7"/>
      <c r="E185" s="7"/>
      <c r="F185" s="7"/>
      <c r="G185" s="7"/>
      <c r="H185" s="7"/>
      <c r="I185" s="7"/>
      <c r="J185" s="7"/>
      <c r="K185" s="7"/>
      <c r="L185" s="7"/>
      <c r="M185" s="7"/>
      <c r="N185" s="7"/>
      <c r="O185" s="7"/>
      <c r="P185" s="7"/>
      <c r="Q185" s="7"/>
      <c r="R185" s="7"/>
      <c r="S185" s="7"/>
      <c r="T185" s="7"/>
      <c r="U185" s="7"/>
    </row>
    <row r="186" ht="14.25" customHeight="1">
      <c r="A186" s="7"/>
      <c r="B186" s="7"/>
      <c r="C186" s="7"/>
      <c r="D186" s="7"/>
      <c r="E186" s="7"/>
      <c r="F186" s="7"/>
      <c r="G186" s="7"/>
      <c r="H186" s="7"/>
      <c r="I186" s="7"/>
      <c r="J186" s="7"/>
      <c r="K186" s="7"/>
      <c r="L186" s="7"/>
      <c r="M186" s="7"/>
      <c r="N186" s="7"/>
      <c r="O186" s="7"/>
      <c r="P186" s="7"/>
      <c r="Q186" s="7"/>
      <c r="R186" s="7"/>
      <c r="S186" s="7"/>
      <c r="T186" s="7"/>
      <c r="U186" s="7"/>
    </row>
    <row r="187" ht="14.25" customHeight="1">
      <c r="A187" s="7"/>
      <c r="B187" s="7"/>
      <c r="C187" s="7"/>
      <c r="D187" s="7"/>
      <c r="E187" s="7"/>
      <c r="F187" s="7"/>
      <c r="G187" s="7"/>
      <c r="H187" s="7"/>
      <c r="I187" s="7"/>
      <c r="J187" s="7"/>
      <c r="K187" s="7"/>
      <c r="L187" s="7"/>
      <c r="M187" s="7"/>
      <c r="N187" s="7"/>
      <c r="O187" s="7"/>
      <c r="P187" s="7"/>
      <c r="Q187" s="7"/>
      <c r="R187" s="7"/>
      <c r="S187" s="7"/>
      <c r="T187" s="7"/>
      <c r="U187" s="7"/>
    </row>
    <row r="188" ht="14.25" customHeight="1">
      <c r="A188" s="7"/>
      <c r="B188" s="7"/>
      <c r="C188" s="7"/>
      <c r="D188" s="7"/>
      <c r="E188" s="7"/>
      <c r="F188" s="7"/>
      <c r="G188" s="7"/>
      <c r="H188" s="7"/>
      <c r="I188" s="7"/>
      <c r="J188" s="7"/>
      <c r="K188" s="7"/>
      <c r="L188" s="7"/>
      <c r="M188" s="7"/>
      <c r="N188" s="7"/>
      <c r="O188" s="7"/>
      <c r="P188" s="7"/>
      <c r="Q188" s="7"/>
      <c r="R188" s="7"/>
      <c r="S188" s="7"/>
      <c r="T188" s="7"/>
      <c r="U188" s="7"/>
    </row>
    <row r="189" ht="14.25" customHeight="1">
      <c r="A189" s="7"/>
      <c r="B189" s="7"/>
      <c r="C189" s="7"/>
      <c r="D189" s="7"/>
      <c r="E189" s="7"/>
      <c r="F189" s="7"/>
      <c r="G189" s="7"/>
      <c r="H189" s="7"/>
      <c r="I189" s="7"/>
      <c r="J189" s="7"/>
      <c r="K189" s="7"/>
      <c r="L189" s="7"/>
      <c r="M189" s="7"/>
      <c r="N189" s="7"/>
      <c r="O189" s="7"/>
      <c r="P189" s="7"/>
      <c r="Q189" s="7"/>
      <c r="R189" s="7"/>
      <c r="S189" s="7"/>
      <c r="T189" s="7"/>
      <c r="U189" s="7"/>
    </row>
    <row r="190" ht="14.25" customHeight="1">
      <c r="A190" s="7"/>
      <c r="B190" s="7"/>
      <c r="C190" s="7"/>
      <c r="D190" s="7"/>
      <c r="E190" s="7"/>
      <c r="F190" s="7"/>
      <c r="G190" s="7"/>
      <c r="H190" s="7"/>
      <c r="I190" s="7"/>
      <c r="J190" s="7"/>
      <c r="K190" s="7"/>
      <c r="L190" s="7"/>
      <c r="M190" s="7"/>
      <c r="N190" s="7"/>
      <c r="O190" s="7"/>
      <c r="P190" s="7"/>
      <c r="Q190" s="7"/>
      <c r="R190" s="7"/>
      <c r="S190" s="7"/>
      <c r="T190" s="7"/>
      <c r="U190" s="7"/>
    </row>
    <row r="191" ht="14.25" customHeight="1">
      <c r="A191" s="7"/>
      <c r="B191" s="7"/>
      <c r="C191" s="7"/>
      <c r="D191" s="7"/>
      <c r="E191" s="7"/>
      <c r="F191" s="7"/>
      <c r="G191" s="7"/>
      <c r="H191" s="7"/>
      <c r="I191" s="7"/>
      <c r="J191" s="7"/>
      <c r="K191" s="7"/>
      <c r="L191" s="7"/>
      <c r="M191" s="7"/>
      <c r="N191" s="7"/>
      <c r="O191" s="7"/>
      <c r="P191" s="7"/>
      <c r="Q191" s="7"/>
      <c r="R191" s="7"/>
      <c r="S191" s="7"/>
      <c r="T191" s="7"/>
      <c r="U191" s="7"/>
    </row>
    <row r="192" ht="14.25" customHeight="1">
      <c r="A192" s="7"/>
      <c r="B192" s="7"/>
      <c r="C192" s="7"/>
      <c r="D192" s="7"/>
      <c r="E192" s="7"/>
      <c r="F192" s="7"/>
      <c r="G192" s="7"/>
      <c r="H192" s="7"/>
      <c r="I192" s="7"/>
      <c r="J192" s="7"/>
      <c r="K192" s="7"/>
      <c r="L192" s="7"/>
      <c r="M192" s="7"/>
      <c r="N192" s="7"/>
      <c r="O192" s="7"/>
      <c r="P192" s="7"/>
      <c r="Q192" s="7"/>
      <c r="R192" s="7"/>
      <c r="S192" s="7"/>
      <c r="T192" s="7"/>
      <c r="U192" s="7"/>
    </row>
    <row r="193" ht="14.25" customHeight="1">
      <c r="A193" s="7"/>
      <c r="B193" s="7"/>
      <c r="C193" s="7"/>
      <c r="D193" s="7"/>
      <c r="E193" s="7"/>
      <c r="F193" s="7"/>
      <c r="G193" s="7"/>
      <c r="H193" s="7"/>
      <c r="I193" s="7"/>
      <c r="J193" s="7"/>
      <c r="K193" s="7"/>
      <c r="L193" s="7"/>
      <c r="M193" s="7"/>
      <c r="N193" s="7"/>
      <c r="O193" s="7"/>
      <c r="P193" s="7"/>
      <c r="Q193" s="7"/>
      <c r="R193" s="7"/>
      <c r="S193" s="7"/>
      <c r="T193" s="7"/>
      <c r="U193" s="7"/>
    </row>
    <row r="194" ht="14.25" customHeight="1">
      <c r="A194" s="7"/>
      <c r="B194" s="7"/>
      <c r="C194" s="7"/>
      <c r="D194" s="7"/>
      <c r="E194" s="7"/>
      <c r="F194" s="7"/>
      <c r="G194" s="7"/>
      <c r="H194" s="7"/>
      <c r="I194" s="7"/>
      <c r="J194" s="7"/>
      <c r="K194" s="7"/>
      <c r="L194" s="7"/>
      <c r="M194" s="7"/>
      <c r="N194" s="7"/>
      <c r="O194" s="7"/>
      <c r="P194" s="7"/>
      <c r="Q194" s="7"/>
      <c r="R194" s="7"/>
      <c r="S194" s="7"/>
      <c r="T194" s="7"/>
      <c r="U194" s="7"/>
    </row>
    <row r="195" ht="14.25" customHeight="1">
      <c r="A195" s="7"/>
      <c r="B195" s="7"/>
      <c r="C195" s="7"/>
      <c r="D195" s="7"/>
      <c r="E195" s="7"/>
      <c r="F195" s="7"/>
      <c r="G195" s="7"/>
      <c r="H195" s="7"/>
      <c r="I195" s="7"/>
      <c r="J195" s="7"/>
      <c r="K195" s="7"/>
      <c r="L195" s="7"/>
      <c r="M195" s="7"/>
      <c r="N195" s="7"/>
      <c r="O195" s="7"/>
      <c r="P195" s="7"/>
      <c r="Q195" s="7"/>
      <c r="R195" s="7"/>
      <c r="S195" s="7"/>
      <c r="T195" s="7"/>
      <c r="U195" s="7"/>
    </row>
    <row r="196" ht="14.25" customHeight="1">
      <c r="A196" s="7"/>
      <c r="B196" s="7"/>
      <c r="C196" s="7"/>
      <c r="D196" s="7"/>
      <c r="E196" s="7"/>
      <c r="F196" s="7"/>
      <c r="G196" s="7"/>
      <c r="H196" s="7"/>
      <c r="I196" s="7"/>
      <c r="J196" s="7"/>
      <c r="K196" s="7"/>
      <c r="L196" s="7"/>
      <c r="M196" s="7"/>
      <c r="N196" s="7"/>
      <c r="O196" s="7"/>
      <c r="P196" s="7"/>
      <c r="Q196" s="7"/>
      <c r="R196" s="7"/>
      <c r="S196" s="7"/>
      <c r="T196" s="7"/>
      <c r="U196" s="7"/>
    </row>
    <row r="197" ht="14.25" customHeight="1">
      <c r="A197" s="7"/>
      <c r="B197" s="7"/>
      <c r="C197" s="7"/>
      <c r="D197" s="7"/>
      <c r="E197" s="7"/>
      <c r="F197" s="7"/>
      <c r="G197" s="7"/>
      <c r="H197" s="7"/>
      <c r="I197" s="7"/>
      <c r="J197" s="7"/>
      <c r="K197" s="7"/>
      <c r="L197" s="7"/>
      <c r="M197" s="7"/>
      <c r="N197" s="7"/>
      <c r="O197" s="7"/>
      <c r="P197" s="7"/>
      <c r="Q197" s="7"/>
      <c r="R197" s="7"/>
      <c r="S197" s="7"/>
      <c r="T197" s="7"/>
      <c r="U197" s="7"/>
    </row>
    <row r="198" ht="14.25" customHeight="1">
      <c r="A198" s="7"/>
      <c r="B198" s="7"/>
      <c r="C198" s="7"/>
      <c r="D198" s="7"/>
      <c r="E198" s="7"/>
      <c r="F198" s="7"/>
      <c r="G198" s="7"/>
      <c r="H198" s="7"/>
      <c r="I198" s="7"/>
      <c r="J198" s="7"/>
      <c r="K198" s="7"/>
      <c r="L198" s="7"/>
      <c r="M198" s="7"/>
      <c r="N198" s="7"/>
      <c r="O198" s="7"/>
      <c r="P198" s="7"/>
      <c r="Q198" s="7"/>
      <c r="R198" s="7"/>
      <c r="S198" s="7"/>
      <c r="T198" s="7"/>
      <c r="U198" s="7"/>
    </row>
    <row r="199" ht="14.25" customHeight="1">
      <c r="A199" s="7"/>
      <c r="B199" s="7"/>
      <c r="C199" s="7"/>
      <c r="D199" s="7"/>
      <c r="E199" s="7"/>
      <c r="F199" s="7"/>
      <c r="G199" s="7"/>
      <c r="H199" s="7"/>
      <c r="I199" s="7"/>
      <c r="J199" s="7"/>
      <c r="K199" s="7"/>
      <c r="L199" s="7"/>
      <c r="M199" s="7"/>
      <c r="N199" s="7"/>
      <c r="O199" s="7"/>
      <c r="P199" s="7"/>
      <c r="Q199" s="7"/>
      <c r="R199" s="7"/>
      <c r="S199" s="7"/>
      <c r="T199" s="7"/>
      <c r="U199" s="7"/>
    </row>
    <row r="200" ht="14.25" customHeight="1">
      <c r="A200" s="7"/>
      <c r="B200" s="7"/>
      <c r="C200" s="7"/>
      <c r="D200" s="7"/>
      <c r="E200" s="7"/>
      <c r="F200" s="7"/>
      <c r="G200" s="7"/>
      <c r="H200" s="7"/>
      <c r="I200" s="7"/>
      <c r="J200" s="7"/>
      <c r="K200" s="7"/>
      <c r="L200" s="7"/>
      <c r="M200" s="7"/>
      <c r="N200" s="7"/>
      <c r="O200" s="7"/>
      <c r="P200" s="7"/>
      <c r="Q200" s="7"/>
      <c r="R200" s="7"/>
      <c r="S200" s="7"/>
      <c r="T200" s="7"/>
      <c r="U200" s="7"/>
    </row>
    <row r="201" ht="14.25" customHeight="1">
      <c r="A201" s="7"/>
      <c r="B201" s="7"/>
      <c r="C201" s="7"/>
      <c r="D201" s="7"/>
      <c r="E201" s="7"/>
      <c r="F201" s="7"/>
      <c r="G201" s="7"/>
      <c r="H201" s="7"/>
      <c r="I201" s="7"/>
      <c r="J201" s="7"/>
      <c r="K201" s="7"/>
      <c r="L201" s="7"/>
      <c r="M201" s="7"/>
      <c r="N201" s="7"/>
      <c r="O201" s="7"/>
      <c r="P201" s="7"/>
      <c r="Q201" s="7"/>
      <c r="R201" s="7"/>
      <c r="S201" s="7"/>
      <c r="T201" s="7"/>
      <c r="U201" s="7"/>
    </row>
    <row r="202" ht="14.25" customHeight="1">
      <c r="A202" s="7"/>
      <c r="B202" s="7"/>
      <c r="C202" s="7"/>
      <c r="D202" s="7"/>
      <c r="E202" s="7"/>
      <c r="F202" s="7"/>
      <c r="G202" s="7"/>
      <c r="H202" s="7"/>
      <c r="I202" s="7"/>
      <c r="J202" s="7"/>
      <c r="K202" s="7"/>
      <c r="L202" s="7"/>
      <c r="M202" s="7"/>
      <c r="N202" s="7"/>
      <c r="O202" s="7"/>
      <c r="P202" s="7"/>
      <c r="Q202" s="7"/>
      <c r="R202" s="7"/>
      <c r="S202" s="7"/>
      <c r="T202" s="7"/>
      <c r="U202" s="7"/>
    </row>
    <row r="203" ht="14.25" customHeight="1">
      <c r="A203" s="7"/>
      <c r="B203" s="7"/>
      <c r="C203" s="7"/>
      <c r="D203" s="7"/>
      <c r="E203" s="7"/>
      <c r="F203" s="7"/>
      <c r="G203" s="7"/>
      <c r="H203" s="7"/>
      <c r="I203" s="7"/>
      <c r="J203" s="7"/>
      <c r="K203" s="7"/>
      <c r="L203" s="7"/>
      <c r="M203" s="7"/>
      <c r="N203" s="7"/>
      <c r="O203" s="7"/>
      <c r="P203" s="7"/>
      <c r="Q203" s="7"/>
      <c r="R203" s="7"/>
      <c r="S203" s="7"/>
      <c r="T203" s="7"/>
      <c r="U203" s="7"/>
    </row>
    <row r="204" ht="14.25" customHeight="1">
      <c r="A204" s="7"/>
      <c r="B204" s="7"/>
      <c r="C204" s="7"/>
      <c r="D204" s="7"/>
      <c r="E204" s="7"/>
      <c r="F204" s="7"/>
      <c r="G204" s="7"/>
      <c r="H204" s="7"/>
      <c r="I204" s="7"/>
      <c r="J204" s="7"/>
      <c r="K204" s="7"/>
      <c r="L204" s="7"/>
      <c r="M204" s="7"/>
      <c r="N204" s="7"/>
      <c r="O204" s="7"/>
      <c r="P204" s="7"/>
      <c r="Q204" s="7"/>
      <c r="R204" s="7"/>
      <c r="S204" s="7"/>
      <c r="T204" s="7"/>
      <c r="U204" s="7"/>
    </row>
    <row r="205" ht="14.25" customHeight="1">
      <c r="A205" s="7"/>
      <c r="B205" s="7"/>
      <c r="C205" s="7"/>
      <c r="D205" s="7"/>
      <c r="E205" s="7"/>
      <c r="F205" s="7"/>
      <c r="G205" s="7"/>
      <c r="H205" s="7"/>
      <c r="I205" s="7"/>
      <c r="J205" s="7"/>
      <c r="K205" s="7"/>
      <c r="L205" s="7"/>
      <c r="M205" s="7"/>
      <c r="N205" s="7"/>
      <c r="O205" s="7"/>
      <c r="P205" s="7"/>
      <c r="Q205" s="7"/>
      <c r="R205" s="7"/>
      <c r="S205" s="7"/>
      <c r="T205" s="7"/>
      <c r="U205" s="7"/>
    </row>
    <row r="206" ht="14.25" customHeight="1">
      <c r="A206" s="7"/>
      <c r="B206" s="7"/>
      <c r="C206" s="7"/>
      <c r="D206" s="7"/>
      <c r="E206" s="7"/>
      <c r="F206" s="7"/>
      <c r="G206" s="7"/>
      <c r="H206" s="7"/>
      <c r="I206" s="7"/>
      <c r="J206" s="7"/>
      <c r="K206" s="7"/>
      <c r="L206" s="7"/>
      <c r="M206" s="7"/>
      <c r="N206" s="7"/>
      <c r="O206" s="7"/>
      <c r="P206" s="7"/>
      <c r="Q206" s="7"/>
      <c r="R206" s="7"/>
      <c r="S206" s="7"/>
      <c r="T206" s="7"/>
      <c r="U206" s="7"/>
    </row>
    <row r="207" ht="14.25" customHeight="1">
      <c r="A207" s="7"/>
      <c r="B207" s="7"/>
      <c r="C207" s="7"/>
      <c r="D207" s="7"/>
      <c r="E207" s="7"/>
      <c r="F207" s="7"/>
      <c r="G207" s="7"/>
      <c r="H207" s="7"/>
      <c r="I207" s="7"/>
      <c r="J207" s="7"/>
      <c r="K207" s="7"/>
      <c r="L207" s="7"/>
      <c r="M207" s="7"/>
      <c r="N207" s="7"/>
      <c r="O207" s="7"/>
      <c r="P207" s="7"/>
      <c r="Q207" s="7"/>
      <c r="R207" s="7"/>
      <c r="S207" s="7"/>
      <c r="T207" s="7"/>
      <c r="U207" s="7"/>
    </row>
    <row r="208" ht="14.25" customHeight="1">
      <c r="A208" s="7"/>
      <c r="B208" s="7"/>
      <c r="C208" s="7"/>
      <c r="D208" s="7"/>
      <c r="E208" s="7"/>
      <c r="F208" s="7"/>
      <c r="G208" s="7"/>
      <c r="H208" s="7"/>
      <c r="I208" s="7"/>
      <c r="J208" s="7"/>
      <c r="K208" s="7"/>
      <c r="L208" s="7"/>
      <c r="M208" s="7"/>
      <c r="N208" s="7"/>
      <c r="O208" s="7"/>
      <c r="P208" s="7"/>
      <c r="Q208" s="7"/>
      <c r="R208" s="7"/>
      <c r="S208" s="7"/>
      <c r="T208" s="7"/>
      <c r="U208" s="7"/>
    </row>
    <row r="209" ht="14.25" customHeight="1">
      <c r="A209" s="7"/>
      <c r="B209" s="7"/>
      <c r="C209" s="7"/>
      <c r="D209" s="7"/>
      <c r="E209" s="7"/>
      <c r="F209" s="7"/>
      <c r="G209" s="7"/>
      <c r="H209" s="7"/>
      <c r="I209" s="7"/>
      <c r="J209" s="7"/>
      <c r="K209" s="7"/>
      <c r="L209" s="7"/>
      <c r="M209" s="7"/>
      <c r="N209" s="7"/>
      <c r="O209" s="7"/>
      <c r="P209" s="7"/>
      <c r="Q209" s="7"/>
      <c r="R209" s="7"/>
      <c r="S209" s="7"/>
      <c r="T209" s="7"/>
      <c r="U209" s="7"/>
    </row>
    <row r="210" ht="14.25" customHeight="1">
      <c r="A210" s="7"/>
      <c r="B210" s="7"/>
      <c r="C210" s="7"/>
      <c r="D210" s="7"/>
      <c r="E210" s="7"/>
      <c r="F210" s="7"/>
      <c r="G210" s="7"/>
      <c r="H210" s="7"/>
      <c r="I210" s="7"/>
      <c r="J210" s="7"/>
      <c r="K210" s="7"/>
      <c r="L210" s="7"/>
      <c r="M210" s="7"/>
      <c r="N210" s="7"/>
      <c r="O210" s="7"/>
      <c r="P210" s="7"/>
      <c r="Q210" s="7"/>
      <c r="R210" s="7"/>
      <c r="S210" s="7"/>
      <c r="T210" s="7"/>
      <c r="U210" s="7"/>
    </row>
    <row r="211" ht="14.25" customHeight="1">
      <c r="A211" s="7"/>
      <c r="B211" s="7"/>
      <c r="C211" s="7"/>
      <c r="D211" s="7"/>
      <c r="E211" s="7"/>
      <c r="F211" s="7"/>
      <c r="G211" s="7"/>
      <c r="H211" s="7"/>
      <c r="I211" s="7"/>
      <c r="J211" s="7"/>
      <c r="K211" s="7"/>
      <c r="L211" s="7"/>
      <c r="M211" s="7"/>
      <c r="N211" s="7"/>
      <c r="O211" s="7"/>
      <c r="P211" s="7"/>
      <c r="Q211" s="7"/>
      <c r="R211" s="7"/>
      <c r="S211" s="7"/>
      <c r="T211" s="7"/>
      <c r="U211" s="7"/>
    </row>
    <row r="212" ht="14.25" customHeight="1">
      <c r="A212" s="7"/>
      <c r="B212" s="7"/>
      <c r="C212" s="7"/>
      <c r="D212" s="7"/>
      <c r="E212" s="7"/>
      <c r="F212" s="7"/>
      <c r="G212" s="7"/>
      <c r="H212" s="7"/>
      <c r="I212" s="7"/>
      <c r="J212" s="7"/>
      <c r="K212" s="7"/>
      <c r="L212" s="7"/>
      <c r="M212" s="7"/>
      <c r="N212" s="7"/>
      <c r="O212" s="7"/>
      <c r="P212" s="7"/>
      <c r="Q212" s="7"/>
      <c r="R212" s="7"/>
      <c r="S212" s="7"/>
      <c r="T212" s="7"/>
      <c r="U212" s="7"/>
    </row>
    <row r="213" ht="14.25" customHeight="1">
      <c r="A213" s="7"/>
      <c r="B213" s="7"/>
      <c r="C213" s="7"/>
      <c r="D213" s="7"/>
      <c r="E213" s="7"/>
      <c r="F213" s="7"/>
      <c r="G213" s="7"/>
      <c r="H213" s="7"/>
      <c r="I213" s="7"/>
      <c r="J213" s="7"/>
      <c r="K213" s="7"/>
      <c r="L213" s="7"/>
      <c r="M213" s="7"/>
      <c r="N213" s="7"/>
      <c r="O213" s="7"/>
      <c r="P213" s="7"/>
      <c r="Q213" s="7"/>
      <c r="R213" s="7"/>
      <c r="S213" s="7"/>
      <c r="T213" s="7"/>
      <c r="U213" s="7"/>
    </row>
    <row r="214" ht="14.25" customHeight="1">
      <c r="A214" s="7"/>
      <c r="B214" s="7"/>
      <c r="C214" s="7"/>
      <c r="D214" s="7"/>
      <c r="E214" s="7"/>
      <c r="F214" s="7"/>
      <c r="G214" s="7"/>
      <c r="H214" s="7"/>
      <c r="I214" s="7"/>
      <c r="J214" s="7"/>
      <c r="K214" s="7"/>
      <c r="L214" s="7"/>
      <c r="M214" s="7"/>
      <c r="N214" s="7"/>
      <c r="O214" s="7"/>
      <c r="P214" s="7"/>
      <c r="Q214" s="7"/>
      <c r="R214" s="7"/>
      <c r="S214" s="7"/>
      <c r="T214" s="7"/>
      <c r="U214" s="7"/>
    </row>
    <row r="215" ht="14.25" customHeight="1">
      <c r="A215" s="7"/>
      <c r="B215" s="7"/>
      <c r="C215" s="7"/>
      <c r="D215" s="7"/>
      <c r="E215" s="7"/>
      <c r="F215" s="7"/>
      <c r="G215" s="7"/>
      <c r="H215" s="7"/>
      <c r="I215" s="7"/>
      <c r="J215" s="7"/>
      <c r="K215" s="7"/>
      <c r="L215" s="7"/>
      <c r="M215" s="7"/>
      <c r="N215" s="7"/>
      <c r="O215" s="7"/>
      <c r="P215" s="7"/>
      <c r="Q215" s="7"/>
      <c r="R215" s="7"/>
      <c r="S215" s="7"/>
      <c r="T215" s="7"/>
      <c r="U215" s="7"/>
    </row>
    <row r="216" ht="14.25" customHeight="1">
      <c r="A216" s="7"/>
      <c r="B216" s="7"/>
      <c r="C216" s="7"/>
      <c r="D216" s="7"/>
      <c r="E216" s="7"/>
      <c r="F216" s="7"/>
      <c r="G216" s="7"/>
      <c r="H216" s="7"/>
      <c r="I216" s="7"/>
      <c r="J216" s="7"/>
      <c r="K216" s="7"/>
      <c r="L216" s="7"/>
      <c r="M216" s="7"/>
      <c r="N216" s="7"/>
      <c r="O216" s="7"/>
      <c r="P216" s="7"/>
      <c r="Q216" s="7"/>
      <c r="R216" s="7"/>
      <c r="S216" s="7"/>
      <c r="T216" s="7"/>
      <c r="U216" s="7"/>
    </row>
    <row r="217" ht="14.25" customHeight="1">
      <c r="A217" s="7"/>
      <c r="B217" s="7"/>
      <c r="C217" s="7"/>
      <c r="D217" s="7"/>
      <c r="E217" s="7"/>
      <c r="F217" s="7"/>
      <c r="G217" s="7"/>
      <c r="H217" s="7"/>
      <c r="I217" s="7"/>
      <c r="J217" s="7"/>
      <c r="K217" s="7"/>
      <c r="L217" s="7"/>
      <c r="M217" s="7"/>
      <c r="N217" s="7"/>
      <c r="O217" s="7"/>
      <c r="P217" s="7"/>
      <c r="Q217" s="7"/>
      <c r="R217" s="7"/>
      <c r="S217" s="7"/>
      <c r="T217" s="7"/>
      <c r="U217" s="7"/>
    </row>
    <row r="218" ht="14.25" customHeight="1">
      <c r="A218" s="7"/>
      <c r="B218" s="7"/>
      <c r="C218" s="7"/>
      <c r="D218" s="7"/>
      <c r="E218" s="7"/>
      <c r="F218" s="7"/>
      <c r="G218" s="7"/>
      <c r="H218" s="7"/>
      <c r="I218" s="7"/>
      <c r="J218" s="7"/>
      <c r="K218" s="7"/>
      <c r="L218" s="7"/>
      <c r="M218" s="7"/>
      <c r="N218" s="7"/>
      <c r="O218" s="7"/>
      <c r="P218" s="7"/>
      <c r="Q218" s="7"/>
      <c r="R218" s="7"/>
      <c r="S218" s="7"/>
      <c r="T218" s="7"/>
      <c r="U218" s="7"/>
    </row>
    <row r="219" ht="14.25" customHeight="1">
      <c r="A219" s="7"/>
      <c r="B219" s="7"/>
      <c r="C219" s="7"/>
      <c r="D219" s="7"/>
      <c r="E219" s="7"/>
      <c r="F219" s="7"/>
      <c r="G219" s="7"/>
      <c r="H219" s="7"/>
      <c r="I219" s="7"/>
      <c r="J219" s="7"/>
      <c r="K219" s="7"/>
      <c r="L219" s="7"/>
      <c r="M219" s="7"/>
      <c r="N219" s="7"/>
      <c r="O219" s="7"/>
      <c r="P219" s="7"/>
      <c r="Q219" s="7"/>
      <c r="R219" s="7"/>
      <c r="S219" s="7"/>
      <c r="T219" s="7"/>
      <c r="U219" s="7"/>
    </row>
    <row r="220" ht="14.25" customHeight="1">
      <c r="A220" s="7"/>
      <c r="B220" s="7"/>
      <c r="C220" s="7"/>
      <c r="D220" s="7"/>
      <c r="E220" s="7"/>
      <c r="F220" s="7"/>
      <c r="G220" s="7"/>
      <c r="H220" s="7"/>
      <c r="I220" s="7"/>
      <c r="J220" s="7"/>
      <c r="K220" s="7"/>
      <c r="L220" s="7"/>
      <c r="M220" s="7"/>
      <c r="N220" s="7"/>
      <c r="O220" s="7"/>
      <c r="P220" s="7"/>
      <c r="Q220" s="7"/>
      <c r="R220" s="7"/>
      <c r="S220" s="7"/>
      <c r="T220" s="7"/>
      <c r="U220" s="7"/>
    </row>
    <row r="221" ht="14.25" customHeight="1">
      <c r="A221" s="7"/>
      <c r="B221" s="7"/>
      <c r="C221" s="7"/>
      <c r="D221" s="7"/>
      <c r="E221" s="7"/>
      <c r="F221" s="7"/>
      <c r="G221" s="7"/>
      <c r="H221" s="7"/>
      <c r="I221" s="7"/>
      <c r="J221" s="7"/>
      <c r="K221" s="7"/>
      <c r="L221" s="7"/>
      <c r="M221" s="7"/>
      <c r="N221" s="7"/>
      <c r="O221" s="7"/>
      <c r="P221" s="7"/>
      <c r="Q221" s="7"/>
      <c r="R221" s="7"/>
      <c r="S221" s="7"/>
      <c r="T221" s="7"/>
      <c r="U221" s="7"/>
    </row>
    <row r="222" ht="14.25" customHeight="1">
      <c r="A222" s="7"/>
      <c r="B222" s="7"/>
      <c r="C222" s="7"/>
      <c r="D222" s="7"/>
      <c r="E222" s="7"/>
      <c r="F222" s="7"/>
      <c r="G222" s="7"/>
      <c r="H222" s="7"/>
      <c r="I222" s="7"/>
      <c r="J222" s="7"/>
      <c r="K222" s="7"/>
      <c r="L222" s="7"/>
      <c r="M222" s="7"/>
      <c r="N222" s="7"/>
      <c r="O222" s="7"/>
      <c r="P222" s="7"/>
      <c r="Q222" s="7"/>
      <c r="R222" s="7"/>
      <c r="S222" s="7"/>
      <c r="T222" s="7"/>
      <c r="U222" s="7"/>
    </row>
    <row r="223" ht="14.25" customHeight="1">
      <c r="A223" s="7"/>
      <c r="B223" s="7"/>
      <c r="C223" s="7"/>
      <c r="D223" s="7"/>
      <c r="E223" s="7"/>
      <c r="F223" s="7"/>
      <c r="G223" s="7"/>
      <c r="H223" s="7"/>
      <c r="I223" s="7"/>
      <c r="J223" s="7"/>
      <c r="K223" s="7"/>
      <c r="L223" s="7"/>
      <c r="M223" s="7"/>
      <c r="N223" s="7"/>
      <c r="O223" s="7"/>
      <c r="P223" s="7"/>
      <c r="Q223" s="7"/>
      <c r="R223" s="7"/>
      <c r="S223" s="7"/>
      <c r="T223" s="7"/>
      <c r="U223" s="7"/>
    </row>
    <row r="224" ht="14.25" customHeight="1">
      <c r="A224" s="7"/>
      <c r="B224" s="7"/>
      <c r="C224" s="7"/>
      <c r="D224" s="7"/>
      <c r="E224" s="7"/>
      <c r="F224" s="7"/>
      <c r="G224" s="7"/>
      <c r="H224" s="7"/>
      <c r="I224" s="7"/>
      <c r="J224" s="7"/>
      <c r="K224" s="7"/>
      <c r="L224" s="7"/>
      <c r="M224" s="7"/>
      <c r="N224" s="7"/>
      <c r="O224" s="7"/>
      <c r="P224" s="7"/>
      <c r="Q224" s="7"/>
      <c r="R224" s="7"/>
      <c r="S224" s="7"/>
      <c r="T224" s="7"/>
      <c r="U224" s="7"/>
    </row>
    <row r="225" ht="14.25" customHeight="1">
      <c r="A225" s="7"/>
      <c r="B225" s="7"/>
      <c r="C225" s="7"/>
      <c r="D225" s="7"/>
      <c r="E225" s="7"/>
      <c r="F225" s="7"/>
      <c r="G225" s="7"/>
      <c r="H225" s="7"/>
      <c r="I225" s="7"/>
      <c r="J225" s="7"/>
      <c r="K225" s="7"/>
      <c r="L225" s="7"/>
      <c r="M225" s="7"/>
      <c r="N225" s="7"/>
      <c r="O225" s="7"/>
      <c r="P225" s="7"/>
      <c r="Q225" s="7"/>
      <c r="R225" s="7"/>
      <c r="S225" s="7"/>
      <c r="T225" s="7"/>
      <c r="U225" s="7"/>
    </row>
    <row r="226" ht="14.25" customHeight="1">
      <c r="A226" s="7"/>
      <c r="B226" s="7"/>
      <c r="C226" s="7"/>
      <c r="D226" s="7"/>
      <c r="E226" s="7"/>
      <c r="F226" s="7"/>
      <c r="G226" s="7"/>
      <c r="H226" s="7"/>
      <c r="I226" s="7"/>
      <c r="J226" s="7"/>
      <c r="K226" s="7"/>
      <c r="L226" s="7"/>
      <c r="M226" s="7"/>
      <c r="N226" s="7"/>
      <c r="O226" s="7"/>
      <c r="P226" s="7"/>
      <c r="Q226" s="7"/>
      <c r="R226" s="7"/>
      <c r="S226" s="7"/>
      <c r="T226" s="7"/>
      <c r="U226" s="7"/>
    </row>
    <row r="227" ht="14.25" customHeight="1">
      <c r="A227" s="7"/>
      <c r="B227" s="7"/>
      <c r="C227" s="7"/>
      <c r="D227" s="7"/>
      <c r="E227" s="7"/>
      <c r="F227" s="7"/>
      <c r="G227" s="7"/>
      <c r="H227" s="7"/>
      <c r="I227" s="7"/>
      <c r="J227" s="7"/>
      <c r="K227" s="7"/>
      <c r="L227" s="7"/>
      <c r="M227" s="7"/>
      <c r="N227" s="7"/>
      <c r="O227" s="7"/>
      <c r="P227" s="7"/>
      <c r="Q227" s="7"/>
      <c r="R227" s="7"/>
      <c r="S227" s="7"/>
      <c r="T227" s="7"/>
      <c r="U227" s="7"/>
    </row>
    <row r="228" ht="14.25" customHeight="1">
      <c r="A228" s="7"/>
      <c r="B228" s="7"/>
      <c r="C228" s="7"/>
      <c r="D228" s="7"/>
      <c r="E228" s="7"/>
      <c r="F228" s="7"/>
      <c r="G228" s="7"/>
      <c r="H228" s="7"/>
      <c r="I228" s="7"/>
      <c r="J228" s="7"/>
      <c r="K228" s="7"/>
      <c r="L228" s="7"/>
      <c r="M228" s="7"/>
      <c r="N228" s="7"/>
      <c r="O228" s="7"/>
      <c r="P228" s="7"/>
      <c r="Q228" s="7"/>
      <c r="R228" s="7"/>
      <c r="S228" s="7"/>
      <c r="T228" s="7"/>
      <c r="U228" s="7"/>
    </row>
    <row r="229" ht="14.25" customHeight="1">
      <c r="A229" s="7"/>
      <c r="B229" s="7"/>
      <c r="C229" s="7"/>
      <c r="D229" s="7"/>
      <c r="E229" s="7"/>
      <c r="F229" s="7"/>
      <c r="G229" s="7"/>
      <c r="H229" s="7"/>
      <c r="I229" s="7"/>
      <c r="J229" s="7"/>
      <c r="K229" s="7"/>
      <c r="L229" s="7"/>
      <c r="M229" s="7"/>
      <c r="N229" s="7"/>
      <c r="O229" s="7"/>
      <c r="P229" s="7"/>
      <c r="Q229" s="7"/>
      <c r="R229" s="7"/>
      <c r="S229" s="7"/>
      <c r="T229" s="7"/>
      <c r="U229" s="7"/>
    </row>
    <row r="230" ht="14.25" customHeight="1">
      <c r="A230" s="7"/>
      <c r="B230" s="7"/>
      <c r="C230" s="7"/>
      <c r="D230" s="7"/>
      <c r="E230" s="7"/>
      <c r="F230" s="7"/>
      <c r="G230" s="7"/>
      <c r="H230" s="7"/>
      <c r="I230" s="7"/>
      <c r="J230" s="7"/>
      <c r="K230" s="7"/>
      <c r="L230" s="7"/>
      <c r="M230" s="7"/>
      <c r="N230" s="7"/>
      <c r="O230" s="7"/>
      <c r="P230" s="7"/>
      <c r="Q230" s="7"/>
      <c r="R230" s="7"/>
      <c r="S230" s="7"/>
      <c r="T230" s="7"/>
      <c r="U230" s="7"/>
    </row>
    <row r="231" ht="14.25" customHeight="1">
      <c r="A231" s="7"/>
      <c r="B231" s="7"/>
      <c r="C231" s="7"/>
      <c r="D231" s="7"/>
      <c r="E231" s="7"/>
      <c r="F231" s="7"/>
      <c r="G231" s="7"/>
      <c r="H231" s="7"/>
      <c r="I231" s="7"/>
      <c r="J231" s="7"/>
      <c r="K231" s="7"/>
      <c r="L231" s="7"/>
      <c r="M231" s="7"/>
      <c r="N231" s="7"/>
      <c r="O231" s="7"/>
      <c r="P231" s="7"/>
      <c r="Q231" s="7"/>
      <c r="R231" s="7"/>
      <c r="S231" s="7"/>
      <c r="T231" s="7"/>
      <c r="U231" s="7"/>
    </row>
    <row r="232" ht="14.25" customHeight="1">
      <c r="A232" s="7"/>
      <c r="B232" s="7"/>
      <c r="C232" s="7"/>
      <c r="D232" s="7"/>
      <c r="E232" s="7"/>
      <c r="F232" s="7"/>
      <c r="G232" s="7"/>
      <c r="H232" s="7"/>
      <c r="I232" s="7"/>
      <c r="J232" s="7"/>
      <c r="K232" s="7"/>
      <c r="L232" s="7"/>
      <c r="M232" s="7"/>
      <c r="N232" s="7"/>
      <c r="O232" s="7"/>
      <c r="P232" s="7"/>
      <c r="Q232" s="7"/>
      <c r="R232" s="7"/>
      <c r="S232" s="7"/>
      <c r="T232" s="7"/>
      <c r="U232" s="7"/>
    </row>
    <row r="233" ht="14.25" customHeight="1">
      <c r="A233" s="7"/>
      <c r="B233" s="7"/>
      <c r="C233" s="7"/>
      <c r="D233" s="7"/>
      <c r="E233" s="7"/>
      <c r="F233" s="7"/>
      <c r="G233" s="7"/>
      <c r="H233" s="7"/>
      <c r="I233" s="7"/>
      <c r="J233" s="7"/>
      <c r="K233" s="7"/>
      <c r="L233" s="7"/>
      <c r="M233" s="7"/>
      <c r="N233" s="7"/>
      <c r="O233" s="7"/>
      <c r="P233" s="7"/>
      <c r="Q233" s="7"/>
      <c r="R233" s="7"/>
      <c r="S233" s="7"/>
      <c r="T233" s="7"/>
      <c r="U233" s="7"/>
    </row>
    <row r="234" ht="14.25" customHeight="1">
      <c r="A234" s="7"/>
      <c r="B234" s="7"/>
      <c r="C234" s="7"/>
      <c r="D234" s="7"/>
      <c r="E234" s="7"/>
      <c r="F234" s="7"/>
      <c r="G234" s="7"/>
      <c r="H234" s="7"/>
      <c r="I234" s="7"/>
      <c r="J234" s="7"/>
      <c r="K234" s="7"/>
      <c r="L234" s="7"/>
      <c r="M234" s="7"/>
      <c r="N234" s="7"/>
      <c r="O234" s="7"/>
      <c r="P234" s="7"/>
      <c r="Q234" s="7"/>
      <c r="R234" s="7"/>
      <c r="S234" s="7"/>
      <c r="T234" s="7"/>
      <c r="U234" s="7"/>
    </row>
    <row r="235" ht="14.25" customHeight="1">
      <c r="A235" s="7"/>
      <c r="B235" s="7"/>
      <c r="C235" s="7"/>
      <c r="D235" s="7"/>
      <c r="E235" s="7"/>
      <c r="F235" s="7"/>
      <c r="G235" s="7"/>
      <c r="H235" s="7"/>
      <c r="I235" s="7"/>
      <c r="J235" s="7"/>
      <c r="K235" s="7"/>
      <c r="L235" s="7"/>
      <c r="M235" s="7"/>
      <c r="N235" s="7"/>
      <c r="O235" s="7"/>
      <c r="P235" s="7"/>
      <c r="Q235" s="7"/>
      <c r="R235" s="7"/>
      <c r="S235" s="7"/>
      <c r="T235" s="7"/>
      <c r="U235" s="7"/>
    </row>
    <row r="236" ht="14.25" customHeight="1">
      <c r="A236" s="7"/>
      <c r="B236" s="7"/>
      <c r="C236" s="7"/>
      <c r="D236" s="7"/>
      <c r="E236" s="7"/>
      <c r="F236" s="7"/>
      <c r="G236" s="7"/>
      <c r="H236" s="7"/>
      <c r="I236" s="7"/>
      <c r="J236" s="7"/>
      <c r="K236" s="7"/>
      <c r="L236" s="7"/>
      <c r="M236" s="7"/>
      <c r="N236" s="7"/>
      <c r="O236" s="7"/>
      <c r="P236" s="7"/>
      <c r="Q236" s="7"/>
      <c r="R236" s="7"/>
      <c r="S236" s="7"/>
      <c r="T236" s="7"/>
      <c r="U236" s="7"/>
    </row>
    <row r="237" ht="14.25" customHeight="1">
      <c r="A237" s="7"/>
      <c r="B237" s="7"/>
      <c r="C237" s="7"/>
      <c r="D237" s="7"/>
      <c r="E237" s="7"/>
      <c r="F237" s="7"/>
      <c r="G237" s="7"/>
      <c r="H237" s="7"/>
      <c r="I237" s="7"/>
      <c r="J237" s="7"/>
      <c r="K237" s="7"/>
      <c r="L237" s="7"/>
      <c r="M237" s="7"/>
      <c r="N237" s="7"/>
      <c r="O237" s="7"/>
      <c r="P237" s="7"/>
      <c r="Q237" s="7"/>
      <c r="R237" s="7"/>
      <c r="S237" s="7"/>
      <c r="T237" s="7"/>
      <c r="U237" s="7"/>
    </row>
    <row r="238" ht="14.25" customHeight="1">
      <c r="A238" s="7"/>
      <c r="B238" s="7"/>
      <c r="C238" s="7"/>
      <c r="D238" s="7"/>
      <c r="E238" s="7"/>
      <c r="F238" s="7"/>
      <c r="G238" s="7"/>
      <c r="H238" s="7"/>
      <c r="I238" s="7"/>
      <c r="J238" s="7"/>
      <c r="K238" s="7"/>
      <c r="L238" s="7"/>
      <c r="M238" s="7"/>
      <c r="N238" s="7"/>
      <c r="O238" s="7"/>
      <c r="P238" s="7"/>
      <c r="Q238" s="7"/>
      <c r="R238" s="7"/>
      <c r="S238" s="7"/>
      <c r="T238" s="7"/>
      <c r="U238" s="7"/>
    </row>
    <row r="239" ht="14.25" customHeight="1">
      <c r="A239" s="7"/>
      <c r="B239" s="7"/>
      <c r="C239" s="7"/>
      <c r="D239" s="7"/>
      <c r="E239" s="7"/>
      <c r="F239" s="7"/>
      <c r="G239" s="7"/>
      <c r="H239" s="7"/>
      <c r="I239" s="7"/>
      <c r="J239" s="7"/>
      <c r="K239" s="7"/>
      <c r="L239" s="7"/>
      <c r="M239" s="7"/>
      <c r="N239" s="7"/>
      <c r="O239" s="7"/>
      <c r="P239" s="7"/>
      <c r="Q239" s="7"/>
      <c r="R239" s="7"/>
      <c r="S239" s="7"/>
      <c r="T239" s="7"/>
      <c r="U239" s="7"/>
    </row>
    <row r="240" ht="14.25" customHeight="1">
      <c r="A240" s="7"/>
      <c r="B240" s="7"/>
      <c r="C240" s="7"/>
      <c r="D240" s="7"/>
      <c r="E240" s="7"/>
      <c r="F240" s="7"/>
      <c r="G240" s="7"/>
      <c r="H240" s="7"/>
      <c r="I240" s="7"/>
      <c r="J240" s="7"/>
      <c r="K240" s="7"/>
      <c r="L240" s="7"/>
      <c r="M240" s="7"/>
      <c r="N240" s="7"/>
      <c r="O240" s="7"/>
      <c r="P240" s="7"/>
      <c r="Q240" s="7"/>
      <c r="R240" s="7"/>
      <c r="S240" s="7"/>
      <c r="T240" s="7"/>
      <c r="U240" s="7"/>
    </row>
    <row r="241" ht="14.25" customHeight="1">
      <c r="A241" s="7"/>
      <c r="B241" s="7"/>
      <c r="C241" s="7"/>
      <c r="D241" s="7"/>
      <c r="E241" s="7"/>
      <c r="F241" s="7"/>
      <c r="G241" s="7"/>
      <c r="H241" s="7"/>
      <c r="I241" s="7"/>
      <c r="J241" s="7"/>
      <c r="K241" s="7"/>
      <c r="L241" s="7"/>
      <c r="M241" s="7"/>
      <c r="N241" s="7"/>
      <c r="O241" s="7"/>
      <c r="P241" s="7"/>
      <c r="Q241" s="7"/>
      <c r="R241" s="7"/>
      <c r="S241" s="7"/>
      <c r="T241" s="7"/>
      <c r="U241" s="7"/>
    </row>
    <row r="242" ht="14.25" customHeight="1">
      <c r="A242" s="7"/>
      <c r="B242" s="7"/>
      <c r="C242" s="7"/>
      <c r="D242" s="7"/>
      <c r="E242" s="7"/>
      <c r="F242" s="7"/>
      <c r="G242" s="7"/>
      <c r="H242" s="7"/>
      <c r="I242" s="7"/>
      <c r="J242" s="7"/>
      <c r="K242" s="7"/>
      <c r="L242" s="7"/>
      <c r="M242" s="7"/>
      <c r="N242" s="7"/>
      <c r="O242" s="7"/>
      <c r="P242" s="7"/>
      <c r="Q242" s="7"/>
      <c r="R242" s="7"/>
      <c r="S242" s="7"/>
      <c r="T242" s="7"/>
      <c r="U242" s="7"/>
    </row>
    <row r="243" ht="14.25" customHeight="1">
      <c r="A243" s="7"/>
      <c r="B243" s="7"/>
      <c r="C243" s="7"/>
      <c r="D243" s="7"/>
      <c r="E243" s="7"/>
      <c r="F243" s="7"/>
      <c r="G243" s="7"/>
      <c r="H243" s="7"/>
      <c r="I243" s="7"/>
      <c r="J243" s="7"/>
      <c r="K243" s="7"/>
      <c r="L243" s="7"/>
      <c r="M243" s="7"/>
      <c r="N243" s="7"/>
      <c r="O243" s="7"/>
      <c r="P243" s="7"/>
      <c r="Q243" s="7"/>
      <c r="R243" s="7"/>
      <c r="S243" s="7"/>
      <c r="T243" s="7"/>
      <c r="U243" s="7"/>
    </row>
    <row r="244" ht="14.25" customHeight="1">
      <c r="A244" s="7"/>
      <c r="B244" s="7"/>
      <c r="C244" s="7"/>
      <c r="D244" s="7"/>
      <c r="E244" s="7"/>
      <c r="F244" s="7"/>
      <c r="G244" s="7"/>
      <c r="H244" s="7"/>
      <c r="I244" s="7"/>
      <c r="J244" s="7"/>
      <c r="K244" s="7"/>
      <c r="L244" s="7"/>
      <c r="M244" s="7"/>
      <c r="N244" s="7"/>
      <c r="O244" s="7"/>
      <c r="P244" s="7"/>
      <c r="Q244" s="7"/>
      <c r="R244" s="7"/>
      <c r="S244" s="7"/>
      <c r="T244" s="7"/>
      <c r="U244" s="7"/>
    </row>
    <row r="245" ht="14.25" customHeight="1">
      <c r="A245" s="7"/>
      <c r="B245" s="7"/>
      <c r="C245" s="7"/>
      <c r="D245" s="7"/>
      <c r="E245" s="7"/>
      <c r="F245" s="7"/>
      <c r="G245" s="7"/>
      <c r="H245" s="7"/>
      <c r="I245" s="7"/>
      <c r="J245" s="7"/>
      <c r="K245" s="7"/>
      <c r="L245" s="7"/>
      <c r="M245" s="7"/>
      <c r="N245" s="7"/>
      <c r="O245" s="7"/>
      <c r="P245" s="7"/>
      <c r="Q245" s="7"/>
      <c r="R245" s="7"/>
      <c r="S245" s="7"/>
      <c r="T245" s="7"/>
      <c r="U245" s="7"/>
    </row>
    <row r="246" ht="14.25" customHeight="1">
      <c r="A246" s="7"/>
      <c r="B246" s="7"/>
      <c r="C246" s="7"/>
      <c r="D246" s="7"/>
      <c r="E246" s="7"/>
      <c r="F246" s="7"/>
      <c r="G246" s="7"/>
      <c r="H246" s="7"/>
      <c r="I246" s="7"/>
      <c r="J246" s="7"/>
      <c r="K246" s="7"/>
      <c r="L246" s="7"/>
      <c r="M246" s="7"/>
      <c r="N246" s="7"/>
      <c r="O246" s="7"/>
      <c r="P246" s="7"/>
      <c r="Q246" s="7"/>
      <c r="R246" s="7"/>
      <c r="S246" s="7"/>
      <c r="T246" s="7"/>
      <c r="U246" s="7"/>
    </row>
    <row r="247" ht="14.25" customHeight="1">
      <c r="A247" s="7"/>
      <c r="B247" s="7"/>
      <c r="C247" s="7"/>
      <c r="D247" s="7"/>
      <c r="E247" s="7"/>
      <c r="F247" s="7"/>
      <c r="G247" s="7"/>
      <c r="H247" s="7"/>
      <c r="I247" s="7"/>
      <c r="J247" s="7"/>
      <c r="K247" s="7"/>
      <c r="L247" s="7"/>
      <c r="M247" s="7"/>
      <c r="N247" s="7"/>
      <c r="O247" s="7"/>
      <c r="P247" s="7"/>
      <c r="Q247" s="7"/>
      <c r="R247" s="7"/>
      <c r="S247" s="7"/>
      <c r="T247" s="7"/>
      <c r="U247" s="7"/>
    </row>
    <row r="248" ht="14.25" customHeight="1">
      <c r="A248" s="7"/>
      <c r="B248" s="7"/>
      <c r="C248" s="7"/>
      <c r="D248" s="7"/>
      <c r="E248" s="7"/>
      <c r="F248" s="7"/>
      <c r="G248" s="7"/>
      <c r="H248" s="7"/>
      <c r="I248" s="7"/>
      <c r="J248" s="7"/>
      <c r="K248" s="7"/>
      <c r="L248" s="7"/>
      <c r="M248" s="7"/>
      <c r="N248" s="7"/>
      <c r="O248" s="7"/>
      <c r="P248" s="7"/>
      <c r="Q248" s="7"/>
      <c r="R248" s="7"/>
      <c r="S248" s="7"/>
      <c r="T248" s="7"/>
      <c r="U248" s="7"/>
    </row>
    <row r="249" ht="14.25" customHeight="1">
      <c r="A249" s="7"/>
      <c r="B249" s="7"/>
      <c r="C249" s="7"/>
      <c r="D249" s="7"/>
      <c r="E249" s="7"/>
      <c r="F249" s="7"/>
      <c r="G249" s="7"/>
      <c r="H249" s="7"/>
      <c r="I249" s="7"/>
      <c r="J249" s="7"/>
      <c r="K249" s="7"/>
      <c r="L249" s="7"/>
      <c r="M249" s="7"/>
      <c r="N249" s="7"/>
      <c r="O249" s="7"/>
      <c r="P249" s="7"/>
      <c r="Q249" s="7"/>
      <c r="R249" s="7"/>
      <c r="S249" s="7"/>
      <c r="T249" s="7"/>
      <c r="U249" s="7"/>
    </row>
    <row r="250" ht="14.25" customHeight="1">
      <c r="A250" s="7"/>
      <c r="B250" s="7"/>
      <c r="C250" s="7"/>
      <c r="D250" s="7"/>
      <c r="E250" s="7"/>
      <c r="F250" s="7"/>
      <c r="G250" s="7"/>
      <c r="H250" s="7"/>
      <c r="I250" s="7"/>
      <c r="J250" s="7"/>
      <c r="K250" s="7"/>
      <c r="L250" s="7"/>
      <c r="M250" s="7"/>
      <c r="N250" s="7"/>
      <c r="O250" s="7"/>
      <c r="P250" s="7"/>
      <c r="Q250" s="7"/>
      <c r="R250" s="7"/>
      <c r="S250" s="7"/>
      <c r="T250" s="7"/>
      <c r="U250" s="7"/>
    </row>
    <row r="251" ht="14.25" customHeight="1">
      <c r="A251" s="7"/>
      <c r="B251" s="7"/>
      <c r="C251" s="7"/>
      <c r="D251" s="7"/>
      <c r="E251" s="7"/>
      <c r="F251" s="7"/>
      <c r="G251" s="7"/>
      <c r="H251" s="7"/>
      <c r="I251" s="7"/>
      <c r="J251" s="7"/>
      <c r="K251" s="7"/>
      <c r="L251" s="7"/>
      <c r="M251" s="7"/>
      <c r="N251" s="7"/>
      <c r="O251" s="7"/>
      <c r="P251" s="7"/>
      <c r="Q251" s="7"/>
      <c r="R251" s="7"/>
      <c r="S251" s="7"/>
      <c r="T251" s="7"/>
      <c r="U251" s="7"/>
    </row>
    <row r="252" ht="14.25" customHeight="1">
      <c r="A252" s="7"/>
      <c r="B252" s="7"/>
      <c r="C252" s="7"/>
      <c r="D252" s="7"/>
      <c r="E252" s="7"/>
      <c r="F252" s="7"/>
      <c r="G252" s="7"/>
      <c r="H252" s="7"/>
      <c r="I252" s="7"/>
      <c r="J252" s="7"/>
      <c r="K252" s="7"/>
      <c r="L252" s="7"/>
      <c r="M252" s="7"/>
      <c r="N252" s="7"/>
      <c r="O252" s="7"/>
      <c r="P252" s="7"/>
      <c r="Q252" s="7"/>
      <c r="R252" s="7"/>
      <c r="S252" s="7"/>
      <c r="T252" s="7"/>
      <c r="U252" s="7"/>
    </row>
    <row r="253" ht="14.25" customHeight="1">
      <c r="A253" s="7"/>
      <c r="B253" s="7"/>
      <c r="C253" s="7"/>
      <c r="D253" s="7"/>
      <c r="E253" s="7"/>
      <c r="F253" s="7"/>
      <c r="G253" s="7"/>
      <c r="H253" s="7"/>
      <c r="I253" s="7"/>
      <c r="J253" s="7"/>
      <c r="K253" s="7"/>
      <c r="L253" s="7"/>
      <c r="M253" s="7"/>
      <c r="N253" s="7"/>
      <c r="O253" s="7"/>
      <c r="P253" s="7"/>
      <c r="Q253" s="7"/>
      <c r="R253" s="7"/>
      <c r="S253" s="7"/>
      <c r="T253" s="7"/>
      <c r="U253" s="7"/>
    </row>
    <row r="254" ht="14.25" customHeight="1">
      <c r="A254" s="7"/>
      <c r="B254" s="7"/>
      <c r="C254" s="7"/>
      <c r="D254" s="7"/>
      <c r="E254" s="7"/>
      <c r="F254" s="7"/>
      <c r="G254" s="7"/>
      <c r="H254" s="7"/>
      <c r="I254" s="7"/>
      <c r="J254" s="7"/>
      <c r="K254" s="7"/>
      <c r="L254" s="7"/>
      <c r="M254" s="7"/>
      <c r="N254" s="7"/>
      <c r="O254" s="7"/>
      <c r="P254" s="7"/>
      <c r="Q254" s="7"/>
      <c r="R254" s="7"/>
      <c r="S254" s="7"/>
      <c r="T254" s="7"/>
      <c r="U254" s="7"/>
    </row>
    <row r="255" ht="14.25" customHeight="1">
      <c r="A255" s="7"/>
      <c r="B255" s="7"/>
      <c r="C255" s="7"/>
      <c r="D255" s="7"/>
      <c r="E255" s="7"/>
      <c r="F255" s="7"/>
      <c r="G255" s="7"/>
      <c r="H255" s="7"/>
      <c r="I255" s="7"/>
      <c r="J255" s="7"/>
      <c r="K255" s="7"/>
      <c r="L255" s="7"/>
      <c r="M255" s="7"/>
      <c r="N255" s="7"/>
      <c r="O255" s="7"/>
      <c r="P255" s="7"/>
      <c r="Q255" s="7"/>
      <c r="R255" s="7"/>
      <c r="S255" s="7"/>
      <c r="T255" s="7"/>
      <c r="U255" s="7"/>
    </row>
    <row r="256" ht="14.25" customHeight="1">
      <c r="A256" s="7"/>
      <c r="B256" s="7"/>
      <c r="C256" s="7"/>
      <c r="D256" s="7"/>
      <c r="E256" s="7"/>
      <c r="F256" s="7"/>
      <c r="G256" s="7"/>
      <c r="H256" s="7"/>
      <c r="I256" s="7"/>
      <c r="J256" s="7"/>
      <c r="K256" s="7"/>
      <c r="L256" s="7"/>
      <c r="M256" s="7"/>
      <c r="N256" s="7"/>
      <c r="O256" s="7"/>
      <c r="P256" s="7"/>
      <c r="Q256" s="7"/>
      <c r="R256" s="7"/>
      <c r="S256" s="7"/>
      <c r="T256" s="7"/>
      <c r="U256" s="7"/>
    </row>
    <row r="257" ht="14.25" customHeight="1">
      <c r="A257" s="7"/>
      <c r="B257" s="7"/>
      <c r="C257" s="7"/>
      <c r="D257" s="7"/>
      <c r="E257" s="7"/>
      <c r="F257" s="7"/>
      <c r="G257" s="7"/>
      <c r="H257" s="7"/>
      <c r="I257" s="7"/>
      <c r="J257" s="7"/>
      <c r="K257" s="7"/>
      <c r="L257" s="7"/>
      <c r="M257" s="7"/>
      <c r="N257" s="7"/>
      <c r="O257" s="7"/>
      <c r="P257" s="7"/>
      <c r="Q257" s="7"/>
      <c r="R257" s="7"/>
      <c r="S257" s="7"/>
      <c r="T257" s="7"/>
      <c r="U257" s="7"/>
    </row>
    <row r="258" ht="14.25" customHeight="1">
      <c r="A258" s="7"/>
      <c r="B258" s="7"/>
      <c r="C258" s="7"/>
      <c r="D258" s="7"/>
      <c r="E258" s="7"/>
      <c r="F258" s="7"/>
      <c r="G258" s="7"/>
      <c r="H258" s="7"/>
      <c r="I258" s="7"/>
      <c r="J258" s="7"/>
      <c r="K258" s="7"/>
      <c r="L258" s="7"/>
      <c r="M258" s="7"/>
      <c r="N258" s="7"/>
      <c r="O258" s="7"/>
      <c r="P258" s="7"/>
      <c r="Q258" s="7"/>
      <c r="R258" s="7"/>
      <c r="S258" s="7"/>
      <c r="T258" s="7"/>
      <c r="U258" s="7"/>
    </row>
    <row r="259" ht="14.25" customHeight="1">
      <c r="A259" s="7"/>
      <c r="B259" s="7"/>
      <c r="C259" s="7"/>
      <c r="D259" s="7"/>
      <c r="E259" s="7"/>
      <c r="F259" s="7"/>
      <c r="G259" s="7"/>
      <c r="H259" s="7"/>
      <c r="I259" s="7"/>
      <c r="J259" s="7"/>
      <c r="K259" s="7"/>
      <c r="L259" s="7"/>
      <c r="M259" s="7"/>
      <c r="N259" s="7"/>
      <c r="O259" s="7"/>
      <c r="P259" s="7"/>
      <c r="Q259" s="7"/>
      <c r="R259" s="7"/>
      <c r="S259" s="7"/>
      <c r="T259" s="7"/>
      <c r="U259" s="7"/>
    </row>
    <row r="260" ht="14.25" customHeight="1">
      <c r="A260" s="7"/>
      <c r="B260" s="7"/>
      <c r="C260" s="7"/>
      <c r="D260" s="7"/>
      <c r="E260" s="7"/>
      <c r="F260" s="7"/>
      <c r="G260" s="7"/>
      <c r="H260" s="7"/>
      <c r="I260" s="7"/>
      <c r="J260" s="7"/>
      <c r="K260" s="7"/>
      <c r="L260" s="7"/>
      <c r="M260" s="7"/>
      <c r="N260" s="7"/>
      <c r="O260" s="7"/>
      <c r="P260" s="7"/>
      <c r="Q260" s="7"/>
      <c r="R260" s="7"/>
      <c r="S260" s="7"/>
      <c r="T260" s="7"/>
      <c r="U260" s="7"/>
    </row>
    <row r="261" ht="14.25" customHeight="1">
      <c r="A261" s="7"/>
      <c r="B261" s="7"/>
      <c r="C261" s="7"/>
      <c r="D261" s="7"/>
      <c r="E261" s="7"/>
      <c r="F261" s="7"/>
      <c r="G261" s="7"/>
      <c r="H261" s="7"/>
      <c r="I261" s="7"/>
      <c r="J261" s="7"/>
      <c r="K261" s="7"/>
      <c r="L261" s="7"/>
      <c r="M261" s="7"/>
      <c r="N261" s="7"/>
      <c r="O261" s="7"/>
      <c r="P261" s="7"/>
      <c r="Q261" s="7"/>
      <c r="R261" s="7"/>
      <c r="S261" s="7"/>
      <c r="T261" s="7"/>
      <c r="U261" s="7"/>
    </row>
    <row r="262" ht="14.25" customHeight="1">
      <c r="A262" s="7"/>
      <c r="B262" s="7"/>
      <c r="C262" s="7"/>
      <c r="D262" s="7"/>
      <c r="E262" s="7"/>
      <c r="F262" s="7"/>
      <c r="G262" s="7"/>
      <c r="H262" s="7"/>
      <c r="I262" s="7"/>
      <c r="J262" s="7"/>
      <c r="K262" s="7"/>
      <c r="L262" s="7"/>
      <c r="M262" s="7"/>
      <c r="N262" s="7"/>
      <c r="O262" s="7"/>
      <c r="P262" s="7"/>
      <c r="Q262" s="7"/>
      <c r="R262" s="7"/>
      <c r="S262" s="7"/>
      <c r="T262" s="7"/>
      <c r="U262" s="7"/>
    </row>
    <row r="263" ht="14.25" customHeight="1">
      <c r="A263" s="7"/>
      <c r="B263" s="7"/>
      <c r="C263" s="7"/>
      <c r="D263" s="7"/>
      <c r="E263" s="7"/>
      <c r="F263" s="7"/>
      <c r="G263" s="7"/>
      <c r="H263" s="7"/>
      <c r="I263" s="7"/>
      <c r="J263" s="7"/>
      <c r="K263" s="7"/>
      <c r="L263" s="7"/>
      <c r="M263" s="7"/>
      <c r="N263" s="7"/>
      <c r="O263" s="7"/>
      <c r="P263" s="7"/>
      <c r="Q263" s="7"/>
      <c r="R263" s="7"/>
      <c r="S263" s="7"/>
      <c r="T263" s="7"/>
      <c r="U263" s="7"/>
    </row>
    <row r="264" ht="14.25" customHeight="1">
      <c r="A264" s="7"/>
      <c r="B264" s="7"/>
      <c r="C264" s="7"/>
      <c r="D264" s="7"/>
      <c r="E264" s="7"/>
      <c r="F264" s="7"/>
      <c r="G264" s="7"/>
      <c r="H264" s="7"/>
      <c r="I264" s="7"/>
      <c r="J264" s="7"/>
      <c r="K264" s="7"/>
      <c r="L264" s="7"/>
      <c r="M264" s="7"/>
      <c r="N264" s="7"/>
      <c r="O264" s="7"/>
      <c r="P264" s="7"/>
      <c r="Q264" s="7"/>
      <c r="R264" s="7"/>
      <c r="S264" s="7"/>
      <c r="T264" s="7"/>
      <c r="U264" s="7"/>
    </row>
    <row r="265" ht="14.25" customHeight="1">
      <c r="A265" s="7"/>
      <c r="B265" s="7"/>
      <c r="C265" s="7"/>
      <c r="D265" s="7"/>
      <c r="E265" s="7"/>
      <c r="F265" s="7"/>
      <c r="G265" s="7"/>
      <c r="H265" s="7"/>
      <c r="I265" s="7"/>
      <c r="J265" s="7"/>
      <c r="K265" s="7"/>
      <c r="L265" s="7"/>
      <c r="M265" s="7"/>
      <c r="N265" s="7"/>
      <c r="O265" s="7"/>
      <c r="P265" s="7"/>
      <c r="Q265" s="7"/>
      <c r="R265" s="7"/>
      <c r="S265" s="7"/>
      <c r="T265" s="7"/>
      <c r="U265" s="7"/>
    </row>
    <row r="266" ht="14.25" customHeight="1">
      <c r="A266" s="7"/>
      <c r="B266" s="7"/>
      <c r="C266" s="7"/>
      <c r="D266" s="7"/>
      <c r="E266" s="7"/>
      <c r="F266" s="7"/>
      <c r="G266" s="7"/>
      <c r="H266" s="7"/>
      <c r="I266" s="7"/>
      <c r="J266" s="7"/>
      <c r="K266" s="7"/>
      <c r="L266" s="7"/>
      <c r="M266" s="7"/>
      <c r="N266" s="7"/>
      <c r="O266" s="7"/>
      <c r="P266" s="7"/>
      <c r="Q266" s="7"/>
      <c r="R266" s="7"/>
      <c r="S266" s="7"/>
      <c r="T266" s="7"/>
      <c r="U266" s="7"/>
    </row>
    <row r="267" ht="14.25" customHeight="1">
      <c r="A267" s="7"/>
      <c r="B267" s="7"/>
      <c r="C267" s="7"/>
      <c r="D267" s="7"/>
      <c r="E267" s="7"/>
      <c r="F267" s="7"/>
      <c r="G267" s="7"/>
      <c r="H267" s="7"/>
      <c r="I267" s="7"/>
      <c r="J267" s="7"/>
      <c r="K267" s="7"/>
      <c r="L267" s="7"/>
      <c r="M267" s="7"/>
      <c r="N267" s="7"/>
      <c r="O267" s="7"/>
      <c r="P267" s="7"/>
      <c r="Q267" s="7"/>
      <c r="R267" s="7"/>
      <c r="S267" s="7"/>
      <c r="T267" s="7"/>
      <c r="U267" s="7"/>
    </row>
    <row r="268" ht="14.25" customHeight="1">
      <c r="A268" s="7"/>
      <c r="B268" s="7"/>
      <c r="C268" s="7"/>
      <c r="D268" s="7"/>
      <c r="E268" s="7"/>
      <c r="F268" s="7"/>
      <c r="G268" s="7"/>
      <c r="H268" s="7"/>
      <c r="I268" s="7"/>
      <c r="J268" s="7"/>
      <c r="K268" s="7"/>
      <c r="L268" s="7"/>
      <c r="M268" s="7"/>
      <c r="N268" s="7"/>
      <c r="O268" s="7"/>
      <c r="P268" s="7"/>
      <c r="Q268" s="7"/>
      <c r="R268" s="7"/>
      <c r="S268" s="7"/>
      <c r="T268" s="7"/>
      <c r="U268" s="7"/>
    </row>
    <row r="269" ht="14.25" customHeight="1">
      <c r="A269" s="7"/>
      <c r="B269" s="7"/>
      <c r="C269" s="7"/>
      <c r="D269" s="7"/>
      <c r="E269" s="7"/>
      <c r="F269" s="7"/>
      <c r="G269" s="7"/>
      <c r="H269" s="7"/>
      <c r="I269" s="7"/>
      <c r="J269" s="7"/>
      <c r="K269" s="7"/>
      <c r="L269" s="7"/>
      <c r="M269" s="7"/>
      <c r="N269" s="7"/>
      <c r="O269" s="7"/>
      <c r="P269" s="7"/>
      <c r="Q269" s="7"/>
      <c r="R269" s="7"/>
      <c r="S269" s="7"/>
      <c r="T269" s="7"/>
      <c r="U269" s="7"/>
    </row>
    <row r="270" ht="14.25" customHeight="1">
      <c r="A270" s="7"/>
      <c r="B270" s="7"/>
      <c r="C270" s="7"/>
      <c r="D270" s="7"/>
      <c r="E270" s="7"/>
      <c r="F270" s="7"/>
      <c r="G270" s="7"/>
      <c r="H270" s="7"/>
      <c r="I270" s="7"/>
      <c r="J270" s="7"/>
      <c r="K270" s="7"/>
      <c r="L270" s="7"/>
      <c r="M270" s="7"/>
      <c r="N270" s="7"/>
      <c r="O270" s="7"/>
      <c r="P270" s="7"/>
      <c r="Q270" s="7"/>
      <c r="R270" s="7"/>
      <c r="S270" s="7"/>
      <c r="T270" s="7"/>
      <c r="U270" s="7"/>
    </row>
    <row r="271" ht="14.25" customHeight="1">
      <c r="A271" s="7"/>
      <c r="B271" s="7"/>
      <c r="C271" s="7"/>
      <c r="D271" s="7"/>
      <c r="E271" s="7"/>
      <c r="F271" s="7"/>
      <c r="G271" s="7"/>
      <c r="H271" s="7"/>
      <c r="I271" s="7"/>
      <c r="J271" s="7"/>
      <c r="K271" s="7"/>
      <c r="L271" s="7"/>
      <c r="M271" s="7"/>
      <c r="N271" s="7"/>
      <c r="O271" s="7"/>
      <c r="P271" s="7"/>
      <c r="Q271" s="7"/>
      <c r="R271" s="7"/>
      <c r="S271" s="7"/>
      <c r="T271" s="7"/>
      <c r="U271" s="7"/>
    </row>
    <row r="272" ht="14.25" customHeight="1">
      <c r="A272" s="7"/>
      <c r="B272" s="7"/>
      <c r="C272" s="7"/>
      <c r="D272" s="7"/>
      <c r="E272" s="7"/>
      <c r="F272" s="7"/>
      <c r="G272" s="7"/>
      <c r="H272" s="7"/>
      <c r="I272" s="7"/>
      <c r="J272" s="7"/>
      <c r="K272" s="7"/>
      <c r="L272" s="7"/>
      <c r="M272" s="7"/>
      <c r="N272" s="7"/>
      <c r="O272" s="7"/>
      <c r="P272" s="7"/>
      <c r="Q272" s="7"/>
      <c r="R272" s="7"/>
      <c r="S272" s="7"/>
      <c r="T272" s="7"/>
      <c r="U272" s="7"/>
    </row>
    <row r="273" ht="14.25" customHeight="1">
      <c r="A273" s="7"/>
      <c r="B273" s="7"/>
      <c r="C273" s="7"/>
      <c r="D273" s="7"/>
      <c r="E273" s="7"/>
      <c r="F273" s="7"/>
      <c r="G273" s="7"/>
      <c r="H273" s="7"/>
      <c r="I273" s="7"/>
      <c r="J273" s="7"/>
      <c r="K273" s="7"/>
      <c r="L273" s="7"/>
      <c r="M273" s="7"/>
      <c r="N273" s="7"/>
      <c r="O273" s="7"/>
      <c r="P273" s="7"/>
      <c r="Q273" s="7"/>
      <c r="R273" s="7"/>
      <c r="S273" s="7"/>
      <c r="T273" s="7"/>
      <c r="U273" s="7"/>
    </row>
    <row r="274" ht="14.25" customHeight="1">
      <c r="A274" s="7"/>
      <c r="B274" s="7"/>
      <c r="C274" s="7"/>
      <c r="D274" s="7"/>
      <c r="E274" s="7"/>
      <c r="F274" s="7"/>
      <c r="G274" s="7"/>
      <c r="H274" s="7"/>
      <c r="I274" s="7"/>
      <c r="J274" s="7"/>
      <c r="K274" s="7"/>
      <c r="L274" s="7"/>
      <c r="M274" s="7"/>
      <c r="N274" s="7"/>
      <c r="O274" s="7"/>
      <c r="P274" s="7"/>
      <c r="Q274" s="7"/>
      <c r="R274" s="7"/>
      <c r="S274" s="7"/>
      <c r="T274" s="7"/>
      <c r="U274" s="7"/>
    </row>
    <row r="275" ht="14.25" customHeight="1">
      <c r="A275" s="7"/>
      <c r="B275" s="7"/>
      <c r="C275" s="7"/>
      <c r="D275" s="7"/>
      <c r="E275" s="7"/>
      <c r="F275" s="7"/>
      <c r="G275" s="7"/>
      <c r="H275" s="7"/>
      <c r="I275" s="7"/>
      <c r="J275" s="7"/>
      <c r="K275" s="7"/>
      <c r="L275" s="7"/>
      <c r="M275" s="7"/>
      <c r="N275" s="7"/>
      <c r="O275" s="7"/>
      <c r="P275" s="7"/>
      <c r="Q275" s="7"/>
      <c r="R275" s="7"/>
      <c r="S275" s="7"/>
      <c r="T275" s="7"/>
      <c r="U275" s="7"/>
    </row>
    <row r="276" ht="14.25" customHeight="1">
      <c r="A276" s="7"/>
      <c r="B276" s="7"/>
      <c r="C276" s="7"/>
      <c r="D276" s="7"/>
      <c r="E276" s="7"/>
      <c r="F276" s="7"/>
      <c r="G276" s="7"/>
      <c r="H276" s="7"/>
      <c r="I276" s="7"/>
      <c r="J276" s="7"/>
      <c r="K276" s="7"/>
      <c r="L276" s="7"/>
      <c r="M276" s="7"/>
      <c r="N276" s="7"/>
      <c r="O276" s="7"/>
      <c r="P276" s="7"/>
      <c r="Q276" s="7"/>
      <c r="R276" s="7"/>
      <c r="S276" s="7"/>
      <c r="T276" s="7"/>
      <c r="U276" s="7"/>
    </row>
    <row r="277" ht="14.25" customHeight="1">
      <c r="A277" s="7"/>
      <c r="B277" s="7"/>
      <c r="C277" s="7"/>
      <c r="D277" s="7"/>
      <c r="E277" s="7"/>
      <c r="F277" s="7"/>
      <c r="G277" s="7"/>
      <c r="H277" s="7"/>
      <c r="I277" s="7"/>
      <c r="J277" s="7"/>
      <c r="K277" s="7"/>
      <c r="L277" s="7"/>
      <c r="M277" s="7"/>
      <c r="N277" s="7"/>
      <c r="O277" s="7"/>
      <c r="P277" s="7"/>
      <c r="Q277" s="7"/>
      <c r="R277" s="7"/>
      <c r="S277" s="7"/>
      <c r="T277" s="7"/>
      <c r="U277" s="7"/>
    </row>
    <row r="278" ht="14.25" customHeight="1">
      <c r="A278" s="7"/>
      <c r="B278" s="7"/>
      <c r="C278" s="7"/>
      <c r="D278" s="7"/>
      <c r="E278" s="7"/>
      <c r="F278" s="7"/>
      <c r="G278" s="7"/>
      <c r="H278" s="7"/>
      <c r="I278" s="7"/>
      <c r="J278" s="7"/>
      <c r="K278" s="7"/>
      <c r="L278" s="7"/>
      <c r="M278" s="7"/>
      <c r="N278" s="7"/>
      <c r="O278" s="7"/>
      <c r="P278" s="7"/>
      <c r="Q278" s="7"/>
      <c r="R278" s="7"/>
      <c r="S278" s="7"/>
      <c r="T278" s="7"/>
      <c r="U278" s="7"/>
    </row>
    <row r="279" ht="14.25" customHeight="1">
      <c r="A279" s="7"/>
      <c r="B279" s="7"/>
      <c r="C279" s="7"/>
      <c r="D279" s="7"/>
      <c r="E279" s="7"/>
      <c r="F279" s="7"/>
      <c r="G279" s="7"/>
      <c r="H279" s="7"/>
      <c r="I279" s="7"/>
      <c r="J279" s="7"/>
      <c r="K279" s="7"/>
      <c r="L279" s="7"/>
      <c r="M279" s="7"/>
      <c r="N279" s="7"/>
      <c r="O279" s="7"/>
      <c r="P279" s="7"/>
      <c r="Q279" s="7"/>
      <c r="R279" s="7"/>
      <c r="S279" s="7"/>
      <c r="T279" s="7"/>
      <c r="U279" s="7"/>
    </row>
    <row r="280" ht="14.25" customHeight="1">
      <c r="A280" s="7"/>
      <c r="B280" s="7"/>
      <c r="C280" s="7"/>
      <c r="D280" s="7"/>
      <c r="E280" s="7"/>
      <c r="F280" s="7"/>
      <c r="G280" s="7"/>
      <c r="H280" s="7"/>
      <c r="I280" s="7"/>
      <c r="J280" s="7"/>
      <c r="K280" s="7"/>
      <c r="L280" s="7"/>
      <c r="M280" s="7"/>
      <c r="N280" s="7"/>
      <c r="O280" s="7"/>
      <c r="P280" s="7"/>
      <c r="Q280" s="7"/>
      <c r="R280" s="7"/>
      <c r="S280" s="7"/>
      <c r="T280" s="7"/>
      <c r="U280" s="7"/>
    </row>
    <row r="281" ht="14.25" customHeight="1">
      <c r="A281" s="7"/>
      <c r="B281" s="7"/>
      <c r="C281" s="7"/>
      <c r="D281" s="7"/>
      <c r="E281" s="7"/>
      <c r="F281" s="7"/>
      <c r="G281" s="7"/>
      <c r="H281" s="7"/>
      <c r="I281" s="7"/>
      <c r="J281" s="7"/>
      <c r="K281" s="7"/>
      <c r="L281" s="7"/>
      <c r="M281" s="7"/>
      <c r="N281" s="7"/>
      <c r="O281" s="7"/>
      <c r="P281" s="7"/>
      <c r="Q281" s="7"/>
      <c r="R281" s="7"/>
      <c r="S281" s="7"/>
      <c r="T281" s="7"/>
      <c r="U281" s="7"/>
    </row>
    <row r="282" ht="14.25" customHeight="1">
      <c r="A282" s="7"/>
      <c r="B282" s="7"/>
      <c r="C282" s="7"/>
      <c r="D282" s="7"/>
      <c r="E282" s="7"/>
      <c r="F282" s="7"/>
      <c r="G282" s="7"/>
      <c r="H282" s="7"/>
      <c r="I282" s="7"/>
      <c r="J282" s="7"/>
      <c r="K282" s="7"/>
      <c r="L282" s="7"/>
      <c r="M282" s="7"/>
      <c r="N282" s="7"/>
      <c r="O282" s="7"/>
      <c r="P282" s="7"/>
      <c r="Q282" s="7"/>
      <c r="R282" s="7"/>
      <c r="S282" s="7"/>
      <c r="T282" s="7"/>
      <c r="U282" s="7"/>
    </row>
    <row r="283" ht="14.25" customHeight="1">
      <c r="A283" s="7"/>
      <c r="B283" s="7"/>
      <c r="C283" s="7"/>
      <c r="D283" s="7"/>
      <c r="E283" s="7"/>
      <c r="F283" s="7"/>
      <c r="G283" s="7"/>
      <c r="H283" s="7"/>
      <c r="I283" s="7"/>
      <c r="J283" s="7"/>
      <c r="K283" s="7"/>
      <c r="L283" s="7"/>
      <c r="M283" s="7"/>
      <c r="N283" s="7"/>
      <c r="O283" s="7"/>
      <c r="P283" s="7"/>
      <c r="Q283" s="7"/>
      <c r="R283" s="7"/>
      <c r="S283" s="7"/>
      <c r="T283" s="7"/>
      <c r="U283" s="7"/>
    </row>
    <row r="284" ht="14.25" customHeight="1">
      <c r="A284" s="7"/>
      <c r="B284" s="7"/>
      <c r="C284" s="7"/>
      <c r="D284" s="7"/>
      <c r="E284" s="7"/>
      <c r="F284" s="7"/>
      <c r="G284" s="7"/>
      <c r="H284" s="7"/>
      <c r="I284" s="7"/>
      <c r="J284" s="7"/>
      <c r="K284" s="7"/>
      <c r="L284" s="7"/>
      <c r="M284" s="7"/>
      <c r="N284" s="7"/>
      <c r="O284" s="7"/>
      <c r="P284" s="7"/>
      <c r="Q284" s="7"/>
      <c r="R284" s="7"/>
      <c r="S284" s="7"/>
      <c r="T284" s="7"/>
      <c r="U284" s="7"/>
    </row>
    <row r="285" ht="14.25" customHeight="1">
      <c r="A285" s="7"/>
      <c r="B285" s="7"/>
      <c r="C285" s="7"/>
      <c r="D285" s="7"/>
      <c r="E285" s="7"/>
      <c r="F285" s="7"/>
      <c r="G285" s="7"/>
      <c r="H285" s="7"/>
      <c r="I285" s="7"/>
      <c r="J285" s="7"/>
      <c r="K285" s="7"/>
      <c r="L285" s="7"/>
      <c r="M285" s="7"/>
      <c r="N285" s="7"/>
      <c r="O285" s="7"/>
      <c r="P285" s="7"/>
      <c r="Q285" s="7"/>
      <c r="R285" s="7"/>
      <c r="S285" s="7"/>
      <c r="T285" s="7"/>
      <c r="U285" s="7"/>
    </row>
    <row r="286" ht="14.25" customHeight="1">
      <c r="A286" s="7"/>
      <c r="B286" s="7"/>
      <c r="C286" s="7"/>
      <c r="D286" s="7"/>
      <c r="E286" s="7"/>
      <c r="F286" s="7"/>
      <c r="G286" s="7"/>
      <c r="H286" s="7"/>
      <c r="I286" s="7"/>
      <c r="J286" s="7"/>
      <c r="K286" s="7"/>
      <c r="L286" s="7"/>
      <c r="M286" s="7"/>
      <c r="N286" s="7"/>
      <c r="O286" s="7"/>
      <c r="P286" s="7"/>
      <c r="Q286" s="7"/>
      <c r="R286" s="7"/>
      <c r="S286" s="7"/>
      <c r="T286" s="7"/>
      <c r="U286" s="7"/>
    </row>
    <row r="287" ht="14.25" customHeight="1">
      <c r="A287" s="7"/>
      <c r="B287" s="7"/>
      <c r="C287" s="7"/>
      <c r="D287" s="7"/>
      <c r="E287" s="7"/>
      <c r="F287" s="7"/>
      <c r="G287" s="7"/>
      <c r="H287" s="7"/>
      <c r="I287" s="7"/>
      <c r="J287" s="7"/>
      <c r="K287" s="7"/>
      <c r="L287" s="7"/>
      <c r="M287" s="7"/>
      <c r="N287" s="7"/>
      <c r="O287" s="7"/>
      <c r="P287" s="7"/>
      <c r="Q287" s="7"/>
      <c r="R287" s="7"/>
      <c r="S287" s="7"/>
      <c r="T287" s="7"/>
      <c r="U287" s="7"/>
    </row>
    <row r="288" ht="14.25" customHeight="1">
      <c r="A288" s="7"/>
      <c r="B288" s="7"/>
      <c r="C288" s="7"/>
      <c r="D288" s="7"/>
      <c r="E288" s="7"/>
      <c r="F288" s="7"/>
      <c r="G288" s="7"/>
      <c r="H288" s="7"/>
      <c r="I288" s="7"/>
      <c r="J288" s="7"/>
      <c r="K288" s="7"/>
      <c r="L288" s="7"/>
      <c r="M288" s="7"/>
      <c r="N288" s="7"/>
      <c r="O288" s="7"/>
      <c r="P288" s="7"/>
      <c r="Q288" s="7"/>
      <c r="R288" s="7"/>
      <c r="S288" s="7"/>
      <c r="T288" s="7"/>
      <c r="U288" s="7"/>
    </row>
    <row r="289" ht="14.25" customHeight="1">
      <c r="A289" s="7"/>
      <c r="B289" s="7"/>
      <c r="C289" s="7"/>
      <c r="D289" s="7"/>
      <c r="E289" s="7"/>
      <c r="F289" s="7"/>
      <c r="G289" s="7"/>
      <c r="H289" s="7"/>
      <c r="I289" s="7"/>
      <c r="J289" s="7"/>
      <c r="K289" s="7"/>
      <c r="L289" s="7"/>
      <c r="M289" s="7"/>
      <c r="N289" s="7"/>
      <c r="O289" s="7"/>
      <c r="P289" s="7"/>
      <c r="Q289" s="7"/>
      <c r="R289" s="7"/>
      <c r="S289" s="7"/>
      <c r="T289" s="7"/>
      <c r="U289" s="7"/>
    </row>
    <row r="290" ht="14.25" customHeight="1">
      <c r="A290" s="7"/>
      <c r="B290" s="7"/>
      <c r="C290" s="7"/>
      <c r="D290" s="7"/>
      <c r="E290" s="7"/>
      <c r="F290" s="7"/>
      <c r="G290" s="7"/>
      <c r="H290" s="7"/>
      <c r="I290" s="7"/>
      <c r="J290" s="7"/>
      <c r="K290" s="7"/>
      <c r="L290" s="7"/>
      <c r="M290" s="7"/>
      <c r="N290" s="7"/>
      <c r="O290" s="7"/>
      <c r="P290" s="7"/>
      <c r="Q290" s="7"/>
      <c r="R290" s="7"/>
      <c r="S290" s="7"/>
      <c r="T290" s="7"/>
      <c r="U290" s="7"/>
    </row>
    <row r="291" ht="14.25" customHeight="1">
      <c r="A291" s="7"/>
      <c r="B291" s="7"/>
      <c r="C291" s="7"/>
      <c r="D291" s="7"/>
      <c r="E291" s="7"/>
      <c r="F291" s="7"/>
      <c r="G291" s="7"/>
      <c r="H291" s="7"/>
      <c r="I291" s="7"/>
      <c r="J291" s="7"/>
      <c r="K291" s="7"/>
      <c r="L291" s="7"/>
      <c r="M291" s="7"/>
      <c r="N291" s="7"/>
      <c r="O291" s="7"/>
      <c r="P291" s="7"/>
      <c r="Q291" s="7"/>
      <c r="R291" s="7"/>
      <c r="S291" s="7"/>
      <c r="T291" s="7"/>
      <c r="U291" s="7"/>
    </row>
    <row r="292" ht="14.25" customHeight="1">
      <c r="A292" s="7"/>
      <c r="B292" s="7"/>
      <c r="C292" s="7"/>
      <c r="D292" s="7"/>
      <c r="E292" s="7"/>
      <c r="F292" s="7"/>
      <c r="G292" s="7"/>
      <c r="H292" s="7"/>
      <c r="I292" s="7"/>
      <c r="J292" s="7"/>
      <c r="K292" s="7"/>
      <c r="L292" s="7"/>
      <c r="M292" s="7"/>
      <c r="N292" s="7"/>
      <c r="O292" s="7"/>
      <c r="P292" s="7"/>
      <c r="Q292" s="7"/>
      <c r="R292" s="7"/>
      <c r="S292" s="7"/>
      <c r="T292" s="7"/>
      <c r="U292" s="7"/>
    </row>
    <row r="293" ht="14.25" customHeight="1">
      <c r="A293" s="7"/>
      <c r="B293" s="7"/>
      <c r="C293" s="7"/>
      <c r="D293" s="7"/>
      <c r="E293" s="7"/>
      <c r="F293" s="7"/>
      <c r="G293" s="7"/>
      <c r="H293" s="7"/>
      <c r="I293" s="7"/>
      <c r="J293" s="7"/>
      <c r="K293" s="7"/>
      <c r="L293" s="7"/>
      <c r="M293" s="7"/>
      <c r="N293" s="7"/>
      <c r="O293" s="7"/>
      <c r="P293" s="7"/>
      <c r="Q293" s="7"/>
      <c r="R293" s="7"/>
      <c r="S293" s="7"/>
      <c r="T293" s="7"/>
      <c r="U293" s="7"/>
    </row>
    <row r="294" ht="14.25" customHeight="1">
      <c r="A294" s="7"/>
      <c r="B294" s="7"/>
      <c r="C294" s="7"/>
      <c r="D294" s="7"/>
      <c r="E294" s="7"/>
      <c r="F294" s="7"/>
      <c r="G294" s="7"/>
      <c r="H294" s="7"/>
      <c r="I294" s="7"/>
      <c r="J294" s="7"/>
      <c r="K294" s="7"/>
      <c r="L294" s="7"/>
      <c r="M294" s="7"/>
      <c r="N294" s="7"/>
      <c r="O294" s="7"/>
      <c r="P294" s="7"/>
      <c r="Q294" s="7"/>
      <c r="R294" s="7"/>
      <c r="S294" s="7"/>
      <c r="T294" s="7"/>
      <c r="U294" s="7"/>
    </row>
    <row r="295" ht="14.25" customHeight="1">
      <c r="A295" s="7"/>
      <c r="B295" s="7"/>
      <c r="C295" s="7"/>
      <c r="D295" s="7"/>
      <c r="E295" s="7"/>
      <c r="F295" s="7"/>
      <c r="G295" s="7"/>
      <c r="H295" s="7"/>
      <c r="I295" s="7"/>
      <c r="J295" s="7"/>
      <c r="K295" s="7"/>
      <c r="L295" s="7"/>
      <c r="M295" s="7"/>
      <c r="N295" s="7"/>
      <c r="O295" s="7"/>
      <c r="P295" s="7"/>
      <c r="Q295" s="7"/>
      <c r="R295" s="7"/>
      <c r="S295" s="7"/>
      <c r="T295" s="7"/>
      <c r="U295" s="7"/>
    </row>
    <row r="296" ht="14.25" customHeight="1">
      <c r="A296" s="7"/>
      <c r="B296" s="7"/>
      <c r="C296" s="7"/>
      <c r="D296" s="7"/>
      <c r="E296" s="7"/>
      <c r="F296" s="7"/>
      <c r="G296" s="7"/>
      <c r="H296" s="7"/>
      <c r="I296" s="7"/>
      <c r="J296" s="7"/>
      <c r="K296" s="7"/>
      <c r="L296" s="7"/>
      <c r="M296" s="7"/>
      <c r="N296" s="7"/>
      <c r="O296" s="7"/>
      <c r="P296" s="7"/>
      <c r="Q296" s="7"/>
      <c r="R296" s="7"/>
      <c r="S296" s="7"/>
      <c r="T296" s="7"/>
      <c r="U296" s="7"/>
    </row>
    <row r="297" ht="14.25" customHeight="1">
      <c r="A297" s="7"/>
      <c r="B297" s="7"/>
      <c r="C297" s="7"/>
      <c r="D297" s="7"/>
      <c r="E297" s="7"/>
      <c r="F297" s="7"/>
      <c r="G297" s="7"/>
      <c r="H297" s="7"/>
      <c r="I297" s="7"/>
      <c r="J297" s="7"/>
      <c r="K297" s="7"/>
      <c r="L297" s="7"/>
      <c r="M297" s="7"/>
      <c r="N297" s="7"/>
      <c r="O297" s="7"/>
      <c r="P297" s="7"/>
      <c r="Q297" s="7"/>
      <c r="R297" s="7"/>
      <c r="S297" s="7"/>
      <c r="T297" s="7"/>
      <c r="U297" s="7"/>
    </row>
    <row r="298" ht="14.25" customHeight="1">
      <c r="A298" s="7"/>
      <c r="B298" s="7"/>
      <c r="C298" s="7"/>
      <c r="D298" s="7"/>
      <c r="E298" s="7"/>
      <c r="F298" s="7"/>
      <c r="G298" s="7"/>
      <c r="H298" s="7"/>
      <c r="I298" s="7"/>
      <c r="J298" s="7"/>
      <c r="K298" s="7"/>
      <c r="L298" s="7"/>
      <c r="M298" s="7"/>
      <c r="N298" s="7"/>
      <c r="O298" s="7"/>
      <c r="P298" s="7"/>
      <c r="Q298" s="7"/>
      <c r="R298" s="7"/>
      <c r="S298" s="7"/>
      <c r="T298" s="7"/>
      <c r="U298" s="7"/>
    </row>
    <row r="299" ht="14.25" customHeight="1">
      <c r="A299" s="7"/>
      <c r="B299" s="7"/>
      <c r="C299" s="7"/>
      <c r="D299" s="7"/>
      <c r="E299" s="7"/>
      <c r="F299" s="7"/>
      <c r="G299" s="7"/>
      <c r="H299" s="7"/>
      <c r="I299" s="7"/>
      <c r="J299" s="7"/>
      <c r="K299" s="7"/>
      <c r="L299" s="7"/>
      <c r="M299" s="7"/>
      <c r="N299" s="7"/>
      <c r="O299" s="7"/>
      <c r="P299" s="7"/>
      <c r="Q299" s="7"/>
      <c r="R299" s="7"/>
      <c r="S299" s="7"/>
      <c r="T299" s="7"/>
      <c r="U299" s="7"/>
    </row>
    <row r="300" ht="14.25" customHeight="1">
      <c r="A300" s="7"/>
      <c r="B300" s="7"/>
      <c r="C300" s="7"/>
      <c r="D300" s="7"/>
      <c r="E300" s="7"/>
      <c r="F300" s="7"/>
      <c r="G300" s="7"/>
      <c r="H300" s="7"/>
      <c r="I300" s="7"/>
      <c r="J300" s="7"/>
      <c r="K300" s="7"/>
      <c r="L300" s="7"/>
      <c r="M300" s="7"/>
      <c r="N300" s="7"/>
      <c r="O300" s="7"/>
      <c r="P300" s="7"/>
      <c r="Q300" s="7"/>
      <c r="R300" s="7"/>
      <c r="S300" s="7"/>
      <c r="T300" s="7"/>
      <c r="U300" s="7"/>
    </row>
    <row r="301" ht="14.25" customHeight="1">
      <c r="A301" s="7"/>
      <c r="B301" s="7"/>
      <c r="C301" s="7"/>
      <c r="D301" s="7"/>
      <c r="E301" s="7"/>
      <c r="F301" s="7"/>
      <c r="G301" s="7"/>
      <c r="H301" s="7"/>
      <c r="I301" s="7"/>
      <c r="J301" s="7"/>
      <c r="K301" s="7"/>
      <c r="L301" s="7"/>
      <c r="M301" s="7"/>
      <c r="N301" s="7"/>
      <c r="O301" s="7"/>
      <c r="P301" s="7"/>
      <c r="Q301" s="7"/>
      <c r="R301" s="7"/>
      <c r="S301" s="7"/>
      <c r="T301" s="7"/>
      <c r="U301" s="7"/>
    </row>
    <row r="302" ht="14.25" customHeight="1">
      <c r="A302" s="7"/>
      <c r="B302" s="7"/>
      <c r="C302" s="7"/>
      <c r="D302" s="7"/>
      <c r="E302" s="7"/>
      <c r="F302" s="7"/>
      <c r="G302" s="7"/>
      <c r="H302" s="7"/>
      <c r="I302" s="7"/>
      <c r="J302" s="7"/>
      <c r="K302" s="7"/>
      <c r="L302" s="7"/>
      <c r="M302" s="7"/>
      <c r="N302" s="7"/>
      <c r="O302" s="7"/>
      <c r="P302" s="7"/>
      <c r="Q302" s="7"/>
      <c r="R302" s="7"/>
      <c r="S302" s="7"/>
      <c r="T302" s="7"/>
      <c r="U302" s="7"/>
    </row>
    <row r="303" ht="14.25" customHeight="1">
      <c r="A303" s="7"/>
      <c r="B303" s="7"/>
      <c r="C303" s="7"/>
      <c r="D303" s="7"/>
      <c r="E303" s="7"/>
      <c r="F303" s="7"/>
      <c r="G303" s="7"/>
      <c r="H303" s="7"/>
      <c r="I303" s="7"/>
      <c r="J303" s="7"/>
      <c r="K303" s="7"/>
      <c r="L303" s="7"/>
      <c r="M303" s="7"/>
      <c r="N303" s="7"/>
      <c r="O303" s="7"/>
      <c r="P303" s="7"/>
      <c r="Q303" s="7"/>
      <c r="R303" s="7"/>
      <c r="S303" s="7"/>
      <c r="T303" s="7"/>
      <c r="U303" s="7"/>
    </row>
    <row r="304" ht="14.25" customHeight="1">
      <c r="A304" s="7"/>
      <c r="B304" s="7"/>
      <c r="C304" s="7"/>
      <c r="D304" s="7"/>
      <c r="E304" s="7"/>
      <c r="F304" s="7"/>
      <c r="G304" s="7"/>
      <c r="H304" s="7"/>
      <c r="I304" s="7"/>
      <c r="J304" s="7"/>
      <c r="K304" s="7"/>
      <c r="L304" s="7"/>
      <c r="M304" s="7"/>
      <c r="N304" s="7"/>
      <c r="O304" s="7"/>
      <c r="P304" s="7"/>
      <c r="Q304" s="7"/>
      <c r="R304" s="7"/>
      <c r="S304" s="7"/>
      <c r="T304" s="7"/>
      <c r="U304" s="7"/>
    </row>
    <row r="305" ht="14.25" customHeight="1">
      <c r="A305" s="7"/>
      <c r="B305" s="7"/>
      <c r="C305" s="7"/>
      <c r="D305" s="7"/>
      <c r="E305" s="7"/>
      <c r="F305" s="7"/>
      <c r="G305" s="7"/>
      <c r="H305" s="7"/>
      <c r="I305" s="7"/>
      <c r="J305" s="7"/>
      <c r="K305" s="7"/>
      <c r="L305" s="7"/>
      <c r="M305" s="7"/>
      <c r="N305" s="7"/>
      <c r="O305" s="7"/>
      <c r="P305" s="7"/>
      <c r="Q305" s="7"/>
      <c r="R305" s="7"/>
      <c r="S305" s="7"/>
      <c r="T305" s="7"/>
      <c r="U305" s="7"/>
    </row>
    <row r="306" ht="14.25" customHeight="1">
      <c r="A306" s="7"/>
      <c r="B306" s="7"/>
      <c r="C306" s="7"/>
      <c r="D306" s="7"/>
      <c r="E306" s="7"/>
      <c r="F306" s="7"/>
      <c r="G306" s="7"/>
      <c r="H306" s="7"/>
      <c r="I306" s="7"/>
      <c r="J306" s="7"/>
      <c r="K306" s="7"/>
      <c r="L306" s="7"/>
      <c r="M306" s="7"/>
      <c r="N306" s="7"/>
      <c r="O306" s="7"/>
      <c r="P306" s="7"/>
      <c r="Q306" s="7"/>
      <c r="R306" s="7"/>
      <c r="S306" s="7"/>
      <c r="T306" s="7"/>
      <c r="U306" s="7"/>
    </row>
    <row r="307" ht="14.25" customHeight="1">
      <c r="A307" s="7"/>
      <c r="B307" s="7"/>
      <c r="C307" s="7"/>
      <c r="D307" s="7"/>
      <c r="E307" s="7"/>
      <c r="F307" s="7"/>
      <c r="G307" s="7"/>
      <c r="H307" s="7"/>
      <c r="I307" s="7"/>
      <c r="J307" s="7"/>
      <c r="K307" s="7"/>
      <c r="L307" s="7"/>
      <c r="M307" s="7"/>
      <c r="N307" s="7"/>
      <c r="O307" s="7"/>
      <c r="P307" s="7"/>
      <c r="Q307" s="7"/>
      <c r="R307" s="7"/>
      <c r="S307" s="7"/>
      <c r="T307" s="7"/>
      <c r="U307" s="7"/>
    </row>
    <row r="308" ht="14.25" customHeight="1">
      <c r="A308" s="7"/>
      <c r="B308" s="7"/>
      <c r="C308" s="7"/>
      <c r="D308" s="7"/>
      <c r="E308" s="7"/>
      <c r="F308" s="7"/>
      <c r="G308" s="7"/>
      <c r="H308" s="7"/>
      <c r="I308" s="7"/>
      <c r="J308" s="7"/>
      <c r="K308" s="7"/>
      <c r="L308" s="7"/>
      <c r="M308" s="7"/>
      <c r="N308" s="7"/>
      <c r="O308" s="7"/>
      <c r="P308" s="7"/>
      <c r="Q308" s="7"/>
      <c r="R308" s="7"/>
      <c r="S308" s="7"/>
      <c r="T308" s="7"/>
      <c r="U308" s="7"/>
    </row>
    <row r="309" ht="14.25" customHeight="1">
      <c r="A309" s="7"/>
      <c r="B309" s="7"/>
      <c r="C309" s="7"/>
      <c r="D309" s="7"/>
      <c r="E309" s="7"/>
      <c r="F309" s="7"/>
      <c r="G309" s="7"/>
      <c r="H309" s="7"/>
      <c r="I309" s="7"/>
      <c r="J309" s="7"/>
      <c r="K309" s="7"/>
      <c r="L309" s="7"/>
      <c r="M309" s="7"/>
      <c r="N309" s="7"/>
      <c r="O309" s="7"/>
      <c r="P309" s="7"/>
      <c r="Q309" s="7"/>
      <c r="R309" s="7"/>
      <c r="S309" s="7"/>
      <c r="T309" s="7"/>
      <c r="U309" s="7"/>
    </row>
    <row r="310" ht="14.25" customHeight="1">
      <c r="A310" s="7"/>
      <c r="B310" s="7"/>
      <c r="C310" s="7"/>
      <c r="D310" s="7"/>
      <c r="E310" s="7"/>
      <c r="F310" s="7"/>
      <c r="G310" s="7"/>
      <c r="H310" s="7"/>
      <c r="I310" s="7"/>
      <c r="J310" s="7"/>
      <c r="K310" s="7"/>
      <c r="L310" s="7"/>
      <c r="M310" s="7"/>
      <c r="N310" s="7"/>
      <c r="O310" s="7"/>
      <c r="P310" s="7"/>
      <c r="Q310" s="7"/>
      <c r="R310" s="7"/>
      <c r="S310" s="7"/>
      <c r="T310" s="7"/>
      <c r="U310" s="7"/>
    </row>
    <row r="311" ht="14.25" customHeight="1">
      <c r="A311" s="7"/>
      <c r="B311" s="7"/>
      <c r="C311" s="7"/>
      <c r="D311" s="7"/>
      <c r="E311" s="7"/>
      <c r="F311" s="7"/>
      <c r="G311" s="7"/>
      <c r="H311" s="7"/>
      <c r="I311" s="7"/>
      <c r="J311" s="7"/>
      <c r="K311" s="7"/>
      <c r="L311" s="7"/>
      <c r="M311" s="7"/>
      <c r="N311" s="7"/>
      <c r="O311" s="7"/>
      <c r="P311" s="7"/>
      <c r="Q311" s="7"/>
      <c r="R311" s="7"/>
      <c r="S311" s="7"/>
      <c r="T311" s="7"/>
      <c r="U311" s="7"/>
    </row>
    <row r="312" ht="14.25" customHeight="1">
      <c r="A312" s="7"/>
      <c r="B312" s="7"/>
      <c r="C312" s="7"/>
      <c r="D312" s="7"/>
      <c r="E312" s="7"/>
      <c r="F312" s="7"/>
      <c r="G312" s="7"/>
      <c r="H312" s="7"/>
      <c r="I312" s="7"/>
      <c r="J312" s="7"/>
      <c r="K312" s="7"/>
      <c r="L312" s="7"/>
      <c r="M312" s="7"/>
      <c r="N312" s="7"/>
      <c r="O312" s="7"/>
      <c r="P312" s="7"/>
      <c r="Q312" s="7"/>
      <c r="R312" s="7"/>
      <c r="S312" s="7"/>
      <c r="T312" s="7"/>
      <c r="U312" s="7"/>
    </row>
    <row r="313" ht="14.25" customHeight="1">
      <c r="A313" s="7"/>
      <c r="B313" s="7"/>
      <c r="C313" s="7"/>
      <c r="D313" s="7"/>
      <c r="E313" s="7"/>
      <c r="F313" s="7"/>
      <c r="G313" s="7"/>
      <c r="H313" s="7"/>
      <c r="I313" s="7"/>
      <c r="J313" s="7"/>
      <c r="K313" s="7"/>
      <c r="L313" s="7"/>
      <c r="M313" s="7"/>
      <c r="N313" s="7"/>
      <c r="O313" s="7"/>
      <c r="P313" s="7"/>
      <c r="Q313" s="7"/>
      <c r="R313" s="7"/>
      <c r="S313" s="7"/>
      <c r="T313" s="7"/>
      <c r="U313" s="7"/>
    </row>
    <row r="314" ht="14.25" customHeight="1">
      <c r="A314" s="7"/>
      <c r="B314" s="7"/>
      <c r="C314" s="7"/>
      <c r="D314" s="7"/>
      <c r="E314" s="7"/>
      <c r="F314" s="7"/>
      <c r="G314" s="7"/>
      <c r="H314" s="7"/>
      <c r="I314" s="7"/>
      <c r="J314" s="7"/>
      <c r="K314" s="7"/>
      <c r="L314" s="7"/>
      <c r="M314" s="7"/>
      <c r="N314" s="7"/>
      <c r="O314" s="7"/>
      <c r="P314" s="7"/>
      <c r="Q314" s="7"/>
      <c r="R314" s="7"/>
      <c r="S314" s="7"/>
      <c r="T314" s="7"/>
      <c r="U314" s="7"/>
    </row>
    <row r="315" ht="14.25" customHeight="1">
      <c r="A315" s="7"/>
      <c r="B315" s="7"/>
      <c r="C315" s="7"/>
      <c r="D315" s="7"/>
      <c r="E315" s="7"/>
      <c r="F315" s="7"/>
      <c r="G315" s="7"/>
      <c r="H315" s="7"/>
      <c r="I315" s="7"/>
      <c r="J315" s="7"/>
      <c r="K315" s="7"/>
      <c r="L315" s="7"/>
      <c r="M315" s="7"/>
      <c r="N315" s="7"/>
      <c r="O315" s="7"/>
      <c r="P315" s="7"/>
      <c r="Q315" s="7"/>
      <c r="R315" s="7"/>
      <c r="S315" s="7"/>
      <c r="T315" s="7"/>
      <c r="U315" s="7"/>
    </row>
    <row r="316" ht="14.25" customHeight="1">
      <c r="A316" s="7"/>
      <c r="B316" s="7"/>
      <c r="C316" s="7"/>
      <c r="D316" s="7"/>
      <c r="E316" s="7"/>
      <c r="F316" s="7"/>
      <c r="G316" s="7"/>
      <c r="H316" s="7"/>
      <c r="I316" s="7"/>
      <c r="J316" s="7"/>
      <c r="K316" s="7"/>
      <c r="L316" s="7"/>
      <c r="M316" s="7"/>
      <c r="N316" s="7"/>
      <c r="O316" s="7"/>
      <c r="P316" s="7"/>
      <c r="Q316" s="7"/>
      <c r="R316" s="7"/>
      <c r="S316" s="7"/>
      <c r="T316" s="7"/>
      <c r="U316" s="7"/>
    </row>
    <row r="317" ht="14.25" customHeight="1">
      <c r="A317" s="7"/>
      <c r="B317" s="7"/>
      <c r="C317" s="7"/>
      <c r="D317" s="7"/>
      <c r="E317" s="7"/>
      <c r="F317" s="7"/>
      <c r="G317" s="7"/>
      <c r="H317" s="7"/>
      <c r="I317" s="7"/>
      <c r="J317" s="7"/>
      <c r="K317" s="7"/>
      <c r="L317" s="7"/>
      <c r="M317" s="7"/>
      <c r="N317" s="7"/>
      <c r="O317" s="7"/>
      <c r="P317" s="7"/>
      <c r="Q317" s="7"/>
      <c r="R317" s="7"/>
      <c r="S317" s="7"/>
      <c r="T317" s="7"/>
      <c r="U317" s="7"/>
    </row>
    <row r="318" ht="14.25" customHeight="1">
      <c r="A318" s="7"/>
      <c r="B318" s="7"/>
      <c r="C318" s="7"/>
      <c r="D318" s="7"/>
      <c r="E318" s="7"/>
      <c r="F318" s="7"/>
      <c r="G318" s="7"/>
      <c r="H318" s="7"/>
      <c r="I318" s="7"/>
      <c r="J318" s="7"/>
      <c r="K318" s="7"/>
      <c r="L318" s="7"/>
      <c r="M318" s="7"/>
      <c r="N318" s="7"/>
      <c r="O318" s="7"/>
      <c r="P318" s="7"/>
      <c r="Q318" s="7"/>
      <c r="R318" s="7"/>
      <c r="S318" s="7"/>
      <c r="T318" s="7"/>
      <c r="U318" s="7"/>
    </row>
    <row r="319" ht="14.25" customHeight="1">
      <c r="A319" s="7"/>
      <c r="B319" s="7"/>
      <c r="C319" s="7"/>
      <c r="D319" s="7"/>
      <c r="E319" s="7"/>
      <c r="F319" s="7"/>
      <c r="G319" s="7"/>
      <c r="H319" s="7"/>
      <c r="I319" s="7"/>
      <c r="J319" s="7"/>
      <c r="K319" s="7"/>
      <c r="L319" s="7"/>
      <c r="M319" s="7"/>
      <c r="N319" s="7"/>
      <c r="O319" s="7"/>
      <c r="P319" s="7"/>
      <c r="Q319" s="7"/>
      <c r="R319" s="7"/>
      <c r="S319" s="7"/>
      <c r="T319" s="7"/>
      <c r="U319" s="7"/>
    </row>
    <row r="320" ht="14.25" customHeight="1">
      <c r="A320" s="7"/>
      <c r="B320" s="7"/>
      <c r="C320" s="7"/>
      <c r="D320" s="7"/>
      <c r="E320" s="7"/>
      <c r="F320" s="7"/>
      <c r="G320" s="7"/>
      <c r="H320" s="7"/>
      <c r="I320" s="7"/>
      <c r="J320" s="7"/>
      <c r="K320" s="7"/>
      <c r="L320" s="7"/>
      <c r="M320" s="7"/>
      <c r="N320" s="7"/>
      <c r="O320" s="7"/>
      <c r="P320" s="7"/>
      <c r="Q320" s="7"/>
      <c r="R320" s="7"/>
      <c r="S320" s="7"/>
      <c r="T320" s="7"/>
      <c r="U320" s="7"/>
    </row>
    <row r="321" ht="14.25" customHeight="1">
      <c r="A321" s="7"/>
      <c r="B321" s="7"/>
      <c r="C321" s="7"/>
      <c r="D321" s="7"/>
      <c r="E321" s="7"/>
      <c r="F321" s="7"/>
      <c r="G321" s="7"/>
      <c r="H321" s="7"/>
      <c r="I321" s="7"/>
      <c r="J321" s="7"/>
      <c r="K321" s="7"/>
      <c r="L321" s="7"/>
      <c r="M321" s="7"/>
      <c r="N321" s="7"/>
      <c r="O321" s="7"/>
      <c r="P321" s="7"/>
      <c r="Q321" s="7"/>
      <c r="R321" s="7"/>
      <c r="S321" s="7"/>
      <c r="T321" s="7"/>
      <c r="U321" s="7"/>
    </row>
    <row r="322" ht="14.25" customHeight="1">
      <c r="A322" s="7"/>
      <c r="B322" s="7"/>
      <c r="C322" s="7"/>
      <c r="D322" s="7"/>
      <c r="E322" s="7"/>
      <c r="F322" s="7"/>
      <c r="G322" s="7"/>
      <c r="H322" s="7"/>
      <c r="I322" s="7"/>
      <c r="J322" s="7"/>
      <c r="K322" s="7"/>
      <c r="L322" s="7"/>
      <c r="M322" s="7"/>
      <c r="N322" s="7"/>
      <c r="O322" s="7"/>
      <c r="P322" s="7"/>
      <c r="Q322" s="7"/>
      <c r="R322" s="7"/>
      <c r="S322" s="7"/>
      <c r="T322" s="7"/>
      <c r="U322" s="7"/>
    </row>
    <row r="323" ht="14.25" customHeight="1">
      <c r="A323" s="7"/>
      <c r="B323" s="7"/>
      <c r="C323" s="7"/>
      <c r="D323" s="7"/>
      <c r="E323" s="7"/>
      <c r="F323" s="7"/>
      <c r="G323" s="7"/>
      <c r="H323" s="7"/>
      <c r="I323" s="7"/>
      <c r="J323" s="7"/>
      <c r="K323" s="7"/>
      <c r="L323" s="7"/>
      <c r="M323" s="7"/>
      <c r="N323" s="7"/>
      <c r="O323" s="7"/>
      <c r="P323" s="7"/>
      <c r="Q323" s="7"/>
      <c r="R323" s="7"/>
      <c r="S323" s="7"/>
      <c r="T323" s="7"/>
      <c r="U323" s="7"/>
    </row>
    <row r="324" ht="14.25" customHeight="1">
      <c r="A324" s="7"/>
      <c r="B324" s="7"/>
      <c r="C324" s="7"/>
      <c r="D324" s="7"/>
      <c r="E324" s="7"/>
      <c r="F324" s="7"/>
      <c r="G324" s="7"/>
      <c r="H324" s="7"/>
      <c r="I324" s="7"/>
      <c r="J324" s="7"/>
      <c r="K324" s="7"/>
      <c r="L324" s="7"/>
      <c r="M324" s="7"/>
      <c r="N324" s="7"/>
      <c r="O324" s="7"/>
      <c r="P324" s="7"/>
      <c r="Q324" s="7"/>
      <c r="R324" s="7"/>
      <c r="S324" s="7"/>
      <c r="T324" s="7"/>
      <c r="U324" s="7"/>
    </row>
    <row r="325" ht="14.25" customHeight="1">
      <c r="A325" s="7"/>
      <c r="B325" s="7"/>
      <c r="C325" s="7"/>
      <c r="D325" s="7"/>
      <c r="E325" s="7"/>
      <c r="F325" s="7"/>
      <c r="G325" s="7"/>
      <c r="H325" s="7"/>
      <c r="I325" s="7"/>
      <c r="J325" s="7"/>
      <c r="K325" s="7"/>
      <c r="L325" s="7"/>
      <c r="M325" s="7"/>
      <c r="N325" s="7"/>
      <c r="O325" s="7"/>
      <c r="P325" s="7"/>
      <c r="Q325" s="7"/>
      <c r="R325" s="7"/>
      <c r="S325" s="7"/>
      <c r="T325" s="7"/>
      <c r="U325" s="7"/>
    </row>
    <row r="326" ht="14.25" customHeight="1">
      <c r="A326" s="7"/>
      <c r="B326" s="7"/>
      <c r="C326" s="7"/>
      <c r="D326" s="7"/>
      <c r="E326" s="7"/>
      <c r="F326" s="7"/>
      <c r="G326" s="7"/>
      <c r="H326" s="7"/>
      <c r="I326" s="7"/>
      <c r="J326" s="7"/>
      <c r="K326" s="7"/>
      <c r="L326" s="7"/>
      <c r="M326" s="7"/>
      <c r="N326" s="7"/>
      <c r="O326" s="7"/>
      <c r="P326" s="7"/>
      <c r="Q326" s="7"/>
      <c r="R326" s="7"/>
      <c r="S326" s="7"/>
      <c r="T326" s="7"/>
      <c r="U326" s="7"/>
    </row>
    <row r="327" ht="14.25" customHeight="1">
      <c r="A327" s="7"/>
      <c r="B327" s="7"/>
      <c r="C327" s="7"/>
      <c r="D327" s="7"/>
      <c r="E327" s="7"/>
      <c r="F327" s="7"/>
      <c r="G327" s="7"/>
      <c r="H327" s="7"/>
      <c r="I327" s="7"/>
      <c r="J327" s="7"/>
      <c r="K327" s="7"/>
      <c r="L327" s="7"/>
      <c r="M327" s="7"/>
      <c r="N327" s="7"/>
      <c r="O327" s="7"/>
      <c r="P327" s="7"/>
      <c r="Q327" s="7"/>
      <c r="R327" s="7"/>
      <c r="S327" s="7"/>
      <c r="T327" s="7"/>
      <c r="U327" s="7"/>
    </row>
    <row r="328" ht="14.25" customHeight="1">
      <c r="A328" s="7"/>
      <c r="B328" s="7"/>
      <c r="C328" s="7"/>
      <c r="D328" s="7"/>
      <c r="E328" s="7"/>
      <c r="F328" s="7"/>
      <c r="G328" s="7"/>
      <c r="H328" s="7"/>
      <c r="I328" s="7"/>
      <c r="J328" s="7"/>
      <c r="K328" s="7"/>
      <c r="L328" s="7"/>
      <c r="M328" s="7"/>
      <c r="N328" s="7"/>
      <c r="O328" s="7"/>
      <c r="P328" s="7"/>
      <c r="Q328" s="7"/>
      <c r="R328" s="7"/>
      <c r="S328" s="7"/>
      <c r="T328" s="7"/>
      <c r="U328" s="7"/>
    </row>
    <row r="329" ht="14.25" customHeight="1">
      <c r="A329" s="7"/>
      <c r="B329" s="7"/>
      <c r="C329" s="7"/>
      <c r="D329" s="7"/>
      <c r="E329" s="7"/>
      <c r="F329" s="7"/>
      <c r="G329" s="7"/>
      <c r="H329" s="7"/>
      <c r="I329" s="7"/>
      <c r="J329" s="7"/>
      <c r="K329" s="7"/>
      <c r="L329" s="7"/>
      <c r="M329" s="7"/>
      <c r="N329" s="7"/>
      <c r="O329" s="7"/>
      <c r="P329" s="7"/>
      <c r="Q329" s="7"/>
      <c r="R329" s="7"/>
      <c r="S329" s="7"/>
      <c r="T329" s="7"/>
      <c r="U329" s="7"/>
    </row>
    <row r="330" ht="14.25" customHeight="1">
      <c r="A330" s="7"/>
      <c r="B330" s="7"/>
      <c r="C330" s="7"/>
      <c r="D330" s="7"/>
      <c r="E330" s="7"/>
      <c r="F330" s="7"/>
      <c r="G330" s="7"/>
      <c r="H330" s="7"/>
      <c r="I330" s="7"/>
      <c r="J330" s="7"/>
      <c r="K330" s="7"/>
      <c r="L330" s="7"/>
      <c r="M330" s="7"/>
      <c r="N330" s="7"/>
      <c r="O330" s="7"/>
      <c r="P330" s="7"/>
      <c r="Q330" s="7"/>
      <c r="R330" s="7"/>
      <c r="S330" s="7"/>
      <c r="T330" s="7"/>
      <c r="U330" s="7"/>
    </row>
    <row r="331" ht="14.25" customHeight="1">
      <c r="A331" s="7"/>
      <c r="B331" s="7"/>
      <c r="C331" s="7"/>
      <c r="D331" s="7"/>
      <c r="E331" s="7"/>
      <c r="F331" s="7"/>
      <c r="G331" s="7"/>
      <c r="H331" s="7"/>
      <c r="I331" s="7"/>
      <c r="J331" s="7"/>
      <c r="K331" s="7"/>
      <c r="L331" s="7"/>
      <c r="M331" s="7"/>
      <c r="N331" s="7"/>
      <c r="O331" s="7"/>
      <c r="P331" s="7"/>
      <c r="Q331" s="7"/>
      <c r="R331" s="7"/>
      <c r="S331" s="7"/>
      <c r="T331" s="7"/>
      <c r="U331" s="7"/>
    </row>
    <row r="332" ht="14.25" customHeight="1">
      <c r="A332" s="7"/>
      <c r="B332" s="7"/>
      <c r="C332" s="7"/>
      <c r="D332" s="7"/>
      <c r="E332" s="7"/>
      <c r="F332" s="7"/>
      <c r="G332" s="7"/>
      <c r="H332" s="7"/>
      <c r="I332" s="7"/>
      <c r="J332" s="7"/>
      <c r="K332" s="7"/>
      <c r="L332" s="7"/>
      <c r="M332" s="7"/>
      <c r="N332" s="7"/>
      <c r="O332" s="7"/>
      <c r="P332" s="7"/>
      <c r="Q332" s="7"/>
      <c r="R332" s="7"/>
      <c r="S332" s="7"/>
      <c r="T332" s="7"/>
      <c r="U332" s="7"/>
    </row>
    <row r="333" ht="14.25" customHeight="1">
      <c r="A333" s="7"/>
      <c r="B333" s="7"/>
      <c r="C333" s="7"/>
      <c r="D333" s="7"/>
      <c r="E333" s="7"/>
      <c r="F333" s="7"/>
      <c r="G333" s="7"/>
      <c r="H333" s="7"/>
      <c r="I333" s="7"/>
      <c r="J333" s="7"/>
      <c r="K333" s="7"/>
      <c r="L333" s="7"/>
      <c r="M333" s="7"/>
      <c r="N333" s="7"/>
      <c r="O333" s="7"/>
      <c r="P333" s="7"/>
      <c r="Q333" s="7"/>
      <c r="R333" s="7"/>
      <c r="S333" s="7"/>
      <c r="T333" s="7"/>
      <c r="U333" s="7"/>
    </row>
    <row r="334" ht="14.25" customHeight="1">
      <c r="A334" s="7"/>
      <c r="B334" s="7"/>
      <c r="C334" s="7"/>
      <c r="D334" s="7"/>
      <c r="E334" s="7"/>
      <c r="F334" s="7"/>
      <c r="G334" s="7"/>
      <c r="H334" s="7"/>
      <c r="I334" s="7"/>
      <c r="J334" s="7"/>
      <c r="K334" s="7"/>
      <c r="L334" s="7"/>
      <c r="M334" s="7"/>
      <c r="N334" s="7"/>
      <c r="O334" s="7"/>
      <c r="P334" s="7"/>
      <c r="Q334" s="7"/>
      <c r="R334" s="7"/>
      <c r="S334" s="7"/>
      <c r="T334" s="7"/>
      <c r="U334" s="7"/>
    </row>
    <row r="335" ht="14.25" customHeight="1">
      <c r="A335" s="7"/>
      <c r="B335" s="7"/>
      <c r="C335" s="7"/>
      <c r="D335" s="7"/>
      <c r="E335" s="7"/>
      <c r="F335" s="7"/>
      <c r="G335" s="7"/>
      <c r="H335" s="7"/>
      <c r="I335" s="7"/>
      <c r="J335" s="7"/>
      <c r="K335" s="7"/>
      <c r="L335" s="7"/>
      <c r="M335" s="7"/>
      <c r="N335" s="7"/>
      <c r="O335" s="7"/>
      <c r="P335" s="7"/>
      <c r="Q335" s="7"/>
      <c r="R335" s="7"/>
      <c r="S335" s="7"/>
      <c r="T335" s="7"/>
      <c r="U335" s="7"/>
    </row>
    <row r="336" ht="14.25" customHeight="1">
      <c r="A336" s="7"/>
      <c r="B336" s="7"/>
      <c r="C336" s="7"/>
      <c r="D336" s="7"/>
      <c r="E336" s="7"/>
      <c r="F336" s="7"/>
      <c r="G336" s="7"/>
      <c r="H336" s="7"/>
      <c r="I336" s="7"/>
      <c r="J336" s="7"/>
      <c r="K336" s="7"/>
      <c r="L336" s="7"/>
      <c r="M336" s="7"/>
      <c r="N336" s="7"/>
      <c r="O336" s="7"/>
      <c r="P336" s="7"/>
      <c r="Q336" s="7"/>
      <c r="R336" s="7"/>
      <c r="S336" s="7"/>
      <c r="T336" s="7"/>
      <c r="U336" s="7"/>
    </row>
    <row r="337" ht="14.25" customHeight="1">
      <c r="A337" s="7"/>
      <c r="B337" s="7"/>
      <c r="C337" s="7"/>
      <c r="D337" s="7"/>
      <c r="E337" s="7"/>
      <c r="F337" s="7"/>
      <c r="G337" s="7"/>
      <c r="H337" s="7"/>
      <c r="I337" s="7"/>
      <c r="J337" s="7"/>
      <c r="K337" s="7"/>
      <c r="L337" s="7"/>
      <c r="M337" s="7"/>
      <c r="N337" s="7"/>
      <c r="O337" s="7"/>
      <c r="P337" s="7"/>
      <c r="Q337" s="7"/>
      <c r="R337" s="7"/>
      <c r="S337" s="7"/>
      <c r="T337" s="7"/>
      <c r="U337" s="7"/>
    </row>
    <row r="338" ht="14.25" customHeight="1">
      <c r="A338" s="7"/>
      <c r="B338" s="7"/>
      <c r="C338" s="7"/>
      <c r="D338" s="7"/>
      <c r="E338" s="7"/>
      <c r="F338" s="7"/>
      <c r="G338" s="7"/>
      <c r="H338" s="7"/>
      <c r="I338" s="7"/>
      <c r="J338" s="7"/>
      <c r="K338" s="7"/>
      <c r="L338" s="7"/>
      <c r="M338" s="7"/>
      <c r="N338" s="7"/>
      <c r="O338" s="7"/>
      <c r="P338" s="7"/>
      <c r="Q338" s="7"/>
      <c r="R338" s="7"/>
      <c r="S338" s="7"/>
      <c r="T338" s="7"/>
      <c r="U338" s="7"/>
    </row>
    <row r="339" ht="14.25" customHeight="1">
      <c r="A339" s="7"/>
      <c r="B339" s="7"/>
      <c r="C339" s="7"/>
      <c r="D339" s="7"/>
      <c r="E339" s="7"/>
      <c r="F339" s="7"/>
      <c r="G339" s="7"/>
      <c r="H339" s="7"/>
      <c r="I339" s="7"/>
      <c r="J339" s="7"/>
      <c r="K339" s="7"/>
      <c r="L339" s="7"/>
      <c r="M339" s="7"/>
      <c r="N339" s="7"/>
      <c r="O339" s="7"/>
      <c r="P339" s="7"/>
      <c r="Q339" s="7"/>
      <c r="R339" s="7"/>
      <c r="S339" s="7"/>
      <c r="T339" s="7"/>
      <c r="U339" s="7"/>
    </row>
    <row r="340" ht="14.25" customHeight="1">
      <c r="A340" s="7"/>
      <c r="B340" s="7"/>
      <c r="C340" s="7"/>
      <c r="D340" s="7"/>
      <c r="E340" s="7"/>
      <c r="F340" s="7"/>
      <c r="G340" s="7"/>
      <c r="H340" s="7"/>
      <c r="I340" s="7"/>
      <c r="J340" s="7"/>
      <c r="K340" s="7"/>
      <c r="L340" s="7"/>
      <c r="M340" s="7"/>
      <c r="N340" s="7"/>
      <c r="O340" s="7"/>
      <c r="P340" s="7"/>
      <c r="Q340" s="7"/>
      <c r="R340" s="7"/>
      <c r="S340" s="7"/>
      <c r="T340" s="7"/>
      <c r="U340" s="7"/>
    </row>
    <row r="341" ht="14.25" customHeight="1">
      <c r="A341" s="7"/>
      <c r="B341" s="7"/>
      <c r="C341" s="7"/>
      <c r="D341" s="7"/>
      <c r="E341" s="7"/>
      <c r="F341" s="7"/>
      <c r="G341" s="7"/>
      <c r="H341" s="7"/>
      <c r="I341" s="7"/>
      <c r="J341" s="7"/>
      <c r="K341" s="7"/>
      <c r="L341" s="7"/>
      <c r="M341" s="7"/>
      <c r="N341" s="7"/>
      <c r="O341" s="7"/>
      <c r="P341" s="7"/>
      <c r="Q341" s="7"/>
      <c r="R341" s="7"/>
      <c r="S341" s="7"/>
      <c r="T341" s="7"/>
      <c r="U341" s="7"/>
    </row>
    <row r="342" ht="14.25" customHeight="1">
      <c r="A342" s="7"/>
      <c r="B342" s="7"/>
      <c r="C342" s="7"/>
      <c r="D342" s="7"/>
      <c r="E342" s="7"/>
      <c r="F342" s="7"/>
      <c r="G342" s="7"/>
      <c r="H342" s="7"/>
      <c r="I342" s="7"/>
      <c r="J342" s="7"/>
      <c r="K342" s="7"/>
      <c r="L342" s="7"/>
      <c r="M342" s="7"/>
      <c r="N342" s="7"/>
      <c r="O342" s="7"/>
      <c r="P342" s="7"/>
      <c r="Q342" s="7"/>
      <c r="R342" s="7"/>
      <c r="S342" s="7"/>
      <c r="T342" s="7"/>
      <c r="U342" s="7"/>
    </row>
    <row r="343" ht="14.25" customHeight="1">
      <c r="A343" s="7"/>
      <c r="B343" s="7"/>
      <c r="C343" s="7"/>
      <c r="D343" s="7"/>
      <c r="E343" s="7"/>
      <c r="F343" s="7"/>
      <c r="G343" s="7"/>
      <c r="H343" s="7"/>
      <c r="I343" s="7"/>
      <c r="J343" s="7"/>
      <c r="K343" s="7"/>
      <c r="L343" s="7"/>
      <c r="M343" s="7"/>
      <c r="N343" s="7"/>
      <c r="O343" s="7"/>
      <c r="P343" s="7"/>
      <c r="Q343" s="7"/>
      <c r="R343" s="7"/>
      <c r="S343" s="7"/>
      <c r="T343" s="7"/>
      <c r="U343" s="7"/>
    </row>
    <row r="344" ht="14.25" customHeight="1">
      <c r="A344" s="7"/>
      <c r="B344" s="7"/>
      <c r="C344" s="7"/>
      <c r="D344" s="7"/>
      <c r="E344" s="7"/>
      <c r="F344" s="7"/>
      <c r="G344" s="7"/>
      <c r="H344" s="7"/>
      <c r="I344" s="7"/>
      <c r="J344" s="7"/>
      <c r="K344" s="7"/>
      <c r="L344" s="7"/>
      <c r="M344" s="7"/>
      <c r="N344" s="7"/>
      <c r="O344" s="7"/>
      <c r="P344" s="7"/>
      <c r="Q344" s="7"/>
      <c r="R344" s="7"/>
      <c r="S344" s="7"/>
      <c r="T344" s="7"/>
      <c r="U344" s="7"/>
    </row>
    <row r="345" ht="14.25" customHeight="1">
      <c r="A345" s="7"/>
      <c r="B345" s="7"/>
      <c r="C345" s="7"/>
      <c r="D345" s="7"/>
      <c r="E345" s="7"/>
      <c r="F345" s="7"/>
      <c r="G345" s="7"/>
      <c r="H345" s="7"/>
      <c r="I345" s="7"/>
      <c r="J345" s="7"/>
      <c r="K345" s="7"/>
      <c r="L345" s="7"/>
      <c r="M345" s="7"/>
      <c r="N345" s="7"/>
      <c r="O345" s="7"/>
      <c r="P345" s="7"/>
      <c r="Q345" s="7"/>
      <c r="R345" s="7"/>
      <c r="S345" s="7"/>
      <c r="T345" s="7"/>
      <c r="U345" s="7"/>
    </row>
    <row r="346" ht="14.25" customHeight="1">
      <c r="A346" s="7"/>
      <c r="B346" s="7"/>
      <c r="C346" s="7"/>
      <c r="D346" s="7"/>
      <c r="E346" s="7"/>
      <c r="F346" s="7"/>
      <c r="G346" s="7"/>
      <c r="H346" s="7"/>
      <c r="I346" s="7"/>
      <c r="J346" s="7"/>
      <c r="K346" s="7"/>
      <c r="L346" s="7"/>
      <c r="M346" s="7"/>
      <c r="N346" s="7"/>
      <c r="O346" s="7"/>
      <c r="P346" s="7"/>
      <c r="Q346" s="7"/>
      <c r="R346" s="7"/>
      <c r="S346" s="7"/>
      <c r="T346" s="7"/>
      <c r="U346" s="7"/>
    </row>
    <row r="347" ht="14.25" customHeight="1">
      <c r="A347" s="7"/>
      <c r="B347" s="7"/>
      <c r="C347" s="7"/>
      <c r="D347" s="7"/>
      <c r="E347" s="7"/>
      <c r="F347" s="7"/>
      <c r="G347" s="7"/>
      <c r="H347" s="7"/>
      <c r="I347" s="7"/>
      <c r="J347" s="7"/>
      <c r="K347" s="7"/>
      <c r="L347" s="7"/>
      <c r="M347" s="7"/>
      <c r="N347" s="7"/>
      <c r="O347" s="7"/>
      <c r="P347" s="7"/>
      <c r="Q347" s="7"/>
      <c r="R347" s="7"/>
      <c r="S347" s="7"/>
      <c r="T347" s="7"/>
      <c r="U347" s="7"/>
    </row>
    <row r="348" ht="14.25" customHeight="1">
      <c r="A348" s="7"/>
      <c r="B348" s="7"/>
      <c r="C348" s="7"/>
      <c r="D348" s="7"/>
      <c r="E348" s="7"/>
      <c r="F348" s="7"/>
      <c r="G348" s="7"/>
      <c r="H348" s="7"/>
      <c r="I348" s="7"/>
      <c r="J348" s="7"/>
      <c r="K348" s="7"/>
      <c r="L348" s="7"/>
      <c r="M348" s="7"/>
      <c r="N348" s="7"/>
      <c r="O348" s="7"/>
      <c r="P348" s="7"/>
      <c r="Q348" s="7"/>
      <c r="R348" s="7"/>
      <c r="S348" s="7"/>
      <c r="T348" s="7"/>
      <c r="U348" s="7"/>
    </row>
    <row r="349" ht="14.25" customHeight="1">
      <c r="A349" s="7"/>
      <c r="B349" s="7"/>
      <c r="C349" s="7"/>
      <c r="D349" s="7"/>
      <c r="E349" s="7"/>
      <c r="F349" s="7"/>
      <c r="G349" s="7"/>
      <c r="H349" s="7"/>
      <c r="I349" s="7"/>
      <c r="J349" s="7"/>
      <c r="K349" s="7"/>
      <c r="L349" s="7"/>
      <c r="M349" s="7"/>
      <c r="N349" s="7"/>
      <c r="O349" s="7"/>
      <c r="P349" s="7"/>
      <c r="Q349" s="7"/>
      <c r="R349" s="7"/>
      <c r="S349" s="7"/>
      <c r="T349" s="7"/>
      <c r="U349" s="7"/>
    </row>
    <row r="350" ht="14.25" customHeight="1">
      <c r="A350" s="7"/>
      <c r="B350" s="7"/>
      <c r="C350" s="7"/>
      <c r="D350" s="7"/>
      <c r="E350" s="7"/>
      <c r="F350" s="7"/>
      <c r="G350" s="7"/>
      <c r="H350" s="7"/>
      <c r="I350" s="7"/>
      <c r="J350" s="7"/>
      <c r="K350" s="7"/>
      <c r="L350" s="7"/>
      <c r="M350" s="7"/>
      <c r="N350" s="7"/>
      <c r="O350" s="7"/>
      <c r="P350" s="7"/>
      <c r="Q350" s="7"/>
      <c r="R350" s="7"/>
      <c r="S350" s="7"/>
      <c r="T350" s="7"/>
      <c r="U350" s="7"/>
    </row>
    <row r="351" ht="14.25" customHeight="1">
      <c r="A351" s="7"/>
      <c r="B351" s="7"/>
      <c r="C351" s="7"/>
      <c r="D351" s="7"/>
      <c r="E351" s="7"/>
      <c r="F351" s="7"/>
      <c r="G351" s="7"/>
      <c r="H351" s="7"/>
      <c r="I351" s="7"/>
      <c r="J351" s="7"/>
      <c r="K351" s="7"/>
      <c r="L351" s="7"/>
      <c r="M351" s="7"/>
      <c r="N351" s="7"/>
      <c r="O351" s="7"/>
      <c r="P351" s="7"/>
      <c r="Q351" s="7"/>
      <c r="R351" s="7"/>
      <c r="S351" s="7"/>
      <c r="T351" s="7"/>
      <c r="U351" s="7"/>
    </row>
    <row r="352" ht="14.25" customHeight="1">
      <c r="A352" s="7"/>
      <c r="B352" s="7"/>
      <c r="C352" s="7"/>
      <c r="D352" s="7"/>
      <c r="E352" s="7"/>
      <c r="F352" s="7"/>
      <c r="G352" s="7"/>
      <c r="H352" s="7"/>
      <c r="I352" s="7"/>
      <c r="J352" s="7"/>
      <c r="K352" s="7"/>
      <c r="L352" s="7"/>
      <c r="M352" s="7"/>
      <c r="N352" s="7"/>
      <c r="O352" s="7"/>
      <c r="P352" s="7"/>
      <c r="Q352" s="7"/>
      <c r="R352" s="7"/>
      <c r="S352" s="7"/>
      <c r="T352" s="7"/>
      <c r="U352" s="7"/>
    </row>
    <row r="353" ht="14.25" customHeight="1">
      <c r="A353" s="7"/>
      <c r="B353" s="7"/>
      <c r="C353" s="7"/>
      <c r="D353" s="7"/>
      <c r="E353" s="7"/>
      <c r="F353" s="7"/>
      <c r="G353" s="7"/>
      <c r="H353" s="7"/>
      <c r="I353" s="7"/>
      <c r="J353" s="7"/>
      <c r="K353" s="7"/>
      <c r="L353" s="7"/>
      <c r="M353" s="7"/>
      <c r="N353" s="7"/>
      <c r="O353" s="7"/>
      <c r="P353" s="7"/>
      <c r="Q353" s="7"/>
      <c r="R353" s="7"/>
      <c r="S353" s="7"/>
      <c r="T353" s="7"/>
      <c r="U353" s="7"/>
    </row>
    <row r="354" ht="14.25" customHeight="1">
      <c r="A354" s="7"/>
      <c r="B354" s="7"/>
      <c r="C354" s="7"/>
      <c r="D354" s="7"/>
      <c r="E354" s="7"/>
      <c r="F354" s="7"/>
      <c r="G354" s="7"/>
      <c r="H354" s="7"/>
      <c r="I354" s="7"/>
      <c r="J354" s="7"/>
      <c r="K354" s="7"/>
      <c r="L354" s="7"/>
      <c r="M354" s="7"/>
      <c r="N354" s="7"/>
      <c r="O354" s="7"/>
      <c r="P354" s="7"/>
      <c r="Q354" s="7"/>
      <c r="R354" s="7"/>
      <c r="S354" s="7"/>
      <c r="T354" s="7"/>
      <c r="U354" s="7"/>
    </row>
    <row r="355" ht="14.25" customHeight="1">
      <c r="A355" s="7"/>
      <c r="B355" s="7"/>
      <c r="C355" s="7"/>
      <c r="D355" s="7"/>
      <c r="E355" s="7"/>
      <c r="F355" s="7"/>
      <c r="G355" s="7"/>
      <c r="H355" s="7"/>
      <c r="I355" s="7"/>
      <c r="J355" s="7"/>
      <c r="K355" s="7"/>
      <c r="L355" s="7"/>
      <c r="M355" s="7"/>
      <c r="N355" s="7"/>
      <c r="O355" s="7"/>
      <c r="P355" s="7"/>
      <c r="Q355" s="7"/>
      <c r="R355" s="7"/>
      <c r="S355" s="7"/>
      <c r="T355" s="7"/>
      <c r="U355" s="7"/>
    </row>
    <row r="356" ht="14.25" customHeight="1">
      <c r="A356" s="7"/>
      <c r="B356" s="7"/>
      <c r="C356" s="7"/>
      <c r="D356" s="7"/>
      <c r="E356" s="7"/>
      <c r="F356" s="7"/>
      <c r="G356" s="7"/>
      <c r="H356" s="7"/>
      <c r="I356" s="7"/>
      <c r="J356" s="7"/>
      <c r="K356" s="7"/>
      <c r="L356" s="7"/>
      <c r="M356" s="7"/>
      <c r="N356" s="7"/>
      <c r="O356" s="7"/>
      <c r="P356" s="7"/>
      <c r="Q356" s="7"/>
      <c r="R356" s="7"/>
      <c r="S356" s="7"/>
      <c r="T356" s="7"/>
      <c r="U356" s="7"/>
    </row>
    <row r="357" ht="14.25" customHeight="1">
      <c r="A357" s="7"/>
      <c r="B357" s="7"/>
      <c r="C357" s="7"/>
      <c r="D357" s="7"/>
      <c r="E357" s="7"/>
      <c r="F357" s="7"/>
      <c r="G357" s="7"/>
      <c r="H357" s="7"/>
      <c r="I357" s="7"/>
      <c r="J357" s="7"/>
      <c r="K357" s="7"/>
      <c r="L357" s="7"/>
      <c r="M357" s="7"/>
      <c r="N357" s="7"/>
      <c r="O357" s="7"/>
      <c r="P357" s="7"/>
      <c r="Q357" s="7"/>
      <c r="R357" s="7"/>
      <c r="S357" s="7"/>
      <c r="T357" s="7"/>
      <c r="U357" s="7"/>
    </row>
    <row r="358" ht="14.25" customHeight="1">
      <c r="A358" s="7"/>
      <c r="B358" s="7"/>
      <c r="C358" s="7"/>
      <c r="D358" s="7"/>
      <c r="E358" s="7"/>
      <c r="F358" s="7"/>
      <c r="G358" s="7"/>
      <c r="H358" s="7"/>
      <c r="I358" s="7"/>
      <c r="J358" s="7"/>
      <c r="K358" s="7"/>
      <c r="L358" s="7"/>
      <c r="M358" s="7"/>
      <c r="N358" s="7"/>
      <c r="O358" s="7"/>
      <c r="P358" s="7"/>
      <c r="Q358" s="7"/>
      <c r="R358" s="7"/>
      <c r="S358" s="7"/>
      <c r="T358" s="7"/>
      <c r="U358" s="7"/>
    </row>
    <row r="359" ht="14.25" customHeight="1">
      <c r="A359" s="7"/>
      <c r="B359" s="7"/>
      <c r="C359" s="7"/>
      <c r="D359" s="7"/>
      <c r="E359" s="7"/>
      <c r="F359" s="7"/>
      <c r="G359" s="7"/>
      <c r="H359" s="7"/>
      <c r="I359" s="7"/>
      <c r="J359" s="7"/>
      <c r="K359" s="7"/>
      <c r="L359" s="7"/>
      <c r="M359" s="7"/>
      <c r="N359" s="7"/>
      <c r="O359" s="7"/>
      <c r="P359" s="7"/>
      <c r="Q359" s="7"/>
      <c r="R359" s="7"/>
      <c r="S359" s="7"/>
      <c r="T359" s="7"/>
      <c r="U359" s="7"/>
    </row>
    <row r="360" ht="14.25" customHeight="1">
      <c r="A360" s="7"/>
      <c r="B360" s="7"/>
      <c r="C360" s="7"/>
      <c r="D360" s="7"/>
      <c r="E360" s="7"/>
      <c r="F360" s="7"/>
      <c r="G360" s="7"/>
      <c r="H360" s="7"/>
      <c r="I360" s="7"/>
      <c r="J360" s="7"/>
      <c r="K360" s="7"/>
      <c r="L360" s="7"/>
      <c r="M360" s="7"/>
      <c r="N360" s="7"/>
      <c r="O360" s="7"/>
      <c r="P360" s="7"/>
      <c r="Q360" s="7"/>
      <c r="R360" s="7"/>
      <c r="S360" s="7"/>
      <c r="T360" s="7"/>
      <c r="U360" s="7"/>
    </row>
    <row r="361" ht="14.25" customHeight="1">
      <c r="A361" s="7"/>
      <c r="B361" s="7"/>
      <c r="C361" s="7"/>
      <c r="D361" s="7"/>
      <c r="E361" s="7"/>
      <c r="F361" s="7"/>
      <c r="G361" s="7"/>
      <c r="H361" s="7"/>
      <c r="I361" s="7"/>
      <c r="J361" s="7"/>
      <c r="K361" s="7"/>
      <c r="L361" s="7"/>
      <c r="M361" s="7"/>
      <c r="N361" s="7"/>
      <c r="O361" s="7"/>
      <c r="P361" s="7"/>
      <c r="Q361" s="7"/>
      <c r="R361" s="7"/>
      <c r="S361" s="7"/>
      <c r="T361" s="7"/>
      <c r="U361" s="7"/>
    </row>
    <row r="362" ht="14.25" customHeight="1">
      <c r="A362" s="7"/>
      <c r="B362" s="7"/>
      <c r="C362" s="7"/>
      <c r="D362" s="7"/>
      <c r="E362" s="7"/>
      <c r="F362" s="7"/>
      <c r="G362" s="7"/>
      <c r="H362" s="7"/>
      <c r="I362" s="7"/>
      <c r="J362" s="7"/>
      <c r="K362" s="7"/>
      <c r="L362" s="7"/>
      <c r="M362" s="7"/>
      <c r="N362" s="7"/>
      <c r="O362" s="7"/>
      <c r="P362" s="7"/>
      <c r="Q362" s="7"/>
      <c r="R362" s="7"/>
      <c r="S362" s="7"/>
      <c r="T362" s="7"/>
      <c r="U362" s="7"/>
    </row>
    <row r="363" ht="14.25" customHeight="1">
      <c r="A363" s="7"/>
      <c r="B363" s="7"/>
      <c r="C363" s="7"/>
      <c r="D363" s="7"/>
      <c r="E363" s="7"/>
      <c r="F363" s="7"/>
      <c r="G363" s="7"/>
      <c r="H363" s="7"/>
      <c r="I363" s="7"/>
      <c r="J363" s="7"/>
      <c r="K363" s="7"/>
      <c r="L363" s="7"/>
      <c r="M363" s="7"/>
      <c r="N363" s="7"/>
      <c r="O363" s="7"/>
      <c r="P363" s="7"/>
      <c r="Q363" s="7"/>
      <c r="R363" s="7"/>
      <c r="S363" s="7"/>
      <c r="T363" s="7"/>
      <c r="U363" s="7"/>
    </row>
    <row r="364" ht="14.25" customHeight="1">
      <c r="A364" s="7"/>
      <c r="B364" s="7"/>
      <c r="C364" s="7"/>
      <c r="D364" s="7"/>
      <c r="E364" s="7"/>
      <c r="F364" s="7"/>
      <c r="G364" s="7"/>
      <c r="H364" s="7"/>
      <c r="I364" s="7"/>
      <c r="J364" s="7"/>
      <c r="K364" s="7"/>
      <c r="L364" s="7"/>
      <c r="M364" s="7"/>
      <c r="N364" s="7"/>
      <c r="O364" s="7"/>
      <c r="P364" s="7"/>
      <c r="Q364" s="7"/>
      <c r="R364" s="7"/>
      <c r="S364" s="7"/>
      <c r="T364" s="7"/>
      <c r="U364" s="7"/>
    </row>
    <row r="365" ht="14.25" customHeight="1">
      <c r="A365" s="7"/>
      <c r="B365" s="7"/>
      <c r="C365" s="7"/>
      <c r="D365" s="7"/>
      <c r="E365" s="7"/>
      <c r="F365" s="7"/>
      <c r="G365" s="7"/>
      <c r="H365" s="7"/>
      <c r="I365" s="7"/>
      <c r="J365" s="7"/>
      <c r="K365" s="7"/>
      <c r="L365" s="7"/>
      <c r="M365" s="7"/>
      <c r="N365" s="7"/>
      <c r="O365" s="7"/>
      <c r="P365" s="7"/>
      <c r="Q365" s="7"/>
      <c r="R365" s="7"/>
      <c r="S365" s="7"/>
      <c r="T365" s="7"/>
      <c r="U365" s="7"/>
    </row>
    <row r="366" ht="14.25" customHeight="1">
      <c r="A366" s="7"/>
      <c r="B366" s="7"/>
      <c r="C366" s="7"/>
      <c r="D366" s="7"/>
      <c r="E366" s="7"/>
      <c r="F366" s="7"/>
      <c r="G366" s="7"/>
      <c r="H366" s="7"/>
      <c r="I366" s="7"/>
      <c r="J366" s="7"/>
      <c r="K366" s="7"/>
      <c r="L366" s="7"/>
      <c r="M366" s="7"/>
      <c r="N366" s="7"/>
      <c r="O366" s="7"/>
      <c r="P366" s="7"/>
      <c r="Q366" s="7"/>
      <c r="R366" s="7"/>
      <c r="S366" s="7"/>
      <c r="T366" s="7"/>
      <c r="U366" s="7"/>
    </row>
    <row r="367" ht="14.25" customHeight="1">
      <c r="A367" s="7"/>
      <c r="B367" s="7"/>
      <c r="C367" s="7"/>
      <c r="D367" s="7"/>
      <c r="E367" s="7"/>
      <c r="F367" s="7"/>
      <c r="G367" s="7"/>
      <c r="H367" s="7"/>
      <c r="I367" s="7"/>
      <c r="J367" s="7"/>
      <c r="K367" s="7"/>
      <c r="L367" s="7"/>
      <c r="M367" s="7"/>
      <c r="N367" s="7"/>
      <c r="O367" s="7"/>
      <c r="P367" s="7"/>
      <c r="Q367" s="7"/>
      <c r="R367" s="7"/>
      <c r="S367" s="7"/>
      <c r="T367" s="7"/>
      <c r="U367" s="7"/>
    </row>
    <row r="368" ht="14.25" customHeight="1">
      <c r="A368" s="7"/>
      <c r="B368" s="7"/>
      <c r="C368" s="7"/>
      <c r="D368" s="7"/>
      <c r="E368" s="7"/>
      <c r="F368" s="7"/>
      <c r="G368" s="7"/>
      <c r="H368" s="7"/>
      <c r="I368" s="7"/>
      <c r="J368" s="7"/>
      <c r="K368" s="7"/>
      <c r="L368" s="7"/>
      <c r="M368" s="7"/>
      <c r="N368" s="7"/>
      <c r="O368" s="7"/>
      <c r="P368" s="7"/>
      <c r="Q368" s="7"/>
      <c r="R368" s="7"/>
      <c r="S368" s="7"/>
      <c r="T368" s="7"/>
      <c r="U368" s="7"/>
    </row>
    <row r="369" ht="14.25" customHeight="1">
      <c r="A369" s="7"/>
      <c r="B369" s="7"/>
      <c r="C369" s="7"/>
      <c r="D369" s="7"/>
      <c r="E369" s="7"/>
      <c r="F369" s="7"/>
      <c r="G369" s="7"/>
      <c r="H369" s="7"/>
      <c r="I369" s="7"/>
      <c r="J369" s="7"/>
      <c r="K369" s="7"/>
      <c r="L369" s="7"/>
      <c r="M369" s="7"/>
      <c r="N369" s="7"/>
      <c r="O369" s="7"/>
      <c r="P369" s="7"/>
      <c r="Q369" s="7"/>
      <c r="R369" s="7"/>
      <c r="S369" s="7"/>
      <c r="T369" s="7"/>
      <c r="U369" s="7"/>
    </row>
    <row r="370" ht="14.25" customHeight="1">
      <c r="A370" s="7"/>
      <c r="B370" s="7"/>
      <c r="C370" s="7"/>
      <c r="D370" s="7"/>
      <c r="E370" s="7"/>
      <c r="F370" s="7"/>
      <c r="G370" s="7"/>
      <c r="H370" s="7"/>
      <c r="I370" s="7"/>
      <c r="J370" s="7"/>
      <c r="K370" s="7"/>
      <c r="L370" s="7"/>
      <c r="M370" s="7"/>
      <c r="N370" s="7"/>
      <c r="O370" s="7"/>
      <c r="P370" s="7"/>
      <c r="Q370" s="7"/>
      <c r="R370" s="7"/>
      <c r="S370" s="7"/>
      <c r="T370" s="7"/>
      <c r="U370" s="7"/>
    </row>
    <row r="371" ht="14.25" customHeight="1">
      <c r="A371" s="7"/>
      <c r="B371" s="7"/>
      <c r="C371" s="7"/>
      <c r="D371" s="7"/>
      <c r="E371" s="7"/>
      <c r="F371" s="7"/>
      <c r="G371" s="7"/>
      <c r="H371" s="7"/>
      <c r="I371" s="7"/>
      <c r="J371" s="7"/>
      <c r="K371" s="7"/>
      <c r="L371" s="7"/>
      <c r="M371" s="7"/>
      <c r="N371" s="7"/>
      <c r="O371" s="7"/>
      <c r="P371" s="7"/>
      <c r="Q371" s="7"/>
      <c r="R371" s="7"/>
      <c r="S371" s="7"/>
      <c r="T371" s="7"/>
      <c r="U371" s="7"/>
    </row>
    <row r="372" ht="14.25" customHeight="1">
      <c r="A372" s="7"/>
      <c r="B372" s="7"/>
      <c r="C372" s="7"/>
      <c r="D372" s="7"/>
      <c r="E372" s="7"/>
      <c r="F372" s="7"/>
      <c r="G372" s="7"/>
      <c r="H372" s="7"/>
      <c r="I372" s="7"/>
      <c r="J372" s="7"/>
      <c r="K372" s="7"/>
      <c r="L372" s="7"/>
      <c r="M372" s="7"/>
      <c r="N372" s="7"/>
      <c r="O372" s="7"/>
      <c r="P372" s="7"/>
      <c r="Q372" s="7"/>
      <c r="R372" s="7"/>
      <c r="S372" s="7"/>
      <c r="T372" s="7"/>
      <c r="U372" s="7"/>
    </row>
    <row r="373" ht="14.25" customHeight="1">
      <c r="A373" s="7"/>
      <c r="B373" s="7"/>
      <c r="C373" s="7"/>
      <c r="D373" s="7"/>
      <c r="E373" s="7"/>
      <c r="F373" s="7"/>
      <c r="G373" s="7"/>
      <c r="H373" s="7"/>
      <c r="I373" s="7"/>
      <c r="J373" s="7"/>
      <c r="K373" s="7"/>
      <c r="L373" s="7"/>
      <c r="M373" s="7"/>
      <c r="N373" s="7"/>
      <c r="O373" s="7"/>
      <c r="P373" s="7"/>
      <c r="Q373" s="7"/>
      <c r="R373" s="7"/>
      <c r="S373" s="7"/>
      <c r="T373" s="7"/>
      <c r="U373" s="7"/>
    </row>
    <row r="374" ht="14.25" customHeight="1">
      <c r="A374" s="7"/>
      <c r="B374" s="7"/>
      <c r="C374" s="7"/>
      <c r="D374" s="7"/>
      <c r="E374" s="7"/>
      <c r="F374" s="7"/>
      <c r="G374" s="7"/>
      <c r="H374" s="7"/>
      <c r="I374" s="7"/>
      <c r="J374" s="7"/>
      <c r="K374" s="7"/>
      <c r="L374" s="7"/>
      <c r="M374" s="7"/>
      <c r="N374" s="7"/>
      <c r="O374" s="7"/>
      <c r="P374" s="7"/>
      <c r="Q374" s="7"/>
      <c r="R374" s="7"/>
      <c r="S374" s="7"/>
      <c r="T374" s="7"/>
      <c r="U374" s="7"/>
    </row>
    <row r="375" ht="14.25" customHeight="1">
      <c r="A375" s="7"/>
      <c r="B375" s="7"/>
      <c r="C375" s="7"/>
      <c r="D375" s="7"/>
      <c r="E375" s="7"/>
      <c r="F375" s="7"/>
      <c r="G375" s="7"/>
      <c r="H375" s="7"/>
      <c r="I375" s="7"/>
      <c r="J375" s="7"/>
      <c r="K375" s="7"/>
      <c r="L375" s="7"/>
      <c r="M375" s="7"/>
      <c r="N375" s="7"/>
      <c r="O375" s="7"/>
      <c r="P375" s="7"/>
      <c r="Q375" s="7"/>
      <c r="R375" s="7"/>
      <c r="S375" s="7"/>
      <c r="T375" s="7"/>
      <c r="U375" s="7"/>
    </row>
    <row r="376" ht="14.25" customHeight="1">
      <c r="A376" s="7"/>
      <c r="B376" s="7"/>
      <c r="C376" s="7"/>
      <c r="D376" s="7"/>
      <c r="E376" s="7"/>
      <c r="F376" s="7"/>
      <c r="G376" s="7"/>
      <c r="H376" s="7"/>
      <c r="I376" s="7"/>
      <c r="J376" s="7"/>
      <c r="K376" s="7"/>
      <c r="L376" s="7"/>
      <c r="M376" s="7"/>
      <c r="N376" s="7"/>
      <c r="O376" s="7"/>
      <c r="P376" s="7"/>
      <c r="Q376" s="7"/>
      <c r="R376" s="7"/>
      <c r="S376" s="7"/>
      <c r="T376" s="7"/>
      <c r="U376" s="7"/>
    </row>
    <row r="377" ht="14.25" customHeight="1">
      <c r="A377" s="7"/>
      <c r="B377" s="7"/>
      <c r="C377" s="7"/>
      <c r="D377" s="7"/>
      <c r="E377" s="7"/>
      <c r="F377" s="7"/>
      <c r="G377" s="7"/>
      <c r="H377" s="7"/>
      <c r="I377" s="7"/>
      <c r="J377" s="7"/>
      <c r="K377" s="7"/>
      <c r="L377" s="7"/>
      <c r="M377" s="7"/>
      <c r="N377" s="7"/>
      <c r="O377" s="7"/>
      <c r="P377" s="7"/>
      <c r="Q377" s="7"/>
      <c r="R377" s="7"/>
      <c r="S377" s="7"/>
      <c r="T377" s="7"/>
      <c r="U377" s="7"/>
    </row>
    <row r="378" ht="14.25" customHeight="1">
      <c r="A378" s="7"/>
      <c r="B378" s="7"/>
      <c r="C378" s="7"/>
      <c r="D378" s="7"/>
      <c r="E378" s="7"/>
      <c r="F378" s="7"/>
      <c r="G378" s="7"/>
      <c r="H378" s="7"/>
      <c r="I378" s="7"/>
      <c r="J378" s="7"/>
      <c r="K378" s="7"/>
      <c r="L378" s="7"/>
      <c r="M378" s="7"/>
      <c r="N378" s="7"/>
      <c r="O378" s="7"/>
      <c r="P378" s="7"/>
      <c r="Q378" s="7"/>
      <c r="R378" s="7"/>
      <c r="S378" s="7"/>
      <c r="T378" s="7"/>
      <c r="U378" s="7"/>
    </row>
    <row r="379" ht="14.25" customHeight="1">
      <c r="A379" s="7"/>
      <c r="B379" s="7"/>
      <c r="C379" s="7"/>
      <c r="D379" s="7"/>
      <c r="E379" s="7"/>
      <c r="F379" s="7"/>
      <c r="G379" s="7"/>
      <c r="H379" s="7"/>
      <c r="I379" s="7"/>
      <c r="J379" s="7"/>
      <c r="K379" s="7"/>
      <c r="L379" s="7"/>
      <c r="M379" s="7"/>
      <c r="N379" s="7"/>
      <c r="O379" s="7"/>
      <c r="P379" s="7"/>
      <c r="Q379" s="7"/>
      <c r="R379" s="7"/>
      <c r="S379" s="7"/>
      <c r="T379" s="7"/>
      <c r="U379" s="7"/>
    </row>
    <row r="380" ht="14.25" customHeight="1">
      <c r="A380" s="7"/>
      <c r="B380" s="7"/>
      <c r="C380" s="7"/>
      <c r="D380" s="7"/>
      <c r="E380" s="7"/>
      <c r="F380" s="7"/>
      <c r="G380" s="7"/>
      <c r="H380" s="7"/>
      <c r="I380" s="7"/>
      <c r="J380" s="7"/>
      <c r="K380" s="7"/>
      <c r="L380" s="7"/>
      <c r="M380" s="7"/>
      <c r="N380" s="7"/>
      <c r="O380" s="7"/>
      <c r="P380" s="7"/>
      <c r="Q380" s="7"/>
      <c r="R380" s="7"/>
      <c r="S380" s="7"/>
      <c r="T380" s="7"/>
      <c r="U380" s="7"/>
    </row>
    <row r="381" ht="14.25" customHeight="1">
      <c r="A381" s="7"/>
      <c r="B381" s="7"/>
      <c r="C381" s="7"/>
      <c r="D381" s="7"/>
      <c r="E381" s="7"/>
      <c r="F381" s="7"/>
      <c r="G381" s="7"/>
      <c r="H381" s="7"/>
      <c r="I381" s="7"/>
      <c r="J381" s="7"/>
      <c r="K381" s="7"/>
      <c r="L381" s="7"/>
      <c r="M381" s="7"/>
      <c r="N381" s="7"/>
      <c r="O381" s="7"/>
      <c r="P381" s="7"/>
      <c r="Q381" s="7"/>
      <c r="R381" s="7"/>
      <c r="S381" s="7"/>
      <c r="T381" s="7"/>
      <c r="U381" s="7"/>
    </row>
    <row r="382" ht="14.25" customHeight="1">
      <c r="A382" s="7"/>
      <c r="B382" s="7"/>
      <c r="C382" s="7"/>
      <c r="D382" s="7"/>
      <c r="E382" s="7"/>
      <c r="F382" s="7"/>
      <c r="G382" s="7"/>
      <c r="H382" s="7"/>
      <c r="I382" s="7"/>
      <c r="J382" s="7"/>
      <c r="K382" s="7"/>
      <c r="L382" s="7"/>
      <c r="M382" s="7"/>
      <c r="N382" s="7"/>
      <c r="O382" s="7"/>
      <c r="P382" s="7"/>
      <c r="Q382" s="7"/>
      <c r="R382" s="7"/>
      <c r="S382" s="7"/>
      <c r="T382" s="7"/>
      <c r="U382" s="7"/>
    </row>
    <row r="383" ht="14.25" customHeight="1">
      <c r="A383" s="7"/>
      <c r="B383" s="7"/>
      <c r="C383" s="7"/>
      <c r="D383" s="7"/>
      <c r="E383" s="7"/>
      <c r="F383" s="7"/>
      <c r="G383" s="7"/>
      <c r="H383" s="7"/>
      <c r="I383" s="7"/>
      <c r="J383" s="7"/>
      <c r="K383" s="7"/>
      <c r="L383" s="7"/>
      <c r="M383" s="7"/>
      <c r="N383" s="7"/>
      <c r="O383" s="7"/>
      <c r="P383" s="7"/>
      <c r="Q383" s="7"/>
      <c r="R383" s="7"/>
      <c r="S383" s="7"/>
      <c r="T383" s="7"/>
      <c r="U383" s="7"/>
    </row>
    <row r="384" ht="14.25" customHeight="1">
      <c r="A384" s="7"/>
      <c r="B384" s="7"/>
      <c r="C384" s="7"/>
      <c r="D384" s="7"/>
      <c r="E384" s="7"/>
      <c r="F384" s="7"/>
      <c r="G384" s="7"/>
      <c r="H384" s="7"/>
      <c r="I384" s="7"/>
      <c r="J384" s="7"/>
      <c r="K384" s="7"/>
      <c r="L384" s="7"/>
      <c r="M384" s="7"/>
      <c r="N384" s="7"/>
      <c r="O384" s="7"/>
      <c r="P384" s="7"/>
      <c r="Q384" s="7"/>
      <c r="R384" s="7"/>
      <c r="S384" s="7"/>
      <c r="T384" s="7"/>
      <c r="U384" s="7"/>
    </row>
    <row r="385" ht="14.25" customHeight="1">
      <c r="A385" s="7"/>
      <c r="B385" s="7"/>
      <c r="C385" s="7"/>
      <c r="D385" s="7"/>
      <c r="E385" s="7"/>
      <c r="F385" s="7"/>
      <c r="G385" s="7"/>
      <c r="H385" s="7"/>
      <c r="I385" s="7"/>
      <c r="J385" s="7"/>
      <c r="K385" s="7"/>
      <c r="L385" s="7"/>
      <c r="M385" s="7"/>
      <c r="N385" s="7"/>
      <c r="O385" s="7"/>
      <c r="P385" s="7"/>
      <c r="Q385" s="7"/>
      <c r="R385" s="7"/>
      <c r="S385" s="7"/>
      <c r="T385" s="7"/>
      <c r="U385" s="7"/>
    </row>
    <row r="386" ht="14.25" customHeight="1">
      <c r="A386" s="7"/>
      <c r="B386" s="7"/>
      <c r="C386" s="7"/>
      <c r="D386" s="7"/>
      <c r="E386" s="7"/>
      <c r="F386" s="7"/>
      <c r="G386" s="7"/>
      <c r="H386" s="7"/>
      <c r="I386" s="7"/>
      <c r="J386" s="7"/>
      <c r="K386" s="7"/>
      <c r="L386" s="7"/>
      <c r="M386" s="7"/>
      <c r="N386" s="7"/>
      <c r="O386" s="7"/>
      <c r="P386" s="7"/>
      <c r="Q386" s="7"/>
      <c r="R386" s="7"/>
      <c r="S386" s="7"/>
      <c r="T386" s="7"/>
      <c r="U386" s="7"/>
    </row>
    <row r="387" ht="14.25" customHeight="1">
      <c r="A387" s="7"/>
      <c r="B387" s="7"/>
      <c r="C387" s="7"/>
      <c r="D387" s="7"/>
      <c r="E387" s="7"/>
      <c r="F387" s="7"/>
      <c r="G387" s="7"/>
      <c r="H387" s="7"/>
      <c r="I387" s="7"/>
      <c r="J387" s="7"/>
      <c r="K387" s="7"/>
      <c r="L387" s="7"/>
      <c r="M387" s="7"/>
      <c r="N387" s="7"/>
      <c r="O387" s="7"/>
      <c r="P387" s="7"/>
      <c r="Q387" s="7"/>
      <c r="R387" s="7"/>
      <c r="S387" s="7"/>
      <c r="T387" s="7"/>
      <c r="U387" s="7"/>
    </row>
    <row r="388" ht="14.25" customHeight="1">
      <c r="A388" s="7"/>
      <c r="B388" s="7"/>
      <c r="C388" s="7"/>
      <c r="D388" s="7"/>
      <c r="E388" s="7"/>
      <c r="F388" s="7"/>
      <c r="G388" s="7"/>
      <c r="H388" s="7"/>
      <c r="I388" s="7"/>
      <c r="J388" s="7"/>
      <c r="K388" s="7"/>
      <c r="L388" s="7"/>
      <c r="M388" s="7"/>
      <c r="N388" s="7"/>
      <c r="O388" s="7"/>
      <c r="P388" s="7"/>
      <c r="Q388" s="7"/>
      <c r="R388" s="7"/>
      <c r="S388" s="7"/>
      <c r="T388" s="7"/>
      <c r="U388" s="7"/>
    </row>
    <row r="389" ht="14.25" customHeight="1">
      <c r="A389" s="7"/>
      <c r="B389" s="7"/>
      <c r="C389" s="7"/>
      <c r="D389" s="7"/>
      <c r="E389" s="7"/>
      <c r="F389" s="7"/>
      <c r="G389" s="7"/>
      <c r="H389" s="7"/>
      <c r="I389" s="7"/>
      <c r="J389" s="7"/>
      <c r="K389" s="7"/>
      <c r="L389" s="7"/>
      <c r="M389" s="7"/>
      <c r="N389" s="7"/>
      <c r="O389" s="7"/>
      <c r="P389" s="7"/>
      <c r="Q389" s="7"/>
      <c r="R389" s="7"/>
      <c r="S389" s="7"/>
      <c r="T389" s="7"/>
      <c r="U389" s="7"/>
    </row>
    <row r="390" ht="14.25" customHeight="1">
      <c r="A390" s="7"/>
      <c r="B390" s="7"/>
      <c r="C390" s="7"/>
      <c r="D390" s="7"/>
      <c r="E390" s="7"/>
      <c r="F390" s="7"/>
      <c r="G390" s="7"/>
      <c r="H390" s="7"/>
      <c r="I390" s="7"/>
      <c r="J390" s="7"/>
      <c r="K390" s="7"/>
      <c r="L390" s="7"/>
      <c r="M390" s="7"/>
      <c r="N390" s="7"/>
      <c r="O390" s="7"/>
      <c r="P390" s="7"/>
      <c r="Q390" s="7"/>
      <c r="R390" s="7"/>
      <c r="S390" s="7"/>
      <c r="T390" s="7"/>
      <c r="U390" s="7"/>
    </row>
    <row r="391" ht="14.25" customHeight="1">
      <c r="A391" s="7"/>
      <c r="B391" s="7"/>
      <c r="C391" s="7"/>
      <c r="D391" s="7"/>
      <c r="E391" s="7"/>
      <c r="F391" s="7"/>
      <c r="G391" s="7"/>
      <c r="H391" s="7"/>
      <c r="I391" s="7"/>
      <c r="J391" s="7"/>
      <c r="K391" s="7"/>
      <c r="L391" s="7"/>
      <c r="M391" s="7"/>
      <c r="N391" s="7"/>
      <c r="O391" s="7"/>
      <c r="P391" s="7"/>
      <c r="Q391" s="7"/>
      <c r="R391" s="7"/>
      <c r="S391" s="7"/>
      <c r="T391" s="7"/>
      <c r="U391" s="7"/>
    </row>
    <row r="392" ht="14.25" customHeight="1">
      <c r="A392" s="7"/>
      <c r="B392" s="7"/>
      <c r="C392" s="7"/>
      <c r="D392" s="7"/>
      <c r="E392" s="7"/>
      <c r="F392" s="7"/>
      <c r="G392" s="7"/>
      <c r="H392" s="7"/>
      <c r="I392" s="7"/>
      <c r="J392" s="7"/>
      <c r="K392" s="7"/>
      <c r="L392" s="7"/>
      <c r="M392" s="7"/>
      <c r="N392" s="7"/>
      <c r="O392" s="7"/>
      <c r="P392" s="7"/>
      <c r="Q392" s="7"/>
      <c r="R392" s="7"/>
      <c r="S392" s="7"/>
      <c r="T392" s="7"/>
      <c r="U392" s="7"/>
    </row>
    <row r="393" ht="14.25" customHeight="1">
      <c r="A393" s="7"/>
      <c r="B393" s="7"/>
      <c r="C393" s="7"/>
      <c r="D393" s="7"/>
      <c r="E393" s="7"/>
      <c r="F393" s="7"/>
      <c r="G393" s="7"/>
      <c r="H393" s="7"/>
      <c r="I393" s="7"/>
      <c r="J393" s="7"/>
      <c r="K393" s="7"/>
      <c r="L393" s="7"/>
      <c r="M393" s="7"/>
      <c r="N393" s="7"/>
      <c r="O393" s="7"/>
      <c r="P393" s="7"/>
      <c r="Q393" s="7"/>
      <c r="R393" s="7"/>
      <c r="S393" s="7"/>
      <c r="T393" s="7"/>
      <c r="U393" s="7"/>
    </row>
    <row r="394" ht="14.25" customHeight="1">
      <c r="A394" s="7"/>
      <c r="B394" s="7"/>
      <c r="C394" s="7"/>
      <c r="D394" s="7"/>
      <c r="E394" s="7"/>
      <c r="F394" s="7"/>
      <c r="G394" s="7"/>
      <c r="H394" s="7"/>
      <c r="I394" s="7"/>
      <c r="J394" s="7"/>
      <c r="K394" s="7"/>
      <c r="L394" s="7"/>
      <c r="M394" s="7"/>
      <c r="N394" s="7"/>
      <c r="O394" s="7"/>
      <c r="P394" s="7"/>
      <c r="Q394" s="7"/>
      <c r="R394" s="7"/>
      <c r="S394" s="7"/>
      <c r="T394" s="7"/>
      <c r="U394" s="7"/>
    </row>
    <row r="395" ht="14.25" customHeight="1">
      <c r="A395" s="7"/>
      <c r="B395" s="7"/>
      <c r="C395" s="7"/>
      <c r="D395" s="7"/>
      <c r="E395" s="7"/>
      <c r="F395" s="7"/>
      <c r="G395" s="7"/>
      <c r="H395" s="7"/>
      <c r="I395" s="7"/>
      <c r="J395" s="7"/>
      <c r="K395" s="7"/>
      <c r="L395" s="7"/>
      <c r="M395" s="7"/>
      <c r="N395" s="7"/>
      <c r="O395" s="7"/>
      <c r="P395" s="7"/>
      <c r="Q395" s="7"/>
      <c r="R395" s="7"/>
      <c r="S395" s="7"/>
      <c r="T395" s="7"/>
      <c r="U395" s="7"/>
    </row>
    <row r="396" ht="14.25" customHeight="1">
      <c r="A396" s="7"/>
      <c r="B396" s="7"/>
      <c r="C396" s="7"/>
      <c r="D396" s="7"/>
      <c r="E396" s="7"/>
      <c r="F396" s="7"/>
      <c r="G396" s="7"/>
      <c r="H396" s="7"/>
      <c r="I396" s="7"/>
      <c r="J396" s="7"/>
      <c r="K396" s="7"/>
      <c r="L396" s="7"/>
      <c r="M396" s="7"/>
      <c r="N396" s="7"/>
      <c r="O396" s="7"/>
      <c r="P396" s="7"/>
      <c r="Q396" s="7"/>
      <c r="R396" s="7"/>
      <c r="S396" s="7"/>
      <c r="T396" s="7"/>
      <c r="U396" s="7"/>
    </row>
    <row r="397" ht="14.25" customHeight="1">
      <c r="A397" s="7"/>
      <c r="B397" s="7"/>
      <c r="C397" s="7"/>
      <c r="D397" s="7"/>
      <c r="E397" s="7"/>
      <c r="F397" s="7"/>
      <c r="G397" s="7"/>
      <c r="H397" s="7"/>
      <c r="I397" s="7"/>
      <c r="J397" s="7"/>
      <c r="K397" s="7"/>
      <c r="L397" s="7"/>
      <c r="M397" s="7"/>
      <c r="N397" s="7"/>
      <c r="O397" s="7"/>
      <c r="P397" s="7"/>
      <c r="Q397" s="7"/>
      <c r="R397" s="7"/>
      <c r="S397" s="7"/>
      <c r="T397" s="7"/>
      <c r="U397" s="7"/>
    </row>
    <row r="398" ht="14.25" customHeight="1">
      <c r="A398" s="7"/>
      <c r="B398" s="7"/>
      <c r="C398" s="7"/>
      <c r="D398" s="7"/>
      <c r="E398" s="7"/>
      <c r="F398" s="7"/>
      <c r="G398" s="7"/>
      <c r="H398" s="7"/>
      <c r="I398" s="7"/>
      <c r="J398" s="7"/>
      <c r="K398" s="7"/>
      <c r="L398" s="7"/>
      <c r="M398" s="7"/>
      <c r="N398" s="7"/>
      <c r="O398" s="7"/>
      <c r="P398" s="7"/>
      <c r="Q398" s="7"/>
      <c r="R398" s="7"/>
      <c r="S398" s="7"/>
      <c r="T398" s="7"/>
      <c r="U398" s="7"/>
    </row>
    <row r="399" ht="14.25" customHeight="1">
      <c r="A399" s="7"/>
      <c r="B399" s="7"/>
      <c r="C399" s="7"/>
      <c r="D399" s="7"/>
      <c r="E399" s="7"/>
      <c r="F399" s="7"/>
      <c r="G399" s="7"/>
      <c r="H399" s="7"/>
      <c r="I399" s="7"/>
      <c r="J399" s="7"/>
      <c r="K399" s="7"/>
      <c r="L399" s="7"/>
      <c r="M399" s="7"/>
      <c r="N399" s="7"/>
      <c r="O399" s="7"/>
      <c r="P399" s="7"/>
      <c r="Q399" s="7"/>
      <c r="R399" s="7"/>
      <c r="S399" s="7"/>
      <c r="T399" s="7"/>
      <c r="U399" s="7"/>
    </row>
    <row r="400" ht="14.25" customHeight="1">
      <c r="A400" s="7"/>
      <c r="B400" s="7"/>
      <c r="C400" s="7"/>
      <c r="D400" s="7"/>
      <c r="E400" s="7"/>
      <c r="F400" s="7"/>
      <c r="G400" s="7"/>
      <c r="H400" s="7"/>
      <c r="I400" s="7"/>
      <c r="J400" s="7"/>
      <c r="K400" s="7"/>
      <c r="L400" s="7"/>
      <c r="M400" s="7"/>
      <c r="N400" s="7"/>
      <c r="O400" s="7"/>
      <c r="P400" s="7"/>
      <c r="Q400" s="7"/>
      <c r="R400" s="7"/>
      <c r="S400" s="7"/>
      <c r="T400" s="7"/>
      <c r="U400" s="7"/>
    </row>
    <row r="401" ht="14.25" customHeight="1">
      <c r="A401" s="7"/>
      <c r="B401" s="7"/>
      <c r="C401" s="7"/>
      <c r="D401" s="7"/>
      <c r="E401" s="7"/>
      <c r="F401" s="7"/>
      <c r="G401" s="7"/>
      <c r="H401" s="7"/>
      <c r="I401" s="7"/>
      <c r="J401" s="7"/>
      <c r="K401" s="7"/>
      <c r="L401" s="7"/>
      <c r="M401" s="7"/>
      <c r="N401" s="7"/>
      <c r="O401" s="7"/>
      <c r="P401" s="7"/>
      <c r="Q401" s="7"/>
      <c r="R401" s="7"/>
      <c r="S401" s="7"/>
      <c r="T401" s="7"/>
      <c r="U401" s="7"/>
    </row>
    <row r="402" ht="14.25" customHeight="1">
      <c r="A402" s="7"/>
      <c r="B402" s="7"/>
      <c r="C402" s="7"/>
      <c r="D402" s="7"/>
      <c r="E402" s="7"/>
      <c r="F402" s="7"/>
      <c r="G402" s="7"/>
      <c r="H402" s="7"/>
      <c r="I402" s="7"/>
      <c r="J402" s="7"/>
      <c r="K402" s="7"/>
      <c r="L402" s="7"/>
      <c r="M402" s="7"/>
      <c r="N402" s="7"/>
      <c r="O402" s="7"/>
      <c r="P402" s="7"/>
      <c r="Q402" s="7"/>
      <c r="R402" s="7"/>
      <c r="S402" s="7"/>
      <c r="T402" s="7"/>
      <c r="U402" s="7"/>
    </row>
    <row r="403" ht="14.25" customHeight="1">
      <c r="A403" s="7"/>
      <c r="B403" s="7"/>
      <c r="C403" s="7"/>
      <c r="D403" s="7"/>
      <c r="E403" s="7"/>
      <c r="F403" s="7"/>
      <c r="G403" s="7"/>
      <c r="H403" s="7"/>
      <c r="I403" s="7"/>
      <c r="J403" s="7"/>
      <c r="K403" s="7"/>
      <c r="L403" s="7"/>
      <c r="M403" s="7"/>
      <c r="N403" s="7"/>
      <c r="O403" s="7"/>
      <c r="P403" s="7"/>
      <c r="Q403" s="7"/>
      <c r="R403" s="7"/>
      <c r="S403" s="7"/>
      <c r="T403" s="7"/>
      <c r="U403" s="7"/>
    </row>
    <row r="404" ht="14.25" customHeight="1">
      <c r="A404" s="7"/>
      <c r="B404" s="7"/>
      <c r="C404" s="7"/>
      <c r="D404" s="7"/>
      <c r="E404" s="7"/>
      <c r="F404" s="7"/>
      <c r="G404" s="7"/>
      <c r="H404" s="7"/>
      <c r="I404" s="7"/>
      <c r="J404" s="7"/>
      <c r="K404" s="7"/>
      <c r="L404" s="7"/>
      <c r="M404" s="7"/>
      <c r="N404" s="7"/>
      <c r="O404" s="7"/>
      <c r="P404" s="7"/>
      <c r="Q404" s="7"/>
      <c r="R404" s="7"/>
      <c r="S404" s="7"/>
      <c r="T404" s="7"/>
      <c r="U404" s="7"/>
    </row>
    <row r="405" ht="14.25" customHeight="1">
      <c r="A405" s="7"/>
      <c r="B405" s="7"/>
      <c r="C405" s="7"/>
      <c r="D405" s="7"/>
      <c r="E405" s="7"/>
      <c r="F405" s="7"/>
      <c r="G405" s="7"/>
      <c r="H405" s="7"/>
      <c r="I405" s="7"/>
      <c r="J405" s="7"/>
      <c r="K405" s="7"/>
      <c r="L405" s="7"/>
      <c r="M405" s="7"/>
      <c r="N405" s="7"/>
      <c r="O405" s="7"/>
      <c r="P405" s="7"/>
      <c r="Q405" s="7"/>
      <c r="R405" s="7"/>
      <c r="S405" s="7"/>
      <c r="T405" s="7"/>
      <c r="U405" s="7"/>
    </row>
    <row r="406" ht="14.25" customHeight="1">
      <c r="A406" s="7"/>
      <c r="B406" s="7"/>
      <c r="C406" s="7"/>
      <c r="D406" s="7"/>
      <c r="E406" s="7"/>
      <c r="F406" s="7"/>
      <c r="G406" s="7"/>
      <c r="H406" s="7"/>
      <c r="I406" s="7"/>
      <c r="J406" s="7"/>
      <c r="K406" s="7"/>
      <c r="L406" s="7"/>
      <c r="M406" s="7"/>
      <c r="N406" s="7"/>
      <c r="O406" s="7"/>
      <c r="P406" s="7"/>
      <c r="Q406" s="7"/>
      <c r="R406" s="7"/>
      <c r="S406" s="7"/>
      <c r="T406" s="7"/>
      <c r="U406" s="7"/>
    </row>
    <row r="407" ht="14.25" customHeight="1">
      <c r="A407" s="7"/>
      <c r="B407" s="7"/>
      <c r="C407" s="7"/>
      <c r="D407" s="7"/>
      <c r="E407" s="7"/>
      <c r="F407" s="7"/>
      <c r="G407" s="7"/>
      <c r="H407" s="7"/>
      <c r="I407" s="7"/>
      <c r="J407" s="7"/>
      <c r="K407" s="7"/>
      <c r="L407" s="7"/>
      <c r="M407" s="7"/>
      <c r="N407" s="7"/>
      <c r="O407" s="7"/>
      <c r="P407" s="7"/>
      <c r="Q407" s="7"/>
      <c r="R407" s="7"/>
      <c r="S407" s="7"/>
      <c r="T407" s="7"/>
      <c r="U407" s="7"/>
    </row>
    <row r="408" ht="14.25" customHeight="1">
      <c r="A408" s="7"/>
      <c r="B408" s="7"/>
      <c r="C408" s="7"/>
      <c r="D408" s="7"/>
      <c r="E408" s="7"/>
      <c r="F408" s="7"/>
      <c r="G408" s="7"/>
      <c r="H408" s="7"/>
      <c r="I408" s="7"/>
      <c r="J408" s="7"/>
      <c r="K408" s="7"/>
      <c r="L408" s="7"/>
      <c r="M408" s="7"/>
      <c r="N408" s="7"/>
      <c r="O408" s="7"/>
      <c r="P408" s="7"/>
      <c r="Q408" s="7"/>
      <c r="R408" s="7"/>
      <c r="S408" s="7"/>
      <c r="T408" s="7"/>
      <c r="U408" s="7"/>
    </row>
    <row r="409" ht="14.25" customHeight="1">
      <c r="A409" s="7"/>
      <c r="B409" s="7"/>
      <c r="C409" s="7"/>
      <c r="D409" s="7"/>
      <c r="E409" s="7"/>
      <c r="F409" s="7"/>
      <c r="G409" s="7"/>
      <c r="H409" s="7"/>
      <c r="I409" s="7"/>
      <c r="J409" s="7"/>
      <c r="K409" s="7"/>
      <c r="L409" s="7"/>
      <c r="M409" s="7"/>
      <c r="N409" s="7"/>
      <c r="O409" s="7"/>
      <c r="P409" s="7"/>
      <c r="Q409" s="7"/>
      <c r="R409" s="7"/>
      <c r="S409" s="7"/>
      <c r="T409" s="7"/>
      <c r="U409" s="7"/>
    </row>
    <row r="410" ht="14.25" customHeight="1">
      <c r="A410" s="7"/>
      <c r="B410" s="7"/>
      <c r="C410" s="7"/>
      <c r="D410" s="7"/>
      <c r="E410" s="7"/>
      <c r="F410" s="7"/>
      <c r="G410" s="7"/>
      <c r="H410" s="7"/>
      <c r="I410" s="7"/>
      <c r="J410" s="7"/>
      <c r="K410" s="7"/>
      <c r="L410" s="7"/>
      <c r="M410" s="7"/>
      <c r="N410" s="7"/>
      <c r="O410" s="7"/>
      <c r="P410" s="7"/>
      <c r="Q410" s="7"/>
      <c r="R410" s="7"/>
      <c r="S410" s="7"/>
      <c r="T410" s="7"/>
      <c r="U410" s="7"/>
    </row>
    <row r="411" ht="14.25" customHeight="1">
      <c r="A411" s="7"/>
      <c r="B411" s="7"/>
      <c r="C411" s="7"/>
      <c r="D411" s="7"/>
      <c r="E411" s="7"/>
      <c r="F411" s="7"/>
      <c r="G411" s="7"/>
      <c r="H411" s="7"/>
      <c r="I411" s="7"/>
      <c r="J411" s="7"/>
      <c r="K411" s="7"/>
      <c r="L411" s="7"/>
      <c r="M411" s="7"/>
      <c r="N411" s="7"/>
      <c r="O411" s="7"/>
      <c r="P411" s="7"/>
      <c r="Q411" s="7"/>
      <c r="R411" s="7"/>
      <c r="S411" s="7"/>
      <c r="T411" s="7"/>
      <c r="U411" s="7"/>
    </row>
    <row r="412" ht="14.25" customHeight="1">
      <c r="A412" s="7"/>
      <c r="B412" s="7"/>
      <c r="C412" s="7"/>
      <c r="D412" s="7"/>
      <c r="E412" s="7"/>
      <c r="F412" s="7"/>
      <c r="G412" s="7"/>
      <c r="H412" s="7"/>
      <c r="I412" s="7"/>
      <c r="J412" s="7"/>
      <c r="K412" s="7"/>
      <c r="L412" s="7"/>
      <c r="M412" s="7"/>
      <c r="N412" s="7"/>
      <c r="O412" s="7"/>
      <c r="P412" s="7"/>
      <c r="Q412" s="7"/>
      <c r="R412" s="7"/>
      <c r="S412" s="7"/>
      <c r="T412" s="7"/>
      <c r="U412" s="7"/>
    </row>
    <row r="413" ht="14.25" customHeight="1">
      <c r="A413" s="7"/>
      <c r="B413" s="7"/>
      <c r="C413" s="7"/>
      <c r="D413" s="7"/>
      <c r="E413" s="7"/>
      <c r="F413" s="7"/>
      <c r="G413" s="7"/>
      <c r="H413" s="7"/>
      <c r="I413" s="7"/>
      <c r="J413" s="7"/>
      <c r="K413" s="7"/>
      <c r="L413" s="7"/>
      <c r="M413" s="7"/>
      <c r="N413" s="7"/>
      <c r="O413" s="7"/>
      <c r="P413" s="7"/>
      <c r="Q413" s="7"/>
      <c r="R413" s="7"/>
      <c r="S413" s="7"/>
      <c r="T413" s="7"/>
      <c r="U413" s="7"/>
    </row>
    <row r="414" ht="14.25" customHeight="1">
      <c r="A414" s="7"/>
      <c r="B414" s="7"/>
      <c r="C414" s="7"/>
      <c r="D414" s="7"/>
      <c r="E414" s="7"/>
      <c r="F414" s="7"/>
      <c r="G414" s="7"/>
      <c r="H414" s="7"/>
      <c r="I414" s="7"/>
      <c r="J414" s="7"/>
      <c r="K414" s="7"/>
      <c r="L414" s="7"/>
      <c r="M414" s="7"/>
      <c r="N414" s="7"/>
      <c r="O414" s="7"/>
      <c r="P414" s="7"/>
      <c r="Q414" s="7"/>
      <c r="R414" s="7"/>
      <c r="S414" s="7"/>
      <c r="T414" s="7"/>
      <c r="U414" s="7"/>
    </row>
    <row r="415" ht="14.25" customHeight="1">
      <c r="A415" s="7"/>
      <c r="B415" s="7"/>
      <c r="C415" s="7"/>
      <c r="D415" s="7"/>
      <c r="E415" s="7"/>
      <c r="F415" s="7"/>
      <c r="G415" s="7"/>
      <c r="H415" s="7"/>
      <c r="I415" s="7"/>
      <c r="J415" s="7"/>
      <c r="K415" s="7"/>
      <c r="L415" s="7"/>
      <c r="M415" s="7"/>
      <c r="N415" s="7"/>
      <c r="O415" s="7"/>
      <c r="P415" s="7"/>
      <c r="Q415" s="7"/>
      <c r="R415" s="7"/>
      <c r="S415" s="7"/>
      <c r="T415" s="7"/>
      <c r="U415" s="7"/>
    </row>
    <row r="416" ht="14.25" customHeight="1">
      <c r="A416" s="7"/>
      <c r="B416" s="7"/>
      <c r="C416" s="7"/>
      <c r="D416" s="7"/>
      <c r="E416" s="7"/>
      <c r="F416" s="7"/>
      <c r="G416" s="7"/>
      <c r="H416" s="7"/>
      <c r="I416" s="7"/>
      <c r="J416" s="7"/>
      <c r="K416" s="7"/>
      <c r="L416" s="7"/>
      <c r="M416" s="7"/>
      <c r="N416" s="7"/>
      <c r="O416" s="7"/>
      <c r="P416" s="7"/>
      <c r="Q416" s="7"/>
      <c r="R416" s="7"/>
      <c r="S416" s="7"/>
      <c r="T416" s="7"/>
      <c r="U416" s="7"/>
    </row>
    <row r="417" ht="14.25" customHeight="1">
      <c r="A417" s="7"/>
      <c r="B417" s="7"/>
      <c r="C417" s="7"/>
      <c r="D417" s="7"/>
      <c r="E417" s="7"/>
      <c r="F417" s="7"/>
      <c r="G417" s="7"/>
      <c r="H417" s="7"/>
      <c r="I417" s="7"/>
      <c r="J417" s="7"/>
      <c r="K417" s="7"/>
      <c r="L417" s="7"/>
      <c r="M417" s="7"/>
      <c r="N417" s="7"/>
      <c r="O417" s="7"/>
      <c r="P417" s="7"/>
      <c r="Q417" s="7"/>
      <c r="R417" s="7"/>
      <c r="S417" s="7"/>
      <c r="T417" s="7"/>
      <c r="U417" s="7"/>
    </row>
    <row r="418" ht="14.25" customHeight="1">
      <c r="A418" s="7"/>
      <c r="B418" s="7"/>
      <c r="C418" s="7"/>
      <c r="D418" s="7"/>
      <c r="E418" s="7"/>
      <c r="F418" s="7"/>
      <c r="G418" s="7"/>
      <c r="H418" s="7"/>
      <c r="I418" s="7"/>
      <c r="J418" s="7"/>
      <c r="K418" s="7"/>
      <c r="L418" s="7"/>
      <c r="M418" s="7"/>
      <c r="N418" s="7"/>
      <c r="O418" s="7"/>
      <c r="P418" s="7"/>
      <c r="Q418" s="7"/>
      <c r="R418" s="7"/>
      <c r="S418" s="7"/>
      <c r="T418" s="7"/>
      <c r="U418" s="7"/>
    </row>
    <row r="419" ht="14.25" customHeight="1">
      <c r="A419" s="7"/>
      <c r="B419" s="7"/>
      <c r="C419" s="7"/>
      <c r="D419" s="7"/>
      <c r="E419" s="7"/>
      <c r="F419" s="7"/>
      <c r="G419" s="7"/>
      <c r="H419" s="7"/>
      <c r="I419" s="7"/>
      <c r="J419" s="7"/>
      <c r="K419" s="7"/>
      <c r="L419" s="7"/>
      <c r="M419" s="7"/>
      <c r="N419" s="7"/>
      <c r="O419" s="7"/>
      <c r="P419" s="7"/>
      <c r="Q419" s="7"/>
      <c r="R419" s="7"/>
      <c r="S419" s="7"/>
      <c r="T419" s="7"/>
      <c r="U419" s="7"/>
    </row>
    <row r="420" ht="14.25" customHeight="1">
      <c r="A420" s="7"/>
      <c r="B420" s="7"/>
      <c r="C420" s="7"/>
      <c r="D420" s="7"/>
      <c r="E420" s="7"/>
      <c r="F420" s="7"/>
      <c r="G420" s="7"/>
      <c r="H420" s="7"/>
      <c r="I420" s="7"/>
      <c r="J420" s="7"/>
      <c r="K420" s="7"/>
      <c r="L420" s="7"/>
      <c r="M420" s="7"/>
      <c r="N420" s="7"/>
      <c r="O420" s="7"/>
      <c r="P420" s="7"/>
      <c r="Q420" s="7"/>
      <c r="R420" s="7"/>
      <c r="S420" s="7"/>
      <c r="T420" s="7"/>
      <c r="U420" s="7"/>
    </row>
    <row r="421" ht="14.25" customHeight="1">
      <c r="A421" s="7"/>
      <c r="B421" s="7"/>
      <c r="C421" s="7"/>
      <c r="D421" s="7"/>
      <c r="E421" s="7"/>
      <c r="F421" s="7"/>
      <c r="G421" s="7"/>
      <c r="H421" s="7"/>
      <c r="I421" s="7"/>
      <c r="J421" s="7"/>
      <c r="K421" s="7"/>
      <c r="L421" s="7"/>
      <c r="M421" s="7"/>
      <c r="N421" s="7"/>
      <c r="O421" s="7"/>
      <c r="P421" s="7"/>
      <c r="Q421" s="7"/>
      <c r="R421" s="7"/>
      <c r="S421" s="7"/>
      <c r="T421" s="7"/>
      <c r="U421" s="7"/>
    </row>
    <row r="422" ht="14.25" customHeight="1">
      <c r="A422" s="7"/>
      <c r="B422" s="7"/>
      <c r="C422" s="7"/>
      <c r="D422" s="7"/>
      <c r="E422" s="7"/>
      <c r="F422" s="7"/>
      <c r="G422" s="7"/>
      <c r="H422" s="7"/>
      <c r="I422" s="7"/>
      <c r="J422" s="7"/>
      <c r="K422" s="7"/>
      <c r="L422" s="7"/>
      <c r="M422" s="7"/>
      <c r="N422" s="7"/>
      <c r="O422" s="7"/>
      <c r="P422" s="7"/>
      <c r="Q422" s="7"/>
      <c r="R422" s="7"/>
      <c r="S422" s="7"/>
      <c r="T422" s="7"/>
      <c r="U422" s="7"/>
    </row>
    <row r="423" ht="14.25" customHeight="1">
      <c r="A423" s="7"/>
      <c r="B423" s="7"/>
      <c r="C423" s="7"/>
      <c r="D423" s="7"/>
      <c r="E423" s="7"/>
      <c r="F423" s="7"/>
      <c r="G423" s="7"/>
      <c r="H423" s="7"/>
      <c r="I423" s="7"/>
      <c r="J423" s="7"/>
      <c r="K423" s="7"/>
      <c r="L423" s="7"/>
      <c r="M423" s="7"/>
      <c r="N423" s="7"/>
      <c r="O423" s="7"/>
      <c r="P423" s="7"/>
      <c r="Q423" s="7"/>
      <c r="R423" s="7"/>
      <c r="S423" s="7"/>
      <c r="T423" s="7"/>
      <c r="U423" s="7"/>
    </row>
    <row r="424" ht="14.25" customHeight="1">
      <c r="A424" s="7"/>
      <c r="B424" s="7"/>
      <c r="C424" s="7"/>
      <c r="D424" s="7"/>
      <c r="E424" s="7"/>
      <c r="F424" s="7"/>
      <c r="G424" s="7"/>
      <c r="H424" s="7"/>
      <c r="I424" s="7"/>
      <c r="J424" s="7"/>
      <c r="K424" s="7"/>
      <c r="L424" s="7"/>
      <c r="M424" s="7"/>
      <c r="N424" s="7"/>
      <c r="O424" s="7"/>
      <c r="P424" s="7"/>
      <c r="Q424" s="7"/>
      <c r="R424" s="7"/>
      <c r="S424" s="7"/>
      <c r="T424" s="7"/>
      <c r="U424" s="7"/>
    </row>
    <row r="425" ht="14.25" customHeight="1">
      <c r="A425" s="7"/>
      <c r="B425" s="7"/>
      <c r="C425" s="7"/>
      <c r="D425" s="7"/>
      <c r="E425" s="7"/>
      <c r="F425" s="7"/>
      <c r="G425" s="7"/>
      <c r="H425" s="7"/>
      <c r="I425" s="7"/>
      <c r="J425" s="7"/>
      <c r="K425" s="7"/>
      <c r="L425" s="7"/>
      <c r="M425" s="7"/>
      <c r="N425" s="7"/>
      <c r="O425" s="7"/>
      <c r="P425" s="7"/>
      <c r="Q425" s="7"/>
      <c r="R425" s="7"/>
      <c r="S425" s="7"/>
      <c r="T425" s="7"/>
      <c r="U425" s="7"/>
    </row>
    <row r="426" ht="14.25" customHeight="1">
      <c r="A426" s="7"/>
      <c r="B426" s="7"/>
      <c r="C426" s="7"/>
      <c r="D426" s="7"/>
      <c r="E426" s="7"/>
      <c r="F426" s="7"/>
      <c r="G426" s="7"/>
      <c r="H426" s="7"/>
      <c r="I426" s="7"/>
      <c r="J426" s="7"/>
      <c r="K426" s="7"/>
      <c r="L426" s="7"/>
      <c r="M426" s="7"/>
      <c r="N426" s="7"/>
      <c r="O426" s="7"/>
      <c r="P426" s="7"/>
      <c r="Q426" s="7"/>
      <c r="R426" s="7"/>
      <c r="S426" s="7"/>
      <c r="T426" s="7"/>
      <c r="U426" s="7"/>
    </row>
    <row r="427" ht="14.25" customHeight="1">
      <c r="A427" s="7"/>
      <c r="B427" s="7"/>
      <c r="C427" s="7"/>
      <c r="D427" s="7"/>
      <c r="E427" s="7"/>
      <c r="F427" s="7"/>
      <c r="G427" s="7"/>
      <c r="H427" s="7"/>
      <c r="I427" s="7"/>
      <c r="J427" s="7"/>
      <c r="K427" s="7"/>
      <c r="L427" s="7"/>
      <c r="M427" s="7"/>
      <c r="N427" s="7"/>
      <c r="O427" s="7"/>
      <c r="P427" s="7"/>
      <c r="Q427" s="7"/>
      <c r="R427" s="7"/>
      <c r="S427" s="7"/>
      <c r="T427" s="7"/>
      <c r="U427" s="7"/>
    </row>
    <row r="428" ht="14.25" customHeight="1">
      <c r="A428" s="7"/>
      <c r="B428" s="7"/>
      <c r="C428" s="7"/>
      <c r="D428" s="7"/>
      <c r="E428" s="7"/>
      <c r="F428" s="7"/>
      <c r="G428" s="7"/>
      <c r="H428" s="7"/>
      <c r="I428" s="7"/>
      <c r="J428" s="7"/>
      <c r="K428" s="7"/>
      <c r="L428" s="7"/>
      <c r="M428" s="7"/>
      <c r="N428" s="7"/>
      <c r="O428" s="7"/>
      <c r="P428" s="7"/>
      <c r="Q428" s="7"/>
      <c r="R428" s="7"/>
      <c r="S428" s="7"/>
      <c r="T428" s="7"/>
      <c r="U428" s="7"/>
    </row>
    <row r="429" ht="14.25" customHeight="1">
      <c r="A429" s="7"/>
      <c r="B429" s="7"/>
      <c r="C429" s="7"/>
      <c r="D429" s="7"/>
      <c r="E429" s="7"/>
      <c r="F429" s="7"/>
      <c r="G429" s="7"/>
      <c r="H429" s="7"/>
      <c r="I429" s="7"/>
      <c r="J429" s="7"/>
      <c r="K429" s="7"/>
      <c r="L429" s="7"/>
      <c r="M429" s="7"/>
      <c r="N429" s="7"/>
      <c r="O429" s="7"/>
      <c r="P429" s="7"/>
      <c r="Q429" s="7"/>
      <c r="R429" s="7"/>
      <c r="S429" s="7"/>
      <c r="T429" s="7"/>
      <c r="U429" s="7"/>
    </row>
    <row r="430" ht="14.25" customHeight="1">
      <c r="A430" s="7"/>
      <c r="B430" s="7"/>
      <c r="C430" s="7"/>
      <c r="D430" s="7"/>
      <c r="E430" s="7"/>
      <c r="F430" s="7"/>
      <c r="G430" s="7"/>
      <c r="H430" s="7"/>
      <c r="I430" s="7"/>
      <c r="J430" s="7"/>
      <c r="K430" s="7"/>
      <c r="L430" s="7"/>
      <c r="M430" s="7"/>
      <c r="N430" s="7"/>
      <c r="O430" s="7"/>
      <c r="P430" s="7"/>
      <c r="Q430" s="7"/>
      <c r="R430" s="7"/>
      <c r="S430" s="7"/>
      <c r="T430" s="7"/>
      <c r="U430" s="7"/>
    </row>
    <row r="431" ht="14.25" customHeight="1">
      <c r="A431" s="7"/>
      <c r="B431" s="7"/>
      <c r="C431" s="7"/>
      <c r="D431" s="7"/>
      <c r="E431" s="7"/>
      <c r="F431" s="7"/>
      <c r="G431" s="7"/>
      <c r="H431" s="7"/>
      <c r="I431" s="7"/>
      <c r="J431" s="7"/>
      <c r="K431" s="7"/>
      <c r="L431" s="7"/>
      <c r="M431" s="7"/>
      <c r="N431" s="7"/>
      <c r="O431" s="7"/>
      <c r="P431" s="7"/>
      <c r="Q431" s="7"/>
      <c r="R431" s="7"/>
      <c r="S431" s="7"/>
      <c r="T431" s="7"/>
      <c r="U431" s="7"/>
    </row>
    <row r="432" ht="14.25" customHeight="1">
      <c r="A432" s="7"/>
      <c r="B432" s="7"/>
      <c r="C432" s="7"/>
      <c r="D432" s="7"/>
      <c r="E432" s="7"/>
      <c r="F432" s="7"/>
      <c r="G432" s="7"/>
      <c r="H432" s="7"/>
      <c r="I432" s="7"/>
      <c r="J432" s="7"/>
      <c r="K432" s="7"/>
      <c r="L432" s="7"/>
      <c r="M432" s="7"/>
      <c r="N432" s="7"/>
      <c r="O432" s="7"/>
      <c r="P432" s="7"/>
      <c r="Q432" s="7"/>
      <c r="R432" s="7"/>
      <c r="S432" s="7"/>
      <c r="T432" s="7"/>
      <c r="U432" s="7"/>
    </row>
    <row r="433" ht="14.25" customHeight="1">
      <c r="A433" s="7"/>
      <c r="B433" s="7"/>
      <c r="C433" s="7"/>
      <c r="D433" s="7"/>
      <c r="E433" s="7"/>
      <c r="F433" s="7"/>
      <c r="G433" s="7"/>
      <c r="H433" s="7"/>
      <c r="I433" s="7"/>
      <c r="J433" s="7"/>
      <c r="K433" s="7"/>
      <c r="L433" s="7"/>
      <c r="M433" s="7"/>
      <c r="N433" s="7"/>
      <c r="O433" s="7"/>
      <c r="P433" s="7"/>
      <c r="Q433" s="7"/>
      <c r="R433" s="7"/>
      <c r="S433" s="7"/>
      <c r="T433" s="7"/>
      <c r="U433" s="7"/>
    </row>
    <row r="434" ht="14.25" customHeight="1">
      <c r="A434" s="7"/>
      <c r="B434" s="7"/>
      <c r="C434" s="7"/>
      <c r="D434" s="7"/>
      <c r="E434" s="7"/>
      <c r="F434" s="7"/>
      <c r="G434" s="7"/>
      <c r="H434" s="7"/>
      <c r="I434" s="7"/>
      <c r="J434" s="7"/>
      <c r="K434" s="7"/>
      <c r="L434" s="7"/>
      <c r="M434" s="7"/>
      <c r="N434" s="7"/>
      <c r="O434" s="7"/>
      <c r="P434" s="7"/>
      <c r="Q434" s="7"/>
      <c r="R434" s="7"/>
      <c r="S434" s="7"/>
      <c r="T434" s="7"/>
      <c r="U434" s="7"/>
    </row>
    <row r="435" ht="14.25" customHeight="1">
      <c r="A435" s="7"/>
      <c r="B435" s="7"/>
      <c r="C435" s="7"/>
      <c r="D435" s="7"/>
      <c r="E435" s="7"/>
      <c r="F435" s="7"/>
      <c r="G435" s="7"/>
      <c r="H435" s="7"/>
      <c r="I435" s="7"/>
      <c r="J435" s="7"/>
      <c r="K435" s="7"/>
      <c r="L435" s="7"/>
      <c r="M435" s="7"/>
      <c r="N435" s="7"/>
      <c r="O435" s="7"/>
      <c r="P435" s="7"/>
      <c r="Q435" s="7"/>
      <c r="R435" s="7"/>
      <c r="S435" s="7"/>
      <c r="T435" s="7"/>
      <c r="U435" s="7"/>
    </row>
    <row r="436" ht="14.25" customHeight="1">
      <c r="A436" s="7"/>
      <c r="B436" s="7"/>
      <c r="C436" s="7"/>
      <c r="D436" s="7"/>
      <c r="E436" s="7"/>
      <c r="F436" s="7"/>
      <c r="G436" s="7"/>
      <c r="H436" s="7"/>
      <c r="I436" s="7"/>
      <c r="J436" s="7"/>
      <c r="K436" s="7"/>
      <c r="L436" s="7"/>
      <c r="M436" s="7"/>
      <c r="N436" s="7"/>
      <c r="O436" s="7"/>
      <c r="P436" s="7"/>
      <c r="Q436" s="7"/>
      <c r="R436" s="7"/>
      <c r="S436" s="7"/>
      <c r="T436" s="7"/>
      <c r="U436" s="7"/>
    </row>
    <row r="437" ht="14.25" customHeight="1">
      <c r="A437" s="7"/>
      <c r="B437" s="7"/>
      <c r="C437" s="7"/>
      <c r="D437" s="7"/>
      <c r="E437" s="7"/>
      <c r="F437" s="7"/>
      <c r="G437" s="7"/>
      <c r="H437" s="7"/>
      <c r="I437" s="7"/>
      <c r="J437" s="7"/>
      <c r="K437" s="7"/>
      <c r="L437" s="7"/>
      <c r="M437" s="7"/>
      <c r="N437" s="7"/>
      <c r="O437" s="7"/>
      <c r="P437" s="7"/>
      <c r="Q437" s="7"/>
      <c r="R437" s="7"/>
      <c r="S437" s="7"/>
      <c r="T437" s="7"/>
      <c r="U437" s="7"/>
    </row>
    <row r="438" ht="14.25" customHeight="1">
      <c r="A438" s="7"/>
      <c r="B438" s="7"/>
      <c r="C438" s="7"/>
      <c r="D438" s="7"/>
      <c r="E438" s="7"/>
      <c r="F438" s="7"/>
      <c r="G438" s="7"/>
      <c r="H438" s="7"/>
      <c r="I438" s="7"/>
      <c r="J438" s="7"/>
      <c r="K438" s="7"/>
      <c r="L438" s="7"/>
      <c r="M438" s="7"/>
      <c r="N438" s="7"/>
      <c r="O438" s="7"/>
      <c r="P438" s="7"/>
      <c r="Q438" s="7"/>
      <c r="R438" s="7"/>
      <c r="S438" s="7"/>
      <c r="T438" s="7"/>
      <c r="U438" s="7"/>
    </row>
    <row r="439" ht="14.25" customHeight="1">
      <c r="A439" s="7"/>
      <c r="B439" s="7"/>
      <c r="C439" s="7"/>
      <c r="D439" s="7"/>
      <c r="E439" s="7"/>
      <c r="F439" s="7"/>
      <c r="G439" s="7"/>
      <c r="H439" s="7"/>
      <c r="I439" s="7"/>
      <c r="J439" s="7"/>
      <c r="K439" s="7"/>
      <c r="L439" s="7"/>
      <c r="M439" s="7"/>
      <c r="N439" s="7"/>
      <c r="O439" s="7"/>
      <c r="P439" s="7"/>
      <c r="Q439" s="7"/>
      <c r="R439" s="7"/>
      <c r="S439" s="7"/>
      <c r="T439" s="7"/>
      <c r="U439" s="7"/>
    </row>
    <row r="440" ht="14.25" customHeight="1">
      <c r="A440" s="7"/>
      <c r="B440" s="7"/>
      <c r="C440" s="7"/>
      <c r="D440" s="7"/>
      <c r="E440" s="7"/>
      <c r="F440" s="7"/>
      <c r="G440" s="7"/>
      <c r="H440" s="7"/>
      <c r="I440" s="7"/>
      <c r="J440" s="7"/>
      <c r="K440" s="7"/>
      <c r="L440" s="7"/>
      <c r="M440" s="7"/>
      <c r="N440" s="7"/>
      <c r="O440" s="7"/>
      <c r="P440" s="7"/>
      <c r="Q440" s="7"/>
      <c r="R440" s="7"/>
      <c r="S440" s="7"/>
      <c r="T440" s="7"/>
      <c r="U440" s="7"/>
    </row>
    <row r="441" ht="14.25" customHeight="1">
      <c r="A441" s="7"/>
      <c r="B441" s="7"/>
      <c r="C441" s="7"/>
      <c r="D441" s="7"/>
      <c r="E441" s="7"/>
      <c r="F441" s="7"/>
      <c r="G441" s="7"/>
      <c r="H441" s="7"/>
      <c r="I441" s="7"/>
      <c r="J441" s="7"/>
      <c r="K441" s="7"/>
      <c r="L441" s="7"/>
      <c r="M441" s="7"/>
      <c r="N441" s="7"/>
      <c r="O441" s="7"/>
      <c r="P441" s="7"/>
      <c r="Q441" s="7"/>
      <c r="R441" s="7"/>
      <c r="S441" s="7"/>
      <c r="T441" s="7"/>
      <c r="U441" s="7"/>
    </row>
    <row r="442" ht="14.25" customHeight="1">
      <c r="A442" s="7"/>
      <c r="B442" s="7"/>
      <c r="C442" s="7"/>
      <c r="D442" s="7"/>
      <c r="E442" s="7"/>
      <c r="F442" s="7"/>
      <c r="G442" s="7"/>
      <c r="H442" s="7"/>
      <c r="I442" s="7"/>
      <c r="J442" s="7"/>
      <c r="K442" s="7"/>
      <c r="L442" s="7"/>
      <c r="M442" s="7"/>
      <c r="N442" s="7"/>
      <c r="O442" s="7"/>
      <c r="P442" s="7"/>
      <c r="Q442" s="7"/>
      <c r="R442" s="7"/>
      <c r="S442" s="7"/>
      <c r="T442" s="7"/>
      <c r="U442" s="7"/>
    </row>
    <row r="443" ht="14.25" customHeight="1">
      <c r="A443" s="7"/>
      <c r="B443" s="7"/>
      <c r="C443" s="7"/>
      <c r="D443" s="7"/>
      <c r="E443" s="7"/>
      <c r="F443" s="7"/>
      <c r="G443" s="7"/>
      <c r="H443" s="7"/>
      <c r="I443" s="7"/>
      <c r="J443" s="7"/>
      <c r="K443" s="7"/>
      <c r="L443" s="7"/>
      <c r="M443" s="7"/>
      <c r="N443" s="7"/>
      <c r="O443" s="7"/>
      <c r="P443" s="7"/>
      <c r="Q443" s="7"/>
      <c r="R443" s="7"/>
      <c r="S443" s="7"/>
      <c r="T443" s="7"/>
      <c r="U443" s="7"/>
    </row>
    <row r="444" ht="14.25" customHeight="1">
      <c r="A444" s="7"/>
      <c r="B444" s="7"/>
      <c r="C444" s="7"/>
      <c r="D444" s="7"/>
      <c r="E444" s="7"/>
      <c r="F444" s="7"/>
      <c r="G444" s="7"/>
      <c r="H444" s="7"/>
      <c r="I444" s="7"/>
      <c r="J444" s="7"/>
      <c r="K444" s="7"/>
      <c r="L444" s="7"/>
      <c r="M444" s="7"/>
      <c r="N444" s="7"/>
      <c r="O444" s="7"/>
      <c r="P444" s="7"/>
      <c r="Q444" s="7"/>
      <c r="R444" s="7"/>
      <c r="S444" s="7"/>
      <c r="T444" s="7"/>
      <c r="U444" s="7"/>
    </row>
    <row r="445" ht="14.25" customHeight="1">
      <c r="A445" s="7"/>
      <c r="B445" s="7"/>
      <c r="C445" s="7"/>
      <c r="D445" s="7"/>
      <c r="E445" s="7"/>
      <c r="F445" s="7"/>
      <c r="G445" s="7"/>
      <c r="H445" s="7"/>
      <c r="I445" s="7"/>
      <c r="J445" s="7"/>
      <c r="K445" s="7"/>
      <c r="L445" s="7"/>
      <c r="M445" s="7"/>
      <c r="N445" s="7"/>
      <c r="O445" s="7"/>
      <c r="P445" s="7"/>
      <c r="Q445" s="7"/>
      <c r="R445" s="7"/>
      <c r="S445" s="7"/>
      <c r="T445" s="7"/>
      <c r="U445" s="7"/>
    </row>
    <row r="446" ht="14.25" customHeight="1">
      <c r="A446" s="7"/>
      <c r="B446" s="7"/>
      <c r="C446" s="7"/>
      <c r="D446" s="7"/>
      <c r="E446" s="7"/>
      <c r="F446" s="7"/>
      <c r="G446" s="7"/>
      <c r="H446" s="7"/>
      <c r="I446" s="7"/>
      <c r="J446" s="7"/>
      <c r="K446" s="7"/>
      <c r="L446" s="7"/>
      <c r="M446" s="7"/>
      <c r="N446" s="7"/>
      <c r="O446" s="7"/>
      <c r="P446" s="7"/>
      <c r="Q446" s="7"/>
      <c r="R446" s="7"/>
      <c r="S446" s="7"/>
      <c r="T446" s="7"/>
      <c r="U446" s="7"/>
    </row>
    <row r="447" ht="14.25" customHeight="1">
      <c r="A447" s="7"/>
      <c r="B447" s="7"/>
      <c r="C447" s="7"/>
      <c r="D447" s="7"/>
      <c r="E447" s="7"/>
      <c r="F447" s="7"/>
      <c r="G447" s="7"/>
      <c r="H447" s="7"/>
      <c r="I447" s="7"/>
      <c r="J447" s="7"/>
      <c r="K447" s="7"/>
      <c r="L447" s="7"/>
      <c r="M447" s="7"/>
      <c r="N447" s="7"/>
      <c r="O447" s="7"/>
      <c r="P447" s="7"/>
      <c r="Q447" s="7"/>
      <c r="R447" s="7"/>
      <c r="S447" s="7"/>
      <c r="T447" s="7"/>
      <c r="U447" s="7"/>
    </row>
    <row r="448" ht="14.25" customHeight="1">
      <c r="A448" s="7"/>
      <c r="B448" s="7"/>
      <c r="C448" s="7"/>
      <c r="D448" s="7"/>
      <c r="E448" s="7"/>
      <c r="F448" s="7"/>
      <c r="G448" s="7"/>
      <c r="H448" s="7"/>
      <c r="I448" s="7"/>
      <c r="J448" s="7"/>
      <c r="K448" s="7"/>
      <c r="L448" s="7"/>
      <c r="M448" s="7"/>
      <c r="N448" s="7"/>
      <c r="O448" s="7"/>
      <c r="P448" s="7"/>
      <c r="Q448" s="7"/>
      <c r="R448" s="7"/>
      <c r="S448" s="7"/>
      <c r="T448" s="7"/>
      <c r="U448" s="7"/>
    </row>
    <row r="449" ht="14.25" customHeight="1">
      <c r="A449" s="7"/>
      <c r="B449" s="7"/>
      <c r="C449" s="7"/>
      <c r="D449" s="7"/>
      <c r="E449" s="7"/>
      <c r="F449" s="7"/>
      <c r="G449" s="7"/>
      <c r="H449" s="7"/>
      <c r="I449" s="7"/>
      <c r="J449" s="7"/>
      <c r="K449" s="7"/>
      <c r="L449" s="7"/>
      <c r="M449" s="7"/>
      <c r="N449" s="7"/>
      <c r="O449" s="7"/>
      <c r="P449" s="7"/>
      <c r="Q449" s="7"/>
      <c r="R449" s="7"/>
      <c r="S449" s="7"/>
      <c r="T449" s="7"/>
      <c r="U449" s="7"/>
    </row>
    <row r="450" ht="14.25" customHeight="1">
      <c r="A450" s="7"/>
      <c r="B450" s="7"/>
      <c r="C450" s="7"/>
      <c r="D450" s="7"/>
      <c r="E450" s="7"/>
      <c r="F450" s="7"/>
      <c r="G450" s="7"/>
      <c r="H450" s="7"/>
      <c r="I450" s="7"/>
      <c r="J450" s="7"/>
      <c r="K450" s="7"/>
      <c r="L450" s="7"/>
      <c r="M450" s="7"/>
      <c r="N450" s="7"/>
      <c r="O450" s="7"/>
      <c r="P450" s="7"/>
      <c r="Q450" s="7"/>
      <c r="R450" s="7"/>
      <c r="S450" s="7"/>
      <c r="T450" s="7"/>
      <c r="U450" s="7"/>
    </row>
    <row r="451" ht="14.25" customHeight="1">
      <c r="A451" s="7"/>
      <c r="B451" s="7"/>
      <c r="C451" s="7"/>
      <c r="D451" s="7"/>
      <c r="E451" s="7"/>
      <c r="F451" s="7"/>
      <c r="G451" s="7"/>
      <c r="H451" s="7"/>
      <c r="I451" s="7"/>
      <c r="J451" s="7"/>
      <c r="K451" s="7"/>
      <c r="L451" s="7"/>
      <c r="M451" s="7"/>
      <c r="N451" s="7"/>
      <c r="O451" s="7"/>
      <c r="P451" s="7"/>
      <c r="Q451" s="7"/>
      <c r="R451" s="7"/>
      <c r="S451" s="7"/>
      <c r="T451" s="7"/>
      <c r="U451" s="7"/>
    </row>
    <row r="452" ht="14.25" customHeight="1">
      <c r="A452" s="7"/>
      <c r="B452" s="7"/>
      <c r="C452" s="7"/>
      <c r="D452" s="7"/>
      <c r="E452" s="7"/>
      <c r="F452" s="7"/>
      <c r="G452" s="7"/>
      <c r="H452" s="7"/>
      <c r="I452" s="7"/>
      <c r="J452" s="7"/>
      <c r="K452" s="7"/>
      <c r="L452" s="7"/>
      <c r="M452" s="7"/>
      <c r="N452" s="7"/>
      <c r="O452" s="7"/>
      <c r="P452" s="7"/>
      <c r="Q452" s="7"/>
      <c r="R452" s="7"/>
      <c r="S452" s="7"/>
      <c r="T452" s="7"/>
      <c r="U452" s="7"/>
    </row>
    <row r="453" ht="14.25" customHeight="1">
      <c r="A453" s="7"/>
      <c r="B453" s="7"/>
      <c r="C453" s="7"/>
      <c r="D453" s="7"/>
      <c r="E453" s="7"/>
      <c r="F453" s="7"/>
      <c r="G453" s="7"/>
      <c r="H453" s="7"/>
      <c r="I453" s="7"/>
      <c r="J453" s="7"/>
      <c r="K453" s="7"/>
      <c r="L453" s="7"/>
      <c r="M453" s="7"/>
      <c r="N453" s="7"/>
      <c r="O453" s="7"/>
      <c r="P453" s="7"/>
      <c r="Q453" s="7"/>
      <c r="R453" s="7"/>
      <c r="S453" s="7"/>
      <c r="T453" s="7"/>
      <c r="U453" s="7"/>
    </row>
    <row r="454" ht="14.25" customHeight="1">
      <c r="A454" s="7"/>
      <c r="B454" s="7"/>
      <c r="C454" s="7"/>
      <c r="D454" s="7"/>
      <c r="E454" s="7"/>
      <c r="F454" s="7"/>
      <c r="G454" s="7"/>
      <c r="H454" s="7"/>
      <c r="I454" s="7"/>
      <c r="J454" s="7"/>
      <c r="K454" s="7"/>
      <c r="L454" s="7"/>
      <c r="M454" s="7"/>
      <c r="N454" s="7"/>
      <c r="O454" s="7"/>
      <c r="P454" s="7"/>
      <c r="Q454" s="7"/>
      <c r="R454" s="7"/>
      <c r="S454" s="7"/>
      <c r="T454" s="7"/>
      <c r="U454" s="7"/>
    </row>
    <row r="455" ht="14.25" customHeight="1">
      <c r="A455" s="7"/>
      <c r="B455" s="7"/>
      <c r="C455" s="7"/>
      <c r="D455" s="7"/>
      <c r="E455" s="7"/>
      <c r="F455" s="7"/>
      <c r="G455" s="7"/>
      <c r="H455" s="7"/>
      <c r="I455" s="7"/>
      <c r="J455" s="7"/>
      <c r="K455" s="7"/>
      <c r="L455" s="7"/>
      <c r="M455" s="7"/>
      <c r="N455" s="7"/>
      <c r="O455" s="7"/>
      <c r="P455" s="7"/>
      <c r="Q455" s="7"/>
      <c r="R455" s="7"/>
      <c r="S455" s="7"/>
      <c r="T455" s="7"/>
      <c r="U455" s="7"/>
    </row>
    <row r="456" ht="14.25" customHeight="1">
      <c r="A456" s="7"/>
      <c r="B456" s="7"/>
      <c r="C456" s="7"/>
      <c r="D456" s="7"/>
      <c r="E456" s="7"/>
      <c r="F456" s="7"/>
      <c r="G456" s="7"/>
      <c r="H456" s="7"/>
      <c r="I456" s="7"/>
      <c r="J456" s="7"/>
      <c r="K456" s="7"/>
      <c r="L456" s="7"/>
      <c r="M456" s="7"/>
      <c r="N456" s="7"/>
      <c r="O456" s="7"/>
      <c r="P456" s="7"/>
      <c r="Q456" s="7"/>
      <c r="R456" s="7"/>
      <c r="S456" s="7"/>
      <c r="T456" s="7"/>
      <c r="U456" s="7"/>
    </row>
    <row r="457" ht="14.25" customHeight="1">
      <c r="A457" s="7"/>
      <c r="B457" s="7"/>
      <c r="C457" s="7"/>
      <c r="D457" s="7"/>
      <c r="E457" s="7"/>
      <c r="F457" s="7"/>
      <c r="G457" s="7"/>
      <c r="H457" s="7"/>
      <c r="I457" s="7"/>
      <c r="J457" s="7"/>
      <c r="K457" s="7"/>
      <c r="L457" s="7"/>
      <c r="M457" s="7"/>
      <c r="N457" s="7"/>
      <c r="O457" s="7"/>
      <c r="P457" s="7"/>
      <c r="Q457" s="7"/>
      <c r="R457" s="7"/>
      <c r="S457" s="7"/>
      <c r="T457" s="7"/>
      <c r="U457" s="7"/>
    </row>
    <row r="458" ht="14.25" customHeight="1">
      <c r="A458" s="7"/>
      <c r="B458" s="7"/>
      <c r="C458" s="7"/>
      <c r="D458" s="7"/>
      <c r="E458" s="7"/>
      <c r="F458" s="7"/>
      <c r="G458" s="7"/>
      <c r="H458" s="7"/>
      <c r="I458" s="7"/>
      <c r="J458" s="7"/>
      <c r="K458" s="7"/>
      <c r="L458" s="7"/>
      <c r="M458" s="7"/>
      <c r="N458" s="7"/>
      <c r="O458" s="7"/>
      <c r="P458" s="7"/>
      <c r="Q458" s="7"/>
      <c r="R458" s="7"/>
      <c r="S458" s="7"/>
      <c r="T458" s="7"/>
      <c r="U458" s="7"/>
    </row>
    <row r="459" ht="14.25" customHeight="1">
      <c r="A459" s="7"/>
      <c r="B459" s="7"/>
      <c r="C459" s="7"/>
      <c r="D459" s="7"/>
      <c r="E459" s="7"/>
      <c r="F459" s="7"/>
      <c r="G459" s="7"/>
      <c r="H459" s="7"/>
      <c r="I459" s="7"/>
      <c r="J459" s="7"/>
      <c r="K459" s="7"/>
      <c r="L459" s="7"/>
      <c r="M459" s="7"/>
      <c r="N459" s="7"/>
      <c r="O459" s="7"/>
      <c r="P459" s="7"/>
      <c r="Q459" s="7"/>
      <c r="R459" s="7"/>
      <c r="S459" s="7"/>
      <c r="T459" s="7"/>
      <c r="U459" s="7"/>
    </row>
    <row r="460" ht="14.25" customHeight="1">
      <c r="A460" s="7"/>
      <c r="B460" s="7"/>
      <c r="C460" s="7"/>
      <c r="D460" s="7"/>
      <c r="E460" s="7"/>
      <c r="F460" s="7"/>
      <c r="G460" s="7"/>
      <c r="H460" s="7"/>
      <c r="I460" s="7"/>
      <c r="J460" s="7"/>
      <c r="K460" s="7"/>
      <c r="L460" s="7"/>
      <c r="M460" s="7"/>
      <c r="N460" s="7"/>
      <c r="O460" s="7"/>
      <c r="P460" s="7"/>
      <c r="Q460" s="7"/>
      <c r="R460" s="7"/>
      <c r="S460" s="7"/>
      <c r="T460" s="7"/>
      <c r="U460" s="7"/>
    </row>
    <row r="461" ht="14.25" customHeight="1">
      <c r="A461" s="7"/>
      <c r="B461" s="7"/>
      <c r="C461" s="7"/>
      <c r="D461" s="7"/>
      <c r="E461" s="7"/>
      <c r="F461" s="7"/>
      <c r="G461" s="7"/>
      <c r="H461" s="7"/>
      <c r="I461" s="7"/>
      <c r="J461" s="7"/>
      <c r="K461" s="7"/>
      <c r="L461" s="7"/>
      <c r="M461" s="7"/>
      <c r="N461" s="7"/>
      <c r="O461" s="7"/>
      <c r="P461" s="7"/>
      <c r="Q461" s="7"/>
      <c r="R461" s="7"/>
      <c r="S461" s="7"/>
      <c r="T461" s="7"/>
      <c r="U461" s="7"/>
    </row>
    <row r="462" ht="14.25" customHeight="1">
      <c r="A462" s="7"/>
      <c r="B462" s="7"/>
      <c r="C462" s="7"/>
      <c r="D462" s="7"/>
      <c r="E462" s="7"/>
      <c r="F462" s="7"/>
      <c r="G462" s="7"/>
      <c r="H462" s="7"/>
      <c r="I462" s="7"/>
      <c r="J462" s="7"/>
      <c r="K462" s="7"/>
      <c r="L462" s="7"/>
      <c r="M462" s="7"/>
      <c r="N462" s="7"/>
      <c r="O462" s="7"/>
      <c r="P462" s="7"/>
      <c r="Q462" s="7"/>
      <c r="R462" s="7"/>
      <c r="S462" s="7"/>
      <c r="T462" s="7"/>
      <c r="U462" s="7"/>
    </row>
    <row r="463" ht="14.25" customHeight="1">
      <c r="A463" s="7"/>
      <c r="B463" s="7"/>
      <c r="C463" s="7"/>
      <c r="D463" s="7"/>
      <c r="E463" s="7"/>
      <c r="F463" s="7"/>
      <c r="G463" s="7"/>
      <c r="H463" s="7"/>
      <c r="I463" s="7"/>
      <c r="J463" s="7"/>
      <c r="K463" s="7"/>
      <c r="L463" s="7"/>
      <c r="M463" s="7"/>
      <c r="N463" s="7"/>
      <c r="O463" s="7"/>
      <c r="P463" s="7"/>
      <c r="Q463" s="7"/>
      <c r="R463" s="7"/>
      <c r="S463" s="7"/>
      <c r="T463" s="7"/>
      <c r="U463" s="7"/>
    </row>
    <row r="464" ht="14.25" customHeight="1">
      <c r="A464" s="7"/>
      <c r="B464" s="7"/>
      <c r="C464" s="7"/>
      <c r="D464" s="7"/>
      <c r="E464" s="7"/>
      <c r="F464" s="7"/>
      <c r="G464" s="7"/>
      <c r="H464" s="7"/>
      <c r="I464" s="7"/>
      <c r="J464" s="7"/>
      <c r="K464" s="7"/>
      <c r="L464" s="7"/>
      <c r="M464" s="7"/>
      <c r="N464" s="7"/>
      <c r="O464" s="7"/>
      <c r="P464" s="7"/>
      <c r="Q464" s="7"/>
      <c r="R464" s="7"/>
      <c r="S464" s="7"/>
      <c r="T464" s="7"/>
      <c r="U464" s="7"/>
    </row>
    <row r="465" ht="14.25" customHeight="1">
      <c r="A465" s="7"/>
      <c r="B465" s="7"/>
      <c r="C465" s="7"/>
      <c r="D465" s="7"/>
      <c r="E465" s="7"/>
      <c r="F465" s="7"/>
      <c r="G465" s="7"/>
      <c r="H465" s="7"/>
      <c r="I465" s="7"/>
      <c r="J465" s="7"/>
      <c r="K465" s="7"/>
      <c r="L465" s="7"/>
      <c r="M465" s="7"/>
      <c r="N465" s="7"/>
      <c r="O465" s="7"/>
      <c r="P465" s="7"/>
      <c r="Q465" s="7"/>
      <c r="R465" s="7"/>
      <c r="S465" s="7"/>
      <c r="T465" s="7"/>
      <c r="U465" s="7"/>
    </row>
    <row r="466" ht="14.25" customHeight="1">
      <c r="A466" s="7"/>
      <c r="B466" s="7"/>
      <c r="C466" s="7"/>
      <c r="D466" s="7"/>
      <c r="E466" s="7"/>
      <c r="F466" s="7"/>
      <c r="G466" s="7"/>
      <c r="H466" s="7"/>
      <c r="I466" s="7"/>
      <c r="J466" s="7"/>
      <c r="K466" s="7"/>
      <c r="L466" s="7"/>
      <c r="M466" s="7"/>
      <c r="N466" s="7"/>
      <c r="O466" s="7"/>
      <c r="P466" s="7"/>
      <c r="Q466" s="7"/>
      <c r="R466" s="7"/>
      <c r="S466" s="7"/>
      <c r="T466" s="7"/>
      <c r="U466" s="7"/>
    </row>
    <row r="467" ht="14.25" customHeight="1">
      <c r="A467" s="7"/>
      <c r="B467" s="7"/>
      <c r="C467" s="7"/>
      <c r="D467" s="7"/>
      <c r="E467" s="7"/>
      <c r="F467" s="7"/>
      <c r="G467" s="7"/>
      <c r="H467" s="7"/>
      <c r="I467" s="7"/>
      <c r="J467" s="7"/>
      <c r="K467" s="7"/>
      <c r="L467" s="7"/>
      <c r="M467" s="7"/>
      <c r="N467" s="7"/>
      <c r="O467" s="7"/>
      <c r="P467" s="7"/>
      <c r="Q467" s="7"/>
      <c r="R467" s="7"/>
      <c r="S467" s="7"/>
      <c r="T467" s="7"/>
      <c r="U467" s="7"/>
    </row>
    <row r="468" ht="14.25" customHeight="1">
      <c r="A468" s="7"/>
      <c r="B468" s="7"/>
      <c r="C468" s="7"/>
      <c r="D468" s="7"/>
      <c r="E468" s="7"/>
      <c r="F468" s="7"/>
      <c r="G468" s="7"/>
      <c r="H468" s="7"/>
      <c r="I468" s="7"/>
      <c r="J468" s="7"/>
      <c r="K468" s="7"/>
      <c r="L468" s="7"/>
      <c r="M468" s="7"/>
      <c r="N468" s="7"/>
      <c r="O468" s="7"/>
      <c r="P468" s="7"/>
      <c r="Q468" s="7"/>
      <c r="R468" s="7"/>
      <c r="S468" s="7"/>
      <c r="T468" s="7"/>
      <c r="U468" s="7"/>
    </row>
    <row r="469" ht="14.25" customHeight="1">
      <c r="A469" s="7"/>
      <c r="B469" s="7"/>
      <c r="C469" s="7"/>
      <c r="D469" s="7"/>
      <c r="E469" s="7"/>
      <c r="F469" s="7"/>
      <c r="G469" s="7"/>
      <c r="H469" s="7"/>
      <c r="I469" s="7"/>
      <c r="J469" s="7"/>
      <c r="K469" s="7"/>
      <c r="L469" s="7"/>
      <c r="M469" s="7"/>
      <c r="N469" s="7"/>
      <c r="O469" s="7"/>
      <c r="P469" s="7"/>
      <c r="Q469" s="7"/>
      <c r="R469" s="7"/>
      <c r="S469" s="7"/>
      <c r="T469" s="7"/>
      <c r="U469" s="7"/>
    </row>
    <row r="470" ht="14.25" customHeight="1">
      <c r="A470" s="7"/>
      <c r="B470" s="7"/>
      <c r="C470" s="7"/>
      <c r="D470" s="7"/>
      <c r="E470" s="7"/>
      <c r="F470" s="7"/>
      <c r="G470" s="7"/>
      <c r="H470" s="7"/>
      <c r="I470" s="7"/>
      <c r="J470" s="7"/>
      <c r="K470" s="7"/>
      <c r="L470" s="7"/>
      <c r="M470" s="7"/>
      <c r="N470" s="7"/>
      <c r="O470" s="7"/>
      <c r="P470" s="7"/>
      <c r="Q470" s="7"/>
      <c r="R470" s="7"/>
      <c r="S470" s="7"/>
      <c r="T470" s="7"/>
      <c r="U470" s="7"/>
    </row>
    <row r="471" ht="14.25" customHeight="1">
      <c r="A471" s="7"/>
      <c r="B471" s="7"/>
      <c r="C471" s="7"/>
      <c r="D471" s="7"/>
      <c r="E471" s="7"/>
      <c r="F471" s="7"/>
      <c r="G471" s="7"/>
      <c r="H471" s="7"/>
      <c r="I471" s="7"/>
      <c r="J471" s="7"/>
      <c r="K471" s="7"/>
      <c r="L471" s="7"/>
      <c r="M471" s="7"/>
      <c r="N471" s="7"/>
      <c r="O471" s="7"/>
      <c r="P471" s="7"/>
      <c r="Q471" s="7"/>
      <c r="R471" s="7"/>
      <c r="S471" s="7"/>
      <c r="T471" s="7"/>
      <c r="U471" s="7"/>
    </row>
    <row r="472" ht="14.25" customHeight="1">
      <c r="A472" s="7"/>
      <c r="B472" s="7"/>
      <c r="C472" s="7"/>
      <c r="D472" s="7"/>
      <c r="E472" s="7"/>
      <c r="F472" s="7"/>
      <c r="G472" s="7"/>
      <c r="H472" s="7"/>
      <c r="I472" s="7"/>
      <c r="J472" s="7"/>
      <c r="K472" s="7"/>
      <c r="L472" s="7"/>
      <c r="M472" s="7"/>
      <c r="N472" s="7"/>
      <c r="O472" s="7"/>
      <c r="P472" s="7"/>
      <c r="Q472" s="7"/>
      <c r="R472" s="7"/>
      <c r="S472" s="7"/>
      <c r="T472" s="7"/>
      <c r="U472" s="7"/>
    </row>
    <row r="473" ht="14.25" customHeight="1">
      <c r="A473" s="7"/>
      <c r="B473" s="7"/>
      <c r="C473" s="7"/>
      <c r="D473" s="7"/>
      <c r="E473" s="7"/>
      <c r="F473" s="7"/>
      <c r="G473" s="7"/>
      <c r="H473" s="7"/>
      <c r="I473" s="7"/>
      <c r="J473" s="7"/>
      <c r="K473" s="7"/>
      <c r="L473" s="7"/>
      <c r="M473" s="7"/>
      <c r="N473" s="7"/>
      <c r="O473" s="7"/>
      <c r="P473" s="7"/>
      <c r="Q473" s="7"/>
      <c r="R473" s="7"/>
      <c r="S473" s="7"/>
      <c r="T473" s="7"/>
      <c r="U473" s="7"/>
    </row>
    <row r="474" ht="14.25" customHeight="1">
      <c r="A474" s="7"/>
      <c r="B474" s="7"/>
      <c r="C474" s="7"/>
      <c r="D474" s="7"/>
      <c r="E474" s="7"/>
      <c r="F474" s="7"/>
      <c r="G474" s="7"/>
      <c r="H474" s="7"/>
      <c r="I474" s="7"/>
      <c r="J474" s="7"/>
      <c r="K474" s="7"/>
      <c r="L474" s="7"/>
      <c r="M474" s="7"/>
      <c r="N474" s="7"/>
      <c r="O474" s="7"/>
      <c r="P474" s="7"/>
      <c r="Q474" s="7"/>
      <c r="R474" s="7"/>
      <c r="S474" s="7"/>
      <c r="T474" s="7"/>
      <c r="U474" s="7"/>
    </row>
    <row r="475" ht="14.25" customHeight="1">
      <c r="A475" s="7"/>
      <c r="B475" s="7"/>
      <c r="C475" s="7"/>
      <c r="D475" s="7"/>
      <c r="E475" s="7"/>
      <c r="F475" s="7"/>
      <c r="G475" s="7"/>
      <c r="H475" s="7"/>
      <c r="I475" s="7"/>
      <c r="J475" s="7"/>
      <c r="K475" s="7"/>
      <c r="L475" s="7"/>
      <c r="M475" s="7"/>
      <c r="N475" s="7"/>
      <c r="O475" s="7"/>
      <c r="P475" s="7"/>
      <c r="Q475" s="7"/>
      <c r="R475" s="7"/>
      <c r="S475" s="7"/>
      <c r="T475" s="7"/>
      <c r="U475" s="7"/>
    </row>
    <row r="476" ht="14.25" customHeight="1">
      <c r="A476" s="7"/>
      <c r="B476" s="7"/>
      <c r="C476" s="7"/>
      <c r="D476" s="7"/>
      <c r="E476" s="7"/>
      <c r="F476" s="7"/>
      <c r="G476" s="7"/>
      <c r="H476" s="7"/>
      <c r="I476" s="7"/>
      <c r="J476" s="7"/>
      <c r="K476" s="7"/>
      <c r="L476" s="7"/>
      <c r="M476" s="7"/>
      <c r="N476" s="7"/>
      <c r="O476" s="7"/>
      <c r="P476" s="7"/>
      <c r="Q476" s="7"/>
      <c r="R476" s="7"/>
      <c r="S476" s="7"/>
      <c r="T476" s="7"/>
      <c r="U476" s="7"/>
    </row>
    <row r="477" ht="14.25" customHeight="1">
      <c r="A477" s="7"/>
      <c r="B477" s="7"/>
      <c r="C477" s="7"/>
      <c r="D477" s="7"/>
      <c r="E477" s="7"/>
      <c r="F477" s="7"/>
      <c r="G477" s="7"/>
      <c r="H477" s="7"/>
      <c r="I477" s="7"/>
      <c r="J477" s="7"/>
      <c r="K477" s="7"/>
      <c r="L477" s="7"/>
      <c r="M477" s="7"/>
      <c r="N477" s="7"/>
      <c r="O477" s="7"/>
      <c r="P477" s="7"/>
      <c r="Q477" s="7"/>
      <c r="R477" s="7"/>
      <c r="S477" s="7"/>
      <c r="T477" s="7"/>
      <c r="U477" s="7"/>
    </row>
    <row r="478" ht="14.25" customHeight="1">
      <c r="A478" s="7"/>
      <c r="B478" s="7"/>
      <c r="C478" s="7"/>
      <c r="D478" s="7"/>
      <c r="E478" s="7"/>
      <c r="F478" s="7"/>
      <c r="G478" s="7"/>
      <c r="H478" s="7"/>
      <c r="I478" s="7"/>
      <c r="J478" s="7"/>
      <c r="K478" s="7"/>
      <c r="L478" s="7"/>
      <c r="M478" s="7"/>
      <c r="N478" s="7"/>
      <c r="O478" s="7"/>
      <c r="P478" s="7"/>
      <c r="Q478" s="7"/>
      <c r="R478" s="7"/>
      <c r="S478" s="7"/>
      <c r="T478" s="7"/>
      <c r="U478" s="7"/>
    </row>
    <row r="479" ht="14.25" customHeight="1">
      <c r="A479" s="7"/>
      <c r="B479" s="7"/>
      <c r="C479" s="7"/>
      <c r="D479" s="7"/>
      <c r="E479" s="7"/>
      <c r="F479" s="7"/>
      <c r="G479" s="7"/>
      <c r="H479" s="7"/>
      <c r="I479" s="7"/>
      <c r="J479" s="7"/>
      <c r="K479" s="7"/>
      <c r="L479" s="7"/>
      <c r="M479" s="7"/>
      <c r="N479" s="7"/>
      <c r="O479" s="7"/>
      <c r="P479" s="7"/>
      <c r="Q479" s="7"/>
      <c r="R479" s="7"/>
      <c r="S479" s="7"/>
      <c r="T479" s="7"/>
      <c r="U479" s="7"/>
    </row>
    <row r="480" ht="14.25" customHeight="1">
      <c r="A480" s="7"/>
      <c r="B480" s="7"/>
      <c r="C480" s="7"/>
      <c r="D480" s="7"/>
      <c r="E480" s="7"/>
      <c r="F480" s="7"/>
      <c r="G480" s="7"/>
      <c r="H480" s="7"/>
      <c r="I480" s="7"/>
      <c r="J480" s="7"/>
      <c r="K480" s="7"/>
      <c r="L480" s="7"/>
      <c r="M480" s="7"/>
      <c r="N480" s="7"/>
      <c r="O480" s="7"/>
      <c r="P480" s="7"/>
      <c r="Q480" s="7"/>
      <c r="R480" s="7"/>
      <c r="S480" s="7"/>
      <c r="T480" s="7"/>
      <c r="U480" s="7"/>
    </row>
    <row r="481" ht="14.25" customHeight="1">
      <c r="A481" s="7"/>
      <c r="B481" s="7"/>
      <c r="C481" s="7"/>
      <c r="D481" s="7"/>
      <c r="E481" s="7"/>
      <c r="F481" s="7"/>
      <c r="G481" s="7"/>
      <c r="H481" s="7"/>
      <c r="I481" s="7"/>
      <c r="J481" s="7"/>
      <c r="K481" s="7"/>
      <c r="L481" s="7"/>
      <c r="M481" s="7"/>
      <c r="N481" s="7"/>
      <c r="O481" s="7"/>
      <c r="P481" s="7"/>
      <c r="Q481" s="7"/>
      <c r="R481" s="7"/>
      <c r="S481" s="7"/>
      <c r="T481" s="7"/>
      <c r="U481" s="7"/>
    </row>
    <row r="482" ht="14.25" customHeight="1">
      <c r="A482" s="7"/>
      <c r="B482" s="7"/>
      <c r="C482" s="7"/>
      <c r="D482" s="7"/>
      <c r="E482" s="7"/>
      <c r="F482" s="7"/>
      <c r="G482" s="7"/>
      <c r="H482" s="7"/>
      <c r="I482" s="7"/>
      <c r="J482" s="7"/>
      <c r="K482" s="7"/>
      <c r="L482" s="7"/>
      <c r="M482" s="7"/>
      <c r="N482" s="7"/>
      <c r="O482" s="7"/>
      <c r="P482" s="7"/>
      <c r="Q482" s="7"/>
      <c r="R482" s="7"/>
      <c r="S482" s="7"/>
      <c r="T482" s="7"/>
      <c r="U482" s="7"/>
    </row>
    <row r="483" ht="14.25" customHeight="1">
      <c r="A483" s="7"/>
      <c r="B483" s="7"/>
      <c r="C483" s="7"/>
      <c r="D483" s="7"/>
      <c r="E483" s="7"/>
      <c r="F483" s="7"/>
      <c r="G483" s="7"/>
      <c r="H483" s="7"/>
      <c r="I483" s="7"/>
      <c r="J483" s="7"/>
      <c r="K483" s="7"/>
      <c r="L483" s="7"/>
      <c r="M483" s="7"/>
      <c r="N483" s="7"/>
      <c r="O483" s="7"/>
      <c r="P483" s="7"/>
      <c r="Q483" s="7"/>
      <c r="R483" s="7"/>
      <c r="S483" s="7"/>
      <c r="T483" s="7"/>
      <c r="U483" s="7"/>
    </row>
    <row r="484" ht="14.25" customHeight="1">
      <c r="A484" s="7"/>
      <c r="B484" s="7"/>
      <c r="C484" s="7"/>
      <c r="D484" s="7"/>
      <c r="E484" s="7"/>
      <c r="F484" s="7"/>
      <c r="G484" s="7"/>
      <c r="H484" s="7"/>
      <c r="I484" s="7"/>
      <c r="J484" s="7"/>
      <c r="K484" s="7"/>
      <c r="L484" s="7"/>
      <c r="M484" s="7"/>
      <c r="N484" s="7"/>
      <c r="O484" s="7"/>
      <c r="P484" s="7"/>
      <c r="Q484" s="7"/>
      <c r="R484" s="7"/>
      <c r="S484" s="7"/>
      <c r="T484" s="7"/>
      <c r="U484" s="7"/>
    </row>
    <row r="485" ht="14.25" customHeight="1">
      <c r="A485" s="7"/>
      <c r="B485" s="7"/>
      <c r="C485" s="7"/>
      <c r="D485" s="7"/>
      <c r="E485" s="7"/>
      <c r="F485" s="7"/>
      <c r="G485" s="7"/>
      <c r="H485" s="7"/>
      <c r="I485" s="7"/>
      <c r="J485" s="7"/>
      <c r="K485" s="7"/>
      <c r="L485" s="7"/>
      <c r="M485" s="7"/>
      <c r="N485" s="7"/>
      <c r="O485" s="7"/>
      <c r="P485" s="7"/>
      <c r="Q485" s="7"/>
      <c r="R485" s="7"/>
      <c r="S485" s="7"/>
      <c r="T485" s="7"/>
      <c r="U485" s="7"/>
    </row>
    <row r="486" ht="14.25" customHeight="1">
      <c r="A486" s="7"/>
      <c r="B486" s="7"/>
      <c r="C486" s="7"/>
      <c r="D486" s="7"/>
      <c r="E486" s="7"/>
      <c r="F486" s="7"/>
      <c r="G486" s="7"/>
      <c r="H486" s="7"/>
      <c r="I486" s="7"/>
      <c r="J486" s="7"/>
      <c r="K486" s="7"/>
      <c r="L486" s="7"/>
      <c r="M486" s="7"/>
      <c r="N486" s="7"/>
      <c r="O486" s="7"/>
      <c r="P486" s="7"/>
      <c r="Q486" s="7"/>
      <c r="R486" s="7"/>
      <c r="S486" s="7"/>
      <c r="T486" s="7"/>
      <c r="U486" s="7"/>
    </row>
    <row r="487" ht="14.25" customHeight="1">
      <c r="A487" s="7"/>
      <c r="B487" s="7"/>
      <c r="C487" s="7"/>
      <c r="D487" s="7"/>
      <c r="E487" s="7"/>
      <c r="F487" s="7"/>
      <c r="G487" s="7"/>
      <c r="H487" s="7"/>
      <c r="I487" s="7"/>
      <c r="J487" s="7"/>
      <c r="K487" s="7"/>
      <c r="L487" s="7"/>
      <c r="M487" s="7"/>
      <c r="N487" s="7"/>
      <c r="O487" s="7"/>
      <c r="P487" s="7"/>
      <c r="Q487" s="7"/>
      <c r="R487" s="7"/>
      <c r="S487" s="7"/>
      <c r="T487" s="7"/>
      <c r="U487" s="7"/>
    </row>
    <row r="488" ht="14.25" customHeight="1">
      <c r="A488" s="7"/>
      <c r="B488" s="7"/>
      <c r="C488" s="7"/>
      <c r="D488" s="7"/>
      <c r="E488" s="7"/>
      <c r="F488" s="7"/>
      <c r="G488" s="7"/>
      <c r="H488" s="7"/>
      <c r="I488" s="7"/>
      <c r="J488" s="7"/>
      <c r="K488" s="7"/>
      <c r="L488" s="7"/>
      <c r="M488" s="7"/>
      <c r="N488" s="7"/>
      <c r="O488" s="7"/>
      <c r="P488" s="7"/>
      <c r="Q488" s="7"/>
      <c r="R488" s="7"/>
      <c r="S488" s="7"/>
      <c r="T488" s="7"/>
      <c r="U488" s="7"/>
    </row>
    <row r="489" ht="14.25" customHeight="1">
      <c r="A489" s="7"/>
      <c r="B489" s="7"/>
      <c r="C489" s="7"/>
      <c r="D489" s="7"/>
      <c r="E489" s="7"/>
      <c r="F489" s="7"/>
      <c r="G489" s="7"/>
      <c r="H489" s="7"/>
      <c r="I489" s="7"/>
      <c r="J489" s="7"/>
      <c r="K489" s="7"/>
      <c r="L489" s="7"/>
      <c r="M489" s="7"/>
      <c r="N489" s="7"/>
      <c r="O489" s="7"/>
      <c r="P489" s="7"/>
      <c r="Q489" s="7"/>
      <c r="R489" s="7"/>
      <c r="S489" s="7"/>
      <c r="T489" s="7"/>
      <c r="U489" s="7"/>
    </row>
    <row r="490" ht="14.25" customHeight="1">
      <c r="A490" s="7"/>
      <c r="B490" s="7"/>
      <c r="C490" s="7"/>
      <c r="D490" s="7"/>
      <c r="E490" s="7"/>
      <c r="F490" s="7"/>
      <c r="G490" s="7"/>
      <c r="H490" s="7"/>
      <c r="I490" s="7"/>
      <c r="J490" s="7"/>
      <c r="K490" s="7"/>
      <c r="L490" s="7"/>
      <c r="M490" s="7"/>
      <c r="N490" s="7"/>
      <c r="O490" s="7"/>
      <c r="P490" s="7"/>
      <c r="Q490" s="7"/>
      <c r="R490" s="7"/>
      <c r="S490" s="7"/>
      <c r="T490" s="7"/>
      <c r="U490" s="7"/>
    </row>
    <row r="491" ht="14.25" customHeight="1">
      <c r="A491" s="7"/>
      <c r="B491" s="7"/>
      <c r="C491" s="7"/>
      <c r="D491" s="7"/>
      <c r="E491" s="7"/>
      <c r="F491" s="7"/>
      <c r="G491" s="7"/>
      <c r="H491" s="7"/>
      <c r="I491" s="7"/>
      <c r="J491" s="7"/>
      <c r="K491" s="7"/>
      <c r="L491" s="7"/>
      <c r="M491" s="7"/>
      <c r="N491" s="7"/>
      <c r="O491" s="7"/>
      <c r="P491" s="7"/>
      <c r="Q491" s="7"/>
      <c r="R491" s="7"/>
      <c r="S491" s="7"/>
      <c r="T491" s="7"/>
      <c r="U491" s="7"/>
    </row>
    <row r="492" ht="14.25" customHeight="1">
      <c r="A492" s="7"/>
      <c r="B492" s="7"/>
      <c r="C492" s="7"/>
      <c r="D492" s="7"/>
      <c r="E492" s="7"/>
      <c r="F492" s="7"/>
      <c r="G492" s="7"/>
      <c r="H492" s="7"/>
      <c r="I492" s="7"/>
      <c r="J492" s="7"/>
      <c r="K492" s="7"/>
      <c r="L492" s="7"/>
      <c r="M492" s="7"/>
      <c r="N492" s="7"/>
      <c r="O492" s="7"/>
      <c r="P492" s="7"/>
      <c r="Q492" s="7"/>
      <c r="R492" s="7"/>
      <c r="S492" s="7"/>
      <c r="T492" s="7"/>
      <c r="U492" s="7"/>
    </row>
    <row r="493" ht="14.25" customHeight="1">
      <c r="A493" s="7"/>
      <c r="B493" s="7"/>
      <c r="C493" s="7"/>
      <c r="D493" s="7"/>
      <c r="E493" s="7"/>
      <c r="F493" s="7"/>
      <c r="G493" s="7"/>
      <c r="H493" s="7"/>
      <c r="I493" s="7"/>
      <c r="J493" s="7"/>
      <c r="K493" s="7"/>
      <c r="L493" s="7"/>
      <c r="M493" s="7"/>
      <c r="N493" s="7"/>
      <c r="O493" s="7"/>
      <c r="P493" s="7"/>
      <c r="Q493" s="7"/>
      <c r="R493" s="7"/>
      <c r="S493" s="7"/>
      <c r="T493" s="7"/>
      <c r="U493" s="7"/>
    </row>
    <row r="494" ht="14.25" customHeight="1">
      <c r="A494" s="7"/>
      <c r="B494" s="7"/>
      <c r="C494" s="7"/>
      <c r="D494" s="7"/>
      <c r="E494" s="7"/>
      <c r="F494" s="7"/>
      <c r="G494" s="7"/>
      <c r="H494" s="7"/>
      <c r="I494" s="7"/>
      <c r="J494" s="7"/>
      <c r="K494" s="7"/>
      <c r="L494" s="7"/>
      <c r="M494" s="7"/>
      <c r="N494" s="7"/>
      <c r="O494" s="7"/>
      <c r="P494" s="7"/>
      <c r="Q494" s="7"/>
      <c r="R494" s="7"/>
      <c r="S494" s="7"/>
      <c r="T494" s="7"/>
      <c r="U494" s="7"/>
    </row>
    <row r="495" ht="14.25" customHeight="1">
      <c r="A495" s="7"/>
      <c r="B495" s="7"/>
      <c r="C495" s="7"/>
      <c r="D495" s="7"/>
      <c r="E495" s="7"/>
      <c r="F495" s="7"/>
      <c r="G495" s="7"/>
      <c r="H495" s="7"/>
      <c r="I495" s="7"/>
      <c r="J495" s="7"/>
      <c r="K495" s="7"/>
      <c r="L495" s="7"/>
      <c r="M495" s="7"/>
      <c r="N495" s="7"/>
      <c r="O495" s="7"/>
      <c r="P495" s="7"/>
      <c r="Q495" s="7"/>
      <c r="R495" s="7"/>
      <c r="S495" s="7"/>
      <c r="T495" s="7"/>
      <c r="U495" s="7"/>
    </row>
    <row r="496" ht="14.25" customHeight="1">
      <c r="A496" s="7"/>
      <c r="B496" s="7"/>
      <c r="C496" s="7"/>
      <c r="D496" s="7"/>
      <c r="E496" s="7"/>
      <c r="F496" s="7"/>
      <c r="G496" s="7"/>
      <c r="H496" s="7"/>
      <c r="I496" s="7"/>
      <c r="J496" s="7"/>
      <c r="K496" s="7"/>
      <c r="L496" s="7"/>
      <c r="M496" s="7"/>
      <c r="N496" s="7"/>
      <c r="O496" s="7"/>
      <c r="P496" s="7"/>
      <c r="Q496" s="7"/>
      <c r="R496" s="7"/>
      <c r="S496" s="7"/>
      <c r="T496" s="7"/>
      <c r="U496" s="7"/>
    </row>
    <row r="497" ht="14.25" customHeight="1">
      <c r="A497" s="7"/>
      <c r="B497" s="7"/>
      <c r="C497" s="7"/>
      <c r="D497" s="7"/>
      <c r="E497" s="7"/>
      <c r="F497" s="7"/>
      <c r="G497" s="7"/>
      <c r="H497" s="7"/>
      <c r="I497" s="7"/>
      <c r="J497" s="7"/>
      <c r="K497" s="7"/>
      <c r="L497" s="7"/>
      <c r="M497" s="7"/>
      <c r="N497" s="7"/>
      <c r="O497" s="7"/>
      <c r="P497" s="7"/>
      <c r="Q497" s="7"/>
      <c r="R497" s="7"/>
      <c r="S497" s="7"/>
      <c r="T497" s="7"/>
      <c r="U497" s="7"/>
    </row>
    <row r="498" ht="14.25" customHeight="1">
      <c r="A498" s="7"/>
      <c r="B498" s="7"/>
      <c r="C498" s="7"/>
      <c r="D498" s="7"/>
      <c r="E498" s="7"/>
      <c r="F498" s="7"/>
      <c r="G498" s="7"/>
      <c r="H498" s="7"/>
      <c r="I498" s="7"/>
      <c r="J498" s="7"/>
      <c r="K498" s="7"/>
      <c r="L498" s="7"/>
      <c r="M498" s="7"/>
      <c r="N498" s="7"/>
      <c r="O498" s="7"/>
      <c r="P498" s="7"/>
      <c r="Q498" s="7"/>
      <c r="R498" s="7"/>
      <c r="S498" s="7"/>
      <c r="T498" s="7"/>
      <c r="U498" s="7"/>
    </row>
    <row r="499" ht="14.25" customHeight="1">
      <c r="A499" s="7"/>
      <c r="B499" s="7"/>
      <c r="C499" s="7"/>
      <c r="D499" s="7"/>
      <c r="E499" s="7"/>
      <c r="F499" s="7"/>
      <c r="G499" s="7"/>
      <c r="H499" s="7"/>
      <c r="I499" s="7"/>
      <c r="J499" s="7"/>
      <c r="K499" s="7"/>
      <c r="L499" s="7"/>
      <c r="M499" s="7"/>
      <c r="N499" s="7"/>
      <c r="O499" s="7"/>
      <c r="P499" s="7"/>
      <c r="Q499" s="7"/>
      <c r="R499" s="7"/>
      <c r="S499" s="7"/>
      <c r="T499" s="7"/>
      <c r="U499" s="7"/>
    </row>
    <row r="500" ht="14.25" customHeight="1">
      <c r="A500" s="7"/>
      <c r="B500" s="7"/>
      <c r="C500" s="7"/>
      <c r="D500" s="7"/>
      <c r="E500" s="7"/>
      <c r="F500" s="7"/>
      <c r="G500" s="7"/>
      <c r="H500" s="7"/>
      <c r="I500" s="7"/>
      <c r="J500" s="7"/>
      <c r="K500" s="7"/>
      <c r="L500" s="7"/>
      <c r="M500" s="7"/>
      <c r="N500" s="7"/>
      <c r="O500" s="7"/>
      <c r="P500" s="7"/>
      <c r="Q500" s="7"/>
      <c r="R500" s="7"/>
      <c r="S500" s="7"/>
      <c r="T500" s="7"/>
      <c r="U500" s="7"/>
    </row>
    <row r="501" ht="14.25" customHeight="1">
      <c r="A501" s="7"/>
      <c r="B501" s="7"/>
      <c r="C501" s="7"/>
      <c r="D501" s="7"/>
      <c r="E501" s="7"/>
      <c r="F501" s="7"/>
      <c r="G501" s="7"/>
      <c r="H501" s="7"/>
      <c r="I501" s="7"/>
      <c r="J501" s="7"/>
      <c r="K501" s="7"/>
      <c r="L501" s="7"/>
      <c r="M501" s="7"/>
      <c r="N501" s="7"/>
      <c r="O501" s="7"/>
      <c r="P501" s="7"/>
      <c r="Q501" s="7"/>
      <c r="R501" s="7"/>
      <c r="S501" s="7"/>
      <c r="T501" s="7"/>
      <c r="U501" s="7"/>
    </row>
    <row r="502" ht="14.25" customHeight="1">
      <c r="A502" s="7"/>
      <c r="B502" s="7"/>
      <c r="C502" s="7"/>
      <c r="D502" s="7"/>
      <c r="E502" s="7"/>
      <c r="F502" s="7"/>
      <c r="G502" s="7"/>
      <c r="H502" s="7"/>
      <c r="I502" s="7"/>
      <c r="J502" s="7"/>
      <c r="K502" s="7"/>
      <c r="L502" s="7"/>
      <c r="M502" s="7"/>
      <c r="N502" s="7"/>
      <c r="O502" s="7"/>
      <c r="P502" s="7"/>
      <c r="Q502" s="7"/>
      <c r="R502" s="7"/>
      <c r="S502" s="7"/>
      <c r="T502" s="7"/>
      <c r="U502" s="7"/>
    </row>
    <row r="503" ht="14.25" customHeight="1">
      <c r="A503" s="7"/>
      <c r="B503" s="7"/>
      <c r="C503" s="7"/>
      <c r="D503" s="7"/>
      <c r="E503" s="7"/>
      <c r="F503" s="7"/>
      <c r="G503" s="7"/>
      <c r="H503" s="7"/>
      <c r="I503" s="7"/>
      <c r="J503" s="7"/>
      <c r="K503" s="7"/>
      <c r="L503" s="7"/>
      <c r="M503" s="7"/>
      <c r="N503" s="7"/>
      <c r="O503" s="7"/>
      <c r="P503" s="7"/>
      <c r="Q503" s="7"/>
      <c r="R503" s="7"/>
      <c r="S503" s="7"/>
      <c r="T503" s="7"/>
      <c r="U503" s="7"/>
    </row>
    <row r="504" ht="14.25" customHeight="1">
      <c r="A504" s="7"/>
      <c r="B504" s="7"/>
      <c r="C504" s="7"/>
      <c r="D504" s="7"/>
      <c r="E504" s="7"/>
      <c r="F504" s="7"/>
      <c r="G504" s="7"/>
      <c r="H504" s="7"/>
      <c r="I504" s="7"/>
      <c r="J504" s="7"/>
      <c r="K504" s="7"/>
      <c r="L504" s="7"/>
      <c r="M504" s="7"/>
      <c r="N504" s="7"/>
      <c r="O504" s="7"/>
      <c r="P504" s="7"/>
      <c r="Q504" s="7"/>
      <c r="R504" s="7"/>
      <c r="S504" s="7"/>
      <c r="T504" s="7"/>
      <c r="U504" s="7"/>
    </row>
    <row r="505" ht="14.25" customHeight="1">
      <c r="A505" s="7"/>
      <c r="B505" s="7"/>
      <c r="C505" s="7"/>
      <c r="D505" s="7"/>
      <c r="E505" s="7"/>
      <c r="F505" s="7"/>
      <c r="G505" s="7"/>
      <c r="H505" s="7"/>
      <c r="I505" s="7"/>
      <c r="J505" s="7"/>
      <c r="K505" s="7"/>
      <c r="L505" s="7"/>
      <c r="M505" s="7"/>
      <c r="N505" s="7"/>
      <c r="O505" s="7"/>
      <c r="P505" s="7"/>
      <c r="Q505" s="7"/>
      <c r="R505" s="7"/>
      <c r="S505" s="7"/>
      <c r="T505" s="7"/>
      <c r="U505" s="7"/>
    </row>
    <row r="506" ht="14.25" customHeight="1">
      <c r="A506" s="7"/>
      <c r="B506" s="7"/>
      <c r="C506" s="7"/>
      <c r="D506" s="7"/>
      <c r="E506" s="7"/>
      <c r="F506" s="7"/>
      <c r="G506" s="7"/>
      <c r="H506" s="7"/>
      <c r="I506" s="7"/>
      <c r="J506" s="7"/>
      <c r="K506" s="7"/>
      <c r="L506" s="7"/>
      <c r="M506" s="7"/>
      <c r="N506" s="7"/>
      <c r="O506" s="7"/>
      <c r="P506" s="7"/>
      <c r="Q506" s="7"/>
      <c r="R506" s="7"/>
      <c r="S506" s="7"/>
      <c r="T506" s="7"/>
      <c r="U506" s="7"/>
    </row>
    <row r="507" ht="14.25" customHeight="1">
      <c r="A507" s="7"/>
      <c r="B507" s="7"/>
      <c r="C507" s="7"/>
      <c r="D507" s="7"/>
      <c r="E507" s="7"/>
      <c r="F507" s="7"/>
      <c r="G507" s="7"/>
      <c r="H507" s="7"/>
      <c r="I507" s="7"/>
      <c r="J507" s="7"/>
      <c r="K507" s="7"/>
      <c r="L507" s="7"/>
      <c r="M507" s="7"/>
      <c r="N507" s="7"/>
      <c r="O507" s="7"/>
      <c r="P507" s="7"/>
      <c r="Q507" s="7"/>
      <c r="R507" s="7"/>
      <c r="S507" s="7"/>
      <c r="T507" s="7"/>
      <c r="U507" s="7"/>
    </row>
    <row r="508" ht="14.25" customHeight="1">
      <c r="A508" s="7"/>
      <c r="B508" s="7"/>
      <c r="C508" s="7"/>
      <c r="D508" s="7"/>
      <c r="E508" s="7"/>
      <c r="F508" s="7"/>
      <c r="G508" s="7"/>
      <c r="H508" s="7"/>
      <c r="I508" s="7"/>
      <c r="J508" s="7"/>
      <c r="K508" s="7"/>
      <c r="L508" s="7"/>
      <c r="M508" s="7"/>
      <c r="N508" s="7"/>
      <c r="O508" s="7"/>
      <c r="P508" s="7"/>
      <c r="Q508" s="7"/>
      <c r="R508" s="7"/>
      <c r="S508" s="7"/>
      <c r="T508" s="7"/>
      <c r="U508" s="7"/>
    </row>
    <row r="509" ht="14.25" customHeight="1">
      <c r="A509" s="7"/>
      <c r="B509" s="7"/>
      <c r="C509" s="7"/>
      <c r="D509" s="7"/>
      <c r="E509" s="7"/>
      <c r="F509" s="7"/>
      <c r="G509" s="7"/>
      <c r="H509" s="7"/>
      <c r="I509" s="7"/>
      <c r="J509" s="7"/>
      <c r="K509" s="7"/>
      <c r="L509" s="7"/>
      <c r="M509" s="7"/>
      <c r="N509" s="7"/>
      <c r="O509" s="7"/>
      <c r="P509" s="7"/>
      <c r="Q509" s="7"/>
      <c r="R509" s="7"/>
      <c r="S509" s="7"/>
      <c r="T509" s="7"/>
      <c r="U509" s="7"/>
    </row>
    <row r="510" ht="14.25" customHeight="1">
      <c r="A510" s="7"/>
      <c r="B510" s="7"/>
      <c r="C510" s="7"/>
      <c r="D510" s="7"/>
      <c r="E510" s="7"/>
      <c r="F510" s="7"/>
      <c r="G510" s="7"/>
      <c r="H510" s="7"/>
      <c r="I510" s="7"/>
      <c r="J510" s="7"/>
      <c r="K510" s="7"/>
      <c r="L510" s="7"/>
      <c r="M510" s="7"/>
      <c r="N510" s="7"/>
      <c r="O510" s="7"/>
      <c r="P510" s="7"/>
      <c r="Q510" s="7"/>
      <c r="R510" s="7"/>
      <c r="S510" s="7"/>
      <c r="T510" s="7"/>
      <c r="U510" s="7"/>
    </row>
    <row r="511" ht="14.25" customHeight="1">
      <c r="A511" s="7"/>
      <c r="B511" s="7"/>
      <c r="C511" s="7"/>
      <c r="D511" s="7"/>
      <c r="E511" s="7"/>
      <c r="F511" s="7"/>
      <c r="G511" s="7"/>
      <c r="H511" s="7"/>
      <c r="I511" s="7"/>
      <c r="J511" s="7"/>
      <c r="K511" s="7"/>
      <c r="L511" s="7"/>
      <c r="M511" s="7"/>
      <c r="N511" s="7"/>
      <c r="O511" s="7"/>
      <c r="P511" s="7"/>
      <c r="Q511" s="7"/>
      <c r="R511" s="7"/>
      <c r="S511" s="7"/>
      <c r="T511" s="7"/>
      <c r="U511" s="7"/>
    </row>
    <row r="512" ht="14.25" customHeight="1">
      <c r="A512" s="7"/>
      <c r="B512" s="7"/>
      <c r="C512" s="7"/>
      <c r="D512" s="7"/>
      <c r="E512" s="7"/>
      <c r="F512" s="7"/>
      <c r="G512" s="7"/>
      <c r="H512" s="7"/>
      <c r="I512" s="7"/>
      <c r="J512" s="7"/>
      <c r="K512" s="7"/>
      <c r="L512" s="7"/>
      <c r="M512" s="7"/>
      <c r="N512" s="7"/>
      <c r="O512" s="7"/>
      <c r="P512" s="7"/>
      <c r="Q512" s="7"/>
      <c r="R512" s="7"/>
      <c r="S512" s="7"/>
      <c r="T512" s="7"/>
      <c r="U512" s="7"/>
    </row>
    <row r="513" ht="14.25" customHeight="1">
      <c r="A513" s="7"/>
      <c r="B513" s="7"/>
      <c r="C513" s="7"/>
      <c r="D513" s="7"/>
      <c r="E513" s="7"/>
      <c r="F513" s="7"/>
      <c r="G513" s="7"/>
      <c r="H513" s="7"/>
      <c r="I513" s="7"/>
      <c r="J513" s="7"/>
      <c r="K513" s="7"/>
      <c r="L513" s="7"/>
      <c r="M513" s="7"/>
      <c r="N513" s="7"/>
      <c r="O513" s="7"/>
      <c r="P513" s="7"/>
      <c r="Q513" s="7"/>
      <c r="R513" s="7"/>
      <c r="S513" s="7"/>
      <c r="T513" s="7"/>
      <c r="U513" s="7"/>
    </row>
    <row r="514" ht="14.25" customHeight="1">
      <c r="A514" s="7"/>
      <c r="B514" s="7"/>
      <c r="C514" s="7"/>
      <c r="D514" s="7"/>
      <c r="E514" s="7"/>
      <c r="F514" s="7"/>
      <c r="G514" s="7"/>
      <c r="H514" s="7"/>
      <c r="I514" s="7"/>
      <c r="J514" s="7"/>
      <c r="K514" s="7"/>
      <c r="L514" s="7"/>
      <c r="M514" s="7"/>
      <c r="N514" s="7"/>
      <c r="O514" s="7"/>
      <c r="P514" s="7"/>
      <c r="Q514" s="7"/>
      <c r="R514" s="7"/>
      <c r="S514" s="7"/>
      <c r="T514" s="7"/>
      <c r="U514" s="7"/>
    </row>
    <row r="515" ht="14.25" customHeight="1">
      <c r="A515" s="7"/>
      <c r="B515" s="7"/>
      <c r="C515" s="7"/>
      <c r="D515" s="7"/>
      <c r="E515" s="7"/>
      <c r="F515" s="7"/>
      <c r="G515" s="7"/>
      <c r="H515" s="7"/>
      <c r="I515" s="7"/>
      <c r="J515" s="7"/>
      <c r="K515" s="7"/>
      <c r="L515" s="7"/>
      <c r="M515" s="7"/>
      <c r="N515" s="7"/>
      <c r="O515" s="7"/>
      <c r="P515" s="7"/>
      <c r="Q515" s="7"/>
      <c r="R515" s="7"/>
      <c r="S515" s="7"/>
      <c r="T515" s="7"/>
      <c r="U515" s="7"/>
    </row>
    <row r="516" ht="14.25" customHeight="1">
      <c r="A516" s="7"/>
      <c r="B516" s="7"/>
      <c r="C516" s="7"/>
      <c r="D516" s="7"/>
      <c r="E516" s="7"/>
      <c r="F516" s="7"/>
      <c r="G516" s="7"/>
      <c r="H516" s="7"/>
      <c r="I516" s="7"/>
      <c r="J516" s="7"/>
      <c r="K516" s="7"/>
      <c r="L516" s="7"/>
      <c r="M516" s="7"/>
      <c r="N516" s="7"/>
      <c r="O516" s="7"/>
      <c r="P516" s="7"/>
      <c r="Q516" s="7"/>
      <c r="R516" s="7"/>
      <c r="S516" s="7"/>
      <c r="T516" s="7"/>
      <c r="U516" s="7"/>
    </row>
    <row r="517" ht="14.25" customHeight="1">
      <c r="A517" s="7"/>
      <c r="B517" s="7"/>
      <c r="C517" s="7"/>
      <c r="D517" s="7"/>
      <c r="E517" s="7"/>
      <c r="F517" s="7"/>
      <c r="G517" s="7"/>
      <c r="H517" s="7"/>
      <c r="I517" s="7"/>
      <c r="J517" s="7"/>
      <c r="K517" s="7"/>
      <c r="L517" s="7"/>
      <c r="M517" s="7"/>
      <c r="N517" s="7"/>
      <c r="O517" s="7"/>
      <c r="P517" s="7"/>
      <c r="Q517" s="7"/>
      <c r="R517" s="7"/>
      <c r="S517" s="7"/>
      <c r="T517" s="7"/>
      <c r="U517" s="7"/>
    </row>
    <row r="518" ht="14.25" customHeight="1">
      <c r="A518" s="7"/>
      <c r="B518" s="7"/>
      <c r="C518" s="7"/>
      <c r="D518" s="7"/>
      <c r="E518" s="7"/>
      <c r="F518" s="7"/>
      <c r="G518" s="7"/>
      <c r="H518" s="7"/>
      <c r="I518" s="7"/>
      <c r="J518" s="7"/>
      <c r="K518" s="7"/>
      <c r="L518" s="7"/>
      <c r="M518" s="7"/>
      <c r="N518" s="7"/>
      <c r="O518" s="7"/>
      <c r="P518" s="7"/>
      <c r="Q518" s="7"/>
      <c r="R518" s="7"/>
      <c r="S518" s="7"/>
      <c r="T518" s="7"/>
      <c r="U518" s="7"/>
    </row>
    <row r="519" ht="14.25" customHeight="1">
      <c r="A519" s="7"/>
      <c r="B519" s="7"/>
      <c r="C519" s="7"/>
      <c r="D519" s="7"/>
      <c r="E519" s="7"/>
      <c r="F519" s="7"/>
      <c r="G519" s="7"/>
      <c r="H519" s="7"/>
      <c r="I519" s="7"/>
      <c r="J519" s="7"/>
      <c r="K519" s="7"/>
      <c r="L519" s="7"/>
      <c r="M519" s="7"/>
      <c r="N519" s="7"/>
      <c r="O519" s="7"/>
      <c r="P519" s="7"/>
      <c r="Q519" s="7"/>
      <c r="R519" s="7"/>
      <c r="S519" s="7"/>
      <c r="T519" s="7"/>
      <c r="U519" s="7"/>
    </row>
    <row r="520" ht="14.25" customHeight="1">
      <c r="A520" s="7"/>
      <c r="B520" s="7"/>
      <c r="C520" s="7"/>
      <c r="D520" s="7"/>
      <c r="E520" s="7"/>
      <c r="F520" s="7"/>
      <c r="G520" s="7"/>
      <c r="H520" s="7"/>
      <c r="I520" s="7"/>
      <c r="J520" s="7"/>
      <c r="K520" s="7"/>
      <c r="L520" s="7"/>
      <c r="M520" s="7"/>
      <c r="N520" s="7"/>
      <c r="O520" s="7"/>
      <c r="P520" s="7"/>
      <c r="Q520" s="7"/>
      <c r="R520" s="7"/>
      <c r="S520" s="7"/>
      <c r="T520" s="7"/>
      <c r="U520" s="7"/>
    </row>
    <row r="521" ht="14.25" customHeight="1">
      <c r="A521" s="7"/>
      <c r="B521" s="7"/>
      <c r="C521" s="7"/>
      <c r="D521" s="7"/>
      <c r="E521" s="7"/>
      <c r="F521" s="7"/>
      <c r="G521" s="7"/>
      <c r="H521" s="7"/>
      <c r="I521" s="7"/>
      <c r="J521" s="7"/>
      <c r="K521" s="7"/>
      <c r="L521" s="7"/>
      <c r="M521" s="7"/>
      <c r="N521" s="7"/>
      <c r="O521" s="7"/>
      <c r="P521" s="7"/>
      <c r="Q521" s="7"/>
      <c r="R521" s="7"/>
      <c r="S521" s="7"/>
      <c r="T521" s="7"/>
      <c r="U521" s="7"/>
    </row>
    <row r="522" ht="14.25" customHeight="1">
      <c r="A522" s="7"/>
      <c r="B522" s="7"/>
      <c r="C522" s="7"/>
      <c r="D522" s="7"/>
      <c r="E522" s="7"/>
      <c r="F522" s="7"/>
      <c r="G522" s="7"/>
      <c r="H522" s="7"/>
      <c r="I522" s="7"/>
      <c r="J522" s="7"/>
      <c r="K522" s="7"/>
      <c r="L522" s="7"/>
      <c r="M522" s="7"/>
      <c r="N522" s="7"/>
      <c r="O522" s="7"/>
      <c r="P522" s="7"/>
      <c r="Q522" s="7"/>
      <c r="R522" s="7"/>
      <c r="S522" s="7"/>
      <c r="T522" s="7"/>
      <c r="U522" s="7"/>
    </row>
    <row r="523" ht="14.25" customHeight="1">
      <c r="A523" s="7"/>
      <c r="B523" s="7"/>
      <c r="C523" s="7"/>
      <c r="D523" s="7"/>
      <c r="E523" s="7"/>
      <c r="F523" s="7"/>
      <c r="G523" s="7"/>
      <c r="H523" s="7"/>
      <c r="I523" s="7"/>
      <c r="J523" s="7"/>
      <c r="K523" s="7"/>
      <c r="L523" s="7"/>
      <c r="M523" s="7"/>
      <c r="N523" s="7"/>
      <c r="O523" s="7"/>
      <c r="P523" s="7"/>
      <c r="Q523" s="7"/>
      <c r="R523" s="7"/>
      <c r="S523" s="7"/>
      <c r="T523" s="7"/>
      <c r="U523" s="7"/>
    </row>
    <row r="524" ht="14.25" customHeight="1">
      <c r="A524" s="7"/>
      <c r="B524" s="7"/>
      <c r="C524" s="7"/>
      <c r="D524" s="7"/>
      <c r="E524" s="7"/>
      <c r="F524" s="7"/>
      <c r="G524" s="7"/>
      <c r="H524" s="7"/>
      <c r="I524" s="7"/>
      <c r="J524" s="7"/>
      <c r="K524" s="7"/>
      <c r="L524" s="7"/>
      <c r="M524" s="7"/>
      <c r="N524" s="7"/>
      <c r="O524" s="7"/>
      <c r="P524" s="7"/>
      <c r="Q524" s="7"/>
      <c r="R524" s="7"/>
      <c r="S524" s="7"/>
      <c r="T524" s="7"/>
      <c r="U524" s="7"/>
    </row>
    <row r="525" ht="14.25" customHeight="1">
      <c r="A525" s="7"/>
      <c r="B525" s="7"/>
      <c r="C525" s="7"/>
      <c r="D525" s="7"/>
      <c r="E525" s="7"/>
      <c r="F525" s="7"/>
      <c r="G525" s="7"/>
      <c r="H525" s="7"/>
      <c r="I525" s="7"/>
      <c r="J525" s="7"/>
      <c r="K525" s="7"/>
      <c r="L525" s="7"/>
      <c r="M525" s="7"/>
      <c r="N525" s="7"/>
      <c r="O525" s="7"/>
      <c r="P525" s="7"/>
      <c r="Q525" s="7"/>
      <c r="R525" s="7"/>
      <c r="S525" s="7"/>
      <c r="T525" s="7"/>
      <c r="U525" s="7"/>
    </row>
    <row r="526" ht="14.25" customHeight="1">
      <c r="A526" s="7"/>
      <c r="B526" s="7"/>
      <c r="C526" s="7"/>
      <c r="D526" s="7"/>
      <c r="E526" s="7"/>
      <c r="F526" s="7"/>
      <c r="G526" s="7"/>
      <c r="H526" s="7"/>
      <c r="I526" s="7"/>
      <c r="J526" s="7"/>
      <c r="K526" s="7"/>
      <c r="L526" s="7"/>
      <c r="M526" s="7"/>
      <c r="N526" s="7"/>
      <c r="O526" s="7"/>
      <c r="P526" s="7"/>
      <c r="Q526" s="7"/>
      <c r="R526" s="7"/>
      <c r="S526" s="7"/>
      <c r="T526" s="7"/>
      <c r="U526" s="7"/>
    </row>
    <row r="527" ht="14.25" customHeight="1">
      <c r="A527" s="7"/>
      <c r="B527" s="7"/>
      <c r="C527" s="7"/>
      <c r="D527" s="7"/>
      <c r="E527" s="7"/>
      <c r="F527" s="7"/>
      <c r="G527" s="7"/>
      <c r="H527" s="7"/>
      <c r="I527" s="7"/>
      <c r="J527" s="7"/>
      <c r="K527" s="7"/>
      <c r="L527" s="7"/>
      <c r="M527" s="7"/>
      <c r="N527" s="7"/>
      <c r="O527" s="7"/>
      <c r="P527" s="7"/>
      <c r="Q527" s="7"/>
      <c r="R527" s="7"/>
      <c r="S527" s="7"/>
      <c r="T527" s="7"/>
      <c r="U527" s="7"/>
    </row>
    <row r="528" ht="14.25" customHeight="1">
      <c r="A528" s="7"/>
      <c r="B528" s="7"/>
      <c r="C528" s="7"/>
      <c r="D528" s="7"/>
      <c r="E528" s="7"/>
      <c r="F528" s="7"/>
      <c r="G528" s="7"/>
      <c r="H528" s="7"/>
      <c r="I528" s="7"/>
      <c r="J528" s="7"/>
      <c r="K528" s="7"/>
      <c r="L528" s="7"/>
      <c r="M528" s="7"/>
      <c r="N528" s="7"/>
      <c r="O528" s="7"/>
      <c r="P528" s="7"/>
      <c r="Q528" s="7"/>
      <c r="R528" s="7"/>
      <c r="S528" s="7"/>
      <c r="T528" s="7"/>
      <c r="U528" s="7"/>
    </row>
    <row r="529" ht="14.25" customHeight="1">
      <c r="A529" s="7"/>
      <c r="B529" s="7"/>
      <c r="C529" s="7"/>
      <c r="D529" s="7"/>
      <c r="E529" s="7"/>
      <c r="F529" s="7"/>
      <c r="G529" s="7"/>
      <c r="H529" s="7"/>
      <c r="I529" s="7"/>
      <c r="J529" s="7"/>
      <c r="K529" s="7"/>
      <c r="L529" s="7"/>
      <c r="M529" s="7"/>
      <c r="N529" s="7"/>
      <c r="O529" s="7"/>
      <c r="P529" s="7"/>
      <c r="Q529" s="7"/>
      <c r="R529" s="7"/>
      <c r="S529" s="7"/>
      <c r="T529" s="7"/>
      <c r="U529" s="7"/>
    </row>
    <row r="530" ht="14.25" customHeight="1">
      <c r="A530" s="7"/>
      <c r="B530" s="7"/>
      <c r="C530" s="7"/>
      <c r="D530" s="7"/>
      <c r="E530" s="7"/>
      <c r="F530" s="7"/>
      <c r="G530" s="7"/>
      <c r="H530" s="7"/>
      <c r="I530" s="7"/>
      <c r="J530" s="7"/>
      <c r="K530" s="7"/>
      <c r="L530" s="7"/>
      <c r="M530" s="7"/>
      <c r="N530" s="7"/>
      <c r="O530" s="7"/>
      <c r="P530" s="7"/>
      <c r="Q530" s="7"/>
      <c r="R530" s="7"/>
      <c r="S530" s="7"/>
      <c r="T530" s="7"/>
      <c r="U530" s="7"/>
    </row>
    <row r="531" ht="14.25" customHeight="1">
      <c r="A531" s="7"/>
      <c r="B531" s="7"/>
      <c r="C531" s="7"/>
      <c r="D531" s="7"/>
      <c r="E531" s="7"/>
      <c r="F531" s="7"/>
      <c r="G531" s="7"/>
      <c r="H531" s="7"/>
      <c r="I531" s="7"/>
      <c r="J531" s="7"/>
      <c r="K531" s="7"/>
      <c r="L531" s="7"/>
      <c r="M531" s="7"/>
      <c r="N531" s="7"/>
      <c r="O531" s="7"/>
      <c r="P531" s="7"/>
      <c r="Q531" s="7"/>
      <c r="R531" s="7"/>
      <c r="S531" s="7"/>
      <c r="T531" s="7"/>
      <c r="U531" s="7"/>
    </row>
    <row r="532" ht="14.25" customHeight="1">
      <c r="A532" s="7"/>
      <c r="B532" s="7"/>
      <c r="C532" s="7"/>
      <c r="D532" s="7"/>
      <c r="E532" s="7"/>
      <c r="F532" s="7"/>
      <c r="G532" s="7"/>
      <c r="H532" s="7"/>
      <c r="I532" s="7"/>
      <c r="J532" s="7"/>
      <c r="K532" s="7"/>
      <c r="L532" s="7"/>
      <c r="M532" s="7"/>
      <c r="N532" s="7"/>
      <c r="O532" s="7"/>
      <c r="P532" s="7"/>
      <c r="Q532" s="7"/>
      <c r="R532" s="7"/>
      <c r="S532" s="7"/>
      <c r="T532" s="7"/>
      <c r="U532" s="7"/>
    </row>
    <row r="533" ht="14.25" customHeight="1">
      <c r="A533" s="7"/>
      <c r="B533" s="7"/>
      <c r="C533" s="7"/>
      <c r="D533" s="7"/>
      <c r="E533" s="7"/>
      <c r="F533" s="7"/>
      <c r="G533" s="7"/>
      <c r="H533" s="7"/>
      <c r="I533" s="7"/>
      <c r="J533" s="7"/>
      <c r="K533" s="7"/>
      <c r="L533" s="7"/>
      <c r="M533" s="7"/>
      <c r="N533" s="7"/>
      <c r="O533" s="7"/>
      <c r="P533" s="7"/>
      <c r="Q533" s="7"/>
      <c r="R533" s="7"/>
      <c r="S533" s="7"/>
      <c r="T533" s="7"/>
      <c r="U533" s="7"/>
    </row>
    <row r="534" ht="14.25" customHeight="1">
      <c r="A534" s="7"/>
      <c r="B534" s="7"/>
      <c r="C534" s="7"/>
      <c r="D534" s="7"/>
      <c r="E534" s="7"/>
      <c r="F534" s="7"/>
      <c r="G534" s="7"/>
      <c r="H534" s="7"/>
      <c r="I534" s="7"/>
      <c r="J534" s="7"/>
      <c r="K534" s="7"/>
      <c r="L534" s="7"/>
      <c r="M534" s="7"/>
      <c r="N534" s="7"/>
      <c r="O534" s="7"/>
      <c r="P534" s="7"/>
      <c r="Q534" s="7"/>
      <c r="R534" s="7"/>
      <c r="S534" s="7"/>
      <c r="T534" s="7"/>
      <c r="U534" s="7"/>
    </row>
    <row r="535" ht="14.25" customHeight="1">
      <c r="A535" s="7"/>
      <c r="B535" s="7"/>
      <c r="C535" s="7"/>
      <c r="D535" s="7"/>
      <c r="E535" s="7"/>
      <c r="F535" s="7"/>
      <c r="G535" s="7"/>
      <c r="H535" s="7"/>
      <c r="I535" s="7"/>
      <c r="J535" s="7"/>
      <c r="K535" s="7"/>
      <c r="L535" s="7"/>
      <c r="M535" s="7"/>
      <c r="N535" s="7"/>
      <c r="O535" s="7"/>
      <c r="P535" s="7"/>
      <c r="Q535" s="7"/>
      <c r="R535" s="7"/>
      <c r="S535" s="7"/>
      <c r="T535" s="7"/>
      <c r="U535" s="7"/>
    </row>
    <row r="536" ht="14.25" customHeight="1">
      <c r="A536" s="7"/>
      <c r="B536" s="7"/>
      <c r="C536" s="7"/>
      <c r="D536" s="7"/>
      <c r="E536" s="7"/>
      <c r="F536" s="7"/>
      <c r="G536" s="7"/>
      <c r="H536" s="7"/>
      <c r="I536" s="7"/>
      <c r="J536" s="7"/>
      <c r="K536" s="7"/>
      <c r="L536" s="7"/>
      <c r="M536" s="7"/>
      <c r="N536" s="7"/>
      <c r="O536" s="7"/>
      <c r="P536" s="7"/>
      <c r="Q536" s="7"/>
      <c r="R536" s="7"/>
      <c r="S536" s="7"/>
      <c r="T536" s="7"/>
      <c r="U536" s="7"/>
    </row>
    <row r="537" ht="14.25" customHeight="1">
      <c r="A537" s="7"/>
      <c r="B537" s="7"/>
      <c r="C537" s="7"/>
      <c r="D537" s="7"/>
      <c r="E537" s="7"/>
      <c r="F537" s="7"/>
      <c r="G537" s="7"/>
      <c r="H537" s="7"/>
      <c r="I537" s="7"/>
      <c r="J537" s="7"/>
      <c r="K537" s="7"/>
      <c r="L537" s="7"/>
      <c r="M537" s="7"/>
      <c r="N537" s="7"/>
      <c r="O537" s="7"/>
      <c r="P537" s="7"/>
      <c r="Q537" s="7"/>
      <c r="R537" s="7"/>
      <c r="S537" s="7"/>
      <c r="T537" s="7"/>
      <c r="U537" s="7"/>
    </row>
    <row r="538" ht="14.25" customHeight="1">
      <c r="A538" s="7"/>
      <c r="B538" s="7"/>
      <c r="C538" s="7"/>
      <c r="D538" s="7"/>
      <c r="E538" s="7"/>
      <c r="F538" s="7"/>
      <c r="G538" s="7"/>
      <c r="H538" s="7"/>
      <c r="I538" s="7"/>
      <c r="J538" s="7"/>
      <c r="K538" s="7"/>
      <c r="L538" s="7"/>
      <c r="M538" s="7"/>
      <c r="N538" s="7"/>
      <c r="O538" s="7"/>
      <c r="P538" s="7"/>
      <c r="Q538" s="7"/>
      <c r="R538" s="7"/>
      <c r="S538" s="7"/>
      <c r="T538" s="7"/>
      <c r="U538" s="7"/>
    </row>
    <row r="539" ht="14.25" customHeight="1">
      <c r="A539" s="7"/>
      <c r="B539" s="7"/>
      <c r="C539" s="7"/>
      <c r="D539" s="7"/>
      <c r="E539" s="7"/>
      <c r="F539" s="7"/>
      <c r="G539" s="7"/>
      <c r="H539" s="7"/>
      <c r="I539" s="7"/>
      <c r="J539" s="7"/>
      <c r="K539" s="7"/>
      <c r="L539" s="7"/>
      <c r="M539" s="7"/>
      <c r="N539" s="7"/>
      <c r="O539" s="7"/>
      <c r="P539" s="7"/>
      <c r="Q539" s="7"/>
      <c r="R539" s="7"/>
      <c r="S539" s="7"/>
      <c r="T539" s="7"/>
      <c r="U539" s="7"/>
    </row>
    <row r="540" ht="14.25" customHeight="1">
      <c r="A540" s="7"/>
      <c r="B540" s="7"/>
      <c r="C540" s="7"/>
      <c r="D540" s="7"/>
      <c r="E540" s="7"/>
      <c r="F540" s="7"/>
      <c r="G540" s="7"/>
      <c r="H540" s="7"/>
      <c r="I540" s="7"/>
      <c r="J540" s="7"/>
      <c r="K540" s="7"/>
      <c r="L540" s="7"/>
      <c r="M540" s="7"/>
      <c r="N540" s="7"/>
      <c r="O540" s="7"/>
      <c r="P540" s="7"/>
      <c r="Q540" s="7"/>
      <c r="R540" s="7"/>
      <c r="S540" s="7"/>
      <c r="T540" s="7"/>
      <c r="U540" s="7"/>
    </row>
    <row r="541" ht="14.25" customHeight="1">
      <c r="A541" s="7"/>
      <c r="B541" s="7"/>
      <c r="C541" s="7"/>
      <c r="D541" s="7"/>
      <c r="E541" s="7"/>
      <c r="F541" s="7"/>
      <c r="G541" s="7"/>
      <c r="H541" s="7"/>
      <c r="I541" s="7"/>
      <c r="J541" s="7"/>
      <c r="K541" s="7"/>
      <c r="L541" s="7"/>
      <c r="M541" s="7"/>
      <c r="N541" s="7"/>
      <c r="O541" s="7"/>
      <c r="P541" s="7"/>
      <c r="Q541" s="7"/>
      <c r="R541" s="7"/>
      <c r="S541" s="7"/>
      <c r="T541" s="7"/>
      <c r="U541" s="7"/>
    </row>
    <row r="542" ht="14.25" customHeight="1">
      <c r="A542" s="7"/>
      <c r="B542" s="7"/>
      <c r="C542" s="7"/>
      <c r="D542" s="7"/>
      <c r="E542" s="7"/>
      <c r="F542" s="7"/>
      <c r="G542" s="7"/>
      <c r="H542" s="7"/>
      <c r="I542" s="7"/>
      <c r="J542" s="7"/>
      <c r="K542" s="7"/>
      <c r="L542" s="7"/>
      <c r="M542" s="7"/>
      <c r="N542" s="7"/>
      <c r="O542" s="7"/>
      <c r="P542" s="7"/>
      <c r="Q542" s="7"/>
      <c r="R542" s="7"/>
      <c r="S542" s="7"/>
      <c r="T542" s="7"/>
      <c r="U542" s="7"/>
    </row>
    <row r="543" ht="14.25" customHeight="1">
      <c r="A543" s="7"/>
      <c r="B543" s="7"/>
      <c r="C543" s="7"/>
      <c r="D543" s="7"/>
      <c r="E543" s="7"/>
      <c r="F543" s="7"/>
      <c r="G543" s="7"/>
      <c r="H543" s="7"/>
      <c r="I543" s="7"/>
      <c r="J543" s="7"/>
      <c r="K543" s="7"/>
      <c r="L543" s="7"/>
      <c r="M543" s="7"/>
      <c r="N543" s="7"/>
      <c r="O543" s="7"/>
      <c r="P543" s="7"/>
      <c r="Q543" s="7"/>
      <c r="R543" s="7"/>
      <c r="S543" s="7"/>
      <c r="T543" s="7"/>
      <c r="U543" s="7"/>
    </row>
    <row r="544" ht="14.25" customHeight="1">
      <c r="A544" s="7"/>
      <c r="B544" s="7"/>
      <c r="C544" s="7"/>
      <c r="D544" s="7"/>
      <c r="E544" s="7"/>
      <c r="F544" s="7"/>
      <c r="G544" s="7"/>
      <c r="H544" s="7"/>
      <c r="I544" s="7"/>
      <c r="J544" s="7"/>
      <c r="K544" s="7"/>
      <c r="L544" s="7"/>
      <c r="M544" s="7"/>
      <c r="N544" s="7"/>
      <c r="O544" s="7"/>
      <c r="P544" s="7"/>
      <c r="Q544" s="7"/>
      <c r="R544" s="7"/>
      <c r="S544" s="7"/>
      <c r="T544" s="7"/>
      <c r="U544" s="7"/>
    </row>
    <row r="545" ht="14.25" customHeight="1">
      <c r="A545" s="7"/>
      <c r="B545" s="7"/>
      <c r="C545" s="7"/>
      <c r="D545" s="7"/>
      <c r="E545" s="7"/>
      <c r="F545" s="7"/>
      <c r="G545" s="7"/>
      <c r="H545" s="7"/>
      <c r="I545" s="7"/>
      <c r="J545" s="7"/>
      <c r="K545" s="7"/>
      <c r="L545" s="7"/>
      <c r="M545" s="7"/>
      <c r="N545" s="7"/>
      <c r="O545" s="7"/>
      <c r="P545" s="7"/>
      <c r="Q545" s="7"/>
      <c r="R545" s="7"/>
      <c r="S545" s="7"/>
      <c r="T545" s="7"/>
      <c r="U545" s="7"/>
    </row>
    <row r="546" ht="14.25" customHeight="1">
      <c r="A546" s="7"/>
      <c r="B546" s="7"/>
      <c r="C546" s="7"/>
      <c r="D546" s="7"/>
      <c r="E546" s="7"/>
      <c r="F546" s="7"/>
      <c r="G546" s="7"/>
      <c r="H546" s="7"/>
      <c r="I546" s="7"/>
      <c r="J546" s="7"/>
      <c r="K546" s="7"/>
      <c r="L546" s="7"/>
      <c r="M546" s="7"/>
      <c r="N546" s="7"/>
      <c r="O546" s="7"/>
      <c r="P546" s="7"/>
      <c r="Q546" s="7"/>
      <c r="R546" s="7"/>
      <c r="S546" s="7"/>
      <c r="T546" s="7"/>
      <c r="U546" s="7"/>
    </row>
    <row r="547" ht="14.25" customHeight="1">
      <c r="A547" s="7"/>
      <c r="B547" s="7"/>
      <c r="C547" s="7"/>
      <c r="D547" s="7"/>
      <c r="E547" s="7"/>
      <c r="F547" s="7"/>
      <c r="G547" s="7"/>
      <c r="H547" s="7"/>
      <c r="I547" s="7"/>
      <c r="J547" s="7"/>
      <c r="K547" s="7"/>
      <c r="L547" s="7"/>
      <c r="M547" s="7"/>
      <c r="N547" s="7"/>
      <c r="O547" s="7"/>
      <c r="P547" s="7"/>
      <c r="Q547" s="7"/>
      <c r="R547" s="7"/>
      <c r="S547" s="7"/>
      <c r="T547" s="7"/>
      <c r="U547" s="7"/>
    </row>
    <row r="548" ht="14.25" customHeight="1">
      <c r="A548" s="7"/>
      <c r="B548" s="7"/>
      <c r="C548" s="7"/>
      <c r="D548" s="7"/>
      <c r="E548" s="7"/>
      <c r="F548" s="7"/>
      <c r="G548" s="7"/>
      <c r="H548" s="7"/>
      <c r="I548" s="7"/>
      <c r="J548" s="7"/>
      <c r="K548" s="7"/>
      <c r="L548" s="7"/>
      <c r="M548" s="7"/>
      <c r="N548" s="7"/>
      <c r="O548" s="7"/>
      <c r="P548" s="7"/>
      <c r="Q548" s="7"/>
      <c r="R548" s="7"/>
      <c r="S548" s="7"/>
      <c r="T548" s="7"/>
      <c r="U548" s="7"/>
    </row>
    <row r="549" ht="14.25" customHeight="1">
      <c r="A549" s="7"/>
      <c r="B549" s="7"/>
      <c r="C549" s="7"/>
      <c r="D549" s="7"/>
      <c r="E549" s="7"/>
      <c r="F549" s="7"/>
      <c r="G549" s="7"/>
      <c r="H549" s="7"/>
      <c r="I549" s="7"/>
      <c r="J549" s="7"/>
      <c r="K549" s="7"/>
      <c r="L549" s="7"/>
      <c r="M549" s="7"/>
      <c r="N549" s="7"/>
      <c r="O549" s="7"/>
      <c r="P549" s="7"/>
      <c r="Q549" s="7"/>
      <c r="R549" s="7"/>
      <c r="S549" s="7"/>
      <c r="T549" s="7"/>
      <c r="U549" s="7"/>
    </row>
    <row r="550" ht="14.25" customHeight="1">
      <c r="A550" s="7"/>
      <c r="B550" s="7"/>
      <c r="C550" s="7"/>
      <c r="D550" s="7"/>
      <c r="E550" s="7"/>
      <c r="F550" s="7"/>
      <c r="G550" s="7"/>
      <c r="H550" s="7"/>
      <c r="I550" s="7"/>
      <c r="J550" s="7"/>
      <c r="K550" s="7"/>
      <c r="L550" s="7"/>
      <c r="M550" s="7"/>
      <c r="N550" s="7"/>
      <c r="O550" s="7"/>
      <c r="P550" s="7"/>
      <c r="Q550" s="7"/>
      <c r="R550" s="7"/>
      <c r="S550" s="7"/>
      <c r="T550" s="7"/>
      <c r="U550" s="7"/>
    </row>
    <row r="551" ht="14.25" customHeight="1">
      <c r="A551" s="7"/>
      <c r="B551" s="7"/>
      <c r="C551" s="7"/>
      <c r="D551" s="7"/>
      <c r="E551" s="7"/>
      <c r="F551" s="7"/>
      <c r="G551" s="7"/>
      <c r="H551" s="7"/>
      <c r="I551" s="7"/>
      <c r="J551" s="7"/>
      <c r="K551" s="7"/>
      <c r="L551" s="7"/>
      <c r="M551" s="7"/>
      <c r="N551" s="7"/>
      <c r="O551" s="7"/>
      <c r="P551" s="7"/>
      <c r="Q551" s="7"/>
      <c r="R551" s="7"/>
      <c r="S551" s="7"/>
      <c r="T551" s="7"/>
      <c r="U551" s="7"/>
    </row>
    <row r="552" ht="14.25" customHeight="1">
      <c r="A552" s="7"/>
      <c r="B552" s="7"/>
      <c r="C552" s="7"/>
      <c r="D552" s="7"/>
      <c r="E552" s="7"/>
      <c r="F552" s="7"/>
      <c r="G552" s="7"/>
      <c r="H552" s="7"/>
      <c r="I552" s="7"/>
      <c r="J552" s="7"/>
      <c r="K552" s="7"/>
      <c r="L552" s="7"/>
      <c r="M552" s="7"/>
      <c r="N552" s="7"/>
      <c r="O552" s="7"/>
      <c r="P552" s="7"/>
      <c r="Q552" s="7"/>
      <c r="R552" s="7"/>
      <c r="S552" s="7"/>
      <c r="T552" s="7"/>
      <c r="U552" s="7"/>
    </row>
    <row r="553" ht="14.25" customHeight="1">
      <c r="A553" s="7"/>
      <c r="B553" s="7"/>
      <c r="C553" s="7"/>
      <c r="D553" s="7"/>
      <c r="E553" s="7"/>
      <c r="F553" s="7"/>
      <c r="G553" s="7"/>
      <c r="H553" s="7"/>
      <c r="I553" s="7"/>
      <c r="J553" s="7"/>
      <c r="K553" s="7"/>
      <c r="L553" s="7"/>
      <c r="M553" s="7"/>
      <c r="N553" s="7"/>
      <c r="O553" s="7"/>
      <c r="P553" s="7"/>
      <c r="Q553" s="7"/>
      <c r="R553" s="7"/>
      <c r="S553" s="7"/>
      <c r="T553" s="7"/>
      <c r="U553" s="7"/>
    </row>
    <row r="554" ht="14.25" customHeight="1">
      <c r="A554" s="7"/>
      <c r="B554" s="7"/>
      <c r="C554" s="7"/>
      <c r="D554" s="7"/>
      <c r="E554" s="7"/>
      <c r="F554" s="7"/>
      <c r="G554" s="7"/>
      <c r="H554" s="7"/>
      <c r="I554" s="7"/>
      <c r="J554" s="7"/>
      <c r="K554" s="7"/>
      <c r="L554" s="7"/>
      <c r="M554" s="7"/>
      <c r="N554" s="7"/>
      <c r="O554" s="7"/>
      <c r="P554" s="7"/>
      <c r="Q554" s="7"/>
      <c r="R554" s="7"/>
      <c r="S554" s="7"/>
      <c r="T554" s="7"/>
      <c r="U554" s="7"/>
    </row>
    <row r="555" ht="14.25" customHeight="1">
      <c r="A555" s="7"/>
      <c r="B555" s="7"/>
      <c r="C555" s="7"/>
      <c r="D555" s="7"/>
      <c r="E555" s="7"/>
      <c r="F555" s="7"/>
      <c r="G555" s="7"/>
      <c r="H555" s="7"/>
      <c r="I555" s="7"/>
      <c r="J555" s="7"/>
      <c r="K555" s="7"/>
      <c r="L555" s="7"/>
      <c r="M555" s="7"/>
      <c r="N555" s="7"/>
      <c r="O555" s="7"/>
      <c r="P555" s="7"/>
      <c r="Q555" s="7"/>
      <c r="R555" s="7"/>
      <c r="S555" s="7"/>
      <c r="T555" s="7"/>
      <c r="U555" s="7"/>
    </row>
    <row r="556" ht="14.25" customHeight="1">
      <c r="A556" s="7"/>
      <c r="B556" s="7"/>
      <c r="C556" s="7"/>
      <c r="D556" s="7"/>
      <c r="E556" s="7"/>
      <c r="F556" s="7"/>
      <c r="G556" s="7"/>
      <c r="H556" s="7"/>
      <c r="I556" s="7"/>
      <c r="J556" s="7"/>
      <c r="K556" s="7"/>
      <c r="L556" s="7"/>
      <c r="M556" s="7"/>
      <c r="N556" s="7"/>
      <c r="O556" s="7"/>
      <c r="P556" s="7"/>
      <c r="Q556" s="7"/>
      <c r="R556" s="7"/>
      <c r="S556" s="7"/>
      <c r="T556" s="7"/>
      <c r="U556" s="7"/>
    </row>
    <row r="557" ht="14.25" customHeight="1">
      <c r="A557" s="7"/>
      <c r="B557" s="7"/>
      <c r="C557" s="7"/>
      <c r="D557" s="7"/>
      <c r="E557" s="7"/>
      <c r="F557" s="7"/>
      <c r="G557" s="7"/>
      <c r="H557" s="7"/>
      <c r="I557" s="7"/>
      <c r="J557" s="7"/>
      <c r="K557" s="7"/>
      <c r="L557" s="7"/>
      <c r="M557" s="7"/>
      <c r="N557" s="7"/>
      <c r="O557" s="7"/>
      <c r="P557" s="7"/>
      <c r="Q557" s="7"/>
      <c r="R557" s="7"/>
      <c r="S557" s="7"/>
      <c r="T557" s="7"/>
      <c r="U557" s="7"/>
    </row>
    <row r="558" ht="14.25" customHeight="1">
      <c r="A558" s="7"/>
      <c r="B558" s="7"/>
      <c r="C558" s="7"/>
      <c r="D558" s="7"/>
      <c r="E558" s="7"/>
      <c r="F558" s="7"/>
      <c r="G558" s="7"/>
      <c r="H558" s="7"/>
      <c r="I558" s="7"/>
      <c r="J558" s="7"/>
      <c r="K558" s="7"/>
      <c r="L558" s="7"/>
      <c r="M558" s="7"/>
      <c r="N558" s="7"/>
      <c r="O558" s="7"/>
      <c r="P558" s="7"/>
      <c r="Q558" s="7"/>
      <c r="R558" s="7"/>
      <c r="S558" s="7"/>
      <c r="T558" s="7"/>
      <c r="U558" s="7"/>
    </row>
    <row r="559" ht="14.25" customHeight="1">
      <c r="A559" s="7"/>
      <c r="B559" s="7"/>
      <c r="C559" s="7"/>
      <c r="D559" s="7"/>
      <c r="E559" s="7"/>
      <c r="F559" s="7"/>
      <c r="G559" s="7"/>
      <c r="H559" s="7"/>
      <c r="I559" s="7"/>
      <c r="J559" s="7"/>
      <c r="K559" s="7"/>
      <c r="L559" s="7"/>
      <c r="M559" s="7"/>
      <c r="N559" s="7"/>
      <c r="O559" s="7"/>
      <c r="P559" s="7"/>
      <c r="Q559" s="7"/>
      <c r="R559" s="7"/>
      <c r="S559" s="7"/>
      <c r="T559" s="7"/>
      <c r="U559" s="7"/>
    </row>
    <row r="560" ht="14.25" customHeight="1">
      <c r="A560" s="7"/>
      <c r="B560" s="7"/>
      <c r="C560" s="7"/>
      <c r="D560" s="7"/>
      <c r="E560" s="7"/>
      <c r="F560" s="7"/>
      <c r="G560" s="7"/>
      <c r="H560" s="7"/>
      <c r="I560" s="7"/>
      <c r="J560" s="7"/>
      <c r="K560" s="7"/>
      <c r="L560" s="7"/>
      <c r="M560" s="7"/>
      <c r="N560" s="7"/>
      <c r="O560" s="7"/>
      <c r="P560" s="7"/>
      <c r="Q560" s="7"/>
      <c r="R560" s="7"/>
      <c r="S560" s="7"/>
      <c r="T560" s="7"/>
      <c r="U560" s="7"/>
    </row>
    <row r="561" ht="14.25" customHeight="1">
      <c r="A561" s="7"/>
      <c r="B561" s="7"/>
      <c r="C561" s="7"/>
      <c r="D561" s="7"/>
      <c r="E561" s="7"/>
      <c r="F561" s="7"/>
      <c r="G561" s="7"/>
      <c r="H561" s="7"/>
      <c r="I561" s="7"/>
      <c r="J561" s="7"/>
      <c r="K561" s="7"/>
      <c r="L561" s="7"/>
      <c r="M561" s="7"/>
      <c r="N561" s="7"/>
      <c r="O561" s="7"/>
      <c r="P561" s="7"/>
      <c r="Q561" s="7"/>
      <c r="R561" s="7"/>
      <c r="S561" s="7"/>
      <c r="T561" s="7"/>
      <c r="U561" s="7"/>
    </row>
    <row r="562" ht="14.25" customHeight="1">
      <c r="A562" s="7"/>
      <c r="B562" s="7"/>
      <c r="C562" s="7"/>
      <c r="D562" s="7"/>
      <c r="E562" s="7"/>
      <c r="F562" s="7"/>
      <c r="G562" s="7"/>
      <c r="H562" s="7"/>
      <c r="I562" s="7"/>
      <c r="J562" s="7"/>
      <c r="K562" s="7"/>
      <c r="L562" s="7"/>
      <c r="M562" s="7"/>
      <c r="N562" s="7"/>
      <c r="O562" s="7"/>
      <c r="P562" s="7"/>
      <c r="Q562" s="7"/>
      <c r="R562" s="7"/>
      <c r="S562" s="7"/>
      <c r="T562" s="7"/>
      <c r="U562" s="7"/>
    </row>
    <row r="563" ht="14.25" customHeight="1">
      <c r="A563" s="7"/>
      <c r="B563" s="7"/>
      <c r="C563" s="7"/>
      <c r="D563" s="7"/>
      <c r="E563" s="7"/>
      <c r="F563" s="7"/>
      <c r="G563" s="7"/>
      <c r="H563" s="7"/>
      <c r="I563" s="7"/>
      <c r="J563" s="7"/>
      <c r="K563" s="7"/>
      <c r="L563" s="7"/>
      <c r="M563" s="7"/>
      <c r="N563" s="7"/>
      <c r="O563" s="7"/>
      <c r="P563" s="7"/>
      <c r="Q563" s="7"/>
      <c r="R563" s="7"/>
      <c r="S563" s="7"/>
      <c r="T563" s="7"/>
      <c r="U563" s="7"/>
    </row>
    <row r="564" ht="14.25" customHeight="1">
      <c r="A564" s="7"/>
      <c r="B564" s="7"/>
      <c r="C564" s="7"/>
      <c r="D564" s="7"/>
      <c r="E564" s="7"/>
      <c r="F564" s="7"/>
      <c r="G564" s="7"/>
      <c r="H564" s="7"/>
      <c r="I564" s="7"/>
      <c r="J564" s="7"/>
      <c r="K564" s="7"/>
      <c r="L564" s="7"/>
      <c r="M564" s="7"/>
      <c r="N564" s="7"/>
      <c r="O564" s="7"/>
      <c r="P564" s="7"/>
      <c r="Q564" s="7"/>
      <c r="R564" s="7"/>
      <c r="S564" s="7"/>
      <c r="T564" s="7"/>
      <c r="U564" s="7"/>
    </row>
    <row r="565" ht="14.25" customHeight="1">
      <c r="A565" s="7"/>
      <c r="B565" s="7"/>
      <c r="C565" s="7"/>
      <c r="D565" s="7"/>
      <c r="E565" s="7"/>
      <c r="F565" s="7"/>
      <c r="G565" s="7"/>
      <c r="H565" s="7"/>
      <c r="I565" s="7"/>
      <c r="J565" s="7"/>
      <c r="K565" s="7"/>
      <c r="L565" s="7"/>
      <c r="M565" s="7"/>
      <c r="N565" s="7"/>
      <c r="O565" s="7"/>
      <c r="P565" s="7"/>
      <c r="Q565" s="7"/>
      <c r="R565" s="7"/>
      <c r="S565" s="7"/>
      <c r="T565" s="7"/>
      <c r="U565" s="7"/>
    </row>
    <row r="566" ht="14.25" customHeight="1">
      <c r="A566" s="7"/>
      <c r="B566" s="7"/>
      <c r="C566" s="7"/>
      <c r="D566" s="7"/>
      <c r="E566" s="7"/>
      <c r="F566" s="7"/>
      <c r="G566" s="7"/>
      <c r="H566" s="7"/>
      <c r="I566" s="7"/>
      <c r="J566" s="7"/>
      <c r="K566" s="7"/>
      <c r="L566" s="7"/>
      <c r="M566" s="7"/>
      <c r="N566" s="7"/>
      <c r="O566" s="7"/>
      <c r="P566" s="7"/>
      <c r="Q566" s="7"/>
      <c r="R566" s="7"/>
      <c r="S566" s="7"/>
      <c r="T566" s="7"/>
      <c r="U566" s="7"/>
    </row>
    <row r="567" ht="14.25" customHeight="1">
      <c r="A567" s="7"/>
      <c r="B567" s="7"/>
      <c r="C567" s="7"/>
      <c r="D567" s="7"/>
      <c r="E567" s="7"/>
      <c r="F567" s="7"/>
      <c r="G567" s="7"/>
      <c r="H567" s="7"/>
      <c r="I567" s="7"/>
      <c r="J567" s="7"/>
      <c r="K567" s="7"/>
      <c r="L567" s="7"/>
      <c r="M567" s="7"/>
      <c r="N567" s="7"/>
      <c r="O567" s="7"/>
      <c r="P567" s="7"/>
      <c r="Q567" s="7"/>
      <c r="R567" s="7"/>
      <c r="S567" s="7"/>
      <c r="T567" s="7"/>
      <c r="U567" s="7"/>
    </row>
    <row r="568" ht="14.25" customHeight="1">
      <c r="A568" s="7"/>
      <c r="B568" s="7"/>
      <c r="C568" s="7"/>
      <c r="D568" s="7"/>
      <c r="E568" s="7"/>
      <c r="F568" s="7"/>
      <c r="G568" s="7"/>
      <c r="H568" s="7"/>
      <c r="I568" s="7"/>
      <c r="J568" s="7"/>
      <c r="K568" s="7"/>
      <c r="L568" s="7"/>
      <c r="M568" s="7"/>
      <c r="N568" s="7"/>
      <c r="O568" s="7"/>
      <c r="P568" s="7"/>
      <c r="Q568" s="7"/>
      <c r="R568" s="7"/>
      <c r="S568" s="7"/>
      <c r="T568" s="7"/>
      <c r="U568" s="7"/>
    </row>
    <row r="569" ht="14.25" customHeight="1">
      <c r="A569" s="7"/>
      <c r="B569" s="7"/>
      <c r="C569" s="7"/>
      <c r="D569" s="7"/>
      <c r="E569" s="7"/>
      <c r="F569" s="7"/>
      <c r="G569" s="7"/>
      <c r="H569" s="7"/>
      <c r="I569" s="7"/>
      <c r="J569" s="7"/>
      <c r="K569" s="7"/>
      <c r="L569" s="7"/>
      <c r="M569" s="7"/>
      <c r="N569" s="7"/>
      <c r="O569" s="7"/>
      <c r="P569" s="7"/>
      <c r="Q569" s="7"/>
      <c r="R569" s="7"/>
      <c r="S569" s="7"/>
      <c r="T569" s="7"/>
      <c r="U569" s="7"/>
    </row>
    <row r="570" ht="14.25" customHeight="1">
      <c r="A570" s="7"/>
      <c r="B570" s="7"/>
      <c r="C570" s="7"/>
      <c r="D570" s="7"/>
      <c r="E570" s="7"/>
      <c r="F570" s="7"/>
      <c r="G570" s="7"/>
      <c r="H570" s="7"/>
      <c r="I570" s="7"/>
      <c r="J570" s="7"/>
      <c r="K570" s="7"/>
      <c r="L570" s="7"/>
      <c r="M570" s="7"/>
      <c r="N570" s="7"/>
      <c r="O570" s="7"/>
      <c r="P570" s="7"/>
      <c r="Q570" s="7"/>
      <c r="R570" s="7"/>
      <c r="S570" s="7"/>
      <c r="T570" s="7"/>
      <c r="U570" s="7"/>
    </row>
    <row r="571" ht="14.25" customHeight="1">
      <c r="A571" s="7"/>
      <c r="B571" s="7"/>
      <c r="C571" s="7"/>
      <c r="D571" s="7"/>
      <c r="E571" s="7"/>
      <c r="F571" s="7"/>
      <c r="G571" s="7"/>
      <c r="H571" s="7"/>
      <c r="I571" s="7"/>
      <c r="J571" s="7"/>
      <c r="K571" s="7"/>
      <c r="L571" s="7"/>
      <c r="M571" s="7"/>
      <c r="N571" s="7"/>
      <c r="O571" s="7"/>
      <c r="P571" s="7"/>
      <c r="Q571" s="7"/>
      <c r="R571" s="7"/>
      <c r="S571" s="7"/>
      <c r="T571" s="7"/>
      <c r="U571" s="7"/>
    </row>
    <row r="572" ht="14.25" customHeight="1">
      <c r="A572" s="7"/>
      <c r="B572" s="7"/>
      <c r="C572" s="7"/>
      <c r="D572" s="7"/>
      <c r="E572" s="7"/>
      <c r="F572" s="7"/>
      <c r="G572" s="7"/>
      <c r="H572" s="7"/>
      <c r="I572" s="7"/>
      <c r="J572" s="7"/>
      <c r="K572" s="7"/>
      <c r="L572" s="7"/>
      <c r="M572" s="7"/>
      <c r="N572" s="7"/>
      <c r="O572" s="7"/>
      <c r="P572" s="7"/>
      <c r="Q572" s="7"/>
      <c r="R572" s="7"/>
      <c r="S572" s="7"/>
      <c r="T572" s="7"/>
      <c r="U572" s="7"/>
    </row>
    <row r="573" ht="14.25" customHeight="1">
      <c r="A573" s="7"/>
      <c r="B573" s="7"/>
      <c r="C573" s="7"/>
      <c r="D573" s="7"/>
      <c r="E573" s="7"/>
      <c r="F573" s="7"/>
      <c r="G573" s="7"/>
      <c r="H573" s="7"/>
      <c r="I573" s="7"/>
      <c r="J573" s="7"/>
      <c r="K573" s="7"/>
      <c r="L573" s="7"/>
      <c r="M573" s="7"/>
      <c r="N573" s="7"/>
      <c r="O573" s="7"/>
      <c r="P573" s="7"/>
      <c r="Q573" s="7"/>
      <c r="R573" s="7"/>
      <c r="S573" s="7"/>
      <c r="T573" s="7"/>
      <c r="U573" s="7"/>
    </row>
    <row r="574" ht="14.25" customHeight="1">
      <c r="A574" s="7"/>
      <c r="B574" s="7"/>
      <c r="C574" s="7"/>
      <c r="D574" s="7"/>
      <c r="E574" s="7"/>
      <c r="F574" s="7"/>
      <c r="G574" s="7"/>
      <c r="H574" s="7"/>
      <c r="I574" s="7"/>
      <c r="J574" s="7"/>
      <c r="K574" s="7"/>
      <c r="L574" s="7"/>
      <c r="M574" s="7"/>
      <c r="N574" s="7"/>
      <c r="O574" s="7"/>
      <c r="P574" s="7"/>
      <c r="Q574" s="7"/>
      <c r="R574" s="7"/>
      <c r="S574" s="7"/>
      <c r="T574" s="7"/>
      <c r="U574" s="7"/>
    </row>
    <row r="575" ht="14.25" customHeight="1">
      <c r="A575" s="7"/>
      <c r="B575" s="7"/>
      <c r="C575" s="7"/>
      <c r="D575" s="7"/>
      <c r="E575" s="7"/>
      <c r="F575" s="7"/>
      <c r="G575" s="7"/>
      <c r="H575" s="7"/>
      <c r="I575" s="7"/>
      <c r="J575" s="7"/>
      <c r="K575" s="7"/>
      <c r="L575" s="7"/>
      <c r="M575" s="7"/>
      <c r="N575" s="7"/>
      <c r="O575" s="7"/>
      <c r="P575" s="7"/>
      <c r="Q575" s="7"/>
      <c r="R575" s="7"/>
      <c r="S575" s="7"/>
      <c r="T575" s="7"/>
      <c r="U575" s="7"/>
    </row>
    <row r="576" ht="14.25" customHeight="1">
      <c r="A576" s="7"/>
      <c r="B576" s="7"/>
      <c r="C576" s="7"/>
      <c r="D576" s="7"/>
      <c r="E576" s="7"/>
      <c r="F576" s="7"/>
      <c r="G576" s="7"/>
      <c r="H576" s="7"/>
      <c r="I576" s="7"/>
      <c r="J576" s="7"/>
      <c r="K576" s="7"/>
      <c r="L576" s="7"/>
      <c r="M576" s="7"/>
      <c r="N576" s="7"/>
      <c r="O576" s="7"/>
      <c r="P576" s="7"/>
      <c r="Q576" s="7"/>
      <c r="R576" s="7"/>
      <c r="S576" s="7"/>
      <c r="T576" s="7"/>
      <c r="U576" s="7"/>
    </row>
    <row r="577" ht="14.25" customHeight="1">
      <c r="A577" s="7"/>
      <c r="B577" s="7"/>
      <c r="C577" s="7"/>
      <c r="D577" s="7"/>
      <c r="E577" s="7"/>
      <c r="F577" s="7"/>
      <c r="G577" s="7"/>
      <c r="H577" s="7"/>
      <c r="I577" s="7"/>
      <c r="J577" s="7"/>
      <c r="K577" s="7"/>
      <c r="L577" s="7"/>
      <c r="M577" s="7"/>
      <c r="N577" s="7"/>
      <c r="O577" s="7"/>
      <c r="P577" s="7"/>
      <c r="Q577" s="7"/>
      <c r="R577" s="7"/>
      <c r="S577" s="7"/>
      <c r="T577" s="7"/>
      <c r="U577" s="7"/>
    </row>
    <row r="578" ht="14.25" customHeight="1">
      <c r="A578" s="7"/>
      <c r="B578" s="7"/>
      <c r="C578" s="7"/>
      <c r="D578" s="7"/>
      <c r="E578" s="7"/>
      <c r="F578" s="7"/>
      <c r="G578" s="7"/>
      <c r="H578" s="7"/>
      <c r="I578" s="7"/>
      <c r="J578" s="7"/>
      <c r="K578" s="7"/>
      <c r="L578" s="7"/>
      <c r="M578" s="7"/>
      <c r="N578" s="7"/>
      <c r="O578" s="7"/>
      <c r="P578" s="7"/>
      <c r="Q578" s="7"/>
      <c r="R578" s="7"/>
      <c r="S578" s="7"/>
      <c r="T578" s="7"/>
      <c r="U578" s="7"/>
    </row>
    <row r="579" ht="14.25" customHeight="1">
      <c r="A579" s="7"/>
      <c r="B579" s="7"/>
      <c r="C579" s="7"/>
      <c r="D579" s="7"/>
      <c r="E579" s="7"/>
      <c r="F579" s="7"/>
      <c r="G579" s="7"/>
      <c r="H579" s="7"/>
      <c r="I579" s="7"/>
      <c r="J579" s="7"/>
      <c r="K579" s="7"/>
      <c r="L579" s="7"/>
      <c r="M579" s="7"/>
      <c r="N579" s="7"/>
      <c r="O579" s="7"/>
      <c r="P579" s="7"/>
      <c r="Q579" s="7"/>
      <c r="R579" s="7"/>
      <c r="S579" s="7"/>
      <c r="T579" s="7"/>
      <c r="U579" s="7"/>
    </row>
    <row r="580" ht="14.25" customHeight="1">
      <c r="A580" s="7"/>
      <c r="B580" s="7"/>
      <c r="C580" s="7"/>
      <c r="D580" s="7"/>
      <c r="E580" s="7"/>
      <c r="F580" s="7"/>
      <c r="G580" s="7"/>
      <c r="H580" s="7"/>
      <c r="I580" s="7"/>
      <c r="J580" s="7"/>
      <c r="K580" s="7"/>
      <c r="L580" s="7"/>
      <c r="M580" s="7"/>
      <c r="N580" s="7"/>
      <c r="O580" s="7"/>
      <c r="P580" s="7"/>
      <c r="Q580" s="7"/>
      <c r="R580" s="7"/>
      <c r="S580" s="7"/>
      <c r="T580" s="7"/>
      <c r="U580" s="7"/>
    </row>
    <row r="581" ht="14.25" customHeight="1">
      <c r="A581" s="7"/>
      <c r="B581" s="7"/>
      <c r="C581" s="7"/>
      <c r="D581" s="7"/>
      <c r="E581" s="7"/>
      <c r="F581" s="7"/>
      <c r="G581" s="7"/>
      <c r="H581" s="7"/>
      <c r="I581" s="7"/>
      <c r="J581" s="7"/>
      <c r="K581" s="7"/>
      <c r="L581" s="7"/>
      <c r="M581" s="7"/>
      <c r="N581" s="7"/>
      <c r="O581" s="7"/>
      <c r="P581" s="7"/>
      <c r="Q581" s="7"/>
      <c r="R581" s="7"/>
      <c r="S581" s="7"/>
      <c r="T581" s="7"/>
      <c r="U581" s="7"/>
    </row>
    <row r="582" ht="14.25" customHeight="1">
      <c r="A582" s="7"/>
      <c r="B582" s="7"/>
      <c r="C582" s="7"/>
      <c r="D582" s="7"/>
      <c r="E582" s="7"/>
      <c r="F582" s="7"/>
      <c r="G582" s="7"/>
      <c r="H582" s="7"/>
      <c r="I582" s="7"/>
      <c r="J582" s="7"/>
      <c r="K582" s="7"/>
      <c r="L582" s="7"/>
      <c r="M582" s="7"/>
      <c r="N582" s="7"/>
      <c r="O582" s="7"/>
      <c r="P582" s="7"/>
      <c r="Q582" s="7"/>
      <c r="R582" s="7"/>
      <c r="S582" s="7"/>
      <c r="T582" s="7"/>
      <c r="U582" s="7"/>
    </row>
    <row r="583" ht="14.25" customHeight="1">
      <c r="A583" s="7"/>
      <c r="B583" s="7"/>
      <c r="C583" s="7"/>
      <c r="D583" s="7"/>
      <c r="E583" s="7"/>
      <c r="F583" s="7"/>
      <c r="G583" s="7"/>
      <c r="H583" s="7"/>
      <c r="I583" s="7"/>
      <c r="J583" s="7"/>
      <c r="K583" s="7"/>
      <c r="L583" s="7"/>
      <c r="M583" s="7"/>
      <c r="N583" s="7"/>
      <c r="O583" s="7"/>
      <c r="P583" s="7"/>
      <c r="Q583" s="7"/>
      <c r="R583" s="7"/>
      <c r="S583" s="7"/>
      <c r="T583" s="7"/>
      <c r="U583" s="7"/>
    </row>
    <row r="584" ht="14.25" customHeight="1">
      <c r="A584" s="7"/>
      <c r="B584" s="7"/>
      <c r="C584" s="7"/>
      <c r="D584" s="7"/>
      <c r="E584" s="7"/>
      <c r="F584" s="7"/>
      <c r="G584" s="7"/>
      <c r="H584" s="7"/>
      <c r="I584" s="7"/>
      <c r="J584" s="7"/>
      <c r="K584" s="7"/>
      <c r="L584" s="7"/>
      <c r="M584" s="7"/>
      <c r="N584" s="7"/>
      <c r="O584" s="7"/>
      <c r="P584" s="7"/>
      <c r="Q584" s="7"/>
      <c r="R584" s="7"/>
      <c r="S584" s="7"/>
      <c r="T584" s="7"/>
      <c r="U584" s="7"/>
    </row>
    <row r="585" ht="14.25" customHeight="1">
      <c r="A585" s="7"/>
      <c r="B585" s="7"/>
      <c r="C585" s="7"/>
      <c r="D585" s="7"/>
      <c r="E585" s="7"/>
      <c r="F585" s="7"/>
      <c r="G585" s="7"/>
      <c r="H585" s="7"/>
      <c r="I585" s="7"/>
      <c r="J585" s="7"/>
      <c r="K585" s="7"/>
      <c r="L585" s="7"/>
      <c r="M585" s="7"/>
      <c r="N585" s="7"/>
      <c r="O585" s="7"/>
      <c r="P585" s="7"/>
      <c r="Q585" s="7"/>
      <c r="R585" s="7"/>
      <c r="S585" s="7"/>
      <c r="T585" s="7"/>
      <c r="U585" s="7"/>
    </row>
    <row r="586" ht="14.25" customHeight="1">
      <c r="A586" s="7"/>
      <c r="B586" s="7"/>
      <c r="C586" s="7"/>
      <c r="D586" s="7"/>
      <c r="E586" s="7"/>
      <c r="F586" s="7"/>
      <c r="G586" s="7"/>
      <c r="H586" s="7"/>
      <c r="I586" s="7"/>
      <c r="J586" s="7"/>
      <c r="K586" s="7"/>
      <c r="L586" s="7"/>
      <c r="M586" s="7"/>
      <c r="N586" s="7"/>
      <c r="O586" s="7"/>
      <c r="P586" s="7"/>
      <c r="Q586" s="7"/>
      <c r="R586" s="7"/>
      <c r="S586" s="7"/>
      <c r="T586" s="7"/>
      <c r="U586" s="7"/>
    </row>
    <row r="587" ht="14.25" customHeight="1">
      <c r="A587" s="7"/>
      <c r="B587" s="7"/>
      <c r="C587" s="7"/>
      <c r="D587" s="7"/>
      <c r="E587" s="7"/>
      <c r="F587" s="7"/>
      <c r="G587" s="7"/>
      <c r="H587" s="7"/>
      <c r="I587" s="7"/>
      <c r="J587" s="7"/>
      <c r="K587" s="7"/>
      <c r="L587" s="7"/>
      <c r="M587" s="7"/>
      <c r="N587" s="7"/>
      <c r="O587" s="7"/>
      <c r="P587" s="7"/>
      <c r="Q587" s="7"/>
      <c r="R587" s="7"/>
      <c r="S587" s="7"/>
      <c r="T587" s="7"/>
      <c r="U587" s="7"/>
    </row>
    <row r="588" ht="14.25" customHeight="1">
      <c r="A588" s="7"/>
      <c r="B588" s="7"/>
      <c r="C588" s="7"/>
      <c r="D588" s="7"/>
      <c r="E588" s="7"/>
      <c r="F588" s="7"/>
      <c r="G588" s="7"/>
      <c r="H588" s="7"/>
      <c r="I588" s="7"/>
      <c r="J588" s="7"/>
      <c r="K588" s="7"/>
      <c r="L588" s="7"/>
      <c r="M588" s="7"/>
      <c r="N588" s="7"/>
      <c r="O588" s="7"/>
      <c r="P588" s="7"/>
      <c r="Q588" s="7"/>
      <c r="R588" s="7"/>
      <c r="S588" s="7"/>
      <c r="T588" s="7"/>
      <c r="U588" s="7"/>
    </row>
    <row r="589" ht="14.25" customHeight="1">
      <c r="A589" s="7"/>
      <c r="B589" s="7"/>
      <c r="C589" s="7"/>
      <c r="D589" s="7"/>
      <c r="E589" s="7"/>
      <c r="F589" s="7"/>
      <c r="G589" s="7"/>
      <c r="H589" s="7"/>
      <c r="I589" s="7"/>
      <c r="J589" s="7"/>
      <c r="K589" s="7"/>
      <c r="L589" s="7"/>
      <c r="M589" s="7"/>
      <c r="N589" s="7"/>
      <c r="O589" s="7"/>
      <c r="P589" s="7"/>
      <c r="Q589" s="7"/>
      <c r="R589" s="7"/>
      <c r="S589" s="7"/>
      <c r="T589" s="7"/>
      <c r="U589" s="7"/>
    </row>
    <row r="590" ht="14.25" customHeight="1">
      <c r="A590" s="7"/>
      <c r="B590" s="7"/>
      <c r="C590" s="7"/>
      <c r="D590" s="7"/>
      <c r="E590" s="7"/>
      <c r="F590" s="7"/>
      <c r="G590" s="7"/>
      <c r="H590" s="7"/>
      <c r="I590" s="7"/>
      <c r="J590" s="7"/>
      <c r="K590" s="7"/>
      <c r="L590" s="7"/>
      <c r="M590" s="7"/>
      <c r="N590" s="7"/>
      <c r="O590" s="7"/>
      <c r="P590" s="7"/>
      <c r="Q590" s="7"/>
      <c r="R590" s="7"/>
      <c r="S590" s="7"/>
      <c r="T590" s="7"/>
      <c r="U590" s="7"/>
    </row>
    <row r="591" ht="14.25" customHeight="1">
      <c r="A591" s="7"/>
      <c r="B591" s="7"/>
      <c r="C591" s="7"/>
      <c r="D591" s="7"/>
      <c r="E591" s="7"/>
      <c r="F591" s="7"/>
      <c r="G591" s="7"/>
      <c r="H591" s="7"/>
      <c r="I591" s="7"/>
      <c r="J591" s="7"/>
      <c r="K591" s="7"/>
      <c r="L591" s="7"/>
      <c r="M591" s="7"/>
      <c r="N591" s="7"/>
      <c r="O591" s="7"/>
      <c r="P591" s="7"/>
      <c r="Q591" s="7"/>
      <c r="R591" s="7"/>
      <c r="S591" s="7"/>
      <c r="T591" s="7"/>
      <c r="U591" s="7"/>
    </row>
    <row r="592" ht="14.25" customHeight="1">
      <c r="A592" s="7"/>
      <c r="B592" s="7"/>
      <c r="C592" s="7"/>
      <c r="D592" s="7"/>
      <c r="E592" s="7"/>
      <c r="F592" s="7"/>
      <c r="G592" s="7"/>
      <c r="H592" s="7"/>
      <c r="I592" s="7"/>
      <c r="J592" s="7"/>
      <c r="K592" s="7"/>
      <c r="L592" s="7"/>
      <c r="M592" s="7"/>
      <c r="N592" s="7"/>
      <c r="O592" s="7"/>
      <c r="P592" s="7"/>
      <c r="Q592" s="7"/>
      <c r="R592" s="7"/>
      <c r="S592" s="7"/>
      <c r="T592" s="7"/>
      <c r="U592" s="7"/>
    </row>
    <row r="593" ht="14.25" customHeight="1">
      <c r="A593" s="7"/>
      <c r="B593" s="7"/>
      <c r="C593" s="7"/>
      <c r="D593" s="7"/>
      <c r="E593" s="7"/>
      <c r="F593" s="7"/>
      <c r="G593" s="7"/>
      <c r="H593" s="7"/>
      <c r="I593" s="7"/>
      <c r="J593" s="7"/>
      <c r="K593" s="7"/>
      <c r="L593" s="7"/>
      <c r="M593" s="7"/>
      <c r="N593" s="7"/>
      <c r="O593" s="7"/>
      <c r="P593" s="7"/>
      <c r="Q593" s="7"/>
      <c r="R593" s="7"/>
      <c r="S593" s="7"/>
      <c r="T593" s="7"/>
      <c r="U593" s="7"/>
    </row>
    <row r="594" ht="14.25" customHeight="1">
      <c r="A594" s="7"/>
      <c r="B594" s="7"/>
      <c r="C594" s="7"/>
      <c r="D594" s="7"/>
      <c r="E594" s="7"/>
      <c r="F594" s="7"/>
      <c r="G594" s="7"/>
      <c r="H594" s="7"/>
      <c r="I594" s="7"/>
      <c r="J594" s="7"/>
      <c r="K594" s="7"/>
      <c r="L594" s="7"/>
      <c r="M594" s="7"/>
      <c r="N594" s="7"/>
      <c r="O594" s="7"/>
      <c r="P594" s="7"/>
      <c r="Q594" s="7"/>
      <c r="R594" s="7"/>
      <c r="S594" s="7"/>
      <c r="T594" s="7"/>
      <c r="U594" s="7"/>
    </row>
    <row r="595" ht="14.25" customHeight="1">
      <c r="A595" s="7"/>
      <c r="B595" s="7"/>
      <c r="C595" s="7"/>
      <c r="D595" s="7"/>
      <c r="E595" s="7"/>
      <c r="F595" s="7"/>
      <c r="G595" s="7"/>
      <c r="H595" s="7"/>
      <c r="I595" s="7"/>
      <c r="J595" s="7"/>
      <c r="K595" s="7"/>
      <c r="L595" s="7"/>
      <c r="M595" s="7"/>
      <c r="N595" s="7"/>
      <c r="O595" s="7"/>
      <c r="P595" s="7"/>
      <c r="Q595" s="7"/>
      <c r="R595" s="7"/>
      <c r="S595" s="7"/>
      <c r="T595" s="7"/>
      <c r="U595" s="7"/>
    </row>
    <row r="596" ht="14.25" customHeight="1">
      <c r="A596" s="7"/>
      <c r="B596" s="7"/>
      <c r="C596" s="7"/>
      <c r="D596" s="7"/>
      <c r="E596" s="7"/>
      <c r="F596" s="7"/>
      <c r="G596" s="7"/>
      <c r="H596" s="7"/>
      <c r="I596" s="7"/>
      <c r="J596" s="7"/>
      <c r="K596" s="7"/>
      <c r="L596" s="7"/>
      <c r="M596" s="7"/>
      <c r="N596" s="7"/>
      <c r="O596" s="7"/>
      <c r="P596" s="7"/>
      <c r="Q596" s="7"/>
      <c r="R596" s="7"/>
      <c r="S596" s="7"/>
      <c r="T596" s="7"/>
      <c r="U596" s="7"/>
    </row>
    <row r="597" ht="14.25" customHeight="1">
      <c r="A597" s="7"/>
      <c r="B597" s="7"/>
      <c r="C597" s="7"/>
      <c r="D597" s="7"/>
      <c r="E597" s="7"/>
      <c r="F597" s="7"/>
      <c r="G597" s="7"/>
      <c r="H597" s="7"/>
      <c r="I597" s="7"/>
      <c r="J597" s="7"/>
      <c r="K597" s="7"/>
      <c r="L597" s="7"/>
      <c r="M597" s="7"/>
      <c r="N597" s="7"/>
      <c r="O597" s="7"/>
      <c r="P597" s="7"/>
      <c r="Q597" s="7"/>
      <c r="R597" s="7"/>
      <c r="S597" s="7"/>
      <c r="T597" s="7"/>
      <c r="U597" s="7"/>
    </row>
    <row r="598" ht="14.25" customHeight="1">
      <c r="A598" s="7"/>
      <c r="B598" s="7"/>
      <c r="C598" s="7"/>
      <c r="D598" s="7"/>
      <c r="E598" s="7"/>
      <c r="F598" s="7"/>
      <c r="G598" s="7"/>
      <c r="H598" s="7"/>
      <c r="I598" s="7"/>
      <c r="J598" s="7"/>
      <c r="K598" s="7"/>
      <c r="L598" s="7"/>
      <c r="M598" s="7"/>
      <c r="N598" s="7"/>
      <c r="O598" s="7"/>
      <c r="P598" s="7"/>
      <c r="Q598" s="7"/>
      <c r="R598" s="7"/>
      <c r="S598" s="7"/>
      <c r="T598" s="7"/>
      <c r="U598" s="7"/>
    </row>
    <row r="599" ht="14.25" customHeight="1">
      <c r="A599" s="7"/>
      <c r="B599" s="7"/>
      <c r="C599" s="7"/>
      <c r="D599" s="7"/>
      <c r="E599" s="7"/>
      <c r="F599" s="7"/>
      <c r="G599" s="7"/>
      <c r="H599" s="7"/>
      <c r="I599" s="7"/>
      <c r="J599" s="7"/>
      <c r="K599" s="7"/>
      <c r="L599" s="7"/>
      <c r="M599" s="7"/>
      <c r="N599" s="7"/>
      <c r="O599" s="7"/>
      <c r="P599" s="7"/>
      <c r="Q599" s="7"/>
      <c r="R599" s="7"/>
      <c r="S599" s="7"/>
      <c r="T599" s="7"/>
      <c r="U599" s="7"/>
    </row>
    <row r="600" ht="14.25" customHeight="1">
      <c r="A600" s="7"/>
      <c r="B600" s="7"/>
      <c r="C600" s="7"/>
      <c r="D600" s="7"/>
      <c r="E600" s="7"/>
      <c r="F600" s="7"/>
      <c r="G600" s="7"/>
      <c r="H600" s="7"/>
      <c r="I600" s="7"/>
      <c r="J600" s="7"/>
      <c r="K600" s="7"/>
      <c r="L600" s="7"/>
      <c r="M600" s="7"/>
      <c r="N600" s="7"/>
      <c r="O600" s="7"/>
      <c r="P600" s="7"/>
      <c r="Q600" s="7"/>
      <c r="R600" s="7"/>
      <c r="S600" s="7"/>
      <c r="T600" s="7"/>
      <c r="U600" s="7"/>
    </row>
    <row r="601" ht="14.25" customHeight="1">
      <c r="A601" s="7"/>
      <c r="B601" s="7"/>
      <c r="C601" s="7"/>
      <c r="D601" s="7"/>
      <c r="E601" s="7"/>
      <c r="F601" s="7"/>
      <c r="G601" s="7"/>
      <c r="H601" s="7"/>
      <c r="I601" s="7"/>
      <c r="J601" s="7"/>
      <c r="K601" s="7"/>
      <c r="L601" s="7"/>
      <c r="M601" s="7"/>
      <c r="N601" s="7"/>
      <c r="O601" s="7"/>
      <c r="P601" s="7"/>
      <c r="Q601" s="7"/>
      <c r="R601" s="7"/>
      <c r="S601" s="7"/>
      <c r="T601" s="7"/>
      <c r="U601" s="7"/>
    </row>
    <row r="602" ht="14.25" customHeight="1">
      <c r="A602" s="7"/>
      <c r="B602" s="7"/>
      <c r="C602" s="7"/>
      <c r="D602" s="7"/>
      <c r="E602" s="7"/>
      <c r="F602" s="7"/>
      <c r="G602" s="7"/>
      <c r="H602" s="7"/>
      <c r="I602" s="7"/>
      <c r="J602" s="7"/>
      <c r="K602" s="7"/>
      <c r="L602" s="7"/>
      <c r="M602" s="7"/>
      <c r="N602" s="7"/>
      <c r="O602" s="7"/>
      <c r="P602" s="7"/>
      <c r="Q602" s="7"/>
      <c r="R602" s="7"/>
      <c r="S602" s="7"/>
      <c r="T602" s="7"/>
      <c r="U602" s="7"/>
    </row>
    <row r="603" ht="14.25" customHeight="1">
      <c r="A603" s="7"/>
      <c r="B603" s="7"/>
      <c r="C603" s="7"/>
      <c r="D603" s="7"/>
      <c r="E603" s="7"/>
      <c r="F603" s="7"/>
      <c r="G603" s="7"/>
      <c r="H603" s="7"/>
      <c r="I603" s="7"/>
      <c r="J603" s="7"/>
      <c r="K603" s="7"/>
      <c r="L603" s="7"/>
      <c r="M603" s="7"/>
      <c r="N603" s="7"/>
      <c r="O603" s="7"/>
      <c r="P603" s="7"/>
      <c r="Q603" s="7"/>
      <c r="R603" s="7"/>
      <c r="S603" s="7"/>
      <c r="T603" s="7"/>
      <c r="U603" s="7"/>
    </row>
    <row r="604" ht="14.25" customHeight="1">
      <c r="A604" s="7"/>
      <c r="B604" s="7"/>
      <c r="C604" s="7"/>
      <c r="D604" s="7"/>
      <c r="E604" s="7"/>
      <c r="F604" s="7"/>
      <c r="G604" s="7"/>
      <c r="H604" s="7"/>
      <c r="I604" s="7"/>
      <c r="J604" s="7"/>
      <c r="K604" s="7"/>
      <c r="L604" s="7"/>
      <c r="M604" s="7"/>
      <c r="N604" s="7"/>
      <c r="O604" s="7"/>
      <c r="P604" s="7"/>
      <c r="Q604" s="7"/>
      <c r="R604" s="7"/>
      <c r="S604" s="7"/>
      <c r="T604" s="7"/>
      <c r="U604" s="7"/>
    </row>
    <row r="605" ht="14.25" customHeight="1">
      <c r="A605" s="7"/>
      <c r="B605" s="7"/>
      <c r="C605" s="7"/>
      <c r="D605" s="7"/>
      <c r="E605" s="7"/>
      <c r="F605" s="7"/>
      <c r="G605" s="7"/>
      <c r="H605" s="7"/>
      <c r="I605" s="7"/>
      <c r="J605" s="7"/>
      <c r="K605" s="7"/>
      <c r="L605" s="7"/>
      <c r="M605" s="7"/>
      <c r="N605" s="7"/>
      <c r="O605" s="7"/>
      <c r="P605" s="7"/>
      <c r="Q605" s="7"/>
      <c r="R605" s="7"/>
      <c r="S605" s="7"/>
      <c r="T605" s="7"/>
      <c r="U605" s="7"/>
    </row>
    <row r="606" ht="14.25" customHeight="1">
      <c r="A606" s="7"/>
      <c r="B606" s="7"/>
      <c r="C606" s="7"/>
      <c r="D606" s="7"/>
      <c r="E606" s="7"/>
      <c r="F606" s="7"/>
      <c r="G606" s="7"/>
      <c r="H606" s="7"/>
      <c r="I606" s="7"/>
      <c r="J606" s="7"/>
      <c r="K606" s="7"/>
      <c r="L606" s="7"/>
      <c r="M606" s="7"/>
      <c r="N606" s="7"/>
      <c r="O606" s="7"/>
      <c r="P606" s="7"/>
      <c r="Q606" s="7"/>
      <c r="R606" s="7"/>
      <c r="S606" s="7"/>
      <c r="T606" s="7"/>
      <c r="U606" s="7"/>
    </row>
    <row r="607" ht="14.25" customHeight="1">
      <c r="A607" s="7"/>
      <c r="B607" s="7"/>
      <c r="C607" s="7"/>
      <c r="D607" s="7"/>
      <c r="E607" s="7"/>
      <c r="F607" s="7"/>
      <c r="G607" s="7"/>
      <c r="H607" s="7"/>
      <c r="I607" s="7"/>
      <c r="J607" s="7"/>
      <c r="K607" s="7"/>
      <c r="L607" s="7"/>
      <c r="M607" s="7"/>
      <c r="N607" s="7"/>
      <c r="O607" s="7"/>
      <c r="P607" s="7"/>
      <c r="Q607" s="7"/>
      <c r="R607" s="7"/>
      <c r="S607" s="7"/>
      <c r="T607" s="7"/>
      <c r="U607" s="7"/>
    </row>
    <row r="608" ht="14.25" customHeight="1">
      <c r="A608" s="7"/>
      <c r="B608" s="7"/>
      <c r="C608" s="7"/>
      <c r="D608" s="7"/>
      <c r="E608" s="7"/>
      <c r="F608" s="7"/>
      <c r="G608" s="7"/>
      <c r="H608" s="7"/>
      <c r="I608" s="7"/>
      <c r="J608" s="7"/>
      <c r="K608" s="7"/>
      <c r="L608" s="7"/>
      <c r="M608" s="7"/>
      <c r="N608" s="7"/>
      <c r="O608" s="7"/>
      <c r="P608" s="7"/>
      <c r="Q608" s="7"/>
      <c r="R608" s="7"/>
      <c r="S608" s="7"/>
      <c r="T608" s="7"/>
      <c r="U608" s="7"/>
    </row>
    <row r="609" ht="14.25" customHeight="1">
      <c r="A609" s="7"/>
      <c r="B609" s="7"/>
      <c r="C609" s="7"/>
      <c r="D609" s="7"/>
      <c r="E609" s="7"/>
      <c r="F609" s="7"/>
      <c r="G609" s="7"/>
      <c r="H609" s="7"/>
      <c r="I609" s="7"/>
      <c r="J609" s="7"/>
      <c r="K609" s="7"/>
      <c r="L609" s="7"/>
      <c r="M609" s="7"/>
      <c r="N609" s="7"/>
      <c r="O609" s="7"/>
      <c r="P609" s="7"/>
      <c r="Q609" s="7"/>
      <c r="R609" s="7"/>
      <c r="S609" s="7"/>
      <c r="T609" s="7"/>
      <c r="U609" s="7"/>
    </row>
    <row r="610" ht="14.25" customHeight="1">
      <c r="A610" s="7"/>
      <c r="B610" s="7"/>
      <c r="C610" s="7"/>
      <c r="D610" s="7"/>
      <c r="E610" s="7"/>
      <c r="F610" s="7"/>
      <c r="G610" s="7"/>
      <c r="H610" s="7"/>
      <c r="I610" s="7"/>
      <c r="J610" s="7"/>
      <c r="K610" s="7"/>
      <c r="L610" s="7"/>
      <c r="M610" s="7"/>
      <c r="N610" s="7"/>
      <c r="O610" s="7"/>
      <c r="P610" s="7"/>
      <c r="Q610" s="7"/>
      <c r="R610" s="7"/>
      <c r="S610" s="7"/>
      <c r="T610" s="7"/>
      <c r="U610" s="7"/>
    </row>
    <row r="611" ht="14.25" customHeight="1">
      <c r="A611" s="7"/>
      <c r="B611" s="7"/>
      <c r="C611" s="7"/>
      <c r="D611" s="7"/>
      <c r="E611" s="7"/>
      <c r="F611" s="7"/>
      <c r="G611" s="7"/>
      <c r="H611" s="7"/>
      <c r="I611" s="7"/>
      <c r="J611" s="7"/>
      <c r="K611" s="7"/>
      <c r="L611" s="7"/>
      <c r="M611" s="7"/>
      <c r="N611" s="7"/>
      <c r="O611" s="7"/>
      <c r="P611" s="7"/>
      <c r="Q611" s="7"/>
      <c r="R611" s="7"/>
      <c r="S611" s="7"/>
      <c r="T611" s="7"/>
      <c r="U611" s="7"/>
    </row>
    <row r="612" ht="14.25" customHeight="1">
      <c r="A612" s="7"/>
      <c r="B612" s="7"/>
      <c r="C612" s="7"/>
      <c r="D612" s="7"/>
      <c r="E612" s="7"/>
      <c r="F612" s="7"/>
      <c r="G612" s="7"/>
      <c r="H612" s="7"/>
      <c r="I612" s="7"/>
      <c r="J612" s="7"/>
      <c r="K612" s="7"/>
      <c r="L612" s="7"/>
      <c r="M612" s="7"/>
      <c r="N612" s="7"/>
      <c r="O612" s="7"/>
      <c r="P612" s="7"/>
      <c r="Q612" s="7"/>
      <c r="R612" s="7"/>
      <c r="S612" s="7"/>
      <c r="T612" s="7"/>
      <c r="U612" s="7"/>
    </row>
    <row r="613" ht="14.25" customHeight="1">
      <c r="A613" s="7"/>
      <c r="B613" s="7"/>
      <c r="C613" s="7"/>
      <c r="D613" s="7"/>
      <c r="E613" s="7"/>
      <c r="F613" s="7"/>
      <c r="G613" s="7"/>
      <c r="H613" s="7"/>
      <c r="I613" s="7"/>
      <c r="J613" s="7"/>
      <c r="K613" s="7"/>
      <c r="L613" s="7"/>
      <c r="M613" s="7"/>
      <c r="N613" s="7"/>
      <c r="O613" s="7"/>
      <c r="P613" s="7"/>
      <c r="Q613" s="7"/>
      <c r="R613" s="7"/>
      <c r="S613" s="7"/>
      <c r="T613" s="7"/>
      <c r="U613" s="7"/>
    </row>
    <row r="614" ht="14.25" customHeight="1">
      <c r="A614" s="7"/>
      <c r="B614" s="7"/>
      <c r="C614" s="7"/>
      <c r="D614" s="7"/>
      <c r="E614" s="7"/>
      <c r="F614" s="7"/>
      <c r="G614" s="7"/>
      <c r="H614" s="7"/>
      <c r="I614" s="7"/>
      <c r="J614" s="7"/>
      <c r="K614" s="7"/>
      <c r="L614" s="7"/>
      <c r="M614" s="7"/>
      <c r="N614" s="7"/>
      <c r="O614" s="7"/>
      <c r="P614" s="7"/>
      <c r="Q614" s="7"/>
      <c r="R614" s="7"/>
      <c r="S614" s="7"/>
      <c r="T614" s="7"/>
      <c r="U614" s="7"/>
    </row>
    <row r="615" ht="14.25" customHeight="1">
      <c r="A615" s="7"/>
      <c r="B615" s="7"/>
      <c r="C615" s="7"/>
      <c r="D615" s="7"/>
      <c r="E615" s="7"/>
      <c r="F615" s="7"/>
      <c r="G615" s="7"/>
      <c r="H615" s="7"/>
      <c r="I615" s="7"/>
      <c r="J615" s="7"/>
      <c r="K615" s="7"/>
      <c r="L615" s="7"/>
      <c r="M615" s="7"/>
      <c r="N615" s="7"/>
      <c r="O615" s="7"/>
      <c r="P615" s="7"/>
      <c r="Q615" s="7"/>
      <c r="R615" s="7"/>
      <c r="S615" s="7"/>
      <c r="T615" s="7"/>
      <c r="U615" s="7"/>
    </row>
    <row r="616" ht="14.25" customHeight="1">
      <c r="A616" s="7"/>
      <c r="B616" s="7"/>
      <c r="C616" s="7"/>
      <c r="D616" s="7"/>
      <c r="E616" s="7"/>
      <c r="F616" s="7"/>
      <c r="G616" s="7"/>
      <c r="H616" s="7"/>
      <c r="I616" s="7"/>
      <c r="J616" s="7"/>
      <c r="K616" s="7"/>
      <c r="L616" s="7"/>
      <c r="M616" s="7"/>
      <c r="N616" s="7"/>
      <c r="O616" s="7"/>
      <c r="P616" s="7"/>
      <c r="Q616" s="7"/>
      <c r="R616" s="7"/>
      <c r="S616" s="7"/>
      <c r="T616" s="7"/>
      <c r="U616" s="7"/>
    </row>
    <row r="617" ht="14.25" customHeight="1">
      <c r="A617" s="7"/>
      <c r="B617" s="7"/>
      <c r="C617" s="7"/>
      <c r="D617" s="7"/>
      <c r="E617" s="7"/>
      <c r="F617" s="7"/>
      <c r="G617" s="7"/>
      <c r="H617" s="7"/>
      <c r="I617" s="7"/>
      <c r="J617" s="7"/>
      <c r="K617" s="7"/>
      <c r="L617" s="7"/>
      <c r="M617" s="7"/>
      <c r="N617" s="7"/>
      <c r="O617" s="7"/>
      <c r="P617" s="7"/>
      <c r="Q617" s="7"/>
      <c r="R617" s="7"/>
      <c r="S617" s="7"/>
      <c r="T617" s="7"/>
      <c r="U617" s="7"/>
    </row>
    <row r="618" ht="14.25" customHeight="1">
      <c r="A618" s="7"/>
      <c r="B618" s="7"/>
      <c r="C618" s="7"/>
      <c r="D618" s="7"/>
      <c r="E618" s="7"/>
      <c r="F618" s="7"/>
      <c r="G618" s="7"/>
      <c r="H618" s="7"/>
      <c r="I618" s="7"/>
      <c r="J618" s="7"/>
      <c r="K618" s="7"/>
      <c r="L618" s="7"/>
      <c r="M618" s="7"/>
      <c r="N618" s="7"/>
      <c r="O618" s="7"/>
      <c r="P618" s="7"/>
      <c r="Q618" s="7"/>
      <c r="R618" s="7"/>
      <c r="S618" s="7"/>
      <c r="T618" s="7"/>
      <c r="U618" s="7"/>
    </row>
    <row r="619" ht="14.25" customHeight="1">
      <c r="A619" s="7"/>
      <c r="B619" s="7"/>
      <c r="C619" s="7"/>
      <c r="D619" s="7"/>
      <c r="E619" s="7"/>
      <c r="F619" s="7"/>
      <c r="G619" s="7"/>
      <c r="H619" s="7"/>
      <c r="I619" s="7"/>
      <c r="J619" s="7"/>
      <c r="K619" s="7"/>
      <c r="L619" s="7"/>
      <c r="M619" s="7"/>
      <c r="N619" s="7"/>
      <c r="O619" s="7"/>
      <c r="P619" s="7"/>
      <c r="Q619" s="7"/>
      <c r="R619" s="7"/>
      <c r="S619" s="7"/>
      <c r="T619" s="7"/>
      <c r="U619" s="7"/>
    </row>
    <row r="620" ht="14.25" customHeight="1">
      <c r="A620" s="7"/>
      <c r="B620" s="7"/>
      <c r="C620" s="7"/>
      <c r="D620" s="7"/>
      <c r="E620" s="7"/>
      <c r="F620" s="7"/>
      <c r="G620" s="7"/>
      <c r="H620" s="7"/>
      <c r="I620" s="7"/>
      <c r="J620" s="7"/>
      <c r="K620" s="7"/>
      <c r="L620" s="7"/>
      <c r="M620" s="7"/>
      <c r="N620" s="7"/>
      <c r="O620" s="7"/>
      <c r="P620" s="7"/>
      <c r="Q620" s="7"/>
      <c r="R620" s="7"/>
      <c r="S620" s="7"/>
      <c r="T620" s="7"/>
      <c r="U620" s="7"/>
    </row>
    <row r="621" ht="14.25" customHeight="1">
      <c r="A621" s="7"/>
      <c r="B621" s="7"/>
      <c r="C621" s="7"/>
      <c r="D621" s="7"/>
      <c r="E621" s="7"/>
      <c r="F621" s="7"/>
      <c r="G621" s="7"/>
      <c r="H621" s="7"/>
      <c r="I621" s="7"/>
      <c r="J621" s="7"/>
      <c r="K621" s="7"/>
      <c r="L621" s="7"/>
      <c r="M621" s="7"/>
      <c r="N621" s="7"/>
      <c r="O621" s="7"/>
      <c r="P621" s="7"/>
      <c r="Q621" s="7"/>
      <c r="R621" s="7"/>
      <c r="S621" s="7"/>
      <c r="T621" s="7"/>
      <c r="U621" s="7"/>
    </row>
    <row r="622" ht="14.25" customHeight="1">
      <c r="A622" s="7"/>
      <c r="B622" s="7"/>
      <c r="C622" s="7"/>
      <c r="D622" s="7"/>
      <c r="E622" s="7"/>
      <c r="F622" s="7"/>
      <c r="G622" s="7"/>
      <c r="H622" s="7"/>
      <c r="I622" s="7"/>
      <c r="J622" s="7"/>
      <c r="K622" s="7"/>
      <c r="L622" s="7"/>
      <c r="M622" s="7"/>
      <c r="N622" s="7"/>
      <c r="O622" s="7"/>
      <c r="P622" s="7"/>
      <c r="Q622" s="7"/>
      <c r="R622" s="7"/>
      <c r="S622" s="7"/>
      <c r="T622" s="7"/>
      <c r="U622" s="7"/>
    </row>
    <row r="623" ht="14.25" customHeight="1">
      <c r="A623" s="7"/>
      <c r="B623" s="7"/>
      <c r="C623" s="7"/>
      <c r="D623" s="7"/>
      <c r="E623" s="7"/>
      <c r="F623" s="7"/>
      <c r="G623" s="7"/>
      <c r="H623" s="7"/>
      <c r="I623" s="7"/>
      <c r="J623" s="7"/>
      <c r="K623" s="7"/>
      <c r="L623" s="7"/>
      <c r="M623" s="7"/>
      <c r="N623" s="7"/>
      <c r="O623" s="7"/>
      <c r="P623" s="7"/>
      <c r="Q623" s="7"/>
      <c r="R623" s="7"/>
      <c r="S623" s="7"/>
      <c r="T623" s="7"/>
      <c r="U623" s="7"/>
    </row>
    <row r="624" ht="14.25" customHeight="1">
      <c r="A624" s="7"/>
      <c r="B624" s="7"/>
      <c r="C624" s="7"/>
      <c r="D624" s="7"/>
      <c r="E624" s="7"/>
      <c r="F624" s="7"/>
      <c r="G624" s="7"/>
      <c r="H624" s="7"/>
      <c r="I624" s="7"/>
      <c r="J624" s="7"/>
      <c r="K624" s="7"/>
      <c r="L624" s="7"/>
      <c r="M624" s="7"/>
      <c r="N624" s="7"/>
      <c r="O624" s="7"/>
      <c r="P624" s="7"/>
      <c r="Q624" s="7"/>
      <c r="R624" s="7"/>
      <c r="S624" s="7"/>
      <c r="T624" s="7"/>
      <c r="U624" s="7"/>
    </row>
    <row r="625" ht="14.25" customHeight="1">
      <c r="A625" s="7"/>
      <c r="B625" s="7"/>
      <c r="C625" s="7"/>
      <c r="D625" s="7"/>
      <c r="E625" s="7"/>
      <c r="F625" s="7"/>
      <c r="G625" s="7"/>
      <c r="H625" s="7"/>
      <c r="I625" s="7"/>
      <c r="J625" s="7"/>
      <c r="K625" s="7"/>
      <c r="L625" s="7"/>
      <c r="M625" s="7"/>
      <c r="N625" s="7"/>
      <c r="O625" s="7"/>
      <c r="P625" s="7"/>
      <c r="Q625" s="7"/>
      <c r="R625" s="7"/>
      <c r="S625" s="7"/>
      <c r="T625" s="7"/>
      <c r="U625" s="7"/>
    </row>
    <row r="626" ht="14.25" customHeight="1">
      <c r="A626" s="7"/>
      <c r="B626" s="7"/>
      <c r="C626" s="7"/>
      <c r="D626" s="7"/>
      <c r="E626" s="7"/>
      <c r="F626" s="7"/>
      <c r="G626" s="7"/>
      <c r="H626" s="7"/>
      <c r="I626" s="7"/>
      <c r="J626" s="7"/>
      <c r="K626" s="7"/>
      <c r="L626" s="7"/>
      <c r="M626" s="7"/>
      <c r="N626" s="7"/>
      <c r="O626" s="7"/>
      <c r="P626" s="7"/>
      <c r="Q626" s="7"/>
      <c r="R626" s="7"/>
      <c r="S626" s="7"/>
      <c r="T626" s="7"/>
      <c r="U626" s="7"/>
    </row>
    <row r="627" ht="14.25" customHeight="1">
      <c r="A627" s="7"/>
      <c r="B627" s="7"/>
      <c r="C627" s="7"/>
      <c r="D627" s="7"/>
      <c r="E627" s="7"/>
      <c r="F627" s="7"/>
      <c r="G627" s="7"/>
      <c r="H627" s="7"/>
      <c r="I627" s="7"/>
      <c r="J627" s="7"/>
      <c r="K627" s="7"/>
      <c r="L627" s="7"/>
      <c r="M627" s="7"/>
      <c r="N627" s="7"/>
      <c r="O627" s="7"/>
      <c r="P627" s="7"/>
      <c r="Q627" s="7"/>
      <c r="R627" s="7"/>
      <c r="S627" s="7"/>
      <c r="T627" s="7"/>
      <c r="U627" s="7"/>
    </row>
    <row r="628" ht="14.25" customHeight="1">
      <c r="A628" s="7"/>
      <c r="B628" s="7"/>
      <c r="C628" s="7"/>
      <c r="D628" s="7"/>
      <c r="E628" s="7"/>
      <c r="F628" s="7"/>
      <c r="G628" s="7"/>
      <c r="H628" s="7"/>
      <c r="I628" s="7"/>
      <c r="J628" s="7"/>
      <c r="K628" s="7"/>
      <c r="L628" s="7"/>
      <c r="M628" s="7"/>
      <c r="N628" s="7"/>
      <c r="O628" s="7"/>
      <c r="P628" s="7"/>
      <c r="Q628" s="7"/>
      <c r="R628" s="7"/>
      <c r="S628" s="7"/>
      <c r="T628" s="7"/>
      <c r="U628" s="7"/>
    </row>
    <row r="629" ht="14.25" customHeight="1">
      <c r="A629" s="7"/>
      <c r="B629" s="7"/>
      <c r="C629" s="7"/>
      <c r="D629" s="7"/>
      <c r="E629" s="7"/>
      <c r="F629" s="7"/>
      <c r="G629" s="7"/>
      <c r="H629" s="7"/>
      <c r="I629" s="7"/>
      <c r="J629" s="7"/>
      <c r="K629" s="7"/>
      <c r="L629" s="7"/>
      <c r="M629" s="7"/>
      <c r="N629" s="7"/>
      <c r="O629" s="7"/>
      <c r="P629" s="7"/>
      <c r="Q629" s="7"/>
      <c r="R629" s="7"/>
      <c r="S629" s="7"/>
      <c r="T629" s="7"/>
      <c r="U629" s="7"/>
    </row>
    <row r="630" ht="14.25" customHeight="1">
      <c r="A630" s="7"/>
      <c r="B630" s="7"/>
      <c r="C630" s="7"/>
      <c r="D630" s="7"/>
      <c r="E630" s="7"/>
      <c r="F630" s="7"/>
      <c r="G630" s="7"/>
      <c r="H630" s="7"/>
      <c r="I630" s="7"/>
      <c r="J630" s="7"/>
      <c r="K630" s="7"/>
      <c r="L630" s="7"/>
      <c r="M630" s="7"/>
      <c r="N630" s="7"/>
      <c r="O630" s="7"/>
      <c r="P630" s="7"/>
      <c r="Q630" s="7"/>
      <c r="R630" s="7"/>
      <c r="S630" s="7"/>
      <c r="T630" s="7"/>
      <c r="U630" s="7"/>
    </row>
    <row r="631" ht="14.25" customHeight="1">
      <c r="A631" s="7"/>
      <c r="B631" s="7"/>
      <c r="C631" s="7"/>
      <c r="D631" s="7"/>
      <c r="E631" s="7"/>
      <c r="F631" s="7"/>
      <c r="G631" s="7"/>
      <c r="H631" s="7"/>
      <c r="I631" s="7"/>
      <c r="J631" s="7"/>
      <c r="K631" s="7"/>
      <c r="L631" s="7"/>
      <c r="M631" s="7"/>
      <c r="N631" s="7"/>
      <c r="O631" s="7"/>
      <c r="P631" s="7"/>
      <c r="Q631" s="7"/>
      <c r="R631" s="7"/>
      <c r="S631" s="7"/>
      <c r="T631" s="7"/>
      <c r="U631" s="7"/>
    </row>
    <row r="632" ht="14.25" customHeight="1">
      <c r="A632" s="7"/>
      <c r="B632" s="7"/>
      <c r="C632" s="7"/>
      <c r="D632" s="7"/>
      <c r="E632" s="7"/>
      <c r="F632" s="7"/>
      <c r="G632" s="7"/>
      <c r="H632" s="7"/>
      <c r="I632" s="7"/>
      <c r="J632" s="7"/>
      <c r="K632" s="7"/>
      <c r="L632" s="7"/>
      <c r="M632" s="7"/>
      <c r="N632" s="7"/>
      <c r="O632" s="7"/>
      <c r="P632" s="7"/>
      <c r="Q632" s="7"/>
      <c r="R632" s="7"/>
      <c r="S632" s="7"/>
      <c r="T632" s="7"/>
      <c r="U632" s="7"/>
    </row>
    <row r="633" ht="14.25" customHeight="1">
      <c r="A633" s="7"/>
      <c r="B633" s="7"/>
      <c r="C633" s="7"/>
      <c r="D633" s="7"/>
      <c r="E633" s="7"/>
      <c r="F633" s="7"/>
      <c r="G633" s="7"/>
      <c r="H633" s="7"/>
      <c r="I633" s="7"/>
      <c r="J633" s="7"/>
      <c r="K633" s="7"/>
      <c r="L633" s="7"/>
      <c r="M633" s="7"/>
      <c r="N633" s="7"/>
      <c r="O633" s="7"/>
      <c r="P633" s="7"/>
      <c r="Q633" s="7"/>
      <c r="R633" s="7"/>
      <c r="S633" s="7"/>
      <c r="T633" s="7"/>
      <c r="U633" s="7"/>
    </row>
    <row r="634" ht="14.25" customHeight="1">
      <c r="A634" s="7"/>
      <c r="B634" s="7"/>
      <c r="C634" s="7"/>
      <c r="D634" s="7"/>
      <c r="E634" s="7"/>
      <c r="F634" s="7"/>
      <c r="G634" s="7"/>
      <c r="H634" s="7"/>
      <c r="I634" s="7"/>
      <c r="J634" s="7"/>
      <c r="K634" s="7"/>
      <c r="L634" s="7"/>
      <c r="M634" s="7"/>
      <c r="N634" s="7"/>
      <c r="O634" s="7"/>
      <c r="P634" s="7"/>
      <c r="Q634" s="7"/>
      <c r="R634" s="7"/>
      <c r="S634" s="7"/>
      <c r="T634" s="7"/>
      <c r="U634" s="7"/>
    </row>
    <row r="635" ht="14.25" customHeight="1">
      <c r="A635" s="7"/>
      <c r="B635" s="7"/>
      <c r="C635" s="7"/>
      <c r="D635" s="7"/>
      <c r="E635" s="7"/>
      <c r="F635" s="7"/>
      <c r="G635" s="7"/>
      <c r="H635" s="7"/>
      <c r="I635" s="7"/>
      <c r="J635" s="7"/>
      <c r="K635" s="7"/>
      <c r="L635" s="7"/>
      <c r="M635" s="7"/>
      <c r="N635" s="7"/>
      <c r="O635" s="7"/>
      <c r="P635" s="7"/>
      <c r="Q635" s="7"/>
      <c r="R635" s="7"/>
      <c r="S635" s="7"/>
      <c r="T635" s="7"/>
      <c r="U635" s="7"/>
    </row>
    <row r="636" ht="14.25" customHeight="1">
      <c r="A636" s="7"/>
      <c r="B636" s="7"/>
      <c r="C636" s="7"/>
      <c r="D636" s="7"/>
      <c r="E636" s="7"/>
      <c r="F636" s="7"/>
      <c r="G636" s="7"/>
      <c r="H636" s="7"/>
      <c r="I636" s="7"/>
      <c r="J636" s="7"/>
      <c r="K636" s="7"/>
      <c r="L636" s="7"/>
      <c r="M636" s="7"/>
      <c r="N636" s="7"/>
      <c r="O636" s="7"/>
      <c r="P636" s="7"/>
      <c r="Q636" s="7"/>
      <c r="R636" s="7"/>
      <c r="S636" s="7"/>
      <c r="T636" s="7"/>
      <c r="U636" s="7"/>
    </row>
    <row r="637" ht="14.25" customHeight="1">
      <c r="A637" s="7"/>
      <c r="B637" s="7"/>
      <c r="C637" s="7"/>
      <c r="D637" s="7"/>
      <c r="E637" s="7"/>
      <c r="F637" s="7"/>
      <c r="G637" s="7"/>
      <c r="H637" s="7"/>
      <c r="I637" s="7"/>
      <c r="J637" s="7"/>
      <c r="K637" s="7"/>
      <c r="L637" s="7"/>
      <c r="M637" s="7"/>
      <c r="N637" s="7"/>
      <c r="O637" s="7"/>
      <c r="P637" s="7"/>
      <c r="Q637" s="7"/>
      <c r="R637" s="7"/>
      <c r="S637" s="7"/>
      <c r="T637" s="7"/>
      <c r="U637" s="7"/>
    </row>
    <row r="638" ht="14.25" customHeight="1">
      <c r="A638" s="7"/>
      <c r="B638" s="7"/>
      <c r="C638" s="7"/>
      <c r="D638" s="7"/>
      <c r="E638" s="7"/>
      <c r="F638" s="7"/>
      <c r="G638" s="7"/>
      <c r="H638" s="7"/>
      <c r="I638" s="7"/>
      <c r="J638" s="7"/>
      <c r="K638" s="7"/>
      <c r="L638" s="7"/>
      <c r="M638" s="7"/>
      <c r="N638" s="7"/>
      <c r="O638" s="7"/>
      <c r="P638" s="7"/>
      <c r="Q638" s="7"/>
      <c r="R638" s="7"/>
      <c r="S638" s="7"/>
      <c r="T638" s="7"/>
      <c r="U638" s="7"/>
    </row>
    <row r="639" ht="14.25" customHeight="1">
      <c r="A639" s="7"/>
      <c r="B639" s="7"/>
      <c r="C639" s="7"/>
      <c r="D639" s="7"/>
      <c r="E639" s="7"/>
      <c r="F639" s="7"/>
      <c r="G639" s="7"/>
      <c r="H639" s="7"/>
      <c r="I639" s="7"/>
      <c r="J639" s="7"/>
      <c r="K639" s="7"/>
      <c r="L639" s="7"/>
      <c r="M639" s="7"/>
      <c r="N639" s="7"/>
      <c r="O639" s="7"/>
      <c r="P639" s="7"/>
      <c r="Q639" s="7"/>
      <c r="R639" s="7"/>
      <c r="S639" s="7"/>
      <c r="T639" s="7"/>
      <c r="U639" s="7"/>
    </row>
    <row r="640" ht="14.25" customHeight="1">
      <c r="A640" s="7"/>
      <c r="B640" s="7"/>
      <c r="C640" s="7"/>
      <c r="D640" s="7"/>
      <c r="E640" s="7"/>
      <c r="F640" s="7"/>
      <c r="G640" s="7"/>
      <c r="H640" s="7"/>
      <c r="I640" s="7"/>
      <c r="J640" s="7"/>
      <c r="K640" s="7"/>
      <c r="L640" s="7"/>
      <c r="M640" s="7"/>
      <c r="N640" s="7"/>
      <c r="O640" s="7"/>
      <c r="P640" s="7"/>
      <c r="Q640" s="7"/>
      <c r="R640" s="7"/>
      <c r="S640" s="7"/>
      <c r="T640" s="7"/>
      <c r="U640" s="7"/>
    </row>
    <row r="641" ht="14.25" customHeight="1">
      <c r="A641" s="7"/>
      <c r="B641" s="7"/>
      <c r="C641" s="7"/>
      <c r="D641" s="7"/>
      <c r="E641" s="7"/>
      <c r="F641" s="7"/>
      <c r="G641" s="7"/>
      <c r="H641" s="7"/>
      <c r="I641" s="7"/>
      <c r="J641" s="7"/>
      <c r="K641" s="7"/>
      <c r="L641" s="7"/>
      <c r="M641" s="7"/>
      <c r="N641" s="7"/>
      <c r="O641" s="7"/>
      <c r="P641" s="7"/>
      <c r="Q641" s="7"/>
      <c r="R641" s="7"/>
      <c r="S641" s="7"/>
      <c r="T641" s="7"/>
      <c r="U641" s="7"/>
    </row>
    <row r="642" ht="14.25" customHeight="1">
      <c r="A642" s="7"/>
      <c r="B642" s="7"/>
      <c r="C642" s="7"/>
      <c r="D642" s="7"/>
      <c r="E642" s="7"/>
      <c r="F642" s="7"/>
      <c r="G642" s="7"/>
      <c r="H642" s="7"/>
      <c r="I642" s="7"/>
      <c r="J642" s="7"/>
      <c r="K642" s="7"/>
      <c r="L642" s="7"/>
      <c r="M642" s="7"/>
      <c r="N642" s="7"/>
      <c r="O642" s="7"/>
      <c r="P642" s="7"/>
      <c r="Q642" s="7"/>
      <c r="R642" s="7"/>
      <c r="S642" s="7"/>
      <c r="T642" s="7"/>
      <c r="U642" s="7"/>
    </row>
    <row r="643" ht="14.25" customHeight="1">
      <c r="A643" s="7"/>
      <c r="B643" s="7"/>
      <c r="C643" s="7"/>
      <c r="D643" s="7"/>
      <c r="E643" s="7"/>
      <c r="F643" s="7"/>
      <c r="G643" s="7"/>
      <c r="H643" s="7"/>
      <c r="I643" s="7"/>
      <c r="J643" s="7"/>
      <c r="K643" s="7"/>
      <c r="L643" s="7"/>
      <c r="M643" s="7"/>
      <c r="N643" s="7"/>
      <c r="O643" s="7"/>
      <c r="P643" s="7"/>
      <c r="Q643" s="7"/>
      <c r="R643" s="7"/>
      <c r="S643" s="7"/>
      <c r="T643" s="7"/>
      <c r="U643" s="7"/>
    </row>
    <row r="644" ht="14.25" customHeight="1">
      <c r="A644" s="7"/>
      <c r="B644" s="7"/>
      <c r="C644" s="7"/>
      <c r="D644" s="7"/>
      <c r="E644" s="7"/>
      <c r="F644" s="7"/>
      <c r="G644" s="7"/>
      <c r="H644" s="7"/>
      <c r="I644" s="7"/>
      <c r="J644" s="7"/>
      <c r="K644" s="7"/>
      <c r="L644" s="7"/>
      <c r="M644" s="7"/>
      <c r="N644" s="7"/>
      <c r="O644" s="7"/>
      <c r="P644" s="7"/>
      <c r="Q644" s="7"/>
      <c r="R644" s="7"/>
      <c r="S644" s="7"/>
      <c r="T644" s="7"/>
      <c r="U644" s="7"/>
    </row>
    <row r="645" ht="14.25" customHeight="1">
      <c r="A645" s="7"/>
      <c r="B645" s="7"/>
      <c r="C645" s="7"/>
      <c r="D645" s="7"/>
      <c r="E645" s="7"/>
      <c r="F645" s="7"/>
      <c r="G645" s="7"/>
      <c r="H645" s="7"/>
      <c r="I645" s="7"/>
      <c r="J645" s="7"/>
      <c r="K645" s="7"/>
      <c r="L645" s="7"/>
      <c r="M645" s="7"/>
      <c r="N645" s="7"/>
      <c r="O645" s="7"/>
      <c r="P645" s="7"/>
      <c r="Q645" s="7"/>
      <c r="R645" s="7"/>
      <c r="S645" s="7"/>
      <c r="T645" s="7"/>
      <c r="U645" s="7"/>
    </row>
    <row r="646" ht="14.25" customHeight="1">
      <c r="A646" s="7"/>
      <c r="B646" s="7"/>
      <c r="C646" s="7"/>
      <c r="D646" s="7"/>
      <c r="E646" s="7"/>
      <c r="F646" s="7"/>
      <c r="G646" s="7"/>
      <c r="H646" s="7"/>
      <c r="I646" s="7"/>
      <c r="J646" s="7"/>
      <c r="K646" s="7"/>
      <c r="L646" s="7"/>
      <c r="M646" s="7"/>
      <c r="N646" s="7"/>
      <c r="O646" s="7"/>
      <c r="P646" s="7"/>
      <c r="Q646" s="7"/>
      <c r="R646" s="7"/>
      <c r="S646" s="7"/>
      <c r="T646" s="7"/>
      <c r="U646" s="7"/>
    </row>
    <row r="647" ht="14.25" customHeight="1">
      <c r="A647" s="7"/>
      <c r="B647" s="7"/>
      <c r="C647" s="7"/>
      <c r="D647" s="7"/>
      <c r="E647" s="7"/>
      <c r="F647" s="7"/>
      <c r="G647" s="7"/>
      <c r="H647" s="7"/>
      <c r="I647" s="7"/>
      <c r="J647" s="7"/>
      <c r="K647" s="7"/>
      <c r="L647" s="7"/>
      <c r="M647" s="7"/>
      <c r="N647" s="7"/>
      <c r="O647" s="7"/>
      <c r="P647" s="7"/>
      <c r="Q647" s="7"/>
      <c r="R647" s="7"/>
      <c r="S647" s="7"/>
      <c r="T647" s="7"/>
      <c r="U647" s="7"/>
    </row>
    <row r="648" ht="14.25" customHeight="1">
      <c r="A648" s="7"/>
      <c r="B648" s="7"/>
      <c r="C648" s="7"/>
      <c r="D648" s="7"/>
      <c r="E648" s="7"/>
      <c r="F648" s="7"/>
      <c r="G648" s="7"/>
      <c r="H648" s="7"/>
      <c r="I648" s="7"/>
      <c r="J648" s="7"/>
      <c r="K648" s="7"/>
      <c r="L648" s="7"/>
      <c r="M648" s="7"/>
      <c r="N648" s="7"/>
      <c r="O648" s="7"/>
      <c r="P648" s="7"/>
      <c r="Q648" s="7"/>
      <c r="R648" s="7"/>
      <c r="S648" s="7"/>
      <c r="T648" s="7"/>
      <c r="U648" s="7"/>
    </row>
    <row r="649" ht="14.25" customHeight="1">
      <c r="A649" s="7"/>
      <c r="B649" s="7"/>
      <c r="C649" s="7"/>
      <c r="D649" s="7"/>
      <c r="E649" s="7"/>
      <c r="F649" s="7"/>
      <c r="G649" s="7"/>
      <c r="H649" s="7"/>
      <c r="I649" s="7"/>
      <c r="J649" s="7"/>
      <c r="K649" s="7"/>
      <c r="L649" s="7"/>
      <c r="M649" s="7"/>
      <c r="N649" s="7"/>
      <c r="O649" s="7"/>
      <c r="P649" s="7"/>
      <c r="Q649" s="7"/>
      <c r="R649" s="7"/>
      <c r="S649" s="7"/>
      <c r="T649" s="7"/>
      <c r="U649" s="7"/>
    </row>
    <row r="650" ht="14.25" customHeight="1">
      <c r="A650" s="7"/>
      <c r="B650" s="7"/>
      <c r="C650" s="7"/>
      <c r="D650" s="7"/>
      <c r="E650" s="7"/>
      <c r="F650" s="7"/>
      <c r="G650" s="7"/>
      <c r="H650" s="7"/>
      <c r="I650" s="7"/>
      <c r="J650" s="7"/>
      <c r="K650" s="7"/>
      <c r="L650" s="7"/>
      <c r="M650" s="7"/>
      <c r="N650" s="7"/>
      <c r="O650" s="7"/>
      <c r="P650" s="7"/>
      <c r="Q650" s="7"/>
      <c r="R650" s="7"/>
      <c r="S650" s="7"/>
      <c r="T650" s="7"/>
      <c r="U650" s="7"/>
    </row>
    <row r="651" ht="14.25" customHeight="1">
      <c r="A651" s="7"/>
      <c r="B651" s="7"/>
      <c r="C651" s="7"/>
      <c r="D651" s="7"/>
      <c r="E651" s="7"/>
      <c r="F651" s="7"/>
      <c r="G651" s="7"/>
      <c r="H651" s="7"/>
      <c r="I651" s="7"/>
      <c r="J651" s="7"/>
      <c r="K651" s="7"/>
      <c r="L651" s="7"/>
      <c r="M651" s="7"/>
      <c r="N651" s="7"/>
      <c r="O651" s="7"/>
      <c r="P651" s="7"/>
      <c r="Q651" s="7"/>
      <c r="R651" s="7"/>
      <c r="S651" s="7"/>
      <c r="T651" s="7"/>
      <c r="U651" s="7"/>
    </row>
    <row r="652" ht="14.25" customHeight="1">
      <c r="A652" s="7"/>
      <c r="B652" s="7"/>
      <c r="C652" s="7"/>
      <c r="D652" s="7"/>
      <c r="E652" s="7"/>
      <c r="F652" s="7"/>
      <c r="G652" s="7"/>
      <c r="H652" s="7"/>
      <c r="I652" s="7"/>
      <c r="J652" s="7"/>
      <c r="K652" s="7"/>
      <c r="L652" s="7"/>
      <c r="M652" s="7"/>
      <c r="N652" s="7"/>
      <c r="O652" s="7"/>
      <c r="P652" s="7"/>
      <c r="Q652" s="7"/>
      <c r="R652" s="7"/>
      <c r="S652" s="7"/>
      <c r="T652" s="7"/>
      <c r="U652" s="7"/>
    </row>
    <row r="653" ht="14.25" customHeight="1">
      <c r="A653" s="7"/>
      <c r="B653" s="7"/>
      <c r="C653" s="7"/>
      <c r="D653" s="7"/>
      <c r="E653" s="7"/>
      <c r="F653" s="7"/>
      <c r="G653" s="7"/>
      <c r="H653" s="7"/>
      <c r="I653" s="7"/>
      <c r="J653" s="7"/>
      <c r="K653" s="7"/>
      <c r="L653" s="7"/>
      <c r="M653" s="7"/>
      <c r="N653" s="7"/>
      <c r="O653" s="7"/>
      <c r="P653" s="7"/>
      <c r="Q653" s="7"/>
      <c r="R653" s="7"/>
      <c r="S653" s="7"/>
      <c r="T653" s="7"/>
      <c r="U653" s="7"/>
    </row>
    <row r="654" ht="14.25" customHeight="1">
      <c r="A654" s="7"/>
      <c r="B654" s="7"/>
      <c r="C654" s="7"/>
      <c r="D654" s="7"/>
      <c r="E654" s="7"/>
      <c r="F654" s="7"/>
      <c r="G654" s="7"/>
      <c r="H654" s="7"/>
      <c r="I654" s="7"/>
      <c r="J654" s="7"/>
      <c r="K654" s="7"/>
      <c r="L654" s="7"/>
      <c r="M654" s="7"/>
      <c r="N654" s="7"/>
      <c r="O654" s="7"/>
      <c r="P654" s="7"/>
      <c r="Q654" s="7"/>
      <c r="R654" s="7"/>
      <c r="S654" s="7"/>
      <c r="T654" s="7"/>
      <c r="U654" s="7"/>
    </row>
    <row r="655" ht="14.25" customHeight="1">
      <c r="A655" s="7"/>
      <c r="B655" s="7"/>
      <c r="C655" s="7"/>
      <c r="D655" s="7"/>
      <c r="E655" s="7"/>
      <c r="F655" s="7"/>
      <c r="G655" s="7"/>
      <c r="H655" s="7"/>
      <c r="I655" s="7"/>
      <c r="J655" s="7"/>
      <c r="K655" s="7"/>
      <c r="L655" s="7"/>
      <c r="M655" s="7"/>
      <c r="N655" s="7"/>
      <c r="O655" s="7"/>
      <c r="P655" s="7"/>
      <c r="Q655" s="7"/>
      <c r="R655" s="7"/>
      <c r="S655" s="7"/>
      <c r="T655" s="7"/>
      <c r="U655" s="7"/>
    </row>
    <row r="656" ht="14.25" customHeight="1">
      <c r="A656" s="7"/>
      <c r="B656" s="7"/>
      <c r="C656" s="7"/>
      <c r="D656" s="7"/>
      <c r="E656" s="7"/>
      <c r="F656" s="7"/>
      <c r="G656" s="7"/>
      <c r="H656" s="7"/>
      <c r="I656" s="7"/>
      <c r="J656" s="7"/>
      <c r="K656" s="7"/>
      <c r="L656" s="7"/>
      <c r="M656" s="7"/>
      <c r="N656" s="7"/>
      <c r="O656" s="7"/>
      <c r="P656" s="7"/>
      <c r="Q656" s="7"/>
      <c r="R656" s="7"/>
      <c r="S656" s="7"/>
      <c r="T656" s="7"/>
      <c r="U656" s="7"/>
    </row>
    <row r="657" ht="14.25" customHeight="1">
      <c r="A657" s="7"/>
      <c r="B657" s="7"/>
      <c r="C657" s="7"/>
      <c r="D657" s="7"/>
      <c r="E657" s="7"/>
      <c r="F657" s="7"/>
      <c r="G657" s="7"/>
      <c r="H657" s="7"/>
      <c r="I657" s="7"/>
      <c r="J657" s="7"/>
      <c r="K657" s="7"/>
      <c r="L657" s="7"/>
      <c r="M657" s="7"/>
      <c r="N657" s="7"/>
      <c r="O657" s="7"/>
      <c r="P657" s="7"/>
      <c r="Q657" s="7"/>
      <c r="R657" s="7"/>
      <c r="S657" s="7"/>
      <c r="T657" s="7"/>
      <c r="U657" s="7"/>
    </row>
    <row r="658" ht="14.25" customHeight="1">
      <c r="A658" s="7"/>
      <c r="B658" s="7"/>
      <c r="C658" s="7"/>
      <c r="D658" s="7"/>
      <c r="E658" s="7"/>
      <c r="F658" s="7"/>
      <c r="G658" s="7"/>
      <c r="H658" s="7"/>
      <c r="I658" s="7"/>
      <c r="J658" s="7"/>
      <c r="K658" s="7"/>
      <c r="L658" s="7"/>
      <c r="M658" s="7"/>
      <c r="N658" s="7"/>
      <c r="O658" s="7"/>
      <c r="P658" s="7"/>
      <c r="Q658" s="7"/>
      <c r="R658" s="7"/>
      <c r="S658" s="7"/>
      <c r="T658" s="7"/>
      <c r="U658" s="7"/>
    </row>
    <row r="659" ht="14.25" customHeight="1">
      <c r="A659" s="7"/>
      <c r="B659" s="7"/>
      <c r="C659" s="7"/>
      <c r="D659" s="7"/>
      <c r="E659" s="7"/>
      <c r="F659" s="7"/>
      <c r="G659" s="7"/>
      <c r="H659" s="7"/>
      <c r="I659" s="7"/>
      <c r="J659" s="7"/>
      <c r="K659" s="7"/>
      <c r="L659" s="7"/>
      <c r="M659" s="7"/>
      <c r="N659" s="7"/>
      <c r="O659" s="7"/>
      <c r="P659" s="7"/>
      <c r="Q659" s="7"/>
      <c r="R659" s="7"/>
      <c r="S659" s="7"/>
      <c r="T659" s="7"/>
      <c r="U659" s="7"/>
    </row>
    <row r="660" ht="14.25" customHeight="1">
      <c r="A660" s="7"/>
      <c r="B660" s="7"/>
      <c r="C660" s="7"/>
      <c r="D660" s="7"/>
      <c r="E660" s="7"/>
      <c r="F660" s="7"/>
      <c r="G660" s="7"/>
      <c r="H660" s="7"/>
      <c r="I660" s="7"/>
      <c r="J660" s="7"/>
      <c r="K660" s="7"/>
      <c r="L660" s="7"/>
      <c r="M660" s="7"/>
      <c r="N660" s="7"/>
      <c r="O660" s="7"/>
      <c r="P660" s="7"/>
      <c r="Q660" s="7"/>
      <c r="R660" s="7"/>
      <c r="S660" s="7"/>
      <c r="T660" s="7"/>
      <c r="U660" s="7"/>
    </row>
    <row r="661" ht="14.25" customHeight="1">
      <c r="A661" s="7"/>
      <c r="B661" s="7"/>
      <c r="C661" s="7"/>
      <c r="D661" s="7"/>
      <c r="E661" s="7"/>
      <c r="F661" s="7"/>
      <c r="G661" s="7"/>
      <c r="H661" s="7"/>
      <c r="I661" s="7"/>
      <c r="J661" s="7"/>
      <c r="K661" s="7"/>
      <c r="L661" s="7"/>
      <c r="M661" s="7"/>
      <c r="N661" s="7"/>
      <c r="O661" s="7"/>
      <c r="P661" s="7"/>
      <c r="Q661" s="7"/>
      <c r="R661" s="7"/>
      <c r="S661" s="7"/>
      <c r="T661" s="7"/>
      <c r="U661" s="7"/>
    </row>
    <row r="662" ht="14.25" customHeight="1">
      <c r="A662" s="7"/>
      <c r="B662" s="7"/>
      <c r="C662" s="7"/>
      <c r="D662" s="7"/>
      <c r="E662" s="7"/>
      <c r="F662" s="7"/>
      <c r="G662" s="7"/>
      <c r="H662" s="7"/>
      <c r="I662" s="7"/>
      <c r="J662" s="7"/>
      <c r="K662" s="7"/>
      <c r="L662" s="7"/>
      <c r="M662" s="7"/>
      <c r="N662" s="7"/>
      <c r="O662" s="7"/>
      <c r="P662" s="7"/>
      <c r="Q662" s="7"/>
      <c r="R662" s="7"/>
      <c r="S662" s="7"/>
      <c r="T662" s="7"/>
      <c r="U662" s="7"/>
    </row>
    <row r="663" ht="14.25" customHeight="1">
      <c r="A663" s="7"/>
      <c r="B663" s="7"/>
      <c r="C663" s="7"/>
      <c r="D663" s="7"/>
      <c r="E663" s="7"/>
      <c r="F663" s="7"/>
      <c r="G663" s="7"/>
      <c r="H663" s="7"/>
      <c r="I663" s="7"/>
      <c r="J663" s="7"/>
      <c r="K663" s="7"/>
      <c r="L663" s="7"/>
      <c r="M663" s="7"/>
      <c r="N663" s="7"/>
      <c r="O663" s="7"/>
      <c r="P663" s="7"/>
      <c r="Q663" s="7"/>
      <c r="R663" s="7"/>
      <c r="S663" s="7"/>
      <c r="T663" s="7"/>
      <c r="U663" s="7"/>
    </row>
    <row r="664" ht="14.25" customHeight="1">
      <c r="A664" s="7"/>
      <c r="B664" s="7"/>
      <c r="C664" s="7"/>
      <c r="D664" s="7"/>
      <c r="E664" s="7"/>
      <c r="F664" s="7"/>
      <c r="G664" s="7"/>
      <c r="H664" s="7"/>
      <c r="I664" s="7"/>
      <c r="J664" s="7"/>
      <c r="K664" s="7"/>
      <c r="L664" s="7"/>
      <c r="M664" s="7"/>
      <c r="N664" s="7"/>
      <c r="O664" s="7"/>
      <c r="P664" s="7"/>
      <c r="Q664" s="7"/>
      <c r="R664" s="7"/>
      <c r="S664" s="7"/>
      <c r="T664" s="7"/>
      <c r="U664" s="7"/>
    </row>
    <row r="665" ht="14.25" customHeight="1">
      <c r="A665" s="7"/>
      <c r="B665" s="7"/>
      <c r="C665" s="7"/>
      <c r="D665" s="7"/>
      <c r="E665" s="7"/>
      <c r="F665" s="7"/>
      <c r="G665" s="7"/>
      <c r="H665" s="7"/>
      <c r="I665" s="7"/>
      <c r="J665" s="7"/>
      <c r="K665" s="7"/>
      <c r="L665" s="7"/>
      <c r="M665" s="7"/>
      <c r="N665" s="7"/>
      <c r="O665" s="7"/>
      <c r="P665" s="7"/>
      <c r="Q665" s="7"/>
      <c r="R665" s="7"/>
      <c r="S665" s="7"/>
      <c r="T665" s="7"/>
      <c r="U665" s="7"/>
    </row>
    <row r="666" ht="14.25" customHeight="1">
      <c r="A666" s="7"/>
      <c r="B666" s="7"/>
      <c r="C666" s="7"/>
      <c r="D666" s="7"/>
      <c r="E666" s="7"/>
      <c r="F666" s="7"/>
      <c r="G666" s="7"/>
      <c r="H666" s="7"/>
      <c r="I666" s="7"/>
      <c r="J666" s="7"/>
      <c r="K666" s="7"/>
      <c r="L666" s="7"/>
      <c r="M666" s="7"/>
      <c r="N666" s="7"/>
      <c r="O666" s="7"/>
      <c r="P666" s="7"/>
      <c r="Q666" s="7"/>
      <c r="R666" s="7"/>
      <c r="S666" s="7"/>
      <c r="T666" s="7"/>
      <c r="U666" s="7"/>
    </row>
    <row r="667" ht="14.25" customHeight="1">
      <c r="A667" s="7"/>
      <c r="B667" s="7"/>
      <c r="C667" s="7"/>
      <c r="D667" s="7"/>
      <c r="E667" s="7"/>
      <c r="F667" s="7"/>
      <c r="G667" s="7"/>
      <c r="H667" s="7"/>
      <c r="I667" s="7"/>
      <c r="J667" s="7"/>
      <c r="K667" s="7"/>
      <c r="L667" s="7"/>
      <c r="M667" s="7"/>
      <c r="N667" s="7"/>
      <c r="O667" s="7"/>
      <c r="P667" s="7"/>
      <c r="Q667" s="7"/>
      <c r="R667" s="7"/>
      <c r="S667" s="7"/>
      <c r="T667" s="7"/>
      <c r="U667" s="7"/>
    </row>
    <row r="668" ht="14.25" customHeight="1">
      <c r="A668" s="7"/>
      <c r="B668" s="7"/>
      <c r="C668" s="7"/>
      <c r="D668" s="7"/>
      <c r="E668" s="7"/>
      <c r="F668" s="7"/>
      <c r="G668" s="7"/>
      <c r="H668" s="7"/>
      <c r="I668" s="7"/>
      <c r="J668" s="7"/>
      <c r="K668" s="7"/>
      <c r="L668" s="7"/>
      <c r="M668" s="7"/>
      <c r="N668" s="7"/>
      <c r="O668" s="7"/>
      <c r="P668" s="7"/>
      <c r="Q668" s="7"/>
      <c r="R668" s="7"/>
      <c r="S668" s="7"/>
      <c r="T668" s="7"/>
      <c r="U668" s="7"/>
    </row>
    <row r="669" ht="14.25" customHeight="1">
      <c r="A669" s="7"/>
      <c r="B669" s="7"/>
      <c r="C669" s="7"/>
      <c r="D669" s="7"/>
      <c r="E669" s="7"/>
      <c r="F669" s="7"/>
      <c r="G669" s="7"/>
      <c r="H669" s="7"/>
      <c r="I669" s="7"/>
      <c r="J669" s="7"/>
      <c r="K669" s="7"/>
      <c r="L669" s="7"/>
      <c r="M669" s="7"/>
      <c r="N669" s="7"/>
      <c r="O669" s="7"/>
      <c r="P669" s="7"/>
      <c r="Q669" s="7"/>
      <c r="R669" s="7"/>
      <c r="S669" s="7"/>
      <c r="T669" s="7"/>
      <c r="U669" s="7"/>
    </row>
    <row r="670" ht="14.25" customHeight="1">
      <c r="A670" s="7"/>
      <c r="B670" s="7"/>
      <c r="C670" s="7"/>
      <c r="D670" s="7"/>
      <c r="E670" s="7"/>
      <c r="F670" s="7"/>
      <c r="G670" s="7"/>
      <c r="H670" s="7"/>
      <c r="I670" s="7"/>
      <c r="J670" s="7"/>
      <c r="K670" s="7"/>
      <c r="L670" s="7"/>
      <c r="M670" s="7"/>
      <c r="N670" s="7"/>
      <c r="O670" s="7"/>
      <c r="P670" s="7"/>
      <c r="Q670" s="7"/>
      <c r="R670" s="7"/>
      <c r="S670" s="7"/>
      <c r="T670" s="7"/>
      <c r="U670" s="7"/>
    </row>
    <row r="671" ht="14.25" customHeight="1">
      <c r="A671" s="7"/>
      <c r="B671" s="7"/>
      <c r="C671" s="7"/>
      <c r="D671" s="7"/>
      <c r="E671" s="7"/>
      <c r="F671" s="7"/>
      <c r="G671" s="7"/>
      <c r="H671" s="7"/>
      <c r="I671" s="7"/>
      <c r="J671" s="7"/>
      <c r="K671" s="7"/>
      <c r="L671" s="7"/>
      <c r="M671" s="7"/>
      <c r="N671" s="7"/>
      <c r="O671" s="7"/>
      <c r="P671" s="7"/>
      <c r="Q671" s="7"/>
      <c r="R671" s="7"/>
      <c r="S671" s="7"/>
      <c r="T671" s="7"/>
      <c r="U671" s="7"/>
    </row>
    <row r="672" ht="14.25" customHeight="1">
      <c r="A672" s="7"/>
      <c r="B672" s="7"/>
      <c r="C672" s="7"/>
      <c r="D672" s="7"/>
      <c r="E672" s="7"/>
      <c r="F672" s="7"/>
      <c r="G672" s="7"/>
      <c r="H672" s="7"/>
      <c r="I672" s="7"/>
      <c r="J672" s="7"/>
      <c r="K672" s="7"/>
      <c r="L672" s="7"/>
      <c r="M672" s="7"/>
      <c r="N672" s="7"/>
      <c r="O672" s="7"/>
      <c r="P672" s="7"/>
      <c r="Q672" s="7"/>
      <c r="R672" s="7"/>
      <c r="S672" s="7"/>
      <c r="T672" s="7"/>
      <c r="U672" s="7"/>
    </row>
    <row r="673" ht="14.25" customHeight="1">
      <c r="A673" s="7"/>
      <c r="B673" s="7"/>
      <c r="C673" s="7"/>
      <c r="D673" s="7"/>
      <c r="E673" s="7"/>
      <c r="F673" s="7"/>
      <c r="G673" s="7"/>
      <c r="H673" s="7"/>
      <c r="I673" s="7"/>
      <c r="J673" s="7"/>
      <c r="K673" s="7"/>
      <c r="L673" s="7"/>
      <c r="M673" s="7"/>
      <c r="N673" s="7"/>
      <c r="O673" s="7"/>
      <c r="P673" s="7"/>
      <c r="Q673" s="7"/>
      <c r="R673" s="7"/>
      <c r="S673" s="7"/>
      <c r="T673" s="7"/>
      <c r="U673" s="7"/>
    </row>
    <row r="674" ht="14.25" customHeight="1">
      <c r="A674" s="7"/>
      <c r="B674" s="7"/>
      <c r="C674" s="7"/>
      <c r="D674" s="7"/>
      <c r="E674" s="7"/>
      <c r="F674" s="7"/>
      <c r="G674" s="7"/>
      <c r="H674" s="7"/>
      <c r="I674" s="7"/>
      <c r="J674" s="7"/>
      <c r="K674" s="7"/>
      <c r="L674" s="7"/>
      <c r="M674" s="7"/>
      <c r="N674" s="7"/>
      <c r="O674" s="7"/>
      <c r="P674" s="7"/>
      <c r="Q674" s="7"/>
      <c r="R674" s="7"/>
      <c r="S674" s="7"/>
      <c r="T674" s="7"/>
      <c r="U674" s="7"/>
    </row>
    <row r="675" ht="14.25" customHeight="1">
      <c r="A675" s="7"/>
      <c r="B675" s="7"/>
      <c r="C675" s="7"/>
      <c r="D675" s="7"/>
      <c r="E675" s="7"/>
      <c r="F675" s="7"/>
      <c r="G675" s="7"/>
      <c r="H675" s="7"/>
      <c r="I675" s="7"/>
      <c r="J675" s="7"/>
      <c r="K675" s="7"/>
      <c r="L675" s="7"/>
      <c r="M675" s="7"/>
      <c r="N675" s="7"/>
      <c r="O675" s="7"/>
      <c r="P675" s="7"/>
      <c r="Q675" s="7"/>
      <c r="R675" s="7"/>
      <c r="S675" s="7"/>
      <c r="T675" s="7"/>
      <c r="U675" s="7"/>
    </row>
    <row r="676" ht="14.25" customHeight="1">
      <c r="A676" s="7"/>
      <c r="B676" s="7"/>
      <c r="C676" s="7"/>
      <c r="D676" s="7"/>
      <c r="E676" s="7"/>
      <c r="F676" s="7"/>
      <c r="G676" s="7"/>
      <c r="H676" s="7"/>
      <c r="I676" s="7"/>
      <c r="J676" s="7"/>
      <c r="K676" s="7"/>
      <c r="L676" s="7"/>
      <c r="M676" s="7"/>
      <c r="N676" s="7"/>
      <c r="O676" s="7"/>
      <c r="P676" s="7"/>
      <c r="Q676" s="7"/>
      <c r="R676" s="7"/>
      <c r="S676" s="7"/>
      <c r="T676" s="7"/>
      <c r="U676" s="7"/>
    </row>
    <row r="677" ht="14.25" customHeight="1">
      <c r="A677" s="7"/>
      <c r="B677" s="7"/>
      <c r="C677" s="7"/>
      <c r="D677" s="7"/>
      <c r="E677" s="7"/>
      <c r="F677" s="7"/>
      <c r="G677" s="7"/>
      <c r="H677" s="7"/>
      <c r="I677" s="7"/>
      <c r="J677" s="7"/>
      <c r="K677" s="7"/>
      <c r="L677" s="7"/>
      <c r="M677" s="7"/>
      <c r="N677" s="7"/>
      <c r="O677" s="7"/>
      <c r="P677" s="7"/>
      <c r="Q677" s="7"/>
      <c r="R677" s="7"/>
      <c r="S677" s="7"/>
      <c r="T677" s="7"/>
      <c r="U677" s="7"/>
    </row>
    <row r="678" ht="14.25" customHeight="1">
      <c r="A678" s="7"/>
      <c r="B678" s="7"/>
      <c r="C678" s="7"/>
      <c r="D678" s="7"/>
      <c r="E678" s="7"/>
      <c r="F678" s="7"/>
      <c r="G678" s="7"/>
      <c r="H678" s="7"/>
      <c r="I678" s="7"/>
      <c r="J678" s="7"/>
      <c r="K678" s="7"/>
      <c r="L678" s="7"/>
      <c r="M678" s="7"/>
      <c r="N678" s="7"/>
      <c r="O678" s="7"/>
      <c r="P678" s="7"/>
      <c r="Q678" s="7"/>
      <c r="R678" s="7"/>
      <c r="S678" s="7"/>
      <c r="T678" s="7"/>
      <c r="U678" s="7"/>
    </row>
    <row r="679" ht="14.25" customHeight="1">
      <c r="A679" s="7"/>
      <c r="B679" s="7"/>
      <c r="C679" s="7"/>
      <c r="D679" s="7"/>
      <c r="E679" s="7"/>
      <c r="F679" s="7"/>
      <c r="G679" s="7"/>
      <c r="H679" s="7"/>
      <c r="I679" s="7"/>
      <c r="J679" s="7"/>
      <c r="K679" s="7"/>
      <c r="L679" s="7"/>
      <c r="M679" s="7"/>
      <c r="N679" s="7"/>
      <c r="O679" s="7"/>
      <c r="P679" s="7"/>
      <c r="Q679" s="7"/>
      <c r="R679" s="7"/>
      <c r="S679" s="7"/>
      <c r="T679" s="7"/>
      <c r="U679" s="7"/>
    </row>
    <row r="680" ht="14.25" customHeight="1">
      <c r="A680" s="7"/>
      <c r="B680" s="7"/>
      <c r="C680" s="7"/>
      <c r="D680" s="7"/>
      <c r="E680" s="7"/>
      <c r="F680" s="7"/>
      <c r="G680" s="7"/>
      <c r="H680" s="7"/>
      <c r="I680" s="7"/>
      <c r="J680" s="7"/>
      <c r="K680" s="7"/>
      <c r="L680" s="7"/>
      <c r="M680" s="7"/>
      <c r="N680" s="7"/>
      <c r="O680" s="7"/>
      <c r="P680" s="7"/>
      <c r="Q680" s="7"/>
      <c r="R680" s="7"/>
      <c r="S680" s="7"/>
      <c r="T680" s="7"/>
      <c r="U680" s="7"/>
    </row>
    <row r="681" ht="14.25" customHeight="1">
      <c r="A681" s="7"/>
      <c r="B681" s="7"/>
      <c r="C681" s="7"/>
      <c r="D681" s="7"/>
      <c r="E681" s="7"/>
      <c r="F681" s="7"/>
      <c r="G681" s="7"/>
      <c r="H681" s="7"/>
      <c r="I681" s="7"/>
      <c r="J681" s="7"/>
      <c r="K681" s="7"/>
      <c r="L681" s="7"/>
      <c r="M681" s="7"/>
      <c r="N681" s="7"/>
      <c r="O681" s="7"/>
      <c r="P681" s="7"/>
      <c r="Q681" s="7"/>
      <c r="R681" s="7"/>
      <c r="S681" s="7"/>
      <c r="T681" s="7"/>
      <c r="U681" s="7"/>
    </row>
    <row r="682" ht="14.25" customHeight="1">
      <c r="A682" s="7"/>
      <c r="B682" s="7"/>
      <c r="C682" s="7"/>
      <c r="D682" s="7"/>
      <c r="E682" s="7"/>
      <c r="F682" s="7"/>
      <c r="G682" s="7"/>
      <c r="H682" s="7"/>
      <c r="I682" s="7"/>
      <c r="J682" s="7"/>
      <c r="K682" s="7"/>
      <c r="L682" s="7"/>
      <c r="M682" s="7"/>
      <c r="N682" s="7"/>
      <c r="O682" s="7"/>
      <c r="P682" s="7"/>
      <c r="Q682" s="7"/>
      <c r="R682" s="7"/>
      <c r="S682" s="7"/>
      <c r="T682" s="7"/>
      <c r="U682" s="7"/>
    </row>
    <row r="683" ht="14.25" customHeight="1">
      <c r="A683" s="7"/>
      <c r="B683" s="7"/>
      <c r="C683" s="7"/>
      <c r="D683" s="7"/>
      <c r="E683" s="7"/>
      <c r="F683" s="7"/>
      <c r="G683" s="7"/>
      <c r="H683" s="7"/>
      <c r="I683" s="7"/>
      <c r="J683" s="7"/>
      <c r="K683" s="7"/>
      <c r="L683" s="7"/>
      <c r="M683" s="7"/>
      <c r="N683" s="7"/>
      <c r="O683" s="7"/>
      <c r="P683" s="7"/>
      <c r="Q683" s="7"/>
      <c r="R683" s="7"/>
      <c r="S683" s="7"/>
      <c r="T683" s="7"/>
      <c r="U683" s="7"/>
    </row>
    <row r="684" ht="14.25" customHeight="1">
      <c r="A684" s="7"/>
      <c r="B684" s="7"/>
      <c r="C684" s="7"/>
      <c r="D684" s="7"/>
      <c r="E684" s="7"/>
      <c r="F684" s="7"/>
      <c r="G684" s="7"/>
      <c r="H684" s="7"/>
      <c r="I684" s="7"/>
      <c r="J684" s="7"/>
      <c r="K684" s="7"/>
      <c r="L684" s="7"/>
      <c r="M684" s="7"/>
      <c r="N684" s="7"/>
      <c r="O684" s="7"/>
      <c r="P684" s="7"/>
      <c r="Q684" s="7"/>
      <c r="R684" s="7"/>
      <c r="S684" s="7"/>
      <c r="T684" s="7"/>
      <c r="U684" s="7"/>
    </row>
    <row r="685" ht="14.25" customHeight="1">
      <c r="A685" s="7"/>
      <c r="B685" s="7"/>
      <c r="C685" s="7"/>
      <c r="D685" s="7"/>
      <c r="E685" s="7"/>
      <c r="F685" s="7"/>
      <c r="G685" s="7"/>
      <c r="H685" s="7"/>
      <c r="I685" s="7"/>
      <c r="J685" s="7"/>
      <c r="K685" s="7"/>
      <c r="L685" s="7"/>
      <c r="M685" s="7"/>
      <c r="N685" s="7"/>
      <c r="O685" s="7"/>
      <c r="P685" s="7"/>
      <c r="Q685" s="7"/>
      <c r="R685" s="7"/>
      <c r="S685" s="7"/>
      <c r="T685" s="7"/>
      <c r="U685" s="7"/>
    </row>
    <row r="686" ht="14.25" customHeight="1">
      <c r="A686" s="7"/>
      <c r="B686" s="7"/>
      <c r="C686" s="7"/>
      <c r="D686" s="7"/>
      <c r="E686" s="7"/>
      <c r="F686" s="7"/>
      <c r="G686" s="7"/>
      <c r="H686" s="7"/>
      <c r="I686" s="7"/>
      <c r="J686" s="7"/>
      <c r="K686" s="7"/>
      <c r="L686" s="7"/>
      <c r="M686" s="7"/>
      <c r="N686" s="7"/>
      <c r="O686" s="7"/>
      <c r="P686" s="7"/>
      <c r="Q686" s="7"/>
      <c r="R686" s="7"/>
      <c r="S686" s="7"/>
      <c r="T686" s="7"/>
      <c r="U686" s="7"/>
    </row>
    <row r="687" ht="14.25" customHeight="1">
      <c r="A687" s="7"/>
      <c r="B687" s="7"/>
      <c r="C687" s="7"/>
      <c r="D687" s="7"/>
      <c r="E687" s="7"/>
      <c r="F687" s="7"/>
      <c r="G687" s="7"/>
      <c r="H687" s="7"/>
      <c r="I687" s="7"/>
      <c r="J687" s="7"/>
      <c r="K687" s="7"/>
      <c r="L687" s="7"/>
      <c r="M687" s="7"/>
      <c r="N687" s="7"/>
      <c r="O687" s="7"/>
      <c r="P687" s="7"/>
      <c r="Q687" s="7"/>
      <c r="R687" s="7"/>
      <c r="S687" s="7"/>
      <c r="T687" s="7"/>
      <c r="U687" s="7"/>
    </row>
    <row r="688" ht="14.25" customHeight="1">
      <c r="A688" s="7"/>
      <c r="B688" s="7"/>
      <c r="C688" s="7"/>
      <c r="D688" s="7"/>
      <c r="E688" s="7"/>
      <c r="F688" s="7"/>
      <c r="G688" s="7"/>
      <c r="H688" s="7"/>
      <c r="I688" s="7"/>
      <c r="J688" s="7"/>
      <c r="K688" s="7"/>
      <c r="L688" s="7"/>
      <c r="M688" s="7"/>
      <c r="N688" s="7"/>
      <c r="O688" s="7"/>
      <c r="P688" s="7"/>
      <c r="Q688" s="7"/>
      <c r="R688" s="7"/>
      <c r="S688" s="7"/>
      <c r="T688" s="7"/>
      <c r="U688" s="7"/>
    </row>
    <row r="689" ht="14.25" customHeight="1">
      <c r="A689" s="7"/>
      <c r="B689" s="7"/>
      <c r="C689" s="7"/>
      <c r="D689" s="7"/>
      <c r="E689" s="7"/>
      <c r="F689" s="7"/>
      <c r="G689" s="7"/>
      <c r="H689" s="7"/>
      <c r="I689" s="7"/>
      <c r="J689" s="7"/>
      <c r="K689" s="7"/>
      <c r="L689" s="7"/>
      <c r="M689" s="7"/>
      <c r="N689" s="7"/>
      <c r="O689" s="7"/>
      <c r="P689" s="7"/>
      <c r="Q689" s="7"/>
      <c r="R689" s="7"/>
      <c r="S689" s="7"/>
      <c r="T689" s="7"/>
      <c r="U689" s="7"/>
    </row>
    <row r="690" ht="14.25" customHeight="1">
      <c r="A690" s="7"/>
      <c r="B690" s="7"/>
      <c r="C690" s="7"/>
      <c r="D690" s="7"/>
      <c r="E690" s="7"/>
      <c r="F690" s="7"/>
      <c r="G690" s="7"/>
      <c r="H690" s="7"/>
      <c r="I690" s="7"/>
      <c r="J690" s="7"/>
      <c r="K690" s="7"/>
      <c r="L690" s="7"/>
      <c r="M690" s="7"/>
      <c r="N690" s="7"/>
      <c r="O690" s="7"/>
      <c r="P690" s="7"/>
      <c r="Q690" s="7"/>
      <c r="R690" s="7"/>
      <c r="S690" s="7"/>
      <c r="T690" s="7"/>
      <c r="U690" s="7"/>
    </row>
    <row r="691" ht="14.25" customHeight="1">
      <c r="A691" s="7"/>
      <c r="B691" s="7"/>
      <c r="C691" s="7"/>
      <c r="D691" s="7"/>
      <c r="E691" s="7"/>
      <c r="F691" s="7"/>
      <c r="G691" s="7"/>
      <c r="H691" s="7"/>
      <c r="I691" s="7"/>
      <c r="J691" s="7"/>
      <c r="K691" s="7"/>
      <c r="L691" s="7"/>
      <c r="M691" s="7"/>
      <c r="N691" s="7"/>
      <c r="O691" s="7"/>
      <c r="P691" s="7"/>
      <c r="Q691" s="7"/>
      <c r="R691" s="7"/>
      <c r="S691" s="7"/>
      <c r="T691" s="7"/>
      <c r="U691" s="7"/>
    </row>
    <row r="692" ht="14.25" customHeight="1">
      <c r="A692" s="7"/>
      <c r="B692" s="7"/>
      <c r="C692" s="7"/>
      <c r="D692" s="7"/>
      <c r="E692" s="7"/>
      <c r="F692" s="7"/>
      <c r="G692" s="7"/>
      <c r="H692" s="7"/>
      <c r="I692" s="7"/>
      <c r="J692" s="7"/>
      <c r="K692" s="7"/>
      <c r="L692" s="7"/>
      <c r="M692" s="7"/>
      <c r="N692" s="7"/>
      <c r="O692" s="7"/>
      <c r="P692" s="7"/>
      <c r="Q692" s="7"/>
      <c r="R692" s="7"/>
      <c r="S692" s="7"/>
      <c r="T692" s="7"/>
      <c r="U692" s="7"/>
    </row>
    <row r="693" ht="14.25" customHeight="1">
      <c r="A693" s="7"/>
      <c r="B693" s="7"/>
      <c r="C693" s="7"/>
      <c r="D693" s="7"/>
      <c r="E693" s="7"/>
      <c r="F693" s="7"/>
      <c r="G693" s="7"/>
      <c r="H693" s="7"/>
      <c r="I693" s="7"/>
      <c r="J693" s="7"/>
      <c r="K693" s="7"/>
      <c r="L693" s="7"/>
      <c r="M693" s="7"/>
      <c r="N693" s="7"/>
      <c r="O693" s="7"/>
      <c r="P693" s="7"/>
      <c r="Q693" s="7"/>
      <c r="R693" s="7"/>
      <c r="S693" s="7"/>
      <c r="T693" s="7"/>
      <c r="U693" s="7"/>
    </row>
    <row r="694" ht="14.25" customHeight="1">
      <c r="A694" s="7"/>
      <c r="B694" s="7"/>
      <c r="C694" s="7"/>
      <c r="D694" s="7"/>
      <c r="E694" s="7"/>
      <c r="F694" s="7"/>
      <c r="G694" s="7"/>
      <c r="H694" s="7"/>
      <c r="I694" s="7"/>
      <c r="J694" s="7"/>
      <c r="K694" s="7"/>
      <c r="L694" s="7"/>
      <c r="M694" s="7"/>
      <c r="N694" s="7"/>
      <c r="O694" s="7"/>
      <c r="P694" s="7"/>
      <c r="Q694" s="7"/>
      <c r="R694" s="7"/>
      <c r="S694" s="7"/>
      <c r="T694" s="7"/>
      <c r="U694" s="7"/>
    </row>
    <row r="695" ht="14.25" customHeight="1">
      <c r="A695" s="7"/>
      <c r="B695" s="7"/>
      <c r="C695" s="7"/>
      <c r="D695" s="7"/>
      <c r="E695" s="7"/>
      <c r="F695" s="7"/>
      <c r="G695" s="7"/>
      <c r="H695" s="7"/>
      <c r="I695" s="7"/>
      <c r="J695" s="7"/>
      <c r="K695" s="7"/>
      <c r="L695" s="7"/>
      <c r="M695" s="7"/>
      <c r="N695" s="7"/>
      <c r="O695" s="7"/>
      <c r="P695" s="7"/>
      <c r="Q695" s="7"/>
      <c r="R695" s="7"/>
      <c r="S695" s="7"/>
      <c r="T695" s="7"/>
      <c r="U695" s="7"/>
    </row>
    <row r="696" ht="14.25" customHeight="1">
      <c r="A696" s="7"/>
      <c r="B696" s="7"/>
      <c r="C696" s="7"/>
      <c r="D696" s="7"/>
      <c r="E696" s="7"/>
      <c r="F696" s="7"/>
      <c r="G696" s="7"/>
      <c r="H696" s="7"/>
      <c r="I696" s="7"/>
      <c r="J696" s="7"/>
      <c r="K696" s="7"/>
      <c r="L696" s="7"/>
      <c r="M696" s="7"/>
      <c r="N696" s="7"/>
      <c r="O696" s="7"/>
      <c r="P696" s="7"/>
      <c r="Q696" s="7"/>
      <c r="R696" s="7"/>
      <c r="S696" s="7"/>
      <c r="T696" s="7"/>
      <c r="U696" s="7"/>
    </row>
    <row r="697" ht="14.25" customHeight="1">
      <c r="A697" s="7"/>
      <c r="B697" s="7"/>
      <c r="C697" s="7"/>
      <c r="D697" s="7"/>
      <c r="E697" s="7"/>
      <c r="F697" s="7"/>
      <c r="G697" s="7"/>
      <c r="H697" s="7"/>
      <c r="I697" s="7"/>
      <c r="J697" s="7"/>
      <c r="K697" s="7"/>
      <c r="L697" s="7"/>
      <c r="M697" s="7"/>
      <c r="N697" s="7"/>
      <c r="O697" s="7"/>
      <c r="P697" s="7"/>
      <c r="Q697" s="7"/>
      <c r="R697" s="7"/>
      <c r="S697" s="7"/>
      <c r="T697" s="7"/>
      <c r="U697" s="7"/>
    </row>
    <row r="698" ht="14.25" customHeight="1">
      <c r="A698" s="7"/>
      <c r="B698" s="7"/>
      <c r="C698" s="7"/>
      <c r="D698" s="7"/>
      <c r="E698" s="7"/>
      <c r="F698" s="7"/>
      <c r="G698" s="7"/>
      <c r="H698" s="7"/>
      <c r="I698" s="7"/>
      <c r="J698" s="7"/>
      <c r="K698" s="7"/>
      <c r="L698" s="7"/>
      <c r="M698" s="7"/>
      <c r="N698" s="7"/>
      <c r="O698" s="7"/>
      <c r="P698" s="7"/>
      <c r="Q698" s="7"/>
      <c r="R698" s="7"/>
      <c r="S698" s="7"/>
      <c r="T698" s="7"/>
      <c r="U698" s="7"/>
    </row>
    <row r="699" ht="14.25" customHeight="1">
      <c r="A699" s="7"/>
      <c r="B699" s="7"/>
      <c r="C699" s="7"/>
      <c r="D699" s="7"/>
      <c r="E699" s="7"/>
      <c r="F699" s="7"/>
      <c r="G699" s="7"/>
      <c r="H699" s="7"/>
      <c r="I699" s="7"/>
      <c r="J699" s="7"/>
      <c r="K699" s="7"/>
      <c r="L699" s="7"/>
      <c r="M699" s="7"/>
      <c r="N699" s="7"/>
      <c r="O699" s="7"/>
      <c r="P699" s="7"/>
      <c r="Q699" s="7"/>
      <c r="R699" s="7"/>
      <c r="S699" s="7"/>
      <c r="T699" s="7"/>
      <c r="U699" s="7"/>
    </row>
    <row r="700" ht="14.25" customHeight="1">
      <c r="A700" s="7"/>
      <c r="B700" s="7"/>
      <c r="C700" s="7"/>
      <c r="D700" s="7"/>
      <c r="E700" s="7"/>
      <c r="F700" s="7"/>
      <c r="G700" s="7"/>
      <c r="H700" s="7"/>
      <c r="I700" s="7"/>
      <c r="J700" s="7"/>
      <c r="K700" s="7"/>
      <c r="L700" s="7"/>
      <c r="M700" s="7"/>
      <c r="N700" s="7"/>
      <c r="O700" s="7"/>
      <c r="P700" s="7"/>
      <c r="Q700" s="7"/>
      <c r="R700" s="7"/>
      <c r="S700" s="7"/>
      <c r="T700" s="7"/>
      <c r="U700" s="7"/>
    </row>
    <row r="701" ht="14.25" customHeight="1">
      <c r="A701" s="7"/>
      <c r="B701" s="7"/>
      <c r="C701" s="7"/>
      <c r="D701" s="7"/>
      <c r="E701" s="7"/>
      <c r="F701" s="7"/>
      <c r="G701" s="7"/>
      <c r="H701" s="7"/>
      <c r="I701" s="7"/>
      <c r="J701" s="7"/>
      <c r="K701" s="7"/>
      <c r="L701" s="7"/>
      <c r="M701" s="7"/>
      <c r="N701" s="7"/>
      <c r="O701" s="7"/>
      <c r="P701" s="7"/>
      <c r="Q701" s="7"/>
      <c r="R701" s="7"/>
      <c r="S701" s="7"/>
      <c r="T701" s="7"/>
      <c r="U701" s="7"/>
    </row>
    <row r="702" ht="14.25" customHeight="1">
      <c r="A702" s="7"/>
      <c r="B702" s="7"/>
      <c r="C702" s="7"/>
      <c r="D702" s="7"/>
      <c r="E702" s="7"/>
      <c r="F702" s="7"/>
      <c r="G702" s="7"/>
      <c r="H702" s="7"/>
      <c r="I702" s="7"/>
      <c r="J702" s="7"/>
      <c r="K702" s="7"/>
      <c r="L702" s="7"/>
      <c r="M702" s="7"/>
      <c r="N702" s="7"/>
      <c r="O702" s="7"/>
      <c r="P702" s="7"/>
      <c r="Q702" s="7"/>
      <c r="R702" s="7"/>
      <c r="S702" s="7"/>
      <c r="T702" s="7"/>
      <c r="U702" s="7"/>
    </row>
    <row r="703" ht="14.25" customHeight="1">
      <c r="A703" s="7"/>
      <c r="B703" s="7"/>
      <c r="C703" s="7"/>
      <c r="D703" s="7"/>
      <c r="E703" s="7"/>
      <c r="F703" s="7"/>
      <c r="G703" s="7"/>
      <c r="H703" s="7"/>
      <c r="I703" s="7"/>
      <c r="J703" s="7"/>
      <c r="K703" s="7"/>
      <c r="L703" s="7"/>
      <c r="M703" s="7"/>
      <c r="N703" s="7"/>
      <c r="O703" s="7"/>
      <c r="P703" s="7"/>
      <c r="Q703" s="7"/>
      <c r="R703" s="7"/>
      <c r="S703" s="7"/>
      <c r="T703" s="7"/>
      <c r="U703" s="7"/>
    </row>
    <row r="704" ht="14.25" customHeight="1">
      <c r="A704" s="7"/>
      <c r="B704" s="7"/>
      <c r="C704" s="7"/>
      <c r="D704" s="7"/>
      <c r="E704" s="7"/>
      <c r="F704" s="7"/>
      <c r="G704" s="7"/>
      <c r="H704" s="7"/>
      <c r="I704" s="7"/>
      <c r="J704" s="7"/>
      <c r="K704" s="7"/>
      <c r="L704" s="7"/>
      <c r="M704" s="7"/>
      <c r="N704" s="7"/>
      <c r="O704" s="7"/>
      <c r="P704" s="7"/>
      <c r="Q704" s="7"/>
      <c r="R704" s="7"/>
      <c r="S704" s="7"/>
      <c r="T704" s="7"/>
      <c r="U704" s="7"/>
    </row>
    <row r="705" ht="14.25" customHeight="1">
      <c r="A705" s="7"/>
      <c r="B705" s="7"/>
      <c r="C705" s="7"/>
      <c r="D705" s="7"/>
      <c r="E705" s="7"/>
      <c r="F705" s="7"/>
      <c r="G705" s="7"/>
      <c r="H705" s="7"/>
      <c r="I705" s="7"/>
      <c r="J705" s="7"/>
      <c r="K705" s="7"/>
      <c r="L705" s="7"/>
      <c r="M705" s="7"/>
      <c r="N705" s="7"/>
      <c r="O705" s="7"/>
      <c r="P705" s="7"/>
      <c r="Q705" s="7"/>
      <c r="R705" s="7"/>
      <c r="S705" s="7"/>
      <c r="T705" s="7"/>
      <c r="U705" s="7"/>
    </row>
    <row r="706" ht="14.25" customHeight="1">
      <c r="A706" s="7"/>
      <c r="B706" s="7"/>
      <c r="C706" s="7"/>
      <c r="D706" s="7"/>
      <c r="E706" s="7"/>
      <c r="F706" s="7"/>
      <c r="G706" s="7"/>
      <c r="H706" s="7"/>
      <c r="I706" s="7"/>
      <c r="J706" s="7"/>
      <c r="K706" s="7"/>
      <c r="L706" s="7"/>
      <c r="M706" s="7"/>
      <c r="N706" s="7"/>
      <c r="O706" s="7"/>
      <c r="P706" s="7"/>
      <c r="Q706" s="7"/>
      <c r="R706" s="7"/>
      <c r="S706" s="7"/>
      <c r="T706" s="7"/>
      <c r="U706" s="7"/>
    </row>
    <row r="707" ht="14.25" customHeight="1">
      <c r="A707" s="7"/>
      <c r="B707" s="7"/>
      <c r="C707" s="7"/>
      <c r="D707" s="7"/>
      <c r="E707" s="7"/>
      <c r="F707" s="7"/>
      <c r="G707" s="7"/>
      <c r="H707" s="7"/>
      <c r="I707" s="7"/>
      <c r="J707" s="7"/>
      <c r="K707" s="7"/>
      <c r="L707" s="7"/>
      <c r="M707" s="7"/>
      <c r="N707" s="7"/>
      <c r="O707" s="7"/>
      <c r="P707" s="7"/>
      <c r="Q707" s="7"/>
      <c r="R707" s="7"/>
      <c r="S707" s="7"/>
      <c r="T707" s="7"/>
      <c r="U707" s="7"/>
    </row>
    <row r="708" ht="14.25" customHeight="1">
      <c r="A708" s="7"/>
      <c r="B708" s="7"/>
      <c r="C708" s="7"/>
      <c r="D708" s="7"/>
      <c r="E708" s="7"/>
      <c r="F708" s="7"/>
      <c r="G708" s="7"/>
      <c r="H708" s="7"/>
      <c r="I708" s="7"/>
      <c r="J708" s="7"/>
      <c r="K708" s="7"/>
      <c r="L708" s="7"/>
      <c r="M708" s="7"/>
      <c r="N708" s="7"/>
      <c r="O708" s="7"/>
      <c r="P708" s="7"/>
      <c r="Q708" s="7"/>
      <c r="R708" s="7"/>
      <c r="S708" s="7"/>
      <c r="T708" s="7"/>
      <c r="U708" s="7"/>
    </row>
    <row r="709" ht="14.25" customHeight="1">
      <c r="A709" s="7"/>
      <c r="B709" s="7"/>
      <c r="C709" s="7"/>
      <c r="D709" s="7"/>
      <c r="E709" s="7"/>
      <c r="F709" s="7"/>
      <c r="G709" s="7"/>
      <c r="H709" s="7"/>
      <c r="I709" s="7"/>
      <c r="J709" s="7"/>
      <c r="K709" s="7"/>
      <c r="L709" s="7"/>
      <c r="M709" s="7"/>
      <c r="N709" s="7"/>
      <c r="O709" s="7"/>
      <c r="P709" s="7"/>
      <c r="Q709" s="7"/>
      <c r="R709" s="7"/>
      <c r="S709" s="7"/>
      <c r="T709" s="7"/>
      <c r="U709" s="7"/>
    </row>
    <row r="710" ht="14.25" customHeight="1">
      <c r="A710" s="7"/>
      <c r="B710" s="7"/>
      <c r="C710" s="7"/>
      <c r="D710" s="7"/>
      <c r="E710" s="7"/>
      <c r="F710" s="7"/>
      <c r="G710" s="7"/>
      <c r="H710" s="7"/>
      <c r="I710" s="7"/>
      <c r="J710" s="7"/>
      <c r="K710" s="7"/>
      <c r="L710" s="7"/>
      <c r="M710" s="7"/>
      <c r="N710" s="7"/>
      <c r="O710" s="7"/>
      <c r="P710" s="7"/>
      <c r="Q710" s="7"/>
      <c r="R710" s="7"/>
      <c r="S710" s="7"/>
      <c r="T710" s="7"/>
      <c r="U710" s="7"/>
    </row>
    <row r="711" ht="14.25" customHeight="1">
      <c r="A711" s="7"/>
      <c r="B711" s="7"/>
      <c r="C711" s="7"/>
      <c r="D711" s="7"/>
      <c r="E711" s="7"/>
      <c r="F711" s="7"/>
      <c r="G711" s="7"/>
      <c r="H711" s="7"/>
      <c r="I711" s="7"/>
      <c r="J711" s="7"/>
      <c r="K711" s="7"/>
      <c r="L711" s="7"/>
      <c r="M711" s="7"/>
      <c r="N711" s="7"/>
      <c r="O711" s="7"/>
      <c r="P711" s="7"/>
      <c r="Q711" s="7"/>
      <c r="R711" s="7"/>
      <c r="S711" s="7"/>
      <c r="T711" s="7"/>
      <c r="U711" s="7"/>
    </row>
    <row r="712" ht="14.25" customHeight="1">
      <c r="A712" s="7"/>
      <c r="B712" s="7"/>
      <c r="C712" s="7"/>
      <c r="D712" s="7"/>
      <c r="E712" s="7"/>
      <c r="F712" s="7"/>
      <c r="G712" s="7"/>
      <c r="H712" s="7"/>
      <c r="I712" s="7"/>
      <c r="J712" s="7"/>
      <c r="K712" s="7"/>
      <c r="L712" s="7"/>
      <c r="M712" s="7"/>
      <c r="N712" s="7"/>
      <c r="O712" s="7"/>
      <c r="P712" s="7"/>
      <c r="Q712" s="7"/>
      <c r="R712" s="7"/>
      <c r="S712" s="7"/>
      <c r="T712" s="7"/>
      <c r="U712" s="7"/>
    </row>
    <row r="713" ht="14.25" customHeight="1">
      <c r="A713" s="7"/>
      <c r="B713" s="7"/>
      <c r="C713" s="7"/>
      <c r="D713" s="7"/>
      <c r="E713" s="7"/>
      <c r="F713" s="7"/>
      <c r="G713" s="7"/>
      <c r="H713" s="7"/>
      <c r="I713" s="7"/>
      <c r="J713" s="7"/>
      <c r="K713" s="7"/>
      <c r="L713" s="7"/>
      <c r="M713" s="7"/>
      <c r="N713" s="7"/>
      <c r="O713" s="7"/>
      <c r="P713" s="7"/>
      <c r="Q713" s="7"/>
      <c r="R713" s="7"/>
      <c r="S713" s="7"/>
      <c r="T713" s="7"/>
      <c r="U713" s="7"/>
    </row>
    <row r="714" ht="14.25" customHeight="1">
      <c r="A714" s="7"/>
      <c r="B714" s="7"/>
      <c r="C714" s="7"/>
      <c r="D714" s="7"/>
      <c r="E714" s="7"/>
      <c r="F714" s="7"/>
      <c r="G714" s="7"/>
      <c r="H714" s="7"/>
      <c r="I714" s="7"/>
      <c r="J714" s="7"/>
      <c r="K714" s="7"/>
      <c r="L714" s="7"/>
      <c r="M714" s="7"/>
      <c r="N714" s="7"/>
      <c r="O714" s="7"/>
      <c r="P714" s="7"/>
      <c r="Q714" s="7"/>
      <c r="R714" s="7"/>
      <c r="S714" s="7"/>
      <c r="T714" s="7"/>
      <c r="U714" s="7"/>
    </row>
    <row r="715" ht="14.25" customHeight="1">
      <c r="A715" s="7"/>
      <c r="B715" s="7"/>
      <c r="C715" s="7"/>
      <c r="D715" s="7"/>
      <c r="E715" s="7"/>
      <c r="F715" s="7"/>
      <c r="G715" s="7"/>
      <c r="H715" s="7"/>
      <c r="I715" s="7"/>
      <c r="J715" s="7"/>
      <c r="K715" s="7"/>
      <c r="L715" s="7"/>
      <c r="M715" s="7"/>
      <c r="N715" s="7"/>
      <c r="O715" s="7"/>
      <c r="P715" s="7"/>
      <c r="Q715" s="7"/>
      <c r="R715" s="7"/>
      <c r="S715" s="7"/>
      <c r="T715" s="7"/>
      <c r="U715" s="7"/>
    </row>
    <row r="716" ht="14.25" customHeight="1">
      <c r="A716" s="7"/>
      <c r="B716" s="7"/>
      <c r="C716" s="7"/>
      <c r="D716" s="7"/>
      <c r="E716" s="7"/>
      <c r="F716" s="7"/>
      <c r="G716" s="7"/>
      <c r="H716" s="7"/>
      <c r="I716" s="7"/>
      <c r="J716" s="7"/>
      <c r="K716" s="7"/>
      <c r="L716" s="7"/>
      <c r="M716" s="7"/>
      <c r="N716" s="7"/>
      <c r="O716" s="7"/>
      <c r="P716" s="7"/>
      <c r="Q716" s="7"/>
      <c r="R716" s="7"/>
      <c r="S716" s="7"/>
      <c r="T716" s="7"/>
      <c r="U716" s="7"/>
    </row>
    <row r="717" ht="14.25" customHeight="1">
      <c r="A717" s="7"/>
      <c r="B717" s="7"/>
      <c r="C717" s="7"/>
      <c r="D717" s="7"/>
      <c r="E717" s="7"/>
      <c r="F717" s="7"/>
      <c r="G717" s="7"/>
      <c r="H717" s="7"/>
      <c r="I717" s="7"/>
      <c r="J717" s="7"/>
      <c r="K717" s="7"/>
      <c r="L717" s="7"/>
      <c r="M717" s="7"/>
      <c r="N717" s="7"/>
      <c r="O717" s="7"/>
      <c r="P717" s="7"/>
      <c r="Q717" s="7"/>
      <c r="R717" s="7"/>
      <c r="S717" s="7"/>
      <c r="T717" s="7"/>
      <c r="U717" s="7"/>
    </row>
    <row r="718" ht="14.25" customHeight="1">
      <c r="A718" s="7"/>
      <c r="B718" s="7"/>
      <c r="C718" s="7"/>
      <c r="D718" s="7"/>
      <c r="E718" s="7"/>
      <c r="F718" s="7"/>
      <c r="G718" s="7"/>
      <c r="H718" s="7"/>
      <c r="I718" s="7"/>
      <c r="J718" s="7"/>
      <c r="K718" s="7"/>
      <c r="L718" s="7"/>
      <c r="M718" s="7"/>
      <c r="N718" s="7"/>
      <c r="O718" s="7"/>
      <c r="P718" s="7"/>
      <c r="Q718" s="7"/>
      <c r="R718" s="7"/>
      <c r="S718" s="7"/>
      <c r="T718" s="7"/>
      <c r="U718" s="7"/>
    </row>
    <row r="719" ht="14.25" customHeight="1">
      <c r="A719" s="7"/>
      <c r="B719" s="7"/>
      <c r="C719" s="7"/>
      <c r="D719" s="7"/>
      <c r="E719" s="7"/>
      <c r="F719" s="7"/>
      <c r="G719" s="7"/>
      <c r="H719" s="7"/>
      <c r="I719" s="7"/>
      <c r="J719" s="7"/>
      <c r="K719" s="7"/>
      <c r="L719" s="7"/>
      <c r="M719" s="7"/>
      <c r="N719" s="7"/>
      <c r="O719" s="7"/>
      <c r="P719" s="7"/>
      <c r="Q719" s="7"/>
      <c r="R719" s="7"/>
      <c r="S719" s="7"/>
      <c r="T719" s="7"/>
      <c r="U719" s="7"/>
    </row>
    <row r="720" ht="14.25" customHeight="1">
      <c r="A720" s="7"/>
      <c r="B720" s="7"/>
      <c r="C720" s="7"/>
      <c r="D720" s="7"/>
      <c r="E720" s="7"/>
      <c r="F720" s="7"/>
      <c r="G720" s="7"/>
      <c r="H720" s="7"/>
      <c r="I720" s="7"/>
      <c r="J720" s="7"/>
      <c r="K720" s="7"/>
      <c r="L720" s="7"/>
      <c r="M720" s="7"/>
      <c r="N720" s="7"/>
      <c r="O720" s="7"/>
      <c r="P720" s="7"/>
      <c r="Q720" s="7"/>
      <c r="R720" s="7"/>
      <c r="S720" s="7"/>
      <c r="T720" s="7"/>
      <c r="U720" s="7"/>
    </row>
    <row r="721" ht="14.25" customHeight="1">
      <c r="A721" s="7"/>
      <c r="B721" s="7"/>
      <c r="C721" s="7"/>
      <c r="D721" s="7"/>
      <c r="E721" s="7"/>
      <c r="F721" s="7"/>
      <c r="G721" s="7"/>
      <c r="H721" s="7"/>
      <c r="I721" s="7"/>
      <c r="J721" s="7"/>
      <c r="K721" s="7"/>
      <c r="L721" s="7"/>
      <c r="M721" s="7"/>
      <c r="N721" s="7"/>
      <c r="O721" s="7"/>
      <c r="P721" s="7"/>
      <c r="Q721" s="7"/>
      <c r="R721" s="7"/>
      <c r="S721" s="7"/>
      <c r="T721" s="7"/>
      <c r="U721" s="7"/>
    </row>
    <row r="722" ht="14.25" customHeight="1">
      <c r="A722" s="7"/>
      <c r="B722" s="7"/>
      <c r="C722" s="7"/>
      <c r="D722" s="7"/>
      <c r="E722" s="7"/>
      <c r="F722" s="7"/>
      <c r="G722" s="7"/>
      <c r="H722" s="7"/>
      <c r="I722" s="7"/>
      <c r="J722" s="7"/>
      <c r="K722" s="7"/>
      <c r="L722" s="7"/>
      <c r="M722" s="7"/>
      <c r="N722" s="7"/>
      <c r="O722" s="7"/>
      <c r="P722" s="7"/>
      <c r="Q722" s="7"/>
      <c r="R722" s="7"/>
      <c r="S722" s="7"/>
      <c r="T722" s="7"/>
      <c r="U722" s="7"/>
    </row>
    <row r="723" ht="14.25" customHeight="1">
      <c r="A723" s="7"/>
      <c r="B723" s="7"/>
      <c r="C723" s="7"/>
      <c r="D723" s="7"/>
      <c r="E723" s="7"/>
      <c r="F723" s="7"/>
      <c r="G723" s="7"/>
      <c r="H723" s="7"/>
      <c r="I723" s="7"/>
      <c r="J723" s="7"/>
      <c r="K723" s="7"/>
      <c r="L723" s="7"/>
      <c r="M723" s="7"/>
      <c r="N723" s="7"/>
      <c r="O723" s="7"/>
      <c r="P723" s="7"/>
      <c r="Q723" s="7"/>
      <c r="R723" s="7"/>
      <c r="S723" s="7"/>
      <c r="T723" s="7"/>
      <c r="U723" s="7"/>
    </row>
    <row r="724" ht="14.25" customHeight="1">
      <c r="A724" s="7"/>
      <c r="B724" s="7"/>
      <c r="C724" s="7"/>
      <c r="D724" s="7"/>
      <c r="E724" s="7"/>
      <c r="F724" s="7"/>
      <c r="G724" s="7"/>
      <c r="H724" s="7"/>
      <c r="I724" s="7"/>
      <c r="J724" s="7"/>
      <c r="K724" s="7"/>
      <c r="L724" s="7"/>
      <c r="M724" s="7"/>
      <c r="N724" s="7"/>
      <c r="O724" s="7"/>
      <c r="P724" s="7"/>
      <c r="Q724" s="7"/>
      <c r="R724" s="7"/>
      <c r="S724" s="7"/>
      <c r="T724" s="7"/>
      <c r="U724" s="7"/>
    </row>
    <row r="725" ht="14.25" customHeight="1">
      <c r="A725" s="7"/>
      <c r="B725" s="7"/>
      <c r="C725" s="7"/>
      <c r="D725" s="7"/>
      <c r="E725" s="7"/>
      <c r="F725" s="7"/>
      <c r="G725" s="7"/>
      <c r="H725" s="7"/>
      <c r="I725" s="7"/>
      <c r="J725" s="7"/>
      <c r="K725" s="7"/>
      <c r="L725" s="7"/>
      <c r="M725" s="7"/>
      <c r="N725" s="7"/>
      <c r="O725" s="7"/>
      <c r="P725" s="7"/>
      <c r="Q725" s="7"/>
      <c r="R725" s="7"/>
      <c r="S725" s="7"/>
      <c r="T725" s="7"/>
      <c r="U725" s="7"/>
    </row>
    <row r="726" ht="14.25" customHeight="1">
      <c r="A726" s="7"/>
      <c r="B726" s="7"/>
      <c r="C726" s="7"/>
      <c r="D726" s="7"/>
      <c r="E726" s="7"/>
      <c r="F726" s="7"/>
      <c r="G726" s="7"/>
      <c r="H726" s="7"/>
      <c r="I726" s="7"/>
      <c r="J726" s="7"/>
      <c r="K726" s="7"/>
      <c r="L726" s="7"/>
      <c r="M726" s="7"/>
      <c r="N726" s="7"/>
      <c r="O726" s="7"/>
      <c r="P726" s="7"/>
      <c r="Q726" s="7"/>
      <c r="R726" s="7"/>
      <c r="S726" s="7"/>
      <c r="T726" s="7"/>
      <c r="U726" s="7"/>
    </row>
    <row r="727" ht="14.25" customHeight="1">
      <c r="A727" s="7"/>
      <c r="B727" s="7"/>
      <c r="C727" s="7"/>
      <c r="D727" s="7"/>
      <c r="E727" s="7"/>
      <c r="F727" s="7"/>
      <c r="G727" s="7"/>
      <c r="H727" s="7"/>
      <c r="I727" s="7"/>
      <c r="J727" s="7"/>
      <c r="K727" s="7"/>
      <c r="L727" s="7"/>
      <c r="M727" s="7"/>
      <c r="N727" s="7"/>
      <c r="O727" s="7"/>
      <c r="P727" s="7"/>
      <c r="Q727" s="7"/>
      <c r="R727" s="7"/>
      <c r="S727" s="7"/>
      <c r="T727" s="7"/>
      <c r="U727" s="7"/>
    </row>
    <row r="728" ht="14.25" customHeight="1">
      <c r="A728" s="7"/>
      <c r="B728" s="7"/>
      <c r="C728" s="7"/>
      <c r="D728" s="7"/>
      <c r="E728" s="7"/>
      <c r="F728" s="7"/>
      <c r="G728" s="7"/>
      <c r="H728" s="7"/>
      <c r="I728" s="7"/>
      <c r="J728" s="7"/>
      <c r="K728" s="7"/>
      <c r="L728" s="7"/>
      <c r="M728" s="7"/>
      <c r="N728" s="7"/>
      <c r="O728" s="7"/>
      <c r="P728" s="7"/>
      <c r="Q728" s="7"/>
      <c r="R728" s="7"/>
      <c r="S728" s="7"/>
      <c r="T728" s="7"/>
      <c r="U728" s="7"/>
    </row>
    <row r="729" ht="14.25" customHeight="1">
      <c r="A729" s="7"/>
      <c r="B729" s="7"/>
      <c r="C729" s="7"/>
      <c r="D729" s="7"/>
      <c r="E729" s="7"/>
      <c r="F729" s="7"/>
      <c r="G729" s="7"/>
      <c r="H729" s="7"/>
      <c r="I729" s="7"/>
      <c r="J729" s="7"/>
      <c r="K729" s="7"/>
      <c r="L729" s="7"/>
      <c r="M729" s="7"/>
      <c r="N729" s="7"/>
      <c r="O729" s="7"/>
      <c r="P729" s="7"/>
      <c r="Q729" s="7"/>
      <c r="R729" s="7"/>
      <c r="S729" s="7"/>
      <c r="T729" s="7"/>
      <c r="U729" s="7"/>
    </row>
    <row r="730" ht="14.25" customHeight="1">
      <c r="A730" s="7"/>
      <c r="B730" s="7"/>
      <c r="C730" s="7"/>
      <c r="D730" s="7"/>
      <c r="E730" s="7"/>
      <c r="F730" s="7"/>
      <c r="G730" s="7"/>
      <c r="H730" s="7"/>
      <c r="I730" s="7"/>
      <c r="J730" s="7"/>
      <c r="K730" s="7"/>
      <c r="L730" s="7"/>
      <c r="M730" s="7"/>
      <c r="N730" s="7"/>
      <c r="O730" s="7"/>
      <c r="P730" s="7"/>
      <c r="Q730" s="7"/>
      <c r="R730" s="7"/>
      <c r="S730" s="7"/>
      <c r="T730" s="7"/>
      <c r="U730" s="7"/>
    </row>
    <row r="731" ht="14.25" customHeight="1">
      <c r="A731" s="7"/>
      <c r="B731" s="7"/>
      <c r="C731" s="7"/>
      <c r="D731" s="7"/>
      <c r="E731" s="7"/>
      <c r="F731" s="7"/>
      <c r="G731" s="7"/>
      <c r="H731" s="7"/>
      <c r="I731" s="7"/>
      <c r="J731" s="7"/>
      <c r="K731" s="7"/>
      <c r="L731" s="7"/>
      <c r="M731" s="7"/>
      <c r="N731" s="7"/>
      <c r="O731" s="7"/>
      <c r="P731" s="7"/>
      <c r="Q731" s="7"/>
      <c r="R731" s="7"/>
      <c r="S731" s="7"/>
      <c r="T731" s="7"/>
      <c r="U731" s="7"/>
    </row>
    <row r="732" ht="14.25" customHeight="1">
      <c r="A732" s="7"/>
      <c r="B732" s="7"/>
      <c r="C732" s="7"/>
      <c r="D732" s="7"/>
      <c r="E732" s="7"/>
      <c r="F732" s="7"/>
      <c r="G732" s="7"/>
      <c r="H732" s="7"/>
      <c r="I732" s="7"/>
      <c r="J732" s="7"/>
      <c r="K732" s="7"/>
      <c r="L732" s="7"/>
      <c r="M732" s="7"/>
      <c r="N732" s="7"/>
      <c r="O732" s="7"/>
      <c r="P732" s="7"/>
      <c r="Q732" s="7"/>
      <c r="R732" s="7"/>
      <c r="S732" s="7"/>
      <c r="T732" s="7"/>
      <c r="U732" s="7"/>
    </row>
    <row r="733" ht="14.25" customHeight="1">
      <c r="A733" s="7"/>
      <c r="B733" s="7"/>
      <c r="C733" s="7"/>
      <c r="D733" s="7"/>
      <c r="E733" s="7"/>
      <c r="F733" s="7"/>
      <c r="G733" s="7"/>
      <c r="H733" s="7"/>
      <c r="I733" s="7"/>
      <c r="J733" s="7"/>
      <c r="K733" s="7"/>
      <c r="L733" s="7"/>
      <c r="M733" s="7"/>
      <c r="N733" s="7"/>
      <c r="O733" s="7"/>
      <c r="P733" s="7"/>
      <c r="Q733" s="7"/>
      <c r="R733" s="7"/>
      <c r="S733" s="7"/>
      <c r="T733" s="7"/>
      <c r="U733" s="7"/>
    </row>
    <row r="734" ht="14.25" customHeight="1">
      <c r="A734" s="7"/>
      <c r="B734" s="7"/>
      <c r="C734" s="7"/>
      <c r="D734" s="7"/>
      <c r="E734" s="7"/>
      <c r="F734" s="7"/>
      <c r="G734" s="7"/>
      <c r="H734" s="7"/>
      <c r="I734" s="7"/>
      <c r="J734" s="7"/>
      <c r="K734" s="7"/>
      <c r="L734" s="7"/>
      <c r="M734" s="7"/>
      <c r="N734" s="7"/>
      <c r="O734" s="7"/>
      <c r="P734" s="7"/>
      <c r="Q734" s="7"/>
      <c r="R734" s="7"/>
      <c r="S734" s="7"/>
      <c r="T734" s="7"/>
      <c r="U734" s="7"/>
    </row>
    <row r="735" ht="14.25" customHeight="1">
      <c r="A735" s="7"/>
      <c r="B735" s="7"/>
      <c r="C735" s="7"/>
      <c r="D735" s="7"/>
      <c r="E735" s="7"/>
      <c r="F735" s="7"/>
      <c r="G735" s="7"/>
      <c r="H735" s="7"/>
      <c r="I735" s="7"/>
      <c r="J735" s="7"/>
      <c r="K735" s="7"/>
      <c r="L735" s="7"/>
      <c r="M735" s="7"/>
      <c r="N735" s="7"/>
      <c r="O735" s="7"/>
      <c r="P735" s="7"/>
      <c r="Q735" s="7"/>
      <c r="R735" s="7"/>
      <c r="S735" s="7"/>
      <c r="T735" s="7"/>
      <c r="U735" s="7"/>
    </row>
    <row r="736" ht="14.25" customHeight="1">
      <c r="A736" s="7"/>
      <c r="B736" s="7"/>
      <c r="C736" s="7"/>
      <c r="D736" s="7"/>
      <c r="E736" s="7"/>
      <c r="F736" s="7"/>
      <c r="G736" s="7"/>
      <c r="H736" s="7"/>
      <c r="I736" s="7"/>
      <c r="J736" s="7"/>
      <c r="K736" s="7"/>
      <c r="L736" s="7"/>
      <c r="M736" s="7"/>
      <c r="N736" s="7"/>
      <c r="O736" s="7"/>
      <c r="P736" s="7"/>
      <c r="Q736" s="7"/>
      <c r="R736" s="7"/>
      <c r="S736" s="7"/>
      <c r="T736" s="7"/>
      <c r="U736" s="7"/>
    </row>
    <row r="737" ht="14.25" customHeight="1">
      <c r="A737" s="7"/>
      <c r="B737" s="7"/>
      <c r="C737" s="7"/>
      <c r="D737" s="7"/>
      <c r="E737" s="7"/>
      <c r="F737" s="7"/>
      <c r="G737" s="7"/>
      <c r="H737" s="7"/>
      <c r="I737" s="7"/>
      <c r="J737" s="7"/>
      <c r="K737" s="7"/>
      <c r="L737" s="7"/>
      <c r="M737" s="7"/>
      <c r="N737" s="7"/>
      <c r="O737" s="7"/>
      <c r="P737" s="7"/>
      <c r="Q737" s="7"/>
      <c r="R737" s="7"/>
      <c r="S737" s="7"/>
      <c r="T737" s="7"/>
      <c r="U737" s="7"/>
    </row>
    <row r="738" ht="14.25" customHeight="1">
      <c r="A738" s="7"/>
      <c r="B738" s="7"/>
      <c r="C738" s="7"/>
      <c r="D738" s="7"/>
      <c r="E738" s="7"/>
      <c r="F738" s="7"/>
      <c r="G738" s="7"/>
      <c r="H738" s="7"/>
      <c r="I738" s="7"/>
      <c r="J738" s="7"/>
      <c r="K738" s="7"/>
      <c r="L738" s="7"/>
      <c r="M738" s="7"/>
      <c r="N738" s="7"/>
      <c r="O738" s="7"/>
      <c r="P738" s="7"/>
      <c r="Q738" s="7"/>
      <c r="R738" s="7"/>
      <c r="S738" s="7"/>
      <c r="T738" s="7"/>
      <c r="U738" s="7"/>
    </row>
    <row r="739" ht="14.25" customHeight="1">
      <c r="A739" s="7"/>
      <c r="B739" s="7"/>
      <c r="C739" s="7"/>
      <c r="D739" s="7"/>
      <c r="E739" s="7"/>
      <c r="F739" s="7"/>
      <c r="G739" s="7"/>
      <c r="H739" s="7"/>
      <c r="I739" s="7"/>
      <c r="J739" s="7"/>
      <c r="K739" s="7"/>
      <c r="L739" s="7"/>
      <c r="M739" s="7"/>
      <c r="N739" s="7"/>
      <c r="O739" s="7"/>
      <c r="P739" s="7"/>
      <c r="Q739" s="7"/>
      <c r="R739" s="7"/>
      <c r="S739" s="7"/>
      <c r="T739" s="7"/>
      <c r="U739" s="7"/>
    </row>
    <row r="740" ht="14.25" customHeight="1">
      <c r="A740" s="7"/>
      <c r="B740" s="7"/>
      <c r="C740" s="7"/>
      <c r="D740" s="7"/>
      <c r="E740" s="7"/>
      <c r="F740" s="7"/>
      <c r="G740" s="7"/>
      <c r="H740" s="7"/>
      <c r="I740" s="7"/>
      <c r="J740" s="7"/>
      <c r="K740" s="7"/>
      <c r="L740" s="7"/>
      <c r="M740" s="7"/>
      <c r="N740" s="7"/>
      <c r="O740" s="7"/>
      <c r="P740" s="7"/>
      <c r="Q740" s="7"/>
      <c r="R740" s="7"/>
      <c r="S740" s="7"/>
      <c r="T740" s="7"/>
      <c r="U740" s="7"/>
    </row>
    <row r="741" ht="14.25" customHeight="1">
      <c r="A741" s="7"/>
      <c r="B741" s="7"/>
      <c r="C741" s="7"/>
      <c r="D741" s="7"/>
      <c r="E741" s="7"/>
      <c r="F741" s="7"/>
      <c r="G741" s="7"/>
      <c r="H741" s="7"/>
      <c r="I741" s="7"/>
      <c r="J741" s="7"/>
      <c r="K741" s="7"/>
      <c r="L741" s="7"/>
      <c r="M741" s="7"/>
      <c r="N741" s="7"/>
      <c r="O741" s="7"/>
      <c r="P741" s="7"/>
      <c r="Q741" s="7"/>
      <c r="R741" s="7"/>
      <c r="S741" s="7"/>
      <c r="T741" s="7"/>
      <c r="U741" s="7"/>
    </row>
    <row r="742" ht="14.25" customHeight="1">
      <c r="A742" s="7"/>
      <c r="B742" s="7"/>
      <c r="C742" s="7"/>
      <c r="D742" s="7"/>
      <c r="E742" s="7"/>
      <c r="F742" s="7"/>
      <c r="G742" s="7"/>
      <c r="H742" s="7"/>
      <c r="I742" s="7"/>
      <c r="J742" s="7"/>
      <c r="K742" s="7"/>
      <c r="L742" s="7"/>
      <c r="M742" s="7"/>
      <c r="N742" s="7"/>
      <c r="O742" s="7"/>
      <c r="P742" s="7"/>
      <c r="Q742" s="7"/>
      <c r="R742" s="7"/>
      <c r="S742" s="7"/>
      <c r="T742" s="7"/>
      <c r="U742" s="7"/>
    </row>
    <row r="743" ht="14.25" customHeight="1">
      <c r="A743" s="7"/>
      <c r="B743" s="7"/>
      <c r="C743" s="7"/>
      <c r="D743" s="7"/>
      <c r="E743" s="7"/>
      <c r="F743" s="7"/>
      <c r="G743" s="7"/>
      <c r="H743" s="7"/>
      <c r="I743" s="7"/>
      <c r="J743" s="7"/>
      <c r="K743" s="7"/>
      <c r="L743" s="7"/>
      <c r="M743" s="7"/>
      <c r="N743" s="7"/>
      <c r="O743" s="7"/>
      <c r="P743" s="7"/>
      <c r="Q743" s="7"/>
      <c r="R743" s="7"/>
      <c r="S743" s="7"/>
      <c r="T743" s="7"/>
      <c r="U743" s="7"/>
    </row>
    <row r="744" ht="14.25" customHeight="1">
      <c r="A744" s="7"/>
      <c r="B744" s="7"/>
      <c r="C744" s="7"/>
      <c r="D744" s="7"/>
      <c r="E744" s="7"/>
      <c r="F744" s="7"/>
      <c r="G744" s="7"/>
      <c r="H744" s="7"/>
      <c r="I744" s="7"/>
      <c r="J744" s="7"/>
      <c r="K744" s="7"/>
      <c r="L744" s="7"/>
      <c r="M744" s="7"/>
      <c r="N744" s="7"/>
      <c r="O744" s="7"/>
      <c r="P744" s="7"/>
      <c r="Q744" s="7"/>
      <c r="R744" s="7"/>
      <c r="S744" s="7"/>
      <c r="T744" s="7"/>
      <c r="U744" s="7"/>
    </row>
    <row r="745" ht="14.25" customHeight="1">
      <c r="A745" s="7"/>
      <c r="B745" s="7"/>
      <c r="C745" s="7"/>
      <c r="D745" s="7"/>
      <c r="E745" s="7"/>
      <c r="F745" s="7"/>
      <c r="G745" s="7"/>
      <c r="H745" s="7"/>
      <c r="I745" s="7"/>
      <c r="J745" s="7"/>
      <c r="K745" s="7"/>
      <c r="L745" s="7"/>
      <c r="M745" s="7"/>
      <c r="N745" s="7"/>
      <c r="O745" s="7"/>
      <c r="P745" s="7"/>
      <c r="Q745" s="7"/>
      <c r="R745" s="7"/>
      <c r="S745" s="7"/>
      <c r="T745" s="7"/>
      <c r="U745" s="7"/>
    </row>
    <row r="746" ht="14.25" customHeight="1">
      <c r="A746" s="7"/>
      <c r="B746" s="7"/>
      <c r="C746" s="7"/>
      <c r="D746" s="7"/>
      <c r="E746" s="7"/>
      <c r="F746" s="7"/>
      <c r="G746" s="7"/>
      <c r="H746" s="7"/>
      <c r="I746" s="7"/>
      <c r="J746" s="7"/>
      <c r="K746" s="7"/>
      <c r="L746" s="7"/>
      <c r="M746" s="7"/>
      <c r="N746" s="7"/>
      <c r="O746" s="7"/>
      <c r="P746" s="7"/>
      <c r="Q746" s="7"/>
      <c r="R746" s="7"/>
      <c r="S746" s="7"/>
      <c r="T746" s="7"/>
      <c r="U746" s="7"/>
    </row>
    <row r="747" ht="14.25" customHeight="1">
      <c r="A747" s="7"/>
      <c r="B747" s="7"/>
      <c r="C747" s="7"/>
      <c r="D747" s="7"/>
      <c r="E747" s="7"/>
      <c r="F747" s="7"/>
      <c r="G747" s="7"/>
      <c r="H747" s="7"/>
      <c r="I747" s="7"/>
      <c r="J747" s="7"/>
      <c r="K747" s="7"/>
      <c r="L747" s="7"/>
      <c r="M747" s="7"/>
      <c r="N747" s="7"/>
      <c r="O747" s="7"/>
      <c r="P747" s="7"/>
      <c r="Q747" s="7"/>
      <c r="R747" s="7"/>
      <c r="S747" s="7"/>
      <c r="T747" s="7"/>
      <c r="U747" s="7"/>
    </row>
    <row r="748" ht="14.25" customHeight="1">
      <c r="A748" s="7"/>
      <c r="B748" s="7"/>
      <c r="C748" s="7"/>
      <c r="D748" s="7"/>
      <c r="E748" s="7"/>
      <c r="F748" s="7"/>
      <c r="G748" s="7"/>
      <c r="H748" s="7"/>
      <c r="I748" s="7"/>
      <c r="J748" s="7"/>
      <c r="K748" s="7"/>
      <c r="L748" s="7"/>
      <c r="M748" s="7"/>
      <c r="N748" s="7"/>
      <c r="O748" s="7"/>
      <c r="P748" s="7"/>
      <c r="Q748" s="7"/>
      <c r="R748" s="7"/>
      <c r="S748" s="7"/>
      <c r="T748" s="7"/>
      <c r="U748" s="7"/>
    </row>
    <row r="749" ht="14.25" customHeight="1">
      <c r="A749" s="7"/>
      <c r="B749" s="7"/>
      <c r="C749" s="7"/>
      <c r="D749" s="7"/>
      <c r="E749" s="7"/>
      <c r="F749" s="7"/>
      <c r="G749" s="7"/>
      <c r="H749" s="7"/>
      <c r="I749" s="7"/>
      <c r="J749" s="7"/>
      <c r="K749" s="7"/>
      <c r="L749" s="7"/>
      <c r="M749" s="7"/>
      <c r="N749" s="7"/>
      <c r="O749" s="7"/>
      <c r="P749" s="7"/>
      <c r="Q749" s="7"/>
      <c r="R749" s="7"/>
      <c r="S749" s="7"/>
      <c r="T749" s="7"/>
      <c r="U749" s="7"/>
    </row>
    <row r="750" ht="14.25" customHeight="1">
      <c r="A750" s="7"/>
      <c r="B750" s="7"/>
      <c r="C750" s="7"/>
      <c r="D750" s="7"/>
      <c r="E750" s="7"/>
      <c r="F750" s="7"/>
      <c r="G750" s="7"/>
      <c r="H750" s="7"/>
      <c r="I750" s="7"/>
      <c r="J750" s="7"/>
      <c r="K750" s="7"/>
      <c r="L750" s="7"/>
      <c r="M750" s="7"/>
      <c r="N750" s="7"/>
      <c r="O750" s="7"/>
      <c r="P750" s="7"/>
      <c r="Q750" s="7"/>
      <c r="R750" s="7"/>
      <c r="S750" s="7"/>
      <c r="T750" s="7"/>
      <c r="U750" s="7"/>
    </row>
    <row r="751" ht="14.25" customHeight="1">
      <c r="A751" s="7"/>
      <c r="B751" s="7"/>
      <c r="C751" s="7"/>
      <c r="D751" s="7"/>
      <c r="E751" s="7"/>
      <c r="F751" s="7"/>
      <c r="G751" s="7"/>
      <c r="H751" s="7"/>
      <c r="I751" s="7"/>
      <c r="J751" s="7"/>
      <c r="K751" s="7"/>
      <c r="L751" s="7"/>
      <c r="M751" s="7"/>
      <c r="N751" s="7"/>
      <c r="O751" s="7"/>
      <c r="P751" s="7"/>
      <c r="Q751" s="7"/>
      <c r="R751" s="7"/>
      <c r="S751" s="7"/>
      <c r="T751" s="7"/>
      <c r="U751" s="7"/>
    </row>
    <row r="752" ht="14.25" customHeight="1">
      <c r="A752" s="7"/>
      <c r="B752" s="7"/>
      <c r="C752" s="7"/>
      <c r="D752" s="7"/>
      <c r="E752" s="7"/>
      <c r="F752" s="7"/>
      <c r="G752" s="7"/>
      <c r="H752" s="7"/>
      <c r="I752" s="7"/>
      <c r="J752" s="7"/>
      <c r="K752" s="7"/>
      <c r="L752" s="7"/>
      <c r="M752" s="7"/>
      <c r="N752" s="7"/>
      <c r="O752" s="7"/>
      <c r="P752" s="7"/>
      <c r="Q752" s="7"/>
      <c r="R752" s="7"/>
      <c r="S752" s="7"/>
      <c r="T752" s="7"/>
      <c r="U752" s="7"/>
    </row>
    <row r="753" ht="14.25" customHeight="1">
      <c r="A753" s="7"/>
      <c r="B753" s="7"/>
      <c r="C753" s="7"/>
      <c r="D753" s="7"/>
      <c r="E753" s="7"/>
      <c r="F753" s="7"/>
      <c r="G753" s="7"/>
      <c r="H753" s="7"/>
      <c r="I753" s="7"/>
      <c r="J753" s="7"/>
      <c r="K753" s="7"/>
      <c r="L753" s="7"/>
      <c r="M753" s="7"/>
      <c r="N753" s="7"/>
      <c r="O753" s="7"/>
      <c r="P753" s="7"/>
      <c r="Q753" s="7"/>
      <c r="R753" s="7"/>
      <c r="S753" s="7"/>
      <c r="T753" s="7"/>
      <c r="U753" s="7"/>
    </row>
    <row r="754" ht="14.25" customHeight="1">
      <c r="A754" s="7"/>
      <c r="B754" s="7"/>
      <c r="C754" s="7"/>
      <c r="D754" s="7"/>
      <c r="E754" s="7"/>
      <c r="F754" s="7"/>
      <c r="G754" s="7"/>
      <c r="H754" s="7"/>
      <c r="I754" s="7"/>
      <c r="J754" s="7"/>
      <c r="K754" s="7"/>
      <c r="L754" s="7"/>
      <c r="M754" s="7"/>
      <c r="N754" s="7"/>
      <c r="O754" s="7"/>
      <c r="P754" s="7"/>
      <c r="Q754" s="7"/>
      <c r="R754" s="7"/>
      <c r="S754" s="7"/>
      <c r="T754" s="7"/>
      <c r="U754" s="7"/>
    </row>
    <row r="755" ht="14.25" customHeight="1">
      <c r="A755" s="7"/>
      <c r="B755" s="7"/>
      <c r="C755" s="7"/>
      <c r="D755" s="7"/>
      <c r="E755" s="7"/>
      <c r="F755" s="7"/>
      <c r="G755" s="7"/>
      <c r="H755" s="7"/>
      <c r="I755" s="7"/>
      <c r="J755" s="7"/>
      <c r="K755" s="7"/>
      <c r="L755" s="7"/>
      <c r="M755" s="7"/>
      <c r="N755" s="7"/>
      <c r="O755" s="7"/>
      <c r="P755" s="7"/>
      <c r="Q755" s="7"/>
      <c r="R755" s="7"/>
      <c r="S755" s="7"/>
      <c r="T755" s="7"/>
      <c r="U755" s="7"/>
    </row>
    <row r="756" ht="14.25" customHeight="1">
      <c r="A756" s="7"/>
      <c r="B756" s="7"/>
      <c r="C756" s="7"/>
      <c r="D756" s="7"/>
      <c r="E756" s="7"/>
      <c r="F756" s="7"/>
      <c r="G756" s="7"/>
      <c r="H756" s="7"/>
      <c r="I756" s="7"/>
      <c r="J756" s="7"/>
      <c r="K756" s="7"/>
      <c r="L756" s="7"/>
      <c r="M756" s="7"/>
      <c r="N756" s="7"/>
      <c r="O756" s="7"/>
      <c r="P756" s="7"/>
      <c r="Q756" s="7"/>
      <c r="R756" s="7"/>
      <c r="S756" s="7"/>
      <c r="T756" s="7"/>
      <c r="U756" s="7"/>
    </row>
    <row r="757" ht="14.25" customHeight="1">
      <c r="A757" s="7"/>
      <c r="B757" s="7"/>
      <c r="C757" s="7"/>
      <c r="D757" s="7"/>
      <c r="E757" s="7"/>
      <c r="F757" s="7"/>
      <c r="G757" s="7"/>
      <c r="H757" s="7"/>
      <c r="I757" s="7"/>
      <c r="J757" s="7"/>
      <c r="K757" s="7"/>
      <c r="L757" s="7"/>
      <c r="M757" s="7"/>
      <c r="N757" s="7"/>
      <c r="O757" s="7"/>
      <c r="P757" s="7"/>
      <c r="Q757" s="7"/>
      <c r="R757" s="7"/>
      <c r="S757" s="7"/>
      <c r="T757" s="7"/>
      <c r="U757" s="7"/>
    </row>
    <row r="758" ht="14.25" customHeight="1">
      <c r="A758" s="7"/>
      <c r="B758" s="7"/>
      <c r="C758" s="7"/>
      <c r="D758" s="7"/>
      <c r="E758" s="7"/>
      <c r="F758" s="7"/>
      <c r="G758" s="7"/>
      <c r="H758" s="7"/>
      <c r="I758" s="7"/>
      <c r="J758" s="7"/>
      <c r="K758" s="7"/>
      <c r="L758" s="7"/>
      <c r="M758" s="7"/>
      <c r="N758" s="7"/>
      <c r="O758" s="7"/>
      <c r="P758" s="7"/>
      <c r="Q758" s="7"/>
      <c r="R758" s="7"/>
      <c r="S758" s="7"/>
      <c r="T758" s="7"/>
      <c r="U758" s="7"/>
    </row>
    <row r="759" ht="14.25" customHeight="1">
      <c r="A759" s="7"/>
      <c r="B759" s="7"/>
      <c r="C759" s="7"/>
      <c r="D759" s="7"/>
      <c r="E759" s="7"/>
      <c r="F759" s="7"/>
      <c r="G759" s="7"/>
      <c r="H759" s="7"/>
      <c r="I759" s="7"/>
      <c r="J759" s="7"/>
      <c r="K759" s="7"/>
      <c r="L759" s="7"/>
      <c r="M759" s="7"/>
      <c r="N759" s="7"/>
      <c r="O759" s="7"/>
      <c r="P759" s="7"/>
      <c r="Q759" s="7"/>
      <c r="R759" s="7"/>
      <c r="S759" s="7"/>
      <c r="T759" s="7"/>
      <c r="U759" s="7"/>
    </row>
    <row r="760" ht="14.25" customHeight="1">
      <c r="A760" s="7"/>
      <c r="B760" s="7"/>
      <c r="C760" s="7"/>
      <c r="D760" s="7"/>
      <c r="E760" s="7"/>
      <c r="F760" s="7"/>
      <c r="G760" s="7"/>
      <c r="H760" s="7"/>
      <c r="I760" s="7"/>
      <c r="J760" s="7"/>
      <c r="K760" s="7"/>
      <c r="L760" s="7"/>
      <c r="M760" s="7"/>
      <c r="N760" s="7"/>
      <c r="O760" s="7"/>
      <c r="P760" s="7"/>
      <c r="Q760" s="7"/>
      <c r="R760" s="7"/>
      <c r="S760" s="7"/>
      <c r="T760" s="7"/>
      <c r="U760" s="7"/>
    </row>
    <row r="761" ht="14.25" customHeight="1">
      <c r="A761" s="7"/>
      <c r="B761" s="7"/>
      <c r="C761" s="7"/>
      <c r="D761" s="7"/>
      <c r="E761" s="7"/>
      <c r="F761" s="7"/>
      <c r="G761" s="7"/>
      <c r="H761" s="7"/>
      <c r="I761" s="7"/>
      <c r="J761" s="7"/>
      <c r="K761" s="7"/>
      <c r="L761" s="7"/>
      <c r="M761" s="7"/>
      <c r="N761" s="7"/>
      <c r="O761" s="7"/>
      <c r="P761" s="7"/>
      <c r="Q761" s="7"/>
      <c r="R761" s="7"/>
      <c r="S761" s="7"/>
      <c r="T761" s="7"/>
      <c r="U761" s="7"/>
    </row>
    <row r="762" ht="14.25" customHeight="1">
      <c r="A762" s="7"/>
      <c r="B762" s="7"/>
      <c r="C762" s="7"/>
      <c r="D762" s="7"/>
      <c r="E762" s="7"/>
      <c r="F762" s="7"/>
      <c r="G762" s="7"/>
      <c r="H762" s="7"/>
      <c r="I762" s="7"/>
      <c r="J762" s="7"/>
      <c r="K762" s="7"/>
      <c r="L762" s="7"/>
      <c r="M762" s="7"/>
      <c r="N762" s="7"/>
      <c r="O762" s="7"/>
      <c r="P762" s="7"/>
      <c r="Q762" s="7"/>
      <c r="R762" s="7"/>
      <c r="S762" s="7"/>
      <c r="T762" s="7"/>
      <c r="U762" s="7"/>
    </row>
    <row r="763" ht="14.25" customHeight="1">
      <c r="A763" s="7"/>
      <c r="B763" s="7"/>
      <c r="C763" s="7"/>
      <c r="D763" s="7"/>
      <c r="E763" s="7"/>
      <c r="F763" s="7"/>
      <c r="G763" s="7"/>
      <c r="H763" s="7"/>
      <c r="I763" s="7"/>
      <c r="J763" s="7"/>
      <c r="K763" s="7"/>
      <c r="L763" s="7"/>
      <c r="M763" s="7"/>
      <c r="N763" s="7"/>
      <c r="O763" s="7"/>
      <c r="P763" s="7"/>
      <c r="Q763" s="7"/>
      <c r="R763" s="7"/>
      <c r="S763" s="7"/>
      <c r="T763" s="7"/>
      <c r="U763" s="7"/>
    </row>
    <row r="764" ht="14.25" customHeight="1">
      <c r="A764" s="7"/>
      <c r="B764" s="7"/>
      <c r="C764" s="7"/>
      <c r="D764" s="7"/>
      <c r="E764" s="7"/>
      <c r="F764" s="7"/>
      <c r="G764" s="7"/>
      <c r="H764" s="7"/>
      <c r="I764" s="7"/>
      <c r="J764" s="7"/>
      <c r="K764" s="7"/>
      <c r="L764" s="7"/>
      <c r="M764" s="7"/>
      <c r="N764" s="7"/>
      <c r="O764" s="7"/>
      <c r="P764" s="7"/>
      <c r="Q764" s="7"/>
      <c r="R764" s="7"/>
      <c r="S764" s="7"/>
      <c r="T764" s="7"/>
      <c r="U764" s="7"/>
    </row>
    <row r="765" ht="14.25" customHeight="1">
      <c r="A765" s="7"/>
      <c r="B765" s="7"/>
      <c r="C765" s="7"/>
      <c r="D765" s="7"/>
      <c r="E765" s="7"/>
      <c r="F765" s="7"/>
      <c r="G765" s="7"/>
      <c r="H765" s="7"/>
      <c r="I765" s="7"/>
      <c r="J765" s="7"/>
      <c r="K765" s="7"/>
      <c r="L765" s="7"/>
      <c r="M765" s="7"/>
      <c r="N765" s="7"/>
      <c r="O765" s="7"/>
      <c r="P765" s="7"/>
      <c r="Q765" s="7"/>
      <c r="R765" s="7"/>
      <c r="S765" s="7"/>
      <c r="T765" s="7"/>
      <c r="U765" s="7"/>
    </row>
    <row r="766" ht="14.25" customHeight="1">
      <c r="A766" s="7"/>
      <c r="B766" s="7"/>
      <c r="C766" s="7"/>
      <c r="D766" s="7"/>
      <c r="E766" s="7"/>
      <c r="F766" s="7"/>
      <c r="G766" s="7"/>
      <c r="H766" s="7"/>
      <c r="I766" s="7"/>
      <c r="J766" s="7"/>
      <c r="K766" s="7"/>
      <c r="L766" s="7"/>
      <c r="M766" s="7"/>
      <c r="N766" s="7"/>
      <c r="O766" s="7"/>
      <c r="P766" s="7"/>
      <c r="Q766" s="7"/>
      <c r="R766" s="7"/>
      <c r="S766" s="7"/>
      <c r="T766" s="7"/>
      <c r="U766" s="7"/>
    </row>
    <row r="767" ht="14.25" customHeight="1">
      <c r="A767" s="7"/>
      <c r="B767" s="7"/>
      <c r="C767" s="7"/>
      <c r="D767" s="7"/>
      <c r="E767" s="7"/>
      <c r="F767" s="7"/>
      <c r="G767" s="7"/>
      <c r="H767" s="7"/>
      <c r="I767" s="7"/>
      <c r="J767" s="7"/>
      <c r="K767" s="7"/>
      <c r="L767" s="7"/>
      <c r="M767" s="7"/>
      <c r="N767" s="7"/>
      <c r="O767" s="7"/>
      <c r="P767" s="7"/>
      <c r="Q767" s="7"/>
      <c r="R767" s="7"/>
      <c r="S767" s="7"/>
      <c r="T767" s="7"/>
      <c r="U767" s="7"/>
    </row>
    <row r="768" ht="14.25" customHeight="1">
      <c r="A768" s="7"/>
      <c r="B768" s="7"/>
      <c r="C768" s="7"/>
      <c r="D768" s="7"/>
      <c r="E768" s="7"/>
      <c r="F768" s="7"/>
      <c r="G768" s="7"/>
      <c r="H768" s="7"/>
      <c r="I768" s="7"/>
      <c r="J768" s="7"/>
      <c r="K768" s="7"/>
      <c r="L768" s="7"/>
      <c r="M768" s="7"/>
      <c r="N768" s="7"/>
      <c r="O768" s="7"/>
      <c r="P768" s="7"/>
      <c r="Q768" s="7"/>
      <c r="R768" s="7"/>
      <c r="S768" s="7"/>
      <c r="T768" s="7"/>
      <c r="U768" s="7"/>
    </row>
    <row r="769" ht="14.25" customHeight="1">
      <c r="A769" s="7"/>
      <c r="B769" s="7"/>
      <c r="C769" s="7"/>
      <c r="D769" s="7"/>
      <c r="E769" s="7"/>
      <c r="F769" s="7"/>
      <c r="G769" s="7"/>
      <c r="H769" s="7"/>
      <c r="I769" s="7"/>
      <c r="J769" s="7"/>
      <c r="K769" s="7"/>
      <c r="L769" s="7"/>
      <c r="M769" s="7"/>
      <c r="N769" s="7"/>
      <c r="O769" s="7"/>
      <c r="P769" s="7"/>
      <c r="Q769" s="7"/>
      <c r="R769" s="7"/>
      <c r="S769" s="7"/>
      <c r="T769" s="7"/>
      <c r="U769" s="7"/>
    </row>
    <row r="770" ht="14.25" customHeight="1">
      <c r="A770" s="7"/>
      <c r="B770" s="7"/>
      <c r="C770" s="7"/>
      <c r="D770" s="7"/>
      <c r="E770" s="7"/>
      <c r="F770" s="7"/>
      <c r="G770" s="7"/>
      <c r="H770" s="7"/>
      <c r="I770" s="7"/>
      <c r="J770" s="7"/>
      <c r="K770" s="7"/>
      <c r="L770" s="7"/>
      <c r="M770" s="7"/>
      <c r="N770" s="7"/>
      <c r="O770" s="7"/>
      <c r="P770" s="7"/>
      <c r="Q770" s="7"/>
      <c r="R770" s="7"/>
      <c r="S770" s="7"/>
      <c r="T770" s="7"/>
      <c r="U770" s="7"/>
    </row>
    <row r="771" ht="14.25" customHeight="1">
      <c r="A771" s="7"/>
      <c r="B771" s="7"/>
      <c r="C771" s="7"/>
      <c r="D771" s="7"/>
      <c r="E771" s="7"/>
      <c r="F771" s="7"/>
      <c r="G771" s="7"/>
      <c r="H771" s="7"/>
      <c r="I771" s="7"/>
      <c r="J771" s="7"/>
      <c r="K771" s="7"/>
      <c r="L771" s="7"/>
      <c r="M771" s="7"/>
      <c r="N771" s="7"/>
      <c r="O771" s="7"/>
      <c r="P771" s="7"/>
      <c r="Q771" s="7"/>
      <c r="R771" s="7"/>
      <c r="S771" s="7"/>
      <c r="T771" s="7"/>
      <c r="U771" s="7"/>
    </row>
    <row r="772" ht="14.25" customHeight="1">
      <c r="A772" s="7"/>
      <c r="B772" s="7"/>
      <c r="C772" s="7"/>
      <c r="D772" s="7"/>
      <c r="E772" s="7"/>
      <c r="F772" s="7"/>
      <c r="G772" s="7"/>
      <c r="H772" s="7"/>
      <c r="I772" s="7"/>
      <c r="J772" s="7"/>
      <c r="K772" s="7"/>
      <c r="L772" s="7"/>
      <c r="M772" s="7"/>
      <c r="N772" s="7"/>
      <c r="O772" s="7"/>
      <c r="P772" s="7"/>
      <c r="Q772" s="7"/>
      <c r="R772" s="7"/>
      <c r="S772" s="7"/>
      <c r="T772" s="7"/>
      <c r="U772" s="7"/>
    </row>
    <row r="773" ht="14.25" customHeight="1">
      <c r="A773" s="7"/>
      <c r="B773" s="7"/>
      <c r="C773" s="7"/>
      <c r="D773" s="7"/>
      <c r="E773" s="7"/>
      <c r="F773" s="7"/>
      <c r="G773" s="7"/>
      <c r="H773" s="7"/>
      <c r="I773" s="7"/>
      <c r="J773" s="7"/>
      <c r="K773" s="7"/>
      <c r="L773" s="7"/>
      <c r="M773" s="7"/>
      <c r="N773" s="7"/>
      <c r="O773" s="7"/>
      <c r="P773" s="7"/>
      <c r="Q773" s="7"/>
      <c r="R773" s="7"/>
      <c r="S773" s="7"/>
      <c r="T773" s="7"/>
      <c r="U773" s="7"/>
    </row>
    <row r="774" ht="14.25" customHeight="1">
      <c r="A774" s="7"/>
      <c r="B774" s="7"/>
      <c r="C774" s="7"/>
      <c r="D774" s="7"/>
      <c r="E774" s="7"/>
      <c r="F774" s="7"/>
      <c r="G774" s="7"/>
      <c r="H774" s="7"/>
      <c r="I774" s="7"/>
      <c r="J774" s="7"/>
      <c r="K774" s="7"/>
      <c r="L774" s="7"/>
      <c r="M774" s="7"/>
      <c r="N774" s="7"/>
      <c r="O774" s="7"/>
      <c r="P774" s="7"/>
      <c r="Q774" s="7"/>
      <c r="R774" s="7"/>
      <c r="S774" s="7"/>
      <c r="T774" s="7"/>
      <c r="U774" s="7"/>
    </row>
    <row r="775" ht="14.25" customHeight="1">
      <c r="A775" s="7"/>
      <c r="B775" s="7"/>
      <c r="C775" s="7"/>
      <c r="D775" s="7"/>
      <c r="E775" s="7"/>
      <c r="F775" s="7"/>
      <c r="G775" s="7"/>
      <c r="H775" s="7"/>
      <c r="I775" s="7"/>
      <c r="J775" s="7"/>
      <c r="K775" s="7"/>
      <c r="L775" s="7"/>
      <c r="M775" s="7"/>
      <c r="N775" s="7"/>
      <c r="O775" s="7"/>
      <c r="P775" s="7"/>
      <c r="Q775" s="7"/>
      <c r="R775" s="7"/>
      <c r="S775" s="7"/>
      <c r="T775" s="7"/>
      <c r="U775" s="7"/>
    </row>
    <row r="776" ht="14.25" customHeight="1">
      <c r="A776" s="7"/>
      <c r="B776" s="7"/>
      <c r="C776" s="7"/>
      <c r="D776" s="7"/>
      <c r="E776" s="7"/>
      <c r="F776" s="7"/>
      <c r="G776" s="7"/>
      <c r="H776" s="7"/>
      <c r="I776" s="7"/>
      <c r="J776" s="7"/>
      <c r="K776" s="7"/>
      <c r="L776" s="7"/>
      <c r="M776" s="7"/>
      <c r="N776" s="7"/>
      <c r="O776" s="7"/>
      <c r="P776" s="7"/>
      <c r="Q776" s="7"/>
      <c r="R776" s="7"/>
      <c r="S776" s="7"/>
      <c r="T776" s="7"/>
      <c r="U776" s="7"/>
    </row>
    <row r="777" ht="14.25" customHeight="1">
      <c r="A777" s="7"/>
      <c r="B777" s="7"/>
      <c r="C777" s="7"/>
      <c r="D777" s="7"/>
      <c r="E777" s="7"/>
      <c r="F777" s="7"/>
      <c r="G777" s="7"/>
      <c r="H777" s="7"/>
      <c r="I777" s="7"/>
      <c r="J777" s="7"/>
      <c r="K777" s="7"/>
      <c r="L777" s="7"/>
      <c r="M777" s="7"/>
      <c r="N777" s="7"/>
      <c r="O777" s="7"/>
      <c r="P777" s="7"/>
      <c r="Q777" s="7"/>
      <c r="R777" s="7"/>
      <c r="S777" s="7"/>
      <c r="T777" s="7"/>
      <c r="U777" s="7"/>
    </row>
    <row r="778" ht="14.25" customHeight="1">
      <c r="A778" s="7"/>
      <c r="B778" s="7"/>
      <c r="C778" s="7"/>
      <c r="D778" s="7"/>
      <c r="E778" s="7"/>
      <c r="F778" s="7"/>
      <c r="G778" s="7"/>
      <c r="H778" s="7"/>
      <c r="I778" s="7"/>
      <c r="J778" s="7"/>
      <c r="K778" s="7"/>
      <c r="L778" s="7"/>
      <c r="M778" s="7"/>
      <c r="N778" s="7"/>
      <c r="O778" s="7"/>
      <c r="P778" s="7"/>
      <c r="Q778" s="7"/>
      <c r="R778" s="7"/>
      <c r="S778" s="7"/>
      <c r="T778" s="7"/>
      <c r="U778" s="7"/>
    </row>
    <row r="779" ht="14.25" customHeight="1">
      <c r="A779" s="7"/>
      <c r="B779" s="7"/>
      <c r="C779" s="7"/>
      <c r="D779" s="7"/>
      <c r="E779" s="7"/>
      <c r="F779" s="7"/>
      <c r="G779" s="7"/>
      <c r="H779" s="7"/>
      <c r="I779" s="7"/>
      <c r="J779" s="7"/>
      <c r="K779" s="7"/>
      <c r="L779" s="7"/>
      <c r="M779" s="7"/>
      <c r="N779" s="7"/>
      <c r="O779" s="7"/>
      <c r="P779" s="7"/>
      <c r="Q779" s="7"/>
      <c r="R779" s="7"/>
      <c r="S779" s="7"/>
      <c r="T779" s="7"/>
      <c r="U779" s="7"/>
    </row>
    <row r="780" ht="14.25" customHeight="1">
      <c r="A780" s="7"/>
      <c r="B780" s="7"/>
      <c r="C780" s="7"/>
      <c r="D780" s="7"/>
      <c r="E780" s="7"/>
      <c r="F780" s="7"/>
      <c r="G780" s="7"/>
      <c r="H780" s="7"/>
      <c r="I780" s="7"/>
      <c r="J780" s="7"/>
      <c r="K780" s="7"/>
      <c r="L780" s="7"/>
      <c r="M780" s="7"/>
      <c r="N780" s="7"/>
      <c r="O780" s="7"/>
      <c r="P780" s="7"/>
      <c r="Q780" s="7"/>
      <c r="R780" s="7"/>
      <c r="S780" s="7"/>
      <c r="T780" s="7"/>
      <c r="U780" s="7"/>
    </row>
    <row r="781" ht="14.25" customHeight="1">
      <c r="A781" s="7"/>
      <c r="B781" s="7"/>
      <c r="C781" s="7"/>
      <c r="D781" s="7"/>
      <c r="E781" s="7"/>
      <c r="F781" s="7"/>
      <c r="G781" s="7"/>
      <c r="H781" s="7"/>
      <c r="I781" s="7"/>
      <c r="J781" s="7"/>
      <c r="K781" s="7"/>
      <c r="L781" s="7"/>
      <c r="M781" s="7"/>
      <c r="N781" s="7"/>
      <c r="O781" s="7"/>
      <c r="P781" s="7"/>
      <c r="Q781" s="7"/>
      <c r="R781" s="7"/>
      <c r="S781" s="7"/>
      <c r="T781" s="7"/>
      <c r="U781" s="7"/>
    </row>
    <row r="782" ht="14.25" customHeight="1">
      <c r="A782" s="7"/>
      <c r="B782" s="7"/>
      <c r="C782" s="7"/>
      <c r="D782" s="7"/>
      <c r="E782" s="7"/>
      <c r="F782" s="7"/>
      <c r="G782" s="7"/>
      <c r="H782" s="7"/>
      <c r="I782" s="7"/>
      <c r="J782" s="7"/>
      <c r="K782" s="7"/>
      <c r="L782" s="7"/>
      <c r="M782" s="7"/>
      <c r="N782" s="7"/>
      <c r="O782" s="7"/>
      <c r="P782" s="7"/>
      <c r="Q782" s="7"/>
      <c r="R782" s="7"/>
      <c r="S782" s="7"/>
      <c r="T782" s="7"/>
      <c r="U782" s="7"/>
    </row>
    <row r="783" ht="14.25" customHeight="1">
      <c r="A783" s="7"/>
      <c r="B783" s="7"/>
      <c r="C783" s="7"/>
      <c r="D783" s="7"/>
      <c r="E783" s="7"/>
      <c r="F783" s="7"/>
      <c r="G783" s="7"/>
      <c r="H783" s="7"/>
      <c r="I783" s="7"/>
      <c r="J783" s="7"/>
      <c r="K783" s="7"/>
      <c r="L783" s="7"/>
      <c r="M783" s="7"/>
      <c r="N783" s="7"/>
      <c r="O783" s="7"/>
      <c r="P783" s="7"/>
      <c r="Q783" s="7"/>
      <c r="R783" s="7"/>
      <c r="S783" s="7"/>
      <c r="T783" s="7"/>
      <c r="U783" s="7"/>
    </row>
    <row r="784" ht="14.25" customHeight="1">
      <c r="A784" s="7"/>
      <c r="B784" s="7"/>
      <c r="C784" s="7"/>
      <c r="D784" s="7"/>
      <c r="E784" s="7"/>
      <c r="F784" s="7"/>
      <c r="G784" s="7"/>
      <c r="H784" s="7"/>
      <c r="I784" s="7"/>
      <c r="J784" s="7"/>
      <c r="K784" s="7"/>
      <c r="L784" s="7"/>
      <c r="M784" s="7"/>
      <c r="N784" s="7"/>
      <c r="O784" s="7"/>
      <c r="P784" s="7"/>
      <c r="Q784" s="7"/>
      <c r="R784" s="7"/>
      <c r="S784" s="7"/>
      <c r="T784" s="7"/>
      <c r="U784" s="7"/>
    </row>
    <row r="785" ht="14.25" customHeight="1">
      <c r="A785" s="7"/>
      <c r="B785" s="7"/>
      <c r="C785" s="7"/>
      <c r="D785" s="7"/>
      <c r="E785" s="7"/>
      <c r="F785" s="7"/>
      <c r="G785" s="7"/>
      <c r="H785" s="7"/>
      <c r="I785" s="7"/>
      <c r="J785" s="7"/>
      <c r="K785" s="7"/>
      <c r="L785" s="7"/>
      <c r="M785" s="7"/>
      <c r="N785" s="7"/>
      <c r="O785" s="7"/>
      <c r="P785" s="7"/>
      <c r="Q785" s="7"/>
      <c r="R785" s="7"/>
      <c r="S785" s="7"/>
      <c r="T785" s="7"/>
      <c r="U785" s="7"/>
    </row>
    <row r="786" ht="14.25" customHeight="1">
      <c r="A786" s="7"/>
      <c r="B786" s="7"/>
      <c r="C786" s="7"/>
      <c r="D786" s="7"/>
      <c r="E786" s="7"/>
      <c r="F786" s="7"/>
      <c r="G786" s="7"/>
      <c r="H786" s="7"/>
      <c r="I786" s="7"/>
      <c r="J786" s="7"/>
      <c r="K786" s="7"/>
      <c r="L786" s="7"/>
      <c r="M786" s="7"/>
      <c r="N786" s="7"/>
      <c r="O786" s="7"/>
      <c r="P786" s="7"/>
      <c r="Q786" s="7"/>
      <c r="R786" s="7"/>
      <c r="S786" s="7"/>
      <c r="T786" s="7"/>
      <c r="U786" s="7"/>
    </row>
    <row r="787" ht="14.25" customHeight="1">
      <c r="A787" s="7"/>
      <c r="B787" s="7"/>
      <c r="C787" s="7"/>
      <c r="D787" s="7"/>
      <c r="E787" s="7"/>
      <c r="F787" s="7"/>
      <c r="G787" s="7"/>
      <c r="H787" s="7"/>
      <c r="I787" s="7"/>
      <c r="J787" s="7"/>
      <c r="K787" s="7"/>
      <c r="L787" s="7"/>
      <c r="M787" s="7"/>
      <c r="N787" s="7"/>
      <c r="O787" s="7"/>
      <c r="P787" s="7"/>
      <c r="Q787" s="7"/>
      <c r="R787" s="7"/>
      <c r="S787" s="7"/>
      <c r="T787" s="7"/>
      <c r="U787" s="7"/>
    </row>
    <row r="788" ht="14.25" customHeight="1">
      <c r="A788" s="7"/>
      <c r="B788" s="7"/>
      <c r="C788" s="7"/>
      <c r="D788" s="7"/>
      <c r="E788" s="7"/>
      <c r="F788" s="7"/>
      <c r="G788" s="7"/>
      <c r="H788" s="7"/>
      <c r="I788" s="7"/>
      <c r="J788" s="7"/>
      <c r="K788" s="7"/>
      <c r="L788" s="7"/>
      <c r="M788" s="7"/>
      <c r="N788" s="7"/>
      <c r="O788" s="7"/>
      <c r="P788" s="7"/>
      <c r="Q788" s="7"/>
      <c r="R788" s="7"/>
      <c r="S788" s="7"/>
      <c r="T788" s="7"/>
      <c r="U788" s="7"/>
    </row>
    <row r="789" ht="14.25" customHeight="1">
      <c r="A789" s="7"/>
      <c r="B789" s="7"/>
      <c r="C789" s="7"/>
      <c r="D789" s="7"/>
      <c r="E789" s="7"/>
      <c r="F789" s="7"/>
      <c r="G789" s="7"/>
      <c r="H789" s="7"/>
      <c r="I789" s="7"/>
      <c r="J789" s="7"/>
      <c r="K789" s="7"/>
      <c r="L789" s="7"/>
      <c r="M789" s="7"/>
      <c r="N789" s="7"/>
      <c r="O789" s="7"/>
      <c r="P789" s="7"/>
      <c r="Q789" s="7"/>
      <c r="R789" s="7"/>
      <c r="S789" s="7"/>
      <c r="T789" s="7"/>
      <c r="U789" s="7"/>
    </row>
    <row r="790" ht="14.25" customHeight="1">
      <c r="A790" s="7"/>
      <c r="B790" s="7"/>
      <c r="C790" s="7"/>
      <c r="D790" s="7"/>
      <c r="E790" s="7"/>
      <c r="F790" s="7"/>
      <c r="G790" s="7"/>
      <c r="H790" s="7"/>
      <c r="I790" s="7"/>
      <c r="J790" s="7"/>
      <c r="K790" s="7"/>
      <c r="L790" s="7"/>
      <c r="M790" s="7"/>
      <c r="N790" s="7"/>
      <c r="O790" s="7"/>
      <c r="P790" s="7"/>
      <c r="Q790" s="7"/>
      <c r="R790" s="7"/>
      <c r="S790" s="7"/>
      <c r="T790" s="7"/>
      <c r="U790" s="7"/>
    </row>
    <row r="791" ht="14.25" customHeight="1">
      <c r="A791" s="7"/>
      <c r="B791" s="7"/>
      <c r="C791" s="7"/>
      <c r="D791" s="7"/>
      <c r="E791" s="7"/>
      <c r="F791" s="7"/>
      <c r="G791" s="7"/>
      <c r="H791" s="7"/>
      <c r="I791" s="7"/>
      <c r="J791" s="7"/>
      <c r="K791" s="7"/>
      <c r="L791" s="7"/>
      <c r="M791" s="7"/>
      <c r="N791" s="7"/>
      <c r="O791" s="7"/>
      <c r="P791" s="7"/>
      <c r="Q791" s="7"/>
      <c r="R791" s="7"/>
      <c r="S791" s="7"/>
      <c r="T791" s="7"/>
      <c r="U791" s="7"/>
    </row>
    <row r="792" ht="14.25" customHeight="1">
      <c r="A792" s="7"/>
      <c r="B792" s="7"/>
      <c r="C792" s="7"/>
      <c r="D792" s="7"/>
      <c r="E792" s="7"/>
      <c r="F792" s="7"/>
      <c r="G792" s="7"/>
      <c r="H792" s="7"/>
      <c r="I792" s="7"/>
      <c r="J792" s="7"/>
      <c r="K792" s="7"/>
      <c r="L792" s="7"/>
      <c r="M792" s="7"/>
      <c r="N792" s="7"/>
      <c r="O792" s="7"/>
      <c r="P792" s="7"/>
      <c r="Q792" s="7"/>
      <c r="R792" s="7"/>
      <c r="S792" s="7"/>
      <c r="T792" s="7"/>
      <c r="U792" s="7"/>
    </row>
    <row r="793" ht="14.25" customHeight="1">
      <c r="A793" s="7"/>
      <c r="B793" s="7"/>
      <c r="C793" s="7"/>
      <c r="D793" s="7"/>
      <c r="E793" s="7"/>
      <c r="F793" s="7"/>
      <c r="G793" s="7"/>
      <c r="H793" s="7"/>
      <c r="I793" s="7"/>
      <c r="J793" s="7"/>
      <c r="K793" s="7"/>
      <c r="L793" s="7"/>
      <c r="M793" s="7"/>
      <c r="N793" s="7"/>
      <c r="O793" s="7"/>
      <c r="P793" s="7"/>
      <c r="Q793" s="7"/>
      <c r="R793" s="7"/>
      <c r="S793" s="7"/>
      <c r="T793" s="7"/>
      <c r="U793" s="7"/>
    </row>
    <row r="794" ht="14.25" customHeight="1">
      <c r="A794" s="7"/>
      <c r="B794" s="7"/>
      <c r="C794" s="7"/>
      <c r="D794" s="7"/>
      <c r="E794" s="7"/>
      <c r="F794" s="7"/>
      <c r="G794" s="7"/>
      <c r="H794" s="7"/>
      <c r="I794" s="7"/>
      <c r="J794" s="7"/>
      <c r="K794" s="7"/>
      <c r="L794" s="7"/>
      <c r="M794" s="7"/>
      <c r="N794" s="7"/>
      <c r="O794" s="7"/>
      <c r="P794" s="7"/>
      <c r="Q794" s="7"/>
      <c r="R794" s="7"/>
      <c r="S794" s="7"/>
      <c r="T794" s="7"/>
      <c r="U794" s="7"/>
    </row>
    <row r="795" ht="14.25" customHeight="1">
      <c r="A795" s="7"/>
      <c r="B795" s="7"/>
      <c r="C795" s="7"/>
      <c r="D795" s="7"/>
      <c r="E795" s="7"/>
      <c r="F795" s="7"/>
      <c r="G795" s="7"/>
      <c r="H795" s="7"/>
      <c r="I795" s="7"/>
      <c r="J795" s="7"/>
      <c r="K795" s="7"/>
      <c r="L795" s="7"/>
      <c r="M795" s="7"/>
      <c r="N795" s="7"/>
      <c r="O795" s="7"/>
      <c r="P795" s="7"/>
      <c r="Q795" s="7"/>
      <c r="R795" s="7"/>
      <c r="S795" s="7"/>
      <c r="T795" s="7"/>
      <c r="U795" s="7"/>
    </row>
    <row r="796" ht="14.25" customHeight="1">
      <c r="A796" s="7"/>
      <c r="B796" s="7"/>
      <c r="C796" s="7"/>
      <c r="D796" s="7"/>
      <c r="E796" s="7"/>
      <c r="F796" s="7"/>
      <c r="G796" s="7"/>
      <c r="H796" s="7"/>
      <c r="I796" s="7"/>
      <c r="J796" s="7"/>
      <c r="K796" s="7"/>
      <c r="L796" s="7"/>
      <c r="M796" s="7"/>
      <c r="N796" s="7"/>
      <c r="O796" s="7"/>
      <c r="P796" s="7"/>
      <c r="Q796" s="7"/>
      <c r="R796" s="7"/>
      <c r="S796" s="7"/>
      <c r="T796" s="7"/>
      <c r="U796" s="7"/>
    </row>
    <row r="797" ht="14.25" customHeight="1">
      <c r="A797" s="7"/>
      <c r="B797" s="7"/>
      <c r="C797" s="7"/>
      <c r="D797" s="7"/>
      <c r="E797" s="7"/>
      <c r="F797" s="7"/>
      <c r="G797" s="7"/>
      <c r="H797" s="7"/>
      <c r="I797" s="7"/>
      <c r="J797" s="7"/>
      <c r="K797" s="7"/>
      <c r="L797" s="7"/>
      <c r="M797" s="7"/>
      <c r="N797" s="7"/>
      <c r="O797" s="7"/>
      <c r="P797" s="7"/>
      <c r="Q797" s="7"/>
      <c r="R797" s="7"/>
      <c r="S797" s="7"/>
      <c r="T797" s="7"/>
      <c r="U797" s="7"/>
    </row>
    <row r="798" ht="14.25" customHeight="1">
      <c r="A798" s="7"/>
      <c r="B798" s="7"/>
      <c r="C798" s="7"/>
      <c r="D798" s="7"/>
      <c r="E798" s="7"/>
      <c r="F798" s="7"/>
      <c r="G798" s="7"/>
      <c r="H798" s="7"/>
      <c r="I798" s="7"/>
      <c r="J798" s="7"/>
      <c r="K798" s="7"/>
      <c r="L798" s="7"/>
      <c r="M798" s="7"/>
      <c r="N798" s="7"/>
      <c r="O798" s="7"/>
      <c r="P798" s="7"/>
      <c r="Q798" s="7"/>
      <c r="R798" s="7"/>
      <c r="S798" s="7"/>
      <c r="T798" s="7"/>
      <c r="U798" s="7"/>
    </row>
    <row r="799" ht="14.25" customHeight="1">
      <c r="A799" s="7"/>
      <c r="B799" s="7"/>
      <c r="C799" s="7"/>
      <c r="D799" s="7"/>
      <c r="E799" s="7"/>
      <c r="F799" s="7"/>
      <c r="G799" s="7"/>
      <c r="H799" s="7"/>
      <c r="I799" s="7"/>
      <c r="J799" s="7"/>
      <c r="K799" s="7"/>
      <c r="L799" s="7"/>
      <c r="M799" s="7"/>
      <c r="N799" s="7"/>
      <c r="O799" s="7"/>
      <c r="P799" s="7"/>
      <c r="Q799" s="7"/>
      <c r="R799" s="7"/>
      <c r="S799" s="7"/>
      <c r="T799" s="7"/>
      <c r="U799" s="7"/>
    </row>
    <row r="800" ht="14.25" customHeight="1">
      <c r="A800" s="7"/>
      <c r="B800" s="7"/>
      <c r="C800" s="7"/>
      <c r="D800" s="7"/>
      <c r="E800" s="7"/>
      <c r="F800" s="7"/>
      <c r="G800" s="7"/>
      <c r="H800" s="7"/>
      <c r="I800" s="7"/>
      <c r="J800" s="7"/>
      <c r="K800" s="7"/>
      <c r="L800" s="7"/>
      <c r="M800" s="7"/>
      <c r="N800" s="7"/>
      <c r="O800" s="7"/>
      <c r="P800" s="7"/>
      <c r="Q800" s="7"/>
      <c r="R800" s="7"/>
      <c r="S800" s="7"/>
      <c r="T800" s="7"/>
      <c r="U800" s="7"/>
    </row>
    <row r="801" ht="14.25" customHeight="1">
      <c r="A801" s="7"/>
      <c r="B801" s="7"/>
      <c r="C801" s="7"/>
      <c r="D801" s="7"/>
      <c r="E801" s="7"/>
      <c r="F801" s="7"/>
      <c r="G801" s="7"/>
      <c r="H801" s="7"/>
      <c r="I801" s="7"/>
      <c r="J801" s="7"/>
      <c r="K801" s="7"/>
      <c r="L801" s="7"/>
      <c r="M801" s="7"/>
      <c r="N801" s="7"/>
      <c r="O801" s="7"/>
      <c r="P801" s="7"/>
      <c r="Q801" s="7"/>
      <c r="R801" s="7"/>
      <c r="S801" s="7"/>
      <c r="T801" s="7"/>
      <c r="U801" s="7"/>
    </row>
    <row r="802" ht="14.25" customHeight="1">
      <c r="A802" s="7"/>
      <c r="B802" s="7"/>
      <c r="C802" s="7"/>
      <c r="D802" s="7"/>
      <c r="E802" s="7"/>
      <c r="F802" s="7"/>
      <c r="G802" s="7"/>
      <c r="H802" s="7"/>
      <c r="I802" s="7"/>
      <c r="J802" s="7"/>
      <c r="K802" s="7"/>
      <c r="L802" s="7"/>
      <c r="M802" s="7"/>
      <c r="N802" s="7"/>
      <c r="O802" s="7"/>
      <c r="P802" s="7"/>
      <c r="Q802" s="7"/>
      <c r="R802" s="7"/>
      <c r="S802" s="7"/>
      <c r="T802" s="7"/>
      <c r="U802" s="7"/>
    </row>
    <row r="803" ht="14.25" customHeight="1">
      <c r="A803" s="7"/>
      <c r="B803" s="7"/>
      <c r="C803" s="7"/>
      <c r="D803" s="7"/>
      <c r="E803" s="7"/>
      <c r="F803" s="7"/>
      <c r="G803" s="7"/>
      <c r="H803" s="7"/>
      <c r="I803" s="7"/>
      <c r="J803" s="7"/>
      <c r="K803" s="7"/>
      <c r="L803" s="7"/>
      <c r="M803" s="7"/>
      <c r="N803" s="7"/>
      <c r="O803" s="7"/>
      <c r="P803" s="7"/>
      <c r="Q803" s="7"/>
      <c r="R803" s="7"/>
      <c r="S803" s="7"/>
      <c r="T803" s="7"/>
      <c r="U803" s="7"/>
    </row>
    <row r="804" ht="14.25" customHeight="1">
      <c r="A804" s="7"/>
      <c r="B804" s="7"/>
      <c r="C804" s="7"/>
      <c r="D804" s="7"/>
      <c r="E804" s="7"/>
      <c r="F804" s="7"/>
      <c r="G804" s="7"/>
      <c r="H804" s="7"/>
      <c r="I804" s="7"/>
      <c r="J804" s="7"/>
      <c r="K804" s="7"/>
      <c r="L804" s="7"/>
      <c r="M804" s="7"/>
      <c r="N804" s="7"/>
      <c r="O804" s="7"/>
      <c r="P804" s="7"/>
      <c r="Q804" s="7"/>
      <c r="R804" s="7"/>
      <c r="S804" s="7"/>
      <c r="T804" s="7"/>
      <c r="U804" s="7"/>
    </row>
    <row r="805" ht="14.25" customHeight="1">
      <c r="A805" s="7"/>
      <c r="B805" s="7"/>
      <c r="C805" s="7"/>
      <c r="D805" s="7"/>
      <c r="E805" s="7"/>
      <c r="F805" s="7"/>
      <c r="G805" s="7"/>
      <c r="H805" s="7"/>
      <c r="I805" s="7"/>
      <c r="J805" s="7"/>
      <c r="K805" s="7"/>
      <c r="L805" s="7"/>
      <c r="M805" s="7"/>
      <c r="N805" s="7"/>
      <c r="O805" s="7"/>
      <c r="P805" s="7"/>
      <c r="Q805" s="7"/>
      <c r="R805" s="7"/>
      <c r="S805" s="7"/>
      <c r="T805" s="7"/>
      <c r="U805" s="7"/>
    </row>
    <row r="806" ht="14.25" customHeight="1">
      <c r="A806" s="7"/>
      <c r="B806" s="7"/>
      <c r="C806" s="7"/>
      <c r="D806" s="7"/>
      <c r="E806" s="7"/>
      <c r="F806" s="7"/>
      <c r="G806" s="7"/>
      <c r="H806" s="7"/>
      <c r="I806" s="7"/>
      <c r="J806" s="7"/>
      <c r="K806" s="7"/>
      <c r="L806" s="7"/>
      <c r="M806" s="7"/>
      <c r="N806" s="7"/>
      <c r="O806" s="7"/>
      <c r="P806" s="7"/>
      <c r="Q806" s="7"/>
      <c r="R806" s="7"/>
      <c r="S806" s="7"/>
      <c r="T806" s="7"/>
      <c r="U806" s="7"/>
    </row>
    <row r="807" ht="14.25" customHeight="1">
      <c r="A807" s="7"/>
      <c r="B807" s="7"/>
      <c r="C807" s="7"/>
      <c r="D807" s="7"/>
      <c r="E807" s="7"/>
      <c r="F807" s="7"/>
      <c r="G807" s="7"/>
      <c r="H807" s="7"/>
      <c r="I807" s="7"/>
      <c r="J807" s="7"/>
      <c r="K807" s="7"/>
      <c r="L807" s="7"/>
      <c r="M807" s="7"/>
      <c r="N807" s="7"/>
      <c r="O807" s="7"/>
      <c r="P807" s="7"/>
      <c r="Q807" s="7"/>
      <c r="R807" s="7"/>
      <c r="S807" s="7"/>
      <c r="T807" s="7"/>
      <c r="U807" s="7"/>
    </row>
    <row r="808" ht="14.25" customHeight="1">
      <c r="A808" s="7"/>
      <c r="B808" s="7"/>
      <c r="C808" s="7"/>
      <c r="D808" s="7"/>
      <c r="E808" s="7"/>
      <c r="F808" s="7"/>
      <c r="G808" s="7"/>
      <c r="H808" s="7"/>
      <c r="I808" s="7"/>
      <c r="J808" s="7"/>
      <c r="K808" s="7"/>
      <c r="L808" s="7"/>
      <c r="M808" s="7"/>
      <c r="N808" s="7"/>
      <c r="O808" s="7"/>
      <c r="P808" s="7"/>
      <c r="Q808" s="7"/>
      <c r="R808" s="7"/>
      <c r="S808" s="7"/>
      <c r="T808" s="7"/>
      <c r="U808" s="7"/>
    </row>
    <row r="809" ht="14.25" customHeight="1">
      <c r="A809" s="7"/>
      <c r="B809" s="7"/>
      <c r="C809" s="7"/>
      <c r="D809" s="7"/>
      <c r="E809" s="7"/>
      <c r="F809" s="7"/>
      <c r="G809" s="7"/>
      <c r="H809" s="7"/>
      <c r="I809" s="7"/>
      <c r="J809" s="7"/>
      <c r="K809" s="7"/>
      <c r="L809" s="7"/>
      <c r="M809" s="7"/>
      <c r="N809" s="7"/>
      <c r="O809" s="7"/>
      <c r="P809" s="7"/>
      <c r="Q809" s="7"/>
      <c r="R809" s="7"/>
      <c r="S809" s="7"/>
      <c r="T809" s="7"/>
      <c r="U809" s="7"/>
    </row>
    <row r="810" ht="14.25" customHeight="1">
      <c r="A810" s="7"/>
      <c r="B810" s="7"/>
      <c r="C810" s="7"/>
      <c r="D810" s="7"/>
      <c r="E810" s="7"/>
      <c r="F810" s="7"/>
      <c r="G810" s="7"/>
      <c r="H810" s="7"/>
      <c r="I810" s="7"/>
      <c r="J810" s="7"/>
      <c r="K810" s="7"/>
      <c r="L810" s="7"/>
      <c r="M810" s="7"/>
      <c r="N810" s="7"/>
      <c r="O810" s="7"/>
      <c r="P810" s="7"/>
      <c r="Q810" s="7"/>
      <c r="R810" s="7"/>
      <c r="S810" s="7"/>
      <c r="T810" s="7"/>
      <c r="U810" s="7"/>
    </row>
    <row r="811" ht="14.25" customHeight="1">
      <c r="A811" s="7"/>
      <c r="B811" s="7"/>
      <c r="C811" s="7"/>
      <c r="D811" s="7"/>
      <c r="E811" s="7"/>
      <c r="F811" s="7"/>
      <c r="G811" s="7"/>
      <c r="H811" s="7"/>
      <c r="I811" s="7"/>
      <c r="J811" s="7"/>
      <c r="K811" s="7"/>
      <c r="L811" s="7"/>
      <c r="M811" s="7"/>
      <c r="N811" s="7"/>
      <c r="O811" s="7"/>
      <c r="P811" s="7"/>
      <c r="Q811" s="7"/>
      <c r="R811" s="7"/>
      <c r="S811" s="7"/>
      <c r="T811" s="7"/>
      <c r="U811" s="7"/>
    </row>
    <row r="812" ht="14.25" customHeight="1">
      <c r="A812" s="7"/>
      <c r="B812" s="7"/>
      <c r="C812" s="7"/>
      <c r="D812" s="7"/>
      <c r="E812" s="7"/>
      <c r="F812" s="7"/>
      <c r="G812" s="7"/>
      <c r="H812" s="7"/>
      <c r="I812" s="7"/>
      <c r="J812" s="7"/>
      <c r="K812" s="7"/>
      <c r="L812" s="7"/>
      <c r="M812" s="7"/>
      <c r="N812" s="7"/>
      <c r="O812" s="7"/>
      <c r="P812" s="7"/>
      <c r="Q812" s="7"/>
      <c r="R812" s="7"/>
      <c r="S812" s="7"/>
      <c r="T812" s="7"/>
      <c r="U812" s="7"/>
    </row>
    <row r="813" ht="14.25" customHeight="1">
      <c r="A813" s="7"/>
      <c r="B813" s="7"/>
      <c r="C813" s="7"/>
      <c r="D813" s="7"/>
      <c r="E813" s="7"/>
      <c r="F813" s="7"/>
      <c r="G813" s="7"/>
      <c r="H813" s="7"/>
      <c r="I813" s="7"/>
      <c r="J813" s="7"/>
      <c r="K813" s="7"/>
      <c r="L813" s="7"/>
      <c r="M813" s="7"/>
      <c r="N813" s="7"/>
      <c r="O813" s="7"/>
      <c r="P813" s="7"/>
      <c r="Q813" s="7"/>
      <c r="R813" s="7"/>
      <c r="S813" s="7"/>
      <c r="T813" s="7"/>
      <c r="U813" s="7"/>
    </row>
    <row r="814" ht="14.25" customHeight="1">
      <c r="A814" s="7"/>
      <c r="B814" s="7"/>
      <c r="C814" s="7"/>
      <c r="D814" s="7"/>
      <c r="E814" s="7"/>
      <c r="F814" s="7"/>
      <c r="G814" s="7"/>
      <c r="H814" s="7"/>
      <c r="I814" s="7"/>
      <c r="J814" s="7"/>
      <c r="K814" s="7"/>
      <c r="L814" s="7"/>
      <c r="M814" s="7"/>
      <c r="N814" s="7"/>
      <c r="O814" s="7"/>
      <c r="P814" s="7"/>
      <c r="Q814" s="7"/>
      <c r="R814" s="7"/>
      <c r="S814" s="7"/>
      <c r="T814" s="7"/>
      <c r="U814" s="7"/>
    </row>
    <row r="815" ht="14.25" customHeight="1">
      <c r="A815" s="7"/>
      <c r="B815" s="7"/>
      <c r="C815" s="7"/>
      <c r="D815" s="7"/>
      <c r="E815" s="7"/>
      <c r="F815" s="7"/>
      <c r="G815" s="7"/>
      <c r="H815" s="7"/>
      <c r="I815" s="7"/>
      <c r="J815" s="7"/>
      <c r="K815" s="7"/>
      <c r="L815" s="7"/>
      <c r="M815" s="7"/>
      <c r="N815" s="7"/>
      <c r="O815" s="7"/>
      <c r="P815" s="7"/>
      <c r="Q815" s="7"/>
      <c r="R815" s="7"/>
      <c r="S815" s="7"/>
      <c r="T815" s="7"/>
      <c r="U815" s="7"/>
    </row>
    <row r="816" ht="14.25" customHeight="1">
      <c r="A816" s="7"/>
      <c r="B816" s="7"/>
      <c r="C816" s="7"/>
      <c r="D816" s="7"/>
      <c r="E816" s="7"/>
      <c r="F816" s="7"/>
      <c r="G816" s="7"/>
      <c r="H816" s="7"/>
      <c r="I816" s="7"/>
      <c r="J816" s="7"/>
      <c r="K816" s="7"/>
      <c r="L816" s="7"/>
      <c r="M816" s="7"/>
      <c r="N816" s="7"/>
      <c r="O816" s="7"/>
      <c r="P816" s="7"/>
      <c r="Q816" s="7"/>
      <c r="R816" s="7"/>
      <c r="S816" s="7"/>
      <c r="T816" s="7"/>
      <c r="U816" s="7"/>
    </row>
    <row r="817" ht="14.25" customHeight="1">
      <c r="A817" s="7"/>
      <c r="B817" s="7"/>
      <c r="C817" s="7"/>
      <c r="D817" s="7"/>
      <c r="E817" s="7"/>
      <c r="F817" s="7"/>
      <c r="G817" s="7"/>
      <c r="H817" s="7"/>
      <c r="I817" s="7"/>
      <c r="J817" s="7"/>
      <c r="K817" s="7"/>
      <c r="L817" s="7"/>
      <c r="M817" s="7"/>
      <c r="N817" s="7"/>
      <c r="O817" s="7"/>
      <c r="P817" s="7"/>
      <c r="Q817" s="7"/>
      <c r="R817" s="7"/>
      <c r="S817" s="7"/>
      <c r="T817" s="7"/>
      <c r="U817" s="7"/>
    </row>
    <row r="818" ht="14.25" customHeight="1">
      <c r="A818" s="7"/>
      <c r="B818" s="7"/>
      <c r="C818" s="7"/>
      <c r="D818" s="7"/>
      <c r="E818" s="7"/>
      <c r="F818" s="7"/>
      <c r="G818" s="7"/>
      <c r="H818" s="7"/>
      <c r="I818" s="7"/>
      <c r="J818" s="7"/>
      <c r="K818" s="7"/>
      <c r="L818" s="7"/>
      <c r="M818" s="7"/>
      <c r="N818" s="7"/>
      <c r="O818" s="7"/>
      <c r="P818" s="7"/>
      <c r="Q818" s="7"/>
      <c r="R818" s="7"/>
      <c r="S818" s="7"/>
      <c r="T818" s="7"/>
      <c r="U818" s="7"/>
    </row>
    <row r="819" ht="14.25" customHeight="1">
      <c r="A819" s="7"/>
      <c r="B819" s="7"/>
      <c r="C819" s="7"/>
      <c r="D819" s="7"/>
      <c r="E819" s="7"/>
      <c r="F819" s="7"/>
      <c r="G819" s="7"/>
      <c r="H819" s="7"/>
      <c r="I819" s="7"/>
      <c r="J819" s="7"/>
      <c r="K819" s="7"/>
      <c r="L819" s="7"/>
      <c r="M819" s="7"/>
      <c r="N819" s="7"/>
      <c r="O819" s="7"/>
      <c r="P819" s="7"/>
      <c r="Q819" s="7"/>
      <c r="R819" s="7"/>
      <c r="S819" s="7"/>
      <c r="T819" s="7"/>
      <c r="U819" s="7"/>
    </row>
    <row r="820" ht="14.25" customHeight="1">
      <c r="A820" s="7"/>
      <c r="B820" s="7"/>
      <c r="C820" s="7"/>
      <c r="D820" s="7"/>
      <c r="E820" s="7"/>
      <c r="F820" s="7"/>
      <c r="G820" s="7"/>
      <c r="H820" s="7"/>
      <c r="I820" s="7"/>
      <c r="J820" s="7"/>
      <c r="K820" s="7"/>
      <c r="L820" s="7"/>
      <c r="M820" s="7"/>
      <c r="N820" s="7"/>
      <c r="O820" s="7"/>
      <c r="P820" s="7"/>
      <c r="Q820" s="7"/>
      <c r="R820" s="7"/>
      <c r="S820" s="7"/>
      <c r="T820" s="7"/>
      <c r="U820" s="7"/>
    </row>
    <row r="821" ht="14.25" customHeight="1">
      <c r="A821" s="7"/>
      <c r="B821" s="7"/>
      <c r="C821" s="7"/>
      <c r="D821" s="7"/>
      <c r="E821" s="7"/>
      <c r="F821" s="7"/>
      <c r="G821" s="7"/>
      <c r="H821" s="7"/>
      <c r="I821" s="7"/>
      <c r="J821" s="7"/>
      <c r="K821" s="7"/>
      <c r="L821" s="7"/>
      <c r="M821" s="7"/>
      <c r="N821" s="7"/>
      <c r="O821" s="7"/>
      <c r="P821" s="7"/>
      <c r="Q821" s="7"/>
      <c r="R821" s="7"/>
      <c r="S821" s="7"/>
      <c r="T821" s="7"/>
      <c r="U821" s="7"/>
    </row>
    <row r="822" ht="14.25" customHeight="1">
      <c r="A822" s="7"/>
      <c r="B822" s="7"/>
      <c r="C822" s="7"/>
      <c r="D822" s="7"/>
      <c r="E822" s="7"/>
      <c r="F822" s="7"/>
      <c r="G822" s="7"/>
      <c r="H822" s="7"/>
      <c r="I822" s="7"/>
      <c r="J822" s="7"/>
      <c r="K822" s="7"/>
      <c r="L822" s="7"/>
      <c r="M822" s="7"/>
      <c r="N822" s="7"/>
      <c r="O822" s="7"/>
      <c r="P822" s="7"/>
      <c r="Q822" s="7"/>
      <c r="R822" s="7"/>
      <c r="S822" s="7"/>
      <c r="T822" s="7"/>
      <c r="U822" s="7"/>
    </row>
    <row r="823" ht="14.25" customHeight="1">
      <c r="A823" s="7"/>
      <c r="B823" s="7"/>
      <c r="C823" s="7"/>
      <c r="D823" s="7"/>
      <c r="E823" s="7"/>
      <c r="F823" s="7"/>
      <c r="G823" s="7"/>
      <c r="H823" s="7"/>
      <c r="I823" s="7"/>
      <c r="J823" s="7"/>
      <c r="K823" s="7"/>
      <c r="L823" s="7"/>
      <c r="M823" s="7"/>
      <c r="N823" s="7"/>
      <c r="O823" s="7"/>
      <c r="P823" s="7"/>
      <c r="Q823" s="7"/>
      <c r="R823" s="7"/>
      <c r="S823" s="7"/>
      <c r="T823" s="7"/>
      <c r="U823" s="7"/>
    </row>
    <row r="824" ht="14.25" customHeight="1">
      <c r="A824" s="7"/>
      <c r="B824" s="7"/>
      <c r="C824" s="7"/>
      <c r="D824" s="7"/>
      <c r="E824" s="7"/>
      <c r="F824" s="7"/>
      <c r="G824" s="7"/>
      <c r="H824" s="7"/>
      <c r="I824" s="7"/>
      <c r="J824" s="7"/>
      <c r="K824" s="7"/>
      <c r="L824" s="7"/>
      <c r="M824" s="7"/>
      <c r="N824" s="7"/>
      <c r="O824" s="7"/>
      <c r="P824" s="7"/>
      <c r="Q824" s="7"/>
      <c r="R824" s="7"/>
      <c r="S824" s="7"/>
      <c r="T824" s="7"/>
      <c r="U824" s="7"/>
    </row>
    <row r="825" ht="14.25" customHeight="1">
      <c r="A825" s="7"/>
      <c r="B825" s="7"/>
      <c r="C825" s="7"/>
      <c r="D825" s="7"/>
      <c r="E825" s="7"/>
      <c r="F825" s="7"/>
      <c r="G825" s="7"/>
      <c r="H825" s="7"/>
      <c r="I825" s="7"/>
      <c r="J825" s="7"/>
      <c r="K825" s="7"/>
      <c r="L825" s="7"/>
      <c r="M825" s="7"/>
      <c r="N825" s="7"/>
      <c r="O825" s="7"/>
      <c r="P825" s="7"/>
      <c r="Q825" s="7"/>
      <c r="R825" s="7"/>
      <c r="S825" s="7"/>
      <c r="T825" s="7"/>
      <c r="U825" s="7"/>
    </row>
    <row r="826" ht="14.25" customHeight="1">
      <c r="A826" s="7"/>
      <c r="B826" s="7"/>
      <c r="C826" s="7"/>
      <c r="D826" s="7"/>
      <c r="E826" s="7"/>
      <c r="F826" s="7"/>
      <c r="G826" s="7"/>
      <c r="H826" s="7"/>
      <c r="I826" s="7"/>
      <c r="J826" s="7"/>
      <c r="K826" s="7"/>
      <c r="L826" s="7"/>
      <c r="M826" s="7"/>
      <c r="N826" s="7"/>
      <c r="O826" s="7"/>
      <c r="P826" s="7"/>
      <c r="Q826" s="7"/>
      <c r="R826" s="7"/>
      <c r="S826" s="7"/>
      <c r="T826" s="7"/>
      <c r="U826" s="7"/>
    </row>
    <row r="827" ht="14.25" customHeight="1">
      <c r="A827" s="7"/>
      <c r="B827" s="7"/>
      <c r="C827" s="7"/>
      <c r="D827" s="7"/>
      <c r="E827" s="7"/>
      <c r="F827" s="7"/>
      <c r="G827" s="7"/>
      <c r="H827" s="7"/>
      <c r="I827" s="7"/>
      <c r="J827" s="7"/>
      <c r="K827" s="7"/>
      <c r="L827" s="7"/>
      <c r="M827" s="7"/>
      <c r="N827" s="7"/>
      <c r="O827" s="7"/>
      <c r="P827" s="7"/>
      <c r="Q827" s="7"/>
      <c r="R827" s="7"/>
      <c r="S827" s="7"/>
      <c r="T827" s="7"/>
      <c r="U827" s="7"/>
    </row>
    <row r="828" ht="14.25" customHeight="1">
      <c r="A828" s="7"/>
      <c r="B828" s="7"/>
      <c r="C828" s="7"/>
      <c r="D828" s="7"/>
      <c r="E828" s="7"/>
      <c r="F828" s="7"/>
      <c r="G828" s="7"/>
      <c r="H828" s="7"/>
      <c r="I828" s="7"/>
      <c r="J828" s="7"/>
      <c r="K828" s="7"/>
      <c r="L828" s="7"/>
      <c r="M828" s="7"/>
      <c r="N828" s="7"/>
      <c r="O828" s="7"/>
      <c r="P828" s="7"/>
      <c r="Q828" s="7"/>
      <c r="R828" s="7"/>
      <c r="S828" s="7"/>
      <c r="T828" s="7"/>
      <c r="U828" s="7"/>
    </row>
    <row r="829" ht="14.25" customHeight="1">
      <c r="A829" s="7"/>
      <c r="B829" s="7"/>
      <c r="C829" s="7"/>
      <c r="D829" s="7"/>
      <c r="E829" s="7"/>
      <c r="F829" s="7"/>
      <c r="G829" s="7"/>
      <c r="H829" s="7"/>
      <c r="I829" s="7"/>
      <c r="J829" s="7"/>
      <c r="K829" s="7"/>
      <c r="L829" s="7"/>
      <c r="M829" s="7"/>
      <c r="N829" s="7"/>
      <c r="O829" s="7"/>
      <c r="P829" s="7"/>
      <c r="Q829" s="7"/>
      <c r="R829" s="7"/>
      <c r="S829" s="7"/>
      <c r="T829" s="7"/>
      <c r="U829" s="7"/>
    </row>
    <row r="830" ht="14.25" customHeight="1">
      <c r="A830" s="7"/>
      <c r="B830" s="7"/>
      <c r="C830" s="7"/>
      <c r="D830" s="7"/>
      <c r="E830" s="7"/>
      <c r="F830" s="7"/>
      <c r="G830" s="7"/>
      <c r="H830" s="7"/>
      <c r="I830" s="7"/>
      <c r="J830" s="7"/>
      <c r="K830" s="7"/>
      <c r="L830" s="7"/>
      <c r="M830" s="7"/>
      <c r="N830" s="7"/>
      <c r="O830" s="7"/>
      <c r="P830" s="7"/>
      <c r="Q830" s="7"/>
      <c r="R830" s="7"/>
      <c r="S830" s="7"/>
      <c r="T830" s="7"/>
      <c r="U830" s="7"/>
    </row>
    <row r="831" ht="14.25" customHeight="1">
      <c r="A831" s="7"/>
      <c r="B831" s="7"/>
      <c r="C831" s="7"/>
      <c r="D831" s="7"/>
      <c r="E831" s="7"/>
      <c r="F831" s="7"/>
      <c r="G831" s="7"/>
      <c r="H831" s="7"/>
      <c r="I831" s="7"/>
      <c r="J831" s="7"/>
      <c r="K831" s="7"/>
      <c r="L831" s="7"/>
      <c r="M831" s="7"/>
      <c r="N831" s="7"/>
      <c r="O831" s="7"/>
      <c r="P831" s="7"/>
      <c r="Q831" s="7"/>
      <c r="R831" s="7"/>
      <c r="S831" s="7"/>
      <c r="T831" s="7"/>
      <c r="U831" s="7"/>
    </row>
    <row r="832" ht="14.25" customHeight="1">
      <c r="A832" s="7"/>
      <c r="B832" s="7"/>
      <c r="C832" s="7"/>
      <c r="D832" s="7"/>
      <c r="E832" s="7"/>
      <c r="F832" s="7"/>
      <c r="G832" s="7"/>
      <c r="H832" s="7"/>
      <c r="I832" s="7"/>
      <c r="J832" s="7"/>
      <c r="K832" s="7"/>
      <c r="L832" s="7"/>
      <c r="M832" s="7"/>
      <c r="N832" s="7"/>
      <c r="O832" s="7"/>
      <c r="P832" s="7"/>
      <c r="Q832" s="7"/>
      <c r="R832" s="7"/>
      <c r="S832" s="7"/>
      <c r="T832" s="7"/>
      <c r="U832" s="7"/>
    </row>
    <row r="833" ht="14.25" customHeight="1">
      <c r="A833" s="7"/>
      <c r="B833" s="7"/>
      <c r="C833" s="7"/>
      <c r="D833" s="7"/>
      <c r="E833" s="7"/>
      <c r="F833" s="7"/>
      <c r="G833" s="7"/>
      <c r="H833" s="7"/>
      <c r="I833" s="7"/>
      <c r="J833" s="7"/>
      <c r="K833" s="7"/>
      <c r="L833" s="7"/>
      <c r="M833" s="7"/>
      <c r="N833" s="7"/>
      <c r="O833" s="7"/>
      <c r="P833" s="7"/>
      <c r="Q833" s="7"/>
      <c r="R833" s="7"/>
      <c r="S833" s="7"/>
      <c r="T833" s="7"/>
      <c r="U833" s="7"/>
    </row>
    <row r="834" ht="14.25" customHeight="1">
      <c r="A834" s="7"/>
      <c r="B834" s="7"/>
      <c r="C834" s="7"/>
      <c r="D834" s="7"/>
      <c r="E834" s="7"/>
      <c r="F834" s="7"/>
      <c r="G834" s="7"/>
      <c r="H834" s="7"/>
      <c r="I834" s="7"/>
      <c r="J834" s="7"/>
      <c r="K834" s="7"/>
      <c r="L834" s="7"/>
      <c r="M834" s="7"/>
      <c r="N834" s="7"/>
      <c r="O834" s="7"/>
      <c r="P834" s="7"/>
      <c r="Q834" s="7"/>
      <c r="R834" s="7"/>
      <c r="S834" s="7"/>
      <c r="T834" s="7"/>
      <c r="U834" s="7"/>
    </row>
    <row r="835" ht="14.25" customHeight="1">
      <c r="A835" s="7"/>
      <c r="B835" s="7"/>
      <c r="C835" s="7"/>
      <c r="D835" s="7"/>
      <c r="E835" s="7"/>
      <c r="F835" s="7"/>
      <c r="G835" s="7"/>
      <c r="H835" s="7"/>
      <c r="I835" s="7"/>
      <c r="J835" s="7"/>
      <c r="K835" s="7"/>
      <c r="L835" s="7"/>
      <c r="M835" s="7"/>
      <c r="N835" s="7"/>
      <c r="O835" s="7"/>
      <c r="P835" s="7"/>
      <c r="Q835" s="7"/>
      <c r="R835" s="7"/>
      <c r="S835" s="7"/>
      <c r="T835" s="7"/>
      <c r="U835" s="7"/>
    </row>
    <row r="836" ht="14.25" customHeight="1">
      <c r="A836" s="7"/>
      <c r="B836" s="7"/>
      <c r="C836" s="7"/>
      <c r="D836" s="7"/>
      <c r="E836" s="7"/>
      <c r="F836" s="7"/>
      <c r="G836" s="7"/>
      <c r="H836" s="7"/>
      <c r="I836" s="7"/>
      <c r="J836" s="7"/>
      <c r="K836" s="7"/>
      <c r="L836" s="7"/>
      <c r="M836" s="7"/>
      <c r="N836" s="7"/>
      <c r="O836" s="7"/>
      <c r="P836" s="7"/>
      <c r="Q836" s="7"/>
      <c r="R836" s="7"/>
      <c r="S836" s="7"/>
      <c r="T836" s="7"/>
      <c r="U836" s="7"/>
    </row>
    <row r="837" ht="14.25" customHeight="1">
      <c r="A837" s="7"/>
      <c r="B837" s="7"/>
      <c r="C837" s="7"/>
      <c r="D837" s="7"/>
      <c r="E837" s="7"/>
      <c r="F837" s="7"/>
      <c r="G837" s="7"/>
      <c r="H837" s="7"/>
      <c r="I837" s="7"/>
      <c r="J837" s="7"/>
      <c r="K837" s="7"/>
      <c r="L837" s="7"/>
      <c r="M837" s="7"/>
      <c r="N837" s="7"/>
      <c r="O837" s="7"/>
      <c r="P837" s="7"/>
      <c r="Q837" s="7"/>
      <c r="R837" s="7"/>
      <c r="S837" s="7"/>
      <c r="T837" s="7"/>
      <c r="U837" s="7"/>
    </row>
    <row r="838" ht="14.25" customHeight="1">
      <c r="A838" s="7"/>
      <c r="B838" s="7"/>
      <c r="C838" s="7"/>
      <c r="D838" s="7"/>
      <c r="E838" s="7"/>
      <c r="F838" s="7"/>
      <c r="G838" s="7"/>
      <c r="H838" s="7"/>
      <c r="I838" s="7"/>
      <c r="J838" s="7"/>
      <c r="K838" s="7"/>
      <c r="L838" s="7"/>
      <c r="M838" s="7"/>
      <c r="N838" s="7"/>
      <c r="O838" s="7"/>
      <c r="P838" s="7"/>
      <c r="Q838" s="7"/>
      <c r="R838" s="7"/>
      <c r="S838" s="7"/>
      <c r="T838" s="7"/>
      <c r="U838" s="7"/>
    </row>
    <row r="839" ht="14.25" customHeight="1">
      <c r="A839" s="7"/>
      <c r="B839" s="7"/>
      <c r="C839" s="7"/>
      <c r="D839" s="7"/>
      <c r="E839" s="7"/>
      <c r="F839" s="7"/>
      <c r="G839" s="7"/>
      <c r="H839" s="7"/>
      <c r="I839" s="7"/>
      <c r="J839" s="7"/>
      <c r="K839" s="7"/>
      <c r="L839" s="7"/>
      <c r="M839" s="7"/>
      <c r="N839" s="7"/>
      <c r="O839" s="7"/>
      <c r="P839" s="7"/>
      <c r="Q839" s="7"/>
      <c r="R839" s="7"/>
      <c r="S839" s="7"/>
      <c r="T839" s="7"/>
      <c r="U839" s="7"/>
    </row>
    <row r="840" ht="14.25" customHeight="1">
      <c r="A840" s="7"/>
      <c r="B840" s="7"/>
      <c r="C840" s="7"/>
      <c r="D840" s="7"/>
      <c r="E840" s="7"/>
      <c r="F840" s="7"/>
      <c r="G840" s="7"/>
      <c r="H840" s="7"/>
      <c r="I840" s="7"/>
      <c r="J840" s="7"/>
      <c r="K840" s="7"/>
      <c r="L840" s="7"/>
      <c r="M840" s="7"/>
      <c r="N840" s="7"/>
      <c r="O840" s="7"/>
      <c r="P840" s="7"/>
      <c r="Q840" s="7"/>
      <c r="R840" s="7"/>
      <c r="S840" s="7"/>
      <c r="T840" s="7"/>
      <c r="U840" s="7"/>
    </row>
    <row r="841" ht="14.25" customHeight="1">
      <c r="A841" s="7"/>
      <c r="B841" s="7"/>
      <c r="C841" s="7"/>
      <c r="D841" s="7"/>
      <c r="E841" s="7"/>
      <c r="F841" s="7"/>
      <c r="G841" s="7"/>
      <c r="H841" s="7"/>
      <c r="I841" s="7"/>
      <c r="J841" s="7"/>
      <c r="K841" s="7"/>
      <c r="L841" s="7"/>
      <c r="M841" s="7"/>
      <c r="N841" s="7"/>
      <c r="O841" s="7"/>
      <c r="P841" s="7"/>
      <c r="Q841" s="7"/>
      <c r="R841" s="7"/>
      <c r="S841" s="7"/>
      <c r="T841" s="7"/>
      <c r="U841" s="7"/>
    </row>
    <row r="842" ht="14.25" customHeight="1">
      <c r="A842" s="7"/>
      <c r="B842" s="7"/>
      <c r="C842" s="7"/>
      <c r="D842" s="7"/>
      <c r="E842" s="7"/>
      <c r="F842" s="7"/>
      <c r="G842" s="7"/>
      <c r="H842" s="7"/>
      <c r="I842" s="7"/>
      <c r="J842" s="7"/>
      <c r="K842" s="7"/>
      <c r="L842" s="7"/>
      <c r="M842" s="7"/>
      <c r="N842" s="7"/>
      <c r="O842" s="7"/>
      <c r="P842" s="7"/>
      <c r="Q842" s="7"/>
      <c r="R842" s="7"/>
      <c r="S842" s="7"/>
      <c r="T842" s="7"/>
      <c r="U842" s="7"/>
    </row>
    <row r="843" ht="14.25" customHeight="1">
      <c r="A843" s="7"/>
      <c r="B843" s="7"/>
      <c r="C843" s="7"/>
      <c r="D843" s="7"/>
      <c r="E843" s="7"/>
      <c r="F843" s="7"/>
      <c r="G843" s="7"/>
      <c r="H843" s="7"/>
      <c r="I843" s="7"/>
      <c r="J843" s="7"/>
      <c r="K843" s="7"/>
      <c r="L843" s="7"/>
      <c r="M843" s="7"/>
      <c r="N843" s="7"/>
      <c r="O843" s="7"/>
      <c r="P843" s="7"/>
      <c r="Q843" s="7"/>
      <c r="R843" s="7"/>
      <c r="S843" s="7"/>
      <c r="T843" s="7"/>
      <c r="U843" s="7"/>
    </row>
    <row r="844" ht="14.25" customHeight="1">
      <c r="A844" s="7"/>
      <c r="B844" s="7"/>
      <c r="C844" s="7"/>
      <c r="D844" s="7"/>
      <c r="E844" s="7"/>
      <c r="F844" s="7"/>
      <c r="G844" s="7"/>
      <c r="H844" s="7"/>
      <c r="I844" s="7"/>
      <c r="J844" s="7"/>
      <c r="K844" s="7"/>
      <c r="L844" s="7"/>
      <c r="M844" s="7"/>
      <c r="N844" s="7"/>
      <c r="O844" s="7"/>
      <c r="P844" s="7"/>
      <c r="Q844" s="7"/>
      <c r="R844" s="7"/>
      <c r="S844" s="7"/>
      <c r="T844" s="7"/>
      <c r="U844" s="7"/>
    </row>
    <row r="845" ht="14.25" customHeight="1">
      <c r="A845" s="7"/>
      <c r="B845" s="7"/>
      <c r="C845" s="7"/>
      <c r="D845" s="7"/>
      <c r="E845" s="7"/>
      <c r="F845" s="7"/>
      <c r="G845" s="7"/>
      <c r="H845" s="7"/>
      <c r="I845" s="7"/>
      <c r="J845" s="7"/>
      <c r="K845" s="7"/>
      <c r="L845" s="7"/>
      <c r="M845" s="7"/>
      <c r="N845" s="7"/>
      <c r="O845" s="7"/>
      <c r="P845" s="7"/>
      <c r="Q845" s="7"/>
      <c r="R845" s="7"/>
      <c r="S845" s="7"/>
      <c r="T845" s="7"/>
      <c r="U845" s="7"/>
    </row>
    <row r="846" ht="14.25" customHeight="1">
      <c r="A846" s="7"/>
      <c r="B846" s="7"/>
      <c r="C846" s="7"/>
      <c r="D846" s="7"/>
      <c r="E846" s="7"/>
      <c r="F846" s="7"/>
      <c r="G846" s="7"/>
      <c r="H846" s="7"/>
      <c r="I846" s="7"/>
      <c r="J846" s="7"/>
      <c r="K846" s="7"/>
      <c r="L846" s="7"/>
      <c r="M846" s="7"/>
      <c r="N846" s="7"/>
      <c r="O846" s="7"/>
      <c r="P846" s="7"/>
      <c r="Q846" s="7"/>
      <c r="R846" s="7"/>
      <c r="S846" s="7"/>
      <c r="T846" s="7"/>
      <c r="U846" s="7"/>
    </row>
    <row r="847" ht="14.25" customHeight="1">
      <c r="A847" s="7"/>
      <c r="B847" s="7"/>
      <c r="C847" s="7"/>
      <c r="D847" s="7"/>
      <c r="E847" s="7"/>
      <c r="F847" s="7"/>
      <c r="G847" s="7"/>
      <c r="H847" s="7"/>
      <c r="I847" s="7"/>
      <c r="J847" s="7"/>
      <c r="K847" s="7"/>
      <c r="L847" s="7"/>
      <c r="M847" s="7"/>
      <c r="N847" s="7"/>
      <c r="O847" s="7"/>
      <c r="P847" s="7"/>
      <c r="Q847" s="7"/>
      <c r="R847" s="7"/>
      <c r="S847" s="7"/>
      <c r="T847" s="7"/>
      <c r="U847" s="7"/>
    </row>
    <row r="848" ht="14.25" customHeight="1">
      <c r="A848" s="7"/>
      <c r="B848" s="7"/>
      <c r="C848" s="7"/>
      <c r="D848" s="7"/>
      <c r="E848" s="7"/>
      <c r="F848" s="7"/>
      <c r="G848" s="7"/>
      <c r="H848" s="7"/>
      <c r="I848" s="7"/>
      <c r="J848" s="7"/>
      <c r="K848" s="7"/>
      <c r="L848" s="7"/>
      <c r="M848" s="7"/>
      <c r="N848" s="7"/>
      <c r="O848" s="7"/>
      <c r="P848" s="7"/>
      <c r="Q848" s="7"/>
      <c r="R848" s="7"/>
      <c r="S848" s="7"/>
      <c r="T848" s="7"/>
      <c r="U848" s="7"/>
    </row>
    <row r="849" ht="14.25" customHeight="1">
      <c r="A849" s="7"/>
      <c r="B849" s="7"/>
      <c r="C849" s="7"/>
      <c r="D849" s="7"/>
      <c r="E849" s="7"/>
      <c r="F849" s="7"/>
      <c r="G849" s="7"/>
      <c r="H849" s="7"/>
      <c r="I849" s="7"/>
      <c r="J849" s="7"/>
      <c r="K849" s="7"/>
      <c r="L849" s="7"/>
      <c r="M849" s="7"/>
      <c r="N849" s="7"/>
      <c r="O849" s="7"/>
      <c r="P849" s="7"/>
      <c r="Q849" s="7"/>
      <c r="R849" s="7"/>
      <c r="S849" s="7"/>
      <c r="T849" s="7"/>
      <c r="U849" s="7"/>
    </row>
    <row r="850" ht="14.25" customHeight="1">
      <c r="A850" s="7"/>
      <c r="B850" s="7"/>
      <c r="C850" s="7"/>
      <c r="D850" s="7"/>
      <c r="E850" s="7"/>
      <c r="F850" s="7"/>
      <c r="G850" s="7"/>
      <c r="H850" s="7"/>
      <c r="I850" s="7"/>
      <c r="J850" s="7"/>
      <c r="K850" s="7"/>
      <c r="L850" s="7"/>
      <c r="M850" s="7"/>
      <c r="N850" s="7"/>
      <c r="O850" s="7"/>
      <c r="P850" s="7"/>
      <c r="Q850" s="7"/>
      <c r="R850" s="7"/>
      <c r="S850" s="7"/>
      <c r="T850" s="7"/>
      <c r="U850" s="7"/>
    </row>
    <row r="851" ht="14.25" customHeight="1">
      <c r="A851" s="7"/>
      <c r="B851" s="7"/>
      <c r="C851" s="7"/>
      <c r="D851" s="7"/>
      <c r="E851" s="7"/>
      <c r="F851" s="7"/>
      <c r="G851" s="7"/>
      <c r="H851" s="7"/>
      <c r="I851" s="7"/>
      <c r="J851" s="7"/>
      <c r="K851" s="7"/>
      <c r="L851" s="7"/>
      <c r="M851" s="7"/>
      <c r="N851" s="7"/>
      <c r="O851" s="7"/>
      <c r="P851" s="7"/>
      <c r="Q851" s="7"/>
      <c r="R851" s="7"/>
      <c r="S851" s="7"/>
      <c r="T851" s="7"/>
      <c r="U851" s="7"/>
    </row>
    <row r="852" ht="14.25" customHeight="1">
      <c r="A852" s="7"/>
      <c r="B852" s="7"/>
      <c r="C852" s="7"/>
      <c r="D852" s="7"/>
      <c r="E852" s="7"/>
      <c r="F852" s="7"/>
      <c r="G852" s="7"/>
      <c r="H852" s="7"/>
      <c r="I852" s="7"/>
      <c r="J852" s="7"/>
      <c r="K852" s="7"/>
      <c r="L852" s="7"/>
      <c r="M852" s="7"/>
      <c r="N852" s="7"/>
      <c r="O852" s="7"/>
      <c r="P852" s="7"/>
      <c r="Q852" s="7"/>
      <c r="R852" s="7"/>
      <c r="S852" s="7"/>
      <c r="T852" s="7"/>
      <c r="U852" s="7"/>
    </row>
    <row r="853" ht="14.25" customHeight="1">
      <c r="A853" s="7"/>
      <c r="B853" s="7"/>
      <c r="C853" s="7"/>
      <c r="D853" s="7"/>
      <c r="E853" s="7"/>
      <c r="F853" s="7"/>
      <c r="G853" s="7"/>
      <c r="H853" s="7"/>
      <c r="I853" s="7"/>
      <c r="J853" s="7"/>
      <c r="K853" s="7"/>
      <c r="L853" s="7"/>
      <c r="M853" s="7"/>
      <c r="N853" s="7"/>
      <c r="O853" s="7"/>
      <c r="P853" s="7"/>
      <c r="Q853" s="7"/>
      <c r="R853" s="7"/>
      <c r="S853" s="7"/>
      <c r="T853" s="7"/>
      <c r="U853" s="7"/>
    </row>
    <row r="854" ht="14.25" customHeight="1">
      <c r="A854" s="7"/>
      <c r="B854" s="7"/>
      <c r="C854" s="7"/>
      <c r="D854" s="7"/>
      <c r="E854" s="7"/>
      <c r="F854" s="7"/>
      <c r="G854" s="7"/>
      <c r="H854" s="7"/>
      <c r="I854" s="7"/>
      <c r="J854" s="7"/>
      <c r="K854" s="7"/>
      <c r="L854" s="7"/>
      <c r="M854" s="7"/>
      <c r="N854" s="7"/>
      <c r="O854" s="7"/>
      <c r="P854" s="7"/>
      <c r="Q854" s="7"/>
      <c r="R854" s="7"/>
      <c r="S854" s="7"/>
      <c r="T854" s="7"/>
      <c r="U854" s="7"/>
    </row>
    <row r="855" ht="14.25" customHeight="1">
      <c r="A855" s="7"/>
      <c r="B855" s="7"/>
      <c r="C855" s="7"/>
      <c r="D855" s="7"/>
      <c r="E855" s="7"/>
      <c r="F855" s="7"/>
      <c r="G855" s="7"/>
      <c r="H855" s="7"/>
      <c r="I855" s="7"/>
      <c r="J855" s="7"/>
      <c r="K855" s="7"/>
      <c r="L855" s="7"/>
      <c r="M855" s="7"/>
      <c r="N855" s="7"/>
      <c r="O855" s="7"/>
      <c r="P855" s="7"/>
      <c r="Q855" s="7"/>
      <c r="R855" s="7"/>
      <c r="S855" s="7"/>
      <c r="T855" s="7"/>
      <c r="U855" s="7"/>
    </row>
    <row r="856" ht="14.25" customHeight="1">
      <c r="A856" s="7"/>
      <c r="B856" s="7"/>
      <c r="C856" s="7"/>
      <c r="D856" s="7"/>
      <c r="E856" s="7"/>
      <c r="F856" s="7"/>
      <c r="G856" s="7"/>
      <c r="H856" s="7"/>
      <c r="I856" s="7"/>
      <c r="J856" s="7"/>
      <c r="K856" s="7"/>
      <c r="L856" s="7"/>
      <c r="M856" s="7"/>
      <c r="N856" s="7"/>
      <c r="O856" s="7"/>
      <c r="P856" s="7"/>
      <c r="Q856" s="7"/>
      <c r="R856" s="7"/>
      <c r="S856" s="7"/>
      <c r="T856" s="7"/>
      <c r="U856" s="7"/>
    </row>
    <row r="857" ht="14.25" customHeight="1">
      <c r="A857" s="7"/>
      <c r="B857" s="7"/>
      <c r="C857" s="7"/>
      <c r="D857" s="7"/>
      <c r="E857" s="7"/>
      <c r="F857" s="7"/>
      <c r="G857" s="7"/>
      <c r="H857" s="7"/>
      <c r="I857" s="7"/>
      <c r="J857" s="7"/>
      <c r="K857" s="7"/>
      <c r="L857" s="7"/>
      <c r="M857" s="7"/>
      <c r="N857" s="7"/>
      <c r="O857" s="7"/>
      <c r="P857" s="7"/>
      <c r="Q857" s="7"/>
      <c r="R857" s="7"/>
      <c r="S857" s="7"/>
      <c r="T857" s="7"/>
      <c r="U857" s="7"/>
    </row>
    <row r="858" ht="14.25" customHeight="1">
      <c r="A858" s="7"/>
      <c r="B858" s="7"/>
      <c r="C858" s="7"/>
      <c r="D858" s="7"/>
      <c r="E858" s="7"/>
      <c r="F858" s="7"/>
      <c r="G858" s="7"/>
      <c r="H858" s="7"/>
      <c r="I858" s="7"/>
      <c r="J858" s="7"/>
      <c r="K858" s="7"/>
      <c r="L858" s="7"/>
      <c r="M858" s="7"/>
      <c r="N858" s="7"/>
      <c r="O858" s="7"/>
      <c r="P858" s="7"/>
      <c r="Q858" s="7"/>
      <c r="R858" s="7"/>
      <c r="S858" s="7"/>
      <c r="T858" s="7"/>
      <c r="U858" s="7"/>
    </row>
    <row r="859" ht="14.25" customHeight="1">
      <c r="A859" s="7"/>
      <c r="B859" s="7"/>
      <c r="C859" s="7"/>
      <c r="D859" s="7"/>
      <c r="E859" s="7"/>
      <c r="F859" s="7"/>
      <c r="G859" s="7"/>
      <c r="H859" s="7"/>
      <c r="I859" s="7"/>
      <c r="J859" s="7"/>
      <c r="K859" s="7"/>
      <c r="L859" s="7"/>
      <c r="M859" s="7"/>
      <c r="N859" s="7"/>
      <c r="O859" s="7"/>
      <c r="P859" s="7"/>
      <c r="Q859" s="7"/>
      <c r="R859" s="7"/>
      <c r="S859" s="7"/>
      <c r="T859" s="7"/>
      <c r="U859" s="7"/>
    </row>
    <row r="860" ht="14.25" customHeight="1">
      <c r="A860" s="7"/>
      <c r="B860" s="7"/>
      <c r="C860" s="7"/>
      <c r="D860" s="7"/>
      <c r="E860" s="7"/>
      <c r="F860" s="7"/>
      <c r="G860" s="7"/>
      <c r="H860" s="7"/>
      <c r="I860" s="7"/>
      <c r="J860" s="7"/>
      <c r="K860" s="7"/>
      <c r="L860" s="7"/>
      <c r="M860" s="7"/>
      <c r="N860" s="7"/>
      <c r="O860" s="7"/>
      <c r="P860" s="7"/>
      <c r="Q860" s="7"/>
      <c r="R860" s="7"/>
      <c r="S860" s="7"/>
      <c r="T860" s="7"/>
      <c r="U860" s="7"/>
    </row>
    <row r="861" ht="14.25" customHeight="1">
      <c r="A861" s="7"/>
      <c r="B861" s="7"/>
      <c r="C861" s="7"/>
      <c r="D861" s="7"/>
      <c r="E861" s="7"/>
      <c r="F861" s="7"/>
      <c r="G861" s="7"/>
      <c r="H861" s="7"/>
      <c r="I861" s="7"/>
      <c r="J861" s="7"/>
      <c r="K861" s="7"/>
      <c r="L861" s="7"/>
      <c r="M861" s="7"/>
      <c r="N861" s="7"/>
      <c r="O861" s="7"/>
      <c r="P861" s="7"/>
      <c r="Q861" s="7"/>
      <c r="R861" s="7"/>
      <c r="S861" s="7"/>
      <c r="T861" s="7"/>
      <c r="U861" s="7"/>
    </row>
    <row r="862" ht="14.25" customHeight="1">
      <c r="A862" s="7"/>
      <c r="B862" s="7"/>
      <c r="C862" s="7"/>
      <c r="D862" s="7"/>
      <c r="E862" s="7"/>
      <c r="F862" s="7"/>
      <c r="G862" s="7"/>
      <c r="H862" s="7"/>
      <c r="I862" s="7"/>
      <c r="J862" s="7"/>
      <c r="K862" s="7"/>
      <c r="L862" s="7"/>
      <c r="M862" s="7"/>
      <c r="N862" s="7"/>
      <c r="O862" s="7"/>
      <c r="P862" s="7"/>
      <c r="Q862" s="7"/>
      <c r="R862" s="7"/>
      <c r="S862" s="7"/>
      <c r="T862" s="7"/>
      <c r="U862" s="7"/>
    </row>
    <row r="863" ht="14.25" customHeight="1">
      <c r="A863" s="7"/>
      <c r="B863" s="7"/>
      <c r="C863" s="7"/>
      <c r="D863" s="7"/>
      <c r="E863" s="7"/>
      <c r="F863" s="7"/>
      <c r="G863" s="7"/>
      <c r="H863" s="7"/>
      <c r="I863" s="7"/>
      <c r="J863" s="7"/>
      <c r="K863" s="7"/>
      <c r="L863" s="7"/>
      <c r="M863" s="7"/>
      <c r="N863" s="7"/>
      <c r="O863" s="7"/>
      <c r="P863" s="7"/>
      <c r="Q863" s="7"/>
      <c r="R863" s="7"/>
      <c r="S863" s="7"/>
      <c r="T863" s="7"/>
      <c r="U863" s="7"/>
    </row>
    <row r="864" ht="14.25" customHeight="1">
      <c r="A864" s="7"/>
      <c r="B864" s="7"/>
      <c r="C864" s="7"/>
      <c r="D864" s="7"/>
      <c r="E864" s="7"/>
      <c r="F864" s="7"/>
      <c r="G864" s="7"/>
      <c r="H864" s="7"/>
      <c r="I864" s="7"/>
      <c r="J864" s="7"/>
      <c r="K864" s="7"/>
      <c r="L864" s="7"/>
      <c r="M864" s="7"/>
      <c r="N864" s="7"/>
      <c r="O864" s="7"/>
      <c r="P864" s="7"/>
      <c r="Q864" s="7"/>
      <c r="R864" s="7"/>
      <c r="S864" s="7"/>
      <c r="T864" s="7"/>
      <c r="U864" s="7"/>
    </row>
    <row r="865" ht="14.25" customHeight="1">
      <c r="A865" s="7"/>
      <c r="B865" s="7"/>
      <c r="C865" s="7"/>
      <c r="D865" s="7"/>
      <c r="E865" s="7"/>
      <c r="F865" s="7"/>
      <c r="G865" s="7"/>
      <c r="H865" s="7"/>
      <c r="I865" s="7"/>
      <c r="J865" s="7"/>
      <c r="K865" s="7"/>
      <c r="L865" s="7"/>
      <c r="M865" s="7"/>
      <c r="N865" s="7"/>
      <c r="O865" s="7"/>
      <c r="P865" s="7"/>
      <c r="Q865" s="7"/>
      <c r="R865" s="7"/>
      <c r="S865" s="7"/>
      <c r="T865" s="7"/>
      <c r="U865" s="7"/>
    </row>
    <row r="866" ht="14.25" customHeight="1">
      <c r="A866" s="7"/>
      <c r="B866" s="7"/>
      <c r="C866" s="7"/>
      <c r="D866" s="7"/>
      <c r="E866" s="7"/>
      <c r="F866" s="7"/>
      <c r="G866" s="7"/>
      <c r="H866" s="7"/>
      <c r="I866" s="7"/>
      <c r="J866" s="7"/>
      <c r="K866" s="7"/>
      <c r="L866" s="7"/>
      <c r="M866" s="7"/>
      <c r="N866" s="7"/>
      <c r="O866" s="7"/>
      <c r="P866" s="7"/>
      <c r="Q866" s="7"/>
      <c r="R866" s="7"/>
      <c r="S866" s="7"/>
      <c r="T866" s="7"/>
      <c r="U866" s="7"/>
    </row>
    <row r="867" ht="14.25" customHeight="1">
      <c r="A867" s="7"/>
      <c r="B867" s="7"/>
      <c r="C867" s="7"/>
      <c r="D867" s="7"/>
      <c r="E867" s="7"/>
      <c r="F867" s="7"/>
      <c r="G867" s="7"/>
      <c r="H867" s="7"/>
      <c r="I867" s="7"/>
      <c r="J867" s="7"/>
      <c r="K867" s="7"/>
      <c r="L867" s="7"/>
      <c r="M867" s="7"/>
      <c r="N867" s="7"/>
      <c r="O867" s="7"/>
      <c r="P867" s="7"/>
      <c r="Q867" s="7"/>
      <c r="R867" s="7"/>
      <c r="S867" s="7"/>
      <c r="T867" s="7"/>
      <c r="U867" s="7"/>
    </row>
    <row r="868" ht="14.25" customHeight="1">
      <c r="A868" s="7"/>
      <c r="B868" s="7"/>
      <c r="C868" s="7"/>
      <c r="D868" s="7"/>
      <c r="E868" s="7"/>
      <c r="F868" s="7"/>
      <c r="G868" s="7"/>
      <c r="H868" s="7"/>
      <c r="I868" s="7"/>
      <c r="J868" s="7"/>
      <c r="K868" s="7"/>
      <c r="L868" s="7"/>
      <c r="M868" s="7"/>
      <c r="N868" s="7"/>
      <c r="O868" s="7"/>
      <c r="P868" s="7"/>
      <c r="Q868" s="7"/>
      <c r="R868" s="7"/>
      <c r="S868" s="7"/>
      <c r="T868" s="7"/>
      <c r="U868" s="7"/>
    </row>
    <row r="869" ht="14.25" customHeight="1">
      <c r="A869" s="7"/>
      <c r="B869" s="7"/>
      <c r="C869" s="7"/>
      <c r="D869" s="7"/>
      <c r="E869" s="7"/>
      <c r="F869" s="7"/>
      <c r="G869" s="7"/>
      <c r="H869" s="7"/>
      <c r="I869" s="7"/>
      <c r="J869" s="7"/>
      <c r="K869" s="7"/>
      <c r="L869" s="7"/>
      <c r="M869" s="7"/>
      <c r="N869" s="7"/>
      <c r="O869" s="7"/>
      <c r="P869" s="7"/>
      <c r="Q869" s="7"/>
      <c r="R869" s="7"/>
      <c r="S869" s="7"/>
      <c r="T869" s="7"/>
      <c r="U869" s="7"/>
    </row>
    <row r="870" ht="14.25" customHeight="1">
      <c r="A870" s="7"/>
      <c r="B870" s="7"/>
      <c r="C870" s="7"/>
      <c r="D870" s="7"/>
      <c r="E870" s="7"/>
      <c r="F870" s="7"/>
      <c r="G870" s="7"/>
      <c r="H870" s="7"/>
      <c r="I870" s="7"/>
      <c r="J870" s="7"/>
      <c r="K870" s="7"/>
      <c r="L870" s="7"/>
      <c r="M870" s="7"/>
      <c r="N870" s="7"/>
      <c r="O870" s="7"/>
      <c r="P870" s="7"/>
      <c r="Q870" s="7"/>
      <c r="R870" s="7"/>
      <c r="S870" s="7"/>
      <c r="T870" s="7"/>
      <c r="U870" s="7"/>
    </row>
    <row r="871" ht="14.25" customHeight="1">
      <c r="A871" s="7"/>
      <c r="B871" s="7"/>
      <c r="C871" s="7"/>
      <c r="D871" s="7"/>
      <c r="E871" s="7"/>
      <c r="F871" s="7"/>
      <c r="G871" s="7"/>
      <c r="H871" s="7"/>
      <c r="I871" s="7"/>
      <c r="J871" s="7"/>
      <c r="K871" s="7"/>
      <c r="L871" s="7"/>
      <c r="M871" s="7"/>
      <c r="N871" s="7"/>
      <c r="O871" s="7"/>
      <c r="P871" s="7"/>
      <c r="Q871" s="7"/>
      <c r="R871" s="7"/>
      <c r="S871" s="7"/>
      <c r="T871" s="7"/>
      <c r="U871" s="7"/>
    </row>
    <row r="872" ht="14.25" customHeight="1">
      <c r="A872" s="7"/>
      <c r="B872" s="7"/>
      <c r="C872" s="7"/>
      <c r="D872" s="7"/>
      <c r="E872" s="7"/>
      <c r="F872" s="7"/>
      <c r="G872" s="7"/>
      <c r="H872" s="7"/>
      <c r="I872" s="7"/>
      <c r="J872" s="7"/>
      <c r="K872" s="7"/>
      <c r="L872" s="7"/>
      <c r="M872" s="7"/>
      <c r="N872" s="7"/>
      <c r="O872" s="7"/>
      <c r="P872" s="7"/>
      <c r="Q872" s="7"/>
      <c r="R872" s="7"/>
      <c r="S872" s="7"/>
      <c r="T872" s="7"/>
      <c r="U872" s="7"/>
    </row>
    <row r="873" ht="14.25" customHeight="1">
      <c r="A873" s="7"/>
      <c r="B873" s="7"/>
      <c r="C873" s="7"/>
      <c r="D873" s="7"/>
      <c r="E873" s="7"/>
      <c r="F873" s="7"/>
      <c r="G873" s="7"/>
      <c r="H873" s="7"/>
      <c r="I873" s="7"/>
      <c r="J873" s="7"/>
      <c r="K873" s="7"/>
      <c r="L873" s="7"/>
      <c r="M873" s="7"/>
      <c r="N873" s="7"/>
      <c r="O873" s="7"/>
      <c r="P873" s="7"/>
      <c r="Q873" s="7"/>
      <c r="R873" s="7"/>
      <c r="S873" s="7"/>
      <c r="T873" s="7"/>
      <c r="U873" s="7"/>
    </row>
    <row r="874" ht="14.25" customHeight="1">
      <c r="A874" s="7"/>
      <c r="B874" s="7"/>
      <c r="C874" s="7"/>
      <c r="D874" s="7"/>
      <c r="E874" s="7"/>
      <c r="F874" s="7"/>
      <c r="G874" s="7"/>
      <c r="H874" s="7"/>
      <c r="I874" s="7"/>
      <c r="J874" s="7"/>
      <c r="K874" s="7"/>
      <c r="L874" s="7"/>
      <c r="M874" s="7"/>
      <c r="N874" s="7"/>
      <c r="O874" s="7"/>
      <c r="P874" s="7"/>
      <c r="Q874" s="7"/>
      <c r="R874" s="7"/>
      <c r="S874" s="7"/>
      <c r="T874" s="7"/>
      <c r="U874" s="7"/>
    </row>
    <row r="875" ht="14.25" customHeight="1">
      <c r="A875" s="7"/>
      <c r="B875" s="7"/>
      <c r="C875" s="7"/>
      <c r="D875" s="7"/>
      <c r="E875" s="7"/>
      <c r="F875" s="7"/>
      <c r="G875" s="7"/>
      <c r="H875" s="7"/>
      <c r="I875" s="7"/>
      <c r="J875" s="7"/>
      <c r="K875" s="7"/>
      <c r="L875" s="7"/>
      <c r="M875" s="7"/>
      <c r="N875" s="7"/>
      <c r="O875" s="7"/>
      <c r="P875" s="7"/>
      <c r="Q875" s="7"/>
      <c r="R875" s="7"/>
      <c r="S875" s="7"/>
      <c r="T875" s="7"/>
      <c r="U875" s="7"/>
    </row>
    <row r="876" ht="14.25" customHeight="1">
      <c r="A876" s="7"/>
      <c r="B876" s="7"/>
      <c r="C876" s="7"/>
      <c r="D876" s="7"/>
      <c r="E876" s="7"/>
      <c r="F876" s="7"/>
      <c r="G876" s="7"/>
      <c r="H876" s="7"/>
      <c r="I876" s="7"/>
      <c r="J876" s="7"/>
      <c r="K876" s="7"/>
      <c r="L876" s="7"/>
      <c r="M876" s="7"/>
      <c r="N876" s="7"/>
      <c r="O876" s="7"/>
      <c r="P876" s="7"/>
      <c r="Q876" s="7"/>
      <c r="R876" s="7"/>
      <c r="S876" s="7"/>
      <c r="T876" s="7"/>
      <c r="U876" s="7"/>
    </row>
    <row r="877" ht="14.25" customHeight="1">
      <c r="A877" s="7"/>
      <c r="B877" s="7"/>
      <c r="C877" s="7"/>
      <c r="D877" s="7"/>
      <c r="E877" s="7"/>
      <c r="F877" s="7"/>
      <c r="G877" s="7"/>
      <c r="H877" s="7"/>
      <c r="I877" s="7"/>
      <c r="J877" s="7"/>
      <c r="K877" s="7"/>
      <c r="L877" s="7"/>
      <c r="M877" s="7"/>
      <c r="N877" s="7"/>
      <c r="O877" s="7"/>
      <c r="P877" s="7"/>
      <c r="Q877" s="7"/>
      <c r="R877" s="7"/>
      <c r="S877" s="7"/>
      <c r="T877" s="7"/>
      <c r="U877" s="7"/>
    </row>
    <row r="878" ht="14.25" customHeight="1">
      <c r="A878" s="7"/>
      <c r="B878" s="7"/>
      <c r="C878" s="7"/>
      <c r="D878" s="7"/>
      <c r="E878" s="7"/>
      <c r="F878" s="7"/>
      <c r="G878" s="7"/>
      <c r="H878" s="7"/>
      <c r="I878" s="7"/>
      <c r="J878" s="7"/>
      <c r="K878" s="7"/>
      <c r="L878" s="7"/>
      <c r="M878" s="7"/>
      <c r="N878" s="7"/>
      <c r="O878" s="7"/>
      <c r="P878" s="7"/>
      <c r="Q878" s="7"/>
      <c r="R878" s="7"/>
      <c r="S878" s="7"/>
      <c r="T878" s="7"/>
      <c r="U878" s="7"/>
    </row>
    <row r="879" ht="14.25" customHeight="1">
      <c r="A879" s="7"/>
      <c r="B879" s="7"/>
      <c r="C879" s="7"/>
      <c r="D879" s="7"/>
      <c r="E879" s="7"/>
      <c r="F879" s="7"/>
      <c r="G879" s="7"/>
      <c r="H879" s="7"/>
      <c r="I879" s="7"/>
      <c r="J879" s="7"/>
      <c r="K879" s="7"/>
      <c r="L879" s="7"/>
      <c r="M879" s="7"/>
      <c r="N879" s="7"/>
      <c r="O879" s="7"/>
      <c r="P879" s="7"/>
      <c r="Q879" s="7"/>
      <c r="R879" s="7"/>
      <c r="S879" s="7"/>
      <c r="T879" s="7"/>
      <c r="U879" s="7"/>
    </row>
    <row r="880" ht="14.25" customHeight="1">
      <c r="A880" s="7"/>
      <c r="B880" s="7"/>
      <c r="C880" s="7"/>
      <c r="D880" s="7"/>
      <c r="E880" s="7"/>
      <c r="F880" s="7"/>
      <c r="G880" s="7"/>
      <c r="H880" s="7"/>
      <c r="I880" s="7"/>
      <c r="J880" s="7"/>
      <c r="K880" s="7"/>
      <c r="L880" s="7"/>
      <c r="M880" s="7"/>
      <c r="N880" s="7"/>
      <c r="O880" s="7"/>
      <c r="P880" s="7"/>
      <c r="Q880" s="7"/>
      <c r="R880" s="7"/>
      <c r="S880" s="7"/>
      <c r="T880" s="7"/>
      <c r="U880" s="7"/>
    </row>
    <row r="881" ht="14.25" customHeight="1">
      <c r="A881" s="7"/>
      <c r="B881" s="7"/>
      <c r="C881" s="7"/>
      <c r="D881" s="7"/>
      <c r="E881" s="7"/>
      <c r="F881" s="7"/>
      <c r="G881" s="7"/>
      <c r="H881" s="7"/>
      <c r="I881" s="7"/>
      <c r="J881" s="7"/>
      <c r="K881" s="7"/>
      <c r="L881" s="7"/>
      <c r="M881" s="7"/>
      <c r="N881" s="7"/>
      <c r="O881" s="7"/>
      <c r="P881" s="7"/>
      <c r="Q881" s="7"/>
      <c r="R881" s="7"/>
      <c r="S881" s="7"/>
      <c r="T881" s="7"/>
      <c r="U881" s="7"/>
    </row>
    <row r="882" ht="14.25" customHeight="1">
      <c r="A882" s="7"/>
      <c r="B882" s="7"/>
      <c r="C882" s="7"/>
      <c r="D882" s="7"/>
      <c r="E882" s="7"/>
      <c r="F882" s="7"/>
      <c r="G882" s="7"/>
      <c r="H882" s="7"/>
      <c r="I882" s="7"/>
      <c r="J882" s="7"/>
      <c r="K882" s="7"/>
      <c r="L882" s="7"/>
      <c r="M882" s="7"/>
      <c r="N882" s="7"/>
      <c r="O882" s="7"/>
      <c r="P882" s="7"/>
      <c r="Q882" s="7"/>
      <c r="R882" s="7"/>
      <c r="S882" s="7"/>
      <c r="T882" s="7"/>
      <c r="U882" s="7"/>
    </row>
    <row r="883" ht="14.25" customHeight="1">
      <c r="A883" s="7"/>
      <c r="B883" s="7"/>
      <c r="C883" s="7"/>
      <c r="D883" s="7"/>
      <c r="E883" s="7"/>
      <c r="F883" s="7"/>
      <c r="G883" s="7"/>
      <c r="H883" s="7"/>
      <c r="I883" s="7"/>
      <c r="J883" s="7"/>
      <c r="K883" s="7"/>
      <c r="L883" s="7"/>
      <c r="M883" s="7"/>
      <c r="N883" s="7"/>
      <c r="O883" s="7"/>
      <c r="P883" s="7"/>
      <c r="Q883" s="7"/>
      <c r="R883" s="7"/>
      <c r="S883" s="7"/>
      <c r="T883" s="7"/>
      <c r="U883" s="7"/>
    </row>
    <row r="884" ht="14.25" customHeight="1">
      <c r="A884" s="7"/>
      <c r="B884" s="7"/>
      <c r="C884" s="7"/>
      <c r="D884" s="7"/>
      <c r="E884" s="7"/>
      <c r="F884" s="7"/>
      <c r="G884" s="7"/>
      <c r="H884" s="7"/>
      <c r="I884" s="7"/>
      <c r="J884" s="7"/>
      <c r="K884" s="7"/>
      <c r="L884" s="7"/>
      <c r="M884" s="7"/>
      <c r="N884" s="7"/>
      <c r="O884" s="7"/>
      <c r="P884" s="7"/>
      <c r="Q884" s="7"/>
      <c r="R884" s="7"/>
      <c r="S884" s="7"/>
      <c r="T884" s="7"/>
      <c r="U884" s="7"/>
    </row>
    <row r="885" ht="14.25" customHeight="1">
      <c r="A885" s="7"/>
      <c r="B885" s="7"/>
      <c r="C885" s="7"/>
      <c r="D885" s="7"/>
      <c r="E885" s="7"/>
      <c r="F885" s="7"/>
      <c r="G885" s="7"/>
      <c r="H885" s="7"/>
      <c r="I885" s="7"/>
      <c r="J885" s="7"/>
      <c r="K885" s="7"/>
      <c r="L885" s="7"/>
      <c r="M885" s="7"/>
      <c r="N885" s="7"/>
      <c r="O885" s="7"/>
      <c r="P885" s="7"/>
      <c r="Q885" s="7"/>
      <c r="R885" s="7"/>
      <c r="S885" s="7"/>
      <c r="T885" s="7"/>
      <c r="U885" s="7"/>
    </row>
    <row r="886" ht="14.25" customHeight="1">
      <c r="A886" s="7"/>
      <c r="B886" s="7"/>
      <c r="C886" s="7"/>
      <c r="D886" s="7"/>
      <c r="E886" s="7"/>
      <c r="F886" s="7"/>
      <c r="G886" s="7"/>
      <c r="H886" s="7"/>
      <c r="I886" s="7"/>
      <c r="J886" s="7"/>
      <c r="K886" s="7"/>
      <c r="L886" s="7"/>
      <c r="M886" s="7"/>
      <c r="N886" s="7"/>
      <c r="O886" s="7"/>
      <c r="P886" s="7"/>
      <c r="Q886" s="7"/>
      <c r="R886" s="7"/>
      <c r="S886" s="7"/>
      <c r="T886" s="7"/>
      <c r="U886" s="7"/>
    </row>
    <row r="887" ht="14.25" customHeight="1">
      <c r="A887" s="7"/>
      <c r="B887" s="7"/>
      <c r="C887" s="7"/>
      <c r="D887" s="7"/>
      <c r="E887" s="7"/>
      <c r="F887" s="7"/>
      <c r="G887" s="7"/>
      <c r="H887" s="7"/>
      <c r="I887" s="7"/>
      <c r="J887" s="7"/>
      <c r="K887" s="7"/>
      <c r="L887" s="7"/>
      <c r="M887" s="7"/>
      <c r="N887" s="7"/>
      <c r="O887" s="7"/>
      <c r="P887" s="7"/>
      <c r="Q887" s="7"/>
      <c r="R887" s="7"/>
      <c r="S887" s="7"/>
      <c r="T887" s="7"/>
      <c r="U887" s="7"/>
    </row>
    <row r="888" ht="14.25" customHeight="1">
      <c r="A888" s="7"/>
      <c r="B888" s="7"/>
      <c r="C888" s="7"/>
      <c r="D888" s="7"/>
      <c r="E888" s="7"/>
      <c r="F888" s="7"/>
      <c r="G888" s="7"/>
      <c r="H888" s="7"/>
      <c r="I888" s="7"/>
      <c r="J888" s="7"/>
      <c r="K888" s="7"/>
      <c r="L888" s="7"/>
      <c r="M888" s="7"/>
      <c r="N888" s="7"/>
      <c r="O888" s="7"/>
      <c r="P888" s="7"/>
      <c r="Q888" s="7"/>
      <c r="R888" s="7"/>
      <c r="S888" s="7"/>
      <c r="T888" s="7"/>
      <c r="U888" s="7"/>
    </row>
    <row r="889" ht="14.25" customHeight="1">
      <c r="A889" s="7"/>
      <c r="B889" s="7"/>
      <c r="C889" s="7"/>
      <c r="D889" s="7"/>
      <c r="E889" s="7"/>
      <c r="F889" s="7"/>
      <c r="G889" s="7"/>
      <c r="H889" s="7"/>
      <c r="I889" s="7"/>
      <c r="J889" s="7"/>
      <c r="K889" s="7"/>
      <c r="L889" s="7"/>
      <c r="M889" s="7"/>
      <c r="N889" s="7"/>
      <c r="O889" s="7"/>
      <c r="P889" s="7"/>
      <c r="Q889" s="7"/>
      <c r="R889" s="7"/>
      <c r="S889" s="7"/>
      <c r="T889" s="7"/>
      <c r="U889" s="7"/>
    </row>
    <row r="890" ht="14.25" customHeight="1">
      <c r="A890" s="7"/>
      <c r="B890" s="7"/>
      <c r="C890" s="7"/>
      <c r="D890" s="7"/>
      <c r="E890" s="7"/>
      <c r="F890" s="7"/>
      <c r="G890" s="7"/>
      <c r="H890" s="7"/>
      <c r="I890" s="7"/>
      <c r="J890" s="7"/>
      <c r="K890" s="7"/>
      <c r="L890" s="7"/>
      <c r="M890" s="7"/>
      <c r="N890" s="7"/>
      <c r="O890" s="7"/>
      <c r="P890" s="7"/>
      <c r="Q890" s="7"/>
      <c r="R890" s="7"/>
      <c r="S890" s="7"/>
      <c r="T890" s="7"/>
      <c r="U890" s="7"/>
    </row>
    <row r="891" ht="14.25" customHeight="1">
      <c r="A891" s="7"/>
      <c r="B891" s="7"/>
      <c r="C891" s="7"/>
      <c r="D891" s="7"/>
      <c r="E891" s="7"/>
      <c r="F891" s="7"/>
      <c r="G891" s="7"/>
      <c r="H891" s="7"/>
      <c r="I891" s="7"/>
      <c r="J891" s="7"/>
      <c r="K891" s="7"/>
      <c r="L891" s="7"/>
      <c r="M891" s="7"/>
      <c r="N891" s="7"/>
      <c r="O891" s="7"/>
      <c r="P891" s="7"/>
      <c r="Q891" s="7"/>
      <c r="R891" s="7"/>
      <c r="S891" s="7"/>
      <c r="T891" s="7"/>
      <c r="U891" s="7"/>
    </row>
    <row r="892" ht="14.25" customHeight="1">
      <c r="A892" s="7"/>
      <c r="B892" s="7"/>
      <c r="C892" s="7"/>
      <c r="D892" s="7"/>
      <c r="E892" s="7"/>
      <c r="F892" s="7"/>
      <c r="G892" s="7"/>
      <c r="H892" s="7"/>
      <c r="I892" s="7"/>
      <c r="J892" s="7"/>
      <c r="K892" s="7"/>
      <c r="L892" s="7"/>
      <c r="M892" s="7"/>
      <c r="N892" s="7"/>
      <c r="O892" s="7"/>
      <c r="P892" s="7"/>
      <c r="Q892" s="7"/>
      <c r="R892" s="7"/>
      <c r="S892" s="7"/>
      <c r="T892" s="7"/>
      <c r="U892" s="7"/>
    </row>
    <row r="893" ht="14.25" customHeight="1">
      <c r="A893" s="7"/>
      <c r="B893" s="7"/>
      <c r="C893" s="7"/>
      <c r="D893" s="7"/>
      <c r="E893" s="7"/>
      <c r="F893" s="7"/>
      <c r="G893" s="7"/>
      <c r="H893" s="7"/>
      <c r="I893" s="7"/>
      <c r="J893" s="7"/>
      <c r="K893" s="7"/>
      <c r="L893" s="7"/>
      <c r="M893" s="7"/>
      <c r="N893" s="7"/>
      <c r="O893" s="7"/>
      <c r="P893" s="7"/>
      <c r="Q893" s="7"/>
      <c r="R893" s="7"/>
      <c r="S893" s="7"/>
      <c r="T893" s="7"/>
      <c r="U893" s="7"/>
    </row>
    <row r="894" ht="14.25" customHeight="1">
      <c r="A894" s="7"/>
      <c r="B894" s="7"/>
      <c r="C894" s="7"/>
      <c r="D894" s="7"/>
      <c r="E894" s="7"/>
      <c r="F894" s="7"/>
      <c r="G894" s="7"/>
      <c r="H894" s="7"/>
      <c r="I894" s="7"/>
      <c r="J894" s="7"/>
      <c r="K894" s="7"/>
      <c r="L894" s="7"/>
      <c r="M894" s="7"/>
      <c r="N894" s="7"/>
      <c r="O894" s="7"/>
      <c r="P894" s="7"/>
      <c r="Q894" s="7"/>
      <c r="R894" s="7"/>
      <c r="S894" s="7"/>
      <c r="T894" s="7"/>
      <c r="U894" s="7"/>
    </row>
    <row r="895" ht="14.25" customHeight="1">
      <c r="A895" s="7"/>
      <c r="B895" s="7"/>
      <c r="C895" s="7"/>
      <c r="D895" s="7"/>
      <c r="E895" s="7"/>
      <c r="F895" s="7"/>
      <c r="G895" s="7"/>
      <c r="H895" s="7"/>
      <c r="I895" s="7"/>
      <c r="J895" s="7"/>
      <c r="K895" s="7"/>
      <c r="L895" s="7"/>
      <c r="M895" s="7"/>
      <c r="N895" s="7"/>
      <c r="O895" s="7"/>
      <c r="P895" s="7"/>
      <c r="Q895" s="7"/>
      <c r="R895" s="7"/>
      <c r="S895" s="7"/>
      <c r="T895" s="7"/>
      <c r="U895" s="7"/>
    </row>
    <row r="896" ht="14.25" customHeight="1">
      <c r="A896" s="7"/>
      <c r="B896" s="7"/>
      <c r="C896" s="7"/>
      <c r="D896" s="7"/>
      <c r="E896" s="7"/>
      <c r="F896" s="7"/>
      <c r="G896" s="7"/>
      <c r="H896" s="7"/>
      <c r="I896" s="7"/>
      <c r="J896" s="7"/>
      <c r="K896" s="7"/>
      <c r="L896" s="7"/>
      <c r="M896" s="7"/>
      <c r="N896" s="7"/>
      <c r="O896" s="7"/>
      <c r="P896" s="7"/>
      <c r="Q896" s="7"/>
      <c r="R896" s="7"/>
      <c r="S896" s="7"/>
      <c r="T896" s="7"/>
      <c r="U896" s="7"/>
    </row>
    <row r="897" ht="14.25" customHeight="1">
      <c r="A897" s="7"/>
      <c r="B897" s="7"/>
      <c r="C897" s="7"/>
      <c r="D897" s="7"/>
      <c r="E897" s="7"/>
      <c r="F897" s="7"/>
      <c r="G897" s="7"/>
      <c r="H897" s="7"/>
      <c r="I897" s="7"/>
      <c r="J897" s="7"/>
      <c r="K897" s="7"/>
      <c r="L897" s="7"/>
      <c r="M897" s="7"/>
      <c r="N897" s="7"/>
      <c r="O897" s="7"/>
      <c r="P897" s="7"/>
      <c r="Q897" s="7"/>
      <c r="R897" s="7"/>
      <c r="S897" s="7"/>
      <c r="T897" s="7"/>
      <c r="U897" s="7"/>
    </row>
    <row r="898" ht="14.25" customHeight="1">
      <c r="A898" s="7"/>
      <c r="B898" s="7"/>
      <c r="C898" s="7"/>
      <c r="D898" s="7"/>
      <c r="E898" s="7"/>
      <c r="F898" s="7"/>
      <c r="G898" s="7"/>
      <c r="H898" s="7"/>
      <c r="I898" s="7"/>
      <c r="J898" s="7"/>
      <c r="K898" s="7"/>
      <c r="L898" s="7"/>
      <c r="M898" s="7"/>
      <c r="N898" s="7"/>
      <c r="O898" s="7"/>
      <c r="P898" s="7"/>
      <c r="Q898" s="7"/>
      <c r="R898" s="7"/>
      <c r="S898" s="7"/>
      <c r="T898" s="7"/>
      <c r="U898" s="7"/>
    </row>
    <row r="899" ht="14.25" customHeight="1">
      <c r="A899" s="7"/>
      <c r="B899" s="7"/>
      <c r="C899" s="7"/>
      <c r="D899" s="7"/>
      <c r="E899" s="7"/>
      <c r="F899" s="7"/>
      <c r="G899" s="7"/>
      <c r="H899" s="7"/>
      <c r="I899" s="7"/>
      <c r="J899" s="7"/>
      <c r="K899" s="7"/>
      <c r="L899" s="7"/>
      <c r="M899" s="7"/>
      <c r="N899" s="7"/>
      <c r="O899" s="7"/>
      <c r="P899" s="7"/>
      <c r="Q899" s="7"/>
      <c r="R899" s="7"/>
      <c r="S899" s="7"/>
      <c r="T899" s="7"/>
      <c r="U899" s="7"/>
    </row>
    <row r="900" ht="14.25" customHeight="1">
      <c r="A900" s="7"/>
      <c r="B900" s="7"/>
      <c r="C900" s="7"/>
      <c r="D900" s="7"/>
      <c r="E900" s="7"/>
      <c r="F900" s="7"/>
      <c r="G900" s="7"/>
      <c r="H900" s="7"/>
      <c r="I900" s="7"/>
      <c r="J900" s="7"/>
      <c r="K900" s="7"/>
      <c r="L900" s="7"/>
      <c r="M900" s="7"/>
      <c r="N900" s="7"/>
      <c r="O900" s="7"/>
      <c r="P900" s="7"/>
      <c r="Q900" s="7"/>
      <c r="R900" s="7"/>
      <c r="S900" s="7"/>
      <c r="T900" s="7"/>
      <c r="U900" s="7"/>
    </row>
    <row r="901" ht="14.25" customHeight="1">
      <c r="A901" s="7"/>
      <c r="B901" s="7"/>
      <c r="C901" s="7"/>
      <c r="D901" s="7"/>
      <c r="E901" s="7"/>
      <c r="F901" s="7"/>
      <c r="G901" s="7"/>
      <c r="H901" s="7"/>
      <c r="I901" s="7"/>
      <c r="J901" s="7"/>
      <c r="K901" s="7"/>
      <c r="L901" s="7"/>
      <c r="M901" s="7"/>
      <c r="N901" s="7"/>
      <c r="O901" s="7"/>
      <c r="P901" s="7"/>
      <c r="Q901" s="7"/>
      <c r="R901" s="7"/>
      <c r="S901" s="7"/>
      <c r="T901" s="7"/>
      <c r="U901" s="7"/>
    </row>
    <row r="902" ht="14.25" customHeight="1">
      <c r="A902" s="7"/>
      <c r="B902" s="7"/>
      <c r="C902" s="7"/>
      <c r="D902" s="7"/>
      <c r="E902" s="7"/>
      <c r="F902" s="7"/>
      <c r="G902" s="7"/>
      <c r="H902" s="7"/>
      <c r="I902" s="7"/>
      <c r="J902" s="7"/>
      <c r="K902" s="7"/>
      <c r="L902" s="7"/>
      <c r="M902" s="7"/>
      <c r="N902" s="7"/>
      <c r="O902" s="7"/>
      <c r="P902" s="7"/>
      <c r="Q902" s="7"/>
      <c r="R902" s="7"/>
      <c r="S902" s="7"/>
      <c r="T902" s="7"/>
      <c r="U902" s="7"/>
    </row>
    <row r="903" ht="14.25" customHeight="1">
      <c r="A903" s="7"/>
      <c r="B903" s="7"/>
      <c r="C903" s="7"/>
      <c r="D903" s="7"/>
      <c r="E903" s="7"/>
      <c r="F903" s="7"/>
      <c r="G903" s="7"/>
      <c r="H903" s="7"/>
      <c r="I903" s="7"/>
      <c r="J903" s="7"/>
      <c r="K903" s="7"/>
      <c r="L903" s="7"/>
      <c r="M903" s="7"/>
      <c r="N903" s="7"/>
      <c r="O903" s="7"/>
      <c r="P903" s="7"/>
      <c r="Q903" s="7"/>
      <c r="R903" s="7"/>
      <c r="S903" s="7"/>
      <c r="T903" s="7"/>
      <c r="U903" s="7"/>
    </row>
    <row r="904" ht="14.25" customHeight="1">
      <c r="A904" s="7"/>
      <c r="B904" s="7"/>
      <c r="C904" s="7"/>
      <c r="D904" s="7"/>
      <c r="E904" s="7"/>
      <c r="F904" s="7"/>
      <c r="G904" s="7"/>
      <c r="H904" s="7"/>
      <c r="I904" s="7"/>
      <c r="J904" s="7"/>
      <c r="K904" s="7"/>
      <c r="L904" s="7"/>
      <c r="M904" s="7"/>
      <c r="N904" s="7"/>
      <c r="O904" s="7"/>
      <c r="P904" s="7"/>
      <c r="Q904" s="7"/>
      <c r="R904" s="7"/>
      <c r="S904" s="7"/>
      <c r="T904" s="7"/>
      <c r="U904" s="7"/>
    </row>
    <row r="905" ht="14.25" customHeight="1">
      <c r="A905" s="7"/>
      <c r="B905" s="7"/>
      <c r="C905" s="7"/>
      <c r="D905" s="7"/>
      <c r="E905" s="7"/>
      <c r="F905" s="7"/>
      <c r="G905" s="7"/>
      <c r="H905" s="7"/>
      <c r="I905" s="7"/>
      <c r="J905" s="7"/>
      <c r="K905" s="7"/>
      <c r="L905" s="7"/>
      <c r="M905" s="7"/>
      <c r="N905" s="7"/>
      <c r="O905" s="7"/>
      <c r="P905" s="7"/>
      <c r="Q905" s="7"/>
      <c r="R905" s="7"/>
      <c r="S905" s="7"/>
      <c r="T905" s="7"/>
      <c r="U905" s="7"/>
    </row>
    <row r="906" ht="14.25" customHeight="1">
      <c r="A906" s="7"/>
      <c r="B906" s="7"/>
      <c r="C906" s="7"/>
      <c r="D906" s="7"/>
      <c r="E906" s="7"/>
      <c r="F906" s="7"/>
      <c r="G906" s="7"/>
      <c r="H906" s="7"/>
      <c r="I906" s="7"/>
      <c r="J906" s="7"/>
      <c r="K906" s="7"/>
      <c r="L906" s="7"/>
      <c r="M906" s="7"/>
      <c r="N906" s="7"/>
      <c r="O906" s="7"/>
      <c r="P906" s="7"/>
      <c r="Q906" s="7"/>
      <c r="R906" s="7"/>
      <c r="S906" s="7"/>
      <c r="T906" s="7"/>
      <c r="U906" s="7"/>
    </row>
    <row r="907" ht="14.25" customHeight="1">
      <c r="A907" s="7"/>
      <c r="B907" s="7"/>
      <c r="C907" s="7"/>
      <c r="D907" s="7"/>
      <c r="E907" s="7"/>
      <c r="F907" s="7"/>
      <c r="G907" s="7"/>
      <c r="H907" s="7"/>
      <c r="I907" s="7"/>
      <c r="J907" s="7"/>
      <c r="K907" s="7"/>
      <c r="L907" s="7"/>
      <c r="M907" s="7"/>
      <c r="N907" s="7"/>
      <c r="O907" s="7"/>
      <c r="P907" s="7"/>
      <c r="Q907" s="7"/>
      <c r="R907" s="7"/>
      <c r="S907" s="7"/>
      <c r="T907" s="7"/>
      <c r="U907" s="7"/>
    </row>
    <row r="908" ht="14.25" customHeight="1">
      <c r="A908" s="7"/>
      <c r="B908" s="7"/>
      <c r="C908" s="7"/>
      <c r="D908" s="7"/>
      <c r="E908" s="7"/>
      <c r="F908" s="7"/>
      <c r="G908" s="7"/>
      <c r="H908" s="7"/>
      <c r="I908" s="7"/>
      <c r="J908" s="7"/>
      <c r="K908" s="7"/>
      <c r="L908" s="7"/>
      <c r="M908" s="7"/>
      <c r="N908" s="7"/>
      <c r="O908" s="7"/>
      <c r="P908" s="7"/>
      <c r="Q908" s="7"/>
      <c r="R908" s="7"/>
      <c r="S908" s="7"/>
      <c r="T908" s="7"/>
      <c r="U908" s="7"/>
    </row>
    <row r="909" ht="14.25" customHeight="1">
      <c r="A909" s="7"/>
      <c r="B909" s="7"/>
      <c r="C909" s="7"/>
      <c r="D909" s="7"/>
      <c r="E909" s="7"/>
      <c r="F909" s="7"/>
      <c r="G909" s="7"/>
      <c r="H909" s="7"/>
      <c r="I909" s="7"/>
      <c r="J909" s="7"/>
      <c r="K909" s="7"/>
      <c r="L909" s="7"/>
      <c r="M909" s="7"/>
      <c r="N909" s="7"/>
      <c r="O909" s="7"/>
      <c r="P909" s="7"/>
      <c r="Q909" s="7"/>
      <c r="R909" s="7"/>
      <c r="S909" s="7"/>
      <c r="T909" s="7"/>
      <c r="U909" s="7"/>
    </row>
    <row r="910" ht="14.25" customHeight="1">
      <c r="A910" s="7"/>
      <c r="B910" s="7"/>
      <c r="C910" s="7"/>
      <c r="D910" s="7"/>
      <c r="E910" s="7"/>
      <c r="F910" s="7"/>
      <c r="G910" s="7"/>
      <c r="H910" s="7"/>
      <c r="I910" s="7"/>
      <c r="J910" s="7"/>
      <c r="K910" s="7"/>
      <c r="L910" s="7"/>
      <c r="M910" s="7"/>
      <c r="N910" s="7"/>
      <c r="O910" s="7"/>
      <c r="P910" s="7"/>
      <c r="Q910" s="7"/>
      <c r="R910" s="7"/>
      <c r="S910" s="7"/>
      <c r="T910" s="7"/>
      <c r="U910" s="7"/>
    </row>
    <row r="911" ht="14.25" customHeight="1">
      <c r="A911" s="7"/>
      <c r="B911" s="7"/>
      <c r="C911" s="7"/>
      <c r="D911" s="7"/>
      <c r="E911" s="7"/>
      <c r="F911" s="7"/>
      <c r="G911" s="7"/>
      <c r="H911" s="7"/>
      <c r="I911" s="7"/>
      <c r="J911" s="7"/>
      <c r="K911" s="7"/>
      <c r="L911" s="7"/>
      <c r="M911" s="7"/>
      <c r="N911" s="7"/>
      <c r="O911" s="7"/>
      <c r="P911" s="7"/>
      <c r="Q911" s="7"/>
      <c r="R911" s="7"/>
      <c r="S911" s="7"/>
      <c r="T911" s="7"/>
      <c r="U911" s="7"/>
    </row>
    <row r="912" ht="14.25" customHeight="1">
      <c r="A912" s="7"/>
      <c r="B912" s="7"/>
      <c r="C912" s="7"/>
      <c r="D912" s="7"/>
      <c r="E912" s="7"/>
      <c r="F912" s="7"/>
      <c r="G912" s="7"/>
      <c r="H912" s="7"/>
      <c r="I912" s="7"/>
      <c r="J912" s="7"/>
      <c r="K912" s="7"/>
      <c r="L912" s="7"/>
      <c r="M912" s="7"/>
      <c r="N912" s="7"/>
      <c r="O912" s="7"/>
      <c r="P912" s="7"/>
      <c r="Q912" s="7"/>
      <c r="R912" s="7"/>
      <c r="S912" s="7"/>
      <c r="T912" s="7"/>
      <c r="U912" s="7"/>
    </row>
    <row r="913" ht="14.25" customHeight="1">
      <c r="A913" s="7"/>
      <c r="B913" s="7"/>
      <c r="C913" s="7"/>
      <c r="D913" s="7"/>
      <c r="E913" s="7"/>
      <c r="F913" s="7"/>
      <c r="G913" s="7"/>
      <c r="H913" s="7"/>
      <c r="I913" s="7"/>
      <c r="J913" s="7"/>
      <c r="K913" s="7"/>
      <c r="L913" s="7"/>
      <c r="M913" s="7"/>
      <c r="N913" s="7"/>
      <c r="O913" s="7"/>
      <c r="P913" s="7"/>
      <c r="Q913" s="7"/>
      <c r="R913" s="7"/>
      <c r="S913" s="7"/>
      <c r="T913" s="7"/>
      <c r="U913" s="7"/>
    </row>
    <row r="914" ht="14.25" customHeight="1">
      <c r="A914" s="7"/>
      <c r="B914" s="7"/>
      <c r="C914" s="7"/>
      <c r="D914" s="7"/>
      <c r="E914" s="7"/>
      <c r="F914" s="7"/>
      <c r="G914" s="7"/>
      <c r="H914" s="7"/>
      <c r="I914" s="7"/>
      <c r="J914" s="7"/>
      <c r="K914" s="7"/>
      <c r="L914" s="7"/>
      <c r="M914" s="7"/>
      <c r="N914" s="7"/>
      <c r="O914" s="7"/>
      <c r="P914" s="7"/>
      <c r="Q914" s="7"/>
      <c r="R914" s="7"/>
      <c r="S914" s="7"/>
      <c r="T914" s="7"/>
      <c r="U914" s="7"/>
    </row>
    <row r="915" ht="14.25" customHeight="1">
      <c r="A915" s="7"/>
      <c r="B915" s="7"/>
      <c r="C915" s="7"/>
      <c r="D915" s="7"/>
      <c r="E915" s="7"/>
      <c r="F915" s="7"/>
      <c r="G915" s="7"/>
      <c r="H915" s="7"/>
      <c r="I915" s="7"/>
      <c r="J915" s="7"/>
      <c r="K915" s="7"/>
      <c r="L915" s="7"/>
      <c r="M915" s="7"/>
      <c r="N915" s="7"/>
      <c r="O915" s="7"/>
      <c r="P915" s="7"/>
      <c r="Q915" s="7"/>
      <c r="R915" s="7"/>
      <c r="S915" s="7"/>
      <c r="T915" s="7"/>
      <c r="U915" s="7"/>
    </row>
    <row r="916" ht="14.25" customHeight="1">
      <c r="A916" s="7"/>
      <c r="B916" s="7"/>
      <c r="C916" s="7"/>
      <c r="D916" s="7"/>
      <c r="E916" s="7"/>
      <c r="F916" s="7"/>
      <c r="G916" s="7"/>
      <c r="H916" s="7"/>
      <c r="I916" s="7"/>
      <c r="J916" s="7"/>
      <c r="K916" s="7"/>
      <c r="L916" s="7"/>
      <c r="M916" s="7"/>
      <c r="N916" s="7"/>
      <c r="O916" s="7"/>
      <c r="P916" s="7"/>
      <c r="Q916" s="7"/>
      <c r="R916" s="7"/>
      <c r="S916" s="7"/>
      <c r="T916" s="7"/>
      <c r="U916" s="7"/>
    </row>
    <row r="917" ht="14.25" customHeight="1">
      <c r="A917" s="7"/>
      <c r="B917" s="7"/>
      <c r="C917" s="7"/>
      <c r="D917" s="7"/>
      <c r="E917" s="7"/>
      <c r="F917" s="7"/>
      <c r="G917" s="7"/>
      <c r="H917" s="7"/>
      <c r="I917" s="7"/>
      <c r="J917" s="7"/>
      <c r="K917" s="7"/>
      <c r="L917" s="7"/>
      <c r="M917" s="7"/>
      <c r="N917" s="7"/>
      <c r="O917" s="7"/>
      <c r="P917" s="7"/>
      <c r="Q917" s="7"/>
      <c r="R917" s="7"/>
      <c r="S917" s="7"/>
      <c r="T917" s="7"/>
      <c r="U917" s="7"/>
    </row>
    <row r="918" ht="14.25" customHeight="1">
      <c r="A918" s="7"/>
      <c r="B918" s="7"/>
      <c r="C918" s="7"/>
      <c r="D918" s="7"/>
      <c r="E918" s="7"/>
      <c r="F918" s="7"/>
      <c r="G918" s="7"/>
      <c r="H918" s="7"/>
      <c r="I918" s="7"/>
      <c r="J918" s="7"/>
      <c r="K918" s="7"/>
      <c r="L918" s="7"/>
      <c r="M918" s="7"/>
      <c r="N918" s="7"/>
      <c r="O918" s="7"/>
      <c r="P918" s="7"/>
      <c r="Q918" s="7"/>
      <c r="R918" s="7"/>
      <c r="S918" s="7"/>
      <c r="T918" s="7"/>
      <c r="U918" s="7"/>
    </row>
    <row r="919" ht="14.25" customHeight="1">
      <c r="A919" s="7"/>
      <c r="B919" s="7"/>
      <c r="C919" s="7"/>
      <c r="D919" s="7"/>
      <c r="E919" s="7"/>
      <c r="F919" s="7"/>
      <c r="G919" s="7"/>
      <c r="H919" s="7"/>
      <c r="I919" s="7"/>
      <c r="J919" s="7"/>
      <c r="K919" s="7"/>
      <c r="L919" s="7"/>
      <c r="M919" s="7"/>
      <c r="N919" s="7"/>
      <c r="O919" s="7"/>
      <c r="P919" s="7"/>
      <c r="Q919" s="7"/>
      <c r="R919" s="7"/>
      <c r="S919" s="7"/>
      <c r="T919" s="7"/>
      <c r="U919" s="7"/>
    </row>
    <row r="920" ht="14.25" customHeight="1">
      <c r="A920" s="7"/>
      <c r="B920" s="7"/>
      <c r="C920" s="7"/>
      <c r="D920" s="7"/>
      <c r="E920" s="7"/>
      <c r="F920" s="7"/>
      <c r="G920" s="7"/>
      <c r="H920" s="7"/>
      <c r="I920" s="7"/>
      <c r="J920" s="7"/>
      <c r="K920" s="7"/>
      <c r="L920" s="7"/>
      <c r="M920" s="7"/>
      <c r="N920" s="7"/>
      <c r="O920" s="7"/>
      <c r="P920" s="7"/>
      <c r="Q920" s="7"/>
      <c r="R920" s="7"/>
      <c r="S920" s="7"/>
      <c r="T920" s="7"/>
      <c r="U920" s="7"/>
    </row>
    <row r="921" ht="14.25" customHeight="1">
      <c r="A921" s="7"/>
      <c r="B921" s="7"/>
      <c r="C921" s="7"/>
      <c r="D921" s="7"/>
      <c r="E921" s="7"/>
      <c r="F921" s="7"/>
      <c r="G921" s="7"/>
      <c r="H921" s="7"/>
      <c r="I921" s="7"/>
      <c r="J921" s="7"/>
      <c r="K921" s="7"/>
      <c r="L921" s="7"/>
      <c r="M921" s="7"/>
      <c r="N921" s="7"/>
      <c r="O921" s="7"/>
      <c r="P921" s="7"/>
      <c r="Q921" s="7"/>
      <c r="R921" s="7"/>
      <c r="S921" s="7"/>
      <c r="T921" s="7"/>
      <c r="U921" s="7"/>
    </row>
    <row r="922" ht="14.25" customHeight="1">
      <c r="A922" s="7"/>
      <c r="B922" s="7"/>
      <c r="C922" s="7"/>
      <c r="D922" s="7"/>
      <c r="E922" s="7"/>
      <c r="F922" s="7"/>
      <c r="G922" s="7"/>
      <c r="H922" s="7"/>
      <c r="I922" s="7"/>
      <c r="J922" s="7"/>
      <c r="K922" s="7"/>
      <c r="L922" s="7"/>
      <c r="M922" s="7"/>
      <c r="N922" s="7"/>
      <c r="O922" s="7"/>
      <c r="P922" s="7"/>
      <c r="Q922" s="7"/>
      <c r="R922" s="7"/>
      <c r="S922" s="7"/>
      <c r="T922" s="7"/>
      <c r="U922" s="7"/>
    </row>
    <row r="923" ht="14.25" customHeight="1">
      <c r="A923" s="7"/>
      <c r="B923" s="7"/>
      <c r="C923" s="7"/>
      <c r="D923" s="7"/>
      <c r="E923" s="7"/>
      <c r="F923" s="7"/>
      <c r="G923" s="7"/>
      <c r="H923" s="7"/>
      <c r="I923" s="7"/>
      <c r="J923" s="7"/>
      <c r="K923" s="7"/>
      <c r="L923" s="7"/>
      <c r="M923" s="7"/>
      <c r="N923" s="7"/>
      <c r="O923" s="7"/>
      <c r="P923" s="7"/>
      <c r="Q923" s="7"/>
      <c r="R923" s="7"/>
      <c r="S923" s="7"/>
      <c r="T923" s="7"/>
      <c r="U923" s="7"/>
    </row>
    <row r="924" ht="14.25" customHeight="1">
      <c r="A924" s="7"/>
      <c r="B924" s="7"/>
      <c r="C924" s="7"/>
      <c r="D924" s="7"/>
      <c r="E924" s="7"/>
      <c r="F924" s="7"/>
      <c r="G924" s="7"/>
      <c r="H924" s="7"/>
      <c r="I924" s="7"/>
      <c r="J924" s="7"/>
      <c r="K924" s="7"/>
      <c r="L924" s="7"/>
      <c r="M924" s="7"/>
      <c r="N924" s="7"/>
      <c r="O924" s="7"/>
      <c r="P924" s="7"/>
      <c r="Q924" s="7"/>
      <c r="R924" s="7"/>
      <c r="S924" s="7"/>
      <c r="T924" s="7"/>
      <c r="U924" s="7"/>
    </row>
    <row r="925" ht="14.25" customHeight="1">
      <c r="A925" s="7"/>
      <c r="B925" s="7"/>
      <c r="C925" s="7"/>
      <c r="D925" s="7"/>
      <c r="E925" s="7"/>
      <c r="F925" s="7"/>
      <c r="G925" s="7"/>
      <c r="H925" s="7"/>
      <c r="I925" s="7"/>
      <c r="J925" s="7"/>
      <c r="K925" s="7"/>
      <c r="L925" s="7"/>
      <c r="M925" s="7"/>
      <c r="N925" s="7"/>
      <c r="O925" s="7"/>
      <c r="P925" s="7"/>
      <c r="Q925" s="7"/>
      <c r="R925" s="7"/>
      <c r="S925" s="7"/>
      <c r="T925" s="7"/>
      <c r="U925" s="7"/>
    </row>
    <row r="926" ht="14.25" customHeight="1">
      <c r="A926" s="7"/>
      <c r="B926" s="7"/>
      <c r="C926" s="7"/>
      <c r="D926" s="7"/>
      <c r="E926" s="7"/>
      <c r="F926" s="7"/>
      <c r="G926" s="7"/>
      <c r="H926" s="7"/>
      <c r="I926" s="7"/>
      <c r="J926" s="7"/>
      <c r="K926" s="7"/>
      <c r="L926" s="7"/>
      <c r="M926" s="7"/>
      <c r="N926" s="7"/>
      <c r="O926" s="7"/>
      <c r="P926" s="7"/>
      <c r="Q926" s="7"/>
      <c r="R926" s="7"/>
      <c r="S926" s="7"/>
      <c r="T926" s="7"/>
      <c r="U926" s="7"/>
    </row>
    <row r="927" ht="14.25" customHeight="1">
      <c r="A927" s="7"/>
      <c r="B927" s="7"/>
      <c r="C927" s="7"/>
      <c r="D927" s="7"/>
      <c r="E927" s="7"/>
      <c r="F927" s="7"/>
      <c r="G927" s="7"/>
      <c r="H927" s="7"/>
      <c r="I927" s="7"/>
      <c r="J927" s="7"/>
      <c r="K927" s="7"/>
      <c r="L927" s="7"/>
      <c r="M927" s="7"/>
      <c r="N927" s="7"/>
      <c r="O927" s="7"/>
      <c r="P927" s="7"/>
      <c r="Q927" s="7"/>
      <c r="R927" s="7"/>
      <c r="S927" s="7"/>
      <c r="T927" s="7"/>
      <c r="U927" s="7"/>
    </row>
    <row r="928" ht="14.25" customHeight="1">
      <c r="A928" s="7"/>
      <c r="B928" s="7"/>
      <c r="C928" s="7"/>
      <c r="D928" s="7"/>
      <c r="E928" s="7"/>
      <c r="F928" s="7"/>
      <c r="G928" s="7"/>
      <c r="H928" s="7"/>
      <c r="I928" s="7"/>
      <c r="J928" s="7"/>
      <c r="K928" s="7"/>
      <c r="L928" s="7"/>
      <c r="M928" s="7"/>
      <c r="N928" s="7"/>
      <c r="O928" s="7"/>
      <c r="P928" s="7"/>
      <c r="Q928" s="7"/>
      <c r="R928" s="7"/>
      <c r="S928" s="7"/>
      <c r="T928" s="7"/>
      <c r="U928" s="7"/>
    </row>
    <row r="929" ht="14.25" customHeight="1">
      <c r="A929" s="7"/>
      <c r="B929" s="7"/>
      <c r="C929" s="7"/>
      <c r="D929" s="7"/>
      <c r="E929" s="7"/>
      <c r="F929" s="7"/>
      <c r="G929" s="7"/>
      <c r="H929" s="7"/>
      <c r="I929" s="7"/>
      <c r="J929" s="7"/>
      <c r="K929" s="7"/>
      <c r="L929" s="7"/>
      <c r="M929" s="7"/>
      <c r="N929" s="7"/>
      <c r="O929" s="7"/>
      <c r="P929" s="7"/>
      <c r="Q929" s="7"/>
      <c r="R929" s="7"/>
      <c r="S929" s="7"/>
      <c r="T929" s="7"/>
      <c r="U929" s="7"/>
    </row>
    <row r="930" ht="14.25" customHeight="1">
      <c r="A930" s="7"/>
      <c r="B930" s="7"/>
      <c r="C930" s="7"/>
      <c r="D930" s="7"/>
      <c r="E930" s="7"/>
      <c r="F930" s="7"/>
      <c r="G930" s="7"/>
      <c r="H930" s="7"/>
      <c r="I930" s="7"/>
      <c r="J930" s="7"/>
      <c r="K930" s="7"/>
      <c r="L930" s="7"/>
      <c r="M930" s="7"/>
      <c r="N930" s="7"/>
      <c r="O930" s="7"/>
      <c r="P930" s="7"/>
      <c r="Q930" s="7"/>
      <c r="R930" s="7"/>
      <c r="S930" s="7"/>
      <c r="T930" s="7"/>
      <c r="U930" s="7"/>
    </row>
    <row r="931" ht="14.25" customHeight="1">
      <c r="A931" s="7"/>
      <c r="B931" s="7"/>
      <c r="C931" s="7"/>
      <c r="D931" s="7"/>
      <c r="E931" s="7"/>
      <c r="F931" s="7"/>
      <c r="G931" s="7"/>
      <c r="H931" s="7"/>
      <c r="I931" s="7"/>
      <c r="J931" s="7"/>
      <c r="K931" s="7"/>
      <c r="L931" s="7"/>
      <c r="M931" s="7"/>
      <c r="N931" s="7"/>
      <c r="O931" s="7"/>
      <c r="P931" s="7"/>
      <c r="Q931" s="7"/>
      <c r="R931" s="7"/>
      <c r="S931" s="7"/>
      <c r="T931" s="7"/>
      <c r="U931" s="7"/>
    </row>
    <row r="932" ht="14.25" customHeight="1">
      <c r="A932" s="7"/>
      <c r="B932" s="7"/>
      <c r="C932" s="7"/>
      <c r="D932" s="7"/>
      <c r="E932" s="7"/>
      <c r="F932" s="7"/>
      <c r="G932" s="7"/>
      <c r="H932" s="7"/>
      <c r="I932" s="7"/>
      <c r="J932" s="7"/>
      <c r="K932" s="7"/>
      <c r="L932" s="7"/>
      <c r="M932" s="7"/>
      <c r="N932" s="7"/>
      <c r="O932" s="7"/>
      <c r="P932" s="7"/>
      <c r="Q932" s="7"/>
      <c r="R932" s="7"/>
      <c r="S932" s="7"/>
      <c r="T932" s="7"/>
      <c r="U932" s="7"/>
    </row>
    <row r="933" ht="14.25" customHeight="1">
      <c r="A933" s="7"/>
      <c r="B933" s="7"/>
      <c r="C933" s="7"/>
      <c r="D933" s="7"/>
      <c r="E933" s="7"/>
      <c r="F933" s="7"/>
      <c r="G933" s="7"/>
      <c r="H933" s="7"/>
      <c r="I933" s="7"/>
      <c r="J933" s="7"/>
      <c r="K933" s="7"/>
      <c r="L933" s="7"/>
      <c r="M933" s="7"/>
      <c r="N933" s="7"/>
      <c r="O933" s="7"/>
      <c r="P933" s="7"/>
      <c r="Q933" s="7"/>
      <c r="R933" s="7"/>
      <c r="S933" s="7"/>
      <c r="T933" s="7"/>
      <c r="U933" s="7"/>
    </row>
    <row r="934" ht="14.25" customHeight="1">
      <c r="A934" s="7"/>
      <c r="B934" s="7"/>
      <c r="C934" s="7"/>
      <c r="D934" s="7"/>
      <c r="E934" s="7"/>
      <c r="F934" s="7"/>
      <c r="G934" s="7"/>
      <c r="H934" s="7"/>
      <c r="I934" s="7"/>
      <c r="J934" s="7"/>
      <c r="K934" s="7"/>
      <c r="L934" s="7"/>
      <c r="M934" s="7"/>
      <c r="N934" s="7"/>
      <c r="O934" s="7"/>
      <c r="P934" s="7"/>
      <c r="Q934" s="7"/>
      <c r="R934" s="7"/>
      <c r="S934" s="7"/>
      <c r="T934" s="7"/>
      <c r="U934" s="7"/>
    </row>
    <row r="935" ht="14.25" customHeight="1">
      <c r="A935" s="7"/>
      <c r="B935" s="7"/>
      <c r="C935" s="7"/>
      <c r="D935" s="7"/>
      <c r="E935" s="7"/>
      <c r="F935" s="7"/>
      <c r="G935" s="7"/>
      <c r="H935" s="7"/>
      <c r="I935" s="7"/>
      <c r="J935" s="7"/>
      <c r="K935" s="7"/>
      <c r="L935" s="7"/>
      <c r="M935" s="7"/>
      <c r="N935" s="7"/>
      <c r="O935" s="7"/>
      <c r="P935" s="7"/>
      <c r="Q935" s="7"/>
      <c r="R935" s="7"/>
      <c r="S935" s="7"/>
      <c r="T935" s="7"/>
      <c r="U935" s="7"/>
    </row>
    <row r="936" ht="14.25" customHeight="1">
      <c r="A936" s="7"/>
      <c r="B936" s="7"/>
      <c r="C936" s="7"/>
      <c r="D936" s="7"/>
      <c r="E936" s="7"/>
      <c r="F936" s="7"/>
      <c r="G936" s="7"/>
      <c r="H936" s="7"/>
      <c r="I936" s="7"/>
      <c r="J936" s="7"/>
      <c r="K936" s="7"/>
      <c r="L936" s="7"/>
      <c r="M936" s="7"/>
      <c r="N936" s="7"/>
      <c r="O936" s="7"/>
      <c r="P936" s="7"/>
      <c r="Q936" s="7"/>
      <c r="R936" s="7"/>
      <c r="S936" s="7"/>
      <c r="T936" s="7"/>
      <c r="U936" s="7"/>
    </row>
    <row r="937" ht="14.25" customHeight="1">
      <c r="A937" s="7"/>
      <c r="B937" s="7"/>
      <c r="C937" s="7"/>
      <c r="D937" s="7"/>
      <c r="E937" s="7"/>
      <c r="F937" s="7"/>
      <c r="G937" s="7"/>
      <c r="H937" s="7"/>
      <c r="I937" s="7"/>
      <c r="J937" s="7"/>
      <c r="K937" s="7"/>
      <c r="L937" s="7"/>
      <c r="M937" s="7"/>
      <c r="N937" s="7"/>
      <c r="O937" s="7"/>
      <c r="P937" s="7"/>
      <c r="Q937" s="7"/>
      <c r="R937" s="7"/>
      <c r="S937" s="7"/>
      <c r="T937" s="7"/>
      <c r="U937" s="7"/>
    </row>
    <row r="938" ht="14.25" customHeight="1">
      <c r="A938" s="7"/>
      <c r="B938" s="7"/>
      <c r="C938" s="7"/>
      <c r="D938" s="7"/>
      <c r="E938" s="7"/>
      <c r="F938" s="7"/>
      <c r="G938" s="7"/>
      <c r="H938" s="7"/>
      <c r="I938" s="7"/>
      <c r="J938" s="7"/>
      <c r="K938" s="7"/>
      <c r="L938" s="7"/>
      <c r="M938" s="7"/>
      <c r="N938" s="7"/>
      <c r="O938" s="7"/>
      <c r="P938" s="7"/>
      <c r="Q938" s="7"/>
      <c r="R938" s="7"/>
      <c r="S938" s="7"/>
      <c r="T938" s="7"/>
      <c r="U938" s="7"/>
    </row>
    <row r="939" ht="14.25" customHeight="1">
      <c r="A939" s="7"/>
      <c r="B939" s="7"/>
      <c r="C939" s="7"/>
      <c r="D939" s="7"/>
      <c r="E939" s="7"/>
      <c r="F939" s="7"/>
      <c r="G939" s="7"/>
      <c r="H939" s="7"/>
      <c r="I939" s="7"/>
      <c r="J939" s="7"/>
      <c r="K939" s="7"/>
      <c r="L939" s="7"/>
      <c r="M939" s="7"/>
      <c r="N939" s="7"/>
      <c r="O939" s="7"/>
      <c r="P939" s="7"/>
      <c r="Q939" s="7"/>
      <c r="R939" s="7"/>
      <c r="S939" s="7"/>
      <c r="T939" s="7"/>
      <c r="U939" s="7"/>
    </row>
    <row r="940" ht="14.25" customHeight="1">
      <c r="A940" s="7"/>
      <c r="B940" s="7"/>
      <c r="C940" s="7"/>
      <c r="D940" s="7"/>
      <c r="E940" s="7"/>
      <c r="F940" s="7"/>
      <c r="G940" s="7"/>
      <c r="H940" s="7"/>
      <c r="I940" s="7"/>
      <c r="J940" s="7"/>
      <c r="K940" s="7"/>
      <c r="L940" s="7"/>
      <c r="M940" s="7"/>
      <c r="N940" s="7"/>
      <c r="O940" s="7"/>
      <c r="P940" s="7"/>
      <c r="Q940" s="7"/>
      <c r="R940" s="7"/>
      <c r="S940" s="7"/>
      <c r="T940" s="7"/>
      <c r="U940" s="7"/>
    </row>
    <row r="941" ht="14.25" customHeight="1">
      <c r="A941" s="7"/>
      <c r="B941" s="7"/>
      <c r="C941" s="7"/>
      <c r="D941" s="7"/>
      <c r="E941" s="7"/>
      <c r="F941" s="7"/>
      <c r="G941" s="7"/>
      <c r="H941" s="7"/>
      <c r="I941" s="7"/>
      <c r="J941" s="7"/>
      <c r="K941" s="7"/>
      <c r="L941" s="7"/>
      <c r="M941" s="7"/>
      <c r="N941" s="7"/>
      <c r="O941" s="7"/>
      <c r="P941" s="7"/>
      <c r="Q941" s="7"/>
      <c r="R941" s="7"/>
      <c r="S941" s="7"/>
      <c r="T941" s="7"/>
      <c r="U941" s="7"/>
    </row>
    <row r="942" ht="14.25" customHeight="1">
      <c r="A942" s="7"/>
      <c r="B942" s="7"/>
      <c r="C942" s="7"/>
      <c r="D942" s="7"/>
      <c r="E942" s="7"/>
      <c r="F942" s="7"/>
      <c r="G942" s="7"/>
      <c r="H942" s="7"/>
      <c r="I942" s="7"/>
      <c r="J942" s="7"/>
      <c r="K942" s="7"/>
      <c r="L942" s="7"/>
      <c r="M942" s="7"/>
      <c r="N942" s="7"/>
      <c r="O942" s="7"/>
      <c r="P942" s="7"/>
      <c r="Q942" s="7"/>
      <c r="R942" s="7"/>
      <c r="S942" s="7"/>
      <c r="T942" s="7"/>
      <c r="U942" s="7"/>
    </row>
    <row r="943" ht="14.25" customHeight="1">
      <c r="A943" s="7"/>
      <c r="B943" s="7"/>
      <c r="C943" s="7"/>
      <c r="D943" s="7"/>
      <c r="E943" s="7"/>
      <c r="F943" s="7"/>
      <c r="G943" s="7"/>
      <c r="H943" s="7"/>
      <c r="I943" s="7"/>
      <c r="J943" s="7"/>
      <c r="K943" s="7"/>
      <c r="L943" s="7"/>
      <c r="M943" s="7"/>
      <c r="N943" s="7"/>
      <c r="O943" s="7"/>
      <c r="P943" s="7"/>
      <c r="Q943" s="7"/>
      <c r="R943" s="7"/>
      <c r="S943" s="7"/>
      <c r="T943" s="7"/>
      <c r="U943" s="7"/>
    </row>
    <row r="944" ht="14.25" customHeight="1">
      <c r="A944" s="7"/>
      <c r="B944" s="7"/>
      <c r="C944" s="7"/>
      <c r="D944" s="7"/>
      <c r="E944" s="7"/>
      <c r="F944" s="7"/>
      <c r="G944" s="7"/>
      <c r="H944" s="7"/>
      <c r="I944" s="7"/>
      <c r="J944" s="7"/>
      <c r="K944" s="7"/>
      <c r="L944" s="7"/>
      <c r="M944" s="7"/>
      <c r="N944" s="7"/>
      <c r="O944" s="7"/>
      <c r="P944" s="7"/>
      <c r="Q944" s="7"/>
      <c r="R944" s="7"/>
      <c r="S944" s="7"/>
      <c r="T944" s="7"/>
      <c r="U944" s="7"/>
    </row>
    <row r="945" ht="14.25" customHeight="1">
      <c r="A945" s="7"/>
      <c r="B945" s="7"/>
      <c r="C945" s="7"/>
      <c r="D945" s="7"/>
      <c r="E945" s="7"/>
      <c r="F945" s="7"/>
      <c r="G945" s="7"/>
      <c r="H945" s="7"/>
      <c r="I945" s="7"/>
      <c r="J945" s="7"/>
      <c r="K945" s="7"/>
      <c r="L945" s="7"/>
      <c r="M945" s="7"/>
      <c r="N945" s="7"/>
      <c r="O945" s="7"/>
      <c r="P945" s="7"/>
      <c r="Q945" s="7"/>
      <c r="R945" s="7"/>
      <c r="S945" s="7"/>
      <c r="T945" s="7"/>
      <c r="U945" s="7"/>
    </row>
    <row r="946" ht="14.25" customHeight="1">
      <c r="A946" s="7"/>
      <c r="B946" s="7"/>
      <c r="C946" s="7"/>
      <c r="D946" s="7"/>
      <c r="E946" s="7"/>
      <c r="F946" s="7"/>
      <c r="G946" s="7"/>
      <c r="H946" s="7"/>
      <c r="I946" s="7"/>
      <c r="J946" s="7"/>
      <c r="K946" s="7"/>
      <c r="L946" s="7"/>
      <c r="M946" s="7"/>
      <c r="N946" s="7"/>
      <c r="O946" s="7"/>
      <c r="P946" s="7"/>
      <c r="Q946" s="7"/>
      <c r="R946" s="7"/>
      <c r="S946" s="7"/>
      <c r="T946" s="7"/>
      <c r="U946" s="7"/>
    </row>
    <row r="947" ht="14.25" customHeight="1">
      <c r="A947" s="7"/>
      <c r="B947" s="7"/>
      <c r="C947" s="7"/>
      <c r="D947" s="7"/>
      <c r="E947" s="7"/>
      <c r="F947" s="7"/>
      <c r="G947" s="7"/>
      <c r="H947" s="7"/>
      <c r="I947" s="7"/>
      <c r="J947" s="7"/>
      <c r="K947" s="7"/>
      <c r="L947" s="7"/>
      <c r="M947" s="7"/>
      <c r="N947" s="7"/>
      <c r="O947" s="7"/>
      <c r="P947" s="7"/>
      <c r="Q947" s="7"/>
      <c r="R947" s="7"/>
      <c r="S947" s="7"/>
      <c r="T947" s="7"/>
      <c r="U947" s="7"/>
    </row>
    <row r="948" ht="14.25" customHeight="1">
      <c r="A948" s="7"/>
      <c r="B948" s="7"/>
      <c r="C948" s="7"/>
      <c r="D948" s="7"/>
      <c r="E948" s="7"/>
      <c r="F948" s="7"/>
      <c r="G948" s="7"/>
      <c r="H948" s="7"/>
      <c r="I948" s="7"/>
      <c r="J948" s="7"/>
      <c r="K948" s="7"/>
      <c r="L948" s="7"/>
      <c r="M948" s="7"/>
      <c r="N948" s="7"/>
      <c r="O948" s="7"/>
      <c r="P948" s="7"/>
      <c r="Q948" s="7"/>
      <c r="R948" s="7"/>
      <c r="S948" s="7"/>
      <c r="T948" s="7"/>
      <c r="U948" s="7"/>
    </row>
    <row r="949" ht="14.25" customHeight="1">
      <c r="A949" s="7"/>
      <c r="B949" s="7"/>
      <c r="C949" s="7"/>
      <c r="D949" s="7"/>
      <c r="E949" s="7"/>
      <c r="F949" s="7"/>
      <c r="G949" s="7"/>
      <c r="H949" s="7"/>
      <c r="I949" s="7"/>
      <c r="J949" s="7"/>
      <c r="K949" s="7"/>
      <c r="L949" s="7"/>
      <c r="M949" s="7"/>
      <c r="N949" s="7"/>
      <c r="O949" s="7"/>
      <c r="P949" s="7"/>
      <c r="Q949" s="7"/>
      <c r="R949" s="7"/>
      <c r="S949" s="7"/>
      <c r="T949" s="7"/>
      <c r="U949" s="7"/>
    </row>
    <row r="950" ht="14.25" customHeight="1">
      <c r="A950" s="7"/>
      <c r="B950" s="7"/>
      <c r="C950" s="7"/>
      <c r="D950" s="7"/>
      <c r="E950" s="7"/>
      <c r="F950" s="7"/>
      <c r="G950" s="7"/>
      <c r="H950" s="7"/>
      <c r="I950" s="7"/>
      <c r="J950" s="7"/>
      <c r="K950" s="7"/>
      <c r="L950" s="7"/>
      <c r="M950" s="7"/>
      <c r="N950" s="7"/>
      <c r="O950" s="7"/>
      <c r="P950" s="7"/>
      <c r="Q950" s="7"/>
      <c r="R950" s="7"/>
      <c r="S950" s="7"/>
      <c r="T950" s="7"/>
      <c r="U950" s="7"/>
    </row>
    <row r="951" ht="14.25" customHeight="1">
      <c r="A951" s="7"/>
      <c r="B951" s="7"/>
      <c r="C951" s="7"/>
      <c r="D951" s="7"/>
      <c r="E951" s="7"/>
      <c r="F951" s="7"/>
      <c r="G951" s="7"/>
      <c r="H951" s="7"/>
      <c r="I951" s="7"/>
      <c r="J951" s="7"/>
      <c r="K951" s="7"/>
      <c r="L951" s="7"/>
      <c r="M951" s="7"/>
      <c r="N951" s="7"/>
      <c r="O951" s="7"/>
      <c r="P951" s="7"/>
      <c r="Q951" s="7"/>
      <c r="R951" s="7"/>
      <c r="S951" s="7"/>
      <c r="T951" s="7"/>
      <c r="U951" s="7"/>
    </row>
    <row r="952" ht="14.25" customHeight="1">
      <c r="A952" s="7"/>
      <c r="B952" s="7"/>
      <c r="C952" s="7"/>
      <c r="D952" s="7"/>
      <c r="E952" s="7"/>
      <c r="F952" s="7"/>
      <c r="G952" s="7"/>
      <c r="H952" s="7"/>
      <c r="I952" s="7"/>
      <c r="J952" s="7"/>
      <c r="K952" s="7"/>
      <c r="L952" s="7"/>
      <c r="M952" s="7"/>
      <c r="N952" s="7"/>
      <c r="O952" s="7"/>
      <c r="P952" s="7"/>
      <c r="Q952" s="7"/>
      <c r="R952" s="7"/>
      <c r="S952" s="7"/>
      <c r="T952" s="7"/>
      <c r="U952" s="7"/>
    </row>
    <row r="953" ht="14.25" customHeight="1">
      <c r="A953" s="7"/>
      <c r="B953" s="7"/>
      <c r="C953" s="7"/>
      <c r="D953" s="7"/>
      <c r="E953" s="7"/>
      <c r="F953" s="7"/>
      <c r="G953" s="7"/>
      <c r="H953" s="7"/>
      <c r="I953" s="7"/>
      <c r="J953" s="7"/>
      <c r="K953" s="7"/>
      <c r="L953" s="7"/>
      <c r="M953" s="7"/>
      <c r="N953" s="7"/>
      <c r="O953" s="7"/>
      <c r="P953" s="7"/>
      <c r="Q953" s="7"/>
      <c r="R953" s="7"/>
      <c r="S953" s="7"/>
      <c r="T953" s="7"/>
      <c r="U953" s="7"/>
    </row>
    <row r="954" ht="14.25" customHeight="1">
      <c r="A954" s="7"/>
      <c r="B954" s="7"/>
      <c r="C954" s="7"/>
      <c r="D954" s="7"/>
      <c r="E954" s="7"/>
      <c r="F954" s="7"/>
      <c r="G954" s="7"/>
      <c r="H954" s="7"/>
      <c r="I954" s="7"/>
      <c r="J954" s="7"/>
      <c r="K954" s="7"/>
      <c r="L954" s="7"/>
      <c r="M954" s="7"/>
      <c r="N954" s="7"/>
      <c r="O954" s="7"/>
      <c r="P954" s="7"/>
      <c r="Q954" s="7"/>
      <c r="R954" s="7"/>
      <c r="S954" s="7"/>
      <c r="T954" s="7"/>
      <c r="U954" s="7"/>
    </row>
    <row r="955" ht="14.25" customHeight="1">
      <c r="A955" s="7"/>
      <c r="B955" s="7"/>
      <c r="C955" s="7"/>
      <c r="D955" s="7"/>
      <c r="E955" s="7"/>
      <c r="F955" s="7"/>
      <c r="G955" s="7"/>
      <c r="H955" s="7"/>
      <c r="I955" s="7"/>
      <c r="J955" s="7"/>
      <c r="K955" s="7"/>
      <c r="L955" s="7"/>
      <c r="M955" s="7"/>
      <c r="N955" s="7"/>
      <c r="O955" s="7"/>
      <c r="P955" s="7"/>
      <c r="Q955" s="7"/>
      <c r="R955" s="7"/>
      <c r="S955" s="7"/>
      <c r="T955" s="7"/>
      <c r="U955" s="7"/>
    </row>
    <row r="956" ht="14.25" customHeight="1">
      <c r="A956" s="7"/>
      <c r="B956" s="7"/>
      <c r="C956" s="7"/>
      <c r="D956" s="7"/>
      <c r="E956" s="7"/>
      <c r="F956" s="7"/>
      <c r="G956" s="7"/>
      <c r="H956" s="7"/>
      <c r="I956" s="7"/>
      <c r="J956" s="7"/>
      <c r="K956" s="7"/>
      <c r="L956" s="7"/>
      <c r="M956" s="7"/>
      <c r="N956" s="7"/>
      <c r="O956" s="7"/>
      <c r="P956" s="7"/>
      <c r="Q956" s="7"/>
      <c r="R956" s="7"/>
      <c r="S956" s="7"/>
      <c r="T956" s="7"/>
      <c r="U956" s="7"/>
    </row>
    <row r="957" ht="14.25" customHeight="1">
      <c r="A957" s="7"/>
      <c r="B957" s="7"/>
      <c r="C957" s="7"/>
      <c r="D957" s="7"/>
      <c r="E957" s="7"/>
      <c r="F957" s="7"/>
      <c r="G957" s="7"/>
      <c r="H957" s="7"/>
      <c r="I957" s="7"/>
      <c r="J957" s="7"/>
      <c r="K957" s="7"/>
      <c r="L957" s="7"/>
      <c r="M957" s="7"/>
      <c r="N957" s="7"/>
      <c r="O957" s="7"/>
      <c r="P957" s="7"/>
      <c r="Q957" s="7"/>
      <c r="R957" s="7"/>
      <c r="S957" s="7"/>
      <c r="T957" s="7"/>
      <c r="U957" s="7"/>
    </row>
    <row r="958" ht="14.25" customHeight="1">
      <c r="A958" s="7"/>
      <c r="B958" s="7"/>
      <c r="C958" s="7"/>
      <c r="D958" s="7"/>
      <c r="E958" s="7"/>
      <c r="F958" s="7"/>
      <c r="G958" s="7"/>
      <c r="H958" s="7"/>
      <c r="I958" s="7"/>
      <c r="J958" s="7"/>
      <c r="K958" s="7"/>
      <c r="L958" s="7"/>
      <c r="M958" s="7"/>
      <c r="N958" s="7"/>
      <c r="O958" s="7"/>
      <c r="P958" s="7"/>
      <c r="Q958" s="7"/>
      <c r="R958" s="7"/>
      <c r="S958" s="7"/>
      <c r="T958" s="7"/>
      <c r="U958" s="7"/>
    </row>
    <row r="959" ht="14.25" customHeight="1">
      <c r="A959" s="7"/>
      <c r="B959" s="7"/>
      <c r="C959" s="7"/>
      <c r="D959" s="7"/>
      <c r="E959" s="7"/>
      <c r="F959" s="7"/>
      <c r="G959" s="7"/>
      <c r="H959" s="7"/>
      <c r="I959" s="7"/>
      <c r="J959" s="7"/>
      <c r="K959" s="7"/>
      <c r="L959" s="7"/>
      <c r="M959" s="7"/>
      <c r="N959" s="7"/>
      <c r="O959" s="7"/>
      <c r="P959" s="7"/>
      <c r="Q959" s="7"/>
      <c r="R959" s="7"/>
      <c r="S959" s="7"/>
      <c r="T959" s="7"/>
      <c r="U959" s="7"/>
    </row>
    <row r="960" ht="14.25" customHeight="1">
      <c r="A960" s="7"/>
      <c r="B960" s="7"/>
      <c r="C960" s="7"/>
      <c r="D960" s="7"/>
      <c r="E960" s="7"/>
      <c r="F960" s="7"/>
      <c r="G960" s="7"/>
      <c r="H960" s="7"/>
      <c r="I960" s="7"/>
      <c r="J960" s="7"/>
      <c r="K960" s="7"/>
      <c r="L960" s="7"/>
      <c r="M960" s="7"/>
      <c r="N960" s="7"/>
      <c r="O960" s="7"/>
      <c r="P960" s="7"/>
      <c r="Q960" s="7"/>
      <c r="R960" s="7"/>
      <c r="S960" s="7"/>
      <c r="T960" s="7"/>
      <c r="U960" s="7"/>
    </row>
    <row r="961" ht="14.25" customHeight="1">
      <c r="A961" s="7"/>
      <c r="B961" s="7"/>
      <c r="C961" s="7"/>
      <c r="D961" s="7"/>
      <c r="E961" s="7"/>
      <c r="F961" s="7"/>
      <c r="G961" s="7"/>
      <c r="H961" s="7"/>
      <c r="I961" s="7"/>
      <c r="J961" s="7"/>
      <c r="K961" s="7"/>
      <c r="L961" s="7"/>
      <c r="M961" s="7"/>
      <c r="N961" s="7"/>
      <c r="O961" s="7"/>
      <c r="P961" s="7"/>
      <c r="Q961" s="7"/>
      <c r="R961" s="7"/>
      <c r="S961" s="7"/>
      <c r="T961" s="7"/>
      <c r="U961" s="7"/>
    </row>
    <row r="962" ht="14.25" customHeight="1">
      <c r="A962" s="7"/>
      <c r="B962" s="7"/>
      <c r="C962" s="7"/>
      <c r="D962" s="7"/>
      <c r="E962" s="7"/>
      <c r="F962" s="7"/>
      <c r="G962" s="7"/>
      <c r="H962" s="7"/>
      <c r="I962" s="7"/>
      <c r="J962" s="7"/>
      <c r="K962" s="7"/>
      <c r="L962" s="7"/>
      <c r="M962" s="7"/>
      <c r="N962" s="7"/>
      <c r="O962" s="7"/>
      <c r="P962" s="7"/>
      <c r="Q962" s="7"/>
      <c r="R962" s="7"/>
      <c r="S962" s="7"/>
      <c r="T962" s="7"/>
      <c r="U962" s="7"/>
    </row>
    <row r="963" ht="14.25" customHeight="1">
      <c r="A963" s="7"/>
      <c r="B963" s="7"/>
      <c r="C963" s="7"/>
      <c r="D963" s="7"/>
      <c r="E963" s="7"/>
      <c r="F963" s="7"/>
      <c r="G963" s="7"/>
      <c r="H963" s="7"/>
      <c r="I963" s="7"/>
      <c r="J963" s="7"/>
      <c r="K963" s="7"/>
      <c r="L963" s="7"/>
      <c r="M963" s="7"/>
      <c r="N963" s="7"/>
      <c r="O963" s="7"/>
      <c r="P963" s="7"/>
      <c r="Q963" s="7"/>
      <c r="R963" s="7"/>
      <c r="S963" s="7"/>
      <c r="T963" s="7"/>
      <c r="U963" s="7"/>
    </row>
    <row r="964" ht="14.25" customHeight="1">
      <c r="A964" s="7"/>
      <c r="B964" s="7"/>
      <c r="C964" s="7"/>
      <c r="D964" s="7"/>
      <c r="E964" s="7"/>
      <c r="F964" s="7"/>
      <c r="G964" s="7"/>
      <c r="H964" s="7"/>
      <c r="I964" s="7"/>
      <c r="J964" s="7"/>
      <c r="K964" s="7"/>
      <c r="L964" s="7"/>
      <c r="M964" s="7"/>
      <c r="N964" s="7"/>
      <c r="O964" s="7"/>
      <c r="P964" s="7"/>
      <c r="Q964" s="7"/>
      <c r="R964" s="7"/>
      <c r="S964" s="7"/>
      <c r="T964" s="7"/>
      <c r="U964" s="7"/>
    </row>
    <row r="965" ht="14.25" customHeight="1">
      <c r="A965" s="7"/>
      <c r="B965" s="7"/>
      <c r="C965" s="7"/>
      <c r="D965" s="7"/>
      <c r="E965" s="7"/>
      <c r="F965" s="7"/>
      <c r="G965" s="7"/>
      <c r="H965" s="7"/>
      <c r="I965" s="7"/>
      <c r="J965" s="7"/>
      <c r="K965" s="7"/>
      <c r="L965" s="7"/>
      <c r="M965" s="7"/>
      <c r="N965" s="7"/>
      <c r="O965" s="7"/>
      <c r="P965" s="7"/>
      <c r="Q965" s="7"/>
      <c r="R965" s="7"/>
      <c r="S965" s="7"/>
      <c r="T965" s="7"/>
      <c r="U965" s="7"/>
    </row>
    <row r="966" ht="14.25" customHeight="1">
      <c r="A966" s="7"/>
      <c r="B966" s="7"/>
      <c r="C966" s="7"/>
      <c r="D966" s="7"/>
      <c r="E966" s="7"/>
      <c r="F966" s="7"/>
      <c r="G966" s="7"/>
      <c r="H966" s="7"/>
      <c r="I966" s="7"/>
      <c r="J966" s="7"/>
      <c r="K966" s="7"/>
      <c r="L966" s="7"/>
      <c r="M966" s="7"/>
      <c r="N966" s="7"/>
      <c r="O966" s="7"/>
      <c r="P966" s="7"/>
      <c r="Q966" s="7"/>
      <c r="R966" s="7"/>
      <c r="S966" s="7"/>
      <c r="T966" s="7"/>
      <c r="U966" s="7"/>
    </row>
    <row r="967" ht="14.25" customHeight="1">
      <c r="A967" s="7"/>
      <c r="B967" s="7"/>
      <c r="C967" s="7"/>
      <c r="D967" s="7"/>
      <c r="E967" s="7"/>
      <c r="F967" s="7"/>
      <c r="G967" s="7"/>
      <c r="H967" s="7"/>
      <c r="I967" s="7"/>
      <c r="J967" s="7"/>
      <c r="K967" s="7"/>
      <c r="L967" s="7"/>
      <c r="M967" s="7"/>
      <c r="N967" s="7"/>
      <c r="O967" s="7"/>
      <c r="P967" s="7"/>
      <c r="Q967" s="7"/>
      <c r="R967" s="7"/>
      <c r="S967" s="7"/>
      <c r="T967" s="7"/>
      <c r="U967" s="7"/>
    </row>
    <row r="968" ht="14.25" customHeight="1">
      <c r="A968" s="7"/>
      <c r="B968" s="7"/>
      <c r="C968" s="7"/>
      <c r="D968" s="7"/>
      <c r="E968" s="7"/>
      <c r="F968" s="7"/>
      <c r="G968" s="7"/>
      <c r="H968" s="7"/>
      <c r="I968" s="7"/>
      <c r="J968" s="7"/>
      <c r="K968" s="7"/>
      <c r="L968" s="7"/>
      <c r="M968" s="7"/>
      <c r="N968" s="7"/>
      <c r="O968" s="7"/>
      <c r="P968" s="7"/>
      <c r="Q968" s="7"/>
      <c r="R968" s="7"/>
      <c r="S968" s="7"/>
      <c r="T968" s="7"/>
      <c r="U968" s="7"/>
    </row>
    <row r="969" ht="14.25" customHeight="1">
      <c r="A969" s="7"/>
      <c r="B969" s="7"/>
      <c r="C969" s="7"/>
      <c r="D969" s="7"/>
      <c r="E969" s="7"/>
      <c r="F969" s="7"/>
      <c r="G969" s="7"/>
      <c r="H969" s="7"/>
      <c r="I969" s="7"/>
      <c r="J969" s="7"/>
      <c r="K969" s="7"/>
      <c r="L969" s="7"/>
      <c r="M969" s="7"/>
      <c r="N969" s="7"/>
      <c r="O969" s="7"/>
      <c r="P969" s="7"/>
      <c r="Q969" s="7"/>
      <c r="R969" s="7"/>
      <c r="S969" s="7"/>
      <c r="T969" s="7"/>
      <c r="U969" s="7"/>
    </row>
    <row r="970" ht="14.25" customHeight="1">
      <c r="A970" s="7"/>
      <c r="B970" s="7"/>
      <c r="C970" s="7"/>
      <c r="D970" s="7"/>
      <c r="E970" s="7"/>
      <c r="F970" s="7"/>
      <c r="G970" s="7"/>
      <c r="H970" s="7"/>
      <c r="I970" s="7"/>
      <c r="J970" s="7"/>
      <c r="K970" s="7"/>
      <c r="L970" s="7"/>
      <c r="M970" s="7"/>
      <c r="N970" s="7"/>
      <c r="O970" s="7"/>
      <c r="P970" s="7"/>
      <c r="Q970" s="7"/>
      <c r="R970" s="7"/>
      <c r="S970" s="7"/>
      <c r="T970" s="7"/>
      <c r="U970" s="7"/>
    </row>
    <row r="971" ht="14.25" customHeight="1">
      <c r="A971" s="7"/>
      <c r="B971" s="7"/>
      <c r="C971" s="7"/>
      <c r="D971" s="7"/>
      <c r="E971" s="7"/>
      <c r="F971" s="7"/>
      <c r="G971" s="7"/>
      <c r="H971" s="7"/>
      <c r="I971" s="7"/>
      <c r="J971" s="7"/>
      <c r="K971" s="7"/>
      <c r="L971" s="7"/>
      <c r="M971" s="7"/>
      <c r="N971" s="7"/>
      <c r="O971" s="7"/>
      <c r="P971" s="7"/>
      <c r="Q971" s="7"/>
      <c r="R971" s="7"/>
      <c r="S971" s="7"/>
      <c r="T971" s="7"/>
      <c r="U971" s="7"/>
    </row>
    <row r="972" ht="14.25" customHeight="1">
      <c r="A972" s="7"/>
      <c r="B972" s="7"/>
      <c r="C972" s="7"/>
      <c r="D972" s="7"/>
      <c r="E972" s="7"/>
      <c r="F972" s="7"/>
      <c r="G972" s="7"/>
      <c r="H972" s="7"/>
      <c r="I972" s="7"/>
      <c r="J972" s="7"/>
      <c r="K972" s="7"/>
      <c r="L972" s="7"/>
      <c r="M972" s="7"/>
      <c r="N972" s="7"/>
      <c r="O972" s="7"/>
      <c r="P972" s="7"/>
      <c r="Q972" s="7"/>
      <c r="R972" s="7"/>
      <c r="S972" s="7"/>
      <c r="T972" s="7"/>
      <c r="U972" s="7"/>
    </row>
    <row r="973" ht="14.25" customHeight="1">
      <c r="A973" s="7"/>
      <c r="B973" s="7"/>
      <c r="C973" s="7"/>
      <c r="D973" s="7"/>
      <c r="E973" s="7"/>
      <c r="F973" s="7"/>
      <c r="G973" s="7"/>
      <c r="H973" s="7"/>
      <c r="I973" s="7"/>
      <c r="J973" s="7"/>
      <c r="K973" s="7"/>
      <c r="L973" s="7"/>
      <c r="M973" s="7"/>
      <c r="N973" s="7"/>
      <c r="O973" s="7"/>
      <c r="P973" s="7"/>
      <c r="Q973" s="7"/>
      <c r="R973" s="7"/>
      <c r="S973" s="7"/>
      <c r="T973" s="7"/>
      <c r="U973" s="7"/>
    </row>
    <row r="974" ht="14.25" customHeight="1">
      <c r="A974" s="7"/>
      <c r="B974" s="7"/>
      <c r="C974" s="7"/>
      <c r="D974" s="7"/>
      <c r="E974" s="7"/>
      <c r="F974" s="7"/>
      <c r="G974" s="7"/>
      <c r="H974" s="7"/>
      <c r="I974" s="7"/>
      <c r="J974" s="7"/>
      <c r="K974" s="7"/>
      <c r="L974" s="7"/>
      <c r="M974" s="7"/>
      <c r="N974" s="7"/>
      <c r="O974" s="7"/>
      <c r="P974" s="7"/>
      <c r="Q974" s="7"/>
      <c r="R974" s="7"/>
      <c r="S974" s="7"/>
      <c r="T974" s="7"/>
      <c r="U974" s="7"/>
    </row>
    <row r="975" ht="14.25" customHeight="1">
      <c r="A975" s="7"/>
      <c r="B975" s="7"/>
      <c r="C975" s="7"/>
      <c r="D975" s="7"/>
      <c r="E975" s="7"/>
      <c r="F975" s="7"/>
      <c r="G975" s="7"/>
      <c r="H975" s="7"/>
      <c r="I975" s="7"/>
      <c r="J975" s="7"/>
      <c r="K975" s="7"/>
      <c r="L975" s="7"/>
      <c r="M975" s="7"/>
      <c r="N975" s="7"/>
      <c r="O975" s="7"/>
      <c r="P975" s="7"/>
      <c r="Q975" s="7"/>
      <c r="R975" s="7"/>
      <c r="S975" s="7"/>
      <c r="T975" s="7"/>
      <c r="U975" s="7"/>
    </row>
    <row r="976" ht="14.25" customHeight="1">
      <c r="A976" s="7"/>
      <c r="B976" s="7"/>
      <c r="C976" s="7"/>
      <c r="D976" s="7"/>
      <c r="E976" s="7"/>
      <c r="F976" s="7"/>
      <c r="G976" s="7"/>
      <c r="H976" s="7"/>
      <c r="I976" s="7"/>
      <c r="J976" s="7"/>
      <c r="K976" s="7"/>
      <c r="L976" s="7"/>
      <c r="M976" s="7"/>
      <c r="N976" s="7"/>
      <c r="O976" s="7"/>
      <c r="P976" s="7"/>
      <c r="Q976" s="7"/>
      <c r="R976" s="7"/>
      <c r="S976" s="7"/>
      <c r="T976" s="7"/>
      <c r="U976" s="7"/>
    </row>
    <row r="977" ht="14.25" customHeight="1">
      <c r="A977" s="7"/>
      <c r="B977" s="7"/>
      <c r="C977" s="7"/>
      <c r="D977" s="7"/>
      <c r="E977" s="7"/>
      <c r="F977" s="7"/>
      <c r="G977" s="7"/>
      <c r="H977" s="7"/>
      <c r="I977" s="7"/>
      <c r="J977" s="7"/>
      <c r="K977" s="7"/>
      <c r="L977" s="7"/>
      <c r="M977" s="7"/>
      <c r="N977" s="7"/>
      <c r="O977" s="7"/>
      <c r="P977" s="7"/>
      <c r="Q977" s="7"/>
      <c r="R977" s="7"/>
      <c r="S977" s="7"/>
      <c r="T977" s="7"/>
      <c r="U977" s="7"/>
    </row>
    <row r="978" ht="14.25" customHeight="1">
      <c r="A978" s="7"/>
      <c r="B978" s="7"/>
      <c r="C978" s="7"/>
      <c r="D978" s="7"/>
      <c r="E978" s="7"/>
      <c r="F978" s="7"/>
      <c r="G978" s="7"/>
      <c r="H978" s="7"/>
      <c r="I978" s="7"/>
      <c r="J978" s="7"/>
      <c r="K978" s="7"/>
      <c r="L978" s="7"/>
      <c r="M978" s="7"/>
      <c r="N978" s="7"/>
      <c r="O978" s="7"/>
      <c r="P978" s="7"/>
      <c r="Q978" s="7"/>
      <c r="R978" s="7"/>
      <c r="S978" s="7"/>
      <c r="T978" s="7"/>
      <c r="U978" s="7"/>
    </row>
    <row r="979" ht="14.25" customHeight="1">
      <c r="A979" s="7"/>
      <c r="B979" s="7"/>
      <c r="C979" s="7"/>
      <c r="D979" s="7"/>
      <c r="E979" s="7"/>
      <c r="F979" s="7"/>
      <c r="G979" s="7"/>
      <c r="H979" s="7"/>
      <c r="I979" s="7"/>
      <c r="J979" s="7"/>
      <c r="K979" s="7"/>
      <c r="L979" s="7"/>
      <c r="M979" s="7"/>
      <c r="N979" s="7"/>
      <c r="O979" s="7"/>
      <c r="P979" s="7"/>
      <c r="Q979" s="7"/>
      <c r="R979" s="7"/>
      <c r="S979" s="7"/>
      <c r="T979" s="7"/>
      <c r="U979" s="7"/>
    </row>
    <row r="980" ht="14.25" customHeight="1">
      <c r="A980" s="7"/>
      <c r="B980" s="7"/>
      <c r="C980" s="7"/>
      <c r="D980" s="7"/>
      <c r="E980" s="7"/>
      <c r="F980" s="7"/>
      <c r="G980" s="7"/>
      <c r="H980" s="7"/>
      <c r="I980" s="7"/>
      <c r="J980" s="7"/>
      <c r="K980" s="7"/>
      <c r="L980" s="7"/>
      <c r="M980" s="7"/>
      <c r="N980" s="7"/>
      <c r="O980" s="7"/>
      <c r="P980" s="7"/>
      <c r="Q980" s="7"/>
      <c r="R980" s="7"/>
      <c r="S980" s="7"/>
      <c r="T980" s="7"/>
      <c r="U980" s="7"/>
    </row>
    <row r="981" ht="14.25" customHeight="1">
      <c r="A981" s="7"/>
      <c r="B981" s="7"/>
      <c r="C981" s="7"/>
      <c r="D981" s="7"/>
      <c r="E981" s="7"/>
      <c r="F981" s="7"/>
      <c r="G981" s="7"/>
      <c r="H981" s="7"/>
      <c r="I981" s="7"/>
      <c r="J981" s="7"/>
      <c r="K981" s="7"/>
      <c r="L981" s="7"/>
      <c r="M981" s="7"/>
      <c r="N981" s="7"/>
      <c r="O981" s="7"/>
      <c r="P981" s="7"/>
      <c r="Q981" s="7"/>
      <c r="R981" s="7"/>
      <c r="S981" s="7"/>
      <c r="T981" s="7"/>
      <c r="U981" s="7"/>
    </row>
    <row r="982" ht="14.25" customHeight="1">
      <c r="A982" s="7"/>
      <c r="B982" s="7"/>
      <c r="C982" s="7"/>
      <c r="D982" s="7"/>
      <c r="E982" s="7"/>
      <c r="F982" s="7"/>
      <c r="G982" s="7"/>
      <c r="H982" s="7"/>
      <c r="I982" s="7"/>
      <c r="J982" s="7"/>
      <c r="K982" s="7"/>
      <c r="L982" s="7"/>
      <c r="M982" s="7"/>
      <c r="N982" s="7"/>
      <c r="O982" s="7"/>
      <c r="P982" s="7"/>
      <c r="Q982" s="7"/>
      <c r="R982" s="7"/>
      <c r="S982" s="7"/>
      <c r="T982" s="7"/>
      <c r="U982" s="7"/>
    </row>
    <row r="983" ht="14.25" customHeight="1">
      <c r="A983" s="7"/>
      <c r="B983" s="7"/>
      <c r="C983" s="7"/>
      <c r="D983" s="7"/>
      <c r="E983" s="7"/>
      <c r="F983" s="7"/>
      <c r="G983" s="7"/>
      <c r="H983" s="7"/>
      <c r="I983" s="7"/>
      <c r="J983" s="7"/>
      <c r="K983" s="7"/>
      <c r="L983" s="7"/>
      <c r="M983" s="7"/>
      <c r="N983" s="7"/>
      <c r="O983" s="7"/>
      <c r="P983" s="7"/>
      <c r="Q983" s="7"/>
      <c r="R983" s="7"/>
      <c r="S983" s="7"/>
      <c r="T983" s="7"/>
      <c r="U983" s="7"/>
    </row>
    <row r="984" ht="14.25" customHeight="1">
      <c r="A984" s="7"/>
      <c r="B984" s="7"/>
      <c r="C984" s="7"/>
      <c r="D984" s="7"/>
      <c r="E984" s="7"/>
      <c r="F984" s="7"/>
      <c r="G984" s="7"/>
      <c r="H984" s="7"/>
      <c r="I984" s="7"/>
      <c r="J984" s="7"/>
      <c r="K984" s="7"/>
      <c r="L984" s="7"/>
      <c r="M984" s="7"/>
      <c r="N984" s="7"/>
      <c r="O984" s="7"/>
      <c r="P984" s="7"/>
      <c r="Q984" s="7"/>
      <c r="R984" s="7"/>
      <c r="S984" s="7"/>
      <c r="T984" s="7"/>
      <c r="U984" s="7"/>
    </row>
    <row r="985" ht="14.25" customHeight="1">
      <c r="A985" s="7"/>
      <c r="B985" s="7"/>
      <c r="C985" s="7"/>
      <c r="D985" s="7"/>
      <c r="E985" s="7"/>
      <c r="F985" s="7"/>
      <c r="G985" s="7"/>
      <c r="H985" s="7"/>
      <c r="I985" s="7"/>
      <c r="J985" s="7"/>
      <c r="K985" s="7"/>
      <c r="L985" s="7"/>
      <c r="M985" s="7"/>
      <c r="N985" s="7"/>
      <c r="O985" s="7"/>
      <c r="P985" s="7"/>
      <c r="Q985" s="7"/>
      <c r="R985" s="7"/>
      <c r="S985" s="7"/>
      <c r="T985" s="7"/>
      <c r="U985" s="7"/>
    </row>
    <row r="986" ht="14.25" customHeight="1">
      <c r="A986" s="7"/>
      <c r="B986" s="7"/>
      <c r="C986" s="7"/>
      <c r="D986" s="7"/>
      <c r="E986" s="7"/>
      <c r="F986" s="7"/>
      <c r="G986" s="7"/>
      <c r="H986" s="7"/>
      <c r="I986" s="7"/>
      <c r="J986" s="7"/>
      <c r="K986" s="7"/>
      <c r="L986" s="7"/>
      <c r="M986" s="7"/>
      <c r="N986" s="7"/>
      <c r="O986" s="7"/>
      <c r="P986" s="7"/>
      <c r="Q986" s="7"/>
      <c r="R986" s="7"/>
      <c r="S986" s="7"/>
      <c r="T986" s="7"/>
      <c r="U986" s="7"/>
    </row>
    <row r="987" ht="14.25" customHeight="1">
      <c r="A987" s="7"/>
      <c r="B987" s="7"/>
      <c r="C987" s="7"/>
      <c r="D987" s="7"/>
      <c r="E987" s="7"/>
      <c r="F987" s="7"/>
      <c r="G987" s="7"/>
      <c r="H987" s="7"/>
      <c r="I987" s="7"/>
      <c r="J987" s="7"/>
      <c r="K987" s="7"/>
      <c r="L987" s="7"/>
      <c r="M987" s="7"/>
      <c r="N987" s="7"/>
      <c r="O987" s="7"/>
      <c r="P987" s="7"/>
      <c r="Q987" s="7"/>
      <c r="R987" s="7"/>
      <c r="S987" s="7"/>
      <c r="T987" s="7"/>
      <c r="U987" s="7"/>
    </row>
    <row r="988" ht="14.25" customHeight="1">
      <c r="A988" s="7"/>
      <c r="B988" s="7"/>
      <c r="C988" s="7"/>
      <c r="D988" s="7"/>
      <c r="E988" s="7"/>
      <c r="F988" s="7"/>
      <c r="G988" s="7"/>
      <c r="H988" s="7"/>
      <c r="I988" s="7"/>
      <c r="J988" s="7"/>
      <c r="K988" s="7"/>
      <c r="L988" s="7"/>
      <c r="M988" s="7"/>
      <c r="N988" s="7"/>
      <c r="O988" s="7"/>
      <c r="P988" s="7"/>
      <c r="Q988" s="7"/>
      <c r="R988" s="7"/>
      <c r="S988" s="7"/>
      <c r="T988" s="7"/>
      <c r="U988" s="7"/>
    </row>
    <row r="989" ht="14.25" customHeight="1">
      <c r="A989" s="7"/>
      <c r="B989" s="7"/>
      <c r="C989" s="7"/>
      <c r="D989" s="7"/>
      <c r="E989" s="7"/>
      <c r="F989" s="7"/>
      <c r="G989" s="7"/>
      <c r="H989" s="7"/>
      <c r="I989" s="7"/>
      <c r="J989" s="7"/>
      <c r="K989" s="7"/>
      <c r="L989" s="7"/>
      <c r="M989" s="7"/>
      <c r="N989" s="7"/>
      <c r="O989" s="7"/>
      <c r="P989" s="7"/>
      <c r="Q989" s="7"/>
      <c r="R989" s="7"/>
      <c r="S989" s="7"/>
      <c r="T989" s="7"/>
      <c r="U989" s="7"/>
    </row>
    <row r="990" ht="14.25" customHeight="1">
      <c r="A990" s="7"/>
      <c r="B990" s="7"/>
      <c r="C990" s="7"/>
      <c r="D990" s="7"/>
      <c r="E990" s="7"/>
      <c r="F990" s="7"/>
      <c r="G990" s="7"/>
      <c r="H990" s="7"/>
      <c r="I990" s="7"/>
      <c r="J990" s="7"/>
      <c r="K990" s="7"/>
      <c r="L990" s="7"/>
      <c r="M990" s="7"/>
      <c r="N990" s="7"/>
      <c r="O990" s="7"/>
      <c r="P990" s="7"/>
      <c r="Q990" s="7"/>
      <c r="R990" s="7"/>
      <c r="S990" s="7"/>
      <c r="T990" s="7"/>
      <c r="U990" s="7"/>
    </row>
    <row r="991" ht="14.25" customHeight="1">
      <c r="A991" s="7"/>
      <c r="B991" s="7"/>
      <c r="C991" s="7"/>
      <c r="D991" s="7"/>
      <c r="E991" s="7"/>
      <c r="F991" s="7"/>
      <c r="G991" s="7"/>
      <c r="H991" s="7"/>
      <c r="I991" s="7"/>
      <c r="J991" s="7"/>
      <c r="K991" s="7"/>
      <c r="L991" s="7"/>
      <c r="M991" s="7"/>
      <c r="N991" s="7"/>
      <c r="O991" s="7"/>
      <c r="P991" s="7"/>
      <c r="Q991" s="7"/>
      <c r="R991" s="7"/>
      <c r="S991" s="7"/>
      <c r="T991" s="7"/>
      <c r="U991" s="7"/>
    </row>
    <row r="992" ht="14.25" customHeight="1">
      <c r="A992" s="7"/>
      <c r="B992" s="7"/>
      <c r="C992" s="7"/>
      <c r="D992" s="7"/>
      <c r="E992" s="7"/>
      <c r="F992" s="7"/>
      <c r="G992" s="7"/>
      <c r="H992" s="7"/>
      <c r="I992" s="7"/>
      <c r="J992" s="7"/>
      <c r="K992" s="7"/>
      <c r="L992" s="7"/>
      <c r="M992" s="7"/>
      <c r="N992" s="7"/>
      <c r="O992" s="7"/>
      <c r="P992" s="7"/>
      <c r="Q992" s="7"/>
      <c r="R992" s="7"/>
      <c r="S992" s="7"/>
      <c r="T992" s="7"/>
      <c r="U992" s="7"/>
    </row>
    <row r="993" ht="14.25" customHeight="1">
      <c r="A993" s="7"/>
      <c r="B993" s="7"/>
      <c r="C993" s="7"/>
      <c r="D993" s="7"/>
      <c r="E993" s="7"/>
      <c r="F993" s="7"/>
      <c r="G993" s="7"/>
      <c r="H993" s="7"/>
      <c r="I993" s="7"/>
      <c r="J993" s="7"/>
      <c r="K993" s="7"/>
      <c r="L993" s="7"/>
      <c r="M993" s="7"/>
      <c r="N993" s="7"/>
      <c r="O993" s="7"/>
      <c r="P993" s="7"/>
      <c r="Q993" s="7"/>
      <c r="R993" s="7"/>
      <c r="S993" s="7"/>
      <c r="T993" s="7"/>
      <c r="U993" s="7"/>
    </row>
    <row r="994" ht="14.25" customHeight="1">
      <c r="A994" s="7"/>
      <c r="B994" s="7"/>
      <c r="C994" s="7"/>
      <c r="D994" s="7"/>
      <c r="E994" s="7"/>
      <c r="F994" s="7"/>
      <c r="G994" s="7"/>
      <c r="H994" s="7"/>
      <c r="I994" s="7"/>
      <c r="J994" s="7"/>
      <c r="K994" s="7"/>
      <c r="L994" s="7"/>
      <c r="M994" s="7"/>
      <c r="N994" s="7"/>
      <c r="O994" s="7"/>
      <c r="P994" s="7"/>
      <c r="Q994" s="7"/>
      <c r="R994" s="7"/>
      <c r="S994" s="7"/>
      <c r="T994" s="7"/>
      <c r="U994" s="7"/>
    </row>
    <row r="995" ht="14.25" customHeight="1">
      <c r="A995" s="7"/>
      <c r="B995" s="7"/>
      <c r="C995" s="7"/>
      <c r="D995" s="7"/>
      <c r="E995" s="7"/>
      <c r="F995" s="7"/>
      <c r="G995" s="7"/>
      <c r="H995" s="7"/>
      <c r="I995" s="7"/>
      <c r="J995" s="7"/>
      <c r="K995" s="7"/>
      <c r="L995" s="7"/>
      <c r="M995" s="7"/>
      <c r="N995" s="7"/>
      <c r="O995" s="7"/>
      <c r="P995" s="7"/>
      <c r="Q995" s="7"/>
      <c r="R995" s="7"/>
      <c r="S995" s="7"/>
      <c r="T995" s="7"/>
      <c r="U995" s="7"/>
    </row>
    <row r="996" ht="14.25" customHeight="1">
      <c r="A996" s="7"/>
      <c r="B996" s="7"/>
      <c r="C996" s="7"/>
      <c r="D996" s="7"/>
      <c r="E996" s="7"/>
      <c r="F996" s="7"/>
      <c r="G996" s="7"/>
      <c r="H996" s="7"/>
      <c r="I996" s="7"/>
      <c r="J996" s="7"/>
      <c r="K996" s="7"/>
      <c r="L996" s="7"/>
      <c r="M996" s="7"/>
      <c r="N996" s="7"/>
      <c r="O996" s="7"/>
      <c r="P996" s="7"/>
      <c r="Q996" s="7"/>
      <c r="R996" s="7"/>
      <c r="S996" s="7"/>
      <c r="T996" s="7"/>
      <c r="U996" s="7"/>
    </row>
    <row r="997" ht="14.25" customHeight="1">
      <c r="A997" s="7"/>
      <c r="B997" s="7"/>
      <c r="C997" s="7"/>
      <c r="D997" s="7"/>
      <c r="E997" s="7"/>
      <c r="F997" s="7"/>
      <c r="G997" s="7"/>
      <c r="H997" s="7"/>
      <c r="I997" s="7"/>
      <c r="J997" s="7"/>
      <c r="K997" s="7"/>
      <c r="L997" s="7"/>
      <c r="M997" s="7"/>
      <c r="N997" s="7"/>
      <c r="O997" s="7"/>
      <c r="P997" s="7"/>
      <c r="Q997" s="7"/>
      <c r="R997" s="7"/>
      <c r="S997" s="7"/>
      <c r="T997" s="7"/>
      <c r="U997" s="7"/>
    </row>
    <row r="998" ht="14.25" customHeight="1">
      <c r="A998" s="7"/>
      <c r="B998" s="7"/>
      <c r="C998" s="7"/>
      <c r="D998" s="7"/>
      <c r="E998" s="7"/>
      <c r="F998" s="7"/>
      <c r="G998" s="7"/>
      <c r="H998" s="7"/>
      <c r="I998" s="7"/>
      <c r="J998" s="7"/>
      <c r="K998" s="7"/>
      <c r="L998" s="7"/>
      <c r="M998" s="7"/>
      <c r="N998" s="7"/>
      <c r="O998" s="7"/>
      <c r="P998" s="7"/>
      <c r="Q998" s="7"/>
      <c r="R998" s="7"/>
      <c r="S998" s="7"/>
      <c r="T998" s="7"/>
      <c r="U998" s="7"/>
    </row>
    <row r="999" ht="14.25" customHeight="1">
      <c r="A999" s="7"/>
      <c r="B999" s="7"/>
      <c r="C999" s="7"/>
      <c r="D999" s="7"/>
      <c r="E999" s="7"/>
      <c r="F999" s="7"/>
      <c r="G999" s="7"/>
      <c r="H999" s="7"/>
      <c r="I999" s="7"/>
      <c r="J999" s="7"/>
      <c r="K999" s="7"/>
      <c r="L999" s="7"/>
      <c r="M999" s="7"/>
      <c r="N999" s="7"/>
      <c r="O999" s="7"/>
      <c r="P999" s="7"/>
      <c r="Q999" s="7"/>
      <c r="R999" s="7"/>
      <c r="S999" s="7"/>
      <c r="T999" s="7"/>
      <c r="U999" s="7"/>
    </row>
    <row r="1000" ht="14.25" customHeight="1">
      <c r="A1000" s="7"/>
      <c r="B1000" s="7"/>
      <c r="C1000" s="7"/>
      <c r="D1000" s="7"/>
      <c r="E1000" s="7"/>
      <c r="F1000" s="7"/>
      <c r="G1000" s="7"/>
      <c r="H1000" s="7"/>
      <c r="I1000" s="7"/>
      <c r="J1000" s="7"/>
      <c r="K1000" s="7"/>
      <c r="L1000" s="7"/>
      <c r="M1000" s="7"/>
      <c r="N1000" s="7"/>
      <c r="O1000" s="7"/>
      <c r="P1000" s="7"/>
      <c r="Q1000" s="7"/>
      <c r="R1000" s="7"/>
      <c r="S1000" s="7"/>
      <c r="T1000" s="7"/>
      <c r="U1000" s="7"/>
    </row>
  </sheetData>
  <mergeCells count="15">
    <mergeCell ref="E25:F25"/>
    <mergeCell ref="H25:L25"/>
    <mergeCell ref="N25:R25"/>
    <mergeCell ref="E26:F26"/>
    <mergeCell ref="E27:F27"/>
    <mergeCell ref="E38:F38"/>
    <mergeCell ref="E40:T40"/>
    <mergeCell ref="E41:T41"/>
    <mergeCell ref="E6:T6"/>
    <mergeCell ref="E8:F8"/>
    <mergeCell ref="H8:L8"/>
    <mergeCell ref="N8:R8"/>
    <mergeCell ref="E9:F9"/>
    <mergeCell ref="E12:F12"/>
    <mergeCell ref="E23:F23"/>
  </mergeCells>
  <conditionalFormatting sqref="I13:I23 I28:I38 O28:O38 O13:O23">
    <cfRule type="expression" dxfId="24" priority="1">
      <formula>$I$10="No"</formula>
    </cfRule>
  </conditionalFormatting>
  <conditionalFormatting sqref="J13:J23 J28:J38 P28:P38 P13:P23">
    <cfRule type="expression" dxfId="24" priority="2">
      <formula>$J$10="no"</formula>
    </cfRule>
  </conditionalFormatting>
  <conditionalFormatting sqref="K13:K23 K28:K38 Q28:Q38 Q13:Q23">
    <cfRule type="expression" dxfId="24" priority="3">
      <formula>$K$10="No"</formula>
    </cfRule>
  </conditionalFormatting>
  <conditionalFormatting sqref="L13:L23 L28:L38 R28:R38 R13:R23">
    <cfRule type="expression" dxfId="24" priority="4">
      <formula>$L$10="No"</formula>
    </cfRule>
  </conditionalFormatting>
  <hyperlinks>
    <hyperlink display="O" location="Index!A1" ref="D1"/>
  </hyperlinks>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hidden="1" min="1" max="1" width="1.38"/>
    <col customWidth="1" hidden="1" min="2" max="2" width="7.88"/>
    <col customWidth="1" min="3" max="3" width="1.38"/>
    <col customWidth="1" min="4" max="4" width="2.88"/>
    <col customWidth="1" min="5" max="5" width="34.13"/>
    <col customWidth="1" min="6" max="6" width="24.88"/>
    <col customWidth="1" min="7" max="7" width="1.38"/>
    <col customWidth="1" min="8" max="8" width="8.63"/>
    <col customWidth="1" min="9" max="9" width="1.38"/>
    <col customWidth="1" min="10" max="10" width="21.13"/>
    <col customWidth="1" min="11" max="12" width="6.25"/>
    <col customWidth="1" min="13" max="13" width="8.88"/>
    <col customWidth="1" min="14" max="15" width="6.25"/>
    <col customWidth="1" min="16" max="16" width="9.25"/>
    <col customWidth="1" min="17" max="17" width="8.63"/>
    <col customWidth="1" min="18" max="18" width="8.75"/>
    <col customWidth="1" min="19" max="19" width="25.25"/>
    <col customWidth="1" min="20" max="20" width="9.63"/>
    <col customWidth="1" min="21" max="21" width="14.88"/>
    <col customWidth="1" min="22" max="22" width="29.0"/>
    <col customWidth="1" min="23" max="23" width="1.38"/>
  </cols>
  <sheetData>
    <row r="1" ht="14.25" customHeight="1">
      <c r="A1" s="7"/>
      <c r="B1" s="7"/>
      <c r="C1" s="49"/>
      <c r="D1" s="2" t="s">
        <v>0</v>
      </c>
      <c r="E1" s="7"/>
      <c r="F1" s="7"/>
      <c r="G1" s="7"/>
      <c r="H1" s="7"/>
      <c r="I1" s="7"/>
      <c r="J1" s="7"/>
      <c r="K1" s="7"/>
      <c r="L1" s="7"/>
      <c r="M1" s="7"/>
      <c r="N1" s="7"/>
      <c r="O1" s="7"/>
      <c r="P1" s="7"/>
      <c r="Q1" s="7"/>
      <c r="R1" s="7"/>
      <c r="S1" s="7"/>
      <c r="T1" s="7"/>
      <c r="U1" s="7"/>
      <c r="V1" s="7"/>
      <c r="W1" s="7"/>
    </row>
    <row r="2" ht="14.25" customHeight="1">
      <c r="A2" s="7"/>
      <c r="B2" s="7"/>
      <c r="C2" s="49"/>
      <c r="D2" s="7"/>
      <c r="E2" s="8" t="str">
        <f>'(T) General Tables'!A539</f>
        <v>Part 9 Bracing Calculator (No Scripts)</v>
      </c>
      <c r="F2" s="318"/>
      <c r="G2" s="318"/>
      <c r="H2" s="318"/>
      <c r="I2" s="318"/>
      <c r="J2" s="318"/>
      <c r="K2" s="318"/>
      <c r="L2" s="318"/>
      <c r="M2" s="318"/>
      <c r="N2" s="318"/>
      <c r="O2" s="318"/>
      <c r="P2" s="318"/>
      <c r="Q2" s="318"/>
      <c r="R2" s="318"/>
      <c r="S2" s="318"/>
      <c r="T2" s="318"/>
      <c r="U2" s="318"/>
      <c r="V2" s="206" t="str">
        <f>'(T) General Tables'!A2</f>
        <v>beta_1.043</v>
      </c>
      <c r="W2" s="7"/>
    </row>
    <row r="3" ht="26.25" customHeight="1">
      <c r="A3" s="7"/>
      <c r="B3" s="7"/>
      <c r="C3" s="49"/>
      <c r="D3" s="7"/>
      <c r="E3" s="687" t="s">
        <v>1</v>
      </c>
      <c r="F3" s="395"/>
      <c r="G3" s="395"/>
      <c r="H3" s="395"/>
      <c r="I3" s="395"/>
      <c r="J3" s="395"/>
      <c r="K3" s="395"/>
      <c r="L3" s="395"/>
      <c r="M3" s="395"/>
      <c r="N3" s="395"/>
      <c r="O3" s="395"/>
      <c r="P3" s="395"/>
      <c r="Q3" s="395"/>
      <c r="R3" s="395"/>
      <c r="S3" s="395"/>
      <c r="T3" s="395"/>
      <c r="U3" s="395"/>
      <c r="V3" s="213"/>
      <c r="W3" s="7"/>
    </row>
    <row r="4" ht="22.5" customHeight="1">
      <c r="A4" s="7"/>
      <c r="B4" s="324" t="s">
        <v>32</v>
      </c>
      <c r="C4" s="49"/>
      <c r="D4" s="7"/>
      <c r="E4" s="842" t="s">
        <v>960</v>
      </c>
      <c r="F4" s="843"/>
      <c r="G4" s="843"/>
      <c r="H4" s="843"/>
      <c r="I4" s="843"/>
      <c r="J4" s="843"/>
      <c r="K4" s="843"/>
      <c r="L4" s="843"/>
      <c r="M4" s="843"/>
      <c r="N4" s="843"/>
      <c r="O4" s="843"/>
      <c r="P4" s="843"/>
      <c r="Q4" s="843"/>
      <c r="R4" s="843"/>
      <c r="S4" s="843"/>
      <c r="T4" s="843"/>
      <c r="U4" s="843"/>
      <c r="V4" s="844"/>
      <c r="W4" s="7"/>
    </row>
    <row r="5" ht="18.75" customHeight="1">
      <c r="A5" s="7"/>
      <c r="B5" s="7"/>
      <c r="C5" s="49"/>
      <c r="D5" s="7"/>
      <c r="E5" s="7"/>
      <c r="F5" s="7"/>
      <c r="G5" s="7"/>
      <c r="H5" s="7"/>
      <c r="I5" s="7"/>
      <c r="J5" s="7"/>
      <c r="K5" s="7"/>
      <c r="L5" s="7"/>
      <c r="M5" s="7"/>
      <c r="N5" s="7"/>
      <c r="O5" s="7"/>
      <c r="P5" s="7"/>
      <c r="Q5" s="7"/>
      <c r="R5" s="7"/>
      <c r="S5" s="7"/>
      <c r="T5" s="7"/>
      <c r="U5" s="7"/>
      <c r="V5" s="7"/>
      <c r="W5" s="7"/>
    </row>
    <row r="6" ht="18.75" customHeight="1">
      <c r="A6" s="7"/>
      <c r="B6" s="162"/>
      <c r="C6" s="49"/>
      <c r="D6" s="7"/>
      <c r="E6" s="524" t="s">
        <v>684</v>
      </c>
      <c r="F6" s="27"/>
      <c r="G6" s="27"/>
      <c r="H6" s="27"/>
      <c r="I6" s="27"/>
      <c r="J6" s="27"/>
      <c r="K6" s="27"/>
      <c r="L6" s="27"/>
      <c r="M6" s="27"/>
      <c r="N6" s="27"/>
      <c r="O6" s="27"/>
      <c r="P6" s="27"/>
      <c r="Q6" s="27"/>
      <c r="R6" s="27"/>
      <c r="S6" s="27"/>
      <c r="T6" s="27"/>
      <c r="U6" s="27"/>
      <c r="V6" s="28"/>
      <c r="W6" s="7"/>
    </row>
    <row r="7" ht="18.75" customHeight="1">
      <c r="A7" s="7"/>
      <c r="B7" s="162"/>
      <c r="C7" s="49"/>
      <c r="D7" s="7"/>
      <c r="E7" s="845" t="s">
        <v>466</v>
      </c>
      <c r="F7" s="409"/>
      <c r="G7" s="409"/>
      <c r="H7" s="410"/>
      <c r="I7" s="7"/>
      <c r="J7" s="846" t="s">
        <v>233</v>
      </c>
      <c r="K7" s="255"/>
      <c r="L7" s="255"/>
      <c r="M7" s="255"/>
      <c r="N7" s="255"/>
      <c r="O7" s="256"/>
      <c r="P7" s="846" t="s">
        <v>961</v>
      </c>
      <c r="Q7" s="255"/>
      <c r="R7" s="255"/>
      <c r="S7" s="255"/>
      <c r="T7" s="255"/>
      <c r="U7" s="255"/>
      <c r="V7" s="256"/>
      <c r="W7" s="7"/>
    </row>
    <row r="8" ht="73.5" customHeight="1">
      <c r="A8" s="207"/>
      <c r="B8" s="162"/>
      <c r="C8" s="49"/>
      <c r="D8" s="207"/>
      <c r="E8" s="282"/>
      <c r="F8" s="27"/>
      <c r="G8" s="27"/>
      <c r="H8" s="28"/>
      <c r="I8" s="7"/>
      <c r="J8" s="376" t="s">
        <v>962</v>
      </c>
      <c r="K8" s="376" t="s">
        <v>638</v>
      </c>
      <c r="L8" s="376" t="s">
        <v>963</v>
      </c>
      <c r="M8" s="376" t="s">
        <v>452</v>
      </c>
      <c r="N8" s="376" t="s">
        <v>640</v>
      </c>
      <c r="O8" s="376" t="s">
        <v>964</v>
      </c>
      <c r="P8" s="447" t="s">
        <v>965</v>
      </c>
      <c r="Q8" s="376" t="s">
        <v>966</v>
      </c>
      <c r="R8" s="376" t="s">
        <v>967</v>
      </c>
      <c r="S8" s="376" t="s">
        <v>968</v>
      </c>
      <c r="T8" s="376" t="s">
        <v>969</v>
      </c>
      <c r="U8" s="847" t="s">
        <v>970</v>
      </c>
      <c r="V8" s="376" t="s">
        <v>971</v>
      </c>
      <c r="W8" s="207"/>
    </row>
    <row r="9" ht="18.75" customHeight="1">
      <c r="A9" s="7"/>
      <c r="B9" s="162"/>
      <c r="C9" s="49"/>
      <c r="D9" s="7"/>
      <c r="E9" s="848" t="str">
        <f>'(I-1) General'!H13</f>
        <v>Kimberley</v>
      </c>
      <c r="F9" s="255"/>
      <c r="G9" s="255"/>
      <c r="H9" s="256"/>
      <c r="I9" s="7"/>
      <c r="J9" s="579" t="str">
        <f>'(I-1) General'!H15</f>
        <v>Rough Terrain</v>
      </c>
      <c r="K9" s="429">
        <f>'(I-1) General'!H17</f>
        <v>0.33</v>
      </c>
      <c r="L9" s="429">
        <f>'(I-1) General'!H16</f>
        <v>1.85</v>
      </c>
      <c r="M9" s="579" t="str">
        <f>'(I-1) General'!H14</f>
        <v>Unknown</v>
      </c>
      <c r="N9" s="429">
        <f>'(I-1) General'!H19</f>
        <v>0.311</v>
      </c>
      <c r="O9" s="849">
        <f>VLOOKUP('(I-1) General'!$H$13,'(BCBC) Climate and Seismic Data'!$C$10:$N$120,10)</f>
        <v>0.153</v>
      </c>
      <c r="P9" s="568">
        <f>MAX('(I-1) General'!H39,'(I-1) General'!H47,'(I-1) General'!H53)</f>
        <v>18.6182</v>
      </c>
      <c r="Q9" s="429">
        <f>MAX('(I-1) General'!H37,'(I-1) General'!H45,'(I-1) General'!H51)</f>
        <v>7.2898</v>
      </c>
      <c r="R9" s="429">
        <f>'(I-1) General'!H41</f>
        <v>3.1242</v>
      </c>
      <c r="S9" s="579" t="str">
        <f>'(I-1) General'!H24</f>
        <v>Continuous</v>
      </c>
      <c r="T9" s="579">
        <f>'(I-1) General'!H73</f>
        <v>3</v>
      </c>
      <c r="U9" s="579">
        <f>'(I-1) General'!H74</f>
        <v>2</v>
      </c>
      <c r="V9" s="579" t="str">
        <f>'(I-1) General'!H23</f>
        <v>Normal Weight Construction</v>
      </c>
      <c r="W9" s="7"/>
    </row>
    <row r="10" ht="18.75" customHeight="1">
      <c r="A10" s="7"/>
      <c r="B10" s="7"/>
      <c r="C10" s="49"/>
      <c r="D10" s="7"/>
      <c r="E10" s="7"/>
      <c r="F10" s="7"/>
      <c r="G10" s="7"/>
      <c r="H10" s="7"/>
      <c r="I10" s="7"/>
      <c r="J10" s="7"/>
      <c r="K10" s="7"/>
      <c r="L10" s="7"/>
      <c r="M10" s="7"/>
      <c r="N10" s="7"/>
      <c r="O10" s="7"/>
      <c r="P10" s="7"/>
      <c r="Q10" s="7"/>
      <c r="R10" s="7"/>
      <c r="S10" s="7"/>
      <c r="T10" s="7"/>
      <c r="U10" s="7"/>
      <c r="V10" s="7"/>
      <c r="W10" s="7"/>
    </row>
    <row r="11" ht="18.75" customHeight="1">
      <c r="A11" s="7"/>
      <c r="B11" s="162"/>
      <c r="C11" s="49"/>
      <c r="D11" s="7"/>
      <c r="E11" s="524" t="s">
        <v>972</v>
      </c>
      <c r="F11" s="27"/>
      <c r="G11" s="27"/>
      <c r="H11" s="27"/>
      <c r="I11" s="27"/>
      <c r="J11" s="27"/>
      <c r="K11" s="27"/>
      <c r="L11" s="27"/>
      <c r="M11" s="27"/>
      <c r="N11" s="27"/>
      <c r="O11" s="27"/>
      <c r="P11" s="27"/>
      <c r="Q11" s="27"/>
      <c r="R11" s="27"/>
      <c r="S11" s="27"/>
      <c r="T11" s="27"/>
      <c r="U11" s="27"/>
      <c r="V11" s="28"/>
      <c r="W11" s="7"/>
    </row>
    <row r="12" ht="18.75" customHeight="1">
      <c r="A12" s="7"/>
      <c r="B12" s="162"/>
      <c r="C12" s="49"/>
      <c r="D12" s="7"/>
      <c r="E12" s="363" t="s">
        <v>973</v>
      </c>
      <c r="F12" s="363" t="s">
        <v>974</v>
      </c>
      <c r="G12" s="162"/>
      <c r="H12" s="439" t="s">
        <v>975</v>
      </c>
      <c r="I12" s="162"/>
      <c r="J12" s="850" t="s">
        <v>976</v>
      </c>
      <c r="K12" s="27"/>
      <c r="L12" s="27"/>
      <c r="M12" s="27"/>
      <c r="N12" s="27"/>
      <c r="O12" s="27"/>
      <c r="P12" s="27"/>
      <c r="Q12" s="27"/>
      <c r="R12" s="27"/>
      <c r="S12" s="27"/>
      <c r="T12" s="27"/>
      <c r="U12" s="27"/>
      <c r="V12" s="28"/>
      <c r="W12" s="7"/>
    </row>
    <row r="13" ht="18.75" customHeight="1">
      <c r="A13" s="7"/>
      <c r="B13" s="162"/>
      <c r="C13" s="49"/>
      <c r="D13" s="7"/>
      <c r="E13" s="580" t="s">
        <v>977</v>
      </c>
      <c r="F13" s="660" t="s">
        <v>978</v>
      </c>
      <c r="G13" s="7"/>
      <c r="H13" s="539" t="str">
        <f>IF(AND($J$9=J13,$K$9&lt;=K13,$L$9&lt;=L13,$N$9&lt;=N13,$P$9&lt;=P13,$Q$9&lt;=Q13,$R$9&lt;=R13,$S$9=S13,$V$9=V13),'(T) General Tables'!A11,'(T) General Tables'!A12)</f>
        <v>No</v>
      </c>
      <c r="I13" s="7"/>
      <c r="J13" s="539" t="str">
        <f>'(T) General Tables'!$A$218</f>
        <v>Rough Terrain</v>
      </c>
      <c r="K13" s="851">
        <v>0.5</v>
      </c>
      <c r="L13" s="851">
        <v>2.0</v>
      </c>
      <c r="M13" s="852"/>
      <c r="N13" s="853">
        <v>0.3</v>
      </c>
      <c r="O13" s="519">
        <v>0.47</v>
      </c>
      <c r="P13" s="851">
        <v>21.2</v>
      </c>
      <c r="Q13" s="854">
        <v>21.2</v>
      </c>
      <c r="R13" s="851">
        <v>3.0</v>
      </c>
      <c r="S13" s="539" t="str">
        <f>'(T) General Tables'!$A$82</f>
        <v>Continuous</v>
      </c>
      <c r="T13" s="539">
        <v>3.0</v>
      </c>
      <c r="U13" s="539">
        <v>2.0</v>
      </c>
      <c r="V13" s="539" t="str">
        <f>'(T) General Tables'!$A$70</f>
        <v>Normal Weight Construction</v>
      </c>
      <c r="W13" s="7"/>
    </row>
    <row r="14" ht="18.75" customHeight="1">
      <c r="A14" s="7"/>
      <c r="B14" s="162"/>
      <c r="C14" s="49"/>
      <c r="D14" s="7"/>
      <c r="E14" s="332" t="s">
        <v>979</v>
      </c>
      <c r="F14" s="855" t="s">
        <v>980</v>
      </c>
      <c r="G14" s="7"/>
      <c r="H14" s="234" t="str">
        <f>IF(AND($J$9=J14,$K$9&lt;=K14,$L$9&lt;=L14,$N$9&lt;=N14,$P$9&lt;=P14,$Q$9&lt;=Q14,$R$9&lt;=R14,$S$9=S14,$V$9=V14),'(T) General Tables'!A11,'(T) General Tables'!A12)</f>
        <v>No</v>
      </c>
      <c r="I14" s="7"/>
      <c r="J14" s="234" t="str">
        <f>'(T) General Tables'!$A$218</f>
        <v>Rough Terrain</v>
      </c>
      <c r="K14" s="856">
        <v>0.6</v>
      </c>
      <c r="L14" s="856">
        <v>2.0</v>
      </c>
      <c r="M14" s="857"/>
      <c r="N14" s="858">
        <v>0.47</v>
      </c>
      <c r="O14" s="268">
        <v>0.47</v>
      </c>
      <c r="P14" s="856">
        <v>21.2</v>
      </c>
      <c r="Q14" s="859">
        <v>21.2</v>
      </c>
      <c r="R14" s="856">
        <v>3.0</v>
      </c>
      <c r="S14" s="234" t="str">
        <f>'(T) General Tables'!$A$82</f>
        <v>Continuous</v>
      </c>
      <c r="T14" s="234">
        <v>3.0</v>
      </c>
      <c r="U14" s="234">
        <v>2.0</v>
      </c>
      <c r="V14" s="234" t="str">
        <f>'(T) General Tables'!$A$70</f>
        <v>Normal Weight Construction</v>
      </c>
      <c r="W14" s="7"/>
    </row>
    <row r="15" ht="18.75" customHeight="1">
      <c r="A15" s="7"/>
      <c r="B15" s="162"/>
      <c r="C15" s="49"/>
      <c r="D15" s="7"/>
      <c r="E15" s="332" t="s">
        <v>981</v>
      </c>
      <c r="F15" s="162" t="s">
        <v>982</v>
      </c>
      <c r="G15" s="7"/>
      <c r="H15" s="234" t="str">
        <f>IF(AND($K$9&lt;=K15,$N$9&lt;=N15,$T$9&lt;=T15,$U$9&lt;=U15,$V$9=V15),'(T) General Tables'!A11,'(T) General Tables'!A12)</f>
        <v>Yes</v>
      </c>
      <c r="I15" s="7"/>
      <c r="J15" s="857"/>
      <c r="K15" s="856">
        <v>1.2</v>
      </c>
      <c r="L15" s="857"/>
      <c r="M15" s="857"/>
      <c r="N15" s="858">
        <v>2.6</v>
      </c>
      <c r="O15" s="268"/>
      <c r="P15" s="857"/>
      <c r="Q15" s="860"/>
      <c r="R15" s="856">
        <v>6.0</v>
      </c>
      <c r="S15" s="857"/>
      <c r="T15" s="234">
        <v>3.0</v>
      </c>
      <c r="U15" s="234">
        <v>2.0</v>
      </c>
      <c r="V15" s="234" t="str">
        <f>'(T) General Tables'!$A$70</f>
        <v>Normal Weight Construction</v>
      </c>
      <c r="W15" s="7"/>
    </row>
    <row r="16" ht="18.75" customHeight="1">
      <c r="A16" s="7"/>
      <c r="B16" s="162"/>
      <c r="C16" s="49"/>
      <c r="D16" s="7"/>
      <c r="E16" s="33"/>
      <c r="F16" s="162" t="s">
        <v>983</v>
      </c>
      <c r="G16" s="7"/>
      <c r="H16" s="234" t="str">
        <f>IF(AND($K$9&lt;=K16,$N$9&lt;=N16,$T$9&lt;=T16,$U$9&lt;=U16,$V$9=V16),'(T) General Tables'!A11,'(T) General Tables'!A12)</f>
        <v>No</v>
      </c>
      <c r="I16" s="7"/>
      <c r="J16" s="857"/>
      <c r="K16" s="856">
        <v>1.2</v>
      </c>
      <c r="L16" s="857"/>
      <c r="M16" s="857"/>
      <c r="N16" s="858">
        <v>2.6</v>
      </c>
      <c r="O16" s="268"/>
      <c r="P16" s="857"/>
      <c r="Q16" s="860"/>
      <c r="R16" s="856">
        <v>6.0</v>
      </c>
      <c r="S16" s="857"/>
      <c r="T16" s="234">
        <v>2.0</v>
      </c>
      <c r="U16" s="234">
        <v>1.0</v>
      </c>
      <c r="V16" s="234" t="str">
        <f>'(T) General Tables'!$A$71</f>
        <v>Heavy Weight Construction</v>
      </c>
      <c r="W16" s="7"/>
    </row>
    <row r="17" ht="18.75" customHeight="1">
      <c r="A17" s="7"/>
      <c r="B17" s="162"/>
      <c r="C17" s="49"/>
      <c r="D17" s="7"/>
      <c r="E17" s="580" t="s">
        <v>984</v>
      </c>
      <c r="F17" s="162" t="s">
        <v>985</v>
      </c>
      <c r="G17" s="7"/>
      <c r="H17" s="234" t="str">
        <f>IF(AND(OR($H$15='(T) General Tables'!$A$11,$H$16='(T) General Tables'!$A$11),(L9&lt;=L17)),'(T) General Tables'!$A$11,'(T) General Tables'!$A$12)</f>
        <v>Yes</v>
      </c>
      <c r="I17" s="7"/>
      <c r="J17" s="857"/>
      <c r="K17" s="857"/>
      <c r="L17" s="856">
        <v>6.0</v>
      </c>
      <c r="M17" s="857"/>
      <c r="N17" s="857"/>
      <c r="O17" s="268"/>
      <c r="P17" s="857"/>
      <c r="Q17" s="860"/>
      <c r="R17" s="860"/>
      <c r="S17" s="857"/>
      <c r="T17" s="857"/>
      <c r="U17" s="857"/>
      <c r="V17" s="857"/>
      <c r="W17" s="7"/>
    </row>
    <row r="18" ht="18.75" customHeight="1">
      <c r="A18" s="7"/>
      <c r="B18" s="162"/>
      <c r="C18" s="49"/>
      <c r="D18" s="7"/>
      <c r="E18" s="580" t="s">
        <v>986</v>
      </c>
      <c r="F18" s="861" t="s">
        <v>987</v>
      </c>
      <c r="G18" s="7"/>
      <c r="H18" s="234" t="str">
        <f>IF(OR($H$15='(T) General Tables'!$A$11,$H$16='(T) General Tables'!$A$11),'(T) General Tables'!$A$11,'(T) General Tables'!$A$12)</f>
        <v>Yes</v>
      </c>
      <c r="I18" s="7"/>
      <c r="J18" s="857"/>
      <c r="K18" s="857"/>
      <c r="L18" s="857"/>
      <c r="M18" s="857"/>
      <c r="N18" s="857"/>
      <c r="O18" s="268"/>
      <c r="P18" s="857"/>
      <c r="Q18" s="860"/>
      <c r="R18" s="860"/>
      <c r="S18" s="857"/>
      <c r="T18" s="857"/>
      <c r="U18" s="857"/>
      <c r="V18" s="857"/>
      <c r="W18" s="7"/>
    </row>
    <row r="19" ht="18.75" customHeight="1">
      <c r="A19" s="7"/>
      <c r="B19" s="162"/>
      <c r="C19" s="49"/>
      <c r="D19" s="7"/>
      <c r="E19" s="862" t="s">
        <v>988</v>
      </c>
      <c r="F19" s="861" t="s">
        <v>989</v>
      </c>
      <c r="G19" s="7"/>
      <c r="H19" s="234" t="str">
        <f>IF(AND(OR($H$15='(T) General Tables'!$A$11,$H$16='(T) General Tables'!$A$11),$V$19=$V$9,$N$9&lt;=$N$19),'(T) General Tables'!$A$11,'(T) General Tables'!$A$12)</f>
        <v>Yes</v>
      </c>
      <c r="I19" s="7"/>
      <c r="J19" s="857"/>
      <c r="K19" s="857"/>
      <c r="L19" s="857"/>
      <c r="M19" s="857"/>
      <c r="N19" s="858">
        <v>0.6</v>
      </c>
      <c r="O19" s="268"/>
      <c r="P19" s="857"/>
      <c r="Q19" s="860"/>
      <c r="R19" s="860"/>
      <c r="S19" s="857"/>
      <c r="T19" s="857"/>
      <c r="U19" s="857"/>
      <c r="V19" s="234" t="str">
        <f>'(T) General Tables'!$A$70</f>
        <v>Normal Weight Construction</v>
      </c>
      <c r="W19" s="7"/>
    </row>
    <row r="20" ht="18.75" customHeight="1">
      <c r="A20" s="7"/>
      <c r="B20" s="162"/>
      <c r="C20" s="49"/>
      <c r="D20" s="7"/>
      <c r="E20" s="346"/>
      <c r="F20" s="861" t="s">
        <v>990</v>
      </c>
      <c r="G20" s="7"/>
      <c r="H20" s="234" t="str">
        <f>IF(AND(OR($H$15='(T) General Tables'!$A$11,$H$16='(T) General Tables'!$A$11),$V$19=$V$9,$N$9&lt;=$N$20),'(T) General Tables'!$A$11,'(T) General Tables'!$A$12)</f>
        <v>Yes</v>
      </c>
      <c r="I20" s="7"/>
      <c r="J20" s="857"/>
      <c r="K20" s="857"/>
      <c r="L20" s="857"/>
      <c r="M20" s="857"/>
      <c r="N20" s="858">
        <v>2.6</v>
      </c>
      <c r="O20" s="268"/>
      <c r="P20" s="857"/>
      <c r="Q20" s="860"/>
      <c r="R20" s="860"/>
      <c r="S20" s="857"/>
      <c r="T20" s="857"/>
      <c r="U20" s="857"/>
      <c r="V20" s="234" t="str">
        <f>'(T) General Tables'!$A$70</f>
        <v>Normal Weight Construction</v>
      </c>
      <c r="W20" s="7"/>
    </row>
    <row r="21" ht="18.75" customHeight="1">
      <c r="A21" s="7"/>
      <c r="B21" s="162"/>
      <c r="C21" s="49"/>
      <c r="D21" s="7"/>
      <c r="E21" s="580" t="s">
        <v>991</v>
      </c>
      <c r="F21" s="162" t="s">
        <v>992</v>
      </c>
      <c r="G21" s="7"/>
      <c r="H21" s="234" t="str">
        <f>IF(AND($K$9&lt;=K21,$N$9&lt;=N21,OR(H15='(T) General Tables'!A11, H16='(T) General Tables'!A11)),'(T) General Tables'!A11,'(T) General Tables'!A12)</f>
        <v>Yes</v>
      </c>
      <c r="I21" s="7"/>
      <c r="J21" s="857"/>
      <c r="K21" s="856">
        <v>1.2</v>
      </c>
      <c r="L21" s="857"/>
      <c r="M21" s="857"/>
      <c r="N21" s="858">
        <v>1.2</v>
      </c>
      <c r="O21" s="268"/>
      <c r="P21" s="857"/>
      <c r="Q21" s="860"/>
      <c r="R21" s="857"/>
      <c r="S21" s="857"/>
      <c r="T21" s="234">
        <v>3.0</v>
      </c>
      <c r="U21" s="857"/>
      <c r="V21" s="857"/>
      <c r="W21" s="7"/>
    </row>
    <row r="22" ht="18.75" customHeight="1">
      <c r="A22" s="7"/>
      <c r="B22" s="7"/>
      <c r="C22" s="49"/>
      <c r="D22" s="7"/>
      <c r="E22" s="392"/>
      <c r="F22" s="392"/>
      <c r="G22" s="7"/>
      <c r="H22" s="7"/>
      <c r="I22" s="7"/>
      <c r="J22" s="7"/>
      <c r="K22" s="7"/>
      <c r="L22" s="7"/>
      <c r="M22" s="7"/>
      <c r="N22" s="7"/>
      <c r="O22" s="7"/>
      <c r="P22" s="7"/>
      <c r="Q22" s="7"/>
      <c r="R22" s="7"/>
      <c r="S22" s="7"/>
      <c r="T22" s="7"/>
      <c r="U22" s="7"/>
      <c r="V22" s="7"/>
      <c r="W22" s="7"/>
    </row>
    <row r="23" ht="37.5" customHeight="1">
      <c r="A23" s="7"/>
      <c r="B23" s="234"/>
      <c r="C23" s="49"/>
      <c r="D23" s="7"/>
      <c r="E23" s="308" t="s">
        <v>993</v>
      </c>
      <c r="F23" s="28"/>
      <c r="G23" s="863"/>
      <c r="H23" s="863"/>
      <c r="I23" s="468"/>
      <c r="J23" s="468"/>
      <c r="K23" s="7"/>
      <c r="L23" s="7"/>
      <c r="M23" s="7"/>
      <c r="N23" s="7"/>
      <c r="O23" s="7"/>
      <c r="P23" s="7"/>
      <c r="Q23" s="7"/>
      <c r="R23" s="7"/>
      <c r="S23" s="7"/>
      <c r="T23" s="7"/>
      <c r="U23" s="7"/>
      <c r="V23" s="7"/>
      <c r="W23" s="7"/>
    </row>
    <row r="24" ht="18.75" customHeight="1">
      <c r="A24" s="7"/>
      <c r="B24" s="7"/>
      <c r="C24" s="49"/>
      <c r="D24" s="7"/>
      <c r="E24" s="7"/>
      <c r="F24" s="7"/>
      <c r="G24" s="7"/>
      <c r="H24" s="7"/>
      <c r="I24" s="7"/>
      <c r="J24" s="7"/>
      <c r="K24" s="7"/>
      <c r="L24" s="7"/>
      <c r="M24" s="7"/>
      <c r="N24" s="7"/>
      <c r="O24" s="7"/>
      <c r="P24" s="7"/>
      <c r="Q24" s="7"/>
      <c r="R24" s="7"/>
      <c r="S24" s="7"/>
      <c r="T24" s="7"/>
      <c r="U24" s="7"/>
      <c r="V24" s="7"/>
      <c r="W24" s="7"/>
    </row>
    <row r="25" ht="18.75" customHeight="1">
      <c r="A25" s="7"/>
      <c r="B25" s="7"/>
      <c r="C25" s="49"/>
      <c r="D25" s="7"/>
      <c r="E25" s="282" t="str">
        <f>'(I-1) General'!G84</f>
        <v>| Permit/File Number: Building Permit 123567 | Calculations completed by: Tim - info@part9bracing.ca |</v>
      </c>
      <c r="F25" s="27"/>
      <c r="G25" s="27"/>
      <c r="H25" s="27"/>
      <c r="I25" s="27"/>
      <c r="J25" s="27"/>
      <c r="K25" s="27"/>
      <c r="L25" s="27"/>
      <c r="M25" s="27"/>
      <c r="N25" s="27"/>
      <c r="O25" s="27"/>
      <c r="P25" s="27"/>
      <c r="Q25" s="27"/>
      <c r="R25" s="27"/>
      <c r="S25" s="27"/>
      <c r="T25" s="27"/>
      <c r="U25" s="27"/>
      <c r="V25" s="28"/>
      <c r="W25" s="7"/>
    </row>
    <row r="26" ht="18.75" customHeight="1">
      <c r="A26" s="7"/>
      <c r="B26" s="7"/>
      <c r="C26" s="49"/>
      <c r="D26" s="7"/>
      <c r="E26" s="526" t="s">
        <v>994</v>
      </c>
      <c r="F26" s="27"/>
      <c r="G26" s="27"/>
      <c r="H26" s="27"/>
      <c r="I26" s="27"/>
      <c r="J26" s="27"/>
      <c r="K26" s="27"/>
      <c r="L26" s="27"/>
      <c r="M26" s="27"/>
      <c r="N26" s="27"/>
      <c r="O26" s="27"/>
      <c r="P26" s="27"/>
      <c r="Q26" s="27"/>
      <c r="R26" s="27"/>
      <c r="S26" s="27"/>
      <c r="T26" s="27"/>
      <c r="U26" s="27"/>
      <c r="V26" s="28"/>
      <c r="W26" s="7"/>
    </row>
    <row r="27" ht="14.25" customHeight="1">
      <c r="A27" s="7"/>
      <c r="B27" s="7"/>
      <c r="C27" s="49"/>
      <c r="D27" s="7"/>
      <c r="E27" s="7"/>
      <c r="F27" s="7"/>
      <c r="G27" s="7"/>
      <c r="H27" s="7"/>
      <c r="I27" s="7"/>
      <c r="J27" s="7"/>
      <c r="K27" s="7"/>
      <c r="L27" s="7"/>
      <c r="M27" s="7"/>
      <c r="N27" s="7"/>
      <c r="O27" s="7"/>
      <c r="P27" s="7"/>
      <c r="Q27" s="7"/>
      <c r="R27" s="7"/>
      <c r="S27" s="7"/>
      <c r="T27" s="7"/>
      <c r="U27" s="7"/>
      <c r="V27" s="7"/>
      <c r="W27" s="7"/>
    </row>
    <row r="28" ht="14.25" customHeight="1">
      <c r="A28" s="7"/>
      <c r="B28" s="7"/>
      <c r="C28" s="49"/>
      <c r="D28" s="7"/>
      <c r="E28" s="7"/>
      <c r="F28" s="7"/>
      <c r="G28" s="7"/>
      <c r="H28" s="7"/>
      <c r="I28" s="7"/>
      <c r="J28" s="7"/>
      <c r="K28" s="7"/>
      <c r="L28" s="7"/>
      <c r="M28" s="7"/>
      <c r="N28" s="7"/>
      <c r="O28" s="7"/>
      <c r="P28" s="7"/>
      <c r="Q28" s="7"/>
      <c r="R28" s="7"/>
      <c r="S28" s="7"/>
      <c r="T28" s="7"/>
      <c r="U28" s="7"/>
      <c r="V28" s="7"/>
      <c r="W28" s="7"/>
    </row>
    <row r="29" ht="14.25" customHeight="1">
      <c r="A29" s="7"/>
      <c r="B29" s="7"/>
      <c r="C29" s="49"/>
      <c r="D29" s="7"/>
      <c r="E29" s="7"/>
      <c r="F29" s="7"/>
      <c r="G29" s="7"/>
      <c r="H29" s="7"/>
      <c r="I29" s="7"/>
      <c r="J29" s="7"/>
      <c r="K29" s="7"/>
      <c r="L29" s="7"/>
      <c r="M29" s="7"/>
      <c r="N29" s="7"/>
      <c r="O29" s="7"/>
      <c r="P29" s="7"/>
      <c r="Q29" s="7"/>
      <c r="R29" s="7"/>
      <c r="S29" s="7"/>
      <c r="T29" s="7"/>
      <c r="U29" s="7"/>
      <c r="V29" s="7"/>
      <c r="W29" s="7"/>
    </row>
    <row r="30" ht="14.25" customHeight="1">
      <c r="A30" s="7"/>
      <c r="B30" s="7"/>
      <c r="C30" s="49"/>
      <c r="D30" s="7"/>
      <c r="E30" s="7"/>
      <c r="F30" s="7"/>
      <c r="G30" s="7"/>
      <c r="H30" s="7"/>
      <c r="I30" s="7"/>
      <c r="J30" s="7"/>
      <c r="K30" s="7"/>
      <c r="L30" s="7"/>
      <c r="M30" s="7"/>
      <c r="N30" s="7"/>
      <c r="O30" s="7"/>
      <c r="P30" s="7"/>
      <c r="Q30" s="7"/>
      <c r="R30" s="7"/>
      <c r="S30" s="7"/>
      <c r="T30" s="7"/>
      <c r="U30" s="7"/>
      <c r="V30" s="7"/>
      <c r="W30" s="7"/>
    </row>
    <row r="31" ht="14.25" customHeight="1">
      <c r="A31" s="7"/>
      <c r="B31" s="7"/>
      <c r="C31" s="49"/>
      <c r="D31" s="7"/>
      <c r="E31" s="7"/>
      <c r="F31" s="7"/>
      <c r="G31" s="7"/>
      <c r="H31" s="7"/>
      <c r="I31" s="7"/>
      <c r="J31" s="7"/>
      <c r="K31" s="7"/>
      <c r="L31" s="7"/>
      <c r="M31" s="7"/>
      <c r="N31" s="7"/>
      <c r="O31" s="7"/>
      <c r="P31" s="7"/>
      <c r="Q31" s="7"/>
      <c r="R31" s="7"/>
      <c r="S31" s="7"/>
      <c r="T31" s="7"/>
      <c r="U31" s="7"/>
      <c r="V31" s="7"/>
      <c r="W31" s="7"/>
    </row>
    <row r="32" ht="14.25" customHeight="1">
      <c r="A32" s="7"/>
      <c r="B32" s="7"/>
      <c r="C32" s="49"/>
      <c r="D32" s="7"/>
      <c r="E32" s="7"/>
      <c r="F32" s="7"/>
      <c r="G32" s="7"/>
      <c r="H32" s="7"/>
      <c r="I32" s="7"/>
      <c r="J32" s="7"/>
      <c r="K32" s="7"/>
      <c r="L32" s="7"/>
      <c r="M32" s="7"/>
      <c r="N32" s="7"/>
      <c r="O32" s="7"/>
      <c r="P32" s="7"/>
      <c r="Q32" s="7"/>
      <c r="R32" s="7"/>
      <c r="S32" s="7"/>
      <c r="T32" s="7"/>
      <c r="U32" s="7"/>
      <c r="V32" s="7"/>
      <c r="W32" s="7"/>
    </row>
    <row r="33" ht="14.25" customHeight="1">
      <c r="A33" s="7"/>
      <c r="B33" s="7"/>
      <c r="C33" s="49"/>
      <c r="D33" s="7"/>
      <c r="E33" s="7"/>
      <c r="F33" s="7"/>
      <c r="G33" s="7"/>
      <c r="H33" s="7"/>
      <c r="I33" s="7"/>
      <c r="J33" s="7"/>
      <c r="K33" s="7"/>
      <c r="L33" s="7"/>
      <c r="M33" s="7"/>
      <c r="N33" s="7"/>
      <c r="O33" s="7"/>
      <c r="P33" s="7"/>
      <c r="Q33" s="7"/>
      <c r="R33" s="7"/>
      <c r="S33" s="7"/>
      <c r="T33" s="7"/>
      <c r="U33" s="7"/>
      <c r="V33" s="7"/>
      <c r="W33" s="7"/>
    </row>
    <row r="34" ht="14.25" customHeight="1">
      <c r="A34" s="7"/>
      <c r="B34" s="7"/>
      <c r="C34" s="49"/>
      <c r="D34" s="7"/>
      <c r="E34" s="7"/>
      <c r="F34" s="7"/>
      <c r="G34" s="7"/>
      <c r="H34" s="7"/>
      <c r="I34" s="7"/>
      <c r="J34" s="7"/>
      <c r="K34" s="7"/>
      <c r="L34" s="7"/>
      <c r="M34" s="7"/>
      <c r="N34" s="7"/>
      <c r="O34" s="7"/>
      <c r="P34" s="7"/>
      <c r="Q34" s="7"/>
      <c r="R34" s="7"/>
      <c r="S34" s="7"/>
      <c r="T34" s="7"/>
      <c r="U34" s="7"/>
      <c r="V34" s="7"/>
      <c r="W34" s="7"/>
    </row>
    <row r="35" ht="14.25" customHeight="1">
      <c r="A35" s="7"/>
      <c r="B35" s="7"/>
      <c r="C35" s="49"/>
      <c r="D35" s="7"/>
      <c r="E35" s="7"/>
      <c r="F35" s="7"/>
      <c r="G35" s="7"/>
      <c r="H35" s="7"/>
      <c r="I35" s="7"/>
      <c r="J35" s="7"/>
      <c r="K35" s="7"/>
      <c r="L35" s="7"/>
      <c r="M35" s="7"/>
      <c r="N35" s="7"/>
      <c r="O35" s="7"/>
      <c r="P35" s="7"/>
      <c r="Q35" s="7"/>
      <c r="R35" s="7"/>
      <c r="S35" s="7"/>
      <c r="T35" s="7"/>
      <c r="U35" s="7"/>
      <c r="V35" s="7"/>
      <c r="W35" s="7"/>
    </row>
    <row r="36" ht="14.25" customHeight="1">
      <c r="A36" s="7"/>
      <c r="B36" s="7"/>
      <c r="C36" s="49"/>
      <c r="D36" s="7"/>
      <c r="E36" s="7"/>
      <c r="F36" s="7"/>
      <c r="G36" s="7"/>
      <c r="H36" s="7"/>
      <c r="I36" s="7"/>
      <c r="J36" s="7"/>
      <c r="K36" s="7"/>
      <c r="L36" s="7"/>
      <c r="M36" s="7"/>
      <c r="N36" s="7"/>
      <c r="O36" s="7"/>
      <c r="P36" s="7"/>
      <c r="Q36" s="7"/>
      <c r="R36" s="7"/>
      <c r="S36" s="7"/>
      <c r="T36" s="7"/>
      <c r="U36" s="7"/>
      <c r="V36" s="7"/>
      <c r="W36" s="7"/>
    </row>
    <row r="37" ht="14.25" customHeight="1">
      <c r="A37" s="7"/>
      <c r="B37" s="7"/>
      <c r="C37" s="49"/>
      <c r="D37" s="7"/>
      <c r="E37" s="7"/>
      <c r="F37" s="7"/>
      <c r="G37" s="7"/>
      <c r="H37" s="7"/>
      <c r="I37" s="7"/>
      <c r="J37" s="7"/>
      <c r="K37" s="7"/>
      <c r="L37" s="7"/>
      <c r="M37" s="7"/>
      <c r="N37" s="7"/>
      <c r="O37" s="7"/>
      <c r="P37" s="7"/>
      <c r="Q37" s="7"/>
      <c r="R37" s="7"/>
      <c r="S37" s="7"/>
      <c r="T37" s="7"/>
      <c r="U37" s="7"/>
      <c r="V37" s="7"/>
      <c r="W37" s="7"/>
    </row>
    <row r="38" ht="14.25" customHeight="1">
      <c r="A38" s="7"/>
      <c r="B38" s="7"/>
      <c r="C38" s="49"/>
      <c r="D38" s="7"/>
      <c r="E38" s="7"/>
      <c r="F38" s="7"/>
      <c r="G38" s="7"/>
      <c r="H38" s="7"/>
      <c r="I38" s="7"/>
      <c r="J38" s="7"/>
      <c r="K38" s="7"/>
      <c r="L38" s="7"/>
      <c r="M38" s="7"/>
      <c r="N38" s="7"/>
      <c r="O38" s="7"/>
      <c r="P38" s="7"/>
      <c r="Q38" s="7"/>
      <c r="R38" s="7"/>
      <c r="S38" s="7"/>
      <c r="T38" s="7"/>
      <c r="U38" s="7"/>
      <c r="V38" s="7"/>
      <c r="W38" s="7"/>
    </row>
    <row r="39" ht="14.25" customHeight="1">
      <c r="A39" s="7"/>
      <c r="B39" s="7"/>
      <c r="C39" s="49"/>
      <c r="D39" s="7"/>
      <c r="E39" s="7"/>
      <c r="F39" s="7"/>
      <c r="G39" s="7"/>
      <c r="H39" s="7"/>
      <c r="I39" s="7"/>
      <c r="J39" s="7"/>
      <c r="K39" s="7"/>
      <c r="L39" s="7"/>
      <c r="M39" s="7"/>
      <c r="N39" s="7"/>
      <c r="O39" s="7"/>
      <c r="P39" s="7"/>
      <c r="Q39" s="7"/>
      <c r="R39" s="7"/>
      <c r="S39" s="7"/>
      <c r="T39" s="7"/>
      <c r="U39" s="7"/>
      <c r="V39" s="7"/>
      <c r="W39" s="7"/>
    </row>
    <row r="40" ht="14.25" customHeight="1">
      <c r="A40" s="7"/>
      <c r="B40" s="7"/>
      <c r="C40" s="49"/>
      <c r="D40" s="7"/>
      <c r="E40" s="7"/>
      <c r="F40" s="7"/>
      <c r="G40" s="7"/>
      <c r="H40" s="7"/>
      <c r="I40" s="7"/>
      <c r="J40" s="7"/>
      <c r="K40" s="7"/>
      <c r="L40" s="7"/>
      <c r="M40" s="7"/>
      <c r="N40" s="7"/>
      <c r="O40" s="7"/>
      <c r="P40" s="7"/>
      <c r="Q40" s="7"/>
      <c r="R40" s="7"/>
      <c r="S40" s="7"/>
      <c r="T40" s="7"/>
      <c r="U40" s="7"/>
      <c r="V40" s="7"/>
      <c r="W40" s="7"/>
    </row>
    <row r="41" ht="14.25" customHeight="1">
      <c r="A41" s="7"/>
      <c r="B41" s="7"/>
      <c r="C41" s="49"/>
      <c r="D41" s="7"/>
      <c r="E41" s="7"/>
      <c r="F41" s="7"/>
      <c r="G41" s="7"/>
      <c r="H41" s="7"/>
      <c r="I41" s="7"/>
      <c r="J41" s="7"/>
      <c r="K41" s="7"/>
      <c r="L41" s="7"/>
      <c r="M41" s="7"/>
      <c r="N41" s="7"/>
      <c r="O41" s="7"/>
      <c r="P41" s="7"/>
      <c r="Q41" s="7"/>
      <c r="R41" s="7"/>
      <c r="S41" s="7"/>
      <c r="T41" s="7"/>
      <c r="U41" s="7"/>
      <c r="V41" s="7"/>
      <c r="W41" s="7"/>
    </row>
    <row r="42" ht="14.25" customHeight="1">
      <c r="A42" s="7"/>
      <c r="B42" s="7"/>
      <c r="C42" s="49"/>
      <c r="D42" s="7"/>
      <c r="E42" s="7"/>
      <c r="F42" s="7"/>
      <c r="G42" s="7"/>
      <c r="H42" s="7"/>
      <c r="I42" s="7"/>
      <c r="J42" s="7"/>
      <c r="K42" s="7"/>
      <c r="L42" s="7"/>
      <c r="M42" s="7"/>
      <c r="N42" s="7"/>
      <c r="O42" s="7"/>
      <c r="P42" s="7"/>
      <c r="Q42" s="7"/>
      <c r="R42" s="7"/>
      <c r="S42" s="7"/>
      <c r="T42" s="7"/>
      <c r="U42" s="7"/>
      <c r="V42" s="7"/>
      <c r="W42" s="7"/>
    </row>
    <row r="43" ht="14.25" customHeight="1">
      <c r="A43" s="7"/>
      <c r="B43" s="7"/>
      <c r="C43" s="49"/>
      <c r="D43" s="7"/>
      <c r="E43" s="7"/>
      <c r="F43" s="7"/>
      <c r="G43" s="7"/>
      <c r="H43" s="7"/>
      <c r="I43" s="7"/>
      <c r="J43" s="7"/>
      <c r="K43" s="7"/>
      <c r="L43" s="7"/>
      <c r="M43" s="7"/>
      <c r="N43" s="7"/>
      <c r="O43" s="7"/>
      <c r="P43" s="7"/>
      <c r="Q43" s="7"/>
      <c r="R43" s="7"/>
      <c r="S43" s="7"/>
      <c r="T43" s="7"/>
      <c r="U43" s="7"/>
      <c r="V43" s="7"/>
      <c r="W43" s="7"/>
    </row>
    <row r="44" ht="14.25" customHeight="1">
      <c r="A44" s="7"/>
      <c r="B44" s="7"/>
      <c r="C44" s="49"/>
      <c r="D44" s="7"/>
      <c r="E44" s="7"/>
      <c r="F44" s="7"/>
      <c r="G44" s="7"/>
      <c r="H44" s="7"/>
      <c r="I44" s="7"/>
      <c r="J44" s="7"/>
      <c r="K44" s="7"/>
      <c r="L44" s="7"/>
      <c r="M44" s="7"/>
      <c r="N44" s="7"/>
      <c r="O44" s="7"/>
      <c r="P44" s="7"/>
      <c r="Q44" s="7"/>
      <c r="R44" s="7"/>
      <c r="S44" s="7"/>
      <c r="T44" s="7"/>
      <c r="U44" s="7"/>
      <c r="V44" s="7"/>
      <c r="W44" s="7"/>
    </row>
    <row r="45" ht="14.25" customHeight="1">
      <c r="A45" s="7"/>
      <c r="B45" s="7"/>
      <c r="C45" s="49"/>
      <c r="D45" s="7"/>
      <c r="E45" s="7"/>
      <c r="F45" s="7"/>
      <c r="G45" s="7"/>
      <c r="H45" s="7"/>
      <c r="I45" s="7"/>
      <c r="J45" s="7"/>
      <c r="K45" s="7"/>
      <c r="L45" s="7"/>
      <c r="M45" s="7"/>
      <c r="N45" s="7"/>
      <c r="O45" s="7"/>
      <c r="P45" s="7"/>
      <c r="Q45" s="7"/>
      <c r="R45" s="7"/>
      <c r="S45" s="7"/>
      <c r="T45" s="7"/>
      <c r="U45" s="7"/>
      <c r="V45" s="7"/>
      <c r="W45" s="7"/>
    </row>
    <row r="46" ht="14.25" customHeight="1">
      <c r="A46" s="7"/>
      <c r="B46" s="7"/>
      <c r="C46" s="49"/>
      <c r="D46" s="7"/>
      <c r="E46" s="7"/>
      <c r="F46" s="7"/>
      <c r="G46" s="7"/>
      <c r="H46" s="7"/>
      <c r="I46" s="7"/>
      <c r="J46" s="7"/>
      <c r="K46" s="7"/>
      <c r="L46" s="7"/>
      <c r="M46" s="7"/>
      <c r="N46" s="7"/>
      <c r="O46" s="7"/>
      <c r="P46" s="7"/>
      <c r="Q46" s="7"/>
      <c r="R46" s="7"/>
      <c r="S46" s="7"/>
      <c r="T46" s="7"/>
      <c r="U46" s="7"/>
      <c r="V46" s="7"/>
      <c r="W46" s="7"/>
    </row>
    <row r="47" ht="14.25" customHeight="1">
      <c r="A47" s="7"/>
      <c r="B47" s="7"/>
      <c r="C47" s="49"/>
      <c r="D47" s="7"/>
      <c r="E47" s="7"/>
      <c r="F47" s="7"/>
      <c r="G47" s="7"/>
      <c r="H47" s="7"/>
      <c r="I47" s="7"/>
      <c r="J47" s="7"/>
      <c r="K47" s="7"/>
      <c r="L47" s="7"/>
      <c r="M47" s="7"/>
      <c r="N47" s="7"/>
      <c r="O47" s="7"/>
      <c r="P47" s="7"/>
      <c r="Q47" s="7"/>
      <c r="R47" s="7"/>
      <c r="S47" s="7"/>
      <c r="T47" s="7"/>
      <c r="U47" s="7"/>
      <c r="V47" s="7"/>
      <c r="W47" s="7"/>
    </row>
    <row r="48" ht="14.25" customHeight="1">
      <c r="A48" s="7"/>
      <c r="B48" s="7"/>
      <c r="C48" s="49"/>
      <c r="D48" s="7"/>
      <c r="E48" s="7"/>
      <c r="F48" s="7"/>
      <c r="G48" s="7"/>
      <c r="H48" s="7"/>
      <c r="I48" s="7"/>
      <c r="J48" s="7"/>
      <c r="K48" s="7"/>
      <c r="L48" s="7"/>
      <c r="M48" s="7"/>
      <c r="N48" s="7"/>
      <c r="O48" s="7"/>
      <c r="P48" s="7"/>
      <c r="Q48" s="7"/>
      <c r="R48" s="7"/>
      <c r="S48" s="7"/>
      <c r="T48" s="7"/>
      <c r="U48" s="7"/>
      <c r="V48" s="7"/>
      <c r="W48" s="7"/>
    </row>
    <row r="49" ht="14.25" customHeight="1">
      <c r="A49" s="7"/>
      <c r="B49" s="7"/>
      <c r="C49" s="49"/>
      <c r="D49" s="7"/>
      <c r="E49" s="7"/>
      <c r="F49" s="7"/>
      <c r="G49" s="7"/>
      <c r="H49" s="7"/>
      <c r="I49" s="7"/>
      <c r="J49" s="7"/>
      <c r="K49" s="7"/>
      <c r="L49" s="7"/>
      <c r="M49" s="7"/>
      <c r="N49" s="7"/>
      <c r="O49" s="7"/>
      <c r="P49" s="7"/>
      <c r="Q49" s="7"/>
      <c r="R49" s="7"/>
      <c r="S49" s="7"/>
      <c r="T49" s="7"/>
      <c r="U49" s="7"/>
      <c r="V49" s="7"/>
      <c r="W49" s="7"/>
    </row>
    <row r="50" ht="14.25" customHeight="1">
      <c r="A50" s="7"/>
      <c r="B50" s="7"/>
      <c r="C50" s="49"/>
      <c r="D50" s="7"/>
      <c r="E50" s="7"/>
      <c r="F50" s="7"/>
      <c r="G50" s="7"/>
      <c r="H50" s="7"/>
      <c r="I50" s="7"/>
      <c r="J50" s="7"/>
      <c r="K50" s="7"/>
      <c r="L50" s="7"/>
      <c r="M50" s="7"/>
      <c r="N50" s="7"/>
      <c r="O50" s="7"/>
      <c r="P50" s="7"/>
      <c r="Q50" s="7"/>
      <c r="R50" s="7"/>
      <c r="S50" s="7"/>
      <c r="T50" s="7"/>
      <c r="U50" s="7"/>
      <c r="V50" s="7"/>
      <c r="W50" s="7"/>
    </row>
    <row r="51" ht="14.25" customHeight="1">
      <c r="A51" s="7"/>
      <c r="B51" s="7"/>
      <c r="C51" s="49"/>
      <c r="D51" s="7"/>
      <c r="E51" s="7"/>
      <c r="F51" s="7"/>
      <c r="G51" s="7"/>
      <c r="H51" s="7"/>
      <c r="I51" s="7"/>
      <c r="J51" s="7"/>
      <c r="K51" s="7"/>
      <c r="L51" s="7"/>
      <c r="M51" s="7"/>
      <c r="N51" s="7"/>
      <c r="O51" s="7"/>
      <c r="P51" s="7"/>
      <c r="Q51" s="7"/>
      <c r="R51" s="7"/>
      <c r="S51" s="7"/>
      <c r="T51" s="7"/>
      <c r="U51" s="7"/>
      <c r="V51" s="7"/>
      <c r="W51" s="7"/>
    </row>
    <row r="52" ht="14.25" customHeight="1">
      <c r="A52" s="7"/>
      <c r="B52" s="7"/>
      <c r="C52" s="49"/>
      <c r="D52" s="7"/>
      <c r="E52" s="7"/>
      <c r="F52" s="7"/>
      <c r="G52" s="7"/>
      <c r="H52" s="7"/>
      <c r="I52" s="7"/>
      <c r="J52" s="7"/>
      <c r="K52" s="7"/>
      <c r="L52" s="7"/>
      <c r="M52" s="7"/>
      <c r="N52" s="7"/>
      <c r="O52" s="7"/>
      <c r="P52" s="7"/>
      <c r="Q52" s="7"/>
      <c r="R52" s="7"/>
      <c r="S52" s="7"/>
      <c r="T52" s="7"/>
      <c r="U52" s="7"/>
      <c r="V52" s="7"/>
      <c r="W52" s="7"/>
    </row>
    <row r="53" ht="14.25" customHeight="1">
      <c r="A53" s="7"/>
      <c r="B53" s="7"/>
      <c r="C53" s="49"/>
      <c r="D53" s="7"/>
      <c r="E53" s="7"/>
      <c r="F53" s="7"/>
      <c r="G53" s="7"/>
      <c r="H53" s="7"/>
      <c r="I53" s="7"/>
      <c r="J53" s="7"/>
      <c r="K53" s="7"/>
      <c r="L53" s="7"/>
      <c r="M53" s="7"/>
      <c r="N53" s="7"/>
      <c r="O53" s="7"/>
      <c r="P53" s="7"/>
      <c r="Q53" s="7"/>
      <c r="R53" s="7"/>
      <c r="S53" s="7"/>
      <c r="T53" s="7"/>
      <c r="U53" s="7"/>
      <c r="V53" s="7"/>
      <c r="W53" s="7"/>
    </row>
    <row r="54" ht="14.25" customHeight="1">
      <c r="A54" s="7"/>
      <c r="B54" s="7"/>
      <c r="C54" s="49"/>
      <c r="D54" s="7"/>
      <c r="E54" s="7"/>
      <c r="F54" s="7"/>
      <c r="G54" s="7"/>
      <c r="H54" s="7"/>
      <c r="I54" s="7"/>
      <c r="J54" s="7"/>
      <c r="K54" s="7"/>
      <c r="L54" s="7"/>
      <c r="M54" s="7"/>
      <c r="N54" s="7"/>
      <c r="O54" s="7"/>
      <c r="P54" s="7"/>
      <c r="Q54" s="7"/>
      <c r="R54" s="7"/>
      <c r="S54" s="7"/>
      <c r="T54" s="7"/>
      <c r="U54" s="7"/>
      <c r="V54" s="7"/>
      <c r="W54" s="7"/>
    </row>
    <row r="55" ht="14.25" customHeight="1">
      <c r="A55" s="7"/>
      <c r="B55" s="7"/>
      <c r="C55" s="49"/>
      <c r="D55" s="7"/>
      <c r="E55" s="7"/>
      <c r="F55" s="7"/>
      <c r="G55" s="7"/>
      <c r="H55" s="7"/>
      <c r="I55" s="7"/>
      <c r="J55" s="7"/>
      <c r="K55" s="7"/>
      <c r="L55" s="7"/>
      <c r="M55" s="7"/>
      <c r="N55" s="7"/>
      <c r="O55" s="7"/>
      <c r="P55" s="7"/>
      <c r="Q55" s="7"/>
      <c r="R55" s="7"/>
      <c r="S55" s="7"/>
      <c r="T55" s="7"/>
      <c r="U55" s="7"/>
      <c r="V55" s="7"/>
      <c r="W55" s="7"/>
    </row>
    <row r="56" ht="14.25" customHeight="1">
      <c r="A56" s="7"/>
      <c r="B56" s="7"/>
      <c r="C56" s="49"/>
      <c r="D56" s="7"/>
      <c r="E56" s="7"/>
      <c r="F56" s="7"/>
      <c r="G56" s="7"/>
      <c r="H56" s="7"/>
      <c r="I56" s="7"/>
      <c r="J56" s="7"/>
      <c r="K56" s="7"/>
      <c r="L56" s="7"/>
      <c r="M56" s="7"/>
      <c r="N56" s="7"/>
      <c r="O56" s="7"/>
      <c r="P56" s="7"/>
      <c r="Q56" s="7"/>
      <c r="R56" s="7"/>
      <c r="S56" s="7"/>
      <c r="T56" s="7"/>
      <c r="U56" s="7"/>
      <c r="V56" s="7"/>
      <c r="W56" s="7"/>
    </row>
    <row r="57" ht="14.25" customHeight="1">
      <c r="A57" s="7"/>
      <c r="B57" s="7"/>
      <c r="C57" s="49"/>
      <c r="D57" s="7"/>
      <c r="E57" s="7"/>
      <c r="F57" s="7"/>
      <c r="G57" s="7"/>
      <c r="H57" s="7"/>
      <c r="I57" s="7"/>
      <c r="J57" s="7"/>
      <c r="K57" s="7"/>
      <c r="L57" s="7"/>
      <c r="M57" s="7"/>
      <c r="N57" s="7" t="str">
        <f>'(M-2) Compliance Matrix'!D5</f>
        <v/>
      </c>
      <c r="O57" s="7"/>
      <c r="P57" s="7"/>
      <c r="Q57" s="7"/>
      <c r="R57" s="7"/>
      <c r="S57" s="7"/>
      <c r="T57" s="7"/>
      <c r="U57" s="7"/>
      <c r="V57" s="7"/>
      <c r="W57" s="7"/>
    </row>
    <row r="58" ht="14.25" customHeight="1">
      <c r="A58" s="7"/>
      <c r="B58" s="7"/>
      <c r="C58" s="49"/>
      <c r="D58" s="7"/>
      <c r="E58" s="7"/>
      <c r="F58" s="7"/>
      <c r="G58" s="7"/>
      <c r="H58" s="7"/>
      <c r="I58" s="7"/>
      <c r="J58" s="7"/>
      <c r="K58" s="7"/>
      <c r="L58" s="7"/>
      <c r="M58" s="7"/>
      <c r="N58" s="7"/>
      <c r="O58" s="7"/>
      <c r="P58" s="7"/>
      <c r="Q58" s="7"/>
      <c r="R58" s="7"/>
      <c r="S58" s="7"/>
      <c r="T58" s="7"/>
      <c r="U58" s="7"/>
      <c r="V58" s="7"/>
      <c r="W58" s="7"/>
    </row>
    <row r="59" ht="14.25" customHeight="1">
      <c r="A59" s="7"/>
      <c r="B59" s="7"/>
      <c r="C59" s="49"/>
      <c r="D59" s="7"/>
      <c r="E59" s="7"/>
      <c r="F59" s="7"/>
      <c r="G59" s="7"/>
      <c r="H59" s="7"/>
      <c r="I59" s="7"/>
      <c r="J59" s="7"/>
      <c r="K59" s="7"/>
      <c r="L59" s="7"/>
      <c r="M59" s="7"/>
      <c r="N59" s="7"/>
      <c r="O59" s="7"/>
      <c r="P59" s="7"/>
      <c r="Q59" s="7"/>
      <c r="R59" s="7"/>
      <c r="S59" s="7"/>
      <c r="T59" s="7"/>
      <c r="U59" s="7"/>
      <c r="V59" s="7"/>
      <c r="W59" s="7"/>
    </row>
    <row r="60" ht="14.25" customHeight="1">
      <c r="A60" s="7"/>
      <c r="B60" s="7"/>
      <c r="C60" s="49"/>
      <c r="D60" s="7"/>
      <c r="E60" s="7"/>
      <c r="F60" s="7"/>
      <c r="G60" s="7"/>
      <c r="H60" s="7"/>
      <c r="I60" s="7"/>
      <c r="J60" s="7"/>
      <c r="K60" s="7"/>
      <c r="L60" s="7"/>
      <c r="M60" s="7"/>
      <c r="N60" s="7"/>
      <c r="O60" s="7"/>
      <c r="P60" s="7"/>
      <c r="Q60" s="7"/>
      <c r="R60" s="7"/>
      <c r="S60" s="7"/>
      <c r="T60" s="7"/>
      <c r="U60" s="7"/>
      <c r="V60" s="7"/>
      <c r="W60" s="7"/>
    </row>
    <row r="61" ht="14.25" customHeight="1">
      <c r="A61" s="7"/>
      <c r="B61" s="7"/>
      <c r="C61" s="49"/>
      <c r="D61" s="7"/>
      <c r="E61" s="7"/>
      <c r="F61" s="7"/>
      <c r="G61" s="7"/>
      <c r="H61" s="7"/>
      <c r="I61" s="7"/>
      <c r="J61" s="7"/>
      <c r="K61" s="7"/>
      <c r="L61" s="7"/>
      <c r="M61" s="7"/>
      <c r="N61" s="7"/>
      <c r="O61" s="7"/>
      <c r="P61" s="7"/>
      <c r="Q61" s="7"/>
      <c r="R61" s="7"/>
      <c r="S61" s="7"/>
      <c r="T61" s="7"/>
      <c r="U61" s="7"/>
      <c r="V61" s="7"/>
      <c r="W61" s="7"/>
    </row>
    <row r="62" ht="14.25" customHeight="1">
      <c r="A62" s="7"/>
      <c r="B62" s="7"/>
      <c r="C62" s="49"/>
      <c r="D62" s="7"/>
      <c r="E62" s="7"/>
      <c r="F62" s="7"/>
      <c r="G62" s="7"/>
      <c r="H62" s="7"/>
      <c r="I62" s="7"/>
      <c r="J62" s="7"/>
      <c r="K62" s="7"/>
      <c r="L62" s="7"/>
      <c r="M62" s="7"/>
      <c r="N62" s="7"/>
      <c r="O62" s="7"/>
      <c r="P62" s="7"/>
      <c r="Q62" s="7"/>
      <c r="R62" s="7"/>
      <c r="S62" s="7"/>
      <c r="T62" s="7"/>
      <c r="U62" s="7"/>
      <c r="V62" s="7"/>
      <c r="W62" s="7"/>
    </row>
    <row r="63" ht="14.25" customHeight="1">
      <c r="A63" s="7"/>
      <c r="B63" s="7"/>
      <c r="C63" s="49"/>
      <c r="D63" s="7"/>
      <c r="E63" s="7"/>
      <c r="F63" s="7"/>
      <c r="G63" s="7"/>
      <c r="H63" s="7"/>
      <c r="I63" s="7"/>
      <c r="J63" s="7"/>
      <c r="K63" s="7"/>
      <c r="L63" s="7"/>
      <c r="M63" s="7"/>
      <c r="N63" s="7"/>
      <c r="O63" s="7"/>
      <c r="P63" s="7"/>
      <c r="Q63" s="7"/>
      <c r="R63" s="7"/>
      <c r="S63" s="7"/>
      <c r="T63" s="7"/>
      <c r="U63" s="7"/>
      <c r="V63" s="7"/>
      <c r="W63" s="7"/>
    </row>
    <row r="64" ht="14.25" customHeight="1">
      <c r="A64" s="7"/>
      <c r="B64" s="7"/>
      <c r="C64" s="49"/>
      <c r="D64" s="7"/>
      <c r="E64" s="7"/>
      <c r="F64" s="7"/>
      <c r="G64" s="7"/>
      <c r="H64" s="7"/>
      <c r="I64" s="7"/>
      <c r="J64" s="7"/>
      <c r="K64" s="7"/>
      <c r="L64" s="7"/>
      <c r="M64" s="7"/>
      <c r="N64" s="7"/>
      <c r="O64" s="7"/>
      <c r="P64" s="7"/>
      <c r="Q64" s="7"/>
      <c r="R64" s="7"/>
      <c r="S64" s="7"/>
      <c r="T64" s="7"/>
      <c r="U64" s="7"/>
      <c r="V64" s="7"/>
      <c r="W64" s="7"/>
    </row>
    <row r="65" ht="14.25" customHeight="1">
      <c r="A65" s="7"/>
      <c r="B65" s="7"/>
      <c r="C65" s="49"/>
      <c r="D65" s="7"/>
      <c r="E65" s="7"/>
      <c r="F65" s="7"/>
      <c r="G65" s="7"/>
      <c r="H65" s="7"/>
      <c r="I65" s="7"/>
      <c r="J65" s="7"/>
      <c r="K65" s="7"/>
      <c r="L65" s="7"/>
      <c r="M65" s="7"/>
      <c r="N65" s="7"/>
      <c r="O65" s="7"/>
      <c r="P65" s="7"/>
      <c r="Q65" s="7"/>
      <c r="R65" s="7"/>
      <c r="S65" s="7"/>
      <c r="T65" s="7"/>
      <c r="U65" s="7"/>
      <c r="V65" s="7"/>
      <c r="W65" s="7"/>
    </row>
    <row r="66" ht="14.25" customHeight="1">
      <c r="A66" s="7"/>
      <c r="B66" s="7"/>
      <c r="C66" s="49"/>
      <c r="D66" s="7"/>
      <c r="E66" s="7"/>
      <c r="F66" s="7"/>
      <c r="G66" s="7"/>
      <c r="H66" s="7"/>
      <c r="I66" s="7"/>
      <c r="J66" s="7"/>
      <c r="K66" s="7"/>
      <c r="L66" s="7"/>
      <c r="M66" s="7"/>
      <c r="N66" s="7"/>
      <c r="O66" s="7"/>
      <c r="P66" s="7"/>
      <c r="Q66" s="7"/>
      <c r="R66" s="7"/>
      <c r="S66" s="7"/>
      <c r="T66" s="7"/>
      <c r="U66" s="7"/>
      <c r="V66" s="7"/>
      <c r="W66" s="7"/>
    </row>
    <row r="67" ht="14.25" customHeight="1">
      <c r="A67" s="7"/>
      <c r="B67" s="7"/>
      <c r="C67" s="49"/>
      <c r="D67" s="7"/>
      <c r="E67" s="7"/>
      <c r="F67" s="7"/>
      <c r="G67" s="7"/>
      <c r="H67" s="7"/>
      <c r="I67" s="7"/>
      <c r="J67" s="7"/>
      <c r="K67" s="7"/>
      <c r="L67" s="7"/>
      <c r="M67" s="7"/>
      <c r="N67" s="7"/>
      <c r="O67" s="7"/>
      <c r="P67" s="7"/>
      <c r="Q67" s="7"/>
      <c r="R67" s="7"/>
      <c r="S67" s="7"/>
      <c r="T67" s="7"/>
      <c r="U67" s="7"/>
      <c r="V67" s="7"/>
      <c r="W67" s="7"/>
    </row>
    <row r="68" ht="14.25" customHeight="1">
      <c r="A68" s="7"/>
      <c r="B68" s="7"/>
      <c r="C68" s="49"/>
      <c r="D68" s="7"/>
      <c r="E68" s="7"/>
      <c r="F68" s="7"/>
      <c r="G68" s="7"/>
      <c r="H68" s="7"/>
      <c r="I68" s="7"/>
      <c r="J68" s="7"/>
      <c r="K68" s="7"/>
      <c r="L68" s="7"/>
      <c r="M68" s="7"/>
      <c r="N68" s="7"/>
      <c r="O68" s="7"/>
      <c r="P68" s="7"/>
      <c r="Q68" s="7"/>
      <c r="R68" s="7"/>
      <c r="S68" s="7"/>
      <c r="T68" s="7"/>
      <c r="U68" s="7"/>
      <c r="V68" s="7"/>
      <c r="W68" s="7"/>
    </row>
    <row r="69" ht="14.25" customHeight="1">
      <c r="A69" s="7"/>
      <c r="B69" s="7"/>
      <c r="C69" s="49"/>
      <c r="D69" s="7"/>
      <c r="E69" s="7"/>
      <c r="F69" s="7"/>
      <c r="G69" s="7"/>
      <c r="H69" s="7"/>
      <c r="I69" s="7"/>
      <c r="J69" s="7"/>
      <c r="K69" s="7"/>
      <c r="L69" s="7"/>
      <c r="M69" s="7"/>
      <c r="N69" s="7"/>
      <c r="O69" s="7"/>
      <c r="P69" s="7"/>
      <c r="Q69" s="7"/>
      <c r="R69" s="7"/>
      <c r="S69" s="7"/>
      <c r="T69" s="7"/>
      <c r="U69" s="7"/>
      <c r="V69" s="7"/>
      <c r="W69" s="7"/>
    </row>
    <row r="70" ht="14.25" customHeight="1">
      <c r="A70" s="7"/>
      <c r="B70" s="7"/>
      <c r="C70" s="49"/>
      <c r="D70" s="7"/>
      <c r="E70" s="7"/>
      <c r="F70" s="7"/>
      <c r="G70" s="7"/>
      <c r="H70" s="7"/>
      <c r="I70" s="7"/>
      <c r="J70" s="7"/>
      <c r="K70" s="7"/>
      <c r="L70" s="7"/>
      <c r="M70" s="7"/>
      <c r="N70" s="7"/>
      <c r="O70" s="7"/>
      <c r="P70" s="7"/>
      <c r="Q70" s="7"/>
      <c r="R70" s="7"/>
      <c r="S70" s="7"/>
      <c r="T70" s="7"/>
      <c r="U70" s="7"/>
      <c r="V70" s="7"/>
      <c r="W70" s="7"/>
    </row>
    <row r="71" ht="14.25" customHeight="1">
      <c r="A71" s="7"/>
      <c r="B71" s="7"/>
      <c r="C71" s="49"/>
      <c r="D71" s="7"/>
      <c r="E71" s="7"/>
      <c r="F71" s="7"/>
      <c r="G71" s="7"/>
      <c r="H71" s="7"/>
      <c r="I71" s="7"/>
      <c r="J71" s="7"/>
      <c r="K71" s="7"/>
      <c r="L71" s="7"/>
      <c r="M71" s="7"/>
      <c r="N71" s="7"/>
      <c r="O71" s="7"/>
      <c r="P71" s="7"/>
      <c r="Q71" s="7"/>
      <c r="R71" s="7"/>
      <c r="S71" s="7"/>
      <c r="T71" s="7"/>
      <c r="U71" s="7"/>
      <c r="V71" s="7"/>
      <c r="W71" s="7"/>
    </row>
    <row r="72" ht="14.25" customHeight="1">
      <c r="A72" s="7"/>
      <c r="B72" s="7"/>
      <c r="C72" s="49"/>
      <c r="D72" s="7"/>
      <c r="E72" s="7"/>
      <c r="F72" s="7"/>
      <c r="G72" s="7"/>
      <c r="H72" s="7"/>
      <c r="I72" s="7"/>
      <c r="J72" s="7"/>
      <c r="K72" s="7"/>
      <c r="L72" s="7"/>
      <c r="M72" s="7"/>
      <c r="N72" s="7"/>
      <c r="O72" s="7"/>
      <c r="P72" s="7"/>
      <c r="Q72" s="7"/>
      <c r="R72" s="7"/>
      <c r="S72" s="7"/>
      <c r="T72" s="7"/>
      <c r="U72" s="7"/>
      <c r="V72" s="7"/>
      <c r="W72" s="7"/>
    </row>
    <row r="73" ht="14.25" customHeight="1">
      <c r="A73" s="7"/>
      <c r="B73" s="7"/>
      <c r="C73" s="49"/>
      <c r="D73" s="7"/>
      <c r="E73" s="7"/>
      <c r="F73" s="7"/>
      <c r="G73" s="7"/>
      <c r="H73" s="7"/>
      <c r="I73" s="7"/>
      <c r="J73" s="7"/>
      <c r="K73" s="7"/>
      <c r="L73" s="7"/>
      <c r="M73" s="7"/>
      <c r="N73" s="7"/>
      <c r="O73" s="7"/>
      <c r="P73" s="7"/>
      <c r="Q73" s="7"/>
      <c r="R73" s="7"/>
      <c r="S73" s="7"/>
      <c r="T73" s="7"/>
      <c r="U73" s="7"/>
      <c r="V73" s="7"/>
      <c r="W73" s="7"/>
    </row>
    <row r="74" ht="14.25" customHeight="1">
      <c r="A74" s="7"/>
      <c r="B74" s="7"/>
      <c r="C74" s="49"/>
      <c r="D74" s="7"/>
      <c r="E74" s="7"/>
      <c r="F74" s="7"/>
      <c r="G74" s="7"/>
      <c r="H74" s="7"/>
      <c r="I74" s="7"/>
      <c r="J74" s="7"/>
      <c r="K74" s="7"/>
      <c r="L74" s="7"/>
      <c r="M74" s="7"/>
      <c r="N74" s="7"/>
      <c r="O74" s="7"/>
      <c r="P74" s="7"/>
      <c r="Q74" s="7"/>
      <c r="R74" s="7"/>
      <c r="S74" s="7"/>
      <c r="T74" s="7"/>
      <c r="U74" s="7"/>
      <c r="V74" s="7"/>
      <c r="W74" s="7"/>
    </row>
    <row r="75" ht="14.25" customHeight="1">
      <c r="A75" s="7"/>
      <c r="B75" s="7"/>
      <c r="C75" s="49"/>
      <c r="D75" s="7"/>
      <c r="E75" s="7"/>
      <c r="F75" s="7"/>
      <c r="G75" s="7"/>
      <c r="H75" s="7"/>
      <c r="I75" s="7"/>
      <c r="J75" s="7"/>
      <c r="K75" s="7"/>
      <c r="L75" s="7"/>
      <c r="M75" s="7"/>
      <c r="N75" s="7"/>
      <c r="O75" s="7"/>
      <c r="P75" s="7"/>
      <c r="Q75" s="7"/>
      <c r="R75" s="7"/>
      <c r="S75" s="7"/>
      <c r="T75" s="7"/>
      <c r="U75" s="7"/>
      <c r="V75" s="7"/>
      <c r="W75" s="7"/>
    </row>
    <row r="76" ht="14.25" customHeight="1">
      <c r="A76" s="7"/>
      <c r="B76" s="7"/>
      <c r="C76" s="49"/>
      <c r="D76" s="7"/>
      <c r="E76" s="7"/>
      <c r="F76" s="7"/>
      <c r="G76" s="7"/>
      <c r="H76" s="7"/>
      <c r="I76" s="7"/>
      <c r="J76" s="7"/>
      <c r="K76" s="7"/>
      <c r="L76" s="7"/>
      <c r="M76" s="7"/>
      <c r="N76" s="7"/>
      <c r="O76" s="7"/>
      <c r="P76" s="7"/>
      <c r="Q76" s="7"/>
      <c r="R76" s="7"/>
      <c r="S76" s="7"/>
      <c r="T76" s="7"/>
      <c r="U76" s="7"/>
      <c r="V76" s="7"/>
      <c r="W76" s="7"/>
    </row>
    <row r="77" ht="14.25" customHeight="1">
      <c r="A77" s="7"/>
      <c r="B77" s="7"/>
      <c r="C77" s="49"/>
      <c r="D77" s="7"/>
      <c r="E77" s="7"/>
      <c r="F77" s="7"/>
      <c r="G77" s="7"/>
      <c r="H77" s="7"/>
      <c r="I77" s="7"/>
      <c r="J77" s="7"/>
      <c r="K77" s="7"/>
      <c r="L77" s="7"/>
      <c r="M77" s="7"/>
      <c r="N77" s="7"/>
      <c r="O77" s="7"/>
      <c r="P77" s="7"/>
      <c r="Q77" s="7"/>
      <c r="R77" s="7"/>
      <c r="S77" s="7"/>
      <c r="T77" s="7"/>
      <c r="U77" s="7"/>
      <c r="V77" s="7"/>
      <c r="W77" s="7"/>
    </row>
    <row r="78" ht="14.25" customHeight="1">
      <c r="A78" s="7"/>
      <c r="B78" s="7"/>
      <c r="C78" s="49"/>
      <c r="D78" s="7"/>
      <c r="E78" s="7"/>
      <c r="F78" s="7"/>
      <c r="G78" s="7"/>
      <c r="H78" s="7"/>
      <c r="I78" s="7"/>
      <c r="J78" s="7"/>
      <c r="K78" s="7"/>
      <c r="L78" s="7"/>
      <c r="M78" s="7"/>
      <c r="N78" s="7"/>
      <c r="O78" s="7"/>
      <c r="P78" s="7"/>
      <c r="Q78" s="7"/>
      <c r="R78" s="7"/>
      <c r="S78" s="7"/>
      <c r="T78" s="7"/>
      <c r="U78" s="7"/>
      <c r="V78" s="7"/>
      <c r="W78" s="7"/>
    </row>
    <row r="79" ht="14.25" customHeight="1">
      <c r="A79" s="7"/>
      <c r="B79" s="7"/>
      <c r="C79" s="49"/>
      <c r="D79" s="7"/>
      <c r="E79" s="7"/>
      <c r="F79" s="7"/>
      <c r="G79" s="7"/>
      <c r="H79" s="7"/>
      <c r="I79" s="7"/>
      <c r="J79" s="7"/>
      <c r="K79" s="7"/>
      <c r="L79" s="7"/>
      <c r="M79" s="7"/>
      <c r="N79" s="7"/>
      <c r="O79" s="7"/>
      <c r="P79" s="7"/>
      <c r="Q79" s="7"/>
      <c r="R79" s="7"/>
      <c r="S79" s="7"/>
      <c r="T79" s="7"/>
      <c r="U79" s="7"/>
      <c r="V79" s="7"/>
      <c r="W79" s="7"/>
    </row>
    <row r="80" ht="14.25" customHeight="1">
      <c r="A80" s="7"/>
      <c r="B80" s="7"/>
      <c r="C80" s="49"/>
      <c r="D80" s="7"/>
      <c r="E80" s="7"/>
      <c r="F80" s="7"/>
      <c r="G80" s="7"/>
      <c r="H80" s="7"/>
      <c r="I80" s="7"/>
      <c r="J80" s="7"/>
      <c r="K80" s="7"/>
      <c r="L80" s="7"/>
      <c r="M80" s="7"/>
      <c r="N80" s="7"/>
      <c r="O80" s="7"/>
      <c r="P80" s="7"/>
      <c r="Q80" s="7"/>
      <c r="R80" s="7"/>
      <c r="S80" s="7"/>
      <c r="T80" s="7"/>
      <c r="U80" s="7"/>
      <c r="V80" s="7"/>
      <c r="W80" s="7"/>
    </row>
    <row r="81" ht="14.25" customHeight="1">
      <c r="A81" s="7"/>
      <c r="B81" s="7"/>
      <c r="C81" s="49"/>
      <c r="D81" s="7"/>
      <c r="E81" s="7"/>
      <c r="F81" s="7"/>
      <c r="G81" s="7"/>
      <c r="H81" s="7"/>
      <c r="I81" s="7"/>
      <c r="J81" s="7"/>
      <c r="K81" s="7"/>
      <c r="L81" s="7"/>
      <c r="M81" s="7"/>
      <c r="N81" s="7"/>
      <c r="O81" s="7"/>
      <c r="P81" s="7"/>
      <c r="Q81" s="7"/>
      <c r="R81" s="7"/>
      <c r="S81" s="7"/>
      <c r="T81" s="7"/>
      <c r="U81" s="7"/>
      <c r="V81" s="7"/>
      <c r="W81" s="7"/>
    </row>
    <row r="82" ht="14.25" customHeight="1">
      <c r="A82" s="7"/>
      <c r="B82" s="7"/>
      <c r="C82" s="49"/>
      <c r="D82" s="7"/>
      <c r="E82" s="7"/>
      <c r="F82" s="7"/>
      <c r="G82" s="7"/>
      <c r="H82" s="7"/>
      <c r="I82" s="7"/>
      <c r="J82" s="7"/>
      <c r="K82" s="7"/>
      <c r="L82" s="7"/>
      <c r="M82" s="7"/>
      <c r="N82" s="7"/>
      <c r="O82" s="7"/>
      <c r="P82" s="7"/>
      <c r="Q82" s="7"/>
      <c r="R82" s="7"/>
      <c r="S82" s="7"/>
      <c r="T82" s="7"/>
      <c r="U82" s="7"/>
      <c r="V82" s="7"/>
      <c r="W82" s="7"/>
    </row>
    <row r="83" ht="14.25" customHeight="1">
      <c r="A83" s="7"/>
      <c r="B83" s="7"/>
      <c r="C83" s="49"/>
      <c r="D83" s="7"/>
      <c r="E83" s="7"/>
      <c r="F83" s="7"/>
      <c r="G83" s="7"/>
      <c r="H83" s="7"/>
      <c r="I83" s="7"/>
      <c r="J83" s="7"/>
      <c r="K83" s="7"/>
      <c r="L83" s="7"/>
      <c r="M83" s="7"/>
      <c r="N83" s="7"/>
      <c r="O83" s="7"/>
      <c r="P83" s="7"/>
      <c r="Q83" s="7"/>
      <c r="R83" s="7"/>
      <c r="S83" s="7"/>
      <c r="T83" s="7"/>
      <c r="U83" s="7"/>
      <c r="V83" s="7"/>
      <c r="W83" s="7"/>
    </row>
    <row r="84" ht="14.25" customHeight="1">
      <c r="A84" s="7"/>
      <c r="B84" s="7"/>
      <c r="C84" s="49"/>
      <c r="D84" s="7"/>
      <c r="E84" s="7"/>
      <c r="F84" s="7"/>
      <c r="G84" s="7"/>
      <c r="H84" s="7"/>
      <c r="I84" s="7"/>
      <c r="J84" s="7"/>
      <c r="K84" s="7"/>
      <c r="L84" s="7"/>
      <c r="M84" s="7"/>
      <c r="N84" s="7"/>
      <c r="O84" s="7"/>
      <c r="P84" s="7"/>
      <c r="Q84" s="7"/>
      <c r="R84" s="7"/>
      <c r="S84" s="7"/>
      <c r="T84" s="7"/>
      <c r="U84" s="7"/>
      <c r="V84" s="7"/>
      <c r="W84" s="7"/>
    </row>
    <row r="85" ht="14.25" customHeight="1">
      <c r="A85" s="7"/>
      <c r="B85" s="7"/>
      <c r="C85" s="49"/>
      <c r="D85" s="7"/>
      <c r="E85" s="7"/>
      <c r="F85" s="7"/>
      <c r="G85" s="7"/>
      <c r="H85" s="7"/>
      <c r="I85" s="7"/>
      <c r="J85" s="7"/>
      <c r="K85" s="7"/>
      <c r="L85" s="7"/>
      <c r="M85" s="7"/>
      <c r="N85" s="7"/>
      <c r="O85" s="7"/>
      <c r="P85" s="7"/>
      <c r="Q85" s="7"/>
      <c r="R85" s="7"/>
      <c r="S85" s="7"/>
      <c r="T85" s="7"/>
      <c r="U85" s="7"/>
      <c r="V85" s="7"/>
      <c r="W85" s="7"/>
    </row>
    <row r="86" ht="14.25" customHeight="1">
      <c r="A86" s="7"/>
      <c r="B86" s="7"/>
      <c r="C86" s="49"/>
      <c r="D86" s="7"/>
      <c r="E86" s="7"/>
      <c r="F86" s="7"/>
      <c r="G86" s="7"/>
      <c r="H86" s="7"/>
      <c r="I86" s="7"/>
      <c r="J86" s="7"/>
      <c r="K86" s="7"/>
      <c r="L86" s="7"/>
      <c r="M86" s="7"/>
      <c r="N86" s="7"/>
      <c r="O86" s="7"/>
      <c r="P86" s="7"/>
      <c r="Q86" s="7"/>
      <c r="R86" s="7"/>
      <c r="S86" s="7"/>
      <c r="T86" s="7"/>
      <c r="U86" s="7"/>
      <c r="V86" s="7"/>
      <c r="W86" s="7"/>
    </row>
    <row r="87" ht="14.25" customHeight="1">
      <c r="A87" s="7"/>
      <c r="B87" s="7"/>
      <c r="C87" s="49"/>
      <c r="D87" s="7"/>
      <c r="E87" s="7"/>
      <c r="F87" s="7"/>
      <c r="G87" s="7"/>
      <c r="H87" s="7"/>
      <c r="I87" s="7"/>
      <c r="J87" s="7"/>
      <c r="K87" s="7"/>
      <c r="L87" s="7"/>
      <c r="M87" s="7"/>
      <c r="N87" s="7"/>
      <c r="O87" s="7"/>
      <c r="P87" s="7"/>
      <c r="Q87" s="7"/>
      <c r="R87" s="7"/>
      <c r="S87" s="7"/>
      <c r="T87" s="7"/>
      <c r="U87" s="7"/>
      <c r="V87" s="7"/>
      <c r="W87" s="7"/>
    </row>
    <row r="88" ht="14.25" customHeight="1">
      <c r="A88" s="7"/>
      <c r="B88" s="7"/>
      <c r="C88" s="49"/>
      <c r="D88" s="7"/>
      <c r="E88" s="7"/>
      <c r="F88" s="7"/>
      <c r="G88" s="7"/>
      <c r="H88" s="7"/>
      <c r="I88" s="7"/>
      <c r="J88" s="7"/>
      <c r="K88" s="7"/>
      <c r="L88" s="7"/>
      <c r="M88" s="7"/>
      <c r="N88" s="7"/>
      <c r="O88" s="7"/>
      <c r="P88" s="7"/>
      <c r="Q88" s="7"/>
      <c r="R88" s="7"/>
      <c r="S88" s="7"/>
      <c r="T88" s="7"/>
      <c r="U88" s="7"/>
      <c r="V88" s="7"/>
      <c r="W88" s="7"/>
    </row>
    <row r="89" ht="14.25" customHeight="1">
      <c r="A89" s="7"/>
      <c r="B89" s="7"/>
      <c r="C89" s="49"/>
      <c r="D89" s="7"/>
      <c r="E89" s="7"/>
      <c r="F89" s="7"/>
      <c r="G89" s="7"/>
      <c r="H89" s="7"/>
      <c r="I89" s="7"/>
      <c r="J89" s="7"/>
      <c r="K89" s="7"/>
      <c r="L89" s="7"/>
      <c r="M89" s="7"/>
      <c r="N89" s="7"/>
      <c r="O89" s="7"/>
      <c r="P89" s="7"/>
      <c r="Q89" s="7"/>
      <c r="R89" s="7"/>
      <c r="S89" s="7"/>
      <c r="T89" s="7"/>
      <c r="U89" s="7"/>
      <c r="V89" s="7"/>
      <c r="W89" s="7"/>
    </row>
    <row r="90" ht="14.25" customHeight="1">
      <c r="A90" s="7"/>
      <c r="B90" s="7"/>
      <c r="C90" s="49"/>
      <c r="D90" s="7"/>
      <c r="E90" s="7"/>
      <c r="F90" s="7"/>
      <c r="G90" s="7"/>
      <c r="H90" s="7"/>
      <c r="I90" s="7"/>
      <c r="J90" s="7"/>
      <c r="K90" s="7"/>
      <c r="L90" s="7"/>
      <c r="M90" s="7"/>
      <c r="N90" s="7"/>
      <c r="O90" s="7"/>
      <c r="P90" s="7"/>
      <c r="Q90" s="7"/>
      <c r="R90" s="7"/>
      <c r="S90" s="7"/>
      <c r="T90" s="7"/>
      <c r="U90" s="7"/>
      <c r="V90" s="7"/>
      <c r="W90" s="7"/>
    </row>
    <row r="91" ht="14.25" customHeight="1">
      <c r="A91" s="7"/>
      <c r="B91" s="7"/>
      <c r="C91" s="49"/>
      <c r="D91" s="7"/>
      <c r="E91" s="7"/>
      <c r="F91" s="7"/>
      <c r="G91" s="7"/>
      <c r="H91" s="7"/>
      <c r="I91" s="7"/>
      <c r="J91" s="7"/>
      <c r="K91" s="7"/>
      <c r="L91" s="7"/>
      <c r="M91" s="7"/>
      <c r="N91" s="7"/>
      <c r="O91" s="7"/>
      <c r="P91" s="7"/>
      <c r="Q91" s="7"/>
      <c r="R91" s="7"/>
      <c r="S91" s="7"/>
      <c r="T91" s="7"/>
      <c r="U91" s="7"/>
      <c r="V91" s="7"/>
      <c r="W91" s="7"/>
    </row>
    <row r="92" ht="14.25" customHeight="1">
      <c r="A92" s="7"/>
      <c r="B92" s="7"/>
      <c r="C92" s="49"/>
      <c r="D92" s="7"/>
      <c r="E92" s="7"/>
      <c r="F92" s="7"/>
      <c r="G92" s="7"/>
      <c r="H92" s="7"/>
      <c r="I92" s="7"/>
      <c r="J92" s="7"/>
      <c r="K92" s="7"/>
      <c r="L92" s="7"/>
      <c r="M92" s="7"/>
      <c r="N92" s="7"/>
      <c r="O92" s="7"/>
      <c r="P92" s="7"/>
      <c r="Q92" s="7"/>
      <c r="R92" s="7"/>
      <c r="S92" s="7"/>
      <c r="T92" s="7"/>
      <c r="U92" s="7"/>
      <c r="V92" s="7"/>
      <c r="W92" s="7"/>
    </row>
    <row r="93" ht="14.25" customHeight="1">
      <c r="A93" s="7"/>
      <c r="B93" s="7"/>
      <c r="C93" s="49"/>
      <c r="D93" s="7"/>
      <c r="E93" s="7"/>
      <c r="F93" s="7"/>
      <c r="G93" s="7"/>
      <c r="H93" s="7"/>
      <c r="I93" s="7"/>
      <c r="J93" s="7"/>
      <c r="K93" s="7"/>
      <c r="L93" s="7"/>
      <c r="M93" s="7"/>
      <c r="N93" s="7"/>
      <c r="O93" s="7"/>
      <c r="P93" s="7"/>
      <c r="Q93" s="7"/>
      <c r="R93" s="7"/>
      <c r="S93" s="7"/>
      <c r="T93" s="7"/>
      <c r="U93" s="7"/>
      <c r="V93" s="7"/>
      <c r="W93" s="7"/>
    </row>
    <row r="94" ht="14.25" customHeight="1">
      <c r="A94" s="7"/>
      <c r="B94" s="7"/>
      <c r="C94" s="49"/>
      <c r="D94" s="7"/>
      <c r="E94" s="7"/>
      <c r="F94" s="7"/>
      <c r="G94" s="7"/>
      <c r="H94" s="7"/>
      <c r="I94" s="7"/>
      <c r="J94" s="7"/>
      <c r="K94" s="7"/>
      <c r="L94" s="7"/>
      <c r="M94" s="7"/>
      <c r="N94" s="7"/>
      <c r="O94" s="7"/>
      <c r="P94" s="7"/>
      <c r="Q94" s="7"/>
      <c r="R94" s="7"/>
      <c r="S94" s="7"/>
      <c r="T94" s="7"/>
      <c r="U94" s="7"/>
      <c r="V94" s="7"/>
      <c r="W94" s="7"/>
    </row>
    <row r="95" ht="14.25" customHeight="1">
      <c r="A95" s="7"/>
      <c r="B95" s="7"/>
      <c r="C95" s="49"/>
      <c r="D95" s="7"/>
      <c r="E95" s="7"/>
      <c r="F95" s="7"/>
      <c r="G95" s="7"/>
      <c r="H95" s="7"/>
      <c r="I95" s="7"/>
      <c r="J95" s="7"/>
      <c r="K95" s="7"/>
      <c r="L95" s="7"/>
      <c r="M95" s="7"/>
      <c r="N95" s="7"/>
      <c r="O95" s="7"/>
      <c r="P95" s="7"/>
      <c r="Q95" s="7"/>
      <c r="R95" s="7"/>
      <c r="S95" s="7"/>
      <c r="T95" s="7"/>
      <c r="U95" s="7"/>
      <c r="V95" s="7"/>
      <c r="W95" s="7"/>
    </row>
    <row r="96" ht="14.25" customHeight="1">
      <c r="A96" s="7"/>
      <c r="B96" s="7"/>
      <c r="C96" s="49"/>
      <c r="D96" s="7"/>
      <c r="E96" s="7"/>
      <c r="F96" s="7"/>
      <c r="G96" s="7"/>
      <c r="H96" s="7"/>
      <c r="I96" s="7"/>
      <c r="J96" s="7"/>
      <c r="K96" s="7"/>
      <c r="L96" s="7"/>
      <c r="M96" s="7"/>
      <c r="N96" s="7"/>
      <c r="O96" s="7"/>
      <c r="P96" s="7"/>
      <c r="Q96" s="7"/>
      <c r="R96" s="7"/>
      <c r="S96" s="7"/>
      <c r="T96" s="7"/>
      <c r="U96" s="7"/>
      <c r="V96" s="7"/>
      <c r="W96" s="7"/>
    </row>
    <row r="97" ht="14.25" customHeight="1">
      <c r="A97" s="7"/>
      <c r="B97" s="7"/>
      <c r="C97" s="49"/>
      <c r="D97" s="7"/>
      <c r="E97" s="7"/>
      <c r="F97" s="7"/>
      <c r="G97" s="7"/>
      <c r="H97" s="7"/>
      <c r="I97" s="7"/>
      <c r="J97" s="7"/>
      <c r="K97" s="7"/>
      <c r="L97" s="7"/>
      <c r="M97" s="7"/>
      <c r="N97" s="7"/>
      <c r="O97" s="7"/>
      <c r="P97" s="7"/>
      <c r="Q97" s="7"/>
      <c r="R97" s="7"/>
      <c r="S97" s="7"/>
      <c r="T97" s="7"/>
      <c r="U97" s="7"/>
      <c r="V97" s="7"/>
      <c r="W97" s="7"/>
    </row>
    <row r="98" ht="14.25" customHeight="1">
      <c r="A98" s="7"/>
      <c r="B98" s="7"/>
      <c r="C98" s="49"/>
      <c r="D98" s="7"/>
      <c r="E98" s="7"/>
      <c r="F98" s="7"/>
      <c r="G98" s="7"/>
      <c r="H98" s="7"/>
      <c r="I98" s="7"/>
      <c r="J98" s="7"/>
      <c r="K98" s="7"/>
      <c r="L98" s="7"/>
      <c r="M98" s="7"/>
      <c r="N98" s="7"/>
      <c r="O98" s="7"/>
      <c r="P98" s="7"/>
      <c r="Q98" s="7"/>
      <c r="R98" s="7"/>
      <c r="S98" s="7"/>
      <c r="T98" s="7"/>
      <c r="U98" s="7"/>
      <c r="V98" s="7"/>
      <c r="W98" s="7"/>
    </row>
    <row r="99" ht="14.25" customHeight="1">
      <c r="A99" s="7"/>
      <c r="B99" s="7"/>
      <c r="C99" s="49"/>
      <c r="D99" s="7"/>
      <c r="E99" s="7"/>
      <c r="F99" s="7"/>
      <c r="G99" s="7"/>
      <c r="H99" s="7"/>
      <c r="I99" s="7"/>
      <c r="J99" s="7"/>
      <c r="K99" s="7"/>
      <c r="L99" s="7"/>
      <c r="M99" s="7"/>
      <c r="N99" s="7"/>
      <c r="O99" s="7"/>
      <c r="P99" s="7"/>
      <c r="Q99" s="7"/>
      <c r="R99" s="7"/>
      <c r="S99" s="7"/>
      <c r="T99" s="7"/>
      <c r="U99" s="7"/>
      <c r="V99" s="7"/>
      <c r="W99" s="7"/>
    </row>
    <row r="100" ht="14.25" customHeight="1">
      <c r="A100" s="7"/>
      <c r="B100" s="7"/>
      <c r="C100" s="49"/>
      <c r="D100" s="7"/>
      <c r="E100" s="7"/>
      <c r="F100" s="7"/>
      <c r="G100" s="7"/>
      <c r="H100" s="7"/>
      <c r="I100" s="7"/>
      <c r="J100" s="7"/>
      <c r="K100" s="7"/>
      <c r="L100" s="7"/>
      <c r="M100" s="7"/>
      <c r="N100" s="7"/>
      <c r="O100" s="7"/>
      <c r="P100" s="7"/>
      <c r="Q100" s="7"/>
      <c r="R100" s="7"/>
      <c r="S100" s="7"/>
      <c r="T100" s="7"/>
      <c r="U100" s="7"/>
      <c r="V100" s="7"/>
      <c r="W100" s="7"/>
    </row>
    <row r="101" ht="14.25" customHeight="1">
      <c r="A101" s="7"/>
      <c r="B101" s="7"/>
      <c r="C101" s="49"/>
      <c r="D101" s="7"/>
      <c r="E101" s="7"/>
      <c r="F101" s="7"/>
      <c r="G101" s="7"/>
      <c r="H101" s="7"/>
      <c r="I101" s="7"/>
      <c r="J101" s="7"/>
      <c r="K101" s="7"/>
      <c r="L101" s="7"/>
      <c r="M101" s="7"/>
      <c r="N101" s="7"/>
      <c r="O101" s="7"/>
      <c r="P101" s="7"/>
      <c r="Q101" s="7"/>
      <c r="R101" s="7"/>
      <c r="S101" s="7"/>
      <c r="T101" s="7"/>
      <c r="U101" s="7"/>
      <c r="V101" s="7"/>
      <c r="W101" s="7"/>
    </row>
    <row r="102" ht="14.25" customHeight="1">
      <c r="A102" s="7"/>
      <c r="B102" s="7"/>
      <c r="C102" s="49"/>
      <c r="D102" s="7"/>
      <c r="E102" s="7"/>
      <c r="F102" s="7"/>
      <c r="G102" s="7"/>
      <c r="H102" s="7"/>
      <c r="I102" s="7"/>
      <c r="J102" s="7"/>
      <c r="K102" s="7"/>
      <c r="L102" s="7"/>
      <c r="M102" s="7"/>
      <c r="N102" s="7"/>
      <c r="O102" s="7"/>
      <c r="P102" s="7"/>
      <c r="Q102" s="7"/>
      <c r="R102" s="7"/>
      <c r="S102" s="7"/>
      <c r="T102" s="7"/>
      <c r="U102" s="7"/>
      <c r="V102" s="7"/>
      <c r="W102" s="7"/>
    </row>
    <row r="103" ht="14.25" customHeight="1">
      <c r="A103" s="7"/>
      <c r="B103" s="7"/>
      <c r="C103" s="49"/>
      <c r="D103" s="7"/>
      <c r="E103" s="7"/>
      <c r="F103" s="7"/>
      <c r="G103" s="7"/>
      <c r="H103" s="7"/>
      <c r="I103" s="7"/>
      <c r="J103" s="7"/>
      <c r="K103" s="7"/>
      <c r="L103" s="7"/>
      <c r="M103" s="7"/>
      <c r="N103" s="7"/>
      <c r="O103" s="7"/>
      <c r="P103" s="7"/>
      <c r="Q103" s="7"/>
      <c r="R103" s="7"/>
      <c r="S103" s="7"/>
      <c r="T103" s="7"/>
      <c r="U103" s="7"/>
      <c r="V103" s="7"/>
      <c r="W103" s="7"/>
    </row>
    <row r="104" ht="14.25" customHeight="1">
      <c r="A104" s="7"/>
      <c r="B104" s="7"/>
      <c r="C104" s="49"/>
      <c r="D104" s="7"/>
      <c r="E104" s="7"/>
      <c r="F104" s="7"/>
      <c r="G104" s="7"/>
      <c r="H104" s="7"/>
      <c r="I104" s="7"/>
      <c r="J104" s="7"/>
      <c r="K104" s="7"/>
      <c r="L104" s="7"/>
      <c r="M104" s="7"/>
      <c r="N104" s="7"/>
      <c r="O104" s="7"/>
      <c r="P104" s="7"/>
      <c r="Q104" s="7"/>
      <c r="R104" s="7"/>
      <c r="S104" s="7"/>
      <c r="T104" s="7"/>
      <c r="U104" s="7"/>
      <c r="V104" s="7"/>
      <c r="W104" s="7"/>
    </row>
    <row r="105" ht="14.25" customHeight="1">
      <c r="A105" s="7"/>
      <c r="B105" s="7"/>
      <c r="C105" s="49"/>
      <c r="D105" s="7"/>
      <c r="E105" s="7"/>
      <c r="F105" s="7"/>
      <c r="G105" s="7"/>
      <c r="H105" s="7"/>
      <c r="I105" s="7"/>
      <c r="J105" s="7"/>
      <c r="K105" s="7"/>
      <c r="L105" s="7"/>
      <c r="M105" s="7"/>
      <c r="N105" s="7"/>
      <c r="O105" s="7"/>
      <c r="P105" s="7"/>
      <c r="Q105" s="7"/>
      <c r="R105" s="7"/>
      <c r="S105" s="7"/>
      <c r="T105" s="7"/>
      <c r="U105" s="7"/>
      <c r="V105" s="7"/>
      <c r="W105" s="7"/>
    </row>
    <row r="106" ht="14.25" customHeight="1">
      <c r="A106" s="7"/>
      <c r="B106" s="7"/>
      <c r="C106" s="49"/>
      <c r="D106" s="7"/>
      <c r="E106" s="7"/>
      <c r="F106" s="7"/>
      <c r="G106" s="7"/>
      <c r="H106" s="7"/>
      <c r="I106" s="7"/>
      <c r="J106" s="7"/>
      <c r="K106" s="7"/>
      <c r="L106" s="7"/>
      <c r="M106" s="7"/>
      <c r="N106" s="7"/>
      <c r="O106" s="7"/>
      <c r="P106" s="7"/>
      <c r="Q106" s="7"/>
      <c r="R106" s="7"/>
      <c r="S106" s="7"/>
      <c r="T106" s="7"/>
      <c r="U106" s="7"/>
      <c r="V106" s="7"/>
      <c r="W106" s="7"/>
    </row>
    <row r="107" ht="14.25" customHeight="1">
      <c r="A107" s="7"/>
      <c r="B107" s="7"/>
      <c r="C107" s="49"/>
      <c r="D107" s="7"/>
      <c r="E107" s="7"/>
      <c r="F107" s="7"/>
      <c r="G107" s="7"/>
      <c r="H107" s="7"/>
      <c r="I107" s="7"/>
      <c r="J107" s="7"/>
      <c r="K107" s="7"/>
      <c r="L107" s="7"/>
      <c r="M107" s="7"/>
      <c r="N107" s="7"/>
      <c r="O107" s="7"/>
      <c r="P107" s="7"/>
      <c r="Q107" s="7"/>
      <c r="R107" s="7"/>
      <c r="S107" s="7"/>
      <c r="T107" s="7"/>
      <c r="U107" s="7"/>
      <c r="V107" s="7"/>
      <c r="W107" s="7"/>
    </row>
    <row r="108" ht="14.25" customHeight="1">
      <c r="A108" s="7"/>
      <c r="B108" s="7"/>
      <c r="C108" s="49"/>
      <c r="D108" s="7"/>
      <c r="E108" s="7"/>
      <c r="F108" s="7"/>
      <c r="G108" s="7"/>
      <c r="H108" s="7"/>
      <c r="I108" s="7"/>
      <c r="J108" s="7"/>
      <c r="K108" s="7"/>
      <c r="L108" s="7"/>
      <c r="M108" s="7"/>
      <c r="N108" s="7"/>
      <c r="O108" s="7"/>
      <c r="P108" s="7"/>
      <c r="Q108" s="7"/>
      <c r="R108" s="7"/>
      <c r="S108" s="7"/>
      <c r="T108" s="7"/>
      <c r="U108" s="7"/>
      <c r="V108" s="7"/>
      <c r="W108" s="7"/>
    </row>
    <row r="109" ht="14.25" customHeight="1">
      <c r="A109" s="7"/>
      <c r="B109" s="7"/>
      <c r="C109" s="49"/>
      <c r="D109" s="7"/>
      <c r="E109" s="7"/>
      <c r="F109" s="7"/>
      <c r="G109" s="7"/>
      <c r="H109" s="7"/>
      <c r="I109" s="7"/>
      <c r="J109" s="7"/>
      <c r="K109" s="7"/>
      <c r="L109" s="7"/>
      <c r="M109" s="7"/>
      <c r="N109" s="7"/>
      <c r="O109" s="7"/>
      <c r="P109" s="7"/>
      <c r="Q109" s="7"/>
      <c r="R109" s="7"/>
      <c r="S109" s="7"/>
      <c r="T109" s="7"/>
      <c r="U109" s="7"/>
      <c r="V109" s="7"/>
      <c r="W109" s="7"/>
    </row>
    <row r="110" ht="14.25" customHeight="1">
      <c r="A110" s="7"/>
      <c r="B110" s="7"/>
      <c r="C110" s="49"/>
      <c r="D110" s="7"/>
      <c r="E110" s="7"/>
      <c r="F110" s="7"/>
      <c r="G110" s="7"/>
      <c r="H110" s="7"/>
      <c r="I110" s="7"/>
      <c r="J110" s="7"/>
      <c r="K110" s="7"/>
      <c r="L110" s="7"/>
      <c r="M110" s="7"/>
      <c r="N110" s="7"/>
      <c r="O110" s="7"/>
      <c r="P110" s="7"/>
      <c r="Q110" s="7"/>
      <c r="R110" s="7"/>
      <c r="S110" s="7"/>
      <c r="T110" s="7"/>
      <c r="U110" s="7"/>
      <c r="V110" s="7"/>
      <c r="W110" s="7"/>
    </row>
    <row r="111" ht="14.25" customHeight="1">
      <c r="A111" s="7"/>
      <c r="B111" s="7"/>
      <c r="C111" s="49"/>
      <c r="D111" s="7"/>
      <c r="E111" s="7"/>
      <c r="F111" s="7"/>
      <c r="G111" s="7"/>
      <c r="H111" s="7"/>
      <c r="I111" s="7"/>
      <c r="J111" s="7"/>
      <c r="K111" s="7"/>
      <c r="L111" s="7"/>
      <c r="M111" s="7"/>
      <c r="N111" s="7"/>
      <c r="O111" s="7"/>
      <c r="P111" s="7"/>
      <c r="Q111" s="7"/>
      <c r="R111" s="7"/>
      <c r="S111" s="7"/>
      <c r="T111" s="7"/>
      <c r="U111" s="7"/>
      <c r="V111" s="7"/>
      <c r="W111" s="7"/>
    </row>
    <row r="112" ht="14.25" customHeight="1">
      <c r="A112" s="7"/>
      <c r="B112" s="7"/>
      <c r="C112" s="49"/>
      <c r="D112" s="7"/>
      <c r="E112" s="7"/>
      <c r="F112" s="7"/>
      <c r="G112" s="7"/>
      <c r="H112" s="7"/>
      <c r="I112" s="7"/>
      <c r="J112" s="7"/>
      <c r="K112" s="7"/>
      <c r="L112" s="7"/>
      <c r="M112" s="7"/>
      <c r="N112" s="7"/>
      <c r="O112" s="7"/>
      <c r="P112" s="7"/>
      <c r="Q112" s="7"/>
      <c r="R112" s="7"/>
      <c r="S112" s="7"/>
      <c r="T112" s="7"/>
      <c r="U112" s="7"/>
      <c r="V112" s="7"/>
      <c r="W112" s="7"/>
    </row>
    <row r="113" ht="14.25" customHeight="1">
      <c r="A113" s="7"/>
      <c r="B113" s="7"/>
      <c r="C113" s="49"/>
      <c r="D113" s="7"/>
      <c r="E113" s="7"/>
      <c r="F113" s="7"/>
      <c r="G113" s="7"/>
      <c r="H113" s="7"/>
      <c r="I113" s="7"/>
      <c r="J113" s="7"/>
      <c r="K113" s="7"/>
      <c r="L113" s="7"/>
      <c r="M113" s="7"/>
      <c r="N113" s="7"/>
      <c r="O113" s="7"/>
      <c r="P113" s="7"/>
      <c r="Q113" s="7"/>
      <c r="R113" s="7"/>
      <c r="S113" s="7"/>
      <c r="T113" s="7"/>
      <c r="U113" s="7"/>
      <c r="V113" s="7"/>
      <c r="W113" s="7"/>
    </row>
    <row r="114" ht="14.25" customHeight="1">
      <c r="A114" s="7"/>
      <c r="B114" s="7"/>
      <c r="C114" s="49"/>
      <c r="D114" s="7"/>
      <c r="E114" s="7"/>
      <c r="F114" s="7"/>
      <c r="G114" s="7"/>
      <c r="H114" s="7"/>
      <c r="I114" s="7"/>
      <c r="J114" s="7"/>
      <c r="K114" s="7"/>
      <c r="L114" s="7"/>
      <c r="M114" s="7"/>
      <c r="N114" s="7"/>
      <c r="O114" s="7"/>
      <c r="P114" s="7"/>
      <c r="Q114" s="7"/>
      <c r="R114" s="7"/>
      <c r="S114" s="7"/>
      <c r="T114" s="7"/>
      <c r="U114" s="7"/>
      <c r="V114" s="7"/>
      <c r="W114" s="7"/>
    </row>
    <row r="115" ht="14.25" customHeight="1">
      <c r="A115" s="7"/>
      <c r="B115" s="7"/>
      <c r="C115" s="49"/>
      <c r="D115" s="7"/>
      <c r="E115" s="7"/>
      <c r="F115" s="7"/>
      <c r="G115" s="7"/>
      <c r="H115" s="7"/>
      <c r="I115" s="7"/>
      <c r="J115" s="7"/>
      <c r="K115" s="7"/>
      <c r="L115" s="7"/>
      <c r="M115" s="7"/>
      <c r="N115" s="7"/>
      <c r="O115" s="7"/>
      <c r="P115" s="7"/>
      <c r="Q115" s="7"/>
      <c r="R115" s="7"/>
      <c r="S115" s="7"/>
      <c r="T115" s="7"/>
      <c r="U115" s="7"/>
      <c r="V115" s="7"/>
      <c r="W115" s="7"/>
    </row>
    <row r="116" ht="14.25" customHeight="1">
      <c r="A116" s="7"/>
      <c r="B116" s="7"/>
      <c r="C116" s="49"/>
      <c r="D116" s="7"/>
      <c r="E116" s="7"/>
      <c r="F116" s="7"/>
      <c r="G116" s="7"/>
      <c r="H116" s="7"/>
      <c r="I116" s="7"/>
      <c r="J116" s="7"/>
      <c r="K116" s="7"/>
      <c r="L116" s="7"/>
      <c r="M116" s="7"/>
      <c r="N116" s="7"/>
      <c r="O116" s="7"/>
      <c r="P116" s="7"/>
      <c r="Q116" s="7"/>
      <c r="R116" s="7"/>
      <c r="S116" s="7"/>
      <c r="T116" s="7"/>
      <c r="U116" s="7"/>
      <c r="V116" s="7"/>
      <c r="W116" s="7"/>
    </row>
    <row r="117" ht="14.25" customHeight="1">
      <c r="A117" s="7"/>
      <c r="B117" s="7"/>
      <c r="C117" s="49"/>
      <c r="D117" s="7"/>
      <c r="E117" s="7"/>
      <c r="F117" s="7"/>
      <c r="G117" s="7"/>
      <c r="H117" s="7"/>
      <c r="I117" s="7"/>
      <c r="J117" s="7"/>
      <c r="K117" s="7"/>
      <c r="L117" s="7"/>
      <c r="M117" s="7"/>
      <c r="N117" s="7"/>
      <c r="O117" s="7"/>
      <c r="P117" s="7"/>
      <c r="Q117" s="7"/>
      <c r="R117" s="7"/>
      <c r="S117" s="7"/>
      <c r="T117" s="7"/>
      <c r="U117" s="7"/>
      <c r="V117" s="7"/>
      <c r="W117" s="7"/>
    </row>
    <row r="118" ht="14.25" customHeight="1">
      <c r="A118" s="7"/>
      <c r="B118" s="7"/>
      <c r="C118" s="49"/>
      <c r="D118" s="7"/>
      <c r="E118" s="7"/>
      <c r="F118" s="7"/>
      <c r="G118" s="7"/>
      <c r="H118" s="7"/>
      <c r="I118" s="7"/>
      <c r="J118" s="7"/>
      <c r="K118" s="7"/>
      <c r="L118" s="7"/>
      <c r="M118" s="7"/>
      <c r="N118" s="7"/>
      <c r="O118" s="7"/>
      <c r="P118" s="7"/>
      <c r="Q118" s="7"/>
      <c r="R118" s="7"/>
      <c r="S118" s="7"/>
      <c r="T118" s="7"/>
      <c r="U118" s="7"/>
      <c r="V118" s="7"/>
      <c r="W118" s="7"/>
    </row>
    <row r="119" ht="14.25" customHeight="1">
      <c r="A119" s="7"/>
      <c r="B119" s="7"/>
      <c r="C119" s="49"/>
      <c r="D119" s="7"/>
      <c r="E119" s="7"/>
      <c r="F119" s="7"/>
      <c r="G119" s="7"/>
      <c r="H119" s="7"/>
      <c r="I119" s="7"/>
      <c r="J119" s="7"/>
      <c r="K119" s="7"/>
      <c r="L119" s="7"/>
      <c r="M119" s="7"/>
      <c r="N119" s="7"/>
      <c r="O119" s="7"/>
      <c r="P119" s="7"/>
      <c r="Q119" s="7"/>
      <c r="R119" s="7"/>
      <c r="S119" s="7"/>
      <c r="T119" s="7"/>
      <c r="U119" s="7"/>
      <c r="V119" s="7"/>
      <c r="W119" s="7"/>
    </row>
    <row r="120" ht="14.25" customHeight="1">
      <c r="A120" s="7"/>
      <c r="B120" s="7"/>
      <c r="C120" s="49"/>
      <c r="D120" s="7"/>
      <c r="E120" s="7"/>
      <c r="F120" s="7"/>
      <c r="G120" s="7"/>
      <c r="H120" s="7"/>
      <c r="I120" s="7"/>
      <c r="J120" s="7"/>
      <c r="K120" s="7"/>
      <c r="L120" s="7"/>
      <c r="M120" s="7"/>
      <c r="N120" s="7"/>
      <c r="O120" s="7"/>
      <c r="P120" s="7"/>
      <c r="Q120" s="7"/>
      <c r="R120" s="7"/>
      <c r="S120" s="7"/>
      <c r="T120" s="7"/>
      <c r="U120" s="7"/>
      <c r="V120" s="7"/>
      <c r="W120" s="7"/>
    </row>
    <row r="121" ht="14.25" customHeight="1">
      <c r="A121" s="7"/>
      <c r="B121" s="7"/>
      <c r="C121" s="49"/>
      <c r="D121" s="7"/>
      <c r="E121" s="7"/>
      <c r="F121" s="7"/>
      <c r="G121" s="7"/>
      <c r="H121" s="7"/>
      <c r="I121" s="7"/>
      <c r="J121" s="7"/>
      <c r="K121" s="7"/>
      <c r="L121" s="7"/>
      <c r="M121" s="7"/>
      <c r="N121" s="7"/>
      <c r="O121" s="7"/>
      <c r="P121" s="7"/>
      <c r="Q121" s="7"/>
      <c r="R121" s="7"/>
      <c r="S121" s="7"/>
      <c r="T121" s="7"/>
      <c r="U121" s="7"/>
      <c r="V121" s="7"/>
      <c r="W121" s="7"/>
    </row>
    <row r="122" ht="14.25" customHeight="1">
      <c r="A122" s="7"/>
      <c r="B122" s="7"/>
      <c r="C122" s="49"/>
      <c r="D122" s="7"/>
      <c r="E122" s="7"/>
      <c r="F122" s="7"/>
      <c r="G122" s="7"/>
      <c r="H122" s="7"/>
      <c r="I122" s="7"/>
      <c r="J122" s="7"/>
      <c r="K122" s="7"/>
      <c r="L122" s="7"/>
      <c r="M122" s="7"/>
      <c r="N122" s="7"/>
      <c r="O122" s="7"/>
      <c r="P122" s="7"/>
      <c r="Q122" s="7"/>
      <c r="R122" s="7"/>
      <c r="S122" s="7"/>
      <c r="T122" s="7"/>
      <c r="U122" s="7"/>
      <c r="V122" s="7"/>
      <c r="W122" s="7"/>
    </row>
    <row r="123" ht="14.25" customHeight="1">
      <c r="A123" s="7"/>
      <c r="B123" s="7"/>
      <c r="C123" s="49"/>
      <c r="D123" s="7"/>
      <c r="E123" s="7"/>
      <c r="F123" s="7"/>
      <c r="G123" s="7"/>
      <c r="H123" s="7"/>
      <c r="I123" s="7"/>
      <c r="J123" s="7"/>
      <c r="K123" s="7"/>
      <c r="L123" s="7"/>
      <c r="M123" s="7"/>
      <c r="N123" s="7"/>
      <c r="O123" s="7"/>
      <c r="P123" s="7"/>
      <c r="Q123" s="7"/>
      <c r="R123" s="7"/>
      <c r="S123" s="7"/>
      <c r="T123" s="7"/>
      <c r="U123" s="7"/>
      <c r="V123" s="7"/>
      <c r="W123" s="7"/>
    </row>
    <row r="124" ht="14.25" customHeight="1">
      <c r="A124" s="7"/>
      <c r="B124" s="7"/>
      <c r="C124" s="49"/>
      <c r="D124" s="7"/>
      <c r="E124" s="7"/>
      <c r="F124" s="7"/>
      <c r="G124" s="7"/>
      <c r="H124" s="7"/>
      <c r="I124" s="7"/>
      <c r="J124" s="7"/>
      <c r="K124" s="7"/>
      <c r="L124" s="7"/>
      <c r="M124" s="7"/>
      <c r="N124" s="7"/>
      <c r="O124" s="7"/>
      <c r="P124" s="7"/>
      <c r="Q124" s="7"/>
      <c r="R124" s="7"/>
      <c r="S124" s="7"/>
      <c r="T124" s="7"/>
      <c r="U124" s="7"/>
      <c r="V124" s="7"/>
      <c r="W124" s="7"/>
    </row>
    <row r="125" ht="14.25" customHeight="1">
      <c r="A125" s="7"/>
      <c r="B125" s="7"/>
      <c r="C125" s="49"/>
      <c r="D125" s="7"/>
      <c r="E125" s="7"/>
      <c r="F125" s="7"/>
      <c r="G125" s="7"/>
      <c r="H125" s="7"/>
      <c r="I125" s="7"/>
      <c r="J125" s="7"/>
      <c r="K125" s="7"/>
      <c r="L125" s="7"/>
      <c r="M125" s="7"/>
      <c r="N125" s="7"/>
      <c r="O125" s="7"/>
      <c r="P125" s="7"/>
      <c r="Q125" s="7"/>
      <c r="R125" s="7"/>
      <c r="S125" s="7"/>
      <c r="T125" s="7"/>
      <c r="U125" s="7"/>
      <c r="V125" s="7"/>
      <c r="W125" s="7"/>
    </row>
    <row r="126" ht="14.25" customHeight="1">
      <c r="A126" s="7"/>
      <c r="B126" s="7"/>
      <c r="C126" s="49"/>
      <c r="D126" s="7"/>
      <c r="E126" s="7"/>
      <c r="F126" s="7"/>
      <c r="G126" s="7"/>
      <c r="H126" s="7"/>
      <c r="I126" s="7"/>
      <c r="J126" s="7"/>
      <c r="K126" s="7"/>
      <c r="L126" s="7"/>
      <c r="M126" s="7"/>
      <c r="N126" s="7"/>
      <c r="O126" s="7"/>
      <c r="P126" s="7"/>
      <c r="Q126" s="7"/>
      <c r="R126" s="7"/>
      <c r="S126" s="7"/>
      <c r="T126" s="7"/>
      <c r="U126" s="7"/>
      <c r="V126" s="7"/>
      <c r="W126" s="7"/>
    </row>
    <row r="127" ht="14.25" customHeight="1">
      <c r="A127" s="7"/>
      <c r="B127" s="7"/>
      <c r="C127" s="49"/>
      <c r="D127" s="7"/>
      <c r="E127" s="7"/>
      <c r="F127" s="7"/>
      <c r="G127" s="7"/>
      <c r="H127" s="7"/>
      <c r="I127" s="7"/>
      <c r="J127" s="7"/>
      <c r="K127" s="7"/>
      <c r="L127" s="7"/>
      <c r="M127" s="7"/>
      <c r="N127" s="7"/>
      <c r="O127" s="7"/>
      <c r="P127" s="7"/>
      <c r="Q127" s="7"/>
      <c r="R127" s="7"/>
      <c r="S127" s="7"/>
      <c r="T127" s="7"/>
      <c r="U127" s="7"/>
      <c r="V127" s="7"/>
      <c r="W127" s="7"/>
    </row>
    <row r="128" ht="14.25" customHeight="1">
      <c r="A128" s="7"/>
      <c r="B128" s="7"/>
      <c r="C128" s="49"/>
      <c r="D128" s="7"/>
      <c r="E128" s="7"/>
      <c r="F128" s="7"/>
      <c r="G128" s="7"/>
      <c r="H128" s="7"/>
      <c r="I128" s="7"/>
      <c r="J128" s="7"/>
      <c r="K128" s="7"/>
      <c r="L128" s="7"/>
      <c r="M128" s="7"/>
      <c r="N128" s="7"/>
      <c r="O128" s="7"/>
      <c r="P128" s="7"/>
      <c r="Q128" s="7"/>
      <c r="R128" s="7"/>
      <c r="S128" s="7"/>
      <c r="T128" s="7"/>
      <c r="U128" s="7"/>
      <c r="V128" s="7"/>
      <c r="W128" s="7"/>
    </row>
    <row r="129" ht="14.25" customHeight="1">
      <c r="A129" s="7"/>
      <c r="B129" s="7"/>
      <c r="C129" s="49"/>
      <c r="D129" s="7"/>
      <c r="E129" s="7"/>
      <c r="F129" s="7"/>
      <c r="G129" s="7"/>
      <c r="H129" s="7"/>
      <c r="I129" s="7"/>
      <c r="J129" s="7"/>
      <c r="K129" s="7"/>
      <c r="L129" s="7"/>
      <c r="M129" s="7"/>
      <c r="N129" s="7"/>
      <c r="O129" s="7"/>
      <c r="P129" s="7"/>
      <c r="Q129" s="7"/>
      <c r="R129" s="7"/>
      <c r="S129" s="7"/>
      <c r="T129" s="7"/>
      <c r="U129" s="7"/>
      <c r="V129" s="7"/>
      <c r="W129" s="7"/>
    </row>
    <row r="130" ht="14.25" customHeight="1">
      <c r="A130" s="7"/>
      <c r="B130" s="7"/>
      <c r="C130" s="49"/>
      <c r="D130" s="7"/>
      <c r="E130" s="7"/>
      <c r="F130" s="7"/>
      <c r="G130" s="7"/>
      <c r="H130" s="7"/>
      <c r="I130" s="7"/>
      <c r="J130" s="7"/>
      <c r="K130" s="7"/>
      <c r="L130" s="7"/>
      <c r="M130" s="7"/>
      <c r="N130" s="7"/>
      <c r="O130" s="7"/>
      <c r="P130" s="7"/>
      <c r="Q130" s="7"/>
      <c r="R130" s="7"/>
      <c r="S130" s="7"/>
      <c r="T130" s="7"/>
      <c r="U130" s="7"/>
      <c r="V130" s="7"/>
      <c r="W130" s="7"/>
    </row>
    <row r="131" ht="14.25" customHeight="1">
      <c r="A131" s="7"/>
      <c r="B131" s="7"/>
      <c r="C131" s="49"/>
      <c r="D131" s="7"/>
      <c r="E131" s="7"/>
      <c r="F131" s="7"/>
      <c r="G131" s="7"/>
      <c r="H131" s="7"/>
      <c r="I131" s="7"/>
      <c r="J131" s="7"/>
      <c r="K131" s="7"/>
      <c r="L131" s="7"/>
      <c r="M131" s="7"/>
      <c r="N131" s="7"/>
      <c r="O131" s="7"/>
      <c r="P131" s="7"/>
      <c r="Q131" s="7"/>
      <c r="R131" s="7"/>
      <c r="S131" s="7"/>
      <c r="T131" s="7"/>
      <c r="U131" s="7"/>
      <c r="V131" s="7"/>
      <c r="W131" s="7"/>
    </row>
    <row r="132" ht="14.25" customHeight="1">
      <c r="A132" s="7"/>
      <c r="B132" s="7"/>
      <c r="C132" s="49"/>
      <c r="D132" s="7"/>
      <c r="E132" s="7"/>
      <c r="F132" s="7"/>
      <c r="G132" s="7"/>
      <c r="H132" s="7"/>
      <c r="I132" s="7"/>
      <c r="J132" s="7"/>
      <c r="K132" s="7"/>
      <c r="L132" s="7"/>
      <c r="M132" s="7"/>
      <c r="N132" s="7"/>
      <c r="O132" s="7"/>
      <c r="P132" s="7"/>
      <c r="Q132" s="7"/>
      <c r="R132" s="7"/>
      <c r="S132" s="7"/>
      <c r="T132" s="7"/>
      <c r="U132" s="7"/>
      <c r="V132" s="7"/>
      <c r="W132" s="7"/>
    </row>
    <row r="133" ht="14.25" customHeight="1">
      <c r="A133" s="7"/>
      <c r="B133" s="7"/>
      <c r="C133" s="49"/>
      <c r="D133" s="7"/>
      <c r="E133" s="7"/>
      <c r="F133" s="7"/>
      <c r="G133" s="7"/>
      <c r="H133" s="7"/>
      <c r="I133" s="7"/>
      <c r="J133" s="7"/>
      <c r="K133" s="7"/>
      <c r="L133" s="7"/>
      <c r="M133" s="7"/>
      <c r="N133" s="7"/>
      <c r="O133" s="7"/>
      <c r="P133" s="7"/>
      <c r="Q133" s="7"/>
      <c r="R133" s="7"/>
      <c r="S133" s="7"/>
      <c r="T133" s="7"/>
      <c r="U133" s="7"/>
      <c r="V133" s="7"/>
      <c r="W133" s="7"/>
    </row>
    <row r="134" ht="14.25" customHeight="1">
      <c r="A134" s="7"/>
      <c r="B134" s="7"/>
      <c r="C134" s="49"/>
      <c r="D134" s="7"/>
      <c r="E134" s="7"/>
      <c r="F134" s="7"/>
      <c r="G134" s="7"/>
      <c r="H134" s="7"/>
      <c r="I134" s="7"/>
      <c r="J134" s="7"/>
      <c r="K134" s="7"/>
      <c r="L134" s="7"/>
      <c r="M134" s="7"/>
      <c r="N134" s="7"/>
      <c r="O134" s="7"/>
      <c r="P134" s="7"/>
      <c r="Q134" s="7"/>
      <c r="R134" s="7"/>
      <c r="S134" s="7"/>
      <c r="T134" s="7"/>
      <c r="U134" s="7"/>
      <c r="V134" s="7"/>
      <c r="W134" s="7"/>
    </row>
    <row r="135" ht="14.25" customHeight="1">
      <c r="A135" s="7"/>
      <c r="B135" s="7"/>
      <c r="C135" s="49"/>
      <c r="D135" s="7"/>
      <c r="E135" s="7"/>
      <c r="F135" s="7"/>
      <c r="G135" s="7"/>
      <c r="H135" s="7"/>
      <c r="I135" s="7"/>
      <c r="J135" s="7"/>
      <c r="K135" s="7"/>
      <c r="L135" s="7"/>
      <c r="M135" s="7"/>
      <c r="N135" s="7"/>
      <c r="O135" s="7"/>
      <c r="P135" s="7"/>
      <c r="Q135" s="7"/>
      <c r="R135" s="7"/>
      <c r="S135" s="7"/>
      <c r="T135" s="7"/>
      <c r="U135" s="7"/>
      <c r="V135" s="7"/>
      <c r="W135" s="7"/>
    </row>
    <row r="136" ht="14.25" customHeight="1">
      <c r="A136" s="7"/>
      <c r="B136" s="7"/>
      <c r="C136" s="49"/>
      <c r="D136" s="7"/>
      <c r="E136" s="7"/>
      <c r="F136" s="7"/>
      <c r="G136" s="7"/>
      <c r="H136" s="7"/>
      <c r="I136" s="7"/>
      <c r="J136" s="7"/>
      <c r="K136" s="7"/>
      <c r="L136" s="7"/>
      <c r="M136" s="7"/>
      <c r="N136" s="7"/>
      <c r="O136" s="7"/>
      <c r="P136" s="7"/>
      <c r="Q136" s="7"/>
      <c r="R136" s="7"/>
      <c r="S136" s="7"/>
      <c r="T136" s="7"/>
      <c r="U136" s="7"/>
      <c r="V136" s="7"/>
      <c r="W136" s="7"/>
    </row>
    <row r="137" ht="14.25" customHeight="1">
      <c r="A137" s="7"/>
      <c r="B137" s="7"/>
      <c r="C137" s="49"/>
      <c r="D137" s="7"/>
      <c r="E137" s="7"/>
      <c r="F137" s="7"/>
      <c r="G137" s="7"/>
      <c r="H137" s="7"/>
      <c r="I137" s="7"/>
      <c r="J137" s="7"/>
      <c r="K137" s="7"/>
      <c r="L137" s="7"/>
      <c r="M137" s="7"/>
      <c r="N137" s="7"/>
      <c r="O137" s="7"/>
      <c r="P137" s="7"/>
      <c r="Q137" s="7"/>
      <c r="R137" s="7"/>
      <c r="S137" s="7"/>
      <c r="T137" s="7"/>
      <c r="U137" s="7"/>
      <c r="V137" s="7"/>
      <c r="W137" s="7"/>
    </row>
    <row r="138" ht="14.25" customHeight="1">
      <c r="A138" s="7"/>
      <c r="B138" s="7"/>
      <c r="C138" s="49"/>
      <c r="D138" s="7"/>
      <c r="E138" s="7"/>
      <c r="F138" s="7"/>
      <c r="G138" s="7"/>
      <c r="H138" s="7"/>
      <c r="I138" s="7"/>
      <c r="J138" s="7"/>
      <c r="K138" s="7"/>
      <c r="L138" s="7"/>
      <c r="M138" s="7"/>
      <c r="N138" s="7"/>
      <c r="O138" s="7"/>
      <c r="P138" s="7"/>
      <c r="Q138" s="7"/>
      <c r="R138" s="7"/>
      <c r="S138" s="7"/>
      <c r="T138" s="7"/>
      <c r="U138" s="7"/>
      <c r="V138" s="7"/>
      <c r="W138" s="7"/>
    </row>
    <row r="139" ht="14.25" customHeight="1">
      <c r="A139" s="7"/>
      <c r="B139" s="7"/>
      <c r="C139" s="49"/>
      <c r="D139" s="7"/>
      <c r="E139" s="7"/>
      <c r="F139" s="7"/>
      <c r="G139" s="7"/>
      <c r="H139" s="7"/>
      <c r="I139" s="7"/>
      <c r="J139" s="7"/>
      <c r="K139" s="7"/>
      <c r="L139" s="7"/>
      <c r="M139" s="7"/>
      <c r="N139" s="7"/>
      <c r="O139" s="7"/>
      <c r="P139" s="7"/>
      <c r="Q139" s="7"/>
      <c r="R139" s="7"/>
      <c r="S139" s="7"/>
      <c r="T139" s="7"/>
      <c r="U139" s="7"/>
      <c r="V139" s="7"/>
      <c r="W139" s="7"/>
    </row>
    <row r="140" ht="14.25" customHeight="1">
      <c r="A140" s="7"/>
      <c r="B140" s="7"/>
      <c r="C140" s="49"/>
      <c r="D140" s="7"/>
      <c r="E140" s="7"/>
      <c r="F140" s="7"/>
      <c r="G140" s="7"/>
      <c r="H140" s="7"/>
      <c r="I140" s="7"/>
      <c r="J140" s="7"/>
      <c r="K140" s="7"/>
      <c r="L140" s="7"/>
      <c r="M140" s="7"/>
      <c r="N140" s="7"/>
      <c r="O140" s="7"/>
      <c r="P140" s="7"/>
      <c r="Q140" s="7"/>
      <c r="R140" s="7"/>
      <c r="S140" s="7"/>
      <c r="T140" s="7"/>
      <c r="U140" s="7"/>
      <c r="V140" s="7"/>
      <c r="W140" s="7"/>
    </row>
    <row r="141" ht="14.25" customHeight="1">
      <c r="A141" s="7"/>
      <c r="B141" s="7"/>
      <c r="C141" s="49"/>
      <c r="D141" s="7"/>
      <c r="E141" s="7"/>
      <c r="F141" s="7"/>
      <c r="G141" s="7"/>
      <c r="H141" s="7"/>
      <c r="I141" s="7"/>
      <c r="J141" s="7"/>
      <c r="K141" s="7"/>
      <c r="L141" s="7"/>
      <c r="M141" s="7"/>
      <c r="N141" s="7"/>
      <c r="O141" s="7"/>
      <c r="P141" s="7"/>
      <c r="Q141" s="7"/>
      <c r="R141" s="7"/>
      <c r="S141" s="7"/>
      <c r="T141" s="7"/>
      <c r="U141" s="7"/>
      <c r="V141" s="7"/>
      <c r="W141" s="7"/>
    </row>
    <row r="142" ht="14.25" customHeight="1">
      <c r="A142" s="7"/>
      <c r="B142" s="7"/>
      <c r="C142" s="49"/>
      <c r="D142" s="7"/>
      <c r="E142" s="7"/>
      <c r="F142" s="7"/>
      <c r="G142" s="7"/>
      <c r="H142" s="7"/>
      <c r="I142" s="7"/>
      <c r="J142" s="7"/>
      <c r="K142" s="7"/>
      <c r="L142" s="7"/>
      <c r="M142" s="7"/>
      <c r="N142" s="7"/>
      <c r="O142" s="7"/>
      <c r="P142" s="7"/>
      <c r="Q142" s="7"/>
      <c r="R142" s="7"/>
      <c r="S142" s="7"/>
      <c r="T142" s="7"/>
      <c r="U142" s="7"/>
      <c r="V142" s="7"/>
      <c r="W142" s="7"/>
    </row>
    <row r="143" ht="14.25" customHeight="1">
      <c r="A143" s="7"/>
      <c r="B143" s="7"/>
      <c r="C143" s="49"/>
      <c r="D143" s="7"/>
      <c r="E143" s="7"/>
      <c r="F143" s="7"/>
      <c r="G143" s="7"/>
      <c r="H143" s="7"/>
      <c r="I143" s="7"/>
      <c r="J143" s="7"/>
      <c r="K143" s="7"/>
      <c r="L143" s="7"/>
      <c r="M143" s="7"/>
      <c r="N143" s="7"/>
      <c r="O143" s="7"/>
      <c r="P143" s="7"/>
      <c r="Q143" s="7"/>
      <c r="R143" s="7"/>
      <c r="S143" s="7"/>
      <c r="T143" s="7"/>
      <c r="U143" s="7"/>
      <c r="V143" s="7"/>
      <c r="W143" s="7"/>
    </row>
    <row r="144" ht="14.25" customHeight="1">
      <c r="A144" s="7"/>
      <c r="B144" s="7"/>
      <c r="C144" s="49"/>
      <c r="D144" s="7"/>
      <c r="E144" s="7"/>
      <c r="F144" s="7"/>
      <c r="G144" s="7"/>
      <c r="H144" s="7"/>
      <c r="I144" s="7"/>
      <c r="J144" s="7"/>
      <c r="K144" s="7"/>
      <c r="L144" s="7"/>
      <c r="M144" s="7"/>
      <c r="N144" s="7"/>
      <c r="O144" s="7"/>
      <c r="P144" s="7"/>
      <c r="Q144" s="7"/>
      <c r="R144" s="7"/>
      <c r="S144" s="7"/>
      <c r="T144" s="7"/>
      <c r="U144" s="7"/>
      <c r="V144" s="7"/>
      <c r="W144" s="7"/>
    </row>
    <row r="145" ht="14.25" customHeight="1">
      <c r="A145" s="7"/>
      <c r="B145" s="7"/>
      <c r="C145" s="49"/>
      <c r="D145" s="7"/>
      <c r="E145" s="7"/>
      <c r="F145" s="7"/>
      <c r="G145" s="7"/>
      <c r="H145" s="7"/>
      <c r="I145" s="7"/>
      <c r="J145" s="7"/>
      <c r="K145" s="7"/>
      <c r="L145" s="7"/>
      <c r="M145" s="7"/>
      <c r="N145" s="7"/>
      <c r="O145" s="7"/>
      <c r="P145" s="7"/>
      <c r="Q145" s="7"/>
      <c r="R145" s="7"/>
      <c r="S145" s="7"/>
      <c r="T145" s="7"/>
      <c r="U145" s="7"/>
      <c r="V145" s="7"/>
      <c r="W145" s="7"/>
    </row>
    <row r="146" ht="14.25" customHeight="1">
      <c r="A146" s="7"/>
      <c r="B146" s="7"/>
      <c r="C146" s="49"/>
      <c r="D146" s="7"/>
      <c r="E146" s="7"/>
      <c r="F146" s="7"/>
      <c r="G146" s="7"/>
      <c r="H146" s="7"/>
      <c r="I146" s="7"/>
      <c r="J146" s="7"/>
      <c r="K146" s="7"/>
      <c r="L146" s="7"/>
      <c r="M146" s="7"/>
      <c r="N146" s="7"/>
      <c r="O146" s="7"/>
      <c r="P146" s="7"/>
      <c r="Q146" s="7"/>
      <c r="R146" s="7"/>
      <c r="S146" s="7"/>
      <c r="T146" s="7"/>
      <c r="U146" s="7"/>
      <c r="V146" s="7"/>
      <c r="W146" s="7"/>
    </row>
    <row r="147" ht="14.25" customHeight="1">
      <c r="A147" s="7"/>
      <c r="B147" s="7"/>
      <c r="C147" s="49"/>
      <c r="D147" s="7"/>
      <c r="E147" s="7"/>
      <c r="F147" s="7"/>
      <c r="G147" s="7"/>
      <c r="H147" s="7"/>
      <c r="I147" s="7"/>
      <c r="J147" s="7"/>
      <c r="K147" s="7"/>
      <c r="L147" s="7"/>
      <c r="M147" s="7"/>
      <c r="N147" s="7"/>
      <c r="O147" s="7"/>
      <c r="P147" s="7"/>
      <c r="Q147" s="7"/>
      <c r="R147" s="7"/>
      <c r="S147" s="7"/>
      <c r="T147" s="7"/>
      <c r="U147" s="7"/>
      <c r="V147" s="7"/>
      <c r="W147" s="7"/>
    </row>
    <row r="148" ht="14.25" customHeight="1">
      <c r="A148" s="7"/>
      <c r="B148" s="7"/>
      <c r="C148" s="49"/>
      <c r="D148" s="7"/>
      <c r="E148" s="7"/>
      <c r="F148" s="7"/>
      <c r="G148" s="7"/>
      <c r="H148" s="7"/>
      <c r="I148" s="7"/>
      <c r="J148" s="7"/>
      <c r="K148" s="7"/>
      <c r="L148" s="7"/>
      <c r="M148" s="7"/>
      <c r="N148" s="7"/>
      <c r="O148" s="7"/>
      <c r="P148" s="7"/>
      <c r="Q148" s="7"/>
      <c r="R148" s="7"/>
      <c r="S148" s="7"/>
      <c r="T148" s="7"/>
      <c r="U148" s="7"/>
      <c r="V148" s="7"/>
      <c r="W148" s="7"/>
    </row>
    <row r="149" ht="14.25" customHeight="1">
      <c r="A149" s="7"/>
      <c r="B149" s="7"/>
      <c r="C149" s="49"/>
      <c r="D149" s="7"/>
      <c r="E149" s="7"/>
      <c r="F149" s="7"/>
      <c r="G149" s="7"/>
      <c r="H149" s="7"/>
      <c r="I149" s="7"/>
      <c r="J149" s="7"/>
      <c r="K149" s="7"/>
      <c r="L149" s="7"/>
      <c r="M149" s="7"/>
      <c r="N149" s="7"/>
      <c r="O149" s="7"/>
      <c r="P149" s="7"/>
      <c r="Q149" s="7"/>
      <c r="R149" s="7"/>
      <c r="S149" s="7"/>
      <c r="T149" s="7"/>
      <c r="U149" s="7"/>
      <c r="V149" s="7"/>
      <c r="W149" s="7"/>
    </row>
    <row r="150" ht="14.25" customHeight="1">
      <c r="A150" s="7"/>
      <c r="B150" s="7"/>
      <c r="C150" s="49"/>
      <c r="D150" s="7"/>
      <c r="E150" s="7"/>
      <c r="F150" s="7"/>
      <c r="G150" s="7"/>
      <c r="H150" s="7"/>
      <c r="I150" s="7"/>
      <c r="J150" s="7"/>
      <c r="K150" s="7"/>
      <c r="L150" s="7"/>
      <c r="M150" s="7"/>
      <c r="N150" s="7"/>
      <c r="O150" s="7"/>
      <c r="P150" s="7"/>
      <c r="Q150" s="7"/>
      <c r="R150" s="7"/>
      <c r="S150" s="7"/>
      <c r="T150" s="7"/>
      <c r="U150" s="7"/>
      <c r="V150" s="7"/>
      <c r="W150" s="7"/>
    </row>
    <row r="151" ht="14.25" customHeight="1">
      <c r="A151" s="7"/>
      <c r="B151" s="7"/>
      <c r="C151" s="49"/>
      <c r="D151" s="7"/>
      <c r="E151" s="7"/>
      <c r="F151" s="7"/>
      <c r="G151" s="7"/>
      <c r="H151" s="7"/>
      <c r="I151" s="7"/>
      <c r="J151" s="7"/>
      <c r="K151" s="7"/>
      <c r="L151" s="7"/>
      <c r="M151" s="7"/>
      <c r="N151" s="7"/>
      <c r="O151" s="7"/>
      <c r="P151" s="7"/>
      <c r="Q151" s="7"/>
      <c r="R151" s="7"/>
      <c r="S151" s="7"/>
      <c r="T151" s="7"/>
      <c r="U151" s="7"/>
      <c r="V151" s="7"/>
      <c r="W151" s="7"/>
    </row>
    <row r="152" ht="14.25" customHeight="1">
      <c r="A152" s="7"/>
      <c r="B152" s="7"/>
      <c r="C152" s="49"/>
      <c r="D152" s="7"/>
      <c r="E152" s="7"/>
      <c r="F152" s="7"/>
      <c r="G152" s="7"/>
      <c r="H152" s="7"/>
      <c r="I152" s="7"/>
      <c r="J152" s="7"/>
      <c r="K152" s="7"/>
      <c r="L152" s="7"/>
      <c r="M152" s="7"/>
      <c r="N152" s="7"/>
      <c r="O152" s="7"/>
      <c r="P152" s="7"/>
      <c r="Q152" s="7"/>
      <c r="R152" s="7"/>
      <c r="S152" s="7"/>
      <c r="T152" s="7"/>
      <c r="U152" s="7"/>
      <c r="V152" s="7"/>
      <c r="W152" s="7"/>
    </row>
    <row r="153" ht="14.25" customHeight="1">
      <c r="A153" s="7"/>
      <c r="B153" s="7"/>
      <c r="C153" s="49"/>
      <c r="D153" s="7"/>
      <c r="E153" s="7"/>
      <c r="F153" s="7"/>
      <c r="G153" s="7"/>
      <c r="H153" s="7"/>
      <c r="I153" s="7"/>
      <c r="J153" s="7"/>
      <c r="K153" s="7"/>
      <c r="L153" s="7"/>
      <c r="M153" s="7"/>
      <c r="N153" s="7"/>
      <c r="O153" s="7"/>
      <c r="P153" s="7"/>
      <c r="Q153" s="7"/>
      <c r="R153" s="7"/>
      <c r="S153" s="7"/>
      <c r="T153" s="7"/>
      <c r="U153" s="7"/>
      <c r="V153" s="7"/>
      <c r="W153" s="7"/>
    </row>
    <row r="154" ht="14.25" customHeight="1">
      <c r="A154" s="7"/>
      <c r="B154" s="7"/>
      <c r="C154" s="49"/>
      <c r="D154" s="7"/>
      <c r="E154" s="7"/>
      <c r="F154" s="7"/>
      <c r="G154" s="7"/>
      <c r="H154" s="7"/>
      <c r="I154" s="7"/>
      <c r="J154" s="7"/>
      <c r="K154" s="7"/>
      <c r="L154" s="7"/>
      <c r="M154" s="7"/>
      <c r="N154" s="7"/>
      <c r="O154" s="7"/>
      <c r="P154" s="7"/>
      <c r="Q154" s="7"/>
      <c r="R154" s="7"/>
      <c r="S154" s="7"/>
      <c r="T154" s="7"/>
      <c r="U154" s="7"/>
      <c r="V154" s="7"/>
      <c r="W154" s="7"/>
    </row>
    <row r="155" ht="14.25" customHeight="1">
      <c r="A155" s="7"/>
      <c r="B155" s="7"/>
      <c r="C155" s="49"/>
      <c r="D155" s="7"/>
      <c r="E155" s="7"/>
      <c r="F155" s="7"/>
      <c r="G155" s="7"/>
      <c r="H155" s="7"/>
      <c r="I155" s="7"/>
      <c r="J155" s="7"/>
      <c r="K155" s="7"/>
      <c r="L155" s="7"/>
      <c r="M155" s="7"/>
      <c r="N155" s="7"/>
      <c r="O155" s="7"/>
      <c r="P155" s="7"/>
      <c r="Q155" s="7"/>
      <c r="R155" s="7"/>
      <c r="S155" s="7"/>
      <c r="T155" s="7"/>
      <c r="U155" s="7"/>
      <c r="V155" s="7"/>
      <c r="W155" s="7"/>
    </row>
    <row r="156" ht="14.25" customHeight="1">
      <c r="A156" s="7"/>
      <c r="B156" s="7"/>
      <c r="C156" s="49"/>
      <c r="D156" s="7"/>
      <c r="E156" s="7"/>
      <c r="F156" s="7"/>
      <c r="G156" s="7"/>
      <c r="H156" s="7"/>
      <c r="I156" s="7"/>
      <c r="J156" s="7"/>
      <c r="K156" s="7"/>
      <c r="L156" s="7"/>
      <c r="M156" s="7"/>
      <c r="N156" s="7"/>
      <c r="O156" s="7"/>
      <c r="P156" s="7"/>
      <c r="Q156" s="7"/>
      <c r="R156" s="7"/>
      <c r="S156" s="7"/>
      <c r="T156" s="7"/>
      <c r="U156" s="7"/>
      <c r="V156" s="7"/>
      <c r="W156" s="7"/>
    </row>
    <row r="157" ht="14.25" customHeight="1">
      <c r="A157" s="7"/>
      <c r="B157" s="7"/>
      <c r="C157" s="49"/>
      <c r="D157" s="7"/>
      <c r="E157" s="7"/>
      <c r="F157" s="7"/>
      <c r="G157" s="7"/>
      <c r="H157" s="7"/>
      <c r="I157" s="7"/>
      <c r="J157" s="7"/>
      <c r="K157" s="7"/>
      <c r="L157" s="7"/>
      <c r="M157" s="7"/>
      <c r="N157" s="7"/>
      <c r="O157" s="7"/>
      <c r="P157" s="7"/>
      <c r="Q157" s="7"/>
      <c r="R157" s="7"/>
      <c r="S157" s="7"/>
      <c r="T157" s="7"/>
      <c r="U157" s="7"/>
      <c r="V157" s="7"/>
      <c r="W157" s="7"/>
    </row>
    <row r="158" ht="14.25" customHeight="1">
      <c r="A158" s="7"/>
      <c r="B158" s="7"/>
      <c r="C158" s="49"/>
      <c r="D158" s="7"/>
      <c r="E158" s="7"/>
      <c r="F158" s="7"/>
      <c r="G158" s="7"/>
      <c r="H158" s="7"/>
      <c r="I158" s="7"/>
      <c r="J158" s="7"/>
      <c r="K158" s="7"/>
      <c r="L158" s="7"/>
      <c r="M158" s="7"/>
      <c r="N158" s="7"/>
      <c r="O158" s="7"/>
      <c r="P158" s="7"/>
      <c r="Q158" s="7"/>
      <c r="R158" s="7"/>
      <c r="S158" s="7"/>
      <c r="T158" s="7"/>
      <c r="U158" s="7"/>
      <c r="V158" s="7"/>
      <c r="W158" s="7"/>
    </row>
    <row r="159" ht="14.25" customHeight="1">
      <c r="A159" s="7"/>
      <c r="B159" s="7"/>
      <c r="C159" s="49"/>
      <c r="D159" s="7"/>
      <c r="E159" s="7"/>
      <c r="F159" s="7"/>
      <c r="G159" s="7"/>
      <c r="H159" s="7"/>
      <c r="I159" s="7"/>
      <c r="J159" s="7"/>
      <c r="K159" s="7"/>
      <c r="L159" s="7"/>
      <c r="M159" s="7"/>
      <c r="N159" s="7"/>
      <c r="O159" s="7"/>
      <c r="P159" s="7"/>
      <c r="Q159" s="7"/>
      <c r="R159" s="7"/>
      <c r="S159" s="7"/>
      <c r="T159" s="7"/>
      <c r="U159" s="7"/>
      <c r="V159" s="7"/>
      <c r="W159" s="7"/>
    </row>
    <row r="160" ht="14.25" customHeight="1">
      <c r="A160" s="7"/>
      <c r="B160" s="7"/>
      <c r="C160" s="49"/>
      <c r="D160" s="7"/>
      <c r="E160" s="7"/>
      <c r="F160" s="7"/>
      <c r="G160" s="7"/>
      <c r="H160" s="7"/>
      <c r="I160" s="7"/>
      <c r="J160" s="7"/>
      <c r="K160" s="7"/>
      <c r="L160" s="7"/>
      <c r="M160" s="7"/>
      <c r="N160" s="7"/>
      <c r="O160" s="7"/>
      <c r="P160" s="7"/>
      <c r="Q160" s="7"/>
      <c r="R160" s="7"/>
      <c r="S160" s="7"/>
      <c r="T160" s="7"/>
      <c r="U160" s="7"/>
      <c r="V160" s="7"/>
      <c r="W160" s="7"/>
    </row>
    <row r="161" ht="14.25" customHeight="1">
      <c r="A161" s="7"/>
      <c r="B161" s="7"/>
      <c r="C161" s="49"/>
      <c r="D161" s="7"/>
      <c r="E161" s="7"/>
      <c r="F161" s="7"/>
      <c r="G161" s="7"/>
      <c r="H161" s="7"/>
      <c r="I161" s="7"/>
      <c r="J161" s="7"/>
      <c r="K161" s="7"/>
      <c r="L161" s="7"/>
      <c r="M161" s="7"/>
      <c r="N161" s="7"/>
      <c r="O161" s="7"/>
      <c r="P161" s="7"/>
      <c r="Q161" s="7"/>
      <c r="R161" s="7"/>
      <c r="S161" s="7"/>
      <c r="T161" s="7"/>
      <c r="U161" s="7"/>
      <c r="V161" s="7"/>
      <c r="W161" s="7"/>
    </row>
    <row r="162" ht="14.25" customHeight="1">
      <c r="A162" s="7"/>
      <c r="B162" s="7"/>
      <c r="C162" s="49"/>
      <c r="D162" s="7"/>
      <c r="E162" s="7"/>
      <c r="F162" s="7"/>
      <c r="G162" s="7"/>
      <c r="H162" s="7"/>
      <c r="I162" s="7"/>
      <c r="J162" s="7"/>
      <c r="K162" s="7"/>
      <c r="L162" s="7"/>
      <c r="M162" s="7"/>
      <c r="N162" s="7"/>
      <c r="O162" s="7"/>
      <c r="P162" s="7"/>
      <c r="Q162" s="7"/>
      <c r="R162" s="7"/>
      <c r="S162" s="7"/>
      <c r="T162" s="7"/>
      <c r="U162" s="7"/>
      <c r="V162" s="7"/>
      <c r="W162" s="7"/>
    </row>
    <row r="163" ht="14.25" customHeight="1">
      <c r="A163" s="7"/>
      <c r="B163" s="7"/>
      <c r="C163" s="49"/>
      <c r="D163" s="7"/>
      <c r="E163" s="7"/>
      <c r="F163" s="7"/>
      <c r="G163" s="7"/>
      <c r="H163" s="7"/>
      <c r="I163" s="7"/>
      <c r="J163" s="7"/>
      <c r="K163" s="7"/>
      <c r="L163" s="7"/>
      <c r="M163" s="7"/>
      <c r="N163" s="7"/>
      <c r="O163" s="7"/>
      <c r="P163" s="7"/>
      <c r="Q163" s="7"/>
      <c r="R163" s="7"/>
      <c r="S163" s="7"/>
      <c r="T163" s="7"/>
      <c r="U163" s="7"/>
      <c r="V163" s="7"/>
      <c r="W163" s="7"/>
    </row>
    <row r="164" ht="14.25" customHeight="1">
      <c r="A164" s="7"/>
      <c r="B164" s="7"/>
      <c r="C164" s="49"/>
      <c r="D164" s="7"/>
      <c r="E164" s="7"/>
      <c r="F164" s="7"/>
      <c r="G164" s="7"/>
      <c r="H164" s="7"/>
      <c r="I164" s="7"/>
      <c r="J164" s="7"/>
      <c r="K164" s="7"/>
      <c r="L164" s="7"/>
      <c r="M164" s="7"/>
      <c r="N164" s="7"/>
      <c r="O164" s="7"/>
      <c r="P164" s="7"/>
      <c r="Q164" s="7"/>
      <c r="R164" s="7"/>
      <c r="S164" s="7"/>
      <c r="T164" s="7"/>
      <c r="U164" s="7"/>
      <c r="V164" s="7"/>
      <c r="W164" s="7"/>
    </row>
    <row r="165" ht="14.25" customHeight="1">
      <c r="A165" s="7"/>
      <c r="B165" s="7"/>
      <c r="C165" s="49"/>
      <c r="D165" s="7"/>
      <c r="E165" s="7"/>
      <c r="F165" s="7"/>
      <c r="G165" s="7"/>
      <c r="H165" s="7"/>
      <c r="I165" s="7"/>
      <c r="J165" s="7"/>
      <c r="K165" s="7"/>
      <c r="L165" s="7"/>
      <c r="M165" s="7"/>
      <c r="N165" s="7"/>
      <c r="O165" s="7"/>
      <c r="P165" s="7"/>
      <c r="Q165" s="7"/>
      <c r="R165" s="7"/>
      <c r="S165" s="7"/>
      <c r="T165" s="7"/>
      <c r="U165" s="7"/>
      <c r="V165" s="7"/>
      <c r="W165" s="7"/>
    </row>
    <row r="166" ht="14.25" customHeight="1">
      <c r="A166" s="7"/>
      <c r="B166" s="7"/>
      <c r="C166" s="49"/>
      <c r="D166" s="7"/>
      <c r="E166" s="7"/>
      <c r="F166" s="7"/>
      <c r="G166" s="7"/>
      <c r="H166" s="7"/>
      <c r="I166" s="7"/>
      <c r="J166" s="7"/>
      <c r="K166" s="7"/>
      <c r="L166" s="7"/>
      <c r="M166" s="7"/>
      <c r="N166" s="7"/>
      <c r="O166" s="7"/>
      <c r="P166" s="7"/>
      <c r="Q166" s="7"/>
      <c r="R166" s="7"/>
      <c r="S166" s="7"/>
      <c r="T166" s="7"/>
      <c r="U166" s="7"/>
      <c r="V166" s="7"/>
      <c r="W166" s="7"/>
    </row>
    <row r="167" ht="14.25" customHeight="1">
      <c r="A167" s="7"/>
      <c r="B167" s="7"/>
      <c r="C167" s="49"/>
      <c r="D167" s="7"/>
      <c r="E167" s="7"/>
      <c r="F167" s="7"/>
      <c r="G167" s="7"/>
      <c r="H167" s="7"/>
      <c r="I167" s="7"/>
      <c r="J167" s="7"/>
      <c r="K167" s="7"/>
      <c r="L167" s="7"/>
      <c r="M167" s="7"/>
      <c r="N167" s="7"/>
      <c r="O167" s="7"/>
      <c r="P167" s="7"/>
      <c r="Q167" s="7"/>
      <c r="R167" s="7"/>
      <c r="S167" s="7"/>
      <c r="T167" s="7"/>
      <c r="U167" s="7"/>
      <c r="V167" s="7"/>
      <c r="W167" s="7"/>
    </row>
    <row r="168" ht="14.25" customHeight="1">
      <c r="A168" s="7"/>
      <c r="B168" s="7"/>
      <c r="C168" s="49"/>
      <c r="D168" s="7"/>
      <c r="E168" s="7"/>
      <c r="F168" s="7"/>
      <c r="G168" s="7"/>
      <c r="H168" s="7"/>
      <c r="I168" s="7"/>
      <c r="J168" s="7"/>
      <c r="K168" s="7"/>
      <c r="L168" s="7"/>
      <c r="M168" s="7"/>
      <c r="N168" s="7"/>
      <c r="O168" s="7"/>
      <c r="P168" s="7"/>
      <c r="Q168" s="7"/>
      <c r="R168" s="7"/>
      <c r="S168" s="7"/>
      <c r="T168" s="7"/>
      <c r="U168" s="7"/>
      <c r="V168" s="7"/>
      <c r="W168" s="7"/>
    </row>
    <row r="169" ht="14.25" customHeight="1">
      <c r="A169" s="7"/>
      <c r="B169" s="7"/>
      <c r="C169" s="49"/>
      <c r="D169" s="7"/>
      <c r="E169" s="7"/>
      <c r="F169" s="7"/>
      <c r="G169" s="7"/>
      <c r="H169" s="7"/>
      <c r="I169" s="7"/>
      <c r="J169" s="7"/>
      <c r="K169" s="7"/>
      <c r="L169" s="7"/>
      <c r="M169" s="7"/>
      <c r="N169" s="7"/>
      <c r="O169" s="7"/>
      <c r="P169" s="7"/>
      <c r="Q169" s="7"/>
      <c r="R169" s="7"/>
      <c r="S169" s="7"/>
      <c r="T169" s="7"/>
      <c r="U169" s="7"/>
      <c r="V169" s="7"/>
      <c r="W169" s="7"/>
    </row>
    <row r="170" ht="14.25" customHeight="1">
      <c r="A170" s="7"/>
      <c r="B170" s="7"/>
      <c r="C170" s="49"/>
      <c r="D170" s="7"/>
      <c r="E170" s="7"/>
      <c r="F170" s="7"/>
      <c r="G170" s="7"/>
      <c r="H170" s="7"/>
      <c r="I170" s="7"/>
      <c r="J170" s="7"/>
      <c r="K170" s="7"/>
      <c r="L170" s="7"/>
      <c r="M170" s="7"/>
      <c r="N170" s="7"/>
      <c r="O170" s="7"/>
      <c r="P170" s="7"/>
      <c r="Q170" s="7"/>
      <c r="R170" s="7"/>
      <c r="S170" s="7"/>
      <c r="T170" s="7"/>
      <c r="U170" s="7"/>
      <c r="V170" s="7"/>
      <c r="W170" s="7"/>
    </row>
    <row r="171" ht="14.25" customHeight="1">
      <c r="A171" s="7"/>
      <c r="B171" s="7"/>
      <c r="C171" s="49"/>
      <c r="D171" s="7"/>
      <c r="E171" s="7"/>
      <c r="F171" s="7"/>
      <c r="G171" s="7"/>
      <c r="H171" s="7"/>
      <c r="I171" s="7"/>
      <c r="J171" s="7"/>
      <c r="K171" s="7"/>
      <c r="L171" s="7"/>
      <c r="M171" s="7"/>
      <c r="N171" s="7"/>
      <c r="O171" s="7"/>
      <c r="P171" s="7"/>
      <c r="Q171" s="7"/>
      <c r="R171" s="7"/>
      <c r="S171" s="7"/>
      <c r="T171" s="7"/>
      <c r="U171" s="7"/>
      <c r="V171" s="7"/>
      <c r="W171" s="7"/>
    </row>
    <row r="172" ht="14.25" customHeight="1">
      <c r="A172" s="7"/>
      <c r="B172" s="7"/>
      <c r="C172" s="49"/>
      <c r="D172" s="7"/>
      <c r="E172" s="7"/>
      <c r="F172" s="7"/>
      <c r="G172" s="7"/>
      <c r="H172" s="7"/>
      <c r="I172" s="7"/>
      <c r="J172" s="7"/>
      <c r="K172" s="7"/>
      <c r="L172" s="7"/>
      <c r="M172" s="7"/>
      <c r="N172" s="7"/>
      <c r="O172" s="7"/>
      <c r="P172" s="7"/>
      <c r="Q172" s="7"/>
      <c r="R172" s="7"/>
      <c r="S172" s="7"/>
      <c r="T172" s="7"/>
      <c r="U172" s="7"/>
      <c r="V172" s="7"/>
      <c r="W172" s="7"/>
    </row>
    <row r="173" ht="14.25" customHeight="1">
      <c r="A173" s="7"/>
      <c r="B173" s="7"/>
      <c r="C173" s="49"/>
      <c r="D173" s="7"/>
      <c r="E173" s="7"/>
      <c r="F173" s="7"/>
      <c r="G173" s="7"/>
      <c r="H173" s="7"/>
      <c r="I173" s="7"/>
      <c r="J173" s="7"/>
      <c r="K173" s="7"/>
      <c r="L173" s="7"/>
      <c r="M173" s="7"/>
      <c r="N173" s="7"/>
      <c r="O173" s="7"/>
      <c r="P173" s="7"/>
      <c r="Q173" s="7"/>
      <c r="R173" s="7"/>
      <c r="S173" s="7"/>
      <c r="T173" s="7"/>
      <c r="U173" s="7"/>
      <c r="V173" s="7"/>
      <c r="W173" s="7"/>
    </row>
    <row r="174" ht="14.25" customHeight="1">
      <c r="A174" s="7"/>
      <c r="B174" s="7"/>
      <c r="C174" s="49"/>
      <c r="D174" s="7"/>
      <c r="E174" s="7"/>
      <c r="F174" s="7"/>
      <c r="G174" s="7"/>
      <c r="H174" s="7"/>
      <c r="I174" s="7"/>
      <c r="J174" s="7"/>
      <c r="K174" s="7"/>
      <c r="L174" s="7"/>
      <c r="M174" s="7"/>
      <c r="N174" s="7"/>
      <c r="O174" s="7"/>
      <c r="P174" s="7"/>
      <c r="Q174" s="7"/>
      <c r="R174" s="7"/>
      <c r="S174" s="7"/>
      <c r="T174" s="7"/>
      <c r="U174" s="7"/>
      <c r="V174" s="7"/>
      <c r="W174" s="7"/>
    </row>
    <row r="175" ht="14.25" customHeight="1">
      <c r="A175" s="7"/>
      <c r="B175" s="7"/>
      <c r="C175" s="49"/>
      <c r="D175" s="7"/>
      <c r="E175" s="7"/>
      <c r="F175" s="7"/>
      <c r="G175" s="7"/>
      <c r="H175" s="7"/>
      <c r="I175" s="7"/>
      <c r="J175" s="7"/>
      <c r="K175" s="7"/>
      <c r="L175" s="7"/>
      <c r="M175" s="7"/>
      <c r="N175" s="7"/>
      <c r="O175" s="7"/>
      <c r="P175" s="7"/>
      <c r="Q175" s="7"/>
      <c r="R175" s="7"/>
      <c r="S175" s="7"/>
      <c r="T175" s="7"/>
      <c r="U175" s="7"/>
      <c r="V175" s="7"/>
      <c r="W175" s="7"/>
    </row>
    <row r="176" ht="14.25" customHeight="1">
      <c r="A176" s="7"/>
      <c r="B176" s="7"/>
      <c r="C176" s="49"/>
      <c r="D176" s="7"/>
      <c r="E176" s="7"/>
      <c r="F176" s="7"/>
      <c r="G176" s="7"/>
      <c r="H176" s="7"/>
      <c r="I176" s="7"/>
      <c r="J176" s="7"/>
      <c r="K176" s="7"/>
      <c r="L176" s="7"/>
      <c r="M176" s="7"/>
      <c r="N176" s="7"/>
      <c r="O176" s="7"/>
      <c r="P176" s="7"/>
      <c r="Q176" s="7"/>
      <c r="R176" s="7"/>
      <c r="S176" s="7"/>
      <c r="T176" s="7"/>
      <c r="U176" s="7"/>
      <c r="V176" s="7"/>
      <c r="W176" s="7"/>
    </row>
    <row r="177" ht="14.25" customHeight="1">
      <c r="A177" s="7"/>
      <c r="B177" s="7"/>
      <c r="C177" s="49"/>
      <c r="D177" s="7"/>
      <c r="E177" s="7"/>
      <c r="F177" s="7"/>
      <c r="G177" s="7"/>
      <c r="H177" s="7"/>
      <c r="I177" s="7"/>
      <c r="J177" s="7"/>
      <c r="K177" s="7"/>
      <c r="L177" s="7"/>
      <c r="M177" s="7"/>
      <c r="N177" s="7"/>
      <c r="O177" s="7"/>
      <c r="P177" s="7"/>
      <c r="Q177" s="7"/>
      <c r="R177" s="7"/>
      <c r="S177" s="7"/>
      <c r="T177" s="7"/>
      <c r="U177" s="7"/>
      <c r="V177" s="7"/>
      <c r="W177" s="7"/>
    </row>
    <row r="178" ht="14.25" customHeight="1">
      <c r="A178" s="7"/>
      <c r="B178" s="7"/>
      <c r="C178" s="49"/>
      <c r="D178" s="7"/>
      <c r="E178" s="7"/>
      <c r="F178" s="7"/>
      <c r="G178" s="7"/>
      <c r="H178" s="7"/>
      <c r="I178" s="7"/>
      <c r="J178" s="7"/>
      <c r="K178" s="7"/>
      <c r="L178" s="7"/>
      <c r="M178" s="7"/>
      <c r="N178" s="7"/>
      <c r="O178" s="7"/>
      <c r="P178" s="7"/>
      <c r="Q178" s="7"/>
      <c r="R178" s="7"/>
      <c r="S178" s="7"/>
      <c r="T178" s="7"/>
      <c r="U178" s="7"/>
      <c r="V178" s="7"/>
      <c r="W178" s="7"/>
    </row>
    <row r="179" ht="14.25" customHeight="1">
      <c r="A179" s="7"/>
      <c r="B179" s="7"/>
      <c r="C179" s="49"/>
      <c r="D179" s="7"/>
      <c r="E179" s="7"/>
      <c r="F179" s="7"/>
      <c r="G179" s="7"/>
      <c r="H179" s="7"/>
      <c r="I179" s="7"/>
      <c r="J179" s="7"/>
      <c r="K179" s="7"/>
      <c r="L179" s="7"/>
      <c r="M179" s="7"/>
      <c r="N179" s="7"/>
      <c r="O179" s="7"/>
      <c r="P179" s="7"/>
      <c r="Q179" s="7"/>
      <c r="R179" s="7"/>
      <c r="S179" s="7"/>
      <c r="T179" s="7"/>
      <c r="U179" s="7"/>
      <c r="V179" s="7"/>
      <c r="W179" s="7"/>
    </row>
    <row r="180" ht="14.25" customHeight="1">
      <c r="A180" s="7"/>
      <c r="B180" s="7"/>
      <c r="C180" s="49"/>
      <c r="D180" s="7"/>
      <c r="E180" s="7"/>
      <c r="F180" s="7"/>
      <c r="G180" s="7"/>
      <c r="H180" s="7"/>
      <c r="I180" s="7"/>
      <c r="J180" s="7"/>
      <c r="K180" s="7"/>
      <c r="L180" s="7"/>
      <c r="M180" s="7"/>
      <c r="N180" s="7"/>
      <c r="O180" s="7"/>
      <c r="P180" s="7"/>
      <c r="Q180" s="7"/>
      <c r="R180" s="7"/>
      <c r="S180" s="7"/>
      <c r="T180" s="7"/>
      <c r="U180" s="7"/>
      <c r="V180" s="7"/>
      <c r="W180" s="7"/>
    </row>
    <row r="181" ht="14.25" customHeight="1">
      <c r="A181" s="7"/>
      <c r="B181" s="7"/>
      <c r="C181" s="49"/>
      <c r="D181" s="7"/>
      <c r="E181" s="7"/>
      <c r="F181" s="7"/>
      <c r="G181" s="7"/>
      <c r="H181" s="7"/>
      <c r="I181" s="7"/>
      <c r="J181" s="7"/>
      <c r="K181" s="7"/>
      <c r="L181" s="7"/>
      <c r="M181" s="7"/>
      <c r="N181" s="7"/>
      <c r="O181" s="7"/>
      <c r="P181" s="7"/>
      <c r="Q181" s="7"/>
      <c r="R181" s="7"/>
      <c r="S181" s="7"/>
      <c r="T181" s="7"/>
      <c r="U181" s="7"/>
      <c r="V181" s="7"/>
      <c r="W181" s="7"/>
    </row>
    <row r="182" ht="14.25" customHeight="1">
      <c r="A182" s="7"/>
      <c r="B182" s="7"/>
      <c r="C182" s="49"/>
      <c r="D182" s="7"/>
      <c r="E182" s="7"/>
      <c r="F182" s="7"/>
      <c r="G182" s="7"/>
      <c r="H182" s="7"/>
      <c r="I182" s="7"/>
      <c r="J182" s="7"/>
      <c r="K182" s="7"/>
      <c r="L182" s="7"/>
      <c r="M182" s="7"/>
      <c r="N182" s="7"/>
      <c r="O182" s="7"/>
      <c r="P182" s="7"/>
      <c r="Q182" s="7"/>
      <c r="R182" s="7"/>
      <c r="S182" s="7"/>
      <c r="T182" s="7"/>
      <c r="U182" s="7"/>
      <c r="V182" s="7"/>
      <c r="W182" s="7"/>
    </row>
    <row r="183" ht="14.25" customHeight="1">
      <c r="A183" s="7"/>
      <c r="B183" s="7"/>
      <c r="C183" s="49"/>
      <c r="D183" s="7"/>
      <c r="E183" s="7"/>
      <c r="F183" s="7"/>
      <c r="G183" s="7"/>
      <c r="H183" s="7"/>
      <c r="I183" s="7"/>
      <c r="J183" s="7"/>
      <c r="K183" s="7"/>
      <c r="L183" s="7"/>
      <c r="M183" s="7"/>
      <c r="N183" s="7"/>
      <c r="O183" s="7"/>
      <c r="P183" s="7"/>
      <c r="Q183" s="7"/>
      <c r="R183" s="7"/>
      <c r="S183" s="7"/>
      <c r="T183" s="7"/>
      <c r="U183" s="7"/>
      <c r="V183" s="7"/>
      <c r="W183" s="7"/>
    </row>
    <row r="184" ht="14.25" customHeight="1">
      <c r="A184" s="7"/>
      <c r="B184" s="7"/>
      <c r="C184" s="49"/>
      <c r="D184" s="7"/>
      <c r="E184" s="7"/>
      <c r="F184" s="7"/>
      <c r="G184" s="7"/>
      <c r="H184" s="7"/>
      <c r="I184" s="7"/>
      <c r="J184" s="7"/>
      <c r="K184" s="7"/>
      <c r="L184" s="7"/>
      <c r="M184" s="7"/>
      <c r="N184" s="7"/>
      <c r="O184" s="7"/>
      <c r="P184" s="7"/>
      <c r="Q184" s="7"/>
      <c r="R184" s="7"/>
      <c r="S184" s="7"/>
      <c r="T184" s="7"/>
      <c r="U184" s="7"/>
      <c r="V184" s="7"/>
      <c r="W184" s="7"/>
    </row>
    <row r="185" ht="14.25" customHeight="1">
      <c r="A185" s="7"/>
      <c r="B185" s="7"/>
      <c r="C185" s="49"/>
      <c r="D185" s="7"/>
      <c r="E185" s="7"/>
      <c r="F185" s="7"/>
      <c r="G185" s="7"/>
      <c r="H185" s="7"/>
      <c r="I185" s="7"/>
      <c r="J185" s="7"/>
      <c r="K185" s="7"/>
      <c r="L185" s="7"/>
      <c r="M185" s="7"/>
      <c r="N185" s="7"/>
      <c r="O185" s="7"/>
      <c r="P185" s="7"/>
      <c r="Q185" s="7"/>
      <c r="R185" s="7"/>
      <c r="S185" s="7"/>
      <c r="T185" s="7"/>
      <c r="U185" s="7"/>
      <c r="V185" s="7"/>
      <c r="W185" s="7"/>
    </row>
    <row r="186" ht="14.25" customHeight="1">
      <c r="A186" s="7"/>
      <c r="B186" s="7"/>
      <c r="C186" s="49"/>
      <c r="D186" s="7"/>
      <c r="E186" s="7"/>
      <c r="F186" s="7"/>
      <c r="G186" s="7"/>
      <c r="H186" s="7"/>
      <c r="I186" s="7"/>
      <c r="J186" s="7"/>
      <c r="K186" s="7"/>
      <c r="L186" s="7"/>
      <c r="M186" s="7"/>
      <c r="N186" s="7"/>
      <c r="O186" s="7"/>
      <c r="P186" s="7"/>
      <c r="Q186" s="7"/>
      <c r="R186" s="7"/>
      <c r="S186" s="7"/>
      <c r="T186" s="7"/>
      <c r="U186" s="7"/>
      <c r="V186" s="7"/>
      <c r="W186" s="7"/>
    </row>
    <row r="187" ht="14.25" customHeight="1">
      <c r="A187" s="7"/>
      <c r="B187" s="7"/>
      <c r="C187" s="49"/>
      <c r="D187" s="7"/>
      <c r="E187" s="7"/>
      <c r="F187" s="7"/>
      <c r="G187" s="7"/>
      <c r="H187" s="7"/>
      <c r="I187" s="7"/>
      <c r="J187" s="7"/>
      <c r="K187" s="7"/>
      <c r="L187" s="7"/>
      <c r="M187" s="7"/>
      <c r="N187" s="7"/>
      <c r="O187" s="7"/>
      <c r="P187" s="7"/>
      <c r="Q187" s="7"/>
      <c r="R187" s="7"/>
      <c r="S187" s="7"/>
      <c r="T187" s="7"/>
      <c r="U187" s="7"/>
      <c r="V187" s="7"/>
      <c r="W187" s="7"/>
    </row>
    <row r="188" ht="14.25" customHeight="1">
      <c r="A188" s="7"/>
      <c r="B188" s="7"/>
      <c r="C188" s="49"/>
      <c r="D188" s="7"/>
      <c r="E188" s="7"/>
      <c r="F188" s="7"/>
      <c r="G188" s="7"/>
      <c r="H188" s="7"/>
      <c r="I188" s="7"/>
      <c r="J188" s="7"/>
      <c r="K188" s="7"/>
      <c r="L188" s="7"/>
      <c r="M188" s="7"/>
      <c r="N188" s="7"/>
      <c r="O188" s="7"/>
      <c r="P188" s="7"/>
      <c r="Q188" s="7"/>
      <c r="R188" s="7"/>
      <c r="S188" s="7"/>
      <c r="T188" s="7"/>
      <c r="U188" s="7"/>
      <c r="V188" s="7"/>
      <c r="W188" s="7"/>
    </row>
    <row r="189" ht="14.25" customHeight="1">
      <c r="A189" s="7"/>
      <c r="B189" s="7"/>
      <c r="C189" s="49"/>
      <c r="D189" s="7"/>
      <c r="E189" s="7"/>
      <c r="F189" s="7"/>
      <c r="G189" s="7"/>
      <c r="H189" s="7"/>
      <c r="I189" s="7"/>
      <c r="J189" s="7"/>
      <c r="K189" s="7"/>
      <c r="L189" s="7"/>
      <c r="M189" s="7"/>
      <c r="N189" s="7"/>
      <c r="O189" s="7"/>
      <c r="P189" s="7"/>
      <c r="Q189" s="7"/>
      <c r="R189" s="7"/>
      <c r="S189" s="7"/>
      <c r="T189" s="7"/>
      <c r="U189" s="7"/>
      <c r="V189" s="7"/>
      <c r="W189" s="7"/>
    </row>
    <row r="190" ht="14.25" customHeight="1">
      <c r="A190" s="7"/>
      <c r="B190" s="7"/>
      <c r="C190" s="49"/>
      <c r="D190" s="7"/>
      <c r="E190" s="7"/>
      <c r="F190" s="7"/>
      <c r="G190" s="7"/>
      <c r="H190" s="7"/>
      <c r="I190" s="7"/>
      <c r="J190" s="7"/>
      <c r="K190" s="7"/>
      <c r="L190" s="7"/>
      <c r="M190" s="7"/>
      <c r="N190" s="7"/>
      <c r="O190" s="7"/>
      <c r="P190" s="7"/>
      <c r="Q190" s="7"/>
      <c r="R190" s="7"/>
      <c r="S190" s="7"/>
      <c r="T190" s="7"/>
      <c r="U190" s="7"/>
      <c r="V190" s="7"/>
      <c r="W190" s="7"/>
    </row>
    <row r="191" ht="14.25" customHeight="1">
      <c r="A191" s="7"/>
      <c r="B191" s="7"/>
      <c r="C191" s="49"/>
      <c r="D191" s="7"/>
      <c r="E191" s="7"/>
      <c r="F191" s="7"/>
      <c r="G191" s="7"/>
      <c r="H191" s="7"/>
      <c r="I191" s="7"/>
      <c r="J191" s="7"/>
      <c r="K191" s="7"/>
      <c r="L191" s="7"/>
      <c r="M191" s="7"/>
      <c r="N191" s="7"/>
      <c r="O191" s="7"/>
      <c r="P191" s="7"/>
      <c r="Q191" s="7"/>
      <c r="R191" s="7"/>
      <c r="S191" s="7"/>
      <c r="T191" s="7"/>
      <c r="U191" s="7"/>
      <c r="V191" s="7"/>
      <c r="W191" s="7"/>
    </row>
    <row r="192" ht="14.25" customHeight="1">
      <c r="A192" s="7"/>
      <c r="B192" s="7"/>
      <c r="C192" s="49"/>
      <c r="D192" s="7"/>
      <c r="E192" s="7"/>
      <c r="F192" s="7"/>
      <c r="G192" s="7"/>
      <c r="H192" s="7"/>
      <c r="I192" s="7"/>
      <c r="J192" s="7"/>
      <c r="K192" s="7"/>
      <c r="L192" s="7"/>
      <c r="M192" s="7"/>
      <c r="N192" s="7"/>
      <c r="O192" s="7"/>
      <c r="P192" s="7"/>
      <c r="Q192" s="7"/>
      <c r="R192" s="7"/>
      <c r="S192" s="7"/>
      <c r="T192" s="7"/>
      <c r="U192" s="7"/>
      <c r="V192" s="7"/>
      <c r="W192" s="7"/>
    </row>
    <row r="193" ht="14.25" customHeight="1">
      <c r="A193" s="7"/>
      <c r="B193" s="7"/>
      <c r="C193" s="49"/>
      <c r="D193" s="7"/>
      <c r="E193" s="7"/>
      <c r="F193" s="7"/>
      <c r="G193" s="7"/>
      <c r="H193" s="7"/>
      <c r="I193" s="7"/>
      <c r="J193" s="7"/>
      <c r="K193" s="7"/>
      <c r="L193" s="7"/>
      <c r="M193" s="7"/>
      <c r="N193" s="7"/>
      <c r="O193" s="7"/>
      <c r="P193" s="7"/>
      <c r="Q193" s="7"/>
      <c r="R193" s="7"/>
      <c r="S193" s="7"/>
      <c r="T193" s="7"/>
      <c r="U193" s="7"/>
      <c r="V193" s="7"/>
      <c r="W193" s="7"/>
    </row>
    <row r="194" ht="14.25" customHeight="1">
      <c r="A194" s="7"/>
      <c r="B194" s="7"/>
      <c r="C194" s="49"/>
      <c r="D194" s="7"/>
      <c r="E194" s="7"/>
      <c r="F194" s="7"/>
      <c r="G194" s="7"/>
      <c r="H194" s="7"/>
      <c r="I194" s="7"/>
      <c r="J194" s="7"/>
      <c r="K194" s="7"/>
      <c r="L194" s="7"/>
      <c r="M194" s="7"/>
      <c r="N194" s="7"/>
      <c r="O194" s="7"/>
      <c r="P194" s="7"/>
      <c r="Q194" s="7"/>
      <c r="R194" s="7"/>
      <c r="S194" s="7"/>
      <c r="T194" s="7"/>
      <c r="U194" s="7"/>
      <c r="V194" s="7"/>
      <c r="W194" s="7"/>
    </row>
    <row r="195" ht="14.25" customHeight="1">
      <c r="A195" s="7"/>
      <c r="B195" s="7"/>
      <c r="C195" s="49"/>
      <c r="D195" s="7"/>
      <c r="E195" s="7"/>
      <c r="F195" s="7"/>
      <c r="G195" s="7"/>
      <c r="H195" s="7"/>
      <c r="I195" s="7"/>
      <c r="J195" s="7"/>
      <c r="K195" s="7"/>
      <c r="L195" s="7"/>
      <c r="M195" s="7"/>
      <c r="N195" s="7"/>
      <c r="O195" s="7"/>
      <c r="P195" s="7"/>
      <c r="Q195" s="7"/>
      <c r="R195" s="7"/>
      <c r="S195" s="7"/>
      <c r="T195" s="7"/>
      <c r="U195" s="7"/>
      <c r="V195" s="7"/>
      <c r="W195" s="7"/>
    </row>
    <row r="196" ht="14.25" customHeight="1">
      <c r="A196" s="7"/>
      <c r="B196" s="7"/>
      <c r="C196" s="49"/>
      <c r="D196" s="7"/>
      <c r="E196" s="7"/>
      <c r="F196" s="7"/>
      <c r="G196" s="7"/>
      <c r="H196" s="7"/>
      <c r="I196" s="7"/>
      <c r="J196" s="7"/>
      <c r="K196" s="7"/>
      <c r="L196" s="7"/>
      <c r="M196" s="7"/>
      <c r="N196" s="7"/>
      <c r="O196" s="7"/>
      <c r="P196" s="7"/>
      <c r="Q196" s="7"/>
      <c r="R196" s="7"/>
      <c r="S196" s="7"/>
      <c r="T196" s="7"/>
      <c r="U196" s="7"/>
      <c r="V196" s="7"/>
      <c r="W196" s="7"/>
    </row>
    <row r="197" ht="14.25" customHeight="1">
      <c r="A197" s="7"/>
      <c r="B197" s="7"/>
      <c r="C197" s="49"/>
      <c r="D197" s="7"/>
      <c r="E197" s="7"/>
      <c r="F197" s="7"/>
      <c r="G197" s="7"/>
      <c r="H197" s="7"/>
      <c r="I197" s="7"/>
      <c r="J197" s="7"/>
      <c r="K197" s="7"/>
      <c r="L197" s="7"/>
      <c r="M197" s="7"/>
      <c r="N197" s="7"/>
      <c r="O197" s="7"/>
      <c r="P197" s="7"/>
      <c r="Q197" s="7"/>
      <c r="R197" s="7"/>
      <c r="S197" s="7"/>
      <c r="T197" s="7"/>
      <c r="U197" s="7"/>
      <c r="V197" s="7"/>
      <c r="W197" s="7"/>
    </row>
    <row r="198" ht="14.25" customHeight="1">
      <c r="A198" s="7"/>
      <c r="B198" s="7"/>
      <c r="C198" s="49"/>
      <c r="D198" s="7"/>
      <c r="E198" s="7"/>
      <c r="F198" s="7"/>
      <c r="G198" s="7"/>
      <c r="H198" s="7"/>
      <c r="I198" s="7"/>
      <c r="J198" s="7"/>
      <c r="K198" s="7"/>
      <c r="L198" s="7"/>
      <c r="M198" s="7"/>
      <c r="N198" s="7"/>
      <c r="O198" s="7"/>
      <c r="P198" s="7"/>
      <c r="Q198" s="7"/>
      <c r="R198" s="7"/>
      <c r="S198" s="7"/>
      <c r="T198" s="7"/>
      <c r="U198" s="7"/>
      <c r="V198" s="7"/>
      <c r="W198" s="7"/>
    </row>
    <row r="199" ht="14.25" customHeight="1">
      <c r="A199" s="7"/>
      <c r="B199" s="7"/>
      <c r="C199" s="49"/>
      <c r="D199" s="7"/>
      <c r="E199" s="7"/>
      <c r="F199" s="7"/>
      <c r="G199" s="7"/>
      <c r="H199" s="7"/>
      <c r="I199" s="7"/>
      <c r="J199" s="7"/>
      <c r="K199" s="7"/>
      <c r="L199" s="7"/>
      <c r="M199" s="7"/>
      <c r="N199" s="7"/>
      <c r="O199" s="7"/>
      <c r="P199" s="7"/>
      <c r="Q199" s="7"/>
      <c r="R199" s="7"/>
      <c r="S199" s="7"/>
      <c r="T199" s="7"/>
      <c r="U199" s="7"/>
      <c r="V199" s="7"/>
      <c r="W199" s="7"/>
    </row>
    <row r="200" ht="14.25" customHeight="1">
      <c r="A200" s="7"/>
      <c r="B200" s="7"/>
      <c r="C200" s="49"/>
      <c r="D200" s="7"/>
      <c r="E200" s="7"/>
      <c r="F200" s="7"/>
      <c r="G200" s="7"/>
      <c r="H200" s="7"/>
      <c r="I200" s="7"/>
      <c r="J200" s="7"/>
      <c r="K200" s="7"/>
      <c r="L200" s="7"/>
      <c r="M200" s="7"/>
      <c r="N200" s="7"/>
      <c r="O200" s="7"/>
      <c r="P200" s="7"/>
      <c r="Q200" s="7"/>
      <c r="R200" s="7"/>
      <c r="S200" s="7"/>
      <c r="T200" s="7"/>
      <c r="U200" s="7"/>
      <c r="V200" s="7"/>
      <c r="W200" s="7"/>
    </row>
    <row r="201" ht="14.25" customHeight="1">
      <c r="A201" s="7"/>
      <c r="B201" s="7"/>
      <c r="C201" s="49"/>
      <c r="D201" s="7"/>
      <c r="E201" s="7"/>
      <c r="F201" s="7"/>
      <c r="G201" s="7"/>
      <c r="H201" s="7"/>
      <c r="I201" s="7"/>
      <c r="J201" s="7"/>
      <c r="K201" s="7"/>
      <c r="L201" s="7"/>
      <c r="M201" s="7"/>
      <c r="N201" s="7"/>
      <c r="O201" s="7"/>
      <c r="P201" s="7"/>
      <c r="Q201" s="7"/>
      <c r="R201" s="7"/>
      <c r="S201" s="7"/>
      <c r="T201" s="7"/>
      <c r="U201" s="7"/>
      <c r="V201" s="7"/>
      <c r="W201" s="7"/>
    </row>
    <row r="202" ht="14.25" customHeight="1">
      <c r="A202" s="7"/>
      <c r="B202" s="7"/>
      <c r="C202" s="49"/>
      <c r="D202" s="7"/>
      <c r="E202" s="7"/>
      <c r="F202" s="7"/>
      <c r="G202" s="7"/>
      <c r="H202" s="7"/>
      <c r="I202" s="7"/>
      <c r="J202" s="7"/>
      <c r="K202" s="7"/>
      <c r="L202" s="7"/>
      <c r="M202" s="7"/>
      <c r="N202" s="7"/>
      <c r="O202" s="7"/>
      <c r="P202" s="7"/>
      <c r="Q202" s="7"/>
      <c r="R202" s="7"/>
      <c r="S202" s="7"/>
      <c r="T202" s="7"/>
      <c r="U202" s="7"/>
      <c r="V202" s="7"/>
      <c r="W202" s="7"/>
    </row>
    <row r="203" ht="14.25" customHeight="1">
      <c r="A203" s="7"/>
      <c r="B203" s="7"/>
      <c r="C203" s="49"/>
      <c r="D203" s="7"/>
      <c r="E203" s="7"/>
      <c r="F203" s="7"/>
      <c r="G203" s="7"/>
      <c r="H203" s="7"/>
      <c r="I203" s="7"/>
      <c r="J203" s="7"/>
      <c r="K203" s="7"/>
      <c r="L203" s="7"/>
      <c r="M203" s="7"/>
      <c r="N203" s="7"/>
      <c r="O203" s="7"/>
      <c r="P203" s="7"/>
      <c r="Q203" s="7"/>
      <c r="R203" s="7"/>
      <c r="S203" s="7"/>
      <c r="T203" s="7"/>
      <c r="U203" s="7"/>
      <c r="V203" s="7"/>
      <c r="W203" s="7"/>
    </row>
    <row r="204" ht="14.25" customHeight="1">
      <c r="A204" s="7"/>
      <c r="B204" s="7"/>
      <c r="C204" s="49"/>
      <c r="D204" s="7"/>
      <c r="E204" s="7"/>
      <c r="F204" s="7"/>
      <c r="G204" s="7"/>
      <c r="H204" s="7"/>
      <c r="I204" s="7"/>
      <c r="J204" s="7"/>
      <c r="K204" s="7"/>
      <c r="L204" s="7"/>
      <c r="M204" s="7"/>
      <c r="N204" s="7"/>
      <c r="O204" s="7"/>
      <c r="P204" s="7"/>
      <c r="Q204" s="7"/>
      <c r="R204" s="7"/>
      <c r="S204" s="7"/>
      <c r="T204" s="7"/>
      <c r="U204" s="7"/>
      <c r="V204" s="7"/>
      <c r="W204" s="7"/>
    </row>
    <row r="205" ht="14.25" customHeight="1">
      <c r="A205" s="7"/>
      <c r="B205" s="7"/>
      <c r="C205" s="49"/>
      <c r="D205" s="7"/>
      <c r="E205" s="7"/>
      <c r="F205" s="7"/>
      <c r="G205" s="7"/>
      <c r="H205" s="7"/>
      <c r="I205" s="7"/>
      <c r="J205" s="7"/>
      <c r="K205" s="7"/>
      <c r="L205" s="7"/>
      <c r="M205" s="7"/>
      <c r="N205" s="7"/>
      <c r="O205" s="7"/>
      <c r="P205" s="7"/>
      <c r="Q205" s="7"/>
      <c r="R205" s="7"/>
      <c r="S205" s="7"/>
      <c r="T205" s="7"/>
      <c r="U205" s="7"/>
      <c r="V205" s="7"/>
      <c r="W205" s="7"/>
    </row>
    <row r="206" ht="14.25" customHeight="1">
      <c r="A206" s="7"/>
      <c r="B206" s="7"/>
      <c r="C206" s="49"/>
      <c r="D206" s="7"/>
      <c r="E206" s="7"/>
      <c r="F206" s="7"/>
      <c r="G206" s="7"/>
      <c r="H206" s="7"/>
      <c r="I206" s="7"/>
      <c r="J206" s="7"/>
      <c r="K206" s="7"/>
      <c r="L206" s="7"/>
      <c r="M206" s="7"/>
      <c r="N206" s="7"/>
      <c r="O206" s="7"/>
      <c r="P206" s="7"/>
      <c r="Q206" s="7"/>
      <c r="R206" s="7"/>
      <c r="S206" s="7"/>
      <c r="T206" s="7"/>
      <c r="U206" s="7"/>
      <c r="V206" s="7"/>
      <c r="W206" s="7"/>
    </row>
    <row r="207" ht="14.25" customHeight="1">
      <c r="A207" s="7"/>
      <c r="B207" s="7"/>
      <c r="C207" s="49"/>
      <c r="D207" s="7"/>
      <c r="E207" s="7"/>
      <c r="F207" s="7"/>
      <c r="G207" s="7"/>
      <c r="H207" s="7"/>
      <c r="I207" s="7"/>
      <c r="J207" s="7"/>
      <c r="K207" s="7"/>
      <c r="L207" s="7"/>
      <c r="M207" s="7"/>
      <c r="N207" s="7"/>
      <c r="O207" s="7"/>
      <c r="P207" s="7"/>
      <c r="Q207" s="7"/>
      <c r="R207" s="7"/>
      <c r="S207" s="7"/>
      <c r="T207" s="7"/>
      <c r="U207" s="7"/>
      <c r="V207" s="7"/>
      <c r="W207" s="7"/>
    </row>
    <row r="208" ht="14.25" customHeight="1">
      <c r="A208" s="7"/>
      <c r="B208" s="7"/>
      <c r="C208" s="49"/>
      <c r="D208" s="7"/>
      <c r="E208" s="7"/>
      <c r="F208" s="7"/>
      <c r="G208" s="7"/>
      <c r="H208" s="7"/>
      <c r="I208" s="7"/>
      <c r="J208" s="7"/>
      <c r="K208" s="7"/>
      <c r="L208" s="7"/>
      <c r="M208" s="7"/>
      <c r="N208" s="7"/>
      <c r="O208" s="7"/>
      <c r="P208" s="7"/>
      <c r="Q208" s="7"/>
      <c r="R208" s="7"/>
      <c r="S208" s="7"/>
      <c r="T208" s="7"/>
      <c r="U208" s="7"/>
      <c r="V208" s="7"/>
      <c r="W208" s="7"/>
    </row>
    <row r="209" ht="14.25" customHeight="1">
      <c r="A209" s="7"/>
      <c r="B209" s="7"/>
      <c r="C209" s="49"/>
      <c r="D209" s="7"/>
      <c r="E209" s="7"/>
      <c r="F209" s="7"/>
      <c r="G209" s="7"/>
      <c r="H209" s="7"/>
      <c r="I209" s="7"/>
      <c r="J209" s="7"/>
      <c r="K209" s="7"/>
      <c r="L209" s="7"/>
      <c r="M209" s="7"/>
      <c r="N209" s="7"/>
      <c r="O209" s="7"/>
      <c r="P209" s="7"/>
      <c r="Q209" s="7"/>
      <c r="R209" s="7"/>
      <c r="S209" s="7"/>
      <c r="T209" s="7"/>
      <c r="U209" s="7"/>
      <c r="V209" s="7"/>
      <c r="W209" s="7"/>
    </row>
    <row r="210" ht="14.25" customHeight="1">
      <c r="A210" s="7"/>
      <c r="B210" s="7"/>
      <c r="C210" s="49"/>
      <c r="D210" s="7"/>
      <c r="E210" s="7"/>
      <c r="F210" s="7"/>
      <c r="G210" s="7"/>
      <c r="H210" s="7"/>
      <c r="I210" s="7"/>
      <c r="J210" s="7"/>
      <c r="K210" s="7"/>
      <c r="L210" s="7"/>
      <c r="M210" s="7"/>
      <c r="N210" s="7"/>
      <c r="O210" s="7"/>
      <c r="P210" s="7"/>
      <c r="Q210" s="7"/>
      <c r="R210" s="7"/>
      <c r="S210" s="7"/>
      <c r="T210" s="7"/>
      <c r="U210" s="7"/>
      <c r="V210" s="7"/>
      <c r="W210" s="7"/>
    </row>
    <row r="211" ht="14.25" customHeight="1">
      <c r="A211" s="7"/>
      <c r="B211" s="7"/>
      <c r="C211" s="49"/>
      <c r="D211" s="7"/>
      <c r="E211" s="7"/>
      <c r="F211" s="7"/>
      <c r="G211" s="7"/>
      <c r="H211" s="7"/>
      <c r="I211" s="7"/>
      <c r="J211" s="7"/>
      <c r="K211" s="7"/>
      <c r="L211" s="7"/>
      <c r="M211" s="7"/>
      <c r="N211" s="7"/>
      <c r="O211" s="7"/>
      <c r="P211" s="7"/>
      <c r="Q211" s="7"/>
      <c r="R211" s="7"/>
      <c r="S211" s="7"/>
      <c r="T211" s="7"/>
      <c r="U211" s="7"/>
      <c r="V211" s="7"/>
      <c r="W211" s="7"/>
    </row>
    <row r="212" ht="14.25" customHeight="1">
      <c r="A212" s="7"/>
      <c r="B212" s="7"/>
      <c r="C212" s="49"/>
      <c r="D212" s="7"/>
      <c r="E212" s="7"/>
      <c r="F212" s="7"/>
      <c r="G212" s="7"/>
      <c r="H212" s="7"/>
      <c r="I212" s="7"/>
      <c r="J212" s="7"/>
      <c r="K212" s="7"/>
      <c r="L212" s="7"/>
      <c r="M212" s="7"/>
      <c r="N212" s="7"/>
      <c r="O212" s="7"/>
      <c r="P212" s="7"/>
      <c r="Q212" s="7"/>
      <c r="R212" s="7"/>
      <c r="S212" s="7"/>
      <c r="T212" s="7"/>
      <c r="U212" s="7"/>
      <c r="V212" s="7"/>
      <c r="W212" s="7"/>
    </row>
    <row r="213" ht="14.25" customHeight="1">
      <c r="A213" s="7"/>
      <c r="B213" s="7"/>
      <c r="C213" s="49"/>
      <c r="D213" s="7"/>
      <c r="E213" s="7"/>
      <c r="F213" s="7"/>
      <c r="G213" s="7"/>
      <c r="H213" s="7"/>
      <c r="I213" s="7"/>
      <c r="J213" s="7"/>
      <c r="K213" s="7"/>
      <c r="L213" s="7"/>
      <c r="M213" s="7"/>
      <c r="N213" s="7"/>
      <c r="O213" s="7"/>
      <c r="P213" s="7"/>
      <c r="Q213" s="7"/>
      <c r="R213" s="7"/>
      <c r="S213" s="7"/>
      <c r="T213" s="7"/>
      <c r="U213" s="7"/>
      <c r="V213" s="7"/>
      <c r="W213" s="7"/>
    </row>
    <row r="214" ht="14.25" customHeight="1">
      <c r="A214" s="7"/>
      <c r="B214" s="7"/>
      <c r="C214" s="49"/>
      <c r="D214" s="7"/>
      <c r="E214" s="7"/>
      <c r="F214" s="7"/>
      <c r="G214" s="7"/>
      <c r="H214" s="7"/>
      <c r="I214" s="7"/>
      <c r="J214" s="7"/>
      <c r="K214" s="7"/>
      <c r="L214" s="7"/>
      <c r="M214" s="7"/>
      <c r="N214" s="7"/>
      <c r="O214" s="7"/>
      <c r="P214" s="7"/>
      <c r="Q214" s="7"/>
      <c r="R214" s="7"/>
      <c r="S214" s="7"/>
      <c r="T214" s="7"/>
      <c r="U214" s="7"/>
      <c r="V214" s="7"/>
      <c r="W214" s="7"/>
    </row>
    <row r="215" ht="14.25" customHeight="1">
      <c r="A215" s="7"/>
      <c r="B215" s="7"/>
      <c r="C215" s="49"/>
      <c r="D215" s="7"/>
      <c r="E215" s="7"/>
      <c r="F215" s="7"/>
      <c r="G215" s="7"/>
      <c r="H215" s="7"/>
      <c r="I215" s="7"/>
      <c r="J215" s="7"/>
      <c r="K215" s="7"/>
      <c r="L215" s="7"/>
      <c r="M215" s="7"/>
      <c r="N215" s="7"/>
      <c r="O215" s="7"/>
      <c r="P215" s="7"/>
      <c r="Q215" s="7"/>
      <c r="R215" s="7"/>
      <c r="S215" s="7"/>
      <c r="T215" s="7"/>
      <c r="U215" s="7"/>
      <c r="V215" s="7"/>
      <c r="W215" s="7"/>
    </row>
    <row r="216" ht="14.25" customHeight="1">
      <c r="A216" s="7"/>
      <c r="B216" s="7"/>
      <c r="C216" s="49"/>
      <c r="D216" s="7"/>
      <c r="E216" s="7"/>
      <c r="F216" s="7"/>
      <c r="G216" s="7"/>
      <c r="H216" s="7"/>
      <c r="I216" s="7"/>
      <c r="J216" s="7"/>
      <c r="K216" s="7"/>
      <c r="L216" s="7"/>
      <c r="M216" s="7"/>
      <c r="N216" s="7"/>
      <c r="O216" s="7"/>
      <c r="P216" s="7"/>
      <c r="Q216" s="7"/>
      <c r="R216" s="7"/>
      <c r="S216" s="7"/>
      <c r="T216" s="7"/>
      <c r="U216" s="7"/>
      <c r="V216" s="7"/>
      <c r="W216" s="7"/>
    </row>
    <row r="217" ht="14.25" customHeight="1">
      <c r="A217" s="7"/>
      <c r="B217" s="7"/>
      <c r="C217" s="49"/>
      <c r="D217" s="7"/>
      <c r="E217" s="7"/>
      <c r="F217" s="7"/>
      <c r="G217" s="7"/>
      <c r="H217" s="7"/>
      <c r="I217" s="7"/>
      <c r="J217" s="7"/>
      <c r="K217" s="7"/>
      <c r="L217" s="7"/>
      <c r="M217" s="7"/>
      <c r="N217" s="7"/>
      <c r="O217" s="7"/>
      <c r="P217" s="7"/>
      <c r="Q217" s="7"/>
      <c r="R217" s="7"/>
      <c r="S217" s="7"/>
      <c r="T217" s="7"/>
      <c r="U217" s="7"/>
      <c r="V217" s="7"/>
      <c r="W217" s="7"/>
    </row>
    <row r="218" ht="14.25" customHeight="1">
      <c r="A218" s="7"/>
      <c r="B218" s="7"/>
      <c r="C218" s="49"/>
      <c r="D218" s="7"/>
      <c r="E218" s="7"/>
      <c r="F218" s="7"/>
      <c r="G218" s="7"/>
      <c r="H218" s="7"/>
      <c r="I218" s="7"/>
      <c r="J218" s="7"/>
      <c r="K218" s="7"/>
      <c r="L218" s="7"/>
      <c r="M218" s="7"/>
      <c r="N218" s="7"/>
      <c r="O218" s="7"/>
      <c r="P218" s="7"/>
      <c r="Q218" s="7"/>
      <c r="R218" s="7"/>
      <c r="S218" s="7"/>
      <c r="T218" s="7"/>
      <c r="U218" s="7"/>
      <c r="V218" s="7"/>
      <c r="W218" s="7"/>
    </row>
    <row r="219" ht="14.25" customHeight="1">
      <c r="A219" s="7"/>
      <c r="B219" s="7"/>
      <c r="C219" s="49"/>
      <c r="D219" s="7"/>
      <c r="E219" s="7"/>
      <c r="F219" s="7"/>
      <c r="G219" s="7"/>
      <c r="H219" s="7"/>
      <c r="I219" s="7"/>
      <c r="J219" s="7"/>
      <c r="K219" s="7"/>
      <c r="L219" s="7"/>
      <c r="M219" s="7"/>
      <c r="N219" s="7"/>
      <c r="O219" s="7"/>
      <c r="P219" s="7"/>
      <c r="Q219" s="7"/>
      <c r="R219" s="7"/>
      <c r="S219" s="7"/>
      <c r="T219" s="7"/>
      <c r="U219" s="7"/>
      <c r="V219" s="7"/>
      <c r="W219" s="7"/>
    </row>
    <row r="220" ht="14.25" customHeight="1">
      <c r="A220" s="7"/>
      <c r="B220" s="7"/>
      <c r="C220" s="49"/>
      <c r="D220" s="7"/>
      <c r="E220" s="7"/>
      <c r="F220" s="7"/>
      <c r="G220" s="7"/>
      <c r="H220" s="7"/>
      <c r="I220" s="7"/>
      <c r="J220" s="7"/>
      <c r="K220" s="7"/>
      <c r="L220" s="7"/>
      <c r="M220" s="7"/>
      <c r="N220" s="7"/>
      <c r="O220" s="7"/>
      <c r="P220" s="7"/>
      <c r="Q220" s="7"/>
      <c r="R220" s="7"/>
      <c r="S220" s="7"/>
      <c r="T220" s="7"/>
      <c r="U220" s="7"/>
      <c r="V220" s="7"/>
      <c r="W220" s="7"/>
    </row>
    <row r="221" ht="14.25" customHeight="1">
      <c r="A221" s="7"/>
      <c r="B221" s="7"/>
      <c r="C221" s="49"/>
      <c r="D221" s="7"/>
      <c r="E221" s="7"/>
      <c r="F221" s="7"/>
      <c r="G221" s="7"/>
      <c r="H221" s="7"/>
      <c r="I221" s="7"/>
      <c r="J221" s="7"/>
      <c r="K221" s="7"/>
      <c r="L221" s="7"/>
      <c r="M221" s="7"/>
      <c r="N221" s="7"/>
      <c r="O221" s="7"/>
      <c r="P221" s="7"/>
      <c r="Q221" s="7"/>
      <c r="R221" s="7"/>
      <c r="S221" s="7"/>
      <c r="T221" s="7"/>
      <c r="U221" s="7"/>
      <c r="V221" s="7"/>
      <c r="W221" s="7"/>
    </row>
    <row r="222" ht="14.25" customHeight="1">
      <c r="A222" s="7"/>
      <c r="B222" s="7"/>
      <c r="C222" s="49"/>
      <c r="D222" s="7"/>
      <c r="E222" s="7"/>
      <c r="F222" s="7"/>
      <c r="G222" s="7"/>
      <c r="H222" s="7"/>
      <c r="I222" s="7"/>
      <c r="J222" s="7"/>
      <c r="K222" s="7"/>
      <c r="L222" s="7"/>
      <c r="M222" s="7"/>
      <c r="N222" s="7"/>
      <c r="O222" s="7"/>
      <c r="P222" s="7"/>
      <c r="Q222" s="7"/>
      <c r="R222" s="7"/>
      <c r="S222" s="7"/>
      <c r="T222" s="7"/>
      <c r="U222" s="7"/>
      <c r="V222" s="7"/>
      <c r="W222" s="7"/>
    </row>
    <row r="223" ht="14.25" customHeight="1">
      <c r="A223" s="7"/>
      <c r="B223" s="7"/>
      <c r="C223" s="49"/>
      <c r="D223" s="7"/>
      <c r="E223" s="7"/>
      <c r="F223" s="7"/>
      <c r="G223" s="7"/>
      <c r="H223" s="7"/>
      <c r="I223" s="7"/>
      <c r="J223" s="7"/>
      <c r="K223" s="7"/>
      <c r="L223" s="7"/>
      <c r="M223" s="7"/>
      <c r="N223" s="7"/>
      <c r="O223" s="7"/>
      <c r="P223" s="7"/>
      <c r="Q223" s="7"/>
      <c r="R223" s="7"/>
      <c r="S223" s="7"/>
      <c r="T223" s="7"/>
      <c r="U223" s="7"/>
      <c r="V223" s="7"/>
      <c r="W223" s="7"/>
    </row>
    <row r="224" ht="14.25" customHeight="1">
      <c r="A224" s="7"/>
      <c r="B224" s="7"/>
      <c r="C224" s="49"/>
      <c r="D224" s="7"/>
      <c r="E224" s="7"/>
      <c r="F224" s="7"/>
      <c r="G224" s="7"/>
      <c r="H224" s="7"/>
      <c r="I224" s="7"/>
      <c r="J224" s="7"/>
      <c r="K224" s="7"/>
      <c r="L224" s="7"/>
      <c r="M224" s="7"/>
      <c r="N224" s="7"/>
      <c r="O224" s="7"/>
      <c r="P224" s="7"/>
      <c r="Q224" s="7"/>
      <c r="R224" s="7"/>
      <c r="S224" s="7"/>
      <c r="T224" s="7"/>
      <c r="U224" s="7"/>
      <c r="V224" s="7"/>
      <c r="W224" s="7"/>
    </row>
    <row r="225" ht="14.25" customHeight="1">
      <c r="A225" s="7"/>
      <c r="B225" s="7"/>
      <c r="C225" s="49"/>
      <c r="D225" s="7"/>
      <c r="E225" s="7"/>
      <c r="F225" s="7"/>
      <c r="G225" s="7"/>
      <c r="H225" s="7"/>
      <c r="I225" s="7"/>
      <c r="J225" s="7"/>
      <c r="K225" s="7"/>
      <c r="L225" s="7"/>
      <c r="M225" s="7"/>
      <c r="N225" s="7"/>
      <c r="O225" s="7"/>
      <c r="P225" s="7"/>
      <c r="Q225" s="7"/>
      <c r="R225" s="7"/>
      <c r="S225" s="7"/>
      <c r="T225" s="7"/>
      <c r="U225" s="7"/>
      <c r="V225" s="7"/>
      <c r="W225" s="7"/>
    </row>
    <row r="226" ht="14.25" customHeight="1">
      <c r="A226" s="7"/>
      <c r="B226" s="7"/>
      <c r="C226" s="49"/>
      <c r="D226" s="7"/>
      <c r="E226" s="7"/>
      <c r="F226" s="7"/>
      <c r="G226" s="7"/>
      <c r="H226" s="7"/>
      <c r="I226" s="7"/>
      <c r="J226" s="7"/>
      <c r="K226" s="7"/>
      <c r="L226" s="7"/>
      <c r="M226" s="7"/>
      <c r="N226" s="7"/>
      <c r="O226" s="7"/>
      <c r="P226" s="7"/>
      <c r="Q226" s="7"/>
      <c r="R226" s="7"/>
      <c r="S226" s="7"/>
      <c r="T226" s="7"/>
      <c r="U226" s="7"/>
      <c r="V226" s="7"/>
      <c r="W226" s="7"/>
    </row>
    <row r="227" ht="14.25" customHeight="1">
      <c r="A227" s="7"/>
      <c r="B227" s="7"/>
      <c r="C227" s="49"/>
      <c r="D227" s="7"/>
      <c r="E227" s="7"/>
      <c r="F227" s="7"/>
      <c r="G227" s="7"/>
      <c r="H227" s="7"/>
      <c r="I227" s="7"/>
      <c r="J227" s="7"/>
      <c r="K227" s="7"/>
      <c r="L227" s="7"/>
      <c r="M227" s="7"/>
      <c r="N227" s="7"/>
      <c r="O227" s="7"/>
      <c r="P227" s="7"/>
      <c r="Q227" s="7"/>
      <c r="R227" s="7"/>
      <c r="S227" s="7"/>
      <c r="T227" s="7"/>
      <c r="U227" s="7"/>
      <c r="V227" s="7"/>
      <c r="W227" s="7"/>
    </row>
    <row r="228" ht="14.25" customHeight="1">
      <c r="A228" s="7"/>
      <c r="B228" s="7"/>
      <c r="C228" s="49"/>
      <c r="D228" s="7"/>
      <c r="E228" s="7"/>
      <c r="F228" s="7"/>
      <c r="G228" s="7"/>
      <c r="H228" s="7"/>
      <c r="I228" s="7"/>
      <c r="J228" s="7"/>
      <c r="K228" s="7"/>
      <c r="L228" s="7"/>
      <c r="M228" s="7"/>
      <c r="N228" s="7"/>
      <c r="O228" s="7"/>
      <c r="P228" s="7"/>
      <c r="Q228" s="7"/>
      <c r="R228" s="7"/>
      <c r="S228" s="7"/>
      <c r="T228" s="7"/>
      <c r="U228" s="7"/>
      <c r="V228" s="7"/>
      <c r="W228" s="7"/>
    </row>
    <row r="229" ht="14.25" customHeight="1">
      <c r="A229" s="7"/>
      <c r="B229" s="7"/>
      <c r="C229" s="49"/>
      <c r="D229" s="7"/>
      <c r="E229" s="7"/>
      <c r="F229" s="7"/>
      <c r="G229" s="7"/>
      <c r="H229" s="7"/>
      <c r="I229" s="7"/>
      <c r="J229" s="7"/>
      <c r="K229" s="7"/>
      <c r="L229" s="7"/>
      <c r="M229" s="7"/>
      <c r="N229" s="7"/>
      <c r="O229" s="7"/>
      <c r="P229" s="7"/>
      <c r="Q229" s="7"/>
      <c r="R229" s="7"/>
      <c r="S229" s="7"/>
      <c r="T229" s="7"/>
      <c r="U229" s="7"/>
      <c r="V229" s="7"/>
      <c r="W229" s="7"/>
    </row>
    <row r="230" ht="14.25" customHeight="1">
      <c r="A230" s="7"/>
      <c r="B230" s="7"/>
      <c r="C230" s="49"/>
      <c r="D230" s="7"/>
      <c r="E230" s="7"/>
      <c r="F230" s="7"/>
      <c r="G230" s="7"/>
      <c r="H230" s="7"/>
      <c r="I230" s="7"/>
      <c r="J230" s="7"/>
      <c r="K230" s="7"/>
      <c r="L230" s="7"/>
      <c r="M230" s="7"/>
      <c r="N230" s="7"/>
      <c r="O230" s="7"/>
      <c r="P230" s="7"/>
      <c r="Q230" s="7"/>
      <c r="R230" s="7"/>
      <c r="S230" s="7"/>
      <c r="T230" s="7"/>
      <c r="U230" s="7"/>
      <c r="V230" s="7"/>
      <c r="W230" s="7"/>
    </row>
    <row r="231" ht="14.25" customHeight="1">
      <c r="A231" s="7"/>
      <c r="B231" s="7"/>
      <c r="C231" s="49"/>
      <c r="D231" s="7"/>
      <c r="E231" s="7"/>
      <c r="F231" s="7"/>
      <c r="G231" s="7"/>
      <c r="H231" s="7"/>
      <c r="I231" s="7"/>
      <c r="J231" s="7"/>
      <c r="K231" s="7"/>
      <c r="L231" s="7"/>
      <c r="M231" s="7"/>
      <c r="N231" s="7"/>
      <c r="O231" s="7"/>
      <c r="P231" s="7"/>
      <c r="Q231" s="7"/>
      <c r="R231" s="7"/>
      <c r="S231" s="7"/>
      <c r="T231" s="7"/>
      <c r="U231" s="7"/>
      <c r="V231" s="7"/>
      <c r="W231" s="7"/>
    </row>
    <row r="232" ht="14.25" customHeight="1">
      <c r="A232" s="7"/>
      <c r="B232" s="7"/>
      <c r="C232" s="49"/>
      <c r="D232" s="7"/>
      <c r="E232" s="7"/>
      <c r="F232" s="7"/>
      <c r="G232" s="7"/>
      <c r="H232" s="7"/>
      <c r="I232" s="7"/>
      <c r="J232" s="7"/>
      <c r="K232" s="7"/>
      <c r="L232" s="7"/>
      <c r="M232" s="7"/>
      <c r="N232" s="7"/>
      <c r="O232" s="7"/>
      <c r="P232" s="7"/>
      <c r="Q232" s="7"/>
      <c r="R232" s="7"/>
      <c r="S232" s="7"/>
      <c r="T232" s="7"/>
      <c r="U232" s="7"/>
      <c r="V232" s="7"/>
      <c r="W232" s="7"/>
    </row>
    <row r="233" ht="14.25" customHeight="1">
      <c r="A233" s="7"/>
      <c r="B233" s="7"/>
      <c r="C233" s="49"/>
      <c r="D233" s="7"/>
      <c r="E233" s="7"/>
      <c r="F233" s="7"/>
      <c r="G233" s="7"/>
      <c r="H233" s="7"/>
      <c r="I233" s="7"/>
      <c r="J233" s="7"/>
      <c r="K233" s="7"/>
      <c r="L233" s="7"/>
      <c r="M233" s="7"/>
      <c r="N233" s="7"/>
      <c r="O233" s="7"/>
      <c r="P233" s="7"/>
      <c r="Q233" s="7"/>
      <c r="R233" s="7"/>
      <c r="S233" s="7"/>
      <c r="T233" s="7"/>
      <c r="U233" s="7"/>
      <c r="V233" s="7"/>
      <c r="W233" s="7"/>
    </row>
    <row r="234" ht="14.25" customHeight="1">
      <c r="A234" s="7"/>
      <c r="B234" s="7"/>
      <c r="C234" s="49"/>
      <c r="D234" s="7"/>
      <c r="E234" s="7"/>
      <c r="F234" s="7"/>
      <c r="G234" s="7"/>
      <c r="H234" s="7"/>
      <c r="I234" s="7"/>
      <c r="J234" s="7"/>
      <c r="K234" s="7"/>
      <c r="L234" s="7"/>
      <c r="M234" s="7"/>
      <c r="N234" s="7"/>
      <c r="O234" s="7"/>
      <c r="P234" s="7"/>
      <c r="Q234" s="7"/>
      <c r="R234" s="7"/>
      <c r="S234" s="7"/>
      <c r="T234" s="7"/>
      <c r="U234" s="7"/>
      <c r="V234" s="7"/>
      <c r="W234" s="7"/>
    </row>
    <row r="235" ht="14.25" customHeight="1">
      <c r="A235" s="7"/>
      <c r="B235" s="7"/>
      <c r="C235" s="49"/>
      <c r="D235" s="7"/>
      <c r="E235" s="7"/>
      <c r="F235" s="7"/>
      <c r="G235" s="7"/>
      <c r="H235" s="7"/>
      <c r="I235" s="7"/>
      <c r="J235" s="7"/>
      <c r="K235" s="7"/>
      <c r="L235" s="7"/>
      <c r="M235" s="7"/>
      <c r="N235" s="7"/>
      <c r="O235" s="7"/>
      <c r="P235" s="7"/>
      <c r="Q235" s="7"/>
      <c r="R235" s="7"/>
      <c r="S235" s="7"/>
      <c r="T235" s="7"/>
      <c r="U235" s="7"/>
      <c r="V235" s="7"/>
      <c r="W235" s="7"/>
    </row>
    <row r="236" ht="14.25" customHeight="1">
      <c r="A236" s="7"/>
      <c r="B236" s="7"/>
      <c r="C236" s="49"/>
      <c r="D236" s="7"/>
      <c r="E236" s="7"/>
      <c r="F236" s="7"/>
      <c r="G236" s="7"/>
      <c r="H236" s="7"/>
      <c r="I236" s="7"/>
      <c r="J236" s="7"/>
      <c r="K236" s="7"/>
      <c r="L236" s="7"/>
      <c r="M236" s="7"/>
      <c r="N236" s="7"/>
      <c r="O236" s="7"/>
      <c r="P236" s="7"/>
      <c r="Q236" s="7"/>
      <c r="R236" s="7"/>
      <c r="S236" s="7"/>
      <c r="T236" s="7"/>
      <c r="U236" s="7"/>
      <c r="V236" s="7"/>
      <c r="W236" s="7"/>
    </row>
    <row r="237" ht="14.25" customHeight="1">
      <c r="A237" s="7"/>
      <c r="B237" s="7"/>
      <c r="C237" s="49"/>
      <c r="D237" s="7"/>
      <c r="E237" s="7"/>
      <c r="F237" s="7"/>
      <c r="G237" s="7"/>
      <c r="H237" s="7"/>
      <c r="I237" s="7"/>
      <c r="J237" s="7"/>
      <c r="K237" s="7"/>
      <c r="L237" s="7"/>
      <c r="M237" s="7"/>
      <c r="N237" s="7"/>
      <c r="O237" s="7"/>
      <c r="P237" s="7"/>
      <c r="Q237" s="7"/>
      <c r="R237" s="7"/>
      <c r="S237" s="7"/>
      <c r="T237" s="7"/>
      <c r="U237" s="7"/>
      <c r="V237" s="7"/>
      <c r="W237" s="7"/>
    </row>
    <row r="238" ht="14.25" customHeight="1">
      <c r="A238" s="7"/>
      <c r="B238" s="7"/>
      <c r="C238" s="49"/>
      <c r="D238" s="7"/>
      <c r="E238" s="7"/>
      <c r="F238" s="7"/>
      <c r="G238" s="7"/>
      <c r="H238" s="7"/>
      <c r="I238" s="7"/>
      <c r="J238" s="7"/>
      <c r="K238" s="7"/>
      <c r="L238" s="7"/>
      <c r="M238" s="7"/>
      <c r="N238" s="7"/>
      <c r="O238" s="7"/>
      <c r="P238" s="7"/>
      <c r="Q238" s="7"/>
      <c r="R238" s="7"/>
      <c r="S238" s="7"/>
      <c r="T238" s="7"/>
      <c r="U238" s="7"/>
      <c r="V238" s="7"/>
      <c r="W238" s="7"/>
    </row>
    <row r="239" ht="14.25" customHeight="1">
      <c r="A239" s="7"/>
      <c r="B239" s="7"/>
      <c r="C239" s="49"/>
      <c r="D239" s="7"/>
      <c r="E239" s="7"/>
      <c r="F239" s="7"/>
      <c r="G239" s="7"/>
      <c r="H239" s="7"/>
      <c r="I239" s="7"/>
      <c r="J239" s="7"/>
      <c r="K239" s="7"/>
      <c r="L239" s="7"/>
      <c r="M239" s="7"/>
      <c r="N239" s="7"/>
      <c r="O239" s="7"/>
      <c r="P239" s="7"/>
      <c r="Q239" s="7"/>
      <c r="R239" s="7"/>
      <c r="S239" s="7"/>
      <c r="T239" s="7"/>
      <c r="U239" s="7"/>
      <c r="V239" s="7"/>
      <c r="W239" s="7"/>
    </row>
    <row r="240" ht="14.25" customHeight="1">
      <c r="A240" s="7"/>
      <c r="B240" s="7"/>
      <c r="C240" s="49"/>
      <c r="D240" s="7"/>
      <c r="E240" s="7"/>
      <c r="F240" s="7"/>
      <c r="G240" s="7"/>
      <c r="H240" s="7"/>
      <c r="I240" s="7"/>
      <c r="J240" s="7"/>
      <c r="K240" s="7"/>
      <c r="L240" s="7"/>
      <c r="M240" s="7"/>
      <c r="N240" s="7"/>
      <c r="O240" s="7"/>
      <c r="P240" s="7"/>
      <c r="Q240" s="7"/>
      <c r="R240" s="7"/>
      <c r="S240" s="7"/>
      <c r="T240" s="7"/>
      <c r="U240" s="7"/>
      <c r="V240" s="7"/>
      <c r="W240" s="7"/>
    </row>
    <row r="241" ht="14.25" customHeight="1">
      <c r="A241" s="7"/>
      <c r="B241" s="7"/>
      <c r="C241" s="49"/>
      <c r="D241" s="7"/>
      <c r="E241" s="7"/>
      <c r="F241" s="7"/>
      <c r="G241" s="7"/>
      <c r="H241" s="7"/>
      <c r="I241" s="7"/>
      <c r="J241" s="7"/>
      <c r="K241" s="7"/>
      <c r="L241" s="7"/>
      <c r="M241" s="7"/>
      <c r="N241" s="7"/>
      <c r="O241" s="7"/>
      <c r="P241" s="7"/>
      <c r="Q241" s="7"/>
      <c r="R241" s="7"/>
      <c r="S241" s="7"/>
      <c r="T241" s="7"/>
      <c r="U241" s="7"/>
      <c r="V241" s="7"/>
      <c r="W241" s="7"/>
    </row>
    <row r="242" ht="14.25" customHeight="1">
      <c r="A242" s="7"/>
      <c r="B242" s="7"/>
      <c r="C242" s="49"/>
      <c r="D242" s="7"/>
      <c r="E242" s="7"/>
      <c r="F242" s="7"/>
      <c r="G242" s="7"/>
      <c r="H242" s="7"/>
      <c r="I242" s="7"/>
      <c r="J242" s="7"/>
      <c r="K242" s="7"/>
      <c r="L242" s="7"/>
      <c r="M242" s="7"/>
      <c r="N242" s="7"/>
      <c r="O242" s="7"/>
      <c r="P242" s="7"/>
      <c r="Q242" s="7"/>
      <c r="R242" s="7"/>
      <c r="S242" s="7"/>
      <c r="T242" s="7"/>
      <c r="U242" s="7"/>
      <c r="V242" s="7"/>
      <c r="W242" s="7"/>
    </row>
    <row r="243" ht="14.25" customHeight="1">
      <c r="A243" s="7"/>
      <c r="B243" s="7"/>
      <c r="C243" s="49"/>
      <c r="D243" s="7"/>
      <c r="E243" s="7"/>
      <c r="F243" s="7"/>
      <c r="G243" s="7"/>
      <c r="H243" s="7"/>
      <c r="I243" s="7"/>
      <c r="J243" s="7"/>
      <c r="K243" s="7"/>
      <c r="L243" s="7"/>
      <c r="M243" s="7"/>
      <c r="N243" s="7"/>
      <c r="O243" s="7"/>
      <c r="P243" s="7"/>
      <c r="Q243" s="7"/>
      <c r="R243" s="7"/>
      <c r="S243" s="7"/>
      <c r="T243" s="7"/>
      <c r="U243" s="7"/>
      <c r="V243" s="7"/>
      <c r="W243" s="7"/>
    </row>
    <row r="244" ht="14.25" customHeight="1">
      <c r="A244" s="7"/>
      <c r="B244" s="7"/>
      <c r="C244" s="49"/>
      <c r="D244" s="7"/>
      <c r="E244" s="7"/>
      <c r="F244" s="7"/>
      <c r="G244" s="7"/>
      <c r="H244" s="7"/>
      <c r="I244" s="7"/>
      <c r="J244" s="7"/>
      <c r="K244" s="7"/>
      <c r="L244" s="7"/>
      <c r="M244" s="7"/>
      <c r="N244" s="7"/>
      <c r="O244" s="7"/>
      <c r="P244" s="7"/>
      <c r="Q244" s="7"/>
      <c r="R244" s="7"/>
      <c r="S244" s="7"/>
      <c r="T244" s="7"/>
      <c r="U244" s="7"/>
      <c r="V244" s="7"/>
      <c r="W244" s="7"/>
    </row>
    <row r="245" ht="14.25" customHeight="1">
      <c r="A245" s="7"/>
      <c r="B245" s="7"/>
      <c r="C245" s="49"/>
      <c r="D245" s="7"/>
      <c r="E245" s="7"/>
      <c r="F245" s="7"/>
      <c r="G245" s="7"/>
      <c r="H245" s="7"/>
      <c r="I245" s="7"/>
      <c r="J245" s="7"/>
      <c r="K245" s="7"/>
      <c r="L245" s="7"/>
      <c r="M245" s="7"/>
      <c r="N245" s="7"/>
      <c r="O245" s="7"/>
      <c r="P245" s="7"/>
      <c r="Q245" s="7"/>
      <c r="R245" s="7"/>
      <c r="S245" s="7"/>
      <c r="T245" s="7"/>
      <c r="U245" s="7"/>
      <c r="V245" s="7"/>
      <c r="W245" s="7"/>
    </row>
    <row r="246" ht="14.25" customHeight="1">
      <c r="A246" s="7"/>
      <c r="B246" s="7"/>
      <c r="C246" s="49"/>
      <c r="D246" s="7"/>
      <c r="E246" s="7"/>
      <c r="F246" s="7"/>
      <c r="G246" s="7"/>
      <c r="H246" s="7"/>
      <c r="I246" s="7"/>
      <c r="J246" s="7"/>
      <c r="K246" s="7"/>
      <c r="L246" s="7"/>
      <c r="M246" s="7"/>
      <c r="N246" s="7"/>
      <c r="O246" s="7"/>
      <c r="P246" s="7"/>
      <c r="Q246" s="7"/>
      <c r="R246" s="7"/>
      <c r="S246" s="7"/>
      <c r="T246" s="7"/>
      <c r="U246" s="7"/>
      <c r="V246" s="7"/>
      <c r="W246" s="7"/>
    </row>
    <row r="247" ht="14.25" customHeight="1">
      <c r="A247" s="7"/>
      <c r="B247" s="7"/>
      <c r="C247" s="49"/>
      <c r="D247" s="7"/>
      <c r="E247" s="7"/>
      <c r="F247" s="7"/>
      <c r="G247" s="7"/>
      <c r="H247" s="7"/>
      <c r="I247" s="7"/>
      <c r="J247" s="7"/>
      <c r="K247" s="7"/>
      <c r="L247" s="7"/>
      <c r="M247" s="7"/>
      <c r="N247" s="7"/>
      <c r="O247" s="7"/>
      <c r="P247" s="7"/>
      <c r="Q247" s="7"/>
      <c r="R247" s="7"/>
      <c r="S247" s="7"/>
      <c r="T247" s="7"/>
      <c r="U247" s="7"/>
      <c r="V247" s="7"/>
      <c r="W247" s="7"/>
    </row>
    <row r="248" ht="14.25" customHeight="1">
      <c r="A248" s="7"/>
      <c r="B248" s="7"/>
      <c r="C248" s="49"/>
      <c r="D248" s="7"/>
      <c r="E248" s="7"/>
      <c r="F248" s="7"/>
      <c r="G248" s="7"/>
      <c r="H248" s="7"/>
      <c r="I248" s="7"/>
      <c r="J248" s="7"/>
      <c r="K248" s="7"/>
      <c r="L248" s="7"/>
      <c r="M248" s="7"/>
      <c r="N248" s="7"/>
      <c r="O248" s="7"/>
      <c r="P248" s="7"/>
      <c r="Q248" s="7"/>
      <c r="R248" s="7"/>
      <c r="S248" s="7"/>
      <c r="T248" s="7"/>
      <c r="U248" s="7"/>
      <c r="V248" s="7"/>
      <c r="W248" s="7"/>
    </row>
    <row r="249" ht="14.25" customHeight="1">
      <c r="A249" s="7"/>
      <c r="B249" s="7"/>
      <c r="C249" s="49"/>
      <c r="D249" s="7"/>
      <c r="E249" s="7"/>
      <c r="F249" s="7"/>
      <c r="G249" s="7"/>
      <c r="H249" s="7"/>
      <c r="I249" s="7"/>
      <c r="J249" s="7"/>
      <c r="K249" s="7"/>
      <c r="L249" s="7"/>
      <c r="M249" s="7"/>
      <c r="N249" s="7"/>
      <c r="O249" s="7"/>
      <c r="P249" s="7"/>
      <c r="Q249" s="7"/>
      <c r="R249" s="7"/>
      <c r="S249" s="7"/>
      <c r="T249" s="7"/>
      <c r="U249" s="7"/>
      <c r="V249" s="7"/>
      <c r="W249" s="7"/>
    </row>
    <row r="250" ht="14.25" customHeight="1">
      <c r="A250" s="7"/>
      <c r="B250" s="7"/>
      <c r="C250" s="49"/>
      <c r="D250" s="7"/>
      <c r="E250" s="7"/>
      <c r="F250" s="7"/>
      <c r="G250" s="7"/>
      <c r="H250" s="7"/>
      <c r="I250" s="7"/>
      <c r="J250" s="7"/>
      <c r="K250" s="7"/>
      <c r="L250" s="7"/>
      <c r="M250" s="7"/>
      <c r="N250" s="7"/>
      <c r="O250" s="7"/>
      <c r="P250" s="7"/>
      <c r="Q250" s="7"/>
      <c r="R250" s="7"/>
      <c r="S250" s="7"/>
      <c r="T250" s="7"/>
      <c r="U250" s="7"/>
      <c r="V250" s="7"/>
      <c r="W250" s="7"/>
    </row>
    <row r="251" ht="14.25" customHeight="1">
      <c r="A251" s="7"/>
      <c r="B251" s="7"/>
      <c r="C251" s="49"/>
      <c r="D251" s="7"/>
      <c r="E251" s="7"/>
      <c r="F251" s="7"/>
      <c r="G251" s="7"/>
      <c r="H251" s="7"/>
      <c r="I251" s="7"/>
      <c r="J251" s="7"/>
      <c r="K251" s="7"/>
      <c r="L251" s="7"/>
      <c r="M251" s="7"/>
      <c r="N251" s="7"/>
      <c r="O251" s="7"/>
      <c r="P251" s="7"/>
      <c r="Q251" s="7"/>
      <c r="R251" s="7"/>
      <c r="S251" s="7"/>
      <c r="T251" s="7"/>
      <c r="U251" s="7"/>
      <c r="V251" s="7"/>
      <c r="W251" s="7"/>
    </row>
    <row r="252" ht="14.25" customHeight="1">
      <c r="A252" s="7"/>
      <c r="B252" s="7"/>
      <c r="C252" s="49"/>
      <c r="D252" s="7"/>
      <c r="E252" s="7"/>
      <c r="F252" s="7"/>
      <c r="G252" s="7"/>
      <c r="H252" s="7"/>
      <c r="I252" s="7"/>
      <c r="J252" s="7"/>
      <c r="K252" s="7"/>
      <c r="L252" s="7"/>
      <c r="M252" s="7"/>
      <c r="N252" s="7"/>
      <c r="O252" s="7"/>
      <c r="P252" s="7"/>
      <c r="Q252" s="7"/>
      <c r="R252" s="7"/>
      <c r="S252" s="7"/>
      <c r="T252" s="7"/>
      <c r="U252" s="7"/>
      <c r="V252" s="7"/>
      <c r="W252" s="7"/>
    </row>
    <row r="253" ht="14.25" customHeight="1">
      <c r="A253" s="7"/>
      <c r="B253" s="7"/>
      <c r="C253" s="49"/>
      <c r="D253" s="7"/>
      <c r="E253" s="7"/>
      <c r="F253" s="7"/>
      <c r="G253" s="7"/>
      <c r="H253" s="7"/>
      <c r="I253" s="7"/>
      <c r="J253" s="7"/>
      <c r="K253" s="7"/>
      <c r="L253" s="7"/>
      <c r="M253" s="7"/>
      <c r="N253" s="7"/>
      <c r="O253" s="7"/>
      <c r="P253" s="7"/>
      <c r="Q253" s="7"/>
      <c r="R253" s="7"/>
      <c r="S253" s="7"/>
      <c r="T253" s="7"/>
      <c r="U253" s="7"/>
      <c r="V253" s="7"/>
      <c r="W253" s="7"/>
    </row>
    <row r="254" ht="14.25" customHeight="1">
      <c r="A254" s="7"/>
      <c r="B254" s="7"/>
      <c r="C254" s="49"/>
      <c r="D254" s="7"/>
      <c r="E254" s="7"/>
      <c r="F254" s="7"/>
      <c r="G254" s="7"/>
      <c r="H254" s="7"/>
      <c r="I254" s="7"/>
      <c r="J254" s="7"/>
      <c r="K254" s="7"/>
      <c r="L254" s="7"/>
      <c r="M254" s="7"/>
      <c r="N254" s="7"/>
      <c r="O254" s="7"/>
      <c r="P254" s="7"/>
      <c r="Q254" s="7"/>
      <c r="R254" s="7"/>
      <c r="S254" s="7"/>
      <c r="T254" s="7"/>
      <c r="U254" s="7"/>
      <c r="V254" s="7"/>
      <c r="W254" s="7"/>
    </row>
    <row r="255" ht="14.25" customHeight="1">
      <c r="A255" s="7"/>
      <c r="B255" s="7"/>
      <c r="C255" s="49"/>
      <c r="D255" s="7"/>
      <c r="E255" s="7"/>
      <c r="F255" s="7"/>
      <c r="G255" s="7"/>
      <c r="H255" s="7"/>
      <c r="I255" s="7"/>
      <c r="J255" s="7"/>
      <c r="K255" s="7"/>
      <c r="L255" s="7"/>
      <c r="M255" s="7"/>
      <c r="N255" s="7"/>
      <c r="O255" s="7"/>
      <c r="P255" s="7"/>
      <c r="Q255" s="7"/>
      <c r="R255" s="7"/>
      <c r="S255" s="7"/>
      <c r="T255" s="7"/>
      <c r="U255" s="7"/>
      <c r="V255" s="7"/>
      <c r="W255" s="7"/>
    </row>
    <row r="256" ht="14.25" customHeight="1">
      <c r="A256" s="7"/>
      <c r="B256" s="7"/>
      <c r="C256" s="49"/>
      <c r="D256" s="7"/>
      <c r="E256" s="7"/>
      <c r="F256" s="7"/>
      <c r="G256" s="7"/>
      <c r="H256" s="7"/>
      <c r="I256" s="7"/>
      <c r="J256" s="7"/>
      <c r="K256" s="7"/>
      <c r="L256" s="7"/>
      <c r="M256" s="7"/>
      <c r="N256" s="7"/>
      <c r="O256" s="7"/>
      <c r="P256" s="7"/>
      <c r="Q256" s="7"/>
      <c r="R256" s="7"/>
      <c r="S256" s="7"/>
      <c r="T256" s="7"/>
      <c r="U256" s="7"/>
      <c r="V256" s="7"/>
      <c r="W256" s="7"/>
    </row>
    <row r="257" ht="14.25" customHeight="1">
      <c r="A257" s="7"/>
      <c r="B257" s="7"/>
      <c r="C257" s="49"/>
      <c r="D257" s="7"/>
      <c r="E257" s="7"/>
      <c r="F257" s="7"/>
      <c r="G257" s="7"/>
      <c r="H257" s="7"/>
      <c r="I257" s="7"/>
      <c r="J257" s="7"/>
      <c r="K257" s="7"/>
      <c r="L257" s="7"/>
      <c r="M257" s="7"/>
      <c r="N257" s="7"/>
      <c r="O257" s="7"/>
      <c r="P257" s="7"/>
      <c r="Q257" s="7"/>
      <c r="R257" s="7"/>
      <c r="S257" s="7"/>
      <c r="T257" s="7"/>
      <c r="U257" s="7"/>
      <c r="V257" s="7"/>
      <c r="W257" s="7"/>
    </row>
    <row r="258" ht="14.25" customHeight="1">
      <c r="A258" s="7"/>
      <c r="B258" s="7"/>
      <c r="C258" s="49"/>
      <c r="D258" s="7"/>
      <c r="E258" s="7"/>
      <c r="F258" s="7"/>
      <c r="G258" s="7"/>
      <c r="H258" s="7"/>
      <c r="I258" s="7"/>
      <c r="J258" s="7"/>
      <c r="K258" s="7"/>
      <c r="L258" s="7"/>
      <c r="M258" s="7"/>
      <c r="N258" s="7"/>
      <c r="O258" s="7"/>
      <c r="P258" s="7"/>
      <c r="Q258" s="7"/>
      <c r="R258" s="7"/>
      <c r="S258" s="7"/>
      <c r="T258" s="7"/>
      <c r="U258" s="7"/>
      <c r="V258" s="7"/>
      <c r="W258" s="7"/>
    </row>
    <row r="259" ht="14.25" customHeight="1">
      <c r="A259" s="7"/>
      <c r="B259" s="7"/>
      <c r="C259" s="49"/>
      <c r="D259" s="7"/>
      <c r="E259" s="7"/>
      <c r="F259" s="7"/>
      <c r="G259" s="7"/>
      <c r="H259" s="7"/>
      <c r="I259" s="7"/>
      <c r="J259" s="7"/>
      <c r="K259" s="7"/>
      <c r="L259" s="7"/>
      <c r="M259" s="7"/>
      <c r="N259" s="7"/>
      <c r="O259" s="7"/>
      <c r="P259" s="7"/>
      <c r="Q259" s="7"/>
      <c r="R259" s="7"/>
      <c r="S259" s="7"/>
      <c r="T259" s="7"/>
      <c r="U259" s="7"/>
      <c r="V259" s="7"/>
      <c r="W259" s="7"/>
    </row>
    <row r="260" ht="14.25" customHeight="1">
      <c r="A260" s="7"/>
      <c r="B260" s="7"/>
      <c r="C260" s="49"/>
      <c r="D260" s="7"/>
      <c r="E260" s="7"/>
      <c r="F260" s="7"/>
      <c r="G260" s="7"/>
      <c r="H260" s="7"/>
      <c r="I260" s="7"/>
      <c r="J260" s="7"/>
      <c r="K260" s="7"/>
      <c r="L260" s="7"/>
      <c r="M260" s="7"/>
      <c r="N260" s="7"/>
      <c r="O260" s="7"/>
      <c r="P260" s="7"/>
      <c r="Q260" s="7"/>
      <c r="R260" s="7"/>
      <c r="S260" s="7"/>
      <c r="T260" s="7"/>
      <c r="U260" s="7"/>
      <c r="V260" s="7"/>
      <c r="W260" s="7"/>
    </row>
    <row r="261" ht="14.25" customHeight="1">
      <c r="A261" s="7"/>
      <c r="B261" s="7"/>
      <c r="C261" s="49"/>
      <c r="D261" s="7"/>
      <c r="E261" s="7"/>
      <c r="F261" s="7"/>
      <c r="G261" s="7"/>
      <c r="H261" s="7"/>
      <c r="I261" s="7"/>
      <c r="J261" s="7"/>
      <c r="K261" s="7"/>
      <c r="L261" s="7"/>
      <c r="M261" s="7"/>
      <c r="N261" s="7"/>
      <c r="O261" s="7"/>
      <c r="P261" s="7"/>
      <c r="Q261" s="7"/>
      <c r="R261" s="7"/>
      <c r="S261" s="7"/>
      <c r="T261" s="7"/>
      <c r="U261" s="7"/>
      <c r="V261" s="7"/>
      <c r="W261" s="7"/>
    </row>
    <row r="262" ht="14.25" customHeight="1">
      <c r="A262" s="7"/>
      <c r="B262" s="7"/>
      <c r="C262" s="49"/>
      <c r="D262" s="7"/>
      <c r="E262" s="7"/>
      <c r="F262" s="7"/>
      <c r="G262" s="7"/>
      <c r="H262" s="7"/>
      <c r="I262" s="7"/>
      <c r="J262" s="7"/>
      <c r="K262" s="7"/>
      <c r="L262" s="7"/>
      <c r="M262" s="7"/>
      <c r="N262" s="7"/>
      <c r="O262" s="7"/>
      <c r="P262" s="7"/>
      <c r="Q262" s="7"/>
      <c r="R262" s="7"/>
      <c r="S262" s="7"/>
      <c r="T262" s="7"/>
      <c r="U262" s="7"/>
      <c r="V262" s="7"/>
      <c r="W262" s="7"/>
    </row>
    <row r="263" ht="14.25" customHeight="1">
      <c r="A263" s="7"/>
      <c r="B263" s="7"/>
      <c r="C263" s="49"/>
      <c r="D263" s="7"/>
      <c r="E263" s="7"/>
      <c r="F263" s="7"/>
      <c r="G263" s="7"/>
      <c r="H263" s="7"/>
      <c r="I263" s="7"/>
      <c r="J263" s="7"/>
      <c r="K263" s="7"/>
      <c r="L263" s="7"/>
      <c r="M263" s="7"/>
      <c r="N263" s="7"/>
      <c r="O263" s="7"/>
      <c r="P263" s="7"/>
      <c r="Q263" s="7"/>
      <c r="R263" s="7"/>
      <c r="S263" s="7"/>
      <c r="T263" s="7"/>
      <c r="U263" s="7"/>
      <c r="V263" s="7"/>
      <c r="W263" s="7"/>
    </row>
    <row r="264" ht="14.25" customHeight="1">
      <c r="A264" s="7"/>
      <c r="B264" s="7"/>
      <c r="C264" s="49"/>
      <c r="D264" s="7"/>
      <c r="E264" s="7"/>
      <c r="F264" s="7"/>
      <c r="G264" s="7"/>
      <c r="H264" s="7"/>
      <c r="I264" s="7"/>
      <c r="J264" s="7"/>
      <c r="K264" s="7"/>
      <c r="L264" s="7"/>
      <c r="M264" s="7"/>
      <c r="N264" s="7"/>
      <c r="O264" s="7"/>
      <c r="P264" s="7"/>
      <c r="Q264" s="7"/>
      <c r="R264" s="7"/>
      <c r="S264" s="7"/>
      <c r="T264" s="7"/>
      <c r="U264" s="7"/>
      <c r="V264" s="7"/>
      <c r="W264" s="7"/>
    </row>
    <row r="265" ht="14.25" customHeight="1">
      <c r="A265" s="7"/>
      <c r="B265" s="7"/>
      <c r="C265" s="49"/>
      <c r="D265" s="7"/>
      <c r="E265" s="7"/>
      <c r="F265" s="7"/>
      <c r="G265" s="7"/>
      <c r="H265" s="7"/>
      <c r="I265" s="7"/>
      <c r="J265" s="7"/>
      <c r="K265" s="7"/>
      <c r="L265" s="7"/>
      <c r="M265" s="7"/>
      <c r="N265" s="7"/>
      <c r="O265" s="7"/>
      <c r="P265" s="7"/>
      <c r="Q265" s="7"/>
      <c r="R265" s="7"/>
      <c r="S265" s="7"/>
      <c r="T265" s="7"/>
      <c r="U265" s="7"/>
      <c r="V265" s="7"/>
      <c r="W265" s="7"/>
    </row>
    <row r="266" ht="14.25" customHeight="1">
      <c r="A266" s="7"/>
      <c r="B266" s="7"/>
      <c r="C266" s="49"/>
      <c r="D266" s="7"/>
      <c r="E266" s="7"/>
      <c r="F266" s="7"/>
      <c r="G266" s="7"/>
      <c r="H266" s="7"/>
      <c r="I266" s="7"/>
      <c r="J266" s="7"/>
      <c r="K266" s="7"/>
      <c r="L266" s="7"/>
      <c r="M266" s="7"/>
      <c r="N266" s="7"/>
      <c r="O266" s="7"/>
      <c r="P266" s="7"/>
      <c r="Q266" s="7"/>
      <c r="R266" s="7"/>
      <c r="S266" s="7"/>
      <c r="T266" s="7"/>
      <c r="U266" s="7"/>
      <c r="V266" s="7"/>
      <c r="W266" s="7"/>
    </row>
    <row r="267" ht="14.25" customHeight="1">
      <c r="A267" s="7"/>
      <c r="B267" s="7"/>
      <c r="C267" s="49"/>
      <c r="D267" s="7"/>
      <c r="E267" s="7"/>
      <c r="F267" s="7"/>
      <c r="G267" s="7"/>
      <c r="H267" s="7"/>
      <c r="I267" s="7"/>
      <c r="J267" s="7"/>
      <c r="K267" s="7"/>
      <c r="L267" s="7"/>
      <c r="M267" s="7"/>
      <c r="N267" s="7"/>
      <c r="O267" s="7"/>
      <c r="P267" s="7"/>
      <c r="Q267" s="7"/>
      <c r="R267" s="7"/>
      <c r="S267" s="7"/>
      <c r="T267" s="7"/>
      <c r="U267" s="7"/>
      <c r="V267" s="7"/>
      <c r="W267" s="7"/>
    </row>
    <row r="268" ht="14.25" customHeight="1">
      <c r="A268" s="7"/>
      <c r="B268" s="7"/>
      <c r="C268" s="49"/>
      <c r="D268" s="7"/>
      <c r="E268" s="7"/>
      <c r="F268" s="7"/>
      <c r="G268" s="7"/>
      <c r="H268" s="7"/>
      <c r="I268" s="7"/>
      <c r="J268" s="7"/>
      <c r="K268" s="7"/>
      <c r="L268" s="7"/>
      <c r="M268" s="7"/>
      <c r="N268" s="7"/>
      <c r="O268" s="7"/>
      <c r="P268" s="7"/>
      <c r="Q268" s="7"/>
      <c r="R268" s="7"/>
      <c r="S268" s="7"/>
      <c r="T268" s="7"/>
      <c r="U268" s="7"/>
      <c r="V268" s="7"/>
      <c r="W268" s="7"/>
    </row>
    <row r="269" ht="14.25" customHeight="1">
      <c r="A269" s="7"/>
      <c r="B269" s="7"/>
      <c r="C269" s="49"/>
      <c r="D269" s="7"/>
      <c r="E269" s="7"/>
      <c r="F269" s="7"/>
      <c r="G269" s="7"/>
      <c r="H269" s="7"/>
      <c r="I269" s="7"/>
      <c r="J269" s="7"/>
      <c r="K269" s="7"/>
      <c r="L269" s="7"/>
      <c r="M269" s="7"/>
      <c r="N269" s="7"/>
      <c r="O269" s="7"/>
      <c r="P269" s="7"/>
      <c r="Q269" s="7"/>
      <c r="R269" s="7"/>
      <c r="S269" s="7"/>
      <c r="T269" s="7"/>
      <c r="U269" s="7"/>
      <c r="V269" s="7"/>
      <c r="W269" s="7"/>
    </row>
    <row r="270" ht="14.25" customHeight="1">
      <c r="A270" s="7"/>
      <c r="B270" s="7"/>
      <c r="C270" s="49"/>
      <c r="D270" s="7"/>
      <c r="E270" s="7"/>
      <c r="F270" s="7"/>
      <c r="G270" s="7"/>
      <c r="H270" s="7"/>
      <c r="I270" s="7"/>
      <c r="J270" s="7"/>
      <c r="K270" s="7"/>
      <c r="L270" s="7"/>
      <c r="M270" s="7"/>
      <c r="N270" s="7"/>
      <c r="O270" s="7"/>
      <c r="P270" s="7"/>
      <c r="Q270" s="7"/>
      <c r="R270" s="7"/>
      <c r="S270" s="7"/>
      <c r="T270" s="7"/>
      <c r="U270" s="7"/>
      <c r="V270" s="7"/>
      <c r="W270" s="7"/>
    </row>
    <row r="271" ht="14.25" customHeight="1">
      <c r="A271" s="7"/>
      <c r="B271" s="7"/>
      <c r="C271" s="49"/>
      <c r="D271" s="7"/>
      <c r="E271" s="7"/>
      <c r="F271" s="7"/>
      <c r="G271" s="7"/>
      <c r="H271" s="7"/>
      <c r="I271" s="7"/>
      <c r="J271" s="7"/>
      <c r="K271" s="7"/>
      <c r="L271" s="7"/>
      <c r="M271" s="7"/>
      <c r="N271" s="7"/>
      <c r="O271" s="7"/>
      <c r="P271" s="7"/>
      <c r="Q271" s="7"/>
      <c r="R271" s="7"/>
      <c r="S271" s="7"/>
      <c r="T271" s="7"/>
      <c r="U271" s="7"/>
      <c r="V271" s="7"/>
      <c r="W271" s="7"/>
    </row>
    <row r="272" ht="14.25" customHeight="1">
      <c r="A272" s="7"/>
      <c r="B272" s="7"/>
      <c r="C272" s="49"/>
      <c r="D272" s="7"/>
      <c r="E272" s="7"/>
      <c r="F272" s="7"/>
      <c r="G272" s="7"/>
      <c r="H272" s="7"/>
      <c r="I272" s="7"/>
      <c r="J272" s="7"/>
      <c r="K272" s="7"/>
      <c r="L272" s="7"/>
      <c r="M272" s="7"/>
      <c r="N272" s="7"/>
      <c r="O272" s="7"/>
      <c r="P272" s="7"/>
      <c r="Q272" s="7"/>
      <c r="R272" s="7"/>
      <c r="S272" s="7"/>
      <c r="T272" s="7"/>
      <c r="U272" s="7"/>
      <c r="V272" s="7"/>
      <c r="W272" s="7"/>
    </row>
    <row r="273" ht="14.25" customHeight="1">
      <c r="A273" s="7"/>
      <c r="B273" s="7"/>
      <c r="C273" s="49"/>
      <c r="D273" s="7"/>
      <c r="E273" s="7"/>
      <c r="F273" s="7"/>
      <c r="G273" s="7"/>
      <c r="H273" s="7"/>
      <c r="I273" s="7"/>
      <c r="J273" s="7"/>
      <c r="K273" s="7"/>
      <c r="L273" s="7"/>
      <c r="M273" s="7"/>
      <c r="N273" s="7"/>
      <c r="O273" s="7"/>
      <c r="P273" s="7"/>
      <c r="Q273" s="7"/>
      <c r="R273" s="7"/>
      <c r="S273" s="7"/>
      <c r="T273" s="7"/>
      <c r="U273" s="7"/>
      <c r="V273" s="7"/>
      <c r="W273" s="7"/>
    </row>
    <row r="274" ht="14.25" customHeight="1">
      <c r="A274" s="7"/>
      <c r="B274" s="7"/>
      <c r="C274" s="49"/>
      <c r="D274" s="7"/>
      <c r="E274" s="7"/>
      <c r="F274" s="7"/>
      <c r="G274" s="7"/>
      <c r="H274" s="7"/>
      <c r="I274" s="7"/>
      <c r="J274" s="7"/>
      <c r="K274" s="7"/>
      <c r="L274" s="7"/>
      <c r="M274" s="7"/>
      <c r="N274" s="7"/>
      <c r="O274" s="7"/>
      <c r="P274" s="7"/>
      <c r="Q274" s="7"/>
      <c r="R274" s="7"/>
      <c r="S274" s="7"/>
      <c r="T274" s="7"/>
      <c r="U274" s="7"/>
      <c r="V274" s="7"/>
      <c r="W274" s="7"/>
    </row>
    <row r="275" ht="14.25" customHeight="1">
      <c r="A275" s="7"/>
      <c r="B275" s="7"/>
      <c r="C275" s="49"/>
      <c r="D275" s="7"/>
      <c r="E275" s="7"/>
      <c r="F275" s="7"/>
      <c r="G275" s="7"/>
      <c r="H275" s="7"/>
      <c r="I275" s="7"/>
      <c r="J275" s="7"/>
      <c r="K275" s="7"/>
      <c r="L275" s="7"/>
      <c r="M275" s="7"/>
      <c r="N275" s="7"/>
      <c r="O275" s="7"/>
      <c r="P275" s="7"/>
      <c r="Q275" s="7"/>
      <c r="R275" s="7"/>
      <c r="S275" s="7"/>
      <c r="T275" s="7"/>
      <c r="U275" s="7"/>
      <c r="V275" s="7"/>
      <c r="W275" s="7"/>
    </row>
    <row r="276" ht="14.25" customHeight="1">
      <c r="A276" s="7"/>
      <c r="B276" s="7"/>
      <c r="C276" s="49"/>
      <c r="D276" s="7"/>
      <c r="E276" s="7"/>
      <c r="F276" s="7"/>
      <c r="G276" s="7"/>
      <c r="H276" s="7"/>
      <c r="I276" s="7"/>
      <c r="J276" s="7"/>
      <c r="K276" s="7"/>
      <c r="L276" s="7"/>
      <c r="M276" s="7"/>
      <c r="N276" s="7"/>
      <c r="O276" s="7"/>
      <c r="P276" s="7"/>
      <c r="Q276" s="7"/>
      <c r="R276" s="7"/>
      <c r="S276" s="7"/>
      <c r="T276" s="7"/>
      <c r="U276" s="7"/>
      <c r="V276" s="7"/>
      <c r="W276" s="7"/>
    </row>
    <row r="277" ht="14.25" customHeight="1">
      <c r="A277" s="7"/>
      <c r="B277" s="7"/>
      <c r="C277" s="49"/>
      <c r="D277" s="7"/>
      <c r="E277" s="7"/>
      <c r="F277" s="7"/>
      <c r="G277" s="7"/>
      <c r="H277" s="7"/>
      <c r="I277" s="7"/>
      <c r="J277" s="7"/>
      <c r="K277" s="7"/>
      <c r="L277" s="7"/>
      <c r="M277" s="7"/>
      <c r="N277" s="7"/>
      <c r="O277" s="7"/>
      <c r="P277" s="7"/>
      <c r="Q277" s="7"/>
      <c r="R277" s="7"/>
      <c r="S277" s="7"/>
      <c r="T277" s="7"/>
      <c r="U277" s="7"/>
      <c r="V277" s="7"/>
      <c r="W277" s="7"/>
    </row>
    <row r="278" ht="14.25" customHeight="1">
      <c r="A278" s="7"/>
      <c r="B278" s="7"/>
      <c r="C278" s="49"/>
      <c r="D278" s="7"/>
      <c r="E278" s="7"/>
      <c r="F278" s="7"/>
      <c r="G278" s="7"/>
      <c r="H278" s="7"/>
      <c r="I278" s="7"/>
      <c r="J278" s="7"/>
      <c r="K278" s="7"/>
      <c r="L278" s="7"/>
      <c r="M278" s="7"/>
      <c r="N278" s="7"/>
      <c r="O278" s="7"/>
      <c r="P278" s="7"/>
      <c r="Q278" s="7"/>
      <c r="R278" s="7"/>
      <c r="S278" s="7"/>
      <c r="T278" s="7"/>
      <c r="U278" s="7"/>
      <c r="V278" s="7"/>
      <c r="W278" s="7"/>
    </row>
    <row r="279" ht="14.25" customHeight="1">
      <c r="A279" s="7"/>
      <c r="B279" s="7"/>
      <c r="C279" s="49"/>
      <c r="D279" s="7"/>
      <c r="E279" s="7"/>
      <c r="F279" s="7"/>
      <c r="G279" s="7"/>
      <c r="H279" s="7"/>
      <c r="I279" s="7"/>
      <c r="J279" s="7"/>
      <c r="K279" s="7"/>
      <c r="L279" s="7"/>
      <c r="M279" s="7"/>
      <c r="N279" s="7"/>
      <c r="O279" s="7"/>
      <c r="P279" s="7"/>
      <c r="Q279" s="7"/>
      <c r="R279" s="7"/>
      <c r="S279" s="7"/>
      <c r="T279" s="7"/>
      <c r="U279" s="7"/>
      <c r="V279" s="7"/>
      <c r="W279" s="7"/>
    </row>
    <row r="280" ht="14.25" customHeight="1">
      <c r="A280" s="7"/>
      <c r="B280" s="7"/>
      <c r="C280" s="49"/>
      <c r="D280" s="7"/>
      <c r="E280" s="7"/>
      <c r="F280" s="7"/>
      <c r="G280" s="7"/>
      <c r="H280" s="7"/>
      <c r="I280" s="7"/>
      <c r="J280" s="7"/>
      <c r="K280" s="7"/>
      <c r="L280" s="7"/>
      <c r="M280" s="7"/>
      <c r="N280" s="7"/>
      <c r="O280" s="7"/>
      <c r="P280" s="7"/>
      <c r="Q280" s="7"/>
      <c r="R280" s="7"/>
      <c r="S280" s="7"/>
      <c r="T280" s="7"/>
      <c r="U280" s="7"/>
      <c r="V280" s="7"/>
      <c r="W280" s="7"/>
    </row>
    <row r="281" ht="14.25" customHeight="1">
      <c r="A281" s="7"/>
      <c r="B281" s="7"/>
      <c r="C281" s="49"/>
      <c r="D281" s="7"/>
      <c r="E281" s="7"/>
      <c r="F281" s="7"/>
      <c r="G281" s="7"/>
      <c r="H281" s="7"/>
      <c r="I281" s="7"/>
      <c r="J281" s="7"/>
      <c r="K281" s="7"/>
      <c r="L281" s="7"/>
      <c r="M281" s="7"/>
      <c r="N281" s="7"/>
      <c r="O281" s="7"/>
      <c r="P281" s="7"/>
      <c r="Q281" s="7"/>
      <c r="R281" s="7"/>
      <c r="S281" s="7"/>
      <c r="T281" s="7"/>
      <c r="U281" s="7"/>
      <c r="V281" s="7"/>
      <c r="W281" s="7"/>
    </row>
    <row r="282" ht="14.25" customHeight="1">
      <c r="A282" s="7"/>
      <c r="B282" s="7"/>
      <c r="C282" s="49"/>
      <c r="D282" s="7"/>
      <c r="E282" s="7"/>
      <c r="F282" s="7"/>
      <c r="G282" s="7"/>
      <c r="H282" s="7"/>
      <c r="I282" s="7"/>
      <c r="J282" s="7"/>
      <c r="K282" s="7"/>
      <c r="L282" s="7"/>
      <c r="M282" s="7"/>
      <c r="N282" s="7"/>
      <c r="O282" s="7"/>
      <c r="P282" s="7"/>
      <c r="Q282" s="7"/>
      <c r="R282" s="7"/>
      <c r="S282" s="7"/>
      <c r="T282" s="7"/>
      <c r="U282" s="7"/>
      <c r="V282" s="7"/>
      <c r="W282" s="7"/>
    </row>
    <row r="283" ht="14.25" customHeight="1">
      <c r="A283" s="7"/>
      <c r="B283" s="7"/>
      <c r="C283" s="49"/>
      <c r="D283" s="7"/>
      <c r="E283" s="7"/>
      <c r="F283" s="7"/>
      <c r="G283" s="7"/>
      <c r="H283" s="7"/>
      <c r="I283" s="7"/>
      <c r="J283" s="7"/>
      <c r="K283" s="7"/>
      <c r="L283" s="7"/>
      <c r="M283" s="7"/>
      <c r="N283" s="7"/>
      <c r="O283" s="7"/>
      <c r="P283" s="7"/>
      <c r="Q283" s="7"/>
      <c r="R283" s="7"/>
      <c r="S283" s="7"/>
      <c r="T283" s="7"/>
      <c r="U283" s="7"/>
      <c r="V283" s="7"/>
      <c r="W283" s="7"/>
    </row>
    <row r="284" ht="14.25" customHeight="1">
      <c r="A284" s="7"/>
      <c r="B284" s="7"/>
      <c r="C284" s="49"/>
      <c r="D284" s="7"/>
      <c r="E284" s="7"/>
      <c r="F284" s="7"/>
      <c r="G284" s="7"/>
      <c r="H284" s="7"/>
      <c r="I284" s="7"/>
      <c r="J284" s="7"/>
      <c r="K284" s="7"/>
      <c r="L284" s="7"/>
      <c r="M284" s="7"/>
      <c r="N284" s="7"/>
      <c r="O284" s="7"/>
      <c r="P284" s="7"/>
      <c r="Q284" s="7"/>
      <c r="R284" s="7"/>
      <c r="S284" s="7"/>
      <c r="T284" s="7"/>
      <c r="U284" s="7"/>
      <c r="V284" s="7"/>
      <c r="W284" s="7"/>
    </row>
    <row r="285" ht="14.25" customHeight="1">
      <c r="A285" s="7"/>
      <c r="B285" s="7"/>
      <c r="C285" s="49"/>
      <c r="D285" s="7"/>
      <c r="E285" s="7"/>
      <c r="F285" s="7"/>
      <c r="G285" s="7"/>
      <c r="H285" s="7"/>
      <c r="I285" s="7"/>
      <c r="J285" s="7"/>
      <c r="K285" s="7"/>
      <c r="L285" s="7"/>
      <c r="M285" s="7"/>
      <c r="N285" s="7"/>
      <c r="O285" s="7"/>
      <c r="P285" s="7"/>
      <c r="Q285" s="7"/>
      <c r="R285" s="7"/>
      <c r="S285" s="7"/>
      <c r="T285" s="7"/>
      <c r="U285" s="7"/>
      <c r="V285" s="7"/>
      <c r="W285" s="7"/>
    </row>
    <row r="286" ht="14.25" customHeight="1">
      <c r="A286" s="7"/>
      <c r="B286" s="7"/>
      <c r="C286" s="49"/>
      <c r="D286" s="7"/>
      <c r="E286" s="7"/>
      <c r="F286" s="7"/>
      <c r="G286" s="7"/>
      <c r="H286" s="7"/>
      <c r="I286" s="7"/>
      <c r="J286" s="7"/>
      <c r="K286" s="7"/>
      <c r="L286" s="7"/>
      <c r="M286" s="7"/>
      <c r="N286" s="7"/>
      <c r="O286" s="7"/>
      <c r="P286" s="7"/>
      <c r="Q286" s="7"/>
      <c r="R286" s="7"/>
      <c r="S286" s="7"/>
      <c r="T286" s="7"/>
      <c r="U286" s="7"/>
      <c r="V286" s="7"/>
      <c r="W286" s="7"/>
    </row>
    <row r="287" ht="14.25" customHeight="1">
      <c r="A287" s="7"/>
      <c r="B287" s="7"/>
      <c r="C287" s="49"/>
      <c r="D287" s="7"/>
      <c r="E287" s="7"/>
      <c r="F287" s="7"/>
      <c r="G287" s="7"/>
      <c r="H287" s="7"/>
      <c r="I287" s="7"/>
      <c r="J287" s="7"/>
      <c r="K287" s="7"/>
      <c r="L287" s="7"/>
      <c r="M287" s="7"/>
      <c r="N287" s="7"/>
      <c r="O287" s="7"/>
      <c r="P287" s="7"/>
      <c r="Q287" s="7"/>
      <c r="R287" s="7"/>
      <c r="S287" s="7"/>
      <c r="T287" s="7"/>
      <c r="U287" s="7"/>
      <c r="V287" s="7"/>
      <c r="W287" s="7"/>
    </row>
    <row r="288" ht="14.25" customHeight="1">
      <c r="A288" s="7"/>
      <c r="B288" s="7"/>
      <c r="C288" s="49"/>
      <c r="D288" s="7"/>
      <c r="E288" s="7"/>
      <c r="F288" s="7"/>
      <c r="G288" s="7"/>
      <c r="H288" s="7"/>
      <c r="I288" s="7"/>
      <c r="J288" s="7"/>
      <c r="K288" s="7"/>
      <c r="L288" s="7"/>
      <c r="M288" s="7"/>
      <c r="N288" s="7"/>
      <c r="O288" s="7"/>
      <c r="P288" s="7"/>
      <c r="Q288" s="7"/>
      <c r="R288" s="7"/>
      <c r="S288" s="7"/>
      <c r="T288" s="7"/>
      <c r="U288" s="7"/>
      <c r="V288" s="7"/>
      <c r="W288" s="7"/>
    </row>
    <row r="289" ht="14.25" customHeight="1">
      <c r="A289" s="7"/>
      <c r="B289" s="7"/>
      <c r="C289" s="49"/>
      <c r="D289" s="7"/>
      <c r="E289" s="7"/>
      <c r="F289" s="7"/>
      <c r="G289" s="7"/>
      <c r="H289" s="7"/>
      <c r="I289" s="7"/>
      <c r="J289" s="7"/>
      <c r="K289" s="7"/>
      <c r="L289" s="7"/>
      <c r="M289" s="7"/>
      <c r="N289" s="7"/>
      <c r="O289" s="7"/>
      <c r="P289" s="7"/>
      <c r="Q289" s="7"/>
      <c r="R289" s="7"/>
      <c r="S289" s="7"/>
      <c r="T289" s="7"/>
      <c r="U289" s="7"/>
      <c r="V289" s="7"/>
      <c r="W289" s="7"/>
    </row>
    <row r="290" ht="14.25" customHeight="1">
      <c r="A290" s="7"/>
      <c r="B290" s="7"/>
      <c r="C290" s="49"/>
      <c r="D290" s="7"/>
      <c r="E290" s="7"/>
      <c r="F290" s="7"/>
      <c r="G290" s="7"/>
      <c r="H290" s="7"/>
      <c r="I290" s="7"/>
      <c r="J290" s="7"/>
      <c r="K290" s="7"/>
      <c r="L290" s="7"/>
      <c r="M290" s="7"/>
      <c r="N290" s="7"/>
      <c r="O290" s="7"/>
      <c r="P290" s="7"/>
      <c r="Q290" s="7"/>
      <c r="R290" s="7"/>
      <c r="S290" s="7"/>
      <c r="T290" s="7"/>
      <c r="U290" s="7"/>
      <c r="V290" s="7"/>
      <c r="W290" s="7"/>
    </row>
    <row r="291" ht="14.25" customHeight="1">
      <c r="A291" s="7"/>
      <c r="B291" s="7"/>
      <c r="C291" s="49"/>
      <c r="D291" s="7"/>
      <c r="E291" s="7"/>
      <c r="F291" s="7"/>
      <c r="G291" s="7"/>
      <c r="H291" s="7"/>
      <c r="I291" s="7"/>
      <c r="J291" s="7"/>
      <c r="K291" s="7"/>
      <c r="L291" s="7"/>
      <c r="M291" s="7"/>
      <c r="N291" s="7"/>
      <c r="O291" s="7"/>
      <c r="P291" s="7"/>
      <c r="Q291" s="7"/>
      <c r="R291" s="7"/>
      <c r="S291" s="7"/>
      <c r="T291" s="7"/>
      <c r="U291" s="7"/>
      <c r="V291" s="7"/>
      <c r="W291" s="7"/>
    </row>
    <row r="292" ht="14.25" customHeight="1">
      <c r="A292" s="7"/>
      <c r="B292" s="7"/>
      <c r="C292" s="49"/>
      <c r="D292" s="7"/>
      <c r="E292" s="7"/>
      <c r="F292" s="7"/>
      <c r="G292" s="7"/>
      <c r="H292" s="7"/>
      <c r="I292" s="7"/>
      <c r="J292" s="7"/>
      <c r="K292" s="7"/>
      <c r="L292" s="7"/>
      <c r="M292" s="7"/>
      <c r="N292" s="7"/>
      <c r="O292" s="7"/>
      <c r="P292" s="7"/>
      <c r="Q292" s="7"/>
      <c r="R292" s="7"/>
      <c r="S292" s="7"/>
      <c r="T292" s="7"/>
      <c r="U292" s="7"/>
      <c r="V292" s="7"/>
      <c r="W292" s="7"/>
    </row>
    <row r="293" ht="14.25" customHeight="1">
      <c r="A293" s="7"/>
      <c r="B293" s="7"/>
      <c r="C293" s="49"/>
      <c r="D293" s="7"/>
      <c r="E293" s="7"/>
      <c r="F293" s="7"/>
      <c r="G293" s="7"/>
      <c r="H293" s="7"/>
      <c r="I293" s="7"/>
      <c r="J293" s="7"/>
      <c r="K293" s="7"/>
      <c r="L293" s="7"/>
      <c r="M293" s="7"/>
      <c r="N293" s="7"/>
      <c r="O293" s="7"/>
      <c r="P293" s="7"/>
      <c r="Q293" s="7"/>
      <c r="R293" s="7"/>
      <c r="S293" s="7"/>
      <c r="T293" s="7"/>
      <c r="U293" s="7"/>
      <c r="V293" s="7"/>
      <c r="W293" s="7"/>
    </row>
    <row r="294" ht="14.25" customHeight="1">
      <c r="A294" s="7"/>
      <c r="B294" s="7"/>
      <c r="C294" s="49"/>
      <c r="D294" s="7"/>
      <c r="E294" s="7"/>
      <c r="F294" s="7"/>
      <c r="G294" s="7"/>
      <c r="H294" s="7"/>
      <c r="I294" s="7"/>
      <c r="J294" s="7"/>
      <c r="K294" s="7"/>
      <c r="L294" s="7"/>
      <c r="M294" s="7"/>
      <c r="N294" s="7"/>
      <c r="O294" s="7"/>
      <c r="P294" s="7"/>
      <c r="Q294" s="7"/>
      <c r="R294" s="7"/>
      <c r="S294" s="7"/>
      <c r="T294" s="7"/>
      <c r="U294" s="7"/>
      <c r="V294" s="7"/>
      <c r="W294" s="7"/>
    </row>
    <row r="295" ht="14.25" customHeight="1">
      <c r="A295" s="7"/>
      <c r="B295" s="7"/>
      <c r="C295" s="49"/>
      <c r="D295" s="7"/>
      <c r="E295" s="7"/>
      <c r="F295" s="7"/>
      <c r="G295" s="7"/>
      <c r="H295" s="7"/>
      <c r="I295" s="7"/>
      <c r="J295" s="7"/>
      <c r="K295" s="7"/>
      <c r="L295" s="7"/>
      <c r="M295" s="7"/>
      <c r="N295" s="7"/>
      <c r="O295" s="7"/>
      <c r="P295" s="7"/>
      <c r="Q295" s="7"/>
      <c r="R295" s="7"/>
      <c r="S295" s="7"/>
      <c r="T295" s="7"/>
      <c r="U295" s="7"/>
      <c r="V295" s="7"/>
      <c r="W295" s="7"/>
    </row>
    <row r="296" ht="14.25" customHeight="1">
      <c r="A296" s="7"/>
      <c r="B296" s="7"/>
      <c r="C296" s="49"/>
      <c r="D296" s="7"/>
      <c r="E296" s="7"/>
      <c r="F296" s="7"/>
      <c r="G296" s="7"/>
      <c r="H296" s="7"/>
      <c r="I296" s="7"/>
      <c r="J296" s="7"/>
      <c r="K296" s="7"/>
      <c r="L296" s="7"/>
      <c r="M296" s="7"/>
      <c r="N296" s="7"/>
      <c r="O296" s="7"/>
      <c r="P296" s="7"/>
      <c r="Q296" s="7"/>
      <c r="R296" s="7"/>
      <c r="S296" s="7"/>
      <c r="T296" s="7"/>
      <c r="U296" s="7"/>
      <c r="V296" s="7"/>
      <c r="W296" s="7"/>
    </row>
    <row r="297" ht="14.25" customHeight="1">
      <c r="A297" s="7"/>
      <c r="B297" s="7"/>
      <c r="C297" s="49"/>
      <c r="D297" s="7"/>
      <c r="E297" s="7"/>
      <c r="F297" s="7"/>
      <c r="G297" s="7"/>
      <c r="H297" s="7"/>
      <c r="I297" s="7"/>
      <c r="J297" s="7"/>
      <c r="K297" s="7"/>
      <c r="L297" s="7"/>
      <c r="M297" s="7"/>
      <c r="N297" s="7"/>
      <c r="O297" s="7"/>
      <c r="P297" s="7"/>
      <c r="Q297" s="7"/>
      <c r="R297" s="7"/>
      <c r="S297" s="7"/>
      <c r="T297" s="7"/>
      <c r="U297" s="7"/>
      <c r="V297" s="7"/>
      <c r="W297" s="7"/>
    </row>
    <row r="298" ht="14.25" customHeight="1">
      <c r="A298" s="7"/>
      <c r="B298" s="7"/>
      <c r="C298" s="49"/>
      <c r="D298" s="7"/>
      <c r="E298" s="7"/>
      <c r="F298" s="7"/>
      <c r="G298" s="7"/>
      <c r="H298" s="7"/>
      <c r="I298" s="7"/>
      <c r="J298" s="7"/>
      <c r="K298" s="7"/>
      <c r="L298" s="7"/>
      <c r="M298" s="7"/>
      <c r="N298" s="7"/>
      <c r="O298" s="7"/>
      <c r="P298" s="7"/>
      <c r="Q298" s="7"/>
      <c r="R298" s="7"/>
      <c r="S298" s="7"/>
      <c r="T298" s="7"/>
      <c r="U298" s="7"/>
      <c r="V298" s="7"/>
      <c r="W298" s="7"/>
    </row>
    <row r="299" ht="14.25" customHeight="1">
      <c r="A299" s="7"/>
      <c r="B299" s="7"/>
      <c r="C299" s="49"/>
      <c r="D299" s="7"/>
      <c r="E299" s="7"/>
      <c r="F299" s="7"/>
      <c r="G299" s="7"/>
      <c r="H299" s="7"/>
      <c r="I299" s="7"/>
      <c r="J299" s="7"/>
      <c r="K299" s="7"/>
      <c r="L299" s="7"/>
      <c r="M299" s="7"/>
      <c r="N299" s="7"/>
      <c r="O299" s="7"/>
      <c r="P299" s="7"/>
      <c r="Q299" s="7"/>
      <c r="R299" s="7"/>
      <c r="S299" s="7"/>
      <c r="T299" s="7"/>
      <c r="U299" s="7"/>
      <c r="V299" s="7"/>
      <c r="W299" s="7"/>
    </row>
    <row r="300" ht="14.25" customHeight="1">
      <c r="A300" s="7"/>
      <c r="B300" s="7"/>
      <c r="C300" s="49"/>
      <c r="D300" s="7"/>
      <c r="E300" s="7"/>
      <c r="F300" s="7"/>
      <c r="G300" s="7"/>
      <c r="H300" s="7"/>
      <c r="I300" s="7"/>
      <c r="J300" s="7"/>
      <c r="K300" s="7"/>
      <c r="L300" s="7"/>
      <c r="M300" s="7"/>
      <c r="N300" s="7"/>
      <c r="O300" s="7"/>
      <c r="P300" s="7"/>
      <c r="Q300" s="7"/>
      <c r="R300" s="7"/>
      <c r="S300" s="7"/>
      <c r="T300" s="7"/>
      <c r="U300" s="7"/>
      <c r="V300" s="7"/>
      <c r="W300" s="7"/>
    </row>
    <row r="301" ht="14.25" customHeight="1">
      <c r="A301" s="7"/>
      <c r="B301" s="7"/>
      <c r="C301" s="49"/>
      <c r="D301" s="7"/>
      <c r="E301" s="7"/>
      <c r="F301" s="7"/>
      <c r="G301" s="7"/>
      <c r="H301" s="7"/>
      <c r="I301" s="7"/>
      <c r="J301" s="7"/>
      <c r="K301" s="7"/>
      <c r="L301" s="7"/>
      <c r="M301" s="7"/>
      <c r="N301" s="7"/>
      <c r="O301" s="7"/>
      <c r="P301" s="7"/>
      <c r="Q301" s="7"/>
      <c r="R301" s="7"/>
      <c r="S301" s="7"/>
      <c r="T301" s="7"/>
      <c r="U301" s="7"/>
      <c r="V301" s="7"/>
      <c r="W301" s="7"/>
    </row>
    <row r="302" ht="14.25" customHeight="1">
      <c r="A302" s="7"/>
      <c r="B302" s="7"/>
      <c r="C302" s="49"/>
      <c r="D302" s="7"/>
      <c r="E302" s="7"/>
      <c r="F302" s="7"/>
      <c r="G302" s="7"/>
      <c r="H302" s="7"/>
      <c r="I302" s="7"/>
      <c r="J302" s="7"/>
      <c r="K302" s="7"/>
      <c r="L302" s="7"/>
      <c r="M302" s="7"/>
      <c r="N302" s="7"/>
      <c r="O302" s="7"/>
      <c r="P302" s="7"/>
      <c r="Q302" s="7"/>
      <c r="R302" s="7"/>
      <c r="S302" s="7"/>
      <c r="T302" s="7"/>
      <c r="U302" s="7"/>
      <c r="V302" s="7"/>
      <c r="W302" s="7"/>
    </row>
    <row r="303" ht="14.25" customHeight="1">
      <c r="A303" s="7"/>
      <c r="B303" s="7"/>
      <c r="C303" s="49"/>
      <c r="D303" s="7"/>
      <c r="E303" s="7"/>
      <c r="F303" s="7"/>
      <c r="G303" s="7"/>
      <c r="H303" s="7"/>
      <c r="I303" s="7"/>
      <c r="J303" s="7"/>
      <c r="K303" s="7"/>
      <c r="L303" s="7"/>
      <c r="M303" s="7"/>
      <c r="N303" s="7"/>
      <c r="O303" s="7"/>
      <c r="P303" s="7"/>
      <c r="Q303" s="7"/>
      <c r="R303" s="7"/>
      <c r="S303" s="7"/>
      <c r="T303" s="7"/>
      <c r="U303" s="7"/>
      <c r="V303" s="7"/>
      <c r="W303" s="7"/>
    </row>
    <row r="304" ht="14.25" customHeight="1">
      <c r="A304" s="7"/>
      <c r="B304" s="7"/>
      <c r="C304" s="49"/>
      <c r="D304" s="7"/>
      <c r="E304" s="7"/>
      <c r="F304" s="7"/>
      <c r="G304" s="7"/>
      <c r="H304" s="7"/>
      <c r="I304" s="7"/>
      <c r="J304" s="7"/>
      <c r="K304" s="7"/>
      <c r="L304" s="7"/>
      <c r="M304" s="7"/>
      <c r="N304" s="7"/>
      <c r="O304" s="7"/>
      <c r="P304" s="7"/>
      <c r="Q304" s="7"/>
      <c r="R304" s="7"/>
      <c r="S304" s="7"/>
      <c r="T304" s="7"/>
      <c r="U304" s="7"/>
      <c r="V304" s="7"/>
      <c r="W304" s="7"/>
    </row>
    <row r="305" ht="14.25" customHeight="1">
      <c r="A305" s="7"/>
      <c r="B305" s="7"/>
      <c r="C305" s="49"/>
      <c r="D305" s="7"/>
      <c r="E305" s="7"/>
      <c r="F305" s="7"/>
      <c r="G305" s="7"/>
      <c r="H305" s="7"/>
      <c r="I305" s="7"/>
      <c r="J305" s="7"/>
      <c r="K305" s="7"/>
      <c r="L305" s="7"/>
      <c r="M305" s="7"/>
      <c r="N305" s="7"/>
      <c r="O305" s="7"/>
      <c r="P305" s="7"/>
      <c r="Q305" s="7"/>
      <c r="R305" s="7"/>
      <c r="S305" s="7"/>
      <c r="T305" s="7"/>
      <c r="U305" s="7"/>
      <c r="V305" s="7"/>
      <c r="W305" s="7"/>
    </row>
    <row r="306" ht="14.25" customHeight="1">
      <c r="A306" s="7"/>
      <c r="B306" s="7"/>
      <c r="C306" s="49"/>
      <c r="D306" s="7"/>
      <c r="E306" s="7"/>
      <c r="F306" s="7"/>
      <c r="G306" s="7"/>
      <c r="H306" s="7"/>
      <c r="I306" s="7"/>
      <c r="J306" s="7"/>
      <c r="K306" s="7"/>
      <c r="L306" s="7"/>
      <c r="M306" s="7"/>
      <c r="N306" s="7"/>
      <c r="O306" s="7"/>
      <c r="P306" s="7"/>
      <c r="Q306" s="7"/>
      <c r="R306" s="7"/>
      <c r="S306" s="7"/>
      <c r="T306" s="7"/>
      <c r="U306" s="7"/>
      <c r="V306" s="7"/>
      <c r="W306" s="7"/>
    </row>
    <row r="307" ht="14.25" customHeight="1">
      <c r="A307" s="7"/>
      <c r="B307" s="7"/>
      <c r="C307" s="49"/>
      <c r="D307" s="7"/>
      <c r="E307" s="7"/>
      <c r="F307" s="7"/>
      <c r="G307" s="7"/>
      <c r="H307" s="7"/>
      <c r="I307" s="7"/>
      <c r="J307" s="7"/>
      <c r="K307" s="7"/>
      <c r="L307" s="7"/>
      <c r="M307" s="7"/>
      <c r="N307" s="7"/>
      <c r="O307" s="7"/>
      <c r="P307" s="7"/>
      <c r="Q307" s="7"/>
      <c r="R307" s="7"/>
      <c r="S307" s="7"/>
      <c r="T307" s="7"/>
      <c r="U307" s="7"/>
      <c r="V307" s="7"/>
      <c r="W307" s="7"/>
    </row>
    <row r="308" ht="14.25" customHeight="1">
      <c r="A308" s="7"/>
      <c r="B308" s="7"/>
      <c r="C308" s="49"/>
      <c r="D308" s="7"/>
      <c r="E308" s="7"/>
      <c r="F308" s="7"/>
      <c r="G308" s="7"/>
      <c r="H308" s="7"/>
      <c r="I308" s="7"/>
      <c r="J308" s="7"/>
      <c r="K308" s="7"/>
      <c r="L308" s="7"/>
      <c r="M308" s="7"/>
      <c r="N308" s="7"/>
      <c r="O308" s="7"/>
      <c r="P308" s="7"/>
      <c r="Q308" s="7"/>
      <c r="R308" s="7"/>
      <c r="S308" s="7"/>
      <c r="T308" s="7"/>
      <c r="U308" s="7"/>
      <c r="V308" s="7"/>
      <c r="W308" s="7"/>
    </row>
    <row r="309" ht="14.25" customHeight="1">
      <c r="A309" s="7"/>
      <c r="B309" s="7"/>
      <c r="C309" s="49"/>
      <c r="D309" s="7"/>
      <c r="E309" s="7"/>
      <c r="F309" s="7"/>
      <c r="G309" s="7"/>
      <c r="H309" s="7"/>
      <c r="I309" s="7"/>
      <c r="J309" s="7"/>
      <c r="K309" s="7"/>
      <c r="L309" s="7"/>
      <c r="M309" s="7"/>
      <c r="N309" s="7"/>
      <c r="O309" s="7"/>
      <c r="P309" s="7"/>
      <c r="Q309" s="7"/>
      <c r="R309" s="7"/>
      <c r="S309" s="7"/>
      <c r="T309" s="7"/>
      <c r="U309" s="7"/>
      <c r="V309" s="7"/>
      <c r="W309" s="7"/>
    </row>
    <row r="310" ht="14.25" customHeight="1">
      <c r="A310" s="7"/>
      <c r="B310" s="7"/>
      <c r="C310" s="49"/>
      <c r="D310" s="7"/>
      <c r="E310" s="7"/>
      <c r="F310" s="7"/>
      <c r="G310" s="7"/>
      <c r="H310" s="7"/>
      <c r="I310" s="7"/>
      <c r="J310" s="7"/>
      <c r="K310" s="7"/>
      <c r="L310" s="7"/>
      <c r="M310" s="7"/>
      <c r="N310" s="7"/>
      <c r="O310" s="7"/>
      <c r="P310" s="7"/>
      <c r="Q310" s="7"/>
      <c r="R310" s="7"/>
      <c r="S310" s="7"/>
      <c r="T310" s="7"/>
      <c r="U310" s="7"/>
      <c r="V310" s="7"/>
      <c r="W310" s="7"/>
    </row>
    <row r="311" ht="14.25" customHeight="1">
      <c r="A311" s="7"/>
      <c r="B311" s="7"/>
      <c r="C311" s="49"/>
      <c r="D311" s="7"/>
      <c r="E311" s="7"/>
      <c r="F311" s="7"/>
      <c r="G311" s="7"/>
      <c r="H311" s="7"/>
      <c r="I311" s="7"/>
      <c r="J311" s="7"/>
      <c r="K311" s="7"/>
      <c r="L311" s="7"/>
      <c r="M311" s="7"/>
      <c r="N311" s="7"/>
      <c r="O311" s="7"/>
      <c r="P311" s="7"/>
      <c r="Q311" s="7"/>
      <c r="R311" s="7"/>
      <c r="S311" s="7"/>
      <c r="T311" s="7"/>
      <c r="U311" s="7"/>
      <c r="V311" s="7"/>
      <c r="W311" s="7"/>
    </row>
    <row r="312" ht="14.25" customHeight="1">
      <c r="A312" s="7"/>
      <c r="B312" s="7"/>
      <c r="C312" s="49"/>
      <c r="D312" s="7"/>
      <c r="E312" s="7"/>
      <c r="F312" s="7"/>
      <c r="G312" s="7"/>
      <c r="H312" s="7"/>
      <c r="I312" s="7"/>
      <c r="J312" s="7"/>
      <c r="K312" s="7"/>
      <c r="L312" s="7"/>
      <c r="M312" s="7"/>
      <c r="N312" s="7"/>
      <c r="O312" s="7"/>
      <c r="P312" s="7"/>
      <c r="Q312" s="7"/>
      <c r="R312" s="7"/>
      <c r="S312" s="7"/>
      <c r="T312" s="7"/>
      <c r="U312" s="7"/>
      <c r="V312" s="7"/>
      <c r="W312" s="7"/>
    </row>
    <row r="313" ht="14.25" customHeight="1">
      <c r="A313" s="7"/>
      <c r="B313" s="7"/>
      <c r="C313" s="49"/>
      <c r="D313" s="7"/>
      <c r="E313" s="7"/>
      <c r="F313" s="7"/>
      <c r="G313" s="7"/>
      <c r="H313" s="7"/>
      <c r="I313" s="7"/>
      <c r="J313" s="7"/>
      <c r="K313" s="7"/>
      <c r="L313" s="7"/>
      <c r="M313" s="7"/>
      <c r="N313" s="7"/>
      <c r="O313" s="7"/>
      <c r="P313" s="7"/>
      <c r="Q313" s="7"/>
      <c r="R313" s="7"/>
      <c r="S313" s="7"/>
      <c r="T313" s="7"/>
      <c r="U313" s="7"/>
      <c r="V313" s="7"/>
      <c r="W313" s="7"/>
    </row>
    <row r="314" ht="14.25" customHeight="1">
      <c r="A314" s="7"/>
      <c r="B314" s="7"/>
      <c r="C314" s="49"/>
      <c r="D314" s="7"/>
      <c r="E314" s="7"/>
      <c r="F314" s="7"/>
      <c r="G314" s="7"/>
      <c r="H314" s="7"/>
      <c r="I314" s="7"/>
      <c r="J314" s="7"/>
      <c r="K314" s="7"/>
      <c r="L314" s="7"/>
      <c r="M314" s="7"/>
      <c r="N314" s="7"/>
      <c r="O314" s="7"/>
      <c r="P314" s="7"/>
      <c r="Q314" s="7"/>
      <c r="R314" s="7"/>
      <c r="S314" s="7"/>
      <c r="T314" s="7"/>
      <c r="U314" s="7"/>
      <c r="V314" s="7"/>
      <c r="W314" s="7"/>
    </row>
    <row r="315" ht="14.25" customHeight="1">
      <c r="A315" s="7"/>
      <c r="B315" s="7"/>
      <c r="C315" s="49"/>
      <c r="D315" s="7"/>
      <c r="E315" s="7"/>
      <c r="F315" s="7"/>
      <c r="G315" s="7"/>
      <c r="H315" s="7"/>
      <c r="I315" s="7"/>
      <c r="J315" s="7"/>
      <c r="K315" s="7"/>
      <c r="L315" s="7"/>
      <c r="M315" s="7"/>
      <c r="N315" s="7"/>
      <c r="O315" s="7"/>
      <c r="P315" s="7"/>
      <c r="Q315" s="7"/>
      <c r="R315" s="7"/>
      <c r="S315" s="7"/>
      <c r="T315" s="7"/>
      <c r="U315" s="7"/>
      <c r="V315" s="7"/>
      <c r="W315" s="7"/>
    </row>
    <row r="316" ht="14.25" customHeight="1">
      <c r="A316" s="7"/>
      <c r="B316" s="7"/>
      <c r="C316" s="49"/>
      <c r="D316" s="7"/>
      <c r="E316" s="7"/>
      <c r="F316" s="7"/>
      <c r="G316" s="7"/>
      <c r="H316" s="7"/>
      <c r="I316" s="7"/>
      <c r="J316" s="7"/>
      <c r="K316" s="7"/>
      <c r="L316" s="7"/>
      <c r="M316" s="7"/>
      <c r="N316" s="7"/>
      <c r="O316" s="7"/>
      <c r="P316" s="7"/>
      <c r="Q316" s="7"/>
      <c r="R316" s="7"/>
      <c r="S316" s="7"/>
      <c r="T316" s="7"/>
      <c r="U316" s="7"/>
      <c r="V316" s="7"/>
      <c r="W316" s="7"/>
    </row>
    <row r="317" ht="14.25" customHeight="1">
      <c r="A317" s="7"/>
      <c r="B317" s="7"/>
      <c r="C317" s="49"/>
      <c r="D317" s="7"/>
      <c r="E317" s="7"/>
      <c r="F317" s="7"/>
      <c r="G317" s="7"/>
      <c r="H317" s="7"/>
      <c r="I317" s="7"/>
      <c r="J317" s="7"/>
      <c r="K317" s="7"/>
      <c r="L317" s="7"/>
      <c r="M317" s="7"/>
      <c r="N317" s="7"/>
      <c r="O317" s="7"/>
      <c r="P317" s="7"/>
      <c r="Q317" s="7"/>
      <c r="R317" s="7"/>
      <c r="S317" s="7"/>
      <c r="T317" s="7"/>
      <c r="U317" s="7"/>
      <c r="V317" s="7"/>
      <c r="W317" s="7"/>
    </row>
    <row r="318" ht="14.25" customHeight="1">
      <c r="A318" s="7"/>
      <c r="B318" s="7"/>
      <c r="C318" s="49"/>
      <c r="D318" s="7"/>
      <c r="E318" s="7"/>
      <c r="F318" s="7"/>
      <c r="G318" s="7"/>
      <c r="H318" s="7"/>
      <c r="I318" s="7"/>
      <c r="J318" s="7"/>
      <c r="K318" s="7"/>
      <c r="L318" s="7"/>
      <c r="M318" s="7"/>
      <c r="N318" s="7"/>
      <c r="O318" s="7"/>
      <c r="P318" s="7"/>
      <c r="Q318" s="7"/>
      <c r="R318" s="7"/>
      <c r="S318" s="7"/>
      <c r="T318" s="7"/>
      <c r="U318" s="7"/>
      <c r="V318" s="7"/>
      <c r="W318" s="7"/>
    </row>
    <row r="319" ht="14.25" customHeight="1">
      <c r="A319" s="7"/>
      <c r="B319" s="7"/>
      <c r="C319" s="49"/>
      <c r="D319" s="7"/>
      <c r="E319" s="7"/>
      <c r="F319" s="7"/>
      <c r="G319" s="7"/>
      <c r="H319" s="7"/>
      <c r="I319" s="7"/>
      <c r="J319" s="7"/>
      <c r="K319" s="7"/>
      <c r="L319" s="7"/>
      <c r="M319" s="7"/>
      <c r="N319" s="7"/>
      <c r="O319" s="7"/>
      <c r="P319" s="7"/>
      <c r="Q319" s="7"/>
      <c r="R319" s="7"/>
      <c r="S319" s="7"/>
      <c r="T319" s="7"/>
      <c r="U319" s="7"/>
      <c r="V319" s="7"/>
      <c r="W319" s="7"/>
    </row>
    <row r="320" ht="14.25" customHeight="1">
      <c r="A320" s="7"/>
      <c r="B320" s="7"/>
      <c r="C320" s="49"/>
      <c r="D320" s="7"/>
      <c r="E320" s="7"/>
      <c r="F320" s="7"/>
      <c r="G320" s="7"/>
      <c r="H320" s="7"/>
      <c r="I320" s="7"/>
      <c r="J320" s="7"/>
      <c r="K320" s="7"/>
      <c r="L320" s="7"/>
      <c r="M320" s="7"/>
      <c r="N320" s="7"/>
      <c r="O320" s="7"/>
      <c r="P320" s="7"/>
      <c r="Q320" s="7"/>
      <c r="R320" s="7"/>
      <c r="S320" s="7"/>
      <c r="T320" s="7"/>
      <c r="U320" s="7"/>
      <c r="V320" s="7"/>
      <c r="W320" s="7"/>
    </row>
    <row r="321" ht="14.25" customHeight="1">
      <c r="A321" s="7"/>
      <c r="B321" s="7"/>
      <c r="C321" s="49"/>
      <c r="D321" s="7"/>
      <c r="E321" s="7"/>
      <c r="F321" s="7"/>
      <c r="G321" s="7"/>
      <c r="H321" s="7"/>
      <c r="I321" s="7"/>
      <c r="J321" s="7"/>
      <c r="K321" s="7"/>
      <c r="L321" s="7"/>
      <c r="M321" s="7"/>
      <c r="N321" s="7"/>
      <c r="O321" s="7"/>
      <c r="P321" s="7"/>
      <c r="Q321" s="7"/>
      <c r="R321" s="7"/>
      <c r="S321" s="7"/>
      <c r="T321" s="7"/>
      <c r="U321" s="7"/>
      <c r="V321" s="7"/>
      <c r="W321" s="7"/>
    </row>
    <row r="322" ht="14.25" customHeight="1">
      <c r="A322" s="7"/>
      <c r="B322" s="7"/>
      <c r="C322" s="49"/>
      <c r="D322" s="7"/>
      <c r="E322" s="7"/>
      <c r="F322" s="7"/>
      <c r="G322" s="7"/>
      <c r="H322" s="7"/>
      <c r="I322" s="7"/>
      <c r="J322" s="7"/>
      <c r="K322" s="7"/>
      <c r="L322" s="7"/>
      <c r="M322" s="7"/>
      <c r="N322" s="7"/>
      <c r="O322" s="7"/>
      <c r="P322" s="7"/>
      <c r="Q322" s="7"/>
      <c r="R322" s="7"/>
      <c r="S322" s="7"/>
      <c r="T322" s="7"/>
      <c r="U322" s="7"/>
      <c r="V322" s="7"/>
      <c r="W322" s="7"/>
    </row>
    <row r="323" ht="14.25" customHeight="1">
      <c r="A323" s="7"/>
      <c r="B323" s="7"/>
      <c r="C323" s="49"/>
      <c r="D323" s="7"/>
      <c r="E323" s="7"/>
      <c r="F323" s="7"/>
      <c r="G323" s="7"/>
      <c r="H323" s="7"/>
      <c r="I323" s="7"/>
      <c r="J323" s="7"/>
      <c r="K323" s="7"/>
      <c r="L323" s="7"/>
      <c r="M323" s="7"/>
      <c r="N323" s="7"/>
      <c r="O323" s="7"/>
      <c r="P323" s="7"/>
      <c r="Q323" s="7"/>
      <c r="R323" s="7"/>
      <c r="S323" s="7"/>
      <c r="T323" s="7"/>
      <c r="U323" s="7"/>
      <c r="V323" s="7"/>
      <c r="W323" s="7"/>
    </row>
    <row r="324" ht="14.25" customHeight="1">
      <c r="A324" s="7"/>
      <c r="B324" s="7"/>
      <c r="C324" s="49"/>
      <c r="D324" s="7"/>
      <c r="E324" s="7"/>
      <c r="F324" s="7"/>
      <c r="G324" s="7"/>
      <c r="H324" s="7"/>
      <c r="I324" s="7"/>
      <c r="J324" s="7"/>
      <c r="K324" s="7"/>
      <c r="L324" s="7"/>
      <c r="M324" s="7"/>
      <c r="N324" s="7"/>
      <c r="O324" s="7"/>
      <c r="P324" s="7"/>
      <c r="Q324" s="7"/>
      <c r="R324" s="7"/>
      <c r="S324" s="7"/>
      <c r="T324" s="7"/>
      <c r="U324" s="7"/>
      <c r="V324" s="7"/>
      <c r="W324" s="7"/>
    </row>
    <row r="325" ht="14.25" customHeight="1">
      <c r="A325" s="7"/>
      <c r="B325" s="7"/>
      <c r="C325" s="49"/>
      <c r="D325" s="7"/>
      <c r="E325" s="7"/>
      <c r="F325" s="7"/>
      <c r="G325" s="7"/>
      <c r="H325" s="7"/>
      <c r="I325" s="7"/>
      <c r="J325" s="7"/>
      <c r="K325" s="7"/>
      <c r="L325" s="7"/>
      <c r="M325" s="7"/>
      <c r="N325" s="7"/>
      <c r="O325" s="7"/>
      <c r="P325" s="7"/>
      <c r="Q325" s="7"/>
      <c r="R325" s="7"/>
      <c r="S325" s="7"/>
      <c r="T325" s="7"/>
      <c r="U325" s="7"/>
      <c r="V325" s="7"/>
      <c r="W325" s="7"/>
    </row>
    <row r="326" ht="14.25" customHeight="1">
      <c r="A326" s="7"/>
      <c r="B326" s="7"/>
      <c r="C326" s="49"/>
      <c r="D326" s="7"/>
      <c r="E326" s="7"/>
      <c r="F326" s="7"/>
      <c r="G326" s="7"/>
      <c r="H326" s="7"/>
      <c r="I326" s="7"/>
      <c r="J326" s="7"/>
      <c r="K326" s="7"/>
      <c r="L326" s="7"/>
      <c r="M326" s="7"/>
      <c r="N326" s="7"/>
      <c r="O326" s="7"/>
      <c r="P326" s="7"/>
      <c r="Q326" s="7"/>
      <c r="R326" s="7"/>
      <c r="S326" s="7"/>
      <c r="T326" s="7"/>
      <c r="U326" s="7"/>
      <c r="V326" s="7"/>
      <c r="W326" s="7"/>
    </row>
    <row r="327" ht="14.25" customHeight="1">
      <c r="A327" s="7"/>
      <c r="B327" s="7"/>
      <c r="C327" s="49"/>
      <c r="D327" s="7"/>
      <c r="E327" s="7"/>
      <c r="F327" s="7"/>
      <c r="G327" s="7"/>
      <c r="H327" s="7"/>
      <c r="I327" s="7"/>
      <c r="J327" s="7"/>
      <c r="K327" s="7"/>
      <c r="L327" s="7"/>
      <c r="M327" s="7"/>
      <c r="N327" s="7"/>
      <c r="O327" s="7"/>
      <c r="P327" s="7"/>
      <c r="Q327" s="7"/>
      <c r="R327" s="7"/>
      <c r="S327" s="7"/>
      <c r="T327" s="7"/>
      <c r="U327" s="7"/>
      <c r="V327" s="7"/>
      <c r="W327" s="7"/>
    </row>
    <row r="328" ht="14.25" customHeight="1">
      <c r="A328" s="7"/>
      <c r="B328" s="7"/>
      <c r="C328" s="49"/>
      <c r="D328" s="7"/>
      <c r="E328" s="7"/>
      <c r="F328" s="7"/>
      <c r="G328" s="7"/>
      <c r="H328" s="7"/>
      <c r="I328" s="7"/>
      <c r="J328" s="7"/>
      <c r="K328" s="7"/>
      <c r="L328" s="7"/>
      <c r="M328" s="7"/>
      <c r="N328" s="7"/>
      <c r="O328" s="7"/>
      <c r="P328" s="7"/>
      <c r="Q328" s="7"/>
      <c r="R328" s="7"/>
      <c r="S328" s="7"/>
      <c r="T328" s="7"/>
      <c r="U328" s="7"/>
      <c r="V328" s="7"/>
      <c r="W328" s="7"/>
    </row>
    <row r="329" ht="14.25" customHeight="1">
      <c r="A329" s="7"/>
      <c r="B329" s="7"/>
      <c r="C329" s="49"/>
      <c r="D329" s="7"/>
      <c r="E329" s="7"/>
      <c r="F329" s="7"/>
      <c r="G329" s="7"/>
      <c r="H329" s="7"/>
      <c r="I329" s="7"/>
      <c r="J329" s="7"/>
      <c r="K329" s="7"/>
      <c r="L329" s="7"/>
      <c r="M329" s="7"/>
      <c r="N329" s="7"/>
      <c r="O329" s="7"/>
      <c r="P329" s="7"/>
      <c r="Q329" s="7"/>
      <c r="R329" s="7"/>
      <c r="S329" s="7"/>
      <c r="T329" s="7"/>
      <c r="U329" s="7"/>
      <c r="V329" s="7"/>
      <c r="W329" s="7"/>
    </row>
    <row r="330" ht="14.25" customHeight="1">
      <c r="A330" s="7"/>
      <c r="B330" s="7"/>
      <c r="C330" s="49"/>
      <c r="D330" s="7"/>
      <c r="E330" s="7"/>
      <c r="F330" s="7"/>
      <c r="G330" s="7"/>
      <c r="H330" s="7"/>
      <c r="I330" s="7"/>
      <c r="J330" s="7"/>
      <c r="K330" s="7"/>
      <c r="L330" s="7"/>
      <c r="M330" s="7"/>
      <c r="N330" s="7"/>
      <c r="O330" s="7"/>
      <c r="P330" s="7"/>
      <c r="Q330" s="7"/>
      <c r="R330" s="7"/>
      <c r="S330" s="7"/>
      <c r="T330" s="7"/>
      <c r="U330" s="7"/>
      <c r="V330" s="7"/>
      <c r="W330" s="7"/>
    </row>
    <row r="331" ht="14.25" customHeight="1">
      <c r="A331" s="7"/>
      <c r="B331" s="7"/>
      <c r="C331" s="49"/>
      <c r="D331" s="7"/>
      <c r="E331" s="7"/>
      <c r="F331" s="7"/>
      <c r="G331" s="7"/>
      <c r="H331" s="7"/>
      <c r="I331" s="7"/>
      <c r="J331" s="7"/>
      <c r="K331" s="7"/>
      <c r="L331" s="7"/>
      <c r="M331" s="7"/>
      <c r="N331" s="7"/>
      <c r="O331" s="7"/>
      <c r="P331" s="7"/>
      <c r="Q331" s="7"/>
      <c r="R331" s="7"/>
      <c r="S331" s="7"/>
      <c r="T331" s="7"/>
      <c r="U331" s="7"/>
      <c r="V331" s="7"/>
      <c r="W331" s="7"/>
    </row>
    <row r="332" ht="14.25" customHeight="1">
      <c r="A332" s="7"/>
      <c r="B332" s="7"/>
      <c r="C332" s="49"/>
      <c r="D332" s="7"/>
      <c r="E332" s="7"/>
      <c r="F332" s="7"/>
      <c r="G332" s="7"/>
      <c r="H332" s="7"/>
      <c r="I332" s="7"/>
      <c r="J332" s="7"/>
      <c r="K332" s="7"/>
      <c r="L332" s="7"/>
      <c r="M332" s="7"/>
      <c r="N332" s="7"/>
      <c r="O332" s="7"/>
      <c r="P332" s="7"/>
      <c r="Q332" s="7"/>
      <c r="R332" s="7"/>
      <c r="S332" s="7"/>
      <c r="T332" s="7"/>
      <c r="U332" s="7"/>
      <c r="V332" s="7"/>
      <c r="W332" s="7"/>
    </row>
    <row r="333" ht="14.25" customHeight="1">
      <c r="A333" s="7"/>
      <c r="B333" s="7"/>
      <c r="C333" s="49"/>
      <c r="D333" s="7"/>
      <c r="E333" s="7"/>
      <c r="F333" s="7"/>
      <c r="G333" s="7"/>
      <c r="H333" s="7"/>
      <c r="I333" s="7"/>
      <c r="J333" s="7"/>
      <c r="K333" s="7"/>
      <c r="L333" s="7"/>
      <c r="M333" s="7"/>
      <c r="N333" s="7"/>
      <c r="O333" s="7"/>
      <c r="P333" s="7"/>
      <c r="Q333" s="7"/>
      <c r="R333" s="7"/>
      <c r="S333" s="7"/>
      <c r="T333" s="7"/>
      <c r="U333" s="7"/>
      <c r="V333" s="7"/>
      <c r="W333" s="7"/>
    </row>
    <row r="334" ht="14.25" customHeight="1">
      <c r="A334" s="7"/>
      <c r="B334" s="7"/>
      <c r="C334" s="49"/>
      <c r="D334" s="7"/>
      <c r="E334" s="7"/>
      <c r="F334" s="7"/>
      <c r="G334" s="7"/>
      <c r="H334" s="7"/>
      <c r="I334" s="7"/>
      <c r="J334" s="7"/>
      <c r="K334" s="7"/>
      <c r="L334" s="7"/>
      <c r="M334" s="7"/>
      <c r="N334" s="7"/>
      <c r="O334" s="7"/>
      <c r="P334" s="7"/>
      <c r="Q334" s="7"/>
      <c r="R334" s="7"/>
      <c r="S334" s="7"/>
      <c r="T334" s="7"/>
      <c r="U334" s="7"/>
      <c r="V334" s="7"/>
      <c r="W334" s="7"/>
    </row>
    <row r="335" ht="14.25" customHeight="1">
      <c r="A335" s="7"/>
      <c r="B335" s="7"/>
      <c r="C335" s="49"/>
      <c r="D335" s="7"/>
      <c r="E335" s="7"/>
      <c r="F335" s="7"/>
      <c r="G335" s="7"/>
      <c r="H335" s="7"/>
      <c r="I335" s="7"/>
      <c r="J335" s="7"/>
      <c r="K335" s="7"/>
      <c r="L335" s="7"/>
      <c r="M335" s="7"/>
      <c r="N335" s="7"/>
      <c r="O335" s="7"/>
      <c r="P335" s="7"/>
      <c r="Q335" s="7"/>
      <c r="R335" s="7"/>
      <c r="S335" s="7"/>
      <c r="T335" s="7"/>
      <c r="U335" s="7"/>
      <c r="V335" s="7"/>
      <c r="W335" s="7"/>
    </row>
    <row r="336" ht="14.25" customHeight="1">
      <c r="A336" s="7"/>
      <c r="B336" s="7"/>
      <c r="C336" s="49"/>
      <c r="D336" s="7"/>
      <c r="E336" s="7"/>
      <c r="F336" s="7"/>
      <c r="G336" s="7"/>
      <c r="H336" s="7"/>
      <c r="I336" s="7"/>
      <c r="J336" s="7"/>
      <c r="K336" s="7"/>
      <c r="L336" s="7"/>
      <c r="M336" s="7"/>
      <c r="N336" s="7"/>
      <c r="O336" s="7"/>
      <c r="P336" s="7"/>
      <c r="Q336" s="7"/>
      <c r="R336" s="7"/>
      <c r="S336" s="7"/>
      <c r="T336" s="7"/>
      <c r="U336" s="7"/>
      <c r="V336" s="7"/>
      <c r="W336" s="7"/>
    </row>
    <row r="337" ht="14.25" customHeight="1">
      <c r="A337" s="7"/>
      <c r="B337" s="7"/>
      <c r="C337" s="49"/>
      <c r="D337" s="7"/>
      <c r="E337" s="7"/>
      <c r="F337" s="7"/>
      <c r="G337" s="7"/>
      <c r="H337" s="7"/>
      <c r="I337" s="7"/>
      <c r="J337" s="7"/>
      <c r="K337" s="7"/>
      <c r="L337" s="7"/>
      <c r="M337" s="7"/>
      <c r="N337" s="7"/>
      <c r="O337" s="7"/>
      <c r="P337" s="7"/>
      <c r="Q337" s="7"/>
      <c r="R337" s="7"/>
      <c r="S337" s="7"/>
      <c r="T337" s="7"/>
      <c r="U337" s="7"/>
      <c r="V337" s="7"/>
      <c r="W337" s="7"/>
    </row>
    <row r="338" ht="14.25" customHeight="1">
      <c r="A338" s="7"/>
      <c r="B338" s="7"/>
      <c r="C338" s="49"/>
      <c r="D338" s="7"/>
      <c r="E338" s="7"/>
      <c r="F338" s="7"/>
      <c r="G338" s="7"/>
      <c r="H338" s="7"/>
      <c r="I338" s="7"/>
      <c r="J338" s="7"/>
      <c r="K338" s="7"/>
      <c r="L338" s="7"/>
      <c r="M338" s="7"/>
      <c r="N338" s="7"/>
      <c r="O338" s="7"/>
      <c r="P338" s="7"/>
      <c r="Q338" s="7"/>
      <c r="R338" s="7"/>
      <c r="S338" s="7"/>
      <c r="T338" s="7"/>
      <c r="U338" s="7"/>
      <c r="V338" s="7"/>
      <c r="W338" s="7"/>
    </row>
    <row r="339" ht="14.25" customHeight="1">
      <c r="A339" s="7"/>
      <c r="B339" s="7"/>
      <c r="C339" s="49"/>
      <c r="D339" s="7"/>
      <c r="E339" s="7"/>
      <c r="F339" s="7"/>
      <c r="G339" s="7"/>
      <c r="H339" s="7"/>
      <c r="I339" s="7"/>
      <c r="J339" s="7"/>
      <c r="K339" s="7"/>
      <c r="L339" s="7"/>
      <c r="M339" s="7"/>
      <c r="N339" s="7"/>
      <c r="O339" s="7"/>
      <c r="P339" s="7"/>
      <c r="Q339" s="7"/>
      <c r="R339" s="7"/>
      <c r="S339" s="7"/>
      <c r="T339" s="7"/>
      <c r="U339" s="7"/>
      <c r="V339" s="7"/>
      <c r="W339" s="7"/>
    </row>
    <row r="340" ht="14.25" customHeight="1">
      <c r="A340" s="7"/>
      <c r="B340" s="7"/>
      <c r="C340" s="49"/>
      <c r="D340" s="7"/>
      <c r="E340" s="7"/>
      <c r="F340" s="7"/>
      <c r="G340" s="7"/>
      <c r="H340" s="7"/>
      <c r="I340" s="7"/>
      <c r="J340" s="7"/>
      <c r="K340" s="7"/>
      <c r="L340" s="7"/>
      <c r="M340" s="7"/>
      <c r="N340" s="7"/>
      <c r="O340" s="7"/>
      <c r="P340" s="7"/>
      <c r="Q340" s="7"/>
      <c r="R340" s="7"/>
      <c r="S340" s="7"/>
      <c r="T340" s="7"/>
      <c r="U340" s="7"/>
      <c r="V340" s="7"/>
      <c r="W340" s="7"/>
    </row>
    <row r="341" ht="14.25" customHeight="1">
      <c r="A341" s="7"/>
      <c r="B341" s="7"/>
      <c r="C341" s="49"/>
      <c r="D341" s="7"/>
      <c r="E341" s="7"/>
      <c r="F341" s="7"/>
      <c r="G341" s="7"/>
      <c r="H341" s="7"/>
      <c r="I341" s="7"/>
      <c r="J341" s="7"/>
      <c r="K341" s="7"/>
      <c r="L341" s="7"/>
      <c r="M341" s="7"/>
      <c r="N341" s="7"/>
      <c r="O341" s="7"/>
      <c r="P341" s="7"/>
      <c r="Q341" s="7"/>
      <c r="R341" s="7"/>
      <c r="S341" s="7"/>
      <c r="T341" s="7"/>
      <c r="U341" s="7"/>
      <c r="V341" s="7"/>
      <c r="W341" s="7"/>
    </row>
    <row r="342" ht="14.25" customHeight="1">
      <c r="A342" s="7"/>
      <c r="B342" s="7"/>
      <c r="C342" s="49"/>
      <c r="D342" s="7"/>
      <c r="E342" s="7"/>
      <c r="F342" s="7"/>
      <c r="G342" s="7"/>
      <c r="H342" s="7"/>
      <c r="I342" s="7"/>
      <c r="J342" s="7"/>
      <c r="K342" s="7"/>
      <c r="L342" s="7"/>
      <c r="M342" s="7"/>
      <c r="N342" s="7"/>
      <c r="O342" s="7"/>
      <c r="P342" s="7"/>
      <c r="Q342" s="7"/>
      <c r="R342" s="7"/>
      <c r="S342" s="7"/>
      <c r="T342" s="7"/>
      <c r="U342" s="7"/>
      <c r="V342" s="7"/>
      <c r="W342" s="7"/>
    </row>
    <row r="343" ht="14.25" customHeight="1">
      <c r="A343" s="7"/>
      <c r="B343" s="7"/>
      <c r="C343" s="49"/>
      <c r="D343" s="7"/>
      <c r="E343" s="7"/>
      <c r="F343" s="7"/>
      <c r="G343" s="7"/>
      <c r="H343" s="7"/>
      <c r="I343" s="7"/>
      <c r="J343" s="7"/>
      <c r="K343" s="7"/>
      <c r="L343" s="7"/>
      <c r="M343" s="7"/>
      <c r="N343" s="7"/>
      <c r="O343" s="7"/>
      <c r="P343" s="7"/>
      <c r="Q343" s="7"/>
      <c r="R343" s="7"/>
      <c r="S343" s="7"/>
      <c r="T343" s="7"/>
      <c r="U343" s="7"/>
      <c r="V343" s="7"/>
      <c r="W343" s="7"/>
    </row>
    <row r="344" ht="14.25" customHeight="1">
      <c r="A344" s="7"/>
      <c r="B344" s="7"/>
      <c r="C344" s="49"/>
      <c r="D344" s="7"/>
      <c r="E344" s="7"/>
      <c r="F344" s="7"/>
      <c r="G344" s="7"/>
      <c r="H344" s="7"/>
      <c r="I344" s="7"/>
      <c r="J344" s="7"/>
      <c r="K344" s="7"/>
      <c r="L344" s="7"/>
      <c r="M344" s="7"/>
      <c r="N344" s="7"/>
      <c r="O344" s="7"/>
      <c r="P344" s="7"/>
      <c r="Q344" s="7"/>
      <c r="R344" s="7"/>
      <c r="S344" s="7"/>
      <c r="T344" s="7"/>
      <c r="U344" s="7"/>
      <c r="V344" s="7"/>
      <c r="W344" s="7"/>
    </row>
    <row r="345" ht="14.25" customHeight="1">
      <c r="A345" s="7"/>
      <c r="B345" s="7"/>
      <c r="C345" s="49"/>
      <c r="D345" s="7"/>
      <c r="E345" s="7"/>
      <c r="F345" s="7"/>
      <c r="G345" s="7"/>
      <c r="H345" s="7"/>
      <c r="I345" s="7"/>
      <c r="J345" s="7"/>
      <c r="K345" s="7"/>
      <c r="L345" s="7"/>
      <c r="M345" s="7"/>
      <c r="N345" s="7"/>
      <c r="O345" s="7"/>
      <c r="P345" s="7"/>
      <c r="Q345" s="7"/>
      <c r="R345" s="7"/>
      <c r="S345" s="7"/>
      <c r="T345" s="7"/>
      <c r="U345" s="7"/>
      <c r="V345" s="7"/>
      <c r="W345" s="7"/>
    </row>
    <row r="346" ht="14.25" customHeight="1">
      <c r="A346" s="7"/>
      <c r="B346" s="7"/>
      <c r="C346" s="49"/>
      <c r="D346" s="7"/>
      <c r="E346" s="7"/>
      <c r="F346" s="7"/>
      <c r="G346" s="7"/>
      <c r="H346" s="7"/>
      <c r="I346" s="7"/>
      <c r="J346" s="7"/>
      <c r="K346" s="7"/>
      <c r="L346" s="7"/>
      <c r="M346" s="7"/>
      <c r="N346" s="7"/>
      <c r="O346" s="7"/>
      <c r="P346" s="7"/>
      <c r="Q346" s="7"/>
      <c r="R346" s="7"/>
      <c r="S346" s="7"/>
      <c r="T346" s="7"/>
      <c r="U346" s="7"/>
      <c r="V346" s="7"/>
      <c r="W346" s="7"/>
    </row>
    <row r="347" ht="14.25" customHeight="1">
      <c r="A347" s="7"/>
      <c r="B347" s="7"/>
      <c r="C347" s="49"/>
      <c r="D347" s="7"/>
      <c r="E347" s="7"/>
      <c r="F347" s="7"/>
      <c r="G347" s="7"/>
      <c r="H347" s="7"/>
      <c r="I347" s="7"/>
      <c r="J347" s="7"/>
      <c r="K347" s="7"/>
      <c r="L347" s="7"/>
      <c r="M347" s="7"/>
      <c r="N347" s="7"/>
      <c r="O347" s="7"/>
      <c r="P347" s="7"/>
      <c r="Q347" s="7"/>
      <c r="R347" s="7"/>
      <c r="S347" s="7"/>
      <c r="T347" s="7"/>
      <c r="U347" s="7"/>
      <c r="V347" s="7"/>
      <c r="W347" s="7"/>
    </row>
    <row r="348" ht="14.25" customHeight="1">
      <c r="A348" s="7"/>
      <c r="B348" s="7"/>
      <c r="C348" s="49"/>
      <c r="D348" s="7"/>
      <c r="E348" s="7"/>
      <c r="F348" s="7"/>
      <c r="G348" s="7"/>
      <c r="H348" s="7"/>
      <c r="I348" s="7"/>
      <c r="J348" s="7"/>
      <c r="K348" s="7"/>
      <c r="L348" s="7"/>
      <c r="M348" s="7"/>
      <c r="N348" s="7"/>
      <c r="O348" s="7"/>
      <c r="P348" s="7"/>
      <c r="Q348" s="7"/>
      <c r="R348" s="7"/>
      <c r="S348" s="7"/>
      <c r="T348" s="7"/>
      <c r="U348" s="7"/>
      <c r="V348" s="7"/>
      <c r="W348" s="7"/>
    </row>
    <row r="349" ht="14.25" customHeight="1">
      <c r="A349" s="7"/>
      <c r="B349" s="7"/>
      <c r="C349" s="49"/>
      <c r="D349" s="7"/>
      <c r="E349" s="7"/>
      <c r="F349" s="7"/>
      <c r="G349" s="7"/>
      <c r="H349" s="7"/>
      <c r="I349" s="7"/>
      <c r="J349" s="7"/>
      <c r="K349" s="7"/>
      <c r="L349" s="7"/>
      <c r="M349" s="7"/>
      <c r="N349" s="7"/>
      <c r="O349" s="7"/>
      <c r="P349" s="7"/>
      <c r="Q349" s="7"/>
      <c r="R349" s="7"/>
      <c r="S349" s="7"/>
      <c r="T349" s="7"/>
      <c r="U349" s="7"/>
      <c r="V349" s="7"/>
      <c r="W349" s="7"/>
    </row>
    <row r="350" ht="14.25" customHeight="1">
      <c r="A350" s="7"/>
      <c r="B350" s="7"/>
      <c r="C350" s="49"/>
      <c r="D350" s="7"/>
      <c r="E350" s="7"/>
      <c r="F350" s="7"/>
      <c r="G350" s="7"/>
      <c r="H350" s="7"/>
      <c r="I350" s="7"/>
      <c r="J350" s="7"/>
      <c r="K350" s="7"/>
      <c r="L350" s="7"/>
      <c r="M350" s="7"/>
      <c r="N350" s="7"/>
      <c r="O350" s="7"/>
      <c r="P350" s="7"/>
      <c r="Q350" s="7"/>
      <c r="R350" s="7"/>
      <c r="S350" s="7"/>
      <c r="T350" s="7"/>
      <c r="U350" s="7"/>
      <c r="V350" s="7"/>
      <c r="W350" s="7"/>
    </row>
    <row r="351" ht="14.25" customHeight="1">
      <c r="A351" s="7"/>
      <c r="B351" s="7"/>
      <c r="C351" s="49"/>
      <c r="D351" s="7"/>
      <c r="E351" s="7"/>
      <c r="F351" s="7"/>
      <c r="G351" s="7"/>
      <c r="H351" s="7"/>
      <c r="I351" s="7"/>
      <c r="J351" s="7"/>
      <c r="K351" s="7"/>
      <c r="L351" s="7"/>
      <c r="M351" s="7"/>
      <c r="N351" s="7"/>
      <c r="O351" s="7"/>
      <c r="P351" s="7"/>
      <c r="Q351" s="7"/>
      <c r="R351" s="7"/>
      <c r="S351" s="7"/>
      <c r="T351" s="7"/>
      <c r="U351" s="7"/>
      <c r="V351" s="7"/>
      <c r="W351" s="7"/>
    </row>
    <row r="352" ht="14.25" customHeight="1">
      <c r="A352" s="7"/>
      <c r="B352" s="7"/>
      <c r="C352" s="49"/>
      <c r="D352" s="7"/>
      <c r="E352" s="7"/>
      <c r="F352" s="7"/>
      <c r="G352" s="7"/>
      <c r="H352" s="7"/>
      <c r="I352" s="7"/>
      <c r="J352" s="7"/>
      <c r="K352" s="7"/>
      <c r="L352" s="7"/>
      <c r="M352" s="7"/>
      <c r="N352" s="7"/>
      <c r="O352" s="7"/>
      <c r="P352" s="7"/>
      <c r="Q352" s="7"/>
      <c r="R352" s="7"/>
      <c r="S352" s="7"/>
      <c r="T352" s="7"/>
      <c r="U352" s="7"/>
      <c r="V352" s="7"/>
      <c r="W352" s="7"/>
    </row>
    <row r="353" ht="14.25" customHeight="1">
      <c r="A353" s="7"/>
      <c r="B353" s="7"/>
      <c r="C353" s="49"/>
      <c r="D353" s="7"/>
      <c r="E353" s="7"/>
      <c r="F353" s="7"/>
      <c r="G353" s="7"/>
      <c r="H353" s="7"/>
      <c r="I353" s="7"/>
      <c r="J353" s="7"/>
      <c r="K353" s="7"/>
      <c r="L353" s="7"/>
      <c r="M353" s="7"/>
      <c r="N353" s="7"/>
      <c r="O353" s="7"/>
      <c r="P353" s="7"/>
      <c r="Q353" s="7"/>
      <c r="R353" s="7"/>
      <c r="S353" s="7"/>
      <c r="T353" s="7"/>
      <c r="U353" s="7"/>
      <c r="V353" s="7"/>
      <c r="W353" s="7"/>
    </row>
    <row r="354" ht="14.25" customHeight="1">
      <c r="A354" s="7"/>
      <c r="B354" s="7"/>
      <c r="C354" s="49"/>
      <c r="D354" s="7"/>
      <c r="E354" s="7"/>
      <c r="F354" s="7"/>
      <c r="G354" s="7"/>
      <c r="H354" s="7"/>
      <c r="I354" s="7"/>
      <c r="J354" s="7"/>
      <c r="K354" s="7"/>
      <c r="L354" s="7"/>
      <c r="M354" s="7"/>
      <c r="N354" s="7"/>
      <c r="O354" s="7"/>
      <c r="P354" s="7"/>
      <c r="Q354" s="7"/>
      <c r="R354" s="7"/>
      <c r="S354" s="7"/>
      <c r="T354" s="7"/>
      <c r="U354" s="7"/>
      <c r="V354" s="7"/>
      <c r="W354" s="7"/>
    </row>
    <row r="355" ht="14.25" customHeight="1">
      <c r="A355" s="7"/>
      <c r="B355" s="7"/>
      <c r="C355" s="49"/>
      <c r="D355" s="7"/>
      <c r="E355" s="7"/>
      <c r="F355" s="7"/>
      <c r="G355" s="7"/>
      <c r="H355" s="7"/>
      <c r="I355" s="7"/>
      <c r="J355" s="7"/>
      <c r="K355" s="7"/>
      <c r="L355" s="7"/>
      <c r="M355" s="7"/>
      <c r="N355" s="7"/>
      <c r="O355" s="7"/>
      <c r="P355" s="7"/>
      <c r="Q355" s="7"/>
      <c r="R355" s="7"/>
      <c r="S355" s="7"/>
      <c r="T355" s="7"/>
      <c r="U355" s="7"/>
      <c r="V355" s="7"/>
      <c r="W355" s="7"/>
    </row>
    <row r="356" ht="14.25" customHeight="1">
      <c r="A356" s="7"/>
      <c r="B356" s="7"/>
      <c r="C356" s="49"/>
      <c r="D356" s="7"/>
      <c r="E356" s="7"/>
      <c r="F356" s="7"/>
      <c r="G356" s="7"/>
      <c r="H356" s="7"/>
      <c r="I356" s="7"/>
      <c r="J356" s="7"/>
      <c r="K356" s="7"/>
      <c r="L356" s="7"/>
      <c r="M356" s="7"/>
      <c r="N356" s="7"/>
      <c r="O356" s="7"/>
      <c r="P356" s="7"/>
      <c r="Q356" s="7"/>
      <c r="R356" s="7"/>
      <c r="S356" s="7"/>
      <c r="T356" s="7"/>
      <c r="U356" s="7"/>
      <c r="V356" s="7"/>
      <c r="W356" s="7"/>
    </row>
    <row r="357" ht="14.25" customHeight="1">
      <c r="A357" s="7"/>
      <c r="B357" s="7"/>
      <c r="C357" s="49"/>
      <c r="D357" s="7"/>
      <c r="E357" s="7"/>
      <c r="F357" s="7"/>
      <c r="G357" s="7"/>
      <c r="H357" s="7"/>
      <c r="I357" s="7"/>
      <c r="J357" s="7"/>
      <c r="K357" s="7"/>
      <c r="L357" s="7"/>
      <c r="M357" s="7"/>
      <c r="N357" s="7"/>
      <c r="O357" s="7"/>
      <c r="P357" s="7"/>
      <c r="Q357" s="7"/>
      <c r="R357" s="7"/>
      <c r="S357" s="7"/>
      <c r="T357" s="7"/>
      <c r="U357" s="7"/>
      <c r="V357" s="7"/>
      <c r="W357" s="7"/>
    </row>
    <row r="358" ht="14.25" customHeight="1">
      <c r="A358" s="7"/>
      <c r="B358" s="7"/>
      <c r="C358" s="49"/>
      <c r="D358" s="7"/>
      <c r="E358" s="7"/>
      <c r="F358" s="7"/>
      <c r="G358" s="7"/>
      <c r="H358" s="7"/>
      <c r="I358" s="7"/>
      <c r="J358" s="7"/>
      <c r="K358" s="7"/>
      <c r="L358" s="7"/>
      <c r="M358" s="7"/>
      <c r="N358" s="7"/>
      <c r="O358" s="7"/>
      <c r="P358" s="7"/>
      <c r="Q358" s="7"/>
      <c r="R358" s="7"/>
      <c r="S358" s="7"/>
      <c r="T358" s="7"/>
      <c r="U358" s="7"/>
      <c r="V358" s="7"/>
      <c r="W358" s="7"/>
    </row>
    <row r="359" ht="14.25" customHeight="1">
      <c r="A359" s="7"/>
      <c r="B359" s="7"/>
      <c r="C359" s="49"/>
      <c r="D359" s="7"/>
      <c r="E359" s="7"/>
      <c r="F359" s="7"/>
      <c r="G359" s="7"/>
      <c r="H359" s="7"/>
      <c r="I359" s="7"/>
      <c r="J359" s="7"/>
      <c r="K359" s="7"/>
      <c r="L359" s="7"/>
      <c r="M359" s="7"/>
      <c r="N359" s="7"/>
      <c r="O359" s="7"/>
      <c r="P359" s="7"/>
      <c r="Q359" s="7"/>
      <c r="R359" s="7"/>
      <c r="S359" s="7"/>
      <c r="T359" s="7"/>
      <c r="U359" s="7"/>
      <c r="V359" s="7"/>
      <c r="W359" s="7"/>
    </row>
    <row r="360" ht="14.25" customHeight="1">
      <c r="A360" s="7"/>
      <c r="B360" s="7"/>
      <c r="C360" s="49"/>
      <c r="D360" s="7"/>
      <c r="E360" s="7"/>
      <c r="F360" s="7"/>
      <c r="G360" s="7"/>
      <c r="H360" s="7"/>
      <c r="I360" s="7"/>
      <c r="J360" s="7"/>
      <c r="K360" s="7"/>
      <c r="L360" s="7"/>
      <c r="M360" s="7"/>
      <c r="N360" s="7"/>
      <c r="O360" s="7"/>
      <c r="P360" s="7"/>
      <c r="Q360" s="7"/>
      <c r="R360" s="7"/>
      <c r="S360" s="7"/>
      <c r="T360" s="7"/>
      <c r="U360" s="7"/>
      <c r="V360" s="7"/>
      <c r="W360" s="7"/>
    </row>
    <row r="361" ht="14.25" customHeight="1">
      <c r="A361" s="7"/>
      <c r="B361" s="7"/>
      <c r="C361" s="49"/>
      <c r="D361" s="7"/>
      <c r="E361" s="7"/>
      <c r="F361" s="7"/>
      <c r="G361" s="7"/>
      <c r="H361" s="7"/>
      <c r="I361" s="7"/>
      <c r="J361" s="7"/>
      <c r="K361" s="7"/>
      <c r="L361" s="7"/>
      <c r="M361" s="7"/>
      <c r="N361" s="7"/>
      <c r="O361" s="7"/>
      <c r="P361" s="7"/>
      <c r="Q361" s="7"/>
      <c r="R361" s="7"/>
      <c r="S361" s="7"/>
      <c r="T361" s="7"/>
      <c r="U361" s="7"/>
      <c r="V361" s="7"/>
      <c r="W361" s="7"/>
    </row>
    <row r="362" ht="14.25" customHeight="1">
      <c r="A362" s="7"/>
      <c r="B362" s="7"/>
      <c r="C362" s="49"/>
      <c r="D362" s="7"/>
      <c r="E362" s="7"/>
      <c r="F362" s="7"/>
      <c r="G362" s="7"/>
      <c r="H362" s="7"/>
      <c r="I362" s="7"/>
      <c r="J362" s="7"/>
      <c r="K362" s="7"/>
      <c r="L362" s="7"/>
      <c r="M362" s="7"/>
      <c r="N362" s="7"/>
      <c r="O362" s="7"/>
      <c r="P362" s="7"/>
      <c r="Q362" s="7"/>
      <c r="R362" s="7"/>
      <c r="S362" s="7"/>
      <c r="T362" s="7"/>
      <c r="U362" s="7"/>
      <c r="V362" s="7"/>
      <c r="W362" s="7"/>
    </row>
    <row r="363" ht="14.25" customHeight="1">
      <c r="A363" s="7"/>
      <c r="B363" s="7"/>
      <c r="C363" s="49"/>
      <c r="D363" s="7"/>
      <c r="E363" s="7"/>
      <c r="F363" s="7"/>
      <c r="G363" s="7"/>
      <c r="H363" s="7"/>
      <c r="I363" s="7"/>
      <c r="J363" s="7"/>
      <c r="K363" s="7"/>
      <c r="L363" s="7"/>
      <c r="M363" s="7"/>
      <c r="N363" s="7"/>
      <c r="O363" s="7"/>
      <c r="P363" s="7"/>
      <c r="Q363" s="7"/>
      <c r="R363" s="7"/>
      <c r="S363" s="7"/>
      <c r="T363" s="7"/>
      <c r="U363" s="7"/>
      <c r="V363" s="7"/>
      <c r="W363" s="7"/>
    </row>
    <row r="364" ht="14.25" customHeight="1">
      <c r="A364" s="7"/>
      <c r="B364" s="7"/>
      <c r="C364" s="49"/>
      <c r="D364" s="7"/>
      <c r="E364" s="7"/>
      <c r="F364" s="7"/>
      <c r="G364" s="7"/>
      <c r="H364" s="7"/>
      <c r="I364" s="7"/>
      <c r="J364" s="7"/>
      <c r="K364" s="7"/>
      <c r="L364" s="7"/>
      <c r="M364" s="7"/>
      <c r="N364" s="7"/>
      <c r="O364" s="7"/>
      <c r="P364" s="7"/>
      <c r="Q364" s="7"/>
      <c r="R364" s="7"/>
      <c r="S364" s="7"/>
      <c r="T364" s="7"/>
      <c r="U364" s="7"/>
      <c r="V364" s="7"/>
      <c r="W364" s="7"/>
    </row>
    <row r="365" ht="14.25" customHeight="1">
      <c r="A365" s="7"/>
      <c r="B365" s="7"/>
      <c r="C365" s="49"/>
      <c r="D365" s="7"/>
      <c r="E365" s="7"/>
      <c r="F365" s="7"/>
      <c r="G365" s="7"/>
      <c r="H365" s="7"/>
      <c r="I365" s="7"/>
      <c r="J365" s="7"/>
      <c r="K365" s="7"/>
      <c r="L365" s="7"/>
      <c r="M365" s="7"/>
      <c r="N365" s="7"/>
      <c r="O365" s="7"/>
      <c r="P365" s="7"/>
      <c r="Q365" s="7"/>
      <c r="R365" s="7"/>
      <c r="S365" s="7"/>
      <c r="T365" s="7"/>
      <c r="U365" s="7"/>
      <c r="V365" s="7"/>
      <c r="W365" s="7"/>
    </row>
    <row r="366" ht="14.25" customHeight="1">
      <c r="A366" s="7"/>
      <c r="B366" s="7"/>
      <c r="C366" s="49"/>
      <c r="D366" s="7"/>
      <c r="E366" s="7"/>
      <c r="F366" s="7"/>
      <c r="G366" s="7"/>
      <c r="H366" s="7"/>
      <c r="I366" s="7"/>
      <c r="J366" s="7"/>
      <c r="K366" s="7"/>
      <c r="L366" s="7"/>
      <c r="M366" s="7"/>
      <c r="N366" s="7"/>
      <c r="O366" s="7"/>
      <c r="P366" s="7"/>
      <c r="Q366" s="7"/>
      <c r="R366" s="7"/>
      <c r="S366" s="7"/>
      <c r="T366" s="7"/>
      <c r="U366" s="7"/>
      <c r="V366" s="7"/>
      <c r="W366" s="7"/>
    </row>
    <row r="367" ht="14.25" customHeight="1">
      <c r="A367" s="7"/>
      <c r="B367" s="7"/>
      <c r="C367" s="49"/>
      <c r="D367" s="7"/>
      <c r="E367" s="7"/>
      <c r="F367" s="7"/>
      <c r="G367" s="7"/>
      <c r="H367" s="7"/>
      <c r="I367" s="7"/>
      <c r="J367" s="7"/>
      <c r="K367" s="7"/>
      <c r="L367" s="7"/>
      <c r="M367" s="7"/>
      <c r="N367" s="7"/>
      <c r="O367" s="7"/>
      <c r="P367" s="7"/>
      <c r="Q367" s="7"/>
      <c r="R367" s="7"/>
      <c r="S367" s="7"/>
      <c r="T367" s="7"/>
      <c r="U367" s="7"/>
      <c r="V367" s="7"/>
      <c r="W367" s="7"/>
    </row>
    <row r="368" ht="14.25" customHeight="1">
      <c r="A368" s="7"/>
      <c r="B368" s="7"/>
      <c r="C368" s="49"/>
      <c r="D368" s="7"/>
      <c r="E368" s="7"/>
      <c r="F368" s="7"/>
      <c r="G368" s="7"/>
      <c r="H368" s="7"/>
      <c r="I368" s="7"/>
      <c r="J368" s="7"/>
      <c r="K368" s="7"/>
      <c r="L368" s="7"/>
      <c r="M368" s="7"/>
      <c r="N368" s="7"/>
      <c r="O368" s="7"/>
      <c r="P368" s="7"/>
      <c r="Q368" s="7"/>
      <c r="R368" s="7"/>
      <c r="S368" s="7"/>
      <c r="T368" s="7"/>
      <c r="U368" s="7"/>
      <c r="V368" s="7"/>
      <c r="W368" s="7"/>
    </row>
    <row r="369" ht="14.25" customHeight="1">
      <c r="A369" s="7"/>
      <c r="B369" s="7"/>
      <c r="C369" s="49"/>
      <c r="D369" s="7"/>
      <c r="E369" s="7"/>
      <c r="F369" s="7"/>
      <c r="G369" s="7"/>
      <c r="H369" s="7"/>
      <c r="I369" s="7"/>
      <c r="J369" s="7"/>
      <c r="K369" s="7"/>
      <c r="L369" s="7"/>
      <c r="M369" s="7"/>
      <c r="N369" s="7"/>
      <c r="O369" s="7"/>
      <c r="P369" s="7"/>
      <c r="Q369" s="7"/>
      <c r="R369" s="7"/>
      <c r="S369" s="7"/>
      <c r="T369" s="7"/>
      <c r="U369" s="7"/>
      <c r="V369" s="7"/>
      <c r="W369" s="7"/>
    </row>
    <row r="370" ht="14.25" customHeight="1">
      <c r="A370" s="7"/>
      <c r="B370" s="7"/>
      <c r="C370" s="49"/>
      <c r="D370" s="7"/>
      <c r="E370" s="7"/>
      <c r="F370" s="7"/>
      <c r="G370" s="7"/>
      <c r="H370" s="7"/>
      <c r="I370" s="7"/>
      <c r="J370" s="7"/>
      <c r="K370" s="7"/>
      <c r="L370" s="7"/>
      <c r="M370" s="7"/>
      <c r="N370" s="7"/>
      <c r="O370" s="7"/>
      <c r="P370" s="7"/>
      <c r="Q370" s="7"/>
      <c r="R370" s="7"/>
      <c r="S370" s="7"/>
      <c r="T370" s="7"/>
      <c r="U370" s="7"/>
      <c r="V370" s="7"/>
      <c r="W370" s="7"/>
    </row>
    <row r="371" ht="14.25" customHeight="1">
      <c r="A371" s="7"/>
      <c r="B371" s="7"/>
      <c r="C371" s="49"/>
      <c r="D371" s="7"/>
      <c r="E371" s="7"/>
      <c r="F371" s="7"/>
      <c r="G371" s="7"/>
      <c r="H371" s="7"/>
      <c r="I371" s="7"/>
      <c r="J371" s="7"/>
      <c r="K371" s="7"/>
      <c r="L371" s="7"/>
      <c r="M371" s="7"/>
      <c r="N371" s="7"/>
      <c r="O371" s="7"/>
      <c r="P371" s="7"/>
      <c r="Q371" s="7"/>
      <c r="R371" s="7"/>
      <c r="S371" s="7"/>
      <c r="T371" s="7"/>
      <c r="U371" s="7"/>
      <c r="V371" s="7"/>
      <c r="W371" s="7"/>
    </row>
    <row r="372" ht="14.25" customHeight="1">
      <c r="A372" s="7"/>
      <c r="B372" s="7"/>
      <c r="C372" s="49"/>
      <c r="D372" s="7"/>
      <c r="E372" s="7"/>
      <c r="F372" s="7"/>
      <c r="G372" s="7"/>
      <c r="H372" s="7"/>
      <c r="I372" s="7"/>
      <c r="J372" s="7"/>
      <c r="K372" s="7"/>
      <c r="L372" s="7"/>
      <c r="M372" s="7"/>
      <c r="N372" s="7"/>
      <c r="O372" s="7"/>
      <c r="P372" s="7"/>
      <c r="Q372" s="7"/>
      <c r="R372" s="7"/>
      <c r="S372" s="7"/>
      <c r="T372" s="7"/>
      <c r="U372" s="7"/>
      <c r="V372" s="7"/>
      <c r="W372" s="7"/>
    </row>
    <row r="373" ht="14.25" customHeight="1">
      <c r="A373" s="7"/>
      <c r="B373" s="7"/>
      <c r="C373" s="49"/>
      <c r="D373" s="7"/>
      <c r="E373" s="7"/>
      <c r="F373" s="7"/>
      <c r="G373" s="7"/>
      <c r="H373" s="7"/>
      <c r="I373" s="7"/>
      <c r="J373" s="7"/>
      <c r="K373" s="7"/>
      <c r="L373" s="7"/>
      <c r="M373" s="7"/>
      <c r="N373" s="7"/>
      <c r="O373" s="7"/>
      <c r="P373" s="7"/>
      <c r="Q373" s="7"/>
      <c r="R373" s="7"/>
      <c r="S373" s="7"/>
      <c r="T373" s="7"/>
      <c r="U373" s="7"/>
      <c r="V373" s="7"/>
      <c r="W373" s="7"/>
    </row>
    <row r="374" ht="14.25" customHeight="1">
      <c r="A374" s="7"/>
      <c r="B374" s="7"/>
      <c r="C374" s="49"/>
      <c r="D374" s="7"/>
      <c r="E374" s="7"/>
      <c r="F374" s="7"/>
      <c r="G374" s="7"/>
      <c r="H374" s="7"/>
      <c r="I374" s="7"/>
      <c r="J374" s="7"/>
      <c r="K374" s="7"/>
      <c r="L374" s="7"/>
      <c r="M374" s="7"/>
      <c r="N374" s="7"/>
      <c r="O374" s="7"/>
      <c r="P374" s="7"/>
      <c r="Q374" s="7"/>
      <c r="R374" s="7"/>
      <c r="S374" s="7"/>
      <c r="T374" s="7"/>
      <c r="U374" s="7"/>
      <c r="V374" s="7"/>
      <c r="W374" s="7"/>
    </row>
    <row r="375" ht="14.25" customHeight="1">
      <c r="A375" s="7"/>
      <c r="B375" s="7"/>
      <c r="C375" s="49"/>
      <c r="D375" s="7"/>
      <c r="E375" s="7"/>
      <c r="F375" s="7"/>
      <c r="G375" s="7"/>
      <c r="H375" s="7"/>
      <c r="I375" s="7"/>
      <c r="J375" s="7"/>
      <c r="K375" s="7"/>
      <c r="L375" s="7"/>
      <c r="M375" s="7"/>
      <c r="N375" s="7"/>
      <c r="O375" s="7"/>
      <c r="P375" s="7"/>
      <c r="Q375" s="7"/>
      <c r="R375" s="7"/>
      <c r="S375" s="7"/>
      <c r="T375" s="7"/>
      <c r="U375" s="7"/>
      <c r="V375" s="7"/>
      <c r="W375" s="7"/>
    </row>
    <row r="376" ht="14.25" customHeight="1">
      <c r="A376" s="7"/>
      <c r="B376" s="7"/>
      <c r="C376" s="49"/>
      <c r="D376" s="7"/>
      <c r="E376" s="7"/>
      <c r="F376" s="7"/>
      <c r="G376" s="7"/>
      <c r="H376" s="7"/>
      <c r="I376" s="7"/>
      <c r="J376" s="7"/>
      <c r="K376" s="7"/>
      <c r="L376" s="7"/>
      <c r="M376" s="7"/>
      <c r="N376" s="7"/>
      <c r="O376" s="7"/>
      <c r="P376" s="7"/>
      <c r="Q376" s="7"/>
      <c r="R376" s="7"/>
      <c r="S376" s="7"/>
      <c r="T376" s="7"/>
      <c r="U376" s="7"/>
      <c r="V376" s="7"/>
      <c r="W376" s="7"/>
    </row>
    <row r="377" ht="14.25" customHeight="1">
      <c r="A377" s="7"/>
      <c r="B377" s="7"/>
      <c r="C377" s="49"/>
      <c r="D377" s="7"/>
      <c r="E377" s="7"/>
      <c r="F377" s="7"/>
      <c r="G377" s="7"/>
      <c r="H377" s="7"/>
      <c r="I377" s="7"/>
      <c r="J377" s="7"/>
      <c r="K377" s="7"/>
      <c r="L377" s="7"/>
      <c r="M377" s="7"/>
      <c r="N377" s="7"/>
      <c r="O377" s="7"/>
      <c r="P377" s="7"/>
      <c r="Q377" s="7"/>
      <c r="R377" s="7"/>
      <c r="S377" s="7"/>
      <c r="T377" s="7"/>
      <c r="U377" s="7"/>
      <c r="V377" s="7"/>
      <c r="W377" s="7"/>
    </row>
    <row r="378" ht="14.25" customHeight="1">
      <c r="A378" s="7"/>
      <c r="B378" s="7"/>
      <c r="C378" s="49"/>
      <c r="D378" s="7"/>
      <c r="E378" s="7"/>
      <c r="F378" s="7"/>
      <c r="G378" s="7"/>
      <c r="H378" s="7"/>
      <c r="I378" s="7"/>
      <c r="J378" s="7"/>
      <c r="K378" s="7"/>
      <c r="L378" s="7"/>
      <c r="M378" s="7"/>
      <c r="N378" s="7"/>
      <c r="O378" s="7"/>
      <c r="P378" s="7"/>
      <c r="Q378" s="7"/>
      <c r="R378" s="7"/>
      <c r="S378" s="7"/>
      <c r="T378" s="7"/>
      <c r="U378" s="7"/>
      <c r="V378" s="7"/>
      <c r="W378" s="7"/>
    </row>
    <row r="379" ht="14.25" customHeight="1">
      <c r="A379" s="7"/>
      <c r="B379" s="7"/>
      <c r="C379" s="49"/>
      <c r="D379" s="7"/>
      <c r="E379" s="7"/>
      <c r="F379" s="7"/>
      <c r="G379" s="7"/>
      <c r="H379" s="7"/>
      <c r="I379" s="7"/>
      <c r="J379" s="7"/>
      <c r="K379" s="7"/>
      <c r="L379" s="7"/>
      <c r="M379" s="7"/>
      <c r="N379" s="7"/>
      <c r="O379" s="7"/>
      <c r="P379" s="7"/>
      <c r="Q379" s="7"/>
      <c r="R379" s="7"/>
      <c r="S379" s="7"/>
      <c r="T379" s="7"/>
      <c r="U379" s="7"/>
      <c r="V379" s="7"/>
      <c r="W379" s="7"/>
    </row>
    <row r="380" ht="14.25" customHeight="1">
      <c r="A380" s="7"/>
      <c r="B380" s="7"/>
      <c r="C380" s="49"/>
      <c r="D380" s="7"/>
      <c r="E380" s="7"/>
      <c r="F380" s="7"/>
      <c r="G380" s="7"/>
      <c r="H380" s="7"/>
      <c r="I380" s="7"/>
      <c r="J380" s="7"/>
      <c r="K380" s="7"/>
      <c r="L380" s="7"/>
      <c r="M380" s="7"/>
      <c r="N380" s="7"/>
      <c r="O380" s="7"/>
      <c r="P380" s="7"/>
      <c r="Q380" s="7"/>
      <c r="R380" s="7"/>
      <c r="S380" s="7"/>
      <c r="T380" s="7"/>
      <c r="U380" s="7"/>
      <c r="V380" s="7"/>
      <c r="W380" s="7"/>
    </row>
    <row r="381" ht="14.25" customHeight="1">
      <c r="A381" s="7"/>
      <c r="B381" s="7"/>
      <c r="C381" s="49"/>
      <c r="D381" s="7"/>
      <c r="E381" s="7"/>
      <c r="F381" s="7"/>
      <c r="G381" s="7"/>
      <c r="H381" s="7"/>
      <c r="I381" s="7"/>
      <c r="J381" s="7"/>
      <c r="K381" s="7"/>
      <c r="L381" s="7"/>
      <c r="M381" s="7"/>
      <c r="N381" s="7"/>
      <c r="O381" s="7"/>
      <c r="P381" s="7"/>
      <c r="Q381" s="7"/>
      <c r="R381" s="7"/>
      <c r="S381" s="7"/>
      <c r="T381" s="7"/>
      <c r="U381" s="7"/>
      <c r="V381" s="7"/>
      <c r="W381" s="7"/>
    </row>
    <row r="382" ht="14.25" customHeight="1">
      <c r="A382" s="7"/>
      <c r="B382" s="7"/>
      <c r="C382" s="49"/>
      <c r="D382" s="7"/>
      <c r="E382" s="7"/>
      <c r="F382" s="7"/>
      <c r="G382" s="7"/>
      <c r="H382" s="7"/>
      <c r="I382" s="7"/>
      <c r="J382" s="7"/>
      <c r="K382" s="7"/>
      <c r="L382" s="7"/>
      <c r="M382" s="7"/>
      <c r="N382" s="7"/>
      <c r="O382" s="7"/>
      <c r="P382" s="7"/>
      <c r="Q382" s="7"/>
      <c r="R382" s="7"/>
      <c r="S382" s="7"/>
      <c r="T382" s="7"/>
      <c r="U382" s="7"/>
      <c r="V382" s="7"/>
      <c r="W382" s="7"/>
    </row>
    <row r="383" ht="14.25" customHeight="1">
      <c r="A383" s="7"/>
      <c r="B383" s="7"/>
      <c r="C383" s="49"/>
      <c r="D383" s="7"/>
      <c r="E383" s="7"/>
      <c r="F383" s="7"/>
      <c r="G383" s="7"/>
      <c r="H383" s="7"/>
      <c r="I383" s="7"/>
      <c r="J383" s="7"/>
      <c r="K383" s="7"/>
      <c r="L383" s="7"/>
      <c r="M383" s="7"/>
      <c r="N383" s="7"/>
      <c r="O383" s="7"/>
      <c r="P383" s="7"/>
      <c r="Q383" s="7"/>
      <c r="R383" s="7"/>
      <c r="S383" s="7"/>
      <c r="T383" s="7"/>
      <c r="U383" s="7"/>
      <c r="V383" s="7"/>
      <c r="W383" s="7"/>
    </row>
    <row r="384" ht="14.25" customHeight="1">
      <c r="A384" s="7"/>
      <c r="B384" s="7"/>
      <c r="C384" s="49"/>
      <c r="D384" s="7"/>
      <c r="E384" s="7"/>
      <c r="F384" s="7"/>
      <c r="G384" s="7"/>
      <c r="H384" s="7"/>
      <c r="I384" s="7"/>
      <c r="J384" s="7"/>
      <c r="K384" s="7"/>
      <c r="L384" s="7"/>
      <c r="M384" s="7"/>
      <c r="N384" s="7"/>
      <c r="O384" s="7"/>
      <c r="P384" s="7"/>
      <c r="Q384" s="7"/>
      <c r="R384" s="7"/>
      <c r="S384" s="7"/>
      <c r="T384" s="7"/>
      <c r="U384" s="7"/>
      <c r="V384" s="7"/>
      <c r="W384" s="7"/>
    </row>
    <row r="385" ht="14.25" customHeight="1">
      <c r="A385" s="7"/>
      <c r="B385" s="7"/>
      <c r="C385" s="49"/>
      <c r="D385" s="7"/>
      <c r="E385" s="7"/>
      <c r="F385" s="7"/>
      <c r="G385" s="7"/>
      <c r="H385" s="7"/>
      <c r="I385" s="7"/>
      <c r="J385" s="7"/>
      <c r="K385" s="7"/>
      <c r="L385" s="7"/>
      <c r="M385" s="7"/>
      <c r="N385" s="7"/>
      <c r="O385" s="7"/>
      <c r="P385" s="7"/>
      <c r="Q385" s="7"/>
      <c r="R385" s="7"/>
      <c r="S385" s="7"/>
      <c r="T385" s="7"/>
      <c r="U385" s="7"/>
      <c r="V385" s="7"/>
      <c r="W385" s="7"/>
    </row>
    <row r="386" ht="14.25" customHeight="1">
      <c r="A386" s="7"/>
      <c r="B386" s="7"/>
      <c r="C386" s="49"/>
      <c r="D386" s="7"/>
      <c r="E386" s="7"/>
      <c r="F386" s="7"/>
      <c r="G386" s="7"/>
      <c r="H386" s="7"/>
      <c r="I386" s="7"/>
      <c r="J386" s="7"/>
      <c r="K386" s="7"/>
      <c r="L386" s="7"/>
      <c r="M386" s="7"/>
      <c r="N386" s="7"/>
      <c r="O386" s="7"/>
      <c r="P386" s="7"/>
      <c r="Q386" s="7"/>
      <c r="R386" s="7"/>
      <c r="S386" s="7"/>
      <c r="T386" s="7"/>
      <c r="U386" s="7"/>
      <c r="V386" s="7"/>
      <c r="W386" s="7"/>
    </row>
    <row r="387" ht="14.25" customHeight="1">
      <c r="A387" s="7"/>
      <c r="B387" s="7"/>
      <c r="C387" s="49"/>
      <c r="D387" s="7"/>
      <c r="E387" s="7"/>
      <c r="F387" s="7"/>
      <c r="G387" s="7"/>
      <c r="H387" s="7"/>
      <c r="I387" s="7"/>
      <c r="J387" s="7"/>
      <c r="K387" s="7"/>
      <c r="L387" s="7"/>
      <c r="M387" s="7"/>
      <c r="N387" s="7"/>
      <c r="O387" s="7"/>
      <c r="P387" s="7"/>
      <c r="Q387" s="7"/>
      <c r="R387" s="7"/>
      <c r="S387" s="7"/>
      <c r="T387" s="7"/>
      <c r="U387" s="7"/>
      <c r="V387" s="7"/>
      <c r="W387" s="7"/>
    </row>
    <row r="388" ht="14.25" customHeight="1">
      <c r="A388" s="7"/>
      <c r="B388" s="7"/>
      <c r="C388" s="49"/>
      <c r="D388" s="7"/>
      <c r="E388" s="7"/>
      <c r="F388" s="7"/>
      <c r="G388" s="7"/>
      <c r="H388" s="7"/>
      <c r="I388" s="7"/>
      <c r="J388" s="7"/>
      <c r="K388" s="7"/>
      <c r="L388" s="7"/>
      <c r="M388" s="7"/>
      <c r="N388" s="7"/>
      <c r="O388" s="7"/>
      <c r="P388" s="7"/>
      <c r="Q388" s="7"/>
      <c r="R388" s="7"/>
      <c r="S388" s="7"/>
      <c r="T388" s="7"/>
      <c r="U388" s="7"/>
      <c r="V388" s="7"/>
      <c r="W388" s="7"/>
    </row>
    <row r="389" ht="14.25" customHeight="1">
      <c r="A389" s="7"/>
      <c r="B389" s="7"/>
      <c r="C389" s="49"/>
      <c r="D389" s="7"/>
      <c r="E389" s="7"/>
      <c r="F389" s="7"/>
      <c r="G389" s="7"/>
      <c r="H389" s="7"/>
      <c r="I389" s="7"/>
      <c r="J389" s="7"/>
      <c r="K389" s="7"/>
      <c r="L389" s="7"/>
      <c r="M389" s="7"/>
      <c r="N389" s="7"/>
      <c r="O389" s="7"/>
      <c r="P389" s="7"/>
      <c r="Q389" s="7"/>
      <c r="R389" s="7"/>
      <c r="S389" s="7"/>
      <c r="T389" s="7"/>
      <c r="U389" s="7"/>
      <c r="V389" s="7"/>
      <c r="W389" s="7"/>
    </row>
    <row r="390" ht="14.25" customHeight="1">
      <c r="A390" s="7"/>
      <c r="B390" s="7"/>
      <c r="C390" s="49"/>
      <c r="D390" s="7"/>
      <c r="E390" s="7"/>
      <c r="F390" s="7"/>
      <c r="G390" s="7"/>
      <c r="H390" s="7"/>
      <c r="I390" s="7"/>
      <c r="J390" s="7"/>
      <c r="K390" s="7"/>
      <c r="L390" s="7"/>
      <c r="M390" s="7"/>
      <c r="N390" s="7"/>
      <c r="O390" s="7"/>
      <c r="P390" s="7"/>
      <c r="Q390" s="7"/>
      <c r="R390" s="7"/>
      <c r="S390" s="7"/>
      <c r="T390" s="7"/>
      <c r="U390" s="7"/>
      <c r="V390" s="7"/>
      <c r="W390" s="7"/>
    </row>
    <row r="391" ht="14.25" customHeight="1">
      <c r="A391" s="7"/>
      <c r="B391" s="7"/>
      <c r="C391" s="49"/>
      <c r="D391" s="7"/>
      <c r="E391" s="7"/>
      <c r="F391" s="7"/>
      <c r="G391" s="7"/>
      <c r="H391" s="7"/>
      <c r="I391" s="7"/>
      <c r="J391" s="7"/>
      <c r="K391" s="7"/>
      <c r="L391" s="7"/>
      <c r="M391" s="7"/>
      <c r="N391" s="7"/>
      <c r="O391" s="7"/>
      <c r="P391" s="7"/>
      <c r="Q391" s="7"/>
      <c r="R391" s="7"/>
      <c r="S391" s="7"/>
      <c r="T391" s="7"/>
      <c r="U391" s="7"/>
      <c r="V391" s="7"/>
      <c r="W391" s="7"/>
    </row>
    <row r="392" ht="14.25" customHeight="1">
      <c r="A392" s="7"/>
      <c r="B392" s="7"/>
      <c r="C392" s="49"/>
      <c r="D392" s="7"/>
      <c r="E392" s="7"/>
      <c r="F392" s="7"/>
      <c r="G392" s="7"/>
      <c r="H392" s="7"/>
      <c r="I392" s="7"/>
      <c r="J392" s="7"/>
      <c r="K392" s="7"/>
      <c r="L392" s="7"/>
      <c r="M392" s="7"/>
      <c r="N392" s="7"/>
      <c r="O392" s="7"/>
      <c r="P392" s="7"/>
      <c r="Q392" s="7"/>
      <c r="R392" s="7"/>
      <c r="S392" s="7"/>
      <c r="T392" s="7"/>
      <c r="U392" s="7"/>
      <c r="V392" s="7"/>
      <c r="W392" s="7"/>
    </row>
    <row r="393" ht="14.25" customHeight="1">
      <c r="A393" s="7"/>
      <c r="B393" s="7"/>
      <c r="C393" s="49"/>
      <c r="D393" s="7"/>
      <c r="E393" s="7"/>
      <c r="F393" s="7"/>
      <c r="G393" s="7"/>
      <c r="H393" s="7"/>
      <c r="I393" s="7"/>
      <c r="J393" s="7"/>
      <c r="K393" s="7"/>
      <c r="L393" s="7"/>
      <c r="M393" s="7"/>
      <c r="N393" s="7"/>
      <c r="O393" s="7"/>
      <c r="P393" s="7"/>
      <c r="Q393" s="7"/>
      <c r="R393" s="7"/>
      <c r="S393" s="7"/>
      <c r="T393" s="7"/>
      <c r="U393" s="7"/>
      <c r="V393" s="7"/>
      <c r="W393" s="7"/>
    </row>
    <row r="394" ht="14.25" customHeight="1">
      <c r="A394" s="7"/>
      <c r="B394" s="7"/>
      <c r="C394" s="49"/>
      <c r="D394" s="7"/>
      <c r="E394" s="7"/>
      <c r="F394" s="7"/>
      <c r="G394" s="7"/>
      <c r="H394" s="7"/>
      <c r="I394" s="7"/>
      <c r="J394" s="7"/>
      <c r="K394" s="7"/>
      <c r="L394" s="7"/>
      <c r="M394" s="7"/>
      <c r="N394" s="7"/>
      <c r="O394" s="7"/>
      <c r="P394" s="7"/>
      <c r="Q394" s="7"/>
      <c r="R394" s="7"/>
      <c r="S394" s="7"/>
      <c r="T394" s="7"/>
      <c r="U394" s="7"/>
      <c r="V394" s="7"/>
      <c r="W394" s="7"/>
    </row>
    <row r="395" ht="14.25" customHeight="1">
      <c r="A395" s="7"/>
      <c r="B395" s="7"/>
      <c r="C395" s="49"/>
      <c r="D395" s="7"/>
      <c r="E395" s="7"/>
      <c r="F395" s="7"/>
      <c r="G395" s="7"/>
      <c r="H395" s="7"/>
      <c r="I395" s="7"/>
      <c r="J395" s="7"/>
      <c r="K395" s="7"/>
      <c r="L395" s="7"/>
      <c r="M395" s="7"/>
      <c r="N395" s="7"/>
      <c r="O395" s="7"/>
      <c r="P395" s="7"/>
      <c r="Q395" s="7"/>
      <c r="R395" s="7"/>
      <c r="S395" s="7"/>
      <c r="T395" s="7"/>
      <c r="U395" s="7"/>
      <c r="V395" s="7"/>
      <c r="W395" s="7"/>
    </row>
    <row r="396" ht="14.25" customHeight="1">
      <c r="A396" s="7"/>
      <c r="B396" s="7"/>
      <c r="C396" s="49"/>
      <c r="D396" s="7"/>
      <c r="E396" s="7"/>
      <c r="F396" s="7"/>
      <c r="G396" s="7"/>
      <c r="H396" s="7"/>
      <c r="I396" s="7"/>
      <c r="J396" s="7"/>
      <c r="K396" s="7"/>
      <c r="L396" s="7"/>
      <c r="M396" s="7"/>
      <c r="N396" s="7"/>
      <c r="O396" s="7"/>
      <c r="P396" s="7"/>
      <c r="Q396" s="7"/>
      <c r="R396" s="7"/>
      <c r="S396" s="7"/>
      <c r="T396" s="7"/>
      <c r="U396" s="7"/>
      <c r="V396" s="7"/>
      <c r="W396" s="7"/>
    </row>
    <row r="397" ht="14.25" customHeight="1">
      <c r="A397" s="7"/>
      <c r="B397" s="7"/>
      <c r="C397" s="49"/>
      <c r="D397" s="7"/>
      <c r="E397" s="7"/>
      <c r="F397" s="7"/>
      <c r="G397" s="7"/>
      <c r="H397" s="7"/>
      <c r="I397" s="7"/>
      <c r="J397" s="7"/>
      <c r="K397" s="7"/>
      <c r="L397" s="7"/>
      <c r="M397" s="7"/>
      <c r="N397" s="7"/>
      <c r="O397" s="7"/>
      <c r="P397" s="7"/>
      <c r="Q397" s="7"/>
      <c r="R397" s="7"/>
      <c r="S397" s="7"/>
      <c r="T397" s="7"/>
      <c r="U397" s="7"/>
      <c r="V397" s="7"/>
      <c r="W397" s="7"/>
    </row>
    <row r="398" ht="14.25" customHeight="1">
      <c r="A398" s="7"/>
      <c r="B398" s="7"/>
      <c r="C398" s="49"/>
      <c r="D398" s="7"/>
      <c r="E398" s="7"/>
      <c r="F398" s="7"/>
      <c r="G398" s="7"/>
      <c r="H398" s="7"/>
      <c r="I398" s="7"/>
      <c r="J398" s="7"/>
      <c r="K398" s="7"/>
      <c r="L398" s="7"/>
      <c r="M398" s="7"/>
      <c r="N398" s="7"/>
      <c r="O398" s="7"/>
      <c r="P398" s="7"/>
      <c r="Q398" s="7"/>
      <c r="R398" s="7"/>
      <c r="S398" s="7"/>
      <c r="T398" s="7"/>
      <c r="U398" s="7"/>
      <c r="V398" s="7"/>
      <c r="W398" s="7"/>
    </row>
    <row r="399" ht="14.25" customHeight="1">
      <c r="A399" s="7"/>
      <c r="B399" s="7"/>
      <c r="C399" s="49"/>
      <c r="D399" s="7"/>
      <c r="E399" s="7"/>
      <c r="F399" s="7"/>
      <c r="G399" s="7"/>
      <c r="H399" s="7"/>
      <c r="I399" s="7"/>
      <c r="J399" s="7"/>
      <c r="K399" s="7"/>
      <c r="L399" s="7"/>
      <c r="M399" s="7"/>
      <c r="N399" s="7"/>
      <c r="O399" s="7"/>
      <c r="P399" s="7"/>
      <c r="Q399" s="7"/>
      <c r="R399" s="7"/>
      <c r="S399" s="7"/>
      <c r="T399" s="7"/>
      <c r="U399" s="7"/>
      <c r="V399" s="7"/>
      <c r="W399" s="7"/>
    </row>
    <row r="400" ht="14.25" customHeight="1">
      <c r="A400" s="7"/>
      <c r="B400" s="7"/>
      <c r="C400" s="49"/>
      <c r="D400" s="7"/>
      <c r="E400" s="7"/>
      <c r="F400" s="7"/>
      <c r="G400" s="7"/>
      <c r="H400" s="7"/>
      <c r="I400" s="7"/>
      <c r="J400" s="7"/>
      <c r="K400" s="7"/>
      <c r="L400" s="7"/>
      <c r="M400" s="7"/>
      <c r="N400" s="7"/>
      <c r="O400" s="7"/>
      <c r="P400" s="7"/>
      <c r="Q400" s="7"/>
      <c r="R400" s="7"/>
      <c r="S400" s="7"/>
      <c r="T400" s="7"/>
      <c r="U400" s="7"/>
      <c r="V400" s="7"/>
      <c r="W400" s="7"/>
    </row>
    <row r="401" ht="14.25" customHeight="1">
      <c r="A401" s="7"/>
      <c r="B401" s="7"/>
      <c r="C401" s="49"/>
      <c r="D401" s="7"/>
      <c r="E401" s="7"/>
      <c r="F401" s="7"/>
      <c r="G401" s="7"/>
      <c r="H401" s="7"/>
      <c r="I401" s="7"/>
      <c r="J401" s="7"/>
      <c r="K401" s="7"/>
      <c r="L401" s="7"/>
      <c r="M401" s="7"/>
      <c r="N401" s="7"/>
      <c r="O401" s="7"/>
      <c r="P401" s="7"/>
      <c r="Q401" s="7"/>
      <c r="R401" s="7"/>
      <c r="S401" s="7"/>
      <c r="T401" s="7"/>
      <c r="U401" s="7"/>
      <c r="V401" s="7"/>
      <c r="W401" s="7"/>
    </row>
    <row r="402" ht="14.25" customHeight="1">
      <c r="A402" s="7"/>
      <c r="B402" s="7"/>
      <c r="C402" s="49"/>
      <c r="D402" s="7"/>
      <c r="E402" s="7"/>
      <c r="F402" s="7"/>
      <c r="G402" s="7"/>
      <c r="H402" s="7"/>
      <c r="I402" s="7"/>
      <c r="J402" s="7"/>
      <c r="K402" s="7"/>
      <c r="L402" s="7"/>
      <c r="M402" s="7"/>
      <c r="N402" s="7"/>
      <c r="O402" s="7"/>
      <c r="P402" s="7"/>
      <c r="Q402" s="7"/>
      <c r="R402" s="7"/>
      <c r="S402" s="7"/>
      <c r="T402" s="7"/>
      <c r="U402" s="7"/>
      <c r="V402" s="7"/>
      <c r="W402" s="7"/>
    </row>
    <row r="403" ht="14.25" customHeight="1">
      <c r="A403" s="7"/>
      <c r="B403" s="7"/>
      <c r="C403" s="49"/>
      <c r="D403" s="7"/>
      <c r="E403" s="7"/>
      <c r="F403" s="7"/>
      <c r="G403" s="7"/>
      <c r="H403" s="7"/>
      <c r="I403" s="7"/>
      <c r="J403" s="7"/>
      <c r="K403" s="7"/>
      <c r="L403" s="7"/>
      <c r="M403" s="7"/>
      <c r="N403" s="7"/>
      <c r="O403" s="7"/>
      <c r="P403" s="7"/>
      <c r="Q403" s="7"/>
      <c r="R403" s="7"/>
      <c r="S403" s="7"/>
      <c r="T403" s="7"/>
      <c r="U403" s="7"/>
      <c r="V403" s="7"/>
      <c r="W403" s="7"/>
    </row>
    <row r="404" ht="14.25" customHeight="1">
      <c r="A404" s="7"/>
      <c r="B404" s="7"/>
      <c r="C404" s="49"/>
      <c r="D404" s="7"/>
      <c r="E404" s="7"/>
      <c r="F404" s="7"/>
      <c r="G404" s="7"/>
      <c r="H404" s="7"/>
      <c r="I404" s="7"/>
      <c r="J404" s="7"/>
      <c r="K404" s="7"/>
      <c r="L404" s="7"/>
      <c r="M404" s="7"/>
      <c r="N404" s="7"/>
      <c r="O404" s="7"/>
      <c r="P404" s="7"/>
      <c r="Q404" s="7"/>
      <c r="R404" s="7"/>
      <c r="S404" s="7"/>
      <c r="T404" s="7"/>
      <c r="U404" s="7"/>
      <c r="V404" s="7"/>
      <c r="W404" s="7"/>
    </row>
    <row r="405" ht="14.25" customHeight="1">
      <c r="A405" s="7"/>
      <c r="B405" s="7"/>
      <c r="C405" s="49"/>
      <c r="D405" s="7"/>
      <c r="E405" s="7"/>
      <c r="F405" s="7"/>
      <c r="G405" s="7"/>
      <c r="H405" s="7"/>
      <c r="I405" s="7"/>
      <c r="J405" s="7"/>
      <c r="K405" s="7"/>
      <c r="L405" s="7"/>
      <c r="M405" s="7"/>
      <c r="N405" s="7"/>
      <c r="O405" s="7"/>
      <c r="P405" s="7"/>
      <c r="Q405" s="7"/>
      <c r="R405" s="7"/>
      <c r="S405" s="7"/>
      <c r="T405" s="7"/>
      <c r="U405" s="7"/>
      <c r="V405" s="7"/>
      <c r="W405" s="7"/>
    </row>
    <row r="406" ht="14.25" customHeight="1">
      <c r="A406" s="7"/>
      <c r="B406" s="7"/>
      <c r="C406" s="49"/>
      <c r="D406" s="7"/>
      <c r="E406" s="7"/>
      <c r="F406" s="7"/>
      <c r="G406" s="7"/>
      <c r="H406" s="7"/>
      <c r="I406" s="7"/>
      <c r="J406" s="7"/>
      <c r="K406" s="7"/>
      <c r="L406" s="7"/>
      <c r="M406" s="7"/>
      <c r="N406" s="7"/>
      <c r="O406" s="7"/>
      <c r="P406" s="7"/>
      <c r="Q406" s="7"/>
      <c r="R406" s="7"/>
      <c r="S406" s="7"/>
      <c r="T406" s="7"/>
      <c r="U406" s="7"/>
      <c r="V406" s="7"/>
      <c r="W406" s="7"/>
    </row>
    <row r="407" ht="14.25" customHeight="1">
      <c r="A407" s="7"/>
      <c r="B407" s="7"/>
      <c r="C407" s="49"/>
      <c r="D407" s="7"/>
      <c r="E407" s="7"/>
      <c r="F407" s="7"/>
      <c r="G407" s="7"/>
      <c r="H407" s="7"/>
      <c r="I407" s="7"/>
      <c r="J407" s="7"/>
      <c r="K407" s="7"/>
      <c r="L407" s="7"/>
      <c r="M407" s="7"/>
      <c r="N407" s="7"/>
      <c r="O407" s="7"/>
      <c r="P407" s="7"/>
      <c r="Q407" s="7"/>
      <c r="R407" s="7"/>
      <c r="S407" s="7"/>
      <c r="T407" s="7"/>
      <c r="U407" s="7"/>
      <c r="V407" s="7"/>
      <c r="W407" s="7"/>
    </row>
    <row r="408" ht="14.25" customHeight="1">
      <c r="A408" s="7"/>
      <c r="B408" s="7"/>
      <c r="C408" s="49"/>
      <c r="D408" s="7"/>
      <c r="E408" s="7"/>
      <c r="F408" s="7"/>
      <c r="G408" s="7"/>
      <c r="H408" s="7"/>
      <c r="I408" s="7"/>
      <c r="J408" s="7"/>
      <c r="K408" s="7"/>
      <c r="L408" s="7"/>
      <c r="M408" s="7"/>
      <c r="N408" s="7"/>
      <c r="O408" s="7"/>
      <c r="P408" s="7"/>
      <c r="Q408" s="7"/>
      <c r="R408" s="7"/>
      <c r="S408" s="7"/>
      <c r="T408" s="7"/>
      <c r="U408" s="7"/>
      <c r="V408" s="7"/>
      <c r="W408" s="7"/>
    </row>
    <row r="409" ht="14.25" customHeight="1">
      <c r="A409" s="7"/>
      <c r="B409" s="7"/>
      <c r="C409" s="49"/>
      <c r="D409" s="7"/>
      <c r="E409" s="7"/>
      <c r="F409" s="7"/>
      <c r="G409" s="7"/>
      <c r="H409" s="7"/>
      <c r="I409" s="7"/>
      <c r="J409" s="7"/>
      <c r="K409" s="7"/>
      <c r="L409" s="7"/>
      <c r="M409" s="7"/>
      <c r="N409" s="7"/>
      <c r="O409" s="7"/>
      <c r="P409" s="7"/>
      <c r="Q409" s="7"/>
      <c r="R409" s="7"/>
      <c r="S409" s="7"/>
      <c r="T409" s="7"/>
      <c r="U409" s="7"/>
      <c r="V409" s="7"/>
      <c r="W409" s="7"/>
    </row>
    <row r="410" ht="14.25" customHeight="1">
      <c r="A410" s="7"/>
      <c r="B410" s="7"/>
      <c r="C410" s="49"/>
      <c r="D410" s="7"/>
      <c r="E410" s="7"/>
      <c r="F410" s="7"/>
      <c r="G410" s="7"/>
      <c r="H410" s="7"/>
      <c r="I410" s="7"/>
      <c r="J410" s="7"/>
      <c r="K410" s="7"/>
      <c r="L410" s="7"/>
      <c r="M410" s="7"/>
      <c r="N410" s="7"/>
      <c r="O410" s="7"/>
      <c r="P410" s="7"/>
      <c r="Q410" s="7"/>
      <c r="R410" s="7"/>
      <c r="S410" s="7"/>
      <c r="T410" s="7"/>
      <c r="U410" s="7"/>
      <c r="V410" s="7"/>
      <c r="W410" s="7"/>
    </row>
    <row r="411" ht="14.25" customHeight="1">
      <c r="A411" s="7"/>
      <c r="B411" s="7"/>
      <c r="C411" s="49"/>
      <c r="D411" s="7"/>
      <c r="E411" s="7"/>
      <c r="F411" s="7"/>
      <c r="G411" s="7"/>
      <c r="H411" s="7"/>
      <c r="I411" s="7"/>
      <c r="J411" s="7"/>
      <c r="K411" s="7"/>
      <c r="L411" s="7"/>
      <c r="M411" s="7"/>
      <c r="N411" s="7"/>
      <c r="O411" s="7"/>
      <c r="P411" s="7"/>
      <c r="Q411" s="7"/>
      <c r="R411" s="7"/>
      <c r="S411" s="7"/>
      <c r="T411" s="7"/>
      <c r="U411" s="7"/>
      <c r="V411" s="7"/>
      <c r="W411" s="7"/>
    </row>
    <row r="412" ht="14.25" customHeight="1">
      <c r="A412" s="7"/>
      <c r="B412" s="7"/>
      <c r="C412" s="49"/>
      <c r="D412" s="7"/>
      <c r="E412" s="7"/>
      <c r="F412" s="7"/>
      <c r="G412" s="7"/>
      <c r="H412" s="7"/>
      <c r="I412" s="7"/>
      <c r="J412" s="7"/>
      <c r="K412" s="7"/>
      <c r="L412" s="7"/>
      <c r="M412" s="7"/>
      <c r="N412" s="7"/>
      <c r="O412" s="7"/>
      <c r="P412" s="7"/>
      <c r="Q412" s="7"/>
      <c r="R412" s="7"/>
      <c r="S412" s="7"/>
      <c r="T412" s="7"/>
      <c r="U412" s="7"/>
      <c r="V412" s="7"/>
      <c r="W412" s="7"/>
    </row>
    <row r="413" ht="14.25" customHeight="1">
      <c r="A413" s="7"/>
      <c r="B413" s="7"/>
      <c r="C413" s="49"/>
      <c r="D413" s="7"/>
      <c r="E413" s="7"/>
      <c r="F413" s="7"/>
      <c r="G413" s="7"/>
      <c r="H413" s="7"/>
      <c r="I413" s="7"/>
      <c r="J413" s="7"/>
      <c r="K413" s="7"/>
      <c r="L413" s="7"/>
      <c r="M413" s="7"/>
      <c r="N413" s="7"/>
      <c r="O413" s="7"/>
      <c r="P413" s="7"/>
      <c r="Q413" s="7"/>
      <c r="R413" s="7"/>
      <c r="S413" s="7"/>
      <c r="T413" s="7"/>
      <c r="U413" s="7"/>
      <c r="V413" s="7"/>
      <c r="W413" s="7"/>
    </row>
    <row r="414" ht="14.25" customHeight="1">
      <c r="A414" s="7"/>
      <c r="B414" s="7"/>
      <c r="C414" s="49"/>
      <c r="D414" s="7"/>
      <c r="E414" s="7"/>
      <c r="F414" s="7"/>
      <c r="G414" s="7"/>
      <c r="H414" s="7"/>
      <c r="I414" s="7"/>
      <c r="J414" s="7"/>
      <c r="K414" s="7"/>
      <c r="L414" s="7"/>
      <c r="M414" s="7"/>
      <c r="N414" s="7"/>
      <c r="O414" s="7"/>
      <c r="P414" s="7"/>
      <c r="Q414" s="7"/>
      <c r="R414" s="7"/>
      <c r="S414" s="7"/>
      <c r="T414" s="7"/>
      <c r="U414" s="7"/>
      <c r="V414" s="7"/>
      <c r="W414" s="7"/>
    </row>
    <row r="415" ht="14.25" customHeight="1">
      <c r="A415" s="7"/>
      <c r="B415" s="7"/>
      <c r="C415" s="49"/>
      <c r="D415" s="7"/>
      <c r="E415" s="7"/>
      <c r="F415" s="7"/>
      <c r="G415" s="7"/>
      <c r="H415" s="7"/>
      <c r="I415" s="7"/>
      <c r="J415" s="7"/>
      <c r="K415" s="7"/>
      <c r="L415" s="7"/>
      <c r="M415" s="7"/>
      <c r="N415" s="7"/>
      <c r="O415" s="7"/>
      <c r="P415" s="7"/>
      <c r="Q415" s="7"/>
      <c r="R415" s="7"/>
      <c r="S415" s="7"/>
      <c r="T415" s="7"/>
      <c r="U415" s="7"/>
      <c r="V415" s="7"/>
      <c r="W415" s="7"/>
    </row>
    <row r="416" ht="14.25" customHeight="1">
      <c r="A416" s="7"/>
      <c r="B416" s="7"/>
      <c r="C416" s="49"/>
      <c r="D416" s="7"/>
      <c r="E416" s="7"/>
      <c r="F416" s="7"/>
      <c r="G416" s="7"/>
      <c r="H416" s="7"/>
      <c r="I416" s="7"/>
      <c r="J416" s="7"/>
      <c r="K416" s="7"/>
      <c r="L416" s="7"/>
      <c r="M416" s="7"/>
      <c r="N416" s="7"/>
      <c r="O416" s="7"/>
      <c r="P416" s="7"/>
      <c r="Q416" s="7"/>
      <c r="R416" s="7"/>
      <c r="S416" s="7"/>
      <c r="T416" s="7"/>
      <c r="U416" s="7"/>
      <c r="V416" s="7"/>
      <c r="W416" s="7"/>
    </row>
    <row r="417" ht="14.25" customHeight="1">
      <c r="A417" s="7"/>
      <c r="B417" s="7"/>
      <c r="C417" s="49"/>
      <c r="D417" s="7"/>
      <c r="E417" s="7"/>
      <c r="F417" s="7"/>
      <c r="G417" s="7"/>
      <c r="H417" s="7"/>
      <c r="I417" s="7"/>
      <c r="J417" s="7"/>
      <c r="K417" s="7"/>
      <c r="L417" s="7"/>
      <c r="M417" s="7"/>
      <c r="N417" s="7"/>
      <c r="O417" s="7"/>
      <c r="P417" s="7"/>
      <c r="Q417" s="7"/>
      <c r="R417" s="7"/>
      <c r="S417" s="7"/>
      <c r="T417" s="7"/>
      <c r="U417" s="7"/>
      <c r="V417" s="7"/>
      <c r="W417" s="7"/>
    </row>
    <row r="418" ht="14.25" customHeight="1">
      <c r="A418" s="7"/>
      <c r="B418" s="7"/>
      <c r="C418" s="49"/>
      <c r="D418" s="7"/>
      <c r="E418" s="7"/>
      <c r="F418" s="7"/>
      <c r="G418" s="7"/>
      <c r="H418" s="7"/>
      <c r="I418" s="7"/>
      <c r="J418" s="7"/>
      <c r="K418" s="7"/>
      <c r="L418" s="7"/>
      <c r="M418" s="7"/>
      <c r="N418" s="7"/>
      <c r="O418" s="7"/>
      <c r="P418" s="7"/>
      <c r="Q418" s="7"/>
      <c r="R418" s="7"/>
      <c r="S418" s="7"/>
      <c r="T418" s="7"/>
      <c r="U418" s="7"/>
      <c r="V418" s="7"/>
      <c r="W418" s="7"/>
    </row>
    <row r="419" ht="14.25" customHeight="1">
      <c r="A419" s="7"/>
      <c r="B419" s="7"/>
      <c r="C419" s="49"/>
      <c r="D419" s="7"/>
      <c r="E419" s="7"/>
      <c r="F419" s="7"/>
      <c r="G419" s="7"/>
      <c r="H419" s="7"/>
      <c r="I419" s="7"/>
      <c r="J419" s="7"/>
      <c r="K419" s="7"/>
      <c r="L419" s="7"/>
      <c r="M419" s="7"/>
      <c r="N419" s="7"/>
      <c r="O419" s="7"/>
      <c r="P419" s="7"/>
      <c r="Q419" s="7"/>
      <c r="R419" s="7"/>
      <c r="S419" s="7"/>
      <c r="T419" s="7"/>
      <c r="U419" s="7"/>
      <c r="V419" s="7"/>
      <c r="W419" s="7"/>
    </row>
    <row r="420" ht="14.25" customHeight="1">
      <c r="A420" s="7"/>
      <c r="B420" s="7"/>
      <c r="C420" s="49"/>
      <c r="D420" s="7"/>
      <c r="E420" s="7"/>
      <c r="F420" s="7"/>
      <c r="G420" s="7"/>
      <c r="H420" s="7"/>
      <c r="I420" s="7"/>
      <c r="J420" s="7"/>
      <c r="K420" s="7"/>
      <c r="L420" s="7"/>
      <c r="M420" s="7"/>
      <c r="N420" s="7"/>
      <c r="O420" s="7"/>
      <c r="P420" s="7"/>
      <c r="Q420" s="7"/>
      <c r="R420" s="7"/>
      <c r="S420" s="7"/>
      <c r="T420" s="7"/>
      <c r="U420" s="7"/>
      <c r="V420" s="7"/>
      <c r="W420" s="7"/>
    </row>
    <row r="421" ht="14.25" customHeight="1">
      <c r="A421" s="7"/>
      <c r="B421" s="7"/>
      <c r="C421" s="49"/>
      <c r="D421" s="7"/>
      <c r="E421" s="7"/>
      <c r="F421" s="7"/>
      <c r="G421" s="7"/>
      <c r="H421" s="7"/>
      <c r="I421" s="7"/>
      <c r="J421" s="7"/>
      <c r="K421" s="7"/>
      <c r="L421" s="7"/>
      <c r="M421" s="7"/>
      <c r="N421" s="7"/>
      <c r="O421" s="7"/>
      <c r="P421" s="7"/>
      <c r="Q421" s="7"/>
      <c r="R421" s="7"/>
      <c r="S421" s="7"/>
      <c r="T421" s="7"/>
      <c r="U421" s="7"/>
      <c r="V421" s="7"/>
      <c r="W421" s="7"/>
    </row>
    <row r="422" ht="14.25" customHeight="1">
      <c r="A422" s="7"/>
      <c r="B422" s="7"/>
      <c r="C422" s="49"/>
      <c r="D422" s="7"/>
      <c r="E422" s="7"/>
      <c r="F422" s="7"/>
      <c r="G422" s="7"/>
      <c r="H422" s="7"/>
      <c r="I422" s="7"/>
      <c r="J422" s="7"/>
      <c r="K422" s="7"/>
      <c r="L422" s="7"/>
      <c r="M422" s="7"/>
      <c r="N422" s="7"/>
      <c r="O422" s="7"/>
      <c r="P422" s="7"/>
      <c r="Q422" s="7"/>
      <c r="R422" s="7"/>
      <c r="S422" s="7"/>
      <c r="T422" s="7"/>
      <c r="U422" s="7"/>
      <c r="V422" s="7"/>
      <c r="W422" s="7"/>
    </row>
    <row r="423" ht="14.25" customHeight="1">
      <c r="A423" s="7"/>
      <c r="B423" s="7"/>
      <c r="C423" s="49"/>
      <c r="D423" s="7"/>
      <c r="E423" s="7"/>
      <c r="F423" s="7"/>
      <c r="G423" s="7"/>
      <c r="H423" s="7"/>
      <c r="I423" s="7"/>
      <c r="J423" s="7"/>
      <c r="K423" s="7"/>
      <c r="L423" s="7"/>
      <c r="M423" s="7"/>
      <c r="N423" s="7"/>
      <c r="O423" s="7"/>
      <c r="P423" s="7"/>
      <c r="Q423" s="7"/>
      <c r="R423" s="7"/>
      <c r="S423" s="7"/>
      <c r="T423" s="7"/>
      <c r="U423" s="7"/>
      <c r="V423" s="7"/>
      <c r="W423" s="7"/>
    </row>
    <row r="424" ht="14.25" customHeight="1">
      <c r="A424" s="7"/>
      <c r="B424" s="7"/>
      <c r="C424" s="49"/>
      <c r="D424" s="7"/>
      <c r="E424" s="7"/>
      <c r="F424" s="7"/>
      <c r="G424" s="7"/>
      <c r="H424" s="7"/>
      <c r="I424" s="7"/>
      <c r="J424" s="7"/>
      <c r="K424" s="7"/>
      <c r="L424" s="7"/>
      <c r="M424" s="7"/>
      <c r="N424" s="7"/>
      <c r="O424" s="7"/>
      <c r="P424" s="7"/>
      <c r="Q424" s="7"/>
      <c r="R424" s="7"/>
      <c r="S424" s="7"/>
      <c r="T424" s="7"/>
      <c r="U424" s="7"/>
      <c r="V424" s="7"/>
      <c r="W424" s="7"/>
    </row>
    <row r="425" ht="14.25" customHeight="1">
      <c r="A425" s="7"/>
      <c r="B425" s="7"/>
      <c r="C425" s="49"/>
      <c r="D425" s="7"/>
      <c r="E425" s="7"/>
      <c r="F425" s="7"/>
      <c r="G425" s="7"/>
      <c r="H425" s="7"/>
      <c r="I425" s="7"/>
      <c r="J425" s="7"/>
      <c r="K425" s="7"/>
      <c r="L425" s="7"/>
      <c r="M425" s="7"/>
      <c r="N425" s="7"/>
      <c r="O425" s="7"/>
      <c r="P425" s="7"/>
      <c r="Q425" s="7"/>
      <c r="R425" s="7"/>
      <c r="S425" s="7"/>
      <c r="T425" s="7"/>
      <c r="U425" s="7"/>
      <c r="V425" s="7"/>
      <c r="W425" s="7"/>
    </row>
    <row r="426" ht="14.25" customHeight="1">
      <c r="A426" s="7"/>
      <c r="B426" s="7"/>
      <c r="C426" s="49"/>
      <c r="D426" s="7"/>
      <c r="E426" s="7"/>
      <c r="F426" s="7"/>
      <c r="G426" s="7"/>
      <c r="H426" s="7"/>
      <c r="I426" s="7"/>
      <c r="J426" s="7"/>
      <c r="K426" s="7"/>
      <c r="L426" s="7"/>
      <c r="M426" s="7"/>
      <c r="N426" s="7"/>
      <c r="O426" s="7"/>
      <c r="P426" s="7"/>
      <c r="Q426" s="7"/>
      <c r="R426" s="7"/>
      <c r="S426" s="7"/>
      <c r="T426" s="7"/>
      <c r="U426" s="7"/>
      <c r="V426" s="7"/>
      <c r="W426" s="7"/>
    </row>
    <row r="427" ht="14.25" customHeight="1">
      <c r="A427" s="7"/>
      <c r="B427" s="7"/>
      <c r="C427" s="49"/>
      <c r="D427" s="7"/>
      <c r="E427" s="7"/>
      <c r="F427" s="7"/>
      <c r="G427" s="7"/>
      <c r="H427" s="7"/>
      <c r="I427" s="7"/>
      <c r="J427" s="7"/>
      <c r="K427" s="7"/>
      <c r="L427" s="7"/>
      <c r="M427" s="7"/>
      <c r="N427" s="7"/>
      <c r="O427" s="7"/>
      <c r="P427" s="7"/>
      <c r="Q427" s="7"/>
      <c r="R427" s="7"/>
      <c r="S427" s="7"/>
      <c r="T427" s="7"/>
      <c r="U427" s="7"/>
      <c r="V427" s="7"/>
      <c r="W427" s="7"/>
    </row>
    <row r="428" ht="14.25" customHeight="1">
      <c r="A428" s="7"/>
      <c r="B428" s="7"/>
      <c r="C428" s="49"/>
      <c r="D428" s="7"/>
      <c r="E428" s="7"/>
      <c r="F428" s="7"/>
      <c r="G428" s="7"/>
      <c r="H428" s="7"/>
      <c r="I428" s="7"/>
      <c r="J428" s="7"/>
      <c r="K428" s="7"/>
      <c r="L428" s="7"/>
      <c r="M428" s="7"/>
      <c r="N428" s="7"/>
      <c r="O428" s="7"/>
      <c r="P428" s="7"/>
      <c r="Q428" s="7"/>
      <c r="R428" s="7"/>
      <c r="S428" s="7"/>
      <c r="T428" s="7"/>
      <c r="U428" s="7"/>
      <c r="V428" s="7"/>
      <c r="W428" s="7"/>
    </row>
    <row r="429" ht="14.25" customHeight="1">
      <c r="A429" s="7"/>
      <c r="B429" s="7"/>
      <c r="C429" s="49"/>
      <c r="D429" s="7"/>
      <c r="E429" s="7"/>
      <c r="F429" s="7"/>
      <c r="G429" s="7"/>
      <c r="H429" s="7"/>
      <c r="I429" s="7"/>
      <c r="J429" s="7"/>
      <c r="K429" s="7"/>
      <c r="L429" s="7"/>
      <c r="M429" s="7"/>
      <c r="N429" s="7"/>
      <c r="O429" s="7"/>
      <c r="P429" s="7"/>
      <c r="Q429" s="7"/>
      <c r="R429" s="7"/>
      <c r="S429" s="7"/>
      <c r="T429" s="7"/>
      <c r="U429" s="7"/>
      <c r="V429" s="7"/>
      <c r="W429" s="7"/>
    </row>
    <row r="430" ht="14.25" customHeight="1">
      <c r="A430" s="7"/>
      <c r="B430" s="7"/>
      <c r="C430" s="49"/>
      <c r="D430" s="7"/>
      <c r="E430" s="7"/>
      <c r="F430" s="7"/>
      <c r="G430" s="7"/>
      <c r="H430" s="7"/>
      <c r="I430" s="7"/>
      <c r="J430" s="7"/>
      <c r="K430" s="7"/>
      <c r="L430" s="7"/>
      <c r="M430" s="7"/>
      <c r="N430" s="7"/>
      <c r="O430" s="7"/>
      <c r="P430" s="7"/>
      <c r="Q430" s="7"/>
      <c r="R430" s="7"/>
      <c r="S430" s="7"/>
      <c r="T430" s="7"/>
      <c r="U430" s="7"/>
      <c r="V430" s="7"/>
      <c r="W430" s="7"/>
    </row>
    <row r="431" ht="14.25" customHeight="1">
      <c r="A431" s="7"/>
      <c r="B431" s="7"/>
      <c r="C431" s="49"/>
      <c r="D431" s="7"/>
      <c r="E431" s="7"/>
      <c r="F431" s="7"/>
      <c r="G431" s="7"/>
      <c r="H431" s="7"/>
      <c r="I431" s="7"/>
      <c r="J431" s="7"/>
      <c r="K431" s="7"/>
      <c r="L431" s="7"/>
      <c r="M431" s="7"/>
      <c r="N431" s="7"/>
      <c r="O431" s="7"/>
      <c r="P431" s="7"/>
      <c r="Q431" s="7"/>
      <c r="R431" s="7"/>
      <c r="S431" s="7"/>
      <c r="T431" s="7"/>
      <c r="U431" s="7"/>
      <c r="V431" s="7"/>
      <c r="W431" s="7"/>
    </row>
    <row r="432" ht="14.25" customHeight="1">
      <c r="A432" s="7"/>
      <c r="B432" s="7"/>
      <c r="C432" s="49"/>
      <c r="D432" s="7"/>
      <c r="E432" s="7"/>
      <c r="F432" s="7"/>
      <c r="G432" s="7"/>
      <c r="H432" s="7"/>
      <c r="I432" s="7"/>
      <c r="J432" s="7"/>
      <c r="K432" s="7"/>
      <c r="L432" s="7"/>
      <c r="M432" s="7"/>
      <c r="N432" s="7"/>
      <c r="O432" s="7"/>
      <c r="P432" s="7"/>
      <c r="Q432" s="7"/>
      <c r="R432" s="7"/>
      <c r="S432" s="7"/>
      <c r="T432" s="7"/>
      <c r="U432" s="7"/>
      <c r="V432" s="7"/>
      <c r="W432" s="7"/>
    </row>
    <row r="433" ht="14.25" customHeight="1">
      <c r="A433" s="7"/>
      <c r="B433" s="7"/>
      <c r="C433" s="49"/>
      <c r="D433" s="7"/>
      <c r="E433" s="7"/>
      <c r="F433" s="7"/>
      <c r="G433" s="7"/>
      <c r="H433" s="7"/>
      <c r="I433" s="7"/>
      <c r="J433" s="7"/>
      <c r="K433" s="7"/>
      <c r="L433" s="7"/>
      <c r="M433" s="7"/>
      <c r="N433" s="7"/>
      <c r="O433" s="7"/>
      <c r="P433" s="7"/>
      <c r="Q433" s="7"/>
      <c r="R433" s="7"/>
      <c r="S433" s="7"/>
      <c r="T433" s="7"/>
      <c r="U433" s="7"/>
      <c r="V433" s="7"/>
      <c r="W433" s="7"/>
    </row>
    <row r="434" ht="14.25" customHeight="1">
      <c r="A434" s="7"/>
      <c r="B434" s="7"/>
      <c r="C434" s="49"/>
      <c r="D434" s="7"/>
      <c r="E434" s="7"/>
      <c r="F434" s="7"/>
      <c r="G434" s="7"/>
      <c r="H434" s="7"/>
      <c r="I434" s="7"/>
      <c r="J434" s="7"/>
      <c r="K434" s="7"/>
      <c r="L434" s="7"/>
      <c r="M434" s="7"/>
      <c r="N434" s="7"/>
      <c r="O434" s="7"/>
      <c r="P434" s="7"/>
      <c r="Q434" s="7"/>
      <c r="R434" s="7"/>
      <c r="S434" s="7"/>
      <c r="T434" s="7"/>
      <c r="U434" s="7"/>
      <c r="V434" s="7"/>
      <c r="W434" s="7"/>
    </row>
    <row r="435" ht="14.25" customHeight="1">
      <c r="A435" s="7"/>
      <c r="B435" s="7"/>
      <c r="C435" s="49"/>
      <c r="D435" s="7"/>
      <c r="E435" s="7"/>
      <c r="F435" s="7"/>
      <c r="G435" s="7"/>
      <c r="H435" s="7"/>
      <c r="I435" s="7"/>
      <c r="J435" s="7"/>
      <c r="K435" s="7"/>
      <c r="L435" s="7"/>
      <c r="M435" s="7"/>
      <c r="N435" s="7"/>
      <c r="O435" s="7"/>
      <c r="P435" s="7"/>
      <c r="Q435" s="7"/>
      <c r="R435" s="7"/>
      <c r="S435" s="7"/>
      <c r="T435" s="7"/>
      <c r="U435" s="7"/>
      <c r="V435" s="7"/>
      <c r="W435" s="7"/>
    </row>
    <row r="436" ht="14.25" customHeight="1">
      <c r="A436" s="7"/>
      <c r="B436" s="7"/>
      <c r="C436" s="49"/>
      <c r="D436" s="7"/>
      <c r="E436" s="7"/>
      <c r="F436" s="7"/>
      <c r="G436" s="7"/>
      <c r="H436" s="7"/>
      <c r="I436" s="7"/>
      <c r="J436" s="7"/>
      <c r="K436" s="7"/>
      <c r="L436" s="7"/>
      <c r="M436" s="7"/>
      <c r="N436" s="7"/>
      <c r="O436" s="7"/>
      <c r="P436" s="7"/>
      <c r="Q436" s="7"/>
      <c r="R436" s="7"/>
      <c r="S436" s="7"/>
      <c r="T436" s="7"/>
      <c r="U436" s="7"/>
      <c r="V436" s="7"/>
      <c r="W436" s="7"/>
    </row>
    <row r="437" ht="14.25" customHeight="1">
      <c r="A437" s="7"/>
      <c r="B437" s="7"/>
      <c r="C437" s="49"/>
      <c r="D437" s="7"/>
      <c r="E437" s="7"/>
      <c r="F437" s="7"/>
      <c r="G437" s="7"/>
      <c r="H437" s="7"/>
      <c r="I437" s="7"/>
      <c r="J437" s="7"/>
      <c r="K437" s="7"/>
      <c r="L437" s="7"/>
      <c r="M437" s="7"/>
      <c r="N437" s="7"/>
      <c r="O437" s="7"/>
      <c r="P437" s="7"/>
      <c r="Q437" s="7"/>
      <c r="R437" s="7"/>
      <c r="S437" s="7"/>
      <c r="T437" s="7"/>
      <c r="U437" s="7"/>
      <c r="V437" s="7"/>
      <c r="W437" s="7"/>
    </row>
    <row r="438" ht="14.25" customHeight="1">
      <c r="A438" s="7"/>
      <c r="B438" s="7"/>
      <c r="C438" s="49"/>
      <c r="D438" s="7"/>
      <c r="E438" s="7"/>
      <c r="F438" s="7"/>
      <c r="G438" s="7"/>
      <c r="H438" s="7"/>
      <c r="I438" s="7"/>
      <c r="J438" s="7"/>
      <c r="K438" s="7"/>
      <c r="L438" s="7"/>
      <c r="M438" s="7"/>
      <c r="N438" s="7"/>
      <c r="O438" s="7"/>
      <c r="P438" s="7"/>
      <c r="Q438" s="7"/>
      <c r="R438" s="7"/>
      <c r="S438" s="7"/>
      <c r="T438" s="7"/>
      <c r="U438" s="7"/>
      <c r="V438" s="7"/>
      <c r="W438" s="7"/>
    </row>
    <row r="439" ht="14.25" customHeight="1">
      <c r="A439" s="7"/>
      <c r="B439" s="7"/>
      <c r="C439" s="49"/>
      <c r="D439" s="7"/>
      <c r="E439" s="7"/>
      <c r="F439" s="7"/>
      <c r="G439" s="7"/>
      <c r="H439" s="7"/>
      <c r="I439" s="7"/>
      <c r="J439" s="7"/>
      <c r="K439" s="7"/>
      <c r="L439" s="7"/>
      <c r="M439" s="7"/>
      <c r="N439" s="7"/>
      <c r="O439" s="7"/>
      <c r="P439" s="7"/>
      <c r="Q439" s="7"/>
      <c r="R439" s="7"/>
      <c r="S439" s="7"/>
      <c r="T439" s="7"/>
      <c r="U439" s="7"/>
      <c r="V439" s="7"/>
      <c r="W439" s="7"/>
    </row>
    <row r="440" ht="14.25" customHeight="1">
      <c r="A440" s="7"/>
      <c r="B440" s="7"/>
      <c r="C440" s="49"/>
      <c r="D440" s="7"/>
      <c r="E440" s="7"/>
      <c r="F440" s="7"/>
      <c r="G440" s="7"/>
      <c r="H440" s="7"/>
      <c r="I440" s="7"/>
      <c r="J440" s="7"/>
      <c r="K440" s="7"/>
      <c r="L440" s="7"/>
      <c r="M440" s="7"/>
      <c r="N440" s="7"/>
      <c r="O440" s="7"/>
      <c r="P440" s="7"/>
      <c r="Q440" s="7"/>
      <c r="R440" s="7"/>
      <c r="S440" s="7"/>
      <c r="T440" s="7"/>
      <c r="U440" s="7"/>
      <c r="V440" s="7"/>
      <c r="W440" s="7"/>
    </row>
    <row r="441" ht="14.25" customHeight="1">
      <c r="A441" s="7"/>
      <c r="B441" s="7"/>
      <c r="C441" s="49"/>
      <c r="D441" s="7"/>
      <c r="E441" s="7"/>
      <c r="F441" s="7"/>
      <c r="G441" s="7"/>
      <c r="H441" s="7"/>
      <c r="I441" s="7"/>
      <c r="J441" s="7"/>
      <c r="K441" s="7"/>
      <c r="L441" s="7"/>
      <c r="M441" s="7"/>
      <c r="N441" s="7"/>
      <c r="O441" s="7"/>
      <c r="P441" s="7"/>
      <c r="Q441" s="7"/>
      <c r="R441" s="7"/>
      <c r="S441" s="7"/>
      <c r="T441" s="7"/>
      <c r="U441" s="7"/>
      <c r="V441" s="7"/>
      <c r="W441" s="7"/>
    </row>
    <row r="442" ht="14.25" customHeight="1">
      <c r="A442" s="7"/>
      <c r="B442" s="7"/>
      <c r="C442" s="49"/>
      <c r="D442" s="7"/>
      <c r="E442" s="7"/>
      <c r="F442" s="7"/>
      <c r="G442" s="7"/>
      <c r="H442" s="7"/>
      <c r="I442" s="7"/>
      <c r="J442" s="7"/>
      <c r="K442" s="7"/>
      <c r="L442" s="7"/>
      <c r="M442" s="7"/>
      <c r="N442" s="7"/>
      <c r="O442" s="7"/>
      <c r="P442" s="7"/>
      <c r="Q442" s="7"/>
      <c r="R442" s="7"/>
      <c r="S442" s="7"/>
      <c r="T442" s="7"/>
      <c r="U442" s="7"/>
      <c r="V442" s="7"/>
      <c r="W442" s="7"/>
    </row>
    <row r="443" ht="14.25" customHeight="1">
      <c r="A443" s="7"/>
      <c r="B443" s="7"/>
      <c r="C443" s="49"/>
      <c r="D443" s="7"/>
      <c r="E443" s="7"/>
      <c r="F443" s="7"/>
      <c r="G443" s="7"/>
      <c r="H443" s="7"/>
      <c r="I443" s="7"/>
      <c r="J443" s="7"/>
      <c r="K443" s="7"/>
      <c r="L443" s="7"/>
      <c r="M443" s="7"/>
      <c r="N443" s="7"/>
      <c r="O443" s="7"/>
      <c r="P443" s="7"/>
      <c r="Q443" s="7"/>
      <c r="R443" s="7"/>
      <c r="S443" s="7"/>
      <c r="T443" s="7"/>
      <c r="U443" s="7"/>
      <c r="V443" s="7"/>
      <c r="W443" s="7"/>
    </row>
    <row r="444" ht="14.25" customHeight="1">
      <c r="A444" s="7"/>
      <c r="B444" s="7"/>
      <c r="C444" s="49"/>
      <c r="D444" s="7"/>
      <c r="E444" s="7"/>
      <c r="F444" s="7"/>
      <c r="G444" s="7"/>
      <c r="H444" s="7"/>
      <c r="I444" s="7"/>
      <c r="J444" s="7"/>
      <c r="K444" s="7"/>
      <c r="L444" s="7"/>
      <c r="M444" s="7"/>
      <c r="N444" s="7"/>
      <c r="O444" s="7"/>
      <c r="P444" s="7"/>
      <c r="Q444" s="7"/>
      <c r="R444" s="7"/>
      <c r="S444" s="7"/>
      <c r="T444" s="7"/>
      <c r="U444" s="7"/>
      <c r="V444" s="7"/>
      <c r="W444" s="7"/>
    </row>
    <row r="445" ht="14.25" customHeight="1">
      <c r="A445" s="7"/>
      <c r="B445" s="7"/>
      <c r="C445" s="49"/>
      <c r="D445" s="7"/>
      <c r="E445" s="7"/>
      <c r="F445" s="7"/>
      <c r="G445" s="7"/>
      <c r="H445" s="7"/>
      <c r="I445" s="7"/>
      <c r="J445" s="7"/>
      <c r="K445" s="7"/>
      <c r="L445" s="7"/>
      <c r="M445" s="7"/>
      <c r="N445" s="7"/>
      <c r="O445" s="7"/>
      <c r="P445" s="7"/>
      <c r="Q445" s="7"/>
      <c r="R445" s="7"/>
      <c r="S445" s="7"/>
      <c r="T445" s="7"/>
      <c r="U445" s="7"/>
      <c r="V445" s="7"/>
      <c r="W445" s="7"/>
    </row>
    <row r="446" ht="14.25" customHeight="1">
      <c r="A446" s="7"/>
      <c r="B446" s="7"/>
      <c r="C446" s="49"/>
      <c r="D446" s="7"/>
      <c r="E446" s="7"/>
      <c r="F446" s="7"/>
      <c r="G446" s="7"/>
      <c r="H446" s="7"/>
      <c r="I446" s="7"/>
      <c r="J446" s="7"/>
      <c r="K446" s="7"/>
      <c r="L446" s="7"/>
      <c r="M446" s="7"/>
      <c r="N446" s="7"/>
      <c r="O446" s="7"/>
      <c r="P446" s="7"/>
      <c r="Q446" s="7"/>
      <c r="R446" s="7"/>
      <c r="S446" s="7"/>
      <c r="T446" s="7"/>
      <c r="U446" s="7"/>
      <c r="V446" s="7"/>
      <c r="W446" s="7"/>
    </row>
    <row r="447" ht="14.25" customHeight="1">
      <c r="A447" s="7"/>
      <c r="B447" s="7"/>
      <c r="C447" s="49"/>
      <c r="D447" s="7"/>
      <c r="E447" s="7"/>
      <c r="F447" s="7"/>
      <c r="G447" s="7"/>
      <c r="H447" s="7"/>
      <c r="I447" s="7"/>
      <c r="J447" s="7"/>
      <c r="K447" s="7"/>
      <c r="L447" s="7"/>
      <c r="M447" s="7"/>
      <c r="N447" s="7"/>
      <c r="O447" s="7"/>
      <c r="P447" s="7"/>
      <c r="Q447" s="7"/>
      <c r="R447" s="7"/>
      <c r="S447" s="7"/>
      <c r="T447" s="7"/>
      <c r="U447" s="7"/>
      <c r="V447" s="7"/>
      <c r="W447" s="7"/>
    </row>
    <row r="448" ht="14.25" customHeight="1">
      <c r="A448" s="7"/>
      <c r="B448" s="7"/>
      <c r="C448" s="49"/>
      <c r="D448" s="7"/>
      <c r="E448" s="7"/>
      <c r="F448" s="7"/>
      <c r="G448" s="7"/>
      <c r="H448" s="7"/>
      <c r="I448" s="7"/>
      <c r="J448" s="7"/>
      <c r="K448" s="7"/>
      <c r="L448" s="7"/>
      <c r="M448" s="7"/>
      <c r="N448" s="7"/>
      <c r="O448" s="7"/>
      <c r="P448" s="7"/>
      <c r="Q448" s="7"/>
      <c r="R448" s="7"/>
      <c r="S448" s="7"/>
      <c r="T448" s="7"/>
      <c r="U448" s="7"/>
      <c r="V448" s="7"/>
      <c r="W448" s="7"/>
    </row>
    <row r="449" ht="14.25" customHeight="1">
      <c r="A449" s="7"/>
      <c r="B449" s="7"/>
      <c r="C449" s="49"/>
      <c r="D449" s="7"/>
      <c r="E449" s="7"/>
      <c r="F449" s="7"/>
      <c r="G449" s="7"/>
      <c r="H449" s="7"/>
      <c r="I449" s="7"/>
      <c r="J449" s="7"/>
      <c r="K449" s="7"/>
      <c r="L449" s="7"/>
      <c r="M449" s="7"/>
      <c r="N449" s="7"/>
      <c r="O449" s="7"/>
      <c r="P449" s="7"/>
      <c r="Q449" s="7"/>
      <c r="R449" s="7"/>
      <c r="S449" s="7"/>
      <c r="T449" s="7"/>
      <c r="U449" s="7"/>
      <c r="V449" s="7"/>
      <c r="W449" s="7"/>
    </row>
    <row r="450" ht="14.25" customHeight="1">
      <c r="A450" s="7"/>
      <c r="B450" s="7"/>
      <c r="C450" s="49"/>
      <c r="D450" s="7"/>
      <c r="E450" s="7"/>
      <c r="F450" s="7"/>
      <c r="G450" s="7"/>
      <c r="H450" s="7"/>
      <c r="I450" s="7"/>
      <c r="J450" s="7"/>
      <c r="K450" s="7"/>
      <c r="L450" s="7"/>
      <c r="M450" s="7"/>
      <c r="N450" s="7"/>
      <c r="O450" s="7"/>
      <c r="P450" s="7"/>
      <c r="Q450" s="7"/>
      <c r="R450" s="7"/>
      <c r="S450" s="7"/>
      <c r="T450" s="7"/>
      <c r="U450" s="7"/>
      <c r="V450" s="7"/>
      <c r="W450" s="7"/>
    </row>
    <row r="451" ht="14.25" customHeight="1">
      <c r="A451" s="7"/>
      <c r="B451" s="7"/>
      <c r="C451" s="49"/>
      <c r="D451" s="7"/>
      <c r="E451" s="7"/>
      <c r="F451" s="7"/>
      <c r="G451" s="7"/>
      <c r="H451" s="7"/>
      <c r="I451" s="7"/>
      <c r="J451" s="7"/>
      <c r="K451" s="7"/>
      <c r="L451" s="7"/>
      <c r="M451" s="7"/>
      <c r="N451" s="7"/>
      <c r="O451" s="7"/>
      <c r="P451" s="7"/>
      <c r="Q451" s="7"/>
      <c r="R451" s="7"/>
      <c r="S451" s="7"/>
      <c r="T451" s="7"/>
      <c r="U451" s="7"/>
      <c r="V451" s="7"/>
      <c r="W451" s="7"/>
    </row>
    <row r="452" ht="14.25" customHeight="1">
      <c r="A452" s="7"/>
      <c r="B452" s="7"/>
      <c r="C452" s="49"/>
      <c r="D452" s="7"/>
      <c r="E452" s="7"/>
      <c r="F452" s="7"/>
      <c r="G452" s="7"/>
      <c r="H452" s="7"/>
      <c r="I452" s="7"/>
      <c r="J452" s="7"/>
      <c r="K452" s="7"/>
      <c r="L452" s="7"/>
      <c r="M452" s="7"/>
      <c r="N452" s="7"/>
      <c r="O452" s="7"/>
      <c r="P452" s="7"/>
      <c r="Q452" s="7"/>
      <c r="R452" s="7"/>
      <c r="S452" s="7"/>
      <c r="T452" s="7"/>
      <c r="U452" s="7"/>
      <c r="V452" s="7"/>
      <c r="W452" s="7"/>
    </row>
    <row r="453" ht="14.25" customHeight="1">
      <c r="A453" s="7"/>
      <c r="B453" s="7"/>
      <c r="C453" s="49"/>
      <c r="D453" s="7"/>
      <c r="E453" s="7"/>
      <c r="F453" s="7"/>
      <c r="G453" s="7"/>
      <c r="H453" s="7"/>
      <c r="I453" s="7"/>
      <c r="J453" s="7"/>
      <c r="K453" s="7"/>
      <c r="L453" s="7"/>
      <c r="M453" s="7"/>
      <c r="N453" s="7"/>
      <c r="O453" s="7"/>
      <c r="P453" s="7"/>
      <c r="Q453" s="7"/>
      <c r="R453" s="7"/>
      <c r="S453" s="7"/>
      <c r="T453" s="7"/>
      <c r="U453" s="7"/>
      <c r="V453" s="7"/>
      <c r="W453" s="7"/>
    </row>
    <row r="454" ht="14.25" customHeight="1">
      <c r="A454" s="7"/>
      <c r="B454" s="7"/>
      <c r="C454" s="49"/>
      <c r="D454" s="7"/>
      <c r="E454" s="7"/>
      <c r="F454" s="7"/>
      <c r="G454" s="7"/>
      <c r="H454" s="7"/>
      <c r="I454" s="7"/>
      <c r="J454" s="7"/>
      <c r="K454" s="7"/>
      <c r="L454" s="7"/>
      <c r="M454" s="7"/>
      <c r="N454" s="7"/>
      <c r="O454" s="7"/>
      <c r="P454" s="7"/>
      <c r="Q454" s="7"/>
      <c r="R454" s="7"/>
      <c r="S454" s="7"/>
      <c r="T454" s="7"/>
      <c r="U454" s="7"/>
      <c r="V454" s="7"/>
      <c r="W454" s="7"/>
    </row>
    <row r="455" ht="14.25" customHeight="1">
      <c r="A455" s="7"/>
      <c r="B455" s="7"/>
      <c r="C455" s="49"/>
      <c r="D455" s="7"/>
      <c r="E455" s="7"/>
      <c r="F455" s="7"/>
      <c r="G455" s="7"/>
      <c r="H455" s="7"/>
      <c r="I455" s="7"/>
      <c r="J455" s="7"/>
      <c r="K455" s="7"/>
      <c r="L455" s="7"/>
      <c r="M455" s="7"/>
      <c r="N455" s="7"/>
      <c r="O455" s="7"/>
      <c r="P455" s="7"/>
      <c r="Q455" s="7"/>
      <c r="R455" s="7"/>
      <c r="S455" s="7"/>
      <c r="T455" s="7"/>
      <c r="U455" s="7"/>
      <c r="V455" s="7"/>
      <c r="W455" s="7"/>
    </row>
    <row r="456" ht="14.25" customHeight="1">
      <c r="A456" s="7"/>
      <c r="B456" s="7"/>
      <c r="C456" s="49"/>
      <c r="D456" s="7"/>
      <c r="E456" s="7"/>
      <c r="F456" s="7"/>
      <c r="G456" s="7"/>
      <c r="H456" s="7"/>
      <c r="I456" s="7"/>
      <c r="J456" s="7"/>
      <c r="K456" s="7"/>
      <c r="L456" s="7"/>
      <c r="M456" s="7"/>
      <c r="N456" s="7"/>
      <c r="O456" s="7"/>
      <c r="P456" s="7"/>
      <c r="Q456" s="7"/>
      <c r="R456" s="7"/>
      <c r="S456" s="7"/>
      <c r="T456" s="7"/>
      <c r="U456" s="7"/>
      <c r="V456" s="7"/>
      <c r="W456" s="7"/>
    </row>
    <row r="457" ht="14.25" customHeight="1">
      <c r="A457" s="7"/>
      <c r="B457" s="7"/>
      <c r="C457" s="49"/>
      <c r="D457" s="7"/>
      <c r="E457" s="7"/>
      <c r="F457" s="7"/>
      <c r="G457" s="7"/>
      <c r="H457" s="7"/>
      <c r="I457" s="7"/>
      <c r="J457" s="7"/>
      <c r="K457" s="7"/>
      <c r="L457" s="7"/>
      <c r="M457" s="7"/>
      <c r="N457" s="7"/>
      <c r="O457" s="7"/>
      <c r="P457" s="7"/>
      <c r="Q457" s="7"/>
      <c r="R457" s="7"/>
      <c r="S457" s="7"/>
      <c r="T457" s="7"/>
      <c r="U457" s="7"/>
      <c r="V457" s="7"/>
      <c r="W457" s="7"/>
    </row>
    <row r="458" ht="14.25" customHeight="1">
      <c r="A458" s="7"/>
      <c r="B458" s="7"/>
      <c r="C458" s="49"/>
      <c r="D458" s="7"/>
      <c r="E458" s="7"/>
      <c r="F458" s="7"/>
      <c r="G458" s="7"/>
      <c r="H458" s="7"/>
      <c r="I458" s="7"/>
      <c r="J458" s="7"/>
      <c r="K458" s="7"/>
      <c r="L458" s="7"/>
      <c r="M458" s="7"/>
      <c r="N458" s="7"/>
      <c r="O458" s="7"/>
      <c r="P458" s="7"/>
      <c r="Q458" s="7"/>
      <c r="R458" s="7"/>
      <c r="S458" s="7"/>
      <c r="T458" s="7"/>
      <c r="U458" s="7"/>
      <c r="V458" s="7"/>
      <c r="W458" s="7"/>
    </row>
    <row r="459" ht="14.25" customHeight="1">
      <c r="A459" s="7"/>
      <c r="B459" s="7"/>
      <c r="C459" s="49"/>
      <c r="D459" s="7"/>
      <c r="E459" s="7"/>
      <c r="F459" s="7"/>
      <c r="G459" s="7"/>
      <c r="H459" s="7"/>
      <c r="I459" s="7"/>
      <c r="J459" s="7"/>
      <c r="K459" s="7"/>
      <c r="L459" s="7"/>
      <c r="M459" s="7"/>
      <c r="N459" s="7"/>
      <c r="O459" s="7"/>
      <c r="P459" s="7"/>
      <c r="Q459" s="7"/>
      <c r="R459" s="7"/>
      <c r="S459" s="7"/>
      <c r="T459" s="7"/>
      <c r="U459" s="7"/>
      <c r="V459" s="7"/>
      <c r="W459" s="7"/>
    </row>
    <row r="460" ht="14.25" customHeight="1">
      <c r="A460" s="7"/>
      <c r="B460" s="7"/>
      <c r="C460" s="49"/>
      <c r="D460" s="7"/>
      <c r="E460" s="7"/>
      <c r="F460" s="7"/>
      <c r="G460" s="7"/>
      <c r="H460" s="7"/>
      <c r="I460" s="7"/>
      <c r="J460" s="7"/>
      <c r="K460" s="7"/>
      <c r="L460" s="7"/>
      <c r="M460" s="7"/>
      <c r="N460" s="7"/>
      <c r="O460" s="7"/>
      <c r="P460" s="7"/>
      <c r="Q460" s="7"/>
      <c r="R460" s="7"/>
      <c r="S460" s="7"/>
      <c r="T460" s="7"/>
      <c r="U460" s="7"/>
      <c r="V460" s="7"/>
      <c r="W460" s="7"/>
    </row>
    <row r="461" ht="14.25" customHeight="1">
      <c r="A461" s="7"/>
      <c r="B461" s="7"/>
      <c r="C461" s="49"/>
      <c r="D461" s="7"/>
      <c r="E461" s="7"/>
      <c r="F461" s="7"/>
      <c r="G461" s="7"/>
      <c r="H461" s="7"/>
      <c r="I461" s="7"/>
      <c r="J461" s="7"/>
      <c r="K461" s="7"/>
      <c r="L461" s="7"/>
      <c r="M461" s="7"/>
      <c r="N461" s="7"/>
      <c r="O461" s="7"/>
      <c r="P461" s="7"/>
      <c r="Q461" s="7"/>
      <c r="R461" s="7"/>
      <c r="S461" s="7"/>
      <c r="T461" s="7"/>
      <c r="U461" s="7"/>
      <c r="V461" s="7"/>
      <c r="W461" s="7"/>
    </row>
    <row r="462" ht="14.25" customHeight="1">
      <c r="A462" s="7"/>
      <c r="B462" s="7"/>
      <c r="C462" s="49"/>
      <c r="D462" s="7"/>
      <c r="E462" s="7"/>
      <c r="F462" s="7"/>
      <c r="G462" s="7"/>
      <c r="H462" s="7"/>
      <c r="I462" s="7"/>
      <c r="J462" s="7"/>
      <c r="K462" s="7"/>
      <c r="L462" s="7"/>
      <c r="M462" s="7"/>
      <c r="N462" s="7"/>
      <c r="O462" s="7"/>
      <c r="P462" s="7"/>
      <c r="Q462" s="7"/>
      <c r="R462" s="7"/>
      <c r="S462" s="7"/>
      <c r="T462" s="7"/>
      <c r="U462" s="7"/>
      <c r="V462" s="7"/>
      <c r="W462" s="7"/>
    </row>
    <row r="463" ht="14.25" customHeight="1">
      <c r="A463" s="7"/>
      <c r="B463" s="7"/>
      <c r="C463" s="49"/>
      <c r="D463" s="7"/>
      <c r="E463" s="7"/>
      <c r="F463" s="7"/>
      <c r="G463" s="7"/>
      <c r="H463" s="7"/>
      <c r="I463" s="7"/>
      <c r="J463" s="7"/>
      <c r="K463" s="7"/>
      <c r="L463" s="7"/>
      <c r="M463" s="7"/>
      <c r="N463" s="7"/>
      <c r="O463" s="7"/>
      <c r="P463" s="7"/>
      <c r="Q463" s="7"/>
      <c r="R463" s="7"/>
      <c r="S463" s="7"/>
      <c r="T463" s="7"/>
      <c r="U463" s="7"/>
      <c r="V463" s="7"/>
      <c r="W463" s="7"/>
    </row>
    <row r="464" ht="14.25" customHeight="1">
      <c r="A464" s="7"/>
      <c r="B464" s="7"/>
      <c r="C464" s="49"/>
      <c r="D464" s="7"/>
      <c r="E464" s="7"/>
      <c r="F464" s="7"/>
      <c r="G464" s="7"/>
      <c r="H464" s="7"/>
      <c r="I464" s="7"/>
      <c r="J464" s="7"/>
      <c r="K464" s="7"/>
      <c r="L464" s="7"/>
      <c r="M464" s="7"/>
      <c r="N464" s="7"/>
      <c r="O464" s="7"/>
      <c r="P464" s="7"/>
      <c r="Q464" s="7"/>
      <c r="R464" s="7"/>
      <c r="S464" s="7"/>
      <c r="T464" s="7"/>
      <c r="U464" s="7"/>
      <c r="V464" s="7"/>
      <c r="W464" s="7"/>
    </row>
    <row r="465" ht="14.25" customHeight="1">
      <c r="A465" s="7"/>
      <c r="B465" s="7"/>
      <c r="C465" s="49"/>
      <c r="D465" s="7"/>
      <c r="E465" s="7"/>
      <c r="F465" s="7"/>
      <c r="G465" s="7"/>
      <c r="H465" s="7"/>
      <c r="I465" s="7"/>
      <c r="J465" s="7"/>
      <c r="K465" s="7"/>
      <c r="L465" s="7"/>
      <c r="M465" s="7"/>
      <c r="N465" s="7"/>
      <c r="O465" s="7"/>
      <c r="P465" s="7"/>
      <c r="Q465" s="7"/>
      <c r="R465" s="7"/>
      <c r="S465" s="7"/>
      <c r="T465" s="7"/>
      <c r="U465" s="7"/>
      <c r="V465" s="7"/>
      <c r="W465" s="7"/>
    </row>
    <row r="466" ht="14.25" customHeight="1">
      <c r="A466" s="7"/>
      <c r="B466" s="7"/>
      <c r="C466" s="49"/>
      <c r="D466" s="7"/>
      <c r="E466" s="7"/>
      <c r="F466" s="7"/>
      <c r="G466" s="7"/>
      <c r="H466" s="7"/>
      <c r="I466" s="7"/>
      <c r="J466" s="7"/>
      <c r="K466" s="7"/>
      <c r="L466" s="7"/>
      <c r="M466" s="7"/>
      <c r="N466" s="7"/>
      <c r="O466" s="7"/>
      <c r="P466" s="7"/>
      <c r="Q466" s="7"/>
      <c r="R466" s="7"/>
      <c r="S466" s="7"/>
      <c r="T466" s="7"/>
      <c r="U466" s="7"/>
      <c r="V466" s="7"/>
      <c r="W466" s="7"/>
    </row>
    <row r="467" ht="14.25" customHeight="1">
      <c r="A467" s="7"/>
      <c r="B467" s="7"/>
      <c r="C467" s="49"/>
      <c r="D467" s="7"/>
      <c r="E467" s="7"/>
      <c r="F467" s="7"/>
      <c r="G467" s="7"/>
      <c r="H467" s="7"/>
      <c r="I467" s="7"/>
      <c r="J467" s="7"/>
      <c r="K467" s="7"/>
      <c r="L467" s="7"/>
      <c r="M467" s="7"/>
      <c r="N467" s="7"/>
      <c r="O467" s="7"/>
      <c r="P467" s="7"/>
      <c r="Q467" s="7"/>
      <c r="R467" s="7"/>
      <c r="S467" s="7"/>
      <c r="T467" s="7"/>
      <c r="U467" s="7"/>
      <c r="V467" s="7"/>
      <c r="W467" s="7"/>
    </row>
    <row r="468" ht="14.25" customHeight="1">
      <c r="A468" s="7"/>
      <c r="B468" s="7"/>
      <c r="C468" s="49"/>
      <c r="D468" s="7"/>
      <c r="E468" s="7"/>
      <c r="F468" s="7"/>
      <c r="G468" s="7"/>
      <c r="H468" s="7"/>
      <c r="I468" s="7"/>
      <c r="J468" s="7"/>
      <c r="K468" s="7"/>
      <c r="L468" s="7"/>
      <c r="M468" s="7"/>
      <c r="N468" s="7"/>
      <c r="O468" s="7"/>
      <c r="P468" s="7"/>
      <c r="Q468" s="7"/>
      <c r="R468" s="7"/>
      <c r="S468" s="7"/>
      <c r="T468" s="7"/>
      <c r="U468" s="7"/>
      <c r="V468" s="7"/>
      <c r="W468" s="7"/>
    </row>
    <row r="469" ht="14.25" customHeight="1">
      <c r="A469" s="7"/>
      <c r="B469" s="7"/>
      <c r="C469" s="49"/>
      <c r="D469" s="7"/>
      <c r="E469" s="7"/>
      <c r="F469" s="7"/>
      <c r="G469" s="7"/>
      <c r="H469" s="7"/>
      <c r="I469" s="7"/>
      <c r="J469" s="7"/>
      <c r="K469" s="7"/>
      <c r="L469" s="7"/>
      <c r="M469" s="7"/>
      <c r="N469" s="7"/>
      <c r="O469" s="7"/>
      <c r="P469" s="7"/>
      <c r="Q469" s="7"/>
      <c r="R469" s="7"/>
      <c r="S469" s="7"/>
      <c r="T469" s="7"/>
      <c r="U469" s="7"/>
      <c r="V469" s="7"/>
      <c r="W469" s="7"/>
    </row>
    <row r="470" ht="14.25" customHeight="1">
      <c r="A470" s="7"/>
      <c r="B470" s="7"/>
      <c r="C470" s="49"/>
      <c r="D470" s="7"/>
      <c r="E470" s="7"/>
      <c r="F470" s="7"/>
      <c r="G470" s="7"/>
      <c r="H470" s="7"/>
      <c r="I470" s="7"/>
      <c r="J470" s="7"/>
      <c r="K470" s="7"/>
      <c r="L470" s="7"/>
      <c r="M470" s="7"/>
      <c r="N470" s="7"/>
      <c r="O470" s="7"/>
      <c r="P470" s="7"/>
      <c r="Q470" s="7"/>
      <c r="R470" s="7"/>
      <c r="S470" s="7"/>
      <c r="T470" s="7"/>
      <c r="U470" s="7"/>
      <c r="V470" s="7"/>
      <c r="W470" s="7"/>
    </row>
    <row r="471" ht="14.25" customHeight="1">
      <c r="A471" s="7"/>
      <c r="B471" s="7"/>
      <c r="C471" s="49"/>
      <c r="D471" s="7"/>
      <c r="E471" s="7"/>
      <c r="F471" s="7"/>
      <c r="G471" s="7"/>
      <c r="H471" s="7"/>
      <c r="I471" s="7"/>
      <c r="J471" s="7"/>
      <c r="K471" s="7"/>
      <c r="L471" s="7"/>
      <c r="M471" s="7"/>
      <c r="N471" s="7"/>
      <c r="O471" s="7"/>
      <c r="P471" s="7"/>
      <c r="Q471" s="7"/>
      <c r="R471" s="7"/>
      <c r="S471" s="7"/>
      <c r="T471" s="7"/>
      <c r="U471" s="7"/>
      <c r="V471" s="7"/>
      <c r="W471" s="7"/>
    </row>
    <row r="472" ht="14.25" customHeight="1">
      <c r="A472" s="7"/>
      <c r="B472" s="7"/>
      <c r="C472" s="49"/>
      <c r="D472" s="7"/>
      <c r="E472" s="7"/>
      <c r="F472" s="7"/>
      <c r="G472" s="7"/>
      <c r="H472" s="7"/>
      <c r="I472" s="7"/>
      <c r="J472" s="7"/>
      <c r="K472" s="7"/>
      <c r="L472" s="7"/>
      <c r="M472" s="7"/>
      <c r="N472" s="7"/>
      <c r="O472" s="7"/>
      <c r="P472" s="7"/>
      <c r="Q472" s="7"/>
      <c r="R472" s="7"/>
      <c r="S472" s="7"/>
      <c r="T472" s="7"/>
      <c r="U472" s="7"/>
      <c r="V472" s="7"/>
      <c r="W472" s="7"/>
    </row>
    <row r="473" ht="14.25" customHeight="1">
      <c r="A473" s="7"/>
      <c r="B473" s="7"/>
      <c r="C473" s="49"/>
      <c r="D473" s="7"/>
      <c r="E473" s="7"/>
      <c r="F473" s="7"/>
      <c r="G473" s="7"/>
      <c r="H473" s="7"/>
      <c r="I473" s="7"/>
      <c r="J473" s="7"/>
      <c r="K473" s="7"/>
      <c r="L473" s="7"/>
      <c r="M473" s="7"/>
      <c r="N473" s="7"/>
      <c r="O473" s="7"/>
      <c r="P473" s="7"/>
      <c r="Q473" s="7"/>
      <c r="R473" s="7"/>
      <c r="S473" s="7"/>
      <c r="T473" s="7"/>
      <c r="U473" s="7"/>
      <c r="V473" s="7"/>
      <c r="W473" s="7"/>
    </row>
    <row r="474" ht="14.25" customHeight="1">
      <c r="A474" s="7"/>
      <c r="B474" s="7"/>
      <c r="C474" s="49"/>
      <c r="D474" s="7"/>
      <c r="E474" s="7"/>
      <c r="F474" s="7"/>
      <c r="G474" s="7"/>
      <c r="H474" s="7"/>
      <c r="I474" s="7"/>
      <c r="J474" s="7"/>
      <c r="K474" s="7"/>
      <c r="L474" s="7"/>
      <c r="M474" s="7"/>
      <c r="N474" s="7"/>
      <c r="O474" s="7"/>
      <c r="P474" s="7"/>
      <c r="Q474" s="7"/>
      <c r="R474" s="7"/>
      <c r="S474" s="7"/>
      <c r="T474" s="7"/>
      <c r="U474" s="7"/>
      <c r="V474" s="7"/>
      <c r="W474" s="7"/>
    </row>
    <row r="475" ht="14.25" customHeight="1">
      <c r="A475" s="7"/>
      <c r="B475" s="7"/>
      <c r="C475" s="49"/>
      <c r="D475" s="7"/>
      <c r="E475" s="7"/>
      <c r="F475" s="7"/>
      <c r="G475" s="7"/>
      <c r="H475" s="7"/>
      <c r="I475" s="7"/>
      <c r="J475" s="7"/>
      <c r="K475" s="7"/>
      <c r="L475" s="7"/>
      <c r="M475" s="7"/>
      <c r="N475" s="7"/>
      <c r="O475" s="7"/>
      <c r="P475" s="7"/>
      <c r="Q475" s="7"/>
      <c r="R475" s="7"/>
      <c r="S475" s="7"/>
      <c r="T475" s="7"/>
      <c r="U475" s="7"/>
      <c r="V475" s="7"/>
      <c r="W475" s="7"/>
    </row>
    <row r="476" ht="14.25" customHeight="1">
      <c r="A476" s="7"/>
      <c r="B476" s="7"/>
      <c r="C476" s="49"/>
      <c r="D476" s="7"/>
      <c r="E476" s="7"/>
      <c r="F476" s="7"/>
      <c r="G476" s="7"/>
      <c r="H476" s="7"/>
      <c r="I476" s="7"/>
      <c r="J476" s="7"/>
      <c r="K476" s="7"/>
      <c r="L476" s="7"/>
      <c r="M476" s="7"/>
      <c r="N476" s="7"/>
      <c r="O476" s="7"/>
      <c r="P476" s="7"/>
      <c r="Q476" s="7"/>
      <c r="R476" s="7"/>
      <c r="S476" s="7"/>
      <c r="T476" s="7"/>
      <c r="U476" s="7"/>
      <c r="V476" s="7"/>
      <c r="W476" s="7"/>
    </row>
    <row r="477" ht="14.25" customHeight="1">
      <c r="A477" s="7"/>
      <c r="B477" s="7"/>
      <c r="C477" s="49"/>
      <c r="D477" s="7"/>
      <c r="E477" s="7"/>
      <c r="F477" s="7"/>
      <c r="G477" s="7"/>
      <c r="H477" s="7"/>
      <c r="I477" s="7"/>
      <c r="J477" s="7"/>
      <c r="K477" s="7"/>
      <c r="L477" s="7"/>
      <c r="M477" s="7"/>
      <c r="N477" s="7"/>
      <c r="O477" s="7"/>
      <c r="P477" s="7"/>
      <c r="Q477" s="7"/>
      <c r="R477" s="7"/>
      <c r="S477" s="7"/>
      <c r="T477" s="7"/>
      <c r="U477" s="7"/>
      <c r="V477" s="7"/>
      <c r="W477" s="7"/>
    </row>
    <row r="478" ht="14.25" customHeight="1">
      <c r="A478" s="7"/>
      <c r="B478" s="7"/>
      <c r="C478" s="49"/>
      <c r="D478" s="7"/>
      <c r="E478" s="7"/>
      <c r="F478" s="7"/>
      <c r="G478" s="7"/>
      <c r="H478" s="7"/>
      <c r="I478" s="7"/>
      <c r="J478" s="7"/>
      <c r="K478" s="7"/>
      <c r="L478" s="7"/>
      <c r="M478" s="7"/>
      <c r="N478" s="7"/>
      <c r="O478" s="7"/>
      <c r="P478" s="7"/>
      <c r="Q478" s="7"/>
      <c r="R478" s="7"/>
      <c r="S478" s="7"/>
      <c r="T478" s="7"/>
      <c r="U478" s="7"/>
      <c r="V478" s="7"/>
      <c r="W478" s="7"/>
    </row>
    <row r="479" ht="14.25" customHeight="1">
      <c r="A479" s="7"/>
      <c r="B479" s="7"/>
      <c r="C479" s="49"/>
      <c r="D479" s="7"/>
      <c r="E479" s="7"/>
      <c r="F479" s="7"/>
      <c r="G479" s="7"/>
      <c r="H479" s="7"/>
      <c r="I479" s="7"/>
      <c r="J479" s="7"/>
      <c r="K479" s="7"/>
      <c r="L479" s="7"/>
      <c r="M479" s="7"/>
      <c r="N479" s="7"/>
      <c r="O479" s="7"/>
      <c r="P479" s="7"/>
      <c r="Q479" s="7"/>
      <c r="R479" s="7"/>
      <c r="S479" s="7"/>
      <c r="T479" s="7"/>
      <c r="U479" s="7"/>
      <c r="V479" s="7"/>
      <c r="W479" s="7"/>
    </row>
    <row r="480" ht="14.25" customHeight="1">
      <c r="A480" s="7"/>
      <c r="B480" s="7"/>
      <c r="C480" s="49"/>
      <c r="D480" s="7"/>
      <c r="E480" s="7"/>
      <c r="F480" s="7"/>
      <c r="G480" s="7"/>
      <c r="H480" s="7"/>
      <c r="I480" s="7"/>
      <c r="J480" s="7"/>
      <c r="K480" s="7"/>
      <c r="L480" s="7"/>
      <c r="M480" s="7"/>
      <c r="N480" s="7"/>
      <c r="O480" s="7"/>
      <c r="P480" s="7"/>
      <c r="Q480" s="7"/>
      <c r="R480" s="7"/>
      <c r="S480" s="7"/>
      <c r="T480" s="7"/>
      <c r="U480" s="7"/>
      <c r="V480" s="7"/>
      <c r="W480" s="7"/>
    </row>
    <row r="481" ht="14.25" customHeight="1">
      <c r="A481" s="7"/>
      <c r="B481" s="7"/>
      <c r="C481" s="49"/>
      <c r="D481" s="7"/>
      <c r="E481" s="7"/>
      <c r="F481" s="7"/>
      <c r="G481" s="7"/>
      <c r="H481" s="7"/>
      <c r="I481" s="7"/>
      <c r="J481" s="7"/>
      <c r="K481" s="7"/>
      <c r="L481" s="7"/>
      <c r="M481" s="7"/>
      <c r="N481" s="7"/>
      <c r="O481" s="7"/>
      <c r="P481" s="7"/>
      <c r="Q481" s="7"/>
      <c r="R481" s="7"/>
      <c r="S481" s="7"/>
      <c r="T481" s="7"/>
      <c r="U481" s="7"/>
      <c r="V481" s="7"/>
      <c r="W481" s="7"/>
    </row>
    <row r="482" ht="14.25" customHeight="1">
      <c r="A482" s="7"/>
      <c r="B482" s="7"/>
      <c r="C482" s="49"/>
      <c r="D482" s="7"/>
      <c r="E482" s="7"/>
      <c r="F482" s="7"/>
      <c r="G482" s="7"/>
      <c r="H482" s="7"/>
      <c r="I482" s="7"/>
      <c r="J482" s="7"/>
      <c r="K482" s="7"/>
      <c r="L482" s="7"/>
      <c r="M482" s="7"/>
      <c r="N482" s="7"/>
      <c r="O482" s="7"/>
      <c r="P482" s="7"/>
      <c r="Q482" s="7"/>
      <c r="R482" s="7"/>
      <c r="S482" s="7"/>
      <c r="T482" s="7"/>
      <c r="U482" s="7"/>
      <c r="V482" s="7"/>
      <c r="W482" s="7"/>
    </row>
    <row r="483" ht="14.25" customHeight="1">
      <c r="A483" s="7"/>
      <c r="B483" s="7"/>
      <c r="C483" s="49"/>
      <c r="D483" s="7"/>
      <c r="E483" s="7"/>
      <c r="F483" s="7"/>
      <c r="G483" s="7"/>
      <c r="H483" s="7"/>
      <c r="I483" s="7"/>
      <c r="J483" s="7"/>
      <c r="K483" s="7"/>
      <c r="L483" s="7"/>
      <c r="M483" s="7"/>
      <c r="N483" s="7"/>
      <c r="O483" s="7"/>
      <c r="P483" s="7"/>
      <c r="Q483" s="7"/>
      <c r="R483" s="7"/>
      <c r="S483" s="7"/>
      <c r="T483" s="7"/>
      <c r="U483" s="7"/>
      <c r="V483" s="7"/>
      <c r="W483" s="7"/>
    </row>
    <row r="484" ht="14.25" customHeight="1">
      <c r="A484" s="7"/>
      <c r="B484" s="7"/>
      <c r="C484" s="49"/>
      <c r="D484" s="7"/>
      <c r="E484" s="7"/>
      <c r="F484" s="7"/>
      <c r="G484" s="7"/>
      <c r="H484" s="7"/>
      <c r="I484" s="7"/>
      <c r="J484" s="7"/>
      <c r="K484" s="7"/>
      <c r="L484" s="7"/>
      <c r="M484" s="7"/>
      <c r="N484" s="7"/>
      <c r="O484" s="7"/>
      <c r="P484" s="7"/>
      <c r="Q484" s="7"/>
      <c r="R484" s="7"/>
      <c r="S484" s="7"/>
      <c r="T484" s="7"/>
      <c r="U484" s="7"/>
      <c r="V484" s="7"/>
      <c r="W484" s="7"/>
    </row>
    <row r="485" ht="14.25" customHeight="1">
      <c r="A485" s="7"/>
      <c r="B485" s="7"/>
      <c r="C485" s="49"/>
      <c r="D485" s="7"/>
      <c r="E485" s="7"/>
      <c r="F485" s="7"/>
      <c r="G485" s="7"/>
      <c r="H485" s="7"/>
      <c r="I485" s="7"/>
      <c r="J485" s="7"/>
      <c r="K485" s="7"/>
      <c r="L485" s="7"/>
      <c r="M485" s="7"/>
      <c r="N485" s="7"/>
      <c r="O485" s="7"/>
      <c r="P485" s="7"/>
      <c r="Q485" s="7"/>
      <c r="R485" s="7"/>
      <c r="S485" s="7"/>
      <c r="T485" s="7"/>
      <c r="U485" s="7"/>
      <c r="V485" s="7"/>
      <c r="W485" s="7"/>
    </row>
    <row r="486" ht="14.25" customHeight="1">
      <c r="A486" s="7"/>
      <c r="B486" s="7"/>
      <c r="C486" s="49"/>
      <c r="D486" s="7"/>
      <c r="E486" s="7"/>
      <c r="F486" s="7"/>
      <c r="G486" s="7"/>
      <c r="H486" s="7"/>
      <c r="I486" s="7"/>
      <c r="J486" s="7"/>
      <c r="K486" s="7"/>
      <c r="L486" s="7"/>
      <c r="M486" s="7"/>
      <c r="N486" s="7"/>
      <c r="O486" s="7"/>
      <c r="P486" s="7"/>
      <c r="Q486" s="7"/>
      <c r="R486" s="7"/>
      <c r="S486" s="7"/>
      <c r="T486" s="7"/>
      <c r="U486" s="7"/>
      <c r="V486" s="7"/>
      <c r="W486" s="7"/>
    </row>
    <row r="487" ht="14.25" customHeight="1">
      <c r="A487" s="7"/>
      <c r="B487" s="7"/>
      <c r="C487" s="49"/>
      <c r="D487" s="7"/>
      <c r="E487" s="7"/>
      <c r="F487" s="7"/>
      <c r="G487" s="7"/>
      <c r="H487" s="7"/>
      <c r="I487" s="7"/>
      <c r="J487" s="7"/>
      <c r="K487" s="7"/>
      <c r="L487" s="7"/>
      <c r="M487" s="7"/>
      <c r="N487" s="7"/>
      <c r="O487" s="7"/>
      <c r="P487" s="7"/>
      <c r="Q487" s="7"/>
      <c r="R487" s="7"/>
      <c r="S487" s="7"/>
      <c r="T487" s="7"/>
      <c r="U487" s="7"/>
      <c r="V487" s="7"/>
      <c r="W487" s="7"/>
    </row>
    <row r="488" ht="14.25" customHeight="1">
      <c r="A488" s="7"/>
      <c r="B488" s="7"/>
      <c r="C488" s="49"/>
      <c r="D488" s="7"/>
      <c r="E488" s="7"/>
      <c r="F488" s="7"/>
      <c r="G488" s="7"/>
      <c r="H488" s="7"/>
      <c r="I488" s="7"/>
      <c r="J488" s="7"/>
      <c r="K488" s="7"/>
      <c r="L488" s="7"/>
      <c r="M488" s="7"/>
      <c r="N488" s="7"/>
      <c r="O488" s="7"/>
      <c r="P488" s="7"/>
      <c r="Q488" s="7"/>
      <c r="R488" s="7"/>
      <c r="S488" s="7"/>
      <c r="T488" s="7"/>
      <c r="U488" s="7"/>
      <c r="V488" s="7"/>
      <c r="W488" s="7"/>
    </row>
    <row r="489" ht="14.25" customHeight="1">
      <c r="A489" s="7"/>
      <c r="B489" s="7"/>
      <c r="C489" s="49"/>
      <c r="D489" s="7"/>
      <c r="E489" s="7"/>
      <c r="F489" s="7"/>
      <c r="G489" s="7"/>
      <c r="H489" s="7"/>
      <c r="I489" s="7"/>
      <c r="J489" s="7"/>
      <c r="K489" s="7"/>
      <c r="L489" s="7"/>
      <c r="M489" s="7"/>
      <c r="N489" s="7"/>
      <c r="O489" s="7"/>
      <c r="P489" s="7"/>
      <c r="Q489" s="7"/>
      <c r="R489" s="7"/>
      <c r="S489" s="7"/>
      <c r="T489" s="7"/>
      <c r="U489" s="7"/>
      <c r="V489" s="7"/>
      <c r="W489" s="7"/>
    </row>
    <row r="490" ht="14.25" customHeight="1">
      <c r="A490" s="7"/>
      <c r="B490" s="7"/>
      <c r="C490" s="49"/>
      <c r="D490" s="7"/>
      <c r="E490" s="7"/>
      <c r="F490" s="7"/>
      <c r="G490" s="7"/>
      <c r="H490" s="7"/>
      <c r="I490" s="7"/>
      <c r="J490" s="7"/>
      <c r="K490" s="7"/>
      <c r="L490" s="7"/>
      <c r="M490" s="7"/>
      <c r="N490" s="7"/>
      <c r="O490" s="7"/>
      <c r="P490" s="7"/>
      <c r="Q490" s="7"/>
      <c r="R490" s="7"/>
      <c r="S490" s="7"/>
      <c r="T490" s="7"/>
      <c r="U490" s="7"/>
      <c r="V490" s="7"/>
      <c r="W490" s="7"/>
    </row>
    <row r="491" ht="14.25" customHeight="1">
      <c r="A491" s="7"/>
      <c r="B491" s="7"/>
      <c r="C491" s="49"/>
      <c r="D491" s="7"/>
      <c r="E491" s="7"/>
      <c r="F491" s="7"/>
      <c r="G491" s="7"/>
      <c r="H491" s="7"/>
      <c r="I491" s="7"/>
      <c r="J491" s="7"/>
      <c r="K491" s="7"/>
      <c r="L491" s="7"/>
      <c r="M491" s="7"/>
      <c r="N491" s="7"/>
      <c r="O491" s="7"/>
      <c r="P491" s="7"/>
      <c r="Q491" s="7"/>
      <c r="R491" s="7"/>
      <c r="S491" s="7"/>
      <c r="T491" s="7"/>
      <c r="U491" s="7"/>
      <c r="V491" s="7"/>
      <c r="W491" s="7"/>
    </row>
    <row r="492" ht="14.25" customHeight="1">
      <c r="A492" s="7"/>
      <c r="B492" s="7"/>
      <c r="C492" s="49"/>
      <c r="D492" s="7"/>
      <c r="E492" s="7"/>
      <c r="F492" s="7"/>
      <c r="G492" s="7"/>
      <c r="H492" s="7"/>
      <c r="I492" s="7"/>
      <c r="J492" s="7"/>
      <c r="K492" s="7"/>
      <c r="L492" s="7"/>
      <c r="M492" s="7"/>
      <c r="N492" s="7"/>
      <c r="O492" s="7"/>
      <c r="P492" s="7"/>
      <c r="Q492" s="7"/>
      <c r="R492" s="7"/>
      <c r="S492" s="7"/>
      <c r="T492" s="7"/>
      <c r="U492" s="7"/>
      <c r="V492" s="7"/>
      <c r="W492" s="7"/>
    </row>
    <row r="493" ht="14.25" customHeight="1">
      <c r="A493" s="7"/>
      <c r="B493" s="7"/>
      <c r="C493" s="49"/>
      <c r="D493" s="7"/>
      <c r="E493" s="7"/>
      <c r="F493" s="7"/>
      <c r="G493" s="7"/>
      <c r="H493" s="7"/>
      <c r="I493" s="7"/>
      <c r="J493" s="7"/>
      <c r="K493" s="7"/>
      <c r="L493" s="7"/>
      <c r="M493" s="7"/>
      <c r="N493" s="7"/>
      <c r="O493" s="7"/>
      <c r="P493" s="7"/>
      <c r="Q493" s="7"/>
      <c r="R493" s="7"/>
      <c r="S493" s="7"/>
      <c r="T493" s="7"/>
      <c r="U493" s="7"/>
      <c r="V493" s="7"/>
      <c r="W493" s="7"/>
    </row>
    <row r="494" ht="14.25" customHeight="1">
      <c r="A494" s="7"/>
      <c r="B494" s="7"/>
      <c r="C494" s="49"/>
      <c r="D494" s="7"/>
      <c r="E494" s="7"/>
      <c r="F494" s="7"/>
      <c r="G494" s="7"/>
      <c r="H494" s="7"/>
      <c r="I494" s="7"/>
      <c r="J494" s="7"/>
      <c r="K494" s="7"/>
      <c r="L494" s="7"/>
      <c r="M494" s="7"/>
      <c r="N494" s="7"/>
      <c r="O494" s="7"/>
      <c r="P494" s="7"/>
      <c r="Q494" s="7"/>
      <c r="R494" s="7"/>
      <c r="S494" s="7"/>
      <c r="T494" s="7"/>
      <c r="U494" s="7"/>
      <c r="V494" s="7"/>
      <c r="W494" s="7"/>
    </row>
    <row r="495" ht="14.25" customHeight="1">
      <c r="A495" s="7"/>
      <c r="B495" s="7"/>
      <c r="C495" s="49"/>
      <c r="D495" s="7"/>
      <c r="E495" s="7"/>
      <c r="F495" s="7"/>
      <c r="G495" s="7"/>
      <c r="H495" s="7"/>
      <c r="I495" s="7"/>
      <c r="J495" s="7"/>
      <c r="K495" s="7"/>
      <c r="L495" s="7"/>
      <c r="M495" s="7"/>
      <c r="N495" s="7"/>
      <c r="O495" s="7"/>
      <c r="P495" s="7"/>
      <c r="Q495" s="7"/>
      <c r="R495" s="7"/>
      <c r="S495" s="7"/>
      <c r="T495" s="7"/>
      <c r="U495" s="7"/>
      <c r="V495" s="7"/>
      <c r="W495" s="7"/>
    </row>
    <row r="496" ht="14.25" customHeight="1">
      <c r="A496" s="7"/>
      <c r="B496" s="7"/>
      <c r="C496" s="49"/>
      <c r="D496" s="7"/>
      <c r="E496" s="7"/>
      <c r="F496" s="7"/>
      <c r="G496" s="7"/>
      <c r="H496" s="7"/>
      <c r="I496" s="7"/>
      <c r="J496" s="7"/>
      <c r="K496" s="7"/>
      <c r="L496" s="7"/>
      <c r="M496" s="7"/>
      <c r="N496" s="7"/>
      <c r="O496" s="7"/>
      <c r="P496" s="7"/>
      <c r="Q496" s="7"/>
      <c r="R496" s="7"/>
      <c r="S496" s="7"/>
      <c r="T496" s="7"/>
      <c r="U496" s="7"/>
      <c r="V496" s="7"/>
      <c r="W496" s="7"/>
    </row>
    <row r="497" ht="14.25" customHeight="1">
      <c r="A497" s="7"/>
      <c r="B497" s="7"/>
      <c r="C497" s="49"/>
      <c r="D497" s="7"/>
      <c r="E497" s="7"/>
      <c r="F497" s="7"/>
      <c r="G497" s="7"/>
      <c r="H497" s="7"/>
      <c r="I497" s="7"/>
      <c r="J497" s="7"/>
      <c r="K497" s="7"/>
      <c r="L497" s="7"/>
      <c r="M497" s="7"/>
      <c r="N497" s="7"/>
      <c r="O497" s="7"/>
      <c r="P497" s="7"/>
      <c r="Q497" s="7"/>
      <c r="R497" s="7"/>
      <c r="S497" s="7"/>
      <c r="T497" s="7"/>
      <c r="U497" s="7"/>
      <c r="V497" s="7"/>
      <c r="W497" s="7"/>
    </row>
    <row r="498" ht="14.25" customHeight="1">
      <c r="A498" s="7"/>
      <c r="B498" s="7"/>
      <c r="C498" s="49"/>
      <c r="D498" s="7"/>
      <c r="E498" s="7"/>
      <c r="F498" s="7"/>
      <c r="G498" s="7"/>
      <c r="H498" s="7"/>
      <c r="I498" s="7"/>
      <c r="J498" s="7"/>
      <c r="K498" s="7"/>
      <c r="L498" s="7"/>
      <c r="M498" s="7"/>
      <c r="N498" s="7"/>
      <c r="O498" s="7"/>
      <c r="P498" s="7"/>
      <c r="Q498" s="7"/>
      <c r="R498" s="7"/>
      <c r="S498" s="7"/>
      <c r="T498" s="7"/>
      <c r="U498" s="7"/>
      <c r="V498" s="7"/>
      <c r="W498" s="7"/>
    </row>
    <row r="499" ht="14.25" customHeight="1">
      <c r="A499" s="7"/>
      <c r="B499" s="7"/>
      <c r="C499" s="49"/>
      <c r="D499" s="7"/>
      <c r="E499" s="7"/>
      <c r="F499" s="7"/>
      <c r="G499" s="7"/>
      <c r="H499" s="7"/>
      <c r="I499" s="7"/>
      <c r="J499" s="7"/>
      <c r="K499" s="7"/>
      <c r="L499" s="7"/>
      <c r="M499" s="7"/>
      <c r="N499" s="7"/>
      <c r="O499" s="7"/>
      <c r="P499" s="7"/>
      <c r="Q499" s="7"/>
      <c r="R499" s="7"/>
      <c r="S499" s="7"/>
      <c r="T499" s="7"/>
      <c r="U499" s="7"/>
      <c r="V499" s="7"/>
      <c r="W499" s="7"/>
    </row>
    <row r="500" ht="14.25" customHeight="1">
      <c r="A500" s="7"/>
      <c r="B500" s="7"/>
      <c r="C500" s="49"/>
      <c r="D500" s="7"/>
      <c r="E500" s="7"/>
      <c r="F500" s="7"/>
      <c r="G500" s="7"/>
      <c r="H500" s="7"/>
      <c r="I500" s="7"/>
      <c r="J500" s="7"/>
      <c r="K500" s="7"/>
      <c r="L500" s="7"/>
      <c r="M500" s="7"/>
      <c r="N500" s="7"/>
      <c r="O500" s="7"/>
      <c r="P500" s="7"/>
      <c r="Q500" s="7"/>
      <c r="R500" s="7"/>
      <c r="S500" s="7"/>
      <c r="T500" s="7"/>
      <c r="U500" s="7"/>
      <c r="V500" s="7"/>
      <c r="W500" s="7"/>
    </row>
    <row r="501" ht="14.25" customHeight="1">
      <c r="A501" s="7"/>
      <c r="B501" s="7"/>
      <c r="C501" s="49"/>
      <c r="D501" s="7"/>
      <c r="E501" s="7"/>
      <c r="F501" s="7"/>
      <c r="G501" s="7"/>
      <c r="H501" s="7"/>
      <c r="I501" s="7"/>
      <c r="J501" s="7"/>
      <c r="K501" s="7"/>
      <c r="L501" s="7"/>
      <c r="M501" s="7"/>
      <c r="N501" s="7"/>
      <c r="O501" s="7"/>
      <c r="P501" s="7"/>
      <c r="Q501" s="7"/>
      <c r="R501" s="7"/>
      <c r="S501" s="7"/>
      <c r="T501" s="7"/>
      <c r="U501" s="7"/>
      <c r="V501" s="7"/>
      <c r="W501" s="7"/>
    </row>
    <row r="502" ht="14.25" customHeight="1">
      <c r="A502" s="7"/>
      <c r="B502" s="7"/>
      <c r="C502" s="49"/>
      <c r="D502" s="7"/>
      <c r="E502" s="7"/>
      <c r="F502" s="7"/>
      <c r="G502" s="7"/>
      <c r="H502" s="7"/>
      <c r="I502" s="7"/>
      <c r="J502" s="7"/>
      <c r="K502" s="7"/>
      <c r="L502" s="7"/>
      <c r="M502" s="7"/>
      <c r="N502" s="7"/>
      <c r="O502" s="7"/>
      <c r="P502" s="7"/>
      <c r="Q502" s="7"/>
      <c r="R502" s="7"/>
      <c r="S502" s="7"/>
      <c r="T502" s="7"/>
      <c r="U502" s="7"/>
      <c r="V502" s="7"/>
      <c r="W502" s="7"/>
    </row>
    <row r="503" ht="14.25" customHeight="1">
      <c r="A503" s="7"/>
      <c r="B503" s="7"/>
      <c r="C503" s="49"/>
      <c r="D503" s="7"/>
      <c r="E503" s="7"/>
      <c r="F503" s="7"/>
      <c r="G503" s="7"/>
      <c r="H503" s="7"/>
      <c r="I503" s="7"/>
      <c r="J503" s="7"/>
      <c r="K503" s="7"/>
      <c r="L503" s="7"/>
      <c r="M503" s="7"/>
      <c r="N503" s="7"/>
      <c r="O503" s="7"/>
      <c r="P503" s="7"/>
      <c r="Q503" s="7"/>
      <c r="R503" s="7"/>
      <c r="S503" s="7"/>
      <c r="T503" s="7"/>
      <c r="U503" s="7"/>
      <c r="V503" s="7"/>
      <c r="W503" s="7"/>
    </row>
    <row r="504" ht="14.25" customHeight="1">
      <c r="A504" s="7"/>
      <c r="B504" s="7"/>
      <c r="C504" s="49"/>
      <c r="D504" s="7"/>
      <c r="E504" s="7"/>
      <c r="F504" s="7"/>
      <c r="G504" s="7"/>
      <c r="H504" s="7"/>
      <c r="I504" s="7"/>
      <c r="J504" s="7"/>
      <c r="K504" s="7"/>
      <c r="L504" s="7"/>
      <c r="M504" s="7"/>
      <c r="N504" s="7"/>
      <c r="O504" s="7"/>
      <c r="P504" s="7"/>
      <c r="Q504" s="7"/>
      <c r="R504" s="7"/>
      <c r="S504" s="7"/>
      <c r="T504" s="7"/>
      <c r="U504" s="7"/>
      <c r="V504" s="7"/>
      <c r="W504" s="7"/>
    </row>
    <row r="505" ht="14.25" customHeight="1">
      <c r="A505" s="7"/>
      <c r="B505" s="7"/>
      <c r="C505" s="49"/>
      <c r="D505" s="7"/>
      <c r="E505" s="7"/>
      <c r="F505" s="7"/>
      <c r="G505" s="7"/>
      <c r="H505" s="7"/>
      <c r="I505" s="7"/>
      <c r="J505" s="7"/>
      <c r="K505" s="7"/>
      <c r="L505" s="7"/>
      <c r="M505" s="7"/>
      <c r="N505" s="7"/>
      <c r="O505" s="7"/>
      <c r="P505" s="7"/>
      <c r="Q505" s="7"/>
      <c r="R505" s="7"/>
      <c r="S505" s="7"/>
      <c r="T505" s="7"/>
      <c r="U505" s="7"/>
      <c r="V505" s="7"/>
      <c r="W505" s="7"/>
    </row>
    <row r="506" ht="14.25" customHeight="1">
      <c r="A506" s="7"/>
      <c r="B506" s="7"/>
      <c r="C506" s="49"/>
      <c r="D506" s="7"/>
      <c r="E506" s="7"/>
      <c r="F506" s="7"/>
      <c r="G506" s="7"/>
      <c r="H506" s="7"/>
      <c r="I506" s="7"/>
      <c r="J506" s="7"/>
      <c r="K506" s="7"/>
      <c r="L506" s="7"/>
      <c r="M506" s="7"/>
      <c r="N506" s="7"/>
      <c r="O506" s="7"/>
      <c r="P506" s="7"/>
      <c r="Q506" s="7"/>
      <c r="R506" s="7"/>
      <c r="S506" s="7"/>
      <c r="T506" s="7"/>
      <c r="U506" s="7"/>
      <c r="V506" s="7"/>
      <c r="W506" s="7"/>
    </row>
    <row r="507" ht="14.25" customHeight="1">
      <c r="A507" s="7"/>
      <c r="B507" s="7"/>
      <c r="C507" s="49"/>
      <c r="D507" s="7"/>
      <c r="E507" s="7"/>
      <c r="F507" s="7"/>
      <c r="G507" s="7"/>
      <c r="H507" s="7"/>
      <c r="I507" s="7"/>
      <c r="J507" s="7"/>
      <c r="K507" s="7"/>
      <c r="L507" s="7"/>
      <c r="M507" s="7"/>
      <c r="N507" s="7"/>
      <c r="O507" s="7"/>
      <c r="P507" s="7"/>
      <c r="Q507" s="7"/>
      <c r="R507" s="7"/>
      <c r="S507" s="7"/>
      <c r="T507" s="7"/>
      <c r="U507" s="7"/>
      <c r="V507" s="7"/>
      <c r="W507" s="7"/>
    </row>
    <row r="508" ht="14.25" customHeight="1">
      <c r="A508" s="7"/>
      <c r="B508" s="7"/>
      <c r="C508" s="49"/>
      <c r="D508" s="7"/>
      <c r="E508" s="7"/>
      <c r="F508" s="7"/>
      <c r="G508" s="7"/>
      <c r="H508" s="7"/>
      <c r="I508" s="7"/>
      <c r="J508" s="7"/>
      <c r="K508" s="7"/>
      <c r="L508" s="7"/>
      <c r="M508" s="7"/>
      <c r="N508" s="7"/>
      <c r="O508" s="7"/>
      <c r="P508" s="7"/>
      <c r="Q508" s="7"/>
      <c r="R508" s="7"/>
      <c r="S508" s="7"/>
      <c r="T508" s="7"/>
      <c r="U508" s="7"/>
      <c r="V508" s="7"/>
      <c r="W508" s="7"/>
    </row>
    <row r="509" ht="14.25" customHeight="1">
      <c r="A509" s="7"/>
      <c r="B509" s="7"/>
      <c r="C509" s="49"/>
      <c r="D509" s="7"/>
      <c r="E509" s="7"/>
      <c r="F509" s="7"/>
      <c r="G509" s="7"/>
      <c r="H509" s="7"/>
      <c r="I509" s="7"/>
      <c r="J509" s="7"/>
      <c r="K509" s="7"/>
      <c r="L509" s="7"/>
      <c r="M509" s="7"/>
      <c r="N509" s="7"/>
      <c r="O509" s="7"/>
      <c r="P509" s="7"/>
      <c r="Q509" s="7"/>
      <c r="R509" s="7"/>
      <c r="S509" s="7"/>
      <c r="T509" s="7"/>
      <c r="U509" s="7"/>
      <c r="V509" s="7"/>
      <c r="W509" s="7"/>
    </row>
    <row r="510" ht="14.25" customHeight="1">
      <c r="A510" s="7"/>
      <c r="B510" s="7"/>
      <c r="C510" s="49"/>
      <c r="D510" s="7"/>
      <c r="E510" s="7"/>
      <c r="F510" s="7"/>
      <c r="G510" s="7"/>
      <c r="H510" s="7"/>
      <c r="I510" s="7"/>
      <c r="J510" s="7"/>
      <c r="K510" s="7"/>
      <c r="L510" s="7"/>
      <c r="M510" s="7"/>
      <c r="N510" s="7"/>
      <c r="O510" s="7"/>
      <c r="P510" s="7"/>
      <c r="Q510" s="7"/>
      <c r="R510" s="7"/>
      <c r="S510" s="7"/>
      <c r="T510" s="7"/>
      <c r="U510" s="7"/>
      <c r="V510" s="7"/>
      <c r="W510" s="7"/>
    </row>
    <row r="511" ht="14.25" customHeight="1">
      <c r="A511" s="7"/>
      <c r="B511" s="7"/>
      <c r="C511" s="49"/>
      <c r="D511" s="7"/>
      <c r="E511" s="7"/>
      <c r="F511" s="7"/>
      <c r="G511" s="7"/>
      <c r="H511" s="7"/>
      <c r="I511" s="7"/>
      <c r="J511" s="7"/>
      <c r="K511" s="7"/>
      <c r="L511" s="7"/>
      <c r="M511" s="7"/>
      <c r="N511" s="7"/>
      <c r="O511" s="7"/>
      <c r="P511" s="7"/>
      <c r="Q511" s="7"/>
      <c r="R511" s="7"/>
      <c r="S511" s="7"/>
      <c r="T511" s="7"/>
      <c r="U511" s="7"/>
      <c r="V511" s="7"/>
      <c r="W511" s="7"/>
    </row>
    <row r="512" ht="14.25" customHeight="1">
      <c r="A512" s="7"/>
      <c r="B512" s="7"/>
      <c r="C512" s="49"/>
      <c r="D512" s="7"/>
      <c r="E512" s="7"/>
      <c r="F512" s="7"/>
      <c r="G512" s="7"/>
      <c r="H512" s="7"/>
      <c r="I512" s="7"/>
      <c r="J512" s="7"/>
      <c r="K512" s="7"/>
      <c r="L512" s="7"/>
      <c r="M512" s="7"/>
      <c r="N512" s="7"/>
      <c r="O512" s="7"/>
      <c r="P512" s="7"/>
      <c r="Q512" s="7"/>
      <c r="R512" s="7"/>
      <c r="S512" s="7"/>
      <c r="T512" s="7"/>
      <c r="U512" s="7"/>
      <c r="V512" s="7"/>
      <c r="W512" s="7"/>
    </row>
    <row r="513" ht="14.25" customHeight="1">
      <c r="A513" s="7"/>
      <c r="B513" s="7"/>
      <c r="C513" s="49"/>
      <c r="D513" s="7"/>
      <c r="E513" s="7"/>
      <c r="F513" s="7"/>
      <c r="G513" s="7"/>
      <c r="H513" s="7"/>
      <c r="I513" s="7"/>
      <c r="J513" s="7"/>
      <c r="K513" s="7"/>
      <c r="L513" s="7"/>
      <c r="M513" s="7"/>
      <c r="N513" s="7"/>
      <c r="O513" s="7"/>
      <c r="P513" s="7"/>
      <c r="Q513" s="7"/>
      <c r="R513" s="7"/>
      <c r="S513" s="7"/>
      <c r="T513" s="7"/>
      <c r="U513" s="7"/>
      <c r="V513" s="7"/>
      <c r="W513" s="7"/>
    </row>
    <row r="514" ht="14.25" customHeight="1">
      <c r="A514" s="7"/>
      <c r="B514" s="7"/>
      <c r="C514" s="49"/>
      <c r="D514" s="7"/>
      <c r="E514" s="7"/>
      <c r="F514" s="7"/>
      <c r="G514" s="7"/>
      <c r="H514" s="7"/>
      <c r="I514" s="7"/>
      <c r="J514" s="7"/>
      <c r="K514" s="7"/>
      <c r="L514" s="7"/>
      <c r="M514" s="7"/>
      <c r="N514" s="7"/>
      <c r="O514" s="7"/>
      <c r="P514" s="7"/>
      <c r="Q514" s="7"/>
      <c r="R514" s="7"/>
      <c r="S514" s="7"/>
      <c r="T514" s="7"/>
      <c r="U514" s="7"/>
      <c r="V514" s="7"/>
      <c r="W514" s="7"/>
    </row>
    <row r="515" ht="14.25" customHeight="1">
      <c r="A515" s="7"/>
      <c r="B515" s="7"/>
      <c r="C515" s="49"/>
      <c r="D515" s="7"/>
      <c r="E515" s="7"/>
      <c r="F515" s="7"/>
      <c r="G515" s="7"/>
      <c r="H515" s="7"/>
      <c r="I515" s="7"/>
      <c r="J515" s="7"/>
      <c r="K515" s="7"/>
      <c r="L515" s="7"/>
      <c r="M515" s="7"/>
      <c r="N515" s="7"/>
      <c r="O515" s="7"/>
      <c r="P515" s="7"/>
      <c r="Q515" s="7"/>
      <c r="R515" s="7"/>
      <c r="S515" s="7"/>
      <c r="T515" s="7"/>
      <c r="U515" s="7"/>
      <c r="V515" s="7"/>
      <c r="W515" s="7"/>
    </row>
    <row r="516" ht="14.25" customHeight="1">
      <c r="A516" s="7"/>
      <c r="B516" s="7"/>
      <c r="C516" s="49"/>
      <c r="D516" s="7"/>
      <c r="E516" s="7"/>
      <c r="F516" s="7"/>
      <c r="G516" s="7"/>
      <c r="H516" s="7"/>
      <c r="I516" s="7"/>
      <c r="J516" s="7"/>
      <c r="K516" s="7"/>
      <c r="L516" s="7"/>
      <c r="M516" s="7"/>
      <c r="N516" s="7"/>
      <c r="O516" s="7"/>
      <c r="P516" s="7"/>
      <c r="Q516" s="7"/>
      <c r="R516" s="7"/>
      <c r="S516" s="7"/>
      <c r="T516" s="7"/>
      <c r="U516" s="7"/>
      <c r="V516" s="7"/>
      <c r="W516" s="7"/>
    </row>
    <row r="517" ht="14.25" customHeight="1">
      <c r="A517" s="7"/>
      <c r="B517" s="7"/>
      <c r="C517" s="49"/>
      <c r="D517" s="7"/>
      <c r="E517" s="7"/>
      <c r="F517" s="7"/>
      <c r="G517" s="7"/>
      <c r="H517" s="7"/>
      <c r="I517" s="7"/>
      <c r="J517" s="7"/>
      <c r="K517" s="7"/>
      <c r="L517" s="7"/>
      <c r="M517" s="7"/>
      <c r="N517" s="7"/>
      <c r="O517" s="7"/>
      <c r="P517" s="7"/>
      <c r="Q517" s="7"/>
      <c r="R517" s="7"/>
      <c r="S517" s="7"/>
      <c r="T517" s="7"/>
      <c r="U517" s="7"/>
      <c r="V517" s="7"/>
      <c r="W517" s="7"/>
    </row>
    <row r="518" ht="14.25" customHeight="1">
      <c r="A518" s="7"/>
      <c r="B518" s="7"/>
      <c r="C518" s="49"/>
      <c r="D518" s="7"/>
      <c r="E518" s="7"/>
      <c r="F518" s="7"/>
      <c r="G518" s="7"/>
      <c r="H518" s="7"/>
      <c r="I518" s="7"/>
      <c r="J518" s="7"/>
      <c r="K518" s="7"/>
      <c r="L518" s="7"/>
      <c r="M518" s="7"/>
      <c r="N518" s="7"/>
      <c r="O518" s="7"/>
      <c r="P518" s="7"/>
      <c r="Q518" s="7"/>
      <c r="R518" s="7"/>
      <c r="S518" s="7"/>
      <c r="T518" s="7"/>
      <c r="U518" s="7"/>
      <c r="V518" s="7"/>
      <c r="W518" s="7"/>
    </row>
    <row r="519" ht="14.25" customHeight="1">
      <c r="A519" s="7"/>
      <c r="B519" s="7"/>
      <c r="C519" s="49"/>
      <c r="D519" s="7"/>
      <c r="E519" s="7"/>
      <c r="F519" s="7"/>
      <c r="G519" s="7"/>
      <c r="H519" s="7"/>
      <c r="I519" s="7"/>
      <c r="J519" s="7"/>
      <c r="K519" s="7"/>
      <c r="L519" s="7"/>
      <c r="M519" s="7"/>
      <c r="N519" s="7"/>
      <c r="O519" s="7"/>
      <c r="P519" s="7"/>
      <c r="Q519" s="7"/>
      <c r="R519" s="7"/>
      <c r="S519" s="7"/>
      <c r="T519" s="7"/>
      <c r="U519" s="7"/>
      <c r="V519" s="7"/>
      <c r="W519" s="7"/>
    </row>
    <row r="520" ht="14.25" customHeight="1">
      <c r="A520" s="7"/>
      <c r="B520" s="7"/>
      <c r="C520" s="49"/>
      <c r="D520" s="7"/>
      <c r="E520" s="7"/>
      <c r="F520" s="7"/>
      <c r="G520" s="7"/>
      <c r="H520" s="7"/>
      <c r="I520" s="7"/>
      <c r="J520" s="7"/>
      <c r="K520" s="7"/>
      <c r="L520" s="7"/>
      <c r="M520" s="7"/>
      <c r="N520" s="7"/>
      <c r="O520" s="7"/>
      <c r="P520" s="7"/>
      <c r="Q520" s="7"/>
      <c r="R520" s="7"/>
      <c r="S520" s="7"/>
      <c r="T520" s="7"/>
      <c r="U520" s="7"/>
      <c r="V520" s="7"/>
      <c r="W520" s="7"/>
    </row>
    <row r="521" ht="14.25" customHeight="1">
      <c r="A521" s="7"/>
      <c r="B521" s="7"/>
      <c r="C521" s="49"/>
      <c r="D521" s="7"/>
      <c r="E521" s="7"/>
      <c r="F521" s="7"/>
      <c r="G521" s="7"/>
      <c r="H521" s="7"/>
      <c r="I521" s="7"/>
      <c r="J521" s="7"/>
      <c r="K521" s="7"/>
      <c r="L521" s="7"/>
      <c r="M521" s="7"/>
      <c r="N521" s="7"/>
      <c r="O521" s="7"/>
      <c r="P521" s="7"/>
      <c r="Q521" s="7"/>
      <c r="R521" s="7"/>
      <c r="S521" s="7"/>
      <c r="T521" s="7"/>
      <c r="U521" s="7"/>
      <c r="V521" s="7"/>
      <c r="W521" s="7"/>
    </row>
    <row r="522" ht="14.25" customHeight="1">
      <c r="A522" s="7"/>
      <c r="B522" s="7"/>
      <c r="C522" s="49"/>
      <c r="D522" s="7"/>
      <c r="E522" s="7"/>
      <c r="F522" s="7"/>
      <c r="G522" s="7"/>
      <c r="H522" s="7"/>
      <c r="I522" s="7"/>
      <c r="J522" s="7"/>
      <c r="K522" s="7"/>
      <c r="L522" s="7"/>
      <c r="M522" s="7"/>
      <c r="N522" s="7"/>
      <c r="O522" s="7"/>
      <c r="P522" s="7"/>
      <c r="Q522" s="7"/>
      <c r="R522" s="7"/>
      <c r="S522" s="7"/>
      <c r="T522" s="7"/>
      <c r="U522" s="7"/>
      <c r="V522" s="7"/>
      <c r="W522" s="7"/>
    </row>
    <row r="523" ht="14.25" customHeight="1">
      <c r="A523" s="7"/>
      <c r="B523" s="7"/>
      <c r="C523" s="49"/>
      <c r="D523" s="7"/>
      <c r="E523" s="7"/>
      <c r="F523" s="7"/>
      <c r="G523" s="7"/>
      <c r="H523" s="7"/>
      <c r="I523" s="7"/>
      <c r="J523" s="7"/>
      <c r="K523" s="7"/>
      <c r="L523" s="7"/>
      <c r="M523" s="7"/>
      <c r="N523" s="7"/>
      <c r="O523" s="7"/>
      <c r="P523" s="7"/>
      <c r="Q523" s="7"/>
      <c r="R523" s="7"/>
      <c r="S523" s="7"/>
      <c r="T523" s="7"/>
      <c r="U523" s="7"/>
      <c r="V523" s="7"/>
      <c r="W523" s="7"/>
    </row>
    <row r="524" ht="14.25" customHeight="1">
      <c r="A524" s="7"/>
      <c r="B524" s="7"/>
      <c r="C524" s="49"/>
      <c r="D524" s="7"/>
      <c r="E524" s="7"/>
      <c r="F524" s="7"/>
      <c r="G524" s="7"/>
      <c r="H524" s="7"/>
      <c r="I524" s="7"/>
      <c r="J524" s="7"/>
      <c r="K524" s="7"/>
      <c r="L524" s="7"/>
      <c r="M524" s="7"/>
      <c r="N524" s="7"/>
      <c r="O524" s="7"/>
      <c r="P524" s="7"/>
      <c r="Q524" s="7"/>
      <c r="R524" s="7"/>
      <c r="S524" s="7"/>
      <c r="T524" s="7"/>
      <c r="U524" s="7"/>
      <c r="V524" s="7"/>
      <c r="W524" s="7"/>
    </row>
    <row r="525" ht="14.25" customHeight="1">
      <c r="A525" s="7"/>
      <c r="B525" s="7"/>
      <c r="C525" s="49"/>
      <c r="D525" s="7"/>
      <c r="E525" s="7"/>
      <c r="F525" s="7"/>
      <c r="G525" s="7"/>
      <c r="H525" s="7"/>
      <c r="I525" s="7"/>
      <c r="J525" s="7"/>
      <c r="K525" s="7"/>
      <c r="L525" s="7"/>
      <c r="M525" s="7"/>
      <c r="N525" s="7"/>
      <c r="O525" s="7"/>
      <c r="P525" s="7"/>
      <c r="Q525" s="7"/>
      <c r="R525" s="7"/>
      <c r="S525" s="7"/>
      <c r="T525" s="7"/>
      <c r="U525" s="7"/>
      <c r="V525" s="7"/>
      <c r="W525" s="7"/>
    </row>
    <row r="526" ht="14.25" customHeight="1">
      <c r="A526" s="7"/>
      <c r="B526" s="7"/>
      <c r="C526" s="49"/>
      <c r="D526" s="7"/>
      <c r="E526" s="7"/>
      <c r="F526" s="7"/>
      <c r="G526" s="7"/>
      <c r="H526" s="7"/>
      <c r="I526" s="7"/>
      <c r="J526" s="7"/>
      <c r="K526" s="7"/>
      <c r="L526" s="7"/>
      <c r="M526" s="7"/>
      <c r="N526" s="7"/>
      <c r="O526" s="7"/>
      <c r="P526" s="7"/>
      <c r="Q526" s="7"/>
      <c r="R526" s="7"/>
      <c r="S526" s="7"/>
      <c r="T526" s="7"/>
      <c r="U526" s="7"/>
      <c r="V526" s="7"/>
      <c r="W526" s="7"/>
    </row>
    <row r="527" ht="14.25" customHeight="1">
      <c r="A527" s="7"/>
      <c r="B527" s="7"/>
      <c r="C527" s="49"/>
      <c r="D527" s="7"/>
      <c r="E527" s="7"/>
      <c r="F527" s="7"/>
      <c r="G527" s="7"/>
      <c r="H527" s="7"/>
      <c r="I527" s="7"/>
      <c r="J527" s="7"/>
      <c r="K527" s="7"/>
      <c r="L527" s="7"/>
      <c r="M527" s="7"/>
      <c r="N527" s="7"/>
      <c r="O527" s="7"/>
      <c r="P527" s="7"/>
      <c r="Q527" s="7"/>
      <c r="R527" s="7"/>
      <c r="S527" s="7"/>
      <c r="T527" s="7"/>
      <c r="U527" s="7"/>
      <c r="V527" s="7"/>
      <c r="W527" s="7"/>
    </row>
    <row r="528" ht="14.25" customHeight="1">
      <c r="A528" s="7"/>
      <c r="B528" s="7"/>
      <c r="C528" s="49"/>
      <c r="D528" s="7"/>
      <c r="E528" s="7"/>
      <c r="F528" s="7"/>
      <c r="G528" s="7"/>
      <c r="H528" s="7"/>
      <c r="I528" s="7"/>
      <c r="J528" s="7"/>
      <c r="K528" s="7"/>
      <c r="L528" s="7"/>
      <c r="M528" s="7"/>
      <c r="N528" s="7"/>
      <c r="O528" s="7"/>
      <c r="P528" s="7"/>
      <c r="Q528" s="7"/>
      <c r="R528" s="7"/>
      <c r="S528" s="7"/>
      <c r="T528" s="7"/>
      <c r="U528" s="7"/>
      <c r="V528" s="7"/>
      <c r="W528" s="7"/>
    </row>
    <row r="529" ht="14.25" customHeight="1">
      <c r="A529" s="7"/>
      <c r="B529" s="7"/>
      <c r="C529" s="49"/>
      <c r="D529" s="7"/>
      <c r="E529" s="7"/>
      <c r="F529" s="7"/>
      <c r="G529" s="7"/>
      <c r="H529" s="7"/>
      <c r="I529" s="7"/>
      <c r="J529" s="7"/>
      <c r="K529" s="7"/>
      <c r="L529" s="7"/>
      <c r="M529" s="7"/>
      <c r="N529" s="7"/>
      <c r="O529" s="7"/>
      <c r="P529" s="7"/>
      <c r="Q529" s="7"/>
      <c r="R529" s="7"/>
      <c r="S529" s="7"/>
      <c r="T529" s="7"/>
      <c r="U529" s="7"/>
      <c r="V529" s="7"/>
      <c r="W529" s="7"/>
    </row>
    <row r="530" ht="14.25" customHeight="1">
      <c r="A530" s="7"/>
      <c r="B530" s="7"/>
      <c r="C530" s="49"/>
      <c r="D530" s="7"/>
      <c r="E530" s="7"/>
      <c r="F530" s="7"/>
      <c r="G530" s="7"/>
      <c r="H530" s="7"/>
      <c r="I530" s="7"/>
      <c r="J530" s="7"/>
      <c r="K530" s="7"/>
      <c r="L530" s="7"/>
      <c r="M530" s="7"/>
      <c r="N530" s="7"/>
      <c r="O530" s="7"/>
      <c r="P530" s="7"/>
      <c r="Q530" s="7"/>
      <c r="R530" s="7"/>
      <c r="S530" s="7"/>
      <c r="T530" s="7"/>
      <c r="U530" s="7"/>
      <c r="V530" s="7"/>
      <c r="W530" s="7"/>
    </row>
    <row r="531" ht="14.25" customHeight="1">
      <c r="A531" s="7"/>
      <c r="B531" s="7"/>
      <c r="C531" s="49"/>
      <c r="D531" s="7"/>
      <c r="E531" s="7"/>
      <c r="F531" s="7"/>
      <c r="G531" s="7"/>
      <c r="H531" s="7"/>
      <c r="I531" s="7"/>
      <c r="J531" s="7"/>
      <c r="K531" s="7"/>
      <c r="L531" s="7"/>
      <c r="M531" s="7"/>
      <c r="N531" s="7"/>
      <c r="O531" s="7"/>
      <c r="P531" s="7"/>
      <c r="Q531" s="7"/>
      <c r="R531" s="7"/>
      <c r="S531" s="7"/>
      <c r="T531" s="7"/>
      <c r="U531" s="7"/>
      <c r="V531" s="7"/>
      <c r="W531" s="7"/>
    </row>
    <row r="532" ht="14.25" customHeight="1">
      <c r="A532" s="7"/>
      <c r="B532" s="7"/>
      <c r="C532" s="49"/>
      <c r="D532" s="7"/>
      <c r="E532" s="7"/>
      <c r="F532" s="7"/>
      <c r="G532" s="7"/>
      <c r="H532" s="7"/>
      <c r="I532" s="7"/>
      <c r="J532" s="7"/>
      <c r="K532" s="7"/>
      <c r="L532" s="7"/>
      <c r="M532" s="7"/>
      <c r="N532" s="7"/>
      <c r="O532" s="7"/>
      <c r="P532" s="7"/>
      <c r="Q532" s="7"/>
      <c r="R532" s="7"/>
      <c r="S532" s="7"/>
      <c r="T532" s="7"/>
      <c r="U532" s="7"/>
      <c r="V532" s="7"/>
      <c r="W532" s="7"/>
    </row>
    <row r="533" ht="14.25" customHeight="1">
      <c r="A533" s="7"/>
      <c r="B533" s="7"/>
      <c r="C533" s="49"/>
      <c r="D533" s="7"/>
      <c r="E533" s="7"/>
      <c r="F533" s="7"/>
      <c r="G533" s="7"/>
      <c r="H533" s="7"/>
      <c r="I533" s="7"/>
      <c r="J533" s="7"/>
      <c r="K533" s="7"/>
      <c r="L533" s="7"/>
      <c r="M533" s="7"/>
      <c r="N533" s="7"/>
      <c r="O533" s="7"/>
      <c r="P533" s="7"/>
      <c r="Q533" s="7"/>
      <c r="R533" s="7"/>
      <c r="S533" s="7"/>
      <c r="T533" s="7"/>
      <c r="U533" s="7"/>
      <c r="V533" s="7"/>
      <c r="W533" s="7"/>
    </row>
    <row r="534" ht="14.25" customHeight="1">
      <c r="A534" s="7"/>
      <c r="B534" s="7"/>
      <c r="C534" s="49"/>
      <c r="D534" s="7"/>
      <c r="E534" s="7"/>
      <c r="F534" s="7"/>
      <c r="G534" s="7"/>
      <c r="H534" s="7"/>
      <c r="I534" s="7"/>
      <c r="J534" s="7"/>
      <c r="K534" s="7"/>
      <c r="L534" s="7"/>
      <c r="M534" s="7"/>
      <c r="N534" s="7"/>
      <c r="O534" s="7"/>
      <c r="P534" s="7"/>
      <c r="Q534" s="7"/>
      <c r="R534" s="7"/>
      <c r="S534" s="7"/>
      <c r="T534" s="7"/>
      <c r="U534" s="7"/>
      <c r="V534" s="7"/>
      <c r="W534" s="7"/>
    </row>
    <row r="535" ht="14.25" customHeight="1">
      <c r="A535" s="7"/>
      <c r="B535" s="7"/>
      <c r="C535" s="49"/>
      <c r="D535" s="7"/>
      <c r="E535" s="7"/>
      <c r="F535" s="7"/>
      <c r="G535" s="7"/>
      <c r="H535" s="7"/>
      <c r="I535" s="7"/>
      <c r="J535" s="7"/>
      <c r="K535" s="7"/>
      <c r="L535" s="7"/>
      <c r="M535" s="7"/>
      <c r="N535" s="7"/>
      <c r="O535" s="7"/>
      <c r="P535" s="7"/>
      <c r="Q535" s="7"/>
      <c r="R535" s="7"/>
      <c r="S535" s="7"/>
      <c r="T535" s="7"/>
      <c r="U535" s="7"/>
      <c r="V535" s="7"/>
      <c r="W535" s="7"/>
    </row>
    <row r="536" ht="14.25" customHeight="1">
      <c r="A536" s="7"/>
      <c r="B536" s="7"/>
      <c r="C536" s="49"/>
      <c r="D536" s="7"/>
      <c r="E536" s="7"/>
      <c r="F536" s="7"/>
      <c r="G536" s="7"/>
      <c r="H536" s="7"/>
      <c r="I536" s="7"/>
      <c r="J536" s="7"/>
      <c r="K536" s="7"/>
      <c r="L536" s="7"/>
      <c r="M536" s="7"/>
      <c r="N536" s="7"/>
      <c r="O536" s="7"/>
      <c r="P536" s="7"/>
      <c r="Q536" s="7"/>
      <c r="R536" s="7"/>
      <c r="S536" s="7"/>
      <c r="T536" s="7"/>
      <c r="U536" s="7"/>
      <c r="V536" s="7"/>
      <c r="W536" s="7"/>
    </row>
    <row r="537" ht="14.25" customHeight="1">
      <c r="A537" s="7"/>
      <c r="B537" s="7"/>
      <c r="C537" s="49"/>
      <c r="D537" s="7"/>
      <c r="E537" s="7"/>
      <c r="F537" s="7"/>
      <c r="G537" s="7"/>
      <c r="H537" s="7"/>
      <c r="I537" s="7"/>
      <c r="J537" s="7"/>
      <c r="K537" s="7"/>
      <c r="L537" s="7"/>
      <c r="M537" s="7"/>
      <c r="N537" s="7"/>
      <c r="O537" s="7"/>
      <c r="P537" s="7"/>
      <c r="Q537" s="7"/>
      <c r="R537" s="7"/>
      <c r="S537" s="7"/>
      <c r="T537" s="7"/>
      <c r="U537" s="7"/>
      <c r="V537" s="7"/>
      <c r="W537" s="7"/>
    </row>
    <row r="538" ht="14.25" customHeight="1">
      <c r="A538" s="7"/>
      <c r="B538" s="7"/>
      <c r="C538" s="49"/>
      <c r="D538" s="7"/>
      <c r="E538" s="7"/>
      <c r="F538" s="7"/>
      <c r="G538" s="7"/>
      <c r="H538" s="7"/>
      <c r="I538" s="7"/>
      <c r="J538" s="7"/>
      <c r="K538" s="7"/>
      <c r="L538" s="7"/>
      <c r="M538" s="7"/>
      <c r="N538" s="7"/>
      <c r="O538" s="7"/>
      <c r="P538" s="7"/>
      <c r="Q538" s="7"/>
      <c r="R538" s="7"/>
      <c r="S538" s="7"/>
      <c r="T538" s="7"/>
      <c r="U538" s="7"/>
      <c r="V538" s="7"/>
      <c r="W538" s="7"/>
    </row>
    <row r="539" ht="14.25" customHeight="1">
      <c r="A539" s="7"/>
      <c r="B539" s="7"/>
      <c r="C539" s="49"/>
      <c r="D539" s="7"/>
      <c r="E539" s="7"/>
      <c r="F539" s="7"/>
      <c r="G539" s="7"/>
      <c r="H539" s="7"/>
      <c r="I539" s="7"/>
      <c r="J539" s="7"/>
      <c r="K539" s="7"/>
      <c r="L539" s="7"/>
      <c r="M539" s="7"/>
      <c r="N539" s="7"/>
      <c r="O539" s="7"/>
      <c r="P539" s="7"/>
      <c r="Q539" s="7"/>
      <c r="R539" s="7"/>
      <c r="S539" s="7"/>
      <c r="T539" s="7"/>
      <c r="U539" s="7"/>
      <c r="V539" s="7"/>
      <c r="W539" s="7"/>
    </row>
    <row r="540" ht="14.25" customHeight="1">
      <c r="A540" s="7"/>
      <c r="B540" s="7"/>
      <c r="C540" s="49"/>
      <c r="D540" s="7"/>
      <c r="E540" s="7"/>
      <c r="F540" s="7"/>
      <c r="G540" s="7"/>
      <c r="H540" s="7"/>
      <c r="I540" s="7"/>
      <c r="J540" s="7"/>
      <c r="K540" s="7"/>
      <c r="L540" s="7"/>
      <c r="M540" s="7"/>
      <c r="N540" s="7"/>
      <c r="O540" s="7"/>
      <c r="P540" s="7"/>
      <c r="Q540" s="7"/>
      <c r="R540" s="7"/>
      <c r="S540" s="7"/>
      <c r="T540" s="7"/>
      <c r="U540" s="7"/>
      <c r="V540" s="7"/>
      <c r="W540" s="7"/>
    </row>
    <row r="541" ht="14.25" customHeight="1">
      <c r="A541" s="7"/>
      <c r="B541" s="7"/>
      <c r="C541" s="49"/>
      <c r="D541" s="7"/>
      <c r="E541" s="7"/>
      <c r="F541" s="7"/>
      <c r="G541" s="7"/>
      <c r="H541" s="7"/>
      <c r="I541" s="7"/>
      <c r="J541" s="7"/>
      <c r="K541" s="7"/>
      <c r="L541" s="7"/>
      <c r="M541" s="7"/>
      <c r="N541" s="7"/>
      <c r="O541" s="7"/>
      <c r="P541" s="7"/>
      <c r="Q541" s="7"/>
      <c r="R541" s="7"/>
      <c r="S541" s="7"/>
      <c r="T541" s="7"/>
      <c r="U541" s="7"/>
      <c r="V541" s="7"/>
      <c r="W541" s="7"/>
    </row>
    <row r="542" ht="14.25" customHeight="1">
      <c r="A542" s="7"/>
      <c r="B542" s="7"/>
      <c r="C542" s="49"/>
      <c r="D542" s="7"/>
      <c r="E542" s="7"/>
      <c r="F542" s="7"/>
      <c r="G542" s="7"/>
      <c r="H542" s="7"/>
      <c r="I542" s="7"/>
      <c r="J542" s="7"/>
      <c r="K542" s="7"/>
      <c r="L542" s="7"/>
      <c r="M542" s="7"/>
      <c r="N542" s="7"/>
      <c r="O542" s="7"/>
      <c r="P542" s="7"/>
      <c r="Q542" s="7"/>
      <c r="R542" s="7"/>
      <c r="S542" s="7"/>
      <c r="T542" s="7"/>
      <c r="U542" s="7"/>
      <c r="V542" s="7"/>
      <c r="W542" s="7"/>
    </row>
    <row r="543" ht="14.25" customHeight="1">
      <c r="A543" s="7"/>
      <c r="B543" s="7"/>
      <c r="C543" s="49"/>
      <c r="D543" s="7"/>
      <c r="E543" s="7"/>
      <c r="F543" s="7"/>
      <c r="G543" s="7"/>
      <c r="H543" s="7"/>
      <c r="I543" s="7"/>
      <c r="J543" s="7"/>
      <c r="K543" s="7"/>
      <c r="L543" s="7"/>
      <c r="M543" s="7"/>
      <c r="N543" s="7"/>
      <c r="O543" s="7"/>
      <c r="P543" s="7"/>
      <c r="Q543" s="7"/>
      <c r="R543" s="7"/>
      <c r="S543" s="7"/>
      <c r="T543" s="7"/>
      <c r="U543" s="7"/>
      <c r="V543" s="7"/>
      <c r="W543" s="7"/>
    </row>
    <row r="544" ht="14.25" customHeight="1">
      <c r="A544" s="7"/>
      <c r="B544" s="7"/>
      <c r="C544" s="49"/>
      <c r="D544" s="7"/>
      <c r="E544" s="7"/>
      <c r="F544" s="7"/>
      <c r="G544" s="7"/>
      <c r="H544" s="7"/>
      <c r="I544" s="7"/>
      <c r="J544" s="7"/>
      <c r="K544" s="7"/>
      <c r="L544" s="7"/>
      <c r="M544" s="7"/>
      <c r="N544" s="7"/>
      <c r="O544" s="7"/>
      <c r="P544" s="7"/>
      <c r="Q544" s="7"/>
      <c r="R544" s="7"/>
      <c r="S544" s="7"/>
      <c r="T544" s="7"/>
      <c r="U544" s="7"/>
      <c r="V544" s="7"/>
      <c r="W544" s="7"/>
    </row>
    <row r="545" ht="14.25" customHeight="1">
      <c r="A545" s="7"/>
      <c r="B545" s="7"/>
      <c r="C545" s="49"/>
      <c r="D545" s="7"/>
      <c r="E545" s="7"/>
      <c r="F545" s="7"/>
      <c r="G545" s="7"/>
      <c r="H545" s="7"/>
      <c r="I545" s="7"/>
      <c r="J545" s="7"/>
      <c r="K545" s="7"/>
      <c r="L545" s="7"/>
      <c r="M545" s="7"/>
      <c r="N545" s="7"/>
      <c r="O545" s="7"/>
      <c r="P545" s="7"/>
      <c r="Q545" s="7"/>
      <c r="R545" s="7"/>
      <c r="S545" s="7"/>
      <c r="T545" s="7"/>
      <c r="U545" s="7"/>
      <c r="V545" s="7"/>
      <c r="W545" s="7"/>
    </row>
    <row r="546" ht="14.25" customHeight="1">
      <c r="A546" s="7"/>
      <c r="B546" s="7"/>
      <c r="C546" s="49"/>
      <c r="D546" s="7"/>
      <c r="E546" s="7"/>
      <c r="F546" s="7"/>
      <c r="G546" s="7"/>
      <c r="H546" s="7"/>
      <c r="I546" s="7"/>
      <c r="J546" s="7"/>
      <c r="K546" s="7"/>
      <c r="L546" s="7"/>
      <c r="M546" s="7"/>
      <c r="N546" s="7"/>
      <c r="O546" s="7"/>
      <c r="P546" s="7"/>
      <c r="Q546" s="7"/>
      <c r="R546" s="7"/>
      <c r="S546" s="7"/>
      <c r="T546" s="7"/>
      <c r="U546" s="7"/>
      <c r="V546" s="7"/>
      <c r="W546" s="7"/>
    </row>
    <row r="547" ht="14.25" customHeight="1">
      <c r="A547" s="7"/>
      <c r="B547" s="7"/>
      <c r="C547" s="49"/>
      <c r="D547" s="7"/>
      <c r="E547" s="7"/>
      <c r="F547" s="7"/>
      <c r="G547" s="7"/>
      <c r="H547" s="7"/>
      <c r="I547" s="7"/>
      <c r="J547" s="7"/>
      <c r="K547" s="7"/>
      <c r="L547" s="7"/>
      <c r="M547" s="7"/>
      <c r="N547" s="7"/>
      <c r="O547" s="7"/>
      <c r="P547" s="7"/>
      <c r="Q547" s="7"/>
      <c r="R547" s="7"/>
      <c r="S547" s="7"/>
      <c r="T547" s="7"/>
      <c r="U547" s="7"/>
      <c r="V547" s="7"/>
      <c r="W547" s="7"/>
    </row>
    <row r="548" ht="14.25" customHeight="1">
      <c r="A548" s="7"/>
      <c r="B548" s="7"/>
      <c r="C548" s="49"/>
      <c r="D548" s="7"/>
      <c r="E548" s="7"/>
      <c r="F548" s="7"/>
      <c r="G548" s="7"/>
      <c r="H548" s="7"/>
      <c r="I548" s="7"/>
      <c r="J548" s="7"/>
      <c r="K548" s="7"/>
      <c r="L548" s="7"/>
      <c r="M548" s="7"/>
      <c r="N548" s="7"/>
      <c r="O548" s="7"/>
      <c r="P548" s="7"/>
      <c r="Q548" s="7"/>
      <c r="R548" s="7"/>
      <c r="S548" s="7"/>
      <c r="T548" s="7"/>
      <c r="U548" s="7"/>
      <c r="V548" s="7"/>
      <c r="W548" s="7"/>
    </row>
    <row r="549" ht="14.25" customHeight="1">
      <c r="A549" s="7"/>
      <c r="B549" s="7"/>
      <c r="C549" s="49"/>
      <c r="D549" s="7"/>
      <c r="E549" s="7"/>
      <c r="F549" s="7"/>
      <c r="G549" s="7"/>
      <c r="H549" s="7"/>
      <c r="I549" s="7"/>
      <c r="J549" s="7"/>
      <c r="K549" s="7"/>
      <c r="L549" s="7"/>
      <c r="M549" s="7"/>
      <c r="N549" s="7"/>
      <c r="O549" s="7"/>
      <c r="P549" s="7"/>
      <c r="Q549" s="7"/>
      <c r="R549" s="7"/>
      <c r="S549" s="7"/>
      <c r="T549" s="7"/>
      <c r="U549" s="7"/>
      <c r="V549" s="7"/>
      <c r="W549" s="7"/>
    </row>
    <row r="550" ht="14.25" customHeight="1">
      <c r="A550" s="7"/>
      <c r="B550" s="7"/>
      <c r="C550" s="49"/>
      <c r="D550" s="7"/>
      <c r="E550" s="7"/>
      <c r="F550" s="7"/>
      <c r="G550" s="7"/>
      <c r="H550" s="7"/>
      <c r="I550" s="7"/>
      <c r="J550" s="7"/>
      <c r="K550" s="7"/>
      <c r="L550" s="7"/>
      <c r="M550" s="7"/>
      <c r="N550" s="7"/>
      <c r="O550" s="7"/>
      <c r="P550" s="7"/>
      <c r="Q550" s="7"/>
      <c r="R550" s="7"/>
      <c r="S550" s="7"/>
      <c r="T550" s="7"/>
      <c r="U550" s="7"/>
      <c r="V550" s="7"/>
      <c r="W550" s="7"/>
    </row>
    <row r="551" ht="14.25" customHeight="1">
      <c r="A551" s="7"/>
      <c r="B551" s="7"/>
      <c r="C551" s="49"/>
      <c r="D551" s="7"/>
      <c r="E551" s="7"/>
      <c r="F551" s="7"/>
      <c r="G551" s="7"/>
      <c r="H551" s="7"/>
      <c r="I551" s="7"/>
      <c r="J551" s="7"/>
      <c r="K551" s="7"/>
      <c r="L551" s="7"/>
      <c r="M551" s="7"/>
      <c r="N551" s="7"/>
      <c r="O551" s="7"/>
      <c r="P551" s="7"/>
      <c r="Q551" s="7"/>
      <c r="R551" s="7"/>
      <c r="S551" s="7"/>
      <c r="T551" s="7"/>
      <c r="U551" s="7"/>
      <c r="V551" s="7"/>
      <c r="W551" s="7"/>
    </row>
    <row r="552" ht="14.25" customHeight="1">
      <c r="A552" s="7"/>
      <c r="B552" s="7"/>
      <c r="C552" s="49"/>
      <c r="D552" s="7"/>
      <c r="E552" s="7"/>
      <c r="F552" s="7"/>
      <c r="G552" s="7"/>
      <c r="H552" s="7"/>
      <c r="I552" s="7"/>
      <c r="J552" s="7"/>
      <c r="K552" s="7"/>
      <c r="L552" s="7"/>
      <c r="M552" s="7"/>
      <c r="N552" s="7"/>
      <c r="O552" s="7"/>
      <c r="P552" s="7"/>
      <c r="Q552" s="7"/>
      <c r="R552" s="7"/>
      <c r="S552" s="7"/>
      <c r="T552" s="7"/>
      <c r="U552" s="7"/>
      <c r="V552" s="7"/>
      <c r="W552" s="7"/>
    </row>
    <row r="553" ht="14.25" customHeight="1">
      <c r="A553" s="7"/>
      <c r="B553" s="7"/>
      <c r="C553" s="49"/>
      <c r="D553" s="7"/>
      <c r="E553" s="7"/>
      <c r="F553" s="7"/>
      <c r="G553" s="7"/>
      <c r="H553" s="7"/>
      <c r="I553" s="7"/>
      <c r="J553" s="7"/>
      <c r="K553" s="7"/>
      <c r="L553" s="7"/>
      <c r="M553" s="7"/>
      <c r="N553" s="7"/>
      <c r="O553" s="7"/>
      <c r="P553" s="7"/>
      <c r="Q553" s="7"/>
      <c r="R553" s="7"/>
      <c r="S553" s="7"/>
      <c r="T553" s="7"/>
      <c r="U553" s="7"/>
      <c r="V553" s="7"/>
      <c r="W553" s="7"/>
    </row>
    <row r="554" ht="14.25" customHeight="1">
      <c r="A554" s="7"/>
      <c r="B554" s="7"/>
      <c r="C554" s="49"/>
      <c r="D554" s="7"/>
      <c r="E554" s="7"/>
      <c r="F554" s="7"/>
      <c r="G554" s="7"/>
      <c r="H554" s="7"/>
      <c r="I554" s="7"/>
      <c r="J554" s="7"/>
      <c r="K554" s="7"/>
      <c r="L554" s="7"/>
      <c r="M554" s="7"/>
      <c r="N554" s="7"/>
      <c r="O554" s="7"/>
      <c r="P554" s="7"/>
      <c r="Q554" s="7"/>
      <c r="R554" s="7"/>
      <c r="S554" s="7"/>
      <c r="T554" s="7"/>
      <c r="U554" s="7"/>
      <c r="V554" s="7"/>
      <c r="W554" s="7"/>
    </row>
    <row r="555" ht="14.25" customHeight="1">
      <c r="A555" s="7"/>
      <c r="B555" s="7"/>
      <c r="C555" s="49"/>
      <c r="D555" s="7"/>
      <c r="E555" s="7"/>
      <c r="F555" s="7"/>
      <c r="G555" s="7"/>
      <c r="H555" s="7"/>
      <c r="I555" s="7"/>
      <c r="J555" s="7"/>
      <c r="K555" s="7"/>
      <c r="L555" s="7"/>
      <c r="M555" s="7"/>
      <c r="N555" s="7"/>
      <c r="O555" s="7"/>
      <c r="P555" s="7"/>
      <c r="Q555" s="7"/>
      <c r="R555" s="7"/>
      <c r="S555" s="7"/>
      <c r="T555" s="7"/>
      <c r="U555" s="7"/>
      <c r="V555" s="7"/>
      <c r="W555" s="7"/>
    </row>
    <row r="556" ht="14.25" customHeight="1">
      <c r="A556" s="7"/>
      <c r="B556" s="7"/>
      <c r="C556" s="49"/>
      <c r="D556" s="7"/>
      <c r="E556" s="7"/>
      <c r="F556" s="7"/>
      <c r="G556" s="7"/>
      <c r="H556" s="7"/>
      <c r="I556" s="7"/>
      <c r="J556" s="7"/>
      <c r="K556" s="7"/>
      <c r="L556" s="7"/>
      <c r="M556" s="7"/>
      <c r="N556" s="7"/>
      <c r="O556" s="7"/>
      <c r="P556" s="7"/>
      <c r="Q556" s="7"/>
      <c r="R556" s="7"/>
      <c r="S556" s="7"/>
      <c r="T556" s="7"/>
      <c r="U556" s="7"/>
      <c r="V556" s="7"/>
      <c r="W556" s="7"/>
    </row>
    <row r="557" ht="14.25" customHeight="1">
      <c r="A557" s="7"/>
      <c r="B557" s="7"/>
      <c r="C557" s="49"/>
      <c r="D557" s="7"/>
      <c r="E557" s="7"/>
      <c r="F557" s="7"/>
      <c r="G557" s="7"/>
      <c r="H557" s="7"/>
      <c r="I557" s="7"/>
      <c r="J557" s="7"/>
      <c r="K557" s="7"/>
      <c r="L557" s="7"/>
      <c r="M557" s="7"/>
      <c r="N557" s="7"/>
      <c r="O557" s="7"/>
      <c r="P557" s="7"/>
      <c r="Q557" s="7"/>
      <c r="R557" s="7"/>
      <c r="S557" s="7"/>
      <c r="T557" s="7"/>
      <c r="U557" s="7"/>
      <c r="V557" s="7"/>
      <c r="W557" s="7"/>
    </row>
    <row r="558" ht="14.25" customHeight="1">
      <c r="A558" s="7"/>
      <c r="B558" s="7"/>
      <c r="C558" s="49"/>
      <c r="D558" s="7"/>
      <c r="E558" s="7"/>
      <c r="F558" s="7"/>
      <c r="G558" s="7"/>
      <c r="H558" s="7"/>
      <c r="I558" s="7"/>
      <c r="J558" s="7"/>
      <c r="K558" s="7"/>
      <c r="L558" s="7"/>
      <c r="M558" s="7"/>
      <c r="N558" s="7"/>
      <c r="O558" s="7"/>
      <c r="P558" s="7"/>
      <c r="Q558" s="7"/>
      <c r="R558" s="7"/>
      <c r="S558" s="7"/>
      <c r="T558" s="7"/>
      <c r="U558" s="7"/>
      <c r="V558" s="7"/>
      <c r="W558" s="7"/>
    </row>
    <row r="559" ht="14.25" customHeight="1">
      <c r="A559" s="7"/>
      <c r="B559" s="7"/>
      <c r="C559" s="49"/>
      <c r="D559" s="7"/>
      <c r="E559" s="7"/>
      <c r="F559" s="7"/>
      <c r="G559" s="7"/>
      <c r="H559" s="7"/>
      <c r="I559" s="7"/>
      <c r="J559" s="7"/>
      <c r="K559" s="7"/>
      <c r="L559" s="7"/>
      <c r="M559" s="7"/>
      <c r="N559" s="7"/>
      <c r="O559" s="7"/>
      <c r="P559" s="7"/>
      <c r="Q559" s="7"/>
      <c r="R559" s="7"/>
      <c r="S559" s="7"/>
      <c r="T559" s="7"/>
      <c r="U559" s="7"/>
      <c r="V559" s="7"/>
      <c r="W559" s="7"/>
    </row>
    <row r="560" ht="14.25" customHeight="1">
      <c r="A560" s="7"/>
      <c r="B560" s="7"/>
      <c r="C560" s="49"/>
      <c r="D560" s="7"/>
      <c r="E560" s="7"/>
      <c r="F560" s="7"/>
      <c r="G560" s="7"/>
      <c r="H560" s="7"/>
      <c r="I560" s="7"/>
      <c r="J560" s="7"/>
      <c r="K560" s="7"/>
      <c r="L560" s="7"/>
      <c r="M560" s="7"/>
      <c r="N560" s="7"/>
      <c r="O560" s="7"/>
      <c r="P560" s="7"/>
      <c r="Q560" s="7"/>
      <c r="R560" s="7"/>
      <c r="S560" s="7"/>
      <c r="T560" s="7"/>
      <c r="U560" s="7"/>
      <c r="V560" s="7"/>
      <c r="W560" s="7"/>
    </row>
    <row r="561" ht="14.25" customHeight="1">
      <c r="A561" s="7"/>
      <c r="B561" s="7"/>
      <c r="C561" s="49"/>
      <c r="D561" s="7"/>
      <c r="E561" s="7"/>
      <c r="F561" s="7"/>
      <c r="G561" s="7"/>
      <c r="H561" s="7"/>
      <c r="I561" s="7"/>
      <c r="J561" s="7"/>
      <c r="K561" s="7"/>
      <c r="L561" s="7"/>
      <c r="M561" s="7"/>
      <c r="N561" s="7"/>
      <c r="O561" s="7"/>
      <c r="P561" s="7"/>
      <c r="Q561" s="7"/>
      <c r="R561" s="7"/>
      <c r="S561" s="7"/>
      <c r="T561" s="7"/>
      <c r="U561" s="7"/>
      <c r="V561" s="7"/>
      <c r="W561" s="7"/>
    </row>
    <row r="562" ht="14.25" customHeight="1">
      <c r="A562" s="7"/>
      <c r="B562" s="7"/>
      <c r="C562" s="49"/>
      <c r="D562" s="7"/>
      <c r="E562" s="7"/>
      <c r="F562" s="7"/>
      <c r="G562" s="7"/>
      <c r="H562" s="7"/>
      <c r="I562" s="7"/>
      <c r="J562" s="7"/>
      <c r="K562" s="7"/>
      <c r="L562" s="7"/>
      <c r="M562" s="7"/>
      <c r="N562" s="7"/>
      <c r="O562" s="7"/>
      <c r="P562" s="7"/>
      <c r="Q562" s="7"/>
      <c r="R562" s="7"/>
      <c r="S562" s="7"/>
      <c r="T562" s="7"/>
      <c r="U562" s="7"/>
      <c r="V562" s="7"/>
      <c r="W562" s="7"/>
    </row>
    <row r="563" ht="14.25" customHeight="1">
      <c r="A563" s="7"/>
      <c r="B563" s="7"/>
      <c r="C563" s="49"/>
      <c r="D563" s="7"/>
      <c r="E563" s="7"/>
      <c r="F563" s="7"/>
      <c r="G563" s="7"/>
      <c r="H563" s="7"/>
      <c r="I563" s="7"/>
      <c r="J563" s="7"/>
      <c r="K563" s="7"/>
      <c r="L563" s="7"/>
      <c r="M563" s="7"/>
      <c r="N563" s="7"/>
      <c r="O563" s="7"/>
      <c r="P563" s="7"/>
      <c r="Q563" s="7"/>
      <c r="R563" s="7"/>
      <c r="S563" s="7"/>
      <c r="T563" s="7"/>
      <c r="U563" s="7"/>
      <c r="V563" s="7"/>
      <c r="W563" s="7"/>
    </row>
    <row r="564" ht="14.25" customHeight="1">
      <c r="A564" s="7"/>
      <c r="B564" s="7"/>
      <c r="C564" s="49"/>
      <c r="D564" s="7"/>
      <c r="E564" s="7"/>
      <c r="F564" s="7"/>
      <c r="G564" s="7"/>
      <c r="H564" s="7"/>
      <c r="I564" s="7"/>
      <c r="J564" s="7"/>
      <c r="K564" s="7"/>
      <c r="L564" s="7"/>
      <c r="M564" s="7"/>
      <c r="N564" s="7"/>
      <c r="O564" s="7"/>
      <c r="P564" s="7"/>
      <c r="Q564" s="7"/>
      <c r="R564" s="7"/>
      <c r="S564" s="7"/>
      <c r="T564" s="7"/>
      <c r="U564" s="7"/>
      <c r="V564" s="7"/>
      <c r="W564" s="7"/>
    </row>
    <row r="565" ht="14.25" customHeight="1">
      <c r="A565" s="7"/>
      <c r="B565" s="7"/>
      <c r="C565" s="49"/>
      <c r="D565" s="7"/>
      <c r="E565" s="7"/>
      <c r="F565" s="7"/>
      <c r="G565" s="7"/>
      <c r="H565" s="7"/>
      <c r="I565" s="7"/>
      <c r="J565" s="7"/>
      <c r="K565" s="7"/>
      <c r="L565" s="7"/>
      <c r="M565" s="7"/>
      <c r="N565" s="7"/>
      <c r="O565" s="7"/>
      <c r="P565" s="7"/>
      <c r="Q565" s="7"/>
      <c r="R565" s="7"/>
      <c r="S565" s="7"/>
      <c r="T565" s="7"/>
      <c r="U565" s="7"/>
      <c r="V565" s="7"/>
      <c r="W565" s="7"/>
    </row>
    <row r="566" ht="14.25" customHeight="1">
      <c r="A566" s="7"/>
      <c r="B566" s="7"/>
      <c r="C566" s="49"/>
      <c r="D566" s="7"/>
      <c r="E566" s="7"/>
      <c r="F566" s="7"/>
      <c r="G566" s="7"/>
      <c r="H566" s="7"/>
      <c r="I566" s="7"/>
      <c r="J566" s="7"/>
      <c r="K566" s="7"/>
      <c r="L566" s="7"/>
      <c r="M566" s="7"/>
      <c r="N566" s="7"/>
      <c r="O566" s="7"/>
      <c r="P566" s="7"/>
      <c r="Q566" s="7"/>
      <c r="R566" s="7"/>
      <c r="S566" s="7"/>
      <c r="T566" s="7"/>
      <c r="U566" s="7"/>
      <c r="V566" s="7"/>
      <c r="W566" s="7"/>
    </row>
    <row r="567" ht="14.25" customHeight="1">
      <c r="A567" s="7"/>
      <c r="B567" s="7"/>
      <c r="C567" s="49"/>
      <c r="D567" s="7"/>
      <c r="E567" s="7"/>
      <c r="F567" s="7"/>
      <c r="G567" s="7"/>
      <c r="H567" s="7"/>
      <c r="I567" s="7"/>
      <c r="J567" s="7"/>
      <c r="K567" s="7"/>
      <c r="L567" s="7"/>
      <c r="M567" s="7"/>
      <c r="N567" s="7"/>
      <c r="O567" s="7"/>
      <c r="P567" s="7"/>
      <c r="Q567" s="7"/>
      <c r="R567" s="7"/>
      <c r="S567" s="7"/>
      <c r="T567" s="7"/>
      <c r="U567" s="7"/>
      <c r="V567" s="7"/>
      <c r="W567" s="7"/>
    </row>
    <row r="568" ht="14.25" customHeight="1">
      <c r="A568" s="7"/>
      <c r="B568" s="7"/>
      <c r="C568" s="49"/>
      <c r="D568" s="7"/>
      <c r="E568" s="7"/>
      <c r="F568" s="7"/>
      <c r="G568" s="7"/>
      <c r="H568" s="7"/>
      <c r="I568" s="7"/>
      <c r="J568" s="7"/>
      <c r="K568" s="7"/>
      <c r="L568" s="7"/>
      <c r="M568" s="7"/>
      <c r="N568" s="7"/>
      <c r="O568" s="7"/>
      <c r="P568" s="7"/>
      <c r="Q568" s="7"/>
      <c r="R568" s="7"/>
      <c r="S568" s="7"/>
      <c r="T568" s="7"/>
      <c r="U568" s="7"/>
      <c r="V568" s="7"/>
      <c r="W568" s="7"/>
    </row>
    <row r="569" ht="14.25" customHeight="1">
      <c r="A569" s="7"/>
      <c r="B569" s="7"/>
      <c r="C569" s="49"/>
      <c r="D569" s="7"/>
      <c r="E569" s="7"/>
      <c r="F569" s="7"/>
      <c r="G569" s="7"/>
      <c r="H569" s="7"/>
      <c r="I569" s="7"/>
      <c r="J569" s="7"/>
      <c r="K569" s="7"/>
      <c r="L569" s="7"/>
      <c r="M569" s="7"/>
      <c r="N569" s="7"/>
      <c r="O569" s="7"/>
      <c r="P569" s="7"/>
      <c r="Q569" s="7"/>
      <c r="R569" s="7"/>
      <c r="S569" s="7"/>
      <c r="T569" s="7"/>
      <c r="U569" s="7"/>
      <c r="V569" s="7"/>
      <c r="W569" s="7"/>
    </row>
    <row r="570" ht="14.25" customHeight="1">
      <c r="A570" s="7"/>
      <c r="B570" s="7"/>
      <c r="C570" s="49"/>
      <c r="D570" s="7"/>
      <c r="E570" s="7"/>
      <c r="F570" s="7"/>
      <c r="G570" s="7"/>
      <c r="H570" s="7"/>
      <c r="I570" s="7"/>
      <c r="J570" s="7"/>
      <c r="K570" s="7"/>
      <c r="L570" s="7"/>
      <c r="M570" s="7"/>
      <c r="N570" s="7"/>
      <c r="O570" s="7"/>
      <c r="P570" s="7"/>
      <c r="Q570" s="7"/>
      <c r="R570" s="7"/>
      <c r="S570" s="7"/>
      <c r="T570" s="7"/>
      <c r="U570" s="7"/>
      <c r="V570" s="7"/>
      <c r="W570" s="7"/>
    </row>
    <row r="571" ht="14.25" customHeight="1">
      <c r="A571" s="7"/>
      <c r="B571" s="7"/>
      <c r="C571" s="49"/>
      <c r="D571" s="7"/>
      <c r="E571" s="7"/>
      <c r="F571" s="7"/>
      <c r="G571" s="7"/>
      <c r="H571" s="7"/>
      <c r="I571" s="7"/>
      <c r="J571" s="7"/>
      <c r="K571" s="7"/>
      <c r="L571" s="7"/>
      <c r="M571" s="7"/>
      <c r="N571" s="7"/>
      <c r="O571" s="7"/>
      <c r="P571" s="7"/>
      <c r="Q571" s="7"/>
      <c r="R571" s="7"/>
      <c r="S571" s="7"/>
      <c r="T571" s="7"/>
      <c r="U571" s="7"/>
      <c r="V571" s="7"/>
      <c r="W571" s="7"/>
    </row>
    <row r="572" ht="14.25" customHeight="1">
      <c r="A572" s="7"/>
      <c r="B572" s="7"/>
      <c r="C572" s="49"/>
      <c r="D572" s="7"/>
      <c r="E572" s="7"/>
      <c r="F572" s="7"/>
      <c r="G572" s="7"/>
      <c r="H572" s="7"/>
      <c r="I572" s="7"/>
      <c r="J572" s="7"/>
      <c r="K572" s="7"/>
      <c r="L572" s="7"/>
      <c r="M572" s="7"/>
      <c r="N572" s="7"/>
      <c r="O572" s="7"/>
      <c r="P572" s="7"/>
      <c r="Q572" s="7"/>
      <c r="R572" s="7"/>
      <c r="S572" s="7"/>
      <c r="T572" s="7"/>
      <c r="U572" s="7"/>
      <c r="V572" s="7"/>
      <c r="W572" s="7"/>
    </row>
    <row r="573" ht="14.25" customHeight="1">
      <c r="A573" s="7"/>
      <c r="B573" s="7"/>
      <c r="C573" s="49"/>
      <c r="D573" s="7"/>
      <c r="E573" s="7"/>
      <c r="F573" s="7"/>
      <c r="G573" s="7"/>
      <c r="H573" s="7"/>
      <c r="I573" s="7"/>
      <c r="J573" s="7"/>
      <c r="K573" s="7"/>
      <c r="L573" s="7"/>
      <c r="M573" s="7"/>
      <c r="N573" s="7"/>
      <c r="O573" s="7"/>
      <c r="P573" s="7"/>
      <c r="Q573" s="7"/>
      <c r="R573" s="7"/>
      <c r="S573" s="7"/>
      <c r="T573" s="7"/>
      <c r="U573" s="7"/>
      <c r="V573" s="7"/>
      <c r="W573" s="7"/>
    </row>
    <row r="574" ht="14.25" customHeight="1">
      <c r="A574" s="7"/>
      <c r="B574" s="7"/>
      <c r="C574" s="49"/>
      <c r="D574" s="7"/>
      <c r="E574" s="7"/>
      <c r="F574" s="7"/>
      <c r="G574" s="7"/>
      <c r="H574" s="7"/>
      <c r="I574" s="7"/>
      <c r="J574" s="7"/>
      <c r="K574" s="7"/>
      <c r="L574" s="7"/>
      <c r="M574" s="7"/>
      <c r="N574" s="7"/>
      <c r="O574" s="7"/>
      <c r="P574" s="7"/>
      <c r="Q574" s="7"/>
      <c r="R574" s="7"/>
      <c r="S574" s="7"/>
      <c r="T574" s="7"/>
      <c r="U574" s="7"/>
      <c r="V574" s="7"/>
      <c r="W574" s="7"/>
    </row>
    <row r="575" ht="14.25" customHeight="1">
      <c r="A575" s="7"/>
      <c r="B575" s="7"/>
      <c r="C575" s="49"/>
      <c r="D575" s="7"/>
      <c r="E575" s="7"/>
      <c r="F575" s="7"/>
      <c r="G575" s="7"/>
      <c r="H575" s="7"/>
      <c r="I575" s="7"/>
      <c r="J575" s="7"/>
      <c r="K575" s="7"/>
      <c r="L575" s="7"/>
      <c r="M575" s="7"/>
      <c r="N575" s="7"/>
      <c r="O575" s="7"/>
      <c r="P575" s="7"/>
      <c r="Q575" s="7"/>
      <c r="R575" s="7"/>
      <c r="S575" s="7"/>
      <c r="T575" s="7"/>
      <c r="U575" s="7"/>
      <c r="V575" s="7"/>
      <c r="W575" s="7"/>
    </row>
    <row r="576" ht="14.25" customHeight="1">
      <c r="A576" s="7"/>
      <c r="B576" s="7"/>
      <c r="C576" s="49"/>
      <c r="D576" s="7"/>
      <c r="E576" s="7"/>
      <c r="F576" s="7"/>
      <c r="G576" s="7"/>
      <c r="H576" s="7"/>
      <c r="I576" s="7"/>
      <c r="J576" s="7"/>
      <c r="K576" s="7"/>
      <c r="L576" s="7"/>
      <c r="M576" s="7"/>
      <c r="N576" s="7"/>
      <c r="O576" s="7"/>
      <c r="P576" s="7"/>
      <c r="Q576" s="7"/>
      <c r="R576" s="7"/>
      <c r="S576" s="7"/>
      <c r="T576" s="7"/>
      <c r="U576" s="7"/>
      <c r="V576" s="7"/>
      <c r="W576" s="7"/>
    </row>
    <row r="577" ht="14.25" customHeight="1">
      <c r="A577" s="7"/>
      <c r="B577" s="7"/>
      <c r="C577" s="49"/>
      <c r="D577" s="7"/>
      <c r="E577" s="7"/>
      <c r="F577" s="7"/>
      <c r="G577" s="7"/>
      <c r="H577" s="7"/>
      <c r="I577" s="7"/>
      <c r="J577" s="7"/>
      <c r="K577" s="7"/>
      <c r="L577" s="7"/>
      <c r="M577" s="7"/>
      <c r="N577" s="7"/>
      <c r="O577" s="7"/>
      <c r="P577" s="7"/>
      <c r="Q577" s="7"/>
      <c r="R577" s="7"/>
      <c r="S577" s="7"/>
      <c r="T577" s="7"/>
      <c r="U577" s="7"/>
      <c r="V577" s="7"/>
      <c r="W577" s="7"/>
    </row>
    <row r="578" ht="14.25" customHeight="1">
      <c r="A578" s="7"/>
      <c r="B578" s="7"/>
      <c r="C578" s="49"/>
      <c r="D578" s="7"/>
      <c r="E578" s="7"/>
      <c r="F578" s="7"/>
      <c r="G578" s="7"/>
      <c r="H578" s="7"/>
      <c r="I578" s="7"/>
      <c r="J578" s="7"/>
      <c r="K578" s="7"/>
      <c r="L578" s="7"/>
      <c r="M578" s="7"/>
      <c r="N578" s="7"/>
      <c r="O578" s="7"/>
      <c r="P578" s="7"/>
      <c r="Q578" s="7"/>
      <c r="R578" s="7"/>
      <c r="S578" s="7"/>
      <c r="T578" s="7"/>
      <c r="U578" s="7"/>
      <c r="V578" s="7"/>
      <c r="W578" s="7"/>
    </row>
    <row r="579" ht="14.25" customHeight="1">
      <c r="A579" s="7"/>
      <c r="B579" s="7"/>
      <c r="C579" s="49"/>
      <c r="D579" s="7"/>
      <c r="E579" s="7"/>
      <c r="F579" s="7"/>
      <c r="G579" s="7"/>
      <c r="H579" s="7"/>
      <c r="I579" s="7"/>
      <c r="J579" s="7"/>
      <c r="K579" s="7"/>
      <c r="L579" s="7"/>
      <c r="M579" s="7"/>
      <c r="N579" s="7"/>
      <c r="O579" s="7"/>
      <c r="P579" s="7"/>
      <c r="Q579" s="7"/>
      <c r="R579" s="7"/>
      <c r="S579" s="7"/>
      <c r="T579" s="7"/>
      <c r="U579" s="7"/>
      <c r="V579" s="7"/>
      <c r="W579" s="7"/>
    </row>
    <row r="580" ht="14.25" customHeight="1">
      <c r="A580" s="7"/>
      <c r="B580" s="7"/>
      <c r="C580" s="49"/>
      <c r="D580" s="7"/>
      <c r="E580" s="7"/>
      <c r="F580" s="7"/>
      <c r="G580" s="7"/>
      <c r="H580" s="7"/>
      <c r="I580" s="7"/>
      <c r="J580" s="7"/>
      <c r="K580" s="7"/>
      <c r="L580" s="7"/>
      <c r="M580" s="7"/>
      <c r="N580" s="7"/>
      <c r="O580" s="7"/>
      <c r="P580" s="7"/>
      <c r="Q580" s="7"/>
      <c r="R580" s="7"/>
      <c r="S580" s="7"/>
      <c r="T580" s="7"/>
      <c r="U580" s="7"/>
      <c r="V580" s="7"/>
      <c r="W580" s="7"/>
    </row>
    <row r="581" ht="14.25" customHeight="1">
      <c r="A581" s="7"/>
      <c r="B581" s="7"/>
      <c r="C581" s="49"/>
      <c r="D581" s="7"/>
      <c r="E581" s="7"/>
      <c r="F581" s="7"/>
      <c r="G581" s="7"/>
      <c r="H581" s="7"/>
      <c r="I581" s="7"/>
      <c r="J581" s="7"/>
      <c r="K581" s="7"/>
      <c r="L581" s="7"/>
      <c r="M581" s="7"/>
      <c r="N581" s="7"/>
      <c r="O581" s="7"/>
      <c r="P581" s="7"/>
      <c r="Q581" s="7"/>
      <c r="R581" s="7"/>
      <c r="S581" s="7"/>
      <c r="T581" s="7"/>
      <c r="U581" s="7"/>
      <c r="V581" s="7"/>
      <c r="W581" s="7"/>
    </row>
    <row r="582" ht="14.25" customHeight="1">
      <c r="A582" s="7"/>
      <c r="B582" s="7"/>
      <c r="C582" s="49"/>
      <c r="D582" s="7"/>
      <c r="E582" s="7"/>
      <c r="F582" s="7"/>
      <c r="G582" s="7"/>
      <c r="H582" s="7"/>
      <c r="I582" s="7"/>
      <c r="J582" s="7"/>
      <c r="K582" s="7"/>
      <c r="L582" s="7"/>
      <c r="M582" s="7"/>
      <c r="N582" s="7"/>
      <c r="O582" s="7"/>
      <c r="P582" s="7"/>
      <c r="Q582" s="7"/>
      <c r="R582" s="7"/>
      <c r="S582" s="7"/>
      <c r="T582" s="7"/>
      <c r="U582" s="7"/>
      <c r="V582" s="7"/>
      <c r="W582" s="7"/>
    </row>
    <row r="583" ht="14.25" customHeight="1">
      <c r="A583" s="7"/>
      <c r="B583" s="7"/>
      <c r="C583" s="49"/>
      <c r="D583" s="7"/>
      <c r="E583" s="7"/>
      <c r="F583" s="7"/>
      <c r="G583" s="7"/>
      <c r="H583" s="7"/>
      <c r="I583" s="7"/>
      <c r="J583" s="7"/>
      <c r="K583" s="7"/>
      <c r="L583" s="7"/>
      <c r="M583" s="7"/>
      <c r="N583" s="7"/>
      <c r="O583" s="7"/>
      <c r="P583" s="7"/>
      <c r="Q583" s="7"/>
      <c r="R583" s="7"/>
      <c r="S583" s="7"/>
      <c r="T583" s="7"/>
      <c r="U583" s="7"/>
      <c r="V583" s="7"/>
      <c r="W583" s="7"/>
    </row>
    <row r="584" ht="14.25" customHeight="1">
      <c r="A584" s="7"/>
      <c r="B584" s="7"/>
      <c r="C584" s="49"/>
      <c r="D584" s="7"/>
      <c r="E584" s="7"/>
      <c r="F584" s="7"/>
      <c r="G584" s="7"/>
      <c r="H584" s="7"/>
      <c r="I584" s="7"/>
      <c r="J584" s="7"/>
      <c r="K584" s="7"/>
      <c r="L584" s="7"/>
      <c r="M584" s="7"/>
      <c r="N584" s="7"/>
      <c r="O584" s="7"/>
      <c r="P584" s="7"/>
      <c r="Q584" s="7"/>
      <c r="R584" s="7"/>
      <c r="S584" s="7"/>
      <c r="T584" s="7"/>
      <c r="U584" s="7"/>
      <c r="V584" s="7"/>
      <c r="W584" s="7"/>
    </row>
    <row r="585" ht="14.25" customHeight="1">
      <c r="A585" s="7"/>
      <c r="B585" s="7"/>
      <c r="C585" s="49"/>
      <c r="D585" s="7"/>
      <c r="E585" s="7"/>
      <c r="F585" s="7"/>
      <c r="G585" s="7"/>
      <c r="H585" s="7"/>
      <c r="I585" s="7"/>
      <c r="J585" s="7"/>
      <c r="K585" s="7"/>
      <c r="L585" s="7"/>
      <c r="M585" s="7"/>
      <c r="N585" s="7"/>
      <c r="O585" s="7"/>
      <c r="P585" s="7"/>
      <c r="Q585" s="7"/>
      <c r="R585" s="7"/>
      <c r="S585" s="7"/>
      <c r="T585" s="7"/>
      <c r="U585" s="7"/>
      <c r="V585" s="7"/>
      <c r="W585" s="7"/>
    </row>
    <row r="586" ht="14.25" customHeight="1">
      <c r="A586" s="7"/>
      <c r="B586" s="7"/>
      <c r="C586" s="49"/>
      <c r="D586" s="7"/>
      <c r="E586" s="7"/>
      <c r="F586" s="7"/>
      <c r="G586" s="7"/>
      <c r="H586" s="7"/>
      <c r="I586" s="7"/>
      <c r="J586" s="7"/>
      <c r="K586" s="7"/>
      <c r="L586" s="7"/>
      <c r="M586" s="7"/>
      <c r="N586" s="7"/>
      <c r="O586" s="7"/>
      <c r="P586" s="7"/>
      <c r="Q586" s="7"/>
      <c r="R586" s="7"/>
      <c r="S586" s="7"/>
      <c r="T586" s="7"/>
      <c r="U586" s="7"/>
      <c r="V586" s="7"/>
      <c r="W586" s="7"/>
    </row>
    <row r="587" ht="14.25" customHeight="1">
      <c r="A587" s="7"/>
      <c r="B587" s="7"/>
      <c r="C587" s="49"/>
      <c r="D587" s="7"/>
      <c r="E587" s="7"/>
      <c r="F587" s="7"/>
      <c r="G587" s="7"/>
      <c r="H587" s="7"/>
      <c r="I587" s="7"/>
      <c r="J587" s="7"/>
      <c r="K587" s="7"/>
      <c r="L587" s="7"/>
      <c r="M587" s="7"/>
      <c r="N587" s="7"/>
      <c r="O587" s="7"/>
      <c r="P587" s="7"/>
      <c r="Q587" s="7"/>
      <c r="R587" s="7"/>
      <c r="S587" s="7"/>
      <c r="T587" s="7"/>
      <c r="U587" s="7"/>
      <c r="V587" s="7"/>
      <c r="W587" s="7"/>
    </row>
    <row r="588" ht="14.25" customHeight="1">
      <c r="A588" s="7"/>
      <c r="B588" s="7"/>
      <c r="C588" s="49"/>
      <c r="D588" s="7"/>
      <c r="E588" s="7"/>
      <c r="F588" s="7"/>
      <c r="G588" s="7"/>
      <c r="H588" s="7"/>
      <c r="I588" s="7"/>
      <c r="J588" s="7"/>
      <c r="K588" s="7"/>
      <c r="L588" s="7"/>
      <c r="M588" s="7"/>
      <c r="N588" s="7"/>
      <c r="O588" s="7"/>
      <c r="P588" s="7"/>
      <c r="Q588" s="7"/>
      <c r="R588" s="7"/>
      <c r="S588" s="7"/>
      <c r="T588" s="7"/>
      <c r="U588" s="7"/>
      <c r="V588" s="7"/>
      <c r="W588" s="7"/>
    </row>
    <row r="589" ht="14.25" customHeight="1">
      <c r="A589" s="7"/>
      <c r="B589" s="7"/>
      <c r="C589" s="49"/>
      <c r="D589" s="7"/>
      <c r="E589" s="7"/>
      <c r="F589" s="7"/>
      <c r="G589" s="7"/>
      <c r="H589" s="7"/>
      <c r="I589" s="7"/>
      <c r="J589" s="7"/>
      <c r="K589" s="7"/>
      <c r="L589" s="7"/>
      <c r="M589" s="7"/>
      <c r="N589" s="7"/>
      <c r="O589" s="7"/>
      <c r="P589" s="7"/>
      <c r="Q589" s="7"/>
      <c r="R589" s="7"/>
      <c r="S589" s="7"/>
      <c r="T589" s="7"/>
      <c r="U589" s="7"/>
      <c r="V589" s="7"/>
      <c r="W589" s="7"/>
    </row>
    <row r="590" ht="14.25" customHeight="1">
      <c r="A590" s="7"/>
      <c r="B590" s="7"/>
      <c r="C590" s="49"/>
      <c r="D590" s="7"/>
      <c r="E590" s="7"/>
      <c r="F590" s="7"/>
      <c r="G590" s="7"/>
      <c r="H590" s="7"/>
      <c r="I590" s="7"/>
      <c r="J590" s="7"/>
      <c r="K590" s="7"/>
      <c r="L590" s="7"/>
      <c r="M590" s="7"/>
      <c r="N590" s="7"/>
      <c r="O590" s="7"/>
      <c r="P590" s="7"/>
      <c r="Q590" s="7"/>
      <c r="R590" s="7"/>
      <c r="S590" s="7"/>
      <c r="T590" s="7"/>
      <c r="U590" s="7"/>
      <c r="V590" s="7"/>
      <c r="W590" s="7"/>
    </row>
    <row r="591" ht="14.25" customHeight="1">
      <c r="A591" s="7"/>
      <c r="B591" s="7"/>
      <c r="C591" s="49"/>
      <c r="D591" s="7"/>
      <c r="E591" s="7"/>
      <c r="F591" s="7"/>
      <c r="G591" s="7"/>
      <c r="H591" s="7"/>
      <c r="I591" s="7"/>
      <c r="J591" s="7"/>
      <c r="K591" s="7"/>
      <c r="L591" s="7"/>
      <c r="M591" s="7"/>
      <c r="N591" s="7"/>
      <c r="O591" s="7"/>
      <c r="P591" s="7"/>
      <c r="Q591" s="7"/>
      <c r="R591" s="7"/>
      <c r="S591" s="7"/>
      <c r="T591" s="7"/>
      <c r="U591" s="7"/>
      <c r="V591" s="7"/>
      <c r="W591" s="7"/>
    </row>
    <row r="592" ht="14.25" customHeight="1">
      <c r="A592" s="7"/>
      <c r="B592" s="7"/>
      <c r="C592" s="49"/>
      <c r="D592" s="7"/>
      <c r="E592" s="7"/>
      <c r="F592" s="7"/>
      <c r="G592" s="7"/>
      <c r="H592" s="7"/>
      <c r="I592" s="7"/>
      <c r="J592" s="7"/>
      <c r="K592" s="7"/>
      <c r="L592" s="7"/>
      <c r="M592" s="7"/>
      <c r="N592" s="7"/>
      <c r="O592" s="7"/>
      <c r="P592" s="7"/>
      <c r="Q592" s="7"/>
      <c r="R592" s="7"/>
      <c r="S592" s="7"/>
      <c r="T592" s="7"/>
      <c r="U592" s="7"/>
      <c r="V592" s="7"/>
      <c r="W592" s="7"/>
    </row>
    <row r="593" ht="14.25" customHeight="1">
      <c r="A593" s="7"/>
      <c r="B593" s="7"/>
      <c r="C593" s="49"/>
      <c r="D593" s="7"/>
      <c r="E593" s="7"/>
      <c r="F593" s="7"/>
      <c r="G593" s="7"/>
      <c r="H593" s="7"/>
      <c r="I593" s="7"/>
      <c r="J593" s="7"/>
      <c r="K593" s="7"/>
      <c r="L593" s="7"/>
      <c r="M593" s="7"/>
      <c r="N593" s="7"/>
      <c r="O593" s="7"/>
      <c r="P593" s="7"/>
      <c r="Q593" s="7"/>
      <c r="R593" s="7"/>
      <c r="S593" s="7"/>
      <c r="T593" s="7"/>
      <c r="U593" s="7"/>
      <c r="V593" s="7"/>
      <c r="W593" s="7"/>
    </row>
    <row r="594" ht="14.25" customHeight="1">
      <c r="A594" s="7"/>
      <c r="B594" s="7"/>
      <c r="C594" s="49"/>
      <c r="D594" s="7"/>
      <c r="E594" s="7"/>
      <c r="F594" s="7"/>
      <c r="G594" s="7"/>
      <c r="H594" s="7"/>
      <c r="I594" s="7"/>
      <c r="J594" s="7"/>
      <c r="K594" s="7"/>
      <c r="L594" s="7"/>
      <c r="M594" s="7"/>
      <c r="N594" s="7"/>
      <c r="O594" s="7"/>
      <c r="P594" s="7"/>
      <c r="Q594" s="7"/>
      <c r="R594" s="7"/>
      <c r="S594" s="7"/>
      <c r="T594" s="7"/>
      <c r="U594" s="7"/>
      <c r="V594" s="7"/>
      <c r="W594" s="7"/>
    </row>
    <row r="595" ht="14.25" customHeight="1">
      <c r="A595" s="7"/>
      <c r="B595" s="7"/>
      <c r="C595" s="49"/>
      <c r="D595" s="7"/>
      <c r="E595" s="7"/>
      <c r="F595" s="7"/>
      <c r="G595" s="7"/>
      <c r="H595" s="7"/>
      <c r="I595" s="7"/>
      <c r="J595" s="7"/>
      <c r="K595" s="7"/>
      <c r="L595" s="7"/>
      <c r="M595" s="7"/>
      <c r="N595" s="7"/>
      <c r="O595" s="7"/>
      <c r="P595" s="7"/>
      <c r="Q595" s="7"/>
      <c r="R595" s="7"/>
      <c r="S595" s="7"/>
      <c r="T595" s="7"/>
      <c r="U595" s="7"/>
      <c r="V595" s="7"/>
      <c r="W595" s="7"/>
    </row>
    <row r="596" ht="14.25" customHeight="1">
      <c r="A596" s="7"/>
      <c r="B596" s="7"/>
      <c r="C596" s="49"/>
      <c r="D596" s="7"/>
      <c r="E596" s="7"/>
      <c r="F596" s="7"/>
      <c r="G596" s="7"/>
      <c r="H596" s="7"/>
      <c r="I596" s="7"/>
      <c r="J596" s="7"/>
      <c r="K596" s="7"/>
      <c r="L596" s="7"/>
      <c r="M596" s="7"/>
      <c r="N596" s="7"/>
      <c r="O596" s="7"/>
      <c r="P596" s="7"/>
      <c r="Q596" s="7"/>
      <c r="R596" s="7"/>
      <c r="S596" s="7"/>
      <c r="T596" s="7"/>
      <c r="U596" s="7"/>
      <c r="V596" s="7"/>
      <c r="W596" s="7"/>
    </row>
    <row r="597" ht="14.25" customHeight="1">
      <c r="A597" s="7"/>
      <c r="B597" s="7"/>
      <c r="C597" s="49"/>
      <c r="D597" s="7"/>
      <c r="E597" s="7"/>
      <c r="F597" s="7"/>
      <c r="G597" s="7"/>
      <c r="H597" s="7"/>
      <c r="I597" s="7"/>
      <c r="J597" s="7"/>
      <c r="K597" s="7"/>
      <c r="L597" s="7"/>
      <c r="M597" s="7"/>
      <c r="N597" s="7"/>
      <c r="O597" s="7"/>
      <c r="P597" s="7"/>
      <c r="Q597" s="7"/>
      <c r="R597" s="7"/>
      <c r="S597" s="7"/>
      <c r="T597" s="7"/>
      <c r="U597" s="7"/>
      <c r="V597" s="7"/>
      <c r="W597" s="7"/>
    </row>
    <row r="598" ht="14.25" customHeight="1">
      <c r="A598" s="7"/>
      <c r="B598" s="7"/>
      <c r="C598" s="49"/>
      <c r="D598" s="7"/>
      <c r="E598" s="7"/>
      <c r="F598" s="7"/>
      <c r="G598" s="7"/>
      <c r="H598" s="7"/>
      <c r="I598" s="7"/>
      <c r="J598" s="7"/>
      <c r="K598" s="7"/>
      <c r="L598" s="7"/>
      <c r="M598" s="7"/>
      <c r="N598" s="7"/>
      <c r="O598" s="7"/>
      <c r="P598" s="7"/>
      <c r="Q598" s="7"/>
      <c r="R598" s="7"/>
      <c r="S598" s="7"/>
      <c r="T598" s="7"/>
      <c r="U598" s="7"/>
      <c r="V598" s="7"/>
      <c r="W598" s="7"/>
    </row>
    <row r="599" ht="14.25" customHeight="1">
      <c r="A599" s="7"/>
      <c r="B599" s="7"/>
      <c r="C599" s="49"/>
      <c r="D599" s="7"/>
      <c r="E599" s="7"/>
      <c r="F599" s="7"/>
      <c r="G599" s="7"/>
      <c r="H599" s="7"/>
      <c r="I599" s="7"/>
      <c r="J599" s="7"/>
      <c r="K599" s="7"/>
      <c r="L599" s="7"/>
      <c r="M599" s="7"/>
      <c r="N599" s="7"/>
      <c r="O599" s="7"/>
      <c r="P599" s="7"/>
      <c r="Q599" s="7"/>
      <c r="R599" s="7"/>
      <c r="S599" s="7"/>
      <c r="T599" s="7"/>
      <c r="U599" s="7"/>
      <c r="V599" s="7"/>
      <c r="W599" s="7"/>
    </row>
    <row r="600" ht="14.25" customHeight="1">
      <c r="A600" s="7"/>
      <c r="B600" s="7"/>
      <c r="C600" s="49"/>
      <c r="D600" s="7"/>
      <c r="E600" s="7"/>
      <c r="F600" s="7"/>
      <c r="G600" s="7"/>
      <c r="H600" s="7"/>
      <c r="I600" s="7"/>
      <c r="J600" s="7"/>
      <c r="K600" s="7"/>
      <c r="L600" s="7"/>
      <c r="M600" s="7"/>
      <c r="N600" s="7"/>
      <c r="O600" s="7"/>
      <c r="P600" s="7"/>
      <c r="Q600" s="7"/>
      <c r="R600" s="7"/>
      <c r="S600" s="7"/>
      <c r="T600" s="7"/>
      <c r="U600" s="7"/>
      <c r="V600" s="7"/>
      <c r="W600" s="7"/>
    </row>
    <row r="601" ht="14.25" customHeight="1">
      <c r="A601" s="7"/>
      <c r="B601" s="7"/>
      <c r="C601" s="49"/>
      <c r="D601" s="7"/>
      <c r="E601" s="7"/>
      <c r="F601" s="7"/>
      <c r="G601" s="7"/>
      <c r="H601" s="7"/>
      <c r="I601" s="7"/>
      <c r="J601" s="7"/>
      <c r="K601" s="7"/>
      <c r="L601" s="7"/>
      <c r="M601" s="7"/>
      <c r="N601" s="7"/>
      <c r="O601" s="7"/>
      <c r="P601" s="7"/>
      <c r="Q601" s="7"/>
      <c r="R601" s="7"/>
      <c r="S601" s="7"/>
      <c r="T601" s="7"/>
      <c r="U601" s="7"/>
      <c r="V601" s="7"/>
      <c r="W601" s="7"/>
    </row>
    <row r="602" ht="14.25" customHeight="1">
      <c r="A602" s="7"/>
      <c r="B602" s="7"/>
      <c r="C602" s="49"/>
      <c r="D602" s="7"/>
      <c r="E602" s="7"/>
      <c r="F602" s="7"/>
      <c r="G602" s="7"/>
      <c r="H602" s="7"/>
      <c r="I602" s="7"/>
      <c r="J602" s="7"/>
      <c r="K602" s="7"/>
      <c r="L602" s="7"/>
      <c r="M602" s="7"/>
      <c r="N602" s="7"/>
      <c r="O602" s="7"/>
      <c r="P602" s="7"/>
      <c r="Q602" s="7"/>
      <c r="R602" s="7"/>
      <c r="S602" s="7"/>
      <c r="T602" s="7"/>
      <c r="U602" s="7"/>
      <c r="V602" s="7"/>
      <c r="W602" s="7"/>
    </row>
    <row r="603" ht="14.25" customHeight="1">
      <c r="A603" s="7"/>
      <c r="B603" s="7"/>
      <c r="C603" s="49"/>
      <c r="D603" s="7"/>
      <c r="E603" s="7"/>
      <c r="F603" s="7"/>
      <c r="G603" s="7"/>
      <c r="H603" s="7"/>
      <c r="I603" s="7"/>
      <c r="J603" s="7"/>
      <c r="K603" s="7"/>
      <c r="L603" s="7"/>
      <c r="M603" s="7"/>
      <c r="N603" s="7"/>
      <c r="O603" s="7"/>
      <c r="P603" s="7"/>
      <c r="Q603" s="7"/>
      <c r="R603" s="7"/>
      <c r="S603" s="7"/>
      <c r="T603" s="7"/>
      <c r="U603" s="7"/>
      <c r="V603" s="7"/>
      <c r="W603" s="7"/>
    </row>
    <row r="604" ht="14.25" customHeight="1">
      <c r="A604" s="7"/>
      <c r="B604" s="7"/>
      <c r="C604" s="49"/>
      <c r="D604" s="7"/>
      <c r="E604" s="7"/>
      <c r="F604" s="7"/>
      <c r="G604" s="7"/>
      <c r="H604" s="7"/>
      <c r="I604" s="7"/>
      <c r="J604" s="7"/>
      <c r="K604" s="7"/>
      <c r="L604" s="7"/>
      <c r="M604" s="7"/>
      <c r="N604" s="7"/>
      <c r="O604" s="7"/>
      <c r="P604" s="7"/>
      <c r="Q604" s="7"/>
      <c r="R604" s="7"/>
      <c r="S604" s="7"/>
      <c r="T604" s="7"/>
      <c r="U604" s="7"/>
      <c r="V604" s="7"/>
      <c r="W604" s="7"/>
    </row>
    <row r="605" ht="14.25" customHeight="1">
      <c r="A605" s="7"/>
      <c r="B605" s="7"/>
      <c r="C605" s="49"/>
      <c r="D605" s="7"/>
      <c r="E605" s="7"/>
      <c r="F605" s="7"/>
      <c r="G605" s="7"/>
      <c r="H605" s="7"/>
      <c r="I605" s="7"/>
      <c r="J605" s="7"/>
      <c r="K605" s="7"/>
      <c r="L605" s="7"/>
      <c r="M605" s="7"/>
      <c r="N605" s="7"/>
      <c r="O605" s="7"/>
      <c r="P605" s="7"/>
      <c r="Q605" s="7"/>
      <c r="R605" s="7"/>
      <c r="S605" s="7"/>
      <c r="T605" s="7"/>
      <c r="U605" s="7"/>
      <c r="V605" s="7"/>
      <c r="W605" s="7"/>
    </row>
    <row r="606" ht="14.25" customHeight="1">
      <c r="A606" s="7"/>
      <c r="B606" s="7"/>
      <c r="C606" s="49"/>
      <c r="D606" s="7"/>
      <c r="E606" s="7"/>
      <c r="F606" s="7"/>
      <c r="G606" s="7"/>
      <c r="H606" s="7"/>
      <c r="I606" s="7"/>
      <c r="J606" s="7"/>
      <c r="K606" s="7"/>
      <c r="L606" s="7"/>
      <c r="M606" s="7"/>
      <c r="N606" s="7"/>
      <c r="O606" s="7"/>
      <c r="P606" s="7"/>
      <c r="Q606" s="7"/>
      <c r="R606" s="7"/>
      <c r="S606" s="7"/>
      <c r="T606" s="7"/>
      <c r="U606" s="7"/>
      <c r="V606" s="7"/>
      <c r="W606" s="7"/>
    </row>
    <row r="607" ht="14.25" customHeight="1">
      <c r="A607" s="7"/>
      <c r="B607" s="7"/>
      <c r="C607" s="49"/>
      <c r="D607" s="7"/>
      <c r="E607" s="7"/>
      <c r="F607" s="7"/>
      <c r="G607" s="7"/>
      <c r="H607" s="7"/>
      <c r="I607" s="7"/>
      <c r="J607" s="7"/>
      <c r="K607" s="7"/>
      <c r="L607" s="7"/>
      <c r="M607" s="7"/>
      <c r="N607" s="7"/>
      <c r="O607" s="7"/>
      <c r="P607" s="7"/>
      <c r="Q607" s="7"/>
      <c r="R607" s="7"/>
      <c r="S607" s="7"/>
      <c r="T607" s="7"/>
      <c r="U607" s="7"/>
      <c r="V607" s="7"/>
      <c r="W607" s="7"/>
    </row>
    <row r="608" ht="14.25" customHeight="1">
      <c r="A608" s="7"/>
      <c r="B608" s="7"/>
      <c r="C608" s="49"/>
      <c r="D608" s="7"/>
      <c r="E608" s="7"/>
      <c r="F608" s="7"/>
      <c r="G608" s="7"/>
      <c r="H608" s="7"/>
      <c r="I608" s="7"/>
      <c r="J608" s="7"/>
      <c r="K608" s="7"/>
      <c r="L608" s="7"/>
      <c r="M608" s="7"/>
      <c r="N608" s="7"/>
      <c r="O608" s="7"/>
      <c r="P608" s="7"/>
      <c r="Q608" s="7"/>
      <c r="R608" s="7"/>
      <c r="S608" s="7"/>
      <c r="T608" s="7"/>
      <c r="U608" s="7"/>
      <c r="V608" s="7"/>
      <c r="W608" s="7"/>
    </row>
    <row r="609" ht="14.25" customHeight="1">
      <c r="A609" s="7"/>
      <c r="B609" s="7"/>
      <c r="C609" s="49"/>
      <c r="D609" s="7"/>
      <c r="E609" s="7"/>
      <c r="F609" s="7"/>
      <c r="G609" s="7"/>
      <c r="H609" s="7"/>
      <c r="I609" s="7"/>
      <c r="J609" s="7"/>
      <c r="K609" s="7"/>
      <c r="L609" s="7"/>
      <c r="M609" s="7"/>
      <c r="N609" s="7"/>
      <c r="O609" s="7"/>
      <c r="P609" s="7"/>
      <c r="Q609" s="7"/>
      <c r="R609" s="7"/>
      <c r="S609" s="7"/>
      <c r="T609" s="7"/>
      <c r="U609" s="7"/>
      <c r="V609" s="7"/>
      <c r="W609" s="7"/>
    </row>
    <row r="610" ht="14.25" customHeight="1">
      <c r="A610" s="7"/>
      <c r="B610" s="7"/>
      <c r="C610" s="49"/>
      <c r="D610" s="7"/>
      <c r="E610" s="7"/>
      <c r="F610" s="7"/>
      <c r="G610" s="7"/>
      <c r="H610" s="7"/>
      <c r="I610" s="7"/>
      <c r="J610" s="7"/>
      <c r="K610" s="7"/>
      <c r="L610" s="7"/>
      <c r="M610" s="7"/>
      <c r="N610" s="7"/>
      <c r="O610" s="7"/>
      <c r="P610" s="7"/>
      <c r="Q610" s="7"/>
      <c r="R610" s="7"/>
      <c r="S610" s="7"/>
      <c r="T610" s="7"/>
      <c r="U610" s="7"/>
      <c r="V610" s="7"/>
      <c r="W610" s="7"/>
    </row>
    <row r="611" ht="14.25" customHeight="1">
      <c r="A611" s="7"/>
      <c r="B611" s="7"/>
      <c r="C611" s="49"/>
      <c r="D611" s="7"/>
      <c r="E611" s="7"/>
      <c r="F611" s="7"/>
      <c r="G611" s="7"/>
      <c r="H611" s="7"/>
      <c r="I611" s="7"/>
      <c r="J611" s="7"/>
      <c r="K611" s="7"/>
      <c r="L611" s="7"/>
      <c r="M611" s="7"/>
      <c r="N611" s="7"/>
      <c r="O611" s="7"/>
      <c r="P611" s="7"/>
      <c r="Q611" s="7"/>
      <c r="R611" s="7"/>
      <c r="S611" s="7"/>
      <c r="T611" s="7"/>
      <c r="U611" s="7"/>
      <c r="V611" s="7"/>
      <c r="W611" s="7"/>
    </row>
    <row r="612" ht="14.25" customHeight="1">
      <c r="A612" s="7"/>
      <c r="B612" s="7"/>
      <c r="C612" s="49"/>
      <c r="D612" s="7"/>
      <c r="E612" s="7"/>
      <c r="F612" s="7"/>
      <c r="G612" s="7"/>
      <c r="H612" s="7"/>
      <c r="I612" s="7"/>
      <c r="J612" s="7"/>
      <c r="K612" s="7"/>
      <c r="L612" s="7"/>
      <c r="M612" s="7"/>
      <c r="N612" s="7"/>
      <c r="O612" s="7"/>
      <c r="P612" s="7"/>
      <c r="Q612" s="7"/>
      <c r="R612" s="7"/>
      <c r="S612" s="7"/>
      <c r="T612" s="7"/>
      <c r="U612" s="7"/>
      <c r="V612" s="7"/>
      <c r="W612" s="7"/>
    </row>
    <row r="613" ht="14.25" customHeight="1">
      <c r="A613" s="7"/>
      <c r="B613" s="7"/>
      <c r="C613" s="49"/>
      <c r="D613" s="7"/>
      <c r="E613" s="7"/>
      <c r="F613" s="7"/>
      <c r="G613" s="7"/>
      <c r="H613" s="7"/>
      <c r="I613" s="7"/>
      <c r="J613" s="7"/>
      <c r="K613" s="7"/>
      <c r="L613" s="7"/>
      <c r="M613" s="7"/>
      <c r="N613" s="7"/>
      <c r="O613" s="7"/>
      <c r="P613" s="7"/>
      <c r="Q613" s="7"/>
      <c r="R613" s="7"/>
      <c r="S613" s="7"/>
      <c r="T613" s="7"/>
      <c r="U613" s="7"/>
      <c r="V613" s="7"/>
      <c r="W613" s="7"/>
    </row>
    <row r="614" ht="14.25" customHeight="1">
      <c r="A614" s="7"/>
      <c r="B614" s="7"/>
      <c r="C614" s="49"/>
      <c r="D614" s="7"/>
      <c r="E614" s="7"/>
      <c r="F614" s="7"/>
      <c r="G614" s="7"/>
      <c r="H614" s="7"/>
      <c r="I614" s="7"/>
      <c r="J614" s="7"/>
      <c r="K614" s="7"/>
      <c r="L614" s="7"/>
      <c r="M614" s="7"/>
      <c r="N614" s="7"/>
      <c r="O614" s="7"/>
      <c r="P614" s="7"/>
      <c r="Q614" s="7"/>
      <c r="R614" s="7"/>
      <c r="S614" s="7"/>
      <c r="T614" s="7"/>
      <c r="U614" s="7"/>
      <c r="V614" s="7"/>
      <c r="W614" s="7"/>
    </row>
    <row r="615" ht="14.25" customHeight="1">
      <c r="A615" s="7"/>
      <c r="B615" s="7"/>
      <c r="C615" s="49"/>
      <c r="D615" s="7"/>
      <c r="E615" s="7"/>
      <c r="F615" s="7"/>
      <c r="G615" s="7"/>
      <c r="H615" s="7"/>
      <c r="I615" s="7"/>
      <c r="J615" s="7"/>
      <c r="K615" s="7"/>
      <c r="L615" s="7"/>
      <c r="M615" s="7"/>
      <c r="N615" s="7"/>
      <c r="O615" s="7"/>
      <c r="P615" s="7"/>
      <c r="Q615" s="7"/>
      <c r="R615" s="7"/>
      <c r="S615" s="7"/>
      <c r="T615" s="7"/>
      <c r="U615" s="7"/>
      <c r="V615" s="7"/>
      <c r="W615" s="7"/>
    </row>
    <row r="616" ht="14.25" customHeight="1">
      <c r="A616" s="7"/>
      <c r="B616" s="7"/>
      <c r="C616" s="49"/>
      <c r="D616" s="7"/>
      <c r="E616" s="7"/>
      <c r="F616" s="7"/>
      <c r="G616" s="7"/>
      <c r="H616" s="7"/>
      <c r="I616" s="7"/>
      <c r="J616" s="7"/>
      <c r="K616" s="7"/>
      <c r="L616" s="7"/>
      <c r="M616" s="7"/>
      <c r="N616" s="7"/>
      <c r="O616" s="7"/>
      <c r="P616" s="7"/>
      <c r="Q616" s="7"/>
      <c r="R616" s="7"/>
      <c r="S616" s="7"/>
      <c r="T616" s="7"/>
      <c r="U616" s="7"/>
      <c r="V616" s="7"/>
      <c r="W616" s="7"/>
    </row>
    <row r="617" ht="14.25" customHeight="1">
      <c r="A617" s="7"/>
      <c r="B617" s="7"/>
      <c r="C617" s="49"/>
      <c r="D617" s="7"/>
      <c r="E617" s="7"/>
      <c r="F617" s="7"/>
      <c r="G617" s="7"/>
      <c r="H617" s="7"/>
      <c r="I617" s="7"/>
      <c r="J617" s="7"/>
      <c r="K617" s="7"/>
      <c r="L617" s="7"/>
      <c r="M617" s="7"/>
      <c r="N617" s="7"/>
      <c r="O617" s="7"/>
      <c r="P617" s="7"/>
      <c r="Q617" s="7"/>
      <c r="R617" s="7"/>
      <c r="S617" s="7"/>
      <c r="T617" s="7"/>
      <c r="U617" s="7"/>
      <c r="V617" s="7"/>
      <c r="W617" s="7"/>
    </row>
    <row r="618" ht="14.25" customHeight="1">
      <c r="A618" s="7"/>
      <c r="B618" s="7"/>
      <c r="C618" s="49"/>
      <c r="D618" s="7"/>
      <c r="E618" s="7"/>
      <c r="F618" s="7"/>
      <c r="G618" s="7"/>
      <c r="H618" s="7"/>
      <c r="I618" s="7"/>
      <c r="J618" s="7"/>
      <c r="K618" s="7"/>
      <c r="L618" s="7"/>
      <c r="M618" s="7"/>
      <c r="N618" s="7"/>
      <c r="O618" s="7"/>
      <c r="P618" s="7"/>
      <c r="Q618" s="7"/>
      <c r="R618" s="7"/>
      <c r="S618" s="7"/>
      <c r="T618" s="7"/>
      <c r="U618" s="7"/>
      <c r="V618" s="7"/>
      <c r="W618" s="7"/>
    </row>
    <row r="619" ht="14.25" customHeight="1">
      <c r="A619" s="7"/>
      <c r="B619" s="7"/>
      <c r="C619" s="49"/>
      <c r="D619" s="7"/>
      <c r="E619" s="7"/>
      <c r="F619" s="7"/>
      <c r="G619" s="7"/>
      <c r="H619" s="7"/>
      <c r="I619" s="7"/>
      <c r="J619" s="7"/>
      <c r="K619" s="7"/>
      <c r="L619" s="7"/>
      <c r="M619" s="7"/>
      <c r="N619" s="7"/>
      <c r="O619" s="7"/>
      <c r="P619" s="7"/>
      <c r="Q619" s="7"/>
      <c r="R619" s="7"/>
      <c r="S619" s="7"/>
      <c r="T619" s="7"/>
      <c r="U619" s="7"/>
      <c r="V619" s="7"/>
      <c r="W619" s="7"/>
    </row>
    <row r="620" ht="14.25" customHeight="1">
      <c r="A620" s="7"/>
      <c r="B620" s="7"/>
      <c r="C620" s="49"/>
      <c r="D620" s="7"/>
      <c r="E620" s="7"/>
      <c r="F620" s="7"/>
      <c r="G620" s="7"/>
      <c r="H620" s="7"/>
      <c r="I620" s="7"/>
      <c r="J620" s="7"/>
      <c r="K620" s="7"/>
      <c r="L620" s="7"/>
      <c r="M620" s="7"/>
      <c r="N620" s="7"/>
      <c r="O620" s="7"/>
      <c r="P620" s="7"/>
      <c r="Q620" s="7"/>
      <c r="R620" s="7"/>
      <c r="S620" s="7"/>
      <c r="T620" s="7"/>
      <c r="U620" s="7"/>
      <c r="V620" s="7"/>
      <c r="W620" s="7"/>
    </row>
    <row r="621" ht="14.25" customHeight="1">
      <c r="A621" s="7"/>
      <c r="B621" s="7"/>
      <c r="C621" s="49"/>
      <c r="D621" s="7"/>
      <c r="E621" s="7"/>
      <c r="F621" s="7"/>
      <c r="G621" s="7"/>
      <c r="H621" s="7"/>
      <c r="I621" s="7"/>
      <c r="J621" s="7"/>
      <c r="K621" s="7"/>
      <c r="L621" s="7"/>
      <c r="M621" s="7"/>
      <c r="N621" s="7"/>
      <c r="O621" s="7"/>
      <c r="P621" s="7"/>
      <c r="Q621" s="7"/>
      <c r="R621" s="7"/>
      <c r="S621" s="7"/>
      <c r="T621" s="7"/>
      <c r="U621" s="7"/>
      <c r="V621" s="7"/>
      <c r="W621" s="7"/>
    </row>
    <row r="622" ht="14.25" customHeight="1">
      <c r="A622" s="7"/>
      <c r="B622" s="7"/>
      <c r="C622" s="49"/>
      <c r="D622" s="7"/>
      <c r="E622" s="7"/>
      <c r="F622" s="7"/>
      <c r="G622" s="7"/>
      <c r="H622" s="7"/>
      <c r="I622" s="7"/>
      <c r="J622" s="7"/>
      <c r="K622" s="7"/>
      <c r="L622" s="7"/>
      <c r="M622" s="7"/>
      <c r="N622" s="7"/>
      <c r="O622" s="7"/>
      <c r="P622" s="7"/>
      <c r="Q622" s="7"/>
      <c r="R622" s="7"/>
      <c r="S622" s="7"/>
      <c r="T622" s="7"/>
      <c r="U622" s="7"/>
      <c r="V622" s="7"/>
      <c r="W622" s="7"/>
    </row>
    <row r="623" ht="14.25" customHeight="1">
      <c r="A623" s="7"/>
      <c r="B623" s="7"/>
      <c r="C623" s="49"/>
      <c r="D623" s="7"/>
      <c r="E623" s="7"/>
      <c r="F623" s="7"/>
      <c r="G623" s="7"/>
      <c r="H623" s="7"/>
      <c r="I623" s="7"/>
      <c r="J623" s="7"/>
      <c r="K623" s="7"/>
      <c r="L623" s="7"/>
      <c r="M623" s="7"/>
      <c r="N623" s="7"/>
      <c r="O623" s="7"/>
      <c r="P623" s="7"/>
      <c r="Q623" s="7"/>
      <c r="R623" s="7"/>
      <c r="S623" s="7"/>
      <c r="T623" s="7"/>
      <c r="U623" s="7"/>
      <c r="V623" s="7"/>
      <c r="W623" s="7"/>
    </row>
    <row r="624" ht="14.25" customHeight="1">
      <c r="A624" s="7"/>
      <c r="B624" s="7"/>
      <c r="C624" s="49"/>
      <c r="D624" s="7"/>
      <c r="E624" s="7"/>
      <c r="F624" s="7"/>
      <c r="G624" s="7"/>
      <c r="H624" s="7"/>
      <c r="I624" s="7"/>
      <c r="J624" s="7"/>
      <c r="K624" s="7"/>
      <c r="L624" s="7"/>
      <c r="M624" s="7"/>
      <c r="N624" s="7"/>
      <c r="O624" s="7"/>
      <c r="P624" s="7"/>
      <c r="Q624" s="7"/>
      <c r="R624" s="7"/>
      <c r="S624" s="7"/>
      <c r="T624" s="7"/>
      <c r="U624" s="7"/>
      <c r="V624" s="7"/>
      <c r="W624" s="7"/>
    </row>
    <row r="625" ht="14.25" customHeight="1">
      <c r="A625" s="7"/>
      <c r="B625" s="7"/>
      <c r="C625" s="49"/>
      <c r="D625" s="7"/>
      <c r="E625" s="7"/>
      <c r="F625" s="7"/>
      <c r="G625" s="7"/>
      <c r="H625" s="7"/>
      <c r="I625" s="7"/>
      <c r="J625" s="7"/>
      <c r="K625" s="7"/>
      <c r="L625" s="7"/>
      <c r="M625" s="7"/>
      <c r="N625" s="7"/>
      <c r="O625" s="7"/>
      <c r="P625" s="7"/>
      <c r="Q625" s="7"/>
      <c r="R625" s="7"/>
      <c r="S625" s="7"/>
      <c r="T625" s="7"/>
      <c r="U625" s="7"/>
      <c r="V625" s="7"/>
      <c r="W625" s="7"/>
    </row>
    <row r="626" ht="14.25" customHeight="1">
      <c r="A626" s="7"/>
      <c r="B626" s="7"/>
      <c r="C626" s="49"/>
      <c r="D626" s="7"/>
      <c r="E626" s="7"/>
      <c r="F626" s="7"/>
      <c r="G626" s="7"/>
      <c r="H626" s="7"/>
      <c r="I626" s="7"/>
      <c r="J626" s="7"/>
      <c r="K626" s="7"/>
      <c r="L626" s="7"/>
      <c r="M626" s="7"/>
      <c r="N626" s="7"/>
      <c r="O626" s="7"/>
      <c r="P626" s="7"/>
      <c r="Q626" s="7"/>
      <c r="R626" s="7"/>
      <c r="S626" s="7"/>
      <c r="T626" s="7"/>
      <c r="U626" s="7"/>
      <c r="V626" s="7"/>
      <c r="W626" s="7"/>
    </row>
    <row r="627" ht="14.25" customHeight="1">
      <c r="A627" s="7"/>
      <c r="B627" s="7"/>
      <c r="C627" s="49"/>
      <c r="D627" s="7"/>
      <c r="E627" s="7"/>
      <c r="F627" s="7"/>
      <c r="G627" s="7"/>
      <c r="H627" s="7"/>
      <c r="I627" s="7"/>
      <c r="J627" s="7"/>
      <c r="K627" s="7"/>
      <c r="L627" s="7"/>
      <c r="M627" s="7"/>
      <c r="N627" s="7"/>
      <c r="O627" s="7"/>
      <c r="P627" s="7"/>
      <c r="Q627" s="7"/>
      <c r="R627" s="7"/>
      <c r="S627" s="7"/>
      <c r="T627" s="7"/>
      <c r="U627" s="7"/>
      <c r="V627" s="7"/>
      <c r="W627" s="7"/>
    </row>
    <row r="628" ht="14.25" customHeight="1">
      <c r="A628" s="7"/>
      <c r="B628" s="7"/>
      <c r="C628" s="49"/>
      <c r="D628" s="7"/>
      <c r="E628" s="7"/>
      <c r="F628" s="7"/>
      <c r="G628" s="7"/>
      <c r="H628" s="7"/>
      <c r="I628" s="7"/>
      <c r="J628" s="7"/>
      <c r="K628" s="7"/>
      <c r="L628" s="7"/>
      <c r="M628" s="7"/>
      <c r="N628" s="7"/>
      <c r="O628" s="7"/>
      <c r="P628" s="7"/>
      <c r="Q628" s="7"/>
      <c r="R628" s="7"/>
      <c r="S628" s="7"/>
      <c r="T628" s="7"/>
      <c r="U628" s="7"/>
      <c r="V628" s="7"/>
      <c r="W628" s="7"/>
    </row>
    <row r="629" ht="14.25" customHeight="1">
      <c r="A629" s="7"/>
      <c r="B629" s="7"/>
      <c r="C629" s="49"/>
      <c r="D629" s="7"/>
      <c r="E629" s="7"/>
      <c r="F629" s="7"/>
      <c r="G629" s="7"/>
      <c r="H629" s="7"/>
      <c r="I629" s="7"/>
      <c r="J629" s="7"/>
      <c r="K629" s="7"/>
      <c r="L629" s="7"/>
      <c r="M629" s="7"/>
      <c r="N629" s="7"/>
      <c r="O629" s="7"/>
      <c r="P629" s="7"/>
      <c r="Q629" s="7"/>
      <c r="R629" s="7"/>
      <c r="S629" s="7"/>
      <c r="T629" s="7"/>
      <c r="U629" s="7"/>
      <c r="V629" s="7"/>
      <c r="W629" s="7"/>
    </row>
    <row r="630" ht="14.25" customHeight="1">
      <c r="A630" s="7"/>
      <c r="B630" s="7"/>
      <c r="C630" s="49"/>
      <c r="D630" s="7"/>
      <c r="E630" s="7"/>
      <c r="F630" s="7"/>
      <c r="G630" s="7"/>
      <c r="H630" s="7"/>
      <c r="I630" s="7"/>
      <c r="J630" s="7"/>
      <c r="K630" s="7"/>
      <c r="L630" s="7"/>
      <c r="M630" s="7"/>
      <c r="N630" s="7"/>
      <c r="O630" s="7"/>
      <c r="P630" s="7"/>
      <c r="Q630" s="7"/>
      <c r="R630" s="7"/>
      <c r="S630" s="7"/>
      <c r="T630" s="7"/>
      <c r="U630" s="7"/>
      <c r="V630" s="7"/>
      <c r="W630" s="7"/>
    </row>
    <row r="631" ht="14.25" customHeight="1">
      <c r="A631" s="7"/>
      <c r="B631" s="7"/>
      <c r="C631" s="49"/>
      <c r="D631" s="7"/>
      <c r="E631" s="7"/>
      <c r="F631" s="7"/>
      <c r="G631" s="7"/>
      <c r="H631" s="7"/>
      <c r="I631" s="7"/>
      <c r="J631" s="7"/>
      <c r="K631" s="7"/>
      <c r="L631" s="7"/>
      <c r="M631" s="7"/>
      <c r="N631" s="7"/>
      <c r="O631" s="7"/>
      <c r="P631" s="7"/>
      <c r="Q631" s="7"/>
      <c r="R631" s="7"/>
      <c r="S631" s="7"/>
      <c r="T631" s="7"/>
      <c r="U631" s="7"/>
      <c r="V631" s="7"/>
      <c r="W631" s="7"/>
    </row>
    <row r="632" ht="14.25" customHeight="1">
      <c r="A632" s="7"/>
      <c r="B632" s="7"/>
      <c r="C632" s="49"/>
      <c r="D632" s="7"/>
      <c r="E632" s="7"/>
      <c r="F632" s="7"/>
      <c r="G632" s="7"/>
      <c r="H632" s="7"/>
      <c r="I632" s="7"/>
      <c r="J632" s="7"/>
      <c r="K632" s="7"/>
      <c r="L632" s="7"/>
      <c r="M632" s="7"/>
      <c r="N632" s="7"/>
      <c r="O632" s="7"/>
      <c r="P632" s="7"/>
      <c r="Q632" s="7"/>
      <c r="R632" s="7"/>
      <c r="S632" s="7"/>
      <c r="T632" s="7"/>
      <c r="U632" s="7"/>
      <c r="V632" s="7"/>
      <c r="W632" s="7"/>
    </row>
    <row r="633" ht="14.25" customHeight="1">
      <c r="A633" s="7"/>
      <c r="B633" s="7"/>
      <c r="C633" s="49"/>
      <c r="D633" s="7"/>
      <c r="E633" s="7"/>
      <c r="F633" s="7"/>
      <c r="G633" s="7"/>
      <c r="H633" s="7"/>
      <c r="I633" s="7"/>
      <c r="J633" s="7"/>
      <c r="K633" s="7"/>
      <c r="L633" s="7"/>
      <c r="M633" s="7"/>
      <c r="N633" s="7"/>
      <c r="O633" s="7"/>
      <c r="P633" s="7"/>
      <c r="Q633" s="7"/>
      <c r="R633" s="7"/>
      <c r="S633" s="7"/>
      <c r="T633" s="7"/>
      <c r="U633" s="7"/>
      <c r="V633" s="7"/>
      <c r="W633" s="7"/>
    </row>
    <row r="634" ht="14.25" customHeight="1">
      <c r="A634" s="7"/>
      <c r="B634" s="7"/>
      <c r="C634" s="49"/>
      <c r="D634" s="7"/>
      <c r="E634" s="7"/>
      <c r="F634" s="7"/>
      <c r="G634" s="7"/>
      <c r="H634" s="7"/>
      <c r="I634" s="7"/>
      <c r="J634" s="7"/>
      <c r="K634" s="7"/>
      <c r="L634" s="7"/>
      <c r="M634" s="7"/>
      <c r="N634" s="7"/>
      <c r="O634" s="7"/>
      <c r="P634" s="7"/>
      <c r="Q634" s="7"/>
      <c r="R634" s="7"/>
      <c r="S634" s="7"/>
      <c r="T634" s="7"/>
      <c r="U634" s="7"/>
      <c r="V634" s="7"/>
      <c r="W634" s="7"/>
    </row>
    <row r="635" ht="14.25" customHeight="1">
      <c r="A635" s="7"/>
      <c r="B635" s="7"/>
      <c r="C635" s="49"/>
      <c r="D635" s="7"/>
      <c r="E635" s="7"/>
      <c r="F635" s="7"/>
      <c r="G635" s="7"/>
      <c r="H635" s="7"/>
      <c r="I635" s="7"/>
      <c r="J635" s="7"/>
      <c r="K635" s="7"/>
      <c r="L635" s="7"/>
      <c r="M635" s="7"/>
      <c r="N635" s="7"/>
      <c r="O635" s="7"/>
      <c r="P635" s="7"/>
      <c r="Q635" s="7"/>
      <c r="R635" s="7"/>
      <c r="S635" s="7"/>
      <c r="T635" s="7"/>
      <c r="U635" s="7"/>
      <c r="V635" s="7"/>
      <c r="W635" s="7"/>
    </row>
    <row r="636" ht="14.25" customHeight="1">
      <c r="A636" s="7"/>
      <c r="B636" s="7"/>
      <c r="C636" s="49"/>
      <c r="D636" s="7"/>
      <c r="E636" s="7"/>
      <c r="F636" s="7"/>
      <c r="G636" s="7"/>
      <c r="H636" s="7"/>
      <c r="I636" s="7"/>
      <c r="J636" s="7"/>
      <c r="K636" s="7"/>
      <c r="L636" s="7"/>
      <c r="M636" s="7"/>
      <c r="N636" s="7"/>
      <c r="O636" s="7"/>
      <c r="P636" s="7"/>
      <c r="Q636" s="7"/>
      <c r="R636" s="7"/>
      <c r="S636" s="7"/>
      <c r="T636" s="7"/>
      <c r="U636" s="7"/>
      <c r="V636" s="7"/>
      <c r="W636" s="7"/>
    </row>
    <row r="637" ht="14.25" customHeight="1">
      <c r="A637" s="7"/>
      <c r="B637" s="7"/>
      <c r="C637" s="49"/>
      <c r="D637" s="7"/>
      <c r="E637" s="7"/>
      <c r="F637" s="7"/>
      <c r="G637" s="7"/>
      <c r="H637" s="7"/>
      <c r="I637" s="7"/>
      <c r="J637" s="7"/>
      <c r="K637" s="7"/>
      <c r="L637" s="7"/>
      <c r="M637" s="7"/>
      <c r="N637" s="7"/>
      <c r="O637" s="7"/>
      <c r="P637" s="7"/>
      <c r="Q637" s="7"/>
      <c r="R637" s="7"/>
      <c r="S637" s="7"/>
      <c r="T637" s="7"/>
      <c r="U637" s="7"/>
      <c r="V637" s="7"/>
      <c r="W637" s="7"/>
    </row>
    <row r="638" ht="14.25" customHeight="1">
      <c r="A638" s="7"/>
      <c r="B638" s="7"/>
      <c r="C638" s="49"/>
      <c r="D638" s="7"/>
      <c r="E638" s="7"/>
      <c r="F638" s="7"/>
      <c r="G638" s="7"/>
      <c r="H638" s="7"/>
      <c r="I638" s="7"/>
      <c r="J638" s="7"/>
      <c r="K638" s="7"/>
      <c r="L638" s="7"/>
      <c r="M638" s="7"/>
      <c r="N638" s="7"/>
      <c r="O638" s="7"/>
      <c r="P638" s="7"/>
      <c r="Q638" s="7"/>
      <c r="R638" s="7"/>
      <c r="S638" s="7"/>
      <c r="T638" s="7"/>
      <c r="U638" s="7"/>
      <c r="V638" s="7"/>
      <c r="W638" s="7"/>
    </row>
    <row r="639" ht="14.25" customHeight="1">
      <c r="A639" s="7"/>
      <c r="B639" s="7"/>
      <c r="C639" s="49"/>
      <c r="D639" s="7"/>
      <c r="E639" s="7"/>
      <c r="F639" s="7"/>
      <c r="G639" s="7"/>
      <c r="H639" s="7"/>
      <c r="I639" s="7"/>
      <c r="J639" s="7"/>
      <c r="K639" s="7"/>
      <c r="L639" s="7"/>
      <c r="M639" s="7"/>
      <c r="N639" s="7"/>
      <c r="O639" s="7"/>
      <c r="P639" s="7"/>
      <c r="Q639" s="7"/>
      <c r="R639" s="7"/>
      <c r="S639" s="7"/>
      <c r="T639" s="7"/>
      <c r="U639" s="7"/>
      <c r="V639" s="7"/>
      <c r="W639" s="7"/>
    </row>
    <row r="640" ht="14.25" customHeight="1">
      <c r="A640" s="7"/>
      <c r="B640" s="7"/>
      <c r="C640" s="49"/>
      <c r="D640" s="7"/>
      <c r="E640" s="7"/>
      <c r="F640" s="7"/>
      <c r="G640" s="7"/>
      <c r="H640" s="7"/>
      <c r="I640" s="7"/>
      <c r="J640" s="7"/>
      <c r="K640" s="7"/>
      <c r="L640" s="7"/>
      <c r="M640" s="7"/>
      <c r="N640" s="7"/>
      <c r="O640" s="7"/>
      <c r="P640" s="7"/>
      <c r="Q640" s="7"/>
      <c r="R640" s="7"/>
      <c r="S640" s="7"/>
      <c r="T640" s="7"/>
      <c r="U640" s="7"/>
      <c r="V640" s="7"/>
      <c r="W640" s="7"/>
    </row>
    <row r="641" ht="14.25" customHeight="1">
      <c r="A641" s="7"/>
      <c r="B641" s="7"/>
      <c r="C641" s="49"/>
      <c r="D641" s="7"/>
      <c r="E641" s="7"/>
      <c r="F641" s="7"/>
      <c r="G641" s="7"/>
      <c r="H641" s="7"/>
      <c r="I641" s="7"/>
      <c r="J641" s="7"/>
      <c r="K641" s="7"/>
      <c r="L641" s="7"/>
      <c r="M641" s="7"/>
      <c r="N641" s="7"/>
      <c r="O641" s="7"/>
      <c r="P641" s="7"/>
      <c r="Q641" s="7"/>
      <c r="R641" s="7"/>
      <c r="S641" s="7"/>
      <c r="T641" s="7"/>
      <c r="U641" s="7"/>
      <c r="V641" s="7"/>
      <c r="W641" s="7"/>
    </row>
    <row r="642" ht="14.25" customHeight="1">
      <c r="A642" s="7"/>
      <c r="B642" s="7"/>
      <c r="C642" s="49"/>
      <c r="D642" s="7"/>
      <c r="E642" s="7"/>
      <c r="F642" s="7"/>
      <c r="G642" s="7"/>
      <c r="H642" s="7"/>
      <c r="I642" s="7"/>
      <c r="J642" s="7"/>
      <c r="K642" s="7"/>
      <c r="L642" s="7"/>
      <c r="M642" s="7"/>
      <c r="N642" s="7"/>
      <c r="O642" s="7"/>
      <c r="P642" s="7"/>
      <c r="Q642" s="7"/>
      <c r="R642" s="7"/>
      <c r="S642" s="7"/>
      <c r="T642" s="7"/>
      <c r="U642" s="7"/>
      <c r="V642" s="7"/>
      <c r="W642" s="7"/>
    </row>
    <row r="643" ht="14.25" customHeight="1">
      <c r="A643" s="7"/>
      <c r="B643" s="7"/>
      <c r="C643" s="49"/>
      <c r="D643" s="7"/>
      <c r="E643" s="7"/>
      <c r="F643" s="7"/>
      <c r="G643" s="7"/>
      <c r="H643" s="7"/>
      <c r="I643" s="7"/>
      <c r="J643" s="7"/>
      <c r="K643" s="7"/>
      <c r="L643" s="7"/>
      <c r="M643" s="7"/>
      <c r="N643" s="7"/>
      <c r="O643" s="7"/>
      <c r="P643" s="7"/>
      <c r="Q643" s="7"/>
      <c r="R643" s="7"/>
      <c r="S643" s="7"/>
      <c r="T643" s="7"/>
      <c r="U643" s="7"/>
      <c r="V643" s="7"/>
      <c r="W643" s="7"/>
    </row>
    <row r="644" ht="14.25" customHeight="1">
      <c r="A644" s="7"/>
      <c r="B644" s="7"/>
      <c r="C644" s="49"/>
      <c r="D644" s="7"/>
      <c r="E644" s="7"/>
      <c r="F644" s="7"/>
      <c r="G644" s="7"/>
      <c r="H644" s="7"/>
      <c r="I644" s="7"/>
      <c r="J644" s="7"/>
      <c r="K644" s="7"/>
      <c r="L644" s="7"/>
      <c r="M644" s="7"/>
      <c r="N644" s="7"/>
      <c r="O644" s="7"/>
      <c r="P644" s="7"/>
      <c r="Q644" s="7"/>
      <c r="R644" s="7"/>
      <c r="S644" s="7"/>
      <c r="T644" s="7"/>
      <c r="U644" s="7"/>
      <c r="V644" s="7"/>
      <c r="W644" s="7"/>
    </row>
    <row r="645" ht="14.25" customHeight="1">
      <c r="A645" s="7"/>
      <c r="B645" s="7"/>
      <c r="C645" s="49"/>
      <c r="D645" s="7"/>
      <c r="E645" s="7"/>
      <c r="F645" s="7"/>
      <c r="G645" s="7"/>
      <c r="H645" s="7"/>
      <c r="I645" s="7"/>
      <c r="J645" s="7"/>
      <c r="K645" s="7"/>
      <c r="L645" s="7"/>
      <c r="M645" s="7"/>
      <c r="N645" s="7"/>
      <c r="O645" s="7"/>
      <c r="P645" s="7"/>
      <c r="Q645" s="7"/>
      <c r="R645" s="7"/>
      <c r="S645" s="7"/>
      <c r="T645" s="7"/>
      <c r="U645" s="7"/>
      <c r="V645" s="7"/>
      <c r="W645" s="7"/>
    </row>
    <row r="646" ht="14.25" customHeight="1">
      <c r="A646" s="7"/>
      <c r="B646" s="7"/>
      <c r="C646" s="49"/>
      <c r="D646" s="7"/>
      <c r="E646" s="7"/>
      <c r="F646" s="7"/>
      <c r="G646" s="7"/>
      <c r="H646" s="7"/>
      <c r="I646" s="7"/>
      <c r="J646" s="7"/>
      <c r="K646" s="7"/>
      <c r="L646" s="7"/>
      <c r="M646" s="7"/>
      <c r="N646" s="7"/>
      <c r="O646" s="7"/>
      <c r="P646" s="7"/>
      <c r="Q646" s="7"/>
      <c r="R646" s="7"/>
      <c r="S646" s="7"/>
      <c r="T646" s="7"/>
      <c r="U646" s="7"/>
      <c r="V646" s="7"/>
      <c r="W646" s="7"/>
    </row>
    <row r="647" ht="14.25" customHeight="1">
      <c r="A647" s="7"/>
      <c r="B647" s="7"/>
      <c r="C647" s="49"/>
      <c r="D647" s="7"/>
      <c r="E647" s="7"/>
      <c r="F647" s="7"/>
      <c r="G647" s="7"/>
      <c r="H647" s="7"/>
      <c r="I647" s="7"/>
      <c r="J647" s="7"/>
      <c r="K647" s="7"/>
      <c r="L647" s="7"/>
      <c r="M647" s="7"/>
      <c r="N647" s="7"/>
      <c r="O647" s="7"/>
      <c r="P647" s="7"/>
      <c r="Q647" s="7"/>
      <c r="R647" s="7"/>
      <c r="S647" s="7"/>
      <c r="T647" s="7"/>
      <c r="U647" s="7"/>
      <c r="V647" s="7"/>
      <c r="W647" s="7"/>
    </row>
    <row r="648" ht="14.25" customHeight="1">
      <c r="A648" s="7"/>
      <c r="B648" s="7"/>
      <c r="C648" s="49"/>
      <c r="D648" s="7"/>
      <c r="E648" s="7"/>
      <c r="F648" s="7"/>
      <c r="G648" s="7"/>
      <c r="H648" s="7"/>
      <c r="I648" s="7"/>
      <c r="J648" s="7"/>
      <c r="K648" s="7"/>
      <c r="L648" s="7"/>
      <c r="M648" s="7"/>
      <c r="N648" s="7"/>
      <c r="O648" s="7"/>
      <c r="P648" s="7"/>
      <c r="Q648" s="7"/>
      <c r="R648" s="7"/>
      <c r="S648" s="7"/>
      <c r="T648" s="7"/>
      <c r="U648" s="7"/>
      <c r="V648" s="7"/>
      <c r="W648" s="7"/>
    </row>
    <row r="649" ht="14.25" customHeight="1">
      <c r="A649" s="7"/>
      <c r="B649" s="7"/>
      <c r="C649" s="49"/>
      <c r="D649" s="7"/>
      <c r="E649" s="7"/>
      <c r="F649" s="7"/>
      <c r="G649" s="7"/>
      <c r="H649" s="7"/>
      <c r="I649" s="7"/>
      <c r="J649" s="7"/>
      <c r="K649" s="7"/>
      <c r="L649" s="7"/>
      <c r="M649" s="7"/>
      <c r="N649" s="7"/>
      <c r="O649" s="7"/>
      <c r="P649" s="7"/>
      <c r="Q649" s="7"/>
      <c r="R649" s="7"/>
      <c r="S649" s="7"/>
      <c r="T649" s="7"/>
      <c r="U649" s="7"/>
      <c r="V649" s="7"/>
      <c r="W649" s="7"/>
    </row>
    <row r="650" ht="14.25" customHeight="1">
      <c r="A650" s="7"/>
      <c r="B650" s="7"/>
      <c r="C650" s="49"/>
      <c r="D650" s="7"/>
      <c r="E650" s="7"/>
      <c r="F650" s="7"/>
      <c r="G650" s="7"/>
      <c r="H650" s="7"/>
      <c r="I650" s="7"/>
      <c r="J650" s="7"/>
      <c r="K650" s="7"/>
      <c r="L650" s="7"/>
      <c r="M650" s="7"/>
      <c r="N650" s="7"/>
      <c r="O650" s="7"/>
      <c r="P650" s="7"/>
      <c r="Q650" s="7"/>
      <c r="R650" s="7"/>
      <c r="S650" s="7"/>
      <c r="T650" s="7"/>
      <c r="U650" s="7"/>
      <c r="V650" s="7"/>
      <c r="W650" s="7"/>
    </row>
    <row r="651" ht="14.25" customHeight="1">
      <c r="A651" s="7"/>
      <c r="B651" s="7"/>
      <c r="C651" s="49"/>
      <c r="D651" s="7"/>
      <c r="E651" s="7"/>
      <c r="F651" s="7"/>
      <c r="G651" s="7"/>
      <c r="H651" s="7"/>
      <c r="I651" s="7"/>
      <c r="J651" s="7"/>
      <c r="K651" s="7"/>
      <c r="L651" s="7"/>
      <c r="M651" s="7"/>
      <c r="N651" s="7"/>
      <c r="O651" s="7"/>
      <c r="P651" s="7"/>
      <c r="Q651" s="7"/>
      <c r="R651" s="7"/>
      <c r="S651" s="7"/>
      <c r="T651" s="7"/>
      <c r="U651" s="7"/>
      <c r="V651" s="7"/>
      <c r="W651" s="7"/>
    </row>
    <row r="652" ht="14.25" customHeight="1">
      <c r="A652" s="7"/>
      <c r="B652" s="7"/>
      <c r="C652" s="49"/>
      <c r="D652" s="7"/>
      <c r="E652" s="7"/>
      <c r="F652" s="7"/>
      <c r="G652" s="7"/>
      <c r="H652" s="7"/>
      <c r="I652" s="7"/>
      <c r="J652" s="7"/>
      <c r="K652" s="7"/>
      <c r="L652" s="7"/>
      <c r="M652" s="7"/>
      <c r="N652" s="7"/>
      <c r="O652" s="7"/>
      <c r="P652" s="7"/>
      <c r="Q652" s="7"/>
      <c r="R652" s="7"/>
      <c r="S652" s="7"/>
      <c r="T652" s="7"/>
      <c r="U652" s="7"/>
      <c r="V652" s="7"/>
      <c r="W652" s="7"/>
    </row>
    <row r="653" ht="14.25" customHeight="1">
      <c r="A653" s="7"/>
      <c r="B653" s="7"/>
      <c r="C653" s="49"/>
      <c r="D653" s="7"/>
      <c r="E653" s="7"/>
      <c r="F653" s="7"/>
      <c r="G653" s="7"/>
      <c r="H653" s="7"/>
      <c r="I653" s="7"/>
      <c r="J653" s="7"/>
      <c r="K653" s="7"/>
      <c r="L653" s="7"/>
      <c r="M653" s="7"/>
      <c r="N653" s="7"/>
      <c r="O653" s="7"/>
      <c r="P653" s="7"/>
      <c r="Q653" s="7"/>
      <c r="R653" s="7"/>
      <c r="S653" s="7"/>
      <c r="T653" s="7"/>
      <c r="U653" s="7"/>
      <c r="V653" s="7"/>
      <c r="W653" s="7"/>
    </row>
    <row r="654" ht="14.25" customHeight="1">
      <c r="A654" s="7"/>
      <c r="B654" s="7"/>
      <c r="C654" s="49"/>
      <c r="D654" s="7"/>
      <c r="E654" s="7"/>
      <c r="F654" s="7"/>
      <c r="G654" s="7"/>
      <c r="H654" s="7"/>
      <c r="I654" s="7"/>
      <c r="J654" s="7"/>
      <c r="K654" s="7"/>
      <c r="L654" s="7"/>
      <c r="M654" s="7"/>
      <c r="N654" s="7"/>
      <c r="O654" s="7"/>
      <c r="P654" s="7"/>
      <c r="Q654" s="7"/>
      <c r="R654" s="7"/>
      <c r="S654" s="7"/>
      <c r="T654" s="7"/>
      <c r="U654" s="7"/>
      <c r="V654" s="7"/>
      <c r="W654" s="7"/>
    </row>
    <row r="655" ht="14.25" customHeight="1">
      <c r="A655" s="7"/>
      <c r="B655" s="7"/>
      <c r="C655" s="49"/>
      <c r="D655" s="7"/>
      <c r="E655" s="7"/>
      <c r="F655" s="7"/>
      <c r="G655" s="7"/>
      <c r="H655" s="7"/>
      <c r="I655" s="7"/>
      <c r="J655" s="7"/>
      <c r="K655" s="7"/>
      <c r="L655" s="7"/>
      <c r="M655" s="7"/>
      <c r="N655" s="7"/>
      <c r="O655" s="7"/>
      <c r="P655" s="7"/>
      <c r="Q655" s="7"/>
      <c r="R655" s="7"/>
      <c r="S655" s="7"/>
      <c r="T655" s="7"/>
      <c r="U655" s="7"/>
      <c r="V655" s="7"/>
      <c r="W655" s="7"/>
    </row>
    <row r="656" ht="14.25" customHeight="1">
      <c r="A656" s="7"/>
      <c r="B656" s="7"/>
      <c r="C656" s="49"/>
      <c r="D656" s="7"/>
      <c r="E656" s="7"/>
      <c r="F656" s="7"/>
      <c r="G656" s="7"/>
      <c r="H656" s="7"/>
      <c r="I656" s="7"/>
      <c r="J656" s="7"/>
      <c r="K656" s="7"/>
      <c r="L656" s="7"/>
      <c r="M656" s="7"/>
      <c r="N656" s="7"/>
      <c r="O656" s="7"/>
      <c r="P656" s="7"/>
      <c r="Q656" s="7"/>
      <c r="R656" s="7"/>
      <c r="S656" s="7"/>
      <c r="T656" s="7"/>
      <c r="U656" s="7"/>
      <c r="V656" s="7"/>
      <c r="W656" s="7"/>
    </row>
    <row r="657" ht="14.25" customHeight="1">
      <c r="A657" s="7"/>
      <c r="B657" s="7"/>
      <c r="C657" s="49"/>
      <c r="D657" s="7"/>
      <c r="E657" s="7"/>
      <c r="F657" s="7"/>
      <c r="G657" s="7"/>
      <c r="H657" s="7"/>
      <c r="I657" s="7"/>
      <c r="J657" s="7"/>
      <c r="K657" s="7"/>
      <c r="L657" s="7"/>
      <c r="M657" s="7"/>
      <c r="N657" s="7"/>
      <c r="O657" s="7"/>
      <c r="P657" s="7"/>
      <c r="Q657" s="7"/>
      <c r="R657" s="7"/>
      <c r="S657" s="7"/>
      <c r="T657" s="7"/>
      <c r="U657" s="7"/>
      <c r="V657" s="7"/>
      <c r="W657" s="7"/>
    </row>
    <row r="658" ht="14.25" customHeight="1">
      <c r="A658" s="7"/>
      <c r="B658" s="7"/>
      <c r="C658" s="49"/>
      <c r="D658" s="7"/>
      <c r="E658" s="7"/>
      <c r="F658" s="7"/>
      <c r="G658" s="7"/>
      <c r="H658" s="7"/>
      <c r="I658" s="7"/>
      <c r="J658" s="7"/>
      <c r="K658" s="7"/>
      <c r="L658" s="7"/>
      <c r="M658" s="7"/>
      <c r="N658" s="7"/>
      <c r="O658" s="7"/>
      <c r="P658" s="7"/>
      <c r="Q658" s="7"/>
      <c r="R658" s="7"/>
      <c r="S658" s="7"/>
      <c r="T658" s="7"/>
      <c r="U658" s="7"/>
      <c r="V658" s="7"/>
      <c r="W658" s="7"/>
    </row>
    <row r="659" ht="14.25" customHeight="1">
      <c r="A659" s="7"/>
      <c r="B659" s="7"/>
      <c r="C659" s="49"/>
      <c r="D659" s="7"/>
      <c r="E659" s="7"/>
      <c r="F659" s="7"/>
      <c r="G659" s="7"/>
      <c r="H659" s="7"/>
      <c r="I659" s="7"/>
      <c r="J659" s="7"/>
      <c r="K659" s="7"/>
      <c r="L659" s="7"/>
      <c r="M659" s="7"/>
      <c r="N659" s="7"/>
      <c r="O659" s="7"/>
      <c r="P659" s="7"/>
      <c r="Q659" s="7"/>
      <c r="R659" s="7"/>
      <c r="S659" s="7"/>
      <c r="T659" s="7"/>
      <c r="U659" s="7"/>
      <c r="V659" s="7"/>
      <c r="W659" s="7"/>
    </row>
    <row r="660" ht="14.25" customHeight="1">
      <c r="A660" s="7"/>
      <c r="B660" s="7"/>
      <c r="C660" s="49"/>
      <c r="D660" s="7"/>
      <c r="E660" s="7"/>
      <c r="F660" s="7"/>
      <c r="G660" s="7"/>
      <c r="H660" s="7"/>
      <c r="I660" s="7"/>
      <c r="J660" s="7"/>
      <c r="K660" s="7"/>
      <c r="L660" s="7"/>
      <c r="M660" s="7"/>
      <c r="N660" s="7"/>
      <c r="O660" s="7"/>
      <c r="P660" s="7"/>
      <c r="Q660" s="7"/>
      <c r="R660" s="7"/>
      <c r="S660" s="7"/>
      <c r="T660" s="7"/>
      <c r="U660" s="7"/>
      <c r="V660" s="7"/>
      <c r="W660" s="7"/>
    </row>
    <row r="661" ht="14.25" customHeight="1">
      <c r="A661" s="7"/>
      <c r="B661" s="7"/>
      <c r="C661" s="49"/>
      <c r="D661" s="7"/>
      <c r="E661" s="7"/>
      <c r="F661" s="7"/>
      <c r="G661" s="7"/>
      <c r="H661" s="7"/>
      <c r="I661" s="7"/>
      <c r="J661" s="7"/>
      <c r="K661" s="7"/>
      <c r="L661" s="7"/>
      <c r="M661" s="7"/>
      <c r="N661" s="7"/>
      <c r="O661" s="7"/>
      <c r="P661" s="7"/>
      <c r="Q661" s="7"/>
      <c r="R661" s="7"/>
      <c r="S661" s="7"/>
      <c r="T661" s="7"/>
      <c r="U661" s="7"/>
      <c r="V661" s="7"/>
      <c r="W661" s="7"/>
    </row>
    <row r="662" ht="14.25" customHeight="1">
      <c r="A662" s="7"/>
      <c r="B662" s="7"/>
      <c r="C662" s="49"/>
      <c r="D662" s="7"/>
      <c r="E662" s="7"/>
      <c r="F662" s="7"/>
      <c r="G662" s="7"/>
      <c r="H662" s="7"/>
      <c r="I662" s="7"/>
      <c r="J662" s="7"/>
      <c r="K662" s="7"/>
      <c r="L662" s="7"/>
      <c r="M662" s="7"/>
      <c r="N662" s="7"/>
      <c r="O662" s="7"/>
      <c r="P662" s="7"/>
      <c r="Q662" s="7"/>
      <c r="R662" s="7"/>
      <c r="S662" s="7"/>
      <c r="T662" s="7"/>
      <c r="U662" s="7"/>
      <c r="V662" s="7"/>
      <c r="W662" s="7"/>
    </row>
    <row r="663" ht="14.25" customHeight="1">
      <c r="A663" s="7"/>
      <c r="B663" s="7"/>
      <c r="C663" s="49"/>
      <c r="D663" s="7"/>
      <c r="E663" s="7"/>
      <c r="F663" s="7"/>
      <c r="G663" s="7"/>
      <c r="H663" s="7"/>
      <c r="I663" s="7"/>
      <c r="J663" s="7"/>
      <c r="K663" s="7"/>
      <c r="L663" s="7"/>
      <c r="M663" s="7"/>
      <c r="N663" s="7"/>
      <c r="O663" s="7"/>
      <c r="P663" s="7"/>
      <c r="Q663" s="7"/>
      <c r="R663" s="7"/>
      <c r="S663" s="7"/>
      <c r="T663" s="7"/>
      <c r="U663" s="7"/>
      <c r="V663" s="7"/>
      <c r="W663" s="7"/>
    </row>
    <row r="664" ht="14.25" customHeight="1">
      <c r="A664" s="7"/>
      <c r="B664" s="7"/>
      <c r="C664" s="49"/>
      <c r="D664" s="7"/>
      <c r="E664" s="7"/>
      <c r="F664" s="7"/>
      <c r="G664" s="7"/>
      <c r="H664" s="7"/>
      <c r="I664" s="7"/>
      <c r="J664" s="7"/>
      <c r="K664" s="7"/>
      <c r="L664" s="7"/>
      <c r="M664" s="7"/>
      <c r="N664" s="7"/>
      <c r="O664" s="7"/>
      <c r="P664" s="7"/>
      <c r="Q664" s="7"/>
      <c r="R664" s="7"/>
      <c r="S664" s="7"/>
      <c r="T664" s="7"/>
      <c r="U664" s="7"/>
      <c r="V664" s="7"/>
      <c r="W664" s="7"/>
    </row>
    <row r="665" ht="14.25" customHeight="1">
      <c r="A665" s="7"/>
      <c r="B665" s="7"/>
      <c r="C665" s="49"/>
      <c r="D665" s="7"/>
      <c r="E665" s="7"/>
      <c r="F665" s="7"/>
      <c r="G665" s="7"/>
      <c r="H665" s="7"/>
      <c r="I665" s="7"/>
      <c r="J665" s="7"/>
      <c r="K665" s="7"/>
      <c r="L665" s="7"/>
      <c r="M665" s="7"/>
      <c r="N665" s="7"/>
      <c r="O665" s="7"/>
      <c r="P665" s="7"/>
      <c r="Q665" s="7"/>
      <c r="R665" s="7"/>
      <c r="S665" s="7"/>
      <c r="T665" s="7"/>
      <c r="U665" s="7"/>
      <c r="V665" s="7"/>
      <c r="W665" s="7"/>
    </row>
    <row r="666" ht="14.25" customHeight="1">
      <c r="A666" s="7"/>
      <c r="B666" s="7"/>
      <c r="C666" s="49"/>
      <c r="D666" s="7"/>
      <c r="E666" s="7"/>
      <c r="F666" s="7"/>
      <c r="G666" s="7"/>
      <c r="H666" s="7"/>
      <c r="I666" s="7"/>
      <c r="J666" s="7"/>
      <c r="K666" s="7"/>
      <c r="L666" s="7"/>
      <c r="M666" s="7"/>
      <c r="N666" s="7"/>
      <c r="O666" s="7"/>
      <c r="P666" s="7"/>
      <c r="Q666" s="7"/>
      <c r="R666" s="7"/>
      <c r="S666" s="7"/>
      <c r="T666" s="7"/>
      <c r="U666" s="7"/>
      <c r="V666" s="7"/>
      <c r="W666" s="7"/>
    </row>
    <row r="667" ht="14.25" customHeight="1">
      <c r="A667" s="7"/>
      <c r="B667" s="7"/>
      <c r="C667" s="49"/>
      <c r="D667" s="7"/>
      <c r="E667" s="7"/>
      <c r="F667" s="7"/>
      <c r="G667" s="7"/>
      <c r="H667" s="7"/>
      <c r="I667" s="7"/>
      <c r="J667" s="7"/>
      <c r="K667" s="7"/>
      <c r="L667" s="7"/>
      <c r="M667" s="7"/>
      <c r="N667" s="7"/>
      <c r="O667" s="7"/>
      <c r="P667" s="7"/>
      <c r="Q667" s="7"/>
      <c r="R667" s="7"/>
      <c r="S667" s="7"/>
      <c r="T667" s="7"/>
      <c r="U667" s="7"/>
      <c r="V667" s="7"/>
      <c r="W667" s="7"/>
    </row>
    <row r="668" ht="14.25" customHeight="1">
      <c r="A668" s="7"/>
      <c r="B668" s="7"/>
      <c r="C668" s="49"/>
      <c r="D668" s="7"/>
      <c r="E668" s="7"/>
      <c r="F668" s="7"/>
      <c r="G668" s="7"/>
      <c r="H668" s="7"/>
      <c r="I668" s="7"/>
      <c r="J668" s="7"/>
      <c r="K668" s="7"/>
      <c r="L668" s="7"/>
      <c r="M668" s="7"/>
      <c r="N668" s="7"/>
      <c r="O668" s="7"/>
      <c r="P668" s="7"/>
      <c r="Q668" s="7"/>
      <c r="R668" s="7"/>
      <c r="S668" s="7"/>
      <c r="T668" s="7"/>
      <c r="U668" s="7"/>
      <c r="V668" s="7"/>
      <c r="W668" s="7"/>
    </row>
    <row r="669" ht="14.25" customHeight="1">
      <c r="A669" s="7"/>
      <c r="B669" s="7"/>
      <c r="C669" s="49"/>
      <c r="D669" s="7"/>
      <c r="E669" s="7"/>
      <c r="F669" s="7"/>
      <c r="G669" s="7"/>
      <c r="H669" s="7"/>
      <c r="I669" s="7"/>
      <c r="J669" s="7"/>
      <c r="K669" s="7"/>
      <c r="L669" s="7"/>
      <c r="M669" s="7"/>
      <c r="N669" s="7"/>
      <c r="O669" s="7"/>
      <c r="P669" s="7"/>
      <c r="Q669" s="7"/>
      <c r="R669" s="7"/>
      <c r="S669" s="7"/>
      <c r="T669" s="7"/>
      <c r="U669" s="7"/>
      <c r="V669" s="7"/>
      <c r="W669" s="7"/>
    </row>
    <row r="670" ht="14.25" customHeight="1">
      <c r="A670" s="7"/>
      <c r="B670" s="7"/>
      <c r="C670" s="49"/>
      <c r="D670" s="7"/>
      <c r="E670" s="7"/>
      <c r="F670" s="7"/>
      <c r="G670" s="7"/>
      <c r="H670" s="7"/>
      <c r="I670" s="7"/>
      <c r="J670" s="7"/>
      <c r="K670" s="7"/>
      <c r="L670" s="7"/>
      <c r="M670" s="7"/>
      <c r="N670" s="7"/>
      <c r="O670" s="7"/>
      <c r="P670" s="7"/>
      <c r="Q670" s="7"/>
      <c r="R670" s="7"/>
      <c r="S670" s="7"/>
      <c r="T670" s="7"/>
      <c r="U670" s="7"/>
      <c r="V670" s="7"/>
      <c r="W670" s="7"/>
    </row>
    <row r="671" ht="14.25" customHeight="1">
      <c r="A671" s="7"/>
      <c r="B671" s="7"/>
      <c r="C671" s="49"/>
      <c r="D671" s="7"/>
      <c r="E671" s="7"/>
      <c r="F671" s="7"/>
      <c r="G671" s="7"/>
      <c r="H671" s="7"/>
      <c r="I671" s="7"/>
      <c r="J671" s="7"/>
      <c r="K671" s="7"/>
      <c r="L671" s="7"/>
      <c r="M671" s="7"/>
      <c r="N671" s="7"/>
      <c r="O671" s="7"/>
      <c r="P671" s="7"/>
      <c r="Q671" s="7"/>
      <c r="R671" s="7"/>
      <c r="S671" s="7"/>
      <c r="T671" s="7"/>
      <c r="U671" s="7"/>
      <c r="V671" s="7"/>
      <c r="W671" s="7"/>
    </row>
    <row r="672" ht="14.25" customHeight="1">
      <c r="A672" s="7"/>
      <c r="B672" s="7"/>
      <c r="C672" s="49"/>
      <c r="D672" s="7"/>
      <c r="E672" s="7"/>
      <c r="F672" s="7"/>
      <c r="G672" s="7"/>
      <c r="H672" s="7"/>
      <c r="I672" s="7"/>
      <c r="J672" s="7"/>
      <c r="K672" s="7"/>
      <c r="L672" s="7"/>
      <c r="M672" s="7"/>
      <c r="N672" s="7"/>
      <c r="O672" s="7"/>
      <c r="P672" s="7"/>
      <c r="Q672" s="7"/>
      <c r="R672" s="7"/>
      <c r="S672" s="7"/>
      <c r="T672" s="7"/>
      <c r="U672" s="7"/>
      <c r="V672" s="7"/>
      <c r="W672" s="7"/>
    </row>
    <row r="673" ht="14.25" customHeight="1">
      <c r="A673" s="7"/>
      <c r="B673" s="7"/>
      <c r="C673" s="49"/>
      <c r="D673" s="7"/>
      <c r="E673" s="7"/>
      <c r="F673" s="7"/>
      <c r="G673" s="7"/>
      <c r="H673" s="7"/>
      <c r="I673" s="7"/>
      <c r="J673" s="7"/>
      <c r="K673" s="7"/>
      <c r="L673" s="7"/>
      <c r="M673" s="7"/>
      <c r="N673" s="7"/>
      <c r="O673" s="7"/>
      <c r="P673" s="7"/>
      <c r="Q673" s="7"/>
      <c r="R673" s="7"/>
      <c r="S673" s="7"/>
      <c r="T673" s="7"/>
      <c r="U673" s="7"/>
      <c r="V673" s="7"/>
      <c r="W673" s="7"/>
    </row>
    <row r="674" ht="14.25" customHeight="1">
      <c r="A674" s="7"/>
      <c r="B674" s="7"/>
      <c r="C674" s="49"/>
      <c r="D674" s="7"/>
      <c r="E674" s="7"/>
      <c r="F674" s="7"/>
      <c r="G674" s="7"/>
      <c r="H674" s="7"/>
      <c r="I674" s="7"/>
      <c r="J674" s="7"/>
      <c r="K674" s="7"/>
      <c r="L674" s="7"/>
      <c r="M674" s="7"/>
      <c r="N674" s="7"/>
      <c r="O674" s="7"/>
      <c r="P674" s="7"/>
      <c r="Q674" s="7"/>
      <c r="R674" s="7"/>
      <c r="S674" s="7"/>
      <c r="T674" s="7"/>
      <c r="U674" s="7"/>
      <c r="V674" s="7"/>
      <c r="W674" s="7"/>
    </row>
    <row r="675" ht="14.25" customHeight="1">
      <c r="A675" s="7"/>
      <c r="B675" s="7"/>
      <c r="C675" s="49"/>
      <c r="D675" s="7"/>
      <c r="E675" s="7"/>
      <c r="F675" s="7"/>
      <c r="G675" s="7"/>
      <c r="H675" s="7"/>
      <c r="I675" s="7"/>
      <c r="J675" s="7"/>
      <c r="K675" s="7"/>
      <c r="L675" s="7"/>
      <c r="M675" s="7"/>
      <c r="N675" s="7"/>
      <c r="O675" s="7"/>
      <c r="P675" s="7"/>
      <c r="Q675" s="7"/>
      <c r="R675" s="7"/>
      <c r="S675" s="7"/>
      <c r="T675" s="7"/>
      <c r="U675" s="7"/>
      <c r="V675" s="7"/>
      <c r="W675" s="7"/>
    </row>
    <row r="676" ht="14.25" customHeight="1">
      <c r="A676" s="7"/>
      <c r="B676" s="7"/>
      <c r="C676" s="49"/>
      <c r="D676" s="7"/>
      <c r="E676" s="7"/>
      <c r="F676" s="7"/>
      <c r="G676" s="7"/>
      <c r="H676" s="7"/>
      <c r="I676" s="7"/>
      <c r="J676" s="7"/>
      <c r="K676" s="7"/>
      <c r="L676" s="7"/>
      <c r="M676" s="7"/>
      <c r="N676" s="7"/>
      <c r="O676" s="7"/>
      <c r="P676" s="7"/>
      <c r="Q676" s="7"/>
      <c r="R676" s="7"/>
      <c r="S676" s="7"/>
      <c r="T676" s="7"/>
      <c r="U676" s="7"/>
      <c r="V676" s="7"/>
      <c r="W676" s="7"/>
    </row>
    <row r="677" ht="14.25" customHeight="1">
      <c r="A677" s="7"/>
      <c r="B677" s="7"/>
      <c r="C677" s="49"/>
      <c r="D677" s="7"/>
      <c r="E677" s="7"/>
      <c r="F677" s="7"/>
      <c r="G677" s="7"/>
      <c r="H677" s="7"/>
      <c r="I677" s="7"/>
      <c r="J677" s="7"/>
      <c r="K677" s="7"/>
      <c r="L677" s="7"/>
      <c r="M677" s="7"/>
      <c r="N677" s="7"/>
      <c r="O677" s="7"/>
      <c r="P677" s="7"/>
      <c r="Q677" s="7"/>
      <c r="R677" s="7"/>
      <c r="S677" s="7"/>
      <c r="T677" s="7"/>
      <c r="U677" s="7"/>
      <c r="V677" s="7"/>
      <c r="W677" s="7"/>
    </row>
    <row r="678" ht="14.25" customHeight="1">
      <c r="A678" s="7"/>
      <c r="B678" s="7"/>
      <c r="C678" s="49"/>
      <c r="D678" s="7"/>
      <c r="E678" s="7"/>
      <c r="F678" s="7"/>
      <c r="G678" s="7"/>
      <c r="H678" s="7"/>
      <c r="I678" s="7"/>
      <c r="J678" s="7"/>
      <c r="K678" s="7"/>
      <c r="L678" s="7"/>
      <c r="M678" s="7"/>
      <c r="N678" s="7"/>
      <c r="O678" s="7"/>
      <c r="P678" s="7"/>
      <c r="Q678" s="7"/>
      <c r="R678" s="7"/>
      <c r="S678" s="7"/>
      <c r="T678" s="7"/>
      <c r="U678" s="7"/>
      <c r="V678" s="7"/>
      <c r="W678" s="7"/>
    </row>
    <row r="679" ht="14.25" customHeight="1">
      <c r="A679" s="7"/>
      <c r="B679" s="7"/>
      <c r="C679" s="49"/>
      <c r="D679" s="7"/>
      <c r="E679" s="7"/>
      <c r="F679" s="7"/>
      <c r="G679" s="7"/>
      <c r="H679" s="7"/>
      <c r="I679" s="7"/>
      <c r="J679" s="7"/>
      <c r="K679" s="7"/>
      <c r="L679" s="7"/>
      <c r="M679" s="7"/>
      <c r="N679" s="7"/>
      <c r="O679" s="7"/>
      <c r="P679" s="7"/>
      <c r="Q679" s="7"/>
      <c r="R679" s="7"/>
      <c r="S679" s="7"/>
      <c r="T679" s="7"/>
      <c r="U679" s="7"/>
      <c r="V679" s="7"/>
      <c r="W679" s="7"/>
    </row>
    <row r="680" ht="14.25" customHeight="1">
      <c r="A680" s="7"/>
      <c r="B680" s="7"/>
      <c r="C680" s="49"/>
      <c r="D680" s="7"/>
      <c r="E680" s="7"/>
      <c r="F680" s="7"/>
      <c r="G680" s="7"/>
      <c r="H680" s="7"/>
      <c r="I680" s="7"/>
      <c r="J680" s="7"/>
      <c r="K680" s="7"/>
      <c r="L680" s="7"/>
      <c r="M680" s="7"/>
      <c r="N680" s="7"/>
      <c r="O680" s="7"/>
      <c r="P680" s="7"/>
      <c r="Q680" s="7"/>
      <c r="R680" s="7"/>
      <c r="S680" s="7"/>
      <c r="T680" s="7"/>
      <c r="U680" s="7"/>
      <c r="V680" s="7"/>
      <c r="W680" s="7"/>
    </row>
    <row r="681" ht="14.25" customHeight="1">
      <c r="A681" s="7"/>
      <c r="B681" s="7"/>
      <c r="C681" s="49"/>
      <c r="D681" s="7"/>
      <c r="E681" s="7"/>
      <c r="F681" s="7"/>
      <c r="G681" s="7"/>
      <c r="H681" s="7"/>
      <c r="I681" s="7"/>
      <c r="J681" s="7"/>
      <c r="K681" s="7"/>
      <c r="L681" s="7"/>
      <c r="M681" s="7"/>
      <c r="N681" s="7"/>
      <c r="O681" s="7"/>
      <c r="P681" s="7"/>
      <c r="Q681" s="7"/>
      <c r="R681" s="7"/>
      <c r="S681" s="7"/>
      <c r="T681" s="7"/>
      <c r="U681" s="7"/>
      <c r="V681" s="7"/>
      <c r="W681" s="7"/>
    </row>
    <row r="682" ht="14.25" customHeight="1">
      <c r="A682" s="7"/>
      <c r="B682" s="7"/>
      <c r="C682" s="49"/>
      <c r="D682" s="7"/>
      <c r="E682" s="7"/>
      <c r="F682" s="7"/>
      <c r="G682" s="7"/>
      <c r="H682" s="7"/>
      <c r="I682" s="7"/>
      <c r="J682" s="7"/>
      <c r="K682" s="7"/>
      <c r="L682" s="7"/>
      <c r="M682" s="7"/>
      <c r="N682" s="7"/>
      <c r="O682" s="7"/>
      <c r="P682" s="7"/>
      <c r="Q682" s="7"/>
      <c r="R682" s="7"/>
      <c r="S682" s="7"/>
      <c r="T682" s="7"/>
      <c r="U682" s="7"/>
      <c r="V682" s="7"/>
      <c r="W682" s="7"/>
    </row>
    <row r="683" ht="14.25" customHeight="1">
      <c r="A683" s="7"/>
      <c r="B683" s="7"/>
      <c r="C683" s="49"/>
      <c r="D683" s="7"/>
      <c r="E683" s="7"/>
      <c r="F683" s="7"/>
      <c r="G683" s="7"/>
      <c r="H683" s="7"/>
      <c r="I683" s="7"/>
      <c r="J683" s="7"/>
      <c r="K683" s="7"/>
      <c r="L683" s="7"/>
      <c r="M683" s="7"/>
      <c r="N683" s="7"/>
      <c r="O683" s="7"/>
      <c r="P683" s="7"/>
      <c r="Q683" s="7"/>
      <c r="R683" s="7"/>
      <c r="S683" s="7"/>
      <c r="T683" s="7"/>
      <c r="U683" s="7"/>
      <c r="V683" s="7"/>
      <c r="W683" s="7"/>
    </row>
    <row r="684" ht="14.25" customHeight="1">
      <c r="A684" s="7"/>
      <c r="B684" s="7"/>
      <c r="C684" s="49"/>
      <c r="D684" s="7"/>
      <c r="E684" s="7"/>
      <c r="F684" s="7"/>
      <c r="G684" s="7"/>
      <c r="H684" s="7"/>
      <c r="I684" s="7"/>
      <c r="J684" s="7"/>
      <c r="K684" s="7"/>
      <c r="L684" s="7"/>
      <c r="M684" s="7"/>
      <c r="N684" s="7"/>
      <c r="O684" s="7"/>
      <c r="P684" s="7"/>
      <c r="Q684" s="7"/>
      <c r="R684" s="7"/>
      <c r="S684" s="7"/>
      <c r="T684" s="7"/>
      <c r="U684" s="7"/>
      <c r="V684" s="7"/>
      <c r="W684" s="7"/>
    </row>
    <row r="685" ht="14.25" customHeight="1">
      <c r="A685" s="7"/>
      <c r="B685" s="7"/>
      <c r="C685" s="49"/>
      <c r="D685" s="7"/>
      <c r="E685" s="7"/>
      <c r="F685" s="7"/>
      <c r="G685" s="7"/>
      <c r="H685" s="7"/>
      <c r="I685" s="7"/>
      <c r="J685" s="7"/>
      <c r="K685" s="7"/>
      <c r="L685" s="7"/>
      <c r="M685" s="7"/>
      <c r="N685" s="7"/>
      <c r="O685" s="7"/>
      <c r="P685" s="7"/>
      <c r="Q685" s="7"/>
      <c r="R685" s="7"/>
      <c r="S685" s="7"/>
      <c r="T685" s="7"/>
      <c r="U685" s="7"/>
      <c r="V685" s="7"/>
      <c r="W685" s="7"/>
    </row>
    <row r="686" ht="14.25" customHeight="1">
      <c r="A686" s="7"/>
      <c r="B686" s="7"/>
      <c r="C686" s="49"/>
      <c r="D686" s="7"/>
      <c r="E686" s="7"/>
      <c r="F686" s="7"/>
      <c r="G686" s="7"/>
      <c r="H686" s="7"/>
      <c r="I686" s="7"/>
      <c r="J686" s="7"/>
      <c r="K686" s="7"/>
      <c r="L686" s="7"/>
      <c r="M686" s="7"/>
      <c r="N686" s="7"/>
      <c r="O686" s="7"/>
      <c r="P686" s="7"/>
      <c r="Q686" s="7"/>
      <c r="R686" s="7"/>
      <c r="S686" s="7"/>
      <c r="T686" s="7"/>
      <c r="U686" s="7"/>
      <c r="V686" s="7"/>
      <c r="W686" s="7"/>
    </row>
    <row r="687" ht="14.25" customHeight="1">
      <c r="A687" s="7"/>
      <c r="B687" s="7"/>
      <c r="C687" s="49"/>
      <c r="D687" s="7"/>
      <c r="E687" s="7"/>
      <c r="F687" s="7"/>
      <c r="G687" s="7"/>
      <c r="H687" s="7"/>
      <c r="I687" s="7"/>
      <c r="J687" s="7"/>
      <c r="K687" s="7"/>
      <c r="L687" s="7"/>
      <c r="M687" s="7"/>
      <c r="N687" s="7"/>
      <c r="O687" s="7"/>
      <c r="P687" s="7"/>
      <c r="Q687" s="7"/>
      <c r="R687" s="7"/>
      <c r="S687" s="7"/>
      <c r="T687" s="7"/>
      <c r="U687" s="7"/>
      <c r="V687" s="7"/>
      <c r="W687" s="7"/>
    </row>
    <row r="688" ht="14.25" customHeight="1">
      <c r="A688" s="7"/>
      <c r="B688" s="7"/>
      <c r="C688" s="49"/>
      <c r="D688" s="7"/>
      <c r="E688" s="7"/>
      <c r="F688" s="7"/>
      <c r="G688" s="7"/>
      <c r="H688" s="7"/>
      <c r="I688" s="7"/>
      <c r="J688" s="7"/>
      <c r="K688" s="7"/>
      <c r="L688" s="7"/>
      <c r="M688" s="7"/>
      <c r="N688" s="7"/>
      <c r="O688" s="7"/>
      <c r="P688" s="7"/>
      <c r="Q688" s="7"/>
      <c r="R688" s="7"/>
      <c r="S688" s="7"/>
      <c r="T688" s="7"/>
      <c r="U688" s="7"/>
      <c r="V688" s="7"/>
      <c r="W688" s="7"/>
    </row>
    <row r="689" ht="14.25" customHeight="1">
      <c r="A689" s="7"/>
      <c r="B689" s="7"/>
      <c r="C689" s="49"/>
      <c r="D689" s="7"/>
      <c r="E689" s="7"/>
      <c r="F689" s="7"/>
      <c r="G689" s="7"/>
      <c r="H689" s="7"/>
      <c r="I689" s="7"/>
      <c r="J689" s="7"/>
      <c r="K689" s="7"/>
      <c r="L689" s="7"/>
      <c r="M689" s="7"/>
      <c r="N689" s="7"/>
      <c r="O689" s="7"/>
      <c r="P689" s="7"/>
      <c r="Q689" s="7"/>
      <c r="R689" s="7"/>
      <c r="S689" s="7"/>
      <c r="T689" s="7"/>
      <c r="U689" s="7"/>
      <c r="V689" s="7"/>
      <c r="W689" s="7"/>
    </row>
    <row r="690" ht="14.25" customHeight="1">
      <c r="A690" s="7"/>
      <c r="B690" s="7"/>
      <c r="C690" s="49"/>
      <c r="D690" s="7"/>
      <c r="E690" s="7"/>
      <c r="F690" s="7"/>
      <c r="G690" s="7"/>
      <c r="H690" s="7"/>
      <c r="I690" s="7"/>
      <c r="J690" s="7"/>
      <c r="K690" s="7"/>
      <c r="L690" s="7"/>
      <c r="M690" s="7"/>
      <c r="N690" s="7"/>
      <c r="O690" s="7"/>
      <c r="P690" s="7"/>
      <c r="Q690" s="7"/>
      <c r="R690" s="7"/>
      <c r="S690" s="7"/>
      <c r="T690" s="7"/>
      <c r="U690" s="7"/>
      <c r="V690" s="7"/>
      <c r="W690" s="7"/>
    </row>
    <row r="691" ht="14.25" customHeight="1">
      <c r="A691" s="7"/>
      <c r="B691" s="7"/>
      <c r="C691" s="49"/>
      <c r="D691" s="7"/>
      <c r="E691" s="7"/>
      <c r="F691" s="7"/>
      <c r="G691" s="7"/>
      <c r="H691" s="7"/>
      <c r="I691" s="7"/>
      <c r="J691" s="7"/>
      <c r="K691" s="7"/>
      <c r="L691" s="7"/>
      <c r="M691" s="7"/>
      <c r="N691" s="7"/>
      <c r="O691" s="7"/>
      <c r="P691" s="7"/>
      <c r="Q691" s="7"/>
      <c r="R691" s="7"/>
      <c r="S691" s="7"/>
      <c r="T691" s="7"/>
      <c r="U691" s="7"/>
      <c r="V691" s="7"/>
      <c r="W691" s="7"/>
    </row>
    <row r="692" ht="14.25" customHeight="1">
      <c r="A692" s="7"/>
      <c r="B692" s="7"/>
      <c r="C692" s="49"/>
      <c r="D692" s="7"/>
      <c r="E692" s="7"/>
      <c r="F692" s="7"/>
      <c r="G692" s="7"/>
      <c r="H692" s="7"/>
      <c r="I692" s="7"/>
      <c r="J692" s="7"/>
      <c r="K692" s="7"/>
      <c r="L692" s="7"/>
      <c r="M692" s="7"/>
      <c r="N692" s="7"/>
      <c r="O692" s="7"/>
      <c r="P692" s="7"/>
      <c r="Q692" s="7"/>
      <c r="R692" s="7"/>
      <c r="S692" s="7"/>
      <c r="T692" s="7"/>
      <c r="U692" s="7"/>
      <c r="V692" s="7"/>
      <c r="W692" s="7"/>
    </row>
    <row r="693" ht="14.25" customHeight="1">
      <c r="A693" s="7"/>
      <c r="B693" s="7"/>
      <c r="C693" s="49"/>
      <c r="D693" s="7"/>
      <c r="E693" s="7"/>
      <c r="F693" s="7"/>
      <c r="G693" s="7"/>
      <c r="H693" s="7"/>
      <c r="I693" s="7"/>
      <c r="J693" s="7"/>
      <c r="K693" s="7"/>
      <c r="L693" s="7"/>
      <c r="M693" s="7"/>
      <c r="N693" s="7"/>
      <c r="O693" s="7"/>
      <c r="P693" s="7"/>
      <c r="Q693" s="7"/>
      <c r="R693" s="7"/>
      <c r="S693" s="7"/>
      <c r="T693" s="7"/>
      <c r="U693" s="7"/>
      <c r="V693" s="7"/>
      <c r="W693" s="7"/>
    </row>
    <row r="694" ht="14.25" customHeight="1">
      <c r="A694" s="7"/>
      <c r="B694" s="7"/>
      <c r="C694" s="49"/>
      <c r="D694" s="7"/>
      <c r="E694" s="7"/>
      <c r="F694" s="7"/>
      <c r="G694" s="7"/>
      <c r="H694" s="7"/>
      <c r="I694" s="7"/>
      <c r="J694" s="7"/>
      <c r="K694" s="7"/>
      <c r="L694" s="7"/>
      <c r="M694" s="7"/>
      <c r="N694" s="7"/>
      <c r="O694" s="7"/>
      <c r="P694" s="7"/>
      <c r="Q694" s="7"/>
      <c r="R694" s="7"/>
      <c r="S694" s="7"/>
      <c r="T694" s="7"/>
      <c r="U694" s="7"/>
      <c r="V694" s="7"/>
      <c r="W694" s="7"/>
    </row>
    <row r="695" ht="14.25" customHeight="1">
      <c r="A695" s="7"/>
      <c r="B695" s="7"/>
      <c r="C695" s="49"/>
      <c r="D695" s="7"/>
      <c r="E695" s="7"/>
      <c r="F695" s="7"/>
      <c r="G695" s="7"/>
      <c r="H695" s="7"/>
      <c r="I695" s="7"/>
      <c r="J695" s="7"/>
      <c r="K695" s="7"/>
      <c r="L695" s="7"/>
      <c r="M695" s="7"/>
      <c r="N695" s="7"/>
      <c r="O695" s="7"/>
      <c r="P695" s="7"/>
      <c r="Q695" s="7"/>
      <c r="R695" s="7"/>
      <c r="S695" s="7"/>
      <c r="T695" s="7"/>
      <c r="U695" s="7"/>
      <c r="V695" s="7"/>
      <c r="W695" s="7"/>
    </row>
    <row r="696" ht="14.25" customHeight="1">
      <c r="A696" s="7"/>
      <c r="B696" s="7"/>
      <c r="C696" s="49"/>
      <c r="D696" s="7"/>
      <c r="E696" s="7"/>
      <c r="F696" s="7"/>
      <c r="G696" s="7"/>
      <c r="H696" s="7"/>
      <c r="I696" s="7"/>
      <c r="J696" s="7"/>
      <c r="K696" s="7"/>
      <c r="L696" s="7"/>
      <c r="M696" s="7"/>
      <c r="N696" s="7"/>
      <c r="O696" s="7"/>
      <c r="P696" s="7"/>
      <c r="Q696" s="7"/>
      <c r="R696" s="7"/>
      <c r="S696" s="7"/>
      <c r="T696" s="7"/>
      <c r="U696" s="7"/>
      <c r="V696" s="7"/>
      <c r="W696" s="7"/>
    </row>
    <row r="697" ht="14.25" customHeight="1">
      <c r="A697" s="7"/>
      <c r="B697" s="7"/>
      <c r="C697" s="49"/>
      <c r="D697" s="7"/>
      <c r="E697" s="7"/>
      <c r="F697" s="7"/>
      <c r="G697" s="7"/>
      <c r="H697" s="7"/>
      <c r="I697" s="7"/>
      <c r="J697" s="7"/>
      <c r="K697" s="7"/>
      <c r="L697" s="7"/>
      <c r="M697" s="7"/>
      <c r="N697" s="7"/>
      <c r="O697" s="7"/>
      <c r="P697" s="7"/>
      <c r="Q697" s="7"/>
      <c r="R697" s="7"/>
      <c r="S697" s="7"/>
      <c r="T697" s="7"/>
      <c r="U697" s="7"/>
      <c r="V697" s="7"/>
      <c r="W697" s="7"/>
    </row>
    <row r="698" ht="14.25" customHeight="1">
      <c r="A698" s="7"/>
      <c r="B698" s="7"/>
      <c r="C698" s="49"/>
      <c r="D698" s="7"/>
      <c r="E698" s="7"/>
      <c r="F698" s="7"/>
      <c r="G698" s="7"/>
      <c r="H698" s="7"/>
      <c r="I698" s="7"/>
      <c r="J698" s="7"/>
      <c r="K698" s="7"/>
      <c r="L698" s="7"/>
      <c r="M698" s="7"/>
      <c r="N698" s="7"/>
      <c r="O698" s="7"/>
      <c r="P698" s="7"/>
      <c r="Q698" s="7"/>
      <c r="R698" s="7"/>
      <c r="S698" s="7"/>
      <c r="T698" s="7"/>
      <c r="U698" s="7"/>
      <c r="V698" s="7"/>
      <c r="W698" s="7"/>
    </row>
    <row r="699" ht="14.25" customHeight="1">
      <c r="A699" s="7"/>
      <c r="B699" s="7"/>
      <c r="C699" s="49"/>
      <c r="D699" s="7"/>
      <c r="E699" s="7"/>
      <c r="F699" s="7"/>
      <c r="G699" s="7"/>
      <c r="H699" s="7"/>
      <c r="I699" s="7"/>
      <c r="J699" s="7"/>
      <c r="K699" s="7"/>
      <c r="L699" s="7"/>
      <c r="M699" s="7"/>
      <c r="N699" s="7"/>
      <c r="O699" s="7"/>
      <c r="P699" s="7"/>
      <c r="Q699" s="7"/>
      <c r="R699" s="7"/>
      <c r="S699" s="7"/>
      <c r="T699" s="7"/>
      <c r="U699" s="7"/>
      <c r="V699" s="7"/>
      <c r="W699" s="7"/>
    </row>
    <row r="700" ht="14.25" customHeight="1">
      <c r="A700" s="7"/>
      <c r="B700" s="7"/>
      <c r="C700" s="49"/>
      <c r="D700" s="7"/>
      <c r="E700" s="7"/>
      <c r="F700" s="7"/>
      <c r="G700" s="7"/>
      <c r="H700" s="7"/>
      <c r="I700" s="7"/>
      <c r="J700" s="7"/>
      <c r="K700" s="7"/>
      <c r="L700" s="7"/>
      <c r="M700" s="7"/>
      <c r="N700" s="7"/>
      <c r="O700" s="7"/>
      <c r="P700" s="7"/>
      <c r="Q700" s="7"/>
      <c r="R700" s="7"/>
      <c r="S700" s="7"/>
      <c r="T700" s="7"/>
      <c r="U700" s="7"/>
      <c r="V700" s="7"/>
      <c r="W700" s="7"/>
    </row>
    <row r="701" ht="14.25" customHeight="1">
      <c r="A701" s="7"/>
      <c r="B701" s="7"/>
      <c r="C701" s="49"/>
      <c r="D701" s="7"/>
      <c r="E701" s="7"/>
      <c r="F701" s="7"/>
      <c r="G701" s="7"/>
      <c r="H701" s="7"/>
      <c r="I701" s="7"/>
      <c r="J701" s="7"/>
      <c r="K701" s="7"/>
      <c r="L701" s="7"/>
      <c r="M701" s="7"/>
      <c r="N701" s="7"/>
      <c r="O701" s="7"/>
      <c r="P701" s="7"/>
      <c r="Q701" s="7"/>
      <c r="R701" s="7"/>
      <c r="S701" s="7"/>
      <c r="T701" s="7"/>
      <c r="U701" s="7"/>
      <c r="V701" s="7"/>
      <c r="W701" s="7"/>
    </row>
    <row r="702" ht="14.25" customHeight="1">
      <c r="A702" s="7"/>
      <c r="B702" s="7"/>
      <c r="C702" s="49"/>
      <c r="D702" s="7"/>
      <c r="E702" s="7"/>
      <c r="F702" s="7"/>
      <c r="G702" s="7"/>
      <c r="H702" s="7"/>
      <c r="I702" s="7"/>
      <c r="J702" s="7"/>
      <c r="K702" s="7"/>
      <c r="L702" s="7"/>
      <c r="M702" s="7"/>
      <c r="N702" s="7"/>
      <c r="O702" s="7"/>
      <c r="P702" s="7"/>
      <c r="Q702" s="7"/>
      <c r="R702" s="7"/>
      <c r="S702" s="7"/>
      <c r="T702" s="7"/>
      <c r="U702" s="7"/>
      <c r="V702" s="7"/>
      <c r="W702" s="7"/>
    </row>
    <row r="703" ht="14.25" customHeight="1">
      <c r="A703" s="7"/>
      <c r="B703" s="7"/>
      <c r="C703" s="49"/>
      <c r="D703" s="7"/>
      <c r="E703" s="7"/>
      <c r="F703" s="7"/>
      <c r="G703" s="7"/>
      <c r="H703" s="7"/>
      <c r="I703" s="7"/>
      <c r="J703" s="7"/>
      <c r="K703" s="7"/>
      <c r="L703" s="7"/>
      <c r="M703" s="7"/>
      <c r="N703" s="7"/>
      <c r="O703" s="7"/>
      <c r="P703" s="7"/>
      <c r="Q703" s="7"/>
      <c r="R703" s="7"/>
      <c r="S703" s="7"/>
      <c r="T703" s="7"/>
      <c r="U703" s="7"/>
      <c r="V703" s="7"/>
      <c r="W703" s="7"/>
    </row>
    <row r="704" ht="14.25" customHeight="1">
      <c r="A704" s="7"/>
      <c r="B704" s="7"/>
      <c r="C704" s="49"/>
      <c r="D704" s="7"/>
      <c r="E704" s="7"/>
      <c r="F704" s="7"/>
      <c r="G704" s="7"/>
      <c r="H704" s="7"/>
      <c r="I704" s="7"/>
      <c r="J704" s="7"/>
      <c r="K704" s="7"/>
      <c r="L704" s="7"/>
      <c r="M704" s="7"/>
      <c r="N704" s="7"/>
      <c r="O704" s="7"/>
      <c r="P704" s="7"/>
      <c r="Q704" s="7"/>
      <c r="R704" s="7"/>
      <c r="S704" s="7"/>
      <c r="T704" s="7"/>
      <c r="U704" s="7"/>
      <c r="V704" s="7"/>
      <c r="W704" s="7"/>
    </row>
    <row r="705" ht="14.25" customHeight="1">
      <c r="A705" s="7"/>
      <c r="B705" s="7"/>
      <c r="C705" s="49"/>
      <c r="D705" s="7"/>
      <c r="E705" s="7"/>
      <c r="F705" s="7"/>
      <c r="G705" s="7"/>
      <c r="H705" s="7"/>
      <c r="I705" s="7"/>
      <c r="J705" s="7"/>
      <c r="K705" s="7"/>
      <c r="L705" s="7"/>
      <c r="M705" s="7"/>
      <c r="N705" s="7"/>
      <c r="O705" s="7"/>
      <c r="P705" s="7"/>
      <c r="Q705" s="7"/>
      <c r="R705" s="7"/>
      <c r="S705" s="7"/>
      <c r="T705" s="7"/>
      <c r="U705" s="7"/>
      <c r="V705" s="7"/>
      <c r="W705" s="7"/>
    </row>
    <row r="706" ht="14.25" customHeight="1">
      <c r="A706" s="7"/>
      <c r="B706" s="7"/>
      <c r="C706" s="49"/>
      <c r="D706" s="7"/>
      <c r="E706" s="7"/>
      <c r="F706" s="7"/>
      <c r="G706" s="7"/>
      <c r="H706" s="7"/>
      <c r="I706" s="7"/>
      <c r="J706" s="7"/>
      <c r="K706" s="7"/>
      <c r="L706" s="7"/>
      <c r="M706" s="7"/>
      <c r="N706" s="7"/>
      <c r="O706" s="7"/>
      <c r="P706" s="7"/>
      <c r="Q706" s="7"/>
      <c r="R706" s="7"/>
      <c r="S706" s="7"/>
      <c r="T706" s="7"/>
      <c r="U706" s="7"/>
      <c r="V706" s="7"/>
      <c r="W706" s="7"/>
    </row>
    <row r="707" ht="14.25" customHeight="1">
      <c r="A707" s="7"/>
      <c r="B707" s="7"/>
      <c r="C707" s="49"/>
      <c r="D707" s="7"/>
      <c r="E707" s="7"/>
      <c r="F707" s="7"/>
      <c r="G707" s="7"/>
      <c r="H707" s="7"/>
      <c r="I707" s="7"/>
      <c r="J707" s="7"/>
      <c r="K707" s="7"/>
      <c r="L707" s="7"/>
      <c r="M707" s="7"/>
      <c r="N707" s="7"/>
      <c r="O707" s="7"/>
      <c r="P707" s="7"/>
      <c r="Q707" s="7"/>
      <c r="R707" s="7"/>
      <c r="S707" s="7"/>
      <c r="T707" s="7"/>
      <c r="U707" s="7"/>
      <c r="V707" s="7"/>
      <c r="W707" s="7"/>
    </row>
    <row r="708" ht="14.25" customHeight="1">
      <c r="A708" s="7"/>
      <c r="B708" s="7"/>
      <c r="C708" s="49"/>
      <c r="D708" s="7"/>
      <c r="E708" s="7"/>
      <c r="F708" s="7"/>
      <c r="G708" s="7"/>
      <c r="H708" s="7"/>
      <c r="I708" s="7"/>
      <c r="J708" s="7"/>
      <c r="K708" s="7"/>
      <c r="L708" s="7"/>
      <c r="M708" s="7"/>
      <c r="N708" s="7"/>
      <c r="O708" s="7"/>
      <c r="P708" s="7"/>
      <c r="Q708" s="7"/>
      <c r="R708" s="7"/>
      <c r="S708" s="7"/>
      <c r="T708" s="7"/>
      <c r="U708" s="7"/>
      <c r="V708" s="7"/>
      <c r="W708" s="7"/>
    </row>
    <row r="709" ht="14.25" customHeight="1">
      <c r="A709" s="7"/>
      <c r="B709" s="7"/>
      <c r="C709" s="49"/>
      <c r="D709" s="7"/>
      <c r="E709" s="7"/>
      <c r="F709" s="7"/>
      <c r="G709" s="7"/>
      <c r="H709" s="7"/>
      <c r="I709" s="7"/>
      <c r="J709" s="7"/>
      <c r="K709" s="7"/>
      <c r="L709" s="7"/>
      <c r="M709" s="7"/>
      <c r="N709" s="7"/>
      <c r="O709" s="7"/>
      <c r="P709" s="7"/>
      <c r="Q709" s="7"/>
      <c r="R709" s="7"/>
      <c r="S709" s="7"/>
      <c r="T709" s="7"/>
      <c r="U709" s="7"/>
      <c r="V709" s="7"/>
      <c r="W709" s="7"/>
    </row>
    <row r="710" ht="14.25" customHeight="1">
      <c r="A710" s="7"/>
      <c r="B710" s="7"/>
      <c r="C710" s="49"/>
      <c r="D710" s="7"/>
      <c r="E710" s="7"/>
      <c r="F710" s="7"/>
      <c r="G710" s="7"/>
      <c r="H710" s="7"/>
      <c r="I710" s="7"/>
      <c r="J710" s="7"/>
      <c r="K710" s="7"/>
      <c r="L710" s="7"/>
      <c r="M710" s="7"/>
      <c r="N710" s="7"/>
      <c r="O710" s="7"/>
      <c r="P710" s="7"/>
      <c r="Q710" s="7"/>
      <c r="R710" s="7"/>
      <c r="S710" s="7"/>
      <c r="T710" s="7"/>
      <c r="U710" s="7"/>
      <c r="V710" s="7"/>
      <c r="W710" s="7"/>
    </row>
    <row r="711" ht="14.25" customHeight="1">
      <c r="A711" s="7"/>
      <c r="B711" s="7"/>
      <c r="C711" s="49"/>
      <c r="D711" s="7"/>
      <c r="E711" s="7"/>
      <c r="F711" s="7"/>
      <c r="G711" s="7"/>
      <c r="H711" s="7"/>
      <c r="I711" s="7"/>
      <c r="J711" s="7"/>
      <c r="K711" s="7"/>
      <c r="L711" s="7"/>
      <c r="M711" s="7"/>
      <c r="N711" s="7"/>
      <c r="O711" s="7"/>
      <c r="P711" s="7"/>
      <c r="Q711" s="7"/>
      <c r="R711" s="7"/>
      <c r="S711" s="7"/>
      <c r="T711" s="7"/>
      <c r="U711" s="7"/>
      <c r="V711" s="7"/>
      <c r="W711" s="7"/>
    </row>
    <row r="712" ht="14.25" customHeight="1">
      <c r="A712" s="7"/>
      <c r="B712" s="7"/>
      <c r="C712" s="49"/>
      <c r="D712" s="7"/>
      <c r="E712" s="7"/>
      <c r="F712" s="7"/>
      <c r="G712" s="7"/>
      <c r="H712" s="7"/>
      <c r="I712" s="7"/>
      <c r="J712" s="7"/>
      <c r="K712" s="7"/>
      <c r="L712" s="7"/>
      <c r="M712" s="7"/>
      <c r="N712" s="7"/>
      <c r="O712" s="7"/>
      <c r="P712" s="7"/>
      <c r="Q712" s="7"/>
      <c r="R712" s="7"/>
      <c r="S712" s="7"/>
      <c r="T712" s="7"/>
      <c r="U712" s="7"/>
      <c r="V712" s="7"/>
      <c r="W712" s="7"/>
    </row>
    <row r="713" ht="14.25" customHeight="1">
      <c r="A713" s="7"/>
      <c r="B713" s="7"/>
      <c r="C713" s="49"/>
      <c r="D713" s="7"/>
      <c r="E713" s="7"/>
      <c r="F713" s="7"/>
      <c r="G713" s="7"/>
      <c r="H713" s="7"/>
      <c r="I713" s="7"/>
      <c r="J713" s="7"/>
      <c r="K713" s="7"/>
      <c r="L713" s="7"/>
      <c r="M713" s="7"/>
      <c r="N713" s="7"/>
      <c r="O713" s="7"/>
      <c r="P713" s="7"/>
      <c r="Q713" s="7"/>
      <c r="R713" s="7"/>
      <c r="S713" s="7"/>
      <c r="T713" s="7"/>
      <c r="U713" s="7"/>
      <c r="V713" s="7"/>
      <c r="W713" s="7"/>
    </row>
    <row r="714" ht="14.25" customHeight="1">
      <c r="A714" s="7"/>
      <c r="B714" s="7"/>
      <c r="C714" s="49"/>
      <c r="D714" s="7"/>
      <c r="E714" s="7"/>
      <c r="F714" s="7"/>
      <c r="G714" s="7"/>
      <c r="H714" s="7"/>
      <c r="I714" s="7"/>
      <c r="J714" s="7"/>
      <c r="K714" s="7"/>
      <c r="L714" s="7"/>
      <c r="M714" s="7"/>
      <c r="N714" s="7"/>
      <c r="O714" s="7"/>
      <c r="P714" s="7"/>
      <c r="Q714" s="7"/>
      <c r="R714" s="7"/>
      <c r="S714" s="7"/>
      <c r="T714" s="7"/>
      <c r="U714" s="7"/>
      <c r="V714" s="7"/>
      <c r="W714" s="7"/>
    </row>
    <row r="715" ht="14.25" customHeight="1">
      <c r="A715" s="7"/>
      <c r="B715" s="7"/>
      <c r="C715" s="49"/>
      <c r="D715" s="7"/>
      <c r="E715" s="7"/>
      <c r="F715" s="7"/>
      <c r="G715" s="7"/>
      <c r="H715" s="7"/>
      <c r="I715" s="7"/>
      <c r="J715" s="7"/>
      <c r="K715" s="7"/>
      <c r="L715" s="7"/>
      <c r="M715" s="7"/>
      <c r="N715" s="7"/>
      <c r="O715" s="7"/>
      <c r="P715" s="7"/>
      <c r="Q715" s="7"/>
      <c r="R715" s="7"/>
      <c r="S715" s="7"/>
      <c r="T715" s="7"/>
      <c r="U715" s="7"/>
      <c r="V715" s="7"/>
      <c r="W715" s="7"/>
    </row>
    <row r="716" ht="14.25" customHeight="1">
      <c r="A716" s="7"/>
      <c r="B716" s="7"/>
      <c r="C716" s="49"/>
      <c r="D716" s="7"/>
      <c r="E716" s="7"/>
      <c r="F716" s="7"/>
      <c r="G716" s="7"/>
      <c r="H716" s="7"/>
      <c r="I716" s="7"/>
      <c r="J716" s="7"/>
      <c r="K716" s="7"/>
      <c r="L716" s="7"/>
      <c r="M716" s="7"/>
      <c r="N716" s="7"/>
      <c r="O716" s="7"/>
      <c r="P716" s="7"/>
      <c r="Q716" s="7"/>
      <c r="R716" s="7"/>
      <c r="S716" s="7"/>
      <c r="T716" s="7"/>
      <c r="U716" s="7"/>
      <c r="V716" s="7"/>
      <c r="W716" s="7"/>
    </row>
    <row r="717" ht="14.25" customHeight="1">
      <c r="A717" s="7"/>
      <c r="B717" s="7"/>
      <c r="C717" s="49"/>
      <c r="D717" s="7"/>
      <c r="E717" s="7"/>
      <c r="F717" s="7"/>
      <c r="G717" s="7"/>
      <c r="H717" s="7"/>
      <c r="I717" s="7"/>
      <c r="J717" s="7"/>
      <c r="K717" s="7"/>
      <c r="L717" s="7"/>
      <c r="M717" s="7"/>
      <c r="N717" s="7"/>
      <c r="O717" s="7"/>
      <c r="P717" s="7"/>
      <c r="Q717" s="7"/>
      <c r="R717" s="7"/>
      <c r="S717" s="7"/>
      <c r="T717" s="7"/>
      <c r="U717" s="7"/>
      <c r="V717" s="7"/>
      <c r="W717" s="7"/>
    </row>
    <row r="718" ht="14.25" customHeight="1">
      <c r="A718" s="7"/>
      <c r="B718" s="7"/>
      <c r="C718" s="49"/>
      <c r="D718" s="7"/>
      <c r="E718" s="7"/>
      <c r="F718" s="7"/>
      <c r="G718" s="7"/>
      <c r="H718" s="7"/>
      <c r="I718" s="7"/>
      <c r="J718" s="7"/>
      <c r="K718" s="7"/>
      <c r="L718" s="7"/>
      <c r="M718" s="7"/>
      <c r="N718" s="7"/>
      <c r="O718" s="7"/>
      <c r="P718" s="7"/>
      <c r="Q718" s="7"/>
      <c r="R718" s="7"/>
      <c r="S718" s="7"/>
      <c r="T718" s="7"/>
      <c r="U718" s="7"/>
      <c r="V718" s="7"/>
      <c r="W718" s="7"/>
    </row>
    <row r="719" ht="14.25" customHeight="1">
      <c r="A719" s="7"/>
      <c r="B719" s="7"/>
      <c r="C719" s="49"/>
      <c r="D719" s="7"/>
      <c r="E719" s="7"/>
      <c r="F719" s="7"/>
      <c r="G719" s="7"/>
      <c r="H719" s="7"/>
      <c r="I719" s="7"/>
      <c r="J719" s="7"/>
      <c r="K719" s="7"/>
      <c r="L719" s="7"/>
      <c r="M719" s="7"/>
      <c r="N719" s="7"/>
      <c r="O719" s="7"/>
      <c r="P719" s="7"/>
      <c r="Q719" s="7"/>
      <c r="R719" s="7"/>
      <c r="S719" s="7"/>
      <c r="T719" s="7"/>
      <c r="U719" s="7"/>
      <c r="V719" s="7"/>
      <c r="W719" s="7"/>
    </row>
    <row r="720" ht="14.25" customHeight="1">
      <c r="A720" s="7"/>
      <c r="B720" s="7"/>
      <c r="C720" s="49"/>
      <c r="D720" s="7"/>
      <c r="E720" s="7"/>
      <c r="F720" s="7"/>
      <c r="G720" s="7"/>
      <c r="H720" s="7"/>
      <c r="I720" s="7"/>
      <c r="J720" s="7"/>
      <c r="K720" s="7"/>
      <c r="L720" s="7"/>
      <c r="M720" s="7"/>
      <c r="N720" s="7"/>
      <c r="O720" s="7"/>
      <c r="P720" s="7"/>
      <c r="Q720" s="7"/>
      <c r="R720" s="7"/>
      <c r="S720" s="7"/>
      <c r="T720" s="7"/>
      <c r="U720" s="7"/>
      <c r="V720" s="7"/>
      <c r="W720" s="7"/>
    </row>
    <row r="721" ht="14.25" customHeight="1">
      <c r="A721" s="7"/>
      <c r="B721" s="7"/>
      <c r="C721" s="49"/>
      <c r="D721" s="7"/>
      <c r="E721" s="7"/>
      <c r="F721" s="7"/>
      <c r="G721" s="7"/>
      <c r="H721" s="7"/>
      <c r="I721" s="7"/>
      <c r="J721" s="7"/>
      <c r="K721" s="7"/>
      <c r="L721" s="7"/>
      <c r="M721" s="7"/>
      <c r="N721" s="7"/>
      <c r="O721" s="7"/>
      <c r="P721" s="7"/>
      <c r="Q721" s="7"/>
      <c r="R721" s="7"/>
      <c r="S721" s="7"/>
      <c r="T721" s="7"/>
      <c r="U721" s="7"/>
      <c r="V721" s="7"/>
      <c r="W721" s="7"/>
    </row>
    <row r="722" ht="14.25" customHeight="1">
      <c r="A722" s="7"/>
      <c r="B722" s="7"/>
      <c r="C722" s="49"/>
      <c r="D722" s="7"/>
      <c r="E722" s="7"/>
      <c r="F722" s="7"/>
      <c r="G722" s="7"/>
      <c r="H722" s="7"/>
      <c r="I722" s="7"/>
      <c r="J722" s="7"/>
      <c r="K722" s="7"/>
      <c r="L722" s="7"/>
      <c r="M722" s="7"/>
      <c r="N722" s="7"/>
      <c r="O722" s="7"/>
      <c r="P722" s="7"/>
      <c r="Q722" s="7"/>
      <c r="R722" s="7"/>
      <c r="S722" s="7"/>
      <c r="T722" s="7"/>
      <c r="U722" s="7"/>
      <c r="V722" s="7"/>
      <c r="W722" s="7"/>
    </row>
    <row r="723" ht="14.25" customHeight="1">
      <c r="A723" s="7"/>
      <c r="B723" s="7"/>
      <c r="C723" s="49"/>
      <c r="D723" s="7"/>
      <c r="E723" s="7"/>
      <c r="F723" s="7"/>
      <c r="G723" s="7"/>
      <c r="H723" s="7"/>
      <c r="I723" s="7"/>
      <c r="J723" s="7"/>
      <c r="K723" s="7"/>
      <c r="L723" s="7"/>
      <c r="M723" s="7"/>
      <c r="N723" s="7"/>
      <c r="O723" s="7"/>
      <c r="P723" s="7"/>
      <c r="Q723" s="7"/>
      <c r="R723" s="7"/>
      <c r="S723" s="7"/>
      <c r="T723" s="7"/>
      <c r="U723" s="7"/>
      <c r="V723" s="7"/>
      <c r="W723" s="7"/>
    </row>
    <row r="724" ht="14.25" customHeight="1">
      <c r="A724" s="7"/>
      <c r="B724" s="7"/>
      <c r="C724" s="49"/>
      <c r="D724" s="7"/>
      <c r="E724" s="7"/>
      <c r="F724" s="7"/>
      <c r="G724" s="7"/>
      <c r="H724" s="7"/>
      <c r="I724" s="7"/>
      <c r="J724" s="7"/>
      <c r="K724" s="7"/>
      <c r="L724" s="7"/>
      <c r="M724" s="7"/>
      <c r="N724" s="7"/>
      <c r="O724" s="7"/>
      <c r="P724" s="7"/>
      <c r="Q724" s="7"/>
      <c r="R724" s="7"/>
      <c r="S724" s="7"/>
      <c r="T724" s="7"/>
      <c r="U724" s="7"/>
      <c r="V724" s="7"/>
      <c r="W724" s="7"/>
    </row>
    <row r="725" ht="14.25" customHeight="1">
      <c r="A725" s="7"/>
      <c r="B725" s="7"/>
      <c r="C725" s="49"/>
      <c r="D725" s="7"/>
      <c r="E725" s="7"/>
      <c r="F725" s="7"/>
      <c r="G725" s="7"/>
      <c r="H725" s="7"/>
      <c r="I725" s="7"/>
      <c r="J725" s="7"/>
      <c r="K725" s="7"/>
      <c r="L725" s="7"/>
      <c r="M725" s="7"/>
      <c r="N725" s="7"/>
      <c r="O725" s="7"/>
      <c r="P725" s="7"/>
      <c r="Q725" s="7"/>
      <c r="R725" s="7"/>
      <c r="S725" s="7"/>
      <c r="T725" s="7"/>
      <c r="U725" s="7"/>
      <c r="V725" s="7"/>
      <c r="W725" s="7"/>
    </row>
    <row r="726" ht="14.25" customHeight="1">
      <c r="A726" s="7"/>
      <c r="B726" s="7"/>
      <c r="C726" s="49"/>
      <c r="D726" s="7"/>
      <c r="E726" s="7"/>
      <c r="F726" s="7"/>
      <c r="G726" s="7"/>
      <c r="H726" s="7"/>
      <c r="I726" s="7"/>
      <c r="J726" s="7"/>
      <c r="K726" s="7"/>
      <c r="L726" s="7"/>
      <c r="M726" s="7"/>
      <c r="N726" s="7"/>
      <c r="O726" s="7"/>
      <c r="P726" s="7"/>
      <c r="Q726" s="7"/>
      <c r="R726" s="7"/>
      <c r="S726" s="7"/>
      <c r="T726" s="7"/>
      <c r="U726" s="7"/>
      <c r="V726" s="7"/>
      <c r="W726" s="7"/>
    </row>
    <row r="727" ht="14.25" customHeight="1">
      <c r="A727" s="7"/>
      <c r="B727" s="7"/>
      <c r="C727" s="49"/>
      <c r="D727" s="7"/>
      <c r="E727" s="7"/>
      <c r="F727" s="7"/>
      <c r="G727" s="7"/>
      <c r="H727" s="7"/>
      <c r="I727" s="7"/>
      <c r="J727" s="7"/>
      <c r="K727" s="7"/>
      <c r="L727" s="7"/>
      <c r="M727" s="7"/>
      <c r="N727" s="7"/>
      <c r="O727" s="7"/>
      <c r="P727" s="7"/>
      <c r="Q727" s="7"/>
      <c r="R727" s="7"/>
      <c r="S727" s="7"/>
      <c r="T727" s="7"/>
      <c r="U727" s="7"/>
      <c r="V727" s="7"/>
      <c r="W727" s="7"/>
    </row>
    <row r="728" ht="14.25" customHeight="1">
      <c r="A728" s="7"/>
      <c r="B728" s="7"/>
      <c r="C728" s="49"/>
      <c r="D728" s="7"/>
      <c r="E728" s="7"/>
      <c r="F728" s="7"/>
      <c r="G728" s="7"/>
      <c r="H728" s="7"/>
      <c r="I728" s="7"/>
      <c r="J728" s="7"/>
      <c r="K728" s="7"/>
      <c r="L728" s="7"/>
      <c r="M728" s="7"/>
      <c r="N728" s="7"/>
      <c r="O728" s="7"/>
      <c r="P728" s="7"/>
      <c r="Q728" s="7"/>
      <c r="R728" s="7"/>
      <c r="S728" s="7"/>
      <c r="T728" s="7"/>
      <c r="U728" s="7"/>
      <c r="V728" s="7"/>
      <c r="W728" s="7"/>
    </row>
    <row r="729" ht="14.25" customHeight="1">
      <c r="A729" s="7"/>
      <c r="B729" s="7"/>
      <c r="C729" s="49"/>
      <c r="D729" s="7"/>
      <c r="E729" s="7"/>
      <c r="F729" s="7"/>
      <c r="G729" s="7"/>
      <c r="H729" s="7"/>
      <c r="I729" s="7"/>
      <c r="J729" s="7"/>
      <c r="K729" s="7"/>
      <c r="L729" s="7"/>
      <c r="M729" s="7"/>
      <c r="N729" s="7"/>
      <c r="O729" s="7"/>
      <c r="P729" s="7"/>
      <c r="Q729" s="7"/>
      <c r="R729" s="7"/>
      <c r="S729" s="7"/>
      <c r="T729" s="7"/>
      <c r="U729" s="7"/>
      <c r="V729" s="7"/>
      <c r="W729" s="7"/>
    </row>
    <row r="730" ht="14.25" customHeight="1">
      <c r="A730" s="7"/>
      <c r="B730" s="7"/>
      <c r="C730" s="49"/>
      <c r="D730" s="7"/>
      <c r="E730" s="7"/>
      <c r="F730" s="7"/>
      <c r="G730" s="7"/>
      <c r="H730" s="7"/>
      <c r="I730" s="7"/>
      <c r="J730" s="7"/>
      <c r="K730" s="7"/>
      <c r="L730" s="7"/>
      <c r="M730" s="7"/>
      <c r="N730" s="7"/>
      <c r="O730" s="7"/>
      <c r="P730" s="7"/>
      <c r="Q730" s="7"/>
      <c r="R730" s="7"/>
      <c r="S730" s="7"/>
      <c r="T730" s="7"/>
      <c r="U730" s="7"/>
      <c r="V730" s="7"/>
      <c r="W730" s="7"/>
    </row>
    <row r="731" ht="14.25" customHeight="1">
      <c r="A731" s="7"/>
      <c r="B731" s="7"/>
      <c r="C731" s="49"/>
      <c r="D731" s="7"/>
      <c r="E731" s="7"/>
      <c r="F731" s="7"/>
      <c r="G731" s="7"/>
      <c r="H731" s="7"/>
      <c r="I731" s="7"/>
      <c r="J731" s="7"/>
      <c r="K731" s="7"/>
      <c r="L731" s="7"/>
      <c r="M731" s="7"/>
      <c r="N731" s="7"/>
      <c r="O731" s="7"/>
      <c r="P731" s="7"/>
      <c r="Q731" s="7"/>
      <c r="R731" s="7"/>
      <c r="S731" s="7"/>
      <c r="T731" s="7"/>
      <c r="U731" s="7"/>
      <c r="V731" s="7"/>
      <c r="W731" s="7"/>
    </row>
    <row r="732" ht="14.25" customHeight="1">
      <c r="A732" s="7"/>
      <c r="B732" s="7"/>
      <c r="C732" s="49"/>
      <c r="D732" s="7"/>
      <c r="E732" s="7"/>
      <c r="F732" s="7"/>
      <c r="G732" s="7"/>
      <c r="H732" s="7"/>
      <c r="I732" s="7"/>
      <c r="J732" s="7"/>
      <c r="K732" s="7"/>
      <c r="L732" s="7"/>
      <c r="M732" s="7"/>
      <c r="N732" s="7"/>
      <c r="O732" s="7"/>
      <c r="P732" s="7"/>
      <c r="Q732" s="7"/>
      <c r="R732" s="7"/>
      <c r="S732" s="7"/>
      <c r="T732" s="7"/>
      <c r="U732" s="7"/>
      <c r="V732" s="7"/>
      <c r="W732" s="7"/>
    </row>
    <row r="733" ht="14.25" customHeight="1">
      <c r="A733" s="7"/>
      <c r="B733" s="7"/>
      <c r="C733" s="49"/>
      <c r="D733" s="7"/>
      <c r="E733" s="7"/>
      <c r="F733" s="7"/>
      <c r="G733" s="7"/>
      <c r="H733" s="7"/>
      <c r="I733" s="7"/>
      <c r="J733" s="7"/>
      <c r="K733" s="7"/>
      <c r="L733" s="7"/>
      <c r="M733" s="7"/>
      <c r="N733" s="7"/>
      <c r="O733" s="7"/>
      <c r="P733" s="7"/>
      <c r="Q733" s="7"/>
      <c r="R733" s="7"/>
      <c r="S733" s="7"/>
      <c r="T733" s="7"/>
      <c r="U733" s="7"/>
      <c r="V733" s="7"/>
      <c r="W733" s="7"/>
    </row>
    <row r="734" ht="14.25" customHeight="1">
      <c r="A734" s="7"/>
      <c r="B734" s="7"/>
      <c r="C734" s="49"/>
      <c r="D734" s="7"/>
      <c r="E734" s="7"/>
      <c r="F734" s="7"/>
      <c r="G734" s="7"/>
      <c r="H734" s="7"/>
      <c r="I734" s="7"/>
      <c r="J734" s="7"/>
      <c r="K734" s="7"/>
      <c r="L734" s="7"/>
      <c r="M734" s="7"/>
      <c r="N734" s="7"/>
      <c r="O734" s="7"/>
      <c r="P734" s="7"/>
      <c r="Q734" s="7"/>
      <c r="R734" s="7"/>
      <c r="S734" s="7"/>
      <c r="T734" s="7"/>
      <c r="U734" s="7"/>
      <c r="V734" s="7"/>
      <c r="W734" s="7"/>
    </row>
    <row r="735" ht="14.25" customHeight="1">
      <c r="A735" s="7"/>
      <c r="B735" s="7"/>
      <c r="C735" s="49"/>
      <c r="D735" s="7"/>
      <c r="E735" s="7"/>
      <c r="F735" s="7"/>
      <c r="G735" s="7"/>
      <c r="H735" s="7"/>
      <c r="I735" s="7"/>
      <c r="J735" s="7"/>
      <c r="K735" s="7"/>
      <c r="L735" s="7"/>
      <c r="M735" s="7"/>
      <c r="N735" s="7"/>
      <c r="O735" s="7"/>
      <c r="P735" s="7"/>
      <c r="Q735" s="7"/>
      <c r="R735" s="7"/>
      <c r="S735" s="7"/>
      <c r="T735" s="7"/>
      <c r="U735" s="7"/>
      <c r="V735" s="7"/>
      <c r="W735" s="7"/>
    </row>
    <row r="736" ht="14.25" customHeight="1">
      <c r="A736" s="7"/>
      <c r="B736" s="7"/>
      <c r="C736" s="49"/>
      <c r="D736" s="7"/>
      <c r="E736" s="7"/>
      <c r="F736" s="7"/>
      <c r="G736" s="7"/>
      <c r="H736" s="7"/>
      <c r="I736" s="7"/>
      <c r="J736" s="7"/>
      <c r="K736" s="7"/>
      <c r="L736" s="7"/>
      <c r="M736" s="7"/>
      <c r="N736" s="7"/>
      <c r="O736" s="7"/>
      <c r="P736" s="7"/>
      <c r="Q736" s="7"/>
      <c r="R736" s="7"/>
      <c r="S736" s="7"/>
      <c r="T736" s="7"/>
      <c r="U736" s="7"/>
      <c r="V736" s="7"/>
      <c r="W736" s="7"/>
    </row>
    <row r="737" ht="14.25" customHeight="1">
      <c r="A737" s="7"/>
      <c r="B737" s="7"/>
      <c r="C737" s="49"/>
      <c r="D737" s="7"/>
      <c r="E737" s="7"/>
      <c r="F737" s="7"/>
      <c r="G737" s="7"/>
      <c r="H737" s="7"/>
      <c r="I737" s="7"/>
      <c r="J737" s="7"/>
      <c r="K737" s="7"/>
      <c r="L737" s="7"/>
      <c r="M737" s="7"/>
      <c r="N737" s="7"/>
      <c r="O737" s="7"/>
      <c r="P737" s="7"/>
      <c r="Q737" s="7"/>
      <c r="R737" s="7"/>
      <c r="S737" s="7"/>
      <c r="T737" s="7"/>
      <c r="U737" s="7"/>
      <c r="V737" s="7"/>
      <c r="W737" s="7"/>
    </row>
    <row r="738" ht="14.25" customHeight="1">
      <c r="A738" s="7"/>
      <c r="B738" s="7"/>
      <c r="C738" s="49"/>
      <c r="D738" s="7"/>
      <c r="E738" s="7"/>
      <c r="F738" s="7"/>
      <c r="G738" s="7"/>
      <c r="H738" s="7"/>
      <c r="I738" s="7"/>
      <c r="J738" s="7"/>
      <c r="K738" s="7"/>
      <c r="L738" s="7"/>
      <c r="M738" s="7"/>
      <c r="N738" s="7"/>
      <c r="O738" s="7"/>
      <c r="P738" s="7"/>
      <c r="Q738" s="7"/>
      <c r="R738" s="7"/>
      <c r="S738" s="7"/>
      <c r="T738" s="7"/>
      <c r="U738" s="7"/>
      <c r="V738" s="7"/>
      <c r="W738" s="7"/>
    </row>
    <row r="739" ht="14.25" customHeight="1">
      <c r="A739" s="7"/>
      <c r="B739" s="7"/>
      <c r="C739" s="49"/>
      <c r="D739" s="7"/>
      <c r="E739" s="7"/>
      <c r="F739" s="7"/>
      <c r="G739" s="7"/>
      <c r="H739" s="7"/>
      <c r="I739" s="7"/>
      <c r="J739" s="7"/>
      <c r="K739" s="7"/>
      <c r="L739" s="7"/>
      <c r="M739" s="7"/>
      <c r="N739" s="7"/>
      <c r="O739" s="7"/>
      <c r="P739" s="7"/>
      <c r="Q739" s="7"/>
      <c r="R739" s="7"/>
      <c r="S739" s="7"/>
      <c r="T739" s="7"/>
      <c r="U739" s="7"/>
      <c r="V739" s="7"/>
      <c r="W739" s="7"/>
    </row>
    <row r="740" ht="14.25" customHeight="1">
      <c r="A740" s="7"/>
      <c r="B740" s="7"/>
      <c r="C740" s="49"/>
      <c r="D740" s="7"/>
      <c r="E740" s="7"/>
      <c r="F740" s="7"/>
      <c r="G740" s="7"/>
      <c r="H740" s="7"/>
      <c r="I740" s="7"/>
      <c r="J740" s="7"/>
      <c r="K740" s="7"/>
      <c r="L740" s="7"/>
      <c r="M740" s="7"/>
      <c r="N740" s="7"/>
      <c r="O740" s="7"/>
      <c r="P740" s="7"/>
      <c r="Q740" s="7"/>
      <c r="R740" s="7"/>
      <c r="S740" s="7"/>
      <c r="T740" s="7"/>
      <c r="U740" s="7"/>
      <c r="V740" s="7"/>
      <c r="W740" s="7"/>
    </row>
    <row r="741" ht="14.25" customHeight="1">
      <c r="A741" s="7"/>
      <c r="B741" s="7"/>
      <c r="C741" s="49"/>
      <c r="D741" s="7"/>
      <c r="E741" s="7"/>
      <c r="F741" s="7"/>
      <c r="G741" s="7"/>
      <c r="H741" s="7"/>
      <c r="I741" s="7"/>
      <c r="J741" s="7"/>
      <c r="K741" s="7"/>
      <c r="L741" s="7"/>
      <c r="M741" s="7"/>
      <c r="N741" s="7"/>
      <c r="O741" s="7"/>
      <c r="P741" s="7"/>
      <c r="Q741" s="7"/>
      <c r="R741" s="7"/>
      <c r="S741" s="7"/>
      <c r="T741" s="7"/>
      <c r="U741" s="7"/>
      <c r="V741" s="7"/>
      <c r="W741" s="7"/>
    </row>
    <row r="742" ht="14.25" customHeight="1">
      <c r="A742" s="7"/>
      <c r="B742" s="7"/>
      <c r="C742" s="49"/>
      <c r="D742" s="7"/>
      <c r="E742" s="7"/>
      <c r="F742" s="7"/>
      <c r="G742" s="7"/>
      <c r="H742" s="7"/>
      <c r="I742" s="7"/>
      <c r="J742" s="7"/>
      <c r="K742" s="7"/>
      <c r="L742" s="7"/>
      <c r="M742" s="7"/>
      <c r="N742" s="7"/>
      <c r="O742" s="7"/>
      <c r="P742" s="7"/>
      <c r="Q742" s="7"/>
      <c r="R742" s="7"/>
      <c r="S742" s="7"/>
      <c r="T742" s="7"/>
      <c r="U742" s="7"/>
      <c r="V742" s="7"/>
      <c r="W742" s="7"/>
    </row>
    <row r="743" ht="14.25" customHeight="1">
      <c r="A743" s="7"/>
      <c r="B743" s="7"/>
      <c r="C743" s="49"/>
      <c r="D743" s="7"/>
      <c r="E743" s="7"/>
      <c r="F743" s="7"/>
      <c r="G743" s="7"/>
      <c r="H743" s="7"/>
      <c r="I743" s="7"/>
      <c r="J743" s="7"/>
      <c r="K743" s="7"/>
      <c r="L743" s="7"/>
      <c r="M743" s="7"/>
      <c r="N743" s="7"/>
      <c r="O743" s="7"/>
      <c r="P743" s="7"/>
      <c r="Q743" s="7"/>
      <c r="R743" s="7"/>
      <c r="S743" s="7"/>
      <c r="T743" s="7"/>
      <c r="U743" s="7"/>
      <c r="V743" s="7"/>
      <c r="W743" s="7"/>
    </row>
    <row r="744" ht="14.25" customHeight="1">
      <c r="A744" s="7"/>
      <c r="B744" s="7"/>
      <c r="C744" s="49"/>
      <c r="D744" s="7"/>
      <c r="E744" s="7"/>
      <c r="F744" s="7"/>
      <c r="G744" s="7"/>
      <c r="H744" s="7"/>
      <c r="I744" s="7"/>
      <c r="J744" s="7"/>
      <c r="K744" s="7"/>
      <c r="L744" s="7"/>
      <c r="M744" s="7"/>
      <c r="N744" s="7"/>
      <c r="O744" s="7"/>
      <c r="P744" s="7"/>
      <c r="Q744" s="7"/>
      <c r="R744" s="7"/>
      <c r="S744" s="7"/>
      <c r="T744" s="7"/>
      <c r="U744" s="7"/>
      <c r="V744" s="7"/>
      <c r="W744" s="7"/>
    </row>
    <row r="745" ht="14.25" customHeight="1">
      <c r="A745" s="7"/>
      <c r="B745" s="7"/>
      <c r="C745" s="49"/>
      <c r="D745" s="7"/>
      <c r="E745" s="7"/>
      <c r="F745" s="7"/>
      <c r="G745" s="7"/>
      <c r="H745" s="7"/>
      <c r="I745" s="7"/>
      <c r="J745" s="7"/>
      <c r="K745" s="7"/>
      <c r="L745" s="7"/>
      <c r="M745" s="7"/>
      <c r="N745" s="7"/>
      <c r="O745" s="7"/>
      <c r="P745" s="7"/>
      <c r="Q745" s="7"/>
      <c r="R745" s="7"/>
      <c r="S745" s="7"/>
      <c r="T745" s="7"/>
      <c r="U745" s="7"/>
      <c r="V745" s="7"/>
      <c r="W745" s="7"/>
    </row>
    <row r="746" ht="14.25" customHeight="1">
      <c r="A746" s="7"/>
      <c r="B746" s="7"/>
      <c r="C746" s="49"/>
      <c r="D746" s="7"/>
      <c r="E746" s="7"/>
      <c r="F746" s="7"/>
      <c r="G746" s="7"/>
      <c r="H746" s="7"/>
      <c r="I746" s="7"/>
      <c r="J746" s="7"/>
      <c r="K746" s="7"/>
      <c r="L746" s="7"/>
      <c r="M746" s="7"/>
      <c r="N746" s="7"/>
      <c r="O746" s="7"/>
      <c r="P746" s="7"/>
      <c r="Q746" s="7"/>
      <c r="R746" s="7"/>
      <c r="S746" s="7"/>
      <c r="T746" s="7"/>
      <c r="U746" s="7"/>
      <c r="V746" s="7"/>
      <c r="W746" s="7"/>
    </row>
    <row r="747" ht="14.25" customHeight="1">
      <c r="A747" s="7"/>
      <c r="B747" s="7"/>
      <c r="C747" s="49"/>
      <c r="D747" s="7"/>
      <c r="E747" s="7"/>
      <c r="F747" s="7"/>
      <c r="G747" s="7"/>
      <c r="H747" s="7"/>
      <c r="I747" s="7"/>
      <c r="J747" s="7"/>
      <c r="K747" s="7"/>
      <c r="L747" s="7"/>
      <c r="M747" s="7"/>
      <c r="N747" s="7"/>
      <c r="O747" s="7"/>
      <c r="P747" s="7"/>
      <c r="Q747" s="7"/>
      <c r="R747" s="7"/>
      <c r="S747" s="7"/>
      <c r="T747" s="7"/>
      <c r="U747" s="7"/>
      <c r="V747" s="7"/>
      <c r="W747" s="7"/>
    </row>
    <row r="748" ht="14.25" customHeight="1">
      <c r="A748" s="7"/>
      <c r="B748" s="7"/>
      <c r="C748" s="49"/>
      <c r="D748" s="7"/>
      <c r="E748" s="7"/>
      <c r="F748" s="7"/>
      <c r="G748" s="7"/>
      <c r="H748" s="7"/>
      <c r="I748" s="7"/>
      <c r="J748" s="7"/>
      <c r="K748" s="7"/>
      <c r="L748" s="7"/>
      <c r="M748" s="7"/>
      <c r="N748" s="7"/>
      <c r="O748" s="7"/>
      <c r="P748" s="7"/>
      <c r="Q748" s="7"/>
      <c r="R748" s="7"/>
      <c r="S748" s="7"/>
      <c r="T748" s="7"/>
      <c r="U748" s="7"/>
      <c r="V748" s="7"/>
      <c r="W748" s="7"/>
    </row>
    <row r="749" ht="14.25" customHeight="1">
      <c r="A749" s="7"/>
      <c r="B749" s="7"/>
      <c r="C749" s="49"/>
      <c r="D749" s="7"/>
      <c r="E749" s="7"/>
      <c r="F749" s="7"/>
      <c r="G749" s="7"/>
      <c r="H749" s="7"/>
      <c r="I749" s="7"/>
      <c r="J749" s="7"/>
      <c r="K749" s="7"/>
      <c r="L749" s="7"/>
      <c r="M749" s="7"/>
      <c r="N749" s="7"/>
      <c r="O749" s="7"/>
      <c r="P749" s="7"/>
      <c r="Q749" s="7"/>
      <c r="R749" s="7"/>
      <c r="S749" s="7"/>
      <c r="T749" s="7"/>
      <c r="U749" s="7"/>
      <c r="V749" s="7"/>
      <c r="W749" s="7"/>
    </row>
    <row r="750" ht="14.25" customHeight="1">
      <c r="A750" s="7"/>
      <c r="B750" s="7"/>
      <c r="C750" s="49"/>
      <c r="D750" s="7"/>
      <c r="E750" s="7"/>
      <c r="F750" s="7"/>
      <c r="G750" s="7"/>
      <c r="H750" s="7"/>
      <c r="I750" s="7"/>
      <c r="J750" s="7"/>
      <c r="K750" s="7"/>
      <c r="L750" s="7"/>
      <c r="M750" s="7"/>
      <c r="N750" s="7"/>
      <c r="O750" s="7"/>
      <c r="P750" s="7"/>
      <c r="Q750" s="7"/>
      <c r="R750" s="7"/>
      <c r="S750" s="7"/>
      <c r="T750" s="7"/>
      <c r="U750" s="7"/>
      <c r="V750" s="7"/>
      <c r="W750" s="7"/>
    </row>
    <row r="751" ht="14.25" customHeight="1">
      <c r="A751" s="7"/>
      <c r="B751" s="7"/>
      <c r="C751" s="49"/>
      <c r="D751" s="7"/>
      <c r="E751" s="7"/>
      <c r="F751" s="7"/>
      <c r="G751" s="7"/>
      <c r="H751" s="7"/>
      <c r="I751" s="7"/>
      <c r="J751" s="7"/>
      <c r="K751" s="7"/>
      <c r="L751" s="7"/>
      <c r="M751" s="7"/>
      <c r="N751" s="7"/>
      <c r="O751" s="7"/>
      <c r="P751" s="7"/>
      <c r="Q751" s="7"/>
      <c r="R751" s="7"/>
      <c r="S751" s="7"/>
      <c r="T751" s="7"/>
      <c r="U751" s="7"/>
      <c r="V751" s="7"/>
      <c r="W751" s="7"/>
    </row>
    <row r="752" ht="14.25" customHeight="1">
      <c r="A752" s="7"/>
      <c r="B752" s="7"/>
      <c r="C752" s="49"/>
      <c r="D752" s="7"/>
      <c r="E752" s="7"/>
      <c r="F752" s="7"/>
      <c r="G752" s="7"/>
      <c r="H752" s="7"/>
      <c r="I752" s="7"/>
      <c r="J752" s="7"/>
      <c r="K752" s="7"/>
      <c r="L752" s="7"/>
      <c r="M752" s="7"/>
      <c r="N752" s="7"/>
      <c r="O752" s="7"/>
      <c r="P752" s="7"/>
      <c r="Q752" s="7"/>
      <c r="R752" s="7"/>
      <c r="S752" s="7"/>
      <c r="T752" s="7"/>
      <c r="U752" s="7"/>
      <c r="V752" s="7"/>
      <c r="W752" s="7"/>
    </row>
    <row r="753" ht="14.25" customHeight="1">
      <c r="A753" s="7"/>
      <c r="B753" s="7"/>
      <c r="C753" s="49"/>
      <c r="D753" s="7"/>
      <c r="E753" s="7"/>
      <c r="F753" s="7"/>
      <c r="G753" s="7"/>
      <c r="H753" s="7"/>
      <c r="I753" s="7"/>
      <c r="J753" s="7"/>
      <c r="K753" s="7"/>
      <c r="L753" s="7"/>
      <c r="M753" s="7"/>
      <c r="N753" s="7"/>
      <c r="O753" s="7"/>
      <c r="P753" s="7"/>
      <c r="Q753" s="7"/>
      <c r="R753" s="7"/>
      <c r="S753" s="7"/>
      <c r="T753" s="7"/>
      <c r="U753" s="7"/>
      <c r="V753" s="7"/>
      <c r="W753" s="7"/>
    </row>
    <row r="754" ht="14.25" customHeight="1">
      <c r="A754" s="7"/>
      <c r="B754" s="7"/>
      <c r="C754" s="49"/>
      <c r="D754" s="7"/>
      <c r="E754" s="7"/>
      <c r="F754" s="7"/>
      <c r="G754" s="7"/>
      <c r="H754" s="7"/>
      <c r="I754" s="7"/>
      <c r="J754" s="7"/>
      <c r="K754" s="7"/>
      <c r="L754" s="7"/>
      <c r="M754" s="7"/>
      <c r="N754" s="7"/>
      <c r="O754" s="7"/>
      <c r="P754" s="7"/>
      <c r="Q754" s="7"/>
      <c r="R754" s="7"/>
      <c r="S754" s="7"/>
      <c r="T754" s="7"/>
      <c r="U754" s="7"/>
      <c r="V754" s="7"/>
      <c r="W754" s="7"/>
    </row>
    <row r="755" ht="14.25" customHeight="1">
      <c r="A755" s="7"/>
      <c r="B755" s="7"/>
      <c r="C755" s="49"/>
      <c r="D755" s="7"/>
      <c r="E755" s="7"/>
      <c r="F755" s="7"/>
      <c r="G755" s="7"/>
      <c r="H755" s="7"/>
      <c r="I755" s="7"/>
      <c r="J755" s="7"/>
      <c r="K755" s="7"/>
      <c r="L755" s="7"/>
      <c r="M755" s="7"/>
      <c r="N755" s="7"/>
      <c r="O755" s="7"/>
      <c r="P755" s="7"/>
      <c r="Q755" s="7"/>
      <c r="R755" s="7"/>
      <c r="S755" s="7"/>
      <c r="T755" s="7"/>
      <c r="U755" s="7"/>
      <c r="V755" s="7"/>
      <c r="W755" s="7"/>
    </row>
    <row r="756" ht="14.25" customHeight="1">
      <c r="A756" s="7"/>
      <c r="B756" s="7"/>
      <c r="C756" s="49"/>
      <c r="D756" s="7"/>
      <c r="E756" s="7"/>
      <c r="F756" s="7"/>
      <c r="G756" s="7"/>
      <c r="H756" s="7"/>
      <c r="I756" s="7"/>
      <c r="J756" s="7"/>
      <c r="K756" s="7"/>
      <c r="L756" s="7"/>
      <c r="M756" s="7"/>
      <c r="N756" s="7"/>
      <c r="O756" s="7"/>
      <c r="P756" s="7"/>
      <c r="Q756" s="7"/>
      <c r="R756" s="7"/>
      <c r="S756" s="7"/>
      <c r="T756" s="7"/>
      <c r="U756" s="7"/>
      <c r="V756" s="7"/>
      <c r="W756" s="7"/>
    </row>
    <row r="757" ht="14.25" customHeight="1">
      <c r="A757" s="7"/>
      <c r="B757" s="7"/>
      <c r="C757" s="49"/>
      <c r="D757" s="7"/>
      <c r="E757" s="7"/>
      <c r="F757" s="7"/>
      <c r="G757" s="7"/>
      <c r="H757" s="7"/>
      <c r="I757" s="7"/>
      <c r="J757" s="7"/>
      <c r="K757" s="7"/>
      <c r="L757" s="7"/>
      <c r="M757" s="7"/>
      <c r="N757" s="7"/>
      <c r="O757" s="7"/>
      <c r="P757" s="7"/>
      <c r="Q757" s="7"/>
      <c r="R757" s="7"/>
      <c r="S757" s="7"/>
      <c r="T757" s="7"/>
      <c r="U757" s="7"/>
      <c r="V757" s="7"/>
      <c r="W757" s="7"/>
    </row>
    <row r="758" ht="14.25" customHeight="1">
      <c r="A758" s="7"/>
      <c r="B758" s="7"/>
      <c r="C758" s="49"/>
      <c r="D758" s="7"/>
      <c r="E758" s="7"/>
      <c r="F758" s="7"/>
      <c r="G758" s="7"/>
      <c r="H758" s="7"/>
      <c r="I758" s="7"/>
      <c r="J758" s="7"/>
      <c r="K758" s="7"/>
      <c r="L758" s="7"/>
      <c r="M758" s="7"/>
      <c r="N758" s="7"/>
      <c r="O758" s="7"/>
      <c r="P758" s="7"/>
      <c r="Q758" s="7"/>
      <c r="R758" s="7"/>
      <c r="S758" s="7"/>
      <c r="T758" s="7"/>
      <c r="U758" s="7"/>
      <c r="V758" s="7"/>
      <c r="W758" s="7"/>
    </row>
    <row r="759" ht="14.25" customHeight="1">
      <c r="A759" s="7"/>
      <c r="B759" s="7"/>
      <c r="C759" s="49"/>
      <c r="D759" s="7"/>
      <c r="E759" s="7"/>
      <c r="F759" s="7"/>
      <c r="G759" s="7"/>
      <c r="H759" s="7"/>
      <c r="I759" s="7"/>
      <c r="J759" s="7"/>
      <c r="K759" s="7"/>
      <c r="L759" s="7"/>
      <c r="M759" s="7"/>
      <c r="N759" s="7"/>
      <c r="O759" s="7"/>
      <c r="P759" s="7"/>
      <c r="Q759" s="7"/>
      <c r="R759" s="7"/>
      <c r="S759" s="7"/>
      <c r="T759" s="7"/>
      <c r="U759" s="7"/>
      <c r="V759" s="7"/>
      <c r="W759" s="7"/>
    </row>
    <row r="760" ht="14.25" customHeight="1">
      <c r="A760" s="7"/>
      <c r="B760" s="7"/>
      <c r="C760" s="49"/>
      <c r="D760" s="7"/>
      <c r="E760" s="7"/>
      <c r="F760" s="7"/>
      <c r="G760" s="7"/>
      <c r="H760" s="7"/>
      <c r="I760" s="7"/>
      <c r="J760" s="7"/>
      <c r="K760" s="7"/>
      <c r="L760" s="7"/>
      <c r="M760" s="7"/>
      <c r="N760" s="7"/>
      <c r="O760" s="7"/>
      <c r="P760" s="7"/>
      <c r="Q760" s="7"/>
      <c r="R760" s="7"/>
      <c r="S760" s="7"/>
      <c r="T760" s="7"/>
      <c r="U760" s="7"/>
      <c r="V760" s="7"/>
      <c r="W760" s="7"/>
    </row>
    <row r="761" ht="14.25" customHeight="1">
      <c r="A761" s="7"/>
      <c r="B761" s="7"/>
      <c r="C761" s="49"/>
      <c r="D761" s="7"/>
      <c r="E761" s="7"/>
      <c r="F761" s="7"/>
      <c r="G761" s="7"/>
      <c r="H761" s="7"/>
      <c r="I761" s="7"/>
      <c r="J761" s="7"/>
      <c r="K761" s="7"/>
      <c r="L761" s="7"/>
      <c r="M761" s="7"/>
      <c r="N761" s="7"/>
      <c r="O761" s="7"/>
      <c r="P761" s="7"/>
      <c r="Q761" s="7"/>
      <c r="R761" s="7"/>
      <c r="S761" s="7"/>
      <c r="T761" s="7"/>
      <c r="U761" s="7"/>
      <c r="V761" s="7"/>
      <c r="W761" s="7"/>
    </row>
    <row r="762" ht="14.25" customHeight="1">
      <c r="A762" s="7"/>
      <c r="B762" s="7"/>
      <c r="C762" s="49"/>
      <c r="D762" s="7"/>
      <c r="E762" s="7"/>
      <c r="F762" s="7"/>
      <c r="G762" s="7"/>
      <c r="H762" s="7"/>
      <c r="I762" s="7"/>
      <c r="J762" s="7"/>
      <c r="K762" s="7"/>
      <c r="L762" s="7"/>
      <c r="M762" s="7"/>
      <c r="N762" s="7"/>
      <c r="O762" s="7"/>
      <c r="P762" s="7"/>
      <c r="Q762" s="7"/>
      <c r="R762" s="7"/>
      <c r="S762" s="7"/>
      <c r="T762" s="7"/>
      <c r="U762" s="7"/>
      <c r="V762" s="7"/>
      <c r="W762" s="7"/>
    </row>
    <row r="763" ht="14.25" customHeight="1">
      <c r="A763" s="7"/>
      <c r="B763" s="7"/>
      <c r="C763" s="49"/>
      <c r="D763" s="7"/>
      <c r="E763" s="7"/>
      <c r="F763" s="7"/>
      <c r="G763" s="7"/>
      <c r="H763" s="7"/>
      <c r="I763" s="7"/>
      <c r="J763" s="7"/>
      <c r="K763" s="7"/>
      <c r="L763" s="7"/>
      <c r="M763" s="7"/>
      <c r="N763" s="7"/>
      <c r="O763" s="7"/>
      <c r="P763" s="7"/>
      <c r="Q763" s="7"/>
      <c r="R763" s="7"/>
      <c r="S763" s="7"/>
      <c r="T763" s="7"/>
      <c r="U763" s="7"/>
      <c r="V763" s="7"/>
      <c r="W763" s="7"/>
    </row>
    <row r="764" ht="14.25" customHeight="1">
      <c r="A764" s="7"/>
      <c r="B764" s="7"/>
      <c r="C764" s="49"/>
      <c r="D764" s="7"/>
      <c r="E764" s="7"/>
      <c r="F764" s="7"/>
      <c r="G764" s="7"/>
      <c r="H764" s="7"/>
      <c r="I764" s="7"/>
      <c r="J764" s="7"/>
      <c r="K764" s="7"/>
      <c r="L764" s="7"/>
      <c r="M764" s="7"/>
      <c r="N764" s="7"/>
      <c r="O764" s="7"/>
      <c r="P764" s="7"/>
      <c r="Q764" s="7"/>
      <c r="R764" s="7"/>
      <c r="S764" s="7"/>
      <c r="T764" s="7"/>
      <c r="U764" s="7"/>
      <c r="V764" s="7"/>
      <c r="W764" s="7"/>
    </row>
    <row r="765" ht="14.25" customHeight="1">
      <c r="A765" s="7"/>
      <c r="B765" s="7"/>
      <c r="C765" s="49"/>
      <c r="D765" s="7"/>
      <c r="E765" s="7"/>
      <c r="F765" s="7"/>
      <c r="G765" s="7"/>
      <c r="H765" s="7"/>
      <c r="I765" s="7"/>
      <c r="J765" s="7"/>
      <c r="K765" s="7"/>
      <c r="L765" s="7"/>
      <c r="M765" s="7"/>
      <c r="N765" s="7"/>
      <c r="O765" s="7"/>
      <c r="P765" s="7"/>
      <c r="Q765" s="7"/>
      <c r="R765" s="7"/>
      <c r="S765" s="7"/>
      <c r="T765" s="7"/>
      <c r="U765" s="7"/>
      <c r="V765" s="7"/>
      <c r="W765" s="7"/>
    </row>
    <row r="766" ht="14.25" customHeight="1">
      <c r="A766" s="7"/>
      <c r="B766" s="7"/>
      <c r="C766" s="49"/>
      <c r="D766" s="7"/>
      <c r="E766" s="7"/>
      <c r="F766" s="7"/>
      <c r="G766" s="7"/>
      <c r="H766" s="7"/>
      <c r="I766" s="7"/>
      <c r="J766" s="7"/>
      <c r="K766" s="7"/>
      <c r="L766" s="7"/>
      <c r="M766" s="7"/>
      <c r="N766" s="7"/>
      <c r="O766" s="7"/>
      <c r="P766" s="7"/>
      <c r="Q766" s="7"/>
      <c r="R766" s="7"/>
      <c r="S766" s="7"/>
      <c r="T766" s="7"/>
      <c r="U766" s="7"/>
      <c r="V766" s="7"/>
      <c r="W766" s="7"/>
    </row>
    <row r="767" ht="14.25" customHeight="1">
      <c r="A767" s="7"/>
      <c r="B767" s="7"/>
      <c r="C767" s="49"/>
      <c r="D767" s="7"/>
      <c r="E767" s="7"/>
      <c r="F767" s="7"/>
      <c r="G767" s="7"/>
      <c r="H767" s="7"/>
      <c r="I767" s="7"/>
      <c r="J767" s="7"/>
      <c r="K767" s="7"/>
      <c r="L767" s="7"/>
      <c r="M767" s="7"/>
      <c r="N767" s="7"/>
      <c r="O767" s="7"/>
      <c r="P767" s="7"/>
      <c r="Q767" s="7"/>
      <c r="R767" s="7"/>
      <c r="S767" s="7"/>
      <c r="T767" s="7"/>
      <c r="U767" s="7"/>
      <c r="V767" s="7"/>
      <c r="W767" s="7"/>
    </row>
    <row r="768" ht="14.25" customHeight="1">
      <c r="A768" s="7"/>
      <c r="B768" s="7"/>
      <c r="C768" s="49"/>
      <c r="D768" s="7"/>
      <c r="E768" s="7"/>
      <c r="F768" s="7"/>
      <c r="G768" s="7"/>
      <c r="H768" s="7"/>
      <c r="I768" s="7"/>
      <c r="J768" s="7"/>
      <c r="K768" s="7"/>
      <c r="L768" s="7"/>
      <c r="M768" s="7"/>
      <c r="N768" s="7"/>
      <c r="O768" s="7"/>
      <c r="P768" s="7"/>
      <c r="Q768" s="7"/>
      <c r="R768" s="7"/>
      <c r="S768" s="7"/>
      <c r="T768" s="7"/>
      <c r="U768" s="7"/>
      <c r="V768" s="7"/>
      <c r="W768" s="7"/>
    </row>
    <row r="769" ht="14.25" customHeight="1">
      <c r="A769" s="7"/>
      <c r="B769" s="7"/>
      <c r="C769" s="49"/>
      <c r="D769" s="7"/>
      <c r="E769" s="7"/>
      <c r="F769" s="7"/>
      <c r="G769" s="7"/>
      <c r="H769" s="7"/>
      <c r="I769" s="7"/>
      <c r="J769" s="7"/>
      <c r="K769" s="7"/>
      <c r="L769" s="7"/>
      <c r="M769" s="7"/>
      <c r="N769" s="7"/>
      <c r="O769" s="7"/>
      <c r="P769" s="7"/>
      <c r="Q769" s="7"/>
      <c r="R769" s="7"/>
      <c r="S769" s="7"/>
      <c r="T769" s="7"/>
      <c r="U769" s="7"/>
      <c r="V769" s="7"/>
      <c r="W769" s="7"/>
    </row>
    <row r="770" ht="14.25" customHeight="1">
      <c r="A770" s="7"/>
      <c r="B770" s="7"/>
      <c r="C770" s="49"/>
      <c r="D770" s="7"/>
      <c r="E770" s="7"/>
      <c r="F770" s="7"/>
      <c r="G770" s="7"/>
      <c r="H770" s="7"/>
      <c r="I770" s="7"/>
      <c r="J770" s="7"/>
      <c r="K770" s="7"/>
      <c r="L770" s="7"/>
      <c r="M770" s="7"/>
      <c r="N770" s="7"/>
      <c r="O770" s="7"/>
      <c r="P770" s="7"/>
      <c r="Q770" s="7"/>
      <c r="R770" s="7"/>
      <c r="S770" s="7"/>
      <c r="T770" s="7"/>
      <c r="U770" s="7"/>
      <c r="V770" s="7"/>
      <c r="W770" s="7"/>
    </row>
    <row r="771" ht="14.25" customHeight="1">
      <c r="A771" s="7"/>
      <c r="B771" s="7"/>
      <c r="C771" s="49"/>
      <c r="D771" s="7"/>
      <c r="E771" s="7"/>
      <c r="F771" s="7"/>
      <c r="G771" s="7"/>
      <c r="H771" s="7"/>
      <c r="I771" s="7"/>
      <c r="J771" s="7"/>
      <c r="K771" s="7"/>
      <c r="L771" s="7"/>
      <c r="M771" s="7"/>
      <c r="N771" s="7"/>
      <c r="O771" s="7"/>
      <c r="P771" s="7"/>
      <c r="Q771" s="7"/>
      <c r="R771" s="7"/>
      <c r="S771" s="7"/>
      <c r="T771" s="7"/>
      <c r="U771" s="7"/>
      <c r="V771" s="7"/>
      <c r="W771" s="7"/>
    </row>
    <row r="772" ht="14.25" customHeight="1">
      <c r="A772" s="7"/>
      <c r="B772" s="7"/>
      <c r="C772" s="49"/>
      <c r="D772" s="7"/>
      <c r="E772" s="7"/>
      <c r="F772" s="7"/>
      <c r="G772" s="7"/>
      <c r="H772" s="7"/>
      <c r="I772" s="7"/>
      <c r="J772" s="7"/>
      <c r="K772" s="7"/>
      <c r="L772" s="7"/>
      <c r="M772" s="7"/>
      <c r="N772" s="7"/>
      <c r="O772" s="7"/>
      <c r="P772" s="7"/>
      <c r="Q772" s="7"/>
      <c r="R772" s="7"/>
      <c r="S772" s="7"/>
      <c r="T772" s="7"/>
      <c r="U772" s="7"/>
      <c r="V772" s="7"/>
      <c r="W772" s="7"/>
    </row>
    <row r="773" ht="14.25" customHeight="1">
      <c r="A773" s="7"/>
      <c r="B773" s="7"/>
      <c r="C773" s="49"/>
      <c r="D773" s="7"/>
      <c r="E773" s="7"/>
      <c r="F773" s="7"/>
      <c r="G773" s="7"/>
      <c r="H773" s="7"/>
      <c r="I773" s="7"/>
      <c r="J773" s="7"/>
      <c r="K773" s="7"/>
      <c r="L773" s="7"/>
      <c r="M773" s="7"/>
      <c r="N773" s="7"/>
      <c r="O773" s="7"/>
      <c r="P773" s="7"/>
      <c r="Q773" s="7"/>
      <c r="R773" s="7"/>
      <c r="S773" s="7"/>
      <c r="T773" s="7"/>
      <c r="U773" s="7"/>
      <c r="V773" s="7"/>
      <c r="W773" s="7"/>
    </row>
    <row r="774" ht="14.25" customHeight="1">
      <c r="A774" s="7"/>
      <c r="B774" s="7"/>
      <c r="C774" s="49"/>
      <c r="D774" s="7"/>
      <c r="E774" s="7"/>
      <c r="F774" s="7"/>
      <c r="G774" s="7"/>
      <c r="H774" s="7"/>
      <c r="I774" s="7"/>
      <c r="J774" s="7"/>
      <c r="K774" s="7"/>
      <c r="L774" s="7"/>
      <c r="M774" s="7"/>
      <c r="N774" s="7"/>
      <c r="O774" s="7"/>
      <c r="P774" s="7"/>
      <c r="Q774" s="7"/>
      <c r="R774" s="7"/>
      <c r="S774" s="7"/>
      <c r="T774" s="7"/>
      <c r="U774" s="7"/>
      <c r="V774" s="7"/>
      <c r="W774" s="7"/>
    </row>
    <row r="775" ht="14.25" customHeight="1">
      <c r="A775" s="7"/>
      <c r="B775" s="7"/>
      <c r="C775" s="49"/>
      <c r="D775" s="7"/>
      <c r="E775" s="7"/>
      <c r="F775" s="7"/>
      <c r="G775" s="7"/>
      <c r="H775" s="7"/>
      <c r="I775" s="7"/>
      <c r="J775" s="7"/>
      <c r="K775" s="7"/>
      <c r="L775" s="7"/>
      <c r="M775" s="7"/>
      <c r="N775" s="7"/>
      <c r="O775" s="7"/>
      <c r="P775" s="7"/>
      <c r="Q775" s="7"/>
      <c r="R775" s="7"/>
      <c r="S775" s="7"/>
      <c r="T775" s="7"/>
      <c r="U775" s="7"/>
      <c r="V775" s="7"/>
      <c r="W775" s="7"/>
    </row>
    <row r="776" ht="14.25" customHeight="1">
      <c r="A776" s="7"/>
      <c r="B776" s="7"/>
      <c r="C776" s="49"/>
      <c r="D776" s="7"/>
      <c r="E776" s="7"/>
      <c r="F776" s="7"/>
      <c r="G776" s="7"/>
      <c r="H776" s="7"/>
      <c r="I776" s="7"/>
      <c r="J776" s="7"/>
      <c r="K776" s="7"/>
      <c r="L776" s="7"/>
      <c r="M776" s="7"/>
      <c r="N776" s="7"/>
      <c r="O776" s="7"/>
      <c r="P776" s="7"/>
      <c r="Q776" s="7"/>
      <c r="R776" s="7"/>
      <c r="S776" s="7"/>
      <c r="T776" s="7"/>
      <c r="U776" s="7"/>
      <c r="V776" s="7"/>
      <c r="W776" s="7"/>
    </row>
    <row r="777" ht="14.25" customHeight="1">
      <c r="A777" s="7"/>
      <c r="B777" s="7"/>
      <c r="C777" s="49"/>
      <c r="D777" s="7"/>
      <c r="E777" s="7"/>
      <c r="F777" s="7"/>
      <c r="G777" s="7"/>
      <c r="H777" s="7"/>
      <c r="I777" s="7"/>
      <c r="J777" s="7"/>
      <c r="K777" s="7"/>
      <c r="L777" s="7"/>
      <c r="M777" s="7"/>
      <c r="N777" s="7"/>
      <c r="O777" s="7"/>
      <c r="P777" s="7"/>
      <c r="Q777" s="7"/>
      <c r="R777" s="7"/>
      <c r="S777" s="7"/>
      <c r="T777" s="7"/>
      <c r="U777" s="7"/>
      <c r="V777" s="7"/>
      <c r="W777" s="7"/>
    </row>
    <row r="778" ht="14.25" customHeight="1">
      <c r="A778" s="7"/>
      <c r="B778" s="7"/>
      <c r="C778" s="49"/>
      <c r="D778" s="7"/>
      <c r="E778" s="7"/>
      <c r="F778" s="7"/>
      <c r="G778" s="7"/>
      <c r="H778" s="7"/>
      <c r="I778" s="7"/>
      <c r="J778" s="7"/>
      <c r="K778" s="7"/>
      <c r="L778" s="7"/>
      <c r="M778" s="7"/>
      <c r="N778" s="7"/>
      <c r="O778" s="7"/>
      <c r="P778" s="7"/>
      <c r="Q778" s="7"/>
      <c r="R778" s="7"/>
      <c r="S778" s="7"/>
      <c r="T778" s="7"/>
      <c r="U778" s="7"/>
      <c r="V778" s="7"/>
      <c r="W778" s="7"/>
    </row>
    <row r="779" ht="14.25" customHeight="1">
      <c r="A779" s="7"/>
      <c r="B779" s="7"/>
      <c r="C779" s="49"/>
      <c r="D779" s="7"/>
      <c r="E779" s="7"/>
      <c r="F779" s="7"/>
      <c r="G779" s="7"/>
      <c r="H779" s="7"/>
      <c r="I779" s="7"/>
      <c r="J779" s="7"/>
      <c r="K779" s="7"/>
      <c r="L779" s="7"/>
      <c r="M779" s="7"/>
      <c r="N779" s="7"/>
      <c r="O779" s="7"/>
      <c r="P779" s="7"/>
      <c r="Q779" s="7"/>
      <c r="R779" s="7"/>
      <c r="S779" s="7"/>
      <c r="T779" s="7"/>
      <c r="U779" s="7"/>
      <c r="V779" s="7"/>
      <c r="W779" s="7"/>
    </row>
    <row r="780" ht="14.25" customHeight="1">
      <c r="A780" s="7"/>
      <c r="B780" s="7"/>
      <c r="C780" s="49"/>
      <c r="D780" s="7"/>
      <c r="E780" s="7"/>
      <c r="F780" s="7"/>
      <c r="G780" s="7"/>
      <c r="H780" s="7"/>
      <c r="I780" s="7"/>
      <c r="J780" s="7"/>
      <c r="K780" s="7"/>
      <c r="L780" s="7"/>
      <c r="M780" s="7"/>
      <c r="N780" s="7"/>
      <c r="O780" s="7"/>
      <c r="P780" s="7"/>
      <c r="Q780" s="7"/>
      <c r="R780" s="7"/>
      <c r="S780" s="7"/>
      <c r="T780" s="7"/>
      <c r="U780" s="7"/>
      <c r="V780" s="7"/>
      <c r="W780" s="7"/>
    </row>
    <row r="781" ht="14.25" customHeight="1">
      <c r="A781" s="7"/>
      <c r="B781" s="7"/>
      <c r="C781" s="49"/>
      <c r="D781" s="7"/>
      <c r="E781" s="7"/>
      <c r="F781" s="7"/>
      <c r="G781" s="7"/>
      <c r="H781" s="7"/>
      <c r="I781" s="7"/>
      <c r="J781" s="7"/>
      <c r="K781" s="7"/>
      <c r="L781" s="7"/>
      <c r="M781" s="7"/>
      <c r="N781" s="7"/>
      <c r="O781" s="7"/>
      <c r="P781" s="7"/>
      <c r="Q781" s="7"/>
      <c r="R781" s="7"/>
      <c r="S781" s="7"/>
      <c r="T781" s="7"/>
      <c r="U781" s="7"/>
      <c r="V781" s="7"/>
      <c r="W781" s="7"/>
    </row>
    <row r="782" ht="14.25" customHeight="1">
      <c r="A782" s="7"/>
      <c r="B782" s="7"/>
      <c r="C782" s="49"/>
      <c r="D782" s="7"/>
      <c r="E782" s="7"/>
      <c r="F782" s="7"/>
      <c r="G782" s="7"/>
      <c r="H782" s="7"/>
      <c r="I782" s="7"/>
      <c r="J782" s="7"/>
      <c r="K782" s="7"/>
      <c r="L782" s="7"/>
      <c r="M782" s="7"/>
      <c r="N782" s="7"/>
      <c r="O782" s="7"/>
      <c r="P782" s="7"/>
      <c r="Q782" s="7"/>
      <c r="R782" s="7"/>
      <c r="S782" s="7"/>
      <c r="T782" s="7"/>
      <c r="U782" s="7"/>
      <c r="V782" s="7"/>
      <c r="W782" s="7"/>
    </row>
    <row r="783" ht="14.25" customHeight="1">
      <c r="A783" s="7"/>
      <c r="B783" s="7"/>
      <c r="C783" s="49"/>
      <c r="D783" s="7"/>
      <c r="E783" s="7"/>
      <c r="F783" s="7"/>
      <c r="G783" s="7"/>
      <c r="H783" s="7"/>
      <c r="I783" s="7"/>
      <c r="J783" s="7"/>
      <c r="K783" s="7"/>
      <c r="L783" s="7"/>
      <c r="M783" s="7"/>
      <c r="N783" s="7"/>
      <c r="O783" s="7"/>
      <c r="P783" s="7"/>
      <c r="Q783" s="7"/>
      <c r="R783" s="7"/>
      <c r="S783" s="7"/>
      <c r="T783" s="7"/>
      <c r="U783" s="7"/>
      <c r="V783" s="7"/>
      <c r="W783" s="7"/>
    </row>
    <row r="784" ht="14.25" customHeight="1">
      <c r="A784" s="7"/>
      <c r="B784" s="7"/>
      <c r="C784" s="49"/>
      <c r="D784" s="7"/>
      <c r="E784" s="7"/>
      <c r="F784" s="7"/>
      <c r="G784" s="7"/>
      <c r="H784" s="7"/>
      <c r="I784" s="7"/>
      <c r="J784" s="7"/>
      <c r="K784" s="7"/>
      <c r="L784" s="7"/>
      <c r="M784" s="7"/>
      <c r="N784" s="7"/>
      <c r="O784" s="7"/>
      <c r="P784" s="7"/>
      <c r="Q784" s="7"/>
      <c r="R784" s="7"/>
      <c r="S784" s="7"/>
      <c r="T784" s="7"/>
      <c r="U784" s="7"/>
      <c r="V784" s="7"/>
      <c r="W784" s="7"/>
    </row>
    <row r="785" ht="14.25" customHeight="1">
      <c r="A785" s="7"/>
      <c r="B785" s="7"/>
      <c r="C785" s="49"/>
      <c r="D785" s="7"/>
      <c r="E785" s="7"/>
      <c r="F785" s="7"/>
      <c r="G785" s="7"/>
      <c r="H785" s="7"/>
      <c r="I785" s="7"/>
      <c r="J785" s="7"/>
      <c r="K785" s="7"/>
      <c r="L785" s="7"/>
      <c r="M785" s="7"/>
      <c r="N785" s="7"/>
      <c r="O785" s="7"/>
      <c r="P785" s="7"/>
      <c r="Q785" s="7"/>
      <c r="R785" s="7"/>
      <c r="S785" s="7"/>
      <c r="T785" s="7"/>
      <c r="U785" s="7"/>
      <c r="V785" s="7"/>
      <c r="W785" s="7"/>
    </row>
    <row r="786" ht="14.25" customHeight="1">
      <c r="A786" s="7"/>
      <c r="B786" s="7"/>
      <c r="C786" s="49"/>
      <c r="D786" s="7"/>
      <c r="E786" s="7"/>
      <c r="F786" s="7"/>
      <c r="G786" s="7"/>
      <c r="H786" s="7"/>
      <c r="I786" s="7"/>
      <c r="J786" s="7"/>
      <c r="K786" s="7"/>
      <c r="L786" s="7"/>
      <c r="M786" s="7"/>
      <c r="N786" s="7"/>
      <c r="O786" s="7"/>
      <c r="P786" s="7"/>
      <c r="Q786" s="7"/>
      <c r="R786" s="7"/>
      <c r="S786" s="7"/>
      <c r="T786" s="7"/>
      <c r="U786" s="7"/>
      <c r="V786" s="7"/>
      <c r="W786" s="7"/>
    </row>
    <row r="787" ht="14.25" customHeight="1">
      <c r="A787" s="7"/>
      <c r="B787" s="7"/>
      <c r="C787" s="49"/>
      <c r="D787" s="7"/>
      <c r="E787" s="7"/>
      <c r="F787" s="7"/>
      <c r="G787" s="7"/>
      <c r="H787" s="7"/>
      <c r="I787" s="7"/>
      <c r="J787" s="7"/>
      <c r="K787" s="7"/>
      <c r="L787" s="7"/>
      <c r="M787" s="7"/>
      <c r="N787" s="7"/>
      <c r="O787" s="7"/>
      <c r="P787" s="7"/>
      <c r="Q787" s="7"/>
      <c r="R787" s="7"/>
      <c r="S787" s="7"/>
      <c r="T787" s="7"/>
      <c r="U787" s="7"/>
      <c r="V787" s="7"/>
      <c r="W787" s="7"/>
    </row>
    <row r="788" ht="14.25" customHeight="1">
      <c r="A788" s="7"/>
      <c r="B788" s="7"/>
      <c r="C788" s="49"/>
      <c r="D788" s="7"/>
      <c r="E788" s="7"/>
      <c r="F788" s="7"/>
      <c r="G788" s="7"/>
      <c r="H788" s="7"/>
      <c r="I788" s="7"/>
      <c r="J788" s="7"/>
      <c r="K788" s="7"/>
      <c r="L788" s="7"/>
      <c r="M788" s="7"/>
      <c r="N788" s="7"/>
      <c r="O788" s="7"/>
      <c r="P788" s="7"/>
      <c r="Q788" s="7"/>
      <c r="R788" s="7"/>
      <c r="S788" s="7"/>
      <c r="T788" s="7"/>
      <c r="U788" s="7"/>
      <c r="V788" s="7"/>
      <c r="W788" s="7"/>
    </row>
    <row r="789" ht="14.25" customHeight="1">
      <c r="A789" s="7"/>
      <c r="B789" s="7"/>
      <c r="C789" s="49"/>
      <c r="D789" s="7"/>
      <c r="E789" s="7"/>
      <c r="F789" s="7"/>
      <c r="G789" s="7"/>
      <c r="H789" s="7"/>
      <c r="I789" s="7"/>
      <c r="J789" s="7"/>
      <c r="K789" s="7"/>
      <c r="L789" s="7"/>
      <c r="M789" s="7"/>
      <c r="N789" s="7"/>
      <c r="O789" s="7"/>
      <c r="P789" s="7"/>
      <c r="Q789" s="7"/>
      <c r="R789" s="7"/>
      <c r="S789" s="7"/>
      <c r="T789" s="7"/>
      <c r="U789" s="7"/>
      <c r="V789" s="7"/>
      <c r="W789" s="7"/>
    </row>
    <row r="790" ht="14.25" customHeight="1">
      <c r="A790" s="7"/>
      <c r="B790" s="7"/>
      <c r="C790" s="49"/>
      <c r="D790" s="7"/>
      <c r="E790" s="7"/>
      <c r="F790" s="7"/>
      <c r="G790" s="7"/>
      <c r="H790" s="7"/>
      <c r="I790" s="7"/>
      <c r="J790" s="7"/>
      <c r="K790" s="7"/>
      <c r="L790" s="7"/>
      <c r="M790" s="7"/>
      <c r="N790" s="7"/>
      <c r="O790" s="7"/>
      <c r="P790" s="7"/>
      <c r="Q790" s="7"/>
      <c r="R790" s="7"/>
      <c r="S790" s="7"/>
      <c r="T790" s="7"/>
      <c r="U790" s="7"/>
      <c r="V790" s="7"/>
      <c r="W790" s="7"/>
    </row>
    <row r="791" ht="14.25" customHeight="1">
      <c r="A791" s="7"/>
      <c r="B791" s="7"/>
      <c r="C791" s="49"/>
      <c r="D791" s="7"/>
      <c r="E791" s="7"/>
      <c r="F791" s="7"/>
      <c r="G791" s="7"/>
      <c r="H791" s="7"/>
      <c r="I791" s="7"/>
      <c r="J791" s="7"/>
      <c r="K791" s="7"/>
      <c r="L791" s="7"/>
      <c r="M791" s="7"/>
      <c r="N791" s="7"/>
      <c r="O791" s="7"/>
      <c r="P791" s="7"/>
      <c r="Q791" s="7"/>
      <c r="R791" s="7"/>
      <c r="S791" s="7"/>
      <c r="T791" s="7"/>
      <c r="U791" s="7"/>
      <c r="V791" s="7"/>
      <c r="W791" s="7"/>
    </row>
    <row r="792" ht="14.25" customHeight="1">
      <c r="A792" s="7"/>
      <c r="B792" s="7"/>
      <c r="C792" s="49"/>
      <c r="D792" s="7"/>
      <c r="E792" s="7"/>
      <c r="F792" s="7"/>
      <c r="G792" s="7"/>
      <c r="H792" s="7"/>
      <c r="I792" s="7"/>
      <c r="J792" s="7"/>
      <c r="K792" s="7"/>
      <c r="L792" s="7"/>
      <c r="M792" s="7"/>
      <c r="N792" s="7"/>
      <c r="O792" s="7"/>
      <c r="P792" s="7"/>
      <c r="Q792" s="7"/>
      <c r="R792" s="7"/>
      <c r="S792" s="7"/>
      <c r="T792" s="7"/>
      <c r="U792" s="7"/>
      <c r="V792" s="7"/>
      <c r="W792" s="7"/>
    </row>
    <row r="793" ht="14.25" customHeight="1">
      <c r="A793" s="7"/>
      <c r="B793" s="7"/>
      <c r="C793" s="49"/>
      <c r="D793" s="7"/>
      <c r="E793" s="7"/>
      <c r="F793" s="7"/>
      <c r="G793" s="7"/>
      <c r="H793" s="7"/>
      <c r="I793" s="7"/>
      <c r="J793" s="7"/>
      <c r="K793" s="7"/>
      <c r="L793" s="7"/>
      <c r="M793" s="7"/>
      <c r="N793" s="7"/>
      <c r="O793" s="7"/>
      <c r="P793" s="7"/>
      <c r="Q793" s="7"/>
      <c r="R793" s="7"/>
      <c r="S793" s="7"/>
      <c r="T793" s="7"/>
      <c r="U793" s="7"/>
      <c r="V793" s="7"/>
      <c r="W793" s="7"/>
    </row>
    <row r="794" ht="14.25" customHeight="1">
      <c r="A794" s="7"/>
      <c r="B794" s="7"/>
      <c r="C794" s="49"/>
      <c r="D794" s="7"/>
      <c r="E794" s="7"/>
      <c r="F794" s="7"/>
      <c r="G794" s="7"/>
      <c r="H794" s="7"/>
      <c r="I794" s="7"/>
      <c r="J794" s="7"/>
      <c r="K794" s="7"/>
      <c r="L794" s="7"/>
      <c r="M794" s="7"/>
      <c r="N794" s="7"/>
      <c r="O794" s="7"/>
      <c r="P794" s="7"/>
      <c r="Q794" s="7"/>
      <c r="R794" s="7"/>
      <c r="S794" s="7"/>
      <c r="T794" s="7"/>
      <c r="U794" s="7"/>
      <c r="V794" s="7"/>
      <c r="W794" s="7"/>
    </row>
    <row r="795" ht="14.25" customHeight="1">
      <c r="A795" s="7"/>
      <c r="B795" s="7"/>
      <c r="C795" s="49"/>
      <c r="D795" s="7"/>
      <c r="E795" s="7"/>
      <c r="F795" s="7"/>
      <c r="G795" s="7"/>
      <c r="H795" s="7"/>
      <c r="I795" s="7"/>
      <c r="J795" s="7"/>
      <c r="K795" s="7"/>
      <c r="L795" s="7"/>
      <c r="M795" s="7"/>
      <c r="N795" s="7"/>
      <c r="O795" s="7"/>
      <c r="P795" s="7"/>
      <c r="Q795" s="7"/>
      <c r="R795" s="7"/>
      <c r="S795" s="7"/>
      <c r="T795" s="7"/>
      <c r="U795" s="7"/>
      <c r="V795" s="7"/>
      <c r="W795" s="7"/>
    </row>
    <row r="796" ht="14.25" customHeight="1">
      <c r="A796" s="7"/>
      <c r="B796" s="7"/>
      <c r="C796" s="49"/>
      <c r="D796" s="7"/>
      <c r="E796" s="7"/>
      <c r="F796" s="7"/>
      <c r="G796" s="7"/>
      <c r="H796" s="7"/>
      <c r="I796" s="7"/>
      <c r="J796" s="7"/>
      <c r="K796" s="7"/>
      <c r="L796" s="7"/>
      <c r="M796" s="7"/>
      <c r="N796" s="7"/>
      <c r="O796" s="7"/>
      <c r="P796" s="7"/>
      <c r="Q796" s="7"/>
      <c r="R796" s="7"/>
      <c r="S796" s="7"/>
      <c r="T796" s="7"/>
      <c r="U796" s="7"/>
      <c r="V796" s="7"/>
      <c r="W796" s="7"/>
    </row>
    <row r="797" ht="14.25" customHeight="1">
      <c r="A797" s="7"/>
      <c r="B797" s="7"/>
      <c r="C797" s="49"/>
      <c r="D797" s="7"/>
      <c r="E797" s="7"/>
      <c r="F797" s="7"/>
      <c r="G797" s="7"/>
      <c r="H797" s="7"/>
      <c r="I797" s="7"/>
      <c r="J797" s="7"/>
      <c r="K797" s="7"/>
      <c r="L797" s="7"/>
      <c r="M797" s="7"/>
      <c r="N797" s="7"/>
      <c r="O797" s="7"/>
      <c r="P797" s="7"/>
      <c r="Q797" s="7"/>
      <c r="R797" s="7"/>
      <c r="S797" s="7"/>
      <c r="T797" s="7"/>
      <c r="U797" s="7"/>
      <c r="V797" s="7"/>
      <c r="W797" s="7"/>
    </row>
    <row r="798" ht="14.25" customHeight="1">
      <c r="A798" s="7"/>
      <c r="B798" s="7"/>
      <c r="C798" s="49"/>
      <c r="D798" s="7"/>
      <c r="E798" s="7"/>
      <c r="F798" s="7"/>
      <c r="G798" s="7"/>
      <c r="H798" s="7"/>
      <c r="I798" s="7"/>
      <c r="J798" s="7"/>
      <c r="K798" s="7"/>
      <c r="L798" s="7"/>
      <c r="M798" s="7"/>
      <c r="N798" s="7"/>
      <c r="O798" s="7"/>
      <c r="P798" s="7"/>
      <c r="Q798" s="7"/>
      <c r="R798" s="7"/>
      <c r="S798" s="7"/>
      <c r="T798" s="7"/>
      <c r="U798" s="7"/>
      <c r="V798" s="7"/>
      <c r="W798" s="7"/>
    </row>
    <row r="799" ht="14.25" customHeight="1">
      <c r="A799" s="7"/>
      <c r="B799" s="7"/>
      <c r="C799" s="49"/>
      <c r="D799" s="7"/>
      <c r="E799" s="7"/>
      <c r="F799" s="7"/>
      <c r="G799" s="7"/>
      <c r="H799" s="7"/>
      <c r="I799" s="7"/>
      <c r="J799" s="7"/>
      <c r="K799" s="7"/>
      <c r="L799" s="7"/>
      <c r="M799" s="7"/>
      <c r="N799" s="7"/>
      <c r="O799" s="7"/>
      <c r="P799" s="7"/>
      <c r="Q799" s="7"/>
      <c r="R799" s="7"/>
      <c r="S799" s="7"/>
      <c r="T799" s="7"/>
      <c r="U799" s="7"/>
      <c r="V799" s="7"/>
      <c r="W799" s="7"/>
    </row>
    <row r="800" ht="14.25" customHeight="1">
      <c r="A800" s="7"/>
      <c r="B800" s="7"/>
      <c r="C800" s="49"/>
      <c r="D800" s="7"/>
      <c r="E800" s="7"/>
      <c r="F800" s="7"/>
      <c r="G800" s="7"/>
      <c r="H800" s="7"/>
      <c r="I800" s="7"/>
      <c r="J800" s="7"/>
      <c r="K800" s="7"/>
      <c r="L800" s="7"/>
      <c r="M800" s="7"/>
      <c r="N800" s="7"/>
      <c r="O800" s="7"/>
      <c r="P800" s="7"/>
      <c r="Q800" s="7"/>
      <c r="R800" s="7"/>
      <c r="S800" s="7"/>
      <c r="T800" s="7"/>
      <c r="U800" s="7"/>
      <c r="V800" s="7"/>
      <c r="W800" s="7"/>
    </row>
    <row r="801" ht="14.25" customHeight="1">
      <c r="A801" s="7"/>
      <c r="B801" s="7"/>
      <c r="C801" s="49"/>
      <c r="D801" s="7"/>
      <c r="E801" s="7"/>
      <c r="F801" s="7"/>
      <c r="G801" s="7"/>
      <c r="H801" s="7"/>
      <c r="I801" s="7"/>
      <c r="J801" s="7"/>
      <c r="K801" s="7"/>
      <c r="L801" s="7"/>
      <c r="M801" s="7"/>
      <c r="N801" s="7"/>
      <c r="O801" s="7"/>
      <c r="P801" s="7"/>
      <c r="Q801" s="7"/>
      <c r="R801" s="7"/>
      <c r="S801" s="7"/>
      <c r="T801" s="7"/>
      <c r="U801" s="7"/>
      <c r="V801" s="7"/>
      <c r="W801" s="7"/>
    </row>
    <row r="802" ht="14.25" customHeight="1">
      <c r="A802" s="7"/>
      <c r="B802" s="7"/>
      <c r="C802" s="49"/>
      <c r="D802" s="7"/>
      <c r="E802" s="7"/>
      <c r="F802" s="7"/>
      <c r="G802" s="7"/>
      <c r="H802" s="7"/>
      <c r="I802" s="7"/>
      <c r="J802" s="7"/>
      <c r="K802" s="7"/>
      <c r="L802" s="7"/>
      <c r="M802" s="7"/>
      <c r="N802" s="7"/>
      <c r="O802" s="7"/>
      <c r="P802" s="7"/>
      <c r="Q802" s="7"/>
      <c r="R802" s="7"/>
      <c r="S802" s="7"/>
      <c r="T802" s="7"/>
      <c r="U802" s="7"/>
      <c r="V802" s="7"/>
      <c r="W802" s="7"/>
    </row>
    <row r="803" ht="14.25" customHeight="1">
      <c r="A803" s="7"/>
      <c r="B803" s="7"/>
      <c r="C803" s="49"/>
      <c r="D803" s="7"/>
      <c r="E803" s="7"/>
      <c r="F803" s="7"/>
      <c r="G803" s="7"/>
      <c r="H803" s="7"/>
      <c r="I803" s="7"/>
      <c r="J803" s="7"/>
      <c r="K803" s="7"/>
      <c r="L803" s="7"/>
      <c r="M803" s="7"/>
      <c r="N803" s="7"/>
      <c r="O803" s="7"/>
      <c r="P803" s="7"/>
      <c r="Q803" s="7"/>
      <c r="R803" s="7"/>
      <c r="S803" s="7"/>
      <c r="T803" s="7"/>
      <c r="U803" s="7"/>
      <c r="V803" s="7"/>
      <c r="W803" s="7"/>
    </row>
    <row r="804" ht="14.25" customHeight="1">
      <c r="A804" s="7"/>
      <c r="B804" s="7"/>
      <c r="C804" s="49"/>
      <c r="D804" s="7"/>
      <c r="E804" s="7"/>
      <c r="F804" s="7"/>
      <c r="G804" s="7"/>
      <c r="H804" s="7"/>
      <c r="I804" s="7"/>
      <c r="J804" s="7"/>
      <c r="K804" s="7"/>
      <c r="L804" s="7"/>
      <c r="M804" s="7"/>
      <c r="N804" s="7"/>
      <c r="O804" s="7"/>
      <c r="P804" s="7"/>
      <c r="Q804" s="7"/>
      <c r="R804" s="7"/>
      <c r="S804" s="7"/>
      <c r="T804" s="7"/>
      <c r="U804" s="7"/>
      <c r="V804" s="7"/>
      <c r="W804" s="7"/>
    </row>
    <row r="805" ht="14.25" customHeight="1">
      <c r="A805" s="7"/>
      <c r="B805" s="7"/>
      <c r="C805" s="49"/>
      <c r="D805" s="7"/>
      <c r="E805" s="7"/>
      <c r="F805" s="7"/>
      <c r="G805" s="7"/>
      <c r="H805" s="7"/>
      <c r="I805" s="7"/>
      <c r="J805" s="7"/>
      <c r="K805" s="7"/>
      <c r="L805" s="7"/>
      <c r="M805" s="7"/>
      <c r="N805" s="7"/>
      <c r="O805" s="7"/>
      <c r="P805" s="7"/>
      <c r="Q805" s="7"/>
      <c r="R805" s="7"/>
      <c r="S805" s="7"/>
      <c r="T805" s="7"/>
      <c r="U805" s="7"/>
      <c r="V805" s="7"/>
      <c r="W805" s="7"/>
    </row>
    <row r="806" ht="14.25" customHeight="1">
      <c r="A806" s="7"/>
      <c r="B806" s="7"/>
      <c r="C806" s="49"/>
      <c r="D806" s="7"/>
      <c r="E806" s="7"/>
      <c r="F806" s="7"/>
      <c r="G806" s="7"/>
      <c r="H806" s="7"/>
      <c r="I806" s="7"/>
      <c r="J806" s="7"/>
      <c r="K806" s="7"/>
      <c r="L806" s="7"/>
      <c r="M806" s="7"/>
      <c r="N806" s="7"/>
      <c r="O806" s="7"/>
      <c r="P806" s="7"/>
      <c r="Q806" s="7"/>
      <c r="R806" s="7"/>
      <c r="S806" s="7"/>
      <c r="T806" s="7"/>
      <c r="U806" s="7"/>
      <c r="V806" s="7"/>
      <c r="W806" s="7"/>
    </row>
    <row r="807" ht="14.25" customHeight="1">
      <c r="A807" s="7"/>
      <c r="B807" s="7"/>
      <c r="C807" s="49"/>
      <c r="D807" s="7"/>
      <c r="E807" s="7"/>
      <c r="F807" s="7"/>
      <c r="G807" s="7"/>
      <c r="H807" s="7"/>
      <c r="I807" s="7"/>
      <c r="J807" s="7"/>
      <c r="K807" s="7"/>
      <c r="L807" s="7"/>
      <c r="M807" s="7"/>
      <c r="N807" s="7"/>
      <c r="O807" s="7"/>
      <c r="P807" s="7"/>
      <c r="Q807" s="7"/>
      <c r="R807" s="7"/>
      <c r="S807" s="7"/>
      <c r="T807" s="7"/>
      <c r="U807" s="7"/>
      <c r="V807" s="7"/>
      <c r="W807" s="7"/>
    </row>
    <row r="808" ht="14.25" customHeight="1">
      <c r="A808" s="7"/>
      <c r="B808" s="7"/>
      <c r="C808" s="49"/>
      <c r="D808" s="7"/>
      <c r="E808" s="7"/>
      <c r="F808" s="7"/>
      <c r="G808" s="7"/>
      <c r="H808" s="7"/>
      <c r="I808" s="7"/>
      <c r="J808" s="7"/>
      <c r="K808" s="7"/>
      <c r="L808" s="7"/>
      <c r="M808" s="7"/>
      <c r="N808" s="7"/>
      <c r="O808" s="7"/>
      <c r="P808" s="7"/>
      <c r="Q808" s="7"/>
      <c r="R808" s="7"/>
      <c r="S808" s="7"/>
      <c r="T808" s="7"/>
      <c r="U808" s="7"/>
      <c r="V808" s="7"/>
      <c r="W808" s="7"/>
    </row>
    <row r="809" ht="14.25" customHeight="1">
      <c r="A809" s="7"/>
      <c r="B809" s="7"/>
      <c r="C809" s="49"/>
      <c r="D809" s="7"/>
      <c r="E809" s="7"/>
      <c r="F809" s="7"/>
      <c r="G809" s="7"/>
      <c r="H809" s="7"/>
      <c r="I809" s="7"/>
      <c r="J809" s="7"/>
      <c r="K809" s="7"/>
      <c r="L809" s="7"/>
      <c r="M809" s="7"/>
      <c r="N809" s="7"/>
      <c r="O809" s="7"/>
      <c r="P809" s="7"/>
      <c r="Q809" s="7"/>
      <c r="R809" s="7"/>
      <c r="S809" s="7"/>
      <c r="T809" s="7"/>
      <c r="U809" s="7"/>
      <c r="V809" s="7"/>
      <c r="W809" s="7"/>
    </row>
    <row r="810" ht="14.25" customHeight="1">
      <c r="A810" s="7"/>
      <c r="B810" s="7"/>
      <c r="C810" s="49"/>
      <c r="D810" s="7"/>
      <c r="E810" s="7"/>
      <c r="F810" s="7"/>
      <c r="G810" s="7"/>
      <c r="H810" s="7"/>
      <c r="I810" s="7"/>
      <c r="J810" s="7"/>
      <c r="K810" s="7"/>
      <c r="L810" s="7"/>
      <c r="M810" s="7"/>
      <c r="N810" s="7"/>
      <c r="O810" s="7"/>
      <c r="P810" s="7"/>
      <c r="Q810" s="7"/>
      <c r="R810" s="7"/>
      <c r="S810" s="7"/>
      <c r="T810" s="7"/>
      <c r="U810" s="7"/>
      <c r="V810" s="7"/>
      <c r="W810" s="7"/>
    </row>
    <row r="811" ht="14.25" customHeight="1">
      <c r="A811" s="7"/>
      <c r="B811" s="7"/>
      <c r="C811" s="49"/>
      <c r="D811" s="7"/>
      <c r="E811" s="7"/>
      <c r="F811" s="7"/>
      <c r="G811" s="7"/>
      <c r="H811" s="7"/>
      <c r="I811" s="7"/>
      <c r="J811" s="7"/>
      <c r="K811" s="7"/>
      <c r="L811" s="7"/>
      <c r="M811" s="7"/>
      <c r="N811" s="7"/>
      <c r="O811" s="7"/>
      <c r="P811" s="7"/>
      <c r="Q811" s="7"/>
      <c r="R811" s="7"/>
      <c r="S811" s="7"/>
      <c r="T811" s="7"/>
      <c r="U811" s="7"/>
      <c r="V811" s="7"/>
      <c r="W811" s="7"/>
    </row>
    <row r="812" ht="14.25" customHeight="1">
      <c r="A812" s="7"/>
      <c r="B812" s="7"/>
      <c r="C812" s="49"/>
      <c r="D812" s="7"/>
      <c r="E812" s="7"/>
      <c r="F812" s="7"/>
      <c r="G812" s="7"/>
      <c r="H812" s="7"/>
      <c r="I812" s="7"/>
      <c r="J812" s="7"/>
      <c r="K812" s="7"/>
      <c r="L812" s="7"/>
      <c r="M812" s="7"/>
      <c r="N812" s="7"/>
      <c r="O812" s="7"/>
      <c r="P812" s="7"/>
      <c r="Q812" s="7"/>
      <c r="R812" s="7"/>
      <c r="S812" s="7"/>
      <c r="T812" s="7"/>
      <c r="U812" s="7"/>
      <c r="V812" s="7"/>
      <c r="W812" s="7"/>
    </row>
    <row r="813" ht="14.25" customHeight="1">
      <c r="A813" s="7"/>
      <c r="B813" s="7"/>
      <c r="C813" s="49"/>
      <c r="D813" s="7"/>
      <c r="E813" s="7"/>
      <c r="F813" s="7"/>
      <c r="G813" s="7"/>
      <c r="H813" s="7"/>
      <c r="I813" s="7"/>
      <c r="J813" s="7"/>
      <c r="K813" s="7"/>
      <c r="L813" s="7"/>
      <c r="M813" s="7"/>
      <c r="N813" s="7"/>
      <c r="O813" s="7"/>
      <c r="P813" s="7"/>
      <c r="Q813" s="7"/>
      <c r="R813" s="7"/>
      <c r="S813" s="7"/>
      <c r="T813" s="7"/>
      <c r="U813" s="7"/>
      <c r="V813" s="7"/>
      <c r="W813" s="7"/>
    </row>
    <row r="814" ht="14.25" customHeight="1">
      <c r="A814" s="7"/>
      <c r="B814" s="7"/>
      <c r="C814" s="49"/>
      <c r="D814" s="7"/>
      <c r="E814" s="7"/>
      <c r="F814" s="7"/>
      <c r="G814" s="7"/>
      <c r="H814" s="7"/>
      <c r="I814" s="7"/>
      <c r="J814" s="7"/>
      <c r="K814" s="7"/>
      <c r="L814" s="7"/>
      <c r="M814" s="7"/>
      <c r="N814" s="7"/>
      <c r="O814" s="7"/>
      <c r="P814" s="7"/>
      <c r="Q814" s="7"/>
      <c r="R814" s="7"/>
      <c r="S814" s="7"/>
      <c r="T814" s="7"/>
      <c r="U814" s="7"/>
      <c r="V814" s="7"/>
      <c r="W814" s="7"/>
    </row>
    <row r="815" ht="14.25" customHeight="1">
      <c r="A815" s="7"/>
      <c r="B815" s="7"/>
      <c r="C815" s="49"/>
      <c r="D815" s="7"/>
      <c r="E815" s="7"/>
      <c r="F815" s="7"/>
      <c r="G815" s="7"/>
      <c r="H815" s="7"/>
      <c r="I815" s="7"/>
      <c r="J815" s="7"/>
      <c r="K815" s="7"/>
      <c r="L815" s="7"/>
      <c r="M815" s="7"/>
      <c r="N815" s="7"/>
      <c r="O815" s="7"/>
      <c r="P815" s="7"/>
      <c r="Q815" s="7"/>
      <c r="R815" s="7"/>
      <c r="S815" s="7"/>
      <c r="T815" s="7"/>
      <c r="U815" s="7"/>
      <c r="V815" s="7"/>
      <c r="W815" s="7"/>
    </row>
    <row r="816" ht="14.25" customHeight="1">
      <c r="A816" s="7"/>
      <c r="B816" s="7"/>
      <c r="C816" s="49"/>
      <c r="D816" s="7"/>
      <c r="E816" s="7"/>
      <c r="F816" s="7"/>
      <c r="G816" s="7"/>
      <c r="H816" s="7"/>
      <c r="I816" s="7"/>
      <c r="J816" s="7"/>
      <c r="K816" s="7"/>
      <c r="L816" s="7"/>
      <c r="M816" s="7"/>
      <c r="N816" s="7"/>
      <c r="O816" s="7"/>
      <c r="P816" s="7"/>
      <c r="Q816" s="7"/>
      <c r="R816" s="7"/>
      <c r="S816" s="7"/>
      <c r="T816" s="7"/>
      <c r="U816" s="7"/>
      <c r="V816" s="7"/>
      <c r="W816" s="7"/>
    </row>
    <row r="817" ht="14.25" customHeight="1">
      <c r="A817" s="7"/>
      <c r="B817" s="7"/>
      <c r="C817" s="49"/>
      <c r="D817" s="7"/>
      <c r="E817" s="7"/>
      <c r="F817" s="7"/>
      <c r="G817" s="7"/>
      <c r="H817" s="7"/>
      <c r="I817" s="7"/>
      <c r="J817" s="7"/>
      <c r="K817" s="7"/>
      <c r="L817" s="7"/>
      <c r="M817" s="7"/>
      <c r="N817" s="7"/>
      <c r="O817" s="7"/>
      <c r="P817" s="7"/>
      <c r="Q817" s="7"/>
      <c r="R817" s="7"/>
      <c r="S817" s="7"/>
      <c r="T817" s="7"/>
      <c r="U817" s="7"/>
      <c r="V817" s="7"/>
      <c r="W817" s="7"/>
    </row>
    <row r="818" ht="14.25" customHeight="1">
      <c r="A818" s="7"/>
      <c r="B818" s="7"/>
      <c r="C818" s="49"/>
      <c r="D818" s="7"/>
      <c r="E818" s="7"/>
      <c r="F818" s="7"/>
      <c r="G818" s="7"/>
      <c r="H818" s="7"/>
      <c r="I818" s="7"/>
      <c r="J818" s="7"/>
      <c r="K818" s="7"/>
      <c r="L818" s="7"/>
      <c r="M818" s="7"/>
      <c r="N818" s="7"/>
      <c r="O818" s="7"/>
      <c r="P818" s="7"/>
      <c r="Q818" s="7"/>
      <c r="R818" s="7"/>
      <c r="S818" s="7"/>
      <c r="T818" s="7"/>
      <c r="U818" s="7"/>
      <c r="V818" s="7"/>
      <c r="W818" s="7"/>
    </row>
    <row r="819" ht="14.25" customHeight="1">
      <c r="A819" s="7"/>
      <c r="B819" s="7"/>
      <c r="C819" s="49"/>
      <c r="D819" s="7"/>
      <c r="E819" s="7"/>
      <c r="F819" s="7"/>
      <c r="G819" s="7"/>
      <c r="H819" s="7"/>
      <c r="I819" s="7"/>
      <c r="J819" s="7"/>
      <c r="K819" s="7"/>
      <c r="L819" s="7"/>
      <c r="M819" s="7"/>
      <c r="N819" s="7"/>
      <c r="O819" s="7"/>
      <c r="P819" s="7"/>
      <c r="Q819" s="7"/>
      <c r="R819" s="7"/>
      <c r="S819" s="7"/>
      <c r="T819" s="7"/>
      <c r="U819" s="7"/>
      <c r="V819" s="7"/>
      <c r="W819" s="7"/>
    </row>
    <row r="820" ht="14.25" customHeight="1">
      <c r="A820" s="7"/>
      <c r="B820" s="7"/>
      <c r="C820" s="49"/>
      <c r="D820" s="7"/>
      <c r="E820" s="7"/>
      <c r="F820" s="7"/>
      <c r="G820" s="7"/>
      <c r="H820" s="7"/>
      <c r="I820" s="7"/>
      <c r="J820" s="7"/>
      <c r="K820" s="7"/>
      <c r="L820" s="7"/>
      <c r="M820" s="7"/>
      <c r="N820" s="7"/>
      <c r="O820" s="7"/>
      <c r="P820" s="7"/>
      <c r="Q820" s="7"/>
      <c r="R820" s="7"/>
      <c r="S820" s="7"/>
      <c r="T820" s="7"/>
      <c r="U820" s="7"/>
      <c r="V820" s="7"/>
      <c r="W820" s="7"/>
    </row>
    <row r="821" ht="14.25" customHeight="1">
      <c r="A821" s="7"/>
      <c r="B821" s="7"/>
      <c r="C821" s="49"/>
      <c r="D821" s="7"/>
      <c r="E821" s="7"/>
      <c r="F821" s="7"/>
      <c r="G821" s="7"/>
      <c r="H821" s="7"/>
      <c r="I821" s="7"/>
      <c r="J821" s="7"/>
      <c r="K821" s="7"/>
      <c r="L821" s="7"/>
      <c r="M821" s="7"/>
      <c r="N821" s="7"/>
      <c r="O821" s="7"/>
      <c r="P821" s="7"/>
      <c r="Q821" s="7"/>
      <c r="R821" s="7"/>
      <c r="S821" s="7"/>
      <c r="T821" s="7"/>
      <c r="U821" s="7"/>
      <c r="V821" s="7"/>
      <c r="W821" s="7"/>
    </row>
    <row r="822" ht="14.25" customHeight="1">
      <c r="A822" s="7"/>
      <c r="B822" s="7"/>
      <c r="C822" s="49"/>
      <c r="D822" s="7"/>
      <c r="E822" s="7"/>
      <c r="F822" s="7"/>
      <c r="G822" s="7"/>
      <c r="H822" s="7"/>
      <c r="I822" s="7"/>
      <c r="J822" s="7"/>
      <c r="K822" s="7"/>
      <c r="L822" s="7"/>
      <c r="M822" s="7"/>
      <c r="N822" s="7"/>
      <c r="O822" s="7"/>
      <c r="P822" s="7"/>
      <c r="Q822" s="7"/>
      <c r="R822" s="7"/>
      <c r="S822" s="7"/>
      <c r="T822" s="7"/>
      <c r="U822" s="7"/>
      <c r="V822" s="7"/>
      <c r="W822" s="7"/>
    </row>
    <row r="823" ht="14.25" customHeight="1">
      <c r="A823" s="7"/>
      <c r="B823" s="7"/>
      <c r="C823" s="49"/>
      <c r="D823" s="7"/>
      <c r="E823" s="7"/>
      <c r="F823" s="7"/>
      <c r="G823" s="7"/>
      <c r="H823" s="7"/>
      <c r="I823" s="7"/>
      <c r="J823" s="7"/>
      <c r="K823" s="7"/>
      <c r="L823" s="7"/>
      <c r="M823" s="7"/>
      <c r="N823" s="7"/>
      <c r="O823" s="7"/>
      <c r="P823" s="7"/>
      <c r="Q823" s="7"/>
      <c r="R823" s="7"/>
      <c r="S823" s="7"/>
      <c r="T823" s="7"/>
      <c r="U823" s="7"/>
      <c r="V823" s="7"/>
      <c r="W823" s="7"/>
    </row>
    <row r="824" ht="14.25" customHeight="1">
      <c r="A824" s="7"/>
      <c r="B824" s="7"/>
      <c r="C824" s="49"/>
      <c r="D824" s="7"/>
      <c r="E824" s="7"/>
      <c r="F824" s="7"/>
      <c r="G824" s="7"/>
      <c r="H824" s="7"/>
      <c r="I824" s="7"/>
      <c r="J824" s="7"/>
      <c r="K824" s="7"/>
      <c r="L824" s="7"/>
      <c r="M824" s="7"/>
      <c r="N824" s="7"/>
      <c r="O824" s="7"/>
      <c r="P824" s="7"/>
      <c r="Q824" s="7"/>
      <c r="R824" s="7"/>
      <c r="S824" s="7"/>
      <c r="T824" s="7"/>
      <c r="U824" s="7"/>
      <c r="V824" s="7"/>
      <c r="W824" s="7"/>
    </row>
    <row r="825" ht="14.25" customHeight="1">
      <c r="A825" s="7"/>
      <c r="B825" s="7"/>
      <c r="C825" s="49"/>
      <c r="D825" s="7"/>
      <c r="E825" s="7"/>
      <c r="F825" s="7"/>
      <c r="G825" s="7"/>
      <c r="H825" s="7"/>
      <c r="I825" s="7"/>
      <c r="J825" s="7"/>
      <c r="K825" s="7"/>
      <c r="L825" s="7"/>
      <c r="M825" s="7"/>
      <c r="N825" s="7"/>
      <c r="O825" s="7"/>
      <c r="P825" s="7"/>
      <c r="Q825" s="7"/>
      <c r="R825" s="7"/>
      <c r="S825" s="7"/>
      <c r="T825" s="7"/>
      <c r="U825" s="7"/>
      <c r="V825" s="7"/>
      <c r="W825" s="7"/>
    </row>
    <row r="826" ht="14.25" customHeight="1">
      <c r="A826" s="7"/>
      <c r="B826" s="7"/>
      <c r="C826" s="49"/>
      <c r="D826" s="7"/>
      <c r="E826" s="7"/>
      <c r="F826" s="7"/>
      <c r="G826" s="7"/>
      <c r="H826" s="7"/>
      <c r="I826" s="7"/>
      <c r="J826" s="7"/>
      <c r="K826" s="7"/>
      <c r="L826" s="7"/>
      <c r="M826" s="7"/>
      <c r="N826" s="7"/>
      <c r="O826" s="7"/>
      <c r="P826" s="7"/>
      <c r="Q826" s="7"/>
      <c r="R826" s="7"/>
      <c r="S826" s="7"/>
      <c r="T826" s="7"/>
      <c r="U826" s="7"/>
      <c r="V826" s="7"/>
      <c r="W826" s="7"/>
    </row>
    <row r="827" ht="14.25" customHeight="1">
      <c r="A827" s="7"/>
      <c r="B827" s="7"/>
      <c r="C827" s="49"/>
      <c r="D827" s="7"/>
      <c r="E827" s="7"/>
      <c r="F827" s="7"/>
      <c r="G827" s="7"/>
      <c r="H827" s="7"/>
      <c r="I827" s="7"/>
      <c r="J827" s="7"/>
      <c r="K827" s="7"/>
      <c r="L827" s="7"/>
      <c r="M827" s="7"/>
      <c r="N827" s="7"/>
      <c r="O827" s="7"/>
      <c r="P827" s="7"/>
      <c r="Q827" s="7"/>
      <c r="R827" s="7"/>
      <c r="S827" s="7"/>
      <c r="T827" s="7"/>
      <c r="U827" s="7"/>
      <c r="V827" s="7"/>
      <c r="W827" s="7"/>
    </row>
    <row r="828" ht="14.25" customHeight="1">
      <c r="A828" s="7"/>
      <c r="B828" s="7"/>
      <c r="C828" s="49"/>
      <c r="D828" s="7"/>
      <c r="E828" s="7"/>
      <c r="F828" s="7"/>
      <c r="G828" s="7"/>
      <c r="H828" s="7"/>
      <c r="I828" s="7"/>
      <c r="J828" s="7"/>
      <c r="K828" s="7"/>
      <c r="L828" s="7"/>
      <c r="M828" s="7"/>
      <c r="N828" s="7"/>
      <c r="O828" s="7"/>
      <c r="P828" s="7"/>
      <c r="Q828" s="7"/>
      <c r="R828" s="7"/>
      <c r="S828" s="7"/>
      <c r="T828" s="7"/>
      <c r="U828" s="7"/>
      <c r="V828" s="7"/>
      <c r="W828" s="7"/>
    </row>
    <row r="829" ht="14.25" customHeight="1">
      <c r="A829" s="7"/>
      <c r="B829" s="7"/>
      <c r="C829" s="49"/>
      <c r="D829" s="7"/>
      <c r="E829" s="7"/>
      <c r="F829" s="7"/>
      <c r="G829" s="7"/>
      <c r="H829" s="7"/>
      <c r="I829" s="7"/>
      <c r="J829" s="7"/>
      <c r="K829" s="7"/>
      <c r="L829" s="7"/>
      <c r="M829" s="7"/>
      <c r="N829" s="7"/>
      <c r="O829" s="7"/>
      <c r="P829" s="7"/>
      <c r="Q829" s="7"/>
      <c r="R829" s="7"/>
      <c r="S829" s="7"/>
      <c r="T829" s="7"/>
      <c r="U829" s="7"/>
      <c r="V829" s="7"/>
      <c r="W829" s="7"/>
    </row>
    <row r="830" ht="14.25" customHeight="1">
      <c r="A830" s="7"/>
      <c r="B830" s="7"/>
      <c r="C830" s="49"/>
      <c r="D830" s="7"/>
      <c r="E830" s="7"/>
      <c r="F830" s="7"/>
      <c r="G830" s="7"/>
      <c r="H830" s="7"/>
      <c r="I830" s="7"/>
      <c r="J830" s="7"/>
      <c r="K830" s="7"/>
      <c r="L830" s="7"/>
      <c r="M830" s="7"/>
      <c r="N830" s="7"/>
      <c r="O830" s="7"/>
      <c r="P830" s="7"/>
      <c r="Q830" s="7"/>
      <c r="R830" s="7"/>
      <c r="S830" s="7"/>
      <c r="T830" s="7"/>
      <c r="U830" s="7"/>
      <c r="V830" s="7"/>
      <c r="W830" s="7"/>
    </row>
    <row r="831" ht="14.25" customHeight="1">
      <c r="A831" s="7"/>
      <c r="B831" s="7"/>
      <c r="C831" s="49"/>
      <c r="D831" s="7"/>
      <c r="E831" s="7"/>
      <c r="F831" s="7"/>
      <c r="G831" s="7"/>
      <c r="H831" s="7"/>
      <c r="I831" s="7"/>
      <c r="J831" s="7"/>
      <c r="K831" s="7"/>
      <c r="L831" s="7"/>
      <c r="M831" s="7"/>
      <c r="N831" s="7"/>
      <c r="O831" s="7"/>
      <c r="P831" s="7"/>
      <c r="Q831" s="7"/>
      <c r="R831" s="7"/>
      <c r="S831" s="7"/>
      <c r="T831" s="7"/>
      <c r="U831" s="7"/>
      <c r="V831" s="7"/>
      <c r="W831" s="7"/>
    </row>
    <row r="832" ht="14.25" customHeight="1">
      <c r="A832" s="7"/>
      <c r="B832" s="7"/>
      <c r="C832" s="49"/>
      <c r="D832" s="7"/>
      <c r="E832" s="7"/>
      <c r="F832" s="7"/>
      <c r="G832" s="7"/>
      <c r="H832" s="7"/>
      <c r="I832" s="7"/>
      <c r="J832" s="7"/>
      <c r="K832" s="7"/>
      <c r="L832" s="7"/>
      <c r="M832" s="7"/>
      <c r="N832" s="7"/>
      <c r="O832" s="7"/>
      <c r="P832" s="7"/>
      <c r="Q832" s="7"/>
      <c r="R832" s="7"/>
      <c r="S832" s="7"/>
      <c r="T832" s="7"/>
      <c r="U832" s="7"/>
      <c r="V832" s="7"/>
      <c r="W832" s="7"/>
    </row>
    <row r="833" ht="14.25" customHeight="1">
      <c r="A833" s="7"/>
      <c r="B833" s="7"/>
      <c r="C833" s="49"/>
      <c r="D833" s="7"/>
      <c r="E833" s="7"/>
      <c r="F833" s="7"/>
      <c r="G833" s="7"/>
      <c r="H833" s="7"/>
      <c r="I833" s="7"/>
      <c r="J833" s="7"/>
      <c r="K833" s="7"/>
      <c r="L833" s="7"/>
      <c r="M833" s="7"/>
      <c r="N833" s="7"/>
      <c r="O833" s="7"/>
      <c r="P833" s="7"/>
      <c r="Q833" s="7"/>
      <c r="R833" s="7"/>
      <c r="S833" s="7"/>
      <c r="T833" s="7"/>
      <c r="U833" s="7"/>
      <c r="V833" s="7"/>
      <c r="W833" s="7"/>
    </row>
    <row r="834" ht="14.25" customHeight="1">
      <c r="A834" s="7"/>
      <c r="B834" s="7"/>
      <c r="C834" s="49"/>
      <c r="D834" s="7"/>
      <c r="E834" s="7"/>
      <c r="F834" s="7"/>
      <c r="G834" s="7"/>
      <c r="H834" s="7"/>
      <c r="I834" s="7"/>
      <c r="J834" s="7"/>
      <c r="K834" s="7"/>
      <c r="L834" s="7"/>
      <c r="M834" s="7"/>
      <c r="N834" s="7"/>
      <c r="O834" s="7"/>
      <c r="P834" s="7"/>
      <c r="Q834" s="7"/>
      <c r="R834" s="7"/>
      <c r="S834" s="7"/>
      <c r="T834" s="7"/>
      <c r="U834" s="7"/>
      <c r="V834" s="7"/>
      <c r="W834" s="7"/>
    </row>
    <row r="835" ht="14.25" customHeight="1">
      <c r="A835" s="7"/>
      <c r="B835" s="7"/>
      <c r="C835" s="49"/>
      <c r="D835" s="7"/>
      <c r="E835" s="7"/>
      <c r="F835" s="7"/>
      <c r="G835" s="7"/>
      <c r="H835" s="7"/>
      <c r="I835" s="7"/>
      <c r="J835" s="7"/>
      <c r="K835" s="7"/>
      <c r="L835" s="7"/>
      <c r="M835" s="7"/>
      <c r="N835" s="7"/>
      <c r="O835" s="7"/>
      <c r="P835" s="7"/>
      <c r="Q835" s="7"/>
      <c r="R835" s="7"/>
      <c r="S835" s="7"/>
      <c r="T835" s="7"/>
      <c r="U835" s="7"/>
      <c r="V835" s="7"/>
      <c r="W835" s="7"/>
    </row>
    <row r="836" ht="14.25" customHeight="1">
      <c r="A836" s="7"/>
      <c r="B836" s="7"/>
      <c r="C836" s="49"/>
      <c r="D836" s="7"/>
      <c r="E836" s="7"/>
      <c r="F836" s="7"/>
      <c r="G836" s="7"/>
      <c r="H836" s="7"/>
      <c r="I836" s="7"/>
      <c r="J836" s="7"/>
      <c r="K836" s="7"/>
      <c r="L836" s="7"/>
      <c r="M836" s="7"/>
      <c r="N836" s="7"/>
      <c r="O836" s="7"/>
      <c r="P836" s="7"/>
      <c r="Q836" s="7"/>
      <c r="R836" s="7"/>
      <c r="S836" s="7"/>
      <c r="T836" s="7"/>
      <c r="U836" s="7"/>
      <c r="V836" s="7"/>
      <c r="W836" s="7"/>
    </row>
    <row r="837" ht="14.25" customHeight="1">
      <c r="A837" s="7"/>
      <c r="B837" s="7"/>
      <c r="C837" s="49"/>
      <c r="D837" s="7"/>
      <c r="E837" s="7"/>
      <c r="F837" s="7"/>
      <c r="G837" s="7"/>
      <c r="H837" s="7"/>
      <c r="I837" s="7"/>
      <c r="J837" s="7"/>
      <c r="K837" s="7"/>
      <c r="L837" s="7"/>
      <c r="M837" s="7"/>
      <c r="N837" s="7"/>
      <c r="O837" s="7"/>
      <c r="P837" s="7"/>
      <c r="Q837" s="7"/>
      <c r="R837" s="7"/>
      <c r="S837" s="7"/>
      <c r="T837" s="7"/>
      <c r="U837" s="7"/>
      <c r="V837" s="7"/>
      <c r="W837" s="7"/>
    </row>
    <row r="838" ht="14.25" customHeight="1">
      <c r="A838" s="7"/>
      <c r="B838" s="7"/>
      <c r="C838" s="49"/>
      <c r="D838" s="7"/>
      <c r="E838" s="7"/>
      <c r="F838" s="7"/>
      <c r="G838" s="7"/>
      <c r="H838" s="7"/>
      <c r="I838" s="7"/>
      <c r="J838" s="7"/>
      <c r="K838" s="7"/>
      <c r="L838" s="7"/>
      <c r="M838" s="7"/>
      <c r="N838" s="7"/>
      <c r="O838" s="7"/>
      <c r="P838" s="7"/>
      <c r="Q838" s="7"/>
      <c r="R838" s="7"/>
      <c r="S838" s="7"/>
      <c r="T838" s="7"/>
      <c r="U838" s="7"/>
      <c r="V838" s="7"/>
      <c r="W838" s="7"/>
    </row>
    <row r="839" ht="14.25" customHeight="1">
      <c r="A839" s="7"/>
      <c r="B839" s="7"/>
      <c r="C839" s="49"/>
      <c r="D839" s="7"/>
      <c r="E839" s="7"/>
      <c r="F839" s="7"/>
      <c r="G839" s="7"/>
      <c r="H839" s="7"/>
      <c r="I839" s="7"/>
      <c r="J839" s="7"/>
      <c r="K839" s="7"/>
      <c r="L839" s="7"/>
      <c r="M839" s="7"/>
      <c r="N839" s="7"/>
      <c r="O839" s="7"/>
      <c r="P839" s="7"/>
      <c r="Q839" s="7"/>
      <c r="R839" s="7"/>
      <c r="S839" s="7"/>
      <c r="T839" s="7"/>
      <c r="U839" s="7"/>
      <c r="V839" s="7"/>
      <c r="W839" s="7"/>
    </row>
    <row r="840" ht="14.25" customHeight="1">
      <c r="A840" s="7"/>
      <c r="B840" s="7"/>
      <c r="C840" s="49"/>
      <c r="D840" s="7"/>
      <c r="E840" s="7"/>
      <c r="F840" s="7"/>
      <c r="G840" s="7"/>
      <c r="H840" s="7"/>
      <c r="I840" s="7"/>
      <c r="J840" s="7"/>
      <c r="K840" s="7"/>
      <c r="L840" s="7"/>
      <c r="M840" s="7"/>
      <c r="N840" s="7"/>
      <c r="O840" s="7"/>
      <c r="P840" s="7"/>
      <c r="Q840" s="7"/>
      <c r="R840" s="7"/>
      <c r="S840" s="7"/>
      <c r="T840" s="7"/>
      <c r="U840" s="7"/>
      <c r="V840" s="7"/>
      <c r="W840" s="7"/>
    </row>
    <row r="841" ht="14.25" customHeight="1">
      <c r="A841" s="7"/>
      <c r="B841" s="7"/>
      <c r="C841" s="49"/>
      <c r="D841" s="7"/>
      <c r="E841" s="7"/>
      <c r="F841" s="7"/>
      <c r="G841" s="7"/>
      <c r="H841" s="7"/>
      <c r="I841" s="7"/>
      <c r="J841" s="7"/>
      <c r="K841" s="7"/>
      <c r="L841" s="7"/>
      <c r="M841" s="7"/>
      <c r="N841" s="7"/>
      <c r="O841" s="7"/>
      <c r="P841" s="7"/>
      <c r="Q841" s="7"/>
      <c r="R841" s="7"/>
      <c r="S841" s="7"/>
      <c r="T841" s="7"/>
      <c r="U841" s="7"/>
      <c r="V841" s="7"/>
      <c r="W841" s="7"/>
    </row>
    <row r="842" ht="14.25" customHeight="1">
      <c r="A842" s="7"/>
      <c r="B842" s="7"/>
      <c r="C842" s="49"/>
      <c r="D842" s="7"/>
      <c r="E842" s="7"/>
      <c r="F842" s="7"/>
      <c r="G842" s="7"/>
      <c r="H842" s="7"/>
      <c r="I842" s="7"/>
      <c r="J842" s="7"/>
      <c r="K842" s="7"/>
      <c r="L842" s="7"/>
      <c r="M842" s="7"/>
      <c r="N842" s="7"/>
      <c r="O842" s="7"/>
      <c r="P842" s="7"/>
      <c r="Q842" s="7"/>
      <c r="R842" s="7"/>
      <c r="S842" s="7"/>
      <c r="T842" s="7"/>
      <c r="U842" s="7"/>
      <c r="V842" s="7"/>
      <c r="W842" s="7"/>
    </row>
    <row r="843" ht="14.25" customHeight="1">
      <c r="A843" s="7"/>
      <c r="B843" s="7"/>
      <c r="C843" s="49"/>
      <c r="D843" s="7"/>
      <c r="E843" s="7"/>
      <c r="F843" s="7"/>
      <c r="G843" s="7"/>
      <c r="H843" s="7"/>
      <c r="I843" s="7"/>
      <c r="J843" s="7"/>
      <c r="K843" s="7"/>
      <c r="L843" s="7"/>
      <c r="M843" s="7"/>
      <c r="N843" s="7"/>
      <c r="O843" s="7"/>
      <c r="P843" s="7"/>
      <c r="Q843" s="7"/>
      <c r="R843" s="7"/>
      <c r="S843" s="7"/>
      <c r="T843" s="7"/>
      <c r="U843" s="7"/>
      <c r="V843" s="7"/>
      <c r="W843" s="7"/>
    </row>
    <row r="844" ht="14.25" customHeight="1">
      <c r="A844" s="7"/>
      <c r="B844" s="7"/>
      <c r="C844" s="49"/>
      <c r="D844" s="7"/>
      <c r="E844" s="7"/>
      <c r="F844" s="7"/>
      <c r="G844" s="7"/>
      <c r="H844" s="7"/>
      <c r="I844" s="7"/>
      <c r="J844" s="7"/>
      <c r="K844" s="7"/>
      <c r="L844" s="7"/>
      <c r="M844" s="7"/>
      <c r="N844" s="7"/>
      <c r="O844" s="7"/>
      <c r="P844" s="7"/>
      <c r="Q844" s="7"/>
      <c r="R844" s="7"/>
      <c r="S844" s="7"/>
      <c r="T844" s="7"/>
      <c r="U844" s="7"/>
      <c r="V844" s="7"/>
      <c r="W844" s="7"/>
    </row>
    <row r="845" ht="14.25" customHeight="1">
      <c r="A845" s="7"/>
      <c r="B845" s="7"/>
      <c r="C845" s="49"/>
      <c r="D845" s="7"/>
      <c r="E845" s="7"/>
      <c r="F845" s="7"/>
      <c r="G845" s="7"/>
      <c r="H845" s="7"/>
      <c r="I845" s="7"/>
      <c r="J845" s="7"/>
      <c r="K845" s="7"/>
      <c r="L845" s="7"/>
      <c r="M845" s="7"/>
      <c r="N845" s="7"/>
      <c r="O845" s="7"/>
      <c r="P845" s="7"/>
      <c r="Q845" s="7"/>
      <c r="R845" s="7"/>
      <c r="S845" s="7"/>
      <c r="T845" s="7"/>
      <c r="U845" s="7"/>
      <c r="V845" s="7"/>
      <c r="W845" s="7"/>
    </row>
    <row r="846" ht="14.25" customHeight="1">
      <c r="A846" s="7"/>
      <c r="B846" s="7"/>
      <c r="C846" s="49"/>
      <c r="D846" s="7"/>
      <c r="E846" s="7"/>
      <c r="F846" s="7"/>
      <c r="G846" s="7"/>
      <c r="H846" s="7"/>
      <c r="I846" s="7"/>
      <c r="J846" s="7"/>
      <c r="K846" s="7"/>
      <c r="L846" s="7"/>
      <c r="M846" s="7"/>
      <c r="N846" s="7"/>
      <c r="O846" s="7"/>
      <c r="P846" s="7"/>
      <c r="Q846" s="7"/>
      <c r="R846" s="7"/>
      <c r="S846" s="7"/>
      <c r="T846" s="7"/>
      <c r="U846" s="7"/>
      <c r="V846" s="7"/>
      <c r="W846" s="7"/>
    </row>
    <row r="847" ht="14.25" customHeight="1">
      <c r="A847" s="7"/>
      <c r="B847" s="7"/>
      <c r="C847" s="49"/>
      <c r="D847" s="7"/>
      <c r="E847" s="7"/>
      <c r="F847" s="7"/>
      <c r="G847" s="7"/>
      <c r="H847" s="7"/>
      <c r="I847" s="7"/>
      <c r="J847" s="7"/>
      <c r="K847" s="7"/>
      <c r="L847" s="7"/>
      <c r="M847" s="7"/>
      <c r="N847" s="7"/>
      <c r="O847" s="7"/>
      <c r="P847" s="7"/>
      <c r="Q847" s="7"/>
      <c r="R847" s="7"/>
      <c r="S847" s="7"/>
      <c r="T847" s="7"/>
      <c r="U847" s="7"/>
      <c r="V847" s="7"/>
      <c r="W847" s="7"/>
    </row>
    <row r="848" ht="14.25" customHeight="1">
      <c r="A848" s="7"/>
      <c r="B848" s="7"/>
      <c r="C848" s="49"/>
      <c r="D848" s="7"/>
      <c r="E848" s="7"/>
      <c r="F848" s="7"/>
      <c r="G848" s="7"/>
      <c r="H848" s="7"/>
      <c r="I848" s="7"/>
      <c r="J848" s="7"/>
      <c r="K848" s="7"/>
      <c r="L848" s="7"/>
      <c r="M848" s="7"/>
      <c r="N848" s="7"/>
      <c r="O848" s="7"/>
      <c r="P848" s="7"/>
      <c r="Q848" s="7"/>
      <c r="R848" s="7"/>
      <c r="S848" s="7"/>
      <c r="T848" s="7"/>
      <c r="U848" s="7"/>
      <c r="V848" s="7"/>
      <c r="W848" s="7"/>
    </row>
    <row r="849" ht="14.25" customHeight="1">
      <c r="A849" s="7"/>
      <c r="B849" s="7"/>
      <c r="C849" s="49"/>
      <c r="D849" s="7"/>
      <c r="E849" s="7"/>
      <c r="F849" s="7"/>
      <c r="G849" s="7"/>
      <c r="H849" s="7"/>
      <c r="I849" s="7"/>
      <c r="J849" s="7"/>
      <c r="K849" s="7"/>
      <c r="L849" s="7"/>
      <c r="M849" s="7"/>
      <c r="N849" s="7"/>
      <c r="O849" s="7"/>
      <c r="P849" s="7"/>
      <c r="Q849" s="7"/>
      <c r="R849" s="7"/>
      <c r="S849" s="7"/>
      <c r="T849" s="7"/>
      <c r="U849" s="7"/>
      <c r="V849" s="7"/>
      <c r="W849" s="7"/>
    </row>
    <row r="850" ht="14.25" customHeight="1">
      <c r="A850" s="7"/>
      <c r="B850" s="7"/>
      <c r="C850" s="49"/>
      <c r="D850" s="7"/>
      <c r="E850" s="7"/>
      <c r="F850" s="7"/>
      <c r="G850" s="7"/>
      <c r="H850" s="7"/>
      <c r="I850" s="7"/>
      <c r="J850" s="7"/>
      <c r="K850" s="7"/>
      <c r="L850" s="7"/>
      <c r="M850" s="7"/>
      <c r="N850" s="7"/>
      <c r="O850" s="7"/>
      <c r="P850" s="7"/>
      <c r="Q850" s="7"/>
      <c r="R850" s="7"/>
      <c r="S850" s="7"/>
      <c r="T850" s="7"/>
      <c r="U850" s="7"/>
      <c r="V850" s="7"/>
      <c r="W850" s="7"/>
    </row>
    <row r="851" ht="14.25" customHeight="1">
      <c r="A851" s="7"/>
      <c r="B851" s="7"/>
      <c r="C851" s="49"/>
      <c r="D851" s="7"/>
      <c r="E851" s="7"/>
      <c r="F851" s="7"/>
      <c r="G851" s="7"/>
      <c r="H851" s="7"/>
      <c r="I851" s="7"/>
      <c r="J851" s="7"/>
      <c r="K851" s="7"/>
      <c r="L851" s="7"/>
      <c r="M851" s="7"/>
      <c r="N851" s="7"/>
      <c r="O851" s="7"/>
      <c r="P851" s="7"/>
      <c r="Q851" s="7"/>
      <c r="R851" s="7"/>
      <c r="S851" s="7"/>
      <c r="T851" s="7"/>
      <c r="U851" s="7"/>
      <c r="V851" s="7"/>
      <c r="W851" s="7"/>
    </row>
    <row r="852" ht="14.25" customHeight="1">
      <c r="A852" s="7"/>
      <c r="B852" s="7"/>
      <c r="C852" s="49"/>
      <c r="D852" s="7"/>
      <c r="E852" s="7"/>
      <c r="F852" s="7"/>
      <c r="G852" s="7"/>
      <c r="H852" s="7"/>
      <c r="I852" s="7"/>
      <c r="J852" s="7"/>
      <c r="K852" s="7"/>
      <c r="L852" s="7"/>
      <c r="M852" s="7"/>
      <c r="N852" s="7"/>
      <c r="O852" s="7"/>
      <c r="P852" s="7"/>
      <c r="Q852" s="7"/>
      <c r="R852" s="7"/>
      <c r="S852" s="7"/>
      <c r="T852" s="7"/>
      <c r="U852" s="7"/>
      <c r="V852" s="7"/>
      <c r="W852" s="7"/>
    </row>
    <row r="853" ht="14.25" customHeight="1">
      <c r="A853" s="7"/>
      <c r="B853" s="7"/>
      <c r="C853" s="49"/>
      <c r="D853" s="7"/>
      <c r="E853" s="7"/>
      <c r="F853" s="7"/>
      <c r="G853" s="7"/>
      <c r="H853" s="7"/>
      <c r="I853" s="7"/>
      <c r="J853" s="7"/>
      <c r="K853" s="7"/>
      <c r="L853" s="7"/>
      <c r="M853" s="7"/>
      <c r="N853" s="7"/>
      <c r="O853" s="7"/>
      <c r="P853" s="7"/>
      <c r="Q853" s="7"/>
      <c r="R853" s="7"/>
      <c r="S853" s="7"/>
      <c r="T853" s="7"/>
      <c r="U853" s="7"/>
      <c r="V853" s="7"/>
      <c r="W853" s="7"/>
    </row>
    <row r="854" ht="14.25" customHeight="1">
      <c r="A854" s="7"/>
      <c r="B854" s="7"/>
      <c r="C854" s="49"/>
      <c r="D854" s="7"/>
      <c r="E854" s="7"/>
      <c r="F854" s="7"/>
      <c r="G854" s="7"/>
      <c r="H854" s="7"/>
      <c r="I854" s="7"/>
      <c r="J854" s="7"/>
      <c r="K854" s="7"/>
      <c r="L854" s="7"/>
      <c r="M854" s="7"/>
      <c r="N854" s="7"/>
      <c r="O854" s="7"/>
      <c r="P854" s="7"/>
      <c r="Q854" s="7"/>
      <c r="R854" s="7"/>
      <c r="S854" s="7"/>
      <c r="T854" s="7"/>
      <c r="U854" s="7"/>
      <c r="V854" s="7"/>
      <c r="W854" s="7"/>
    </row>
    <row r="855" ht="14.25" customHeight="1">
      <c r="A855" s="7"/>
      <c r="B855" s="7"/>
      <c r="C855" s="49"/>
      <c r="D855" s="7"/>
      <c r="E855" s="7"/>
      <c r="F855" s="7"/>
      <c r="G855" s="7"/>
      <c r="H855" s="7"/>
      <c r="I855" s="7"/>
      <c r="J855" s="7"/>
      <c r="K855" s="7"/>
      <c r="L855" s="7"/>
      <c r="M855" s="7"/>
      <c r="N855" s="7"/>
      <c r="O855" s="7"/>
      <c r="P855" s="7"/>
      <c r="Q855" s="7"/>
      <c r="R855" s="7"/>
      <c r="S855" s="7"/>
      <c r="T855" s="7"/>
      <c r="U855" s="7"/>
      <c r="V855" s="7"/>
      <c r="W855" s="7"/>
    </row>
    <row r="856" ht="14.25" customHeight="1">
      <c r="A856" s="7"/>
      <c r="B856" s="7"/>
      <c r="C856" s="49"/>
      <c r="D856" s="7"/>
      <c r="E856" s="7"/>
      <c r="F856" s="7"/>
      <c r="G856" s="7"/>
      <c r="H856" s="7"/>
      <c r="I856" s="7"/>
      <c r="J856" s="7"/>
      <c r="K856" s="7"/>
      <c r="L856" s="7"/>
      <c r="M856" s="7"/>
      <c r="N856" s="7"/>
      <c r="O856" s="7"/>
      <c r="P856" s="7"/>
      <c r="Q856" s="7"/>
      <c r="R856" s="7"/>
      <c r="S856" s="7"/>
      <c r="T856" s="7"/>
      <c r="U856" s="7"/>
      <c r="V856" s="7"/>
      <c r="W856" s="7"/>
    </row>
    <row r="857" ht="14.25" customHeight="1">
      <c r="A857" s="7"/>
      <c r="B857" s="7"/>
      <c r="C857" s="49"/>
      <c r="D857" s="7"/>
      <c r="E857" s="7"/>
      <c r="F857" s="7"/>
      <c r="G857" s="7"/>
      <c r="H857" s="7"/>
      <c r="I857" s="7"/>
      <c r="J857" s="7"/>
      <c r="K857" s="7"/>
      <c r="L857" s="7"/>
      <c r="M857" s="7"/>
      <c r="N857" s="7"/>
      <c r="O857" s="7"/>
      <c r="P857" s="7"/>
      <c r="Q857" s="7"/>
      <c r="R857" s="7"/>
      <c r="S857" s="7"/>
      <c r="T857" s="7"/>
      <c r="U857" s="7"/>
      <c r="V857" s="7"/>
      <c r="W857" s="7"/>
    </row>
    <row r="858" ht="14.25" customHeight="1">
      <c r="A858" s="7"/>
      <c r="B858" s="7"/>
      <c r="C858" s="49"/>
      <c r="D858" s="7"/>
      <c r="E858" s="7"/>
      <c r="F858" s="7"/>
      <c r="G858" s="7"/>
      <c r="H858" s="7"/>
      <c r="I858" s="7"/>
      <c r="J858" s="7"/>
      <c r="K858" s="7"/>
      <c r="L858" s="7"/>
      <c r="M858" s="7"/>
      <c r="N858" s="7"/>
      <c r="O858" s="7"/>
      <c r="P858" s="7"/>
      <c r="Q858" s="7"/>
      <c r="R858" s="7"/>
      <c r="S858" s="7"/>
      <c r="T858" s="7"/>
      <c r="U858" s="7"/>
      <c r="V858" s="7"/>
      <c r="W858" s="7"/>
    </row>
    <row r="859" ht="14.25" customHeight="1">
      <c r="A859" s="7"/>
      <c r="B859" s="7"/>
      <c r="C859" s="49"/>
      <c r="D859" s="7"/>
      <c r="E859" s="7"/>
      <c r="F859" s="7"/>
      <c r="G859" s="7"/>
      <c r="H859" s="7"/>
      <c r="I859" s="7"/>
      <c r="J859" s="7"/>
      <c r="K859" s="7"/>
      <c r="L859" s="7"/>
      <c r="M859" s="7"/>
      <c r="N859" s="7"/>
      <c r="O859" s="7"/>
      <c r="P859" s="7"/>
      <c r="Q859" s="7"/>
      <c r="R859" s="7"/>
      <c r="S859" s="7"/>
      <c r="T859" s="7"/>
      <c r="U859" s="7"/>
      <c r="V859" s="7"/>
      <c r="W859" s="7"/>
    </row>
    <row r="860" ht="14.25" customHeight="1">
      <c r="A860" s="7"/>
      <c r="B860" s="7"/>
      <c r="C860" s="49"/>
      <c r="D860" s="7"/>
      <c r="E860" s="7"/>
      <c r="F860" s="7"/>
      <c r="G860" s="7"/>
      <c r="H860" s="7"/>
      <c r="I860" s="7"/>
      <c r="J860" s="7"/>
      <c r="K860" s="7"/>
      <c r="L860" s="7"/>
      <c r="M860" s="7"/>
      <c r="N860" s="7"/>
      <c r="O860" s="7"/>
      <c r="P860" s="7"/>
      <c r="Q860" s="7"/>
      <c r="R860" s="7"/>
      <c r="S860" s="7"/>
      <c r="T860" s="7"/>
      <c r="U860" s="7"/>
      <c r="V860" s="7"/>
      <c r="W860" s="7"/>
    </row>
    <row r="861" ht="14.25" customHeight="1">
      <c r="A861" s="7"/>
      <c r="B861" s="7"/>
      <c r="C861" s="49"/>
      <c r="D861" s="7"/>
      <c r="E861" s="7"/>
      <c r="F861" s="7"/>
      <c r="G861" s="7"/>
      <c r="H861" s="7"/>
      <c r="I861" s="7"/>
      <c r="J861" s="7"/>
      <c r="K861" s="7"/>
      <c r="L861" s="7"/>
      <c r="M861" s="7"/>
      <c r="N861" s="7"/>
      <c r="O861" s="7"/>
      <c r="P861" s="7"/>
      <c r="Q861" s="7"/>
      <c r="R861" s="7"/>
      <c r="S861" s="7"/>
      <c r="T861" s="7"/>
      <c r="U861" s="7"/>
      <c r="V861" s="7"/>
      <c r="W861" s="7"/>
    </row>
    <row r="862" ht="14.25" customHeight="1">
      <c r="A862" s="7"/>
      <c r="B862" s="7"/>
      <c r="C862" s="49"/>
      <c r="D862" s="7"/>
      <c r="E862" s="7"/>
      <c r="F862" s="7"/>
      <c r="G862" s="7"/>
      <c r="H862" s="7"/>
      <c r="I862" s="7"/>
      <c r="J862" s="7"/>
      <c r="K862" s="7"/>
      <c r="L862" s="7"/>
      <c r="M862" s="7"/>
      <c r="N862" s="7"/>
      <c r="O862" s="7"/>
      <c r="P862" s="7"/>
      <c r="Q862" s="7"/>
      <c r="R862" s="7"/>
      <c r="S862" s="7"/>
      <c r="T862" s="7"/>
      <c r="U862" s="7"/>
      <c r="V862" s="7"/>
      <c r="W862" s="7"/>
    </row>
    <row r="863" ht="14.25" customHeight="1">
      <c r="A863" s="7"/>
      <c r="B863" s="7"/>
      <c r="C863" s="49"/>
      <c r="D863" s="7"/>
      <c r="E863" s="7"/>
      <c r="F863" s="7"/>
      <c r="G863" s="7"/>
      <c r="H863" s="7"/>
      <c r="I863" s="7"/>
      <c r="J863" s="7"/>
      <c r="K863" s="7"/>
      <c r="L863" s="7"/>
      <c r="M863" s="7"/>
      <c r="N863" s="7"/>
      <c r="O863" s="7"/>
      <c r="P863" s="7"/>
      <c r="Q863" s="7"/>
      <c r="R863" s="7"/>
      <c r="S863" s="7"/>
      <c r="T863" s="7"/>
      <c r="U863" s="7"/>
      <c r="V863" s="7"/>
      <c r="W863" s="7"/>
    </row>
    <row r="864" ht="14.25" customHeight="1">
      <c r="A864" s="7"/>
      <c r="B864" s="7"/>
      <c r="C864" s="49"/>
      <c r="D864" s="7"/>
      <c r="E864" s="7"/>
      <c r="F864" s="7"/>
      <c r="G864" s="7"/>
      <c r="H864" s="7"/>
      <c r="I864" s="7"/>
      <c r="J864" s="7"/>
      <c r="K864" s="7"/>
      <c r="L864" s="7"/>
      <c r="M864" s="7"/>
      <c r="N864" s="7"/>
      <c r="O864" s="7"/>
      <c r="P864" s="7"/>
      <c r="Q864" s="7"/>
      <c r="R864" s="7"/>
      <c r="S864" s="7"/>
      <c r="T864" s="7"/>
      <c r="U864" s="7"/>
      <c r="V864" s="7"/>
      <c r="W864" s="7"/>
    </row>
    <row r="865" ht="14.25" customHeight="1">
      <c r="A865" s="7"/>
      <c r="B865" s="7"/>
      <c r="C865" s="49"/>
      <c r="D865" s="7"/>
      <c r="E865" s="7"/>
      <c r="F865" s="7"/>
      <c r="G865" s="7"/>
      <c r="H865" s="7"/>
      <c r="I865" s="7"/>
      <c r="J865" s="7"/>
      <c r="K865" s="7"/>
      <c r="L865" s="7"/>
      <c r="M865" s="7"/>
      <c r="N865" s="7"/>
      <c r="O865" s="7"/>
      <c r="P865" s="7"/>
      <c r="Q865" s="7"/>
      <c r="R865" s="7"/>
      <c r="S865" s="7"/>
      <c r="T865" s="7"/>
      <c r="U865" s="7"/>
      <c r="V865" s="7"/>
      <c r="W865" s="7"/>
    </row>
    <row r="866" ht="14.25" customHeight="1">
      <c r="A866" s="7"/>
      <c r="B866" s="7"/>
      <c r="C866" s="49"/>
      <c r="D866" s="7"/>
      <c r="E866" s="7"/>
      <c r="F866" s="7"/>
      <c r="G866" s="7"/>
      <c r="H866" s="7"/>
      <c r="I866" s="7"/>
      <c r="J866" s="7"/>
      <c r="K866" s="7"/>
      <c r="L866" s="7"/>
      <c r="M866" s="7"/>
      <c r="N866" s="7"/>
      <c r="O866" s="7"/>
      <c r="P866" s="7"/>
      <c r="Q866" s="7"/>
      <c r="R866" s="7"/>
      <c r="S866" s="7"/>
      <c r="T866" s="7"/>
      <c r="U866" s="7"/>
      <c r="V866" s="7"/>
      <c r="W866" s="7"/>
    </row>
    <row r="867" ht="14.25" customHeight="1">
      <c r="A867" s="7"/>
      <c r="B867" s="7"/>
      <c r="C867" s="49"/>
      <c r="D867" s="7"/>
      <c r="E867" s="7"/>
      <c r="F867" s="7"/>
      <c r="G867" s="7"/>
      <c r="H867" s="7"/>
      <c r="I867" s="7"/>
      <c r="J867" s="7"/>
      <c r="K867" s="7"/>
      <c r="L867" s="7"/>
      <c r="M867" s="7"/>
      <c r="N867" s="7"/>
      <c r="O867" s="7"/>
      <c r="P867" s="7"/>
      <c r="Q867" s="7"/>
      <c r="R867" s="7"/>
      <c r="S867" s="7"/>
      <c r="T867" s="7"/>
      <c r="U867" s="7"/>
      <c r="V867" s="7"/>
      <c r="W867" s="7"/>
    </row>
    <row r="868" ht="14.25" customHeight="1">
      <c r="A868" s="7"/>
      <c r="B868" s="7"/>
      <c r="C868" s="49"/>
      <c r="D868" s="7"/>
      <c r="E868" s="7"/>
      <c r="F868" s="7"/>
      <c r="G868" s="7"/>
      <c r="H868" s="7"/>
      <c r="I868" s="7"/>
      <c r="J868" s="7"/>
      <c r="K868" s="7"/>
      <c r="L868" s="7"/>
      <c r="M868" s="7"/>
      <c r="N868" s="7"/>
      <c r="O868" s="7"/>
      <c r="P868" s="7"/>
      <c r="Q868" s="7"/>
      <c r="R868" s="7"/>
      <c r="S868" s="7"/>
      <c r="T868" s="7"/>
      <c r="U868" s="7"/>
      <c r="V868" s="7"/>
      <c r="W868" s="7"/>
    </row>
    <row r="869" ht="14.25" customHeight="1">
      <c r="A869" s="7"/>
      <c r="B869" s="7"/>
      <c r="C869" s="49"/>
      <c r="D869" s="7"/>
      <c r="E869" s="7"/>
      <c r="F869" s="7"/>
      <c r="G869" s="7"/>
      <c r="H869" s="7"/>
      <c r="I869" s="7"/>
      <c r="J869" s="7"/>
      <c r="K869" s="7"/>
      <c r="L869" s="7"/>
      <c r="M869" s="7"/>
      <c r="N869" s="7"/>
      <c r="O869" s="7"/>
      <c r="P869" s="7"/>
      <c r="Q869" s="7"/>
      <c r="R869" s="7"/>
      <c r="S869" s="7"/>
      <c r="T869" s="7"/>
      <c r="U869" s="7"/>
      <c r="V869" s="7"/>
      <c r="W869" s="7"/>
    </row>
    <row r="870" ht="14.25" customHeight="1">
      <c r="A870" s="7"/>
      <c r="B870" s="7"/>
      <c r="C870" s="49"/>
      <c r="D870" s="7"/>
      <c r="E870" s="7"/>
      <c r="F870" s="7"/>
      <c r="G870" s="7"/>
      <c r="H870" s="7"/>
      <c r="I870" s="7"/>
      <c r="J870" s="7"/>
      <c r="K870" s="7"/>
      <c r="L870" s="7"/>
      <c r="M870" s="7"/>
      <c r="N870" s="7"/>
      <c r="O870" s="7"/>
      <c r="P870" s="7"/>
      <c r="Q870" s="7"/>
      <c r="R870" s="7"/>
      <c r="S870" s="7"/>
      <c r="T870" s="7"/>
      <c r="U870" s="7"/>
      <c r="V870" s="7"/>
      <c r="W870" s="7"/>
    </row>
    <row r="871" ht="14.25" customHeight="1">
      <c r="A871" s="7"/>
      <c r="B871" s="7"/>
      <c r="C871" s="49"/>
      <c r="D871" s="7"/>
      <c r="E871" s="7"/>
      <c r="F871" s="7"/>
      <c r="G871" s="7"/>
      <c r="H871" s="7"/>
      <c r="I871" s="7"/>
      <c r="J871" s="7"/>
      <c r="K871" s="7"/>
      <c r="L871" s="7"/>
      <c r="M871" s="7"/>
      <c r="N871" s="7"/>
      <c r="O871" s="7"/>
      <c r="P871" s="7"/>
      <c r="Q871" s="7"/>
      <c r="R871" s="7"/>
      <c r="S871" s="7"/>
      <c r="T871" s="7"/>
      <c r="U871" s="7"/>
      <c r="V871" s="7"/>
      <c r="W871" s="7"/>
    </row>
    <row r="872" ht="14.25" customHeight="1">
      <c r="A872" s="7"/>
      <c r="B872" s="7"/>
      <c r="C872" s="49"/>
      <c r="D872" s="7"/>
      <c r="E872" s="7"/>
      <c r="F872" s="7"/>
      <c r="G872" s="7"/>
      <c r="H872" s="7"/>
      <c r="I872" s="7"/>
      <c r="J872" s="7"/>
      <c r="K872" s="7"/>
      <c r="L872" s="7"/>
      <c r="M872" s="7"/>
      <c r="N872" s="7"/>
      <c r="O872" s="7"/>
      <c r="P872" s="7"/>
      <c r="Q872" s="7"/>
      <c r="R872" s="7"/>
      <c r="S872" s="7"/>
      <c r="T872" s="7"/>
      <c r="U872" s="7"/>
      <c r="V872" s="7"/>
      <c r="W872" s="7"/>
    </row>
    <row r="873" ht="14.25" customHeight="1">
      <c r="A873" s="7"/>
      <c r="B873" s="7"/>
      <c r="C873" s="49"/>
      <c r="D873" s="7"/>
      <c r="E873" s="7"/>
      <c r="F873" s="7"/>
      <c r="G873" s="7"/>
      <c r="H873" s="7"/>
      <c r="I873" s="7"/>
      <c r="J873" s="7"/>
      <c r="K873" s="7"/>
      <c r="L873" s="7"/>
      <c r="M873" s="7"/>
      <c r="N873" s="7"/>
      <c r="O873" s="7"/>
      <c r="P873" s="7"/>
      <c r="Q873" s="7"/>
      <c r="R873" s="7"/>
      <c r="S873" s="7"/>
      <c r="T873" s="7"/>
      <c r="U873" s="7"/>
      <c r="V873" s="7"/>
      <c r="W873" s="7"/>
    </row>
    <row r="874" ht="14.25" customHeight="1">
      <c r="A874" s="7"/>
      <c r="B874" s="7"/>
      <c r="C874" s="49"/>
      <c r="D874" s="7"/>
      <c r="E874" s="7"/>
      <c r="F874" s="7"/>
      <c r="G874" s="7"/>
      <c r="H874" s="7"/>
      <c r="I874" s="7"/>
      <c r="J874" s="7"/>
      <c r="K874" s="7"/>
      <c r="L874" s="7"/>
      <c r="M874" s="7"/>
      <c r="N874" s="7"/>
      <c r="O874" s="7"/>
      <c r="P874" s="7"/>
      <c r="Q874" s="7"/>
      <c r="R874" s="7"/>
      <c r="S874" s="7"/>
      <c r="T874" s="7"/>
      <c r="U874" s="7"/>
      <c r="V874" s="7"/>
      <c r="W874" s="7"/>
    </row>
    <row r="875" ht="14.25" customHeight="1">
      <c r="A875" s="7"/>
      <c r="B875" s="7"/>
      <c r="C875" s="49"/>
      <c r="D875" s="7"/>
      <c r="E875" s="7"/>
      <c r="F875" s="7"/>
      <c r="G875" s="7"/>
      <c r="H875" s="7"/>
      <c r="I875" s="7"/>
      <c r="J875" s="7"/>
      <c r="K875" s="7"/>
      <c r="L875" s="7"/>
      <c r="M875" s="7"/>
      <c r="N875" s="7"/>
      <c r="O875" s="7"/>
      <c r="P875" s="7"/>
      <c r="Q875" s="7"/>
      <c r="R875" s="7"/>
      <c r="S875" s="7"/>
      <c r="T875" s="7"/>
      <c r="U875" s="7"/>
      <c r="V875" s="7"/>
      <c r="W875" s="7"/>
    </row>
    <row r="876" ht="14.25" customHeight="1">
      <c r="A876" s="7"/>
      <c r="B876" s="7"/>
      <c r="C876" s="49"/>
      <c r="D876" s="7"/>
      <c r="E876" s="7"/>
      <c r="F876" s="7"/>
      <c r="G876" s="7"/>
      <c r="H876" s="7"/>
      <c r="I876" s="7"/>
      <c r="J876" s="7"/>
      <c r="K876" s="7"/>
      <c r="L876" s="7"/>
      <c r="M876" s="7"/>
      <c r="N876" s="7"/>
      <c r="O876" s="7"/>
      <c r="P876" s="7"/>
      <c r="Q876" s="7"/>
      <c r="R876" s="7"/>
      <c r="S876" s="7"/>
      <c r="T876" s="7"/>
      <c r="U876" s="7"/>
      <c r="V876" s="7"/>
      <c r="W876" s="7"/>
    </row>
    <row r="877" ht="14.25" customHeight="1">
      <c r="A877" s="7"/>
      <c r="B877" s="7"/>
      <c r="C877" s="49"/>
      <c r="D877" s="7"/>
      <c r="E877" s="7"/>
      <c r="F877" s="7"/>
      <c r="G877" s="7"/>
      <c r="H877" s="7"/>
      <c r="I877" s="7"/>
      <c r="J877" s="7"/>
      <c r="K877" s="7"/>
      <c r="L877" s="7"/>
      <c r="M877" s="7"/>
      <c r="N877" s="7"/>
      <c r="O877" s="7"/>
      <c r="P877" s="7"/>
      <c r="Q877" s="7"/>
      <c r="R877" s="7"/>
      <c r="S877" s="7"/>
      <c r="T877" s="7"/>
      <c r="U877" s="7"/>
      <c r="V877" s="7"/>
      <c r="W877" s="7"/>
    </row>
    <row r="878" ht="14.25" customHeight="1">
      <c r="A878" s="7"/>
      <c r="B878" s="7"/>
      <c r="C878" s="49"/>
      <c r="D878" s="7"/>
      <c r="E878" s="7"/>
      <c r="F878" s="7"/>
      <c r="G878" s="7"/>
      <c r="H878" s="7"/>
      <c r="I878" s="7"/>
      <c r="J878" s="7"/>
      <c r="K878" s="7"/>
      <c r="L878" s="7"/>
      <c r="M878" s="7"/>
      <c r="N878" s="7"/>
      <c r="O878" s="7"/>
      <c r="P878" s="7"/>
      <c r="Q878" s="7"/>
      <c r="R878" s="7"/>
      <c r="S878" s="7"/>
      <c r="T878" s="7"/>
      <c r="U878" s="7"/>
      <c r="V878" s="7"/>
      <c r="W878" s="7"/>
    </row>
    <row r="879" ht="14.25" customHeight="1">
      <c r="A879" s="7"/>
      <c r="B879" s="7"/>
      <c r="C879" s="49"/>
      <c r="D879" s="7"/>
      <c r="E879" s="7"/>
      <c r="F879" s="7"/>
      <c r="G879" s="7"/>
      <c r="H879" s="7"/>
      <c r="I879" s="7"/>
      <c r="J879" s="7"/>
      <c r="K879" s="7"/>
      <c r="L879" s="7"/>
      <c r="M879" s="7"/>
      <c r="N879" s="7"/>
      <c r="O879" s="7"/>
      <c r="P879" s="7"/>
      <c r="Q879" s="7"/>
      <c r="R879" s="7"/>
      <c r="S879" s="7"/>
      <c r="T879" s="7"/>
      <c r="U879" s="7"/>
      <c r="V879" s="7"/>
      <c r="W879" s="7"/>
    </row>
    <row r="880" ht="14.25" customHeight="1">
      <c r="A880" s="7"/>
      <c r="B880" s="7"/>
      <c r="C880" s="49"/>
      <c r="D880" s="7"/>
      <c r="E880" s="7"/>
      <c r="F880" s="7"/>
      <c r="G880" s="7"/>
      <c r="H880" s="7"/>
      <c r="I880" s="7"/>
      <c r="J880" s="7"/>
      <c r="K880" s="7"/>
      <c r="L880" s="7"/>
      <c r="M880" s="7"/>
      <c r="N880" s="7"/>
      <c r="O880" s="7"/>
      <c r="P880" s="7"/>
      <c r="Q880" s="7"/>
      <c r="R880" s="7"/>
      <c r="S880" s="7"/>
      <c r="T880" s="7"/>
      <c r="U880" s="7"/>
      <c r="V880" s="7"/>
      <c r="W880" s="7"/>
    </row>
    <row r="881" ht="14.25" customHeight="1">
      <c r="A881" s="7"/>
      <c r="B881" s="7"/>
      <c r="C881" s="49"/>
      <c r="D881" s="7"/>
      <c r="E881" s="7"/>
      <c r="F881" s="7"/>
      <c r="G881" s="7"/>
      <c r="H881" s="7"/>
      <c r="I881" s="7"/>
      <c r="J881" s="7"/>
      <c r="K881" s="7"/>
      <c r="L881" s="7"/>
      <c r="M881" s="7"/>
      <c r="N881" s="7"/>
      <c r="O881" s="7"/>
      <c r="P881" s="7"/>
      <c r="Q881" s="7"/>
      <c r="R881" s="7"/>
      <c r="S881" s="7"/>
      <c r="T881" s="7"/>
      <c r="U881" s="7"/>
      <c r="V881" s="7"/>
      <c r="W881" s="7"/>
    </row>
    <row r="882" ht="14.25" customHeight="1">
      <c r="A882" s="7"/>
      <c r="B882" s="7"/>
      <c r="C882" s="49"/>
      <c r="D882" s="7"/>
      <c r="E882" s="7"/>
      <c r="F882" s="7"/>
      <c r="G882" s="7"/>
      <c r="H882" s="7"/>
      <c r="I882" s="7"/>
      <c r="J882" s="7"/>
      <c r="K882" s="7"/>
      <c r="L882" s="7"/>
      <c r="M882" s="7"/>
      <c r="N882" s="7"/>
      <c r="O882" s="7"/>
      <c r="P882" s="7"/>
      <c r="Q882" s="7"/>
      <c r="R882" s="7"/>
      <c r="S882" s="7"/>
      <c r="T882" s="7"/>
      <c r="U882" s="7"/>
      <c r="V882" s="7"/>
      <c r="W882" s="7"/>
    </row>
    <row r="883" ht="14.25" customHeight="1">
      <c r="A883" s="7"/>
      <c r="B883" s="7"/>
      <c r="C883" s="49"/>
      <c r="D883" s="7"/>
      <c r="E883" s="7"/>
      <c r="F883" s="7"/>
      <c r="G883" s="7"/>
      <c r="H883" s="7"/>
      <c r="I883" s="7"/>
      <c r="J883" s="7"/>
      <c r="K883" s="7"/>
      <c r="L883" s="7"/>
      <c r="M883" s="7"/>
      <c r="N883" s="7"/>
      <c r="O883" s="7"/>
      <c r="P883" s="7"/>
      <c r="Q883" s="7"/>
      <c r="R883" s="7"/>
      <c r="S883" s="7"/>
      <c r="T883" s="7"/>
      <c r="U883" s="7"/>
      <c r="V883" s="7"/>
      <c r="W883" s="7"/>
    </row>
    <row r="884" ht="14.25" customHeight="1">
      <c r="A884" s="7"/>
      <c r="B884" s="7"/>
      <c r="C884" s="49"/>
      <c r="D884" s="7"/>
      <c r="E884" s="7"/>
      <c r="F884" s="7"/>
      <c r="G884" s="7"/>
      <c r="H884" s="7"/>
      <c r="I884" s="7"/>
      <c r="J884" s="7"/>
      <c r="K884" s="7"/>
      <c r="L884" s="7"/>
      <c r="M884" s="7"/>
      <c r="N884" s="7"/>
      <c r="O884" s="7"/>
      <c r="P884" s="7"/>
      <c r="Q884" s="7"/>
      <c r="R884" s="7"/>
      <c r="S884" s="7"/>
      <c r="T884" s="7"/>
      <c r="U884" s="7"/>
      <c r="V884" s="7"/>
      <c r="W884" s="7"/>
    </row>
    <row r="885" ht="14.25" customHeight="1">
      <c r="A885" s="7"/>
      <c r="B885" s="7"/>
      <c r="C885" s="49"/>
      <c r="D885" s="7"/>
      <c r="E885" s="7"/>
      <c r="F885" s="7"/>
      <c r="G885" s="7"/>
      <c r="H885" s="7"/>
      <c r="I885" s="7"/>
      <c r="J885" s="7"/>
      <c r="K885" s="7"/>
      <c r="L885" s="7"/>
      <c r="M885" s="7"/>
      <c r="N885" s="7"/>
      <c r="O885" s="7"/>
      <c r="P885" s="7"/>
      <c r="Q885" s="7"/>
      <c r="R885" s="7"/>
      <c r="S885" s="7"/>
      <c r="T885" s="7"/>
      <c r="U885" s="7"/>
      <c r="V885" s="7"/>
      <c r="W885" s="7"/>
    </row>
    <row r="886" ht="14.25" customHeight="1">
      <c r="A886" s="7"/>
      <c r="B886" s="7"/>
      <c r="C886" s="49"/>
      <c r="D886" s="7"/>
      <c r="E886" s="7"/>
      <c r="F886" s="7"/>
      <c r="G886" s="7"/>
      <c r="H886" s="7"/>
      <c r="I886" s="7"/>
      <c r="J886" s="7"/>
      <c r="K886" s="7"/>
      <c r="L886" s="7"/>
      <c r="M886" s="7"/>
      <c r="N886" s="7"/>
      <c r="O886" s="7"/>
      <c r="P886" s="7"/>
      <c r="Q886" s="7"/>
      <c r="R886" s="7"/>
      <c r="S886" s="7"/>
      <c r="T886" s="7"/>
      <c r="U886" s="7"/>
      <c r="V886" s="7"/>
      <c r="W886" s="7"/>
    </row>
    <row r="887" ht="14.25" customHeight="1">
      <c r="A887" s="7"/>
      <c r="B887" s="7"/>
      <c r="C887" s="49"/>
      <c r="D887" s="7"/>
      <c r="E887" s="7"/>
      <c r="F887" s="7"/>
      <c r="G887" s="7"/>
      <c r="H887" s="7"/>
      <c r="I887" s="7"/>
      <c r="J887" s="7"/>
      <c r="K887" s="7"/>
      <c r="L887" s="7"/>
      <c r="M887" s="7"/>
      <c r="N887" s="7"/>
      <c r="O887" s="7"/>
      <c r="P887" s="7"/>
      <c r="Q887" s="7"/>
      <c r="R887" s="7"/>
      <c r="S887" s="7"/>
      <c r="T887" s="7"/>
      <c r="U887" s="7"/>
      <c r="V887" s="7"/>
      <c r="W887" s="7"/>
    </row>
    <row r="888" ht="14.25" customHeight="1">
      <c r="A888" s="7"/>
      <c r="B888" s="7"/>
      <c r="C888" s="49"/>
      <c r="D888" s="7"/>
      <c r="E888" s="7"/>
      <c r="F888" s="7"/>
      <c r="G888" s="7"/>
      <c r="H888" s="7"/>
      <c r="I888" s="7"/>
      <c r="J888" s="7"/>
      <c r="K888" s="7"/>
      <c r="L888" s="7"/>
      <c r="M888" s="7"/>
      <c r="N888" s="7"/>
      <c r="O888" s="7"/>
      <c r="P888" s="7"/>
      <c r="Q888" s="7"/>
      <c r="R888" s="7"/>
      <c r="S888" s="7"/>
      <c r="T888" s="7"/>
      <c r="U888" s="7"/>
      <c r="V888" s="7"/>
      <c r="W888" s="7"/>
    </row>
    <row r="889" ht="14.25" customHeight="1">
      <c r="A889" s="7"/>
      <c r="B889" s="7"/>
      <c r="C889" s="49"/>
      <c r="D889" s="7"/>
      <c r="E889" s="7"/>
      <c r="F889" s="7"/>
      <c r="G889" s="7"/>
      <c r="H889" s="7"/>
      <c r="I889" s="7"/>
      <c r="J889" s="7"/>
      <c r="K889" s="7"/>
      <c r="L889" s="7"/>
      <c r="M889" s="7"/>
      <c r="N889" s="7"/>
      <c r="O889" s="7"/>
      <c r="P889" s="7"/>
      <c r="Q889" s="7"/>
      <c r="R889" s="7"/>
      <c r="S889" s="7"/>
      <c r="T889" s="7"/>
      <c r="U889" s="7"/>
      <c r="V889" s="7"/>
      <c r="W889" s="7"/>
    </row>
    <row r="890" ht="14.25" customHeight="1">
      <c r="A890" s="7"/>
      <c r="B890" s="7"/>
      <c r="C890" s="49"/>
      <c r="D890" s="7"/>
      <c r="E890" s="7"/>
      <c r="F890" s="7"/>
      <c r="G890" s="7"/>
      <c r="H890" s="7"/>
      <c r="I890" s="7"/>
      <c r="J890" s="7"/>
      <c r="K890" s="7"/>
      <c r="L890" s="7"/>
      <c r="M890" s="7"/>
      <c r="N890" s="7"/>
      <c r="O890" s="7"/>
      <c r="P890" s="7"/>
      <c r="Q890" s="7"/>
      <c r="R890" s="7"/>
      <c r="S890" s="7"/>
      <c r="T890" s="7"/>
      <c r="U890" s="7"/>
      <c r="V890" s="7"/>
      <c r="W890" s="7"/>
    </row>
    <row r="891" ht="14.25" customHeight="1">
      <c r="A891" s="7"/>
      <c r="B891" s="7"/>
      <c r="C891" s="49"/>
      <c r="D891" s="7"/>
      <c r="E891" s="7"/>
      <c r="F891" s="7"/>
      <c r="G891" s="7"/>
      <c r="H891" s="7"/>
      <c r="I891" s="7"/>
      <c r="J891" s="7"/>
      <c r="K891" s="7"/>
      <c r="L891" s="7"/>
      <c r="M891" s="7"/>
      <c r="N891" s="7"/>
      <c r="O891" s="7"/>
      <c r="P891" s="7"/>
      <c r="Q891" s="7"/>
      <c r="R891" s="7"/>
      <c r="S891" s="7"/>
      <c r="T891" s="7"/>
      <c r="U891" s="7"/>
      <c r="V891" s="7"/>
      <c r="W891" s="7"/>
    </row>
    <row r="892" ht="14.25" customHeight="1">
      <c r="A892" s="7"/>
      <c r="B892" s="7"/>
      <c r="C892" s="49"/>
      <c r="D892" s="7"/>
      <c r="E892" s="7"/>
      <c r="F892" s="7"/>
      <c r="G892" s="7"/>
      <c r="H892" s="7"/>
      <c r="I892" s="7"/>
      <c r="J892" s="7"/>
      <c r="K892" s="7"/>
      <c r="L892" s="7"/>
      <c r="M892" s="7"/>
      <c r="N892" s="7"/>
      <c r="O892" s="7"/>
      <c r="P892" s="7"/>
      <c r="Q892" s="7"/>
      <c r="R892" s="7"/>
      <c r="S892" s="7"/>
      <c r="T892" s="7"/>
      <c r="U892" s="7"/>
      <c r="V892" s="7"/>
      <c r="W892" s="7"/>
    </row>
    <row r="893" ht="14.25" customHeight="1">
      <c r="A893" s="7"/>
      <c r="B893" s="7"/>
      <c r="C893" s="49"/>
      <c r="D893" s="7"/>
      <c r="E893" s="7"/>
      <c r="F893" s="7"/>
      <c r="G893" s="7"/>
      <c r="H893" s="7"/>
      <c r="I893" s="7"/>
      <c r="J893" s="7"/>
      <c r="K893" s="7"/>
      <c r="L893" s="7"/>
      <c r="M893" s="7"/>
      <c r="N893" s="7"/>
      <c r="O893" s="7"/>
      <c r="P893" s="7"/>
      <c r="Q893" s="7"/>
      <c r="R893" s="7"/>
      <c r="S893" s="7"/>
      <c r="T893" s="7"/>
      <c r="U893" s="7"/>
      <c r="V893" s="7"/>
      <c r="W893" s="7"/>
    </row>
    <row r="894" ht="14.25" customHeight="1">
      <c r="A894" s="7"/>
      <c r="B894" s="7"/>
      <c r="C894" s="49"/>
      <c r="D894" s="7"/>
      <c r="E894" s="7"/>
      <c r="F894" s="7"/>
      <c r="G894" s="7"/>
      <c r="H894" s="7"/>
      <c r="I894" s="7"/>
      <c r="J894" s="7"/>
      <c r="K894" s="7"/>
      <c r="L894" s="7"/>
      <c r="M894" s="7"/>
      <c r="N894" s="7"/>
      <c r="O894" s="7"/>
      <c r="P894" s="7"/>
      <c r="Q894" s="7"/>
      <c r="R894" s="7"/>
      <c r="S894" s="7"/>
      <c r="T894" s="7"/>
      <c r="U894" s="7"/>
      <c r="V894" s="7"/>
      <c r="W894" s="7"/>
    </row>
    <row r="895" ht="14.25" customHeight="1">
      <c r="A895" s="7"/>
      <c r="B895" s="7"/>
      <c r="C895" s="49"/>
      <c r="D895" s="7"/>
      <c r="E895" s="7"/>
      <c r="F895" s="7"/>
      <c r="G895" s="7"/>
      <c r="H895" s="7"/>
      <c r="I895" s="7"/>
      <c r="J895" s="7"/>
      <c r="K895" s="7"/>
      <c r="L895" s="7"/>
      <c r="M895" s="7"/>
      <c r="N895" s="7"/>
      <c r="O895" s="7"/>
      <c r="P895" s="7"/>
      <c r="Q895" s="7"/>
      <c r="R895" s="7"/>
      <c r="S895" s="7"/>
      <c r="T895" s="7"/>
      <c r="U895" s="7"/>
      <c r="V895" s="7"/>
      <c r="W895" s="7"/>
    </row>
    <row r="896" ht="14.25" customHeight="1">
      <c r="A896" s="7"/>
      <c r="B896" s="7"/>
      <c r="C896" s="49"/>
      <c r="D896" s="7"/>
      <c r="E896" s="7"/>
      <c r="F896" s="7"/>
      <c r="G896" s="7"/>
      <c r="H896" s="7"/>
      <c r="I896" s="7"/>
      <c r="J896" s="7"/>
      <c r="K896" s="7"/>
      <c r="L896" s="7"/>
      <c r="M896" s="7"/>
      <c r="N896" s="7"/>
      <c r="O896" s="7"/>
      <c r="P896" s="7"/>
      <c r="Q896" s="7"/>
      <c r="R896" s="7"/>
      <c r="S896" s="7"/>
      <c r="T896" s="7"/>
      <c r="U896" s="7"/>
      <c r="V896" s="7"/>
      <c r="W896" s="7"/>
    </row>
    <row r="897" ht="14.25" customHeight="1">
      <c r="A897" s="7"/>
      <c r="B897" s="7"/>
      <c r="C897" s="49"/>
      <c r="D897" s="7"/>
      <c r="E897" s="7"/>
      <c r="F897" s="7"/>
      <c r="G897" s="7"/>
      <c r="H897" s="7"/>
      <c r="I897" s="7"/>
      <c r="J897" s="7"/>
      <c r="K897" s="7"/>
      <c r="L897" s="7"/>
      <c r="M897" s="7"/>
      <c r="N897" s="7"/>
      <c r="O897" s="7"/>
      <c r="P897" s="7"/>
      <c r="Q897" s="7"/>
      <c r="R897" s="7"/>
      <c r="S897" s="7"/>
      <c r="T897" s="7"/>
      <c r="U897" s="7"/>
      <c r="V897" s="7"/>
      <c r="W897" s="7"/>
    </row>
    <row r="898" ht="14.25" customHeight="1">
      <c r="A898" s="7"/>
      <c r="B898" s="7"/>
      <c r="C898" s="49"/>
      <c r="D898" s="7"/>
      <c r="E898" s="7"/>
      <c r="F898" s="7"/>
      <c r="G898" s="7"/>
      <c r="H898" s="7"/>
      <c r="I898" s="7"/>
      <c r="J898" s="7"/>
      <c r="K898" s="7"/>
      <c r="L898" s="7"/>
      <c r="M898" s="7"/>
      <c r="N898" s="7"/>
      <c r="O898" s="7"/>
      <c r="P898" s="7"/>
      <c r="Q898" s="7"/>
      <c r="R898" s="7"/>
      <c r="S898" s="7"/>
      <c r="T898" s="7"/>
      <c r="U898" s="7"/>
      <c r="V898" s="7"/>
      <c r="W898" s="7"/>
    </row>
    <row r="899" ht="14.25" customHeight="1">
      <c r="A899" s="7"/>
      <c r="B899" s="7"/>
      <c r="C899" s="49"/>
      <c r="D899" s="7"/>
      <c r="E899" s="7"/>
      <c r="F899" s="7"/>
      <c r="G899" s="7"/>
      <c r="H899" s="7"/>
      <c r="I899" s="7"/>
      <c r="J899" s="7"/>
      <c r="K899" s="7"/>
      <c r="L899" s="7"/>
      <c r="M899" s="7"/>
      <c r="N899" s="7"/>
      <c r="O899" s="7"/>
      <c r="P899" s="7"/>
      <c r="Q899" s="7"/>
      <c r="R899" s="7"/>
      <c r="S899" s="7"/>
      <c r="T899" s="7"/>
      <c r="U899" s="7"/>
      <c r="V899" s="7"/>
      <c r="W899" s="7"/>
    </row>
    <row r="900" ht="14.25" customHeight="1">
      <c r="A900" s="7"/>
      <c r="B900" s="7"/>
      <c r="C900" s="49"/>
      <c r="D900" s="7"/>
      <c r="E900" s="7"/>
      <c r="F900" s="7"/>
      <c r="G900" s="7"/>
      <c r="H900" s="7"/>
      <c r="I900" s="7"/>
      <c r="J900" s="7"/>
      <c r="K900" s="7"/>
      <c r="L900" s="7"/>
      <c r="M900" s="7"/>
      <c r="N900" s="7"/>
      <c r="O900" s="7"/>
      <c r="P900" s="7"/>
      <c r="Q900" s="7"/>
      <c r="R900" s="7"/>
      <c r="S900" s="7"/>
      <c r="T900" s="7"/>
      <c r="U900" s="7"/>
      <c r="V900" s="7"/>
      <c r="W900" s="7"/>
    </row>
    <row r="901" ht="14.25" customHeight="1">
      <c r="A901" s="7"/>
      <c r="B901" s="7"/>
      <c r="C901" s="49"/>
      <c r="D901" s="7"/>
      <c r="E901" s="7"/>
      <c r="F901" s="7"/>
      <c r="G901" s="7"/>
      <c r="H901" s="7"/>
      <c r="I901" s="7"/>
      <c r="J901" s="7"/>
      <c r="K901" s="7"/>
      <c r="L901" s="7"/>
      <c r="M901" s="7"/>
      <c r="N901" s="7"/>
      <c r="O901" s="7"/>
      <c r="P901" s="7"/>
      <c r="Q901" s="7"/>
      <c r="R901" s="7"/>
      <c r="S901" s="7"/>
      <c r="T901" s="7"/>
      <c r="U901" s="7"/>
      <c r="V901" s="7"/>
      <c r="W901" s="7"/>
    </row>
    <row r="902" ht="14.25" customHeight="1">
      <c r="A902" s="7"/>
      <c r="B902" s="7"/>
      <c r="C902" s="49"/>
      <c r="D902" s="7"/>
      <c r="E902" s="7"/>
      <c r="F902" s="7"/>
      <c r="G902" s="7"/>
      <c r="H902" s="7"/>
      <c r="I902" s="7"/>
      <c r="J902" s="7"/>
      <c r="K902" s="7"/>
      <c r="L902" s="7"/>
      <c r="M902" s="7"/>
      <c r="N902" s="7"/>
      <c r="O902" s="7"/>
      <c r="P902" s="7"/>
      <c r="Q902" s="7"/>
      <c r="R902" s="7"/>
      <c r="S902" s="7"/>
      <c r="T902" s="7"/>
      <c r="U902" s="7"/>
      <c r="V902" s="7"/>
      <c r="W902" s="7"/>
    </row>
    <row r="903" ht="14.25" customHeight="1">
      <c r="A903" s="7"/>
      <c r="B903" s="7"/>
      <c r="C903" s="49"/>
      <c r="D903" s="7"/>
      <c r="E903" s="7"/>
      <c r="F903" s="7"/>
      <c r="G903" s="7"/>
      <c r="H903" s="7"/>
      <c r="I903" s="7"/>
      <c r="J903" s="7"/>
      <c r="K903" s="7"/>
      <c r="L903" s="7"/>
      <c r="M903" s="7"/>
      <c r="N903" s="7"/>
      <c r="O903" s="7"/>
      <c r="P903" s="7"/>
      <c r="Q903" s="7"/>
      <c r="R903" s="7"/>
      <c r="S903" s="7"/>
      <c r="T903" s="7"/>
      <c r="U903" s="7"/>
      <c r="V903" s="7"/>
      <c r="W903" s="7"/>
    </row>
    <row r="904" ht="14.25" customHeight="1">
      <c r="A904" s="7"/>
      <c r="B904" s="7"/>
      <c r="C904" s="49"/>
      <c r="D904" s="7"/>
      <c r="E904" s="7"/>
      <c r="F904" s="7"/>
      <c r="G904" s="7"/>
      <c r="H904" s="7"/>
      <c r="I904" s="7"/>
      <c r="J904" s="7"/>
      <c r="K904" s="7"/>
      <c r="L904" s="7"/>
      <c r="M904" s="7"/>
      <c r="N904" s="7"/>
      <c r="O904" s="7"/>
      <c r="P904" s="7"/>
      <c r="Q904" s="7"/>
      <c r="R904" s="7"/>
      <c r="S904" s="7"/>
      <c r="T904" s="7"/>
      <c r="U904" s="7"/>
      <c r="V904" s="7"/>
      <c r="W904" s="7"/>
    </row>
    <row r="905" ht="14.25" customHeight="1">
      <c r="A905" s="7"/>
      <c r="B905" s="7"/>
      <c r="C905" s="49"/>
      <c r="D905" s="7"/>
      <c r="E905" s="7"/>
      <c r="F905" s="7"/>
      <c r="G905" s="7"/>
      <c r="H905" s="7"/>
      <c r="I905" s="7"/>
      <c r="J905" s="7"/>
      <c r="K905" s="7"/>
      <c r="L905" s="7"/>
      <c r="M905" s="7"/>
      <c r="N905" s="7"/>
      <c r="O905" s="7"/>
      <c r="P905" s="7"/>
      <c r="Q905" s="7"/>
      <c r="R905" s="7"/>
      <c r="S905" s="7"/>
      <c r="T905" s="7"/>
      <c r="U905" s="7"/>
      <c r="V905" s="7"/>
      <c r="W905" s="7"/>
    </row>
    <row r="906" ht="14.25" customHeight="1">
      <c r="A906" s="7"/>
      <c r="B906" s="7"/>
      <c r="C906" s="49"/>
      <c r="D906" s="7"/>
      <c r="E906" s="7"/>
      <c r="F906" s="7"/>
      <c r="G906" s="7"/>
      <c r="H906" s="7"/>
      <c r="I906" s="7"/>
      <c r="J906" s="7"/>
      <c r="K906" s="7"/>
      <c r="L906" s="7"/>
      <c r="M906" s="7"/>
      <c r="N906" s="7"/>
      <c r="O906" s="7"/>
      <c r="P906" s="7"/>
      <c r="Q906" s="7"/>
      <c r="R906" s="7"/>
      <c r="S906" s="7"/>
      <c r="T906" s="7"/>
      <c r="U906" s="7"/>
      <c r="V906" s="7"/>
      <c r="W906" s="7"/>
    </row>
    <row r="907" ht="14.25" customHeight="1">
      <c r="A907" s="7"/>
      <c r="B907" s="7"/>
      <c r="C907" s="49"/>
      <c r="D907" s="7"/>
      <c r="E907" s="7"/>
      <c r="F907" s="7"/>
      <c r="G907" s="7"/>
      <c r="H907" s="7"/>
      <c r="I907" s="7"/>
      <c r="J907" s="7"/>
      <c r="K907" s="7"/>
      <c r="L907" s="7"/>
      <c r="M907" s="7"/>
      <c r="N907" s="7"/>
      <c r="O907" s="7"/>
      <c r="P907" s="7"/>
      <c r="Q907" s="7"/>
      <c r="R907" s="7"/>
      <c r="S907" s="7"/>
      <c r="T907" s="7"/>
      <c r="U907" s="7"/>
      <c r="V907" s="7"/>
      <c r="W907" s="7"/>
    </row>
    <row r="908" ht="14.25" customHeight="1">
      <c r="A908" s="7"/>
      <c r="B908" s="7"/>
      <c r="C908" s="49"/>
      <c r="D908" s="7"/>
      <c r="E908" s="7"/>
      <c r="F908" s="7"/>
      <c r="G908" s="7"/>
      <c r="H908" s="7"/>
      <c r="I908" s="7"/>
      <c r="J908" s="7"/>
      <c r="K908" s="7"/>
      <c r="L908" s="7"/>
      <c r="M908" s="7"/>
      <c r="N908" s="7"/>
      <c r="O908" s="7"/>
      <c r="P908" s="7"/>
      <c r="Q908" s="7"/>
      <c r="R908" s="7"/>
      <c r="S908" s="7"/>
      <c r="T908" s="7"/>
      <c r="U908" s="7"/>
      <c r="V908" s="7"/>
      <c r="W908" s="7"/>
    </row>
    <row r="909" ht="14.25" customHeight="1">
      <c r="A909" s="7"/>
      <c r="B909" s="7"/>
      <c r="C909" s="49"/>
      <c r="D909" s="7"/>
      <c r="E909" s="7"/>
      <c r="F909" s="7"/>
      <c r="G909" s="7"/>
      <c r="H909" s="7"/>
      <c r="I909" s="7"/>
      <c r="J909" s="7"/>
      <c r="K909" s="7"/>
      <c r="L909" s="7"/>
      <c r="M909" s="7"/>
      <c r="N909" s="7"/>
      <c r="O909" s="7"/>
      <c r="P909" s="7"/>
      <c r="Q909" s="7"/>
      <c r="R909" s="7"/>
      <c r="S909" s="7"/>
      <c r="T909" s="7"/>
      <c r="U909" s="7"/>
      <c r="V909" s="7"/>
      <c r="W909" s="7"/>
    </row>
    <row r="910" ht="14.25" customHeight="1">
      <c r="A910" s="7"/>
      <c r="B910" s="7"/>
      <c r="C910" s="49"/>
      <c r="D910" s="7"/>
      <c r="E910" s="7"/>
      <c r="F910" s="7"/>
      <c r="G910" s="7"/>
      <c r="H910" s="7"/>
      <c r="I910" s="7"/>
      <c r="J910" s="7"/>
      <c r="K910" s="7"/>
      <c r="L910" s="7"/>
      <c r="M910" s="7"/>
      <c r="N910" s="7"/>
      <c r="O910" s="7"/>
      <c r="P910" s="7"/>
      <c r="Q910" s="7"/>
      <c r="R910" s="7"/>
      <c r="S910" s="7"/>
      <c r="T910" s="7"/>
      <c r="U910" s="7"/>
      <c r="V910" s="7"/>
      <c r="W910" s="7"/>
    </row>
    <row r="911" ht="14.25" customHeight="1">
      <c r="A911" s="7"/>
      <c r="B911" s="7"/>
      <c r="C911" s="49"/>
      <c r="D911" s="7"/>
      <c r="E911" s="7"/>
      <c r="F911" s="7"/>
      <c r="G911" s="7"/>
      <c r="H911" s="7"/>
      <c r="I911" s="7"/>
      <c r="J911" s="7"/>
      <c r="K911" s="7"/>
      <c r="L911" s="7"/>
      <c r="M911" s="7"/>
      <c r="N911" s="7"/>
      <c r="O911" s="7"/>
      <c r="P911" s="7"/>
      <c r="Q911" s="7"/>
      <c r="R911" s="7"/>
      <c r="S911" s="7"/>
      <c r="T911" s="7"/>
      <c r="U911" s="7"/>
      <c r="V911" s="7"/>
      <c r="W911" s="7"/>
    </row>
    <row r="912" ht="14.25" customHeight="1">
      <c r="A912" s="7"/>
      <c r="B912" s="7"/>
      <c r="C912" s="49"/>
      <c r="D912" s="7"/>
      <c r="E912" s="7"/>
      <c r="F912" s="7"/>
      <c r="G912" s="7"/>
      <c r="H912" s="7"/>
      <c r="I912" s="7"/>
      <c r="J912" s="7"/>
      <c r="K912" s="7"/>
      <c r="L912" s="7"/>
      <c r="M912" s="7"/>
      <c r="N912" s="7"/>
      <c r="O912" s="7"/>
      <c r="P912" s="7"/>
      <c r="Q912" s="7"/>
      <c r="R912" s="7"/>
      <c r="S912" s="7"/>
      <c r="T912" s="7"/>
      <c r="U912" s="7"/>
      <c r="V912" s="7"/>
      <c r="W912" s="7"/>
    </row>
    <row r="913" ht="14.25" customHeight="1">
      <c r="A913" s="7"/>
      <c r="B913" s="7"/>
      <c r="C913" s="49"/>
      <c r="D913" s="7"/>
      <c r="E913" s="7"/>
      <c r="F913" s="7"/>
      <c r="G913" s="7"/>
      <c r="H913" s="7"/>
      <c r="I913" s="7"/>
      <c r="J913" s="7"/>
      <c r="K913" s="7"/>
      <c r="L913" s="7"/>
      <c r="M913" s="7"/>
      <c r="N913" s="7"/>
      <c r="O913" s="7"/>
      <c r="P913" s="7"/>
      <c r="Q913" s="7"/>
      <c r="R913" s="7"/>
      <c r="S913" s="7"/>
      <c r="T913" s="7"/>
      <c r="U913" s="7"/>
      <c r="V913" s="7"/>
      <c r="W913" s="7"/>
    </row>
    <row r="914" ht="14.25" customHeight="1">
      <c r="A914" s="7"/>
      <c r="B914" s="7"/>
      <c r="C914" s="49"/>
      <c r="D914" s="7"/>
      <c r="E914" s="7"/>
      <c r="F914" s="7"/>
      <c r="G914" s="7"/>
      <c r="H914" s="7"/>
      <c r="I914" s="7"/>
      <c r="J914" s="7"/>
      <c r="K914" s="7"/>
      <c r="L914" s="7"/>
      <c r="M914" s="7"/>
      <c r="N914" s="7"/>
      <c r="O914" s="7"/>
      <c r="P914" s="7"/>
      <c r="Q914" s="7"/>
      <c r="R914" s="7"/>
      <c r="S914" s="7"/>
      <c r="T914" s="7"/>
      <c r="U914" s="7"/>
      <c r="V914" s="7"/>
      <c r="W914" s="7"/>
    </row>
    <row r="915" ht="14.25" customHeight="1">
      <c r="A915" s="7"/>
      <c r="B915" s="7"/>
      <c r="C915" s="49"/>
      <c r="D915" s="7"/>
      <c r="E915" s="7"/>
      <c r="F915" s="7"/>
      <c r="G915" s="7"/>
      <c r="H915" s="7"/>
      <c r="I915" s="7"/>
      <c r="J915" s="7"/>
      <c r="K915" s="7"/>
      <c r="L915" s="7"/>
      <c r="M915" s="7"/>
      <c r="N915" s="7"/>
      <c r="O915" s="7"/>
      <c r="P915" s="7"/>
      <c r="Q915" s="7"/>
      <c r="R915" s="7"/>
      <c r="S915" s="7"/>
      <c r="T915" s="7"/>
      <c r="U915" s="7"/>
      <c r="V915" s="7"/>
      <c r="W915" s="7"/>
    </row>
    <row r="916" ht="14.25" customHeight="1">
      <c r="A916" s="7"/>
      <c r="B916" s="7"/>
      <c r="C916" s="49"/>
      <c r="D916" s="7"/>
      <c r="E916" s="7"/>
      <c r="F916" s="7"/>
      <c r="G916" s="7"/>
      <c r="H916" s="7"/>
      <c r="I916" s="7"/>
      <c r="J916" s="7"/>
      <c r="K916" s="7"/>
      <c r="L916" s="7"/>
      <c r="M916" s="7"/>
      <c r="N916" s="7"/>
      <c r="O916" s="7"/>
      <c r="P916" s="7"/>
      <c r="Q916" s="7"/>
      <c r="R916" s="7"/>
      <c r="S916" s="7"/>
      <c r="T916" s="7"/>
      <c r="U916" s="7"/>
      <c r="V916" s="7"/>
      <c r="W916" s="7"/>
    </row>
    <row r="917" ht="14.25" customHeight="1">
      <c r="A917" s="7"/>
      <c r="B917" s="7"/>
      <c r="C917" s="49"/>
      <c r="D917" s="7"/>
      <c r="E917" s="7"/>
      <c r="F917" s="7"/>
      <c r="G917" s="7"/>
      <c r="H917" s="7"/>
      <c r="I917" s="7"/>
      <c r="J917" s="7"/>
      <c r="K917" s="7"/>
      <c r="L917" s="7"/>
      <c r="M917" s="7"/>
      <c r="N917" s="7"/>
      <c r="O917" s="7"/>
      <c r="P917" s="7"/>
      <c r="Q917" s="7"/>
      <c r="R917" s="7"/>
      <c r="S917" s="7"/>
      <c r="T917" s="7"/>
      <c r="U917" s="7"/>
      <c r="V917" s="7"/>
      <c r="W917" s="7"/>
    </row>
    <row r="918" ht="14.25" customHeight="1">
      <c r="A918" s="7"/>
      <c r="B918" s="7"/>
      <c r="C918" s="49"/>
      <c r="D918" s="7"/>
      <c r="E918" s="7"/>
      <c r="F918" s="7"/>
      <c r="G918" s="7"/>
      <c r="H918" s="7"/>
      <c r="I918" s="7"/>
      <c r="J918" s="7"/>
      <c r="K918" s="7"/>
      <c r="L918" s="7"/>
      <c r="M918" s="7"/>
      <c r="N918" s="7"/>
      <c r="O918" s="7"/>
      <c r="P918" s="7"/>
      <c r="Q918" s="7"/>
      <c r="R918" s="7"/>
      <c r="S918" s="7"/>
      <c r="T918" s="7"/>
      <c r="U918" s="7"/>
      <c r="V918" s="7"/>
      <c r="W918" s="7"/>
    </row>
    <row r="919" ht="14.25" customHeight="1">
      <c r="A919" s="7"/>
      <c r="B919" s="7"/>
      <c r="C919" s="49"/>
      <c r="D919" s="7"/>
      <c r="E919" s="7"/>
      <c r="F919" s="7"/>
      <c r="G919" s="7"/>
      <c r="H919" s="7"/>
      <c r="I919" s="7"/>
      <c r="J919" s="7"/>
      <c r="K919" s="7"/>
      <c r="L919" s="7"/>
      <c r="M919" s="7"/>
      <c r="N919" s="7"/>
      <c r="O919" s="7"/>
      <c r="P919" s="7"/>
      <c r="Q919" s="7"/>
      <c r="R919" s="7"/>
      <c r="S919" s="7"/>
      <c r="T919" s="7"/>
      <c r="U919" s="7"/>
      <c r="V919" s="7"/>
      <c r="W919" s="7"/>
    </row>
    <row r="920" ht="14.25" customHeight="1">
      <c r="A920" s="7"/>
      <c r="B920" s="7"/>
      <c r="C920" s="49"/>
      <c r="D920" s="7"/>
      <c r="E920" s="7"/>
      <c r="F920" s="7"/>
      <c r="G920" s="7"/>
      <c r="H920" s="7"/>
      <c r="I920" s="7"/>
      <c r="J920" s="7"/>
      <c r="K920" s="7"/>
      <c r="L920" s="7"/>
      <c r="M920" s="7"/>
      <c r="N920" s="7"/>
      <c r="O920" s="7"/>
      <c r="P920" s="7"/>
      <c r="Q920" s="7"/>
      <c r="R920" s="7"/>
      <c r="S920" s="7"/>
      <c r="T920" s="7"/>
      <c r="U920" s="7"/>
      <c r="V920" s="7"/>
      <c r="W920" s="7"/>
    </row>
    <row r="921" ht="14.25" customHeight="1">
      <c r="A921" s="7"/>
      <c r="B921" s="7"/>
      <c r="C921" s="49"/>
      <c r="D921" s="7"/>
      <c r="E921" s="7"/>
      <c r="F921" s="7"/>
      <c r="G921" s="7"/>
      <c r="H921" s="7"/>
      <c r="I921" s="7"/>
      <c r="J921" s="7"/>
      <c r="K921" s="7"/>
      <c r="L921" s="7"/>
      <c r="M921" s="7"/>
      <c r="N921" s="7"/>
      <c r="O921" s="7"/>
      <c r="P921" s="7"/>
      <c r="Q921" s="7"/>
      <c r="R921" s="7"/>
      <c r="S921" s="7"/>
      <c r="T921" s="7"/>
      <c r="U921" s="7"/>
      <c r="V921" s="7"/>
      <c r="W921" s="7"/>
    </row>
    <row r="922" ht="14.25" customHeight="1">
      <c r="A922" s="7"/>
      <c r="B922" s="7"/>
      <c r="C922" s="49"/>
      <c r="D922" s="7"/>
      <c r="E922" s="7"/>
      <c r="F922" s="7"/>
      <c r="G922" s="7"/>
      <c r="H922" s="7"/>
      <c r="I922" s="7"/>
      <c r="J922" s="7"/>
      <c r="K922" s="7"/>
      <c r="L922" s="7"/>
      <c r="M922" s="7"/>
      <c r="N922" s="7"/>
      <c r="O922" s="7"/>
      <c r="P922" s="7"/>
      <c r="Q922" s="7"/>
      <c r="R922" s="7"/>
      <c r="S922" s="7"/>
      <c r="T922" s="7"/>
      <c r="U922" s="7"/>
      <c r="V922" s="7"/>
      <c r="W922" s="7"/>
    </row>
    <row r="923" ht="14.25" customHeight="1">
      <c r="A923" s="7"/>
      <c r="B923" s="7"/>
      <c r="C923" s="49"/>
      <c r="D923" s="7"/>
      <c r="E923" s="7"/>
      <c r="F923" s="7"/>
      <c r="G923" s="7"/>
      <c r="H923" s="7"/>
      <c r="I923" s="7"/>
      <c r="J923" s="7"/>
      <c r="K923" s="7"/>
      <c r="L923" s="7"/>
      <c r="M923" s="7"/>
      <c r="N923" s="7"/>
      <c r="O923" s="7"/>
      <c r="P923" s="7"/>
      <c r="Q923" s="7"/>
      <c r="R923" s="7"/>
      <c r="S923" s="7"/>
      <c r="T923" s="7"/>
      <c r="U923" s="7"/>
      <c r="V923" s="7"/>
      <c r="W923" s="7"/>
    </row>
    <row r="924" ht="14.25" customHeight="1">
      <c r="A924" s="7"/>
      <c r="B924" s="7"/>
      <c r="C924" s="49"/>
      <c r="D924" s="7"/>
      <c r="E924" s="7"/>
      <c r="F924" s="7"/>
      <c r="G924" s="7"/>
      <c r="H924" s="7"/>
      <c r="I924" s="7"/>
      <c r="J924" s="7"/>
      <c r="K924" s="7"/>
      <c r="L924" s="7"/>
      <c r="M924" s="7"/>
      <c r="N924" s="7"/>
      <c r="O924" s="7"/>
      <c r="P924" s="7"/>
      <c r="Q924" s="7"/>
      <c r="R924" s="7"/>
      <c r="S924" s="7"/>
      <c r="T924" s="7"/>
      <c r="U924" s="7"/>
      <c r="V924" s="7"/>
      <c r="W924" s="7"/>
    </row>
    <row r="925" ht="14.25" customHeight="1">
      <c r="A925" s="7"/>
      <c r="B925" s="7"/>
      <c r="C925" s="49"/>
      <c r="D925" s="7"/>
      <c r="E925" s="7"/>
      <c r="F925" s="7"/>
      <c r="G925" s="7"/>
      <c r="H925" s="7"/>
      <c r="I925" s="7"/>
      <c r="J925" s="7"/>
      <c r="K925" s="7"/>
      <c r="L925" s="7"/>
      <c r="M925" s="7"/>
      <c r="N925" s="7"/>
      <c r="O925" s="7"/>
      <c r="P925" s="7"/>
      <c r="Q925" s="7"/>
      <c r="R925" s="7"/>
      <c r="S925" s="7"/>
      <c r="T925" s="7"/>
      <c r="U925" s="7"/>
      <c r="V925" s="7"/>
      <c r="W925" s="7"/>
    </row>
    <row r="926" ht="14.25" customHeight="1">
      <c r="A926" s="7"/>
      <c r="B926" s="7"/>
      <c r="C926" s="49"/>
      <c r="D926" s="7"/>
      <c r="E926" s="7"/>
      <c r="F926" s="7"/>
      <c r="G926" s="7"/>
      <c r="H926" s="7"/>
      <c r="I926" s="7"/>
      <c r="J926" s="7"/>
      <c r="K926" s="7"/>
      <c r="L926" s="7"/>
      <c r="M926" s="7"/>
      <c r="N926" s="7"/>
      <c r="O926" s="7"/>
      <c r="P926" s="7"/>
      <c r="Q926" s="7"/>
      <c r="R926" s="7"/>
      <c r="S926" s="7"/>
      <c r="T926" s="7"/>
      <c r="U926" s="7"/>
      <c r="V926" s="7"/>
      <c r="W926" s="7"/>
    </row>
    <row r="927" ht="14.25" customHeight="1">
      <c r="A927" s="7"/>
      <c r="B927" s="7"/>
      <c r="C927" s="49"/>
      <c r="D927" s="7"/>
      <c r="E927" s="7"/>
      <c r="F927" s="7"/>
      <c r="G927" s="7"/>
      <c r="H927" s="7"/>
      <c r="I927" s="7"/>
      <c r="J927" s="7"/>
      <c r="K927" s="7"/>
      <c r="L927" s="7"/>
      <c r="M927" s="7"/>
      <c r="N927" s="7"/>
      <c r="O927" s="7"/>
      <c r="P927" s="7"/>
      <c r="Q927" s="7"/>
      <c r="R927" s="7"/>
      <c r="S927" s="7"/>
      <c r="T927" s="7"/>
      <c r="U927" s="7"/>
      <c r="V927" s="7"/>
      <c r="W927" s="7"/>
    </row>
    <row r="928" ht="14.25" customHeight="1">
      <c r="A928" s="7"/>
      <c r="B928" s="7"/>
      <c r="C928" s="49"/>
      <c r="D928" s="7"/>
      <c r="E928" s="7"/>
      <c r="F928" s="7"/>
      <c r="G928" s="7"/>
      <c r="H928" s="7"/>
      <c r="I928" s="7"/>
      <c r="J928" s="7"/>
      <c r="K928" s="7"/>
      <c r="L928" s="7"/>
      <c r="M928" s="7"/>
      <c r="N928" s="7"/>
      <c r="O928" s="7"/>
      <c r="P928" s="7"/>
      <c r="Q928" s="7"/>
      <c r="R928" s="7"/>
      <c r="S928" s="7"/>
      <c r="T928" s="7"/>
      <c r="U928" s="7"/>
      <c r="V928" s="7"/>
      <c r="W928" s="7"/>
    </row>
    <row r="929" ht="14.25" customHeight="1">
      <c r="A929" s="7"/>
      <c r="B929" s="7"/>
      <c r="C929" s="49"/>
      <c r="D929" s="7"/>
      <c r="E929" s="7"/>
      <c r="F929" s="7"/>
      <c r="G929" s="7"/>
      <c r="H929" s="7"/>
      <c r="I929" s="7"/>
      <c r="J929" s="7"/>
      <c r="K929" s="7"/>
      <c r="L929" s="7"/>
      <c r="M929" s="7"/>
      <c r="N929" s="7"/>
      <c r="O929" s="7"/>
      <c r="P929" s="7"/>
      <c r="Q929" s="7"/>
      <c r="R929" s="7"/>
      <c r="S929" s="7"/>
      <c r="T929" s="7"/>
      <c r="U929" s="7"/>
      <c r="V929" s="7"/>
      <c r="W929" s="7"/>
    </row>
    <row r="930" ht="14.25" customHeight="1">
      <c r="A930" s="7"/>
      <c r="B930" s="7"/>
      <c r="C930" s="49"/>
      <c r="D930" s="7"/>
      <c r="E930" s="7"/>
      <c r="F930" s="7"/>
      <c r="G930" s="7"/>
      <c r="H930" s="7"/>
      <c r="I930" s="7"/>
      <c r="J930" s="7"/>
      <c r="K930" s="7"/>
      <c r="L930" s="7"/>
      <c r="M930" s="7"/>
      <c r="N930" s="7"/>
      <c r="O930" s="7"/>
      <c r="P930" s="7"/>
      <c r="Q930" s="7"/>
      <c r="R930" s="7"/>
      <c r="S930" s="7"/>
      <c r="T930" s="7"/>
      <c r="U930" s="7"/>
      <c r="V930" s="7"/>
      <c r="W930" s="7"/>
    </row>
    <row r="931" ht="14.25" customHeight="1">
      <c r="A931" s="7"/>
      <c r="B931" s="7"/>
      <c r="C931" s="49"/>
      <c r="D931" s="7"/>
      <c r="E931" s="7"/>
      <c r="F931" s="7"/>
      <c r="G931" s="7"/>
      <c r="H931" s="7"/>
      <c r="I931" s="7"/>
      <c r="J931" s="7"/>
      <c r="K931" s="7"/>
      <c r="L931" s="7"/>
      <c r="M931" s="7"/>
      <c r="N931" s="7"/>
      <c r="O931" s="7"/>
      <c r="P931" s="7"/>
      <c r="Q931" s="7"/>
      <c r="R931" s="7"/>
      <c r="S931" s="7"/>
      <c r="T931" s="7"/>
      <c r="U931" s="7"/>
      <c r="V931" s="7"/>
      <c r="W931" s="7"/>
    </row>
    <row r="932" ht="14.25" customHeight="1">
      <c r="A932" s="7"/>
      <c r="B932" s="7"/>
      <c r="C932" s="49"/>
      <c r="D932" s="7"/>
      <c r="E932" s="7"/>
      <c r="F932" s="7"/>
      <c r="G932" s="7"/>
      <c r="H932" s="7"/>
      <c r="I932" s="7"/>
      <c r="J932" s="7"/>
      <c r="K932" s="7"/>
      <c r="L932" s="7"/>
      <c r="M932" s="7"/>
      <c r="N932" s="7"/>
      <c r="O932" s="7"/>
      <c r="P932" s="7"/>
      <c r="Q932" s="7"/>
      <c r="R932" s="7"/>
      <c r="S932" s="7"/>
      <c r="T932" s="7"/>
      <c r="U932" s="7"/>
      <c r="V932" s="7"/>
      <c r="W932" s="7"/>
    </row>
    <row r="933" ht="14.25" customHeight="1">
      <c r="A933" s="7"/>
      <c r="B933" s="7"/>
      <c r="C933" s="49"/>
      <c r="D933" s="7"/>
      <c r="E933" s="7"/>
      <c r="F933" s="7"/>
      <c r="G933" s="7"/>
      <c r="H933" s="7"/>
      <c r="I933" s="7"/>
      <c r="J933" s="7"/>
      <c r="K933" s="7"/>
      <c r="L933" s="7"/>
      <c r="M933" s="7"/>
      <c r="N933" s="7"/>
      <c r="O933" s="7"/>
      <c r="P933" s="7"/>
      <c r="Q933" s="7"/>
      <c r="R933" s="7"/>
      <c r="S933" s="7"/>
      <c r="T933" s="7"/>
      <c r="U933" s="7"/>
      <c r="V933" s="7"/>
      <c r="W933" s="7"/>
    </row>
    <row r="934" ht="14.25" customHeight="1">
      <c r="A934" s="7"/>
      <c r="B934" s="7"/>
      <c r="C934" s="49"/>
      <c r="D934" s="7"/>
      <c r="E934" s="7"/>
      <c r="F934" s="7"/>
      <c r="G934" s="7"/>
      <c r="H934" s="7"/>
      <c r="I934" s="7"/>
      <c r="J934" s="7"/>
      <c r="K934" s="7"/>
      <c r="L934" s="7"/>
      <c r="M934" s="7"/>
      <c r="N934" s="7"/>
      <c r="O934" s="7"/>
      <c r="P934" s="7"/>
      <c r="Q934" s="7"/>
      <c r="R934" s="7"/>
      <c r="S934" s="7"/>
      <c r="T934" s="7"/>
      <c r="U934" s="7"/>
      <c r="V934" s="7"/>
      <c r="W934" s="7"/>
    </row>
    <row r="935" ht="14.25" customHeight="1">
      <c r="A935" s="7"/>
      <c r="B935" s="7"/>
      <c r="C935" s="49"/>
      <c r="D935" s="7"/>
      <c r="E935" s="7"/>
      <c r="F935" s="7"/>
      <c r="G935" s="7"/>
      <c r="H935" s="7"/>
      <c r="I935" s="7"/>
      <c r="J935" s="7"/>
      <c r="K935" s="7"/>
      <c r="L935" s="7"/>
      <c r="M935" s="7"/>
      <c r="N935" s="7"/>
      <c r="O935" s="7"/>
      <c r="P935" s="7"/>
      <c r="Q935" s="7"/>
      <c r="R935" s="7"/>
      <c r="S935" s="7"/>
      <c r="T935" s="7"/>
      <c r="U935" s="7"/>
      <c r="V935" s="7"/>
      <c r="W935" s="7"/>
    </row>
    <row r="936" ht="14.25" customHeight="1">
      <c r="A936" s="7"/>
      <c r="B936" s="7"/>
      <c r="C936" s="49"/>
      <c r="D936" s="7"/>
      <c r="E936" s="7"/>
      <c r="F936" s="7"/>
      <c r="G936" s="7"/>
      <c r="H936" s="7"/>
      <c r="I936" s="7"/>
      <c r="J936" s="7"/>
      <c r="K936" s="7"/>
      <c r="L936" s="7"/>
      <c r="M936" s="7"/>
      <c r="N936" s="7"/>
      <c r="O936" s="7"/>
      <c r="P936" s="7"/>
      <c r="Q936" s="7"/>
      <c r="R936" s="7"/>
      <c r="S936" s="7"/>
      <c r="T936" s="7"/>
      <c r="U936" s="7"/>
      <c r="V936" s="7"/>
      <c r="W936" s="7"/>
    </row>
    <row r="937" ht="14.25" customHeight="1">
      <c r="A937" s="7"/>
      <c r="B937" s="7"/>
      <c r="C937" s="49"/>
      <c r="D937" s="7"/>
      <c r="E937" s="7"/>
      <c r="F937" s="7"/>
      <c r="G937" s="7"/>
      <c r="H937" s="7"/>
      <c r="I937" s="7"/>
      <c r="J937" s="7"/>
      <c r="K937" s="7"/>
      <c r="L937" s="7"/>
      <c r="M937" s="7"/>
      <c r="N937" s="7"/>
      <c r="O937" s="7"/>
      <c r="P937" s="7"/>
      <c r="Q937" s="7"/>
      <c r="R937" s="7"/>
      <c r="S937" s="7"/>
      <c r="T937" s="7"/>
      <c r="U937" s="7"/>
      <c r="V937" s="7"/>
      <c r="W937" s="7"/>
    </row>
    <row r="938" ht="14.25" customHeight="1">
      <c r="A938" s="7"/>
      <c r="B938" s="7"/>
      <c r="C938" s="49"/>
      <c r="D938" s="7"/>
      <c r="E938" s="7"/>
      <c r="F938" s="7"/>
      <c r="G938" s="7"/>
      <c r="H938" s="7"/>
      <c r="I938" s="7"/>
      <c r="J938" s="7"/>
      <c r="K938" s="7"/>
      <c r="L938" s="7"/>
      <c r="M938" s="7"/>
      <c r="N938" s="7"/>
      <c r="O938" s="7"/>
      <c r="P938" s="7"/>
      <c r="Q938" s="7"/>
      <c r="R938" s="7"/>
      <c r="S938" s="7"/>
      <c r="T938" s="7"/>
      <c r="U938" s="7"/>
      <c r="V938" s="7"/>
      <c r="W938" s="7"/>
    </row>
    <row r="939" ht="14.25" customHeight="1">
      <c r="A939" s="7"/>
      <c r="B939" s="7"/>
      <c r="C939" s="49"/>
      <c r="D939" s="7"/>
      <c r="E939" s="7"/>
      <c r="F939" s="7"/>
      <c r="G939" s="7"/>
      <c r="H939" s="7"/>
      <c r="I939" s="7"/>
      <c r="J939" s="7"/>
      <c r="K939" s="7"/>
      <c r="L939" s="7"/>
      <c r="M939" s="7"/>
      <c r="N939" s="7"/>
      <c r="O939" s="7"/>
      <c r="P939" s="7"/>
      <c r="Q939" s="7"/>
      <c r="R939" s="7"/>
      <c r="S939" s="7"/>
      <c r="T939" s="7"/>
      <c r="U939" s="7"/>
      <c r="V939" s="7"/>
      <c r="W939" s="7"/>
    </row>
    <row r="940" ht="14.25" customHeight="1">
      <c r="A940" s="7"/>
      <c r="B940" s="7"/>
      <c r="C940" s="49"/>
      <c r="D940" s="7"/>
      <c r="E940" s="7"/>
      <c r="F940" s="7"/>
      <c r="G940" s="7"/>
      <c r="H940" s="7"/>
      <c r="I940" s="7"/>
      <c r="J940" s="7"/>
      <c r="K940" s="7"/>
      <c r="L940" s="7"/>
      <c r="M940" s="7"/>
      <c r="N940" s="7"/>
      <c r="O940" s="7"/>
      <c r="P940" s="7"/>
      <c r="Q940" s="7"/>
      <c r="R940" s="7"/>
      <c r="S940" s="7"/>
      <c r="T940" s="7"/>
      <c r="U940" s="7"/>
      <c r="V940" s="7"/>
      <c r="W940" s="7"/>
    </row>
    <row r="941" ht="14.25" customHeight="1">
      <c r="A941" s="7"/>
      <c r="B941" s="7"/>
      <c r="C941" s="49"/>
      <c r="D941" s="7"/>
      <c r="E941" s="7"/>
      <c r="F941" s="7"/>
      <c r="G941" s="7"/>
      <c r="H941" s="7"/>
      <c r="I941" s="7"/>
      <c r="J941" s="7"/>
      <c r="K941" s="7"/>
      <c r="L941" s="7"/>
      <c r="M941" s="7"/>
      <c r="N941" s="7"/>
      <c r="O941" s="7"/>
      <c r="P941" s="7"/>
      <c r="Q941" s="7"/>
      <c r="R941" s="7"/>
      <c r="S941" s="7"/>
      <c r="T941" s="7"/>
      <c r="U941" s="7"/>
      <c r="V941" s="7"/>
      <c r="W941" s="7"/>
    </row>
    <row r="942" ht="14.25" customHeight="1">
      <c r="A942" s="7"/>
      <c r="B942" s="7"/>
      <c r="C942" s="49"/>
      <c r="D942" s="7"/>
      <c r="E942" s="7"/>
      <c r="F942" s="7"/>
      <c r="G942" s="7"/>
      <c r="H942" s="7"/>
      <c r="I942" s="7"/>
      <c r="J942" s="7"/>
      <c r="K942" s="7"/>
      <c r="L942" s="7"/>
      <c r="M942" s="7"/>
      <c r="N942" s="7"/>
      <c r="O942" s="7"/>
      <c r="P942" s="7"/>
      <c r="Q942" s="7"/>
      <c r="R942" s="7"/>
      <c r="S942" s="7"/>
      <c r="T942" s="7"/>
      <c r="U942" s="7"/>
      <c r="V942" s="7"/>
      <c r="W942" s="7"/>
    </row>
    <row r="943" ht="14.25" customHeight="1">
      <c r="A943" s="7"/>
      <c r="B943" s="7"/>
      <c r="C943" s="49"/>
      <c r="D943" s="7"/>
      <c r="E943" s="7"/>
      <c r="F943" s="7"/>
      <c r="G943" s="7"/>
      <c r="H943" s="7"/>
      <c r="I943" s="7"/>
      <c r="J943" s="7"/>
      <c r="K943" s="7"/>
      <c r="L943" s="7"/>
      <c r="M943" s="7"/>
      <c r="N943" s="7"/>
      <c r="O943" s="7"/>
      <c r="P943" s="7"/>
      <c r="Q943" s="7"/>
      <c r="R943" s="7"/>
      <c r="S943" s="7"/>
      <c r="T943" s="7"/>
      <c r="U943" s="7"/>
      <c r="V943" s="7"/>
      <c r="W943" s="7"/>
    </row>
    <row r="944" ht="14.25" customHeight="1">
      <c r="A944" s="7"/>
      <c r="B944" s="7"/>
      <c r="C944" s="49"/>
      <c r="D944" s="7"/>
      <c r="E944" s="7"/>
      <c r="F944" s="7"/>
      <c r="G944" s="7"/>
      <c r="H944" s="7"/>
      <c r="I944" s="7"/>
      <c r="J944" s="7"/>
      <c r="K944" s="7"/>
      <c r="L944" s="7"/>
      <c r="M944" s="7"/>
      <c r="N944" s="7"/>
      <c r="O944" s="7"/>
      <c r="P944" s="7"/>
      <c r="Q944" s="7"/>
      <c r="R944" s="7"/>
      <c r="S944" s="7"/>
      <c r="T944" s="7"/>
      <c r="U944" s="7"/>
      <c r="V944" s="7"/>
      <c r="W944" s="7"/>
    </row>
    <row r="945" ht="14.25" customHeight="1">
      <c r="A945" s="7"/>
      <c r="B945" s="7"/>
      <c r="C945" s="49"/>
      <c r="D945" s="7"/>
      <c r="E945" s="7"/>
      <c r="F945" s="7"/>
      <c r="G945" s="7"/>
      <c r="H945" s="7"/>
      <c r="I945" s="7"/>
      <c r="J945" s="7"/>
      <c r="K945" s="7"/>
      <c r="L945" s="7"/>
      <c r="M945" s="7"/>
      <c r="N945" s="7"/>
      <c r="O945" s="7"/>
      <c r="P945" s="7"/>
      <c r="Q945" s="7"/>
      <c r="R945" s="7"/>
      <c r="S945" s="7"/>
      <c r="T945" s="7"/>
      <c r="U945" s="7"/>
      <c r="V945" s="7"/>
      <c r="W945" s="7"/>
    </row>
    <row r="946" ht="14.25" customHeight="1">
      <c r="A946" s="7"/>
      <c r="B946" s="7"/>
      <c r="C946" s="49"/>
      <c r="D946" s="7"/>
      <c r="E946" s="7"/>
      <c r="F946" s="7"/>
      <c r="G946" s="7"/>
      <c r="H946" s="7"/>
      <c r="I946" s="7"/>
      <c r="J946" s="7"/>
      <c r="K946" s="7"/>
      <c r="L946" s="7"/>
      <c r="M946" s="7"/>
      <c r="N946" s="7"/>
      <c r="O946" s="7"/>
      <c r="P946" s="7"/>
      <c r="Q946" s="7"/>
      <c r="R946" s="7"/>
      <c r="S946" s="7"/>
      <c r="T946" s="7"/>
      <c r="U946" s="7"/>
      <c r="V946" s="7"/>
      <c r="W946" s="7"/>
    </row>
    <row r="947" ht="14.25" customHeight="1">
      <c r="A947" s="7"/>
      <c r="B947" s="7"/>
      <c r="C947" s="49"/>
      <c r="D947" s="7"/>
      <c r="E947" s="7"/>
      <c r="F947" s="7"/>
      <c r="G947" s="7"/>
      <c r="H947" s="7"/>
      <c r="I947" s="7"/>
      <c r="J947" s="7"/>
      <c r="K947" s="7"/>
      <c r="L947" s="7"/>
      <c r="M947" s="7"/>
      <c r="N947" s="7"/>
      <c r="O947" s="7"/>
      <c r="P947" s="7"/>
      <c r="Q947" s="7"/>
      <c r="R947" s="7"/>
      <c r="S947" s="7"/>
      <c r="T947" s="7"/>
      <c r="U947" s="7"/>
      <c r="V947" s="7"/>
      <c r="W947" s="7"/>
    </row>
    <row r="948" ht="14.25" customHeight="1">
      <c r="A948" s="7"/>
      <c r="B948" s="7"/>
      <c r="C948" s="49"/>
      <c r="D948" s="7"/>
      <c r="E948" s="7"/>
      <c r="F948" s="7"/>
      <c r="G948" s="7"/>
      <c r="H948" s="7"/>
      <c r="I948" s="7"/>
      <c r="J948" s="7"/>
      <c r="K948" s="7"/>
      <c r="L948" s="7"/>
      <c r="M948" s="7"/>
      <c r="N948" s="7"/>
      <c r="O948" s="7"/>
      <c r="P948" s="7"/>
      <c r="Q948" s="7"/>
      <c r="R948" s="7"/>
      <c r="S948" s="7"/>
      <c r="T948" s="7"/>
      <c r="U948" s="7"/>
      <c r="V948" s="7"/>
      <c r="W948" s="7"/>
    </row>
    <row r="949" ht="14.25" customHeight="1">
      <c r="A949" s="7"/>
      <c r="B949" s="7"/>
      <c r="C949" s="49"/>
      <c r="D949" s="7"/>
      <c r="E949" s="7"/>
      <c r="F949" s="7"/>
      <c r="G949" s="7"/>
      <c r="H949" s="7"/>
      <c r="I949" s="7"/>
      <c r="J949" s="7"/>
      <c r="K949" s="7"/>
      <c r="L949" s="7"/>
      <c r="M949" s="7"/>
      <c r="N949" s="7"/>
      <c r="O949" s="7"/>
      <c r="P949" s="7"/>
      <c r="Q949" s="7"/>
      <c r="R949" s="7"/>
      <c r="S949" s="7"/>
      <c r="T949" s="7"/>
      <c r="U949" s="7"/>
      <c r="V949" s="7"/>
      <c r="W949" s="7"/>
    </row>
    <row r="950" ht="14.25" customHeight="1">
      <c r="A950" s="7"/>
      <c r="B950" s="7"/>
      <c r="C950" s="49"/>
      <c r="D950" s="7"/>
      <c r="E950" s="7"/>
      <c r="F950" s="7"/>
      <c r="G950" s="7"/>
      <c r="H950" s="7"/>
      <c r="I950" s="7"/>
      <c r="J950" s="7"/>
      <c r="K950" s="7"/>
      <c r="L950" s="7"/>
      <c r="M950" s="7"/>
      <c r="N950" s="7"/>
      <c r="O950" s="7"/>
      <c r="P950" s="7"/>
      <c r="Q950" s="7"/>
      <c r="R950" s="7"/>
      <c r="S950" s="7"/>
      <c r="T950" s="7"/>
      <c r="U950" s="7"/>
      <c r="V950" s="7"/>
      <c r="W950" s="7"/>
    </row>
    <row r="951" ht="14.25" customHeight="1">
      <c r="A951" s="7"/>
      <c r="B951" s="7"/>
      <c r="C951" s="49"/>
      <c r="D951" s="7"/>
      <c r="E951" s="7"/>
      <c r="F951" s="7"/>
      <c r="G951" s="7"/>
      <c r="H951" s="7"/>
      <c r="I951" s="7"/>
      <c r="J951" s="7"/>
      <c r="K951" s="7"/>
      <c r="L951" s="7"/>
      <c r="M951" s="7"/>
      <c r="N951" s="7"/>
      <c r="O951" s="7"/>
      <c r="P951" s="7"/>
      <c r="Q951" s="7"/>
      <c r="R951" s="7"/>
      <c r="S951" s="7"/>
      <c r="T951" s="7"/>
      <c r="U951" s="7"/>
      <c r="V951" s="7"/>
      <c r="W951" s="7"/>
    </row>
    <row r="952" ht="14.25" customHeight="1">
      <c r="A952" s="7"/>
      <c r="B952" s="7"/>
      <c r="C952" s="49"/>
      <c r="D952" s="7"/>
      <c r="E952" s="7"/>
      <c r="F952" s="7"/>
      <c r="G952" s="7"/>
      <c r="H952" s="7"/>
      <c r="I952" s="7"/>
      <c r="J952" s="7"/>
      <c r="K952" s="7"/>
      <c r="L952" s="7"/>
      <c r="M952" s="7"/>
      <c r="N952" s="7"/>
      <c r="O952" s="7"/>
      <c r="P952" s="7"/>
      <c r="Q952" s="7"/>
      <c r="R952" s="7"/>
      <c r="S952" s="7"/>
      <c r="T952" s="7"/>
      <c r="U952" s="7"/>
      <c r="V952" s="7"/>
      <c r="W952" s="7"/>
    </row>
    <row r="953" ht="14.25" customHeight="1">
      <c r="A953" s="7"/>
      <c r="B953" s="7"/>
      <c r="C953" s="49"/>
      <c r="D953" s="7"/>
      <c r="E953" s="7"/>
      <c r="F953" s="7"/>
      <c r="G953" s="7"/>
      <c r="H953" s="7"/>
      <c r="I953" s="7"/>
      <c r="J953" s="7"/>
      <c r="K953" s="7"/>
      <c r="L953" s="7"/>
      <c r="M953" s="7"/>
      <c r="N953" s="7"/>
      <c r="O953" s="7"/>
      <c r="P953" s="7"/>
      <c r="Q953" s="7"/>
      <c r="R953" s="7"/>
      <c r="S953" s="7"/>
      <c r="T953" s="7"/>
      <c r="U953" s="7"/>
      <c r="V953" s="7"/>
      <c r="W953" s="7"/>
    </row>
    <row r="954" ht="14.25" customHeight="1">
      <c r="A954" s="7"/>
      <c r="B954" s="7"/>
      <c r="C954" s="49"/>
      <c r="D954" s="7"/>
      <c r="E954" s="7"/>
      <c r="F954" s="7"/>
      <c r="G954" s="7"/>
      <c r="H954" s="7"/>
      <c r="I954" s="7"/>
      <c r="J954" s="7"/>
      <c r="K954" s="7"/>
      <c r="L954" s="7"/>
      <c r="M954" s="7"/>
      <c r="N954" s="7"/>
      <c r="O954" s="7"/>
      <c r="P954" s="7"/>
      <c r="Q954" s="7"/>
      <c r="R954" s="7"/>
      <c r="S954" s="7"/>
      <c r="T954" s="7"/>
      <c r="U954" s="7"/>
      <c r="V954" s="7"/>
      <c r="W954" s="7"/>
    </row>
    <row r="955" ht="14.25" customHeight="1">
      <c r="A955" s="7"/>
      <c r="B955" s="7"/>
      <c r="C955" s="49"/>
      <c r="D955" s="7"/>
      <c r="E955" s="7"/>
      <c r="F955" s="7"/>
      <c r="G955" s="7"/>
      <c r="H955" s="7"/>
      <c r="I955" s="7"/>
      <c r="J955" s="7"/>
      <c r="K955" s="7"/>
      <c r="L955" s="7"/>
      <c r="M955" s="7"/>
      <c r="N955" s="7"/>
      <c r="O955" s="7"/>
      <c r="P955" s="7"/>
      <c r="Q955" s="7"/>
      <c r="R955" s="7"/>
      <c r="S955" s="7"/>
      <c r="T955" s="7"/>
      <c r="U955" s="7"/>
      <c r="V955" s="7"/>
      <c r="W955" s="7"/>
    </row>
    <row r="956" ht="14.25" customHeight="1">
      <c r="A956" s="7"/>
      <c r="B956" s="7"/>
      <c r="C956" s="49"/>
      <c r="D956" s="7"/>
      <c r="E956" s="7"/>
      <c r="F956" s="7"/>
      <c r="G956" s="7"/>
      <c r="H956" s="7"/>
      <c r="I956" s="7"/>
      <c r="J956" s="7"/>
      <c r="K956" s="7"/>
      <c r="L956" s="7"/>
      <c r="M956" s="7"/>
      <c r="N956" s="7"/>
      <c r="O956" s="7"/>
      <c r="P956" s="7"/>
      <c r="Q956" s="7"/>
      <c r="R956" s="7"/>
      <c r="S956" s="7"/>
      <c r="T956" s="7"/>
      <c r="U956" s="7"/>
      <c r="V956" s="7"/>
      <c r="W956" s="7"/>
    </row>
    <row r="957" ht="14.25" customHeight="1">
      <c r="A957" s="7"/>
      <c r="B957" s="7"/>
      <c r="C957" s="49"/>
      <c r="D957" s="7"/>
      <c r="E957" s="7"/>
      <c r="F957" s="7"/>
      <c r="G957" s="7"/>
      <c r="H957" s="7"/>
      <c r="I957" s="7"/>
      <c r="J957" s="7"/>
      <c r="K957" s="7"/>
      <c r="L957" s="7"/>
      <c r="M957" s="7"/>
      <c r="N957" s="7"/>
      <c r="O957" s="7"/>
      <c r="P957" s="7"/>
      <c r="Q957" s="7"/>
      <c r="R957" s="7"/>
      <c r="S957" s="7"/>
      <c r="T957" s="7"/>
      <c r="U957" s="7"/>
      <c r="V957" s="7"/>
      <c r="W957" s="7"/>
    </row>
    <row r="958" ht="14.25" customHeight="1">
      <c r="A958" s="7"/>
      <c r="B958" s="7"/>
      <c r="C958" s="49"/>
      <c r="D958" s="7"/>
      <c r="E958" s="7"/>
      <c r="F958" s="7"/>
      <c r="G958" s="7"/>
      <c r="H958" s="7"/>
      <c r="I958" s="7"/>
      <c r="J958" s="7"/>
      <c r="K958" s="7"/>
      <c r="L958" s="7"/>
      <c r="M958" s="7"/>
      <c r="N958" s="7"/>
      <c r="O958" s="7"/>
      <c r="P958" s="7"/>
      <c r="Q958" s="7"/>
      <c r="R958" s="7"/>
      <c r="S958" s="7"/>
      <c r="T958" s="7"/>
      <c r="U958" s="7"/>
      <c r="V958" s="7"/>
      <c r="W958" s="7"/>
    </row>
    <row r="959" ht="14.25" customHeight="1">
      <c r="A959" s="7"/>
      <c r="B959" s="7"/>
      <c r="C959" s="49"/>
      <c r="D959" s="7"/>
      <c r="E959" s="7"/>
      <c r="F959" s="7"/>
      <c r="G959" s="7"/>
      <c r="H959" s="7"/>
      <c r="I959" s="7"/>
      <c r="J959" s="7"/>
      <c r="K959" s="7"/>
      <c r="L959" s="7"/>
      <c r="M959" s="7"/>
      <c r="N959" s="7"/>
      <c r="O959" s="7"/>
      <c r="P959" s="7"/>
      <c r="Q959" s="7"/>
      <c r="R959" s="7"/>
      <c r="S959" s="7"/>
      <c r="T959" s="7"/>
      <c r="U959" s="7"/>
      <c r="V959" s="7"/>
      <c r="W959" s="7"/>
    </row>
    <row r="960" ht="14.25" customHeight="1">
      <c r="A960" s="7"/>
      <c r="B960" s="7"/>
      <c r="C960" s="49"/>
      <c r="D960" s="7"/>
      <c r="E960" s="7"/>
      <c r="F960" s="7"/>
      <c r="G960" s="7"/>
      <c r="H960" s="7"/>
      <c r="I960" s="7"/>
      <c r="J960" s="7"/>
      <c r="K960" s="7"/>
      <c r="L960" s="7"/>
      <c r="M960" s="7"/>
      <c r="N960" s="7"/>
      <c r="O960" s="7"/>
      <c r="P960" s="7"/>
      <c r="Q960" s="7"/>
      <c r="R960" s="7"/>
      <c r="S960" s="7"/>
      <c r="T960" s="7"/>
      <c r="U960" s="7"/>
      <c r="V960" s="7"/>
      <c r="W960" s="7"/>
    </row>
    <row r="961" ht="14.25" customHeight="1">
      <c r="A961" s="7"/>
      <c r="B961" s="7"/>
      <c r="C961" s="49"/>
      <c r="D961" s="7"/>
      <c r="E961" s="7"/>
      <c r="F961" s="7"/>
      <c r="G961" s="7"/>
      <c r="H961" s="7"/>
      <c r="I961" s="7"/>
      <c r="J961" s="7"/>
      <c r="K961" s="7"/>
      <c r="L961" s="7"/>
      <c r="M961" s="7"/>
      <c r="N961" s="7"/>
      <c r="O961" s="7"/>
      <c r="P961" s="7"/>
      <c r="Q961" s="7"/>
      <c r="R961" s="7"/>
      <c r="S961" s="7"/>
      <c r="T961" s="7"/>
      <c r="U961" s="7"/>
      <c r="V961" s="7"/>
      <c r="W961" s="7"/>
    </row>
    <row r="962" ht="14.25" customHeight="1">
      <c r="A962" s="7"/>
      <c r="B962" s="7"/>
      <c r="C962" s="49"/>
      <c r="D962" s="7"/>
      <c r="E962" s="7"/>
      <c r="F962" s="7"/>
      <c r="G962" s="7"/>
      <c r="H962" s="7"/>
      <c r="I962" s="7"/>
      <c r="J962" s="7"/>
      <c r="K962" s="7"/>
      <c r="L962" s="7"/>
      <c r="M962" s="7"/>
      <c r="N962" s="7"/>
      <c r="O962" s="7"/>
      <c r="P962" s="7"/>
      <c r="Q962" s="7"/>
      <c r="R962" s="7"/>
      <c r="S962" s="7"/>
      <c r="T962" s="7"/>
      <c r="U962" s="7"/>
      <c r="V962" s="7"/>
      <c r="W962" s="7"/>
    </row>
    <row r="963" ht="14.25" customHeight="1">
      <c r="A963" s="7"/>
      <c r="B963" s="7"/>
      <c r="C963" s="49"/>
      <c r="D963" s="7"/>
      <c r="E963" s="7"/>
      <c r="F963" s="7"/>
      <c r="G963" s="7"/>
      <c r="H963" s="7"/>
      <c r="I963" s="7"/>
      <c r="J963" s="7"/>
      <c r="K963" s="7"/>
      <c r="L963" s="7"/>
      <c r="M963" s="7"/>
      <c r="N963" s="7"/>
      <c r="O963" s="7"/>
      <c r="P963" s="7"/>
      <c r="Q963" s="7"/>
      <c r="R963" s="7"/>
      <c r="S963" s="7"/>
      <c r="T963" s="7"/>
      <c r="U963" s="7"/>
      <c r="V963" s="7"/>
      <c r="W963" s="7"/>
    </row>
    <row r="964" ht="14.25" customHeight="1">
      <c r="A964" s="7"/>
      <c r="B964" s="7"/>
      <c r="C964" s="49"/>
      <c r="D964" s="7"/>
      <c r="E964" s="7"/>
      <c r="F964" s="7"/>
      <c r="G964" s="7"/>
      <c r="H964" s="7"/>
      <c r="I964" s="7"/>
      <c r="J964" s="7"/>
      <c r="K964" s="7"/>
      <c r="L964" s="7"/>
      <c r="M964" s="7"/>
      <c r="N964" s="7"/>
      <c r="O964" s="7"/>
      <c r="P964" s="7"/>
      <c r="Q964" s="7"/>
      <c r="R964" s="7"/>
      <c r="S964" s="7"/>
      <c r="T964" s="7"/>
      <c r="U964" s="7"/>
      <c r="V964" s="7"/>
      <c r="W964" s="7"/>
    </row>
    <row r="965" ht="14.25" customHeight="1">
      <c r="A965" s="7"/>
      <c r="B965" s="7"/>
      <c r="C965" s="49"/>
      <c r="D965" s="7"/>
      <c r="E965" s="7"/>
      <c r="F965" s="7"/>
      <c r="G965" s="7"/>
      <c r="H965" s="7"/>
      <c r="I965" s="7"/>
      <c r="J965" s="7"/>
      <c r="K965" s="7"/>
      <c r="L965" s="7"/>
      <c r="M965" s="7"/>
      <c r="N965" s="7"/>
      <c r="O965" s="7"/>
      <c r="P965" s="7"/>
      <c r="Q965" s="7"/>
      <c r="R965" s="7"/>
      <c r="S965" s="7"/>
      <c r="T965" s="7"/>
      <c r="U965" s="7"/>
      <c r="V965" s="7"/>
      <c r="W965" s="7"/>
    </row>
    <row r="966" ht="14.25" customHeight="1">
      <c r="A966" s="7"/>
      <c r="B966" s="7"/>
      <c r="C966" s="49"/>
      <c r="D966" s="7"/>
      <c r="E966" s="7"/>
      <c r="F966" s="7"/>
      <c r="G966" s="7"/>
      <c r="H966" s="7"/>
      <c r="I966" s="7"/>
      <c r="J966" s="7"/>
      <c r="K966" s="7"/>
      <c r="L966" s="7"/>
      <c r="M966" s="7"/>
      <c r="N966" s="7"/>
      <c r="O966" s="7"/>
      <c r="P966" s="7"/>
      <c r="Q966" s="7"/>
      <c r="R966" s="7"/>
      <c r="S966" s="7"/>
      <c r="T966" s="7"/>
      <c r="U966" s="7"/>
      <c r="V966" s="7"/>
      <c r="W966" s="7"/>
    </row>
    <row r="967" ht="14.25" customHeight="1">
      <c r="A967" s="7"/>
      <c r="B967" s="7"/>
      <c r="C967" s="49"/>
      <c r="D967" s="7"/>
      <c r="E967" s="7"/>
      <c r="F967" s="7"/>
      <c r="G967" s="7"/>
      <c r="H967" s="7"/>
      <c r="I967" s="7"/>
      <c r="J967" s="7"/>
      <c r="K967" s="7"/>
      <c r="L967" s="7"/>
      <c r="M967" s="7"/>
      <c r="N967" s="7"/>
      <c r="O967" s="7"/>
      <c r="P967" s="7"/>
      <c r="Q967" s="7"/>
      <c r="R967" s="7"/>
      <c r="S967" s="7"/>
      <c r="T967" s="7"/>
      <c r="U967" s="7"/>
      <c r="V967" s="7"/>
      <c r="W967" s="7"/>
    </row>
    <row r="968" ht="14.25" customHeight="1">
      <c r="A968" s="7"/>
      <c r="B968" s="7"/>
      <c r="C968" s="49"/>
      <c r="D968" s="7"/>
      <c r="E968" s="7"/>
      <c r="F968" s="7"/>
      <c r="G968" s="7"/>
      <c r="H968" s="7"/>
      <c r="I968" s="7"/>
      <c r="J968" s="7"/>
      <c r="K968" s="7"/>
      <c r="L968" s="7"/>
      <c r="M968" s="7"/>
      <c r="N968" s="7"/>
      <c r="O968" s="7"/>
      <c r="P968" s="7"/>
      <c r="Q968" s="7"/>
      <c r="R968" s="7"/>
      <c r="S968" s="7"/>
      <c r="T968" s="7"/>
      <c r="U968" s="7"/>
      <c r="V968" s="7"/>
      <c r="W968" s="7"/>
    </row>
    <row r="969" ht="14.25" customHeight="1">
      <c r="A969" s="7"/>
      <c r="B969" s="7"/>
      <c r="C969" s="49"/>
      <c r="D969" s="7"/>
      <c r="E969" s="7"/>
      <c r="F969" s="7"/>
      <c r="G969" s="7"/>
      <c r="H969" s="7"/>
      <c r="I969" s="7"/>
      <c r="J969" s="7"/>
      <c r="K969" s="7"/>
      <c r="L969" s="7"/>
      <c r="M969" s="7"/>
      <c r="N969" s="7"/>
      <c r="O969" s="7"/>
      <c r="P969" s="7"/>
      <c r="Q969" s="7"/>
      <c r="R969" s="7"/>
      <c r="S969" s="7"/>
      <c r="T969" s="7"/>
      <c r="U969" s="7"/>
      <c r="V969" s="7"/>
      <c r="W969" s="7"/>
    </row>
    <row r="970" ht="14.25" customHeight="1">
      <c r="A970" s="7"/>
      <c r="B970" s="7"/>
      <c r="C970" s="49"/>
      <c r="D970" s="7"/>
      <c r="E970" s="7"/>
      <c r="F970" s="7"/>
      <c r="G970" s="7"/>
      <c r="H970" s="7"/>
      <c r="I970" s="7"/>
      <c r="J970" s="7"/>
      <c r="K970" s="7"/>
      <c r="L970" s="7"/>
      <c r="M970" s="7"/>
      <c r="N970" s="7"/>
      <c r="O970" s="7"/>
      <c r="P970" s="7"/>
      <c r="Q970" s="7"/>
      <c r="R970" s="7"/>
      <c r="S970" s="7"/>
      <c r="T970" s="7"/>
      <c r="U970" s="7"/>
      <c r="V970" s="7"/>
      <c r="W970" s="7"/>
    </row>
    <row r="971" ht="14.25" customHeight="1">
      <c r="A971" s="7"/>
      <c r="B971" s="7"/>
      <c r="C971" s="49"/>
      <c r="D971" s="7"/>
      <c r="E971" s="7"/>
      <c r="F971" s="7"/>
      <c r="G971" s="7"/>
      <c r="H971" s="7"/>
      <c r="I971" s="7"/>
      <c r="J971" s="7"/>
      <c r="K971" s="7"/>
      <c r="L971" s="7"/>
      <c r="M971" s="7"/>
      <c r="N971" s="7"/>
      <c r="O971" s="7"/>
      <c r="P971" s="7"/>
      <c r="Q971" s="7"/>
      <c r="R971" s="7"/>
      <c r="S971" s="7"/>
      <c r="T971" s="7"/>
      <c r="U971" s="7"/>
      <c r="V971" s="7"/>
      <c r="W971" s="7"/>
    </row>
    <row r="972" ht="14.25" customHeight="1">
      <c r="A972" s="7"/>
      <c r="B972" s="7"/>
      <c r="C972" s="49"/>
      <c r="D972" s="7"/>
      <c r="E972" s="7"/>
      <c r="F972" s="7"/>
      <c r="G972" s="7"/>
      <c r="H972" s="7"/>
      <c r="I972" s="7"/>
      <c r="J972" s="7"/>
      <c r="K972" s="7"/>
      <c r="L972" s="7"/>
      <c r="M972" s="7"/>
      <c r="N972" s="7"/>
      <c r="O972" s="7"/>
      <c r="P972" s="7"/>
      <c r="Q972" s="7"/>
      <c r="R972" s="7"/>
      <c r="S972" s="7"/>
      <c r="T972" s="7"/>
      <c r="U972" s="7"/>
      <c r="V972" s="7"/>
      <c r="W972" s="7"/>
    </row>
    <row r="973" ht="14.25" customHeight="1">
      <c r="A973" s="7"/>
      <c r="B973" s="7"/>
      <c r="C973" s="49"/>
      <c r="D973" s="7"/>
      <c r="E973" s="7"/>
      <c r="F973" s="7"/>
      <c r="G973" s="7"/>
      <c r="H973" s="7"/>
      <c r="I973" s="7"/>
      <c r="J973" s="7"/>
      <c r="K973" s="7"/>
      <c r="L973" s="7"/>
      <c r="M973" s="7"/>
      <c r="N973" s="7"/>
      <c r="O973" s="7"/>
      <c r="P973" s="7"/>
      <c r="Q973" s="7"/>
      <c r="R973" s="7"/>
      <c r="S973" s="7"/>
      <c r="T973" s="7"/>
      <c r="U973" s="7"/>
      <c r="V973" s="7"/>
      <c r="W973" s="7"/>
    </row>
    <row r="974" ht="14.25" customHeight="1">
      <c r="A974" s="7"/>
      <c r="B974" s="7"/>
      <c r="C974" s="49"/>
      <c r="D974" s="7"/>
      <c r="E974" s="7"/>
      <c r="F974" s="7"/>
      <c r="G974" s="7"/>
      <c r="H974" s="7"/>
      <c r="I974" s="7"/>
      <c r="J974" s="7"/>
      <c r="K974" s="7"/>
      <c r="L974" s="7"/>
      <c r="M974" s="7"/>
      <c r="N974" s="7"/>
      <c r="O974" s="7"/>
      <c r="P974" s="7"/>
      <c r="Q974" s="7"/>
      <c r="R974" s="7"/>
      <c r="S974" s="7"/>
      <c r="T974" s="7"/>
      <c r="U974" s="7"/>
      <c r="V974" s="7"/>
      <c r="W974" s="7"/>
    </row>
    <row r="975" ht="14.25" customHeight="1">
      <c r="A975" s="7"/>
      <c r="B975" s="7"/>
      <c r="C975" s="49"/>
      <c r="D975" s="7"/>
      <c r="E975" s="7"/>
      <c r="F975" s="7"/>
      <c r="G975" s="7"/>
      <c r="H975" s="7"/>
      <c r="I975" s="7"/>
      <c r="J975" s="7"/>
      <c r="K975" s="7"/>
      <c r="L975" s="7"/>
      <c r="M975" s="7"/>
      <c r="N975" s="7"/>
      <c r="O975" s="7"/>
      <c r="P975" s="7"/>
      <c r="Q975" s="7"/>
      <c r="R975" s="7"/>
      <c r="S975" s="7"/>
      <c r="T975" s="7"/>
      <c r="U975" s="7"/>
      <c r="V975" s="7"/>
      <c r="W975" s="7"/>
    </row>
    <row r="976" ht="14.25" customHeight="1">
      <c r="A976" s="7"/>
      <c r="B976" s="7"/>
      <c r="C976" s="49"/>
      <c r="D976" s="7"/>
      <c r="E976" s="7"/>
      <c r="F976" s="7"/>
      <c r="G976" s="7"/>
      <c r="H976" s="7"/>
      <c r="I976" s="7"/>
      <c r="J976" s="7"/>
      <c r="K976" s="7"/>
      <c r="L976" s="7"/>
      <c r="M976" s="7"/>
      <c r="N976" s="7"/>
      <c r="O976" s="7"/>
      <c r="P976" s="7"/>
      <c r="Q976" s="7"/>
      <c r="R976" s="7"/>
      <c r="S976" s="7"/>
      <c r="T976" s="7"/>
      <c r="U976" s="7"/>
      <c r="V976" s="7"/>
      <c r="W976" s="7"/>
    </row>
    <row r="977" ht="14.25" customHeight="1">
      <c r="A977" s="7"/>
      <c r="B977" s="7"/>
      <c r="C977" s="49"/>
      <c r="D977" s="7"/>
      <c r="E977" s="7"/>
      <c r="F977" s="7"/>
      <c r="G977" s="7"/>
      <c r="H977" s="7"/>
      <c r="I977" s="7"/>
      <c r="J977" s="7"/>
      <c r="K977" s="7"/>
      <c r="L977" s="7"/>
      <c r="M977" s="7"/>
      <c r="N977" s="7"/>
      <c r="O977" s="7"/>
      <c r="P977" s="7"/>
      <c r="Q977" s="7"/>
      <c r="R977" s="7"/>
      <c r="S977" s="7"/>
      <c r="T977" s="7"/>
      <c r="U977" s="7"/>
      <c r="V977" s="7"/>
      <c r="W977" s="7"/>
    </row>
    <row r="978" ht="14.25" customHeight="1">
      <c r="A978" s="7"/>
      <c r="B978" s="7"/>
      <c r="C978" s="49"/>
      <c r="D978" s="7"/>
      <c r="E978" s="7"/>
      <c r="F978" s="7"/>
      <c r="G978" s="7"/>
      <c r="H978" s="7"/>
      <c r="I978" s="7"/>
      <c r="J978" s="7"/>
      <c r="K978" s="7"/>
      <c r="L978" s="7"/>
      <c r="M978" s="7"/>
      <c r="N978" s="7"/>
      <c r="O978" s="7"/>
      <c r="P978" s="7"/>
      <c r="Q978" s="7"/>
      <c r="R978" s="7"/>
      <c r="S978" s="7"/>
      <c r="T978" s="7"/>
      <c r="U978" s="7"/>
      <c r="V978" s="7"/>
      <c r="W978" s="7"/>
    </row>
    <row r="979" ht="14.25" customHeight="1">
      <c r="A979" s="7"/>
      <c r="B979" s="7"/>
      <c r="C979" s="49"/>
      <c r="D979" s="7"/>
      <c r="E979" s="7"/>
      <c r="F979" s="7"/>
      <c r="G979" s="7"/>
      <c r="H979" s="7"/>
      <c r="I979" s="7"/>
      <c r="J979" s="7"/>
      <c r="K979" s="7"/>
      <c r="L979" s="7"/>
      <c r="M979" s="7"/>
      <c r="N979" s="7"/>
      <c r="O979" s="7"/>
      <c r="P979" s="7"/>
      <c r="Q979" s="7"/>
      <c r="R979" s="7"/>
      <c r="S979" s="7"/>
      <c r="T979" s="7"/>
      <c r="U979" s="7"/>
      <c r="V979" s="7"/>
      <c r="W979" s="7"/>
    </row>
    <row r="980" ht="14.25" customHeight="1">
      <c r="A980" s="7"/>
      <c r="B980" s="7"/>
      <c r="C980" s="49"/>
      <c r="D980" s="7"/>
      <c r="E980" s="7"/>
      <c r="F980" s="7"/>
      <c r="G980" s="7"/>
      <c r="H980" s="7"/>
      <c r="I980" s="7"/>
      <c r="J980" s="7"/>
      <c r="K980" s="7"/>
      <c r="L980" s="7"/>
      <c r="M980" s="7"/>
      <c r="N980" s="7"/>
      <c r="O980" s="7"/>
      <c r="P980" s="7"/>
      <c r="Q980" s="7"/>
      <c r="R980" s="7"/>
      <c r="S980" s="7"/>
      <c r="T980" s="7"/>
      <c r="U980" s="7"/>
      <c r="V980" s="7"/>
      <c r="W980" s="7"/>
    </row>
    <row r="981" ht="14.25" customHeight="1">
      <c r="A981" s="7"/>
      <c r="B981" s="7"/>
      <c r="C981" s="49"/>
      <c r="D981" s="7"/>
      <c r="E981" s="7"/>
      <c r="F981" s="7"/>
      <c r="G981" s="7"/>
      <c r="H981" s="7"/>
      <c r="I981" s="7"/>
      <c r="J981" s="7"/>
      <c r="K981" s="7"/>
      <c r="L981" s="7"/>
      <c r="M981" s="7"/>
      <c r="N981" s="7"/>
      <c r="O981" s="7"/>
      <c r="P981" s="7"/>
      <c r="Q981" s="7"/>
      <c r="R981" s="7"/>
      <c r="S981" s="7"/>
      <c r="T981" s="7"/>
      <c r="U981" s="7"/>
      <c r="V981" s="7"/>
      <c r="W981" s="7"/>
    </row>
    <row r="982" ht="14.25" customHeight="1">
      <c r="A982" s="7"/>
      <c r="B982" s="7"/>
      <c r="C982" s="49"/>
      <c r="D982" s="7"/>
      <c r="E982" s="7"/>
      <c r="F982" s="7"/>
      <c r="G982" s="7"/>
      <c r="H982" s="7"/>
      <c r="I982" s="7"/>
      <c r="J982" s="7"/>
      <c r="K982" s="7"/>
      <c r="L982" s="7"/>
      <c r="M982" s="7"/>
      <c r="N982" s="7"/>
      <c r="O982" s="7"/>
      <c r="P982" s="7"/>
      <c r="Q982" s="7"/>
      <c r="R982" s="7"/>
      <c r="S982" s="7"/>
      <c r="T982" s="7"/>
      <c r="U982" s="7"/>
      <c r="V982" s="7"/>
      <c r="W982" s="7"/>
    </row>
    <row r="983" ht="14.25" customHeight="1">
      <c r="A983" s="7"/>
      <c r="B983" s="7"/>
      <c r="C983" s="49"/>
      <c r="D983" s="7"/>
      <c r="E983" s="7"/>
      <c r="F983" s="7"/>
      <c r="G983" s="7"/>
      <c r="H983" s="7"/>
      <c r="I983" s="7"/>
      <c r="J983" s="7"/>
      <c r="K983" s="7"/>
      <c r="L983" s="7"/>
      <c r="M983" s="7"/>
      <c r="N983" s="7"/>
      <c r="O983" s="7"/>
      <c r="P983" s="7"/>
      <c r="Q983" s="7"/>
      <c r="R983" s="7"/>
      <c r="S983" s="7"/>
      <c r="T983" s="7"/>
      <c r="U983" s="7"/>
      <c r="V983" s="7"/>
      <c r="W983" s="7"/>
    </row>
    <row r="984" ht="14.25" customHeight="1">
      <c r="A984" s="7"/>
      <c r="B984" s="7"/>
      <c r="C984" s="49"/>
      <c r="D984" s="7"/>
      <c r="E984" s="7"/>
      <c r="F984" s="7"/>
      <c r="G984" s="7"/>
      <c r="H984" s="7"/>
      <c r="I984" s="7"/>
      <c r="J984" s="7"/>
      <c r="K984" s="7"/>
      <c r="L984" s="7"/>
      <c r="M984" s="7"/>
      <c r="N984" s="7"/>
      <c r="O984" s="7"/>
      <c r="P984" s="7"/>
      <c r="Q984" s="7"/>
      <c r="R984" s="7"/>
      <c r="S984" s="7"/>
      <c r="T984" s="7"/>
      <c r="U984" s="7"/>
      <c r="V984" s="7"/>
      <c r="W984" s="7"/>
    </row>
    <row r="985" ht="14.25" customHeight="1">
      <c r="A985" s="7"/>
      <c r="B985" s="7"/>
      <c r="C985" s="49"/>
      <c r="D985" s="7"/>
      <c r="E985" s="7"/>
      <c r="F985" s="7"/>
      <c r="G985" s="7"/>
      <c r="H985" s="7"/>
      <c r="I985" s="7"/>
      <c r="J985" s="7"/>
      <c r="K985" s="7"/>
      <c r="L985" s="7"/>
      <c r="M985" s="7"/>
      <c r="N985" s="7"/>
      <c r="O985" s="7"/>
      <c r="P985" s="7"/>
      <c r="Q985" s="7"/>
      <c r="R985" s="7"/>
      <c r="S985" s="7"/>
      <c r="T985" s="7"/>
      <c r="U985" s="7"/>
      <c r="V985" s="7"/>
      <c r="W985" s="7"/>
    </row>
    <row r="986" ht="14.25" customHeight="1">
      <c r="A986" s="7"/>
      <c r="B986" s="7"/>
      <c r="C986" s="49"/>
      <c r="D986" s="7"/>
      <c r="E986" s="7"/>
      <c r="F986" s="7"/>
      <c r="G986" s="7"/>
      <c r="H986" s="7"/>
      <c r="I986" s="7"/>
      <c r="J986" s="7"/>
      <c r="K986" s="7"/>
      <c r="L986" s="7"/>
      <c r="M986" s="7"/>
      <c r="N986" s="7"/>
      <c r="O986" s="7"/>
      <c r="P986" s="7"/>
      <c r="Q986" s="7"/>
      <c r="R986" s="7"/>
      <c r="S986" s="7"/>
      <c r="T986" s="7"/>
      <c r="U986" s="7"/>
      <c r="V986" s="7"/>
      <c r="W986" s="7"/>
    </row>
    <row r="987" ht="14.25" customHeight="1">
      <c r="A987" s="7"/>
      <c r="B987" s="7"/>
      <c r="C987" s="49"/>
      <c r="D987" s="7"/>
      <c r="E987" s="7"/>
      <c r="F987" s="7"/>
      <c r="G987" s="7"/>
      <c r="H987" s="7"/>
      <c r="I987" s="7"/>
      <c r="J987" s="7"/>
      <c r="K987" s="7"/>
      <c r="L987" s="7"/>
      <c r="M987" s="7"/>
      <c r="N987" s="7"/>
      <c r="O987" s="7"/>
      <c r="P987" s="7"/>
      <c r="Q987" s="7"/>
      <c r="R987" s="7"/>
      <c r="S987" s="7"/>
      <c r="T987" s="7"/>
      <c r="U987" s="7"/>
      <c r="V987" s="7"/>
      <c r="W987" s="7"/>
    </row>
    <row r="988" ht="14.25" customHeight="1">
      <c r="A988" s="7"/>
      <c r="B988" s="7"/>
      <c r="C988" s="49"/>
      <c r="D988" s="7"/>
      <c r="E988" s="7"/>
      <c r="F988" s="7"/>
      <c r="G988" s="7"/>
      <c r="H988" s="7"/>
      <c r="I988" s="7"/>
      <c r="J988" s="7"/>
      <c r="K988" s="7"/>
      <c r="L988" s="7"/>
      <c r="M988" s="7"/>
      <c r="N988" s="7"/>
      <c r="O988" s="7"/>
      <c r="P988" s="7"/>
      <c r="Q988" s="7"/>
      <c r="R988" s="7"/>
      <c r="S988" s="7"/>
      <c r="T988" s="7"/>
      <c r="U988" s="7"/>
      <c r="V988" s="7"/>
      <c r="W988" s="7"/>
    </row>
    <row r="989" ht="14.25" customHeight="1">
      <c r="A989" s="7"/>
      <c r="B989" s="7"/>
      <c r="C989" s="49"/>
      <c r="D989" s="7"/>
      <c r="E989" s="7"/>
      <c r="F989" s="7"/>
      <c r="G989" s="7"/>
      <c r="H989" s="7"/>
      <c r="I989" s="7"/>
      <c r="J989" s="7"/>
      <c r="K989" s="7"/>
      <c r="L989" s="7"/>
      <c r="M989" s="7"/>
      <c r="N989" s="7"/>
      <c r="O989" s="7"/>
      <c r="P989" s="7"/>
      <c r="Q989" s="7"/>
      <c r="R989" s="7"/>
      <c r="S989" s="7"/>
      <c r="T989" s="7"/>
      <c r="U989" s="7"/>
      <c r="V989" s="7"/>
      <c r="W989" s="7"/>
    </row>
    <row r="990" ht="14.25" customHeight="1">
      <c r="A990" s="7"/>
      <c r="B990" s="7"/>
      <c r="C990" s="49"/>
      <c r="D990" s="7"/>
      <c r="E990" s="7"/>
      <c r="F990" s="7"/>
      <c r="G990" s="7"/>
      <c r="H990" s="7"/>
      <c r="I990" s="7"/>
      <c r="J990" s="7"/>
      <c r="K990" s="7"/>
      <c r="L990" s="7"/>
      <c r="M990" s="7"/>
      <c r="N990" s="7"/>
      <c r="O990" s="7"/>
      <c r="P990" s="7"/>
      <c r="Q990" s="7"/>
      <c r="R990" s="7"/>
      <c r="S990" s="7"/>
      <c r="T990" s="7"/>
      <c r="U990" s="7"/>
      <c r="V990" s="7"/>
      <c r="W990" s="7"/>
    </row>
    <row r="991" ht="14.25" customHeight="1">
      <c r="A991" s="7"/>
      <c r="B991" s="7"/>
      <c r="C991" s="49"/>
      <c r="D991" s="7"/>
      <c r="E991" s="7"/>
      <c r="F991" s="7"/>
      <c r="G991" s="7"/>
      <c r="H991" s="7"/>
      <c r="I991" s="7"/>
      <c r="J991" s="7"/>
      <c r="K991" s="7"/>
      <c r="L991" s="7"/>
      <c r="M991" s="7"/>
      <c r="N991" s="7"/>
      <c r="O991" s="7"/>
      <c r="P991" s="7"/>
      <c r="Q991" s="7"/>
      <c r="R991" s="7"/>
      <c r="S991" s="7"/>
      <c r="T991" s="7"/>
      <c r="U991" s="7"/>
      <c r="V991" s="7"/>
      <c r="W991" s="7"/>
    </row>
    <row r="992" ht="14.25" customHeight="1">
      <c r="A992" s="7"/>
      <c r="B992" s="7"/>
      <c r="C992" s="49"/>
      <c r="D992" s="7"/>
      <c r="E992" s="7"/>
      <c r="F992" s="7"/>
      <c r="G992" s="7"/>
      <c r="H992" s="7"/>
      <c r="I992" s="7"/>
      <c r="J992" s="7"/>
      <c r="K992" s="7"/>
      <c r="L992" s="7"/>
      <c r="M992" s="7"/>
      <c r="N992" s="7"/>
      <c r="O992" s="7"/>
      <c r="P992" s="7"/>
      <c r="Q992" s="7"/>
      <c r="R992" s="7"/>
      <c r="S992" s="7"/>
      <c r="T992" s="7"/>
      <c r="U992" s="7"/>
      <c r="V992" s="7"/>
      <c r="W992" s="7"/>
    </row>
    <row r="993" ht="14.25" customHeight="1">
      <c r="A993" s="7"/>
      <c r="B993" s="7"/>
      <c r="C993" s="49"/>
      <c r="D993" s="7"/>
      <c r="E993" s="7"/>
      <c r="F993" s="7"/>
      <c r="G993" s="7"/>
      <c r="H993" s="7"/>
      <c r="I993" s="7"/>
      <c r="J993" s="7"/>
      <c r="K993" s="7"/>
      <c r="L993" s="7"/>
      <c r="M993" s="7"/>
      <c r="N993" s="7"/>
      <c r="O993" s="7"/>
      <c r="P993" s="7"/>
      <c r="Q993" s="7"/>
      <c r="R993" s="7"/>
      <c r="S993" s="7"/>
      <c r="T993" s="7"/>
      <c r="U993" s="7"/>
      <c r="V993" s="7"/>
      <c r="W993" s="7"/>
    </row>
    <row r="994" ht="14.25" customHeight="1">
      <c r="A994" s="7"/>
      <c r="B994" s="7"/>
      <c r="C994" s="49"/>
      <c r="D994" s="7"/>
      <c r="E994" s="7"/>
      <c r="F994" s="7"/>
      <c r="G994" s="7"/>
      <c r="H994" s="7"/>
      <c r="I994" s="7"/>
      <c r="J994" s="7"/>
      <c r="K994" s="7"/>
      <c r="L994" s="7"/>
      <c r="M994" s="7"/>
      <c r="N994" s="7"/>
      <c r="O994" s="7"/>
      <c r="P994" s="7"/>
      <c r="Q994" s="7"/>
      <c r="R994" s="7"/>
      <c r="S994" s="7"/>
      <c r="T994" s="7"/>
      <c r="U994" s="7"/>
      <c r="V994" s="7"/>
      <c r="W994" s="7"/>
    </row>
    <row r="995" ht="14.25" customHeight="1">
      <c r="A995" s="7"/>
      <c r="B995" s="7"/>
      <c r="C995" s="49"/>
      <c r="D995" s="7"/>
      <c r="E995" s="7"/>
      <c r="F995" s="7"/>
      <c r="G995" s="7"/>
      <c r="H995" s="7"/>
      <c r="I995" s="7"/>
      <c r="J995" s="7"/>
      <c r="K995" s="7"/>
      <c r="L995" s="7"/>
      <c r="M995" s="7"/>
      <c r="N995" s="7"/>
      <c r="O995" s="7"/>
      <c r="P995" s="7"/>
      <c r="Q995" s="7"/>
      <c r="R995" s="7"/>
      <c r="S995" s="7"/>
      <c r="T995" s="7"/>
      <c r="U995" s="7"/>
      <c r="V995" s="7"/>
      <c r="W995" s="7"/>
    </row>
    <row r="996" ht="14.25" customHeight="1">
      <c r="A996" s="7"/>
      <c r="B996" s="7"/>
      <c r="C996" s="49"/>
      <c r="D996" s="7"/>
      <c r="E996" s="7"/>
      <c r="F996" s="7"/>
      <c r="G996" s="7"/>
      <c r="H996" s="7"/>
      <c r="I996" s="7"/>
      <c r="J996" s="7"/>
      <c r="K996" s="7"/>
      <c r="L996" s="7"/>
      <c r="M996" s="7"/>
      <c r="N996" s="7"/>
      <c r="O996" s="7"/>
      <c r="P996" s="7"/>
      <c r="Q996" s="7"/>
      <c r="R996" s="7"/>
      <c r="S996" s="7"/>
      <c r="T996" s="7"/>
      <c r="U996" s="7"/>
      <c r="V996" s="7"/>
      <c r="W996" s="7"/>
    </row>
    <row r="997" ht="14.25" customHeight="1">
      <c r="A997" s="7"/>
      <c r="B997" s="7"/>
      <c r="C997" s="49"/>
      <c r="D997" s="7"/>
      <c r="E997" s="7"/>
      <c r="F997" s="7"/>
      <c r="G997" s="7"/>
      <c r="H997" s="7"/>
      <c r="I997" s="7"/>
      <c r="J997" s="7"/>
      <c r="K997" s="7"/>
      <c r="L997" s="7"/>
      <c r="M997" s="7"/>
      <c r="N997" s="7"/>
      <c r="O997" s="7"/>
      <c r="P997" s="7"/>
      <c r="Q997" s="7"/>
      <c r="R997" s="7"/>
      <c r="S997" s="7"/>
      <c r="T997" s="7"/>
      <c r="U997" s="7"/>
      <c r="V997" s="7"/>
      <c r="W997" s="7"/>
    </row>
    <row r="998" ht="14.25" customHeight="1">
      <c r="A998" s="7"/>
      <c r="B998" s="7"/>
      <c r="C998" s="49"/>
      <c r="D998" s="7"/>
      <c r="E998" s="7"/>
      <c r="F998" s="7"/>
      <c r="G998" s="7"/>
      <c r="H998" s="7"/>
      <c r="I998" s="7"/>
      <c r="J998" s="7"/>
      <c r="K998" s="7"/>
      <c r="L998" s="7"/>
      <c r="M998" s="7"/>
      <c r="N998" s="7"/>
      <c r="O998" s="7"/>
      <c r="P998" s="7"/>
      <c r="Q998" s="7"/>
      <c r="R998" s="7"/>
      <c r="S998" s="7"/>
      <c r="T998" s="7"/>
      <c r="U998" s="7"/>
      <c r="V998" s="7"/>
      <c r="W998" s="7"/>
    </row>
  </sheetData>
  <mergeCells count="13">
    <mergeCell ref="E9:H9"/>
    <mergeCell ref="E15:E16"/>
    <mergeCell ref="E19:E20"/>
    <mergeCell ref="E23:F23"/>
    <mergeCell ref="E25:V25"/>
    <mergeCell ref="E26:V26"/>
    <mergeCell ref="E6:V6"/>
    <mergeCell ref="E7:H7"/>
    <mergeCell ref="J7:O7"/>
    <mergeCell ref="P7:V7"/>
    <mergeCell ref="E8:H8"/>
    <mergeCell ref="E11:V11"/>
    <mergeCell ref="J12:V12"/>
  </mergeCells>
  <conditionalFormatting sqref="E9">
    <cfRule type="notContainsBlanks" dxfId="15" priority="1">
      <formula>LEN(TRIM(E9))&gt;0</formula>
    </cfRule>
  </conditionalFormatting>
  <conditionalFormatting sqref="H13:H21">
    <cfRule type="beginsWith" dxfId="16" priority="2" operator="beginsWith" text="n">
      <formula>LEFT((H13),LEN("n"))=("n")</formula>
    </cfRule>
  </conditionalFormatting>
  <conditionalFormatting sqref="H13:H21">
    <cfRule type="beginsWith" dxfId="15" priority="3" operator="beginsWith" text="y">
      <formula>LEFT((H13),LEN("y"))=("y")</formula>
    </cfRule>
  </conditionalFormatting>
  <conditionalFormatting sqref="J13:J14">
    <cfRule type="cellIs" dxfId="16" priority="4" operator="notEqual">
      <formula>$J$9</formula>
    </cfRule>
  </conditionalFormatting>
  <conditionalFormatting sqref="J13:J14">
    <cfRule type="cellIs" dxfId="15" priority="5" operator="equal">
      <formula>$J$9</formula>
    </cfRule>
  </conditionalFormatting>
  <conditionalFormatting sqref="K13:K16 K21">
    <cfRule type="cellIs" dxfId="16" priority="6" operator="lessThan">
      <formula>$K$9</formula>
    </cfRule>
  </conditionalFormatting>
  <conditionalFormatting sqref="K13:K16 K21">
    <cfRule type="cellIs" dxfId="15" priority="7" operator="greaterThanOrEqual">
      <formula>$K$9</formula>
    </cfRule>
  </conditionalFormatting>
  <conditionalFormatting sqref="L13:L14 L17">
    <cfRule type="cellIs" dxfId="16" priority="8" operator="lessThan">
      <formula>$L$9</formula>
    </cfRule>
  </conditionalFormatting>
  <conditionalFormatting sqref="L13:L14 L17">
    <cfRule type="cellIs" dxfId="15" priority="9" operator="greaterThanOrEqual">
      <formula>$L$9</formula>
    </cfRule>
  </conditionalFormatting>
  <conditionalFormatting sqref="N13:N16 N19:N21">
    <cfRule type="cellIs" dxfId="16" priority="10" operator="lessThan">
      <formula>$N$9</formula>
    </cfRule>
  </conditionalFormatting>
  <conditionalFormatting sqref="N13:N16 N19:N21">
    <cfRule type="cellIs" dxfId="15" priority="11" operator="greaterThan">
      <formula>$N$9</formula>
    </cfRule>
  </conditionalFormatting>
  <conditionalFormatting sqref="P13:P14">
    <cfRule type="cellIs" dxfId="16" priority="12" operator="lessThan">
      <formula>$P$9</formula>
    </cfRule>
  </conditionalFormatting>
  <conditionalFormatting sqref="P13:P14">
    <cfRule type="cellIs" dxfId="15" priority="13" operator="greaterThanOrEqual">
      <formula>$P$9</formula>
    </cfRule>
  </conditionalFormatting>
  <conditionalFormatting sqref="Q13:Q14">
    <cfRule type="cellIs" dxfId="15" priority="14" operator="lessThan">
      <formula>$Q$9</formula>
    </cfRule>
  </conditionalFormatting>
  <conditionalFormatting sqref="Q13:Q14">
    <cfRule type="cellIs" dxfId="15" priority="15" operator="greaterThanOrEqual">
      <formula>$Q$9</formula>
    </cfRule>
  </conditionalFormatting>
  <conditionalFormatting sqref="R13:R16">
    <cfRule type="cellIs" dxfId="16" priority="16" operator="lessThan">
      <formula>$R$9</formula>
    </cfRule>
  </conditionalFormatting>
  <conditionalFormatting sqref="R13:R16">
    <cfRule type="cellIs" dxfId="15" priority="17" operator="greaterThanOrEqual">
      <formula>$R$9</formula>
    </cfRule>
  </conditionalFormatting>
  <conditionalFormatting sqref="S13:S14">
    <cfRule type="cellIs" dxfId="16" priority="18" operator="notEqual">
      <formula>$S$9</formula>
    </cfRule>
  </conditionalFormatting>
  <conditionalFormatting sqref="S13:S14">
    <cfRule type="cellIs" dxfId="15" priority="19" operator="equal">
      <formula>$S$9</formula>
    </cfRule>
  </conditionalFormatting>
  <conditionalFormatting sqref="T13:T16 T21">
    <cfRule type="cellIs" dxfId="15" priority="20" operator="greaterThanOrEqual">
      <formula>$T$9</formula>
    </cfRule>
  </conditionalFormatting>
  <conditionalFormatting sqref="T13:T16 T21">
    <cfRule type="cellIs" dxfId="16" priority="21" operator="lessThan">
      <formula>$T$9</formula>
    </cfRule>
  </conditionalFormatting>
  <conditionalFormatting sqref="U13:V16">
    <cfRule type="cellIs" dxfId="15" priority="22" operator="greaterThanOrEqual">
      <formula>$U$9</formula>
    </cfRule>
  </conditionalFormatting>
  <conditionalFormatting sqref="U13:V16">
    <cfRule type="cellIs" dxfId="16" priority="23" operator="lessThan">
      <formula>$U$9</formula>
    </cfRule>
  </conditionalFormatting>
  <conditionalFormatting sqref="V13:V16">
    <cfRule type="cellIs" dxfId="16" priority="24" operator="notEqual">
      <formula>$V$9</formula>
    </cfRule>
  </conditionalFormatting>
  <conditionalFormatting sqref="V13:V16">
    <cfRule type="cellIs" dxfId="15" priority="25" operator="equal">
      <formula>$V$9</formula>
    </cfRule>
  </conditionalFormatting>
  <conditionalFormatting sqref="V19:V20">
    <cfRule type="cellIs" dxfId="16" priority="26" operator="notEqual">
      <formula>$V$9</formula>
    </cfRule>
  </conditionalFormatting>
  <conditionalFormatting sqref="V19:V20">
    <cfRule type="cellIs" dxfId="15" priority="27" operator="equal">
      <formula>$V$9</formula>
    </cfRule>
  </conditionalFormatting>
  <conditionalFormatting sqref="V19:V20">
    <cfRule type="cellIs" dxfId="15" priority="28" operator="greaterThanOrEqual">
      <formula>$U$9</formula>
    </cfRule>
  </conditionalFormatting>
  <conditionalFormatting sqref="V19:V20">
    <cfRule type="cellIs" dxfId="16" priority="29" operator="lessThan">
      <formula>$U$9</formula>
    </cfRule>
  </conditionalFormatting>
  <hyperlinks>
    <hyperlink display="O" location="Index!A1" ref="D1"/>
    <hyperlink display="Return to Part 9 Bracing Calculator" location="'(I-1) General'!A1" ref="E23"/>
  </hyperlinks>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hidden="1" min="1" max="1" width="1.38"/>
    <col customWidth="1" hidden="1" min="2" max="2" width="7.88"/>
    <col customWidth="1" min="3" max="3" width="1.38"/>
    <col customWidth="1" min="4" max="4" width="2.63"/>
    <col customWidth="1" min="5" max="5" width="21.75"/>
    <col customWidth="1" min="6" max="7" width="10.88"/>
    <col customWidth="1" min="8" max="9" width="22.0"/>
    <col customWidth="1" min="10" max="16" width="10.88"/>
    <col customWidth="1" min="17" max="17" width="1.38"/>
  </cols>
  <sheetData>
    <row r="1" ht="15.0" customHeight="1">
      <c r="A1" s="7"/>
      <c r="B1" s="7"/>
      <c r="C1" s="7"/>
      <c r="D1" s="2" t="s">
        <v>0</v>
      </c>
      <c r="E1" s="3"/>
      <c r="F1" s="3"/>
      <c r="G1" s="201"/>
      <c r="H1" s="201"/>
      <c r="I1" s="201"/>
      <c r="J1" s="201"/>
      <c r="K1" s="201"/>
      <c r="L1" s="201"/>
      <c r="M1" s="201"/>
      <c r="N1" s="7"/>
      <c r="O1" s="7"/>
      <c r="P1" s="7"/>
      <c r="Q1" s="7"/>
    </row>
    <row r="2" ht="13.5" customHeight="1">
      <c r="A2" s="7"/>
      <c r="B2" s="7"/>
      <c r="C2" s="7"/>
      <c r="D2" s="7"/>
      <c r="E2" s="8" t="str">
        <f>'(T) General Tables'!A539</f>
        <v>Part 9 Bracing Calculator (No Scripts)</v>
      </c>
      <c r="F2" s="864"/>
      <c r="G2" s="864"/>
      <c r="H2" s="864"/>
      <c r="I2" s="864"/>
      <c r="J2" s="864"/>
      <c r="K2" s="865"/>
      <c r="L2" s="866"/>
      <c r="M2" s="867"/>
      <c r="N2" s="867"/>
      <c r="O2" s="867"/>
      <c r="P2" s="50" t="str">
        <f>'(T) General Tables'!A2</f>
        <v>beta_1.043</v>
      </c>
      <c r="Q2" s="7"/>
    </row>
    <row r="3" ht="26.25" customHeight="1">
      <c r="A3" s="7"/>
      <c r="B3" s="7"/>
      <c r="C3" s="7"/>
      <c r="D3" s="7"/>
      <c r="E3" s="868" t="s">
        <v>1</v>
      </c>
      <c r="F3" s="869"/>
      <c r="G3" s="869"/>
      <c r="H3" s="869"/>
      <c r="I3" s="869"/>
      <c r="J3" s="869"/>
      <c r="K3" s="870"/>
      <c r="L3" s="871"/>
      <c r="M3" s="872"/>
      <c r="N3" s="872"/>
      <c r="O3" s="872"/>
      <c r="P3" s="873"/>
      <c r="Q3" s="7"/>
    </row>
    <row r="4" ht="22.5" customHeight="1">
      <c r="A4" s="7"/>
      <c r="B4" s="7"/>
      <c r="C4" s="7"/>
      <c r="D4" s="7"/>
      <c r="E4" s="399" t="s">
        <v>995</v>
      </c>
      <c r="F4" s="874"/>
      <c r="G4" s="874"/>
      <c r="H4" s="874"/>
      <c r="I4" s="874"/>
      <c r="J4" s="874"/>
      <c r="K4" s="874"/>
      <c r="L4" s="875"/>
      <c r="M4" s="875"/>
      <c r="N4" s="689"/>
      <c r="O4" s="689"/>
      <c r="P4" s="690"/>
      <c r="Q4" s="7"/>
    </row>
    <row r="5" ht="18.75" customHeight="1">
      <c r="A5" s="7"/>
      <c r="B5" s="7"/>
      <c r="C5" s="7"/>
      <c r="D5" s="7"/>
      <c r="E5" s="7"/>
      <c r="F5" s="7"/>
      <c r="G5" s="7"/>
      <c r="H5" s="7"/>
      <c r="I5" s="7"/>
      <c r="J5" s="7"/>
      <c r="K5" s="7"/>
      <c r="L5" s="7"/>
      <c r="M5" s="7"/>
      <c r="N5" s="7"/>
      <c r="O5" s="7"/>
      <c r="P5" s="7"/>
      <c r="Q5" s="7"/>
    </row>
    <row r="6" ht="45.0" customHeight="1">
      <c r="A6" s="7"/>
      <c r="B6" s="7"/>
      <c r="C6" s="7"/>
      <c r="D6" s="7"/>
      <c r="E6" s="876" t="s">
        <v>996</v>
      </c>
      <c r="F6" s="27"/>
      <c r="G6" s="27"/>
      <c r="H6" s="27"/>
      <c r="I6" s="27"/>
      <c r="J6" s="27"/>
      <c r="K6" s="27"/>
      <c r="L6" s="27"/>
      <c r="M6" s="27"/>
      <c r="N6" s="27"/>
      <c r="O6" s="27"/>
      <c r="P6" s="28"/>
      <c r="Q6" s="7"/>
    </row>
    <row r="7" ht="18.75" customHeight="1">
      <c r="A7" s="7"/>
      <c r="B7" s="7"/>
      <c r="C7" s="7"/>
      <c r="D7" s="7"/>
      <c r="E7" s="7"/>
      <c r="F7" s="7"/>
      <c r="G7" s="7"/>
      <c r="H7" s="7"/>
      <c r="I7" s="7"/>
      <c r="J7" s="7"/>
      <c r="K7" s="7"/>
      <c r="L7" s="7"/>
      <c r="M7" s="7"/>
      <c r="N7" s="7"/>
      <c r="O7" s="7"/>
      <c r="P7" s="7"/>
      <c r="Q7" s="7"/>
    </row>
    <row r="8" ht="18.75" customHeight="1">
      <c r="A8" s="7"/>
      <c r="B8" s="324" t="s">
        <v>32</v>
      </c>
      <c r="C8" s="7"/>
      <c r="D8" s="7"/>
      <c r="E8" s="467" t="s">
        <v>997</v>
      </c>
      <c r="F8" s="27"/>
      <c r="G8" s="27"/>
      <c r="H8" s="27"/>
      <c r="I8" s="27"/>
      <c r="J8" s="27"/>
      <c r="K8" s="27"/>
      <c r="L8" s="27"/>
      <c r="M8" s="27"/>
      <c r="N8" s="27"/>
      <c r="O8" s="27"/>
      <c r="P8" s="28"/>
      <c r="Q8" s="7"/>
    </row>
    <row r="9" ht="18.75" customHeight="1">
      <c r="A9" s="7"/>
      <c r="B9" s="7"/>
      <c r="C9" s="7"/>
      <c r="D9" s="7"/>
      <c r="E9" s="877"/>
      <c r="F9" s="878" t="s">
        <v>998</v>
      </c>
      <c r="G9" s="28"/>
      <c r="H9" s="353" t="s">
        <v>999</v>
      </c>
      <c r="I9" s="31"/>
      <c r="J9" s="879" t="s">
        <v>785</v>
      </c>
      <c r="K9" s="878" t="s">
        <v>1000</v>
      </c>
      <c r="L9" s="27"/>
      <c r="M9" s="27"/>
      <c r="N9" s="27"/>
      <c r="O9" s="27"/>
      <c r="P9" s="28"/>
      <c r="Q9" s="7"/>
    </row>
    <row r="10" ht="18.75" customHeight="1">
      <c r="A10" s="7"/>
      <c r="B10" s="7"/>
      <c r="C10" s="7"/>
      <c r="D10" s="7"/>
      <c r="E10" s="880" t="s">
        <v>466</v>
      </c>
      <c r="F10" s="648" t="s">
        <v>1001</v>
      </c>
      <c r="G10" s="331" t="s">
        <v>1002</v>
      </c>
      <c r="H10" s="234" t="s">
        <v>1003</v>
      </c>
      <c r="I10" s="234" t="s">
        <v>1004</v>
      </c>
      <c r="J10" s="346"/>
      <c r="K10" s="352" t="s">
        <v>181</v>
      </c>
      <c r="L10" s="352" t="s">
        <v>453</v>
      </c>
      <c r="M10" s="352" t="s">
        <v>454</v>
      </c>
      <c r="N10" s="352" t="s">
        <v>455</v>
      </c>
      <c r="O10" s="352" t="s">
        <v>456</v>
      </c>
      <c r="P10" s="352" t="s">
        <v>457</v>
      </c>
      <c r="Q10" s="7"/>
    </row>
    <row r="11" ht="18.75" customHeight="1">
      <c r="A11" s="7"/>
      <c r="B11" s="7"/>
      <c r="C11" s="7"/>
      <c r="D11" s="7"/>
      <c r="E11" s="816" t="s">
        <v>1005</v>
      </c>
      <c r="F11" s="881"/>
      <c r="G11" s="882"/>
      <c r="H11" s="344">
        <f>0.45*F11+G11</f>
        <v>0</v>
      </c>
      <c r="I11" s="344">
        <f>IF((0.55*F11+G11)&gt;1,(0.55*F11+G11),1)</f>
        <v>1</v>
      </c>
      <c r="J11" s="883"/>
      <c r="K11" s="881"/>
      <c r="L11" s="881"/>
      <c r="M11" s="881"/>
      <c r="N11" s="881"/>
      <c r="O11" s="881"/>
      <c r="P11" s="881"/>
      <c r="Q11" s="7"/>
    </row>
    <row r="12" ht="18.75" customHeight="1">
      <c r="A12" s="7"/>
      <c r="B12" s="7"/>
      <c r="C12" s="7"/>
      <c r="D12" s="7"/>
      <c r="E12" s="7"/>
      <c r="F12" s="7"/>
      <c r="G12" s="7"/>
      <c r="H12" s="7"/>
      <c r="I12" s="7"/>
      <c r="J12" s="7"/>
      <c r="K12" s="7"/>
      <c r="L12" s="7"/>
      <c r="M12" s="7"/>
      <c r="N12" s="7"/>
      <c r="O12" s="7"/>
      <c r="P12" s="7"/>
      <c r="Q12" s="7"/>
    </row>
    <row r="13" ht="24.75" customHeight="1">
      <c r="A13" s="7"/>
      <c r="B13" s="7"/>
      <c r="C13" s="7"/>
      <c r="D13" s="7"/>
      <c r="E13" s="308" t="s">
        <v>993</v>
      </c>
      <c r="F13" s="27"/>
      <c r="G13" s="28"/>
      <c r="H13" s="7"/>
      <c r="K13" s="7"/>
      <c r="L13" s="7"/>
      <c r="M13" s="308" t="s">
        <v>1006</v>
      </c>
      <c r="N13" s="27"/>
      <c r="O13" s="27"/>
      <c r="P13" s="28"/>
      <c r="Q13" s="7"/>
    </row>
    <row r="14" ht="18.75" customHeight="1">
      <c r="A14" s="7"/>
      <c r="B14" s="7"/>
      <c r="C14" s="7"/>
      <c r="D14" s="7"/>
      <c r="E14" s="7"/>
      <c r="F14" s="7"/>
      <c r="G14" s="7"/>
      <c r="H14" s="7"/>
      <c r="I14" s="7"/>
      <c r="J14" s="7"/>
      <c r="K14" s="7"/>
      <c r="L14" s="7"/>
      <c r="M14" s="7"/>
      <c r="N14" s="7"/>
      <c r="O14" s="7"/>
      <c r="P14" s="7"/>
      <c r="Q14" s="7"/>
    </row>
    <row r="15" ht="18.75" customHeight="1">
      <c r="A15" s="7"/>
      <c r="B15" s="7"/>
      <c r="C15" s="7"/>
      <c r="D15" s="7"/>
      <c r="E15" s="878" t="str">
        <f>'(I-1) General'!G84</f>
        <v>| Permit/File Number: Building Permit 123567 | Calculations completed by: Tim - info@part9bracing.ca |</v>
      </c>
      <c r="F15" s="27"/>
      <c r="G15" s="27"/>
      <c r="H15" s="27"/>
      <c r="I15" s="27"/>
      <c r="J15" s="27"/>
      <c r="K15" s="27"/>
      <c r="L15" s="27"/>
      <c r="M15" s="27"/>
      <c r="N15" s="27"/>
      <c r="O15" s="27"/>
      <c r="P15" s="28"/>
      <c r="Q15" s="7"/>
    </row>
    <row r="16" ht="18.75" customHeight="1">
      <c r="A16" s="7"/>
      <c r="B16" s="7"/>
      <c r="C16" s="7"/>
      <c r="D16" s="7"/>
      <c r="E16" s="526" t="s">
        <v>1007</v>
      </c>
      <c r="F16" s="27"/>
      <c r="G16" s="27"/>
      <c r="H16" s="27"/>
      <c r="I16" s="27"/>
      <c r="J16" s="27"/>
      <c r="K16" s="27"/>
      <c r="L16" s="27"/>
      <c r="M16" s="27"/>
      <c r="N16" s="27"/>
      <c r="O16" s="27"/>
      <c r="P16" s="28"/>
      <c r="Q16" s="7"/>
    </row>
    <row r="17" ht="13.5" customHeight="1">
      <c r="A17" s="7"/>
      <c r="B17" s="7"/>
      <c r="C17" s="7"/>
      <c r="D17" s="7"/>
      <c r="E17" s="7"/>
      <c r="F17" s="7"/>
      <c r="G17" s="7"/>
      <c r="H17" s="7"/>
      <c r="I17" s="7"/>
      <c r="J17" s="7"/>
      <c r="K17" s="7"/>
      <c r="L17" s="7"/>
      <c r="M17" s="7"/>
      <c r="N17" s="7"/>
      <c r="O17" s="7"/>
      <c r="P17" s="7"/>
      <c r="Q17" s="7"/>
    </row>
    <row r="18" ht="13.5" customHeight="1">
      <c r="A18" s="7"/>
      <c r="B18" s="7"/>
      <c r="C18" s="7"/>
      <c r="D18" s="7"/>
      <c r="E18" s="7"/>
      <c r="F18" s="7"/>
      <c r="G18" s="7"/>
      <c r="H18" s="7"/>
      <c r="I18" s="7"/>
      <c r="J18" s="7"/>
      <c r="K18" s="7"/>
      <c r="L18" s="7"/>
      <c r="M18" s="7"/>
      <c r="N18" s="7"/>
      <c r="O18" s="7"/>
      <c r="P18" s="7"/>
      <c r="Q18" s="7"/>
    </row>
    <row r="19" ht="13.5" customHeight="1">
      <c r="A19" s="7"/>
      <c r="B19" s="7"/>
      <c r="C19" s="7"/>
      <c r="D19" s="7"/>
      <c r="E19" s="7"/>
      <c r="F19" s="7"/>
      <c r="G19" s="7"/>
      <c r="H19" s="7"/>
      <c r="I19" s="7"/>
      <c r="J19" s="7"/>
      <c r="K19" s="7"/>
      <c r="L19" s="7"/>
      <c r="M19" s="7"/>
      <c r="N19" s="7"/>
      <c r="O19" s="7"/>
      <c r="P19" s="7"/>
      <c r="Q19" s="7"/>
    </row>
    <row r="20" ht="13.5" customHeight="1">
      <c r="A20" s="7"/>
      <c r="B20" s="7"/>
      <c r="C20" s="7"/>
      <c r="D20" s="7"/>
      <c r="E20" s="7"/>
      <c r="F20" s="7"/>
      <c r="G20" s="7"/>
      <c r="H20" s="7"/>
      <c r="I20" s="7"/>
      <c r="J20" s="7"/>
      <c r="K20" s="7"/>
      <c r="L20" s="7"/>
      <c r="M20" s="7"/>
      <c r="N20" s="7"/>
      <c r="O20" s="7"/>
      <c r="P20" s="7"/>
      <c r="Q20" s="7"/>
    </row>
    <row r="21" ht="13.5" customHeight="1">
      <c r="A21" s="7"/>
      <c r="B21" s="7"/>
      <c r="C21" s="7"/>
      <c r="D21" s="7"/>
      <c r="E21" s="7"/>
      <c r="F21" s="7"/>
      <c r="G21" s="7"/>
      <c r="H21" s="7"/>
      <c r="I21" s="7"/>
      <c r="J21" s="7"/>
      <c r="K21" s="7"/>
      <c r="L21" s="7"/>
      <c r="M21" s="7"/>
      <c r="N21" s="7"/>
      <c r="O21" s="7"/>
      <c r="P21" s="7"/>
      <c r="Q21" s="7"/>
    </row>
    <row r="22" ht="13.5" customHeight="1">
      <c r="A22" s="7"/>
      <c r="B22" s="7"/>
      <c r="C22" s="7"/>
      <c r="D22" s="7"/>
      <c r="E22" s="7"/>
      <c r="F22" s="7"/>
      <c r="G22" s="7"/>
      <c r="H22" s="7"/>
      <c r="I22" s="7"/>
      <c r="J22" s="7"/>
      <c r="K22" s="7"/>
      <c r="L22" s="7"/>
      <c r="M22" s="7"/>
      <c r="N22" s="7"/>
      <c r="O22" s="7"/>
      <c r="P22" s="7"/>
      <c r="Q22" s="7"/>
    </row>
    <row r="23" ht="13.5" customHeight="1">
      <c r="A23" s="7"/>
      <c r="B23" s="7"/>
      <c r="C23" s="7"/>
      <c r="D23" s="7"/>
      <c r="E23" s="7"/>
      <c r="F23" s="7"/>
      <c r="G23" s="7"/>
      <c r="H23" s="7"/>
      <c r="I23" s="7"/>
      <c r="J23" s="7"/>
      <c r="K23" s="7"/>
      <c r="L23" s="7"/>
      <c r="M23" s="7"/>
      <c r="N23" s="7"/>
      <c r="O23" s="7"/>
      <c r="P23" s="7"/>
      <c r="Q23" s="7"/>
    </row>
    <row r="24" ht="13.5" customHeight="1">
      <c r="A24" s="7"/>
      <c r="B24" s="7"/>
      <c r="C24" s="7"/>
      <c r="D24" s="7"/>
      <c r="E24" s="7"/>
      <c r="F24" s="7"/>
      <c r="G24" s="7"/>
      <c r="H24" s="7"/>
      <c r="I24" s="7"/>
      <c r="J24" s="7"/>
      <c r="K24" s="7"/>
      <c r="L24" s="7"/>
      <c r="M24" s="7"/>
      <c r="N24" s="7"/>
      <c r="O24" s="7"/>
      <c r="P24" s="7"/>
      <c r="Q24" s="7"/>
    </row>
    <row r="25" ht="13.5" customHeight="1">
      <c r="A25" s="7"/>
      <c r="B25" s="7"/>
      <c r="C25" s="7"/>
      <c r="D25" s="7"/>
      <c r="E25" s="7"/>
      <c r="F25" s="7"/>
      <c r="G25" s="7"/>
      <c r="H25" s="7"/>
      <c r="I25" s="7"/>
      <c r="J25" s="7"/>
      <c r="K25" s="7"/>
      <c r="L25" s="7"/>
      <c r="M25" s="7"/>
      <c r="N25" s="7"/>
      <c r="O25" s="7"/>
      <c r="P25" s="7"/>
      <c r="Q25" s="7"/>
    </row>
    <row r="26" ht="13.5" customHeight="1">
      <c r="A26" s="7"/>
      <c r="B26" s="7"/>
      <c r="C26" s="7"/>
      <c r="D26" s="7"/>
      <c r="E26" s="7"/>
      <c r="F26" s="7"/>
      <c r="G26" s="7"/>
      <c r="H26" s="7"/>
      <c r="I26" s="7"/>
      <c r="J26" s="7"/>
      <c r="K26" s="7"/>
      <c r="L26" s="7"/>
      <c r="M26" s="7"/>
      <c r="N26" s="7"/>
      <c r="O26" s="7"/>
      <c r="P26" s="7"/>
      <c r="Q26" s="7"/>
    </row>
    <row r="27" ht="13.5" customHeight="1">
      <c r="A27" s="7"/>
      <c r="B27" s="7"/>
      <c r="C27" s="7"/>
      <c r="D27" s="7"/>
      <c r="E27" s="7"/>
      <c r="F27" s="7"/>
      <c r="G27" s="7"/>
      <c r="H27" s="7"/>
      <c r="I27" s="7"/>
      <c r="J27" s="7"/>
      <c r="K27" s="7"/>
      <c r="L27" s="7"/>
      <c r="M27" s="7"/>
      <c r="N27" s="7"/>
      <c r="O27" s="7"/>
      <c r="P27" s="7"/>
      <c r="Q27" s="7"/>
    </row>
    <row r="28" ht="13.5" customHeight="1">
      <c r="A28" s="7"/>
      <c r="B28" s="7"/>
      <c r="C28" s="7"/>
      <c r="D28" s="7"/>
      <c r="E28" s="7"/>
      <c r="F28" s="7"/>
      <c r="G28" s="7"/>
      <c r="H28" s="7"/>
      <c r="I28" s="7"/>
      <c r="J28" s="7"/>
      <c r="K28" s="7"/>
      <c r="L28" s="7"/>
      <c r="M28" s="7"/>
      <c r="N28" s="7"/>
      <c r="O28" s="7"/>
      <c r="P28" s="7"/>
      <c r="Q28" s="7"/>
    </row>
    <row r="29" ht="13.5" customHeight="1">
      <c r="A29" s="7"/>
      <c r="B29" s="7"/>
      <c r="C29" s="7"/>
      <c r="D29" s="7"/>
      <c r="E29" s="7"/>
      <c r="F29" s="7"/>
      <c r="G29" s="7"/>
      <c r="H29" s="7"/>
      <c r="I29" s="7"/>
      <c r="J29" s="7"/>
      <c r="K29" s="7"/>
      <c r="L29" s="7"/>
      <c r="M29" s="7"/>
      <c r="N29" s="7"/>
      <c r="O29" s="7"/>
      <c r="P29" s="7"/>
      <c r="Q29" s="7"/>
    </row>
    <row r="30" ht="13.5" customHeight="1">
      <c r="A30" s="7"/>
      <c r="B30" s="7"/>
      <c r="C30" s="7"/>
      <c r="D30" s="7"/>
      <c r="E30" s="7"/>
      <c r="F30" s="7"/>
      <c r="G30" s="7"/>
      <c r="H30" s="7"/>
      <c r="I30" s="7"/>
      <c r="J30" s="7"/>
      <c r="K30" s="7"/>
      <c r="L30" s="7"/>
      <c r="M30" s="7"/>
      <c r="N30" s="7"/>
      <c r="O30" s="7"/>
      <c r="P30" s="7"/>
      <c r="Q30" s="7"/>
    </row>
    <row r="31" ht="13.5" customHeight="1">
      <c r="A31" s="7"/>
      <c r="B31" s="7"/>
      <c r="C31" s="7"/>
      <c r="D31" s="7"/>
      <c r="E31" s="7"/>
      <c r="F31" s="7"/>
      <c r="G31" s="7"/>
      <c r="H31" s="7"/>
      <c r="I31" s="7"/>
      <c r="J31" s="7"/>
      <c r="K31" s="7"/>
      <c r="L31" s="7"/>
      <c r="M31" s="7"/>
      <c r="N31" s="7"/>
      <c r="O31" s="7"/>
      <c r="P31" s="7"/>
      <c r="Q31" s="7"/>
    </row>
    <row r="32" ht="13.5" customHeight="1">
      <c r="A32" s="7"/>
      <c r="B32" s="7"/>
      <c r="C32" s="7"/>
      <c r="D32" s="7"/>
      <c r="E32" s="7"/>
      <c r="F32" s="7"/>
      <c r="G32" s="7"/>
      <c r="H32" s="7"/>
      <c r="I32" s="7"/>
      <c r="J32" s="7"/>
      <c r="K32" s="7"/>
      <c r="L32" s="7"/>
      <c r="M32" s="7"/>
      <c r="N32" s="7"/>
      <c r="O32" s="7"/>
      <c r="P32" s="7"/>
      <c r="Q32" s="7"/>
    </row>
    <row r="33" ht="13.5" customHeight="1">
      <c r="A33" s="7"/>
      <c r="B33" s="7"/>
      <c r="C33" s="7"/>
      <c r="D33" s="7"/>
      <c r="E33" s="7"/>
      <c r="F33" s="7"/>
      <c r="G33" s="7"/>
      <c r="H33" s="7"/>
      <c r="I33" s="7"/>
      <c r="J33" s="7"/>
      <c r="K33" s="7"/>
      <c r="L33" s="7"/>
      <c r="M33" s="7"/>
      <c r="N33" s="7"/>
      <c r="O33" s="7"/>
      <c r="P33" s="7"/>
      <c r="Q33" s="7"/>
    </row>
    <row r="34" ht="13.5" customHeight="1">
      <c r="A34" s="7"/>
      <c r="B34" s="7"/>
      <c r="C34" s="7"/>
      <c r="D34" s="7"/>
      <c r="E34" s="7"/>
      <c r="F34" s="7"/>
      <c r="G34" s="7"/>
      <c r="H34" s="7"/>
      <c r="I34" s="7"/>
      <c r="J34" s="7"/>
      <c r="K34" s="7"/>
      <c r="L34" s="7"/>
      <c r="M34" s="7"/>
      <c r="N34" s="7"/>
      <c r="O34" s="7"/>
      <c r="P34" s="7"/>
      <c r="Q34" s="7"/>
    </row>
    <row r="35" ht="13.5" customHeight="1">
      <c r="A35" s="7"/>
      <c r="B35" s="7"/>
      <c r="C35" s="7"/>
      <c r="D35" s="7"/>
      <c r="E35" s="7"/>
      <c r="F35" s="7"/>
      <c r="G35" s="7"/>
      <c r="H35" s="7"/>
      <c r="I35" s="7"/>
      <c r="J35" s="7"/>
      <c r="K35" s="7"/>
      <c r="L35" s="7"/>
      <c r="M35" s="7"/>
      <c r="N35" s="7"/>
      <c r="O35" s="7"/>
      <c r="P35" s="7"/>
      <c r="Q35" s="7"/>
    </row>
    <row r="36" ht="13.5" customHeight="1">
      <c r="A36" s="7"/>
      <c r="B36" s="7"/>
      <c r="C36" s="7"/>
      <c r="D36" s="7"/>
      <c r="E36" s="7"/>
      <c r="F36" s="7"/>
      <c r="G36" s="7"/>
      <c r="H36" s="7"/>
      <c r="I36" s="7"/>
      <c r="J36" s="7"/>
      <c r="K36" s="7"/>
      <c r="L36" s="7"/>
      <c r="M36" s="7"/>
      <c r="N36" s="7"/>
      <c r="O36" s="7"/>
      <c r="P36" s="7"/>
      <c r="Q36" s="7"/>
    </row>
    <row r="37" ht="13.5" customHeight="1">
      <c r="A37" s="7"/>
      <c r="B37" s="7"/>
      <c r="C37" s="7"/>
      <c r="D37" s="7"/>
      <c r="E37" s="7"/>
      <c r="F37" s="7"/>
      <c r="G37" s="7"/>
      <c r="H37" s="7"/>
      <c r="I37" s="7"/>
      <c r="J37" s="7"/>
      <c r="K37" s="7"/>
      <c r="L37" s="7"/>
      <c r="M37" s="7"/>
      <c r="N37" s="7"/>
      <c r="O37" s="7"/>
      <c r="P37" s="7"/>
      <c r="Q37" s="7"/>
    </row>
    <row r="38" ht="13.5" customHeight="1">
      <c r="A38" s="7"/>
      <c r="B38" s="7"/>
      <c r="C38" s="7"/>
      <c r="D38" s="7"/>
      <c r="E38" s="7"/>
      <c r="F38" s="7"/>
      <c r="G38" s="7"/>
      <c r="H38" s="7"/>
      <c r="I38" s="7"/>
      <c r="J38" s="7"/>
      <c r="K38" s="7"/>
      <c r="L38" s="7"/>
      <c r="M38" s="7"/>
      <c r="N38" s="7"/>
      <c r="O38" s="7"/>
      <c r="P38" s="7"/>
      <c r="Q38" s="7"/>
    </row>
    <row r="39" ht="13.5" customHeight="1">
      <c r="A39" s="7"/>
      <c r="B39" s="7"/>
      <c r="C39" s="7"/>
      <c r="D39" s="7"/>
      <c r="E39" s="7"/>
      <c r="F39" s="7"/>
      <c r="G39" s="7"/>
      <c r="H39" s="7"/>
      <c r="I39" s="7"/>
      <c r="J39" s="7"/>
      <c r="K39" s="7"/>
      <c r="L39" s="7"/>
      <c r="M39" s="7"/>
      <c r="N39" s="7"/>
      <c r="O39" s="7"/>
      <c r="P39" s="7"/>
      <c r="Q39" s="7"/>
    </row>
    <row r="40" ht="13.5" customHeight="1">
      <c r="A40" s="7"/>
      <c r="B40" s="7"/>
      <c r="C40" s="7"/>
      <c r="D40" s="7"/>
      <c r="E40" s="7"/>
      <c r="F40" s="7"/>
      <c r="G40" s="7"/>
      <c r="H40" s="7"/>
      <c r="I40" s="7"/>
      <c r="J40" s="7"/>
      <c r="K40" s="7"/>
      <c r="L40" s="7"/>
      <c r="M40" s="7"/>
      <c r="N40" s="7"/>
      <c r="O40" s="7"/>
      <c r="P40" s="7"/>
      <c r="Q40" s="7"/>
    </row>
    <row r="41" ht="13.5" customHeight="1">
      <c r="A41" s="7"/>
      <c r="B41" s="7"/>
      <c r="C41" s="7"/>
      <c r="D41" s="7"/>
      <c r="E41" s="7"/>
      <c r="F41" s="7"/>
      <c r="G41" s="7"/>
      <c r="H41" s="7"/>
      <c r="I41" s="7"/>
      <c r="J41" s="7"/>
      <c r="K41" s="7"/>
      <c r="L41" s="7"/>
      <c r="M41" s="7"/>
      <c r="N41" s="7"/>
      <c r="O41" s="7"/>
      <c r="P41" s="7"/>
      <c r="Q41" s="7"/>
    </row>
    <row r="42" ht="13.5" customHeight="1">
      <c r="A42" s="7"/>
      <c r="B42" s="7"/>
      <c r="C42" s="7"/>
      <c r="D42" s="7"/>
      <c r="E42" s="7"/>
      <c r="F42" s="7"/>
      <c r="G42" s="7"/>
      <c r="H42" s="7"/>
      <c r="I42" s="7"/>
      <c r="J42" s="7"/>
      <c r="K42" s="7"/>
      <c r="L42" s="7"/>
      <c r="M42" s="7"/>
      <c r="N42" s="7"/>
      <c r="O42" s="7"/>
      <c r="P42" s="7"/>
      <c r="Q42" s="7"/>
    </row>
    <row r="43" ht="13.5" customHeight="1">
      <c r="A43" s="7"/>
      <c r="B43" s="7"/>
      <c r="C43" s="7"/>
      <c r="D43" s="7"/>
      <c r="E43" s="7"/>
      <c r="F43" s="7"/>
      <c r="G43" s="7"/>
      <c r="H43" s="7"/>
      <c r="I43" s="7"/>
      <c r="J43" s="7"/>
      <c r="K43" s="7"/>
      <c r="L43" s="7"/>
      <c r="M43" s="7"/>
      <c r="N43" s="7"/>
      <c r="O43" s="7"/>
      <c r="P43" s="7"/>
      <c r="Q43" s="7"/>
    </row>
    <row r="44" ht="13.5" customHeight="1">
      <c r="A44" s="7"/>
      <c r="B44" s="7"/>
      <c r="C44" s="7"/>
      <c r="D44" s="7"/>
      <c r="E44" s="7"/>
      <c r="F44" s="7"/>
      <c r="G44" s="7"/>
      <c r="H44" s="7"/>
      <c r="I44" s="7"/>
      <c r="J44" s="7"/>
      <c r="K44" s="7"/>
      <c r="L44" s="7"/>
      <c r="M44" s="7"/>
      <c r="N44" s="7"/>
      <c r="O44" s="7"/>
      <c r="P44" s="7"/>
      <c r="Q44" s="7"/>
    </row>
    <row r="45" ht="13.5" customHeight="1">
      <c r="A45" s="7"/>
      <c r="B45" s="7"/>
      <c r="C45" s="7"/>
      <c r="D45" s="7"/>
      <c r="E45" s="7"/>
      <c r="F45" s="7"/>
      <c r="G45" s="7"/>
      <c r="H45" s="7"/>
      <c r="I45" s="7"/>
      <c r="J45" s="7"/>
      <c r="K45" s="7"/>
      <c r="L45" s="7"/>
      <c r="M45" s="7"/>
      <c r="N45" s="7"/>
      <c r="O45" s="7"/>
      <c r="P45" s="7"/>
      <c r="Q45" s="7"/>
    </row>
    <row r="46" ht="13.5" customHeight="1">
      <c r="A46" s="7"/>
      <c r="B46" s="7"/>
      <c r="C46" s="7"/>
      <c r="D46" s="7"/>
      <c r="E46" s="7"/>
      <c r="F46" s="7"/>
      <c r="G46" s="7"/>
      <c r="H46" s="7"/>
      <c r="I46" s="7"/>
      <c r="J46" s="7"/>
      <c r="K46" s="7"/>
      <c r="L46" s="7"/>
      <c r="M46" s="7"/>
      <c r="N46" s="7"/>
      <c r="O46" s="7"/>
      <c r="P46" s="7"/>
      <c r="Q46" s="7"/>
    </row>
    <row r="47" ht="13.5" customHeight="1">
      <c r="A47" s="7"/>
      <c r="B47" s="7"/>
      <c r="C47" s="7"/>
      <c r="D47" s="7"/>
      <c r="E47" s="7"/>
      <c r="F47" s="7"/>
      <c r="G47" s="7"/>
      <c r="H47" s="7"/>
      <c r="I47" s="7"/>
      <c r="J47" s="7"/>
      <c r="K47" s="7"/>
      <c r="L47" s="7"/>
      <c r="M47" s="7"/>
      <c r="N47" s="7"/>
      <c r="O47" s="7"/>
      <c r="P47" s="7"/>
      <c r="Q47" s="7"/>
    </row>
    <row r="48" ht="13.5" customHeight="1">
      <c r="A48" s="7"/>
      <c r="B48" s="7"/>
      <c r="C48" s="7"/>
      <c r="D48" s="7"/>
      <c r="E48" s="7"/>
      <c r="F48" s="7"/>
      <c r="G48" s="7"/>
      <c r="H48" s="7"/>
      <c r="I48" s="7"/>
      <c r="J48" s="7"/>
      <c r="K48" s="7"/>
      <c r="L48" s="7"/>
      <c r="M48" s="7"/>
      <c r="N48" s="7"/>
      <c r="O48" s="7"/>
      <c r="P48" s="7"/>
      <c r="Q48" s="7"/>
    </row>
    <row r="49" ht="13.5" customHeight="1">
      <c r="A49" s="7"/>
      <c r="B49" s="7"/>
      <c r="C49" s="7"/>
      <c r="D49" s="7"/>
      <c r="E49" s="7"/>
      <c r="F49" s="7"/>
      <c r="G49" s="7"/>
      <c r="H49" s="7"/>
      <c r="I49" s="7"/>
      <c r="J49" s="7"/>
      <c r="K49" s="7"/>
      <c r="L49" s="7"/>
      <c r="M49" s="7"/>
      <c r="N49" s="7"/>
      <c r="O49" s="7"/>
      <c r="P49" s="7"/>
      <c r="Q49" s="7"/>
    </row>
    <row r="50" ht="13.5" customHeight="1">
      <c r="A50" s="7"/>
      <c r="B50" s="7"/>
      <c r="C50" s="7"/>
      <c r="D50" s="7"/>
      <c r="E50" s="7"/>
      <c r="F50" s="7"/>
      <c r="G50" s="7"/>
      <c r="H50" s="7"/>
      <c r="I50" s="7"/>
      <c r="J50" s="7"/>
      <c r="K50" s="7"/>
      <c r="L50" s="7"/>
      <c r="M50" s="7"/>
      <c r="N50" s="7"/>
      <c r="O50" s="7"/>
      <c r="P50" s="7"/>
      <c r="Q50" s="7"/>
    </row>
    <row r="51" ht="13.5" customHeight="1">
      <c r="A51" s="7"/>
      <c r="B51" s="7"/>
      <c r="C51" s="7"/>
      <c r="D51" s="7"/>
      <c r="E51" s="7"/>
      <c r="F51" s="7"/>
      <c r="G51" s="7"/>
      <c r="H51" s="7"/>
      <c r="I51" s="7"/>
      <c r="J51" s="7"/>
      <c r="K51" s="7"/>
      <c r="L51" s="7"/>
      <c r="M51" s="7"/>
      <c r="N51" s="7"/>
      <c r="O51" s="7"/>
      <c r="P51" s="7"/>
      <c r="Q51" s="7"/>
    </row>
    <row r="52" ht="13.5" customHeight="1">
      <c r="A52" s="7"/>
      <c r="B52" s="7"/>
      <c r="C52" s="7"/>
      <c r="D52" s="7"/>
      <c r="E52" s="7"/>
      <c r="F52" s="7"/>
      <c r="G52" s="7"/>
      <c r="H52" s="7"/>
      <c r="I52" s="7"/>
      <c r="J52" s="7"/>
      <c r="K52" s="7"/>
      <c r="L52" s="7"/>
      <c r="M52" s="7"/>
      <c r="N52" s="7"/>
      <c r="O52" s="7"/>
      <c r="P52" s="7"/>
      <c r="Q52" s="7"/>
    </row>
    <row r="53" ht="13.5" customHeight="1">
      <c r="A53" s="7"/>
      <c r="B53" s="7"/>
      <c r="C53" s="7"/>
      <c r="D53" s="7"/>
      <c r="E53" s="7"/>
      <c r="F53" s="7"/>
      <c r="G53" s="7"/>
      <c r="H53" s="7"/>
      <c r="I53" s="7"/>
      <c r="J53" s="7"/>
      <c r="K53" s="7"/>
      <c r="L53" s="7"/>
      <c r="M53" s="7"/>
      <c r="N53" s="7"/>
      <c r="O53" s="7"/>
      <c r="P53" s="7"/>
      <c r="Q53" s="7"/>
    </row>
    <row r="54" ht="13.5" customHeight="1">
      <c r="A54" s="7"/>
      <c r="B54" s="7"/>
      <c r="C54" s="7"/>
      <c r="D54" s="7"/>
      <c r="E54" s="7"/>
      <c r="F54" s="7"/>
      <c r="G54" s="7"/>
      <c r="H54" s="7"/>
      <c r="I54" s="7"/>
      <c r="J54" s="7"/>
      <c r="K54" s="7"/>
      <c r="L54" s="7"/>
      <c r="M54" s="7"/>
      <c r="N54" s="7"/>
      <c r="O54" s="7"/>
      <c r="P54" s="7"/>
      <c r="Q54" s="7"/>
    </row>
    <row r="55" ht="13.5" customHeight="1">
      <c r="A55" s="7"/>
      <c r="B55" s="7"/>
      <c r="C55" s="7"/>
      <c r="D55" s="7"/>
      <c r="E55" s="7"/>
      <c r="F55" s="7"/>
      <c r="G55" s="7"/>
      <c r="H55" s="7"/>
      <c r="I55" s="7"/>
      <c r="J55" s="7"/>
      <c r="K55" s="7"/>
      <c r="L55" s="7"/>
      <c r="M55" s="7"/>
      <c r="N55" s="7"/>
      <c r="O55" s="7"/>
      <c r="P55" s="7"/>
      <c r="Q55" s="7"/>
    </row>
    <row r="56" ht="13.5" customHeight="1">
      <c r="A56" s="7"/>
      <c r="B56" s="7"/>
      <c r="C56" s="7"/>
      <c r="D56" s="7"/>
      <c r="E56" s="7"/>
      <c r="F56" s="7"/>
      <c r="G56" s="7"/>
      <c r="H56" s="7"/>
      <c r="I56" s="7"/>
      <c r="J56" s="7"/>
      <c r="K56" s="7"/>
      <c r="L56" s="7"/>
      <c r="M56" s="7"/>
      <c r="N56" s="7"/>
      <c r="O56" s="7"/>
      <c r="P56" s="7"/>
      <c r="Q56" s="7"/>
    </row>
    <row r="57" ht="13.5" customHeight="1">
      <c r="A57" s="7"/>
      <c r="B57" s="7"/>
      <c r="C57" s="7"/>
      <c r="D57" s="7"/>
      <c r="E57" s="7"/>
      <c r="F57" s="7"/>
      <c r="G57" s="7"/>
      <c r="H57" s="7"/>
      <c r="I57" s="7"/>
      <c r="J57" s="7"/>
      <c r="K57" s="7"/>
      <c r="L57" s="7"/>
      <c r="M57" s="7"/>
      <c r="N57" s="7"/>
      <c r="O57" s="7"/>
      <c r="P57" s="7"/>
      <c r="Q57" s="7"/>
    </row>
    <row r="58" ht="13.5" customHeight="1">
      <c r="A58" s="7"/>
      <c r="B58" s="7"/>
      <c r="C58" s="7"/>
      <c r="D58" s="7"/>
      <c r="E58" s="7"/>
      <c r="F58" s="7"/>
      <c r="G58" s="7"/>
      <c r="H58" s="7"/>
      <c r="I58" s="7"/>
      <c r="J58" s="7"/>
      <c r="K58" s="7"/>
      <c r="L58" s="7"/>
      <c r="M58" s="7"/>
      <c r="N58" s="7"/>
      <c r="O58" s="7"/>
      <c r="P58" s="7"/>
      <c r="Q58" s="7"/>
    </row>
    <row r="59" ht="13.5" customHeight="1">
      <c r="A59" s="7"/>
      <c r="B59" s="7"/>
      <c r="C59" s="7"/>
      <c r="D59" s="7"/>
      <c r="E59" s="7"/>
      <c r="F59" s="7"/>
      <c r="G59" s="7"/>
      <c r="H59" s="7"/>
      <c r="I59" s="7"/>
      <c r="J59" s="7"/>
      <c r="K59" s="7"/>
      <c r="L59" s="7"/>
      <c r="M59" s="7"/>
      <c r="N59" s="7"/>
      <c r="O59" s="7"/>
      <c r="P59" s="7"/>
      <c r="Q59" s="7"/>
    </row>
    <row r="60" ht="13.5" customHeight="1">
      <c r="A60" s="7"/>
      <c r="B60" s="7"/>
      <c r="C60" s="7"/>
      <c r="D60" s="7"/>
      <c r="E60" s="7"/>
      <c r="F60" s="7"/>
      <c r="G60" s="7"/>
      <c r="H60" s="7"/>
      <c r="I60" s="7"/>
      <c r="J60" s="7"/>
      <c r="K60" s="7"/>
      <c r="L60" s="7"/>
      <c r="M60" s="7"/>
      <c r="N60" s="7"/>
      <c r="O60" s="7"/>
      <c r="P60" s="7"/>
      <c r="Q60" s="7"/>
    </row>
    <row r="61" ht="13.5" customHeight="1">
      <c r="A61" s="7"/>
      <c r="B61" s="7"/>
      <c r="C61" s="7"/>
      <c r="D61" s="7"/>
      <c r="E61" s="7"/>
      <c r="F61" s="7"/>
      <c r="G61" s="7"/>
      <c r="H61" s="7"/>
      <c r="I61" s="7"/>
      <c r="J61" s="7"/>
      <c r="K61" s="7"/>
      <c r="L61" s="7"/>
      <c r="M61" s="7"/>
      <c r="N61" s="7"/>
      <c r="O61" s="7"/>
      <c r="P61" s="7"/>
      <c r="Q61" s="7"/>
    </row>
    <row r="62" ht="13.5" customHeight="1">
      <c r="A62" s="7"/>
      <c r="B62" s="7"/>
      <c r="C62" s="7"/>
      <c r="D62" s="7"/>
      <c r="E62" s="7"/>
      <c r="F62" s="7"/>
      <c r="G62" s="7"/>
      <c r="H62" s="7"/>
      <c r="I62" s="7"/>
      <c r="J62" s="7"/>
      <c r="K62" s="7"/>
      <c r="L62" s="7"/>
      <c r="M62" s="7"/>
      <c r="N62" s="7"/>
      <c r="O62" s="7"/>
      <c r="P62" s="7"/>
      <c r="Q62" s="7"/>
    </row>
    <row r="63" ht="13.5" customHeight="1">
      <c r="A63" s="7"/>
      <c r="B63" s="7"/>
      <c r="C63" s="7"/>
      <c r="D63" s="7"/>
      <c r="E63" s="7"/>
      <c r="F63" s="7"/>
      <c r="G63" s="7"/>
      <c r="H63" s="7"/>
      <c r="I63" s="7"/>
      <c r="J63" s="7"/>
      <c r="K63" s="7"/>
      <c r="L63" s="7"/>
      <c r="M63" s="7"/>
      <c r="N63" s="7"/>
      <c r="O63" s="7"/>
      <c r="P63" s="7"/>
      <c r="Q63" s="7"/>
    </row>
    <row r="64" ht="13.5" customHeight="1">
      <c r="A64" s="7"/>
      <c r="B64" s="7"/>
      <c r="C64" s="7"/>
      <c r="D64" s="7"/>
      <c r="E64" s="7"/>
      <c r="F64" s="7"/>
      <c r="G64" s="7"/>
      <c r="H64" s="7"/>
      <c r="I64" s="7"/>
      <c r="J64" s="7"/>
      <c r="K64" s="7"/>
      <c r="L64" s="7"/>
      <c r="M64" s="7"/>
      <c r="N64" s="7"/>
      <c r="O64" s="7"/>
      <c r="P64" s="7"/>
      <c r="Q64" s="7"/>
    </row>
    <row r="65" ht="13.5" customHeight="1">
      <c r="A65" s="7"/>
      <c r="B65" s="7"/>
      <c r="C65" s="7"/>
      <c r="D65" s="7"/>
      <c r="E65" s="7"/>
      <c r="F65" s="7"/>
      <c r="G65" s="7"/>
      <c r="H65" s="7"/>
      <c r="I65" s="7"/>
      <c r="J65" s="7"/>
      <c r="K65" s="7"/>
      <c r="L65" s="7"/>
      <c r="M65" s="7"/>
      <c r="N65" s="7"/>
      <c r="O65" s="7"/>
      <c r="P65" s="7"/>
      <c r="Q65" s="7"/>
    </row>
    <row r="66" ht="13.5" customHeight="1">
      <c r="A66" s="7"/>
      <c r="B66" s="7"/>
      <c r="C66" s="7"/>
      <c r="D66" s="7"/>
      <c r="E66" s="7"/>
      <c r="F66" s="7"/>
      <c r="G66" s="7"/>
      <c r="H66" s="7"/>
      <c r="I66" s="7"/>
      <c r="J66" s="7"/>
      <c r="K66" s="7"/>
      <c r="L66" s="7"/>
      <c r="M66" s="7"/>
      <c r="N66" s="7"/>
      <c r="O66" s="7"/>
      <c r="P66" s="7"/>
      <c r="Q66" s="7"/>
    </row>
    <row r="67" ht="13.5" customHeight="1">
      <c r="A67" s="7"/>
      <c r="B67" s="7"/>
      <c r="C67" s="7"/>
      <c r="D67" s="7"/>
      <c r="E67" s="7"/>
      <c r="F67" s="7"/>
      <c r="G67" s="7"/>
      <c r="H67" s="7"/>
      <c r="I67" s="7"/>
      <c r="J67" s="7"/>
      <c r="K67" s="7"/>
      <c r="L67" s="7"/>
      <c r="M67" s="7"/>
      <c r="N67" s="7"/>
      <c r="O67" s="7"/>
      <c r="P67" s="7"/>
      <c r="Q67" s="7"/>
    </row>
    <row r="68" ht="13.5" customHeight="1">
      <c r="A68" s="7"/>
      <c r="B68" s="7"/>
      <c r="C68" s="7"/>
      <c r="D68" s="7"/>
      <c r="E68" s="7"/>
      <c r="F68" s="7"/>
      <c r="G68" s="7"/>
      <c r="H68" s="7"/>
      <c r="I68" s="7"/>
      <c r="J68" s="7"/>
      <c r="K68" s="7"/>
      <c r="L68" s="7"/>
      <c r="M68" s="7"/>
      <c r="N68" s="7"/>
      <c r="O68" s="7"/>
      <c r="P68" s="7"/>
      <c r="Q68" s="7"/>
    </row>
    <row r="69" ht="13.5" customHeight="1">
      <c r="A69" s="7"/>
      <c r="B69" s="7"/>
      <c r="C69" s="7"/>
      <c r="D69" s="7"/>
      <c r="E69" s="7"/>
      <c r="F69" s="7"/>
      <c r="G69" s="7"/>
      <c r="H69" s="7"/>
      <c r="I69" s="7"/>
      <c r="J69" s="7"/>
      <c r="K69" s="7"/>
      <c r="L69" s="7"/>
      <c r="M69" s="7"/>
      <c r="N69" s="7"/>
      <c r="O69" s="7"/>
      <c r="P69" s="7"/>
      <c r="Q69" s="7"/>
    </row>
    <row r="70" ht="13.5" customHeight="1">
      <c r="A70" s="7"/>
      <c r="B70" s="7"/>
      <c r="C70" s="7"/>
      <c r="D70" s="7"/>
      <c r="E70" s="7"/>
      <c r="F70" s="7"/>
      <c r="G70" s="7"/>
      <c r="H70" s="7"/>
      <c r="I70" s="7"/>
      <c r="J70" s="7"/>
      <c r="K70" s="7"/>
      <c r="L70" s="7"/>
      <c r="M70" s="7"/>
      <c r="N70" s="7"/>
      <c r="O70" s="7"/>
      <c r="P70" s="7"/>
      <c r="Q70" s="7"/>
    </row>
    <row r="71" ht="13.5" customHeight="1">
      <c r="A71" s="7"/>
      <c r="B71" s="7"/>
      <c r="C71" s="7"/>
      <c r="D71" s="7"/>
      <c r="E71" s="7"/>
      <c r="F71" s="7"/>
      <c r="G71" s="7"/>
      <c r="H71" s="7"/>
      <c r="I71" s="7"/>
      <c r="J71" s="7"/>
      <c r="K71" s="7"/>
      <c r="L71" s="7"/>
      <c r="M71" s="7"/>
      <c r="N71" s="7"/>
      <c r="O71" s="7"/>
      <c r="P71" s="7"/>
      <c r="Q71" s="7"/>
    </row>
    <row r="72" ht="13.5" customHeight="1">
      <c r="A72" s="7"/>
      <c r="B72" s="7"/>
      <c r="C72" s="7"/>
      <c r="D72" s="7"/>
      <c r="E72" s="7"/>
      <c r="F72" s="7"/>
      <c r="G72" s="7"/>
      <c r="H72" s="7"/>
      <c r="I72" s="7"/>
      <c r="J72" s="7"/>
      <c r="K72" s="7"/>
      <c r="L72" s="7"/>
      <c r="M72" s="7"/>
      <c r="N72" s="7"/>
      <c r="O72" s="7"/>
      <c r="P72" s="7"/>
      <c r="Q72" s="7"/>
    </row>
    <row r="73" ht="13.5" customHeight="1">
      <c r="A73" s="7"/>
      <c r="B73" s="7"/>
      <c r="C73" s="7"/>
      <c r="D73" s="7"/>
      <c r="E73" s="7"/>
      <c r="F73" s="7"/>
      <c r="G73" s="7"/>
      <c r="H73" s="7"/>
      <c r="I73" s="7"/>
      <c r="J73" s="7"/>
      <c r="K73" s="7"/>
      <c r="L73" s="7"/>
      <c r="M73" s="7"/>
      <c r="N73" s="7"/>
      <c r="O73" s="7"/>
      <c r="P73" s="7"/>
      <c r="Q73" s="7"/>
    </row>
    <row r="74" ht="13.5" customHeight="1">
      <c r="A74" s="7"/>
      <c r="B74" s="7"/>
      <c r="C74" s="7"/>
      <c r="D74" s="7"/>
      <c r="E74" s="7"/>
      <c r="F74" s="7"/>
      <c r="G74" s="7"/>
      <c r="H74" s="7"/>
      <c r="I74" s="7"/>
      <c r="J74" s="7"/>
      <c r="K74" s="7"/>
      <c r="L74" s="7"/>
      <c r="M74" s="7"/>
      <c r="N74" s="7"/>
      <c r="O74" s="7"/>
      <c r="P74" s="7"/>
      <c r="Q74" s="7"/>
    </row>
    <row r="75" ht="13.5" customHeight="1">
      <c r="A75" s="7"/>
      <c r="B75" s="7"/>
      <c r="C75" s="7"/>
      <c r="D75" s="7"/>
      <c r="E75" s="7"/>
      <c r="F75" s="7"/>
      <c r="G75" s="7"/>
      <c r="H75" s="7"/>
      <c r="I75" s="7"/>
      <c r="J75" s="7"/>
      <c r="K75" s="7"/>
      <c r="L75" s="7"/>
      <c r="M75" s="7"/>
      <c r="N75" s="7"/>
      <c r="O75" s="7"/>
      <c r="P75" s="7"/>
      <c r="Q75" s="7"/>
    </row>
    <row r="76" ht="13.5" customHeight="1">
      <c r="A76" s="7"/>
      <c r="B76" s="7"/>
      <c r="C76" s="7"/>
      <c r="D76" s="7"/>
      <c r="E76" s="7"/>
      <c r="F76" s="7"/>
      <c r="G76" s="7"/>
      <c r="H76" s="7"/>
      <c r="I76" s="7"/>
      <c r="J76" s="7"/>
      <c r="K76" s="7"/>
      <c r="L76" s="7"/>
      <c r="M76" s="7"/>
      <c r="N76" s="7"/>
      <c r="O76" s="7"/>
      <c r="P76" s="7"/>
      <c r="Q76" s="7"/>
    </row>
    <row r="77" ht="13.5" customHeight="1">
      <c r="A77" s="7"/>
      <c r="B77" s="7"/>
      <c r="C77" s="7"/>
      <c r="D77" s="7"/>
      <c r="E77" s="7"/>
      <c r="F77" s="7"/>
      <c r="G77" s="7"/>
      <c r="H77" s="7"/>
      <c r="I77" s="7"/>
      <c r="J77" s="7"/>
      <c r="K77" s="7"/>
      <c r="L77" s="7"/>
      <c r="M77" s="7"/>
      <c r="N77" s="7"/>
      <c r="O77" s="7"/>
      <c r="P77" s="7"/>
      <c r="Q77" s="7"/>
    </row>
    <row r="78" ht="13.5" customHeight="1">
      <c r="A78" s="7"/>
      <c r="B78" s="7"/>
      <c r="C78" s="7"/>
      <c r="D78" s="7"/>
      <c r="E78" s="7"/>
      <c r="F78" s="7"/>
      <c r="G78" s="7"/>
      <c r="H78" s="7"/>
      <c r="I78" s="7"/>
      <c r="J78" s="7"/>
      <c r="K78" s="7"/>
      <c r="L78" s="7"/>
      <c r="M78" s="7"/>
      <c r="N78" s="7"/>
      <c r="O78" s="7"/>
      <c r="P78" s="7"/>
      <c r="Q78" s="7"/>
    </row>
    <row r="79" ht="13.5" customHeight="1">
      <c r="A79" s="7"/>
      <c r="B79" s="7"/>
      <c r="C79" s="7"/>
      <c r="D79" s="7"/>
      <c r="E79" s="7"/>
      <c r="F79" s="7"/>
      <c r="G79" s="7"/>
      <c r="H79" s="7"/>
      <c r="I79" s="7"/>
      <c r="J79" s="7"/>
      <c r="K79" s="7"/>
      <c r="L79" s="7"/>
      <c r="M79" s="7"/>
      <c r="N79" s="7"/>
      <c r="O79" s="7"/>
      <c r="P79" s="7"/>
      <c r="Q79" s="7"/>
    </row>
    <row r="80" ht="13.5" customHeight="1">
      <c r="A80" s="7"/>
      <c r="B80" s="7"/>
      <c r="C80" s="7"/>
      <c r="D80" s="7"/>
      <c r="E80" s="7"/>
      <c r="F80" s="7"/>
      <c r="G80" s="7"/>
      <c r="H80" s="7"/>
      <c r="I80" s="7"/>
      <c r="J80" s="7"/>
      <c r="K80" s="7"/>
      <c r="L80" s="7"/>
      <c r="M80" s="7"/>
      <c r="N80" s="7"/>
      <c r="O80" s="7"/>
      <c r="P80" s="7"/>
      <c r="Q80" s="7"/>
    </row>
    <row r="81" ht="13.5" customHeight="1">
      <c r="A81" s="7"/>
      <c r="B81" s="7"/>
      <c r="C81" s="7"/>
      <c r="D81" s="7"/>
      <c r="E81" s="7"/>
      <c r="F81" s="7"/>
      <c r="G81" s="7"/>
      <c r="H81" s="7"/>
      <c r="I81" s="7"/>
      <c r="J81" s="7"/>
      <c r="K81" s="7"/>
      <c r="L81" s="7"/>
      <c r="M81" s="7"/>
      <c r="N81" s="7"/>
      <c r="O81" s="7"/>
      <c r="P81" s="7"/>
      <c r="Q81" s="7"/>
    </row>
    <row r="82" ht="13.5" customHeight="1">
      <c r="A82" s="7"/>
      <c r="B82" s="7"/>
      <c r="C82" s="7"/>
      <c r="D82" s="7"/>
      <c r="E82" s="7"/>
      <c r="F82" s="7"/>
      <c r="G82" s="7"/>
      <c r="H82" s="7"/>
      <c r="I82" s="7"/>
      <c r="J82" s="7"/>
      <c r="K82" s="7"/>
      <c r="L82" s="7"/>
      <c r="M82" s="7"/>
      <c r="N82" s="7"/>
      <c r="O82" s="7"/>
      <c r="P82" s="7"/>
      <c r="Q82" s="7"/>
    </row>
    <row r="83" ht="13.5" customHeight="1">
      <c r="A83" s="7"/>
      <c r="B83" s="7"/>
      <c r="C83" s="7"/>
      <c r="D83" s="7"/>
      <c r="E83" s="7"/>
      <c r="F83" s="7"/>
      <c r="G83" s="7"/>
      <c r="H83" s="7"/>
      <c r="I83" s="7"/>
      <c r="J83" s="7"/>
      <c r="K83" s="7"/>
      <c r="L83" s="7"/>
      <c r="M83" s="7"/>
      <c r="N83" s="7"/>
      <c r="O83" s="7"/>
      <c r="P83" s="7"/>
      <c r="Q83" s="7"/>
    </row>
    <row r="84" ht="13.5" customHeight="1">
      <c r="A84" s="7"/>
      <c r="B84" s="7"/>
      <c r="C84" s="7"/>
      <c r="D84" s="7"/>
      <c r="E84" s="7"/>
      <c r="F84" s="7"/>
      <c r="G84" s="7"/>
      <c r="H84" s="7"/>
      <c r="I84" s="7"/>
      <c r="J84" s="7"/>
      <c r="K84" s="7"/>
      <c r="L84" s="7"/>
      <c r="M84" s="7"/>
      <c r="N84" s="7"/>
      <c r="O84" s="7"/>
      <c r="P84" s="7"/>
      <c r="Q84" s="7"/>
    </row>
    <row r="85" ht="13.5" customHeight="1">
      <c r="A85" s="7"/>
      <c r="B85" s="7"/>
      <c r="C85" s="7"/>
      <c r="D85" s="7"/>
      <c r="E85" s="7"/>
      <c r="F85" s="7"/>
      <c r="G85" s="7"/>
      <c r="H85" s="7"/>
      <c r="I85" s="7"/>
      <c r="J85" s="7"/>
      <c r="K85" s="7"/>
      <c r="L85" s="7"/>
      <c r="M85" s="7"/>
      <c r="N85" s="7"/>
      <c r="O85" s="7"/>
      <c r="P85" s="7"/>
      <c r="Q85" s="7"/>
    </row>
    <row r="86" ht="13.5" customHeight="1">
      <c r="A86" s="7"/>
      <c r="B86" s="7"/>
      <c r="C86" s="7"/>
      <c r="D86" s="7"/>
      <c r="E86" s="7"/>
      <c r="F86" s="7"/>
      <c r="G86" s="7"/>
      <c r="H86" s="7"/>
      <c r="I86" s="7"/>
      <c r="J86" s="7"/>
      <c r="K86" s="7"/>
      <c r="L86" s="7"/>
      <c r="M86" s="7"/>
      <c r="N86" s="7"/>
      <c r="O86" s="7"/>
      <c r="P86" s="7"/>
      <c r="Q86" s="7"/>
    </row>
    <row r="87" ht="13.5" customHeight="1">
      <c r="A87" s="7"/>
      <c r="B87" s="7"/>
      <c r="C87" s="7"/>
      <c r="D87" s="7"/>
      <c r="E87" s="7"/>
      <c r="F87" s="7"/>
      <c r="G87" s="7"/>
      <c r="H87" s="7"/>
      <c r="I87" s="7"/>
      <c r="J87" s="7"/>
      <c r="K87" s="7"/>
      <c r="L87" s="7"/>
      <c r="M87" s="7"/>
      <c r="N87" s="7"/>
      <c r="O87" s="7"/>
      <c r="P87" s="7"/>
      <c r="Q87" s="7"/>
    </row>
    <row r="88" ht="13.5" customHeight="1">
      <c r="A88" s="7"/>
      <c r="B88" s="7"/>
      <c r="C88" s="7"/>
      <c r="D88" s="7"/>
      <c r="E88" s="7"/>
      <c r="F88" s="7"/>
      <c r="G88" s="7"/>
      <c r="H88" s="7"/>
      <c r="I88" s="7"/>
      <c r="J88" s="7"/>
      <c r="K88" s="7"/>
      <c r="L88" s="7"/>
      <c r="M88" s="7"/>
      <c r="N88" s="7"/>
      <c r="O88" s="7"/>
      <c r="P88" s="7"/>
      <c r="Q88" s="7"/>
    </row>
    <row r="89" ht="13.5" customHeight="1">
      <c r="A89" s="7"/>
      <c r="B89" s="7"/>
      <c r="C89" s="7"/>
      <c r="D89" s="7"/>
      <c r="E89" s="7"/>
      <c r="F89" s="7"/>
      <c r="G89" s="7"/>
      <c r="H89" s="7"/>
      <c r="I89" s="7"/>
      <c r="J89" s="7"/>
      <c r="K89" s="7"/>
      <c r="L89" s="7"/>
      <c r="M89" s="7"/>
      <c r="N89" s="7"/>
      <c r="O89" s="7"/>
      <c r="P89" s="7"/>
      <c r="Q89" s="7"/>
    </row>
    <row r="90" ht="13.5" customHeight="1">
      <c r="A90" s="7"/>
      <c r="B90" s="7"/>
      <c r="C90" s="7"/>
      <c r="D90" s="7"/>
      <c r="E90" s="7"/>
      <c r="F90" s="7"/>
      <c r="G90" s="7"/>
      <c r="H90" s="7"/>
      <c r="I90" s="7"/>
      <c r="J90" s="7"/>
      <c r="K90" s="7"/>
      <c r="L90" s="7"/>
      <c r="M90" s="7"/>
      <c r="N90" s="7"/>
      <c r="O90" s="7"/>
      <c r="P90" s="7"/>
      <c r="Q90" s="7"/>
    </row>
    <row r="91" ht="13.5" customHeight="1">
      <c r="A91" s="7"/>
      <c r="B91" s="7"/>
      <c r="C91" s="7"/>
      <c r="D91" s="7"/>
      <c r="E91" s="7"/>
      <c r="F91" s="7"/>
      <c r="G91" s="7"/>
      <c r="H91" s="7"/>
      <c r="I91" s="7"/>
      <c r="J91" s="7"/>
      <c r="K91" s="7"/>
      <c r="L91" s="7"/>
      <c r="M91" s="7"/>
      <c r="N91" s="7"/>
      <c r="O91" s="7"/>
      <c r="P91" s="7"/>
      <c r="Q91" s="7"/>
    </row>
    <row r="92" ht="13.5" customHeight="1">
      <c r="A92" s="7"/>
      <c r="B92" s="7"/>
      <c r="C92" s="7"/>
      <c r="D92" s="7"/>
      <c r="E92" s="7"/>
      <c r="F92" s="7"/>
      <c r="G92" s="7"/>
      <c r="H92" s="7"/>
      <c r="I92" s="7"/>
      <c r="J92" s="7"/>
      <c r="K92" s="7"/>
      <c r="L92" s="7"/>
      <c r="M92" s="7"/>
      <c r="N92" s="7"/>
      <c r="O92" s="7"/>
      <c r="P92" s="7"/>
      <c r="Q92" s="7"/>
    </row>
    <row r="93" ht="13.5" customHeight="1">
      <c r="A93" s="7"/>
      <c r="B93" s="7"/>
      <c r="C93" s="7"/>
      <c r="D93" s="7"/>
      <c r="E93" s="7"/>
      <c r="F93" s="7"/>
      <c r="G93" s="7"/>
      <c r="H93" s="7"/>
      <c r="I93" s="7"/>
      <c r="J93" s="7"/>
      <c r="K93" s="7"/>
      <c r="L93" s="7"/>
      <c r="M93" s="7"/>
      <c r="N93" s="7"/>
      <c r="O93" s="7"/>
      <c r="P93" s="7"/>
      <c r="Q93" s="7"/>
    </row>
    <row r="94" ht="13.5" customHeight="1">
      <c r="A94" s="7"/>
      <c r="B94" s="7"/>
      <c r="C94" s="7"/>
      <c r="D94" s="7"/>
      <c r="E94" s="7"/>
      <c r="F94" s="7"/>
      <c r="G94" s="7"/>
      <c r="H94" s="7"/>
      <c r="I94" s="7"/>
      <c r="J94" s="7"/>
      <c r="K94" s="7"/>
      <c r="L94" s="7"/>
      <c r="M94" s="7"/>
      <c r="N94" s="7"/>
      <c r="O94" s="7"/>
      <c r="P94" s="7"/>
      <c r="Q94" s="7"/>
    </row>
    <row r="95" ht="13.5" customHeight="1">
      <c r="A95" s="7"/>
      <c r="B95" s="7"/>
      <c r="C95" s="7"/>
      <c r="D95" s="7"/>
      <c r="E95" s="7"/>
      <c r="F95" s="7"/>
      <c r="G95" s="7"/>
      <c r="H95" s="7"/>
      <c r="I95" s="7"/>
      <c r="J95" s="7"/>
      <c r="K95" s="7"/>
      <c r="L95" s="7"/>
      <c r="M95" s="7"/>
      <c r="N95" s="7"/>
      <c r="O95" s="7"/>
      <c r="P95" s="7"/>
      <c r="Q95" s="7"/>
    </row>
    <row r="96" ht="13.5" customHeight="1">
      <c r="A96" s="7"/>
      <c r="B96" s="7"/>
      <c r="C96" s="7"/>
      <c r="D96" s="7"/>
      <c r="E96" s="7"/>
      <c r="F96" s="7"/>
      <c r="G96" s="7"/>
      <c r="H96" s="7"/>
      <c r="I96" s="7"/>
      <c r="J96" s="7"/>
      <c r="K96" s="7"/>
      <c r="L96" s="7"/>
      <c r="M96" s="7"/>
      <c r="N96" s="7"/>
      <c r="O96" s="7"/>
      <c r="P96" s="7"/>
      <c r="Q96" s="7"/>
    </row>
    <row r="97" ht="13.5" customHeight="1">
      <c r="A97" s="7"/>
      <c r="B97" s="7"/>
      <c r="C97" s="7"/>
      <c r="D97" s="7"/>
      <c r="E97" s="7"/>
      <c r="F97" s="7"/>
      <c r="G97" s="7"/>
      <c r="H97" s="7"/>
      <c r="I97" s="7"/>
      <c r="J97" s="7"/>
      <c r="K97" s="7"/>
      <c r="L97" s="7"/>
      <c r="M97" s="7"/>
      <c r="N97" s="7"/>
      <c r="O97" s="7"/>
      <c r="P97" s="7"/>
      <c r="Q97" s="7"/>
    </row>
    <row r="98" ht="13.5" customHeight="1">
      <c r="A98" s="7"/>
      <c r="B98" s="7"/>
      <c r="C98" s="7"/>
      <c r="D98" s="7"/>
      <c r="E98" s="7"/>
      <c r="F98" s="7"/>
      <c r="G98" s="7"/>
      <c r="H98" s="7"/>
      <c r="I98" s="7"/>
      <c r="J98" s="7"/>
      <c r="K98" s="7"/>
      <c r="L98" s="7"/>
      <c r="M98" s="7"/>
      <c r="N98" s="7"/>
      <c r="O98" s="7"/>
      <c r="P98" s="7"/>
      <c r="Q98" s="7"/>
    </row>
    <row r="99" ht="13.5" customHeight="1">
      <c r="A99" s="7"/>
      <c r="B99" s="7"/>
      <c r="C99" s="7"/>
      <c r="D99" s="7"/>
      <c r="E99" s="7"/>
      <c r="F99" s="7"/>
      <c r="G99" s="7"/>
      <c r="H99" s="7"/>
      <c r="I99" s="7"/>
      <c r="J99" s="7"/>
      <c r="K99" s="7"/>
      <c r="L99" s="7"/>
      <c r="M99" s="7"/>
      <c r="N99" s="7"/>
      <c r="O99" s="7"/>
      <c r="P99" s="7"/>
      <c r="Q99" s="7"/>
    </row>
    <row r="100" ht="13.5" customHeight="1">
      <c r="A100" s="7"/>
      <c r="B100" s="7"/>
      <c r="C100" s="7"/>
      <c r="D100" s="7"/>
      <c r="E100" s="7"/>
      <c r="F100" s="7"/>
      <c r="G100" s="7"/>
      <c r="H100" s="7"/>
      <c r="I100" s="7"/>
      <c r="J100" s="7"/>
      <c r="K100" s="7"/>
      <c r="L100" s="7"/>
      <c r="M100" s="7"/>
      <c r="N100" s="7"/>
      <c r="O100" s="7"/>
      <c r="P100" s="7"/>
      <c r="Q100" s="7"/>
    </row>
    <row r="101" ht="13.5" customHeight="1">
      <c r="A101" s="7"/>
      <c r="B101" s="7"/>
      <c r="C101" s="7"/>
      <c r="D101" s="7"/>
      <c r="E101" s="7"/>
      <c r="F101" s="7"/>
      <c r="G101" s="7"/>
      <c r="H101" s="7"/>
      <c r="I101" s="7"/>
      <c r="J101" s="7"/>
      <c r="K101" s="7"/>
      <c r="L101" s="7"/>
      <c r="M101" s="7"/>
      <c r="N101" s="7"/>
      <c r="O101" s="7"/>
      <c r="P101" s="7"/>
      <c r="Q101" s="7"/>
    </row>
    <row r="102" ht="13.5" customHeight="1">
      <c r="A102" s="7"/>
      <c r="B102" s="7"/>
      <c r="C102" s="7"/>
      <c r="D102" s="7"/>
      <c r="E102" s="7"/>
      <c r="F102" s="7"/>
      <c r="G102" s="7"/>
      <c r="H102" s="7"/>
      <c r="I102" s="7"/>
      <c r="J102" s="7"/>
      <c r="K102" s="7"/>
      <c r="L102" s="7"/>
      <c r="M102" s="7"/>
      <c r="N102" s="7"/>
      <c r="O102" s="7"/>
      <c r="P102" s="7"/>
      <c r="Q102" s="7"/>
    </row>
    <row r="103" ht="13.5" customHeight="1">
      <c r="A103" s="7"/>
      <c r="B103" s="7"/>
      <c r="C103" s="7"/>
      <c r="D103" s="7"/>
      <c r="E103" s="7"/>
      <c r="F103" s="7"/>
      <c r="G103" s="7"/>
      <c r="H103" s="7"/>
      <c r="I103" s="7"/>
      <c r="J103" s="7"/>
      <c r="K103" s="7"/>
      <c r="L103" s="7"/>
      <c r="M103" s="7"/>
      <c r="N103" s="7"/>
      <c r="O103" s="7"/>
      <c r="P103" s="7"/>
      <c r="Q103" s="7"/>
    </row>
    <row r="104" ht="13.5" customHeight="1">
      <c r="A104" s="7"/>
      <c r="B104" s="7"/>
      <c r="C104" s="7"/>
      <c r="D104" s="7"/>
      <c r="E104" s="7"/>
      <c r="F104" s="7"/>
      <c r="G104" s="7"/>
      <c r="H104" s="7"/>
      <c r="I104" s="7"/>
      <c r="J104" s="7"/>
      <c r="K104" s="7"/>
      <c r="L104" s="7"/>
      <c r="M104" s="7"/>
      <c r="N104" s="7"/>
      <c r="O104" s="7"/>
      <c r="P104" s="7"/>
      <c r="Q104" s="7"/>
    </row>
    <row r="105" ht="13.5" customHeight="1">
      <c r="A105" s="7"/>
      <c r="B105" s="7"/>
      <c r="C105" s="7"/>
      <c r="D105" s="7"/>
      <c r="E105" s="7"/>
      <c r="F105" s="7"/>
      <c r="G105" s="7"/>
      <c r="H105" s="7"/>
      <c r="I105" s="7"/>
      <c r="J105" s="7"/>
      <c r="K105" s="7"/>
      <c r="L105" s="7"/>
      <c r="M105" s="7"/>
      <c r="N105" s="7"/>
      <c r="O105" s="7"/>
      <c r="P105" s="7"/>
      <c r="Q105" s="7"/>
    </row>
    <row r="106" ht="13.5" customHeight="1">
      <c r="A106" s="7"/>
      <c r="B106" s="7"/>
      <c r="C106" s="7"/>
      <c r="D106" s="7"/>
      <c r="E106" s="7"/>
      <c r="F106" s="7"/>
      <c r="G106" s="7"/>
      <c r="H106" s="7"/>
      <c r="I106" s="7"/>
      <c r="J106" s="7"/>
      <c r="K106" s="7"/>
      <c r="L106" s="7"/>
      <c r="M106" s="7"/>
      <c r="N106" s="7"/>
      <c r="O106" s="7"/>
      <c r="P106" s="7"/>
      <c r="Q106" s="7"/>
    </row>
    <row r="107" ht="13.5" customHeight="1">
      <c r="A107" s="7"/>
      <c r="B107" s="7"/>
      <c r="C107" s="7"/>
      <c r="D107" s="7"/>
      <c r="E107" s="7"/>
      <c r="F107" s="7"/>
      <c r="G107" s="7"/>
      <c r="H107" s="7"/>
      <c r="I107" s="7"/>
      <c r="J107" s="7"/>
      <c r="K107" s="7"/>
      <c r="L107" s="7"/>
      <c r="M107" s="7"/>
      <c r="N107" s="7"/>
      <c r="O107" s="7"/>
      <c r="P107" s="7"/>
      <c r="Q107" s="7"/>
    </row>
    <row r="108" ht="13.5" customHeight="1">
      <c r="A108" s="7"/>
      <c r="B108" s="7"/>
      <c r="C108" s="7"/>
      <c r="D108" s="7"/>
      <c r="E108" s="7"/>
      <c r="F108" s="7"/>
      <c r="G108" s="7"/>
      <c r="H108" s="7"/>
      <c r="I108" s="7"/>
      <c r="J108" s="7"/>
      <c r="K108" s="7"/>
      <c r="L108" s="7"/>
      <c r="M108" s="7"/>
      <c r="N108" s="7"/>
      <c r="O108" s="7"/>
      <c r="P108" s="7"/>
      <c r="Q108" s="7"/>
    </row>
    <row r="109" ht="13.5" customHeight="1">
      <c r="A109" s="7"/>
      <c r="B109" s="7"/>
      <c r="C109" s="7"/>
      <c r="D109" s="7"/>
      <c r="E109" s="7"/>
      <c r="F109" s="7"/>
      <c r="G109" s="7"/>
      <c r="H109" s="7"/>
      <c r="I109" s="7"/>
      <c r="J109" s="7"/>
      <c r="K109" s="7"/>
      <c r="L109" s="7"/>
      <c r="M109" s="7"/>
      <c r="N109" s="7"/>
      <c r="O109" s="7"/>
      <c r="P109" s="7"/>
      <c r="Q109" s="7"/>
    </row>
    <row r="110" ht="13.5" customHeight="1">
      <c r="A110" s="7"/>
      <c r="B110" s="7"/>
      <c r="C110" s="7"/>
      <c r="D110" s="7"/>
      <c r="E110" s="7"/>
      <c r="F110" s="7"/>
      <c r="G110" s="7"/>
      <c r="H110" s="7"/>
      <c r="I110" s="7"/>
      <c r="J110" s="7"/>
      <c r="K110" s="7"/>
      <c r="L110" s="7"/>
      <c r="M110" s="7"/>
      <c r="N110" s="7"/>
      <c r="O110" s="7"/>
      <c r="P110" s="7"/>
      <c r="Q110" s="7"/>
    </row>
    <row r="111" ht="13.5" customHeight="1">
      <c r="A111" s="7"/>
      <c r="B111" s="7"/>
      <c r="C111" s="7"/>
      <c r="D111" s="7"/>
      <c r="E111" s="7"/>
      <c r="F111" s="7"/>
      <c r="G111" s="7"/>
      <c r="H111" s="7"/>
      <c r="I111" s="7"/>
      <c r="J111" s="7"/>
      <c r="K111" s="7"/>
      <c r="L111" s="7"/>
      <c r="M111" s="7"/>
      <c r="N111" s="7"/>
      <c r="O111" s="7"/>
      <c r="P111" s="7"/>
      <c r="Q111" s="7"/>
    </row>
    <row r="112" ht="13.5" customHeight="1">
      <c r="A112" s="7"/>
      <c r="B112" s="7"/>
      <c r="C112" s="7"/>
      <c r="D112" s="7"/>
      <c r="E112" s="7"/>
      <c r="F112" s="7"/>
      <c r="G112" s="7"/>
      <c r="H112" s="7"/>
      <c r="I112" s="7"/>
      <c r="J112" s="7"/>
      <c r="K112" s="7"/>
      <c r="L112" s="7"/>
      <c r="M112" s="7"/>
      <c r="N112" s="7"/>
      <c r="O112" s="7"/>
      <c r="P112" s="7"/>
      <c r="Q112" s="7"/>
    </row>
    <row r="113" ht="13.5" customHeight="1">
      <c r="A113" s="7"/>
      <c r="B113" s="7"/>
      <c r="C113" s="7"/>
      <c r="D113" s="7"/>
      <c r="E113" s="7"/>
      <c r="F113" s="7"/>
      <c r="G113" s="7"/>
      <c r="H113" s="7"/>
      <c r="I113" s="7"/>
      <c r="J113" s="7"/>
      <c r="K113" s="7"/>
      <c r="L113" s="7"/>
      <c r="M113" s="7"/>
      <c r="N113" s="7"/>
      <c r="O113" s="7"/>
      <c r="P113" s="7"/>
      <c r="Q113" s="7"/>
    </row>
    <row r="114" ht="13.5" customHeight="1">
      <c r="A114" s="7"/>
      <c r="B114" s="7"/>
      <c r="C114" s="7"/>
      <c r="D114" s="7"/>
      <c r="E114" s="7"/>
      <c r="F114" s="7"/>
      <c r="G114" s="7"/>
      <c r="H114" s="7"/>
      <c r="I114" s="7"/>
      <c r="J114" s="7"/>
      <c r="K114" s="7"/>
      <c r="L114" s="7"/>
      <c r="M114" s="7"/>
      <c r="N114" s="7"/>
      <c r="O114" s="7"/>
      <c r="P114" s="7"/>
      <c r="Q114" s="7"/>
    </row>
    <row r="115" ht="13.5" customHeight="1">
      <c r="A115" s="7"/>
      <c r="B115" s="7"/>
      <c r="C115" s="7"/>
      <c r="D115" s="7"/>
      <c r="E115" s="7"/>
      <c r="F115" s="7"/>
      <c r="G115" s="7"/>
      <c r="H115" s="7"/>
      <c r="I115" s="7"/>
      <c r="J115" s="7"/>
      <c r="K115" s="7"/>
      <c r="L115" s="7"/>
      <c r="M115" s="7"/>
      <c r="N115" s="7"/>
      <c r="O115" s="7"/>
      <c r="P115" s="7"/>
      <c r="Q115" s="7"/>
    </row>
    <row r="116" ht="13.5" customHeight="1">
      <c r="A116" s="7"/>
      <c r="B116" s="7"/>
      <c r="C116" s="7"/>
      <c r="D116" s="7"/>
      <c r="E116" s="7"/>
      <c r="F116" s="7"/>
      <c r="G116" s="7"/>
      <c r="H116" s="7"/>
      <c r="I116" s="7"/>
      <c r="J116" s="7"/>
      <c r="K116" s="7"/>
      <c r="L116" s="7"/>
      <c r="M116" s="7"/>
      <c r="N116" s="7"/>
      <c r="O116" s="7"/>
      <c r="P116" s="7"/>
      <c r="Q116" s="7"/>
    </row>
    <row r="117" ht="13.5" customHeight="1">
      <c r="A117" s="7"/>
      <c r="B117" s="7"/>
      <c r="C117" s="7"/>
      <c r="D117" s="7"/>
      <c r="E117" s="7"/>
      <c r="F117" s="7"/>
      <c r="G117" s="7"/>
      <c r="H117" s="7"/>
      <c r="I117" s="7"/>
      <c r="J117" s="7"/>
      <c r="K117" s="7"/>
      <c r="L117" s="7"/>
      <c r="M117" s="7"/>
      <c r="N117" s="7"/>
      <c r="O117" s="7"/>
      <c r="P117" s="7"/>
      <c r="Q117" s="7"/>
    </row>
    <row r="118" ht="13.5" customHeight="1">
      <c r="A118" s="7"/>
      <c r="B118" s="7"/>
      <c r="C118" s="7"/>
      <c r="D118" s="7"/>
      <c r="E118" s="7"/>
      <c r="F118" s="7"/>
      <c r="G118" s="7"/>
      <c r="H118" s="7"/>
      <c r="I118" s="7"/>
      <c r="J118" s="7"/>
      <c r="K118" s="7"/>
      <c r="L118" s="7"/>
      <c r="M118" s="7"/>
      <c r="N118" s="7"/>
      <c r="O118" s="7"/>
      <c r="P118" s="7"/>
      <c r="Q118" s="7"/>
    </row>
    <row r="119" ht="13.5" customHeight="1">
      <c r="A119" s="7"/>
      <c r="B119" s="7"/>
      <c r="C119" s="7"/>
      <c r="D119" s="7"/>
      <c r="E119" s="7"/>
      <c r="F119" s="7"/>
      <c r="G119" s="7"/>
      <c r="H119" s="7"/>
      <c r="I119" s="7"/>
      <c r="J119" s="7"/>
      <c r="K119" s="7"/>
      <c r="L119" s="7"/>
      <c r="M119" s="7"/>
      <c r="N119" s="7"/>
      <c r="O119" s="7"/>
      <c r="P119" s="7"/>
      <c r="Q119" s="7"/>
    </row>
    <row r="120" ht="13.5" customHeight="1">
      <c r="A120" s="7"/>
      <c r="B120" s="7"/>
      <c r="C120" s="7"/>
      <c r="D120" s="7"/>
      <c r="E120" s="7"/>
      <c r="F120" s="7"/>
      <c r="G120" s="7"/>
      <c r="H120" s="7"/>
      <c r="I120" s="7"/>
      <c r="J120" s="7"/>
      <c r="K120" s="7"/>
      <c r="L120" s="7"/>
      <c r="M120" s="7"/>
      <c r="N120" s="7"/>
      <c r="O120" s="7"/>
      <c r="P120" s="7"/>
      <c r="Q120" s="7"/>
    </row>
    <row r="121" ht="13.5" customHeight="1">
      <c r="A121" s="7"/>
      <c r="B121" s="7"/>
      <c r="C121" s="7"/>
      <c r="D121" s="7"/>
      <c r="E121" s="7"/>
      <c r="F121" s="7"/>
      <c r="G121" s="7"/>
      <c r="H121" s="7"/>
      <c r="I121" s="7"/>
      <c r="J121" s="7"/>
      <c r="K121" s="7"/>
      <c r="L121" s="7"/>
      <c r="M121" s="7"/>
      <c r="N121" s="7"/>
      <c r="O121" s="7"/>
      <c r="P121" s="7"/>
      <c r="Q121" s="7"/>
    </row>
    <row r="122" ht="13.5" customHeight="1">
      <c r="A122" s="7"/>
      <c r="B122" s="7"/>
      <c r="C122" s="7"/>
      <c r="D122" s="7"/>
      <c r="E122" s="7"/>
      <c r="F122" s="7"/>
      <c r="G122" s="7"/>
      <c r="H122" s="7"/>
      <c r="I122" s="7"/>
      <c r="J122" s="7"/>
      <c r="K122" s="7"/>
      <c r="L122" s="7"/>
      <c r="M122" s="7"/>
      <c r="N122" s="7"/>
      <c r="O122" s="7"/>
      <c r="P122" s="7"/>
      <c r="Q122" s="7"/>
    </row>
    <row r="123" ht="13.5" customHeight="1">
      <c r="A123" s="7"/>
      <c r="B123" s="7"/>
      <c r="C123" s="7"/>
      <c r="D123" s="7"/>
      <c r="E123" s="7"/>
      <c r="F123" s="7"/>
      <c r="G123" s="7"/>
      <c r="H123" s="7"/>
      <c r="I123" s="7"/>
      <c r="J123" s="7"/>
      <c r="K123" s="7"/>
      <c r="L123" s="7"/>
      <c r="M123" s="7"/>
      <c r="N123" s="7"/>
      <c r="O123" s="7"/>
      <c r="P123" s="7"/>
      <c r="Q123" s="7"/>
    </row>
    <row r="124" ht="13.5" customHeight="1">
      <c r="A124" s="7"/>
      <c r="B124" s="7"/>
      <c r="C124" s="7"/>
      <c r="D124" s="7"/>
      <c r="E124" s="7"/>
      <c r="F124" s="7"/>
      <c r="G124" s="7"/>
      <c r="H124" s="7"/>
      <c r="I124" s="7"/>
      <c r="J124" s="7"/>
      <c r="K124" s="7"/>
      <c r="L124" s="7"/>
      <c r="M124" s="7"/>
      <c r="N124" s="7"/>
      <c r="O124" s="7"/>
      <c r="P124" s="7"/>
      <c r="Q124" s="7"/>
    </row>
    <row r="125" ht="13.5" customHeight="1">
      <c r="A125" s="7"/>
      <c r="B125" s="7"/>
      <c r="C125" s="7"/>
      <c r="D125" s="7"/>
      <c r="E125" s="7"/>
      <c r="F125" s="7"/>
      <c r="G125" s="7"/>
      <c r="H125" s="7"/>
      <c r="I125" s="7"/>
      <c r="J125" s="7"/>
      <c r="K125" s="7"/>
      <c r="L125" s="7"/>
      <c r="M125" s="7"/>
      <c r="N125" s="7"/>
      <c r="O125" s="7"/>
      <c r="P125" s="7"/>
      <c r="Q125" s="7"/>
    </row>
    <row r="126" ht="13.5" customHeight="1">
      <c r="A126" s="7"/>
      <c r="B126" s="7"/>
      <c r="C126" s="7"/>
      <c r="D126" s="7"/>
      <c r="E126" s="7"/>
      <c r="F126" s="7"/>
      <c r="G126" s="7"/>
      <c r="H126" s="7"/>
      <c r="I126" s="7"/>
      <c r="J126" s="7"/>
      <c r="K126" s="7"/>
      <c r="L126" s="7"/>
      <c r="M126" s="7"/>
      <c r="N126" s="7"/>
      <c r="O126" s="7"/>
      <c r="P126" s="7"/>
      <c r="Q126" s="7"/>
    </row>
    <row r="127" ht="13.5" customHeight="1">
      <c r="A127" s="7"/>
      <c r="B127" s="7"/>
      <c r="C127" s="7"/>
      <c r="D127" s="7"/>
      <c r="E127" s="7"/>
      <c r="F127" s="7"/>
      <c r="G127" s="7"/>
      <c r="H127" s="7"/>
      <c r="I127" s="7"/>
      <c r="J127" s="7"/>
      <c r="K127" s="7"/>
      <c r="L127" s="7"/>
      <c r="M127" s="7"/>
      <c r="N127" s="7"/>
      <c r="O127" s="7"/>
      <c r="P127" s="7"/>
      <c r="Q127" s="7"/>
    </row>
    <row r="128" ht="13.5" customHeight="1">
      <c r="A128" s="7"/>
      <c r="B128" s="7"/>
      <c r="C128" s="7"/>
      <c r="D128" s="7"/>
      <c r="E128" s="7"/>
      <c r="F128" s="7"/>
      <c r="G128" s="7"/>
      <c r="H128" s="7"/>
      <c r="I128" s="7"/>
      <c r="J128" s="7"/>
      <c r="K128" s="7"/>
      <c r="L128" s="7"/>
      <c r="M128" s="7"/>
      <c r="N128" s="7"/>
      <c r="O128" s="7"/>
      <c r="P128" s="7"/>
      <c r="Q128" s="7"/>
    </row>
    <row r="129" ht="13.5" customHeight="1">
      <c r="A129" s="7"/>
      <c r="B129" s="7"/>
      <c r="C129" s="7"/>
      <c r="D129" s="7"/>
      <c r="E129" s="7"/>
      <c r="F129" s="7"/>
      <c r="G129" s="7"/>
      <c r="H129" s="7"/>
      <c r="I129" s="7"/>
      <c r="J129" s="7"/>
      <c r="K129" s="7"/>
      <c r="L129" s="7"/>
      <c r="M129" s="7"/>
      <c r="N129" s="7"/>
      <c r="O129" s="7"/>
      <c r="P129" s="7"/>
      <c r="Q129" s="7"/>
    </row>
    <row r="130" ht="13.5" customHeight="1">
      <c r="A130" s="7"/>
      <c r="B130" s="7"/>
      <c r="C130" s="7"/>
      <c r="D130" s="7"/>
      <c r="E130" s="7"/>
      <c r="F130" s="7"/>
      <c r="G130" s="7"/>
      <c r="H130" s="7"/>
      <c r="I130" s="7"/>
      <c r="J130" s="7"/>
      <c r="K130" s="7"/>
      <c r="L130" s="7"/>
      <c r="M130" s="7"/>
      <c r="N130" s="7"/>
      <c r="O130" s="7"/>
      <c r="P130" s="7"/>
      <c r="Q130" s="7"/>
    </row>
    <row r="131" ht="13.5" customHeight="1">
      <c r="A131" s="7"/>
      <c r="B131" s="7"/>
      <c r="C131" s="7"/>
      <c r="D131" s="7"/>
      <c r="E131" s="7"/>
      <c r="F131" s="7"/>
      <c r="G131" s="7"/>
      <c r="H131" s="7"/>
      <c r="I131" s="7"/>
      <c r="J131" s="7"/>
      <c r="K131" s="7"/>
      <c r="L131" s="7"/>
      <c r="M131" s="7"/>
      <c r="N131" s="7"/>
      <c r="O131" s="7"/>
      <c r="P131" s="7"/>
      <c r="Q131" s="7"/>
    </row>
    <row r="132" ht="13.5" customHeight="1">
      <c r="A132" s="7"/>
      <c r="B132" s="7"/>
      <c r="C132" s="7"/>
      <c r="D132" s="7"/>
      <c r="E132" s="7"/>
      <c r="F132" s="7"/>
      <c r="G132" s="7"/>
      <c r="H132" s="7"/>
      <c r="I132" s="7"/>
      <c r="J132" s="7"/>
      <c r="K132" s="7"/>
      <c r="L132" s="7"/>
      <c r="M132" s="7"/>
      <c r="N132" s="7"/>
      <c r="O132" s="7"/>
      <c r="P132" s="7"/>
      <c r="Q132" s="7"/>
    </row>
    <row r="133" ht="13.5" customHeight="1">
      <c r="A133" s="7"/>
      <c r="B133" s="7"/>
      <c r="C133" s="7"/>
      <c r="D133" s="7"/>
      <c r="E133" s="7"/>
      <c r="F133" s="7"/>
      <c r="G133" s="7"/>
      <c r="H133" s="7"/>
      <c r="I133" s="7"/>
      <c r="J133" s="7"/>
      <c r="K133" s="7"/>
      <c r="L133" s="7"/>
      <c r="M133" s="7"/>
      <c r="N133" s="7"/>
      <c r="O133" s="7"/>
      <c r="P133" s="7"/>
      <c r="Q133" s="7"/>
    </row>
    <row r="134" ht="13.5" customHeight="1">
      <c r="A134" s="7"/>
      <c r="B134" s="7"/>
      <c r="C134" s="7"/>
      <c r="D134" s="7"/>
      <c r="E134" s="7"/>
      <c r="F134" s="7"/>
      <c r="G134" s="7"/>
      <c r="H134" s="7"/>
      <c r="I134" s="7"/>
      <c r="J134" s="7"/>
      <c r="K134" s="7"/>
      <c r="L134" s="7"/>
      <c r="M134" s="7"/>
      <c r="N134" s="7"/>
      <c r="O134" s="7"/>
      <c r="P134" s="7"/>
      <c r="Q134" s="7"/>
    </row>
    <row r="135" ht="13.5" customHeight="1">
      <c r="A135" s="7"/>
      <c r="B135" s="7"/>
      <c r="C135" s="7"/>
      <c r="D135" s="7"/>
      <c r="E135" s="7"/>
      <c r="F135" s="7"/>
      <c r="G135" s="7"/>
      <c r="H135" s="7"/>
      <c r="I135" s="7"/>
      <c r="J135" s="7"/>
      <c r="K135" s="7"/>
      <c r="L135" s="7"/>
      <c r="M135" s="7"/>
      <c r="N135" s="7"/>
      <c r="O135" s="7"/>
      <c r="P135" s="7"/>
      <c r="Q135" s="7"/>
    </row>
    <row r="136" ht="13.5" customHeight="1">
      <c r="A136" s="7"/>
      <c r="B136" s="7"/>
      <c r="C136" s="7"/>
      <c r="D136" s="7"/>
      <c r="E136" s="7"/>
      <c r="F136" s="7"/>
      <c r="G136" s="7"/>
      <c r="H136" s="7"/>
      <c r="I136" s="7"/>
      <c r="J136" s="7"/>
      <c r="K136" s="7"/>
      <c r="L136" s="7"/>
      <c r="M136" s="7"/>
      <c r="N136" s="7"/>
      <c r="O136" s="7"/>
      <c r="P136" s="7"/>
      <c r="Q136" s="7"/>
    </row>
    <row r="137" ht="13.5" customHeight="1">
      <c r="A137" s="7"/>
      <c r="B137" s="7"/>
      <c r="C137" s="7"/>
      <c r="D137" s="7"/>
      <c r="E137" s="7"/>
      <c r="F137" s="7"/>
      <c r="G137" s="7"/>
      <c r="H137" s="7"/>
      <c r="I137" s="7"/>
      <c r="J137" s="7"/>
      <c r="K137" s="7"/>
      <c r="L137" s="7"/>
      <c r="M137" s="7"/>
      <c r="N137" s="7"/>
      <c r="O137" s="7"/>
      <c r="P137" s="7"/>
      <c r="Q137" s="7"/>
    </row>
    <row r="138" ht="13.5" customHeight="1">
      <c r="A138" s="7"/>
      <c r="B138" s="7"/>
      <c r="C138" s="7"/>
      <c r="D138" s="7"/>
      <c r="E138" s="7"/>
      <c r="F138" s="7"/>
      <c r="G138" s="7"/>
      <c r="H138" s="7"/>
      <c r="I138" s="7"/>
      <c r="J138" s="7"/>
      <c r="K138" s="7"/>
      <c r="L138" s="7"/>
      <c r="M138" s="7"/>
      <c r="N138" s="7"/>
      <c r="O138" s="7"/>
      <c r="P138" s="7"/>
      <c r="Q138" s="7"/>
    </row>
    <row r="139" ht="13.5" customHeight="1">
      <c r="A139" s="7"/>
      <c r="B139" s="7"/>
      <c r="C139" s="7"/>
      <c r="D139" s="7"/>
      <c r="E139" s="7"/>
      <c r="F139" s="7"/>
      <c r="G139" s="7"/>
      <c r="H139" s="7"/>
      <c r="I139" s="7"/>
      <c r="J139" s="7"/>
      <c r="K139" s="7"/>
      <c r="L139" s="7"/>
      <c r="M139" s="7"/>
      <c r="N139" s="7"/>
      <c r="O139" s="7"/>
      <c r="P139" s="7"/>
      <c r="Q139" s="7"/>
    </row>
    <row r="140" ht="13.5" customHeight="1">
      <c r="A140" s="7"/>
      <c r="B140" s="7"/>
      <c r="C140" s="7"/>
      <c r="D140" s="7"/>
      <c r="E140" s="7"/>
      <c r="F140" s="7"/>
      <c r="G140" s="7"/>
      <c r="H140" s="7"/>
      <c r="I140" s="7"/>
      <c r="J140" s="7"/>
      <c r="K140" s="7"/>
      <c r="L140" s="7"/>
      <c r="M140" s="7"/>
      <c r="N140" s="7"/>
      <c r="O140" s="7"/>
      <c r="P140" s="7"/>
      <c r="Q140" s="7"/>
    </row>
    <row r="141" ht="13.5" customHeight="1">
      <c r="A141" s="7"/>
      <c r="B141" s="7"/>
      <c r="C141" s="7"/>
      <c r="D141" s="7"/>
      <c r="E141" s="7"/>
      <c r="F141" s="7"/>
      <c r="G141" s="7"/>
      <c r="H141" s="7"/>
      <c r="I141" s="7"/>
      <c r="J141" s="7"/>
      <c r="K141" s="7"/>
      <c r="L141" s="7"/>
      <c r="M141" s="7"/>
      <c r="N141" s="7"/>
      <c r="O141" s="7"/>
      <c r="P141" s="7"/>
      <c r="Q141" s="7"/>
    </row>
    <row r="142" ht="13.5" customHeight="1">
      <c r="A142" s="7"/>
      <c r="B142" s="7"/>
      <c r="C142" s="7"/>
      <c r="D142" s="7"/>
      <c r="E142" s="7"/>
      <c r="F142" s="7"/>
      <c r="G142" s="7"/>
      <c r="H142" s="7"/>
      <c r="I142" s="7"/>
      <c r="J142" s="7"/>
      <c r="K142" s="7"/>
      <c r="L142" s="7"/>
      <c r="M142" s="7"/>
      <c r="N142" s="7"/>
      <c r="O142" s="7"/>
      <c r="P142" s="7"/>
      <c r="Q142" s="7"/>
    </row>
    <row r="143" ht="13.5" customHeight="1">
      <c r="A143" s="7"/>
      <c r="B143" s="7"/>
      <c r="C143" s="7"/>
      <c r="D143" s="7"/>
      <c r="E143" s="7"/>
      <c r="F143" s="7"/>
      <c r="G143" s="7"/>
      <c r="H143" s="7"/>
      <c r="I143" s="7"/>
      <c r="J143" s="7"/>
      <c r="K143" s="7"/>
      <c r="L143" s="7"/>
      <c r="M143" s="7"/>
      <c r="N143" s="7"/>
      <c r="O143" s="7"/>
      <c r="P143" s="7"/>
      <c r="Q143" s="7"/>
    </row>
    <row r="144" ht="13.5" customHeight="1">
      <c r="A144" s="7"/>
      <c r="B144" s="7"/>
      <c r="C144" s="7"/>
      <c r="D144" s="7"/>
      <c r="E144" s="7"/>
      <c r="F144" s="7"/>
      <c r="G144" s="7"/>
      <c r="H144" s="7"/>
      <c r="I144" s="7"/>
      <c r="J144" s="7"/>
      <c r="K144" s="7"/>
      <c r="L144" s="7"/>
      <c r="M144" s="7"/>
      <c r="N144" s="7"/>
      <c r="O144" s="7"/>
      <c r="P144" s="7"/>
      <c r="Q144" s="7"/>
    </row>
    <row r="145" ht="13.5" customHeight="1">
      <c r="A145" s="7"/>
      <c r="B145" s="7"/>
      <c r="C145" s="7"/>
      <c r="D145" s="7"/>
      <c r="E145" s="7"/>
      <c r="F145" s="7"/>
      <c r="G145" s="7"/>
      <c r="H145" s="7"/>
      <c r="I145" s="7"/>
      <c r="J145" s="7"/>
      <c r="K145" s="7"/>
      <c r="L145" s="7"/>
      <c r="M145" s="7"/>
      <c r="N145" s="7"/>
      <c r="O145" s="7"/>
      <c r="P145" s="7"/>
      <c r="Q145" s="7"/>
    </row>
    <row r="146" ht="13.5" customHeight="1">
      <c r="A146" s="7"/>
      <c r="B146" s="7"/>
      <c r="C146" s="7"/>
      <c r="D146" s="7"/>
      <c r="E146" s="7"/>
      <c r="F146" s="7"/>
      <c r="G146" s="7"/>
      <c r="H146" s="7"/>
      <c r="I146" s="7"/>
      <c r="J146" s="7"/>
      <c r="K146" s="7"/>
      <c r="L146" s="7"/>
      <c r="M146" s="7"/>
      <c r="N146" s="7"/>
      <c r="O146" s="7"/>
      <c r="P146" s="7"/>
      <c r="Q146" s="7"/>
    </row>
    <row r="147" ht="13.5" customHeight="1">
      <c r="A147" s="7"/>
      <c r="B147" s="7"/>
      <c r="C147" s="7"/>
      <c r="D147" s="7"/>
      <c r="E147" s="7"/>
      <c r="F147" s="7"/>
      <c r="G147" s="7"/>
      <c r="H147" s="7"/>
      <c r="I147" s="7"/>
      <c r="J147" s="7"/>
      <c r="K147" s="7"/>
      <c r="L147" s="7"/>
      <c r="M147" s="7"/>
      <c r="N147" s="7"/>
      <c r="O147" s="7"/>
      <c r="P147" s="7"/>
      <c r="Q147" s="7"/>
    </row>
    <row r="148" ht="13.5" customHeight="1">
      <c r="A148" s="7"/>
      <c r="B148" s="7"/>
      <c r="C148" s="7"/>
      <c r="D148" s="7"/>
      <c r="E148" s="7"/>
      <c r="F148" s="7"/>
      <c r="G148" s="7"/>
      <c r="H148" s="7"/>
      <c r="I148" s="7"/>
      <c r="J148" s="7"/>
      <c r="K148" s="7"/>
      <c r="L148" s="7"/>
      <c r="M148" s="7"/>
      <c r="N148" s="7"/>
      <c r="O148" s="7"/>
      <c r="P148" s="7"/>
      <c r="Q148" s="7"/>
    </row>
    <row r="149" ht="13.5" customHeight="1">
      <c r="A149" s="7"/>
      <c r="B149" s="7"/>
      <c r="C149" s="7"/>
      <c r="D149" s="7"/>
      <c r="E149" s="7"/>
      <c r="F149" s="7"/>
      <c r="G149" s="7"/>
      <c r="H149" s="7"/>
      <c r="I149" s="7"/>
      <c r="J149" s="7"/>
      <c r="K149" s="7"/>
      <c r="L149" s="7"/>
      <c r="M149" s="7"/>
      <c r="N149" s="7"/>
      <c r="O149" s="7"/>
      <c r="P149" s="7"/>
      <c r="Q149" s="7"/>
    </row>
    <row r="150" ht="13.5" customHeight="1">
      <c r="A150" s="7"/>
      <c r="B150" s="7"/>
      <c r="C150" s="7"/>
      <c r="D150" s="7"/>
      <c r="E150" s="7"/>
      <c r="F150" s="7"/>
      <c r="G150" s="7"/>
      <c r="H150" s="7"/>
      <c r="I150" s="7"/>
      <c r="J150" s="7"/>
      <c r="K150" s="7"/>
      <c r="L150" s="7"/>
      <c r="M150" s="7"/>
      <c r="N150" s="7"/>
      <c r="O150" s="7"/>
      <c r="P150" s="7"/>
      <c r="Q150" s="7"/>
    </row>
    <row r="151" ht="13.5" customHeight="1">
      <c r="A151" s="7"/>
      <c r="B151" s="7"/>
      <c r="C151" s="7"/>
      <c r="D151" s="7"/>
      <c r="E151" s="7"/>
      <c r="F151" s="7"/>
      <c r="G151" s="7"/>
      <c r="H151" s="7"/>
      <c r="I151" s="7"/>
      <c r="J151" s="7"/>
      <c r="K151" s="7"/>
      <c r="L151" s="7"/>
      <c r="M151" s="7"/>
      <c r="N151" s="7"/>
      <c r="O151" s="7"/>
      <c r="P151" s="7"/>
      <c r="Q151" s="7"/>
    </row>
    <row r="152" ht="13.5" customHeight="1">
      <c r="A152" s="7"/>
      <c r="B152" s="7"/>
      <c r="C152" s="7"/>
      <c r="D152" s="7"/>
      <c r="E152" s="7"/>
      <c r="F152" s="7"/>
      <c r="G152" s="7"/>
      <c r="H152" s="7"/>
      <c r="I152" s="7"/>
      <c r="J152" s="7"/>
      <c r="K152" s="7"/>
      <c r="L152" s="7"/>
      <c r="M152" s="7"/>
      <c r="N152" s="7"/>
      <c r="O152" s="7"/>
      <c r="P152" s="7"/>
      <c r="Q152" s="7"/>
    </row>
    <row r="153" ht="13.5" customHeight="1">
      <c r="A153" s="7"/>
      <c r="B153" s="7"/>
      <c r="C153" s="7"/>
      <c r="D153" s="7"/>
      <c r="E153" s="7"/>
      <c r="F153" s="7"/>
      <c r="G153" s="7"/>
      <c r="H153" s="7"/>
      <c r="I153" s="7"/>
      <c r="J153" s="7"/>
      <c r="K153" s="7"/>
      <c r="L153" s="7"/>
      <c r="M153" s="7"/>
      <c r="N153" s="7"/>
      <c r="O153" s="7"/>
      <c r="P153" s="7"/>
      <c r="Q153" s="7"/>
    </row>
    <row r="154" ht="13.5" customHeight="1">
      <c r="A154" s="7"/>
      <c r="B154" s="7"/>
      <c r="C154" s="7"/>
      <c r="D154" s="7"/>
      <c r="E154" s="7"/>
      <c r="F154" s="7"/>
      <c r="G154" s="7"/>
      <c r="H154" s="7"/>
      <c r="I154" s="7"/>
      <c r="J154" s="7"/>
      <c r="K154" s="7"/>
      <c r="L154" s="7"/>
      <c r="M154" s="7"/>
      <c r="N154" s="7"/>
      <c r="O154" s="7"/>
      <c r="P154" s="7"/>
      <c r="Q154" s="7"/>
    </row>
    <row r="155" ht="13.5" customHeight="1">
      <c r="A155" s="7"/>
      <c r="B155" s="7"/>
      <c r="C155" s="7"/>
      <c r="D155" s="7"/>
      <c r="E155" s="7"/>
      <c r="F155" s="7"/>
      <c r="G155" s="7"/>
      <c r="H155" s="7"/>
      <c r="I155" s="7"/>
      <c r="J155" s="7"/>
      <c r="K155" s="7"/>
      <c r="L155" s="7"/>
      <c r="M155" s="7"/>
      <c r="N155" s="7"/>
      <c r="O155" s="7"/>
      <c r="P155" s="7"/>
      <c r="Q155" s="7"/>
    </row>
    <row r="156" ht="13.5" customHeight="1">
      <c r="A156" s="7"/>
      <c r="B156" s="7"/>
      <c r="C156" s="7"/>
      <c r="D156" s="7"/>
      <c r="E156" s="7"/>
      <c r="F156" s="7"/>
      <c r="G156" s="7"/>
      <c r="H156" s="7"/>
      <c r="I156" s="7"/>
      <c r="J156" s="7"/>
      <c r="K156" s="7"/>
      <c r="L156" s="7"/>
      <c r="M156" s="7"/>
      <c r="N156" s="7"/>
      <c r="O156" s="7"/>
      <c r="P156" s="7"/>
      <c r="Q156" s="7"/>
    </row>
    <row r="157" ht="13.5" customHeight="1">
      <c r="A157" s="7"/>
      <c r="B157" s="7"/>
      <c r="C157" s="7"/>
      <c r="D157" s="7"/>
      <c r="E157" s="7"/>
      <c r="F157" s="7"/>
      <c r="G157" s="7"/>
      <c r="H157" s="7"/>
      <c r="I157" s="7"/>
      <c r="J157" s="7"/>
      <c r="K157" s="7"/>
      <c r="L157" s="7"/>
      <c r="M157" s="7"/>
      <c r="N157" s="7"/>
      <c r="O157" s="7"/>
      <c r="P157" s="7"/>
      <c r="Q157" s="7"/>
    </row>
    <row r="158" ht="13.5" customHeight="1">
      <c r="A158" s="7"/>
      <c r="B158" s="7"/>
      <c r="C158" s="7"/>
      <c r="D158" s="7"/>
      <c r="E158" s="7"/>
      <c r="F158" s="7"/>
      <c r="G158" s="7"/>
      <c r="H158" s="7"/>
      <c r="I158" s="7"/>
      <c r="J158" s="7"/>
      <c r="K158" s="7"/>
      <c r="L158" s="7"/>
      <c r="M158" s="7"/>
      <c r="N158" s="7"/>
      <c r="O158" s="7"/>
      <c r="P158" s="7"/>
      <c r="Q158" s="7"/>
    </row>
    <row r="159" ht="13.5" customHeight="1">
      <c r="A159" s="7"/>
      <c r="B159" s="7"/>
      <c r="C159" s="7"/>
      <c r="D159" s="7"/>
      <c r="E159" s="7"/>
      <c r="F159" s="7"/>
      <c r="G159" s="7"/>
      <c r="H159" s="7"/>
      <c r="I159" s="7"/>
      <c r="J159" s="7"/>
      <c r="K159" s="7"/>
      <c r="L159" s="7"/>
      <c r="M159" s="7"/>
      <c r="N159" s="7"/>
      <c r="O159" s="7"/>
      <c r="P159" s="7"/>
      <c r="Q159" s="7"/>
    </row>
    <row r="160" ht="13.5" customHeight="1">
      <c r="A160" s="7"/>
      <c r="B160" s="7"/>
      <c r="C160" s="7"/>
      <c r="D160" s="7"/>
      <c r="E160" s="7"/>
      <c r="F160" s="7"/>
      <c r="G160" s="7"/>
      <c r="H160" s="7"/>
      <c r="I160" s="7"/>
      <c r="J160" s="7"/>
      <c r="K160" s="7"/>
      <c r="L160" s="7"/>
      <c r="M160" s="7"/>
      <c r="N160" s="7"/>
      <c r="O160" s="7"/>
      <c r="P160" s="7"/>
      <c r="Q160" s="7"/>
    </row>
    <row r="161" ht="13.5" customHeight="1">
      <c r="A161" s="7"/>
      <c r="B161" s="7"/>
      <c r="C161" s="7"/>
      <c r="D161" s="7"/>
      <c r="E161" s="7"/>
      <c r="F161" s="7"/>
      <c r="G161" s="7"/>
      <c r="H161" s="7"/>
      <c r="I161" s="7"/>
      <c r="J161" s="7"/>
      <c r="K161" s="7"/>
      <c r="L161" s="7"/>
      <c r="M161" s="7"/>
      <c r="N161" s="7"/>
      <c r="O161" s="7"/>
      <c r="P161" s="7"/>
      <c r="Q161" s="7"/>
    </row>
    <row r="162" ht="13.5" customHeight="1">
      <c r="A162" s="7"/>
      <c r="B162" s="7"/>
      <c r="C162" s="7"/>
      <c r="D162" s="7"/>
      <c r="E162" s="7"/>
      <c r="F162" s="7"/>
      <c r="G162" s="7"/>
      <c r="H162" s="7"/>
      <c r="I162" s="7"/>
      <c r="J162" s="7"/>
      <c r="K162" s="7"/>
      <c r="L162" s="7"/>
      <c r="M162" s="7"/>
      <c r="N162" s="7"/>
      <c r="O162" s="7"/>
      <c r="P162" s="7"/>
      <c r="Q162" s="7"/>
    </row>
    <row r="163" ht="13.5" customHeight="1">
      <c r="A163" s="7"/>
      <c r="B163" s="7"/>
      <c r="C163" s="7"/>
      <c r="D163" s="7"/>
      <c r="E163" s="7"/>
      <c r="F163" s="7"/>
      <c r="G163" s="7"/>
      <c r="H163" s="7"/>
      <c r="I163" s="7"/>
      <c r="J163" s="7"/>
      <c r="K163" s="7"/>
      <c r="L163" s="7"/>
      <c r="M163" s="7"/>
      <c r="N163" s="7"/>
      <c r="O163" s="7"/>
      <c r="P163" s="7"/>
      <c r="Q163" s="7"/>
    </row>
    <row r="164" ht="13.5" customHeight="1">
      <c r="A164" s="7"/>
      <c r="B164" s="7"/>
      <c r="C164" s="7"/>
      <c r="D164" s="7"/>
      <c r="E164" s="7"/>
      <c r="F164" s="7"/>
      <c r="G164" s="7"/>
      <c r="H164" s="7"/>
      <c r="I164" s="7"/>
      <c r="J164" s="7"/>
      <c r="K164" s="7"/>
      <c r="L164" s="7"/>
      <c r="M164" s="7"/>
      <c r="N164" s="7"/>
      <c r="O164" s="7"/>
      <c r="P164" s="7"/>
      <c r="Q164" s="7"/>
    </row>
    <row r="165" ht="13.5" customHeight="1">
      <c r="A165" s="7"/>
      <c r="B165" s="7"/>
      <c r="C165" s="7"/>
      <c r="D165" s="7"/>
      <c r="E165" s="7"/>
      <c r="F165" s="7"/>
      <c r="G165" s="7"/>
      <c r="H165" s="7"/>
      <c r="I165" s="7"/>
      <c r="J165" s="7"/>
      <c r="K165" s="7"/>
      <c r="L165" s="7"/>
      <c r="M165" s="7"/>
      <c r="N165" s="7"/>
      <c r="O165" s="7"/>
      <c r="P165" s="7"/>
      <c r="Q165" s="7"/>
    </row>
    <row r="166" ht="13.5" customHeight="1">
      <c r="A166" s="7"/>
      <c r="B166" s="7"/>
      <c r="C166" s="7"/>
      <c r="D166" s="7"/>
      <c r="E166" s="7"/>
      <c r="F166" s="7"/>
      <c r="G166" s="7"/>
      <c r="H166" s="7"/>
      <c r="I166" s="7"/>
      <c r="J166" s="7"/>
      <c r="K166" s="7"/>
      <c r="L166" s="7"/>
      <c r="M166" s="7"/>
      <c r="N166" s="7"/>
      <c r="O166" s="7"/>
      <c r="P166" s="7"/>
      <c r="Q166" s="7"/>
    </row>
    <row r="167" ht="13.5" customHeight="1">
      <c r="A167" s="7"/>
      <c r="B167" s="7"/>
      <c r="C167" s="7"/>
      <c r="D167" s="7"/>
      <c r="E167" s="7"/>
      <c r="F167" s="7"/>
      <c r="G167" s="7"/>
      <c r="H167" s="7"/>
      <c r="I167" s="7"/>
      <c r="J167" s="7"/>
      <c r="K167" s="7"/>
      <c r="L167" s="7"/>
      <c r="M167" s="7"/>
      <c r="N167" s="7"/>
      <c r="O167" s="7"/>
      <c r="P167" s="7"/>
      <c r="Q167" s="7"/>
    </row>
    <row r="168" ht="13.5" customHeight="1">
      <c r="A168" s="7"/>
      <c r="B168" s="7"/>
      <c r="C168" s="7"/>
      <c r="D168" s="7"/>
      <c r="E168" s="7"/>
      <c r="F168" s="7"/>
      <c r="G168" s="7"/>
      <c r="H168" s="7"/>
      <c r="I168" s="7"/>
      <c r="J168" s="7"/>
      <c r="K168" s="7"/>
      <c r="L168" s="7"/>
      <c r="M168" s="7"/>
      <c r="N168" s="7"/>
      <c r="O168" s="7"/>
      <c r="P168" s="7"/>
      <c r="Q168" s="7"/>
    </row>
    <row r="169" ht="13.5" customHeight="1">
      <c r="A169" s="7"/>
      <c r="B169" s="7"/>
      <c r="C169" s="7"/>
      <c r="D169" s="7"/>
      <c r="E169" s="7"/>
      <c r="F169" s="7"/>
      <c r="G169" s="7"/>
      <c r="H169" s="7"/>
      <c r="I169" s="7"/>
      <c r="J169" s="7"/>
      <c r="K169" s="7"/>
      <c r="L169" s="7"/>
      <c r="M169" s="7"/>
      <c r="N169" s="7"/>
      <c r="O169" s="7"/>
      <c r="P169" s="7"/>
      <c r="Q169" s="7"/>
    </row>
    <row r="170" ht="13.5" customHeight="1">
      <c r="A170" s="7"/>
      <c r="B170" s="7"/>
      <c r="C170" s="7"/>
      <c r="D170" s="7"/>
      <c r="E170" s="7"/>
      <c r="F170" s="7"/>
      <c r="G170" s="7"/>
      <c r="H170" s="7"/>
      <c r="I170" s="7"/>
      <c r="J170" s="7"/>
      <c r="K170" s="7"/>
      <c r="L170" s="7"/>
      <c r="M170" s="7"/>
      <c r="N170" s="7"/>
      <c r="O170" s="7"/>
      <c r="P170" s="7"/>
      <c r="Q170" s="7"/>
    </row>
    <row r="171" ht="13.5" customHeight="1">
      <c r="A171" s="7"/>
      <c r="B171" s="7"/>
      <c r="C171" s="7"/>
      <c r="D171" s="7"/>
      <c r="E171" s="7"/>
      <c r="F171" s="7"/>
      <c r="G171" s="7"/>
      <c r="H171" s="7"/>
      <c r="I171" s="7"/>
      <c r="J171" s="7"/>
      <c r="K171" s="7"/>
      <c r="L171" s="7"/>
      <c r="M171" s="7"/>
      <c r="N171" s="7"/>
      <c r="O171" s="7"/>
      <c r="P171" s="7"/>
      <c r="Q171" s="7"/>
    </row>
    <row r="172" ht="13.5" customHeight="1">
      <c r="A172" s="7"/>
      <c r="B172" s="7"/>
      <c r="C172" s="7"/>
      <c r="D172" s="7"/>
      <c r="E172" s="7"/>
      <c r="F172" s="7"/>
      <c r="G172" s="7"/>
      <c r="H172" s="7"/>
      <c r="I172" s="7"/>
      <c r="J172" s="7"/>
      <c r="K172" s="7"/>
      <c r="L172" s="7"/>
      <c r="M172" s="7"/>
      <c r="N172" s="7"/>
      <c r="O172" s="7"/>
      <c r="P172" s="7"/>
      <c r="Q172" s="7"/>
    </row>
    <row r="173" ht="13.5" customHeight="1">
      <c r="A173" s="7"/>
      <c r="B173" s="7"/>
      <c r="C173" s="7"/>
      <c r="D173" s="7"/>
      <c r="E173" s="7"/>
      <c r="F173" s="7"/>
      <c r="G173" s="7"/>
      <c r="H173" s="7"/>
      <c r="I173" s="7"/>
      <c r="J173" s="7"/>
      <c r="K173" s="7"/>
      <c r="L173" s="7"/>
      <c r="M173" s="7"/>
      <c r="N173" s="7"/>
      <c r="O173" s="7"/>
      <c r="P173" s="7"/>
      <c r="Q173" s="7"/>
    </row>
    <row r="174" ht="13.5" customHeight="1">
      <c r="A174" s="7"/>
      <c r="B174" s="7"/>
      <c r="C174" s="7"/>
      <c r="D174" s="7"/>
      <c r="E174" s="7"/>
      <c r="F174" s="7"/>
      <c r="G174" s="7"/>
      <c r="H174" s="7"/>
      <c r="I174" s="7"/>
      <c r="J174" s="7"/>
      <c r="K174" s="7"/>
      <c r="L174" s="7"/>
      <c r="M174" s="7"/>
      <c r="N174" s="7"/>
      <c r="O174" s="7"/>
      <c r="P174" s="7"/>
      <c r="Q174" s="7"/>
    </row>
    <row r="175" ht="13.5" customHeight="1">
      <c r="A175" s="7"/>
      <c r="B175" s="7"/>
      <c r="C175" s="7"/>
      <c r="D175" s="7"/>
      <c r="E175" s="7"/>
      <c r="F175" s="7"/>
      <c r="G175" s="7"/>
      <c r="H175" s="7"/>
      <c r="I175" s="7"/>
      <c r="J175" s="7"/>
      <c r="K175" s="7"/>
      <c r="L175" s="7"/>
      <c r="M175" s="7"/>
      <c r="N175" s="7"/>
      <c r="O175" s="7"/>
      <c r="P175" s="7"/>
      <c r="Q175" s="7"/>
    </row>
    <row r="176" ht="13.5" customHeight="1">
      <c r="A176" s="7"/>
      <c r="B176" s="7"/>
      <c r="C176" s="7"/>
      <c r="D176" s="7"/>
      <c r="E176" s="7"/>
      <c r="F176" s="7"/>
      <c r="G176" s="7"/>
      <c r="H176" s="7"/>
      <c r="I176" s="7"/>
      <c r="J176" s="7"/>
      <c r="K176" s="7"/>
      <c r="L176" s="7"/>
      <c r="M176" s="7"/>
      <c r="N176" s="7"/>
      <c r="O176" s="7"/>
      <c r="P176" s="7"/>
      <c r="Q176" s="7"/>
    </row>
    <row r="177" ht="13.5" customHeight="1">
      <c r="A177" s="7"/>
      <c r="B177" s="7"/>
      <c r="C177" s="7"/>
      <c r="D177" s="7"/>
      <c r="E177" s="7"/>
      <c r="F177" s="7"/>
      <c r="G177" s="7"/>
      <c r="H177" s="7"/>
      <c r="I177" s="7"/>
      <c r="J177" s="7"/>
      <c r="K177" s="7"/>
      <c r="L177" s="7"/>
      <c r="M177" s="7"/>
      <c r="N177" s="7"/>
      <c r="O177" s="7"/>
      <c r="P177" s="7"/>
      <c r="Q177" s="7"/>
    </row>
    <row r="178" ht="13.5" customHeight="1">
      <c r="A178" s="7"/>
      <c r="B178" s="7"/>
      <c r="C178" s="7"/>
      <c r="D178" s="7"/>
      <c r="E178" s="7"/>
      <c r="F178" s="7"/>
      <c r="G178" s="7"/>
      <c r="H178" s="7"/>
      <c r="I178" s="7"/>
      <c r="J178" s="7"/>
      <c r="K178" s="7"/>
      <c r="L178" s="7"/>
      <c r="M178" s="7"/>
      <c r="N178" s="7"/>
      <c r="O178" s="7"/>
      <c r="P178" s="7"/>
      <c r="Q178" s="7"/>
    </row>
    <row r="179" ht="13.5" customHeight="1">
      <c r="A179" s="7"/>
      <c r="B179" s="7"/>
      <c r="C179" s="7"/>
      <c r="D179" s="7"/>
      <c r="E179" s="7"/>
      <c r="F179" s="7"/>
      <c r="G179" s="7"/>
      <c r="H179" s="7"/>
      <c r="I179" s="7"/>
      <c r="J179" s="7"/>
      <c r="K179" s="7"/>
      <c r="L179" s="7"/>
      <c r="M179" s="7"/>
      <c r="N179" s="7"/>
      <c r="O179" s="7"/>
      <c r="P179" s="7"/>
      <c r="Q179" s="7"/>
    </row>
    <row r="180" ht="13.5" customHeight="1">
      <c r="A180" s="7"/>
      <c r="B180" s="7"/>
      <c r="C180" s="7"/>
      <c r="D180" s="7"/>
      <c r="E180" s="7"/>
      <c r="F180" s="7"/>
      <c r="G180" s="7"/>
      <c r="H180" s="7"/>
      <c r="I180" s="7"/>
      <c r="J180" s="7"/>
      <c r="K180" s="7"/>
      <c r="L180" s="7"/>
      <c r="M180" s="7"/>
      <c r="N180" s="7"/>
      <c r="O180" s="7"/>
      <c r="P180" s="7"/>
      <c r="Q180" s="7"/>
    </row>
    <row r="181" ht="13.5" customHeight="1">
      <c r="A181" s="7"/>
      <c r="B181" s="7"/>
      <c r="C181" s="7"/>
      <c r="D181" s="7"/>
      <c r="E181" s="7"/>
      <c r="F181" s="7"/>
      <c r="G181" s="7"/>
      <c r="H181" s="7"/>
      <c r="I181" s="7"/>
      <c r="J181" s="7"/>
      <c r="K181" s="7"/>
      <c r="L181" s="7"/>
      <c r="M181" s="7"/>
      <c r="N181" s="7"/>
      <c r="O181" s="7"/>
      <c r="P181" s="7"/>
      <c r="Q181" s="7"/>
    </row>
    <row r="182" ht="13.5" customHeight="1">
      <c r="A182" s="7"/>
      <c r="B182" s="7"/>
      <c r="C182" s="7"/>
      <c r="D182" s="7"/>
      <c r="E182" s="7"/>
      <c r="F182" s="7"/>
      <c r="G182" s="7"/>
      <c r="H182" s="7"/>
      <c r="I182" s="7"/>
      <c r="J182" s="7"/>
      <c r="K182" s="7"/>
      <c r="L182" s="7"/>
      <c r="M182" s="7"/>
      <c r="N182" s="7"/>
      <c r="O182" s="7"/>
      <c r="P182" s="7"/>
      <c r="Q182" s="7"/>
    </row>
    <row r="183" ht="13.5" customHeight="1">
      <c r="A183" s="7"/>
      <c r="B183" s="7"/>
      <c r="C183" s="7"/>
      <c r="D183" s="7"/>
      <c r="E183" s="7"/>
      <c r="F183" s="7"/>
      <c r="G183" s="7"/>
      <c r="H183" s="7"/>
      <c r="I183" s="7"/>
      <c r="J183" s="7"/>
      <c r="K183" s="7"/>
      <c r="L183" s="7"/>
      <c r="M183" s="7"/>
      <c r="N183" s="7"/>
      <c r="O183" s="7"/>
      <c r="P183" s="7"/>
      <c r="Q183" s="7"/>
    </row>
    <row r="184" ht="13.5" customHeight="1">
      <c r="A184" s="7"/>
      <c r="B184" s="7"/>
      <c r="C184" s="7"/>
      <c r="D184" s="7"/>
      <c r="E184" s="7"/>
      <c r="F184" s="7"/>
      <c r="G184" s="7"/>
      <c r="H184" s="7"/>
      <c r="I184" s="7"/>
      <c r="J184" s="7"/>
      <c r="K184" s="7"/>
      <c r="L184" s="7"/>
      <c r="M184" s="7"/>
      <c r="N184" s="7"/>
      <c r="O184" s="7"/>
      <c r="P184" s="7"/>
      <c r="Q184" s="7"/>
    </row>
    <row r="185" ht="13.5" customHeight="1">
      <c r="A185" s="7"/>
      <c r="B185" s="7"/>
      <c r="C185" s="7"/>
      <c r="D185" s="7"/>
      <c r="E185" s="7"/>
      <c r="F185" s="7"/>
      <c r="G185" s="7"/>
      <c r="H185" s="7"/>
      <c r="I185" s="7"/>
      <c r="J185" s="7"/>
      <c r="K185" s="7"/>
      <c r="L185" s="7"/>
      <c r="M185" s="7"/>
      <c r="N185" s="7"/>
      <c r="O185" s="7"/>
      <c r="P185" s="7"/>
      <c r="Q185" s="7"/>
    </row>
    <row r="186" ht="13.5" customHeight="1">
      <c r="A186" s="7"/>
      <c r="B186" s="7"/>
      <c r="C186" s="7"/>
      <c r="D186" s="7"/>
      <c r="E186" s="7"/>
      <c r="F186" s="7"/>
      <c r="G186" s="7"/>
      <c r="H186" s="7"/>
      <c r="I186" s="7"/>
      <c r="J186" s="7"/>
      <c r="K186" s="7"/>
      <c r="L186" s="7"/>
      <c r="M186" s="7"/>
      <c r="N186" s="7"/>
      <c r="O186" s="7"/>
      <c r="P186" s="7"/>
      <c r="Q186" s="7"/>
    </row>
    <row r="187" ht="13.5" customHeight="1">
      <c r="A187" s="7"/>
      <c r="B187" s="7"/>
      <c r="C187" s="7"/>
      <c r="D187" s="7"/>
      <c r="E187" s="7"/>
      <c r="F187" s="7"/>
      <c r="G187" s="7"/>
      <c r="H187" s="7"/>
      <c r="I187" s="7"/>
      <c r="J187" s="7"/>
      <c r="K187" s="7"/>
      <c r="L187" s="7"/>
      <c r="M187" s="7"/>
      <c r="N187" s="7"/>
      <c r="O187" s="7"/>
      <c r="P187" s="7"/>
      <c r="Q187" s="7"/>
    </row>
    <row r="188" ht="13.5" customHeight="1">
      <c r="A188" s="7"/>
      <c r="B188" s="7"/>
      <c r="C188" s="7"/>
      <c r="D188" s="7"/>
      <c r="E188" s="7"/>
      <c r="F188" s="7"/>
      <c r="G188" s="7"/>
      <c r="H188" s="7"/>
      <c r="I188" s="7"/>
      <c r="J188" s="7"/>
      <c r="K188" s="7"/>
      <c r="L188" s="7"/>
      <c r="M188" s="7"/>
      <c r="N188" s="7"/>
      <c r="O188" s="7"/>
      <c r="P188" s="7"/>
      <c r="Q188" s="7"/>
    </row>
    <row r="189" ht="13.5" customHeight="1">
      <c r="A189" s="7"/>
      <c r="B189" s="7"/>
      <c r="C189" s="7"/>
      <c r="D189" s="7"/>
      <c r="E189" s="7"/>
      <c r="F189" s="7"/>
      <c r="G189" s="7"/>
      <c r="H189" s="7"/>
      <c r="I189" s="7"/>
      <c r="J189" s="7"/>
      <c r="K189" s="7"/>
      <c r="L189" s="7"/>
      <c r="M189" s="7"/>
      <c r="N189" s="7"/>
      <c r="O189" s="7"/>
      <c r="P189" s="7"/>
      <c r="Q189" s="7"/>
    </row>
    <row r="190" ht="13.5" customHeight="1">
      <c r="A190" s="7"/>
      <c r="B190" s="7"/>
      <c r="C190" s="7"/>
      <c r="D190" s="7"/>
      <c r="E190" s="7"/>
      <c r="F190" s="7"/>
      <c r="G190" s="7"/>
      <c r="H190" s="7"/>
      <c r="I190" s="7"/>
      <c r="J190" s="7"/>
      <c r="K190" s="7"/>
      <c r="L190" s="7"/>
      <c r="M190" s="7"/>
      <c r="N190" s="7"/>
      <c r="O190" s="7"/>
      <c r="P190" s="7"/>
      <c r="Q190" s="7"/>
    </row>
    <row r="191" ht="13.5" customHeight="1">
      <c r="A191" s="7"/>
      <c r="B191" s="7"/>
      <c r="C191" s="7"/>
      <c r="D191" s="7"/>
      <c r="E191" s="7"/>
      <c r="F191" s="7"/>
      <c r="G191" s="7"/>
      <c r="H191" s="7"/>
      <c r="I191" s="7"/>
      <c r="J191" s="7"/>
      <c r="K191" s="7"/>
      <c r="L191" s="7"/>
      <c r="M191" s="7"/>
      <c r="N191" s="7"/>
      <c r="O191" s="7"/>
      <c r="P191" s="7"/>
      <c r="Q191" s="7"/>
    </row>
    <row r="192" ht="13.5" customHeight="1">
      <c r="A192" s="7"/>
      <c r="B192" s="7"/>
      <c r="C192" s="7"/>
      <c r="D192" s="7"/>
      <c r="E192" s="7"/>
      <c r="F192" s="7"/>
      <c r="G192" s="7"/>
      <c r="H192" s="7"/>
      <c r="I192" s="7"/>
      <c r="J192" s="7"/>
      <c r="K192" s="7"/>
      <c r="L192" s="7"/>
      <c r="M192" s="7"/>
      <c r="N192" s="7"/>
      <c r="O192" s="7"/>
      <c r="P192" s="7"/>
      <c r="Q192" s="7"/>
    </row>
    <row r="193" ht="13.5" customHeight="1">
      <c r="A193" s="7"/>
      <c r="B193" s="7"/>
      <c r="C193" s="7"/>
      <c r="D193" s="7"/>
      <c r="E193" s="7"/>
      <c r="F193" s="7"/>
      <c r="G193" s="7"/>
      <c r="H193" s="7"/>
      <c r="I193" s="7"/>
      <c r="J193" s="7"/>
      <c r="K193" s="7"/>
      <c r="L193" s="7"/>
      <c r="M193" s="7"/>
      <c r="N193" s="7"/>
      <c r="O193" s="7"/>
      <c r="P193" s="7"/>
      <c r="Q193" s="7"/>
    </row>
    <row r="194" ht="13.5" customHeight="1">
      <c r="A194" s="7"/>
      <c r="B194" s="7"/>
      <c r="C194" s="7"/>
      <c r="D194" s="7"/>
      <c r="E194" s="7"/>
      <c r="F194" s="7"/>
      <c r="G194" s="7"/>
      <c r="H194" s="7"/>
      <c r="I194" s="7"/>
      <c r="J194" s="7"/>
      <c r="K194" s="7"/>
      <c r="L194" s="7"/>
      <c r="M194" s="7"/>
      <c r="N194" s="7"/>
      <c r="O194" s="7"/>
      <c r="P194" s="7"/>
      <c r="Q194" s="7"/>
    </row>
    <row r="195" ht="13.5" customHeight="1">
      <c r="A195" s="7"/>
      <c r="B195" s="7"/>
      <c r="C195" s="7"/>
      <c r="D195" s="7"/>
      <c r="E195" s="7"/>
      <c r="F195" s="7"/>
      <c r="G195" s="7"/>
      <c r="H195" s="7"/>
      <c r="I195" s="7"/>
      <c r="J195" s="7"/>
      <c r="K195" s="7"/>
      <c r="L195" s="7"/>
      <c r="M195" s="7"/>
      <c r="N195" s="7"/>
      <c r="O195" s="7"/>
      <c r="P195" s="7"/>
      <c r="Q195" s="7"/>
    </row>
    <row r="196" ht="13.5" customHeight="1">
      <c r="A196" s="7"/>
      <c r="B196" s="7"/>
      <c r="C196" s="7"/>
      <c r="D196" s="7"/>
      <c r="E196" s="7"/>
      <c r="F196" s="7"/>
      <c r="G196" s="7"/>
      <c r="H196" s="7"/>
      <c r="I196" s="7"/>
      <c r="J196" s="7"/>
      <c r="K196" s="7"/>
      <c r="L196" s="7"/>
      <c r="M196" s="7"/>
      <c r="N196" s="7"/>
      <c r="O196" s="7"/>
      <c r="P196" s="7"/>
      <c r="Q196" s="7"/>
    </row>
    <row r="197" ht="13.5" customHeight="1">
      <c r="A197" s="7"/>
      <c r="B197" s="7"/>
      <c r="C197" s="7"/>
      <c r="D197" s="7"/>
      <c r="E197" s="7"/>
      <c r="F197" s="7"/>
      <c r="G197" s="7"/>
      <c r="H197" s="7"/>
      <c r="I197" s="7"/>
      <c r="J197" s="7"/>
      <c r="K197" s="7"/>
      <c r="L197" s="7"/>
      <c r="M197" s="7"/>
      <c r="N197" s="7"/>
      <c r="O197" s="7"/>
      <c r="P197" s="7"/>
      <c r="Q197" s="7"/>
    </row>
    <row r="198" ht="13.5" customHeight="1">
      <c r="A198" s="7"/>
      <c r="B198" s="7"/>
      <c r="C198" s="7"/>
      <c r="D198" s="7"/>
      <c r="E198" s="7"/>
      <c r="F198" s="7"/>
      <c r="G198" s="7"/>
      <c r="H198" s="7"/>
      <c r="I198" s="7"/>
      <c r="J198" s="7"/>
      <c r="K198" s="7"/>
      <c r="L198" s="7"/>
      <c r="M198" s="7"/>
      <c r="N198" s="7"/>
      <c r="O198" s="7"/>
      <c r="P198" s="7"/>
      <c r="Q198" s="7"/>
    </row>
    <row r="199" ht="13.5" customHeight="1">
      <c r="A199" s="7"/>
      <c r="B199" s="7"/>
      <c r="C199" s="7"/>
      <c r="D199" s="7"/>
      <c r="E199" s="7"/>
      <c r="F199" s="7"/>
      <c r="G199" s="7"/>
      <c r="H199" s="7"/>
      <c r="I199" s="7"/>
      <c r="J199" s="7"/>
      <c r="K199" s="7"/>
      <c r="L199" s="7"/>
      <c r="M199" s="7"/>
      <c r="N199" s="7"/>
      <c r="O199" s="7"/>
      <c r="P199" s="7"/>
      <c r="Q199" s="7"/>
    </row>
    <row r="200" ht="13.5" customHeight="1">
      <c r="A200" s="7"/>
      <c r="B200" s="7"/>
      <c r="C200" s="7"/>
      <c r="D200" s="7"/>
      <c r="E200" s="7"/>
      <c r="F200" s="7"/>
      <c r="G200" s="7"/>
      <c r="H200" s="7"/>
      <c r="I200" s="7"/>
      <c r="J200" s="7"/>
      <c r="K200" s="7"/>
      <c r="L200" s="7"/>
      <c r="M200" s="7"/>
      <c r="N200" s="7"/>
      <c r="O200" s="7"/>
      <c r="P200" s="7"/>
      <c r="Q200" s="7"/>
    </row>
    <row r="201" ht="13.5" customHeight="1">
      <c r="A201" s="7"/>
      <c r="B201" s="7"/>
      <c r="C201" s="7"/>
      <c r="D201" s="7"/>
      <c r="E201" s="7"/>
      <c r="F201" s="7"/>
      <c r="G201" s="7"/>
      <c r="H201" s="7"/>
      <c r="I201" s="7"/>
      <c r="J201" s="7"/>
      <c r="K201" s="7"/>
      <c r="L201" s="7"/>
      <c r="M201" s="7"/>
      <c r="N201" s="7"/>
      <c r="O201" s="7"/>
      <c r="P201" s="7"/>
      <c r="Q201" s="7"/>
    </row>
    <row r="202" ht="13.5" customHeight="1">
      <c r="A202" s="7"/>
      <c r="B202" s="7"/>
      <c r="C202" s="7"/>
      <c r="D202" s="7"/>
      <c r="E202" s="7"/>
      <c r="F202" s="7"/>
      <c r="G202" s="7"/>
      <c r="H202" s="7"/>
      <c r="I202" s="7"/>
      <c r="J202" s="7"/>
      <c r="K202" s="7"/>
      <c r="L202" s="7"/>
      <c r="M202" s="7"/>
      <c r="N202" s="7"/>
      <c r="O202" s="7"/>
      <c r="P202" s="7"/>
      <c r="Q202" s="7"/>
    </row>
    <row r="203" ht="13.5" customHeight="1">
      <c r="A203" s="7"/>
      <c r="B203" s="7"/>
      <c r="C203" s="7"/>
      <c r="D203" s="7"/>
      <c r="E203" s="7"/>
      <c r="F203" s="7"/>
      <c r="G203" s="7"/>
      <c r="H203" s="7"/>
      <c r="I203" s="7"/>
      <c r="J203" s="7"/>
      <c r="K203" s="7"/>
      <c r="L203" s="7"/>
      <c r="M203" s="7"/>
      <c r="N203" s="7"/>
      <c r="O203" s="7"/>
      <c r="P203" s="7"/>
      <c r="Q203" s="7"/>
    </row>
    <row r="204" ht="13.5" customHeight="1">
      <c r="A204" s="7"/>
      <c r="B204" s="7"/>
      <c r="C204" s="7"/>
      <c r="D204" s="7"/>
      <c r="E204" s="7"/>
      <c r="F204" s="7"/>
      <c r="G204" s="7"/>
      <c r="H204" s="7"/>
      <c r="I204" s="7"/>
      <c r="J204" s="7"/>
      <c r="K204" s="7"/>
      <c r="L204" s="7"/>
      <c r="M204" s="7"/>
      <c r="N204" s="7"/>
      <c r="O204" s="7"/>
      <c r="P204" s="7"/>
      <c r="Q204" s="7"/>
    </row>
    <row r="205" ht="13.5" customHeight="1">
      <c r="A205" s="7"/>
      <c r="B205" s="7"/>
      <c r="C205" s="7"/>
      <c r="D205" s="7"/>
      <c r="E205" s="7"/>
      <c r="F205" s="7"/>
      <c r="G205" s="7"/>
      <c r="H205" s="7"/>
      <c r="I205" s="7"/>
      <c r="J205" s="7"/>
      <c r="K205" s="7"/>
      <c r="L205" s="7"/>
      <c r="M205" s="7"/>
      <c r="N205" s="7"/>
      <c r="O205" s="7"/>
      <c r="P205" s="7"/>
      <c r="Q205" s="7"/>
    </row>
    <row r="206" ht="13.5" customHeight="1">
      <c r="A206" s="7"/>
      <c r="B206" s="7"/>
      <c r="C206" s="7"/>
      <c r="D206" s="7"/>
      <c r="E206" s="7"/>
      <c r="F206" s="7"/>
      <c r="G206" s="7"/>
      <c r="H206" s="7"/>
      <c r="I206" s="7"/>
      <c r="J206" s="7"/>
      <c r="K206" s="7"/>
      <c r="L206" s="7"/>
      <c r="M206" s="7"/>
      <c r="N206" s="7"/>
      <c r="O206" s="7"/>
      <c r="P206" s="7"/>
      <c r="Q206" s="7"/>
    </row>
    <row r="207" ht="13.5" customHeight="1">
      <c r="A207" s="7"/>
      <c r="B207" s="7"/>
      <c r="C207" s="7"/>
      <c r="D207" s="7"/>
      <c r="E207" s="7"/>
      <c r="F207" s="7"/>
      <c r="G207" s="7"/>
      <c r="H207" s="7"/>
      <c r="I207" s="7"/>
      <c r="J207" s="7"/>
      <c r="K207" s="7"/>
      <c r="L207" s="7"/>
      <c r="M207" s="7"/>
      <c r="N207" s="7"/>
      <c r="O207" s="7"/>
      <c r="P207" s="7"/>
      <c r="Q207" s="7"/>
    </row>
    <row r="208" ht="13.5" customHeight="1">
      <c r="A208" s="7"/>
      <c r="B208" s="7"/>
      <c r="C208" s="7"/>
      <c r="D208" s="7"/>
      <c r="E208" s="7"/>
      <c r="F208" s="7"/>
      <c r="G208" s="7"/>
      <c r="H208" s="7"/>
      <c r="I208" s="7"/>
      <c r="J208" s="7"/>
      <c r="K208" s="7"/>
      <c r="L208" s="7"/>
      <c r="M208" s="7"/>
      <c r="N208" s="7"/>
      <c r="O208" s="7"/>
      <c r="P208" s="7"/>
      <c r="Q208" s="7"/>
    </row>
    <row r="209" ht="13.5" customHeight="1">
      <c r="A209" s="7"/>
      <c r="B209" s="7"/>
      <c r="C209" s="7"/>
      <c r="D209" s="7"/>
      <c r="E209" s="7"/>
      <c r="F209" s="7"/>
      <c r="G209" s="7"/>
      <c r="H209" s="7"/>
      <c r="I209" s="7"/>
      <c r="J209" s="7"/>
      <c r="K209" s="7"/>
      <c r="L209" s="7"/>
      <c r="M209" s="7"/>
      <c r="N209" s="7"/>
      <c r="O209" s="7"/>
      <c r="P209" s="7"/>
      <c r="Q209" s="7"/>
    </row>
    <row r="210" ht="13.5" customHeight="1">
      <c r="A210" s="7"/>
      <c r="B210" s="7"/>
      <c r="C210" s="7"/>
      <c r="D210" s="7"/>
      <c r="E210" s="7"/>
      <c r="F210" s="7"/>
      <c r="G210" s="7"/>
      <c r="H210" s="7"/>
      <c r="I210" s="7"/>
      <c r="J210" s="7"/>
      <c r="K210" s="7"/>
      <c r="L210" s="7"/>
      <c r="M210" s="7"/>
      <c r="N210" s="7"/>
      <c r="O210" s="7"/>
      <c r="P210" s="7"/>
      <c r="Q210" s="7"/>
    </row>
    <row r="211" ht="13.5" customHeight="1">
      <c r="A211" s="7"/>
      <c r="B211" s="7"/>
      <c r="C211" s="7"/>
      <c r="D211" s="7"/>
      <c r="E211" s="7"/>
      <c r="F211" s="7"/>
      <c r="G211" s="7"/>
      <c r="H211" s="7"/>
      <c r="I211" s="7"/>
      <c r="J211" s="7"/>
      <c r="K211" s="7"/>
      <c r="L211" s="7"/>
      <c r="M211" s="7"/>
      <c r="N211" s="7"/>
      <c r="O211" s="7"/>
      <c r="P211" s="7"/>
      <c r="Q211" s="7"/>
    </row>
    <row r="212" ht="13.5" customHeight="1">
      <c r="A212" s="7"/>
      <c r="B212" s="7"/>
      <c r="C212" s="7"/>
      <c r="D212" s="7"/>
      <c r="E212" s="7"/>
      <c r="F212" s="7"/>
      <c r="G212" s="7"/>
      <c r="H212" s="7"/>
      <c r="I212" s="7"/>
      <c r="J212" s="7"/>
      <c r="K212" s="7"/>
      <c r="L212" s="7"/>
      <c r="M212" s="7"/>
      <c r="N212" s="7"/>
      <c r="O212" s="7"/>
      <c r="P212" s="7"/>
      <c r="Q212" s="7"/>
    </row>
    <row r="213" ht="13.5" customHeight="1">
      <c r="A213" s="7"/>
      <c r="B213" s="7"/>
      <c r="C213" s="7"/>
      <c r="D213" s="7"/>
      <c r="E213" s="7"/>
      <c r="F213" s="7"/>
      <c r="G213" s="7"/>
      <c r="H213" s="7"/>
      <c r="I213" s="7"/>
      <c r="J213" s="7"/>
      <c r="K213" s="7"/>
      <c r="L213" s="7"/>
      <c r="M213" s="7"/>
      <c r="N213" s="7"/>
      <c r="O213" s="7"/>
      <c r="P213" s="7"/>
      <c r="Q213" s="7"/>
    </row>
    <row r="214" ht="13.5" customHeight="1">
      <c r="A214" s="7"/>
      <c r="B214" s="7"/>
      <c r="C214" s="7"/>
      <c r="D214" s="7"/>
      <c r="E214" s="7"/>
      <c r="F214" s="7"/>
      <c r="G214" s="7"/>
      <c r="H214" s="7"/>
      <c r="I214" s="7"/>
      <c r="J214" s="7"/>
      <c r="K214" s="7"/>
      <c r="L214" s="7"/>
      <c r="M214" s="7"/>
      <c r="N214" s="7"/>
      <c r="O214" s="7"/>
      <c r="P214" s="7"/>
      <c r="Q214" s="7"/>
    </row>
    <row r="215" ht="13.5" customHeight="1">
      <c r="A215" s="7"/>
      <c r="B215" s="7"/>
      <c r="C215" s="7"/>
      <c r="D215" s="7"/>
      <c r="E215" s="7"/>
      <c r="F215" s="7"/>
      <c r="G215" s="7"/>
      <c r="H215" s="7"/>
      <c r="I215" s="7"/>
      <c r="J215" s="7"/>
      <c r="K215" s="7"/>
      <c r="L215" s="7"/>
      <c r="M215" s="7"/>
      <c r="N215" s="7"/>
      <c r="O215" s="7"/>
      <c r="P215" s="7"/>
      <c r="Q215" s="7"/>
    </row>
    <row r="216" ht="13.5" customHeight="1">
      <c r="A216" s="7"/>
      <c r="B216" s="7"/>
      <c r="C216" s="7"/>
      <c r="D216" s="7"/>
      <c r="E216" s="7"/>
      <c r="F216" s="7"/>
      <c r="G216" s="7"/>
      <c r="H216" s="7"/>
      <c r="I216" s="7"/>
      <c r="J216" s="7"/>
      <c r="K216" s="7"/>
      <c r="L216" s="7"/>
      <c r="M216" s="7"/>
      <c r="N216" s="7"/>
      <c r="O216" s="7"/>
      <c r="P216" s="7"/>
      <c r="Q216" s="7"/>
    </row>
    <row r="217" ht="13.5" customHeight="1">
      <c r="A217" s="7"/>
      <c r="B217" s="7"/>
      <c r="C217" s="7"/>
      <c r="D217" s="7"/>
      <c r="E217" s="7"/>
      <c r="F217" s="7"/>
      <c r="G217" s="7"/>
      <c r="H217" s="7"/>
      <c r="I217" s="7"/>
      <c r="J217" s="7"/>
      <c r="K217" s="7"/>
      <c r="L217" s="7"/>
      <c r="M217" s="7"/>
      <c r="N217" s="7"/>
      <c r="O217" s="7"/>
      <c r="P217" s="7"/>
      <c r="Q217" s="7"/>
    </row>
    <row r="218" ht="13.5" customHeight="1">
      <c r="A218" s="7"/>
      <c r="B218" s="7"/>
      <c r="C218" s="7"/>
      <c r="D218" s="7"/>
      <c r="E218" s="7"/>
      <c r="F218" s="7"/>
      <c r="G218" s="7"/>
      <c r="H218" s="7"/>
      <c r="I218" s="7"/>
      <c r="J218" s="7"/>
      <c r="K218" s="7"/>
      <c r="L218" s="7"/>
      <c r="M218" s="7"/>
      <c r="N218" s="7"/>
      <c r="O218" s="7"/>
      <c r="P218" s="7"/>
      <c r="Q218" s="7"/>
    </row>
    <row r="219" ht="13.5" customHeight="1">
      <c r="A219" s="7"/>
      <c r="B219" s="7"/>
      <c r="C219" s="7"/>
      <c r="D219" s="7"/>
      <c r="E219" s="7"/>
      <c r="F219" s="7"/>
      <c r="G219" s="7"/>
      <c r="H219" s="7"/>
      <c r="I219" s="7"/>
      <c r="J219" s="7"/>
      <c r="K219" s="7"/>
      <c r="L219" s="7"/>
      <c r="M219" s="7"/>
      <c r="N219" s="7"/>
      <c r="O219" s="7"/>
      <c r="P219" s="7"/>
      <c r="Q219" s="7"/>
    </row>
    <row r="220" ht="13.5" customHeight="1">
      <c r="A220" s="7"/>
      <c r="B220" s="7"/>
      <c r="C220" s="7"/>
      <c r="D220" s="7"/>
      <c r="E220" s="7"/>
      <c r="F220" s="7"/>
      <c r="G220" s="7"/>
      <c r="H220" s="7"/>
      <c r="I220" s="7"/>
      <c r="J220" s="7"/>
      <c r="K220" s="7"/>
      <c r="L220" s="7"/>
      <c r="M220" s="7"/>
      <c r="N220" s="7"/>
      <c r="O220" s="7"/>
      <c r="P220" s="7"/>
      <c r="Q220" s="7"/>
    </row>
    <row r="221" ht="13.5" customHeight="1">
      <c r="A221" s="7"/>
      <c r="B221" s="7"/>
      <c r="C221" s="7"/>
      <c r="D221" s="7"/>
      <c r="E221" s="7"/>
      <c r="F221" s="7"/>
      <c r="G221" s="7"/>
      <c r="H221" s="7"/>
      <c r="I221" s="7"/>
      <c r="J221" s="7"/>
      <c r="K221" s="7"/>
      <c r="L221" s="7"/>
      <c r="M221" s="7"/>
      <c r="N221" s="7"/>
      <c r="O221" s="7"/>
      <c r="P221" s="7"/>
      <c r="Q221" s="7"/>
    </row>
    <row r="222" ht="13.5" customHeight="1">
      <c r="A222" s="7"/>
      <c r="B222" s="7"/>
      <c r="C222" s="7"/>
      <c r="D222" s="7"/>
      <c r="E222" s="7"/>
      <c r="F222" s="7"/>
      <c r="G222" s="7"/>
      <c r="H222" s="7"/>
      <c r="I222" s="7"/>
      <c r="J222" s="7"/>
      <c r="K222" s="7"/>
      <c r="L222" s="7"/>
      <c r="M222" s="7"/>
      <c r="N222" s="7"/>
      <c r="O222" s="7"/>
      <c r="P222" s="7"/>
      <c r="Q222" s="7"/>
    </row>
    <row r="223" ht="13.5" customHeight="1">
      <c r="A223" s="7"/>
      <c r="B223" s="7"/>
      <c r="C223" s="7"/>
      <c r="D223" s="7"/>
      <c r="E223" s="7"/>
      <c r="F223" s="7"/>
      <c r="G223" s="7"/>
      <c r="H223" s="7"/>
      <c r="I223" s="7"/>
      <c r="J223" s="7"/>
      <c r="K223" s="7"/>
      <c r="L223" s="7"/>
      <c r="M223" s="7"/>
      <c r="N223" s="7"/>
      <c r="O223" s="7"/>
      <c r="P223" s="7"/>
      <c r="Q223" s="7"/>
    </row>
    <row r="224" ht="13.5" customHeight="1">
      <c r="A224" s="7"/>
      <c r="B224" s="7"/>
      <c r="C224" s="7"/>
      <c r="D224" s="7"/>
      <c r="E224" s="7"/>
      <c r="F224" s="7"/>
      <c r="G224" s="7"/>
      <c r="H224" s="7"/>
      <c r="I224" s="7"/>
      <c r="J224" s="7"/>
      <c r="K224" s="7"/>
      <c r="L224" s="7"/>
      <c r="M224" s="7"/>
      <c r="N224" s="7"/>
      <c r="O224" s="7"/>
      <c r="P224" s="7"/>
      <c r="Q224" s="7"/>
    </row>
    <row r="225" ht="13.5" customHeight="1">
      <c r="A225" s="7"/>
      <c r="B225" s="7"/>
      <c r="C225" s="7"/>
      <c r="D225" s="7"/>
      <c r="E225" s="7"/>
      <c r="F225" s="7"/>
      <c r="G225" s="7"/>
      <c r="H225" s="7"/>
      <c r="I225" s="7"/>
      <c r="J225" s="7"/>
      <c r="K225" s="7"/>
      <c r="L225" s="7"/>
      <c r="M225" s="7"/>
      <c r="N225" s="7"/>
      <c r="O225" s="7"/>
      <c r="P225" s="7"/>
      <c r="Q225" s="7"/>
    </row>
    <row r="226" ht="13.5" customHeight="1">
      <c r="A226" s="7"/>
      <c r="B226" s="7"/>
      <c r="C226" s="7"/>
      <c r="D226" s="7"/>
      <c r="E226" s="7"/>
      <c r="F226" s="7"/>
      <c r="G226" s="7"/>
      <c r="H226" s="7"/>
      <c r="I226" s="7"/>
      <c r="J226" s="7"/>
      <c r="K226" s="7"/>
      <c r="L226" s="7"/>
      <c r="M226" s="7"/>
      <c r="N226" s="7"/>
      <c r="O226" s="7"/>
      <c r="P226" s="7"/>
      <c r="Q226" s="7"/>
    </row>
    <row r="227" ht="13.5" customHeight="1">
      <c r="A227" s="7"/>
      <c r="B227" s="7"/>
      <c r="C227" s="7"/>
      <c r="D227" s="7"/>
      <c r="E227" s="7"/>
      <c r="F227" s="7"/>
      <c r="G227" s="7"/>
      <c r="H227" s="7"/>
      <c r="I227" s="7"/>
      <c r="J227" s="7"/>
      <c r="K227" s="7"/>
      <c r="L227" s="7"/>
      <c r="M227" s="7"/>
      <c r="N227" s="7"/>
      <c r="O227" s="7"/>
      <c r="P227" s="7"/>
      <c r="Q227" s="7"/>
    </row>
    <row r="228" ht="13.5" customHeight="1">
      <c r="A228" s="7"/>
      <c r="B228" s="7"/>
      <c r="C228" s="7"/>
      <c r="D228" s="7"/>
      <c r="E228" s="7"/>
      <c r="F228" s="7"/>
      <c r="G228" s="7"/>
      <c r="H228" s="7"/>
      <c r="I228" s="7"/>
      <c r="J228" s="7"/>
      <c r="K228" s="7"/>
      <c r="L228" s="7"/>
      <c r="M228" s="7"/>
      <c r="N228" s="7"/>
      <c r="O228" s="7"/>
      <c r="P228" s="7"/>
      <c r="Q228" s="7"/>
    </row>
    <row r="229" ht="13.5" customHeight="1">
      <c r="A229" s="7"/>
      <c r="B229" s="7"/>
      <c r="C229" s="7"/>
      <c r="D229" s="7"/>
      <c r="E229" s="7"/>
      <c r="F229" s="7"/>
      <c r="G229" s="7"/>
      <c r="H229" s="7"/>
      <c r="I229" s="7"/>
      <c r="J229" s="7"/>
      <c r="K229" s="7"/>
      <c r="L229" s="7"/>
      <c r="M229" s="7"/>
      <c r="N229" s="7"/>
      <c r="O229" s="7"/>
      <c r="P229" s="7"/>
      <c r="Q229" s="7"/>
    </row>
    <row r="230" ht="13.5" customHeight="1">
      <c r="A230" s="7"/>
      <c r="B230" s="7"/>
      <c r="C230" s="7"/>
      <c r="D230" s="7"/>
      <c r="E230" s="7"/>
      <c r="F230" s="7"/>
      <c r="G230" s="7"/>
      <c r="H230" s="7"/>
      <c r="I230" s="7"/>
      <c r="J230" s="7"/>
      <c r="K230" s="7"/>
      <c r="L230" s="7"/>
      <c r="M230" s="7"/>
      <c r="N230" s="7"/>
      <c r="O230" s="7"/>
      <c r="P230" s="7"/>
      <c r="Q230" s="7"/>
    </row>
    <row r="231" ht="13.5" customHeight="1">
      <c r="A231" s="7"/>
      <c r="B231" s="7"/>
      <c r="C231" s="7"/>
      <c r="D231" s="7"/>
      <c r="E231" s="7"/>
      <c r="F231" s="7"/>
      <c r="G231" s="7"/>
      <c r="H231" s="7"/>
      <c r="I231" s="7"/>
      <c r="J231" s="7"/>
      <c r="K231" s="7"/>
      <c r="L231" s="7"/>
      <c r="M231" s="7"/>
      <c r="N231" s="7"/>
      <c r="O231" s="7"/>
      <c r="P231" s="7"/>
      <c r="Q231" s="7"/>
    </row>
    <row r="232" ht="13.5" customHeight="1">
      <c r="A232" s="7"/>
      <c r="B232" s="7"/>
      <c r="C232" s="7"/>
      <c r="D232" s="7"/>
      <c r="E232" s="7"/>
      <c r="F232" s="7"/>
      <c r="G232" s="7"/>
      <c r="H232" s="7"/>
      <c r="I232" s="7"/>
      <c r="J232" s="7"/>
      <c r="K232" s="7"/>
      <c r="L232" s="7"/>
      <c r="M232" s="7"/>
      <c r="N232" s="7"/>
      <c r="O232" s="7"/>
      <c r="P232" s="7"/>
      <c r="Q232" s="7"/>
    </row>
    <row r="233" ht="13.5" customHeight="1">
      <c r="A233" s="7"/>
      <c r="B233" s="7"/>
      <c r="C233" s="7"/>
      <c r="D233" s="7"/>
      <c r="E233" s="7"/>
      <c r="F233" s="7"/>
      <c r="G233" s="7"/>
      <c r="H233" s="7"/>
      <c r="I233" s="7"/>
      <c r="J233" s="7"/>
      <c r="K233" s="7"/>
      <c r="L233" s="7"/>
      <c r="M233" s="7"/>
      <c r="N233" s="7"/>
      <c r="O233" s="7"/>
      <c r="P233" s="7"/>
      <c r="Q233" s="7"/>
    </row>
    <row r="234" ht="13.5" customHeight="1">
      <c r="A234" s="7"/>
      <c r="B234" s="7"/>
      <c r="C234" s="7"/>
      <c r="D234" s="7"/>
      <c r="E234" s="7"/>
      <c r="F234" s="7"/>
      <c r="G234" s="7"/>
      <c r="H234" s="7"/>
      <c r="I234" s="7"/>
      <c r="J234" s="7"/>
      <c r="K234" s="7"/>
      <c r="L234" s="7"/>
      <c r="M234" s="7"/>
      <c r="N234" s="7"/>
      <c r="O234" s="7"/>
      <c r="P234" s="7"/>
      <c r="Q234" s="7"/>
    </row>
    <row r="235" ht="13.5" customHeight="1">
      <c r="A235" s="7"/>
      <c r="B235" s="7"/>
      <c r="C235" s="7"/>
      <c r="D235" s="7"/>
      <c r="E235" s="7"/>
      <c r="F235" s="7"/>
      <c r="G235" s="7"/>
      <c r="H235" s="7"/>
      <c r="I235" s="7"/>
      <c r="J235" s="7"/>
      <c r="K235" s="7"/>
      <c r="L235" s="7"/>
      <c r="M235" s="7"/>
      <c r="N235" s="7"/>
      <c r="O235" s="7"/>
      <c r="P235" s="7"/>
      <c r="Q235" s="7"/>
    </row>
    <row r="236" ht="13.5" customHeight="1">
      <c r="A236" s="7"/>
      <c r="B236" s="7"/>
      <c r="C236" s="7"/>
      <c r="D236" s="7"/>
      <c r="E236" s="7"/>
      <c r="F236" s="7"/>
      <c r="G236" s="7"/>
      <c r="H236" s="7"/>
      <c r="I236" s="7"/>
      <c r="J236" s="7"/>
      <c r="K236" s="7"/>
      <c r="L236" s="7"/>
      <c r="M236" s="7"/>
      <c r="N236" s="7"/>
      <c r="O236" s="7"/>
      <c r="P236" s="7"/>
      <c r="Q236" s="7"/>
    </row>
    <row r="237" ht="13.5" customHeight="1">
      <c r="A237" s="7"/>
      <c r="B237" s="7"/>
      <c r="C237" s="7"/>
      <c r="D237" s="7"/>
      <c r="E237" s="7"/>
      <c r="F237" s="7"/>
      <c r="G237" s="7"/>
      <c r="H237" s="7"/>
      <c r="I237" s="7"/>
      <c r="J237" s="7"/>
      <c r="K237" s="7"/>
      <c r="L237" s="7"/>
      <c r="M237" s="7"/>
      <c r="N237" s="7"/>
      <c r="O237" s="7"/>
      <c r="P237" s="7"/>
      <c r="Q237" s="7"/>
    </row>
    <row r="238" ht="13.5" customHeight="1">
      <c r="A238" s="7"/>
      <c r="B238" s="7"/>
      <c r="C238" s="7"/>
      <c r="D238" s="7"/>
      <c r="E238" s="7"/>
      <c r="F238" s="7"/>
      <c r="G238" s="7"/>
      <c r="H238" s="7"/>
      <c r="I238" s="7"/>
      <c r="J238" s="7"/>
      <c r="K238" s="7"/>
      <c r="L238" s="7"/>
      <c r="M238" s="7"/>
      <c r="N238" s="7"/>
      <c r="O238" s="7"/>
      <c r="P238" s="7"/>
      <c r="Q238" s="7"/>
    </row>
    <row r="239" ht="13.5" customHeight="1">
      <c r="A239" s="7"/>
      <c r="B239" s="7"/>
      <c r="C239" s="7"/>
      <c r="D239" s="7"/>
      <c r="E239" s="7"/>
      <c r="F239" s="7"/>
      <c r="G239" s="7"/>
      <c r="H239" s="7"/>
      <c r="I239" s="7"/>
      <c r="J239" s="7"/>
      <c r="K239" s="7"/>
      <c r="L239" s="7"/>
      <c r="M239" s="7"/>
      <c r="N239" s="7"/>
      <c r="O239" s="7"/>
      <c r="P239" s="7"/>
      <c r="Q239" s="7"/>
    </row>
    <row r="240" ht="13.5" customHeight="1">
      <c r="A240" s="7"/>
      <c r="B240" s="7"/>
      <c r="C240" s="7"/>
      <c r="D240" s="7"/>
      <c r="E240" s="7"/>
      <c r="F240" s="7"/>
      <c r="G240" s="7"/>
      <c r="H240" s="7"/>
      <c r="I240" s="7"/>
      <c r="J240" s="7"/>
      <c r="K240" s="7"/>
      <c r="L240" s="7"/>
      <c r="M240" s="7"/>
      <c r="N240" s="7"/>
      <c r="O240" s="7"/>
      <c r="P240" s="7"/>
      <c r="Q240" s="7"/>
    </row>
    <row r="241" ht="13.5" customHeight="1">
      <c r="A241" s="7"/>
      <c r="B241" s="7"/>
      <c r="C241" s="7"/>
      <c r="D241" s="7"/>
      <c r="E241" s="7"/>
      <c r="F241" s="7"/>
      <c r="G241" s="7"/>
      <c r="H241" s="7"/>
      <c r="I241" s="7"/>
      <c r="J241" s="7"/>
      <c r="K241" s="7"/>
      <c r="L241" s="7"/>
      <c r="M241" s="7"/>
      <c r="N241" s="7"/>
      <c r="O241" s="7"/>
      <c r="P241" s="7"/>
      <c r="Q241" s="7"/>
    </row>
    <row r="242" ht="13.5" customHeight="1">
      <c r="A242" s="7"/>
      <c r="B242" s="7"/>
      <c r="C242" s="7"/>
      <c r="D242" s="7"/>
      <c r="E242" s="7"/>
      <c r="F242" s="7"/>
      <c r="G242" s="7"/>
      <c r="H242" s="7"/>
      <c r="I242" s="7"/>
      <c r="J242" s="7"/>
      <c r="K242" s="7"/>
      <c r="L242" s="7"/>
      <c r="M242" s="7"/>
      <c r="N242" s="7"/>
      <c r="O242" s="7"/>
      <c r="P242" s="7"/>
      <c r="Q242" s="7"/>
    </row>
    <row r="243" ht="13.5" customHeight="1">
      <c r="A243" s="7"/>
      <c r="B243" s="7"/>
      <c r="C243" s="7"/>
      <c r="D243" s="7"/>
      <c r="E243" s="7"/>
      <c r="F243" s="7"/>
      <c r="G243" s="7"/>
      <c r="H243" s="7"/>
      <c r="I243" s="7"/>
      <c r="J243" s="7"/>
      <c r="K243" s="7"/>
      <c r="L243" s="7"/>
      <c r="M243" s="7"/>
      <c r="N243" s="7"/>
      <c r="O243" s="7"/>
      <c r="P243" s="7"/>
      <c r="Q243" s="7"/>
    </row>
    <row r="244" ht="13.5" customHeight="1">
      <c r="A244" s="7"/>
      <c r="B244" s="7"/>
      <c r="C244" s="7"/>
      <c r="D244" s="7"/>
      <c r="E244" s="7"/>
      <c r="F244" s="7"/>
      <c r="G244" s="7"/>
      <c r="H244" s="7"/>
      <c r="I244" s="7"/>
      <c r="J244" s="7"/>
      <c r="K244" s="7"/>
      <c r="L244" s="7"/>
      <c r="M244" s="7"/>
      <c r="N244" s="7"/>
      <c r="O244" s="7"/>
      <c r="P244" s="7"/>
      <c r="Q244" s="7"/>
    </row>
    <row r="245" ht="13.5" customHeight="1">
      <c r="A245" s="7"/>
      <c r="B245" s="7"/>
      <c r="C245" s="7"/>
      <c r="D245" s="7"/>
      <c r="E245" s="7"/>
      <c r="F245" s="7"/>
      <c r="G245" s="7"/>
      <c r="H245" s="7"/>
      <c r="I245" s="7"/>
      <c r="J245" s="7"/>
      <c r="K245" s="7"/>
      <c r="L245" s="7"/>
      <c r="M245" s="7"/>
      <c r="N245" s="7"/>
      <c r="O245" s="7"/>
      <c r="P245" s="7"/>
      <c r="Q245" s="7"/>
    </row>
    <row r="246" ht="13.5" customHeight="1">
      <c r="A246" s="7"/>
      <c r="B246" s="7"/>
      <c r="C246" s="7"/>
      <c r="D246" s="7"/>
      <c r="E246" s="7"/>
      <c r="F246" s="7"/>
      <c r="G246" s="7"/>
      <c r="H246" s="7"/>
      <c r="I246" s="7"/>
      <c r="J246" s="7"/>
      <c r="K246" s="7"/>
      <c r="L246" s="7"/>
      <c r="M246" s="7"/>
      <c r="N246" s="7"/>
      <c r="O246" s="7"/>
      <c r="P246" s="7"/>
      <c r="Q246" s="7"/>
    </row>
    <row r="247" ht="13.5" customHeight="1">
      <c r="A247" s="7"/>
      <c r="B247" s="7"/>
      <c r="C247" s="7"/>
      <c r="D247" s="7"/>
      <c r="E247" s="7"/>
      <c r="F247" s="7"/>
      <c r="G247" s="7"/>
      <c r="H247" s="7"/>
      <c r="I247" s="7"/>
      <c r="J247" s="7"/>
      <c r="K247" s="7"/>
      <c r="L247" s="7"/>
      <c r="M247" s="7"/>
      <c r="N247" s="7"/>
      <c r="O247" s="7"/>
      <c r="P247" s="7"/>
      <c r="Q247" s="7"/>
    </row>
    <row r="248" ht="13.5" customHeight="1">
      <c r="A248" s="7"/>
      <c r="B248" s="7"/>
      <c r="C248" s="7"/>
      <c r="D248" s="7"/>
      <c r="E248" s="7"/>
      <c r="F248" s="7"/>
      <c r="G248" s="7"/>
      <c r="H248" s="7"/>
      <c r="I248" s="7"/>
      <c r="J248" s="7"/>
      <c r="K248" s="7"/>
      <c r="L248" s="7"/>
      <c r="M248" s="7"/>
      <c r="N248" s="7"/>
      <c r="O248" s="7"/>
      <c r="P248" s="7"/>
      <c r="Q248" s="7"/>
    </row>
    <row r="249" ht="13.5" customHeight="1">
      <c r="A249" s="7"/>
      <c r="B249" s="7"/>
      <c r="C249" s="7"/>
      <c r="D249" s="7"/>
      <c r="E249" s="7"/>
      <c r="F249" s="7"/>
      <c r="G249" s="7"/>
      <c r="H249" s="7"/>
      <c r="I249" s="7"/>
      <c r="J249" s="7"/>
      <c r="K249" s="7"/>
      <c r="L249" s="7"/>
      <c r="M249" s="7"/>
      <c r="N249" s="7"/>
      <c r="O249" s="7"/>
      <c r="P249" s="7"/>
      <c r="Q249" s="7"/>
    </row>
    <row r="250" ht="13.5" customHeight="1">
      <c r="A250" s="7"/>
      <c r="B250" s="7"/>
      <c r="C250" s="7"/>
      <c r="D250" s="7"/>
      <c r="E250" s="7"/>
      <c r="F250" s="7"/>
      <c r="G250" s="7"/>
      <c r="H250" s="7"/>
      <c r="I250" s="7"/>
      <c r="J250" s="7"/>
      <c r="K250" s="7"/>
      <c r="L250" s="7"/>
      <c r="M250" s="7"/>
      <c r="N250" s="7"/>
      <c r="O250" s="7"/>
      <c r="P250" s="7"/>
      <c r="Q250" s="7"/>
    </row>
    <row r="251" ht="13.5" customHeight="1">
      <c r="A251" s="7"/>
      <c r="B251" s="7"/>
      <c r="C251" s="7"/>
      <c r="D251" s="7"/>
      <c r="E251" s="7"/>
      <c r="F251" s="7"/>
      <c r="G251" s="7"/>
      <c r="H251" s="7"/>
      <c r="I251" s="7"/>
      <c r="J251" s="7"/>
      <c r="K251" s="7"/>
      <c r="L251" s="7"/>
      <c r="M251" s="7"/>
      <c r="N251" s="7"/>
      <c r="O251" s="7"/>
      <c r="P251" s="7"/>
      <c r="Q251" s="7"/>
    </row>
    <row r="252" ht="13.5" customHeight="1">
      <c r="A252" s="7"/>
      <c r="B252" s="7"/>
      <c r="C252" s="7"/>
      <c r="D252" s="7"/>
      <c r="E252" s="7"/>
      <c r="F252" s="7"/>
      <c r="G252" s="7"/>
      <c r="H252" s="7"/>
      <c r="I252" s="7"/>
      <c r="J252" s="7"/>
      <c r="K252" s="7"/>
      <c r="L252" s="7"/>
      <c r="M252" s="7"/>
      <c r="N252" s="7"/>
      <c r="O252" s="7"/>
      <c r="P252" s="7"/>
      <c r="Q252" s="7"/>
    </row>
    <row r="253" ht="13.5" customHeight="1">
      <c r="A253" s="7"/>
      <c r="B253" s="7"/>
      <c r="C253" s="7"/>
      <c r="D253" s="7"/>
      <c r="E253" s="7"/>
      <c r="F253" s="7"/>
      <c r="G253" s="7"/>
      <c r="H253" s="7"/>
      <c r="I253" s="7"/>
      <c r="J253" s="7"/>
      <c r="K253" s="7"/>
      <c r="L253" s="7"/>
      <c r="M253" s="7"/>
      <c r="N253" s="7"/>
      <c r="O253" s="7"/>
      <c r="P253" s="7"/>
      <c r="Q253" s="7"/>
    </row>
    <row r="254" ht="13.5" customHeight="1">
      <c r="A254" s="7"/>
      <c r="B254" s="7"/>
      <c r="C254" s="7"/>
      <c r="D254" s="7"/>
      <c r="E254" s="7"/>
      <c r="F254" s="7"/>
      <c r="G254" s="7"/>
      <c r="H254" s="7"/>
      <c r="I254" s="7"/>
      <c r="J254" s="7"/>
      <c r="K254" s="7"/>
      <c r="L254" s="7"/>
      <c r="M254" s="7"/>
      <c r="N254" s="7"/>
      <c r="O254" s="7"/>
      <c r="P254" s="7"/>
      <c r="Q254" s="7"/>
    </row>
    <row r="255" ht="13.5" customHeight="1">
      <c r="A255" s="7"/>
      <c r="B255" s="7"/>
      <c r="C255" s="7"/>
      <c r="D255" s="7"/>
      <c r="E255" s="7"/>
      <c r="F255" s="7"/>
      <c r="G255" s="7"/>
      <c r="H255" s="7"/>
      <c r="I255" s="7"/>
      <c r="J255" s="7"/>
      <c r="K255" s="7"/>
      <c r="L255" s="7"/>
      <c r="M255" s="7"/>
      <c r="N255" s="7"/>
      <c r="O255" s="7"/>
      <c r="P255" s="7"/>
      <c r="Q255" s="7"/>
    </row>
    <row r="256" ht="13.5" customHeight="1">
      <c r="A256" s="7"/>
      <c r="B256" s="7"/>
      <c r="C256" s="7"/>
      <c r="D256" s="7"/>
      <c r="E256" s="7"/>
      <c r="F256" s="7"/>
      <c r="G256" s="7"/>
      <c r="H256" s="7"/>
      <c r="I256" s="7"/>
      <c r="J256" s="7"/>
      <c r="K256" s="7"/>
      <c r="L256" s="7"/>
      <c r="M256" s="7"/>
      <c r="N256" s="7"/>
      <c r="O256" s="7"/>
      <c r="P256" s="7"/>
      <c r="Q256" s="7"/>
    </row>
    <row r="257" ht="13.5" customHeight="1">
      <c r="A257" s="7"/>
      <c r="B257" s="7"/>
      <c r="C257" s="7"/>
      <c r="D257" s="7"/>
      <c r="E257" s="7"/>
      <c r="F257" s="7"/>
      <c r="G257" s="7"/>
      <c r="H257" s="7"/>
      <c r="I257" s="7"/>
      <c r="J257" s="7"/>
      <c r="K257" s="7"/>
      <c r="L257" s="7"/>
      <c r="M257" s="7"/>
      <c r="N257" s="7"/>
      <c r="O257" s="7"/>
      <c r="P257" s="7"/>
      <c r="Q257" s="7"/>
    </row>
    <row r="258" ht="13.5" customHeight="1">
      <c r="A258" s="7"/>
      <c r="B258" s="7"/>
      <c r="C258" s="7"/>
      <c r="D258" s="7"/>
      <c r="E258" s="7"/>
      <c r="F258" s="7"/>
      <c r="G258" s="7"/>
      <c r="H258" s="7"/>
      <c r="I258" s="7"/>
      <c r="J258" s="7"/>
      <c r="K258" s="7"/>
      <c r="L258" s="7"/>
      <c r="M258" s="7"/>
      <c r="N258" s="7"/>
      <c r="O258" s="7"/>
      <c r="P258" s="7"/>
      <c r="Q258" s="7"/>
    </row>
    <row r="259" ht="13.5" customHeight="1">
      <c r="A259" s="7"/>
      <c r="B259" s="7"/>
      <c r="C259" s="7"/>
      <c r="D259" s="7"/>
      <c r="E259" s="7"/>
      <c r="F259" s="7"/>
      <c r="G259" s="7"/>
      <c r="H259" s="7"/>
      <c r="I259" s="7"/>
      <c r="J259" s="7"/>
      <c r="K259" s="7"/>
      <c r="L259" s="7"/>
      <c r="M259" s="7"/>
      <c r="N259" s="7"/>
      <c r="O259" s="7"/>
      <c r="P259" s="7"/>
      <c r="Q259" s="7"/>
    </row>
    <row r="260" ht="13.5" customHeight="1">
      <c r="A260" s="7"/>
      <c r="B260" s="7"/>
      <c r="C260" s="7"/>
      <c r="D260" s="7"/>
      <c r="E260" s="7"/>
      <c r="F260" s="7"/>
      <c r="G260" s="7"/>
      <c r="H260" s="7"/>
      <c r="I260" s="7"/>
      <c r="J260" s="7"/>
      <c r="K260" s="7"/>
      <c r="L260" s="7"/>
      <c r="M260" s="7"/>
      <c r="N260" s="7"/>
      <c r="O260" s="7"/>
      <c r="P260" s="7"/>
      <c r="Q260" s="7"/>
    </row>
    <row r="261" ht="13.5" customHeight="1">
      <c r="A261" s="7"/>
      <c r="B261" s="7"/>
      <c r="C261" s="7"/>
      <c r="D261" s="7"/>
      <c r="E261" s="7"/>
      <c r="F261" s="7"/>
      <c r="G261" s="7"/>
      <c r="H261" s="7"/>
      <c r="I261" s="7"/>
      <c r="J261" s="7"/>
      <c r="K261" s="7"/>
      <c r="L261" s="7"/>
      <c r="M261" s="7"/>
      <c r="N261" s="7"/>
      <c r="O261" s="7"/>
      <c r="P261" s="7"/>
      <c r="Q261" s="7"/>
    </row>
    <row r="262" ht="13.5" customHeight="1">
      <c r="A262" s="7"/>
      <c r="B262" s="7"/>
      <c r="C262" s="7"/>
      <c r="D262" s="7"/>
      <c r="E262" s="7"/>
      <c r="F262" s="7"/>
      <c r="G262" s="7"/>
      <c r="H262" s="7"/>
      <c r="I262" s="7"/>
      <c r="J262" s="7"/>
      <c r="K262" s="7"/>
      <c r="L262" s="7"/>
      <c r="M262" s="7"/>
      <c r="N262" s="7"/>
      <c r="O262" s="7"/>
      <c r="P262" s="7"/>
      <c r="Q262" s="7"/>
    </row>
    <row r="263" ht="13.5" customHeight="1">
      <c r="A263" s="7"/>
      <c r="B263" s="7"/>
      <c r="C263" s="7"/>
      <c r="D263" s="7"/>
      <c r="E263" s="7"/>
      <c r="F263" s="7"/>
      <c r="G263" s="7"/>
      <c r="H263" s="7"/>
      <c r="I263" s="7"/>
      <c r="J263" s="7"/>
      <c r="K263" s="7"/>
      <c r="L263" s="7"/>
      <c r="M263" s="7"/>
      <c r="N263" s="7"/>
      <c r="O263" s="7"/>
      <c r="P263" s="7"/>
      <c r="Q263" s="7"/>
    </row>
    <row r="264" ht="13.5" customHeight="1">
      <c r="A264" s="7"/>
      <c r="B264" s="7"/>
      <c r="C264" s="7"/>
      <c r="D264" s="7"/>
      <c r="E264" s="7"/>
      <c r="F264" s="7"/>
      <c r="G264" s="7"/>
      <c r="H264" s="7"/>
      <c r="I264" s="7"/>
      <c r="J264" s="7"/>
      <c r="K264" s="7"/>
      <c r="L264" s="7"/>
      <c r="M264" s="7"/>
      <c r="N264" s="7"/>
      <c r="O264" s="7"/>
      <c r="P264" s="7"/>
      <c r="Q264" s="7"/>
    </row>
    <row r="265" ht="13.5" customHeight="1">
      <c r="A265" s="7"/>
      <c r="B265" s="7"/>
      <c r="C265" s="7"/>
      <c r="D265" s="7"/>
      <c r="E265" s="7"/>
      <c r="F265" s="7"/>
      <c r="G265" s="7"/>
      <c r="H265" s="7"/>
      <c r="I265" s="7"/>
      <c r="J265" s="7"/>
      <c r="K265" s="7"/>
      <c r="L265" s="7"/>
      <c r="M265" s="7"/>
      <c r="N265" s="7"/>
      <c r="O265" s="7"/>
      <c r="P265" s="7"/>
      <c r="Q265" s="7"/>
    </row>
    <row r="266" ht="13.5" customHeight="1">
      <c r="A266" s="7"/>
      <c r="B266" s="7"/>
      <c r="C266" s="7"/>
      <c r="D266" s="7"/>
      <c r="E266" s="7"/>
      <c r="F266" s="7"/>
      <c r="G266" s="7"/>
      <c r="H266" s="7"/>
      <c r="I266" s="7"/>
      <c r="J266" s="7"/>
      <c r="K266" s="7"/>
      <c r="L266" s="7"/>
      <c r="M266" s="7"/>
      <c r="N266" s="7"/>
      <c r="O266" s="7"/>
      <c r="P266" s="7"/>
      <c r="Q266" s="7"/>
    </row>
    <row r="267" ht="13.5" customHeight="1">
      <c r="A267" s="7"/>
      <c r="B267" s="7"/>
      <c r="C267" s="7"/>
      <c r="D267" s="7"/>
      <c r="E267" s="7"/>
      <c r="F267" s="7"/>
      <c r="G267" s="7"/>
      <c r="H267" s="7"/>
      <c r="I267" s="7"/>
      <c r="J267" s="7"/>
      <c r="K267" s="7"/>
      <c r="L267" s="7"/>
      <c r="M267" s="7"/>
      <c r="N267" s="7"/>
      <c r="O267" s="7"/>
      <c r="P267" s="7"/>
      <c r="Q267" s="7"/>
    </row>
    <row r="268" ht="13.5" customHeight="1">
      <c r="A268" s="7"/>
      <c r="B268" s="7"/>
      <c r="C268" s="7"/>
      <c r="D268" s="7"/>
      <c r="E268" s="7"/>
      <c r="F268" s="7"/>
      <c r="G268" s="7"/>
      <c r="H268" s="7"/>
      <c r="I268" s="7"/>
      <c r="J268" s="7"/>
      <c r="K268" s="7"/>
      <c r="L268" s="7"/>
      <c r="M268" s="7"/>
      <c r="N268" s="7"/>
      <c r="O268" s="7"/>
      <c r="P268" s="7"/>
      <c r="Q268" s="7"/>
    </row>
    <row r="269" ht="13.5" customHeight="1">
      <c r="A269" s="7"/>
      <c r="B269" s="7"/>
      <c r="C269" s="7"/>
      <c r="D269" s="7"/>
      <c r="E269" s="7"/>
      <c r="F269" s="7"/>
      <c r="G269" s="7"/>
      <c r="H269" s="7"/>
      <c r="I269" s="7"/>
      <c r="J269" s="7"/>
      <c r="K269" s="7"/>
      <c r="L269" s="7"/>
      <c r="M269" s="7"/>
      <c r="N269" s="7"/>
      <c r="O269" s="7"/>
      <c r="P269" s="7"/>
      <c r="Q269" s="7"/>
    </row>
    <row r="270" ht="13.5" customHeight="1">
      <c r="A270" s="7"/>
      <c r="B270" s="7"/>
      <c r="C270" s="7"/>
      <c r="D270" s="7"/>
      <c r="E270" s="7"/>
      <c r="F270" s="7"/>
      <c r="G270" s="7"/>
      <c r="H270" s="7"/>
      <c r="I270" s="7"/>
      <c r="J270" s="7"/>
      <c r="K270" s="7"/>
      <c r="L270" s="7"/>
      <c r="M270" s="7"/>
      <c r="N270" s="7"/>
      <c r="O270" s="7"/>
      <c r="P270" s="7"/>
      <c r="Q270" s="7"/>
    </row>
    <row r="271" ht="13.5" customHeight="1">
      <c r="A271" s="7"/>
      <c r="B271" s="7"/>
      <c r="C271" s="7"/>
      <c r="D271" s="7"/>
      <c r="E271" s="7"/>
      <c r="F271" s="7"/>
      <c r="G271" s="7"/>
      <c r="H271" s="7"/>
      <c r="I271" s="7"/>
      <c r="J271" s="7"/>
      <c r="K271" s="7"/>
      <c r="L271" s="7"/>
      <c r="M271" s="7"/>
      <c r="N271" s="7"/>
      <c r="O271" s="7"/>
      <c r="P271" s="7"/>
      <c r="Q271" s="7"/>
    </row>
    <row r="272" ht="13.5" customHeight="1">
      <c r="A272" s="7"/>
      <c r="B272" s="7"/>
      <c r="C272" s="7"/>
      <c r="D272" s="7"/>
      <c r="E272" s="7"/>
      <c r="F272" s="7"/>
      <c r="G272" s="7"/>
      <c r="H272" s="7"/>
      <c r="I272" s="7"/>
      <c r="J272" s="7"/>
      <c r="K272" s="7"/>
      <c r="L272" s="7"/>
      <c r="M272" s="7"/>
      <c r="N272" s="7"/>
      <c r="O272" s="7"/>
      <c r="P272" s="7"/>
      <c r="Q272" s="7"/>
    </row>
    <row r="273" ht="13.5" customHeight="1">
      <c r="A273" s="7"/>
      <c r="B273" s="7"/>
      <c r="C273" s="7"/>
      <c r="D273" s="7"/>
      <c r="E273" s="7"/>
      <c r="F273" s="7"/>
      <c r="G273" s="7"/>
      <c r="H273" s="7"/>
      <c r="I273" s="7"/>
      <c r="J273" s="7"/>
      <c r="K273" s="7"/>
      <c r="L273" s="7"/>
      <c r="M273" s="7"/>
      <c r="N273" s="7"/>
      <c r="O273" s="7"/>
      <c r="P273" s="7"/>
      <c r="Q273" s="7"/>
    </row>
    <row r="274" ht="13.5" customHeight="1">
      <c r="A274" s="7"/>
      <c r="B274" s="7"/>
      <c r="C274" s="7"/>
      <c r="D274" s="7"/>
      <c r="E274" s="7"/>
      <c r="F274" s="7"/>
      <c r="G274" s="7"/>
      <c r="H274" s="7"/>
      <c r="I274" s="7"/>
      <c r="J274" s="7"/>
      <c r="K274" s="7"/>
      <c r="L274" s="7"/>
      <c r="M274" s="7"/>
      <c r="N274" s="7"/>
      <c r="O274" s="7"/>
      <c r="P274" s="7"/>
      <c r="Q274" s="7"/>
    </row>
    <row r="275" ht="13.5" customHeight="1">
      <c r="A275" s="7"/>
      <c r="B275" s="7"/>
      <c r="C275" s="7"/>
      <c r="D275" s="7"/>
      <c r="E275" s="7"/>
      <c r="F275" s="7"/>
      <c r="G275" s="7"/>
      <c r="H275" s="7"/>
      <c r="I275" s="7"/>
      <c r="J275" s="7"/>
      <c r="K275" s="7"/>
      <c r="L275" s="7"/>
      <c r="M275" s="7"/>
      <c r="N275" s="7"/>
      <c r="O275" s="7"/>
      <c r="P275" s="7"/>
      <c r="Q275" s="7"/>
    </row>
    <row r="276" ht="13.5" customHeight="1">
      <c r="A276" s="7"/>
      <c r="B276" s="7"/>
      <c r="C276" s="7"/>
      <c r="D276" s="7"/>
      <c r="E276" s="7"/>
      <c r="F276" s="7"/>
      <c r="G276" s="7"/>
      <c r="H276" s="7"/>
      <c r="I276" s="7"/>
      <c r="J276" s="7"/>
      <c r="K276" s="7"/>
      <c r="L276" s="7"/>
      <c r="M276" s="7"/>
      <c r="N276" s="7"/>
      <c r="O276" s="7"/>
      <c r="P276" s="7"/>
      <c r="Q276" s="7"/>
    </row>
    <row r="277" ht="13.5" customHeight="1">
      <c r="A277" s="7"/>
      <c r="B277" s="7"/>
      <c r="C277" s="7"/>
      <c r="D277" s="7"/>
      <c r="E277" s="7"/>
      <c r="F277" s="7"/>
      <c r="G277" s="7"/>
      <c r="H277" s="7"/>
      <c r="I277" s="7"/>
      <c r="J277" s="7"/>
      <c r="K277" s="7"/>
      <c r="L277" s="7"/>
      <c r="M277" s="7"/>
      <c r="N277" s="7"/>
      <c r="O277" s="7"/>
      <c r="P277" s="7"/>
      <c r="Q277" s="7"/>
    </row>
    <row r="278" ht="13.5" customHeight="1">
      <c r="A278" s="7"/>
      <c r="B278" s="7"/>
      <c r="C278" s="7"/>
      <c r="D278" s="7"/>
      <c r="E278" s="7"/>
      <c r="F278" s="7"/>
      <c r="G278" s="7"/>
      <c r="H278" s="7"/>
      <c r="I278" s="7"/>
      <c r="J278" s="7"/>
      <c r="K278" s="7"/>
      <c r="L278" s="7"/>
      <c r="M278" s="7"/>
      <c r="N278" s="7"/>
      <c r="O278" s="7"/>
      <c r="P278" s="7"/>
      <c r="Q278" s="7"/>
    </row>
    <row r="279" ht="13.5" customHeight="1">
      <c r="A279" s="7"/>
      <c r="B279" s="7"/>
      <c r="C279" s="7"/>
      <c r="D279" s="7"/>
      <c r="E279" s="7"/>
      <c r="F279" s="7"/>
      <c r="G279" s="7"/>
      <c r="H279" s="7"/>
      <c r="I279" s="7"/>
      <c r="J279" s="7"/>
      <c r="K279" s="7"/>
      <c r="L279" s="7"/>
      <c r="M279" s="7"/>
      <c r="N279" s="7"/>
      <c r="O279" s="7"/>
      <c r="P279" s="7"/>
      <c r="Q279" s="7"/>
    </row>
    <row r="280" ht="13.5" customHeight="1">
      <c r="A280" s="7"/>
      <c r="B280" s="7"/>
      <c r="C280" s="7"/>
      <c r="D280" s="7"/>
      <c r="E280" s="7"/>
      <c r="F280" s="7"/>
      <c r="G280" s="7"/>
      <c r="H280" s="7"/>
      <c r="I280" s="7"/>
      <c r="J280" s="7"/>
      <c r="K280" s="7"/>
      <c r="L280" s="7"/>
      <c r="M280" s="7"/>
      <c r="N280" s="7"/>
      <c r="O280" s="7"/>
      <c r="P280" s="7"/>
      <c r="Q280" s="7"/>
    </row>
    <row r="281" ht="13.5" customHeight="1">
      <c r="A281" s="7"/>
      <c r="B281" s="7"/>
      <c r="C281" s="7"/>
      <c r="D281" s="7"/>
      <c r="E281" s="7"/>
      <c r="F281" s="7"/>
      <c r="G281" s="7"/>
      <c r="H281" s="7"/>
      <c r="I281" s="7"/>
      <c r="J281" s="7"/>
      <c r="K281" s="7"/>
      <c r="L281" s="7"/>
      <c r="M281" s="7"/>
      <c r="N281" s="7"/>
      <c r="O281" s="7"/>
      <c r="P281" s="7"/>
      <c r="Q281" s="7"/>
    </row>
    <row r="282" ht="13.5" customHeight="1">
      <c r="A282" s="7"/>
      <c r="B282" s="7"/>
      <c r="C282" s="7"/>
      <c r="D282" s="7"/>
      <c r="E282" s="7"/>
      <c r="F282" s="7"/>
      <c r="G282" s="7"/>
      <c r="H282" s="7"/>
      <c r="I282" s="7"/>
      <c r="J282" s="7"/>
      <c r="K282" s="7"/>
      <c r="L282" s="7"/>
      <c r="M282" s="7"/>
      <c r="N282" s="7"/>
      <c r="O282" s="7"/>
      <c r="P282" s="7"/>
      <c r="Q282" s="7"/>
    </row>
    <row r="283" ht="13.5" customHeight="1">
      <c r="A283" s="7"/>
      <c r="B283" s="7"/>
      <c r="C283" s="7"/>
      <c r="D283" s="7"/>
      <c r="E283" s="7"/>
      <c r="F283" s="7"/>
      <c r="G283" s="7"/>
      <c r="H283" s="7"/>
      <c r="I283" s="7"/>
      <c r="J283" s="7"/>
      <c r="K283" s="7"/>
      <c r="L283" s="7"/>
      <c r="M283" s="7"/>
      <c r="N283" s="7"/>
      <c r="O283" s="7"/>
      <c r="P283" s="7"/>
      <c r="Q283" s="7"/>
    </row>
    <row r="284" ht="13.5" customHeight="1">
      <c r="A284" s="7"/>
      <c r="B284" s="7"/>
      <c r="C284" s="7"/>
      <c r="D284" s="7"/>
      <c r="E284" s="7"/>
      <c r="F284" s="7"/>
      <c r="G284" s="7"/>
      <c r="H284" s="7"/>
      <c r="I284" s="7"/>
      <c r="J284" s="7"/>
      <c r="K284" s="7"/>
      <c r="L284" s="7"/>
      <c r="M284" s="7"/>
      <c r="N284" s="7"/>
      <c r="O284" s="7"/>
      <c r="P284" s="7"/>
      <c r="Q284" s="7"/>
    </row>
    <row r="285" ht="13.5" customHeight="1">
      <c r="A285" s="7"/>
      <c r="B285" s="7"/>
      <c r="C285" s="7"/>
      <c r="D285" s="7"/>
      <c r="E285" s="7"/>
      <c r="F285" s="7"/>
      <c r="G285" s="7"/>
      <c r="H285" s="7"/>
      <c r="I285" s="7"/>
      <c r="J285" s="7"/>
      <c r="K285" s="7"/>
      <c r="L285" s="7"/>
      <c r="M285" s="7"/>
      <c r="N285" s="7"/>
      <c r="O285" s="7"/>
      <c r="P285" s="7"/>
      <c r="Q285" s="7"/>
    </row>
    <row r="286" ht="13.5" customHeight="1">
      <c r="A286" s="7"/>
      <c r="B286" s="7"/>
      <c r="C286" s="7"/>
      <c r="D286" s="7"/>
      <c r="E286" s="7"/>
      <c r="F286" s="7"/>
      <c r="G286" s="7"/>
      <c r="H286" s="7"/>
      <c r="I286" s="7"/>
      <c r="J286" s="7"/>
      <c r="K286" s="7"/>
      <c r="L286" s="7"/>
      <c r="M286" s="7"/>
      <c r="N286" s="7"/>
      <c r="O286" s="7"/>
      <c r="P286" s="7"/>
      <c r="Q286" s="7"/>
    </row>
    <row r="287" ht="13.5" customHeight="1">
      <c r="A287" s="7"/>
      <c r="B287" s="7"/>
      <c r="C287" s="7"/>
      <c r="D287" s="7"/>
      <c r="E287" s="7"/>
      <c r="F287" s="7"/>
      <c r="G287" s="7"/>
      <c r="H287" s="7"/>
      <c r="I287" s="7"/>
      <c r="J287" s="7"/>
      <c r="K287" s="7"/>
      <c r="L287" s="7"/>
      <c r="M287" s="7"/>
      <c r="N287" s="7"/>
      <c r="O287" s="7"/>
      <c r="P287" s="7"/>
      <c r="Q287" s="7"/>
    </row>
    <row r="288" ht="13.5" customHeight="1">
      <c r="A288" s="7"/>
      <c r="B288" s="7"/>
      <c r="C288" s="7"/>
      <c r="D288" s="7"/>
      <c r="E288" s="7"/>
      <c r="F288" s="7"/>
      <c r="G288" s="7"/>
      <c r="H288" s="7"/>
      <c r="I288" s="7"/>
      <c r="J288" s="7"/>
      <c r="K288" s="7"/>
      <c r="L288" s="7"/>
      <c r="M288" s="7"/>
      <c r="N288" s="7"/>
      <c r="O288" s="7"/>
      <c r="P288" s="7"/>
      <c r="Q288" s="7"/>
    </row>
    <row r="289" ht="13.5" customHeight="1">
      <c r="A289" s="7"/>
      <c r="B289" s="7"/>
      <c r="C289" s="7"/>
      <c r="D289" s="7"/>
      <c r="E289" s="7"/>
      <c r="F289" s="7"/>
      <c r="G289" s="7"/>
      <c r="H289" s="7"/>
      <c r="I289" s="7"/>
      <c r="J289" s="7"/>
      <c r="K289" s="7"/>
      <c r="L289" s="7"/>
      <c r="M289" s="7"/>
      <c r="N289" s="7"/>
      <c r="O289" s="7"/>
      <c r="P289" s="7"/>
      <c r="Q289" s="7"/>
    </row>
    <row r="290" ht="13.5" customHeight="1">
      <c r="A290" s="7"/>
      <c r="B290" s="7"/>
      <c r="C290" s="7"/>
      <c r="D290" s="7"/>
      <c r="E290" s="7"/>
      <c r="F290" s="7"/>
      <c r="G290" s="7"/>
      <c r="H290" s="7"/>
      <c r="I290" s="7"/>
      <c r="J290" s="7"/>
      <c r="K290" s="7"/>
      <c r="L290" s="7"/>
      <c r="M290" s="7"/>
      <c r="N290" s="7"/>
      <c r="O290" s="7"/>
      <c r="P290" s="7"/>
      <c r="Q290" s="7"/>
    </row>
    <row r="291" ht="13.5" customHeight="1">
      <c r="A291" s="7"/>
      <c r="B291" s="7"/>
      <c r="C291" s="7"/>
      <c r="D291" s="7"/>
      <c r="E291" s="7"/>
      <c r="F291" s="7"/>
      <c r="G291" s="7"/>
      <c r="H291" s="7"/>
      <c r="I291" s="7"/>
      <c r="J291" s="7"/>
      <c r="K291" s="7"/>
      <c r="L291" s="7"/>
      <c r="M291" s="7"/>
      <c r="N291" s="7"/>
      <c r="O291" s="7"/>
      <c r="P291" s="7"/>
      <c r="Q291" s="7"/>
    </row>
    <row r="292" ht="13.5" customHeight="1">
      <c r="A292" s="7"/>
      <c r="B292" s="7"/>
      <c r="C292" s="7"/>
      <c r="D292" s="7"/>
      <c r="E292" s="7"/>
      <c r="F292" s="7"/>
      <c r="G292" s="7"/>
      <c r="H292" s="7"/>
      <c r="I292" s="7"/>
      <c r="J292" s="7"/>
      <c r="K292" s="7"/>
      <c r="L292" s="7"/>
      <c r="M292" s="7"/>
      <c r="N292" s="7"/>
      <c r="O292" s="7"/>
      <c r="P292" s="7"/>
      <c r="Q292" s="7"/>
    </row>
    <row r="293" ht="13.5" customHeight="1">
      <c r="A293" s="7"/>
      <c r="B293" s="7"/>
      <c r="C293" s="7"/>
      <c r="D293" s="7"/>
      <c r="E293" s="7"/>
      <c r="F293" s="7"/>
      <c r="G293" s="7"/>
      <c r="H293" s="7"/>
      <c r="I293" s="7"/>
      <c r="J293" s="7"/>
      <c r="K293" s="7"/>
      <c r="L293" s="7"/>
      <c r="M293" s="7"/>
      <c r="N293" s="7"/>
      <c r="O293" s="7"/>
      <c r="P293" s="7"/>
      <c r="Q293" s="7"/>
    </row>
    <row r="294" ht="13.5" customHeight="1">
      <c r="A294" s="7"/>
      <c r="B294" s="7"/>
      <c r="C294" s="7"/>
      <c r="D294" s="7"/>
      <c r="E294" s="7"/>
      <c r="F294" s="7"/>
      <c r="G294" s="7"/>
      <c r="H294" s="7"/>
      <c r="I294" s="7"/>
      <c r="J294" s="7"/>
      <c r="K294" s="7"/>
      <c r="L294" s="7"/>
      <c r="M294" s="7"/>
      <c r="N294" s="7"/>
      <c r="O294" s="7"/>
      <c r="P294" s="7"/>
      <c r="Q294" s="7"/>
    </row>
    <row r="295" ht="13.5" customHeight="1">
      <c r="A295" s="7"/>
      <c r="B295" s="7"/>
      <c r="C295" s="7"/>
      <c r="D295" s="7"/>
      <c r="E295" s="7"/>
      <c r="F295" s="7"/>
      <c r="G295" s="7"/>
      <c r="H295" s="7"/>
      <c r="I295" s="7"/>
      <c r="J295" s="7"/>
      <c r="K295" s="7"/>
      <c r="L295" s="7"/>
      <c r="M295" s="7"/>
      <c r="N295" s="7"/>
      <c r="O295" s="7"/>
      <c r="P295" s="7"/>
      <c r="Q295" s="7"/>
    </row>
    <row r="296" ht="13.5" customHeight="1">
      <c r="A296" s="7"/>
      <c r="B296" s="7"/>
      <c r="C296" s="7"/>
      <c r="D296" s="7"/>
      <c r="E296" s="7"/>
      <c r="F296" s="7"/>
      <c r="G296" s="7"/>
      <c r="H296" s="7"/>
      <c r="I296" s="7"/>
      <c r="J296" s="7"/>
      <c r="K296" s="7"/>
      <c r="L296" s="7"/>
      <c r="M296" s="7"/>
      <c r="N296" s="7"/>
      <c r="O296" s="7"/>
      <c r="P296" s="7"/>
      <c r="Q296" s="7"/>
    </row>
    <row r="297" ht="13.5" customHeight="1">
      <c r="A297" s="7"/>
      <c r="B297" s="7"/>
      <c r="C297" s="7"/>
      <c r="D297" s="7"/>
      <c r="E297" s="7"/>
      <c r="F297" s="7"/>
      <c r="G297" s="7"/>
      <c r="H297" s="7"/>
      <c r="I297" s="7"/>
      <c r="J297" s="7"/>
      <c r="K297" s="7"/>
      <c r="L297" s="7"/>
      <c r="M297" s="7"/>
      <c r="N297" s="7"/>
      <c r="O297" s="7"/>
      <c r="P297" s="7"/>
      <c r="Q297" s="7"/>
    </row>
    <row r="298" ht="13.5" customHeight="1">
      <c r="A298" s="7"/>
      <c r="B298" s="7"/>
      <c r="C298" s="7"/>
      <c r="D298" s="7"/>
      <c r="E298" s="7"/>
      <c r="F298" s="7"/>
      <c r="G298" s="7"/>
      <c r="H298" s="7"/>
      <c r="I298" s="7"/>
      <c r="J298" s="7"/>
      <c r="K298" s="7"/>
      <c r="L298" s="7"/>
      <c r="M298" s="7"/>
      <c r="N298" s="7"/>
      <c r="O298" s="7"/>
      <c r="P298" s="7"/>
      <c r="Q298" s="7"/>
    </row>
    <row r="299" ht="13.5" customHeight="1">
      <c r="A299" s="7"/>
      <c r="B299" s="7"/>
      <c r="C299" s="7"/>
      <c r="D299" s="7"/>
      <c r="E299" s="7"/>
      <c r="F299" s="7"/>
      <c r="G299" s="7"/>
      <c r="H299" s="7"/>
      <c r="I299" s="7"/>
      <c r="J299" s="7"/>
      <c r="K299" s="7"/>
      <c r="L299" s="7"/>
      <c r="M299" s="7"/>
      <c r="N299" s="7"/>
      <c r="O299" s="7"/>
      <c r="P299" s="7"/>
      <c r="Q299" s="7"/>
    </row>
    <row r="300" ht="13.5" customHeight="1">
      <c r="A300" s="7"/>
      <c r="B300" s="7"/>
      <c r="C300" s="7"/>
      <c r="D300" s="7"/>
      <c r="E300" s="7"/>
      <c r="F300" s="7"/>
      <c r="G300" s="7"/>
      <c r="H300" s="7"/>
      <c r="I300" s="7"/>
      <c r="J300" s="7"/>
      <c r="K300" s="7"/>
      <c r="L300" s="7"/>
      <c r="M300" s="7"/>
      <c r="N300" s="7"/>
      <c r="O300" s="7"/>
      <c r="P300" s="7"/>
      <c r="Q300" s="7"/>
    </row>
    <row r="301" ht="13.5" customHeight="1">
      <c r="A301" s="7"/>
      <c r="B301" s="7"/>
      <c r="C301" s="7"/>
      <c r="D301" s="7"/>
      <c r="E301" s="7"/>
      <c r="F301" s="7"/>
      <c r="G301" s="7"/>
      <c r="H301" s="7"/>
      <c r="I301" s="7"/>
      <c r="J301" s="7"/>
      <c r="K301" s="7"/>
      <c r="L301" s="7"/>
      <c r="M301" s="7"/>
      <c r="N301" s="7"/>
      <c r="O301" s="7"/>
      <c r="P301" s="7"/>
      <c r="Q301" s="7"/>
    </row>
    <row r="302" ht="13.5" customHeight="1">
      <c r="A302" s="7"/>
      <c r="B302" s="7"/>
      <c r="C302" s="7"/>
      <c r="D302" s="7"/>
      <c r="E302" s="7"/>
      <c r="F302" s="7"/>
      <c r="G302" s="7"/>
      <c r="H302" s="7"/>
      <c r="I302" s="7"/>
      <c r="J302" s="7"/>
      <c r="K302" s="7"/>
      <c r="L302" s="7"/>
      <c r="M302" s="7"/>
      <c r="N302" s="7"/>
      <c r="O302" s="7"/>
      <c r="P302" s="7"/>
      <c r="Q302" s="7"/>
    </row>
    <row r="303" ht="13.5" customHeight="1">
      <c r="A303" s="7"/>
      <c r="B303" s="7"/>
      <c r="C303" s="7"/>
      <c r="D303" s="7"/>
      <c r="E303" s="7"/>
      <c r="F303" s="7"/>
      <c r="G303" s="7"/>
      <c r="H303" s="7"/>
      <c r="I303" s="7"/>
      <c r="J303" s="7"/>
      <c r="K303" s="7"/>
      <c r="L303" s="7"/>
      <c r="M303" s="7"/>
      <c r="N303" s="7"/>
      <c r="O303" s="7"/>
      <c r="P303" s="7"/>
      <c r="Q303" s="7"/>
    </row>
    <row r="304" ht="13.5" customHeight="1">
      <c r="A304" s="7"/>
      <c r="B304" s="7"/>
      <c r="C304" s="7"/>
      <c r="D304" s="7"/>
      <c r="E304" s="7"/>
      <c r="F304" s="7"/>
      <c r="G304" s="7"/>
      <c r="H304" s="7"/>
      <c r="I304" s="7"/>
      <c r="J304" s="7"/>
      <c r="K304" s="7"/>
      <c r="L304" s="7"/>
      <c r="M304" s="7"/>
      <c r="N304" s="7"/>
      <c r="O304" s="7"/>
      <c r="P304" s="7"/>
      <c r="Q304" s="7"/>
    </row>
    <row r="305" ht="13.5" customHeight="1">
      <c r="A305" s="7"/>
      <c r="B305" s="7"/>
      <c r="C305" s="7"/>
      <c r="D305" s="7"/>
      <c r="E305" s="7"/>
      <c r="F305" s="7"/>
      <c r="G305" s="7"/>
      <c r="H305" s="7"/>
      <c r="I305" s="7"/>
      <c r="J305" s="7"/>
      <c r="K305" s="7"/>
      <c r="L305" s="7"/>
      <c r="M305" s="7"/>
      <c r="N305" s="7"/>
      <c r="O305" s="7"/>
      <c r="P305" s="7"/>
      <c r="Q305" s="7"/>
    </row>
    <row r="306" ht="13.5" customHeight="1">
      <c r="A306" s="7"/>
      <c r="B306" s="7"/>
      <c r="C306" s="7"/>
      <c r="D306" s="7"/>
      <c r="E306" s="7"/>
      <c r="F306" s="7"/>
      <c r="G306" s="7"/>
      <c r="H306" s="7"/>
      <c r="I306" s="7"/>
      <c r="J306" s="7"/>
      <c r="K306" s="7"/>
      <c r="L306" s="7"/>
      <c r="M306" s="7"/>
      <c r="N306" s="7"/>
      <c r="O306" s="7"/>
      <c r="P306" s="7"/>
      <c r="Q306" s="7"/>
    </row>
    <row r="307" ht="13.5" customHeight="1">
      <c r="A307" s="7"/>
      <c r="B307" s="7"/>
      <c r="C307" s="7"/>
      <c r="D307" s="7"/>
      <c r="E307" s="7"/>
      <c r="F307" s="7"/>
      <c r="G307" s="7"/>
      <c r="H307" s="7"/>
      <c r="I307" s="7"/>
      <c r="J307" s="7"/>
      <c r="K307" s="7"/>
      <c r="L307" s="7"/>
      <c r="M307" s="7"/>
      <c r="N307" s="7"/>
      <c r="O307" s="7"/>
      <c r="P307" s="7"/>
      <c r="Q307" s="7"/>
    </row>
    <row r="308" ht="13.5" customHeight="1">
      <c r="A308" s="7"/>
      <c r="B308" s="7"/>
      <c r="C308" s="7"/>
      <c r="D308" s="7"/>
      <c r="E308" s="7"/>
      <c r="F308" s="7"/>
      <c r="G308" s="7"/>
      <c r="H308" s="7"/>
      <c r="I308" s="7"/>
      <c r="J308" s="7"/>
      <c r="K308" s="7"/>
      <c r="L308" s="7"/>
      <c r="M308" s="7"/>
      <c r="N308" s="7"/>
      <c r="O308" s="7"/>
      <c r="P308" s="7"/>
      <c r="Q308" s="7"/>
    </row>
    <row r="309" ht="13.5" customHeight="1">
      <c r="A309" s="7"/>
      <c r="B309" s="7"/>
      <c r="C309" s="7"/>
      <c r="D309" s="7"/>
      <c r="E309" s="7"/>
      <c r="F309" s="7"/>
      <c r="G309" s="7"/>
      <c r="H309" s="7"/>
      <c r="I309" s="7"/>
      <c r="J309" s="7"/>
      <c r="K309" s="7"/>
      <c r="L309" s="7"/>
      <c r="M309" s="7"/>
      <c r="N309" s="7"/>
      <c r="O309" s="7"/>
      <c r="P309" s="7"/>
      <c r="Q309" s="7"/>
    </row>
    <row r="310" ht="13.5" customHeight="1">
      <c r="A310" s="7"/>
      <c r="B310" s="7"/>
      <c r="C310" s="7"/>
      <c r="D310" s="7"/>
      <c r="E310" s="7"/>
      <c r="F310" s="7"/>
      <c r="G310" s="7"/>
      <c r="H310" s="7"/>
      <c r="I310" s="7"/>
      <c r="J310" s="7"/>
      <c r="K310" s="7"/>
      <c r="L310" s="7"/>
      <c r="M310" s="7"/>
      <c r="N310" s="7"/>
      <c r="O310" s="7"/>
      <c r="P310" s="7"/>
      <c r="Q310" s="7"/>
    </row>
    <row r="311" ht="13.5" customHeight="1">
      <c r="A311" s="7"/>
      <c r="B311" s="7"/>
      <c r="C311" s="7"/>
      <c r="D311" s="7"/>
      <c r="E311" s="7"/>
      <c r="F311" s="7"/>
      <c r="G311" s="7"/>
      <c r="H311" s="7"/>
      <c r="I311" s="7"/>
      <c r="J311" s="7"/>
      <c r="K311" s="7"/>
      <c r="L311" s="7"/>
      <c r="M311" s="7"/>
      <c r="N311" s="7"/>
      <c r="O311" s="7"/>
      <c r="P311" s="7"/>
      <c r="Q311" s="7"/>
    </row>
    <row r="312" ht="13.5" customHeight="1">
      <c r="A312" s="7"/>
      <c r="B312" s="7"/>
      <c r="C312" s="7"/>
      <c r="D312" s="7"/>
      <c r="E312" s="7"/>
      <c r="F312" s="7"/>
      <c r="G312" s="7"/>
      <c r="H312" s="7"/>
      <c r="I312" s="7"/>
      <c r="J312" s="7"/>
      <c r="K312" s="7"/>
      <c r="L312" s="7"/>
      <c r="M312" s="7"/>
      <c r="N312" s="7"/>
      <c r="O312" s="7"/>
      <c r="P312" s="7"/>
      <c r="Q312" s="7"/>
    </row>
    <row r="313" ht="13.5" customHeight="1">
      <c r="A313" s="7"/>
      <c r="B313" s="7"/>
      <c r="C313" s="7"/>
      <c r="D313" s="7"/>
      <c r="E313" s="7"/>
      <c r="F313" s="7"/>
      <c r="G313" s="7"/>
      <c r="H313" s="7"/>
      <c r="I313" s="7"/>
      <c r="J313" s="7"/>
      <c r="K313" s="7"/>
      <c r="L313" s="7"/>
      <c r="M313" s="7"/>
      <c r="N313" s="7"/>
      <c r="O313" s="7"/>
      <c r="P313" s="7"/>
      <c r="Q313" s="7"/>
    </row>
    <row r="314" ht="13.5" customHeight="1">
      <c r="A314" s="7"/>
      <c r="B314" s="7"/>
      <c r="C314" s="7"/>
      <c r="D314" s="7"/>
      <c r="E314" s="7"/>
      <c r="F314" s="7"/>
      <c r="G314" s="7"/>
      <c r="H314" s="7"/>
      <c r="I314" s="7"/>
      <c r="J314" s="7"/>
      <c r="K314" s="7"/>
      <c r="L314" s="7"/>
      <c r="M314" s="7"/>
      <c r="N314" s="7"/>
      <c r="O314" s="7"/>
      <c r="P314" s="7"/>
      <c r="Q314" s="7"/>
    </row>
    <row r="315" ht="13.5" customHeight="1">
      <c r="A315" s="7"/>
      <c r="B315" s="7"/>
      <c r="C315" s="7"/>
      <c r="D315" s="7"/>
      <c r="E315" s="7"/>
      <c r="F315" s="7"/>
      <c r="G315" s="7"/>
      <c r="H315" s="7"/>
      <c r="I315" s="7"/>
      <c r="J315" s="7"/>
      <c r="K315" s="7"/>
      <c r="L315" s="7"/>
      <c r="M315" s="7"/>
      <c r="N315" s="7"/>
      <c r="O315" s="7"/>
      <c r="P315" s="7"/>
      <c r="Q315" s="7"/>
    </row>
    <row r="316" ht="13.5" customHeight="1">
      <c r="A316" s="7"/>
      <c r="B316" s="7"/>
      <c r="C316" s="7"/>
      <c r="D316" s="7"/>
      <c r="E316" s="7"/>
      <c r="F316" s="7"/>
      <c r="G316" s="7"/>
      <c r="H316" s="7"/>
      <c r="I316" s="7"/>
      <c r="J316" s="7"/>
      <c r="K316" s="7"/>
      <c r="L316" s="7"/>
      <c r="M316" s="7"/>
      <c r="N316" s="7"/>
      <c r="O316" s="7"/>
      <c r="P316" s="7"/>
      <c r="Q316" s="7"/>
    </row>
    <row r="317" ht="13.5" customHeight="1">
      <c r="A317" s="7"/>
      <c r="B317" s="7"/>
      <c r="C317" s="7"/>
      <c r="D317" s="7"/>
      <c r="E317" s="7"/>
      <c r="F317" s="7"/>
      <c r="G317" s="7"/>
      <c r="H317" s="7"/>
      <c r="I317" s="7"/>
      <c r="J317" s="7"/>
      <c r="K317" s="7"/>
      <c r="L317" s="7"/>
      <c r="M317" s="7"/>
      <c r="N317" s="7"/>
      <c r="O317" s="7"/>
      <c r="P317" s="7"/>
      <c r="Q317" s="7"/>
    </row>
    <row r="318" ht="13.5" customHeight="1">
      <c r="A318" s="7"/>
      <c r="B318" s="7"/>
      <c r="C318" s="7"/>
      <c r="D318" s="7"/>
      <c r="E318" s="7"/>
      <c r="F318" s="7"/>
      <c r="G318" s="7"/>
      <c r="H318" s="7"/>
      <c r="I318" s="7"/>
      <c r="J318" s="7"/>
      <c r="K318" s="7"/>
      <c r="L318" s="7"/>
      <c r="M318" s="7"/>
      <c r="N318" s="7"/>
      <c r="O318" s="7"/>
      <c r="P318" s="7"/>
      <c r="Q318" s="7"/>
    </row>
    <row r="319" ht="13.5" customHeight="1">
      <c r="A319" s="7"/>
      <c r="B319" s="7"/>
      <c r="C319" s="7"/>
      <c r="D319" s="7"/>
      <c r="E319" s="7"/>
      <c r="F319" s="7"/>
      <c r="G319" s="7"/>
      <c r="H319" s="7"/>
      <c r="I319" s="7"/>
      <c r="J319" s="7"/>
      <c r="K319" s="7"/>
      <c r="L319" s="7"/>
      <c r="M319" s="7"/>
      <c r="N319" s="7"/>
      <c r="O319" s="7"/>
      <c r="P319" s="7"/>
      <c r="Q319" s="7"/>
    </row>
    <row r="320" ht="13.5" customHeight="1">
      <c r="A320" s="7"/>
      <c r="B320" s="7"/>
      <c r="C320" s="7"/>
      <c r="D320" s="7"/>
      <c r="E320" s="7"/>
      <c r="F320" s="7"/>
      <c r="G320" s="7"/>
      <c r="H320" s="7"/>
      <c r="I320" s="7"/>
      <c r="J320" s="7"/>
      <c r="K320" s="7"/>
      <c r="L320" s="7"/>
      <c r="M320" s="7"/>
      <c r="N320" s="7"/>
      <c r="O320" s="7"/>
      <c r="P320" s="7"/>
      <c r="Q320" s="7"/>
    </row>
    <row r="321" ht="13.5" customHeight="1">
      <c r="A321" s="7"/>
      <c r="B321" s="7"/>
      <c r="C321" s="7"/>
      <c r="D321" s="7"/>
      <c r="E321" s="7"/>
      <c r="F321" s="7"/>
      <c r="G321" s="7"/>
      <c r="H321" s="7"/>
      <c r="I321" s="7"/>
      <c r="J321" s="7"/>
      <c r="K321" s="7"/>
      <c r="L321" s="7"/>
      <c r="M321" s="7"/>
      <c r="N321" s="7"/>
      <c r="O321" s="7"/>
      <c r="P321" s="7"/>
      <c r="Q321" s="7"/>
    </row>
    <row r="322" ht="13.5" customHeight="1">
      <c r="A322" s="7"/>
      <c r="B322" s="7"/>
      <c r="C322" s="7"/>
      <c r="D322" s="7"/>
      <c r="E322" s="7"/>
      <c r="F322" s="7"/>
      <c r="G322" s="7"/>
      <c r="H322" s="7"/>
      <c r="I322" s="7"/>
      <c r="J322" s="7"/>
      <c r="K322" s="7"/>
      <c r="L322" s="7"/>
      <c r="M322" s="7"/>
      <c r="N322" s="7"/>
      <c r="O322" s="7"/>
      <c r="P322" s="7"/>
      <c r="Q322" s="7"/>
    </row>
    <row r="323" ht="13.5" customHeight="1">
      <c r="A323" s="7"/>
      <c r="B323" s="7"/>
      <c r="C323" s="7"/>
      <c r="D323" s="7"/>
      <c r="E323" s="7"/>
      <c r="F323" s="7"/>
      <c r="G323" s="7"/>
      <c r="H323" s="7"/>
      <c r="I323" s="7"/>
      <c r="J323" s="7"/>
      <c r="K323" s="7"/>
      <c r="L323" s="7"/>
      <c r="M323" s="7"/>
      <c r="N323" s="7"/>
      <c r="O323" s="7"/>
      <c r="P323" s="7"/>
      <c r="Q323" s="7"/>
    </row>
    <row r="324" ht="13.5" customHeight="1">
      <c r="A324" s="7"/>
      <c r="B324" s="7"/>
      <c r="C324" s="7"/>
      <c r="D324" s="7"/>
      <c r="E324" s="7"/>
      <c r="F324" s="7"/>
      <c r="G324" s="7"/>
      <c r="H324" s="7"/>
      <c r="I324" s="7"/>
      <c r="J324" s="7"/>
      <c r="K324" s="7"/>
      <c r="L324" s="7"/>
      <c r="M324" s="7"/>
      <c r="N324" s="7"/>
      <c r="O324" s="7"/>
      <c r="P324" s="7"/>
      <c r="Q324" s="7"/>
    </row>
    <row r="325" ht="13.5" customHeight="1">
      <c r="A325" s="7"/>
      <c r="B325" s="7"/>
      <c r="C325" s="7"/>
      <c r="D325" s="7"/>
      <c r="E325" s="7"/>
      <c r="F325" s="7"/>
      <c r="G325" s="7"/>
      <c r="H325" s="7"/>
      <c r="I325" s="7"/>
      <c r="J325" s="7"/>
      <c r="K325" s="7"/>
      <c r="L325" s="7"/>
      <c r="M325" s="7"/>
      <c r="N325" s="7"/>
      <c r="O325" s="7"/>
      <c r="P325" s="7"/>
      <c r="Q325" s="7"/>
    </row>
    <row r="326" ht="13.5" customHeight="1">
      <c r="A326" s="7"/>
      <c r="B326" s="7"/>
      <c r="C326" s="7"/>
      <c r="D326" s="7"/>
      <c r="E326" s="7"/>
      <c r="F326" s="7"/>
      <c r="G326" s="7"/>
      <c r="H326" s="7"/>
      <c r="I326" s="7"/>
      <c r="J326" s="7"/>
      <c r="K326" s="7"/>
      <c r="L326" s="7"/>
      <c r="M326" s="7"/>
      <c r="N326" s="7"/>
      <c r="O326" s="7"/>
      <c r="P326" s="7"/>
      <c r="Q326" s="7"/>
    </row>
    <row r="327" ht="13.5" customHeight="1">
      <c r="A327" s="7"/>
      <c r="B327" s="7"/>
      <c r="C327" s="7"/>
      <c r="D327" s="7"/>
      <c r="E327" s="7"/>
      <c r="F327" s="7"/>
      <c r="G327" s="7"/>
      <c r="H327" s="7"/>
      <c r="I327" s="7"/>
      <c r="J327" s="7"/>
      <c r="K327" s="7"/>
      <c r="L327" s="7"/>
      <c r="M327" s="7"/>
      <c r="N327" s="7"/>
      <c r="O327" s="7"/>
      <c r="P327" s="7"/>
      <c r="Q327" s="7"/>
    </row>
    <row r="328" ht="13.5" customHeight="1">
      <c r="A328" s="7"/>
      <c r="B328" s="7"/>
      <c r="C328" s="7"/>
      <c r="D328" s="7"/>
      <c r="E328" s="7"/>
      <c r="F328" s="7"/>
      <c r="G328" s="7"/>
      <c r="H328" s="7"/>
      <c r="I328" s="7"/>
      <c r="J328" s="7"/>
      <c r="K328" s="7"/>
      <c r="L328" s="7"/>
      <c r="M328" s="7"/>
      <c r="N328" s="7"/>
      <c r="O328" s="7"/>
      <c r="P328" s="7"/>
      <c r="Q328" s="7"/>
    </row>
    <row r="329" ht="13.5" customHeight="1">
      <c r="A329" s="7"/>
      <c r="B329" s="7"/>
      <c r="C329" s="7"/>
      <c r="D329" s="7"/>
      <c r="E329" s="7"/>
      <c r="F329" s="7"/>
      <c r="G329" s="7"/>
      <c r="H329" s="7"/>
      <c r="I329" s="7"/>
      <c r="J329" s="7"/>
      <c r="K329" s="7"/>
      <c r="L329" s="7"/>
      <c r="M329" s="7"/>
      <c r="N329" s="7"/>
      <c r="O329" s="7"/>
      <c r="P329" s="7"/>
      <c r="Q329" s="7"/>
    </row>
    <row r="330" ht="13.5" customHeight="1">
      <c r="A330" s="7"/>
      <c r="B330" s="7"/>
      <c r="C330" s="7"/>
      <c r="D330" s="7"/>
      <c r="E330" s="7"/>
      <c r="F330" s="7"/>
      <c r="G330" s="7"/>
      <c r="H330" s="7"/>
      <c r="I330" s="7"/>
      <c r="J330" s="7"/>
      <c r="K330" s="7"/>
      <c r="L330" s="7"/>
      <c r="M330" s="7"/>
      <c r="N330" s="7"/>
      <c r="O330" s="7"/>
      <c r="P330" s="7"/>
      <c r="Q330" s="7"/>
    </row>
    <row r="331" ht="13.5" customHeight="1">
      <c r="A331" s="7"/>
      <c r="B331" s="7"/>
      <c r="C331" s="7"/>
      <c r="D331" s="7"/>
      <c r="E331" s="7"/>
      <c r="F331" s="7"/>
      <c r="G331" s="7"/>
      <c r="H331" s="7"/>
      <c r="I331" s="7"/>
      <c r="J331" s="7"/>
      <c r="K331" s="7"/>
      <c r="L331" s="7"/>
      <c r="M331" s="7"/>
      <c r="N331" s="7"/>
      <c r="O331" s="7"/>
      <c r="P331" s="7"/>
      <c r="Q331" s="7"/>
    </row>
    <row r="332" ht="13.5" customHeight="1">
      <c r="A332" s="7"/>
      <c r="B332" s="7"/>
      <c r="C332" s="7"/>
      <c r="D332" s="7"/>
      <c r="E332" s="7"/>
      <c r="F332" s="7"/>
      <c r="G332" s="7"/>
      <c r="H332" s="7"/>
      <c r="I332" s="7"/>
      <c r="J332" s="7"/>
      <c r="K332" s="7"/>
      <c r="L332" s="7"/>
      <c r="M332" s="7"/>
      <c r="N332" s="7"/>
      <c r="O332" s="7"/>
      <c r="P332" s="7"/>
      <c r="Q332" s="7"/>
    </row>
    <row r="333" ht="13.5" customHeight="1">
      <c r="A333" s="7"/>
      <c r="B333" s="7"/>
      <c r="C333" s="7"/>
      <c r="D333" s="7"/>
      <c r="E333" s="7"/>
      <c r="F333" s="7"/>
      <c r="G333" s="7"/>
      <c r="H333" s="7"/>
      <c r="I333" s="7"/>
      <c r="J333" s="7"/>
      <c r="K333" s="7"/>
      <c r="L333" s="7"/>
      <c r="M333" s="7"/>
      <c r="N333" s="7"/>
      <c r="O333" s="7"/>
      <c r="P333" s="7"/>
      <c r="Q333" s="7"/>
    </row>
    <row r="334" ht="13.5" customHeight="1">
      <c r="A334" s="7"/>
      <c r="B334" s="7"/>
      <c r="C334" s="7"/>
      <c r="D334" s="7"/>
      <c r="E334" s="7"/>
      <c r="F334" s="7"/>
      <c r="G334" s="7"/>
      <c r="H334" s="7"/>
      <c r="I334" s="7"/>
      <c r="J334" s="7"/>
      <c r="K334" s="7"/>
      <c r="L334" s="7"/>
      <c r="M334" s="7"/>
      <c r="N334" s="7"/>
      <c r="O334" s="7"/>
      <c r="P334" s="7"/>
      <c r="Q334" s="7"/>
    </row>
    <row r="335" ht="13.5" customHeight="1">
      <c r="A335" s="7"/>
      <c r="B335" s="7"/>
      <c r="C335" s="7"/>
      <c r="D335" s="7"/>
      <c r="E335" s="7"/>
      <c r="F335" s="7"/>
      <c r="G335" s="7"/>
      <c r="H335" s="7"/>
      <c r="I335" s="7"/>
      <c r="J335" s="7"/>
      <c r="K335" s="7"/>
      <c r="L335" s="7"/>
      <c r="M335" s="7"/>
      <c r="N335" s="7"/>
      <c r="O335" s="7"/>
      <c r="P335" s="7"/>
      <c r="Q335" s="7"/>
    </row>
    <row r="336" ht="13.5" customHeight="1">
      <c r="A336" s="7"/>
      <c r="B336" s="7"/>
      <c r="C336" s="7"/>
      <c r="D336" s="7"/>
      <c r="E336" s="7"/>
      <c r="F336" s="7"/>
      <c r="G336" s="7"/>
      <c r="H336" s="7"/>
      <c r="I336" s="7"/>
      <c r="J336" s="7"/>
      <c r="K336" s="7"/>
      <c r="L336" s="7"/>
      <c r="M336" s="7"/>
      <c r="N336" s="7"/>
      <c r="O336" s="7"/>
      <c r="P336" s="7"/>
      <c r="Q336" s="7"/>
    </row>
    <row r="337" ht="13.5" customHeight="1">
      <c r="A337" s="7"/>
      <c r="B337" s="7"/>
      <c r="C337" s="7"/>
      <c r="D337" s="7"/>
      <c r="E337" s="7"/>
      <c r="F337" s="7"/>
      <c r="G337" s="7"/>
      <c r="H337" s="7"/>
      <c r="I337" s="7"/>
      <c r="J337" s="7"/>
      <c r="K337" s="7"/>
      <c r="L337" s="7"/>
      <c r="M337" s="7"/>
      <c r="N337" s="7"/>
      <c r="O337" s="7"/>
      <c r="P337" s="7"/>
      <c r="Q337" s="7"/>
    </row>
    <row r="338" ht="13.5" customHeight="1">
      <c r="A338" s="7"/>
      <c r="B338" s="7"/>
      <c r="C338" s="7"/>
      <c r="D338" s="7"/>
      <c r="E338" s="7"/>
      <c r="F338" s="7"/>
      <c r="G338" s="7"/>
      <c r="H338" s="7"/>
      <c r="I338" s="7"/>
      <c r="J338" s="7"/>
      <c r="K338" s="7"/>
      <c r="L338" s="7"/>
      <c r="M338" s="7"/>
      <c r="N338" s="7"/>
      <c r="O338" s="7"/>
      <c r="P338" s="7"/>
      <c r="Q338" s="7"/>
    </row>
    <row r="339" ht="13.5" customHeight="1">
      <c r="A339" s="7"/>
      <c r="B339" s="7"/>
      <c r="C339" s="7"/>
      <c r="D339" s="7"/>
      <c r="E339" s="7"/>
      <c r="F339" s="7"/>
      <c r="G339" s="7"/>
      <c r="H339" s="7"/>
      <c r="I339" s="7"/>
      <c r="J339" s="7"/>
      <c r="K339" s="7"/>
      <c r="L339" s="7"/>
      <c r="M339" s="7"/>
      <c r="N339" s="7"/>
      <c r="O339" s="7"/>
      <c r="P339" s="7"/>
      <c r="Q339" s="7"/>
    </row>
    <row r="340" ht="13.5" customHeight="1">
      <c r="A340" s="7"/>
      <c r="B340" s="7"/>
      <c r="C340" s="7"/>
      <c r="D340" s="7"/>
      <c r="E340" s="7"/>
      <c r="F340" s="7"/>
      <c r="G340" s="7"/>
      <c r="H340" s="7"/>
      <c r="I340" s="7"/>
      <c r="J340" s="7"/>
      <c r="K340" s="7"/>
      <c r="L340" s="7"/>
      <c r="M340" s="7"/>
      <c r="N340" s="7"/>
      <c r="O340" s="7"/>
      <c r="P340" s="7"/>
      <c r="Q340" s="7"/>
    </row>
    <row r="341" ht="13.5" customHeight="1">
      <c r="A341" s="7"/>
      <c r="B341" s="7"/>
      <c r="C341" s="7"/>
      <c r="D341" s="7"/>
      <c r="E341" s="7"/>
      <c r="F341" s="7"/>
      <c r="G341" s="7"/>
      <c r="H341" s="7"/>
      <c r="I341" s="7"/>
      <c r="J341" s="7"/>
      <c r="K341" s="7"/>
      <c r="L341" s="7"/>
      <c r="M341" s="7"/>
      <c r="N341" s="7"/>
      <c r="O341" s="7"/>
      <c r="P341" s="7"/>
      <c r="Q341" s="7"/>
    </row>
    <row r="342" ht="13.5" customHeight="1">
      <c r="A342" s="7"/>
      <c r="B342" s="7"/>
      <c r="C342" s="7"/>
      <c r="D342" s="7"/>
      <c r="E342" s="7"/>
      <c r="F342" s="7"/>
      <c r="G342" s="7"/>
      <c r="H342" s="7"/>
      <c r="I342" s="7"/>
      <c r="J342" s="7"/>
      <c r="K342" s="7"/>
      <c r="L342" s="7"/>
      <c r="M342" s="7"/>
      <c r="N342" s="7"/>
      <c r="O342" s="7"/>
      <c r="P342" s="7"/>
      <c r="Q342" s="7"/>
    </row>
    <row r="343" ht="13.5" customHeight="1">
      <c r="A343" s="7"/>
      <c r="B343" s="7"/>
      <c r="C343" s="7"/>
      <c r="D343" s="7"/>
      <c r="E343" s="7"/>
      <c r="F343" s="7"/>
      <c r="G343" s="7"/>
      <c r="H343" s="7"/>
      <c r="I343" s="7"/>
      <c r="J343" s="7"/>
      <c r="K343" s="7"/>
      <c r="L343" s="7"/>
      <c r="M343" s="7"/>
      <c r="N343" s="7"/>
      <c r="O343" s="7"/>
      <c r="P343" s="7"/>
      <c r="Q343" s="7"/>
    </row>
    <row r="344" ht="13.5" customHeight="1">
      <c r="A344" s="7"/>
      <c r="B344" s="7"/>
      <c r="C344" s="7"/>
      <c r="D344" s="7"/>
      <c r="E344" s="7"/>
      <c r="F344" s="7"/>
      <c r="G344" s="7"/>
      <c r="H344" s="7"/>
      <c r="I344" s="7"/>
      <c r="J344" s="7"/>
      <c r="K344" s="7"/>
      <c r="L344" s="7"/>
      <c r="M344" s="7"/>
      <c r="N344" s="7"/>
      <c r="O344" s="7"/>
      <c r="P344" s="7"/>
      <c r="Q344" s="7"/>
    </row>
    <row r="345" ht="13.5" customHeight="1">
      <c r="A345" s="7"/>
      <c r="B345" s="7"/>
      <c r="C345" s="7"/>
      <c r="D345" s="7"/>
      <c r="E345" s="7"/>
      <c r="F345" s="7"/>
      <c r="G345" s="7"/>
      <c r="H345" s="7"/>
      <c r="I345" s="7"/>
      <c r="J345" s="7"/>
      <c r="K345" s="7"/>
      <c r="L345" s="7"/>
      <c r="M345" s="7"/>
      <c r="N345" s="7"/>
      <c r="O345" s="7"/>
      <c r="P345" s="7"/>
      <c r="Q345" s="7"/>
    </row>
    <row r="346" ht="13.5" customHeight="1">
      <c r="A346" s="7"/>
      <c r="B346" s="7"/>
      <c r="C346" s="7"/>
      <c r="D346" s="7"/>
      <c r="E346" s="7"/>
      <c r="F346" s="7"/>
      <c r="G346" s="7"/>
      <c r="H346" s="7"/>
      <c r="I346" s="7"/>
      <c r="J346" s="7"/>
      <c r="K346" s="7"/>
      <c r="L346" s="7"/>
      <c r="M346" s="7"/>
      <c r="N346" s="7"/>
      <c r="O346" s="7"/>
      <c r="P346" s="7"/>
      <c r="Q346" s="7"/>
    </row>
    <row r="347" ht="13.5" customHeight="1">
      <c r="A347" s="7"/>
      <c r="B347" s="7"/>
      <c r="C347" s="7"/>
      <c r="D347" s="7"/>
      <c r="E347" s="7"/>
      <c r="F347" s="7"/>
      <c r="G347" s="7"/>
      <c r="H347" s="7"/>
      <c r="I347" s="7"/>
      <c r="J347" s="7"/>
      <c r="K347" s="7"/>
      <c r="L347" s="7"/>
      <c r="M347" s="7"/>
      <c r="N347" s="7"/>
      <c r="O347" s="7"/>
      <c r="P347" s="7"/>
      <c r="Q347" s="7"/>
    </row>
    <row r="348" ht="13.5" customHeight="1">
      <c r="A348" s="7"/>
      <c r="B348" s="7"/>
      <c r="C348" s="7"/>
      <c r="D348" s="7"/>
      <c r="E348" s="7"/>
      <c r="F348" s="7"/>
      <c r="G348" s="7"/>
      <c r="H348" s="7"/>
      <c r="I348" s="7"/>
      <c r="J348" s="7"/>
      <c r="K348" s="7"/>
      <c r="L348" s="7"/>
      <c r="M348" s="7"/>
      <c r="N348" s="7"/>
      <c r="O348" s="7"/>
      <c r="P348" s="7"/>
      <c r="Q348" s="7"/>
    </row>
    <row r="349" ht="13.5" customHeight="1">
      <c r="A349" s="7"/>
      <c r="B349" s="7"/>
      <c r="C349" s="7"/>
      <c r="D349" s="7"/>
      <c r="E349" s="7"/>
      <c r="F349" s="7"/>
      <c r="G349" s="7"/>
      <c r="H349" s="7"/>
      <c r="I349" s="7"/>
      <c r="J349" s="7"/>
      <c r="K349" s="7"/>
      <c r="L349" s="7"/>
      <c r="M349" s="7"/>
      <c r="N349" s="7"/>
      <c r="O349" s="7"/>
      <c r="P349" s="7"/>
      <c r="Q349" s="7"/>
    </row>
    <row r="350" ht="13.5" customHeight="1">
      <c r="A350" s="7"/>
      <c r="B350" s="7"/>
      <c r="C350" s="7"/>
      <c r="D350" s="7"/>
      <c r="E350" s="7"/>
      <c r="F350" s="7"/>
      <c r="G350" s="7"/>
      <c r="H350" s="7"/>
      <c r="I350" s="7"/>
      <c r="J350" s="7"/>
      <c r="K350" s="7"/>
      <c r="L350" s="7"/>
      <c r="M350" s="7"/>
      <c r="N350" s="7"/>
      <c r="O350" s="7"/>
      <c r="P350" s="7"/>
      <c r="Q350" s="7"/>
    </row>
    <row r="351" ht="13.5" customHeight="1">
      <c r="A351" s="7"/>
      <c r="B351" s="7"/>
      <c r="C351" s="7"/>
      <c r="D351" s="7"/>
      <c r="E351" s="7"/>
      <c r="F351" s="7"/>
      <c r="G351" s="7"/>
      <c r="H351" s="7"/>
      <c r="I351" s="7"/>
      <c r="J351" s="7"/>
      <c r="K351" s="7"/>
      <c r="L351" s="7"/>
      <c r="M351" s="7"/>
      <c r="N351" s="7"/>
      <c r="O351" s="7"/>
      <c r="P351" s="7"/>
      <c r="Q351" s="7"/>
    </row>
    <row r="352" ht="13.5" customHeight="1">
      <c r="A352" s="7"/>
      <c r="B352" s="7"/>
      <c r="C352" s="7"/>
      <c r="D352" s="7"/>
      <c r="E352" s="7"/>
      <c r="F352" s="7"/>
      <c r="G352" s="7"/>
      <c r="H352" s="7"/>
      <c r="I352" s="7"/>
      <c r="J352" s="7"/>
      <c r="K352" s="7"/>
      <c r="L352" s="7"/>
      <c r="M352" s="7"/>
      <c r="N352" s="7"/>
      <c r="O352" s="7"/>
      <c r="P352" s="7"/>
      <c r="Q352" s="7"/>
    </row>
    <row r="353" ht="13.5" customHeight="1">
      <c r="A353" s="7"/>
      <c r="B353" s="7"/>
      <c r="C353" s="7"/>
      <c r="D353" s="7"/>
      <c r="E353" s="7"/>
      <c r="F353" s="7"/>
      <c r="G353" s="7"/>
      <c r="H353" s="7"/>
      <c r="I353" s="7"/>
      <c r="J353" s="7"/>
      <c r="K353" s="7"/>
      <c r="L353" s="7"/>
      <c r="M353" s="7"/>
      <c r="N353" s="7"/>
      <c r="O353" s="7"/>
      <c r="P353" s="7"/>
      <c r="Q353" s="7"/>
    </row>
    <row r="354" ht="13.5" customHeight="1">
      <c r="A354" s="7"/>
      <c r="B354" s="7"/>
      <c r="C354" s="7"/>
      <c r="D354" s="7"/>
      <c r="E354" s="7"/>
      <c r="F354" s="7"/>
      <c r="G354" s="7"/>
      <c r="H354" s="7"/>
      <c r="I354" s="7"/>
      <c r="J354" s="7"/>
      <c r="K354" s="7"/>
      <c r="L354" s="7"/>
      <c r="M354" s="7"/>
      <c r="N354" s="7"/>
      <c r="O354" s="7"/>
      <c r="P354" s="7"/>
      <c r="Q354" s="7"/>
    </row>
    <row r="355" ht="13.5" customHeight="1">
      <c r="A355" s="7"/>
      <c r="B355" s="7"/>
      <c r="C355" s="7"/>
      <c r="D355" s="7"/>
      <c r="E355" s="7"/>
      <c r="F355" s="7"/>
      <c r="G355" s="7"/>
      <c r="H355" s="7"/>
      <c r="I355" s="7"/>
      <c r="J355" s="7"/>
      <c r="K355" s="7"/>
      <c r="L355" s="7"/>
      <c r="M355" s="7"/>
      <c r="N355" s="7"/>
      <c r="O355" s="7"/>
      <c r="P355" s="7"/>
      <c r="Q355" s="7"/>
    </row>
    <row r="356" ht="13.5" customHeight="1">
      <c r="A356" s="7"/>
      <c r="B356" s="7"/>
      <c r="C356" s="7"/>
      <c r="D356" s="7"/>
      <c r="E356" s="7"/>
      <c r="F356" s="7"/>
      <c r="G356" s="7"/>
      <c r="H356" s="7"/>
      <c r="I356" s="7"/>
      <c r="J356" s="7"/>
      <c r="K356" s="7"/>
      <c r="L356" s="7"/>
      <c r="M356" s="7"/>
      <c r="N356" s="7"/>
      <c r="O356" s="7"/>
      <c r="P356" s="7"/>
      <c r="Q356" s="7"/>
    </row>
    <row r="357" ht="13.5" customHeight="1">
      <c r="A357" s="7"/>
      <c r="B357" s="7"/>
      <c r="C357" s="7"/>
      <c r="D357" s="7"/>
      <c r="E357" s="7"/>
      <c r="F357" s="7"/>
      <c r="G357" s="7"/>
      <c r="H357" s="7"/>
      <c r="I357" s="7"/>
      <c r="J357" s="7"/>
      <c r="K357" s="7"/>
      <c r="L357" s="7"/>
      <c r="M357" s="7"/>
      <c r="N357" s="7"/>
      <c r="O357" s="7"/>
      <c r="P357" s="7"/>
      <c r="Q357" s="7"/>
    </row>
    <row r="358" ht="13.5" customHeight="1">
      <c r="A358" s="7"/>
      <c r="B358" s="7"/>
      <c r="C358" s="7"/>
      <c r="D358" s="7"/>
      <c r="E358" s="7"/>
      <c r="F358" s="7"/>
      <c r="G358" s="7"/>
      <c r="H358" s="7"/>
      <c r="I358" s="7"/>
      <c r="J358" s="7"/>
      <c r="K358" s="7"/>
      <c r="L358" s="7"/>
      <c r="M358" s="7"/>
      <c r="N358" s="7"/>
      <c r="O358" s="7"/>
      <c r="P358" s="7"/>
      <c r="Q358" s="7"/>
    </row>
    <row r="359" ht="13.5" customHeight="1">
      <c r="A359" s="7"/>
      <c r="B359" s="7"/>
      <c r="C359" s="7"/>
      <c r="D359" s="7"/>
      <c r="E359" s="7"/>
      <c r="F359" s="7"/>
      <c r="G359" s="7"/>
      <c r="H359" s="7"/>
      <c r="I359" s="7"/>
      <c r="J359" s="7"/>
      <c r="K359" s="7"/>
      <c r="L359" s="7"/>
      <c r="M359" s="7"/>
      <c r="N359" s="7"/>
      <c r="O359" s="7"/>
      <c r="P359" s="7"/>
      <c r="Q359" s="7"/>
    </row>
    <row r="360" ht="13.5" customHeight="1">
      <c r="A360" s="7"/>
      <c r="B360" s="7"/>
      <c r="C360" s="7"/>
      <c r="D360" s="7"/>
      <c r="E360" s="7"/>
      <c r="F360" s="7"/>
      <c r="G360" s="7"/>
      <c r="H360" s="7"/>
      <c r="I360" s="7"/>
      <c r="J360" s="7"/>
      <c r="K360" s="7"/>
      <c r="L360" s="7"/>
      <c r="M360" s="7"/>
      <c r="N360" s="7"/>
      <c r="O360" s="7"/>
      <c r="P360" s="7"/>
      <c r="Q360" s="7"/>
    </row>
    <row r="361" ht="13.5" customHeight="1">
      <c r="A361" s="7"/>
      <c r="B361" s="7"/>
      <c r="C361" s="7"/>
      <c r="D361" s="7"/>
      <c r="E361" s="7"/>
      <c r="F361" s="7"/>
      <c r="G361" s="7"/>
      <c r="H361" s="7"/>
      <c r="I361" s="7"/>
      <c r="J361" s="7"/>
      <c r="K361" s="7"/>
      <c r="L361" s="7"/>
      <c r="M361" s="7"/>
      <c r="N361" s="7"/>
      <c r="O361" s="7"/>
      <c r="P361" s="7"/>
      <c r="Q361" s="7"/>
    </row>
    <row r="362" ht="13.5" customHeight="1">
      <c r="A362" s="7"/>
      <c r="B362" s="7"/>
      <c r="C362" s="7"/>
      <c r="D362" s="7"/>
      <c r="E362" s="7"/>
      <c r="F362" s="7"/>
      <c r="G362" s="7"/>
      <c r="H362" s="7"/>
      <c r="I362" s="7"/>
      <c r="J362" s="7"/>
      <c r="K362" s="7"/>
      <c r="L362" s="7"/>
      <c r="M362" s="7"/>
      <c r="N362" s="7"/>
      <c r="O362" s="7"/>
      <c r="P362" s="7"/>
      <c r="Q362" s="7"/>
    </row>
    <row r="363" ht="13.5" customHeight="1">
      <c r="A363" s="7"/>
      <c r="B363" s="7"/>
      <c r="C363" s="7"/>
      <c r="D363" s="7"/>
      <c r="E363" s="7"/>
      <c r="F363" s="7"/>
      <c r="G363" s="7"/>
      <c r="H363" s="7"/>
      <c r="I363" s="7"/>
      <c r="J363" s="7"/>
      <c r="K363" s="7"/>
      <c r="L363" s="7"/>
      <c r="M363" s="7"/>
      <c r="N363" s="7"/>
      <c r="O363" s="7"/>
      <c r="P363" s="7"/>
      <c r="Q363" s="7"/>
    </row>
    <row r="364" ht="13.5" customHeight="1">
      <c r="A364" s="7"/>
      <c r="B364" s="7"/>
      <c r="C364" s="7"/>
      <c r="D364" s="7"/>
      <c r="E364" s="7"/>
      <c r="F364" s="7"/>
      <c r="G364" s="7"/>
      <c r="H364" s="7"/>
      <c r="I364" s="7"/>
      <c r="J364" s="7"/>
      <c r="K364" s="7"/>
      <c r="L364" s="7"/>
      <c r="M364" s="7"/>
      <c r="N364" s="7"/>
      <c r="O364" s="7"/>
      <c r="P364" s="7"/>
      <c r="Q364" s="7"/>
    </row>
    <row r="365" ht="13.5" customHeight="1">
      <c r="A365" s="7"/>
      <c r="B365" s="7"/>
      <c r="C365" s="7"/>
      <c r="D365" s="7"/>
      <c r="E365" s="7"/>
      <c r="F365" s="7"/>
      <c r="G365" s="7"/>
      <c r="H365" s="7"/>
      <c r="I365" s="7"/>
      <c r="J365" s="7"/>
      <c r="K365" s="7"/>
      <c r="L365" s="7"/>
      <c r="M365" s="7"/>
      <c r="N365" s="7"/>
      <c r="O365" s="7"/>
      <c r="P365" s="7"/>
      <c r="Q365" s="7"/>
    </row>
    <row r="366" ht="13.5" customHeight="1">
      <c r="A366" s="7"/>
      <c r="B366" s="7"/>
      <c r="C366" s="7"/>
      <c r="D366" s="7"/>
      <c r="E366" s="7"/>
      <c r="F366" s="7"/>
      <c r="G366" s="7"/>
      <c r="H366" s="7"/>
      <c r="I366" s="7"/>
      <c r="J366" s="7"/>
      <c r="K366" s="7"/>
      <c r="L366" s="7"/>
      <c r="M366" s="7"/>
      <c r="N366" s="7"/>
      <c r="O366" s="7"/>
      <c r="P366" s="7"/>
      <c r="Q366" s="7"/>
    </row>
    <row r="367" ht="13.5" customHeight="1">
      <c r="A367" s="7"/>
      <c r="B367" s="7"/>
      <c r="C367" s="7"/>
      <c r="D367" s="7"/>
      <c r="E367" s="7"/>
      <c r="F367" s="7"/>
      <c r="G367" s="7"/>
      <c r="H367" s="7"/>
      <c r="I367" s="7"/>
      <c r="J367" s="7"/>
      <c r="K367" s="7"/>
      <c r="L367" s="7"/>
      <c r="M367" s="7"/>
      <c r="N367" s="7"/>
      <c r="O367" s="7"/>
      <c r="P367" s="7"/>
      <c r="Q367" s="7"/>
    </row>
    <row r="368" ht="13.5" customHeight="1">
      <c r="A368" s="7"/>
      <c r="B368" s="7"/>
      <c r="C368" s="7"/>
      <c r="D368" s="7"/>
      <c r="E368" s="7"/>
      <c r="F368" s="7"/>
      <c r="G368" s="7"/>
      <c r="H368" s="7"/>
      <c r="I368" s="7"/>
      <c r="J368" s="7"/>
      <c r="K368" s="7"/>
      <c r="L368" s="7"/>
      <c r="M368" s="7"/>
      <c r="N368" s="7"/>
      <c r="O368" s="7"/>
      <c r="P368" s="7"/>
      <c r="Q368" s="7"/>
    </row>
    <row r="369" ht="13.5" customHeight="1">
      <c r="A369" s="7"/>
      <c r="B369" s="7"/>
      <c r="C369" s="7"/>
      <c r="D369" s="7"/>
      <c r="E369" s="7"/>
      <c r="F369" s="7"/>
      <c r="G369" s="7"/>
      <c r="H369" s="7"/>
      <c r="I369" s="7"/>
      <c r="J369" s="7"/>
      <c r="K369" s="7"/>
      <c r="L369" s="7"/>
      <c r="M369" s="7"/>
      <c r="N369" s="7"/>
      <c r="O369" s="7"/>
      <c r="P369" s="7"/>
      <c r="Q369" s="7"/>
    </row>
    <row r="370" ht="13.5" customHeight="1">
      <c r="A370" s="7"/>
      <c r="B370" s="7"/>
      <c r="C370" s="7"/>
      <c r="D370" s="7"/>
      <c r="E370" s="7"/>
      <c r="F370" s="7"/>
      <c r="G370" s="7"/>
      <c r="H370" s="7"/>
      <c r="I370" s="7"/>
      <c r="J370" s="7"/>
      <c r="K370" s="7"/>
      <c r="L370" s="7"/>
      <c r="M370" s="7"/>
      <c r="N370" s="7"/>
      <c r="O370" s="7"/>
      <c r="P370" s="7"/>
      <c r="Q370" s="7"/>
    </row>
    <row r="371" ht="13.5" customHeight="1">
      <c r="A371" s="7"/>
      <c r="B371" s="7"/>
      <c r="C371" s="7"/>
      <c r="D371" s="7"/>
      <c r="E371" s="7"/>
      <c r="F371" s="7"/>
      <c r="G371" s="7"/>
      <c r="H371" s="7"/>
      <c r="I371" s="7"/>
      <c r="J371" s="7"/>
      <c r="K371" s="7"/>
      <c r="L371" s="7"/>
      <c r="M371" s="7"/>
      <c r="N371" s="7"/>
      <c r="O371" s="7"/>
      <c r="P371" s="7"/>
      <c r="Q371" s="7"/>
    </row>
    <row r="372" ht="13.5" customHeight="1">
      <c r="A372" s="7"/>
      <c r="B372" s="7"/>
      <c r="C372" s="7"/>
      <c r="D372" s="7"/>
      <c r="E372" s="7"/>
      <c r="F372" s="7"/>
      <c r="G372" s="7"/>
      <c r="H372" s="7"/>
      <c r="I372" s="7"/>
      <c r="J372" s="7"/>
      <c r="K372" s="7"/>
      <c r="L372" s="7"/>
      <c r="M372" s="7"/>
      <c r="N372" s="7"/>
      <c r="O372" s="7"/>
      <c r="P372" s="7"/>
      <c r="Q372" s="7"/>
    </row>
    <row r="373" ht="13.5" customHeight="1">
      <c r="A373" s="7"/>
      <c r="B373" s="7"/>
      <c r="C373" s="7"/>
      <c r="D373" s="7"/>
      <c r="E373" s="7"/>
      <c r="F373" s="7"/>
      <c r="G373" s="7"/>
      <c r="H373" s="7"/>
      <c r="I373" s="7"/>
      <c r="J373" s="7"/>
      <c r="K373" s="7"/>
      <c r="L373" s="7"/>
      <c r="M373" s="7"/>
      <c r="N373" s="7"/>
      <c r="O373" s="7"/>
      <c r="P373" s="7"/>
      <c r="Q373" s="7"/>
    </row>
    <row r="374" ht="13.5" customHeight="1">
      <c r="A374" s="7"/>
      <c r="B374" s="7"/>
      <c r="C374" s="7"/>
      <c r="D374" s="7"/>
      <c r="E374" s="7"/>
      <c r="F374" s="7"/>
      <c r="G374" s="7"/>
      <c r="H374" s="7"/>
      <c r="I374" s="7"/>
      <c r="J374" s="7"/>
      <c r="K374" s="7"/>
      <c r="L374" s="7"/>
      <c r="M374" s="7"/>
      <c r="N374" s="7"/>
      <c r="O374" s="7"/>
      <c r="P374" s="7"/>
      <c r="Q374" s="7"/>
    </row>
    <row r="375" ht="13.5" customHeight="1">
      <c r="A375" s="7"/>
      <c r="B375" s="7"/>
      <c r="C375" s="7"/>
      <c r="D375" s="7"/>
      <c r="E375" s="7"/>
      <c r="F375" s="7"/>
      <c r="G375" s="7"/>
      <c r="H375" s="7"/>
      <c r="I375" s="7"/>
      <c r="J375" s="7"/>
      <c r="K375" s="7"/>
      <c r="L375" s="7"/>
      <c r="M375" s="7"/>
      <c r="N375" s="7"/>
      <c r="O375" s="7"/>
      <c r="P375" s="7"/>
      <c r="Q375" s="7"/>
    </row>
    <row r="376" ht="13.5" customHeight="1">
      <c r="A376" s="7"/>
      <c r="B376" s="7"/>
      <c r="C376" s="7"/>
      <c r="D376" s="7"/>
      <c r="E376" s="7"/>
      <c r="F376" s="7"/>
      <c r="G376" s="7"/>
      <c r="H376" s="7"/>
      <c r="I376" s="7"/>
      <c r="J376" s="7"/>
      <c r="K376" s="7"/>
      <c r="L376" s="7"/>
      <c r="M376" s="7"/>
      <c r="N376" s="7"/>
      <c r="O376" s="7"/>
      <c r="P376" s="7"/>
      <c r="Q376" s="7"/>
    </row>
    <row r="377" ht="13.5" customHeight="1">
      <c r="A377" s="7"/>
      <c r="B377" s="7"/>
      <c r="C377" s="7"/>
      <c r="D377" s="7"/>
      <c r="E377" s="7"/>
      <c r="F377" s="7"/>
      <c r="G377" s="7"/>
      <c r="H377" s="7"/>
      <c r="I377" s="7"/>
      <c r="J377" s="7"/>
      <c r="K377" s="7"/>
      <c r="L377" s="7"/>
      <c r="M377" s="7"/>
      <c r="N377" s="7"/>
      <c r="O377" s="7"/>
      <c r="P377" s="7"/>
      <c r="Q377" s="7"/>
    </row>
    <row r="378" ht="13.5" customHeight="1">
      <c r="A378" s="7"/>
      <c r="B378" s="7"/>
      <c r="C378" s="7"/>
      <c r="D378" s="7"/>
      <c r="E378" s="7"/>
      <c r="F378" s="7"/>
      <c r="G378" s="7"/>
      <c r="H378" s="7"/>
      <c r="I378" s="7"/>
      <c r="J378" s="7"/>
      <c r="K378" s="7"/>
      <c r="L378" s="7"/>
      <c r="M378" s="7"/>
      <c r="N378" s="7"/>
      <c r="O378" s="7"/>
      <c r="P378" s="7"/>
      <c r="Q378" s="7"/>
    </row>
    <row r="379" ht="13.5" customHeight="1">
      <c r="A379" s="7"/>
      <c r="B379" s="7"/>
      <c r="C379" s="7"/>
      <c r="D379" s="7"/>
      <c r="E379" s="7"/>
      <c r="F379" s="7"/>
      <c r="G379" s="7"/>
      <c r="H379" s="7"/>
      <c r="I379" s="7"/>
      <c r="J379" s="7"/>
      <c r="K379" s="7"/>
      <c r="L379" s="7"/>
      <c r="M379" s="7"/>
      <c r="N379" s="7"/>
      <c r="O379" s="7"/>
      <c r="P379" s="7"/>
      <c r="Q379" s="7"/>
    </row>
    <row r="380" ht="13.5" customHeight="1">
      <c r="A380" s="7"/>
      <c r="B380" s="7"/>
      <c r="C380" s="7"/>
      <c r="D380" s="7"/>
      <c r="E380" s="7"/>
      <c r="F380" s="7"/>
      <c r="G380" s="7"/>
      <c r="H380" s="7"/>
      <c r="I380" s="7"/>
      <c r="J380" s="7"/>
      <c r="K380" s="7"/>
      <c r="L380" s="7"/>
      <c r="M380" s="7"/>
      <c r="N380" s="7"/>
      <c r="O380" s="7"/>
      <c r="P380" s="7"/>
      <c r="Q380" s="7"/>
    </row>
    <row r="381" ht="13.5" customHeight="1">
      <c r="A381" s="7"/>
      <c r="B381" s="7"/>
      <c r="C381" s="7"/>
      <c r="D381" s="7"/>
      <c r="E381" s="7"/>
      <c r="F381" s="7"/>
      <c r="G381" s="7"/>
      <c r="H381" s="7"/>
      <c r="I381" s="7"/>
      <c r="J381" s="7"/>
      <c r="K381" s="7"/>
      <c r="L381" s="7"/>
      <c r="M381" s="7"/>
      <c r="N381" s="7"/>
      <c r="O381" s="7"/>
      <c r="P381" s="7"/>
      <c r="Q381" s="7"/>
    </row>
    <row r="382" ht="13.5" customHeight="1">
      <c r="A382" s="7"/>
      <c r="B382" s="7"/>
      <c r="C382" s="7"/>
      <c r="D382" s="7"/>
      <c r="E382" s="7"/>
      <c r="F382" s="7"/>
      <c r="G382" s="7"/>
      <c r="H382" s="7"/>
      <c r="I382" s="7"/>
      <c r="J382" s="7"/>
      <c r="K382" s="7"/>
      <c r="L382" s="7"/>
      <c r="M382" s="7"/>
      <c r="N382" s="7"/>
      <c r="O382" s="7"/>
      <c r="P382" s="7"/>
      <c r="Q382" s="7"/>
    </row>
    <row r="383" ht="13.5" customHeight="1">
      <c r="A383" s="7"/>
      <c r="B383" s="7"/>
      <c r="C383" s="7"/>
      <c r="D383" s="7"/>
      <c r="E383" s="7"/>
      <c r="F383" s="7"/>
      <c r="G383" s="7"/>
      <c r="H383" s="7"/>
      <c r="I383" s="7"/>
      <c r="J383" s="7"/>
      <c r="K383" s="7"/>
      <c r="L383" s="7"/>
      <c r="M383" s="7"/>
      <c r="N383" s="7"/>
      <c r="O383" s="7"/>
      <c r="P383" s="7"/>
      <c r="Q383" s="7"/>
    </row>
    <row r="384" ht="13.5" customHeight="1">
      <c r="A384" s="7"/>
      <c r="B384" s="7"/>
      <c r="C384" s="7"/>
      <c r="D384" s="7"/>
      <c r="E384" s="7"/>
      <c r="F384" s="7"/>
      <c r="G384" s="7"/>
      <c r="H384" s="7"/>
      <c r="I384" s="7"/>
      <c r="J384" s="7"/>
      <c r="K384" s="7"/>
      <c r="L384" s="7"/>
      <c r="M384" s="7"/>
      <c r="N384" s="7"/>
      <c r="O384" s="7"/>
      <c r="P384" s="7"/>
      <c r="Q384" s="7"/>
    </row>
    <row r="385" ht="13.5" customHeight="1">
      <c r="A385" s="7"/>
      <c r="B385" s="7"/>
      <c r="C385" s="7"/>
      <c r="D385" s="7"/>
      <c r="E385" s="7"/>
      <c r="F385" s="7"/>
      <c r="G385" s="7"/>
      <c r="H385" s="7"/>
      <c r="I385" s="7"/>
      <c r="J385" s="7"/>
      <c r="K385" s="7"/>
      <c r="L385" s="7"/>
      <c r="M385" s="7"/>
      <c r="N385" s="7"/>
      <c r="O385" s="7"/>
      <c r="P385" s="7"/>
      <c r="Q385" s="7"/>
    </row>
    <row r="386" ht="13.5" customHeight="1">
      <c r="A386" s="7"/>
      <c r="B386" s="7"/>
      <c r="C386" s="7"/>
      <c r="D386" s="7"/>
      <c r="E386" s="7"/>
      <c r="F386" s="7"/>
      <c r="G386" s="7"/>
      <c r="H386" s="7"/>
      <c r="I386" s="7"/>
      <c r="J386" s="7"/>
      <c r="K386" s="7"/>
      <c r="L386" s="7"/>
      <c r="M386" s="7"/>
      <c r="N386" s="7"/>
      <c r="O386" s="7"/>
      <c r="P386" s="7"/>
      <c r="Q386" s="7"/>
    </row>
    <row r="387" ht="13.5" customHeight="1">
      <c r="A387" s="7"/>
      <c r="B387" s="7"/>
      <c r="C387" s="7"/>
      <c r="D387" s="7"/>
      <c r="E387" s="7"/>
      <c r="F387" s="7"/>
      <c r="G387" s="7"/>
      <c r="H387" s="7"/>
      <c r="I387" s="7"/>
      <c r="J387" s="7"/>
      <c r="K387" s="7"/>
      <c r="L387" s="7"/>
      <c r="M387" s="7"/>
      <c r="N387" s="7"/>
      <c r="O387" s="7"/>
      <c r="P387" s="7"/>
      <c r="Q387" s="7"/>
    </row>
    <row r="388" ht="13.5" customHeight="1">
      <c r="A388" s="7"/>
      <c r="B388" s="7"/>
      <c r="C388" s="7"/>
      <c r="D388" s="7"/>
      <c r="E388" s="7"/>
      <c r="F388" s="7"/>
      <c r="G388" s="7"/>
      <c r="H388" s="7"/>
      <c r="I388" s="7"/>
      <c r="J388" s="7"/>
      <c r="K388" s="7"/>
      <c r="L388" s="7"/>
      <c r="M388" s="7"/>
      <c r="N388" s="7"/>
      <c r="O388" s="7"/>
      <c r="P388" s="7"/>
      <c r="Q388" s="7"/>
    </row>
    <row r="389" ht="13.5" customHeight="1">
      <c r="A389" s="7"/>
      <c r="B389" s="7"/>
      <c r="C389" s="7"/>
      <c r="D389" s="7"/>
      <c r="E389" s="7"/>
      <c r="F389" s="7"/>
      <c r="G389" s="7"/>
      <c r="H389" s="7"/>
      <c r="I389" s="7"/>
      <c r="J389" s="7"/>
      <c r="K389" s="7"/>
      <c r="L389" s="7"/>
      <c r="M389" s="7"/>
      <c r="N389" s="7"/>
      <c r="O389" s="7"/>
      <c r="P389" s="7"/>
      <c r="Q389" s="7"/>
    </row>
    <row r="390" ht="13.5" customHeight="1">
      <c r="A390" s="7"/>
      <c r="B390" s="7"/>
      <c r="C390" s="7"/>
      <c r="D390" s="7"/>
      <c r="E390" s="7"/>
      <c r="F390" s="7"/>
      <c r="G390" s="7"/>
      <c r="H390" s="7"/>
      <c r="I390" s="7"/>
      <c r="J390" s="7"/>
      <c r="K390" s="7"/>
      <c r="L390" s="7"/>
      <c r="M390" s="7"/>
      <c r="N390" s="7"/>
      <c r="O390" s="7"/>
      <c r="P390" s="7"/>
      <c r="Q390" s="7"/>
    </row>
    <row r="391" ht="13.5" customHeight="1">
      <c r="A391" s="7"/>
      <c r="B391" s="7"/>
      <c r="C391" s="7"/>
      <c r="D391" s="7"/>
      <c r="E391" s="7"/>
      <c r="F391" s="7"/>
      <c r="G391" s="7"/>
      <c r="H391" s="7"/>
      <c r="I391" s="7"/>
      <c r="J391" s="7"/>
      <c r="K391" s="7"/>
      <c r="L391" s="7"/>
      <c r="M391" s="7"/>
      <c r="N391" s="7"/>
      <c r="O391" s="7"/>
      <c r="P391" s="7"/>
      <c r="Q391" s="7"/>
    </row>
    <row r="392" ht="13.5" customHeight="1">
      <c r="A392" s="7"/>
      <c r="B392" s="7"/>
      <c r="C392" s="7"/>
      <c r="D392" s="7"/>
      <c r="E392" s="7"/>
      <c r="F392" s="7"/>
      <c r="G392" s="7"/>
      <c r="H392" s="7"/>
      <c r="I392" s="7"/>
      <c r="J392" s="7"/>
      <c r="K392" s="7"/>
      <c r="L392" s="7"/>
      <c r="M392" s="7"/>
      <c r="N392" s="7"/>
      <c r="O392" s="7"/>
      <c r="P392" s="7"/>
      <c r="Q392" s="7"/>
    </row>
    <row r="393" ht="13.5" customHeight="1">
      <c r="A393" s="7"/>
      <c r="B393" s="7"/>
      <c r="C393" s="7"/>
      <c r="D393" s="7"/>
      <c r="E393" s="7"/>
      <c r="F393" s="7"/>
      <c r="G393" s="7"/>
      <c r="H393" s="7"/>
      <c r="I393" s="7"/>
      <c r="J393" s="7"/>
      <c r="K393" s="7"/>
      <c r="L393" s="7"/>
      <c r="M393" s="7"/>
      <c r="N393" s="7"/>
      <c r="O393" s="7"/>
      <c r="P393" s="7"/>
      <c r="Q393" s="7"/>
    </row>
    <row r="394" ht="13.5" customHeight="1">
      <c r="A394" s="7"/>
      <c r="B394" s="7"/>
      <c r="C394" s="7"/>
      <c r="D394" s="7"/>
      <c r="E394" s="7"/>
      <c r="F394" s="7"/>
      <c r="G394" s="7"/>
      <c r="H394" s="7"/>
      <c r="I394" s="7"/>
      <c r="J394" s="7"/>
      <c r="K394" s="7"/>
      <c r="L394" s="7"/>
      <c r="M394" s="7"/>
      <c r="N394" s="7"/>
      <c r="O394" s="7"/>
      <c r="P394" s="7"/>
      <c r="Q394" s="7"/>
    </row>
    <row r="395" ht="13.5" customHeight="1">
      <c r="A395" s="7"/>
      <c r="B395" s="7"/>
      <c r="C395" s="7"/>
      <c r="D395" s="7"/>
      <c r="E395" s="7"/>
      <c r="F395" s="7"/>
      <c r="G395" s="7"/>
      <c r="H395" s="7"/>
      <c r="I395" s="7"/>
      <c r="J395" s="7"/>
      <c r="K395" s="7"/>
      <c r="L395" s="7"/>
      <c r="M395" s="7"/>
      <c r="N395" s="7"/>
      <c r="O395" s="7"/>
      <c r="P395" s="7"/>
      <c r="Q395" s="7"/>
    </row>
    <row r="396" ht="13.5" customHeight="1">
      <c r="A396" s="7"/>
      <c r="B396" s="7"/>
      <c r="C396" s="7"/>
      <c r="D396" s="7"/>
      <c r="E396" s="7"/>
      <c r="F396" s="7"/>
      <c r="G396" s="7"/>
      <c r="H396" s="7"/>
      <c r="I396" s="7"/>
      <c r="J396" s="7"/>
      <c r="K396" s="7"/>
      <c r="L396" s="7"/>
      <c r="M396" s="7"/>
      <c r="N396" s="7"/>
      <c r="O396" s="7"/>
      <c r="P396" s="7"/>
      <c r="Q396" s="7"/>
    </row>
    <row r="397" ht="13.5" customHeight="1">
      <c r="A397" s="7"/>
      <c r="B397" s="7"/>
      <c r="C397" s="7"/>
      <c r="D397" s="7"/>
      <c r="E397" s="7"/>
      <c r="F397" s="7"/>
      <c r="G397" s="7"/>
      <c r="H397" s="7"/>
      <c r="I397" s="7"/>
      <c r="J397" s="7"/>
      <c r="K397" s="7"/>
      <c r="L397" s="7"/>
      <c r="M397" s="7"/>
      <c r="N397" s="7"/>
      <c r="O397" s="7"/>
      <c r="P397" s="7"/>
      <c r="Q397" s="7"/>
    </row>
    <row r="398" ht="13.5" customHeight="1">
      <c r="A398" s="7"/>
      <c r="B398" s="7"/>
      <c r="C398" s="7"/>
      <c r="D398" s="7"/>
      <c r="E398" s="7"/>
      <c r="F398" s="7"/>
      <c r="G398" s="7"/>
      <c r="H398" s="7"/>
      <c r="I398" s="7"/>
      <c r="J398" s="7"/>
      <c r="K398" s="7"/>
      <c r="L398" s="7"/>
      <c r="M398" s="7"/>
      <c r="N398" s="7"/>
      <c r="O398" s="7"/>
      <c r="P398" s="7"/>
      <c r="Q398" s="7"/>
    </row>
    <row r="399" ht="13.5" customHeight="1">
      <c r="A399" s="7"/>
      <c r="B399" s="7"/>
      <c r="C399" s="7"/>
      <c r="D399" s="7"/>
      <c r="E399" s="7"/>
      <c r="F399" s="7"/>
      <c r="G399" s="7"/>
      <c r="H399" s="7"/>
      <c r="I399" s="7"/>
      <c r="J399" s="7"/>
      <c r="K399" s="7"/>
      <c r="L399" s="7"/>
      <c r="M399" s="7"/>
      <c r="N399" s="7"/>
      <c r="O399" s="7"/>
      <c r="P399" s="7"/>
      <c r="Q399" s="7"/>
    </row>
    <row r="400" ht="13.5" customHeight="1">
      <c r="A400" s="7"/>
      <c r="B400" s="7"/>
      <c r="C400" s="7"/>
      <c r="D400" s="7"/>
      <c r="E400" s="7"/>
      <c r="F400" s="7"/>
      <c r="G400" s="7"/>
      <c r="H400" s="7"/>
      <c r="I400" s="7"/>
      <c r="J400" s="7"/>
      <c r="K400" s="7"/>
      <c r="L400" s="7"/>
      <c r="M400" s="7"/>
      <c r="N400" s="7"/>
      <c r="O400" s="7"/>
      <c r="P400" s="7"/>
      <c r="Q400" s="7"/>
    </row>
    <row r="401" ht="13.5" customHeight="1">
      <c r="A401" s="7"/>
      <c r="B401" s="7"/>
      <c r="C401" s="7"/>
      <c r="D401" s="7"/>
      <c r="E401" s="7"/>
      <c r="F401" s="7"/>
      <c r="G401" s="7"/>
      <c r="H401" s="7"/>
      <c r="I401" s="7"/>
      <c r="J401" s="7"/>
      <c r="K401" s="7"/>
      <c r="L401" s="7"/>
      <c r="M401" s="7"/>
      <c r="N401" s="7"/>
      <c r="O401" s="7"/>
      <c r="P401" s="7"/>
      <c r="Q401" s="7"/>
    </row>
    <row r="402" ht="13.5" customHeight="1">
      <c r="A402" s="7"/>
      <c r="B402" s="7"/>
      <c r="C402" s="7"/>
      <c r="D402" s="7"/>
      <c r="E402" s="7"/>
      <c r="F402" s="7"/>
      <c r="G402" s="7"/>
      <c r="H402" s="7"/>
      <c r="I402" s="7"/>
      <c r="J402" s="7"/>
      <c r="K402" s="7"/>
      <c r="L402" s="7"/>
      <c r="M402" s="7"/>
      <c r="N402" s="7"/>
      <c r="O402" s="7"/>
      <c r="P402" s="7"/>
      <c r="Q402" s="7"/>
    </row>
    <row r="403" ht="13.5" customHeight="1">
      <c r="A403" s="7"/>
      <c r="B403" s="7"/>
      <c r="C403" s="7"/>
      <c r="D403" s="7"/>
      <c r="E403" s="7"/>
      <c r="F403" s="7"/>
      <c r="G403" s="7"/>
      <c r="H403" s="7"/>
      <c r="I403" s="7"/>
      <c r="J403" s="7"/>
      <c r="K403" s="7"/>
      <c r="L403" s="7"/>
      <c r="M403" s="7"/>
      <c r="N403" s="7"/>
      <c r="O403" s="7"/>
      <c r="P403" s="7"/>
      <c r="Q403" s="7"/>
    </row>
    <row r="404" ht="13.5" customHeight="1">
      <c r="A404" s="7"/>
      <c r="B404" s="7"/>
      <c r="C404" s="7"/>
      <c r="D404" s="7"/>
      <c r="E404" s="7"/>
      <c r="F404" s="7"/>
      <c r="G404" s="7"/>
      <c r="H404" s="7"/>
      <c r="I404" s="7"/>
      <c r="J404" s="7"/>
      <c r="K404" s="7"/>
      <c r="L404" s="7"/>
      <c r="M404" s="7"/>
      <c r="N404" s="7"/>
      <c r="O404" s="7"/>
      <c r="P404" s="7"/>
      <c r="Q404" s="7"/>
    </row>
    <row r="405" ht="13.5" customHeight="1">
      <c r="A405" s="7"/>
      <c r="B405" s="7"/>
      <c r="C405" s="7"/>
      <c r="D405" s="7"/>
      <c r="E405" s="7"/>
      <c r="F405" s="7"/>
      <c r="G405" s="7"/>
      <c r="H405" s="7"/>
      <c r="I405" s="7"/>
      <c r="J405" s="7"/>
      <c r="K405" s="7"/>
      <c r="L405" s="7"/>
      <c r="M405" s="7"/>
      <c r="N405" s="7"/>
      <c r="O405" s="7"/>
      <c r="P405" s="7"/>
      <c r="Q405" s="7"/>
    </row>
    <row r="406" ht="13.5" customHeight="1">
      <c r="A406" s="7"/>
      <c r="B406" s="7"/>
      <c r="C406" s="7"/>
      <c r="D406" s="7"/>
      <c r="E406" s="7"/>
      <c r="F406" s="7"/>
      <c r="G406" s="7"/>
      <c r="H406" s="7"/>
      <c r="I406" s="7"/>
      <c r="J406" s="7"/>
      <c r="K406" s="7"/>
      <c r="L406" s="7"/>
      <c r="M406" s="7"/>
      <c r="N406" s="7"/>
      <c r="O406" s="7"/>
      <c r="P406" s="7"/>
      <c r="Q406" s="7"/>
    </row>
    <row r="407" ht="13.5" customHeight="1">
      <c r="A407" s="7"/>
      <c r="B407" s="7"/>
      <c r="C407" s="7"/>
      <c r="D407" s="7"/>
      <c r="E407" s="7"/>
      <c r="F407" s="7"/>
      <c r="G407" s="7"/>
      <c r="H407" s="7"/>
      <c r="I407" s="7"/>
      <c r="J407" s="7"/>
      <c r="K407" s="7"/>
      <c r="L407" s="7"/>
      <c r="M407" s="7"/>
      <c r="N407" s="7"/>
      <c r="O407" s="7"/>
      <c r="P407" s="7"/>
      <c r="Q407" s="7"/>
    </row>
    <row r="408" ht="13.5" customHeight="1">
      <c r="A408" s="7"/>
      <c r="B408" s="7"/>
      <c r="C408" s="7"/>
      <c r="D408" s="7"/>
      <c r="E408" s="7"/>
      <c r="F408" s="7"/>
      <c r="G408" s="7"/>
      <c r="H408" s="7"/>
      <c r="I408" s="7"/>
      <c r="J408" s="7"/>
      <c r="K408" s="7"/>
      <c r="L408" s="7"/>
      <c r="M408" s="7"/>
      <c r="N408" s="7"/>
      <c r="O408" s="7"/>
      <c r="P408" s="7"/>
      <c r="Q408" s="7"/>
    </row>
    <row r="409" ht="13.5" customHeight="1">
      <c r="A409" s="7"/>
      <c r="B409" s="7"/>
      <c r="C409" s="7"/>
      <c r="D409" s="7"/>
      <c r="E409" s="7"/>
      <c r="F409" s="7"/>
      <c r="G409" s="7"/>
      <c r="H409" s="7"/>
      <c r="I409" s="7"/>
      <c r="J409" s="7"/>
      <c r="K409" s="7"/>
      <c r="L409" s="7"/>
      <c r="M409" s="7"/>
      <c r="N409" s="7"/>
      <c r="O409" s="7"/>
      <c r="P409" s="7"/>
      <c r="Q409" s="7"/>
    </row>
    <row r="410" ht="13.5" customHeight="1">
      <c r="A410" s="7"/>
      <c r="B410" s="7"/>
      <c r="C410" s="7"/>
      <c r="D410" s="7"/>
      <c r="E410" s="7"/>
      <c r="F410" s="7"/>
      <c r="G410" s="7"/>
      <c r="H410" s="7"/>
      <c r="I410" s="7"/>
      <c r="J410" s="7"/>
      <c r="K410" s="7"/>
      <c r="L410" s="7"/>
      <c r="M410" s="7"/>
      <c r="N410" s="7"/>
      <c r="O410" s="7"/>
      <c r="P410" s="7"/>
      <c r="Q410" s="7"/>
    </row>
    <row r="411" ht="13.5" customHeight="1">
      <c r="A411" s="7"/>
      <c r="B411" s="7"/>
      <c r="C411" s="7"/>
      <c r="D411" s="7"/>
      <c r="E411" s="7"/>
      <c r="F411" s="7"/>
      <c r="G411" s="7"/>
      <c r="H411" s="7"/>
      <c r="I411" s="7"/>
      <c r="J411" s="7"/>
      <c r="K411" s="7"/>
      <c r="L411" s="7"/>
      <c r="M411" s="7"/>
      <c r="N411" s="7"/>
      <c r="O411" s="7"/>
      <c r="P411" s="7"/>
      <c r="Q411" s="7"/>
    </row>
    <row r="412" ht="13.5" customHeight="1">
      <c r="A412" s="7"/>
      <c r="B412" s="7"/>
      <c r="C412" s="7"/>
      <c r="D412" s="7"/>
      <c r="E412" s="7"/>
      <c r="F412" s="7"/>
      <c r="G412" s="7"/>
      <c r="H412" s="7"/>
      <c r="I412" s="7"/>
      <c r="J412" s="7"/>
      <c r="K412" s="7"/>
      <c r="L412" s="7"/>
      <c r="M412" s="7"/>
      <c r="N412" s="7"/>
      <c r="O412" s="7"/>
      <c r="P412" s="7"/>
      <c r="Q412" s="7"/>
    </row>
    <row r="413" ht="13.5" customHeight="1">
      <c r="A413" s="7"/>
      <c r="B413" s="7"/>
      <c r="C413" s="7"/>
      <c r="D413" s="7"/>
      <c r="E413" s="7"/>
      <c r="F413" s="7"/>
      <c r="G413" s="7"/>
      <c r="H413" s="7"/>
      <c r="I413" s="7"/>
      <c r="J413" s="7"/>
      <c r="K413" s="7"/>
      <c r="L413" s="7"/>
      <c r="M413" s="7"/>
      <c r="N413" s="7"/>
      <c r="O413" s="7"/>
      <c r="P413" s="7"/>
      <c r="Q413" s="7"/>
    </row>
    <row r="414" ht="13.5" customHeight="1">
      <c r="A414" s="7"/>
      <c r="B414" s="7"/>
      <c r="C414" s="7"/>
      <c r="D414" s="7"/>
      <c r="E414" s="7"/>
      <c r="F414" s="7"/>
      <c r="G414" s="7"/>
      <c r="H414" s="7"/>
      <c r="I414" s="7"/>
      <c r="J414" s="7"/>
      <c r="K414" s="7"/>
      <c r="L414" s="7"/>
      <c r="M414" s="7"/>
      <c r="N414" s="7"/>
      <c r="O414" s="7"/>
      <c r="P414" s="7"/>
      <c r="Q414" s="7"/>
    </row>
    <row r="415" ht="13.5" customHeight="1">
      <c r="A415" s="7"/>
      <c r="B415" s="7"/>
      <c r="C415" s="7"/>
      <c r="D415" s="7"/>
      <c r="E415" s="7"/>
      <c r="F415" s="7"/>
      <c r="G415" s="7"/>
      <c r="H415" s="7"/>
      <c r="I415" s="7"/>
      <c r="J415" s="7"/>
      <c r="K415" s="7"/>
      <c r="L415" s="7"/>
      <c r="M415" s="7"/>
      <c r="N415" s="7"/>
      <c r="O415" s="7"/>
      <c r="P415" s="7"/>
      <c r="Q415" s="7"/>
    </row>
    <row r="416" ht="13.5" customHeight="1">
      <c r="A416" s="7"/>
      <c r="B416" s="7"/>
      <c r="C416" s="7"/>
      <c r="D416" s="7"/>
      <c r="E416" s="7"/>
      <c r="F416" s="7"/>
      <c r="G416" s="7"/>
      <c r="H416" s="7"/>
      <c r="I416" s="7"/>
      <c r="J416" s="7"/>
      <c r="K416" s="7"/>
      <c r="L416" s="7"/>
      <c r="M416" s="7"/>
      <c r="N416" s="7"/>
      <c r="O416" s="7"/>
      <c r="P416" s="7"/>
      <c r="Q416" s="7"/>
    </row>
    <row r="417" ht="13.5" customHeight="1">
      <c r="A417" s="7"/>
      <c r="B417" s="7"/>
      <c r="C417" s="7"/>
      <c r="D417" s="7"/>
      <c r="E417" s="7"/>
      <c r="F417" s="7"/>
      <c r="G417" s="7"/>
      <c r="H417" s="7"/>
      <c r="I417" s="7"/>
      <c r="J417" s="7"/>
      <c r="K417" s="7"/>
      <c r="L417" s="7"/>
      <c r="M417" s="7"/>
      <c r="N417" s="7"/>
      <c r="O417" s="7"/>
      <c r="P417" s="7"/>
      <c r="Q417" s="7"/>
    </row>
    <row r="418" ht="13.5" customHeight="1">
      <c r="A418" s="7"/>
      <c r="B418" s="7"/>
      <c r="C418" s="7"/>
      <c r="D418" s="7"/>
      <c r="E418" s="7"/>
      <c r="F418" s="7"/>
      <c r="G418" s="7"/>
      <c r="H418" s="7"/>
      <c r="I418" s="7"/>
      <c r="J418" s="7"/>
      <c r="K418" s="7"/>
      <c r="L418" s="7"/>
      <c r="M418" s="7"/>
      <c r="N418" s="7"/>
      <c r="O418" s="7"/>
      <c r="P418" s="7"/>
      <c r="Q418" s="7"/>
    </row>
    <row r="419" ht="13.5" customHeight="1">
      <c r="A419" s="7"/>
      <c r="B419" s="7"/>
      <c r="C419" s="7"/>
      <c r="D419" s="7"/>
      <c r="E419" s="7"/>
      <c r="F419" s="7"/>
      <c r="G419" s="7"/>
      <c r="H419" s="7"/>
      <c r="I419" s="7"/>
      <c r="J419" s="7"/>
      <c r="K419" s="7"/>
      <c r="L419" s="7"/>
      <c r="M419" s="7"/>
      <c r="N419" s="7"/>
      <c r="O419" s="7"/>
      <c r="P419" s="7"/>
      <c r="Q419" s="7"/>
    </row>
    <row r="420" ht="13.5" customHeight="1">
      <c r="A420" s="7"/>
      <c r="B420" s="7"/>
      <c r="C420" s="7"/>
      <c r="D420" s="7"/>
      <c r="E420" s="7"/>
      <c r="F420" s="7"/>
      <c r="G420" s="7"/>
      <c r="H420" s="7"/>
      <c r="I420" s="7"/>
      <c r="J420" s="7"/>
      <c r="K420" s="7"/>
      <c r="L420" s="7"/>
      <c r="M420" s="7"/>
      <c r="N420" s="7"/>
      <c r="O420" s="7"/>
      <c r="P420" s="7"/>
      <c r="Q420" s="7"/>
    </row>
    <row r="421" ht="13.5" customHeight="1">
      <c r="A421" s="7"/>
      <c r="B421" s="7"/>
      <c r="C421" s="7"/>
      <c r="D421" s="7"/>
      <c r="E421" s="7"/>
      <c r="F421" s="7"/>
      <c r="G421" s="7"/>
      <c r="H421" s="7"/>
      <c r="I421" s="7"/>
      <c r="J421" s="7"/>
      <c r="K421" s="7"/>
      <c r="L421" s="7"/>
      <c r="M421" s="7"/>
      <c r="N421" s="7"/>
      <c r="O421" s="7"/>
      <c r="P421" s="7"/>
      <c r="Q421" s="7"/>
    </row>
    <row r="422" ht="13.5" customHeight="1">
      <c r="A422" s="7"/>
      <c r="B422" s="7"/>
      <c r="C422" s="7"/>
      <c r="D422" s="7"/>
      <c r="E422" s="7"/>
      <c r="F422" s="7"/>
      <c r="G422" s="7"/>
      <c r="H422" s="7"/>
      <c r="I422" s="7"/>
      <c r="J422" s="7"/>
      <c r="K422" s="7"/>
      <c r="L422" s="7"/>
      <c r="M422" s="7"/>
      <c r="N422" s="7"/>
      <c r="O422" s="7"/>
      <c r="P422" s="7"/>
      <c r="Q422" s="7"/>
    </row>
    <row r="423" ht="13.5" customHeight="1">
      <c r="A423" s="7"/>
      <c r="B423" s="7"/>
      <c r="C423" s="7"/>
      <c r="D423" s="7"/>
      <c r="E423" s="7"/>
      <c r="F423" s="7"/>
      <c r="G423" s="7"/>
      <c r="H423" s="7"/>
      <c r="I423" s="7"/>
      <c r="J423" s="7"/>
      <c r="K423" s="7"/>
      <c r="L423" s="7"/>
      <c r="M423" s="7"/>
      <c r="N423" s="7"/>
      <c r="O423" s="7"/>
      <c r="P423" s="7"/>
      <c r="Q423" s="7"/>
    </row>
    <row r="424" ht="13.5" customHeight="1">
      <c r="A424" s="7"/>
      <c r="B424" s="7"/>
      <c r="C424" s="7"/>
      <c r="D424" s="7"/>
      <c r="E424" s="7"/>
      <c r="F424" s="7"/>
      <c r="G424" s="7"/>
      <c r="H424" s="7"/>
      <c r="I424" s="7"/>
      <c r="J424" s="7"/>
      <c r="K424" s="7"/>
      <c r="L424" s="7"/>
      <c r="M424" s="7"/>
      <c r="N424" s="7"/>
      <c r="O424" s="7"/>
      <c r="P424" s="7"/>
      <c r="Q424" s="7"/>
    </row>
    <row r="425" ht="13.5" customHeight="1">
      <c r="A425" s="7"/>
      <c r="B425" s="7"/>
      <c r="C425" s="7"/>
      <c r="D425" s="7"/>
      <c r="E425" s="7"/>
      <c r="F425" s="7"/>
      <c r="G425" s="7"/>
      <c r="H425" s="7"/>
      <c r="I425" s="7"/>
      <c r="J425" s="7"/>
      <c r="K425" s="7"/>
      <c r="L425" s="7"/>
      <c r="M425" s="7"/>
      <c r="N425" s="7"/>
      <c r="O425" s="7"/>
      <c r="P425" s="7"/>
      <c r="Q425" s="7"/>
    </row>
    <row r="426" ht="13.5" customHeight="1">
      <c r="A426" s="7"/>
      <c r="B426" s="7"/>
      <c r="C426" s="7"/>
      <c r="D426" s="7"/>
      <c r="E426" s="7"/>
      <c r="F426" s="7"/>
      <c r="G426" s="7"/>
      <c r="H426" s="7"/>
      <c r="I426" s="7"/>
      <c r="J426" s="7"/>
      <c r="K426" s="7"/>
      <c r="L426" s="7"/>
      <c r="M426" s="7"/>
      <c r="N426" s="7"/>
      <c r="O426" s="7"/>
      <c r="P426" s="7"/>
      <c r="Q426" s="7"/>
    </row>
    <row r="427" ht="13.5" customHeight="1">
      <c r="A427" s="7"/>
      <c r="B427" s="7"/>
      <c r="C427" s="7"/>
      <c r="D427" s="7"/>
      <c r="E427" s="7"/>
      <c r="F427" s="7"/>
      <c r="G427" s="7"/>
      <c r="H427" s="7"/>
      <c r="I427" s="7"/>
      <c r="J427" s="7"/>
      <c r="K427" s="7"/>
      <c r="L427" s="7"/>
      <c r="M427" s="7"/>
      <c r="N427" s="7"/>
      <c r="O427" s="7"/>
      <c r="P427" s="7"/>
      <c r="Q427" s="7"/>
    </row>
    <row r="428" ht="13.5" customHeight="1">
      <c r="A428" s="7"/>
      <c r="B428" s="7"/>
      <c r="C428" s="7"/>
      <c r="D428" s="7"/>
      <c r="E428" s="7"/>
      <c r="F428" s="7"/>
      <c r="G428" s="7"/>
      <c r="H428" s="7"/>
      <c r="I428" s="7"/>
      <c r="J428" s="7"/>
      <c r="K428" s="7"/>
      <c r="L428" s="7"/>
      <c r="M428" s="7"/>
      <c r="N428" s="7"/>
      <c r="O428" s="7"/>
      <c r="P428" s="7"/>
      <c r="Q428" s="7"/>
    </row>
    <row r="429" ht="13.5" customHeight="1">
      <c r="A429" s="7"/>
      <c r="B429" s="7"/>
      <c r="C429" s="7"/>
      <c r="D429" s="7"/>
      <c r="E429" s="7"/>
      <c r="F429" s="7"/>
      <c r="G429" s="7"/>
      <c r="H429" s="7"/>
      <c r="I429" s="7"/>
      <c r="J429" s="7"/>
      <c r="K429" s="7"/>
      <c r="L429" s="7"/>
      <c r="M429" s="7"/>
      <c r="N429" s="7"/>
      <c r="O429" s="7"/>
      <c r="P429" s="7"/>
      <c r="Q429" s="7"/>
    </row>
    <row r="430" ht="13.5" customHeight="1">
      <c r="A430" s="7"/>
      <c r="B430" s="7"/>
      <c r="C430" s="7"/>
      <c r="D430" s="7"/>
      <c r="E430" s="7"/>
      <c r="F430" s="7"/>
      <c r="G430" s="7"/>
      <c r="H430" s="7"/>
      <c r="I430" s="7"/>
      <c r="J430" s="7"/>
      <c r="K430" s="7"/>
      <c r="L430" s="7"/>
      <c r="M430" s="7"/>
      <c r="N430" s="7"/>
      <c r="O430" s="7"/>
      <c r="P430" s="7"/>
      <c r="Q430" s="7"/>
    </row>
    <row r="431" ht="13.5" customHeight="1">
      <c r="A431" s="7"/>
      <c r="B431" s="7"/>
      <c r="C431" s="7"/>
      <c r="D431" s="7"/>
      <c r="E431" s="7"/>
      <c r="F431" s="7"/>
      <c r="G431" s="7"/>
      <c r="H431" s="7"/>
      <c r="I431" s="7"/>
      <c r="J431" s="7"/>
      <c r="K431" s="7"/>
      <c r="L431" s="7"/>
      <c r="M431" s="7"/>
      <c r="N431" s="7"/>
      <c r="O431" s="7"/>
      <c r="P431" s="7"/>
      <c r="Q431" s="7"/>
    </row>
    <row r="432" ht="13.5" customHeight="1">
      <c r="A432" s="7"/>
      <c r="B432" s="7"/>
      <c r="C432" s="7"/>
      <c r="D432" s="7"/>
      <c r="E432" s="7"/>
      <c r="F432" s="7"/>
      <c r="G432" s="7"/>
      <c r="H432" s="7"/>
      <c r="I432" s="7"/>
      <c r="J432" s="7"/>
      <c r="K432" s="7"/>
      <c r="L432" s="7"/>
      <c r="M432" s="7"/>
      <c r="N432" s="7"/>
      <c r="O432" s="7"/>
      <c r="P432" s="7"/>
      <c r="Q432" s="7"/>
    </row>
    <row r="433" ht="13.5" customHeight="1">
      <c r="A433" s="7"/>
      <c r="B433" s="7"/>
      <c r="C433" s="7"/>
      <c r="D433" s="7"/>
      <c r="E433" s="7"/>
      <c r="F433" s="7"/>
      <c r="G433" s="7"/>
      <c r="H433" s="7"/>
      <c r="I433" s="7"/>
      <c r="J433" s="7"/>
      <c r="K433" s="7"/>
      <c r="L433" s="7"/>
      <c r="M433" s="7"/>
      <c r="N433" s="7"/>
      <c r="O433" s="7"/>
      <c r="P433" s="7"/>
      <c r="Q433" s="7"/>
    </row>
    <row r="434" ht="13.5" customHeight="1">
      <c r="A434" s="7"/>
      <c r="B434" s="7"/>
      <c r="C434" s="7"/>
      <c r="D434" s="7"/>
      <c r="E434" s="7"/>
      <c r="F434" s="7"/>
      <c r="G434" s="7"/>
      <c r="H434" s="7"/>
      <c r="I434" s="7"/>
      <c r="J434" s="7"/>
      <c r="K434" s="7"/>
      <c r="L434" s="7"/>
      <c r="M434" s="7"/>
      <c r="N434" s="7"/>
      <c r="O434" s="7"/>
      <c r="P434" s="7"/>
      <c r="Q434" s="7"/>
    </row>
    <row r="435" ht="13.5" customHeight="1">
      <c r="A435" s="7"/>
      <c r="B435" s="7"/>
      <c r="C435" s="7"/>
      <c r="D435" s="7"/>
      <c r="E435" s="7"/>
      <c r="F435" s="7"/>
      <c r="G435" s="7"/>
      <c r="H435" s="7"/>
      <c r="I435" s="7"/>
      <c r="J435" s="7"/>
      <c r="K435" s="7"/>
      <c r="L435" s="7"/>
      <c r="M435" s="7"/>
      <c r="N435" s="7"/>
      <c r="O435" s="7"/>
      <c r="P435" s="7"/>
      <c r="Q435" s="7"/>
    </row>
    <row r="436" ht="13.5" customHeight="1">
      <c r="A436" s="7"/>
      <c r="B436" s="7"/>
      <c r="C436" s="7"/>
      <c r="D436" s="7"/>
      <c r="E436" s="7"/>
      <c r="F436" s="7"/>
      <c r="G436" s="7"/>
      <c r="H436" s="7"/>
      <c r="I436" s="7"/>
      <c r="J436" s="7"/>
      <c r="K436" s="7"/>
      <c r="L436" s="7"/>
      <c r="M436" s="7"/>
      <c r="N436" s="7"/>
      <c r="O436" s="7"/>
      <c r="P436" s="7"/>
      <c r="Q436" s="7"/>
    </row>
    <row r="437" ht="13.5" customHeight="1">
      <c r="A437" s="7"/>
      <c r="B437" s="7"/>
      <c r="C437" s="7"/>
      <c r="D437" s="7"/>
      <c r="E437" s="7"/>
      <c r="F437" s="7"/>
      <c r="G437" s="7"/>
      <c r="H437" s="7"/>
      <c r="I437" s="7"/>
      <c r="J437" s="7"/>
      <c r="K437" s="7"/>
      <c r="L437" s="7"/>
      <c r="M437" s="7"/>
      <c r="N437" s="7"/>
      <c r="O437" s="7"/>
      <c r="P437" s="7"/>
      <c r="Q437" s="7"/>
    </row>
    <row r="438" ht="13.5" customHeight="1">
      <c r="A438" s="7"/>
      <c r="B438" s="7"/>
      <c r="C438" s="7"/>
      <c r="D438" s="7"/>
      <c r="E438" s="7"/>
      <c r="F438" s="7"/>
      <c r="G438" s="7"/>
      <c r="H438" s="7"/>
      <c r="I438" s="7"/>
      <c r="J438" s="7"/>
      <c r="K438" s="7"/>
      <c r="L438" s="7"/>
      <c r="M438" s="7"/>
      <c r="N438" s="7"/>
      <c r="O438" s="7"/>
      <c r="P438" s="7"/>
      <c r="Q438" s="7"/>
    </row>
    <row r="439" ht="13.5" customHeight="1">
      <c r="A439" s="7"/>
      <c r="B439" s="7"/>
      <c r="C439" s="7"/>
      <c r="D439" s="7"/>
      <c r="E439" s="7"/>
      <c r="F439" s="7"/>
      <c r="G439" s="7"/>
      <c r="H439" s="7"/>
      <c r="I439" s="7"/>
      <c r="J439" s="7"/>
      <c r="K439" s="7"/>
      <c r="L439" s="7"/>
      <c r="M439" s="7"/>
      <c r="N439" s="7"/>
      <c r="O439" s="7"/>
      <c r="P439" s="7"/>
      <c r="Q439" s="7"/>
    </row>
    <row r="440" ht="13.5" customHeight="1">
      <c r="A440" s="7"/>
      <c r="B440" s="7"/>
      <c r="C440" s="7"/>
      <c r="D440" s="7"/>
      <c r="E440" s="7"/>
      <c r="F440" s="7"/>
      <c r="G440" s="7"/>
      <c r="H440" s="7"/>
      <c r="I440" s="7"/>
      <c r="J440" s="7"/>
      <c r="K440" s="7"/>
      <c r="L440" s="7"/>
      <c r="M440" s="7"/>
      <c r="N440" s="7"/>
      <c r="O440" s="7"/>
      <c r="P440" s="7"/>
      <c r="Q440" s="7"/>
    </row>
    <row r="441" ht="13.5" customHeight="1">
      <c r="A441" s="7"/>
      <c r="B441" s="7"/>
      <c r="C441" s="7"/>
      <c r="D441" s="7"/>
      <c r="E441" s="7"/>
      <c r="F441" s="7"/>
      <c r="G441" s="7"/>
      <c r="H441" s="7"/>
      <c r="I441" s="7"/>
      <c r="J441" s="7"/>
      <c r="K441" s="7"/>
      <c r="L441" s="7"/>
      <c r="M441" s="7"/>
      <c r="N441" s="7"/>
      <c r="O441" s="7"/>
      <c r="P441" s="7"/>
      <c r="Q441" s="7"/>
    </row>
    <row r="442" ht="13.5" customHeight="1">
      <c r="A442" s="7"/>
      <c r="B442" s="7"/>
      <c r="C442" s="7"/>
      <c r="D442" s="7"/>
      <c r="E442" s="7"/>
      <c r="F442" s="7"/>
      <c r="G442" s="7"/>
      <c r="H442" s="7"/>
      <c r="I442" s="7"/>
      <c r="J442" s="7"/>
      <c r="K442" s="7"/>
      <c r="L442" s="7"/>
      <c r="M442" s="7"/>
      <c r="N442" s="7"/>
      <c r="O442" s="7"/>
      <c r="P442" s="7"/>
      <c r="Q442" s="7"/>
    </row>
    <row r="443" ht="13.5" customHeight="1">
      <c r="A443" s="7"/>
      <c r="B443" s="7"/>
      <c r="C443" s="7"/>
      <c r="D443" s="7"/>
      <c r="E443" s="7"/>
      <c r="F443" s="7"/>
      <c r="G443" s="7"/>
      <c r="H443" s="7"/>
      <c r="I443" s="7"/>
      <c r="J443" s="7"/>
      <c r="K443" s="7"/>
      <c r="L443" s="7"/>
      <c r="M443" s="7"/>
      <c r="N443" s="7"/>
      <c r="O443" s="7"/>
      <c r="P443" s="7"/>
      <c r="Q443" s="7"/>
    </row>
    <row r="444" ht="13.5" customHeight="1">
      <c r="A444" s="7"/>
      <c r="B444" s="7"/>
      <c r="C444" s="7"/>
      <c r="D444" s="7"/>
      <c r="E444" s="7"/>
      <c r="F444" s="7"/>
      <c r="G444" s="7"/>
      <c r="H444" s="7"/>
      <c r="I444" s="7"/>
      <c r="J444" s="7"/>
      <c r="K444" s="7"/>
      <c r="L444" s="7"/>
      <c r="M444" s="7"/>
      <c r="N444" s="7"/>
      <c r="O444" s="7"/>
      <c r="P444" s="7"/>
      <c r="Q444" s="7"/>
    </row>
    <row r="445" ht="13.5" customHeight="1">
      <c r="A445" s="7"/>
      <c r="B445" s="7"/>
      <c r="C445" s="7"/>
      <c r="D445" s="7"/>
      <c r="E445" s="7"/>
      <c r="F445" s="7"/>
      <c r="G445" s="7"/>
      <c r="H445" s="7"/>
      <c r="I445" s="7"/>
      <c r="J445" s="7"/>
      <c r="K445" s="7"/>
      <c r="L445" s="7"/>
      <c r="M445" s="7"/>
      <c r="N445" s="7"/>
      <c r="O445" s="7"/>
      <c r="P445" s="7"/>
      <c r="Q445" s="7"/>
    </row>
    <row r="446" ht="13.5" customHeight="1">
      <c r="A446" s="7"/>
      <c r="B446" s="7"/>
      <c r="C446" s="7"/>
      <c r="D446" s="7"/>
      <c r="E446" s="7"/>
      <c r="F446" s="7"/>
      <c r="G446" s="7"/>
      <c r="H446" s="7"/>
      <c r="I446" s="7"/>
      <c r="J446" s="7"/>
      <c r="K446" s="7"/>
      <c r="L446" s="7"/>
      <c r="M446" s="7"/>
      <c r="N446" s="7"/>
      <c r="O446" s="7"/>
      <c r="P446" s="7"/>
      <c r="Q446" s="7"/>
    </row>
    <row r="447" ht="13.5" customHeight="1">
      <c r="A447" s="7"/>
      <c r="B447" s="7"/>
      <c r="C447" s="7"/>
      <c r="D447" s="7"/>
      <c r="E447" s="7"/>
      <c r="F447" s="7"/>
      <c r="G447" s="7"/>
      <c r="H447" s="7"/>
      <c r="I447" s="7"/>
      <c r="J447" s="7"/>
      <c r="K447" s="7"/>
      <c r="L447" s="7"/>
      <c r="M447" s="7"/>
      <c r="N447" s="7"/>
      <c r="O447" s="7"/>
      <c r="P447" s="7"/>
      <c r="Q447" s="7"/>
    </row>
    <row r="448" ht="13.5" customHeight="1">
      <c r="A448" s="7"/>
      <c r="B448" s="7"/>
      <c r="C448" s="7"/>
      <c r="D448" s="7"/>
      <c r="E448" s="7"/>
      <c r="F448" s="7"/>
      <c r="G448" s="7"/>
      <c r="H448" s="7"/>
      <c r="I448" s="7"/>
      <c r="J448" s="7"/>
      <c r="K448" s="7"/>
      <c r="L448" s="7"/>
      <c r="M448" s="7"/>
      <c r="N448" s="7"/>
      <c r="O448" s="7"/>
      <c r="P448" s="7"/>
      <c r="Q448" s="7"/>
    </row>
    <row r="449" ht="13.5" customHeight="1">
      <c r="A449" s="7"/>
      <c r="B449" s="7"/>
      <c r="C449" s="7"/>
      <c r="D449" s="7"/>
      <c r="E449" s="7"/>
      <c r="F449" s="7"/>
      <c r="G449" s="7"/>
      <c r="H449" s="7"/>
      <c r="I449" s="7"/>
      <c r="J449" s="7"/>
      <c r="K449" s="7"/>
      <c r="L449" s="7"/>
      <c r="M449" s="7"/>
      <c r="N449" s="7"/>
      <c r="O449" s="7"/>
      <c r="P449" s="7"/>
      <c r="Q449" s="7"/>
    </row>
    <row r="450" ht="13.5" customHeight="1">
      <c r="A450" s="7"/>
      <c r="B450" s="7"/>
      <c r="C450" s="7"/>
      <c r="D450" s="7"/>
      <c r="E450" s="7"/>
      <c r="F450" s="7"/>
      <c r="G450" s="7"/>
      <c r="H450" s="7"/>
      <c r="I450" s="7"/>
      <c r="J450" s="7"/>
      <c r="K450" s="7"/>
      <c r="L450" s="7"/>
      <c r="M450" s="7"/>
      <c r="N450" s="7"/>
      <c r="O450" s="7"/>
      <c r="P450" s="7"/>
      <c r="Q450" s="7"/>
    </row>
    <row r="451" ht="13.5" customHeight="1">
      <c r="A451" s="7"/>
      <c r="B451" s="7"/>
      <c r="C451" s="7"/>
      <c r="D451" s="7"/>
      <c r="E451" s="7"/>
      <c r="F451" s="7"/>
      <c r="G451" s="7"/>
      <c r="H451" s="7"/>
      <c r="I451" s="7"/>
      <c r="J451" s="7"/>
      <c r="K451" s="7"/>
      <c r="L451" s="7"/>
      <c r="M451" s="7"/>
      <c r="N451" s="7"/>
      <c r="O451" s="7"/>
      <c r="P451" s="7"/>
      <c r="Q451" s="7"/>
    </row>
    <row r="452" ht="13.5" customHeight="1">
      <c r="A452" s="7"/>
      <c r="B452" s="7"/>
      <c r="C452" s="7"/>
      <c r="D452" s="7"/>
      <c r="E452" s="7"/>
      <c r="F452" s="7"/>
      <c r="G452" s="7"/>
      <c r="H452" s="7"/>
      <c r="I452" s="7"/>
      <c r="J452" s="7"/>
      <c r="K452" s="7"/>
      <c r="L452" s="7"/>
      <c r="M452" s="7"/>
      <c r="N452" s="7"/>
      <c r="O452" s="7"/>
      <c r="P452" s="7"/>
      <c r="Q452" s="7"/>
    </row>
    <row r="453" ht="13.5" customHeight="1">
      <c r="A453" s="7"/>
      <c r="B453" s="7"/>
      <c r="C453" s="7"/>
      <c r="D453" s="7"/>
      <c r="E453" s="7"/>
      <c r="F453" s="7"/>
      <c r="G453" s="7"/>
      <c r="H453" s="7"/>
      <c r="I453" s="7"/>
      <c r="J453" s="7"/>
      <c r="K453" s="7"/>
      <c r="L453" s="7"/>
      <c r="M453" s="7"/>
      <c r="N453" s="7"/>
      <c r="O453" s="7"/>
      <c r="P453" s="7"/>
      <c r="Q453" s="7"/>
    </row>
    <row r="454" ht="13.5" customHeight="1">
      <c r="A454" s="7"/>
      <c r="B454" s="7"/>
      <c r="C454" s="7"/>
      <c r="D454" s="7"/>
      <c r="E454" s="7"/>
      <c r="F454" s="7"/>
      <c r="G454" s="7"/>
      <c r="H454" s="7"/>
      <c r="I454" s="7"/>
      <c r="J454" s="7"/>
      <c r="K454" s="7"/>
      <c r="L454" s="7"/>
      <c r="M454" s="7"/>
      <c r="N454" s="7"/>
      <c r="O454" s="7"/>
      <c r="P454" s="7"/>
      <c r="Q454" s="7"/>
    </row>
    <row r="455" ht="13.5" customHeight="1">
      <c r="A455" s="7"/>
      <c r="B455" s="7"/>
      <c r="C455" s="7"/>
      <c r="D455" s="7"/>
      <c r="E455" s="7"/>
      <c r="F455" s="7"/>
      <c r="G455" s="7"/>
      <c r="H455" s="7"/>
      <c r="I455" s="7"/>
      <c r="J455" s="7"/>
      <c r="K455" s="7"/>
      <c r="L455" s="7"/>
      <c r="M455" s="7"/>
      <c r="N455" s="7"/>
      <c r="O455" s="7"/>
      <c r="P455" s="7"/>
      <c r="Q455" s="7"/>
    </row>
    <row r="456" ht="13.5" customHeight="1">
      <c r="A456" s="7"/>
      <c r="B456" s="7"/>
      <c r="C456" s="7"/>
      <c r="D456" s="7"/>
      <c r="E456" s="7"/>
      <c r="F456" s="7"/>
      <c r="G456" s="7"/>
      <c r="H456" s="7"/>
      <c r="I456" s="7"/>
      <c r="J456" s="7"/>
      <c r="K456" s="7"/>
      <c r="L456" s="7"/>
      <c r="M456" s="7"/>
      <c r="N456" s="7"/>
      <c r="O456" s="7"/>
      <c r="P456" s="7"/>
      <c r="Q456" s="7"/>
    </row>
    <row r="457" ht="13.5" customHeight="1">
      <c r="A457" s="7"/>
      <c r="B457" s="7"/>
      <c r="C457" s="7"/>
      <c r="D457" s="7"/>
      <c r="E457" s="7"/>
      <c r="F457" s="7"/>
      <c r="G457" s="7"/>
      <c r="H457" s="7"/>
      <c r="I457" s="7"/>
      <c r="J457" s="7"/>
      <c r="K457" s="7"/>
      <c r="L457" s="7"/>
      <c r="M457" s="7"/>
      <c r="N457" s="7"/>
      <c r="O457" s="7"/>
      <c r="P457" s="7"/>
      <c r="Q457" s="7"/>
    </row>
    <row r="458" ht="13.5" customHeight="1">
      <c r="A458" s="7"/>
      <c r="B458" s="7"/>
      <c r="C458" s="7"/>
      <c r="D458" s="7"/>
      <c r="E458" s="7"/>
      <c r="F458" s="7"/>
      <c r="G458" s="7"/>
      <c r="H458" s="7"/>
      <c r="I458" s="7"/>
      <c r="J458" s="7"/>
      <c r="K458" s="7"/>
      <c r="L458" s="7"/>
      <c r="M458" s="7"/>
      <c r="N458" s="7"/>
      <c r="O458" s="7"/>
      <c r="P458" s="7"/>
      <c r="Q458" s="7"/>
    </row>
    <row r="459" ht="13.5" customHeight="1">
      <c r="A459" s="7"/>
      <c r="B459" s="7"/>
      <c r="C459" s="7"/>
      <c r="D459" s="7"/>
      <c r="E459" s="7"/>
      <c r="F459" s="7"/>
      <c r="G459" s="7"/>
      <c r="H459" s="7"/>
      <c r="I459" s="7"/>
      <c r="J459" s="7"/>
      <c r="K459" s="7"/>
      <c r="L459" s="7"/>
      <c r="M459" s="7"/>
      <c r="N459" s="7"/>
      <c r="O459" s="7"/>
      <c r="P459" s="7"/>
      <c r="Q459" s="7"/>
    </row>
    <row r="460" ht="13.5" customHeight="1">
      <c r="A460" s="7"/>
      <c r="B460" s="7"/>
      <c r="C460" s="7"/>
      <c r="D460" s="7"/>
      <c r="E460" s="7"/>
      <c r="F460" s="7"/>
      <c r="G460" s="7"/>
      <c r="H460" s="7"/>
      <c r="I460" s="7"/>
      <c r="J460" s="7"/>
      <c r="K460" s="7"/>
      <c r="L460" s="7"/>
      <c r="M460" s="7"/>
      <c r="N460" s="7"/>
      <c r="O460" s="7"/>
      <c r="P460" s="7"/>
      <c r="Q460" s="7"/>
    </row>
    <row r="461" ht="13.5" customHeight="1">
      <c r="A461" s="7"/>
      <c r="B461" s="7"/>
      <c r="C461" s="7"/>
      <c r="D461" s="7"/>
      <c r="E461" s="7"/>
      <c r="F461" s="7"/>
      <c r="G461" s="7"/>
      <c r="H461" s="7"/>
      <c r="I461" s="7"/>
      <c r="J461" s="7"/>
      <c r="K461" s="7"/>
      <c r="L461" s="7"/>
      <c r="M461" s="7"/>
      <c r="N461" s="7"/>
      <c r="O461" s="7"/>
      <c r="P461" s="7"/>
      <c r="Q461" s="7"/>
    </row>
    <row r="462" ht="13.5" customHeight="1">
      <c r="A462" s="7"/>
      <c r="B462" s="7"/>
      <c r="C462" s="7"/>
      <c r="D462" s="7"/>
      <c r="E462" s="7"/>
      <c r="F462" s="7"/>
      <c r="G462" s="7"/>
      <c r="H462" s="7"/>
      <c r="I462" s="7"/>
      <c r="J462" s="7"/>
      <c r="K462" s="7"/>
      <c r="L462" s="7"/>
      <c r="M462" s="7"/>
      <c r="N462" s="7"/>
      <c r="O462" s="7"/>
      <c r="P462" s="7"/>
      <c r="Q462" s="7"/>
    </row>
    <row r="463" ht="13.5" customHeight="1">
      <c r="A463" s="7"/>
      <c r="B463" s="7"/>
      <c r="C463" s="7"/>
      <c r="D463" s="7"/>
      <c r="E463" s="7"/>
      <c r="F463" s="7"/>
      <c r="G463" s="7"/>
      <c r="H463" s="7"/>
      <c r="I463" s="7"/>
      <c r="J463" s="7"/>
      <c r="K463" s="7"/>
      <c r="L463" s="7"/>
      <c r="M463" s="7"/>
      <c r="N463" s="7"/>
      <c r="O463" s="7"/>
      <c r="P463" s="7"/>
      <c r="Q463" s="7"/>
    </row>
    <row r="464" ht="13.5" customHeight="1">
      <c r="A464" s="7"/>
      <c r="B464" s="7"/>
      <c r="C464" s="7"/>
      <c r="D464" s="7"/>
      <c r="E464" s="7"/>
      <c r="F464" s="7"/>
      <c r="G464" s="7"/>
      <c r="H464" s="7"/>
      <c r="I464" s="7"/>
      <c r="J464" s="7"/>
      <c r="K464" s="7"/>
      <c r="L464" s="7"/>
      <c r="M464" s="7"/>
      <c r="N464" s="7"/>
      <c r="O464" s="7"/>
      <c r="P464" s="7"/>
      <c r="Q464" s="7"/>
    </row>
    <row r="465" ht="13.5" customHeight="1">
      <c r="A465" s="7"/>
      <c r="B465" s="7"/>
      <c r="C465" s="7"/>
      <c r="D465" s="7"/>
      <c r="E465" s="7"/>
      <c r="F465" s="7"/>
      <c r="G465" s="7"/>
      <c r="H465" s="7"/>
      <c r="I465" s="7"/>
      <c r="J465" s="7"/>
      <c r="K465" s="7"/>
      <c r="L465" s="7"/>
      <c r="M465" s="7"/>
      <c r="N465" s="7"/>
      <c r="O465" s="7"/>
      <c r="P465" s="7"/>
      <c r="Q465" s="7"/>
    </row>
    <row r="466" ht="13.5" customHeight="1">
      <c r="A466" s="7"/>
      <c r="B466" s="7"/>
      <c r="C466" s="7"/>
      <c r="D466" s="7"/>
      <c r="E466" s="7"/>
      <c r="F466" s="7"/>
      <c r="G466" s="7"/>
      <c r="H466" s="7"/>
      <c r="I466" s="7"/>
      <c r="J466" s="7"/>
      <c r="K466" s="7"/>
      <c r="L466" s="7"/>
      <c r="M466" s="7"/>
      <c r="N466" s="7"/>
      <c r="O466" s="7"/>
      <c r="P466" s="7"/>
      <c r="Q466" s="7"/>
    </row>
    <row r="467" ht="13.5" customHeight="1">
      <c r="A467" s="7"/>
      <c r="B467" s="7"/>
      <c r="C467" s="7"/>
      <c r="D467" s="7"/>
      <c r="E467" s="7"/>
      <c r="F467" s="7"/>
      <c r="G467" s="7"/>
      <c r="H467" s="7"/>
      <c r="I467" s="7"/>
      <c r="J467" s="7"/>
      <c r="K467" s="7"/>
      <c r="L467" s="7"/>
      <c r="M467" s="7"/>
      <c r="N467" s="7"/>
      <c r="O467" s="7"/>
      <c r="P467" s="7"/>
      <c r="Q467" s="7"/>
    </row>
    <row r="468" ht="13.5" customHeight="1">
      <c r="A468" s="7"/>
      <c r="B468" s="7"/>
      <c r="C468" s="7"/>
      <c r="D468" s="7"/>
      <c r="E468" s="7"/>
      <c r="F468" s="7"/>
      <c r="G468" s="7"/>
      <c r="H468" s="7"/>
      <c r="I468" s="7"/>
      <c r="J468" s="7"/>
      <c r="K468" s="7"/>
      <c r="L468" s="7"/>
      <c r="M468" s="7"/>
      <c r="N468" s="7"/>
      <c r="O468" s="7"/>
      <c r="P468" s="7"/>
      <c r="Q468" s="7"/>
    </row>
    <row r="469" ht="13.5" customHeight="1">
      <c r="A469" s="7"/>
      <c r="B469" s="7"/>
      <c r="C469" s="7"/>
      <c r="D469" s="7"/>
      <c r="E469" s="7"/>
      <c r="F469" s="7"/>
      <c r="G469" s="7"/>
      <c r="H469" s="7"/>
      <c r="I469" s="7"/>
      <c r="J469" s="7"/>
      <c r="K469" s="7"/>
      <c r="L469" s="7"/>
      <c r="M469" s="7"/>
      <c r="N469" s="7"/>
      <c r="O469" s="7"/>
      <c r="P469" s="7"/>
      <c r="Q469" s="7"/>
    </row>
    <row r="470" ht="13.5" customHeight="1">
      <c r="A470" s="7"/>
      <c r="B470" s="7"/>
      <c r="C470" s="7"/>
      <c r="D470" s="7"/>
      <c r="E470" s="7"/>
      <c r="F470" s="7"/>
      <c r="G470" s="7"/>
      <c r="H470" s="7"/>
      <c r="I470" s="7"/>
      <c r="J470" s="7"/>
      <c r="K470" s="7"/>
      <c r="L470" s="7"/>
      <c r="M470" s="7"/>
      <c r="N470" s="7"/>
      <c r="O470" s="7"/>
      <c r="P470" s="7"/>
      <c r="Q470" s="7"/>
    </row>
    <row r="471" ht="13.5" customHeight="1">
      <c r="A471" s="7"/>
      <c r="B471" s="7"/>
      <c r="C471" s="7"/>
      <c r="D471" s="7"/>
      <c r="E471" s="7"/>
      <c r="F471" s="7"/>
      <c r="G471" s="7"/>
      <c r="H471" s="7"/>
      <c r="I471" s="7"/>
      <c r="J471" s="7"/>
      <c r="K471" s="7"/>
      <c r="L471" s="7"/>
      <c r="M471" s="7"/>
      <c r="N471" s="7"/>
      <c r="O471" s="7"/>
      <c r="P471" s="7"/>
      <c r="Q471" s="7"/>
    </row>
    <row r="472" ht="13.5" customHeight="1">
      <c r="A472" s="7"/>
      <c r="B472" s="7"/>
      <c r="C472" s="7"/>
      <c r="D472" s="7"/>
      <c r="E472" s="7"/>
      <c r="F472" s="7"/>
      <c r="G472" s="7"/>
      <c r="H472" s="7"/>
      <c r="I472" s="7"/>
      <c r="J472" s="7"/>
      <c r="K472" s="7"/>
      <c r="L472" s="7"/>
      <c r="M472" s="7"/>
      <c r="N472" s="7"/>
      <c r="O472" s="7"/>
      <c r="P472" s="7"/>
      <c r="Q472" s="7"/>
    </row>
    <row r="473" ht="13.5" customHeight="1">
      <c r="A473" s="7"/>
      <c r="B473" s="7"/>
      <c r="C473" s="7"/>
      <c r="D473" s="7"/>
      <c r="E473" s="7"/>
      <c r="F473" s="7"/>
      <c r="G473" s="7"/>
      <c r="H473" s="7"/>
      <c r="I473" s="7"/>
      <c r="J473" s="7"/>
      <c r="K473" s="7"/>
      <c r="L473" s="7"/>
      <c r="M473" s="7"/>
      <c r="N473" s="7"/>
      <c r="O473" s="7"/>
      <c r="P473" s="7"/>
      <c r="Q473" s="7"/>
    </row>
    <row r="474" ht="13.5" customHeight="1">
      <c r="A474" s="7"/>
      <c r="B474" s="7"/>
      <c r="C474" s="7"/>
      <c r="D474" s="7"/>
      <c r="E474" s="7"/>
      <c r="F474" s="7"/>
      <c r="G474" s="7"/>
      <c r="H474" s="7"/>
      <c r="I474" s="7"/>
      <c r="J474" s="7"/>
      <c r="K474" s="7"/>
      <c r="L474" s="7"/>
      <c r="M474" s="7"/>
      <c r="N474" s="7"/>
      <c r="O474" s="7"/>
      <c r="P474" s="7"/>
      <c r="Q474" s="7"/>
    </row>
    <row r="475" ht="13.5" customHeight="1">
      <c r="A475" s="7"/>
      <c r="B475" s="7"/>
      <c r="C475" s="7"/>
      <c r="D475" s="7"/>
      <c r="E475" s="7"/>
      <c r="F475" s="7"/>
      <c r="G475" s="7"/>
      <c r="H475" s="7"/>
      <c r="I475" s="7"/>
      <c r="J475" s="7"/>
      <c r="K475" s="7"/>
      <c r="L475" s="7"/>
      <c r="M475" s="7"/>
      <c r="N475" s="7"/>
      <c r="O475" s="7"/>
      <c r="P475" s="7"/>
      <c r="Q475" s="7"/>
    </row>
    <row r="476" ht="13.5" customHeight="1">
      <c r="A476" s="7"/>
      <c r="B476" s="7"/>
      <c r="C476" s="7"/>
      <c r="D476" s="7"/>
      <c r="E476" s="7"/>
      <c r="F476" s="7"/>
      <c r="G476" s="7"/>
      <c r="H476" s="7"/>
      <c r="I476" s="7"/>
      <c r="J476" s="7"/>
      <c r="K476" s="7"/>
      <c r="L476" s="7"/>
      <c r="M476" s="7"/>
      <c r="N476" s="7"/>
      <c r="O476" s="7"/>
      <c r="P476" s="7"/>
      <c r="Q476" s="7"/>
    </row>
    <row r="477" ht="13.5" customHeight="1">
      <c r="A477" s="7"/>
      <c r="B477" s="7"/>
      <c r="C477" s="7"/>
      <c r="D477" s="7"/>
      <c r="E477" s="7"/>
      <c r="F477" s="7"/>
      <c r="G477" s="7"/>
      <c r="H477" s="7"/>
      <c r="I477" s="7"/>
      <c r="J477" s="7"/>
      <c r="K477" s="7"/>
      <c r="L477" s="7"/>
      <c r="M477" s="7"/>
      <c r="N477" s="7"/>
      <c r="O477" s="7"/>
      <c r="P477" s="7"/>
      <c r="Q477" s="7"/>
    </row>
    <row r="478" ht="13.5" customHeight="1">
      <c r="A478" s="7"/>
      <c r="B478" s="7"/>
      <c r="C478" s="7"/>
      <c r="D478" s="7"/>
      <c r="E478" s="7"/>
      <c r="F478" s="7"/>
      <c r="G478" s="7"/>
      <c r="H478" s="7"/>
      <c r="I478" s="7"/>
      <c r="J478" s="7"/>
      <c r="K478" s="7"/>
      <c r="L478" s="7"/>
      <c r="M478" s="7"/>
      <c r="N478" s="7"/>
      <c r="O478" s="7"/>
      <c r="P478" s="7"/>
      <c r="Q478" s="7"/>
    </row>
    <row r="479" ht="13.5" customHeight="1">
      <c r="A479" s="7"/>
      <c r="B479" s="7"/>
      <c r="C479" s="7"/>
      <c r="D479" s="7"/>
      <c r="E479" s="7"/>
      <c r="F479" s="7"/>
      <c r="G479" s="7"/>
      <c r="H479" s="7"/>
      <c r="I479" s="7"/>
      <c r="J479" s="7"/>
      <c r="K479" s="7"/>
      <c r="L479" s="7"/>
      <c r="M479" s="7"/>
      <c r="N479" s="7"/>
      <c r="O479" s="7"/>
      <c r="P479" s="7"/>
      <c r="Q479" s="7"/>
    </row>
    <row r="480" ht="13.5" customHeight="1">
      <c r="A480" s="7"/>
      <c r="B480" s="7"/>
      <c r="C480" s="7"/>
      <c r="D480" s="7"/>
      <c r="E480" s="7"/>
      <c r="F480" s="7"/>
      <c r="G480" s="7"/>
      <c r="H480" s="7"/>
      <c r="I480" s="7"/>
      <c r="J480" s="7"/>
      <c r="K480" s="7"/>
      <c r="L480" s="7"/>
      <c r="M480" s="7"/>
      <c r="N480" s="7"/>
      <c r="O480" s="7"/>
      <c r="P480" s="7"/>
      <c r="Q480" s="7"/>
    </row>
    <row r="481" ht="13.5" customHeight="1">
      <c r="A481" s="7"/>
      <c r="B481" s="7"/>
      <c r="C481" s="7"/>
      <c r="D481" s="7"/>
      <c r="E481" s="7"/>
      <c r="F481" s="7"/>
      <c r="G481" s="7"/>
      <c r="H481" s="7"/>
      <c r="I481" s="7"/>
      <c r="J481" s="7"/>
      <c r="K481" s="7"/>
      <c r="L481" s="7"/>
      <c r="M481" s="7"/>
      <c r="N481" s="7"/>
      <c r="O481" s="7"/>
      <c r="P481" s="7"/>
      <c r="Q481" s="7"/>
    </row>
    <row r="482" ht="13.5" customHeight="1">
      <c r="A482" s="7"/>
      <c r="B482" s="7"/>
      <c r="C482" s="7"/>
      <c r="D482" s="7"/>
      <c r="E482" s="7"/>
      <c r="F482" s="7"/>
      <c r="G482" s="7"/>
      <c r="H482" s="7"/>
      <c r="I482" s="7"/>
      <c r="J482" s="7"/>
      <c r="K482" s="7"/>
      <c r="L482" s="7"/>
      <c r="M482" s="7"/>
      <c r="N482" s="7"/>
      <c r="O482" s="7"/>
      <c r="P482" s="7"/>
      <c r="Q482" s="7"/>
    </row>
    <row r="483" ht="13.5" customHeight="1">
      <c r="A483" s="7"/>
      <c r="B483" s="7"/>
      <c r="C483" s="7"/>
      <c r="D483" s="7"/>
      <c r="E483" s="7"/>
      <c r="F483" s="7"/>
      <c r="G483" s="7"/>
      <c r="H483" s="7"/>
      <c r="I483" s="7"/>
      <c r="J483" s="7"/>
      <c r="K483" s="7"/>
      <c r="L483" s="7"/>
      <c r="M483" s="7"/>
      <c r="N483" s="7"/>
      <c r="O483" s="7"/>
      <c r="P483" s="7"/>
      <c r="Q483" s="7"/>
    </row>
    <row r="484" ht="13.5" customHeight="1">
      <c r="A484" s="7"/>
      <c r="B484" s="7"/>
      <c r="C484" s="7"/>
      <c r="D484" s="7"/>
      <c r="E484" s="7"/>
      <c r="F484" s="7"/>
      <c r="G484" s="7"/>
      <c r="H484" s="7"/>
      <c r="I484" s="7"/>
      <c r="J484" s="7"/>
      <c r="K484" s="7"/>
      <c r="L484" s="7"/>
      <c r="M484" s="7"/>
      <c r="N484" s="7"/>
      <c r="O484" s="7"/>
      <c r="P484" s="7"/>
      <c r="Q484" s="7"/>
    </row>
    <row r="485" ht="13.5" customHeight="1">
      <c r="A485" s="7"/>
      <c r="B485" s="7"/>
      <c r="C485" s="7"/>
      <c r="D485" s="7"/>
      <c r="E485" s="7"/>
      <c r="F485" s="7"/>
      <c r="G485" s="7"/>
      <c r="H485" s="7"/>
      <c r="I485" s="7"/>
      <c r="J485" s="7"/>
      <c r="K485" s="7"/>
      <c r="L485" s="7"/>
      <c r="M485" s="7"/>
      <c r="N485" s="7"/>
      <c r="O485" s="7"/>
      <c r="P485" s="7"/>
      <c r="Q485" s="7"/>
    </row>
    <row r="486" ht="13.5" customHeight="1">
      <c r="A486" s="7"/>
      <c r="B486" s="7"/>
      <c r="C486" s="7"/>
      <c r="D486" s="7"/>
      <c r="E486" s="7"/>
      <c r="F486" s="7"/>
      <c r="G486" s="7"/>
      <c r="H486" s="7"/>
      <c r="I486" s="7"/>
      <c r="J486" s="7"/>
      <c r="K486" s="7"/>
      <c r="L486" s="7"/>
      <c r="M486" s="7"/>
      <c r="N486" s="7"/>
      <c r="O486" s="7"/>
      <c r="P486" s="7"/>
      <c r="Q486" s="7"/>
    </row>
    <row r="487" ht="13.5" customHeight="1">
      <c r="A487" s="7"/>
      <c r="B487" s="7"/>
      <c r="C487" s="7"/>
      <c r="D487" s="7"/>
      <c r="E487" s="7"/>
      <c r="F487" s="7"/>
      <c r="G487" s="7"/>
      <c r="H487" s="7"/>
      <c r="I487" s="7"/>
      <c r="J487" s="7"/>
      <c r="K487" s="7"/>
      <c r="L487" s="7"/>
      <c r="M487" s="7"/>
      <c r="N487" s="7"/>
      <c r="O487" s="7"/>
      <c r="P487" s="7"/>
      <c r="Q487" s="7"/>
    </row>
    <row r="488" ht="13.5" customHeight="1">
      <c r="A488" s="7"/>
      <c r="B488" s="7"/>
      <c r="C488" s="7"/>
      <c r="D488" s="7"/>
      <c r="E488" s="7"/>
      <c r="F488" s="7"/>
      <c r="G488" s="7"/>
      <c r="H488" s="7"/>
      <c r="I488" s="7"/>
      <c r="J488" s="7"/>
      <c r="K488" s="7"/>
      <c r="L488" s="7"/>
      <c r="M488" s="7"/>
      <c r="N488" s="7"/>
      <c r="O488" s="7"/>
      <c r="P488" s="7"/>
      <c r="Q488" s="7"/>
    </row>
    <row r="489" ht="13.5" customHeight="1">
      <c r="A489" s="7"/>
      <c r="B489" s="7"/>
      <c r="C489" s="7"/>
      <c r="D489" s="7"/>
      <c r="E489" s="7"/>
      <c r="F489" s="7"/>
      <c r="G489" s="7"/>
      <c r="H489" s="7"/>
      <c r="I489" s="7"/>
      <c r="J489" s="7"/>
      <c r="K489" s="7"/>
      <c r="L489" s="7"/>
      <c r="M489" s="7"/>
      <c r="N489" s="7"/>
      <c r="O489" s="7"/>
      <c r="P489" s="7"/>
      <c r="Q489" s="7"/>
    </row>
    <row r="490" ht="13.5" customHeight="1">
      <c r="A490" s="7"/>
      <c r="B490" s="7"/>
      <c r="C490" s="7"/>
      <c r="D490" s="7"/>
      <c r="E490" s="7"/>
      <c r="F490" s="7"/>
      <c r="G490" s="7"/>
      <c r="H490" s="7"/>
      <c r="I490" s="7"/>
      <c r="J490" s="7"/>
      <c r="K490" s="7"/>
      <c r="L490" s="7"/>
      <c r="M490" s="7"/>
      <c r="N490" s="7"/>
      <c r="O490" s="7"/>
      <c r="P490" s="7"/>
      <c r="Q490" s="7"/>
    </row>
    <row r="491" ht="13.5" customHeight="1">
      <c r="A491" s="7"/>
      <c r="B491" s="7"/>
      <c r="C491" s="7"/>
      <c r="D491" s="7"/>
      <c r="E491" s="7"/>
      <c r="F491" s="7"/>
      <c r="G491" s="7"/>
      <c r="H491" s="7"/>
      <c r="I491" s="7"/>
      <c r="J491" s="7"/>
      <c r="K491" s="7"/>
      <c r="L491" s="7"/>
      <c r="M491" s="7"/>
      <c r="N491" s="7"/>
      <c r="O491" s="7"/>
      <c r="P491" s="7"/>
      <c r="Q491" s="7"/>
    </row>
    <row r="492" ht="13.5" customHeight="1">
      <c r="A492" s="7"/>
      <c r="B492" s="7"/>
      <c r="C492" s="7"/>
      <c r="D492" s="7"/>
      <c r="E492" s="7"/>
      <c r="F492" s="7"/>
      <c r="G492" s="7"/>
      <c r="H492" s="7"/>
      <c r="I492" s="7"/>
      <c r="J492" s="7"/>
      <c r="K492" s="7"/>
      <c r="L492" s="7"/>
      <c r="M492" s="7"/>
      <c r="N492" s="7"/>
      <c r="O492" s="7"/>
      <c r="P492" s="7"/>
      <c r="Q492" s="7"/>
    </row>
    <row r="493" ht="13.5" customHeight="1">
      <c r="A493" s="7"/>
      <c r="B493" s="7"/>
      <c r="C493" s="7"/>
      <c r="D493" s="7"/>
      <c r="E493" s="7"/>
      <c r="F493" s="7"/>
      <c r="G493" s="7"/>
      <c r="H493" s="7"/>
      <c r="I493" s="7"/>
      <c r="J493" s="7"/>
      <c r="K493" s="7"/>
      <c r="L493" s="7"/>
      <c r="M493" s="7"/>
      <c r="N493" s="7"/>
      <c r="O493" s="7"/>
      <c r="P493" s="7"/>
      <c r="Q493" s="7"/>
    </row>
    <row r="494" ht="13.5" customHeight="1">
      <c r="A494" s="7"/>
      <c r="B494" s="7"/>
      <c r="C494" s="7"/>
      <c r="D494" s="7"/>
      <c r="E494" s="7"/>
      <c r="F494" s="7"/>
      <c r="G494" s="7"/>
      <c r="H494" s="7"/>
      <c r="I494" s="7"/>
      <c r="J494" s="7"/>
      <c r="K494" s="7"/>
      <c r="L494" s="7"/>
      <c r="M494" s="7"/>
      <c r="N494" s="7"/>
      <c r="O494" s="7"/>
      <c r="P494" s="7"/>
      <c r="Q494" s="7"/>
    </row>
    <row r="495" ht="13.5" customHeight="1">
      <c r="A495" s="7"/>
      <c r="B495" s="7"/>
      <c r="C495" s="7"/>
      <c r="D495" s="7"/>
      <c r="E495" s="7"/>
      <c r="F495" s="7"/>
      <c r="G495" s="7"/>
      <c r="H495" s="7"/>
      <c r="I495" s="7"/>
      <c r="J495" s="7"/>
      <c r="K495" s="7"/>
      <c r="L495" s="7"/>
      <c r="M495" s="7"/>
      <c r="N495" s="7"/>
      <c r="O495" s="7"/>
      <c r="P495" s="7"/>
      <c r="Q495" s="7"/>
    </row>
    <row r="496" ht="13.5" customHeight="1">
      <c r="A496" s="7"/>
      <c r="B496" s="7"/>
      <c r="C496" s="7"/>
      <c r="D496" s="7"/>
      <c r="E496" s="7"/>
      <c r="F496" s="7"/>
      <c r="G496" s="7"/>
      <c r="H496" s="7"/>
      <c r="I496" s="7"/>
      <c r="J496" s="7"/>
      <c r="K496" s="7"/>
      <c r="L496" s="7"/>
      <c r="M496" s="7"/>
      <c r="N496" s="7"/>
      <c r="O496" s="7"/>
      <c r="P496" s="7"/>
      <c r="Q496" s="7"/>
    </row>
    <row r="497" ht="13.5" customHeight="1">
      <c r="A497" s="7"/>
      <c r="B497" s="7"/>
      <c r="C497" s="7"/>
      <c r="D497" s="7"/>
      <c r="E497" s="7"/>
      <c r="F497" s="7"/>
      <c r="G497" s="7"/>
      <c r="H497" s="7"/>
      <c r="I497" s="7"/>
      <c r="J497" s="7"/>
      <c r="K497" s="7"/>
      <c r="L497" s="7"/>
      <c r="M497" s="7"/>
      <c r="N497" s="7"/>
      <c r="O497" s="7"/>
      <c r="P497" s="7"/>
      <c r="Q497" s="7"/>
    </row>
    <row r="498" ht="13.5" customHeight="1">
      <c r="A498" s="7"/>
      <c r="B498" s="7"/>
      <c r="C498" s="7"/>
      <c r="D498" s="7"/>
      <c r="E498" s="7"/>
      <c r="F498" s="7"/>
      <c r="G498" s="7"/>
      <c r="H498" s="7"/>
      <c r="I498" s="7"/>
      <c r="J498" s="7"/>
      <c r="K498" s="7"/>
      <c r="L498" s="7"/>
      <c r="M498" s="7"/>
      <c r="N498" s="7"/>
      <c r="O498" s="7"/>
      <c r="P498" s="7"/>
      <c r="Q498" s="7"/>
    </row>
    <row r="499" ht="13.5" customHeight="1">
      <c r="A499" s="7"/>
      <c r="B499" s="7"/>
      <c r="C499" s="7"/>
      <c r="D499" s="7"/>
      <c r="E499" s="7"/>
      <c r="F499" s="7"/>
      <c r="G499" s="7"/>
      <c r="H499" s="7"/>
      <c r="I499" s="7"/>
      <c r="J499" s="7"/>
      <c r="K499" s="7"/>
      <c r="L499" s="7"/>
      <c r="M499" s="7"/>
      <c r="N499" s="7"/>
      <c r="O499" s="7"/>
      <c r="P499" s="7"/>
      <c r="Q499" s="7"/>
    </row>
    <row r="500" ht="13.5" customHeight="1">
      <c r="A500" s="7"/>
      <c r="B500" s="7"/>
      <c r="C500" s="7"/>
      <c r="D500" s="7"/>
      <c r="E500" s="7"/>
      <c r="F500" s="7"/>
      <c r="G500" s="7"/>
      <c r="H500" s="7"/>
      <c r="I500" s="7"/>
      <c r="J500" s="7"/>
      <c r="K500" s="7"/>
      <c r="L500" s="7"/>
      <c r="M500" s="7"/>
      <c r="N500" s="7"/>
      <c r="O500" s="7"/>
      <c r="P500" s="7"/>
      <c r="Q500" s="7"/>
    </row>
    <row r="501" ht="13.5" customHeight="1">
      <c r="A501" s="7"/>
      <c r="B501" s="7"/>
      <c r="C501" s="7"/>
      <c r="D501" s="7"/>
      <c r="E501" s="7"/>
      <c r="F501" s="7"/>
      <c r="G501" s="7"/>
      <c r="H501" s="7"/>
      <c r="I501" s="7"/>
      <c r="J501" s="7"/>
      <c r="K501" s="7"/>
      <c r="L501" s="7"/>
      <c r="M501" s="7"/>
      <c r="N501" s="7"/>
      <c r="O501" s="7"/>
      <c r="P501" s="7"/>
      <c r="Q501" s="7"/>
    </row>
    <row r="502" ht="13.5" customHeight="1">
      <c r="A502" s="7"/>
      <c r="B502" s="7"/>
      <c r="C502" s="7"/>
      <c r="D502" s="7"/>
      <c r="E502" s="7"/>
      <c r="F502" s="7"/>
      <c r="G502" s="7"/>
      <c r="H502" s="7"/>
      <c r="I502" s="7"/>
      <c r="J502" s="7"/>
      <c r="K502" s="7"/>
      <c r="L502" s="7"/>
      <c r="M502" s="7"/>
      <c r="N502" s="7"/>
      <c r="O502" s="7"/>
      <c r="P502" s="7"/>
      <c r="Q502" s="7"/>
    </row>
    <row r="503" ht="13.5" customHeight="1">
      <c r="A503" s="7"/>
      <c r="B503" s="7"/>
      <c r="C503" s="7"/>
      <c r="D503" s="7"/>
      <c r="E503" s="7"/>
      <c r="F503" s="7"/>
      <c r="G503" s="7"/>
      <c r="H503" s="7"/>
      <c r="I503" s="7"/>
      <c r="J503" s="7"/>
      <c r="K503" s="7"/>
      <c r="L503" s="7"/>
      <c r="M503" s="7"/>
      <c r="N503" s="7"/>
      <c r="O503" s="7"/>
      <c r="P503" s="7"/>
      <c r="Q503" s="7"/>
    </row>
    <row r="504" ht="13.5" customHeight="1">
      <c r="A504" s="7"/>
      <c r="B504" s="7"/>
      <c r="C504" s="7"/>
      <c r="D504" s="7"/>
      <c r="E504" s="7"/>
      <c r="F504" s="7"/>
      <c r="G504" s="7"/>
      <c r="H504" s="7"/>
      <c r="I504" s="7"/>
      <c r="J504" s="7"/>
      <c r="K504" s="7"/>
      <c r="L504" s="7"/>
      <c r="M504" s="7"/>
      <c r="N504" s="7"/>
      <c r="O504" s="7"/>
      <c r="P504" s="7"/>
      <c r="Q504" s="7"/>
    </row>
    <row r="505" ht="13.5" customHeight="1">
      <c r="A505" s="7"/>
      <c r="B505" s="7"/>
      <c r="C505" s="7"/>
      <c r="D505" s="7"/>
      <c r="E505" s="7"/>
      <c r="F505" s="7"/>
      <c r="G505" s="7"/>
      <c r="H505" s="7"/>
      <c r="I505" s="7"/>
      <c r="J505" s="7"/>
      <c r="K505" s="7"/>
      <c r="L505" s="7"/>
      <c r="M505" s="7"/>
      <c r="N505" s="7"/>
      <c r="O505" s="7"/>
      <c r="P505" s="7"/>
      <c r="Q505" s="7"/>
    </row>
    <row r="506" ht="13.5" customHeight="1">
      <c r="A506" s="7"/>
      <c r="B506" s="7"/>
      <c r="C506" s="7"/>
      <c r="D506" s="7"/>
      <c r="E506" s="7"/>
      <c r="F506" s="7"/>
      <c r="G506" s="7"/>
      <c r="H506" s="7"/>
      <c r="I506" s="7"/>
      <c r="J506" s="7"/>
      <c r="K506" s="7"/>
      <c r="L506" s="7"/>
      <c r="M506" s="7"/>
      <c r="N506" s="7"/>
      <c r="O506" s="7"/>
      <c r="P506" s="7"/>
      <c r="Q506" s="7"/>
    </row>
    <row r="507" ht="13.5" customHeight="1">
      <c r="A507" s="7"/>
      <c r="B507" s="7"/>
      <c r="C507" s="7"/>
      <c r="D507" s="7"/>
      <c r="E507" s="7"/>
      <c r="F507" s="7"/>
      <c r="G507" s="7"/>
      <c r="H507" s="7"/>
      <c r="I507" s="7"/>
      <c r="J507" s="7"/>
      <c r="K507" s="7"/>
      <c r="L507" s="7"/>
      <c r="M507" s="7"/>
      <c r="N507" s="7"/>
      <c r="O507" s="7"/>
      <c r="P507" s="7"/>
      <c r="Q507" s="7"/>
    </row>
    <row r="508" ht="13.5" customHeight="1">
      <c r="A508" s="7"/>
      <c r="B508" s="7"/>
      <c r="C508" s="7"/>
      <c r="D508" s="7"/>
      <c r="E508" s="7"/>
      <c r="F508" s="7"/>
      <c r="G508" s="7"/>
      <c r="H508" s="7"/>
      <c r="I508" s="7"/>
      <c r="J508" s="7"/>
      <c r="K508" s="7"/>
      <c r="L508" s="7"/>
      <c r="M508" s="7"/>
      <c r="N508" s="7"/>
      <c r="O508" s="7"/>
      <c r="P508" s="7"/>
      <c r="Q508" s="7"/>
    </row>
    <row r="509" ht="13.5" customHeight="1">
      <c r="A509" s="7"/>
      <c r="B509" s="7"/>
      <c r="C509" s="7"/>
      <c r="D509" s="7"/>
      <c r="E509" s="7"/>
      <c r="F509" s="7"/>
      <c r="G509" s="7"/>
      <c r="H509" s="7"/>
      <c r="I509" s="7"/>
      <c r="J509" s="7"/>
      <c r="K509" s="7"/>
      <c r="L509" s="7"/>
      <c r="M509" s="7"/>
      <c r="N509" s="7"/>
      <c r="O509" s="7"/>
      <c r="P509" s="7"/>
      <c r="Q509" s="7"/>
    </row>
    <row r="510" ht="13.5" customHeight="1">
      <c r="A510" s="7"/>
      <c r="B510" s="7"/>
      <c r="C510" s="7"/>
      <c r="D510" s="7"/>
      <c r="E510" s="7"/>
      <c r="F510" s="7"/>
      <c r="G510" s="7"/>
      <c r="H510" s="7"/>
      <c r="I510" s="7"/>
      <c r="J510" s="7"/>
      <c r="K510" s="7"/>
      <c r="L510" s="7"/>
      <c r="M510" s="7"/>
      <c r="N510" s="7"/>
      <c r="O510" s="7"/>
      <c r="P510" s="7"/>
      <c r="Q510" s="7"/>
    </row>
    <row r="511" ht="13.5" customHeight="1">
      <c r="A511" s="7"/>
      <c r="B511" s="7"/>
      <c r="C511" s="7"/>
      <c r="D511" s="7"/>
      <c r="E511" s="7"/>
      <c r="F511" s="7"/>
      <c r="G511" s="7"/>
      <c r="H511" s="7"/>
      <c r="I511" s="7"/>
      <c r="J511" s="7"/>
      <c r="K511" s="7"/>
      <c r="L511" s="7"/>
      <c r="M511" s="7"/>
      <c r="N511" s="7"/>
      <c r="O511" s="7"/>
      <c r="P511" s="7"/>
      <c r="Q511" s="7"/>
    </row>
    <row r="512" ht="13.5" customHeight="1">
      <c r="A512" s="7"/>
      <c r="B512" s="7"/>
      <c r="C512" s="7"/>
      <c r="D512" s="7"/>
      <c r="E512" s="7"/>
      <c r="F512" s="7"/>
      <c r="G512" s="7"/>
      <c r="H512" s="7"/>
      <c r="I512" s="7"/>
      <c r="J512" s="7"/>
      <c r="K512" s="7"/>
      <c r="L512" s="7"/>
      <c r="M512" s="7"/>
      <c r="N512" s="7"/>
      <c r="O512" s="7"/>
      <c r="P512" s="7"/>
      <c r="Q512" s="7"/>
    </row>
    <row r="513" ht="13.5" customHeight="1">
      <c r="A513" s="7"/>
      <c r="B513" s="7"/>
      <c r="C513" s="7"/>
      <c r="D513" s="7"/>
      <c r="E513" s="7"/>
      <c r="F513" s="7"/>
      <c r="G513" s="7"/>
      <c r="H513" s="7"/>
      <c r="I513" s="7"/>
      <c r="J513" s="7"/>
      <c r="K513" s="7"/>
      <c r="L513" s="7"/>
      <c r="M513" s="7"/>
      <c r="N513" s="7"/>
      <c r="O513" s="7"/>
      <c r="P513" s="7"/>
      <c r="Q513" s="7"/>
    </row>
    <row r="514" ht="13.5" customHeight="1">
      <c r="A514" s="7"/>
      <c r="B514" s="7"/>
      <c r="C514" s="7"/>
      <c r="D514" s="7"/>
      <c r="E514" s="7"/>
      <c r="F514" s="7"/>
      <c r="G514" s="7"/>
      <c r="H514" s="7"/>
      <c r="I514" s="7"/>
      <c r="J514" s="7"/>
      <c r="K514" s="7"/>
      <c r="L514" s="7"/>
      <c r="M514" s="7"/>
      <c r="N514" s="7"/>
      <c r="O514" s="7"/>
      <c r="P514" s="7"/>
      <c r="Q514" s="7"/>
    </row>
    <row r="515" ht="13.5" customHeight="1">
      <c r="A515" s="7"/>
      <c r="B515" s="7"/>
      <c r="C515" s="7"/>
      <c r="D515" s="7"/>
      <c r="E515" s="7"/>
      <c r="F515" s="7"/>
      <c r="G515" s="7"/>
      <c r="H515" s="7"/>
      <c r="I515" s="7"/>
      <c r="J515" s="7"/>
      <c r="K515" s="7"/>
      <c r="L515" s="7"/>
      <c r="M515" s="7"/>
      <c r="N515" s="7"/>
      <c r="O515" s="7"/>
      <c r="P515" s="7"/>
      <c r="Q515" s="7"/>
    </row>
    <row r="516" ht="13.5" customHeight="1">
      <c r="A516" s="7"/>
      <c r="B516" s="7"/>
      <c r="C516" s="7"/>
      <c r="D516" s="7"/>
      <c r="E516" s="7"/>
      <c r="F516" s="7"/>
      <c r="G516" s="7"/>
      <c r="H516" s="7"/>
      <c r="I516" s="7"/>
      <c r="J516" s="7"/>
      <c r="K516" s="7"/>
      <c r="L516" s="7"/>
      <c r="M516" s="7"/>
      <c r="N516" s="7"/>
      <c r="O516" s="7"/>
      <c r="P516" s="7"/>
      <c r="Q516" s="7"/>
    </row>
    <row r="517" ht="13.5" customHeight="1">
      <c r="A517" s="7"/>
      <c r="B517" s="7"/>
      <c r="C517" s="7"/>
      <c r="D517" s="7"/>
      <c r="E517" s="7"/>
      <c r="F517" s="7"/>
      <c r="G517" s="7"/>
      <c r="H517" s="7"/>
      <c r="I517" s="7"/>
      <c r="J517" s="7"/>
      <c r="K517" s="7"/>
      <c r="L517" s="7"/>
      <c r="M517" s="7"/>
      <c r="N517" s="7"/>
      <c r="O517" s="7"/>
      <c r="P517" s="7"/>
      <c r="Q517" s="7"/>
    </row>
    <row r="518" ht="13.5" customHeight="1">
      <c r="A518" s="7"/>
      <c r="B518" s="7"/>
      <c r="C518" s="7"/>
      <c r="D518" s="7"/>
      <c r="E518" s="7"/>
      <c r="F518" s="7"/>
      <c r="G518" s="7"/>
      <c r="H518" s="7"/>
      <c r="I518" s="7"/>
      <c r="J518" s="7"/>
      <c r="K518" s="7"/>
      <c r="L518" s="7"/>
      <c r="M518" s="7"/>
      <c r="N518" s="7"/>
      <c r="O518" s="7"/>
      <c r="P518" s="7"/>
      <c r="Q518" s="7"/>
    </row>
    <row r="519" ht="13.5" customHeight="1">
      <c r="A519" s="7"/>
      <c r="B519" s="7"/>
      <c r="C519" s="7"/>
      <c r="D519" s="7"/>
      <c r="E519" s="7"/>
      <c r="F519" s="7"/>
      <c r="G519" s="7"/>
      <c r="H519" s="7"/>
      <c r="I519" s="7"/>
      <c r="J519" s="7"/>
      <c r="K519" s="7"/>
      <c r="L519" s="7"/>
      <c r="M519" s="7"/>
      <c r="N519" s="7"/>
      <c r="O519" s="7"/>
      <c r="P519" s="7"/>
      <c r="Q519" s="7"/>
    </row>
    <row r="520" ht="13.5" customHeight="1">
      <c r="A520" s="7"/>
      <c r="B520" s="7"/>
      <c r="C520" s="7"/>
      <c r="D520" s="7"/>
      <c r="E520" s="7"/>
      <c r="F520" s="7"/>
      <c r="G520" s="7"/>
      <c r="H520" s="7"/>
      <c r="I520" s="7"/>
      <c r="J520" s="7"/>
      <c r="K520" s="7"/>
      <c r="L520" s="7"/>
      <c r="M520" s="7"/>
      <c r="N520" s="7"/>
      <c r="O520" s="7"/>
      <c r="P520" s="7"/>
      <c r="Q520" s="7"/>
    </row>
    <row r="521" ht="13.5" customHeight="1">
      <c r="A521" s="7"/>
      <c r="B521" s="7"/>
      <c r="C521" s="7"/>
      <c r="D521" s="7"/>
      <c r="E521" s="7"/>
      <c r="F521" s="7"/>
      <c r="G521" s="7"/>
      <c r="H521" s="7"/>
      <c r="I521" s="7"/>
      <c r="J521" s="7"/>
      <c r="K521" s="7"/>
      <c r="L521" s="7"/>
      <c r="M521" s="7"/>
      <c r="N521" s="7"/>
      <c r="O521" s="7"/>
      <c r="P521" s="7"/>
      <c r="Q521" s="7"/>
    </row>
    <row r="522" ht="13.5" customHeight="1">
      <c r="A522" s="7"/>
      <c r="B522" s="7"/>
      <c r="C522" s="7"/>
      <c r="D522" s="7"/>
      <c r="E522" s="7"/>
      <c r="F522" s="7"/>
      <c r="G522" s="7"/>
      <c r="H522" s="7"/>
      <c r="I522" s="7"/>
      <c r="J522" s="7"/>
      <c r="K522" s="7"/>
      <c r="L522" s="7"/>
      <c r="M522" s="7"/>
      <c r="N522" s="7"/>
      <c r="O522" s="7"/>
      <c r="P522" s="7"/>
      <c r="Q522" s="7"/>
    </row>
    <row r="523" ht="13.5" customHeight="1">
      <c r="A523" s="7"/>
      <c r="B523" s="7"/>
      <c r="C523" s="7"/>
      <c r="D523" s="7"/>
      <c r="E523" s="7"/>
      <c r="F523" s="7"/>
      <c r="G523" s="7"/>
      <c r="H523" s="7"/>
      <c r="I523" s="7"/>
      <c r="J523" s="7"/>
      <c r="K523" s="7"/>
      <c r="L523" s="7"/>
      <c r="M523" s="7"/>
      <c r="N523" s="7"/>
      <c r="O523" s="7"/>
      <c r="P523" s="7"/>
      <c r="Q523" s="7"/>
    </row>
    <row r="524" ht="13.5" customHeight="1">
      <c r="A524" s="7"/>
      <c r="B524" s="7"/>
      <c r="C524" s="7"/>
      <c r="D524" s="7"/>
      <c r="E524" s="7"/>
      <c r="F524" s="7"/>
      <c r="G524" s="7"/>
      <c r="H524" s="7"/>
      <c r="I524" s="7"/>
      <c r="J524" s="7"/>
      <c r="K524" s="7"/>
      <c r="L524" s="7"/>
      <c r="M524" s="7"/>
      <c r="N524" s="7"/>
      <c r="O524" s="7"/>
      <c r="P524" s="7"/>
      <c r="Q524" s="7"/>
    </row>
    <row r="525" ht="13.5" customHeight="1">
      <c r="A525" s="7"/>
      <c r="B525" s="7"/>
      <c r="C525" s="7"/>
      <c r="D525" s="7"/>
      <c r="E525" s="7"/>
      <c r="F525" s="7"/>
      <c r="G525" s="7"/>
      <c r="H525" s="7"/>
      <c r="I525" s="7"/>
      <c r="J525" s="7"/>
      <c r="K525" s="7"/>
      <c r="L525" s="7"/>
      <c r="M525" s="7"/>
      <c r="N525" s="7"/>
      <c r="O525" s="7"/>
      <c r="P525" s="7"/>
      <c r="Q525" s="7"/>
    </row>
    <row r="526" ht="13.5" customHeight="1">
      <c r="A526" s="7"/>
      <c r="B526" s="7"/>
      <c r="C526" s="7"/>
      <c r="D526" s="7"/>
      <c r="E526" s="7"/>
      <c r="F526" s="7"/>
      <c r="G526" s="7"/>
      <c r="H526" s="7"/>
      <c r="I526" s="7"/>
      <c r="J526" s="7"/>
      <c r="K526" s="7"/>
      <c r="L526" s="7"/>
      <c r="M526" s="7"/>
      <c r="N526" s="7"/>
      <c r="O526" s="7"/>
      <c r="P526" s="7"/>
      <c r="Q526" s="7"/>
    </row>
    <row r="527" ht="13.5" customHeight="1">
      <c r="A527" s="7"/>
      <c r="B527" s="7"/>
      <c r="C527" s="7"/>
      <c r="D527" s="7"/>
      <c r="E527" s="7"/>
      <c r="F527" s="7"/>
      <c r="G527" s="7"/>
      <c r="H527" s="7"/>
      <c r="I527" s="7"/>
      <c r="J527" s="7"/>
      <c r="K527" s="7"/>
      <c r="L527" s="7"/>
      <c r="M527" s="7"/>
      <c r="N527" s="7"/>
      <c r="O527" s="7"/>
      <c r="P527" s="7"/>
      <c r="Q527" s="7"/>
    </row>
    <row r="528" ht="13.5" customHeight="1">
      <c r="A528" s="7"/>
      <c r="B528" s="7"/>
      <c r="C528" s="7"/>
      <c r="D528" s="7"/>
      <c r="E528" s="7"/>
      <c r="F528" s="7"/>
      <c r="G528" s="7"/>
      <c r="H528" s="7"/>
      <c r="I528" s="7"/>
      <c r="J528" s="7"/>
      <c r="K528" s="7"/>
      <c r="L528" s="7"/>
      <c r="M528" s="7"/>
      <c r="N528" s="7"/>
      <c r="O528" s="7"/>
      <c r="P528" s="7"/>
      <c r="Q528" s="7"/>
    </row>
    <row r="529" ht="13.5" customHeight="1">
      <c r="A529" s="7"/>
      <c r="B529" s="7"/>
      <c r="C529" s="7"/>
      <c r="D529" s="7"/>
      <c r="E529" s="7"/>
      <c r="F529" s="7"/>
      <c r="G529" s="7"/>
      <c r="H529" s="7"/>
      <c r="I529" s="7"/>
      <c r="J529" s="7"/>
      <c r="K529" s="7"/>
      <c r="L529" s="7"/>
      <c r="M529" s="7"/>
      <c r="N529" s="7"/>
      <c r="O529" s="7"/>
      <c r="P529" s="7"/>
      <c r="Q529" s="7"/>
    </row>
    <row r="530" ht="13.5" customHeight="1">
      <c r="A530" s="7"/>
      <c r="B530" s="7"/>
      <c r="C530" s="7"/>
      <c r="D530" s="7"/>
      <c r="E530" s="7"/>
      <c r="F530" s="7"/>
      <c r="G530" s="7"/>
      <c r="H530" s="7"/>
      <c r="I530" s="7"/>
      <c r="J530" s="7"/>
      <c r="K530" s="7"/>
      <c r="L530" s="7"/>
      <c r="M530" s="7"/>
      <c r="N530" s="7"/>
      <c r="O530" s="7"/>
      <c r="P530" s="7"/>
      <c r="Q530" s="7"/>
    </row>
    <row r="531" ht="13.5" customHeight="1">
      <c r="A531" s="7"/>
      <c r="B531" s="7"/>
      <c r="C531" s="7"/>
      <c r="D531" s="7"/>
      <c r="E531" s="7"/>
      <c r="F531" s="7"/>
      <c r="G531" s="7"/>
      <c r="H531" s="7"/>
      <c r="I531" s="7"/>
      <c r="J531" s="7"/>
      <c r="K531" s="7"/>
      <c r="L531" s="7"/>
      <c r="M531" s="7"/>
      <c r="N531" s="7"/>
      <c r="O531" s="7"/>
      <c r="P531" s="7"/>
      <c r="Q531" s="7"/>
    </row>
    <row r="532" ht="13.5" customHeight="1">
      <c r="A532" s="7"/>
      <c r="B532" s="7"/>
      <c r="C532" s="7"/>
      <c r="D532" s="7"/>
      <c r="E532" s="7"/>
      <c r="F532" s="7"/>
      <c r="G532" s="7"/>
      <c r="H532" s="7"/>
      <c r="I532" s="7"/>
      <c r="J532" s="7"/>
      <c r="K532" s="7"/>
      <c r="L532" s="7"/>
      <c r="M532" s="7"/>
      <c r="N532" s="7"/>
      <c r="O532" s="7"/>
      <c r="P532" s="7"/>
      <c r="Q532" s="7"/>
    </row>
    <row r="533" ht="13.5" customHeight="1">
      <c r="A533" s="7"/>
      <c r="B533" s="7"/>
      <c r="C533" s="7"/>
      <c r="D533" s="7"/>
      <c r="E533" s="7"/>
      <c r="F533" s="7"/>
      <c r="G533" s="7"/>
      <c r="H533" s="7"/>
      <c r="I533" s="7"/>
      <c r="J533" s="7"/>
      <c r="K533" s="7"/>
      <c r="L533" s="7"/>
      <c r="M533" s="7"/>
      <c r="N533" s="7"/>
      <c r="O533" s="7"/>
      <c r="P533" s="7"/>
      <c r="Q533" s="7"/>
    </row>
    <row r="534" ht="13.5" customHeight="1">
      <c r="A534" s="7"/>
      <c r="B534" s="7"/>
      <c r="C534" s="7"/>
      <c r="D534" s="7"/>
      <c r="E534" s="7"/>
      <c r="F534" s="7"/>
      <c r="G534" s="7"/>
      <c r="H534" s="7"/>
      <c r="I534" s="7"/>
      <c r="J534" s="7"/>
      <c r="K534" s="7"/>
      <c r="L534" s="7"/>
      <c r="M534" s="7"/>
      <c r="N534" s="7"/>
      <c r="O534" s="7"/>
      <c r="P534" s="7"/>
      <c r="Q534" s="7"/>
    </row>
    <row r="535" ht="13.5" customHeight="1">
      <c r="A535" s="7"/>
      <c r="B535" s="7"/>
      <c r="C535" s="7"/>
      <c r="D535" s="7"/>
      <c r="E535" s="7"/>
      <c r="F535" s="7"/>
      <c r="G535" s="7"/>
      <c r="H535" s="7"/>
      <c r="I535" s="7"/>
      <c r="J535" s="7"/>
      <c r="K535" s="7"/>
      <c r="L535" s="7"/>
      <c r="M535" s="7"/>
      <c r="N535" s="7"/>
      <c r="O535" s="7"/>
      <c r="P535" s="7"/>
      <c r="Q535" s="7"/>
    </row>
    <row r="536" ht="13.5" customHeight="1">
      <c r="A536" s="7"/>
      <c r="B536" s="7"/>
      <c r="C536" s="7"/>
      <c r="D536" s="7"/>
      <c r="E536" s="7"/>
      <c r="F536" s="7"/>
      <c r="G536" s="7"/>
      <c r="H536" s="7"/>
      <c r="I536" s="7"/>
      <c r="J536" s="7"/>
      <c r="K536" s="7"/>
      <c r="L536" s="7"/>
      <c r="M536" s="7"/>
      <c r="N536" s="7"/>
      <c r="O536" s="7"/>
      <c r="P536" s="7"/>
      <c r="Q536" s="7"/>
    </row>
    <row r="537" ht="13.5" customHeight="1">
      <c r="A537" s="7"/>
      <c r="B537" s="7"/>
      <c r="C537" s="7"/>
      <c r="D537" s="7"/>
      <c r="E537" s="7"/>
      <c r="F537" s="7"/>
      <c r="G537" s="7"/>
      <c r="H537" s="7"/>
      <c r="I537" s="7"/>
      <c r="J537" s="7"/>
      <c r="K537" s="7"/>
      <c r="L537" s="7"/>
      <c r="M537" s="7"/>
      <c r="N537" s="7"/>
      <c r="O537" s="7"/>
      <c r="P537" s="7"/>
      <c r="Q537" s="7"/>
    </row>
    <row r="538" ht="13.5" customHeight="1">
      <c r="A538" s="7"/>
      <c r="B538" s="7"/>
      <c r="C538" s="7"/>
      <c r="D538" s="7"/>
      <c r="E538" s="7"/>
      <c r="F538" s="7"/>
      <c r="G538" s="7"/>
      <c r="H538" s="7"/>
      <c r="I538" s="7"/>
      <c r="J538" s="7"/>
      <c r="K538" s="7"/>
      <c r="L538" s="7"/>
      <c r="M538" s="7"/>
      <c r="N538" s="7"/>
      <c r="O538" s="7"/>
      <c r="P538" s="7"/>
      <c r="Q538" s="7"/>
    </row>
    <row r="539" ht="13.5" customHeight="1">
      <c r="A539" s="7"/>
      <c r="B539" s="7"/>
      <c r="C539" s="7"/>
      <c r="D539" s="7"/>
      <c r="E539" s="7"/>
      <c r="F539" s="7"/>
      <c r="G539" s="7"/>
      <c r="H539" s="7"/>
      <c r="I539" s="7"/>
      <c r="J539" s="7"/>
      <c r="K539" s="7"/>
      <c r="L539" s="7"/>
      <c r="M539" s="7"/>
      <c r="N539" s="7"/>
      <c r="O539" s="7"/>
      <c r="P539" s="7"/>
      <c r="Q539" s="7"/>
    </row>
    <row r="540" ht="13.5" customHeight="1">
      <c r="A540" s="7"/>
      <c r="B540" s="7"/>
      <c r="C540" s="7"/>
      <c r="D540" s="7"/>
      <c r="E540" s="7"/>
      <c r="F540" s="7"/>
      <c r="G540" s="7"/>
      <c r="H540" s="7"/>
      <c r="I540" s="7"/>
      <c r="J540" s="7"/>
      <c r="K540" s="7"/>
      <c r="L540" s="7"/>
      <c r="M540" s="7"/>
      <c r="N540" s="7"/>
      <c r="O540" s="7"/>
      <c r="P540" s="7"/>
      <c r="Q540" s="7"/>
    </row>
    <row r="541" ht="13.5" customHeight="1">
      <c r="A541" s="7"/>
      <c r="B541" s="7"/>
      <c r="C541" s="7"/>
      <c r="D541" s="7"/>
      <c r="E541" s="7"/>
      <c r="F541" s="7"/>
      <c r="G541" s="7"/>
      <c r="H541" s="7"/>
      <c r="I541" s="7"/>
      <c r="J541" s="7"/>
      <c r="K541" s="7"/>
      <c r="L541" s="7"/>
      <c r="M541" s="7"/>
      <c r="N541" s="7"/>
      <c r="O541" s="7"/>
      <c r="P541" s="7"/>
      <c r="Q541" s="7"/>
    </row>
    <row r="542" ht="13.5" customHeight="1">
      <c r="A542" s="7"/>
      <c r="B542" s="7"/>
      <c r="C542" s="7"/>
      <c r="D542" s="7"/>
      <c r="E542" s="7"/>
      <c r="F542" s="7"/>
      <c r="G542" s="7"/>
      <c r="H542" s="7"/>
      <c r="I542" s="7"/>
      <c r="J542" s="7"/>
      <c r="K542" s="7"/>
      <c r="L542" s="7"/>
      <c r="M542" s="7"/>
      <c r="N542" s="7"/>
      <c r="O542" s="7"/>
      <c r="P542" s="7"/>
      <c r="Q542" s="7"/>
    </row>
    <row r="543" ht="13.5" customHeight="1">
      <c r="A543" s="7"/>
      <c r="B543" s="7"/>
      <c r="C543" s="7"/>
      <c r="D543" s="7"/>
      <c r="E543" s="7"/>
      <c r="F543" s="7"/>
      <c r="G543" s="7"/>
      <c r="H543" s="7"/>
      <c r="I543" s="7"/>
      <c r="J543" s="7"/>
      <c r="K543" s="7"/>
      <c r="L543" s="7"/>
      <c r="M543" s="7"/>
      <c r="N543" s="7"/>
      <c r="O543" s="7"/>
      <c r="P543" s="7"/>
      <c r="Q543" s="7"/>
    </row>
    <row r="544" ht="13.5" customHeight="1">
      <c r="A544" s="7"/>
      <c r="B544" s="7"/>
      <c r="C544" s="7"/>
      <c r="D544" s="7"/>
      <c r="E544" s="7"/>
      <c r="F544" s="7"/>
      <c r="G544" s="7"/>
      <c r="H544" s="7"/>
      <c r="I544" s="7"/>
      <c r="J544" s="7"/>
      <c r="K544" s="7"/>
      <c r="L544" s="7"/>
      <c r="M544" s="7"/>
      <c r="N544" s="7"/>
      <c r="O544" s="7"/>
      <c r="P544" s="7"/>
      <c r="Q544" s="7"/>
    </row>
    <row r="545" ht="13.5" customHeight="1">
      <c r="A545" s="7"/>
      <c r="B545" s="7"/>
      <c r="C545" s="7"/>
      <c r="D545" s="7"/>
      <c r="E545" s="7"/>
      <c r="F545" s="7"/>
      <c r="G545" s="7"/>
      <c r="H545" s="7"/>
      <c r="I545" s="7"/>
      <c r="J545" s="7"/>
      <c r="K545" s="7"/>
      <c r="L545" s="7"/>
      <c r="M545" s="7"/>
      <c r="N545" s="7"/>
      <c r="O545" s="7"/>
      <c r="P545" s="7"/>
      <c r="Q545" s="7"/>
    </row>
    <row r="546" ht="13.5" customHeight="1">
      <c r="A546" s="7"/>
      <c r="B546" s="7"/>
      <c r="C546" s="7"/>
      <c r="D546" s="7"/>
      <c r="E546" s="7"/>
      <c r="F546" s="7"/>
      <c r="G546" s="7"/>
      <c r="H546" s="7"/>
      <c r="I546" s="7"/>
      <c r="J546" s="7"/>
      <c r="K546" s="7"/>
      <c r="L546" s="7"/>
      <c r="M546" s="7"/>
      <c r="N546" s="7"/>
      <c r="O546" s="7"/>
      <c r="P546" s="7"/>
      <c r="Q546" s="7"/>
    </row>
    <row r="547" ht="13.5" customHeight="1">
      <c r="A547" s="7"/>
      <c r="B547" s="7"/>
      <c r="C547" s="7"/>
      <c r="D547" s="7"/>
      <c r="E547" s="7"/>
      <c r="F547" s="7"/>
      <c r="G547" s="7"/>
      <c r="H547" s="7"/>
      <c r="I547" s="7"/>
      <c r="J547" s="7"/>
      <c r="K547" s="7"/>
      <c r="L547" s="7"/>
      <c r="M547" s="7"/>
      <c r="N547" s="7"/>
      <c r="O547" s="7"/>
      <c r="P547" s="7"/>
      <c r="Q547" s="7"/>
    </row>
    <row r="548" ht="13.5" customHeight="1">
      <c r="A548" s="7"/>
      <c r="B548" s="7"/>
      <c r="C548" s="7"/>
      <c r="D548" s="7"/>
      <c r="E548" s="7"/>
      <c r="F548" s="7"/>
      <c r="G548" s="7"/>
      <c r="H548" s="7"/>
      <c r="I548" s="7"/>
      <c r="J548" s="7"/>
      <c r="K548" s="7"/>
      <c r="L548" s="7"/>
      <c r="M548" s="7"/>
      <c r="N548" s="7"/>
      <c r="O548" s="7"/>
      <c r="P548" s="7"/>
      <c r="Q548" s="7"/>
    </row>
    <row r="549" ht="13.5" customHeight="1">
      <c r="A549" s="7"/>
      <c r="B549" s="7"/>
      <c r="C549" s="7"/>
      <c r="D549" s="7"/>
      <c r="E549" s="7"/>
      <c r="F549" s="7"/>
      <c r="G549" s="7"/>
      <c r="H549" s="7"/>
      <c r="I549" s="7"/>
      <c r="J549" s="7"/>
      <c r="K549" s="7"/>
      <c r="L549" s="7"/>
      <c r="M549" s="7"/>
      <c r="N549" s="7"/>
      <c r="O549" s="7"/>
      <c r="P549" s="7"/>
      <c r="Q549" s="7"/>
    </row>
    <row r="550" ht="13.5" customHeight="1">
      <c r="A550" s="7"/>
      <c r="B550" s="7"/>
      <c r="C550" s="7"/>
      <c r="D550" s="7"/>
      <c r="E550" s="7"/>
      <c r="F550" s="7"/>
      <c r="G550" s="7"/>
      <c r="H550" s="7"/>
      <c r="I550" s="7"/>
      <c r="J550" s="7"/>
      <c r="K550" s="7"/>
      <c r="L550" s="7"/>
      <c r="M550" s="7"/>
      <c r="N550" s="7"/>
      <c r="O550" s="7"/>
      <c r="P550" s="7"/>
      <c r="Q550" s="7"/>
    </row>
    <row r="551" ht="13.5" customHeight="1">
      <c r="A551" s="7"/>
      <c r="B551" s="7"/>
      <c r="C551" s="7"/>
      <c r="D551" s="7"/>
      <c r="E551" s="7"/>
      <c r="F551" s="7"/>
      <c r="G551" s="7"/>
      <c r="H551" s="7"/>
      <c r="I551" s="7"/>
      <c r="J551" s="7"/>
      <c r="K551" s="7"/>
      <c r="L551" s="7"/>
      <c r="M551" s="7"/>
      <c r="N551" s="7"/>
      <c r="O551" s="7"/>
      <c r="P551" s="7"/>
      <c r="Q551" s="7"/>
    </row>
    <row r="552" ht="13.5" customHeight="1">
      <c r="A552" s="7"/>
      <c r="B552" s="7"/>
      <c r="C552" s="7"/>
      <c r="D552" s="7"/>
      <c r="E552" s="7"/>
      <c r="F552" s="7"/>
      <c r="G552" s="7"/>
      <c r="H552" s="7"/>
      <c r="I552" s="7"/>
      <c r="J552" s="7"/>
      <c r="K552" s="7"/>
      <c r="L552" s="7"/>
      <c r="M552" s="7"/>
      <c r="N552" s="7"/>
      <c r="O552" s="7"/>
      <c r="P552" s="7"/>
      <c r="Q552" s="7"/>
    </row>
    <row r="553" ht="13.5" customHeight="1">
      <c r="A553" s="7"/>
      <c r="B553" s="7"/>
      <c r="C553" s="7"/>
      <c r="D553" s="7"/>
      <c r="E553" s="7"/>
      <c r="F553" s="7"/>
      <c r="G553" s="7"/>
      <c r="H553" s="7"/>
      <c r="I553" s="7"/>
      <c r="J553" s="7"/>
      <c r="K553" s="7"/>
      <c r="L553" s="7"/>
      <c r="M553" s="7"/>
      <c r="N553" s="7"/>
      <c r="O553" s="7"/>
      <c r="P553" s="7"/>
      <c r="Q553" s="7"/>
    </row>
    <row r="554" ht="13.5" customHeight="1">
      <c r="A554" s="7"/>
      <c r="B554" s="7"/>
      <c r="C554" s="7"/>
      <c r="D554" s="7"/>
      <c r="E554" s="7"/>
      <c r="F554" s="7"/>
      <c r="G554" s="7"/>
      <c r="H554" s="7"/>
      <c r="I554" s="7"/>
      <c r="J554" s="7"/>
      <c r="K554" s="7"/>
      <c r="L554" s="7"/>
      <c r="M554" s="7"/>
      <c r="N554" s="7"/>
      <c r="O554" s="7"/>
      <c r="P554" s="7"/>
      <c r="Q554" s="7"/>
    </row>
    <row r="555" ht="13.5" customHeight="1">
      <c r="A555" s="7"/>
      <c r="B555" s="7"/>
      <c r="C555" s="7"/>
      <c r="D555" s="7"/>
      <c r="E555" s="7"/>
      <c r="F555" s="7"/>
      <c r="G555" s="7"/>
      <c r="H555" s="7"/>
      <c r="I555" s="7"/>
      <c r="J555" s="7"/>
      <c r="K555" s="7"/>
      <c r="L555" s="7"/>
      <c r="M555" s="7"/>
      <c r="N555" s="7"/>
      <c r="O555" s="7"/>
      <c r="P555" s="7"/>
      <c r="Q555" s="7"/>
    </row>
    <row r="556" ht="13.5" customHeight="1">
      <c r="A556" s="7"/>
      <c r="B556" s="7"/>
      <c r="C556" s="7"/>
      <c r="D556" s="7"/>
      <c r="E556" s="7"/>
      <c r="F556" s="7"/>
      <c r="G556" s="7"/>
      <c r="H556" s="7"/>
      <c r="I556" s="7"/>
      <c r="J556" s="7"/>
      <c r="K556" s="7"/>
      <c r="L556" s="7"/>
      <c r="M556" s="7"/>
      <c r="N556" s="7"/>
      <c r="O556" s="7"/>
      <c r="P556" s="7"/>
      <c r="Q556" s="7"/>
    </row>
    <row r="557" ht="13.5" customHeight="1">
      <c r="A557" s="7"/>
      <c r="B557" s="7"/>
      <c r="C557" s="7"/>
      <c r="D557" s="7"/>
      <c r="E557" s="7"/>
      <c r="F557" s="7"/>
      <c r="G557" s="7"/>
      <c r="H557" s="7"/>
      <c r="I557" s="7"/>
      <c r="J557" s="7"/>
      <c r="K557" s="7"/>
      <c r="L557" s="7"/>
      <c r="M557" s="7"/>
      <c r="N557" s="7"/>
      <c r="O557" s="7"/>
      <c r="P557" s="7"/>
      <c r="Q557" s="7"/>
    </row>
    <row r="558" ht="13.5" customHeight="1">
      <c r="A558" s="7"/>
      <c r="B558" s="7"/>
      <c r="C558" s="7"/>
      <c r="D558" s="7"/>
      <c r="E558" s="7"/>
      <c r="F558" s="7"/>
      <c r="G558" s="7"/>
      <c r="H558" s="7"/>
      <c r="I558" s="7"/>
      <c r="J558" s="7"/>
      <c r="K558" s="7"/>
      <c r="L558" s="7"/>
      <c r="M558" s="7"/>
      <c r="N558" s="7"/>
      <c r="O558" s="7"/>
      <c r="P558" s="7"/>
      <c r="Q558" s="7"/>
    </row>
    <row r="559" ht="13.5" customHeight="1">
      <c r="A559" s="7"/>
      <c r="B559" s="7"/>
      <c r="C559" s="7"/>
      <c r="D559" s="7"/>
      <c r="E559" s="7"/>
      <c r="F559" s="7"/>
      <c r="G559" s="7"/>
      <c r="H559" s="7"/>
      <c r="I559" s="7"/>
      <c r="J559" s="7"/>
      <c r="K559" s="7"/>
      <c r="L559" s="7"/>
      <c r="M559" s="7"/>
      <c r="N559" s="7"/>
      <c r="O559" s="7"/>
      <c r="P559" s="7"/>
      <c r="Q559" s="7"/>
    </row>
    <row r="560" ht="13.5" customHeight="1">
      <c r="A560" s="7"/>
      <c r="B560" s="7"/>
      <c r="C560" s="7"/>
      <c r="D560" s="7"/>
      <c r="E560" s="7"/>
      <c r="F560" s="7"/>
      <c r="G560" s="7"/>
      <c r="H560" s="7"/>
      <c r="I560" s="7"/>
      <c r="J560" s="7"/>
      <c r="K560" s="7"/>
      <c r="L560" s="7"/>
      <c r="M560" s="7"/>
      <c r="N560" s="7"/>
      <c r="O560" s="7"/>
      <c r="P560" s="7"/>
      <c r="Q560" s="7"/>
    </row>
    <row r="561" ht="13.5" customHeight="1">
      <c r="A561" s="7"/>
      <c r="B561" s="7"/>
      <c r="C561" s="7"/>
      <c r="D561" s="7"/>
      <c r="E561" s="7"/>
      <c r="F561" s="7"/>
      <c r="G561" s="7"/>
      <c r="H561" s="7"/>
      <c r="I561" s="7"/>
      <c r="J561" s="7"/>
      <c r="K561" s="7"/>
      <c r="L561" s="7"/>
      <c r="M561" s="7"/>
      <c r="N561" s="7"/>
      <c r="O561" s="7"/>
      <c r="P561" s="7"/>
      <c r="Q561" s="7"/>
    </row>
    <row r="562" ht="13.5" customHeight="1">
      <c r="A562" s="7"/>
      <c r="B562" s="7"/>
      <c r="C562" s="7"/>
      <c r="D562" s="7"/>
      <c r="E562" s="7"/>
      <c r="F562" s="7"/>
      <c r="G562" s="7"/>
      <c r="H562" s="7"/>
      <c r="I562" s="7"/>
      <c r="J562" s="7"/>
      <c r="K562" s="7"/>
      <c r="L562" s="7"/>
      <c r="M562" s="7"/>
      <c r="N562" s="7"/>
      <c r="O562" s="7"/>
      <c r="P562" s="7"/>
      <c r="Q562" s="7"/>
    </row>
    <row r="563" ht="13.5" customHeight="1">
      <c r="A563" s="7"/>
      <c r="B563" s="7"/>
      <c r="C563" s="7"/>
      <c r="D563" s="7"/>
      <c r="E563" s="7"/>
      <c r="F563" s="7"/>
      <c r="G563" s="7"/>
      <c r="H563" s="7"/>
      <c r="I563" s="7"/>
      <c r="J563" s="7"/>
      <c r="K563" s="7"/>
      <c r="L563" s="7"/>
      <c r="M563" s="7"/>
      <c r="N563" s="7"/>
      <c r="O563" s="7"/>
      <c r="P563" s="7"/>
      <c r="Q563" s="7"/>
    </row>
    <row r="564" ht="13.5" customHeight="1">
      <c r="A564" s="7"/>
      <c r="B564" s="7"/>
      <c r="C564" s="7"/>
      <c r="D564" s="7"/>
      <c r="E564" s="7"/>
      <c r="F564" s="7"/>
      <c r="G564" s="7"/>
      <c r="H564" s="7"/>
      <c r="I564" s="7"/>
      <c r="J564" s="7"/>
      <c r="K564" s="7"/>
      <c r="L564" s="7"/>
      <c r="M564" s="7"/>
      <c r="N564" s="7"/>
      <c r="O564" s="7"/>
      <c r="P564" s="7"/>
      <c r="Q564" s="7"/>
    </row>
    <row r="565" ht="13.5" customHeight="1">
      <c r="A565" s="7"/>
      <c r="B565" s="7"/>
      <c r="C565" s="7"/>
      <c r="D565" s="7"/>
      <c r="E565" s="7"/>
      <c r="F565" s="7"/>
      <c r="G565" s="7"/>
      <c r="H565" s="7"/>
      <c r="I565" s="7"/>
      <c r="J565" s="7"/>
      <c r="K565" s="7"/>
      <c r="L565" s="7"/>
      <c r="M565" s="7"/>
      <c r="N565" s="7"/>
      <c r="O565" s="7"/>
      <c r="P565" s="7"/>
      <c r="Q565" s="7"/>
    </row>
    <row r="566" ht="13.5" customHeight="1">
      <c r="A566" s="7"/>
      <c r="B566" s="7"/>
      <c r="C566" s="7"/>
      <c r="D566" s="7"/>
      <c r="E566" s="7"/>
      <c r="F566" s="7"/>
      <c r="G566" s="7"/>
      <c r="H566" s="7"/>
      <c r="I566" s="7"/>
      <c r="J566" s="7"/>
      <c r="K566" s="7"/>
      <c r="L566" s="7"/>
      <c r="M566" s="7"/>
      <c r="N566" s="7"/>
      <c r="O566" s="7"/>
      <c r="P566" s="7"/>
      <c r="Q566" s="7"/>
    </row>
    <row r="567" ht="13.5" customHeight="1">
      <c r="A567" s="7"/>
      <c r="B567" s="7"/>
      <c r="C567" s="7"/>
      <c r="D567" s="7"/>
      <c r="E567" s="7"/>
      <c r="F567" s="7"/>
      <c r="G567" s="7"/>
      <c r="H567" s="7"/>
      <c r="I567" s="7"/>
      <c r="J567" s="7"/>
      <c r="K567" s="7"/>
      <c r="L567" s="7"/>
      <c r="M567" s="7"/>
      <c r="N567" s="7"/>
      <c r="O567" s="7"/>
      <c r="P567" s="7"/>
      <c r="Q567" s="7"/>
    </row>
    <row r="568" ht="13.5" customHeight="1">
      <c r="A568" s="7"/>
      <c r="B568" s="7"/>
      <c r="C568" s="7"/>
      <c r="D568" s="7"/>
      <c r="E568" s="7"/>
      <c r="F568" s="7"/>
      <c r="G568" s="7"/>
      <c r="H568" s="7"/>
      <c r="I568" s="7"/>
      <c r="J568" s="7"/>
      <c r="K568" s="7"/>
      <c r="L568" s="7"/>
      <c r="M568" s="7"/>
      <c r="N568" s="7"/>
      <c r="O568" s="7"/>
      <c r="P568" s="7"/>
      <c r="Q568" s="7"/>
    </row>
    <row r="569" ht="13.5" customHeight="1">
      <c r="A569" s="7"/>
      <c r="B569" s="7"/>
      <c r="C569" s="7"/>
      <c r="D569" s="7"/>
      <c r="E569" s="7"/>
      <c r="F569" s="7"/>
      <c r="G569" s="7"/>
      <c r="H569" s="7"/>
      <c r="I569" s="7"/>
      <c r="J569" s="7"/>
      <c r="K569" s="7"/>
      <c r="L569" s="7"/>
      <c r="M569" s="7"/>
      <c r="N569" s="7"/>
      <c r="O569" s="7"/>
      <c r="P569" s="7"/>
      <c r="Q569" s="7"/>
    </row>
    <row r="570" ht="13.5" customHeight="1">
      <c r="A570" s="7"/>
      <c r="B570" s="7"/>
      <c r="C570" s="7"/>
      <c r="D570" s="7"/>
      <c r="E570" s="7"/>
      <c r="F570" s="7"/>
      <c r="G570" s="7"/>
      <c r="H570" s="7"/>
      <c r="I570" s="7"/>
      <c r="J570" s="7"/>
      <c r="K570" s="7"/>
      <c r="L570" s="7"/>
      <c r="M570" s="7"/>
      <c r="N570" s="7"/>
      <c r="O570" s="7"/>
      <c r="P570" s="7"/>
      <c r="Q570" s="7"/>
    </row>
    <row r="571" ht="13.5" customHeight="1">
      <c r="A571" s="7"/>
      <c r="B571" s="7"/>
      <c r="C571" s="7"/>
      <c r="D571" s="7"/>
      <c r="E571" s="7"/>
      <c r="F571" s="7"/>
      <c r="G571" s="7"/>
      <c r="H571" s="7"/>
      <c r="I571" s="7"/>
      <c r="J571" s="7"/>
      <c r="K571" s="7"/>
      <c r="L571" s="7"/>
      <c r="M571" s="7"/>
      <c r="N571" s="7"/>
      <c r="O571" s="7"/>
      <c r="P571" s="7"/>
      <c r="Q571" s="7"/>
    </row>
    <row r="572" ht="13.5" customHeight="1">
      <c r="A572" s="7"/>
      <c r="B572" s="7"/>
      <c r="C572" s="7"/>
      <c r="D572" s="7"/>
      <c r="E572" s="7"/>
      <c r="F572" s="7"/>
      <c r="G572" s="7"/>
      <c r="H572" s="7"/>
      <c r="I572" s="7"/>
      <c r="J572" s="7"/>
      <c r="K572" s="7"/>
      <c r="L572" s="7"/>
      <c r="M572" s="7"/>
      <c r="N572" s="7"/>
      <c r="O572" s="7"/>
      <c r="P572" s="7"/>
      <c r="Q572" s="7"/>
    </row>
    <row r="573" ht="13.5" customHeight="1">
      <c r="A573" s="7"/>
      <c r="B573" s="7"/>
      <c r="C573" s="7"/>
      <c r="D573" s="7"/>
      <c r="E573" s="7"/>
      <c r="F573" s="7"/>
      <c r="G573" s="7"/>
      <c r="H573" s="7"/>
      <c r="I573" s="7"/>
      <c r="J573" s="7"/>
      <c r="K573" s="7"/>
      <c r="L573" s="7"/>
      <c r="M573" s="7"/>
      <c r="N573" s="7"/>
      <c r="O573" s="7"/>
      <c r="P573" s="7"/>
      <c r="Q573" s="7"/>
    </row>
    <row r="574" ht="13.5" customHeight="1">
      <c r="A574" s="7"/>
      <c r="B574" s="7"/>
      <c r="C574" s="7"/>
      <c r="D574" s="7"/>
      <c r="E574" s="7"/>
      <c r="F574" s="7"/>
      <c r="G574" s="7"/>
      <c r="H574" s="7"/>
      <c r="I574" s="7"/>
      <c r="J574" s="7"/>
      <c r="K574" s="7"/>
      <c r="L574" s="7"/>
      <c r="M574" s="7"/>
      <c r="N574" s="7"/>
      <c r="O574" s="7"/>
      <c r="P574" s="7"/>
      <c r="Q574" s="7"/>
    </row>
    <row r="575" ht="13.5" customHeight="1">
      <c r="A575" s="7"/>
      <c r="B575" s="7"/>
      <c r="C575" s="7"/>
      <c r="D575" s="7"/>
      <c r="E575" s="7"/>
      <c r="F575" s="7"/>
      <c r="G575" s="7"/>
      <c r="H575" s="7"/>
      <c r="I575" s="7"/>
      <c r="J575" s="7"/>
      <c r="K575" s="7"/>
      <c r="L575" s="7"/>
      <c r="M575" s="7"/>
      <c r="N575" s="7"/>
      <c r="O575" s="7"/>
      <c r="P575" s="7"/>
      <c r="Q575" s="7"/>
    </row>
    <row r="576" ht="13.5" customHeight="1">
      <c r="A576" s="7"/>
      <c r="B576" s="7"/>
      <c r="C576" s="7"/>
      <c r="D576" s="7"/>
      <c r="E576" s="7"/>
      <c r="F576" s="7"/>
      <c r="G576" s="7"/>
      <c r="H576" s="7"/>
      <c r="I576" s="7"/>
      <c r="J576" s="7"/>
      <c r="K576" s="7"/>
      <c r="L576" s="7"/>
      <c r="M576" s="7"/>
      <c r="N576" s="7"/>
      <c r="O576" s="7"/>
      <c r="P576" s="7"/>
      <c r="Q576" s="7"/>
    </row>
    <row r="577" ht="13.5" customHeight="1">
      <c r="A577" s="7"/>
      <c r="B577" s="7"/>
      <c r="C577" s="7"/>
      <c r="D577" s="7"/>
      <c r="E577" s="7"/>
      <c r="F577" s="7"/>
      <c r="G577" s="7"/>
      <c r="H577" s="7"/>
      <c r="I577" s="7"/>
      <c r="J577" s="7"/>
      <c r="K577" s="7"/>
      <c r="L577" s="7"/>
      <c r="M577" s="7"/>
      <c r="N577" s="7"/>
      <c r="O577" s="7"/>
      <c r="P577" s="7"/>
      <c r="Q577" s="7"/>
    </row>
    <row r="578" ht="13.5" customHeight="1">
      <c r="A578" s="7"/>
      <c r="B578" s="7"/>
      <c r="C578" s="7"/>
      <c r="D578" s="7"/>
      <c r="E578" s="7"/>
      <c r="F578" s="7"/>
      <c r="G578" s="7"/>
      <c r="H578" s="7"/>
      <c r="I578" s="7"/>
      <c r="J578" s="7"/>
      <c r="K578" s="7"/>
      <c r="L578" s="7"/>
      <c r="M578" s="7"/>
      <c r="N578" s="7"/>
      <c r="O578" s="7"/>
      <c r="P578" s="7"/>
      <c r="Q578" s="7"/>
    </row>
    <row r="579" ht="13.5" customHeight="1">
      <c r="A579" s="7"/>
      <c r="B579" s="7"/>
      <c r="C579" s="7"/>
      <c r="D579" s="7"/>
      <c r="E579" s="7"/>
      <c r="F579" s="7"/>
      <c r="G579" s="7"/>
      <c r="H579" s="7"/>
      <c r="I579" s="7"/>
      <c r="J579" s="7"/>
      <c r="K579" s="7"/>
      <c r="L579" s="7"/>
      <c r="M579" s="7"/>
      <c r="N579" s="7"/>
      <c r="O579" s="7"/>
      <c r="P579" s="7"/>
      <c r="Q579" s="7"/>
    </row>
    <row r="580" ht="13.5" customHeight="1">
      <c r="A580" s="7"/>
      <c r="B580" s="7"/>
      <c r="C580" s="7"/>
      <c r="D580" s="7"/>
      <c r="E580" s="7"/>
      <c r="F580" s="7"/>
      <c r="G580" s="7"/>
      <c r="H580" s="7"/>
      <c r="I580" s="7"/>
      <c r="J580" s="7"/>
      <c r="K580" s="7"/>
      <c r="L580" s="7"/>
      <c r="M580" s="7"/>
      <c r="N580" s="7"/>
      <c r="O580" s="7"/>
      <c r="P580" s="7"/>
      <c r="Q580" s="7"/>
    </row>
    <row r="581" ht="13.5" customHeight="1">
      <c r="A581" s="7"/>
      <c r="B581" s="7"/>
      <c r="C581" s="7"/>
      <c r="D581" s="7"/>
      <c r="E581" s="7"/>
      <c r="F581" s="7"/>
      <c r="G581" s="7"/>
      <c r="H581" s="7"/>
      <c r="I581" s="7"/>
      <c r="J581" s="7"/>
      <c r="K581" s="7"/>
      <c r="L581" s="7"/>
      <c r="M581" s="7"/>
      <c r="N581" s="7"/>
      <c r="O581" s="7"/>
      <c r="P581" s="7"/>
      <c r="Q581" s="7"/>
    </row>
    <row r="582" ht="13.5" customHeight="1">
      <c r="A582" s="7"/>
      <c r="B582" s="7"/>
      <c r="C582" s="7"/>
      <c r="D582" s="7"/>
      <c r="E582" s="7"/>
      <c r="F582" s="7"/>
      <c r="G582" s="7"/>
      <c r="H582" s="7"/>
      <c r="I582" s="7"/>
      <c r="J582" s="7"/>
      <c r="K582" s="7"/>
      <c r="L582" s="7"/>
      <c r="M582" s="7"/>
      <c r="N582" s="7"/>
      <c r="O582" s="7"/>
      <c r="P582" s="7"/>
      <c r="Q582" s="7"/>
    </row>
    <row r="583" ht="13.5" customHeight="1">
      <c r="A583" s="7"/>
      <c r="B583" s="7"/>
      <c r="C583" s="7"/>
      <c r="D583" s="7"/>
      <c r="E583" s="7"/>
      <c r="F583" s="7"/>
      <c r="G583" s="7"/>
      <c r="H583" s="7"/>
      <c r="I583" s="7"/>
      <c r="J583" s="7"/>
      <c r="K583" s="7"/>
      <c r="L583" s="7"/>
      <c r="M583" s="7"/>
      <c r="N583" s="7"/>
      <c r="O583" s="7"/>
      <c r="P583" s="7"/>
      <c r="Q583" s="7"/>
    </row>
    <row r="584" ht="13.5" customHeight="1">
      <c r="A584" s="7"/>
      <c r="B584" s="7"/>
      <c r="C584" s="7"/>
      <c r="D584" s="7"/>
      <c r="E584" s="7"/>
      <c r="F584" s="7"/>
      <c r="G584" s="7"/>
      <c r="H584" s="7"/>
      <c r="I584" s="7"/>
      <c r="J584" s="7"/>
      <c r="K584" s="7"/>
      <c r="L584" s="7"/>
      <c r="M584" s="7"/>
      <c r="N584" s="7"/>
      <c r="O584" s="7"/>
      <c r="P584" s="7"/>
      <c r="Q584" s="7"/>
    </row>
    <row r="585" ht="13.5" customHeight="1">
      <c r="A585" s="7"/>
      <c r="B585" s="7"/>
      <c r="C585" s="7"/>
      <c r="D585" s="7"/>
      <c r="E585" s="7"/>
      <c r="F585" s="7"/>
      <c r="G585" s="7"/>
      <c r="H585" s="7"/>
      <c r="I585" s="7"/>
      <c r="J585" s="7"/>
      <c r="K585" s="7"/>
      <c r="L585" s="7"/>
      <c r="M585" s="7"/>
      <c r="N585" s="7"/>
      <c r="O585" s="7"/>
      <c r="P585" s="7"/>
      <c r="Q585" s="7"/>
    </row>
    <row r="586" ht="13.5" customHeight="1">
      <c r="A586" s="7"/>
      <c r="B586" s="7"/>
      <c r="C586" s="7"/>
      <c r="D586" s="7"/>
      <c r="E586" s="7"/>
      <c r="F586" s="7"/>
      <c r="G586" s="7"/>
      <c r="H586" s="7"/>
      <c r="I586" s="7"/>
      <c r="J586" s="7"/>
      <c r="K586" s="7"/>
      <c r="L586" s="7"/>
      <c r="M586" s="7"/>
      <c r="N586" s="7"/>
      <c r="O586" s="7"/>
      <c r="P586" s="7"/>
      <c r="Q586" s="7"/>
    </row>
    <row r="587" ht="13.5" customHeight="1">
      <c r="A587" s="7"/>
      <c r="B587" s="7"/>
      <c r="C587" s="7"/>
      <c r="D587" s="7"/>
      <c r="E587" s="7"/>
      <c r="F587" s="7"/>
      <c r="G587" s="7"/>
      <c r="H587" s="7"/>
      <c r="I587" s="7"/>
      <c r="J587" s="7"/>
      <c r="K587" s="7"/>
      <c r="L587" s="7"/>
      <c r="M587" s="7"/>
      <c r="N587" s="7"/>
      <c r="O587" s="7"/>
      <c r="P587" s="7"/>
      <c r="Q587" s="7"/>
    </row>
    <row r="588" ht="13.5" customHeight="1">
      <c r="A588" s="7"/>
      <c r="B588" s="7"/>
      <c r="C588" s="7"/>
      <c r="D588" s="7"/>
      <c r="E588" s="7"/>
      <c r="F588" s="7"/>
      <c r="G588" s="7"/>
      <c r="H588" s="7"/>
      <c r="I588" s="7"/>
      <c r="J588" s="7"/>
      <c r="K588" s="7"/>
      <c r="L588" s="7"/>
      <c r="M588" s="7"/>
      <c r="N588" s="7"/>
      <c r="O588" s="7"/>
      <c r="P588" s="7"/>
      <c r="Q588" s="7"/>
    </row>
    <row r="589" ht="13.5" customHeight="1">
      <c r="A589" s="7"/>
      <c r="B589" s="7"/>
      <c r="C589" s="7"/>
      <c r="D589" s="7"/>
      <c r="E589" s="7"/>
      <c r="F589" s="7"/>
      <c r="G589" s="7"/>
      <c r="H589" s="7"/>
      <c r="I589" s="7"/>
      <c r="J589" s="7"/>
      <c r="K589" s="7"/>
      <c r="L589" s="7"/>
      <c r="M589" s="7"/>
      <c r="N589" s="7"/>
      <c r="O589" s="7"/>
      <c r="P589" s="7"/>
      <c r="Q589" s="7"/>
    </row>
    <row r="590" ht="13.5" customHeight="1">
      <c r="A590" s="7"/>
      <c r="B590" s="7"/>
      <c r="C590" s="7"/>
      <c r="D590" s="7"/>
      <c r="E590" s="7"/>
      <c r="F590" s="7"/>
      <c r="G590" s="7"/>
      <c r="H590" s="7"/>
      <c r="I590" s="7"/>
      <c r="J590" s="7"/>
      <c r="K590" s="7"/>
      <c r="L590" s="7"/>
      <c r="M590" s="7"/>
      <c r="N590" s="7"/>
      <c r="O590" s="7"/>
      <c r="P590" s="7"/>
      <c r="Q590" s="7"/>
    </row>
    <row r="591" ht="13.5" customHeight="1">
      <c r="A591" s="7"/>
      <c r="B591" s="7"/>
      <c r="C591" s="7"/>
      <c r="D591" s="7"/>
      <c r="E591" s="7"/>
      <c r="F591" s="7"/>
      <c r="G591" s="7"/>
      <c r="H591" s="7"/>
      <c r="I591" s="7"/>
      <c r="J591" s="7"/>
      <c r="K591" s="7"/>
      <c r="L591" s="7"/>
      <c r="M591" s="7"/>
      <c r="N591" s="7"/>
      <c r="O591" s="7"/>
      <c r="P591" s="7"/>
      <c r="Q591" s="7"/>
    </row>
    <row r="592" ht="13.5" customHeight="1">
      <c r="A592" s="7"/>
      <c r="B592" s="7"/>
      <c r="C592" s="7"/>
      <c r="D592" s="7"/>
      <c r="E592" s="7"/>
      <c r="F592" s="7"/>
      <c r="G592" s="7"/>
      <c r="H592" s="7"/>
      <c r="I592" s="7"/>
      <c r="J592" s="7"/>
      <c r="K592" s="7"/>
      <c r="L592" s="7"/>
      <c r="M592" s="7"/>
      <c r="N592" s="7"/>
      <c r="O592" s="7"/>
      <c r="P592" s="7"/>
      <c r="Q592" s="7"/>
    </row>
    <row r="593" ht="13.5" customHeight="1">
      <c r="A593" s="7"/>
      <c r="B593" s="7"/>
      <c r="C593" s="7"/>
      <c r="D593" s="7"/>
      <c r="E593" s="7"/>
      <c r="F593" s="7"/>
      <c r="G593" s="7"/>
      <c r="H593" s="7"/>
      <c r="I593" s="7"/>
      <c r="J593" s="7"/>
      <c r="K593" s="7"/>
      <c r="L593" s="7"/>
      <c r="M593" s="7"/>
      <c r="N593" s="7"/>
      <c r="O593" s="7"/>
      <c r="P593" s="7"/>
      <c r="Q593" s="7"/>
    </row>
    <row r="594" ht="13.5" customHeight="1">
      <c r="A594" s="7"/>
      <c r="B594" s="7"/>
      <c r="C594" s="7"/>
      <c r="D594" s="7"/>
      <c r="E594" s="7"/>
      <c r="F594" s="7"/>
      <c r="G594" s="7"/>
      <c r="H594" s="7"/>
      <c r="I594" s="7"/>
      <c r="J594" s="7"/>
      <c r="K594" s="7"/>
      <c r="L594" s="7"/>
      <c r="M594" s="7"/>
      <c r="N594" s="7"/>
      <c r="O594" s="7"/>
      <c r="P594" s="7"/>
      <c r="Q594" s="7"/>
    </row>
    <row r="595" ht="13.5" customHeight="1">
      <c r="A595" s="7"/>
      <c r="B595" s="7"/>
      <c r="C595" s="7"/>
      <c r="D595" s="7"/>
      <c r="E595" s="7"/>
      <c r="F595" s="7"/>
      <c r="G595" s="7"/>
      <c r="H595" s="7"/>
      <c r="I595" s="7"/>
      <c r="J595" s="7"/>
      <c r="K595" s="7"/>
      <c r="L595" s="7"/>
      <c r="M595" s="7"/>
      <c r="N595" s="7"/>
      <c r="O595" s="7"/>
      <c r="P595" s="7"/>
      <c r="Q595" s="7"/>
    </row>
    <row r="596" ht="13.5" customHeight="1">
      <c r="A596" s="7"/>
      <c r="B596" s="7"/>
      <c r="C596" s="7"/>
      <c r="D596" s="7"/>
      <c r="E596" s="7"/>
      <c r="F596" s="7"/>
      <c r="G596" s="7"/>
      <c r="H596" s="7"/>
      <c r="I596" s="7"/>
      <c r="J596" s="7"/>
      <c r="K596" s="7"/>
      <c r="L596" s="7"/>
      <c r="M596" s="7"/>
      <c r="N596" s="7"/>
      <c r="O596" s="7"/>
      <c r="P596" s="7"/>
      <c r="Q596" s="7"/>
    </row>
    <row r="597" ht="13.5" customHeight="1">
      <c r="A597" s="7"/>
      <c r="B597" s="7"/>
      <c r="C597" s="7"/>
      <c r="D597" s="7"/>
      <c r="E597" s="7"/>
      <c r="F597" s="7"/>
      <c r="G597" s="7"/>
      <c r="H597" s="7"/>
      <c r="I597" s="7"/>
      <c r="J597" s="7"/>
      <c r="K597" s="7"/>
      <c r="L597" s="7"/>
      <c r="M597" s="7"/>
      <c r="N597" s="7"/>
      <c r="O597" s="7"/>
      <c r="P597" s="7"/>
      <c r="Q597" s="7"/>
    </row>
    <row r="598" ht="13.5" customHeight="1">
      <c r="A598" s="7"/>
      <c r="B598" s="7"/>
      <c r="C598" s="7"/>
      <c r="D598" s="7"/>
      <c r="E598" s="7"/>
      <c r="F598" s="7"/>
      <c r="G598" s="7"/>
      <c r="H598" s="7"/>
      <c r="I598" s="7"/>
      <c r="J598" s="7"/>
      <c r="K598" s="7"/>
      <c r="L598" s="7"/>
      <c r="M598" s="7"/>
      <c r="N598" s="7"/>
      <c r="O598" s="7"/>
      <c r="P598" s="7"/>
      <c r="Q598" s="7"/>
    </row>
    <row r="599" ht="13.5" customHeight="1">
      <c r="A599" s="7"/>
      <c r="B599" s="7"/>
      <c r="C599" s="7"/>
      <c r="D599" s="7"/>
      <c r="E599" s="7"/>
      <c r="F599" s="7"/>
      <c r="G599" s="7"/>
      <c r="H599" s="7"/>
      <c r="I599" s="7"/>
      <c r="J599" s="7"/>
      <c r="K599" s="7"/>
      <c r="L599" s="7"/>
      <c r="M599" s="7"/>
      <c r="N599" s="7"/>
      <c r="O599" s="7"/>
      <c r="P599" s="7"/>
      <c r="Q599" s="7"/>
    </row>
    <row r="600" ht="13.5" customHeight="1">
      <c r="A600" s="7"/>
      <c r="B600" s="7"/>
      <c r="C600" s="7"/>
      <c r="D600" s="7"/>
      <c r="E600" s="7"/>
      <c r="F600" s="7"/>
      <c r="G600" s="7"/>
      <c r="H600" s="7"/>
      <c r="I600" s="7"/>
      <c r="J600" s="7"/>
      <c r="K600" s="7"/>
      <c r="L600" s="7"/>
      <c r="M600" s="7"/>
      <c r="N600" s="7"/>
      <c r="O600" s="7"/>
      <c r="P600" s="7"/>
      <c r="Q600" s="7"/>
    </row>
    <row r="601" ht="13.5" customHeight="1">
      <c r="A601" s="7"/>
      <c r="B601" s="7"/>
      <c r="C601" s="7"/>
      <c r="D601" s="7"/>
      <c r="E601" s="7"/>
      <c r="F601" s="7"/>
      <c r="G601" s="7"/>
      <c r="H601" s="7"/>
      <c r="I601" s="7"/>
      <c r="J601" s="7"/>
      <c r="K601" s="7"/>
      <c r="L601" s="7"/>
      <c r="M601" s="7"/>
      <c r="N601" s="7"/>
      <c r="O601" s="7"/>
      <c r="P601" s="7"/>
      <c r="Q601" s="7"/>
    </row>
    <row r="602" ht="13.5" customHeight="1">
      <c r="A602" s="7"/>
      <c r="B602" s="7"/>
      <c r="C602" s="7"/>
      <c r="D602" s="7"/>
      <c r="E602" s="7"/>
      <c r="F602" s="7"/>
      <c r="G602" s="7"/>
      <c r="H602" s="7"/>
      <c r="I602" s="7"/>
      <c r="J602" s="7"/>
      <c r="K602" s="7"/>
      <c r="L602" s="7"/>
      <c r="M602" s="7"/>
      <c r="N602" s="7"/>
      <c r="O602" s="7"/>
      <c r="P602" s="7"/>
      <c r="Q602" s="7"/>
    </row>
    <row r="603" ht="13.5" customHeight="1">
      <c r="A603" s="7"/>
      <c r="B603" s="7"/>
      <c r="C603" s="7"/>
      <c r="D603" s="7"/>
      <c r="E603" s="7"/>
      <c r="F603" s="7"/>
      <c r="G603" s="7"/>
      <c r="H603" s="7"/>
      <c r="I603" s="7"/>
      <c r="J603" s="7"/>
      <c r="K603" s="7"/>
      <c r="L603" s="7"/>
      <c r="M603" s="7"/>
      <c r="N603" s="7"/>
      <c r="O603" s="7"/>
      <c r="P603" s="7"/>
      <c r="Q603" s="7"/>
    </row>
    <row r="604" ht="13.5" customHeight="1">
      <c r="A604" s="7"/>
      <c r="B604" s="7"/>
      <c r="C604" s="7"/>
      <c r="D604" s="7"/>
      <c r="E604" s="7"/>
      <c r="F604" s="7"/>
      <c r="G604" s="7"/>
      <c r="H604" s="7"/>
      <c r="I604" s="7"/>
      <c r="J604" s="7"/>
      <c r="K604" s="7"/>
      <c r="L604" s="7"/>
      <c r="M604" s="7"/>
      <c r="N604" s="7"/>
      <c r="O604" s="7"/>
      <c r="P604" s="7"/>
      <c r="Q604" s="7"/>
    </row>
    <row r="605" ht="13.5" customHeight="1">
      <c r="A605" s="7"/>
      <c r="B605" s="7"/>
      <c r="C605" s="7"/>
      <c r="D605" s="7"/>
      <c r="E605" s="7"/>
      <c r="F605" s="7"/>
      <c r="G605" s="7"/>
      <c r="H605" s="7"/>
      <c r="I605" s="7"/>
      <c r="J605" s="7"/>
      <c r="K605" s="7"/>
      <c r="L605" s="7"/>
      <c r="M605" s="7"/>
      <c r="N605" s="7"/>
      <c r="O605" s="7"/>
      <c r="P605" s="7"/>
      <c r="Q605" s="7"/>
    </row>
    <row r="606" ht="13.5" customHeight="1">
      <c r="A606" s="7"/>
      <c r="B606" s="7"/>
      <c r="C606" s="7"/>
      <c r="D606" s="7"/>
      <c r="E606" s="7"/>
      <c r="F606" s="7"/>
      <c r="G606" s="7"/>
      <c r="H606" s="7"/>
      <c r="I606" s="7"/>
      <c r="J606" s="7"/>
      <c r="K606" s="7"/>
      <c r="L606" s="7"/>
      <c r="M606" s="7"/>
      <c r="N606" s="7"/>
      <c r="O606" s="7"/>
      <c r="P606" s="7"/>
      <c r="Q606" s="7"/>
    </row>
    <row r="607" ht="13.5" customHeight="1">
      <c r="A607" s="7"/>
      <c r="B607" s="7"/>
      <c r="C607" s="7"/>
      <c r="D607" s="7"/>
      <c r="E607" s="7"/>
      <c r="F607" s="7"/>
      <c r="G607" s="7"/>
      <c r="H607" s="7"/>
      <c r="I607" s="7"/>
      <c r="J607" s="7"/>
      <c r="K607" s="7"/>
      <c r="L607" s="7"/>
      <c r="M607" s="7"/>
      <c r="N607" s="7"/>
      <c r="O607" s="7"/>
      <c r="P607" s="7"/>
      <c r="Q607" s="7"/>
    </row>
    <row r="608" ht="13.5" customHeight="1">
      <c r="A608" s="7"/>
      <c r="B608" s="7"/>
      <c r="C608" s="7"/>
      <c r="D608" s="7"/>
      <c r="E608" s="7"/>
      <c r="F608" s="7"/>
      <c r="G608" s="7"/>
      <c r="H608" s="7"/>
      <c r="I608" s="7"/>
      <c r="J608" s="7"/>
      <c r="K608" s="7"/>
      <c r="L608" s="7"/>
      <c r="M608" s="7"/>
      <c r="N608" s="7"/>
      <c r="O608" s="7"/>
      <c r="P608" s="7"/>
      <c r="Q608" s="7"/>
    </row>
    <row r="609" ht="13.5" customHeight="1">
      <c r="A609" s="7"/>
      <c r="B609" s="7"/>
      <c r="C609" s="7"/>
      <c r="D609" s="7"/>
      <c r="E609" s="7"/>
      <c r="F609" s="7"/>
      <c r="G609" s="7"/>
      <c r="H609" s="7"/>
      <c r="I609" s="7"/>
      <c r="J609" s="7"/>
      <c r="K609" s="7"/>
      <c r="L609" s="7"/>
      <c r="M609" s="7"/>
      <c r="N609" s="7"/>
      <c r="O609" s="7"/>
      <c r="P609" s="7"/>
      <c r="Q609" s="7"/>
    </row>
    <row r="610" ht="13.5" customHeight="1">
      <c r="A610" s="7"/>
      <c r="B610" s="7"/>
      <c r="C610" s="7"/>
      <c r="D610" s="7"/>
      <c r="E610" s="7"/>
      <c r="F610" s="7"/>
      <c r="G610" s="7"/>
      <c r="H610" s="7"/>
      <c r="I610" s="7"/>
      <c r="J610" s="7"/>
      <c r="K610" s="7"/>
      <c r="L610" s="7"/>
      <c r="M610" s="7"/>
      <c r="N610" s="7"/>
      <c r="O610" s="7"/>
      <c r="P610" s="7"/>
      <c r="Q610" s="7"/>
    </row>
    <row r="611" ht="13.5" customHeight="1">
      <c r="A611" s="7"/>
      <c r="B611" s="7"/>
      <c r="C611" s="7"/>
      <c r="D611" s="7"/>
      <c r="E611" s="7"/>
      <c r="F611" s="7"/>
      <c r="G611" s="7"/>
      <c r="H611" s="7"/>
      <c r="I611" s="7"/>
      <c r="J611" s="7"/>
      <c r="K611" s="7"/>
      <c r="L611" s="7"/>
      <c r="M611" s="7"/>
      <c r="N611" s="7"/>
      <c r="O611" s="7"/>
      <c r="P611" s="7"/>
      <c r="Q611" s="7"/>
    </row>
    <row r="612" ht="13.5" customHeight="1">
      <c r="A612" s="7"/>
      <c r="B612" s="7"/>
      <c r="C612" s="7"/>
      <c r="D612" s="7"/>
      <c r="E612" s="7"/>
      <c r="F612" s="7"/>
      <c r="G612" s="7"/>
      <c r="H612" s="7"/>
      <c r="I612" s="7"/>
      <c r="J612" s="7"/>
      <c r="K612" s="7"/>
      <c r="L612" s="7"/>
      <c r="M612" s="7"/>
      <c r="N612" s="7"/>
      <c r="O612" s="7"/>
      <c r="P612" s="7"/>
      <c r="Q612" s="7"/>
    </row>
    <row r="613" ht="13.5" customHeight="1">
      <c r="A613" s="7"/>
      <c r="B613" s="7"/>
      <c r="C613" s="7"/>
      <c r="D613" s="7"/>
      <c r="E613" s="7"/>
      <c r="F613" s="7"/>
      <c r="G613" s="7"/>
      <c r="H613" s="7"/>
      <c r="I613" s="7"/>
      <c r="J613" s="7"/>
      <c r="K613" s="7"/>
      <c r="L613" s="7"/>
      <c r="M613" s="7"/>
      <c r="N613" s="7"/>
      <c r="O613" s="7"/>
      <c r="P613" s="7"/>
      <c r="Q613" s="7"/>
    </row>
    <row r="614" ht="13.5" customHeight="1">
      <c r="A614" s="7"/>
      <c r="B614" s="7"/>
      <c r="C614" s="7"/>
      <c r="D614" s="7"/>
      <c r="E614" s="7"/>
      <c r="F614" s="7"/>
      <c r="G614" s="7"/>
      <c r="H614" s="7"/>
      <c r="I614" s="7"/>
      <c r="J614" s="7"/>
      <c r="K614" s="7"/>
      <c r="L614" s="7"/>
      <c r="M614" s="7"/>
      <c r="N614" s="7"/>
      <c r="O614" s="7"/>
      <c r="P614" s="7"/>
      <c r="Q614" s="7"/>
    </row>
    <row r="615" ht="13.5" customHeight="1">
      <c r="A615" s="7"/>
      <c r="B615" s="7"/>
      <c r="C615" s="7"/>
      <c r="D615" s="7"/>
      <c r="E615" s="7"/>
      <c r="F615" s="7"/>
      <c r="G615" s="7"/>
      <c r="H615" s="7"/>
      <c r="I615" s="7"/>
      <c r="J615" s="7"/>
      <c r="K615" s="7"/>
      <c r="L615" s="7"/>
      <c r="M615" s="7"/>
      <c r="N615" s="7"/>
      <c r="O615" s="7"/>
      <c r="P615" s="7"/>
      <c r="Q615" s="7"/>
    </row>
    <row r="616" ht="13.5" customHeight="1">
      <c r="A616" s="7"/>
      <c r="B616" s="7"/>
      <c r="C616" s="7"/>
      <c r="D616" s="7"/>
      <c r="E616" s="7"/>
      <c r="F616" s="7"/>
      <c r="G616" s="7"/>
      <c r="H616" s="7"/>
      <c r="I616" s="7"/>
      <c r="J616" s="7"/>
      <c r="K616" s="7"/>
      <c r="L616" s="7"/>
      <c r="M616" s="7"/>
      <c r="N616" s="7"/>
      <c r="O616" s="7"/>
      <c r="P616" s="7"/>
      <c r="Q616" s="7"/>
    </row>
    <row r="617" ht="13.5" customHeight="1">
      <c r="A617" s="7"/>
      <c r="B617" s="7"/>
      <c r="C617" s="7"/>
      <c r="D617" s="7"/>
      <c r="E617" s="7"/>
      <c r="F617" s="7"/>
      <c r="G617" s="7"/>
      <c r="H617" s="7"/>
      <c r="I617" s="7"/>
      <c r="J617" s="7"/>
      <c r="K617" s="7"/>
      <c r="L617" s="7"/>
      <c r="M617" s="7"/>
      <c r="N617" s="7"/>
      <c r="O617" s="7"/>
      <c r="P617" s="7"/>
      <c r="Q617" s="7"/>
    </row>
    <row r="618" ht="13.5" customHeight="1">
      <c r="A618" s="7"/>
      <c r="B618" s="7"/>
      <c r="C618" s="7"/>
      <c r="D618" s="7"/>
      <c r="E618" s="7"/>
      <c r="F618" s="7"/>
      <c r="G618" s="7"/>
      <c r="H618" s="7"/>
      <c r="I618" s="7"/>
      <c r="J618" s="7"/>
      <c r="K618" s="7"/>
      <c r="L618" s="7"/>
      <c r="M618" s="7"/>
      <c r="N618" s="7"/>
      <c r="O618" s="7"/>
      <c r="P618" s="7"/>
      <c r="Q618" s="7"/>
    </row>
    <row r="619" ht="13.5" customHeight="1">
      <c r="A619" s="7"/>
      <c r="B619" s="7"/>
      <c r="C619" s="7"/>
      <c r="D619" s="7"/>
      <c r="E619" s="7"/>
      <c r="F619" s="7"/>
      <c r="G619" s="7"/>
      <c r="H619" s="7"/>
      <c r="I619" s="7"/>
      <c r="J619" s="7"/>
      <c r="K619" s="7"/>
      <c r="L619" s="7"/>
      <c r="M619" s="7"/>
      <c r="N619" s="7"/>
      <c r="O619" s="7"/>
      <c r="P619" s="7"/>
      <c r="Q619" s="7"/>
    </row>
    <row r="620" ht="13.5" customHeight="1">
      <c r="A620" s="7"/>
      <c r="B620" s="7"/>
      <c r="C620" s="7"/>
      <c r="D620" s="7"/>
      <c r="E620" s="7"/>
      <c r="F620" s="7"/>
      <c r="G620" s="7"/>
      <c r="H620" s="7"/>
      <c r="I620" s="7"/>
      <c r="J620" s="7"/>
      <c r="K620" s="7"/>
      <c r="L620" s="7"/>
      <c r="M620" s="7"/>
      <c r="N620" s="7"/>
      <c r="O620" s="7"/>
      <c r="P620" s="7"/>
      <c r="Q620" s="7"/>
    </row>
    <row r="621" ht="13.5" customHeight="1">
      <c r="A621" s="7"/>
      <c r="B621" s="7"/>
      <c r="C621" s="7"/>
      <c r="D621" s="7"/>
      <c r="E621" s="7"/>
      <c r="F621" s="7"/>
      <c r="G621" s="7"/>
      <c r="H621" s="7"/>
      <c r="I621" s="7"/>
      <c r="J621" s="7"/>
      <c r="K621" s="7"/>
      <c r="L621" s="7"/>
      <c r="M621" s="7"/>
      <c r="N621" s="7"/>
      <c r="O621" s="7"/>
      <c r="P621" s="7"/>
      <c r="Q621" s="7"/>
    </row>
    <row r="622" ht="13.5" customHeight="1">
      <c r="A622" s="7"/>
      <c r="B622" s="7"/>
      <c r="C622" s="7"/>
      <c r="D622" s="7"/>
      <c r="E622" s="7"/>
      <c r="F622" s="7"/>
      <c r="G622" s="7"/>
      <c r="H622" s="7"/>
      <c r="I622" s="7"/>
      <c r="J622" s="7"/>
      <c r="K622" s="7"/>
      <c r="L622" s="7"/>
      <c r="M622" s="7"/>
      <c r="N622" s="7"/>
      <c r="O622" s="7"/>
      <c r="P622" s="7"/>
      <c r="Q622" s="7"/>
    </row>
    <row r="623" ht="13.5" customHeight="1">
      <c r="A623" s="7"/>
      <c r="B623" s="7"/>
      <c r="C623" s="7"/>
      <c r="D623" s="7"/>
      <c r="E623" s="7"/>
      <c r="F623" s="7"/>
      <c r="G623" s="7"/>
      <c r="H623" s="7"/>
      <c r="I623" s="7"/>
      <c r="J623" s="7"/>
      <c r="K623" s="7"/>
      <c r="L623" s="7"/>
      <c r="M623" s="7"/>
      <c r="N623" s="7"/>
      <c r="O623" s="7"/>
      <c r="P623" s="7"/>
      <c r="Q623" s="7"/>
    </row>
    <row r="624" ht="13.5" customHeight="1">
      <c r="A624" s="7"/>
      <c r="B624" s="7"/>
      <c r="C624" s="7"/>
      <c r="D624" s="7"/>
      <c r="E624" s="7"/>
      <c r="F624" s="7"/>
      <c r="G624" s="7"/>
      <c r="H624" s="7"/>
      <c r="I624" s="7"/>
      <c r="J624" s="7"/>
      <c r="K624" s="7"/>
      <c r="L624" s="7"/>
      <c r="M624" s="7"/>
      <c r="N624" s="7"/>
      <c r="O624" s="7"/>
      <c r="P624" s="7"/>
      <c r="Q624" s="7"/>
    </row>
    <row r="625" ht="13.5" customHeight="1">
      <c r="A625" s="7"/>
      <c r="B625" s="7"/>
      <c r="C625" s="7"/>
      <c r="D625" s="7"/>
      <c r="E625" s="7"/>
      <c r="F625" s="7"/>
      <c r="G625" s="7"/>
      <c r="H625" s="7"/>
      <c r="I625" s="7"/>
      <c r="J625" s="7"/>
      <c r="K625" s="7"/>
      <c r="L625" s="7"/>
      <c r="M625" s="7"/>
      <c r="N625" s="7"/>
      <c r="O625" s="7"/>
      <c r="P625" s="7"/>
      <c r="Q625" s="7"/>
    </row>
    <row r="626" ht="13.5" customHeight="1">
      <c r="A626" s="7"/>
      <c r="B626" s="7"/>
      <c r="C626" s="7"/>
      <c r="D626" s="7"/>
      <c r="E626" s="7"/>
      <c r="F626" s="7"/>
      <c r="G626" s="7"/>
      <c r="H626" s="7"/>
      <c r="I626" s="7"/>
      <c r="J626" s="7"/>
      <c r="K626" s="7"/>
      <c r="L626" s="7"/>
      <c r="M626" s="7"/>
      <c r="N626" s="7"/>
      <c r="O626" s="7"/>
      <c r="P626" s="7"/>
      <c r="Q626" s="7"/>
    </row>
    <row r="627" ht="13.5" customHeight="1">
      <c r="A627" s="7"/>
      <c r="B627" s="7"/>
      <c r="C627" s="7"/>
      <c r="D627" s="7"/>
      <c r="E627" s="7"/>
      <c r="F627" s="7"/>
      <c r="G627" s="7"/>
      <c r="H627" s="7"/>
      <c r="I627" s="7"/>
      <c r="J627" s="7"/>
      <c r="K627" s="7"/>
      <c r="L627" s="7"/>
      <c r="M627" s="7"/>
      <c r="N627" s="7"/>
      <c r="O627" s="7"/>
      <c r="P627" s="7"/>
      <c r="Q627" s="7"/>
    </row>
    <row r="628" ht="13.5" customHeight="1">
      <c r="A628" s="7"/>
      <c r="B628" s="7"/>
      <c r="C628" s="7"/>
      <c r="D628" s="7"/>
      <c r="E628" s="7"/>
      <c r="F628" s="7"/>
      <c r="G628" s="7"/>
      <c r="H628" s="7"/>
      <c r="I628" s="7"/>
      <c r="J628" s="7"/>
      <c r="K628" s="7"/>
      <c r="L628" s="7"/>
      <c r="M628" s="7"/>
      <c r="N628" s="7"/>
      <c r="O628" s="7"/>
      <c r="P628" s="7"/>
      <c r="Q628" s="7"/>
    </row>
    <row r="629" ht="13.5" customHeight="1">
      <c r="A629" s="7"/>
      <c r="B629" s="7"/>
      <c r="C629" s="7"/>
      <c r="D629" s="7"/>
      <c r="E629" s="7"/>
      <c r="F629" s="7"/>
      <c r="G629" s="7"/>
      <c r="H629" s="7"/>
      <c r="I629" s="7"/>
      <c r="J629" s="7"/>
      <c r="K629" s="7"/>
      <c r="L629" s="7"/>
      <c r="M629" s="7"/>
      <c r="N629" s="7"/>
      <c r="O629" s="7"/>
      <c r="P629" s="7"/>
      <c r="Q629" s="7"/>
    </row>
    <row r="630" ht="13.5" customHeight="1">
      <c r="A630" s="7"/>
      <c r="B630" s="7"/>
      <c r="C630" s="7"/>
      <c r="D630" s="7"/>
      <c r="E630" s="7"/>
      <c r="F630" s="7"/>
      <c r="G630" s="7"/>
      <c r="H630" s="7"/>
      <c r="I630" s="7"/>
      <c r="J630" s="7"/>
      <c r="K630" s="7"/>
      <c r="L630" s="7"/>
      <c r="M630" s="7"/>
      <c r="N630" s="7"/>
      <c r="O630" s="7"/>
      <c r="P630" s="7"/>
      <c r="Q630" s="7"/>
    </row>
    <row r="631" ht="13.5" customHeight="1">
      <c r="A631" s="7"/>
      <c r="B631" s="7"/>
      <c r="C631" s="7"/>
      <c r="D631" s="7"/>
      <c r="E631" s="7"/>
      <c r="F631" s="7"/>
      <c r="G631" s="7"/>
      <c r="H631" s="7"/>
      <c r="I631" s="7"/>
      <c r="J631" s="7"/>
      <c r="K631" s="7"/>
      <c r="L631" s="7"/>
      <c r="M631" s="7"/>
      <c r="N631" s="7"/>
      <c r="O631" s="7"/>
      <c r="P631" s="7"/>
      <c r="Q631" s="7"/>
    </row>
    <row r="632" ht="13.5" customHeight="1">
      <c r="A632" s="7"/>
      <c r="B632" s="7"/>
      <c r="C632" s="7"/>
      <c r="D632" s="7"/>
      <c r="E632" s="7"/>
      <c r="F632" s="7"/>
      <c r="G632" s="7"/>
      <c r="H632" s="7"/>
      <c r="I632" s="7"/>
      <c r="J632" s="7"/>
      <c r="K632" s="7"/>
      <c r="L632" s="7"/>
      <c r="M632" s="7"/>
      <c r="N632" s="7"/>
      <c r="O632" s="7"/>
      <c r="P632" s="7"/>
      <c r="Q632" s="7"/>
    </row>
    <row r="633" ht="13.5" customHeight="1">
      <c r="A633" s="7"/>
      <c r="B633" s="7"/>
      <c r="C633" s="7"/>
      <c r="D633" s="7"/>
      <c r="E633" s="7"/>
      <c r="F633" s="7"/>
      <c r="G633" s="7"/>
      <c r="H633" s="7"/>
      <c r="I633" s="7"/>
      <c r="J633" s="7"/>
      <c r="K633" s="7"/>
      <c r="L633" s="7"/>
      <c r="M633" s="7"/>
      <c r="N633" s="7"/>
      <c r="O633" s="7"/>
      <c r="P633" s="7"/>
      <c r="Q633" s="7"/>
    </row>
    <row r="634" ht="13.5" customHeight="1">
      <c r="A634" s="7"/>
      <c r="B634" s="7"/>
      <c r="C634" s="7"/>
      <c r="D634" s="7"/>
      <c r="E634" s="7"/>
      <c r="F634" s="7"/>
      <c r="G634" s="7"/>
      <c r="H634" s="7"/>
      <c r="I634" s="7"/>
      <c r="J634" s="7"/>
      <c r="K634" s="7"/>
      <c r="L634" s="7"/>
      <c r="M634" s="7"/>
      <c r="N634" s="7"/>
      <c r="O634" s="7"/>
      <c r="P634" s="7"/>
      <c r="Q634" s="7"/>
    </row>
    <row r="635" ht="13.5" customHeight="1">
      <c r="A635" s="7"/>
      <c r="B635" s="7"/>
      <c r="C635" s="7"/>
      <c r="D635" s="7"/>
      <c r="E635" s="7"/>
      <c r="F635" s="7"/>
      <c r="G635" s="7"/>
      <c r="H635" s="7"/>
      <c r="I635" s="7"/>
      <c r="J635" s="7"/>
      <c r="K635" s="7"/>
      <c r="L635" s="7"/>
      <c r="M635" s="7"/>
      <c r="N635" s="7"/>
      <c r="O635" s="7"/>
      <c r="P635" s="7"/>
      <c r="Q635" s="7"/>
    </row>
    <row r="636" ht="13.5" customHeight="1">
      <c r="A636" s="7"/>
      <c r="B636" s="7"/>
      <c r="C636" s="7"/>
      <c r="D636" s="7"/>
      <c r="E636" s="7"/>
      <c r="F636" s="7"/>
      <c r="G636" s="7"/>
      <c r="H636" s="7"/>
      <c r="I636" s="7"/>
      <c r="J636" s="7"/>
      <c r="K636" s="7"/>
      <c r="L636" s="7"/>
      <c r="M636" s="7"/>
      <c r="N636" s="7"/>
      <c r="O636" s="7"/>
      <c r="P636" s="7"/>
      <c r="Q636" s="7"/>
    </row>
    <row r="637" ht="13.5" customHeight="1">
      <c r="A637" s="7"/>
      <c r="B637" s="7"/>
      <c r="C637" s="7"/>
      <c r="D637" s="7"/>
      <c r="E637" s="7"/>
      <c r="F637" s="7"/>
      <c r="G637" s="7"/>
      <c r="H637" s="7"/>
      <c r="I637" s="7"/>
      <c r="J637" s="7"/>
      <c r="K637" s="7"/>
      <c r="L637" s="7"/>
      <c r="M637" s="7"/>
      <c r="N637" s="7"/>
      <c r="O637" s="7"/>
      <c r="P637" s="7"/>
      <c r="Q637" s="7"/>
    </row>
    <row r="638" ht="13.5" customHeight="1">
      <c r="A638" s="7"/>
      <c r="B638" s="7"/>
      <c r="C638" s="7"/>
      <c r="D638" s="7"/>
      <c r="E638" s="7"/>
      <c r="F638" s="7"/>
      <c r="G638" s="7"/>
      <c r="H638" s="7"/>
      <c r="I638" s="7"/>
      <c r="J638" s="7"/>
      <c r="K638" s="7"/>
      <c r="L638" s="7"/>
      <c r="M638" s="7"/>
      <c r="N638" s="7"/>
      <c r="O638" s="7"/>
      <c r="P638" s="7"/>
      <c r="Q638" s="7"/>
    </row>
    <row r="639" ht="13.5" customHeight="1">
      <c r="A639" s="7"/>
      <c r="B639" s="7"/>
      <c r="C639" s="7"/>
      <c r="D639" s="7"/>
      <c r="E639" s="7"/>
      <c r="F639" s="7"/>
      <c r="G639" s="7"/>
      <c r="H639" s="7"/>
      <c r="I639" s="7"/>
      <c r="J639" s="7"/>
      <c r="K639" s="7"/>
      <c r="L639" s="7"/>
      <c r="M639" s="7"/>
      <c r="N639" s="7"/>
      <c r="O639" s="7"/>
      <c r="P639" s="7"/>
      <c r="Q639" s="7"/>
    </row>
    <row r="640" ht="13.5" customHeight="1">
      <c r="A640" s="7"/>
      <c r="B640" s="7"/>
      <c r="C640" s="7"/>
      <c r="D640" s="7"/>
      <c r="E640" s="7"/>
      <c r="F640" s="7"/>
      <c r="G640" s="7"/>
      <c r="H640" s="7"/>
      <c r="I640" s="7"/>
      <c r="J640" s="7"/>
      <c r="K640" s="7"/>
      <c r="L640" s="7"/>
      <c r="M640" s="7"/>
      <c r="N640" s="7"/>
      <c r="O640" s="7"/>
      <c r="P640" s="7"/>
      <c r="Q640" s="7"/>
    </row>
    <row r="641" ht="13.5" customHeight="1">
      <c r="A641" s="7"/>
      <c r="B641" s="7"/>
      <c r="C641" s="7"/>
      <c r="D641" s="7"/>
      <c r="E641" s="7"/>
      <c r="F641" s="7"/>
      <c r="G641" s="7"/>
      <c r="H641" s="7"/>
      <c r="I641" s="7"/>
      <c r="J641" s="7"/>
      <c r="K641" s="7"/>
      <c r="L641" s="7"/>
      <c r="M641" s="7"/>
      <c r="N641" s="7"/>
      <c r="O641" s="7"/>
      <c r="P641" s="7"/>
      <c r="Q641" s="7"/>
    </row>
    <row r="642" ht="13.5" customHeight="1">
      <c r="A642" s="7"/>
      <c r="B642" s="7"/>
      <c r="C642" s="7"/>
      <c r="D642" s="7"/>
      <c r="E642" s="7"/>
      <c r="F642" s="7"/>
      <c r="G642" s="7"/>
      <c r="H642" s="7"/>
      <c r="I642" s="7"/>
      <c r="J642" s="7"/>
      <c r="K642" s="7"/>
      <c r="L642" s="7"/>
      <c r="M642" s="7"/>
      <c r="N642" s="7"/>
      <c r="O642" s="7"/>
      <c r="P642" s="7"/>
      <c r="Q642" s="7"/>
    </row>
    <row r="643" ht="13.5" customHeight="1">
      <c r="A643" s="7"/>
      <c r="B643" s="7"/>
      <c r="C643" s="7"/>
      <c r="D643" s="7"/>
      <c r="E643" s="7"/>
      <c r="F643" s="7"/>
      <c r="G643" s="7"/>
      <c r="H643" s="7"/>
      <c r="I643" s="7"/>
      <c r="J643" s="7"/>
      <c r="K643" s="7"/>
      <c r="L643" s="7"/>
      <c r="M643" s="7"/>
      <c r="N643" s="7"/>
      <c r="O643" s="7"/>
      <c r="P643" s="7"/>
      <c r="Q643" s="7"/>
    </row>
    <row r="644" ht="13.5" customHeight="1">
      <c r="A644" s="7"/>
      <c r="B644" s="7"/>
      <c r="C644" s="7"/>
      <c r="D644" s="7"/>
      <c r="E644" s="7"/>
      <c r="F644" s="7"/>
      <c r="G644" s="7"/>
      <c r="H644" s="7"/>
      <c r="I644" s="7"/>
      <c r="J644" s="7"/>
      <c r="K644" s="7"/>
      <c r="L644" s="7"/>
      <c r="M644" s="7"/>
      <c r="N644" s="7"/>
      <c r="O644" s="7"/>
      <c r="P644" s="7"/>
      <c r="Q644" s="7"/>
    </row>
    <row r="645" ht="13.5" customHeight="1">
      <c r="A645" s="7"/>
      <c r="B645" s="7"/>
      <c r="C645" s="7"/>
      <c r="D645" s="7"/>
      <c r="E645" s="7"/>
      <c r="F645" s="7"/>
      <c r="G645" s="7"/>
      <c r="H645" s="7"/>
      <c r="I645" s="7"/>
      <c r="J645" s="7"/>
      <c r="K645" s="7"/>
      <c r="L645" s="7"/>
      <c r="M645" s="7"/>
      <c r="N645" s="7"/>
      <c r="O645" s="7"/>
      <c r="P645" s="7"/>
      <c r="Q645" s="7"/>
    </row>
    <row r="646" ht="13.5" customHeight="1">
      <c r="A646" s="7"/>
      <c r="B646" s="7"/>
      <c r="C646" s="7"/>
      <c r="D646" s="7"/>
      <c r="E646" s="7"/>
      <c r="F646" s="7"/>
      <c r="G646" s="7"/>
      <c r="H646" s="7"/>
      <c r="I646" s="7"/>
      <c r="J646" s="7"/>
      <c r="K646" s="7"/>
      <c r="L646" s="7"/>
      <c r="M646" s="7"/>
      <c r="N646" s="7"/>
      <c r="O646" s="7"/>
      <c r="P646" s="7"/>
      <c r="Q646" s="7"/>
    </row>
    <row r="647" ht="13.5" customHeight="1">
      <c r="A647" s="7"/>
      <c r="B647" s="7"/>
      <c r="C647" s="7"/>
      <c r="D647" s="7"/>
      <c r="E647" s="7"/>
      <c r="F647" s="7"/>
      <c r="G647" s="7"/>
      <c r="H647" s="7"/>
      <c r="I647" s="7"/>
      <c r="J647" s="7"/>
      <c r="K647" s="7"/>
      <c r="L647" s="7"/>
      <c r="M647" s="7"/>
      <c r="N647" s="7"/>
      <c r="O647" s="7"/>
      <c r="P647" s="7"/>
      <c r="Q647" s="7"/>
    </row>
    <row r="648" ht="13.5" customHeight="1">
      <c r="A648" s="7"/>
      <c r="B648" s="7"/>
      <c r="C648" s="7"/>
      <c r="D648" s="7"/>
      <c r="E648" s="7"/>
      <c r="F648" s="7"/>
      <c r="G648" s="7"/>
      <c r="H648" s="7"/>
      <c r="I648" s="7"/>
      <c r="J648" s="7"/>
      <c r="K648" s="7"/>
      <c r="L648" s="7"/>
      <c r="M648" s="7"/>
      <c r="N648" s="7"/>
      <c r="O648" s="7"/>
      <c r="P648" s="7"/>
      <c r="Q648" s="7"/>
    </row>
    <row r="649" ht="13.5" customHeight="1">
      <c r="A649" s="7"/>
      <c r="B649" s="7"/>
      <c r="C649" s="7"/>
      <c r="D649" s="7"/>
      <c r="E649" s="7"/>
      <c r="F649" s="7"/>
      <c r="G649" s="7"/>
      <c r="H649" s="7"/>
      <c r="I649" s="7"/>
      <c r="J649" s="7"/>
      <c r="K649" s="7"/>
      <c r="L649" s="7"/>
      <c r="M649" s="7"/>
      <c r="N649" s="7"/>
      <c r="O649" s="7"/>
      <c r="P649" s="7"/>
      <c r="Q649" s="7"/>
    </row>
    <row r="650" ht="13.5" customHeight="1">
      <c r="A650" s="7"/>
      <c r="B650" s="7"/>
      <c r="C650" s="7"/>
      <c r="D650" s="7"/>
      <c r="E650" s="7"/>
      <c r="F650" s="7"/>
      <c r="G650" s="7"/>
      <c r="H650" s="7"/>
      <c r="I650" s="7"/>
      <c r="J650" s="7"/>
      <c r="K650" s="7"/>
      <c r="L650" s="7"/>
      <c r="M650" s="7"/>
      <c r="N650" s="7"/>
      <c r="O650" s="7"/>
      <c r="P650" s="7"/>
      <c r="Q650" s="7"/>
    </row>
    <row r="651" ht="13.5" customHeight="1">
      <c r="A651" s="7"/>
      <c r="B651" s="7"/>
      <c r="C651" s="7"/>
      <c r="D651" s="7"/>
      <c r="E651" s="7"/>
      <c r="F651" s="7"/>
      <c r="G651" s="7"/>
      <c r="H651" s="7"/>
      <c r="I651" s="7"/>
      <c r="J651" s="7"/>
      <c r="K651" s="7"/>
      <c r="L651" s="7"/>
      <c r="M651" s="7"/>
      <c r="N651" s="7"/>
      <c r="O651" s="7"/>
      <c r="P651" s="7"/>
      <c r="Q651" s="7"/>
    </row>
    <row r="652" ht="13.5" customHeight="1">
      <c r="A652" s="7"/>
      <c r="B652" s="7"/>
      <c r="C652" s="7"/>
      <c r="D652" s="7"/>
      <c r="E652" s="7"/>
      <c r="F652" s="7"/>
      <c r="G652" s="7"/>
      <c r="H652" s="7"/>
      <c r="I652" s="7"/>
      <c r="J652" s="7"/>
      <c r="K652" s="7"/>
      <c r="L652" s="7"/>
      <c r="M652" s="7"/>
      <c r="N652" s="7"/>
      <c r="O652" s="7"/>
      <c r="P652" s="7"/>
      <c r="Q652" s="7"/>
    </row>
    <row r="653" ht="13.5" customHeight="1">
      <c r="A653" s="7"/>
      <c r="B653" s="7"/>
      <c r="C653" s="7"/>
      <c r="D653" s="7"/>
      <c r="E653" s="7"/>
      <c r="F653" s="7"/>
      <c r="G653" s="7"/>
      <c r="H653" s="7"/>
      <c r="I653" s="7"/>
      <c r="J653" s="7"/>
      <c r="K653" s="7"/>
      <c r="L653" s="7"/>
      <c r="M653" s="7"/>
      <c r="N653" s="7"/>
      <c r="O653" s="7"/>
      <c r="P653" s="7"/>
      <c r="Q653" s="7"/>
    </row>
    <row r="654" ht="13.5" customHeight="1">
      <c r="A654" s="7"/>
      <c r="B654" s="7"/>
      <c r="C654" s="7"/>
      <c r="D654" s="7"/>
      <c r="E654" s="7"/>
      <c r="F654" s="7"/>
      <c r="G654" s="7"/>
      <c r="H654" s="7"/>
      <c r="I654" s="7"/>
      <c r="J654" s="7"/>
      <c r="K654" s="7"/>
      <c r="L654" s="7"/>
      <c r="M654" s="7"/>
      <c r="N654" s="7"/>
      <c r="O654" s="7"/>
      <c r="P654" s="7"/>
      <c r="Q654" s="7"/>
    </row>
    <row r="655" ht="13.5" customHeight="1">
      <c r="A655" s="7"/>
      <c r="B655" s="7"/>
      <c r="C655" s="7"/>
      <c r="D655" s="7"/>
      <c r="E655" s="7"/>
      <c r="F655" s="7"/>
      <c r="G655" s="7"/>
      <c r="H655" s="7"/>
      <c r="I655" s="7"/>
      <c r="J655" s="7"/>
      <c r="K655" s="7"/>
      <c r="L655" s="7"/>
      <c r="M655" s="7"/>
      <c r="N655" s="7"/>
      <c r="O655" s="7"/>
      <c r="P655" s="7"/>
      <c r="Q655" s="7"/>
    </row>
    <row r="656" ht="13.5" customHeight="1">
      <c r="A656" s="7"/>
      <c r="B656" s="7"/>
      <c r="C656" s="7"/>
      <c r="D656" s="7"/>
      <c r="E656" s="7"/>
      <c r="F656" s="7"/>
      <c r="G656" s="7"/>
      <c r="H656" s="7"/>
      <c r="I656" s="7"/>
      <c r="J656" s="7"/>
      <c r="K656" s="7"/>
      <c r="L656" s="7"/>
      <c r="M656" s="7"/>
      <c r="N656" s="7"/>
      <c r="O656" s="7"/>
      <c r="P656" s="7"/>
      <c r="Q656" s="7"/>
    </row>
    <row r="657" ht="13.5" customHeight="1">
      <c r="A657" s="7"/>
      <c r="B657" s="7"/>
      <c r="C657" s="7"/>
      <c r="D657" s="7"/>
      <c r="E657" s="7"/>
      <c r="F657" s="7"/>
      <c r="G657" s="7"/>
      <c r="H657" s="7"/>
      <c r="I657" s="7"/>
      <c r="J657" s="7"/>
      <c r="K657" s="7"/>
      <c r="L657" s="7"/>
      <c r="M657" s="7"/>
      <c r="N657" s="7"/>
      <c r="O657" s="7"/>
      <c r="P657" s="7"/>
      <c r="Q657" s="7"/>
    </row>
    <row r="658" ht="13.5" customHeight="1">
      <c r="A658" s="7"/>
      <c r="B658" s="7"/>
      <c r="C658" s="7"/>
      <c r="D658" s="7"/>
      <c r="E658" s="7"/>
      <c r="F658" s="7"/>
      <c r="G658" s="7"/>
      <c r="H658" s="7"/>
      <c r="I658" s="7"/>
      <c r="J658" s="7"/>
      <c r="K658" s="7"/>
      <c r="L658" s="7"/>
      <c r="M658" s="7"/>
      <c r="N658" s="7"/>
      <c r="O658" s="7"/>
      <c r="P658" s="7"/>
      <c r="Q658" s="7"/>
    </row>
    <row r="659" ht="13.5" customHeight="1">
      <c r="A659" s="7"/>
      <c r="B659" s="7"/>
      <c r="C659" s="7"/>
      <c r="D659" s="7"/>
      <c r="E659" s="7"/>
      <c r="F659" s="7"/>
      <c r="G659" s="7"/>
      <c r="H659" s="7"/>
      <c r="I659" s="7"/>
      <c r="J659" s="7"/>
      <c r="K659" s="7"/>
      <c r="L659" s="7"/>
      <c r="M659" s="7"/>
      <c r="N659" s="7"/>
      <c r="O659" s="7"/>
      <c r="P659" s="7"/>
      <c r="Q659" s="7"/>
    </row>
    <row r="660" ht="13.5" customHeight="1">
      <c r="A660" s="7"/>
      <c r="B660" s="7"/>
      <c r="C660" s="7"/>
      <c r="D660" s="7"/>
      <c r="E660" s="7"/>
      <c r="F660" s="7"/>
      <c r="G660" s="7"/>
      <c r="H660" s="7"/>
      <c r="I660" s="7"/>
      <c r="J660" s="7"/>
      <c r="K660" s="7"/>
      <c r="L660" s="7"/>
      <c r="M660" s="7"/>
      <c r="N660" s="7"/>
      <c r="O660" s="7"/>
      <c r="P660" s="7"/>
      <c r="Q660" s="7"/>
    </row>
    <row r="661" ht="13.5" customHeight="1">
      <c r="A661" s="7"/>
      <c r="B661" s="7"/>
      <c r="C661" s="7"/>
      <c r="D661" s="7"/>
      <c r="E661" s="7"/>
      <c r="F661" s="7"/>
      <c r="G661" s="7"/>
      <c r="H661" s="7"/>
      <c r="I661" s="7"/>
      <c r="J661" s="7"/>
      <c r="K661" s="7"/>
      <c r="L661" s="7"/>
      <c r="M661" s="7"/>
      <c r="N661" s="7"/>
      <c r="O661" s="7"/>
      <c r="P661" s="7"/>
      <c r="Q661" s="7"/>
    </row>
    <row r="662" ht="13.5" customHeight="1">
      <c r="A662" s="7"/>
      <c r="B662" s="7"/>
      <c r="C662" s="7"/>
      <c r="D662" s="7"/>
      <c r="E662" s="7"/>
      <c r="F662" s="7"/>
      <c r="G662" s="7"/>
      <c r="H662" s="7"/>
      <c r="I662" s="7"/>
      <c r="J662" s="7"/>
      <c r="K662" s="7"/>
      <c r="L662" s="7"/>
      <c r="M662" s="7"/>
      <c r="N662" s="7"/>
      <c r="O662" s="7"/>
      <c r="P662" s="7"/>
      <c r="Q662" s="7"/>
    </row>
    <row r="663" ht="13.5" customHeight="1">
      <c r="A663" s="7"/>
      <c r="B663" s="7"/>
      <c r="C663" s="7"/>
      <c r="D663" s="7"/>
      <c r="E663" s="7"/>
      <c r="F663" s="7"/>
      <c r="G663" s="7"/>
      <c r="H663" s="7"/>
      <c r="I663" s="7"/>
      <c r="J663" s="7"/>
      <c r="K663" s="7"/>
      <c r="L663" s="7"/>
      <c r="M663" s="7"/>
      <c r="N663" s="7"/>
      <c r="O663" s="7"/>
      <c r="P663" s="7"/>
      <c r="Q663" s="7"/>
    </row>
    <row r="664" ht="13.5" customHeight="1">
      <c r="A664" s="7"/>
      <c r="B664" s="7"/>
      <c r="C664" s="7"/>
      <c r="D664" s="7"/>
      <c r="E664" s="7"/>
      <c r="F664" s="7"/>
      <c r="G664" s="7"/>
      <c r="H664" s="7"/>
      <c r="I664" s="7"/>
      <c r="J664" s="7"/>
      <c r="K664" s="7"/>
      <c r="L664" s="7"/>
      <c r="M664" s="7"/>
      <c r="N664" s="7"/>
      <c r="O664" s="7"/>
      <c r="P664" s="7"/>
      <c r="Q664" s="7"/>
    </row>
    <row r="665" ht="13.5" customHeight="1">
      <c r="A665" s="7"/>
      <c r="B665" s="7"/>
      <c r="C665" s="7"/>
      <c r="D665" s="7"/>
      <c r="E665" s="7"/>
      <c r="F665" s="7"/>
      <c r="G665" s="7"/>
      <c r="H665" s="7"/>
      <c r="I665" s="7"/>
      <c r="J665" s="7"/>
      <c r="K665" s="7"/>
      <c r="L665" s="7"/>
      <c r="M665" s="7"/>
      <c r="N665" s="7"/>
      <c r="O665" s="7"/>
      <c r="P665" s="7"/>
      <c r="Q665" s="7"/>
    </row>
    <row r="666" ht="13.5" customHeight="1">
      <c r="A666" s="7"/>
      <c r="B666" s="7"/>
      <c r="C666" s="7"/>
      <c r="D666" s="7"/>
      <c r="E666" s="7"/>
      <c r="F666" s="7"/>
      <c r="G666" s="7"/>
      <c r="H666" s="7"/>
      <c r="I666" s="7"/>
      <c r="J666" s="7"/>
      <c r="K666" s="7"/>
      <c r="L666" s="7"/>
      <c r="M666" s="7"/>
      <c r="N666" s="7"/>
      <c r="O666" s="7"/>
      <c r="P666" s="7"/>
      <c r="Q666" s="7"/>
    </row>
    <row r="667" ht="13.5" customHeight="1">
      <c r="A667" s="7"/>
      <c r="B667" s="7"/>
      <c r="C667" s="7"/>
      <c r="D667" s="7"/>
      <c r="E667" s="7"/>
      <c r="F667" s="7"/>
      <c r="G667" s="7"/>
      <c r="H667" s="7"/>
      <c r="I667" s="7"/>
      <c r="J667" s="7"/>
      <c r="K667" s="7"/>
      <c r="L667" s="7"/>
      <c r="M667" s="7"/>
      <c r="N667" s="7"/>
      <c r="O667" s="7"/>
      <c r="P667" s="7"/>
      <c r="Q667" s="7"/>
    </row>
    <row r="668" ht="13.5" customHeight="1">
      <c r="A668" s="7"/>
      <c r="B668" s="7"/>
      <c r="C668" s="7"/>
      <c r="D668" s="7"/>
      <c r="E668" s="7"/>
      <c r="F668" s="7"/>
      <c r="G668" s="7"/>
      <c r="H668" s="7"/>
      <c r="I668" s="7"/>
      <c r="J668" s="7"/>
      <c r="K668" s="7"/>
      <c r="L668" s="7"/>
      <c r="M668" s="7"/>
      <c r="N668" s="7"/>
      <c r="O668" s="7"/>
      <c r="P668" s="7"/>
      <c r="Q668" s="7"/>
    </row>
    <row r="669" ht="13.5" customHeight="1">
      <c r="A669" s="7"/>
      <c r="B669" s="7"/>
      <c r="C669" s="7"/>
      <c r="D669" s="7"/>
      <c r="E669" s="7"/>
      <c r="F669" s="7"/>
      <c r="G669" s="7"/>
      <c r="H669" s="7"/>
      <c r="I669" s="7"/>
      <c r="J669" s="7"/>
      <c r="K669" s="7"/>
      <c r="L669" s="7"/>
      <c r="M669" s="7"/>
      <c r="N669" s="7"/>
      <c r="O669" s="7"/>
      <c r="P669" s="7"/>
      <c r="Q669" s="7"/>
    </row>
    <row r="670" ht="13.5" customHeight="1">
      <c r="A670" s="7"/>
      <c r="B670" s="7"/>
      <c r="C670" s="7"/>
      <c r="D670" s="7"/>
      <c r="E670" s="7"/>
      <c r="F670" s="7"/>
      <c r="G670" s="7"/>
      <c r="H670" s="7"/>
      <c r="I670" s="7"/>
      <c r="J670" s="7"/>
      <c r="K670" s="7"/>
      <c r="L670" s="7"/>
      <c r="M670" s="7"/>
      <c r="N670" s="7"/>
      <c r="O670" s="7"/>
      <c r="P670" s="7"/>
      <c r="Q670" s="7"/>
    </row>
    <row r="671" ht="13.5" customHeight="1">
      <c r="A671" s="7"/>
      <c r="B671" s="7"/>
      <c r="C671" s="7"/>
      <c r="D671" s="7"/>
      <c r="E671" s="7"/>
      <c r="F671" s="7"/>
      <c r="G671" s="7"/>
      <c r="H671" s="7"/>
      <c r="I671" s="7"/>
      <c r="J671" s="7"/>
      <c r="K671" s="7"/>
      <c r="L671" s="7"/>
      <c r="M671" s="7"/>
      <c r="N671" s="7"/>
      <c r="O671" s="7"/>
      <c r="P671" s="7"/>
      <c r="Q671" s="7"/>
    </row>
    <row r="672" ht="13.5" customHeight="1">
      <c r="A672" s="7"/>
      <c r="B672" s="7"/>
      <c r="C672" s="7"/>
      <c r="D672" s="7"/>
      <c r="E672" s="7"/>
      <c r="F672" s="7"/>
      <c r="G672" s="7"/>
      <c r="H672" s="7"/>
      <c r="I672" s="7"/>
      <c r="J672" s="7"/>
      <c r="K672" s="7"/>
      <c r="L672" s="7"/>
      <c r="M672" s="7"/>
      <c r="N672" s="7"/>
      <c r="O672" s="7"/>
      <c r="P672" s="7"/>
      <c r="Q672" s="7"/>
    </row>
    <row r="673" ht="13.5" customHeight="1">
      <c r="A673" s="7"/>
      <c r="B673" s="7"/>
      <c r="C673" s="7"/>
      <c r="D673" s="7"/>
      <c r="E673" s="7"/>
      <c r="F673" s="7"/>
      <c r="G673" s="7"/>
      <c r="H673" s="7"/>
      <c r="I673" s="7"/>
      <c r="J673" s="7"/>
      <c r="K673" s="7"/>
      <c r="L673" s="7"/>
      <c r="M673" s="7"/>
      <c r="N673" s="7"/>
      <c r="O673" s="7"/>
      <c r="P673" s="7"/>
      <c r="Q673" s="7"/>
    </row>
    <row r="674" ht="13.5" customHeight="1">
      <c r="A674" s="7"/>
      <c r="B674" s="7"/>
      <c r="C674" s="7"/>
      <c r="D674" s="7"/>
      <c r="E674" s="7"/>
      <c r="F674" s="7"/>
      <c r="G674" s="7"/>
      <c r="H674" s="7"/>
      <c r="I674" s="7"/>
      <c r="J674" s="7"/>
      <c r="K674" s="7"/>
      <c r="L674" s="7"/>
      <c r="M674" s="7"/>
      <c r="N674" s="7"/>
      <c r="O674" s="7"/>
      <c r="P674" s="7"/>
      <c r="Q674" s="7"/>
    </row>
    <row r="675" ht="13.5" customHeight="1">
      <c r="A675" s="7"/>
      <c r="B675" s="7"/>
      <c r="C675" s="7"/>
      <c r="D675" s="7"/>
      <c r="E675" s="7"/>
      <c r="F675" s="7"/>
      <c r="G675" s="7"/>
      <c r="H675" s="7"/>
      <c r="I675" s="7"/>
      <c r="J675" s="7"/>
      <c r="K675" s="7"/>
      <c r="L675" s="7"/>
      <c r="M675" s="7"/>
      <c r="N675" s="7"/>
      <c r="O675" s="7"/>
      <c r="P675" s="7"/>
      <c r="Q675" s="7"/>
    </row>
    <row r="676" ht="13.5" customHeight="1">
      <c r="A676" s="7"/>
      <c r="B676" s="7"/>
      <c r="C676" s="7"/>
      <c r="D676" s="7"/>
      <c r="E676" s="7"/>
      <c r="F676" s="7"/>
      <c r="G676" s="7"/>
      <c r="H676" s="7"/>
      <c r="I676" s="7"/>
      <c r="J676" s="7"/>
      <c r="K676" s="7"/>
      <c r="L676" s="7"/>
      <c r="M676" s="7"/>
      <c r="N676" s="7"/>
      <c r="O676" s="7"/>
      <c r="P676" s="7"/>
      <c r="Q676" s="7"/>
    </row>
    <row r="677" ht="13.5" customHeight="1">
      <c r="A677" s="7"/>
      <c r="B677" s="7"/>
      <c r="C677" s="7"/>
      <c r="D677" s="7"/>
      <c r="E677" s="7"/>
      <c r="F677" s="7"/>
      <c r="G677" s="7"/>
      <c r="H677" s="7"/>
      <c r="I677" s="7"/>
      <c r="J677" s="7"/>
      <c r="K677" s="7"/>
      <c r="L677" s="7"/>
      <c r="M677" s="7"/>
      <c r="N677" s="7"/>
      <c r="O677" s="7"/>
      <c r="P677" s="7"/>
      <c r="Q677" s="7"/>
    </row>
    <row r="678" ht="13.5" customHeight="1">
      <c r="A678" s="7"/>
      <c r="B678" s="7"/>
      <c r="C678" s="7"/>
      <c r="D678" s="7"/>
      <c r="E678" s="7"/>
      <c r="F678" s="7"/>
      <c r="G678" s="7"/>
      <c r="H678" s="7"/>
      <c r="I678" s="7"/>
      <c r="J678" s="7"/>
      <c r="K678" s="7"/>
      <c r="L678" s="7"/>
      <c r="M678" s="7"/>
      <c r="N678" s="7"/>
      <c r="O678" s="7"/>
      <c r="P678" s="7"/>
      <c r="Q678" s="7"/>
    </row>
    <row r="679" ht="13.5" customHeight="1">
      <c r="A679" s="7"/>
      <c r="B679" s="7"/>
      <c r="C679" s="7"/>
      <c r="D679" s="7"/>
      <c r="E679" s="7"/>
      <c r="F679" s="7"/>
      <c r="G679" s="7"/>
      <c r="H679" s="7"/>
      <c r="I679" s="7"/>
      <c r="J679" s="7"/>
      <c r="K679" s="7"/>
      <c r="L679" s="7"/>
      <c r="M679" s="7"/>
      <c r="N679" s="7"/>
      <c r="O679" s="7"/>
      <c r="P679" s="7"/>
      <c r="Q679" s="7"/>
    </row>
    <row r="680" ht="13.5" customHeight="1">
      <c r="A680" s="7"/>
      <c r="B680" s="7"/>
      <c r="C680" s="7"/>
      <c r="D680" s="7"/>
      <c r="E680" s="7"/>
      <c r="F680" s="7"/>
      <c r="G680" s="7"/>
      <c r="H680" s="7"/>
      <c r="I680" s="7"/>
      <c r="J680" s="7"/>
      <c r="K680" s="7"/>
      <c r="L680" s="7"/>
      <c r="M680" s="7"/>
      <c r="N680" s="7"/>
      <c r="O680" s="7"/>
      <c r="P680" s="7"/>
      <c r="Q680" s="7"/>
    </row>
    <row r="681" ht="13.5" customHeight="1">
      <c r="A681" s="7"/>
      <c r="B681" s="7"/>
      <c r="C681" s="7"/>
      <c r="D681" s="7"/>
      <c r="E681" s="7"/>
      <c r="F681" s="7"/>
      <c r="G681" s="7"/>
      <c r="H681" s="7"/>
      <c r="I681" s="7"/>
      <c r="J681" s="7"/>
      <c r="K681" s="7"/>
      <c r="L681" s="7"/>
      <c r="M681" s="7"/>
      <c r="N681" s="7"/>
      <c r="O681" s="7"/>
      <c r="P681" s="7"/>
      <c r="Q681" s="7"/>
    </row>
    <row r="682" ht="13.5" customHeight="1">
      <c r="A682" s="7"/>
      <c r="B682" s="7"/>
      <c r="C682" s="7"/>
      <c r="D682" s="7"/>
      <c r="E682" s="7"/>
      <c r="F682" s="7"/>
      <c r="G682" s="7"/>
      <c r="H682" s="7"/>
      <c r="I682" s="7"/>
      <c r="J682" s="7"/>
      <c r="K682" s="7"/>
      <c r="L682" s="7"/>
      <c r="M682" s="7"/>
      <c r="N682" s="7"/>
      <c r="O682" s="7"/>
      <c r="P682" s="7"/>
      <c r="Q682" s="7"/>
    </row>
    <row r="683" ht="13.5" customHeight="1">
      <c r="A683" s="7"/>
      <c r="B683" s="7"/>
      <c r="C683" s="7"/>
      <c r="D683" s="7"/>
      <c r="E683" s="7"/>
      <c r="F683" s="7"/>
      <c r="G683" s="7"/>
      <c r="H683" s="7"/>
      <c r="I683" s="7"/>
      <c r="J683" s="7"/>
      <c r="K683" s="7"/>
      <c r="L683" s="7"/>
      <c r="M683" s="7"/>
      <c r="N683" s="7"/>
      <c r="O683" s="7"/>
      <c r="P683" s="7"/>
      <c r="Q683" s="7"/>
    </row>
    <row r="684" ht="13.5" customHeight="1">
      <c r="A684" s="7"/>
      <c r="B684" s="7"/>
      <c r="C684" s="7"/>
      <c r="D684" s="7"/>
      <c r="E684" s="7"/>
      <c r="F684" s="7"/>
      <c r="G684" s="7"/>
      <c r="H684" s="7"/>
      <c r="I684" s="7"/>
      <c r="J684" s="7"/>
      <c r="K684" s="7"/>
      <c r="L684" s="7"/>
      <c r="M684" s="7"/>
      <c r="N684" s="7"/>
      <c r="O684" s="7"/>
      <c r="P684" s="7"/>
      <c r="Q684" s="7"/>
    </row>
    <row r="685" ht="13.5" customHeight="1">
      <c r="A685" s="7"/>
      <c r="B685" s="7"/>
      <c r="C685" s="7"/>
      <c r="D685" s="7"/>
      <c r="E685" s="7"/>
      <c r="F685" s="7"/>
      <c r="G685" s="7"/>
      <c r="H685" s="7"/>
      <c r="I685" s="7"/>
      <c r="J685" s="7"/>
      <c r="K685" s="7"/>
      <c r="L685" s="7"/>
      <c r="M685" s="7"/>
      <c r="N685" s="7"/>
      <c r="O685" s="7"/>
      <c r="P685" s="7"/>
      <c r="Q685" s="7"/>
    </row>
    <row r="686" ht="13.5" customHeight="1">
      <c r="A686" s="7"/>
      <c r="B686" s="7"/>
      <c r="C686" s="7"/>
      <c r="D686" s="7"/>
      <c r="E686" s="7"/>
      <c r="F686" s="7"/>
      <c r="G686" s="7"/>
      <c r="H686" s="7"/>
      <c r="I686" s="7"/>
      <c r="J686" s="7"/>
      <c r="K686" s="7"/>
      <c r="L686" s="7"/>
      <c r="M686" s="7"/>
      <c r="N686" s="7"/>
      <c r="O686" s="7"/>
      <c r="P686" s="7"/>
      <c r="Q686" s="7"/>
    </row>
    <row r="687" ht="13.5" customHeight="1">
      <c r="A687" s="7"/>
      <c r="B687" s="7"/>
      <c r="C687" s="7"/>
      <c r="D687" s="7"/>
      <c r="E687" s="7"/>
      <c r="F687" s="7"/>
      <c r="G687" s="7"/>
      <c r="H687" s="7"/>
      <c r="I687" s="7"/>
      <c r="J687" s="7"/>
      <c r="K687" s="7"/>
      <c r="L687" s="7"/>
      <c r="M687" s="7"/>
      <c r="N687" s="7"/>
      <c r="O687" s="7"/>
      <c r="P687" s="7"/>
      <c r="Q687" s="7"/>
    </row>
    <row r="688" ht="13.5" customHeight="1">
      <c r="A688" s="7"/>
      <c r="B688" s="7"/>
      <c r="C688" s="7"/>
      <c r="D688" s="7"/>
      <c r="E688" s="7"/>
      <c r="F688" s="7"/>
      <c r="G688" s="7"/>
      <c r="H688" s="7"/>
      <c r="I688" s="7"/>
      <c r="J688" s="7"/>
      <c r="K688" s="7"/>
      <c r="L688" s="7"/>
      <c r="M688" s="7"/>
      <c r="N688" s="7"/>
      <c r="O688" s="7"/>
      <c r="P688" s="7"/>
      <c r="Q688" s="7"/>
    </row>
    <row r="689" ht="13.5" customHeight="1">
      <c r="A689" s="7"/>
      <c r="B689" s="7"/>
      <c r="C689" s="7"/>
      <c r="D689" s="7"/>
      <c r="E689" s="7"/>
      <c r="F689" s="7"/>
      <c r="G689" s="7"/>
      <c r="H689" s="7"/>
      <c r="I689" s="7"/>
      <c r="J689" s="7"/>
      <c r="K689" s="7"/>
      <c r="L689" s="7"/>
      <c r="M689" s="7"/>
      <c r="N689" s="7"/>
      <c r="O689" s="7"/>
      <c r="P689" s="7"/>
      <c r="Q689" s="7"/>
    </row>
    <row r="690" ht="13.5" customHeight="1">
      <c r="A690" s="7"/>
      <c r="B690" s="7"/>
      <c r="C690" s="7"/>
      <c r="D690" s="7"/>
      <c r="E690" s="7"/>
      <c r="F690" s="7"/>
      <c r="G690" s="7"/>
      <c r="H690" s="7"/>
      <c r="I690" s="7"/>
      <c r="J690" s="7"/>
      <c r="K690" s="7"/>
      <c r="L690" s="7"/>
      <c r="M690" s="7"/>
      <c r="N690" s="7"/>
      <c r="O690" s="7"/>
      <c r="P690" s="7"/>
      <c r="Q690" s="7"/>
    </row>
    <row r="691" ht="13.5" customHeight="1">
      <c r="A691" s="7"/>
      <c r="B691" s="7"/>
      <c r="C691" s="7"/>
      <c r="D691" s="7"/>
      <c r="E691" s="7"/>
      <c r="F691" s="7"/>
      <c r="G691" s="7"/>
      <c r="H691" s="7"/>
      <c r="I691" s="7"/>
      <c r="J691" s="7"/>
      <c r="K691" s="7"/>
      <c r="L691" s="7"/>
      <c r="M691" s="7"/>
      <c r="N691" s="7"/>
      <c r="O691" s="7"/>
      <c r="P691" s="7"/>
      <c r="Q691" s="7"/>
    </row>
    <row r="692" ht="13.5" customHeight="1">
      <c r="A692" s="7"/>
      <c r="B692" s="7"/>
      <c r="C692" s="7"/>
      <c r="D692" s="7"/>
      <c r="E692" s="7"/>
      <c r="F692" s="7"/>
      <c r="G692" s="7"/>
      <c r="H692" s="7"/>
      <c r="I692" s="7"/>
      <c r="J692" s="7"/>
      <c r="K692" s="7"/>
      <c r="L692" s="7"/>
      <c r="M692" s="7"/>
      <c r="N692" s="7"/>
      <c r="O692" s="7"/>
      <c r="P692" s="7"/>
      <c r="Q692" s="7"/>
    </row>
    <row r="693" ht="13.5" customHeight="1">
      <c r="A693" s="7"/>
      <c r="B693" s="7"/>
      <c r="C693" s="7"/>
      <c r="D693" s="7"/>
      <c r="E693" s="7"/>
      <c r="F693" s="7"/>
      <c r="G693" s="7"/>
      <c r="H693" s="7"/>
      <c r="I693" s="7"/>
      <c r="J693" s="7"/>
      <c r="K693" s="7"/>
      <c r="L693" s="7"/>
      <c r="M693" s="7"/>
      <c r="N693" s="7"/>
      <c r="O693" s="7"/>
      <c r="P693" s="7"/>
      <c r="Q693" s="7"/>
    </row>
    <row r="694" ht="13.5" customHeight="1">
      <c r="A694" s="7"/>
      <c r="B694" s="7"/>
      <c r="C694" s="7"/>
      <c r="D694" s="7"/>
      <c r="E694" s="7"/>
      <c r="F694" s="7"/>
      <c r="G694" s="7"/>
      <c r="H694" s="7"/>
      <c r="I694" s="7"/>
      <c r="J694" s="7"/>
      <c r="K694" s="7"/>
      <c r="L694" s="7"/>
      <c r="M694" s="7"/>
      <c r="N694" s="7"/>
      <c r="O694" s="7"/>
      <c r="P694" s="7"/>
      <c r="Q694" s="7"/>
    </row>
    <row r="695" ht="13.5" customHeight="1">
      <c r="A695" s="7"/>
      <c r="B695" s="7"/>
      <c r="C695" s="7"/>
      <c r="D695" s="7"/>
      <c r="E695" s="7"/>
      <c r="F695" s="7"/>
      <c r="G695" s="7"/>
      <c r="H695" s="7"/>
      <c r="I695" s="7"/>
      <c r="J695" s="7"/>
      <c r="K695" s="7"/>
      <c r="L695" s="7"/>
      <c r="M695" s="7"/>
      <c r="N695" s="7"/>
      <c r="O695" s="7"/>
      <c r="P695" s="7"/>
      <c r="Q695" s="7"/>
    </row>
    <row r="696" ht="13.5" customHeight="1">
      <c r="A696" s="7"/>
      <c r="B696" s="7"/>
      <c r="C696" s="7"/>
      <c r="D696" s="7"/>
      <c r="E696" s="7"/>
      <c r="F696" s="7"/>
      <c r="G696" s="7"/>
      <c r="H696" s="7"/>
      <c r="I696" s="7"/>
      <c r="J696" s="7"/>
      <c r="K696" s="7"/>
      <c r="L696" s="7"/>
      <c r="M696" s="7"/>
      <c r="N696" s="7"/>
      <c r="O696" s="7"/>
      <c r="P696" s="7"/>
      <c r="Q696" s="7"/>
    </row>
    <row r="697" ht="13.5" customHeight="1">
      <c r="A697" s="7"/>
      <c r="B697" s="7"/>
      <c r="C697" s="7"/>
      <c r="D697" s="7"/>
      <c r="E697" s="7"/>
      <c r="F697" s="7"/>
      <c r="G697" s="7"/>
      <c r="H697" s="7"/>
      <c r="I697" s="7"/>
      <c r="J697" s="7"/>
      <c r="K697" s="7"/>
      <c r="L697" s="7"/>
      <c r="M697" s="7"/>
      <c r="N697" s="7"/>
      <c r="O697" s="7"/>
      <c r="P697" s="7"/>
      <c r="Q697" s="7"/>
    </row>
    <row r="698" ht="13.5" customHeight="1">
      <c r="A698" s="7"/>
      <c r="B698" s="7"/>
      <c r="C698" s="7"/>
      <c r="D698" s="7"/>
      <c r="E698" s="7"/>
      <c r="F698" s="7"/>
      <c r="G698" s="7"/>
      <c r="H698" s="7"/>
      <c r="I698" s="7"/>
      <c r="J698" s="7"/>
      <c r="K698" s="7"/>
      <c r="L698" s="7"/>
      <c r="M698" s="7"/>
      <c r="N698" s="7"/>
      <c r="O698" s="7"/>
      <c r="P698" s="7"/>
      <c r="Q698" s="7"/>
    </row>
    <row r="699" ht="13.5" customHeight="1">
      <c r="A699" s="7"/>
      <c r="B699" s="7"/>
      <c r="C699" s="7"/>
      <c r="D699" s="7"/>
      <c r="E699" s="7"/>
      <c r="F699" s="7"/>
      <c r="G699" s="7"/>
      <c r="H699" s="7"/>
      <c r="I699" s="7"/>
      <c r="J699" s="7"/>
      <c r="K699" s="7"/>
      <c r="L699" s="7"/>
      <c r="M699" s="7"/>
      <c r="N699" s="7"/>
      <c r="O699" s="7"/>
      <c r="P699" s="7"/>
      <c r="Q699" s="7"/>
    </row>
    <row r="700" ht="13.5" customHeight="1">
      <c r="A700" s="7"/>
      <c r="B700" s="7"/>
      <c r="C700" s="7"/>
      <c r="D700" s="7"/>
      <c r="E700" s="7"/>
      <c r="F700" s="7"/>
      <c r="G700" s="7"/>
      <c r="H700" s="7"/>
      <c r="I700" s="7"/>
      <c r="J700" s="7"/>
      <c r="K700" s="7"/>
      <c r="L700" s="7"/>
      <c r="M700" s="7"/>
      <c r="N700" s="7"/>
      <c r="O700" s="7"/>
      <c r="P700" s="7"/>
      <c r="Q700" s="7"/>
    </row>
    <row r="701" ht="13.5" customHeight="1">
      <c r="A701" s="7"/>
      <c r="B701" s="7"/>
      <c r="C701" s="7"/>
      <c r="D701" s="7"/>
      <c r="E701" s="7"/>
      <c r="F701" s="7"/>
      <c r="G701" s="7"/>
      <c r="H701" s="7"/>
      <c r="I701" s="7"/>
      <c r="J701" s="7"/>
      <c r="K701" s="7"/>
      <c r="L701" s="7"/>
      <c r="M701" s="7"/>
      <c r="N701" s="7"/>
      <c r="O701" s="7"/>
      <c r="P701" s="7"/>
      <c r="Q701" s="7"/>
    </row>
    <row r="702" ht="13.5" customHeight="1">
      <c r="A702" s="7"/>
      <c r="B702" s="7"/>
      <c r="C702" s="7"/>
      <c r="D702" s="7"/>
      <c r="E702" s="7"/>
      <c r="F702" s="7"/>
      <c r="G702" s="7"/>
      <c r="H702" s="7"/>
      <c r="I702" s="7"/>
      <c r="J702" s="7"/>
      <c r="K702" s="7"/>
      <c r="L702" s="7"/>
      <c r="M702" s="7"/>
      <c r="N702" s="7"/>
      <c r="O702" s="7"/>
      <c r="P702" s="7"/>
      <c r="Q702" s="7"/>
    </row>
    <row r="703" ht="13.5" customHeight="1">
      <c r="A703" s="7"/>
      <c r="B703" s="7"/>
      <c r="C703" s="7"/>
      <c r="D703" s="7"/>
      <c r="E703" s="7"/>
      <c r="F703" s="7"/>
      <c r="G703" s="7"/>
      <c r="H703" s="7"/>
      <c r="I703" s="7"/>
      <c r="J703" s="7"/>
      <c r="K703" s="7"/>
      <c r="L703" s="7"/>
      <c r="M703" s="7"/>
      <c r="N703" s="7"/>
      <c r="O703" s="7"/>
      <c r="P703" s="7"/>
      <c r="Q703" s="7"/>
    </row>
    <row r="704" ht="13.5" customHeight="1">
      <c r="A704" s="7"/>
      <c r="B704" s="7"/>
      <c r="C704" s="7"/>
      <c r="D704" s="7"/>
      <c r="E704" s="7"/>
      <c r="F704" s="7"/>
      <c r="G704" s="7"/>
      <c r="H704" s="7"/>
      <c r="I704" s="7"/>
      <c r="J704" s="7"/>
      <c r="K704" s="7"/>
      <c r="L704" s="7"/>
      <c r="M704" s="7"/>
      <c r="N704" s="7"/>
      <c r="O704" s="7"/>
      <c r="P704" s="7"/>
      <c r="Q704" s="7"/>
    </row>
    <row r="705" ht="13.5" customHeight="1">
      <c r="A705" s="7"/>
      <c r="B705" s="7"/>
      <c r="C705" s="7"/>
      <c r="D705" s="7"/>
      <c r="E705" s="7"/>
      <c r="F705" s="7"/>
      <c r="G705" s="7"/>
      <c r="H705" s="7"/>
      <c r="I705" s="7"/>
      <c r="J705" s="7"/>
      <c r="K705" s="7"/>
      <c r="L705" s="7"/>
      <c r="M705" s="7"/>
      <c r="N705" s="7"/>
      <c r="O705" s="7"/>
      <c r="P705" s="7"/>
      <c r="Q705" s="7"/>
    </row>
    <row r="706" ht="13.5" customHeight="1">
      <c r="A706" s="7"/>
      <c r="B706" s="7"/>
      <c r="C706" s="7"/>
      <c r="D706" s="7"/>
      <c r="E706" s="7"/>
      <c r="F706" s="7"/>
      <c r="G706" s="7"/>
      <c r="H706" s="7"/>
      <c r="I706" s="7"/>
      <c r="J706" s="7"/>
      <c r="K706" s="7"/>
      <c r="L706" s="7"/>
      <c r="M706" s="7"/>
      <c r="N706" s="7"/>
      <c r="O706" s="7"/>
      <c r="P706" s="7"/>
      <c r="Q706" s="7"/>
    </row>
    <row r="707" ht="13.5" customHeight="1">
      <c r="A707" s="7"/>
      <c r="B707" s="7"/>
      <c r="C707" s="7"/>
      <c r="D707" s="7"/>
      <c r="E707" s="7"/>
      <c r="F707" s="7"/>
      <c r="G707" s="7"/>
      <c r="H707" s="7"/>
      <c r="I707" s="7"/>
      <c r="J707" s="7"/>
      <c r="K707" s="7"/>
      <c r="L707" s="7"/>
      <c r="M707" s="7"/>
      <c r="N707" s="7"/>
      <c r="O707" s="7"/>
      <c r="P707" s="7"/>
      <c r="Q707" s="7"/>
    </row>
    <row r="708" ht="13.5" customHeight="1">
      <c r="A708" s="7"/>
      <c r="B708" s="7"/>
      <c r="C708" s="7"/>
      <c r="D708" s="7"/>
      <c r="E708" s="7"/>
      <c r="F708" s="7"/>
      <c r="G708" s="7"/>
      <c r="H708" s="7"/>
      <c r="I708" s="7"/>
      <c r="J708" s="7"/>
      <c r="K708" s="7"/>
      <c r="L708" s="7"/>
      <c r="M708" s="7"/>
      <c r="N708" s="7"/>
      <c r="O708" s="7"/>
      <c r="P708" s="7"/>
      <c r="Q708" s="7"/>
    </row>
    <row r="709" ht="13.5" customHeight="1">
      <c r="A709" s="7"/>
      <c r="B709" s="7"/>
      <c r="C709" s="7"/>
      <c r="D709" s="7"/>
      <c r="E709" s="7"/>
      <c r="F709" s="7"/>
      <c r="G709" s="7"/>
      <c r="H709" s="7"/>
      <c r="I709" s="7"/>
      <c r="J709" s="7"/>
      <c r="K709" s="7"/>
      <c r="L709" s="7"/>
      <c r="M709" s="7"/>
      <c r="N709" s="7"/>
      <c r="O709" s="7"/>
      <c r="P709" s="7"/>
      <c r="Q709" s="7"/>
    </row>
    <row r="710" ht="13.5" customHeight="1">
      <c r="A710" s="7"/>
      <c r="B710" s="7"/>
      <c r="C710" s="7"/>
      <c r="D710" s="7"/>
      <c r="E710" s="7"/>
      <c r="F710" s="7"/>
      <c r="G710" s="7"/>
      <c r="H710" s="7"/>
      <c r="I710" s="7"/>
      <c r="J710" s="7"/>
      <c r="K710" s="7"/>
      <c r="L710" s="7"/>
      <c r="M710" s="7"/>
      <c r="N710" s="7"/>
      <c r="O710" s="7"/>
      <c r="P710" s="7"/>
      <c r="Q710" s="7"/>
    </row>
    <row r="711" ht="13.5" customHeight="1">
      <c r="A711" s="7"/>
      <c r="B711" s="7"/>
      <c r="C711" s="7"/>
      <c r="D711" s="7"/>
      <c r="E711" s="7"/>
      <c r="F711" s="7"/>
      <c r="G711" s="7"/>
      <c r="H711" s="7"/>
      <c r="I711" s="7"/>
      <c r="J711" s="7"/>
      <c r="K711" s="7"/>
      <c r="L711" s="7"/>
      <c r="M711" s="7"/>
      <c r="N711" s="7"/>
      <c r="O711" s="7"/>
      <c r="P711" s="7"/>
      <c r="Q711" s="7"/>
    </row>
    <row r="712" ht="13.5" customHeight="1">
      <c r="A712" s="7"/>
      <c r="B712" s="7"/>
      <c r="C712" s="7"/>
      <c r="D712" s="7"/>
      <c r="E712" s="7"/>
      <c r="F712" s="7"/>
      <c r="G712" s="7"/>
      <c r="H712" s="7"/>
      <c r="I712" s="7"/>
      <c r="J712" s="7"/>
      <c r="K712" s="7"/>
      <c r="L712" s="7"/>
      <c r="M712" s="7"/>
      <c r="N712" s="7"/>
      <c r="O712" s="7"/>
      <c r="P712" s="7"/>
      <c r="Q712" s="7"/>
    </row>
    <row r="713" ht="13.5" customHeight="1">
      <c r="A713" s="7"/>
      <c r="B713" s="7"/>
      <c r="C713" s="7"/>
      <c r="D713" s="7"/>
      <c r="E713" s="7"/>
      <c r="F713" s="7"/>
      <c r="G713" s="7"/>
      <c r="H713" s="7"/>
      <c r="I713" s="7"/>
      <c r="J713" s="7"/>
      <c r="K713" s="7"/>
      <c r="L713" s="7"/>
      <c r="M713" s="7"/>
      <c r="N713" s="7"/>
      <c r="O713" s="7"/>
      <c r="P713" s="7"/>
      <c r="Q713" s="7"/>
    </row>
    <row r="714" ht="13.5" customHeight="1">
      <c r="A714" s="7"/>
      <c r="B714" s="7"/>
      <c r="C714" s="7"/>
      <c r="D714" s="7"/>
      <c r="E714" s="7"/>
      <c r="F714" s="7"/>
      <c r="G714" s="7"/>
      <c r="H714" s="7"/>
      <c r="I714" s="7"/>
      <c r="J714" s="7"/>
      <c r="K714" s="7"/>
      <c r="L714" s="7"/>
      <c r="M714" s="7"/>
      <c r="N714" s="7"/>
      <c r="O714" s="7"/>
      <c r="P714" s="7"/>
      <c r="Q714" s="7"/>
    </row>
    <row r="715" ht="13.5" customHeight="1">
      <c r="A715" s="7"/>
      <c r="B715" s="7"/>
      <c r="C715" s="7"/>
      <c r="D715" s="7"/>
      <c r="E715" s="7"/>
      <c r="F715" s="7"/>
      <c r="G715" s="7"/>
      <c r="H715" s="7"/>
      <c r="I715" s="7"/>
      <c r="J715" s="7"/>
      <c r="K715" s="7"/>
      <c r="L715" s="7"/>
      <c r="M715" s="7"/>
      <c r="N715" s="7"/>
      <c r="O715" s="7"/>
      <c r="P715" s="7"/>
      <c r="Q715" s="7"/>
    </row>
    <row r="716" ht="13.5" customHeight="1">
      <c r="A716" s="7"/>
      <c r="B716" s="7"/>
      <c r="C716" s="7"/>
      <c r="D716" s="7"/>
      <c r="E716" s="7"/>
      <c r="F716" s="7"/>
      <c r="G716" s="7"/>
      <c r="H716" s="7"/>
      <c r="I716" s="7"/>
      <c r="J716" s="7"/>
      <c r="K716" s="7"/>
      <c r="L716" s="7"/>
      <c r="M716" s="7"/>
      <c r="N716" s="7"/>
      <c r="O716" s="7"/>
      <c r="P716" s="7"/>
      <c r="Q716" s="7"/>
    </row>
    <row r="717" ht="13.5" customHeight="1">
      <c r="A717" s="7"/>
      <c r="B717" s="7"/>
      <c r="C717" s="7"/>
      <c r="D717" s="7"/>
      <c r="E717" s="7"/>
      <c r="F717" s="7"/>
      <c r="G717" s="7"/>
      <c r="H717" s="7"/>
      <c r="I717" s="7"/>
      <c r="J717" s="7"/>
      <c r="K717" s="7"/>
      <c r="L717" s="7"/>
      <c r="M717" s="7"/>
      <c r="N717" s="7"/>
      <c r="O717" s="7"/>
      <c r="P717" s="7"/>
      <c r="Q717" s="7"/>
    </row>
    <row r="718" ht="13.5" customHeight="1">
      <c r="A718" s="7"/>
      <c r="B718" s="7"/>
      <c r="C718" s="7"/>
      <c r="D718" s="7"/>
      <c r="E718" s="7"/>
      <c r="F718" s="7"/>
      <c r="G718" s="7"/>
      <c r="H718" s="7"/>
      <c r="I718" s="7"/>
      <c r="J718" s="7"/>
      <c r="K718" s="7"/>
      <c r="L718" s="7"/>
      <c r="M718" s="7"/>
      <c r="N718" s="7"/>
      <c r="O718" s="7"/>
      <c r="P718" s="7"/>
      <c r="Q718" s="7"/>
    </row>
    <row r="719" ht="13.5" customHeight="1">
      <c r="A719" s="7"/>
      <c r="B719" s="7"/>
      <c r="C719" s="7"/>
      <c r="D719" s="7"/>
      <c r="E719" s="7"/>
      <c r="F719" s="7"/>
      <c r="G719" s="7"/>
      <c r="H719" s="7"/>
      <c r="I719" s="7"/>
      <c r="J719" s="7"/>
      <c r="K719" s="7"/>
      <c r="L719" s="7"/>
      <c r="M719" s="7"/>
      <c r="N719" s="7"/>
      <c r="O719" s="7"/>
      <c r="P719" s="7"/>
      <c r="Q719" s="7"/>
    </row>
    <row r="720" ht="13.5" customHeight="1">
      <c r="A720" s="7"/>
      <c r="B720" s="7"/>
      <c r="C720" s="7"/>
      <c r="D720" s="7"/>
      <c r="E720" s="7"/>
      <c r="F720" s="7"/>
      <c r="G720" s="7"/>
      <c r="H720" s="7"/>
      <c r="I720" s="7"/>
      <c r="J720" s="7"/>
      <c r="K720" s="7"/>
      <c r="L720" s="7"/>
      <c r="M720" s="7"/>
      <c r="N720" s="7"/>
      <c r="O720" s="7"/>
      <c r="P720" s="7"/>
      <c r="Q720" s="7"/>
    </row>
    <row r="721" ht="13.5" customHeight="1">
      <c r="A721" s="7"/>
      <c r="B721" s="7"/>
      <c r="C721" s="7"/>
      <c r="D721" s="7"/>
      <c r="E721" s="7"/>
      <c r="F721" s="7"/>
      <c r="G721" s="7"/>
      <c r="H721" s="7"/>
      <c r="I721" s="7"/>
      <c r="J721" s="7"/>
      <c r="K721" s="7"/>
      <c r="L721" s="7"/>
      <c r="M721" s="7"/>
      <c r="N721" s="7"/>
      <c r="O721" s="7"/>
      <c r="P721" s="7"/>
      <c r="Q721" s="7"/>
    </row>
    <row r="722" ht="13.5" customHeight="1">
      <c r="A722" s="7"/>
      <c r="B722" s="7"/>
      <c r="C722" s="7"/>
      <c r="D722" s="7"/>
      <c r="E722" s="7"/>
      <c r="F722" s="7"/>
      <c r="G722" s="7"/>
      <c r="H722" s="7"/>
      <c r="I722" s="7"/>
      <c r="J722" s="7"/>
      <c r="K722" s="7"/>
      <c r="L722" s="7"/>
      <c r="M722" s="7"/>
      <c r="N722" s="7"/>
      <c r="O722" s="7"/>
      <c r="P722" s="7"/>
      <c r="Q722" s="7"/>
    </row>
    <row r="723" ht="13.5" customHeight="1">
      <c r="A723" s="7"/>
      <c r="B723" s="7"/>
      <c r="C723" s="7"/>
      <c r="D723" s="7"/>
      <c r="E723" s="7"/>
      <c r="F723" s="7"/>
      <c r="G723" s="7"/>
      <c r="H723" s="7"/>
      <c r="I723" s="7"/>
      <c r="J723" s="7"/>
      <c r="K723" s="7"/>
      <c r="L723" s="7"/>
      <c r="M723" s="7"/>
      <c r="N723" s="7"/>
      <c r="O723" s="7"/>
      <c r="P723" s="7"/>
      <c r="Q723" s="7"/>
    </row>
    <row r="724" ht="13.5" customHeight="1">
      <c r="A724" s="7"/>
      <c r="B724" s="7"/>
      <c r="C724" s="7"/>
      <c r="D724" s="7"/>
      <c r="E724" s="7"/>
      <c r="F724" s="7"/>
      <c r="G724" s="7"/>
      <c r="H724" s="7"/>
      <c r="I724" s="7"/>
      <c r="J724" s="7"/>
      <c r="K724" s="7"/>
      <c r="L724" s="7"/>
      <c r="M724" s="7"/>
      <c r="N724" s="7"/>
      <c r="O724" s="7"/>
      <c r="P724" s="7"/>
      <c r="Q724" s="7"/>
    </row>
    <row r="725" ht="13.5" customHeight="1">
      <c r="A725" s="7"/>
      <c r="B725" s="7"/>
      <c r="C725" s="7"/>
      <c r="D725" s="7"/>
      <c r="E725" s="7"/>
      <c r="F725" s="7"/>
      <c r="G725" s="7"/>
      <c r="H725" s="7"/>
      <c r="I725" s="7"/>
      <c r="J725" s="7"/>
      <c r="K725" s="7"/>
      <c r="L725" s="7"/>
      <c r="M725" s="7"/>
      <c r="N725" s="7"/>
      <c r="O725" s="7"/>
      <c r="P725" s="7"/>
      <c r="Q725" s="7"/>
    </row>
    <row r="726" ht="13.5" customHeight="1">
      <c r="A726" s="7"/>
      <c r="B726" s="7"/>
      <c r="C726" s="7"/>
      <c r="D726" s="7"/>
      <c r="E726" s="7"/>
      <c r="F726" s="7"/>
      <c r="G726" s="7"/>
      <c r="H726" s="7"/>
      <c r="I726" s="7"/>
      <c r="J726" s="7"/>
      <c r="K726" s="7"/>
      <c r="L726" s="7"/>
      <c r="M726" s="7"/>
      <c r="N726" s="7"/>
      <c r="O726" s="7"/>
      <c r="P726" s="7"/>
      <c r="Q726" s="7"/>
    </row>
    <row r="727" ht="13.5" customHeight="1">
      <c r="A727" s="7"/>
      <c r="B727" s="7"/>
      <c r="C727" s="7"/>
      <c r="D727" s="7"/>
      <c r="E727" s="7"/>
      <c r="F727" s="7"/>
      <c r="G727" s="7"/>
      <c r="H727" s="7"/>
      <c r="I727" s="7"/>
      <c r="J727" s="7"/>
      <c r="K727" s="7"/>
      <c r="L727" s="7"/>
      <c r="M727" s="7"/>
      <c r="N727" s="7"/>
      <c r="O727" s="7"/>
      <c r="P727" s="7"/>
      <c r="Q727" s="7"/>
    </row>
    <row r="728" ht="13.5" customHeight="1">
      <c r="A728" s="7"/>
      <c r="B728" s="7"/>
      <c r="C728" s="7"/>
      <c r="D728" s="7"/>
      <c r="E728" s="7"/>
      <c r="F728" s="7"/>
      <c r="G728" s="7"/>
      <c r="H728" s="7"/>
      <c r="I728" s="7"/>
      <c r="J728" s="7"/>
      <c r="K728" s="7"/>
      <c r="L728" s="7"/>
      <c r="M728" s="7"/>
      <c r="N728" s="7"/>
      <c r="O728" s="7"/>
      <c r="P728" s="7"/>
      <c r="Q728" s="7"/>
    </row>
    <row r="729" ht="13.5" customHeight="1">
      <c r="A729" s="7"/>
      <c r="B729" s="7"/>
      <c r="C729" s="7"/>
      <c r="D729" s="7"/>
      <c r="E729" s="7"/>
      <c r="F729" s="7"/>
      <c r="G729" s="7"/>
      <c r="H729" s="7"/>
      <c r="I729" s="7"/>
      <c r="J729" s="7"/>
      <c r="K729" s="7"/>
      <c r="L729" s="7"/>
      <c r="M729" s="7"/>
      <c r="N729" s="7"/>
      <c r="O729" s="7"/>
      <c r="P729" s="7"/>
      <c r="Q729" s="7"/>
    </row>
    <row r="730" ht="13.5" customHeight="1">
      <c r="A730" s="7"/>
      <c r="B730" s="7"/>
      <c r="C730" s="7"/>
      <c r="D730" s="7"/>
      <c r="E730" s="7"/>
      <c r="F730" s="7"/>
      <c r="G730" s="7"/>
      <c r="H730" s="7"/>
      <c r="I730" s="7"/>
      <c r="J730" s="7"/>
      <c r="K730" s="7"/>
      <c r="L730" s="7"/>
      <c r="M730" s="7"/>
      <c r="N730" s="7"/>
      <c r="O730" s="7"/>
      <c r="P730" s="7"/>
      <c r="Q730" s="7"/>
    </row>
    <row r="731" ht="13.5" customHeight="1">
      <c r="A731" s="7"/>
      <c r="B731" s="7"/>
      <c r="C731" s="7"/>
      <c r="D731" s="7"/>
      <c r="E731" s="7"/>
      <c r="F731" s="7"/>
      <c r="G731" s="7"/>
      <c r="H731" s="7"/>
      <c r="I731" s="7"/>
      <c r="J731" s="7"/>
      <c r="K731" s="7"/>
      <c r="L731" s="7"/>
      <c r="M731" s="7"/>
      <c r="N731" s="7"/>
      <c r="O731" s="7"/>
      <c r="P731" s="7"/>
      <c r="Q731" s="7"/>
    </row>
    <row r="732" ht="13.5" customHeight="1">
      <c r="A732" s="7"/>
      <c r="B732" s="7"/>
      <c r="C732" s="7"/>
      <c r="D732" s="7"/>
      <c r="E732" s="7"/>
      <c r="F732" s="7"/>
      <c r="G732" s="7"/>
      <c r="H732" s="7"/>
      <c r="I732" s="7"/>
      <c r="J732" s="7"/>
      <c r="K732" s="7"/>
      <c r="L732" s="7"/>
      <c r="M732" s="7"/>
      <c r="N732" s="7"/>
      <c r="O732" s="7"/>
      <c r="P732" s="7"/>
      <c r="Q732" s="7"/>
    </row>
    <row r="733" ht="13.5" customHeight="1">
      <c r="A733" s="7"/>
      <c r="B733" s="7"/>
      <c r="C733" s="7"/>
      <c r="D733" s="7"/>
      <c r="E733" s="7"/>
      <c r="F733" s="7"/>
      <c r="G733" s="7"/>
      <c r="H733" s="7"/>
      <c r="I733" s="7"/>
      <c r="J733" s="7"/>
      <c r="K733" s="7"/>
      <c r="L733" s="7"/>
      <c r="M733" s="7"/>
      <c r="N733" s="7"/>
      <c r="O733" s="7"/>
      <c r="P733" s="7"/>
      <c r="Q733" s="7"/>
    </row>
    <row r="734" ht="13.5" customHeight="1">
      <c r="A734" s="7"/>
      <c r="B734" s="7"/>
      <c r="C734" s="7"/>
      <c r="D734" s="7"/>
      <c r="E734" s="7"/>
      <c r="F734" s="7"/>
      <c r="G734" s="7"/>
      <c r="H734" s="7"/>
      <c r="I734" s="7"/>
      <c r="J734" s="7"/>
      <c r="K734" s="7"/>
      <c r="L734" s="7"/>
      <c r="M734" s="7"/>
      <c r="N734" s="7"/>
      <c r="O734" s="7"/>
      <c r="P734" s="7"/>
      <c r="Q734" s="7"/>
    </row>
    <row r="735" ht="13.5" customHeight="1">
      <c r="A735" s="7"/>
      <c r="B735" s="7"/>
      <c r="C735" s="7"/>
      <c r="D735" s="7"/>
      <c r="E735" s="7"/>
      <c r="F735" s="7"/>
      <c r="G735" s="7"/>
      <c r="H735" s="7"/>
      <c r="I735" s="7"/>
      <c r="J735" s="7"/>
      <c r="K735" s="7"/>
      <c r="L735" s="7"/>
      <c r="M735" s="7"/>
      <c r="N735" s="7"/>
      <c r="O735" s="7"/>
      <c r="P735" s="7"/>
      <c r="Q735" s="7"/>
    </row>
    <row r="736" ht="13.5" customHeight="1">
      <c r="A736" s="7"/>
      <c r="B736" s="7"/>
      <c r="C736" s="7"/>
      <c r="D736" s="7"/>
      <c r="E736" s="7"/>
      <c r="F736" s="7"/>
      <c r="G736" s="7"/>
      <c r="H736" s="7"/>
      <c r="I736" s="7"/>
      <c r="J736" s="7"/>
      <c r="K736" s="7"/>
      <c r="L736" s="7"/>
      <c r="M736" s="7"/>
      <c r="N736" s="7"/>
      <c r="O736" s="7"/>
      <c r="P736" s="7"/>
      <c r="Q736" s="7"/>
    </row>
    <row r="737" ht="13.5" customHeight="1">
      <c r="A737" s="7"/>
      <c r="B737" s="7"/>
      <c r="C737" s="7"/>
      <c r="D737" s="7"/>
      <c r="E737" s="7"/>
      <c r="F737" s="7"/>
      <c r="G737" s="7"/>
      <c r="H737" s="7"/>
      <c r="I737" s="7"/>
      <c r="J737" s="7"/>
      <c r="K737" s="7"/>
      <c r="L737" s="7"/>
      <c r="M737" s="7"/>
      <c r="N737" s="7"/>
      <c r="O737" s="7"/>
      <c r="P737" s="7"/>
      <c r="Q737" s="7"/>
    </row>
    <row r="738" ht="13.5" customHeight="1">
      <c r="A738" s="7"/>
      <c r="B738" s="7"/>
      <c r="C738" s="7"/>
      <c r="D738" s="7"/>
      <c r="E738" s="7"/>
      <c r="F738" s="7"/>
      <c r="G738" s="7"/>
      <c r="H738" s="7"/>
      <c r="I738" s="7"/>
      <c r="J738" s="7"/>
      <c r="K738" s="7"/>
      <c r="L738" s="7"/>
      <c r="M738" s="7"/>
      <c r="N738" s="7"/>
      <c r="O738" s="7"/>
      <c r="P738" s="7"/>
      <c r="Q738" s="7"/>
    </row>
    <row r="739" ht="13.5" customHeight="1">
      <c r="A739" s="7"/>
      <c r="B739" s="7"/>
      <c r="C739" s="7"/>
      <c r="D739" s="7"/>
      <c r="E739" s="7"/>
      <c r="F739" s="7"/>
      <c r="G739" s="7"/>
      <c r="H739" s="7"/>
      <c r="I739" s="7"/>
      <c r="J739" s="7"/>
      <c r="K739" s="7"/>
      <c r="L739" s="7"/>
      <c r="M739" s="7"/>
      <c r="N739" s="7"/>
      <c r="O739" s="7"/>
      <c r="P739" s="7"/>
      <c r="Q739" s="7"/>
    </row>
    <row r="740" ht="13.5" customHeight="1">
      <c r="A740" s="7"/>
      <c r="B740" s="7"/>
      <c r="C740" s="7"/>
      <c r="D740" s="7"/>
      <c r="E740" s="7"/>
      <c r="F740" s="7"/>
      <c r="G740" s="7"/>
      <c r="H740" s="7"/>
      <c r="I740" s="7"/>
      <c r="J740" s="7"/>
      <c r="K740" s="7"/>
      <c r="L740" s="7"/>
      <c r="M740" s="7"/>
      <c r="N740" s="7"/>
      <c r="O740" s="7"/>
      <c r="P740" s="7"/>
      <c r="Q740" s="7"/>
    </row>
    <row r="741" ht="13.5" customHeight="1">
      <c r="A741" s="7"/>
      <c r="B741" s="7"/>
      <c r="C741" s="7"/>
      <c r="D741" s="7"/>
      <c r="E741" s="7"/>
      <c r="F741" s="7"/>
      <c r="G741" s="7"/>
      <c r="H741" s="7"/>
      <c r="I741" s="7"/>
      <c r="J741" s="7"/>
      <c r="K741" s="7"/>
      <c r="L741" s="7"/>
      <c r="M741" s="7"/>
      <c r="N741" s="7"/>
      <c r="O741" s="7"/>
      <c r="P741" s="7"/>
      <c r="Q741" s="7"/>
    </row>
    <row r="742" ht="13.5" customHeight="1">
      <c r="A742" s="7"/>
      <c r="B742" s="7"/>
      <c r="C742" s="7"/>
      <c r="D742" s="7"/>
      <c r="E742" s="7"/>
      <c r="F742" s="7"/>
      <c r="G742" s="7"/>
      <c r="H742" s="7"/>
      <c r="I742" s="7"/>
      <c r="J742" s="7"/>
      <c r="K742" s="7"/>
      <c r="L742" s="7"/>
      <c r="M742" s="7"/>
      <c r="N742" s="7"/>
      <c r="O742" s="7"/>
      <c r="P742" s="7"/>
      <c r="Q742" s="7"/>
    </row>
    <row r="743" ht="13.5" customHeight="1">
      <c r="A743" s="7"/>
      <c r="B743" s="7"/>
      <c r="C743" s="7"/>
      <c r="D743" s="7"/>
      <c r="E743" s="7"/>
      <c r="F743" s="7"/>
      <c r="G743" s="7"/>
      <c r="H743" s="7"/>
      <c r="I743" s="7"/>
      <c r="J743" s="7"/>
      <c r="K743" s="7"/>
      <c r="L743" s="7"/>
      <c r="M743" s="7"/>
      <c r="N743" s="7"/>
      <c r="O743" s="7"/>
      <c r="P743" s="7"/>
      <c r="Q743" s="7"/>
    </row>
    <row r="744" ht="13.5" customHeight="1">
      <c r="A744" s="7"/>
      <c r="B744" s="7"/>
      <c r="C744" s="7"/>
      <c r="D744" s="7"/>
      <c r="E744" s="7"/>
      <c r="F744" s="7"/>
      <c r="G744" s="7"/>
      <c r="H744" s="7"/>
      <c r="I744" s="7"/>
      <c r="J744" s="7"/>
      <c r="K744" s="7"/>
      <c r="L744" s="7"/>
      <c r="M744" s="7"/>
      <c r="N744" s="7"/>
      <c r="O744" s="7"/>
      <c r="P744" s="7"/>
      <c r="Q744" s="7"/>
    </row>
    <row r="745" ht="13.5" customHeight="1">
      <c r="A745" s="7"/>
      <c r="B745" s="7"/>
      <c r="C745" s="7"/>
      <c r="D745" s="7"/>
      <c r="E745" s="7"/>
      <c r="F745" s="7"/>
      <c r="G745" s="7"/>
      <c r="H745" s="7"/>
      <c r="I745" s="7"/>
      <c r="J745" s="7"/>
      <c r="K745" s="7"/>
      <c r="L745" s="7"/>
      <c r="M745" s="7"/>
      <c r="N745" s="7"/>
      <c r="O745" s="7"/>
      <c r="P745" s="7"/>
      <c r="Q745" s="7"/>
    </row>
    <row r="746" ht="13.5" customHeight="1">
      <c r="A746" s="7"/>
      <c r="B746" s="7"/>
      <c r="C746" s="7"/>
      <c r="D746" s="7"/>
      <c r="E746" s="7"/>
      <c r="F746" s="7"/>
      <c r="G746" s="7"/>
      <c r="H746" s="7"/>
      <c r="I746" s="7"/>
      <c r="J746" s="7"/>
      <c r="K746" s="7"/>
      <c r="L746" s="7"/>
      <c r="M746" s="7"/>
      <c r="N746" s="7"/>
      <c r="O746" s="7"/>
      <c r="P746" s="7"/>
      <c r="Q746" s="7"/>
    </row>
    <row r="747" ht="13.5" customHeight="1">
      <c r="A747" s="7"/>
      <c r="B747" s="7"/>
      <c r="C747" s="7"/>
      <c r="D747" s="7"/>
      <c r="E747" s="7"/>
      <c r="F747" s="7"/>
      <c r="G747" s="7"/>
      <c r="H747" s="7"/>
      <c r="I747" s="7"/>
      <c r="J747" s="7"/>
      <c r="K747" s="7"/>
      <c r="L747" s="7"/>
      <c r="M747" s="7"/>
      <c r="N747" s="7"/>
      <c r="O747" s="7"/>
      <c r="P747" s="7"/>
      <c r="Q747" s="7"/>
    </row>
    <row r="748" ht="13.5" customHeight="1">
      <c r="A748" s="7"/>
      <c r="B748" s="7"/>
      <c r="C748" s="7"/>
      <c r="D748" s="7"/>
      <c r="E748" s="7"/>
      <c r="F748" s="7"/>
      <c r="G748" s="7"/>
      <c r="H748" s="7"/>
      <c r="I748" s="7"/>
      <c r="J748" s="7"/>
      <c r="K748" s="7"/>
      <c r="L748" s="7"/>
      <c r="M748" s="7"/>
      <c r="N748" s="7"/>
      <c r="O748" s="7"/>
      <c r="P748" s="7"/>
      <c r="Q748" s="7"/>
    </row>
    <row r="749" ht="13.5" customHeight="1">
      <c r="A749" s="7"/>
      <c r="B749" s="7"/>
      <c r="C749" s="7"/>
      <c r="D749" s="7"/>
      <c r="E749" s="7"/>
      <c r="F749" s="7"/>
      <c r="G749" s="7"/>
      <c r="H749" s="7"/>
      <c r="I749" s="7"/>
      <c r="J749" s="7"/>
      <c r="K749" s="7"/>
      <c r="L749" s="7"/>
      <c r="M749" s="7"/>
      <c r="N749" s="7"/>
      <c r="O749" s="7"/>
      <c r="P749" s="7"/>
      <c r="Q749" s="7"/>
    </row>
    <row r="750" ht="13.5" customHeight="1">
      <c r="A750" s="7"/>
      <c r="B750" s="7"/>
      <c r="C750" s="7"/>
      <c r="D750" s="7"/>
      <c r="E750" s="7"/>
      <c r="F750" s="7"/>
      <c r="G750" s="7"/>
      <c r="H750" s="7"/>
      <c r="I750" s="7"/>
      <c r="J750" s="7"/>
      <c r="K750" s="7"/>
      <c r="L750" s="7"/>
      <c r="M750" s="7"/>
      <c r="N750" s="7"/>
      <c r="O750" s="7"/>
      <c r="P750" s="7"/>
      <c r="Q750" s="7"/>
    </row>
    <row r="751" ht="13.5" customHeight="1">
      <c r="A751" s="7"/>
      <c r="B751" s="7"/>
      <c r="C751" s="7"/>
      <c r="D751" s="7"/>
      <c r="E751" s="7"/>
      <c r="F751" s="7"/>
      <c r="G751" s="7"/>
      <c r="H751" s="7"/>
      <c r="I751" s="7"/>
      <c r="J751" s="7"/>
      <c r="K751" s="7"/>
      <c r="L751" s="7"/>
      <c r="M751" s="7"/>
      <c r="N751" s="7"/>
      <c r="O751" s="7"/>
      <c r="P751" s="7"/>
      <c r="Q751" s="7"/>
    </row>
    <row r="752" ht="13.5" customHeight="1">
      <c r="A752" s="7"/>
      <c r="B752" s="7"/>
      <c r="C752" s="7"/>
      <c r="D752" s="7"/>
      <c r="E752" s="7"/>
      <c r="F752" s="7"/>
      <c r="G752" s="7"/>
      <c r="H752" s="7"/>
      <c r="I752" s="7"/>
      <c r="J752" s="7"/>
      <c r="K752" s="7"/>
      <c r="L752" s="7"/>
      <c r="M752" s="7"/>
      <c r="N752" s="7"/>
      <c r="O752" s="7"/>
      <c r="P752" s="7"/>
      <c r="Q752" s="7"/>
    </row>
    <row r="753" ht="13.5" customHeight="1">
      <c r="A753" s="7"/>
      <c r="B753" s="7"/>
      <c r="C753" s="7"/>
      <c r="D753" s="7"/>
      <c r="E753" s="7"/>
      <c r="F753" s="7"/>
      <c r="G753" s="7"/>
      <c r="H753" s="7"/>
      <c r="I753" s="7"/>
      <c r="J753" s="7"/>
      <c r="K753" s="7"/>
      <c r="L753" s="7"/>
      <c r="M753" s="7"/>
      <c r="N753" s="7"/>
      <c r="O753" s="7"/>
      <c r="P753" s="7"/>
      <c r="Q753" s="7"/>
    </row>
    <row r="754" ht="13.5" customHeight="1">
      <c r="A754" s="7"/>
      <c r="B754" s="7"/>
      <c r="C754" s="7"/>
      <c r="D754" s="7"/>
      <c r="E754" s="7"/>
      <c r="F754" s="7"/>
      <c r="G754" s="7"/>
      <c r="H754" s="7"/>
      <c r="I754" s="7"/>
      <c r="J754" s="7"/>
      <c r="K754" s="7"/>
      <c r="L754" s="7"/>
      <c r="M754" s="7"/>
      <c r="N754" s="7"/>
      <c r="O754" s="7"/>
      <c r="P754" s="7"/>
      <c r="Q754" s="7"/>
    </row>
    <row r="755" ht="13.5" customHeight="1">
      <c r="A755" s="7"/>
      <c r="B755" s="7"/>
      <c r="C755" s="7"/>
      <c r="D755" s="7"/>
      <c r="E755" s="7"/>
      <c r="F755" s="7"/>
      <c r="G755" s="7"/>
      <c r="H755" s="7"/>
      <c r="I755" s="7"/>
      <c r="J755" s="7"/>
      <c r="K755" s="7"/>
      <c r="L755" s="7"/>
      <c r="M755" s="7"/>
      <c r="N755" s="7"/>
      <c r="O755" s="7"/>
      <c r="P755" s="7"/>
      <c r="Q755" s="7"/>
    </row>
    <row r="756" ht="13.5" customHeight="1">
      <c r="A756" s="7"/>
      <c r="B756" s="7"/>
      <c r="C756" s="7"/>
      <c r="D756" s="7"/>
      <c r="E756" s="7"/>
      <c r="F756" s="7"/>
      <c r="G756" s="7"/>
      <c r="H756" s="7"/>
      <c r="I756" s="7"/>
      <c r="J756" s="7"/>
      <c r="K756" s="7"/>
      <c r="L756" s="7"/>
      <c r="M756" s="7"/>
      <c r="N756" s="7"/>
      <c r="O756" s="7"/>
      <c r="P756" s="7"/>
      <c r="Q756" s="7"/>
    </row>
    <row r="757" ht="13.5" customHeight="1">
      <c r="A757" s="7"/>
      <c r="B757" s="7"/>
      <c r="C757" s="7"/>
      <c r="D757" s="7"/>
      <c r="E757" s="7"/>
      <c r="F757" s="7"/>
      <c r="G757" s="7"/>
      <c r="H757" s="7"/>
      <c r="I757" s="7"/>
      <c r="J757" s="7"/>
      <c r="K757" s="7"/>
      <c r="L757" s="7"/>
      <c r="M757" s="7"/>
      <c r="N757" s="7"/>
      <c r="O757" s="7"/>
      <c r="P757" s="7"/>
      <c r="Q757" s="7"/>
    </row>
    <row r="758" ht="13.5" customHeight="1">
      <c r="A758" s="7"/>
      <c r="B758" s="7"/>
      <c r="C758" s="7"/>
      <c r="D758" s="7"/>
      <c r="E758" s="7"/>
      <c r="F758" s="7"/>
      <c r="G758" s="7"/>
      <c r="H758" s="7"/>
      <c r="I758" s="7"/>
      <c r="J758" s="7"/>
      <c r="K758" s="7"/>
      <c r="L758" s="7"/>
      <c r="M758" s="7"/>
      <c r="N758" s="7"/>
      <c r="O758" s="7"/>
      <c r="P758" s="7"/>
      <c r="Q758" s="7"/>
    </row>
    <row r="759" ht="13.5" customHeight="1">
      <c r="A759" s="7"/>
      <c r="B759" s="7"/>
      <c r="C759" s="7"/>
      <c r="D759" s="7"/>
      <c r="E759" s="7"/>
      <c r="F759" s="7"/>
      <c r="G759" s="7"/>
      <c r="H759" s="7"/>
      <c r="I759" s="7"/>
      <c r="J759" s="7"/>
      <c r="K759" s="7"/>
      <c r="L759" s="7"/>
      <c r="M759" s="7"/>
      <c r="N759" s="7"/>
      <c r="O759" s="7"/>
      <c r="P759" s="7"/>
      <c r="Q759" s="7"/>
    </row>
    <row r="760" ht="13.5" customHeight="1">
      <c r="A760" s="7"/>
      <c r="B760" s="7"/>
      <c r="C760" s="7"/>
      <c r="D760" s="7"/>
      <c r="E760" s="7"/>
      <c r="F760" s="7"/>
      <c r="G760" s="7"/>
      <c r="H760" s="7"/>
      <c r="I760" s="7"/>
      <c r="J760" s="7"/>
      <c r="K760" s="7"/>
      <c r="L760" s="7"/>
      <c r="M760" s="7"/>
      <c r="N760" s="7"/>
      <c r="O760" s="7"/>
      <c r="P760" s="7"/>
      <c r="Q760" s="7"/>
    </row>
    <row r="761" ht="13.5" customHeight="1">
      <c r="A761" s="7"/>
      <c r="B761" s="7"/>
      <c r="C761" s="7"/>
      <c r="D761" s="7"/>
      <c r="E761" s="7"/>
      <c r="F761" s="7"/>
      <c r="G761" s="7"/>
      <c r="H761" s="7"/>
      <c r="I761" s="7"/>
      <c r="J761" s="7"/>
      <c r="K761" s="7"/>
      <c r="L761" s="7"/>
      <c r="M761" s="7"/>
      <c r="N761" s="7"/>
      <c r="O761" s="7"/>
      <c r="P761" s="7"/>
      <c r="Q761" s="7"/>
    </row>
    <row r="762" ht="13.5" customHeight="1">
      <c r="A762" s="7"/>
      <c r="B762" s="7"/>
      <c r="C762" s="7"/>
      <c r="D762" s="7"/>
      <c r="E762" s="7"/>
      <c r="F762" s="7"/>
      <c r="G762" s="7"/>
      <c r="H762" s="7"/>
      <c r="I762" s="7"/>
      <c r="J762" s="7"/>
      <c r="K762" s="7"/>
      <c r="L762" s="7"/>
      <c r="M762" s="7"/>
      <c r="N762" s="7"/>
      <c r="O762" s="7"/>
      <c r="P762" s="7"/>
      <c r="Q762" s="7"/>
    </row>
    <row r="763" ht="13.5" customHeight="1">
      <c r="A763" s="7"/>
      <c r="B763" s="7"/>
      <c r="C763" s="7"/>
      <c r="D763" s="7"/>
      <c r="E763" s="7"/>
      <c r="F763" s="7"/>
      <c r="G763" s="7"/>
      <c r="H763" s="7"/>
      <c r="I763" s="7"/>
      <c r="J763" s="7"/>
      <c r="K763" s="7"/>
      <c r="L763" s="7"/>
      <c r="M763" s="7"/>
      <c r="N763" s="7"/>
      <c r="O763" s="7"/>
      <c r="P763" s="7"/>
      <c r="Q763" s="7"/>
    </row>
    <row r="764" ht="13.5" customHeight="1">
      <c r="A764" s="7"/>
      <c r="B764" s="7"/>
      <c r="C764" s="7"/>
      <c r="D764" s="7"/>
      <c r="E764" s="7"/>
      <c r="F764" s="7"/>
      <c r="G764" s="7"/>
      <c r="H764" s="7"/>
      <c r="I764" s="7"/>
      <c r="J764" s="7"/>
      <c r="K764" s="7"/>
      <c r="L764" s="7"/>
      <c r="M764" s="7"/>
      <c r="N764" s="7"/>
      <c r="O764" s="7"/>
      <c r="P764" s="7"/>
      <c r="Q764" s="7"/>
    </row>
    <row r="765" ht="13.5" customHeight="1">
      <c r="A765" s="7"/>
      <c r="B765" s="7"/>
      <c r="C765" s="7"/>
      <c r="D765" s="7"/>
      <c r="E765" s="7"/>
      <c r="F765" s="7"/>
      <c r="G765" s="7"/>
      <c r="H765" s="7"/>
      <c r="I765" s="7"/>
      <c r="J765" s="7"/>
      <c r="K765" s="7"/>
      <c r="L765" s="7"/>
      <c r="M765" s="7"/>
      <c r="N765" s="7"/>
      <c r="O765" s="7"/>
      <c r="P765" s="7"/>
      <c r="Q765" s="7"/>
    </row>
    <row r="766" ht="13.5" customHeight="1">
      <c r="A766" s="7"/>
      <c r="B766" s="7"/>
      <c r="C766" s="7"/>
      <c r="D766" s="7"/>
      <c r="E766" s="7"/>
      <c r="F766" s="7"/>
      <c r="G766" s="7"/>
      <c r="H766" s="7"/>
      <c r="I766" s="7"/>
      <c r="J766" s="7"/>
      <c r="K766" s="7"/>
      <c r="L766" s="7"/>
      <c r="M766" s="7"/>
      <c r="N766" s="7"/>
      <c r="O766" s="7"/>
      <c r="P766" s="7"/>
      <c r="Q766" s="7"/>
    </row>
    <row r="767" ht="13.5" customHeight="1">
      <c r="A767" s="7"/>
      <c r="B767" s="7"/>
      <c r="C767" s="7"/>
      <c r="D767" s="7"/>
      <c r="E767" s="7"/>
      <c r="F767" s="7"/>
      <c r="G767" s="7"/>
      <c r="H767" s="7"/>
      <c r="I767" s="7"/>
      <c r="J767" s="7"/>
      <c r="K767" s="7"/>
      <c r="L767" s="7"/>
      <c r="M767" s="7"/>
      <c r="N767" s="7"/>
      <c r="O767" s="7"/>
      <c r="P767" s="7"/>
      <c r="Q767" s="7"/>
    </row>
    <row r="768" ht="13.5" customHeight="1">
      <c r="A768" s="7"/>
      <c r="B768" s="7"/>
      <c r="C768" s="7"/>
      <c r="D768" s="7"/>
      <c r="E768" s="7"/>
      <c r="F768" s="7"/>
      <c r="G768" s="7"/>
      <c r="H768" s="7"/>
      <c r="I768" s="7"/>
      <c r="J768" s="7"/>
      <c r="K768" s="7"/>
      <c r="L768" s="7"/>
      <c r="M768" s="7"/>
      <c r="N768" s="7"/>
      <c r="O768" s="7"/>
      <c r="P768" s="7"/>
      <c r="Q768" s="7"/>
    </row>
    <row r="769" ht="13.5" customHeight="1">
      <c r="A769" s="7"/>
      <c r="B769" s="7"/>
      <c r="C769" s="7"/>
      <c r="D769" s="7"/>
      <c r="E769" s="7"/>
      <c r="F769" s="7"/>
      <c r="G769" s="7"/>
      <c r="H769" s="7"/>
      <c r="I769" s="7"/>
      <c r="J769" s="7"/>
      <c r="K769" s="7"/>
      <c r="L769" s="7"/>
      <c r="M769" s="7"/>
      <c r="N769" s="7"/>
      <c r="O769" s="7"/>
      <c r="P769" s="7"/>
      <c r="Q769" s="7"/>
    </row>
    <row r="770" ht="13.5" customHeight="1">
      <c r="A770" s="7"/>
      <c r="B770" s="7"/>
      <c r="C770" s="7"/>
      <c r="D770" s="7"/>
      <c r="E770" s="7"/>
      <c r="F770" s="7"/>
      <c r="G770" s="7"/>
      <c r="H770" s="7"/>
      <c r="I770" s="7"/>
      <c r="J770" s="7"/>
      <c r="K770" s="7"/>
      <c r="L770" s="7"/>
      <c r="M770" s="7"/>
      <c r="N770" s="7"/>
      <c r="O770" s="7"/>
      <c r="P770" s="7"/>
      <c r="Q770" s="7"/>
    </row>
    <row r="771" ht="13.5" customHeight="1">
      <c r="A771" s="7"/>
      <c r="B771" s="7"/>
      <c r="C771" s="7"/>
      <c r="D771" s="7"/>
      <c r="E771" s="7"/>
      <c r="F771" s="7"/>
      <c r="G771" s="7"/>
      <c r="H771" s="7"/>
      <c r="I771" s="7"/>
      <c r="J771" s="7"/>
      <c r="K771" s="7"/>
      <c r="L771" s="7"/>
      <c r="M771" s="7"/>
      <c r="N771" s="7"/>
      <c r="O771" s="7"/>
      <c r="P771" s="7"/>
      <c r="Q771" s="7"/>
    </row>
    <row r="772" ht="13.5" customHeight="1">
      <c r="A772" s="7"/>
      <c r="B772" s="7"/>
      <c r="C772" s="7"/>
      <c r="D772" s="7"/>
      <c r="E772" s="7"/>
      <c r="F772" s="7"/>
      <c r="G772" s="7"/>
      <c r="H772" s="7"/>
      <c r="I772" s="7"/>
      <c r="J772" s="7"/>
      <c r="K772" s="7"/>
      <c r="L772" s="7"/>
      <c r="M772" s="7"/>
      <c r="N772" s="7"/>
      <c r="O772" s="7"/>
      <c r="P772" s="7"/>
      <c r="Q772" s="7"/>
    </row>
    <row r="773" ht="13.5" customHeight="1">
      <c r="A773" s="7"/>
      <c r="B773" s="7"/>
      <c r="C773" s="7"/>
      <c r="D773" s="7"/>
      <c r="E773" s="7"/>
      <c r="F773" s="7"/>
      <c r="G773" s="7"/>
      <c r="H773" s="7"/>
      <c r="I773" s="7"/>
      <c r="J773" s="7"/>
      <c r="K773" s="7"/>
      <c r="L773" s="7"/>
      <c r="M773" s="7"/>
      <c r="N773" s="7"/>
      <c r="O773" s="7"/>
      <c r="P773" s="7"/>
      <c r="Q773" s="7"/>
    </row>
    <row r="774" ht="13.5" customHeight="1">
      <c r="A774" s="7"/>
      <c r="B774" s="7"/>
      <c r="C774" s="7"/>
      <c r="D774" s="7"/>
      <c r="E774" s="7"/>
      <c r="F774" s="7"/>
      <c r="G774" s="7"/>
      <c r="H774" s="7"/>
      <c r="I774" s="7"/>
      <c r="J774" s="7"/>
      <c r="K774" s="7"/>
      <c r="L774" s="7"/>
      <c r="M774" s="7"/>
      <c r="N774" s="7"/>
      <c r="O774" s="7"/>
      <c r="P774" s="7"/>
      <c r="Q774" s="7"/>
    </row>
    <row r="775" ht="13.5" customHeight="1">
      <c r="A775" s="7"/>
      <c r="B775" s="7"/>
      <c r="C775" s="7"/>
      <c r="D775" s="7"/>
      <c r="E775" s="7"/>
      <c r="F775" s="7"/>
      <c r="G775" s="7"/>
      <c r="H775" s="7"/>
      <c r="I775" s="7"/>
      <c r="J775" s="7"/>
      <c r="K775" s="7"/>
      <c r="L775" s="7"/>
      <c r="M775" s="7"/>
      <c r="N775" s="7"/>
      <c r="O775" s="7"/>
      <c r="P775" s="7"/>
      <c r="Q775" s="7"/>
    </row>
    <row r="776" ht="13.5" customHeight="1">
      <c r="A776" s="7"/>
      <c r="B776" s="7"/>
      <c r="C776" s="7"/>
      <c r="D776" s="7"/>
      <c r="E776" s="7"/>
      <c r="F776" s="7"/>
      <c r="G776" s="7"/>
      <c r="H776" s="7"/>
      <c r="I776" s="7"/>
      <c r="J776" s="7"/>
      <c r="K776" s="7"/>
      <c r="L776" s="7"/>
      <c r="M776" s="7"/>
      <c r="N776" s="7"/>
      <c r="O776" s="7"/>
      <c r="P776" s="7"/>
      <c r="Q776" s="7"/>
    </row>
    <row r="777" ht="13.5" customHeight="1">
      <c r="A777" s="7"/>
      <c r="B777" s="7"/>
      <c r="C777" s="7"/>
      <c r="D777" s="7"/>
      <c r="E777" s="7"/>
      <c r="F777" s="7"/>
      <c r="G777" s="7"/>
      <c r="H777" s="7"/>
      <c r="I777" s="7"/>
      <c r="J777" s="7"/>
      <c r="K777" s="7"/>
      <c r="L777" s="7"/>
      <c r="M777" s="7"/>
      <c r="N777" s="7"/>
      <c r="O777" s="7"/>
      <c r="P777" s="7"/>
      <c r="Q777" s="7"/>
    </row>
    <row r="778" ht="13.5" customHeight="1">
      <c r="A778" s="7"/>
      <c r="B778" s="7"/>
      <c r="C778" s="7"/>
      <c r="D778" s="7"/>
      <c r="E778" s="7"/>
      <c r="F778" s="7"/>
      <c r="G778" s="7"/>
      <c r="H778" s="7"/>
      <c r="I778" s="7"/>
      <c r="J778" s="7"/>
      <c r="K778" s="7"/>
      <c r="L778" s="7"/>
      <c r="M778" s="7"/>
      <c r="N778" s="7"/>
      <c r="O778" s="7"/>
      <c r="P778" s="7"/>
      <c r="Q778" s="7"/>
    </row>
    <row r="779" ht="13.5" customHeight="1">
      <c r="A779" s="7"/>
      <c r="B779" s="7"/>
      <c r="C779" s="7"/>
      <c r="D779" s="7"/>
      <c r="E779" s="7"/>
      <c r="F779" s="7"/>
      <c r="G779" s="7"/>
      <c r="H779" s="7"/>
      <c r="I779" s="7"/>
      <c r="J779" s="7"/>
      <c r="K779" s="7"/>
      <c r="L779" s="7"/>
      <c r="M779" s="7"/>
      <c r="N779" s="7"/>
      <c r="O779" s="7"/>
      <c r="P779" s="7"/>
      <c r="Q779" s="7"/>
    </row>
    <row r="780" ht="13.5" customHeight="1">
      <c r="A780" s="7"/>
      <c r="B780" s="7"/>
      <c r="C780" s="7"/>
      <c r="D780" s="7"/>
      <c r="E780" s="7"/>
      <c r="F780" s="7"/>
      <c r="G780" s="7"/>
      <c r="H780" s="7"/>
      <c r="I780" s="7"/>
      <c r="J780" s="7"/>
      <c r="K780" s="7"/>
      <c r="L780" s="7"/>
      <c r="M780" s="7"/>
      <c r="N780" s="7"/>
      <c r="O780" s="7"/>
      <c r="P780" s="7"/>
      <c r="Q780" s="7"/>
    </row>
    <row r="781" ht="13.5" customHeight="1">
      <c r="A781" s="7"/>
      <c r="B781" s="7"/>
      <c r="C781" s="7"/>
      <c r="D781" s="7"/>
      <c r="E781" s="7"/>
      <c r="F781" s="7"/>
      <c r="G781" s="7"/>
      <c r="H781" s="7"/>
      <c r="I781" s="7"/>
      <c r="J781" s="7"/>
      <c r="K781" s="7"/>
      <c r="L781" s="7"/>
      <c r="M781" s="7"/>
      <c r="N781" s="7"/>
      <c r="O781" s="7"/>
      <c r="P781" s="7"/>
      <c r="Q781" s="7"/>
    </row>
    <row r="782" ht="13.5" customHeight="1">
      <c r="A782" s="7"/>
      <c r="B782" s="7"/>
      <c r="C782" s="7"/>
      <c r="D782" s="7"/>
      <c r="E782" s="7"/>
      <c r="F782" s="7"/>
      <c r="G782" s="7"/>
      <c r="H782" s="7"/>
      <c r="I782" s="7"/>
      <c r="J782" s="7"/>
      <c r="K782" s="7"/>
      <c r="L782" s="7"/>
      <c r="M782" s="7"/>
      <c r="N782" s="7"/>
      <c r="O782" s="7"/>
      <c r="P782" s="7"/>
      <c r="Q782" s="7"/>
    </row>
    <row r="783" ht="13.5" customHeight="1">
      <c r="A783" s="7"/>
      <c r="B783" s="7"/>
      <c r="C783" s="7"/>
      <c r="D783" s="7"/>
      <c r="E783" s="7"/>
      <c r="F783" s="7"/>
      <c r="G783" s="7"/>
      <c r="H783" s="7"/>
      <c r="I783" s="7"/>
      <c r="J783" s="7"/>
      <c r="K783" s="7"/>
      <c r="L783" s="7"/>
      <c r="M783" s="7"/>
      <c r="N783" s="7"/>
      <c r="O783" s="7"/>
      <c r="P783" s="7"/>
      <c r="Q783" s="7"/>
    </row>
    <row r="784" ht="13.5" customHeight="1">
      <c r="A784" s="7"/>
      <c r="B784" s="7"/>
      <c r="C784" s="7"/>
      <c r="D784" s="7"/>
      <c r="E784" s="7"/>
      <c r="F784" s="7"/>
      <c r="G784" s="7"/>
      <c r="H784" s="7"/>
      <c r="I784" s="7"/>
      <c r="J784" s="7"/>
      <c r="K784" s="7"/>
      <c r="L784" s="7"/>
      <c r="M784" s="7"/>
      <c r="N784" s="7"/>
      <c r="O784" s="7"/>
      <c r="P784" s="7"/>
      <c r="Q784" s="7"/>
    </row>
    <row r="785" ht="13.5" customHeight="1">
      <c r="A785" s="7"/>
      <c r="B785" s="7"/>
      <c r="C785" s="7"/>
      <c r="D785" s="7"/>
      <c r="E785" s="7"/>
      <c r="F785" s="7"/>
      <c r="G785" s="7"/>
      <c r="H785" s="7"/>
      <c r="I785" s="7"/>
      <c r="J785" s="7"/>
      <c r="K785" s="7"/>
      <c r="L785" s="7"/>
      <c r="M785" s="7"/>
      <c r="N785" s="7"/>
      <c r="O785" s="7"/>
      <c r="P785" s="7"/>
      <c r="Q785" s="7"/>
    </row>
    <row r="786" ht="13.5" customHeight="1">
      <c r="A786" s="7"/>
      <c r="B786" s="7"/>
      <c r="C786" s="7"/>
      <c r="D786" s="7"/>
      <c r="E786" s="7"/>
      <c r="F786" s="7"/>
      <c r="G786" s="7"/>
      <c r="H786" s="7"/>
      <c r="I786" s="7"/>
      <c r="J786" s="7"/>
      <c r="K786" s="7"/>
      <c r="L786" s="7"/>
      <c r="M786" s="7"/>
      <c r="N786" s="7"/>
      <c r="O786" s="7"/>
      <c r="P786" s="7"/>
      <c r="Q786" s="7"/>
    </row>
    <row r="787" ht="13.5" customHeight="1">
      <c r="A787" s="7"/>
      <c r="B787" s="7"/>
      <c r="C787" s="7"/>
      <c r="D787" s="7"/>
      <c r="E787" s="7"/>
      <c r="F787" s="7"/>
      <c r="G787" s="7"/>
      <c r="H787" s="7"/>
      <c r="I787" s="7"/>
      <c r="J787" s="7"/>
      <c r="K787" s="7"/>
      <c r="L787" s="7"/>
      <c r="M787" s="7"/>
      <c r="N787" s="7"/>
      <c r="O787" s="7"/>
      <c r="P787" s="7"/>
      <c r="Q787" s="7"/>
    </row>
    <row r="788" ht="13.5" customHeight="1">
      <c r="A788" s="7"/>
      <c r="B788" s="7"/>
      <c r="C788" s="7"/>
      <c r="D788" s="7"/>
      <c r="E788" s="7"/>
      <c r="F788" s="7"/>
      <c r="G788" s="7"/>
      <c r="H788" s="7"/>
      <c r="I788" s="7"/>
      <c r="J788" s="7"/>
      <c r="K788" s="7"/>
      <c r="L788" s="7"/>
      <c r="M788" s="7"/>
      <c r="N788" s="7"/>
      <c r="O788" s="7"/>
      <c r="P788" s="7"/>
      <c r="Q788" s="7"/>
    </row>
    <row r="789" ht="13.5" customHeight="1">
      <c r="A789" s="7"/>
      <c r="B789" s="7"/>
      <c r="C789" s="7"/>
      <c r="D789" s="7"/>
      <c r="E789" s="7"/>
      <c r="F789" s="7"/>
      <c r="G789" s="7"/>
      <c r="H789" s="7"/>
      <c r="I789" s="7"/>
      <c r="J789" s="7"/>
      <c r="K789" s="7"/>
      <c r="L789" s="7"/>
      <c r="M789" s="7"/>
      <c r="N789" s="7"/>
      <c r="O789" s="7"/>
      <c r="P789" s="7"/>
      <c r="Q789" s="7"/>
    </row>
    <row r="790" ht="13.5" customHeight="1">
      <c r="A790" s="7"/>
      <c r="B790" s="7"/>
      <c r="C790" s="7"/>
      <c r="D790" s="7"/>
      <c r="E790" s="7"/>
      <c r="F790" s="7"/>
      <c r="G790" s="7"/>
      <c r="H790" s="7"/>
      <c r="I790" s="7"/>
      <c r="J790" s="7"/>
      <c r="K790" s="7"/>
      <c r="L790" s="7"/>
      <c r="M790" s="7"/>
      <c r="N790" s="7"/>
      <c r="O790" s="7"/>
      <c r="P790" s="7"/>
      <c r="Q790" s="7"/>
    </row>
    <row r="791" ht="13.5" customHeight="1">
      <c r="A791" s="7"/>
      <c r="B791" s="7"/>
      <c r="C791" s="7"/>
      <c r="D791" s="7"/>
      <c r="E791" s="7"/>
      <c r="F791" s="7"/>
      <c r="G791" s="7"/>
      <c r="H791" s="7"/>
      <c r="I791" s="7"/>
      <c r="J791" s="7"/>
      <c r="K791" s="7"/>
      <c r="L791" s="7"/>
      <c r="M791" s="7"/>
      <c r="N791" s="7"/>
      <c r="O791" s="7"/>
      <c r="P791" s="7"/>
      <c r="Q791" s="7"/>
    </row>
    <row r="792" ht="13.5" customHeight="1">
      <c r="A792" s="7"/>
      <c r="B792" s="7"/>
      <c r="C792" s="7"/>
      <c r="D792" s="7"/>
      <c r="E792" s="7"/>
      <c r="F792" s="7"/>
      <c r="G792" s="7"/>
      <c r="H792" s="7"/>
      <c r="I792" s="7"/>
      <c r="J792" s="7"/>
      <c r="K792" s="7"/>
      <c r="L792" s="7"/>
      <c r="M792" s="7"/>
      <c r="N792" s="7"/>
      <c r="O792" s="7"/>
      <c r="P792" s="7"/>
      <c r="Q792" s="7"/>
    </row>
    <row r="793" ht="13.5" customHeight="1">
      <c r="A793" s="7"/>
      <c r="B793" s="7"/>
      <c r="C793" s="7"/>
      <c r="D793" s="7"/>
      <c r="E793" s="7"/>
      <c r="F793" s="7"/>
      <c r="G793" s="7"/>
      <c r="H793" s="7"/>
      <c r="I793" s="7"/>
      <c r="J793" s="7"/>
      <c r="K793" s="7"/>
      <c r="L793" s="7"/>
      <c r="M793" s="7"/>
      <c r="N793" s="7"/>
      <c r="O793" s="7"/>
      <c r="P793" s="7"/>
      <c r="Q793" s="7"/>
    </row>
    <row r="794" ht="13.5" customHeight="1">
      <c r="A794" s="7"/>
      <c r="B794" s="7"/>
      <c r="C794" s="7"/>
      <c r="D794" s="7"/>
      <c r="E794" s="7"/>
      <c r="F794" s="7"/>
      <c r="G794" s="7"/>
      <c r="H794" s="7"/>
      <c r="I794" s="7"/>
      <c r="J794" s="7"/>
      <c r="K794" s="7"/>
      <c r="L794" s="7"/>
      <c r="M794" s="7"/>
      <c r="N794" s="7"/>
      <c r="O794" s="7"/>
      <c r="P794" s="7"/>
      <c r="Q794" s="7"/>
    </row>
    <row r="795" ht="13.5" customHeight="1">
      <c r="A795" s="7"/>
      <c r="B795" s="7"/>
      <c r="C795" s="7"/>
      <c r="D795" s="7"/>
      <c r="E795" s="7"/>
      <c r="F795" s="7"/>
      <c r="G795" s="7"/>
      <c r="H795" s="7"/>
      <c r="I795" s="7"/>
      <c r="J795" s="7"/>
      <c r="K795" s="7"/>
      <c r="L795" s="7"/>
      <c r="M795" s="7"/>
      <c r="N795" s="7"/>
      <c r="O795" s="7"/>
      <c r="P795" s="7"/>
      <c r="Q795" s="7"/>
    </row>
    <row r="796" ht="13.5" customHeight="1">
      <c r="A796" s="7"/>
      <c r="B796" s="7"/>
      <c r="C796" s="7"/>
      <c r="D796" s="7"/>
      <c r="E796" s="7"/>
      <c r="F796" s="7"/>
      <c r="G796" s="7"/>
      <c r="H796" s="7"/>
      <c r="I796" s="7"/>
      <c r="J796" s="7"/>
      <c r="K796" s="7"/>
      <c r="L796" s="7"/>
      <c r="M796" s="7"/>
      <c r="N796" s="7"/>
      <c r="O796" s="7"/>
      <c r="P796" s="7"/>
      <c r="Q796" s="7"/>
    </row>
    <row r="797" ht="13.5" customHeight="1">
      <c r="A797" s="7"/>
      <c r="B797" s="7"/>
      <c r="C797" s="7"/>
      <c r="D797" s="7"/>
      <c r="E797" s="7"/>
      <c r="F797" s="7"/>
      <c r="G797" s="7"/>
      <c r="H797" s="7"/>
      <c r="I797" s="7"/>
      <c r="J797" s="7"/>
      <c r="K797" s="7"/>
      <c r="L797" s="7"/>
      <c r="M797" s="7"/>
      <c r="N797" s="7"/>
      <c r="O797" s="7"/>
      <c r="P797" s="7"/>
      <c r="Q797" s="7"/>
    </row>
    <row r="798" ht="13.5" customHeight="1">
      <c r="A798" s="7"/>
      <c r="B798" s="7"/>
      <c r="C798" s="7"/>
      <c r="D798" s="7"/>
      <c r="E798" s="7"/>
      <c r="F798" s="7"/>
      <c r="G798" s="7"/>
      <c r="H798" s="7"/>
      <c r="I798" s="7"/>
      <c r="J798" s="7"/>
      <c r="K798" s="7"/>
      <c r="L798" s="7"/>
      <c r="M798" s="7"/>
      <c r="N798" s="7"/>
      <c r="O798" s="7"/>
      <c r="P798" s="7"/>
      <c r="Q798" s="7"/>
    </row>
    <row r="799" ht="13.5" customHeight="1">
      <c r="A799" s="7"/>
      <c r="B799" s="7"/>
      <c r="C799" s="7"/>
      <c r="D799" s="7"/>
      <c r="E799" s="7"/>
      <c r="F799" s="7"/>
      <c r="G799" s="7"/>
      <c r="H799" s="7"/>
      <c r="I799" s="7"/>
      <c r="J799" s="7"/>
      <c r="K799" s="7"/>
      <c r="L799" s="7"/>
      <c r="M799" s="7"/>
      <c r="N799" s="7"/>
      <c r="O799" s="7"/>
      <c r="P799" s="7"/>
      <c r="Q799" s="7"/>
    </row>
    <row r="800" ht="13.5" customHeight="1">
      <c r="A800" s="7"/>
      <c r="B800" s="7"/>
      <c r="C800" s="7"/>
      <c r="D800" s="7"/>
      <c r="E800" s="7"/>
      <c r="F800" s="7"/>
      <c r="G800" s="7"/>
      <c r="H800" s="7"/>
      <c r="I800" s="7"/>
      <c r="J800" s="7"/>
      <c r="K800" s="7"/>
      <c r="L800" s="7"/>
      <c r="M800" s="7"/>
      <c r="N800" s="7"/>
      <c r="O800" s="7"/>
      <c r="P800" s="7"/>
      <c r="Q800" s="7"/>
    </row>
    <row r="801" ht="13.5" customHeight="1">
      <c r="A801" s="7"/>
      <c r="B801" s="7"/>
      <c r="C801" s="7"/>
      <c r="D801" s="7"/>
      <c r="E801" s="7"/>
      <c r="F801" s="7"/>
      <c r="G801" s="7"/>
      <c r="H801" s="7"/>
      <c r="I801" s="7"/>
      <c r="J801" s="7"/>
      <c r="K801" s="7"/>
      <c r="L801" s="7"/>
      <c r="M801" s="7"/>
      <c r="N801" s="7"/>
      <c r="O801" s="7"/>
      <c r="P801" s="7"/>
      <c r="Q801" s="7"/>
    </row>
    <row r="802" ht="13.5" customHeight="1">
      <c r="A802" s="7"/>
      <c r="B802" s="7"/>
      <c r="C802" s="7"/>
      <c r="D802" s="7"/>
      <c r="E802" s="7"/>
      <c r="F802" s="7"/>
      <c r="G802" s="7"/>
      <c r="H802" s="7"/>
      <c r="I802" s="7"/>
      <c r="J802" s="7"/>
      <c r="K802" s="7"/>
      <c r="L802" s="7"/>
      <c r="M802" s="7"/>
      <c r="N802" s="7"/>
      <c r="O802" s="7"/>
      <c r="P802" s="7"/>
      <c r="Q802" s="7"/>
    </row>
    <row r="803" ht="13.5" customHeight="1">
      <c r="A803" s="7"/>
      <c r="B803" s="7"/>
      <c r="C803" s="7"/>
      <c r="D803" s="7"/>
      <c r="E803" s="7"/>
      <c r="F803" s="7"/>
      <c r="G803" s="7"/>
      <c r="H803" s="7"/>
      <c r="I803" s="7"/>
      <c r="J803" s="7"/>
      <c r="K803" s="7"/>
      <c r="L803" s="7"/>
      <c r="M803" s="7"/>
      <c r="N803" s="7"/>
      <c r="O803" s="7"/>
      <c r="P803" s="7"/>
      <c r="Q803" s="7"/>
    </row>
    <row r="804" ht="13.5" customHeight="1">
      <c r="A804" s="7"/>
      <c r="B804" s="7"/>
      <c r="C804" s="7"/>
      <c r="D804" s="7"/>
      <c r="E804" s="7"/>
      <c r="F804" s="7"/>
      <c r="G804" s="7"/>
      <c r="H804" s="7"/>
      <c r="I804" s="7"/>
      <c r="J804" s="7"/>
      <c r="K804" s="7"/>
      <c r="L804" s="7"/>
      <c r="M804" s="7"/>
      <c r="N804" s="7"/>
      <c r="O804" s="7"/>
      <c r="P804" s="7"/>
      <c r="Q804" s="7"/>
    </row>
    <row r="805" ht="13.5" customHeight="1">
      <c r="A805" s="7"/>
      <c r="B805" s="7"/>
      <c r="C805" s="7"/>
      <c r="D805" s="7"/>
      <c r="E805" s="7"/>
      <c r="F805" s="7"/>
      <c r="G805" s="7"/>
      <c r="H805" s="7"/>
      <c r="I805" s="7"/>
      <c r="J805" s="7"/>
      <c r="K805" s="7"/>
      <c r="L805" s="7"/>
      <c r="M805" s="7"/>
      <c r="N805" s="7"/>
      <c r="O805" s="7"/>
      <c r="P805" s="7"/>
      <c r="Q805" s="7"/>
    </row>
    <row r="806" ht="13.5" customHeight="1">
      <c r="A806" s="7"/>
      <c r="B806" s="7"/>
      <c r="C806" s="7"/>
      <c r="D806" s="7"/>
      <c r="E806" s="7"/>
      <c r="F806" s="7"/>
      <c r="G806" s="7"/>
      <c r="H806" s="7"/>
      <c r="I806" s="7"/>
      <c r="J806" s="7"/>
      <c r="K806" s="7"/>
      <c r="L806" s="7"/>
      <c r="M806" s="7"/>
      <c r="N806" s="7"/>
      <c r="O806" s="7"/>
      <c r="P806" s="7"/>
      <c r="Q806" s="7"/>
    </row>
    <row r="807" ht="13.5" customHeight="1">
      <c r="A807" s="7"/>
      <c r="B807" s="7"/>
      <c r="C807" s="7"/>
      <c r="D807" s="7"/>
      <c r="E807" s="7"/>
      <c r="F807" s="7"/>
      <c r="G807" s="7"/>
      <c r="H807" s="7"/>
      <c r="I807" s="7"/>
      <c r="J807" s="7"/>
      <c r="K807" s="7"/>
      <c r="L807" s="7"/>
      <c r="M807" s="7"/>
      <c r="N807" s="7"/>
      <c r="O807" s="7"/>
      <c r="P807" s="7"/>
      <c r="Q807" s="7"/>
    </row>
    <row r="808" ht="13.5" customHeight="1">
      <c r="A808" s="7"/>
      <c r="B808" s="7"/>
      <c r="C808" s="7"/>
      <c r="D808" s="7"/>
      <c r="E808" s="7"/>
      <c r="F808" s="7"/>
      <c r="G808" s="7"/>
      <c r="H808" s="7"/>
      <c r="I808" s="7"/>
      <c r="J808" s="7"/>
      <c r="K808" s="7"/>
      <c r="L808" s="7"/>
      <c r="M808" s="7"/>
      <c r="N808" s="7"/>
      <c r="O808" s="7"/>
      <c r="P808" s="7"/>
      <c r="Q808" s="7"/>
    </row>
    <row r="809" ht="13.5" customHeight="1">
      <c r="A809" s="7"/>
      <c r="B809" s="7"/>
      <c r="C809" s="7"/>
      <c r="D809" s="7"/>
      <c r="E809" s="7"/>
      <c r="F809" s="7"/>
      <c r="G809" s="7"/>
      <c r="H809" s="7"/>
      <c r="I809" s="7"/>
      <c r="J809" s="7"/>
      <c r="K809" s="7"/>
      <c r="L809" s="7"/>
      <c r="M809" s="7"/>
      <c r="N809" s="7"/>
      <c r="O809" s="7"/>
      <c r="P809" s="7"/>
      <c r="Q809" s="7"/>
    </row>
    <row r="810" ht="13.5" customHeight="1">
      <c r="A810" s="7"/>
      <c r="B810" s="7"/>
      <c r="C810" s="7"/>
      <c r="D810" s="7"/>
      <c r="E810" s="7"/>
      <c r="F810" s="7"/>
      <c r="G810" s="7"/>
      <c r="H810" s="7"/>
      <c r="I810" s="7"/>
      <c r="J810" s="7"/>
      <c r="K810" s="7"/>
      <c r="L810" s="7"/>
      <c r="M810" s="7"/>
      <c r="N810" s="7"/>
      <c r="O810" s="7"/>
      <c r="P810" s="7"/>
      <c r="Q810" s="7"/>
    </row>
    <row r="811" ht="13.5" customHeight="1">
      <c r="A811" s="7"/>
      <c r="B811" s="7"/>
      <c r="C811" s="7"/>
      <c r="D811" s="7"/>
      <c r="E811" s="7"/>
      <c r="F811" s="7"/>
      <c r="G811" s="7"/>
      <c r="H811" s="7"/>
      <c r="I811" s="7"/>
      <c r="J811" s="7"/>
      <c r="K811" s="7"/>
      <c r="L811" s="7"/>
      <c r="M811" s="7"/>
      <c r="N811" s="7"/>
      <c r="O811" s="7"/>
      <c r="P811" s="7"/>
      <c r="Q811" s="7"/>
    </row>
    <row r="812" ht="13.5" customHeight="1">
      <c r="A812" s="7"/>
      <c r="B812" s="7"/>
      <c r="C812" s="7"/>
      <c r="D812" s="7"/>
      <c r="E812" s="7"/>
      <c r="F812" s="7"/>
      <c r="G812" s="7"/>
      <c r="H812" s="7"/>
      <c r="I812" s="7"/>
      <c r="J812" s="7"/>
      <c r="K812" s="7"/>
      <c r="L812" s="7"/>
      <c r="M812" s="7"/>
      <c r="N812" s="7"/>
      <c r="O812" s="7"/>
      <c r="P812" s="7"/>
      <c r="Q812" s="7"/>
    </row>
    <row r="813" ht="13.5" customHeight="1">
      <c r="A813" s="7"/>
      <c r="B813" s="7"/>
      <c r="C813" s="7"/>
      <c r="D813" s="7"/>
      <c r="E813" s="7"/>
      <c r="F813" s="7"/>
      <c r="G813" s="7"/>
      <c r="H813" s="7"/>
      <c r="I813" s="7"/>
      <c r="J813" s="7"/>
      <c r="K813" s="7"/>
      <c r="L813" s="7"/>
      <c r="M813" s="7"/>
      <c r="N813" s="7"/>
      <c r="O813" s="7"/>
      <c r="P813" s="7"/>
      <c r="Q813" s="7"/>
    </row>
    <row r="814" ht="13.5" customHeight="1">
      <c r="A814" s="7"/>
      <c r="B814" s="7"/>
      <c r="C814" s="7"/>
      <c r="D814" s="7"/>
      <c r="E814" s="7"/>
      <c r="F814" s="7"/>
      <c r="G814" s="7"/>
      <c r="H814" s="7"/>
      <c r="I814" s="7"/>
      <c r="J814" s="7"/>
      <c r="K814" s="7"/>
      <c r="L814" s="7"/>
      <c r="M814" s="7"/>
      <c r="N814" s="7"/>
      <c r="O814" s="7"/>
      <c r="P814" s="7"/>
      <c r="Q814" s="7"/>
    </row>
    <row r="815" ht="13.5" customHeight="1">
      <c r="A815" s="7"/>
      <c r="B815" s="7"/>
      <c r="C815" s="7"/>
      <c r="D815" s="7"/>
      <c r="E815" s="7"/>
      <c r="F815" s="7"/>
      <c r="G815" s="7"/>
      <c r="H815" s="7"/>
      <c r="I815" s="7"/>
      <c r="J815" s="7"/>
      <c r="K815" s="7"/>
      <c r="L815" s="7"/>
      <c r="M815" s="7"/>
      <c r="N815" s="7"/>
      <c r="O815" s="7"/>
      <c r="P815" s="7"/>
      <c r="Q815" s="7"/>
    </row>
    <row r="816" ht="13.5" customHeight="1">
      <c r="A816" s="7"/>
      <c r="B816" s="7"/>
      <c r="C816" s="7"/>
      <c r="D816" s="7"/>
      <c r="E816" s="7"/>
      <c r="F816" s="7"/>
      <c r="G816" s="7"/>
      <c r="H816" s="7"/>
      <c r="I816" s="7"/>
      <c r="J816" s="7"/>
      <c r="K816" s="7"/>
      <c r="L816" s="7"/>
      <c r="M816" s="7"/>
      <c r="N816" s="7"/>
      <c r="O816" s="7"/>
      <c r="P816" s="7"/>
      <c r="Q816" s="7"/>
    </row>
    <row r="817" ht="13.5" customHeight="1">
      <c r="A817" s="7"/>
      <c r="B817" s="7"/>
      <c r="C817" s="7"/>
      <c r="D817" s="7"/>
      <c r="E817" s="7"/>
      <c r="F817" s="7"/>
      <c r="G817" s="7"/>
      <c r="H817" s="7"/>
      <c r="I817" s="7"/>
      <c r="J817" s="7"/>
      <c r="K817" s="7"/>
      <c r="L817" s="7"/>
      <c r="M817" s="7"/>
      <c r="N817" s="7"/>
      <c r="O817" s="7"/>
      <c r="P817" s="7"/>
      <c r="Q817" s="7"/>
    </row>
    <row r="818" ht="13.5" customHeight="1">
      <c r="A818" s="7"/>
      <c r="B818" s="7"/>
      <c r="C818" s="7"/>
      <c r="D818" s="7"/>
      <c r="E818" s="7"/>
      <c r="F818" s="7"/>
      <c r="G818" s="7"/>
      <c r="H818" s="7"/>
      <c r="I818" s="7"/>
      <c r="J818" s="7"/>
      <c r="K818" s="7"/>
      <c r="L818" s="7"/>
      <c r="M818" s="7"/>
      <c r="N818" s="7"/>
      <c r="O818" s="7"/>
      <c r="P818" s="7"/>
      <c r="Q818" s="7"/>
    </row>
    <row r="819" ht="13.5" customHeight="1">
      <c r="A819" s="7"/>
      <c r="B819" s="7"/>
      <c r="C819" s="7"/>
      <c r="D819" s="7"/>
      <c r="E819" s="7"/>
      <c r="F819" s="7"/>
      <c r="G819" s="7"/>
      <c r="H819" s="7"/>
      <c r="I819" s="7"/>
      <c r="J819" s="7"/>
      <c r="K819" s="7"/>
      <c r="L819" s="7"/>
      <c r="M819" s="7"/>
      <c r="N819" s="7"/>
      <c r="O819" s="7"/>
      <c r="P819" s="7"/>
      <c r="Q819" s="7"/>
    </row>
    <row r="820" ht="13.5" customHeight="1">
      <c r="A820" s="7"/>
      <c r="B820" s="7"/>
      <c r="C820" s="7"/>
      <c r="D820" s="7"/>
      <c r="E820" s="7"/>
      <c r="F820" s="7"/>
      <c r="G820" s="7"/>
      <c r="H820" s="7"/>
      <c r="I820" s="7"/>
      <c r="J820" s="7"/>
      <c r="K820" s="7"/>
      <c r="L820" s="7"/>
      <c r="M820" s="7"/>
      <c r="N820" s="7"/>
      <c r="O820" s="7"/>
      <c r="P820" s="7"/>
      <c r="Q820" s="7"/>
    </row>
    <row r="821" ht="13.5" customHeight="1">
      <c r="A821" s="7"/>
      <c r="B821" s="7"/>
      <c r="C821" s="7"/>
      <c r="D821" s="7"/>
      <c r="E821" s="7"/>
      <c r="F821" s="7"/>
      <c r="G821" s="7"/>
      <c r="H821" s="7"/>
      <c r="I821" s="7"/>
      <c r="J821" s="7"/>
      <c r="K821" s="7"/>
      <c r="L821" s="7"/>
      <c r="M821" s="7"/>
      <c r="N821" s="7"/>
      <c r="O821" s="7"/>
      <c r="P821" s="7"/>
      <c r="Q821" s="7"/>
    </row>
    <row r="822" ht="13.5" customHeight="1">
      <c r="A822" s="7"/>
      <c r="B822" s="7"/>
      <c r="C822" s="7"/>
      <c r="D822" s="7"/>
      <c r="E822" s="7"/>
      <c r="F822" s="7"/>
      <c r="G822" s="7"/>
      <c r="H822" s="7"/>
      <c r="I822" s="7"/>
      <c r="J822" s="7"/>
      <c r="K822" s="7"/>
      <c r="L822" s="7"/>
      <c r="M822" s="7"/>
      <c r="N822" s="7"/>
      <c r="O822" s="7"/>
      <c r="P822" s="7"/>
      <c r="Q822" s="7"/>
    </row>
    <row r="823" ht="13.5" customHeight="1">
      <c r="A823" s="7"/>
      <c r="B823" s="7"/>
      <c r="C823" s="7"/>
      <c r="D823" s="7"/>
      <c r="E823" s="7"/>
      <c r="F823" s="7"/>
      <c r="G823" s="7"/>
      <c r="H823" s="7"/>
      <c r="I823" s="7"/>
      <c r="J823" s="7"/>
      <c r="K823" s="7"/>
      <c r="L823" s="7"/>
      <c r="M823" s="7"/>
      <c r="N823" s="7"/>
      <c r="O823" s="7"/>
      <c r="P823" s="7"/>
      <c r="Q823" s="7"/>
    </row>
    <row r="824" ht="13.5" customHeight="1">
      <c r="A824" s="7"/>
      <c r="B824" s="7"/>
      <c r="C824" s="7"/>
      <c r="D824" s="7"/>
      <c r="E824" s="7"/>
      <c r="F824" s="7"/>
      <c r="G824" s="7"/>
      <c r="H824" s="7"/>
      <c r="I824" s="7"/>
      <c r="J824" s="7"/>
      <c r="K824" s="7"/>
      <c r="L824" s="7"/>
      <c r="M824" s="7"/>
      <c r="N824" s="7"/>
      <c r="O824" s="7"/>
      <c r="P824" s="7"/>
      <c r="Q824" s="7"/>
    </row>
    <row r="825" ht="13.5" customHeight="1">
      <c r="A825" s="7"/>
      <c r="B825" s="7"/>
      <c r="C825" s="7"/>
      <c r="D825" s="7"/>
      <c r="E825" s="7"/>
      <c r="F825" s="7"/>
      <c r="G825" s="7"/>
      <c r="H825" s="7"/>
      <c r="I825" s="7"/>
      <c r="J825" s="7"/>
      <c r="K825" s="7"/>
      <c r="L825" s="7"/>
      <c r="M825" s="7"/>
      <c r="N825" s="7"/>
      <c r="O825" s="7"/>
      <c r="P825" s="7"/>
      <c r="Q825" s="7"/>
    </row>
    <row r="826" ht="13.5" customHeight="1">
      <c r="A826" s="7"/>
      <c r="B826" s="7"/>
      <c r="C826" s="7"/>
      <c r="D826" s="7"/>
      <c r="E826" s="7"/>
      <c r="F826" s="7"/>
      <c r="G826" s="7"/>
      <c r="H826" s="7"/>
      <c r="I826" s="7"/>
      <c r="J826" s="7"/>
      <c r="K826" s="7"/>
      <c r="L826" s="7"/>
      <c r="M826" s="7"/>
      <c r="N826" s="7"/>
      <c r="O826" s="7"/>
      <c r="P826" s="7"/>
      <c r="Q826" s="7"/>
    </row>
    <row r="827" ht="13.5" customHeight="1">
      <c r="A827" s="7"/>
      <c r="B827" s="7"/>
      <c r="C827" s="7"/>
      <c r="D827" s="7"/>
      <c r="E827" s="7"/>
      <c r="F827" s="7"/>
      <c r="G827" s="7"/>
      <c r="H827" s="7"/>
      <c r="I827" s="7"/>
      <c r="J827" s="7"/>
      <c r="K827" s="7"/>
      <c r="L827" s="7"/>
      <c r="M827" s="7"/>
      <c r="N827" s="7"/>
      <c r="O827" s="7"/>
      <c r="P827" s="7"/>
      <c r="Q827" s="7"/>
    </row>
    <row r="828" ht="13.5" customHeight="1">
      <c r="A828" s="7"/>
      <c r="B828" s="7"/>
      <c r="C828" s="7"/>
      <c r="D828" s="7"/>
      <c r="E828" s="7"/>
      <c r="F828" s="7"/>
      <c r="G828" s="7"/>
      <c r="H828" s="7"/>
      <c r="I828" s="7"/>
      <c r="J828" s="7"/>
      <c r="K828" s="7"/>
      <c r="L828" s="7"/>
      <c r="M828" s="7"/>
      <c r="N828" s="7"/>
      <c r="O828" s="7"/>
      <c r="P828" s="7"/>
      <c r="Q828" s="7"/>
    </row>
    <row r="829" ht="13.5" customHeight="1">
      <c r="A829" s="7"/>
      <c r="B829" s="7"/>
      <c r="C829" s="7"/>
      <c r="D829" s="7"/>
      <c r="E829" s="7"/>
      <c r="F829" s="7"/>
      <c r="G829" s="7"/>
      <c r="H829" s="7"/>
      <c r="I829" s="7"/>
      <c r="J829" s="7"/>
      <c r="K829" s="7"/>
      <c r="L829" s="7"/>
      <c r="M829" s="7"/>
      <c r="N829" s="7"/>
      <c r="O829" s="7"/>
      <c r="P829" s="7"/>
      <c r="Q829" s="7"/>
    </row>
    <row r="830" ht="13.5" customHeight="1">
      <c r="A830" s="7"/>
      <c r="B830" s="7"/>
      <c r="C830" s="7"/>
      <c r="D830" s="7"/>
      <c r="E830" s="7"/>
      <c r="F830" s="7"/>
      <c r="G830" s="7"/>
      <c r="H830" s="7"/>
      <c r="I830" s="7"/>
      <c r="J830" s="7"/>
      <c r="K830" s="7"/>
      <c r="L830" s="7"/>
      <c r="M830" s="7"/>
      <c r="N830" s="7"/>
      <c r="O830" s="7"/>
      <c r="P830" s="7"/>
      <c r="Q830" s="7"/>
    </row>
    <row r="831" ht="13.5" customHeight="1">
      <c r="A831" s="7"/>
      <c r="B831" s="7"/>
      <c r="C831" s="7"/>
      <c r="D831" s="7"/>
      <c r="E831" s="7"/>
      <c r="F831" s="7"/>
      <c r="G831" s="7"/>
      <c r="H831" s="7"/>
      <c r="I831" s="7"/>
      <c r="J831" s="7"/>
      <c r="K831" s="7"/>
      <c r="L831" s="7"/>
      <c r="M831" s="7"/>
      <c r="N831" s="7"/>
      <c r="O831" s="7"/>
      <c r="P831" s="7"/>
      <c r="Q831" s="7"/>
    </row>
    <row r="832" ht="13.5" customHeight="1">
      <c r="A832" s="7"/>
      <c r="B832" s="7"/>
      <c r="C832" s="7"/>
      <c r="D832" s="7"/>
      <c r="E832" s="7"/>
      <c r="F832" s="7"/>
      <c r="G832" s="7"/>
      <c r="H832" s="7"/>
      <c r="I832" s="7"/>
      <c r="J832" s="7"/>
      <c r="K832" s="7"/>
      <c r="L832" s="7"/>
      <c r="M832" s="7"/>
      <c r="N832" s="7"/>
      <c r="O832" s="7"/>
      <c r="P832" s="7"/>
      <c r="Q832" s="7"/>
    </row>
    <row r="833" ht="13.5" customHeight="1">
      <c r="A833" s="7"/>
      <c r="B833" s="7"/>
      <c r="C833" s="7"/>
      <c r="D833" s="7"/>
      <c r="E833" s="7"/>
      <c r="F833" s="7"/>
      <c r="G833" s="7"/>
      <c r="H833" s="7"/>
      <c r="I833" s="7"/>
      <c r="J833" s="7"/>
      <c r="K833" s="7"/>
      <c r="L833" s="7"/>
      <c r="M833" s="7"/>
      <c r="N833" s="7"/>
      <c r="O833" s="7"/>
      <c r="P833" s="7"/>
      <c r="Q833" s="7"/>
    </row>
    <row r="834" ht="13.5" customHeight="1">
      <c r="A834" s="7"/>
      <c r="B834" s="7"/>
      <c r="C834" s="7"/>
      <c r="D834" s="7"/>
      <c r="E834" s="7"/>
      <c r="F834" s="7"/>
      <c r="G834" s="7"/>
      <c r="H834" s="7"/>
      <c r="I834" s="7"/>
      <c r="J834" s="7"/>
      <c r="K834" s="7"/>
      <c r="L834" s="7"/>
      <c r="M834" s="7"/>
      <c r="N834" s="7"/>
      <c r="O834" s="7"/>
      <c r="P834" s="7"/>
      <c r="Q834" s="7"/>
    </row>
    <row r="835" ht="13.5" customHeight="1">
      <c r="A835" s="7"/>
      <c r="B835" s="7"/>
      <c r="C835" s="7"/>
      <c r="D835" s="7"/>
      <c r="E835" s="7"/>
      <c r="F835" s="7"/>
      <c r="G835" s="7"/>
      <c r="H835" s="7"/>
      <c r="I835" s="7"/>
      <c r="J835" s="7"/>
      <c r="K835" s="7"/>
      <c r="L835" s="7"/>
      <c r="M835" s="7"/>
      <c r="N835" s="7"/>
      <c r="O835" s="7"/>
      <c r="P835" s="7"/>
      <c r="Q835" s="7"/>
    </row>
    <row r="836" ht="13.5" customHeight="1">
      <c r="A836" s="7"/>
      <c r="B836" s="7"/>
      <c r="C836" s="7"/>
      <c r="D836" s="7"/>
      <c r="E836" s="7"/>
      <c r="F836" s="7"/>
      <c r="G836" s="7"/>
      <c r="H836" s="7"/>
      <c r="I836" s="7"/>
      <c r="J836" s="7"/>
      <c r="K836" s="7"/>
      <c r="L836" s="7"/>
      <c r="M836" s="7"/>
      <c r="N836" s="7"/>
      <c r="O836" s="7"/>
      <c r="P836" s="7"/>
      <c r="Q836" s="7"/>
    </row>
    <row r="837" ht="13.5" customHeight="1">
      <c r="A837" s="7"/>
      <c r="B837" s="7"/>
      <c r="C837" s="7"/>
      <c r="D837" s="7"/>
      <c r="E837" s="7"/>
      <c r="F837" s="7"/>
      <c r="G837" s="7"/>
      <c r="H837" s="7"/>
      <c r="I837" s="7"/>
      <c r="J837" s="7"/>
      <c r="K837" s="7"/>
      <c r="L837" s="7"/>
      <c r="M837" s="7"/>
      <c r="N837" s="7"/>
      <c r="O837" s="7"/>
      <c r="P837" s="7"/>
      <c r="Q837" s="7"/>
    </row>
    <row r="838" ht="13.5" customHeight="1">
      <c r="A838" s="7"/>
      <c r="B838" s="7"/>
      <c r="C838" s="7"/>
      <c r="D838" s="7"/>
      <c r="E838" s="7"/>
      <c r="F838" s="7"/>
      <c r="G838" s="7"/>
      <c r="H838" s="7"/>
      <c r="I838" s="7"/>
      <c r="J838" s="7"/>
      <c r="K838" s="7"/>
      <c r="L838" s="7"/>
      <c r="M838" s="7"/>
      <c r="N838" s="7"/>
      <c r="O838" s="7"/>
      <c r="P838" s="7"/>
      <c r="Q838" s="7"/>
    </row>
    <row r="839" ht="13.5" customHeight="1">
      <c r="A839" s="7"/>
      <c r="B839" s="7"/>
      <c r="C839" s="7"/>
      <c r="D839" s="7"/>
      <c r="E839" s="7"/>
      <c r="F839" s="7"/>
      <c r="G839" s="7"/>
      <c r="H839" s="7"/>
      <c r="I839" s="7"/>
      <c r="J839" s="7"/>
      <c r="K839" s="7"/>
      <c r="L839" s="7"/>
      <c r="M839" s="7"/>
      <c r="N839" s="7"/>
      <c r="O839" s="7"/>
      <c r="P839" s="7"/>
      <c r="Q839" s="7"/>
    </row>
    <row r="840" ht="13.5" customHeight="1">
      <c r="A840" s="7"/>
      <c r="B840" s="7"/>
      <c r="C840" s="7"/>
      <c r="D840" s="7"/>
      <c r="E840" s="7"/>
      <c r="F840" s="7"/>
      <c r="G840" s="7"/>
      <c r="H840" s="7"/>
      <c r="I840" s="7"/>
      <c r="J840" s="7"/>
      <c r="K840" s="7"/>
      <c r="L840" s="7"/>
      <c r="M840" s="7"/>
      <c r="N840" s="7"/>
      <c r="O840" s="7"/>
      <c r="P840" s="7"/>
      <c r="Q840" s="7"/>
    </row>
    <row r="841" ht="13.5" customHeight="1">
      <c r="A841" s="7"/>
      <c r="B841" s="7"/>
      <c r="C841" s="7"/>
      <c r="D841" s="7"/>
      <c r="E841" s="7"/>
      <c r="F841" s="7"/>
      <c r="G841" s="7"/>
      <c r="H841" s="7"/>
      <c r="I841" s="7"/>
      <c r="J841" s="7"/>
      <c r="K841" s="7"/>
      <c r="L841" s="7"/>
      <c r="M841" s="7"/>
      <c r="N841" s="7"/>
      <c r="O841" s="7"/>
      <c r="P841" s="7"/>
      <c r="Q841" s="7"/>
    </row>
    <row r="842" ht="13.5" customHeight="1">
      <c r="A842" s="7"/>
      <c r="B842" s="7"/>
      <c r="C842" s="7"/>
      <c r="D842" s="7"/>
      <c r="E842" s="7"/>
      <c r="F842" s="7"/>
      <c r="G842" s="7"/>
      <c r="H842" s="7"/>
      <c r="I842" s="7"/>
      <c r="J842" s="7"/>
      <c r="K842" s="7"/>
      <c r="L842" s="7"/>
      <c r="M842" s="7"/>
      <c r="N842" s="7"/>
      <c r="O842" s="7"/>
      <c r="P842" s="7"/>
      <c r="Q842" s="7"/>
    </row>
    <row r="843" ht="13.5" customHeight="1">
      <c r="A843" s="7"/>
      <c r="B843" s="7"/>
      <c r="C843" s="7"/>
      <c r="D843" s="7"/>
      <c r="E843" s="7"/>
      <c r="F843" s="7"/>
      <c r="G843" s="7"/>
      <c r="H843" s="7"/>
      <c r="I843" s="7"/>
      <c r="J843" s="7"/>
      <c r="K843" s="7"/>
      <c r="L843" s="7"/>
      <c r="M843" s="7"/>
      <c r="N843" s="7"/>
      <c r="O843" s="7"/>
      <c r="P843" s="7"/>
      <c r="Q843" s="7"/>
    </row>
    <row r="844" ht="13.5" customHeight="1">
      <c r="A844" s="7"/>
      <c r="B844" s="7"/>
      <c r="C844" s="7"/>
      <c r="D844" s="7"/>
      <c r="E844" s="7"/>
      <c r="F844" s="7"/>
      <c r="G844" s="7"/>
      <c r="H844" s="7"/>
      <c r="I844" s="7"/>
      <c r="J844" s="7"/>
      <c r="K844" s="7"/>
      <c r="L844" s="7"/>
      <c r="M844" s="7"/>
      <c r="N844" s="7"/>
      <c r="O844" s="7"/>
      <c r="P844" s="7"/>
      <c r="Q844" s="7"/>
    </row>
    <row r="845" ht="13.5" customHeight="1">
      <c r="A845" s="7"/>
      <c r="B845" s="7"/>
      <c r="C845" s="7"/>
      <c r="D845" s="7"/>
      <c r="E845" s="7"/>
      <c r="F845" s="7"/>
      <c r="G845" s="7"/>
      <c r="H845" s="7"/>
      <c r="I845" s="7"/>
      <c r="J845" s="7"/>
      <c r="K845" s="7"/>
      <c r="L845" s="7"/>
      <c r="M845" s="7"/>
      <c r="N845" s="7"/>
      <c r="O845" s="7"/>
      <c r="P845" s="7"/>
      <c r="Q845" s="7"/>
    </row>
    <row r="846" ht="13.5" customHeight="1">
      <c r="A846" s="7"/>
      <c r="B846" s="7"/>
      <c r="C846" s="7"/>
      <c r="D846" s="7"/>
      <c r="E846" s="7"/>
      <c r="F846" s="7"/>
      <c r="G846" s="7"/>
      <c r="H846" s="7"/>
      <c r="I846" s="7"/>
      <c r="J846" s="7"/>
      <c r="K846" s="7"/>
      <c r="L846" s="7"/>
      <c r="M846" s="7"/>
      <c r="N846" s="7"/>
      <c r="O846" s="7"/>
      <c r="P846" s="7"/>
      <c r="Q846" s="7"/>
    </row>
    <row r="847" ht="13.5" customHeight="1">
      <c r="A847" s="7"/>
      <c r="B847" s="7"/>
      <c r="C847" s="7"/>
      <c r="D847" s="7"/>
      <c r="E847" s="7"/>
      <c r="F847" s="7"/>
      <c r="G847" s="7"/>
      <c r="H847" s="7"/>
      <c r="I847" s="7"/>
      <c r="J847" s="7"/>
      <c r="K847" s="7"/>
      <c r="L847" s="7"/>
      <c r="M847" s="7"/>
      <c r="N847" s="7"/>
      <c r="O847" s="7"/>
      <c r="P847" s="7"/>
      <c r="Q847" s="7"/>
    </row>
    <row r="848" ht="13.5" customHeight="1">
      <c r="A848" s="7"/>
      <c r="B848" s="7"/>
      <c r="C848" s="7"/>
      <c r="D848" s="7"/>
      <c r="E848" s="7"/>
      <c r="F848" s="7"/>
      <c r="G848" s="7"/>
      <c r="H848" s="7"/>
      <c r="I848" s="7"/>
      <c r="J848" s="7"/>
      <c r="K848" s="7"/>
      <c r="L848" s="7"/>
      <c r="M848" s="7"/>
      <c r="N848" s="7"/>
      <c r="O848" s="7"/>
      <c r="P848" s="7"/>
      <c r="Q848" s="7"/>
    </row>
    <row r="849" ht="13.5" customHeight="1">
      <c r="A849" s="7"/>
      <c r="B849" s="7"/>
      <c r="C849" s="7"/>
      <c r="D849" s="7"/>
      <c r="E849" s="7"/>
      <c r="F849" s="7"/>
      <c r="G849" s="7"/>
      <c r="H849" s="7"/>
      <c r="I849" s="7"/>
      <c r="J849" s="7"/>
      <c r="K849" s="7"/>
      <c r="L849" s="7"/>
      <c r="M849" s="7"/>
      <c r="N849" s="7"/>
      <c r="O849" s="7"/>
      <c r="P849" s="7"/>
      <c r="Q849" s="7"/>
    </row>
    <row r="850" ht="13.5" customHeight="1">
      <c r="A850" s="7"/>
      <c r="B850" s="7"/>
      <c r="C850" s="7"/>
      <c r="D850" s="7"/>
      <c r="E850" s="7"/>
      <c r="F850" s="7"/>
      <c r="G850" s="7"/>
      <c r="H850" s="7"/>
      <c r="I850" s="7"/>
      <c r="J850" s="7"/>
      <c r="K850" s="7"/>
      <c r="L850" s="7"/>
      <c r="M850" s="7"/>
      <c r="N850" s="7"/>
      <c r="O850" s="7"/>
      <c r="P850" s="7"/>
      <c r="Q850" s="7"/>
    </row>
    <row r="851" ht="13.5" customHeight="1">
      <c r="A851" s="7"/>
      <c r="B851" s="7"/>
      <c r="C851" s="7"/>
      <c r="D851" s="7"/>
      <c r="E851" s="7"/>
      <c r="F851" s="7"/>
      <c r="G851" s="7"/>
      <c r="H851" s="7"/>
      <c r="I851" s="7"/>
      <c r="J851" s="7"/>
      <c r="K851" s="7"/>
      <c r="L851" s="7"/>
      <c r="M851" s="7"/>
      <c r="N851" s="7"/>
      <c r="O851" s="7"/>
      <c r="P851" s="7"/>
      <c r="Q851" s="7"/>
    </row>
    <row r="852" ht="13.5" customHeight="1">
      <c r="A852" s="7"/>
      <c r="B852" s="7"/>
      <c r="C852" s="7"/>
      <c r="D852" s="7"/>
      <c r="E852" s="7"/>
      <c r="F852" s="7"/>
      <c r="G852" s="7"/>
      <c r="H852" s="7"/>
      <c r="I852" s="7"/>
      <c r="J852" s="7"/>
      <c r="K852" s="7"/>
      <c r="L852" s="7"/>
      <c r="M852" s="7"/>
      <c r="N852" s="7"/>
      <c r="O852" s="7"/>
      <c r="P852" s="7"/>
      <c r="Q852" s="7"/>
    </row>
    <row r="853" ht="13.5" customHeight="1">
      <c r="A853" s="7"/>
      <c r="B853" s="7"/>
      <c r="C853" s="7"/>
      <c r="D853" s="7"/>
      <c r="E853" s="7"/>
      <c r="F853" s="7"/>
      <c r="G853" s="7"/>
      <c r="H853" s="7"/>
      <c r="I853" s="7"/>
      <c r="J853" s="7"/>
      <c r="K853" s="7"/>
      <c r="L853" s="7"/>
      <c r="M853" s="7"/>
      <c r="N853" s="7"/>
      <c r="O853" s="7"/>
      <c r="P853" s="7"/>
      <c r="Q853" s="7"/>
    </row>
    <row r="854" ht="13.5" customHeight="1">
      <c r="A854" s="7"/>
      <c r="B854" s="7"/>
      <c r="C854" s="7"/>
      <c r="D854" s="7"/>
      <c r="E854" s="7"/>
      <c r="F854" s="7"/>
      <c r="G854" s="7"/>
      <c r="H854" s="7"/>
      <c r="I854" s="7"/>
      <c r="J854" s="7"/>
      <c r="K854" s="7"/>
      <c r="L854" s="7"/>
      <c r="M854" s="7"/>
      <c r="N854" s="7"/>
      <c r="O854" s="7"/>
      <c r="P854" s="7"/>
      <c r="Q854" s="7"/>
    </row>
    <row r="855" ht="13.5" customHeight="1">
      <c r="A855" s="7"/>
      <c r="B855" s="7"/>
      <c r="C855" s="7"/>
      <c r="D855" s="7"/>
      <c r="E855" s="7"/>
      <c r="F855" s="7"/>
      <c r="G855" s="7"/>
      <c r="H855" s="7"/>
      <c r="I855" s="7"/>
      <c r="J855" s="7"/>
      <c r="K855" s="7"/>
      <c r="L855" s="7"/>
      <c r="M855" s="7"/>
      <c r="N855" s="7"/>
      <c r="O855" s="7"/>
      <c r="P855" s="7"/>
      <c r="Q855" s="7"/>
    </row>
    <row r="856" ht="13.5" customHeight="1">
      <c r="A856" s="7"/>
      <c r="B856" s="7"/>
      <c r="C856" s="7"/>
      <c r="D856" s="7"/>
      <c r="E856" s="7"/>
      <c r="F856" s="7"/>
      <c r="G856" s="7"/>
      <c r="H856" s="7"/>
      <c r="I856" s="7"/>
      <c r="J856" s="7"/>
      <c r="K856" s="7"/>
      <c r="L856" s="7"/>
      <c r="M856" s="7"/>
      <c r="N856" s="7"/>
      <c r="O856" s="7"/>
      <c r="P856" s="7"/>
      <c r="Q856" s="7"/>
    </row>
    <row r="857" ht="13.5" customHeight="1">
      <c r="A857" s="7"/>
      <c r="B857" s="7"/>
      <c r="C857" s="7"/>
      <c r="D857" s="7"/>
      <c r="E857" s="7"/>
      <c r="F857" s="7"/>
      <c r="G857" s="7"/>
      <c r="H857" s="7"/>
      <c r="I857" s="7"/>
      <c r="J857" s="7"/>
      <c r="K857" s="7"/>
      <c r="L857" s="7"/>
      <c r="M857" s="7"/>
      <c r="N857" s="7"/>
      <c r="O857" s="7"/>
      <c r="P857" s="7"/>
      <c r="Q857" s="7"/>
    </row>
    <row r="858" ht="13.5" customHeight="1">
      <c r="A858" s="7"/>
      <c r="B858" s="7"/>
      <c r="C858" s="7"/>
      <c r="D858" s="7"/>
      <c r="E858" s="7"/>
      <c r="F858" s="7"/>
      <c r="G858" s="7"/>
      <c r="H858" s="7"/>
      <c r="I858" s="7"/>
      <c r="J858" s="7"/>
      <c r="K858" s="7"/>
      <c r="L858" s="7"/>
      <c r="M858" s="7"/>
      <c r="N858" s="7"/>
      <c r="O858" s="7"/>
      <c r="P858" s="7"/>
      <c r="Q858" s="7"/>
    </row>
    <row r="859" ht="13.5" customHeight="1">
      <c r="A859" s="7"/>
      <c r="B859" s="7"/>
      <c r="C859" s="7"/>
      <c r="D859" s="7"/>
      <c r="E859" s="7"/>
      <c r="F859" s="7"/>
      <c r="G859" s="7"/>
      <c r="H859" s="7"/>
      <c r="I859" s="7"/>
      <c r="J859" s="7"/>
      <c r="K859" s="7"/>
      <c r="L859" s="7"/>
      <c r="M859" s="7"/>
      <c r="N859" s="7"/>
      <c r="O859" s="7"/>
      <c r="P859" s="7"/>
      <c r="Q859" s="7"/>
    </row>
    <row r="860" ht="13.5" customHeight="1">
      <c r="A860" s="7"/>
      <c r="B860" s="7"/>
      <c r="C860" s="7"/>
      <c r="D860" s="7"/>
      <c r="E860" s="7"/>
      <c r="F860" s="7"/>
      <c r="G860" s="7"/>
      <c r="H860" s="7"/>
      <c r="I860" s="7"/>
      <c r="J860" s="7"/>
      <c r="K860" s="7"/>
      <c r="L860" s="7"/>
      <c r="M860" s="7"/>
      <c r="N860" s="7"/>
      <c r="O860" s="7"/>
      <c r="P860" s="7"/>
      <c r="Q860" s="7"/>
    </row>
    <row r="861" ht="13.5" customHeight="1">
      <c r="A861" s="7"/>
      <c r="B861" s="7"/>
      <c r="C861" s="7"/>
      <c r="D861" s="7"/>
      <c r="E861" s="7"/>
      <c r="F861" s="7"/>
      <c r="G861" s="7"/>
      <c r="H861" s="7"/>
      <c r="I861" s="7"/>
      <c r="J861" s="7"/>
      <c r="K861" s="7"/>
      <c r="L861" s="7"/>
      <c r="M861" s="7"/>
      <c r="N861" s="7"/>
      <c r="O861" s="7"/>
      <c r="P861" s="7"/>
      <c r="Q861" s="7"/>
    </row>
    <row r="862" ht="13.5" customHeight="1">
      <c r="A862" s="7"/>
      <c r="B862" s="7"/>
      <c r="C862" s="7"/>
      <c r="D862" s="7"/>
      <c r="E862" s="7"/>
      <c r="F862" s="7"/>
      <c r="G862" s="7"/>
      <c r="H862" s="7"/>
      <c r="I862" s="7"/>
      <c r="J862" s="7"/>
      <c r="K862" s="7"/>
      <c r="L862" s="7"/>
      <c r="M862" s="7"/>
      <c r="N862" s="7"/>
      <c r="O862" s="7"/>
      <c r="P862" s="7"/>
      <c r="Q862" s="7"/>
    </row>
    <row r="863" ht="13.5" customHeight="1">
      <c r="A863" s="7"/>
      <c r="B863" s="7"/>
      <c r="C863" s="7"/>
      <c r="D863" s="7"/>
      <c r="E863" s="7"/>
      <c r="F863" s="7"/>
      <c r="G863" s="7"/>
      <c r="H863" s="7"/>
      <c r="I863" s="7"/>
      <c r="J863" s="7"/>
      <c r="K863" s="7"/>
      <c r="L863" s="7"/>
      <c r="M863" s="7"/>
      <c r="N863" s="7"/>
      <c r="O863" s="7"/>
      <c r="P863" s="7"/>
      <c r="Q863" s="7"/>
    </row>
    <row r="864" ht="13.5" customHeight="1">
      <c r="A864" s="7"/>
      <c r="B864" s="7"/>
      <c r="C864" s="7"/>
      <c r="D864" s="7"/>
      <c r="E864" s="7"/>
      <c r="F864" s="7"/>
      <c r="G864" s="7"/>
      <c r="H864" s="7"/>
      <c r="I864" s="7"/>
      <c r="J864" s="7"/>
      <c r="K864" s="7"/>
      <c r="L864" s="7"/>
      <c r="M864" s="7"/>
      <c r="N864" s="7"/>
      <c r="O864" s="7"/>
      <c r="P864" s="7"/>
      <c r="Q864" s="7"/>
    </row>
    <row r="865" ht="13.5" customHeight="1">
      <c r="A865" s="7"/>
      <c r="B865" s="7"/>
      <c r="C865" s="7"/>
      <c r="D865" s="7"/>
      <c r="E865" s="7"/>
      <c r="F865" s="7"/>
      <c r="G865" s="7"/>
      <c r="H865" s="7"/>
      <c r="I865" s="7"/>
      <c r="J865" s="7"/>
      <c r="K865" s="7"/>
      <c r="L865" s="7"/>
      <c r="M865" s="7"/>
      <c r="N865" s="7"/>
      <c r="O865" s="7"/>
      <c r="P865" s="7"/>
      <c r="Q865" s="7"/>
    </row>
    <row r="866" ht="13.5" customHeight="1">
      <c r="A866" s="7"/>
      <c r="B866" s="7"/>
      <c r="C866" s="7"/>
      <c r="D866" s="7"/>
      <c r="E866" s="7"/>
      <c r="F866" s="7"/>
      <c r="G866" s="7"/>
      <c r="H866" s="7"/>
      <c r="I866" s="7"/>
      <c r="J866" s="7"/>
      <c r="K866" s="7"/>
      <c r="L866" s="7"/>
      <c r="M866" s="7"/>
      <c r="N866" s="7"/>
      <c r="O866" s="7"/>
      <c r="P866" s="7"/>
      <c r="Q866" s="7"/>
    </row>
    <row r="867" ht="13.5" customHeight="1">
      <c r="A867" s="7"/>
      <c r="B867" s="7"/>
      <c r="C867" s="7"/>
      <c r="D867" s="7"/>
      <c r="E867" s="7"/>
      <c r="F867" s="7"/>
      <c r="G867" s="7"/>
      <c r="H867" s="7"/>
      <c r="I867" s="7"/>
      <c r="J867" s="7"/>
      <c r="K867" s="7"/>
      <c r="L867" s="7"/>
      <c r="M867" s="7"/>
      <c r="N867" s="7"/>
      <c r="O867" s="7"/>
      <c r="P867" s="7"/>
      <c r="Q867" s="7"/>
    </row>
    <row r="868" ht="13.5" customHeight="1">
      <c r="A868" s="7"/>
      <c r="B868" s="7"/>
      <c r="C868" s="7"/>
      <c r="D868" s="7"/>
      <c r="E868" s="7"/>
      <c r="F868" s="7"/>
      <c r="G868" s="7"/>
      <c r="H868" s="7"/>
      <c r="I868" s="7"/>
      <c r="J868" s="7"/>
      <c r="K868" s="7"/>
      <c r="L868" s="7"/>
      <c r="M868" s="7"/>
      <c r="N868" s="7"/>
      <c r="O868" s="7"/>
      <c r="P868" s="7"/>
      <c r="Q868" s="7"/>
    </row>
    <row r="869" ht="13.5" customHeight="1">
      <c r="A869" s="7"/>
      <c r="B869" s="7"/>
      <c r="C869" s="7"/>
      <c r="D869" s="7"/>
      <c r="E869" s="7"/>
      <c r="F869" s="7"/>
      <c r="G869" s="7"/>
      <c r="H869" s="7"/>
      <c r="I869" s="7"/>
      <c r="J869" s="7"/>
      <c r="K869" s="7"/>
      <c r="L869" s="7"/>
      <c r="M869" s="7"/>
      <c r="N869" s="7"/>
      <c r="O869" s="7"/>
      <c r="P869" s="7"/>
      <c r="Q869" s="7"/>
    </row>
    <row r="870" ht="13.5" customHeight="1">
      <c r="A870" s="7"/>
      <c r="B870" s="7"/>
      <c r="C870" s="7"/>
      <c r="D870" s="7"/>
      <c r="E870" s="7"/>
      <c r="F870" s="7"/>
      <c r="G870" s="7"/>
      <c r="H870" s="7"/>
      <c r="I870" s="7"/>
      <c r="J870" s="7"/>
      <c r="K870" s="7"/>
      <c r="L870" s="7"/>
      <c r="M870" s="7"/>
      <c r="N870" s="7"/>
      <c r="O870" s="7"/>
      <c r="P870" s="7"/>
      <c r="Q870" s="7"/>
    </row>
    <row r="871" ht="13.5" customHeight="1">
      <c r="A871" s="7"/>
      <c r="B871" s="7"/>
      <c r="C871" s="7"/>
      <c r="D871" s="7"/>
      <c r="E871" s="7"/>
      <c r="F871" s="7"/>
      <c r="G871" s="7"/>
      <c r="H871" s="7"/>
      <c r="I871" s="7"/>
      <c r="J871" s="7"/>
      <c r="K871" s="7"/>
      <c r="L871" s="7"/>
      <c r="M871" s="7"/>
      <c r="N871" s="7"/>
      <c r="O871" s="7"/>
      <c r="P871" s="7"/>
      <c r="Q871" s="7"/>
    </row>
    <row r="872" ht="13.5" customHeight="1">
      <c r="A872" s="7"/>
      <c r="B872" s="7"/>
      <c r="C872" s="7"/>
      <c r="D872" s="7"/>
      <c r="E872" s="7"/>
      <c r="F872" s="7"/>
      <c r="G872" s="7"/>
      <c r="H872" s="7"/>
      <c r="I872" s="7"/>
      <c r="J872" s="7"/>
      <c r="K872" s="7"/>
      <c r="L872" s="7"/>
      <c r="M872" s="7"/>
      <c r="N872" s="7"/>
      <c r="O872" s="7"/>
      <c r="P872" s="7"/>
      <c r="Q872" s="7"/>
    </row>
    <row r="873" ht="13.5" customHeight="1">
      <c r="A873" s="7"/>
      <c r="B873" s="7"/>
      <c r="C873" s="7"/>
      <c r="D873" s="7"/>
      <c r="E873" s="7"/>
      <c r="F873" s="7"/>
      <c r="G873" s="7"/>
      <c r="H873" s="7"/>
      <c r="I873" s="7"/>
      <c r="J873" s="7"/>
      <c r="K873" s="7"/>
      <c r="L873" s="7"/>
      <c r="M873" s="7"/>
      <c r="N873" s="7"/>
      <c r="O873" s="7"/>
      <c r="P873" s="7"/>
      <c r="Q873" s="7"/>
    </row>
    <row r="874" ht="13.5" customHeight="1">
      <c r="A874" s="7"/>
      <c r="B874" s="7"/>
      <c r="C874" s="7"/>
      <c r="D874" s="7"/>
      <c r="E874" s="7"/>
      <c r="F874" s="7"/>
      <c r="G874" s="7"/>
      <c r="H874" s="7"/>
      <c r="I874" s="7"/>
      <c r="J874" s="7"/>
      <c r="K874" s="7"/>
      <c r="L874" s="7"/>
      <c r="M874" s="7"/>
      <c r="N874" s="7"/>
      <c r="O874" s="7"/>
      <c r="P874" s="7"/>
      <c r="Q874" s="7"/>
    </row>
    <row r="875" ht="13.5" customHeight="1">
      <c r="A875" s="7"/>
      <c r="B875" s="7"/>
      <c r="C875" s="7"/>
      <c r="D875" s="7"/>
      <c r="E875" s="7"/>
      <c r="F875" s="7"/>
      <c r="G875" s="7"/>
      <c r="H875" s="7"/>
      <c r="I875" s="7"/>
      <c r="J875" s="7"/>
      <c r="K875" s="7"/>
      <c r="L875" s="7"/>
      <c r="M875" s="7"/>
      <c r="N875" s="7"/>
      <c r="O875" s="7"/>
      <c r="P875" s="7"/>
      <c r="Q875" s="7"/>
    </row>
    <row r="876" ht="13.5" customHeight="1">
      <c r="A876" s="7"/>
      <c r="B876" s="7"/>
      <c r="C876" s="7"/>
      <c r="D876" s="7"/>
      <c r="E876" s="7"/>
      <c r="F876" s="7"/>
      <c r="G876" s="7"/>
      <c r="H876" s="7"/>
      <c r="I876" s="7"/>
      <c r="J876" s="7"/>
      <c r="K876" s="7"/>
      <c r="L876" s="7"/>
      <c r="M876" s="7"/>
      <c r="N876" s="7"/>
      <c r="O876" s="7"/>
      <c r="P876" s="7"/>
      <c r="Q876" s="7"/>
    </row>
    <row r="877" ht="13.5" customHeight="1">
      <c r="A877" s="7"/>
      <c r="B877" s="7"/>
      <c r="C877" s="7"/>
      <c r="D877" s="7"/>
      <c r="E877" s="7"/>
      <c r="F877" s="7"/>
      <c r="G877" s="7"/>
      <c r="H877" s="7"/>
      <c r="I877" s="7"/>
      <c r="J877" s="7"/>
      <c r="K877" s="7"/>
      <c r="L877" s="7"/>
      <c r="M877" s="7"/>
      <c r="N877" s="7"/>
      <c r="O877" s="7"/>
      <c r="P877" s="7"/>
      <c r="Q877" s="7"/>
    </row>
    <row r="878" ht="13.5" customHeight="1">
      <c r="A878" s="7"/>
      <c r="B878" s="7"/>
      <c r="C878" s="7"/>
      <c r="D878" s="7"/>
      <c r="E878" s="7"/>
      <c r="F878" s="7"/>
      <c r="G878" s="7"/>
      <c r="H878" s="7"/>
      <c r="I878" s="7"/>
      <c r="J878" s="7"/>
      <c r="K878" s="7"/>
      <c r="L878" s="7"/>
      <c r="M878" s="7"/>
      <c r="N878" s="7"/>
      <c r="O878" s="7"/>
      <c r="P878" s="7"/>
      <c r="Q878" s="7"/>
    </row>
    <row r="879" ht="13.5" customHeight="1">
      <c r="A879" s="7"/>
      <c r="B879" s="7"/>
      <c r="C879" s="7"/>
      <c r="D879" s="7"/>
      <c r="E879" s="7"/>
      <c r="F879" s="7"/>
      <c r="G879" s="7"/>
      <c r="H879" s="7"/>
      <c r="I879" s="7"/>
      <c r="J879" s="7"/>
      <c r="K879" s="7"/>
      <c r="L879" s="7"/>
      <c r="M879" s="7"/>
      <c r="N879" s="7"/>
      <c r="O879" s="7"/>
      <c r="P879" s="7"/>
      <c r="Q879" s="7"/>
    </row>
    <row r="880" ht="13.5" customHeight="1">
      <c r="A880" s="7"/>
      <c r="B880" s="7"/>
      <c r="C880" s="7"/>
      <c r="D880" s="7"/>
      <c r="E880" s="7"/>
      <c r="F880" s="7"/>
      <c r="G880" s="7"/>
      <c r="H880" s="7"/>
      <c r="I880" s="7"/>
      <c r="J880" s="7"/>
      <c r="K880" s="7"/>
      <c r="L880" s="7"/>
      <c r="M880" s="7"/>
      <c r="N880" s="7"/>
      <c r="O880" s="7"/>
      <c r="P880" s="7"/>
      <c r="Q880" s="7"/>
    </row>
    <row r="881" ht="13.5" customHeight="1">
      <c r="A881" s="7"/>
      <c r="B881" s="7"/>
      <c r="C881" s="7"/>
      <c r="D881" s="7"/>
      <c r="E881" s="7"/>
      <c r="F881" s="7"/>
      <c r="G881" s="7"/>
      <c r="H881" s="7"/>
      <c r="I881" s="7"/>
      <c r="J881" s="7"/>
      <c r="K881" s="7"/>
      <c r="L881" s="7"/>
      <c r="M881" s="7"/>
      <c r="N881" s="7"/>
      <c r="O881" s="7"/>
      <c r="P881" s="7"/>
      <c r="Q881" s="7"/>
    </row>
    <row r="882" ht="13.5" customHeight="1">
      <c r="A882" s="7"/>
      <c r="B882" s="7"/>
      <c r="C882" s="7"/>
      <c r="D882" s="7"/>
      <c r="E882" s="7"/>
      <c r="F882" s="7"/>
      <c r="G882" s="7"/>
      <c r="H882" s="7"/>
      <c r="I882" s="7"/>
      <c r="J882" s="7"/>
      <c r="K882" s="7"/>
      <c r="L882" s="7"/>
      <c r="M882" s="7"/>
      <c r="N882" s="7"/>
      <c r="O882" s="7"/>
      <c r="P882" s="7"/>
      <c r="Q882" s="7"/>
    </row>
    <row r="883" ht="13.5" customHeight="1">
      <c r="A883" s="7"/>
      <c r="B883" s="7"/>
      <c r="C883" s="7"/>
      <c r="D883" s="7"/>
      <c r="E883" s="7"/>
      <c r="F883" s="7"/>
      <c r="G883" s="7"/>
      <c r="H883" s="7"/>
      <c r="I883" s="7"/>
      <c r="J883" s="7"/>
      <c r="K883" s="7"/>
      <c r="L883" s="7"/>
      <c r="M883" s="7"/>
      <c r="N883" s="7"/>
      <c r="O883" s="7"/>
      <c r="P883" s="7"/>
      <c r="Q883" s="7"/>
    </row>
    <row r="884" ht="13.5" customHeight="1">
      <c r="A884" s="7"/>
      <c r="B884" s="7"/>
      <c r="C884" s="7"/>
      <c r="D884" s="7"/>
      <c r="E884" s="7"/>
      <c r="F884" s="7"/>
      <c r="G884" s="7"/>
      <c r="H884" s="7"/>
      <c r="I884" s="7"/>
      <c r="J884" s="7"/>
      <c r="K884" s="7"/>
      <c r="L884" s="7"/>
      <c r="M884" s="7"/>
      <c r="N884" s="7"/>
      <c r="O884" s="7"/>
      <c r="P884" s="7"/>
      <c r="Q884" s="7"/>
    </row>
    <row r="885" ht="13.5" customHeight="1">
      <c r="A885" s="7"/>
      <c r="B885" s="7"/>
      <c r="C885" s="7"/>
      <c r="D885" s="7"/>
      <c r="E885" s="7"/>
      <c r="F885" s="7"/>
      <c r="G885" s="7"/>
      <c r="H885" s="7"/>
      <c r="I885" s="7"/>
      <c r="J885" s="7"/>
      <c r="K885" s="7"/>
      <c r="L885" s="7"/>
      <c r="M885" s="7"/>
      <c r="N885" s="7"/>
      <c r="O885" s="7"/>
      <c r="P885" s="7"/>
      <c r="Q885" s="7"/>
    </row>
    <row r="886" ht="13.5" customHeight="1">
      <c r="A886" s="7"/>
      <c r="B886" s="7"/>
      <c r="C886" s="7"/>
      <c r="D886" s="7"/>
      <c r="E886" s="7"/>
      <c r="F886" s="7"/>
      <c r="G886" s="7"/>
      <c r="H886" s="7"/>
      <c r="I886" s="7"/>
      <c r="J886" s="7"/>
      <c r="K886" s="7"/>
      <c r="L886" s="7"/>
      <c r="M886" s="7"/>
      <c r="N886" s="7"/>
      <c r="O886" s="7"/>
      <c r="P886" s="7"/>
      <c r="Q886" s="7"/>
    </row>
    <row r="887" ht="13.5" customHeight="1">
      <c r="A887" s="7"/>
      <c r="B887" s="7"/>
      <c r="C887" s="7"/>
      <c r="D887" s="7"/>
      <c r="E887" s="7"/>
      <c r="F887" s="7"/>
      <c r="G887" s="7"/>
      <c r="H887" s="7"/>
      <c r="I887" s="7"/>
      <c r="J887" s="7"/>
      <c r="K887" s="7"/>
      <c r="L887" s="7"/>
      <c r="M887" s="7"/>
      <c r="N887" s="7"/>
      <c r="O887" s="7"/>
      <c r="P887" s="7"/>
      <c r="Q887" s="7"/>
    </row>
    <row r="888" ht="13.5" customHeight="1">
      <c r="A888" s="7"/>
      <c r="B888" s="7"/>
      <c r="C888" s="7"/>
      <c r="D888" s="7"/>
      <c r="E888" s="7"/>
      <c r="F888" s="7"/>
      <c r="G888" s="7"/>
      <c r="H888" s="7"/>
      <c r="I888" s="7"/>
      <c r="J888" s="7"/>
      <c r="K888" s="7"/>
      <c r="L888" s="7"/>
      <c r="M888" s="7"/>
      <c r="N888" s="7"/>
      <c r="O888" s="7"/>
      <c r="P888" s="7"/>
      <c r="Q888" s="7"/>
    </row>
    <row r="889" ht="13.5" customHeight="1">
      <c r="A889" s="7"/>
      <c r="B889" s="7"/>
      <c r="C889" s="7"/>
      <c r="D889" s="7"/>
      <c r="E889" s="7"/>
      <c r="F889" s="7"/>
      <c r="G889" s="7"/>
      <c r="H889" s="7"/>
      <c r="I889" s="7"/>
      <c r="J889" s="7"/>
      <c r="K889" s="7"/>
      <c r="L889" s="7"/>
      <c r="M889" s="7"/>
      <c r="N889" s="7"/>
      <c r="O889" s="7"/>
      <c r="P889" s="7"/>
      <c r="Q889" s="7"/>
    </row>
    <row r="890" ht="13.5" customHeight="1">
      <c r="A890" s="7"/>
      <c r="B890" s="7"/>
      <c r="C890" s="7"/>
      <c r="D890" s="7"/>
      <c r="E890" s="7"/>
      <c r="F890" s="7"/>
      <c r="G890" s="7"/>
      <c r="H890" s="7"/>
      <c r="I890" s="7"/>
      <c r="J890" s="7"/>
      <c r="K890" s="7"/>
      <c r="L890" s="7"/>
      <c r="M890" s="7"/>
      <c r="N890" s="7"/>
      <c r="O890" s="7"/>
      <c r="P890" s="7"/>
      <c r="Q890" s="7"/>
    </row>
    <row r="891" ht="13.5" customHeight="1">
      <c r="A891" s="7"/>
      <c r="B891" s="7"/>
      <c r="C891" s="7"/>
      <c r="D891" s="7"/>
      <c r="E891" s="7"/>
      <c r="F891" s="7"/>
      <c r="G891" s="7"/>
      <c r="H891" s="7"/>
      <c r="I891" s="7"/>
      <c r="J891" s="7"/>
      <c r="K891" s="7"/>
      <c r="L891" s="7"/>
      <c r="M891" s="7"/>
      <c r="N891" s="7"/>
      <c r="O891" s="7"/>
      <c r="P891" s="7"/>
      <c r="Q891" s="7"/>
    </row>
    <row r="892" ht="13.5" customHeight="1">
      <c r="A892" s="7"/>
      <c r="B892" s="7"/>
      <c r="C892" s="7"/>
      <c r="D892" s="7"/>
      <c r="E892" s="7"/>
      <c r="F892" s="7"/>
      <c r="G892" s="7"/>
      <c r="H892" s="7"/>
      <c r="I892" s="7"/>
      <c r="J892" s="7"/>
      <c r="K892" s="7"/>
      <c r="L892" s="7"/>
      <c r="M892" s="7"/>
      <c r="N892" s="7"/>
      <c r="O892" s="7"/>
      <c r="P892" s="7"/>
      <c r="Q892" s="7"/>
    </row>
    <row r="893" ht="13.5" customHeight="1">
      <c r="A893" s="7"/>
      <c r="B893" s="7"/>
      <c r="C893" s="7"/>
      <c r="D893" s="7"/>
      <c r="E893" s="7"/>
      <c r="F893" s="7"/>
      <c r="G893" s="7"/>
      <c r="H893" s="7"/>
      <c r="I893" s="7"/>
      <c r="J893" s="7"/>
      <c r="K893" s="7"/>
      <c r="L893" s="7"/>
      <c r="M893" s="7"/>
      <c r="N893" s="7"/>
      <c r="O893" s="7"/>
      <c r="P893" s="7"/>
      <c r="Q893" s="7"/>
    </row>
    <row r="894" ht="13.5" customHeight="1">
      <c r="A894" s="7"/>
      <c r="B894" s="7"/>
      <c r="C894" s="7"/>
      <c r="D894" s="7"/>
      <c r="E894" s="7"/>
      <c r="F894" s="7"/>
      <c r="G894" s="7"/>
      <c r="H894" s="7"/>
      <c r="I894" s="7"/>
      <c r="J894" s="7"/>
      <c r="K894" s="7"/>
      <c r="L894" s="7"/>
      <c r="M894" s="7"/>
      <c r="N894" s="7"/>
      <c r="O894" s="7"/>
      <c r="P894" s="7"/>
      <c r="Q894" s="7"/>
    </row>
    <row r="895" ht="13.5" customHeight="1">
      <c r="A895" s="7"/>
      <c r="B895" s="7"/>
      <c r="C895" s="7"/>
      <c r="D895" s="7"/>
      <c r="E895" s="7"/>
      <c r="F895" s="7"/>
      <c r="G895" s="7"/>
      <c r="H895" s="7"/>
      <c r="I895" s="7"/>
      <c r="J895" s="7"/>
      <c r="K895" s="7"/>
      <c r="L895" s="7"/>
      <c r="M895" s="7"/>
      <c r="N895" s="7"/>
      <c r="O895" s="7"/>
      <c r="P895" s="7"/>
      <c r="Q895" s="7"/>
    </row>
    <row r="896" ht="13.5" customHeight="1">
      <c r="A896" s="7"/>
      <c r="B896" s="7"/>
      <c r="C896" s="7"/>
      <c r="D896" s="7"/>
      <c r="E896" s="7"/>
      <c r="F896" s="7"/>
      <c r="G896" s="7"/>
      <c r="H896" s="7"/>
      <c r="I896" s="7"/>
      <c r="J896" s="7"/>
      <c r="K896" s="7"/>
      <c r="L896" s="7"/>
      <c r="M896" s="7"/>
      <c r="N896" s="7"/>
      <c r="O896" s="7"/>
      <c r="P896" s="7"/>
      <c r="Q896" s="7"/>
    </row>
    <row r="897" ht="13.5" customHeight="1">
      <c r="A897" s="7"/>
      <c r="B897" s="7"/>
      <c r="C897" s="7"/>
      <c r="D897" s="7"/>
      <c r="E897" s="7"/>
      <c r="F897" s="7"/>
      <c r="G897" s="7"/>
      <c r="H897" s="7"/>
      <c r="I897" s="7"/>
      <c r="J897" s="7"/>
      <c r="K897" s="7"/>
      <c r="L897" s="7"/>
      <c r="M897" s="7"/>
      <c r="N897" s="7"/>
      <c r="O897" s="7"/>
      <c r="P897" s="7"/>
      <c r="Q897" s="7"/>
    </row>
    <row r="898" ht="13.5" customHeight="1">
      <c r="A898" s="7"/>
      <c r="B898" s="7"/>
      <c r="C898" s="7"/>
      <c r="D898" s="7"/>
      <c r="E898" s="7"/>
      <c r="F898" s="7"/>
      <c r="G898" s="7"/>
      <c r="H898" s="7"/>
      <c r="I898" s="7"/>
      <c r="J898" s="7"/>
      <c r="K898" s="7"/>
      <c r="L898" s="7"/>
      <c r="M898" s="7"/>
      <c r="N898" s="7"/>
      <c r="O898" s="7"/>
      <c r="P898" s="7"/>
      <c r="Q898" s="7"/>
    </row>
    <row r="899" ht="13.5" customHeight="1">
      <c r="A899" s="7"/>
      <c r="B899" s="7"/>
      <c r="C899" s="7"/>
      <c r="D899" s="7"/>
      <c r="E899" s="7"/>
      <c r="F899" s="7"/>
      <c r="G899" s="7"/>
      <c r="H899" s="7"/>
      <c r="I899" s="7"/>
      <c r="J899" s="7"/>
      <c r="K899" s="7"/>
      <c r="L899" s="7"/>
      <c r="M899" s="7"/>
      <c r="N899" s="7"/>
      <c r="O899" s="7"/>
      <c r="P899" s="7"/>
      <c r="Q899" s="7"/>
    </row>
    <row r="900" ht="13.5" customHeight="1">
      <c r="A900" s="7"/>
      <c r="B900" s="7"/>
      <c r="C900" s="7"/>
      <c r="D900" s="7"/>
      <c r="E900" s="7"/>
      <c r="F900" s="7"/>
      <c r="G900" s="7"/>
      <c r="H900" s="7"/>
      <c r="I900" s="7"/>
      <c r="J900" s="7"/>
      <c r="K900" s="7"/>
      <c r="L900" s="7"/>
      <c r="M900" s="7"/>
      <c r="N900" s="7"/>
      <c r="O900" s="7"/>
      <c r="P900" s="7"/>
      <c r="Q900" s="7"/>
    </row>
    <row r="901" ht="13.5" customHeight="1">
      <c r="A901" s="7"/>
      <c r="B901" s="7"/>
      <c r="C901" s="7"/>
      <c r="D901" s="7"/>
      <c r="E901" s="7"/>
      <c r="F901" s="7"/>
      <c r="G901" s="7"/>
      <c r="H901" s="7"/>
      <c r="I901" s="7"/>
      <c r="J901" s="7"/>
      <c r="K901" s="7"/>
      <c r="L901" s="7"/>
      <c r="M901" s="7"/>
      <c r="N901" s="7"/>
      <c r="O901" s="7"/>
      <c r="P901" s="7"/>
      <c r="Q901" s="7"/>
    </row>
    <row r="902" ht="13.5" customHeight="1">
      <c r="A902" s="7"/>
      <c r="B902" s="7"/>
      <c r="C902" s="7"/>
      <c r="D902" s="7"/>
      <c r="E902" s="7"/>
      <c r="F902" s="7"/>
      <c r="G902" s="7"/>
      <c r="H902" s="7"/>
      <c r="I902" s="7"/>
      <c r="J902" s="7"/>
      <c r="K902" s="7"/>
      <c r="L902" s="7"/>
      <c r="M902" s="7"/>
      <c r="N902" s="7"/>
      <c r="O902" s="7"/>
      <c r="P902" s="7"/>
      <c r="Q902" s="7"/>
    </row>
    <row r="903" ht="13.5" customHeight="1">
      <c r="A903" s="7"/>
      <c r="B903" s="7"/>
      <c r="C903" s="7"/>
      <c r="D903" s="7"/>
      <c r="E903" s="7"/>
      <c r="F903" s="7"/>
      <c r="G903" s="7"/>
      <c r="H903" s="7"/>
      <c r="I903" s="7"/>
      <c r="J903" s="7"/>
      <c r="K903" s="7"/>
      <c r="L903" s="7"/>
      <c r="M903" s="7"/>
      <c r="N903" s="7"/>
      <c r="O903" s="7"/>
      <c r="P903" s="7"/>
      <c r="Q903" s="7"/>
    </row>
    <row r="904" ht="13.5" customHeight="1">
      <c r="A904" s="7"/>
      <c r="B904" s="7"/>
      <c r="C904" s="7"/>
      <c r="D904" s="7"/>
      <c r="E904" s="7"/>
      <c r="F904" s="7"/>
      <c r="G904" s="7"/>
      <c r="H904" s="7"/>
      <c r="I904" s="7"/>
      <c r="J904" s="7"/>
      <c r="K904" s="7"/>
      <c r="L904" s="7"/>
      <c r="M904" s="7"/>
      <c r="N904" s="7"/>
      <c r="O904" s="7"/>
      <c r="P904" s="7"/>
      <c r="Q904" s="7"/>
    </row>
    <row r="905" ht="13.5" customHeight="1">
      <c r="A905" s="7"/>
      <c r="B905" s="7"/>
      <c r="C905" s="7"/>
      <c r="D905" s="7"/>
      <c r="E905" s="7"/>
      <c r="F905" s="7"/>
      <c r="G905" s="7"/>
      <c r="H905" s="7"/>
      <c r="I905" s="7"/>
      <c r="J905" s="7"/>
      <c r="K905" s="7"/>
      <c r="L905" s="7"/>
      <c r="M905" s="7"/>
      <c r="N905" s="7"/>
      <c r="O905" s="7"/>
      <c r="P905" s="7"/>
      <c r="Q905" s="7"/>
    </row>
    <row r="906" ht="13.5" customHeight="1">
      <c r="A906" s="7"/>
      <c r="B906" s="7"/>
      <c r="C906" s="7"/>
      <c r="D906" s="7"/>
      <c r="E906" s="7"/>
      <c r="F906" s="7"/>
      <c r="G906" s="7"/>
      <c r="H906" s="7"/>
      <c r="I906" s="7"/>
      <c r="J906" s="7"/>
      <c r="K906" s="7"/>
      <c r="L906" s="7"/>
      <c r="M906" s="7"/>
      <c r="N906" s="7"/>
      <c r="O906" s="7"/>
      <c r="P906" s="7"/>
      <c r="Q906" s="7"/>
    </row>
    <row r="907" ht="13.5" customHeight="1">
      <c r="A907" s="7"/>
      <c r="B907" s="7"/>
      <c r="C907" s="7"/>
      <c r="D907" s="7"/>
      <c r="E907" s="7"/>
      <c r="F907" s="7"/>
      <c r="G907" s="7"/>
      <c r="H907" s="7"/>
      <c r="I907" s="7"/>
      <c r="J907" s="7"/>
      <c r="K907" s="7"/>
      <c r="L907" s="7"/>
      <c r="M907" s="7"/>
      <c r="N907" s="7"/>
      <c r="O907" s="7"/>
      <c r="P907" s="7"/>
      <c r="Q907" s="7"/>
    </row>
    <row r="908" ht="13.5" customHeight="1">
      <c r="A908" s="7"/>
      <c r="B908" s="7"/>
      <c r="C908" s="7"/>
      <c r="D908" s="7"/>
      <c r="E908" s="7"/>
      <c r="F908" s="7"/>
      <c r="G908" s="7"/>
      <c r="H908" s="7"/>
      <c r="I908" s="7"/>
      <c r="J908" s="7"/>
      <c r="K908" s="7"/>
      <c r="L908" s="7"/>
      <c r="M908" s="7"/>
      <c r="N908" s="7"/>
      <c r="O908" s="7"/>
      <c r="P908" s="7"/>
      <c r="Q908" s="7"/>
    </row>
    <row r="909" ht="13.5" customHeight="1">
      <c r="A909" s="7"/>
      <c r="B909" s="7"/>
      <c r="C909" s="7"/>
      <c r="D909" s="7"/>
      <c r="E909" s="7"/>
      <c r="F909" s="7"/>
      <c r="G909" s="7"/>
      <c r="H909" s="7"/>
      <c r="I909" s="7"/>
      <c r="J909" s="7"/>
      <c r="K909" s="7"/>
      <c r="L909" s="7"/>
      <c r="M909" s="7"/>
      <c r="N909" s="7"/>
      <c r="O909" s="7"/>
      <c r="P909" s="7"/>
      <c r="Q909" s="7"/>
    </row>
    <row r="910" ht="13.5" customHeight="1">
      <c r="A910" s="7"/>
      <c r="B910" s="7"/>
      <c r="C910" s="7"/>
      <c r="D910" s="7"/>
      <c r="E910" s="7"/>
      <c r="F910" s="7"/>
      <c r="G910" s="7"/>
      <c r="H910" s="7"/>
      <c r="I910" s="7"/>
      <c r="J910" s="7"/>
      <c r="K910" s="7"/>
      <c r="L910" s="7"/>
      <c r="M910" s="7"/>
      <c r="N910" s="7"/>
      <c r="O910" s="7"/>
      <c r="P910" s="7"/>
      <c r="Q910" s="7"/>
    </row>
    <row r="911" ht="13.5" customHeight="1">
      <c r="A911" s="7"/>
      <c r="B911" s="7"/>
      <c r="C911" s="7"/>
      <c r="D911" s="7"/>
      <c r="E911" s="7"/>
      <c r="F911" s="7"/>
      <c r="G911" s="7"/>
      <c r="H911" s="7"/>
      <c r="I911" s="7"/>
      <c r="J911" s="7"/>
      <c r="K911" s="7"/>
      <c r="L911" s="7"/>
      <c r="M911" s="7"/>
      <c r="N911" s="7"/>
      <c r="O911" s="7"/>
      <c r="P911" s="7"/>
      <c r="Q911" s="7"/>
    </row>
    <row r="912" ht="13.5" customHeight="1">
      <c r="A912" s="7"/>
      <c r="B912" s="7"/>
      <c r="C912" s="7"/>
      <c r="D912" s="7"/>
      <c r="E912" s="7"/>
      <c r="F912" s="7"/>
      <c r="G912" s="7"/>
      <c r="H912" s="7"/>
      <c r="I912" s="7"/>
      <c r="J912" s="7"/>
      <c r="K912" s="7"/>
      <c r="L912" s="7"/>
      <c r="M912" s="7"/>
      <c r="N912" s="7"/>
      <c r="O912" s="7"/>
      <c r="P912" s="7"/>
      <c r="Q912" s="7"/>
    </row>
    <row r="913" ht="13.5" customHeight="1">
      <c r="A913" s="7"/>
      <c r="B913" s="7"/>
      <c r="C913" s="7"/>
      <c r="D913" s="7"/>
      <c r="E913" s="7"/>
      <c r="F913" s="7"/>
      <c r="G913" s="7"/>
      <c r="H913" s="7"/>
      <c r="I913" s="7"/>
      <c r="J913" s="7"/>
      <c r="K913" s="7"/>
      <c r="L913" s="7"/>
      <c r="M913" s="7"/>
      <c r="N913" s="7"/>
      <c r="O913" s="7"/>
      <c r="P913" s="7"/>
      <c r="Q913" s="7"/>
    </row>
    <row r="914" ht="13.5" customHeight="1">
      <c r="A914" s="7"/>
      <c r="B914" s="7"/>
      <c r="C914" s="7"/>
      <c r="D914" s="7"/>
      <c r="E914" s="7"/>
      <c r="F914" s="7"/>
      <c r="G914" s="7"/>
      <c r="H914" s="7"/>
      <c r="I914" s="7"/>
      <c r="J914" s="7"/>
      <c r="K914" s="7"/>
      <c r="L914" s="7"/>
      <c r="M914" s="7"/>
      <c r="N914" s="7"/>
      <c r="O914" s="7"/>
      <c r="P914" s="7"/>
      <c r="Q914" s="7"/>
    </row>
    <row r="915" ht="13.5" customHeight="1">
      <c r="A915" s="7"/>
      <c r="B915" s="7"/>
      <c r="C915" s="7"/>
      <c r="D915" s="7"/>
      <c r="E915" s="7"/>
      <c r="F915" s="7"/>
      <c r="G915" s="7"/>
      <c r="H915" s="7"/>
      <c r="I915" s="7"/>
      <c r="J915" s="7"/>
      <c r="K915" s="7"/>
      <c r="L915" s="7"/>
      <c r="M915" s="7"/>
      <c r="N915" s="7"/>
      <c r="O915" s="7"/>
      <c r="P915" s="7"/>
      <c r="Q915" s="7"/>
    </row>
    <row r="916" ht="13.5" customHeight="1">
      <c r="A916" s="7"/>
      <c r="B916" s="7"/>
      <c r="C916" s="7"/>
      <c r="D916" s="7"/>
      <c r="E916" s="7"/>
      <c r="F916" s="7"/>
      <c r="G916" s="7"/>
      <c r="H916" s="7"/>
      <c r="I916" s="7"/>
      <c r="J916" s="7"/>
      <c r="K916" s="7"/>
      <c r="L916" s="7"/>
      <c r="M916" s="7"/>
      <c r="N916" s="7"/>
      <c r="O916" s="7"/>
      <c r="P916" s="7"/>
      <c r="Q916" s="7"/>
    </row>
    <row r="917" ht="13.5" customHeight="1">
      <c r="A917" s="7"/>
      <c r="B917" s="7"/>
      <c r="C917" s="7"/>
      <c r="D917" s="7"/>
      <c r="E917" s="7"/>
      <c r="F917" s="7"/>
      <c r="G917" s="7"/>
      <c r="H917" s="7"/>
      <c r="I917" s="7"/>
      <c r="J917" s="7"/>
      <c r="K917" s="7"/>
      <c r="L917" s="7"/>
      <c r="M917" s="7"/>
      <c r="N917" s="7"/>
      <c r="O917" s="7"/>
      <c r="P917" s="7"/>
      <c r="Q917" s="7"/>
    </row>
    <row r="918" ht="13.5" customHeight="1">
      <c r="A918" s="7"/>
      <c r="B918" s="7"/>
      <c r="C918" s="7"/>
      <c r="D918" s="7"/>
      <c r="E918" s="7"/>
      <c r="F918" s="7"/>
      <c r="G918" s="7"/>
      <c r="H918" s="7"/>
      <c r="I918" s="7"/>
      <c r="J918" s="7"/>
      <c r="K918" s="7"/>
      <c r="L918" s="7"/>
      <c r="M918" s="7"/>
      <c r="N918" s="7"/>
      <c r="O918" s="7"/>
      <c r="P918" s="7"/>
      <c r="Q918" s="7"/>
    </row>
    <row r="919" ht="13.5" customHeight="1">
      <c r="A919" s="7"/>
      <c r="B919" s="7"/>
      <c r="C919" s="7"/>
      <c r="D919" s="7"/>
      <c r="E919" s="7"/>
      <c r="F919" s="7"/>
      <c r="G919" s="7"/>
      <c r="H919" s="7"/>
      <c r="I919" s="7"/>
      <c r="J919" s="7"/>
      <c r="K919" s="7"/>
      <c r="L919" s="7"/>
      <c r="M919" s="7"/>
      <c r="N919" s="7"/>
      <c r="O919" s="7"/>
      <c r="P919" s="7"/>
      <c r="Q919" s="7"/>
    </row>
    <row r="920" ht="13.5" customHeight="1">
      <c r="A920" s="7"/>
      <c r="B920" s="7"/>
      <c r="C920" s="7"/>
      <c r="D920" s="7"/>
      <c r="E920" s="7"/>
      <c r="F920" s="7"/>
      <c r="G920" s="7"/>
      <c r="H920" s="7"/>
      <c r="I920" s="7"/>
      <c r="J920" s="7"/>
      <c r="K920" s="7"/>
      <c r="L920" s="7"/>
      <c r="M920" s="7"/>
      <c r="N920" s="7"/>
      <c r="O920" s="7"/>
      <c r="P920" s="7"/>
      <c r="Q920" s="7"/>
    </row>
    <row r="921" ht="13.5" customHeight="1">
      <c r="A921" s="7"/>
      <c r="B921" s="7"/>
      <c r="C921" s="7"/>
      <c r="D921" s="7"/>
      <c r="E921" s="7"/>
      <c r="F921" s="7"/>
      <c r="G921" s="7"/>
      <c r="H921" s="7"/>
      <c r="I921" s="7"/>
      <c r="J921" s="7"/>
      <c r="K921" s="7"/>
      <c r="L921" s="7"/>
      <c r="M921" s="7"/>
      <c r="N921" s="7"/>
      <c r="O921" s="7"/>
      <c r="P921" s="7"/>
      <c r="Q921" s="7"/>
    </row>
    <row r="922" ht="13.5" customHeight="1">
      <c r="A922" s="7"/>
      <c r="B922" s="7"/>
      <c r="C922" s="7"/>
      <c r="D922" s="7"/>
      <c r="E922" s="7"/>
      <c r="F922" s="7"/>
      <c r="G922" s="7"/>
      <c r="H922" s="7"/>
      <c r="I922" s="7"/>
      <c r="J922" s="7"/>
      <c r="K922" s="7"/>
      <c r="L922" s="7"/>
      <c r="M922" s="7"/>
      <c r="N922" s="7"/>
      <c r="O922" s="7"/>
      <c r="P922" s="7"/>
      <c r="Q922" s="7"/>
    </row>
    <row r="923" ht="13.5" customHeight="1">
      <c r="A923" s="7"/>
      <c r="B923" s="7"/>
      <c r="C923" s="7"/>
      <c r="D923" s="7"/>
      <c r="E923" s="7"/>
      <c r="F923" s="7"/>
      <c r="G923" s="7"/>
      <c r="H923" s="7"/>
      <c r="I923" s="7"/>
      <c r="J923" s="7"/>
      <c r="K923" s="7"/>
      <c r="L923" s="7"/>
      <c r="M923" s="7"/>
      <c r="N923" s="7"/>
      <c r="O923" s="7"/>
      <c r="P923" s="7"/>
      <c r="Q923" s="7"/>
    </row>
    <row r="924" ht="13.5" customHeight="1">
      <c r="A924" s="7"/>
      <c r="B924" s="7"/>
      <c r="C924" s="7"/>
      <c r="D924" s="7"/>
      <c r="E924" s="7"/>
      <c r="F924" s="7"/>
      <c r="G924" s="7"/>
      <c r="H924" s="7"/>
      <c r="I924" s="7"/>
      <c r="J924" s="7"/>
      <c r="K924" s="7"/>
      <c r="L924" s="7"/>
      <c r="M924" s="7"/>
      <c r="N924" s="7"/>
      <c r="O924" s="7"/>
      <c r="P924" s="7"/>
      <c r="Q924" s="7"/>
    </row>
    <row r="925" ht="13.5" customHeight="1">
      <c r="A925" s="7"/>
      <c r="B925" s="7"/>
      <c r="C925" s="7"/>
      <c r="D925" s="7"/>
      <c r="E925" s="7"/>
      <c r="F925" s="7"/>
      <c r="G925" s="7"/>
      <c r="H925" s="7"/>
      <c r="I925" s="7"/>
      <c r="J925" s="7"/>
      <c r="K925" s="7"/>
      <c r="L925" s="7"/>
      <c r="M925" s="7"/>
      <c r="N925" s="7"/>
      <c r="O925" s="7"/>
      <c r="P925" s="7"/>
      <c r="Q925" s="7"/>
    </row>
    <row r="926" ht="13.5" customHeight="1">
      <c r="A926" s="7"/>
      <c r="B926" s="7"/>
      <c r="C926" s="7"/>
      <c r="D926" s="7"/>
      <c r="E926" s="7"/>
      <c r="F926" s="7"/>
      <c r="G926" s="7"/>
      <c r="H926" s="7"/>
      <c r="I926" s="7"/>
      <c r="J926" s="7"/>
      <c r="K926" s="7"/>
      <c r="L926" s="7"/>
      <c r="M926" s="7"/>
      <c r="N926" s="7"/>
      <c r="O926" s="7"/>
      <c r="P926" s="7"/>
      <c r="Q926" s="7"/>
    </row>
    <row r="927" ht="13.5" customHeight="1">
      <c r="A927" s="7"/>
      <c r="B927" s="7"/>
      <c r="C927" s="7"/>
      <c r="D927" s="7"/>
      <c r="E927" s="7"/>
      <c r="F927" s="7"/>
      <c r="G927" s="7"/>
      <c r="H927" s="7"/>
      <c r="I927" s="7"/>
      <c r="J927" s="7"/>
      <c r="K927" s="7"/>
      <c r="L927" s="7"/>
      <c r="M927" s="7"/>
      <c r="N927" s="7"/>
      <c r="O927" s="7"/>
      <c r="P927" s="7"/>
      <c r="Q927" s="7"/>
    </row>
    <row r="928" ht="13.5" customHeight="1">
      <c r="A928" s="7"/>
      <c r="B928" s="7"/>
      <c r="C928" s="7"/>
      <c r="D928" s="7"/>
      <c r="E928" s="7"/>
      <c r="F928" s="7"/>
      <c r="G928" s="7"/>
      <c r="H928" s="7"/>
      <c r="I928" s="7"/>
      <c r="J928" s="7"/>
      <c r="K928" s="7"/>
      <c r="L928" s="7"/>
      <c r="M928" s="7"/>
      <c r="N928" s="7"/>
      <c r="O928" s="7"/>
      <c r="P928" s="7"/>
      <c r="Q928" s="7"/>
    </row>
    <row r="929" ht="13.5" customHeight="1">
      <c r="A929" s="7"/>
      <c r="B929" s="7"/>
      <c r="C929" s="7"/>
      <c r="D929" s="7"/>
      <c r="E929" s="7"/>
      <c r="F929" s="7"/>
      <c r="G929" s="7"/>
      <c r="H929" s="7"/>
      <c r="I929" s="7"/>
      <c r="J929" s="7"/>
      <c r="K929" s="7"/>
      <c r="L929" s="7"/>
      <c r="M929" s="7"/>
      <c r="N929" s="7"/>
      <c r="O929" s="7"/>
      <c r="P929" s="7"/>
      <c r="Q929" s="7"/>
    </row>
    <row r="930" ht="13.5" customHeight="1">
      <c r="A930" s="7"/>
      <c r="B930" s="7"/>
      <c r="C930" s="7"/>
      <c r="D930" s="7"/>
      <c r="E930" s="7"/>
      <c r="F930" s="7"/>
      <c r="G930" s="7"/>
      <c r="H930" s="7"/>
      <c r="I930" s="7"/>
      <c r="J930" s="7"/>
      <c r="K930" s="7"/>
      <c r="L930" s="7"/>
      <c r="M930" s="7"/>
      <c r="N930" s="7"/>
      <c r="O930" s="7"/>
      <c r="P930" s="7"/>
      <c r="Q930" s="7"/>
    </row>
    <row r="931" ht="13.5" customHeight="1">
      <c r="A931" s="7"/>
      <c r="B931" s="7"/>
      <c r="C931" s="7"/>
      <c r="D931" s="7"/>
      <c r="E931" s="7"/>
      <c r="F931" s="7"/>
      <c r="G931" s="7"/>
      <c r="H931" s="7"/>
      <c r="I931" s="7"/>
      <c r="J931" s="7"/>
      <c r="K931" s="7"/>
      <c r="L931" s="7"/>
      <c r="M931" s="7"/>
      <c r="N931" s="7"/>
      <c r="O931" s="7"/>
      <c r="P931" s="7"/>
      <c r="Q931" s="7"/>
    </row>
    <row r="932" ht="13.5" customHeight="1">
      <c r="A932" s="7"/>
      <c r="B932" s="7"/>
      <c r="C932" s="7"/>
      <c r="D932" s="7"/>
      <c r="E932" s="7"/>
      <c r="F932" s="7"/>
      <c r="G932" s="7"/>
      <c r="H932" s="7"/>
      <c r="I932" s="7"/>
      <c r="J932" s="7"/>
      <c r="K932" s="7"/>
      <c r="L932" s="7"/>
      <c r="M932" s="7"/>
      <c r="N932" s="7"/>
      <c r="O932" s="7"/>
      <c r="P932" s="7"/>
      <c r="Q932" s="7"/>
    </row>
    <row r="933" ht="13.5" customHeight="1">
      <c r="A933" s="7"/>
      <c r="B933" s="7"/>
      <c r="C933" s="7"/>
      <c r="D933" s="7"/>
      <c r="E933" s="7"/>
      <c r="F933" s="7"/>
      <c r="G933" s="7"/>
      <c r="H933" s="7"/>
      <c r="I933" s="7"/>
      <c r="J933" s="7"/>
      <c r="K933" s="7"/>
      <c r="L933" s="7"/>
      <c r="M933" s="7"/>
      <c r="N933" s="7"/>
      <c r="O933" s="7"/>
      <c r="P933" s="7"/>
      <c r="Q933" s="7"/>
    </row>
    <row r="934" ht="13.5" customHeight="1">
      <c r="A934" s="7"/>
      <c r="B934" s="7"/>
      <c r="C934" s="7"/>
      <c r="D934" s="7"/>
      <c r="E934" s="7"/>
      <c r="F934" s="7"/>
      <c r="G934" s="7"/>
      <c r="H934" s="7"/>
      <c r="I934" s="7"/>
      <c r="J934" s="7"/>
      <c r="K934" s="7"/>
      <c r="L934" s="7"/>
      <c r="M934" s="7"/>
      <c r="N934" s="7"/>
      <c r="O934" s="7"/>
      <c r="P934" s="7"/>
      <c r="Q934" s="7"/>
    </row>
    <row r="935" ht="13.5" customHeight="1">
      <c r="A935" s="7"/>
      <c r="B935" s="7"/>
      <c r="C935" s="7"/>
      <c r="D935" s="7"/>
      <c r="E935" s="7"/>
      <c r="F935" s="7"/>
      <c r="G935" s="7"/>
      <c r="H935" s="7"/>
      <c r="I935" s="7"/>
      <c r="J935" s="7"/>
      <c r="K935" s="7"/>
      <c r="L935" s="7"/>
      <c r="M935" s="7"/>
      <c r="N935" s="7"/>
      <c r="O935" s="7"/>
      <c r="P935" s="7"/>
      <c r="Q935" s="7"/>
    </row>
    <row r="936" ht="13.5" customHeight="1">
      <c r="A936" s="7"/>
      <c r="B936" s="7"/>
      <c r="C936" s="7"/>
      <c r="D936" s="7"/>
      <c r="E936" s="7"/>
      <c r="F936" s="7"/>
      <c r="G936" s="7"/>
      <c r="H936" s="7"/>
      <c r="I936" s="7"/>
      <c r="J936" s="7"/>
      <c r="K936" s="7"/>
      <c r="L936" s="7"/>
      <c r="M936" s="7"/>
      <c r="N936" s="7"/>
      <c r="O936" s="7"/>
      <c r="P936" s="7"/>
      <c r="Q936" s="7"/>
    </row>
    <row r="937" ht="13.5" customHeight="1">
      <c r="A937" s="7"/>
      <c r="B937" s="7"/>
      <c r="C937" s="7"/>
      <c r="D937" s="7"/>
      <c r="E937" s="7"/>
      <c r="F937" s="7"/>
      <c r="G937" s="7"/>
      <c r="H937" s="7"/>
      <c r="I937" s="7"/>
      <c r="J937" s="7"/>
      <c r="K937" s="7"/>
      <c r="L937" s="7"/>
      <c r="M937" s="7"/>
      <c r="N937" s="7"/>
      <c r="O937" s="7"/>
      <c r="P937" s="7"/>
      <c r="Q937" s="7"/>
    </row>
    <row r="938" ht="13.5" customHeight="1">
      <c r="A938" s="7"/>
      <c r="B938" s="7"/>
      <c r="C938" s="7"/>
      <c r="D938" s="7"/>
      <c r="E938" s="7"/>
      <c r="F938" s="7"/>
      <c r="G938" s="7"/>
      <c r="H938" s="7"/>
      <c r="I938" s="7"/>
      <c r="J938" s="7"/>
      <c r="K938" s="7"/>
      <c r="L938" s="7"/>
      <c r="M938" s="7"/>
      <c r="N938" s="7"/>
      <c r="O938" s="7"/>
      <c r="P938" s="7"/>
      <c r="Q938" s="7"/>
    </row>
    <row r="939" ht="13.5" customHeight="1">
      <c r="A939" s="7"/>
      <c r="B939" s="7"/>
      <c r="C939" s="7"/>
      <c r="D939" s="7"/>
      <c r="E939" s="7"/>
      <c r="F939" s="7"/>
      <c r="G939" s="7"/>
      <c r="H939" s="7"/>
      <c r="I939" s="7"/>
      <c r="J939" s="7"/>
      <c r="K939" s="7"/>
      <c r="L939" s="7"/>
      <c r="M939" s="7"/>
      <c r="N939" s="7"/>
      <c r="O939" s="7"/>
      <c r="P939" s="7"/>
      <c r="Q939" s="7"/>
    </row>
    <row r="940" ht="13.5" customHeight="1">
      <c r="A940" s="7"/>
      <c r="B940" s="7"/>
      <c r="C940" s="7"/>
      <c r="D940" s="7"/>
      <c r="E940" s="7"/>
      <c r="F940" s="7"/>
      <c r="G940" s="7"/>
      <c r="H940" s="7"/>
      <c r="I940" s="7"/>
      <c r="J940" s="7"/>
      <c r="K940" s="7"/>
      <c r="L940" s="7"/>
      <c r="M940" s="7"/>
      <c r="N940" s="7"/>
      <c r="O940" s="7"/>
      <c r="P940" s="7"/>
      <c r="Q940" s="7"/>
    </row>
    <row r="941" ht="13.5" customHeight="1">
      <c r="A941" s="7"/>
      <c r="B941" s="7"/>
      <c r="C941" s="7"/>
      <c r="D941" s="7"/>
      <c r="E941" s="7"/>
      <c r="F941" s="7"/>
      <c r="G941" s="7"/>
      <c r="H941" s="7"/>
      <c r="I941" s="7"/>
      <c r="J941" s="7"/>
      <c r="K941" s="7"/>
      <c r="L941" s="7"/>
      <c r="M941" s="7"/>
      <c r="N941" s="7"/>
      <c r="O941" s="7"/>
      <c r="P941" s="7"/>
      <c r="Q941" s="7"/>
    </row>
    <row r="942" ht="13.5" customHeight="1">
      <c r="A942" s="7"/>
      <c r="B942" s="7"/>
      <c r="C942" s="7"/>
      <c r="D942" s="7"/>
      <c r="E942" s="7"/>
      <c r="F942" s="7"/>
      <c r="G942" s="7"/>
      <c r="H942" s="7"/>
      <c r="I942" s="7"/>
      <c r="J942" s="7"/>
      <c r="K942" s="7"/>
      <c r="L942" s="7"/>
      <c r="M942" s="7"/>
      <c r="N942" s="7"/>
      <c r="O942" s="7"/>
      <c r="P942" s="7"/>
      <c r="Q942" s="7"/>
    </row>
    <row r="943" ht="13.5" customHeight="1">
      <c r="A943" s="7"/>
      <c r="B943" s="7"/>
      <c r="C943" s="7"/>
      <c r="D943" s="7"/>
      <c r="E943" s="7"/>
      <c r="F943" s="7"/>
      <c r="G943" s="7"/>
      <c r="H943" s="7"/>
      <c r="I943" s="7"/>
      <c r="J943" s="7"/>
      <c r="K943" s="7"/>
      <c r="L943" s="7"/>
      <c r="M943" s="7"/>
      <c r="N943" s="7"/>
      <c r="O943" s="7"/>
      <c r="P943" s="7"/>
      <c r="Q943" s="7"/>
    </row>
    <row r="944" ht="13.5" customHeight="1">
      <c r="A944" s="7"/>
      <c r="B944" s="7"/>
      <c r="C944" s="7"/>
      <c r="D944" s="7"/>
      <c r="E944" s="7"/>
      <c r="F944" s="7"/>
      <c r="G944" s="7"/>
      <c r="H944" s="7"/>
      <c r="I944" s="7"/>
      <c r="J944" s="7"/>
      <c r="K944" s="7"/>
      <c r="L944" s="7"/>
      <c r="M944" s="7"/>
      <c r="N944" s="7"/>
      <c r="O944" s="7"/>
      <c r="P944" s="7"/>
      <c r="Q944" s="7"/>
    </row>
    <row r="945" ht="13.5" customHeight="1">
      <c r="A945" s="7"/>
      <c r="B945" s="7"/>
      <c r="C945" s="7"/>
      <c r="D945" s="7"/>
      <c r="E945" s="7"/>
      <c r="F945" s="7"/>
      <c r="G945" s="7"/>
      <c r="H945" s="7"/>
      <c r="I945" s="7"/>
      <c r="J945" s="7"/>
      <c r="K945" s="7"/>
      <c r="L945" s="7"/>
      <c r="M945" s="7"/>
      <c r="N945" s="7"/>
      <c r="O945" s="7"/>
      <c r="P945" s="7"/>
      <c r="Q945" s="7"/>
    </row>
    <row r="946" ht="13.5" customHeight="1">
      <c r="A946" s="7"/>
      <c r="B946" s="7"/>
      <c r="C946" s="7"/>
      <c r="D946" s="7"/>
      <c r="E946" s="7"/>
      <c r="F946" s="7"/>
      <c r="G946" s="7"/>
      <c r="H946" s="7"/>
      <c r="I946" s="7"/>
      <c r="J946" s="7"/>
      <c r="K946" s="7"/>
      <c r="L946" s="7"/>
      <c r="M946" s="7"/>
      <c r="N946" s="7"/>
      <c r="O946" s="7"/>
      <c r="P946" s="7"/>
      <c r="Q946" s="7"/>
    </row>
    <row r="947" ht="13.5" customHeight="1">
      <c r="A947" s="7"/>
      <c r="B947" s="7"/>
      <c r="C947" s="7"/>
      <c r="D947" s="7"/>
      <c r="E947" s="7"/>
      <c r="F947" s="7"/>
      <c r="G947" s="7"/>
      <c r="H947" s="7"/>
      <c r="I947" s="7"/>
      <c r="J947" s="7"/>
      <c r="K947" s="7"/>
      <c r="L947" s="7"/>
      <c r="M947" s="7"/>
      <c r="N947" s="7"/>
      <c r="O947" s="7"/>
      <c r="P947" s="7"/>
      <c r="Q947" s="7"/>
    </row>
    <row r="948" ht="13.5" customHeight="1">
      <c r="A948" s="7"/>
      <c r="B948" s="7"/>
      <c r="C948" s="7"/>
      <c r="D948" s="7"/>
      <c r="E948" s="7"/>
      <c r="F948" s="7"/>
      <c r="G948" s="7"/>
      <c r="H948" s="7"/>
      <c r="I948" s="7"/>
      <c r="J948" s="7"/>
      <c r="K948" s="7"/>
      <c r="L948" s="7"/>
      <c r="M948" s="7"/>
      <c r="N948" s="7"/>
      <c r="O948" s="7"/>
      <c r="P948" s="7"/>
      <c r="Q948" s="7"/>
    </row>
    <row r="949" ht="13.5" customHeight="1">
      <c r="A949" s="7"/>
      <c r="B949" s="7"/>
      <c r="C949" s="7"/>
      <c r="D949" s="7"/>
      <c r="E949" s="7"/>
      <c r="F949" s="7"/>
      <c r="G949" s="7"/>
      <c r="H949" s="7"/>
      <c r="I949" s="7"/>
      <c r="J949" s="7"/>
      <c r="K949" s="7"/>
      <c r="L949" s="7"/>
      <c r="M949" s="7"/>
      <c r="N949" s="7"/>
      <c r="O949" s="7"/>
      <c r="P949" s="7"/>
      <c r="Q949" s="7"/>
    </row>
    <row r="950" ht="13.5" customHeight="1">
      <c r="A950" s="7"/>
      <c r="B950" s="7"/>
      <c r="C950" s="7"/>
      <c r="D950" s="7"/>
      <c r="E950" s="7"/>
      <c r="F950" s="7"/>
      <c r="G950" s="7"/>
      <c r="H950" s="7"/>
      <c r="I950" s="7"/>
      <c r="J950" s="7"/>
      <c r="K950" s="7"/>
      <c r="L950" s="7"/>
      <c r="M950" s="7"/>
      <c r="N950" s="7"/>
      <c r="O950" s="7"/>
      <c r="P950" s="7"/>
      <c r="Q950" s="7"/>
    </row>
    <row r="951" ht="13.5" customHeight="1">
      <c r="A951" s="7"/>
      <c r="B951" s="7"/>
      <c r="C951" s="7"/>
      <c r="D951" s="7"/>
      <c r="E951" s="7"/>
      <c r="F951" s="7"/>
      <c r="G951" s="7"/>
      <c r="H951" s="7"/>
      <c r="I951" s="7"/>
      <c r="J951" s="7"/>
      <c r="K951" s="7"/>
      <c r="L951" s="7"/>
      <c r="M951" s="7"/>
      <c r="N951" s="7"/>
      <c r="O951" s="7"/>
      <c r="P951" s="7"/>
      <c r="Q951" s="7"/>
    </row>
    <row r="952" ht="13.5" customHeight="1">
      <c r="A952" s="7"/>
      <c r="B952" s="7"/>
      <c r="C952" s="7"/>
      <c r="D952" s="7"/>
      <c r="E952" s="7"/>
      <c r="F952" s="7"/>
      <c r="G952" s="7"/>
      <c r="H952" s="7"/>
      <c r="I952" s="7"/>
      <c r="J952" s="7"/>
      <c r="K952" s="7"/>
      <c r="L952" s="7"/>
      <c r="M952" s="7"/>
      <c r="N952" s="7"/>
      <c r="O952" s="7"/>
      <c r="P952" s="7"/>
      <c r="Q952" s="7"/>
    </row>
    <row r="953" ht="13.5" customHeight="1">
      <c r="A953" s="7"/>
      <c r="B953" s="7"/>
      <c r="C953" s="7"/>
      <c r="D953" s="7"/>
      <c r="E953" s="7"/>
      <c r="F953" s="7"/>
      <c r="G953" s="7"/>
      <c r="H953" s="7"/>
      <c r="I953" s="7"/>
      <c r="J953" s="7"/>
      <c r="K953" s="7"/>
      <c r="L953" s="7"/>
      <c r="M953" s="7"/>
      <c r="N953" s="7"/>
      <c r="O953" s="7"/>
      <c r="P953" s="7"/>
      <c r="Q953" s="7"/>
    </row>
    <row r="954" ht="13.5" customHeight="1">
      <c r="A954" s="7"/>
      <c r="B954" s="7"/>
      <c r="C954" s="7"/>
      <c r="D954" s="7"/>
      <c r="E954" s="7"/>
      <c r="F954" s="7"/>
      <c r="G954" s="7"/>
      <c r="H954" s="7"/>
      <c r="I954" s="7"/>
      <c r="J954" s="7"/>
      <c r="K954" s="7"/>
      <c r="L954" s="7"/>
      <c r="M954" s="7"/>
      <c r="N954" s="7"/>
      <c r="O954" s="7"/>
      <c r="P954" s="7"/>
      <c r="Q954" s="7"/>
    </row>
    <row r="955" ht="13.5" customHeight="1">
      <c r="A955" s="7"/>
      <c r="B955" s="7"/>
      <c r="C955" s="7"/>
      <c r="D955" s="7"/>
      <c r="E955" s="7"/>
      <c r="F955" s="7"/>
      <c r="G955" s="7"/>
      <c r="H955" s="7"/>
      <c r="I955" s="7"/>
      <c r="J955" s="7"/>
      <c r="K955" s="7"/>
      <c r="L955" s="7"/>
      <c r="M955" s="7"/>
      <c r="N955" s="7"/>
      <c r="O955" s="7"/>
      <c r="P955" s="7"/>
      <c r="Q955" s="7"/>
    </row>
    <row r="956" ht="13.5" customHeight="1">
      <c r="A956" s="7"/>
      <c r="B956" s="7"/>
      <c r="C956" s="7"/>
      <c r="D956" s="7"/>
      <c r="E956" s="7"/>
      <c r="F956" s="7"/>
      <c r="G956" s="7"/>
      <c r="H956" s="7"/>
      <c r="I956" s="7"/>
      <c r="J956" s="7"/>
      <c r="K956" s="7"/>
      <c r="L956" s="7"/>
      <c r="M956" s="7"/>
      <c r="N956" s="7"/>
      <c r="O956" s="7"/>
      <c r="P956" s="7"/>
      <c r="Q956" s="7"/>
    </row>
    <row r="957" ht="13.5" customHeight="1">
      <c r="A957" s="7"/>
      <c r="B957" s="7"/>
      <c r="C957" s="7"/>
      <c r="D957" s="7"/>
      <c r="E957" s="7"/>
      <c r="F957" s="7"/>
      <c r="G957" s="7"/>
      <c r="H957" s="7"/>
      <c r="I957" s="7"/>
      <c r="J957" s="7"/>
      <c r="K957" s="7"/>
      <c r="L957" s="7"/>
      <c r="M957" s="7"/>
      <c r="N957" s="7"/>
      <c r="O957" s="7"/>
      <c r="P957" s="7"/>
      <c r="Q957" s="7"/>
    </row>
    <row r="958" ht="13.5" customHeight="1">
      <c r="A958" s="7"/>
      <c r="B958" s="7"/>
      <c r="C958" s="7"/>
      <c r="D958" s="7"/>
      <c r="E958" s="7"/>
      <c r="F958" s="7"/>
      <c r="G958" s="7"/>
      <c r="H958" s="7"/>
      <c r="I958" s="7"/>
      <c r="J958" s="7"/>
      <c r="K958" s="7"/>
      <c r="L958" s="7"/>
      <c r="M958" s="7"/>
      <c r="N958" s="7"/>
      <c r="O958" s="7"/>
      <c r="P958" s="7"/>
      <c r="Q958" s="7"/>
    </row>
    <row r="959" ht="13.5" customHeight="1">
      <c r="A959" s="7"/>
      <c r="B959" s="7"/>
      <c r="C959" s="7"/>
      <c r="D959" s="7"/>
      <c r="E959" s="7"/>
      <c r="F959" s="7"/>
      <c r="G959" s="7"/>
      <c r="H959" s="7"/>
      <c r="I959" s="7"/>
      <c r="J959" s="7"/>
      <c r="K959" s="7"/>
      <c r="L959" s="7"/>
      <c r="M959" s="7"/>
      <c r="N959" s="7"/>
      <c r="O959" s="7"/>
      <c r="P959" s="7"/>
      <c r="Q959" s="7"/>
    </row>
    <row r="960" ht="13.5" customHeight="1">
      <c r="A960" s="7"/>
      <c r="B960" s="7"/>
      <c r="C960" s="7"/>
      <c r="D960" s="7"/>
      <c r="E960" s="7"/>
      <c r="F960" s="7"/>
      <c r="G960" s="7"/>
      <c r="H960" s="7"/>
      <c r="I960" s="7"/>
      <c r="J960" s="7"/>
      <c r="K960" s="7"/>
      <c r="L960" s="7"/>
      <c r="M960" s="7"/>
      <c r="N960" s="7"/>
      <c r="O960" s="7"/>
      <c r="P960" s="7"/>
      <c r="Q960" s="7"/>
    </row>
    <row r="961" ht="13.5" customHeight="1">
      <c r="A961" s="7"/>
      <c r="B961" s="7"/>
      <c r="C961" s="7"/>
      <c r="D961" s="7"/>
      <c r="E961" s="7"/>
      <c r="F961" s="7"/>
      <c r="G961" s="7"/>
      <c r="H961" s="7"/>
      <c r="I961" s="7"/>
      <c r="J961" s="7"/>
      <c r="K961" s="7"/>
      <c r="L961" s="7"/>
      <c r="M961" s="7"/>
      <c r="N961" s="7"/>
      <c r="O961" s="7"/>
      <c r="P961" s="7"/>
      <c r="Q961" s="7"/>
    </row>
    <row r="962" ht="13.5" customHeight="1">
      <c r="A962" s="7"/>
      <c r="B962" s="7"/>
      <c r="C962" s="7"/>
      <c r="D962" s="7"/>
      <c r="E962" s="7"/>
      <c r="F962" s="7"/>
      <c r="G962" s="7"/>
      <c r="H962" s="7"/>
      <c r="I962" s="7"/>
      <c r="J962" s="7"/>
      <c r="K962" s="7"/>
      <c r="L962" s="7"/>
      <c r="M962" s="7"/>
      <c r="N962" s="7"/>
      <c r="O962" s="7"/>
      <c r="P962" s="7"/>
      <c r="Q962" s="7"/>
    </row>
    <row r="963" ht="13.5" customHeight="1">
      <c r="A963" s="7"/>
      <c r="B963" s="7"/>
      <c r="C963" s="7"/>
      <c r="D963" s="7"/>
      <c r="E963" s="7"/>
      <c r="F963" s="7"/>
      <c r="G963" s="7"/>
      <c r="H963" s="7"/>
      <c r="I963" s="7"/>
      <c r="J963" s="7"/>
      <c r="K963" s="7"/>
      <c r="L963" s="7"/>
      <c r="M963" s="7"/>
      <c r="N963" s="7"/>
      <c r="O963" s="7"/>
      <c r="P963" s="7"/>
      <c r="Q963" s="7"/>
    </row>
    <row r="964" ht="13.5" customHeight="1">
      <c r="A964" s="7"/>
      <c r="B964" s="7"/>
      <c r="C964" s="7"/>
      <c r="D964" s="7"/>
      <c r="E964" s="7"/>
      <c r="F964" s="7"/>
      <c r="G964" s="7"/>
      <c r="H964" s="7"/>
      <c r="I964" s="7"/>
      <c r="J964" s="7"/>
      <c r="K964" s="7"/>
      <c r="L964" s="7"/>
      <c r="M964" s="7"/>
      <c r="N964" s="7"/>
      <c r="O964" s="7"/>
      <c r="P964" s="7"/>
      <c r="Q964" s="7"/>
    </row>
    <row r="965" ht="13.5" customHeight="1">
      <c r="A965" s="7"/>
      <c r="B965" s="7"/>
      <c r="C965" s="7"/>
      <c r="D965" s="7"/>
      <c r="E965" s="7"/>
      <c r="F965" s="7"/>
      <c r="G965" s="7"/>
      <c r="H965" s="7"/>
      <c r="I965" s="7"/>
      <c r="J965" s="7"/>
      <c r="K965" s="7"/>
      <c r="L965" s="7"/>
      <c r="M965" s="7"/>
      <c r="N965" s="7"/>
      <c r="O965" s="7"/>
      <c r="P965" s="7"/>
      <c r="Q965" s="7"/>
    </row>
    <row r="966" ht="13.5" customHeight="1">
      <c r="A966" s="7"/>
      <c r="B966" s="7"/>
      <c r="C966" s="7"/>
      <c r="D966" s="7"/>
      <c r="E966" s="7"/>
      <c r="F966" s="7"/>
      <c r="G966" s="7"/>
      <c r="H966" s="7"/>
      <c r="I966" s="7"/>
      <c r="J966" s="7"/>
      <c r="K966" s="7"/>
      <c r="L966" s="7"/>
      <c r="M966" s="7"/>
      <c r="N966" s="7"/>
      <c r="O966" s="7"/>
      <c r="P966" s="7"/>
      <c r="Q966" s="7"/>
    </row>
    <row r="967" ht="13.5" customHeight="1">
      <c r="A967" s="7"/>
      <c r="B967" s="7"/>
      <c r="C967" s="7"/>
      <c r="D967" s="7"/>
      <c r="E967" s="7"/>
      <c r="F967" s="7"/>
      <c r="G967" s="7"/>
      <c r="H967" s="7"/>
      <c r="I967" s="7"/>
      <c r="J967" s="7"/>
      <c r="K967" s="7"/>
      <c r="L967" s="7"/>
      <c r="M967" s="7"/>
      <c r="N967" s="7"/>
      <c r="O967" s="7"/>
      <c r="P967" s="7"/>
      <c r="Q967" s="7"/>
    </row>
    <row r="968" ht="13.5" customHeight="1">
      <c r="A968" s="7"/>
      <c r="B968" s="7"/>
      <c r="C968" s="7"/>
      <c r="D968" s="7"/>
      <c r="E968" s="7"/>
      <c r="F968" s="7"/>
      <c r="G968" s="7"/>
      <c r="H968" s="7"/>
      <c r="I968" s="7"/>
      <c r="J968" s="7"/>
      <c r="K968" s="7"/>
      <c r="L968" s="7"/>
      <c r="M968" s="7"/>
      <c r="N968" s="7"/>
      <c r="O968" s="7"/>
      <c r="P968" s="7"/>
      <c r="Q968" s="7"/>
    </row>
    <row r="969" ht="13.5" customHeight="1">
      <c r="A969" s="7"/>
      <c r="B969" s="7"/>
      <c r="C969" s="7"/>
      <c r="D969" s="7"/>
      <c r="E969" s="7"/>
      <c r="F969" s="7"/>
      <c r="G969" s="7"/>
      <c r="H969" s="7"/>
      <c r="I969" s="7"/>
      <c r="J969" s="7"/>
      <c r="K969" s="7"/>
      <c r="L969" s="7"/>
      <c r="M969" s="7"/>
      <c r="N969" s="7"/>
      <c r="O969" s="7"/>
      <c r="P969" s="7"/>
      <c r="Q969" s="7"/>
    </row>
    <row r="970" ht="13.5" customHeight="1">
      <c r="A970" s="7"/>
      <c r="B970" s="7"/>
      <c r="C970" s="7"/>
      <c r="D970" s="7"/>
      <c r="E970" s="7"/>
      <c r="F970" s="7"/>
      <c r="G970" s="7"/>
      <c r="H970" s="7"/>
      <c r="I970" s="7"/>
      <c r="J970" s="7"/>
      <c r="K970" s="7"/>
      <c r="L970" s="7"/>
      <c r="M970" s="7"/>
      <c r="N970" s="7"/>
      <c r="O970" s="7"/>
      <c r="P970" s="7"/>
      <c r="Q970" s="7"/>
    </row>
    <row r="971" ht="13.5" customHeight="1">
      <c r="A971" s="7"/>
      <c r="B971" s="7"/>
      <c r="C971" s="7"/>
      <c r="D971" s="7"/>
      <c r="E971" s="7"/>
      <c r="F971" s="7"/>
      <c r="G971" s="7"/>
      <c r="H971" s="7"/>
      <c r="I971" s="7"/>
      <c r="J971" s="7"/>
      <c r="K971" s="7"/>
      <c r="L971" s="7"/>
      <c r="M971" s="7"/>
      <c r="N971" s="7"/>
      <c r="O971" s="7"/>
      <c r="P971" s="7"/>
      <c r="Q971" s="7"/>
    </row>
    <row r="972" ht="13.5" customHeight="1">
      <c r="A972" s="7"/>
      <c r="B972" s="7"/>
      <c r="C972" s="7"/>
      <c r="D972" s="7"/>
      <c r="E972" s="7"/>
      <c r="F972" s="7"/>
      <c r="G972" s="7"/>
      <c r="H972" s="7"/>
      <c r="I972" s="7"/>
      <c r="J972" s="7"/>
      <c r="K972" s="7"/>
      <c r="L972" s="7"/>
      <c r="M972" s="7"/>
      <c r="N972" s="7"/>
      <c r="O972" s="7"/>
      <c r="P972" s="7"/>
      <c r="Q972" s="7"/>
    </row>
    <row r="973" ht="13.5" customHeight="1">
      <c r="A973" s="7"/>
      <c r="B973" s="7"/>
      <c r="C973" s="7"/>
      <c r="D973" s="7"/>
      <c r="E973" s="7"/>
      <c r="F973" s="7"/>
      <c r="G973" s="7"/>
      <c r="H973" s="7"/>
      <c r="I973" s="7"/>
      <c r="J973" s="7"/>
      <c r="K973" s="7"/>
      <c r="L973" s="7"/>
      <c r="M973" s="7"/>
      <c r="N973" s="7"/>
      <c r="O973" s="7"/>
      <c r="P973" s="7"/>
      <c r="Q973" s="7"/>
    </row>
    <row r="974" ht="13.5" customHeight="1">
      <c r="A974" s="7"/>
      <c r="B974" s="7"/>
      <c r="C974" s="7"/>
      <c r="D974" s="7"/>
      <c r="E974" s="7"/>
      <c r="F974" s="7"/>
      <c r="G974" s="7"/>
      <c r="H974" s="7"/>
      <c r="I974" s="7"/>
      <c r="J974" s="7"/>
      <c r="K974" s="7"/>
      <c r="L974" s="7"/>
      <c r="M974" s="7"/>
      <c r="N974" s="7"/>
      <c r="O974" s="7"/>
      <c r="P974" s="7"/>
      <c r="Q974" s="7"/>
    </row>
    <row r="975" ht="13.5" customHeight="1">
      <c r="A975" s="7"/>
      <c r="B975" s="7"/>
      <c r="C975" s="7"/>
      <c r="D975" s="7"/>
      <c r="E975" s="7"/>
      <c r="F975" s="7"/>
      <c r="G975" s="7"/>
      <c r="H975" s="7"/>
      <c r="I975" s="7"/>
      <c r="J975" s="7"/>
      <c r="K975" s="7"/>
      <c r="L975" s="7"/>
      <c r="M975" s="7"/>
      <c r="N975" s="7"/>
      <c r="O975" s="7"/>
      <c r="P975" s="7"/>
      <c r="Q975" s="7"/>
    </row>
    <row r="976" ht="13.5" customHeight="1">
      <c r="A976" s="7"/>
      <c r="B976" s="7"/>
      <c r="C976" s="7"/>
      <c r="D976" s="7"/>
      <c r="E976" s="7"/>
      <c r="F976" s="7"/>
      <c r="G976" s="7"/>
      <c r="H976" s="7"/>
      <c r="I976" s="7"/>
      <c r="J976" s="7"/>
      <c r="K976" s="7"/>
      <c r="L976" s="7"/>
      <c r="M976" s="7"/>
      <c r="N976" s="7"/>
      <c r="O976" s="7"/>
      <c r="P976" s="7"/>
      <c r="Q976" s="7"/>
    </row>
    <row r="977" ht="13.5" customHeight="1">
      <c r="A977" s="7"/>
      <c r="B977" s="7"/>
      <c r="C977" s="7"/>
      <c r="D977" s="7"/>
      <c r="E977" s="7"/>
      <c r="F977" s="7"/>
      <c r="G977" s="7"/>
      <c r="H977" s="7"/>
      <c r="I977" s="7"/>
      <c r="J977" s="7"/>
      <c r="K977" s="7"/>
      <c r="L977" s="7"/>
      <c r="M977" s="7"/>
      <c r="N977" s="7"/>
      <c r="O977" s="7"/>
      <c r="P977" s="7"/>
      <c r="Q977" s="7"/>
    </row>
    <row r="978" ht="13.5" customHeight="1">
      <c r="A978" s="7"/>
      <c r="B978" s="7"/>
      <c r="C978" s="7"/>
      <c r="D978" s="7"/>
      <c r="E978" s="7"/>
      <c r="F978" s="7"/>
      <c r="G978" s="7"/>
      <c r="H978" s="7"/>
      <c r="I978" s="7"/>
      <c r="J978" s="7"/>
      <c r="K978" s="7"/>
      <c r="L978" s="7"/>
      <c r="M978" s="7"/>
      <c r="N978" s="7"/>
      <c r="O978" s="7"/>
      <c r="P978" s="7"/>
      <c r="Q978" s="7"/>
    </row>
    <row r="979" ht="13.5" customHeight="1">
      <c r="A979" s="7"/>
      <c r="B979" s="7"/>
      <c r="C979" s="7"/>
      <c r="D979" s="7"/>
      <c r="E979" s="7"/>
      <c r="F979" s="7"/>
      <c r="G979" s="7"/>
      <c r="H979" s="7"/>
      <c r="I979" s="7"/>
      <c r="J979" s="7"/>
      <c r="K979" s="7"/>
      <c r="L979" s="7"/>
      <c r="M979" s="7"/>
      <c r="N979" s="7"/>
      <c r="O979" s="7"/>
      <c r="P979" s="7"/>
      <c r="Q979" s="7"/>
    </row>
    <row r="980" ht="13.5" customHeight="1">
      <c r="A980" s="7"/>
      <c r="B980" s="7"/>
      <c r="C980" s="7"/>
      <c r="D980" s="7"/>
      <c r="E980" s="7"/>
      <c r="F980" s="7"/>
      <c r="G980" s="7"/>
      <c r="H980" s="7"/>
      <c r="I980" s="7"/>
      <c r="J980" s="7"/>
      <c r="K980" s="7"/>
      <c r="L980" s="7"/>
      <c r="M980" s="7"/>
      <c r="N980" s="7"/>
      <c r="O980" s="7"/>
      <c r="P980" s="7"/>
      <c r="Q980" s="7"/>
    </row>
    <row r="981" ht="13.5" customHeight="1">
      <c r="A981" s="7"/>
      <c r="B981" s="7"/>
      <c r="C981" s="7"/>
      <c r="D981" s="7"/>
      <c r="E981" s="7"/>
      <c r="F981" s="7"/>
      <c r="G981" s="7"/>
      <c r="H981" s="7"/>
      <c r="I981" s="7"/>
      <c r="J981" s="7"/>
      <c r="K981" s="7"/>
      <c r="L981" s="7"/>
      <c r="M981" s="7"/>
      <c r="N981" s="7"/>
      <c r="O981" s="7"/>
      <c r="P981" s="7"/>
      <c r="Q981" s="7"/>
    </row>
    <row r="982" ht="13.5" customHeight="1">
      <c r="A982" s="7"/>
      <c r="B982" s="7"/>
      <c r="C982" s="7"/>
      <c r="D982" s="7"/>
      <c r="E982" s="7"/>
      <c r="F982" s="7"/>
      <c r="G982" s="7"/>
      <c r="H982" s="7"/>
      <c r="I982" s="7"/>
      <c r="J982" s="7"/>
      <c r="K982" s="7"/>
      <c r="L982" s="7"/>
      <c r="M982" s="7"/>
      <c r="N982" s="7"/>
      <c r="O982" s="7"/>
      <c r="P982" s="7"/>
      <c r="Q982" s="7"/>
    </row>
    <row r="983" ht="13.5" customHeight="1">
      <c r="A983" s="7"/>
      <c r="B983" s="7"/>
      <c r="C983" s="7"/>
      <c r="D983" s="7"/>
      <c r="E983" s="7"/>
      <c r="F983" s="7"/>
      <c r="G983" s="7"/>
      <c r="H983" s="7"/>
      <c r="I983" s="7"/>
      <c r="J983" s="7"/>
      <c r="K983" s="7"/>
      <c r="L983" s="7"/>
      <c r="M983" s="7"/>
      <c r="N983" s="7"/>
      <c r="O983" s="7"/>
      <c r="P983" s="7"/>
      <c r="Q983" s="7"/>
    </row>
    <row r="984" ht="13.5" customHeight="1">
      <c r="A984" s="7"/>
      <c r="B984" s="7"/>
      <c r="C984" s="7"/>
      <c r="D984" s="7"/>
      <c r="E984" s="7"/>
      <c r="F984" s="7"/>
      <c r="G984" s="7"/>
      <c r="H984" s="7"/>
      <c r="I984" s="7"/>
      <c r="J984" s="7"/>
      <c r="K984" s="7"/>
      <c r="L984" s="7"/>
      <c r="M984" s="7"/>
      <c r="N984" s="7"/>
      <c r="O984" s="7"/>
      <c r="P984" s="7"/>
      <c r="Q984" s="7"/>
    </row>
    <row r="985" ht="13.5" customHeight="1">
      <c r="A985" s="7"/>
      <c r="B985" s="7"/>
      <c r="C985" s="7"/>
      <c r="D985" s="7"/>
      <c r="E985" s="7"/>
      <c r="F985" s="7"/>
      <c r="G985" s="7"/>
      <c r="H985" s="7"/>
      <c r="I985" s="7"/>
      <c r="J985" s="7"/>
      <c r="K985" s="7"/>
      <c r="L985" s="7"/>
      <c r="M985" s="7"/>
      <c r="N985" s="7"/>
      <c r="O985" s="7"/>
      <c r="P985" s="7"/>
      <c r="Q985" s="7"/>
    </row>
    <row r="986" ht="13.5" customHeight="1">
      <c r="A986" s="7"/>
      <c r="B986" s="7"/>
      <c r="C986" s="7"/>
      <c r="D986" s="7"/>
      <c r="E986" s="7"/>
      <c r="F986" s="7"/>
      <c r="G986" s="7"/>
      <c r="H986" s="7"/>
      <c r="I986" s="7"/>
      <c r="J986" s="7"/>
      <c r="K986" s="7"/>
      <c r="L986" s="7"/>
      <c r="M986" s="7"/>
      <c r="N986" s="7"/>
      <c r="O986" s="7"/>
      <c r="P986" s="7"/>
      <c r="Q986" s="7"/>
    </row>
    <row r="987" ht="13.5" customHeight="1">
      <c r="A987" s="7"/>
      <c r="B987" s="7"/>
      <c r="C987" s="7"/>
      <c r="D987" s="7"/>
      <c r="E987" s="7"/>
      <c r="F987" s="7"/>
      <c r="G987" s="7"/>
      <c r="H987" s="7"/>
      <c r="I987" s="7"/>
      <c r="J987" s="7"/>
      <c r="K987" s="7"/>
      <c r="L987" s="7"/>
      <c r="M987" s="7"/>
      <c r="N987" s="7"/>
      <c r="O987" s="7"/>
      <c r="P987" s="7"/>
      <c r="Q987" s="7"/>
    </row>
    <row r="988" ht="13.5" customHeight="1">
      <c r="A988" s="7"/>
      <c r="B988" s="7"/>
      <c r="C988" s="7"/>
      <c r="D988" s="7"/>
      <c r="E988" s="7"/>
      <c r="F988" s="7"/>
      <c r="G988" s="7"/>
      <c r="H988" s="7"/>
      <c r="I988" s="7"/>
      <c r="J988" s="7"/>
      <c r="K988" s="7"/>
      <c r="L988" s="7"/>
      <c r="M988" s="7"/>
      <c r="N988" s="7"/>
      <c r="O988" s="7"/>
      <c r="P988" s="7"/>
      <c r="Q988" s="7"/>
    </row>
    <row r="989" ht="13.5" customHeight="1">
      <c r="A989" s="7"/>
      <c r="B989" s="7"/>
      <c r="C989" s="7"/>
      <c r="D989" s="7"/>
      <c r="E989" s="7"/>
      <c r="F989" s="7"/>
      <c r="G989" s="7"/>
      <c r="H989" s="7"/>
      <c r="I989" s="7"/>
      <c r="J989" s="7"/>
      <c r="K989" s="7"/>
      <c r="L989" s="7"/>
      <c r="M989" s="7"/>
      <c r="N989" s="7"/>
      <c r="O989" s="7"/>
      <c r="P989" s="7"/>
      <c r="Q989" s="7"/>
    </row>
    <row r="990" ht="13.5" customHeight="1">
      <c r="A990" s="7"/>
      <c r="B990" s="7"/>
      <c r="C990" s="7"/>
      <c r="D990" s="7"/>
      <c r="E990" s="7"/>
      <c r="F990" s="7"/>
      <c r="G990" s="7"/>
      <c r="H990" s="7"/>
      <c r="I990" s="7"/>
      <c r="J990" s="7"/>
      <c r="K990" s="7"/>
      <c r="L990" s="7"/>
      <c r="M990" s="7"/>
      <c r="N990" s="7"/>
      <c r="O990" s="7"/>
      <c r="P990" s="7"/>
      <c r="Q990" s="7"/>
    </row>
    <row r="991" ht="13.5" customHeight="1">
      <c r="A991" s="7"/>
      <c r="B991" s="7"/>
      <c r="C991" s="7"/>
      <c r="D991" s="7"/>
      <c r="E991" s="7"/>
      <c r="F991" s="7"/>
      <c r="G991" s="7"/>
      <c r="H991" s="7"/>
      <c r="I991" s="7"/>
      <c r="J991" s="7"/>
      <c r="K991" s="7"/>
      <c r="L991" s="7"/>
      <c r="M991" s="7"/>
      <c r="N991" s="7"/>
      <c r="O991" s="7"/>
      <c r="P991" s="7"/>
      <c r="Q991" s="7"/>
    </row>
    <row r="992" ht="13.5" customHeight="1">
      <c r="A992" s="7"/>
      <c r="B992" s="7"/>
      <c r="C992" s="7"/>
      <c r="D992" s="7"/>
      <c r="E992" s="7"/>
      <c r="F992" s="7"/>
      <c r="G992" s="7"/>
      <c r="H992" s="7"/>
      <c r="I992" s="7"/>
      <c r="J992" s="7"/>
      <c r="K992" s="7"/>
      <c r="L992" s="7"/>
      <c r="M992" s="7"/>
      <c r="N992" s="7"/>
      <c r="O992" s="7"/>
      <c r="P992" s="7"/>
      <c r="Q992" s="7"/>
    </row>
    <row r="993" ht="13.5" customHeight="1">
      <c r="A993" s="7"/>
      <c r="B993" s="7"/>
      <c r="C993" s="7"/>
      <c r="D993" s="7"/>
      <c r="E993" s="7"/>
      <c r="F993" s="7"/>
      <c r="G993" s="7"/>
      <c r="H993" s="7"/>
      <c r="I993" s="7"/>
      <c r="J993" s="7"/>
      <c r="K993" s="7"/>
      <c r="L993" s="7"/>
      <c r="M993" s="7"/>
      <c r="N993" s="7"/>
      <c r="O993" s="7"/>
      <c r="P993" s="7"/>
      <c r="Q993" s="7"/>
    </row>
    <row r="994" ht="13.5" customHeight="1">
      <c r="A994" s="7"/>
      <c r="B994" s="7"/>
      <c r="C994" s="7"/>
      <c r="D994" s="7"/>
      <c r="E994" s="7"/>
      <c r="F994" s="7"/>
      <c r="G994" s="7"/>
      <c r="H994" s="7"/>
      <c r="I994" s="7"/>
      <c r="J994" s="7"/>
      <c r="K994" s="7"/>
      <c r="L994" s="7"/>
      <c r="M994" s="7"/>
      <c r="N994" s="7"/>
      <c r="O994" s="7"/>
      <c r="P994" s="7"/>
      <c r="Q994" s="7"/>
    </row>
    <row r="995" ht="13.5" customHeight="1">
      <c r="A995" s="7"/>
      <c r="B995" s="7"/>
      <c r="C995" s="7"/>
      <c r="D995" s="7"/>
      <c r="E995" s="7"/>
      <c r="F995" s="7"/>
      <c r="G995" s="7"/>
      <c r="H995" s="7"/>
      <c r="I995" s="7"/>
      <c r="J995" s="7"/>
      <c r="K995" s="7"/>
      <c r="L995" s="7"/>
      <c r="M995" s="7"/>
      <c r="N995" s="7"/>
      <c r="O995" s="7"/>
      <c r="P995" s="7"/>
      <c r="Q995" s="7"/>
    </row>
    <row r="996" ht="13.5" customHeight="1">
      <c r="A996" s="7"/>
      <c r="B996" s="7"/>
      <c r="C996" s="7"/>
      <c r="D996" s="7"/>
      <c r="E996" s="7"/>
      <c r="F996" s="7"/>
      <c r="G996" s="7"/>
      <c r="H996" s="7"/>
      <c r="I996" s="7"/>
      <c r="J996" s="7"/>
      <c r="K996" s="7"/>
      <c r="L996" s="7"/>
      <c r="M996" s="7"/>
      <c r="N996" s="7"/>
      <c r="O996" s="7"/>
      <c r="P996" s="7"/>
      <c r="Q996" s="7"/>
    </row>
    <row r="997" ht="13.5" customHeight="1">
      <c r="A997" s="7"/>
      <c r="B997" s="7"/>
      <c r="C997" s="7"/>
      <c r="D997" s="7"/>
      <c r="E997" s="7"/>
      <c r="F997" s="7"/>
      <c r="G997" s="7"/>
      <c r="H997" s="7"/>
      <c r="I997" s="7"/>
      <c r="J997" s="7"/>
      <c r="K997" s="7"/>
      <c r="L997" s="7"/>
      <c r="M997" s="7"/>
      <c r="N997" s="7"/>
      <c r="O997" s="7"/>
      <c r="P997" s="7"/>
      <c r="Q997" s="7"/>
    </row>
    <row r="998" ht="13.5" customHeight="1">
      <c r="A998" s="7"/>
      <c r="B998" s="7"/>
      <c r="C998" s="7"/>
      <c r="D998" s="7"/>
      <c r="E998" s="7"/>
      <c r="F998" s="7"/>
      <c r="G998" s="7"/>
      <c r="H998" s="7"/>
      <c r="I998" s="7"/>
      <c r="J998" s="7"/>
      <c r="K998" s="7"/>
      <c r="L998" s="7"/>
      <c r="M998" s="7"/>
      <c r="N998" s="7"/>
      <c r="O998" s="7"/>
      <c r="P998" s="7"/>
      <c r="Q998" s="7"/>
    </row>
    <row r="999" ht="13.5" customHeight="1">
      <c r="A999" s="7"/>
      <c r="B999" s="7"/>
      <c r="C999" s="7"/>
      <c r="D999" s="7"/>
      <c r="E999" s="7"/>
      <c r="F999" s="7"/>
      <c r="G999" s="7"/>
      <c r="H999" s="7"/>
      <c r="I999" s="7"/>
      <c r="J999" s="7"/>
      <c r="K999" s="7"/>
      <c r="L999" s="7"/>
      <c r="M999" s="7"/>
      <c r="N999" s="7"/>
      <c r="O999" s="7"/>
      <c r="P999" s="7"/>
      <c r="Q999" s="7"/>
    </row>
    <row r="1000" ht="13.5" customHeight="1">
      <c r="A1000" s="7"/>
      <c r="B1000" s="7"/>
      <c r="C1000" s="7"/>
      <c r="D1000" s="7"/>
      <c r="E1000" s="7"/>
      <c r="F1000" s="7"/>
      <c r="G1000" s="7"/>
      <c r="H1000" s="7"/>
      <c r="I1000" s="7"/>
      <c r="J1000" s="7"/>
      <c r="K1000" s="7"/>
      <c r="L1000" s="7"/>
      <c r="M1000" s="7"/>
      <c r="N1000" s="7"/>
      <c r="O1000" s="7"/>
      <c r="P1000" s="7"/>
      <c r="Q1000" s="7"/>
    </row>
    <row r="1001" ht="13.5" customHeight="1">
      <c r="A1001" s="7"/>
      <c r="B1001" s="7"/>
      <c r="C1001" s="7"/>
      <c r="D1001" s="7"/>
      <c r="E1001" s="7"/>
      <c r="F1001" s="7"/>
      <c r="G1001" s="7"/>
      <c r="H1001" s="7"/>
      <c r="I1001" s="7"/>
      <c r="J1001" s="7"/>
      <c r="K1001" s="7"/>
      <c r="L1001" s="7"/>
      <c r="M1001" s="7"/>
      <c r="N1001" s="7"/>
      <c r="O1001" s="7"/>
      <c r="P1001" s="7"/>
      <c r="Q1001" s="7"/>
    </row>
    <row r="1002" ht="13.5" customHeight="1">
      <c r="A1002" s="7"/>
      <c r="B1002" s="7"/>
      <c r="C1002" s="7"/>
      <c r="D1002" s="7"/>
      <c r="E1002" s="7"/>
      <c r="F1002" s="7"/>
      <c r="G1002" s="7"/>
      <c r="H1002" s="7"/>
      <c r="I1002" s="7"/>
      <c r="J1002" s="7"/>
      <c r="K1002" s="7"/>
      <c r="L1002" s="7"/>
      <c r="M1002" s="7"/>
      <c r="N1002" s="7"/>
      <c r="O1002" s="7"/>
      <c r="P1002" s="7"/>
      <c r="Q1002" s="7"/>
    </row>
  </sheetData>
  <mergeCells count="10">
    <mergeCell ref="M13:P13"/>
    <mergeCell ref="E15:P15"/>
    <mergeCell ref="E16:P16"/>
    <mergeCell ref="E6:P6"/>
    <mergeCell ref="E8:P8"/>
    <mergeCell ref="F9:G9"/>
    <mergeCell ref="H9:I9"/>
    <mergeCell ref="J9:J10"/>
    <mergeCell ref="K9:P9"/>
    <mergeCell ref="E13:G13"/>
  </mergeCells>
  <conditionalFormatting sqref="F11:G11 J11:P11">
    <cfRule type="notContainsBlanks" dxfId="14" priority="1">
      <formula>LEN(TRIM(F11))&gt;0</formula>
    </cfRule>
  </conditionalFormatting>
  <conditionalFormatting sqref="H11:I11">
    <cfRule type="cellIs" dxfId="25" priority="2" operator="greaterThan">
      <formula>2</formula>
    </cfRule>
  </conditionalFormatting>
  <conditionalFormatting sqref="I11">
    <cfRule type="cellIs" dxfId="26" priority="3" operator="greaterThan">
      <formula>6</formula>
    </cfRule>
  </conditionalFormatting>
  <hyperlinks>
    <hyperlink display="O" location="Index!A1" ref="D1"/>
    <hyperlink display="Return to Part 9 Bracing Calculator" location="'(I-1) General'!A1" ref="E13"/>
    <hyperlink r:id="rId1" ref="M13"/>
  </hyperlinks>
  <printOptions/>
  <pageMargins bottom="0.75" footer="0.0" header="0.0" left="0.7" right="0.7" top="0.75"/>
  <pageSetup orientation="landscape"/>
  <drawing r:id="rId2"/>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8.63"/>
    <col customWidth="1" min="3" max="3" width="1.38"/>
    <col customWidth="1" min="4" max="4" width="12.75"/>
    <col customWidth="1" min="5" max="5" width="1.38"/>
    <col customWidth="1" min="6" max="6" width="2.63"/>
    <col customWidth="1" min="7" max="7" width="15.38"/>
    <col customWidth="1" min="8" max="8" width="7.0"/>
    <col customWidth="1" min="9" max="23" width="9.25"/>
    <col customWidth="1" min="24" max="24" width="11.13"/>
    <col customWidth="1" min="25" max="25" width="1.38"/>
  </cols>
  <sheetData>
    <row r="1">
      <c r="A1" s="25"/>
      <c r="B1" s="25"/>
      <c r="C1" s="25"/>
      <c r="D1" s="465"/>
      <c r="E1" s="25"/>
      <c r="F1" s="2" t="s">
        <v>0</v>
      </c>
      <c r="G1" s="25"/>
      <c r="H1" s="7"/>
      <c r="I1" s="7"/>
      <c r="J1" s="7"/>
      <c r="K1" s="7"/>
      <c r="L1" s="7"/>
      <c r="M1" s="7"/>
      <c r="N1" s="7"/>
      <c r="O1" s="7"/>
      <c r="P1" s="7"/>
      <c r="Q1" s="7"/>
      <c r="R1" s="7"/>
      <c r="S1" s="7"/>
      <c r="T1" s="7"/>
      <c r="U1" s="7"/>
      <c r="V1" s="7"/>
      <c r="W1" s="7"/>
      <c r="X1" s="7"/>
      <c r="Y1" s="25"/>
    </row>
    <row r="2">
      <c r="A2" s="25"/>
      <c r="B2" s="207"/>
      <c r="C2" s="884"/>
      <c r="D2" s="207"/>
      <c r="E2" s="884"/>
      <c r="F2" s="25"/>
      <c r="G2" s="8" t="s">
        <v>74</v>
      </c>
      <c r="H2" s="318"/>
      <c r="I2" s="318"/>
      <c r="J2" s="318"/>
      <c r="K2" s="318"/>
      <c r="L2" s="318"/>
      <c r="M2" s="318"/>
      <c r="N2" s="318"/>
      <c r="O2" s="318"/>
      <c r="P2" s="318"/>
      <c r="Q2" s="318"/>
      <c r="R2" s="318"/>
      <c r="S2" s="318"/>
      <c r="T2" s="318"/>
      <c r="U2" s="318"/>
      <c r="V2" s="318"/>
      <c r="W2" s="318"/>
      <c r="X2" s="206" t="str">
        <f>'(T) General Tables'!A2</f>
        <v>beta_1.043</v>
      </c>
      <c r="Y2" s="25"/>
    </row>
    <row r="3" ht="26.25" customHeight="1">
      <c r="A3" s="25"/>
      <c r="B3" s="207"/>
      <c r="C3" s="884"/>
      <c r="D3" s="207"/>
      <c r="E3" s="884"/>
      <c r="F3" s="25"/>
      <c r="G3" s="687" t="s">
        <v>1</v>
      </c>
      <c r="H3" s="395"/>
      <c r="I3" s="395"/>
      <c r="J3" s="395"/>
      <c r="K3" s="395"/>
      <c r="L3" s="395"/>
      <c r="M3" s="395"/>
      <c r="N3" s="395"/>
      <c r="O3" s="395"/>
      <c r="P3" s="395"/>
      <c r="Q3" s="395"/>
      <c r="R3" s="395"/>
      <c r="S3" s="395"/>
      <c r="T3" s="395"/>
      <c r="U3" s="395"/>
      <c r="V3" s="395"/>
      <c r="W3" s="395"/>
      <c r="X3" s="213"/>
      <c r="Y3" s="25"/>
    </row>
    <row r="4" ht="22.5" customHeight="1">
      <c r="A4" s="25"/>
      <c r="B4" s="214" t="s">
        <v>32</v>
      </c>
      <c r="C4" s="884"/>
      <c r="D4" s="334" t="s">
        <v>648</v>
      </c>
      <c r="E4" s="884"/>
      <c r="F4" s="25"/>
      <c r="G4" s="885" t="s">
        <v>1008</v>
      </c>
      <c r="H4" s="843"/>
      <c r="I4" s="843"/>
      <c r="J4" s="843"/>
      <c r="K4" s="843"/>
      <c r="L4" s="843"/>
      <c r="M4" s="843"/>
      <c r="N4" s="843"/>
      <c r="O4" s="843"/>
      <c r="P4" s="843"/>
      <c r="Q4" s="843"/>
      <c r="R4" s="843"/>
      <c r="S4" s="843"/>
      <c r="T4" s="843"/>
      <c r="U4" s="843"/>
      <c r="V4" s="843"/>
      <c r="W4" s="843"/>
      <c r="X4" s="844"/>
      <c r="Y4" s="25"/>
    </row>
    <row r="5" ht="18.75" customHeight="1">
      <c r="A5" s="25"/>
      <c r="B5" s="25"/>
      <c r="C5" s="25"/>
      <c r="D5" s="269" t="s">
        <v>325</v>
      </c>
      <c r="E5" s="884"/>
      <c r="F5" s="25"/>
      <c r="G5" s="25"/>
      <c r="H5" s="25"/>
      <c r="I5" s="25"/>
      <c r="J5" s="25"/>
      <c r="K5" s="25"/>
      <c r="L5" s="25"/>
      <c r="M5" s="25"/>
      <c r="N5" s="25"/>
      <c r="O5" s="25"/>
      <c r="P5" s="25"/>
      <c r="Q5" s="25"/>
      <c r="R5" s="25"/>
      <c r="S5" s="25"/>
      <c r="T5" s="25"/>
      <c r="U5" s="25"/>
      <c r="V5" s="25"/>
      <c r="W5" s="25"/>
      <c r="X5" s="25"/>
      <c r="Y5" s="25"/>
    </row>
    <row r="6">
      <c r="A6" s="25"/>
      <c r="B6" s="265"/>
      <c r="C6" s="884"/>
      <c r="D6" s="269" t="s">
        <v>325</v>
      </c>
      <c r="E6" s="884"/>
      <c r="F6" s="265"/>
      <c r="G6" s="886" t="s">
        <v>1009</v>
      </c>
      <c r="H6" s="27"/>
      <c r="I6" s="27"/>
      <c r="J6" s="27"/>
      <c r="K6" s="27"/>
      <c r="L6" s="27"/>
      <c r="M6" s="27"/>
      <c r="N6" s="27"/>
      <c r="O6" s="27"/>
      <c r="P6" s="27"/>
      <c r="Q6" s="27"/>
      <c r="R6" s="27"/>
      <c r="S6" s="27"/>
      <c r="T6" s="27"/>
      <c r="U6" s="27"/>
      <c r="V6" s="27"/>
      <c r="W6" s="27"/>
      <c r="X6" s="28"/>
      <c r="Y6" s="25"/>
    </row>
    <row r="7" ht="18.75" customHeight="1">
      <c r="A7" s="25"/>
      <c r="B7" s="25"/>
      <c r="C7" s="25"/>
      <c r="D7" s="269" t="s">
        <v>325</v>
      </c>
      <c r="E7" s="884"/>
      <c r="F7" s="25"/>
      <c r="G7" s="3"/>
      <c r="H7" s="3"/>
      <c r="I7" s="3"/>
      <c r="J7" s="3"/>
      <c r="K7" s="3"/>
      <c r="L7" s="3"/>
      <c r="M7" s="150"/>
      <c r="N7" s="150"/>
      <c r="O7" s="150"/>
      <c r="P7" s="150"/>
      <c r="Q7" s="150"/>
      <c r="R7" s="150"/>
      <c r="S7" s="150"/>
      <c r="T7" s="150"/>
      <c r="U7" s="150"/>
      <c r="V7" s="150"/>
      <c r="W7" s="150"/>
      <c r="X7" s="150"/>
      <c r="Y7" s="25"/>
    </row>
    <row r="8" ht="18.75" customHeight="1">
      <c r="A8" s="25"/>
      <c r="B8" s="7"/>
      <c r="C8" s="884"/>
      <c r="D8" s="269" t="s">
        <v>325</v>
      </c>
      <c r="E8" s="884"/>
      <c r="F8" s="7"/>
      <c r="G8" s="253" t="s">
        <v>1010</v>
      </c>
      <c r="H8" s="27"/>
      <c r="I8" s="27"/>
      <c r="J8" s="27"/>
      <c r="K8" s="27"/>
      <c r="L8" s="27"/>
      <c r="M8" s="27"/>
      <c r="N8" s="27"/>
      <c r="O8" s="27"/>
      <c r="P8" s="27"/>
      <c r="Q8" s="27"/>
      <c r="R8" s="27"/>
      <c r="S8" s="27"/>
      <c r="T8" s="27"/>
      <c r="U8" s="27"/>
      <c r="V8" s="27"/>
      <c r="W8" s="27"/>
      <c r="X8" s="28"/>
      <c r="Y8" s="25"/>
    </row>
    <row r="9" ht="18.75" customHeight="1">
      <c r="A9" s="25"/>
      <c r="B9" s="7"/>
      <c r="C9" s="884"/>
      <c r="D9" s="269" t="s">
        <v>325</v>
      </c>
      <c r="E9" s="884"/>
      <c r="F9" s="7"/>
      <c r="G9" s="3"/>
      <c r="H9" s="3"/>
      <c r="I9" s="3"/>
      <c r="J9" s="3"/>
      <c r="K9" s="3"/>
      <c r="L9" s="3"/>
      <c r="M9" s="3"/>
      <c r="N9" s="3"/>
      <c r="O9" s="3"/>
      <c r="P9" s="3"/>
      <c r="Q9" s="3"/>
      <c r="R9" s="3"/>
      <c r="S9" s="3"/>
      <c r="T9" s="3"/>
      <c r="U9" s="3"/>
      <c r="V9" s="3"/>
      <c r="W9" s="3"/>
      <c r="X9" s="3"/>
      <c r="Y9" s="25"/>
    </row>
    <row r="10" ht="18.75" customHeight="1">
      <c r="A10" s="25"/>
      <c r="B10" s="7"/>
      <c r="C10" s="884"/>
      <c r="D10" s="269" t="s">
        <v>325</v>
      </c>
      <c r="E10" s="884"/>
      <c r="F10" s="7"/>
      <c r="G10" s="378" t="s">
        <v>1011</v>
      </c>
      <c r="H10" s="27"/>
      <c r="I10" s="27"/>
      <c r="J10" s="27"/>
      <c r="K10" s="27"/>
      <c r="L10" s="27"/>
      <c r="M10" s="27"/>
      <c r="N10" s="27"/>
      <c r="O10" s="27"/>
      <c r="P10" s="27"/>
      <c r="Q10" s="27"/>
      <c r="R10" s="27"/>
      <c r="S10" s="27"/>
      <c r="T10" s="27"/>
      <c r="U10" s="27"/>
      <c r="V10" s="27"/>
      <c r="W10" s="27"/>
      <c r="X10" s="28"/>
      <c r="Y10" s="25"/>
    </row>
    <row r="11" ht="18.75" customHeight="1">
      <c r="A11" s="25"/>
      <c r="B11" s="7"/>
      <c r="C11" s="884"/>
      <c r="D11" s="269" t="s">
        <v>325</v>
      </c>
      <c r="E11" s="884"/>
      <c r="F11" s="7"/>
      <c r="G11" s="677" t="s">
        <v>1012</v>
      </c>
      <c r="H11" s="27"/>
      <c r="I11" s="27"/>
      <c r="J11" s="27"/>
      <c r="K11" s="27"/>
      <c r="L11" s="27"/>
      <c r="M11" s="27"/>
      <c r="N11" s="27"/>
      <c r="O11" s="27"/>
      <c r="P11" s="27"/>
      <c r="Q11" s="27"/>
      <c r="R11" s="27"/>
      <c r="S11" s="27"/>
      <c r="T11" s="27"/>
      <c r="U11" s="27"/>
      <c r="V11" s="27"/>
      <c r="W11" s="27"/>
      <c r="X11" s="28"/>
      <c r="Y11" s="25"/>
    </row>
    <row r="12" ht="37.5" customHeight="1">
      <c r="A12" s="25"/>
      <c r="B12" s="25"/>
      <c r="C12" s="25"/>
      <c r="D12" s="269" t="s">
        <v>325</v>
      </c>
      <c r="E12" s="884"/>
      <c r="F12" s="25"/>
      <c r="G12" s="887"/>
      <c r="H12" s="31"/>
      <c r="I12" s="888" t="s">
        <v>1013</v>
      </c>
      <c r="J12" s="889"/>
      <c r="K12" s="890" t="s">
        <v>1014</v>
      </c>
      <c r="L12" s="30"/>
      <c r="M12" s="30"/>
      <c r="N12" s="31"/>
      <c r="O12" s="891" t="s">
        <v>1015</v>
      </c>
      <c r="P12" s="30"/>
      <c r="Q12" s="30"/>
      <c r="R12" s="31"/>
      <c r="S12" s="890" t="s">
        <v>1016</v>
      </c>
      <c r="T12" s="30"/>
      <c r="U12" s="30"/>
      <c r="V12" s="30"/>
      <c r="W12" s="31"/>
      <c r="X12" s="892" t="s">
        <v>1017</v>
      </c>
      <c r="Y12" s="7"/>
    </row>
    <row r="13" ht="37.5" customHeight="1">
      <c r="A13" s="25"/>
      <c r="B13" s="25"/>
      <c r="C13" s="25"/>
      <c r="D13" s="269" t="s">
        <v>325</v>
      </c>
      <c r="E13" s="884"/>
      <c r="F13" s="25"/>
      <c r="G13" s="33"/>
      <c r="H13" s="35"/>
      <c r="I13" s="346"/>
      <c r="J13" s="346"/>
      <c r="K13" s="33"/>
      <c r="L13" s="34"/>
      <c r="M13" s="34"/>
      <c r="N13" s="35"/>
      <c r="O13" s="33"/>
      <c r="P13" s="34"/>
      <c r="Q13" s="34"/>
      <c r="R13" s="35"/>
      <c r="S13" s="33"/>
      <c r="T13" s="34"/>
      <c r="U13" s="34"/>
      <c r="V13" s="34"/>
      <c r="W13" s="35"/>
      <c r="X13" s="346"/>
      <c r="Y13" s="7"/>
    </row>
    <row r="14" ht="18.75" customHeight="1">
      <c r="A14" s="884"/>
      <c r="B14" s="192"/>
      <c r="C14" s="884"/>
      <c r="D14" s="269" t="s">
        <v>325</v>
      </c>
      <c r="E14" s="884"/>
      <c r="F14" s="192"/>
      <c r="G14" s="877" t="s">
        <v>415</v>
      </c>
      <c r="H14" s="877" t="s">
        <v>1018</v>
      </c>
      <c r="I14" s="893" t="str">
        <f>'(T) General Tables'!A201</f>
        <v>DWB</v>
      </c>
      <c r="J14" s="877" t="str">
        <f>'(T) General Tables'!A177</f>
        <v>GWB-O</v>
      </c>
      <c r="K14" s="877" t="str">
        <f>'(T) General Tables'!A178</f>
        <v>GWB-A</v>
      </c>
      <c r="L14" s="877" t="str">
        <f>'(T) General Tables'!A179</f>
        <v>GWB-B</v>
      </c>
      <c r="M14" s="877" t="str">
        <f>'(T) General Tables'!A180</f>
        <v>GWB-C</v>
      </c>
      <c r="N14" s="877" t="str">
        <f>'(T) General Tables'!A181</f>
        <v>GWB-D</v>
      </c>
      <c r="O14" s="894" t="str">
        <f>'(T) General Tables'!A182</f>
        <v>GWB-A-2</v>
      </c>
      <c r="P14" s="895" t="str">
        <f>'(T) General Tables'!A183</f>
        <v>GWB-B-2</v>
      </c>
      <c r="Q14" s="895" t="str">
        <f>'(T) General Tables'!A184</f>
        <v>GWB-C-2</v>
      </c>
      <c r="R14" s="895" t="str">
        <f>'(T) General Tables'!A185</f>
        <v>GWB-D-2</v>
      </c>
      <c r="S14" s="877" t="str">
        <f>'(T) General Tables'!A190</f>
        <v>WSP-A</v>
      </c>
      <c r="T14" s="877" t="str">
        <f>'(T) General Tables'!A191</f>
        <v>WSP-B</v>
      </c>
      <c r="U14" s="877" t="str">
        <f>'(T) General Tables'!A192</f>
        <v>WSP-C</v>
      </c>
      <c r="V14" s="162" t="str">
        <f>'(T) General Tables'!A193</f>
        <v>WSP-D</v>
      </c>
      <c r="W14" s="877" t="str">
        <f>'(T) General Tables'!A194</f>
        <v>WSP-E</v>
      </c>
      <c r="X14" s="896" t="s">
        <v>442</v>
      </c>
      <c r="Y14" s="192"/>
    </row>
    <row r="15" ht="18.75" customHeight="1">
      <c r="A15" s="25"/>
      <c r="B15" s="25"/>
      <c r="C15" s="25"/>
      <c r="D15" s="268" t="str">
        <f>IF(G15='(I-1) General'!$H$18,'(T) General Tables'!$A$14,'(T) General Tables'!$A$15)</f>
        <v>Not Required</v>
      </c>
      <c r="E15" s="897"/>
      <c r="F15" s="25"/>
      <c r="G15" s="898" t="s">
        <v>416</v>
      </c>
      <c r="H15" s="898" t="s">
        <v>345</v>
      </c>
      <c r="I15" s="899">
        <v>0.65</v>
      </c>
      <c r="J15" s="900"/>
      <c r="K15" s="901">
        <v>3.29</v>
      </c>
      <c r="L15" s="901">
        <v>1.91</v>
      </c>
      <c r="M15" s="901">
        <v>1.42</v>
      </c>
      <c r="N15" s="901">
        <v>1.14</v>
      </c>
      <c r="O15" s="902">
        <v>1.645</v>
      </c>
      <c r="P15" s="902">
        <v>0.955</v>
      </c>
      <c r="Q15" s="902">
        <v>0.71</v>
      </c>
      <c r="R15" s="902">
        <v>0.57</v>
      </c>
      <c r="S15" s="901">
        <v>1.14</v>
      </c>
      <c r="T15" s="901">
        <v>0.6</v>
      </c>
      <c r="U15" s="901">
        <v>0.52</v>
      </c>
      <c r="V15" s="903">
        <v>0.48</v>
      </c>
      <c r="W15" s="901">
        <v>0.43</v>
      </c>
      <c r="X15" s="904">
        <f t="shared" ref="X15:X32" si="1">W15</f>
        <v>0.43</v>
      </c>
      <c r="Y15" s="7"/>
    </row>
    <row r="16" ht="18.75" customHeight="1">
      <c r="A16" s="25"/>
      <c r="B16" s="25"/>
      <c r="C16" s="25"/>
      <c r="D16" s="268" t="str">
        <f>IF(G16='(I-1) General'!$H$18,'(T) General Tables'!$A$14,'(T) General Tables'!$A$15)</f>
        <v>Not Required</v>
      </c>
      <c r="E16" s="897"/>
      <c r="F16" s="25"/>
      <c r="G16" s="898" t="s">
        <v>416</v>
      </c>
      <c r="H16" s="898" t="s">
        <v>346</v>
      </c>
      <c r="I16" s="899">
        <v>1.33</v>
      </c>
      <c r="J16" s="900"/>
      <c r="K16" s="901">
        <v>6.75</v>
      </c>
      <c r="L16" s="901">
        <v>3.92</v>
      </c>
      <c r="M16" s="901">
        <v>2.91</v>
      </c>
      <c r="N16" s="901">
        <v>2.35</v>
      </c>
      <c r="O16" s="902">
        <v>3.375</v>
      </c>
      <c r="P16" s="902">
        <v>1.96</v>
      </c>
      <c r="Q16" s="902">
        <v>1.455</v>
      </c>
      <c r="R16" s="902">
        <v>1.175</v>
      </c>
      <c r="S16" s="901">
        <v>2.35</v>
      </c>
      <c r="T16" s="901">
        <v>1.24</v>
      </c>
      <c r="U16" s="901">
        <v>1.08</v>
      </c>
      <c r="V16" s="903">
        <v>0.98</v>
      </c>
      <c r="W16" s="901">
        <v>0.88</v>
      </c>
      <c r="X16" s="904">
        <f t="shared" si="1"/>
        <v>0.88</v>
      </c>
      <c r="Y16" s="7"/>
    </row>
    <row r="17" ht="18.75" customHeight="1">
      <c r="A17" s="25"/>
      <c r="B17" s="25"/>
      <c r="C17" s="25"/>
      <c r="D17" s="268" t="str">
        <f>IF(G17='(I-1) General'!$H$18,'(T) General Tables'!$A$14,'(T) General Tables'!$A$15)</f>
        <v>Not Required</v>
      </c>
      <c r="E17" s="897"/>
      <c r="F17" s="25"/>
      <c r="G17" s="898" t="s">
        <v>416</v>
      </c>
      <c r="H17" s="898" t="s">
        <v>347</v>
      </c>
      <c r="I17" s="899">
        <v>2.02</v>
      </c>
      <c r="J17" s="900"/>
      <c r="K17" s="901">
        <v>10.21</v>
      </c>
      <c r="L17" s="901">
        <v>5.93</v>
      </c>
      <c r="M17" s="901">
        <v>4.4</v>
      </c>
      <c r="N17" s="901">
        <v>3.57</v>
      </c>
      <c r="O17" s="902">
        <v>5.105</v>
      </c>
      <c r="P17" s="902">
        <v>2.965</v>
      </c>
      <c r="Q17" s="902">
        <v>2.2</v>
      </c>
      <c r="R17" s="902">
        <v>1.785</v>
      </c>
      <c r="S17" s="901">
        <v>3.57</v>
      </c>
      <c r="T17" s="901">
        <v>1.87</v>
      </c>
      <c r="U17" s="901">
        <v>1.63</v>
      </c>
      <c r="V17" s="903">
        <v>1.49</v>
      </c>
      <c r="W17" s="901">
        <v>1.34</v>
      </c>
      <c r="X17" s="904">
        <f t="shared" si="1"/>
        <v>1.34</v>
      </c>
      <c r="Y17" s="7"/>
    </row>
    <row r="18" ht="18.75" customHeight="1">
      <c r="A18" s="25"/>
      <c r="B18" s="25"/>
      <c r="C18" s="25"/>
      <c r="D18" s="268" t="str">
        <f>IF(G18='(I-1) General'!$H$18,'(T) General Tables'!$A$14,'(T) General Tables'!$A$15)</f>
        <v>Required</v>
      </c>
      <c r="E18" s="897"/>
      <c r="F18" s="25"/>
      <c r="G18" s="898" t="s">
        <v>417</v>
      </c>
      <c r="H18" s="898" t="s">
        <v>345</v>
      </c>
      <c r="I18" s="899">
        <v>0.86</v>
      </c>
      <c r="J18" s="900"/>
      <c r="K18" s="901">
        <v>4.38</v>
      </c>
      <c r="L18" s="901">
        <v>2.54</v>
      </c>
      <c r="M18" s="901">
        <v>1.89</v>
      </c>
      <c r="N18" s="901">
        <v>1.52</v>
      </c>
      <c r="O18" s="902">
        <v>2.19</v>
      </c>
      <c r="P18" s="902">
        <v>1.27</v>
      </c>
      <c r="Q18" s="902">
        <v>0.945</v>
      </c>
      <c r="R18" s="902">
        <v>0.76</v>
      </c>
      <c r="S18" s="901">
        <v>1.52</v>
      </c>
      <c r="T18" s="901">
        <v>0.8</v>
      </c>
      <c r="U18" s="901">
        <v>0.7</v>
      </c>
      <c r="V18" s="903">
        <v>0.64</v>
      </c>
      <c r="W18" s="901">
        <v>0.57</v>
      </c>
      <c r="X18" s="904">
        <f t="shared" si="1"/>
        <v>0.57</v>
      </c>
      <c r="Y18" s="7"/>
    </row>
    <row r="19" ht="18.75" customHeight="1">
      <c r="A19" s="25"/>
      <c r="B19" s="25"/>
      <c r="C19" s="25"/>
      <c r="D19" s="268" t="str">
        <f>IF(G19='(I-1) General'!$H$18,'(T) General Tables'!$A$14,'(T) General Tables'!$A$15)</f>
        <v>Required</v>
      </c>
      <c r="E19" s="897"/>
      <c r="F19" s="25"/>
      <c r="G19" s="898" t="s">
        <v>417</v>
      </c>
      <c r="H19" s="898" t="s">
        <v>346</v>
      </c>
      <c r="I19" s="899">
        <v>1.78</v>
      </c>
      <c r="J19" s="900"/>
      <c r="K19" s="901">
        <v>9.0</v>
      </c>
      <c r="L19" s="901">
        <v>5.23</v>
      </c>
      <c r="M19" s="901">
        <v>3.88</v>
      </c>
      <c r="N19" s="901">
        <v>3.14</v>
      </c>
      <c r="O19" s="902">
        <v>4.5</v>
      </c>
      <c r="P19" s="902">
        <v>2.615</v>
      </c>
      <c r="Q19" s="902">
        <v>1.94</v>
      </c>
      <c r="R19" s="902">
        <v>1.57</v>
      </c>
      <c r="S19" s="901">
        <v>3.14</v>
      </c>
      <c r="T19" s="901">
        <v>1.65</v>
      </c>
      <c r="U19" s="901">
        <v>1.43</v>
      </c>
      <c r="V19" s="903">
        <v>1.31</v>
      </c>
      <c r="W19" s="901">
        <v>1.18</v>
      </c>
      <c r="X19" s="904">
        <f t="shared" si="1"/>
        <v>1.18</v>
      </c>
      <c r="Y19" s="7"/>
    </row>
    <row r="20" ht="18.75" customHeight="1">
      <c r="A20" s="25"/>
      <c r="B20" s="25"/>
      <c r="C20" s="25"/>
      <c r="D20" s="268" t="str">
        <f>IF(G20='(I-1) General'!$H$18,'(T) General Tables'!$A$14,'(T) General Tables'!$A$15)</f>
        <v>Required</v>
      </c>
      <c r="E20" s="897"/>
      <c r="F20" s="25"/>
      <c r="G20" s="898" t="s">
        <v>417</v>
      </c>
      <c r="H20" s="898" t="s">
        <v>347</v>
      </c>
      <c r="I20" s="899">
        <v>2.69</v>
      </c>
      <c r="J20" s="900"/>
      <c r="K20" s="901">
        <v>13.61</v>
      </c>
      <c r="L20" s="901">
        <v>7.91</v>
      </c>
      <c r="M20" s="901">
        <v>5.86</v>
      </c>
      <c r="N20" s="901">
        <v>4.75</v>
      </c>
      <c r="O20" s="902">
        <v>6.805</v>
      </c>
      <c r="P20" s="902">
        <v>3.955</v>
      </c>
      <c r="Q20" s="902">
        <v>2.93</v>
      </c>
      <c r="R20" s="902">
        <v>2.375</v>
      </c>
      <c r="S20" s="901">
        <v>4.75</v>
      </c>
      <c r="T20" s="901">
        <v>2.5</v>
      </c>
      <c r="U20" s="901">
        <v>2.17</v>
      </c>
      <c r="V20" s="903">
        <v>1.98</v>
      </c>
      <c r="W20" s="901">
        <v>1.79</v>
      </c>
      <c r="X20" s="904">
        <f t="shared" si="1"/>
        <v>1.79</v>
      </c>
      <c r="Y20" s="7"/>
    </row>
    <row r="21" ht="18.75" customHeight="1">
      <c r="A21" s="25"/>
      <c r="B21" s="25"/>
      <c r="C21" s="25"/>
      <c r="D21" s="268" t="str">
        <f>IF(G21='(I-1) General'!$H$18,'(T) General Tables'!$A$14,'(T) General Tables'!$A$15)</f>
        <v>Not Required</v>
      </c>
      <c r="E21" s="897"/>
      <c r="F21" s="25"/>
      <c r="G21" s="898" t="s">
        <v>418</v>
      </c>
      <c r="H21" s="898" t="s">
        <v>345</v>
      </c>
      <c r="I21" s="899">
        <v>1.08</v>
      </c>
      <c r="J21" s="900"/>
      <c r="K21" s="901">
        <v>5.84</v>
      </c>
      <c r="L21" s="901">
        <v>3.18</v>
      </c>
      <c r="M21" s="901">
        <v>2.36</v>
      </c>
      <c r="N21" s="901">
        <v>1.9</v>
      </c>
      <c r="O21" s="902">
        <v>2.92</v>
      </c>
      <c r="P21" s="902">
        <v>1.59</v>
      </c>
      <c r="Q21" s="902">
        <v>1.18</v>
      </c>
      <c r="R21" s="902">
        <v>0.95</v>
      </c>
      <c r="S21" s="901">
        <v>1.9</v>
      </c>
      <c r="T21" s="901">
        <v>1.0</v>
      </c>
      <c r="U21" s="901">
        <v>0.87</v>
      </c>
      <c r="V21" s="903">
        <v>0.79</v>
      </c>
      <c r="W21" s="901">
        <v>0.72</v>
      </c>
      <c r="X21" s="904">
        <f t="shared" si="1"/>
        <v>0.72</v>
      </c>
      <c r="Y21" s="7"/>
    </row>
    <row r="22" ht="18.75" customHeight="1">
      <c r="A22" s="25"/>
      <c r="B22" s="25"/>
      <c r="C22" s="25"/>
      <c r="D22" s="268" t="str">
        <f>IF(G22='(I-1) General'!$H$18,'(T) General Tables'!$A$14,'(T) General Tables'!$A$15)</f>
        <v>Not Required</v>
      </c>
      <c r="E22" s="897"/>
      <c r="F22" s="25"/>
      <c r="G22" s="898" t="s">
        <v>418</v>
      </c>
      <c r="H22" s="898" t="s">
        <v>346</v>
      </c>
      <c r="I22" s="899">
        <v>2.22</v>
      </c>
      <c r="J22" s="900"/>
      <c r="K22" s="901">
        <v>11.25</v>
      </c>
      <c r="L22" s="901">
        <v>6.54</v>
      </c>
      <c r="M22" s="901">
        <v>4.85</v>
      </c>
      <c r="N22" s="901">
        <v>3.92</v>
      </c>
      <c r="O22" s="902">
        <v>5.625</v>
      </c>
      <c r="P22" s="902">
        <v>3.27</v>
      </c>
      <c r="Q22" s="902">
        <v>2.425</v>
      </c>
      <c r="R22" s="902">
        <v>1.96</v>
      </c>
      <c r="S22" s="901">
        <v>3.92</v>
      </c>
      <c r="T22" s="901">
        <v>2.06</v>
      </c>
      <c r="U22" s="901">
        <v>1.79</v>
      </c>
      <c r="V22" s="903">
        <v>1.63</v>
      </c>
      <c r="W22" s="901">
        <v>1.47</v>
      </c>
      <c r="X22" s="904">
        <f t="shared" si="1"/>
        <v>1.47</v>
      </c>
      <c r="Y22" s="7"/>
    </row>
    <row r="23" ht="18.75" customHeight="1">
      <c r="A23" s="25"/>
      <c r="B23" s="25"/>
      <c r="C23" s="25"/>
      <c r="D23" s="268" t="str">
        <f>IF(G23='(I-1) General'!$H$18,'(T) General Tables'!$A$14,'(T) General Tables'!$A$15)</f>
        <v>Not Required</v>
      </c>
      <c r="E23" s="897"/>
      <c r="F23" s="25"/>
      <c r="G23" s="898" t="s">
        <v>418</v>
      </c>
      <c r="H23" s="898" t="s">
        <v>347</v>
      </c>
      <c r="I23" s="899">
        <v>3.37</v>
      </c>
      <c r="J23" s="900"/>
      <c r="K23" s="901">
        <v>17.01</v>
      </c>
      <c r="L23" s="901">
        <v>9.88</v>
      </c>
      <c r="M23" s="901">
        <v>7.33</v>
      </c>
      <c r="N23" s="901">
        <v>5.94</v>
      </c>
      <c r="O23" s="902">
        <v>8.505</v>
      </c>
      <c r="P23" s="902">
        <v>4.94</v>
      </c>
      <c r="Q23" s="902">
        <v>3.665</v>
      </c>
      <c r="R23" s="902">
        <v>2.97</v>
      </c>
      <c r="S23" s="901">
        <v>5.94</v>
      </c>
      <c r="T23" s="901">
        <v>3.12</v>
      </c>
      <c r="U23" s="901">
        <v>2.72</v>
      </c>
      <c r="V23" s="903">
        <v>2.48</v>
      </c>
      <c r="W23" s="901">
        <v>2.23</v>
      </c>
      <c r="X23" s="904">
        <f t="shared" si="1"/>
        <v>2.23</v>
      </c>
      <c r="Y23" s="7"/>
    </row>
    <row r="24" ht="18.75" customHeight="1">
      <c r="A24" s="25"/>
      <c r="B24" s="25"/>
      <c r="C24" s="25"/>
      <c r="D24" s="268" t="str">
        <f>IF(G24='(I-1) General'!$H$18,'(T) General Tables'!$A$14,'(T) General Tables'!$A$15)</f>
        <v>Not Required</v>
      </c>
      <c r="E24" s="897"/>
      <c r="F24" s="25"/>
      <c r="G24" s="898" t="s">
        <v>419</v>
      </c>
      <c r="H24" s="898" t="s">
        <v>345</v>
      </c>
      <c r="I24" s="899">
        <v>1.29</v>
      </c>
      <c r="J24" s="900"/>
      <c r="K24" s="901">
        <v>6.57</v>
      </c>
      <c r="L24" s="901">
        <v>3.82</v>
      </c>
      <c r="M24" s="901">
        <v>2.83</v>
      </c>
      <c r="N24" s="901">
        <v>2.29</v>
      </c>
      <c r="O24" s="902">
        <v>3.285</v>
      </c>
      <c r="P24" s="902">
        <v>1.91</v>
      </c>
      <c r="Q24" s="902">
        <v>1.415</v>
      </c>
      <c r="R24" s="902">
        <v>1.145</v>
      </c>
      <c r="S24" s="901">
        <v>2.29</v>
      </c>
      <c r="T24" s="901">
        <v>1.2</v>
      </c>
      <c r="U24" s="901">
        <v>1.05</v>
      </c>
      <c r="V24" s="903">
        <v>0.95</v>
      </c>
      <c r="W24" s="901">
        <v>0.86</v>
      </c>
      <c r="X24" s="904">
        <f t="shared" si="1"/>
        <v>0.86</v>
      </c>
      <c r="Y24" s="7"/>
    </row>
    <row r="25" ht="18.75" customHeight="1">
      <c r="A25" s="25"/>
      <c r="B25" s="25"/>
      <c r="C25" s="25"/>
      <c r="D25" s="268" t="str">
        <f>IF(G25='(I-1) General'!$H$18,'(T) General Tables'!$A$14,'(T) General Tables'!$A$15)</f>
        <v>Not Required</v>
      </c>
      <c r="E25" s="897"/>
      <c r="F25" s="25"/>
      <c r="G25" s="898" t="s">
        <v>419</v>
      </c>
      <c r="H25" s="898" t="s">
        <v>346</v>
      </c>
      <c r="I25" s="899">
        <v>2.67</v>
      </c>
      <c r="J25" s="900"/>
      <c r="K25" s="901">
        <v>13.5</v>
      </c>
      <c r="L25" s="901">
        <v>7.84</v>
      </c>
      <c r="M25" s="901">
        <v>5.82</v>
      </c>
      <c r="N25" s="901">
        <v>4.71</v>
      </c>
      <c r="O25" s="902">
        <v>6.75</v>
      </c>
      <c r="P25" s="902">
        <v>3.92</v>
      </c>
      <c r="Q25" s="902">
        <v>2.91</v>
      </c>
      <c r="R25" s="902">
        <v>2.355</v>
      </c>
      <c r="S25" s="901">
        <v>4.71</v>
      </c>
      <c r="T25" s="901">
        <v>2.47</v>
      </c>
      <c r="U25" s="901">
        <v>2.15</v>
      </c>
      <c r="V25" s="903">
        <v>1.96</v>
      </c>
      <c r="W25" s="901">
        <v>1.77</v>
      </c>
      <c r="X25" s="904">
        <f t="shared" si="1"/>
        <v>1.77</v>
      </c>
      <c r="Y25" s="7"/>
    </row>
    <row r="26" ht="18.75" customHeight="1">
      <c r="A26" s="25"/>
      <c r="B26" s="25"/>
      <c r="C26" s="25"/>
      <c r="D26" s="268" t="str">
        <f>IF(G26='(I-1) General'!$H$18,'(T) General Tables'!$A$14,'(T) General Tables'!$A$15)</f>
        <v>Not Required</v>
      </c>
      <c r="E26" s="897"/>
      <c r="F26" s="25"/>
      <c r="G26" s="898" t="s">
        <v>419</v>
      </c>
      <c r="H26" s="898" t="s">
        <v>347</v>
      </c>
      <c r="I26" s="899">
        <v>4.04</v>
      </c>
      <c r="J26" s="900"/>
      <c r="K26" s="901">
        <v>20.42</v>
      </c>
      <c r="L26" s="901">
        <v>11.86</v>
      </c>
      <c r="M26" s="901">
        <v>8.79</v>
      </c>
      <c r="N26" s="901">
        <v>7.13</v>
      </c>
      <c r="O26" s="902">
        <v>10.21</v>
      </c>
      <c r="P26" s="902">
        <v>5.93</v>
      </c>
      <c r="Q26" s="902">
        <v>4.395</v>
      </c>
      <c r="R26" s="902">
        <v>3.565</v>
      </c>
      <c r="S26" s="901">
        <v>7.13</v>
      </c>
      <c r="T26" s="901">
        <v>3.75</v>
      </c>
      <c r="U26" s="901">
        <v>3.26</v>
      </c>
      <c r="V26" s="903">
        <v>2.97</v>
      </c>
      <c r="W26" s="901">
        <v>2.68</v>
      </c>
      <c r="X26" s="904">
        <f t="shared" si="1"/>
        <v>2.68</v>
      </c>
      <c r="Y26" s="7"/>
    </row>
    <row r="27" ht="18.75" customHeight="1">
      <c r="A27" s="25"/>
      <c r="B27" s="25"/>
      <c r="C27" s="25"/>
      <c r="D27" s="268" t="str">
        <f>IF(G27='(I-1) General'!$H$18,'(T) General Tables'!$A$14,'(T) General Tables'!$A$15)</f>
        <v>Not Required</v>
      </c>
      <c r="E27" s="897"/>
      <c r="F27" s="25"/>
      <c r="G27" s="898" t="s">
        <v>420</v>
      </c>
      <c r="H27" s="898" t="s">
        <v>345</v>
      </c>
      <c r="I27" s="899">
        <v>1.94</v>
      </c>
      <c r="J27" s="900"/>
      <c r="K27" s="901">
        <v>9.86</v>
      </c>
      <c r="L27" s="901">
        <v>5.73</v>
      </c>
      <c r="M27" s="901">
        <v>4.25</v>
      </c>
      <c r="N27" s="901">
        <v>3.43</v>
      </c>
      <c r="O27" s="902">
        <v>4.93</v>
      </c>
      <c r="P27" s="902">
        <v>2.865</v>
      </c>
      <c r="Q27" s="902">
        <v>2.125</v>
      </c>
      <c r="R27" s="902">
        <v>1.715</v>
      </c>
      <c r="S27" s="901">
        <v>3.43</v>
      </c>
      <c r="T27" s="901">
        <v>1.8</v>
      </c>
      <c r="U27" s="901">
        <v>1.57</v>
      </c>
      <c r="V27" s="903">
        <v>1.43</v>
      </c>
      <c r="W27" s="901">
        <v>1.29</v>
      </c>
      <c r="X27" s="904">
        <f t="shared" si="1"/>
        <v>1.29</v>
      </c>
      <c r="Y27" s="7"/>
    </row>
    <row r="28" ht="18.75" customHeight="1">
      <c r="A28" s="25"/>
      <c r="B28" s="25"/>
      <c r="C28" s="25"/>
      <c r="D28" s="268" t="str">
        <f>IF(G28='(I-1) General'!$H$18,'(T) General Tables'!$A$14,'(T) General Tables'!$A$15)</f>
        <v>Not Required</v>
      </c>
      <c r="E28" s="897"/>
      <c r="F28" s="25"/>
      <c r="G28" s="898" t="s">
        <v>420</v>
      </c>
      <c r="H28" s="898" t="s">
        <v>346</v>
      </c>
      <c r="I28" s="899">
        <v>4.0</v>
      </c>
      <c r="J28" s="900"/>
      <c r="K28" s="901">
        <v>20.25</v>
      </c>
      <c r="L28" s="901">
        <v>11.76</v>
      </c>
      <c r="M28" s="901">
        <v>8.72</v>
      </c>
      <c r="N28" s="901">
        <v>7.06</v>
      </c>
      <c r="O28" s="902">
        <v>10.125</v>
      </c>
      <c r="P28" s="902">
        <v>5.88</v>
      </c>
      <c r="Q28" s="902">
        <v>4.36</v>
      </c>
      <c r="R28" s="902">
        <v>3.53</v>
      </c>
      <c r="S28" s="901">
        <v>7.06</v>
      </c>
      <c r="T28" s="901">
        <v>3.71</v>
      </c>
      <c r="U28" s="901">
        <v>3.23</v>
      </c>
      <c r="V28" s="903">
        <v>2.94</v>
      </c>
      <c r="W28" s="901">
        <v>2.65</v>
      </c>
      <c r="X28" s="904">
        <f t="shared" si="1"/>
        <v>2.65</v>
      </c>
      <c r="Y28" s="7"/>
    </row>
    <row r="29" ht="18.75" customHeight="1">
      <c r="A29" s="25"/>
      <c r="B29" s="25"/>
      <c r="C29" s="25"/>
      <c r="D29" s="268" t="str">
        <f>IF(G29='(I-1) General'!$H$18,'(T) General Tables'!$A$14,'(T) General Tables'!$A$15)</f>
        <v>Not Required</v>
      </c>
      <c r="E29" s="897"/>
      <c r="F29" s="25"/>
      <c r="G29" s="898" t="s">
        <v>420</v>
      </c>
      <c r="H29" s="898" t="s">
        <v>347</v>
      </c>
      <c r="I29" s="899">
        <v>6.06</v>
      </c>
      <c r="J29" s="900"/>
      <c r="K29" s="901">
        <v>30.62</v>
      </c>
      <c r="L29" s="901">
        <v>17.79</v>
      </c>
      <c r="M29" s="901">
        <v>13.19</v>
      </c>
      <c r="N29" s="901">
        <v>10.7</v>
      </c>
      <c r="O29" s="902">
        <v>15.31</v>
      </c>
      <c r="P29" s="902">
        <v>8.895</v>
      </c>
      <c r="Q29" s="902">
        <v>6.595</v>
      </c>
      <c r="R29" s="902">
        <v>5.35</v>
      </c>
      <c r="S29" s="901">
        <v>10.7</v>
      </c>
      <c r="T29" s="901">
        <v>5.62</v>
      </c>
      <c r="U29" s="901">
        <v>4.89</v>
      </c>
      <c r="V29" s="903">
        <v>4.46</v>
      </c>
      <c r="W29" s="901">
        <v>4.02</v>
      </c>
      <c r="X29" s="904">
        <f t="shared" si="1"/>
        <v>4.02</v>
      </c>
      <c r="Y29" s="7"/>
    </row>
    <row r="30" ht="18.75" customHeight="1">
      <c r="A30" s="25"/>
      <c r="B30" s="25"/>
      <c r="C30" s="25"/>
      <c r="D30" s="268" t="str">
        <f>IF(G30='(I-1) General'!$H$18,'(T) General Tables'!$A$14,'(T) General Tables'!$A$15)</f>
        <v>Not Required</v>
      </c>
      <c r="E30" s="897"/>
      <c r="F30" s="25"/>
      <c r="G30" s="898" t="s">
        <v>1019</v>
      </c>
      <c r="H30" s="898" t="s">
        <v>345</v>
      </c>
      <c r="I30" s="899">
        <v>2.59</v>
      </c>
      <c r="J30" s="900"/>
      <c r="K30" s="901">
        <v>13.14</v>
      </c>
      <c r="L30" s="901">
        <v>7.63</v>
      </c>
      <c r="M30" s="901">
        <v>5.66</v>
      </c>
      <c r="N30" s="901">
        <v>4.57</v>
      </c>
      <c r="O30" s="902">
        <v>6.57</v>
      </c>
      <c r="P30" s="902">
        <v>3.815</v>
      </c>
      <c r="Q30" s="902">
        <v>2.83</v>
      </c>
      <c r="R30" s="902">
        <v>2.285</v>
      </c>
      <c r="S30" s="901">
        <v>4.57</v>
      </c>
      <c r="T30" s="901">
        <v>2.4</v>
      </c>
      <c r="U30" s="901">
        <v>2.09</v>
      </c>
      <c r="V30" s="903">
        <v>1.91</v>
      </c>
      <c r="W30" s="901">
        <v>1.72</v>
      </c>
      <c r="X30" s="904">
        <f t="shared" si="1"/>
        <v>1.72</v>
      </c>
      <c r="Y30" s="7"/>
    </row>
    <row r="31" ht="18.75" customHeight="1">
      <c r="A31" s="25"/>
      <c r="B31" s="25"/>
      <c r="C31" s="25"/>
      <c r="D31" s="268" t="str">
        <f>IF(G31='(I-1) General'!$H$18,'(T) General Tables'!$A$14,'(T) General Tables'!$A$15)</f>
        <v>Not Required</v>
      </c>
      <c r="E31" s="897"/>
      <c r="F31" s="25"/>
      <c r="G31" s="898" t="s">
        <v>1019</v>
      </c>
      <c r="H31" s="898" t="s">
        <v>346</v>
      </c>
      <c r="I31" s="899">
        <v>5.33</v>
      </c>
      <c r="J31" s="900"/>
      <c r="K31" s="901">
        <v>27.0</v>
      </c>
      <c r="L31" s="901">
        <v>15.68</v>
      </c>
      <c r="M31" s="901">
        <v>11.63</v>
      </c>
      <c r="N31" s="901">
        <v>9.41</v>
      </c>
      <c r="O31" s="902">
        <v>13.5</v>
      </c>
      <c r="P31" s="902">
        <v>7.84</v>
      </c>
      <c r="Q31" s="902">
        <v>5.815</v>
      </c>
      <c r="R31" s="902">
        <v>4.705</v>
      </c>
      <c r="S31" s="901">
        <v>9.41</v>
      </c>
      <c r="T31" s="901">
        <v>4.95</v>
      </c>
      <c r="U31" s="901">
        <v>4.3</v>
      </c>
      <c r="V31" s="903">
        <v>3.92</v>
      </c>
      <c r="W31" s="901">
        <v>3.54</v>
      </c>
      <c r="X31" s="904">
        <f t="shared" si="1"/>
        <v>3.54</v>
      </c>
      <c r="Y31" s="7"/>
    </row>
    <row r="32" ht="18.75" customHeight="1">
      <c r="A32" s="25"/>
      <c r="B32" s="25"/>
      <c r="C32" s="25"/>
      <c r="D32" s="268" t="str">
        <f>IF(G32='(I-1) General'!$H$18,'(T) General Tables'!$A$14,'(T) General Tables'!$A$15)</f>
        <v>Not Required</v>
      </c>
      <c r="E32" s="897"/>
      <c r="F32" s="25"/>
      <c r="G32" s="898" t="s">
        <v>1019</v>
      </c>
      <c r="H32" s="898" t="s">
        <v>347</v>
      </c>
      <c r="I32" s="899">
        <v>8.08</v>
      </c>
      <c r="J32" s="900"/>
      <c r="K32" s="901">
        <v>40.83</v>
      </c>
      <c r="L32" s="901">
        <v>23.72</v>
      </c>
      <c r="M32" s="901">
        <v>17.59</v>
      </c>
      <c r="N32" s="901">
        <v>14.26</v>
      </c>
      <c r="O32" s="902">
        <v>20.415</v>
      </c>
      <c r="P32" s="902">
        <v>11.86</v>
      </c>
      <c r="Q32" s="902">
        <v>8.795</v>
      </c>
      <c r="R32" s="902">
        <v>7.13</v>
      </c>
      <c r="S32" s="901">
        <v>14.26</v>
      </c>
      <c r="T32" s="901">
        <v>7.5</v>
      </c>
      <c r="U32" s="901">
        <v>6.52</v>
      </c>
      <c r="V32" s="903">
        <v>5.94</v>
      </c>
      <c r="W32" s="901">
        <v>5.36</v>
      </c>
      <c r="X32" s="904">
        <f t="shared" si="1"/>
        <v>5.36</v>
      </c>
      <c r="Y32" s="7"/>
    </row>
    <row r="33" ht="18.75" customHeight="1">
      <c r="A33" s="25"/>
      <c r="B33" s="25"/>
      <c r="C33" s="25"/>
      <c r="D33" s="465"/>
      <c r="E33" s="25"/>
      <c r="F33" s="25"/>
      <c r="G33" s="7"/>
      <c r="H33" s="7"/>
      <c r="I33" s="7"/>
      <c r="J33" s="7"/>
      <c r="K33" s="7"/>
      <c r="L33" s="7"/>
      <c r="M33" s="7"/>
      <c r="N33" s="7"/>
      <c r="O33" s="7"/>
      <c r="P33" s="7"/>
      <c r="Q33" s="7"/>
      <c r="R33" s="7"/>
      <c r="S33" s="7"/>
      <c r="T33" s="7"/>
      <c r="U33" s="7"/>
      <c r="V33" s="7"/>
      <c r="W33" s="7"/>
      <c r="X33" s="7"/>
      <c r="Y33" s="7"/>
    </row>
    <row r="34" ht="18.75" customHeight="1">
      <c r="A34" s="25"/>
      <c r="B34" s="25"/>
      <c r="C34" s="25"/>
      <c r="D34" s="465"/>
      <c r="E34" s="25"/>
      <c r="F34" s="25"/>
      <c r="G34" s="282" t="str">
        <f>'(I-1) General'!G84</f>
        <v>| Permit/File Number: Building Permit 123567 | Calculations completed by: Tim - info@part9bracing.ca |</v>
      </c>
      <c r="H34" s="27"/>
      <c r="I34" s="27"/>
      <c r="J34" s="27"/>
      <c r="K34" s="27"/>
      <c r="L34" s="27"/>
      <c r="M34" s="27"/>
      <c r="N34" s="27"/>
      <c r="O34" s="27"/>
      <c r="P34" s="27"/>
      <c r="Q34" s="27"/>
      <c r="R34" s="27"/>
      <c r="S34" s="27"/>
      <c r="T34" s="27"/>
      <c r="U34" s="27"/>
      <c r="V34" s="27"/>
      <c r="W34" s="27"/>
      <c r="X34" s="28"/>
      <c r="Y34" s="7"/>
    </row>
    <row r="35" ht="18.75" customHeight="1">
      <c r="A35" s="25"/>
      <c r="B35" s="25"/>
      <c r="C35" s="25"/>
      <c r="D35" s="465"/>
      <c r="E35" s="25"/>
      <c r="F35" s="25"/>
      <c r="G35" s="526" t="s">
        <v>1020</v>
      </c>
      <c r="H35" s="27"/>
      <c r="I35" s="27"/>
      <c r="J35" s="27"/>
      <c r="K35" s="27"/>
      <c r="L35" s="27"/>
      <c r="M35" s="27"/>
      <c r="N35" s="27"/>
      <c r="O35" s="27"/>
      <c r="P35" s="27"/>
      <c r="Q35" s="27"/>
      <c r="R35" s="27"/>
      <c r="S35" s="27"/>
      <c r="T35" s="27"/>
      <c r="U35" s="27"/>
      <c r="V35" s="27"/>
      <c r="W35" s="27"/>
      <c r="X35" s="28"/>
      <c r="Y35" s="7"/>
    </row>
    <row r="36" ht="15.75" customHeight="1">
      <c r="A36" s="25"/>
      <c r="B36" s="25"/>
      <c r="C36" s="25"/>
      <c r="D36" s="465"/>
      <c r="E36" s="25"/>
      <c r="F36" s="25"/>
      <c r="G36" s="7"/>
      <c r="H36" s="7"/>
      <c r="I36" s="7"/>
      <c r="J36" s="7"/>
      <c r="K36" s="7"/>
      <c r="L36" s="7"/>
      <c r="M36" s="7"/>
      <c r="N36" s="7"/>
      <c r="O36" s="7"/>
      <c r="P36" s="7"/>
      <c r="Q36" s="7"/>
      <c r="R36" s="7"/>
      <c r="S36" s="7"/>
      <c r="T36" s="7"/>
      <c r="U36" s="7"/>
      <c r="V36" s="7"/>
      <c r="W36" s="7"/>
      <c r="X36" s="7"/>
      <c r="Y36" s="7"/>
    </row>
    <row r="37" ht="15.75" customHeight="1">
      <c r="A37" s="25"/>
      <c r="B37" s="25"/>
      <c r="C37" s="25"/>
      <c r="D37" s="465"/>
      <c r="E37" s="25"/>
      <c r="F37" s="25"/>
      <c r="G37" s="7"/>
      <c r="H37" s="7"/>
      <c r="I37" s="7"/>
      <c r="J37" s="7"/>
      <c r="K37" s="7"/>
      <c r="L37" s="7"/>
      <c r="M37" s="7"/>
      <c r="N37" s="7"/>
      <c r="O37" s="7"/>
      <c r="P37" s="7"/>
      <c r="Q37" s="7"/>
      <c r="R37" s="7"/>
      <c r="S37" s="7"/>
      <c r="T37" s="7"/>
      <c r="U37" s="7"/>
      <c r="V37" s="7"/>
      <c r="W37" s="7"/>
      <c r="X37" s="7"/>
      <c r="Y37" s="7"/>
    </row>
    <row r="38" ht="15.75" customHeight="1">
      <c r="A38" s="25"/>
      <c r="B38" s="25"/>
      <c r="C38" s="25"/>
      <c r="D38" s="465"/>
      <c r="E38" s="25"/>
      <c r="F38" s="25"/>
      <c r="G38" s="7"/>
      <c r="H38" s="7"/>
      <c r="I38" s="7"/>
      <c r="J38" s="7"/>
      <c r="K38" s="7"/>
      <c r="L38" s="7"/>
      <c r="M38" s="7"/>
      <c r="N38" s="7"/>
      <c r="O38" s="7"/>
      <c r="P38" s="7"/>
      <c r="Q38" s="7"/>
      <c r="R38" s="7"/>
      <c r="S38" s="7"/>
      <c r="T38" s="7"/>
      <c r="U38" s="7"/>
      <c r="V38" s="7"/>
      <c r="W38" s="7"/>
      <c r="X38" s="7"/>
      <c r="Y38" s="7"/>
    </row>
    <row r="39" ht="15.75" customHeight="1">
      <c r="A39" s="25"/>
      <c r="B39" s="25"/>
      <c r="C39" s="25"/>
      <c r="D39" s="465"/>
      <c r="E39" s="25"/>
      <c r="F39" s="25"/>
      <c r="G39" s="7"/>
      <c r="H39" s="7"/>
      <c r="I39" s="7"/>
      <c r="J39" s="7"/>
      <c r="K39" s="7"/>
      <c r="L39" s="7"/>
      <c r="M39" s="7"/>
      <c r="N39" s="7"/>
      <c r="O39" s="7"/>
      <c r="P39" s="7"/>
      <c r="Q39" s="7"/>
      <c r="R39" s="7"/>
      <c r="S39" s="7"/>
      <c r="T39" s="7"/>
      <c r="U39" s="7"/>
      <c r="V39" s="7"/>
      <c r="W39" s="7"/>
      <c r="X39" s="7"/>
      <c r="Y39" s="7"/>
    </row>
    <row r="40" ht="15.75" customHeight="1">
      <c r="A40" s="25"/>
      <c r="B40" s="25"/>
      <c r="C40" s="25"/>
      <c r="D40" s="465"/>
      <c r="E40" s="25"/>
      <c r="F40" s="25"/>
      <c r="G40" s="7"/>
      <c r="H40" s="7"/>
      <c r="I40" s="7"/>
      <c r="J40" s="7"/>
      <c r="K40" s="7"/>
      <c r="L40" s="7"/>
      <c r="M40" s="7"/>
      <c r="N40" s="7"/>
      <c r="O40" s="7"/>
      <c r="P40" s="7"/>
      <c r="Q40" s="7"/>
      <c r="R40" s="7"/>
      <c r="S40" s="7"/>
      <c r="T40" s="7"/>
      <c r="U40" s="7"/>
      <c r="V40" s="7"/>
      <c r="W40" s="7"/>
      <c r="X40" s="7"/>
      <c r="Y40" s="7"/>
    </row>
    <row r="41" ht="15.75" customHeight="1">
      <c r="A41" s="25"/>
      <c r="B41" s="25"/>
      <c r="C41" s="25"/>
      <c r="D41" s="465"/>
      <c r="E41" s="25"/>
      <c r="F41" s="25"/>
      <c r="G41" s="7"/>
      <c r="H41" s="7"/>
      <c r="I41" s="7"/>
      <c r="J41" s="7"/>
      <c r="K41" s="7"/>
      <c r="L41" s="7"/>
      <c r="M41" s="7"/>
      <c r="N41" s="7"/>
      <c r="O41" s="7"/>
      <c r="P41" s="7"/>
      <c r="Q41" s="7"/>
      <c r="R41" s="7"/>
      <c r="S41" s="7"/>
      <c r="T41" s="7"/>
      <c r="U41" s="7"/>
      <c r="V41" s="7"/>
      <c r="W41" s="7"/>
      <c r="X41" s="7"/>
      <c r="Y41" s="7"/>
    </row>
    <row r="42" ht="15.75" customHeight="1">
      <c r="A42" s="25"/>
      <c r="B42" s="25"/>
      <c r="C42" s="25"/>
      <c r="D42" s="465"/>
      <c r="E42" s="25"/>
      <c r="F42" s="25"/>
      <c r="G42" s="7"/>
      <c r="H42" s="7"/>
      <c r="I42" s="7"/>
      <c r="J42" s="7"/>
      <c r="K42" s="7"/>
      <c r="L42" s="7"/>
      <c r="M42" s="7"/>
      <c r="N42" s="25"/>
      <c r="O42" s="25"/>
      <c r="P42" s="7"/>
      <c r="Q42" s="7"/>
      <c r="R42" s="7"/>
      <c r="S42" s="7"/>
      <c r="T42" s="7"/>
      <c r="U42" s="7"/>
      <c r="V42" s="7"/>
      <c r="W42" s="7"/>
      <c r="X42" s="7"/>
      <c r="Y42" s="7"/>
    </row>
    <row r="43" ht="15.75" customHeight="1">
      <c r="A43" s="25"/>
      <c r="B43" s="25"/>
      <c r="C43" s="25"/>
      <c r="D43" s="465"/>
      <c r="E43" s="25"/>
      <c r="F43" s="25"/>
      <c r="G43" s="7"/>
      <c r="H43" s="7"/>
      <c r="I43" s="7"/>
      <c r="J43" s="7"/>
      <c r="K43" s="7"/>
      <c r="L43" s="7"/>
      <c r="M43" s="7"/>
      <c r="N43" s="7"/>
      <c r="O43" s="7"/>
      <c r="P43" s="7"/>
      <c r="Q43" s="7"/>
      <c r="R43" s="7"/>
      <c r="S43" s="7"/>
      <c r="T43" s="7"/>
      <c r="U43" s="7"/>
      <c r="V43" s="7"/>
      <c r="W43" s="7"/>
      <c r="X43" s="7"/>
      <c r="Y43" s="7"/>
    </row>
    <row r="44" ht="15.75" customHeight="1">
      <c r="A44" s="25"/>
      <c r="B44" s="25"/>
      <c r="C44" s="25"/>
      <c r="D44" s="465"/>
      <c r="E44" s="25"/>
      <c r="F44" s="25"/>
      <c r="G44" s="25"/>
      <c r="H44" s="25"/>
      <c r="I44" s="25"/>
      <c r="J44" s="25"/>
      <c r="K44" s="25"/>
      <c r="L44" s="25"/>
      <c r="M44" s="25"/>
      <c r="N44" s="7"/>
      <c r="O44" s="7"/>
      <c r="P44" s="25"/>
      <c r="Q44" s="25"/>
      <c r="R44" s="25"/>
      <c r="S44" s="25"/>
      <c r="T44" s="25"/>
      <c r="U44" s="25"/>
      <c r="V44" s="25"/>
      <c r="W44" s="25"/>
      <c r="X44" s="25"/>
      <c r="Y44" s="25"/>
    </row>
    <row r="45" ht="15.75" customHeight="1">
      <c r="A45" s="25"/>
      <c r="B45" s="25"/>
      <c r="C45" s="25"/>
      <c r="D45" s="465"/>
      <c r="E45" s="25"/>
      <c r="F45" s="25"/>
      <c r="G45" s="25"/>
      <c r="H45" s="25"/>
      <c r="I45" s="25"/>
      <c r="J45" s="25"/>
      <c r="K45" s="25"/>
      <c r="L45" s="25"/>
      <c r="M45" s="25"/>
      <c r="N45" s="25"/>
      <c r="O45" s="25"/>
      <c r="P45" s="25"/>
      <c r="Q45" s="25"/>
      <c r="R45" s="25"/>
      <c r="S45" s="25"/>
      <c r="T45" s="25"/>
      <c r="U45" s="25"/>
      <c r="V45" s="25"/>
      <c r="W45" s="25"/>
      <c r="X45" s="25"/>
      <c r="Y45" s="25"/>
    </row>
    <row r="46" ht="15.75" customHeight="1">
      <c r="A46" s="25"/>
      <c r="B46" s="25"/>
      <c r="C46" s="25"/>
      <c r="D46" s="465"/>
      <c r="E46" s="25"/>
      <c r="F46" s="25"/>
      <c r="G46" s="25"/>
      <c r="H46" s="25"/>
      <c r="I46" s="25"/>
      <c r="J46" s="25"/>
      <c r="K46" s="25"/>
      <c r="L46" s="25"/>
      <c r="M46" s="25"/>
      <c r="N46" s="25"/>
      <c r="O46" s="25"/>
      <c r="P46" s="25"/>
      <c r="Q46" s="25"/>
      <c r="R46" s="25"/>
      <c r="S46" s="25"/>
      <c r="T46" s="25"/>
      <c r="U46" s="25"/>
      <c r="V46" s="25"/>
      <c r="W46" s="25"/>
      <c r="X46" s="25"/>
      <c r="Y46" s="25"/>
    </row>
    <row r="47" ht="15.75" customHeight="1">
      <c r="A47" s="25"/>
      <c r="B47" s="25"/>
      <c r="C47" s="25"/>
      <c r="D47" s="465"/>
      <c r="E47" s="25"/>
      <c r="F47" s="25"/>
      <c r="G47" s="25"/>
      <c r="H47" s="25"/>
      <c r="I47" s="25"/>
      <c r="J47" s="25"/>
      <c r="K47" s="25"/>
      <c r="L47" s="25"/>
      <c r="M47" s="25"/>
      <c r="N47" s="25"/>
      <c r="O47" s="25"/>
      <c r="P47" s="25"/>
      <c r="Q47" s="25"/>
      <c r="R47" s="25"/>
      <c r="S47" s="25"/>
      <c r="T47" s="25"/>
      <c r="U47" s="25"/>
      <c r="V47" s="25"/>
      <c r="W47" s="25"/>
      <c r="X47" s="25"/>
      <c r="Y47" s="25"/>
    </row>
    <row r="48" ht="15.75" customHeight="1">
      <c r="A48" s="25"/>
      <c r="B48" s="25"/>
      <c r="C48" s="25"/>
      <c r="D48" s="465"/>
      <c r="E48" s="25"/>
      <c r="F48" s="25"/>
      <c r="G48" s="25"/>
      <c r="H48" s="25"/>
      <c r="I48" s="25"/>
      <c r="J48" s="25"/>
      <c r="K48" s="25"/>
      <c r="L48" s="25"/>
      <c r="M48" s="25"/>
      <c r="N48" s="25"/>
      <c r="O48" s="25"/>
      <c r="P48" s="25"/>
      <c r="Q48" s="25"/>
      <c r="R48" s="25"/>
      <c r="S48" s="25"/>
      <c r="T48" s="25"/>
      <c r="U48" s="25"/>
      <c r="V48" s="25"/>
      <c r="W48" s="25"/>
      <c r="X48" s="25"/>
      <c r="Y48" s="25"/>
    </row>
    <row r="49" ht="15.75" customHeight="1">
      <c r="A49" s="25"/>
      <c r="B49" s="25"/>
      <c r="C49" s="25"/>
      <c r="D49" s="465"/>
      <c r="E49" s="25"/>
      <c r="F49" s="25"/>
      <c r="G49" s="25"/>
      <c r="H49" s="25"/>
      <c r="I49" s="25"/>
      <c r="J49" s="25"/>
      <c r="K49" s="25"/>
      <c r="L49" s="25"/>
      <c r="M49" s="25"/>
      <c r="N49" s="25"/>
      <c r="O49" s="25"/>
      <c r="P49" s="25"/>
      <c r="Q49" s="25"/>
      <c r="R49" s="25"/>
      <c r="S49" s="25"/>
      <c r="T49" s="25"/>
      <c r="U49" s="25"/>
      <c r="V49" s="25"/>
      <c r="W49" s="25"/>
      <c r="X49" s="25"/>
      <c r="Y49" s="25"/>
    </row>
    <row r="50" ht="15.75" customHeight="1">
      <c r="A50" s="25"/>
      <c r="B50" s="25"/>
      <c r="C50" s="25"/>
      <c r="D50" s="465"/>
      <c r="E50" s="25"/>
      <c r="F50" s="25"/>
      <c r="G50" s="25"/>
      <c r="H50" s="25"/>
      <c r="I50" s="25"/>
      <c r="J50" s="25"/>
      <c r="K50" s="25"/>
      <c r="L50" s="25"/>
      <c r="M50" s="25"/>
      <c r="N50" s="25"/>
      <c r="O50" s="25"/>
      <c r="P50" s="25"/>
      <c r="Q50" s="25"/>
      <c r="R50" s="25"/>
      <c r="S50" s="25"/>
      <c r="T50" s="25"/>
      <c r="U50" s="25"/>
      <c r="V50" s="25"/>
      <c r="W50" s="25"/>
      <c r="X50" s="25"/>
      <c r="Y50" s="25"/>
    </row>
    <row r="51" ht="15.75" customHeight="1">
      <c r="A51" s="25"/>
      <c r="B51" s="25"/>
      <c r="C51" s="25"/>
      <c r="D51" s="465"/>
      <c r="E51" s="25"/>
      <c r="F51" s="25"/>
      <c r="G51" s="25"/>
      <c r="H51" s="25"/>
      <c r="I51" s="25"/>
      <c r="J51" s="25"/>
      <c r="K51" s="25"/>
      <c r="L51" s="25"/>
      <c r="M51" s="25"/>
      <c r="N51" s="25"/>
      <c r="O51" s="25"/>
      <c r="P51" s="25"/>
      <c r="Q51" s="25"/>
      <c r="R51" s="25"/>
      <c r="S51" s="25"/>
      <c r="T51" s="25"/>
      <c r="U51" s="25"/>
      <c r="V51" s="25"/>
      <c r="W51" s="25"/>
      <c r="X51" s="25"/>
      <c r="Y51" s="25"/>
    </row>
    <row r="52" ht="15.75" customHeight="1">
      <c r="A52" s="25"/>
      <c r="B52" s="25"/>
      <c r="C52" s="25"/>
      <c r="D52" s="465"/>
      <c r="E52" s="25"/>
      <c r="F52" s="25"/>
      <c r="G52" s="25"/>
      <c r="H52" s="25"/>
      <c r="I52" s="25"/>
      <c r="J52" s="25"/>
      <c r="K52" s="25"/>
      <c r="L52" s="25"/>
      <c r="M52" s="25"/>
      <c r="N52" s="25"/>
      <c r="O52" s="25"/>
      <c r="P52" s="25"/>
      <c r="Q52" s="25"/>
      <c r="R52" s="25"/>
      <c r="S52" s="25"/>
      <c r="T52" s="25"/>
      <c r="U52" s="25"/>
      <c r="V52" s="25"/>
      <c r="W52" s="25"/>
      <c r="X52" s="25"/>
      <c r="Y52" s="25"/>
    </row>
    <row r="53" ht="15.75" customHeight="1">
      <c r="A53" s="25"/>
      <c r="B53" s="25"/>
      <c r="C53" s="25"/>
      <c r="D53" s="465"/>
      <c r="E53" s="25"/>
      <c r="F53" s="25"/>
      <c r="G53" s="25"/>
      <c r="H53" s="25"/>
      <c r="I53" s="25"/>
      <c r="J53" s="25"/>
      <c r="K53" s="25"/>
      <c r="L53" s="25"/>
      <c r="M53" s="25"/>
      <c r="N53" s="25"/>
      <c r="O53" s="25"/>
      <c r="P53" s="25"/>
      <c r="Q53" s="25"/>
      <c r="R53" s="25"/>
      <c r="S53" s="25"/>
      <c r="T53" s="25"/>
      <c r="U53" s="25"/>
      <c r="V53" s="25"/>
      <c r="W53" s="25"/>
      <c r="X53" s="25"/>
      <c r="Y53" s="25"/>
    </row>
    <row r="54" ht="15.75" customHeight="1">
      <c r="A54" s="25"/>
      <c r="B54" s="25"/>
      <c r="C54" s="25"/>
      <c r="D54" s="465"/>
      <c r="E54" s="25"/>
      <c r="F54" s="25"/>
      <c r="G54" s="25"/>
      <c r="H54" s="25"/>
      <c r="I54" s="25"/>
      <c r="J54" s="25"/>
      <c r="K54" s="25"/>
      <c r="L54" s="25"/>
      <c r="M54" s="25"/>
      <c r="N54" s="25"/>
      <c r="O54" s="25"/>
      <c r="P54" s="25"/>
      <c r="Q54" s="25"/>
      <c r="R54" s="25"/>
      <c r="S54" s="25"/>
      <c r="T54" s="25"/>
      <c r="U54" s="25"/>
      <c r="V54" s="25"/>
      <c r="W54" s="25"/>
      <c r="X54" s="25"/>
      <c r="Y54" s="25"/>
    </row>
    <row r="55" ht="15.75" customHeight="1">
      <c r="A55" s="25"/>
      <c r="B55" s="25"/>
      <c r="C55" s="25"/>
      <c r="D55" s="465"/>
      <c r="E55" s="25"/>
      <c r="F55" s="25"/>
      <c r="G55" s="25"/>
      <c r="H55" s="25"/>
      <c r="I55" s="25"/>
      <c r="J55" s="25"/>
      <c r="K55" s="25"/>
      <c r="L55" s="25"/>
      <c r="M55" s="25"/>
      <c r="N55" s="25"/>
      <c r="O55" s="25"/>
      <c r="P55" s="25"/>
      <c r="Q55" s="25"/>
      <c r="R55" s="25"/>
      <c r="S55" s="25"/>
      <c r="T55" s="25"/>
      <c r="U55" s="25"/>
      <c r="V55" s="25"/>
      <c r="W55" s="25"/>
      <c r="X55" s="25"/>
      <c r="Y55" s="25"/>
    </row>
    <row r="56" ht="15.75" customHeight="1">
      <c r="A56" s="25"/>
      <c r="B56" s="25"/>
      <c r="C56" s="25"/>
      <c r="D56" s="465"/>
      <c r="E56" s="25"/>
      <c r="F56" s="25"/>
      <c r="G56" s="25"/>
      <c r="H56" s="25"/>
      <c r="I56" s="25"/>
      <c r="J56" s="25"/>
      <c r="K56" s="25"/>
      <c r="L56" s="25"/>
      <c r="M56" s="25"/>
      <c r="N56" s="25"/>
      <c r="O56" s="25"/>
      <c r="P56" s="25"/>
      <c r="Q56" s="25"/>
      <c r="R56" s="25"/>
      <c r="S56" s="25"/>
      <c r="T56" s="25"/>
      <c r="U56" s="25"/>
      <c r="V56" s="25"/>
      <c r="W56" s="25"/>
      <c r="X56" s="25"/>
      <c r="Y56" s="25"/>
    </row>
    <row r="57" ht="15.75" customHeight="1">
      <c r="A57" s="25"/>
      <c r="B57" s="25"/>
      <c r="C57" s="25"/>
      <c r="D57" s="465"/>
      <c r="E57" s="25"/>
      <c r="F57" s="25"/>
      <c r="G57" s="25"/>
      <c r="H57" s="25"/>
      <c r="I57" s="25"/>
      <c r="J57" s="25"/>
      <c r="K57" s="25"/>
      <c r="L57" s="25"/>
      <c r="M57" s="25"/>
      <c r="N57" s="25"/>
      <c r="O57" s="25"/>
      <c r="P57" s="25"/>
      <c r="Q57" s="25"/>
      <c r="R57" s="25"/>
      <c r="S57" s="25"/>
      <c r="T57" s="25"/>
      <c r="U57" s="25"/>
      <c r="V57" s="25"/>
      <c r="W57" s="25"/>
      <c r="X57" s="25"/>
      <c r="Y57" s="25"/>
    </row>
    <row r="58" ht="15.75" customHeight="1">
      <c r="A58" s="25"/>
      <c r="B58" s="25"/>
      <c r="C58" s="25"/>
      <c r="D58" s="465"/>
      <c r="E58" s="25"/>
      <c r="F58" s="25"/>
      <c r="G58" s="25"/>
      <c r="H58" s="25"/>
      <c r="I58" s="25"/>
      <c r="J58" s="25"/>
      <c r="K58" s="25"/>
      <c r="L58" s="25"/>
      <c r="M58" s="25"/>
      <c r="N58" s="25"/>
      <c r="O58" s="25"/>
      <c r="P58" s="25"/>
      <c r="Q58" s="25"/>
      <c r="R58" s="25"/>
      <c r="S58" s="25"/>
      <c r="T58" s="25"/>
      <c r="U58" s="25"/>
      <c r="V58" s="25"/>
      <c r="W58" s="25"/>
      <c r="X58" s="25"/>
      <c r="Y58" s="25"/>
    </row>
    <row r="59" ht="15.75" customHeight="1">
      <c r="A59" s="25"/>
      <c r="B59" s="25"/>
      <c r="C59" s="25"/>
      <c r="D59" s="465"/>
      <c r="E59" s="25"/>
      <c r="F59" s="25"/>
      <c r="G59" s="25"/>
      <c r="H59" s="25"/>
      <c r="I59" s="25"/>
      <c r="J59" s="25"/>
      <c r="K59" s="25"/>
      <c r="L59" s="25"/>
      <c r="M59" s="25"/>
      <c r="N59" s="25"/>
      <c r="O59" s="25"/>
      <c r="P59" s="25"/>
      <c r="Q59" s="25"/>
      <c r="R59" s="25"/>
      <c r="S59" s="25"/>
      <c r="T59" s="25"/>
      <c r="U59" s="25"/>
      <c r="V59" s="25"/>
      <c r="W59" s="25"/>
      <c r="X59" s="25"/>
      <c r="Y59" s="25"/>
    </row>
    <row r="60" ht="15.75" customHeight="1">
      <c r="A60" s="25"/>
      <c r="B60" s="25"/>
      <c r="C60" s="25"/>
      <c r="D60" s="465"/>
      <c r="E60" s="25"/>
      <c r="F60" s="25"/>
      <c r="G60" s="25"/>
      <c r="H60" s="25"/>
      <c r="I60" s="25"/>
      <c r="J60" s="25"/>
      <c r="K60" s="25"/>
      <c r="L60" s="25"/>
      <c r="M60" s="25"/>
      <c r="N60" s="25"/>
      <c r="O60" s="25"/>
      <c r="P60" s="25"/>
      <c r="Q60" s="25"/>
      <c r="R60" s="25"/>
      <c r="S60" s="25"/>
      <c r="T60" s="25"/>
      <c r="U60" s="25"/>
      <c r="V60" s="25"/>
      <c r="W60" s="25"/>
      <c r="X60" s="25"/>
      <c r="Y60" s="25"/>
    </row>
    <row r="61" ht="15.75" customHeight="1">
      <c r="A61" s="25"/>
      <c r="B61" s="25"/>
      <c r="C61" s="25"/>
      <c r="D61" s="465"/>
      <c r="E61" s="25"/>
      <c r="F61" s="25"/>
      <c r="G61" s="25"/>
      <c r="H61" s="25"/>
      <c r="I61" s="25"/>
      <c r="J61" s="25"/>
      <c r="K61" s="25"/>
      <c r="L61" s="25"/>
      <c r="M61" s="25"/>
      <c r="N61" s="25"/>
      <c r="O61" s="25"/>
      <c r="P61" s="25"/>
      <c r="Q61" s="25"/>
      <c r="R61" s="25"/>
      <c r="S61" s="25"/>
      <c r="T61" s="25"/>
      <c r="U61" s="25"/>
      <c r="V61" s="25"/>
      <c r="W61" s="25"/>
      <c r="X61" s="25"/>
      <c r="Y61" s="25"/>
    </row>
    <row r="62" ht="15.75" customHeight="1">
      <c r="A62" s="25"/>
      <c r="B62" s="25"/>
      <c r="C62" s="25"/>
      <c r="D62" s="465"/>
      <c r="E62" s="25"/>
      <c r="F62" s="25"/>
      <c r="G62" s="25"/>
      <c r="H62" s="25"/>
      <c r="I62" s="25"/>
      <c r="J62" s="25"/>
      <c r="K62" s="25"/>
      <c r="L62" s="25"/>
      <c r="M62" s="25"/>
      <c r="N62" s="25"/>
      <c r="O62" s="25"/>
      <c r="P62" s="25"/>
      <c r="Q62" s="25"/>
      <c r="R62" s="25"/>
      <c r="S62" s="25"/>
      <c r="T62" s="25"/>
      <c r="U62" s="25"/>
      <c r="V62" s="25"/>
      <c r="W62" s="25"/>
      <c r="X62" s="25"/>
      <c r="Y62" s="25"/>
    </row>
    <row r="63" ht="15.75" customHeight="1">
      <c r="A63" s="25"/>
      <c r="B63" s="25"/>
      <c r="C63" s="25"/>
      <c r="D63" s="465"/>
      <c r="E63" s="25"/>
      <c r="F63" s="25"/>
      <c r="G63" s="25"/>
      <c r="H63" s="25"/>
      <c r="I63" s="25"/>
      <c r="J63" s="25"/>
      <c r="K63" s="25"/>
      <c r="L63" s="25"/>
      <c r="M63" s="25"/>
      <c r="N63" s="25"/>
      <c r="O63" s="25"/>
      <c r="P63" s="25"/>
      <c r="Q63" s="25"/>
      <c r="R63" s="25"/>
      <c r="S63" s="25"/>
      <c r="T63" s="25"/>
      <c r="U63" s="25"/>
      <c r="V63" s="25"/>
      <c r="W63" s="25"/>
      <c r="X63" s="25"/>
      <c r="Y63" s="25"/>
    </row>
    <row r="64" ht="15.75" customHeight="1">
      <c r="A64" s="25"/>
      <c r="B64" s="25"/>
      <c r="C64" s="25"/>
      <c r="D64" s="465"/>
      <c r="E64" s="25"/>
      <c r="F64" s="25"/>
      <c r="G64" s="25"/>
      <c r="H64" s="25"/>
      <c r="I64" s="25"/>
      <c r="J64" s="25"/>
      <c r="K64" s="25"/>
      <c r="L64" s="25"/>
      <c r="M64" s="25"/>
      <c r="N64" s="25"/>
      <c r="O64" s="25"/>
      <c r="P64" s="25"/>
      <c r="Q64" s="25"/>
      <c r="R64" s="25"/>
      <c r="S64" s="25"/>
      <c r="T64" s="25"/>
      <c r="U64" s="25"/>
      <c r="V64" s="25"/>
      <c r="W64" s="25"/>
      <c r="X64" s="25"/>
      <c r="Y64" s="25"/>
    </row>
    <row r="65" ht="15.75" customHeight="1">
      <c r="A65" s="25"/>
      <c r="B65" s="25"/>
      <c r="C65" s="25"/>
      <c r="D65" s="465"/>
      <c r="E65" s="25"/>
      <c r="F65" s="25"/>
      <c r="G65" s="25"/>
      <c r="H65" s="25"/>
      <c r="I65" s="25"/>
      <c r="J65" s="25"/>
      <c r="K65" s="25"/>
      <c r="L65" s="25"/>
      <c r="M65" s="25"/>
      <c r="N65" s="25"/>
      <c r="O65" s="25"/>
      <c r="P65" s="25"/>
      <c r="Q65" s="25"/>
      <c r="R65" s="25"/>
      <c r="S65" s="25"/>
      <c r="T65" s="25"/>
      <c r="U65" s="25"/>
      <c r="V65" s="25"/>
      <c r="W65" s="25"/>
      <c r="X65" s="25"/>
      <c r="Y65" s="25"/>
    </row>
    <row r="66" ht="15.75" customHeight="1">
      <c r="A66" s="25"/>
      <c r="B66" s="25"/>
      <c r="C66" s="25"/>
      <c r="D66" s="465"/>
      <c r="E66" s="25"/>
      <c r="F66" s="25"/>
      <c r="G66" s="25"/>
      <c r="H66" s="25"/>
      <c r="I66" s="25"/>
      <c r="J66" s="25"/>
      <c r="K66" s="25"/>
      <c r="L66" s="25"/>
      <c r="M66" s="25"/>
      <c r="N66" s="25"/>
      <c r="O66" s="25"/>
      <c r="P66" s="25"/>
      <c r="Q66" s="25"/>
      <c r="R66" s="25"/>
      <c r="S66" s="25"/>
      <c r="T66" s="25"/>
      <c r="U66" s="25"/>
      <c r="V66" s="25"/>
      <c r="W66" s="25"/>
      <c r="X66" s="25"/>
      <c r="Y66" s="25"/>
    </row>
    <row r="67" ht="15.75" customHeight="1">
      <c r="A67" s="25"/>
      <c r="B67" s="25"/>
      <c r="C67" s="25"/>
      <c r="D67" s="465"/>
      <c r="E67" s="25"/>
      <c r="F67" s="25"/>
      <c r="G67" s="25"/>
      <c r="H67" s="25"/>
      <c r="I67" s="25"/>
      <c r="J67" s="25"/>
      <c r="K67" s="25"/>
      <c r="L67" s="25"/>
      <c r="M67" s="25"/>
      <c r="N67" s="25"/>
      <c r="O67" s="25"/>
      <c r="P67" s="25"/>
      <c r="Q67" s="25"/>
      <c r="R67" s="25"/>
      <c r="S67" s="25"/>
      <c r="T67" s="25"/>
      <c r="U67" s="25"/>
      <c r="V67" s="25"/>
      <c r="W67" s="25"/>
      <c r="X67" s="25"/>
      <c r="Y67" s="25"/>
    </row>
    <row r="68" ht="15.75" customHeight="1">
      <c r="A68" s="25"/>
      <c r="B68" s="25"/>
      <c r="C68" s="25"/>
      <c r="D68" s="465"/>
      <c r="E68" s="25"/>
      <c r="F68" s="25"/>
      <c r="G68" s="25"/>
      <c r="H68" s="25"/>
      <c r="I68" s="25"/>
      <c r="J68" s="25"/>
      <c r="K68" s="25"/>
      <c r="L68" s="25"/>
      <c r="M68" s="25"/>
      <c r="N68" s="25"/>
      <c r="O68" s="25"/>
      <c r="P68" s="25"/>
      <c r="Q68" s="25"/>
      <c r="R68" s="25"/>
      <c r="S68" s="25"/>
      <c r="T68" s="25"/>
      <c r="U68" s="25"/>
      <c r="V68" s="25"/>
      <c r="W68" s="25"/>
      <c r="X68" s="25"/>
      <c r="Y68" s="25"/>
    </row>
    <row r="69" ht="15.75" customHeight="1">
      <c r="A69" s="25"/>
      <c r="B69" s="25"/>
      <c r="C69" s="25"/>
      <c r="D69" s="465"/>
      <c r="E69" s="25"/>
      <c r="F69" s="25"/>
      <c r="G69" s="25"/>
      <c r="H69" s="25"/>
      <c r="I69" s="25"/>
      <c r="J69" s="25"/>
      <c r="K69" s="25"/>
      <c r="L69" s="25"/>
      <c r="M69" s="25"/>
      <c r="N69" s="25"/>
      <c r="O69" s="25"/>
      <c r="P69" s="25"/>
      <c r="Q69" s="25"/>
      <c r="R69" s="25"/>
      <c r="S69" s="25"/>
      <c r="T69" s="25"/>
      <c r="U69" s="25"/>
      <c r="V69" s="25"/>
      <c r="W69" s="25"/>
      <c r="X69" s="25"/>
      <c r="Y69" s="25"/>
    </row>
    <row r="70" ht="15.75" customHeight="1">
      <c r="A70" s="25"/>
      <c r="B70" s="25"/>
      <c r="C70" s="25"/>
      <c r="D70" s="465"/>
      <c r="E70" s="25"/>
      <c r="F70" s="25"/>
      <c r="G70" s="25"/>
      <c r="H70" s="25"/>
      <c r="I70" s="25"/>
      <c r="J70" s="25"/>
      <c r="K70" s="25"/>
      <c r="L70" s="25"/>
      <c r="M70" s="25"/>
      <c r="N70" s="25"/>
      <c r="O70" s="25"/>
      <c r="P70" s="25"/>
      <c r="Q70" s="25"/>
      <c r="R70" s="25"/>
      <c r="S70" s="25"/>
      <c r="T70" s="25"/>
      <c r="U70" s="25"/>
      <c r="V70" s="25"/>
      <c r="W70" s="25"/>
      <c r="X70" s="25"/>
      <c r="Y70" s="25"/>
    </row>
    <row r="71" ht="15.75" customHeight="1">
      <c r="A71" s="25"/>
      <c r="B71" s="25"/>
      <c r="C71" s="25"/>
      <c r="D71" s="465"/>
      <c r="E71" s="25"/>
      <c r="F71" s="25"/>
      <c r="G71" s="25"/>
      <c r="H71" s="25"/>
      <c r="I71" s="25"/>
      <c r="J71" s="25"/>
      <c r="K71" s="25"/>
      <c r="L71" s="25"/>
      <c r="M71" s="25"/>
      <c r="N71" s="25"/>
      <c r="O71" s="25"/>
      <c r="P71" s="25"/>
      <c r="Q71" s="25"/>
      <c r="R71" s="25"/>
      <c r="S71" s="25"/>
      <c r="T71" s="25"/>
      <c r="U71" s="25"/>
      <c r="V71" s="25"/>
      <c r="W71" s="25"/>
      <c r="X71" s="25"/>
      <c r="Y71" s="25"/>
    </row>
    <row r="72" ht="15.75" customHeight="1">
      <c r="A72" s="25"/>
      <c r="B72" s="25"/>
      <c r="C72" s="25"/>
      <c r="D72" s="465"/>
      <c r="E72" s="25"/>
      <c r="F72" s="25"/>
      <c r="G72" s="25"/>
      <c r="H72" s="25"/>
      <c r="I72" s="25"/>
      <c r="J72" s="25"/>
      <c r="K72" s="25"/>
      <c r="L72" s="25"/>
      <c r="M72" s="25"/>
      <c r="N72" s="25"/>
      <c r="O72" s="25"/>
      <c r="P72" s="25"/>
      <c r="Q72" s="25"/>
      <c r="R72" s="25"/>
      <c r="S72" s="25"/>
      <c r="T72" s="25"/>
      <c r="U72" s="25"/>
      <c r="V72" s="25"/>
      <c r="W72" s="25"/>
      <c r="X72" s="25"/>
      <c r="Y72" s="25"/>
    </row>
    <row r="73" ht="15.75" customHeight="1">
      <c r="A73" s="25"/>
      <c r="B73" s="25"/>
      <c r="C73" s="25"/>
      <c r="D73" s="465"/>
      <c r="E73" s="25"/>
      <c r="F73" s="25"/>
      <c r="G73" s="25"/>
      <c r="H73" s="25"/>
      <c r="I73" s="25"/>
      <c r="J73" s="25"/>
      <c r="K73" s="25"/>
      <c r="L73" s="25"/>
      <c r="M73" s="25"/>
      <c r="N73" s="25"/>
      <c r="O73" s="25"/>
      <c r="P73" s="25"/>
      <c r="Q73" s="25"/>
      <c r="R73" s="25"/>
      <c r="S73" s="25"/>
      <c r="T73" s="25"/>
      <c r="U73" s="25"/>
      <c r="V73" s="25"/>
      <c r="W73" s="25"/>
      <c r="X73" s="25"/>
      <c r="Y73" s="25"/>
    </row>
    <row r="74" ht="15.75" customHeight="1">
      <c r="A74" s="25"/>
      <c r="B74" s="25"/>
      <c r="C74" s="25"/>
      <c r="D74" s="465"/>
      <c r="E74" s="25"/>
      <c r="F74" s="25"/>
      <c r="G74" s="25"/>
      <c r="H74" s="25"/>
      <c r="I74" s="25"/>
      <c r="J74" s="25"/>
      <c r="K74" s="25"/>
      <c r="L74" s="25"/>
      <c r="M74" s="25"/>
      <c r="N74" s="25"/>
      <c r="O74" s="25"/>
      <c r="P74" s="25"/>
      <c r="Q74" s="25"/>
      <c r="R74" s="25"/>
      <c r="S74" s="25"/>
      <c r="T74" s="25"/>
      <c r="U74" s="25"/>
      <c r="V74" s="25"/>
      <c r="W74" s="25"/>
      <c r="X74" s="25"/>
      <c r="Y74" s="25"/>
    </row>
    <row r="75" ht="15.75" customHeight="1">
      <c r="A75" s="25"/>
      <c r="B75" s="25"/>
      <c r="C75" s="25"/>
      <c r="D75" s="465"/>
      <c r="E75" s="25"/>
      <c r="F75" s="25"/>
      <c r="G75" s="25"/>
      <c r="H75" s="25"/>
      <c r="I75" s="25"/>
      <c r="J75" s="25"/>
      <c r="K75" s="25"/>
      <c r="L75" s="25"/>
      <c r="M75" s="25"/>
      <c r="N75" s="25"/>
      <c r="O75" s="25"/>
      <c r="P75" s="25"/>
      <c r="Q75" s="25"/>
      <c r="R75" s="25"/>
      <c r="S75" s="25"/>
      <c r="T75" s="25"/>
      <c r="U75" s="25"/>
      <c r="V75" s="25"/>
      <c r="W75" s="25"/>
      <c r="X75" s="25"/>
      <c r="Y75" s="25"/>
    </row>
    <row r="76" ht="15.75" customHeight="1">
      <c r="A76" s="25"/>
      <c r="B76" s="25"/>
      <c r="C76" s="25"/>
      <c r="D76" s="465"/>
      <c r="E76" s="25"/>
      <c r="F76" s="25"/>
      <c r="G76" s="25"/>
      <c r="H76" s="25"/>
      <c r="I76" s="25"/>
      <c r="J76" s="25"/>
      <c r="K76" s="25"/>
      <c r="L76" s="25"/>
      <c r="M76" s="25"/>
      <c r="N76" s="25"/>
      <c r="O76" s="25"/>
      <c r="P76" s="25"/>
      <c r="Q76" s="25"/>
      <c r="R76" s="25"/>
      <c r="S76" s="25"/>
      <c r="T76" s="25"/>
      <c r="U76" s="25"/>
      <c r="V76" s="25"/>
      <c r="W76" s="25"/>
      <c r="X76" s="25"/>
      <c r="Y76" s="25"/>
    </row>
    <row r="77" ht="15.75" customHeight="1">
      <c r="A77" s="25"/>
      <c r="B77" s="25"/>
      <c r="C77" s="25"/>
      <c r="D77" s="465"/>
      <c r="E77" s="25"/>
      <c r="F77" s="25"/>
      <c r="G77" s="25"/>
      <c r="H77" s="25"/>
      <c r="I77" s="25"/>
      <c r="J77" s="25"/>
      <c r="K77" s="25"/>
      <c r="L77" s="25"/>
      <c r="M77" s="25"/>
      <c r="N77" s="25"/>
      <c r="O77" s="25"/>
      <c r="P77" s="25"/>
      <c r="Q77" s="25"/>
      <c r="R77" s="25"/>
      <c r="S77" s="25"/>
      <c r="T77" s="25"/>
      <c r="U77" s="25"/>
      <c r="V77" s="25"/>
      <c r="W77" s="25"/>
      <c r="X77" s="25"/>
      <c r="Y77" s="25"/>
    </row>
    <row r="78" ht="15.75" customHeight="1">
      <c r="A78" s="25"/>
      <c r="B78" s="25"/>
      <c r="C78" s="25"/>
      <c r="D78" s="465"/>
      <c r="E78" s="25"/>
      <c r="F78" s="25"/>
      <c r="G78" s="25"/>
      <c r="H78" s="25"/>
      <c r="I78" s="25"/>
      <c r="J78" s="25"/>
      <c r="K78" s="25"/>
      <c r="L78" s="25"/>
      <c r="M78" s="25"/>
      <c r="N78" s="25"/>
      <c r="O78" s="25"/>
      <c r="P78" s="25"/>
      <c r="Q78" s="25"/>
      <c r="R78" s="25"/>
      <c r="S78" s="25"/>
      <c r="T78" s="25"/>
      <c r="U78" s="25"/>
      <c r="V78" s="25"/>
      <c r="W78" s="25"/>
      <c r="X78" s="25"/>
      <c r="Y78" s="25"/>
    </row>
    <row r="79" ht="15.75" customHeight="1">
      <c r="A79" s="25"/>
      <c r="B79" s="25"/>
      <c r="C79" s="25"/>
      <c r="D79" s="465"/>
      <c r="E79" s="25"/>
      <c r="F79" s="25"/>
      <c r="G79" s="25"/>
      <c r="H79" s="25"/>
      <c r="I79" s="25"/>
      <c r="J79" s="25"/>
      <c r="K79" s="25"/>
      <c r="L79" s="25"/>
      <c r="M79" s="25"/>
      <c r="N79" s="25"/>
      <c r="O79" s="25"/>
      <c r="P79" s="25"/>
      <c r="Q79" s="25"/>
      <c r="R79" s="25"/>
      <c r="S79" s="25"/>
      <c r="T79" s="25"/>
      <c r="U79" s="25"/>
      <c r="V79" s="25"/>
      <c r="W79" s="25"/>
      <c r="X79" s="25"/>
      <c r="Y79" s="25"/>
    </row>
    <row r="80" ht="15.75" customHeight="1">
      <c r="A80" s="25"/>
      <c r="B80" s="25"/>
      <c r="C80" s="25"/>
      <c r="D80" s="465"/>
      <c r="E80" s="25"/>
      <c r="F80" s="25"/>
      <c r="G80" s="25"/>
      <c r="H80" s="25"/>
      <c r="I80" s="25"/>
      <c r="J80" s="25"/>
      <c r="K80" s="25"/>
      <c r="L80" s="25"/>
      <c r="M80" s="25"/>
      <c r="N80" s="25"/>
      <c r="O80" s="25"/>
      <c r="P80" s="25"/>
      <c r="Q80" s="25"/>
      <c r="R80" s="25"/>
      <c r="S80" s="25"/>
      <c r="T80" s="25"/>
      <c r="U80" s="25"/>
      <c r="V80" s="25"/>
      <c r="W80" s="25"/>
      <c r="X80" s="25"/>
      <c r="Y80" s="25"/>
    </row>
    <row r="81" ht="15.75" customHeight="1">
      <c r="A81" s="25"/>
      <c r="B81" s="25"/>
      <c r="C81" s="25"/>
      <c r="D81" s="465"/>
      <c r="E81" s="25"/>
      <c r="F81" s="25"/>
      <c r="G81" s="25"/>
      <c r="H81" s="25"/>
      <c r="I81" s="25"/>
      <c r="J81" s="25"/>
      <c r="K81" s="25"/>
      <c r="L81" s="25"/>
      <c r="M81" s="25"/>
      <c r="N81" s="25"/>
      <c r="O81" s="25"/>
      <c r="P81" s="25"/>
      <c r="Q81" s="25"/>
      <c r="R81" s="25"/>
      <c r="S81" s="25"/>
      <c r="T81" s="25"/>
      <c r="U81" s="25"/>
      <c r="V81" s="25"/>
      <c r="W81" s="25"/>
      <c r="X81" s="25"/>
      <c r="Y81" s="25"/>
    </row>
    <row r="82" ht="15.75" customHeight="1">
      <c r="A82" s="25"/>
      <c r="B82" s="25"/>
      <c r="C82" s="25"/>
      <c r="D82" s="465"/>
      <c r="E82" s="25"/>
      <c r="F82" s="25"/>
      <c r="G82" s="25"/>
      <c r="H82" s="25"/>
      <c r="I82" s="25"/>
      <c r="J82" s="25"/>
      <c r="K82" s="25"/>
      <c r="L82" s="25"/>
      <c r="M82" s="25"/>
      <c r="N82" s="25"/>
      <c r="O82" s="25"/>
      <c r="P82" s="25"/>
      <c r="Q82" s="25"/>
      <c r="R82" s="25"/>
      <c r="S82" s="25"/>
      <c r="T82" s="25"/>
      <c r="U82" s="25"/>
      <c r="V82" s="25"/>
      <c r="W82" s="25"/>
      <c r="X82" s="25"/>
      <c r="Y82" s="25"/>
    </row>
    <row r="83" ht="15.75" customHeight="1">
      <c r="A83" s="25"/>
      <c r="B83" s="25"/>
      <c r="C83" s="25"/>
      <c r="D83" s="465"/>
      <c r="E83" s="25"/>
      <c r="F83" s="25"/>
      <c r="G83" s="25"/>
      <c r="H83" s="25"/>
      <c r="I83" s="25"/>
      <c r="J83" s="25"/>
      <c r="K83" s="25"/>
      <c r="L83" s="25"/>
      <c r="M83" s="25"/>
      <c r="N83" s="25"/>
      <c r="O83" s="25"/>
      <c r="P83" s="25"/>
      <c r="Q83" s="25"/>
      <c r="R83" s="25"/>
      <c r="S83" s="25"/>
      <c r="T83" s="25"/>
      <c r="U83" s="25"/>
      <c r="V83" s="25"/>
      <c r="W83" s="25"/>
      <c r="X83" s="25"/>
      <c r="Y83" s="25"/>
    </row>
    <row r="84" ht="15.75" customHeight="1">
      <c r="A84" s="25"/>
      <c r="B84" s="25"/>
      <c r="C84" s="25"/>
      <c r="D84" s="465"/>
      <c r="E84" s="25"/>
      <c r="F84" s="25"/>
      <c r="G84" s="25"/>
      <c r="H84" s="25"/>
      <c r="I84" s="25"/>
      <c r="J84" s="25"/>
      <c r="K84" s="25"/>
      <c r="L84" s="25"/>
      <c r="M84" s="25"/>
      <c r="N84" s="25"/>
      <c r="O84" s="25"/>
      <c r="P84" s="25"/>
      <c r="Q84" s="25"/>
      <c r="R84" s="25"/>
      <c r="S84" s="25"/>
      <c r="T84" s="25"/>
      <c r="U84" s="25"/>
      <c r="V84" s="25"/>
      <c r="W84" s="25"/>
      <c r="X84" s="25"/>
      <c r="Y84" s="25"/>
    </row>
    <row r="85" ht="15.75" customHeight="1">
      <c r="A85" s="25"/>
      <c r="B85" s="25"/>
      <c r="C85" s="25"/>
      <c r="D85" s="465"/>
      <c r="E85" s="25"/>
      <c r="F85" s="25"/>
      <c r="G85" s="25"/>
      <c r="H85" s="25"/>
      <c r="I85" s="25"/>
      <c r="J85" s="25"/>
      <c r="K85" s="25"/>
      <c r="L85" s="25"/>
      <c r="M85" s="25"/>
      <c r="N85" s="25"/>
      <c r="O85" s="25"/>
      <c r="P85" s="25"/>
      <c r="Q85" s="25"/>
      <c r="R85" s="25"/>
      <c r="S85" s="25"/>
      <c r="T85" s="25"/>
      <c r="U85" s="25"/>
      <c r="V85" s="25"/>
      <c r="W85" s="25"/>
      <c r="X85" s="25"/>
      <c r="Y85" s="25"/>
    </row>
    <row r="86" ht="15.75" customHeight="1">
      <c r="A86" s="25"/>
      <c r="B86" s="25"/>
      <c r="C86" s="25"/>
      <c r="D86" s="465"/>
      <c r="E86" s="25"/>
      <c r="F86" s="25"/>
      <c r="G86" s="25"/>
      <c r="H86" s="25"/>
      <c r="I86" s="25"/>
      <c r="J86" s="25"/>
      <c r="K86" s="25"/>
      <c r="L86" s="25"/>
      <c r="M86" s="25"/>
      <c r="N86" s="25"/>
      <c r="O86" s="25"/>
      <c r="P86" s="25"/>
      <c r="Q86" s="25"/>
      <c r="R86" s="25"/>
      <c r="S86" s="25"/>
      <c r="T86" s="25"/>
      <c r="U86" s="25"/>
      <c r="V86" s="25"/>
      <c r="W86" s="25"/>
      <c r="X86" s="25"/>
      <c r="Y86" s="25"/>
    </row>
    <row r="87" ht="15.75" customHeight="1">
      <c r="A87" s="25"/>
      <c r="B87" s="25"/>
      <c r="C87" s="25"/>
      <c r="D87" s="465"/>
      <c r="E87" s="25"/>
      <c r="F87" s="25"/>
      <c r="G87" s="25"/>
      <c r="H87" s="25"/>
      <c r="I87" s="25"/>
      <c r="J87" s="25"/>
      <c r="K87" s="25"/>
      <c r="L87" s="25"/>
      <c r="M87" s="25"/>
      <c r="N87" s="25"/>
      <c r="O87" s="25"/>
      <c r="P87" s="25"/>
      <c r="Q87" s="25"/>
      <c r="R87" s="25"/>
      <c r="S87" s="25"/>
      <c r="T87" s="25"/>
      <c r="U87" s="25"/>
      <c r="V87" s="25"/>
      <c r="W87" s="25"/>
      <c r="X87" s="25"/>
      <c r="Y87" s="25"/>
    </row>
    <row r="88" ht="15.75" customHeight="1">
      <c r="A88" s="25"/>
      <c r="B88" s="25"/>
      <c r="C88" s="25"/>
      <c r="D88" s="465"/>
      <c r="E88" s="25"/>
      <c r="F88" s="25"/>
      <c r="G88" s="25"/>
      <c r="H88" s="25"/>
      <c r="I88" s="25"/>
      <c r="J88" s="25"/>
      <c r="K88" s="25"/>
      <c r="L88" s="25"/>
      <c r="M88" s="25"/>
      <c r="N88" s="25"/>
      <c r="O88" s="25"/>
      <c r="P88" s="25"/>
      <c r="Q88" s="25"/>
      <c r="R88" s="25"/>
      <c r="S88" s="25"/>
      <c r="T88" s="25"/>
      <c r="U88" s="25"/>
      <c r="V88" s="25"/>
      <c r="W88" s="25"/>
      <c r="X88" s="25"/>
      <c r="Y88" s="25"/>
    </row>
    <row r="89" ht="15.75" customHeight="1">
      <c r="A89" s="25"/>
      <c r="B89" s="25"/>
      <c r="C89" s="25"/>
      <c r="D89" s="465"/>
      <c r="E89" s="25"/>
      <c r="F89" s="25"/>
      <c r="G89" s="25"/>
      <c r="H89" s="25"/>
      <c r="I89" s="25"/>
      <c r="J89" s="25"/>
      <c r="K89" s="25"/>
      <c r="L89" s="25"/>
      <c r="M89" s="25"/>
      <c r="N89" s="25"/>
      <c r="O89" s="25"/>
      <c r="P89" s="25"/>
      <c r="Q89" s="25"/>
      <c r="R89" s="25"/>
      <c r="S89" s="25"/>
      <c r="T89" s="25"/>
      <c r="U89" s="25"/>
      <c r="V89" s="25"/>
      <c r="W89" s="25"/>
      <c r="X89" s="25"/>
      <c r="Y89" s="25"/>
    </row>
    <row r="90" ht="15.75" customHeight="1">
      <c r="A90" s="25"/>
      <c r="B90" s="25"/>
      <c r="C90" s="25"/>
      <c r="D90" s="465"/>
      <c r="E90" s="25"/>
      <c r="F90" s="25"/>
      <c r="G90" s="25"/>
      <c r="H90" s="25"/>
      <c r="I90" s="25"/>
      <c r="J90" s="25"/>
      <c r="K90" s="25"/>
      <c r="L90" s="25"/>
      <c r="M90" s="25"/>
      <c r="N90" s="25"/>
      <c r="O90" s="25"/>
      <c r="P90" s="25"/>
      <c r="Q90" s="25"/>
      <c r="R90" s="25"/>
      <c r="S90" s="25"/>
      <c r="T90" s="25"/>
      <c r="U90" s="25"/>
      <c r="V90" s="25"/>
      <c r="W90" s="25"/>
      <c r="X90" s="25"/>
      <c r="Y90" s="25"/>
    </row>
    <row r="91" ht="15.75" customHeight="1">
      <c r="A91" s="25"/>
      <c r="B91" s="25"/>
      <c r="C91" s="25"/>
      <c r="D91" s="465"/>
      <c r="E91" s="25"/>
      <c r="F91" s="25"/>
      <c r="G91" s="25"/>
      <c r="H91" s="25"/>
      <c r="I91" s="25"/>
      <c r="J91" s="25"/>
      <c r="K91" s="25"/>
      <c r="L91" s="25"/>
      <c r="M91" s="25"/>
      <c r="N91" s="25"/>
      <c r="O91" s="25"/>
      <c r="P91" s="25"/>
      <c r="Q91" s="25"/>
      <c r="R91" s="25"/>
      <c r="S91" s="25"/>
      <c r="T91" s="25"/>
      <c r="U91" s="25"/>
      <c r="V91" s="25"/>
      <c r="W91" s="25"/>
      <c r="X91" s="25"/>
      <c r="Y91" s="25"/>
    </row>
    <row r="92" ht="15.75" customHeight="1">
      <c r="A92" s="25"/>
      <c r="B92" s="25"/>
      <c r="C92" s="25"/>
      <c r="D92" s="465"/>
      <c r="E92" s="25"/>
      <c r="F92" s="25"/>
      <c r="G92" s="25"/>
      <c r="H92" s="25"/>
      <c r="I92" s="25"/>
      <c r="J92" s="25"/>
      <c r="K92" s="25"/>
      <c r="L92" s="25"/>
      <c r="M92" s="25"/>
      <c r="N92" s="25"/>
      <c r="O92" s="25"/>
      <c r="P92" s="25"/>
      <c r="Q92" s="25"/>
      <c r="R92" s="25"/>
      <c r="S92" s="25"/>
      <c r="T92" s="25"/>
      <c r="U92" s="25"/>
      <c r="V92" s="25"/>
      <c r="W92" s="25"/>
      <c r="X92" s="25"/>
      <c r="Y92" s="25"/>
    </row>
    <row r="93" ht="15.75" customHeight="1">
      <c r="A93" s="25"/>
      <c r="B93" s="25"/>
      <c r="C93" s="25"/>
      <c r="D93" s="465"/>
      <c r="E93" s="25"/>
      <c r="F93" s="25"/>
      <c r="G93" s="25"/>
      <c r="H93" s="25"/>
      <c r="I93" s="25"/>
      <c r="J93" s="25"/>
      <c r="K93" s="25"/>
      <c r="L93" s="25"/>
      <c r="M93" s="25"/>
      <c r="N93" s="25"/>
      <c r="O93" s="25"/>
      <c r="P93" s="25"/>
      <c r="Q93" s="25"/>
      <c r="R93" s="25"/>
      <c r="S93" s="25"/>
      <c r="T93" s="25"/>
      <c r="U93" s="25"/>
      <c r="V93" s="25"/>
      <c r="W93" s="25"/>
      <c r="X93" s="25"/>
      <c r="Y93" s="25"/>
    </row>
    <row r="94" ht="15.75" customHeight="1">
      <c r="A94" s="25"/>
      <c r="B94" s="25"/>
      <c r="C94" s="25"/>
      <c r="D94" s="465"/>
      <c r="E94" s="25"/>
      <c r="F94" s="25"/>
      <c r="G94" s="25"/>
      <c r="H94" s="25"/>
      <c r="I94" s="25"/>
      <c r="J94" s="25"/>
      <c r="K94" s="25"/>
      <c r="L94" s="25"/>
      <c r="M94" s="25"/>
      <c r="N94" s="25"/>
      <c r="O94" s="25"/>
      <c r="P94" s="25"/>
      <c r="Q94" s="25"/>
      <c r="R94" s="25"/>
      <c r="S94" s="25"/>
      <c r="T94" s="25"/>
      <c r="U94" s="25"/>
      <c r="V94" s="25"/>
      <c r="W94" s="25"/>
      <c r="X94" s="25"/>
      <c r="Y94" s="25"/>
    </row>
    <row r="95" ht="15.75" customHeight="1">
      <c r="A95" s="25"/>
      <c r="B95" s="25"/>
      <c r="C95" s="25"/>
      <c r="D95" s="465"/>
      <c r="E95" s="25"/>
      <c r="F95" s="25"/>
      <c r="G95" s="25"/>
      <c r="H95" s="25"/>
      <c r="I95" s="25"/>
      <c r="J95" s="25"/>
      <c r="K95" s="25"/>
      <c r="L95" s="25"/>
      <c r="M95" s="25"/>
      <c r="N95" s="25"/>
      <c r="O95" s="25"/>
      <c r="P95" s="25"/>
      <c r="Q95" s="25"/>
      <c r="R95" s="25"/>
      <c r="S95" s="25"/>
      <c r="T95" s="25"/>
      <c r="U95" s="25"/>
      <c r="V95" s="25"/>
      <c r="W95" s="25"/>
      <c r="X95" s="25"/>
      <c r="Y95" s="25"/>
    </row>
    <row r="96" ht="15.75" customHeight="1">
      <c r="A96" s="25"/>
      <c r="B96" s="25"/>
      <c r="C96" s="25"/>
      <c r="D96" s="465"/>
      <c r="E96" s="25"/>
      <c r="F96" s="25"/>
      <c r="G96" s="25"/>
      <c r="H96" s="25"/>
      <c r="I96" s="25"/>
      <c r="J96" s="25"/>
      <c r="K96" s="25"/>
      <c r="L96" s="25"/>
      <c r="M96" s="25"/>
      <c r="N96" s="25"/>
      <c r="O96" s="25"/>
      <c r="P96" s="25"/>
      <c r="Q96" s="25"/>
      <c r="R96" s="25"/>
      <c r="S96" s="25"/>
      <c r="T96" s="25"/>
      <c r="U96" s="25"/>
      <c r="V96" s="25"/>
      <c r="W96" s="25"/>
      <c r="X96" s="25"/>
      <c r="Y96" s="25"/>
    </row>
    <row r="97" ht="15.75" customHeight="1">
      <c r="A97" s="25"/>
      <c r="B97" s="25"/>
      <c r="C97" s="25"/>
      <c r="D97" s="465"/>
      <c r="E97" s="25"/>
      <c r="F97" s="25"/>
      <c r="G97" s="25"/>
      <c r="H97" s="25"/>
      <c r="I97" s="25"/>
      <c r="J97" s="25"/>
      <c r="K97" s="25"/>
      <c r="L97" s="25"/>
      <c r="M97" s="25"/>
      <c r="N97" s="25"/>
      <c r="O97" s="25"/>
      <c r="P97" s="25"/>
      <c r="Q97" s="25"/>
      <c r="R97" s="25"/>
      <c r="S97" s="25"/>
      <c r="T97" s="25"/>
      <c r="U97" s="25"/>
      <c r="V97" s="25"/>
      <c r="W97" s="25"/>
      <c r="X97" s="25"/>
      <c r="Y97" s="25"/>
    </row>
    <row r="98" ht="15.75" customHeight="1">
      <c r="A98" s="25"/>
      <c r="B98" s="25"/>
      <c r="C98" s="25"/>
      <c r="D98" s="465"/>
      <c r="E98" s="25"/>
      <c r="F98" s="25"/>
      <c r="G98" s="25"/>
      <c r="H98" s="25"/>
      <c r="I98" s="25"/>
      <c r="J98" s="25"/>
      <c r="K98" s="25"/>
      <c r="L98" s="25"/>
      <c r="M98" s="25"/>
      <c r="N98" s="25"/>
      <c r="O98" s="25"/>
      <c r="P98" s="25"/>
      <c r="Q98" s="25"/>
      <c r="R98" s="25"/>
      <c r="S98" s="25"/>
      <c r="T98" s="25"/>
      <c r="U98" s="25"/>
      <c r="V98" s="25"/>
      <c r="W98" s="25"/>
      <c r="X98" s="25"/>
      <c r="Y98" s="25"/>
    </row>
    <row r="99" ht="15.75" customHeight="1">
      <c r="A99" s="25"/>
      <c r="B99" s="25"/>
      <c r="C99" s="25"/>
      <c r="D99" s="465"/>
      <c r="E99" s="25"/>
      <c r="F99" s="25"/>
      <c r="G99" s="25"/>
      <c r="H99" s="25"/>
      <c r="I99" s="25"/>
      <c r="J99" s="25"/>
      <c r="K99" s="25"/>
      <c r="L99" s="25"/>
      <c r="M99" s="25"/>
      <c r="N99" s="25"/>
      <c r="O99" s="25"/>
      <c r="P99" s="25"/>
      <c r="Q99" s="25"/>
      <c r="R99" s="25"/>
      <c r="S99" s="25"/>
      <c r="T99" s="25"/>
      <c r="U99" s="25"/>
      <c r="V99" s="25"/>
      <c r="W99" s="25"/>
      <c r="X99" s="25"/>
      <c r="Y99" s="25"/>
    </row>
    <row r="100" ht="15.75" customHeight="1">
      <c r="A100" s="25"/>
      <c r="B100" s="25"/>
      <c r="C100" s="25"/>
      <c r="D100" s="465"/>
      <c r="E100" s="25"/>
      <c r="F100" s="25"/>
      <c r="G100" s="25"/>
      <c r="H100" s="25"/>
      <c r="I100" s="25"/>
      <c r="J100" s="25"/>
      <c r="K100" s="25"/>
      <c r="L100" s="25"/>
      <c r="M100" s="25"/>
      <c r="N100" s="25"/>
      <c r="O100" s="25"/>
      <c r="P100" s="25"/>
      <c r="Q100" s="25"/>
      <c r="R100" s="25"/>
      <c r="S100" s="25"/>
      <c r="T100" s="25"/>
      <c r="U100" s="25"/>
      <c r="V100" s="25"/>
      <c r="W100" s="25"/>
      <c r="X100" s="25"/>
      <c r="Y100" s="25"/>
    </row>
    <row r="101" ht="15.75" customHeight="1">
      <c r="A101" s="25"/>
      <c r="B101" s="25"/>
      <c r="C101" s="25"/>
      <c r="D101" s="465"/>
      <c r="E101" s="25"/>
      <c r="F101" s="25"/>
      <c r="G101" s="25"/>
      <c r="H101" s="25"/>
      <c r="I101" s="25"/>
      <c r="J101" s="25"/>
      <c r="K101" s="25"/>
      <c r="L101" s="25"/>
      <c r="M101" s="25"/>
      <c r="N101" s="25"/>
      <c r="O101" s="25"/>
      <c r="P101" s="25"/>
      <c r="Q101" s="25"/>
      <c r="R101" s="25"/>
      <c r="S101" s="25"/>
      <c r="T101" s="25"/>
      <c r="U101" s="25"/>
      <c r="V101" s="25"/>
      <c r="W101" s="25"/>
      <c r="X101" s="25"/>
      <c r="Y101" s="25"/>
    </row>
    <row r="102" ht="15.75" customHeight="1">
      <c r="A102" s="25"/>
      <c r="B102" s="25"/>
      <c r="C102" s="25"/>
      <c r="D102" s="465"/>
      <c r="E102" s="25"/>
      <c r="F102" s="25"/>
      <c r="G102" s="25"/>
      <c r="H102" s="25"/>
      <c r="I102" s="25"/>
      <c r="J102" s="25"/>
      <c r="K102" s="25"/>
      <c r="L102" s="25"/>
      <c r="M102" s="25"/>
      <c r="N102" s="25"/>
      <c r="O102" s="25"/>
      <c r="P102" s="25"/>
      <c r="Q102" s="25"/>
      <c r="R102" s="25"/>
      <c r="S102" s="25"/>
      <c r="T102" s="25"/>
      <c r="U102" s="25"/>
      <c r="V102" s="25"/>
      <c r="W102" s="25"/>
      <c r="X102" s="25"/>
      <c r="Y102" s="25"/>
    </row>
    <row r="103" ht="15.75" customHeight="1">
      <c r="A103" s="25"/>
      <c r="B103" s="25"/>
      <c r="C103" s="25"/>
      <c r="D103" s="465"/>
      <c r="E103" s="25"/>
      <c r="F103" s="25"/>
      <c r="G103" s="25"/>
      <c r="H103" s="25"/>
      <c r="I103" s="25"/>
      <c r="J103" s="25"/>
      <c r="K103" s="25"/>
      <c r="L103" s="25"/>
      <c r="M103" s="25"/>
      <c r="N103" s="25"/>
      <c r="O103" s="25"/>
      <c r="P103" s="25"/>
      <c r="Q103" s="25"/>
      <c r="R103" s="25"/>
      <c r="S103" s="25"/>
      <c r="T103" s="25"/>
      <c r="U103" s="25"/>
      <c r="V103" s="25"/>
      <c r="W103" s="25"/>
      <c r="X103" s="25"/>
      <c r="Y103" s="25"/>
    </row>
    <row r="104" ht="15.75" customHeight="1">
      <c r="A104" s="25"/>
      <c r="B104" s="25"/>
      <c r="C104" s="25"/>
      <c r="D104" s="465"/>
      <c r="E104" s="25"/>
      <c r="F104" s="25"/>
      <c r="G104" s="25"/>
      <c r="H104" s="25"/>
      <c r="I104" s="25"/>
      <c r="J104" s="25"/>
      <c r="K104" s="25"/>
      <c r="L104" s="25"/>
      <c r="M104" s="25"/>
      <c r="N104" s="25"/>
      <c r="O104" s="25"/>
      <c r="P104" s="25"/>
      <c r="Q104" s="25"/>
      <c r="R104" s="25"/>
      <c r="S104" s="25"/>
      <c r="T104" s="25"/>
      <c r="U104" s="25"/>
      <c r="V104" s="25"/>
      <c r="W104" s="25"/>
      <c r="X104" s="25"/>
      <c r="Y104" s="25"/>
    </row>
    <row r="105" ht="15.75" customHeight="1">
      <c r="A105" s="25"/>
      <c r="B105" s="25"/>
      <c r="C105" s="25"/>
      <c r="D105" s="465"/>
      <c r="E105" s="25"/>
      <c r="F105" s="25"/>
      <c r="G105" s="25"/>
      <c r="H105" s="25"/>
      <c r="I105" s="25"/>
      <c r="J105" s="25"/>
      <c r="K105" s="25"/>
      <c r="L105" s="25"/>
      <c r="M105" s="25"/>
      <c r="N105" s="25"/>
      <c r="O105" s="25"/>
      <c r="P105" s="25"/>
      <c r="Q105" s="25"/>
      <c r="R105" s="25"/>
      <c r="S105" s="25"/>
      <c r="T105" s="25"/>
      <c r="U105" s="25"/>
      <c r="V105" s="25"/>
      <c r="W105" s="25"/>
      <c r="X105" s="25"/>
      <c r="Y105" s="25"/>
    </row>
    <row r="106" ht="15.75" customHeight="1">
      <c r="A106" s="25"/>
      <c r="B106" s="25"/>
      <c r="C106" s="25"/>
      <c r="D106" s="465"/>
      <c r="E106" s="25"/>
      <c r="F106" s="25"/>
      <c r="G106" s="25"/>
      <c r="H106" s="25"/>
      <c r="I106" s="25"/>
      <c r="J106" s="25"/>
      <c r="K106" s="25"/>
      <c r="L106" s="25"/>
      <c r="M106" s="25"/>
      <c r="N106" s="25"/>
      <c r="O106" s="25"/>
      <c r="P106" s="25"/>
      <c r="Q106" s="25"/>
      <c r="R106" s="25"/>
      <c r="S106" s="25"/>
      <c r="T106" s="25"/>
      <c r="U106" s="25"/>
      <c r="V106" s="25"/>
      <c r="W106" s="25"/>
      <c r="X106" s="25"/>
      <c r="Y106" s="25"/>
    </row>
    <row r="107" ht="15.75" customHeight="1">
      <c r="A107" s="25"/>
      <c r="B107" s="25"/>
      <c r="C107" s="25"/>
      <c r="D107" s="465"/>
      <c r="E107" s="25"/>
      <c r="F107" s="25"/>
      <c r="G107" s="25"/>
      <c r="H107" s="25"/>
      <c r="I107" s="25"/>
      <c r="J107" s="25"/>
      <c r="K107" s="25"/>
      <c r="L107" s="25"/>
      <c r="M107" s="25"/>
      <c r="N107" s="25"/>
      <c r="O107" s="25"/>
      <c r="P107" s="25"/>
      <c r="Q107" s="25"/>
      <c r="R107" s="25"/>
      <c r="S107" s="25"/>
      <c r="T107" s="25"/>
      <c r="U107" s="25"/>
      <c r="V107" s="25"/>
      <c r="W107" s="25"/>
      <c r="X107" s="25"/>
      <c r="Y107" s="25"/>
    </row>
    <row r="108" ht="15.75" customHeight="1">
      <c r="A108" s="25"/>
      <c r="B108" s="25"/>
      <c r="C108" s="25"/>
      <c r="D108" s="465"/>
      <c r="E108" s="25"/>
      <c r="F108" s="25"/>
      <c r="G108" s="25"/>
      <c r="H108" s="25"/>
      <c r="I108" s="25"/>
      <c r="J108" s="25"/>
      <c r="K108" s="25"/>
      <c r="L108" s="25"/>
      <c r="M108" s="25"/>
      <c r="N108" s="25"/>
      <c r="O108" s="25"/>
      <c r="P108" s="25"/>
      <c r="Q108" s="25"/>
      <c r="R108" s="25"/>
      <c r="S108" s="25"/>
      <c r="T108" s="25"/>
      <c r="U108" s="25"/>
      <c r="V108" s="25"/>
      <c r="W108" s="25"/>
      <c r="X108" s="25"/>
      <c r="Y108" s="25"/>
    </row>
    <row r="109" ht="15.75" customHeight="1">
      <c r="A109" s="25"/>
      <c r="B109" s="25"/>
      <c r="C109" s="25"/>
      <c r="D109" s="465"/>
      <c r="E109" s="25"/>
      <c r="F109" s="25"/>
      <c r="G109" s="25"/>
      <c r="H109" s="25"/>
      <c r="I109" s="25"/>
      <c r="J109" s="25"/>
      <c r="K109" s="25"/>
      <c r="L109" s="25"/>
      <c r="M109" s="25"/>
      <c r="N109" s="25"/>
      <c r="O109" s="25"/>
      <c r="P109" s="25"/>
      <c r="Q109" s="25"/>
      <c r="R109" s="25"/>
      <c r="S109" s="25"/>
      <c r="T109" s="25"/>
      <c r="U109" s="25"/>
      <c r="V109" s="25"/>
      <c r="W109" s="25"/>
      <c r="X109" s="25"/>
      <c r="Y109" s="25"/>
    </row>
    <row r="110" ht="15.75" customHeight="1">
      <c r="A110" s="25"/>
      <c r="B110" s="25"/>
      <c r="C110" s="25"/>
      <c r="D110" s="465"/>
      <c r="E110" s="25"/>
      <c r="F110" s="25"/>
      <c r="G110" s="25"/>
      <c r="H110" s="25"/>
      <c r="I110" s="25"/>
      <c r="J110" s="25"/>
      <c r="K110" s="25"/>
      <c r="L110" s="25"/>
      <c r="M110" s="25"/>
      <c r="N110" s="25"/>
      <c r="O110" s="25"/>
      <c r="P110" s="25"/>
      <c r="Q110" s="25"/>
      <c r="R110" s="25"/>
      <c r="S110" s="25"/>
      <c r="T110" s="25"/>
      <c r="U110" s="25"/>
      <c r="V110" s="25"/>
      <c r="W110" s="25"/>
      <c r="X110" s="25"/>
      <c r="Y110" s="25"/>
    </row>
    <row r="111" ht="15.75" customHeight="1">
      <c r="A111" s="25"/>
      <c r="B111" s="25"/>
      <c r="C111" s="25"/>
      <c r="D111" s="465"/>
      <c r="E111" s="25"/>
      <c r="F111" s="25"/>
      <c r="G111" s="25"/>
      <c r="H111" s="25"/>
      <c r="I111" s="25"/>
      <c r="J111" s="25"/>
      <c r="K111" s="25"/>
      <c r="L111" s="25"/>
      <c r="M111" s="25"/>
      <c r="N111" s="25"/>
      <c r="O111" s="25"/>
      <c r="P111" s="25"/>
      <c r="Q111" s="25"/>
      <c r="R111" s="25"/>
      <c r="S111" s="25"/>
      <c r="T111" s="25"/>
      <c r="U111" s="25"/>
      <c r="V111" s="25"/>
      <c r="W111" s="25"/>
      <c r="X111" s="25"/>
      <c r="Y111" s="25"/>
    </row>
    <row r="112" ht="15.75" customHeight="1">
      <c r="A112" s="25"/>
      <c r="B112" s="25"/>
      <c r="C112" s="25"/>
      <c r="D112" s="465"/>
      <c r="E112" s="25"/>
      <c r="F112" s="25"/>
      <c r="G112" s="25"/>
      <c r="H112" s="25"/>
      <c r="I112" s="25"/>
      <c r="J112" s="25"/>
      <c r="K112" s="25"/>
      <c r="L112" s="25"/>
      <c r="M112" s="25"/>
      <c r="N112" s="25"/>
      <c r="O112" s="25"/>
      <c r="P112" s="25"/>
      <c r="Q112" s="25"/>
      <c r="R112" s="25"/>
      <c r="S112" s="25"/>
      <c r="T112" s="25"/>
      <c r="U112" s="25"/>
      <c r="V112" s="25"/>
      <c r="W112" s="25"/>
      <c r="X112" s="25"/>
      <c r="Y112" s="25"/>
    </row>
    <row r="113" ht="15.75" customHeight="1">
      <c r="A113" s="25"/>
      <c r="B113" s="25"/>
      <c r="C113" s="25"/>
      <c r="D113" s="465"/>
      <c r="E113" s="25"/>
      <c r="F113" s="25"/>
      <c r="G113" s="25"/>
      <c r="H113" s="25"/>
      <c r="I113" s="25"/>
      <c r="J113" s="25"/>
      <c r="K113" s="25"/>
      <c r="L113" s="25"/>
      <c r="M113" s="25"/>
      <c r="N113" s="25"/>
      <c r="O113" s="25"/>
      <c r="P113" s="25"/>
      <c r="Q113" s="25"/>
      <c r="R113" s="25"/>
      <c r="S113" s="25"/>
      <c r="T113" s="25"/>
      <c r="U113" s="25"/>
      <c r="V113" s="25"/>
      <c r="W113" s="25"/>
      <c r="X113" s="25"/>
      <c r="Y113" s="25"/>
    </row>
    <row r="114" ht="15.75" customHeight="1">
      <c r="A114" s="25"/>
      <c r="B114" s="25"/>
      <c r="C114" s="25"/>
      <c r="D114" s="465"/>
      <c r="E114" s="25"/>
      <c r="F114" s="25"/>
      <c r="G114" s="25"/>
      <c r="H114" s="25"/>
      <c r="I114" s="25"/>
      <c r="J114" s="25"/>
      <c r="K114" s="25"/>
      <c r="L114" s="25"/>
      <c r="M114" s="25"/>
      <c r="N114" s="25"/>
      <c r="O114" s="25"/>
      <c r="P114" s="25"/>
      <c r="Q114" s="25"/>
      <c r="R114" s="25"/>
      <c r="S114" s="25"/>
      <c r="T114" s="25"/>
      <c r="U114" s="25"/>
      <c r="V114" s="25"/>
      <c r="W114" s="25"/>
      <c r="X114" s="25"/>
      <c r="Y114" s="25"/>
    </row>
    <row r="115" ht="15.75" customHeight="1">
      <c r="A115" s="25"/>
      <c r="B115" s="25"/>
      <c r="C115" s="25"/>
      <c r="D115" s="465"/>
      <c r="E115" s="25"/>
      <c r="F115" s="25"/>
      <c r="G115" s="25"/>
      <c r="H115" s="25"/>
      <c r="I115" s="25"/>
      <c r="J115" s="25"/>
      <c r="K115" s="25"/>
      <c r="L115" s="25"/>
      <c r="M115" s="25"/>
      <c r="N115" s="25"/>
      <c r="O115" s="25"/>
      <c r="P115" s="25"/>
      <c r="Q115" s="25"/>
      <c r="R115" s="25"/>
      <c r="S115" s="25"/>
      <c r="T115" s="25"/>
      <c r="U115" s="25"/>
      <c r="V115" s="25"/>
      <c r="W115" s="25"/>
      <c r="X115" s="25"/>
      <c r="Y115" s="25"/>
    </row>
    <row r="116" ht="15.75" customHeight="1">
      <c r="A116" s="25"/>
      <c r="B116" s="25"/>
      <c r="C116" s="25"/>
      <c r="D116" s="465"/>
      <c r="E116" s="25"/>
      <c r="F116" s="25"/>
      <c r="G116" s="25"/>
      <c r="H116" s="25"/>
      <c r="I116" s="25"/>
      <c r="J116" s="25"/>
      <c r="K116" s="25"/>
      <c r="L116" s="25"/>
      <c r="M116" s="25"/>
      <c r="N116" s="25"/>
      <c r="O116" s="25"/>
      <c r="P116" s="25"/>
      <c r="Q116" s="25"/>
      <c r="R116" s="25"/>
      <c r="S116" s="25"/>
      <c r="T116" s="25"/>
      <c r="U116" s="25"/>
      <c r="V116" s="25"/>
      <c r="W116" s="25"/>
      <c r="X116" s="25"/>
      <c r="Y116" s="25"/>
    </row>
    <row r="117" ht="15.75" customHeight="1">
      <c r="A117" s="25"/>
      <c r="B117" s="25"/>
      <c r="C117" s="25"/>
      <c r="D117" s="465"/>
      <c r="E117" s="25"/>
      <c r="F117" s="25"/>
      <c r="G117" s="25"/>
      <c r="H117" s="25"/>
      <c r="I117" s="25"/>
      <c r="J117" s="25"/>
      <c r="K117" s="25"/>
      <c r="L117" s="25"/>
      <c r="M117" s="25"/>
      <c r="N117" s="25"/>
      <c r="O117" s="25"/>
      <c r="P117" s="25"/>
      <c r="Q117" s="25"/>
      <c r="R117" s="25"/>
      <c r="S117" s="25"/>
      <c r="T117" s="25"/>
      <c r="U117" s="25"/>
      <c r="V117" s="25"/>
      <c r="W117" s="25"/>
      <c r="X117" s="25"/>
      <c r="Y117" s="25"/>
    </row>
    <row r="118" ht="15.75" customHeight="1">
      <c r="A118" s="25"/>
      <c r="B118" s="25"/>
      <c r="C118" s="25"/>
      <c r="D118" s="465"/>
      <c r="E118" s="25"/>
      <c r="F118" s="25"/>
      <c r="G118" s="25"/>
      <c r="H118" s="25"/>
      <c r="I118" s="25"/>
      <c r="J118" s="25"/>
      <c r="K118" s="25"/>
      <c r="L118" s="25"/>
      <c r="M118" s="25"/>
      <c r="N118" s="25"/>
      <c r="O118" s="25"/>
      <c r="P118" s="25"/>
      <c r="Q118" s="25"/>
      <c r="R118" s="25"/>
      <c r="S118" s="25"/>
      <c r="T118" s="25"/>
      <c r="U118" s="25"/>
      <c r="V118" s="25"/>
      <c r="W118" s="25"/>
      <c r="X118" s="25"/>
      <c r="Y118" s="25"/>
    </row>
    <row r="119" ht="15.75" customHeight="1">
      <c r="A119" s="25"/>
      <c r="B119" s="25"/>
      <c r="C119" s="25"/>
      <c r="D119" s="465"/>
      <c r="E119" s="25"/>
      <c r="F119" s="25"/>
      <c r="G119" s="25"/>
      <c r="H119" s="25"/>
      <c r="I119" s="25"/>
      <c r="J119" s="25"/>
      <c r="K119" s="25"/>
      <c r="L119" s="25"/>
      <c r="M119" s="25"/>
      <c r="N119" s="25"/>
      <c r="O119" s="25"/>
      <c r="P119" s="25"/>
      <c r="Q119" s="25"/>
      <c r="R119" s="25"/>
      <c r="S119" s="25"/>
      <c r="T119" s="25"/>
      <c r="U119" s="25"/>
      <c r="V119" s="25"/>
      <c r="W119" s="25"/>
      <c r="X119" s="25"/>
      <c r="Y119" s="25"/>
    </row>
    <row r="120" ht="15.75" customHeight="1">
      <c r="A120" s="25"/>
      <c r="B120" s="25"/>
      <c r="C120" s="25"/>
      <c r="D120" s="465"/>
      <c r="E120" s="25"/>
      <c r="F120" s="25"/>
      <c r="G120" s="25"/>
      <c r="H120" s="25"/>
      <c r="I120" s="25"/>
      <c r="J120" s="25"/>
      <c r="K120" s="25"/>
      <c r="L120" s="25"/>
      <c r="M120" s="25"/>
      <c r="N120" s="25"/>
      <c r="O120" s="25"/>
      <c r="P120" s="25"/>
      <c r="Q120" s="25"/>
      <c r="R120" s="25"/>
      <c r="S120" s="25"/>
      <c r="T120" s="25"/>
      <c r="U120" s="25"/>
      <c r="V120" s="25"/>
      <c r="W120" s="25"/>
      <c r="X120" s="25"/>
      <c r="Y120" s="25"/>
    </row>
    <row r="121" ht="15.75" customHeight="1">
      <c r="A121" s="25"/>
      <c r="B121" s="25"/>
      <c r="C121" s="25"/>
      <c r="D121" s="465"/>
      <c r="E121" s="25"/>
      <c r="F121" s="25"/>
      <c r="G121" s="25"/>
      <c r="H121" s="25"/>
      <c r="I121" s="25"/>
      <c r="J121" s="25"/>
      <c r="K121" s="25"/>
      <c r="L121" s="25"/>
      <c r="M121" s="25"/>
      <c r="N121" s="25"/>
      <c r="O121" s="25"/>
      <c r="P121" s="25"/>
      <c r="Q121" s="25"/>
      <c r="R121" s="25"/>
      <c r="S121" s="25"/>
      <c r="T121" s="25"/>
      <c r="U121" s="25"/>
      <c r="V121" s="25"/>
      <c r="W121" s="25"/>
      <c r="X121" s="25"/>
      <c r="Y121" s="25"/>
    </row>
    <row r="122" ht="15.75" customHeight="1">
      <c r="A122" s="25"/>
      <c r="B122" s="25"/>
      <c r="C122" s="25"/>
      <c r="D122" s="465"/>
      <c r="E122" s="25"/>
      <c r="F122" s="25"/>
      <c r="G122" s="25"/>
      <c r="H122" s="25"/>
      <c r="I122" s="25"/>
      <c r="J122" s="25"/>
      <c r="K122" s="25"/>
      <c r="L122" s="25"/>
      <c r="M122" s="25"/>
      <c r="N122" s="25"/>
      <c r="O122" s="25"/>
      <c r="P122" s="25"/>
      <c r="Q122" s="25"/>
      <c r="R122" s="25"/>
      <c r="S122" s="25"/>
      <c r="T122" s="25"/>
      <c r="U122" s="25"/>
      <c r="V122" s="25"/>
      <c r="W122" s="25"/>
      <c r="X122" s="25"/>
      <c r="Y122" s="25"/>
    </row>
    <row r="123" ht="15.75" customHeight="1">
      <c r="A123" s="25"/>
      <c r="B123" s="25"/>
      <c r="C123" s="25"/>
      <c r="D123" s="465"/>
      <c r="E123" s="25"/>
      <c r="F123" s="25"/>
      <c r="G123" s="25"/>
      <c r="H123" s="25"/>
      <c r="I123" s="25"/>
      <c r="J123" s="25"/>
      <c r="K123" s="25"/>
      <c r="L123" s="25"/>
      <c r="M123" s="25"/>
      <c r="N123" s="25"/>
      <c r="O123" s="25"/>
      <c r="P123" s="25"/>
      <c r="Q123" s="25"/>
      <c r="R123" s="25"/>
      <c r="S123" s="25"/>
      <c r="T123" s="25"/>
      <c r="U123" s="25"/>
      <c r="V123" s="25"/>
      <c r="W123" s="25"/>
      <c r="X123" s="25"/>
      <c r="Y123" s="25"/>
    </row>
    <row r="124" ht="15.75" customHeight="1">
      <c r="A124" s="25"/>
      <c r="B124" s="25"/>
      <c r="C124" s="25"/>
      <c r="D124" s="465"/>
      <c r="E124" s="25"/>
      <c r="F124" s="25"/>
      <c r="G124" s="25"/>
      <c r="H124" s="25"/>
      <c r="I124" s="25"/>
      <c r="J124" s="25"/>
      <c r="K124" s="25"/>
      <c r="L124" s="25"/>
      <c r="M124" s="25"/>
      <c r="N124" s="25"/>
      <c r="O124" s="25"/>
      <c r="P124" s="25"/>
      <c r="Q124" s="25"/>
      <c r="R124" s="25"/>
      <c r="S124" s="25"/>
      <c r="T124" s="25"/>
      <c r="U124" s="25"/>
      <c r="V124" s="25"/>
      <c r="W124" s="25"/>
      <c r="X124" s="25"/>
      <c r="Y124" s="25"/>
    </row>
    <row r="125" ht="15.75" customHeight="1">
      <c r="A125" s="25"/>
      <c r="B125" s="25"/>
      <c r="C125" s="25"/>
      <c r="D125" s="465"/>
      <c r="E125" s="25"/>
      <c r="F125" s="25"/>
      <c r="G125" s="25"/>
      <c r="H125" s="25"/>
      <c r="I125" s="25"/>
      <c r="J125" s="25"/>
      <c r="K125" s="25"/>
      <c r="L125" s="25"/>
      <c r="M125" s="25"/>
      <c r="N125" s="25"/>
      <c r="O125" s="25"/>
      <c r="P125" s="25"/>
      <c r="Q125" s="25"/>
      <c r="R125" s="25"/>
      <c r="S125" s="25"/>
      <c r="T125" s="25"/>
      <c r="U125" s="25"/>
      <c r="V125" s="25"/>
      <c r="W125" s="25"/>
      <c r="X125" s="25"/>
      <c r="Y125" s="25"/>
    </row>
    <row r="126" ht="15.75" customHeight="1">
      <c r="A126" s="25"/>
      <c r="B126" s="25"/>
      <c r="C126" s="25"/>
      <c r="D126" s="465"/>
      <c r="E126" s="25"/>
      <c r="F126" s="25"/>
      <c r="G126" s="25"/>
      <c r="H126" s="25"/>
      <c r="I126" s="25"/>
      <c r="J126" s="25"/>
      <c r="K126" s="25"/>
      <c r="L126" s="25"/>
      <c r="M126" s="25"/>
      <c r="N126" s="25"/>
      <c r="O126" s="25"/>
      <c r="P126" s="25"/>
      <c r="Q126" s="25"/>
      <c r="R126" s="25"/>
      <c r="S126" s="25"/>
      <c r="T126" s="25"/>
      <c r="U126" s="25"/>
      <c r="V126" s="25"/>
      <c r="W126" s="25"/>
      <c r="X126" s="25"/>
      <c r="Y126" s="25"/>
    </row>
    <row r="127" ht="15.75" customHeight="1">
      <c r="A127" s="25"/>
      <c r="B127" s="25"/>
      <c r="C127" s="25"/>
      <c r="D127" s="465"/>
      <c r="E127" s="25"/>
      <c r="F127" s="25"/>
      <c r="G127" s="25"/>
      <c r="H127" s="25"/>
      <c r="I127" s="25"/>
      <c r="J127" s="25"/>
      <c r="K127" s="25"/>
      <c r="L127" s="25"/>
      <c r="M127" s="25"/>
      <c r="N127" s="25"/>
      <c r="O127" s="25"/>
      <c r="P127" s="25"/>
      <c r="Q127" s="25"/>
      <c r="R127" s="25"/>
      <c r="S127" s="25"/>
      <c r="T127" s="25"/>
      <c r="U127" s="25"/>
      <c r="V127" s="25"/>
      <c r="W127" s="25"/>
      <c r="X127" s="25"/>
      <c r="Y127" s="25"/>
    </row>
    <row r="128" ht="15.75" customHeight="1">
      <c r="A128" s="25"/>
      <c r="B128" s="25"/>
      <c r="C128" s="25"/>
      <c r="D128" s="465"/>
      <c r="E128" s="25"/>
      <c r="F128" s="25"/>
      <c r="G128" s="25"/>
      <c r="H128" s="25"/>
      <c r="I128" s="25"/>
      <c r="J128" s="25"/>
      <c r="K128" s="25"/>
      <c r="L128" s="25"/>
      <c r="M128" s="25"/>
      <c r="N128" s="25"/>
      <c r="O128" s="25"/>
      <c r="P128" s="25"/>
      <c r="Q128" s="25"/>
      <c r="R128" s="25"/>
      <c r="S128" s="25"/>
      <c r="T128" s="25"/>
      <c r="U128" s="25"/>
      <c r="V128" s="25"/>
      <c r="W128" s="25"/>
      <c r="X128" s="25"/>
      <c r="Y128" s="25"/>
    </row>
    <row r="129" ht="15.75" customHeight="1">
      <c r="A129" s="25"/>
      <c r="B129" s="25"/>
      <c r="C129" s="25"/>
      <c r="D129" s="465"/>
      <c r="E129" s="25"/>
      <c r="F129" s="25"/>
      <c r="G129" s="25"/>
      <c r="H129" s="25"/>
      <c r="I129" s="25"/>
      <c r="J129" s="25"/>
      <c r="K129" s="25"/>
      <c r="L129" s="25"/>
      <c r="M129" s="25"/>
      <c r="N129" s="25"/>
      <c r="O129" s="25"/>
      <c r="P129" s="25"/>
      <c r="Q129" s="25"/>
      <c r="R129" s="25"/>
      <c r="S129" s="25"/>
      <c r="T129" s="25"/>
      <c r="U129" s="25"/>
      <c r="V129" s="25"/>
      <c r="W129" s="25"/>
      <c r="X129" s="25"/>
      <c r="Y129" s="25"/>
    </row>
    <row r="130" ht="15.75" customHeight="1">
      <c r="A130" s="25"/>
      <c r="B130" s="25"/>
      <c r="C130" s="25"/>
      <c r="D130" s="465"/>
      <c r="E130" s="25"/>
      <c r="F130" s="25"/>
      <c r="G130" s="25"/>
      <c r="H130" s="25"/>
      <c r="I130" s="25"/>
      <c r="J130" s="25"/>
      <c r="K130" s="25"/>
      <c r="L130" s="25"/>
      <c r="M130" s="25"/>
      <c r="N130" s="25"/>
      <c r="O130" s="25"/>
      <c r="P130" s="25"/>
      <c r="Q130" s="25"/>
      <c r="R130" s="25"/>
      <c r="S130" s="25"/>
      <c r="T130" s="25"/>
      <c r="U130" s="25"/>
      <c r="V130" s="25"/>
      <c r="W130" s="25"/>
      <c r="X130" s="25"/>
      <c r="Y130" s="25"/>
    </row>
    <row r="131" ht="15.75" customHeight="1">
      <c r="A131" s="25"/>
      <c r="B131" s="25"/>
      <c r="C131" s="25"/>
      <c r="D131" s="465"/>
      <c r="E131" s="25"/>
      <c r="F131" s="25"/>
      <c r="G131" s="25"/>
      <c r="H131" s="25"/>
      <c r="I131" s="25"/>
      <c r="J131" s="25"/>
      <c r="K131" s="25"/>
      <c r="L131" s="25"/>
      <c r="M131" s="25"/>
      <c r="N131" s="25"/>
      <c r="O131" s="25"/>
      <c r="P131" s="25"/>
      <c r="Q131" s="25"/>
      <c r="R131" s="25"/>
      <c r="S131" s="25"/>
      <c r="T131" s="25"/>
      <c r="U131" s="25"/>
      <c r="V131" s="25"/>
      <c r="W131" s="25"/>
      <c r="X131" s="25"/>
      <c r="Y131" s="25"/>
    </row>
    <row r="132" ht="15.75" customHeight="1">
      <c r="A132" s="25"/>
      <c r="B132" s="25"/>
      <c r="C132" s="25"/>
      <c r="D132" s="465"/>
      <c r="E132" s="25"/>
      <c r="F132" s="25"/>
      <c r="G132" s="25"/>
      <c r="H132" s="25"/>
      <c r="I132" s="25"/>
      <c r="J132" s="25"/>
      <c r="K132" s="25"/>
      <c r="L132" s="25"/>
      <c r="M132" s="25"/>
      <c r="N132" s="25"/>
      <c r="O132" s="25"/>
      <c r="P132" s="25"/>
      <c r="Q132" s="25"/>
      <c r="R132" s="25"/>
      <c r="S132" s="25"/>
      <c r="T132" s="25"/>
      <c r="U132" s="25"/>
      <c r="V132" s="25"/>
      <c r="W132" s="25"/>
      <c r="X132" s="25"/>
      <c r="Y132" s="25"/>
    </row>
    <row r="133" ht="15.75" customHeight="1">
      <c r="A133" s="25"/>
      <c r="B133" s="25"/>
      <c r="C133" s="25"/>
      <c r="D133" s="465"/>
      <c r="E133" s="25"/>
      <c r="F133" s="25"/>
      <c r="G133" s="25"/>
      <c r="H133" s="25"/>
      <c r="I133" s="25"/>
      <c r="J133" s="25"/>
      <c r="K133" s="25"/>
      <c r="L133" s="25"/>
      <c r="M133" s="25"/>
      <c r="N133" s="25"/>
      <c r="O133" s="25"/>
      <c r="P133" s="25"/>
      <c r="Q133" s="25"/>
      <c r="R133" s="25"/>
      <c r="S133" s="25"/>
      <c r="T133" s="25"/>
      <c r="U133" s="25"/>
      <c r="V133" s="25"/>
      <c r="W133" s="25"/>
      <c r="X133" s="25"/>
      <c r="Y133" s="25"/>
    </row>
    <row r="134" ht="15.75" customHeight="1">
      <c r="A134" s="25"/>
      <c r="B134" s="25"/>
      <c r="C134" s="25"/>
      <c r="D134" s="465"/>
      <c r="E134" s="25"/>
      <c r="F134" s="25"/>
      <c r="G134" s="25"/>
      <c r="H134" s="25"/>
      <c r="I134" s="25"/>
      <c r="J134" s="25"/>
      <c r="K134" s="25"/>
      <c r="L134" s="25"/>
      <c r="M134" s="25"/>
      <c r="N134" s="25"/>
      <c r="O134" s="25"/>
      <c r="P134" s="25"/>
      <c r="Q134" s="25"/>
      <c r="R134" s="25"/>
      <c r="S134" s="25"/>
      <c r="T134" s="25"/>
      <c r="U134" s="25"/>
      <c r="V134" s="25"/>
      <c r="W134" s="25"/>
      <c r="X134" s="25"/>
      <c r="Y134" s="25"/>
    </row>
    <row r="135" ht="15.75" customHeight="1">
      <c r="A135" s="25"/>
      <c r="B135" s="25"/>
      <c r="C135" s="25"/>
      <c r="D135" s="465"/>
      <c r="E135" s="25"/>
      <c r="F135" s="25"/>
      <c r="G135" s="25"/>
      <c r="H135" s="25"/>
      <c r="I135" s="25"/>
      <c r="J135" s="25"/>
      <c r="K135" s="25"/>
      <c r="L135" s="25"/>
      <c r="M135" s="25"/>
      <c r="N135" s="25"/>
      <c r="O135" s="25"/>
      <c r="P135" s="25"/>
      <c r="Q135" s="25"/>
      <c r="R135" s="25"/>
      <c r="S135" s="25"/>
      <c r="T135" s="25"/>
      <c r="U135" s="25"/>
      <c r="V135" s="25"/>
      <c r="W135" s="25"/>
      <c r="X135" s="25"/>
      <c r="Y135" s="25"/>
    </row>
    <row r="136" ht="15.75" customHeight="1">
      <c r="A136" s="25"/>
      <c r="B136" s="25"/>
      <c r="C136" s="25"/>
      <c r="D136" s="465"/>
      <c r="E136" s="25"/>
      <c r="F136" s="25"/>
      <c r="G136" s="25"/>
      <c r="H136" s="25"/>
      <c r="I136" s="25"/>
      <c r="J136" s="25"/>
      <c r="K136" s="25"/>
      <c r="L136" s="25"/>
      <c r="M136" s="25"/>
      <c r="N136" s="25"/>
      <c r="O136" s="25"/>
      <c r="P136" s="25"/>
      <c r="Q136" s="25"/>
      <c r="R136" s="25"/>
      <c r="S136" s="25"/>
      <c r="T136" s="25"/>
      <c r="U136" s="25"/>
      <c r="V136" s="25"/>
      <c r="W136" s="25"/>
      <c r="X136" s="25"/>
      <c r="Y136" s="25"/>
    </row>
    <row r="137" ht="15.75" customHeight="1">
      <c r="A137" s="25"/>
      <c r="B137" s="25"/>
      <c r="C137" s="25"/>
      <c r="D137" s="465"/>
      <c r="E137" s="25"/>
      <c r="F137" s="25"/>
      <c r="G137" s="25"/>
      <c r="H137" s="25"/>
      <c r="I137" s="25"/>
      <c r="J137" s="25"/>
      <c r="K137" s="25"/>
      <c r="L137" s="25"/>
      <c r="M137" s="25"/>
      <c r="N137" s="25"/>
      <c r="O137" s="25"/>
      <c r="P137" s="25"/>
      <c r="Q137" s="25"/>
      <c r="R137" s="25"/>
      <c r="S137" s="25"/>
      <c r="T137" s="25"/>
      <c r="U137" s="25"/>
      <c r="V137" s="25"/>
      <c r="W137" s="25"/>
      <c r="X137" s="25"/>
      <c r="Y137" s="25"/>
    </row>
    <row r="138" ht="15.75" customHeight="1">
      <c r="A138" s="25"/>
      <c r="B138" s="25"/>
      <c r="C138" s="25"/>
      <c r="D138" s="465"/>
      <c r="E138" s="25"/>
      <c r="F138" s="25"/>
      <c r="G138" s="25"/>
      <c r="H138" s="25"/>
      <c r="I138" s="25"/>
      <c r="J138" s="25"/>
      <c r="K138" s="25"/>
      <c r="L138" s="25"/>
      <c r="M138" s="25"/>
      <c r="N138" s="25"/>
      <c r="O138" s="25"/>
      <c r="P138" s="25"/>
      <c r="Q138" s="25"/>
      <c r="R138" s="25"/>
      <c r="S138" s="25"/>
      <c r="T138" s="25"/>
      <c r="U138" s="25"/>
      <c r="V138" s="25"/>
      <c r="W138" s="25"/>
      <c r="X138" s="25"/>
      <c r="Y138" s="25"/>
    </row>
    <row r="139" ht="15.75" customHeight="1">
      <c r="A139" s="25"/>
      <c r="B139" s="25"/>
      <c r="C139" s="25"/>
      <c r="D139" s="465"/>
      <c r="E139" s="25"/>
      <c r="F139" s="25"/>
      <c r="G139" s="25"/>
      <c r="H139" s="25"/>
      <c r="I139" s="25"/>
      <c r="J139" s="25"/>
      <c r="K139" s="25"/>
      <c r="L139" s="25"/>
      <c r="M139" s="25"/>
      <c r="N139" s="25"/>
      <c r="O139" s="25"/>
      <c r="P139" s="25"/>
      <c r="Q139" s="25"/>
      <c r="R139" s="25"/>
      <c r="S139" s="25"/>
      <c r="T139" s="25"/>
      <c r="U139" s="25"/>
      <c r="V139" s="25"/>
      <c r="W139" s="25"/>
      <c r="X139" s="25"/>
      <c r="Y139" s="25"/>
    </row>
    <row r="140" ht="15.75" customHeight="1">
      <c r="A140" s="25"/>
      <c r="B140" s="25"/>
      <c r="C140" s="25"/>
      <c r="D140" s="465"/>
      <c r="E140" s="25"/>
      <c r="F140" s="25"/>
      <c r="G140" s="25"/>
      <c r="H140" s="25"/>
      <c r="I140" s="25"/>
      <c r="J140" s="25"/>
      <c r="K140" s="25"/>
      <c r="L140" s="25"/>
      <c r="M140" s="25"/>
      <c r="N140" s="25"/>
      <c r="O140" s="25"/>
      <c r="P140" s="25"/>
      <c r="Q140" s="25"/>
      <c r="R140" s="25"/>
      <c r="S140" s="25"/>
      <c r="T140" s="25"/>
      <c r="U140" s="25"/>
      <c r="V140" s="25"/>
      <c r="W140" s="25"/>
      <c r="X140" s="25"/>
      <c r="Y140" s="25"/>
    </row>
    <row r="141" ht="15.75" customHeight="1">
      <c r="A141" s="25"/>
      <c r="B141" s="25"/>
      <c r="C141" s="25"/>
      <c r="D141" s="465"/>
      <c r="E141" s="25"/>
      <c r="F141" s="25"/>
      <c r="G141" s="25"/>
      <c r="H141" s="25"/>
      <c r="I141" s="25"/>
      <c r="J141" s="25"/>
      <c r="K141" s="25"/>
      <c r="L141" s="25"/>
      <c r="M141" s="25"/>
      <c r="N141" s="25"/>
      <c r="O141" s="25"/>
      <c r="P141" s="25"/>
      <c r="Q141" s="25"/>
      <c r="R141" s="25"/>
      <c r="S141" s="25"/>
      <c r="T141" s="25"/>
      <c r="U141" s="25"/>
      <c r="V141" s="25"/>
      <c r="W141" s="25"/>
      <c r="X141" s="25"/>
      <c r="Y141" s="25"/>
    </row>
    <row r="142" ht="15.75" customHeight="1">
      <c r="A142" s="25"/>
      <c r="B142" s="25"/>
      <c r="C142" s="25"/>
      <c r="D142" s="465"/>
      <c r="E142" s="25"/>
      <c r="F142" s="25"/>
      <c r="G142" s="25"/>
      <c r="H142" s="25"/>
      <c r="I142" s="25"/>
      <c r="J142" s="25"/>
      <c r="K142" s="25"/>
      <c r="L142" s="25"/>
      <c r="M142" s="25"/>
      <c r="N142" s="25"/>
      <c r="O142" s="25"/>
      <c r="P142" s="25"/>
      <c r="Q142" s="25"/>
      <c r="R142" s="25"/>
      <c r="S142" s="25"/>
      <c r="T142" s="25"/>
      <c r="U142" s="25"/>
      <c r="V142" s="25"/>
      <c r="W142" s="25"/>
      <c r="X142" s="25"/>
      <c r="Y142" s="25"/>
    </row>
    <row r="143" ht="15.75" customHeight="1">
      <c r="A143" s="25"/>
      <c r="B143" s="25"/>
      <c r="C143" s="25"/>
      <c r="D143" s="465"/>
      <c r="E143" s="25"/>
      <c r="F143" s="25"/>
      <c r="G143" s="25"/>
      <c r="H143" s="25"/>
      <c r="I143" s="25"/>
      <c r="J143" s="25"/>
      <c r="K143" s="25"/>
      <c r="L143" s="25"/>
      <c r="M143" s="25"/>
      <c r="N143" s="25"/>
      <c r="O143" s="25"/>
      <c r="P143" s="25"/>
      <c r="Q143" s="25"/>
      <c r="R143" s="25"/>
      <c r="S143" s="25"/>
      <c r="T143" s="25"/>
      <c r="U143" s="25"/>
      <c r="V143" s="25"/>
      <c r="W143" s="25"/>
      <c r="X143" s="25"/>
      <c r="Y143" s="25"/>
    </row>
    <row r="144" ht="15.75" customHeight="1">
      <c r="A144" s="25"/>
      <c r="B144" s="25"/>
      <c r="C144" s="25"/>
      <c r="D144" s="465"/>
      <c r="E144" s="25"/>
      <c r="F144" s="25"/>
      <c r="G144" s="25"/>
      <c r="H144" s="25"/>
      <c r="I144" s="25"/>
      <c r="J144" s="25"/>
      <c r="K144" s="25"/>
      <c r="L144" s="25"/>
      <c r="M144" s="25"/>
      <c r="N144" s="25"/>
      <c r="O144" s="25"/>
      <c r="P144" s="25"/>
      <c r="Q144" s="25"/>
      <c r="R144" s="25"/>
      <c r="S144" s="25"/>
      <c r="T144" s="25"/>
      <c r="U144" s="25"/>
      <c r="V144" s="25"/>
      <c r="W144" s="25"/>
      <c r="X144" s="25"/>
      <c r="Y144" s="25"/>
    </row>
    <row r="145" ht="15.75" customHeight="1">
      <c r="A145" s="25"/>
      <c r="B145" s="25"/>
      <c r="C145" s="25"/>
      <c r="D145" s="465"/>
      <c r="E145" s="25"/>
      <c r="F145" s="25"/>
      <c r="G145" s="25"/>
      <c r="H145" s="25"/>
      <c r="I145" s="25"/>
      <c r="J145" s="25"/>
      <c r="K145" s="25"/>
      <c r="L145" s="25"/>
      <c r="M145" s="25"/>
      <c r="N145" s="25"/>
      <c r="O145" s="25"/>
      <c r="P145" s="25"/>
      <c r="Q145" s="25"/>
      <c r="R145" s="25"/>
      <c r="S145" s="25"/>
      <c r="T145" s="25"/>
      <c r="U145" s="25"/>
      <c r="V145" s="25"/>
      <c r="W145" s="25"/>
      <c r="X145" s="25"/>
      <c r="Y145" s="25"/>
    </row>
    <row r="146" ht="15.75" customHeight="1">
      <c r="A146" s="25"/>
      <c r="B146" s="25"/>
      <c r="C146" s="25"/>
      <c r="D146" s="465"/>
      <c r="E146" s="25"/>
      <c r="F146" s="25"/>
      <c r="G146" s="25"/>
      <c r="H146" s="25"/>
      <c r="I146" s="25"/>
      <c r="J146" s="25"/>
      <c r="K146" s="25"/>
      <c r="L146" s="25"/>
      <c r="M146" s="25"/>
      <c r="N146" s="25"/>
      <c r="O146" s="25"/>
      <c r="P146" s="25"/>
      <c r="Q146" s="25"/>
      <c r="R146" s="25"/>
      <c r="S146" s="25"/>
      <c r="T146" s="25"/>
      <c r="U146" s="25"/>
      <c r="V146" s="25"/>
      <c r="W146" s="25"/>
      <c r="X146" s="25"/>
      <c r="Y146" s="25"/>
    </row>
    <row r="147" ht="15.75" customHeight="1">
      <c r="A147" s="25"/>
      <c r="B147" s="25"/>
      <c r="C147" s="25"/>
      <c r="D147" s="465"/>
      <c r="E147" s="25"/>
      <c r="F147" s="25"/>
      <c r="G147" s="25"/>
      <c r="H147" s="25"/>
      <c r="I147" s="25"/>
      <c r="J147" s="25"/>
      <c r="K147" s="25"/>
      <c r="L147" s="25"/>
      <c r="M147" s="25"/>
      <c r="N147" s="25"/>
      <c r="O147" s="25"/>
      <c r="P147" s="25"/>
      <c r="Q147" s="25"/>
      <c r="R147" s="25"/>
      <c r="S147" s="25"/>
      <c r="T147" s="25"/>
      <c r="U147" s="25"/>
      <c r="V147" s="25"/>
      <c r="W147" s="25"/>
      <c r="X147" s="25"/>
      <c r="Y147" s="25"/>
    </row>
    <row r="148" ht="15.75" customHeight="1">
      <c r="A148" s="25"/>
      <c r="B148" s="25"/>
      <c r="C148" s="25"/>
      <c r="D148" s="465"/>
      <c r="E148" s="25"/>
      <c r="F148" s="25"/>
      <c r="G148" s="25"/>
      <c r="H148" s="25"/>
      <c r="I148" s="25"/>
      <c r="J148" s="25"/>
      <c r="K148" s="25"/>
      <c r="L148" s="25"/>
      <c r="M148" s="25"/>
      <c r="N148" s="25"/>
      <c r="O148" s="25"/>
      <c r="P148" s="25"/>
      <c r="Q148" s="25"/>
      <c r="R148" s="25"/>
      <c r="S148" s="25"/>
      <c r="T148" s="25"/>
      <c r="U148" s="25"/>
      <c r="V148" s="25"/>
      <c r="W148" s="25"/>
      <c r="X148" s="25"/>
      <c r="Y148" s="25"/>
    </row>
    <row r="149" ht="15.75" customHeight="1">
      <c r="A149" s="25"/>
      <c r="B149" s="25"/>
      <c r="C149" s="25"/>
      <c r="D149" s="465"/>
      <c r="E149" s="25"/>
      <c r="F149" s="25"/>
      <c r="G149" s="25"/>
      <c r="H149" s="25"/>
      <c r="I149" s="25"/>
      <c r="J149" s="25"/>
      <c r="K149" s="25"/>
      <c r="L149" s="25"/>
      <c r="M149" s="25"/>
      <c r="N149" s="25"/>
      <c r="O149" s="25"/>
      <c r="P149" s="25"/>
      <c r="Q149" s="25"/>
      <c r="R149" s="25"/>
      <c r="S149" s="25"/>
      <c r="T149" s="25"/>
      <c r="U149" s="25"/>
      <c r="V149" s="25"/>
      <c r="W149" s="25"/>
      <c r="X149" s="25"/>
      <c r="Y149" s="25"/>
    </row>
    <row r="150" ht="15.75" customHeight="1">
      <c r="A150" s="25"/>
      <c r="B150" s="25"/>
      <c r="C150" s="25"/>
      <c r="D150" s="465"/>
      <c r="E150" s="25"/>
      <c r="F150" s="25"/>
      <c r="G150" s="25"/>
      <c r="H150" s="25"/>
      <c r="I150" s="25"/>
      <c r="J150" s="25"/>
      <c r="K150" s="25"/>
      <c r="L150" s="25"/>
      <c r="M150" s="25"/>
      <c r="N150" s="25"/>
      <c r="O150" s="25"/>
      <c r="P150" s="25"/>
      <c r="Q150" s="25"/>
      <c r="R150" s="25"/>
      <c r="S150" s="25"/>
      <c r="T150" s="25"/>
      <c r="U150" s="25"/>
      <c r="V150" s="25"/>
      <c r="W150" s="25"/>
      <c r="X150" s="25"/>
      <c r="Y150" s="25"/>
    </row>
    <row r="151" ht="15.75" customHeight="1">
      <c r="A151" s="25"/>
      <c r="B151" s="25"/>
      <c r="C151" s="25"/>
      <c r="D151" s="465"/>
      <c r="E151" s="25"/>
      <c r="F151" s="25"/>
      <c r="G151" s="25"/>
      <c r="H151" s="25"/>
      <c r="I151" s="25"/>
      <c r="J151" s="25"/>
      <c r="K151" s="25"/>
      <c r="L151" s="25"/>
      <c r="M151" s="25"/>
      <c r="N151" s="25"/>
      <c r="O151" s="25"/>
      <c r="P151" s="25"/>
      <c r="Q151" s="25"/>
      <c r="R151" s="25"/>
      <c r="S151" s="25"/>
      <c r="T151" s="25"/>
      <c r="U151" s="25"/>
      <c r="V151" s="25"/>
      <c r="W151" s="25"/>
      <c r="X151" s="25"/>
      <c r="Y151" s="25"/>
    </row>
    <row r="152" ht="15.75" customHeight="1">
      <c r="A152" s="25"/>
      <c r="B152" s="25"/>
      <c r="C152" s="25"/>
      <c r="D152" s="465"/>
      <c r="E152" s="25"/>
      <c r="F152" s="25"/>
      <c r="G152" s="25"/>
      <c r="H152" s="25"/>
      <c r="I152" s="25"/>
      <c r="J152" s="25"/>
      <c r="K152" s="25"/>
      <c r="L152" s="25"/>
      <c r="M152" s="25"/>
      <c r="N152" s="25"/>
      <c r="O152" s="25"/>
      <c r="P152" s="25"/>
      <c r="Q152" s="25"/>
      <c r="R152" s="25"/>
      <c r="S152" s="25"/>
      <c r="T152" s="25"/>
      <c r="U152" s="25"/>
      <c r="V152" s="25"/>
      <c r="W152" s="25"/>
      <c r="X152" s="25"/>
      <c r="Y152" s="25"/>
    </row>
    <row r="153" ht="15.75" customHeight="1">
      <c r="A153" s="25"/>
      <c r="B153" s="25"/>
      <c r="C153" s="25"/>
      <c r="D153" s="465"/>
      <c r="E153" s="25"/>
      <c r="F153" s="25"/>
      <c r="G153" s="25"/>
      <c r="H153" s="25"/>
      <c r="I153" s="25"/>
      <c r="J153" s="25"/>
      <c r="K153" s="25"/>
      <c r="L153" s="25"/>
      <c r="M153" s="25"/>
      <c r="N153" s="25"/>
      <c r="O153" s="25"/>
      <c r="P153" s="25"/>
      <c r="Q153" s="25"/>
      <c r="R153" s="25"/>
      <c r="S153" s="25"/>
      <c r="T153" s="25"/>
      <c r="U153" s="25"/>
      <c r="V153" s="25"/>
      <c r="W153" s="25"/>
      <c r="X153" s="25"/>
      <c r="Y153" s="25"/>
    </row>
    <row r="154" ht="15.75" customHeight="1">
      <c r="A154" s="25"/>
      <c r="B154" s="25"/>
      <c r="C154" s="25"/>
      <c r="D154" s="465"/>
      <c r="E154" s="25"/>
      <c r="F154" s="25"/>
      <c r="G154" s="25"/>
      <c r="H154" s="25"/>
      <c r="I154" s="25"/>
      <c r="J154" s="25"/>
      <c r="K154" s="25"/>
      <c r="L154" s="25"/>
      <c r="M154" s="25"/>
      <c r="N154" s="25"/>
      <c r="O154" s="25"/>
      <c r="P154" s="25"/>
      <c r="Q154" s="25"/>
      <c r="R154" s="25"/>
      <c r="S154" s="25"/>
      <c r="T154" s="25"/>
      <c r="U154" s="25"/>
      <c r="V154" s="25"/>
      <c r="W154" s="25"/>
      <c r="X154" s="25"/>
      <c r="Y154" s="25"/>
    </row>
    <row r="155" ht="15.75" customHeight="1">
      <c r="A155" s="25"/>
      <c r="B155" s="25"/>
      <c r="C155" s="25"/>
      <c r="D155" s="465"/>
      <c r="E155" s="25"/>
      <c r="F155" s="25"/>
      <c r="G155" s="25"/>
      <c r="H155" s="25"/>
      <c r="I155" s="25"/>
      <c r="J155" s="25"/>
      <c r="K155" s="25"/>
      <c r="L155" s="25"/>
      <c r="M155" s="25"/>
      <c r="N155" s="25"/>
      <c r="O155" s="25"/>
      <c r="P155" s="25"/>
      <c r="Q155" s="25"/>
      <c r="R155" s="25"/>
      <c r="S155" s="25"/>
      <c r="T155" s="25"/>
      <c r="U155" s="25"/>
      <c r="V155" s="25"/>
      <c r="W155" s="25"/>
      <c r="X155" s="25"/>
      <c r="Y155" s="25"/>
    </row>
    <row r="156" ht="15.75" customHeight="1">
      <c r="A156" s="25"/>
      <c r="B156" s="25"/>
      <c r="C156" s="25"/>
      <c r="D156" s="465"/>
      <c r="E156" s="25"/>
      <c r="F156" s="25"/>
      <c r="G156" s="25"/>
      <c r="H156" s="25"/>
      <c r="I156" s="25"/>
      <c r="J156" s="25"/>
      <c r="K156" s="25"/>
      <c r="L156" s="25"/>
      <c r="M156" s="25"/>
      <c r="N156" s="25"/>
      <c r="O156" s="25"/>
      <c r="P156" s="25"/>
      <c r="Q156" s="25"/>
      <c r="R156" s="25"/>
      <c r="S156" s="25"/>
      <c r="T156" s="25"/>
      <c r="U156" s="25"/>
      <c r="V156" s="25"/>
      <c r="W156" s="25"/>
      <c r="X156" s="25"/>
      <c r="Y156" s="25"/>
    </row>
    <row r="157" ht="15.75" customHeight="1">
      <c r="A157" s="25"/>
      <c r="B157" s="25"/>
      <c r="C157" s="25"/>
      <c r="D157" s="465"/>
      <c r="E157" s="25"/>
      <c r="F157" s="25"/>
      <c r="G157" s="25"/>
      <c r="H157" s="25"/>
      <c r="I157" s="25"/>
      <c r="J157" s="25"/>
      <c r="K157" s="25"/>
      <c r="L157" s="25"/>
      <c r="M157" s="25"/>
      <c r="N157" s="25"/>
      <c r="O157" s="25"/>
      <c r="P157" s="25"/>
      <c r="Q157" s="25"/>
      <c r="R157" s="25"/>
      <c r="S157" s="25"/>
      <c r="T157" s="25"/>
      <c r="U157" s="25"/>
      <c r="V157" s="25"/>
      <c r="W157" s="25"/>
      <c r="X157" s="25"/>
      <c r="Y157" s="25"/>
    </row>
    <row r="158" ht="15.75" customHeight="1">
      <c r="A158" s="25"/>
      <c r="B158" s="25"/>
      <c r="C158" s="25"/>
      <c r="D158" s="465"/>
      <c r="E158" s="25"/>
      <c r="F158" s="25"/>
      <c r="G158" s="25"/>
      <c r="H158" s="25"/>
      <c r="I158" s="25"/>
      <c r="J158" s="25"/>
      <c r="K158" s="25"/>
      <c r="L158" s="25"/>
      <c r="M158" s="25"/>
      <c r="N158" s="25"/>
      <c r="O158" s="25"/>
      <c r="P158" s="25"/>
      <c r="Q158" s="25"/>
      <c r="R158" s="25"/>
      <c r="S158" s="25"/>
      <c r="T158" s="25"/>
      <c r="U158" s="25"/>
      <c r="V158" s="25"/>
      <c r="W158" s="25"/>
      <c r="X158" s="25"/>
      <c r="Y158" s="25"/>
    </row>
    <row r="159" ht="15.75" customHeight="1">
      <c r="A159" s="25"/>
      <c r="B159" s="25"/>
      <c r="C159" s="25"/>
      <c r="D159" s="465"/>
      <c r="E159" s="25"/>
      <c r="F159" s="25"/>
      <c r="G159" s="25"/>
      <c r="H159" s="25"/>
      <c r="I159" s="25"/>
      <c r="J159" s="25"/>
      <c r="K159" s="25"/>
      <c r="L159" s="25"/>
      <c r="M159" s="25"/>
      <c r="N159" s="25"/>
      <c r="O159" s="25"/>
      <c r="P159" s="25"/>
      <c r="Q159" s="25"/>
      <c r="R159" s="25"/>
      <c r="S159" s="25"/>
      <c r="T159" s="25"/>
      <c r="U159" s="25"/>
      <c r="V159" s="25"/>
      <c r="W159" s="25"/>
      <c r="X159" s="25"/>
      <c r="Y159" s="25"/>
    </row>
    <row r="160" ht="15.75" customHeight="1">
      <c r="A160" s="25"/>
      <c r="B160" s="25"/>
      <c r="C160" s="25"/>
      <c r="D160" s="465"/>
      <c r="E160" s="25"/>
      <c r="F160" s="25"/>
      <c r="G160" s="25"/>
      <c r="H160" s="25"/>
      <c r="I160" s="25"/>
      <c r="J160" s="25"/>
      <c r="K160" s="25"/>
      <c r="L160" s="25"/>
      <c r="M160" s="25"/>
      <c r="N160" s="25"/>
      <c r="O160" s="25"/>
      <c r="P160" s="25"/>
      <c r="Q160" s="25"/>
      <c r="R160" s="25"/>
      <c r="S160" s="25"/>
      <c r="T160" s="25"/>
      <c r="U160" s="25"/>
      <c r="V160" s="25"/>
      <c r="W160" s="25"/>
      <c r="X160" s="25"/>
      <c r="Y160" s="25"/>
    </row>
    <row r="161" ht="15.75" customHeight="1">
      <c r="A161" s="25"/>
      <c r="B161" s="25"/>
      <c r="C161" s="25"/>
      <c r="D161" s="465"/>
      <c r="E161" s="25"/>
      <c r="F161" s="25"/>
      <c r="G161" s="25"/>
      <c r="H161" s="25"/>
      <c r="I161" s="25"/>
      <c r="J161" s="25"/>
      <c r="K161" s="25"/>
      <c r="L161" s="25"/>
      <c r="M161" s="25"/>
      <c r="N161" s="25"/>
      <c r="O161" s="25"/>
      <c r="P161" s="25"/>
      <c r="Q161" s="25"/>
      <c r="R161" s="25"/>
      <c r="S161" s="25"/>
      <c r="T161" s="25"/>
      <c r="U161" s="25"/>
      <c r="V161" s="25"/>
      <c r="W161" s="25"/>
      <c r="X161" s="25"/>
      <c r="Y161" s="25"/>
    </row>
    <row r="162" ht="15.75" customHeight="1">
      <c r="A162" s="25"/>
      <c r="B162" s="25"/>
      <c r="C162" s="25"/>
      <c r="D162" s="465"/>
      <c r="E162" s="25"/>
      <c r="F162" s="25"/>
      <c r="G162" s="25"/>
      <c r="H162" s="25"/>
      <c r="I162" s="25"/>
      <c r="J162" s="25"/>
      <c r="K162" s="25"/>
      <c r="L162" s="25"/>
      <c r="M162" s="25"/>
      <c r="N162" s="25"/>
      <c r="O162" s="25"/>
      <c r="P162" s="25"/>
      <c r="Q162" s="25"/>
      <c r="R162" s="25"/>
      <c r="S162" s="25"/>
      <c r="T162" s="25"/>
      <c r="U162" s="25"/>
      <c r="V162" s="25"/>
      <c r="W162" s="25"/>
      <c r="X162" s="25"/>
      <c r="Y162" s="25"/>
    </row>
    <row r="163" ht="15.75" customHeight="1">
      <c r="A163" s="25"/>
      <c r="B163" s="25"/>
      <c r="C163" s="25"/>
      <c r="D163" s="465"/>
      <c r="E163" s="25"/>
      <c r="F163" s="25"/>
      <c r="G163" s="25"/>
      <c r="H163" s="25"/>
      <c r="I163" s="25"/>
      <c r="J163" s="25"/>
      <c r="K163" s="25"/>
      <c r="L163" s="25"/>
      <c r="M163" s="25"/>
      <c r="N163" s="25"/>
      <c r="O163" s="25"/>
      <c r="P163" s="25"/>
      <c r="Q163" s="25"/>
      <c r="R163" s="25"/>
      <c r="S163" s="25"/>
      <c r="T163" s="25"/>
      <c r="U163" s="25"/>
      <c r="V163" s="25"/>
      <c r="W163" s="25"/>
      <c r="X163" s="25"/>
      <c r="Y163" s="25"/>
    </row>
    <row r="164" ht="15.75" customHeight="1">
      <c r="A164" s="25"/>
      <c r="B164" s="25"/>
      <c r="C164" s="25"/>
      <c r="D164" s="465"/>
      <c r="E164" s="25"/>
      <c r="F164" s="25"/>
      <c r="G164" s="25"/>
      <c r="H164" s="25"/>
      <c r="I164" s="25"/>
      <c r="J164" s="25"/>
      <c r="K164" s="25"/>
      <c r="L164" s="25"/>
      <c r="M164" s="25"/>
      <c r="N164" s="25"/>
      <c r="O164" s="25"/>
      <c r="P164" s="25"/>
      <c r="Q164" s="25"/>
      <c r="R164" s="25"/>
      <c r="S164" s="25"/>
      <c r="T164" s="25"/>
      <c r="U164" s="25"/>
      <c r="V164" s="25"/>
      <c r="W164" s="25"/>
      <c r="X164" s="25"/>
      <c r="Y164" s="25"/>
    </row>
    <row r="165" ht="15.75" customHeight="1">
      <c r="A165" s="25"/>
      <c r="B165" s="25"/>
      <c r="C165" s="25"/>
      <c r="D165" s="465"/>
      <c r="E165" s="25"/>
      <c r="F165" s="25"/>
      <c r="G165" s="25"/>
      <c r="H165" s="25"/>
      <c r="I165" s="25"/>
      <c r="J165" s="25"/>
      <c r="K165" s="25"/>
      <c r="L165" s="25"/>
      <c r="M165" s="25"/>
      <c r="N165" s="25"/>
      <c r="O165" s="25"/>
      <c r="P165" s="25"/>
      <c r="Q165" s="25"/>
      <c r="R165" s="25"/>
      <c r="S165" s="25"/>
      <c r="T165" s="25"/>
      <c r="U165" s="25"/>
      <c r="V165" s="25"/>
      <c r="W165" s="25"/>
      <c r="X165" s="25"/>
      <c r="Y165" s="25"/>
    </row>
    <row r="166" ht="15.75" customHeight="1">
      <c r="A166" s="25"/>
      <c r="B166" s="25"/>
      <c r="C166" s="25"/>
      <c r="D166" s="465"/>
      <c r="E166" s="25"/>
      <c r="F166" s="25"/>
      <c r="G166" s="25"/>
      <c r="H166" s="25"/>
      <c r="I166" s="25"/>
      <c r="J166" s="25"/>
      <c r="K166" s="25"/>
      <c r="L166" s="25"/>
      <c r="M166" s="25"/>
      <c r="N166" s="25"/>
      <c r="O166" s="25"/>
      <c r="P166" s="25"/>
      <c r="Q166" s="25"/>
      <c r="R166" s="25"/>
      <c r="S166" s="25"/>
      <c r="T166" s="25"/>
      <c r="U166" s="25"/>
      <c r="V166" s="25"/>
      <c r="W166" s="25"/>
      <c r="X166" s="25"/>
      <c r="Y166" s="25"/>
    </row>
    <row r="167" ht="15.75" customHeight="1">
      <c r="A167" s="25"/>
      <c r="B167" s="25"/>
      <c r="C167" s="25"/>
      <c r="D167" s="465"/>
      <c r="E167" s="25"/>
      <c r="F167" s="25"/>
      <c r="G167" s="25"/>
      <c r="H167" s="25"/>
      <c r="I167" s="25"/>
      <c r="J167" s="25"/>
      <c r="K167" s="25"/>
      <c r="L167" s="25"/>
      <c r="M167" s="25"/>
      <c r="N167" s="25"/>
      <c r="O167" s="25"/>
      <c r="P167" s="25"/>
      <c r="Q167" s="25"/>
      <c r="R167" s="25"/>
      <c r="S167" s="25"/>
      <c r="T167" s="25"/>
      <c r="U167" s="25"/>
      <c r="V167" s="25"/>
      <c r="W167" s="25"/>
      <c r="X167" s="25"/>
      <c r="Y167" s="25"/>
    </row>
    <row r="168" ht="15.75" customHeight="1">
      <c r="A168" s="25"/>
      <c r="B168" s="25"/>
      <c r="C168" s="25"/>
      <c r="D168" s="465"/>
      <c r="E168" s="25"/>
      <c r="F168" s="25"/>
      <c r="G168" s="25"/>
      <c r="H168" s="25"/>
      <c r="I168" s="25"/>
      <c r="J168" s="25"/>
      <c r="K168" s="25"/>
      <c r="L168" s="25"/>
      <c r="M168" s="25"/>
      <c r="N168" s="25"/>
      <c r="O168" s="25"/>
      <c r="P168" s="25"/>
      <c r="Q168" s="25"/>
      <c r="R168" s="25"/>
      <c r="S168" s="25"/>
      <c r="T168" s="25"/>
      <c r="U168" s="25"/>
      <c r="V168" s="25"/>
      <c r="W168" s="25"/>
      <c r="X168" s="25"/>
      <c r="Y168" s="25"/>
    </row>
    <row r="169" ht="15.75" customHeight="1">
      <c r="A169" s="25"/>
      <c r="B169" s="25"/>
      <c r="C169" s="25"/>
      <c r="D169" s="465"/>
      <c r="E169" s="25"/>
      <c r="F169" s="25"/>
      <c r="G169" s="25"/>
      <c r="H169" s="25"/>
      <c r="I169" s="25"/>
      <c r="J169" s="25"/>
      <c r="K169" s="25"/>
      <c r="L169" s="25"/>
      <c r="M169" s="25"/>
      <c r="N169" s="25"/>
      <c r="O169" s="25"/>
      <c r="P169" s="25"/>
      <c r="Q169" s="25"/>
      <c r="R169" s="25"/>
      <c r="S169" s="25"/>
      <c r="T169" s="25"/>
      <c r="U169" s="25"/>
      <c r="V169" s="25"/>
      <c r="W169" s="25"/>
      <c r="X169" s="25"/>
      <c r="Y169" s="25"/>
    </row>
    <row r="170" ht="15.75" customHeight="1">
      <c r="A170" s="25"/>
      <c r="B170" s="25"/>
      <c r="C170" s="25"/>
      <c r="D170" s="465"/>
      <c r="E170" s="25"/>
      <c r="F170" s="25"/>
      <c r="G170" s="25"/>
      <c r="H170" s="25"/>
      <c r="I170" s="25"/>
      <c r="J170" s="25"/>
      <c r="K170" s="25"/>
      <c r="L170" s="25"/>
      <c r="M170" s="25"/>
      <c r="N170" s="25"/>
      <c r="O170" s="25"/>
      <c r="P170" s="25"/>
      <c r="Q170" s="25"/>
      <c r="R170" s="25"/>
      <c r="S170" s="25"/>
      <c r="T170" s="25"/>
      <c r="U170" s="25"/>
      <c r="V170" s="25"/>
      <c r="W170" s="25"/>
      <c r="X170" s="25"/>
      <c r="Y170" s="25"/>
    </row>
    <row r="171" ht="15.75" customHeight="1">
      <c r="A171" s="25"/>
      <c r="B171" s="25"/>
      <c r="C171" s="25"/>
      <c r="D171" s="465"/>
      <c r="E171" s="25"/>
      <c r="F171" s="25"/>
      <c r="G171" s="25"/>
      <c r="H171" s="25"/>
      <c r="I171" s="25"/>
      <c r="J171" s="25"/>
      <c r="K171" s="25"/>
      <c r="L171" s="25"/>
      <c r="M171" s="25"/>
      <c r="N171" s="25"/>
      <c r="O171" s="25"/>
      <c r="P171" s="25"/>
      <c r="Q171" s="25"/>
      <c r="R171" s="25"/>
      <c r="S171" s="25"/>
      <c r="T171" s="25"/>
      <c r="U171" s="25"/>
      <c r="V171" s="25"/>
      <c r="W171" s="25"/>
      <c r="X171" s="25"/>
      <c r="Y171" s="25"/>
    </row>
    <row r="172" ht="15.75" customHeight="1">
      <c r="A172" s="25"/>
      <c r="B172" s="25"/>
      <c r="C172" s="25"/>
      <c r="D172" s="465"/>
      <c r="E172" s="25"/>
      <c r="F172" s="25"/>
      <c r="G172" s="25"/>
      <c r="H172" s="25"/>
      <c r="I172" s="25"/>
      <c r="J172" s="25"/>
      <c r="K172" s="25"/>
      <c r="L172" s="25"/>
      <c r="M172" s="25"/>
      <c r="N172" s="25"/>
      <c r="O172" s="25"/>
      <c r="P172" s="25"/>
      <c r="Q172" s="25"/>
      <c r="R172" s="25"/>
      <c r="S172" s="25"/>
      <c r="T172" s="25"/>
      <c r="U172" s="25"/>
      <c r="V172" s="25"/>
      <c r="W172" s="25"/>
      <c r="X172" s="25"/>
      <c r="Y172" s="25"/>
    </row>
    <row r="173" ht="15.75" customHeight="1">
      <c r="A173" s="25"/>
      <c r="B173" s="25"/>
      <c r="C173" s="25"/>
      <c r="D173" s="465"/>
      <c r="E173" s="25"/>
      <c r="F173" s="25"/>
      <c r="G173" s="25"/>
      <c r="H173" s="25"/>
      <c r="I173" s="25"/>
      <c r="J173" s="25"/>
      <c r="K173" s="25"/>
      <c r="L173" s="25"/>
      <c r="M173" s="25"/>
      <c r="N173" s="25"/>
      <c r="O173" s="25"/>
      <c r="P173" s="25"/>
      <c r="Q173" s="25"/>
      <c r="R173" s="25"/>
      <c r="S173" s="25"/>
      <c r="T173" s="25"/>
      <c r="U173" s="25"/>
      <c r="V173" s="25"/>
      <c r="W173" s="25"/>
      <c r="X173" s="25"/>
      <c r="Y173" s="25"/>
    </row>
    <row r="174" ht="15.75" customHeight="1">
      <c r="A174" s="25"/>
      <c r="B174" s="25"/>
      <c r="C174" s="25"/>
      <c r="D174" s="465"/>
      <c r="E174" s="25"/>
      <c r="F174" s="25"/>
      <c r="G174" s="25"/>
      <c r="H174" s="25"/>
      <c r="I174" s="25"/>
      <c r="J174" s="25"/>
      <c r="K174" s="25"/>
      <c r="L174" s="25"/>
      <c r="M174" s="25"/>
      <c r="N174" s="25"/>
      <c r="O174" s="25"/>
      <c r="P174" s="25"/>
      <c r="Q174" s="25"/>
      <c r="R174" s="25"/>
      <c r="S174" s="25"/>
      <c r="T174" s="25"/>
      <c r="U174" s="25"/>
      <c r="V174" s="25"/>
      <c r="W174" s="25"/>
      <c r="X174" s="25"/>
      <c r="Y174" s="25"/>
    </row>
    <row r="175" ht="15.75" customHeight="1">
      <c r="A175" s="25"/>
      <c r="B175" s="25"/>
      <c r="C175" s="25"/>
      <c r="D175" s="465"/>
      <c r="E175" s="25"/>
      <c r="F175" s="25"/>
      <c r="G175" s="25"/>
      <c r="H175" s="25"/>
      <c r="I175" s="25"/>
      <c r="J175" s="25"/>
      <c r="K175" s="25"/>
      <c r="L175" s="25"/>
      <c r="M175" s="25"/>
      <c r="N175" s="25"/>
      <c r="O175" s="25"/>
      <c r="P175" s="25"/>
      <c r="Q175" s="25"/>
      <c r="R175" s="25"/>
      <c r="S175" s="25"/>
      <c r="T175" s="25"/>
      <c r="U175" s="25"/>
      <c r="V175" s="25"/>
      <c r="W175" s="25"/>
      <c r="X175" s="25"/>
      <c r="Y175" s="25"/>
    </row>
    <row r="176" ht="15.75" customHeight="1">
      <c r="A176" s="25"/>
      <c r="B176" s="25"/>
      <c r="C176" s="25"/>
      <c r="D176" s="465"/>
      <c r="E176" s="25"/>
      <c r="F176" s="25"/>
      <c r="G176" s="25"/>
      <c r="H176" s="25"/>
      <c r="I176" s="25"/>
      <c r="J176" s="25"/>
      <c r="K176" s="25"/>
      <c r="L176" s="25"/>
      <c r="M176" s="25"/>
      <c r="N176" s="25"/>
      <c r="O176" s="25"/>
      <c r="P176" s="25"/>
      <c r="Q176" s="25"/>
      <c r="R176" s="25"/>
      <c r="S176" s="25"/>
      <c r="T176" s="25"/>
      <c r="U176" s="25"/>
      <c r="V176" s="25"/>
      <c r="W176" s="25"/>
      <c r="X176" s="25"/>
      <c r="Y176" s="25"/>
    </row>
    <row r="177" ht="15.75" customHeight="1">
      <c r="A177" s="25"/>
      <c r="B177" s="25"/>
      <c r="C177" s="25"/>
      <c r="D177" s="465"/>
      <c r="E177" s="25"/>
      <c r="F177" s="25"/>
      <c r="G177" s="25"/>
      <c r="H177" s="25"/>
      <c r="I177" s="25"/>
      <c r="J177" s="25"/>
      <c r="K177" s="25"/>
      <c r="L177" s="25"/>
      <c r="M177" s="25"/>
      <c r="N177" s="25"/>
      <c r="O177" s="25"/>
      <c r="P177" s="25"/>
      <c r="Q177" s="25"/>
      <c r="R177" s="25"/>
      <c r="S177" s="25"/>
      <c r="T177" s="25"/>
      <c r="U177" s="25"/>
      <c r="V177" s="25"/>
      <c r="W177" s="25"/>
      <c r="X177" s="25"/>
      <c r="Y177" s="25"/>
    </row>
    <row r="178" ht="15.75" customHeight="1">
      <c r="A178" s="25"/>
      <c r="B178" s="25"/>
      <c r="C178" s="25"/>
      <c r="D178" s="465"/>
      <c r="E178" s="25"/>
      <c r="F178" s="25"/>
      <c r="G178" s="25"/>
      <c r="H178" s="25"/>
      <c r="I178" s="25"/>
      <c r="J178" s="25"/>
      <c r="K178" s="25"/>
      <c r="L178" s="25"/>
      <c r="M178" s="25"/>
      <c r="N178" s="25"/>
      <c r="O178" s="25"/>
      <c r="P178" s="25"/>
      <c r="Q178" s="25"/>
      <c r="R178" s="25"/>
      <c r="S178" s="25"/>
      <c r="T178" s="25"/>
      <c r="U178" s="25"/>
      <c r="V178" s="25"/>
      <c r="W178" s="25"/>
      <c r="X178" s="25"/>
      <c r="Y178" s="25"/>
    </row>
    <row r="179" ht="15.75" customHeight="1">
      <c r="A179" s="25"/>
      <c r="B179" s="25"/>
      <c r="C179" s="25"/>
      <c r="D179" s="465"/>
      <c r="E179" s="25"/>
      <c r="F179" s="25"/>
      <c r="G179" s="25"/>
      <c r="H179" s="25"/>
      <c r="I179" s="25"/>
      <c r="J179" s="25"/>
      <c r="K179" s="25"/>
      <c r="L179" s="25"/>
      <c r="M179" s="25"/>
      <c r="N179" s="25"/>
      <c r="O179" s="25"/>
      <c r="P179" s="25"/>
      <c r="Q179" s="25"/>
      <c r="R179" s="25"/>
      <c r="S179" s="25"/>
      <c r="T179" s="25"/>
      <c r="U179" s="25"/>
      <c r="V179" s="25"/>
      <c r="W179" s="25"/>
      <c r="X179" s="25"/>
      <c r="Y179" s="25"/>
    </row>
    <row r="180" ht="15.75" customHeight="1">
      <c r="A180" s="25"/>
      <c r="B180" s="25"/>
      <c r="C180" s="25"/>
      <c r="D180" s="465"/>
      <c r="E180" s="25"/>
      <c r="F180" s="25"/>
      <c r="G180" s="25"/>
      <c r="H180" s="25"/>
      <c r="I180" s="25"/>
      <c r="J180" s="25"/>
      <c r="K180" s="25"/>
      <c r="L180" s="25"/>
      <c r="M180" s="25"/>
      <c r="N180" s="25"/>
      <c r="O180" s="25"/>
      <c r="P180" s="25"/>
      <c r="Q180" s="25"/>
      <c r="R180" s="25"/>
      <c r="S180" s="25"/>
      <c r="T180" s="25"/>
      <c r="U180" s="25"/>
      <c r="V180" s="25"/>
      <c r="W180" s="25"/>
      <c r="X180" s="25"/>
      <c r="Y180" s="25"/>
    </row>
    <row r="181" ht="15.75" customHeight="1">
      <c r="A181" s="25"/>
      <c r="B181" s="25"/>
      <c r="C181" s="25"/>
      <c r="D181" s="465"/>
      <c r="E181" s="25"/>
      <c r="F181" s="25"/>
      <c r="G181" s="25"/>
      <c r="H181" s="25"/>
      <c r="I181" s="25"/>
      <c r="J181" s="25"/>
      <c r="K181" s="25"/>
      <c r="L181" s="25"/>
      <c r="M181" s="25"/>
      <c r="N181" s="25"/>
      <c r="O181" s="25"/>
      <c r="P181" s="25"/>
      <c r="Q181" s="25"/>
      <c r="R181" s="25"/>
      <c r="S181" s="25"/>
      <c r="T181" s="25"/>
      <c r="U181" s="25"/>
      <c r="V181" s="25"/>
      <c r="W181" s="25"/>
      <c r="X181" s="25"/>
      <c r="Y181" s="25"/>
    </row>
    <row r="182" ht="15.75" customHeight="1">
      <c r="A182" s="25"/>
      <c r="B182" s="25"/>
      <c r="C182" s="25"/>
      <c r="D182" s="465"/>
      <c r="E182" s="25"/>
      <c r="F182" s="25"/>
      <c r="G182" s="25"/>
      <c r="H182" s="25"/>
      <c r="I182" s="25"/>
      <c r="J182" s="25"/>
      <c r="K182" s="25"/>
      <c r="L182" s="25"/>
      <c r="M182" s="25"/>
      <c r="N182" s="25"/>
      <c r="O182" s="25"/>
      <c r="P182" s="25"/>
      <c r="Q182" s="25"/>
      <c r="R182" s="25"/>
      <c r="S182" s="25"/>
      <c r="T182" s="25"/>
      <c r="U182" s="25"/>
      <c r="V182" s="25"/>
      <c r="W182" s="25"/>
      <c r="X182" s="25"/>
      <c r="Y182" s="25"/>
    </row>
    <row r="183" ht="15.75" customHeight="1">
      <c r="A183" s="25"/>
      <c r="B183" s="25"/>
      <c r="C183" s="25"/>
      <c r="D183" s="465"/>
      <c r="E183" s="25"/>
      <c r="F183" s="25"/>
      <c r="G183" s="25"/>
      <c r="H183" s="25"/>
      <c r="I183" s="25"/>
      <c r="J183" s="25"/>
      <c r="K183" s="25"/>
      <c r="L183" s="25"/>
      <c r="M183" s="25"/>
      <c r="N183" s="25"/>
      <c r="O183" s="25"/>
      <c r="P183" s="25"/>
      <c r="Q183" s="25"/>
      <c r="R183" s="25"/>
      <c r="S183" s="25"/>
      <c r="T183" s="25"/>
      <c r="U183" s="25"/>
      <c r="V183" s="25"/>
      <c r="W183" s="25"/>
      <c r="X183" s="25"/>
      <c r="Y183" s="25"/>
    </row>
    <row r="184" ht="15.75" customHeight="1">
      <c r="A184" s="25"/>
      <c r="B184" s="25"/>
      <c r="C184" s="25"/>
      <c r="D184" s="465"/>
      <c r="E184" s="25"/>
      <c r="F184" s="25"/>
      <c r="G184" s="25"/>
      <c r="H184" s="25"/>
      <c r="I184" s="25"/>
      <c r="J184" s="25"/>
      <c r="K184" s="25"/>
      <c r="L184" s="25"/>
      <c r="M184" s="25"/>
      <c r="N184" s="25"/>
      <c r="O184" s="25"/>
      <c r="P184" s="25"/>
      <c r="Q184" s="25"/>
      <c r="R184" s="25"/>
      <c r="S184" s="25"/>
      <c r="T184" s="25"/>
      <c r="U184" s="25"/>
      <c r="V184" s="25"/>
      <c r="W184" s="25"/>
      <c r="X184" s="25"/>
      <c r="Y184" s="25"/>
    </row>
    <row r="185" ht="15.75" customHeight="1">
      <c r="A185" s="25"/>
      <c r="B185" s="25"/>
      <c r="C185" s="25"/>
      <c r="D185" s="465"/>
      <c r="E185" s="25"/>
      <c r="F185" s="25"/>
      <c r="G185" s="25"/>
      <c r="H185" s="25"/>
      <c r="I185" s="25"/>
      <c r="J185" s="25"/>
      <c r="K185" s="25"/>
      <c r="L185" s="25"/>
      <c r="M185" s="25"/>
      <c r="N185" s="25"/>
      <c r="O185" s="25"/>
      <c r="P185" s="25"/>
      <c r="Q185" s="25"/>
      <c r="R185" s="25"/>
      <c r="S185" s="25"/>
      <c r="T185" s="25"/>
      <c r="U185" s="25"/>
      <c r="V185" s="25"/>
      <c r="W185" s="25"/>
      <c r="X185" s="25"/>
      <c r="Y185" s="25"/>
    </row>
    <row r="186" ht="15.75" customHeight="1">
      <c r="A186" s="25"/>
      <c r="B186" s="25"/>
      <c r="C186" s="25"/>
      <c r="D186" s="465"/>
      <c r="E186" s="25"/>
      <c r="F186" s="25"/>
      <c r="G186" s="25"/>
      <c r="H186" s="25"/>
      <c r="I186" s="25"/>
      <c r="J186" s="25"/>
      <c r="K186" s="25"/>
      <c r="L186" s="25"/>
      <c r="M186" s="25"/>
      <c r="N186" s="25"/>
      <c r="O186" s="25"/>
      <c r="P186" s="25"/>
      <c r="Q186" s="25"/>
      <c r="R186" s="25"/>
      <c r="S186" s="25"/>
      <c r="T186" s="25"/>
      <c r="U186" s="25"/>
      <c r="V186" s="25"/>
      <c r="W186" s="25"/>
      <c r="X186" s="25"/>
      <c r="Y186" s="25"/>
    </row>
    <row r="187" ht="15.75" customHeight="1">
      <c r="A187" s="25"/>
      <c r="B187" s="25"/>
      <c r="C187" s="25"/>
      <c r="D187" s="465"/>
      <c r="E187" s="25"/>
      <c r="F187" s="25"/>
      <c r="G187" s="25"/>
      <c r="H187" s="25"/>
      <c r="I187" s="25"/>
      <c r="J187" s="25"/>
      <c r="K187" s="25"/>
      <c r="L187" s="25"/>
      <c r="M187" s="25"/>
      <c r="N187" s="25"/>
      <c r="O187" s="25"/>
      <c r="P187" s="25"/>
      <c r="Q187" s="25"/>
      <c r="R187" s="25"/>
      <c r="S187" s="25"/>
      <c r="T187" s="25"/>
      <c r="U187" s="25"/>
      <c r="V187" s="25"/>
      <c r="W187" s="25"/>
      <c r="X187" s="25"/>
      <c r="Y187" s="25"/>
    </row>
    <row r="188" ht="15.75" customHeight="1">
      <c r="A188" s="25"/>
      <c r="B188" s="25"/>
      <c r="C188" s="25"/>
      <c r="D188" s="465"/>
      <c r="E188" s="25"/>
      <c r="F188" s="25"/>
      <c r="G188" s="25"/>
      <c r="H188" s="25"/>
      <c r="I188" s="25"/>
      <c r="J188" s="25"/>
      <c r="K188" s="25"/>
      <c r="L188" s="25"/>
      <c r="M188" s="25"/>
      <c r="N188" s="25"/>
      <c r="O188" s="25"/>
      <c r="P188" s="25"/>
      <c r="Q188" s="25"/>
      <c r="R188" s="25"/>
      <c r="S188" s="25"/>
      <c r="T188" s="25"/>
      <c r="U188" s="25"/>
      <c r="V188" s="25"/>
      <c r="W188" s="25"/>
      <c r="X188" s="25"/>
      <c r="Y188" s="25"/>
    </row>
    <row r="189" ht="15.75" customHeight="1">
      <c r="A189" s="25"/>
      <c r="B189" s="25"/>
      <c r="C189" s="25"/>
      <c r="D189" s="465"/>
      <c r="E189" s="25"/>
      <c r="F189" s="25"/>
      <c r="G189" s="25"/>
      <c r="H189" s="25"/>
      <c r="I189" s="25"/>
      <c r="J189" s="25"/>
      <c r="K189" s="25"/>
      <c r="L189" s="25"/>
      <c r="M189" s="25"/>
      <c r="N189" s="25"/>
      <c r="O189" s="25"/>
      <c r="P189" s="25"/>
      <c r="Q189" s="25"/>
      <c r="R189" s="25"/>
      <c r="S189" s="25"/>
      <c r="T189" s="25"/>
      <c r="U189" s="25"/>
      <c r="V189" s="25"/>
      <c r="W189" s="25"/>
      <c r="X189" s="25"/>
      <c r="Y189" s="25"/>
    </row>
    <row r="190" ht="15.75" customHeight="1">
      <c r="A190" s="25"/>
      <c r="B190" s="25"/>
      <c r="C190" s="25"/>
      <c r="D190" s="465"/>
      <c r="E190" s="25"/>
      <c r="F190" s="25"/>
      <c r="G190" s="25"/>
      <c r="H190" s="25"/>
      <c r="I190" s="25"/>
      <c r="J190" s="25"/>
      <c r="K190" s="25"/>
      <c r="L190" s="25"/>
      <c r="M190" s="25"/>
      <c r="N190" s="25"/>
      <c r="O190" s="25"/>
      <c r="P190" s="25"/>
      <c r="Q190" s="25"/>
      <c r="R190" s="25"/>
      <c r="S190" s="25"/>
      <c r="T190" s="25"/>
      <c r="U190" s="25"/>
      <c r="V190" s="25"/>
      <c r="W190" s="25"/>
      <c r="X190" s="25"/>
      <c r="Y190" s="25"/>
    </row>
    <row r="191" ht="15.75" customHeight="1">
      <c r="A191" s="25"/>
      <c r="B191" s="25"/>
      <c r="C191" s="25"/>
      <c r="D191" s="465"/>
      <c r="E191" s="25"/>
      <c r="F191" s="25"/>
      <c r="G191" s="25"/>
      <c r="H191" s="25"/>
      <c r="I191" s="25"/>
      <c r="J191" s="25"/>
      <c r="K191" s="25"/>
      <c r="L191" s="25"/>
      <c r="M191" s="25"/>
      <c r="N191" s="25"/>
      <c r="O191" s="25"/>
      <c r="P191" s="25"/>
      <c r="Q191" s="25"/>
      <c r="R191" s="25"/>
      <c r="S191" s="25"/>
      <c r="T191" s="25"/>
      <c r="U191" s="25"/>
      <c r="V191" s="25"/>
      <c r="W191" s="25"/>
      <c r="X191" s="25"/>
      <c r="Y191" s="25"/>
    </row>
    <row r="192" ht="15.75" customHeight="1">
      <c r="A192" s="25"/>
      <c r="B192" s="25"/>
      <c r="C192" s="25"/>
      <c r="D192" s="465"/>
      <c r="E192" s="25"/>
      <c r="F192" s="25"/>
      <c r="G192" s="25"/>
      <c r="H192" s="25"/>
      <c r="I192" s="25"/>
      <c r="J192" s="25"/>
      <c r="K192" s="25"/>
      <c r="L192" s="25"/>
      <c r="M192" s="25"/>
      <c r="N192" s="25"/>
      <c r="O192" s="25"/>
      <c r="P192" s="25"/>
      <c r="Q192" s="25"/>
      <c r="R192" s="25"/>
      <c r="S192" s="25"/>
      <c r="T192" s="25"/>
      <c r="U192" s="25"/>
      <c r="V192" s="25"/>
      <c r="W192" s="25"/>
      <c r="X192" s="25"/>
      <c r="Y192" s="25"/>
    </row>
    <row r="193" ht="15.75" customHeight="1">
      <c r="A193" s="25"/>
      <c r="B193" s="25"/>
      <c r="C193" s="25"/>
      <c r="D193" s="465"/>
      <c r="E193" s="25"/>
      <c r="F193" s="25"/>
      <c r="G193" s="25"/>
      <c r="H193" s="25"/>
      <c r="I193" s="25"/>
      <c r="J193" s="25"/>
      <c r="K193" s="25"/>
      <c r="L193" s="25"/>
      <c r="M193" s="25"/>
      <c r="N193" s="25"/>
      <c r="O193" s="25"/>
      <c r="P193" s="25"/>
      <c r="Q193" s="25"/>
      <c r="R193" s="25"/>
      <c r="S193" s="25"/>
      <c r="T193" s="25"/>
      <c r="U193" s="25"/>
      <c r="V193" s="25"/>
      <c r="W193" s="25"/>
      <c r="X193" s="25"/>
      <c r="Y193" s="25"/>
    </row>
    <row r="194" ht="15.75" customHeight="1">
      <c r="A194" s="25"/>
      <c r="B194" s="25"/>
      <c r="C194" s="25"/>
      <c r="D194" s="465"/>
      <c r="E194" s="25"/>
      <c r="F194" s="25"/>
      <c r="G194" s="25"/>
      <c r="H194" s="25"/>
      <c r="I194" s="25"/>
      <c r="J194" s="25"/>
      <c r="K194" s="25"/>
      <c r="L194" s="25"/>
      <c r="M194" s="25"/>
      <c r="N194" s="25"/>
      <c r="O194" s="25"/>
      <c r="P194" s="25"/>
      <c r="Q194" s="25"/>
      <c r="R194" s="25"/>
      <c r="S194" s="25"/>
      <c r="T194" s="25"/>
      <c r="U194" s="25"/>
      <c r="V194" s="25"/>
      <c r="W194" s="25"/>
      <c r="X194" s="25"/>
      <c r="Y194" s="25"/>
    </row>
    <row r="195" ht="15.75" customHeight="1">
      <c r="A195" s="25"/>
      <c r="B195" s="25"/>
      <c r="C195" s="25"/>
      <c r="D195" s="465"/>
      <c r="E195" s="25"/>
      <c r="F195" s="25"/>
      <c r="G195" s="25"/>
      <c r="H195" s="25"/>
      <c r="I195" s="25"/>
      <c r="J195" s="25"/>
      <c r="K195" s="25"/>
      <c r="L195" s="25"/>
      <c r="M195" s="25"/>
      <c r="N195" s="25"/>
      <c r="O195" s="25"/>
      <c r="P195" s="25"/>
      <c r="Q195" s="25"/>
      <c r="R195" s="25"/>
      <c r="S195" s="25"/>
      <c r="T195" s="25"/>
      <c r="U195" s="25"/>
      <c r="V195" s="25"/>
      <c r="W195" s="25"/>
      <c r="X195" s="25"/>
      <c r="Y195" s="25"/>
    </row>
    <row r="196" ht="15.75" customHeight="1">
      <c r="A196" s="25"/>
      <c r="B196" s="25"/>
      <c r="C196" s="25"/>
      <c r="D196" s="465"/>
      <c r="E196" s="25"/>
      <c r="F196" s="25"/>
      <c r="G196" s="25"/>
      <c r="H196" s="25"/>
      <c r="I196" s="25"/>
      <c r="J196" s="25"/>
      <c r="K196" s="25"/>
      <c r="L196" s="25"/>
      <c r="M196" s="25"/>
      <c r="N196" s="25"/>
      <c r="O196" s="25"/>
      <c r="P196" s="25"/>
      <c r="Q196" s="25"/>
      <c r="R196" s="25"/>
      <c r="S196" s="25"/>
      <c r="T196" s="25"/>
      <c r="U196" s="25"/>
      <c r="V196" s="25"/>
      <c r="W196" s="25"/>
      <c r="X196" s="25"/>
      <c r="Y196" s="25"/>
    </row>
    <row r="197" ht="15.75" customHeight="1">
      <c r="A197" s="25"/>
      <c r="B197" s="25"/>
      <c r="C197" s="25"/>
      <c r="D197" s="465"/>
      <c r="E197" s="25"/>
      <c r="F197" s="25"/>
      <c r="G197" s="25"/>
      <c r="H197" s="25"/>
      <c r="I197" s="25"/>
      <c r="J197" s="25"/>
      <c r="K197" s="25"/>
      <c r="L197" s="25"/>
      <c r="M197" s="25"/>
      <c r="N197" s="25"/>
      <c r="O197" s="25"/>
      <c r="P197" s="25"/>
      <c r="Q197" s="25"/>
      <c r="R197" s="25"/>
      <c r="S197" s="25"/>
      <c r="T197" s="25"/>
      <c r="U197" s="25"/>
      <c r="V197" s="25"/>
      <c r="W197" s="25"/>
      <c r="X197" s="25"/>
      <c r="Y197" s="25"/>
    </row>
    <row r="198" ht="15.75" customHeight="1">
      <c r="A198" s="25"/>
      <c r="B198" s="25"/>
      <c r="C198" s="25"/>
      <c r="D198" s="465"/>
      <c r="E198" s="25"/>
      <c r="F198" s="25"/>
      <c r="G198" s="25"/>
      <c r="H198" s="25"/>
      <c r="I198" s="25"/>
      <c r="J198" s="25"/>
      <c r="K198" s="25"/>
      <c r="L198" s="25"/>
      <c r="M198" s="25"/>
      <c r="N198" s="25"/>
      <c r="O198" s="25"/>
      <c r="P198" s="25"/>
      <c r="Q198" s="25"/>
      <c r="R198" s="25"/>
      <c r="S198" s="25"/>
      <c r="T198" s="25"/>
      <c r="U198" s="25"/>
      <c r="V198" s="25"/>
      <c r="W198" s="25"/>
      <c r="X198" s="25"/>
      <c r="Y198" s="25"/>
    </row>
    <row r="199" ht="15.75" customHeight="1">
      <c r="A199" s="25"/>
      <c r="B199" s="25"/>
      <c r="C199" s="25"/>
      <c r="D199" s="465"/>
      <c r="E199" s="25"/>
      <c r="F199" s="25"/>
      <c r="G199" s="25"/>
      <c r="H199" s="25"/>
      <c r="I199" s="25"/>
      <c r="J199" s="25"/>
      <c r="K199" s="25"/>
      <c r="L199" s="25"/>
      <c r="M199" s="25"/>
      <c r="N199" s="25"/>
      <c r="O199" s="25"/>
      <c r="P199" s="25"/>
      <c r="Q199" s="25"/>
      <c r="R199" s="25"/>
      <c r="S199" s="25"/>
      <c r="T199" s="25"/>
      <c r="U199" s="25"/>
      <c r="V199" s="25"/>
      <c r="W199" s="25"/>
      <c r="X199" s="25"/>
      <c r="Y199" s="25"/>
    </row>
    <row r="200" ht="15.75" customHeight="1">
      <c r="A200" s="25"/>
      <c r="B200" s="25"/>
      <c r="C200" s="25"/>
      <c r="D200" s="465"/>
      <c r="E200" s="25"/>
      <c r="F200" s="25"/>
      <c r="G200" s="25"/>
      <c r="H200" s="25"/>
      <c r="I200" s="25"/>
      <c r="J200" s="25"/>
      <c r="K200" s="25"/>
      <c r="L200" s="25"/>
      <c r="M200" s="25"/>
      <c r="N200" s="25"/>
      <c r="O200" s="25"/>
      <c r="P200" s="25"/>
      <c r="Q200" s="25"/>
      <c r="R200" s="25"/>
      <c r="S200" s="25"/>
      <c r="T200" s="25"/>
      <c r="U200" s="25"/>
      <c r="V200" s="25"/>
      <c r="W200" s="25"/>
      <c r="X200" s="25"/>
      <c r="Y200" s="25"/>
    </row>
    <row r="201" ht="15.75" customHeight="1">
      <c r="A201" s="25"/>
      <c r="B201" s="25"/>
      <c r="C201" s="25"/>
      <c r="D201" s="465"/>
      <c r="E201" s="25"/>
      <c r="F201" s="25"/>
      <c r="G201" s="25"/>
      <c r="H201" s="25"/>
      <c r="I201" s="25"/>
      <c r="J201" s="25"/>
      <c r="K201" s="25"/>
      <c r="L201" s="25"/>
      <c r="M201" s="25"/>
      <c r="N201" s="25"/>
      <c r="O201" s="25"/>
      <c r="P201" s="25"/>
      <c r="Q201" s="25"/>
      <c r="R201" s="25"/>
      <c r="S201" s="25"/>
      <c r="T201" s="25"/>
      <c r="U201" s="25"/>
      <c r="V201" s="25"/>
      <c r="W201" s="25"/>
      <c r="X201" s="25"/>
      <c r="Y201" s="25"/>
    </row>
    <row r="202" ht="15.75" customHeight="1">
      <c r="A202" s="25"/>
      <c r="B202" s="25"/>
      <c r="C202" s="25"/>
      <c r="D202" s="465"/>
      <c r="E202" s="25"/>
      <c r="F202" s="25"/>
      <c r="G202" s="25"/>
      <c r="H202" s="25"/>
      <c r="I202" s="25"/>
      <c r="J202" s="25"/>
      <c r="K202" s="25"/>
      <c r="L202" s="25"/>
      <c r="M202" s="25"/>
      <c r="N202" s="25"/>
      <c r="O202" s="25"/>
      <c r="P202" s="25"/>
      <c r="Q202" s="25"/>
      <c r="R202" s="25"/>
      <c r="S202" s="25"/>
      <c r="T202" s="25"/>
      <c r="U202" s="25"/>
      <c r="V202" s="25"/>
      <c r="W202" s="25"/>
      <c r="X202" s="25"/>
      <c r="Y202" s="25"/>
    </row>
    <row r="203" ht="15.75" customHeight="1">
      <c r="A203" s="25"/>
      <c r="B203" s="25"/>
      <c r="C203" s="25"/>
      <c r="D203" s="465"/>
      <c r="E203" s="25"/>
      <c r="F203" s="25"/>
      <c r="G203" s="25"/>
      <c r="H203" s="25"/>
      <c r="I203" s="25"/>
      <c r="J203" s="25"/>
      <c r="K203" s="25"/>
      <c r="L203" s="25"/>
      <c r="M203" s="25"/>
      <c r="N203" s="25"/>
      <c r="O203" s="25"/>
      <c r="P203" s="25"/>
      <c r="Q203" s="25"/>
      <c r="R203" s="25"/>
      <c r="S203" s="25"/>
      <c r="T203" s="25"/>
      <c r="U203" s="25"/>
      <c r="V203" s="25"/>
      <c r="W203" s="25"/>
      <c r="X203" s="25"/>
      <c r="Y203" s="25"/>
    </row>
    <row r="204" ht="15.75" customHeight="1">
      <c r="A204" s="25"/>
      <c r="B204" s="25"/>
      <c r="C204" s="25"/>
      <c r="D204" s="465"/>
      <c r="E204" s="25"/>
      <c r="F204" s="25"/>
      <c r="G204" s="25"/>
      <c r="H204" s="25"/>
      <c r="I204" s="25"/>
      <c r="J204" s="25"/>
      <c r="K204" s="25"/>
      <c r="L204" s="25"/>
      <c r="M204" s="25"/>
      <c r="N204" s="25"/>
      <c r="O204" s="25"/>
      <c r="P204" s="25"/>
      <c r="Q204" s="25"/>
      <c r="R204" s="25"/>
      <c r="S204" s="25"/>
      <c r="T204" s="25"/>
      <c r="U204" s="25"/>
      <c r="V204" s="25"/>
      <c r="W204" s="25"/>
      <c r="X204" s="25"/>
      <c r="Y204" s="25"/>
    </row>
    <row r="205" ht="15.75" customHeight="1">
      <c r="A205" s="25"/>
      <c r="B205" s="25"/>
      <c r="C205" s="25"/>
      <c r="D205" s="465"/>
      <c r="E205" s="25"/>
      <c r="F205" s="25"/>
      <c r="G205" s="25"/>
      <c r="H205" s="25"/>
      <c r="I205" s="25"/>
      <c r="J205" s="25"/>
      <c r="K205" s="25"/>
      <c r="L205" s="25"/>
      <c r="M205" s="25"/>
      <c r="N205" s="25"/>
      <c r="O205" s="25"/>
      <c r="P205" s="25"/>
      <c r="Q205" s="25"/>
      <c r="R205" s="25"/>
      <c r="S205" s="25"/>
      <c r="T205" s="25"/>
      <c r="U205" s="25"/>
      <c r="V205" s="25"/>
      <c r="W205" s="25"/>
      <c r="X205" s="25"/>
      <c r="Y205" s="25"/>
    </row>
    <row r="206" ht="15.75" customHeight="1">
      <c r="A206" s="25"/>
      <c r="B206" s="25"/>
      <c r="C206" s="25"/>
      <c r="D206" s="465"/>
      <c r="E206" s="25"/>
      <c r="F206" s="25"/>
      <c r="G206" s="25"/>
      <c r="H206" s="25"/>
      <c r="I206" s="25"/>
      <c r="J206" s="25"/>
      <c r="K206" s="25"/>
      <c r="L206" s="25"/>
      <c r="M206" s="25"/>
      <c r="N206" s="25"/>
      <c r="O206" s="25"/>
      <c r="P206" s="25"/>
      <c r="Q206" s="25"/>
      <c r="R206" s="25"/>
      <c r="S206" s="25"/>
      <c r="T206" s="25"/>
      <c r="U206" s="25"/>
      <c r="V206" s="25"/>
      <c r="W206" s="25"/>
      <c r="X206" s="25"/>
      <c r="Y206" s="25"/>
    </row>
    <row r="207" ht="15.75" customHeight="1">
      <c r="A207" s="25"/>
      <c r="B207" s="25"/>
      <c r="C207" s="25"/>
      <c r="D207" s="465"/>
      <c r="E207" s="25"/>
      <c r="F207" s="25"/>
      <c r="G207" s="25"/>
      <c r="H207" s="25"/>
      <c r="I207" s="25"/>
      <c r="J207" s="25"/>
      <c r="K207" s="25"/>
      <c r="L207" s="25"/>
      <c r="M207" s="25"/>
      <c r="N207" s="25"/>
      <c r="O207" s="25"/>
      <c r="P207" s="25"/>
      <c r="Q207" s="25"/>
      <c r="R207" s="25"/>
      <c r="S207" s="25"/>
      <c r="T207" s="25"/>
      <c r="U207" s="25"/>
      <c r="V207" s="25"/>
      <c r="W207" s="25"/>
      <c r="X207" s="25"/>
      <c r="Y207" s="25"/>
    </row>
    <row r="208" ht="15.75" customHeight="1">
      <c r="A208" s="25"/>
      <c r="B208" s="25"/>
      <c r="C208" s="25"/>
      <c r="D208" s="465"/>
      <c r="E208" s="25"/>
      <c r="F208" s="25"/>
      <c r="G208" s="25"/>
      <c r="H208" s="25"/>
      <c r="I208" s="25"/>
      <c r="J208" s="25"/>
      <c r="K208" s="25"/>
      <c r="L208" s="25"/>
      <c r="M208" s="25"/>
      <c r="N208" s="25"/>
      <c r="O208" s="25"/>
      <c r="P208" s="25"/>
      <c r="Q208" s="25"/>
      <c r="R208" s="25"/>
      <c r="S208" s="25"/>
      <c r="T208" s="25"/>
      <c r="U208" s="25"/>
      <c r="V208" s="25"/>
      <c r="W208" s="25"/>
      <c r="X208" s="25"/>
      <c r="Y208" s="25"/>
    </row>
    <row r="209" ht="15.75" customHeight="1">
      <c r="A209" s="25"/>
      <c r="B209" s="25"/>
      <c r="C209" s="25"/>
      <c r="D209" s="465"/>
      <c r="E209" s="25"/>
      <c r="F209" s="25"/>
      <c r="G209" s="25"/>
      <c r="H209" s="25"/>
      <c r="I209" s="25"/>
      <c r="J209" s="25"/>
      <c r="K209" s="25"/>
      <c r="L209" s="25"/>
      <c r="M209" s="25"/>
      <c r="N209" s="25"/>
      <c r="O209" s="25"/>
      <c r="P209" s="25"/>
      <c r="Q209" s="25"/>
      <c r="R209" s="25"/>
      <c r="S209" s="25"/>
      <c r="T209" s="25"/>
      <c r="U209" s="25"/>
      <c r="V209" s="25"/>
      <c r="W209" s="25"/>
      <c r="X209" s="25"/>
      <c r="Y209" s="25"/>
    </row>
    <row r="210" ht="15.75" customHeight="1">
      <c r="A210" s="25"/>
      <c r="B210" s="25"/>
      <c r="C210" s="25"/>
      <c r="D210" s="465"/>
      <c r="E210" s="25"/>
      <c r="F210" s="25"/>
      <c r="G210" s="25"/>
      <c r="H210" s="25"/>
      <c r="I210" s="25"/>
      <c r="J210" s="25"/>
      <c r="K210" s="25"/>
      <c r="L210" s="25"/>
      <c r="M210" s="25"/>
      <c r="N210" s="25"/>
      <c r="O210" s="25"/>
      <c r="P210" s="25"/>
      <c r="Q210" s="25"/>
      <c r="R210" s="25"/>
      <c r="S210" s="25"/>
      <c r="T210" s="25"/>
      <c r="U210" s="25"/>
      <c r="V210" s="25"/>
      <c r="W210" s="25"/>
      <c r="X210" s="25"/>
      <c r="Y210" s="25"/>
    </row>
    <row r="211" ht="15.75" customHeight="1">
      <c r="A211" s="25"/>
      <c r="B211" s="25"/>
      <c r="C211" s="25"/>
      <c r="D211" s="465"/>
      <c r="E211" s="25"/>
      <c r="F211" s="25"/>
      <c r="G211" s="25"/>
      <c r="H211" s="25"/>
      <c r="I211" s="25"/>
      <c r="J211" s="25"/>
      <c r="K211" s="25"/>
      <c r="L211" s="25"/>
      <c r="M211" s="25"/>
      <c r="N211" s="25"/>
      <c r="O211" s="25"/>
      <c r="P211" s="25"/>
      <c r="Q211" s="25"/>
      <c r="R211" s="25"/>
      <c r="S211" s="25"/>
      <c r="T211" s="25"/>
      <c r="U211" s="25"/>
      <c r="V211" s="25"/>
      <c r="W211" s="25"/>
      <c r="X211" s="25"/>
      <c r="Y211" s="25"/>
    </row>
    <row r="212" ht="15.75" customHeight="1">
      <c r="A212" s="25"/>
      <c r="B212" s="25"/>
      <c r="C212" s="25"/>
      <c r="D212" s="465"/>
      <c r="E212" s="25"/>
      <c r="F212" s="25"/>
      <c r="G212" s="25"/>
      <c r="H212" s="25"/>
      <c r="I212" s="25"/>
      <c r="J212" s="25"/>
      <c r="K212" s="25"/>
      <c r="L212" s="25"/>
      <c r="M212" s="25"/>
      <c r="N212" s="25"/>
      <c r="O212" s="25"/>
      <c r="P212" s="25"/>
      <c r="Q212" s="25"/>
      <c r="R212" s="25"/>
      <c r="S212" s="25"/>
      <c r="T212" s="25"/>
      <c r="U212" s="25"/>
      <c r="V212" s="25"/>
      <c r="W212" s="25"/>
      <c r="X212" s="25"/>
      <c r="Y212" s="25"/>
    </row>
    <row r="213" ht="15.75" customHeight="1">
      <c r="A213" s="25"/>
      <c r="B213" s="25"/>
      <c r="C213" s="25"/>
      <c r="D213" s="465"/>
      <c r="E213" s="25"/>
      <c r="F213" s="25"/>
      <c r="G213" s="25"/>
      <c r="H213" s="25"/>
      <c r="I213" s="25"/>
      <c r="J213" s="25"/>
      <c r="K213" s="25"/>
      <c r="L213" s="25"/>
      <c r="M213" s="25"/>
      <c r="N213" s="25"/>
      <c r="O213" s="25"/>
      <c r="P213" s="25"/>
      <c r="Q213" s="25"/>
      <c r="R213" s="25"/>
      <c r="S213" s="25"/>
      <c r="T213" s="25"/>
      <c r="U213" s="25"/>
      <c r="V213" s="25"/>
      <c r="W213" s="25"/>
      <c r="X213" s="25"/>
      <c r="Y213" s="25"/>
    </row>
    <row r="214" ht="15.75" customHeight="1">
      <c r="A214" s="25"/>
      <c r="B214" s="25"/>
      <c r="C214" s="25"/>
      <c r="D214" s="465"/>
      <c r="E214" s="25"/>
      <c r="F214" s="25"/>
      <c r="G214" s="25"/>
      <c r="H214" s="25"/>
      <c r="I214" s="25"/>
      <c r="J214" s="25"/>
      <c r="K214" s="25"/>
      <c r="L214" s="25"/>
      <c r="M214" s="25"/>
      <c r="N214" s="25"/>
      <c r="O214" s="25"/>
      <c r="P214" s="25"/>
      <c r="Q214" s="25"/>
      <c r="R214" s="25"/>
      <c r="S214" s="25"/>
      <c r="T214" s="25"/>
      <c r="U214" s="25"/>
      <c r="V214" s="25"/>
      <c r="W214" s="25"/>
      <c r="X214" s="25"/>
      <c r="Y214" s="25"/>
    </row>
    <row r="215" ht="15.75" customHeight="1">
      <c r="A215" s="25"/>
      <c r="B215" s="25"/>
      <c r="C215" s="25"/>
      <c r="D215" s="465"/>
      <c r="E215" s="25"/>
      <c r="F215" s="25"/>
      <c r="G215" s="25"/>
      <c r="H215" s="25"/>
      <c r="I215" s="25"/>
      <c r="J215" s="25"/>
      <c r="K215" s="25"/>
      <c r="L215" s="25"/>
      <c r="M215" s="25"/>
      <c r="N215" s="25"/>
      <c r="O215" s="25"/>
      <c r="P215" s="25"/>
      <c r="Q215" s="25"/>
      <c r="R215" s="25"/>
      <c r="S215" s="25"/>
      <c r="T215" s="25"/>
      <c r="U215" s="25"/>
      <c r="V215" s="25"/>
      <c r="W215" s="25"/>
      <c r="X215" s="25"/>
      <c r="Y215" s="25"/>
    </row>
    <row r="216" ht="15.75" customHeight="1">
      <c r="A216" s="25"/>
      <c r="B216" s="25"/>
      <c r="C216" s="25"/>
      <c r="D216" s="465"/>
      <c r="E216" s="25"/>
      <c r="F216" s="25"/>
      <c r="G216" s="25"/>
      <c r="H216" s="25"/>
      <c r="I216" s="25"/>
      <c r="J216" s="25"/>
      <c r="K216" s="25"/>
      <c r="L216" s="25"/>
      <c r="M216" s="25"/>
      <c r="N216" s="25"/>
      <c r="O216" s="25"/>
      <c r="P216" s="25"/>
      <c r="Q216" s="25"/>
      <c r="R216" s="25"/>
      <c r="S216" s="25"/>
      <c r="T216" s="25"/>
      <c r="U216" s="25"/>
      <c r="V216" s="25"/>
      <c r="W216" s="25"/>
      <c r="X216" s="25"/>
      <c r="Y216" s="25"/>
    </row>
    <row r="217" ht="15.75" customHeight="1">
      <c r="A217" s="25"/>
      <c r="B217" s="25"/>
      <c r="C217" s="25"/>
      <c r="D217" s="465"/>
      <c r="E217" s="25"/>
      <c r="F217" s="25"/>
      <c r="G217" s="25"/>
      <c r="H217" s="25"/>
      <c r="I217" s="25"/>
      <c r="J217" s="25"/>
      <c r="K217" s="25"/>
      <c r="L217" s="25"/>
      <c r="M217" s="25"/>
      <c r="N217" s="25"/>
      <c r="O217" s="25"/>
      <c r="P217" s="25"/>
      <c r="Q217" s="25"/>
      <c r="R217" s="25"/>
      <c r="S217" s="25"/>
      <c r="T217" s="25"/>
      <c r="U217" s="25"/>
      <c r="V217" s="25"/>
      <c r="W217" s="25"/>
      <c r="X217" s="25"/>
      <c r="Y217" s="25"/>
    </row>
    <row r="218" ht="15.75" customHeight="1">
      <c r="A218" s="25"/>
      <c r="B218" s="25"/>
      <c r="C218" s="25"/>
      <c r="D218" s="465"/>
      <c r="E218" s="25"/>
      <c r="F218" s="25"/>
      <c r="G218" s="25"/>
      <c r="H218" s="25"/>
      <c r="I218" s="25"/>
      <c r="J218" s="25"/>
      <c r="K218" s="25"/>
      <c r="L218" s="25"/>
      <c r="M218" s="25"/>
      <c r="N218" s="25"/>
      <c r="O218" s="25"/>
      <c r="P218" s="25"/>
      <c r="Q218" s="25"/>
      <c r="R218" s="25"/>
      <c r="S218" s="25"/>
      <c r="T218" s="25"/>
      <c r="U218" s="25"/>
      <c r="V218" s="25"/>
      <c r="W218" s="25"/>
      <c r="X218" s="25"/>
      <c r="Y218" s="25"/>
    </row>
    <row r="219" ht="15.75" customHeight="1">
      <c r="A219" s="25"/>
      <c r="B219" s="25"/>
      <c r="C219" s="25"/>
      <c r="D219" s="465"/>
      <c r="E219" s="25"/>
      <c r="F219" s="25"/>
      <c r="G219" s="25"/>
      <c r="H219" s="25"/>
      <c r="I219" s="25"/>
      <c r="J219" s="25"/>
      <c r="K219" s="25"/>
      <c r="L219" s="25"/>
      <c r="M219" s="25"/>
      <c r="N219" s="25"/>
      <c r="O219" s="25"/>
      <c r="P219" s="25"/>
      <c r="Q219" s="25"/>
      <c r="R219" s="25"/>
      <c r="S219" s="25"/>
      <c r="T219" s="25"/>
      <c r="U219" s="25"/>
      <c r="V219" s="25"/>
      <c r="W219" s="25"/>
      <c r="X219" s="25"/>
      <c r="Y219" s="25"/>
    </row>
    <row r="220" ht="15.75" customHeight="1">
      <c r="A220" s="25"/>
      <c r="B220" s="25"/>
      <c r="C220" s="25"/>
      <c r="D220" s="465"/>
      <c r="E220" s="25"/>
      <c r="F220" s="25"/>
      <c r="G220" s="25"/>
      <c r="H220" s="25"/>
      <c r="I220" s="25"/>
      <c r="J220" s="25"/>
      <c r="K220" s="25"/>
      <c r="L220" s="25"/>
      <c r="M220" s="25"/>
      <c r="N220" s="25"/>
      <c r="O220" s="25"/>
      <c r="P220" s="25"/>
      <c r="Q220" s="25"/>
      <c r="R220" s="25"/>
      <c r="S220" s="25"/>
      <c r="T220" s="25"/>
      <c r="U220" s="25"/>
      <c r="V220" s="25"/>
      <c r="W220" s="25"/>
      <c r="X220" s="25"/>
      <c r="Y220" s="25"/>
    </row>
    <row r="221" ht="15.75" customHeight="1">
      <c r="A221" s="25"/>
      <c r="B221" s="25"/>
      <c r="C221" s="25"/>
      <c r="D221" s="465"/>
      <c r="E221" s="25"/>
      <c r="F221" s="25"/>
      <c r="G221" s="25"/>
      <c r="H221" s="25"/>
      <c r="I221" s="25"/>
      <c r="J221" s="25"/>
      <c r="K221" s="25"/>
      <c r="L221" s="25"/>
      <c r="M221" s="25"/>
      <c r="N221" s="25"/>
      <c r="O221" s="25"/>
      <c r="P221" s="25"/>
      <c r="Q221" s="25"/>
      <c r="R221" s="25"/>
      <c r="S221" s="25"/>
      <c r="T221" s="25"/>
      <c r="U221" s="25"/>
      <c r="V221" s="25"/>
      <c r="W221" s="25"/>
      <c r="X221" s="25"/>
      <c r="Y221" s="25"/>
    </row>
    <row r="222" ht="15.75" customHeight="1">
      <c r="A222" s="25"/>
      <c r="B222" s="25"/>
      <c r="C222" s="25"/>
      <c r="D222" s="465"/>
      <c r="E222" s="25"/>
      <c r="F222" s="25"/>
      <c r="G222" s="25"/>
      <c r="H222" s="25"/>
      <c r="I222" s="25"/>
      <c r="J222" s="25"/>
      <c r="K222" s="25"/>
      <c r="L222" s="25"/>
      <c r="M222" s="25"/>
      <c r="N222" s="25"/>
      <c r="O222" s="25"/>
      <c r="P222" s="25"/>
      <c r="Q222" s="25"/>
      <c r="R222" s="25"/>
      <c r="S222" s="25"/>
      <c r="T222" s="25"/>
      <c r="U222" s="25"/>
      <c r="V222" s="25"/>
      <c r="W222" s="25"/>
      <c r="X222" s="25"/>
      <c r="Y222" s="25"/>
    </row>
    <row r="223" ht="15.75" customHeight="1">
      <c r="A223" s="25"/>
      <c r="B223" s="25"/>
      <c r="C223" s="25"/>
      <c r="D223" s="465"/>
      <c r="E223" s="25"/>
      <c r="F223" s="25"/>
      <c r="G223" s="25"/>
      <c r="H223" s="25"/>
      <c r="I223" s="25"/>
      <c r="J223" s="25"/>
      <c r="K223" s="25"/>
      <c r="L223" s="25"/>
      <c r="M223" s="25"/>
      <c r="N223" s="25"/>
      <c r="O223" s="25"/>
      <c r="P223" s="25"/>
      <c r="Q223" s="25"/>
      <c r="R223" s="25"/>
      <c r="S223" s="25"/>
      <c r="T223" s="25"/>
      <c r="U223" s="25"/>
      <c r="V223" s="25"/>
      <c r="W223" s="25"/>
      <c r="X223" s="25"/>
      <c r="Y223" s="25"/>
    </row>
    <row r="224" ht="15.75" customHeight="1">
      <c r="A224" s="25"/>
      <c r="B224" s="25"/>
      <c r="C224" s="25"/>
      <c r="D224" s="465"/>
      <c r="E224" s="25"/>
      <c r="F224" s="25"/>
      <c r="G224" s="25"/>
      <c r="H224" s="25"/>
      <c r="I224" s="25"/>
      <c r="J224" s="25"/>
      <c r="K224" s="25"/>
      <c r="L224" s="25"/>
      <c r="M224" s="25"/>
      <c r="N224" s="25"/>
      <c r="O224" s="25"/>
      <c r="P224" s="25"/>
      <c r="Q224" s="25"/>
      <c r="R224" s="25"/>
      <c r="S224" s="25"/>
      <c r="T224" s="25"/>
      <c r="U224" s="25"/>
      <c r="V224" s="25"/>
      <c r="W224" s="25"/>
      <c r="X224" s="25"/>
      <c r="Y224" s="25"/>
    </row>
    <row r="225" ht="15.75" customHeight="1">
      <c r="A225" s="25"/>
      <c r="B225" s="25"/>
      <c r="C225" s="25"/>
      <c r="D225" s="465"/>
      <c r="E225" s="25"/>
      <c r="F225" s="25"/>
      <c r="G225" s="25"/>
      <c r="H225" s="25"/>
      <c r="I225" s="25"/>
      <c r="J225" s="25"/>
      <c r="K225" s="25"/>
      <c r="L225" s="25"/>
      <c r="M225" s="25"/>
      <c r="N225" s="25"/>
      <c r="O225" s="25"/>
      <c r="P225" s="25"/>
      <c r="Q225" s="25"/>
      <c r="R225" s="25"/>
      <c r="S225" s="25"/>
      <c r="T225" s="25"/>
      <c r="U225" s="25"/>
      <c r="V225" s="25"/>
      <c r="W225" s="25"/>
      <c r="X225" s="25"/>
      <c r="Y225" s="25"/>
    </row>
    <row r="226" ht="15.75" customHeight="1">
      <c r="A226" s="25"/>
      <c r="B226" s="25"/>
      <c r="C226" s="25"/>
      <c r="D226" s="465"/>
      <c r="E226" s="25"/>
      <c r="F226" s="25"/>
      <c r="G226" s="25"/>
      <c r="H226" s="25"/>
      <c r="I226" s="25"/>
      <c r="J226" s="25"/>
      <c r="K226" s="25"/>
      <c r="L226" s="25"/>
      <c r="M226" s="25"/>
      <c r="N226" s="25"/>
      <c r="O226" s="25"/>
      <c r="P226" s="25"/>
      <c r="Q226" s="25"/>
      <c r="R226" s="25"/>
      <c r="S226" s="25"/>
      <c r="T226" s="25"/>
      <c r="U226" s="25"/>
      <c r="V226" s="25"/>
      <c r="W226" s="25"/>
      <c r="X226" s="25"/>
      <c r="Y226" s="25"/>
    </row>
    <row r="227" ht="15.75" customHeight="1">
      <c r="A227" s="25"/>
      <c r="B227" s="25"/>
      <c r="C227" s="25"/>
      <c r="D227" s="465"/>
      <c r="E227" s="25"/>
      <c r="F227" s="25"/>
      <c r="G227" s="25"/>
      <c r="H227" s="25"/>
      <c r="I227" s="25"/>
      <c r="J227" s="25"/>
      <c r="K227" s="25"/>
      <c r="L227" s="25"/>
      <c r="M227" s="25"/>
      <c r="N227" s="25"/>
      <c r="O227" s="25"/>
      <c r="P227" s="25"/>
      <c r="Q227" s="25"/>
      <c r="R227" s="25"/>
      <c r="S227" s="25"/>
      <c r="T227" s="25"/>
      <c r="U227" s="25"/>
      <c r="V227" s="25"/>
      <c r="W227" s="25"/>
      <c r="X227" s="25"/>
      <c r="Y227" s="25"/>
    </row>
    <row r="228" ht="15.75" customHeight="1">
      <c r="A228" s="25"/>
      <c r="B228" s="25"/>
      <c r="C228" s="25"/>
      <c r="D228" s="465"/>
      <c r="E228" s="25"/>
      <c r="F228" s="25"/>
      <c r="G228" s="25"/>
      <c r="H228" s="25"/>
      <c r="I228" s="25"/>
      <c r="J228" s="25"/>
      <c r="K228" s="25"/>
      <c r="L228" s="25"/>
      <c r="M228" s="25"/>
      <c r="N228" s="25"/>
      <c r="O228" s="25"/>
      <c r="P228" s="25"/>
      <c r="Q228" s="25"/>
      <c r="R228" s="25"/>
      <c r="S228" s="25"/>
      <c r="T228" s="25"/>
      <c r="U228" s="25"/>
      <c r="V228" s="25"/>
      <c r="W228" s="25"/>
      <c r="X228" s="25"/>
      <c r="Y228" s="25"/>
    </row>
    <row r="229" ht="15.75" customHeight="1">
      <c r="A229" s="25"/>
      <c r="B229" s="25"/>
      <c r="C229" s="25"/>
      <c r="D229" s="465"/>
      <c r="E229" s="25"/>
      <c r="F229" s="25"/>
      <c r="G229" s="25"/>
      <c r="H229" s="25"/>
      <c r="I229" s="25"/>
      <c r="J229" s="25"/>
      <c r="K229" s="25"/>
      <c r="L229" s="25"/>
      <c r="M229" s="25"/>
      <c r="N229" s="25"/>
      <c r="O229" s="25"/>
      <c r="P229" s="25"/>
      <c r="Q229" s="25"/>
      <c r="R229" s="25"/>
      <c r="S229" s="25"/>
      <c r="T229" s="25"/>
      <c r="U229" s="25"/>
      <c r="V229" s="25"/>
      <c r="W229" s="25"/>
      <c r="X229" s="25"/>
      <c r="Y229" s="25"/>
    </row>
    <row r="230" ht="15.75" customHeight="1">
      <c r="A230" s="25"/>
      <c r="B230" s="25"/>
      <c r="C230" s="25"/>
      <c r="D230" s="465"/>
      <c r="E230" s="25"/>
      <c r="F230" s="25"/>
      <c r="G230" s="25"/>
      <c r="H230" s="25"/>
      <c r="I230" s="25"/>
      <c r="J230" s="25"/>
      <c r="K230" s="25"/>
      <c r="L230" s="25"/>
      <c r="M230" s="25"/>
      <c r="N230" s="25"/>
      <c r="O230" s="25"/>
      <c r="P230" s="25"/>
      <c r="Q230" s="25"/>
      <c r="R230" s="25"/>
      <c r="S230" s="25"/>
      <c r="T230" s="25"/>
      <c r="U230" s="25"/>
      <c r="V230" s="25"/>
      <c r="W230" s="25"/>
      <c r="X230" s="25"/>
      <c r="Y230" s="25"/>
    </row>
    <row r="231" ht="15.75" customHeight="1">
      <c r="A231" s="25"/>
      <c r="B231" s="25"/>
      <c r="C231" s="25"/>
      <c r="D231" s="465"/>
      <c r="E231" s="25"/>
      <c r="F231" s="25"/>
      <c r="G231" s="25"/>
      <c r="H231" s="25"/>
      <c r="I231" s="25"/>
      <c r="J231" s="25"/>
      <c r="K231" s="25"/>
      <c r="L231" s="25"/>
      <c r="M231" s="25"/>
      <c r="N231" s="25"/>
      <c r="O231" s="25"/>
      <c r="P231" s="25"/>
      <c r="Q231" s="25"/>
      <c r="R231" s="25"/>
      <c r="S231" s="25"/>
      <c r="T231" s="25"/>
      <c r="U231" s="25"/>
      <c r="V231" s="25"/>
      <c r="W231" s="25"/>
      <c r="X231" s="25"/>
      <c r="Y231" s="25"/>
    </row>
    <row r="232" ht="15.75" customHeight="1">
      <c r="A232" s="25"/>
      <c r="B232" s="25"/>
      <c r="C232" s="25"/>
      <c r="D232" s="465"/>
      <c r="E232" s="25"/>
      <c r="F232" s="25"/>
      <c r="G232" s="25"/>
      <c r="H232" s="25"/>
      <c r="I232" s="25"/>
      <c r="J232" s="25"/>
      <c r="K232" s="25"/>
      <c r="L232" s="25"/>
      <c r="M232" s="25"/>
      <c r="N232" s="25"/>
      <c r="O232" s="25"/>
      <c r="P232" s="25"/>
      <c r="Q232" s="25"/>
      <c r="R232" s="25"/>
      <c r="S232" s="25"/>
      <c r="T232" s="25"/>
      <c r="U232" s="25"/>
      <c r="V232" s="25"/>
      <c r="W232" s="25"/>
      <c r="X232" s="25"/>
      <c r="Y232" s="25"/>
    </row>
    <row r="233" ht="15.75" customHeight="1">
      <c r="A233" s="25"/>
      <c r="B233" s="25"/>
      <c r="C233" s="25"/>
      <c r="D233" s="465"/>
      <c r="E233" s="25"/>
      <c r="F233" s="25"/>
      <c r="G233" s="25"/>
      <c r="H233" s="25"/>
      <c r="I233" s="25"/>
      <c r="J233" s="25"/>
      <c r="K233" s="25"/>
      <c r="L233" s="25"/>
      <c r="M233" s="25"/>
      <c r="N233" s="25"/>
      <c r="O233" s="25"/>
      <c r="P233" s="25"/>
      <c r="Q233" s="25"/>
      <c r="R233" s="25"/>
      <c r="S233" s="25"/>
      <c r="T233" s="25"/>
      <c r="U233" s="25"/>
      <c r="V233" s="25"/>
      <c r="W233" s="25"/>
      <c r="X233" s="25"/>
      <c r="Y233" s="25"/>
    </row>
    <row r="234" ht="15.75" customHeight="1">
      <c r="A234" s="25"/>
      <c r="B234" s="25"/>
      <c r="C234" s="25"/>
      <c r="D234" s="465"/>
      <c r="E234" s="25"/>
      <c r="F234" s="25"/>
      <c r="G234" s="25"/>
      <c r="H234" s="25"/>
      <c r="I234" s="25"/>
      <c r="J234" s="25"/>
      <c r="K234" s="25"/>
      <c r="L234" s="25"/>
      <c r="M234" s="25"/>
      <c r="N234" s="25"/>
      <c r="O234" s="25"/>
      <c r="P234" s="25"/>
      <c r="Q234" s="25"/>
      <c r="R234" s="25"/>
      <c r="S234" s="25"/>
      <c r="T234" s="25"/>
      <c r="U234" s="25"/>
      <c r="V234" s="25"/>
      <c r="W234" s="25"/>
      <c r="X234" s="25"/>
      <c r="Y234" s="25"/>
    </row>
    <row r="235" ht="15.75" customHeight="1">
      <c r="A235" s="25"/>
      <c r="B235" s="25"/>
      <c r="C235" s="25"/>
      <c r="D235" s="465"/>
      <c r="E235" s="25"/>
      <c r="F235" s="25"/>
      <c r="G235" s="25"/>
      <c r="H235" s="25"/>
      <c r="I235" s="25"/>
      <c r="J235" s="25"/>
      <c r="K235" s="25"/>
      <c r="L235" s="25"/>
      <c r="M235" s="25"/>
      <c r="N235" s="25"/>
      <c r="O235" s="25"/>
      <c r="P235" s="25"/>
      <c r="Q235" s="25"/>
      <c r="R235" s="25"/>
      <c r="S235" s="25"/>
      <c r="T235" s="25"/>
      <c r="U235" s="25"/>
      <c r="V235" s="25"/>
      <c r="W235" s="25"/>
      <c r="X235" s="25"/>
      <c r="Y235" s="25"/>
    </row>
    <row r="236" ht="15.75" customHeight="1">
      <c r="A236" s="25"/>
      <c r="B236" s="25"/>
      <c r="C236" s="25"/>
      <c r="D236" s="465"/>
      <c r="E236" s="25"/>
      <c r="F236" s="25"/>
      <c r="G236" s="25"/>
      <c r="H236" s="25"/>
      <c r="I236" s="25"/>
      <c r="J236" s="25"/>
      <c r="K236" s="25"/>
      <c r="L236" s="25"/>
      <c r="M236" s="25"/>
      <c r="N236" s="25"/>
      <c r="O236" s="25"/>
      <c r="P236" s="25"/>
      <c r="Q236" s="25"/>
      <c r="R236" s="25"/>
      <c r="S236" s="25"/>
      <c r="T236" s="25"/>
      <c r="U236" s="25"/>
      <c r="V236" s="25"/>
      <c r="W236" s="25"/>
      <c r="X236" s="25"/>
      <c r="Y236" s="25"/>
    </row>
    <row r="237" ht="15.75" customHeight="1">
      <c r="A237" s="25"/>
      <c r="B237" s="25"/>
      <c r="C237" s="25"/>
      <c r="D237" s="465"/>
      <c r="E237" s="25"/>
      <c r="F237" s="25"/>
      <c r="G237" s="25"/>
      <c r="H237" s="25"/>
      <c r="I237" s="25"/>
      <c r="J237" s="25"/>
      <c r="K237" s="25"/>
      <c r="L237" s="25"/>
      <c r="M237" s="25"/>
      <c r="N237" s="25"/>
      <c r="O237" s="25"/>
      <c r="P237" s="25"/>
      <c r="Q237" s="25"/>
      <c r="R237" s="25"/>
      <c r="S237" s="25"/>
      <c r="T237" s="25"/>
      <c r="U237" s="25"/>
      <c r="V237" s="25"/>
      <c r="W237" s="25"/>
      <c r="X237" s="25"/>
      <c r="Y237" s="25"/>
    </row>
    <row r="238" ht="15.75" customHeight="1">
      <c r="A238" s="25"/>
      <c r="B238" s="25"/>
      <c r="C238" s="25"/>
      <c r="D238" s="465"/>
      <c r="E238" s="25"/>
      <c r="F238" s="25"/>
      <c r="G238" s="25"/>
      <c r="H238" s="25"/>
      <c r="I238" s="25"/>
      <c r="J238" s="25"/>
      <c r="K238" s="25"/>
      <c r="L238" s="25"/>
      <c r="M238" s="25"/>
      <c r="N238" s="25"/>
      <c r="O238" s="25"/>
      <c r="P238" s="25"/>
      <c r="Q238" s="25"/>
      <c r="R238" s="25"/>
      <c r="S238" s="25"/>
      <c r="T238" s="25"/>
      <c r="U238" s="25"/>
      <c r="V238" s="25"/>
      <c r="W238" s="25"/>
      <c r="X238" s="25"/>
      <c r="Y238" s="25"/>
    </row>
    <row r="239" ht="15.75" customHeight="1">
      <c r="A239" s="25"/>
      <c r="B239" s="25"/>
      <c r="C239" s="25"/>
      <c r="D239" s="465"/>
      <c r="E239" s="25"/>
      <c r="F239" s="25"/>
      <c r="G239" s="25"/>
      <c r="H239" s="25"/>
      <c r="I239" s="25"/>
      <c r="J239" s="25"/>
      <c r="K239" s="25"/>
      <c r="L239" s="25"/>
      <c r="M239" s="25"/>
      <c r="N239" s="25"/>
      <c r="O239" s="25"/>
      <c r="P239" s="25"/>
      <c r="Q239" s="25"/>
      <c r="R239" s="25"/>
      <c r="S239" s="25"/>
      <c r="T239" s="25"/>
      <c r="U239" s="25"/>
      <c r="V239" s="25"/>
      <c r="W239" s="25"/>
      <c r="X239" s="25"/>
      <c r="Y239" s="25"/>
    </row>
    <row r="240" ht="15.75" customHeight="1">
      <c r="A240" s="25"/>
      <c r="B240" s="25"/>
      <c r="C240" s="25"/>
      <c r="D240" s="465"/>
      <c r="E240" s="25"/>
      <c r="F240" s="25"/>
      <c r="G240" s="25"/>
      <c r="H240" s="25"/>
      <c r="I240" s="25"/>
      <c r="J240" s="25"/>
      <c r="K240" s="25"/>
      <c r="L240" s="25"/>
      <c r="M240" s="25"/>
      <c r="N240" s="25"/>
      <c r="O240" s="25"/>
      <c r="P240" s="25"/>
      <c r="Q240" s="25"/>
      <c r="R240" s="25"/>
      <c r="S240" s="25"/>
      <c r="T240" s="25"/>
      <c r="U240" s="25"/>
      <c r="V240" s="25"/>
      <c r="W240" s="25"/>
      <c r="X240" s="25"/>
      <c r="Y240" s="25"/>
    </row>
    <row r="241" ht="15.75" customHeight="1">
      <c r="A241" s="25"/>
      <c r="B241" s="25"/>
      <c r="C241" s="25"/>
      <c r="D241" s="465"/>
      <c r="E241" s="25"/>
      <c r="F241" s="25"/>
      <c r="G241" s="25"/>
      <c r="H241" s="25"/>
      <c r="I241" s="25"/>
      <c r="J241" s="25"/>
      <c r="K241" s="25"/>
      <c r="L241" s="25"/>
      <c r="M241" s="25"/>
      <c r="N241" s="25"/>
      <c r="O241" s="25"/>
      <c r="P241" s="25"/>
      <c r="Q241" s="25"/>
      <c r="R241" s="25"/>
      <c r="S241" s="25"/>
      <c r="T241" s="25"/>
      <c r="U241" s="25"/>
      <c r="V241" s="25"/>
      <c r="W241" s="25"/>
      <c r="X241" s="25"/>
      <c r="Y241" s="25"/>
    </row>
    <row r="242" ht="15.75" customHeight="1">
      <c r="A242" s="25"/>
      <c r="B242" s="25"/>
      <c r="C242" s="25"/>
      <c r="D242" s="465"/>
      <c r="E242" s="25"/>
      <c r="F242" s="25"/>
      <c r="G242" s="25"/>
      <c r="H242" s="25"/>
      <c r="I242" s="25"/>
      <c r="J242" s="25"/>
      <c r="K242" s="25"/>
      <c r="L242" s="25"/>
      <c r="M242" s="25"/>
      <c r="N242" s="25"/>
      <c r="O242" s="25"/>
      <c r="P242" s="25"/>
      <c r="Q242" s="25"/>
      <c r="R242" s="25"/>
      <c r="S242" s="25"/>
      <c r="T242" s="25"/>
      <c r="U242" s="25"/>
      <c r="V242" s="25"/>
      <c r="W242" s="25"/>
      <c r="X242" s="25"/>
      <c r="Y242" s="25"/>
    </row>
    <row r="243" ht="15.75" customHeight="1">
      <c r="A243" s="25"/>
      <c r="B243" s="25"/>
      <c r="C243" s="25"/>
      <c r="D243" s="465"/>
      <c r="E243" s="25"/>
      <c r="F243" s="25"/>
      <c r="G243" s="25"/>
      <c r="H243" s="25"/>
      <c r="I243" s="25"/>
      <c r="J243" s="25"/>
      <c r="K243" s="25"/>
      <c r="L243" s="25"/>
      <c r="M243" s="25"/>
      <c r="N243" s="25"/>
      <c r="O243" s="25"/>
      <c r="P243" s="25"/>
      <c r="Q243" s="25"/>
      <c r="R243" s="25"/>
      <c r="S243" s="25"/>
      <c r="T243" s="25"/>
      <c r="U243" s="25"/>
      <c r="V243" s="25"/>
      <c r="W243" s="25"/>
      <c r="X243" s="25"/>
      <c r="Y243" s="25"/>
    </row>
    <row r="244" ht="15.75" customHeight="1">
      <c r="A244" s="25"/>
      <c r="B244" s="25"/>
      <c r="C244" s="25"/>
      <c r="D244" s="465"/>
      <c r="E244" s="25"/>
      <c r="F244" s="25"/>
      <c r="G244" s="25"/>
      <c r="H244" s="25"/>
      <c r="I244" s="25"/>
      <c r="J244" s="25"/>
      <c r="K244" s="25"/>
      <c r="L244" s="25"/>
      <c r="M244" s="25"/>
      <c r="N244" s="25"/>
      <c r="O244" s="25"/>
      <c r="P244" s="25"/>
      <c r="Q244" s="25"/>
      <c r="R244" s="25"/>
      <c r="S244" s="25"/>
      <c r="T244" s="25"/>
      <c r="U244" s="25"/>
      <c r="V244" s="25"/>
      <c r="W244" s="25"/>
      <c r="X244" s="25"/>
      <c r="Y244" s="25"/>
    </row>
    <row r="245" ht="15.75" customHeight="1">
      <c r="A245" s="25"/>
      <c r="B245" s="25"/>
      <c r="C245" s="25"/>
      <c r="D245" s="465"/>
      <c r="E245" s="25"/>
      <c r="F245" s="25"/>
      <c r="G245" s="25"/>
      <c r="H245" s="25"/>
      <c r="I245" s="25"/>
      <c r="J245" s="25"/>
      <c r="K245" s="25"/>
      <c r="L245" s="25"/>
      <c r="M245" s="25"/>
      <c r="N245" s="25"/>
      <c r="O245" s="25"/>
      <c r="P245" s="25"/>
      <c r="Q245" s="25"/>
      <c r="R245" s="25"/>
      <c r="S245" s="25"/>
      <c r="T245" s="25"/>
      <c r="U245" s="25"/>
      <c r="V245" s="25"/>
      <c r="W245" s="25"/>
      <c r="X245" s="25"/>
      <c r="Y245" s="25"/>
    </row>
    <row r="246" ht="15.75" customHeight="1">
      <c r="A246" s="25"/>
      <c r="B246" s="25"/>
      <c r="C246" s="25"/>
      <c r="D246" s="465"/>
      <c r="E246" s="25"/>
      <c r="F246" s="25"/>
      <c r="G246" s="25"/>
      <c r="H246" s="25"/>
      <c r="I246" s="25"/>
      <c r="J246" s="25"/>
      <c r="K246" s="25"/>
      <c r="L246" s="25"/>
      <c r="M246" s="25"/>
      <c r="N246" s="25"/>
      <c r="O246" s="25"/>
      <c r="P246" s="25"/>
      <c r="Q246" s="25"/>
      <c r="R246" s="25"/>
      <c r="S246" s="25"/>
      <c r="T246" s="25"/>
      <c r="U246" s="25"/>
      <c r="V246" s="25"/>
      <c r="W246" s="25"/>
      <c r="X246" s="25"/>
      <c r="Y246" s="25"/>
    </row>
    <row r="247" ht="15.75" customHeight="1">
      <c r="A247" s="25"/>
      <c r="B247" s="25"/>
      <c r="C247" s="25"/>
      <c r="D247" s="465"/>
      <c r="E247" s="25"/>
      <c r="F247" s="25"/>
      <c r="G247" s="25"/>
      <c r="H247" s="25"/>
      <c r="I247" s="25"/>
      <c r="J247" s="25"/>
      <c r="K247" s="25"/>
      <c r="L247" s="25"/>
      <c r="M247" s="25"/>
      <c r="N247" s="25"/>
      <c r="O247" s="25"/>
      <c r="P247" s="25"/>
      <c r="Q247" s="25"/>
      <c r="R247" s="25"/>
      <c r="S247" s="25"/>
      <c r="T247" s="25"/>
      <c r="U247" s="25"/>
      <c r="V247" s="25"/>
      <c r="W247" s="25"/>
      <c r="X247" s="25"/>
      <c r="Y247" s="25"/>
    </row>
    <row r="248" ht="15.75" customHeight="1">
      <c r="A248" s="25"/>
      <c r="B248" s="25"/>
      <c r="C248" s="25"/>
      <c r="D248" s="465"/>
      <c r="E248" s="25"/>
      <c r="F248" s="25"/>
      <c r="G248" s="25"/>
      <c r="H248" s="25"/>
      <c r="I248" s="25"/>
      <c r="J248" s="25"/>
      <c r="K248" s="25"/>
      <c r="L248" s="25"/>
      <c r="M248" s="25"/>
      <c r="N248" s="25"/>
      <c r="O248" s="25"/>
      <c r="P248" s="25"/>
      <c r="Q248" s="25"/>
      <c r="R248" s="25"/>
      <c r="S248" s="25"/>
      <c r="T248" s="25"/>
      <c r="U248" s="25"/>
      <c r="V248" s="25"/>
      <c r="W248" s="25"/>
      <c r="X248" s="25"/>
      <c r="Y248" s="25"/>
    </row>
    <row r="249" ht="15.75" customHeight="1">
      <c r="A249" s="25"/>
      <c r="B249" s="25"/>
      <c r="C249" s="25"/>
      <c r="D249" s="465"/>
      <c r="E249" s="25"/>
      <c r="F249" s="25"/>
      <c r="G249" s="25"/>
      <c r="H249" s="25"/>
      <c r="I249" s="25"/>
      <c r="J249" s="25"/>
      <c r="K249" s="25"/>
      <c r="L249" s="25"/>
      <c r="M249" s="25"/>
      <c r="N249" s="25"/>
      <c r="O249" s="25"/>
      <c r="P249" s="25"/>
      <c r="Q249" s="25"/>
      <c r="R249" s="25"/>
      <c r="S249" s="25"/>
      <c r="T249" s="25"/>
      <c r="U249" s="25"/>
      <c r="V249" s="25"/>
      <c r="W249" s="25"/>
      <c r="X249" s="25"/>
      <c r="Y249" s="25"/>
    </row>
    <row r="250" ht="15.75" customHeight="1">
      <c r="A250" s="25"/>
      <c r="B250" s="25"/>
      <c r="C250" s="25"/>
      <c r="D250" s="465"/>
      <c r="E250" s="25"/>
      <c r="F250" s="25"/>
      <c r="G250" s="25"/>
      <c r="H250" s="25"/>
      <c r="I250" s="25"/>
      <c r="J250" s="25"/>
      <c r="K250" s="25"/>
      <c r="L250" s="25"/>
      <c r="M250" s="25"/>
      <c r="N250" s="25"/>
      <c r="O250" s="25"/>
      <c r="P250" s="25"/>
      <c r="Q250" s="25"/>
      <c r="R250" s="25"/>
      <c r="S250" s="25"/>
      <c r="T250" s="25"/>
      <c r="U250" s="25"/>
      <c r="V250" s="25"/>
      <c r="W250" s="25"/>
      <c r="X250" s="25"/>
      <c r="Y250" s="25"/>
    </row>
    <row r="251" ht="15.75" customHeight="1">
      <c r="A251" s="25"/>
      <c r="B251" s="25"/>
      <c r="C251" s="25"/>
      <c r="D251" s="465"/>
      <c r="E251" s="25"/>
      <c r="F251" s="25"/>
      <c r="G251" s="25"/>
      <c r="H251" s="25"/>
      <c r="I251" s="25"/>
      <c r="J251" s="25"/>
      <c r="K251" s="25"/>
      <c r="L251" s="25"/>
      <c r="M251" s="25"/>
      <c r="N251" s="25"/>
      <c r="O251" s="25"/>
      <c r="P251" s="25"/>
      <c r="Q251" s="25"/>
      <c r="R251" s="25"/>
      <c r="S251" s="25"/>
      <c r="T251" s="25"/>
      <c r="U251" s="25"/>
      <c r="V251" s="25"/>
      <c r="W251" s="25"/>
      <c r="X251" s="25"/>
      <c r="Y251" s="25"/>
    </row>
    <row r="252" ht="15.75" customHeight="1">
      <c r="A252" s="25"/>
      <c r="B252" s="25"/>
      <c r="C252" s="25"/>
      <c r="D252" s="465"/>
      <c r="E252" s="25"/>
      <c r="F252" s="25"/>
      <c r="G252" s="25"/>
      <c r="H252" s="25"/>
      <c r="I252" s="25"/>
      <c r="J252" s="25"/>
      <c r="K252" s="25"/>
      <c r="L252" s="25"/>
      <c r="M252" s="25"/>
      <c r="N252" s="25"/>
      <c r="O252" s="25"/>
      <c r="P252" s="25"/>
      <c r="Q252" s="25"/>
      <c r="R252" s="25"/>
      <c r="S252" s="25"/>
      <c r="T252" s="25"/>
      <c r="U252" s="25"/>
      <c r="V252" s="25"/>
      <c r="W252" s="25"/>
      <c r="X252" s="25"/>
      <c r="Y252" s="25"/>
    </row>
    <row r="253" ht="15.75" customHeight="1">
      <c r="A253" s="25"/>
      <c r="B253" s="25"/>
      <c r="C253" s="25"/>
      <c r="D253" s="465"/>
      <c r="E253" s="25"/>
      <c r="F253" s="25"/>
      <c r="G253" s="25"/>
      <c r="H253" s="25"/>
      <c r="I253" s="25"/>
      <c r="J253" s="25"/>
      <c r="K253" s="25"/>
      <c r="L253" s="25"/>
      <c r="M253" s="25"/>
      <c r="N253" s="25"/>
      <c r="O253" s="25"/>
      <c r="P253" s="25"/>
      <c r="Q253" s="25"/>
      <c r="R253" s="25"/>
      <c r="S253" s="25"/>
      <c r="T253" s="25"/>
      <c r="U253" s="25"/>
      <c r="V253" s="25"/>
      <c r="W253" s="25"/>
      <c r="X253" s="25"/>
      <c r="Y253" s="25"/>
    </row>
    <row r="254" ht="15.75" customHeight="1">
      <c r="A254" s="25"/>
      <c r="B254" s="25"/>
      <c r="C254" s="25"/>
      <c r="D254" s="465"/>
      <c r="E254" s="25"/>
      <c r="F254" s="25"/>
      <c r="G254" s="25"/>
      <c r="H254" s="25"/>
      <c r="I254" s="25"/>
      <c r="J254" s="25"/>
      <c r="K254" s="25"/>
      <c r="L254" s="25"/>
      <c r="M254" s="25"/>
      <c r="N254" s="25"/>
      <c r="O254" s="25"/>
      <c r="P254" s="25"/>
      <c r="Q254" s="25"/>
      <c r="R254" s="25"/>
      <c r="S254" s="25"/>
      <c r="T254" s="25"/>
      <c r="U254" s="25"/>
      <c r="V254" s="25"/>
      <c r="W254" s="25"/>
      <c r="X254" s="25"/>
      <c r="Y254" s="25"/>
    </row>
    <row r="255" ht="15.75" customHeight="1">
      <c r="A255" s="25"/>
      <c r="B255" s="25"/>
      <c r="C255" s="25"/>
      <c r="D255" s="465"/>
      <c r="E255" s="25"/>
      <c r="F255" s="25"/>
      <c r="G255" s="25"/>
      <c r="H255" s="25"/>
      <c r="I255" s="25"/>
      <c r="J255" s="25"/>
      <c r="K255" s="25"/>
      <c r="L255" s="25"/>
      <c r="M255" s="25"/>
      <c r="N255" s="25"/>
      <c r="O255" s="25"/>
      <c r="P255" s="25"/>
      <c r="Q255" s="25"/>
      <c r="R255" s="25"/>
      <c r="S255" s="25"/>
      <c r="T255" s="25"/>
      <c r="U255" s="25"/>
      <c r="V255" s="25"/>
      <c r="W255" s="25"/>
      <c r="X255" s="25"/>
      <c r="Y255" s="25"/>
    </row>
    <row r="256" ht="15.75" customHeight="1">
      <c r="A256" s="25"/>
      <c r="B256" s="25"/>
      <c r="C256" s="25"/>
      <c r="D256" s="465"/>
      <c r="E256" s="25"/>
      <c r="F256" s="25"/>
      <c r="G256" s="25"/>
      <c r="H256" s="25"/>
      <c r="I256" s="25"/>
      <c r="J256" s="25"/>
      <c r="K256" s="25"/>
      <c r="L256" s="25"/>
      <c r="M256" s="25"/>
      <c r="N256" s="25"/>
      <c r="O256" s="25"/>
      <c r="P256" s="25"/>
      <c r="Q256" s="25"/>
      <c r="R256" s="25"/>
      <c r="S256" s="25"/>
      <c r="T256" s="25"/>
      <c r="U256" s="25"/>
      <c r="V256" s="25"/>
      <c r="W256" s="25"/>
      <c r="X256" s="25"/>
      <c r="Y256" s="25"/>
    </row>
    <row r="257" ht="15.75" customHeight="1">
      <c r="A257" s="25"/>
      <c r="B257" s="25"/>
      <c r="C257" s="25"/>
      <c r="D257" s="465"/>
      <c r="E257" s="25"/>
      <c r="F257" s="25"/>
      <c r="G257" s="25"/>
      <c r="H257" s="25"/>
      <c r="I257" s="25"/>
      <c r="J257" s="25"/>
      <c r="K257" s="25"/>
      <c r="L257" s="25"/>
      <c r="M257" s="25"/>
      <c r="N257" s="25"/>
      <c r="O257" s="25"/>
      <c r="P257" s="25"/>
      <c r="Q257" s="25"/>
      <c r="R257" s="25"/>
      <c r="S257" s="25"/>
      <c r="T257" s="25"/>
      <c r="U257" s="25"/>
      <c r="V257" s="25"/>
      <c r="W257" s="25"/>
      <c r="X257" s="25"/>
      <c r="Y257" s="25"/>
    </row>
    <row r="258" ht="15.75" customHeight="1">
      <c r="A258" s="25"/>
      <c r="B258" s="25"/>
      <c r="C258" s="25"/>
      <c r="D258" s="465"/>
      <c r="E258" s="25"/>
      <c r="F258" s="25"/>
      <c r="G258" s="25"/>
      <c r="H258" s="25"/>
      <c r="I258" s="25"/>
      <c r="J258" s="25"/>
      <c r="K258" s="25"/>
      <c r="L258" s="25"/>
      <c r="M258" s="25"/>
      <c r="N258" s="25"/>
      <c r="O258" s="25"/>
      <c r="P258" s="25"/>
      <c r="Q258" s="25"/>
      <c r="R258" s="25"/>
      <c r="S258" s="25"/>
      <c r="T258" s="25"/>
      <c r="U258" s="25"/>
      <c r="V258" s="25"/>
      <c r="W258" s="25"/>
      <c r="X258" s="25"/>
      <c r="Y258" s="25"/>
    </row>
    <row r="259" ht="15.75" customHeight="1">
      <c r="A259" s="25"/>
      <c r="B259" s="25"/>
      <c r="C259" s="25"/>
      <c r="D259" s="465"/>
      <c r="E259" s="25"/>
      <c r="F259" s="25"/>
      <c r="G259" s="25"/>
      <c r="H259" s="25"/>
      <c r="I259" s="25"/>
      <c r="J259" s="25"/>
      <c r="K259" s="25"/>
      <c r="L259" s="25"/>
      <c r="M259" s="25"/>
      <c r="N259" s="25"/>
      <c r="O259" s="25"/>
      <c r="P259" s="25"/>
      <c r="Q259" s="25"/>
      <c r="R259" s="25"/>
      <c r="S259" s="25"/>
      <c r="T259" s="25"/>
      <c r="U259" s="25"/>
      <c r="V259" s="25"/>
      <c r="W259" s="25"/>
      <c r="X259" s="25"/>
      <c r="Y259" s="25"/>
    </row>
    <row r="260" ht="15.75" customHeight="1">
      <c r="A260" s="25"/>
      <c r="B260" s="25"/>
      <c r="C260" s="25"/>
      <c r="D260" s="465"/>
      <c r="E260" s="25"/>
      <c r="F260" s="25"/>
      <c r="G260" s="25"/>
      <c r="H260" s="25"/>
      <c r="I260" s="25"/>
      <c r="J260" s="25"/>
      <c r="K260" s="25"/>
      <c r="L260" s="25"/>
      <c r="M260" s="25"/>
      <c r="N260" s="25"/>
      <c r="O260" s="25"/>
      <c r="P260" s="25"/>
      <c r="Q260" s="25"/>
      <c r="R260" s="25"/>
      <c r="S260" s="25"/>
      <c r="T260" s="25"/>
      <c r="U260" s="25"/>
      <c r="V260" s="25"/>
      <c r="W260" s="25"/>
      <c r="X260" s="25"/>
      <c r="Y260" s="25"/>
    </row>
    <row r="261" ht="15.75" customHeight="1">
      <c r="A261" s="25"/>
      <c r="B261" s="25"/>
      <c r="C261" s="25"/>
      <c r="D261" s="465"/>
      <c r="E261" s="25"/>
      <c r="F261" s="25"/>
      <c r="G261" s="25"/>
      <c r="H261" s="25"/>
      <c r="I261" s="25"/>
      <c r="J261" s="25"/>
      <c r="K261" s="25"/>
      <c r="L261" s="25"/>
      <c r="M261" s="25"/>
      <c r="N261" s="25"/>
      <c r="O261" s="25"/>
      <c r="P261" s="25"/>
      <c r="Q261" s="25"/>
      <c r="R261" s="25"/>
      <c r="S261" s="25"/>
      <c r="T261" s="25"/>
      <c r="U261" s="25"/>
      <c r="V261" s="25"/>
      <c r="W261" s="25"/>
      <c r="X261" s="25"/>
      <c r="Y261" s="25"/>
    </row>
    <row r="262" ht="15.75" customHeight="1">
      <c r="A262" s="25"/>
      <c r="B262" s="25"/>
      <c r="C262" s="25"/>
      <c r="D262" s="465"/>
      <c r="E262" s="25"/>
      <c r="F262" s="25"/>
      <c r="G262" s="25"/>
      <c r="H262" s="25"/>
      <c r="I262" s="25"/>
      <c r="J262" s="25"/>
      <c r="K262" s="25"/>
      <c r="L262" s="25"/>
      <c r="M262" s="25"/>
      <c r="N262" s="25"/>
      <c r="O262" s="25"/>
      <c r="P262" s="25"/>
      <c r="Q262" s="25"/>
      <c r="R262" s="25"/>
      <c r="S262" s="25"/>
      <c r="T262" s="25"/>
      <c r="U262" s="25"/>
      <c r="V262" s="25"/>
      <c r="W262" s="25"/>
      <c r="X262" s="25"/>
      <c r="Y262" s="25"/>
    </row>
    <row r="263" ht="15.75" customHeight="1">
      <c r="A263" s="25"/>
      <c r="B263" s="25"/>
      <c r="C263" s="25"/>
      <c r="D263" s="465"/>
      <c r="E263" s="25"/>
      <c r="F263" s="25"/>
      <c r="G263" s="25"/>
      <c r="H263" s="25"/>
      <c r="I263" s="25"/>
      <c r="J263" s="25"/>
      <c r="K263" s="25"/>
      <c r="L263" s="25"/>
      <c r="M263" s="25"/>
      <c r="N263" s="25"/>
      <c r="O263" s="25"/>
      <c r="P263" s="25"/>
      <c r="Q263" s="25"/>
      <c r="R263" s="25"/>
      <c r="S263" s="25"/>
      <c r="T263" s="25"/>
      <c r="U263" s="25"/>
      <c r="V263" s="25"/>
      <c r="W263" s="25"/>
      <c r="X263" s="25"/>
      <c r="Y263" s="25"/>
    </row>
    <row r="264" ht="15.75" customHeight="1">
      <c r="A264" s="25"/>
      <c r="B264" s="25"/>
      <c r="C264" s="25"/>
      <c r="D264" s="465"/>
      <c r="E264" s="25"/>
      <c r="F264" s="25"/>
      <c r="G264" s="25"/>
      <c r="H264" s="25"/>
      <c r="I264" s="25"/>
      <c r="J264" s="25"/>
      <c r="K264" s="25"/>
      <c r="L264" s="25"/>
      <c r="M264" s="25"/>
      <c r="N264" s="25"/>
      <c r="O264" s="25"/>
      <c r="P264" s="25"/>
      <c r="Q264" s="25"/>
      <c r="R264" s="25"/>
      <c r="S264" s="25"/>
      <c r="T264" s="25"/>
      <c r="U264" s="25"/>
      <c r="V264" s="25"/>
      <c r="W264" s="25"/>
      <c r="X264" s="25"/>
      <c r="Y264" s="25"/>
    </row>
    <row r="265" ht="15.75" customHeight="1">
      <c r="A265" s="25"/>
      <c r="B265" s="25"/>
      <c r="C265" s="25"/>
      <c r="D265" s="465"/>
      <c r="E265" s="25"/>
      <c r="F265" s="25"/>
      <c r="G265" s="25"/>
      <c r="H265" s="25"/>
      <c r="I265" s="25"/>
      <c r="J265" s="25"/>
      <c r="K265" s="25"/>
      <c r="L265" s="25"/>
      <c r="M265" s="25"/>
      <c r="N265" s="25"/>
      <c r="O265" s="25"/>
      <c r="P265" s="25"/>
      <c r="Q265" s="25"/>
      <c r="R265" s="25"/>
      <c r="S265" s="25"/>
      <c r="T265" s="25"/>
      <c r="U265" s="25"/>
      <c r="V265" s="25"/>
      <c r="W265" s="25"/>
      <c r="X265" s="25"/>
      <c r="Y265" s="25"/>
    </row>
    <row r="266" ht="15.75" customHeight="1">
      <c r="A266" s="25"/>
      <c r="B266" s="25"/>
      <c r="C266" s="25"/>
      <c r="D266" s="465"/>
      <c r="E266" s="25"/>
      <c r="F266" s="25"/>
      <c r="G266" s="25"/>
      <c r="H266" s="25"/>
      <c r="I266" s="25"/>
      <c r="J266" s="25"/>
      <c r="K266" s="25"/>
      <c r="L266" s="25"/>
      <c r="M266" s="25"/>
      <c r="N266" s="25"/>
      <c r="O266" s="25"/>
      <c r="P266" s="25"/>
      <c r="Q266" s="25"/>
      <c r="R266" s="25"/>
      <c r="S266" s="25"/>
      <c r="T266" s="25"/>
      <c r="U266" s="25"/>
      <c r="V266" s="25"/>
      <c r="W266" s="25"/>
      <c r="X266" s="25"/>
      <c r="Y266" s="25"/>
    </row>
    <row r="267" ht="15.75" customHeight="1">
      <c r="A267" s="25"/>
      <c r="B267" s="25"/>
      <c r="C267" s="25"/>
      <c r="D267" s="465"/>
      <c r="E267" s="25"/>
      <c r="F267" s="25"/>
      <c r="G267" s="25"/>
      <c r="H267" s="25"/>
      <c r="I267" s="25"/>
      <c r="J267" s="25"/>
      <c r="K267" s="25"/>
      <c r="L267" s="25"/>
      <c r="M267" s="25"/>
      <c r="N267" s="25"/>
      <c r="O267" s="25"/>
      <c r="P267" s="25"/>
      <c r="Q267" s="25"/>
      <c r="R267" s="25"/>
      <c r="S267" s="25"/>
      <c r="T267" s="25"/>
      <c r="U267" s="25"/>
      <c r="V267" s="25"/>
      <c r="W267" s="25"/>
      <c r="X267" s="25"/>
      <c r="Y267" s="25"/>
    </row>
    <row r="268" ht="15.75" customHeight="1">
      <c r="A268" s="25"/>
      <c r="B268" s="25"/>
      <c r="C268" s="25"/>
      <c r="D268" s="465"/>
      <c r="E268" s="25"/>
      <c r="F268" s="25"/>
      <c r="G268" s="25"/>
      <c r="H268" s="25"/>
      <c r="I268" s="25"/>
      <c r="J268" s="25"/>
      <c r="K268" s="25"/>
      <c r="L268" s="25"/>
      <c r="M268" s="25"/>
      <c r="N268" s="25"/>
      <c r="O268" s="25"/>
      <c r="P268" s="25"/>
      <c r="Q268" s="25"/>
      <c r="R268" s="25"/>
      <c r="S268" s="25"/>
      <c r="T268" s="25"/>
      <c r="U268" s="25"/>
      <c r="V268" s="25"/>
      <c r="W268" s="25"/>
      <c r="X268" s="25"/>
      <c r="Y268" s="25"/>
    </row>
    <row r="269" ht="15.75" customHeight="1">
      <c r="A269" s="25"/>
      <c r="B269" s="25"/>
      <c r="C269" s="25"/>
      <c r="D269" s="465"/>
      <c r="E269" s="25"/>
      <c r="F269" s="25"/>
      <c r="G269" s="25"/>
      <c r="H269" s="25"/>
      <c r="I269" s="25"/>
      <c r="J269" s="25"/>
      <c r="K269" s="25"/>
      <c r="L269" s="25"/>
      <c r="M269" s="25"/>
      <c r="N269" s="25"/>
      <c r="O269" s="25"/>
      <c r="P269" s="25"/>
      <c r="Q269" s="25"/>
      <c r="R269" s="25"/>
      <c r="S269" s="25"/>
      <c r="T269" s="25"/>
      <c r="U269" s="25"/>
      <c r="V269" s="25"/>
      <c r="W269" s="25"/>
      <c r="X269" s="25"/>
      <c r="Y269" s="25"/>
    </row>
    <row r="270" ht="15.75" customHeight="1">
      <c r="A270" s="25"/>
      <c r="B270" s="25"/>
      <c r="C270" s="25"/>
      <c r="D270" s="465"/>
      <c r="E270" s="25"/>
      <c r="F270" s="25"/>
      <c r="G270" s="25"/>
      <c r="H270" s="25"/>
      <c r="I270" s="25"/>
      <c r="J270" s="25"/>
      <c r="K270" s="25"/>
      <c r="L270" s="25"/>
      <c r="M270" s="25"/>
      <c r="N270" s="25"/>
      <c r="O270" s="25"/>
      <c r="P270" s="25"/>
      <c r="Q270" s="25"/>
      <c r="R270" s="25"/>
      <c r="S270" s="25"/>
      <c r="T270" s="25"/>
      <c r="U270" s="25"/>
      <c r="V270" s="25"/>
      <c r="W270" s="25"/>
      <c r="X270" s="25"/>
      <c r="Y270" s="25"/>
    </row>
    <row r="271" ht="15.75" customHeight="1">
      <c r="A271" s="25"/>
      <c r="B271" s="25"/>
      <c r="C271" s="25"/>
      <c r="D271" s="465"/>
      <c r="E271" s="25"/>
      <c r="F271" s="25"/>
      <c r="G271" s="25"/>
      <c r="H271" s="25"/>
      <c r="I271" s="25"/>
      <c r="J271" s="25"/>
      <c r="K271" s="25"/>
      <c r="L271" s="25"/>
      <c r="M271" s="25"/>
      <c r="N271" s="25"/>
      <c r="O271" s="25"/>
      <c r="P271" s="25"/>
      <c r="Q271" s="25"/>
      <c r="R271" s="25"/>
      <c r="S271" s="25"/>
      <c r="T271" s="25"/>
      <c r="U271" s="25"/>
      <c r="V271" s="25"/>
      <c r="W271" s="25"/>
      <c r="X271" s="25"/>
      <c r="Y271" s="25"/>
    </row>
    <row r="272" ht="15.75" customHeight="1">
      <c r="A272" s="25"/>
      <c r="B272" s="25"/>
      <c r="C272" s="25"/>
      <c r="D272" s="465"/>
      <c r="E272" s="25"/>
      <c r="F272" s="25"/>
      <c r="G272" s="25"/>
      <c r="H272" s="25"/>
      <c r="I272" s="25"/>
      <c r="J272" s="25"/>
      <c r="K272" s="25"/>
      <c r="L272" s="25"/>
      <c r="M272" s="25"/>
      <c r="N272" s="25"/>
      <c r="O272" s="25"/>
      <c r="P272" s="25"/>
      <c r="Q272" s="25"/>
      <c r="R272" s="25"/>
      <c r="S272" s="25"/>
      <c r="T272" s="25"/>
      <c r="U272" s="25"/>
      <c r="V272" s="25"/>
      <c r="W272" s="25"/>
      <c r="X272" s="25"/>
      <c r="Y272" s="25"/>
    </row>
    <row r="273" ht="15.75" customHeight="1">
      <c r="A273" s="25"/>
      <c r="B273" s="25"/>
      <c r="C273" s="25"/>
      <c r="D273" s="465"/>
      <c r="E273" s="25"/>
      <c r="F273" s="25"/>
      <c r="G273" s="25"/>
      <c r="H273" s="25"/>
      <c r="I273" s="25"/>
      <c r="J273" s="25"/>
      <c r="K273" s="25"/>
      <c r="L273" s="25"/>
      <c r="M273" s="25"/>
      <c r="N273" s="25"/>
      <c r="O273" s="25"/>
      <c r="P273" s="25"/>
      <c r="Q273" s="25"/>
      <c r="R273" s="25"/>
      <c r="S273" s="25"/>
      <c r="T273" s="25"/>
      <c r="U273" s="25"/>
      <c r="V273" s="25"/>
      <c r="W273" s="25"/>
      <c r="X273" s="25"/>
      <c r="Y273" s="25"/>
    </row>
    <row r="274" ht="15.75" customHeight="1">
      <c r="A274" s="25"/>
      <c r="B274" s="25"/>
      <c r="C274" s="25"/>
      <c r="D274" s="465"/>
      <c r="E274" s="25"/>
      <c r="F274" s="25"/>
      <c r="G274" s="25"/>
      <c r="H274" s="25"/>
      <c r="I274" s="25"/>
      <c r="J274" s="25"/>
      <c r="K274" s="25"/>
      <c r="L274" s="25"/>
      <c r="M274" s="25"/>
      <c r="N274" s="25"/>
      <c r="O274" s="25"/>
      <c r="P274" s="25"/>
      <c r="Q274" s="25"/>
      <c r="R274" s="25"/>
      <c r="S274" s="25"/>
      <c r="T274" s="25"/>
      <c r="U274" s="25"/>
      <c r="V274" s="25"/>
      <c r="W274" s="25"/>
      <c r="X274" s="25"/>
      <c r="Y274" s="25"/>
    </row>
    <row r="275" ht="15.75" customHeight="1">
      <c r="A275" s="25"/>
      <c r="B275" s="25"/>
      <c r="C275" s="25"/>
      <c r="D275" s="465"/>
      <c r="E275" s="25"/>
      <c r="F275" s="25"/>
      <c r="G275" s="25"/>
      <c r="H275" s="25"/>
      <c r="I275" s="25"/>
      <c r="J275" s="25"/>
      <c r="K275" s="25"/>
      <c r="L275" s="25"/>
      <c r="M275" s="25"/>
      <c r="N275" s="25"/>
      <c r="O275" s="25"/>
      <c r="P275" s="25"/>
      <c r="Q275" s="25"/>
      <c r="R275" s="25"/>
      <c r="S275" s="25"/>
      <c r="T275" s="25"/>
      <c r="U275" s="25"/>
      <c r="V275" s="25"/>
      <c r="W275" s="25"/>
      <c r="X275" s="25"/>
      <c r="Y275" s="25"/>
    </row>
    <row r="276" ht="15.75" customHeight="1">
      <c r="A276" s="25"/>
      <c r="B276" s="25"/>
      <c r="C276" s="25"/>
      <c r="D276" s="465"/>
      <c r="E276" s="25"/>
      <c r="F276" s="25"/>
      <c r="G276" s="25"/>
      <c r="H276" s="25"/>
      <c r="I276" s="25"/>
      <c r="J276" s="25"/>
      <c r="K276" s="25"/>
      <c r="L276" s="25"/>
      <c r="M276" s="25"/>
      <c r="N276" s="25"/>
      <c r="O276" s="25"/>
      <c r="P276" s="25"/>
      <c r="Q276" s="25"/>
      <c r="R276" s="25"/>
      <c r="S276" s="25"/>
      <c r="T276" s="25"/>
      <c r="U276" s="25"/>
      <c r="V276" s="25"/>
      <c r="W276" s="25"/>
      <c r="X276" s="25"/>
      <c r="Y276" s="25"/>
    </row>
    <row r="277" ht="15.75" customHeight="1">
      <c r="A277" s="25"/>
      <c r="B277" s="25"/>
      <c r="C277" s="25"/>
      <c r="D277" s="465"/>
      <c r="E277" s="25"/>
      <c r="F277" s="25"/>
      <c r="G277" s="25"/>
      <c r="H277" s="25"/>
      <c r="I277" s="25"/>
      <c r="J277" s="25"/>
      <c r="K277" s="25"/>
      <c r="L277" s="25"/>
      <c r="M277" s="25"/>
      <c r="N277" s="25"/>
      <c r="O277" s="25"/>
      <c r="P277" s="25"/>
      <c r="Q277" s="25"/>
      <c r="R277" s="25"/>
      <c r="S277" s="25"/>
      <c r="T277" s="25"/>
      <c r="U277" s="25"/>
      <c r="V277" s="25"/>
      <c r="W277" s="25"/>
      <c r="X277" s="25"/>
      <c r="Y277" s="25"/>
    </row>
    <row r="278" ht="15.75" customHeight="1">
      <c r="A278" s="25"/>
      <c r="B278" s="25"/>
      <c r="C278" s="25"/>
      <c r="D278" s="465"/>
      <c r="E278" s="25"/>
      <c r="F278" s="25"/>
      <c r="G278" s="25"/>
      <c r="H278" s="25"/>
      <c r="I278" s="25"/>
      <c r="J278" s="25"/>
      <c r="K278" s="25"/>
      <c r="L278" s="25"/>
      <c r="M278" s="25"/>
      <c r="N278" s="25"/>
      <c r="O278" s="25"/>
      <c r="P278" s="25"/>
      <c r="Q278" s="25"/>
      <c r="R278" s="25"/>
      <c r="S278" s="25"/>
      <c r="T278" s="25"/>
      <c r="U278" s="25"/>
      <c r="V278" s="25"/>
      <c r="W278" s="25"/>
      <c r="X278" s="25"/>
      <c r="Y278" s="25"/>
    </row>
    <row r="279" ht="15.75" customHeight="1">
      <c r="A279" s="25"/>
      <c r="B279" s="25"/>
      <c r="C279" s="25"/>
      <c r="D279" s="465"/>
      <c r="E279" s="25"/>
      <c r="F279" s="25"/>
      <c r="G279" s="25"/>
      <c r="H279" s="25"/>
      <c r="I279" s="25"/>
      <c r="J279" s="25"/>
      <c r="K279" s="25"/>
      <c r="L279" s="25"/>
      <c r="M279" s="25"/>
      <c r="N279" s="25"/>
      <c r="O279" s="25"/>
      <c r="P279" s="25"/>
      <c r="Q279" s="25"/>
      <c r="R279" s="25"/>
      <c r="S279" s="25"/>
      <c r="T279" s="25"/>
      <c r="U279" s="25"/>
      <c r="V279" s="25"/>
      <c r="W279" s="25"/>
      <c r="X279" s="25"/>
      <c r="Y279" s="25"/>
    </row>
    <row r="280" ht="15.75" customHeight="1">
      <c r="A280" s="25"/>
      <c r="B280" s="25"/>
      <c r="C280" s="25"/>
      <c r="D280" s="465"/>
      <c r="E280" s="25"/>
      <c r="F280" s="25"/>
      <c r="G280" s="25"/>
      <c r="H280" s="25"/>
      <c r="I280" s="25"/>
      <c r="J280" s="25"/>
      <c r="K280" s="25"/>
      <c r="L280" s="25"/>
      <c r="M280" s="25"/>
      <c r="N280" s="25"/>
      <c r="O280" s="25"/>
      <c r="P280" s="25"/>
      <c r="Q280" s="25"/>
      <c r="R280" s="25"/>
      <c r="S280" s="25"/>
      <c r="T280" s="25"/>
      <c r="U280" s="25"/>
      <c r="V280" s="25"/>
      <c r="W280" s="25"/>
      <c r="X280" s="25"/>
      <c r="Y280" s="25"/>
    </row>
    <row r="281" ht="15.75" customHeight="1">
      <c r="A281" s="25"/>
      <c r="B281" s="25"/>
      <c r="C281" s="25"/>
      <c r="D281" s="465"/>
      <c r="E281" s="25"/>
      <c r="F281" s="25"/>
      <c r="G281" s="25"/>
      <c r="H281" s="25"/>
      <c r="I281" s="25"/>
      <c r="J281" s="25"/>
      <c r="K281" s="25"/>
      <c r="L281" s="25"/>
      <c r="M281" s="25"/>
      <c r="N281" s="25"/>
      <c r="O281" s="25"/>
      <c r="P281" s="25"/>
      <c r="Q281" s="25"/>
      <c r="R281" s="25"/>
      <c r="S281" s="25"/>
      <c r="T281" s="25"/>
      <c r="U281" s="25"/>
      <c r="V281" s="25"/>
      <c r="W281" s="25"/>
      <c r="X281" s="25"/>
      <c r="Y281" s="25"/>
    </row>
    <row r="282" ht="15.75" customHeight="1">
      <c r="A282" s="25"/>
      <c r="B282" s="25"/>
      <c r="C282" s="25"/>
      <c r="D282" s="465"/>
      <c r="E282" s="25"/>
      <c r="F282" s="25"/>
      <c r="G282" s="25"/>
      <c r="H282" s="25"/>
      <c r="I282" s="25"/>
      <c r="J282" s="25"/>
      <c r="K282" s="25"/>
      <c r="L282" s="25"/>
      <c r="M282" s="25"/>
      <c r="N282" s="25"/>
      <c r="O282" s="25"/>
      <c r="P282" s="25"/>
      <c r="Q282" s="25"/>
      <c r="R282" s="25"/>
      <c r="S282" s="25"/>
      <c r="T282" s="25"/>
      <c r="U282" s="25"/>
      <c r="V282" s="25"/>
      <c r="W282" s="25"/>
      <c r="X282" s="25"/>
      <c r="Y282" s="25"/>
    </row>
    <row r="283" ht="15.75" customHeight="1">
      <c r="A283" s="25"/>
      <c r="B283" s="25"/>
      <c r="C283" s="25"/>
      <c r="D283" s="465"/>
      <c r="E283" s="25"/>
      <c r="F283" s="25"/>
      <c r="G283" s="25"/>
      <c r="H283" s="25"/>
      <c r="I283" s="25"/>
      <c r="J283" s="25"/>
      <c r="K283" s="25"/>
      <c r="L283" s="25"/>
      <c r="M283" s="25"/>
      <c r="N283" s="25"/>
      <c r="O283" s="25"/>
      <c r="P283" s="25"/>
      <c r="Q283" s="25"/>
      <c r="R283" s="25"/>
      <c r="S283" s="25"/>
      <c r="T283" s="25"/>
      <c r="U283" s="25"/>
      <c r="V283" s="25"/>
      <c r="W283" s="25"/>
      <c r="X283" s="25"/>
      <c r="Y283" s="25"/>
    </row>
    <row r="284" ht="15.75" customHeight="1">
      <c r="A284" s="25"/>
      <c r="B284" s="25"/>
      <c r="C284" s="25"/>
      <c r="D284" s="465"/>
      <c r="E284" s="25"/>
      <c r="F284" s="25"/>
      <c r="G284" s="25"/>
      <c r="H284" s="25"/>
      <c r="I284" s="25"/>
      <c r="J284" s="25"/>
      <c r="K284" s="25"/>
      <c r="L284" s="25"/>
      <c r="M284" s="25"/>
      <c r="N284" s="25"/>
      <c r="O284" s="25"/>
      <c r="P284" s="25"/>
      <c r="Q284" s="25"/>
      <c r="R284" s="25"/>
      <c r="S284" s="25"/>
      <c r="T284" s="25"/>
      <c r="U284" s="25"/>
      <c r="V284" s="25"/>
      <c r="W284" s="25"/>
      <c r="X284" s="25"/>
      <c r="Y284" s="25"/>
    </row>
    <row r="285" ht="15.75" customHeight="1">
      <c r="A285" s="25"/>
      <c r="B285" s="25"/>
      <c r="C285" s="25"/>
      <c r="D285" s="465"/>
      <c r="E285" s="25"/>
      <c r="F285" s="25"/>
      <c r="G285" s="25"/>
      <c r="H285" s="25"/>
      <c r="I285" s="25"/>
      <c r="J285" s="25"/>
      <c r="K285" s="25"/>
      <c r="L285" s="25"/>
      <c r="M285" s="25"/>
      <c r="N285" s="25"/>
      <c r="O285" s="25"/>
      <c r="P285" s="25"/>
      <c r="Q285" s="25"/>
      <c r="R285" s="25"/>
      <c r="S285" s="25"/>
      <c r="T285" s="25"/>
      <c r="U285" s="25"/>
      <c r="V285" s="25"/>
      <c r="W285" s="25"/>
      <c r="X285" s="25"/>
      <c r="Y285" s="25"/>
    </row>
    <row r="286" ht="15.75" customHeight="1">
      <c r="A286" s="25"/>
      <c r="B286" s="25"/>
      <c r="C286" s="25"/>
      <c r="D286" s="465"/>
      <c r="E286" s="25"/>
      <c r="F286" s="25"/>
      <c r="G286" s="25"/>
      <c r="H286" s="25"/>
      <c r="I286" s="25"/>
      <c r="J286" s="25"/>
      <c r="K286" s="25"/>
      <c r="L286" s="25"/>
      <c r="M286" s="25"/>
      <c r="N286" s="25"/>
      <c r="O286" s="25"/>
      <c r="P286" s="25"/>
      <c r="Q286" s="25"/>
      <c r="R286" s="25"/>
      <c r="S286" s="25"/>
      <c r="T286" s="25"/>
      <c r="U286" s="25"/>
      <c r="V286" s="25"/>
      <c r="W286" s="25"/>
      <c r="X286" s="25"/>
      <c r="Y286" s="25"/>
    </row>
    <row r="287" ht="15.75" customHeight="1">
      <c r="A287" s="25"/>
      <c r="B287" s="25"/>
      <c r="C287" s="25"/>
      <c r="D287" s="465"/>
      <c r="E287" s="25"/>
      <c r="F287" s="25"/>
      <c r="G287" s="25"/>
      <c r="H287" s="25"/>
      <c r="I287" s="25"/>
      <c r="J287" s="25"/>
      <c r="K287" s="25"/>
      <c r="L287" s="25"/>
      <c r="M287" s="25"/>
      <c r="N287" s="25"/>
      <c r="O287" s="25"/>
      <c r="P287" s="25"/>
      <c r="Q287" s="25"/>
      <c r="R287" s="25"/>
      <c r="S287" s="25"/>
      <c r="T287" s="25"/>
      <c r="U287" s="25"/>
      <c r="V287" s="25"/>
      <c r="W287" s="25"/>
      <c r="X287" s="25"/>
      <c r="Y287" s="25"/>
    </row>
    <row r="288" ht="15.75" customHeight="1">
      <c r="A288" s="25"/>
      <c r="B288" s="25"/>
      <c r="C288" s="25"/>
      <c r="D288" s="465"/>
      <c r="E288" s="25"/>
      <c r="F288" s="25"/>
      <c r="G288" s="25"/>
      <c r="H288" s="25"/>
      <c r="I288" s="25"/>
      <c r="J288" s="25"/>
      <c r="K288" s="25"/>
      <c r="L288" s="25"/>
      <c r="M288" s="25"/>
      <c r="N288" s="25"/>
      <c r="O288" s="25"/>
      <c r="P288" s="25"/>
      <c r="Q288" s="25"/>
      <c r="R288" s="25"/>
      <c r="S288" s="25"/>
      <c r="T288" s="25"/>
      <c r="U288" s="25"/>
      <c r="V288" s="25"/>
      <c r="W288" s="25"/>
      <c r="X288" s="25"/>
      <c r="Y288" s="25"/>
    </row>
    <row r="289" ht="15.75" customHeight="1">
      <c r="A289" s="25"/>
      <c r="B289" s="25"/>
      <c r="C289" s="25"/>
      <c r="D289" s="465"/>
      <c r="E289" s="25"/>
      <c r="F289" s="25"/>
      <c r="G289" s="25"/>
      <c r="H289" s="25"/>
      <c r="I289" s="25"/>
      <c r="J289" s="25"/>
      <c r="K289" s="25"/>
      <c r="L289" s="25"/>
      <c r="M289" s="25"/>
      <c r="N289" s="25"/>
      <c r="O289" s="25"/>
      <c r="P289" s="25"/>
      <c r="Q289" s="25"/>
      <c r="R289" s="25"/>
      <c r="S289" s="25"/>
      <c r="T289" s="25"/>
      <c r="U289" s="25"/>
      <c r="V289" s="25"/>
      <c r="W289" s="25"/>
      <c r="X289" s="25"/>
      <c r="Y289" s="25"/>
    </row>
    <row r="290" ht="15.75" customHeight="1">
      <c r="A290" s="25"/>
      <c r="B290" s="25"/>
      <c r="C290" s="25"/>
      <c r="D290" s="465"/>
      <c r="E290" s="25"/>
      <c r="F290" s="25"/>
      <c r="G290" s="25"/>
      <c r="H290" s="25"/>
      <c r="I290" s="25"/>
      <c r="J290" s="25"/>
      <c r="K290" s="25"/>
      <c r="L290" s="25"/>
      <c r="M290" s="25"/>
      <c r="N290" s="25"/>
      <c r="O290" s="25"/>
      <c r="P290" s="25"/>
      <c r="Q290" s="25"/>
      <c r="R290" s="25"/>
      <c r="S290" s="25"/>
      <c r="T290" s="25"/>
      <c r="U290" s="25"/>
      <c r="V290" s="25"/>
      <c r="W290" s="25"/>
      <c r="X290" s="25"/>
      <c r="Y290" s="25"/>
    </row>
    <row r="291" ht="15.75" customHeight="1">
      <c r="A291" s="25"/>
      <c r="B291" s="25"/>
      <c r="C291" s="25"/>
      <c r="D291" s="465"/>
      <c r="E291" s="25"/>
      <c r="F291" s="25"/>
      <c r="G291" s="25"/>
      <c r="H291" s="25"/>
      <c r="I291" s="25"/>
      <c r="J291" s="25"/>
      <c r="K291" s="25"/>
      <c r="L291" s="25"/>
      <c r="M291" s="25"/>
      <c r="N291" s="25"/>
      <c r="O291" s="25"/>
      <c r="P291" s="25"/>
      <c r="Q291" s="25"/>
      <c r="R291" s="25"/>
      <c r="S291" s="25"/>
      <c r="T291" s="25"/>
      <c r="U291" s="25"/>
      <c r="V291" s="25"/>
      <c r="W291" s="25"/>
      <c r="X291" s="25"/>
      <c r="Y291" s="25"/>
    </row>
    <row r="292" ht="15.75" customHeight="1">
      <c r="A292" s="25"/>
      <c r="B292" s="25"/>
      <c r="C292" s="25"/>
      <c r="D292" s="465"/>
      <c r="E292" s="25"/>
      <c r="F292" s="25"/>
      <c r="G292" s="25"/>
      <c r="H292" s="25"/>
      <c r="I292" s="25"/>
      <c r="J292" s="25"/>
      <c r="K292" s="25"/>
      <c r="L292" s="25"/>
      <c r="M292" s="25"/>
      <c r="N292" s="25"/>
      <c r="O292" s="25"/>
      <c r="P292" s="25"/>
      <c r="Q292" s="25"/>
      <c r="R292" s="25"/>
      <c r="S292" s="25"/>
      <c r="T292" s="25"/>
      <c r="U292" s="25"/>
      <c r="V292" s="25"/>
      <c r="W292" s="25"/>
      <c r="X292" s="25"/>
      <c r="Y292" s="25"/>
    </row>
    <row r="293" ht="15.75" customHeight="1">
      <c r="A293" s="25"/>
      <c r="B293" s="25"/>
      <c r="C293" s="25"/>
      <c r="D293" s="465"/>
      <c r="E293" s="25"/>
      <c r="F293" s="25"/>
      <c r="G293" s="25"/>
      <c r="H293" s="25"/>
      <c r="I293" s="25"/>
      <c r="J293" s="25"/>
      <c r="K293" s="25"/>
      <c r="L293" s="25"/>
      <c r="M293" s="25"/>
      <c r="N293" s="25"/>
      <c r="O293" s="25"/>
      <c r="P293" s="25"/>
      <c r="Q293" s="25"/>
      <c r="R293" s="25"/>
      <c r="S293" s="25"/>
      <c r="T293" s="25"/>
      <c r="U293" s="25"/>
      <c r="V293" s="25"/>
      <c r="W293" s="25"/>
      <c r="X293" s="25"/>
      <c r="Y293" s="25"/>
    </row>
    <row r="294" ht="15.75" customHeight="1">
      <c r="A294" s="25"/>
      <c r="B294" s="25"/>
      <c r="C294" s="25"/>
      <c r="D294" s="465"/>
      <c r="E294" s="25"/>
      <c r="F294" s="25"/>
      <c r="G294" s="25"/>
      <c r="H294" s="25"/>
      <c r="I294" s="25"/>
      <c r="J294" s="25"/>
      <c r="K294" s="25"/>
      <c r="L294" s="25"/>
      <c r="M294" s="25"/>
      <c r="N294" s="25"/>
      <c r="O294" s="25"/>
      <c r="P294" s="25"/>
      <c r="Q294" s="25"/>
      <c r="R294" s="25"/>
      <c r="S294" s="25"/>
      <c r="T294" s="25"/>
      <c r="U294" s="25"/>
      <c r="V294" s="25"/>
      <c r="W294" s="25"/>
      <c r="X294" s="25"/>
      <c r="Y294" s="25"/>
    </row>
    <row r="295" ht="15.75" customHeight="1">
      <c r="A295" s="25"/>
      <c r="B295" s="25"/>
      <c r="C295" s="25"/>
      <c r="D295" s="465"/>
      <c r="E295" s="25"/>
      <c r="F295" s="25"/>
      <c r="G295" s="25"/>
      <c r="H295" s="25"/>
      <c r="I295" s="25"/>
      <c r="J295" s="25"/>
      <c r="K295" s="25"/>
      <c r="L295" s="25"/>
      <c r="M295" s="25"/>
      <c r="N295" s="25"/>
      <c r="O295" s="25"/>
      <c r="P295" s="25"/>
      <c r="Q295" s="25"/>
      <c r="R295" s="25"/>
      <c r="S295" s="25"/>
      <c r="T295" s="25"/>
      <c r="U295" s="25"/>
      <c r="V295" s="25"/>
      <c r="W295" s="25"/>
      <c r="X295" s="25"/>
      <c r="Y295" s="25"/>
    </row>
    <row r="296" ht="15.75" customHeight="1">
      <c r="A296" s="25"/>
      <c r="B296" s="25"/>
      <c r="C296" s="25"/>
      <c r="D296" s="465"/>
      <c r="E296" s="25"/>
      <c r="F296" s="25"/>
      <c r="G296" s="25"/>
      <c r="H296" s="25"/>
      <c r="I296" s="25"/>
      <c r="J296" s="25"/>
      <c r="K296" s="25"/>
      <c r="L296" s="25"/>
      <c r="M296" s="25"/>
      <c r="N296" s="25"/>
      <c r="O296" s="25"/>
      <c r="P296" s="25"/>
      <c r="Q296" s="25"/>
      <c r="R296" s="25"/>
      <c r="S296" s="25"/>
      <c r="T296" s="25"/>
      <c r="U296" s="25"/>
      <c r="V296" s="25"/>
      <c r="W296" s="25"/>
      <c r="X296" s="25"/>
      <c r="Y296" s="25"/>
    </row>
    <row r="297" ht="15.75" customHeight="1">
      <c r="A297" s="25"/>
      <c r="B297" s="25"/>
      <c r="C297" s="25"/>
      <c r="D297" s="465"/>
      <c r="E297" s="25"/>
      <c r="F297" s="25"/>
      <c r="G297" s="25"/>
      <c r="H297" s="25"/>
      <c r="I297" s="25"/>
      <c r="J297" s="25"/>
      <c r="K297" s="25"/>
      <c r="L297" s="25"/>
      <c r="M297" s="25"/>
      <c r="N297" s="25"/>
      <c r="O297" s="25"/>
      <c r="P297" s="25"/>
      <c r="Q297" s="25"/>
      <c r="R297" s="25"/>
      <c r="S297" s="25"/>
      <c r="T297" s="25"/>
      <c r="U297" s="25"/>
      <c r="V297" s="25"/>
      <c r="W297" s="25"/>
      <c r="X297" s="25"/>
      <c r="Y297" s="25"/>
    </row>
    <row r="298" ht="15.75" customHeight="1">
      <c r="A298" s="25"/>
      <c r="B298" s="25"/>
      <c r="C298" s="25"/>
      <c r="D298" s="465"/>
      <c r="E298" s="25"/>
      <c r="F298" s="25"/>
      <c r="G298" s="25"/>
      <c r="H298" s="25"/>
      <c r="I298" s="25"/>
      <c r="J298" s="25"/>
      <c r="K298" s="25"/>
      <c r="L298" s="25"/>
      <c r="M298" s="25"/>
      <c r="N298" s="25"/>
      <c r="O298" s="25"/>
      <c r="P298" s="25"/>
      <c r="Q298" s="25"/>
      <c r="R298" s="25"/>
      <c r="S298" s="25"/>
      <c r="T298" s="25"/>
      <c r="U298" s="25"/>
      <c r="V298" s="25"/>
      <c r="W298" s="25"/>
      <c r="X298" s="25"/>
      <c r="Y298" s="25"/>
    </row>
    <row r="299" ht="15.75" customHeight="1">
      <c r="A299" s="25"/>
      <c r="B299" s="25"/>
      <c r="C299" s="25"/>
      <c r="D299" s="465"/>
      <c r="E299" s="25"/>
      <c r="F299" s="25"/>
      <c r="G299" s="25"/>
      <c r="H299" s="25"/>
      <c r="I299" s="25"/>
      <c r="J299" s="25"/>
      <c r="K299" s="25"/>
      <c r="L299" s="25"/>
      <c r="M299" s="25"/>
      <c r="N299" s="25"/>
      <c r="O299" s="25"/>
      <c r="P299" s="25"/>
      <c r="Q299" s="25"/>
      <c r="R299" s="25"/>
      <c r="S299" s="25"/>
      <c r="T299" s="25"/>
      <c r="U299" s="25"/>
      <c r="V299" s="25"/>
      <c r="W299" s="25"/>
      <c r="X299" s="25"/>
      <c r="Y299" s="25"/>
    </row>
    <row r="300" ht="15.75" customHeight="1">
      <c r="A300" s="25"/>
      <c r="B300" s="25"/>
      <c r="C300" s="25"/>
      <c r="D300" s="465"/>
      <c r="E300" s="25"/>
      <c r="F300" s="25"/>
      <c r="G300" s="25"/>
      <c r="H300" s="25"/>
      <c r="I300" s="25"/>
      <c r="J300" s="25"/>
      <c r="K300" s="25"/>
      <c r="L300" s="25"/>
      <c r="M300" s="25"/>
      <c r="N300" s="25"/>
      <c r="O300" s="25"/>
      <c r="P300" s="25"/>
      <c r="Q300" s="25"/>
      <c r="R300" s="25"/>
      <c r="S300" s="25"/>
      <c r="T300" s="25"/>
      <c r="U300" s="25"/>
      <c r="V300" s="25"/>
      <c r="W300" s="25"/>
      <c r="X300" s="25"/>
      <c r="Y300" s="25"/>
    </row>
    <row r="301" ht="15.75" customHeight="1">
      <c r="A301" s="25"/>
      <c r="B301" s="25"/>
      <c r="C301" s="25"/>
      <c r="D301" s="465"/>
      <c r="E301" s="25"/>
      <c r="F301" s="25"/>
      <c r="G301" s="25"/>
      <c r="H301" s="25"/>
      <c r="I301" s="25"/>
      <c r="J301" s="25"/>
      <c r="K301" s="25"/>
      <c r="L301" s="25"/>
      <c r="M301" s="25"/>
      <c r="N301" s="25"/>
      <c r="O301" s="25"/>
      <c r="P301" s="25"/>
      <c r="Q301" s="25"/>
      <c r="R301" s="25"/>
      <c r="S301" s="25"/>
      <c r="T301" s="25"/>
      <c r="U301" s="25"/>
      <c r="V301" s="25"/>
      <c r="W301" s="25"/>
      <c r="X301" s="25"/>
      <c r="Y301" s="25"/>
    </row>
    <row r="302" ht="15.75" customHeight="1">
      <c r="A302" s="25"/>
      <c r="B302" s="25"/>
      <c r="C302" s="25"/>
      <c r="D302" s="465"/>
      <c r="E302" s="25"/>
      <c r="F302" s="25"/>
      <c r="G302" s="25"/>
      <c r="H302" s="25"/>
      <c r="I302" s="25"/>
      <c r="J302" s="25"/>
      <c r="K302" s="25"/>
      <c r="L302" s="25"/>
      <c r="M302" s="25"/>
      <c r="N302" s="25"/>
      <c r="O302" s="25"/>
      <c r="P302" s="25"/>
      <c r="Q302" s="25"/>
      <c r="R302" s="25"/>
      <c r="S302" s="25"/>
      <c r="T302" s="25"/>
      <c r="U302" s="25"/>
      <c r="V302" s="25"/>
      <c r="W302" s="25"/>
      <c r="X302" s="25"/>
      <c r="Y302" s="25"/>
    </row>
    <row r="303" ht="15.75" customHeight="1">
      <c r="A303" s="25"/>
      <c r="B303" s="25"/>
      <c r="C303" s="25"/>
      <c r="D303" s="465"/>
      <c r="E303" s="25"/>
      <c r="F303" s="25"/>
      <c r="G303" s="25"/>
      <c r="H303" s="25"/>
      <c r="I303" s="25"/>
      <c r="J303" s="25"/>
      <c r="K303" s="25"/>
      <c r="L303" s="25"/>
      <c r="M303" s="25"/>
      <c r="N303" s="25"/>
      <c r="O303" s="25"/>
      <c r="P303" s="25"/>
      <c r="Q303" s="25"/>
      <c r="R303" s="25"/>
      <c r="S303" s="25"/>
      <c r="T303" s="25"/>
      <c r="U303" s="25"/>
      <c r="V303" s="25"/>
      <c r="W303" s="25"/>
      <c r="X303" s="25"/>
      <c r="Y303" s="25"/>
    </row>
    <row r="304" ht="15.75" customHeight="1">
      <c r="A304" s="25"/>
      <c r="B304" s="25"/>
      <c r="C304" s="25"/>
      <c r="D304" s="465"/>
      <c r="E304" s="25"/>
      <c r="F304" s="25"/>
      <c r="G304" s="25"/>
      <c r="H304" s="25"/>
      <c r="I304" s="25"/>
      <c r="J304" s="25"/>
      <c r="K304" s="25"/>
      <c r="L304" s="25"/>
      <c r="M304" s="25"/>
      <c r="N304" s="25"/>
      <c r="O304" s="25"/>
      <c r="P304" s="25"/>
      <c r="Q304" s="25"/>
      <c r="R304" s="25"/>
      <c r="S304" s="25"/>
      <c r="T304" s="25"/>
      <c r="U304" s="25"/>
      <c r="V304" s="25"/>
      <c r="W304" s="25"/>
      <c r="X304" s="25"/>
      <c r="Y304" s="25"/>
    </row>
    <row r="305" ht="15.75" customHeight="1">
      <c r="A305" s="25"/>
      <c r="B305" s="25"/>
      <c r="C305" s="25"/>
      <c r="D305" s="465"/>
      <c r="E305" s="25"/>
      <c r="F305" s="25"/>
      <c r="G305" s="25"/>
      <c r="H305" s="25"/>
      <c r="I305" s="25"/>
      <c r="J305" s="25"/>
      <c r="K305" s="25"/>
      <c r="L305" s="25"/>
      <c r="M305" s="25"/>
      <c r="N305" s="25"/>
      <c r="O305" s="25"/>
      <c r="P305" s="25"/>
      <c r="Q305" s="25"/>
      <c r="R305" s="25"/>
      <c r="S305" s="25"/>
      <c r="T305" s="25"/>
      <c r="U305" s="25"/>
      <c r="V305" s="25"/>
      <c r="W305" s="25"/>
      <c r="X305" s="25"/>
      <c r="Y305" s="25"/>
    </row>
    <row r="306" ht="15.75" customHeight="1">
      <c r="A306" s="25"/>
      <c r="B306" s="25"/>
      <c r="C306" s="25"/>
      <c r="D306" s="465"/>
      <c r="E306" s="25"/>
      <c r="F306" s="25"/>
      <c r="G306" s="25"/>
      <c r="H306" s="25"/>
      <c r="I306" s="25"/>
      <c r="J306" s="25"/>
      <c r="K306" s="25"/>
      <c r="L306" s="25"/>
      <c r="M306" s="25"/>
      <c r="N306" s="25"/>
      <c r="O306" s="25"/>
      <c r="P306" s="25"/>
      <c r="Q306" s="25"/>
      <c r="R306" s="25"/>
      <c r="S306" s="25"/>
      <c r="T306" s="25"/>
      <c r="U306" s="25"/>
      <c r="V306" s="25"/>
      <c r="W306" s="25"/>
      <c r="X306" s="25"/>
      <c r="Y306" s="25"/>
    </row>
    <row r="307" ht="15.75" customHeight="1">
      <c r="A307" s="25"/>
      <c r="B307" s="25"/>
      <c r="C307" s="25"/>
      <c r="D307" s="465"/>
      <c r="E307" s="25"/>
      <c r="F307" s="25"/>
      <c r="G307" s="25"/>
      <c r="H307" s="25"/>
      <c r="I307" s="25"/>
      <c r="J307" s="25"/>
      <c r="K307" s="25"/>
      <c r="L307" s="25"/>
      <c r="M307" s="25"/>
      <c r="N307" s="25"/>
      <c r="O307" s="25"/>
      <c r="P307" s="25"/>
      <c r="Q307" s="25"/>
      <c r="R307" s="25"/>
      <c r="S307" s="25"/>
      <c r="T307" s="25"/>
      <c r="U307" s="25"/>
      <c r="V307" s="25"/>
      <c r="W307" s="25"/>
      <c r="X307" s="25"/>
      <c r="Y307" s="25"/>
    </row>
    <row r="308" ht="15.75" customHeight="1">
      <c r="A308" s="25"/>
      <c r="B308" s="25"/>
      <c r="C308" s="25"/>
      <c r="D308" s="465"/>
      <c r="E308" s="25"/>
      <c r="F308" s="25"/>
      <c r="G308" s="25"/>
      <c r="H308" s="25"/>
      <c r="I308" s="25"/>
      <c r="J308" s="25"/>
      <c r="K308" s="25"/>
      <c r="L308" s="25"/>
      <c r="M308" s="25"/>
      <c r="N308" s="25"/>
      <c r="O308" s="25"/>
      <c r="P308" s="25"/>
      <c r="Q308" s="25"/>
      <c r="R308" s="25"/>
      <c r="S308" s="25"/>
      <c r="T308" s="25"/>
      <c r="U308" s="25"/>
      <c r="V308" s="25"/>
      <c r="W308" s="25"/>
      <c r="X308" s="25"/>
      <c r="Y308" s="25"/>
    </row>
    <row r="309" ht="15.75" customHeight="1">
      <c r="A309" s="25"/>
      <c r="B309" s="25"/>
      <c r="C309" s="25"/>
      <c r="D309" s="465"/>
      <c r="E309" s="25"/>
      <c r="F309" s="25"/>
      <c r="G309" s="25"/>
      <c r="H309" s="25"/>
      <c r="I309" s="25"/>
      <c r="J309" s="25"/>
      <c r="K309" s="25"/>
      <c r="L309" s="25"/>
      <c r="M309" s="25"/>
      <c r="N309" s="25"/>
      <c r="O309" s="25"/>
      <c r="P309" s="25"/>
      <c r="Q309" s="25"/>
      <c r="R309" s="25"/>
      <c r="S309" s="25"/>
      <c r="T309" s="25"/>
      <c r="U309" s="25"/>
      <c r="V309" s="25"/>
      <c r="W309" s="25"/>
      <c r="X309" s="25"/>
      <c r="Y309" s="25"/>
    </row>
    <row r="310" ht="15.75" customHeight="1">
      <c r="A310" s="25"/>
      <c r="B310" s="25"/>
      <c r="C310" s="25"/>
      <c r="D310" s="465"/>
      <c r="E310" s="25"/>
      <c r="F310" s="25"/>
      <c r="G310" s="25"/>
      <c r="H310" s="25"/>
      <c r="I310" s="25"/>
      <c r="J310" s="25"/>
      <c r="K310" s="25"/>
      <c r="L310" s="25"/>
      <c r="M310" s="25"/>
      <c r="N310" s="25"/>
      <c r="O310" s="25"/>
      <c r="P310" s="25"/>
      <c r="Q310" s="25"/>
      <c r="R310" s="25"/>
      <c r="S310" s="25"/>
      <c r="T310" s="25"/>
      <c r="U310" s="25"/>
      <c r="V310" s="25"/>
      <c r="W310" s="25"/>
      <c r="X310" s="25"/>
      <c r="Y310" s="25"/>
    </row>
    <row r="311" ht="15.75" customHeight="1">
      <c r="A311" s="25"/>
      <c r="B311" s="25"/>
      <c r="C311" s="25"/>
      <c r="D311" s="465"/>
      <c r="E311" s="25"/>
      <c r="F311" s="25"/>
      <c r="G311" s="25"/>
      <c r="H311" s="25"/>
      <c r="I311" s="25"/>
      <c r="J311" s="25"/>
      <c r="K311" s="25"/>
      <c r="L311" s="25"/>
      <c r="M311" s="25"/>
      <c r="N311" s="25"/>
      <c r="O311" s="25"/>
      <c r="P311" s="25"/>
      <c r="Q311" s="25"/>
      <c r="R311" s="25"/>
      <c r="S311" s="25"/>
      <c r="T311" s="25"/>
      <c r="U311" s="25"/>
      <c r="V311" s="25"/>
      <c r="W311" s="25"/>
      <c r="X311" s="25"/>
      <c r="Y311" s="25"/>
    </row>
    <row r="312" ht="15.75" customHeight="1">
      <c r="A312" s="25"/>
      <c r="B312" s="25"/>
      <c r="C312" s="25"/>
      <c r="D312" s="465"/>
      <c r="E312" s="25"/>
      <c r="F312" s="25"/>
      <c r="G312" s="25"/>
      <c r="H312" s="25"/>
      <c r="I312" s="25"/>
      <c r="J312" s="25"/>
      <c r="K312" s="25"/>
      <c r="L312" s="25"/>
      <c r="M312" s="25"/>
      <c r="N312" s="25"/>
      <c r="O312" s="25"/>
      <c r="P312" s="25"/>
      <c r="Q312" s="25"/>
      <c r="R312" s="25"/>
      <c r="S312" s="25"/>
      <c r="T312" s="25"/>
      <c r="U312" s="25"/>
      <c r="V312" s="25"/>
      <c r="W312" s="25"/>
      <c r="X312" s="25"/>
      <c r="Y312" s="25"/>
    </row>
    <row r="313" ht="15.75" customHeight="1">
      <c r="A313" s="25"/>
      <c r="B313" s="25"/>
      <c r="C313" s="25"/>
      <c r="D313" s="465"/>
      <c r="E313" s="25"/>
      <c r="F313" s="25"/>
      <c r="G313" s="25"/>
      <c r="H313" s="25"/>
      <c r="I313" s="25"/>
      <c r="J313" s="25"/>
      <c r="K313" s="25"/>
      <c r="L313" s="25"/>
      <c r="M313" s="25"/>
      <c r="N313" s="25"/>
      <c r="O313" s="25"/>
      <c r="P313" s="25"/>
      <c r="Q313" s="25"/>
      <c r="R313" s="25"/>
      <c r="S313" s="25"/>
      <c r="T313" s="25"/>
      <c r="U313" s="25"/>
      <c r="V313" s="25"/>
      <c r="W313" s="25"/>
      <c r="X313" s="25"/>
      <c r="Y313" s="25"/>
    </row>
    <row r="314" ht="15.75" customHeight="1">
      <c r="A314" s="25"/>
      <c r="B314" s="25"/>
      <c r="C314" s="25"/>
      <c r="D314" s="465"/>
      <c r="E314" s="25"/>
      <c r="F314" s="25"/>
      <c r="G314" s="25"/>
      <c r="H314" s="25"/>
      <c r="I314" s="25"/>
      <c r="J314" s="25"/>
      <c r="K314" s="25"/>
      <c r="L314" s="25"/>
      <c r="M314" s="25"/>
      <c r="N314" s="25"/>
      <c r="O314" s="25"/>
      <c r="P314" s="25"/>
      <c r="Q314" s="25"/>
      <c r="R314" s="25"/>
      <c r="S314" s="25"/>
      <c r="T314" s="25"/>
      <c r="U314" s="25"/>
      <c r="V314" s="25"/>
      <c r="W314" s="25"/>
      <c r="X314" s="25"/>
      <c r="Y314" s="25"/>
    </row>
    <row r="315" ht="15.75" customHeight="1">
      <c r="A315" s="25"/>
      <c r="B315" s="25"/>
      <c r="C315" s="25"/>
      <c r="D315" s="465"/>
      <c r="E315" s="25"/>
      <c r="F315" s="25"/>
      <c r="G315" s="25"/>
      <c r="H315" s="25"/>
      <c r="I315" s="25"/>
      <c r="J315" s="25"/>
      <c r="K315" s="25"/>
      <c r="L315" s="25"/>
      <c r="M315" s="25"/>
      <c r="N315" s="25"/>
      <c r="O315" s="25"/>
      <c r="P315" s="25"/>
      <c r="Q315" s="25"/>
      <c r="R315" s="25"/>
      <c r="S315" s="25"/>
      <c r="T315" s="25"/>
      <c r="U315" s="25"/>
      <c r="V315" s="25"/>
      <c r="W315" s="25"/>
      <c r="X315" s="25"/>
      <c r="Y315" s="25"/>
    </row>
    <row r="316" ht="15.75" customHeight="1">
      <c r="A316" s="25"/>
      <c r="B316" s="25"/>
      <c r="C316" s="25"/>
      <c r="D316" s="465"/>
      <c r="E316" s="25"/>
      <c r="F316" s="25"/>
      <c r="G316" s="25"/>
      <c r="H316" s="25"/>
      <c r="I316" s="25"/>
      <c r="J316" s="25"/>
      <c r="K316" s="25"/>
      <c r="L316" s="25"/>
      <c r="M316" s="25"/>
      <c r="N316" s="25"/>
      <c r="O316" s="25"/>
      <c r="P316" s="25"/>
      <c r="Q316" s="25"/>
      <c r="R316" s="25"/>
      <c r="S316" s="25"/>
      <c r="T316" s="25"/>
      <c r="U316" s="25"/>
      <c r="V316" s="25"/>
      <c r="W316" s="25"/>
      <c r="X316" s="25"/>
      <c r="Y316" s="25"/>
    </row>
    <row r="317" ht="15.75" customHeight="1">
      <c r="A317" s="25"/>
      <c r="B317" s="25"/>
      <c r="C317" s="25"/>
      <c r="D317" s="465"/>
      <c r="E317" s="25"/>
      <c r="F317" s="25"/>
      <c r="G317" s="25"/>
      <c r="H317" s="25"/>
      <c r="I317" s="25"/>
      <c r="J317" s="25"/>
      <c r="K317" s="25"/>
      <c r="L317" s="25"/>
      <c r="M317" s="25"/>
      <c r="N317" s="25"/>
      <c r="O317" s="25"/>
      <c r="P317" s="25"/>
      <c r="Q317" s="25"/>
      <c r="R317" s="25"/>
      <c r="S317" s="25"/>
      <c r="T317" s="25"/>
      <c r="U317" s="25"/>
      <c r="V317" s="25"/>
      <c r="W317" s="25"/>
      <c r="X317" s="25"/>
      <c r="Y317" s="25"/>
    </row>
    <row r="318" ht="15.75" customHeight="1">
      <c r="A318" s="25"/>
      <c r="B318" s="25"/>
      <c r="C318" s="25"/>
      <c r="D318" s="465"/>
      <c r="E318" s="25"/>
      <c r="F318" s="25"/>
      <c r="G318" s="25"/>
      <c r="H318" s="25"/>
      <c r="I318" s="25"/>
      <c r="J318" s="25"/>
      <c r="K318" s="25"/>
      <c r="L318" s="25"/>
      <c r="M318" s="25"/>
      <c r="N318" s="25"/>
      <c r="O318" s="25"/>
      <c r="P318" s="25"/>
      <c r="Q318" s="25"/>
      <c r="R318" s="25"/>
      <c r="S318" s="25"/>
      <c r="T318" s="25"/>
      <c r="U318" s="25"/>
      <c r="V318" s="25"/>
      <c r="W318" s="25"/>
      <c r="X318" s="25"/>
      <c r="Y318" s="25"/>
    </row>
    <row r="319" ht="15.75" customHeight="1">
      <c r="A319" s="25"/>
      <c r="B319" s="25"/>
      <c r="C319" s="25"/>
      <c r="D319" s="465"/>
      <c r="E319" s="25"/>
      <c r="F319" s="25"/>
      <c r="G319" s="25"/>
      <c r="H319" s="25"/>
      <c r="I319" s="25"/>
      <c r="J319" s="25"/>
      <c r="K319" s="25"/>
      <c r="L319" s="25"/>
      <c r="M319" s="25"/>
      <c r="N319" s="25"/>
      <c r="O319" s="25"/>
      <c r="P319" s="25"/>
      <c r="Q319" s="25"/>
      <c r="R319" s="25"/>
      <c r="S319" s="25"/>
      <c r="T319" s="25"/>
      <c r="U319" s="25"/>
      <c r="V319" s="25"/>
      <c r="W319" s="25"/>
      <c r="X319" s="25"/>
      <c r="Y319" s="25"/>
    </row>
    <row r="320" ht="15.75" customHeight="1">
      <c r="A320" s="25"/>
      <c r="B320" s="25"/>
      <c r="C320" s="25"/>
      <c r="D320" s="465"/>
      <c r="E320" s="25"/>
      <c r="F320" s="25"/>
      <c r="G320" s="25"/>
      <c r="H320" s="25"/>
      <c r="I320" s="25"/>
      <c r="J320" s="25"/>
      <c r="K320" s="25"/>
      <c r="L320" s="25"/>
      <c r="M320" s="25"/>
      <c r="N320" s="25"/>
      <c r="O320" s="25"/>
      <c r="P320" s="25"/>
      <c r="Q320" s="25"/>
      <c r="R320" s="25"/>
      <c r="S320" s="25"/>
      <c r="T320" s="25"/>
      <c r="U320" s="25"/>
      <c r="V320" s="25"/>
      <c r="W320" s="25"/>
      <c r="X320" s="25"/>
      <c r="Y320" s="25"/>
    </row>
    <row r="321" ht="15.75" customHeight="1">
      <c r="A321" s="25"/>
      <c r="B321" s="25"/>
      <c r="C321" s="25"/>
      <c r="D321" s="465"/>
      <c r="E321" s="25"/>
      <c r="F321" s="25"/>
      <c r="G321" s="25"/>
      <c r="H321" s="25"/>
      <c r="I321" s="25"/>
      <c r="J321" s="25"/>
      <c r="K321" s="25"/>
      <c r="L321" s="25"/>
      <c r="M321" s="25"/>
      <c r="N321" s="25"/>
      <c r="O321" s="25"/>
      <c r="P321" s="25"/>
      <c r="Q321" s="25"/>
      <c r="R321" s="25"/>
      <c r="S321" s="25"/>
      <c r="T321" s="25"/>
      <c r="U321" s="25"/>
      <c r="V321" s="25"/>
      <c r="W321" s="25"/>
      <c r="X321" s="25"/>
      <c r="Y321" s="25"/>
    </row>
    <row r="322" ht="15.75" customHeight="1">
      <c r="A322" s="25"/>
      <c r="B322" s="25"/>
      <c r="C322" s="25"/>
      <c r="D322" s="465"/>
      <c r="E322" s="25"/>
      <c r="F322" s="25"/>
      <c r="G322" s="25"/>
      <c r="H322" s="25"/>
      <c r="I322" s="25"/>
      <c r="J322" s="25"/>
      <c r="K322" s="25"/>
      <c r="L322" s="25"/>
      <c r="M322" s="25"/>
      <c r="N322" s="25"/>
      <c r="O322" s="25"/>
      <c r="P322" s="25"/>
      <c r="Q322" s="25"/>
      <c r="R322" s="25"/>
      <c r="S322" s="25"/>
      <c r="T322" s="25"/>
      <c r="U322" s="25"/>
      <c r="V322" s="25"/>
      <c r="W322" s="25"/>
      <c r="X322" s="25"/>
      <c r="Y322" s="25"/>
    </row>
    <row r="323" ht="15.75" customHeight="1">
      <c r="A323" s="25"/>
      <c r="B323" s="25"/>
      <c r="C323" s="25"/>
      <c r="D323" s="465"/>
      <c r="E323" s="25"/>
      <c r="F323" s="25"/>
      <c r="G323" s="25"/>
      <c r="H323" s="25"/>
      <c r="I323" s="25"/>
      <c r="J323" s="25"/>
      <c r="K323" s="25"/>
      <c r="L323" s="25"/>
      <c r="M323" s="25"/>
      <c r="N323" s="25"/>
      <c r="O323" s="25"/>
      <c r="P323" s="25"/>
      <c r="Q323" s="25"/>
      <c r="R323" s="25"/>
      <c r="S323" s="25"/>
      <c r="T323" s="25"/>
      <c r="U323" s="25"/>
      <c r="V323" s="25"/>
      <c r="W323" s="25"/>
      <c r="X323" s="25"/>
      <c r="Y323" s="25"/>
    </row>
    <row r="324" ht="15.75" customHeight="1">
      <c r="A324" s="25"/>
      <c r="B324" s="25"/>
      <c r="C324" s="25"/>
      <c r="D324" s="465"/>
      <c r="E324" s="25"/>
      <c r="F324" s="25"/>
      <c r="G324" s="25"/>
      <c r="H324" s="25"/>
      <c r="I324" s="25"/>
      <c r="J324" s="25"/>
      <c r="K324" s="25"/>
      <c r="L324" s="25"/>
      <c r="M324" s="25"/>
      <c r="N324" s="25"/>
      <c r="O324" s="25"/>
      <c r="P324" s="25"/>
      <c r="Q324" s="25"/>
      <c r="R324" s="25"/>
      <c r="S324" s="25"/>
      <c r="T324" s="25"/>
      <c r="U324" s="25"/>
      <c r="V324" s="25"/>
      <c r="W324" s="25"/>
      <c r="X324" s="25"/>
      <c r="Y324" s="25"/>
    </row>
    <row r="325" ht="15.75" customHeight="1">
      <c r="A325" s="25"/>
      <c r="B325" s="25"/>
      <c r="C325" s="25"/>
      <c r="D325" s="465"/>
      <c r="E325" s="25"/>
      <c r="F325" s="25"/>
      <c r="G325" s="25"/>
      <c r="H325" s="25"/>
      <c r="I325" s="25"/>
      <c r="J325" s="25"/>
      <c r="K325" s="25"/>
      <c r="L325" s="25"/>
      <c r="M325" s="25"/>
      <c r="N325" s="25"/>
      <c r="O325" s="25"/>
      <c r="P325" s="25"/>
      <c r="Q325" s="25"/>
      <c r="R325" s="25"/>
      <c r="S325" s="25"/>
      <c r="T325" s="25"/>
      <c r="U325" s="25"/>
      <c r="V325" s="25"/>
      <c r="W325" s="25"/>
      <c r="X325" s="25"/>
      <c r="Y325" s="25"/>
    </row>
    <row r="326" ht="15.75" customHeight="1">
      <c r="A326" s="25"/>
      <c r="B326" s="25"/>
      <c r="C326" s="25"/>
      <c r="D326" s="465"/>
      <c r="E326" s="25"/>
      <c r="F326" s="25"/>
      <c r="G326" s="25"/>
      <c r="H326" s="25"/>
      <c r="I326" s="25"/>
      <c r="J326" s="25"/>
      <c r="K326" s="25"/>
      <c r="L326" s="25"/>
      <c r="M326" s="25"/>
      <c r="N326" s="25"/>
      <c r="O326" s="25"/>
      <c r="P326" s="25"/>
      <c r="Q326" s="25"/>
      <c r="R326" s="25"/>
      <c r="S326" s="25"/>
      <c r="T326" s="25"/>
      <c r="U326" s="25"/>
      <c r="V326" s="25"/>
      <c r="W326" s="25"/>
      <c r="X326" s="25"/>
      <c r="Y326" s="25"/>
    </row>
    <row r="327" ht="15.75" customHeight="1">
      <c r="A327" s="25"/>
      <c r="B327" s="25"/>
      <c r="C327" s="25"/>
      <c r="D327" s="465"/>
      <c r="E327" s="25"/>
      <c r="F327" s="25"/>
      <c r="G327" s="25"/>
      <c r="H327" s="25"/>
      <c r="I327" s="25"/>
      <c r="J327" s="25"/>
      <c r="K327" s="25"/>
      <c r="L327" s="25"/>
      <c r="M327" s="25"/>
      <c r="N327" s="25"/>
      <c r="O327" s="25"/>
      <c r="P327" s="25"/>
      <c r="Q327" s="25"/>
      <c r="R327" s="25"/>
      <c r="S327" s="25"/>
      <c r="T327" s="25"/>
      <c r="U327" s="25"/>
      <c r="V327" s="25"/>
      <c r="W327" s="25"/>
      <c r="X327" s="25"/>
      <c r="Y327" s="25"/>
    </row>
    <row r="328" ht="15.75" customHeight="1">
      <c r="A328" s="25"/>
      <c r="B328" s="25"/>
      <c r="C328" s="25"/>
      <c r="D328" s="465"/>
      <c r="E328" s="25"/>
      <c r="F328" s="25"/>
      <c r="G328" s="25"/>
      <c r="H328" s="25"/>
      <c r="I328" s="25"/>
      <c r="J328" s="25"/>
      <c r="K328" s="25"/>
      <c r="L328" s="25"/>
      <c r="M328" s="25"/>
      <c r="N328" s="25"/>
      <c r="O328" s="25"/>
      <c r="P328" s="25"/>
      <c r="Q328" s="25"/>
      <c r="R328" s="25"/>
      <c r="S328" s="25"/>
      <c r="T328" s="25"/>
      <c r="U328" s="25"/>
      <c r="V328" s="25"/>
      <c r="W328" s="25"/>
      <c r="X328" s="25"/>
      <c r="Y328" s="25"/>
    </row>
    <row r="329" ht="15.75" customHeight="1">
      <c r="A329" s="25"/>
      <c r="B329" s="25"/>
      <c r="C329" s="25"/>
      <c r="D329" s="465"/>
      <c r="E329" s="25"/>
      <c r="F329" s="25"/>
      <c r="G329" s="25"/>
      <c r="H329" s="25"/>
      <c r="I329" s="25"/>
      <c r="J329" s="25"/>
      <c r="K329" s="25"/>
      <c r="L329" s="25"/>
      <c r="M329" s="25"/>
      <c r="N329" s="25"/>
      <c r="O329" s="25"/>
      <c r="P329" s="25"/>
      <c r="Q329" s="25"/>
      <c r="R329" s="25"/>
      <c r="S329" s="25"/>
      <c r="T329" s="25"/>
      <c r="U329" s="25"/>
      <c r="V329" s="25"/>
      <c r="W329" s="25"/>
      <c r="X329" s="25"/>
      <c r="Y329" s="25"/>
    </row>
    <row r="330" ht="15.75" customHeight="1">
      <c r="A330" s="25"/>
      <c r="B330" s="25"/>
      <c r="C330" s="25"/>
      <c r="D330" s="465"/>
      <c r="E330" s="25"/>
      <c r="F330" s="25"/>
      <c r="G330" s="25"/>
      <c r="H330" s="25"/>
      <c r="I330" s="25"/>
      <c r="J330" s="25"/>
      <c r="K330" s="25"/>
      <c r="L330" s="25"/>
      <c r="M330" s="25"/>
      <c r="N330" s="25"/>
      <c r="O330" s="25"/>
      <c r="P330" s="25"/>
      <c r="Q330" s="25"/>
      <c r="R330" s="25"/>
      <c r="S330" s="25"/>
      <c r="T330" s="25"/>
      <c r="U330" s="25"/>
      <c r="V330" s="25"/>
      <c r="W330" s="25"/>
      <c r="X330" s="25"/>
      <c r="Y330" s="25"/>
    </row>
    <row r="331" ht="15.75" customHeight="1">
      <c r="A331" s="25"/>
      <c r="B331" s="25"/>
      <c r="C331" s="25"/>
      <c r="D331" s="465"/>
      <c r="E331" s="25"/>
      <c r="F331" s="25"/>
      <c r="G331" s="25"/>
      <c r="H331" s="25"/>
      <c r="I331" s="25"/>
      <c r="J331" s="25"/>
      <c r="K331" s="25"/>
      <c r="L331" s="25"/>
      <c r="M331" s="25"/>
      <c r="N331" s="25"/>
      <c r="O331" s="25"/>
      <c r="P331" s="25"/>
      <c r="Q331" s="25"/>
      <c r="R331" s="25"/>
      <c r="S331" s="25"/>
      <c r="T331" s="25"/>
      <c r="U331" s="25"/>
      <c r="V331" s="25"/>
      <c r="W331" s="25"/>
      <c r="X331" s="25"/>
      <c r="Y331" s="25"/>
    </row>
    <row r="332" ht="15.75" customHeight="1">
      <c r="A332" s="25"/>
      <c r="B332" s="25"/>
      <c r="C332" s="25"/>
      <c r="D332" s="465"/>
      <c r="E332" s="25"/>
      <c r="F332" s="25"/>
      <c r="G332" s="25"/>
      <c r="H332" s="25"/>
      <c r="I332" s="25"/>
      <c r="J332" s="25"/>
      <c r="K332" s="25"/>
      <c r="L332" s="25"/>
      <c r="M332" s="25"/>
      <c r="N332" s="25"/>
      <c r="O332" s="25"/>
      <c r="P332" s="25"/>
      <c r="Q332" s="25"/>
      <c r="R332" s="25"/>
      <c r="S332" s="25"/>
      <c r="T332" s="25"/>
      <c r="U332" s="25"/>
      <c r="V332" s="25"/>
      <c r="W332" s="25"/>
      <c r="X332" s="25"/>
      <c r="Y332" s="25"/>
    </row>
    <row r="333" ht="15.75" customHeight="1">
      <c r="A333" s="25"/>
      <c r="B333" s="25"/>
      <c r="C333" s="25"/>
      <c r="D333" s="465"/>
      <c r="E333" s="25"/>
      <c r="F333" s="25"/>
      <c r="G333" s="25"/>
      <c r="H333" s="25"/>
      <c r="I333" s="25"/>
      <c r="J333" s="25"/>
      <c r="K333" s="25"/>
      <c r="L333" s="25"/>
      <c r="M333" s="25"/>
      <c r="N333" s="25"/>
      <c r="O333" s="25"/>
      <c r="P333" s="25"/>
      <c r="Q333" s="25"/>
      <c r="R333" s="25"/>
      <c r="S333" s="25"/>
      <c r="T333" s="25"/>
      <c r="U333" s="25"/>
      <c r="V333" s="25"/>
      <c r="W333" s="25"/>
      <c r="X333" s="25"/>
      <c r="Y333" s="25"/>
    </row>
    <row r="334" ht="15.75" customHeight="1">
      <c r="A334" s="25"/>
      <c r="B334" s="25"/>
      <c r="C334" s="25"/>
      <c r="D334" s="465"/>
      <c r="E334" s="25"/>
      <c r="F334" s="25"/>
      <c r="G334" s="25"/>
      <c r="H334" s="25"/>
      <c r="I334" s="25"/>
      <c r="J334" s="25"/>
      <c r="K334" s="25"/>
      <c r="L334" s="25"/>
      <c r="M334" s="25"/>
      <c r="N334" s="25"/>
      <c r="O334" s="25"/>
      <c r="P334" s="25"/>
      <c r="Q334" s="25"/>
      <c r="R334" s="25"/>
      <c r="S334" s="25"/>
      <c r="T334" s="25"/>
      <c r="U334" s="25"/>
      <c r="V334" s="25"/>
      <c r="W334" s="25"/>
      <c r="X334" s="25"/>
      <c r="Y334" s="25"/>
    </row>
    <row r="335" ht="15.75" customHeight="1">
      <c r="A335" s="25"/>
      <c r="B335" s="25"/>
      <c r="C335" s="25"/>
      <c r="D335" s="465"/>
      <c r="E335" s="25"/>
      <c r="F335" s="25"/>
      <c r="G335" s="25"/>
      <c r="H335" s="25"/>
      <c r="I335" s="25"/>
      <c r="J335" s="25"/>
      <c r="K335" s="25"/>
      <c r="L335" s="25"/>
      <c r="M335" s="25"/>
      <c r="N335" s="25"/>
      <c r="O335" s="25"/>
      <c r="P335" s="25"/>
      <c r="Q335" s="25"/>
      <c r="R335" s="25"/>
      <c r="S335" s="25"/>
      <c r="T335" s="25"/>
      <c r="U335" s="25"/>
      <c r="V335" s="25"/>
      <c r="W335" s="25"/>
      <c r="X335" s="25"/>
      <c r="Y335" s="25"/>
    </row>
    <row r="336" ht="15.75" customHeight="1">
      <c r="A336" s="25"/>
      <c r="B336" s="25"/>
      <c r="C336" s="25"/>
      <c r="D336" s="465"/>
      <c r="E336" s="25"/>
      <c r="F336" s="25"/>
      <c r="G336" s="25"/>
      <c r="H336" s="25"/>
      <c r="I336" s="25"/>
      <c r="J336" s="25"/>
      <c r="K336" s="25"/>
      <c r="L336" s="25"/>
      <c r="M336" s="25"/>
      <c r="N336" s="25"/>
      <c r="O336" s="25"/>
      <c r="P336" s="25"/>
      <c r="Q336" s="25"/>
      <c r="R336" s="25"/>
      <c r="S336" s="25"/>
      <c r="T336" s="25"/>
      <c r="U336" s="25"/>
      <c r="V336" s="25"/>
      <c r="W336" s="25"/>
      <c r="X336" s="25"/>
      <c r="Y336" s="25"/>
    </row>
    <row r="337" ht="15.75" customHeight="1">
      <c r="A337" s="25"/>
      <c r="B337" s="25"/>
      <c r="C337" s="25"/>
      <c r="D337" s="465"/>
      <c r="E337" s="25"/>
      <c r="F337" s="25"/>
      <c r="G337" s="25"/>
      <c r="H337" s="25"/>
      <c r="I337" s="25"/>
      <c r="J337" s="25"/>
      <c r="K337" s="25"/>
      <c r="L337" s="25"/>
      <c r="M337" s="25"/>
      <c r="N337" s="25"/>
      <c r="O337" s="25"/>
      <c r="P337" s="25"/>
      <c r="Q337" s="25"/>
      <c r="R337" s="25"/>
      <c r="S337" s="25"/>
      <c r="T337" s="25"/>
      <c r="U337" s="25"/>
      <c r="V337" s="25"/>
      <c r="W337" s="25"/>
      <c r="X337" s="25"/>
      <c r="Y337" s="25"/>
    </row>
    <row r="338" ht="15.75" customHeight="1">
      <c r="A338" s="25"/>
      <c r="B338" s="25"/>
      <c r="C338" s="25"/>
      <c r="D338" s="465"/>
      <c r="E338" s="25"/>
      <c r="F338" s="25"/>
      <c r="G338" s="25"/>
      <c r="H338" s="25"/>
      <c r="I338" s="25"/>
      <c r="J338" s="25"/>
      <c r="K338" s="25"/>
      <c r="L338" s="25"/>
      <c r="M338" s="25"/>
      <c r="N338" s="25"/>
      <c r="O338" s="25"/>
      <c r="P338" s="25"/>
      <c r="Q338" s="25"/>
      <c r="R338" s="25"/>
      <c r="S338" s="25"/>
      <c r="T338" s="25"/>
      <c r="U338" s="25"/>
      <c r="V338" s="25"/>
      <c r="W338" s="25"/>
      <c r="X338" s="25"/>
      <c r="Y338" s="25"/>
    </row>
    <row r="339" ht="15.75" customHeight="1">
      <c r="A339" s="25"/>
      <c r="B339" s="25"/>
      <c r="C339" s="25"/>
      <c r="D339" s="465"/>
      <c r="E339" s="25"/>
      <c r="F339" s="25"/>
      <c r="G339" s="25"/>
      <c r="H339" s="25"/>
      <c r="I339" s="25"/>
      <c r="J339" s="25"/>
      <c r="K339" s="25"/>
      <c r="L339" s="25"/>
      <c r="M339" s="25"/>
      <c r="N339" s="25"/>
      <c r="O339" s="25"/>
      <c r="P339" s="25"/>
      <c r="Q339" s="25"/>
      <c r="R339" s="25"/>
      <c r="S339" s="25"/>
      <c r="T339" s="25"/>
      <c r="U339" s="25"/>
      <c r="V339" s="25"/>
      <c r="W339" s="25"/>
      <c r="X339" s="25"/>
      <c r="Y339" s="25"/>
    </row>
    <row r="340" ht="15.75" customHeight="1">
      <c r="A340" s="25"/>
      <c r="B340" s="25"/>
      <c r="C340" s="25"/>
      <c r="D340" s="465"/>
      <c r="E340" s="25"/>
      <c r="F340" s="25"/>
      <c r="G340" s="25"/>
      <c r="H340" s="25"/>
      <c r="I340" s="25"/>
      <c r="J340" s="25"/>
      <c r="K340" s="25"/>
      <c r="L340" s="25"/>
      <c r="M340" s="25"/>
      <c r="N340" s="25"/>
      <c r="O340" s="25"/>
      <c r="P340" s="25"/>
      <c r="Q340" s="25"/>
      <c r="R340" s="25"/>
      <c r="S340" s="25"/>
      <c r="T340" s="25"/>
      <c r="U340" s="25"/>
      <c r="V340" s="25"/>
      <c r="W340" s="25"/>
      <c r="X340" s="25"/>
      <c r="Y340" s="25"/>
    </row>
    <row r="341" ht="15.75" customHeight="1">
      <c r="A341" s="25"/>
      <c r="B341" s="25"/>
      <c r="C341" s="25"/>
      <c r="D341" s="465"/>
      <c r="E341" s="25"/>
      <c r="F341" s="25"/>
      <c r="G341" s="25"/>
      <c r="H341" s="25"/>
      <c r="I341" s="25"/>
      <c r="J341" s="25"/>
      <c r="K341" s="25"/>
      <c r="L341" s="25"/>
      <c r="M341" s="25"/>
      <c r="N341" s="25"/>
      <c r="O341" s="25"/>
      <c r="P341" s="25"/>
      <c r="Q341" s="25"/>
      <c r="R341" s="25"/>
      <c r="S341" s="25"/>
      <c r="T341" s="25"/>
      <c r="U341" s="25"/>
      <c r="V341" s="25"/>
      <c r="W341" s="25"/>
      <c r="X341" s="25"/>
      <c r="Y341" s="25"/>
    </row>
    <row r="342" ht="15.75" customHeight="1">
      <c r="A342" s="25"/>
      <c r="B342" s="25"/>
      <c r="C342" s="25"/>
      <c r="D342" s="465"/>
      <c r="E342" s="25"/>
      <c r="F342" s="25"/>
      <c r="G342" s="25"/>
      <c r="H342" s="25"/>
      <c r="I342" s="25"/>
      <c r="J342" s="25"/>
      <c r="K342" s="25"/>
      <c r="L342" s="25"/>
      <c r="M342" s="25"/>
      <c r="N342" s="25"/>
      <c r="O342" s="25"/>
      <c r="P342" s="25"/>
      <c r="Q342" s="25"/>
      <c r="R342" s="25"/>
      <c r="S342" s="25"/>
      <c r="T342" s="25"/>
      <c r="U342" s="25"/>
      <c r="V342" s="25"/>
      <c r="W342" s="25"/>
      <c r="X342" s="25"/>
      <c r="Y342" s="25"/>
    </row>
    <row r="343" ht="15.75" customHeight="1">
      <c r="A343" s="25"/>
      <c r="B343" s="25"/>
      <c r="C343" s="25"/>
      <c r="D343" s="465"/>
      <c r="E343" s="25"/>
      <c r="F343" s="25"/>
      <c r="G343" s="25"/>
      <c r="H343" s="25"/>
      <c r="I343" s="25"/>
      <c r="J343" s="25"/>
      <c r="K343" s="25"/>
      <c r="L343" s="25"/>
      <c r="M343" s="25"/>
      <c r="N343" s="25"/>
      <c r="O343" s="25"/>
      <c r="P343" s="25"/>
      <c r="Q343" s="25"/>
      <c r="R343" s="25"/>
      <c r="S343" s="25"/>
      <c r="T343" s="25"/>
      <c r="U343" s="25"/>
      <c r="V343" s="25"/>
      <c r="W343" s="25"/>
      <c r="X343" s="25"/>
      <c r="Y343" s="25"/>
    </row>
    <row r="344" ht="15.75" customHeight="1">
      <c r="A344" s="25"/>
      <c r="B344" s="25"/>
      <c r="C344" s="25"/>
      <c r="D344" s="465"/>
      <c r="E344" s="25"/>
      <c r="F344" s="25"/>
      <c r="G344" s="25"/>
      <c r="H344" s="25"/>
      <c r="I344" s="25"/>
      <c r="J344" s="25"/>
      <c r="K344" s="25"/>
      <c r="L344" s="25"/>
      <c r="M344" s="25"/>
      <c r="N344" s="25"/>
      <c r="O344" s="25"/>
      <c r="P344" s="25"/>
      <c r="Q344" s="25"/>
      <c r="R344" s="25"/>
      <c r="S344" s="25"/>
      <c r="T344" s="25"/>
      <c r="U344" s="25"/>
      <c r="V344" s="25"/>
      <c r="W344" s="25"/>
      <c r="X344" s="25"/>
      <c r="Y344" s="25"/>
    </row>
    <row r="345" ht="15.75" customHeight="1">
      <c r="A345" s="25"/>
      <c r="B345" s="25"/>
      <c r="C345" s="25"/>
      <c r="D345" s="465"/>
      <c r="E345" s="25"/>
      <c r="F345" s="25"/>
      <c r="G345" s="25"/>
      <c r="H345" s="25"/>
      <c r="I345" s="25"/>
      <c r="J345" s="25"/>
      <c r="K345" s="25"/>
      <c r="L345" s="25"/>
      <c r="M345" s="25"/>
      <c r="N345" s="25"/>
      <c r="O345" s="25"/>
      <c r="P345" s="25"/>
      <c r="Q345" s="25"/>
      <c r="R345" s="25"/>
      <c r="S345" s="25"/>
      <c r="T345" s="25"/>
      <c r="U345" s="25"/>
      <c r="V345" s="25"/>
      <c r="W345" s="25"/>
      <c r="X345" s="25"/>
      <c r="Y345" s="25"/>
    </row>
    <row r="346" ht="15.75" customHeight="1">
      <c r="A346" s="25"/>
      <c r="B346" s="25"/>
      <c r="C346" s="25"/>
      <c r="D346" s="465"/>
      <c r="E346" s="25"/>
      <c r="F346" s="25"/>
      <c r="G346" s="25"/>
      <c r="H346" s="25"/>
      <c r="I346" s="25"/>
      <c r="J346" s="25"/>
      <c r="K346" s="25"/>
      <c r="L346" s="25"/>
      <c r="M346" s="25"/>
      <c r="N346" s="25"/>
      <c r="O346" s="25"/>
      <c r="P346" s="25"/>
      <c r="Q346" s="25"/>
      <c r="R346" s="25"/>
      <c r="S346" s="25"/>
      <c r="T346" s="25"/>
      <c r="U346" s="25"/>
      <c r="V346" s="25"/>
      <c r="W346" s="25"/>
      <c r="X346" s="25"/>
      <c r="Y346" s="25"/>
    </row>
    <row r="347" ht="15.75" customHeight="1">
      <c r="A347" s="25"/>
      <c r="B347" s="25"/>
      <c r="C347" s="25"/>
      <c r="D347" s="465"/>
      <c r="E347" s="25"/>
      <c r="F347" s="25"/>
      <c r="G347" s="25"/>
      <c r="H347" s="25"/>
      <c r="I347" s="25"/>
      <c r="J347" s="25"/>
      <c r="K347" s="25"/>
      <c r="L347" s="25"/>
      <c r="M347" s="25"/>
      <c r="N347" s="25"/>
      <c r="O347" s="25"/>
      <c r="P347" s="25"/>
      <c r="Q347" s="25"/>
      <c r="R347" s="25"/>
      <c r="S347" s="25"/>
      <c r="T347" s="25"/>
      <c r="U347" s="25"/>
      <c r="V347" s="25"/>
      <c r="W347" s="25"/>
      <c r="X347" s="25"/>
      <c r="Y347" s="25"/>
    </row>
    <row r="348" ht="15.75" customHeight="1">
      <c r="A348" s="25"/>
      <c r="B348" s="25"/>
      <c r="C348" s="25"/>
      <c r="D348" s="465"/>
      <c r="E348" s="25"/>
      <c r="F348" s="25"/>
      <c r="G348" s="25"/>
      <c r="H348" s="25"/>
      <c r="I348" s="25"/>
      <c r="J348" s="25"/>
      <c r="K348" s="25"/>
      <c r="L348" s="25"/>
      <c r="M348" s="25"/>
      <c r="N348" s="25"/>
      <c r="O348" s="25"/>
      <c r="P348" s="25"/>
      <c r="Q348" s="25"/>
      <c r="R348" s="25"/>
      <c r="S348" s="25"/>
      <c r="T348" s="25"/>
      <c r="U348" s="25"/>
      <c r="V348" s="25"/>
      <c r="W348" s="25"/>
      <c r="X348" s="25"/>
      <c r="Y348" s="25"/>
    </row>
    <row r="349" ht="15.75" customHeight="1">
      <c r="A349" s="25"/>
      <c r="B349" s="25"/>
      <c r="C349" s="25"/>
      <c r="D349" s="465"/>
      <c r="E349" s="25"/>
      <c r="F349" s="25"/>
      <c r="G349" s="25"/>
      <c r="H349" s="25"/>
      <c r="I349" s="25"/>
      <c r="J349" s="25"/>
      <c r="K349" s="25"/>
      <c r="L349" s="25"/>
      <c r="M349" s="25"/>
      <c r="N349" s="25"/>
      <c r="O349" s="25"/>
      <c r="P349" s="25"/>
      <c r="Q349" s="25"/>
      <c r="R349" s="25"/>
      <c r="S349" s="25"/>
      <c r="T349" s="25"/>
      <c r="U349" s="25"/>
      <c r="V349" s="25"/>
      <c r="W349" s="25"/>
      <c r="X349" s="25"/>
      <c r="Y349" s="25"/>
    </row>
    <row r="350" ht="15.75" customHeight="1">
      <c r="A350" s="25"/>
      <c r="B350" s="25"/>
      <c r="C350" s="25"/>
      <c r="D350" s="465"/>
      <c r="E350" s="25"/>
      <c r="F350" s="25"/>
      <c r="G350" s="25"/>
      <c r="H350" s="25"/>
      <c r="I350" s="25"/>
      <c r="J350" s="25"/>
      <c r="K350" s="25"/>
      <c r="L350" s="25"/>
      <c r="M350" s="25"/>
      <c r="N350" s="25"/>
      <c r="O350" s="25"/>
      <c r="P350" s="25"/>
      <c r="Q350" s="25"/>
      <c r="R350" s="25"/>
      <c r="S350" s="25"/>
      <c r="T350" s="25"/>
      <c r="U350" s="25"/>
      <c r="V350" s="25"/>
      <c r="W350" s="25"/>
      <c r="X350" s="25"/>
      <c r="Y350" s="25"/>
    </row>
    <row r="351" ht="15.75" customHeight="1">
      <c r="A351" s="25"/>
      <c r="B351" s="25"/>
      <c r="C351" s="25"/>
      <c r="D351" s="465"/>
      <c r="E351" s="25"/>
      <c r="F351" s="25"/>
      <c r="G351" s="25"/>
      <c r="H351" s="25"/>
      <c r="I351" s="25"/>
      <c r="J351" s="25"/>
      <c r="K351" s="25"/>
      <c r="L351" s="25"/>
      <c r="M351" s="25"/>
      <c r="N351" s="25"/>
      <c r="O351" s="25"/>
      <c r="P351" s="25"/>
      <c r="Q351" s="25"/>
      <c r="R351" s="25"/>
      <c r="S351" s="25"/>
      <c r="T351" s="25"/>
      <c r="U351" s="25"/>
      <c r="V351" s="25"/>
      <c r="W351" s="25"/>
      <c r="X351" s="25"/>
      <c r="Y351" s="25"/>
    </row>
    <row r="352" ht="15.75" customHeight="1">
      <c r="A352" s="25"/>
      <c r="B352" s="25"/>
      <c r="C352" s="25"/>
      <c r="D352" s="465"/>
      <c r="E352" s="25"/>
      <c r="F352" s="25"/>
      <c r="G352" s="25"/>
      <c r="H352" s="25"/>
      <c r="I352" s="25"/>
      <c r="J352" s="25"/>
      <c r="K352" s="25"/>
      <c r="L352" s="25"/>
      <c r="M352" s="25"/>
      <c r="N352" s="25"/>
      <c r="O352" s="25"/>
      <c r="P352" s="25"/>
      <c r="Q352" s="25"/>
      <c r="R352" s="25"/>
      <c r="S352" s="25"/>
      <c r="T352" s="25"/>
      <c r="U352" s="25"/>
      <c r="V352" s="25"/>
      <c r="W352" s="25"/>
      <c r="X352" s="25"/>
      <c r="Y352" s="25"/>
    </row>
    <row r="353" ht="15.75" customHeight="1">
      <c r="A353" s="25"/>
      <c r="B353" s="25"/>
      <c r="C353" s="25"/>
      <c r="D353" s="465"/>
      <c r="E353" s="25"/>
      <c r="F353" s="25"/>
      <c r="G353" s="25"/>
      <c r="H353" s="25"/>
      <c r="I353" s="25"/>
      <c r="J353" s="25"/>
      <c r="K353" s="25"/>
      <c r="L353" s="25"/>
      <c r="M353" s="25"/>
      <c r="N353" s="25"/>
      <c r="O353" s="25"/>
      <c r="P353" s="25"/>
      <c r="Q353" s="25"/>
      <c r="R353" s="25"/>
      <c r="S353" s="25"/>
      <c r="T353" s="25"/>
      <c r="U353" s="25"/>
      <c r="V353" s="25"/>
      <c r="W353" s="25"/>
      <c r="X353" s="25"/>
      <c r="Y353" s="25"/>
    </row>
    <row r="354" ht="15.75" customHeight="1">
      <c r="A354" s="25"/>
      <c r="B354" s="25"/>
      <c r="C354" s="25"/>
      <c r="D354" s="465"/>
      <c r="E354" s="25"/>
      <c r="F354" s="25"/>
      <c r="G354" s="25"/>
      <c r="H354" s="25"/>
      <c r="I354" s="25"/>
      <c r="J354" s="25"/>
      <c r="K354" s="25"/>
      <c r="L354" s="25"/>
      <c r="M354" s="25"/>
      <c r="N354" s="25"/>
      <c r="O354" s="25"/>
      <c r="P354" s="25"/>
      <c r="Q354" s="25"/>
      <c r="R354" s="25"/>
      <c r="S354" s="25"/>
      <c r="T354" s="25"/>
      <c r="U354" s="25"/>
      <c r="V354" s="25"/>
      <c r="W354" s="25"/>
      <c r="X354" s="25"/>
      <c r="Y354" s="25"/>
    </row>
    <row r="355" ht="15.75" customHeight="1">
      <c r="A355" s="25"/>
      <c r="B355" s="25"/>
      <c r="C355" s="25"/>
      <c r="D355" s="465"/>
      <c r="E355" s="25"/>
      <c r="F355" s="25"/>
      <c r="G355" s="25"/>
      <c r="H355" s="25"/>
      <c r="I355" s="25"/>
      <c r="J355" s="25"/>
      <c r="K355" s="25"/>
      <c r="L355" s="25"/>
      <c r="M355" s="25"/>
      <c r="N355" s="25"/>
      <c r="O355" s="25"/>
      <c r="P355" s="25"/>
      <c r="Q355" s="25"/>
      <c r="R355" s="25"/>
      <c r="S355" s="25"/>
      <c r="T355" s="25"/>
      <c r="U355" s="25"/>
      <c r="V355" s="25"/>
      <c r="W355" s="25"/>
      <c r="X355" s="25"/>
      <c r="Y355" s="25"/>
    </row>
    <row r="356" ht="15.75" customHeight="1">
      <c r="A356" s="25"/>
      <c r="B356" s="25"/>
      <c r="C356" s="25"/>
      <c r="D356" s="465"/>
      <c r="E356" s="25"/>
      <c r="F356" s="25"/>
      <c r="G356" s="25"/>
      <c r="H356" s="25"/>
      <c r="I356" s="25"/>
      <c r="J356" s="25"/>
      <c r="K356" s="25"/>
      <c r="L356" s="25"/>
      <c r="M356" s="25"/>
      <c r="N356" s="25"/>
      <c r="O356" s="25"/>
      <c r="P356" s="25"/>
      <c r="Q356" s="25"/>
      <c r="R356" s="25"/>
      <c r="S356" s="25"/>
      <c r="T356" s="25"/>
      <c r="U356" s="25"/>
      <c r="V356" s="25"/>
      <c r="W356" s="25"/>
      <c r="X356" s="25"/>
      <c r="Y356" s="25"/>
    </row>
    <row r="357" ht="15.75" customHeight="1">
      <c r="A357" s="25"/>
      <c r="B357" s="25"/>
      <c r="C357" s="25"/>
      <c r="D357" s="465"/>
      <c r="E357" s="25"/>
      <c r="F357" s="25"/>
      <c r="G357" s="25"/>
      <c r="H357" s="25"/>
      <c r="I357" s="25"/>
      <c r="J357" s="25"/>
      <c r="K357" s="25"/>
      <c r="L357" s="25"/>
      <c r="M357" s="25"/>
      <c r="N357" s="25"/>
      <c r="O357" s="25"/>
      <c r="P357" s="25"/>
      <c r="Q357" s="25"/>
      <c r="R357" s="25"/>
      <c r="S357" s="25"/>
      <c r="T357" s="25"/>
      <c r="U357" s="25"/>
      <c r="V357" s="25"/>
      <c r="W357" s="25"/>
      <c r="X357" s="25"/>
      <c r="Y357" s="25"/>
    </row>
    <row r="358" ht="15.75" customHeight="1">
      <c r="A358" s="25"/>
      <c r="B358" s="25"/>
      <c r="C358" s="25"/>
      <c r="D358" s="465"/>
      <c r="E358" s="25"/>
      <c r="F358" s="25"/>
      <c r="G358" s="25"/>
      <c r="H358" s="25"/>
      <c r="I358" s="25"/>
      <c r="J358" s="25"/>
      <c r="K358" s="25"/>
      <c r="L358" s="25"/>
      <c r="M358" s="25"/>
      <c r="N358" s="25"/>
      <c r="O358" s="25"/>
      <c r="P358" s="25"/>
      <c r="Q358" s="25"/>
      <c r="R358" s="25"/>
      <c r="S358" s="25"/>
      <c r="T358" s="25"/>
      <c r="U358" s="25"/>
      <c r="V358" s="25"/>
      <c r="W358" s="25"/>
      <c r="X358" s="25"/>
      <c r="Y358" s="25"/>
    </row>
    <row r="359" ht="15.75" customHeight="1">
      <c r="A359" s="25"/>
      <c r="B359" s="25"/>
      <c r="C359" s="25"/>
      <c r="D359" s="465"/>
      <c r="E359" s="25"/>
      <c r="F359" s="25"/>
      <c r="G359" s="25"/>
      <c r="H359" s="25"/>
      <c r="I359" s="25"/>
      <c r="J359" s="25"/>
      <c r="K359" s="25"/>
      <c r="L359" s="25"/>
      <c r="M359" s="25"/>
      <c r="N359" s="25"/>
      <c r="O359" s="25"/>
      <c r="P359" s="25"/>
      <c r="Q359" s="25"/>
      <c r="R359" s="25"/>
      <c r="S359" s="25"/>
      <c r="T359" s="25"/>
      <c r="U359" s="25"/>
      <c r="V359" s="25"/>
      <c r="W359" s="25"/>
      <c r="X359" s="25"/>
      <c r="Y359" s="25"/>
    </row>
    <row r="360" ht="15.75" customHeight="1">
      <c r="A360" s="25"/>
      <c r="B360" s="25"/>
      <c r="C360" s="25"/>
      <c r="D360" s="465"/>
      <c r="E360" s="25"/>
      <c r="F360" s="25"/>
      <c r="G360" s="25"/>
      <c r="H360" s="25"/>
      <c r="I360" s="25"/>
      <c r="J360" s="25"/>
      <c r="K360" s="25"/>
      <c r="L360" s="25"/>
      <c r="M360" s="25"/>
      <c r="N360" s="25"/>
      <c r="O360" s="25"/>
      <c r="P360" s="25"/>
      <c r="Q360" s="25"/>
      <c r="R360" s="25"/>
      <c r="S360" s="25"/>
      <c r="T360" s="25"/>
      <c r="U360" s="25"/>
      <c r="V360" s="25"/>
      <c r="W360" s="25"/>
      <c r="X360" s="25"/>
      <c r="Y360" s="25"/>
    </row>
    <row r="361" ht="15.75" customHeight="1">
      <c r="A361" s="25"/>
      <c r="B361" s="25"/>
      <c r="C361" s="25"/>
      <c r="D361" s="465"/>
      <c r="E361" s="25"/>
      <c r="F361" s="25"/>
      <c r="G361" s="25"/>
      <c r="H361" s="25"/>
      <c r="I361" s="25"/>
      <c r="J361" s="25"/>
      <c r="K361" s="25"/>
      <c r="L361" s="25"/>
      <c r="M361" s="25"/>
      <c r="N361" s="25"/>
      <c r="O361" s="25"/>
      <c r="P361" s="25"/>
      <c r="Q361" s="25"/>
      <c r="R361" s="25"/>
      <c r="S361" s="25"/>
      <c r="T361" s="25"/>
      <c r="U361" s="25"/>
      <c r="V361" s="25"/>
      <c r="W361" s="25"/>
      <c r="X361" s="25"/>
      <c r="Y361" s="25"/>
    </row>
    <row r="362" ht="15.75" customHeight="1">
      <c r="A362" s="25"/>
      <c r="B362" s="25"/>
      <c r="C362" s="25"/>
      <c r="D362" s="465"/>
      <c r="E362" s="25"/>
      <c r="F362" s="25"/>
      <c r="G362" s="25"/>
      <c r="H362" s="25"/>
      <c r="I362" s="25"/>
      <c r="J362" s="25"/>
      <c r="K362" s="25"/>
      <c r="L362" s="25"/>
      <c r="M362" s="25"/>
      <c r="N362" s="25"/>
      <c r="O362" s="25"/>
      <c r="P362" s="25"/>
      <c r="Q362" s="25"/>
      <c r="R362" s="25"/>
      <c r="S362" s="25"/>
      <c r="T362" s="25"/>
      <c r="U362" s="25"/>
      <c r="V362" s="25"/>
      <c r="W362" s="25"/>
      <c r="X362" s="25"/>
      <c r="Y362" s="25"/>
    </row>
    <row r="363" ht="15.75" customHeight="1">
      <c r="A363" s="25"/>
      <c r="B363" s="25"/>
      <c r="C363" s="25"/>
      <c r="D363" s="465"/>
      <c r="E363" s="25"/>
      <c r="F363" s="25"/>
      <c r="G363" s="25"/>
      <c r="H363" s="25"/>
      <c r="I363" s="25"/>
      <c r="J363" s="25"/>
      <c r="K363" s="25"/>
      <c r="L363" s="25"/>
      <c r="M363" s="25"/>
      <c r="N363" s="25"/>
      <c r="O363" s="25"/>
      <c r="P363" s="25"/>
      <c r="Q363" s="25"/>
      <c r="R363" s="25"/>
      <c r="S363" s="25"/>
      <c r="T363" s="25"/>
      <c r="U363" s="25"/>
      <c r="V363" s="25"/>
      <c r="W363" s="25"/>
      <c r="X363" s="25"/>
      <c r="Y363" s="25"/>
    </row>
    <row r="364" ht="15.75" customHeight="1">
      <c r="A364" s="25"/>
      <c r="B364" s="25"/>
      <c r="C364" s="25"/>
      <c r="D364" s="465"/>
      <c r="E364" s="25"/>
      <c r="F364" s="25"/>
      <c r="G364" s="25"/>
      <c r="H364" s="25"/>
      <c r="I364" s="25"/>
      <c r="J364" s="25"/>
      <c r="K364" s="25"/>
      <c r="L364" s="25"/>
      <c r="M364" s="25"/>
      <c r="N364" s="25"/>
      <c r="O364" s="25"/>
      <c r="P364" s="25"/>
      <c r="Q364" s="25"/>
      <c r="R364" s="25"/>
      <c r="S364" s="25"/>
      <c r="T364" s="25"/>
      <c r="U364" s="25"/>
      <c r="V364" s="25"/>
      <c r="W364" s="25"/>
      <c r="X364" s="25"/>
      <c r="Y364" s="25"/>
    </row>
    <row r="365" ht="15.75" customHeight="1">
      <c r="A365" s="25"/>
      <c r="B365" s="25"/>
      <c r="C365" s="25"/>
      <c r="D365" s="465"/>
      <c r="E365" s="25"/>
      <c r="F365" s="25"/>
      <c r="G365" s="25"/>
      <c r="H365" s="25"/>
      <c r="I365" s="25"/>
      <c r="J365" s="25"/>
      <c r="K365" s="25"/>
      <c r="L365" s="25"/>
      <c r="M365" s="25"/>
      <c r="N365" s="25"/>
      <c r="O365" s="25"/>
      <c r="P365" s="25"/>
      <c r="Q365" s="25"/>
      <c r="R365" s="25"/>
      <c r="S365" s="25"/>
      <c r="T365" s="25"/>
      <c r="U365" s="25"/>
      <c r="V365" s="25"/>
      <c r="W365" s="25"/>
      <c r="X365" s="25"/>
      <c r="Y365" s="25"/>
    </row>
    <row r="366" ht="15.75" customHeight="1">
      <c r="A366" s="25"/>
      <c r="B366" s="25"/>
      <c r="C366" s="25"/>
      <c r="D366" s="465"/>
      <c r="E366" s="25"/>
      <c r="F366" s="25"/>
      <c r="G366" s="25"/>
      <c r="H366" s="25"/>
      <c r="I366" s="25"/>
      <c r="J366" s="25"/>
      <c r="K366" s="25"/>
      <c r="L366" s="25"/>
      <c r="M366" s="25"/>
      <c r="N366" s="25"/>
      <c r="O366" s="25"/>
      <c r="P366" s="25"/>
      <c r="Q366" s="25"/>
      <c r="R366" s="25"/>
      <c r="S366" s="25"/>
      <c r="T366" s="25"/>
      <c r="U366" s="25"/>
      <c r="V366" s="25"/>
      <c r="W366" s="25"/>
      <c r="X366" s="25"/>
      <c r="Y366" s="25"/>
    </row>
    <row r="367" ht="15.75" customHeight="1">
      <c r="A367" s="25"/>
      <c r="B367" s="25"/>
      <c r="C367" s="25"/>
      <c r="D367" s="465"/>
      <c r="E367" s="25"/>
      <c r="F367" s="25"/>
      <c r="G367" s="25"/>
      <c r="H367" s="25"/>
      <c r="I367" s="25"/>
      <c r="J367" s="25"/>
      <c r="K367" s="25"/>
      <c r="L367" s="25"/>
      <c r="M367" s="25"/>
      <c r="N367" s="25"/>
      <c r="O367" s="25"/>
      <c r="P367" s="25"/>
      <c r="Q367" s="25"/>
      <c r="R367" s="25"/>
      <c r="S367" s="25"/>
      <c r="T367" s="25"/>
      <c r="U367" s="25"/>
      <c r="V367" s="25"/>
      <c r="W367" s="25"/>
      <c r="X367" s="25"/>
      <c r="Y367" s="25"/>
    </row>
    <row r="368" ht="15.75" customHeight="1">
      <c r="A368" s="25"/>
      <c r="B368" s="25"/>
      <c r="C368" s="25"/>
      <c r="D368" s="465"/>
      <c r="E368" s="25"/>
      <c r="F368" s="25"/>
      <c r="G368" s="25"/>
      <c r="H368" s="25"/>
      <c r="I368" s="25"/>
      <c r="J368" s="25"/>
      <c r="K368" s="25"/>
      <c r="L368" s="25"/>
      <c r="M368" s="25"/>
      <c r="N368" s="25"/>
      <c r="O368" s="25"/>
      <c r="P368" s="25"/>
      <c r="Q368" s="25"/>
      <c r="R368" s="25"/>
      <c r="S368" s="25"/>
      <c r="T368" s="25"/>
      <c r="U368" s="25"/>
      <c r="V368" s="25"/>
      <c r="W368" s="25"/>
      <c r="X368" s="25"/>
      <c r="Y368" s="25"/>
    </row>
    <row r="369" ht="15.75" customHeight="1">
      <c r="A369" s="25"/>
      <c r="B369" s="25"/>
      <c r="C369" s="25"/>
      <c r="D369" s="465"/>
      <c r="E369" s="25"/>
      <c r="F369" s="25"/>
      <c r="G369" s="25"/>
      <c r="H369" s="25"/>
      <c r="I369" s="25"/>
      <c r="J369" s="25"/>
      <c r="K369" s="25"/>
      <c r="L369" s="25"/>
      <c r="M369" s="25"/>
      <c r="N369" s="25"/>
      <c r="O369" s="25"/>
      <c r="P369" s="25"/>
      <c r="Q369" s="25"/>
      <c r="R369" s="25"/>
      <c r="S369" s="25"/>
      <c r="T369" s="25"/>
      <c r="U369" s="25"/>
      <c r="V369" s="25"/>
      <c r="W369" s="25"/>
      <c r="X369" s="25"/>
      <c r="Y369" s="25"/>
    </row>
    <row r="370" ht="15.75" customHeight="1">
      <c r="A370" s="25"/>
      <c r="B370" s="25"/>
      <c r="C370" s="25"/>
      <c r="D370" s="465"/>
      <c r="E370" s="25"/>
      <c r="F370" s="25"/>
      <c r="G370" s="25"/>
      <c r="H370" s="25"/>
      <c r="I370" s="25"/>
      <c r="J370" s="25"/>
      <c r="K370" s="25"/>
      <c r="L370" s="25"/>
      <c r="M370" s="25"/>
      <c r="N370" s="25"/>
      <c r="O370" s="25"/>
      <c r="P370" s="25"/>
      <c r="Q370" s="25"/>
      <c r="R370" s="25"/>
      <c r="S370" s="25"/>
      <c r="T370" s="25"/>
      <c r="U370" s="25"/>
      <c r="V370" s="25"/>
      <c r="W370" s="25"/>
      <c r="X370" s="25"/>
      <c r="Y370" s="25"/>
    </row>
    <row r="371" ht="15.75" customHeight="1">
      <c r="A371" s="25"/>
      <c r="B371" s="25"/>
      <c r="C371" s="25"/>
      <c r="D371" s="465"/>
      <c r="E371" s="25"/>
      <c r="F371" s="25"/>
      <c r="G371" s="25"/>
      <c r="H371" s="25"/>
      <c r="I371" s="25"/>
      <c r="J371" s="25"/>
      <c r="K371" s="25"/>
      <c r="L371" s="25"/>
      <c r="M371" s="25"/>
      <c r="N371" s="25"/>
      <c r="O371" s="25"/>
      <c r="P371" s="25"/>
      <c r="Q371" s="25"/>
      <c r="R371" s="25"/>
      <c r="S371" s="25"/>
      <c r="T371" s="25"/>
      <c r="U371" s="25"/>
      <c r="V371" s="25"/>
      <c r="W371" s="25"/>
      <c r="X371" s="25"/>
      <c r="Y371" s="25"/>
    </row>
    <row r="372" ht="15.75" customHeight="1">
      <c r="A372" s="25"/>
      <c r="B372" s="25"/>
      <c r="C372" s="25"/>
      <c r="D372" s="465"/>
      <c r="E372" s="25"/>
      <c r="F372" s="25"/>
      <c r="G372" s="25"/>
      <c r="H372" s="25"/>
      <c r="I372" s="25"/>
      <c r="J372" s="25"/>
      <c r="K372" s="25"/>
      <c r="L372" s="25"/>
      <c r="M372" s="25"/>
      <c r="N372" s="25"/>
      <c r="O372" s="25"/>
      <c r="P372" s="25"/>
      <c r="Q372" s="25"/>
      <c r="R372" s="25"/>
      <c r="S372" s="25"/>
      <c r="T372" s="25"/>
      <c r="U372" s="25"/>
      <c r="V372" s="25"/>
      <c r="W372" s="25"/>
      <c r="X372" s="25"/>
      <c r="Y372" s="25"/>
    </row>
    <row r="373" ht="15.75" customHeight="1">
      <c r="A373" s="25"/>
      <c r="B373" s="25"/>
      <c r="C373" s="25"/>
      <c r="D373" s="465"/>
      <c r="E373" s="25"/>
      <c r="F373" s="25"/>
      <c r="G373" s="25"/>
      <c r="H373" s="25"/>
      <c r="I373" s="25"/>
      <c r="J373" s="25"/>
      <c r="K373" s="25"/>
      <c r="L373" s="25"/>
      <c r="M373" s="25"/>
      <c r="N373" s="25"/>
      <c r="O373" s="25"/>
      <c r="P373" s="25"/>
      <c r="Q373" s="25"/>
      <c r="R373" s="25"/>
      <c r="S373" s="25"/>
      <c r="T373" s="25"/>
      <c r="U373" s="25"/>
      <c r="V373" s="25"/>
      <c r="W373" s="25"/>
      <c r="X373" s="25"/>
      <c r="Y373" s="25"/>
    </row>
    <row r="374" ht="15.75" customHeight="1">
      <c r="A374" s="25"/>
      <c r="B374" s="25"/>
      <c r="C374" s="25"/>
      <c r="D374" s="465"/>
      <c r="E374" s="25"/>
      <c r="F374" s="25"/>
      <c r="G374" s="25"/>
      <c r="H374" s="25"/>
      <c r="I374" s="25"/>
      <c r="J374" s="25"/>
      <c r="K374" s="25"/>
      <c r="L374" s="25"/>
      <c r="M374" s="25"/>
      <c r="N374" s="25"/>
      <c r="O374" s="25"/>
      <c r="P374" s="25"/>
      <c r="Q374" s="25"/>
      <c r="R374" s="25"/>
      <c r="S374" s="25"/>
      <c r="T374" s="25"/>
      <c r="U374" s="25"/>
      <c r="V374" s="25"/>
      <c r="W374" s="25"/>
      <c r="X374" s="25"/>
      <c r="Y374" s="25"/>
    </row>
    <row r="375" ht="15.75" customHeight="1">
      <c r="A375" s="25"/>
      <c r="B375" s="25"/>
      <c r="C375" s="25"/>
      <c r="D375" s="465"/>
      <c r="E375" s="25"/>
      <c r="F375" s="25"/>
      <c r="G375" s="25"/>
      <c r="H375" s="25"/>
      <c r="I375" s="25"/>
      <c r="J375" s="25"/>
      <c r="K375" s="25"/>
      <c r="L375" s="25"/>
      <c r="M375" s="25"/>
      <c r="N375" s="25"/>
      <c r="O375" s="25"/>
      <c r="P375" s="25"/>
      <c r="Q375" s="25"/>
      <c r="R375" s="25"/>
      <c r="S375" s="25"/>
      <c r="T375" s="25"/>
      <c r="U375" s="25"/>
      <c r="V375" s="25"/>
      <c r="W375" s="25"/>
      <c r="X375" s="25"/>
      <c r="Y375" s="25"/>
    </row>
    <row r="376" ht="15.75" customHeight="1">
      <c r="A376" s="25"/>
      <c r="B376" s="25"/>
      <c r="C376" s="25"/>
      <c r="D376" s="465"/>
      <c r="E376" s="25"/>
      <c r="F376" s="25"/>
      <c r="G376" s="25"/>
      <c r="H376" s="25"/>
      <c r="I376" s="25"/>
      <c r="J376" s="25"/>
      <c r="K376" s="25"/>
      <c r="L376" s="25"/>
      <c r="M376" s="25"/>
      <c r="N376" s="25"/>
      <c r="O376" s="25"/>
      <c r="P376" s="25"/>
      <c r="Q376" s="25"/>
      <c r="R376" s="25"/>
      <c r="S376" s="25"/>
      <c r="T376" s="25"/>
      <c r="U376" s="25"/>
      <c r="V376" s="25"/>
      <c r="W376" s="25"/>
      <c r="X376" s="25"/>
      <c r="Y376" s="25"/>
    </row>
    <row r="377" ht="15.75" customHeight="1">
      <c r="A377" s="25"/>
      <c r="B377" s="25"/>
      <c r="C377" s="25"/>
      <c r="D377" s="465"/>
      <c r="E377" s="25"/>
      <c r="F377" s="25"/>
      <c r="G377" s="25"/>
      <c r="H377" s="25"/>
      <c r="I377" s="25"/>
      <c r="J377" s="25"/>
      <c r="K377" s="25"/>
      <c r="L377" s="25"/>
      <c r="M377" s="25"/>
      <c r="N377" s="25"/>
      <c r="O377" s="25"/>
      <c r="P377" s="25"/>
      <c r="Q377" s="25"/>
      <c r="R377" s="25"/>
      <c r="S377" s="25"/>
      <c r="T377" s="25"/>
      <c r="U377" s="25"/>
      <c r="V377" s="25"/>
      <c r="W377" s="25"/>
      <c r="X377" s="25"/>
      <c r="Y377" s="25"/>
    </row>
    <row r="378" ht="15.75" customHeight="1">
      <c r="A378" s="25"/>
      <c r="B378" s="25"/>
      <c r="C378" s="25"/>
      <c r="D378" s="465"/>
      <c r="E378" s="25"/>
      <c r="F378" s="25"/>
      <c r="G378" s="25"/>
      <c r="H378" s="25"/>
      <c r="I378" s="25"/>
      <c r="J378" s="25"/>
      <c r="K378" s="25"/>
      <c r="L378" s="25"/>
      <c r="M378" s="25"/>
      <c r="N378" s="25"/>
      <c r="O378" s="25"/>
      <c r="P378" s="25"/>
      <c r="Q378" s="25"/>
      <c r="R378" s="25"/>
      <c r="S378" s="25"/>
      <c r="T378" s="25"/>
      <c r="U378" s="25"/>
      <c r="V378" s="25"/>
      <c r="W378" s="25"/>
      <c r="X378" s="25"/>
      <c r="Y378" s="25"/>
    </row>
    <row r="379" ht="15.75" customHeight="1">
      <c r="A379" s="25"/>
      <c r="B379" s="25"/>
      <c r="C379" s="25"/>
      <c r="D379" s="465"/>
      <c r="E379" s="25"/>
      <c r="F379" s="25"/>
      <c r="G379" s="25"/>
      <c r="H379" s="25"/>
      <c r="I379" s="25"/>
      <c r="J379" s="25"/>
      <c r="K379" s="25"/>
      <c r="L379" s="25"/>
      <c r="M379" s="25"/>
      <c r="N379" s="25"/>
      <c r="O379" s="25"/>
      <c r="P379" s="25"/>
      <c r="Q379" s="25"/>
      <c r="R379" s="25"/>
      <c r="S379" s="25"/>
      <c r="T379" s="25"/>
      <c r="U379" s="25"/>
      <c r="V379" s="25"/>
      <c r="W379" s="25"/>
      <c r="X379" s="25"/>
      <c r="Y379" s="25"/>
    </row>
    <row r="380" ht="15.75" customHeight="1">
      <c r="A380" s="25"/>
      <c r="B380" s="25"/>
      <c r="C380" s="25"/>
      <c r="D380" s="465"/>
      <c r="E380" s="25"/>
      <c r="F380" s="25"/>
      <c r="G380" s="25"/>
      <c r="H380" s="25"/>
      <c r="I380" s="25"/>
      <c r="J380" s="25"/>
      <c r="K380" s="25"/>
      <c r="L380" s="25"/>
      <c r="M380" s="25"/>
      <c r="N380" s="25"/>
      <c r="O380" s="25"/>
      <c r="P380" s="25"/>
      <c r="Q380" s="25"/>
      <c r="R380" s="25"/>
      <c r="S380" s="25"/>
      <c r="T380" s="25"/>
      <c r="U380" s="25"/>
      <c r="V380" s="25"/>
      <c r="W380" s="25"/>
      <c r="X380" s="25"/>
      <c r="Y380" s="25"/>
    </row>
    <row r="381" ht="15.75" customHeight="1">
      <c r="A381" s="25"/>
      <c r="B381" s="25"/>
      <c r="C381" s="25"/>
      <c r="D381" s="465"/>
      <c r="E381" s="25"/>
      <c r="F381" s="25"/>
      <c r="G381" s="25"/>
      <c r="H381" s="25"/>
      <c r="I381" s="25"/>
      <c r="J381" s="25"/>
      <c r="K381" s="25"/>
      <c r="L381" s="25"/>
      <c r="M381" s="25"/>
      <c r="N381" s="25"/>
      <c r="O381" s="25"/>
      <c r="P381" s="25"/>
      <c r="Q381" s="25"/>
      <c r="R381" s="25"/>
      <c r="S381" s="25"/>
      <c r="T381" s="25"/>
      <c r="U381" s="25"/>
      <c r="V381" s="25"/>
      <c r="W381" s="25"/>
      <c r="X381" s="25"/>
      <c r="Y381" s="25"/>
    </row>
    <row r="382" ht="15.75" customHeight="1">
      <c r="A382" s="25"/>
      <c r="B382" s="25"/>
      <c r="C382" s="25"/>
      <c r="D382" s="465"/>
      <c r="E382" s="25"/>
      <c r="F382" s="25"/>
      <c r="G382" s="25"/>
      <c r="H382" s="25"/>
      <c r="I382" s="25"/>
      <c r="J382" s="25"/>
      <c r="K382" s="25"/>
      <c r="L382" s="25"/>
      <c r="M382" s="25"/>
      <c r="N382" s="25"/>
      <c r="O382" s="25"/>
      <c r="P382" s="25"/>
      <c r="Q382" s="25"/>
      <c r="R382" s="25"/>
      <c r="S382" s="25"/>
      <c r="T382" s="25"/>
      <c r="U382" s="25"/>
      <c r="V382" s="25"/>
      <c r="W382" s="25"/>
      <c r="X382" s="25"/>
      <c r="Y382" s="25"/>
    </row>
    <row r="383" ht="15.75" customHeight="1">
      <c r="A383" s="25"/>
      <c r="B383" s="25"/>
      <c r="C383" s="25"/>
      <c r="D383" s="465"/>
      <c r="E383" s="25"/>
      <c r="F383" s="25"/>
      <c r="G383" s="25"/>
      <c r="H383" s="25"/>
      <c r="I383" s="25"/>
      <c r="J383" s="25"/>
      <c r="K383" s="25"/>
      <c r="L383" s="25"/>
      <c r="M383" s="25"/>
      <c r="N383" s="25"/>
      <c r="O383" s="25"/>
      <c r="P383" s="25"/>
      <c r="Q383" s="25"/>
      <c r="R383" s="25"/>
      <c r="S383" s="25"/>
      <c r="T383" s="25"/>
      <c r="U383" s="25"/>
      <c r="V383" s="25"/>
      <c r="W383" s="25"/>
      <c r="X383" s="25"/>
      <c r="Y383" s="25"/>
    </row>
    <row r="384" ht="15.75" customHeight="1">
      <c r="A384" s="25"/>
      <c r="B384" s="25"/>
      <c r="C384" s="25"/>
      <c r="D384" s="465"/>
      <c r="E384" s="25"/>
      <c r="F384" s="25"/>
      <c r="G384" s="25"/>
      <c r="H384" s="25"/>
      <c r="I384" s="25"/>
      <c r="J384" s="25"/>
      <c r="K384" s="25"/>
      <c r="L384" s="25"/>
      <c r="M384" s="25"/>
      <c r="N384" s="25"/>
      <c r="O384" s="25"/>
      <c r="P384" s="25"/>
      <c r="Q384" s="25"/>
      <c r="R384" s="25"/>
      <c r="S384" s="25"/>
      <c r="T384" s="25"/>
      <c r="U384" s="25"/>
      <c r="V384" s="25"/>
      <c r="W384" s="25"/>
      <c r="X384" s="25"/>
      <c r="Y384" s="25"/>
    </row>
    <row r="385" ht="15.75" customHeight="1">
      <c r="A385" s="25"/>
      <c r="B385" s="25"/>
      <c r="C385" s="25"/>
      <c r="D385" s="465"/>
      <c r="E385" s="25"/>
      <c r="F385" s="25"/>
      <c r="G385" s="25"/>
      <c r="H385" s="25"/>
      <c r="I385" s="25"/>
      <c r="J385" s="25"/>
      <c r="K385" s="25"/>
      <c r="L385" s="25"/>
      <c r="M385" s="25"/>
      <c r="N385" s="25"/>
      <c r="O385" s="25"/>
      <c r="P385" s="25"/>
      <c r="Q385" s="25"/>
      <c r="R385" s="25"/>
      <c r="S385" s="25"/>
      <c r="T385" s="25"/>
      <c r="U385" s="25"/>
      <c r="V385" s="25"/>
      <c r="W385" s="25"/>
      <c r="X385" s="25"/>
      <c r="Y385" s="25"/>
    </row>
    <row r="386" ht="15.75" customHeight="1">
      <c r="A386" s="25"/>
      <c r="B386" s="25"/>
      <c r="C386" s="25"/>
      <c r="D386" s="465"/>
      <c r="E386" s="25"/>
      <c r="F386" s="25"/>
      <c r="G386" s="25"/>
      <c r="H386" s="25"/>
      <c r="I386" s="25"/>
      <c r="J386" s="25"/>
      <c r="K386" s="25"/>
      <c r="L386" s="25"/>
      <c r="M386" s="25"/>
      <c r="N386" s="25"/>
      <c r="O386" s="25"/>
      <c r="P386" s="25"/>
      <c r="Q386" s="25"/>
      <c r="R386" s="25"/>
      <c r="S386" s="25"/>
      <c r="T386" s="25"/>
      <c r="U386" s="25"/>
      <c r="V386" s="25"/>
      <c r="W386" s="25"/>
      <c r="X386" s="25"/>
      <c r="Y386" s="25"/>
    </row>
    <row r="387" ht="15.75" customHeight="1">
      <c r="A387" s="25"/>
      <c r="B387" s="25"/>
      <c r="C387" s="25"/>
      <c r="D387" s="465"/>
      <c r="E387" s="25"/>
      <c r="F387" s="25"/>
      <c r="G387" s="25"/>
      <c r="H387" s="25"/>
      <c r="I387" s="25"/>
      <c r="J387" s="25"/>
      <c r="K387" s="25"/>
      <c r="L387" s="25"/>
      <c r="M387" s="25"/>
      <c r="N387" s="25"/>
      <c r="O387" s="25"/>
      <c r="P387" s="25"/>
      <c r="Q387" s="25"/>
      <c r="R387" s="25"/>
      <c r="S387" s="25"/>
      <c r="T387" s="25"/>
      <c r="U387" s="25"/>
      <c r="V387" s="25"/>
      <c r="W387" s="25"/>
      <c r="X387" s="25"/>
      <c r="Y387" s="25"/>
    </row>
    <row r="388" ht="15.75" customHeight="1">
      <c r="A388" s="25"/>
      <c r="B388" s="25"/>
      <c r="C388" s="25"/>
      <c r="D388" s="465"/>
      <c r="E388" s="25"/>
      <c r="F388" s="25"/>
      <c r="G388" s="25"/>
      <c r="H388" s="25"/>
      <c r="I388" s="25"/>
      <c r="J388" s="25"/>
      <c r="K388" s="25"/>
      <c r="L388" s="25"/>
      <c r="M388" s="25"/>
      <c r="N388" s="25"/>
      <c r="O388" s="25"/>
      <c r="P388" s="25"/>
      <c r="Q388" s="25"/>
      <c r="R388" s="25"/>
      <c r="S388" s="25"/>
      <c r="T388" s="25"/>
      <c r="U388" s="25"/>
      <c r="V388" s="25"/>
      <c r="W388" s="25"/>
      <c r="X388" s="25"/>
      <c r="Y388" s="25"/>
    </row>
    <row r="389" ht="15.75" customHeight="1">
      <c r="A389" s="25"/>
      <c r="B389" s="25"/>
      <c r="C389" s="25"/>
      <c r="D389" s="465"/>
      <c r="E389" s="25"/>
      <c r="F389" s="25"/>
      <c r="G389" s="25"/>
      <c r="H389" s="25"/>
      <c r="I389" s="25"/>
      <c r="J389" s="25"/>
      <c r="K389" s="25"/>
      <c r="L389" s="25"/>
      <c r="M389" s="25"/>
      <c r="N389" s="25"/>
      <c r="O389" s="25"/>
      <c r="P389" s="25"/>
      <c r="Q389" s="25"/>
      <c r="R389" s="25"/>
      <c r="S389" s="25"/>
      <c r="T389" s="25"/>
      <c r="U389" s="25"/>
      <c r="V389" s="25"/>
      <c r="W389" s="25"/>
      <c r="X389" s="25"/>
      <c r="Y389" s="25"/>
    </row>
    <row r="390" ht="15.75" customHeight="1">
      <c r="A390" s="25"/>
      <c r="B390" s="25"/>
      <c r="C390" s="25"/>
      <c r="D390" s="465"/>
      <c r="E390" s="25"/>
      <c r="F390" s="25"/>
      <c r="G390" s="25"/>
      <c r="H390" s="25"/>
      <c r="I390" s="25"/>
      <c r="J390" s="25"/>
      <c r="K390" s="25"/>
      <c r="L390" s="25"/>
      <c r="M390" s="25"/>
      <c r="N390" s="25"/>
      <c r="O390" s="25"/>
      <c r="P390" s="25"/>
      <c r="Q390" s="25"/>
      <c r="R390" s="25"/>
      <c r="S390" s="25"/>
      <c r="T390" s="25"/>
      <c r="U390" s="25"/>
      <c r="V390" s="25"/>
      <c r="W390" s="25"/>
      <c r="X390" s="25"/>
      <c r="Y390" s="25"/>
    </row>
    <row r="391" ht="15.75" customHeight="1">
      <c r="A391" s="25"/>
      <c r="B391" s="25"/>
      <c r="C391" s="25"/>
      <c r="D391" s="465"/>
      <c r="E391" s="25"/>
      <c r="F391" s="25"/>
      <c r="G391" s="25"/>
      <c r="H391" s="25"/>
      <c r="I391" s="25"/>
      <c r="J391" s="25"/>
      <c r="K391" s="25"/>
      <c r="L391" s="25"/>
      <c r="M391" s="25"/>
      <c r="N391" s="25"/>
      <c r="O391" s="25"/>
      <c r="P391" s="25"/>
      <c r="Q391" s="25"/>
      <c r="R391" s="25"/>
      <c r="S391" s="25"/>
      <c r="T391" s="25"/>
      <c r="U391" s="25"/>
      <c r="V391" s="25"/>
      <c r="W391" s="25"/>
      <c r="X391" s="25"/>
      <c r="Y391" s="25"/>
    </row>
    <row r="392" ht="15.75" customHeight="1">
      <c r="A392" s="25"/>
      <c r="B392" s="25"/>
      <c r="C392" s="25"/>
      <c r="D392" s="465"/>
      <c r="E392" s="25"/>
      <c r="F392" s="25"/>
      <c r="G392" s="25"/>
      <c r="H392" s="25"/>
      <c r="I392" s="25"/>
      <c r="J392" s="25"/>
      <c r="K392" s="25"/>
      <c r="L392" s="25"/>
      <c r="M392" s="25"/>
      <c r="N392" s="25"/>
      <c r="O392" s="25"/>
      <c r="P392" s="25"/>
      <c r="Q392" s="25"/>
      <c r="R392" s="25"/>
      <c r="S392" s="25"/>
      <c r="T392" s="25"/>
      <c r="U392" s="25"/>
      <c r="V392" s="25"/>
      <c r="W392" s="25"/>
      <c r="X392" s="25"/>
      <c r="Y392" s="25"/>
    </row>
    <row r="393" ht="15.75" customHeight="1">
      <c r="A393" s="25"/>
      <c r="B393" s="25"/>
      <c r="C393" s="25"/>
      <c r="D393" s="465"/>
      <c r="E393" s="25"/>
      <c r="F393" s="25"/>
      <c r="G393" s="25"/>
      <c r="H393" s="25"/>
      <c r="I393" s="25"/>
      <c r="J393" s="25"/>
      <c r="K393" s="25"/>
      <c r="L393" s="25"/>
      <c r="M393" s="25"/>
      <c r="N393" s="25"/>
      <c r="O393" s="25"/>
      <c r="P393" s="25"/>
      <c r="Q393" s="25"/>
      <c r="R393" s="25"/>
      <c r="S393" s="25"/>
      <c r="T393" s="25"/>
      <c r="U393" s="25"/>
      <c r="V393" s="25"/>
      <c r="W393" s="25"/>
      <c r="X393" s="25"/>
      <c r="Y393" s="25"/>
    </row>
    <row r="394" ht="15.75" customHeight="1">
      <c r="A394" s="25"/>
      <c r="B394" s="25"/>
      <c r="C394" s="25"/>
      <c r="D394" s="465"/>
      <c r="E394" s="25"/>
      <c r="F394" s="25"/>
      <c r="G394" s="25"/>
      <c r="H394" s="25"/>
      <c r="I394" s="25"/>
      <c r="J394" s="25"/>
      <c r="K394" s="25"/>
      <c r="L394" s="25"/>
      <c r="M394" s="25"/>
      <c r="N394" s="25"/>
      <c r="O394" s="25"/>
      <c r="P394" s="25"/>
      <c r="Q394" s="25"/>
      <c r="R394" s="25"/>
      <c r="S394" s="25"/>
      <c r="T394" s="25"/>
      <c r="U394" s="25"/>
      <c r="V394" s="25"/>
      <c r="W394" s="25"/>
      <c r="X394" s="25"/>
      <c r="Y394" s="25"/>
    </row>
    <row r="395" ht="15.75" customHeight="1">
      <c r="A395" s="25"/>
      <c r="B395" s="25"/>
      <c r="C395" s="25"/>
      <c r="D395" s="465"/>
      <c r="E395" s="25"/>
      <c r="F395" s="25"/>
      <c r="G395" s="25"/>
      <c r="H395" s="25"/>
      <c r="I395" s="25"/>
      <c r="J395" s="25"/>
      <c r="K395" s="25"/>
      <c r="L395" s="25"/>
      <c r="M395" s="25"/>
      <c r="N395" s="25"/>
      <c r="O395" s="25"/>
      <c r="P395" s="25"/>
      <c r="Q395" s="25"/>
      <c r="R395" s="25"/>
      <c r="S395" s="25"/>
      <c r="T395" s="25"/>
      <c r="U395" s="25"/>
      <c r="V395" s="25"/>
      <c r="W395" s="25"/>
      <c r="X395" s="25"/>
      <c r="Y395" s="25"/>
    </row>
    <row r="396" ht="15.75" customHeight="1">
      <c r="A396" s="25"/>
      <c r="B396" s="25"/>
      <c r="C396" s="25"/>
      <c r="D396" s="465"/>
      <c r="E396" s="25"/>
      <c r="F396" s="25"/>
      <c r="G396" s="25"/>
      <c r="H396" s="25"/>
      <c r="I396" s="25"/>
      <c r="J396" s="25"/>
      <c r="K396" s="25"/>
      <c r="L396" s="25"/>
      <c r="M396" s="25"/>
      <c r="N396" s="25"/>
      <c r="O396" s="25"/>
      <c r="P396" s="25"/>
      <c r="Q396" s="25"/>
      <c r="R396" s="25"/>
      <c r="S396" s="25"/>
      <c r="T396" s="25"/>
      <c r="U396" s="25"/>
      <c r="V396" s="25"/>
      <c r="W396" s="25"/>
      <c r="X396" s="25"/>
      <c r="Y396" s="25"/>
    </row>
    <row r="397" ht="15.75" customHeight="1">
      <c r="A397" s="25"/>
      <c r="B397" s="25"/>
      <c r="C397" s="25"/>
      <c r="D397" s="465"/>
      <c r="E397" s="25"/>
      <c r="F397" s="25"/>
      <c r="G397" s="25"/>
      <c r="H397" s="25"/>
      <c r="I397" s="25"/>
      <c r="J397" s="25"/>
      <c r="K397" s="25"/>
      <c r="L397" s="25"/>
      <c r="M397" s="25"/>
      <c r="N397" s="25"/>
      <c r="O397" s="25"/>
      <c r="P397" s="25"/>
      <c r="Q397" s="25"/>
      <c r="R397" s="25"/>
      <c r="S397" s="25"/>
      <c r="T397" s="25"/>
      <c r="U397" s="25"/>
      <c r="V397" s="25"/>
      <c r="W397" s="25"/>
      <c r="X397" s="25"/>
      <c r="Y397" s="25"/>
    </row>
    <row r="398" ht="15.75" customHeight="1">
      <c r="A398" s="25"/>
      <c r="B398" s="25"/>
      <c r="C398" s="25"/>
      <c r="D398" s="465"/>
      <c r="E398" s="25"/>
      <c r="F398" s="25"/>
      <c r="G398" s="25"/>
      <c r="H398" s="25"/>
      <c r="I398" s="25"/>
      <c r="J398" s="25"/>
      <c r="K398" s="25"/>
      <c r="L398" s="25"/>
      <c r="M398" s="25"/>
      <c r="N398" s="25"/>
      <c r="O398" s="25"/>
      <c r="P398" s="25"/>
      <c r="Q398" s="25"/>
      <c r="R398" s="25"/>
      <c r="S398" s="25"/>
      <c r="T398" s="25"/>
      <c r="U398" s="25"/>
      <c r="V398" s="25"/>
      <c r="W398" s="25"/>
      <c r="X398" s="25"/>
      <c r="Y398" s="25"/>
    </row>
    <row r="399" ht="15.75" customHeight="1">
      <c r="A399" s="25"/>
      <c r="B399" s="25"/>
      <c r="C399" s="25"/>
      <c r="D399" s="465"/>
      <c r="E399" s="25"/>
      <c r="F399" s="25"/>
      <c r="G399" s="25"/>
      <c r="H399" s="25"/>
      <c r="I399" s="25"/>
      <c r="J399" s="25"/>
      <c r="K399" s="25"/>
      <c r="L399" s="25"/>
      <c r="M399" s="25"/>
      <c r="N399" s="25"/>
      <c r="O399" s="25"/>
      <c r="P399" s="25"/>
      <c r="Q399" s="25"/>
      <c r="R399" s="25"/>
      <c r="S399" s="25"/>
      <c r="T399" s="25"/>
      <c r="U399" s="25"/>
      <c r="V399" s="25"/>
      <c r="W399" s="25"/>
      <c r="X399" s="25"/>
      <c r="Y399" s="25"/>
    </row>
    <row r="400" ht="15.75" customHeight="1">
      <c r="A400" s="25"/>
      <c r="B400" s="25"/>
      <c r="C400" s="25"/>
      <c r="D400" s="465"/>
      <c r="E400" s="25"/>
      <c r="F400" s="25"/>
      <c r="G400" s="25"/>
      <c r="H400" s="25"/>
      <c r="I400" s="25"/>
      <c r="J400" s="25"/>
      <c r="K400" s="25"/>
      <c r="L400" s="25"/>
      <c r="M400" s="25"/>
      <c r="N400" s="25"/>
      <c r="O400" s="25"/>
      <c r="P400" s="25"/>
      <c r="Q400" s="25"/>
      <c r="R400" s="25"/>
      <c r="S400" s="25"/>
      <c r="T400" s="25"/>
      <c r="U400" s="25"/>
      <c r="V400" s="25"/>
      <c r="W400" s="25"/>
      <c r="X400" s="25"/>
      <c r="Y400" s="25"/>
    </row>
    <row r="401" ht="15.75" customHeight="1">
      <c r="A401" s="25"/>
      <c r="B401" s="25"/>
      <c r="C401" s="25"/>
      <c r="D401" s="465"/>
      <c r="E401" s="25"/>
      <c r="F401" s="25"/>
      <c r="G401" s="25"/>
      <c r="H401" s="25"/>
      <c r="I401" s="25"/>
      <c r="J401" s="25"/>
      <c r="K401" s="25"/>
      <c r="L401" s="25"/>
      <c r="M401" s="25"/>
      <c r="N401" s="25"/>
      <c r="O401" s="25"/>
      <c r="P401" s="25"/>
      <c r="Q401" s="25"/>
      <c r="R401" s="25"/>
      <c r="S401" s="25"/>
      <c r="T401" s="25"/>
      <c r="U401" s="25"/>
      <c r="V401" s="25"/>
      <c r="W401" s="25"/>
      <c r="X401" s="25"/>
      <c r="Y401" s="25"/>
    </row>
    <row r="402" ht="15.75" customHeight="1">
      <c r="A402" s="25"/>
      <c r="B402" s="25"/>
      <c r="C402" s="25"/>
      <c r="D402" s="465"/>
      <c r="E402" s="25"/>
      <c r="F402" s="25"/>
      <c r="G402" s="25"/>
      <c r="H402" s="25"/>
      <c r="I402" s="25"/>
      <c r="J402" s="25"/>
      <c r="K402" s="25"/>
      <c r="L402" s="25"/>
      <c r="M402" s="25"/>
      <c r="N402" s="25"/>
      <c r="O402" s="25"/>
      <c r="P402" s="25"/>
      <c r="Q402" s="25"/>
      <c r="R402" s="25"/>
      <c r="S402" s="25"/>
      <c r="T402" s="25"/>
      <c r="U402" s="25"/>
      <c r="V402" s="25"/>
      <c r="W402" s="25"/>
      <c r="X402" s="25"/>
      <c r="Y402" s="25"/>
    </row>
    <row r="403" ht="15.75" customHeight="1">
      <c r="A403" s="25"/>
      <c r="B403" s="25"/>
      <c r="C403" s="25"/>
      <c r="D403" s="465"/>
      <c r="E403" s="25"/>
      <c r="F403" s="25"/>
      <c r="G403" s="25"/>
      <c r="H403" s="25"/>
      <c r="I403" s="25"/>
      <c r="J403" s="25"/>
      <c r="K403" s="25"/>
      <c r="L403" s="25"/>
      <c r="M403" s="25"/>
      <c r="N403" s="25"/>
      <c r="O403" s="25"/>
      <c r="P403" s="25"/>
      <c r="Q403" s="25"/>
      <c r="R403" s="25"/>
      <c r="S403" s="25"/>
      <c r="T403" s="25"/>
      <c r="U403" s="25"/>
      <c r="V403" s="25"/>
      <c r="W403" s="25"/>
      <c r="X403" s="25"/>
      <c r="Y403" s="25"/>
    </row>
    <row r="404" ht="15.75" customHeight="1">
      <c r="A404" s="25"/>
      <c r="B404" s="25"/>
      <c r="C404" s="25"/>
      <c r="D404" s="465"/>
      <c r="E404" s="25"/>
      <c r="F404" s="25"/>
      <c r="G404" s="25"/>
      <c r="H404" s="25"/>
      <c r="I404" s="25"/>
      <c r="J404" s="25"/>
      <c r="K404" s="25"/>
      <c r="L404" s="25"/>
      <c r="M404" s="25"/>
      <c r="N404" s="25"/>
      <c r="O404" s="25"/>
      <c r="P404" s="25"/>
      <c r="Q404" s="25"/>
      <c r="R404" s="25"/>
      <c r="S404" s="25"/>
      <c r="T404" s="25"/>
      <c r="U404" s="25"/>
      <c r="V404" s="25"/>
      <c r="W404" s="25"/>
      <c r="X404" s="25"/>
      <c r="Y404" s="25"/>
    </row>
    <row r="405" ht="15.75" customHeight="1">
      <c r="A405" s="25"/>
      <c r="B405" s="25"/>
      <c r="C405" s="25"/>
      <c r="D405" s="465"/>
      <c r="E405" s="25"/>
      <c r="F405" s="25"/>
      <c r="G405" s="25"/>
      <c r="H405" s="25"/>
      <c r="I405" s="25"/>
      <c r="J405" s="25"/>
      <c r="K405" s="25"/>
      <c r="L405" s="25"/>
      <c r="M405" s="25"/>
      <c r="N405" s="25"/>
      <c r="O405" s="25"/>
      <c r="P405" s="25"/>
      <c r="Q405" s="25"/>
      <c r="R405" s="25"/>
      <c r="S405" s="25"/>
      <c r="T405" s="25"/>
      <c r="U405" s="25"/>
      <c r="V405" s="25"/>
      <c r="W405" s="25"/>
      <c r="X405" s="25"/>
      <c r="Y405" s="25"/>
    </row>
    <row r="406" ht="15.75" customHeight="1">
      <c r="A406" s="25"/>
      <c r="B406" s="25"/>
      <c r="C406" s="25"/>
      <c r="D406" s="465"/>
      <c r="E406" s="25"/>
      <c r="F406" s="25"/>
      <c r="G406" s="25"/>
      <c r="H406" s="25"/>
      <c r="I406" s="25"/>
      <c r="J406" s="25"/>
      <c r="K406" s="25"/>
      <c r="L406" s="25"/>
      <c r="M406" s="25"/>
      <c r="N406" s="25"/>
      <c r="O406" s="25"/>
      <c r="P406" s="25"/>
      <c r="Q406" s="25"/>
      <c r="R406" s="25"/>
      <c r="S406" s="25"/>
      <c r="T406" s="25"/>
      <c r="U406" s="25"/>
      <c r="V406" s="25"/>
      <c r="W406" s="25"/>
      <c r="X406" s="25"/>
      <c r="Y406" s="25"/>
    </row>
    <row r="407" ht="15.75" customHeight="1">
      <c r="A407" s="25"/>
      <c r="B407" s="25"/>
      <c r="C407" s="25"/>
      <c r="D407" s="465"/>
      <c r="E407" s="25"/>
      <c r="F407" s="25"/>
      <c r="G407" s="25"/>
      <c r="H407" s="25"/>
      <c r="I407" s="25"/>
      <c r="J407" s="25"/>
      <c r="K407" s="25"/>
      <c r="L407" s="25"/>
      <c r="M407" s="25"/>
      <c r="N407" s="25"/>
      <c r="O407" s="25"/>
      <c r="P407" s="25"/>
      <c r="Q407" s="25"/>
      <c r="R407" s="25"/>
      <c r="S407" s="25"/>
      <c r="T407" s="25"/>
      <c r="U407" s="25"/>
      <c r="V407" s="25"/>
      <c r="W407" s="25"/>
      <c r="X407" s="25"/>
      <c r="Y407" s="25"/>
    </row>
    <row r="408" ht="15.75" customHeight="1">
      <c r="A408" s="25"/>
      <c r="B408" s="25"/>
      <c r="C408" s="25"/>
      <c r="D408" s="465"/>
      <c r="E408" s="25"/>
      <c r="F408" s="25"/>
      <c r="G408" s="25"/>
      <c r="H408" s="25"/>
      <c r="I408" s="25"/>
      <c r="J408" s="25"/>
      <c r="K408" s="25"/>
      <c r="L408" s="25"/>
      <c r="M408" s="25"/>
      <c r="N408" s="25"/>
      <c r="O408" s="25"/>
      <c r="P408" s="25"/>
      <c r="Q408" s="25"/>
      <c r="R408" s="25"/>
      <c r="S408" s="25"/>
      <c r="T408" s="25"/>
      <c r="U408" s="25"/>
      <c r="V408" s="25"/>
      <c r="W408" s="25"/>
      <c r="X408" s="25"/>
      <c r="Y408" s="25"/>
    </row>
    <row r="409" ht="15.75" customHeight="1">
      <c r="A409" s="25"/>
      <c r="B409" s="25"/>
      <c r="C409" s="25"/>
      <c r="D409" s="465"/>
      <c r="E409" s="25"/>
      <c r="F409" s="25"/>
      <c r="G409" s="25"/>
      <c r="H409" s="25"/>
      <c r="I409" s="25"/>
      <c r="J409" s="25"/>
      <c r="K409" s="25"/>
      <c r="L409" s="25"/>
      <c r="M409" s="25"/>
      <c r="N409" s="25"/>
      <c r="O409" s="25"/>
      <c r="P409" s="25"/>
      <c r="Q409" s="25"/>
      <c r="R409" s="25"/>
      <c r="S409" s="25"/>
      <c r="T409" s="25"/>
      <c r="U409" s="25"/>
      <c r="V409" s="25"/>
      <c r="W409" s="25"/>
      <c r="X409" s="25"/>
      <c r="Y409" s="25"/>
    </row>
    <row r="410" ht="15.75" customHeight="1">
      <c r="A410" s="25"/>
      <c r="B410" s="25"/>
      <c r="C410" s="25"/>
      <c r="D410" s="465"/>
      <c r="E410" s="25"/>
      <c r="F410" s="25"/>
      <c r="G410" s="25"/>
      <c r="H410" s="25"/>
      <c r="I410" s="25"/>
      <c r="J410" s="25"/>
      <c r="K410" s="25"/>
      <c r="L410" s="25"/>
      <c r="M410" s="25"/>
      <c r="N410" s="25"/>
      <c r="O410" s="25"/>
      <c r="P410" s="25"/>
      <c r="Q410" s="25"/>
      <c r="R410" s="25"/>
      <c r="S410" s="25"/>
      <c r="T410" s="25"/>
      <c r="U410" s="25"/>
      <c r="V410" s="25"/>
      <c r="W410" s="25"/>
      <c r="X410" s="25"/>
      <c r="Y410" s="25"/>
    </row>
    <row r="411" ht="15.75" customHeight="1">
      <c r="A411" s="25"/>
      <c r="B411" s="25"/>
      <c r="C411" s="25"/>
      <c r="D411" s="465"/>
      <c r="E411" s="25"/>
      <c r="F411" s="25"/>
      <c r="G411" s="25"/>
      <c r="H411" s="25"/>
      <c r="I411" s="25"/>
      <c r="J411" s="25"/>
      <c r="K411" s="25"/>
      <c r="L411" s="25"/>
      <c r="M411" s="25"/>
      <c r="N411" s="25"/>
      <c r="O411" s="25"/>
      <c r="P411" s="25"/>
      <c r="Q411" s="25"/>
      <c r="R411" s="25"/>
      <c r="S411" s="25"/>
      <c r="T411" s="25"/>
      <c r="U411" s="25"/>
      <c r="V411" s="25"/>
      <c r="W411" s="25"/>
      <c r="X411" s="25"/>
      <c r="Y411" s="25"/>
    </row>
    <row r="412" ht="15.75" customHeight="1">
      <c r="A412" s="25"/>
      <c r="B412" s="25"/>
      <c r="C412" s="25"/>
      <c r="D412" s="465"/>
      <c r="E412" s="25"/>
      <c r="F412" s="25"/>
      <c r="G412" s="25"/>
      <c r="H412" s="25"/>
      <c r="I412" s="25"/>
      <c r="J412" s="25"/>
      <c r="K412" s="25"/>
      <c r="L412" s="25"/>
      <c r="M412" s="25"/>
      <c r="N412" s="25"/>
      <c r="O412" s="25"/>
      <c r="P412" s="25"/>
      <c r="Q412" s="25"/>
      <c r="R412" s="25"/>
      <c r="S412" s="25"/>
      <c r="T412" s="25"/>
      <c r="U412" s="25"/>
      <c r="V412" s="25"/>
      <c r="W412" s="25"/>
      <c r="X412" s="25"/>
      <c r="Y412" s="25"/>
    </row>
    <row r="413" ht="15.75" customHeight="1">
      <c r="A413" s="25"/>
      <c r="B413" s="25"/>
      <c r="C413" s="25"/>
      <c r="D413" s="465"/>
      <c r="E413" s="25"/>
      <c r="F413" s="25"/>
      <c r="G413" s="25"/>
      <c r="H413" s="25"/>
      <c r="I413" s="25"/>
      <c r="J413" s="25"/>
      <c r="K413" s="25"/>
      <c r="L413" s="25"/>
      <c r="M413" s="25"/>
      <c r="N413" s="25"/>
      <c r="O413" s="25"/>
      <c r="P413" s="25"/>
      <c r="Q413" s="25"/>
      <c r="R413" s="25"/>
      <c r="S413" s="25"/>
      <c r="T413" s="25"/>
      <c r="U413" s="25"/>
      <c r="V413" s="25"/>
      <c r="W413" s="25"/>
      <c r="X413" s="25"/>
      <c r="Y413" s="25"/>
    </row>
    <row r="414" ht="15.75" customHeight="1">
      <c r="A414" s="25"/>
      <c r="B414" s="25"/>
      <c r="C414" s="25"/>
      <c r="D414" s="465"/>
      <c r="E414" s="25"/>
      <c r="F414" s="25"/>
      <c r="G414" s="25"/>
      <c r="H414" s="25"/>
      <c r="I414" s="25"/>
      <c r="J414" s="25"/>
      <c r="K414" s="25"/>
      <c r="L414" s="25"/>
      <c r="M414" s="25"/>
      <c r="N414" s="25"/>
      <c r="O414" s="25"/>
      <c r="P414" s="25"/>
      <c r="Q414" s="25"/>
      <c r="R414" s="25"/>
      <c r="S414" s="25"/>
      <c r="T414" s="25"/>
      <c r="U414" s="25"/>
      <c r="V414" s="25"/>
      <c r="W414" s="25"/>
      <c r="X414" s="25"/>
      <c r="Y414" s="25"/>
    </row>
    <row r="415" ht="15.75" customHeight="1">
      <c r="A415" s="25"/>
      <c r="B415" s="25"/>
      <c r="C415" s="25"/>
      <c r="D415" s="465"/>
      <c r="E415" s="25"/>
      <c r="F415" s="25"/>
      <c r="G415" s="25"/>
      <c r="H415" s="25"/>
      <c r="I415" s="25"/>
      <c r="J415" s="25"/>
      <c r="K415" s="25"/>
      <c r="L415" s="25"/>
      <c r="M415" s="25"/>
      <c r="N415" s="25"/>
      <c r="O415" s="25"/>
      <c r="P415" s="25"/>
      <c r="Q415" s="25"/>
      <c r="R415" s="25"/>
      <c r="S415" s="25"/>
      <c r="T415" s="25"/>
      <c r="U415" s="25"/>
      <c r="V415" s="25"/>
      <c r="W415" s="25"/>
      <c r="X415" s="25"/>
      <c r="Y415" s="25"/>
    </row>
    <row r="416" ht="15.75" customHeight="1">
      <c r="A416" s="25"/>
      <c r="B416" s="25"/>
      <c r="C416" s="25"/>
      <c r="D416" s="465"/>
      <c r="E416" s="25"/>
      <c r="F416" s="25"/>
      <c r="G416" s="25"/>
      <c r="H416" s="25"/>
      <c r="I416" s="25"/>
      <c r="J416" s="25"/>
      <c r="K416" s="25"/>
      <c r="L416" s="25"/>
      <c r="M416" s="25"/>
      <c r="N416" s="25"/>
      <c r="O416" s="25"/>
      <c r="P416" s="25"/>
      <c r="Q416" s="25"/>
      <c r="R416" s="25"/>
      <c r="S416" s="25"/>
      <c r="T416" s="25"/>
      <c r="U416" s="25"/>
      <c r="V416" s="25"/>
      <c r="W416" s="25"/>
      <c r="X416" s="25"/>
      <c r="Y416" s="25"/>
    </row>
    <row r="417" ht="15.75" customHeight="1">
      <c r="A417" s="25"/>
      <c r="B417" s="25"/>
      <c r="C417" s="25"/>
      <c r="D417" s="465"/>
      <c r="E417" s="25"/>
      <c r="F417" s="25"/>
      <c r="G417" s="25"/>
      <c r="H417" s="25"/>
      <c r="I417" s="25"/>
      <c r="J417" s="25"/>
      <c r="K417" s="25"/>
      <c r="L417" s="25"/>
      <c r="M417" s="25"/>
      <c r="N417" s="25"/>
      <c r="O417" s="25"/>
      <c r="P417" s="25"/>
      <c r="Q417" s="25"/>
      <c r="R417" s="25"/>
      <c r="S417" s="25"/>
      <c r="T417" s="25"/>
      <c r="U417" s="25"/>
      <c r="V417" s="25"/>
      <c r="W417" s="25"/>
      <c r="X417" s="25"/>
      <c r="Y417" s="25"/>
    </row>
    <row r="418" ht="15.75" customHeight="1">
      <c r="A418" s="25"/>
      <c r="B418" s="25"/>
      <c r="C418" s="25"/>
      <c r="D418" s="465"/>
      <c r="E418" s="25"/>
      <c r="F418" s="25"/>
      <c r="G418" s="25"/>
      <c r="H418" s="25"/>
      <c r="I418" s="25"/>
      <c r="J418" s="25"/>
      <c r="K418" s="25"/>
      <c r="L418" s="25"/>
      <c r="M418" s="25"/>
      <c r="N418" s="25"/>
      <c r="O418" s="25"/>
      <c r="P418" s="25"/>
      <c r="Q418" s="25"/>
      <c r="R418" s="25"/>
      <c r="S418" s="25"/>
      <c r="T418" s="25"/>
      <c r="U418" s="25"/>
      <c r="V418" s="25"/>
      <c r="W418" s="25"/>
      <c r="X418" s="25"/>
      <c r="Y418" s="25"/>
    </row>
    <row r="419" ht="15.75" customHeight="1">
      <c r="A419" s="25"/>
      <c r="B419" s="25"/>
      <c r="C419" s="25"/>
      <c r="D419" s="465"/>
      <c r="E419" s="25"/>
      <c r="F419" s="25"/>
      <c r="G419" s="25"/>
      <c r="H419" s="25"/>
      <c r="I419" s="25"/>
      <c r="J419" s="25"/>
      <c r="K419" s="25"/>
      <c r="L419" s="25"/>
      <c r="M419" s="25"/>
      <c r="N419" s="25"/>
      <c r="O419" s="25"/>
      <c r="P419" s="25"/>
      <c r="Q419" s="25"/>
      <c r="R419" s="25"/>
      <c r="S419" s="25"/>
      <c r="T419" s="25"/>
      <c r="U419" s="25"/>
      <c r="V419" s="25"/>
      <c r="W419" s="25"/>
      <c r="X419" s="25"/>
      <c r="Y419" s="25"/>
    </row>
    <row r="420" ht="15.75" customHeight="1">
      <c r="A420" s="25"/>
      <c r="B420" s="25"/>
      <c r="C420" s="25"/>
      <c r="D420" s="465"/>
      <c r="E420" s="25"/>
      <c r="F420" s="25"/>
      <c r="G420" s="25"/>
      <c r="H420" s="25"/>
      <c r="I420" s="25"/>
      <c r="J420" s="25"/>
      <c r="K420" s="25"/>
      <c r="L420" s="25"/>
      <c r="M420" s="25"/>
      <c r="N420" s="25"/>
      <c r="O420" s="25"/>
      <c r="P420" s="25"/>
      <c r="Q420" s="25"/>
      <c r="R420" s="25"/>
      <c r="S420" s="25"/>
      <c r="T420" s="25"/>
      <c r="U420" s="25"/>
      <c r="V420" s="25"/>
      <c r="W420" s="25"/>
      <c r="X420" s="25"/>
      <c r="Y420" s="25"/>
    </row>
    <row r="421" ht="15.75" customHeight="1">
      <c r="A421" s="25"/>
      <c r="B421" s="25"/>
      <c r="C421" s="25"/>
      <c r="D421" s="465"/>
      <c r="E421" s="25"/>
      <c r="F421" s="25"/>
      <c r="G421" s="25"/>
      <c r="H421" s="25"/>
      <c r="I421" s="25"/>
      <c r="J421" s="25"/>
      <c r="K421" s="25"/>
      <c r="L421" s="25"/>
      <c r="M421" s="25"/>
      <c r="N421" s="25"/>
      <c r="O421" s="25"/>
      <c r="P421" s="25"/>
      <c r="Q421" s="25"/>
      <c r="R421" s="25"/>
      <c r="S421" s="25"/>
      <c r="T421" s="25"/>
      <c r="U421" s="25"/>
      <c r="V421" s="25"/>
      <c r="W421" s="25"/>
      <c r="X421" s="25"/>
      <c r="Y421" s="25"/>
    </row>
    <row r="422" ht="15.75" customHeight="1">
      <c r="A422" s="25"/>
      <c r="B422" s="25"/>
      <c r="C422" s="25"/>
      <c r="D422" s="465"/>
      <c r="E422" s="25"/>
      <c r="F422" s="25"/>
      <c r="G422" s="25"/>
      <c r="H422" s="25"/>
      <c r="I422" s="25"/>
      <c r="J422" s="25"/>
      <c r="K422" s="25"/>
      <c r="L422" s="25"/>
      <c r="M422" s="25"/>
      <c r="N422" s="25"/>
      <c r="O422" s="25"/>
      <c r="P422" s="25"/>
      <c r="Q422" s="25"/>
      <c r="R422" s="25"/>
      <c r="S422" s="25"/>
      <c r="T422" s="25"/>
      <c r="U422" s="25"/>
      <c r="V422" s="25"/>
      <c r="W422" s="25"/>
      <c r="X422" s="25"/>
      <c r="Y422" s="25"/>
    </row>
    <row r="423" ht="15.75" customHeight="1">
      <c r="A423" s="25"/>
      <c r="B423" s="25"/>
      <c r="C423" s="25"/>
      <c r="D423" s="465"/>
      <c r="E423" s="25"/>
      <c r="F423" s="25"/>
      <c r="G423" s="25"/>
      <c r="H423" s="25"/>
      <c r="I423" s="25"/>
      <c r="J423" s="25"/>
      <c r="K423" s="25"/>
      <c r="L423" s="25"/>
      <c r="M423" s="25"/>
      <c r="N423" s="25"/>
      <c r="O423" s="25"/>
      <c r="P423" s="25"/>
      <c r="Q423" s="25"/>
      <c r="R423" s="25"/>
      <c r="S423" s="25"/>
      <c r="T423" s="25"/>
      <c r="U423" s="25"/>
      <c r="V423" s="25"/>
      <c r="W423" s="25"/>
      <c r="X423" s="25"/>
      <c r="Y423" s="25"/>
    </row>
    <row r="424" ht="15.75" customHeight="1">
      <c r="A424" s="25"/>
      <c r="B424" s="25"/>
      <c r="C424" s="25"/>
      <c r="D424" s="465"/>
      <c r="E424" s="25"/>
      <c r="F424" s="25"/>
      <c r="G424" s="25"/>
      <c r="H424" s="25"/>
      <c r="I424" s="25"/>
      <c r="J424" s="25"/>
      <c r="K424" s="25"/>
      <c r="L424" s="25"/>
      <c r="M424" s="25"/>
      <c r="N424" s="25"/>
      <c r="O424" s="25"/>
      <c r="P424" s="25"/>
      <c r="Q424" s="25"/>
      <c r="R424" s="25"/>
      <c r="S424" s="25"/>
      <c r="T424" s="25"/>
      <c r="U424" s="25"/>
      <c r="V424" s="25"/>
      <c r="W424" s="25"/>
      <c r="X424" s="25"/>
      <c r="Y424" s="25"/>
    </row>
    <row r="425" ht="15.75" customHeight="1">
      <c r="A425" s="25"/>
      <c r="B425" s="25"/>
      <c r="C425" s="25"/>
      <c r="D425" s="465"/>
      <c r="E425" s="25"/>
      <c r="F425" s="25"/>
      <c r="G425" s="25"/>
      <c r="H425" s="25"/>
      <c r="I425" s="25"/>
      <c r="J425" s="25"/>
      <c r="K425" s="25"/>
      <c r="L425" s="25"/>
      <c r="M425" s="25"/>
      <c r="N425" s="25"/>
      <c r="O425" s="25"/>
      <c r="P425" s="25"/>
      <c r="Q425" s="25"/>
      <c r="R425" s="25"/>
      <c r="S425" s="25"/>
      <c r="T425" s="25"/>
      <c r="U425" s="25"/>
      <c r="V425" s="25"/>
      <c r="W425" s="25"/>
      <c r="X425" s="25"/>
      <c r="Y425" s="25"/>
    </row>
    <row r="426" ht="15.75" customHeight="1">
      <c r="A426" s="25"/>
      <c r="B426" s="25"/>
      <c r="C426" s="25"/>
      <c r="D426" s="465"/>
      <c r="E426" s="25"/>
      <c r="F426" s="25"/>
      <c r="G426" s="25"/>
      <c r="H426" s="25"/>
      <c r="I426" s="25"/>
      <c r="J426" s="25"/>
      <c r="K426" s="25"/>
      <c r="L426" s="25"/>
      <c r="M426" s="25"/>
      <c r="N426" s="25"/>
      <c r="O426" s="25"/>
      <c r="P426" s="25"/>
      <c r="Q426" s="25"/>
      <c r="R426" s="25"/>
      <c r="S426" s="25"/>
      <c r="T426" s="25"/>
      <c r="U426" s="25"/>
      <c r="V426" s="25"/>
      <c r="W426" s="25"/>
      <c r="X426" s="25"/>
      <c r="Y426" s="25"/>
    </row>
    <row r="427" ht="15.75" customHeight="1">
      <c r="A427" s="25"/>
      <c r="B427" s="25"/>
      <c r="C427" s="25"/>
      <c r="D427" s="465"/>
      <c r="E427" s="25"/>
      <c r="F427" s="25"/>
      <c r="G427" s="25"/>
      <c r="H427" s="25"/>
      <c r="I427" s="25"/>
      <c r="J427" s="25"/>
      <c r="K427" s="25"/>
      <c r="L427" s="25"/>
      <c r="M427" s="25"/>
      <c r="N427" s="25"/>
      <c r="O427" s="25"/>
      <c r="P427" s="25"/>
      <c r="Q427" s="25"/>
      <c r="R427" s="25"/>
      <c r="S427" s="25"/>
      <c r="T427" s="25"/>
      <c r="U427" s="25"/>
      <c r="V427" s="25"/>
      <c r="W427" s="25"/>
      <c r="X427" s="25"/>
      <c r="Y427" s="25"/>
    </row>
    <row r="428" ht="15.75" customHeight="1">
      <c r="A428" s="25"/>
      <c r="B428" s="25"/>
      <c r="C428" s="25"/>
      <c r="D428" s="465"/>
      <c r="E428" s="25"/>
      <c r="F428" s="25"/>
      <c r="G428" s="25"/>
      <c r="H428" s="25"/>
      <c r="I428" s="25"/>
      <c r="J428" s="25"/>
      <c r="K428" s="25"/>
      <c r="L428" s="25"/>
      <c r="M428" s="25"/>
      <c r="N428" s="25"/>
      <c r="O428" s="25"/>
      <c r="P428" s="25"/>
      <c r="Q428" s="25"/>
      <c r="R428" s="25"/>
      <c r="S428" s="25"/>
      <c r="T428" s="25"/>
      <c r="U428" s="25"/>
      <c r="V428" s="25"/>
      <c r="W428" s="25"/>
      <c r="X428" s="25"/>
      <c r="Y428" s="25"/>
    </row>
    <row r="429" ht="15.75" customHeight="1">
      <c r="A429" s="25"/>
      <c r="B429" s="25"/>
      <c r="C429" s="25"/>
      <c r="D429" s="465"/>
      <c r="E429" s="25"/>
      <c r="F429" s="25"/>
      <c r="G429" s="25"/>
      <c r="H429" s="25"/>
      <c r="I429" s="25"/>
      <c r="J429" s="25"/>
      <c r="K429" s="25"/>
      <c r="L429" s="25"/>
      <c r="M429" s="25"/>
      <c r="N429" s="25"/>
      <c r="O429" s="25"/>
      <c r="P429" s="25"/>
      <c r="Q429" s="25"/>
      <c r="R429" s="25"/>
      <c r="S429" s="25"/>
      <c r="T429" s="25"/>
      <c r="U429" s="25"/>
      <c r="V429" s="25"/>
      <c r="W429" s="25"/>
      <c r="X429" s="25"/>
      <c r="Y429" s="25"/>
    </row>
    <row r="430" ht="15.75" customHeight="1">
      <c r="A430" s="25"/>
      <c r="B430" s="25"/>
      <c r="C430" s="25"/>
      <c r="D430" s="465"/>
      <c r="E430" s="25"/>
      <c r="F430" s="25"/>
      <c r="G430" s="25"/>
      <c r="H430" s="25"/>
      <c r="I430" s="25"/>
      <c r="J430" s="25"/>
      <c r="K430" s="25"/>
      <c r="L430" s="25"/>
      <c r="M430" s="25"/>
      <c r="N430" s="25"/>
      <c r="O430" s="25"/>
      <c r="P430" s="25"/>
      <c r="Q430" s="25"/>
      <c r="R430" s="25"/>
      <c r="S430" s="25"/>
      <c r="T430" s="25"/>
      <c r="U430" s="25"/>
      <c r="V430" s="25"/>
      <c r="W430" s="25"/>
      <c r="X430" s="25"/>
      <c r="Y430" s="25"/>
    </row>
    <row r="431" ht="15.75" customHeight="1">
      <c r="A431" s="25"/>
      <c r="B431" s="25"/>
      <c r="C431" s="25"/>
      <c r="D431" s="465"/>
      <c r="E431" s="25"/>
      <c r="F431" s="25"/>
      <c r="G431" s="25"/>
      <c r="H431" s="25"/>
      <c r="I431" s="25"/>
      <c r="J431" s="25"/>
      <c r="K431" s="25"/>
      <c r="L431" s="25"/>
      <c r="M431" s="25"/>
      <c r="N431" s="25"/>
      <c r="O431" s="25"/>
      <c r="P431" s="25"/>
      <c r="Q431" s="25"/>
      <c r="R431" s="25"/>
      <c r="S431" s="25"/>
      <c r="T431" s="25"/>
      <c r="U431" s="25"/>
      <c r="V431" s="25"/>
      <c r="W431" s="25"/>
      <c r="X431" s="25"/>
      <c r="Y431" s="25"/>
    </row>
    <row r="432" ht="15.75" customHeight="1">
      <c r="A432" s="25"/>
      <c r="B432" s="25"/>
      <c r="C432" s="25"/>
      <c r="D432" s="465"/>
      <c r="E432" s="25"/>
      <c r="F432" s="25"/>
      <c r="G432" s="25"/>
      <c r="H432" s="25"/>
      <c r="I432" s="25"/>
      <c r="J432" s="25"/>
      <c r="K432" s="25"/>
      <c r="L432" s="25"/>
      <c r="M432" s="25"/>
      <c r="N432" s="25"/>
      <c r="O432" s="25"/>
      <c r="P432" s="25"/>
      <c r="Q432" s="25"/>
      <c r="R432" s="25"/>
      <c r="S432" s="25"/>
      <c r="T432" s="25"/>
      <c r="U432" s="25"/>
      <c r="V432" s="25"/>
      <c r="W432" s="25"/>
      <c r="X432" s="25"/>
      <c r="Y432" s="25"/>
    </row>
    <row r="433" ht="15.75" customHeight="1">
      <c r="A433" s="25"/>
      <c r="B433" s="25"/>
      <c r="C433" s="25"/>
      <c r="D433" s="465"/>
      <c r="E433" s="25"/>
      <c r="F433" s="25"/>
      <c r="G433" s="25"/>
      <c r="H433" s="25"/>
      <c r="I433" s="25"/>
      <c r="J433" s="25"/>
      <c r="K433" s="25"/>
      <c r="L433" s="25"/>
      <c r="M433" s="25"/>
      <c r="N433" s="25"/>
      <c r="O433" s="25"/>
      <c r="P433" s="25"/>
      <c r="Q433" s="25"/>
      <c r="R433" s="25"/>
      <c r="S433" s="25"/>
      <c r="T433" s="25"/>
      <c r="U433" s="25"/>
      <c r="V433" s="25"/>
      <c r="W433" s="25"/>
      <c r="X433" s="25"/>
      <c r="Y433" s="25"/>
    </row>
    <row r="434" ht="15.75" customHeight="1">
      <c r="A434" s="25"/>
      <c r="B434" s="25"/>
      <c r="C434" s="25"/>
      <c r="D434" s="465"/>
      <c r="E434" s="25"/>
      <c r="F434" s="25"/>
      <c r="G434" s="25"/>
      <c r="H434" s="25"/>
      <c r="I434" s="25"/>
      <c r="J434" s="25"/>
      <c r="K434" s="25"/>
      <c r="L434" s="25"/>
      <c r="M434" s="25"/>
      <c r="N434" s="25"/>
      <c r="O434" s="25"/>
      <c r="P434" s="25"/>
      <c r="Q434" s="25"/>
      <c r="R434" s="25"/>
      <c r="S434" s="25"/>
      <c r="T434" s="25"/>
      <c r="U434" s="25"/>
      <c r="V434" s="25"/>
      <c r="W434" s="25"/>
      <c r="X434" s="25"/>
      <c r="Y434" s="25"/>
    </row>
    <row r="435" ht="15.75" customHeight="1">
      <c r="A435" s="25"/>
      <c r="B435" s="25"/>
      <c r="C435" s="25"/>
      <c r="D435" s="465"/>
      <c r="E435" s="25"/>
      <c r="F435" s="25"/>
      <c r="G435" s="25"/>
      <c r="H435" s="25"/>
      <c r="I435" s="25"/>
      <c r="J435" s="25"/>
      <c r="K435" s="25"/>
      <c r="L435" s="25"/>
      <c r="M435" s="25"/>
      <c r="N435" s="25"/>
      <c r="O435" s="25"/>
      <c r="P435" s="25"/>
      <c r="Q435" s="25"/>
      <c r="R435" s="25"/>
      <c r="S435" s="25"/>
      <c r="T435" s="25"/>
      <c r="U435" s="25"/>
      <c r="V435" s="25"/>
      <c r="W435" s="25"/>
      <c r="X435" s="25"/>
      <c r="Y435" s="25"/>
    </row>
    <row r="436" ht="15.75" customHeight="1">
      <c r="A436" s="25"/>
      <c r="B436" s="25"/>
      <c r="C436" s="25"/>
      <c r="D436" s="465"/>
      <c r="E436" s="25"/>
      <c r="F436" s="25"/>
      <c r="G436" s="25"/>
      <c r="H436" s="25"/>
      <c r="I436" s="25"/>
      <c r="J436" s="25"/>
      <c r="K436" s="25"/>
      <c r="L436" s="25"/>
      <c r="M436" s="25"/>
      <c r="N436" s="25"/>
      <c r="O436" s="25"/>
      <c r="P436" s="25"/>
      <c r="Q436" s="25"/>
      <c r="R436" s="25"/>
      <c r="S436" s="25"/>
      <c r="T436" s="25"/>
      <c r="U436" s="25"/>
      <c r="V436" s="25"/>
      <c r="W436" s="25"/>
      <c r="X436" s="25"/>
      <c r="Y436" s="25"/>
    </row>
    <row r="437" ht="15.75" customHeight="1">
      <c r="A437" s="25"/>
      <c r="B437" s="25"/>
      <c r="C437" s="25"/>
      <c r="D437" s="465"/>
      <c r="E437" s="25"/>
      <c r="F437" s="25"/>
      <c r="G437" s="25"/>
      <c r="H437" s="25"/>
      <c r="I437" s="25"/>
      <c r="J437" s="25"/>
      <c r="K437" s="25"/>
      <c r="L437" s="25"/>
      <c r="M437" s="25"/>
      <c r="N437" s="25"/>
      <c r="O437" s="25"/>
      <c r="P437" s="25"/>
      <c r="Q437" s="25"/>
      <c r="R437" s="25"/>
      <c r="S437" s="25"/>
      <c r="T437" s="25"/>
      <c r="U437" s="25"/>
      <c r="V437" s="25"/>
      <c r="W437" s="25"/>
      <c r="X437" s="25"/>
      <c r="Y437" s="25"/>
    </row>
    <row r="438" ht="15.75" customHeight="1">
      <c r="A438" s="25"/>
      <c r="B438" s="25"/>
      <c r="C438" s="25"/>
      <c r="D438" s="465"/>
      <c r="E438" s="25"/>
      <c r="F438" s="25"/>
      <c r="G438" s="25"/>
      <c r="H438" s="25"/>
      <c r="I438" s="25"/>
      <c r="J438" s="25"/>
      <c r="K438" s="25"/>
      <c r="L438" s="25"/>
      <c r="M438" s="25"/>
      <c r="N438" s="25"/>
      <c r="O438" s="25"/>
      <c r="P438" s="25"/>
      <c r="Q438" s="25"/>
      <c r="R438" s="25"/>
      <c r="S438" s="25"/>
      <c r="T438" s="25"/>
      <c r="U438" s="25"/>
      <c r="V438" s="25"/>
      <c r="W438" s="25"/>
      <c r="X438" s="25"/>
      <c r="Y438" s="25"/>
    </row>
    <row r="439" ht="15.75" customHeight="1">
      <c r="A439" s="25"/>
      <c r="B439" s="25"/>
      <c r="C439" s="25"/>
      <c r="D439" s="465"/>
      <c r="E439" s="25"/>
      <c r="F439" s="25"/>
      <c r="G439" s="25"/>
      <c r="H439" s="25"/>
      <c r="I439" s="25"/>
      <c r="J439" s="25"/>
      <c r="K439" s="25"/>
      <c r="L439" s="25"/>
      <c r="M439" s="25"/>
      <c r="N439" s="25"/>
      <c r="O439" s="25"/>
      <c r="P439" s="25"/>
      <c r="Q439" s="25"/>
      <c r="R439" s="25"/>
      <c r="S439" s="25"/>
      <c r="T439" s="25"/>
      <c r="U439" s="25"/>
      <c r="V439" s="25"/>
      <c r="W439" s="25"/>
      <c r="X439" s="25"/>
      <c r="Y439" s="25"/>
    </row>
    <row r="440" ht="15.75" customHeight="1">
      <c r="A440" s="25"/>
      <c r="B440" s="25"/>
      <c r="C440" s="25"/>
      <c r="D440" s="465"/>
      <c r="E440" s="25"/>
      <c r="F440" s="25"/>
      <c r="G440" s="25"/>
      <c r="H440" s="25"/>
      <c r="I440" s="25"/>
      <c r="J440" s="25"/>
      <c r="K440" s="25"/>
      <c r="L440" s="25"/>
      <c r="M440" s="25"/>
      <c r="N440" s="25"/>
      <c r="O440" s="25"/>
      <c r="P440" s="25"/>
      <c r="Q440" s="25"/>
      <c r="R440" s="25"/>
      <c r="S440" s="25"/>
      <c r="T440" s="25"/>
      <c r="U440" s="25"/>
      <c r="V440" s="25"/>
      <c r="W440" s="25"/>
      <c r="X440" s="25"/>
      <c r="Y440" s="25"/>
    </row>
    <row r="441" ht="15.75" customHeight="1">
      <c r="A441" s="25"/>
      <c r="B441" s="25"/>
      <c r="C441" s="25"/>
      <c r="D441" s="465"/>
      <c r="E441" s="25"/>
      <c r="F441" s="25"/>
      <c r="G441" s="25"/>
      <c r="H441" s="25"/>
      <c r="I441" s="25"/>
      <c r="J441" s="25"/>
      <c r="K441" s="25"/>
      <c r="L441" s="25"/>
      <c r="M441" s="25"/>
      <c r="N441" s="25"/>
      <c r="O441" s="25"/>
      <c r="P441" s="25"/>
      <c r="Q441" s="25"/>
      <c r="R441" s="25"/>
      <c r="S441" s="25"/>
      <c r="T441" s="25"/>
      <c r="U441" s="25"/>
      <c r="V441" s="25"/>
      <c r="W441" s="25"/>
      <c r="X441" s="25"/>
      <c r="Y441" s="25"/>
    </row>
    <row r="442" ht="15.75" customHeight="1">
      <c r="A442" s="25"/>
      <c r="B442" s="25"/>
      <c r="C442" s="25"/>
      <c r="D442" s="465"/>
      <c r="E442" s="25"/>
      <c r="F442" s="25"/>
      <c r="G442" s="25"/>
      <c r="H442" s="25"/>
      <c r="I442" s="25"/>
      <c r="J442" s="25"/>
      <c r="K442" s="25"/>
      <c r="L442" s="25"/>
      <c r="M442" s="25"/>
      <c r="N442" s="25"/>
      <c r="O442" s="25"/>
      <c r="P442" s="25"/>
      <c r="Q442" s="25"/>
      <c r="R442" s="25"/>
      <c r="S442" s="25"/>
      <c r="T442" s="25"/>
      <c r="U442" s="25"/>
      <c r="V442" s="25"/>
      <c r="W442" s="25"/>
      <c r="X442" s="25"/>
      <c r="Y442" s="25"/>
    </row>
    <row r="443" ht="15.75" customHeight="1">
      <c r="A443" s="25"/>
      <c r="B443" s="25"/>
      <c r="C443" s="25"/>
      <c r="D443" s="465"/>
      <c r="E443" s="25"/>
      <c r="F443" s="25"/>
      <c r="G443" s="25"/>
      <c r="H443" s="25"/>
      <c r="I443" s="25"/>
      <c r="J443" s="25"/>
      <c r="K443" s="25"/>
      <c r="L443" s="25"/>
      <c r="M443" s="25"/>
      <c r="N443" s="25"/>
      <c r="O443" s="25"/>
      <c r="P443" s="25"/>
      <c r="Q443" s="25"/>
      <c r="R443" s="25"/>
      <c r="S443" s="25"/>
      <c r="T443" s="25"/>
      <c r="U443" s="25"/>
      <c r="V443" s="25"/>
      <c r="W443" s="25"/>
      <c r="X443" s="25"/>
      <c r="Y443" s="25"/>
    </row>
    <row r="444" ht="15.75" customHeight="1">
      <c r="A444" s="25"/>
      <c r="B444" s="25"/>
      <c r="C444" s="25"/>
      <c r="D444" s="465"/>
      <c r="E444" s="25"/>
      <c r="F444" s="25"/>
      <c r="G444" s="25"/>
      <c r="H444" s="25"/>
      <c r="I444" s="25"/>
      <c r="J444" s="25"/>
      <c r="K444" s="25"/>
      <c r="L444" s="25"/>
      <c r="M444" s="25"/>
      <c r="N444" s="25"/>
      <c r="O444" s="25"/>
      <c r="P444" s="25"/>
      <c r="Q444" s="25"/>
      <c r="R444" s="25"/>
      <c r="S444" s="25"/>
      <c r="T444" s="25"/>
      <c r="U444" s="25"/>
      <c r="V444" s="25"/>
      <c r="W444" s="25"/>
      <c r="X444" s="25"/>
      <c r="Y444" s="25"/>
    </row>
    <row r="445" ht="15.75" customHeight="1">
      <c r="A445" s="25"/>
      <c r="B445" s="25"/>
      <c r="C445" s="25"/>
      <c r="D445" s="465"/>
      <c r="E445" s="25"/>
      <c r="F445" s="25"/>
      <c r="G445" s="25"/>
      <c r="H445" s="25"/>
      <c r="I445" s="25"/>
      <c r="J445" s="25"/>
      <c r="K445" s="25"/>
      <c r="L445" s="25"/>
      <c r="M445" s="25"/>
      <c r="N445" s="25"/>
      <c r="O445" s="25"/>
      <c r="P445" s="25"/>
      <c r="Q445" s="25"/>
      <c r="R445" s="25"/>
      <c r="S445" s="25"/>
      <c r="T445" s="25"/>
      <c r="U445" s="25"/>
      <c r="V445" s="25"/>
      <c r="W445" s="25"/>
      <c r="X445" s="25"/>
      <c r="Y445" s="25"/>
    </row>
    <row r="446" ht="15.75" customHeight="1">
      <c r="A446" s="25"/>
      <c r="B446" s="25"/>
      <c r="C446" s="25"/>
      <c r="D446" s="465"/>
      <c r="E446" s="25"/>
      <c r="F446" s="25"/>
      <c r="G446" s="25"/>
      <c r="H446" s="25"/>
      <c r="I446" s="25"/>
      <c r="J446" s="25"/>
      <c r="K446" s="25"/>
      <c r="L446" s="25"/>
      <c r="M446" s="25"/>
      <c r="N446" s="25"/>
      <c r="O446" s="25"/>
      <c r="P446" s="25"/>
      <c r="Q446" s="25"/>
      <c r="R446" s="25"/>
      <c r="S446" s="25"/>
      <c r="T446" s="25"/>
      <c r="U446" s="25"/>
      <c r="V446" s="25"/>
      <c r="W446" s="25"/>
      <c r="X446" s="25"/>
      <c r="Y446" s="25"/>
    </row>
    <row r="447" ht="15.75" customHeight="1">
      <c r="A447" s="25"/>
      <c r="B447" s="25"/>
      <c r="C447" s="25"/>
      <c r="D447" s="465"/>
      <c r="E447" s="25"/>
      <c r="F447" s="25"/>
      <c r="G447" s="25"/>
      <c r="H447" s="25"/>
      <c r="I447" s="25"/>
      <c r="J447" s="25"/>
      <c r="K447" s="25"/>
      <c r="L447" s="25"/>
      <c r="M447" s="25"/>
      <c r="N447" s="25"/>
      <c r="O447" s="25"/>
      <c r="P447" s="25"/>
      <c r="Q447" s="25"/>
      <c r="R447" s="25"/>
      <c r="S447" s="25"/>
      <c r="T447" s="25"/>
      <c r="U447" s="25"/>
      <c r="V447" s="25"/>
      <c r="W447" s="25"/>
      <c r="X447" s="25"/>
      <c r="Y447" s="25"/>
    </row>
    <row r="448" ht="15.75" customHeight="1">
      <c r="A448" s="25"/>
      <c r="B448" s="25"/>
      <c r="C448" s="25"/>
      <c r="D448" s="465"/>
      <c r="E448" s="25"/>
      <c r="F448" s="25"/>
      <c r="G448" s="25"/>
      <c r="H448" s="25"/>
      <c r="I448" s="25"/>
      <c r="J448" s="25"/>
      <c r="K448" s="25"/>
      <c r="L448" s="25"/>
      <c r="M448" s="25"/>
      <c r="N448" s="25"/>
      <c r="O448" s="25"/>
      <c r="P448" s="25"/>
      <c r="Q448" s="25"/>
      <c r="R448" s="25"/>
      <c r="S448" s="25"/>
      <c r="T448" s="25"/>
      <c r="U448" s="25"/>
      <c r="V448" s="25"/>
      <c r="W448" s="25"/>
      <c r="X448" s="25"/>
      <c r="Y448" s="25"/>
    </row>
    <row r="449" ht="15.75" customHeight="1">
      <c r="A449" s="25"/>
      <c r="B449" s="25"/>
      <c r="C449" s="25"/>
      <c r="D449" s="465"/>
      <c r="E449" s="25"/>
      <c r="F449" s="25"/>
      <c r="G449" s="25"/>
      <c r="H449" s="25"/>
      <c r="I449" s="25"/>
      <c r="J449" s="25"/>
      <c r="K449" s="25"/>
      <c r="L449" s="25"/>
      <c r="M449" s="25"/>
      <c r="N449" s="25"/>
      <c r="O449" s="25"/>
      <c r="P449" s="25"/>
      <c r="Q449" s="25"/>
      <c r="R449" s="25"/>
      <c r="S449" s="25"/>
      <c r="T449" s="25"/>
      <c r="U449" s="25"/>
      <c r="V449" s="25"/>
      <c r="W449" s="25"/>
      <c r="X449" s="25"/>
      <c r="Y449" s="25"/>
    </row>
    <row r="450" ht="15.75" customHeight="1">
      <c r="A450" s="25"/>
      <c r="B450" s="25"/>
      <c r="C450" s="25"/>
      <c r="D450" s="465"/>
      <c r="E450" s="25"/>
      <c r="F450" s="25"/>
      <c r="G450" s="25"/>
      <c r="H450" s="25"/>
      <c r="I450" s="25"/>
      <c r="J450" s="25"/>
      <c r="K450" s="25"/>
      <c r="L450" s="25"/>
      <c r="M450" s="25"/>
      <c r="N450" s="25"/>
      <c r="O450" s="25"/>
      <c r="P450" s="25"/>
      <c r="Q450" s="25"/>
      <c r="R450" s="25"/>
      <c r="S450" s="25"/>
      <c r="T450" s="25"/>
      <c r="U450" s="25"/>
      <c r="V450" s="25"/>
      <c r="W450" s="25"/>
      <c r="X450" s="25"/>
      <c r="Y450" s="25"/>
    </row>
    <row r="451" ht="15.75" customHeight="1">
      <c r="A451" s="25"/>
      <c r="B451" s="25"/>
      <c r="C451" s="25"/>
      <c r="D451" s="465"/>
      <c r="E451" s="25"/>
      <c r="F451" s="25"/>
      <c r="G451" s="25"/>
      <c r="H451" s="25"/>
      <c r="I451" s="25"/>
      <c r="J451" s="25"/>
      <c r="K451" s="25"/>
      <c r="L451" s="25"/>
      <c r="M451" s="25"/>
      <c r="N451" s="25"/>
      <c r="O451" s="25"/>
      <c r="P451" s="25"/>
      <c r="Q451" s="25"/>
      <c r="R451" s="25"/>
      <c r="S451" s="25"/>
      <c r="T451" s="25"/>
      <c r="U451" s="25"/>
      <c r="V451" s="25"/>
      <c r="W451" s="25"/>
      <c r="X451" s="25"/>
      <c r="Y451" s="25"/>
    </row>
    <row r="452" ht="15.75" customHeight="1">
      <c r="A452" s="25"/>
      <c r="B452" s="25"/>
      <c r="C452" s="25"/>
      <c r="D452" s="465"/>
      <c r="E452" s="25"/>
      <c r="F452" s="25"/>
      <c r="G452" s="25"/>
      <c r="H452" s="25"/>
      <c r="I452" s="25"/>
      <c r="J452" s="25"/>
      <c r="K452" s="25"/>
      <c r="L452" s="25"/>
      <c r="M452" s="25"/>
      <c r="N452" s="25"/>
      <c r="O452" s="25"/>
      <c r="P452" s="25"/>
      <c r="Q452" s="25"/>
      <c r="R452" s="25"/>
      <c r="S452" s="25"/>
      <c r="T452" s="25"/>
      <c r="U452" s="25"/>
      <c r="V452" s="25"/>
      <c r="W452" s="25"/>
      <c r="X452" s="25"/>
      <c r="Y452" s="25"/>
    </row>
    <row r="453" ht="15.75" customHeight="1">
      <c r="A453" s="25"/>
      <c r="B453" s="25"/>
      <c r="C453" s="25"/>
      <c r="D453" s="465"/>
      <c r="E453" s="25"/>
      <c r="F453" s="25"/>
      <c r="G453" s="25"/>
      <c r="H453" s="25"/>
      <c r="I453" s="25"/>
      <c r="J453" s="25"/>
      <c r="K453" s="25"/>
      <c r="L453" s="25"/>
      <c r="M453" s="25"/>
      <c r="N453" s="25"/>
      <c r="O453" s="25"/>
      <c r="P453" s="25"/>
      <c r="Q453" s="25"/>
      <c r="R453" s="25"/>
      <c r="S453" s="25"/>
      <c r="T453" s="25"/>
      <c r="U453" s="25"/>
      <c r="V453" s="25"/>
      <c r="W453" s="25"/>
      <c r="X453" s="25"/>
      <c r="Y453" s="25"/>
    </row>
    <row r="454" ht="15.75" customHeight="1">
      <c r="A454" s="25"/>
      <c r="B454" s="25"/>
      <c r="C454" s="25"/>
      <c r="D454" s="465"/>
      <c r="E454" s="25"/>
      <c r="F454" s="25"/>
      <c r="G454" s="25"/>
      <c r="H454" s="25"/>
      <c r="I454" s="25"/>
      <c r="J454" s="25"/>
      <c r="K454" s="25"/>
      <c r="L454" s="25"/>
      <c r="M454" s="25"/>
      <c r="N454" s="25"/>
      <c r="O454" s="25"/>
      <c r="P454" s="25"/>
      <c r="Q454" s="25"/>
      <c r="R454" s="25"/>
      <c r="S454" s="25"/>
      <c r="T454" s="25"/>
      <c r="U454" s="25"/>
      <c r="V454" s="25"/>
      <c r="W454" s="25"/>
      <c r="X454" s="25"/>
      <c r="Y454" s="25"/>
    </row>
    <row r="455" ht="15.75" customHeight="1">
      <c r="A455" s="25"/>
      <c r="B455" s="25"/>
      <c r="C455" s="25"/>
      <c r="D455" s="465"/>
      <c r="E455" s="25"/>
      <c r="F455" s="25"/>
      <c r="G455" s="25"/>
      <c r="H455" s="25"/>
      <c r="I455" s="25"/>
      <c r="J455" s="25"/>
      <c r="K455" s="25"/>
      <c r="L455" s="25"/>
      <c r="M455" s="25"/>
      <c r="N455" s="25"/>
      <c r="O455" s="25"/>
      <c r="P455" s="25"/>
      <c r="Q455" s="25"/>
      <c r="R455" s="25"/>
      <c r="S455" s="25"/>
      <c r="T455" s="25"/>
      <c r="U455" s="25"/>
      <c r="V455" s="25"/>
      <c r="W455" s="25"/>
      <c r="X455" s="25"/>
      <c r="Y455" s="25"/>
    </row>
    <row r="456" ht="15.75" customHeight="1">
      <c r="A456" s="25"/>
      <c r="B456" s="25"/>
      <c r="C456" s="25"/>
      <c r="D456" s="465"/>
      <c r="E456" s="25"/>
      <c r="F456" s="25"/>
      <c r="G456" s="25"/>
      <c r="H456" s="25"/>
      <c r="I456" s="25"/>
      <c r="J456" s="25"/>
      <c r="K456" s="25"/>
      <c r="L456" s="25"/>
      <c r="M456" s="25"/>
      <c r="N456" s="25"/>
      <c r="O456" s="25"/>
      <c r="P456" s="25"/>
      <c r="Q456" s="25"/>
      <c r="R456" s="25"/>
      <c r="S456" s="25"/>
      <c r="T456" s="25"/>
      <c r="U456" s="25"/>
      <c r="V456" s="25"/>
      <c r="W456" s="25"/>
      <c r="X456" s="25"/>
      <c r="Y456" s="25"/>
    </row>
    <row r="457" ht="15.75" customHeight="1">
      <c r="A457" s="25"/>
      <c r="B457" s="25"/>
      <c r="C457" s="25"/>
      <c r="D457" s="465"/>
      <c r="E457" s="25"/>
      <c r="F457" s="25"/>
      <c r="G457" s="25"/>
      <c r="H457" s="25"/>
      <c r="I457" s="25"/>
      <c r="J457" s="25"/>
      <c r="K457" s="25"/>
      <c r="L457" s="25"/>
      <c r="M457" s="25"/>
      <c r="N457" s="25"/>
      <c r="O457" s="25"/>
      <c r="P457" s="25"/>
      <c r="Q457" s="25"/>
      <c r="R457" s="25"/>
      <c r="S457" s="25"/>
      <c r="T457" s="25"/>
      <c r="U457" s="25"/>
      <c r="V457" s="25"/>
      <c r="W457" s="25"/>
      <c r="X457" s="25"/>
      <c r="Y457" s="25"/>
    </row>
    <row r="458" ht="15.75" customHeight="1">
      <c r="A458" s="25"/>
      <c r="B458" s="25"/>
      <c r="C458" s="25"/>
      <c r="D458" s="465"/>
      <c r="E458" s="25"/>
      <c r="F458" s="25"/>
      <c r="G458" s="25"/>
      <c r="H458" s="25"/>
      <c r="I458" s="25"/>
      <c r="J458" s="25"/>
      <c r="K458" s="25"/>
      <c r="L458" s="25"/>
      <c r="M458" s="25"/>
      <c r="N458" s="25"/>
      <c r="O458" s="25"/>
      <c r="P458" s="25"/>
      <c r="Q458" s="25"/>
      <c r="R458" s="25"/>
      <c r="S458" s="25"/>
      <c r="T458" s="25"/>
      <c r="U458" s="25"/>
      <c r="V458" s="25"/>
      <c r="W458" s="25"/>
      <c r="X458" s="25"/>
      <c r="Y458" s="25"/>
    </row>
    <row r="459" ht="15.75" customHeight="1">
      <c r="A459" s="25"/>
      <c r="B459" s="25"/>
      <c r="C459" s="25"/>
      <c r="D459" s="465"/>
      <c r="E459" s="25"/>
      <c r="F459" s="25"/>
      <c r="G459" s="25"/>
      <c r="H459" s="25"/>
      <c r="I459" s="25"/>
      <c r="J459" s="25"/>
      <c r="K459" s="25"/>
      <c r="L459" s="25"/>
      <c r="M459" s="25"/>
      <c r="N459" s="25"/>
      <c r="O459" s="25"/>
      <c r="P459" s="25"/>
      <c r="Q459" s="25"/>
      <c r="R459" s="25"/>
      <c r="S459" s="25"/>
      <c r="T459" s="25"/>
      <c r="U459" s="25"/>
      <c r="V459" s="25"/>
      <c r="W459" s="25"/>
      <c r="X459" s="25"/>
      <c r="Y459" s="25"/>
    </row>
    <row r="460" ht="15.75" customHeight="1">
      <c r="A460" s="25"/>
      <c r="B460" s="25"/>
      <c r="C460" s="25"/>
      <c r="D460" s="465"/>
      <c r="E460" s="25"/>
      <c r="F460" s="25"/>
      <c r="G460" s="25"/>
      <c r="H460" s="25"/>
      <c r="I460" s="25"/>
      <c r="J460" s="25"/>
      <c r="K460" s="25"/>
      <c r="L460" s="25"/>
      <c r="M460" s="25"/>
      <c r="N460" s="25"/>
      <c r="O460" s="25"/>
      <c r="P460" s="25"/>
      <c r="Q460" s="25"/>
      <c r="R460" s="25"/>
      <c r="S460" s="25"/>
      <c r="T460" s="25"/>
      <c r="U460" s="25"/>
      <c r="V460" s="25"/>
      <c r="W460" s="25"/>
      <c r="X460" s="25"/>
      <c r="Y460" s="25"/>
    </row>
    <row r="461" ht="15.75" customHeight="1">
      <c r="A461" s="25"/>
      <c r="B461" s="25"/>
      <c r="C461" s="25"/>
      <c r="D461" s="465"/>
      <c r="E461" s="25"/>
      <c r="F461" s="25"/>
      <c r="G461" s="25"/>
      <c r="H461" s="25"/>
      <c r="I461" s="25"/>
      <c r="J461" s="25"/>
      <c r="K461" s="25"/>
      <c r="L461" s="25"/>
      <c r="M461" s="25"/>
      <c r="N461" s="25"/>
      <c r="O461" s="25"/>
      <c r="P461" s="25"/>
      <c r="Q461" s="25"/>
      <c r="R461" s="25"/>
      <c r="S461" s="25"/>
      <c r="T461" s="25"/>
      <c r="U461" s="25"/>
      <c r="V461" s="25"/>
      <c r="W461" s="25"/>
      <c r="X461" s="25"/>
      <c r="Y461" s="25"/>
    </row>
    <row r="462" ht="15.75" customHeight="1">
      <c r="A462" s="25"/>
      <c r="B462" s="25"/>
      <c r="C462" s="25"/>
      <c r="D462" s="465"/>
      <c r="E462" s="25"/>
      <c r="F462" s="25"/>
      <c r="G462" s="25"/>
      <c r="H462" s="25"/>
      <c r="I462" s="25"/>
      <c r="J462" s="25"/>
      <c r="K462" s="25"/>
      <c r="L462" s="25"/>
      <c r="M462" s="25"/>
      <c r="N462" s="25"/>
      <c r="O462" s="25"/>
      <c r="P462" s="25"/>
      <c r="Q462" s="25"/>
      <c r="R462" s="25"/>
      <c r="S462" s="25"/>
      <c r="T462" s="25"/>
      <c r="U462" s="25"/>
      <c r="V462" s="25"/>
      <c r="W462" s="25"/>
      <c r="X462" s="25"/>
      <c r="Y462" s="25"/>
    </row>
    <row r="463" ht="15.75" customHeight="1">
      <c r="A463" s="25"/>
      <c r="B463" s="25"/>
      <c r="C463" s="25"/>
      <c r="D463" s="465"/>
      <c r="E463" s="25"/>
      <c r="F463" s="25"/>
      <c r="G463" s="25"/>
      <c r="H463" s="25"/>
      <c r="I463" s="25"/>
      <c r="J463" s="25"/>
      <c r="K463" s="25"/>
      <c r="L463" s="25"/>
      <c r="M463" s="25"/>
      <c r="N463" s="25"/>
      <c r="O463" s="25"/>
      <c r="P463" s="25"/>
      <c r="Q463" s="25"/>
      <c r="R463" s="25"/>
      <c r="S463" s="25"/>
      <c r="T463" s="25"/>
      <c r="U463" s="25"/>
      <c r="V463" s="25"/>
      <c r="W463" s="25"/>
      <c r="X463" s="25"/>
      <c r="Y463" s="25"/>
    </row>
    <row r="464" ht="15.75" customHeight="1">
      <c r="A464" s="25"/>
      <c r="B464" s="25"/>
      <c r="C464" s="25"/>
      <c r="D464" s="465"/>
      <c r="E464" s="25"/>
      <c r="F464" s="25"/>
      <c r="G464" s="25"/>
      <c r="H464" s="25"/>
      <c r="I464" s="25"/>
      <c r="J464" s="25"/>
      <c r="K464" s="25"/>
      <c r="L464" s="25"/>
      <c r="M464" s="25"/>
      <c r="N464" s="25"/>
      <c r="O464" s="25"/>
      <c r="P464" s="25"/>
      <c r="Q464" s="25"/>
      <c r="R464" s="25"/>
      <c r="S464" s="25"/>
      <c r="T464" s="25"/>
      <c r="U464" s="25"/>
      <c r="V464" s="25"/>
      <c r="W464" s="25"/>
      <c r="X464" s="25"/>
      <c r="Y464" s="25"/>
    </row>
    <row r="465" ht="15.75" customHeight="1">
      <c r="A465" s="25"/>
      <c r="B465" s="25"/>
      <c r="C465" s="25"/>
      <c r="D465" s="465"/>
      <c r="E465" s="25"/>
      <c r="F465" s="25"/>
      <c r="G465" s="25"/>
      <c r="H465" s="25"/>
      <c r="I465" s="25"/>
      <c r="J465" s="25"/>
      <c r="K465" s="25"/>
      <c r="L465" s="25"/>
      <c r="M465" s="25"/>
      <c r="N465" s="25"/>
      <c r="O465" s="25"/>
      <c r="P465" s="25"/>
      <c r="Q465" s="25"/>
      <c r="R465" s="25"/>
      <c r="S465" s="25"/>
      <c r="T465" s="25"/>
      <c r="U465" s="25"/>
      <c r="V465" s="25"/>
      <c r="W465" s="25"/>
      <c r="X465" s="25"/>
      <c r="Y465" s="25"/>
    </row>
    <row r="466" ht="15.75" customHeight="1">
      <c r="A466" s="25"/>
      <c r="B466" s="25"/>
      <c r="C466" s="25"/>
      <c r="D466" s="465"/>
      <c r="E466" s="25"/>
      <c r="F466" s="25"/>
      <c r="G466" s="25"/>
      <c r="H466" s="25"/>
      <c r="I466" s="25"/>
      <c r="J466" s="25"/>
      <c r="K466" s="25"/>
      <c r="L466" s="25"/>
      <c r="M466" s="25"/>
      <c r="N466" s="25"/>
      <c r="O466" s="25"/>
      <c r="P466" s="25"/>
      <c r="Q466" s="25"/>
      <c r="R466" s="25"/>
      <c r="S466" s="25"/>
      <c r="T466" s="25"/>
      <c r="U466" s="25"/>
      <c r="V466" s="25"/>
      <c r="W466" s="25"/>
      <c r="X466" s="25"/>
      <c r="Y466" s="25"/>
    </row>
    <row r="467" ht="15.75" customHeight="1">
      <c r="A467" s="25"/>
      <c r="B467" s="25"/>
      <c r="C467" s="25"/>
      <c r="D467" s="465"/>
      <c r="E467" s="25"/>
      <c r="F467" s="25"/>
      <c r="G467" s="25"/>
      <c r="H467" s="25"/>
      <c r="I467" s="25"/>
      <c r="J467" s="25"/>
      <c r="K467" s="25"/>
      <c r="L467" s="25"/>
      <c r="M467" s="25"/>
      <c r="N467" s="25"/>
      <c r="O467" s="25"/>
      <c r="P467" s="25"/>
      <c r="Q467" s="25"/>
      <c r="R467" s="25"/>
      <c r="S467" s="25"/>
      <c r="T467" s="25"/>
      <c r="U467" s="25"/>
      <c r="V467" s="25"/>
      <c r="W467" s="25"/>
      <c r="X467" s="25"/>
      <c r="Y467" s="25"/>
    </row>
    <row r="468" ht="15.75" customHeight="1">
      <c r="A468" s="25"/>
      <c r="B468" s="25"/>
      <c r="C468" s="25"/>
      <c r="D468" s="465"/>
      <c r="E468" s="25"/>
      <c r="F468" s="25"/>
      <c r="G468" s="25"/>
      <c r="H468" s="25"/>
      <c r="I468" s="25"/>
      <c r="J468" s="25"/>
      <c r="K468" s="25"/>
      <c r="L468" s="25"/>
      <c r="M468" s="25"/>
      <c r="N468" s="25"/>
      <c r="O468" s="25"/>
      <c r="P468" s="25"/>
      <c r="Q468" s="25"/>
      <c r="R468" s="25"/>
      <c r="S468" s="25"/>
      <c r="T468" s="25"/>
      <c r="U468" s="25"/>
      <c r="V468" s="25"/>
      <c r="W468" s="25"/>
      <c r="X468" s="25"/>
      <c r="Y468" s="25"/>
    </row>
    <row r="469" ht="15.75" customHeight="1">
      <c r="A469" s="25"/>
      <c r="B469" s="25"/>
      <c r="C469" s="25"/>
      <c r="D469" s="465"/>
      <c r="E469" s="25"/>
      <c r="F469" s="25"/>
      <c r="G469" s="25"/>
      <c r="H469" s="25"/>
      <c r="I469" s="25"/>
      <c r="J469" s="25"/>
      <c r="K469" s="25"/>
      <c r="L469" s="25"/>
      <c r="M469" s="25"/>
      <c r="N469" s="25"/>
      <c r="O469" s="25"/>
      <c r="P469" s="25"/>
      <c r="Q469" s="25"/>
      <c r="R469" s="25"/>
      <c r="S469" s="25"/>
      <c r="T469" s="25"/>
      <c r="U469" s="25"/>
      <c r="V469" s="25"/>
      <c r="W469" s="25"/>
      <c r="X469" s="25"/>
      <c r="Y469" s="25"/>
    </row>
    <row r="470" ht="15.75" customHeight="1">
      <c r="A470" s="25"/>
      <c r="B470" s="25"/>
      <c r="C470" s="25"/>
      <c r="D470" s="465"/>
      <c r="E470" s="25"/>
      <c r="F470" s="25"/>
      <c r="G470" s="25"/>
      <c r="H470" s="25"/>
      <c r="I470" s="25"/>
      <c r="J470" s="25"/>
      <c r="K470" s="25"/>
      <c r="L470" s="25"/>
      <c r="M470" s="25"/>
      <c r="N470" s="25"/>
      <c r="O470" s="25"/>
      <c r="P470" s="25"/>
      <c r="Q470" s="25"/>
      <c r="R470" s="25"/>
      <c r="S470" s="25"/>
      <c r="T470" s="25"/>
      <c r="U470" s="25"/>
      <c r="V470" s="25"/>
      <c r="W470" s="25"/>
      <c r="X470" s="25"/>
      <c r="Y470" s="25"/>
    </row>
    <row r="471" ht="15.75" customHeight="1">
      <c r="A471" s="25"/>
      <c r="B471" s="25"/>
      <c r="C471" s="25"/>
      <c r="D471" s="465"/>
      <c r="E471" s="25"/>
      <c r="F471" s="25"/>
      <c r="G471" s="25"/>
      <c r="H471" s="25"/>
      <c r="I471" s="25"/>
      <c r="J471" s="25"/>
      <c r="K471" s="25"/>
      <c r="L471" s="25"/>
      <c r="M471" s="25"/>
      <c r="N471" s="25"/>
      <c r="O471" s="25"/>
      <c r="P471" s="25"/>
      <c r="Q471" s="25"/>
      <c r="R471" s="25"/>
      <c r="S471" s="25"/>
      <c r="T471" s="25"/>
      <c r="U471" s="25"/>
      <c r="V471" s="25"/>
      <c r="W471" s="25"/>
      <c r="X471" s="25"/>
      <c r="Y471" s="25"/>
    </row>
    <row r="472" ht="15.75" customHeight="1">
      <c r="A472" s="25"/>
      <c r="B472" s="25"/>
      <c r="C472" s="25"/>
      <c r="D472" s="465"/>
      <c r="E472" s="25"/>
      <c r="F472" s="25"/>
      <c r="G472" s="25"/>
      <c r="H472" s="25"/>
      <c r="I472" s="25"/>
      <c r="J472" s="25"/>
      <c r="K472" s="25"/>
      <c r="L472" s="25"/>
      <c r="M472" s="25"/>
      <c r="N472" s="25"/>
      <c r="O472" s="25"/>
      <c r="P472" s="25"/>
      <c r="Q472" s="25"/>
      <c r="R472" s="25"/>
      <c r="S472" s="25"/>
      <c r="T472" s="25"/>
      <c r="U472" s="25"/>
      <c r="V472" s="25"/>
      <c r="W472" s="25"/>
      <c r="X472" s="25"/>
      <c r="Y472" s="25"/>
    </row>
    <row r="473" ht="15.75" customHeight="1">
      <c r="A473" s="25"/>
      <c r="B473" s="25"/>
      <c r="C473" s="25"/>
      <c r="D473" s="465"/>
      <c r="E473" s="25"/>
      <c r="F473" s="25"/>
      <c r="G473" s="25"/>
      <c r="H473" s="25"/>
      <c r="I473" s="25"/>
      <c r="J473" s="25"/>
      <c r="K473" s="25"/>
      <c r="L473" s="25"/>
      <c r="M473" s="25"/>
      <c r="N473" s="25"/>
      <c r="O473" s="25"/>
      <c r="P473" s="25"/>
      <c r="Q473" s="25"/>
      <c r="R473" s="25"/>
      <c r="S473" s="25"/>
      <c r="T473" s="25"/>
      <c r="U473" s="25"/>
      <c r="V473" s="25"/>
      <c r="W473" s="25"/>
      <c r="X473" s="25"/>
      <c r="Y473" s="25"/>
    </row>
    <row r="474" ht="15.75" customHeight="1">
      <c r="A474" s="25"/>
      <c r="B474" s="25"/>
      <c r="C474" s="25"/>
      <c r="D474" s="465"/>
      <c r="E474" s="25"/>
      <c r="F474" s="25"/>
      <c r="G474" s="25"/>
      <c r="H474" s="25"/>
      <c r="I474" s="25"/>
      <c r="J474" s="25"/>
      <c r="K474" s="25"/>
      <c r="L474" s="25"/>
      <c r="M474" s="25"/>
      <c r="N474" s="25"/>
      <c r="O474" s="25"/>
      <c r="P474" s="25"/>
      <c r="Q474" s="25"/>
      <c r="R474" s="25"/>
      <c r="S474" s="25"/>
      <c r="T474" s="25"/>
      <c r="U474" s="25"/>
      <c r="V474" s="25"/>
      <c r="W474" s="25"/>
      <c r="X474" s="25"/>
      <c r="Y474" s="25"/>
    </row>
    <row r="475" ht="15.75" customHeight="1">
      <c r="A475" s="25"/>
      <c r="B475" s="25"/>
      <c r="C475" s="25"/>
      <c r="D475" s="465"/>
      <c r="E475" s="25"/>
      <c r="F475" s="25"/>
      <c r="G475" s="25"/>
      <c r="H475" s="25"/>
      <c r="I475" s="25"/>
      <c r="J475" s="25"/>
      <c r="K475" s="25"/>
      <c r="L475" s="25"/>
      <c r="M475" s="25"/>
      <c r="N475" s="25"/>
      <c r="O475" s="25"/>
      <c r="P475" s="25"/>
      <c r="Q475" s="25"/>
      <c r="R475" s="25"/>
      <c r="S475" s="25"/>
      <c r="T475" s="25"/>
      <c r="U475" s="25"/>
      <c r="V475" s="25"/>
      <c r="W475" s="25"/>
      <c r="X475" s="25"/>
      <c r="Y475" s="25"/>
    </row>
    <row r="476" ht="15.75" customHeight="1">
      <c r="A476" s="25"/>
      <c r="B476" s="25"/>
      <c r="C476" s="25"/>
      <c r="D476" s="465"/>
      <c r="E476" s="25"/>
      <c r="F476" s="25"/>
      <c r="G476" s="25"/>
      <c r="H476" s="25"/>
      <c r="I476" s="25"/>
      <c r="J476" s="25"/>
      <c r="K476" s="25"/>
      <c r="L476" s="25"/>
      <c r="M476" s="25"/>
      <c r="N476" s="25"/>
      <c r="O476" s="25"/>
      <c r="P476" s="25"/>
      <c r="Q476" s="25"/>
      <c r="R476" s="25"/>
      <c r="S476" s="25"/>
      <c r="T476" s="25"/>
      <c r="U476" s="25"/>
      <c r="V476" s="25"/>
      <c r="W476" s="25"/>
      <c r="X476" s="25"/>
      <c r="Y476" s="25"/>
    </row>
    <row r="477" ht="15.75" customHeight="1">
      <c r="A477" s="25"/>
      <c r="B477" s="25"/>
      <c r="C477" s="25"/>
      <c r="D477" s="465"/>
      <c r="E477" s="25"/>
      <c r="F477" s="25"/>
      <c r="G477" s="25"/>
      <c r="H477" s="25"/>
      <c r="I477" s="25"/>
      <c r="J477" s="25"/>
      <c r="K477" s="25"/>
      <c r="L477" s="25"/>
      <c r="M477" s="25"/>
      <c r="N477" s="25"/>
      <c r="O477" s="25"/>
      <c r="P477" s="25"/>
      <c r="Q477" s="25"/>
      <c r="R477" s="25"/>
      <c r="S477" s="25"/>
      <c r="T477" s="25"/>
      <c r="U477" s="25"/>
      <c r="V477" s="25"/>
      <c r="W477" s="25"/>
      <c r="X477" s="25"/>
      <c r="Y477" s="25"/>
    </row>
    <row r="478" ht="15.75" customHeight="1">
      <c r="A478" s="25"/>
      <c r="B478" s="25"/>
      <c r="C478" s="25"/>
      <c r="D478" s="465"/>
      <c r="E478" s="25"/>
      <c r="F478" s="25"/>
      <c r="G478" s="25"/>
      <c r="H478" s="25"/>
      <c r="I478" s="25"/>
      <c r="J478" s="25"/>
      <c r="K478" s="25"/>
      <c r="L478" s="25"/>
      <c r="M478" s="25"/>
      <c r="N478" s="25"/>
      <c r="O478" s="25"/>
      <c r="P478" s="25"/>
      <c r="Q478" s="25"/>
      <c r="R478" s="25"/>
      <c r="S478" s="25"/>
      <c r="T478" s="25"/>
      <c r="U478" s="25"/>
      <c r="V478" s="25"/>
      <c r="W478" s="25"/>
      <c r="X478" s="25"/>
      <c r="Y478" s="25"/>
    </row>
    <row r="479" ht="15.75" customHeight="1">
      <c r="A479" s="25"/>
      <c r="B479" s="25"/>
      <c r="C479" s="25"/>
      <c r="D479" s="465"/>
      <c r="E479" s="25"/>
      <c r="F479" s="25"/>
      <c r="G479" s="25"/>
      <c r="H479" s="25"/>
      <c r="I479" s="25"/>
      <c r="J479" s="25"/>
      <c r="K479" s="25"/>
      <c r="L479" s="25"/>
      <c r="M479" s="25"/>
      <c r="N479" s="25"/>
      <c r="O479" s="25"/>
      <c r="P479" s="25"/>
      <c r="Q479" s="25"/>
      <c r="R479" s="25"/>
      <c r="S479" s="25"/>
      <c r="T479" s="25"/>
      <c r="U479" s="25"/>
      <c r="V479" s="25"/>
      <c r="W479" s="25"/>
      <c r="X479" s="25"/>
      <c r="Y479" s="25"/>
    </row>
    <row r="480" ht="15.75" customHeight="1">
      <c r="A480" s="25"/>
      <c r="B480" s="25"/>
      <c r="C480" s="25"/>
      <c r="D480" s="465"/>
      <c r="E480" s="25"/>
      <c r="F480" s="25"/>
      <c r="G480" s="25"/>
      <c r="H480" s="25"/>
      <c r="I480" s="25"/>
      <c r="J480" s="25"/>
      <c r="K480" s="25"/>
      <c r="L480" s="25"/>
      <c r="M480" s="25"/>
      <c r="N480" s="25"/>
      <c r="O480" s="25"/>
      <c r="P480" s="25"/>
      <c r="Q480" s="25"/>
      <c r="R480" s="25"/>
      <c r="S480" s="25"/>
      <c r="T480" s="25"/>
      <c r="U480" s="25"/>
      <c r="V480" s="25"/>
      <c r="W480" s="25"/>
      <c r="X480" s="25"/>
      <c r="Y480" s="25"/>
    </row>
    <row r="481" ht="15.75" customHeight="1">
      <c r="A481" s="25"/>
      <c r="B481" s="25"/>
      <c r="C481" s="25"/>
      <c r="D481" s="465"/>
      <c r="E481" s="25"/>
      <c r="F481" s="25"/>
      <c r="G481" s="25"/>
      <c r="H481" s="25"/>
      <c r="I481" s="25"/>
      <c r="J481" s="25"/>
      <c r="K481" s="25"/>
      <c r="L481" s="25"/>
      <c r="M481" s="25"/>
      <c r="N481" s="25"/>
      <c r="O481" s="25"/>
      <c r="P481" s="25"/>
      <c r="Q481" s="25"/>
      <c r="R481" s="25"/>
      <c r="S481" s="25"/>
      <c r="T481" s="25"/>
      <c r="U481" s="25"/>
      <c r="V481" s="25"/>
      <c r="W481" s="25"/>
      <c r="X481" s="25"/>
      <c r="Y481" s="25"/>
    </row>
    <row r="482" ht="15.75" customHeight="1">
      <c r="A482" s="25"/>
      <c r="B482" s="25"/>
      <c r="C482" s="25"/>
      <c r="D482" s="465"/>
      <c r="E482" s="25"/>
      <c r="F482" s="25"/>
      <c r="G482" s="25"/>
      <c r="H482" s="25"/>
      <c r="I482" s="25"/>
      <c r="J482" s="25"/>
      <c r="K482" s="25"/>
      <c r="L482" s="25"/>
      <c r="M482" s="25"/>
      <c r="N482" s="25"/>
      <c r="O482" s="25"/>
      <c r="P482" s="25"/>
      <c r="Q482" s="25"/>
      <c r="R482" s="25"/>
      <c r="S482" s="25"/>
      <c r="T482" s="25"/>
      <c r="U482" s="25"/>
      <c r="V482" s="25"/>
      <c r="W482" s="25"/>
      <c r="X482" s="25"/>
      <c r="Y482" s="25"/>
    </row>
    <row r="483" ht="15.75" customHeight="1">
      <c r="A483" s="25"/>
      <c r="B483" s="25"/>
      <c r="C483" s="25"/>
      <c r="D483" s="465"/>
      <c r="E483" s="25"/>
      <c r="F483" s="25"/>
      <c r="G483" s="25"/>
      <c r="H483" s="25"/>
      <c r="I483" s="25"/>
      <c r="J483" s="25"/>
      <c r="K483" s="25"/>
      <c r="L483" s="25"/>
      <c r="M483" s="25"/>
      <c r="N483" s="25"/>
      <c r="O483" s="25"/>
      <c r="P483" s="25"/>
      <c r="Q483" s="25"/>
      <c r="R483" s="25"/>
      <c r="S483" s="25"/>
      <c r="T483" s="25"/>
      <c r="U483" s="25"/>
      <c r="V483" s="25"/>
      <c r="W483" s="25"/>
      <c r="X483" s="25"/>
      <c r="Y483" s="25"/>
    </row>
    <row r="484" ht="15.75" customHeight="1">
      <c r="A484" s="25"/>
      <c r="B484" s="25"/>
      <c r="C484" s="25"/>
      <c r="D484" s="465"/>
      <c r="E484" s="25"/>
      <c r="F484" s="25"/>
      <c r="G484" s="25"/>
      <c r="H484" s="25"/>
      <c r="I484" s="25"/>
      <c r="J484" s="25"/>
      <c r="K484" s="25"/>
      <c r="L484" s="25"/>
      <c r="M484" s="25"/>
      <c r="N484" s="25"/>
      <c r="O484" s="25"/>
      <c r="P484" s="25"/>
      <c r="Q484" s="25"/>
      <c r="R484" s="25"/>
      <c r="S484" s="25"/>
      <c r="T484" s="25"/>
      <c r="U484" s="25"/>
      <c r="V484" s="25"/>
      <c r="W484" s="25"/>
      <c r="X484" s="25"/>
      <c r="Y484" s="25"/>
    </row>
    <row r="485" ht="15.75" customHeight="1">
      <c r="A485" s="25"/>
      <c r="B485" s="25"/>
      <c r="C485" s="25"/>
      <c r="D485" s="465"/>
      <c r="E485" s="25"/>
      <c r="F485" s="25"/>
      <c r="G485" s="25"/>
      <c r="H485" s="25"/>
      <c r="I485" s="25"/>
      <c r="J485" s="25"/>
      <c r="K485" s="25"/>
      <c r="L485" s="25"/>
      <c r="M485" s="25"/>
      <c r="N485" s="25"/>
      <c r="O485" s="25"/>
      <c r="P485" s="25"/>
      <c r="Q485" s="25"/>
      <c r="R485" s="25"/>
      <c r="S485" s="25"/>
      <c r="T485" s="25"/>
      <c r="U485" s="25"/>
      <c r="V485" s="25"/>
      <c r="W485" s="25"/>
      <c r="X485" s="25"/>
      <c r="Y485" s="25"/>
    </row>
    <row r="486" ht="15.75" customHeight="1">
      <c r="A486" s="25"/>
      <c r="B486" s="25"/>
      <c r="C486" s="25"/>
      <c r="D486" s="465"/>
      <c r="E486" s="25"/>
      <c r="F486" s="25"/>
      <c r="G486" s="25"/>
      <c r="H486" s="25"/>
      <c r="I486" s="25"/>
      <c r="J486" s="25"/>
      <c r="K486" s="25"/>
      <c r="L486" s="25"/>
      <c r="M486" s="25"/>
      <c r="N486" s="25"/>
      <c r="O486" s="25"/>
      <c r="P486" s="25"/>
      <c r="Q486" s="25"/>
      <c r="R486" s="25"/>
      <c r="S486" s="25"/>
      <c r="T486" s="25"/>
      <c r="U486" s="25"/>
      <c r="V486" s="25"/>
      <c r="W486" s="25"/>
      <c r="X486" s="25"/>
      <c r="Y486" s="25"/>
    </row>
    <row r="487" ht="15.75" customHeight="1">
      <c r="A487" s="25"/>
      <c r="B487" s="25"/>
      <c r="C487" s="25"/>
      <c r="D487" s="465"/>
      <c r="E487" s="25"/>
      <c r="F487" s="25"/>
      <c r="G487" s="25"/>
      <c r="H487" s="25"/>
      <c r="I487" s="25"/>
      <c r="J487" s="25"/>
      <c r="K487" s="25"/>
      <c r="L487" s="25"/>
      <c r="M487" s="25"/>
      <c r="N487" s="25"/>
      <c r="O487" s="25"/>
      <c r="P487" s="25"/>
      <c r="Q487" s="25"/>
      <c r="R487" s="25"/>
      <c r="S487" s="25"/>
      <c r="T487" s="25"/>
      <c r="U487" s="25"/>
      <c r="V487" s="25"/>
      <c r="W487" s="25"/>
      <c r="X487" s="25"/>
      <c r="Y487" s="25"/>
    </row>
    <row r="488" ht="15.75" customHeight="1">
      <c r="A488" s="25"/>
      <c r="B488" s="25"/>
      <c r="C488" s="25"/>
      <c r="D488" s="465"/>
      <c r="E488" s="25"/>
      <c r="F488" s="25"/>
      <c r="G488" s="25"/>
      <c r="H488" s="25"/>
      <c r="I488" s="25"/>
      <c r="J488" s="25"/>
      <c r="K488" s="25"/>
      <c r="L488" s="25"/>
      <c r="M488" s="25"/>
      <c r="N488" s="25"/>
      <c r="O488" s="25"/>
      <c r="P488" s="25"/>
      <c r="Q488" s="25"/>
      <c r="R488" s="25"/>
      <c r="S488" s="25"/>
      <c r="T488" s="25"/>
      <c r="U488" s="25"/>
      <c r="V488" s="25"/>
      <c r="W488" s="25"/>
      <c r="X488" s="25"/>
      <c r="Y488" s="25"/>
    </row>
    <row r="489" ht="15.75" customHeight="1">
      <c r="A489" s="25"/>
      <c r="B489" s="25"/>
      <c r="C489" s="25"/>
      <c r="D489" s="465"/>
      <c r="E489" s="25"/>
      <c r="F489" s="25"/>
      <c r="G489" s="25"/>
      <c r="H489" s="25"/>
      <c r="I489" s="25"/>
      <c r="J489" s="25"/>
      <c r="K489" s="25"/>
      <c r="L489" s="25"/>
      <c r="M489" s="25"/>
      <c r="N489" s="25"/>
      <c r="O489" s="25"/>
      <c r="P489" s="25"/>
      <c r="Q489" s="25"/>
      <c r="R489" s="25"/>
      <c r="S489" s="25"/>
      <c r="T489" s="25"/>
      <c r="U489" s="25"/>
      <c r="V489" s="25"/>
      <c r="W489" s="25"/>
      <c r="X489" s="25"/>
      <c r="Y489" s="25"/>
    </row>
    <row r="490" ht="15.75" customHeight="1">
      <c r="A490" s="25"/>
      <c r="B490" s="25"/>
      <c r="C490" s="25"/>
      <c r="D490" s="465"/>
      <c r="E490" s="25"/>
      <c r="F490" s="25"/>
      <c r="G490" s="25"/>
      <c r="H490" s="25"/>
      <c r="I490" s="25"/>
      <c r="J490" s="25"/>
      <c r="K490" s="25"/>
      <c r="L490" s="25"/>
      <c r="M490" s="25"/>
      <c r="N490" s="25"/>
      <c r="O490" s="25"/>
      <c r="P490" s="25"/>
      <c r="Q490" s="25"/>
      <c r="R490" s="25"/>
      <c r="S490" s="25"/>
      <c r="T490" s="25"/>
      <c r="U490" s="25"/>
      <c r="V490" s="25"/>
      <c r="W490" s="25"/>
      <c r="X490" s="25"/>
      <c r="Y490" s="25"/>
    </row>
    <row r="491" ht="15.75" customHeight="1">
      <c r="A491" s="25"/>
      <c r="B491" s="25"/>
      <c r="C491" s="25"/>
      <c r="D491" s="465"/>
      <c r="E491" s="25"/>
      <c r="F491" s="25"/>
      <c r="G491" s="25"/>
      <c r="H491" s="25"/>
      <c r="I491" s="25"/>
      <c r="J491" s="25"/>
      <c r="K491" s="25"/>
      <c r="L491" s="25"/>
      <c r="M491" s="25"/>
      <c r="N491" s="25"/>
      <c r="O491" s="25"/>
      <c r="P491" s="25"/>
      <c r="Q491" s="25"/>
      <c r="R491" s="25"/>
      <c r="S491" s="25"/>
      <c r="T491" s="25"/>
      <c r="U491" s="25"/>
      <c r="V491" s="25"/>
      <c r="W491" s="25"/>
      <c r="X491" s="25"/>
      <c r="Y491" s="25"/>
    </row>
    <row r="492" ht="15.75" customHeight="1">
      <c r="A492" s="25"/>
      <c r="B492" s="25"/>
      <c r="C492" s="25"/>
      <c r="D492" s="465"/>
      <c r="E492" s="25"/>
      <c r="F492" s="25"/>
      <c r="G492" s="25"/>
      <c r="H492" s="25"/>
      <c r="I492" s="25"/>
      <c r="J492" s="25"/>
      <c r="K492" s="25"/>
      <c r="L492" s="25"/>
      <c r="M492" s="25"/>
      <c r="N492" s="25"/>
      <c r="O492" s="25"/>
      <c r="P492" s="25"/>
      <c r="Q492" s="25"/>
      <c r="R492" s="25"/>
      <c r="S492" s="25"/>
      <c r="T492" s="25"/>
      <c r="U492" s="25"/>
      <c r="V492" s="25"/>
      <c r="W492" s="25"/>
      <c r="X492" s="25"/>
      <c r="Y492" s="25"/>
    </row>
    <row r="493" ht="15.75" customHeight="1">
      <c r="A493" s="25"/>
      <c r="B493" s="25"/>
      <c r="C493" s="25"/>
      <c r="D493" s="465"/>
      <c r="E493" s="25"/>
      <c r="F493" s="25"/>
      <c r="G493" s="25"/>
      <c r="H493" s="25"/>
      <c r="I493" s="25"/>
      <c r="J493" s="25"/>
      <c r="K493" s="25"/>
      <c r="L493" s="25"/>
      <c r="M493" s="25"/>
      <c r="N493" s="25"/>
      <c r="O493" s="25"/>
      <c r="P493" s="25"/>
      <c r="Q493" s="25"/>
      <c r="R493" s="25"/>
      <c r="S493" s="25"/>
      <c r="T493" s="25"/>
      <c r="U493" s="25"/>
      <c r="V493" s="25"/>
      <c r="W493" s="25"/>
      <c r="X493" s="25"/>
      <c r="Y493" s="25"/>
    </row>
    <row r="494" ht="15.75" customHeight="1">
      <c r="A494" s="25"/>
      <c r="B494" s="25"/>
      <c r="C494" s="25"/>
      <c r="D494" s="465"/>
      <c r="E494" s="25"/>
      <c r="F494" s="25"/>
      <c r="G494" s="25"/>
      <c r="H494" s="25"/>
      <c r="I494" s="25"/>
      <c r="J494" s="25"/>
      <c r="K494" s="25"/>
      <c r="L494" s="25"/>
      <c r="M494" s="25"/>
      <c r="N494" s="25"/>
      <c r="O494" s="25"/>
      <c r="P494" s="25"/>
      <c r="Q494" s="25"/>
      <c r="R494" s="25"/>
      <c r="S494" s="25"/>
      <c r="T494" s="25"/>
      <c r="U494" s="25"/>
      <c r="V494" s="25"/>
      <c r="W494" s="25"/>
      <c r="X494" s="25"/>
      <c r="Y494" s="25"/>
    </row>
    <row r="495" ht="15.75" customHeight="1">
      <c r="A495" s="25"/>
      <c r="B495" s="25"/>
      <c r="C495" s="25"/>
      <c r="D495" s="465"/>
      <c r="E495" s="25"/>
      <c r="F495" s="25"/>
      <c r="G495" s="25"/>
      <c r="H495" s="25"/>
      <c r="I495" s="25"/>
      <c r="J495" s="25"/>
      <c r="K495" s="25"/>
      <c r="L495" s="25"/>
      <c r="M495" s="25"/>
      <c r="N495" s="25"/>
      <c r="O495" s="25"/>
      <c r="P495" s="25"/>
      <c r="Q495" s="25"/>
      <c r="R495" s="25"/>
      <c r="S495" s="25"/>
      <c r="T495" s="25"/>
      <c r="U495" s="25"/>
      <c r="V495" s="25"/>
      <c r="W495" s="25"/>
      <c r="X495" s="25"/>
      <c r="Y495" s="25"/>
    </row>
    <row r="496" ht="15.75" customHeight="1">
      <c r="A496" s="25"/>
      <c r="B496" s="25"/>
      <c r="C496" s="25"/>
      <c r="D496" s="465"/>
      <c r="E496" s="25"/>
      <c r="F496" s="25"/>
      <c r="G496" s="25"/>
      <c r="H496" s="25"/>
      <c r="I496" s="25"/>
      <c r="J496" s="25"/>
      <c r="K496" s="25"/>
      <c r="L496" s="25"/>
      <c r="M496" s="25"/>
      <c r="N496" s="25"/>
      <c r="O496" s="25"/>
      <c r="P496" s="25"/>
      <c r="Q496" s="25"/>
      <c r="R496" s="25"/>
      <c r="S496" s="25"/>
      <c r="T496" s="25"/>
      <c r="U496" s="25"/>
      <c r="V496" s="25"/>
      <c r="W496" s="25"/>
      <c r="X496" s="25"/>
      <c r="Y496" s="25"/>
    </row>
    <row r="497" ht="15.75" customHeight="1">
      <c r="A497" s="25"/>
      <c r="B497" s="25"/>
      <c r="C497" s="25"/>
      <c r="D497" s="465"/>
      <c r="E497" s="25"/>
      <c r="F497" s="25"/>
      <c r="G497" s="25"/>
      <c r="H497" s="25"/>
      <c r="I497" s="25"/>
      <c r="J497" s="25"/>
      <c r="K497" s="25"/>
      <c r="L497" s="25"/>
      <c r="M497" s="25"/>
      <c r="N497" s="25"/>
      <c r="O497" s="25"/>
      <c r="P497" s="25"/>
      <c r="Q497" s="25"/>
      <c r="R497" s="25"/>
      <c r="S497" s="25"/>
      <c r="T497" s="25"/>
      <c r="U497" s="25"/>
      <c r="V497" s="25"/>
      <c r="W497" s="25"/>
      <c r="X497" s="25"/>
      <c r="Y497" s="25"/>
    </row>
    <row r="498" ht="15.75" customHeight="1">
      <c r="A498" s="25"/>
      <c r="B498" s="25"/>
      <c r="C498" s="25"/>
      <c r="D498" s="465"/>
      <c r="E498" s="25"/>
      <c r="F498" s="25"/>
      <c r="G498" s="25"/>
      <c r="H498" s="25"/>
      <c r="I498" s="25"/>
      <c r="J498" s="25"/>
      <c r="K498" s="25"/>
      <c r="L498" s="25"/>
      <c r="M498" s="25"/>
      <c r="N498" s="25"/>
      <c r="O498" s="25"/>
      <c r="P498" s="25"/>
      <c r="Q498" s="25"/>
      <c r="R498" s="25"/>
      <c r="S498" s="25"/>
      <c r="T498" s="25"/>
      <c r="U498" s="25"/>
      <c r="V498" s="25"/>
      <c r="W498" s="25"/>
      <c r="X498" s="25"/>
      <c r="Y498" s="25"/>
    </row>
    <row r="499" ht="15.75" customHeight="1">
      <c r="A499" s="25"/>
      <c r="B499" s="25"/>
      <c r="C499" s="25"/>
      <c r="D499" s="465"/>
      <c r="E499" s="25"/>
      <c r="F499" s="25"/>
      <c r="G499" s="25"/>
      <c r="H499" s="25"/>
      <c r="I499" s="25"/>
      <c r="J499" s="25"/>
      <c r="K499" s="25"/>
      <c r="L499" s="25"/>
      <c r="M499" s="25"/>
      <c r="N499" s="25"/>
      <c r="O499" s="25"/>
      <c r="P499" s="25"/>
      <c r="Q499" s="25"/>
      <c r="R499" s="25"/>
      <c r="S499" s="25"/>
      <c r="T499" s="25"/>
      <c r="U499" s="25"/>
      <c r="V499" s="25"/>
      <c r="W499" s="25"/>
      <c r="X499" s="25"/>
      <c r="Y499" s="25"/>
    </row>
    <row r="500" ht="15.75" customHeight="1">
      <c r="A500" s="25"/>
      <c r="B500" s="25"/>
      <c r="C500" s="25"/>
      <c r="D500" s="465"/>
      <c r="E500" s="25"/>
      <c r="F500" s="25"/>
      <c r="G500" s="25"/>
      <c r="H500" s="25"/>
      <c r="I500" s="25"/>
      <c r="J500" s="25"/>
      <c r="K500" s="25"/>
      <c r="L500" s="25"/>
      <c r="M500" s="25"/>
      <c r="N500" s="25"/>
      <c r="O500" s="25"/>
      <c r="P500" s="25"/>
      <c r="Q500" s="25"/>
      <c r="R500" s="25"/>
      <c r="S500" s="25"/>
      <c r="T500" s="25"/>
      <c r="U500" s="25"/>
      <c r="V500" s="25"/>
      <c r="W500" s="25"/>
      <c r="X500" s="25"/>
      <c r="Y500" s="25"/>
    </row>
    <row r="501" ht="15.75" customHeight="1">
      <c r="A501" s="25"/>
      <c r="B501" s="25"/>
      <c r="C501" s="25"/>
      <c r="D501" s="465"/>
      <c r="E501" s="25"/>
      <c r="F501" s="25"/>
      <c r="G501" s="25"/>
      <c r="H501" s="25"/>
      <c r="I501" s="25"/>
      <c r="J501" s="25"/>
      <c r="K501" s="25"/>
      <c r="L501" s="25"/>
      <c r="M501" s="25"/>
      <c r="N501" s="25"/>
      <c r="O501" s="25"/>
      <c r="P501" s="25"/>
      <c r="Q501" s="25"/>
      <c r="R501" s="25"/>
      <c r="S501" s="25"/>
      <c r="T501" s="25"/>
      <c r="U501" s="25"/>
      <c r="V501" s="25"/>
      <c r="W501" s="25"/>
      <c r="X501" s="25"/>
      <c r="Y501" s="25"/>
    </row>
    <row r="502" ht="15.75" customHeight="1">
      <c r="A502" s="25"/>
      <c r="B502" s="25"/>
      <c r="C502" s="25"/>
      <c r="D502" s="465"/>
      <c r="E502" s="25"/>
      <c r="F502" s="25"/>
      <c r="G502" s="25"/>
      <c r="H502" s="25"/>
      <c r="I502" s="25"/>
      <c r="J502" s="25"/>
      <c r="K502" s="25"/>
      <c r="L502" s="25"/>
      <c r="M502" s="25"/>
      <c r="N502" s="25"/>
      <c r="O502" s="25"/>
      <c r="P502" s="25"/>
      <c r="Q502" s="25"/>
      <c r="R502" s="25"/>
      <c r="S502" s="25"/>
      <c r="T502" s="25"/>
      <c r="U502" s="25"/>
      <c r="V502" s="25"/>
      <c r="W502" s="25"/>
      <c r="X502" s="25"/>
      <c r="Y502" s="25"/>
    </row>
    <row r="503" ht="15.75" customHeight="1">
      <c r="A503" s="25"/>
      <c r="B503" s="25"/>
      <c r="C503" s="25"/>
      <c r="D503" s="465"/>
      <c r="E503" s="25"/>
      <c r="F503" s="25"/>
      <c r="G503" s="25"/>
      <c r="H503" s="25"/>
      <c r="I503" s="25"/>
      <c r="J503" s="25"/>
      <c r="K503" s="25"/>
      <c r="L503" s="25"/>
      <c r="M503" s="25"/>
      <c r="N503" s="25"/>
      <c r="O503" s="25"/>
      <c r="P503" s="25"/>
      <c r="Q503" s="25"/>
      <c r="R503" s="25"/>
      <c r="S503" s="25"/>
      <c r="T503" s="25"/>
      <c r="U503" s="25"/>
      <c r="V503" s="25"/>
      <c r="W503" s="25"/>
      <c r="X503" s="25"/>
      <c r="Y503" s="25"/>
    </row>
    <row r="504" ht="15.75" customHeight="1">
      <c r="A504" s="25"/>
      <c r="B504" s="25"/>
      <c r="C504" s="25"/>
      <c r="D504" s="465"/>
      <c r="E504" s="25"/>
      <c r="F504" s="25"/>
      <c r="G504" s="25"/>
      <c r="H504" s="25"/>
      <c r="I504" s="25"/>
      <c r="J504" s="25"/>
      <c r="K504" s="25"/>
      <c r="L504" s="25"/>
      <c r="M504" s="25"/>
      <c r="N504" s="25"/>
      <c r="O504" s="25"/>
      <c r="P504" s="25"/>
      <c r="Q504" s="25"/>
      <c r="R504" s="25"/>
      <c r="S504" s="25"/>
      <c r="T504" s="25"/>
      <c r="U504" s="25"/>
      <c r="V504" s="25"/>
      <c r="W504" s="25"/>
      <c r="X504" s="25"/>
      <c r="Y504" s="25"/>
    </row>
    <row r="505" ht="15.75" customHeight="1">
      <c r="A505" s="25"/>
      <c r="B505" s="25"/>
      <c r="C505" s="25"/>
      <c r="D505" s="465"/>
      <c r="E505" s="25"/>
      <c r="F505" s="25"/>
      <c r="G505" s="25"/>
      <c r="H505" s="25"/>
      <c r="I505" s="25"/>
      <c r="J505" s="25"/>
      <c r="K505" s="25"/>
      <c r="L505" s="25"/>
      <c r="M505" s="25"/>
      <c r="N505" s="25"/>
      <c r="O505" s="25"/>
      <c r="P505" s="25"/>
      <c r="Q505" s="25"/>
      <c r="R505" s="25"/>
      <c r="S505" s="25"/>
      <c r="T505" s="25"/>
      <c r="U505" s="25"/>
      <c r="V505" s="25"/>
      <c r="W505" s="25"/>
      <c r="X505" s="25"/>
      <c r="Y505" s="25"/>
    </row>
    <row r="506" ht="15.75" customHeight="1">
      <c r="A506" s="25"/>
      <c r="B506" s="25"/>
      <c r="C506" s="25"/>
      <c r="D506" s="465"/>
      <c r="E506" s="25"/>
      <c r="F506" s="25"/>
      <c r="G506" s="25"/>
      <c r="H506" s="25"/>
      <c r="I506" s="25"/>
      <c r="J506" s="25"/>
      <c r="K506" s="25"/>
      <c r="L506" s="25"/>
      <c r="M506" s="25"/>
      <c r="N506" s="25"/>
      <c r="O506" s="25"/>
      <c r="P506" s="25"/>
      <c r="Q506" s="25"/>
      <c r="R506" s="25"/>
      <c r="S506" s="25"/>
      <c r="T506" s="25"/>
      <c r="U506" s="25"/>
      <c r="V506" s="25"/>
      <c r="W506" s="25"/>
      <c r="X506" s="25"/>
      <c r="Y506" s="25"/>
    </row>
    <row r="507" ht="15.75" customHeight="1">
      <c r="A507" s="25"/>
      <c r="B507" s="25"/>
      <c r="C507" s="25"/>
      <c r="D507" s="465"/>
      <c r="E507" s="25"/>
      <c r="F507" s="25"/>
      <c r="G507" s="25"/>
      <c r="H507" s="25"/>
      <c r="I507" s="25"/>
      <c r="J507" s="25"/>
      <c r="K507" s="25"/>
      <c r="L507" s="25"/>
      <c r="M507" s="25"/>
      <c r="N507" s="25"/>
      <c r="O507" s="25"/>
      <c r="P507" s="25"/>
      <c r="Q507" s="25"/>
      <c r="R507" s="25"/>
      <c r="S507" s="25"/>
      <c r="T507" s="25"/>
      <c r="U507" s="25"/>
      <c r="V507" s="25"/>
      <c r="W507" s="25"/>
      <c r="X507" s="25"/>
      <c r="Y507" s="25"/>
    </row>
    <row r="508" ht="15.75" customHeight="1">
      <c r="A508" s="25"/>
      <c r="B508" s="25"/>
      <c r="C508" s="25"/>
      <c r="D508" s="465"/>
      <c r="E508" s="25"/>
      <c r="F508" s="25"/>
      <c r="G508" s="25"/>
      <c r="H508" s="25"/>
      <c r="I508" s="25"/>
      <c r="J508" s="25"/>
      <c r="K508" s="25"/>
      <c r="L508" s="25"/>
      <c r="M508" s="25"/>
      <c r="N508" s="25"/>
      <c r="O508" s="25"/>
      <c r="P508" s="25"/>
      <c r="Q508" s="25"/>
      <c r="R508" s="25"/>
      <c r="S508" s="25"/>
      <c r="T508" s="25"/>
      <c r="U508" s="25"/>
      <c r="V508" s="25"/>
      <c r="W508" s="25"/>
      <c r="X508" s="25"/>
      <c r="Y508" s="25"/>
    </row>
    <row r="509" ht="15.75" customHeight="1">
      <c r="A509" s="25"/>
      <c r="B509" s="25"/>
      <c r="C509" s="25"/>
      <c r="D509" s="465"/>
      <c r="E509" s="25"/>
      <c r="F509" s="25"/>
      <c r="G509" s="25"/>
      <c r="H509" s="25"/>
      <c r="I509" s="25"/>
      <c r="J509" s="25"/>
      <c r="K509" s="25"/>
      <c r="L509" s="25"/>
      <c r="M509" s="25"/>
      <c r="N509" s="25"/>
      <c r="O509" s="25"/>
      <c r="P509" s="25"/>
      <c r="Q509" s="25"/>
      <c r="R509" s="25"/>
      <c r="S509" s="25"/>
      <c r="T509" s="25"/>
      <c r="U509" s="25"/>
      <c r="V509" s="25"/>
      <c r="W509" s="25"/>
      <c r="X509" s="25"/>
      <c r="Y509" s="25"/>
    </row>
    <row r="510" ht="15.75" customHeight="1">
      <c r="A510" s="25"/>
      <c r="B510" s="25"/>
      <c r="C510" s="25"/>
      <c r="D510" s="465"/>
      <c r="E510" s="25"/>
      <c r="F510" s="25"/>
      <c r="G510" s="25"/>
      <c r="H510" s="25"/>
      <c r="I510" s="25"/>
      <c r="J510" s="25"/>
      <c r="K510" s="25"/>
      <c r="L510" s="25"/>
      <c r="M510" s="25"/>
      <c r="N510" s="25"/>
      <c r="O510" s="25"/>
      <c r="P510" s="25"/>
      <c r="Q510" s="25"/>
      <c r="R510" s="25"/>
      <c r="S510" s="25"/>
      <c r="T510" s="25"/>
      <c r="U510" s="25"/>
      <c r="V510" s="25"/>
      <c r="W510" s="25"/>
      <c r="X510" s="25"/>
      <c r="Y510" s="25"/>
    </row>
    <row r="511" ht="15.75" customHeight="1">
      <c r="A511" s="25"/>
      <c r="B511" s="25"/>
      <c r="C511" s="25"/>
      <c r="D511" s="465"/>
      <c r="E511" s="25"/>
      <c r="F511" s="25"/>
      <c r="G511" s="25"/>
      <c r="H511" s="25"/>
      <c r="I511" s="25"/>
      <c r="J511" s="25"/>
      <c r="K511" s="25"/>
      <c r="L511" s="25"/>
      <c r="M511" s="25"/>
      <c r="N511" s="25"/>
      <c r="O511" s="25"/>
      <c r="P511" s="25"/>
      <c r="Q511" s="25"/>
      <c r="R511" s="25"/>
      <c r="S511" s="25"/>
      <c r="T511" s="25"/>
      <c r="U511" s="25"/>
      <c r="V511" s="25"/>
      <c r="W511" s="25"/>
      <c r="X511" s="25"/>
      <c r="Y511" s="25"/>
    </row>
    <row r="512" ht="15.75" customHeight="1">
      <c r="A512" s="25"/>
      <c r="B512" s="25"/>
      <c r="C512" s="25"/>
      <c r="D512" s="465"/>
      <c r="E512" s="25"/>
      <c r="F512" s="25"/>
      <c r="G512" s="25"/>
      <c r="H512" s="25"/>
      <c r="I512" s="25"/>
      <c r="J512" s="25"/>
      <c r="K512" s="25"/>
      <c r="L512" s="25"/>
      <c r="M512" s="25"/>
      <c r="N512" s="25"/>
      <c r="O512" s="25"/>
      <c r="P512" s="25"/>
      <c r="Q512" s="25"/>
      <c r="R512" s="25"/>
      <c r="S512" s="25"/>
      <c r="T512" s="25"/>
      <c r="U512" s="25"/>
      <c r="V512" s="25"/>
      <c r="W512" s="25"/>
      <c r="X512" s="25"/>
      <c r="Y512" s="25"/>
    </row>
    <row r="513" ht="15.75" customHeight="1">
      <c r="A513" s="25"/>
      <c r="B513" s="25"/>
      <c r="C513" s="25"/>
      <c r="D513" s="465"/>
      <c r="E513" s="25"/>
      <c r="F513" s="25"/>
      <c r="G513" s="25"/>
      <c r="H513" s="25"/>
      <c r="I513" s="25"/>
      <c r="J513" s="25"/>
      <c r="K513" s="25"/>
      <c r="L513" s="25"/>
      <c r="M513" s="25"/>
      <c r="N513" s="25"/>
      <c r="O513" s="25"/>
      <c r="P513" s="25"/>
      <c r="Q513" s="25"/>
      <c r="R513" s="25"/>
      <c r="S513" s="25"/>
      <c r="T513" s="25"/>
      <c r="U513" s="25"/>
      <c r="V513" s="25"/>
      <c r="W513" s="25"/>
      <c r="X513" s="25"/>
      <c r="Y513" s="25"/>
    </row>
    <row r="514" ht="15.75" customHeight="1">
      <c r="A514" s="25"/>
      <c r="B514" s="25"/>
      <c r="C514" s="25"/>
      <c r="D514" s="465"/>
      <c r="E514" s="25"/>
      <c r="F514" s="25"/>
      <c r="G514" s="25"/>
      <c r="H514" s="25"/>
      <c r="I514" s="25"/>
      <c r="J514" s="25"/>
      <c r="K514" s="25"/>
      <c r="L514" s="25"/>
      <c r="M514" s="25"/>
      <c r="N514" s="25"/>
      <c r="O514" s="25"/>
      <c r="P514" s="25"/>
      <c r="Q514" s="25"/>
      <c r="R514" s="25"/>
      <c r="S514" s="25"/>
      <c r="T514" s="25"/>
      <c r="U514" s="25"/>
      <c r="V514" s="25"/>
      <c r="W514" s="25"/>
      <c r="X514" s="25"/>
      <c r="Y514" s="25"/>
    </row>
    <row r="515" ht="15.75" customHeight="1">
      <c r="A515" s="25"/>
      <c r="B515" s="25"/>
      <c r="C515" s="25"/>
      <c r="D515" s="465"/>
      <c r="E515" s="25"/>
      <c r="F515" s="25"/>
      <c r="G515" s="25"/>
      <c r="H515" s="25"/>
      <c r="I515" s="25"/>
      <c r="J515" s="25"/>
      <c r="K515" s="25"/>
      <c r="L515" s="25"/>
      <c r="M515" s="25"/>
      <c r="N515" s="25"/>
      <c r="O515" s="25"/>
      <c r="P515" s="25"/>
      <c r="Q515" s="25"/>
      <c r="R515" s="25"/>
      <c r="S515" s="25"/>
      <c r="T515" s="25"/>
      <c r="U515" s="25"/>
      <c r="V515" s="25"/>
      <c r="W515" s="25"/>
      <c r="X515" s="25"/>
      <c r="Y515" s="25"/>
    </row>
    <row r="516" ht="15.75" customHeight="1">
      <c r="A516" s="25"/>
      <c r="B516" s="25"/>
      <c r="C516" s="25"/>
      <c r="D516" s="465"/>
      <c r="E516" s="25"/>
      <c r="F516" s="25"/>
      <c r="G516" s="25"/>
      <c r="H516" s="25"/>
      <c r="I516" s="25"/>
      <c r="J516" s="25"/>
      <c r="K516" s="25"/>
      <c r="L516" s="25"/>
      <c r="M516" s="25"/>
      <c r="N516" s="25"/>
      <c r="O516" s="25"/>
      <c r="P516" s="25"/>
      <c r="Q516" s="25"/>
      <c r="R516" s="25"/>
      <c r="S516" s="25"/>
      <c r="T516" s="25"/>
      <c r="U516" s="25"/>
      <c r="V516" s="25"/>
      <c r="W516" s="25"/>
      <c r="X516" s="25"/>
      <c r="Y516" s="25"/>
    </row>
    <row r="517" ht="15.75" customHeight="1">
      <c r="A517" s="25"/>
      <c r="B517" s="25"/>
      <c r="C517" s="25"/>
      <c r="D517" s="465"/>
      <c r="E517" s="25"/>
      <c r="F517" s="25"/>
      <c r="G517" s="25"/>
      <c r="H517" s="25"/>
      <c r="I517" s="25"/>
      <c r="J517" s="25"/>
      <c r="K517" s="25"/>
      <c r="L517" s="25"/>
      <c r="M517" s="25"/>
      <c r="N517" s="25"/>
      <c r="O517" s="25"/>
      <c r="P517" s="25"/>
      <c r="Q517" s="25"/>
      <c r="R517" s="25"/>
      <c r="S517" s="25"/>
      <c r="T517" s="25"/>
      <c r="U517" s="25"/>
      <c r="V517" s="25"/>
      <c r="W517" s="25"/>
      <c r="X517" s="25"/>
      <c r="Y517" s="25"/>
    </row>
    <row r="518" ht="15.75" customHeight="1">
      <c r="A518" s="25"/>
      <c r="B518" s="25"/>
      <c r="C518" s="25"/>
      <c r="D518" s="465"/>
      <c r="E518" s="25"/>
      <c r="F518" s="25"/>
      <c r="G518" s="25"/>
      <c r="H518" s="25"/>
      <c r="I518" s="25"/>
      <c r="J518" s="25"/>
      <c r="K518" s="25"/>
      <c r="L518" s="25"/>
      <c r="M518" s="25"/>
      <c r="N518" s="25"/>
      <c r="O518" s="25"/>
      <c r="P518" s="25"/>
      <c r="Q518" s="25"/>
      <c r="R518" s="25"/>
      <c r="S518" s="25"/>
      <c r="T518" s="25"/>
      <c r="U518" s="25"/>
      <c r="V518" s="25"/>
      <c r="W518" s="25"/>
      <c r="X518" s="25"/>
      <c r="Y518" s="25"/>
    </row>
    <row r="519" ht="15.75" customHeight="1">
      <c r="A519" s="25"/>
      <c r="B519" s="25"/>
      <c r="C519" s="25"/>
      <c r="D519" s="465"/>
      <c r="E519" s="25"/>
      <c r="F519" s="25"/>
      <c r="G519" s="25"/>
      <c r="H519" s="25"/>
      <c r="I519" s="25"/>
      <c r="J519" s="25"/>
      <c r="K519" s="25"/>
      <c r="L519" s="25"/>
      <c r="M519" s="25"/>
      <c r="N519" s="25"/>
      <c r="O519" s="25"/>
      <c r="P519" s="25"/>
      <c r="Q519" s="25"/>
      <c r="R519" s="25"/>
      <c r="S519" s="25"/>
      <c r="T519" s="25"/>
      <c r="U519" s="25"/>
      <c r="V519" s="25"/>
      <c r="W519" s="25"/>
      <c r="X519" s="25"/>
      <c r="Y519" s="25"/>
    </row>
    <row r="520" ht="15.75" customHeight="1">
      <c r="A520" s="25"/>
      <c r="B520" s="25"/>
      <c r="C520" s="25"/>
      <c r="D520" s="465"/>
      <c r="E520" s="25"/>
      <c r="F520" s="25"/>
      <c r="G520" s="25"/>
      <c r="H520" s="25"/>
      <c r="I520" s="25"/>
      <c r="J520" s="25"/>
      <c r="K520" s="25"/>
      <c r="L520" s="25"/>
      <c r="M520" s="25"/>
      <c r="N520" s="25"/>
      <c r="O520" s="25"/>
      <c r="P520" s="25"/>
      <c r="Q520" s="25"/>
      <c r="R520" s="25"/>
      <c r="S520" s="25"/>
      <c r="T520" s="25"/>
      <c r="U520" s="25"/>
      <c r="V520" s="25"/>
      <c r="W520" s="25"/>
      <c r="X520" s="25"/>
      <c r="Y520" s="25"/>
    </row>
    <row r="521" ht="15.75" customHeight="1">
      <c r="A521" s="25"/>
      <c r="B521" s="25"/>
      <c r="C521" s="25"/>
      <c r="D521" s="465"/>
      <c r="E521" s="25"/>
      <c r="F521" s="25"/>
      <c r="G521" s="25"/>
      <c r="H521" s="25"/>
      <c r="I521" s="25"/>
      <c r="J521" s="25"/>
      <c r="K521" s="25"/>
      <c r="L521" s="25"/>
      <c r="M521" s="25"/>
      <c r="N521" s="25"/>
      <c r="O521" s="25"/>
      <c r="P521" s="25"/>
      <c r="Q521" s="25"/>
      <c r="R521" s="25"/>
      <c r="S521" s="25"/>
      <c r="T521" s="25"/>
      <c r="U521" s="25"/>
      <c r="V521" s="25"/>
      <c r="W521" s="25"/>
      <c r="X521" s="25"/>
      <c r="Y521" s="25"/>
    </row>
    <row r="522" ht="15.75" customHeight="1">
      <c r="A522" s="25"/>
      <c r="B522" s="25"/>
      <c r="C522" s="25"/>
      <c r="D522" s="465"/>
      <c r="E522" s="25"/>
      <c r="F522" s="25"/>
      <c r="G522" s="25"/>
      <c r="H522" s="25"/>
      <c r="I522" s="25"/>
      <c r="J522" s="25"/>
      <c r="K522" s="25"/>
      <c r="L522" s="25"/>
      <c r="M522" s="25"/>
      <c r="N522" s="25"/>
      <c r="O522" s="25"/>
      <c r="P522" s="25"/>
      <c r="Q522" s="25"/>
      <c r="R522" s="25"/>
      <c r="S522" s="25"/>
      <c r="T522" s="25"/>
      <c r="U522" s="25"/>
      <c r="V522" s="25"/>
      <c r="W522" s="25"/>
      <c r="X522" s="25"/>
      <c r="Y522" s="25"/>
    </row>
    <row r="523" ht="15.75" customHeight="1">
      <c r="A523" s="25"/>
      <c r="B523" s="25"/>
      <c r="C523" s="25"/>
      <c r="D523" s="465"/>
      <c r="E523" s="25"/>
      <c r="F523" s="25"/>
      <c r="G523" s="25"/>
      <c r="H523" s="25"/>
      <c r="I523" s="25"/>
      <c r="J523" s="25"/>
      <c r="K523" s="25"/>
      <c r="L523" s="25"/>
      <c r="M523" s="25"/>
      <c r="N523" s="25"/>
      <c r="O523" s="25"/>
      <c r="P523" s="25"/>
      <c r="Q523" s="25"/>
      <c r="R523" s="25"/>
      <c r="S523" s="25"/>
      <c r="T523" s="25"/>
      <c r="U523" s="25"/>
      <c r="V523" s="25"/>
      <c r="W523" s="25"/>
      <c r="X523" s="25"/>
      <c r="Y523" s="25"/>
    </row>
    <row r="524" ht="15.75" customHeight="1">
      <c r="A524" s="25"/>
      <c r="B524" s="25"/>
      <c r="C524" s="25"/>
      <c r="D524" s="465"/>
      <c r="E524" s="25"/>
      <c r="F524" s="25"/>
      <c r="G524" s="25"/>
      <c r="H524" s="25"/>
      <c r="I524" s="25"/>
      <c r="J524" s="25"/>
      <c r="K524" s="25"/>
      <c r="L524" s="25"/>
      <c r="M524" s="25"/>
      <c r="N524" s="25"/>
      <c r="O524" s="25"/>
      <c r="P524" s="25"/>
      <c r="Q524" s="25"/>
      <c r="R524" s="25"/>
      <c r="S524" s="25"/>
      <c r="T524" s="25"/>
      <c r="U524" s="25"/>
      <c r="V524" s="25"/>
      <c r="W524" s="25"/>
      <c r="X524" s="25"/>
      <c r="Y524" s="25"/>
    </row>
    <row r="525" ht="15.75" customHeight="1">
      <c r="A525" s="25"/>
      <c r="B525" s="25"/>
      <c r="C525" s="25"/>
      <c r="D525" s="465"/>
      <c r="E525" s="25"/>
      <c r="F525" s="25"/>
      <c r="G525" s="25"/>
      <c r="H525" s="25"/>
      <c r="I525" s="25"/>
      <c r="J525" s="25"/>
      <c r="K525" s="25"/>
      <c r="L525" s="25"/>
      <c r="M525" s="25"/>
      <c r="N525" s="25"/>
      <c r="O525" s="25"/>
      <c r="P525" s="25"/>
      <c r="Q525" s="25"/>
      <c r="R525" s="25"/>
      <c r="S525" s="25"/>
      <c r="T525" s="25"/>
      <c r="U525" s="25"/>
      <c r="V525" s="25"/>
      <c r="W525" s="25"/>
      <c r="X525" s="25"/>
      <c r="Y525" s="25"/>
    </row>
    <row r="526" ht="15.75" customHeight="1">
      <c r="A526" s="25"/>
      <c r="B526" s="25"/>
      <c r="C526" s="25"/>
      <c r="D526" s="465"/>
      <c r="E526" s="25"/>
      <c r="F526" s="25"/>
      <c r="G526" s="25"/>
      <c r="H526" s="25"/>
      <c r="I526" s="25"/>
      <c r="J526" s="25"/>
      <c r="K526" s="25"/>
      <c r="L526" s="25"/>
      <c r="M526" s="25"/>
      <c r="N526" s="25"/>
      <c r="O526" s="25"/>
      <c r="P526" s="25"/>
      <c r="Q526" s="25"/>
      <c r="R526" s="25"/>
      <c r="S526" s="25"/>
      <c r="T526" s="25"/>
      <c r="U526" s="25"/>
      <c r="V526" s="25"/>
      <c r="W526" s="25"/>
      <c r="X526" s="25"/>
      <c r="Y526" s="25"/>
    </row>
    <row r="527" ht="15.75" customHeight="1">
      <c r="A527" s="25"/>
      <c r="B527" s="25"/>
      <c r="C527" s="25"/>
      <c r="D527" s="465"/>
      <c r="E527" s="25"/>
      <c r="F527" s="25"/>
      <c r="G527" s="25"/>
      <c r="H527" s="25"/>
      <c r="I527" s="25"/>
      <c r="J527" s="25"/>
      <c r="K527" s="25"/>
      <c r="L527" s="25"/>
      <c r="M527" s="25"/>
      <c r="N527" s="25"/>
      <c r="O527" s="25"/>
      <c r="P527" s="25"/>
      <c r="Q527" s="25"/>
      <c r="R527" s="25"/>
      <c r="S527" s="25"/>
      <c r="T527" s="25"/>
      <c r="U527" s="25"/>
      <c r="V527" s="25"/>
      <c r="W527" s="25"/>
      <c r="X527" s="25"/>
      <c r="Y527" s="25"/>
    </row>
    <row r="528" ht="15.75" customHeight="1">
      <c r="A528" s="25"/>
      <c r="B528" s="25"/>
      <c r="C528" s="25"/>
      <c r="D528" s="465"/>
      <c r="E528" s="25"/>
      <c r="F528" s="25"/>
      <c r="G528" s="25"/>
      <c r="H528" s="25"/>
      <c r="I528" s="25"/>
      <c r="J528" s="25"/>
      <c r="K528" s="25"/>
      <c r="L528" s="25"/>
      <c r="M528" s="25"/>
      <c r="N528" s="25"/>
      <c r="O528" s="25"/>
      <c r="P528" s="25"/>
      <c r="Q528" s="25"/>
      <c r="R528" s="25"/>
      <c r="S528" s="25"/>
      <c r="T528" s="25"/>
      <c r="U528" s="25"/>
      <c r="V528" s="25"/>
      <c r="W528" s="25"/>
      <c r="X528" s="25"/>
      <c r="Y528" s="25"/>
    </row>
    <row r="529" ht="15.75" customHeight="1">
      <c r="A529" s="25"/>
      <c r="B529" s="25"/>
      <c r="C529" s="25"/>
      <c r="D529" s="465"/>
      <c r="E529" s="25"/>
      <c r="F529" s="25"/>
      <c r="G529" s="25"/>
      <c r="H529" s="25"/>
      <c r="I529" s="25"/>
      <c r="J529" s="25"/>
      <c r="K529" s="25"/>
      <c r="L529" s="25"/>
      <c r="M529" s="25"/>
      <c r="N529" s="25"/>
      <c r="O529" s="25"/>
      <c r="P529" s="25"/>
      <c r="Q529" s="25"/>
      <c r="R529" s="25"/>
      <c r="S529" s="25"/>
      <c r="T529" s="25"/>
      <c r="U529" s="25"/>
      <c r="V529" s="25"/>
      <c r="W529" s="25"/>
      <c r="X529" s="25"/>
      <c r="Y529" s="25"/>
    </row>
    <row r="530" ht="15.75" customHeight="1">
      <c r="A530" s="25"/>
      <c r="B530" s="25"/>
      <c r="C530" s="25"/>
      <c r="D530" s="465"/>
      <c r="E530" s="25"/>
      <c r="F530" s="25"/>
      <c r="G530" s="25"/>
      <c r="H530" s="25"/>
      <c r="I530" s="25"/>
      <c r="J530" s="25"/>
      <c r="K530" s="25"/>
      <c r="L530" s="25"/>
      <c r="M530" s="25"/>
      <c r="N530" s="25"/>
      <c r="O530" s="25"/>
      <c r="P530" s="25"/>
      <c r="Q530" s="25"/>
      <c r="R530" s="25"/>
      <c r="S530" s="25"/>
      <c r="T530" s="25"/>
      <c r="U530" s="25"/>
      <c r="V530" s="25"/>
      <c r="W530" s="25"/>
      <c r="X530" s="25"/>
      <c r="Y530" s="25"/>
    </row>
    <row r="531" ht="15.75" customHeight="1">
      <c r="A531" s="25"/>
      <c r="B531" s="25"/>
      <c r="C531" s="25"/>
      <c r="D531" s="465"/>
      <c r="E531" s="25"/>
      <c r="F531" s="25"/>
      <c r="G531" s="25"/>
      <c r="H531" s="25"/>
      <c r="I531" s="25"/>
      <c r="J531" s="25"/>
      <c r="K531" s="25"/>
      <c r="L531" s="25"/>
      <c r="M531" s="25"/>
      <c r="N531" s="25"/>
      <c r="O531" s="25"/>
      <c r="P531" s="25"/>
      <c r="Q531" s="25"/>
      <c r="R531" s="25"/>
      <c r="S531" s="25"/>
      <c r="T531" s="25"/>
      <c r="U531" s="25"/>
      <c r="V531" s="25"/>
      <c r="W531" s="25"/>
      <c r="X531" s="25"/>
      <c r="Y531" s="25"/>
    </row>
    <row r="532" ht="15.75" customHeight="1">
      <c r="A532" s="25"/>
      <c r="B532" s="25"/>
      <c r="C532" s="25"/>
      <c r="D532" s="465"/>
      <c r="E532" s="25"/>
      <c r="F532" s="25"/>
      <c r="G532" s="25"/>
      <c r="H532" s="25"/>
      <c r="I532" s="25"/>
      <c r="J532" s="25"/>
      <c r="K532" s="25"/>
      <c r="L532" s="25"/>
      <c r="M532" s="25"/>
      <c r="N532" s="25"/>
      <c r="O532" s="25"/>
      <c r="P532" s="25"/>
      <c r="Q532" s="25"/>
      <c r="R532" s="25"/>
      <c r="S532" s="25"/>
      <c r="T532" s="25"/>
      <c r="U532" s="25"/>
      <c r="V532" s="25"/>
      <c r="W532" s="25"/>
      <c r="X532" s="25"/>
      <c r="Y532" s="25"/>
    </row>
    <row r="533" ht="15.75" customHeight="1">
      <c r="A533" s="25"/>
      <c r="B533" s="25"/>
      <c r="C533" s="25"/>
      <c r="D533" s="465"/>
      <c r="E533" s="25"/>
      <c r="F533" s="25"/>
      <c r="G533" s="25"/>
      <c r="H533" s="25"/>
      <c r="I533" s="25"/>
      <c r="J533" s="25"/>
      <c r="K533" s="25"/>
      <c r="L533" s="25"/>
      <c r="M533" s="25"/>
      <c r="N533" s="25"/>
      <c r="O533" s="25"/>
      <c r="P533" s="25"/>
      <c r="Q533" s="25"/>
      <c r="R533" s="25"/>
      <c r="S533" s="25"/>
      <c r="T533" s="25"/>
      <c r="U533" s="25"/>
      <c r="V533" s="25"/>
      <c r="W533" s="25"/>
      <c r="X533" s="25"/>
      <c r="Y533" s="25"/>
    </row>
    <row r="534" ht="15.75" customHeight="1">
      <c r="A534" s="25"/>
      <c r="B534" s="25"/>
      <c r="C534" s="25"/>
      <c r="D534" s="465"/>
      <c r="E534" s="25"/>
      <c r="F534" s="25"/>
      <c r="G534" s="25"/>
      <c r="H534" s="25"/>
      <c r="I534" s="25"/>
      <c r="J534" s="25"/>
      <c r="K534" s="25"/>
      <c r="L534" s="25"/>
      <c r="M534" s="25"/>
      <c r="N534" s="25"/>
      <c r="O534" s="25"/>
      <c r="P534" s="25"/>
      <c r="Q534" s="25"/>
      <c r="R534" s="25"/>
      <c r="S534" s="25"/>
      <c r="T534" s="25"/>
      <c r="U534" s="25"/>
      <c r="V534" s="25"/>
      <c r="W534" s="25"/>
      <c r="X534" s="25"/>
      <c r="Y534" s="25"/>
    </row>
    <row r="535" ht="15.75" customHeight="1">
      <c r="A535" s="25"/>
      <c r="B535" s="25"/>
      <c r="C535" s="25"/>
      <c r="D535" s="465"/>
      <c r="E535" s="25"/>
      <c r="F535" s="25"/>
      <c r="G535" s="25"/>
      <c r="H535" s="25"/>
      <c r="I535" s="25"/>
      <c r="J535" s="25"/>
      <c r="K535" s="25"/>
      <c r="L535" s="25"/>
      <c r="M535" s="25"/>
      <c r="N535" s="25"/>
      <c r="O535" s="25"/>
      <c r="P535" s="25"/>
      <c r="Q535" s="25"/>
      <c r="R535" s="25"/>
      <c r="S535" s="25"/>
      <c r="T535" s="25"/>
      <c r="U535" s="25"/>
      <c r="V535" s="25"/>
      <c r="W535" s="25"/>
      <c r="X535" s="25"/>
      <c r="Y535" s="25"/>
    </row>
    <row r="536" ht="15.75" customHeight="1">
      <c r="A536" s="25"/>
      <c r="B536" s="25"/>
      <c r="C536" s="25"/>
      <c r="D536" s="465"/>
      <c r="E536" s="25"/>
      <c r="F536" s="25"/>
      <c r="G536" s="25"/>
      <c r="H536" s="25"/>
      <c r="I536" s="25"/>
      <c r="J536" s="25"/>
      <c r="K536" s="25"/>
      <c r="L536" s="25"/>
      <c r="M536" s="25"/>
      <c r="N536" s="25"/>
      <c r="O536" s="25"/>
      <c r="P536" s="25"/>
      <c r="Q536" s="25"/>
      <c r="R536" s="25"/>
      <c r="S536" s="25"/>
      <c r="T536" s="25"/>
      <c r="U536" s="25"/>
      <c r="V536" s="25"/>
      <c r="W536" s="25"/>
      <c r="X536" s="25"/>
      <c r="Y536" s="25"/>
    </row>
    <row r="537" ht="15.75" customHeight="1">
      <c r="A537" s="25"/>
      <c r="B537" s="25"/>
      <c r="C537" s="25"/>
      <c r="D537" s="465"/>
      <c r="E537" s="25"/>
      <c r="F537" s="25"/>
      <c r="G537" s="25"/>
      <c r="H537" s="25"/>
      <c r="I537" s="25"/>
      <c r="J537" s="25"/>
      <c r="K537" s="25"/>
      <c r="L537" s="25"/>
      <c r="M537" s="25"/>
      <c r="N537" s="25"/>
      <c r="O537" s="25"/>
      <c r="P537" s="25"/>
      <c r="Q537" s="25"/>
      <c r="R537" s="25"/>
      <c r="S537" s="25"/>
      <c r="T537" s="25"/>
      <c r="U537" s="25"/>
      <c r="V537" s="25"/>
      <c r="W537" s="25"/>
      <c r="X537" s="25"/>
      <c r="Y537" s="25"/>
    </row>
    <row r="538" ht="15.75" customHeight="1">
      <c r="A538" s="25"/>
      <c r="B538" s="25"/>
      <c r="C538" s="25"/>
      <c r="D538" s="465"/>
      <c r="E538" s="25"/>
      <c r="F538" s="25"/>
      <c r="G538" s="25"/>
      <c r="H538" s="25"/>
      <c r="I538" s="25"/>
      <c r="J538" s="25"/>
      <c r="K538" s="25"/>
      <c r="L538" s="25"/>
      <c r="M538" s="25"/>
      <c r="N538" s="25"/>
      <c r="O538" s="25"/>
      <c r="P538" s="25"/>
      <c r="Q538" s="25"/>
      <c r="R538" s="25"/>
      <c r="S538" s="25"/>
      <c r="T538" s="25"/>
      <c r="U538" s="25"/>
      <c r="V538" s="25"/>
      <c r="W538" s="25"/>
      <c r="X538" s="25"/>
      <c r="Y538" s="25"/>
    </row>
    <row r="539" ht="15.75" customHeight="1">
      <c r="A539" s="25"/>
      <c r="B539" s="25"/>
      <c r="C539" s="25"/>
      <c r="D539" s="465"/>
      <c r="E539" s="25"/>
      <c r="F539" s="25"/>
      <c r="G539" s="25"/>
      <c r="H539" s="25"/>
      <c r="I539" s="25"/>
      <c r="J539" s="25"/>
      <c r="K539" s="25"/>
      <c r="L539" s="25"/>
      <c r="M539" s="25"/>
      <c r="N539" s="25"/>
      <c r="O539" s="25"/>
      <c r="P539" s="25"/>
      <c r="Q539" s="25"/>
      <c r="R539" s="25"/>
      <c r="S539" s="25"/>
      <c r="T539" s="25"/>
      <c r="U539" s="25"/>
      <c r="V539" s="25"/>
      <c r="W539" s="25"/>
      <c r="X539" s="25"/>
      <c r="Y539" s="25"/>
    </row>
    <row r="540" ht="15.75" customHeight="1">
      <c r="A540" s="25"/>
      <c r="B540" s="25"/>
      <c r="C540" s="25"/>
      <c r="D540" s="465"/>
      <c r="E540" s="25"/>
      <c r="F540" s="25"/>
      <c r="G540" s="25"/>
      <c r="H540" s="25"/>
      <c r="I540" s="25"/>
      <c r="J540" s="25"/>
      <c r="K540" s="25"/>
      <c r="L540" s="25"/>
      <c r="M540" s="25"/>
      <c r="N540" s="25"/>
      <c r="O540" s="25"/>
      <c r="P540" s="25"/>
      <c r="Q540" s="25"/>
      <c r="R540" s="25"/>
      <c r="S540" s="25"/>
      <c r="T540" s="25"/>
      <c r="U540" s="25"/>
      <c r="V540" s="25"/>
      <c r="W540" s="25"/>
      <c r="X540" s="25"/>
      <c r="Y540" s="25"/>
    </row>
    <row r="541" ht="15.75" customHeight="1">
      <c r="A541" s="25"/>
      <c r="B541" s="25"/>
      <c r="C541" s="25"/>
      <c r="D541" s="465"/>
      <c r="E541" s="25"/>
      <c r="F541" s="25"/>
      <c r="G541" s="25"/>
      <c r="H541" s="25"/>
      <c r="I541" s="25"/>
      <c r="J541" s="25"/>
      <c r="K541" s="25"/>
      <c r="L541" s="25"/>
      <c r="M541" s="25"/>
      <c r="N541" s="25"/>
      <c r="O541" s="25"/>
      <c r="P541" s="25"/>
      <c r="Q541" s="25"/>
      <c r="R541" s="25"/>
      <c r="S541" s="25"/>
      <c r="T541" s="25"/>
      <c r="U541" s="25"/>
      <c r="V541" s="25"/>
      <c r="W541" s="25"/>
      <c r="X541" s="25"/>
      <c r="Y541" s="25"/>
    </row>
    <row r="542" ht="15.75" customHeight="1">
      <c r="A542" s="25"/>
      <c r="B542" s="25"/>
      <c r="C542" s="25"/>
      <c r="D542" s="465"/>
      <c r="E542" s="25"/>
      <c r="F542" s="25"/>
      <c r="G542" s="25"/>
      <c r="H542" s="25"/>
      <c r="I542" s="25"/>
      <c r="J542" s="25"/>
      <c r="K542" s="25"/>
      <c r="L542" s="25"/>
      <c r="M542" s="25"/>
      <c r="N542" s="25"/>
      <c r="O542" s="25"/>
      <c r="P542" s="25"/>
      <c r="Q542" s="25"/>
      <c r="R542" s="25"/>
      <c r="S542" s="25"/>
      <c r="T542" s="25"/>
      <c r="U542" s="25"/>
      <c r="V542" s="25"/>
      <c r="W542" s="25"/>
      <c r="X542" s="25"/>
      <c r="Y542" s="25"/>
    </row>
    <row r="543" ht="15.75" customHeight="1">
      <c r="A543" s="25"/>
      <c r="B543" s="25"/>
      <c r="C543" s="25"/>
      <c r="D543" s="465"/>
      <c r="E543" s="25"/>
      <c r="F543" s="25"/>
      <c r="G543" s="25"/>
      <c r="H543" s="25"/>
      <c r="I543" s="25"/>
      <c r="J543" s="25"/>
      <c r="K543" s="25"/>
      <c r="L543" s="25"/>
      <c r="M543" s="25"/>
      <c r="N543" s="25"/>
      <c r="O543" s="25"/>
      <c r="P543" s="25"/>
      <c r="Q543" s="25"/>
      <c r="R543" s="25"/>
      <c r="S543" s="25"/>
      <c r="T543" s="25"/>
      <c r="U543" s="25"/>
      <c r="V543" s="25"/>
      <c r="W543" s="25"/>
      <c r="X543" s="25"/>
      <c r="Y543" s="25"/>
    </row>
    <row r="544" ht="15.75" customHeight="1">
      <c r="A544" s="25"/>
      <c r="B544" s="25"/>
      <c r="C544" s="25"/>
      <c r="D544" s="465"/>
      <c r="E544" s="25"/>
      <c r="F544" s="25"/>
      <c r="G544" s="25"/>
      <c r="H544" s="25"/>
      <c r="I544" s="25"/>
      <c r="J544" s="25"/>
      <c r="K544" s="25"/>
      <c r="L544" s="25"/>
      <c r="M544" s="25"/>
      <c r="N544" s="25"/>
      <c r="O544" s="25"/>
      <c r="P544" s="25"/>
      <c r="Q544" s="25"/>
      <c r="R544" s="25"/>
      <c r="S544" s="25"/>
      <c r="T544" s="25"/>
      <c r="U544" s="25"/>
      <c r="V544" s="25"/>
      <c r="W544" s="25"/>
      <c r="X544" s="25"/>
      <c r="Y544" s="25"/>
    </row>
    <row r="545" ht="15.75" customHeight="1">
      <c r="A545" s="25"/>
      <c r="B545" s="25"/>
      <c r="C545" s="25"/>
      <c r="D545" s="465"/>
      <c r="E545" s="25"/>
      <c r="F545" s="25"/>
      <c r="G545" s="25"/>
      <c r="H545" s="25"/>
      <c r="I545" s="25"/>
      <c r="J545" s="25"/>
      <c r="K545" s="25"/>
      <c r="L545" s="25"/>
      <c r="M545" s="25"/>
      <c r="N545" s="25"/>
      <c r="O545" s="25"/>
      <c r="P545" s="25"/>
      <c r="Q545" s="25"/>
      <c r="R545" s="25"/>
      <c r="S545" s="25"/>
      <c r="T545" s="25"/>
      <c r="U545" s="25"/>
      <c r="V545" s="25"/>
      <c r="W545" s="25"/>
      <c r="X545" s="25"/>
      <c r="Y545" s="25"/>
    </row>
    <row r="546" ht="15.75" customHeight="1">
      <c r="A546" s="25"/>
      <c r="B546" s="25"/>
      <c r="C546" s="25"/>
      <c r="D546" s="465"/>
      <c r="E546" s="25"/>
      <c r="F546" s="25"/>
      <c r="G546" s="25"/>
      <c r="H546" s="25"/>
      <c r="I546" s="25"/>
      <c r="J546" s="25"/>
      <c r="K546" s="25"/>
      <c r="L546" s="25"/>
      <c r="M546" s="25"/>
      <c r="N546" s="25"/>
      <c r="O546" s="25"/>
      <c r="P546" s="25"/>
      <c r="Q546" s="25"/>
      <c r="R546" s="25"/>
      <c r="S546" s="25"/>
      <c r="T546" s="25"/>
      <c r="U546" s="25"/>
      <c r="V546" s="25"/>
      <c r="W546" s="25"/>
      <c r="X546" s="25"/>
      <c r="Y546" s="25"/>
    </row>
    <row r="547" ht="15.75" customHeight="1">
      <c r="A547" s="25"/>
      <c r="B547" s="25"/>
      <c r="C547" s="25"/>
      <c r="D547" s="465"/>
      <c r="E547" s="25"/>
      <c r="F547" s="25"/>
      <c r="G547" s="25"/>
      <c r="H547" s="25"/>
      <c r="I547" s="25"/>
      <c r="J547" s="25"/>
      <c r="K547" s="25"/>
      <c r="L547" s="25"/>
      <c r="M547" s="25"/>
      <c r="N547" s="25"/>
      <c r="O547" s="25"/>
      <c r="P547" s="25"/>
      <c r="Q547" s="25"/>
      <c r="R547" s="25"/>
      <c r="S547" s="25"/>
      <c r="T547" s="25"/>
      <c r="U547" s="25"/>
      <c r="V547" s="25"/>
      <c r="W547" s="25"/>
      <c r="X547" s="25"/>
      <c r="Y547" s="25"/>
    </row>
    <row r="548" ht="15.75" customHeight="1">
      <c r="A548" s="25"/>
      <c r="B548" s="25"/>
      <c r="C548" s="25"/>
      <c r="D548" s="465"/>
      <c r="E548" s="25"/>
      <c r="F548" s="25"/>
      <c r="G548" s="25"/>
      <c r="H548" s="25"/>
      <c r="I548" s="25"/>
      <c r="J548" s="25"/>
      <c r="K548" s="25"/>
      <c r="L548" s="25"/>
      <c r="M548" s="25"/>
      <c r="N548" s="25"/>
      <c r="O548" s="25"/>
      <c r="P548" s="25"/>
      <c r="Q548" s="25"/>
      <c r="R548" s="25"/>
      <c r="S548" s="25"/>
      <c r="T548" s="25"/>
      <c r="U548" s="25"/>
      <c r="V548" s="25"/>
      <c r="W548" s="25"/>
      <c r="X548" s="25"/>
      <c r="Y548" s="25"/>
    </row>
    <row r="549" ht="15.75" customHeight="1">
      <c r="A549" s="25"/>
      <c r="B549" s="25"/>
      <c r="C549" s="25"/>
      <c r="D549" s="465"/>
      <c r="E549" s="25"/>
      <c r="F549" s="25"/>
      <c r="G549" s="25"/>
      <c r="H549" s="25"/>
      <c r="I549" s="25"/>
      <c r="J549" s="25"/>
      <c r="K549" s="25"/>
      <c r="L549" s="25"/>
      <c r="M549" s="25"/>
      <c r="N549" s="25"/>
      <c r="O549" s="25"/>
      <c r="P549" s="25"/>
      <c r="Q549" s="25"/>
      <c r="R549" s="25"/>
      <c r="S549" s="25"/>
      <c r="T549" s="25"/>
      <c r="U549" s="25"/>
      <c r="V549" s="25"/>
      <c r="W549" s="25"/>
      <c r="X549" s="25"/>
      <c r="Y549" s="25"/>
    </row>
    <row r="550" ht="15.75" customHeight="1">
      <c r="A550" s="25"/>
      <c r="B550" s="25"/>
      <c r="C550" s="25"/>
      <c r="D550" s="465"/>
      <c r="E550" s="25"/>
      <c r="F550" s="25"/>
      <c r="G550" s="25"/>
      <c r="H550" s="25"/>
      <c r="I550" s="25"/>
      <c r="J550" s="25"/>
      <c r="K550" s="25"/>
      <c r="L550" s="25"/>
      <c r="M550" s="25"/>
      <c r="N550" s="25"/>
      <c r="O550" s="25"/>
      <c r="P550" s="25"/>
      <c r="Q550" s="25"/>
      <c r="R550" s="25"/>
      <c r="S550" s="25"/>
      <c r="T550" s="25"/>
      <c r="U550" s="25"/>
      <c r="V550" s="25"/>
      <c r="W550" s="25"/>
      <c r="X550" s="25"/>
      <c r="Y550" s="25"/>
    </row>
    <row r="551" ht="15.75" customHeight="1">
      <c r="A551" s="25"/>
      <c r="B551" s="25"/>
      <c r="C551" s="25"/>
      <c r="D551" s="465"/>
      <c r="E551" s="25"/>
      <c r="F551" s="25"/>
      <c r="G551" s="25"/>
      <c r="H551" s="25"/>
      <c r="I551" s="25"/>
      <c r="J551" s="25"/>
      <c r="K551" s="25"/>
      <c r="L551" s="25"/>
      <c r="M551" s="25"/>
      <c r="N551" s="25"/>
      <c r="O551" s="25"/>
      <c r="P551" s="25"/>
      <c r="Q551" s="25"/>
      <c r="R551" s="25"/>
      <c r="S551" s="25"/>
      <c r="T551" s="25"/>
      <c r="U551" s="25"/>
      <c r="V551" s="25"/>
      <c r="W551" s="25"/>
      <c r="X551" s="25"/>
      <c r="Y551" s="25"/>
    </row>
    <row r="552" ht="15.75" customHeight="1">
      <c r="A552" s="25"/>
      <c r="B552" s="25"/>
      <c r="C552" s="25"/>
      <c r="D552" s="465"/>
      <c r="E552" s="25"/>
      <c r="F552" s="25"/>
      <c r="G552" s="25"/>
      <c r="H552" s="25"/>
      <c r="I552" s="25"/>
      <c r="J552" s="25"/>
      <c r="K552" s="25"/>
      <c r="L552" s="25"/>
      <c r="M552" s="25"/>
      <c r="N552" s="25"/>
      <c r="O552" s="25"/>
      <c r="P552" s="25"/>
      <c r="Q552" s="25"/>
      <c r="R552" s="25"/>
      <c r="S552" s="25"/>
      <c r="T552" s="25"/>
      <c r="U552" s="25"/>
      <c r="V552" s="25"/>
      <c r="W552" s="25"/>
      <c r="X552" s="25"/>
      <c r="Y552" s="25"/>
    </row>
    <row r="553" ht="15.75" customHeight="1">
      <c r="A553" s="25"/>
      <c r="B553" s="25"/>
      <c r="C553" s="25"/>
      <c r="D553" s="465"/>
      <c r="E553" s="25"/>
      <c r="F553" s="25"/>
      <c r="G553" s="25"/>
      <c r="H553" s="25"/>
      <c r="I553" s="25"/>
      <c r="J553" s="25"/>
      <c r="K553" s="25"/>
      <c r="L553" s="25"/>
      <c r="M553" s="25"/>
      <c r="N553" s="25"/>
      <c r="O553" s="25"/>
      <c r="P553" s="25"/>
      <c r="Q553" s="25"/>
      <c r="R553" s="25"/>
      <c r="S553" s="25"/>
      <c r="T553" s="25"/>
      <c r="U553" s="25"/>
      <c r="V553" s="25"/>
      <c r="W553" s="25"/>
      <c r="X553" s="25"/>
      <c r="Y553" s="25"/>
    </row>
    <row r="554" ht="15.75" customHeight="1">
      <c r="A554" s="25"/>
      <c r="B554" s="25"/>
      <c r="C554" s="25"/>
      <c r="D554" s="465"/>
      <c r="E554" s="25"/>
      <c r="F554" s="25"/>
      <c r="G554" s="25"/>
      <c r="H554" s="25"/>
      <c r="I554" s="25"/>
      <c r="J554" s="25"/>
      <c r="K554" s="25"/>
      <c r="L554" s="25"/>
      <c r="M554" s="25"/>
      <c r="N554" s="25"/>
      <c r="O554" s="25"/>
      <c r="P554" s="25"/>
      <c r="Q554" s="25"/>
      <c r="R554" s="25"/>
      <c r="S554" s="25"/>
      <c r="T554" s="25"/>
      <c r="U554" s="25"/>
      <c r="V554" s="25"/>
      <c r="W554" s="25"/>
      <c r="X554" s="25"/>
      <c r="Y554" s="25"/>
    </row>
    <row r="555" ht="15.75" customHeight="1">
      <c r="A555" s="25"/>
      <c r="B555" s="25"/>
      <c r="C555" s="25"/>
      <c r="D555" s="465"/>
      <c r="E555" s="25"/>
      <c r="F555" s="25"/>
      <c r="G555" s="25"/>
      <c r="H555" s="25"/>
      <c r="I555" s="25"/>
      <c r="J555" s="25"/>
      <c r="K555" s="25"/>
      <c r="L555" s="25"/>
      <c r="M555" s="25"/>
      <c r="N555" s="25"/>
      <c r="O555" s="25"/>
      <c r="P555" s="25"/>
      <c r="Q555" s="25"/>
      <c r="R555" s="25"/>
      <c r="S555" s="25"/>
      <c r="T555" s="25"/>
      <c r="U555" s="25"/>
      <c r="V555" s="25"/>
      <c r="W555" s="25"/>
      <c r="X555" s="25"/>
      <c r="Y555" s="25"/>
    </row>
    <row r="556" ht="15.75" customHeight="1">
      <c r="A556" s="25"/>
      <c r="B556" s="25"/>
      <c r="C556" s="25"/>
      <c r="D556" s="465"/>
      <c r="E556" s="25"/>
      <c r="F556" s="25"/>
      <c r="G556" s="25"/>
      <c r="H556" s="25"/>
      <c r="I556" s="25"/>
      <c r="J556" s="25"/>
      <c r="K556" s="25"/>
      <c r="L556" s="25"/>
      <c r="M556" s="25"/>
      <c r="N556" s="25"/>
      <c r="O556" s="25"/>
      <c r="P556" s="25"/>
      <c r="Q556" s="25"/>
      <c r="R556" s="25"/>
      <c r="S556" s="25"/>
      <c r="T556" s="25"/>
      <c r="U556" s="25"/>
      <c r="V556" s="25"/>
      <c r="W556" s="25"/>
      <c r="X556" s="25"/>
      <c r="Y556" s="25"/>
    </row>
    <row r="557" ht="15.75" customHeight="1">
      <c r="A557" s="25"/>
      <c r="B557" s="25"/>
      <c r="C557" s="25"/>
      <c r="D557" s="465"/>
      <c r="E557" s="25"/>
      <c r="F557" s="25"/>
      <c r="G557" s="25"/>
      <c r="H557" s="25"/>
      <c r="I557" s="25"/>
      <c r="J557" s="25"/>
      <c r="K557" s="25"/>
      <c r="L557" s="25"/>
      <c r="M557" s="25"/>
      <c r="N557" s="25"/>
      <c r="O557" s="25"/>
      <c r="P557" s="25"/>
      <c r="Q557" s="25"/>
      <c r="R557" s="25"/>
      <c r="S557" s="25"/>
      <c r="T557" s="25"/>
      <c r="U557" s="25"/>
      <c r="V557" s="25"/>
      <c r="W557" s="25"/>
      <c r="X557" s="25"/>
      <c r="Y557" s="25"/>
    </row>
    <row r="558" ht="15.75" customHeight="1">
      <c r="A558" s="25"/>
      <c r="B558" s="25"/>
      <c r="C558" s="25"/>
      <c r="D558" s="465"/>
      <c r="E558" s="25"/>
      <c r="F558" s="25"/>
      <c r="G558" s="25"/>
      <c r="H558" s="25"/>
      <c r="I558" s="25"/>
      <c r="J558" s="25"/>
      <c r="K558" s="25"/>
      <c r="L558" s="25"/>
      <c r="M558" s="25"/>
      <c r="N558" s="25"/>
      <c r="O558" s="25"/>
      <c r="P558" s="25"/>
      <c r="Q558" s="25"/>
      <c r="R558" s="25"/>
      <c r="S558" s="25"/>
      <c r="T558" s="25"/>
      <c r="U558" s="25"/>
      <c r="V558" s="25"/>
      <c r="W558" s="25"/>
      <c r="X558" s="25"/>
      <c r="Y558" s="25"/>
    </row>
    <row r="559" ht="15.75" customHeight="1">
      <c r="A559" s="25"/>
      <c r="B559" s="25"/>
      <c r="C559" s="25"/>
      <c r="D559" s="465"/>
      <c r="E559" s="25"/>
      <c r="F559" s="25"/>
      <c r="G559" s="25"/>
      <c r="H559" s="25"/>
      <c r="I559" s="25"/>
      <c r="J559" s="25"/>
      <c r="K559" s="25"/>
      <c r="L559" s="25"/>
      <c r="M559" s="25"/>
      <c r="N559" s="25"/>
      <c r="O559" s="25"/>
      <c r="P559" s="25"/>
      <c r="Q559" s="25"/>
      <c r="R559" s="25"/>
      <c r="S559" s="25"/>
      <c r="T559" s="25"/>
      <c r="U559" s="25"/>
      <c r="V559" s="25"/>
      <c r="W559" s="25"/>
      <c r="X559" s="25"/>
      <c r="Y559" s="25"/>
    </row>
    <row r="560" ht="15.75" customHeight="1">
      <c r="A560" s="25"/>
      <c r="B560" s="25"/>
      <c r="C560" s="25"/>
      <c r="D560" s="465"/>
      <c r="E560" s="25"/>
      <c r="F560" s="25"/>
      <c r="G560" s="25"/>
      <c r="H560" s="25"/>
      <c r="I560" s="25"/>
      <c r="J560" s="25"/>
      <c r="K560" s="25"/>
      <c r="L560" s="25"/>
      <c r="M560" s="25"/>
      <c r="N560" s="25"/>
      <c r="O560" s="25"/>
      <c r="P560" s="25"/>
      <c r="Q560" s="25"/>
      <c r="R560" s="25"/>
      <c r="S560" s="25"/>
      <c r="T560" s="25"/>
      <c r="U560" s="25"/>
      <c r="V560" s="25"/>
      <c r="W560" s="25"/>
      <c r="X560" s="25"/>
      <c r="Y560" s="25"/>
    </row>
    <row r="561" ht="15.75" customHeight="1">
      <c r="A561" s="25"/>
      <c r="B561" s="25"/>
      <c r="C561" s="25"/>
      <c r="D561" s="465"/>
      <c r="E561" s="25"/>
      <c r="F561" s="25"/>
      <c r="G561" s="25"/>
      <c r="H561" s="25"/>
      <c r="I561" s="25"/>
      <c r="J561" s="25"/>
      <c r="K561" s="25"/>
      <c r="L561" s="25"/>
      <c r="M561" s="25"/>
      <c r="N561" s="25"/>
      <c r="O561" s="25"/>
      <c r="P561" s="25"/>
      <c r="Q561" s="25"/>
      <c r="R561" s="25"/>
      <c r="S561" s="25"/>
      <c r="T561" s="25"/>
      <c r="U561" s="25"/>
      <c r="V561" s="25"/>
      <c r="W561" s="25"/>
      <c r="X561" s="25"/>
      <c r="Y561" s="25"/>
    </row>
    <row r="562" ht="15.75" customHeight="1">
      <c r="A562" s="25"/>
      <c r="B562" s="25"/>
      <c r="C562" s="25"/>
      <c r="D562" s="465"/>
      <c r="E562" s="25"/>
      <c r="F562" s="25"/>
      <c r="G562" s="25"/>
      <c r="H562" s="25"/>
      <c r="I562" s="25"/>
      <c r="J562" s="25"/>
      <c r="K562" s="25"/>
      <c r="L562" s="25"/>
      <c r="M562" s="25"/>
      <c r="N562" s="25"/>
      <c r="O562" s="25"/>
      <c r="P562" s="25"/>
      <c r="Q562" s="25"/>
      <c r="R562" s="25"/>
      <c r="S562" s="25"/>
      <c r="T562" s="25"/>
      <c r="U562" s="25"/>
      <c r="V562" s="25"/>
      <c r="W562" s="25"/>
      <c r="X562" s="25"/>
      <c r="Y562" s="25"/>
    </row>
    <row r="563" ht="15.75" customHeight="1">
      <c r="A563" s="25"/>
      <c r="B563" s="25"/>
      <c r="C563" s="25"/>
      <c r="D563" s="465"/>
      <c r="E563" s="25"/>
      <c r="F563" s="25"/>
      <c r="G563" s="25"/>
      <c r="H563" s="25"/>
      <c r="I563" s="25"/>
      <c r="J563" s="25"/>
      <c r="K563" s="25"/>
      <c r="L563" s="25"/>
      <c r="M563" s="25"/>
      <c r="N563" s="25"/>
      <c r="O563" s="25"/>
      <c r="P563" s="25"/>
      <c r="Q563" s="25"/>
      <c r="R563" s="25"/>
      <c r="S563" s="25"/>
      <c r="T563" s="25"/>
      <c r="U563" s="25"/>
      <c r="V563" s="25"/>
      <c r="W563" s="25"/>
      <c r="X563" s="25"/>
      <c r="Y563" s="25"/>
    </row>
    <row r="564" ht="15.75" customHeight="1">
      <c r="A564" s="25"/>
      <c r="B564" s="25"/>
      <c r="C564" s="25"/>
      <c r="D564" s="465"/>
      <c r="E564" s="25"/>
      <c r="F564" s="25"/>
      <c r="G564" s="25"/>
      <c r="H564" s="25"/>
      <c r="I564" s="25"/>
      <c r="J564" s="25"/>
      <c r="K564" s="25"/>
      <c r="L564" s="25"/>
      <c r="M564" s="25"/>
      <c r="N564" s="25"/>
      <c r="O564" s="25"/>
      <c r="P564" s="25"/>
      <c r="Q564" s="25"/>
      <c r="R564" s="25"/>
      <c r="S564" s="25"/>
      <c r="T564" s="25"/>
      <c r="U564" s="25"/>
      <c r="V564" s="25"/>
      <c r="W564" s="25"/>
      <c r="X564" s="25"/>
      <c r="Y564" s="25"/>
    </row>
    <row r="565" ht="15.75" customHeight="1">
      <c r="A565" s="25"/>
      <c r="B565" s="25"/>
      <c r="C565" s="25"/>
      <c r="D565" s="465"/>
      <c r="E565" s="25"/>
      <c r="F565" s="25"/>
      <c r="G565" s="25"/>
      <c r="H565" s="25"/>
      <c r="I565" s="25"/>
      <c r="J565" s="25"/>
      <c r="K565" s="25"/>
      <c r="L565" s="25"/>
      <c r="M565" s="25"/>
      <c r="N565" s="25"/>
      <c r="O565" s="25"/>
      <c r="P565" s="25"/>
      <c r="Q565" s="25"/>
      <c r="R565" s="25"/>
      <c r="S565" s="25"/>
      <c r="T565" s="25"/>
      <c r="U565" s="25"/>
      <c r="V565" s="25"/>
      <c r="W565" s="25"/>
      <c r="X565" s="25"/>
      <c r="Y565" s="25"/>
    </row>
    <row r="566" ht="15.75" customHeight="1">
      <c r="A566" s="25"/>
      <c r="B566" s="25"/>
      <c r="C566" s="25"/>
      <c r="D566" s="465"/>
      <c r="E566" s="25"/>
      <c r="F566" s="25"/>
      <c r="G566" s="25"/>
      <c r="H566" s="25"/>
      <c r="I566" s="25"/>
      <c r="J566" s="25"/>
      <c r="K566" s="25"/>
      <c r="L566" s="25"/>
      <c r="M566" s="25"/>
      <c r="N566" s="25"/>
      <c r="O566" s="25"/>
      <c r="P566" s="25"/>
      <c r="Q566" s="25"/>
      <c r="R566" s="25"/>
      <c r="S566" s="25"/>
      <c r="T566" s="25"/>
      <c r="U566" s="25"/>
      <c r="V566" s="25"/>
      <c r="W566" s="25"/>
      <c r="X566" s="25"/>
      <c r="Y566" s="25"/>
    </row>
    <row r="567" ht="15.75" customHeight="1">
      <c r="A567" s="25"/>
      <c r="B567" s="25"/>
      <c r="C567" s="25"/>
      <c r="D567" s="465"/>
      <c r="E567" s="25"/>
      <c r="F567" s="25"/>
      <c r="G567" s="25"/>
      <c r="H567" s="25"/>
      <c r="I567" s="25"/>
      <c r="J567" s="25"/>
      <c r="K567" s="25"/>
      <c r="L567" s="25"/>
      <c r="M567" s="25"/>
      <c r="N567" s="25"/>
      <c r="O567" s="25"/>
      <c r="P567" s="25"/>
      <c r="Q567" s="25"/>
      <c r="R567" s="25"/>
      <c r="S567" s="25"/>
      <c r="T567" s="25"/>
      <c r="U567" s="25"/>
      <c r="V567" s="25"/>
      <c r="W567" s="25"/>
      <c r="X567" s="25"/>
      <c r="Y567" s="25"/>
    </row>
    <row r="568" ht="15.75" customHeight="1">
      <c r="A568" s="25"/>
      <c r="B568" s="25"/>
      <c r="C568" s="25"/>
      <c r="D568" s="465"/>
      <c r="E568" s="25"/>
      <c r="F568" s="25"/>
      <c r="G568" s="25"/>
      <c r="H568" s="25"/>
      <c r="I568" s="25"/>
      <c r="J568" s="25"/>
      <c r="K568" s="25"/>
      <c r="L568" s="25"/>
      <c r="M568" s="25"/>
      <c r="N568" s="25"/>
      <c r="O568" s="25"/>
      <c r="P568" s="25"/>
      <c r="Q568" s="25"/>
      <c r="R568" s="25"/>
      <c r="S568" s="25"/>
      <c r="T568" s="25"/>
      <c r="U568" s="25"/>
      <c r="V568" s="25"/>
      <c r="W568" s="25"/>
      <c r="X568" s="25"/>
      <c r="Y568" s="25"/>
    </row>
    <row r="569" ht="15.75" customHeight="1">
      <c r="A569" s="25"/>
      <c r="B569" s="25"/>
      <c r="C569" s="25"/>
      <c r="D569" s="465"/>
      <c r="E569" s="25"/>
      <c r="F569" s="25"/>
      <c r="G569" s="25"/>
      <c r="H569" s="25"/>
      <c r="I569" s="25"/>
      <c r="J569" s="25"/>
      <c r="K569" s="25"/>
      <c r="L569" s="25"/>
      <c r="M569" s="25"/>
      <c r="N569" s="25"/>
      <c r="O569" s="25"/>
      <c r="P569" s="25"/>
      <c r="Q569" s="25"/>
      <c r="R569" s="25"/>
      <c r="S569" s="25"/>
      <c r="T569" s="25"/>
      <c r="U569" s="25"/>
      <c r="V569" s="25"/>
      <c r="W569" s="25"/>
      <c r="X569" s="25"/>
      <c r="Y569" s="25"/>
    </row>
    <row r="570" ht="15.75" customHeight="1">
      <c r="A570" s="25"/>
      <c r="B570" s="25"/>
      <c r="C570" s="25"/>
      <c r="D570" s="465"/>
      <c r="E570" s="25"/>
      <c r="F570" s="25"/>
      <c r="G570" s="25"/>
      <c r="H570" s="25"/>
      <c r="I570" s="25"/>
      <c r="J570" s="25"/>
      <c r="K570" s="25"/>
      <c r="L570" s="25"/>
      <c r="M570" s="25"/>
      <c r="N570" s="25"/>
      <c r="O570" s="25"/>
      <c r="P570" s="25"/>
      <c r="Q570" s="25"/>
      <c r="R570" s="25"/>
      <c r="S570" s="25"/>
      <c r="T570" s="25"/>
      <c r="U570" s="25"/>
      <c r="V570" s="25"/>
      <c r="W570" s="25"/>
      <c r="X570" s="25"/>
      <c r="Y570" s="25"/>
    </row>
    <row r="571" ht="15.75" customHeight="1">
      <c r="A571" s="25"/>
      <c r="B571" s="25"/>
      <c r="C571" s="25"/>
      <c r="D571" s="465"/>
      <c r="E571" s="25"/>
      <c r="F571" s="25"/>
      <c r="G571" s="25"/>
      <c r="H571" s="25"/>
      <c r="I571" s="25"/>
      <c r="J571" s="25"/>
      <c r="K571" s="25"/>
      <c r="L571" s="25"/>
      <c r="M571" s="25"/>
      <c r="N571" s="25"/>
      <c r="O571" s="25"/>
      <c r="P571" s="25"/>
      <c r="Q571" s="25"/>
      <c r="R571" s="25"/>
      <c r="S571" s="25"/>
      <c r="T571" s="25"/>
      <c r="U571" s="25"/>
      <c r="V571" s="25"/>
      <c r="W571" s="25"/>
      <c r="X571" s="25"/>
      <c r="Y571" s="25"/>
    </row>
    <row r="572" ht="15.75" customHeight="1">
      <c r="A572" s="25"/>
      <c r="B572" s="25"/>
      <c r="C572" s="25"/>
      <c r="D572" s="465"/>
      <c r="E572" s="25"/>
      <c r="F572" s="25"/>
      <c r="G572" s="25"/>
      <c r="H572" s="25"/>
      <c r="I572" s="25"/>
      <c r="J572" s="25"/>
      <c r="K572" s="25"/>
      <c r="L572" s="25"/>
      <c r="M572" s="25"/>
      <c r="N572" s="25"/>
      <c r="O572" s="25"/>
      <c r="P572" s="25"/>
      <c r="Q572" s="25"/>
      <c r="R572" s="25"/>
      <c r="S572" s="25"/>
      <c r="T572" s="25"/>
      <c r="U572" s="25"/>
      <c r="V572" s="25"/>
      <c r="W572" s="25"/>
      <c r="X572" s="25"/>
      <c r="Y572" s="25"/>
    </row>
    <row r="573" ht="15.75" customHeight="1">
      <c r="A573" s="25"/>
      <c r="B573" s="25"/>
      <c r="C573" s="25"/>
      <c r="D573" s="465"/>
      <c r="E573" s="25"/>
      <c r="F573" s="25"/>
      <c r="G573" s="25"/>
      <c r="H573" s="25"/>
      <c r="I573" s="25"/>
      <c r="J573" s="25"/>
      <c r="K573" s="25"/>
      <c r="L573" s="25"/>
      <c r="M573" s="25"/>
      <c r="N573" s="25"/>
      <c r="O573" s="25"/>
      <c r="P573" s="25"/>
      <c r="Q573" s="25"/>
      <c r="R573" s="25"/>
      <c r="S573" s="25"/>
      <c r="T573" s="25"/>
      <c r="U573" s="25"/>
      <c r="V573" s="25"/>
      <c r="W573" s="25"/>
      <c r="X573" s="25"/>
      <c r="Y573" s="25"/>
    </row>
    <row r="574" ht="15.75" customHeight="1">
      <c r="A574" s="25"/>
      <c r="B574" s="25"/>
      <c r="C574" s="25"/>
      <c r="D574" s="465"/>
      <c r="E574" s="25"/>
      <c r="F574" s="25"/>
      <c r="G574" s="25"/>
      <c r="H574" s="25"/>
      <c r="I574" s="25"/>
      <c r="J574" s="25"/>
      <c r="K574" s="25"/>
      <c r="L574" s="25"/>
      <c r="M574" s="25"/>
      <c r="N574" s="25"/>
      <c r="O574" s="25"/>
      <c r="P574" s="25"/>
      <c r="Q574" s="25"/>
      <c r="R574" s="25"/>
      <c r="S574" s="25"/>
      <c r="T574" s="25"/>
      <c r="U574" s="25"/>
      <c r="V574" s="25"/>
      <c r="W574" s="25"/>
      <c r="X574" s="25"/>
      <c r="Y574" s="25"/>
    </row>
    <row r="575" ht="15.75" customHeight="1">
      <c r="A575" s="25"/>
      <c r="B575" s="25"/>
      <c r="C575" s="25"/>
      <c r="D575" s="465"/>
      <c r="E575" s="25"/>
      <c r="F575" s="25"/>
      <c r="G575" s="25"/>
      <c r="H575" s="25"/>
      <c r="I575" s="25"/>
      <c r="J575" s="25"/>
      <c r="K575" s="25"/>
      <c r="L575" s="25"/>
      <c r="M575" s="25"/>
      <c r="N575" s="25"/>
      <c r="O575" s="25"/>
      <c r="P575" s="25"/>
      <c r="Q575" s="25"/>
      <c r="R575" s="25"/>
      <c r="S575" s="25"/>
      <c r="T575" s="25"/>
      <c r="U575" s="25"/>
      <c r="V575" s="25"/>
      <c r="W575" s="25"/>
      <c r="X575" s="25"/>
      <c r="Y575" s="25"/>
    </row>
    <row r="576" ht="15.75" customHeight="1">
      <c r="A576" s="25"/>
      <c r="B576" s="25"/>
      <c r="C576" s="25"/>
      <c r="D576" s="465"/>
      <c r="E576" s="25"/>
      <c r="F576" s="25"/>
      <c r="G576" s="25"/>
      <c r="H576" s="25"/>
      <c r="I576" s="25"/>
      <c r="J576" s="25"/>
      <c r="K576" s="25"/>
      <c r="L576" s="25"/>
      <c r="M576" s="25"/>
      <c r="N576" s="25"/>
      <c r="O576" s="25"/>
      <c r="P576" s="25"/>
      <c r="Q576" s="25"/>
      <c r="R576" s="25"/>
      <c r="S576" s="25"/>
      <c r="T576" s="25"/>
      <c r="U576" s="25"/>
      <c r="V576" s="25"/>
      <c r="W576" s="25"/>
      <c r="X576" s="25"/>
      <c r="Y576" s="25"/>
    </row>
    <row r="577" ht="15.75" customHeight="1">
      <c r="A577" s="25"/>
      <c r="B577" s="25"/>
      <c r="C577" s="25"/>
      <c r="D577" s="465"/>
      <c r="E577" s="25"/>
      <c r="F577" s="25"/>
      <c r="G577" s="25"/>
      <c r="H577" s="25"/>
      <c r="I577" s="25"/>
      <c r="J577" s="25"/>
      <c r="K577" s="25"/>
      <c r="L577" s="25"/>
      <c r="M577" s="25"/>
      <c r="N577" s="25"/>
      <c r="O577" s="25"/>
      <c r="P577" s="25"/>
      <c r="Q577" s="25"/>
      <c r="R577" s="25"/>
      <c r="S577" s="25"/>
      <c r="T577" s="25"/>
      <c r="U577" s="25"/>
      <c r="V577" s="25"/>
      <c r="W577" s="25"/>
      <c r="X577" s="25"/>
      <c r="Y577" s="25"/>
    </row>
    <row r="578" ht="15.75" customHeight="1">
      <c r="A578" s="25"/>
      <c r="B578" s="25"/>
      <c r="C578" s="25"/>
      <c r="D578" s="465"/>
      <c r="E578" s="25"/>
      <c r="F578" s="25"/>
      <c r="G578" s="25"/>
      <c r="H578" s="25"/>
      <c r="I578" s="25"/>
      <c r="J578" s="25"/>
      <c r="K578" s="25"/>
      <c r="L578" s="25"/>
      <c r="M578" s="25"/>
      <c r="N578" s="25"/>
      <c r="O578" s="25"/>
      <c r="P578" s="25"/>
      <c r="Q578" s="25"/>
      <c r="R578" s="25"/>
      <c r="S578" s="25"/>
      <c r="T578" s="25"/>
      <c r="U578" s="25"/>
      <c r="V578" s="25"/>
      <c r="W578" s="25"/>
      <c r="X578" s="25"/>
      <c r="Y578" s="25"/>
    </row>
    <row r="579" ht="15.75" customHeight="1">
      <c r="A579" s="25"/>
      <c r="B579" s="25"/>
      <c r="C579" s="25"/>
      <c r="D579" s="465"/>
      <c r="E579" s="25"/>
      <c r="F579" s="25"/>
      <c r="G579" s="25"/>
      <c r="H579" s="25"/>
      <c r="I579" s="25"/>
      <c r="J579" s="25"/>
      <c r="K579" s="25"/>
      <c r="L579" s="25"/>
      <c r="M579" s="25"/>
      <c r="N579" s="25"/>
      <c r="O579" s="25"/>
      <c r="P579" s="25"/>
      <c r="Q579" s="25"/>
      <c r="R579" s="25"/>
      <c r="S579" s="25"/>
      <c r="T579" s="25"/>
      <c r="U579" s="25"/>
      <c r="V579" s="25"/>
      <c r="W579" s="25"/>
      <c r="X579" s="25"/>
      <c r="Y579" s="25"/>
    </row>
    <row r="580" ht="15.75" customHeight="1">
      <c r="A580" s="25"/>
      <c r="B580" s="25"/>
      <c r="C580" s="25"/>
      <c r="D580" s="465"/>
      <c r="E580" s="25"/>
      <c r="F580" s="25"/>
      <c r="G580" s="25"/>
      <c r="H580" s="25"/>
      <c r="I580" s="25"/>
      <c r="J580" s="25"/>
      <c r="K580" s="25"/>
      <c r="L580" s="25"/>
      <c r="M580" s="25"/>
      <c r="N580" s="25"/>
      <c r="O580" s="25"/>
      <c r="P580" s="25"/>
      <c r="Q580" s="25"/>
      <c r="R580" s="25"/>
      <c r="S580" s="25"/>
      <c r="T580" s="25"/>
      <c r="U580" s="25"/>
      <c r="V580" s="25"/>
      <c r="W580" s="25"/>
      <c r="X580" s="25"/>
      <c r="Y580" s="25"/>
    </row>
    <row r="581" ht="15.75" customHeight="1">
      <c r="A581" s="25"/>
      <c r="B581" s="25"/>
      <c r="C581" s="25"/>
      <c r="D581" s="465"/>
      <c r="E581" s="25"/>
      <c r="F581" s="25"/>
      <c r="G581" s="25"/>
      <c r="H581" s="25"/>
      <c r="I581" s="25"/>
      <c r="J581" s="25"/>
      <c r="K581" s="25"/>
      <c r="L581" s="25"/>
      <c r="M581" s="25"/>
      <c r="N581" s="25"/>
      <c r="O581" s="25"/>
      <c r="P581" s="25"/>
      <c r="Q581" s="25"/>
      <c r="R581" s="25"/>
      <c r="S581" s="25"/>
      <c r="T581" s="25"/>
      <c r="U581" s="25"/>
      <c r="V581" s="25"/>
      <c r="W581" s="25"/>
      <c r="X581" s="25"/>
      <c r="Y581" s="25"/>
    </row>
    <row r="582" ht="15.75" customHeight="1">
      <c r="A582" s="25"/>
      <c r="B582" s="25"/>
      <c r="C582" s="25"/>
      <c r="D582" s="465"/>
      <c r="E582" s="25"/>
      <c r="F582" s="25"/>
      <c r="G582" s="25"/>
      <c r="H582" s="25"/>
      <c r="I582" s="25"/>
      <c r="J582" s="25"/>
      <c r="K582" s="25"/>
      <c r="L582" s="25"/>
      <c r="M582" s="25"/>
      <c r="N582" s="25"/>
      <c r="O582" s="25"/>
      <c r="P582" s="25"/>
      <c r="Q582" s="25"/>
      <c r="R582" s="25"/>
      <c r="S582" s="25"/>
      <c r="T582" s="25"/>
      <c r="U582" s="25"/>
      <c r="V582" s="25"/>
      <c r="W582" s="25"/>
      <c r="X582" s="25"/>
      <c r="Y582" s="25"/>
    </row>
    <row r="583" ht="15.75" customHeight="1">
      <c r="A583" s="25"/>
      <c r="B583" s="25"/>
      <c r="C583" s="25"/>
      <c r="D583" s="465"/>
      <c r="E583" s="25"/>
      <c r="F583" s="25"/>
      <c r="G583" s="25"/>
      <c r="H583" s="25"/>
      <c r="I583" s="25"/>
      <c r="J583" s="25"/>
      <c r="K583" s="25"/>
      <c r="L583" s="25"/>
      <c r="M583" s="25"/>
      <c r="N583" s="25"/>
      <c r="O583" s="25"/>
      <c r="P583" s="25"/>
      <c r="Q583" s="25"/>
      <c r="R583" s="25"/>
      <c r="S583" s="25"/>
      <c r="T583" s="25"/>
      <c r="U583" s="25"/>
      <c r="V583" s="25"/>
      <c r="W583" s="25"/>
      <c r="X583" s="25"/>
      <c r="Y583" s="25"/>
    </row>
    <row r="584" ht="15.75" customHeight="1">
      <c r="A584" s="25"/>
      <c r="B584" s="25"/>
      <c r="C584" s="25"/>
      <c r="D584" s="465"/>
      <c r="E584" s="25"/>
      <c r="F584" s="25"/>
      <c r="G584" s="25"/>
      <c r="H584" s="25"/>
      <c r="I584" s="25"/>
      <c r="J584" s="25"/>
      <c r="K584" s="25"/>
      <c r="L584" s="25"/>
      <c r="M584" s="25"/>
      <c r="N584" s="25"/>
      <c r="O584" s="25"/>
      <c r="P584" s="25"/>
      <c r="Q584" s="25"/>
      <c r="R584" s="25"/>
      <c r="S584" s="25"/>
      <c r="T584" s="25"/>
      <c r="U584" s="25"/>
      <c r="V584" s="25"/>
      <c r="W584" s="25"/>
      <c r="X584" s="25"/>
      <c r="Y584" s="25"/>
    </row>
    <row r="585" ht="15.75" customHeight="1">
      <c r="A585" s="25"/>
      <c r="B585" s="25"/>
      <c r="C585" s="25"/>
      <c r="D585" s="465"/>
      <c r="E585" s="25"/>
      <c r="F585" s="25"/>
      <c r="G585" s="25"/>
      <c r="H585" s="25"/>
      <c r="I585" s="25"/>
      <c r="J585" s="25"/>
      <c r="K585" s="25"/>
      <c r="L585" s="25"/>
      <c r="M585" s="25"/>
      <c r="N585" s="25"/>
      <c r="O585" s="25"/>
      <c r="P585" s="25"/>
      <c r="Q585" s="25"/>
      <c r="R585" s="25"/>
      <c r="S585" s="25"/>
      <c r="T585" s="25"/>
      <c r="U585" s="25"/>
      <c r="V585" s="25"/>
      <c r="W585" s="25"/>
      <c r="X585" s="25"/>
      <c r="Y585" s="25"/>
    </row>
    <row r="586" ht="15.75" customHeight="1">
      <c r="A586" s="25"/>
      <c r="B586" s="25"/>
      <c r="C586" s="25"/>
      <c r="D586" s="465"/>
      <c r="E586" s="25"/>
      <c r="F586" s="25"/>
      <c r="G586" s="25"/>
      <c r="H586" s="25"/>
      <c r="I586" s="25"/>
      <c r="J586" s="25"/>
      <c r="K586" s="25"/>
      <c r="L586" s="25"/>
      <c r="M586" s="25"/>
      <c r="N586" s="25"/>
      <c r="O586" s="25"/>
      <c r="P586" s="25"/>
      <c r="Q586" s="25"/>
      <c r="R586" s="25"/>
      <c r="S586" s="25"/>
      <c r="T586" s="25"/>
      <c r="U586" s="25"/>
      <c r="V586" s="25"/>
      <c r="W586" s="25"/>
      <c r="X586" s="25"/>
      <c r="Y586" s="25"/>
    </row>
    <row r="587" ht="15.75" customHeight="1">
      <c r="A587" s="25"/>
      <c r="B587" s="25"/>
      <c r="C587" s="25"/>
      <c r="D587" s="465"/>
      <c r="E587" s="25"/>
      <c r="F587" s="25"/>
      <c r="G587" s="25"/>
      <c r="H587" s="25"/>
      <c r="I587" s="25"/>
      <c r="J587" s="25"/>
      <c r="K587" s="25"/>
      <c r="L587" s="25"/>
      <c r="M587" s="25"/>
      <c r="N587" s="25"/>
      <c r="O587" s="25"/>
      <c r="P587" s="25"/>
      <c r="Q587" s="25"/>
      <c r="R587" s="25"/>
      <c r="S587" s="25"/>
      <c r="T587" s="25"/>
      <c r="U587" s="25"/>
      <c r="V587" s="25"/>
      <c r="W587" s="25"/>
      <c r="X587" s="25"/>
      <c r="Y587" s="25"/>
    </row>
    <row r="588" ht="15.75" customHeight="1">
      <c r="A588" s="25"/>
      <c r="B588" s="25"/>
      <c r="C588" s="25"/>
      <c r="D588" s="465"/>
      <c r="E588" s="25"/>
      <c r="F588" s="25"/>
      <c r="G588" s="25"/>
      <c r="H588" s="25"/>
      <c r="I588" s="25"/>
      <c r="J588" s="25"/>
      <c r="K588" s="25"/>
      <c r="L588" s="25"/>
      <c r="M588" s="25"/>
      <c r="N588" s="25"/>
      <c r="O588" s="25"/>
      <c r="P588" s="25"/>
      <c r="Q588" s="25"/>
      <c r="R588" s="25"/>
      <c r="S588" s="25"/>
      <c r="T588" s="25"/>
      <c r="U588" s="25"/>
      <c r="V588" s="25"/>
      <c r="W588" s="25"/>
      <c r="X588" s="25"/>
      <c r="Y588" s="25"/>
    </row>
    <row r="589" ht="15.75" customHeight="1">
      <c r="A589" s="25"/>
      <c r="B589" s="25"/>
      <c r="C589" s="25"/>
      <c r="D589" s="465"/>
      <c r="E589" s="25"/>
      <c r="F589" s="25"/>
      <c r="G589" s="25"/>
      <c r="H589" s="25"/>
      <c r="I589" s="25"/>
      <c r="J589" s="25"/>
      <c r="K589" s="25"/>
      <c r="L589" s="25"/>
      <c r="M589" s="25"/>
      <c r="N589" s="25"/>
      <c r="O589" s="25"/>
      <c r="P589" s="25"/>
      <c r="Q589" s="25"/>
      <c r="R589" s="25"/>
      <c r="S589" s="25"/>
      <c r="T589" s="25"/>
      <c r="U589" s="25"/>
      <c r="V589" s="25"/>
      <c r="W589" s="25"/>
      <c r="X589" s="25"/>
      <c r="Y589" s="25"/>
    </row>
    <row r="590" ht="15.75" customHeight="1">
      <c r="A590" s="25"/>
      <c r="B590" s="25"/>
      <c r="C590" s="25"/>
      <c r="D590" s="465"/>
      <c r="E590" s="25"/>
      <c r="F590" s="25"/>
      <c r="G590" s="25"/>
      <c r="H590" s="25"/>
      <c r="I590" s="25"/>
      <c r="J590" s="25"/>
      <c r="K590" s="25"/>
      <c r="L590" s="25"/>
      <c r="M590" s="25"/>
      <c r="N590" s="25"/>
      <c r="O590" s="25"/>
      <c r="P590" s="25"/>
      <c r="Q590" s="25"/>
      <c r="R590" s="25"/>
      <c r="S590" s="25"/>
      <c r="T590" s="25"/>
      <c r="U590" s="25"/>
      <c r="V590" s="25"/>
      <c r="W590" s="25"/>
      <c r="X590" s="25"/>
      <c r="Y590" s="25"/>
    </row>
    <row r="591" ht="15.75" customHeight="1">
      <c r="A591" s="25"/>
      <c r="B591" s="25"/>
      <c r="C591" s="25"/>
      <c r="D591" s="465"/>
      <c r="E591" s="25"/>
      <c r="F591" s="25"/>
      <c r="G591" s="25"/>
      <c r="H591" s="25"/>
      <c r="I591" s="25"/>
      <c r="J591" s="25"/>
      <c r="K591" s="25"/>
      <c r="L591" s="25"/>
      <c r="M591" s="25"/>
      <c r="N591" s="25"/>
      <c r="O591" s="25"/>
      <c r="P591" s="25"/>
      <c r="Q591" s="25"/>
      <c r="R591" s="25"/>
      <c r="S591" s="25"/>
      <c r="T591" s="25"/>
      <c r="U591" s="25"/>
      <c r="V591" s="25"/>
      <c r="W591" s="25"/>
      <c r="X591" s="25"/>
      <c r="Y591" s="25"/>
    </row>
    <row r="592" ht="15.75" customHeight="1">
      <c r="A592" s="25"/>
      <c r="B592" s="25"/>
      <c r="C592" s="25"/>
      <c r="D592" s="465"/>
      <c r="E592" s="25"/>
      <c r="F592" s="25"/>
      <c r="G592" s="25"/>
      <c r="H592" s="25"/>
      <c r="I592" s="25"/>
      <c r="J592" s="25"/>
      <c r="K592" s="25"/>
      <c r="L592" s="25"/>
      <c r="M592" s="25"/>
      <c r="N592" s="25"/>
      <c r="O592" s="25"/>
      <c r="P592" s="25"/>
      <c r="Q592" s="25"/>
      <c r="R592" s="25"/>
      <c r="S592" s="25"/>
      <c r="T592" s="25"/>
      <c r="U592" s="25"/>
      <c r="V592" s="25"/>
      <c r="W592" s="25"/>
      <c r="X592" s="25"/>
      <c r="Y592" s="25"/>
    </row>
    <row r="593" ht="15.75" customHeight="1">
      <c r="A593" s="25"/>
      <c r="B593" s="25"/>
      <c r="C593" s="25"/>
      <c r="D593" s="465"/>
      <c r="E593" s="25"/>
      <c r="F593" s="25"/>
      <c r="G593" s="25"/>
      <c r="H593" s="25"/>
      <c r="I593" s="25"/>
      <c r="J593" s="25"/>
      <c r="K593" s="25"/>
      <c r="L593" s="25"/>
      <c r="M593" s="25"/>
      <c r="N593" s="25"/>
      <c r="O593" s="25"/>
      <c r="P593" s="25"/>
      <c r="Q593" s="25"/>
      <c r="R593" s="25"/>
      <c r="S593" s="25"/>
      <c r="T593" s="25"/>
      <c r="U593" s="25"/>
      <c r="V593" s="25"/>
      <c r="W593" s="25"/>
      <c r="X593" s="25"/>
      <c r="Y593" s="25"/>
    </row>
    <row r="594" ht="15.75" customHeight="1">
      <c r="A594" s="25"/>
      <c r="B594" s="25"/>
      <c r="C594" s="25"/>
      <c r="D594" s="465"/>
      <c r="E594" s="25"/>
      <c r="F594" s="25"/>
      <c r="G594" s="25"/>
      <c r="H594" s="25"/>
      <c r="I594" s="25"/>
      <c r="J594" s="25"/>
      <c r="K594" s="25"/>
      <c r="L594" s="25"/>
      <c r="M594" s="25"/>
      <c r="N594" s="25"/>
      <c r="O594" s="25"/>
      <c r="P594" s="25"/>
      <c r="Q594" s="25"/>
      <c r="R594" s="25"/>
      <c r="S594" s="25"/>
      <c r="T594" s="25"/>
      <c r="U594" s="25"/>
      <c r="V594" s="25"/>
      <c r="W594" s="25"/>
      <c r="X594" s="25"/>
      <c r="Y594" s="25"/>
    </row>
    <row r="595" ht="15.75" customHeight="1">
      <c r="A595" s="25"/>
      <c r="B595" s="25"/>
      <c r="C595" s="25"/>
      <c r="D595" s="465"/>
      <c r="E595" s="25"/>
      <c r="F595" s="25"/>
      <c r="G595" s="25"/>
      <c r="H595" s="25"/>
      <c r="I595" s="25"/>
      <c r="J595" s="25"/>
      <c r="K595" s="25"/>
      <c r="L595" s="25"/>
      <c r="M595" s="25"/>
      <c r="N595" s="25"/>
      <c r="O595" s="25"/>
      <c r="P595" s="25"/>
      <c r="Q595" s="25"/>
      <c r="R595" s="25"/>
      <c r="S595" s="25"/>
      <c r="T595" s="25"/>
      <c r="U595" s="25"/>
      <c r="V595" s="25"/>
      <c r="W595" s="25"/>
      <c r="X595" s="25"/>
      <c r="Y595" s="25"/>
    </row>
    <row r="596" ht="15.75" customHeight="1">
      <c r="A596" s="25"/>
      <c r="B596" s="25"/>
      <c r="C596" s="25"/>
      <c r="D596" s="465"/>
      <c r="E596" s="25"/>
      <c r="F596" s="25"/>
      <c r="G596" s="25"/>
      <c r="H596" s="25"/>
      <c r="I596" s="25"/>
      <c r="J596" s="25"/>
      <c r="K596" s="25"/>
      <c r="L596" s="25"/>
      <c r="M596" s="25"/>
      <c r="N596" s="25"/>
      <c r="O596" s="25"/>
      <c r="P596" s="25"/>
      <c r="Q596" s="25"/>
      <c r="R596" s="25"/>
      <c r="S596" s="25"/>
      <c r="T596" s="25"/>
      <c r="U596" s="25"/>
      <c r="V596" s="25"/>
      <c r="W596" s="25"/>
      <c r="X596" s="25"/>
      <c r="Y596" s="25"/>
    </row>
    <row r="597" ht="15.75" customHeight="1">
      <c r="A597" s="25"/>
      <c r="B597" s="25"/>
      <c r="C597" s="25"/>
      <c r="D597" s="465"/>
      <c r="E597" s="25"/>
      <c r="F597" s="25"/>
      <c r="G597" s="25"/>
      <c r="H597" s="25"/>
      <c r="I597" s="25"/>
      <c r="J597" s="25"/>
      <c r="K597" s="25"/>
      <c r="L597" s="25"/>
      <c r="M597" s="25"/>
      <c r="N597" s="25"/>
      <c r="O597" s="25"/>
      <c r="P597" s="25"/>
      <c r="Q597" s="25"/>
      <c r="R597" s="25"/>
      <c r="S597" s="25"/>
      <c r="T597" s="25"/>
      <c r="U597" s="25"/>
      <c r="V597" s="25"/>
      <c r="W597" s="25"/>
      <c r="X597" s="25"/>
      <c r="Y597" s="25"/>
    </row>
    <row r="598" ht="15.75" customHeight="1">
      <c r="A598" s="25"/>
      <c r="B598" s="25"/>
      <c r="C598" s="25"/>
      <c r="D598" s="465"/>
      <c r="E598" s="25"/>
      <c r="F598" s="25"/>
      <c r="G598" s="25"/>
      <c r="H598" s="25"/>
      <c r="I598" s="25"/>
      <c r="J598" s="25"/>
      <c r="K598" s="25"/>
      <c r="L598" s="25"/>
      <c r="M598" s="25"/>
      <c r="N598" s="25"/>
      <c r="O598" s="25"/>
      <c r="P598" s="25"/>
      <c r="Q598" s="25"/>
      <c r="R598" s="25"/>
      <c r="S598" s="25"/>
      <c r="T598" s="25"/>
      <c r="U598" s="25"/>
      <c r="V598" s="25"/>
      <c r="W598" s="25"/>
      <c r="X598" s="25"/>
      <c r="Y598" s="25"/>
    </row>
    <row r="599" ht="15.75" customHeight="1">
      <c r="A599" s="25"/>
      <c r="B599" s="25"/>
      <c r="C599" s="25"/>
      <c r="D599" s="465"/>
      <c r="E599" s="25"/>
      <c r="F599" s="25"/>
      <c r="G599" s="25"/>
      <c r="H599" s="25"/>
      <c r="I599" s="25"/>
      <c r="J599" s="25"/>
      <c r="K599" s="25"/>
      <c r="L599" s="25"/>
      <c r="M599" s="25"/>
      <c r="N599" s="25"/>
      <c r="O599" s="25"/>
      <c r="P599" s="25"/>
      <c r="Q599" s="25"/>
      <c r="R599" s="25"/>
      <c r="S599" s="25"/>
      <c r="T599" s="25"/>
      <c r="U599" s="25"/>
      <c r="V599" s="25"/>
      <c r="W599" s="25"/>
      <c r="X599" s="25"/>
      <c r="Y599" s="25"/>
    </row>
    <row r="600" ht="15.75" customHeight="1">
      <c r="A600" s="25"/>
      <c r="B600" s="25"/>
      <c r="C600" s="25"/>
      <c r="D600" s="465"/>
      <c r="E600" s="25"/>
      <c r="F600" s="25"/>
      <c r="G600" s="25"/>
      <c r="H600" s="25"/>
      <c r="I600" s="25"/>
      <c r="J600" s="25"/>
      <c r="K600" s="25"/>
      <c r="L600" s="25"/>
      <c r="M600" s="25"/>
      <c r="N600" s="25"/>
      <c r="O600" s="25"/>
      <c r="P600" s="25"/>
      <c r="Q600" s="25"/>
      <c r="R600" s="25"/>
      <c r="S600" s="25"/>
      <c r="T600" s="25"/>
      <c r="U600" s="25"/>
      <c r="V600" s="25"/>
      <c r="W600" s="25"/>
      <c r="X600" s="25"/>
      <c r="Y600" s="25"/>
    </row>
    <row r="601" ht="15.75" customHeight="1">
      <c r="A601" s="25"/>
      <c r="B601" s="25"/>
      <c r="C601" s="25"/>
      <c r="D601" s="465"/>
      <c r="E601" s="25"/>
      <c r="F601" s="25"/>
      <c r="G601" s="25"/>
      <c r="H601" s="25"/>
      <c r="I601" s="25"/>
      <c r="J601" s="25"/>
      <c r="K601" s="25"/>
      <c r="L601" s="25"/>
      <c r="M601" s="25"/>
      <c r="N601" s="25"/>
      <c r="O601" s="25"/>
      <c r="P601" s="25"/>
      <c r="Q601" s="25"/>
      <c r="R601" s="25"/>
      <c r="S601" s="25"/>
      <c r="T601" s="25"/>
      <c r="U601" s="25"/>
      <c r="V601" s="25"/>
      <c r="W601" s="25"/>
      <c r="X601" s="25"/>
      <c r="Y601" s="25"/>
    </row>
    <row r="602" ht="15.75" customHeight="1">
      <c r="A602" s="25"/>
      <c r="B602" s="25"/>
      <c r="C602" s="25"/>
      <c r="D602" s="465"/>
      <c r="E602" s="25"/>
      <c r="F602" s="25"/>
      <c r="G602" s="25"/>
      <c r="H602" s="25"/>
      <c r="I602" s="25"/>
      <c r="J602" s="25"/>
      <c r="K602" s="25"/>
      <c r="L602" s="25"/>
      <c r="M602" s="25"/>
      <c r="N602" s="25"/>
      <c r="O602" s="25"/>
      <c r="P602" s="25"/>
      <c r="Q602" s="25"/>
      <c r="R602" s="25"/>
      <c r="S602" s="25"/>
      <c r="T602" s="25"/>
      <c r="U602" s="25"/>
      <c r="V602" s="25"/>
      <c r="W602" s="25"/>
      <c r="X602" s="25"/>
      <c r="Y602" s="25"/>
    </row>
    <row r="603" ht="15.75" customHeight="1">
      <c r="A603" s="25"/>
      <c r="B603" s="25"/>
      <c r="C603" s="25"/>
      <c r="D603" s="465"/>
      <c r="E603" s="25"/>
      <c r="F603" s="25"/>
      <c r="G603" s="25"/>
      <c r="H603" s="25"/>
      <c r="I603" s="25"/>
      <c r="J603" s="25"/>
      <c r="K603" s="25"/>
      <c r="L603" s="25"/>
      <c r="M603" s="25"/>
      <c r="N603" s="25"/>
      <c r="O603" s="25"/>
      <c r="P603" s="25"/>
      <c r="Q603" s="25"/>
      <c r="R603" s="25"/>
      <c r="S603" s="25"/>
      <c r="T603" s="25"/>
      <c r="U603" s="25"/>
      <c r="V603" s="25"/>
      <c r="W603" s="25"/>
      <c r="X603" s="25"/>
      <c r="Y603" s="25"/>
    </row>
    <row r="604" ht="15.75" customHeight="1">
      <c r="A604" s="25"/>
      <c r="B604" s="25"/>
      <c r="C604" s="25"/>
      <c r="D604" s="465"/>
      <c r="E604" s="25"/>
      <c r="F604" s="25"/>
      <c r="G604" s="25"/>
      <c r="H604" s="25"/>
      <c r="I604" s="25"/>
      <c r="J604" s="25"/>
      <c r="K604" s="25"/>
      <c r="L604" s="25"/>
      <c r="M604" s="25"/>
      <c r="N604" s="25"/>
      <c r="O604" s="25"/>
      <c r="P604" s="25"/>
      <c r="Q604" s="25"/>
      <c r="R604" s="25"/>
      <c r="S604" s="25"/>
      <c r="T604" s="25"/>
      <c r="U604" s="25"/>
      <c r="V604" s="25"/>
      <c r="W604" s="25"/>
      <c r="X604" s="25"/>
      <c r="Y604" s="25"/>
    </row>
    <row r="605" ht="15.75" customHeight="1">
      <c r="A605" s="25"/>
      <c r="B605" s="25"/>
      <c r="C605" s="25"/>
      <c r="D605" s="465"/>
      <c r="E605" s="25"/>
      <c r="F605" s="25"/>
      <c r="G605" s="25"/>
      <c r="H605" s="25"/>
      <c r="I605" s="25"/>
      <c r="J605" s="25"/>
      <c r="K605" s="25"/>
      <c r="L605" s="25"/>
      <c r="M605" s="25"/>
      <c r="N605" s="25"/>
      <c r="O605" s="25"/>
      <c r="P605" s="25"/>
      <c r="Q605" s="25"/>
      <c r="R605" s="25"/>
      <c r="S605" s="25"/>
      <c r="T605" s="25"/>
      <c r="U605" s="25"/>
      <c r="V605" s="25"/>
      <c r="W605" s="25"/>
      <c r="X605" s="25"/>
      <c r="Y605" s="25"/>
    </row>
    <row r="606" ht="15.75" customHeight="1">
      <c r="A606" s="25"/>
      <c r="B606" s="25"/>
      <c r="C606" s="25"/>
      <c r="D606" s="465"/>
      <c r="E606" s="25"/>
      <c r="F606" s="25"/>
      <c r="G606" s="25"/>
      <c r="H606" s="25"/>
      <c r="I606" s="25"/>
      <c r="J606" s="25"/>
      <c r="K606" s="25"/>
      <c r="L606" s="25"/>
      <c r="M606" s="25"/>
      <c r="N606" s="25"/>
      <c r="O606" s="25"/>
      <c r="P606" s="25"/>
      <c r="Q606" s="25"/>
      <c r="R606" s="25"/>
      <c r="S606" s="25"/>
      <c r="T606" s="25"/>
      <c r="U606" s="25"/>
      <c r="V606" s="25"/>
      <c r="W606" s="25"/>
      <c r="X606" s="25"/>
      <c r="Y606" s="25"/>
    </row>
    <row r="607" ht="15.75" customHeight="1">
      <c r="A607" s="25"/>
      <c r="B607" s="25"/>
      <c r="C607" s="25"/>
      <c r="D607" s="465"/>
      <c r="E607" s="25"/>
      <c r="F607" s="25"/>
      <c r="G607" s="25"/>
      <c r="H607" s="25"/>
      <c r="I607" s="25"/>
      <c r="J607" s="25"/>
      <c r="K607" s="25"/>
      <c r="L607" s="25"/>
      <c r="M607" s="25"/>
      <c r="N607" s="25"/>
      <c r="O607" s="25"/>
      <c r="P607" s="25"/>
      <c r="Q607" s="25"/>
      <c r="R607" s="25"/>
      <c r="S607" s="25"/>
      <c r="T607" s="25"/>
      <c r="U607" s="25"/>
      <c r="V607" s="25"/>
      <c r="W607" s="25"/>
      <c r="X607" s="25"/>
      <c r="Y607" s="25"/>
    </row>
    <row r="608" ht="15.75" customHeight="1">
      <c r="A608" s="25"/>
      <c r="B608" s="25"/>
      <c r="C608" s="25"/>
      <c r="D608" s="465"/>
      <c r="E608" s="25"/>
      <c r="F608" s="25"/>
      <c r="G608" s="25"/>
      <c r="H608" s="25"/>
      <c r="I608" s="25"/>
      <c r="J608" s="25"/>
      <c r="K608" s="25"/>
      <c r="L608" s="25"/>
      <c r="M608" s="25"/>
      <c r="N608" s="25"/>
      <c r="O608" s="25"/>
      <c r="P608" s="25"/>
      <c r="Q608" s="25"/>
      <c r="R608" s="25"/>
      <c r="S608" s="25"/>
      <c r="T608" s="25"/>
      <c r="U608" s="25"/>
      <c r="V608" s="25"/>
      <c r="W608" s="25"/>
      <c r="X608" s="25"/>
      <c r="Y608" s="25"/>
    </row>
    <row r="609" ht="15.75" customHeight="1">
      <c r="A609" s="25"/>
      <c r="B609" s="25"/>
      <c r="C609" s="25"/>
      <c r="D609" s="465"/>
      <c r="E609" s="25"/>
      <c r="F609" s="25"/>
      <c r="G609" s="25"/>
      <c r="H609" s="25"/>
      <c r="I609" s="25"/>
      <c r="J609" s="25"/>
      <c r="K609" s="25"/>
      <c r="L609" s="25"/>
      <c r="M609" s="25"/>
      <c r="N609" s="25"/>
      <c r="O609" s="25"/>
      <c r="P609" s="25"/>
      <c r="Q609" s="25"/>
      <c r="R609" s="25"/>
      <c r="S609" s="25"/>
      <c r="T609" s="25"/>
      <c r="U609" s="25"/>
      <c r="V609" s="25"/>
      <c r="W609" s="25"/>
      <c r="X609" s="25"/>
      <c r="Y609" s="25"/>
    </row>
    <row r="610" ht="15.75" customHeight="1">
      <c r="A610" s="25"/>
      <c r="B610" s="25"/>
      <c r="C610" s="25"/>
      <c r="D610" s="465"/>
      <c r="E610" s="25"/>
      <c r="F610" s="25"/>
      <c r="G610" s="25"/>
      <c r="H610" s="25"/>
      <c r="I610" s="25"/>
      <c r="J610" s="25"/>
      <c r="K610" s="25"/>
      <c r="L610" s="25"/>
      <c r="M610" s="25"/>
      <c r="N610" s="25"/>
      <c r="O610" s="25"/>
      <c r="P610" s="25"/>
      <c r="Q610" s="25"/>
      <c r="R610" s="25"/>
      <c r="S610" s="25"/>
      <c r="T610" s="25"/>
      <c r="U610" s="25"/>
      <c r="V610" s="25"/>
      <c r="W610" s="25"/>
      <c r="X610" s="25"/>
      <c r="Y610" s="25"/>
    </row>
    <row r="611" ht="15.75" customHeight="1">
      <c r="A611" s="25"/>
      <c r="B611" s="25"/>
      <c r="C611" s="25"/>
      <c r="D611" s="465"/>
      <c r="E611" s="25"/>
      <c r="F611" s="25"/>
      <c r="G611" s="25"/>
      <c r="H611" s="25"/>
      <c r="I611" s="25"/>
      <c r="J611" s="25"/>
      <c r="K611" s="25"/>
      <c r="L611" s="25"/>
      <c r="M611" s="25"/>
      <c r="N611" s="25"/>
      <c r="O611" s="25"/>
      <c r="P611" s="25"/>
      <c r="Q611" s="25"/>
      <c r="R611" s="25"/>
      <c r="S611" s="25"/>
      <c r="T611" s="25"/>
      <c r="U611" s="25"/>
      <c r="V611" s="25"/>
      <c r="W611" s="25"/>
      <c r="X611" s="25"/>
      <c r="Y611" s="25"/>
    </row>
    <row r="612" ht="15.75" customHeight="1">
      <c r="A612" s="25"/>
      <c r="B612" s="25"/>
      <c r="C612" s="25"/>
      <c r="D612" s="465"/>
      <c r="E612" s="25"/>
      <c r="F612" s="25"/>
      <c r="G612" s="25"/>
      <c r="H612" s="25"/>
      <c r="I612" s="25"/>
      <c r="J612" s="25"/>
      <c r="K612" s="25"/>
      <c r="L612" s="25"/>
      <c r="M612" s="25"/>
      <c r="N612" s="25"/>
      <c r="O612" s="25"/>
      <c r="P612" s="25"/>
      <c r="Q612" s="25"/>
      <c r="R612" s="25"/>
      <c r="S612" s="25"/>
      <c r="T612" s="25"/>
      <c r="U612" s="25"/>
      <c r="V612" s="25"/>
      <c r="W612" s="25"/>
      <c r="X612" s="25"/>
      <c r="Y612" s="25"/>
    </row>
    <row r="613" ht="15.75" customHeight="1">
      <c r="A613" s="25"/>
      <c r="B613" s="25"/>
      <c r="C613" s="25"/>
      <c r="D613" s="465"/>
      <c r="E613" s="25"/>
      <c r="F613" s="25"/>
      <c r="G613" s="25"/>
      <c r="H613" s="25"/>
      <c r="I613" s="25"/>
      <c r="J613" s="25"/>
      <c r="K613" s="25"/>
      <c r="L613" s="25"/>
      <c r="M613" s="25"/>
      <c r="N613" s="25"/>
      <c r="O613" s="25"/>
      <c r="P613" s="25"/>
      <c r="Q613" s="25"/>
      <c r="R613" s="25"/>
      <c r="S613" s="25"/>
      <c r="T613" s="25"/>
      <c r="U613" s="25"/>
      <c r="V613" s="25"/>
      <c r="W613" s="25"/>
      <c r="X613" s="25"/>
      <c r="Y613" s="25"/>
    </row>
    <row r="614" ht="15.75" customHeight="1">
      <c r="A614" s="25"/>
      <c r="B614" s="25"/>
      <c r="C614" s="25"/>
      <c r="D614" s="465"/>
      <c r="E614" s="25"/>
      <c r="F614" s="25"/>
      <c r="G614" s="25"/>
      <c r="H614" s="25"/>
      <c r="I614" s="25"/>
      <c r="J614" s="25"/>
      <c r="K614" s="25"/>
      <c r="L614" s="25"/>
      <c r="M614" s="25"/>
      <c r="N614" s="25"/>
      <c r="O614" s="25"/>
      <c r="P614" s="25"/>
      <c r="Q614" s="25"/>
      <c r="R614" s="25"/>
      <c r="S614" s="25"/>
      <c r="T614" s="25"/>
      <c r="U614" s="25"/>
      <c r="V614" s="25"/>
      <c r="W614" s="25"/>
      <c r="X614" s="25"/>
      <c r="Y614" s="25"/>
    </row>
    <row r="615" ht="15.75" customHeight="1">
      <c r="A615" s="25"/>
      <c r="B615" s="25"/>
      <c r="C615" s="25"/>
      <c r="D615" s="465"/>
      <c r="E615" s="25"/>
      <c r="F615" s="25"/>
      <c r="G615" s="25"/>
      <c r="H615" s="25"/>
      <c r="I615" s="25"/>
      <c r="J615" s="25"/>
      <c r="K615" s="25"/>
      <c r="L615" s="25"/>
      <c r="M615" s="25"/>
      <c r="N615" s="25"/>
      <c r="O615" s="25"/>
      <c r="P615" s="25"/>
      <c r="Q615" s="25"/>
      <c r="R615" s="25"/>
      <c r="S615" s="25"/>
      <c r="T615" s="25"/>
      <c r="U615" s="25"/>
      <c r="V615" s="25"/>
      <c r="W615" s="25"/>
      <c r="X615" s="25"/>
      <c r="Y615" s="25"/>
    </row>
    <row r="616" ht="15.75" customHeight="1">
      <c r="A616" s="25"/>
      <c r="B616" s="25"/>
      <c r="C616" s="25"/>
      <c r="D616" s="465"/>
      <c r="E616" s="25"/>
      <c r="F616" s="25"/>
      <c r="G616" s="25"/>
      <c r="H616" s="25"/>
      <c r="I616" s="25"/>
      <c r="J616" s="25"/>
      <c r="K616" s="25"/>
      <c r="L616" s="25"/>
      <c r="M616" s="25"/>
      <c r="N616" s="25"/>
      <c r="O616" s="25"/>
      <c r="P616" s="25"/>
      <c r="Q616" s="25"/>
      <c r="R616" s="25"/>
      <c r="S616" s="25"/>
      <c r="T616" s="25"/>
      <c r="U616" s="25"/>
      <c r="V616" s="25"/>
      <c r="W616" s="25"/>
      <c r="X616" s="25"/>
      <c r="Y616" s="25"/>
    </row>
    <row r="617" ht="15.75" customHeight="1">
      <c r="A617" s="25"/>
      <c r="B617" s="25"/>
      <c r="C617" s="25"/>
      <c r="D617" s="465"/>
      <c r="E617" s="25"/>
      <c r="F617" s="25"/>
      <c r="G617" s="25"/>
      <c r="H617" s="25"/>
      <c r="I617" s="25"/>
      <c r="J617" s="25"/>
      <c r="K617" s="25"/>
      <c r="L617" s="25"/>
      <c r="M617" s="25"/>
      <c r="N617" s="25"/>
      <c r="O617" s="25"/>
      <c r="P617" s="25"/>
      <c r="Q617" s="25"/>
      <c r="R617" s="25"/>
      <c r="S617" s="25"/>
      <c r="T617" s="25"/>
      <c r="U617" s="25"/>
      <c r="V617" s="25"/>
      <c r="W617" s="25"/>
      <c r="X617" s="25"/>
      <c r="Y617" s="25"/>
    </row>
    <row r="618" ht="15.75" customHeight="1">
      <c r="A618" s="25"/>
      <c r="B618" s="25"/>
      <c r="C618" s="25"/>
      <c r="D618" s="465"/>
      <c r="E618" s="25"/>
      <c r="F618" s="25"/>
      <c r="G618" s="25"/>
      <c r="H618" s="25"/>
      <c r="I618" s="25"/>
      <c r="J618" s="25"/>
      <c r="K618" s="25"/>
      <c r="L618" s="25"/>
      <c r="M618" s="25"/>
      <c r="N618" s="25"/>
      <c r="O618" s="25"/>
      <c r="P618" s="25"/>
      <c r="Q618" s="25"/>
      <c r="R618" s="25"/>
      <c r="S618" s="25"/>
      <c r="T618" s="25"/>
      <c r="U618" s="25"/>
      <c r="V618" s="25"/>
      <c r="W618" s="25"/>
      <c r="X618" s="25"/>
      <c r="Y618" s="25"/>
    </row>
    <row r="619" ht="15.75" customHeight="1">
      <c r="A619" s="25"/>
      <c r="B619" s="25"/>
      <c r="C619" s="25"/>
      <c r="D619" s="465"/>
      <c r="E619" s="25"/>
      <c r="F619" s="25"/>
      <c r="G619" s="25"/>
      <c r="H619" s="25"/>
      <c r="I619" s="25"/>
      <c r="J619" s="25"/>
      <c r="K619" s="25"/>
      <c r="L619" s="25"/>
      <c r="M619" s="25"/>
      <c r="N619" s="25"/>
      <c r="O619" s="25"/>
      <c r="P619" s="25"/>
      <c r="Q619" s="25"/>
      <c r="R619" s="25"/>
      <c r="S619" s="25"/>
      <c r="T619" s="25"/>
      <c r="U619" s="25"/>
      <c r="V619" s="25"/>
      <c r="W619" s="25"/>
      <c r="X619" s="25"/>
      <c r="Y619" s="25"/>
    </row>
    <row r="620" ht="15.75" customHeight="1">
      <c r="A620" s="25"/>
      <c r="B620" s="25"/>
      <c r="C620" s="25"/>
      <c r="D620" s="465"/>
      <c r="E620" s="25"/>
      <c r="F620" s="25"/>
      <c r="G620" s="25"/>
      <c r="H620" s="25"/>
      <c r="I620" s="25"/>
      <c r="J620" s="25"/>
      <c r="K620" s="25"/>
      <c r="L620" s="25"/>
      <c r="M620" s="25"/>
      <c r="N620" s="25"/>
      <c r="O620" s="25"/>
      <c r="P620" s="25"/>
      <c r="Q620" s="25"/>
      <c r="R620" s="25"/>
      <c r="S620" s="25"/>
      <c r="T620" s="25"/>
      <c r="U620" s="25"/>
      <c r="V620" s="25"/>
      <c r="W620" s="25"/>
      <c r="X620" s="25"/>
      <c r="Y620" s="25"/>
    </row>
    <row r="621" ht="15.75" customHeight="1">
      <c r="A621" s="25"/>
      <c r="B621" s="25"/>
      <c r="C621" s="25"/>
      <c r="D621" s="465"/>
      <c r="E621" s="25"/>
      <c r="F621" s="25"/>
      <c r="G621" s="25"/>
      <c r="H621" s="25"/>
      <c r="I621" s="25"/>
      <c r="J621" s="25"/>
      <c r="K621" s="25"/>
      <c r="L621" s="25"/>
      <c r="M621" s="25"/>
      <c r="N621" s="25"/>
      <c r="O621" s="25"/>
      <c r="P621" s="25"/>
      <c r="Q621" s="25"/>
      <c r="R621" s="25"/>
      <c r="S621" s="25"/>
      <c r="T621" s="25"/>
      <c r="U621" s="25"/>
      <c r="V621" s="25"/>
      <c r="W621" s="25"/>
      <c r="X621" s="25"/>
      <c r="Y621" s="25"/>
    </row>
    <row r="622" ht="15.75" customHeight="1">
      <c r="A622" s="25"/>
      <c r="B622" s="25"/>
      <c r="C622" s="25"/>
      <c r="D622" s="465"/>
      <c r="E622" s="25"/>
      <c r="F622" s="25"/>
      <c r="G622" s="25"/>
      <c r="H622" s="25"/>
      <c r="I622" s="25"/>
      <c r="J622" s="25"/>
      <c r="K622" s="25"/>
      <c r="L622" s="25"/>
      <c r="M622" s="25"/>
      <c r="N622" s="25"/>
      <c r="O622" s="25"/>
      <c r="P622" s="25"/>
      <c r="Q622" s="25"/>
      <c r="R622" s="25"/>
      <c r="S622" s="25"/>
      <c r="T622" s="25"/>
      <c r="U622" s="25"/>
      <c r="V622" s="25"/>
      <c r="W622" s="25"/>
      <c r="X622" s="25"/>
      <c r="Y622" s="25"/>
    </row>
    <row r="623" ht="15.75" customHeight="1">
      <c r="A623" s="25"/>
      <c r="B623" s="25"/>
      <c r="C623" s="25"/>
      <c r="D623" s="465"/>
      <c r="E623" s="25"/>
      <c r="F623" s="25"/>
      <c r="G623" s="25"/>
      <c r="H623" s="25"/>
      <c r="I623" s="25"/>
      <c r="J623" s="25"/>
      <c r="K623" s="25"/>
      <c r="L623" s="25"/>
      <c r="M623" s="25"/>
      <c r="N623" s="25"/>
      <c r="O623" s="25"/>
      <c r="P623" s="25"/>
      <c r="Q623" s="25"/>
      <c r="R623" s="25"/>
      <c r="S623" s="25"/>
      <c r="T623" s="25"/>
      <c r="U623" s="25"/>
      <c r="V623" s="25"/>
      <c r="W623" s="25"/>
      <c r="X623" s="25"/>
      <c r="Y623" s="25"/>
    </row>
    <row r="624" ht="15.75" customHeight="1">
      <c r="A624" s="25"/>
      <c r="B624" s="25"/>
      <c r="C624" s="25"/>
      <c r="D624" s="465"/>
      <c r="E624" s="25"/>
      <c r="F624" s="25"/>
      <c r="G624" s="25"/>
      <c r="H624" s="25"/>
      <c r="I624" s="25"/>
      <c r="J624" s="25"/>
      <c r="K624" s="25"/>
      <c r="L624" s="25"/>
      <c r="M624" s="25"/>
      <c r="N624" s="25"/>
      <c r="O624" s="25"/>
      <c r="P624" s="25"/>
      <c r="Q624" s="25"/>
      <c r="R624" s="25"/>
      <c r="S624" s="25"/>
      <c r="T624" s="25"/>
      <c r="U624" s="25"/>
      <c r="V624" s="25"/>
      <c r="W624" s="25"/>
      <c r="X624" s="25"/>
      <c r="Y624" s="25"/>
    </row>
    <row r="625" ht="15.75" customHeight="1">
      <c r="A625" s="25"/>
      <c r="B625" s="25"/>
      <c r="C625" s="25"/>
      <c r="D625" s="465"/>
      <c r="E625" s="25"/>
      <c r="F625" s="25"/>
      <c r="G625" s="25"/>
      <c r="H625" s="25"/>
      <c r="I625" s="25"/>
      <c r="J625" s="25"/>
      <c r="K625" s="25"/>
      <c r="L625" s="25"/>
      <c r="M625" s="25"/>
      <c r="N625" s="25"/>
      <c r="O625" s="25"/>
      <c r="P625" s="25"/>
      <c r="Q625" s="25"/>
      <c r="R625" s="25"/>
      <c r="S625" s="25"/>
      <c r="T625" s="25"/>
      <c r="U625" s="25"/>
      <c r="V625" s="25"/>
      <c r="W625" s="25"/>
      <c r="X625" s="25"/>
      <c r="Y625" s="25"/>
    </row>
    <row r="626" ht="15.75" customHeight="1">
      <c r="A626" s="25"/>
      <c r="B626" s="25"/>
      <c r="C626" s="25"/>
      <c r="D626" s="465"/>
      <c r="E626" s="25"/>
      <c r="F626" s="25"/>
      <c r="G626" s="25"/>
      <c r="H626" s="25"/>
      <c r="I626" s="25"/>
      <c r="J626" s="25"/>
      <c r="K626" s="25"/>
      <c r="L626" s="25"/>
      <c r="M626" s="25"/>
      <c r="N626" s="25"/>
      <c r="O626" s="25"/>
      <c r="P626" s="25"/>
      <c r="Q626" s="25"/>
      <c r="R626" s="25"/>
      <c r="S626" s="25"/>
      <c r="T626" s="25"/>
      <c r="U626" s="25"/>
      <c r="V626" s="25"/>
      <c r="W626" s="25"/>
      <c r="X626" s="25"/>
      <c r="Y626" s="25"/>
    </row>
    <row r="627" ht="15.75" customHeight="1">
      <c r="A627" s="25"/>
      <c r="B627" s="25"/>
      <c r="C627" s="25"/>
      <c r="D627" s="465"/>
      <c r="E627" s="25"/>
      <c r="F627" s="25"/>
      <c r="G627" s="25"/>
      <c r="H627" s="25"/>
      <c r="I627" s="25"/>
      <c r="J627" s="25"/>
      <c r="K627" s="25"/>
      <c r="L627" s="25"/>
      <c r="M627" s="25"/>
      <c r="N627" s="25"/>
      <c r="O627" s="25"/>
      <c r="P627" s="25"/>
      <c r="Q627" s="25"/>
      <c r="R627" s="25"/>
      <c r="S627" s="25"/>
      <c r="T627" s="25"/>
      <c r="U627" s="25"/>
      <c r="V627" s="25"/>
      <c r="W627" s="25"/>
      <c r="X627" s="25"/>
      <c r="Y627" s="25"/>
    </row>
    <row r="628" ht="15.75" customHeight="1">
      <c r="A628" s="25"/>
      <c r="B628" s="25"/>
      <c r="C628" s="25"/>
      <c r="D628" s="465"/>
      <c r="E628" s="25"/>
      <c r="F628" s="25"/>
      <c r="G628" s="25"/>
      <c r="H628" s="25"/>
      <c r="I628" s="25"/>
      <c r="J628" s="25"/>
      <c r="K628" s="25"/>
      <c r="L628" s="25"/>
      <c r="M628" s="25"/>
      <c r="N628" s="25"/>
      <c r="O628" s="25"/>
      <c r="P628" s="25"/>
      <c r="Q628" s="25"/>
      <c r="R628" s="25"/>
      <c r="S628" s="25"/>
      <c r="T628" s="25"/>
      <c r="U628" s="25"/>
      <c r="V628" s="25"/>
      <c r="W628" s="25"/>
      <c r="X628" s="25"/>
      <c r="Y628" s="25"/>
    </row>
    <row r="629" ht="15.75" customHeight="1">
      <c r="A629" s="25"/>
      <c r="B629" s="25"/>
      <c r="C629" s="25"/>
      <c r="D629" s="465"/>
      <c r="E629" s="25"/>
      <c r="F629" s="25"/>
      <c r="G629" s="25"/>
      <c r="H629" s="25"/>
      <c r="I629" s="25"/>
      <c r="J629" s="25"/>
      <c r="K629" s="25"/>
      <c r="L629" s="25"/>
      <c r="M629" s="25"/>
      <c r="N629" s="25"/>
      <c r="O629" s="25"/>
      <c r="P629" s="25"/>
      <c r="Q629" s="25"/>
      <c r="R629" s="25"/>
      <c r="S629" s="25"/>
      <c r="T629" s="25"/>
      <c r="U629" s="25"/>
      <c r="V629" s="25"/>
      <c r="W629" s="25"/>
      <c r="X629" s="25"/>
      <c r="Y629" s="25"/>
    </row>
    <row r="630" ht="15.75" customHeight="1">
      <c r="A630" s="25"/>
      <c r="B630" s="25"/>
      <c r="C630" s="25"/>
      <c r="D630" s="465"/>
      <c r="E630" s="25"/>
      <c r="F630" s="25"/>
      <c r="G630" s="25"/>
      <c r="H630" s="25"/>
      <c r="I630" s="25"/>
      <c r="J630" s="25"/>
      <c r="K630" s="25"/>
      <c r="L630" s="25"/>
      <c r="M630" s="25"/>
      <c r="N630" s="25"/>
      <c r="O630" s="25"/>
      <c r="P630" s="25"/>
      <c r="Q630" s="25"/>
      <c r="R630" s="25"/>
      <c r="S630" s="25"/>
      <c r="T630" s="25"/>
      <c r="U630" s="25"/>
      <c r="V630" s="25"/>
      <c r="W630" s="25"/>
      <c r="X630" s="25"/>
      <c r="Y630" s="25"/>
    </row>
    <row r="631" ht="15.75" customHeight="1">
      <c r="A631" s="25"/>
      <c r="B631" s="25"/>
      <c r="C631" s="25"/>
      <c r="D631" s="465"/>
      <c r="E631" s="25"/>
      <c r="F631" s="25"/>
      <c r="G631" s="25"/>
      <c r="H631" s="25"/>
      <c r="I631" s="25"/>
      <c r="J631" s="25"/>
      <c r="K631" s="25"/>
      <c r="L631" s="25"/>
      <c r="M631" s="25"/>
      <c r="N631" s="25"/>
      <c r="O631" s="25"/>
      <c r="P631" s="25"/>
      <c r="Q631" s="25"/>
      <c r="R631" s="25"/>
      <c r="S631" s="25"/>
      <c r="T631" s="25"/>
      <c r="U631" s="25"/>
      <c r="V631" s="25"/>
      <c r="W631" s="25"/>
      <c r="X631" s="25"/>
      <c r="Y631" s="25"/>
    </row>
    <row r="632" ht="15.75" customHeight="1">
      <c r="A632" s="25"/>
      <c r="B632" s="25"/>
      <c r="C632" s="25"/>
      <c r="D632" s="465"/>
      <c r="E632" s="25"/>
      <c r="F632" s="25"/>
      <c r="G632" s="25"/>
      <c r="H632" s="25"/>
      <c r="I632" s="25"/>
      <c r="J632" s="25"/>
      <c r="K632" s="25"/>
      <c r="L632" s="25"/>
      <c r="M632" s="25"/>
      <c r="N632" s="25"/>
      <c r="O632" s="25"/>
      <c r="P632" s="25"/>
      <c r="Q632" s="25"/>
      <c r="R632" s="25"/>
      <c r="S632" s="25"/>
      <c r="T632" s="25"/>
      <c r="U632" s="25"/>
      <c r="V632" s="25"/>
      <c r="W632" s="25"/>
      <c r="X632" s="25"/>
      <c r="Y632" s="25"/>
    </row>
    <row r="633" ht="15.75" customHeight="1">
      <c r="A633" s="25"/>
      <c r="B633" s="25"/>
      <c r="C633" s="25"/>
      <c r="D633" s="465"/>
      <c r="E633" s="25"/>
      <c r="F633" s="25"/>
      <c r="G633" s="25"/>
      <c r="H633" s="25"/>
      <c r="I633" s="25"/>
      <c r="J633" s="25"/>
      <c r="K633" s="25"/>
      <c r="L633" s="25"/>
      <c r="M633" s="25"/>
      <c r="N633" s="25"/>
      <c r="O633" s="25"/>
      <c r="P633" s="25"/>
      <c r="Q633" s="25"/>
      <c r="R633" s="25"/>
      <c r="S633" s="25"/>
      <c r="T633" s="25"/>
      <c r="U633" s="25"/>
      <c r="V633" s="25"/>
      <c r="W633" s="25"/>
      <c r="X633" s="25"/>
      <c r="Y633" s="25"/>
    </row>
    <row r="634" ht="15.75" customHeight="1">
      <c r="A634" s="25"/>
      <c r="B634" s="25"/>
      <c r="C634" s="25"/>
      <c r="D634" s="465"/>
      <c r="E634" s="25"/>
      <c r="F634" s="25"/>
      <c r="G634" s="25"/>
      <c r="H634" s="25"/>
      <c r="I634" s="25"/>
      <c r="J634" s="25"/>
      <c r="K634" s="25"/>
      <c r="L634" s="25"/>
      <c r="M634" s="25"/>
      <c r="N634" s="25"/>
      <c r="O634" s="25"/>
      <c r="P634" s="25"/>
      <c r="Q634" s="25"/>
      <c r="R634" s="25"/>
      <c r="S634" s="25"/>
      <c r="T634" s="25"/>
      <c r="U634" s="25"/>
      <c r="V634" s="25"/>
      <c r="W634" s="25"/>
      <c r="X634" s="25"/>
      <c r="Y634" s="25"/>
    </row>
    <row r="635" ht="15.75" customHeight="1">
      <c r="A635" s="25"/>
      <c r="B635" s="25"/>
      <c r="C635" s="25"/>
      <c r="D635" s="465"/>
      <c r="E635" s="25"/>
      <c r="F635" s="25"/>
      <c r="G635" s="25"/>
      <c r="H635" s="25"/>
      <c r="I635" s="25"/>
      <c r="J635" s="25"/>
      <c r="K635" s="25"/>
      <c r="L635" s="25"/>
      <c r="M635" s="25"/>
      <c r="N635" s="25"/>
      <c r="O635" s="25"/>
      <c r="P635" s="25"/>
      <c r="Q635" s="25"/>
      <c r="R635" s="25"/>
      <c r="S635" s="25"/>
      <c r="T635" s="25"/>
      <c r="U635" s="25"/>
      <c r="V635" s="25"/>
      <c r="W635" s="25"/>
      <c r="X635" s="25"/>
      <c r="Y635" s="25"/>
    </row>
    <row r="636" ht="15.75" customHeight="1">
      <c r="A636" s="25"/>
      <c r="B636" s="25"/>
      <c r="C636" s="25"/>
      <c r="D636" s="465"/>
      <c r="E636" s="25"/>
      <c r="F636" s="25"/>
      <c r="G636" s="25"/>
      <c r="H636" s="25"/>
      <c r="I636" s="25"/>
      <c r="J636" s="25"/>
      <c r="K636" s="25"/>
      <c r="L636" s="25"/>
      <c r="M636" s="25"/>
      <c r="N636" s="25"/>
      <c r="O636" s="25"/>
      <c r="P636" s="25"/>
      <c r="Q636" s="25"/>
      <c r="R636" s="25"/>
      <c r="S636" s="25"/>
      <c r="T636" s="25"/>
      <c r="U636" s="25"/>
      <c r="V636" s="25"/>
      <c r="W636" s="25"/>
      <c r="X636" s="25"/>
      <c r="Y636" s="25"/>
    </row>
    <row r="637" ht="15.75" customHeight="1">
      <c r="A637" s="25"/>
      <c r="B637" s="25"/>
      <c r="C637" s="25"/>
      <c r="D637" s="465"/>
      <c r="E637" s="25"/>
      <c r="F637" s="25"/>
      <c r="G637" s="25"/>
      <c r="H637" s="25"/>
      <c r="I637" s="25"/>
      <c r="J637" s="25"/>
      <c r="K637" s="25"/>
      <c r="L637" s="25"/>
      <c r="M637" s="25"/>
      <c r="N637" s="25"/>
      <c r="O637" s="25"/>
      <c r="P637" s="25"/>
      <c r="Q637" s="25"/>
      <c r="R637" s="25"/>
      <c r="S637" s="25"/>
      <c r="T637" s="25"/>
      <c r="U637" s="25"/>
      <c r="V637" s="25"/>
      <c r="W637" s="25"/>
      <c r="X637" s="25"/>
      <c r="Y637" s="25"/>
    </row>
    <row r="638" ht="15.75" customHeight="1">
      <c r="A638" s="25"/>
      <c r="B638" s="25"/>
      <c r="C638" s="25"/>
      <c r="D638" s="465"/>
      <c r="E638" s="25"/>
      <c r="F638" s="25"/>
      <c r="G638" s="25"/>
      <c r="H638" s="25"/>
      <c r="I638" s="25"/>
      <c r="J638" s="25"/>
      <c r="K638" s="25"/>
      <c r="L638" s="25"/>
      <c r="M638" s="25"/>
      <c r="N638" s="25"/>
      <c r="O638" s="25"/>
      <c r="P638" s="25"/>
      <c r="Q638" s="25"/>
      <c r="R638" s="25"/>
      <c r="S638" s="25"/>
      <c r="T638" s="25"/>
      <c r="U638" s="25"/>
      <c r="V638" s="25"/>
      <c r="W638" s="25"/>
      <c r="X638" s="25"/>
      <c r="Y638" s="25"/>
    </row>
    <row r="639" ht="15.75" customHeight="1">
      <c r="A639" s="25"/>
      <c r="B639" s="25"/>
      <c r="C639" s="25"/>
      <c r="D639" s="465"/>
      <c r="E639" s="25"/>
      <c r="F639" s="25"/>
      <c r="G639" s="25"/>
      <c r="H639" s="25"/>
      <c r="I639" s="25"/>
      <c r="J639" s="25"/>
      <c r="K639" s="25"/>
      <c r="L639" s="25"/>
      <c r="M639" s="25"/>
      <c r="N639" s="25"/>
      <c r="O639" s="25"/>
      <c r="P639" s="25"/>
      <c r="Q639" s="25"/>
      <c r="R639" s="25"/>
      <c r="S639" s="25"/>
      <c r="T639" s="25"/>
      <c r="U639" s="25"/>
      <c r="V639" s="25"/>
      <c r="W639" s="25"/>
      <c r="X639" s="25"/>
      <c r="Y639" s="25"/>
    </row>
    <row r="640" ht="15.75" customHeight="1">
      <c r="A640" s="25"/>
      <c r="B640" s="25"/>
      <c r="C640" s="25"/>
      <c r="D640" s="465"/>
      <c r="E640" s="25"/>
      <c r="F640" s="25"/>
      <c r="G640" s="25"/>
      <c r="H640" s="25"/>
      <c r="I640" s="25"/>
      <c r="J640" s="25"/>
      <c r="K640" s="25"/>
      <c r="L640" s="25"/>
      <c r="M640" s="25"/>
      <c r="N640" s="25"/>
      <c r="O640" s="25"/>
      <c r="P640" s="25"/>
      <c r="Q640" s="25"/>
      <c r="R640" s="25"/>
      <c r="S640" s="25"/>
      <c r="T640" s="25"/>
      <c r="U640" s="25"/>
      <c r="V640" s="25"/>
      <c r="W640" s="25"/>
      <c r="X640" s="25"/>
      <c r="Y640" s="25"/>
    </row>
    <row r="641" ht="15.75" customHeight="1">
      <c r="A641" s="25"/>
      <c r="B641" s="25"/>
      <c r="C641" s="25"/>
      <c r="D641" s="465"/>
      <c r="E641" s="25"/>
      <c r="F641" s="25"/>
      <c r="G641" s="25"/>
      <c r="H641" s="25"/>
      <c r="I641" s="25"/>
      <c r="J641" s="25"/>
      <c r="K641" s="25"/>
      <c r="L641" s="25"/>
      <c r="M641" s="25"/>
      <c r="N641" s="25"/>
      <c r="O641" s="25"/>
      <c r="P641" s="25"/>
      <c r="Q641" s="25"/>
      <c r="R641" s="25"/>
      <c r="S641" s="25"/>
      <c r="T641" s="25"/>
      <c r="U641" s="25"/>
      <c r="V641" s="25"/>
      <c r="W641" s="25"/>
      <c r="X641" s="25"/>
      <c r="Y641" s="25"/>
    </row>
    <row r="642" ht="15.75" customHeight="1">
      <c r="A642" s="25"/>
      <c r="B642" s="25"/>
      <c r="C642" s="25"/>
      <c r="D642" s="465"/>
      <c r="E642" s="25"/>
      <c r="F642" s="25"/>
      <c r="G642" s="25"/>
      <c r="H642" s="25"/>
      <c r="I642" s="25"/>
      <c r="J642" s="25"/>
      <c r="K642" s="25"/>
      <c r="L642" s="25"/>
      <c r="M642" s="25"/>
      <c r="N642" s="25"/>
      <c r="O642" s="25"/>
      <c r="P642" s="25"/>
      <c r="Q642" s="25"/>
      <c r="R642" s="25"/>
      <c r="S642" s="25"/>
      <c r="T642" s="25"/>
      <c r="U642" s="25"/>
      <c r="V642" s="25"/>
      <c r="W642" s="25"/>
      <c r="X642" s="25"/>
      <c r="Y642" s="25"/>
    </row>
    <row r="643" ht="15.75" customHeight="1">
      <c r="A643" s="25"/>
      <c r="B643" s="25"/>
      <c r="C643" s="25"/>
      <c r="D643" s="465"/>
      <c r="E643" s="25"/>
      <c r="F643" s="25"/>
      <c r="G643" s="25"/>
      <c r="H643" s="25"/>
      <c r="I643" s="25"/>
      <c r="J643" s="25"/>
      <c r="K643" s="25"/>
      <c r="L643" s="25"/>
      <c r="M643" s="25"/>
      <c r="N643" s="25"/>
      <c r="O643" s="25"/>
      <c r="P643" s="25"/>
      <c r="Q643" s="25"/>
      <c r="R643" s="25"/>
      <c r="S643" s="25"/>
      <c r="T643" s="25"/>
      <c r="U643" s="25"/>
      <c r="V643" s="25"/>
      <c r="W643" s="25"/>
      <c r="X643" s="25"/>
      <c r="Y643" s="25"/>
    </row>
    <row r="644" ht="15.75" customHeight="1">
      <c r="A644" s="25"/>
      <c r="B644" s="25"/>
      <c r="C644" s="25"/>
      <c r="D644" s="465"/>
      <c r="E644" s="25"/>
      <c r="F644" s="25"/>
      <c r="G644" s="25"/>
      <c r="H644" s="25"/>
      <c r="I644" s="25"/>
      <c r="J644" s="25"/>
      <c r="K644" s="25"/>
      <c r="L644" s="25"/>
      <c r="M644" s="25"/>
      <c r="N644" s="25"/>
      <c r="O644" s="25"/>
      <c r="P644" s="25"/>
      <c r="Q644" s="25"/>
      <c r="R644" s="25"/>
      <c r="S644" s="25"/>
      <c r="T644" s="25"/>
      <c r="U644" s="25"/>
      <c r="V644" s="25"/>
      <c r="W644" s="25"/>
      <c r="X644" s="25"/>
      <c r="Y644" s="25"/>
    </row>
    <row r="645" ht="15.75" customHeight="1">
      <c r="A645" s="25"/>
      <c r="B645" s="25"/>
      <c r="C645" s="25"/>
      <c r="D645" s="465"/>
      <c r="E645" s="25"/>
      <c r="F645" s="25"/>
      <c r="G645" s="25"/>
      <c r="H645" s="25"/>
      <c r="I645" s="25"/>
      <c r="J645" s="25"/>
      <c r="K645" s="25"/>
      <c r="L645" s="25"/>
      <c r="M645" s="25"/>
      <c r="N645" s="25"/>
      <c r="O645" s="25"/>
      <c r="P645" s="25"/>
      <c r="Q645" s="25"/>
      <c r="R645" s="25"/>
      <c r="S645" s="25"/>
      <c r="T645" s="25"/>
      <c r="U645" s="25"/>
      <c r="V645" s="25"/>
      <c r="W645" s="25"/>
      <c r="X645" s="25"/>
      <c r="Y645" s="25"/>
    </row>
    <row r="646" ht="15.75" customHeight="1">
      <c r="A646" s="25"/>
      <c r="B646" s="25"/>
      <c r="C646" s="25"/>
      <c r="D646" s="465"/>
      <c r="E646" s="25"/>
      <c r="F646" s="25"/>
      <c r="G646" s="25"/>
      <c r="H646" s="25"/>
      <c r="I646" s="25"/>
      <c r="J646" s="25"/>
      <c r="K646" s="25"/>
      <c r="L646" s="25"/>
      <c r="M646" s="25"/>
      <c r="N646" s="25"/>
      <c r="O646" s="25"/>
      <c r="P646" s="25"/>
      <c r="Q646" s="25"/>
      <c r="R646" s="25"/>
      <c r="S646" s="25"/>
      <c r="T646" s="25"/>
      <c r="U646" s="25"/>
      <c r="V646" s="25"/>
      <c r="W646" s="25"/>
      <c r="X646" s="25"/>
      <c r="Y646" s="25"/>
    </row>
    <row r="647" ht="15.75" customHeight="1">
      <c r="A647" s="25"/>
      <c r="B647" s="25"/>
      <c r="C647" s="25"/>
      <c r="D647" s="465"/>
      <c r="E647" s="25"/>
      <c r="F647" s="25"/>
      <c r="G647" s="25"/>
      <c r="H647" s="25"/>
      <c r="I647" s="25"/>
      <c r="J647" s="25"/>
      <c r="K647" s="25"/>
      <c r="L647" s="25"/>
      <c r="M647" s="25"/>
      <c r="N647" s="25"/>
      <c r="O647" s="25"/>
      <c r="P647" s="25"/>
      <c r="Q647" s="25"/>
      <c r="R647" s="25"/>
      <c r="S647" s="25"/>
      <c r="T647" s="25"/>
      <c r="U647" s="25"/>
      <c r="V647" s="25"/>
      <c r="W647" s="25"/>
      <c r="X647" s="25"/>
      <c r="Y647" s="25"/>
    </row>
    <row r="648" ht="15.75" customHeight="1">
      <c r="A648" s="25"/>
      <c r="B648" s="25"/>
      <c r="C648" s="25"/>
      <c r="D648" s="465"/>
      <c r="E648" s="25"/>
      <c r="F648" s="25"/>
      <c r="G648" s="25"/>
      <c r="H648" s="25"/>
      <c r="I648" s="25"/>
      <c r="J648" s="25"/>
      <c r="K648" s="25"/>
      <c r="L648" s="25"/>
      <c r="M648" s="25"/>
      <c r="N648" s="25"/>
      <c r="O648" s="25"/>
      <c r="P648" s="25"/>
      <c r="Q648" s="25"/>
      <c r="R648" s="25"/>
      <c r="S648" s="25"/>
      <c r="T648" s="25"/>
      <c r="U648" s="25"/>
      <c r="V648" s="25"/>
      <c r="W648" s="25"/>
      <c r="X648" s="25"/>
      <c r="Y648" s="25"/>
    </row>
    <row r="649" ht="15.75" customHeight="1">
      <c r="A649" s="25"/>
      <c r="B649" s="25"/>
      <c r="C649" s="25"/>
      <c r="D649" s="465"/>
      <c r="E649" s="25"/>
      <c r="F649" s="25"/>
      <c r="G649" s="25"/>
      <c r="H649" s="25"/>
      <c r="I649" s="25"/>
      <c r="J649" s="25"/>
      <c r="K649" s="25"/>
      <c r="L649" s="25"/>
      <c r="M649" s="25"/>
      <c r="N649" s="25"/>
      <c r="O649" s="25"/>
      <c r="P649" s="25"/>
      <c r="Q649" s="25"/>
      <c r="R649" s="25"/>
      <c r="S649" s="25"/>
      <c r="T649" s="25"/>
      <c r="U649" s="25"/>
      <c r="V649" s="25"/>
      <c r="W649" s="25"/>
      <c r="X649" s="25"/>
      <c r="Y649" s="25"/>
    </row>
    <row r="650" ht="15.75" customHeight="1">
      <c r="A650" s="25"/>
      <c r="B650" s="25"/>
      <c r="C650" s="25"/>
      <c r="D650" s="465"/>
      <c r="E650" s="25"/>
      <c r="F650" s="25"/>
      <c r="G650" s="25"/>
      <c r="H650" s="25"/>
      <c r="I650" s="25"/>
      <c r="J650" s="25"/>
      <c r="K650" s="25"/>
      <c r="L650" s="25"/>
      <c r="M650" s="25"/>
      <c r="N650" s="25"/>
      <c r="O650" s="25"/>
      <c r="P650" s="25"/>
      <c r="Q650" s="25"/>
      <c r="R650" s="25"/>
      <c r="S650" s="25"/>
      <c r="T650" s="25"/>
      <c r="U650" s="25"/>
      <c r="V650" s="25"/>
      <c r="W650" s="25"/>
      <c r="X650" s="25"/>
      <c r="Y650" s="25"/>
    </row>
    <row r="651" ht="15.75" customHeight="1">
      <c r="A651" s="25"/>
      <c r="B651" s="25"/>
      <c r="C651" s="25"/>
      <c r="D651" s="465"/>
      <c r="E651" s="25"/>
      <c r="F651" s="25"/>
      <c r="G651" s="25"/>
      <c r="H651" s="25"/>
      <c r="I651" s="25"/>
      <c r="J651" s="25"/>
      <c r="K651" s="25"/>
      <c r="L651" s="25"/>
      <c r="M651" s="25"/>
      <c r="N651" s="25"/>
      <c r="O651" s="25"/>
      <c r="P651" s="25"/>
      <c r="Q651" s="25"/>
      <c r="R651" s="25"/>
      <c r="S651" s="25"/>
      <c r="T651" s="25"/>
      <c r="U651" s="25"/>
      <c r="V651" s="25"/>
      <c r="W651" s="25"/>
      <c r="X651" s="25"/>
      <c r="Y651" s="25"/>
    </row>
    <row r="652" ht="15.75" customHeight="1">
      <c r="A652" s="25"/>
      <c r="B652" s="25"/>
      <c r="C652" s="25"/>
      <c r="D652" s="465"/>
      <c r="E652" s="25"/>
      <c r="F652" s="25"/>
      <c r="G652" s="25"/>
      <c r="H652" s="25"/>
      <c r="I652" s="25"/>
      <c r="J652" s="25"/>
      <c r="K652" s="25"/>
      <c r="L652" s="25"/>
      <c r="M652" s="25"/>
      <c r="N652" s="25"/>
      <c r="O652" s="25"/>
      <c r="P652" s="25"/>
      <c r="Q652" s="25"/>
      <c r="R652" s="25"/>
      <c r="S652" s="25"/>
      <c r="T652" s="25"/>
      <c r="U652" s="25"/>
      <c r="V652" s="25"/>
      <c r="W652" s="25"/>
      <c r="X652" s="25"/>
      <c r="Y652" s="25"/>
    </row>
    <row r="653" ht="15.75" customHeight="1">
      <c r="A653" s="25"/>
      <c r="B653" s="25"/>
      <c r="C653" s="25"/>
      <c r="D653" s="465"/>
      <c r="E653" s="25"/>
      <c r="F653" s="25"/>
      <c r="G653" s="25"/>
      <c r="H653" s="25"/>
      <c r="I653" s="25"/>
      <c r="J653" s="25"/>
      <c r="K653" s="25"/>
      <c r="L653" s="25"/>
      <c r="M653" s="25"/>
      <c r="N653" s="25"/>
      <c r="O653" s="25"/>
      <c r="P653" s="25"/>
      <c r="Q653" s="25"/>
      <c r="R653" s="25"/>
      <c r="S653" s="25"/>
      <c r="T653" s="25"/>
      <c r="U653" s="25"/>
      <c r="V653" s="25"/>
      <c r="W653" s="25"/>
      <c r="X653" s="25"/>
      <c r="Y653" s="25"/>
    </row>
    <row r="654" ht="15.75" customHeight="1">
      <c r="A654" s="25"/>
      <c r="B654" s="25"/>
      <c r="C654" s="25"/>
      <c r="D654" s="465"/>
      <c r="E654" s="25"/>
      <c r="F654" s="25"/>
      <c r="G654" s="25"/>
      <c r="H654" s="25"/>
      <c r="I654" s="25"/>
      <c r="J654" s="25"/>
      <c r="K654" s="25"/>
      <c r="L654" s="25"/>
      <c r="M654" s="25"/>
      <c r="N654" s="25"/>
      <c r="O654" s="25"/>
      <c r="P654" s="25"/>
      <c r="Q654" s="25"/>
      <c r="R654" s="25"/>
      <c r="S654" s="25"/>
      <c r="T654" s="25"/>
      <c r="U654" s="25"/>
      <c r="V654" s="25"/>
      <c r="W654" s="25"/>
      <c r="X654" s="25"/>
      <c r="Y654" s="25"/>
    </row>
    <row r="655" ht="15.75" customHeight="1">
      <c r="A655" s="25"/>
      <c r="B655" s="25"/>
      <c r="C655" s="25"/>
      <c r="D655" s="465"/>
      <c r="E655" s="25"/>
      <c r="F655" s="25"/>
      <c r="G655" s="25"/>
      <c r="H655" s="25"/>
      <c r="I655" s="25"/>
      <c r="J655" s="25"/>
      <c r="K655" s="25"/>
      <c r="L655" s="25"/>
      <c r="M655" s="25"/>
      <c r="N655" s="25"/>
      <c r="O655" s="25"/>
      <c r="P655" s="25"/>
      <c r="Q655" s="25"/>
      <c r="R655" s="25"/>
      <c r="S655" s="25"/>
      <c r="T655" s="25"/>
      <c r="U655" s="25"/>
      <c r="V655" s="25"/>
      <c r="W655" s="25"/>
      <c r="X655" s="25"/>
      <c r="Y655" s="25"/>
    </row>
    <row r="656" ht="15.75" customHeight="1">
      <c r="A656" s="25"/>
      <c r="B656" s="25"/>
      <c r="C656" s="25"/>
      <c r="D656" s="465"/>
      <c r="E656" s="25"/>
      <c r="F656" s="25"/>
      <c r="G656" s="25"/>
      <c r="H656" s="25"/>
      <c r="I656" s="25"/>
      <c r="J656" s="25"/>
      <c r="K656" s="25"/>
      <c r="L656" s="25"/>
      <c r="M656" s="25"/>
      <c r="N656" s="25"/>
      <c r="O656" s="25"/>
      <c r="P656" s="25"/>
      <c r="Q656" s="25"/>
      <c r="R656" s="25"/>
      <c r="S656" s="25"/>
      <c r="T656" s="25"/>
      <c r="U656" s="25"/>
      <c r="V656" s="25"/>
      <c r="W656" s="25"/>
      <c r="X656" s="25"/>
      <c r="Y656" s="25"/>
    </row>
    <row r="657" ht="15.75" customHeight="1">
      <c r="A657" s="25"/>
      <c r="B657" s="25"/>
      <c r="C657" s="25"/>
      <c r="D657" s="465"/>
      <c r="E657" s="25"/>
      <c r="F657" s="25"/>
      <c r="G657" s="25"/>
      <c r="H657" s="25"/>
      <c r="I657" s="25"/>
      <c r="J657" s="25"/>
      <c r="K657" s="25"/>
      <c r="L657" s="25"/>
      <c r="M657" s="25"/>
      <c r="N657" s="25"/>
      <c r="O657" s="25"/>
      <c r="P657" s="25"/>
      <c r="Q657" s="25"/>
      <c r="R657" s="25"/>
      <c r="S657" s="25"/>
      <c r="T657" s="25"/>
      <c r="U657" s="25"/>
      <c r="V657" s="25"/>
      <c r="W657" s="25"/>
      <c r="X657" s="25"/>
      <c r="Y657" s="25"/>
    </row>
    <row r="658" ht="15.75" customHeight="1">
      <c r="A658" s="25"/>
      <c r="B658" s="25"/>
      <c r="C658" s="25"/>
      <c r="D658" s="465"/>
      <c r="E658" s="25"/>
      <c r="F658" s="25"/>
      <c r="G658" s="25"/>
      <c r="H658" s="25"/>
      <c r="I658" s="25"/>
      <c r="J658" s="25"/>
      <c r="K658" s="25"/>
      <c r="L658" s="25"/>
      <c r="M658" s="25"/>
      <c r="N658" s="25"/>
      <c r="O658" s="25"/>
      <c r="P658" s="25"/>
      <c r="Q658" s="25"/>
      <c r="R658" s="25"/>
      <c r="S658" s="25"/>
      <c r="T658" s="25"/>
      <c r="U658" s="25"/>
      <c r="V658" s="25"/>
      <c r="W658" s="25"/>
      <c r="X658" s="25"/>
      <c r="Y658" s="25"/>
    </row>
    <row r="659" ht="15.75" customHeight="1">
      <c r="A659" s="25"/>
      <c r="B659" s="25"/>
      <c r="C659" s="25"/>
      <c r="D659" s="465"/>
      <c r="E659" s="25"/>
      <c r="F659" s="25"/>
      <c r="G659" s="25"/>
      <c r="H659" s="25"/>
      <c r="I659" s="25"/>
      <c r="J659" s="25"/>
      <c r="K659" s="25"/>
      <c r="L659" s="25"/>
      <c r="M659" s="25"/>
      <c r="N659" s="25"/>
      <c r="O659" s="25"/>
      <c r="P659" s="25"/>
      <c r="Q659" s="25"/>
      <c r="R659" s="25"/>
      <c r="S659" s="25"/>
      <c r="T659" s="25"/>
      <c r="U659" s="25"/>
      <c r="V659" s="25"/>
      <c r="W659" s="25"/>
      <c r="X659" s="25"/>
      <c r="Y659" s="25"/>
    </row>
    <row r="660" ht="15.75" customHeight="1">
      <c r="A660" s="25"/>
      <c r="B660" s="25"/>
      <c r="C660" s="25"/>
      <c r="D660" s="465"/>
      <c r="E660" s="25"/>
      <c r="F660" s="25"/>
      <c r="G660" s="25"/>
      <c r="H660" s="25"/>
      <c r="I660" s="25"/>
      <c r="J660" s="25"/>
      <c r="K660" s="25"/>
      <c r="L660" s="25"/>
      <c r="M660" s="25"/>
      <c r="N660" s="25"/>
      <c r="O660" s="25"/>
      <c r="P660" s="25"/>
      <c r="Q660" s="25"/>
      <c r="R660" s="25"/>
      <c r="S660" s="25"/>
      <c r="T660" s="25"/>
      <c r="U660" s="25"/>
      <c r="V660" s="25"/>
      <c r="W660" s="25"/>
      <c r="X660" s="25"/>
      <c r="Y660" s="25"/>
    </row>
    <row r="661" ht="15.75" customHeight="1">
      <c r="A661" s="25"/>
      <c r="B661" s="25"/>
      <c r="C661" s="25"/>
      <c r="D661" s="465"/>
      <c r="E661" s="25"/>
      <c r="F661" s="25"/>
      <c r="G661" s="25"/>
      <c r="H661" s="25"/>
      <c r="I661" s="25"/>
      <c r="J661" s="25"/>
      <c r="K661" s="25"/>
      <c r="L661" s="25"/>
      <c r="M661" s="25"/>
      <c r="N661" s="25"/>
      <c r="O661" s="25"/>
      <c r="P661" s="25"/>
      <c r="Q661" s="25"/>
      <c r="R661" s="25"/>
      <c r="S661" s="25"/>
      <c r="T661" s="25"/>
      <c r="U661" s="25"/>
      <c r="V661" s="25"/>
      <c r="W661" s="25"/>
      <c r="X661" s="25"/>
      <c r="Y661" s="25"/>
    </row>
    <row r="662" ht="15.75" customHeight="1">
      <c r="A662" s="25"/>
      <c r="B662" s="25"/>
      <c r="C662" s="25"/>
      <c r="D662" s="465"/>
      <c r="E662" s="25"/>
      <c r="F662" s="25"/>
      <c r="G662" s="25"/>
      <c r="H662" s="25"/>
      <c r="I662" s="25"/>
      <c r="J662" s="25"/>
      <c r="K662" s="25"/>
      <c r="L662" s="25"/>
      <c r="M662" s="25"/>
      <c r="N662" s="25"/>
      <c r="O662" s="25"/>
      <c r="P662" s="25"/>
      <c r="Q662" s="25"/>
      <c r="R662" s="25"/>
      <c r="S662" s="25"/>
      <c r="T662" s="25"/>
      <c r="U662" s="25"/>
      <c r="V662" s="25"/>
      <c r="W662" s="25"/>
      <c r="X662" s="25"/>
      <c r="Y662" s="25"/>
    </row>
    <row r="663" ht="15.75" customHeight="1">
      <c r="A663" s="25"/>
      <c r="B663" s="25"/>
      <c r="C663" s="25"/>
      <c r="D663" s="465"/>
      <c r="E663" s="25"/>
      <c r="F663" s="25"/>
      <c r="G663" s="25"/>
      <c r="H663" s="25"/>
      <c r="I663" s="25"/>
      <c r="J663" s="25"/>
      <c r="K663" s="25"/>
      <c r="L663" s="25"/>
      <c r="M663" s="25"/>
      <c r="N663" s="25"/>
      <c r="O663" s="25"/>
      <c r="P663" s="25"/>
      <c r="Q663" s="25"/>
      <c r="R663" s="25"/>
      <c r="S663" s="25"/>
      <c r="T663" s="25"/>
      <c r="U663" s="25"/>
      <c r="V663" s="25"/>
      <c r="W663" s="25"/>
      <c r="X663" s="25"/>
      <c r="Y663" s="25"/>
    </row>
    <row r="664" ht="15.75" customHeight="1">
      <c r="A664" s="25"/>
      <c r="B664" s="25"/>
      <c r="C664" s="25"/>
      <c r="D664" s="465"/>
      <c r="E664" s="25"/>
      <c r="F664" s="25"/>
      <c r="G664" s="25"/>
      <c r="H664" s="25"/>
      <c r="I664" s="25"/>
      <c r="J664" s="25"/>
      <c r="K664" s="25"/>
      <c r="L664" s="25"/>
      <c r="M664" s="25"/>
      <c r="N664" s="25"/>
      <c r="O664" s="25"/>
      <c r="P664" s="25"/>
      <c r="Q664" s="25"/>
      <c r="R664" s="25"/>
      <c r="S664" s="25"/>
      <c r="T664" s="25"/>
      <c r="U664" s="25"/>
      <c r="V664" s="25"/>
      <c r="W664" s="25"/>
      <c r="X664" s="25"/>
      <c r="Y664" s="25"/>
    </row>
    <row r="665" ht="15.75" customHeight="1">
      <c r="A665" s="25"/>
      <c r="B665" s="25"/>
      <c r="C665" s="25"/>
      <c r="D665" s="465"/>
      <c r="E665" s="25"/>
      <c r="F665" s="25"/>
      <c r="G665" s="25"/>
      <c r="H665" s="25"/>
      <c r="I665" s="25"/>
      <c r="J665" s="25"/>
      <c r="K665" s="25"/>
      <c r="L665" s="25"/>
      <c r="M665" s="25"/>
      <c r="N665" s="25"/>
      <c r="O665" s="25"/>
      <c r="P665" s="25"/>
      <c r="Q665" s="25"/>
      <c r="R665" s="25"/>
      <c r="S665" s="25"/>
      <c r="T665" s="25"/>
      <c r="U665" s="25"/>
      <c r="V665" s="25"/>
      <c r="W665" s="25"/>
      <c r="X665" s="25"/>
      <c r="Y665" s="25"/>
    </row>
    <row r="666" ht="15.75" customHeight="1">
      <c r="A666" s="25"/>
      <c r="B666" s="25"/>
      <c r="C666" s="25"/>
      <c r="D666" s="465"/>
      <c r="E666" s="25"/>
      <c r="F666" s="25"/>
      <c r="G666" s="25"/>
      <c r="H666" s="25"/>
      <c r="I666" s="25"/>
      <c r="J666" s="25"/>
      <c r="K666" s="25"/>
      <c r="L666" s="25"/>
      <c r="M666" s="25"/>
      <c r="N666" s="25"/>
      <c r="O666" s="25"/>
      <c r="P666" s="25"/>
      <c r="Q666" s="25"/>
      <c r="R666" s="25"/>
      <c r="S666" s="25"/>
      <c r="T666" s="25"/>
      <c r="U666" s="25"/>
      <c r="V666" s="25"/>
      <c r="W666" s="25"/>
      <c r="X666" s="25"/>
      <c r="Y666" s="25"/>
    </row>
    <row r="667" ht="15.75" customHeight="1">
      <c r="A667" s="25"/>
      <c r="B667" s="25"/>
      <c r="C667" s="25"/>
      <c r="D667" s="465"/>
      <c r="E667" s="25"/>
      <c r="F667" s="25"/>
      <c r="G667" s="25"/>
      <c r="H667" s="25"/>
      <c r="I667" s="25"/>
      <c r="J667" s="25"/>
      <c r="K667" s="25"/>
      <c r="L667" s="25"/>
      <c r="M667" s="25"/>
      <c r="N667" s="25"/>
      <c r="O667" s="25"/>
      <c r="P667" s="25"/>
      <c r="Q667" s="25"/>
      <c r="R667" s="25"/>
      <c r="S667" s="25"/>
      <c r="T667" s="25"/>
      <c r="U667" s="25"/>
      <c r="V667" s="25"/>
      <c r="W667" s="25"/>
      <c r="X667" s="25"/>
      <c r="Y667" s="25"/>
    </row>
    <row r="668" ht="15.75" customHeight="1">
      <c r="A668" s="25"/>
      <c r="B668" s="25"/>
      <c r="C668" s="25"/>
      <c r="D668" s="465"/>
      <c r="E668" s="25"/>
      <c r="F668" s="25"/>
      <c r="G668" s="25"/>
      <c r="H668" s="25"/>
      <c r="I668" s="25"/>
      <c r="J668" s="25"/>
      <c r="K668" s="25"/>
      <c r="L668" s="25"/>
      <c r="M668" s="25"/>
      <c r="N668" s="25"/>
      <c r="O668" s="25"/>
      <c r="P668" s="25"/>
      <c r="Q668" s="25"/>
      <c r="R668" s="25"/>
      <c r="S668" s="25"/>
      <c r="T668" s="25"/>
      <c r="U668" s="25"/>
      <c r="V668" s="25"/>
      <c r="W668" s="25"/>
      <c r="X668" s="25"/>
      <c r="Y668" s="25"/>
    </row>
    <row r="669" ht="15.75" customHeight="1">
      <c r="A669" s="25"/>
      <c r="B669" s="25"/>
      <c r="C669" s="25"/>
      <c r="D669" s="465"/>
      <c r="E669" s="25"/>
      <c r="F669" s="25"/>
      <c r="G669" s="25"/>
      <c r="H669" s="25"/>
      <c r="I669" s="25"/>
      <c r="J669" s="25"/>
      <c r="K669" s="25"/>
      <c r="L669" s="25"/>
      <c r="M669" s="25"/>
      <c r="N669" s="25"/>
      <c r="O669" s="25"/>
      <c r="P669" s="25"/>
      <c r="Q669" s="25"/>
      <c r="R669" s="25"/>
      <c r="S669" s="25"/>
      <c r="T669" s="25"/>
      <c r="U669" s="25"/>
      <c r="V669" s="25"/>
      <c r="W669" s="25"/>
      <c r="X669" s="25"/>
      <c r="Y669" s="25"/>
    </row>
    <row r="670" ht="15.75" customHeight="1">
      <c r="A670" s="25"/>
      <c r="B670" s="25"/>
      <c r="C670" s="25"/>
      <c r="D670" s="465"/>
      <c r="E670" s="25"/>
      <c r="F670" s="25"/>
      <c r="G670" s="25"/>
      <c r="H670" s="25"/>
      <c r="I670" s="25"/>
      <c r="J670" s="25"/>
      <c r="K670" s="25"/>
      <c r="L670" s="25"/>
      <c r="M670" s="25"/>
      <c r="N670" s="25"/>
      <c r="O670" s="25"/>
      <c r="P670" s="25"/>
      <c r="Q670" s="25"/>
      <c r="R670" s="25"/>
      <c r="S670" s="25"/>
      <c r="T670" s="25"/>
      <c r="U670" s="25"/>
      <c r="V670" s="25"/>
      <c r="W670" s="25"/>
      <c r="X670" s="25"/>
      <c r="Y670" s="25"/>
    </row>
    <row r="671" ht="15.75" customHeight="1">
      <c r="A671" s="25"/>
      <c r="B671" s="25"/>
      <c r="C671" s="25"/>
      <c r="D671" s="465"/>
      <c r="E671" s="25"/>
      <c r="F671" s="25"/>
      <c r="G671" s="25"/>
      <c r="H671" s="25"/>
      <c r="I671" s="25"/>
      <c r="J671" s="25"/>
      <c r="K671" s="25"/>
      <c r="L671" s="25"/>
      <c r="M671" s="25"/>
      <c r="N671" s="25"/>
      <c r="O671" s="25"/>
      <c r="P671" s="25"/>
      <c r="Q671" s="25"/>
      <c r="R671" s="25"/>
      <c r="S671" s="25"/>
      <c r="T671" s="25"/>
      <c r="U671" s="25"/>
      <c r="V671" s="25"/>
      <c r="W671" s="25"/>
      <c r="X671" s="25"/>
      <c r="Y671" s="25"/>
    </row>
    <row r="672" ht="15.75" customHeight="1">
      <c r="A672" s="25"/>
      <c r="B672" s="25"/>
      <c r="C672" s="25"/>
      <c r="D672" s="465"/>
      <c r="E672" s="25"/>
      <c r="F672" s="25"/>
      <c r="G672" s="25"/>
      <c r="H672" s="25"/>
      <c r="I672" s="25"/>
      <c r="J672" s="25"/>
      <c r="K672" s="25"/>
      <c r="L672" s="25"/>
      <c r="M672" s="25"/>
      <c r="N672" s="25"/>
      <c r="O672" s="25"/>
      <c r="P672" s="25"/>
      <c r="Q672" s="25"/>
      <c r="R672" s="25"/>
      <c r="S672" s="25"/>
      <c r="T672" s="25"/>
      <c r="U672" s="25"/>
      <c r="V672" s="25"/>
      <c r="W672" s="25"/>
      <c r="X672" s="25"/>
      <c r="Y672" s="25"/>
    </row>
    <row r="673" ht="15.75" customHeight="1">
      <c r="A673" s="25"/>
      <c r="B673" s="25"/>
      <c r="C673" s="25"/>
      <c r="D673" s="465"/>
      <c r="E673" s="25"/>
      <c r="F673" s="25"/>
      <c r="G673" s="25"/>
      <c r="H673" s="25"/>
      <c r="I673" s="25"/>
      <c r="J673" s="25"/>
      <c r="K673" s="25"/>
      <c r="L673" s="25"/>
      <c r="M673" s="25"/>
      <c r="N673" s="25"/>
      <c r="O673" s="25"/>
      <c r="P673" s="25"/>
      <c r="Q673" s="25"/>
      <c r="R673" s="25"/>
      <c r="S673" s="25"/>
      <c r="T673" s="25"/>
      <c r="U673" s="25"/>
      <c r="V673" s="25"/>
      <c r="W673" s="25"/>
      <c r="X673" s="25"/>
      <c r="Y673" s="25"/>
    </row>
    <row r="674" ht="15.75" customHeight="1">
      <c r="A674" s="25"/>
      <c r="B674" s="25"/>
      <c r="C674" s="25"/>
      <c r="D674" s="465"/>
      <c r="E674" s="25"/>
      <c r="F674" s="25"/>
      <c r="G674" s="25"/>
      <c r="H674" s="25"/>
      <c r="I674" s="25"/>
      <c r="J674" s="25"/>
      <c r="K674" s="25"/>
      <c r="L674" s="25"/>
      <c r="M674" s="25"/>
      <c r="N674" s="25"/>
      <c r="O674" s="25"/>
      <c r="P674" s="25"/>
      <c r="Q674" s="25"/>
      <c r="R674" s="25"/>
      <c r="S674" s="25"/>
      <c r="T674" s="25"/>
      <c r="U674" s="25"/>
      <c r="V674" s="25"/>
      <c r="W674" s="25"/>
      <c r="X674" s="25"/>
      <c r="Y674" s="25"/>
    </row>
    <row r="675" ht="15.75" customHeight="1">
      <c r="A675" s="25"/>
      <c r="B675" s="25"/>
      <c r="C675" s="25"/>
      <c r="D675" s="465"/>
      <c r="E675" s="25"/>
      <c r="F675" s="25"/>
      <c r="G675" s="25"/>
      <c r="H675" s="25"/>
      <c r="I675" s="25"/>
      <c r="J675" s="25"/>
      <c r="K675" s="25"/>
      <c r="L675" s="25"/>
      <c r="M675" s="25"/>
      <c r="N675" s="25"/>
      <c r="O675" s="25"/>
      <c r="P675" s="25"/>
      <c r="Q675" s="25"/>
      <c r="R675" s="25"/>
      <c r="S675" s="25"/>
      <c r="T675" s="25"/>
      <c r="U675" s="25"/>
      <c r="V675" s="25"/>
      <c r="W675" s="25"/>
      <c r="X675" s="25"/>
      <c r="Y675" s="25"/>
    </row>
    <row r="676" ht="15.75" customHeight="1">
      <c r="A676" s="25"/>
      <c r="B676" s="25"/>
      <c r="C676" s="25"/>
      <c r="D676" s="465"/>
      <c r="E676" s="25"/>
      <c r="F676" s="25"/>
      <c r="G676" s="25"/>
      <c r="H676" s="25"/>
      <c r="I676" s="25"/>
      <c r="J676" s="25"/>
      <c r="K676" s="25"/>
      <c r="L676" s="25"/>
      <c r="M676" s="25"/>
      <c r="N676" s="25"/>
      <c r="O676" s="25"/>
      <c r="P676" s="25"/>
      <c r="Q676" s="25"/>
      <c r="R676" s="25"/>
      <c r="S676" s="25"/>
      <c r="T676" s="25"/>
      <c r="U676" s="25"/>
      <c r="V676" s="25"/>
      <c r="W676" s="25"/>
      <c r="X676" s="25"/>
      <c r="Y676" s="25"/>
    </row>
    <row r="677" ht="15.75" customHeight="1">
      <c r="A677" s="25"/>
      <c r="B677" s="25"/>
      <c r="C677" s="25"/>
      <c r="D677" s="465"/>
      <c r="E677" s="25"/>
      <c r="F677" s="25"/>
      <c r="G677" s="25"/>
      <c r="H677" s="25"/>
      <c r="I677" s="25"/>
      <c r="J677" s="25"/>
      <c r="K677" s="25"/>
      <c r="L677" s="25"/>
      <c r="M677" s="25"/>
      <c r="N677" s="25"/>
      <c r="O677" s="25"/>
      <c r="P677" s="25"/>
      <c r="Q677" s="25"/>
      <c r="R677" s="25"/>
      <c r="S677" s="25"/>
      <c r="T677" s="25"/>
      <c r="U677" s="25"/>
      <c r="V677" s="25"/>
      <c r="W677" s="25"/>
      <c r="X677" s="25"/>
      <c r="Y677" s="25"/>
    </row>
    <row r="678" ht="15.75" customHeight="1">
      <c r="A678" s="25"/>
      <c r="B678" s="25"/>
      <c r="C678" s="25"/>
      <c r="D678" s="465"/>
      <c r="E678" s="25"/>
      <c r="F678" s="25"/>
      <c r="G678" s="25"/>
      <c r="H678" s="25"/>
      <c r="I678" s="25"/>
      <c r="J678" s="25"/>
      <c r="K678" s="25"/>
      <c r="L678" s="25"/>
      <c r="M678" s="25"/>
      <c r="N678" s="25"/>
      <c r="O678" s="25"/>
      <c r="P678" s="25"/>
      <c r="Q678" s="25"/>
      <c r="R678" s="25"/>
      <c r="S678" s="25"/>
      <c r="T678" s="25"/>
      <c r="U678" s="25"/>
      <c r="V678" s="25"/>
      <c r="W678" s="25"/>
      <c r="X678" s="25"/>
      <c r="Y678" s="25"/>
    </row>
    <row r="679" ht="15.75" customHeight="1">
      <c r="A679" s="25"/>
      <c r="B679" s="25"/>
      <c r="C679" s="25"/>
      <c r="D679" s="465"/>
      <c r="E679" s="25"/>
      <c r="F679" s="25"/>
      <c r="G679" s="25"/>
      <c r="H679" s="25"/>
      <c r="I679" s="25"/>
      <c r="J679" s="25"/>
      <c r="K679" s="25"/>
      <c r="L679" s="25"/>
      <c r="M679" s="25"/>
      <c r="N679" s="25"/>
      <c r="O679" s="25"/>
      <c r="P679" s="25"/>
      <c r="Q679" s="25"/>
      <c r="R679" s="25"/>
      <c r="S679" s="25"/>
      <c r="T679" s="25"/>
      <c r="U679" s="25"/>
      <c r="V679" s="25"/>
      <c r="W679" s="25"/>
      <c r="X679" s="25"/>
      <c r="Y679" s="25"/>
    </row>
    <row r="680" ht="15.75" customHeight="1">
      <c r="A680" s="25"/>
      <c r="B680" s="25"/>
      <c r="C680" s="25"/>
      <c r="D680" s="465"/>
      <c r="E680" s="25"/>
      <c r="F680" s="25"/>
      <c r="G680" s="25"/>
      <c r="H680" s="25"/>
      <c r="I680" s="25"/>
      <c r="J680" s="25"/>
      <c r="K680" s="25"/>
      <c r="L680" s="25"/>
      <c r="M680" s="25"/>
      <c r="N680" s="25"/>
      <c r="O680" s="25"/>
      <c r="P680" s="25"/>
      <c r="Q680" s="25"/>
      <c r="R680" s="25"/>
      <c r="S680" s="25"/>
      <c r="T680" s="25"/>
      <c r="U680" s="25"/>
      <c r="V680" s="25"/>
      <c r="W680" s="25"/>
      <c r="X680" s="25"/>
      <c r="Y680" s="25"/>
    </row>
    <row r="681" ht="15.75" customHeight="1">
      <c r="A681" s="25"/>
      <c r="B681" s="25"/>
      <c r="C681" s="25"/>
      <c r="D681" s="465"/>
      <c r="E681" s="25"/>
      <c r="F681" s="25"/>
      <c r="G681" s="25"/>
      <c r="H681" s="25"/>
      <c r="I681" s="25"/>
      <c r="J681" s="25"/>
      <c r="K681" s="25"/>
      <c r="L681" s="25"/>
      <c r="M681" s="25"/>
      <c r="N681" s="25"/>
      <c r="O681" s="25"/>
      <c r="P681" s="25"/>
      <c r="Q681" s="25"/>
      <c r="R681" s="25"/>
      <c r="S681" s="25"/>
      <c r="T681" s="25"/>
      <c r="U681" s="25"/>
      <c r="V681" s="25"/>
      <c r="W681" s="25"/>
      <c r="X681" s="25"/>
      <c r="Y681" s="25"/>
    </row>
    <row r="682" ht="15.75" customHeight="1">
      <c r="A682" s="25"/>
      <c r="B682" s="25"/>
      <c r="C682" s="25"/>
      <c r="D682" s="465"/>
      <c r="E682" s="25"/>
      <c r="F682" s="25"/>
      <c r="G682" s="25"/>
      <c r="H682" s="25"/>
      <c r="I682" s="25"/>
      <c r="J682" s="25"/>
      <c r="K682" s="25"/>
      <c r="L682" s="25"/>
      <c r="M682" s="25"/>
      <c r="N682" s="25"/>
      <c r="O682" s="25"/>
      <c r="P682" s="25"/>
      <c r="Q682" s="25"/>
      <c r="R682" s="25"/>
      <c r="S682" s="25"/>
      <c r="T682" s="25"/>
      <c r="U682" s="25"/>
      <c r="V682" s="25"/>
      <c r="W682" s="25"/>
      <c r="X682" s="25"/>
      <c r="Y682" s="25"/>
    </row>
    <row r="683" ht="15.75" customHeight="1">
      <c r="A683" s="25"/>
      <c r="B683" s="25"/>
      <c r="C683" s="25"/>
      <c r="D683" s="465"/>
      <c r="E683" s="25"/>
      <c r="F683" s="25"/>
      <c r="G683" s="25"/>
      <c r="H683" s="25"/>
      <c r="I683" s="25"/>
      <c r="J683" s="25"/>
      <c r="K683" s="25"/>
      <c r="L683" s="25"/>
      <c r="M683" s="25"/>
      <c r="N683" s="25"/>
      <c r="O683" s="25"/>
      <c r="P683" s="25"/>
      <c r="Q683" s="25"/>
      <c r="R683" s="25"/>
      <c r="S683" s="25"/>
      <c r="T683" s="25"/>
      <c r="U683" s="25"/>
      <c r="V683" s="25"/>
      <c r="W683" s="25"/>
      <c r="X683" s="25"/>
      <c r="Y683" s="25"/>
    </row>
    <row r="684" ht="15.75" customHeight="1">
      <c r="A684" s="25"/>
      <c r="B684" s="25"/>
      <c r="C684" s="25"/>
      <c r="D684" s="465"/>
      <c r="E684" s="25"/>
      <c r="F684" s="25"/>
      <c r="G684" s="25"/>
      <c r="H684" s="25"/>
      <c r="I684" s="25"/>
      <c r="J684" s="25"/>
      <c r="K684" s="25"/>
      <c r="L684" s="25"/>
      <c r="M684" s="25"/>
      <c r="N684" s="25"/>
      <c r="O684" s="25"/>
      <c r="P684" s="25"/>
      <c r="Q684" s="25"/>
      <c r="R684" s="25"/>
      <c r="S684" s="25"/>
      <c r="T684" s="25"/>
      <c r="U684" s="25"/>
      <c r="V684" s="25"/>
      <c r="W684" s="25"/>
      <c r="X684" s="25"/>
      <c r="Y684" s="25"/>
    </row>
    <row r="685" ht="15.75" customHeight="1">
      <c r="A685" s="25"/>
      <c r="B685" s="25"/>
      <c r="C685" s="25"/>
      <c r="D685" s="465"/>
      <c r="E685" s="25"/>
      <c r="F685" s="25"/>
      <c r="G685" s="25"/>
      <c r="H685" s="25"/>
      <c r="I685" s="25"/>
      <c r="J685" s="25"/>
      <c r="K685" s="25"/>
      <c r="L685" s="25"/>
      <c r="M685" s="25"/>
      <c r="N685" s="25"/>
      <c r="O685" s="25"/>
      <c r="P685" s="25"/>
      <c r="Q685" s="25"/>
      <c r="R685" s="25"/>
      <c r="S685" s="25"/>
      <c r="T685" s="25"/>
      <c r="U685" s="25"/>
      <c r="V685" s="25"/>
      <c r="W685" s="25"/>
      <c r="X685" s="25"/>
      <c r="Y685" s="25"/>
    </row>
    <row r="686" ht="15.75" customHeight="1">
      <c r="A686" s="25"/>
      <c r="B686" s="25"/>
      <c r="C686" s="25"/>
      <c r="D686" s="465"/>
      <c r="E686" s="25"/>
      <c r="F686" s="25"/>
      <c r="G686" s="25"/>
      <c r="H686" s="25"/>
      <c r="I686" s="25"/>
      <c r="J686" s="25"/>
      <c r="K686" s="25"/>
      <c r="L686" s="25"/>
      <c r="M686" s="25"/>
      <c r="N686" s="25"/>
      <c r="O686" s="25"/>
      <c r="P686" s="25"/>
      <c r="Q686" s="25"/>
      <c r="R686" s="25"/>
      <c r="S686" s="25"/>
      <c r="T686" s="25"/>
      <c r="U686" s="25"/>
      <c r="V686" s="25"/>
      <c r="W686" s="25"/>
      <c r="X686" s="25"/>
      <c r="Y686" s="25"/>
    </row>
    <row r="687" ht="15.75" customHeight="1">
      <c r="A687" s="25"/>
      <c r="B687" s="25"/>
      <c r="C687" s="25"/>
      <c r="D687" s="465"/>
      <c r="E687" s="25"/>
      <c r="F687" s="25"/>
      <c r="G687" s="25"/>
      <c r="H687" s="25"/>
      <c r="I687" s="25"/>
      <c r="J687" s="25"/>
      <c r="K687" s="25"/>
      <c r="L687" s="25"/>
      <c r="M687" s="25"/>
      <c r="N687" s="25"/>
      <c r="O687" s="25"/>
      <c r="P687" s="25"/>
      <c r="Q687" s="25"/>
      <c r="R687" s="25"/>
      <c r="S687" s="25"/>
      <c r="T687" s="25"/>
      <c r="U687" s="25"/>
      <c r="V687" s="25"/>
      <c r="W687" s="25"/>
      <c r="X687" s="25"/>
      <c r="Y687" s="25"/>
    </row>
    <row r="688" ht="15.75" customHeight="1">
      <c r="A688" s="25"/>
      <c r="B688" s="25"/>
      <c r="C688" s="25"/>
      <c r="D688" s="465"/>
      <c r="E688" s="25"/>
      <c r="F688" s="25"/>
      <c r="G688" s="25"/>
      <c r="H688" s="25"/>
      <c r="I688" s="25"/>
      <c r="J688" s="25"/>
      <c r="K688" s="25"/>
      <c r="L688" s="25"/>
      <c r="M688" s="25"/>
      <c r="N688" s="25"/>
      <c r="O688" s="25"/>
      <c r="P688" s="25"/>
      <c r="Q688" s="25"/>
      <c r="R688" s="25"/>
      <c r="S688" s="25"/>
      <c r="T688" s="25"/>
      <c r="U688" s="25"/>
      <c r="V688" s="25"/>
      <c r="W688" s="25"/>
      <c r="X688" s="25"/>
      <c r="Y688" s="25"/>
    </row>
    <row r="689" ht="15.75" customHeight="1">
      <c r="A689" s="25"/>
      <c r="B689" s="25"/>
      <c r="C689" s="25"/>
      <c r="D689" s="465"/>
      <c r="E689" s="25"/>
      <c r="F689" s="25"/>
      <c r="G689" s="25"/>
      <c r="H689" s="25"/>
      <c r="I689" s="25"/>
      <c r="J689" s="25"/>
      <c r="K689" s="25"/>
      <c r="L689" s="25"/>
      <c r="M689" s="25"/>
      <c r="N689" s="25"/>
      <c r="O689" s="25"/>
      <c r="P689" s="25"/>
      <c r="Q689" s="25"/>
      <c r="R689" s="25"/>
      <c r="S689" s="25"/>
      <c r="T689" s="25"/>
      <c r="U689" s="25"/>
      <c r="V689" s="25"/>
      <c r="W689" s="25"/>
      <c r="X689" s="25"/>
      <c r="Y689" s="25"/>
    </row>
    <row r="690" ht="15.75" customHeight="1">
      <c r="A690" s="25"/>
      <c r="B690" s="25"/>
      <c r="C690" s="25"/>
      <c r="D690" s="465"/>
      <c r="E690" s="25"/>
      <c r="F690" s="25"/>
      <c r="G690" s="25"/>
      <c r="H690" s="25"/>
      <c r="I690" s="25"/>
      <c r="J690" s="25"/>
      <c r="K690" s="25"/>
      <c r="L690" s="25"/>
      <c r="M690" s="25"/>
      <c r="N690" s="25"/>
      <c r="O690" s="25"/>
      <c r="P690" s="25"/>
      <c r="Q690" s="25"/>
      <c r="R690" s="25"/>
      <c r="S690" s="25"/>
      <c r="T690" s="25"/>
      <c r="U690" s="25"/>
      <c r="V690" s="25"/>
      <c r="W690" s="25"/>
      <c r="X690" s="25"/>
      <c r="Y690" s="25"/>
    </row>
    <row r="691" ht="15.75" customHeight="1">
      <c r="A691" s="25"/>
      <c r="B691" s="25"/>
      <c r="C691" s="25"/>
      <c r="D691" s="465"/>
      <c r="E691" s="25"/>
      <c r="F691" s="25"/>
      <c r="G691" s="25"/>
      <c r="H691" s="25"/>
      <c r="I691" s="25"/>
      <c r="J691" s="25"/>
      <c r="K691" s="25"/>
      <c r="L691" s="25"/>
      <c r="M691" s="25"/>
      <c r="N691" s="25"/>
      <c r="O691" s="25"/>
      <c r="P691" s="25"/>
      <c r="Q691" s="25"/>
      <c r="R691" s="25"/>
      <c r="S691" s="25"/>
      <c r="T691" s="25"/>
      <c r="U691" s="25"/>
      <c r="V691" s="25"/>
      <c r="W691" s="25"/>
      <c r="X691" s="25"/>
      <c r="Y691" s="25"/>
    </row>
    <row r="692" ht="15.75" customHeight="1">
      <c r="A692" s="25"/>
      <c r="B692" s="25"/>
      <c r="C692" s="25"/>
      <c r="D692" s="465"/>
      <c r="E692" s="25"/>
      <c r="F692" s="25"/>
      <c r="G692" s="25"/>
      <c r="H692" s="25"/>
      <c r="I692" s="25"/>
      <c r="J692" s="25"/>
      <c r="K692" s="25"/>
      <c r="L692" s="25"/>
      <c r="M692" s="25"/>
      <c r="N692" s="25"/>
      <c r="O692" s="25"/>
      <c r="P692" s="25"/>
      <c r="Q692" s="25"/>
      <c r="R692" s="25"/>
      <c r="S692" s="25"/>
      <c r="T692" s="25"/>
      <c r="U692" s="25"/>
      <c r="V692" s="25"/>
      <c r="W692" s="25"/>
      <c r="X692" s="25"/>
      <c r="Y692" s="25"/>
    </row>
    <row r="693" ht="15.75" customHeight="1">
      <c r="A693" s="25"/>
      <c r="B693" s="25"/>
      <c r="C693" s="25"/>
      <c r="D693" s="465"/>
      <c r="E693" s="25"/>
      <c r="F693" s="25"/>
      <c r="G693" s="25"/>
      <c r="H693" s="25"/>
      <c r="I693" s="25"/>
      <c r="J693" s="25"/>
      <c r="K693" s="25"/>
      <c r="L693" s="25"/>
      <c r="M693" s="25"/>
      <c r="N693" s="25"/>
      <c r="O693" s="25"/>
      <c r="P693" s="25"/>
      <c r="Q693" s="25"/>
      <c r="R693" s="25"/>
      <c r="S693" s="25"/>
      <c r="T693" s="25"/>
      <c r="U693" s="25"/>
      <c r="V693" s="25"/>
      <c r="W693" s="25"/>
      <c r="X693" s="25"/>
      <c r="Y693" s="25"/>
    </row>
    <row r="694" ht="15.75" customHeight="1">
      <c r="A694" s="25"/>
      <c r="B694" s="25"/>
      <c r="C694" s="25"/>
      <c r="D694" s="465"/>
      <c r="E694" s="25"/>
      <c r="F694" s="25"/>
      <c r="G694" s="25"/>
      <c r="H694" s="25"/>
      <c r="I694" s="25"/>
      <c r="J694" s="25"/>
      <c r="K694" s="25"/>
      <c r="L694" s="25"/>
      <c r="M694" s="25"/>
      <c r="N694" s="25"/>
      <c r="O694" s="25"/>
      <c r="P694" s="25"/>
      <c r="Q694" s="25"/>
      <c r="R694" s="25"/>
      <c r="S694" s="25"/>
      <c r="T694" s="25"/>
      <c r="U694" s="25"/>
      <c r="V694" s="25"/>
      <c r="W694" s="25"/>
      <c r="X694" s="25"/>
      <c r="Y694" s="25"/>
    </row>
    <row r="695" ht="15.75" customHeight="1">
      <c r="A695" s="25"/>
      <c r="B695" s="25"/>
      <c r="C695" s="25"/>
      <c r="D695" s="465"/>
      <c r="E695" s="25"/>
      <c r="F695" s="25"/>
      <c r="G695" s="25"/>
      <c r="H695" s="25"/>
      <c r="I695" s="25"/>
      <c r="J695" s="25"/>
      <c r="K695" s="25"/>
      <c r="L695" s="25"/>
      <c r="M695" s="25"/>
      <c r="N695" s="25"/>
      <c r="O695" s="25"/>
      <c r="P695" s="25"/>
      <c r="Q695" s="25"/>
      <c r="R695" s="25"/>
      <c r="S695" s="25"/>
      <c r="T695" s="25"/>
      <c r="U695" s="25"/>
      <c r="V695" s="25"/>
      <c r="W695" s="25"/>
      <c r="X695" s="25"/>
      <c r="Y695" s="25"/>
    </row>
    <row r="696" ht="15.75" customHeight="1">
      <c r="A696" s="25"/>
      <c r="B696" s="25"/>
      <c r="C696" s="25"/>
      <c r="D696" s="465"/>
      <c r="E696" s="25"/>
      <c r="F696" s="25"/>
      <c r="G696" s="25"/>
      <c r="H696" s="25"/>
      <c r="I696" s="25"/>
      <c r="J696" s="25"/>
      <c r="K696" s="25"/>
      <c r="L696" s="25"/>
      <c r="M696" s="25"/>
      <c r="N696" s="25"/>
      <c r="O696" s="25"/>
      <c r="P696" s="25"/>
      <c r="Q696" s="25"/>
      <c r="R696" s="25"/>
      <c r="S696" s="25"/>
      <c r="T696" s="25"/>
      <c r="U696" s="25"/>
      <c r="V696" s="25"/>
      <c r="W696" s="25"/>
      <c r="X696" s="25"/>
      <c r="Y696" s="25"/>
    </row>
    <row r="697" ht="15.75" customHeight="1">
      <c r="A697" s="25"/>
      <c r="B697" s="25"/>
      <c r="C697" s="25"/>
      <c r="D697" s="465"/>
      <c r="E697" s="25"/>
      <c r="F697" s="25"/>
      <c r="G697" s="25"/>
      <c r="H697" s="25"/>
      <c r="I697" s="25"/>
      <c r="J697" s="25"/>
      <c r="K697" s="25"/>
      <c r="L697" s="25"/>
      <c r="M697" s="25"/>
      <c r="N697" s="25"/>
      <c r="O697" s="25"/>
      <c r="P697" s="25"/>
      <c r="Q697" s="25"/>
      <c r="R697" s="25"/>
      <c r="S697" s="25"/>
      <c r="T697" s="25"/>
      <c r="U697" s="25"/>
      <c r="V697" s="25"/>
      <c r="W697" s="25"/>
      <c r="X697" s="25"/>
      <c r="Y697" s="25"/>
    </row>
    <row r="698" ht="15.75" customHeight="1">
      <c r="A698" s="25"/>
      <c r="B698" s="25"/>
      <c r="C698" s="25"/>
      <c r="D698" s="465"/>
      <c r="E698" s="25"/>
      <c r="F698" s="25"/>
      <c r="G698" s="25"/>
      <c r="H698" s="25"/>
      <c r="I698" s="25"/>
      <c r="J698" s="25"/>
      <c r="K698" s="25"/>
      <c r="L698" s="25"/>
      <c r="M698" s="25"/>
      <c r="N698" s="25"/>
      <c r="O698" s="25"/>
      <c r="P698" s="25"/>
      <c r="Q698" s="25"/>
      <c r="R698" s="25"/>
      <c r="S698" s="25"/>
      <c r="T698" s="25"/>
      <c r="U698" s="25"/>
      <c r="V698" s="25"/>
      <c r="W698" s="25"/>
      <c r="X698" s="25"/>
      <c r="Y698" s="25"/>
    </row>
    <row r="699" ht="15.75" customHeight="1">
      <c r="A699" s="25"/>
      <c r="B699" s="25"/>
      <c r="C699" s="25"/>
      <c r="D699" s="465"/>
      <c r="E699" s="25"/>
      <c r="F699" s="25"/>
      <c r="G699" s="25"/>
      <c r="H699" s="25"/>
      <c r="I699" s="25"/>
      <c r="J699" s="25"/>
      <c r="K699" s="25"/>
      <c r="L699" s="25"/>
      <c r="M699" s="25"/>
      <c r="N699" s="25"/>
      <c r="O699" s="25"/>
      <c r="P699" s="25"/>
      <c r="Q699" s="25"/>
      <c r="R699" s="25"/>
      <c r="S699" s="25"/>
      <c r="T699" s="25"/>
      <c r="U699" s="25"/>
      <c r="V699" s="25"/>
      <c r="W699" s="25"/>
      <c r="X699" s="25"/>
      <c r="Y699" s="25"/>
    </row>
    <row r="700" ht="15.75" customHeight="1">
      <c r="A700" s="25"/>
      <c r="B700" s="25"/>
      <c r="C700" s="25"/>
      <c r="D700" s="465"/>
      <c r="E700" s="25"/>
      <c r="F700" s="25"/>
      <c r="G700" s="25"/>
      <c r="H700" s="25"/>
      <c r="I700" s="25"/>
      <c r="J700" s="25"/>
      <c r="K700" s="25"/>
      <c r="L700" s="25"/>
      <c r="M700" s="25"/>
      <c r="N700" s="25"/>
      <c r="O700" s="25"/>
      <c r="P700" s="25"/>
      <c r="Q700" s="25"/>
      <c r="R700" s="25"/>
      <c r="S700" s="25"/>
      <c r="T700" s="25"/>
      <c r="U700" s="25"/>
      <c r="V700" s="25"/>
      <c r="W700" s="25"/>
      <c r="X700" s="25"/>
      <c r="Y700" s="25"/>
    </row>
    <row r="701" ht="15.75" customHeight="1">
      <c r="A701" s="25"/>
      <c r="B701" s="25"/>
      <c r="C701" s="25"/>
      <c r="D701" s="465"/>
      <c r="E701" s="25"/>
      <c r="F701" s="25"/>
      <c r="G701" s="25"/>
      <c r="H701" s="25"/>
      <c r="I701" s="25"/>
      <c r="J701" s="25"/>
      <c r="K701" s="25"/>
      <c r="L701" s="25"/>
      <c r="M701" s="25"/>
      <c r="N701" s="25"/>
      <c r="O701" s="25"/>
      <c r="P701" s="25"/>
      <c r="Q701" s="25"/>
      <c r="R701" s="25"/>
      <c r="S701" s="25"/>
      <c r="T701" s="25"/>
      <c r="U701" s="25"/>
      <c r="V701" s="25"/>
      <c r="W701" s="25"/>
      <c r="X701" s="25"/>
      <c r="Y701" s="25"/>
    </row>
    <row r="702" ht="15.75" customHeight="1">
      <c r="A702" s="25"/>
      <c r="B702" s="25"/>
      <c r="C702" s="25"/>
      <c r="D702" s="465"/>
      <c r="E702" s="25"/>
      <c r="F702" s="25"/>
      <c r="G702" s="25"/>
      <c r="H702" s="25"/>
      <c r="I702" s="25"/>
      <c r="J702" s="25"/>
      <c r="K702" s="25"/>
      <c r="L702" s="25"/>
      <c r="M702" s="25"/>
      <c r="N702" s="25"/>
      <c r="O702" s="25"/>
      <c r="P702" s="25"/>
      <c r="Q702" s="25"/>
      <c r="R702" s="25"/>
      <c r="S702" s="25"/>
      <c r="T702" s="25"/>
      <c r="U702" s="25"/>
      <c r="V702" s="25"/>
      <c r="W702" s="25"/>
      <c r="X702" s="25"/>
      <c r="Y702" s="25"/>
    </row>
    <row r="703" ht="15.75" customHeight="1">
      <c r="A703" s="25"/>
      <c r="B703" s="25"/>
      <c r="C703" s="25"/>
      <c r="D703" s="465"/>
      <c r="E703" s="25"/>
      <c r="F703" s="25"/>
      <c r="G703" s="25"/>
      <c r="H703" s="25"/>
      <c r="I703" s="25"/>
      <c r="J703" s="25"/>
      <c r="K703" s="25"/>
      <c r="L703" s="25"/>
      <c r="M703" s="25"/>
      <c r="N703" s="25"/>
      <c r="O703" s="25"/>
      <c r="P703" s="25"/>
      <c r="Q703" s="25"/>
      <c r="R703" s="25"/>
      <c r="S703" s="25"/>
      <c r="T703" s="25"/>
      <c r="U703" s="25"/>
      <c r="V703" s="25"/>
      <c r="W703" s="25"/>
      <c r="X703" s="25"/>
      <c r="Y703" s="25"/>
    </row>
    <row r="704" ht="15.75" customHeight="1">
      <c r="A704" s="25"/>
      <c r="B704" s="25"/>
      <c r="C704" s="25"/>
      <c r="D704" s="465"/>
      <c r="E704" s="25"/>
      <c r="F704" s="25"/>
      <c r="G704" s="25"/>
      <c r="H704" s="25"/>
      <c r="I704" s="25"/>
      <c r="J704" s="25"/>
      <c r="K704" s="25"/>
      <c r="L704" s="25"/>
      <c r="M704" s="25"/>
      <c r="N704" s="25"/>
      <c r="O704" s="25"/>
      <c r="P704" s="25"/>
      <c r="Q704" s="25"/>
      <c r="R704" s="25"/>
      <c r="S704" s="25"/>
      <c r="T704" s="25"/>
      <c r="U704" s="25"/>
      <c r="V704" s="25"/>
      <c r="W704" s="25"/>
      <c r="X704" s="25"/>
      <c r="Y704" s="25"/>
    </row>
    <row r="705" ht="15.75" customHeight="1">
      <c r="A705" s="25"/>
      <c r="B705" s="25"/>
      <c r="C705" s="25"/>
      <c r="D705" s="465"/>
      <c r="E705" s="25"/>
      <c r="F705" s="25"/>
      <c r="G705" s="25"/>
      <c r="H705" s="25"/>
      <c r="I705" s="25"/>
      <c r="J705" s="25"/>
      <c r="K705" s="25"/>
      <c r="L705" s="25"/>
      <c r="M705" s="25"/>
      <c r="N705" s="25"/>
      <c r="O705" s="25"/>
      <c r="P705" s="25"/>
      <c r="Q705" s="25"/>
      <c r="R705" s="25"/>
      <c r="S705" s="25"/>
      <c r="T705" s="25"/>
      <c r="U705" s="25"/>
      <c r="V705" s="25"/>
      <c r="W705" s="25"/>
      <c r="X705" s="25"/>
      <c r="Y705" s="25"/>
    </row>
    <row r="706" ht="15.75" customHeight="1">
      <c r="A706" s="25"/>
      <c r="B706" s="25"/>
      <c r="C706" s="25"/>
      <c r="D706" s="465"/>
      <c r="E706" s="25"/>
      <c r="F706" s="25"/>
      <c r="G706" s="25"/>
      <c r="H706" s="25"/>
      <c r="I706" s="25"/>
      <c r="J706" s="25"/>
      <c r="K706" s="25"/>
      <c r="L706" s="25"/>
      <c r="M706" s="25"/>
      <c r="N706" s="25"/>
      <c r="O706" s="25"/>
      <c r="P706" s="25"/>
      <c r="Q706" s="25"/>
      <c r="R706" s="25"/>
      <c r="S706" s="25"/>
      <c r="T706" s="25"/>
      <c r="U706" s="25"/>
      <c r="V706" s="25"/>
      <c r="W706" s="25"/>
      <c r="X706" s="25"/>
      <c r="Y706" s="25"/>
    </row>
    <row r="707" ht="15.75" customHeight="1">
      <c r="A707" s="25"/>
      <c r="B707" s="25"/>
      <c r="C707" s="25"/>
      <c r="D707" s="465"/>
      <c r="E707" s="25"/>
      <c r="F707" s="25"/>
      <c r="G707" s="25"/>
      <c r="H707" s="25"/>
      <c r="I707" s="25"/>
      <c r="J707" s="25"/>
      <c r="K707" s="25"/>
      <c r="L707" s="25"/>
      <c r="M707" s="25"/>
      <c r="N707" s="25"/>
      <c r="O707" s="25"/>
      <c r="P707" s="25"/>
      <c r="Q707" s="25"/>
      <c r="R707" s="25"/>
      <c r="S707" s="25"/>
      <c r="T707" s="25"/>
      <c r="U707" s="25"/>
      <c r="V707" s="25"/>
      <c r="W707" s="25"/>
      <c r="X707" s="25"/>
      <c r="Y707" s="25"/>
    </row>
    <row r="708" ht="15.75" customHeight="1">
      <c r="A708" s="25"/>
      <c r="B708" s="25"/>
      <c r="C708" s="25"/>
      <c r="D708" s="465"/>
      <c r="E708" s="25"/>
      <c r="F708" s="25"/>
      <c r="G708" s="25"/>
      <c r="H708" s="25"/>
      <c r="I708" s="25"/>
      <c r="J708" s="25"/>
      <c r="K708" s="25"/>
      <c r="L708" s="25"/>
      <c r="M708" s="25"/>
      <c r="N708" s="25"/>
      <c r="O708" s="25"/>
      <c r="P708" s="25"/>
      <c r="Q708" s="25"/>
      <c r="R708" s="25"/>
      <c r="S708" s="25"/>
      <c r="T708" s="25"/>
      <c r="U708" s="25"/>
      <c r="V708" s="25"/>
      <c r="W708" s="25"/>
      <c r="X708" s="25"/>
      <c r="Y708" s="25"/>
    </row>
    <row r="709" ht="15.75" customHeight="1">
      <c r="A709" s="25"/>
      <c r="B709" s="25"/>
      <c r="C709" s="25"/>
      <c r="D709" s="465"/>
      <c r="E709" s="25"/>
      <c r="F709" s="25"/>
      <c r="G709" s="25"/>
      <c r="H709" s="25"/>
      <c r="I709" s="25"/>
      <c r="J709" s="25"/>
      <c r="K709" s="25"/>
      <c r="L709" s="25"/>
      <c r="M709" s="25"/>
      <c r="N709" s="25"/>
      <c r="O709" s="25"/>
      <c r="P709" s="25"/>
      <c r="Q709" s="25"/>
      <c r="R709" s="25"/>
      <c r="S709" s="25"/>
      <c r="T709" s="25"/>
      <c r="U709" s="25"/>
      <c r="V709" s="25"/>
      <c r="W709" s="25"/>
      <c r="X709" s="25"/>
      <c r="Y709" s="25"/>
    </row>
    <row r="710" ht="15.75" customHeight="1">
      <c r="A710" s="25"/>
      <c r="B710" s="25"/>
      <c r="C710" s="25"/>
      <c r="D710" s="465"/>
      <c r="E710" s="25"/>
      <c r="F710" s="25"/>
      <c r="G710" s="25"/>
      <c r="H710" s="25"/>
      <c r="I710" s="25"/>
      <c r="J710" s="25"/>
      <c r="K710" s="25"/>
      <c r="L710" s="25"/>
      <c r="M710" s="25"/>
      <c r="N710" s="25"/>
      <c r="O710" s="25"/>
      <c r="P710" s="25"/>
      <c r="Q710" s="25"/>
      <c r="R710" s="25"/>
      <c r="S710" s="25"/>
      <c r="T710" s="25"/>
      <c r="U710" s="25"/>
      <c r="V710" s="25"/>
      <c r="W710" s="25"/>
      <c r="X710" s="25"/>
      <c r="Y710" s="25"/>
    </row>
    <row r="711" ht="15.75" customHeight="1">
      <c r="A711" s="25"/>
      <c r="B711" s="25"/>
      <c r="C711" s="25"/>
      <c r="D711" s="465"/>
      <c r="E711" s="25"/>
      <c r="F711" s="25"/>
      <c r="G711" s="25"/>
      <c r="H711" s="25"/>
      <c r="I711" s="25"/>
      <c r="J711" s="25"/>
      <c r="K711" s="25"/>
      <c r="L711" s="25"/>
      <c r="M711" s="25"/>
      <c r="N711" s="25"/>
      <c r="O711" s="25"/>
      <c r="P711" s="25"/>
      <c r="Q711" s="25"/>
      <c r="R711" s="25"/>
      <c r="S711" s="25"/>
      <c r="T711" s="25"/>
      <c r="U711" s="25"/>
      <c r="V711" s="25"/>
      <c r="W711" s="25"/>
      <c r="X711" s="25"/>
      <c r="Y711" s="25"/>
    </row>
    <row r="712" ht="15.75" customHeight="1">
      <c r="A712" s="25"/>
      <c r="B712" s="25"/>
      <c r="C712" s="25"/>
      <c r="D712" s="465"/>
      <c r="E712" s="25"/>
      <c r="F712" s="25"/>
      <c r="G712" s="25"/>
      <c r="H712" s="25"/>
      <c r="I712" s="25"/>
      <c r="J712" s="25"/>
      <c r="K712" s="25"/>
      <c r="L712" s="25"/>
      <c r="M712" s="25"/>
      <c r="N712" s="25"/>
      <c r="O712" s="25"/>
      <c r="P712" s="25"/>
      <c r="Q712" s="25"/>
      <c r="R712" s="25"/>
      <c r="S712" s="25"/>
      <c r="T712" s="25"/>
      <c r="U712" s="25"/>
      <c r="V712" s="25"/>
      <c r="W712" s="25"/>
      <c r="X712" s="25"/>
      <c r="Y712" s="25"/>
    </row>
    <row r="713" ht="15.75" customHeight="1">
      <c r="A713" s="25"/>
      <c r="B713" s="25"/>
      <c r="C713" s="25"/>
      <c r="D713" s="465"/>
      <c r="E713" s="25"/>
      <c r="F713" s="25"/>
      <c r="G713" s="25"/>
      <c r="H713" s="25"/>
      <c r="I713" s="25"/>
      <c r="J713" s="25"/>
      <c r="K713" s="25"/>
      <c r="L713" s="25"/>
      <c r="M713" s="25"/>
      <c r="N713" s="25"/>
      <c r="O713" s="25"/>
      <c r="P713" s="25"/>
      <c r="Q713" s="25"/>
      <c r="R713" s="25"/>
      <c r="S713" s="25"/>
      <c r="T713" s="25"/>
      <c r="U713" s="25"/>
      <c r="V713" s="25"/>
      <c r="W713" s="25"/>
      <c r="X713" s="25"/>
      <c r="Y713" s="25"/>
    </row>
    <row r="714" ht="15.75" customHeight="1">
      <c r="A714" s="25"/>
      <c r="B714" s="25"/>
      <c r="C714" s="25"/>
      <c r="D714" s="465"/>
      <c r="E714" s="25"/>
      <c r="F714" s="25"/>
      <c r="G714" s="25"/>
      <c r="H714" s="25"/>
      <c r="I714" s="25"/>
      <c r="J714" s="25"/>
      <c r="K714" s="25"/>
      <c r="L714" s="25"/>
      <c r="M714" s="25"/>
      <c r="N714" s="25"/>
      <c r="O714" s="25"/>
      <c r="P714" s="25"/>
      <c r="Q714" s="25"/>
      <c r="R714" s="25"/>
      <c r="S714" s="25"/>
      <c r="T714" s="25"/>
      <c r="U714" s="25"/>
      <c r="V714" s="25"/>
      <c r="W714" s="25"/>
      <c r="X714" s="25"/>
      <c r="Y714" s="25"/>
    </row>
    <row r="715" ht="15.75" customHeight="1">
      <c r="A715" s="25"/>
      <c r="B715" s="25"/>
      <c r="C715" s="25"/>
      <c r="D715" s="465"/>
      <c r="E715" s="25"/>
      <c r="F715" s="25"/>
      <c r="G715" s="25"/>
      <c r="H715" s="25"/>
      <c r="I715" s="25"/>
      <c r="J715" s="25"/>
      <c r="K715" s="25"/>
      <c r="L715" s="25"/>
      <c r="M715" s="25"/>
      <c r="N715" s="25"/>
      <c r="O715" s="25"/>
      <c r="P715" s="25"/>
      <c r="Q715" s="25"/>
      <c r="R715" s="25"/>
      <c r="S715" s="25"/>
      <c r="T715" s="25"/>
      <c r="U715" s="25"/>
      <c r="V715" s="25"/>
      <c r="W715" s="25"/>
      <c r="X715" s="25"/>
      <c r="Y715" s="25"/>
    </row>
    <row r="716" ht="15.75" customHeight="1">
      <c r="A716" s="25"/>
      <c r="B716" s="25"/>
      <c r="C716" s="25"/>
      <c r="D716" s="465"/>
      <c r="E716" s="25"/>
      <c r="F716" s="25"/>
      <c r="G716" s="25"/>
      <c r="H716" s="25"/>
      <c r="I716" s="25"/>
      <c r="J716" s="25"/>
      <c r="K716" s="25"/>
      <c r="L716" s="25"/>
      <c r="M716" s="25"/>
      <c r="N716" s="25"/>
      <c r="O716" s="25"/>
      <c r="P716" s="25"/>
      <c r="Q716" s="25"/>
      <c r="R716" s="25"/>
      <c r="S716" s="25"/>
      <c r="T716" s="25"/>
      <c r="U716" s="25"/>
      <c r="V716" s="25"/>
      <c r="W716" s="25"/>
      <c r="X716" s="25"/>
      <c r="Y716" s="25"/>
    </row>
    <row r="717" ht="15.75" customHeight="1">
      <c r="A717" s="25"/>
      <c r="B717" s="25"/>
      <c r="C717" s="25"/>
      <c r="D717" s="465"/>
      <c r="E717" s="25"/>
      <c r="F717" s="25"/>
      <c r="G717" s="25"/>
      <c r="H717" s="25"/>
      <c r="I717" s="25"/>
      <c r="J717" s="25"/>
      <c r="K717" s="25"/>
      <c r="L717" s="25"/>
      <c r="M717" s="25"/>
      <c r="N717" s="25"/>
      <c r="O717" s="25"/>
      <c r="P717" s="25"/>
      <c r="Q717" s="25"/>
      <c r="R717" s="25"/>
      <c r="S717" s="25"/>
      <c r="T717" s="25"/>
      <c r="U717" s="25"/>
      <c r="V717" s="25"/>
      <c r="W717" s="25"/>
      <c r="X717" s="25"/>
      <c r="Y717" s="25"/>
    </row>
    <row r="718" ht="15.75" customHeight="1">
      <c r="A718" s="25"/>
      <c r="B718" s="25"/>
      <c r="C718" s="25"/>
      <c r="D718" s="465"/>
      <c r="E718" s="25"/>
      <c r="F718" s="25"/>
      <c r="G718" s="25"/>
      <c r="H718" s="25"/>
      <c r="I718" s="25"/>
      <c r="J718" s="25"/>
      <c r="K718" s="25"/>
      <c r="L718" s="25"/>
      <c r="M718" s="25"/>
      <c r="N718" s="25"/>
      <c r="O718" s="25"/>
      <c r="P718" s="25"/>
      <c r="Q718" s="25"/>
      <c r="R718" s="25"/>
      <c r="S718" s="25"/>
      <c r="T718" s="25"/>
      <c r="U718" s="25"/>
      <c r="V718" s="25"/>
      <c r="W718" s="25"/>
      <c r="X718" s="25"/>
      <c r="Y718" s="25"/>
    </row>
    <row r="719" ht="15.75" customHeight="1">
      <c r="A719" s="25"/>
      <c r="B719" s="25"/>
      <c r="C719" s="25"/>
      <c r="D719" s="465"/>
      <c r="E719" s="25"/>
      <c r="F719" s="25"/>
      <c r="G719" s="25"/>
      <c r="H719" s="25"/>
      <c r="I719" s="25"/>
      <c r="J719" s="25"/>
      <c r="K719" s="25"/>
      <c r="L719" s="25"/>
      <c r="M719" s="25"/>
      <c r="N719" s="25"/>
      <c r="O719" s="25"/>
      <c r="P719" s="25"/>
      <c r="Q719" s="25"/>
      <c r="R719" s="25"/>
      <c r="S719" s="25"/>
      <c r="T719" s="25"/>
      <c r="U719" s="25"/>
      <c r="V719" s="25"/>
      <c r="W719" s="25"/>
      <c r="X719" s="25"/>
      <c r="Y719" s="25"/>
    </row>
    <row r="720" ht="15.75" customHeight="1">
      <c r="A720" s="25"/>
      <c r="B720" s="25"/>
      <c r="C720" s="25"/>
      <c r="D720" s="465"/>
      <c r="E720" s="25"/>
      <c r="F720" s="25"/>
      <c r="G720" s="25"/>
      <c r="H720" s="25"/>
      <c r="I720" s="25"/>
      <c r="J720" s="25"/>
      <c r="K720" s="25"/>
      <c r="L720" s="25"/>
      <c r="M720" s="25"/>
      <c r="N720" s="25"/>
      <c r="O720" s="25"/>
      <c r="P720" s="25"/>
      <c r="Q720" s="25"/>
      <c r="R720" s="25"/>
      <c r="S720" s="25"/>
      <c r="T720" s="25"/>
      <c r="U720" s="25"/>
      <c r="V720" s="25"/>
      <c r="W720" s="25"/>
      <c r="X720" s="25"/>
      <c r="Y720" s="25"/>
    </row>
    <row r="721" ht="15.75" customHeight="1">
      <c r="A721" s="25"/>
      <c r="B721" s="25"/>
      <c r="C721" s="25"/>
      <c r="D721" s="465"/>
      <c r="E721" s="25"/>
      <c r="F721" s="25"/>
      <c r="G721" s="25"/>
      <c r="H721" s="25"/>
      <c r="I721" s="25"/>
      <c r="J721" s="25"/>
      <c r="K721" s="25"/>
      <c r="L721" s="25"/>
      <c r="M721" s="25"/>
      <c r="N721" s="25"/>
      <c r="O721" s="25"/>
      <c r="P721" s="25"/>
      <c r="Q721" s="25"/>
      <c r="R721" s="25"/>
      <c r="S721" s="25"/>
      <c r="T721" s="25"/>
      <c r="U721" s="25"/>
      <c r="V721" s="25"/>
      <c r="W721" s="25"/>
      <c r="X721" s="25"/>
      <c r="Y721" s="25"/>
    </row>
    <row r="722" ht="15.75" customHeight="1">
      <c r="A722" s="25"/>
      <c r="B722" s="25"/>
      <c r="C722" s="25"/>
      <c r="D722" s="465"/>
      <c r="E722" s="25"/>
      <c r="F722" s="25"/>
      <c r="G722" s="25"/>
      <c r="H722" s="25"/>
      <c r="I722" s="25"/>
      <c r="J722" s="25"/>
      <c r="K722" s="25"/>
      <c r="L722" s="25"/>
      <c r="M722" s="25"/>
      <c r="N722" s="25"/>
      <c r="O722" s="25"/>
      <c r="P722" s="25"/>
      <c r="Q722" s="25"/>
      <c r="R722" s="25"/>
      <c r="S722" s="25"/>
      <c r="T722" s="25"/>
      <c r="U722" s="25"/>
      <c r="V722" s="25"/>
      <c r="W722" s="25"/>
      <c r="X722" s="25"/>
      <c r="Y722" s="25"/>
    </row>
    <row r="723" ht="15.75" customHeight="1">
      <c r="A723" s="25"/>
      <c r="B723" s="25"/>
      <c r="C723" s="25"/>
      <c r="D723" s="465"/>
      <c r="E723" s="25"/>
      <c r="F723" s="25"/>
      <c r="G723" s="25"/>
      <c r="H723" s="25"/>
      <c r="I723" s="25"/>
      <c r="J723" s="25"/>
      <c r="K723" s="25"/>
      <c r="L723" s="25"/>
      <c r="M723" s="25"/>
      <c r="N723" s="25"/>
      <c r="O723" s="25"/>
      <c r="P723" s="25"/>
      <c r="Q723" s="25"/>
      <c r="R723" s="25"/>
      <c r="S723" s="25"/>
      <c r="T723" s="25"/>
      <c r="U723" s="25"/>
      <c r="V723" s="25"/>
      <c r="W723" s="25"/>
      <c r="X723" s="25"/>
      <c r="Y723" s="25"/>
    </row>
    <row r="724" ht="15.75" customHeight="1">
      <c r="A724" s="25"/>
      <c r="B724" s="25"/>
      <c r="C724" s="25"/>
      <c r="D724" s="465"/>
      <c r="E724" s="25"/>
      <c r="F724" s="25"/>
      <c r="G724" s="25"/>
      <c r="H724" s="25"/>
      <c r="I724" s="25"/>
      <c r="J724" s="25"/>
      <c r="K724" s="25"/>
      <c r="L724" s="25"/>
      <c r="M724" s="25"/>
      <c r="N724" s="25"/>
      <c r="O724" s="25"/>
      <c r="P724" s="25"/>
      <c r="Q724" s="25"/>
      <c r="R724" s="25"/>
      <c r="S724" s="25"/>
      <c r="T724" s="25"/>
      <c r="U724" s="25"/>
      <c r="V724" s="25"/>
      <c r="W724" s="25"/>
      <c r="X724" s="25"/>
      <c r="Y724" s="25"/>
    </row>
    <row r="725" ht="15.75" customHeight="1">
      <c r="A725" s="25"/>
      <c r="B725" s="25"/>
      <c r="C725" s="25"/>
      <c r="D725" s="465"/>
      <c r="E725" s="25"/>
      <c r="F725" s="25"/>
      <c r="G725" s="25"/>
      <c r="H725" s="25"/>
      <c r="I725" s="25"/>
      <c r="J725" s="25"/>
      <c r="K725" s="25"/>
      <c r="L725" s="25"/>
      <c r="M725" s="25"/>
      <c r="N725" s="25"/>
      <c r="O725" s="25"/>
      <c r="P725" s="25"/>
      <c r="Q725" s="25"/>
      <c r="R725" s="25"/>
      <c r="S725" s="25"/>
      <c r="T725" s="25"/>
      <c r="U725" s="25"/>
      <c r="V725" s="25"/>
      <c r="W725" s="25"/>
      <c r="X725" s="25"/>
      <c r="Y725" s="25"/>
    </row>
    <row r="726" ht="15.75" customHeight="1">
      <c r="A726" s="25"/>
      <c r="B726" s="25"/>
      <c r="C726" s="25"/>
      <c r="D726" s="465"/>
      <c r="E726" s="25"/>
      <c r="F726" s="25"/>
      <c r="G726" s="25"/>
      <c r="H726" s="25"/>
      <c r="I726" s="25"/>
      <c r="J726" s="25"/>
      <c r="K726" s="25"/>
      <c r="L726" s="25"/>
      <c r="M726" s="25"/>
      <c r="N726" s="25"/>
      <c r="O726" s="25"/>
      <c r="P726" s="25"/>
      <c r="Q726" s="25"/>
      <c r="R726" s="25"/>
      <c r="S726" s="25"/>
      <c r="T726" s="25"/>
      <c r="U726" s="25"/>
      <c r="V726" s="25"/>
      <c r="W726" s="25"/>
      <c r="X726" s="25"/>
      <c r="Y726" s="25"/>
    </row>
    <row r="727" ht="15.75" customHeight="1">
      <c r="A727" s="25"/>
      <c r="B727" s="25"/>
      <c r="C727" s="25"/>
      <c r="D727" s="465"/>
      <c r="E727" s="25"/>
      <c r="F727" s="25"/>
      <c r="G727" s="25"/>
      <c r="H727" s="25"/>
      <c r="I727" s="25"/>
      <c r="J727" s="25"/>
      <c r="K727" s="25"/>
      <c r="L727" s="25"/>
      <c r="M727" s="25"/>
      <c r="N727" s="25"/>
      <c r="O727" s="25"/>
      <c r="P727" s="25"/>
      <c r="Q727" s="25"/>
      <c r="R727" s="25"/>
      <c r="S727" s="25"/>
      <c r="T727" s="25"/>
      <c r="U727" s="25"/>
      <c r="V727" s="25"/>
      <c r="W727" s="25"/>
      <c r="X727" s="25"/>
      <c r="Y727" s="25"/>
    </row>
    <row r="728" ht="15.75" customHeight="1">
      <c r="A728" s="25"/>
      <c r="B728" s="25"/>
      <c r="C728" s="25"/>
      <c r="D728" s="465"/>
      <c r="E728" s="25"/>
      <c r="F728" s="25"/>
      <c r="G728" s="25"/>
      <c r="H728" s="25"/>
      <c r="I728" s="25"/>
      <c r="J728" s="25"/>
      <c r="K728" s="25"/>
      <c r="L728" s="25"/>
      <c r="M728" s="25"/>
      <c r="N728" s="25"/>
      <c r="O728" s="25"/>
      <c r="P728" s="25"/>
      <c r="Q728" s="25"/>
      <c r="R728" s="25"/>
      <c r="S728" s="25"/>
      <c r="T728" s="25"/>
      <c r="U728" s="25"/>
      <c r="V728" s="25"/>
      <c r="W728" s="25"/>
      <c r="X728" s="25"/>
      <c r="Y728" s="25"/>
    </row>
    <row r="729" ht="15.75" customHeight="1">
      <c r="A729" s="25"/>
      <c r="B729" s="25"/>
      <c r="C729" s="25"/>
      <c r="D729" s="465"/>
      <c r="E729" s="25"/>
      <c r="F729" s="25"/>
      <c r="G729" s="25"/>
      <c r="H729" s="25"/>
      <c r="I729" s="25"/>
      <c r="J729" s="25"/>
      <c r="K729" s="25"/>
      <c r="L729" s="25"/>
      <c r="M729" s="25"/>
      <c r="N729" s="25"/>
      <c r="O729" s="25"/>
      <c r="P729" s="25"/>
      <c r="Q729" s="25"/>
      <c r="R729" s="25"/>
      <c r="S729" s="25"/>
      <c r="T729" s="25"/>
      <c r="U729" s="25"/>
      <c r="V729" s="25"/>
      <c r="W729" s="25"/>
      <c r="X729" s="25"/>
      <c r="Y729" s="25"/>
    </row>
    <row r="730" ht="15.75" customHeight="1">
      <c r="A730" s="25"/>
      <c r="B730" s="25"/>
      <c r="C730" s="25"/>
      <c r="D730" s="465"/>
      <c r="E730" s="25"/>
      <c r="F730" s="25"/>
      <c r="G730" s="25"/>
      <c r="H730" s="25"/>
      <c r="I730" s="25"/>
      <c r="J730" s="25"/>
      <c r="K730" s="25"/>
      <c r="L730" s="25"/>
      <c r="M730" s="25"/>
      <c r="N730" s="25"/>
      <c r="O730" s="25"/>
      <c r="P730" s="25"/>
      <c r="Q730" s="25"/>
      <c r="R730" s="25"/>
      <c r="S730" s="25"/>
      <c r="T730" s="25"/>
      <c r="U730" s="25"/>
      <c r="V730" s="25"/>
      <c r="W730" s="25"/>
      <c r="X730" s="25"/>
      <c r="Y730" s="25"/>
    </row>
    <row r="731" ht="15.75" customHeight="1">
      <c r="A731" s="25"/>
      <c r="B731" s="25"/>
      <c r="C731" s="25"/>
      <c r="D731" s="465"/>
      <c r="E731" s="25"/>
      <c r="F731" s="25"/>
      <c r="G731" s="25"/>
      <c r="H731" s="25"/>
      <c r="I731" s="25"/>
      <c r="J731" s="25"/>
      <c r="K731" s="25"/>
      <c r="L731" s="25"/>
      <c r="M731" s="25"/>
      <c r="N731" s="25"/>
      <c r="O731" s="25"/>
      <c r="P731" s="25"/>
      <c r="Q731" s="25"/>
      <c r="R731" s="25"/>
      <c r="S731" s="25"/>
      <c r="T731" s="25"/>
      <c r="U731" s="25"/>
      <c r="V731" s="25"/>
      <c r="W731" s="25"/>
      <c r="X731" s="25"/>
      <c r="Y731" s="25"/>
    </row>
    <row r="732" ht="15.75" customHeight="1">
      <c r="A732" s="25"/>
      <c r="B732" s="25"/>
      <c r="C732" s="25"/>
      <c r="D732" s="465"/>
      <c r="E732" s="25"/>
      <c r="F732" s="25"/>
      <c r="G732" s="25"/>
      <c r="H732" s="25"/>
      <c r="I732" s="25"/>
      <c r="J732" s="25"/>
      <c r="K732" s="25"/>
      <c r="L732" s="25"/>
      <c r="M732" s="25"/>
      <c r="N732" s="25"/>
      <c r="O732" s="25"/>
      <c r="P732" s="25"/>
      <c r="Q732" s="25"/>
      <c r="R732" s="25"/>
      <c r="S732" s="25"/>
      <c r="T732" s="25"/>
      <c r="U732" s="25"/>
      <c r="V732" s="25"/>
      <c r="W732" s="25"/>
      <c r="X732" s="25"/>
      <c r="Y732" s="25"/>
    </row>
    <row r="733" ht="15.75" customHeight="1">
      <c r="A733" s="25"/>
      <c r="B733" s="25"/>
      <c r="C733" s="25"/>
      <c r="D733" s="465"/>
      <c r="E733" s="25"/>
      <c r="F733" s="25"/>
      <c r="G733" s="25"/>
      <c r="H733" s="25"/>
      <c r="I733" s="25"/>
      <c r="J733" s="25"/>
      <c r="K733" s="25"/>
      <c r="L733" s="25"/>
      <c r="M733" s="25"/>
      <c r="N733" s="25"/>
      <c r="O733" s="25"/>
      <c r="P733" s="25"/>
      <c r="Q733" s="25"/>
      <c r="R733" s="25"/>
      <c r="S733" s="25"/>
      <c r="T733" s="25"/>
      <c r="U733" s="25"/>
      <c r="V733" s="25"/>
      <c r="W733" s="25"/>
      <c r="X733" s="25"/>
      <c r="Y733" s="25"/>
    </row>
    <row r="734" ht="15.75" customHeight="1">
      <c r="A734" s="25"/>
      <c r="B734" s="25"/>
      <c r="C734" s="25"/>
      <c r="D734" s="465"/>
      <c r="E734" s="25"/>
      <c r="F734" s="25"/>
      <c r="G734" s="25"/>
      <c r="H734" s="25"/>
      <c r="I734" s="25"/>
      <c r="J734" s="25"/>
      <c r="K734" s="25"/>
      <c r="L734" s="25"/>
      <c r="M734" s="25"/>
      <c r="N734" s="25"/>
      <c r="O734" s="25"/>
      <c r="P734" s="25"/>
      <c r="Q734" s="25"/>
      <c r="R734" s="25"/>
      <c r="S734" s="25"/>
      <c r="T734" s="25"/>
      <c r="U734" s="25"/>
      <c r="V734" s="25"/>
      <c r="W734" s="25"/>
      <c r="X734" s="25"/>
      <c r="Y734" s="25"/>
    </row>
    <row r="735" ht="15.75" customHeight="1">
      <c r="A735" s="25"/>
      <c r="B735" s="25"/>
      <c r="C735" s="25"/>
      <c r="D735" s="465"/>
      <c r="E735" s="25"/>
      <c r="F735" s="25"/>
      <c r="G735" s="25"/>
      <c r="H735" s="25"/>
      <c r="I735" s="25"/>
      <c r="J735" s="25"/>
      <c r="K735" s="25"/>
      <c r="L735" s="25"/>
      <c r="M735" s="25"/>
      <c r="N735" s="25"/>
      <c r="O735" s="25"/>
      <c r="P735" s="25"/>
      <c r="Q735" s="25"/>
      <c r="R735" s="25"/>
      <c r="S735" s="25"/>
      <c r="T735" s="25"/>
      <c r="U735" s="25"/>
      <c r="V735" s="25"/>
      <c r="W735" s="25"/>
      <c r="X735" s="25"/>
      <c r="Y735" s="25"/>
    </row>
    <row r="736" ht="15.75" customHeight="1">
      <c r="A736" s="25"/>
      <c r="B736" s="25"/>
      <c r="C736" s="25"/>
      <c r="D736" s="465"/>
      <c r="E736" s="25"/>
      <c r="F736" s="25"/>
      <c r="G736" s="25"/>
      <c r="H736" s="25"/>
      <c r="I736" s="25"/>
      <c r="J736" s="25"/>
      <c r="K736" s="25"/>
      <c r="L736" s="25"/>
      <c r="M736" s="25"/>
      <c r="N736" s="25"/>
      <c r="O736" s="25"/>
      <c r="P736" s="25"/>
      <c r="Q736" s="25"/>
      <c r="R736" s="25"/>
      <c r="S736" s="25"/>
      <c r="T736" s="25"/>
      <c r="U736" s="25"/>
      <c r="V736" s="25"/>
      <c r="W736" s="25"/>
      <c r="X736" s="25"/>
      <c r="Y736" s="25"/>
    </row>
    <row r="737" ht="15.75" customHeight="1">
      <c r="A737" s="25"/>
      <c r="B737" s="25"/>
      <c r="C737" s="25"/>
      <c r="D737" s="465"/>
      <c r="E737" s="25"/>
      <c r="F737" s="25"/>
      <c r="G737" s="25"/>
      <c r="H737" s="25"/>
      <c r="I737" s="25"/>
      <c r="J737" s="25"/>
      <c r="K737" s="25"/>
      <c r="L737" s="25"/>
      <c r="M737" s="25"/>
      <c r="N737" s="25"/>
      <c r="O737" s="25"/>
      <c r="P737" s="25"/>
      <c r="Q737" s="25"/>
      <c r="R737" s="25"/>
      <c r="S737" s="25"/>
      <c r="T737" s="25"/>
      <c r="U737" s="25"/>
      <c r="V737" s="25"/>
      <c r="W737" s="25"/>
      <c r="X737" s="25"/>
      <c r="Y737" s="25"/>
    </row>
    <row r="738" ht="15.75" customHeight="1">
      <c r="A738" s="25"/>
      <c r="B738" s="25"/>
      <c r="C738" s="25"/>
      <c r="D738" s="465"/>
      <c r="E738" s="25"/>
      <c r="F738" s="25"/>
      <c r="G738" s="25"/>
      <c r="H738" s="25"/>
      <c r="I738" s="25"/>
      <c r="J738" s="25"/>
      <c r="K738" s="25"/>
      <c r="L738" s="25"/>
      <c r="M738" s="25"/>
      <c r="N738" s="25"/>
      <c r="O738" s="25"/>
      <c r="P738" s="25"/>
      <c r="Q738" s="25"/>
      <c r="R738" s="25"/>
      <c r="S738" s="25"/>
      <c r="T738" s="25"/>
      <c r="U738" s="25"/>
      <c r="V738" s="25"/>
      <c r="W738" s="25"/>
      <c r="X738" s="25"/>
      <c r="Y738" s="25"/>
    </row>
    <row r="739" ht="15.75" customHeight="1">
      <c r="A739" s="25"/>
      <c r="B739" s="25"/>
      <c r="C739" s="25"/>
      <c r="D739" s="465"/>
      <c r="E739" s="25"/>
      <c r="F739" s="25"/>
      <c r="G739" s="25"/>
      <c r="H739" s="25"/>
      <c r="I739" s="25"/>
      <c r="J739" s="25"/>
      <c r="K739" s="25"/>
      <c r="L739" s="25"/>
      <c r="M739" s="25"/>
      <c r="N739" s="25"/>
      <c r="O739" s="25"/>
      <c r="P739" s="25"/>
      <c r="Q739" s="25"/>
      <c r="R739" s="25"/>
      <c r="S739" s="25"/>
      <c r="T739" s="25"/>
      <c r="U739" s="25"/>
      <c r="V739" s="25"/>
      <c r="W739" s="25"/>
      <c r="X739" s="25"/>
      <c r="Y739" s="25"/>
    </row>
    <row r="740" ht="15.75" customHeight="1">
      <c r="A740" s="25"/>
      <c r="B740" s="25"/>
      <c r="C740" s="25"/>
      <c r="D740" s="465"/>
      <c r="E740" s="25"/>
      <c r="F740" s="25"/>
      <c r="G740" s="25"/>
      <c r="H740" s="25"/>
      <c r="I740" s="25"/>
      <c r="J740" s="25"/>
      <c r="K740" s="25"/>
      <c r="L740" s="25"/>
      <c r="M740" s="25"/>
      <c r="N740" s="25"/>
      <c r="O740" s="25"/>
      <c r="P740" s="25"/>
      <c r="Q740" s="25"/>
      <c r="R740" s="25"/>
      <c r="S740" s="25"/>
      <c r="T740" s="25"/>
      <c r="U740" s="25"/>
      <c r="V740" s="25"/>
      <c r="W740" s="25"/>
      <c r="X740" s="25"/>
      <c r="Y740" s="25"/>
    </row>
    <row r="741" ht="15.75" customHeight="1">
      <c r="A741" s="25"/>
      <c r="B741" s="25"/>
      <c r="C741" s="25"/>
      <c r="D741" s="465"/>
      <c r="E741" s="25"/>
      <c r="F741" s="25"/>
      <c r="G741" s="25"/>
      <c r="H741" s="25"/>
      <c r="I741" s="25"/>
      <c r="J741" s="25"/>
      <c r="K741" s="25"/>
      <c r="L741" s="25"/>
      <c r="M741" s="25"/>
      <c r="N741" s="25"/>
      <c r="O741" s="25"/>
      <c r="P741" s="25"/>
      <c r="Q741" s="25"/>
      <c r="R741" s="25"/>
      <c r="S741" s="25"/>
      <c r="T741" s="25"/>
      <c r="U741" s="25"/>
      <c r="V741" s="25"/>
      <c r="W741" s="25"/>
      <c r="X741" s="25"/>
      <c r="Y741" s="25"/>
    </row>
    <row r="742" ht="15.75" customHeight="1">
      <c r="A742" s="25"/>
      <c r="B742" s="25"/>
      <c r="C742" s="25"/>
      <c r="D742" s="465"/>
      <c r="E742" s="25"/>
      <c r="F742" s="25"/>
      <c r="G742" s="25"/>
      <c r="H742" s="25"/>
      <c r="I742" s="25"/>
      <c r="J742" s="25"/>
      <c r="K742" s="25"/>
      <c r="L742" s="25"/>
      <c r="M742" s="25"/>
      <c r="N742" s="25"/>
      <c r="O742" s="25"/>
      <c r="P742" s="25"/>
      <c r="Q742" s="25"/>
      <c r="R742" s="25"/>
      <c r="S742" s="25"/>
      <c r="T742" s="25"/>
      <c r="U742" s="25"/>
      <c r="V742" s="25"/>
      <c r="W742" s="25"/>
      <c r="X742" s="25"/>
      <c r="Y742" s="25"/>
    </row>
    <row r="743" ht="15.75" customHeight="1">
      <c r="A743" s="25"/>
      <c r="B743" s="25"/>
      <c r="C743" s="25"/>
      <c r="D743" s="465"/>
      <c r="E743" s="25"/>
      <c r="F743" s="25"/>
      <c r="G743" s="25"/>
      <c r="H743" s="25"/>
      <c r="I743" s="25"/>
      <c r="J743" s="25"/>
      <c r="K743" s="25"/>
      <c r="L743" s="25"/>
      <c r="M743" s="25"/>
      <c r="N743" s="25"/>
      <c r="O743" s="25"/>
      <c r="P743" s="25"/>
      <c r="Q743" s="25"/>
      <c r="R743" s="25"/>
      <c r="S743" s="25"/>
      <c r="T743" s="25"/>
      <c r="U743" s="25"/>
      <c r="V743" s="25"/>
      <c r="W743" s="25"/>
      <c r="X743" s="25"/>
      <c r="Y743" s="25"/>
    </row>
    <row r="744" ht="15.75" customHeight="1">
      <c r="A744" s="25"/>
      <c r="B744" s="25"/>
      <c r="C744" s="25"/>
      <c r="D744" s="465"/>
      <c r="E744" s="25"/>
      <c r="F744" s="25"/>
      <c r="G744" s="25"/>
      <c r="H744" s="25"/>
      <c r="I744" s="25"/>
      <c r="J744" s="25"/>
      <c r="K744" s="25"/>
      <c r="L744" s="25"/>
      <c r="M744" s="25"/>
      <c r="N744" s="25"/>
      <c r="O744" s="25"/>
      <c r="P744" s="25"/>
      <c r="Q744" s="25"/>
      <c r="R744" s="25"/>
      <c r="S744" s="25"/>
      <c r="T744" s="25"/>
      <c r="U744" s="25"/>
      <c r="V744" s="25"/>
      <c r="W744" s="25"/>
      <c r="X744" s="25"/>
      <c r="Y744" s="25"/>
    </row>
    <row r="745" ht="15.75" customHeight="1">
      <c r="A745" s="25"/>
      <c r="B745" s="25"/>
      <c r="C745" s="25"/>
      <c r="D745" s="465"/>
      <c r="E745" s="25"/>
      <c r="F745" s="25"/>
      <c r="G745" s="25"/>
      <c r="H745" s="25"/>
      <c r="I745" s="25"/>
      <c r="J745" s="25"/>
      <c r="K745" s="25"/>
      <c r="L745" s="25"/>
      <c r="M745" s="25"/>
      <c r="N745" s="25"/>
      <c r="O745" s="25"/>
      <c r="P745" s="25"/>
      <c r="Q745" s="25"/>
      <c r="R745" s="25"/>
      <c r="S745" s="25"/>
      <c r="T745" s="25"/>
      <c r="U745" s="25"/>
      <c r="V745" s="25"/>
      <c r="W745" s="25"/>
      <c r="X745" s="25"/>
      <c r="Y745" s="25"/>
    </row>
    <row r="746" ht="15.75" customHeight="1">
      <c r="A746" s="25"/>
      <c r="B746" s="25"/>
      <c r="C746" s="25"/>
      <c r="D746" s="465"/>
      <c r="E746" s="25"/>
      <c r="F746" s="25"/>
      <c r="G746" s="25"/>
      <c r="H746" s="25"/>
      <c r="I746" s="25"/>
      <c r="J746" s="25"/>
      <c r="K746" s="25"/>
      <c r="L746" s="25"/>
      <c r="M746" s="25"/>
      <c r="N746" s="25"/>
      <c r="O746" s="25"/>
      <c r="P746" s="25"/>
      <c r="Q746" s="25"/>
      <c r="R746" s="25"/>
      <c r="S746" s="25"/>
      <c r="T746" s="25"/>
      <c r="U746" s="25"/>
      <c r="V746" s="25"/>
      <c r="W746" s="25"/>
      <c r="X746" s="25"/>
      <c r="Y746" s="25"/>
    </row>
    <row r="747" ht="15.75" customHeight="1">
      <c r="A747" s="25"/>
      <c r="B747" s="25"/>
      <c r="C747" s="25"/>
      <c r="D747" s="465"/>
      <c r="E747" s="25"/>
      <c r="F747" s="25"/>
      <c r="G747" s="25"/>
      <c r="H747" s="25"/>
      <c r="I747" s="25"/>
      <c r="J747" s="25"/>
      <c r="K747" s="25"/>
      <c r="L747" s="25"/>
      <c r="M747" s="25"/>
      <c r="N747" s="25"/>
      <c r="O747" s="25"/>
      <c r="P747" s="25"/>
      <c r="Q747" s="25"/>
      <c r="R747" s="25"/>
      <c r="S747" s="25"/>
      <c r="T747" s="25"/>
      <c r="U747" s="25"/>
      <c r="V747" s="25"/>
      <c r="W747" s="25"/>
      <c r="X747" s="25"/>
      <c r="Y747" s="25"/>
    </row>
    <row r="748" ht="15.75" customHeight="1">
      <c r="A748" s="25"/>
      <c r="B748" s="25"/>
      <c r="C748" s="25"/>
      <c r="D748" s="465"/>
      <c r="E748" s="25"/>
      <c r="F748" s="25"/>
      <c r="G748" s="25"/>
      <c r="H748" s="25"/>
      <c r="I748" s="25"/>
      <c r="J748" s="25"/>
      <c r="K748" s="25"/>
      <c r="L748" s="25"/>
      <c r="M748" s="25"/>
      <c r="N748" s="25"/>
      <c r="O748" s="25"/>
      <c r="P748" s="25"/>
      <c r="Q748" s="25"/>
      <c r="R748" s="25"/>
      <c r="S748" s="25"/>
      <c r="T748" s="25"/>
      <c r="U748" s="25"/>
      <c r="V748" s="25"/>
      <c r="W748" s="25"/>
      <c r="X748" s="25"/>
      <c r="Y748" s="25"/>
    </row>
    <row r="749" ht="15.75" customHeight="1">
      <c r="A749" s="25"/>
      <c r="B749" s="25"/>
      <c r="C749" s="25"/>
      <c r="D749" s="465"/>
      <c r="E749" s="25"/>
      <c r="F749" s="25"/>
      <c r="G749" s="25"/>
      <c r="H749" s="25"/>
      <c r="I749" s="25"/>
      <c r="J749" s="25"/>
      <c r="K749" s="25"/>
      <c r="L749" s="25"/>
      <c r="M749" s="25"/>
      <c r="N749" s="25"/>
      <c r="O749" s="25"/>
      <c r="P749" s="25"/>
      <c r="Q749" s="25"/>
      <c r="R749" s="25"/>
      <c r="S749" s="25"/>
      <c r="T749" s="25"/>
      <c r="U749" s="25"/>
      <c r="V749" s="25"/>
      <c r="W749" s="25"/>
      <c r="X749" s="25"/>
      <c r="Y749" s="25"/>
    </row>
    <row r="750" ht="15.75" customHeight="1">
      <c r="A750" s="25"/>
      <c r="B750" s="25"/>
      <c r="C750" s="25"/>
      <c r="D750" s="465"/>
      <c r="E750" s="25"/>
      <c r="F750" s="25"/>
      <c r="G750" s="25"/>
      <c r="H750" s="25"/>
      <c r="I750" s="25"/>
      <c r="J750" s="25"/>
      <c r="K750" s="25"/>
      <c r="L750" s="25"/>
      <c r="M750" s="25"/>
      <c r="N750" s="25"/>
      <c r="O750" s="25"/>
      <c r="P750" s="25"/>
      <c r="Q750" s="25"/>
      <c r="R750" s="25"/>
      <c r="S750" s="25"/>
      <c r="T750" s="25"/>
      <c r="U750" s="25"/>
      <c r="V750" s="25"/>
      <c r="W750" s="25"/>
      <c r="X750" s="25"/>
      <c r="Y750" s="25"/>
    </row>
    <row r="751" ht="15.75" customHeight="1">
      <c r="A751" s="25"/>
      <c r="B751" s="25"/>
      <c r="C751" s="25"/>
      <c r="D751" s="465"/>
      <c r="E751" s="25"/>
      <c r="F751" s="25"/>
      <c r="G751" s="25"/>
      <c r="H751" s="25"/>
      <c r="I751" s="25"/>
      <c r="J751" s="25"/>
      <c r="K751" s="25"/>
      <c r="L751" s="25"/>
      <c r="M751" s="25"/>
      <c r="N751" s="25"/>
      <c r="O751" s="25"/>
      <c r="P751" s="25"/>
      <c r="Q751" s="25"/>
      <c r="R751" s="25"/>
      <c r="S751" s="25"/>
      <c r="T751" s="25"/>
      <c r="U751" s="25"/>
      <c r="V751" s="25"/>
      <c r="W751" s="25"/>
      <c r="X751" s="25"/>
      <c r="Y751" s="25"/>
    </row>
    <row r="752" ht="15.75" customHeight="1">
      <c r="A752" s="25"/>
      <c r="B752" s="25"/>
      <c r="C752" s="25"/>
      <c r="D752" s="465"/>
      <c r="E752" s="25"/>
      <c r="F752" s="25"/>
      <c r="G752" s="25"/>
      <c r="H752" s="25"/>
      <c r="I752" s="25"/>
      <c r="J752" s="25"/>
      <c r="K752" s="25"/>
      <c r="L752" s="25"/>
      <c r="M752" s="25"/>
      <c r="N752" s="25"/>
      <c r="O752" s="25"/>
      <c r="P752" s="25"/>
      <c r="Q752" s="25"/>
      <c r="R752" s="25"/>
      <c r="S752" s="25"/>
      <c r="T752" s="25"/>
      <c r="U752" s="25"/>
      <c r="V752" s="25"/>
      <c r="W752" s="25"/>
      <c r="X752" s="25"/>
      <c r="Y752" s="25"/>
    </row>
    <row r="753" ht="15.75" customHeight="1">
      <c r="A753" s="25"/>
      <c r="B753" s="25"/>
      <c r="C753" s="25"/>
      <c r="D753" s="465"/>
      <c r="E753" s="25"/>
      <c r="F753" s="25"/>
      <c r="G753" s="25"/>
      <c r="H753" s="25"/>
      <c r="I753" s="25"/>
      <c r="J753" s="25"/>
      <c r="K753" s="25"/>
      <c r="L753" s="25"/>
      <c r="M753" s="25"/>
      <c r="N753" s="25"/>
      <c r="O753" s="25"/>
      <c r="P753" s="25"/>
      <c r="Q753" s="25"/>
      <c r="R753" s="25"/>
      <c r="S753" s="25"/>
      <c r="T753" s="25"/>
      <c r="U753" s="25"/>
      <c r="V753" s="25"/>
      <c r="W753" s="25"/>
      <c r="X753" s="25"/>
      <c r="Y753" s="25"/>
    </row>
    <row r="754" ht="15.75" customHeight="1">
      <c r="A754" s="25"/>
      <c r="B754" s="25"/>
      <c r="C754" s="25"/>
      <c r="D754" s="465"/>
      <c r="E754" s="25"/>
      <c r="F754" s="25"/>
      <c r="G754" s="25"/>
      <c r="H754" s="25"/>
      <c r="I754" s="25"/>
      <c r="J754" s="25"/>
      <c r="K754" s="25"/>
      <c r="L754" s="25"/>
      <c r="M754" s="25"/>
      <c r="N754" s="25"/>
      <c r="O754" s="25"/>
      <c r="P754" s="25"/>
      <c r="Q754" s="25"/>
      <c r="R754" s="25"/>
      <c r="S754" s="25"/>
      <c r="T754" s="25"/>
      <c r="U754" s="25"/>
      <c r="V754" s="25"/>
      <c r="W754" s="25"/>
      <c r="X754" s="25"/>
      <c r="Y754" s="25"/>
    </row>
    <row r="755" ht="15.75" customHeight="1">
      <c r="A755" s="25"/>
      <c r="B755" s="25"/>
      <c r="C755" s="25"/>
      <c r="D755" s="465"/>
      <c r="E755" s="25"/>
      <c r="F755" s="25"/>
      <c r="G755" s="25"/>
      <c r="H755" s="25"/>
      <c r="I755" s="25"/>
      <c r="J755" s="25"/>
      <c r="K755" s="25"/>
      <c r="L755" s="25"/>
      <c r="M755" s="25"/>
      <c r="N755" s="25"/>
      <c r="O755" s="25"/>
      <c r="P755" s="25"/>
      <c r="Q755" s="25"/>
      <c r="R755" s="25"/>
      <c r="S755" s="25"/>
      <c r="T755" s="25"/>
      <c r="U755" s="25"/>
      <c r="V755" s="25"/>
      <c r="W755" s="25"/>
      <c r="X755" s="25"/>
      <c r="Y755" s="25"/>
    </row>
    <row r="756" ht="15.75" customHeight="1">
      <c r="A756" s="25"/>
      <c r="B756" s="25"/>
      <c r="C756" s="25"/>
      <c r="D756" s="465"/>
      <c r="E756" s="25"/>
      <c r="F756" s="25"/>
      <c r="G756" s="25"/>
      <c r="H756" s="25"/>
      <c r="I756" s="25"/>
      <c r="J756" s="25"/>
      <c r="K756" s="25"/>
      <c r="L756" s="25"/>
      <c r="M756" s="25"/>
      <c r="N756" s="25"/>
      <c r="O756" s="25"/>
      <c r="P756" s="25"/>
      <c r="Q756" s="25"/>
      <c r="R756" s="25"/>
      <c r="S756" s="25"/>
      <c r="T756" s="25"/>
      <c r="U756" s="25"/>
      <c r="V756" s="25"/>
      <c r="W756" s="25"/>
      <c r="X756" s="25"/>
      <c r="Y756" s="25"/>
    </row>
    <row r="757" ht="15.75" customHeight="1">
      <c r="A757" s="25"/>
      <c r="B757" s="25"/>
      <c r="C757" s="25"/>
      <c r="D757" s="465"/>
      <c r="E757" s="25"/>
      <c r="F757" s="25"/>
      <c r="G757" s="25"/>
      <c r="H757" s="25"/>
      <c r="I757" s="25"/>
      <c r="J757" s="25"/>
      <c r="K757" s="25"/>
      <c r="L757" s="25"/>
      <c r="M757" s="25"/>
      <c r="N757" s="25"/>
      <c r="O757" s="25"/>
      <c r="P757" s="25"/>
      <c r="Q757" s="25"/>
      <c r="R757" s="25"/>
      <c r="S757" s="25"/>
      <c r="T757" s="25"/>
      <c r="U757" s="25"/>
      <c r="V757" s="25"/>
      <c r="W757" s="25"/>
      <c r="X757" s="25"/>
      <c r="Y757" s="25"/>
    </row>
    <row r="758" ht="15.75" customHeight="1">
      <c r="A758" s="25"/>
      <c r="B758" s="25"/>
      <c r="C758" s="25"/>
      <c r="D758" s="465"/>
      <c r="E758" s="25"/>
      <c r="F758" s="25"/>
      <c r="G758" s="25"/>
      <c r="H758" s="25"/>
      <c r="I758" s="25"/>
      <c r="J758" s="25"/>
      <c r="K758" s="25"/>
      <c r="L758" s="25"/>
      <c r="M758" s="25"/>
      <c r="N758" s="25"/>
      <c r="O758" s="25"/>
      <c r="P758" s="25"/>
      <c r="Q758" s="25"/>
      <c r="R758" s="25"/>
      <c r="S758" s="25"/>
      <c r="T758" s="25"/>
      <c r="U758" s="25"/>
      <c r="V758" s="25"/>
      <c r="W758" s="25"/>
      <c r="X758" s="25"/>
      <c r="Y758" s="25"/>
    </row>
    <row r="759" ht="15.75" customHeight="1">
      <c r="A759" s="25"/>
      <c r="B759" s="25"/>
      <c r="C759" s="25"/>
      <c r="D759" s="465"/>
      <c r="E759" s="25"/>
      <c r="F759" s="25"/>
      <c r="G759" s="25"/>
      <c r="H759" s="25"/>
      <c r="I759" s="25"/>
      <c r="J759" s="25"/>
      <c r="K759" s="25"/>
      <c r="L759" s="25"/>
      <c r="M759" s="25"/>
      <c r="N759" s="25"/>
      <c r="O759" s="25"/>
      <c r="P759" s="25"/>
      <c r="Q759" s="25"/>
      <c r="R759" s="25"/>
      <c r="S759" s="25"/>
      <c r="T759" s="25"/>
      <c r="U759" s="25"/>
      <c r="V759" s="25"/>
      <c r="W759" s="25"/>
      <c r="X759" s="25"/>
      <c r="Y759" s="25"/>
    </row>
    <row r="760" ht="15.75" customHeight="1">
      <c r="A760" s="25"/>
      <c r="B760" s="25"/>
      <c r="C760" s="25"/>
      <c r="D760" s="465"/>
      <c r="E760" s="25"/>
      <c r="F760" s="25"/>
      <c r="G760" s="25"/>
      <c r="H760" s="25"/>
      <c r="I760" s="25"/>
      <c r="J760" s="25"/>
      <c r="K760" s="25"/>
      <c r="L760" s="25"/>
      <c r="M760" s="25"/>
      <c r="N760" s="25"/>
      <c r="O760" s="25"/>
      <c r="P760" s="25"/>
      <c r="Q760" s="25"/>
      <c r="R760" s="25"/>
      <c r="S760" s="25"/>
      <c r="T760" s="25"/>
      <c r="U760" s="25"/>
      <c r="V760" s="25"/>
      <c r="W760" s="25"/>
      <c r="X760" s="25"/>
      <c r="Y760" s="25"/>
    </row>
    <row r="761" ht="15.75" customHeight="1">
      <c r="A761" s="25"/>
      <c r="B761" s="25"/>
      <c r="C761" s="25"/>
      <c r="D761" s="465"/>
      <c r="E761" s="25"/>
      <c r="F761" s="25"/>
      <c r="G761" s="25"/>
      <c r="H761" s="25"/>
      <c r="I761" s="25"/>
      <c r="J761" s="25"/>
      <c r="K761" s="25"/>
      <c r="L761" s="25"/>
      <c r="M761" s="25"/>
      <c r="N761" s="25"/>
      <c r="O761" s="25"/>
      <c r="P761" s="25"/>
      <c r="Q761" s="25"/>
      <c r="R761" s="25"/>
      <c r="S761" s="25"/>
      <c r="T761" s="25"/>
      <c r="U761" s="25"/>
      <c r="V761" s="25"/>
      <c r="W761" s="25"/>
      <c r="X761" s="25"/>
      <c r="Y761" s="25"/>
    </row>
    <row r="762" ht="15.75" customHeight="1">
      <c r="A762" s="25"/>
      <c r="B762" s="25"/>
      <c r="C762" s="25"/>
      <c r="D762" s="465"/>
      <c r="E762" s="25"/>
      <c r="F762" s="25"/>
      <c r="G762" s="25"/>
      <c r="H762" s="25"/>
      <c r="I762" s="25"/>
      <c r="J762" s="25"/>
      <c r="K762" s="25"/>
      <c r="L762" s="25"/>
      <c r="M762" s="25"/>
      <c r="N762" s="25"/>
      <c r="O762" s="25"/>
      <c r="P762" s="25"/>
      <c r="Q762" s="25"/>
      <c r="R762" s="25"/>
      <c r="S762" s="25"/>
      <c r="T762" s="25"/>
      <c r="U762" s="25"/>
      <c r="V762" s="25"/>
      <c r="W762" s="25"/>
      <c r="X762" s="25"/>
      <c r="Y762" s="25"/>
    </row>
    <row r="763" ht="15.75" customHeight="1">
      <c r="A763" s="25"/>
      <c r="B763" s="25"/>
      <c r="C763" s="25"/>
      <c r="D763" s="465"/>
      <c r="E763" s="25"/>
      <c r="F763" s="25"/>
      <c r="G763" s="25"/>
      <c r="H763" s="25"/>
      <c r="I763" s="25"/>
      <c r="J763" s="25"/>
      <c r="K763" s="25"/>
      <c r="L763" s="25"/>
      <c r="M763" s="25"/>
      <c r="N763" s="25"/>
      <c r="O763" s="25"/>
      <c r="P763" s="25"/>
      <c r="Q763" s="25"/>
      <c r="R763" s="25"/>
      <c r="S763" s="25"/>
      <c r="T763" s="25"/>
      <c r="U763" s="25"/>
      <c r="V763" s="25"/>
      <c r="W763" s="25"/>
      <c r="X763" s="25"/>
      <c r="Y763" s="25"/>
    </row>
    <row r="764" ht="15.75" customHeight="1">
      <c r="A764" s="25"/>
      <c r="B764" s="25"/>
      <c r="C764" s="25"/>
      <c r="D764" s="465"/>
      <c r="E764" s="25"/>
      <c r="F764" s="25"/>
      <c r="G764" s="25"/>
      <c r="H764" s="25"/>
      <c r="I764" s="25"/>
      <c r="J764" s="25"/>
      <c r="K764" s="25"/>
      <c r="L764" s="25"/>
      <c r="M764" s="25"/>
      <c r="N764" s="25"/>
      <c r="O764" s="25"/>
      <c r="P764" s="25"/>
      <c r="Q764" s="25"/>
      <c r="R764" s="25"/>
      <c r="S764" s="25"/>
      <c r="T764" s="25"/>
      <c r="U764" s="25"/>
      <c r="V764" s="25"/>
      <c r="W764" s="25"/>
      <c r="X764" s="25"/>
      <c r="Y764" s="25"/>
    </row>
    <row r="765" ht="15.75" customHeight="1">
      <c r="A765" s="25"/>
      <c r="B765" s="25"/>
      <c r="C765" s="25"/>
      <c r="D765" s="465"/>
      <c r="E765" s="25"/>
      <c r="F765" s="25"/>
      <c r="G765" s="25"/>
      <c r="H765" s="25"/>
      <c r="I765" s="25"/>
      <c r="J765" s="25"/>
      <c r="K765" s="25"/>
      <c r="L765" s="25"/>
      <c r="M765" s="25"/>
      <c r="N765" s="25"/>
      <c r="O765" s="25"/>
      <c r="P765" s="25"/>
      <c r="Q765" s="25"/>
      <c r="R765" s="25"/>
      <c r="S765" s="25"/>
      <c r="T765" s="25"/>
      <c r="U765" s="25"/>
      <c r="V765" s="25"/>
      <c r="W765" s="25"/>
      <c r="X765" s="25"/>
      <c r="Y765" s="25"/>
    </row>
    <row r="766" ht="15.75" customHeight="1">
      <c r="A766" s="25"/>
      <c r="B766" s="25"/>
      <c r="C766" s="25"/>
      <c r="D766" s="465"/>
      <c r="E766" s="25"/>
      <c r="F766" s="25"/>
      <c r="G766" s="25"/>
      <c r="H766" s="25"/>
      <c r="I766" s="25"/>
      <c r="J766" s="25"/>
      <c r="K766" s="25"/>
      <c r="L766" s="25"/>
      <c r="M766" s="25"/>
      <c r="N766" s="25"/>
      <c r="O766" s="25"/>
      <c r="P766" s="25"/>
      <c r="Q766" s="25"/>
      <c r="R766" s="25"/>
      <c r="S766" s="25"/>
      <c r="T766" s="25"/>
      <c r="U766" s="25"/>
      <c r="V766" s="25"/>
      <c r="W766" s="25"/>
      <c r="X766" s="25"/>
      <c r="Y766" s="25"/>
    </row>
    <row r="767" ht="15.75" customHeight="1">
      <c r="A767" s="25"/>
      <c r="B767" s="25"/>
      <c r="C767" s="25"/>
      <c r="D767" s="465"/>
      <c r="E767" s="25"/>
      <c r="F767" s="25"/>
      <c r="G767" s="25"/>
      <c r="H767" s="25"/>
      <c r="I767" s="25"/>
      <c r="J767" s="25"/>
      <c r="K767" s="25"/>
      <c r="L767" s="25"/>
      <c r="M767" s="25"/>
      <c r="N767" s="25"/>
      <c r="O767" s="25"/>
      <c r="P767" s="25"/>
      <c r="Q767" s="25"/>
      <c r="R767" s="25"/>
      <c r="S767" s="25"/>
      <c r="T767" s="25"/>
      <c r="U767" s="25"/>
      <c r="V767" s="25"/>
      <c r="W767" s="25"/>
      <c r="X767" s="25"/>
      <c r="Y767" s="25"/>
    </row>
    <row r="768" ht="15.75" customHeight="1">
      <c r="A768" s="25"/>
      <c r="B768" s="25"/>
      <c r="C768" s="25"/>
      <c r="D768" s="465"/>
      <c r="E768" s="25"/>
      <c r="F768" s="25"/>
      <c r="G768" s="25"/>
      <c r="H768" s="25"/>
      <c r="I768" s="25"/>
      <c r="J768" s="25"/>
      <c r="K768" s="25"/>
      <c r="L768" s="25"/>
      <c r="M768" s="25"/>
      <c r="N768" s="25"/>
      <c r="O768" s="25"/>
      <c r="P768" s="25"/>
      <c r="Q768" s="25"/>
      <c r="R768" s="25"/>
      <c r="S768" s="25"/>
      <c r="T768" s="25"/>
      <c r="U768" s="25"/>
      <c r="V768" s="25"/>
      <c r="W768" s="25"/>
      <c r="X768" s="25"/>
      <c r="Y768" s="25"/>
    </row>
    <row r="769" ht="15.75" customHeight="1">
      <c r="A769" s="25"/>
      <c r="B769" s="25"/>
      <c r="C769" s="25"/>
      <c r="D769" s="465"/>
      <c r="E769" s="25"/>
      <c r="F769" s="25"/>
      <c r="G769" s="25"/>
      <c r="H769" s="25"/>
      <c r="I769" s="25"/>
      <c r="J769" s="25"/>
      <c r="K769" s="25"/>
      <c r="L769" s="25"/>
      <c r="M769" s="25"/>
      <c r="N769" s="25"/>
      <c r="O769" s="25"/>
      <c r="P769" s="25"/>
      <c r="Q769" s="25"/>
      <c r="R769" s="25"/>
      <c r="S769" s="25"/>
      <c r="T769" s="25"/>
      <c r="U769" s="25"/>
      <c r="V769" s="25"/>
      <c r="W769" s="25"/>
      <c r="X769" s="25"/>
      <c r="Y769" s="25"/>
    </row>
    <row r="770" ht="15.75" customHeight="1">
      <c r="A770" s="25"/>
      <c r="B770" s="25"/>
      <c r="C770" s="25"/>
      <c r="D770" s="465"/>
      <c r="E770" s="25"/>
      <c r="F770" s="25"/>
      <c r="G770" s="25"/>
      <c r="H770" s="25"/>
      <c r="I770" s="25"/>
      <c r="J770" s="25"/>
      <c r="K770" s="25"/>
      <c r="L770" s="25"/>
      <c r="M770" s="25"/>
      <c r="N770" s="25"/>
      <c r="O770" s="25"/>
      <c r="P770" s="25"/>
      <c r="Q770" s="25"/>
      <c r="R770" s="25"/>
      <c r="S770" s="25"/>
      <c r="T770" s="25"/>
      <c r="U770" s="25"/>
      <c r="V770" s="25"/>
      <c r="W770" s="25"/>
      <c r="X770" s="25"/>
      <c r="Y770" s="25"/>
    </row>
    <row r="771" ht="15.75" customHeight="1">
      <c r="A771" s="25"/>
      <c r="B771" s="25"/>
      <c r="C771" s="25"/>
      <c r="D771" s="465"/>
      <c r="E771" s="25"/>
      <c r="F771" s="25"/>
      <c r="G771" s="25"/>
      <c r="H771" s="25"/>
      <c r="I771" s="25"/>
      <c r="J771" s="25"/>
      <c r="K771" s="25"/>
      <c r="L771" s="25"/>
      <c r="M771" s="25"/>
      <c r="N771" s="25"/>
      <c r="O771" s="25"/>
      <c r="P771" s="25"/>
      <c r="Q771" s="25"/>
      <c r="R771" s="25"/>
      <c r="S771" s="25"/>
      <c r="T771" s="25"/>
      <c r="U771" s="25"/>
      <c r="V771" s="25"/>
      <c r="W771" s="25"/>
      <c r="X771" s="25"/>
      <c r="Y771" s="25"/>
    </row>
    <row r="772" ht="15.75" customHeight="1">
      <c r="A772" s="25"/>
      <c r="B772" s="25"/>
      <c r="C772" s="25"/>
      <c r="D772" s="465"/>
      <c r="E772" s="25"/>
      <c r="F772" s="25"/>
      <c r="G772" s="25"/>
      <c r="H772" s="25"/>
      <c r="I772" s="25"/>
      <c r="J772" s="25"/>
      <c r="K772" s="25"/>
      <c r="L772" s="25"/>
      <c r="M772" s="25"/>
      <c r="N772" s="25"/>
      <c r="O772" s="25"/>
      <c r="P772" s="25"/>
      <c r="Q772" s="25"/>
      <c r="R772" s="25"/>
      <c r="S772" s="25"/>
      <c r="T772" s="25"/>
      <c r="U772" s="25"/>
      <c r="V772" s="25"/>
      <c r="W772" s="25"/>
      <c r="X772" s="25"/>
      <c r="Y772" s="25"/>
    </row>
    <row r="773" ht="15.75" customHeight="1">
      <c r="A773" s="25"/>
      <c r="B773" s="25"/>
      <c r="C773" s="25"/>
      <c r="D773" s="465"/>
      <c r="E773" s="25"/>
      <c r="F773" s="25"/>
      <c r="G773" s="25"/>
      <c r="H773" s="25"/>
      <c r="I773" s="25"/>
      <c r="J773" s="25"/>
      <c r="K773" s="25"/>
      <c r="L773" s="25"/>
      <c r="M773" s="25"/>
      <c r="N773" s="25"/>
      <c r="O773" s="25"/>
      <c r="P773" s="25"/>
      <c r="Q773" s="25"/>
      <c r="R773" s="25"/>
      <c r="S773" s="25"/>
      <c r="T773" s="25"/>
      <c r="U773" s="25"/>
      <c r="V773" s="25"/>
      <c r="W773" s="25"/>
      <c r="X773" s="25"/>
      <c r="Y773" s="25"/>
    </row>
    <row r="774" ht="15.75" customHeight="1">
      <c r="A774" s="25"/>
      <c r="B774" s="25"/>
      <c r="C774" s="25"/>
      <c r="D774" s="465"/>
      <c r="E774" s="25"/>
      <c r="F774" s="25"/>
      <c r="G774" s="25"/>
      <c r="H774" s="25"/>
      <c r="I774" s="25"/>
      <c r="J774" s="25"/>
      <c r="K774" s="25"/>
      <c r="L774" s="25"/>
      <c r="M774" s="25"/>
      <c r="N774" s="25"/>
      <c r="O774" s="25"/>
      <c r="P774" s="25"/>
      <c r="Q774" s="25"/>
      <c r="R774" s="25"/>
      <c r="S774" s="25"/>
      <c r="T774" s="25"/>
      <c r="U774" s="25"/>
      <c r="V774" s="25"/>
      <c r="W774" s="25"/>
      <c r="X774" s="25"/>
      <c r="Y774" s="25"/>
    </row>
    <row r="775" ht="15.75" customHeight="1">
      <c r="A775" s="25"/>
      <c r="B775" s="25"/>
      <c r="C775" s="25"/>
      <c r="D775" s="465"/>
      <c r="E775" s="25"/>
      <c r="F775" s="25"/>
      <c r="G775" s="25"/>
      <c r="H775" s="25"/>
      <c r="I775" s="25"/>
      <c r="J775" s="25"/>
      <c r="K775" s="25"/>
      <c r="L775" s="25"/>
      <c r="M775" s="25"/>
      <c r="N775" s="25"/>
      <c r="O775" s="25"/>
      <c r="P775" s="25"/>
      <c r="Q775" s="25"/>
      <c r="R775" s="25"/>
      <c r="S775" s="25"/>
      <c r="T775" s="25"/>
      <c r="U775" s="25"/>
      <c r="V775" s="25"/>
      <c r="W775" s="25"/>
      <c r="X775" s="25"/>
      <c r="Y775" s="25"/>
    </row>
    <row r="776" ht="15.75" customHeight="1">
      <c r="A776" s="25"/>
      <c r="B776" s="25"/>
      <c r="C776" s="25"/>
      <c r="D776" s="465"/>
      <c r="E776" s="25"/>
      <c r="F776" s="25"/>
      <c r="G776" s="25"/>
      <c r="H776" s="25"/>
      <c r="I776" s="25"/>
      <c r="J776" s="25"/>
      <c r="K776" s="25"/>
      <c r="L776" s="25"/>
      <c r="M776" s="25"/>
      <c r="N776" s="25"/>
      <c r="O776" s="25"/>
      <c r="P776" s="25"/>
      <c r="Q776" s="25"/>
      <c r="R776" s="25"/>
      <c r="S776" s="25"/>
      <c r="T776" s="25"/>
      <c r="U776" s="25"/>
      <c r="V776" s="25"/>
      <c r="W776" s="25"/>
      <c r="X776" s="25"/>
      <c r="Y776" s="25"/>
    </row>
    <row r="777" ht="15.75" customHeight="1">
      <c r="A777" s="25"/>
      <c r="B777" s="25"/>
      <c r="C777" s="25"/>
      <c r="D777" s="465"/>
      <c r="E777" s="25"/>
      <c r="F777" s="25"/>
      <c r="G777" s="25"/>
      <c r="H777" s="25"/>
      <c r="I777" s="25"/>
      <c r="J777" s="25"/>
      <c r="K777" s="25"/>
      <c r="L777" s="25"/>
      <c r="M777" s="25"/>
      <c r="N777" s="25"/>
      <c r="O777" s="25"/>
      <c r="P777" s="25"/>
      <c r="Q777" s="25"/>
      <c r="R777" s="25"/>
      <c r="S777" s="25"/>
      <c r="T777" s="25"/>
      <c r="U777" s="25"/>
      <c r="V777" s="25"/>
      <c r="W777" s="25"/>
      <c r="X777" s="25"/>
      <c r="Y777" s="25"/>
    </row>
    <row r="778" ht="15.75" customHeight="1">
      <c r="A778" s="25"/>
      <c r="B778" s="25"/>
      <c r="C778" s="25"/>
      <c r="D778" s="465"/>
      <c r="E778" s="25"/>
      <c r="F778" s="25"/>
      <c r="G778" s="25"/>
      <c r="H778" s="25"/>
      <c r="I778" s="25"/>
      <c r="J778" s="25"/>
      <c r="K778" s="25"/>
      <c r="L778" s="25"/>
      <c r="M778" s="25"/>
      <c r="N778" s="25"/>
      <c r="O778" s="25"/>
      <c r="P778" s="25"/>
      <c r="Q778" s="25"/>
      <c r="R778" s="25"/>
      <c r="S778" s="25"/>
      <c r="T778" s="25"/>
      <c r="U778" s="25"/>
      <c r="V778" s="25"/>
      <c r="W778" s="25"/>
      <c r="X778" s="25"/>
      <c r="Y778" s="25"/>
    </row>
    <row r="779" ht="15.75" customHeight="1">
      <c r="A779" s="25"/>
      <c r="B779" s="25"/>
      <c r="C779" s="25"/>
      <c r="D779" s="465"/>
      <c r="E779" s="25"/>
      <c r="F779" s="25"/>
      <c r="G779" s="25"/>
      <c r="H779" s="25"/>
      <c r="I779" s="25"/>
      <c r="J779" s="25"/>
      <c r="K779" s="25"/>
      <c r="L779" s="25"/>
      <c r="M779" s="25"/>
      <c r="N779" s="25"/>
      <c r="O779" s="25"/>
      <c r="P779" s="25"/>
      <c r="Q779" s="25"/>
      <c r="R779" s="25"/>
      <c r="S779" s="25"/>
      <c r="T779" s="25"/>
      <c r="U779" s="25"/>
      <c r="V779" s="25"/>
      <c r="W779" s="25"/>
      <c r="X779" s="25"/>
      <c r="Y779" s="25"/>
    </row>
    <row r="780" ht="15.75" customHeight="1">
      <c r="A780" s="25"/>
      <c r="B780" s="25"/>
      <c r="C780" s="25"/>
      <c r="D780" s="465"/>
      <c r="E780" s="25"/>
      <c r="F780" s="25"/>
      <c r="G780" s="25"/>
      <c r="H780" s="25"/>
      <c r="I780" s="25"/>
      <c r="J780" s="25"/>
      <c r="K780" s="25"/>
      <c r="L780" s="25"/>
      <c r="M780" s="25"/>
      <c r="N780" s="25"/>
      <c r="O780" s="25"/>
      <c r="P780" s="25"/>
      <c r="Q780" s="25"/>
      <c r="R780" s="25"/>
      <c r="S780" s="25"/>
      <c r="T780" s="25"/>
      <c r="U780" s="25"/>
      <c r="V780" s="25"/>
      <c r="W780" s="25"/>
      <c r="X780" s="25"/>
      <c r="Y780" s="25"/>
    </row>
    <row r="781" ht="15.75" customHeight="1">
      <c r="A781" s="25"/>
      <c r="B781" s="25"/>
      <c r="C781" s="25"/>
      <c r="D781" s="465"/>
      <c r="E781" s="25"/>
      <c r="F781" s="25"/>
      <c r="G781" s="25"/>
      <c r="H781" s="25"/>
      <c r="I781" s="25"/>
      <c r="J781" s="25"/>
      <c r="K781" s="25"/>
      <c r="L781" s="25"/>
      <c r="M781" s="25"/>
      <c r="N781" s="25"/>
      <c r="O781" s="25"/>
      <c r="P781" s="25"/>
      <c r="Q781" s="25"/>
      <c r="R781" s="25"/>
      <c r="S781" s="25"/>
      <c r="T781" s="25"/>
      <c r="U781" s="25"/>
      <c r="V781" s="25"/>
      <c r="W781" s="25"/>
      <c r="X781" s="25"/>
      <c r="Y781" s="25"/>
    </row>
    <row r="782" ht="15.75" customHeight="1">
      <c r="A782" s="25"/>
      <c r="B782" s="25"/>
      <c r="C782" s="25"/>
      <c r="D782" s="465"/>
      <c r="E782" s="25"/>
      <c r="F782" s="25"/>
      <c r="G782" s="25"/>
      <c r="H782" s="25"/>
      <c r="I782" s="25"/>
      <c r="J782" s="25"/>
      <c r="K782" s="25"/>
      <c r="L782" s="25"/>
      <c r="M782" s="25"/>
      <c r="N782" s="25"/>
      <c r="O782" s="25"/>
      <c r="P782" s="25"/>
      <c r="Q782" s="25"/>
      <c r="R782" s="25"/>
      <c r="S782" s="25"/>
      <c r="T782" s="25"/>
      <c r="U782" s="25"/>
      <c r="V782" s="25"/>
      <c r="W782" s="25"/>
      <c r="X782" s="25"/>
      <c r="Y782" s="25"/>
    </row>
    <row r="783" ht="15.75" customHeight="1">
      <c r="A783" s="25"/>
      <c r="B783" s="25"/>
      <c r="C783" s="25"/>
      <c r="D783" s="465"/>
      <c r="E783" s="25"/>
      <c r="F783" s="25"/>
      <c r="G783" s="25"/>
      <c r="H783" s="25"/>
      <c r="I783" s="25"/>
      <c r="J783" s="25"/>
      <c r="K783" s="25"/>
      <c r="L783" s="25"/>
      <c r="M783" s="25"/>
      <c r="N783" s="25"/>
      <c r="O783" s="25"/>
      <c r="P783" s="25"/>
      <c r="Q783" s="25"/>
      <c r="R783" s="25"/>
      <c r="S783" s="25"/>
      <c r="T783" s="25"/>
      <c r="U783" s="25"/>
      <c r="V783" s="25"/>
      <c r="W783" s="25"/>
      <c r="X783" s="25"/>
      <c r="Y783" s="25"/>
    </row>
    <row r="784" ht="15.75" customHeight="1">
      <c r="A784" s="25"/>
      <c r="B784" s="25"/>
      <c r="C784" s="25"/>
      <c r="D784" s="465"/>
      <c r="E784" s="25"/>
      <c r="F784" s="25"/>
      <c r="G784" s="25"/>
      <c r="H784" s="25"/>
      <c r="I784" s="25"/>
      <c r="J784" s="25"/>
      <c r="K784" s="25"/>
      <c r="L784" s="25"/>
      <c r="M784" s="25"/>
      <c r="N784" s="25"/>
      <c r="O784" s="25"/>
      <c r="P784" s="25"/>
      <c r="Q784" s="25"/>
      <c r="R784" s="25"/>
      <c r="S784" s="25"/>
      <c r="T784" s="25"/>
      <c r="U784" s="25"/>
      <c r="V784" s="25"/>
      <c r="W784" s="25"/>
      <c r="X784" s="25"/>
      <c r="Y784" s="25"/>
    </row>
    <row r="785" ht="15.75" customHeight="1">
      <c r="A785" s="25"/>
      <c r="B785" s="25"/>
      <c r="C785" s="25"/>
      <c r="D785" s="465"/>
      <c r="E785" s="25"/>
      <c r="F785" s="25"/>
      <c r="G785" s="25"/>
      <c r="H785" s="25"/>
      <c r="I785" s="25"/>
      <c r="J785" s="25"/>
      <c r="K785" s="25"/>
      <c r="L785" s="25"/>
      <c r="M785" s="25"/>
      <c r="N785" s="25"/>
      <c r="O785" s="25"/>
      <c r="P785" s="25"/>
      <c r="Q785" s="25"/>
      <c r="R785" s="25"/>
      <c r="S785" s="25"/>
      <c r="T785" s="25"/>
      <c r="U785" s="25"/>
      <c r="V785" s="25"/>
      <c r="W785" s="25"/>
      <c r="X785" s="25"/>
      <c r="Y785" s="25"/>
    </row>
    <row r="786" ht="15.75" customHeight="1">
      <c r="A786" s="25"/>
      <c r="B786" s="25"/>
      <c r="C786" s="25"/>
      <c r="D786" s="465"/>
      <c r="E786" s="25"/>
      <c r="F786" s="25"/>
      <c r="G786" s="25"/>
      <c r="H786" s="25"/>
      <c r="I786" s="25"/>
      <c r="J786" s="25"/>
      <c r="K786" s="25"/>
      <c r="L786" s="25"/>
      <c r="M786" s="25"/>
      <c r="N786" s="25"/>
      <c r="O786" s="25"/>
      <c r="P786" s="25"/>
      <c r="Q786" s="25"/>
      <c r="R786" s="25"/>
      <c r="S786" s="25"/>
      <c r="T786" s="25"/>
      <c r="U786" s="25"/>
      <c r="V786" s="25"/>
      <c r="W786" s="25"/>
      <c r="X786" s="25"/>
      <c r="Y786" s="25"/>
    </row>
    <row r="787" ht="15.75" customHeight="1">
      <c r="A787" s="25"/>
      <c r="B787" s="25"/>
      <c r="C787" s="25"/>
      <c r="D787" s="465"/>
      <c r="E787" s="25"/>
      <c r="F787" s="25"/>
      <c r="G787" s="25"/>
      <c r="H787" s="25"/>
      <c r="I787" s="25"/>
      <c r="J787" s="25"/>
      <c r="K787" s="25"/>
      <c r="L787" s="25"/>
      <c r="M787" s="25"/>
      <c r="N787" s="25"/>
      <c r="O787" s="25"/>
      <c r="P787" s="25"/>
      <c r="Q787" s="25"/>
      <c r="R787" s="25"/>
      <c r="S787" s="25"/>
      <c r="T787" s="25"/>
      <c r="U787" s="25"/>
      <c r="V787" s="25"/>
      <c r="W787" s="25"/>
      <c r="X787" s="25"/>
      <c r="Y787" s="25"/>
    </row>
    <row r="788" ht="15.75" customHeight="1">
      <c r="A788" s="25"/>
      <c r="B788" s="25"/>
      <c r="C788" s="25"/>
      <c r="D788" s="465"/>
      <c r="E788" s="25"/>
      <c r="F788" s="25"/>
      <c r="G788" s="25"/>
      <c r="H788" s="25"/>
      <c r="I788" s="25"/>
      <c r="J788" s="25"/>
      <c r="K788" s="25"/>
      <c r="L788" s="25"/>
      <c r="M788" s="25"/>
      <c r="N788" s="25"/>
      <c r="O788" s="25"/>
      <c r="P788" s="25"/>
      <c r="Q788" s="25"/>
      <c r="R788" s="25"/>
      <c r="S788" s="25"/>
      <c r="T788" s="25"/>
      <c r="U788" s="25"/>
      <c r="V788" s="25"/>
      <c r="W788" s="25"/>
      <c r="X788" s="25"/>
      <c r="Y788" s="25"/>
    </row>
    <row r="789" ht="15.75" customHeight="1">
      <c r="A789" s="25"/>
      <c r="B789" s="25"/>
      <c r="C789" s="25"/>
      <c r="D789" s="465"/>
      <c r="E789" s="25"/>
      <c r="F789" s="25"/>
      <c r="G789" s="25"/>
      <c r="H789" s="25"/>
      <c r="I789" s="25"/>
      <c r="J789" s="25"/>
      <c r="K789" s="25"/>
      <c r="L789" s="25"/>
      <c r="M789" s="25"/>
      <c r="N789" s="25"/>
      <c r="O789" s="25"/>
      <c r="P789" s="25"/>
      <c r="Q789" s="25"/>
      <c r="R789" s="25"/>
      <c r="S789" s="25"/>
      <c r="T789" s="25"/>
      <c r="U789" s="25"/>
      <c r="V789" s="25"/>
      <c r="W789" s="25"/>
      <c r="X789" s="25"/>
      <c r="Y789" s="25"/>
    </row>
    <row r="790" ht="15.75" customHeight="1">
      <c r="A790" s="25"/>
      <c r="B790" s="25"/>
      <c r="C790" s="25"/>
      <c r="D790" s="465"/>
      <c r="E790" s="25"/>
      <c r="F790" s="25"/>
      <c r="G790" s="25"/>
      <c r="H790" s="25"/>
      <c r="I790" s="25"/>
      <c r="J790" s="25"/>
      <c r="K790" s="25"/>
      <c r="L790" s="25"/>
      <c r="M790" s="25"/>
      <c r="N790" s="25"/>
      <c r="O790" s="25"/>
      <c r="P790" s="25"/>
      <c r="Q790" s="25"/>
      <c r="R790" s="25"/>
      <c r="S790" s="25"/>
      <c r="T790" s="25"/>
      <c r="U790" s="25"/>
      <c r="V790" s="25"/>
      <c r="W790" s="25"/>
      <c r="X790" s="25"/>
      <c r="Y790" s="25"/>
    </row>
    <row r="791" ht="15.75" customHeight="1">
      <c r="A791" s="25"/>
      <c r="B791" s="25"/>
      <c r="C791" s="25"/>
      <c r="D791" s="465"/>
      <c r="E791" s="25"/>
      <c r="F791" s="25"/>
      <c r="G791" s="25"/>
      <c r="H791" s="25"/>
      <c r="I791" s="25"/>
      <c r="J791" s="25"/>
      <c r="K791" s="25"/>
      <c r="L791" s="25"/>
      <c r="M791" s="25"/>
      <c r="N791" s="25"/>
      <c r="O791" s="25"/>
      <c r="P791" s="25"/>
      <c r="Q791" s="25"/>
      <c r="R791" s="25"/>
      <c r="S791" s="25"/>
      <c r="T791" s="25"/>
      <c r="U791" s="25"/>
      <c r="V791" s="25"/>
      <c r="W791" s="25"/>
      <c r="X791" s="25"/>
      <c r="Y791" s="25"/>
    </row>
    <row r="792" ht="15.75" customHeight="1">
      <c r="A792" s="25"/>
      <c r="B792" s="25"/>
      <c r="C792" s="25"/>
      <c r="D792" s="465"/>
      <c r="E792" s="25"/>
      <c r="F792" s="25"/>
      <c r="G792" s="25"/>
      <c r="H792" s="25"/>
      <c r="I792" s="25"/>
      <c r="J792" s="25"/>
      <c r="K792" s="25"/>
      <c r="L792" s="25"/>
      <c r="M792" s="25"/>
      <c r="N792" s="25"/>
      <c r="O792" s="25"/>
      <c r="P792" s="25"/>
      <c r="Q792" s="25"/>
      <c r="R792" s="25"/>
      <c r="S792" s="25"/>
      <c r="T792" s="25"/>
      <c r="U792" s="25"/>
      <c r="V792" s="25"/>
      <c r="W792" s="25"/>
      <c r="X792" s="25"/>
      <c r="Y792" s="25"/>
    </row>
    <row r="793" ht="15.75" customHeight="1">
      <c r="A793" s="25"/>
      <c r="B793" s="25"/>
      <c r="C793" s="25"/>
      <c r="D793" s="465"/>
      <c r="E793" s="25"/>
      <c r="F793" s="25"/>
      <c r="G793" s="25"/>
      <c r="H793" s="25"/>
      <c r="I793" s="25"/>
      <c r="J793" s="25"/>
      <c r="K793" s="25"/>
      <c r="L793" s="25"/>
      <c r="M793" s="25"/>
      <c r="N793" s="25"/>
      <c r="O793" s="25"/>
      <c r="P793" s="25"/>
      <c r="Q793" s="25"/>
      <c r="R793" s="25"/>
      <c r="S793" s="25"/>
      <c r="T793" s="25"/>
      <c r="U793" s="25"/>
      <c r="V793" s="25"/>
      <c r="W793" s="25"/>
      <c r="X793" s="25"/>
      <c r="Y793" s="25"/>
    </row>
    <row r="794" ht="15.75" customHeight="1">
      <c r="A794" s="25"/>
      <c r="B794" s="25"/>
      <c r="C794" s="25"/>
      <c r="D794" s="465"/>
      <c r="E794" s="25"/>
      <c r="F794" s="25"/>
      <c r="G794" s="25"/>
      <c r="H794" s="25"/>
      <c r="I794" s="25"/>
      <c r="J794" s="25"/>
      <c r="K794" s="25"/>
      <c r="L794" s="25"/>
      <c r="M794" s="25"/>
      <c r="N794" s="25"/>
      <c r="O794" s="25"/>
      <c r="P794" s="25"/>
      <c r="Q794" s="25"/>
      <c r="R794" s="25"/>
      <c r="S794" s="25"/>
      <c r="T794" s="25"/>
      <c r="U794" s="25"/>
      <c r="V794" s="25"/>
      <c r="W794" s="25"/>
      <c r="X794" s="25"/>
      <c r="Y794" s="25"/>
    </row>
    <row r="795" ht="15.75" customHeight="1">
      <c r="A795" s="25"/>
      <c r="B795" s="25"/>
      <c r="C795" s="25"/>
      <c r="D795" s="465"/>
      <c r="E795" s="25"/>
      <c r="F795" s="25"/>
      <c r="G795" s="25"/>
      <c r="H795" s="25"/>
      <c r="I795" s="25"/>
      <c r="J795" s="25"/>
      <c r="K795" s="25"/>
      <c r="L795" s="25"/>
      <c r="M795" s="25"/>
      <c r="N795" s="25"/>
      <c r="O795" s="25"/>
      <c r="P795" s="25"/>
      <c r="Q795" s="25"/>
      <c r="R795" s="25"/>
      <c r="S795" s="25"/>
      <c r="T795" s="25"/>
      <c r="U795" s="25"/>
      <c r="V795" s="25"/>
      <c r="W795" s="25"/>
      <c r="X795" s="25"/>
      <c r="Y795" s="25"/>
    </row>
    <row r="796" ht="15.75" customHeight="1">
      <c r="A796" s="25"/>
      <c r="B796" s="25"/>
      <c r="C796" s="25"/>
      <c r="D796" s="465"/>
      <c r="E796" s="25"/>
      <c r="F796" s="25"/>
      <c r="G796" s="25"/>
      <c r="H796" s="25"/>
      <c r="I796" s="25"/>
      <c r="J796" s="25"/>
      <c r="K796" s="25"/>
      <c r="L796" s="25"/>
      <c r="M796" s="25"/>
      <c r="N796" s="25"/>
      <c r="O796" s="25"/>
      <c r="P796" s="25"/>
      <c r="Q796" s="25"/>
      <c r="R796" s="25"/>
      <c r="S796" s="25"/>
      <c r="T796" s="25"/>
      <c r="U796" s="25"/>
      <c r="V796" s="25"/>
      <c r="W796" s="25"/>
      <c r="X796" s="25"/>
      <c r="Y796" s="25"/>
    </row>
    <row r="797" ht="15.75" customHeight="1">
      <c r="A797" s="25"/>
      <c r="B797" s="25"/>
      <c r="C797" s="25"/>
      <c r="D797" s="465"/>
      <c r="E797" s="25"/>
      <c r="F797" s="25"/>
      <c r="G797" s="25"/>
      <c r="H797" s="25"/>
      <c r="I797" s="25"/>
      <c r="J797" s="25"/>
      <c r="K797" s="25"/>
      <c r="L797" s="25"/>
      <c r="M797" s="25"/>
      <c r="N797" s="25"/>
      <c r="O797" s="25"/>
      <c r="P797" s="25"/>
      <c r="Q797" s="25"/>
      <c r="R797" s="25"/>
      <c r="S797" s="25"/>
      <c r="T797" s="25"/>
      <c r="U797" s="25"/>
      <c r="V797" s="25"/>
      <c r="W797" s="25"/>
      <c r="X797" s="25"/>
      <c r="Y797" s="25"/>
    </row>
    <row r="798" ht="15.75" customHeight="1">
      <c r="A798" s="25"/>
      <c r="B798" s="25"/>
      <c r="C798" s="25"/>
      <c r="D798" s="465"/>
      <c r="E798" s="25"/>
      <c r="F798" s="25"/>
      <c r="G798" s="25"/>
      <c r="H798" s="25"/>
      <c r="I798" s="25"/>
      <c r="J798" s="25"/>
      <c r="K798" s="25"/>
      <c r="L798" s="25"/>
      <c r="M798" s="25"/>
      <c r="N798" s="25"/>
      <c r="O798" s="25"/>
      <c r="P798" s="25"/>
      <c r="Q798" s="25"/>
      <c r="R798" s="25"/>
      <c r="S798" s="25"/>
      <c r="T798" s="25"/>
      <c r="U798" s="25"/>
      <c r="V798" s="25"/>
      <c r="W798" s="25"/>
      <c r="X798" s="25"/>
      <c r="Y798" s="25"/>
    </row>
    <row r="799" ht="15.75" customHeight="1">
      <c r="A799" s="25"/>
      <c r="B799" s="25"/>
      <c r="C799" s="25"/>
      <c r="D799" s="465"/>
      <c r="E799" s="25"/>
      <c r="F799" s="25"/>
      <c r="G799" s="25"/>
      <c r="H799" s="25"/>
      <c r="I799" s="25"/>
      <c r="J799" s="25"/>
      <c r="K799" s="25"/>
      <c r="L799" s="25"/>
      <c r="M799" s="25"/>
      <c r="N799" s="25"/>
      <c r="O799" s="25"/>
      <c r="P799" s="25"/>
      <c r="Q799" s="25"/>
      <c r="R799" s="25"/>
      <c r="S799" s="25"/>
      <c r="T799" s="25"/>
      <c r="U799" s="25"/>
      <c r="V799" s="25"/>
      <c r="W799" s="25"/>
      <c r="X799" s="25"/>
      <c r="Y799" s="25"/>
    </row>
    <row r="800" ht="15.75" customHeight="1">
      <c r="A800" s="25"/>
      <c r="B800" s="25"/>
      <c r="C800" s="25"/>
      <c r="D800" s="465"/>
      <c r="E800" s="25"/>
      <c r="F800" s="25"/>
      <c r="G800" s="25"/>
      <c r="H800" s="25"/>
      <c r="I800" s="25"/>
      <c r="J800" s="25"/>
      <c r="K800" s="25"/>
      <c r="L800" s="25"/>
      <c r="M800" s="25"/>
      <c r="N800" s="25"/>
      <c r="O800" s="25"/>
      <c r="P800" s="25"/>
      <c r="Q800" s="25"/>
      <c r="R800" s="25"/>
      <c r="S800" s="25"/>
      <c r="T800" s="25"/>
      <c r="U800" s="25"/>
      <c r="V800" s="25"/>
      <c r="W800" s="25"/>
      <c r="X800" s="25"/>
      <c r="Y800" s="25"/>
    </row>
    <row r="801" ht="15.75" customHeight="1">
      <c r="A801" s="25"/>
      <c r="B801" s="25"/>
      <c r="C801" s="25"/>
      <c r="D801" s="465"/>
      <c r="E801" s="25"/>
      <c r="F801" s="25"/>
      <c r="G801" s="25"/>
      <c r="H801" s="25"/>
      <c r="I801" s="25"/>
      <c r="J801" s="25"/>
      <c r="K801" s="25"/>
      <c r="L801" s="25"/>
      <c r="M801" s="25"/>
      <c r="N801" s="25"/>
      <c r="O801" s="25"/>
      <c r="P801" s="25"/>
      <c r="Q801" s="25"/>
      <c r="R801" s="25"/>
      <c r="S801" s="25"/>
      <c r="T801" s="25"/>
      <c r="U801" s="25"/>
      <c r="V801" s="25"/>
      <c r="W801" s="25"/>
      <c r="X801" s="25"/>
      <c r="Y801" s="25"/>
    </row>
    <row r="802" ht="15.75" customHeight="1">
      <c r="A802" s="25"/>
      <c r="B802" s="25"/>
      <c r="C802" s="25"/>
      <c r="D802" s="465"/>
      <c r="E802" s="25"/>
      <c r="F802" s="25"/>
      <c r="G802" s="25"/>
      <c r="H802" s="25"/>
      <c r="I802" s="25"/>
      <c r="J802" s="25"/>
      <c r="K802" s="25"/>
      <c r="L802" s="25"/>
      <c r="M802" s="25"/>
      <c r="N802" s="25"/>
      <c r="O802" s="25"/>
      <c r="P802" s="25"/>
      <c r="Q802" s="25"/>
      <c r="R802" s="25"/>
      <c r="S802" s="25"/>
      <c r="T802" s="25"/>
      <c r="U802" s="25"/>
      <c r="V802" s="25"/>
      <c r="W802" s="25"/>
      <c r="X802" s="25"/>
      <c r="Y802" s="25"/>
    </row>
    <row r="803" ht="15.75" customHeight="1">
      <c r="A803" s="25"/>
      <c r="B803" s="25"/>
      <c r="C803" s="25"/>
      <c r="D803" s="465"/>
      <c r="E803" s="25"/>
      <c r="F803" s="25"/>
      <c r="G803" s="25"/>
      <c r="H803" s="25"/>
      <c r="I803" s="25"/>
      <c r="J803" s="25"/>
      <c r="K803" s="25"/>
      <c r="L803" s="25"/>
      <c r="M803" s="25"/>
      <c r="N803" s="25"/>
      <c r="O803" s="25"/>
      <c r="P803" s="25"/>
      <c r="Q803" s="25"/>
      <c r="R803" s="25"/>
      <c r="S803" s="25"/>
      <c r="T803" s="25"/>
      <c r="U803" s="25"/>
      <c r="V803" s="25"/>
      <c r="W803" s="25"/>
      <c r="X803" s="25"/>
      <c r="Y803" s="25"/>
    </row>
    <row r="804" ht="15.75" customHeight="1">
      <c r="A804" s="25"/>
      <c r="B804" s="25"/>
      <c r="C804" s="25"/>
      <c r="D804" s="465"/>
      <c r="E804" s="25"/>
      <c r="F804" s="25"/>
      <c r="G804" s="25"/>
      <c r="H804" s="25"/>
      <c r="I804" s="25"/>
      <c r="J804" s="25"/>
      <c r="K804" s="25"/>
      <c r="L804" s="25"/>
      <c r="M804" s="25"/>
      <c r="N804" s="25"/>
      <c r="O804" s="25"/>
      <c r="P804" s="25"/>
      <c r="Q804" s="25"/>
      <c r="R804" s="25"/>
      <c r="S804" s="25"/>
      <c r="T804" s="25"/>
      <c r="U804" s="25"/>
      <c r="V804" s="25"/>
      <c r="W804" s="25"/>
      <c r="X804" s="25"/>
      <c r="Y804" s="25"/>
    </row>
    <row r="805" ht="15.75" customHeight="1">
      <c r="A805" s="25"/>
      <c r="B805" s="25"/>
      <c r="C805" s="25"/>
      <c r="D805" s="465"/>
      <c r="E805" s="25"/>
      <c r="F805" s="25"/>
      <c r="G805" s="25"/>
      <c r="H805" s="25"/>
      <c r="I805" s="25"/>
      <c r="J805" s="25"/>
      <c r="K805" s="25"/>
      <c r="L805" s="25"/>
      <c r="M805" s="25"/>
      <c r="N805" s="25"/>
      <c r="O805" s="25"/>
      <c r="P805" s="25"/>
      <c r="Q805" s="25"/>
      <c r="R805" s="25"/>
      <c r="S805" s="25"/>
      <c r="T805" s="25"/>
      <c r="U805" s="25"/>
      <c r="V805" s="25"/>
      <c r="W805" s="25"/>
      <c r="X805" s="25"/>
      <c r="Y805" s="25"/>
    </row>
    <row r="806" ht="15.75" customHeight="1">
      <c r="A806" s="25"/>
      <c r="B806" s="25"/>
      <c r="C806" s="25"/>
      <c r="D806" s="465"/>
      <c r="E806" s="25"/>
      <c r="F806" s="25"/>
      <c r="G806" s="25"/>
      <c r="H806" s="25"/>
      <c r="I806" s="25"/>
      <c r="J806" s="25"/>
      <c r="K806" s="25"/>
      <c r="L806" s="25"/>
      <c r="M806" s="25"/>
      <c r="N806" s="25"/>
      <c r="O806" s="25"/>
      <c r="P806" s="25"/>
      <c r="Q806" s="25"/>
      <c r="R806" s="25"/>
      <c r="S806" s="25"/>
      <c r="T806" s="25"/>
      <c r="U806" s="25"/>
      <c r="V806" s="25"/>
      <c r="W806" s="25"/>
      <c r="X806" s="25"/>
      <c r="Y806" s="25"/>
    </row>
    <row r="807" ht="15.75" customHeight="1">
      <c r="A807" s="25"/>
      <c r="B807" s="25"/>
      <c r="C807" s="25"/>
      <c r="D807" s="465"/>
      <c r="E807" s="25"/>
      <c r="F807" s="25"/>
      <c r="G807" s="25"/>
      <c r="H807" s="25"/>
      <c r="I807" s="25"/>
      <c r="J807" s="25"/>
      <c r="K807" s="25"/>
      <c r="L807" s="25"/>
      <c r="M807" s="25"/>
      <c r="N807" s="25"/>
      <c r="O807" s="25"/>
      <c r="P807" s="25"/>
      <c r="Q807" s="25"/>
      <c r="R807" s="25"/>
      <c r="S807" s="25"/>
      <c r="T807" s="25"/>
      <c r="U807" s="25"/>
      <c r="V807" s="25"/>
      <c r="W807" s="25"/>
      <c r="X807" s="25"/>
      <c r="Y807" s="25"/>
    </row>
    <row r="808" ht="15.75" customHeight="1">
      <c r="A808" s="25"/>
      <c r="B808" s="25"/>
      <c r="C808" s="25"/>
      <c r="D808" s="465"/>
      <c r="E808" s="25"/>
      <c r="F808" s="25"/>
      <c r="G808" s="25"/>
      <c r="H808" s="25"/>
      <c r="I808" s="25"/>
      <c r="J808" s="25"/>
      <c r="K808" s="25"/>
      <c r="L808" s="25"/>
      <c r="M808" s="25"/>
      <c r="N808" s="25"/>
      <c r="O808" s="25"/>
      <c r="P808" s="25"/>
      <c r="Q808" s="25"/>
      <c r="R808" s="25"/>
      <c r="S808" s="25"/>
      <c r="T808" s="25"/>
      <c r="U808" s="25"/>
      <c r="V808" s="25"/>
      <c r="W808" s="25"/>
      <c r="X808" s="25"/>
      <c r="Y808" s="25"/>
    </row>
    <row r="809" ht="15.75" customHeight="1">
      <c r="A809" s="25"/>
      <c r="B809" s="25"/>
      <c r="C809" s="25"/>
      <c r="D809" s="465"/>
      <c r="E809" s="25"/>
      <c r="F809" s="25"/>
      <c r="G809" s="25"/>
      <c r="H809" s="25"/>
      <c r="I809" s="25"/>
      <c r="J809" s="25"/>
      <c r="K809" s="25"/>
      <c r="L809" s="25"/>
      <c r="M809" s="25"/>
      <c r="N809" s="25"/>
      <c r="O809" s="25"/>
      <c r="P809" s="25"/>
      <c r="Q809" s="25"/>
      <c r="R809" s="25"/>
      <c r="S809" s="25"/>
      <c r="T809" s="25"/>
      <c r="U809" s="25"/>
      <c r="V809" s="25"/>
      <c r="W809" s="25"/>
      <c r="X809" s="25"/>
      <c r="Y809" s="25"/>
    </row>
    <row r="810" ht="15.75" customHeight="1">
      <c r="A810" s="25"/>
      <c r="B810" s="25"/>
      <c r="C810" s="25"/>
      <c r="D810" s="465"/>
      <c r="E810" s="25"/>
      <c r="F810" s="25"/>
      <c r="G810" s="25"/>
      <c r="H810" s="25"/>
      <c r="I810" s="25"/>
      <c r="J810" s="25"/>
      <c r="K810" s="25"/>
      <c r="L810" s="25"/>
      <c r="M810" s="25"/>
      <c r="N810" s="25"/>
      <c r="O810" s="25"/>
      <c r="P810" s="25"/>
      <c r="Q810" s="25"/>
      <c r="R810" s="25"/>
      <c r="S810" s="25"/>
      <c r="T810" s="25"/>
      <c r="U810" s="25"/>
      <c r="V810" s="25"/>
      <c r="W810" s="25"/>
      <c r="X810" s="25"/>
      <c r="Y810" s="25"/>
    </row>
    <row r="811" ht="15.75" customHeight="1">
      <c r="A811" s="25"/>
      <c r="B811" s="25"/>
      <c r="C811" s="25"/>
      <c r="D811" s="465"/>
      <c r="E811" s="25"/>
      <c r="F811" s="25"/>
      <c r="G811" s="25"/>
      <c r="H811" s="25"/>
      <c r="I811" s="25"/>
      <c r="J811" s="25"/>
      <c r="K811" s="25"/>
      <c r="L811" s="25"/>
      <c r="M811" s="25"/>
      <c r="N811" s="25"/>
      <c r="O811" s="25"/>
      <c r="P811" s="25"/>
      <c r="Q811" s="25"/>
      <c r="R811" s="25"/>
      <c r="S811" s="25"/>
      <c r="T811" s="25"/>
      <c r="U811" s="25"/>
      <c r="V811" s="25"/>
      <c r="W811" s="25"/>
      <c r="X811" s="25"/>
      <c r="Y811" s="25"/>
    </row>
    <row r="812" ht="15.75" customHeight="1">
      <c r="A812" s="25"/>
      <c r="B812" s="25"/>
      <c r="C812" s="25"/>
      <c r="D812" s="465"/>
      <c r="E812" s="25"/>
      <c r="F812" s="25"/>
      <c r="G812" s="25"/>
      <c r="H812" s="25"/>
      <c r="I812" s="25"/>
      <c r="J812" s="25"/>
      <c r="K812" s="25"/>
      <c r="L812" s="25"/>
      <c r="M812" s="25"/>
      <c r="N812" s="25"/>
      <c r="O812" s="25"/>
      <c r="P812" s="25"/>
      <c r="Q812" s="25"/>
      <c r="R812" s="25"/>
      <c r="S812" s="25"/>
      <c r="T812" s="25"/>
      <c r="U812" s="25"/>
      <c r="V812" s="25"/>
      <c r="W812" s="25"/>
      <c r="X812" s="25"/>
      <c r="Y812" s="25"/>
    </row>
    <row r="813" ht="15.75" customHeight="1">
      <c r="A813" s="25"/>
      <c r="B813" s="25"/>
      <c r="C813" s="25"/>
      <c r="D813" s="465"/>
      <c r="E813" s="25"/>
      <c r="F813" s="25"/>
      <c r="G813" s="25"/>
      <c r="H813" s="25"/>
      <c r="I813" s="25"/>
      <c r="J813" s="25"/>
      <c r="K813" s="25"/>
      <c r="L813" s="25"/>
      <c r="M813" s="25"/>
      <c r="N813" s="25"/>
      <c r="O813" s="25"/>
      <c r="P813" s="25"/>
      <c r="Q813" s="25"/>
      <c r="R813" s="25"/>
      <c r="S813" s="25"/>
      <c r="T813" s="25"/>
      <c r="U813" s="25"/>
      <c r="V813" s="25"/>
      <c r="W813" s="25"/>
      <c r="X813" s="25"/>
      <c r="Y813" s="25"/>
    </row>
    <row r="814" ht="15.75" customHeight="1">
      <c r="A814" s="25"/>
      <c r="B814" s="25"/>
      <c r="C814" s="25"/>
      <c r="D814" s="465"/>
      <c r="E814" s="25"/>
      <c r="F814" s="25"/>
      <c r="G814" s="25"/>
      <c r="H814" s="25"/>
      <c r="I814" s="25"/>
      <c r="J814" s="25"/>
      <c r="K814" s="25"/>
      <c r="L814" s="25"/>
      <c r="M814" s="25"/>
      <c r="N814" s="25"/>
      <c r="O814" s="25"/>
      <c r="P814" s="25"/>
      <c r="Q814" s="25"/>
      <c r="R814" s="25"/>
      <c r="S814" s="25"/>
      <c r="T814" s="25"/>
      <c r="U814" s="25"/>
      <c r="V814" s="25"/>
      <c r="W814" s="25"/>
      <c r="X814" s="25"/>
      <c r="Y814" s="25"/>
    </row>
    <row r="815" ht="15.75" customHeight="1">
      <c r="A815" s="25"/>
      <c r="B815" s="25"/>
      <c r="C815" s="25"/>
      <c r="D815" s="465"/>
      <c r="E815" s="25"/>
      <c r="F815" s="25"/>
      <c r="G815" s="25"/>
      <c r="H815" s="25"/>
      <c r="I815" s="25"/>
      <c r="J815" s="25"/>
      <c r="K815" s="25"/>
      <c r="L815" s="25"/>
      <c r="M815" s="25"/>
      <c r="N815" s="25"/>
      <c r="O815" s="25"/>
      <c r="P815" s="25"/>
      <c r="Q815" s="25"/>
      <c r="R815" s="25"/>
      <c r="S815" s="25"/>
      <c r="T815" s="25"/>
      <c r="U815" s="25"/>
      <c r="V815" s="25"/>
      <c r="W815" s="25"/>
      <c r="X815" s="25"/>
      <c r="Y815" s="25"/>
    </row>
    <row r="816" ht="15.75" customHeight="1">
      <c r="A816" s="25"/>
      <c r="B816" s="25"/>
      <c r="C816" s="25"/>
      <c r="D816" s="465"/>
      <c r="E816" s="25"/>
      <c r="F816" s="25"/>
      <c r="G816" s="25"/>
      <c r="H816" s="25"/>
      <c r="I816" s="25"/>
      <c r="J816" s="25"/>
      <c r="K816" s="25"/>
      <c r="L816" s="25"/>
      <c r="M816" s="25"/>
      <c r="N816" s="25"/>
      <c r="O816" s="25"/>
      <c r="P816" s="25"/>
      <c r="Q816" s="25"/>
      <c r="R816" s="25"/>
      <c r="S816" s="25"/>
      <c r="T816" s="25"/>
      <c r="U816" s="25"/>
      <c r="V816" s="25"/>
      <c r="W816" s="25"/>
      <c r="X816" s="25"/>
      <c r="Y816" s="25"/>
    </row>
    <row r="817" ht="15.75" customHeight="1">
      <c r="A817" s="25"/>
      <c r="B817" s="25"/>
      <c r="C817" s="25"/>
      <c r="D817" s="465"/>
      <c r="E817" s="25"/>
      <c r="F817" s="25"/>
      <c r="G817" s="25"/>
      <c r="H817" s="25"/>
      <c r="I817" s="25"/>
      <c r="J817" s="25"/>
      <c r="K817" s="25"/>
      <c r="L817" s="25"/>
      <c r="M817" s="25"/>
      <c r="N817" s="25"/>
      <c r="O817" s="25"/>
      <c r="P817" s="25"/>
      <c r="Q817" s="25"/>
      <c r="R817" s="25"/>
      <c r="S817" s="25"/>
      <c r="T817" s="25"/>
      <c r="U817" s="25"/>
      <c r="V817" s="25"/>
      <c r="W817" s="25"/>
      <c r="X817" s="25"/>
      <c r="Y817" s="25"/>
    </row>
    <row r="818" ht="15.75" customHeight="1">
      <c r="A818" s="25"/>
      <c r="B818" s="25"/>
      <c r="C818" s="25"/>
      <c r="D818" s="465"/>
      <c r="E818" s="25"/>
      <c r="F818" s="25"/>
      <c r="G818" s="25"/>
      <c r="H818" s="25"/>
      <c r="I818" s="25"/>
      <c r="J818" s="25"/>
      <c r="K818" s="25"/>
      <c r="L818" s="25"/>
      <c r="M818" s="25"/>
      <c r="N818" s="25"/>
      <c r="O818" s="25"/>
      <c r="P818" s="25"/>
      <c r="Q818" s="25"/>
      <c r="R818" s="25"/>
      <c r="S818" s="25"/>
      <c r="T818" s="25"/>
      <c r="U818" s="25"/>
      <c r="V818" s="25"/>
      <c r="W818" s="25"/>
      <c r="X818" s="25"/>
      <c r="Y818" s="25"/>
    </row>
    <row r="819" ht="15.75" customHeight="1">
      <c r="A819" s="25"/>
      <c r="B819" s="25"/>
      <c r="C819" s="25"/>
      <c r="D819" s="465"/>
      <c r="E819" s="25"/>
      <c r="F819" s="25"/>
      <c r="G819" s="25"/>
      <c r="H819" s="25"/>
      <c r="I819" s="25"/>
      <c r="J819" s="25"/>
      <c r="K819" s="25"/>
      <c r="L819" s="25"/>
      <c r="M819" s="25"/>
      <c r="N819" s="25"/>
      <c r="O819" s="25"/>
      <c r="P819" s="25"/>
      <c r="Q819" s="25"/>
      <c r="R819" s="25"/>
      <c r="S819" s="25"/>
      <c r="T819" s="25"/>
      <c r="U819" s="25"/>
      <c r="V819" s="25"/>
      <c r="W819" s="25"/>
      <c r="X819" s="25"/>
      <c r="Y819" s="25"/>
    </row>
    <row r="820" ht="15.75" customHeight="1">
      <c r="A820" s="25"/>
      <c r="B820" s="25"/>
      <c r="C820" s="25"/>
      <c r="D820" s="465"/>
      <c r="E820" s="25"/>
      <c r="F820" s="25"/>
      <c r="G820" s="25"/>
      <c r="H820" s="25"/>
      <c r="I820" s="25"/>
      <c r="J820" s="25"/>
      <c r="K820" s="25"/>
      <c r="L820" s="25"/>
      <c r="M820" s="25"/>
      <c r="N820" s="25"/>
      <c r="O820" s="25"/>
      <c r="P820" s="25"/>
      <c r="Q820" s="25"/>
      <c r="R820" s="25"/>
      <c r="S820" s="25"/>
      <c r="T820" s="25"/>
      <c r="U820" s="25"/>
      <c r="V820" s="25"/>
      <c r="W820" s="25"/>
      <c r="X820" s="25"/>
      <c r="Y820" s="25"/>
    </row>
    <row r="821" ht="15.75" customHeight="1">
      <c r="A821" s="25"/>
      <c r="B821" s="25"/>
      <c r="C821" s="25"/>
      <c r="D821" s="465"/>
      <c r="E821" s="25"/>
      <c r="F821" s="25"/>
      <c r="G821" s="25"/>
      <c r="H821" s="25"/>
      <c r="I821" s="25"/>
      <c r="J821" s="25"/>
      <c r="K821" s="25"/>
      <c r="L821" s="25"/>
      <c r="M821" s="25"/>
      <c r="N821" s="25"/>
      <c r="O821" s="25"/>
      <c r="P821" s="25"/>
      <c r="Q821" s="25"/>
      <c r="R821" s="25"/>
      <c r="S821" s="25"/>
      <c r="T821" s="25"/>
      <c r="U821" s="25"/>
      <c r="V821" s="25"/>
      <c r="W821" s="25"/>
      <c r="X821" s="25"/>
      <c r="Y821" s="25"/>
    </row>
    <row r="822" ht="15.75" customHeight="1">
      <c r="A822" s="25"/>
      <c r="B822" s="25"/>
      <c r="C822" s="25"/>
      <c r="D822" s="465"/>
      <c r="E822" s="25"/>
      <c r="F822" s="25"/>
      <c r="G822" s="25"/>
      <c r="H822" s="25"/>
      <c r="I822" s="25"/>
      <c r="J822" s="25"/>
      <c r="K822" s="25"/>
      <c r="L822" s="25"/>
      <c r="M822" s="25"/>
      <c r="N822" s="25"/>
      <c r="O822" s="25"/>
      <c r="P822" s="25"/>
      <c r="Q822" s="25"/>
      <c r="R822" s="25"/>
      <c r="S822" s="25"/>
      <c r="T822" s="25"/>
      <c r="U822" s="25"/>
      <c r="V822" s="25"/>
      <c r="W822" s="25"/>
      <c r="X822" s="25"/>
      <c r="Y822" s="25"/>
    </row>
    <row r="823" ht="15.75" customHeight="1">
      <c r="A823" s="25"/>
      <c r="B823" s="25"/>
      <c r="C823" s="25"/>
      <c r="D823" s="465"/>
      <c r="E823" s="25"/>
      <c r="F823" s="25"/>
      <c r="G823" s="25"/>
      <c r="H823" s="25"/>
      <c r="I823" s="25"/>
      <c r="J823" s="25"/>
      <c r="K823" s="25"/>
      <c r="L823" s="25"/>
      <c r="M823" s="25"/>
      <c r="N823" s="25"/>
      <c r="O823" s="25"/>
      <c r="P823" s="25"/>
      <c r="Q823" s="25"/>
      <c r="R823" s="25"/>
      <c r="S823" s="25"/>
      <c r="T823" s="25"/>
      <c r="U823" s="25"/>
      <c r="V823" s="25"/>
      <c r="W823" s="25"/>
      <c r="X823" s="25"/>
      <c r="Y823" s="25"/>
    </row>
    <row r="824" ht="15.75" customHeight="1">
      <c r="A824" s="25"/>
      <c r="B824" s="25"/>
      <c r="C824" s="25"/>
      <c r="D824" s="465"/>
      <c r="E824" s="25"/>
      <c r="F824" s="25"/>
      <c r="G824" s="25"/>
      <c r="H824" s="25"/>
      <c r="I824" s="25"/>
      <c r="J824" s="25"/>
      <c r="K824" s="25"/>
      <c r="L824" s="25"/>
      <c r="M824" s="25"/>
      <c r="N824" s="25"/>
      <c r="O824" s="25"/>
      <c r="P824" s="25"/>
      <c r="Q824" s="25"/>
      <c r="R824" s="25"/>
      <c r="S824" s="25"/>
      <c r="T824" s="25"/>
      <c r="U824" s="25"/>
      <c r="V824" s="25"/>
      <c r="W824" s="25"/>
      <c r="X824" s="25"/>
      <c r="Y824" s="25"/>
    </row>
    <row r="825" ht="15.75" customHeight="1">
      <c r="A825" s="25"/>
      <c r="B825" s="25"/>
      <c r="C825" s="25"/>
      <c r="D825" s="465"/>
      <c r="E825" s="25"/>
      <c r="F825" s="25"/>
      <c r="G825" s="25"/>
      <c r="H825" s="25"/>
      <c r="I825" s="25"/>
      <c r="J825" s="25"/>
      <c r="K825" s="25"/>
      <c r="L825" s="25"/>
      <c r="M825" s="25"/>
      <c r="N825" s="25"/>
      <c r="O825" s="25"/>
      <c r="P825" s="25"/>
      <c r="Q825" s="25"/>
      <c r="R825" s="25"/>
      <c r="S825" s="25"/>
      <c r="T825" s="25"/>
      <c r="U825" s="25"/>
      <c r="V825" s="25"/>
      <c r="W825" s="25"/>
      <c r="X825" s="25"/>
      <c r="Y825" s="25"/>
    </row>
    <row r="826" ht="15.75" customHeight="1">
      <c r="A826" s="25"/>
      <c r="B826" s="25"/>
      <c r="C826" s="25"/>
      <c r="D826" s="465"/>
      <c r="E826" s="25"/>
      <c r="F826" s="25"/>
      <c r="G826" s="25"/>
      <c r="H826" s="25"/>
      <c r="I826" s="25"/>
      <c r="J826" s="25"/>
      <c r="K826" s="25"/>
      <c r="L826" s="25"/>
      <c r="M826" s="25"/>
      <c r="N826" s="25"/>
      <c r="O826" s="25"/>
      <c r="P826" s="25"/>
      <c r="Q826" s="25"/>
      <c r="R826" s="25"/>
      <c r="S826" s="25"/>
      <c r="T826" s="25"/>
      <c r="U826" s="25"/>
      <c r="V826" s="25"/>
      <c r="W826" s="25"/>
      <c r="X826" s="25"/>
      <c r="Y826" s="25"/>
    </row>
    <row r="827" ht="15.75" customHeight="1">
      <c r="A827" s="25"/>
      <c r="B827" s="25"/>
      <c r="C827" s="25"/>
      <c r="D827" s="465"/>
      <c r="E827" s="25"/>
      <c r="F827" s="25"/>
      <c r="G827" s="25"/>
      <c r="H827" s="25"/>
      <c r="I827" s="25"/>
      <c r="J827" s="25"/>
      <c r="K827" s="25"/>
      <c r="L827" s="25"/>
      <c r="M827" s="25"/>
      <c r="N827" s="25"/>
      <c r="O827" s="25"/>
      <c r="P827" s="25"/>
      <c r="Q827" s="25"/>
      <c r="R827" s="25"/>
      <c r="S827" s="25"/>
      <c r="T827" s="25"/>
      <c r="U827" s="25"/>
      <c r="V827" s="25"/>
      <c r="W827" s="25"/>
      <c r="X827" s="25"/>
      <c r="Y827" s="25"/>
    </row>
    <row r="828" ht="15.75" customHeight="1">
      <c r="A828" s="25"/>
      <c r="B828" s="25"/>
      <c r="C828" s="25"/>
      <c r="D828" s="465"/>
      <c r="E828" s="25"/>
      <c r="F828" s="25"/>
      <c r="G828" s="25"/>
      <c r="H828" s="25"/>
      <c r="I828" s="25"/>
      <c r="J828" s="25"/>
      <c r="K828" s="25"/>
      <c r="L828" s="25"/>
      <c r="M828" s="25"/>
      <c r="N828" s="25"/>
      <c r="O828" s="25"/>
      <c r="P828" s="25"/>
      <c r="Q828" s="25"/>
      <c r="R828" s="25"/>
      <c r="S828" s="25"/>
      <c r="T828" s="25"/>
      <c r="U828" s="25"/>
      <c r="V828" s="25"/>
      <c r="W828" s="25"/>
      <c r="X828" s="25"/>
      <c r="Y828" s="25"/>
    </row>
    <row r="829" ht="15.75" customHeight="1">
      <c r="A829" s="25"/>
      <c r="B829" s="25"/>
      <c r="C829" s="25"/>
      <c r="D829" s="465"/>
      <c r="E829" s="25"/>
      <c r="F829" s="25"/>
      <c r="G829" s="25"/>
      <c r="H829" s="25"/>
      <c r="I829" s="25"/>
      <c r="J829" s="25"/>
      <c r="K829" s="25"/>
      <c r="L829" s="25"/>
      <c r="M829" s="25"/>
      <c r="N829" s="25"/>
      <c r="O829" s="25"/>
      <c r="P829" s="25"/>
      <c r="Q829" s="25"/>
      <c r="R829" s="25"/>
      <c r="S829" s="25"/>
      <c r="T829" s="25"/>
      <c r="U829" s="25"/>
      <c r="V829" s="25"/>
      <c r="W829" s="25"/>
      <c r="X829" s="25"/>
      <c r="Y829" s="25"/>
    </row>
    <row r="830" ht="15.75" customHeight="1">
      <c r="A830" s="25"/>
      <c r="B830" s="25"/>
      <c r="C830" s="25"/>
      <c r="D830" s="465"/>
      <c r="E830" s="25"/>
      <c r="F830" s="25"/>
      <c r="G830" s="25"/>
      <c r="H830" s="25"/>
      <c r="I830" s="25"/>
      <c r="J830" s="25"/>
      <c r="K830" s="25"/>
      <c r="L830" s="25"/>
      <c r="M830" s="25"/>
      <c r="N830" s="25"/>
      <c r="O830" s="25"/>
      <c r="P830" s="25"/>
      <c r="Q830" s="25"/>
      <c r="R830" s="25"/>
      <c r="S830" s="25"/>
      <c r="T830" s="25"/>
      <c r="U830" s="25"/>
      <c r="V830" s="25"/>
      <c r="W830" s="25"/>
      <c r="X830" s="25"/>
      <c r="Y830" s="25"/>
    </row>
    <row r="831" ht="15.75" customHeight="1">
      <c r="A831" s="25"/>
      <c r="B831" s="25"/>
      <c r="C831" s="25"/>
      <c r="D831" s="465"/>
      <c r="E831" s="25"/>
      <c r="F831" s="25"/>
      <c r="G831" s="25"/>
      <c r="H831" s="25"/>
      <c r="I831" s="25"/>
      <c r="J831" s="25"/>
      <c r="K831" s="25"/>
      <c r="L831" s="25"/>
      <c r="M831" s="25"/>
      <c r="N831" s="25"/>
      <c r="O831" s="25"/>
      <c r="P831" s="25"/>
      <c r="Q831" s="25"/>
      <c r="R831" s="25"/>
      <c r="S831" s="25"/>
      <c r="T831" s="25"/>
      <c r="U831" s="25"/>
      <c r="V831" s="25"/>
      <c r="W831" s="25"/>
      <c r="X831" s="25"/>
      <c r="Y831" s="25"/>
    </row>
    <row r="832" ht="15.75" customHeight="1">
      <c r="A832" s="25"/>
      <c r="B832" s="25"/>
      <c r="C832" s="25"/>
      <c r="D832" s="465"/>
      <c r="E832" s="25"/>
      <c r="F832" s="25"/>
      <c r="G832" s="25"/>
      <c r="H832" s="25"/>
      <c r="I832" s="25"/>
      <c r="J832" s="25"/>
      <c r="K832" s="25"/>
      <c r="L832" s="25"/>
      <c r="M832" s="25"/>
      <c r="N832" s="25"/>
      <c r="O832" s="25"/>
      <c r="P832" s="25"/>
      <c r="Q832" s="25"/>
      <c r="R832" s="25"/>
      <c r="S832" s="25"/>
      <c r="T832" s="25"/>
      <c r="U832" s="25"/>
      <c r="V832" s="25"/>
      <c r="W832" s="25"/>
      <c r="X832" s="25"/>
      <c r="Y832" s="25"/>
    </row>
    <row r="833" ht="15.75" customHeight="1">
      <c r="A833" s="25"/>
      <c r="B833" s="25"/>
      <c r="C833" s="25"/>
      <c r="D833" s="465"/>
      <c r="E833" s="25"/>
      <c r="F833" s="25"/>
      <c r="G833" s="25"/>
      <c r="H833" s="25"/>
      <c r="I833" s="25"/>
      <c r="J833" s="25"/>
      <c r="K833" s="25"/>
      <c r="L833" s="25"/>
      <c r="M833" s="25"/>
      <c r="N833" s="25"/>
      <c r="O833" s="25"/>
      <c r="P833" s="25"/>
      <c r="Q833" s="25"/>
      <c r="R833" s="25"/>
      <c r="S833" s="25"/>
      <c r="T833" s="25"/>
      <c r="U833" s="25"/>
      <c r="V833" s="25"/>
      <c r="W833" s="25"/>
      <c r="X833" s="25"/>
      <c r="Y833" s="25"/>
    </row>
    <row r="834" ht="15.75" customHeight="1">
      <c r="A834" s="25"/>
      <c r="B834" s="25"/>
      <c r="C834" s="25"/>
      <c r="D834" s="465"/>
      <c r="E834" s="25"/>
      <c r="F834" s="25"/>
      <c r="G834" s="25"/>
      <c r="H834" s="25"/>
      <c r="I834" s="25"/>
      <c r="J834" s="25"/>
      <c r="K834" s="25"/>
      <c r="L834" s="25"/>
      <c r="M834" s="25"/>
      <c r="N834" s="25"/>
      <c r="O834" s="25"/>
      <c r="P834" s="25"/>
      <c r="Q834" s="25"/>
      <c r="R834" s="25"/>
      <c r="S834" s="25"/>
      <c r="T834" s="25"/>
      <c r="U834" s="25"/>
      <c r="V834" s="25"/>
      <c r="W834" s="25"/>
      <c r="X834" s="25"/>
      <c r="Y834" s="25"/>
    </row>
    <row r="835" ht="15.75" customHeight="1">
      <c r="A835" s="25"/>
      <c r="B835" s="25"/>
      <c r="C835" s="25"/>
      <c r="D835" s="465"/>
      <c r="E835" s="25"/>
      <c r="F835" s="25"/>
      <c r="G835" s="25"/>
      <c r="H835" s="25"/>
      <c r="I835" s="25"/>
      <c r="J835" s="25"/>
      <c r="K835" s="25"/>
      <c r="L835" s="25"/>
      <c r="M835" s="25"/>
      <c r="N835" s="25"/>
      <c r="O835" s="25"/>
      <c r="P835" s="25"/>
      <c r="Q835" s="25"/>
      <c r="R835" s="25"/>
      <c r="S835" s="25"/>
      <c r="T835" s="25"/>
      <c r="U835" s="25"/>
      <c r="V835" s="25"/>
      <c r="W835" s="25"/>
      <c r="X835" s="25"/>
      <c r="Y835" s="25"/>
    </row>
    <row r="836" ht="15.75" customHeight="1">
      <c r="A836" s="25"/>
      <c r="B836" s="25"/>
      <c r="C836" s="25"/>
      <c r="D836" s="465"/>
      <c r="E836" s="25"/>
      <c r="F836" s="25"/>
      <c r="G836" s="25"/>
      <c r="H836" s="25"/>
      <c r="I836" s="25"/>
      <c r="J836" s="25"/>
      <c r="K836" s="25"/>
      <c r="L836" s="25"/>
      <c r="M836" s="25"/>
      <c r="N836" s="25"/>
      <c r="O836" s="25"/>
      <c r="P836" s="25"/>
      <c r="Q836" s="25"/>
      <c r="R836" s="25"/>
      <c r="S836" s="25"/>
      <c r="T836" s="25"/>
      <c r="U836" s="25"/>
      <c r="V836" s="25"/>
      <c r="W836" s="25"/>
      <c r="X836" s="25"/>
      <c r="Y836" s="25"/>
    </row>
    <row r="837" ht="15.75" customHeight="1">
      <c r="A837" s="25"/>
      <c r="B837" s="25"/>
      <c r="C837" s="25"/>
      <c r="D837" s="465"/>
      <c r="E837" s="25"/>
      <c r="F837" s="25"/>
      <c r="G837" s="25"/>
      <c r="H837" s="25"/>
      <c r="I837" s="25"/>
      <c r="J837" s="25"/>
      <c r="K837" s="25"/>
      <c r="L837" s="25"/>
      <c r="M837" s="25"/>
      <c r="N837" s="25"/>
      <c r="O837" s="25"/>
      <c r="P837" s="25"/>
      <c r="Q837" s="25"/>
      <c r="R837" s="25"/>
      <c r="S837" s="25"/>
      <c r="T837" s="25"/>
      <c r="U837" s="25"/>
      <c r="V837" s="25"/>
      <c r="W837" s="25"/>
      <c r="X837" s="25"/>
      <c r="Y837" s="25"/>
    </row>
    <row r="838" ht="15.75" customHeight="1">
      <c r="A838" s="25"/>
      <c r="B838" s="25"/>
      <c r="C838" s="25"/>
      <c r="D838" s="465"/>
      <c r="E838" s="25"/>
      <c r="F838" s="25"/>
      <c r="G838" s="25"/>
      <c r="H838" s="25"/>
      <c r="I838" s="25"/>
      <c r="J838" s="25"/>
      <c r="K838" s="25"/>
      <c r="L838" s="25"/>
      <c r="M838" s="25"/>
      <c r="N838" s="25"/>
      <c r="O838" s="25"/>
      <c r="P838" s="25"/>
      <c r="Q838" s="25"/>
      <c r="R838" s="25"/>
      <c r="S838" s="25"/>
      <c r="T838" s="25"/>
      <c r="U838" s="25"/>
      <c r="V838" s="25"/>
      <c r="W838" s="25"/>
      <c r="X838" s="25"/>
      <c r="Y838" s="25"/>
    </row>
    <row r="839" ht="15.75" customHeight="1">
      <c r="A839" s="25"/>
      <c r="B839" s="25"/>
      <c r="C839" s="25"/>
      <c r="D839" s="465"/>
      <c r="E839" s="25"/>
      <c r="F839" s="25"/>
      <c r="G839" s="25"/>
      <c r="H839" s="25"/>
      <c r="I839" s="25"/>
      <c r="J839" s="25"/>
      <c r="K839" s="25"/>
      <c r="L839" s="25"/>
      <c r="M839" s="25"/>
      <c r="N839" s="25"/>
      <c r="O839" s="25"/>
      <c r="P839" s="25"/>
      <c r="Q839" s="25"/>
      <c r="R839" s="25"/>
      <c r="S839" s="25"/>
      <c r="T839" s="25"/>
      <c r="U839" s="25"/>
      <c r="V839" s="25"/>
      <c r="W839" s="25"/>
      <c r="X839" s="25"/>
      <c r="Y839" s="25"/>
    </row>
    <row r="840" ht="15.75" customHeight="1">
      <c r="A840" s="25"/>
      <c r="B840" s="25"/>
      <c r="C840" s="25"/>
      <c r="D840" s="465"/>
      <c r="E840" s="25"/>
      <c r="F840" s="25"/>
      <c r="G840" s="25"/>
      <c r="H840" s="25"/>
      <c r="I840" s="25"/>
      <c r="J840" s="25"/>
      <c r="K840" s="25"/>
      <c r="L840" s="25"/>
      <c r="M840" s="25"/>
      <c r="N840" s="25"/>
      <c r="O840" s="25"/>
      <c r="P840" s="25"/>
      <c r="Q840" s="25"/>
      <c r="R840" s="25"/>
      <c r="S840" s="25"/>
      <c r="T840" s="25"/>
      <c r="U840" s="25"/>
      <c r="V840" s="25"/>
      <c r="W840" s="25"/>
      <c r="X840" s="25"/>
      <c r="Y840" s="25"/>
    </row>
    <row r="841" ht="15.75" customHeight="1">
      <c r="A841" s="25"/>
      <c r="B841" s="25"/>
      <c r="C841" s="25"/>
      <c r="D841" s="465"/>
      <c r="E841" s="25"/>
      <c r="F841" s="25"/>
      <c r="G841" s="25"/>
      <c r="H841" s="25"/>
      <c r="I841" s="25"/>
      <c r="J841" s="25"/>
      <c r="K841" s="25"/>
      <c r="L841" s="25"/>
      <c r="M841" s="25"/>
      <c r="N841" s="25"/>
      <c r="O841" s="25"/>
      <c r="P841" s="25"/>
      <c r="Q841" s="25"/>
      <c r="R841" s="25"/>
      <c r="S841" s="25"/>
      <c r="T841" s="25"/>
      <c r="U841" s="25"/>
      <c r="V841" s="25"/>
      <c r="W841" s="25"/>
      <c r="X841" s="25"/>
      <c r="Y841" s="25"/>
    </row>
    <row r="842" ht="15.75" customHeight="1">
      <c r="A842" s="25"/>
      <c r="B842" s="25"/>
      <c r="C842" s="25"/>
      <c r="D842" s="465"/>
      <c r="E842" s="25"/>
      <c r="F842" s="25"/>
      <c r="G842" s="25"/>
      <c r="H842" s="25"/>
      <c r="I842" s="25"/>
      <c r="J842" s="25"/>
      <c r="K842" s="25"/>
      <c r="L842" s="25"/>
      <c r="M842" s="25"/>
      <c r="N842" s="25"/>
      <c r="O842" s="25"/>
      <c r="P842" s="25"/>
      <c r="Q842" s="25"/>
      <c r="R842" s="25"/>
      <c r="S842" s="25"/>
      <c r="T842" s="25"/>
      <c r="U842" s="25"/>
      <c r="V842" s="25"/>
      <c r="W842" s="25"/>
      <c r="X842" s="25"/>
      <c r="Y842" s="25"/>
    </row>
    <row r="843" ht="15.75" customHeight="1">
      <c r="A843" s="25"/>
      <c r="B843" s="25"/>
      <c r="C843" s="25"/>
      <c r="D843" s="465"/>
      <c r="E843" s="25"/>
      <c r="F843" s="25"/>
      <c r="G843" s="25"/>
      <c r="H843" s="25"/>
      <c r="I843" s="25"/>
      <c r="J843" s="25"/>
      <c r="K843" s="25"/>
      <c r="L843" s="25"/>
      <c r="M843" s="25"/>
      <c r="N843" s="25"/>
      <c r="O843" s="25"/>
      <c r="P843" s="25"/>
      <c r="Q843" s="25"/>
      <c r="R843" s="25"/>
      <c r="S843" s="25"/>
      <c r="T843" s="25"/>
      <c r="U843" s="25"/>
      <c r="V843" s="25"/>
      <c r="W843" s="25"/>
      <c r="X843" s="25"/>
      <c r="Y843" s="25"/>
    </row>
    <row r="844" ht="15.75" customHeight="1">
      <c r="A844" s="25"/>
      <c r="B844" s="25"/>
      <c r="C844" s="25"/>
      <c r="D844" s="465"/>
      <c r="E844" s="25"/>
      <c r="F844" s="25"/>
      <c r="G844" s="25"/>
      <c r="H844" s="25"/>
      <c r="I844" s="25"/>
      <c r="J844" s="25"/>
      <c r="K844" s="25"/>
      <c r="L844" s="25"/>
      <c r="M844" s="25"/>
      <c r="N844" s="25"/>
      <c r="O844" s="25"/>
      <c r="P844" s="25"/>
      <c r="Q844" s="25"/>
      <c r="R844" s="25"/>
      <c r="S844" s="25"/>
      <c r="T844" s="25"/>
      <c r="U844" s="25"/>
      <c r="V844" s="25"/>
      <c r="W844" s="25"/>
      <c r="X844" s="25"/>
      <c r="Y844" s="25"/>
    </row>
    <row r="845" ht="15.75" customHeight="1">
      <c r="A845" s="25"/>
      <c r="B845" s="25"/>
      <c r="C845" s="25"/>
      <c r="D845" s="465"/>
      <c r="E845" s="25"/>
      <c r="F845" s="25"/>
      <c r="G845" s="25"/>
      <c r="H845" s="25"/>
      <c r="I845" s="25"/>
      <c r="J845" s="25"/>
      <c r="K845" s="25"/>
      <c r="L845" s="25"/>
      <c r="M845" s="25"/>
      <c r="N845" s="25"/>
      <c r="O845" s="25"/>
      <c r="P845" s="25"/>
      <c r="Q845" s="25"/>
      <c r="R845" s="25"/>
      <c r="S845" s="25"/>
      <c r="T845" s="25"/>
      <c r="U845" s="25"/>
      <c r="V845" s="25"/>
      <c r="W845" s="25"/>
      <c r="X845" s="25"/>
      <c r="Y845" s="25"/>
    </row>
    <row r="846" ht="15.75" customHeight="1">
      <c r="A846" s="25"/>
      <c r="B846" s="25"/>
      <c r="C846" s="25"/>
      <c r="D846" s="465"/>
      <c r="E846" s="25"/>
      <c r="F846" s="25"/>
      <c r="G846" s="25"/>
      <c r="H846" s="25"/>
      <c r="I846" s="25"/>
      <c r="J846" s="25"/>
      <c r="K846" s="25"/>
      <c r="L846" s="25"/>
      <c r="M846" s="25"/>
      <c r="N846" s="25"/>
      <c r="O846" s="25"/>
      <c r="P846" s="25"/>
      <c r="Q846" s="25"/>
      <c r="R846" s="25"/>
      <c r="S846" s="25"/>
      <c r="T846" s="25"/>
      <c r="U846" s="25"/>
      <c r="V846" s="25"/>
      <c r="W846" s="25"/>
      <c r="X846" s="25"/>
      <c r="Y846" s="25"/>
    </row>
    <row r="847" ht="15.75" customHeight="1">
      <c r="A847" s="25"/>
      <c r="B847" s="25"/>
      <c r="C847" s="25"/>
      <c r="D847" s="465"/>
      <c r="E847" s="25"/>
      <c r="F847" s="25"/>
      <c r="G847" s="25"/>
      <c r="H847" s="25"/>
      <c r="I847" s="25"/>
      <c r="J847" s="25"/>
      <c r="K847" s="25"/>
      <c r="L847" s="25"/>
      <c r="M847" s="25"/>
      <c r="N847" s="25"/>
      <c r="O847" s="25"/>
      <c r="P847" s="25"/>
      <c r="Q847" s="25"/>
      <c r="R847" s="25"/>
      <c r="S847" s="25"/>
      <c r="T847" s="25"/>
      <c r="U847" s="25"/>
      <c r="V847" s="25"/>
      <c r="W847" s="25"/>
      <c r="X847" s="25"/>
      <c r="Y847" s="25"/>
    </row>
    <row r="848" ht="15.75" customHeight="1">
      <c r="A848" s="25"/>
      <c r="B848" s="25"/>
      <c r="C848" s="25"/>
      <c r="D848" s="465"/>
      <c r="E848" s="25"/>
      <c r="F848" s="25"/>
      <c r="G848" s="25"/>
      <c r="H848" s="25"/>
      <c r="I848" s="25"/>
      <c r="J848" s="25"/>
      <c r="K848" s="25"/>
      <c r="L848" s="25"/>
      <c r="M848" s="25"/>
      <c r="N848" s="25"/>
      <c r="O848" s="25"/>
      <c r="P848" s="25"/>
      <c r="Q848" s="25"/>
      <c r="R848" s="25"/>
      <c r="S848" s="25"/>
      <c r="T848" s="25"/>
      <c r="U848" s="25"/>
      <c r="V848" s="25"/>
      <c r="W848" s="25"/>
      <c r="X848" s="25"/>
      <c r="Y848" s="25"/>
    </row>
    <row r="849" ht="15.75" customHeight="1">
      <c r="A849" s="25"/>
      <c r="B849" s="25"/>
      <c r="C849" s="25"/>
      <c r="D849" s="465"/>
      <c r="E849" s="25"/>
      <c r="F849" s="25"/>
      <c r="G849" s="25"/>
      <c r="H849" s="25"/>
      <c r="I849" s="25"/>
      <c r="J849" s="25"/>
      <c r="K849" s="25"/>
      <c r="L849" s="25"/>
      <c r="M849" s="25"/>
      <c r="N849" s="25"/>
      <c r="O849" s="25"/>
      <c r="P849" s="25"/>
      <c r="Q849" s="25"/>
      <c r="R849" s="25"/>
      <c r="S849" s="25"/>
      <c r="T849" s="25"/>
      <c r="U849" s="25"/>
      <c r="V849" s="25"/>
      <c r="W849" s="25"/>
      <c r="X849" s="25"/>
      <c r="Y849" s="25"/>
    </row>
    <row r="850" ht="15.75" customHeight="1">
      <c r="A850" s="25"/>
      <c r="B850" s="25"/>
      <c r="C850" s="25"/>
      <c r="D850" s="465"/>
      <c r="E850" s="25"/>
      <c r="F850" s="25"/>
      <c r="G850" s="25"/>
      <c r="H850" s="25"/>
      <c r="I850" s="25"/>
      <c r="J850" s="25"/>
      <c r="K850" s="25"/>
      <c r="L850" s="25"/>
      <c r="M850" s="25"/>
      <c r="N850" s="25"/>
      <c r="O850" s="25"/>
      <c r="P850" s="25"/>
      <c r="Q850" s="25"/>
      <c r="R850" s="25"/>
      <c r="S850" s="25"/>
      <c r="T850" s="25"/>
      <c r="U850" s="25"/>
      <c r="V850" s="25"/>
      <c r="W850" s="25"/>
      <c r="X850" s="25"/>
      <c r="Y850" s="25"/>
    </row>
    <row r="851" ht="15.75" customHeight="1">
      <c r="A851" s="25"/>
      <c r="B851" s="25"/>
      <c r="C851" s="25"/>
      <c r="D851" s="465"/>
      <c r="E851" s="25"/>
      <c r="F851" s="25"/>
      <c r="G851" s="25"/>
      <c r="H851" s="25"/>
      <c r="I851" s="25"/>
      <c r="J851" s="25"/>
      <c r="K851" s="25"/>
      <c r="L851" s="25"/>
      <c r="M851" s="25"/>
      <c r="N851" s="25"/>
      <c r="O851" s="25"/>
      <c r="P851" s="25"/>
      <c r="Q851" s="25"/>
      <c r="R851" s="25"/>
      <c r="S851" s="25"/>
      <c r="T851" s="25"/>
      <c r="U851" s="25"/>
      <c r="V851" s="25"/>
      <c r="W851" s="25"/>
      <c r="X851" s="25"/>
      <c r="Y851" s="25"/>
    </row>
    <row r="852" ht="15.75" customHeight="1">
      <c r="A852" s="25"/>
      <c r="B852" s="25"/>
      <c r="C852" s="25"/>
      <c r="D852" s="465"/>
      <c r="E852" s="25"/>
      <c r="F852" s="25"/>
      <c r="G852" s="25"/>
      <c r="H852" s="25"/>
      <c r="I852" s="25"/>
      <c r="J852" s="25"/>
      <c r="K852" s="25"/>
      <c r="L852" s="25"/>
      <c r="M852" s="25"/>
      <c r="N852" s="25"/>
      <c r="O852" s="25"/>
      <c r="P852" s="25"/>
      <c r="Q852" s="25"/>
      <c r="R852" s="25"/>
      <c r="S852" s="25"/>
      <c r="T852" s="25"/>
      <c r="U852" s="25"/>
      <c r="V852" s="25"/>
      <c r="W852" s="25"/>
      <c r="X852" s="25"/>
      <c r="Y852" s="25"/>
    </row>
    <row r="853" ht="15.75" customHeight="1">
      <c r="A853" s="25"/>
      <c r="B853" s="25"/>
      <c r="C853" s="25"/>
      <c r="D853" s="465"/>
      <c r="E853" s="25"/>
      <c r="F853" s="25"/>
      <c r="G853" s="25"/>
      <c r="H853" s="25"/>
      <c r="I853" s="25"/>
      <c r="J853" s="25"/>
      <c r="K853" s="25"/>
      <c r="L853" s="25"/>
      <c r="M853" s="25"/>
      <c r="N853" s="25"/>
      <c r="O853" s="25"/>
      <c r="P853" s="25"/>
      <c r="Q853" s="25"/>
      <c r="R853" s="25"/>
      <c r="S853" s="25"/>
      <c r="T853" s="25"/>
      <c r="U853" s="25"/>
      <c r="V853" s="25"/>
      <c r="W853" s="25"/>
      <c r="X853" s="25"/>
      <c r="Y853" s="25"/>
    </row>
    <row r="854" ht="15.75" customHeight="1">
      <c r="A854" s="25"/>
      <c r="B854" s="25"/>
      <c r="C854" s="25"/>
      <c r="D854" s="465"/>
      <c r="E854" s="25"/>
      <c r="F854" s="25"/>
      <c r="G854" s="25"/>
      <c r="H854" s="25"/>
      <c r="I854" s="25"/>
      <c r="J854" s="25"/>
      <c r="K854" s="25"/>
      <c r="L854" s="25"/>
      <c r="M854" s="25"/>
      <c r="N854" s="25"/>
      <c r="O854" s="25"/>
      <c r="P854" s="25"/>
      <c r="Q854" s="25"/>
      <c r="R854" s="25"/>
      <c r="S854" s="25"/>
      <c r="T854" s="25"/>
      <c r="U854" s="25"/>
      <c r="V854" s="25"/>
      <c r="W854" s="25"/>
      <c r="X854" s="25"/>
      <c r="Y854" s="25"/>
    </row>
    <row r="855" ht="15.75" customHeight="1">
      <c r="A855" s="25"/>
      <c r="B855" s="25"/>
      <c r="C855" s="25"/>
      <c r="D855" s="465"/>
      <c r="E855" s="25"/>
      <c r="F855" s="25"/>
      <c r="G855" s="25"/>
      <c r="H855" s="25"/>
      <c r="I855" s="25"/>
      <c r="J855" s="25"/>
      <c r="K855" s="25"/>
      <c r="L855" s="25"/>
      <c r="M855" s="25"/>
      <c r="N855" s="25"/>
      <c r="O855" s="25"/>
      <c r="P855" s="25"/>
      <c r="Q855" s="25"/>
      <c r="R855" s="25"/>
      <c r="S855" s="25"/>
      <c r="T855" s="25"/>
      <c r="U855" s="25"/>
      <c r="V855" s="25"/>
      <c r="W855" s="25"/>
      <c r="X855" s="25"/>
      <c r="Y855" s="25"/>
    </row>
    <row r="856" ht="15.75" customHeight="1">
      <c r="A856" s="25"/>
      <c r="B856" s="25"/>
      <c r="C856" s="25"/>
      <c r="D856" s="465"/>
      <c r="E856" s="25"/>
      <c r="F856" s="25"/>
      <c r="G856" s="25"/>
      <c r="H856" s="25"/>
      <c r="I856" s="25"/>
      <c r="J856" s="25"/>
      <c r="K856" s="25"/>
      <c r="L856" s="25"/>
      <c r="M856" s="25"/>
      <c r="N856" s="25"/>
      <c r="O856" s="25"/>
      <c r="P856" s="25"/>
      <c r="Q856" s="25"/>
      <c r="R856" s="25"/>
      <c r="S856" s="25"/>
      <c r="T856" s="25"/>
      <c r="U856" s="25"/>
      <c r="V856" s="25"/>
      <c r="W856" s="25"/>
      <c r="X856" s="25"/>
      <c r="Y856" s="25"/>
    </row>
    <row r="857" ht="15.75" customHeight="1">
      <c r="A857" s="25"/>
      <c r="B857" s="25"/>
      <c r="C857" s="25"/>
      <c r="D857" s="465"/>
      <c r="E857" s="25"/>
      <c r="F857" s="25"/>
      <c r="G857" s="25"/>
      <c r="H857" s="25"/>
      <c r="I857" s="25"/>
      <c r="J857" s="25"/>
      <c r="K857" s="25"/>
      <c r="L857" s="25"/>
      <c r="M857" s="25"/>
      <c r="N857" s="25"/>
      <c r="O857" s="25"/>
      <c r="P857" s="25"/>
      <c r="Q857" s="25"/>
      <c r="R857" s="25"/>
      <c r="S857" s="25"/>
      <c r="T857" s="25"/>
      <c r="U857" s="25"/>
      <c r="V857" s="25"/>
      <c r="W857" s="25"/>
      <c r="X857" s="25"/>
      <c r="Y857" s="25"/>
    </row>
    <row r="858" ht="15.75" customHeight="1">
      <c r="A858" s="25"/>
      <c r="B858" s="25"/>
      <c r="C858" s="25"/>
      <c r="D858" s="465"/>
      <c r="E858" s="25"/>
      <c r="F858" s="25"/>
      <c r="G858" s="25"/>
      <c r="H858" s="25"/>
      <c r="I858" s="25"/>
      <c r="J858" s="25"/>
      <c r="K858" s="25"/>
      <c r="L858" s="25"/>
      <c r="M858" s="25"/>
      <c r="N858" s="25"/>
      <c r="O858" s="25"/>
      <c r="P858" s="25"/>
      <c r="Q858" s="25"/>
      <c r="R858" s="25"/>
      <c r="S858" s="25"/>
      <c r="T858" s="25"/>
      <c r="U858" s="25"/>
      <c r="V858" s="25"/>
      <c r="W858" s="25"/>
      <c r="X858" s="25"/>
      <c r="Y858" s="25"/>
    </row>
    <row r="859" ht="15.75" customHeight="1">
      <c r="A859" s="25"/>
      <c r="B859" s="25"/>
      <c r="C859" s="25"/>
      <c r="D859" s="465"/>
      <c r="E859" s="25"/>
      <c r="F859" s="25"/>
      <c r="G859" s="25"/>
      <c r="H859" s="25"/>
      <c r="I859" s="25"/>
      <c r="J859" s="25"/>
      <c r="K859" s="25"/>
      <c r="L859" s="25"/>
      <c r="M859" s="25"/>
      <c r="N859" s="25"/>
      <c r="O859" s="25"/>
      <c r="P859" s="25"/>
      <c r="Q859" s="25"/>
      <c r="R859" s="25"/>
      <c r="S859" s="25"/>
      <c r="T859" s="25"/>
      <c r="U859" s="25"/>
      <c r="V859" s="25"/>
      <c r="W859" s="25"/>
      <c r="X859" s="25"/>
      <c r="Y859" s="25"/>
    </row>
    <row r="860" ht="15.75" customHeight="1">
      <c r="A860" s="25"/>
      <c r="B860" s="25"/>
      <c r="C860" s="25"/>
      <c r="D860" s="465"/>
      <c r="E860" s="25"/>
      <c r="F860" s="25"/>
      <c r="G860" s="25"/>
      <c r="H860" s="25"/>
      <c r="I860" s="25"/>
      <c r="J860" s="25"/>
      <c r="K860" s="25"/>
      <c r="L860" s="25"/>
      <c r="M860" s="25"/>
      <c r="N860" s="25"/>
      <c r="O860" s="25"/>
      <c r="P860" s="25"/>
      <c r="Q860" s="25"/>
      <c r="R860" s="25"/>
      <c r="S860" s="25"/>
      <c r="T860" s="25"/>
      <c r="U860" s="25"/>
      <c r="V860" s="25"/>
      <c r="W860" s="25"/>
      <c r="X860" s="25"/>
      <c r="Y860" s="25"/>
    </row>
    <row r="861" ht="15.75" customHeight="1">
      <c r="A861" s="25"/>
      <c r="B861" s="25"/>
      <c r="C861" s="25"/>
      <c r="D861" s="465"/>
      <c r="E861" s="25"/>
      <c r="F861" s="25"/>
      <c r="G861" s="25"/>
      <c r="H861" s="25"/>
      <c r="I861" s="25"/>
      <c r="J861" s="25"/>
      <c r="K861" s="25"/>
      <c r="L861" s="25"/>
      <c r="M861" s="25"/>
      <c r="N861" s="25"/>
      <c r="O861" s="25"/>
      <c r="P861" s="25"/>
      <c r="Q861" s="25"/>
      <c r="R861" s="25"/>
      <c r="S861" s="25"/>
      <c r="T861" s="25"/>
      <c r="U861" s="25"/>
      <c r="V861" s="25"/>
      <c r="W861" s="25"/>
      <c r="X861" s="25"/>
      <c r="Y861" s="25"/>
    </row>
    <row r="862" ht="15.75" customHeight="1">
      <c r="A862" s="25"/>
      <c r="B862" s="25"/>
      <c r="C862" s="25"/>
      <c r="D862" s="465"/>
      <c r="E862" s="25"/>
      <c r="F862" s="25"/>
      <c r="G862" s="25"/>
      <c r="H862" s="25"/>
      <c r="I862" s="25"/>
      <c r="J862" s="25"/>
      <c r="K862" s="25"/>
      <c r="L862" s="25"/>
      <c r="M862" s="25"/>
      <c r="N862" s="25"/>
      <c r="O862" s="25"/>
      <c r="P862" s="25"/>
      <c r="Q862" s="25"/>
      <c r="R862" s="25"/>
      <c r="S862" s="25"/>
      <c r="T862" s="25"/>
      <c r="U862" s="25"/>
      <c r="V862" s="25"/>
      <c r="W862" s="25"/>
      <c r="X862" s="25"/>
      <c r="Y862" s="25"/>
    </row>
    <row r="863" ht="15.75" customHeight="1">
      <c r="A863" s="25"/>
      <c r="B863" s="25"/>
      <c r="C863" s="25"/>
      <c r="D863" s="465"/>
      <c r="E863" s="25"/>
      <c r="F863" s="25"/>
      <c r="G863" s="25"/>
      <c r="H863" s="25"/>
      <c r="I863" s="25"/>
      <c r="J863" s="25"/>
      <c r="K863" s="25"/>
      <c r="L863" s="25"/>
      <c r="M863" s="25"/>
      <c r="N863" s="25"/>
      <c r="O863" s="25"/>
      <c r="P863" s="25"/>
      <c r="Q863" s="25"/>
      <c r="R863" s="25"/>
      <c r="S863" s="25"/>
      <c r="T863" s="25"/>
      <c r="U863" s="25"/>
      <c r="V863" s="25"/>
      <c r="W863" s="25"/>
      <c r="X863" s="25"/>
      <c r="Y863" s="25"/>
    </row>
    <row r="864" ht="15.75" customHeight="1">
      <c r="A864" s="25"/>
      <c r="B864" s="25"/>
      <c r="C864" s="25"/>
      <c r="D864" s="465"/>
      <c r="E864" s="25"/>
      <c r="F864" s="25"/>
      <c r="G864" s="25"/>
      <c r="H864" s="25"/>
      <c r="I864" s="25"/>
      <c r="J864" s="25"/>
      <c r="K864" s="25"/>
      <c r="L864" s="25"/>
      <c r="M864" s="25"/>
      <c r="N864" s="25"/>
      <c r="O864" s="25"/>
      <c r="P864" s="25"/>
      <c r="Q864" s="25"/>
      <c r="R864" s="25"/>
      <c r="S864" s="25"/>
      <c r="T864" s="25"/>
      <c r="U864" s="25"/>
      <c r="V864" s="25"/>
      <c r="W864" s="25"/>
      <c r="X864" s="25"/>
      <c r="Y864" s="25"/>
    </row>
    <row r="865" ht="15.75" customHeight="1">
      <c r="A865" s="25"/>
      <c r="B865" s="25"/>
      <c r="C865" s="25"/>
      <c r="D865" s="465"/>
      <c r="E865" s="25"/>
      <c r="F865" s="25"/>
      <c r="G865" s="25"/>
      <c r="H865" s="25"/>
      <c r="I865" s="25"/>
      <c r="J865" s="25"/>
      <c r="K865" s="25"/>
      <c r="L865" s="25"/>
      <c r="M865" s="25"/>
      <c r="N865" s="25"/>
      <c r="O865" s="25"/>
      <c r="P865" s="25"/>
      <c r="Q865" s="25"/>
      <c r="R865" s="25"/>
      <c r="S865" s="25"/>
      <c r="T865" s="25"/>
      <c r="U865" s="25"/>
      <c r="V865" s="25"/>
      <c r="W865" s="25"/>
      <c r="X865" s="25"/>
      <c r="Y865" s="25"/>
    </row>
    <row r="866" ht="15.75" customHeight="1">
      <c r="A866" s="25"/>
      <c r="B866" s="25"/>
      <c r="C866" s="25"/>
      <c r="D866" s="465"/>
      <c r="E866" s="25"/>
      <c r="F866" s="25"/>
      <c r="G866" s="25"/>
      <c r="H866" s="25"/>
      <c r="I866" s="25"/>
      <c r="J866" s="25"/>
      <c r="K866" s="25"/>
      <c r="L866" s="25"/>
      <c r="M866" s="25"/>
      <c r="N866" s="25"/>
      <c r="O866" s="25"/>
      <c r="P866" s="25"/>
      <c r="Q866" s="25"/>
      <c r="R866" s="25"/>
      <c r="S866" s="25"/>
      <c r="T866" s="25"/>
      <c r="U866" s="25"/>
      <c r="V866" s="25"/>
      <c r="W866" s="25"/>
      <c r="X866" s="25"/>
      <c r="Y866" s="25"/>
    </row>
    <row r="867" ht="15.75" customHeight="1">
      <c r="A867" s="25"/>
      <c r="B867" s="25"/>
      <c r="C867" s="25"/>
      <c r="D867" s="465"/>
      <c r="E867" s="25"/>
      <c r="F867" s="25"/>
      <c r="G867" s="25"/>
      <c r="H867" s="25"/>
      <c r="I867" s="25"/>
      <c r="J867" s="25"/>
      <c r="K867" s="25"/>
      <c r="L867" s="25"/>
      <c r="M867" s="25"/>
      <c r="N867" s="25"/>
      <c r="O867" s="25"/>
      <c r="P867" s="25"/>
      <c r="Q867" s="25"/>
      <c r="R867" s="25"/>
      <c r="S867" s="25"/>
      <c r="T867" s="25"/>
      <c r="U867" s="25"/>
      <c r="V867" s="25"/>
      <c r="W867" s="25"/>
      <c r="X867" s="25"/>
      <c r="Y867" s="25"/>
    </row>
    <row r="868" ht="15.75" customHeight="1">
      <c r="A868" s="25"/>
      <c r="B868" s="25"/>
      <c r="C868" s="25"/>
      <c r="D868" s="465"/>
      <c r="E868" s="25"/>
      <c r="F868" s="25"/>
      <c r="G868" s="25"/>
      <c r="H868" s="25"/>
      <c r="I868" s="25"/>
      <c r="J868" s="25"/>
      <c r="K868" s="25"/>
      <c r="L868" s="25"/>
      <c r="M868" s="25"/>
      <c r="N868" s="25"/>
      <c r="O868" s="25"/>
      <c r="P868" s="25"/>
      <c r="Q868" s="25"/>
      <c r="R868" s="25"/>
      <c r="S868" s="25"/>
      <c r="T868" s="25"/>
      <c r="U868" s="25"/>
      <c r="V868" s="25"/>
      <c r="W868" s="25"/>
      <c r="X868" s="25"/>
      <c r="Y868" s="25"/>
    </row>
    <row r="869" ht="15.75" customHeight="1">
      <c r="A869" s="25"/>
      <c r="B869" s="25"/>
      <c r="C869" s="25"/>
      <c r="D869" s="465"/>
      <c r="E869" s="25"/>
      <c r="F869" s="25"/>
      <c r="G869" s="25"/>
      <c r="H869" s="25"/>
      <c r="I869" s="25"/>
      <c r="J869" s="25"/>
      <c r="K869" s="25"/>
      <c r="L869" s="25"/>
      <c r="M869" s="25"/>
      <c r="N869" s="25"/>
      <c r="O869" s="25"/>
      <c r="P869" s="25"/>
      <c r="Q869" s="25"/>
      <c r="R869" s="25"/>
      <c r="S869" s="25"/>
      <c r="T869" s="25"/>
      <c r="U869" s="25"/>
      <c r="V869" s="25"/>
      <c r="W869" s="25"/>
      <c r="X869" s="25"/>
      <c r="Y869" s="25"/>
    </row>
    <row r="870" ht="15.75" customHeight="1">
      <c r="A870" s="25"/>
      <c r="B870" s="25"/>
      <c r="C870" s="25"/>
      <c r="D870" s="465"/>
      <c r="E870" s="25"/>
      <c r="F870" s="25"/>
      <c r="G870" s="25"/>
      <c r="H870" s="25"/>
      <c r="I870" s="25"/>
      <c r="J870" s="25"/>
      <c r="K870" s="25"/>
      <c r="L870" s="25"/>
      <c r="M870" s="25"/>
      <c r="N870" s="25"/>
      <c r="O870" s="25"/>
      <c r="P870" s="25"/>
      <c r="Q870" s="25"/>
      <c r="R870" s="25"/>
      <c r="S870" s="25"/>
      <c r="T870" s="25"/>
      <c r="U870" s="25"/>
      <c r="V870" s="25"/>
      <c r="W870" s="25"/>
      <c r="X870" s="25"/>
      <c r="Y870" s="25"/>
    </row>
    <row r="871" ht="15.75" customHeight="1">
      <c r="A871" s="25"/>
      <c r="B871" s="25"/>
      <c r="C871" s="25"/>
      <c r="D871" s="465"/>
      <c r="E871" s="25"/>
      <c r="F871" s="25"/>
      <c r="G871" s="25"/>
      <c r="H871" s="25"/>
      <c r="I871" s="25"/>
      <c r="J871" s="25"/>
      <c r="K871" s="25"/>
      <c r="L871" s="25"/>
      <c r="M871" s="25"/>
      <c r="N871" s="25"/>
      <c r="O871" s="25"/>
      <c r="P871" s="25"/>
      <c r="Q871" s="25"/>
      <c r="R871" s="25"/>
      <c r="S871" s="25"/>
      <c r="T871" s="25"/>
      <c r="U871" s="25"/>
      <c r="V871" s="25"/>
      <c r="W871" s="25"/>
      <c r="X871" s="25"/>
      <c r="Y871" s="25"/>
    </row>
    <row r="872" ht="15.75" customHeight="1">
      <c r="A872" s="25"/>
      <c r="B872" s="25"/>
      <c r="C872" s="25"/>
      <c r="D872" s="465"/>
      <c r="E872" s="25"/>
      <c r="F872" s="25"/>
      <c r="G872" s="25"/>
      <c r="H872" s="25"/>
      <c r="I872" s="25"/>
      <c r="J872" s="25"/>
      <c r="K872" s="25"/>
      <c r="L872" s="25"/>
      <c r="M872" s="25"/>
      <c r="N872" s="25"/>
      <c r="O872" s="25"/>
      <c r="P872" s="25"/>
      <c r="Q872" s="25"/>
      <c r="R872" s="25"/>
      <c r="S872" s="25"/>
      <c r="T872" s="25"/>
      <c r="U872" s="25"/>
      <c r="V872" s="25"/>
      <c r="W872" s="25"/>
      <c r="X872" s="25"/>
      <c r="Y872" s="25"/>
    </row>
    <row r="873" ht="15.75" customHeight="1">
      <c r="A873" s="25"/>
      <c r="B873" s="25"/>
      <c r="C873" s="25"/>
      <c r="D873" s="465"/>
      <c r="E873" s="25"/>
      <c r="F873" s="25"/>
      <c r="G873" s="25"/>
      <c r="H873" s="25"/>
      <c r="I873" s="25"/>
      <c r="J873" s="25"/>
      <c r="K873" s="25"/>
      <c r="L873" s="25"/>
      <c r="M873" s="25"/>
      <c r="N873" s="25"/>
      <c r="O873" s="25"/>
      <c r="P873" s="25"/>
      <c r="Q873" s="25"/>
      <c r="R873" s="25"/>
      <c r="S873" s="25"/>
      <c r="T873" s="25"/>
      <c r="U873" s="25"/>
      <c r="V873" s="25"/>
      <c r="W873" s="25"/>
      <c r="X873" s="25"/>
      <c r="Y873" s="25"/>
    </row>
    <row r="874" ht="15.75" customHeight="1">
      <c r="A874" s="25"/>
      <c r="B874" s="25"/>
      <c r="C874" s="25"/>
      <c r="D874" s="465"/>
      <c r="E874" s="25"/>
      <c r="F874" s="25"/>
      <c r="G874" s="25"/>
      <c r="H874" s="25"/>
      <c r="I874" s="25"/>
      <c r="J874" s="25"/>
      <c r="K874" s="25"/>
      <c r="L874" s="25"/>
      <c r="M874" s="25"/>
      <c r="N874" s="25"/>
      <c r="O874" s="25"/>
      <c r="P874" s="25"/>
      <c r="Q874" s="25"/>
      <c r="R874" s="25"/>
      <c r="S874" s="25"/>
      <c r="T874" s="25"/>
      <c r="U874" s="25"/>
      <c r="V874" s="25"/>
      <c r="W874" s="25"/>
      <c r="X874" s="25"/>
      <c r="Y874" s="25"/>
    </row>
    <row r="875" ht="15.75" customHeight="1">
      <c r="A875" s="25"/>
      <c r="B875" s="25"/>
      <c r="C875" s="25"/>
      <c r="D875" s="465"/>
      <c r="E875" s="25"/>
      <c r="F875" s="25"/>
      <c r="G875" s="25"/>
      <c r="H875" s="25"/>
      <c r="I875" s="25"/>
      <c r="J875" s="25"/>
      <c r="K875" s="25"/>
      <c r="L875" s="25"/>
      <c r="M875" s="25"/>
      <c r="N875" s="25"/>
      <c r="O875" s="25"/>
      <c r="P875" s="25"/>
      <c r="Q875" s="25"/>
      <c r="R875" s="25"/>
      <c r="S875" s="25"/>
      <c r="T875" s="25"/>
      <c r="U875" s="25"/>
      <c r="V875" s="25"/>
      <c r="W875" s="25"/>
      <c r="X875" s="25"/>
      <c r="Y875" s="25"/>
    </row>
    <row r="876" ht="15.75" customHeight="1">
      <c r="A876" s="25"/>
      <c r="B876" s="25"/>
      <c r="C876" s="25"/>
      <c r="D876" s="465"/>
      <c r="E876" s="25"/>
      <c r="F876" s="25"/>
      <c r="G876" s="25"/>
      <c r="H876" s="25"/>
      <c r="I876" s="25"/>
      <c r="J876" s="25"/>
      <c r="K876" s="25"/>
      <c r="L876" s="25"/>
      <c r="M876" s="25"/>
      <c r="N876" s="25"/>
      <c r="O876" s="25"/>
      <c r="P876" s="25"/>
      <c r="Q876" s="25"/>
      <c r="R876" s="25"/>
      <c r="S876" s="25"/>
      <c r="T876" s="25"/>
      <c r="U876" s="25"/>
      <c r="V876" s="25"/>
      <c r="W876" s="25"/>
      <c r="X876" s="25"/>
      <c r="Y876" s="25"/>
    </row>
    <row r="877" ht="15.75" customHeight="1">
      <c r="A877" s="25"/>
      <c r="B877" s="25"/>
      <c r="C877" s="25"/>
      <c r="D877" s="465"/>
      <c r="E877" s="25"/>
      <c r="F877" s="25"/>
      <c r="G877" s="25"/>
      <c r="H877" s="25"/>
      <c r="I877" s="25"/>
      <c r="J877" s="25"/>
      <c r="K877" s="25"/>
      <c r="L877" s="25"/>
      <c r="M877" s="25"/>
      <c r="N877" s="25"/>
      <c r="O877" s="25"/>
      <c r="P877" s="25"/>
      <c r="Q877" s="25"/>
      <c r="R877" s="25"/>
      <c r="S877" s="25"/>
      <c r="T877" s="25"/>
      <c r="U877" s="25"/>
      <c r="V877" s="25"/>
      <c r="W877" s="25"/>
      <c r="X877" s="25"/>
      <c r="Y877" s="25"/>
    </row>
    <row r="878" ht="15.75" customHeight="1">
      <c r="A878" s="25"/>
      <c r="B878" s="25"/>
      <c r="C878" s="25"/>
      <c r="D878" s="465"/>
      <c r="E878" s="25"/>
      <c r="F878" s="25"/>
      <c r="G878" s="25"/>
      <c r="H878" s="25"/>
      <c r="I878" s="25"/>
      <c r="J878" s="25"/>
      <c r="K878" s="25"/>
      <c r="L878" s="25"/>
      <c r="M878" s="25"/>
      <c r="N878" s="25"/>
      <c r="O878" s="25"/>
      <c r="P878" s="25"/>
      <c r="Q878" s="25"/>
      <c r="R878" s="25"/>
      <c r="S878" s="25"/>
      <c r="T878" s="25"/>
      <c r="U878" s="25"/>
      <c r="V878" s="25"/>
      <c r="W878" s="25"/>
      <c r="X878" s="25"/>
      <c r="Y878" s="25"/>
    </row>
    <row r="879" ht="15.75" customHeight="1">
      <c r="A879" s="25"/>
      <c r="B879" s="25"/>
      <c r="C879" s="25"/>
      <c r="D879" s="465"/>
      <c r="E879" s="25"/>
      <c r="F879" s="25"/>
      <c r="G879" s="25"/>
      <c r="H879" s="25"/>
      <c r="I879" s="25"/>
      <c r="J879" s="25"/>
      <c r="K879" s="25"/>
      <c r="L879" s="25"/>
      <c r="M879" s="25"/>
      <c r="N879" s="25"/>
      <c r="O879" s="25"/>
      <c r="P879" s="25"/>
      <c r="Q879" s="25"/>
      <c r="R879" s="25"/>
      <c r="S879" s="25"/>
      <c r="T879" s="25"/>
      <c r="U879" s="25"/>
      <c r="V879" s="25"/>
      <c r="W879" s="25"/>
      <c r="X879" s="25"/>
      <c r="Y879" s="25"/>
    </row>
    <row r="880" ht="15.75" customHeight="1">
      <c r="A880" s="25"/>
      <c r="B880" s="25"/>
      <c r="C880" s="25"/>
      <c r="D880" s="465"/>
      <c r="E880" s="25"/>
      <c r="F880" s="25"/>
      <c r="G880" s="25"/>
      <c r="H880" s="25"/>
      <c r="I880" s="25"/>
      <c r="J880" s="25"/>
      <c r="K880" s="25"/>
      <c r="L880" s="25"/>
      <c r="M880" s="25"/>
      <c r="N880" s="25"/>
      <c r="O880" s="25"/>
      <c r="P880" s="25"/>
      <c r="Q880" s="25"/>
      <c r="R880" s="25"/>
      <c r="S880" s="25"/>
      <c r="T880" s="25"/>
      <c r="U880" s="25"/>
      <c r="V880" s="25"/>
      <c r="W880" s="25"/>
      <c r="X880" s="25"/>
      <c r="Y880" s="25"/>
    </row>
    <row r="881" ht="15.75" customHeight="1">
      <c r="A881" s="25"/>
      <c r="B881" s="25"/>
      <c r="C881" s="25"/>
      <c r="D881" s="465"/>
      <c r="E881" s="25"/>
      <c r="F881" s="25"/>
      <c r="G881" s="25"/>
      <c r="H881" s="25"/>
      <c r="I881" s="25"/>
      <c r="J881" s="25"/>
      <c r="K881" s="25"/>
      <c r="L881" s="25"/>
      <c r="M881" s="25"/>
      <c r="N881" s="25"/>
      <c r="O881" s="25"/>
      <c r="P881" s="25"/>
      <c r="Q881" s="25"/>
      <c r="R881" s="25"/>
      <c r="S881" s="25"/>
      <c r="T881" s="25"/>
      <c r="U881" s="25"/>
      <c r="V881" s="25"/>
      <c r="W881" s="25"/>
      <c r="X881" s="25"/>
      <c r="Y881" s="25"/>
    </row>
    <row r="882" ht="15.75" customHeight="1">
      <c r="A882" s="25"/>
      <c r="B882" s="25"/>
      <c r="C882" s="25"/>
      <c r="D882" s="465"/>
      <c r="E882" s="25"/>
      <c r="F882" s="25"/>
      <c r="G882" s="25"/>
      <c r="H882" s="25"/>
      <c r="I882" s="25"/>
      <c r="J882" s="25"/>
      <c r="K882" s="25"/>
      <c r="L882" s="25"/>
      <c r="M882" s="25"/>
      <c r="N882" s="25"/>
      <c r="O882" s="25"/>
      <c r="P882" s="25"/>
      <c r="Q882" s="25"/>
      <c r="R882" s="25"/>
      <c r="S882" s="25"/>
      <c r="T882" s="25"/>
      <c r="U882" s="25"/>
      <c r="V882" s="25"/>
      <c r="W882" s="25"/>
      <c r="X882" s="25"/>
      <c r="Y882" s="25"/>
    </row>
    <row r="883" ht="15.75" customHeight="1">
      <c r="A883" s="25"/>
      <c r="B883" s="25"/>
      <c r="C883" s="25"/>
      <c r="D883" s="465"/>
      <c r="E883" s="25"/>
      <c r="F883" s="25"/>
      <c r="G883" s="25"/>
      <c r="H883" s="25"/>
      <c r="I883" s="25"/>
      <c r="J883" s="25"/>
      <c r="K883" s="25"/>
      <c r="L883" s="25"/>
      <c r="M883" s="25"/>
      <c r="N883" s="25"/>
      <c r="O883" s="25"/>
      <c r="P883" s="25"/>
      <c r="Q883" s="25"/>
      <c r="R883" s="25"/>
      <c r="S883" s="25"/>
      <c r="T883" s="25"/>
      <c r="U883" s="25"/>
      <c r="V883" s="25"/>
      <c r="W883" s="25"/>
      <c r="X883" s="25"/>
      <c r="Y883" s="25"/>
    </row>
    <row r="884" ht="15.75" customHeight="1">
      <c r="A884" s="25"/>
      <c r="B884" s="25"/>
      <c r="C884" s="25"/>
      <c r="D884" s="465"/>
      <c r="E884" s="25"/>
      <c r="F884" s="25"/>
      <c r="G884" s="25"/>
      <c r="H884" s="25"/>
      <c r="I884" s="25"/>
      <c r="J884" s="25"/>
      <c r="K884" s="25"/>
      <c r="L884" s="25"/>
      <c r="M884" s="25"/>
      <c r="N884" s="25"/>
      <c r="O884" s="25"/>
      <c r="P884" s="25"/>
      <c r="Q884" s="25"/>
      <c r="R884" s="25"/>
      <c r="S884" s="25"/>
      <c r="T884" s="25"/>
      <c r="U884" s="25"/>
      <c r="V884" s="25"/>
      <c r="W884" s="25"/>
      <c r="X884" s="25"/>
      <c r="Y884" s="25"/>
    </row>
    <row r="885" ht="15.75" customHeight="1">
      <c r="A885" s="25"/>
      <c r="B885" s="25"/>
      <c r="C885" s="25"/>
      <c r="D885" s="465"/>
      <c r="E885" s="25"/>
      <c r="F885" s="25"/>
      <c r="G885" s="25"/>
      <c r="H885" s="25"/>
      <c r="I885" s="25"/>
      <c r="J885" s="25"/>
      <c r="K885" s="25"/>
      <c r="L885" s="25"/>
      <c r="M885" s="25"/>
      <c r="N885" s="25"/>
      <c r="O885" s="25"/>
      <c r="P885" s="25"/>
      <c r="Q885" s="25"/>
      <c r="R885" s="25"/>
      <c r="S885" s="25"/>
      <c r="T885" s="25"/>
      <c r="U885" s="25"/>
      <c r="V885" s="25"/>
      <c r="W885" s="25"/>
      <c r="X885" s="25"/>
      <c r="Y885" s="25"/>
    </row>
    <row r="886" ht="15.75" customHeight="1">
      <c r="A886" s="25"/>
      <c r="B886" s="25"/>
      <c r="C886" s="25"/>
      <c r="D886" s="465"/>
      <c r="E886" s="25"/>
      <c r="F886" s="25"/>
      <c r="G886" s="25"/>
      <c r="H886" s="25"/>
      <c r="I886" s="25"/>
      <c r="J886" s="25"/>
      <c r="K886" s="25"/>
      <c r="L886" s="25"/>
      <c r="M886" s="25"/>
      <c r="N886" s="25"/>
      <c r="O886" s="25"/>
      <c r="P886" s="25"/>
      <c r="Q886" s="25"/>
      <c r="R886" s="25"/>
      <c r="S886" s="25"/>
      <c r="T886" s="25"/>
      <c r="U886" s="25"/>
      <c r="V886" s="25"/>
      <c r="W886" s="25"/>
      <c r="X886" s="25"/>
      <c r="Y886" s="25"/>
    </row>
    <row r="887" ht="15.75" customHeight="1">
      <c r="A887" s="25"/>
      <c r="B887" s="25"/>
      <c r="C887" s="25"/>
      <c r="D887" s="465"/>
      <c r="E887" s="25"/>
      <c r="F887" s="25"/>
      <c r="G887" s="25"/>
      <c r="H887" s="25"/>
      <c r="I887" s="25"/>
      <c r="J887" s="25"/>
      <c r="K887" s="25"/>
      <c r="L887" s="25"/>
      <c r="M887" s="25"/>
      <c r="N887" s="25"/>
      <c r="O887" s="25"/>
      <c r="P887" s="25"/>
      <c r="Q887" s="25"/>
      <c r="R887" s="25"/>
      <c r="S887" s="25"/>
      <c r="T887" s="25"/>
      <c r="U887" s="25"/>
      <c r="V887" s="25"/>
      <c r="W887" s="25"/>
      <c r="X887" s="25"/>
      <c r="Y887" s="25"/>
    </row>
    <row r="888" ht="15.75" customHeight="1">
      <c r="A888" s="25"/>
      <c r="B888" s="25"/>
      <c r="C888" s="25"/>
      <c r="D888" s="465"/>
      <c r="E888" s="25"/>
      <c r="F888" s="25"/>
      <c r="G888" s="25"/>
      <c r="H888" s="25"/>
      <c r="I888" s="25"/>
      <c r="J888" s="25"/>
      <c r="K888" s="25"/>
      <c r="L888" s="25"/>
      <c r="M888" s="25"/>
      <c r="N888" s="25"/>
      <c r="O888" s="25"/>
      <c r="P888" s="25"/>
      <c r="Q888" s="25"/>
      <c r="R888" s="25"/>
      <c r="S888" s="25"/>
      <c r="T888" s="25"/>
      <c r="U888" s="25"/>
      <c r="V888" s="25"/>
      <c r="W888" s="25"/>
      <c r="X888" s="25"/>
      <c r="Y888" s="25"/>
    </row>
    <row r="889" ht="15.75" customHeight="1">
      <c r="A889" s="25"/>
      <c r="B889" s="25"/>
      <c r="C889" s="25"/>
      <c r="D889" s="465"/>
      <c r="E889" s="25"/>
      <c r="F889" s="25"/>
      <c r="G889" s="25"/>
      <c r="H889" s="25"/>
      <c r="I889" s="25"/>
      <c r="J889" s="25"/>
      <c r="K889" s="25"/>
      <c r="L889" s="25"/>
      <c r="M889" s="25"/>
      <c r="N889" s="25"/>
      <c r="O889" s="25"/>
      <c r="P889" s="25"/>
      <c r="Q889" s="25"/>
      <c r="R889" s="25"/>
      <c r="S889" s="25"/>
      <c r="T889" s="25"/>
      <c r="U889" s="25"/>
      <c r="V889" s="25"/>
      <c r="W889" s="25"/>
      <c r="X889" s="25"/>
      <c r="Y889" s="25"/>
    </row>
    <row r="890" ht="15.75" customHeight="1">
      <c r="A890" s="25"/>
      <c r="B890" s="25"/>
      <c r="C890" s="25"/>
      <c r="D890" s="465"/>
      <c r="E890" s="25"/>
      <c r="F890" s="25"/>
      <c r="G890" s="25"/>
      <c r="H890" s="25"/>
      <c r="I890" s="25"/>
      <c r="J890" s="25"/>
      <c r="K890" s="25"/>
      <c r="L890" s="25"/>
      <c r="M890" s="25"/>
      <c r="N890" s="25"/>
      <c r="O890" s="25"/>
      <c r="P890" s="25"/>
      <c r="Q890" s="25"/>
      <c r="R890" s="25"/>
      <c r="S890" s="25"/>
      <c r="T890" s="25"/>
      <c r="U890" s="25"/>
      <c r="V890" s="25"/>
      <c r="W890" s="25"/>
      <c r="X890" s="25"/>
      <c r="Y890" s="25"/>
    </row>
    <row r="891" ht="15.75" customHeight="1">
      <c r="A891" s="25"/>
      <c r="B891" s="25"/>
      <c r="C891" s="25"/>
      <c r="D891" s="465"/>
      <c r="E891" s="25"/>
      <c r="F891" s="25"/>
      <c r="G891" s="25"/>
      <c r="H891" s="25"/>
      <c r="I891" s="25"/>
      <c r="J891" s="25"/>
      <c r="K891" s="25"/>
      <c r="L891" s="25"/>
      <c r="M891" s="25"/>
      <c r="N891" s="25"/>
      <c r="O891" s="25"/>
      <c r="P891" s="25"/>
      <c r="Q891" s="25"/>
      <c r="R891" s="25"/>
      <c r="S891" s="25"/>
      <c r="T891" s="25"/>
      <c r="U891" s="25"/>
      <c r="V891" s="25"/>
      <c r="W891" s="25"/>
      <c r="X891" s="25"/>
      <c r="Y891" s="25"/>
    </row>
    <row r="892" ht="15.75" customHeight="1">
      <c r="A892" s="25"/>
      <c r="B892" s="25"/>
      <c r="C892" s="25"/>
      <c r="D892" s="465"/>
      <c r="E892" s="25"/>
      <c r="F892" s="25"/>
      <c r="G892" s="25"/>
      <c r="H892" s="25"/>
      <c r="I892" s="25"/>
      <c r="J892" s="25"/>
      <c r="K892" s="25"/>
      <c r="L892" s="25"/>
      <c r="M892" s="25"/>
      <c r="N892" s="25"/>
      <c r="O892" s="25"/>
      <c r="P892" s="25"/>
      <c r="Q892" s="25"/>
      <c r="R892" s="25"/>
      <c r="S892" s="25"/>
      <c r="T892" s="25"/>
      <c r="U892" s="25"/>
      <c r="V892" s="25"/>
      <c r="W892" s="25"/>
      <c r="X892" s="25"/>
      <c r="Y892" s="25"/>
    </row>
    <row r="893" ht="15.75" customHeight="1">
      <c r="A893" s="25"/>
      <c r="B893" s="25"/>
      <c r="C893" s="25"/>
      <c r="D893" s="465"/>
      <c r="E893" s="25"/>
      <c r="F893" s="25"/>
      <c r="G893" s="25"/>
      <c r="H893" s="25"/>
      <c r="I893" s="25"/>
      <c r="J893" s="25"/>
      <c r="K893" s="25"/>
      <c r="L893" s="25"/>
      <c r="M893" s="25"/>
      <c r="N893" s="25"/>
      <c r="O893" s="25"/>
      <c r="P893" s="25"/>
      <c r="Q893" s="25"/>
      <c r="R893" s="25"/>
      <c r="S893" s="25"/>
      <c r="T893" s="25"/>
      <c r="U893" s="25"/>
      <c r="V893" s="25"/>
      <c r="W893" s="25"/>
      <c r="X893" s="25"/>
      <c r="Y893" s="25"/>
    </row>
    <row r="894" ht="15.75" customHeight="1">
      <c r="A894" s="25"/>
      <c r="B894" s="25"/>
      <c r="C894" s="25"/>
      <c r="D894" s="465"/>
      <c r="E894" s="25"/>
      <c r="F894" s="25"/>
      <c r="G894" s="25"/>
      <c r="H894" s="25"/>
      <c r="I894" s="25"/>
      <c r="J894" s="25"/>
      <c r="K894" s="25"/>
      <c r="L894" s="25"/>
      <c r="M894" s="25"/>
      <c r="N894" s="25"/>
      <c r="O894" s="25"/>
      <c r="P894" s="25"/>
      <c r="Q894" s="25"/>
      <c r="R894" s="25"/>
      <c r="S894" s="25"/>
      <c r="T894" s="25"/>
      <c r="U894" s="25"/>
      <c r="V894" s="25"/>
      <c r="W894" s="25"/>
      <c r="X894" s="25"/>
      <c r="Y894" s="25"/>
    </row>
    <row r="895" ht="15.75" customHeight="1">
      <c r="A895" s="25"/>
      <c r="B895" s="25"/>
      <c r="C895" s="25"/>
      <c r="D895" s="465"/>
      <c r="E895" s="25"/>
      <c r="F895" s="25"/>
      <c r="G895" s="25"/>
      <c r="H895" s="25"/>
      <c r="I895" s="25"/>
      <c r="J895" s="25"/>
      <c r="K895" s="25"/>
      <c r="L895" s="25"/>
      <c r="M895" s="25"/>
      <c r="N895" s="25"/>
      <c r="O895" s="25"/>
      <c r="P895" s="25"/>
      <c r="Q895" s="25"/>
      <c r="R895" s="25"/>
      <c r="S895" s="25"/>
      <c r="T895" s="25"/>
      <c r="U895" s="25"/>
      <c r="V895" s="25"/>
      <c r="W895" s="25"/>
      <c r="X895" s="25"/>
      <c r="Y895" s="25"/>
    </row>
    <row r="896" ht="15.75" customHeight="1">
      <c r="A896" s="25"/>
      <c r="B896" s="25"/>
      <c r="C896" s="25"/>
      <c r="D896" s="465"/>
      <c r="E896" s="25"/>
      <c r="F896" s="25"/>
      <c r="G896" s="25"/>
      <c r="H896" s="25"/>
      <c r="I896" s="25"/>
      <c r="J896" s="25"/>
      <c r="K896" s="25"/>
      <c r="L896" s="25"/>
      <c r="M896" s="25"/>
      <c r="N896" s="25"/>
      <c r="O896" s="25"/>
      <c r="P896" s="25"/>
      <c r="Q896" s="25"/>
      <c r="R896" s="25"/>
      <c r="S896" s="25"/>
      <c r="T896" s="25"/>
      <c r="U896" s="25"/>
      <c r="V896" s="25"/>
      <c r="W896" s="25"/>
      <c r="X896" s="25"/>
      <c r="Y896" s="25"/>
    </row>
    <row r="897" ht="15.75" customHeight="1">
      <c r="A897" s="25"/>
      <c r="B897" s="25"/>
      <c r="C897" s="25"/>
      <c r="D897" s="465"/>
      <c r="E897" s="25"/>
      <c r="F897" s="25"/>
      <c r="G897" s="25"/>
      <c r="H897" s="25"/>
      <c r="I897" s="25"/>
      <c r="J897" s="25"/>
      <c r="K897" s="25"/>
      <c r="L897" s="25"/>
      <c r="M897" s="25"/>
      <c r="N897" s="25"/>
      <c r="O897" s="25"/>
      <c r="P897" s="25"/>
      <c r="Q897" s="25"/>
      <c r="R897" s="25"/>
      <c r="S897" s="25"/>
      <c r="T897" s="25"/>
      <c r="U897" s="25"/>
      <c r="V897" s="25"/>
      <c r="W897" s="25"/>
      <c r="X897" s="25"/>
      <c r="Y897" s="25"/>
    </row>
    <row r="898" ht="15.75" customHeight="1">
      <c r="A898" s="25"/>
      <c r="B898" s="25"/>
      <c r="C898" s="25"/>
      <c r="D898" s="465"/>
      <c r="E898" s="25"/>
      <c r="F898" s="25"/>
      <c r="G898" s="25"/>
      <c r="H898" s="25"/>
      <c r="I898" s="25"/>
      <c r="J898" s="25"/>
      <c r="K898" s="25"/>
      <c r="L898" s="25"/>
      <c r="M898" s="25"/>
      <c r="N898" s="25"/>
      <c r="O898" s="25"/>
      <c r="P898" s="25"/>
      <c r="Q898" s="25"/>
      <c r="R898" s="25"/>
      <c r="S898" s="25"/>
      <c r="T898" s="25"/>
      <c r="U898" s="25"/>
      <c r="V898" s="25"/>
      <c r="W898" s="25"/>
      <c r="X898" s="25"/>
      <c r="Y898" s="25"/>
    </row>
    <row r="899" ht="15.75" customHeight="1">
      <c r="A899" s="25"/>
      <c r="B899" s="25"/>
      <c r="C899" s="25"/>
      <c r="D899" s="465"/>
      <c r="E899" s="25"/>
      <c r="F899" s="25"/>
      <c r="G899" s="25"/>
      <c r="H899" s="25"/>
      <c r="I899" s="25"/>
      <c r="J899" s="25"/>
      <c r="K899" s="25"/>
      <c r="L899" s="25"/>
      <c r="M899" s="25"/>
      <c r="N899" s="25"/>
      <c r="O899" s="25"/>
      <c r="P899" s="25"/>
      <c r="Q899" s="25"/>
      <c r="R899" s="25"/>
      <c r="S899" s="25"/>
      <c r="T899" s="25"/>
      <c r="U899" s="25"/>
      <c r="V899" s="25"/>
      <c r="W899" s="25"/>
      <c r="X899" s="25"/>
      <c r="Y899" s="25"/>
    </row>
    <row r="900" ht="15.75" customHeight="1">
      <c r="A900" s="25"/>
      <c r="B900" s="25"/>
      <c r="C900" s="25"/>
      <c r="D900" s="465"/>
      <c r="E900" s="25"/>
      <c r="F900" s="25"/>
      <c r="G900" s="25"/>
      <c r="H900" s="25"/>
      <c r="I900" s="25"/>
      <c r="J900" s="25"/>
      <c r="K900" s="25"/>
      <c r="L900" s="25"/>
      <c r="M900" s="25"/>
      <c r="N900" s="25"/>
      <c r="O900" s="25"/>
      <c r="P900" s="25"/>
      <c r="Q900" s="25"/>
      <c r="R900" s="25"/>
      <c r="S900" s="25"/>
      <c r="T900" s="25"/>
      <c r="U900" s="25"/>
      <c r="V900" s="25"/>
      <c r="W900" s="25"/>
      <c r="X900" s="25"/>
      <c r="Y900" s="25"/>
    </row>
    <row r="901" ht="15.75" customHeight="1">
      <c r="A901" s="25"/>
      <c r="B901" s="25"/>
      <c r="C901" s="25"/>
      <c r="D901" s="465"/>
      <c r="E901" s="25"/>
      <c r="F901" s="25"/>
      <c r="G901" s="25"/>
      <c r="H901" s="25"/>
      <c r="I901" s="25"/>
      <c r="J901" s="25"/>
      <c r="K901" s="25"/>
      <c r="L901" s="25"/>
      <c r="M901" s="25"/>
      <c r="N901" s="25"/>
      <c r="O901" s="25"/>
      <c r="P901" s="25"/>
      <c r="Q901" s="25"/>
      <c r="R901" s="25"/>
      <c r="S901" s="25"/>
      <c r="T901" s="25"/>
      <c r="U901" s="25"/>
      <c r="V901" s="25"/>
      <c r="W901" s="25"/>
      <c r="X901" s="25"/>
      <c r="Y901" s="25"/>
    </row>
    <row r="902" ht="15.75" customHeight="1">
      <c r="A902" s="25"/>
      <c r="B902" s="25"/>
      <c r="C902" s="25"/>
      <c r="D902" s="465"/>
      <c r="E902" s="25"/>
      <c r="F902" s="25"/>
      <c r="G902" s="25"/>
      <c r="H902" s="25"/>
      <c r="I902" s="25"/>
      <c r="J902" s="25"/>
      <c r="K902" s="25"/>
      <c r="L902" s="25"/>
      <c r="M902" s="25"/>
      <c r="N902" s="25"/>
      <c r="O902" s="25"/>
      <c r="P902" s="25"/>
      <c r="Q902" s="25"/>
      <c r="R902" s="25"/>
      <c r="S902" s="25"/>
      <c r="T902" s="25"/>
      <c r="U902" s="25"/>
      <c r="V902" s="25"/>
      <c r="W902" s="25"/>
      <c r="X902" s="25"/>
      <c r="Y902" s="25"/>
    </row>
    <row r="903" ht="15.75" customHeight="1">
      <c r="A903" s="25"/>
      <c r="B903" s="25"/>
      <c r="C903" s="25"/>
      <c r="D903" s="465"/>
      <c r="E903" s="25"/>
      <c r="F903" s="25"/>
      <c r="G903" s="25"/>
      <c r="H903" s="25"/>
      <c r="I903" s="25"/>
      <c r="J903" s="25"/>
      <c r="K903" s="25"/>
      <c r="L903" s="25"/>
      <c r="M903" s="25"/>
      <c r="N903" s="25"/>
      <c r="O903" s="25"/>
      <c r="P903" s="25"/>
      <c r="Q903" s="25"/>
      <c r="R903" s="25"/>
      <c r="S903" s="25"/>
      <c r="T903" s="25"/>
      <c r="U903" s="25"/>
      <c r="V903" s="25"/>
      <c r="W903" s="25"/>
      <c r="X903" s="25"/>
      <c r="Y903" s="25"/>
    </row>
    <row r="904" ht="15.75" customHeight="1">
      <c r="A904" s="25"/>
      <c r="B904" s="25"/>
      <c r="C904" s="25"/>
      <c r="D904" s="465"/>
      <c r="E904" s="25"/>
      <c r="F904" s="25"/>
      <c r="G904" s="25"/>
      <c r="H904" s="25"/>
      <c r="I904" s="25"/>
      <c r="J904" s="25"/>
      <c r="K904" s="25"/>
      <c r="L904" s="25"/>
      <c r="M904" s="25"/>
      <c r="N904" s="25"/>
      <c r="O904" s="25"/>
      <c r="P904" s="25"/>
      <c r="Q904" s="25"/>
      <c r="R904" s="25"/>
      <c r="S904" s="25"/>
      <c r="T904" s="25"/>
      <c r="U904" s="25"/>
      <c r="V904" s="25"/>
      <c r="W904" s="25"/>
      <c r="X904" s="25"/>
      <c r="Y904" s="25"/>
    </row>
    <row r="905" ht="15.75" customHeight="1">
      <c r="A905" s="25"/>
      <c r="B905" s="25"/>
      <c r="C905" s="25"/>
      <c r="D905" s="465"/>
      <c r="E905" s="25"/>
      <c r="F905" s="25"/>
      <c r="G905" s="25"/>
      <c r="H905" s="25"/>
      <c r="I905" s="25"/>
      <c r="J905" s="25"/>
      <c r="K905" s="25"/>
      <c r="L905" s="25"/>
      <c r="M905" s="25"/>
      <c r="N905" s="25"/>
      <c r="O905" s="25"/>
      <c r="P905" s="25"/>
      <c r="Q905" s="25"/>
      <c r="R905" s="25"/>
      <c r="S905" s="25"/>
      <c r="T905" s="25"/>
      <c r="U905" s="25"/>
      <c r="V905" s="25"/>
      <c r="W905" s="25"/>
      <c r="X905" s="25"/>
      <c r="Y905" s="25"/>
    </row>
    <row r="906" ht="15.75" customHeight="1">
      <c r="A906" s="25"/>
      <c r="B906" s="25"/>
      <c r="C906" s="25"/>
      <c r="D906" s="465"/>
      <c r="E906" s="25"/>
      <c r="F906" s="25"/>
      <c r="G906" s="25"/>
      <c r="H906" s="25"/>
      <c r="I906" s="25"/>
      <c r="J906" s="25"/>
      <c r="K906" s="25"/>
      <c r="L906" s="25"/>
      <c r="M906" s="25"/>
      <c r="N906" s="25"/>
      <c r="O906" s="25"/>
      <c r="P906" s="25"/>
      <c r="Q906" s="25"/>
      <c r="R906" s="25"/>
      <c r="S906" s="25"/>
      <c r="T906" s="25"/>
      <c r="U906" s="25"/>
      <c r="V906" s="25"/>
      <c r="W906" s="25"/>
      <c r="X906" s="25"/>
      <c r="Y906" s="25"/>
    </row>
    <row r="907" ht="15.75" customHeight="1">
      <c r="A907" s="25"/>
      <c r="B907" s="25"/>
      <c r="C907" s="25"/>
      <c r="D907" s="465"/>
      <c r="E907" s="25"/>
      <c r="F907" s="25"/>
      <c r="G907" s="25"/>
      <c r="H907" s="25"/>
      <c r="I907" s="25"/>
      <c r="J907" s="25"/>
      <c r="K907" s="25"/>
      <c r="L907" s="25"/>
      <c r="M907" s="25"/>
      <c r="N907" s="25"/>
      <c r="O907" s="25"/>
      <c r="P907" s="25"/>
      <c r="Q907" s="25"/>
      <c r="R907" s="25"/>
      <c r="S907" s="25"/>
      <c r="T907" s="25"/>
      <c r="U907" s="25"/>
      <c r="V907" s="25"/>
      <c r="W907" s="25"/>
      <c r="X907" s="25"/>
      <c r="Y907" s="25"/>
    </row>
    <row r="908" ht="15.75" customHeight="1">
      <c r="A908" s="25"/>
      <c r="B908" s="25"/>
      <c r="C908" s="25"/>
      <c r="D908" s="465"/>
      <c r="E908" s="25"/>
      <c r="F908" s="25"/>
      <c r="G908" s="25"/>
      <c r="H908" s="25"/>
      <c r="I908" s="25"/>
      <c r="J908" s="25"/>
      <c r="K908" s="25"/>
      <c r="L908" s="25"/>
      <c r="M908" s="25"/>
      <c r="N908" s="25"/>
      <c r="O908" s="25"/>
      <c r="P908" s="25"/>
      <c r="Q908" s="25"/>
      <c r="R908" s="25"/>
      <c r="S908" s="25"/>
      <c r="T908" s="25"/>
      <c r="U908" s="25"/>
      <c r="V908" s="25"/>
      <c r="W908" s="25"/>
      <c r="X908" s="25"/>
      <c r="Y908" s="25"/>
    </row>
    <row r="909" ht="15.75" customHeight="1">
      <c r="A909" s="25"/>
      <c r="B909" s="25"/>
      <c r="C909" s="25"/>
      <c r="D909" s="465"/>
      <c r="E909" s="25"/>
      <c r="F909" s="25"/>
      <c r="G909" s="25"/>
      <c r="H909" s="25"/>
      <c r="I909" s="25"/>
      <c r="J909" s="25"/>
      <c r="K909" s="25"/>
      <c r="L909" s="25"/>
      <c r="M909" s="25"/>
      <c r="N909" s="25"/>
      <c r="O909" s="25"/>
      <c r="P909" s="25"/>
      <c r="Q909" s="25"/>
      <c r="R909" s="25"/>
      <c r="S909" s="25"/>
      <c r="T909" s="25"/>
      <c r="U909" s="25"/>
      <c r="V909" s="25"/>
      <c r="W909" s="25"/>
      <c r="X909" s="25"/>
      <c r="Y909" s="25"/>
    </row>
    <row r="910" ht="15.75" customHeight="1">
      <c r="A910" s="25"/>
      <c r="B910" s="25"/>
      <c r="C910" s="25"/>
      <c r="D910" s="465"/>
      <c r="E910" s="25"/>
      <c r="F910" s="25"/>
      <c r="G910" s="25"/>
      <c r="H910" s="25"/>
      <c r="I910" s="25"/>
      <c r="J910" s="25"/>
      <c r="K910" s="25"/>
      <c r="L910" s="25"/>
      <c r="M910" s="25"/>
      <c r="N910" s="25"/>
      <c r="O910" s="25"/>
      <c r="P910" s="25"/>
      <c r="Q910" s="25"/>
      <c r="R910" s="25"/>
      <c r="S910" s="25"/>
      <c r="T910" s="25"/>
      <c r="U910" s="25"/>
      <c r="V910" s="25"/>
      <c r="W910" s="25"/>
      <c r="X910" s="25"/>
      <c r="Y910" s="25"/>
    </row>
    <row r="911" ht="15.75" customHeight="1">
      <c r="A911" s="25"/>
      <c r="B911" s="25"/>
      <c r="C911" s="25"/>
      <c r="D911" s="465"/>
      <c r="E911" s="25"/>
      <c r="F911" s="25"/>
      <c r="G911" s="25"/>
      <c r="H911" s="25"/>
      <c r="I911" s="25"/>
      <c r="J911" s="25"/>
      <c r="K911" s="25"/>
      <c r="L911" s="25"/>
      <c r="M911" s="25"/>
      <c r="N911" s="25"/>
      <c r="O911" s="25"/>
      <c r="P911" s="25"/>
      <c r="Q911" s="25"/>
      <c r="R911" s="25"/>
      <c r="S911" s="25"/>
      <c r="T911" s="25"/>
      <c r="U911" s="25"/>
      <c r="V911" s="25"/>
      <c r="W911" s="25"/>
      <c r="X911" s="25"/>
      <c r="Y911" s="25"/>
    </row>
    <row r="912" ht="15.75" customHeight="1">
      <c r="A912" s="25"/>
      <c r="B912" s="25"/>
      <c r="C912" s="25"/>
      <c r="D912" s="465"/>
      <c r="E912" s="25"/>
      <c r="F912" s="25"/>
      <c r="G912" s="25"/>
      <c r="H912" s="25"/>
      <c r="I912" s="25"/>
      <c r="J912" s="25"/>
      <c r="K912" s="25"/>
      <c r="L912" s="25"/>
      <c r="M912" s="25"/>
      <c r="N912" s="25"/>
      <c r="O912" s="25"/>
      <c r="P912" s="25"/>
      <c r="Q912" s="25"/>
      <c r="R912" s="25"/>
      <c r="S912" s="25"/>
      <c r="T912" s="25"/>
      <c r="U912" s="25"/>
      <c r="V912" s="25"/>
      <c r="W912" s="25"/>
      <c r="X912" s="25"/>
      <c r="Y912" s="25"/>
    </row>
    <row r="913" ht="15.75" customHeight="1">
      <c r="A913" s="25"/>
      <c r="B913" s="25"/>
      <c r="C913" s="25"/>
      <c r="D913" s="465"/>
      <c r="E913" s="25"/>
      <c r="F913" s="25"/>
      <c r="G913" s="25"/>
      <c r="H913" s="25"/>
      <c r="I913" s="25"/>
      <c r="J913" s="25"/>
      <c r="K913" s="25"/>
      <c r="L913" s="25"/>
      <c r="M913" s="25"/>
      <c r="N913" s="25"/>
      <c r="O913" s="25"/>
      <c r="P913" s="25"/>
      <c r="Q913" s="25"/>
      <c r="R913" s="25"/>
      <c r="S913" s="25"/>
      <c r="T913" s="25"/>
      <c r="U913" s="25"/>
      <c r="V913" s="25"/>
      <c r="W913" s="25"/>
      <c r="X913" s="25"/>
      <c r="Y913" s="25"/>
    </row>
    <row r="914" ht="15.75" customHeight="1">
      <c r="A914" s="25"/>
      <c r="B914" s="25"/>
      <c r="C914" s="25"/>
      <c r="D914" s="465"/>
      <c r="E914" s="25"/>
      <c r="F914" s="25"/>
      <c r="G914" s="25"/>
      <c r="H914" s="25"/>
      <c r="I914" s="25"/>
      <c r="J914" s="25"/>
      <c r="K914" s="25"/>
      <c r="L914" s="25"/>
      <c r="M914" s="25"/>
      <c r="N914" s="25"/>
      <c r="O914" s="25"/>
      <c r="P914" s="25"/>
      <c r="Q914" s="25"/>
      <c r="R914" s="25"/>
      <c r="S914" s="25"/>
      <c r="T914" s="25"/>
      <c r="U914" s="25"/>
      <c r="V914" s="25"/>
      <c r="W914" s="25"/>
      <c r="X914" s="25"/>
      <c r="Y914" s="25"/>
    </row>
    <row r="915" ht="15.75" customHeight="1">
      <c r="A915" s="25"/>
      <c r="B915" s="25"/>
      <c r="C915" s="25"/>
      <c r="D915" s="465"/>
      <c r="E915" s="25"/>
      <c r="F915" s="25"/>
      <c r="G915" s="25"/>
      <c r="H915" s="25"/>
      <c r="I915" s="25"/>
      <c r="J915" s="25"/>
      <c r="K915" s="25"/>
      <c r="L915" s="25"/>
      <c r="M915" s="25"/>
      <c r="N915" s="25"/>
      <c r="O915" s="25"/>
      <c r="P915" s="25"/>
      <c r="Q915" s="25"/>
      <c r="R915" s="25"/>
      <c r="S915" s="25"/>
      <c r="T915" s="25"/>
      <c r="U915" s="25"/>
      <c r="V915" s="25"/>
      <c r="W915" s="25"/>
      <c r="X915" s="25"/>
      <c r="Y915" s="25"/>
    </row>
    <row r="916" ht="15.75" customHeight="1">
      <c r="A916" s="25"/>
      <c r="B916" s="25"/>
      <c r="C916" s="25"/>
      <c r="D916" s="465"/>
      <c r="E916" s="25"/>
      <c r="F916" s="25"/>
      <c r="G916" s="25"/>
      <c r="H916" s="25"/>
      <c r="I916" s="25"/>
      <c r="J916" s="25"/>
      <c r="K916" s="25"/>
      <c r="L916" s="25"/>
      <c r="M916" s="25"/>
      <c r="N916" s="25"/>
      <c r="O916" s="25"/>
      <c r="P916" s="25"/>
      <c r="Q916" s="25"/>
      <c r="R916" s="25"/>
      <c r="S916" s="25"/>
      <c r="T916" s="25"/>
      <c r="U916" s="25"/>
      <c r="V916" s="25"/>
      <c r="W916" s="25"/>
      <c r="X916" s="25"/>
      <c r="Y916" s="25"/>
    </row>
    <row r="917" ht="15.75" customHeight="1">
      <c r="A917" s="25"/>
      <c r="B917" s="25"/>
      <c r="C917" s="25"/>
      <c r="D917" s="465"/>
      <c r="E917" s="25"/>
      <c r="F917" s="25"/>
      <c r="G917" s="25"/>
      <c r="H917" s="25"/>
      <c r="I917" s="25"/>
      <c r="J917" s="25"/>
      <c r="K917" s="25"/>
      <c r="L917" s="25"/>
      <c r="M917" s="25"/>
      <c r="N917" s="25"/>
      <c r="O917" s="25"/>
      <c r="P917" s="25"/>
      <c r="Q917" s="25"/>
      <c r="R917" s="25"/>
      <c r="S917" s="25"/>
      <c r="T917" s="25"/>
      <c r="U917" s="25"/>
      <c r="V917" s="25"/>
      <c r="W917" s="25"/>
      <c r="X917" s="25"/>
      <c r="Y917" s="25"/>
    </row>
    <row r="918" ht="15.75" customHeight="1">
      <c r="A918" s="25"/>
      <c r="B918" s="25"/>
      <c r="C918" s="25"/>
      <c r="D918" s="465"/>
      <c r="E918" s="25"/>
      <c r="F918" s="25"/>
      <c r="G918" s="25"/>
      <c r="H918" s="25"/>
      <c r="I918" s="25"/>
      <c r="J918" s="25"/>
      <c r="K918" s="25"/>
      <c r="L918" s="25"/>
      <c r="M918" s="25"/>
      <c r="N918" s="25"/>
      <c r="O918" s="25"/>
      <c r="P918" s="25"/>
      <c r="Q918" s="25"/>
      <c r="R918" s="25"/>
      <c r="S918" s="25"/>
      <c r="T918" s="25"/>
      <c r="U918" s="25"/>
      <c r="V918" s="25"/>
      <c r="W918" s="25"/>
      <c r="X918" s="25"/>
      <c r="Y918" s="25"/>
    </row>
    <row r="919" ht="15.75" customHeight="1">
      <c r="A919" s="25"/>
      <c r="B919" s="25"/>
      <c r="C919" s="25"/>
      <c r="D919" s="465"/>
      <c r="E919" s="25"/>
      <c r="F919" s="25"/>
      <c r="G919" s="25"/>
      <c r="H919" s="25"/>
      <c r="I919" s="25"/>
      <c r="J919" s="25"/>
      <c r="K919" s="25"/>
      <c r="L919" s="25"/>
      <c r="M919" s="25"/>
      <c r="N919" s="25"/>
      <c r="O919" s="25"/>
      <c r="P919" s="25"/>
      <c r="Q919" s="25"/>
      <c r="R919" s="25"/>
      <c r="S919" s="25"/>
      <c r="T919" s="25"/>
      <c r="U919" s="25"/>
      <c r="V919" s="25"/>
      <c r="W919" s="25"/>
      <c r="X919" s="25"/>
      <c r="Y919" s="25"/>
    </row>
    <row r="920" ht="15.75" customHeight="1">
      <c r="A920" s="25"/>
      <c r="B920" s="25"/>
      <c r="C920" s="25"/>
      <c r="D920" s="465"/>
      <c r="E920" s="25"/>
      <c r="F920" s="25"/>
      <c r="G920" s="25"/>
      <c r="H920" s="25"/>
      <c r="I920" s="25"/>
      <c r="J920" s="25"/>
      <c r="K920" s="25"/>
      <c r="L920" s="25"/>
      <c r="M920" s="25"/>
      <c r="N920" s="25"/>
      <c r="O920" s="25"/>
      <c r="P920" s="25"/>
      <c r="Q920" s="25"/>
      <c r="R920" s="25"/>
      <c r="S920" s="25"/>
      <c r="T920" s="25"/>
      <c r="U920" s="25"/>
      <c r="V920" s="25"/>
      <c r="W920" s="25"/>
      <c r="X920" s="25"/>
      <c r="Y920" s="25"/>
    </row>
    <row r="921" ht="15.75" customHeight="1">
      <c r="A921" s="25"/>
      <c r="B921" s="25"/>
      <c r="C921" s="25"/>
      <c r="D921" s="465"/>
      <c r="E921" s="25"/>
      <c r="F921" s="25"/>
      <c r="G921" s="25"/>
      <c r="H921" s="25"/>
      <c r="I921" s="25"/>
      <c r="J921" s="25"/>
      <c r="K921" s="25"/>
      <c r="L921" s="25"/>
      <c r="M921" s="25"/>
      <c r="N921" s="25"/>
      <c r="O921" s="25"/>
      <c r="P921" s="25"/>
      <c r="Q921" s="25"/>
      <c r="R921" s="25"/>
      <c r="S921" s="25"/>
      <c r="T921" s="25"/>
      <c r="U921" s="25"/>
      <c r="V921" s="25"/>
      <c r="W921" s="25"/>
      <c r="X921" s="25"/>
      <c r="Y921" s="25"/>
    </row>
    <row r="922" ht="15.75" customHeight="1">
      <c r="A922" s="25"/>
      <c r="B922" s="25"/>
      <c r="C922" s="25"/>
      <c r="D922" s="465"/>
      <c r="E922" s="25"/>
      <c r="F922" s="25"/>
      <c r="G922" s="25"/>
      <c r="H922" s="25"/>
      <c r="I922" s="25"/>
      <c r="J922" s="25"/>
      <c r="K922" s="25"/>
      <c r="L922" s="25"/>
      <c r="M922" s="25"/>
      <c r="N922" s="25"/>
      <c r="O922" s="25"/>
      <c r="P922" s="25"/>
      <c r="Q922" s="25"/>
      <c r="R922" s="25"/>
      <c r="S922" s="25"/>
      <c r="T922" s="25"/>
      <c r="U922" s="25"/>
      <c r="V922" s="25"/>
      <c r="W922" s="25"/>
      <c r="X922" s="25"/>
      <c r="Y922" s="25"/>
    </row>
    <row r="923" ht="15.75" customHeight="1">
      <c r="A923" s="25"/>
      <c r="B923" s="25"/>
      <c r="C923" s="25"/>
      <c r="D923" s="465"/>
      <c r="E923" s="25"/>
      <c r="F923" s="25"/>
      <c r="G923" s="25"/>
      <c r="H923" s="25"/>
      <c r="I923" s="25"/>
      <c r="J923" s="25"/>
      <c r="K923" s="25"/>
      <c r="L923" s="25"/>
      <c r="M923" s="25"/>
      <c r="N923" s="25"/>
      <c r="O923" s="25"/>
      <c r="P923" s="25"/>
      <c r="Q923" s="25"/>
      <c r="R923" s="25"/>
      <c r="S923" s="25"/>
      <c r="T923" s="25"/>
      <c r="U923" s="25"/>
      <c r="V923" s="25"/>
      <c r="W923" s="25"/>
      <c r="X923" s="25"/>
      <c r="Y923" s="25"/>
    </row>
    <row r="924" ht="15.75" customHeight="1">
      <c r="A924" s="25"/>
      <c r="B924" s="25"/>
      <c r="C924" s="25"/>
      <c r="D924" s="465"/>
      <c r="E924" s="25"/>
      <c r="F924" s="25"/>
      <c r="G924" s="25"/>
      <c r="H924" s="25"/>
      <c r="I924" s="25"/>
      <c r="J924" s="25"/>
      <c r="K924" s="25"/>
      <c r="L924" s="25"/>
      <c r="M924" s="25"/>
      <c r="N924" s="25"/>
      <c r="O924" s="25"/>
      <c r="P924" s="25"/>
      <c r="Q924" s="25"/>
      <c r="R924" s="25"/>
      <c r="S924" s="25"/>
      <c r="T924" s="25"/>
      <c r="U924" s="25"/>
      <c r="V924" s="25"/>
      <c r="W924" s="25"/>
      <c r="X924" s="25"/>
      <c r="Y924" s="25"/>
    </row>
    <row r="925" ht="15.75" customHeight="1">
      <c r="A925" s="25"/>
      <c r="B925" s="25"/>
      <c r="C925" s="25"/>
      <c r="D925" s="465"/>
      <c r="E925" s="25"/>
      <c r="F925" s="25"/>
      <c r="G925" s="25"/>
      <c r="H925" s="25"/>
      <c r="I925" s="25"/>
      <c r="J925" s="25"/>
      <c r="K925" s="25"/>
      <c r="L925" s="25"/>
      <c r="M925" s="25"/>
      <c r="N925" s="25"/>
      <c r="O925" s="25"/>
      <c r="P925" s="25"/>
      <c r="Q925" s="25"/>
      <c r="R925" s="25"/>
      <c r="S925" s="25"/>
      <c r="T925" s="25"/>
      <c r="U925" s="25"/>
      <c r="V925" s="25"/>
      <c r="W925" s="25"/>
      <c r="X925" s="25"/>
      <c r="Y925" s="25"/>
    </row>
    <row r="926" ht="15.75" customHeight="1">
      <c r="A926" s="25"/>
      <c r="B926" s="25"/>
      <c r="C926" s="25"/>
      <c r="D926" s="465"/>
      <c r="E926" s="25"/>
      <c r="F926" s="25"/>
      <c r="G926" s="25"/>
      <c r="H926" s="25"/>
      <c r="I926" s="25"/>
      <c r="J926" s="25"/>
      <c r="K926" s="25"/>
      <c r="L926" s="25"/>
      <c r="M926" s="25"/>
      <c r="N926" s="25"/>
      <c r="O926" s="25"/>
      <c r="P926" s="25"/>
      <c r="Q926" s="25"/>
      <c r="R926" s="25"/>
      <c r="S926" s="25"/>
      <c r="T926" s="25"/>
      <c r="U926" s="25"/>
      <c r="V926" s="25"/>
      <c r="W926" s="25"/>
      <c r="X926" s="25"/>
      <c r="Y926" s="25"/>
    </row>
    <row r="927" ht="15.75" customHeight="1">
      <c r="A927" s="25"/>
      <c r="B927" s="25"/>
      <c r="C927" s="25"/>
      <c r="D927" s="465"/>
      <c r="E927" s="25"/>
      <c r="F927" s="25"/>
      <c r="G927" s="25"/>
      <c r="H927" s="25"/>
      <c r="I927" s="25"/>
      <c r="J927" s="25"/>
      <c r="K927" s="25"/>
      <c r="L927" s="25"/>
      <c r="M927" s="25"/>
      <c r="N927" s="25"/>
      <c r="O927" s="25"/>
      <c r="P927" s="25"/>
      <c r="Q927" s="25"/>
      <c r="R927" s="25"/>
      <c r="S927" s="25"/>
      <c r="T927" s="25"/>
      <c r="U927" s="25"/>
      <c r="V927" s="25"/>
      <c r="W927" s="25"/>
      <c r="X927" s="25"/>
      <c r="Y927" s="25"/>
    </row>
    <row r="928" ht="15.75" customHeight="1">
      <c r="A928" s="25"/>
      <c r="B928" s="25"/>
      <c r="C928" s="25"/>
      <c r="D928" s="465"/>
      <c r="E928" s="25"/>
      <c r="F928" s="25"/>
      <c r="G928" s="25"/>
      <c r="H928" s="25"/>
      <c r="I928" s="25"/>
      <c r="J928" s="25"/>
      <c r="K928" s="25"/>
      <c r="L928" s="25"/>
      <c r="M928" s="25"/>
      <c r="N928" s="25"/>
      <c r="O928" s="25"/>
      <c r="P928" s="25"/>
      <c r="Q928" s="25"/>
      <c r="R928" s="25"/>
      <c r="S928" s="25"/>
      <c r="T928" s="25"/>
      <c r="U928" s="25"/>
      <c r="V928" s="25"/>
      <c r="W928" s="25"/>
      <c r="X928" s="25"/>
      <c r="Y928" s="25"/>
    </row>
    <row r="929" ht="15.75" customHeight="1">
      <c r="A929" s="25"/>
      <c r="B929" s="25"/>
      <c r="C929" s="25"/>
      <c r="D929" s="465"/>
      <c r="E929" s="25"/>
      <c r="F929" s="25"/>
      <c r="G929" s="25"/>
      <c r="H929" s="25"/>
      <c r="I929" s="25"/>
      <c r="J929" s="25"/>
      <c r="K929" s="25"/>
      <c r="L929" s="25"/>
      <c r="M929" s="25"/>
      <c r="N929" s="25"/>
      <c r="O929" s="25"/>
      <c r="P929" s="25"/>
      <c r="Q929" s="25"/>
      <c r="R929" s="25"/>
      <c r="S929" s="25"/>
      <c r="T929" s="25"/>
      <c r="U929" s="25"/>
      <c r="V929" s="25"/>
      <c r="W929" s="25"/>
      <c r="X929" s="25"/>
      <c r="Y929" s="25"/>
    </row>
    <row r="930" ht="15.75" customHeight="1">
      <c r="A930" s="25"/>
      <c r="B930" s="25"/>
      <c r="C930" s="25"/>
      <c r="D930" s="465"/>
      <c r="E930" s="25"/>
      <c r="F930" s="25"/>
      <c r="G930" s="25"/>
      <c r="H930" s="25"/>
      <c r="I930" s="25"/>
      <c r="J930" s="25"/>
      <c r="K930" s="25"/>
      <c r="L930" s="25"/>
      <c r="M930" s="25"/>
      <c r="N930" s="25"/>
      <c r="O930" s="25"/>
      <c r="P930" s="25"/>
      <c r="Q930" s="25"/>
      <c r="R930" s="25"/>
      <c r="S930" s="25"/>
      <c r="T930" s="25"/>
      <c r="U930" s="25"/>
      <c r="V930" s="25"/>
      <c r="W930" s="25"/>
      <c r="X930" s="25"/>
      <c r="Y930" s="25"/>
    </row>
    <row r="931" ht="15.75" customHeight="1">
      <c r="A931" s="25"/>
      <c r="B931" s="25"/>
      <c r="C931" s="25"/>
      <c r="D931" s="465"/>
      <c r="E931" s="25"/>
      <c r="F931" s="25"/>
      <c r="G931" s="25"/>
      <c r="H931" s="25"/>
      <c r="I931" s="25"/>
      <c r="J931" s="25"/>
      <c r="K931" s="25"/>
      <c r="L931" s="25"/>
      <c r="M931" s="25"/>
      <c r="N931" s="25"/>
      <c r="O931" s="25"/>
      <c r="P931" s="25"/>
      <c r="Q931" s="25"/>
      <c r="R931" s="25"/>
      <c r="S931" s="25"/>
      <c r="T931" s="25"/>
      <c r="U931" s="25"/>
      <c r="V931" s="25"/>
      <c r="W931" s="25"/>
      <c r="X931" s="25"/>
      <c r="Y931" s="25"/>
    </row>
    <row r="932" ht="15.75" customHeight="1">
      <c r="A932" s="25"/>
      <c r="B932" s="25"/>
      <c r="C932" s="25"/>
      <c r="D932" s="465"/>
      <c r="E932" s="25"/>
      <c r="F932" s="25"/>
      <c r="G932" s="25"/>
      <c r="H932" s="25"/>
      <c r="I932" s="25"/>
      <c r="J932" s="25"/>
      <c r="K932" s="25"/>
      <c r="L932" s="25"/>
      <c r="M932" s="25"/>
      <c r="N932" s="25"/>
      <c r="O932" s="25"/>
      <c r="P932" s="25"/>
      <c r="Q932" s="25"/>
      <c r="R932" s="25"/>
      <c r="S932" s="25"/>
      <c r="T932" s="25"/>
      <c r="U932" s="25"/>
      <c r="V932" s="25"/>
      <c r="W932" s="25"/>
      <c r="X932" s="25"/>
      <c r="Y932" s="25"/>
    </row>
    <row r="933" ht="15.75" customHeight="1">
      <c r="A933" s="25"/>
      <c r="B933" s="25"/>
      <c r="C933" s="25"/>
      <c r="D933" s="465"/>
      <c r="E933" s="25"/>
      <c r="F933" s="25"/>
      <c r="G933" s="25"/>
      <c r="H933" s="25"/>
      <c r="I933" s="25"/>
      <c r="J933" s="25"/>
      <c r="K933" s="25"/>
      <c r="L933" s="25"/>
      <c r="M933" s="25"/>
      <c r="N933" s="25"/>
      <c r="O933" s="25"/>
      <c r="P933" s="25"/>
      <c r="Q933" s="25"/>
      <c r="R933" s="25"/>
      <c r="S933" s="25"/>
      <c r="T933" s="25"/>
      <c r="U933" s="25"/>
      <c r="V933" s="25"/>
      <c r="W933" s="25"/>
      <c r="X933" s="25"/>
      <c r="Y933" s="25"/>
    </row>
    <row r="934" ht="15.75" customHeight="1">
      <c r="A934" s="25"/>
      <c r="B934" s="25"/>
      <c r="C934" s="25"/>
      <c r="D934" s="465"/>
      <c r="E934" s="25"/>
      <c r="F934" s="25"/>
      <c r="G934" s="25"/>
      <c r="H934" s="25"/>
      <c r="I934" s="25"/>
      <c r="J934" s="25"/>
      <c r="K934" s="25"/>
      <c r="L934" s="25"/>
      <c r="M934" s="25"/>
      <c r="N934" s="25"/>
      <c r="O934" s="25"/>
      <c r="P934" s="25"/>
      <c r="Q934" s="25"/>
      <c r="R934" s="25"/>
      <c r="S934" s="25"/>
      <c r="T934" s="25"/>
      <c r="U934" s="25"/>
      <c r="V934" s="25"/>
      <c r="W934" s="25"/>
      <c r="X934" s="25"/>
      <c r="Y934" s="25"/>
    </row>
    <row r="935" ht="15.75" customHeight="1">
      <c r="A935" s="25"/>
      <c r="B935" s="25"/>
      <c r="C935" s="25"/>
      <c r="D935" s="465"/>
      <c r="E935" s="25"/>
      <c r="F935" s="25"/>
      <c r="G935" s="25"/>
      <c r="H935" s="25"/>
      <c r="I935" s="25"/>
      <c r="J935" s="25"/>
      <c r="K935" s="25"/>
      <c r="L935" s="25"/>
      <c r="M935" s="25"/>
      <c r="N935" s="25"/>
      <c r="O935" s="25"/>
      <c r="P935" s="25"/>
      <c r="Q935" s="25"/>
      <c r="R935" s="25"/>
      <c r="S935" s="25"/>
      <c r="T935" s="25"/>
      <c r="U935" s="25"/>
      <c r="V935" s="25"/>
      <c r="W935" s="25"/>
      <c r="X935" s="25"/>
      <c r="Y935" s="25"/>
    </row>
    <row r="936" ht="15.75" customHeight="1">
      <c r="A936" s="25"/>
      <c r="B936" s="25"/>
      <c r="C936" s="25"/>
      <c r="D936" s="465"/>
      <c r="E936" s="25"/>
      <c r="F936" s="25"/>
      <c r="G936" s="25"/>
      <c r="H936" s="25"/>
      <c r="I936" s="25"/>
      <c r="J936" s="25"/>
      <c r="K936" s="25"/>
      <c r="L936" s="25"/>
      <c r="M936" s="25"/>
      <c r="N936" s="25"/>
      <c r="O936" s="25"/>
      <c r="P936" s="25"/>
      <c r="Q936" s="25"/>
      <c r="R936" s="25"/>
      <c r="S936" s="25"/>
      <c r="T936" s="25"/>
      <c r="U936" s="25"/>
      <c r="V936" s="25"/>
      <c r="W936" s="25"/>
      <c r="X936" s="25"/>
      <c r="Y936" s="25"/>
    </row>
    <row r="937" ht="15.75" customHeight="1">
      <c r="A937" s="25"/>
      <c r="B937" s="25"/>
      <c r="C937" s="25"/>
      <c r="D937" s="465"/>
      <c r="E937" s="25"/>
      <c r="F937" s="25"/>
      <c r="G937" s="25"/>
      <c r="H937" s="25"/>
      <c r="I937" s="25"/>
      <c r="J937" s="25"/>
      <c r="K937" s="25"/>
      <c r="L937" s="25"/>
      <c r="M937" s="25"/>
      <c r="N937" s="25"/>
      <c r="O937" s="25"/>
      <c r="P937" s="25"/>
      <c r="Q937" s="25"/>
      <c r="R937" s="25"/>
      <c r="S937" s="25"/>
      <c r="T937" s="25"/>
      <c r="U937" s="25"/>
      <c r="V937" s="25"/>
      <c r="W937" s="25"/>
      <c r="X937" s="25"/>
      <c r="Y937" s="25"/>
    </row>
    <row r="938" ht="15.75" customHeight="1">
      <c r="A938" s="25"/>
      <c r="B938" s="25"/>
      <c r="C938" s="25"/>
      <c r="D938" s="465"/>
      <c r="E938" s="25"/>
      <c r="F938" s="25"/>
      <c r="G938" s="25"/>
      <c r="H938" s="25"/>
      <c r="I938" s="25"/>
      <c r="J938" s="25"/>
      <c r="K938" s="25"/>
      <c r="L938" s="25"/>
      <c r="M938" s="25"/>
      <c r="N938" s="25"/>
      <c r="O938" s="25"/>
      <c r="P938" s="25"/>
      <c r="Q938" s="25"/>
      <c r="R938" s="25"/>
      <c r="S938" s="25"/>
      <c r="T938" s="25"/>
      <c r="U938" s="25"/>
      <c r="V938" s="25"/>
      <c r="W938" s="25"/>
      <c r="X938" s="25"/>
      <c r="Y938" s="25"/>
    </row>
    <row r="939" ht="15.75" customHeight="1">
      <c r="A939" s="25"/>
      <c r="B939" s="25"/>
      <c r="C939" s="25"/>
      <c r="D939" s="465"/>
      <c r="E939" s="25"/>
      <c r="F939" s="25"/>
      <c r="G939" s="25"/>
      <c r="H939" s="25"/>
      <c r="I939" s="25"/>
      <c r="J939" s="25"/>
      <c r="K939" s="25"/>
      <c r="L939" s="25"/>
      <c r="M939" s="25"/>
      <c r="N939" s="25"/>
      <c r="O939" s="25"/>
      <c r="P939" s="25"/>
      <c r="Q939" s="25"/>
      <c r="R939" s="25"/>
      <c r="S939" s="25"/>
      <c r="T939" s="25"/>
      <c r="U939" s="25"/>
      <c r="V939" s="25"/>
      <c r="W939" s="25"/>
      <c r="X939" s="25"/>
      <c r="Y939" s="25"/>
    </row>
    <row r="940" ht="15.75" customHeight="1">
      <c r="A940" s="25"/>
      <c r="B940" s="25"/>
      <c r="C940" s="25"/>
      <c r="D940" s="465"/>
      <c r="E940" s="25"/>
      <c r="F940" s="25"/>
      <c r="G940" s="25"/>
      <c r="H940" s="25"/>
      <c r="I940" s="25"/>
      <c r="J940" s="25"/>
      <c r="K940" s="25"/>
      <c r="L940" s="25"/>
      <c r="M940" s="25"/>
      <c r="N940" s="25"/>
      <c r="O940" s="25"/>
      <c r="P940" s="25"/>
      <c r="Q940" s="25"/>
      <c r="R940" s="25"/>
      <c r="S940" s="25"/>
      <c r="T940" s="25"/>
      <c r="U940" s="25"/>
      <c r="V940" s="25"/>
      <c r="W940" s="25"/>
      <c r="X940" s="25"/>
      <c r="Y940" s="25"/>
    </row>
    <row r="941" ht="15.75" customHeight="1">
      <c r="A941" s="25"/>
      <c r="B941" s="25"/>
      <c r="C941" s="25"/>
      <c r="D941" s="465"/>
      <c r="E941" s="25"/>
      <c r="F941" s="25"/>
      <c r="G941" s="25"/>
      <c r="H941" s="25"/>
      <c r="I941" s="25"/>
      <c r="J941" s="25"/>
      <c r="K941" s="25"/>
      <c r="L941" s="25"/>
      <c r="M941" s="25"/>
      <c r="N941" s="25"/>
      <c r="O941" s="25"/>
      <c r="P941" s="25"/>
      <c r="Q941" s="25"/>
      <c r="R941" s="25"/>
      <c r="S941" s="25"/>
      <c r="T941" s="25"/>
      <c r="U941" s="25"/>
      <c r="V941" s="25"/>
      <c r="W941" s="25"/>
      <c r="X941" s="25"/>
      <c r="Y941" s="25"/>
    </row>
    <row r="942" ht="15.75" customHeight="1">
      <c r="A942" s="25"/>
      <c r="B942" s="25"/>
      <c r="C942" s="25"/>
      <c r="D942" s="465"/>
      <c r="E942" s="25"/>
      <c r="F942" s="25"/>
      <c r="G942" s="25"/>
      <c r="H942" s="25"/>
      <c r="I942" s="25"/>
      <c r="J942" s="25"/>
      <c r="K942" s="25"/>
      <c r="L942" s="25"/>
      <c r="M942" s="25"/>
      <c r="N942" s="25"/>
      <c r="O942" s="25"/>
      <c r="P942" s="25"/>
      <c r="Q942" s="25"/>
      <c r="R942" s="25"/>
      <c r="S942" s="25"/>
      <c r="T942" s="25"/>
      <c r="U942" s="25"/>
      <c r="V942" s="25"/>
      <c r="W942" s="25"/>
      <c r="X942" s="25"/>
      <c r="Y942" s="25"/>
    </row>
    <row r="943" ht="15.75" customHeight="1">
      <c r="A943" s="25"/>
      <c r="B943" s="25"/>
      <c r="C943" s="25"/>
      <c r="D943" s="465"/>
      <c r="E943" s="25"/>
      <c r="F943" s="25"/>
      <c r="G943" s="25"/>
      <c r="H943" s="25"/>
      <c r="I943" s="25"/>
      <c r="J943" s="25"/>
      <c r="K943" s="25"/>
      <c r="L943" s="25"/>
      <c r="M943" s="25"/>
      <c r="N943" s="25"/>
      <c r="O943" s="25"/>
      <c r="P943" s="25"/>
      <c r="Q943" s="25"/>
      <c r="R943" s="25"/>
      <c r="S943" s="25"/>
      <c r="T943" s="25"/>
      <c r="U943" s="25"/>
      <c r="V943" s="25"/>
      <c r="W943" s="25"/>
      <c r="X943" s="25"/>
      <c r="Y943" s="25"/>
    </row>
    <row r="944" ht="15.75" customHeight="1">
      <c r="A944" s="25"/>
      <c r="B944" s="25"/>
      <c r="C944" s="25"/>
      <c r="D944" s="465"/>
      <c r="E944" s="25"/>
      <c r="F944" s="25"/>
      <c r="G944" s="25"/>
      <c r="H944" s="25"/>
      <c r="I944" s="25"/>
      <c r="J944" s="25"/>
      <c r="K944" s="25"/>
      <c r="L944" s="25"/>
      <c r="M944" s="25"/>
      <c r="N944" s="25"/>
      <c r="O944" s="25"/>
      <c r="P944" s="25"/>
      <c r="Q944" s="25"/>
      <c r="R944" s="25"/>
      <c r="S944" s="25"/>
      <c r="T944" s="25"/>
      <c r="U944" s="25"/>
      <c r="V944" s="25"/>
      <c r="W944" s="25"/>
      <c r="X944" s="25"/>
      <c r="Y944" s="25"/>
    </row>
    <row r="945" ht="15.75" customHeight="1">
      <c r="A945" s="25"/>
      <c r="B945" s="25"/>
      <c r="C945" s="25"/>
      <c r="D945" s="465"/>
      <c r="E945" s="25"/>
      <c r="F945" s="25"/>
      <c r="G945" s="25"/>
      <c r="H945" s="25"/>
      <c r="I945" s="25"/>
      <c r="J945" s="25"/>
      <c r="K945" s="25"/>
      <c r="L945" s="25"/>
      <c r="M945" s="25"/>
      <c r="N945" s="25"/>
      <c r="O945" s="25"/>
      <c r="P945" s="25"/>
      <c r="Q945" s="25"/>
      <c r="R945" s="25"/>
      <c r="S945" s="25"/>
      <c r="T945" s="25"/>
      <c r="U945" s="25"/>
      <c r="V945" s="25"/>
      <c r="W945" s="25"/>
      <c r="X945" s="25"/>
      <c r="Y945" s="25"/>
    </row>
    <row r="946" ht="15.75" customHeight="1">
      <c r="A946" s="25"/>
      <c r="B946" s="25"/>
      <c r="C946" s="25"/>
      <c r="D946" s="465"/>
      <c r="E946" s="25"/>
      <c r="F946" s="25"/>
      <c r="G946" s="25"/>
      <c r="H946" s="25"/>
      <c r="I946" s="25"/>
      <c r="J946" s="25"/>
      <c r="K946" s="25"/>
      <c r="L946" s="25"/>
      <c r="M946" s="25"/>
      <c r="N946" s="25"/>
      <c r="O946" s="25"/>
      <c r="P946" s="25"/>
      <c r="Q946" s="25"/>
      <c r="R946" s="25"/>
      <c r="S946" s="25"/>
      <c r="T946" s="25"/>
      <c r="U946" s="25"/>
      <c r="V946" s="25"/>
      <c r="W946" s="25"/>
      <c r="X946" s="25"/>
      <c r="Y946" s="25"/>
    </row>
    <row r="947" ht="15.75" customHeight="1">
      <c r="A947" s="25"/>
      <c r="B947" s="25"/>
      <c r="C947" s="25"/>
      <c r="D947" s="465"/>
      <c r="E947" s="25"/>
      <c r="F947" s="25"/>
      <c r="G947" s="25"/>
      <c r="H947" s="25"/>
      <c r="I947" s="25"/>
      <c r="J947" s="25"/>
      <c r="K947" s="25"/>
      <c r="L947" s="25"/>
      <c r="M947" s="25"/>
      <c r="N947" s="25"/>
      <c r="O947" s="25"/>
      <c r="P947" s="25"/>
      <c r="Q947" s="25"/>
      <c r="R947" s="25"/>
      <c r="S947" s="25"/>
      <c r="T947" s="25"/>
      <c r="U947" s="25"/>
      <c r="V947" s="25"/>
      <c r="W947" s="25"/>
      <c r="X947" s="25"/>
      <c r="Y947" s="25"/>
    </row>
    <row r="948" ht="15.75" customHeight="1">
      <c r="A948" s="25"/>
      <c r="B948" s="25"/>
      <c r="C948" s="25"/>
      <c r="D948" s="465"/>
      <c r="E948" s="25"/>
      <c r="F948" s="25"/>
      <c r="G948" s="25"/>
      <c r="H948" s="25"/>
      <c r="I948" s="25"/>
      <c r="J948" s="25"/>
      <c r="K948" s="25"/>
      <c r="L948" s="25"/>
      <c r="M948" s="25"/>
      <c r="N948" s="25"/>
      <c r="O948" s="25"/>
      <c r="P948" s="25"/>
      <c r="Q948" s="25"/>
      <c r="R948" s="25"/>
      <c r="S948" s="25"/>
      <c r="T948" s="25"/>
      <c r="U948" s="25"/>
      <c r="V948" s="25"/>
      <c r="W948" s="25"/>
      <c r="X948" s="25"/>
      <c r="Y948" s="25"/>
    </row>
    <row r="949" ht="15.75" customHeight="1">
      <c r="A949" s="25"/>
      <c r="B949" s="25"/>
      <c r="C949" s="25"/>
      <c r="D949" s="465"/>
      <c r="E949" s="25"/>
      <c r="F949" s="25"/>
      <c r="G949" s="25"/>
      <c r="H949" s="25"/>
      <c r="I949" s="25"/>
      <c r="J949" s="25"/>
      <c r="K949" s="25"/>
      <c r="L949" s="25"/>
      <c r="M949" s="25"/>
      <c r="N949" s="25"/>
      <c r="O949" s="25"/>
      <c r="P949" s="25"/>
      <c r="Q949" s="25"/>
      <c r="R949" s="25"/>
      <c r="S949" s="25"/>
      <c r="T949" s="25"/>
      <c r="U949" s="25"/>
      <c r="V949" s="25"/>
      <c r="W949" s="25"/>
      <c r="X949" s="25"/>
      <c r="Y949" s="25"/>
    </row>
    <row r="950" ht="15.75" customHeight="1">
      <c r="A950" s="25"/>
      <c r="B950" s="25"/>
      <c r="C950" s="25"/>
      <c r="D950" s="465"/>
      <c r="E950" s="25"/>
      <c r="F950" s="25"/>
      <c r="G950" s="25"/>
      <c r="H950" s="25"/>
      <c r="I950" s="25"/>
      <c r="J950" s="25"/>
      <c r="K950" s="25"/>
      <c r="L950" s="25"/>
      <c r="M950" s="25"/>
      <c r="N950" s="25"/>
      <c r="O950" s="25"/>
      <c r="P950" s="25"/>
      <c r="Q950" s="25"/>
      <c r="R950" s="25"/>
      <c r="S950" s="25"/>
      <c r="T950" s="25"/>
      <c r="U950" s="25"/>
      <c r="V950" s="25"/>
      <c r="W950" s="25"/>
      <c r="X950" s="25"/>
      <c r="Y950" s="25"/>
    </row>
    <row r="951" ht="15.75" customHeight="1">
      <c r="A951" s="25"/>
      <c r="B951" s="25"/>
      <c r="C951" s="25"/>
      <c r="D951" s="465"/>
      <c r="E951" s="25"/>
      <c r="F951" s="25"/>
      <c r="G951" s="25"/>
      <c r="H951" s="25"/>
      <c r="I951" s="25"/>
      <c r="J951" s="25"/>
      <c r="K951" s="25"/>
      <c r="L951" s="25"/>
      <c r="M951" s="25"/>
      <c r="N951" s="25"/>
      <c r="O951" s="25"/>
      <c r="P951" s="25"/>
      <c r="Q951" s="25"/>
      <c r="R951" s="25"/>
      <c r="S951" s="25"/>
      <c r="T951" s="25"/>
      <c r="U951" s="25"/>
      <c r="V951" s="25"/>
      <c r="W951" s="25"/>
      <c r="X951" s="25"/>
      <c r="Y951" s="25"/>
    </row>
    <row r="952" ht="15.75" customHeight="1">
      <c r="A952" s="25"/>
      <c r="B952" s="25"/>
      <c r="C952" s="25"/>
      <c r="D952" s="465"/>
      <c r="E952" s="25"/>
      <c r="F952" s="25"/>
      <c r="G952" s="25"/>
      <c r="H952" s="25"/>
      <c r="I952" s="25"/>
      <c r="J952" s="25"/>
      <c r="K952" s="25"/>
      <c r="L952" s="25"/>
      <c r="M952" s="25"/>
      <c r="N952" s="25"/>
      <c r="O952" s="25"/>
      <c r="P952" s="25"/>
      <c r="Q952" s="25"/>
      <c r="R952" s="25"/>
      <c r="S952" s="25"/>
      <c r="T952" s="25"/>
      <c r="U952" s="25"/>
      <c r="V952" s="25"/>
      <c r="W952" s="25"/>
      <c r="X952" s="25"/>
      <c r="Y952" s="25"/>
    </row>
    <row r="953" ht="15.75" customHeight="1">
      <c r="A953" s="25"/>
      <c r="B953" s="25"/>
      <c r="C953" s="25"/>
      <c r="D953" s="465"/>
      <c r="E953" s="25"/>
      <c r="F953" s="25"/>
      <c r="G953" s="25"/>
      <c r="H953" s="25"/>
      <c r="I953" s="25"/>
      <c r="J953" s="25"/>
      <c r="K953" s="25"/>
      <c r="L953" s="25"/>
      <c r="M953" s="25"/>
      <c r="N953" s="25"/>
      <c r="O953" s="25"/>
      <c r="P953" s="25"/>
      <c r="Q953" s="25"/>
      <c r="R953" s="25"/>
      <c r="S953" s="25"/>
      <c r="T953" s="25"/>
      <c r="U953" s="25"/>
      <c r="V953" s="25"/>
      <c r="W953" s="25"/>
      <c r="X953" s="25"/>
      <c r="Y953" s="25"/>
    </row>
    <row r="954" ht="15.75" customHeight="1">
      <c r="A954" s="25"/>
      <c r="B954" s="25"/>
      <c r="C954" s="25"/>
      <c r="D954" s="465"/>
      <c r="E954" s="25"/>
      <c r="F954" s="25"/>
      <c r="G954" s="25"/>
      <c r="H954" s="25"/>
      <c r="I954" s="25"/>
      <c r="J954" s="25"/>
      <c r="K954" s="25"/>
      <c r="L954" s="25"/>
      <c r="M954" s="25"/>
      <c r="N954" s="25"/>
      <c r="O954" s="25"/>
      <c r="P954" s="25"/>
      <c r="Q954" s="25"/>
      <c r="R954" s="25"/>
      <c r="S954" s="25"/>
      <c r="T954" s="25"/>
      <c r="U954" s="25"/>
      <c r="V954" s="25"/>
      <c r="W954" s="25"/>
      <c r="X954" s="25"/>
      <c r="Y954" s="25"/>
    </row>
    <row r="955" ht="15.75" customHeight="1">
      <c r="A955" s="25"/>
      <c r="B955" s="25"/>
      <c r="C955" s="25"/>
      <c r="D955" s="465"/>
      <c r="E955" s="25"/>
      <c r="F955" s="25"/>
      <c r="G955" s="25"/>
      <c r="H955" s="25"/>
      <c r="I955" s="25"/>
      <c r="J955" s="25"/>
      <c r="K955" s="25"/>
      <c r="L955" s="25"/>
      <c r="M955" s="25"/>
      <c r="N955" s="25"/>
      <c r="O955" s="25"/>
      <c r="P955" s="25"/>
      <c r="Q955" s="25"/>
      <c r="R955" s="25"/>
      <c r="S955" s="25"/>
      <c r="T955" s="25"/>
      <c r="U955" s="25"/>
      <c r="V955" s="25"/>
      <c r="W955" s="25"/>
      <c r="X955" s="25"/>
      <c r="Y955" s="25"/>
    </row>
    <row r="956" ht="15.75" customHeight="1">
      <c r="A956" s="25"/>
      <c r="B956" s="25"/>
      <c r="C956" s="25"/>
      <c r="D956" s="465"/>
      <c r="E956" s="25"/>
      <c r="F956" s="25"/>
      <c r="G956" s="25"/>
      <c r="H956" s="25"/>
      <c r="I956" s="25"/>
      <c r="J956" s="25"/>
      <c r="K956" s="25"/>
      <c r="L956" s="25"/>
      <c r="M956" s="25"/>
      <c r="N956" s="25"/>
      <c r="O956" s="25"/>
      <c r="P956" s="25"/>
      <c r="Q956" s="25"/>
      <c r="R956" s="25"/>
      <c r="S956" s="25"/>
      <c r="T956" s="25"/>
      <c r="U956" s="25"/>
      <c r="V956" s="25"/>
      <c r="W956" s="25"/>
      <c r="X956" s="25"/>
      <c r="Y956" s="25"/>
    </row>
    <row r="957" ht="15.75" customHeight="1">
      <c r="A957" s="25"/>
      <c r="B957" s="25"/>
      <c r="C957" s="25"/>
      <c r="D957" s="465"/>
      <c r="E957" s="25"/>
      <c r="F957" s="25"/>
      <c r="G957" s="25"/>
      <c r="H957" s="25"/>
      <c r="I957" s="25"/>
      <c r="J957" s="25"/>
      <c r="K957" s="25"/>
      <c r="L957" s="25"/>
      <c r="M957" s="25"/>
      <c r="N957" s="25"/>
      <c r="O957" s="25"/>
      <c r="P957" s="25"/>
      <c r="Q957" s="25"/>
      <c r="R957" s="25"/>
      <c r="S957" s="25"/>
      <c r="T957" s="25"/>
      <c r="U957" s="25"/>
      <c r="V957" s="25"/>
      <c r="W957" s="25"/>
      <c r="X957" s="25"/>
      <c r="Y957" s="25"/>
    </row>
    <row r="958" ht="15.75" customHeight="1">
      <c r="A958" s="25"/>
      <c r="B958" s="25"/>
      <c r="C958" s="25"/>
      <c r="D958" s="465"/>
      <c r="E958" s="25"/>
      <c r="F958" s="25"/>
      <c r="G958" s="25"/>
      <c r="H958" s="25"/>
      <c r="I958" s="25"/>
      <c r="J958" s="25"/>
      <c r="K958" s="25"/>
      <c r="L958" s="25"/>
      <c r="M958" s="25"/>
      <c r="N958" s="25"/>
      <c r="O958" s="25"/>
      <c r="P958" s="25"/>
      <c r="Q958" s="25"/>
      <c r="R958" s="25"/>
      <c r="S958" s="25"/>
      <c r="T958" s="25"/>
      <c r="U958" s="25"/>
      <c r="V958" s="25"/>
      <c r="W958" s="25"/>
      <c r="X958" s="25"/>
      <c r="Y958" s="25"/>
    </row>
    <row r="959" ht="15.75" customHeight="1">
      <c r="A959" s="25"/>
      <c r="B959" s="25"/>
      <c r="C959" s="25"/>
      <c r="D959" s="465"/>
      <c r="E959" s="25"/>
      <c r="F959" s="25"/>
      <c r="G959" s="25"/>
      <c r="H959" s="25"/>
      <c r="I959" s="25"/>
      <c r="J959" s="25"/>
      <c r="K959" s="25"/>
      <c r="L959" s="25"/>
      <c r="M959" s="25"/>
      <c r="N959" s="25"/>
      <c r="O959" s="25"/>
      <c r="P959" s="25"/>
      <c r="Q959" s="25"/>
      <c r="R959" s="25"/>
      <c r="S959" s="25"/>
      <c r="T959" s="25"/>
      <c r="U959" s="25"/>
      <c r="V959" s="25"/>
      <c r="W959" s="25"/>
      <c r="X959" s="25"/>
      <c r="Y959" s="25"/>
    </row>
    <row r="960" ht="15.75" customHeight="1">
      <c r="A960" s="25"/>
      <c r="B960" s="25"/>
      <c r="C960" s="25"/>
      <c r="D960" s="465"/>
      <c r="E960" s="25"/>
      <c r="F960" s="25"/>
      <c r="G960" s="25"/>
      <c r="H960" s="25"/>
      <c r="I960" s="25"/>
      <c r="J960" s="25"/>
      <c r="K960" s="25"/>
      <c r="L960" s="25"/>
      <c r="M960" s="25"/>
      <c r="N960" s="25"/>
      <c r="O960" s="25"/>
      <c r="P960" s="25"/>
      <c r="Q960" s="25"/>
      <c r="R960" s="25"/>
      <c r="S960" s="25"/>
      <c r="T960" s="25"/>
      <c r="U960" s="25"/>
      <c r="V960" s="25"/>
      <c r="W960" s="25"/>
      <c r="X960" s="25"/>
      <c r="Y960" s="25"/>
    </row>
    <row r="961" ht="15.75" customHeight="1">
      <c r="A961" s="25"/>
      <c r="B961" s="25"/>
      <c r="C961" s="25"/>
      <c r="D961" s="465"/>
      <c r="E961" s="25"/>
      <c r="F961" s="25"/>
      <c r="G961" s="25"/>
      <c r="H961" s="25"/>
      <c r="I961" s="25"/>
      <c r="J961" s="25"/>
      <c r="K961" s="25"/>
      <c r="L961" s="25"/>
      <c r="M961" s="25"/>
      <c r="N961" s="25"/>
      <c r="O961" s="25"/>
      <c r="P961" s="25"/>
      <c r="Q961" s="25"/>
      <c r="R961" s="25"/>
      <c r="S961" s="25"/>
      <c r="T961" s="25"/>
      <c r="U961" s="25"/>
      <c r="V961" s="25"/>
      <c r="W961" s="25"/>
      <c r="X961" s="25"/>
      <c r="Y961" s="25"/>
    </row>
    <row r="962" ht="15.75" customHeight="1">
      <c r="A962" s="25"/>
      <c r="B962" s="25"/>
      <c r="C962" s="25"/>
      <c r="D962" s="465"/>
      <c r="E962" s="25"/>
      <c r="F962" s="25"/>
      <c r="G962" s="25"/>
      <c r="H962" s="25"/>
      <c r="I962" s="25"/>
      <c r="J962" s="25"/>
      <c r="K962" s="25"/>
      <c r="L962" s="25"/>
      <c r="M962" s="25"/>
      <c r="N962" s="25"/>
      <c r="O962" s="25"/>
      <c r="P962" s="25"/>
      <c r="Q962" s="25"/>
      <c r="R962" s="25"/>
      <c r="S962" s="25"/>
      <c r="T962" s="25"/>
      <c r="U962" s="25"/>
      <c r="V962" s="25"/>
      <c r="W962" s="25"/>
      <c r="X962" s="25"/>
      <c r="Y962" s="25"/>
    </row>
    <row r="963" ht="15.75" customHeight="1">
      <c r="A963" s="25"/>
      <c r="B963" s="25"/>
      <c r="C963" s="25"/>
      <c r="D963" s="465"/>
      <c r="E963" s="25"/>
      <c r="F963" s="25"/>
      <c r="G963" s="25"/>
      <c r="H963" s="25"/>
      <c r="I963" s="25"/>
      <c r="J963" s="25"/>
      <c r="K963" s="25"/>
      <c r="L963" s="25"/>
      <c r="M963" s="25"/>
      <c r="N963" s="25"/>
      <c r="O963" s="25"/>
      <c r="P963" s="25"/>
      <c r="Q963" s="25"/>
      <c r="R963" s="25"/>
      <c r="S963" s="25"/>
      <c r="T963" s="25"/>
      <c r="U963" s="25"/>
      <c r="V963" s="25"/>
      <c r="W963" s="25"/>
      <c r="X963" s="25"/>
      <c r="Y963" s="25"/>
    </row>
    <row r="964" ht="15.75" customHeight="1">
      <c r="A964" s="25"/>
      <c r="B964" s="25"/>
      <c r="C964" s="25"/>
      <c r="D964" s="465"/>
      <c r="E964" s="25"/>
      <c r="F964" s="25"/>
      <c r="G964" s="25"/>
      <c r="H964" s="25"/>
      <c r="I964" s="25"/>
      <c r="J964" s="25"/>
      <c r="K964" s="25"/>
      <c r="L964" s="25"/>
      <c r="M964" s="25"/>
      <c r="N964" s="25"/>
      <c r="O964" s="25"/>
      <c r="P964" s="25"/>
      <c r="Q964" s="25"/>
      <c r="R964" s="25"/>
      <c r="S964" s="25"/>
      <c r="T964" s="25"/>
      <c r="U964" s="25"/>
      <c r="V964" s="25"/>
      <c r="W964" s="25"/>
      <c r="X964" s="25"/>
      <c r="Y964" s="25"/>
    </row>
    <row r="965" ht="15.75" customHeight="1">
      <c r="A965" s="25"/>
      <c r="B965" s="25"/>
      <c r="C965" s="25"/>
      <c r="D965" s="465"/>
      <c r="E965" s="25"/>
      <c r="F965" s="25"/>
      <c r="G965" s="25"/>
      <c r="H965" s="25"/>
      <c r="I965" s="25"/>
      <c r="J965" s="25"/>
      <c r="K965" s="25"/>
      <c r="L965" s="25"/>
      <c r="M965" s="25"/>
      <c r="N965" s="25"/>
      <c r="O965" s="25"/>
      <c r="P965" s="25"/>
      <c r="Q965" s="25"/>
      <c r="R965" s="25"/>
      <c r="S965" s="25"/>
      <c r="T965" s="25"/>
      <c r="U965" s="25"/>
      <c r="V965" s="25"/>
      <c r="W965" s="25"/>
      <c r="X965" s="25"/>
      <c r="Y965" s="25"/>
    </row>
    <row r="966" ht="15.75" customHeight="1">
      <c r="A966" s="25"/>
      <c r="B966" s="25"/>
      <c r="C966" s="25"/>
      <c r="D966" s="465"/>
      <c r="E966" s="25"/>
      <c r="F966" s="25"/>
      <c r="G966" s="25"/>
      <c r="H966" s="25"/>
      <c r="I966" s="25"/>
      <c r="J966" s="25"/>
      <c r="K966" s="25"/>
      <c r="L966" s="25"/>
      <c r="M966" s="25"/>
      <c r="N966" s="25"/>
      <c r="O966" s="25"/>
      <c r="P966" s="25"/>
      <c r="Q966" s="25"/>
      <c r="R966" s="25"/>
      <c r="S966" s="25"/>
      <c r="T966" s="25"/>
      <c r="U966" s="25"/>
      <c r="V966" s="25"/>
      <c r="W966" s="25"/>
      <c r="X966" s="25"/>
      <c r="Y966" s="25"/>
    </row>
    <row r="967" ht="15.75" customHeight="1">
      <c r="A967" s="25"/>
      <c r="B967" s="25"/>
      <c r="C967" s="25"/>
      <c r="D967" s="465"/>
      <c r="E967" s="25"/>
      <c r="F967" s="25"/>
      <c r="G967" s="25"/>
      <c r="H967" s="25"/>
      <c r="I967" s="25"/>
      <c r="J967" s="25"/>
      <c r="K967" s="25"/>
      <c r="L967" s="25"/>
      <c r="M967" s="25"/>
      <c r="N967" s="25"/>
      <c r="O967" s="25"/>
      <c r="P967" s="25"/>
      <c r="Q967" s="25"/>
      <c r="R967" s="25"/>
      <c r="S967" s="25"/>
      <c r="T967" s="25"/>
      <c r="U967" s="25"/>
      <c r="V967" s="25"/>
      <c r="W967" s="25"/>
      <c r="X967" s="25"/>
      <c r="Y967" s="25"/>
    </row>
    <row r="968" ht="15.75" customHeight="1">
      <c r="A968" s="25"/>
      <c r="B968" s="25"/>
      <c r="C968" s="25"/>
      <c r="D968" s="465"/>
      <c r="E968" s="25"/>
      <c r="F968" s="25"/>
      <c r="G968" s="25"/>
      <c r="H968" s="25"/>
      <c r="I968" s="25"/>
      <c r="J968" s="25"/>
      <c r="K968" s="25"/>
      <c r="L968" s="25"/>
      <c r="M968" s="25"/>
      <c r="N968" s="25"/>
      <c r="O968" s="25"/>
      <c r="P968" s="25"/>
      <c r="Q968" s="25"/>
      <c r="R968" s="25"/>
      <c r="S968" s="25"/>
      <c r="T968" s="25"/>
      <c r="U968" s="25"/>
      <c r="V968" s="25"/>
      <c r="W968" s="25"/>
      <c r="X968" s="25"/>
      <c r="Y968" s="25"/>
    </row>
    <row r="969" ht="15.75" customHeight="1">
      <c r="A969" s="25"/>
      <c r="B969" s="25"/>
      <c r="C969" s="25"/>
      <c r="D969" s="465"/>
      <c r="E969" s="25"/>
      <c r="F969" s="25"/>
      <c r="G969" s="25"/>
      <c r="H969" s="25"/>
      <c r="I969" s="25"/>
      <c r="J969" s="25"/>
      <c r="K969" s="25"/>
      <c r="L969" s="25"/>
      <c r="M969" s="25"/>
      <c r="N969" s="25"/>
      <c r="O969" s="25"/>
      <c r="P969" s="25"/>
      <c r="Q969" s="25"/>
      <c r="R969" s="25"/>
      <c r="S969" s="25"/>
      <c r="T969" s="25"/>
      <c r="U969" s="25"/>
      <c r="V969" s="25"/>
      <c r="W969" s="25"/>
      <c r="X969" s="25"/>
      <c r="Y969" s="25"/>
    </row>
    <row r="970" ht="15.75" customHeight="1">
      <c r="A970" s="25"/>
      <c r="B970" s="25"/>
      <c r="C970" s="25"/>
      <c r="D970" s="465"/>
      <c r="E970" s="25"/>
      <c r="F970" s="25"/>
      <c r="G970" s="25"/>
      <c r="H970" s="25"/>
      <c r="I970" s="25"/>
      <c r="J970" s="25"/>
      <c r="K970" s="25"/>
      <c r="L970" s="25"/>
      <c r="M970" s="25"/>
      <c r="N970" s="25"/>
      <c r="O970" s="25"/>
      <c r="P970" s="25"/>
      <c r="Q970" s="25"/>
      <c r="R970" s="25"/>
      <c r="S970" s="25"/>
      <c r="T970" s="25"/>
      <c r="U970" s="25"/>
      <c r="V970" s="25"/>
      <c r="W970" s="25"/>
      <c r="X970" s="25"/>
      <c r="Y970" s="25"/>
    </row>
    <row r="971" ht="15.75" customHeight="1">
      <c r="A971" s="25"/>
      <c r="B971" s="25"/>
      <c r="C971" s="25"/>
      <c r="D971" s="465"/>
      <c r="E971" s="25"/>
      <c r="F971" s="25"/>
      <c r="G971" s="25"/>
      <c r="H971" s="25"/>
      <c r="I971" s="25"/>
      <c r="J971" s="25"/>
      <c r="K971" s="25"/>
      <c r="L971" s="25"/>
      <c r="M971" s="25"/>
      <c r="N971" s="25"/>
      <c r="O971" s="25"/>
      <c r="P971" s="25"/>
      <c r="Q971" s="25"/>
      <c r="R971" s="25"/>
      <c r="S971" s="25"/>
      <c r="T971" s="25"/>
      <c r="U971" s="25"/>
      <c r="V971" s="25"/>
      <c r="W971" s="25"/>
      <c r="X971" s="25"/>
      <c r="Y971" s="25"/>
    </row>
    <row r="972" ht="15.75" customHeight="1">
      <c r="A972" s="25"/>
      <c r="B972" s="25"/>
      <c r="C972" s="25"/>
      <c r="D972" s="465"/>
      <c r="E972" s="25"/>
      <c r="F972" s="25"/>
      <c r="G972" s="25"/>
      <c r="H972" s="25"/>
      <c r="I972" s="25"/>
      <c r="J972" s="25"/>
      <c r="K972" s="25"/>
      <c r="L972" s="25"/>
      <c r="M972" s="25"/>
      <c r="N972" s="25"/>
      <c r="O972" s="25"/>
      <c r="P972" s="25"/>
      <c r="Q972" s="25"/>
      <c r="R972" s="25"/>
      <c r="S972" s="25"/>
      <c r="T972" s="25"/>
      <c r="U972" s="25"/>
      <c r="V972" s="25"/>
      <c r="W972" s="25"/>
      <c r="X972" s="25"/>
      <c r="Y972" s="25"/>
    </row>
    <row r="973" ht="15.75" customHeight="1">
      <c r="A973" s="25"/>
      <c r="B973" s="25"/>
      <c r="C973" s="25"/>
      <c r="D973" s="465"/>
      <c r="E973" s="25"/>
      <c r="F973" s="25"/>
      <c r="G973" s="25"/>
      <c r="H973" s="25"/>
      <c r="I973" s="25"/>
      <c r="J973" s="25"/>
      <c r="K973" s="25"/>
      <c r="L973" s="25"/>
      <c r="M973" s="25"/>
      <c r="N973" s="25"/>
      <c r="O973" s="25"/>
      <c r="P973" s="25"/>
      <c r="Q973" s="25"/>
      <c r="R973" s="25"/>
      <c r="S973" s="25"/>
      <c r="T973" s="25"/>
      <c r="U973" s="25"/>
      <c r="V973" s="25"/>
      <c r="W973" s="25"/>
      <c r="X973" s="25"/>
      <c r="Y973" s="25"/>
    </row>
    <row r="974" ht="15.75" customHeight="1">
      <c r="A974" s="25"/>
      <c r="B974" s="25"/>
      <c r="C974" s="25"/>
      <c r="D974" s="465"/>
      <c r="E974" s="25"/>
      <c r="F974" s="25"/>
      <c r="G974" s="25"/>
      <c r="H974" s="25"/>
      <c r="I974" s="25"/>
      <c r="J974" s="25"/>
      <c r="K974" s="25"/>
      <c r="L974" s="25"/>
      <c r="M974" s="25"/>
      <c r="N974" s="25"/>
      <c r="O974" s="25"/>
      <c r="P974" s="25"/>
      <c r="Q974" s="25"/>
      <c r="R974" s="25"/>
      <c r="S974" s="25"/>
      <c r="T974" s="25"/>
      <c r="U974" s="25"/>
      <c r="V974" s="25"/>
      <c r="W974" s="25"/>
      <c r="X974" s="25"/>
      <c r="Y974" s="25"/>
    </row>
    <row r="975" ht="15.75" customHeight="1">
      <c r="A975" s="25"/>
      <c r="B975" s="25"/>
      <c r="C975" s="25"/>
      <c r="D975" s="465"/>
      <c r="E975" s="25"/>
      <c r="F975" s="25"/>
      <c r="G975" s="25"/>
      <c r="H975" s="25"/>
      <c r="I975" s="25"/>
      <c r="J975" s="25"/>
      <c r="K975" s="25"/>
      <c r="L975" s="25"/>
      <c r="M975" s="25"/>
      <c r="N975" s="25"/>
      <c r="O975" s="25"/>
      <c r="P975" s="25"/>
      <c r="Q975" s="25"/>
      <c r="R975" s="25"/>
      <c r="S975" s="25"/>
      <c r="T975" s="25"/>
      <c r="U975" s="25"/>
      <c r="V975" s="25"/>
      <c r="W975" s="25"/>
      <c r="X975" s="25"/>
      <c r="Y975" s="25"/>
    </row>
    <row r="976" ht="15.75" customHeight="1">
      <c r="A976" s="25"/>
      <c r="B976" s="25"/>
      <c r="C976" s="25"/>
      <c r="D976" s="465"/>
      <c r="E976" s="25"/>
      <c r="F976" s="25"/>
      <c r="G976" s="25"/>
      <c r="H976" s="25"/>
      <c r="I976" s="25"/>
      <c r="J976" s="25"/>
      <c r="K976" s="25"/>
      <c r="L976" s="25"/>
      <c r="M976" s="25"/>
      <c r="N976" s="25"/>
      <c r="O976" s="25"/>
      <c r="P976" s="25"/>
      <c r="Q976" s="25"/>
      <c r="R976" s="25"/>
      <c r="S976" s="25"/>
      <c r="T976" s="25"/>
      <c r="U976" s="25"/>
      <c r="V976" s="25"/>
      <c r="W976" s="25"/>
      <c r="X976" s="25"/>
      <c r="Y976" s="25"/>
    </row>
    <row r="977" ht="15.75" customHeight="1">
      <c r="A977" s="25"/>
      <c r="B977" s="25"/>
      <c r="C977" s="25"/>
      <c r="D977" s="465"/>
      <c r="E977" s="25"/>
      <c r="F977" s="25"/>
      <c r="G977" s="25"/>
      <c r="H977" s="25"/>
      <c r="I977" s="25"/>
      <c r="J977" s="25"/>
      <c r="K977" s="25"/>
      <c r="L977" s="25"/>
      <c r="M977" s="25"/>
      <c r="N977" s="25"/>
      <c r="O977" s="25"/>
      <c r="P977" s="25"/>
      <c r="Q977" s="25"/>
      <c r="R977" s="25"/>
      <c r="S977" s="25"/>
      <c r="T977" s="25"/>
      <c r="U977" s="25"/>
      <c r="V977" s="25"/>
      <c r="W977" s="25"/>
      <c r="X977" s="25"/>
      <c r="Y977" s="25"/>
    </row>
    <row r="978" ht="15.75" customHeight="1">
      <c r="A978" s="25"/>
      <c r="B978" s="25"/>
      <c r="C978" s="25"/>
      <c r="D978" s="465"/>
      <c r="E978" s="25"/>
      <c r="F978" s="25"/>
      <c r="G978" s="25"/>
      <c r="H978" s="25"/>
      <c r="I978" s="25"/>
      <c r="J978" s="25"/>
      <c r="K978" s="25"/>
      <c r="L978" s="25"/>
      <c r="M978" s="25"/>
      <c r="N978" s="25"/>
      <c r="O978" s="25"/>
      <c r="P978" s="25"/>
      <c r="Q978" s="25"/>
      <c r="R978" s="25"/>
      <c r="S978" s="25"/>
      <c r="T978" s="25"/>
      <c r="U978" s="25"/>
      <c r="V978" s="25"/>
      <c r="W978" s="25"/>
      <c r="X978" s="25"/>
      <c r="Y978" s="25"/>
    </row>
    <row r="979" ht="15.75" customHeight="1">
      <c r="A979" s="25"/>
      <c r="B979" s="25"/>
      <c r="C979" s="25"/>
      <c r="D979" s="465"/>
      <c r="E979" s="25"/>
      <c r="F979" s="25"/>
      <c r="G979" s="25"/>
      <c r="H979" s="25"/>
      <c r="I979" s="25"/>
      <c r="J979" s="25"/>
      <c r="K979" s="25"/>
      <c r="L979" s="25"/>
      <c r="M979" s="25"/>
      <c r="N979" s="25"/>
      <c r="O979" s="25"/>
      <c r="P979" s="25"/>
      <c r="Q979" s="25"/>
      <c r="R979" s="25"/>
      <c r="S979" s="25"/>
      <c r="T979" s="25"/>
      <c r="U979" s="25"/>
      <c r="V979" s="25"/>
      <c r="W979" s="25"/>
      <c r="X979" s="25"/>
      <c r="Y979" s="25"/>
    </row>
    <row r="980" ht="15.75" customHeight="1">
      <c r="A980" s="25"/>
      <c r="B980" s="25"/>
      <c r="C980" s="25"/>
      <c r="D980" s="465"/>
      <c r="E980" s="25"/>
      <c r="F980" s="25"/>
      <c r="G980" s="25"/>
      <c r="H980" s="25"/>
      <c r="I980" s="25"/>
      <c r="J980" s="25"/>
      <c r="K980" s="25"/>
      <c r="L980" s="25"/>
      <c r="M980" s="25"/>
      <c r="N980" s="25"/>
      <c r="O980" s="25"/>
      <c r="P980" s="25"/>
      <c r="Q980" s="25"/>
      <c r="R980" s="25"/>
      <c r="S980" s="25"/>
      <c r="T980" s="25"/>
      <c r="U980" s="25"/>
      <c r="V980" s="25"/>
      <c r="W980" s="25"/>
      <c r="X980" s="25"/>
      <c r="Y980" s="25"/>
    </row>
    <row r="981" ht="15.75" customHeight="1">
      <c r="A981" s="25"/>
      <c r="B981" s="25"/>
      <c r="C981" s="25"/>
      <c r="D981" s="465"/>
      <c r="E981" s="25"/>
      <c r="F981" s="25"/>
      <c r="G981" s="25"/>
      <c r="H981" s="25"/>
      <c r="I981" s="25"/>
      <c r="J981" s="25"/>
      <c r="K981" s="25"/>
      <c r="L981" s="25"/>
      <c r="M981" s="25"/>
      <c r="N981" s="25"/>
      <c r="O981" s="25"/>
      <c r="P981" s="25"/>
      <c r="Q981" s="25"/>
      <c r="R981" s="25"/>
      <c r="S981" s="25"/>
      <c r="T981" s="25"/>
      <c r="U981" s="25"/>
      <c r="V981" s="25"/>
      <c r="W981" s="25"/>
      <c r="X981" s="25"/>
      <c r="Y981" s="25"/>
    </row>
    <row r="982" ht="15.75" customHeight="1">
      <c r="A982" s="25"/>
      <c r="B982" s="25"/>
      <c r="C982" s="25"/>
      <c r="D982" s="465"/>
      <c r="E982" s="25"/>
      <c r="F982" s="25"/>
      <c r="G982" s="25"/>
      <c r="H982" s="25"/>
      <c r="I982" s="25"/>
      <c r="J982" s="25"/>
      <c r="K982" s="25"/>
      <c r="L982" s="25"/>
      <c r="M982" s="25"/>
      <c r="N982" s="25"/>
      <c r="O982" s="25"/>
      <c r="P982" s="25"/>
      <c r="Q982" s="25"/>
      <c r="R982" s="25"/>
      <c r="S982" s="25"/>
      <c r="T982" s="25"/>
      <c r="U982" s="25"/>
      <c r="V982" s="25"/>
      <c r="W982" s="25"/>
      <c r="X982" s="25"/>
      <c r="Y982" s="25"/>
    </row>
    <row r="983" ht="15.75" customHeight="1">
      <c r="A983" s="25"/>
      <c r="B983" s="25"/>
      <c r="C983" s="25"/>
      <c r="D983" s="465"/>
      <c r="E983" s="25"/>
      <c r="F983" s="25"/>
      <c r="G983" s="25"/>
      <c r="H983" s="25"/>
      <c r="I983" s="25"/>
      <c r="J983" s="25"/>
      <c r="K983" s="25"/>
      <c r="L983" s="25"/>
      <c r="M983" s="25"/>
      <c r="N983" s="25"/>
      <c r="O983" s="25"/>
      <c r="P983" s="25"/>
      <c r="Q983" s="25"/>
      <c r="R983" s="25"/>
      <c r="S983" s="25"/>
      <c r="T983" s="25"/>
      <c r="U983" s="25"/>
      <c r="V983" s="25"/>
      <c r="W983" s="25"/>
      <c r="X983" s="25"/>
      <c r="Y983" s="25"/>
    </row>
    <row r="984" ht="15.75" customHeight="1">
      <c r="A984" s="25"/>
      <c r="B984" s="25"/>
      <c r="C984" s="25"/>
      <c r="D984" s="465"/>
      <c r="E984" s="25"/>
      <c r="F984" s="25"/>
      <c r="G984" s="25"/>
      <c r="H984" s="25"/>
      <c r="I984" s="25"/>
      <c r="J984" s="25"/>
      <c r="K984" s="25"/>
      <c r="L984" s="25"/>
      <c r="M984" s="25"/>
      <c r="N984" s="25"/>
      <c r="O984" s="25"/>
      <c r="P984" s="25"/>
      <c r="Q984" s="25"/>
      <c r="R984" s="25"/>
      <c r="S984" s="25"/>
      <c r="T984" s="25"/>
      <c r="U984" s="25"/>
      <c r="V984" s="25"/>
      <c r="W984" s="25"/>
      <c r="X984" s="25"/>
      <c r="Y984" s="25"/>
    </row>
    <row r="985" ht="15.75" customHeight="1">
      <c r="A985" s="25"/>
      <c r="B985" s="25"/>
      <c r="C985" s="25"/>
      <c r="D985" s="465"/>
      <c r="E985" s="25"/>
      <c r="F985" s="25"/>
      <c r="G985" s="25"/>
      <c r="H985" s="25"/>
      <c r="I985" s="25"/>
      <c r="J985" s="25"/>
      <c r="K985" s="25"/>
      <c r="L985" s="25"/>
      <c r="M985" s="25"/>
      <c r="N985" s="25"/>
      <c r="O985" s="25"/>
      <c r="P985" s="25"/>
      <c r="Q985" s="25"/>
      <c r="R985" s="25"/>
      <c r="S985" s="25"/>
      <c r="T985" s="25"/>
      <c r="U985" s="25"/>
      <c r="V985" s="25"/>
      <c r="W985" s="25"/>
      <c r="X985" s="25"/>
      <c r="Y985" s="25"/>
    </row>
    <row r="986" ht="15.75" customHeight="1">
      <c r="A986" s="25"/>
      <c r="B986" s="25"/>
      <c r="C986" s="25"/>
      <c r="D986" s="465"/>
      <c r="E986" s="25"/>
      <c r="F986" s="25"/>
      <c r="G986" s="25"/>
      <c r="H986" s="25"/>
      <c r="I986" s="25"/>
      <c r="J986" s="25"/>
      <c r="K986" s="25"/>
      <c r="L986" s="25"/>
      <c r="M986" s="25"/>
      <c r="N986" s="25"/>
      <c r="O986" s="25"/>
      <c r="P986" s="25"/>
      <c r="Q986" s="25"/>
      <c r="R986" s="25"/>
      <c r="S986" s="25"/>
      <c r="T986" s="25"/>
      <c r="U986" s="25"/>
      <c r="V986" s="25"/>
      <c r="W986" s="25"/>
      <c r="X986" s="25"/>
      <c r="Y986" s="25"/>
    </row>
    <row r="987" ht="15.75" customHeight="1">
      <c r="A987" s="25"/>
      <c r="B987" s="25"/>
      <c r="C987" s="25"/>
      <c r="D987" s="465"/>
      <c r="E987" s="25"/>
      <c r="F987" s="25"/>
      <c r="G987" s="25"/>
      <c r="H987" s="25"/>
      <c r="I987" s="25"/>
      <c r="J987" s="25"/>
      <c r="K987" s="25"/>
      <c r="L987" s="25"/>
      <c r="M987" s="25"/>
      <c r="N987" s="25"/>
      <c r="O987" s="25"/>
      <c r="P987" s="25"/>
      <c r="Q987" s="25"/>
      <c r="R987" s="25"/>
      <c r="S987" s="25"/>
      <c r="T987" s="25"/>
      <c r="U987" s="25"/>
      <c r="V987" s="25"/>
      <c r="W987" s="25"/>
      <c r="X987" s="25"/>
      <c r="Y987" s="25"/>
    </row>
    <row r="988" ht="15.75" customHeight="1">
      <c r="A988" s="25"/>
      <c r="B988" s="25"/>
      <c r="C988" s="25"/>
      <c r="D988" s="465"/>
      <c r="E988" s="25"/>
      <c r="F988" s="25"/>
      <c r="G988" s="25"/>
      <c r="H988" s="25"/>
      <c r="I988" s="25"/>
      <c r="J988" s="25"/>
      <c r="K988" s="25"/>
      <c r="L988" s="25"/>
      <c r="M988" s="25"/>
      <c r="N988" s="25"/>
      <c r="O988" s="25"/>
      <c r="P988" s="25"/>
      <c r="Q988" s="25"/>
      <c r="R988" s="25"/>
      <c r="S988" s="25"/>
      <c r="T988" s="25"/>
      <c r="U988" s="25"/>
      <c r="V988" s="25"/>
      <c r="W988" s="25"/>
      <c r="X988" s="25"/>
      <c r="Y988" s="25"/>
    </row>
    <row r="989" ht="15.75" customHeight="1">
      <c r="A989" s="25"/>
      <c r="B989" s="25"/>
      <c r="C989" s="25"/>
      <c r="D989" s="465"/>
      <c r="E989" s="25"/>
      <c r="F989" s="25"/>
      <c r="G989" s="25"/>
      <c r="H989" s="25"/>
      <c r="I989" s="25"/>
      <c r="J989" s="25"/>
      <c r="K989" s="25"/>
      <c r="L989" s="25"/>
      <c r="M989" s="25"/>
      <c r="N989" s="25"/>
      <c r="O989" s="25"/>
      <c r="P989" s="25"/>
      <c r="Q989" s="25"/>
      <c r="R989" s="25"/>
      <c r="S989" s="25"/>
      <c r="T989" s="25"/>
      <c r="U989" s="25"/>
      <c r="V989" s="25"/>
      <c r="W989" s="25"/>
      <c r="X989" s="25"/>
      <c r="Y989" s="25"/>
    </row>
    <row r="990" ht="15.75" customHeight="1">
      <c r="A990" s="25"/>
      <c r="B990" s="25"/>
      <c r="C990" s="25"/>
      <c r="D990" s="465"/>
      <c r="E990" s="25"/>
      <c r="F990" s="25"/>
      <c r="G990" s="25"/>
      <c r="H990" s="25"/>
      <c r="I990" s="25"/>
      <c r="J990" s="25"/>
      <c r="K990" s="25"/>
      <c r="L990" s="25"/>
      <c r="M990" s="25"/>
      <c r="N990" s="25"/>
      <c r="O990" s="25"/>
      <c r="P990" s="25"/>
      <c r="Q990" s="25"/>
      <c r="R990" s="25"/>
      <c r="S990" s="25"/>
      <c r="T990" s="25"/>
      <c r="U990" s="25"/>
      <c r="V990" s="25"/>
      <c r="W990" s="25"/>
      <c r="X990" s="25"/>
      <c r="Y990" s="25"/>
    </row>
    <row r="991" ht="15.75" customHeight="1">
      <c r="A991" s="25"/>
      <c r="B991" s="25"/>
      <c r="C991" s="25"/>
      <c r="D991" s="465"/>
      <c r="E991" s="25"/>
      <c r="F991" s="25"/>
      <c r="G991" s="25"/>
      <c r="H991" s="25"/>
      <c r="I991" s="25"/>
      <c r="J991" s="25"/>
      <c r="K991" s="25"/>
      <c r="L991" s="25"/>
      <c r="M991" s="25"/>
      <c r="N991" s="25"/>
      <c r="O991" s="25"/>
      <c r="P991" s="25"/>
      <c r="Q991" s="25"/>
      <c r="R991" s="25"/>
      <c r="S991" s="25"/>
      <c r="T991" s="25"/>
      <c r="U991" s="25"/>
      <c r="V991" s="25"/>
      <c r="W991" s="25"/>
      <c r="X991" s="25"/>
      <c r="Y991" s="25"/>
    </row>
    <row r="992" ht="15.75" customHeight="1">
      <c r="A992" s="25"/>
      <c r="B992" s="25"/>
      <c r="C992" s="25"/>
      <c r="D992" s="465"/>
      <c r="E992" s="25"/>
      <c r="F992" s="25"/>
      <c r="G992" s="25"/>
      <c r="H992" s="25"/>
      <c r="I992" s="25"/>
      <c r="J992" s="25"/>
      <c r="K992" s="25"/>
      <c r="L992" s="25"/>
      <c r="M992" s="25"/>
      <c r="N992" s="25"/>
      <c r="O992" s="25"/>
      <c r="P992" s="25"/>
      <c r="Q992" s="25"/>
      <c r="R992" s="25"/>
      <c r="S992" s="25"/>
      <c r="T992" s="25"/>
      <c r="U992" s="25"/>
      <c r="V992" s="25"/>
      <c r="W992" s="25"/>
      <c r="X992" s="25"/>
      <c r="Y992" s="25"/>
    </row>
    <row r="993" ht="15.75" customHeight="1">
      <c r="A993" s="25"/>
      <c r="B993" s="25"/>
      <c r="C993" s="25"/>
      <c r="D993" s="465"/>
      <c r="E993" s="25"/>
      <c r="F993" s="25"/>
      <c r="G993" s="25"/>
      <c r="H993" s="25"/>
      <c r="I993" s="25"/>
      <c r="J993" s="25"/>
      <c r="K993" s="25"/>
      <c r="L993" s="25"/>
      <c r="M993" s="25"/>
      <c r="N993" s="25"/>
      <c r="O993" s="25"/>
      <c r="P993" s="25"/>
      <c r="Q993" s="25"/>
      <c r="R993" s="25"/>
      <c r="S993" s="25"/>
      <c r="T993" s="25"/>
      <c r="U993" s="25"/>
      <c r="V993" s="25"/>
      <c r="W993" s="25"/>
      <c r="X993" s="25"/>
      <c r="Y993" s="25"/>
    </row>
    <row r="994" ht="15.75" customHeight="1">
      <c r="A994" s="25"/>
      <c r="B994" s="25"/>
      <c r="C994" s="25"/>
      <c r="D994" s="465"/>
      <c r="E994" s="25"/>
      <c r="F994" s="25"/>
      <c r="G994" s="25"/>
      <c r="H994" s="25"/>
      <c r="I994" s="25"/>
      <c r="J994" s="25"/>
      <c r="K994" s="25"/>
      <c r="L994" s="25"/>
      <c r="M994" s="25"/>
      <c r="N994" s="25"/>
      <c r="O994" s="25"/>
      <c r="P994" s="25"/>
      <c r="Q994" s="25"/>
      <c r="R994" s="25"/>
      <c r="S994" s="25"/>
      <c r="T994" s="25"/>
      <c r="U994" s="25"/>
      <c r="V994" s="25"/>
      <c r="W994" s="25"/>
      <c r="X994" s="25"/>
      <c r="Y994" s="25"/>
    </row>
    <row r="995" ht="15.75" customHeight="1">
      <c r="A995" s="25"/>
      <c r="B995" s="25"/>
      <c r="C995" s="25"/>
      <c r="D995" s="465"/>
      <c r="E995" s="25"/>
      <c r="F995" s="25"/>
      <c r="G995" s="25"/>
      <c r="H995" s="25"/>
      <c r="I995" s="25"/>
      <c r="J995" s="25"/>
      <c r="K995" s="25"/>
      <c r="L995" s="25"/>
      <c r="M995" s="25"/>
      <c r="N995" s="25"/>
      <c r="O995" s="25"/>
      <c r="P995" s="25"/>
      <c r="Q995" s="25"/>
      <c r="R995" s="25"/>
      <c r="S995" s="25"/>
      <c r="T995" s="25"/>
      <c r="U995" s="25"/>
      <c r="V995" s="25"/>
      <c r="W995" s="25"/>
      <c r="X995" s="25"/>
      <c r="Y995" s="25"/>
    </row>
    <row r="996" ht="15.75" customHeight="1">
      <c r="A996" s="25"/>
      <c r="B996" s="25"/>
      <c r="C996" s="25"/>
      <c r="D996" s="465"/>
      <c r="E996" s="25"/>
      <c r="F996" s="25"/>
      <c r="G996" s="25"/>
      <c r="H996" s="25"/>
      <c r="I996" s="25"/>
      <c r="J996" s="25"/>
      <c r="K996" s="25"/>
      <c r="L996" s="25"/>
      <c r="M996" s="25"/>
      <c r="N996" s="25"/>
      <c r="O996" s="25"/>
      <c r="P996" s="25"/>
      <c r="Q996" s="25"/>
      <c r="R996" s="25"/>
      <c r="S996" s="25"/>
      <c r="T996" s="25"/>
      <c r="U996" s="25"/>
      <c r="V996" s="25"/>
      <c r="W996" s="25"/>
      <c r="X996" s="25"/>
      <c r="Y996" s="25"/>
    </row>
    <row r="997" ht="15.75" customHeight="1">
      <c r="A997" s="25"/>
      <c r="B997" s="25"/>
      <c r="C997" s="25"/>
      <c r="D997" s="465"/>
      <c r="E997" s="25"/>
      <c r="F997" s="25"/>
      <c r="G997" s="25"/>
      <c r="H997" s="25"/>
      <c r="I997" s="25"/>
      <c r="J997" s="25"/>
      <c r="K997" s="25"/>
      <c r="L997" s="25"/>
      <c r="M997" s="25"/>
      <c r="N997" s="25"/>
      <c r="O997" s="25"/>
      <c r="P997" s="25"/>
      <c r="Q997" s="25"/>
      <c r="R997" s="25"/>
      <c r="S997" s="25"/>
      <c r="T997" s="25"/>
      <c r="U997" s="25"/>
      <c r="V997" s="25"/>
      <c r="W997" s="25"/>
      <c r="X997" s="25"/>
      <c r="Y997" s="25"/>
    </row>
    <row r="998" ht="15.75" customHeight="1">
      <c r="A998" s="25"/>
      <c r="B998" s="25"/>
      <c r="C998" s="25"/>
      <c r="D998" s="465"/>
      <c r="E998" s="25"/>
      <c r="F998" s="25"/>
      <c r="G998" s="25"/>
      <c r="H998" s="25"/>
      <c r="I998" s="25"/>
      <c r="J998" s="25"/>
      <c r="K998" s="25"/>
      <c r="L998" s="25"/>
      <c r="M998" s="25"/>
      <c r="N998" s="25"/>
      <c r="O998" s="25"/>
      <c r="P998" s="25"/>
      <c r="Q998" s="25"/>
      <c r="R998" s="25"/>
      <c r="S998" s="25"/>
      <c r="T998" s="25"/>
      <c r="U998" s="25"/>
      <c r="V998" s="25"/>
      <c r="W998" s="25"/>
      <c r="X998" s="25"/>
      <c r="Y998" s="25"/>
    </row>
    <row r="999" ht="15.75" customHeight="1">
      <c r="A999" s="25"/>
      <c r="B999" s="25"/>
      <c r="C999" s="25"/>
      <c r="D999" s="465"/>
      <c r="E999" s="25"/>
      <c r="F999" s="25"/>
      <c r="G999" s="25"/>
      <c r="H999" s="25"/>
      <c r="I999" s="25"/>
      <c r="J999" s="25"/>
      <c r="K999" s="25"/>
      <c r="L999" s="25"/>
      <c r="M999" s="25"/>
      <c r="N999" s="25"/>
      <c r="O999" s="25"/>
      <c r="P999" s="25"/>
      <c r="Q999" s="25"/>
      <c r="R999" s="25"/>
      <c r="S999" s="25"/>
      <c r="T999" s="25"/>
      <c r="U999" s="25"/>
      <c r="V999" s="25"/>
      <c r="W999" s="25"/>
      <c r="X999" s="25"/>
      <c r="Y999" s="25"/>
    </row>
    <row r="1000" ht="15.75" customHeight="1">
      <c r="A1000" s="25"/>
      <c r="B1000" s="25"/>
      <c r="C1000" s="25"/>
      <c r="D1000" s="465"/>
      <c r="E1000" s="25"/>
      <c r="F1000" s="25"/>
      <c r="G1000" s="25"/>
      <c r="H1000" s="25"/>
      <c r="I1000" s="25"/>
      <c r="J1000" s="25"/>
      <c r="K1000" s="25"/>
      <c r="L1000" s="25"/>
      <c r="M1000" s="25"/>
      <c r="N1000" s="25"/>
      <c r="O1000" s="25"/>
      <c r="P1000" s="25"/>
      <c r="Q1000" s="25"/>
      <c r="R1000" s="25"/>
      <c r="S1000" s="25"/>
      <c r="T1000" s="25"/>
      <c r="U1000" s="25"/>
      <c r="V1000" s="25"/>
      <c r="W1000" s="25"/>
      <c r="X1000" s="25"/>
      <c r="Y1000" s="25"/>
    </row>
  </sheetData>
  <autoFilter ref="$D$4:$D$32"/>
  <mergeCells count="13">
    <mergeCell ref="K12:N13"/>
    <mergeCell ref="O12:R13"/>
    <mergeCell ref="S12:W13"/>
    <mergeCell ref="X12:X13"/>
    <mergeCell ref="G34:X34"/>
    <mergeCell ref="G35:X35"/>
    <mergeCell ref="G6:X6"/>
    <mergeCell ref="G8:X8"/>
    <mergeCell ref="G10:X10"/>
    <mergeCell ref="G11:X11"/>
    <mergeCell ref="G12:H13"/>
    <mergeCell ref="I12:I13"/>
    <mergeCell ref="J12:J13"/>
  </mergeCells>
  <conditionalFormatting sqref="E15:E32">
    <cfRule type="expression" dxfId="7" priority="1">
      <formula>D15="Required"</formula>
    </cfRule>
  </conditionalFormatting>
  <conditionalFormatting sqref="E15:E32">
    <cfRule type="expression" dxfId="8" priority="2">
      <formula>D15&lt;&gt;"Required"</formula>
    </cfRule>
  </conditionalFormatting>
  <hyperlinks>
    <hyperlink display="O" location="Index!A1" ref="F1"/>
  </hyperlinks>
  <printOptions/>
  <pageMargins bottom="0.75" footer="0.0" header="0.0" left="0.7" right="0.7" top="0.75"/>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9.25"/>
    <col customWidth="1" min="3" max="3" width="1.38"/>
    <col customWidth="1" min="4" max="4" width="13.75"/>
    <col customWidth="1" min="5" max="5" width="1.38"/>
    <col customWidth="1" min="6" max="6" width="2.63"/>
    <col customWidth="1" min="7" max="7" width="19.0"/>
    <col customWidth="1" min="8" max="8" width="8.75"/>
    <col customWidth="1" min="9" max="9" width="14.25"/>
    <col customWidth="1" min="10" max="10" width="13.0"/>
    <col customWidth="1" min="11" max="11" width="8.63"/>
    <col customWidth="1" min="12" max="25" width="9.88"/>
    <col customWidth="1" min="26" max="26" width="1.38"/>
  </cols>
  <sheetData>
    <row r="1" ht="15.0" customHeight="1">
      <c r="A1" s="468"/>
      <c r="B1" s="7"/>
      <c r="C1" s="468"/>
      <c r="D1" s="207"/>
      <c r="E1" s="468"/>
      <c r="F1" s="2" t="s">
        <v>0</v>
      </c>
      <c r="G1" s="7"/>
      <c r="H1" s="7"/>
      <c r="I1" s="7"/>
      <c r="J1" s="7"/>
      <c r="K1" s="7"/>
      <c r="L1" s="7"/>
      <c r="M1" s="7"/>
      <c r="N1" s="7"/>
      <c r="O1" s="7"/>
      <c r="P1" s="7"/>
      <c r="Q1" s="7"/>
      <c r="R1" s="7"/>
      <c r="S1" s="7"/>
      <c r="T1" s="7"/>
      <c r="U1" s="7"/>
      <c r="V1" s="7"/>
      <c r="W1" s="7"/>
      <c r="X1" s="7"/>
      <c r="Y1" s="7"/>
      <c r="Z1" s="7"/>
    </row>
    <row r="2" ht="50.25" customHeight="1">
      <c r="A2" s="468"/>
      <c r="B2" s="207"/>
      <c r="C2" s="468"/>
      <c r="D2" s="207"/>
      <c r="E2" s="468"/>
      <c r="F2" s="7"/>
      <c r="G2" s="905" t="s">
        <v>74</v>
      </c>
      <c r="H2" s="906"/>
      <c r="I2" s="906"/>
      <c r="J2" s="906"/>
      <c r="K2" s="906"/>
      <c r="L2" s="906"/>
      <c r="M2" s="906"/>
      <c r="N2" s="906"/>
      <c r="O2" s="906"/>
      <c r="P2" s="906"/>
      <c r="Q2" s="906"/>
      <c r="R2" s="906"/>
      <c r="S2" s="906"/>
      <c r="T2" s="906"/>
      <c r="U2" s="906"/>
      <c r="V2" s="906"/>
      <c r="W2" s="906"/>
      <c r="X2" s="906"/>
      <c r="Y2" s="907" t="str">
        <f>'(T) General Tables'!A2</f>
        <v>beta_1.043</v>
      </c>
      <c r="Z2" s="7"/>
    </row>
    <row r="3" ht="26.25" customHeight="1">
      <c r="A3" s="468"/>
      <c r="B3" s="207"/>
      <c r="C3" s="468"/>
      <c r="D3" s="207"/>
      <c r="E3" s="468"/>
      <c r="F3" s="7"/>
      <c r="G3" s="908" t="s">
        <v>1</v>
      </c>
      <c r="H3" s="909"/>
      <c r="I3" s="909"/>
      <c r="J3" s="909"/>
      <c r="K3" s="909"/>
      <c r="L3" s="909"/>
      <c r="M3" s="909"/>
      <c r="N3" s="909"/>
      <c r="O3" s="909"/>
      <c r="P3" s="909"/>
      <c r="Q3" s="909"/>
      <c r="R3" s="909"/>
      <c r="S3" s="909"/>
      <c r="T3" s="909"/>
      <c r="U3" s="909"/>
      <c r="V3" s="909"/>
      <c r="W3" s="909"/>
      <c r="X3" s="909"/>
      <c r="Y3" s="910"/>
      <c r="Z3" s="7"/>
    </row>
    <row r="4" ht="22.5" customHeight="1">
      <c r="A4" s="468"/>
      <c r="B4" s="214" t="s">
        <v>32</v>
      </c>
      <c r="C4" s="468"/>
      <c r="D4" s="334" t="s">
        <v>648</v>
      </c>
      <c r="E4" s="468"/>
      <c r="F4" s="7"/>
      <c r="G4" s="911" t="s">
        <v>1021</v>
      </c>
      <c r="H4" s="912"/>
      <c r="I4" s="912"/>
      <c r="J4" s="912"/>
      <c r="K4" s="912"/>
      <c r="L4" s="912"/>
      <c r="M4" s="912"/>
      <c r="N4" s="912"/>
      <c r="O4" s="912"/>
      <c r="P4" s="912"/>
      <c r="Q4" s="912"/>
      <c r="R4" s="912"/>
      <c r="S4" s="912"/>
      <c r="T4" s="912"/>
      <c r="U4" s="912"/>
      <c r="V4" s="912"/>
      <c r="W4" s="912"/>
      <c r="X4" s="912"/>
      <c r="Y4" s="913"/>
      <c r="Z4" s="7"/>
    </row>
    <row r="5" ht="18.75" customHeight="1">
      <c r="A5" s="468"/>
      <c r="B5" s="7"/>
      <c r="C5" s="468"/>
      <c r="D5" s="269" t="s">
        <v>325</v>
      </c>
      <c r="E5" s="468"/>
      <c r="F5" s="7"/>
      <c r="G5" s="7"/>
      <c r="H5" s="7"/>
      <c r="I5" s="7"/>
      <c r="J5" s="7"/>
      <c r="K5" s="7"/>
      <c r="L5" s="7"/>
      <c r="M5" s="7"/>
      <c r="N5" s="7"/>
      <c r="O5" s="7"/>
      <c r="P5" s="7"/>
      <c r="Q5" s="7"/>
      <c r="R5" s="7"/>
      <c r="S5" s="7"/>
      <c r="T5" s="7"/>
      <c r="U5" s="7"/>
      <c r="V5" s="7"/>
      <c r="W5" s="7"/>
      <c r="X5" s="7"/>
      <c r="Y5" s="7"/>
      <c r="Z5" s="7"/>
    </row>
    <row r="6">
      <c r="A6" s="468"/>
      <c r="B6" s="265"/>
      <c r="C6" s="468"/>
      <c r="D6" s="269" t="s">
        <v>325</v>
      </c>
      <c r="E6" s="468"/>
      <c r="F6" s="265"/>
      <c r="G6" s="886" t="s">
        <v>1009</v>
      </c>
      <c r="H6" s="27"/>
      <c r="I6" s="27"/>
      <c r="J6" s="27"/>
      <c r="K6" s="27"/>
      <c r="L6" s="27"/>
      <c r="M6" s="27"/>
      <c r="N6" s="27"/>
      <c r="O6" s="27"/>
      <c r="P6" s="27"/>
      <c r="Q6" s="27"/>
      <c r="R6" s="27"/>
      <c r="S6" s="27"/>
      <c r="T6" s="27"/>
      <c r="U6" s="27"/>
      <c r="V6" s="27"/>
      <c r="W6" s="27"/>
      <c r="X6" s="27"/>
      <c r="Y6" s="28"/>
      <c r="Z6" s="265"/>
    </row>
    <row r="7" ht="18.75" customHeight="1">
      <c r="A7" s="468"/>
      <c r="B7" s="7"/>
      <c r="C7" s="468"/>
      <c r="D7" s="269" t="s">
        <v>325</v>
      </c>
      <c r="E7" s="468"/>
      <c r="F7" s="7"/>
      <c r="G7" s="3"/>
      <c r="H7" s="3"/>
      <c r="I7" s="3"/>
      <c r="J7" s="3"/>
      <c r="K7" s="3"/>
      <c r="L7" s="3"/>
      <c r="M7" s="150"/>
      <c r="N7" s="150"/>
      <c r="O7" s="150"/>
      <c r="P7" s="150"/>
      <c r="Q7" s="150"/>
      <c r="R7" s="150"/>
      <c r="S7" s="150"/>
      <c r="T7" s="150"/>
      <c r="U7" s="150"/>
      <c r="V7" s="150"/>
      <c r="W7" s="150"/>
      <c r="X7" s="207"/>
      <c r="Y7" s="207"/>
      <c r="Z7" s="7"/>
    </row>
    <row r="8" ht="18.75" customHeight="1">
      <c r="A8" s="468"/>
      <c r="B8" s="7"/>
      <c r="C8" s="468"/>
      <c r="D8" s="269" t="s">
        <v>325</v>
      </c>
      <c r="E8" s="468"/>
      <c r="F8" s="7"/>
      <c r="G8" s="253" t="s">
        <v>1010</v>
      </c>
      <c r="H8" s="27"/>
      <c r="I8" s="27"/>
      <c r="J8" s="27"/>
      <c r="K8" s="27"/>
      <c r="L8" s="27"/>
      <c r="M8" s="27"/>
      <c r="N8" s="27"/>
      <c r="O8" s="27"/>
      <c r="P8" s="27"/>
      <c r="Q8" s="27"/>
      <c r="R8" s="27"/>
      <c r="S8" s="27"/>
      <c r="T8" s="27"/>
      <c r="U8" s="27"/>
      <c r="V8" s="27"/>
      <c r="W8" s="27"/>
      <c r="X8" s="27"/>
      <c r="Y8" s="28"/>
      <c r="Z8" s="7"/>
    </row>
    <row r="9" ht="18.75" customHeight="1">
      <c r="A9" s="468"/>
      <c r="B9" s="7"/>
      <c r="C9" s="468"/>
      <c r="D9" s="269" t="s">
        <v>325</v>
      </c>
      <c r="E9" s="468"/>
      <c r="F9" s="7"/>
      <c r="G9" s="3"/>
      <c r="H9" s="3"/>
      <c r="I9" s="3"/>
      <c r="J9" s="3"/>
      <c r="K9" s="3"/>
      <c r="L9" s="3"/>
      <c r="M9" s="3"/>
      <c r="N9" s="3"/>
      <c r="O9" s="3"/>
      <c r="P9" s="3"/>
      <c r="Q9" s="3"/>
      <c r="R9" s="3"/>
      <c r="S9" s="3"/>
      <c r="T9" s="3"/>
      <c r="U9" s="3"/>
      <c r="V9" s="3"/>
      <c r="W9" s="3"/>
      <c r="X9" s="3"/>
      <c r="Y9" s="3"/>
      <c r="Z9" s="7"/>
    </row>
    <row r="10" ht="18.75" customHeight="1">
      <c r="A10" s="468"/>
      <c r="B10" s="7"/>
      <c r="C10" s="468"/>
      <c r="D10" s="269" t="s">
        <v>325</v>
      </c>
      <c r="E10" s="468"/>
      <c r="F10" s="7"/>
      <c r="G10" s="378" t="s">
        <v>1022</v>
      </c>
      <c r="H10" s="27"/>
      <c r="I10" s="27"/>
      <c r="J10" s="27"/>
      <c r="K10" s="27"/>
      <c r="L10" s="27"/>
      <c r="M10" s="27"/>
      <c r="N10" s="27"/>
      <c r="O10" s="27"/>
      <c r="P10" s="27"/>
      <c r="Q10" s="27"/>
      <c r="R10" s="27"/>
      <c r="S10" s="27"/>
      <c r="T10" s="27"/>
      <c r="U10" s="27"/>
      <c r="V10" s="27"/>
      <c r="W10" s="27"/>
      <c r="X10" s="27"/>
      <c r="Y10" s="28"/>
      <c r="Z10" s="7"/>
    </row>
    <row r="11" ht="18.75" customHeight="1">
      <c r="A11" s="468"/>
      <c r="B11" s="7"/>
      <c r="C11" s="468"/>
      <c r="D11" s="269" t="s">
        <v>325</v>
      </c>
      <c r="E11" s="468"/>
      <c r="F11" s="7"/>
      <c r="G11" s="677" t="s">
        <v>1023</v>
      </c>
      <c r="H11" s="27"/>
      <c r="I11" s="27"/>
      <c r="J11" s="27"/>
      <c r="K11" s="27"/>
      <c r="L11" s="27"/>
      <c r="M11" s="27"/>
      <c r="N11" s="27"/>
      <c r="O11" s="27"/>
      <c r="P11" s="27"/>
      <c r="Q11" s="27"/>
      <c r="R11" s="27"/>
      <c r="S11" s="27"/>
      <c r="T11" s="27"/>
      <c r="U11" s="27"/>
      <c r="V11" s="27"/>
      <c r="W11" s="27"/>
      <c r="X11" s="27"/>
      <c r="Y11" s="28"/>
      <c r="Z11" s="7"/>
    </row>
    <row r="12" ht="43.5" customHeight="1">
      <c r="A12" s="468"/>
      <c r="B12" s="7"/>
      <c r="C12" s="468"/>
      <c r="D12" s="269" t="s">
        <v>325</v>
      </c>
      <c r="E12" s="468"/>
      <c r="F12" s="7"/>
      <c r="G12" s="914" t="s">
        <v>640</v>
      </c>
      <c r="H12" s="915" t="s">
        <v>1024</v>
      </c>
      <c r="I12" s="678" t="s">
        <v>1025</v>
      </c>
      <c r="J12" s="916" t="s">
        <v>1026</v>
      </c>
      <c r="K12" s="255"/>
      <c r="L12" s="255"/>
      <c r="M12" s="255"/>
      <c r="N12" s="255"/>
      <c r="O12" s="255"/>
      <c r="P12" s="255"/>
      <c r="Q12" s="255"/>
      <c r="R12" s="255"/>
      <c r="S12" s="255"/>
      <c r="T12" s="255"/>
      <c r="U12" s="255"/>
      <c r="V12" s="255"/>
      <c r="W12" s="255"/>
      <c r="X12" s="255"/>
      <c r="Y12" s="256"/>
      <c r="Z12" s="7"/>
    </row>
    <row r="13" ht="32.25" customHeight="1">
      <c r="A13" s="468"/>
      <c r="B13" s="7"/>
      <c r="C13" s="468"/>
      <c r="D13" s="269" t="s">
        <v>325</v>
      </c>
      <c r="E13" s="468"/>
      <c r="F13" s="7"/>
      <c r="G13" s="342"/>
      <c r="H13" s="342"/>
      <c r="I13" s="342"/>
      <c r="J13" s="917" t="s">
        <v>1027</v>
      </c>
      <c r="K13" s="889"/>
      <c r="L13" s="890" t="s">
        <v>1028</v>
      </c>
      <c r="M13" s="30"/>
      <c r="N13" s="30"/>
      <c r="O13" s="31"/>
      <c r="P13" s="891" t="s">
        <v>1015</v>
      </c>
      <c r="Q13" s="30"/>
      <c r="R13" s="30"/>
      <c r="S13" s="31"/>
      <c r="T13" s="890" t="s">
        <v>1029</v>
      </c>
      <c r="U13" s="30"/>
      <c r="V13" s="30"/>
      <c r="W13" s="30"/>
      <c r="X13" s="31"/>
      <c r="Y13" s="892" t="s">
        <v>1030</v>
      </c>
      <c r="Z13" s="7"/>
    </row>
    <row r="14" ht="33.75" customHeight="1">
      <c r="A14" s="468"/>
      <c r="B14" s="7"/>
      <c r="C14" s="468"/>
      <c r="D14" s="269" t="s">
        <v>325</v>
      </c>
      <c r="E14" s="468"/>
      <c r="F14" s="7"/>
      <c r="G14" s="342"/>
      <c r="H14" s="342"/>
      <c r="I14" s="342"/>
      <c r="J14" s="346"/>
      <c r="K14" s="346"/>
      <c r="L14" s="33"/>
      <c r="M14" s="34"/>
      <c r="N14" s="34"/>
      <c r="O14" s="35"/>
      <c r="P14" s="33"/>
      <c r="Q14" s="34"/>
      <c r="R14" s="34"/>
      <c r="S14" s="35"/>
      <c r="T14" s="33"/>
      <c r="U14" s="34"/>
      <c r="V14" s="34"/>
      <c r="W14" s="34"/>
      <c r="X14" s="35"/>
      <c r="Y14" s="346"/>
      <c r="Z14" s="7"/>
    </row>
    <row r="15" ht="13.5" customHeight="1">
      <c r="A15" s="468"/>
      <c r="B15" s="7"/>
      <c r="C15" s="468"/>
      <c r="D15" s="269" t="s">
        <v>325</v>
      </c>
      <c r="E15" s="468"/>
      <c r="F15" s="7"/>
      <c r="G15" s="346"/>
      <c r="H15" s="346"/>
      <c r="I15" s="346"/>
      <c r="J15" s="918" t="str">
        <f>'(T) General Tables'!A201</f>
        <v>DWB</v>
      </c>
      <c r="K15" s="877" t="str">
        <f>'(T) General Tables'!A177</f>
        <v>GWB-O</v>
      </c>
      <c r="L15" s="877" t="str">
        <f>'(T) General Tables'!A178</f>
        <v>GWB-A</v>
      </c>
      <c r="M15" s="877" t="str">
        <f>'(T) General Tables'!A179</f>
        <v>GWB-B</v>
      </c>
      <c r="N15" s="877" t="str">
        <f>'(T) General Tables'!A180</f>
        <v>GWB-C</v>
      </c>
      <c r="O15" s="877" t="str">
        <f>'(T) General Tables'!A181</f>
        <v>GWB-D</v>
      </c>
      <c r="P15" s="894" t="str">
        <f>'(T) General Tables'!A182</f>
        <v>GWB-A-2</v>
      </c>
      <c r="Q15" s="919" t="str">
        <f>'(T) General Tables'!A183</f>
        <v>GWB-B-2</v>
      </c>
      <c r="R15" s="919" t="str">
        <f>'(T) General Tables'!A184</f>
        <v>GWB-C-2</v>
      </c>
      <c r="S15" s="919" t="str">
        <f>'(T) General Tables'!A185</f>
        <v>GWB-D-2</v>
      </c>
      <c r="T15" s="162" t="str">
        <f>'(T) General Tables'!A190</f>
        <v>WSP-A</v>
      </c>
      <c r="U15" s="877" t="str">
        <f>'(T) General Tables'!A191</f>
        <v>WSP-B</v>
      </c>
      <c r="V15" s="877" t="str">
        <f>'(T) General Tables'!A192</f>
        <v>WSP-C</v>
      </c>
      <c r="W15" s="877" t="str">
        <f>'(T) General Tables'!A193</f>
        <v>WSP-D</v>
      </c>
      <c r="X15" s="877" t="str">
        <f>'(T) General Tables'!A194</f>
        <v>WSP-E</v>
      </c>
      <c r="Y15" s="896" t="s">
        <v>442</v>
      </c>
      <c r="Z15" s="7"/>
    </row>
    <row r="16" ht="18.75" customHeight="1">
      <c r="A16" s="468"/>
      <c r="B16" s="7"/>
      <c r="C16" s="468"/>
      <c r="D16" s="268" t="str">
        <f>IF(G16='(I-1) General'!$H$20,'(T) General Tables'!$A$14,'(T) General Tables'!$A$15)</f>
        <v>Not Required</v>
      </c>
      <c r="E16" s="747"/>
      <c r="F16" s="658"/>
      <c r="G16" s="920" t="str">
        <f>'(T) General Tables'!$A$138</f>
        <v>Smax ≤ 0.2</v>
      </c>
      <c r="H16" s="921" t="s">
        <v>345</v>
      </c>
      <c r="I16" s="922">
        <v>0.001</v>
      </c>
      <c r="J16" s="923">
        <v>0.06</v>
      </c>
      <c r="K16" s="162"/>
      <c r="L16" s="904">
        <v>0.47</v>
      </c>
      <c r="M16" s="904">
        <v>0.27</v>
      </c>
      <c r="N16" s="904">
        <v>0.2</v>
      </c>
      <c r="O16" s="904">
        <v>0.17</v>
      </c>
      <c r="P16" s="924">
        <f t="shared" ref="P16:S16" si="1">L16/2</f>
        <v>0.235</v>
      </c>
      <c r="Q16" s="924">
        <f t="shared" si="1"/>
        <v>0.135</v>
      </c>
      <c r="R16" s="924">
        <f t="shared" si="1"/>
        <v>0.1</v>
      </c>
      <c r="S16" s="924">
        <f t="shared" si="1"/>
        <v>0.085</v>
      </c>
      <c r="T16" s="925">
        <v>0.11</v>
      </c>
      <c r="U16" s="904">
        <v>0.06</v>
      </c>
      <c r="V16" s="904">
        <v>0.05</v>
      </c>
      <c r="W16" s="904">
        <v>0.05</v>
      </c>
      <c r="X16" s="904">
        <v>0.04</v>
      </c>
      <c r="Y16" s="904">
        <f t="shared" ref="Y16:Y207" si="3">X16</f>
        <v>0.04</v>
      </c>
      <c r="Z16" s="658"/>
    </row>
    <row r="17" ht="18.75" customHeight="1">
      <c r="A17" s="468"/>
      <c r="B17" s="7"/>
      <c r="C17" s="468"/>
      <c r="D17" s="268" t="str">
        <f>IF(G17='(I-1) General'!$H$20,'(T) General Tables'!$A$14,'(T) General Tables'!$A$15)</f>
        <v>Not Required</v>
      </c>
      <c r="E17" s="747"/>
      <c r="F17" s="7"/>
      <c r="G17" s="162" t="str">
        <f>'(T) General Tables'!$A$138</f>
        <v>Smax ≤ 0.2</v>
      </c>
      <c r="H17" s="926" t="s">
        <v>345</v>
      </c>
      <c r="I17" s="927">
        <v>3.1</v>
      </c>
      <c r="J17" s="928">
        <v>0.06</v>
      </c>
      <c r="K17" s="162"/>
      <c r="L17" s="929">
        <v>0.47</v>
      </c>
      <c r="M17" s="929">
        <v>0.27</v>
      </c>
      <c r="N17" s="929">
        <v>0.2</v>
      </c>
      <c r="O17" s="929">
        <v>0.17</v>
      </c>
      <c r="P17" s="924">
        <f t="shared" ref="P17:S17" si="2">L17/2</f>
        <v>0.235</v>
      </c>
      <c r="Q17" s="924">
        <f t="shared" si="2"/>
        <v>0.135</v>
      </c>
      <c r="R17" s="924">
        <f t="shared" si="2"/>
        <v>0.1</v>
      </c>
      <c r="S17" s="924">
        <f t="shared" si="2"/>
        <v>0.085</v>
      </c>
      <c r="T17" s="664">
        <v>0.11</v>
      </c>
      <c r="U17" s="929">
        <v>0.06</v>
      </c>
      <c r="V17" s="929">
        <v>0.05</v>
      </c>
      <c r="W17" s="929">
        <v>0.05</v>
      </c>
      <c r="X17" s="929">
        <v>0.04</v>
      </c>
      <c r="Y17" s="904">
        <f t="shared" si="3"/>
        <v>0.04</v>
      </c>
      <c r="Z17" s="7"/>
    </row>
    <row r="18" ht="18.75" customHeight="1">
      <c r="A18" s="468"/>
      <c r="B18" s="7"/>
      <c r="C18" s="468"/>
      <c r="D18" s="268" t="str">
        <f>IF(G18='(I-1) General'!$H$20,'(T) General Tables'!$A$14,'(T) General Tables'!$A$15)</f>
        <v>Not Required</v>
      </c>
      <c r="E18" s="747"/>
      <c r="F18" s="7"/>
      <c r="G18" s="162" t="str">
        <f>'(T) General Tables'!$A$138</f>
        <v>Smax ≤ 0.2</v>
      </c>
      <c r="H18" s="926" t="s">
        <v>345</v>
      </c>
      <c r="I18" s="927">
        <v>6.1</v>
      </c>
      <c r="J18" s="928">
        <v>0.11</v>
      </c>
      <c r="K18" s="162"/>
      <c r="L18" s="929">
        <v>0.81</v>
      </c>
      <c r="M18" s="929">
        <v>0.47</v>
      </c>
      <c r="N18" s="929">
        <v>0.35</v>
      </c>
      <c r="O18" s="929">
        <v>0.28</v>
      </c>
      <c r="P18" s="924">
        <f t="shared" ref="P18:S18" si="4">L18/2</f>
        <v>0.405</v>
      </c>
      <c r="Q18" s="924">
        <f t="shared" si="4"/>
        <v>0.235</v>
      </c>
      <c r="R18" s="924">
        <f t="shared" si="4"/>
        <v>0.175</v>
      </c>
      <c r="S18" s="924">
        <f t="shared" si="4"/>
        <v>0.14</v>
      </c>
      <c r="T18" s="664">
        <v>0.19</v>
      </c>
      <c r="U18" s="929">
        <v>0.1</v>
      </c>
      <c r="V18" s="929">
        <v>0.09</v>
      </c>
      <c r="W18" s="929">
        <v>0.08</v>
      </c>
      <c r="X18" s="929">
        <v>0.07</v>
      </c>
      <c r="Y18" s="904">
        <f t="shared" si="3"/>
        <v>0.07</v>
      </c>
      <c r="Z18" s="7"/>
    </row>
    <row r="19" ht="18.75" customHeight="1">
      <c r="A19" s="468"/>
      <c r="B19" s="7"/>
      <c r="C19" s="468"/>
      <c r="D19" s="268" t="str">
        <f>IF(G19='(I-1) General'!$H$20,'(T) General Tables'!$A$14,'(T) General Tables'!$A$15)</f>
        <v>Not Required</v>
      </c>
      <c r="E19" s="747"/>
      <c r="F19" s="7"/>
      <c r="G19" s="162" t="str">
        <f>'(T) General Tables'!$A$138</f>
        <v>Smax ≤ 0.2</v>
      </c>
      <c r="H19" s="926" t="s">
        <v>345</v>
      </c>
      <c r="I19" s="927">
        <v>9.1</v>
      </c>
      <c r="J19" s="928">
        <v>0.15</v>
      </c>
      <c r="K19" s="162"/>
      <c r="L19" s="929">
        <v>1.15</v>
      </c>
      <c r="M19" s="929">
        <v>0.67</v>
      </c>
      <c r="N19" s="929">
        <v>0.5</v>
      </c>
      <c r="O19" s="929">
        <v>0.4</v>
      </c>
      <c r="P19" s="924">
        <f t="shared" ref="P19:S19" si="5">L19/2</f>
        <v>0.575</v>
      </c>
      <c r="Q19" s="924">
        <f t="shared" si="5"/>
        <v>0.335</v>
      </c>
      <c r="R19" s="924">
        <f t="shared" si="5"/>
        <v>0.25</v>
      </c>
      <c r="S19" s="924">
        <f t="shared" si="5"/>
        <v>0.2</v>
      </c>
      <c r="T19" s="664">
        <v>0.27</v>
      </c>
      <c r="U19" s="929">
        <v>0.14</v>
      </c>
      <c r="V19" s="929">
        <v>0.12</v>
      </c>
      <c r="W19" s="929">
        <v>0.11</v>
      </c>
      <c r="X19" s="929">
        <v>0.1</v>
      </c>
      <c r="Y19" s="904">
        <f t="shared" si="3"/>
        <v>0.1</v>
      </c>
      <c r="Z19" s="7"/>
    </row>
    <row r="20" ht="18.75" customHeight="1">
      <c r="A20" s="468"/>
      <c r="B20" s="7"/>
      <c r="C20" s="468"/>
      <c r="D20" s="268" t="str">
        <f>IF(G20='(I-1) General'!$H$20,'(T) General Tables'!$A$14,'(T) General Tables'!$A$15)</f>
        <v>Not Required</v>
      </c>
      <c r="E20" s="747"/>
      <c r="F20" s="7"/>
      <c r="G20" s="162" t="str">
        <f>'(T) General Tables'!$A$138</f>
        <v>Smax ≤ 0.2</v>
      </c>
      <c r="H20" s="926" t="s">
        <v>345</v>
      </c>
      <c r="I20" s="927">
        <v>12.2</v>
      </c>
      <c r="J20" s="928">
        <v>0.2</v>
      </c>
      <c r="K20" s="162"/>
      <c r="L20" s="929">
        <v>1.5</v>
      </c>
      <c r="M20" s="929">
        <v>0.87</v>
      </c>
      <c r="N20" s="929">
        <v>0.65</v>
      </c>
      <c r="O20" s="929">
        <v>0.53</v>
      </c>
      <c r="P20" s="924">
        <f t="shared" ref="P20:S20" si="6">L20/2</f>
        <v>0.75</v>
      </c>
      <c r="Q20" s="924">
        <f t="shared" si="6"/>
        <v>0.435</v>
      </c>
      <c r="R20" s="924">
        <f t="shared" si="6"/>
        <v>0.325</v>
      </c>
      <c r="S20" s="924">
        <f t="shared" si="6"/>
        <v>0.265</v>
      </c>
      <c r="T20" s="664">
        <v>0.35</v>
      </c>
      <c r="U20" s="929">
        <v>0.18</v>
      </c>
      <c r="V20" s="929">
        <v>0.16</v>
      </c>
      <c r="W20" s="929">
        <v>0.15</v>
      </c>
      <c r="X20" s="929">
        <v>0.13</v>
      </c>
      <c r="Y20" s="904">
        <f t="shared" si="3"/>
        <v>0.13</v>
      </c>
      <c r="Z20" s="7"/>
    </row>
    <row r="21" ht="18.75" customHeight="1">
      <c r="A21" s="468"/>
      <c r="B21" s="7"/>
      <c r="C21" s="468"/>
      <c r="D21" s="268" t="str">
        <f>IF(G21='(I-1) General'!$H$20,'(T) General Tables'!$A$14,'(T) General Tables'!$A$15)</f>
        <v>Not Required</v>
      </c>
      <c r="E21" s="747"/>
      <c r="F21" s="7"/>
      <c r="G21" s="162" t="str">
        <f>'(T) General Tables'!$A$138</f>
        <v>Smax ≤ 0.2</v>
      </c>
      <c r="H21" s="926" t="s">
        <v>345</v>
      </c>
      <c r="I21" s="927">
        <v>15.2</v>
      </c>
      <c r="J21" s="928">
        <v>0.24</v>
      </c>
      <c r="K21" s="162"/>
      <c r="L21" s="929">
        <v>1.81</v>
      </c>
      <c r="M21" s="929">
        <v>1.05</v>
      </c>
      <c r="N21" s="929">
        <v>0.78</v>
      </c>
      <c r="O21" s="929">
        <v>0.64</v>
      </c>
      <c r="P21" s="924">
        <f t="shared" ref="P21:S21" si="7">L21/2</f>
        <v>0.905</v>
      </c>
      <c r="Q21" s="924">
        <f t="shared" si="7"/>
        <v>0.525</v>
      </c>
      <c r="R21" s="924">
        <f t="shared" si="7"/>
        <v>0.39</v>
      </c>
      <c r="S21" s="924">
        <f t="shared" si="7"/>
        <v>0.32</v>
      </c>
      <c r="T21" s="664">
        <v>0.43</v>
      </c>
      <c r="U21" s="929">
        <v>0.23</v>
      </c>
      <c r="V21" s="929">
        <v>0.2</v>
      </c>
      <c r="W21" s="929">
        <v>0.18</v>
      </c>
      <c r="X21" s="929">
        <v>0.16</v>
      </c>
      <c r="Y21" s="904">
        <f t="shared" si="3"/>
        <v>0.16</v>
      </c>
      <c r="Z21" s="7"/>
    </row>
    <row r="22" ht="18.75" customHeight="1">
      <c r="A22" s="468"/>
      <c r="B22" s="7"/>
      <c r="C22" s="468"/>
      <c r="D22" s="268" t="str">
        <f>IF(G22='(I-1) General'!$H$20,'(T) General Tables'!$A$14,'(T) General Tables'!$A$15)</f>
        <v>Not Required</v>
      </c>
      <c r="E22" s="747"/>
      <c r="F22" s="7"/>
      <c r="G22" s="162" t="str">
        <f>'(T) General Tables'!$A$138</f>
        <v>Smax ≤ 0.2</v>
      </c>
      <c r="H22" s="926" t="s">
        <v>345</v>
      </c>
      <c r="I22" s="927">
        <v>18.3</v>
      </c>
      <c r="J22" s="928">
        <v>0.29</v>
      </c>
      <c r="K22" s="162"/>
      <c r="L22" s="929">
        <v>2.2</v>
      </c>
      <c r="M22" s="929">
        <v>1.28</v>
      </c>
      <c r="N22" s="929">
        <v>0.95</v>
      </c>
      <c r="O22" s="929">
        <v>0.77</v>
      </c>
      <c r="P22" s="924">
        <f t="shared" ref="P22:S22" si="8">L22/2</f>
        <v>1.1</v>
      </c>
      <c r="Q22" s="924">
        <f t="shared" si="8"/>
        <v>0.64</v>
      </c>
      <c r="R22" s="924">
        <f t="shared" si="8"/>
        <v>0.475</v>
      </c>
      <c r="S22" s="924">
        <f t="shared" si="8"/>
        <v>0.385</v>
      </c>
      <c r="T22" s="664">
        <v>0.51</v>
      </c>
      <c r="U22" s="929">
        <v>0.27</v>
      </c>
      <c r="V22" s="929">
        <v>0.23</v>
      </c>
      <c r="W22" s="929">
        <v>0.21</v>
      </c>
      <c r="X22" s="929">
        <v>0.19</v>
      </c>
      <c r="Y22" s="904">
        <f t="shared" si="3"/>
        <v>0.19</v>
      </c>
      <c r="Z22" s="7"/>
    </row>
    <row r="23" ht="18.75" customHeight="1">
      <c r="A23" s="468"/>
      <c r="B23" s="7"/>
      <c r="C23" s="468"/>
      <c r="D23" s="268" t="str">
        <f>IF(G23='(I-1) General'!$H$20,'(T) General Tables'!$A$14,'(T) General Tables'!$A$15)</f>
        <v>Not Required</v>
      </c>
      <c r="E23" s="747"/>
      <c r="F23" s="658"/>
      <c r="G23" s="920" t="str">
        <f>'(T) General Tables'!$A$138</f>
        <v>Smax ≤ 0.2</v>
      </c>
      <c r="H23" s="921" t="s">
        <v>345</v>
      </c>
      <c r="I23" s="930">
        <f>'(T) General Tables'!$A$4</f>
        <v>18.6192</v>
      </c>
      <c r="J23" s="923">
        <f>_xlfn.FORECAST.LINEAR($I23,J17:J22,$I17:$I22)</f>
        <v>0.2938454641</v>
      </c>
      <c r="K23" s="162"/>
      <c r="L23" s="904">
        <f t="shared" ref="L23:M23" si="9">_xlfn.FORECAST.LINEAR($I23,L17:L22,$I17:$I22)</f>
        <v>2.220287964</v>
      </c>
      <c r="M23" s="904">
        <f t="shared" si="9"/>
        <v>1.290804284</v>
      </c>
      <c r="N23" s="904">
        <f t="shared" ref="N23:X23" si="10">_xlfn.FORECAST.LINEAR($I23,N16:N22,$I16:$I22)</f>
        <v>0.931159698</v>
      </c>
      <c r="O23" s="904">
        <f t="shared" si="10"/>
        <v>0.7553842558</v>
      </c>
      <c r="P23" s="924">
        <f t="shared" si="10"/>
        <v>1.076698408</v>
      </c>
      <c r="Q23" s="924">
        <f t="shared" si="10"/>
        <v>0.6260419206</v>
      </c>
      <c r="R23" s="924">
        <f t="shared" si="10"/>
        <v>0.465579849</v>
      </c>
      <c r="S23" s="924">
        <f t="shared" si="10"/>
        <v>0.3776921279</v>
      </c>
      <c r="T23" s="925">
        <f t="shared" si="10"/>
        <v>0.503837325</v>
      </c>
      <c r="U23" s="904">
        <f t="shared" si="10"/>
        <v>0.2653371208</v>
      </c>
      <c r="V23" s="904">
        <f t="shared" si="10"/>
        <v>0.2297655106</v>
      </c>
      <c r="W23" s="904">
        <f t="shared" si="10"/>
        <v>0.2086534804</v>
      </c>
      <c r="X23" s="904">
        <f t="shared" si="10"/>
        <v>0.1876889969</v>
      </c>
      <c r="Y23" s="904">
        <f t="shared" si="3"/>
        <v>0.1876889969</v>
      </c>
      <c r="Z23" s="658"/>
    </row>
    <row r="24" ht="18.75" customHeight="1">
      <c r="A24" s="468"/>
      <c r="B24" s="7"/>
      <c r="C24" s="468"/>
      <c r="D24" s="268" t="str">
        <f>IF(AND('(I-1) General'!$H$73&gt;=2,G24='(I-1) General'!$H$20),'(T) General Tables'!$A$14,'(T) General Tables'!$A$15)</f>
        <v>Not Required</v>
      </c>
      <c r="E24" s="747"/>
      <c r="F24" s="658"/>
      <c r="G24" s="920" t="str">
        <f>'(T) General Tables'!$A$138</f>
        <v>Smax ≤ 0.2</v>
      </c>
      <c r="H24" s="921" t="s">
        <v>346</v>
      </c>
      <c r="I24" s="930">
        <v>0.001</v>
      </c>
      <c r="J24" s="923">
        <v>0.15</v>
      </c>
      <c r="K24" s="162"/>
      <c r="L24" s="904">
        <v>1.1</v>
      </c>
      <c r="M24" s="904">
        <v>0.65</v>
      </c>
      <c r="N24" s="904">
        <v>0.48</v>
      </c>
      <c r="O24" s="904">
        <v>0.39</v>
      </c>
      <c r="P24" s="924">
        <f t="shared" ref="P24:S24" si="11">L24/2</f>
        <v>0.55</v>
      </c>
      <c r="Q24" s="924">
        <f t="shared" si="11"/>
        <v>0.325</v>
      </c>
      <c r="R24" s="924">
        <f t="shared" si="11"/>
        <v>0.24</v>
      </c>
      <c r="S24" s="924">
        <f t="shared" si="11"/>
        <v>0.195</v>
      </c>
      <c r="T24" s="925">
        <v>0.26</v>
      </c>
      <c r="U24" s="904">
        <v>0.14</v>
      </c>
      <c r="V24" s="904">
        <v>0.12</v>
      </c>
      <c r="W24" s="904">
        <v>0.11</v>
      </c>
      <c r="X24" s="904">
        <v>0.1</v>
      </c>
      <c r="Y24" s="904">
        <f t="shared" si="3"/>
        <v>0.1</v>
      </c>
      <c r="Z24" s="658"/>
    </row>
    <row r="25" ht="18.75" customHeight="1">
      <c r="A25" s="468"/>
      <c r="B25" s="7"/>
      <c r="C25" s="468"/>
      <c r="D25" s="268" t="str">
        <f>IF(AND('(I-1) General'!$H$73&gt;=2,G25='(I-1) General'!$H$20),'(T) General Tables'!$A$14,'(T) General Tables'!$A$15)</f>
        <v>Not Required</v>
      </c>
      <c r="E25" s="747"/>
      <c r="F25" s="7"/>
      <c r="G25" s="162" t="str">
        <f>'(T) General Tables'!$A$138</f>
        <v>Smax ≤ 0.2</v>
      </c>
      <c r="H25" s="926" t="s">
        <v>346</v>
      </c>
      <c r="I25" s="927">
        <v>3.1</v>
      </c>
      <c r="J25" s="928">
        <v>0.15</v>
      </c>
      <c r="K25" s="162"/>
      <c r="L25" s="929">
        <v>1.1</v>
      </c>
      <c r="M25" s="929">
        <v>0.65</v>
      </c>
      <c r="N25" s="929">
        <v>0.48</v>
      </c>
      <c r="O25" s="929">
        <v>0.39</v>
      </c>
      <c r="P25" s="924">
        <f t="shared" ref="P25:S25" si="12">L25/2</f>
        <v>0.55</v>
      </c>
      <c r="Q25" s="924">
        <f t="shared" si="12"/>
        <v>0.325</v>
      </c>
      <c r="R25" s="924">
        <f t="shared" si="12"/>
        <v>0.24</v>
      </c>
      <c r="S25" s="924">
        <f t="shared" si="12"/>
        <v>0.195</v>
      </c>
      <c r="T25" s="664">
        <v>0.26</v>
      </c>
      <c r="U25" s="929">
        <v>0.14</v>
      </c>
      <c r="V25" s="929">
        <v>0.12</v>
      </c>
      <c r="W25" s="929">
        <v>0.11</v>
      </c>
      <c r="X25" s="929">
        <v>0.1</v>
      </c>
      <c r="Y25" s="904">
        <f t="shared" si="3"/>
        <v>0.1</v>
      </c>
      <c r="Z25" s="7"/>
    </row>
    <row r="26" ht="18.75" customHeight="1">
      <c r="A26" s="468"/>
      <c r="B26" s="7"/>
      <c r="C26" s="468"/>
      <c r="D26" s="268" t="str">
        <f>IF(AND('(I-1) General'!$H$73&gt;=2,G26='(I-1) General'!$H$20),'(T) General Tables'!$A$14,'(T) General Tables'!$A$15)</f>
        <v>Not Required</v>
      </c>
      <c r="E26" s="747"/>
      <c r="F26" s="7"/>
      <c r="G26" s="162" t="str">
        <f>'(T) General Tables'!$A$138</f>
        <v>Smax ≤ 0.2</v>
      </c>
      <c r="H26" s="926" t="s">
        <v>346</v>
      </c>
      <c r="I26" s="927">
        <v>6.1</v>
      </c>
      <c r="J26" s="928">
        <v>0.24</v>
      </c>
      <c r="K26" s="162"/>
      <c r="L26" s="929">
        <v>1.84</v>
      </c>
      <c r="M26" s="929">
        <v>1.07</v>
      </c>
      <c r="N26" s="929">
        <v>0.79</v>
      </c>
      <c r="O26" s="929">
        <v>0.65</v>
      </c>
      <c r="P26" s="924">
        <f t="shared" ref="P26:S26" si="13">L26/2</f>
        <v>0.92</v>
      </c>
      <c r="Q26" s="924">
        <f t="shared" si="13"/>
        <v>0.535</v>
      </c>
      <c r="R26" s="924">
        <f t="shared" si="13"/>
        <v>0.395</v>
      </c>
      <c r="S26" s="924">
        <f t="shared" si="13"/>
        <v>0.325</v>
      </c>
      <c r="T26" s="664">
        <v>0.43</v>
      </c>
      <c r="U26" s="929">
        <v>0.23</v>
      </c>
      <c r="V26" s="929">
        <v>0.2</v>
      </c>
      <c r="W26" s="929">
        <v>0.18</v>
      </c>
      <c r="X26" s="929">
        <v>0.16</v>
      </c>
      <c r="Y26" s="904">
        <f t="shared" si="3"/>
        <v>0.16</v>
      </c>
      <c r="Z26" s="7"/>
    </row>
    <row r="27" ht="18.75" customHeight="1">
      <c r="A27" s="468"/>
      <c r="B27" s="7"/>
      <c r="C27" s="468"/>
      <c r="D27" s="268" t="str">
        <f>IF(AND('(I-1) General'!$H$73&gt;=2,G27='(I-1) General'!$H$20),'(T) General Tables'!$A$14,'(T) General Tables'!$A$15)</f>
        <v>Not Required</v>
      </c>
      <c r="E27" s="747"/>
      <c r="F27" s="7"/>
      <c r="G27" s="162" t="str">
        <f>'(T) General Tables'!$A$138</f>
        <v>Smax ≤ 0.2</v>
      </c>
      <c r="H27" s="926" t="s">
        <v>346</v>
      </c>
      <c r="I27" s="927">
        <v>9.1</v>
      </c>
      <c r="J27" s="928">
        <v>0.34</v>
      </c>
      <c r="K27" s="162"/>
      <c r="L27" s="929">
        <v>2.57</v>
      </c>
      <c r="M27" s="929">
        <v>1.49</v>
      </c>
      <c r="N27" s="929">
        <v>1.11</v>
      </c>
      <c r="O27" s="929">
        <v>0.9</v>
      </c>
      <c r="P27" s="924">
        <f t="shared" ref="P27:S27" si="14">L27/2</f>
        <v>1.285</v>
      </c>
      <c r="Q27" s="924">
        <f t="shared" si="14"/>
        <v>0.745</v>
      </c>
      <c r="R27" s="924">
        <f t="shared" si="14"/>
        <v>0.555</v>
      </c>
      <c r="S27" s="924">
        <f t="shared" si="14"/>
        <v>0.45</v>
      </c>
      <c r="T27" s="664">
        <v>0.6</v>
      </c>
      <c r="U27" s="929">
        <v>0.32</v>
      </c>
      <c r="V27" s="929">
        <v>0.27</v>
      </c>
      <c r="W27" s="929">
        <v>0.25</v>
      </c>
      <c r="X27" s="929">
        <v>0.23</v>
      </c>
      <c r="Y27" s="904">
        <f t="shared" si="3"/>
        <v>0.23</v>
      </c>
      <c r="Z27" s="7"/>
    </row>
    <row r="28" ht="18.75" customHeight="1">
      <c r="A28" s="468"/>
      <c r="B28" s="7"/>
      <c r="C28" s="468"/>
      <c r="D28" s="268" t="str">
        <f>IF(AND('(I-1) General'!$H$73&gt;=2,G28='(I-1) General'!$H$20),'(T) General Tables'!$A$14,'(T) General Tables'!$A$15)</f>
        <v>Not Required</v>
      </c>
      <c r="E28" s="747"/>
      <c r="F28" s="7"/>
      <c r="G28" s="162" t="str">
        <f>'(T) General Tables'!$A$138</f>
        <v>Smax ≤ 0.2</v>
      </c>
      <c r="H28" s="926" t="s">
        <v>346</v>
      </c>
      <c r="I28" s="927">
        <v>12.2</v>
      </c>
      <c r="J28" s="928">
        <v>0.44</v>
      </c>
      <c r="K28" s="162"/>
      <c r="L28" s="929">
        <v>3.32</v>
      </c>
      <c r="M28" s="929">
        <v>1.93</v>
      </c>
      <c r="N28" s="929">
        <v>1.43</v>
      </c>
      <c r="O28" s="929">
        <v>1.17</v>
      </c>
      <c r="P28" s="924">
        <f t="shared" ref="P28:S28" si="15">L28/2</f>
        <v>1.66</v>
      </c>
      <c r="Q28" s="924">
        <f t="shared" si="15"/>
        <v>0.965</v>
      </c>
      <c r="R28" s="924">
        <f t="shared" si="15"/>
        <v>0.715</v>
      </c>
      <c r="S28" s="924">
        <f t="shared" si="15"/>
        <v>0.585</v>
      </c>
      <c r="T28" s="664">
        <v>0.78</v>
      </c>
      <c r="U28" s="929">
        <v>0.41</v>
      </c>
      <c r="V28" s="929">
        <v>0.36</v>
      </c>
      <c r="W28" s="929">
        <v>0.32</v>
      </c>
      <c r="X28" s="929">
        <v>0.29</v>
      </c>
      <c r="Y28" s="904">
        <f t="shared" si="3"/>
        <v>0.29</v>
      </c>
      <c r="Z28" s="7"/>
    </row>
    <row r="29" ht="18.75" customHeight="1">
      <c r="A29" s="468"/>
      <c r="B29" s="7"/>
      <c r="C29" s="468"/>
      <c r="D29" s="268" t="str">
        <f>IF(AND('(I-1) General'!$H$73&gt;=2,G29='(I-1) General'!$H$20),'(T) General Tables'!$A$14,'(T) General Tables'!$A$15)</f>
        <v>Not Required</v>
      </c>
      <c r="E29" s="747"/>
      <c r="F29" s="7"/>
      <c r="G29" s="162" t="str">
        <f>'(T) General Tables'!$A$138</f>
        <v>Smax ≤ 0.2</v>
      </c>
      <c r="H29" s="926" t="s">
        <v>346</v>
      </c>
      <c r="I29" s="927">
        <v>15.2</v>
      </c>
      <c r="J29" s="928">
        <v>0.54</v>
      </c>
      <c r="K29" s="162"/>
      <c r="L29" s="929">
        <v>3.99</v>
      </c>
      <c r="M29" s="929">
        <v>2.31</v>
      </c>
      <c r="N29" s="929">
        <v>1.72</v>
      </c>
      <c r="O29" s="929">
        <v>1.4</v>
      </c>
      <c r="P29" s="924">
        <f t="shared" ref="P29:S29" si="16">L29/2</f>
        <v>1.995</v>
      </c>
      <c r="Q29" s="924">
        <f t="shared" si="16"/>
        <v>1.155</v>
      </c>
      <c r="R29" s="924">
        <f t="shared" si="16"/>
        <v>0.86</v>
      </c>
      <c r="S29" s="924">
        <f t="shared" si="16"/>
        <v>0.7</v>
      </c>
      <c r="T29" s="664">
        <v>0.95</v>
      </c>
      <c r="U29" s="929">
        <v>0.5</v>
      </c>
      <c r="V29" s="929">
        <v>0.43</v>
      </c>
      <c r="W29" s="929">
        <v>0.39</v>
      </c>
      <c r="X29" s="929">
        <v>0.36</v>
      </c>
      <c r="Y29" s="904">
        <f t="shared" si="3"/>
        <v>0.36</v>
      </c>
      <c r="Z29" s="7"/>
    </row>
    <row r="30" ht="18.75" customHeight="1">
      <c r="A30" s="468"/>
      <c r="B30" s="7"/>
      <c r="C30" s="468"/>
      <c r="D30" s="268" t="str">
        <f>IF(AND('(I-1) General'!$H$73&gt;=2,G30='(I-1) General'!$H$20),'(T) General Tables'!$A$14,'(T) General Tables'!$A$15)</f>
        <v>Not Required</v>
      </c>
      <c r="E30" s="747"/>
      <c r="F30" s="7"/>
      <c r="G30" s="162" t="str">
        <f>'(T) General Tables'!$A$138</f>
        <v>Smax ≤ 0.2</v>
      </c>
      <c r="H30" s="926" t="s">
        <v>346</v>
      </c>
      <c r="I30" s="927">
        <v>18.3</v>
      </c>
      <c r="J30" s="928">
        <v>0.64</v>
      </c>
      <c r="K30" s="162"/>
      <c r="L30" s="929">
        <v>4.8</v>
      </c>
      <c r="M30" s="929">
        <v>2.79</v>
      </c>
      <c r="N30" s="929">
        <v>2.07</v>
      </c>
      <c r="O30" s="929">
        <v>1.68</v>
      </c>
      <c r="P30" s="924">
        <f t="shared" ref="P30:S30" si="17">L30/2</f>
        <v>2.4</v>
      </c>
      <c r="Q30" s="924">
        <f t="shared" si="17"/>
        <v>1.395</v>
      </c>
      <c r="R30" s="924">
        <f t="shared" si="17"/>
        <v>1.035</v>
      </c>
      <c r="S30" s="924">
        <f t="shared" si="17"/>
        <v>0.84</v>
      </c>
      <c r="T30" s="664">
        <v>1.12</v>
      </c>
      <c r="U30" s="929">
        <v>0.59</v>
      </c>
      <c r="V30" s="929">
        <v>0.51</v>
      </c>
      <c r="W30" s="929">
        <v>0.47</v>
      </c>
      <c r="X30" s="929">
        <v>0.42</v>
      </c>
      <c r="Y30" s="904">
        <f t="shared" si="3"/>
        <v>0.42</v>
      </c>
      <c r="Z30" s="7"/>
    </row>
    <row r="31" ht="18.75" customHeight="1">
      <c r="A31" s="468"/>
      <c r="B31" s="7"/>
      <c r="C31" s="468"/>
      <c r="D31" s="268" t="str">
        <f>IF(AND('(I-1) General'!$H$73&gt;=2,G31='(I-1) General'!$H$20),'(T) General Tables'!$A$14,'(T) General Tables'!$A$15)</f>
        <v>Not Required</v>
      </c>
      <c r="E31" s="747"/>
      <c r="F31" s="658"/>
      <c r="G31" s="920" t="str">
        <f>'(T) General Tables'!$A$138</f>
        <v>Smax ≤ 0.2</v>
      </c>
      <c r="H31" s="921" t="s">
        <v>346</v>
      </c>
      <c r="I31" s="930">
        <f>'(T) General Tables'!$A$4</f>
        <v>18.6192</v>
      </c>
      <c r="J31" s="923">
        <f>_xlfn.FORECAST.LINEAR($I31,J25:J30,$I25:$I30)</f>
        <v>0.6495339522</v>
      </c>
      <c r="K31" s="162"/>
      <c r="L31" s="904">
        <f t="shared" ref="L31:X31" si="18">_xlfn.FORECAST.LINEAR($I31,L25:L30,$I25:$I30)</f>
        <v>4.85758372</v>
      </c>
      <c r="M31" s="904">
        <f t="shared" si="18"/>
        <v>2.817398899</v>
      </c>
      <c r="N31" s="904">
        <f t="shared" si="18"/>
        <v>2.093340046</v>
      </c>
      <c r="O31" s="904">
        <f t="shared" si="18"/>
        <v>1.702124887</v>
      </c>
      <c r="P31" s="924">
        <f t="shared" si="18"/>
        <v>2.42879186</v>
      </c>
      <c r="Q31" s="924">
        <f t="shared" si="18"/>
        <v>1.408699449</v>
      </c>
      <c r="R31" s="924">
        <f t="shared" si="18"/>
        <v>1.046670023</v>
      </c>
      <c r="S31" s="924">
        <f t="shared" si="18"/>
        <v>0.8510624435</v>
      </c>
      <c r="T31" s="925">
        <f t="shared" si="18"/>
        <v>1.141435749</v>
      </c>
      <c r="U31" s="904">
        <f t="shared" si="18"/>
        <v>0.6004290783</v>
      </c>
      <c r="V31" s="904">
        <f t="shared" si="18"/>
        <v>0.5190582028</v>
      </c>
      <c r="W31" s="904">
        <f t="shared" si="18"/>
        <v>0.4735315317</v>
      </c>
      <c r="X31" s="904">
        <f t="shared" si="18"/>
        <v>0.4289011871</v>
      </c>
      <c r="Y31" s="904">
        <f t="shared" si="3"/>
        <v>0.4289011871</v>
      </c>
      <c r="Z31" s="658"/>
    </row>
    <row r="32" ht="18.75" customHeight="1">
      <c r="A32" s="468"/>
      <c r="B32" s="7"/>
      <c r="C32" s="468"/>
      <c r="D32" s="268" t="str">
        <f>IF(AND('(I-1) General'!$H$73&gt;=3,G32='(I-1) General'!$H$20),'(T) General Tables'!$A$14,'(T) General Tables'!$A$15)</f>
        <v>Not Required</v>
      </c>
      <c r="E32" s="747"/>
      <c r="F32" s="658"/>
      <c r="G32" s="920" t="str">
        <f>'(T) General Tables'!$A$138</f>
        <v>Smax ≤ 0.2</v>
      </c>
      <c r="H32" s="921" t="s">
        <v>347</v>
      </c>
      <c r="I32" s="930">
        <v>0.001</v>
      </c>
      <c r="J32" s="923">
        <v>0.23</v>
      </c>
      <c r="K32" s="162"/>
      <c r="L32" s="904">
        <v>1.76</v>
      </c>
      <c r="M32" s="904">
        <v>1.02</v>
      </c>
      <c r="N32" s="904">
        <v>0.76</v>
      </c>
      <c r="O32" s="904">
        <v>0.62</v>
      </c>
      <c r="P32" s="924">
        <f t="shared" ref="P32:S32" si="19">L32/2</f>
        <v>0.88</v>
      </c>
      <c r="Q32" s="924">
        <f t="shared" si="19"/>
        <v>0.51</v>
      </c>
      <c r="R32" s="924">
        <f t="shared" si="19"/>
        <v>0.38</v>
      </c>
      <c r="S32" s="924">
        <f t="shared" si="19"/>
        <v>0.31</v>
      </c>
      <c r="T32" s="925">
        <v>0.41</v>
      </c>
      <c r="U32" s="904">
        <v>0.22</v>
      </c>
      <c r="V32" s="904">
        <v>0.19</v>
      </c>
      <c r="W32" s="904">
        <v>0.17</v>
      </c>
      <c r="X32" s="904">
        <v>0.15</v>
      </c>
      <c r="Y32" s="904">
        <f t="shared" si="3"/>
        <v>0.15</v>
      </c>
      <c r="Z32" s="658"/>
    </row>
    <row r="33" ht="18.75" customHeight="1">
      <c r="A33" s="468"/>
      <c r="B33" s="7"/>
      <c r="C33" s="468"/>
      <c r="D33" s="268" t="str">
        <f>IF(AND('(I-1) General'!$H$73&gt;=3,G33='(I-1) General'!$H$20),'(T) General Tables'!$A$14,'(T) General Tables'!$A$15)</f>
        <v>Not Required</v>
      </c>
      <c r="E33" s="747"/>
      <c r="F33" s="7"/>
      <c r="G33" s="162" t="str">
        <f>'(T) General Tables'!$A$138</f>
        <v>Smax ≤ 0.2</v>
      </c>
      <c r="H33" s="926" t="s">
        <v>347</v>
      </c>
      <c r="I33" s="927">
        <v>3.1</v>
      </c>
      <c r="J33" s="928">
        <v>0.23</v>
      </c>
      <c r="K33" s="162"/>
      <c r="L33" s="929">
        <v>1.76</v>
      </c>
      <c r="M33" s="929">
        <v>1.02</v>
      </c>
      <c r="N33" s="929">
        <v>0.76</v>
      </c>
      <c r="O33" s="929">
        <v>0.62</v>
      </c>
      <c r="P33" s="924">
        <f t="shared" ref="P33:S33" si="20">L33/2</f>
        <v>0.88</v>
      </c>
      <c r="Q33" s="924">
        <f t="shared" si="20"/>
        <v>0.51</v>
      </c>
      <c r="R33" s="924">
        <f t="shared" si="20"/>
        <v>0.38</v>
      </c>
      <c r="S33" s="924">
        <f t="shared" si="20"/>
        <v>0.31</v>
      </c>
      <c r="T33" s="664">
        <v>0.41</v>
      </c>
      <c r="U33" s="929">
        <v>0.22</v>
      </c>
      <c r="V33" s="929">
        <v>0.19</v>
      </c>
      <c r="W33" s="929">
        <v>0.17</v>
      </c>
      <c r="X33" s="929">
        <v>0.15</v>
      </c>
      <c r="Y33" s="904">
        <f t="shared" si="3"/>
        <v>0.15</v>
      </c>
      <c r="Z33" s="7"/>
    </row>
    <row r="34" ht="18.75" customHeight="1">
      <c r="A34" s="468"/>
      <c r="B34" s="7"/>
      <c r="C34" s="468"/>
      <c r="D34" s="268" t="str">
        <f>IF(AND('(I-1) General'!$H$73&gt;=3,G34='(I-1) General'!$H$20),'(T) General Tables'!$A$14,'(T) General Tables'!$A$15)</f>
        <v>Not Required</v>
      </c>
      <c r="E34" s="747"/>
      <c r="F34" s="7"/>
      <c r="G34" s="162" t="str">
        <f>'(T) General Tables'!$A$138</f>
        <v>Smax ≤ 0.2</v>
      </c>
      <c r="H34" s="926" t="s">
        <v>347</v>
      </c>
      <c r="I34" s="927">
        <v>6.1</v>
      </c>
      <c r="J34" s="928">
        <v>0.38</v>
      </c>
      <c r="K34" s="162"/>
      <c r="L34" s="929">
        <v>2.87</v>
      </c>
      <c r="M34" s="929">
        <v>1.67</v>
      </c>
      <c r="N34" s="929">
        <v>1.24</v>
      </c>
      <c r="O34" s="929">
        <v>1.01</v>
      </c>
      <c r="P34" s="924">
        <f t="shared" ref="P34:S34" si="21">L34/2</f>
        <v>1.435</v>
      </c>
      <c r="Q34" s="924">
        <f t="shared" si="21"/>
        <v>0.835</v>
      </c>
      <c r="R34" s="924">
        <f t="shared" si="21"/>
        <v>0.62</v>
      </c>
      <c r="S34" s="924">
        <f t="shared" si="21"/>
        <v>0.505</v>
      </c>
      <c r="T34" s="664">
        <v>0.67</v>
      </c>
      <c r="U34" s="929">
        <v>0.35</v>
      </c>
      <c r="V34" s="929">
        <v>0.31</v>
      </c>
      <c r="W34" s="929">
        <v>0.28</v>
      </c>
      <c r="X34" s="929">
        <v>0.25</v>
      </c>
      <c r="Y34" s="904">
        <f t="shared" si="3"/>
        <v>0.25</v>
      </c>
      <c r="Z34" s="7"/>
    </row>
    <row r="35" ht="18.75" customHeight="1">
      <c r="A35" s="468"/>
      <c r="B35" s="7"/>
      <c r="C35" s="468"/>
      <c r="D35" s="268" t="str">
        <f>IF(AND('(I-1) General'!$H$73&gt;=3,G35='(I-1) General'!$H$20),'(T) General Tables'!$A$14,'(T) General Tables'!$A$15)</f>
        <v>Not Required</v>
      </c>
      <c r="E35" s="747"/>
      <c r="F35" s="7"/>
      <c r="G35" s="162" t="str">
        <f>'(T) General Tables'!$A$138</f>
        <v>Smax ≤ 0.2</v>
      </c>
      <c r="H35" s="926" t="s">
        <v>347</v>
      </c>
      <c r="I35" s="927">
        <v>9.1</v>
      </c>
      <c r="J35" s="928">
        <v>0.53</v>
      </c>
      <c r="K35" s="162"/>
      <c r="L35" s="929">
        <v>3.99</v>
      </c>
      <c r="M35" s="929">
        <v>1.49</v>
      </c>
      <c r="N35" s="929">
        <v>1.72</v>
      </c>
      <c r="O35" s="929">
        <v>1.4</v>
      </c>
      <c r="P35" s="924">
        <f t="shared" ref="P35:S35" si="22">L35/2</f>
        <v>1.995</v>
      </c>
      <c r="Q35" s="924">
        <f t="shared" si="22"/>
        <v>0.745</v>
      </c>
      <c r="R35" s="924">
        <f t="shared" si="22"/>
        <v>0.86</v>
      </c>
      <c r="S35" s="924">
        <f t="shared" si="22"/>
        <v>0.7</v>
      </c>
      <c r="T35" s="664">
        <v>0.93</v>
      </c>
      <c r="U35" s="929">
        <v>0.49</v>
      </c>
      <c r="V35" s="929">
        <v>0.43</v>
      </c>
      <c r="W35" s="929">
        <v>0.39</v>
      </c>
      <c r="X35" s="929">
        <v>0.35</v>
      </c>
      <c r="Y35" s="904">
        <f t="shared" si="3"/>
        <v>0.35</v>
      </c>
      <c r="Z35" s="7"/>
    </row>
    <row r="36" ht="18.75" customHeight="1">
      <c r="A36" s="468"/>
      <c r="B36" s="7"/>
      <c r="C36" s="468"/>
      <c r="D36" s="268" t="str">
        <f>IF(AND('(I-1) General'!$H$73&gt;=3,G36='(I-1) General'!$H$20),'(T) General Tables'!$A$14,'(T) General Tables'!$A$15)</f>
        <v>Not Required</v>
      </c>
      <c r="E36" s="747"/>
      <c r="F36" s="7"/>
      <c r="G36" s="162" t="str">
        <f>'(T) General Tables'!$A$138</f>
        <v>Smax ≤ 0.2</v>
      </c>
      <c r="H36" s="926" t="s">
        <v>347</v>
      </c>
      <c r="I36" s="927">
        <v>12.2</v>
      </c>
      <c r="J36" s="928">
        <v>0.68</v>
      </c>
      <c r="K36" s="162"/>
      <c r="L36" s="929">
        <v>5.14</v>
      </c>
      <c r="M36" s="929">
        <v>2.99</v>
      </c>
      <c r="N36" s="929">
        <v>2.21</v>
      </c>
      <c r="O36" s="929">
        <v>1.8</v>
      </c>
      <c r="P36" s="924">
        <f t="shared" ref="P36:S36" si="23">L36/2</f>
        <v>2.57</v>
      </c>
      <c r="Q36" s="924">
        <f t="shared" si="23"/>
        <v>1.495</v>
      </c>
      <c r="R36" s="924">
        <f t="shared" si="23"/>
        <v>1.105</v>
      </c>
      <c r="S36" s="924">
        <f t="shared" si="23"/>
        <v>0.9</v>
      </c>
      <c r="T36" s="664">
        <v>1.2</v>
      </c>
      <c r="U36" s="929">
        <v>0.63</v>
      </c>
      <c r="V36" s="929">
        <v>0.55</v>
      </c>
      <c r="W36" s="929">
        <v>0.5</v>
      </c>
      <c r="X36" s="929">
        <v>0.45</v>
      </c>
      <c r="Y36" s="904">
        <f t="shared" si="3"/>
        <v>0.45</v>
      </c>
      <c r="Z36" s="7"/>
    </row>
    <row r="37" ht="18.75" customHeight="1">
      <c r="A37" s="468"/>
      <c r="B37" s="7"/>
      <c r="C37" s="468"/>
      <c r="D37" s="268" t="str">
        <f>IF(AND('(I-1) General'!$H$73&gt;=3,G37='(I-1) General'!$H$20),'(T) General Tables'!$A$14,'(T) General Tables'!$A$15)</f>
        <v>Not Required</v>
      </c>
      <c r="E37" s="747"/>
      <c r="F37" s="7"/>
      <c r="G37" s="162" t="str">
        <f>'(T) General Tables'!$A$138</f>
        <v>Smax ≤ 0.2</v>
      </c>
      <c r="H37" s="926" t="s">
        <v>347</v>
      </c>
      <c r="I37" s="927">
        <v>15.2</v>
      </c>
      <c r="J37" s="928">
        <v>0.83</v>
      </c>
      <c r="K37" s="162"/>
      <c r="L37" s="929">
        <v>6.16</v>
      </c>
      <c r="M37" s="929">
        <v>3.58</v>
      </c>
      <c r="N37" s="929">
        <v>2.65</v>
      </c>
      <c r="O37" s="929">
        <v>2.16</v>
      </c>
      <c r="P37" s="924">
        <f t="shared" ref="P37:S37" si="24">L37/2</f>
        <v>3.08</v>
      </c>
      <c r="Q37" s="924">
        <f t="shared" si="24"/>
        <v>1.79</v>
      </c>
      <c r="R37" s="924">
        <f t="shared" si="24"/>
        <v>1.325</v>
      </c>
      <c r="S37" s="924">
        <f t="shared" si="24"/>
        <v>1.08</v>
      </c>
      <c r="T37" s="664">
        <v>1.46</v>
      </c>
      <c r="U37" s="929">
        <v>0.77</v>
      </c>
      <c r="V37" s="929">
        <v>0.67</v>
      </c>
      <c r="W37" s="929">
        <v>0.61</v>
      </c>
      <c r="X37" s="929">
        <v>0.55</v>
      </c>
      <c r="Y37" s="904">
        <f t="shared" si="3"/>
        <v>0.55</v>
      </c>
      <c r="Z37" s="7"/>
    </row>
    <row r="38" ht="18.75" customHeight="1">
      <c r="A38" s="468"/>
      <c r="B38" s="7"/>
      <c r="C38" s="468"/>
      <c r="D38" s="268" t="str">
        <f>IF(AND('(I-1) General'!$H$73&gt;=3,G38='(I-1) General'!$H$20),'(T) General Tables'!$A$14,'(T) General Tables'!$A$15)</f>
        <v>Not Required</v>
      </c>
      <c r="E38" s="747"/>
      <c r="F38" s="7"/>
      <c r="G38" s="162" t="str">
        <f>'(T) General Tables'!$A$138</f>
        <v>Smax ≤ 0.2</v>
      </c>
      <c r="H38" s="926" t="s">
        <v>347</v>
      </c>
      <c r="I38" s="927">
        <v>18.3</v>
      </c>
      <c r="J38" s="928">
        <v>0.98</v>
      </c>
      <c r="K38" s="162"/>
      <c r="L38" s="929">
        <v>7.41</v>
      </c>
      <c r="M38" s="929">
        <v>4.3</v>
      </c>
      <c r="N38" s="929">
        <v>3.19</v>
      </c>
      <c r="O38" s="929">
        <v>2.6</v>
      </c>
      <c r="P38" s="924">
        <f t="shared" ref="P38:S38" si="25">L38/2</f>
        <v>3.705</v>
      </c>
      <c r="Q38" s="924">
        <f t="shared" si="25"/>
        <v>2.15</v>
      </c>
      <c r="R38" s="924">
        <f t="shared" si="25"/>
        <v>1.595</v>
      </c>
      <c r="S38" s="924">
        <f t="shared" si="25"/>
        <v>1.3</v>
      </c>
      <c r="T38" s="664">
        <v>1.73</v>
      </c>
      <c r="U38" s="929">
        <v>0.91</v>
      </c>
      <c r="V38" s="929">
        <v>0.79</v>
      </c>
      <c r="W38" s="929">
        <v>0.72</v>
      </c>
      <c r="X38" s="929">
        <v>0.65</v>
      </c>
      <c r="Y38" s="904">
        <f t="shared" si="3"/>
        <v>0.65</v>
      </c>
      <c r="Z38" s="7"/>
    </row>
    <row r="39" ht="18.75" customHeight="1">
      <c r="A39" s="468"/>
      <c r="B39" s="7"/>
      <c r="C39" s="468"/>
      <c r="D39" s="268" t="str">
        <f>IF(AND('(I-1) General'!$H$73&gt;=3,G39='(I-1) General'!$H$20),'(T) General Tables'!$A$14,'(T) General Tables'!$A$15)</f>
        <v>Not Required</v>
      </c>
      <c r="E39" s="747"/>
      <c r="F39" s="658"/>
      <c r="G39" s="920" t="str">
        <f>'(T) General Tables'!$A$138</f>
        <v>Smax ≤ 0.2</v>
      </c>
      <c r="H39" s="921" t="s">
        <v>347</v>
      </c>
      <c r="I39" s="930">
        <f>'(T) General Tables'!$A$4</f>
        <v>18.6192</v>
      </c>
      <c r="J39" s="923">
        <f>_xlfn.FORECAST.LINEAR($I39,J33:J38,$I33:$I38)</f>
        <v>0.9973817972</v>
      </c>
      <c r="K39" s="162"/>
      <c r="L39" s="904">
        <f t="shared" ref="L39:X39" si="26">_xlfn.FORECAST.LINEAR($I39,L33:L38,$I33:$I38)</f>
        <v>7.490242028</v>
      </c>
      <c r="M39" s="904">
        <f t="shared" si="26"/>
        <v>4.276444392</v>
      </c>
      <c r="N39" s="904">
        <f t="shared" si="26"/>
        <v>3.222615238</v>
      </c>
      <c r="O39" s="904">
        <f t="shared" si="26"/>
        <v>2.626081896</v>
      </c>
      <c r="P39" s="924">
        <f t="shared" si="26"/>
        <v>3.745121014</v>
      </c>
      <c r="Q39" s="924">
        <f t="shared" si="26"/>
        <v>2.138222196</v>
      </c>
      <c r="R39" s="924">
        <f t="shared" si="26"/>
        <v>1.611307619</v>
      </c>
      <c r="S39" s="924">
        <f t="shared" si="26"/>
        <v>1.313040948</v>
      </c>
      <c r="T39" s="925">
        <f t="shared" si="26"/>
        <v>1.757284854</v>
      </c>
      <c r="U39" s="904">
        <f t="shared" si="26"/>
        <v>0.9241690981</v>
      </c>
      <c r="V39" s="904">
        <f t="shared" si="26"/>
        <v>0.8039054378</v>
      </c>
      <c r="W39" s="904">
        <f t="shared" si="26"/>
        <v>0.7327466513</v>
      </c>
      <c r="X39" s="904">
        <f t="shared" si="26"/>
        <v>0.6615878648</v>
      </c>
      <c r="Y39" s="904">
        <f t="shared" si="3"/>
        <v>0.6615878648</v>
      </c>
      <c r="Z39" s="658"/>
    </row>
    <row r="40" ht="18.75" customHeight="1">
      <c r="A40" s="468"/>
      <c r="B40" s="7"/>
      <c r="C40" s="468"/>
      <c r="D40" s="268" t="str">
        <f>IF(G40='(I-1) General'!$H$20,'(T) General Tables'!$A$14,'(T) General Tables'!$A$15)</f>
        <v>Required</v>
      </c>
      <c r="E40" s="747"/>
      <c r="F40" s="658"/>
      <c r="G40" s="920" t="str">
        <f>'(T) General Tables'!$A$139</f>
        <v>0.2 &lt; Smax ≤ 0.4</v>
      </c>
      <c r="H40" s="921" t="s">
        <v>345</v>
      </c>
      <c r="I40" s="930">
        <v>0.001</v>
      </c>
      <c r="J40" s="923">
        <v>0.13</v>
      </c>
      <c r="K40" s="162"/>
      <c r="L40" s="904">
        <v>0.94</v>
      </c>
      <c r="M40" s="904">
        <v>0.55</v>
      </c>
      <c r="N40" s="904">
        <v>0.41</v>
      </c>
      <c r="O40" s="904">
        <v>0.33</v>
      </c>
      <c r="P40" s="924">
        <f t="shared" ref="P40:S40" si="27">L40/2</f>
        <v>0.47</v>
      </c>
      <c r="Q40" s="924">
        <f t="shared" si="27"/>
        <v>0.275</v>
      </c>
      <c r="R40" s="924">
        <f t="shared" si="27"/>
        <v>0.205</v>
      </c>
      <c r="S40" s="924">
        <f t="shared" si="27"/>
        <v>0.165</v>
      </c>
      <c r="T40" s="925">
        <v>0.22</v>
      </c>
      <c r="U40" s="904">
        <v>0.12</v>
      </c>
      <c r="V40" s="904">
        <v>0.1</v>
      </c>
      <c r="W40" s="904">
        <v>0.09</v>
      </c>
      <c r="X40" s="904">
        <v>0.08</v>
      </c>
      <c r="Y40" s="904">
        <f t="shared" si="3"/>
        <v>0.08</v>
      </c>
      <c r="Z40" s="658"/>
    </row>
    <row r="41" ht="18.75" customHeight="1">
      <c r="A41" s="468"/>
      <c r="B41" s="7"/>
      <c r="C41" s="468"/>
      <c r="D41" s="268" t="str">
        <f>IF(G41='(I-1) General'!$H$20,'(T) General Tables'!$A$14,'(T) General Tables'!$A$15)</f>
        <v>Required</v>
      </c>
      <c r="E41" s="747"/>
      <c r="F41" s="7"/>
      <c r="G41" s="162" t="str">
        <f>'(T) General Tables'!$A$139</f>
        <v>0.2 &lt; Smax ≤ 0.4</v>
      </c>
      <c r="H41" s="926" t="s">
        <v>345</v>
      </c>
      <c r="I41" s="927">
        <v>3.1</v>
      </c>
      <c r="J41" s="928">
        <v>0.13</v>
      </c>
      <c r="K41" s="162"/>
      <c r="L41" s="929">
        <v>0.94</v>
      </c>
      <c r="M41" s="929">
        <v>0.55</v>
      </c>
      <c r="N41" s="929">
        <v>0.41</v>
      </c>
      <c r="O41" s="929">
        <v>0.33</v>
      </c>
      <c r="P41" s="924">
        <f t="shared" ref="P41:S41" si="28">L41/2</f>
        <v>0.47</v>
      </c>
      <c r="Q41" s="924">
        <f t="shared" si="28"/>
        <v>0.275</v>
      </c>
      <c r="R41" s="924">
        <f t="shared" si="28"/>
        <v>0.205</v>
      </c>
      <c r="S41" s="924">
        <f t="shared" si="28"/>
        <v>0.165</v>
      </c>
      <c r="T41" s="664">
        <v>0.22</v>
      </c>
      <c r="U41" s="929">
        <v>0.12</v>
      </c>
      <c r="V41" s="929">
        <v>0.1</v>
      </c>
      <c r="W41" s="929">
        <v>0.09</v>
      </c>
      <c r="X41" s="929">
        <v>0.08</v>
      </c>
      <c r="Y41" s="904">
        <f t="shared" si="3"/>
        <v>0.08</v>
      </c>
      <c r="Z41" s="7"/>
    </row>
    <row r="42" ht="18.75" customHeight="1">
      <c r="A42" s="468"/>
      <c r="B42" s="7"/>
      <c r="C42" s="468"/>
      <c r="D42" s="268" t="str">
        <f>IF(G42='(I-1) General'!$H$20,'(T) General Tables'!$A$14,'(T) General Tables'!$A$15)</f>
        <v>Required</v>
      </c>
      <c r="E42" s="747"/>
      <c r="F42" s="7"/>
      <c r="G42" s="162" t="str">
        <f>'(T) General Tables'!$A$139</f>
        <v>0.2 &lt; Smax ≤ 0.4</v>
      </c>
      <c r="H42" s="926" t="s">
        <v>345</v>
      </c>
      <c r="I42" s="927">
        <v>6.1</v>
      </c>
      <c r="J42" s="928">
        <v>0.22</v>
      </c>
      <c r="K42" s="162"/>
      <c r="L42" s="929">
        <v>1.63</v>
      </c>
      <c r="M42" s="929">
        <v>0.94</v>
      </c>
      <c r="N42" s="929">
        <v>0.7</v>
      </c>
      <c r="O42" s="929">
        <v>0.57</v>
      </c>
      <c r="P42" s="924">
        <f t="shared" ref="P42:S42" si="29">L42/2</f>
        <v>0.815</v>
      </c>
      <c r="Q42" s="924">
        <f t="shared" si="29"/>
        <v>0.47</v>
      </c>
      <c r="R42" s="924">
        <f t="shared" si="29"/>
        <v>0.35</v>
      </c>
      <c r="S42" s="924">
        <f t="shared" si="29"/>
        <v>0.285</v>
      </c>
      <c r="T42" s="664">
        <v>0.38</v>
      </c>
      <c r="U42" s="929">
        <v>0.2</v>
      </c>
      <c r="V42" s="929">
        <v>0.17</v>
      </c>
      <c r="W42" s="929">
        <v>0.16</v>
      </c>
      <c r="X42" s="929">
        <v>0.14</v>
      </c>
      <c r="Y42" s="904">
        <f t="shared" si="3"/>
        <v>0.14</v>
      </c>
      <c r="Z42" s="7"/>
    </row>
    <row r="43" ht="18.75" customHeight="1">
      <c r="A43" s="468"/>
      <c r="B43" s="7"/>
      <c r="C43" s="468"/>
      <c r="D43" s="268" t="str">
        <f>IF(G43='(I-1) General'!$H$20,'(T) General Tables'!$A$14,'(T) General Tables'!$A$15)</f>
        <v>Required</v>
      </c>
      <c r="E43" s="747"/>
      <c r="F43" s="7"/>
      <c r="G43" s="162" t="str">
        <f>'(T) General Tables'!$A$139</f>
        <v>0.2 &lt; Smax ≤ 0.4</v>
      </c>
      <c r="H43" s="926" t="s">
        <v>345</v>
      </c>
      <c r="I43" s="927">
        <v>9.1</v>
      </c>
      <c r="J43" s="928">
        <v>0.31</v>
      </c>
      <c r="K43" s="162"/>
      <c r="L43" s="929">
        <v>2.31</v>
      </c>
      <c r="M43" s="929">
        <v>1.34</v>
      </c>
      <c r="N43" s="929">
        <v>0.99</v>
      </c>
      <c r="O43" s="929">
        <v>0.81</v>
      </c>
      <c r="P43" s="924">
        <f t="shared" ref="P43:S43" si="30">L43/2</f>
        <v>1.155</v>
      </c>
      <c r="Q43" s="924">
        <f t="shared" si="30"/>
        <v>0.67</v>
      </c>
      <c r="R43" s="924">
        <f t="shared" si="30"/>
        <v>0.495</v>
      </c>
      <c r="S43" s="924">
        <f t="shared" si="30"/>
        <v>0.405</v>
      </c>
      <c r="T43" s="664">
        <v>0.54</v>
      </c>
      <c r="U43" s="929">
        <v>0.28</v>
      </c>
      <c r="V43" s="929">
        <v>0.25</v>
      </c>
      <c r="W43" s="929">
        <v>0.22</v>
      </c>
      <c r="X43" s="929">
        <v>0.2</v>
      </c>
      <c r="Y43" s="904">
        <f t="shared" si="3"/>
        <v>0.2</v>
      </c>
      <c r="Z43" s="7"/>
    </row>
    <row r="44" ht="18.75" customHeight="1">
      <c r="A44" s="468"/>
      <c r="B44" s="7"/>
      <c r="C44" s="468"/>
      <c r="D44" s="268" t="str">
        <f>IF(G44='(I-1) General'!$H$20,'(T) General Tables'!$A$14,'(T) General Tables'!$A$15)</f>
        <v>Required</v>
      </c>
      <c r="E44" s="747"/>
      <c r="F44" s="7"/>
      <c r="G44" s="162" t="str">
        <f>'(T) General Tables'!$A$139</f>
        <v>0.2 &lt; Smax ≤ 0.4</v>
      </c>
      <c r="H44" s="926" t="s">
        <v>345</v>
      </c>
      <c r="I44" s="927">
        <v>12.2</v>
      </c>
      <c r="J44" s="928">
        <v>0.4</v>
      </c>
      <c r="K44" s="162"/>
      <c r="L44" s="929">
        <v>3.01</v>
      </c>
      <c r="M44" s="929">
        <v>1.75</v>
      </c>
      <c r="N44" s="929">
        <v>1.3</v>
      </c>
      <c r="O44" s="929">
        <v>1.05</v>
      </c>
      <c r="P44" s="924">
        <f t="shared" ref="P44:S44" si="31">L44/2</f>
        <v>1.505</v>
      </c>
      <c r="Q44" s="924">
        <f t="shared" si="31"/>
        <v>0.875</v>
      </c>
      <c r="R44" s="924">
        <f t="shared" si="31"/>
        <v>0.65</v>
      </c>
      <c r="S44" s="924">
        <f t="shared" si="31"/>
        <v>0.525</v>
      </c>
      <c r="T44" s="664">
        <v>0.7</v>
      </c>
      <c r="U44" s="929">
        <v>0.37</v>
      </c>
      <c r="V44" s="929">
        <v>0.32</v>
      </c>
      <c r="W44" s="929">
        <v>0.29</v>
      </c>
      <c r="X44" s="929">
        <v>0.26</v>
      </c>
      <c r="Y44" s="904">
        <f t="shared" si="3"/>
        <v>0.26</v>
      </c>
      <c r="Z44" s="7"/>
    </row>
    <row r="45" ht="18.75" customHeight="1">
      <c r="A45" s="468"/>
      <c r="B45" s="7"/>
      <c r="C45" s="468"/>
      <c r="D45" s="268" t="str">
        <f>IF(G45='(I-1) General'!$H$20,'(T) General Tables'!$A$14,'(T) General Tables'!$A$15)</f>
        <v>Required</v>
      </c>
      <c r="E45" s="747"/>
      <c r="F45" s="7"/>
      <c r="G45" s="162" t="str">
        <f>'(T) General Tables'!$A$139</f>
        <v>0.2 &lt; Smax ≤ 0.4</v>
      </c>
      <c r="H45" s="926" t="s">
        <v>345</v>
      </c>
      <c r="I45" s="927">
        <v>15.2</v>
      </c>
      <c r="J45" s="928">
        <v>0.49</v>
      </c>
      <c r="K45" s="162"/>
      <c r="L45" s="929">
        <v>3.63</v>
      </c>
      <c r="M45" s="929">
        <v>2.11</v>
      </c>
      <c r="N45" s="929">
        <v>1.56</v>
      </c>
      <c r="O45" s="929">
        <v>1.27</v>
      </c>
      <c r="P45" s="924">
        <f t="shared" ref="P45:S45" si="32">L45/2</f>
        <v>1.815</v>
      </c>
      <c r="Q45" s="924">
        <f t="shared" si="32"/>
        <v>1.055</v>
      </c>
      <c r="R45" s="924">
        <f t="shared" si="32"/>
        <v>0.78</v>
      </c>
      <c r="S45" s="924">
        <f t="shared" si="32"/>
        <v>0.635</v>
      </c>
      <c r="T45" s="664">
        <v>0.86</v>
      </c>
      <c r="U45" s="929">
        <v>0.45</v>
      </c>
      <c r="V45" s="929">
        <v>0.39</v>
      </c>
      <c r="W45" s="929">
        <v>0.36</v>
      </c>
      <c r="X45" s="929">
        <v>0.32</v>
      </c>
      <c r="Y45" s="904">
        <f t="shared" si="3"/>
        <v>0.32</v>
      </c>
      <c r="Z45" s="7"/>
    </row>
    <row r="46" ht="18.75" customHeight="1">
      <c r="A46" s="468"/>
      <c r="B46" s="7"/>
      <c r="C46" s="468"/>
      <c r="D46" s="268" t="str">
        <f>IF(G46='(I-1) General'!$H$20,'(T) General Tables'!$A$14,'(T) General Tables'!$A$15)</f>
        <v>Required</v>
      </c>
      <c r="E46" s="747"/>
      <c r="F46" s="7"/>
      <c r="G46" s="162" t="str">
        <f>'(T) General Tables'!$A$139</f>
        <v>0.2 &lt; Smax ≤ 0.4</v>
      </c>
      <c r="H46" s="926" t="s">
        <v>345</v>
      </c>
      <c r="I46" s="927">
        <v>18.3</v>
      </c>
      <c r="J46" s="928">
        <v>0.58</v>
      </c>
      <c r="K46" s="162"/>
      <c r="L46" s="929">
        <v>4.39</v>
      </c>
      <c r="M46" s="929">
        <v>2.55</v>
      </c>
      <c r="N46" s="929">
        <v>1.89</v>
      </c>
      <c r="O46" s="929">
        <v>1.54</v>
      </c>
      <c r="P46" s="924">
        <f t="shared" ref="P46:S46" si="33">L46/2</f>
        <v>2.195</v>
      </c>
      <c r="Q46" s="924">
        <f t="shared" si="33"/>
        <v>1.275</v>
      </c>
      <c r="R46" s="924">
        <f t="shared" si="33"/>
        <v>0.945</v>
      </c>
      <c r="S46" s="924">
        <f t="shared" si="33"/>
        <v>0.77</v>
      </c>
      <c r="T46" s="664">
        <v>1.03</v>
      </c>
      <c r="U46" s="929">
        <v>0.54</v>
      </c>
      <c r="V46" s="929">
        <v>0.47</v>
      </c>
      <c r="W46" s="929">
        <v>0.43</v>
      </c>
      <c r="X46" s="929">
        <v>0.39</v>
      </c>
      <c r="Y46" s="904">
        <f t="shared" si="3"/>
        <v>0.39</v>
      </c>
      <c r="Z46" s="7"/>
    </row>
    <row r="47" ht="18.75" customHeight="1">
      <c r="A47" s="468"/>
      <c r="B47" s="7"/>
      <c r="C47" s="468"/>
      <c r="D47" s="268" t="str">
        <f>IF(G47='(I-1) General'!$H$20,'(T) General Tables'!$A$14,'(T) General Tables'!$A$15)</f>
        <v>Required</v>
      </c>
      <c r="E47" s="747"/>
      <c r="F47" s="658"/>
      <c r="G47" s="920" t="str">
        <f>'(T) General Tables'!$A$139</f>
        <v>0.2 &lt; Smax ≤ 0.4</v>
      </c>
      <c r="H47" s="921" t="s">
        <v>345</v>
      </c>
      <c r="I47" s="930">
        <f>'(T) General Tables'!$A$4</f>
        <v>18.6192</v>
      </c>
      <c r="J47" s="923">
        <f>_xlfn.FORECAST.LINEAR($I47,J41:J46,$I41:$I46)</f>
        <v>0.5904290783</v>
      </c>
      <c r="K47" s="162"/>
      <c r="L47" s="904">
        <f t="shared" ref="L47:X47" si="34">_xlfn.FORECAST.LINEAR($I47,L41:L46,$I41:$I46)</f>
        <v>4.441789787</v>
      </c>
      <c r="M47" s="904">
        <f t="shared" si="34"/>
        <v>2.580450981</v>
      </c>
      <c r="N47" s="904">
        <f t="shared" si="34"/>
        <v>1.910810384</v>
      </c>
      <c r="O47" s="904">
        <f t="shared" si="34"/>
        <v>1.55543943</v>
      </c>
      <c r="P47" s="924">
        <f t="shared" si="34"/>
        <v>2.220894894</v>
      </c>
      <c r="Q47" s="924">
        <f t="shared" si="34"/>
        <v>1.290225491</v>
      </c>
      <c r="R47" s="924">
        <f t="shared" si="34"/>
        <v>0.9554051921</v>
      </c>
      <c r="S47" s="924">
        <f t="shared" si="34"/>
        <v>0.7777197148</v>
      </c>
      <c r="T47" s="925">
        <f t="shared" si="34"/>
        <v>1.04396061</v>
      </c>
      <c r="U47" s="904">
        <f t="shared" si="34"/>
        <v>0.5464266974</v>
      </c>
      <c r="V47" s="904">
        <f t="shared" si="34"/>
        <v>0.4761642374</v>
      </c>
      <c r="W47" s="904">
        <f t="shared" si="34"/>
        <v>0.4354787997</v>
      </c>
      <c r="X47" s="904">
        <f t="shared" si="34"/>
        <v>0.3923727453</v>
      </c>
      <c r="Y47" s="904">
        <f t="shared" si="3"/>
        <v>0.3923727453</v>
      </c>
      <c r="Z47" s="658"/>
    </row>
    <row r="48" ht="18.75" customHeight="1">
      <c r="A48" s="468"/>
      <c r="B48" s="7"/>
      <c r="C48" s="468"/>
      <c r="D48" s="268" t="str">
        <f>IF(AND('(I-1) General'!$H$73&gt;=2,G48='(I-1) General'!$H$20),'(T) General Tables'!$A$14,'(T) General Tables'!$A$15)</f>
        <v>Required</v>
      </c>
      <c r="E48" s="747"/>
      <c r="F48" s="658"/>
      <c r="G48" s="920" t="str">
        <f>'(T) General Tables'!$A$139</f>
        <v>0.2 &lt; Smax ≤ 0.4</v>
      </c>
      <c r="H48" s="921" t="s">
        <v>346</v>
      </c>
      <c r="I48" s="930">
        <v>0.001</v>
      </c>
      <c r="J48" s="923">
        <v>0.3</v>
      </c>
      <c r="K48" s="162"/>
      <c r="L48" s="904">
        <v>2.23</v>
      </c>
      <c r="M48" s="904">
        <v>1.3</v>
      </c>
      <c r="N48" s="904">
        <v>0.96</v>
      </c>
      <c r="O48" s="904">
        <v>0.78</v>
      </c>
      <c r="P48" s="924">
        <f t="shared" ref="P48:S48" si="35">L48/2</f>
        <v>1.115</v>
      </c>
      <c r="Q48" s="924">
        <f t="shared" si="35"/>
        <v>0.65</v>
      </c>
      <c r="R48" s="924">
        <f t="shared" si="35"/>
        <v>0.48</v>
      </c>
      <c r="S48" s="924">
        <f t="shared" si="35"/>
        <v>0.39</v>
      </c>
      <c r="T48" s="925">
        <v>0.52</v>
      </c>
      <c r="U48" s="904">
        <v>0.27</v>
      </c>
      <c r="V48" s="904">
        <v>0.24</v>
      </c>
      <c r="W48" s="904">
        <v>0.22</v>
      </c>
      <c r="X48" s="904">
        <v>0.2</v>
      </c>
      <c r="Y48" s="904">
        <f t="shared" si="3"/>
        <v>0.2</v>
      </c>
      <c r="Z48" s="658"/>
    </row>
    <row r="49" ht="18.75" customHeight="1">
      <c r="A49" s="468"/>
      <c r="B49" s="7"/>
      <c r="C49" s="468"/>
      <c r="D49" s="268" t="str">
        <f>IF(AND('(I-1) General'!$H$73&gt;=2,G49='(I-1) General'!$H$20),'(T) General Tables'!$A$14,'(T) General Tables'!$A$15)</f>
        <v>Required</v>
      </c>
      <c r="E49" s="747"/>
      <c r="F49" s="7"/>
      <c r="G49" s="162" t="str">
        <f>'(T) General Tables'!$A$139</f>
        <v>0.2 &lt; Smax ≤ 0.4</v>
      </c>
      <c r="H49" s="926" t="s">
        <v>346</v>
      </c>
      <c r="I49" s="927">
        <v>3.1</v>
      </c>
      <c r="J49" s="928">
        <v>0.3</v>
      </c>
      <c r="K49" s="162"/>
      <c r="L49" s="929">
        <v>2.23</v>
      </c>
      <c r="M49" s="929">
        <v>1.3</v>
      </c>
      <c r="N49" s="929">
        <v>0.96</v>
      </c>
      <c r="O49" s="929">
        <v>0.78</v>
      </c>
      <c r="P49" s="924">
        <f t="shared" ref="P49:S49" si="36">L49/2</f>
        <v>1.115</v>
      </c>
      <c r="Q49" s="924">
        <f t="shared" si="36"/>
        <v>0.65</v>
      </c>
      <c r="R49" s="924">
        <f t="shared" si="36"/>
        <v>0.48</v>
      </c>
      <c r="S49" s="924">
        <f t="shared" si="36"/>
        <v>0.39</v>
      </c>
      <c r="T49" s="664">
        <v>0.52</v>
      </c>
      <c r="U49" s="929">
        <v>0.27</v>
      </c>
      <c r="V49" s="929">
        <v>0.24</v>
      </c>
      <c r="W49" s="929">
        <v>0.22</v>
      </c>
      <c r="X49" s="929">
        <v>0.2</v>
      </c>
      <c r="Y49" s="904">
        <f t="shared" si="3"/>
        <v>0.2</v>
      </c>
      <c r="Z49" s="7"/>
    </row>
    <row r="50" ht="18.75" customHeight="1">
      <c r="A50" s="468"/>
      <c r="B50" s="7"/>
      <c r="C50" s="468"/>
      <c r="D50" s="268" t="str">
        <f>IF(AND('(I-1) General'!$H$73&gt;=2,G50='(I-1) General'!$H$20),'(T) General Tables'!$A$14,'(T) General Tables'!$A$15)</f>
        <v>Required</v>
      </c>
      <c r="E50" s="747"/>
      <c r="F50" s="7"/>
      <c r="G50" s="162" t="str">
        <f>'(T) General Tables'!$A$139</f>
        <v>0.2 &lt; Smax ≤ 0.4</v>
      </c>
      <c r="H50" s="926" t="s">
        <v>346</v>
      </c>
      <c r="I50" s="927">
        <v>6.1</v>
      </c>
      <c r="J50" s="928">
        <v>0.49</v>
      </c>
      <c r="K50" s="162"/>
      <c r="L50" s="929">
        <v>3.69</v>
      </c>
      <c r="M50" s="929">
        <v>2.14</v>
      </c>
      <c r="N50" s="929">
        <v>1.59</v>
      </c>
      <c r="O50" s="929">
        <v>1.29</v>
      </c>
      <c r="P50" s="924">
        <f t="shared" ref="P50:S50" si="37">L50/2</f>
        <v>1.845</v>
      </c>
      <c r="Q50" s="924">
        <f t="shared" si="37"/>
        <v>1.07</v>
      </c>
      <c r="R50" s="924">
        <f t="shared" si="37"/>
        <v>0.795</v>
      </c>
      <c r="S50" s="924">
        <f t="shared" si="37"/>
        <v>0.645</v>
      </c>
      <c r="T50" s="664">
        <v>0.86</v>
      </c>
      <c r="U50" s="929">
        <v>0.45</v>
      </c>
      <c r="V50" s="929">
        <v>0.39</v>
      </c>
      <c r="W50" s="929">
        <v>0.36</v>
      </c>
      <c r="X50" s="929">
        <v>0.32</v>
      </c>
      <c r="Y50" s="904">
        <f t="shared" si="3"/>
        <v>0.32</v>
      </c>
      <c r="Z50" s="7"/>
    </row>
    <row r="51" ht="18.75" customHeight="1">
      <c r="A51" s="468"/>
      <c r="B51" s="7"/>
      <c r="C51" s="468"/>
      <c r="D51" s="268" t="str">
        <f>IF(AND('(I-1) General'!$H$73&gt;=2,G51='(I-1) General'!$H$20),'(T) General Tables'!$A$14,'(T) General Tables'!$A$15)</f>
        <v>Required</v>
      </c>
      <c r="E51" s="747"/>
      <c r="F51" s="7"/>
      <c r="G51" s="162" t="str">
        <f>'(T) General Tables'!$A$139</f>
        <v>0.2 &lt; Smax ≤ 0.4</v>
      </c>
      <c r="H51" s="926" t="s">
        <v>346</v>
      </c>
      <c r="I51" s="927">
        <v>9.1</v>
      </c>
      <c r="J51" s="928">
        <v>0.68</v>
      </c>
      <c r="K51" s="162"/>
      <c r="L51" s="929">
        <v>5.14</v>
      </c>
      <c r="M51" s="929">
        <v>2.99</v>
      </c>
      <c r="N51" s="929">
        <v>2.21</v>
      </c>
      <c r="O51" s="929">
        <v>1.8</v>
      </c>
      <c r="P51" s="924">
        <f t="shared" ref="P51:S51" si="38">L51/2</f>
        <v>2.57</v>
      </c>
      <c r="Q51" s="924">
        <f t="shared" si="38"/>
        <v>1.495</v>
      </c>
      <c r="R51" s="924">
        <f t="shared" si="38"/>
        <v>1.105</v>
      </c>
      <c r="S51" s="924">
        <f t="shared" si="38"/>
        <v>0.9</v>
      </c>
      <c r="T51" s="664">
        <v>1.2</v>
      </c>
      <c r="U51" s="929">
        <v>0.63</v>
      </c>
      <c r="V51" s="929">
        <v>0.55</v>
      </c>
      <c r="W51" s="929">
        <v>0.5</v>
      </c>
      <c r="X51" s="929">
        <v>0.45</v>
      </c>
      <c r="Y51" s="904">
        <f t="shared" si="3"/>
        <v>0.45</v>
      </c>
      <c r="Z51" s="7"/>
    </row>
    <row r="52" ht="18.75" customHeight="1">
      <c r="A52" s="468"/>
      <c r="B52" s="7"/>
      <c r="C52" s="468"/>
      <c r="D52" s="268" t="str">
        <f>IF(AND('(I-1) General'!$H$73&gt;=2,G52='(I-1) General'!$H$20),'(T) General Tables'!$A$14,'(T) General Tables'!$A$15)</f>
        <v>Required</v>
      </c>
      <c r="E52" s="747"/>
      <c r="F52" s="7"/>
      <c r="G52" s="162" t="str">
        <f>'(T) General Tables'!$A$139</f>
        <v>0.2 &lt; Smax ≤ 0.4</v>
      </c>
      <c r="H52" s="926" t="s">
        <v>346</v>
      </c>
      <c r="I52" s="927">
        <v>12.2</v>
      </c>
      <c r="J52" s="928">
        <v>0.88</v>
      </c>
      <c r="K52" s="162"/>
      <c r="L52" s="929">
        <v>6.65</v>
      </c>
      <c r="M52" s="929">
        <v>3.86</v>
      </c>
      <c r="N52" s="929">
        <v>2.86</v>
      </c>
      <c r="O52" s="929">
        <v>2.33</v>
      </c>
      <c r="P52" s="924">
        <f t="shared" ref="P52:S52" si="39">L52/2</f>
        <v>3.325</v>
      </c>
      <c r="Q52" s="924">
        <f t="shared" si="39"/>
        <v>1.93</v>
      </c>
      <c r="R52" s="924">
        <f t="shared" si="39"/>
        <v>1.43</v>
      </c>
      <c r="S52" s="924">
        <f t="shared" si="39"/>
        <v>1.165</v>
      </c>
      <c r="T52" s="664">
        <v>1.55</v>
      </c>
      <c r="U52" s="929">
        <v>0.82</v>
      </c>
      <c r="V52" s="929">
        <v>0.71</v>
      </c>
      <c r="W52" s="929">
        <v>0.65</v>
      </c>
      <c r="X52" s="929">
        <v>0.58</v>
      </c>
      <c r="Y52" s="904">
        <f t="shared" si="3"/>
        <v>0.58</v>
      </c>
      <c r="Z52" s="7"/>
    </row>
    <row r="53" ht="18.75" customHeight="1">
      <c r="A53" s="468"/>
      <c r="B53" s="7"/>
      <c r="C53" s="468"/>
      <c r="D53" s="268" t="str">
        <f>IF(AND('(I-1) General'!$H$73&gt;=2,G53='(I-1) General'!$H$20),'(T) General Tables'!$A$14,'(T) General Tables'!$A$15)</f>
        <v>Required</v>
      </c>
      <c r="E53" s="747"/>
      <c r="F53" s="7"/>
      <c r="G53" s="162" t="str">
        <f>'(T) General Tables'!$A$139</f>
        <v>0.2 &lt; Smax ≤ 0.4</v>
      </c>
      <c r="H53" s="926" t="s">
        <v>346</v>
      </c>
      <c r="I53" s="927">
        <v>15.2</v>
      </c>
      <c r="J53" s="928">
        <v>1.07</v>
      </c>
      <c r="K53" s="162"/>
      <c r="L53" s="929">
        <v>7.97</v>
      </c>
      <c r="M53" s="929">
        <v>4.63</v>
      </c>
      <c r="N53" s="929">
        <v>3.43</v>
      </c>
      <c r="O53" s="929">
        <v>2.79</v>
      </c>
      <c r="P53" s="924">
        <f t="shared" ref="P53:S53" si="40">L53/2</f>
        <v>3.985</v>
      </c>
      <c r="Q53" s="924">
        <f t="shared" si="40"/>
        <v>2.315</v>
      </c>
      <c r="R53" s="924">
        <f t="shared" si="40"/>
        <v>1.715</v>
      </c>
      <c r="S53" s="924">
        <f t="shared" si="40"/>
        <v>1.395</v>
      </c>
      <c r="T53" s="664">
        <v>1.89</v>
      </c>
      <c r="U53" s="929">
        <v>1.0</v>
      </c>
      <c r="V53" s="929">
        <v>0.87</v>
      </c>
      <c r="W53" s="929">
        <v>0.79</v>
      </c>
      <c r="X53" s="929">
        <v>0.71</v>
      </c>
      <c r="Y53" s="904">
        <f t="shared" si="3"/>
        <v>0.71</v>
      </c>
      <c r="Z53" s="7"/>
    </row>
    <row r="54" ht="18.75" customHeight="1">
      <c r="A54" s="468"/>
      <c r="B54" s="7"/>
      <c r="C54" s="468"/>
      <c r="D54" s="268" t="str">
        <f>IF(AND('(I-1) General'!$H$73&gt;=2,G54='(I-1) General'!$H$20),'(T) General Tables'!$A$14,'(T) General Tables'!$A$15)</f>
        <v>Required</v>
      </c>
      <c r="E54" s="747"/>
      <c r="F54" s="7"/>
      <c r="G54" s="162" t="str">
        <f>'(T) General Tables'!$A$139</f>
        <v>0.2 &lt; Smax ≤ 0.4</v>
      </c>
      <c r="H54" s="926" t="s">
        <v>346</v>
      </c>
      <c r="I54" s="927">
        <v>18.3</v>
      </c>
      <c r="J54" s="928">
        <v>1.27</v>
      </c>
      <c r="K54" s="162"/>
      <c r="L54" s="929">
        <v>9.61</v>
      </c>
      <c r="M54" s="929">
        <v>5.58</v>
      </c>
      <c r="N54" s="929">
        <v>4.14</v>
      </c>
      <c r="O54" s="929">
        <v>3.37</v>
      </c>
      <c r="P54" s="924">
        <f t="shared" ref="P54:S54" si="41">L54/2</f>
        <v>4.805</v>
      </c>
      <c r="Q54" s="924">
        <f t="shared" si="41"/>
        <v>2.79</v>
      </c>
      <c r="R54" s="924">
        <f t="shared" si="41"/>
        <v>2.07</v>
      </c>
      <c r="S54" s="924">
        <f t="shared" si="41"/>
        <v>1.685</v>
      </c>
      <c r="T54" s="664">
        <v>2.25</v>
      </c>
      <c r="U54" s="929">
        <v>1.18</v>
      </c>
      <c r="V54" s="929">
        <v>1.03</v>
      </c>
      <c r="W54" s="929">
        <v>0.94</v>
      </c>
      <c r="X54" s="929">
        <v>0.84</v>
      </c>
      <c r="Y54" s="904">
        <f t="shared" si="3"/>
        <v>0.84</v>
      </c>
      <c r="Z54" s="7"/>
    </row>
    <row r="55" ht="18.75" customHeight="1">
      <c r="A55" s="468"/>
      <c r="B55" s="7"/>
      <c r="C55" s="468"/>
      <c r="D55" s="268" t="str">
        <f>IF(AND('(I-1) General'!$H$73&gt;=2,G55='(I-1) General'!$H$20),'(T) General Tables'!$A$14,'(T) General Tables'!$A$15)</f>
        <v>Required</v>
      </c>
      <c r="E55" s="747"/>
      <c r="F55" s="658"/>
      <c r="G55" s="920" t="str">
        <f>'(T) General Tables'!$A$139</f>
        <v>0.2 &lt; Smax ≤ 0.4</v>
      </c>
      <c r="H55" s="921" t="s">
        <v>346</v>
      </c>
      <c r="I55" s="930">
        <f>'(T) General Tables'!$A$4</f>
        <v>18.6192</v>
      </c>
      <c r="J55" s="923">
        <f>_xlfn.FORECAST.LINEAR($I55,J49:J54,$I49:$I54)</f>
        <v>1.289173349</v>
      </c>
      <c r="K55" s="162"/>
      <c r="L55" s="904">
        <f t="shared" ref="L55:X55" si="42">_xlfn.FORECAST.LINEAR($I55,L49:L54,$I49:$I54)</f>
        <v>9.712371815</v>
      </c>
      <c r="M55" s="904">
        <f t="shared" si="42"/>
        <v>5.63958986</v>
      </c>
      <c r="N55" s="904">
        <f t="shared" si="42"/>
        <v>4.181309237</v>
      </c>
      <c r="O55" s="904">
        <f t="shared" si="42"/>
        <v>3.403932241</v>
      </c>
      <c r="P55" s="924">
        <f t="shared" si="42"/>
        <v>4.856185908</v>
      </c>
      <c r="Q55" s="924">
        <f t="shared" si="42"/>
        <v>2.81979493</v>
      </c>
      <c r="R55" s="924">
        <f t="shared" si="42"/>
        <v>2.090654618</v>
      </c>
      <c r="S55" s="924">
        <f t="shared" si="42"/>
        <v>1.70196612</v>
      </c>
      <c r="T55" s="925">
        <f t="shared" si="42"/>
        <v>2.281975172</v>
      </c>
      <c r="U55" s="904">
        <f t="shared" si="42"/>
        <v>1.202594536</v>
      </c>
      <c r="V55" s="904">
        <f t="shared" si="42"/>
        <v>1.046486671</v>
      </c>
      <c r="W55" s="904">
        <f t="shared" si="42"/>
        <v>0.9533794163</v>
      </c>
      <c r="X55" s="904">
        <f t="shared" si="42"/>
        <v>0.8530103116</v>
      </c>
      <c r="Y55" s="904">
        <f t="shared" si="3"/>
        <v>0.8530103116</v>
      </c>
      <c r="Z55" s="658"/>
    </row>
    <row r="56" ht="18.75" customHeight="1">
      <c r="A56" s="468"/>
      <c r="B56" s="7"/>
      <c r="C56" s="468"/>
      <c r="D56" s="268" t="str">
        <f>IF(AND('(I-1) General'!$H$73&gt;=3,G56='(I-1) General'!$H$20),'(T) General Tables'!$A$14,'(T) General Tables'!$A$15)</f>
        <v>Required</v>
      </c>
      <c r="E56" s="747"/>
      <c r="F56" s="658"/>
      <c r="G56" s="920" t="str">
        <f>'(T) General Tables'!$A$139</f>
        <v>0.2 &lt; Smax ≤ 0.4</v>
      </c>
      <c r="H56" s="921" t="s">
        <v>347</v>
      </c>
      <c r="I56" s="930">
        <v>0.001</v>
      </c>
      <c r="J56" s="923">
        <v>0.47</v>
      </c>
      <c r="K56" s="162"/>
      <c r="L56" s="904" t="s">
        <v>1031</v>
      </c>
      <c r="M56" s="904">
        <v>2.04</v>
      </c>
      <c r="N56" s="904">
        <v>1.51</v>
      </c>
      <c r="O56" s="904">
        <v>1.23</v>
      </c>
      <c r="P56" s="924">
        <v>1.12</v>
      </c>
      <c r="Q56" s="924">
        <f t="shared" ref="Q56:S56" si="43">M56/2</f>
        <v>1.02</v>
      </c>
      <c r="R56" s="924">
        <f t="shared" si="43"/>
        <v>0.755</v>
      </c>
      <c r="S56" s="924">
        <f t="shared" si="43"/>
        <v>0.615</v>
      </c>
      <c r="T56" s="925">
        <v>0.82</v>
      </c>
      <c r="U56" s="904">
        <v>0.43</v>
      </c>
      <c r="V56" s="904">
        <v>0.38</v>
      </c>
      <c r="W56" s="904">
        <v>0.34</v>
      </c>
      <c r="X56" s="904">
        <v>0.31</v>
      </c>
      <c r="Y56" s="904">
        <f t="shared" si="3"/>
        <v>0.31</v>
      </c>
      <c r="Z56" s="658"/>
    </row>
    <row r="57" ht="18.75" customHeight="1">
      <c r="A57" s="468"/>
      <c r="B57" s="7"/>
      <c r="C57" s="468"/>
      <c r="D57" s="268" t="str">
        <f>IF(AND('(I-1) General'!$H$73&gt;=3,G57='(I-1) General'!$H$20),'(T) General Tables'!$A$14,'(T) General Tables'!$A$15)</f>
        <v>Required</v>
      </c>
      <c r="E57" s="747"/>
      <c r="F57" s="7"/>
      <c r="G57" s="162" t="str">
        <f>'(T) General Tables'!$A$139</f>
        <v>0.2 &lt; Smax ≤ 0.4</v>
      </c>
      <c r="H57" s="926" t="s">
        <v>347</v>
      </c>
      <c r="I57" s="927">
        <v>3.1</v>
      </c>
      <c r="J57" s="928">
        <v>0.47</v>
      </c>
      <c r="K57" s="162"/>
      <c r="L57" s="929" t="s">
        <v>1031</v>
      </c>
      <c r="M57" s="929">
        <v>2.04</v>
      </c>
      <c r="N57" s="929">
        <v>1.51</v>
      </c>
      <c r="O57" s="929">
        <v>1.23</v>
      </c>
      <c r="P57" s="924">
        <v>1.12</v>
      </c>
      <c r="Q57" s="924">
        <f t="shared" ref="Q57:S57" si="44">M57/2</f>
        <v>1.02</v>
      </c>
      <c r="R57" s="924">
        <f t="shared" si="44"/>
        <v>0.755</v>
      </c>
      <c r="S57" s="924">
        <f t="shared" si="44"/>
        <v>0.615</v>
      </c>
      <c r="T57" s="664">
        <v>0.82</v>
      </c>
      <c r="U57" s="929">
        <v>0.43</v>
      </c>
      <c r="V57" s="929">
        <v>0.38</v>
      </c>
      <c r="W57" s="929">
        <v>0.34</v>
      </c>
      <c r="X57" s="929">
        <v>0.31</v>
      </c>
      <c r="Y57" s="904">
        <f t="shared" si="3"/>
        <v>0.31</v>
      </c>
      <c r="Z57" s="7"/>
    </row>
    <row r="58" ht="18.75" customHeight="1">
      <c r="A58" s="468"/>
      <c r="B58" s="7"/>
      <c r="C58" s="468"/>
      <c r="D58" s="268" t="str">
        <f>IF(AND('(I-1) General'!$H$73&gt;=3,G58='(I-1) General'!$H$20),'(T) General Tables'!$A$14,'(T) General Tables'!$A$15)</f>
        <v>Required</v>
      </c>
      <c r="E58" s="747"/>
      <c r="F58" s="7"/>
      <c r="G58" s="162" t="str">
        <f>'(T) General Tables'!$A$139</f>
        <v>0.2 &lt; Smax ≤ 0.4</v>
      </c>
      <c r="H58" s="926" t="s">
        <v>347</v>
      </c>
      <c r="I58" s="927">
        <v>6.1</v>
      </c>
      <c r="J58" s="928">
        <v>0.76</v>
      </c>
      <c r="K58" s="162"/>
      <c r="L58" s="929">
        <v>5.5</v>
      </c>
      <c r="M58" s="929">
        <v>3.34</v>
      </c>
      <c r="N58" s="929">
        <v>2.48</v>
      </c>
      <c r="O58" s="929">
        <v>2.01</v>
      </c>
      <c r="P58" s="924">
        <f t="shared" ref="P58:S58" si="45">L58/2</f>
        <v>2.75</v>
      </c>
      <c r="Q58" s="924">
        <f t="shared" si="45"/>
        <v>1.67</v>
      </c>
      <c r="R58" s="924">
        <f t="shared" si="45"/>
        <v>1.24</v>
      </c>
      <c r="S58" s="924">
        <f t="shared" si="45"/>
        <v>1.005</v>
      </c>
      <c r="T58" s="664">
        <v>1.34</v>
      </c>
      <c r="U58" s="929">
        <v>0.71</v>
      </c>
      <c r="V58" s="929">
        <v>0.61</v>
      </c>
      <c r="W58" s="929">
        <v>0.56</v>
      </c>
      <c r="X58" s="929">
        <v>0.5</v>
      </c>
      <c r="Y58" s="904">
        <f t="shared" si="3"/>
        <v>0.5</v>
      </c>
      <c r="Z58" s="7"/>
    </row>
    <row r="59" ht="18.75" customHeight="1">
      <c r="A59" s="468"/>
      <c r="B59" s="7"/>
      <c r="C59" s="468"/>
      <c r="D59" s="268" t="str">
        <f>IF(AND('(I-1) General'!$H$73&gt;=3,G59='(I-1) General'!$H$20),'(T) General Tables'!$A$14,'(T) General Tables'!$A$15)</f>
        <v>Required</v>
      </c>
      <c r="E59" s="747"/>
      <c r="F59" s="7"/>
      <c r="G59" s="162" t="str">
        <f>'(T) General Tables'!$A$139</f>
        <v>0.2 &lt; Smax ≤ 0.4</v>
      </c>
      <c r="H59" s="926" t="s">
        <v>347</v>
      </c>
      <c r="I59" s="927">
        <v>9.1</v>
      </c>
      <c r="J59" s="928">
        <v>1.06</v>
      </c>
      <c r="K59" s="162"/>
      <c r="L59" s="929">
        <v>7.98</v>
      </c>
      <c r="M59" s="929">
        <v>4.63</v>
      </c>
      <c r="N59" s="929">
        <v>3.44</v>
      </c>
      <c r="O59" s="929">
        <v>2.8</v>
      </c>
      <c r="P59" s="924">
        <f t="shared" ref="P59:S59" si="46">L59/2</f>
        <v>3.99</v>
      </c>
      <c r="Q59" s="924">
        <f t="shared" si="46"/>
        <v>2.315</v>
      </c>
      <c r="R59" s="924">
        <f t="shared" si="46"/>
        <v>1.72</v>
      </c>
      <c r="S59" s="924">
        <f t="shared" si="46"/>
        <v>1.4</v>
      </c>
      <c r="T59" s="664">
        <v>1.86</v>
      </c>
      <c r="U59" s="929">
        <v>0.98</v>
      </c>
      <c r="V59" s="929">
        <v>0.85</v>
      </c>
      <c r="W59" s="929">
        <v>0.78</v>
      </c>
      <c r="X59" s="929">
        <v>0.7</v>
      </c>
      <c r="Y59" s="904">
        <f t="shared" si="3"/>
        <v>0.7</v>
      </c>
      <c r="Z59" s="7"/>
    </row>
    <row r="60" ht="18.75" customHeight="1">
      <c r="A60" s="468"/>
      <c r="B60" s="7"/>
      <c r="C60" s="468"/>
      <c r="D60" s="268" t="str">
        <f>IF(AND('(I-1) General'!$H$73&gt;=3,G60='(I-1) General'!$H$20),'(T) General Tables'!$A$14,'(T) General Tables'!$A$15)</f>
        <v>Required</v>
      </c>
      <c r="E60" s="747"/>
      <c r="F60" s="7"/>
      <c r="G60" s="162" t="str">
        <f>'(T) General Tables'!$A$139</f>
        <v>0.2 &lt; Smax ≤ 0.4</v>
      </c>
      <c r="H60" s="926" t="s">
        <v>347</v>
      </c>
      <c r="I60" s="927">
        <v>12.2</v>
      </c>
      <c r="J60" s="928">
        <v>1.36</v>
      </c>
      <c r="K60" s="162"/>
      <c r="L60" s="929">
        <v>10.29</v>
      </c>
      <c r="M60" s="929">
        <v>5.97</v>
      </c>
      <c r="N60" s="929">
        <v>4.43</v>
      </c>
      <c r="O60" s="929">
        <v>3.61</v>
      </c>
      <c r="P60" s="924">
        <f t="shared" ref="P60:S60" si="47">L60/2</f>
        <v>5.145</v>
      </c>
      <c r="Q60" s="924">
        <f t="shared" si="47"/>
        <v>2.985</v>
      </c>
      <c r="R60" s="924">
        <f t="shared" si="47"/>
        <v>2.215</v>
      </c>
      <c r="S60" s="924">
        <f t="shared" si="47"/>
        <v>1.805</v>
      </c>
      <c r="T60" s="664">
        <v>2.4</v>
      </c>
      <c r="U60" s="929">
        <v>1.26</v>
      </c>
      <c r="V60" s="929">
        <v>1.1</v>
      </c>
      <c r="W60" s="929">
        <v>1.0</v>
      </c>
      <c r="X60" s="929">
        <v>0.9</v>
      </c>
      <c r="Y60" s="904">
        <f t="shared" si="3"/>
        <v>0.9</v>
      </c>
      <c r="Z60" s="7"/>
    </row>
    <row r="61" ht="18.75" customHeight="1">
      <c r="A61" s="468"/>
      <c r="B61" s="7"/>
      <c r="C61" s="468"/>
      <c r="D61" s="268" t="str">
        <f>IF(AND('(I-1) General'!$H$73&gt;=3,G61='(I-1) General'!$H$20),'(T) General Tables'!$A$14,'(T) General Tables'!$A$15)</f>
        <v>Required</v>
      </c>
      <c r="E61" s="747"/>
      <c r="F61" s="7"/>
      <c r="G61" s="162" t="str">
        <f>'(T) General Tables'!$A$139</f>
        <v>0.2 &lt; Smax ≤ 0.4</v>
      </c>
      <c r="H61" s="926" t="s">
        <v>347</v>
      </c>
      <c r="I61" s="927">
        <v>15.2</v>
      </c>
      <c r="J61" s="928">
        <v>1.66</v>
      </c>
      <c r="K61" s="162"/>
      <c r="L61" s="929">
        <v>12.31</v>
      </c>
      <c r="M61" s="929">
        <v>7.15</v>
      </c>
      <c r="N61" s="929">
        <v>5.3</v>
      </c>
      <c r="O61" s="929">
        <v>4.32</v>
      </c>
      <c r="P61" s="924">
        <f t="shared" ref="P61:S61" si="48">L61/2</f>
        <v>6.155</v>
      </c>
      <c r="Q61" s="924">
        <f t="shared" si="48"/>
        <v>3.575</v>
      </c>
      <c r="R61" s="924">
        <f t="shared" si="48"/>
        <v>2.65</v>
      </c>
      <c r="S61" s="924">
        <f t="shared" si="48"/>
        <v>2.16</v>
      </c>
      <c r="T61" s="664">
        <v>2.93</v>
      </c>
      <c r="U61" s="929">
        <v>1.54</v>
      </c>
      <c r="V61" s="929">
        <v>1.34</v>
      </c>
      <c r="W61" s="929">
        <v>1.22</v>
      </c>
      <c r="X61" s="929">
        <v>1.1</v>
      </c>
      <c r="Y61" s="904">
        <f t="shared" si="3"/>
        <v>1.1</v>
      </c>
      <c r="Z61" s="7"/>
    </row>
    <row r="62" ht="18.75" customHeight="1">
      <c r="A62" s="468"/>
      <c r="B62" s="7"/>
      <c r="C62" s="468"/>
      <c r="D62" s="268" t="str">
        <f>IF(AND('(I-1) General'!$H$73&gt;=3,G62='(I-1) General'!$H$20),'(T) General Tables'!$A$14,'(T) General Tables'!$A$15)</f>
        <v>Required</v>
      </c>
      <c r="E62" s="747"/>
      <c r="F62" s="7"/>
      <c r="G62" s="162" t="str">
        <f>'(T) General Tables'!$A$139</f>
        <v>0.2 &lt; Smax ≤ 0.4</v>
      </c>
      <c r="H62" s="926" t="s">
        <v>347</v>
      </c>
      <c r="I62" s="927">
        <v>18.3</v>
      </c>
      <c r="J62" s="928">
        <v>1.96</v>
      </c>
      <c r="K62" s="162"/>
      <c r="L62" s="929">
        <v>14.82</v>
      </c>
      <c r="M62" s="929">
        <v>8.61</v>
      </c>
      <c r="N62" s="929">
        <v>6.38</v>
      </c>
      <c r="O62" s="929">
        <v>5.2</v>
      </c>
      <c r="P62" s="924">
        <f t="shared" ref="P62:S62" si="49">L62/2</f>
        <v>7.41</v>
      </c>
      <c r="Q62" s="924">
        <f t="shared" si="49"/>
        <v>4.305</v>
      </c>
      <c r="R62" s="924">
        <f t="shared" si="49"/>
        <v>3.19</v>
      </c>
      <c r="S62" s="924">
        <f t="shared" si="49"/>
        <v>2.6</v>
      </c>
      <c r="T62" s="664">
        <v>3.46</v>
      </c>
      <c r="U62" s="929">
        <v>1.82</v>
      </c>
      <c r="V62" s="929">
        <v>1.58</v>
      </c>
      <c r="W62" s="929">
        <v>1.44</v>
      </c>
      <c r="X62" s="929">
        <v>1.3</v>
      </c>
      <c r="Y62" s="904">
        <f t="shared" si="3"/>
        <v>1.3</v>
      </c>
      <c r="Z62" s="7"/>
    </row>
    <row r="63" ht="18.75" customHeight="1">
      <c r="A63" s="468"/>
      <c r="B63" s="7"/>
      <c r="C63" s="468"/>
      <c r="D63" s="268" t="str">
        <f>IF(AND('(I-1) General'!$H$73&gt;=3,G63='(I-1) General'!$H$20),'(T) General Tables'!$A$14,'(T) General Tables'!$A$15)</f>
        <v>Required</v>
      </c>
      <c r="E63" s="747"/>
      <c r="F63" s="658"/>
      <c r="G63" s="920" t="str">
        <f>'(T) General Tables'!$A$139</f>
        <v>0.2 &lt; Smax ≤ 0.4</v>
      </c>
      <c r="H63" s="921" t="s">
        <v>347</v>
      </c>
      <c r="I63" s="930">
        <f>'(T) General Tables'!$A$4</f>
        <v>18.6192</v>
      </c>
      <c r="J63" s="923">
        <f>_xlfn.FORECAST.LINEAR($I63,J57:J62,$I57:$I62)</f>
        <v>1.992709682</v>
      </c>
      <c r="K63" s="162"/>
      <c r="L63" s="904">
        <f t="shared" ref="L63:X63" si="50">_xlfn.FORECAST.LINEAR($I63,L57:L62,$I57:$I62)</f>
        <v>15.0295424</v>
      </c>
      <c r="M63" s="904">
        <f t="shared" si="50"/>
        <v>8.699886325</v>
      </c>
      <c r="N63" s="904">
        <f t="shared" si="50"/>
        <v>6.449705006</v>
      </c>
      <c r="O63" s="904">
        <f t="shared" si="50"/>
        <v>5.257217115</v>
      </c>
      <c r="P63" s="924">
        <f t="shared" si="50"/>
        <v>7.627900392</v>
      </c>
      <c r="Q63" s="924">
        <f t="shared" si="50"/>
        <v>4.349943162</v>
      </c>
      <c r="R63" s="924">
        <f t="shared" si="50"/>
        <v>3.224852503</v>
      </c>
      <c r="S63" s="924">
        <f t="shared" si="50"/>
        <v>2.628608557</v>
      </c>
      <c r="T63" s="925">
        <f t="shared" si="50"/>
        <v>3.518465444</v>
      </c>
      <c r="U63" s="904">
        <f t="shared" si="50"/>
        <v>1.849813316</v>
      </c>
      <c r="V63" s="904">
        <f t="shared" si="50"/>
        <v>1.607493342</v>
      </c>
      <c r="W63" s="904">
        <f t="shared" si="50"/>
        <v>1.465493303</v>
      </c>
      <c r="X63" s="904">
        <f t="shared" si="50"/>
        <v>1.321121817</v>
      </c>
      <c r="Y63" s="904">
        <f t="shared" si="3"/>
        <v>1.321121817</v>
      </c>
      <c r="Z63" s="658"/>
    </row>
    <row r="64" ht="18.75" customHeight="1">
      <c r="A64" s="468"/>
      <c r="B64" s="7"/>
      <c r="C64" s="468"/>
      <c r="D64" s="268" t="str">
        <f>IF(G64='(I-1) General'!$H$20,'(T) General Tables'!$A$14,'(T) General Tables'!$A$15)</f>
        <v>Not Required</v>
      </c>
      <c r="E64" s="747"/>
      <c r="F64" s="658"/>
      <c r="G64" s="920" t="str">
        <f>'(T) General Tables'!$A$140</f>
        <v>0.4 &lt; Smax ≤ 0.6</v>
      </c>
      <c r="H64" s="921" t="s">
        <v>345</v>
      </c>
      <c r="I64" s="930">
        <v>0.001</v>
      </c>
      <c r="J64" s="923">
        <v>0.19</v>
      </c>
      <c r="K64" s="162"/>
      <c r="L64" s="904">
        <v>1.42</v>
      </c>
      <c r="M64" s="904">
        <v>0.82</v>
      </c>
      <c r="N64" s="904">
        <v>0.61</v>
      </c>
      <c r="O64" s="904">
        <v>0.5</v>
      </c>
      <c r="P64" s="924">
        <f t="shared" ref="P64:S64" si="51">L64/2</f>
        <v>0.71</v>
      </c>
      <c r="Q64" s="924">
        <f t="shared" si="51"/>
        <v>0.41</v>
      </c>
      <c r="R64" s="924">
        <f t="shared" si="51"/>
        <v>0.305</v>
      </c>
      <c r="S64" s="924">
        <f t="shared" si="51"/>
        <v>0.25</v>
      </c>
      <c r="T64" s="925">
        <v>0.33</v>
      </c>
      <c r="U64" s="904">
        <v>0.17</v>
      </c>
      <c r="V64" s="904">
        <v>0.15</v>
      </c>
      <c r="W64" s="904">
        <v>0.14</v>
      </c>
      <c r="X64" s="904">
        <v>0.12</v>
      </c>
      <c r="Y64" s="904">
        <f t="shared" si="3"/>
        <v>0.12</v>
      </c>
      <c r="Z64" s="658"/>
    </row>
    <row r="65" ht="18.75" customHeight="1">
      <c r="A65" s="468"/>
      <c r="B65" s="7"/>
      <c r="C65" s="468"/>
      <c r="D65" s="268" t="str">
        <f>IF(G65='(I-1) General'!$H$20,'(T) General Tables'!$A$14,'(T) General Tables'!$A$15)</f>
        <v>Not Required</v>
      </c>
      <c r="E65" s="747"/>
      <c r="F65" s="7"/>
      <c r="G65" s="162" t="str">
        <f>'(T) General Tables'!$A$140</f>
        <v>0.4 &lt; Smax ≤ 0.6</v>
      </c>
      <c r="H65" s="926" t="s">
        <v>345</v>
      </c>
      <c r="I65" s="927">
        <v>3.1</v>
      </c>
      <c r="J65" s="928">
        <v>0.19</v>
      </c>
      <c r="K65" s="162"/>
      <c r="L65" s="929">
        <v>1.42</v>
      </c>
      <c r="M65" s="929">
        <v>0.82</v>
      </c>
      <c r="N65" s="929">
        <v>0.61</v>
      </c>
      <c r="O65" s="929">
        <v>0.5</v>
      </c>
      <c r="P65" s="924">
        <f t="shared" ref="P65:S65" si="52">L65/2</f>
        <v>0.71</v>
      </c>
      <c r="Q65" s="924">
        <f t="shared" si="52"/>
        <v>0.41</v>
      </c>
      <c r="R65" s="924">
        <f t="shared" si="52"/>
        <v>0.305</v>
      </c>
      <c r="S65" s="924">
        <f t="shared" si="52"/>
        <v>0.25</v>
      </c>
      <c r="T65" s="664">
        <v>0.33</v>
      </c>
      <c r="U65" s="929">
        <v>0.17</v>
      </c>
      <c r="V65" s="929">
        <v>0.15</v>
      </c>
      <c r="W65" s="929">
        <v>0.14</v>
      </c>
      <c r="X65" s="929">
        <v>0.12</v>
      </c>
      <c r="Y65" s="904">
        <f t="shared" si="3"/>
        <v>0.12</v>
      </c>
      <c r="Z65" s="7"/>
    </row>
    <row r="66" ht="18.75" customHeight="1">
      <c r="A66" s="468"/>
      <c r="B66" s="7"/>
      <c r="C66" s="468"/>
      <c r="D66" s="268" t="str">
        <f>IF(G66='(I-1) General'!$H$20,'(T) General Tables'!$A$14,'(T) General Tables'!$A$15)</f>
        <v>Not Required</v>
      </c>
      <c r="E66" s="747"/>
      <c r="F66" s="7"/>
      <c r="G66" s="162" t="str">
        <f>'(T) General Tables'!$A$140</f>
        <v>0.4 &lt; Smax ≤ 0.6</v>
      </c>
      <c r="H66" s="926" t="s">
        <v>345</v>
      </c>
      <c r="I66" s="927">
        <v>6.1</v>
      </c>
      <c r="J66" s="928">
        <v>0.32</v>
      </c>
      <c r="K66" s="162"/>
      <c r="L66" s="929">
        <v>2.44</v>
      </c>
      <c r="M66" s="929">
        <v>1.42</v>
      </c>
      <c r="N66" s="929">
        <v>1.05</v>
      </c>
      <c r="O66" s="929">
        <v>0.85</v>
      </c>
      <c r="P66" s="924">
        <f t="shared" ref="P66:S66" si="53">L66/2</f>
        <v>1.22</v>
      </c>
      <c r="Q66" s="924">
        <f t="shared" si="53"/>
        <v>0.71</v>
      </c>
      <c r="R66" s="924">
        <f t="shared" si="53"/>
        <v>0.525</v>
      </c>
      <c r="S66" s="924">
        <f t="shared" si="53"/>
        <v>0.425</v>
      </c>
      <c r="T66" s="664">
        <v>0.57</v>
      </c>
      <c r="U66" s="929">
        <v>0.3</v>
      </c>
      <c r="V66" s="929">
        <v>0.26</v>
      </c>
      <c r="W66" s="929">
        <v>0.24</v>
      </c>
      <c r="X66" s="929">
        <v>0.21</v>
      </c>
      <c r="Y66" s="904">
        <f t="shared" si="3"/>
        <v>0.21</v>
      </c>
      <c r="Z66" s="7"/>
    </row>
    <row r="67" ht="18.75" customHeight="1">
      <c r="A67" s="468"/>
      <c r="B67" s="7"/>
      <c r="C67" s="468"/>
      <c r="D67" s="268" t="str">
        <f>IF(G67='(I-1) General'!$H$20,'(T) General Tables'!$A$14,'(T) General Tables'!$A$15)</f>
        <v>Not Required</v>
      </c>
      <c r="E67" s="747"/>
      <c r="F67" s="7"/>
      <c r="G67" s="162" t="str">
        <f>'(T) General Tables'!$A$140</f>
        <v>0.4 &lt; Smax ≤ 0.6</v>
      </c>
      <c r="H67" s="926" t="s">
        <v>345</v>
      </c>
      <c r="I67" s="927">
        <v>9.1</v>
      </c>
      <c r="J67" s="928">
        <v>0.46</v>
      </c>
      <c r="K67" s="162"/>
      <c r="L67" s="929">
        <v>3.46</v>
      </c>
      <c r="M67" s="929">
        <v>2.01</v>
      </c>
      <c r="N67" s="929">
        <v>1.49</v>
      </c>
      <c r="O67" s="929">
        <v>1.21</v>
      </c>
      <c r="P67" s="924">
        <f t="shared" ref="P67:S67" si="54">L67/2</f>
        <v>1.73</v>
      </c>
      <c r="Q67" s="924">
        <f t="shared" si="54"/>
        <v>1.005</v>
      </c>
      <c r="R67" s="924">
        <f t="shared" si="54"/>
        <v>0.745</v>
      </c>
      <c r="S67" s="924">
        <f t="shared" si="54"/>
        <v>0.605</v>
      </c>
      <c r="T67" s="664">
        <v>0.81</v>
      </c>
      <c r="U67" s="929">
        <v>0.42</v>
      </c>
      <c r="V67" s="929">
        <v>0.37</v>
      </c>
      <c r="W67" s="929">
        <v>0.34</v>
      </c>
      <c r="X67" s="929">
        <v>0.3</v>
      </c>
      <c r="Y67" s="904">
        <f t="shared" si="3"/>
        <v>0.3</v>
      </c>
      <c r="Z67" s="7"/>
    </row>
    <row r="68" ht="18.75" customHeight="1">
      <c r="A68" s="468"/>
      <c r="B68" s="7"/>
      <c r="C68" s="468"/>
      <c r="D68" s="268" t="str">
        <f>IF(G68='(I-1) General'!$H$20,'(T) General Tables'!$A$14,'(T) General Tables'!$A$15)</f>
        <v>Not Required</v>
      </c>
      <c r="E68" s="747"/>
      <c r="F68" s="7"/>
      <c r="G68" s="162" t="str">
        <f>'(T) General Tables'!$A$140</f>
        <v>0.4 &lt; Smax ≤ 0.6</v>
      </c>
      <c r="H68" s="926" t="s">
        <v>345</v>
      </c>
      <c r="I68" s="927">
        <v>12.2</v>
      </c>
      <c r="J68" s="928">
        <v>0.6</v>
      </c>
      <c r="K68" s="162"/>
      <c r="L68" s="929">
        <v>4.51</v>
      </c>
      <c r="M68" s="929">
        <v>2.62</v>
      </c>
      <c r="N68" s="929">
        <v>1.94</v>
      </c>
      <c r="O68" s="929">
        <v>1.58</v>
      </c>
      <c r="P68" s="924">
        <f t="shared" ref="P68:S68" si="55">L68/2</f>
        <v>2.255</v>
      </c>
      <c r="Q68" s="924">
        <f t="shared" si="55"/>
        <v>1.31</v>
      </c>
      <c r="R68" s="924">
        <f t="shared" si="55"/>
        <v>0.97</v>
      </c>
      <c r="S68" s="924">
        <f t="shared" si="55"/>
        <v>0.79</v>
      </c>
      <c r="T68" s="664">
        <v>1.05</v>
      </c>
      <c r="U68" s="929">
        <v>0.55</v>
      </c>
      <c r="V68" s="929">
        <v>0.48</v>
      </c>
      <c r="W68" s="929">
        <v>0.44</v>
      </c>
      <c r="X68" s="929">
        <v>0.4</v>
      </c>
      <c r="Y68" s="904">
        <f t="shared" si="3"/>
        <v>0.4</v>
      </c>
      <c r="Z68" s="7"/>
    </row>
    <row r="69" ht="18.75" customHeight="1">
      <c r="A69" s="468"/>
      <c r="B69" s="7"/>
      <c r="C69" s="468"/>
      <c r="D69" s="268" t="str">
        <f>IF(G69='(I-1) General'!$H$20,'(T) General Tables'!$A$14,'(T) General Tables'!$A$15)</f>
        <v>Not Required</v>
      </c>
      <c r="E69" s="747"/>
      <c r="F69" s="7"/>
      <c r="G69" s="162" t="str">
        <f>'(T) General Tables'!$A$140</f>
        <v>0.4 &lt; Smax ≤ 0.6</v>
      </c>
      <c r="H69" s="926" t="s">
        <v>345</v>
      </c>
      <c r="I69" s="927">
        <v>15.2</v>
      </c>
      <c r="J69" s="928">
        <v>0.73</v>
      </c>
      <c r="K69" s="162"/>
      <c r="L69" s="929">
        <v>5.44</v>
      </c>
      <c r="M69" s="929">
        <v>3.16</v>
      </c>
      <c r="N69" s="929">
        <v>2.34</v>
      </c>
      <c r="O69" s="929">
        <v>1.91</v>
      </c>
      <c r="P69" s="924">
        <f t="shared" ref="P69:S69" si="56">L69/2</f>
        <v>2.72</v>
      </c>
      <c r="Q69" s="924">
        <f t="shared" si="56"/>
        <v>1.58</v>
      </c>
      <c r="R69" s="924">
        <f t="shared" si="56"/>
        <v>1.17</v>
      </c>
      <c r="S69" s="924">
        <f t="shared" si="56"/>
        <v>0.955</v>
      </c>
      <c r="T69" s="664">
        <v>1.29</v>
      </c>
      <c r="U69" s="929">
        <v>0.68</v>
      </c>
      <c r="V69" s="929">
        <v>0.59</v>
      </c>
      <c r="W69" s="929">
        <v>0.54</v>
      </c>
      <c r="X69" s="929">
        <v>0.49</v>
      </c>
      <c r="Y69" s="904">
        <f t="shared" si="3"/>
        <v>0.49</v>
      </c>
      <c r="Z69" s="7"/>
    </row>
    <row r="70" ht="18.75" customHeight="1">
      <c r="A70" s="468"/>
      <c r="B70" s="7"/>
      <c r="C70" s="468"/>
      <c r="D70" s="268" t="str">
        <f>IF(G70='(I-1) General'!$H$20,'(T) General Tables'!$A$14,'(T) General Tables'!$A$15)</f>
        <v>Not Required</v>
      </c>
      <c r="E70" s="747"/>
      <c r="F70" s="7"/>
      <c r="G70" s="162" t="str">
        <f>'(T) General Tables'!$A$140</f>
        <v>0.4 &lt; Smax ≤ 0.6</v>
      </c>
      <c r="H70" s="926" t="s">
        <v>345</v>
      </c>
      <c r="I70" s="927">
        <v>18.3</v>
      </c>
      <c r="J70" s="928">
        <v>0.87</v>
      </c>
      <c r="K70" s="162"/>
      <c r="L70" s="929">
        <v>6.59</v>
      </c>
      <c r="M70" s="929">
        <v>3.83</v>
      </c>
      <c r="N70" s="929">
        <v>2.84</v>
      </c>
      <c r="O70" s="929">
        <v>2.31</v>
      </c>
      <c r="P70" s="924">
        <f t="shared" ref="P70:S70" si="57">L70/2</f>
        <v>3.295</v>
      </c>
      <c r="Q70" s="924">
        <f t="shared" si="57"/>
        <v>1.915</v>
      </c>
      <c r="R70" s="924">
        <f t="shared" si="57"/>
        <v>1.42</v>
      </c>
      <c r="S70" s="924">
        <f t="shared" si="57"/>
        <v>1.155</v>
      </c>
      <c r="T70" s="664">
        <v>1.54</v>
      </c>
      <c r="U70" s="929">
        <v>0.81</v>
      </c>
      <c r="V70" s="929">
        <v>0.7</v>
      </c>
      <c r="W70" s="929">
        <v>0.64</v>
      </c>
      <c r="X70" s="929">
        <v>0.58</v>
      </c>
      <c r="Y70" s="904">
        <f t="shared" si="3"/>
        <v>0.58</v>
      </c>
      <c r="Z70" s="7"/>
    </row>
    <row r="71" ht="18.75" customHeight="1">
      <c r="A71" s="468"/>
      <c r="B71" s="7"/>
      <c r="C71" s="468"/>
      <c r="D71" s="268" t="str">
        <f>IF(G71='(I-1) General'!$H$20,'(T) General Tables'!$A$14,'(T) General Tables'!$A$15)</f>
        <v>Not Required</v>
      </c>
      <c r="E71" s="747"/>
      <c r="F71" s="658"/>
      <c r="G71" s="920" t="str">
        <f>'(T) General Tables'!$A$140</f>
        <v>0.4 &lt; Smax ≤ 0.6</v>
      </c>
      <c r="H71" s="921" t="s">
        <v>345</v>
      </c>
      <c r="I71" s="930">
        <f>'(T) General Tables'!$A$4</f>
        <v>18.6192</v>
      </c>
      <c r="J71" s="923">
        <f>_xlfn.FORECAST.LINEAR($I71,J65:J70,$I65:$I70)</f>
        <v>0.8848533355</v>
      </c>
      <c r="K71" s="162"/>
      <c r="L71" s="904">
        <f t="shared" ref="L71:X71" si="58">_xlfn.FORECAST.LINEAR($I71,L65:L70,$I65:$I70)</f>
        <v>6.660023838</v>
      </c>
      <c r="M71" s="904">
        <f t="shared" si="58"/>
        <v>3.870676472</v>
      </c>
      <c r="N71" s="904">
        <f t="shared" si="58"/>
        <v>2.867980092</v>
      </c>
      <c r="O71" s="904">
        <f t="shared" si="58"/>
        <v>2.335131598</v>
      </c>
      <c r="P71" s="924">
        <f t="shared" si="58"/>
        <v>3.330011919</v>
      </c>
      <c r="Q71" s="924">
        <f t="shared" si="58"/>
        <v>1.935338236</v>
      </c>
      <c r="R71" s="924">
        <f t="shared" si="58"/>
        <v>1.433990046</v>
      </c>
      <c r="S71" s="924">
        <f t="shared" si="58"/>
        <v>1.167565799</v>
      </c>
      <c r="T71" s="925">
        <f t="shared" si="58"/>
        <v>1.563230902</v>
      </c>
      <c r="U71" s="904">
        <f t="shared" si="58"/>
        <v>0.8224315185</v>
      </c>
      <c r="V71" s="904">
        <f t="shared" si="58"/>
        <v>0.7127466513</v>
      </c>
      <c r="W71" s="904">
        <f t="shared" si="58"/>
        <v>0.6515878648</v>
      </c>
      <c r="X71" s="904">
        <f t="shared" si="58"/>
        <v>0.5921654575</v>
      </c>
      <c r="Y71" s="904">
        <f t="shared" si="3"/>
        <v>0.5921654575</v>
      </c>
      <c r="Z71" s="658"/>
    </row>
    <row r="72" ht="18.75" customHeight="1">
      <c r="A72" s="468"/>
      <c r="B72" s="7"/>
      <c r="C72" s="468"/>
      <c r="D72" s="268" t="str">
        <f>IF(AND('(I-1) General'!$H$73&gt;=2,G72='(I-1) General'!$H$20),'(T) General Tables'!$A$14,'(T) General Tables'!$A$15)</f>
        <v>Not Required</v>
      </c>
      <c r="E72" s="747"/>
      <c r="F72" s="658"/>
      <c r="G72" s="920" t="str">
        <f>'(T) General Tables'!$A$140</f>
        <v>0.4 &lt; Smax ≤ 0.6</v>
      </c>
      <c r="H72" s="921" t="s">
        <v>346</v>
      </c>
      <c r="I72" s="930">
        <v>0.001</v>
      </c>
      <c r="J72" s="923">
        <v>0.44</v>
      </c>
      <c r="K72" s="162"/>
      <c r="L72" s="904" t="s">
        <v>1031</v>
      </c>
      <c r="M72" s="904">
        <v>1.94</v>
      </c>
      <c r="N72" s="904">
        <v>1.44</v>
      </c>
      <c r="O72" s="904">
        <v>1.17</v>
      </c>
      <c r="P72" s="924">
        <v>1.67</v>
      </c>
      <c r="Q72" s="924">
        <f t="shared" ref="Q72:S72" si="59">M72/2</f>
        <v>0.97</v>
      </c>
      <c r="R72" s="924">
        <f t="shared" si="59"/>
        <v>0.72</v>
      </c>
      <c r="S72" s="924">
        <f t="shared" si="59"/>
        <v>0.585</v>
      </c>
      <c r="T72" s="925">
        <v>0.78</v>
      </c>
      <c r="U72" s="904">
        <v>0.41</v>
      </c>
      <c r="V72" s="904">
        <v>0.36</v>
      </c>
      <c r="W72" s="904">
        <v>0.33</v>
      </c>
      <c r="X72" s="904">
        <v>0.29</v>
      </c>
      <c r="Y72" s="904">
        <f t="shared" si="3"/>
        <v>0.29</v>
      </c>
      <c r="Z72" s="658"/>
    </row>
    <row r="73" ht="18.75" customHeight="1">
      <c r="A73" s="468"/>
      <c r="B73" s="7"/>
      <c r="C73" s="468"/>
      <c r="D73" s="268" t="str">
        <f>IF(AND('(I-1) General'!$H$73&gt;=2,G73='(I-1) General'!$H$20),'(T) General Tables'!$A$14,'(T) General Tables'!$A$15)</f>
        <v>Not Required</v>
      </c>
      <c r="E73" s="747"/>
      <c r="F73" s="7"/>
      <c r="G73" s="162" t="str">
        <f>'(T) General Tables'!$A$140</f>
        <v>0.4 &lt; Smax ≤ 0.6</v>
      </c>
      <c r="H73" s="926" t="s">
        <v>346</v>
      </c>
      <c r="I73" s="927">
        <v>3.1</v>
      </c>
      <c r="J73" s="928">
        <v>0.44</v>
      </c>
      <c r="K73" s="162"/>
      <c r="L73" s="929" t="s">
        <v>1031</v>
      </c>
      <c r="M73" s="929">
        <v>1.94</v>
      </c>
      <c r="N73" s="929">
        <v>1.44</v>
      </c>
      <c r="O73" s="929">
        <v>1.17</v>
      </c>
      <c r="P73" s="924">
        <v>1.67</v>
      </c>
      <c r="Q73" s="924">
        <f t="shared" ref="Q73:S73" si="60">M73/2</f>
        <v>0.97</v>
      </c>
      <c r="R73" s="924">
        <f t="shared" si="60"/>
        <v>0.72</v>
      </c>
      <c r="S73" s="924">
        <f t="shared" si="60"/>
        <v>0.585</v>
      </c>
      <c r="T73" s="664">
        <v>0.78</v>
      </c>
      <c r="U73" s="929">
        <v>0.41</v>
      </c>
      <c r="V73" s="929">
        <v>0.36</v>
      </c>
      <c r="W73" s="929">
        <v>0.33</v>
      </c>
      <c r="X73" s="929">
        <v>0.29</v>
      </c>
      <c r="Y73" s="904">
        <f t="shared" si="3"/>
        <v>0.29</v>
      </c>
      <c r="Z73" s="7"/>
    </row>
    <row r="74" ht="18.75" customHeight="1">
      <c r="A74" s="468"/>
      <c r="B74" s="7"/>
      <c r="C74" s="468"/>
      <c r="D74" s="268" t="str">
        <f>IF(AND('(I-1) General'!$H$73&gt;=2,G74='(I-1) General'!$H$20),'(T) General Tables'!$A$14,'(T) General Tables'!$A$15)</f>
        <v>Not Required</v>
      </c>
      <c r="E74" s="747"/>
      <c r="F74" s="7"/>
      <c r="G74" s="162" t="str">
        <f>'(T) General Tables'!$A$140</f>
        <v>0.4 &lt; Smax ≤ 0.6</v>
      </c>
      <c r="H74" s="926" t="s">
        <v>346</v>
      </c>
      <c r="I74" s="927">
        <v>6.1</v>
      </c>
      <c r="J74" s="928">
        <v>0.73</v>
      </c>
      <c r="K74" s="162"/>
      <c r="L74" s="929">
        <v>5.53</v>
      </c>
      <c r="M74" s="929">
        <v>3.21</v>
      </c>
      <c r="N74" s="929">
        <v>2.38</v>
      </c>
      <c r="O74" s="929">
        <v>1.94</v>
      </c>
      <c r="P74" s="924">
        <f t="shared" ref="P74:S74" si="61">L74/2</f>
        <v>2.765</v>
      </c>
      <c r="Q74" s="924">
        <f t="shared" si="61"/>
        <v>1.605</v>
      </c>
      <c r="R74" s="924">
        <f t="shared" si="61"/>
        <v>1.19</v>
      </c>
      <c r="S74" s="924">
        <f t="shared" si="61"/>
        <v>0.97</v>
      </c>
      <c r="T74" s="664">
        <v>1.29</v>
      </c>
      <c r="U74" s="929">
        <v>0.68</v>
      </c>
      <c r="V74" s="929">
        <v>0.59</v>
      </c>
      <c r="W74" s="929">
        <v>0.54</v>
      </c>
      <c r="X74" s="929">
        <v>0.49</v>
      </c>
      <c r="Y74" s="904">
        <f t="shared" si="3"/>
        <v>0.49</v>
      </c>
      <c r="Z74" s="7"/>
    </row>
    <row r="75" ht="18.75" customHeight="1">
      <c r="A75" s="468"/>
      <c r="B75" s="7"/>
      <c r="C75" s="468"/>
      <c r="D75" s="268" t="str">
        <f>IF(AND('(I-1) General'!$H$73&gt;=2,G75='(I-1) General'!$H$20),'(T) General Tables'!$A$14,'(T) General Tables'!$A$15)</f>
        <v>Not Required</v>
      </c>
      <c r="E75" s="747"/>
      <c r="F75" s="7"/>
      <c r="G75" s="162" t="str">
        <f>'(T) General Tables'!$A$140</f>
        <v>0.4 &lt; Smax ≤ 0.6</v>
      </c>
      <c r="H75" s="926" t="s">
        <v>346</v>
      </c>
      <c r="I75" s="927">
        <v>9.1</v>
      </c>
      <c r="J75" s="928">
        <v>1.02</v>
      </c>
      <c r="K75" s="162"/>
      <c r="L75" s="929">
        <v>7.71</v>
      </c>
      <c r="M75" s="929">
        <v>4.48</v>
      </c>
      <c r="N75" s="929">
        <v>3.32</v>
      </c>
      <c r="O75" s="929">
        <v>2.7</v>
      </c>
      <c r="P75" s="924">
        <f t="shared" ref="P75:S75" si="62">L75/2</f>
        <v>3.855</v>
      </c>
      <c r="Q75" s="924">
        <f t="shared" si="62"/>
        <v>2.24</v>
      </c>
      <c r="R75" s="924">
        <f t="shared" si="62"/>
        <v>1.66</v>
      </c>
      <c r="S75" s="924">
        <f t="shared" si="62"/>
        <v>1.35</v>
      </c>
      <c r="T75" s="664">
        <v>1.8</v>
      </c>
      <c r="U75" s="929">
        <v>0.95</v>
      </c>
      <c r="V75" s="929">
        <v>0.82</v>
      </c>
      <c r="W75" s="929">
        <v>0.75</v>
      </c>
      <c r="X75" s="929">
        <v>0.68</v>
      </c>
      <c r="Y75" s="904">
        <f t="shared" si="3"/>
        <v>0.68</v>
      </c>
      <c r="Z75" s="7"/>
    </row>
    <row r="76" ht="18.75" customHeight="1">
      <c r="A76" s="468"/>
      <c r="B76" s="7"/>
      <c r="C76" s="468"/>
      <c r="D76" s="268" t="str">
        <f>IF(AND('(I-1) General'!$H$73&gt;=2,G76='(I-1) General'!$H$20),'(T) General Tables'!$A$14,'(T) General Tables'!$A$15)</f>
        <v>Not Required</v>
      </c>
      <c r="E76" s="747"/>
      <c r="F76" s="7"/>
      <c r="G76" s="162" t="str">
        <f>'(T) General Tables'!$A$140</f>
        <v>0.4 &lt; Smax ≤ 0.6</v>
      </c>
      <c r="H76" s="926" t="s">
        <v>346</v>
      </c>
      <c r="I76" s="927">
        <v>12.2</v>
      </c>
      <c r="J76" s="928">
        <v>1.32</v>
      </c>
      <c r="K76" s="162"/>
      <c r="L76" s="929">
        <v>9.97</v>
      </c>
      <c r="M76" s="929">
        <v>5.79</v>
      </c>
      <c r="N76" s="929">
        <v>4.29</v>
      </c>
      <c r="O76" s="929">
        <v>3.5</v>
      </c>
      <c r="P76" s="924">
        <f t="shared" ref="P76:S76" si="63">L76/2</f>
        <v>4.985</v>
      </c>
      <c r="Q76" s="924">
        <f t="shared" si="63"/>
        <v>2.895</v>
      </c>
      <c r="R76" s="924">
        <f t="shared" si="63"/>
        <v>2.145</v>
      </c>
      <c r="S76" s="924">
        <f t="shared" si="63"/>
        <v>1.75</v>
      </c>
      <c r="T76" s="664">
        <v>2.33</v>
      </c>
      <c r="U76" s="929">
        <v>1.23</v>
      </c>
      <c r="V76" s="929">
        <v>1.07</v>
      </c>
      <c r="W76" s="929">
        <v>0.97</v>
      </c>
      <c r="X76" s="929">
        <v>0.88</v>
      </c>
      <c r="Y76" s="904">
        <f t="shared" si="3"/>
        <v>0.88</v>
      </c>
      <c r="Z76" s="7"/>
    </row>
    <row r="77" ht="18.75" customHeight="1">
      <c r="A77" s="468"/>
      <c r="B77" s="7"/>
      <c r="C77" s="468"/>
      <c r="D77" s="268" t="str">
        <f>IF(AND('(I-1) General'!$H$73&gt;=2,G77='(I-1) General'!$H$20),'(T) General Tables'!$A$14,'(T) General Tables'!$A$15)</f>
        <v>Not Required</v>
      </c>
      <c r="E77" s="747"/>
      <c r="F77" s="7"/>
      <c r="G77" s="162" t="str">
        <f>'(T) General Tables'!$A$140</f>
        <v>0.4 &lt; Smax ≤ 0.6</v>
      </c>
      <c r="H77" s="926" t="s">
        <v>346</v>
      </c>
      <c r="I77" s="927">
        <v>15.2</v>
      </c>
      <c r="J77" s="928">
        <v>1.61</v>
      </c>
      <c r="K77" s="162"/>
      <c r="L77" s="929">
        <v>11.96</v>
      </c>
      <c r="M77" s="929">
        <v>6.94</v>
      </c>
      <c r="N77" s="929">
        <v>5.15</v>
      </c>
      <c r="O77" s="929">
        <v>4.19</v>
      </c>
      <c r="P77" s="924">
        <f t="shared" ref="P77:S77" si="64">L77/2</f>
        <v>5.98</v>
      </c>
      <c r="Q77" s="924">
        <f t="shared" si="64"/>
        <v>3.47</v>
      </c>
      <c r="R77" s="924">
        <f t="shared" si="64"/>
        <v>2.575</v>
      </c>
      <c r="S77" s="924">
        <f t="shared" si="64"/>
        <v>2.095</v>
      </c>
      <c r="T77" s="664">
        <v>2.84</v>
      </c>
      <c r="U77" s="929">
        <v>1.49</v>
      </c>
      <c r="V77" s="929">
        <v>1.3</v>
      </c>
      <c r="W77" s="929">
        <v>1.18</v>
      </c>
      <c r="X77" s="929">
        <v>1.07</v>
      </c>
      <c r="Y77" s="904">
        <f t="shared" si="3"/>
        <v>1.07</v>
      </c>
      <c r="Z77" s="7"/>
    </row>
    <row r="78" ht="18.75" customHeight="1">
      <c r="A78" s="468"/>
      <c r="B78" s="7"/>
      <c r="C78" s="468"/>
      <c r="D78" s="268" t="str">
        <f>IF(AND('(I-1) General'!$H$73&gt;=2,G78='(I-1) General'!$H$20),'(T) General Tables'!$A$14,'(T) General Tables'!$A$15)</f>
        <v>Not Required</v>
      </c>
      <c r="E78" s="747"/>
      <c r="F78" s="7"/>
      <c r="G78" s="162" t="str">
        <f>'(T) General Tables'!$A$140</f>
        <v>0.4 &lt; Smax ≤ 0.6</v>
      </c>
      <c r="H78" s="926" t="s">
        <v>346</v>
      </c>
      <c r="I78" s="927">
        <v>18.3</v>
      </c>
      <c r="J78" s="928">
        <v>1.91</v>
      </c>
      <c r="K78" s="162"/>
      <c r="L78" s="929">
        <v>14.41</v>
      </c>
      <c r="M78" s="929">
        <v>8.37</v>
      </c>
      <c r="N78" s="929">
        <v>6.21</v>
      </c>
      <c r="O78" s="929">
        <v>5.05</v>
      </c>
      <c r="P78" s="924">
        <f t="shared" ref="P78:S78" si="65">L78/2</f>
        <v>7.205</v>
      </c>
      <c r="Q78" s="924">
        <f t="shared" si="65"/>
        <v>4.185</v>
      </c>
      <c r="R78" s="924">
        <f t="shared" si="65"/>
        <v>3.105</v>
      </c>
      <c r="S78" s="924">
        <f t="shared" si="65"/>
        <v>2.525</v>
      </c>
      <c r="T78" s="664">
        <v>3.37</v>
      </c>
      <c r="U78" s="929">
        <v>1.77</v>
      </c>
      <c r="V78" s="929">
        <v>1.54</v>
      </c>
      <c r="W78" s="929">
        <v>1.4</v>
      </c>
      <c r="X78" s="929">
        <v>1.27</v>
      </c>
      <c r="Y78" s="904">
        <f t="shared" si="3"/>
        <v>1.27</v>
      </c>
      <c r="Z78" s="7"/>
    </row>
    <row r="79" ht="18.75" customHeight="1">
      <c r="A79" s="468"/>
      <c r="B79" s="7"/>
      <c r="C79" s="468"/>
      <c r="D79" s="268" t="str">
        <f>IF(AND('(I-1) General'!$H$73&gt;=2,G79='(I-1) General'!$H$20),'(T) General Tables'!$A$14,'(T) General Tables'!$A$15)</f>
        <v>Not Required</v>
      </c>
      <c r="E79" s="747"/>
      <c r="F79" s="658"/>
      <c r="G79" s="920" t="str">
        <f>'(T) General Tables'!$A$140</f>
        <v>0.4 &lt; Smax ≤ 0.6</v>
      </c>
      <c r="H79" s="921" t="s">
        <v>346</v>
      </c>
      <c r="I79" s="930">
        <f>'(T) General Tables'!$A$4</f>
        <v>18.6192</v>
      </c>
      <c r="J79" s="923">
        <f>_xlfn.FORECAST.LINEAR($I79,J73:J78,$I73:$I78)</f>
        <v>1.940761214</v>
      </c>
      <c r="K79" s="162"/>
      <c r="L79" s="904">
        <f t="shared" ref="L79:X79" si="66">_xlfn.FORECAST.LINEAR($I79,L73:L78,$I73:$I78)</f>
        <v>14.56319088</v>
      </c>
      <c r="M79" s="904">
        <f t="shared" si="66"/>
        <v>8.459042671</v>
      </c>
      <c r="N79" s="904">
        <f t="shared" si="66"/>
        <v>6.274649283</v>
      </c>
      <c r="O79" s="904">
        <f t="shared" si="66"/>
        <v>5.106057128</v>
      </c>
      <c r="P79" s="924">
        <f t="shared" si="66"/>
        <v>7.283950811</v>
      </c>
      <c r="Q79" s="924">
        <f t="shared" si="66"/>
        <v>4.229521336</v>
      </c>
      <c r="R79" s="924">
        <f t="shared" si="66"/>
        <v>3.137324641</v>
      </c>
      <c r="S79" s="924">
        <f t="shared" si="66"/>
        <v>2.553028564</v>
      </c>
      <c r="T79" s="925">
        <f t="shared" si="66"/>
        <v>3.423410922</v>
      </c>
      <c r="U79" s="904">
        <f t="shared" si="66"/>
        <v>1.799127878</v>
      </c>
      <c r="V79" s="904">
        <f t="shared" si="66"/>
        <v>1.565544874</v>
      </c>
      <c r="W79" s="904">
        <f t="shared" si="66"/>
        <v>1.421490922</v>
      </c>
      <c r="X79" s="904">
        <f t="shared" si="66"/>
        <v>1.291227261</v>
      </c>
      <c r="Y79" s="904">
        <f t="shared" si="3"/>
        <v>1.291227261</v>
      </c>
      <c r="Z79" s="658"/>
    </row>
    <row r="80" ht="18.75" customHeight="1">
      <c r="A80" s="468"/>
      <c r="B80" s="7"/>
      <c r="C80" s="468"/>
      <c r="D80" s="268" t="str">
        <f>IF(AND('(I-1) General'!$H$73&gt;=3,G80='(I-1) General'!$H$20),'(T) General Tables'!$A$14,'(T) General Tables'!$A$15)</f>
        <v>Not Required</v>
      </c>
      <c r="E80" s="747"/>
      <c r="F80" s="658"/>
      <c r="G80" s="920" t="str">
        <f>'(T) General Tables'!$A$140</f>
        <v>0.4 &lt; Smax ≤ 0.6</v>
      </c>
      <c r="H80" s="921" t="s">
        <v>347</v>
      </c>
      <c r="I80" s="930">
        <v>0.001</v>
      </c>
      <c r="J80" s="923">
        <v>0.7</v>
      </c>
      <c r="K80" s="162"/>
      <c r="L80" s="904" t="s">
        <v>1031</v>
      </c>
      <c r="M80" s="904">
        <v>3.06</v>
      </c>
      <c r="N80" s="904">
        <v>2.27</v>
      </c>
      <c r="O80" s="904">
        <v>1.85</v>
      </c>
      <c r="P80" s="924">
        <v>2.64</v>
      </c>
      <c r="Q80" s="924">
        <f t="shared" ref="Q80:S80" si="67">M80/2</f>
        <v>1.53</v>
      </c>
      <c r="R80" s="924">
        <f t="shared" si="67"/>
        <v>1.135</v>
      </c>
      <c r="S80" s="924">
        <f t="shared" si="67"/>
        <v>0.925</v>
      </c>
      <c r="T80" s="925">
        <v>1.23</v>
      </c>
      <c r="U80" s="904">
        <v>0.65</v>
      </c>
      <c r="V80" s="904">
        <v>0.56</v>
      </c>
      <c r="W80" s="904">
        <v>0.51</v>
      </c>
      <c r="X80" s="904">
        <v>0.46</v>
      </c>
      <c r="Y80" s="904">
        <f t="shared" si="3"/>
        <v>0.46</v>
      </c>
      <c r="Z80" s="658"/>
    </row>
    <row r="81" ht="18.75" customHeight="1">
      <c r="A81" s="468"/>
      <c r="B81" s="7"/>
      <c r="C81" s="468"/>
      <c r="D81" s="268" t="str">
        <f>IF(AND('(I-1) General'!$H$73&gt;=3,G81='(I-1) General'!$H$20),'(T) General Tables'!$A$14,'(T) General Tables'!$A$15)</f>
        <v>Not Required</v>
      </c>
      <c r="E81" s="747"/>
      <c r="F81" s="7"/>
      <c r="G81" s="162" t="str">
        <f>'(T) General Tables'!$A$140</f>
        <v>0.4 &lt; Smax ≤ 0.6</v>
      </c>
      <c r="H81" s="926" t="s">
        <v>347</v>
      </c>
      <c r="I81" s="927">
        <v>3.1</v>
      </c>
      <c r="J81" s="928">
        <v>0.7</v>
      </c>
      <c r="K81" s="162"/>
      <c r="L81" s="929" t="s">
        <v>1031</v>
      </c>
      <c r="M81" s="929">
        <v>3.06</v>
      </c>
      <c r="N81" s="929">
        <v>2.27</v>
      </c>
      <c r="O81" s="929">
        <v>1.85</v>
      </c>
      <c r="P81" s="924">
        <v>2.64</v>
      </c>
      <c r="Q81" s="924">
        <f t="shared" ref="Q81:S81" si="68">M81/2</f>
        <v>1.53</v>
      </c>
      <c r="R81" s="924">
        <f t="shared" si="68"/>
        <v>1.135</v>
      </c>
      <c r="S81" s="924">
        <f t="shared" si="68"/>
        <v>0.925</v>
      </c>
      <c r="T81" s="664">
        <v>1.23</v>
      </c>
      <c r="U81" s="929">
        <v>0.65</v>
      </c>
      <c r="V81" s="929">
        <v>0.56</v>
      </c>
      <c r="W81" s="929">
        <v>0.51</v>
      </c>
      <c r="X81" s="929">
        <v>0.46</v>
      </c>
      <c r="Y81" s="904">
        <f t="shared" si="3"/>
        <v>0.46</v>
      </c>
      <c r="Z81" s="7"/>
    </row>
    <row r="82" ht="18.75" customHeight="1">
      <c r="A82" s="468"/>
      <c r="B82" s="7"/>
      <c r="C82" s="468"/>
      <c r="D82" s="268" t="str">
        <f>IF(AND('(I-1) General'!$H$73&gt;=3,G82='(I-1) General'!$H$20),'(T) General Tables'!$A$14,'(T) General Tables'!$A$15)</f>
        <v>Not Required</v>
      </c>
      <c r="E82" s="747"/>
      <c r="F82" s="7"/>
      <c r="G82" s="162" t="str">
        <f>'(T) General Tables'!$A$140</f>
        <v>0.4 &lt; Smax ≤ 0.6</v>
      </c>
      <c r="H82" s="926" t="s">
        <v>347</v>
      </c>
      <c r="I82" s="927">
        <v>6.1</v>
      </c>
      <c r="J82" s="928">
        <v>1.14</v>
      </c>
      <c r="K82" s="162"/>
      <c r="L82" s="929" t="s">
        <v>1031</v>
      </c>
      <c r="M82" s="929">
        <v>5.01</v>
      </c>
      <c r="N82" s="929">
        <v>3.71</v>
      </c>
      <c r="O82" s="929">
        <v>3.02</v>
      </c>
      <c r="P82" s="924">
        <v>4.31</v>
      </c>
      <c r="Q82" s="924">
        <f t="shared" ref="Q82:S82" si="69">M82/2</f>
        <v>2.505</v>
      </c>
      <c r="R82" s="924">
        <f t="shared" si="69"/>
        <v>1.855</v>
      </c>
      <c r="S82" s="924">
        <f t="shared" si="69"/>
        <v>1.51</v>
      </c>
      <c r="T82" s="664">
        <v>2.01</v>
      </c>
      <c r="U82" s="929">
        <v>1.06</v>
      </c>
      <c r="V82" s="929">
        <v>0.92</v>
      </c>
      <c r="W82" s="929">
        <v>0.84</v>
      </c>
      <c r="X82" s="929">
        <v>0.76</v>
      </c>
      <c r="Y82" s="904">
        <f t="shared" si="3"/>
        <v>0.76</v>
      </c>
      <c r="Z82" s="7"/>
    </row>
    <row r="83" ht="18.75" customHeight="1">
      <c r="A83" s="468"/>
      <c r="B83" s="7"/>
      <c r="C83" s="468"/>
      <c r="D83" s="268" t="str">
        <f>IF(AND('(I-1) General'!$H$73&gt;=3,G83='(I-1) General'!$H$20),'(T) General Tables'!$A$14,'(T) General Tables'!$A$15)</f>
        <v>Not Required</v>
      </c>
      <c r="E83" s="747"/>
      <c r="F83" s="7"/>
      <c r="G83" s="162" t="str">
        <f>'(T) General Tables'!$A$140</f>
        <v>0.4 &lt; Smax ≤ 0.6</v>
      </c>
      <c r="H83" s="926" t="s">
        <v>347</v>
      </c>
      <c r="I83" s="927">
        <v>9.1</v>
      </c>
      <c r="J83" s="928">
        <v>1.59</v>
      </c>
      <c r="K83" s="162"/>
      <c r="L83" s="929" t="s">
        <v>1031</v>
      </c>
      <c r="M83" s="929">
        <v>6.95</v>
      </c>
      <c r="N83" s="929">
        <v>5.15</v>
      </c>
      <c r="O83" s="929">
        <v>4.2</v>
      </c>
      <c r="P83" s="924">
        <v>5.99</v>
      </c>
      <c r="Q83" s="924">
        <f t="shared" ref="Q83:S83" si="70">M83/2</f>
        <v>3.475</v>
      </c>
      <c r="R83" s="924">
        <f t="shared" si="70"/>
        <v>2.575</v>
      </c>
      <c r="S83" s="924">
        <f t="shared" si="70"/>
        <v>2.1</v>
      </c>
      <c r="T83" s="664">
        <v>2.8</v>
      </c>
      <c r="U83" s="929">
        <v>1.47</v>
      </c>
      <c r="V83" s="929">
        <v>1.28</v>
      </c>
      <c r="W83" s="929">
        <v>1.17</v>
      </c>
      <c r="X83" s="929">
        <v>1.05</v>
      </c>
      <c r="Y83" s="904">
        <f t="shared" si="3"/>
        <v>1.05</v>
      </c>
      <c r="Z83" s="7"/>
    </row>
    <row r="84" ht="18.75" customHeight="1">
      <c r="A84" s="468"/>
      <c r="B84" s="7"/>
      <c r="C84" s="468"/>
      <c r="D84" s="268" t="str">
        <f>IF(AND('(I-1) General'!$H$73&gt;=3,G84='(I-1) General'!$H$20),'(T) General Tables'!$A$14,'(T) General Tables'!$A$15)</f>
        <v>Not Required</v>
      </c>
      <c r="E84" s="747"/>
      <c r="F84" s="7"/>
      <c r="G84" s="162" t="str">
        <f>'(T) General Tables'!$A$140</f>
        <v>0.4 &lt; Smax ≤ 0.6</v>
      </c>
      <c r="H84" s="926" t="s">
        <v>347</v>
      </c>
      <c r="I84" s="927">
        <v>12.2</v>
      </c>
      <c r="J84" s="928">
        <v>2.04</v>
      </c>
      <c r="K84" s="162"/>
      <c r="L84" s="929" t="s">
        <v>1031</v>
      </c>
      <c r="M84" s="929">
        <v>8.96</v>
      </c>
      <c r="N84" s="929">
        <v>6.64</v>
      </c>
      <c r="O84" s="929">
        <v>5.41</v>
      </c>
      <c r="P84" s="924">
        <v>7.72</v>
      </c>
      <c r="Q84" s="924">
        <f t="shared" ref="Q84:S84" si="71">M84/2</f>
        <v>4.48</v>
      </c>
      <c r="R84" s="924">
        <f t="shared" si="71"/>
        <v>3.32</v>
      </c>
      <c r="S84" s="924">
        <f t="shared" si="71"/>
        <v>2.705</v>
      </c>
      <c r="T84" s="664">
        <v>3.61</v>
      </c>
      <c r="U84" s="929">
        <v>1.9</v>
      </c>
      <c r="V84" s="929">
        <v>1.65</v>
      </c>
      <c r="W84" s="929">
        <v>1.5</v>
      </c>
      <c r="X84" s="929">
        <v>1.35</v>
      </c>
      <c r="Y84" s="904">
        <f t="shared" si="3"/>
        <v>1.35</v>
      </c>
      <c r="Z84" s="7"/>
    </row>
    <row r="85" ht="18.75" customHeight="1">
      <c r="A85" s="468"/>
      <c r="B85" s="7"/>
      <c r="C85" s="468"/>
      <c r="D85" s="268" t="str">
        <f>IF(AND('(I-1) General'!$H$73&gt;=3,G85='(I-1) General'!$H$20),'(T) General Tables'!$A$14,'(T) General Tables'!$A$15)</f>
        <v>Not Required</v>
      </c>
      <c r="E85" s="747"/>
      <c r="F85" s="7"/>
      <c r="G85" s="162" t="str">
        <f>'(T) General Tables'!$A$140</f>
        <v>0.4 &lt; Smax ≤ 0.6</v>
      </c>
      <c r="H85" s="926" t="s">
        <v>347</v>
      </c>
      <c r="I85" s="927">
        <v>15.2</v>
      </c>
      <c r="J85" s="928">
        <v>2.49</v>
      </c>
      <c r="K85" s="162"/>
      <c r="L85" s="929" t="s">
        <v>1031</v>
      </c>
      <c r="M85" s="929">
        <v>10.73</v>
      </c>
      <c r="N85" s="929">
        <v>7.96</v>
      </c>
      <c r="O85" s="929">
        <v>6.48</v>
      </c>
      <c r="P85" s="924">
        <v>9.24</v>
      </c>
      <c r="Q85" s="924">
        <f t="shared" ref="Q85:S85" si="72">M85/2</f>
        <v>5.365</v>
      </c>
      <c r="R85" s="924">
        <f t="shared" si="72"/>
        <v>3.98</v>
      </c>
      <c r="S85" s="924">
        <f t="shared" si="72"/>
        <v>3.24</v>
      </c>
      <c r="T85" s="664">
        <v>4.39</v>
      </c>
      <c r="U85" s="929">
        <v>2.31</v>
      </c>
      <c r="V85" s="929">
        <v>2.01</v>
      </c>
      <c r="W85" s="929">
        <v>1.83</v>
      </c>
      <c r="X85" s="929">
        <v>1.65</v>
      </c>
      <c r="Y85" s="904">
        <f t="shared" si="3"/>
        <v>1.65</v>
      </c>
      <c r="Z85" s="7"/>
    </row>
    <row r="86" ht="18.75" customHeight="1">
      <c r="A86" s="468"/>
      <c r="B86" s="7"/>
      <c r="C86" s="468"/>
      <c r="D86" s="268" t="str">
        <f>IF(AND('(I-1) General'!$H$73&gt;=3,G86='(I-1) General'!$H$20),'(T) General Tables'!$A$14,'(T) General Tables'!$A$15)</f>
        <v>Not Required</v>
      </c>
      <c r="E86" s="747"/>
      <c r="F86" s="7"/>
      <c r="G86" s="162" t="str">
        <f>'(T) General Tables'!$A$140</f>
        <v>0.4 &lt; Smax ≤ 0.6</v>
      </c>
      <c r="H86" s="926" t="s">
        <v>347</v>
      </c>
      <c r="I86" s="927">
        <v>18.3</v>
      </c>
      <c r="J86" s="928">
        <v>2.95</v>
      </c>
      <c r="K86" s="162"/>
      <c r="L86" s="929" t="s">
        <v>1031</v>
      </c>
      <c r="M86" s="929">
        <v>12.91</v>
      </c>
      <c r="N86" s="929">
        <v>9.58</v>
      </c>
      <c r="O86" s="929">
        <v>7.8</v>
      </c>
      <c r="P86" s="924">
        <v>11.12</v>
      </c>
      <c r="Q86" s="924">
        <f t="shared" ref="Q86:S86" si="73">M86/2</f>
        <v>6.455</v>
      </c>
      <c r="R86" s="924">
        <f t="shared" si="73"/>
        <v>4.79</v>
      </c>
      <c r="S86" s="924">
        <f t="shared" si="73"/>
        <v>3.9</v>
      </c>
      <c r="T86" s="664">
        <v>5.2</v>
      </c>
      <c r="U86" s="929">
        <v>2.73</v>
      </c>
      <c r="V86" s="929">
        <v>2.38</v>
      </c>
      <c r="W86" s="929">
        <v>2.17</v>
      </c>
      <c r="X86" s="929">
        <v>1.95</v>
      </c>
      <c r="Y86" s="904">
        <f t="shared" si="3"/>
        <v>1.95</v>
      </c>
      <c r="Z86" s="7"/>
    </row>
    <row r="87" ht="18.75" customHeight="1">
      <c r="A87" s="468"/>
      <c r="B87" s="7"/>
      <c r="C87" s="468"/>
      <c r="D87" s="268" t="str">
        <f>IF(AND('(I-1) General'!$H$73&gt;=3,G87='(I-1) General'!$H$20),'(T) General Tables'!$A$14,'(T) General Tables'!$A$15)</f>
        <v>Not Required</v>
      </c>
      <c r="E87" s="747"/>
      <c r="F87" s="658"/>
      <c r="G87" s="920" t="str">
        <f>'(T) General Tables'!$A$140</f>
        <v>0.4 &lt; Smax ≤ 0.6</v>
      </c>
      <c r="H87" s="921" t="s">
        <v>347</v>
      </c>
      <c r="I87" s="930">
        <f>'(T) General Tables'!$A$4</f>
        <v>18.6192</v>
      </c>
      <c r="J87" s="923">
        <f>_xlfn.FORECAST.LINEAR($I87,J81:J86,$I81:$I86)</f>
        <v>2.995511505</v>
      </c>
      <c r="K87" s="162"/>
      <c r="L87" s="904" t="str">
        <f t="shared" ref="L87:X87" si="74">_xlfn.FORECAST.LINEAR($I87,L81:L86,$I81:$I86)</f>
        <v>#N/A</v>
      </c>
      <c r="M87" s="904">
        <f t="shared" si="74"/>
        <v>13.05072581</v>
      </c>
      <c r="N87" s="904">
        <f t="shared" si="74"/>
        <v>9.681318473</v>
      </c>
      <c r="O87" s="904">
        <f t="shared" si="74"/>
        <v>7.883299011</v>
      </c>
      <c r="P87" s="924">
        <f t="shared" si="74"/>
        <v>11.24065244</v>
      </c>
      <c r="Q87" s="924">
        <f t="shared" si="74"/>
        <v>6.525362907</v>
      </c>
      <c r="R87" s="924">
        <f t="shared" si="74"/>
        <v>4.840659237</v>
      </c>
      <c r="S87" s="924">
        <f t="shared" si="74"/>
        <v>3.941649505</v>
      </c>
      <c r="T87" s="925">
        <f t="shared" si="74"/>
        <v>5.284487268</v>
      </c>
      <c r="U87" s="904">
        <f t="shared" si="74"/>
        <v>2.776403031</v>
      </c>
      <c r="V87" s="904">
        <f t="shared" si="74"/>
        <v>2.418872719</v>
      </c>
      <c r="W87" s="904">
        <f t="shared" si="74"/>
        <v>2.20365998</v>
      </c>
      <c r="X87" s="904">
        <f t="shared" si="74"/>
        <v>1.982130889</v>
      </c>
      <c r="Y87" s="904">
        <f t="shared" si="3"/>
        <v>1.982130889</v>
      </c>
      <c r="Z87" s="658"/>
    </row>
    <row r="88" ht="18.75" customHeight="1">
      <c r="A88" s="468"/>
      <c r="B88" s="7"/>
      <c r="C88" s="468"/>
      <c r="D88" s="268" t="str">
        <f>IF(G88='(I-1) General'!$H$20,'(T) General Tables'!$A$14,'(T) General Tables'!$A$15)</f>
        <v>Not Required</v>
      </c>
      <c r="E88" s="747"/>
      <c r="F88" s="658"/>
      <c r="G88" s="920" t="str">
        <f>'(T) General Tables'!$A$141</f>
        <v>0.6 &lt; Smax ≤ 0.8</v>
      </c>
      <c r="H88" s="921" t="s">
        <v>345</v>
      </c>
      <c r="I88" s="930">
        <v>0.001</v>
      </c>
      <c r="J88" s="923">
        <v>0.25</v>
      </c>
      <c r="K88" s="162"/>
      <c r="L88" s="904">
        <v>1.89</v>
      </c>
      <c r="M88" s="904">
        <v>1.1</v>
      </c>
      <c r="N88" s="904">
        <v>0.81</v>
      </c>
      <c r="O88" s="904">
        <v>0.66</v>
      </c>
      <c r="P88" s="924">
        <f t="shared" ref="P88:S88" si="75">L88/2</f>
        <v>0.945</v>
      </c>
      <c r="Q88" s="924">
        <f t="shared" si="75"/>
        <v>0.55</v>
      </c>
      <c r="R88" s="924">
        <f t="shared" si="75"/>
        <v>0.405</v>
      </c>
      <c r="S88" s="924">
        <f t="shared" si="75"/>
        <v>0.33</v>
      </c>
      <c r="T88" s="925">
        <v>0.44</v>
      </c>
      <c r="U88" s="904">
        <v>0.23</v>
      </c>
      <c r="V88" s="904">
        <v>0.2</v>
      </c>
      <c r="W88" s="904">
        <v>0.18</v>
      </c>
      <c r="X88" s="904">
        <v>0.17</v>
      </c>
      <c r="Y88" s="904">
        <f t="shared" si="3"/>
        <v>0.17</v>
      </c>
      <c r="Z88" s="658"/>
    </row>
    <row r="89" ht="18.75" customHeight="1">
      <c r="A89" s="468"/>
      <c r="B89" s="7"/>
      <c r="C89" s="468"/>
      <c r="D89" s="268" t="str">
        <f>IF(G89='(I-1) General'!$H$20,'(T) General Tables'!$A$14,'(T) General Tables'!$A$15)</f>
        <v>Not Required</v>
      </c>
      <c r="E89" s="747"/>
      <c r="F89" s="7"/>
      <c r="G89" s="162" t="str">
        <f>'(T) General Tables'!$A$141</f>
        <v>0.6 &lt; Smax ≤ 0.8</v>
      </c>
      <c r="H89" s="926" t="s">
        <v>345</v>
      </c>
      <c r="I89" s="927">
        <v>3.1</v>
      </c>
      <c r="J89" s="928">
        <v>0.25</v>
      </c>
      <c r="K89" s="162"/>
      <c r="L89" s="929">
        <v>1.89</v>
      </c>
      <c r="M89" s="929">
        <v>1.1</v>
      </c>
      <c r="N89" s="929">
        <v>0.81</v>
      </c>
      <c r="O89" s="929">
        <v>0.66</v>
      </c>
      <c r="P89" s="924">
        <f t="shared" ref="P89:S89" si="76">L89/2</f>
        <v>0.945</v>
      </c>
      <c r="Q89" s="924">
        <f t="shared" si="76"/>
        <v>0.55</v>
      </c>
      <c r="R89" s="924">
        <f t="shared" si="76"/>
        <v>0.405</v>
      </c>
      <c r="S89" s="924">
        <f t="shared" si="76"/>
        <v>0.33</v>
      </c>
      <c r="T89" s="664">
        <v>0.44</v>
      </c>
      <c r="U89" s="929">
        <v>0.23</v>
      </c>
      <c r="V89" s="929">
        <v>0.2</v>
      </c>
      <c r="W89" s="929">
        <v>0.18</v>
      </c>
      <c r="X89" s="929">
        <v>0.17</v>
      </c>
      <c r="Y89" s="904">
        <f t="shared" si="3"/>
        <v>0.17</v>
      </c>
      <c r="Z89" s="7"/>
    </row>
    <row r="90" ht="18.75" customHeight="1">
      <c r="A90" s="468"/>
      <c r="B90" s="7"/>
      <c r="C90" s="468"/>
      <c r="D90" s="268" t="str">
        <f>IF(G90='(I-1) General'!$H$20,'(T) General Tables'!$A$14,'(T) General Tables'!$A$15)</f>
        <v>Not Required</v>
      </c>
      <c r="E90" s="747"/>
      <c r="F90" s="7"/>
      <c r="G90" s="162" t="str">
        <f>'(T) General Tables'!$A$141</f>
        <v>0.6 &lt; Smax ≤ 0.8</v>
      </c>
      <c r="H90" s="926" t="s">
        <v>345</v>
      </c>
      <c r="I90" s="927">
        <v>6.1</v>
      </c>
      <c r="J90" s="928">
        <v>0.43</v>
      </c>
      <c r="K90" s="162"/>
      <c r="L90" s="929">
        <v>3.25</v>
      </c>
      <c r="M90" s="929">
        <v>1.89</v>
      </c>
      <c r="N90" s="929">
        <v>1.4</v>
      </c>
      <c r="O90" s="929">
        <v>1.14</v>
      </c>
      <c r="P90" s="924">
        <f t="shared" ref="P90:S90" si="77">L90/2</f>
        <v>1.625</v>
      </c>
      <c r="Q90" s="924">
        <f t="shared" si="77"/>
        <v>0.945</v>
      </c>
      <c r="R90" s="924">
        <f t="shared" si="77"/>
        <v>0.7</v>
      </c>
      <c r="S90" s="924">
        <f t="shared" si="77"/>
        <v>0.57</v>
      </c>
      <c r="T90" s="664">
        <v>0.76</v>
      </c>
      <c r="U90" s="929">
        <v>0.4</v>
      </c>
      <c r="V90" s="929">
        <v>0.35</v>
      </c>
      <c r="W90" s="929">
        <v>0.32</v>
      </c>
      <c r="X90" s="929">
        <v>0.29</v>
      </c>
      <c r="Y90" s="904">
        <f t="shared" si="3"/>
        <v>0.29</v>
      </c>
      <c r="Z90" s="7"/>
    </row>
    <row r="91" ht="18.75" customHeight="1">
      <c r="A91" s="468"/>
      <c r="B91" s="7"/>
      <c r="C91" s="468"/>
      <c r="D91" s="268" t="str">
        <f>IF(G91='(I-1) General'!$H$20,'(T) General Tables'!$A$14,'(T) General Tables'!$A$15)</f>
        <v>Not Required</v>
      </c>
      <c r="E91" s="747"/>
      <c r="F91" s="7"/>
      <c r="G91" s="162" t="str">
        <f>'(T) General Tables'!$A$141</f>
        <v>0.6 &lt; Smax ≤ 0.8</v>
      </c>
      <c r="H91" s="926" t="s">
        <v>345</v>
      </c>
      <c r="I91" s="927">
        <v>9.1</v>
      </c>
      <c r="J91" s="928">
        <v>0.61</v>
      </c>
      <c r="K91" s="162"/>
      <c r="L91" s="929">
        <v>4.61</v>
      </c>
      <c r="M91" s="929">
        <v>2.68</v>
      </c>
      <c r="N91" s="929">
        <v>1.99</v>
      </c>
      <c r="O91" s="929">
        <v>1.62</v>
      </c>
      <c r="P91" s="924">
        <f t="shared" ref="P91:S91" si="78">L91/2</f>
        <v>2.305</v>
      </c>
      <c r="Q91" s="924">
        <f t="shared" si="78"/>
        <v>1.34</v>
      </c>
      <c r="R91" s="924">
        <f t="shared" si="78"/>
        <v>0.995</v>
      </c>
      <c r="S91" s="924">
        <f t="shared" si="78"/>
        <v>0.81</v>
      </c>
      <c r="T91" s="664">
        <v>1.08</v>
      </c>
      <c r="U91" s="929">
        <v>0.57</v>
      </c>
      <c r="V91" s="929">
        <v>0.49</v>
      </c>
      <c r="W91" s="929">
        <v>0.45</v>
      </c>
      <c r="X91" s="929">
        <v>0.4</v>
      </c>
      <c r="Y91" s="904">
        <f t="shared" si="3"/>
        <v>0.4</v>
      </c>
      <c r="Z91" s="7"/>
    </row>
    <row r="92" ht="18.75" customHeight="1">
      <c r="A92" s="468"/>
      <c r="B92" s="7"/>
      <c r="C92" s="468"/>
      <c r="D92" s="268" t="str">
        <f>IF(G92='(I-1) General'!$H$20,'(T) General Tables'!$A$14,'(T) General Tables'!$A$15)</f>
        <v>Not Required</v>
      </c>
      <c r="E92" s="747"/>
      <c r="F92" s="7"/>
      <c r="G92" s="162" t="str">
        <f>'(T) General Tables'!$A$141</f>
        <v>0.6 &lt; Smax ≤ 0.8</v>
      </c>
      <c r="H92" s="926" t="s">
        <v>345</v>
      </c>
      <c r="I92" s="927">
        <v>12.2</v>
      </c>
      <c r="J92" s="928">
        <v>0.8</v>
      </c>
      <c r="K92" s="162"/>
      <c r="L92" s="929">
        <v>6.02</v>
      </c>
      <c r="M92" s="929">
        <v>3.49</v>
      </c>
      <c r="N92" s="929">
        <v>2.59</v>
      </c>
      <c r="O92" s="929">
        <v>2.11</v>
      </c>
      <c r="P92" s="924">
        <f t="shared" ref="P92:S92" si="79">L92/2</f>
        <v>3.01</v>
      </c>
      <c r="Q92" s="924">
        <f t="shared" si="79"/>
        <v>1.745</v>
      </c>
      <c r="R92" s="924">
        <f t="shared" si="79"/>
        <v>1.295</v>
      </c>
      <c r="S92" s="924">
        <f t="shared" si="79"/>
        <v>1.055</v>
      </c>
      <c r="T92" s="664">
        <v>1.41</v>
      </c>
      <c r="U92" s="929">
        <v>0.74</v>
      </c>
      <c r="V92" s="929">
        <v>0.64</v>
      </c>
      <c r="W92" s="929">
        <v>0.59</v>
      </c>
      <c r="X92" s="929">
        <v>0.53</v>
      </c>
      <c r="Y92" s="904">
        <f t="shared" si="3"/>
        <v>0.53</v>
      </c>
      <c r="Z92" s="7"/>
    </row>
    <row r="93" ht="18.75" customHeight="1">
      <c r="A93" s="468"/>
      <c r="B93" s="7"/>
      <c r="C93" s="468"/>
      <c r="D93" s="268" t="str">
        <f>IF(G93='(I-1) General'!$H$20,'(T) General Tables'!$A$14,'(T) General Tables'!$A$15)</f>
        <v>Not Required</v>
      </c>
      <c r="E93" s="747"/>
      <c r="F93" s="7"/>
      <c r="G93" s="162" t="str">
        <f>'(T) General Tables'!$A$141</f>
        <v>0.6 &lt; Smax ≤ 0.8</v>
      </c>
      <c r="H93" s="926" t="s">
        <v>345</v>
      </c>
      <c r="I93" s="927">
        <v>15.2</v>
      </c>
      <c r="J93" s="928">
        <v>0.98</v>
      </c>
      <c r="K93" s="162"/>
      <c r="L93" s="929">
        <v>7.25</v>
      </c>
      <c r="M93" s="929">
        <v>4.21</v>
      </c>
      <c r="N93" s="929">
        <v>3.12</v>
      </c>
      <c r="O93" s="929">
        <v>2.54</v>
      </c>
      <c r="P93" s="924">
        <f t="shared" ref="P93:S93" si="80">L93/2</f>
        <v>3.625</v>
      </c>
      <c r="Q93" s="924">
        <f t="shared" si="80"/>
        <v>2.105</v>
      </c>
      <c r="R93" s="924">
        <f t="shared" si="80"/>
        <v>1.56</v>
      </c>
      <c r="S93" s="924">
        <f t="shared" si="80"/>
        <v>1.27</v>
      </c>
      <c r="T93" s="664">
        <v>1.72</v>
      </c>
      <c r="U93" s="929">
        <v>0.91</v>
      </c>
      <c r="V93" s="929">
        <v>0.79</v>
      </c>
      <c r="W93" s="929">
        <v>0.72</v>
      </c>
      <c r="X93" s="929">
        <v>0.65</v>
      </c>
      <c r="Y93" s="904">
        <f t="shared" si="3"/>
        <v>0.65</v>
      </c>
      <c r="Z93" s="7"/>
    </row>
    <row r="94" ht="18.75" customHeight="1">
      <c r="A94" s="468"/>
      <c r="B94" s="7"/>
      <c r="C94" s="468"/>
      <c r="D94" s="268" t="str">
        <f>IF(G94='(I-1) General'!$H$20,'(T) General Tables'!$A$14,'(T) General Tables'!$A$15)</f>
        <v>Not Required</v>
      </c>
      <c r="E94" s="747"/>
      <c r="F94" s="7"/>
      <c r="G94" s="162" t="str">
        <f>'(T) General Tables'!$A$141</f>
        <v>0.6 &lt; Smax ≤ 0.8</v>
      </c>
      <c r="H94" s="926" t="s">
        <v>345</v>
      </c>
      <c r="I94" s="927">
        <v>18.3</v>
      </c>
      <c r="J94" s="928">
        <v>1.16</v>
      </c>
      <c r="K94" s="162"/>
      <c r="L94" s="929">
        <v>8.78</v>
      </c>
      <c r="M94" s="929">
        <v>5.1</v>
      </c>
      <c r="N94" s="929">
        <v>3.78</v>
      </c>
      <c r="O94" s="929">
        <v>3.08</v>
      </c>
      <c r="P94" s="924">
        <f t="shared" ref="P94:S94" si="81">L94/2</f>
        <v>4.39</v>
      </c>
      <c r="Q94" s="924">
        <f t="shared" si="81"/>
        <v>2.55</v>
      </c>
      <c r="R94" s="924">
        <f t="shared" si="81"/>
        <v>1.89</v>
      </c>
      <c r="S94" s="924">
        <f t="shared" si="81"/>
        <v>1.54</v>
      </c>
      <c r="T94" s="664">
        <v>2.05</v>
      </c>
      <c r="U94" s="929">
        <v>1.08</v>
      </c>
      <c r="V94" s="929">
        <v>0.94</v>
      </c>
      <c r="W94" s="929">
        <v>0.86</v>
      </c>
      <c r="X94" s="929">
        <v>0.77</v>
      </c>
      <c r="Y94" s="904">
        <f t="shared" si="3"/>
        <v>0.77</v>
      </c>
      <c r="Z94" s="7"/>
    </row>
    <row r="95" ht="18.75" customHeight="1">
      <c r="A95" s="468"/>
      <c r="B95" s="7"/>
      <c r="C95" s="468"/>
      <c r="D95" s="268" t="str">
        <f>IF(G95='(I-1) General'!$H$20,'(T) General Tables'!$A$14,'(T) General Tables'!$A$15)</f>
        <v>Not Required</v>
      </c>
      <c r="E95" s="747"/>
      <c r="F95" s="658"/>
      <c r="G95" s="920" t="str">
        <f>'(T) General Tables'!$A$141</f>
        <v>0.6 &lt; Smax ≤ 0.8</v>
      </c>
      <c r="H95" s="921" t="s">
        <v>345</v>
      </c>
      <c r="I95" s="930">
        <f>'(T) General Tables'!$A$4</f>
        <v>18.6192</v>
      </c>
      <c r="J95" s="923">
        <f>_xlfn.FORECAST.LINEAR($I95,J89:J94,$I89:$I94)</f>
        <v>1.182594536</v>
      </c>
      <c r="K95" s="162"/>
      <c r="L95" s="904">
        <f t="shared" ref="L95:X95" si="82">_xlfn.FORECAST.LINEAR($I95,L89:L94,$I89:$I94)</f>
        <v>8.877312392</v>
      </c>
      <c r="M95" s="904">
        <f t="shared" si="82"/>
        <v>5.154006816</v>
      </c>
      <c r="N95" s="904">
        <f t="shared" si="82"/>
        <v>3.822150391</v>
      </c>
      <c r="O95" s="904">
        <f t="shared" si="82"/>
        <v>3.113299476</v>
      </c>
      <c r="P95" s="924">
        <f t="shared" si="82"/>
        <v>4.438656196</v>
      </c>
      <c r="Q95" s="924">
        <f t="shared" si="82"/>
        <v>2.577003408</v>
      </c>
      <c r="R95" s="924">
        <f t="shared" si="82"/>
        <v>1.911075195</v>
      </c>
      <c r="S95" s="924">
        <f t="shared" si="82"/>
        <v>1.556649738</v>
      </c>
      <c r="T95" s="925">
        <f t="shared" si="82"/>
        <v>2.08492181</v>
      </c>
      <c r="U95" s="904">
        <f t="shared" si="82"/>
        <v>1.09969937</v>
      </c>
      <c r="V95" s="904">
        <f t="shared" si="82"/>
        <v>0.9547490915</v>
      </c>
      <c r="W95" s="904">
        <f t="shared" si="82"/>
        <v>0.8742745425</v>
      </c>
      <c r="X95" s="904">
        <f t="shared" si="82"/>
        <v>0.7830091113</v>
      </c>
      <c r="Y95" s="904">
        <f t="shared" si="3"/>
        <v>0.7830091113</v>
      </c>
      <c r="Z95" s="658"/>
    </row>
    <row r="96" ht="18.75" customHeight="1">
      <c r="A96" s="468"/>
      <c r="B96" s="7"/>
      <c r="C96" s="468"/>
      <c r="D96" s="268" t="str">
        <f>IF(AND('(I-1) General'!$H$73&gt;=2, G96='(I-1) General'!$H$20),'(T) General Tables'!$A$14,'(T) General Tables'!$A$15)</f>
        <v>Not Required</v>
      </c>
      <c r="E96" s="747"/>
      <c r="F96" s="658"/>
      <c r="G96" s="920" t="str">
        <f>'(T) General Tables'!$A$141</f>
        <v>0.6 &lt; Smax ≤ 0.8</v>
      </c>
      <c r="H96" s="921" t="s">
        <v>346</v>
      </c>
      <c r="I96" s="930">
        <v>0.001</v>
      </c>
      <c r="J96" s="923">
        <v>0.59</v>
      </c>
      <c r="K96" s="162"/>
      <c r="L96" s="904" t="s">
        <v>1031</v>
      </c>
      <c r="M96" s="904">
        <v>2.59</v>
      </c>
      <c r="N96" s="904">
        <v>1.92</v>
      </c>
      <c r="O96" s="904">
        <v>1.56</v>
      </c>
      <c r="P96" s="924">
        <v>2.23</v>
      </c>
      <c r="Q96" s="924">
        <f t="shared" ref="Q96:S96" si="83">M96/2</f>
        <v>1.295</v>
      </c>
      <c r="R96" s="924">
        <f t="shared" si="83"/>
        <v>0.96</v>
      </c>
      <c r="S96" s="924">
        <f t="shared" si="83"/>
        <v>0.78</v>
      </c>
      <c r="T96" s="925">
        <v>1.04</v>
      </c>
      <c r="U96" s="904">
        <v>0.55</v>
      </c>
      <c r="V96" s="904">
        <v>0.48</v>
      </c>
      <c r="W96" s="904">
        <v>0.43</v>
      </c>
      <c r="X96" s="904">
        <v>0.39</v>
      </c>
      <c r="Y96" s="904">
        <f t="shared" si="3"/>
        <v>0.39</v>
      </c>
      <c r="Z96" s="658"/>
    </row>
    <row r="97" ht="18.75" customHeight="1">
      <c r="A97" s="468"/>
      <c r="B97" s="7"/>
      <c r="C97" s="468"/>
      <c r="D97" s="268" t="str">
        <f>IF(AND('(I-1) General'!$H$73&gt;=2, G97='(I-1) General'!$H$20),'(T) General Tables'!$A$14,'(T) General Tables'!$A$15)</f>
        <v>Not Required</v>
      </c>
      <c r="E97" s="747"/>
      <c r="F97" s="7"/>
      <c r="G97" s="162" t="str">
        <f>'(T) General Tables'!$A$141</f>
        <v>0.6 &lt; Smax ≤ 0.8</v>
      </c>
      <c r="H97" s="926" t="s">
        <v>346</v>
      </c>
      <c r="I97" s="927">
        <v>3.1</v>
      </c>
      <c r="J97" s="928">
        <v>0.59</v>
      </c>
      <c r="K97" s="162"/>
      <c r="L97" s="929" t="s">
        <v>1031</v>
      </c>
      <c r="M97" s="929">
        <v>2.59</v>
      </c>
      <c r="N97" s="929">
        <v>1.92</v>
      </c>
      <c r="O97" s="929">
        <v>1.56</v>
      </c>
      <c r="P97" s="924">
        <v>2.23</v>
      </c>
      <c r="Q97" s="924">
        <f t="shared" ref="Q97:S97" si="84">M97/2</f>
        <v>1.295</v>
      </c>
      <c r="R97" s="924">
        <f t="shared" si="84"/>
        <v>0.96</v>
      </c>
      <c r="S97" s="924">
        <f t="shared" si="84"/>
        <v>0.78</v>
      </c>
      <c r="T97" s="664">
        <v>1.04</v>
      </c>
      <c r="U97" s="929">
        <v>0.55</v>
      </c>
      <c r="V97" s="929">
        <v>0.48</v>
      </c>
      <c r="W97" s="929">
        <v>0.43</v>
      </c>
      <c r="X97" s="929">
        <v>0.39</v>
      </c>
      <c r="Y97" s="904">
        <f t="shared" si="3"/>
        <v>0.39</v>
      </c>
      <c r="Z97" s="7"/>
    </row>
    <row r="98" ht="18.75" customHeight="1">
      <c r="A98" s="468"/>
      <c r="B98" s="7"/>
      <c r="C98" s="468"/>
      <c r="D98" s="268" t="str">
        <f>IF(AND('(I-1) General'!$H$73&gt;=2, G98='(I-1) General'!$H$20),'(T) General Tables'!$A$14,'(T) General Tables'!$A$15)</f>
        <v>Not Required</v>
      </c>
      <c r="E98" s="747"/>
      <c r="F98" s="7"/>
      <c r="G98" s="162" t="str">
        <f>'(T) General Tables'!$A$141</f>
        <v>0.6 &lt; Smax ≤ 0.8</v>
      </c>
      <c r="H98" s="926" t="s">
        <v>346</v>
      </c>
      <c r="I98" s="927">
        <v>6.1</v>
      </c>
      <c r="J98" s="928">
        <v>0.98</v>
      </c>
      <c r="K98" s="162"/>
      <c r="L98" s="929" t="s">
        <v>1031</v>
      </c>
      <c r="M98" s="929">
        <v>4.28</v>
      </c>
      <c r="N98" s="929">
        <v>3.18</v>
      </c>
      <c r="O98" s="929">
        <v>2.58</v>
      </c>
      <c r="P98" s="924">
        <v>3.69</v>
      </c>
      <c r="Q98" s="924">
        <f t="shared" ref="Q98:S98" si="85">M98/2</f>
        <v>2.14</v>
      </c>
      <c r="R98" s="924">
        <f t="shared" si="85"/>
        <v>1.59</v>
      </c>
      <c r="S98" s="924">
        <f t="shared" si="85"/>
        <v>1.29</v>
      </c>
      <c r="T98" s="664">
        <v>1.72</v>
      </c>
      <c r="U98" s="929">
        <v>0.91</v>
      </c>
      <c r="V98" s="929">
        <v>0.79</v>
      </c>
      <c r="W98" s="929">
        <v>0.72</v>
      </c>
      <c r="X98" s="929">
        <v>0.65</v>
      </c>
      <c r="Y98" s="904">
        <f t="shared" si="3"/>
        <v>0.65</v>
      </c>
      <c r="Z98" s="7"/>
    </row>
    <row r="99" ht="18.75" customHeight="1">
      <c r="A99" s="468"/>
      <c r="B99" s="7"/>
      <c r="C99" s="468"/>
      <c r="D99" s="268" t="str">
        <f>IF(AND('(I-1) General'!$H$73&gt;=2, G99='(I-1) General'!$H$20),'(T) General Tables'!$A$14,'(T) General Tables'!$A$15)</f>
        <v>Not Required</v>
      </c>
      <c r="E99" s="747"/>
      <c r="F99" s="7"/>
      <c r="G99" s="162" t="str">
        <f>'(T) General Tables'!$A$141</f>
        <v>0.6 &lt; Smax ≤ 0.8</v>
      </c>
      <c r="H99" s="926" t="s">
        <v>346</v>
      </c>
      <c r="I99" s="927">
        <v>9.1</v>
      </c>
      <c r="J99" s="928">
        <v>1.36</v>
      </c>
      <c r="K99" s="162"/>
      <c r="L99" s="929" t="s">
        <v>1031</v>
      </c>
      <c r="M99" s="929">
        <v>5.97</v>
      </c>
      <c r="N99" s="929">
        <v>4.43</v>
      </c>
      <c r="O99" s="929">
        <v>3.61</v>
      </c>
      <c r="P99" s="924">
        <v>5.14</v>
      </c>
      <c r="Q99" s="924">
        <f t="shared" ref="Q99:S99" si="86">M99/2</f>
        <v>2.985</v>
      </c>
      <c r="R99" s="924">
        <f t="shared" si="86"/>
        <v>2.215</v>
      </c>
      <c r="S99" s="924">
        <f t="shared" si="86"/>
        <v>1.805</v>
      </c>
      <c r="T99" s="664">
        <v>2.4</v>
      </c>
      <c r="U99" s="929">
        <v>1.26</v>
      </c>
      <c r="V99" s="929">
        <v>1.1</v>
      </c>
      <c r="W99" s="929">
        <v>1.0</v>
      </c>
      <c r="X99" s="929">
        <v>0.9</v>
      </c>
      <c r="Y99" s="904">
        <f t="shared" si="3"/>
        <v>0.9</v>
      </c>
      <c r="Z99" s="7"/>
    </row>
    <row r="100" ht="18.75" customHeight="1">
      <c r="A100" s="468"/>
      <c r="B100" s="7"/>
      <c r="C100" s="468"/>
      <c r="D100" s="268" t="str">
        <f>IF(AND('(I-1) General'!$H$73&gt;=2, G100='(I-1) General'!$H$20),'(T) General Tables'!$A$14,'(T) General Tables'!$A$15)</f>
        <v>Not Required</v>
      </c>
      <c r="E100" s="747"/>
      <c r="F100" s="7"/>
      <c r="G100" s="162" t="str">
        <f>'(T) General Tables'!$A$141</f>
        <v>0.6 &lt; Smax ≤ 0.8</v>
      </c>
      <c r="H100" s="926" t="s">
        <v>346</v>
      </c>
      <c r="I100" s="927">
        <v>12.2</v>
      </c>
      <c r="J100" s="928">
        <v>1.76</v>
      </c>
      <c r="K100" s="162"/>
      <c r="L100" s="929" t="s">
        <v>1031</v>
      </c>
      <c r="M100" s="929">
        <v>7.72</v>
      </c>
      <c r="N100" s="929">
        <v>5.73</v>
      </c>
      <c r="O100" s="929">
        <v>4.66</v>
      </c>
      <c r="P100" s="924">
        <v>6.65</v>
      </c>
      <c r="Q100" s="924">
        <f t="shared" ref="Q100:S100" si="87">M100/2</f>
        <v>3.86</v>
      </c>
      <c r="R100" s="924">
        <f t="shared" si="87"/>
        <v>2.865</v>
      </c>
      <c r="S100" s="924">
        <f t="shared" si="87"/>
        <v>2.33</v>
      </c>
      <c r="T100" s="664">
        <v>3.11</v>
      </c>
      <c r="U100" s="929">
        <v>1.63</v>
      </c>
      <c r="V100" s="929">
        <v>1.42</v>
      </c>
      <c r="W100" s="929">
        <v>1.29</v>
      </c>
      <c r="X100" s="929">
        <v>1.17</v>
      </c>
      <c r="Y100" s="904">
        <f t="shared" si="3"/>
        <v>1.17</v>
      </c>
      <c r="Z100" s="7"/>
    </row>
    <row r="101" ht="18.75" customHeight="1">
      <c r="A101" s="468"/>
      <c r="B101" s="7"/>
      <c r="C101" s="468"/>
      <c r="D101" s="268" t="str">
        <f>IF(AND('(I-1) General'!$H$73&gt;=2, G101='(I-1) General'!$H$20),'(T) General Tables'!$A$14,'(T) General Tables'!$A$15)</f>
        <v>Not Required</v>
      </c>
      <c r="E101" s="747"/>
      <c r="F101" s="7"/>
      <c r="G101" s="162" t="str">
        <f>'(T) General Tables'!$A$141</f>
        <v>0.6 &lt; Smax ≤ 0.8</v>
      </c>
      <c r="H101" s="926" t="s">
        <v>346</v>
      </c>
      <c r="I101" s="927">
        <v>15.2</v>
      </c>
      <c r="J101" s="928">
        <v>2.15</v>
      </c>
      <c r="K101" s="162"/>
      <c r="L101" s="929" t="s">
        <v>1031</v>
      </c>
      <c r="M101" s="929">
        <v>9.26</v>
      </c>
      <c r="N101" s="929">
        <v>6.87</v>
      </c>
      <c r="O101" s="929">
        <v>5.59</v>
      </c>
      <c r="P101" s="924">
        <v>7.97</v>
      </c>
      <c r="Q101" s="924">
        <f t="shared" ref="Q101:S101" si="88">M101/2</f>
        <v>4.63</v>
      </c>
      <c r="R101" s="924">
        <f t="shared" si="88"/>
        <v>3.435</v>
      </c>
      <c r="S101" s="924">
        <f t="shared" si="88"/>
        <v>2.795</v>
      </c>
      <c r="T101" s="664">
        <v>3.79</v>
      </c>
      <c r="U101" s="929">
        <v>1.99</v>
      </c>
      <c r="V101" s="929">
        <v>1.73</v>
      </c>
      <c r="W101" s="929">
        <v>1.58</v>
      </c>
      <c r="X101" s="929">
        <v>1.42</v>
      </c>
      <c r="Y101" s="904">
        <f t="shared" si="3"/>
        <v>1.42</v>
      </c>
      <c r="Z101" s="7"/>
    </row>
    <row r="102" ht="18.75" customHeight="1">
      <c r="A102" s="468"/>
      <c r="B102" s="7"/>
      <c r="C102" s="468"/>
      <c r="D102" s="268" t="str">
        <f>IF(AND('(I-1) General'!$H$73&gt;=2, G102='(I-1) General'!$H$20),'(T) General Tables'!$A$14,'(T) General Tables'!$A$15)</f>
        <v>Not Required</v>
      </c>
      <c r="E102" s="747"/>
      <c r="F102" s="7"/>
      <c r="G102" s="162" t="str">
        <f>'(T) General Tables'!$A$141</f>
        <v>0.6 &lt; Smax ≤ 0.8</v>
      </c>
      <c r="H102" s="926" t="s">
        <v>346</v>
      </c>
      <c r="I102" s="927">
        <v>18.3</v>
      </c>
      <c r="J102" s="928">
        <v>2.55</v>
      </c>
      <c r="K102" s="162"/>
      <c r="L102" s="929" t="s">
        <v>1031</v>
      </c>
      <c r="M102" s="929">
        <v>11.16</v>
      </c>
      <c r="N102" s="929">
        <v>8.28</v>
      </c>
      <c r="O102" s="929">
        <v>6.74</v>
      </c>
      <c r="P102" s="924">
        <v>9.61</v>
      </c>
      <c r="Q102" s="924">
        <f t="shared" ref="Q102:S102" si="89">M102/2</f>
        <v>5.58</v>
      </c>
      <c r="R102" s="924">
        <f t="shared" si="89"/>
        <v>4.14</v>
      </c>
      <c r="S102" s="924">
        <f t="shared" si="89"/>
        <v>3.37</v>
      </c>
      <c r="T102" s="664">
        <v>4.49</v>
      </c>
      <c r="U102" s="929">
        <v>2.36</v>
      </c>
      <c r="V102" s="929">
        <v>2.05</v>
      </c>
      <c r="W102" s="929">
        <v>1.87</v>
      </c>
      <c r="X102" s="929">
        <v>1.69</v>
      </c>
      <c r="Y102" s="904">
        <f t="shared" si="3"/>
        <v>1.69</v>
      </c>
      <c r="Z102" s="7"/>
    </row>
    <row r="103" ht="18.75" customHeight="1">
      <c r="A103" s="468"/>
      <c r="B103" s="7"/>
      <c r="C103" s="468"/>
      <c r="D103" s="268" t="str">
        <f>IF(AND('(I-1) General'!$H$73&gt;=2, G103='(I-1) General'!$H$20),'(T) General Tables'!$A$14,'(T) General Tables'!$A$15)</f>
        <v>Not Required</v>
      </c>
      <c r="E103" s="747"/>
      <c r="F103" s="658"/>
      <c r="G103" s="920" t="str">
        <f>'(T) General Tables'!$A$141</f>
        <v>0.6 &lt; Smax ≤ 0.8</v>
      </c>
      <c r="H103" s="921" t="s">
        <v>346</v>
      </c>
      <c r="I103" s="930">
        <f>'(T) General Tables'!$A$4</f>
        <v>18.6192</v>
      </c>
      <c r="J103" s="923">
        <f>_xlfn.FORECAST.LINEAR($I103,J97:J102,$I97:$I102)</f>
        <v>2.589716373</v>
      </c>
      <c r="K103" s="162"/>
      <c r="L103" s="904" t="str">
        <f t="shared" ref="L103:X103" si="90">_xlfn.FORECAST.LINEAR($I103,L97:L102,$I97:$I102)</f>
        <v>#N/A</v>
      </c>
      <c r="M103" s="904">
        <f t="shared" si="90"/>
        <v>11.28033731</v>
      </c>
      <c r="N103" s="904">
        <f t="shared" si="90"/>
        <v>8.369831153</v>
      </c>
      <c r="O103" s="904">
        <f t="shared" si="90"/>
        <v>6.812656544</v>
      </c>
      <c r="P103" s="924">
        <f t="shared" si="90"/>
        <v>9.712371815</v>
      </c>
      <c r="Q103" s="924">
        <f t="shared" si="90"/>
        <v>5.640168653</v>
      </c>
      <c r="R103" s="924">
        <f t="shared" si="90"/>
        <v>4.184915576</v>
      </c>
      <c r="S103" s="924">
        <f t="shared" si="90"/>
        <v>3.406328272</v>
      </c>
      <c r="T103" s="925">
        <f t="shared" si="90"/>
        <v>4.564846671</v>
      </c>
      <c r="U103" s="904">
        <f t="shared" si="90"/>
        <v>2.396240013</v>
      </c>
      <c r="V103" s="904">
        <f t="shared" si="90"/>
        <v>2.083078786</v>
      </c>
      <c r="W103" s="904">
        <f t="shared" si="90"/>
        <v>1.900972102</v>
      </c>
      <c r="X103" s="904">
        <f t="shared" si="90"/>
        <v>1.715336386</v>
      </c>
      <c r="Y103" s="904">
        <f t="shared" si="3"/>
        <v>1.715336386</v>
      </c>
      <c r="Z103" s="658"/>
    </row>
    <row r="104" ht="18.75" customHeight="1">
      <c r="A104" s="468"/>
      <c r="B104" s="7"/>
      <c r="C104" s="468"/>
      <c r="D104" s="268" t="str">
        <f>IF(AND('(I-1) General'!$H$73&gt;=3, G104='(I-1) General'!$H$20),'(T) General Tables'!$A$14,'(T) General Tables'!$A$15)</f>
        <v>Not Required</v>
      </c>
      <c r="E104" s="747"/>
      <c r="F104" s="658"/>
      <c r="G104" s="920" t="str">
        <f>'(T) General Tables'!$A$141</f>
        <v>0.6 &lt; Smax ≤ 0.8</v>
      </c>
      <c r="H104" s="921" t="s">
        <v>347</v>
      </c>
      <c r="I104" s="930">
        <v>0.001</v>
      </c>
      <c r="J104" s="923">
        <v>0.93</v>
      </c>
      <c r="K104" s="162"/>
      <c r="L104" s="904" t="s">
        <v>1031</v>
      </c>
      <c r="M104" s="904" t="s">
        <v>1031</v>
      </c>
      <c r="N104" s="904">
        <v>3.03</v>
      </c>
      <c r="O104" s="904">
        <v>2.46</v>
      </c>
      <c r="P104" s="924" t="s">
        <v>1031</v>
      </c>
      <c r="Q104" s="924">
        <v>2.04</v>
      </c>
      <c r="R104" s="924">
        <f t="shared" ref="R104:S104" si="91">N104/2</f>
        <v>1.515</v>
      </c>
      <c r="S104" s="924">
        <f t="shared" si="91"/>
        <v>1.23</v>
      </c>
      <c r="T104" s="925">
        <v>1.64</v>
      </c>
      <c r="U104" s="904">
        <v>0.86</v>
      </c>
      <c r="V104" s="904">
        <v>0.75</v>
      </c>
      <c r="W104" s="904">
        <v>0.68</v>
      </c>
      <c r="X104" s="904">
        <v>0.62</v>
      </c>
      <c r="Y104" s="904">
        <f t="shared" si="3"/>
        <v>0.62</v>
      </c>
      <c r="Z104" s="658"/>
    </row>
    <row r="105" ht="18.75" customHeight="1">
      <c r="A105" s="468"/>
      <c r="B105" s="7"/>
      <c r="C105" s="468"/>
      <c r="D105" s="268" t="str">
        <f>IF(AND('(I-1) General'!$H$73&gt;=3, G105='(I-1) General'!$H$20),'(T) General Tables'!$A$14,'(T) General Tables'!$A$15)</f>
        <v>Not Required</v>
      </c>
      <c r="E105" s="747"/>
      <c r="F105" s="7"/>
      <c r="G105" s="162" t="str">
        <f>'(T) General Tables'!$A$141</f>
        <v>0.6 &lt; Smax ≤ 0.8</v>
      </c>
      <c r="H105" s="926" t="s">
        <v>347</v>
      </c>
      <c r="I105" s="927">
        <v>3.1</v>
      </c>
      <c r="J105" s="928">
        <v>0.93</v>
      </c>
      <c r="K105" s="162"/>
      <c r="L105" s="929" t="s">
        <v>1031</v>
      </c>
      <c r="M105" s="929" t="s">
        <v>1031</v>
      </c>
      <c r="N105" s="929">
        <v>3.03</v>
      </c>
      <c r="O105" s="929">
        <v>2.46</v>
      </c>
      <c r="P105" s="924" t="s">
        <v>1031</v>
      </c>
      <c r="Q105" s="924">
        <v>2.04</v>
      </c>
      <c r="R105" s="924">
        <f t="shared" ref="R105:S105" si="92">N105/2</f>
        <v>1.515</v>
      </c>
      <c r="S105" s="924">
        <f t="shared" si="92"/>
        <v>1.23</v>
      </c>
      <c r="T105" s="664">
        <v>1.64</v>
      </c>
      <c r="U105" s="929">
        <v>0.86</v>
      </c>
      <c r="V105" s="929">
        <v>0.75</v>
      </c>
      <c r="W105" s="929">
        <v>0.68</v>
      </c>
      <c r="X105" s="929">
        <v>0.62</v>
      </c>
      <c r="Y105" s="904">
        <f t="shared" si="3"/>
        <v>0.62</v>
      </c>
      <c r="Z105" s="7"/>
    </row>
    <row r="106" ht="18.75" customHeight="1">
      <c r="A106" s="468"/>
      <c r="B106" s="7"/>
      <c r="C106" s="468"/>
      <c r="D106" s="268" t="str">
        <f>IF(AND('(I-1) General'!$H$73&gt;=3, G106='(I-1) General'!$H$20),'(T) General Tables'!$A$14,'(T) General Tables'!$A$15)</f>
        <v>Not Required</v>
      </c>
      <c r="E106" s="747"/>
      <c r="F106" s="7"/>
      <c r="G106" s="162" t="str">
        <f>'(T) General Tables'!$A$141</f>
        <v>0.6 &lt; Smax ≤ 0.8</v>
      </c>
      <c r="H106" s="926" t="s">
        <v>347</v>
      </c>
      <c r="I106" s="927">
        <v>6.1</v>
      </c>
      <c r="J106" s="928">
        <v>1.52</v>
      </c>
      <c r="K106" s="162"/>
      <c r="L106" s="929" t="s">
        <v>1031</v>
      </c>
      <c r="M106" s="929" t="s">
        <v>1031</v>
      </c>
      <c r="N106" s="929">
        <v>4.95</v>
      </c>
      <c r="O106" s="929">
        <v>4.03</v>
      </c>
      <c r="P106" s="924">
        <v>5.75</v>
      </c>
      <c r="Q106" s="924">
        <v>3.34</v>
      </c>
      <c r="R106" s="924">
        <f t="shared" ref="R106:S106" si="93">N106/2</f>
        <v>2.475</v>
      </c>
      <c r="S106" s="924">
        <f t="shared" si="93"/>
        <v>2.015</v>
      </c>
      <c r="T106" s="664">
        <v>2.69</v>
      </c>
      <c r="U106" s="929">
        <v>1.41</v>
      </c>
      <c r="V106" s="929">
        <v>1.23</v>
      </c>
      <c r="W106" s="929">
        <v>1.12</v>
      </c>
      <c r="X106" s="929">
        <v>1.01</v>
      </c>
      <c r="Y106" s="904">
        <f t="shared" si="3"/>
        <v>1.01</v>
      </c>
      <c r="Z106" s="7"/>
    </row>
    <row r="107" ht="18.75" customHeight="1">
      <c r="A107" s="468"/>
      <c r="B107" s="7"/>
      <c r="C107" s="468"/>
      <c r="D107" s="268" t="str">
        <f>IF(AND('(I-1) General'!$H$73&gt;=3, G107='(I-1) General'!$H$20),'(T) General Tables'!$A$14,'(T) General Tables'!$A$15)</f>
        <v>Not Required</v>
      </c>
      <c r="E107" s="747"/>
      <c r="F107" s="7"/>
      <c r="G107" s="162" t="str">
        <f>'(T) General Tables'!$A$141</f>
        <v>0.6 &lt; Smax ≤ 0.8</v>
      </c>
      <c r="H107" s="926" t="s">
        <v>347</v>
      </c>
      <c r="I107" s="927">
        <v>9.1</v>
      </c>
      <c r="J107" s="928">
        <v>2.11</v>
      </c>
      <c r="K107" s="162"/>
      <c r="L107" s="929" t="s">
        <v>1031</v>
      </c>
      <c r="M107" s="929" t="s">
        <v>1031</v>
      </c>
      <c r="N107" s="929">
        <v>6.87</v>
      </c>
      <c r="O107" s="929">
        <v>5.59</v>
      </c>
      <c r="P107" s="924">
        <v>7.98</v>
      </c>
      <c r="Q107" s="924">
        <v>4.64</v>
      </c>
      <c r="R107" s="924">
        <f t="shared" ref="R107:S107" si="94">N107/2</f>
        <v>3.435</v>
      </c>
      <c r="S107" s="924">
        <f t="shared" si="94"/>
        <v>2.795</v>
      </c>
      <c r="T107" s="664">
        <v>3.73</v>
      </c>
      <c r="U107" s="929">
        <v>1.96</v>
      </c>
      <c r="V107" s="929">
        <v>1.71</v>
      </c>
      <c r="W107" s="929">
        <v>1.55</v>
      </c>
      <c r="X107" s="929">
        <v>1.4</v>
      </c>
      <c r="Y107" s="904">
        <f t="shared" si="3"/>
        <v>1.4</v>
      </c>
      <c r="Z107" s="7"/>
    </row>
    <row r="108" ht="18.75" customHeight="1">
      <c r="A108" s="468"/>
      <c r="B108" s="7"/>
      <c r="C108" s="468"/>
      <c r="D108" s="268" t="str">
        <f>IF(AND('(I-1) General'!$H$73&gt;=3, G108='(I-1) General'!$H$20),'(T) General Tables'!$A$14,'(T) General Tables'!$A$15)</f>
        <v>Not Required</v>
      </c>
      <c r="E108" s="747"/>
      <c r="F108" s="7"/>
      <c r="G108" s="162" t="str">
        <f>'(T) General Tables'!$A$141</f>
        <v>0.6 &lt; Smax ≤ 0.8</v>
      </c>
      <c r="H108" s="926" t="s">
        <v>347</v>
      </c>
      <c r="I108" s="927">
        <v>12.2</v>
      </c>
      <c r="J108" s="928">
        <v>2.72</v>
      </c>
      <c r="K108" s="162"/>
      <c r="L108" s="929" t="s">
        <v>1031</v>
      </c>
      <c r="M108" s="929">
        <v>11.95</v>
      </c>
      <c r="N108" s="929">
        <v>8.86</v>
      </c>
      <c r="O108" s="929">
        <v>7.21</v>
      </c>
      <c r="P108" s="924">
        <v>10.29</v>
      </c>
      <c r="Q108" s="924">
        <f t="shared" ref="Q108:S108" si="95">M108/2</f>
        <v>5.975</v>
      </c>
      <c r="R108" s="924">
        <f t="shared" si="95"/>
        <v>4.43</v>
      </c>
      <c r="S108" s="924">
        <f t="shared" si="95"/>
        <v>3.605</v>
      </c>
      <c r="T108" s="664">
        <v>4.81</v>
      </c>
      <c r="U108" s="929">
        <v>2.53</v>
      </c>
      <c r="V108" s="929">
        <v>2.2</v>
      </c>
      <c r="W108" s="929">
        <v>2.0</v>
      </c>
      <c r="X108" s="929">
        <v>1.81</v>
      </c>
      <c r="Y108" s="904">
        <f t="shared" si="3"/>
        <v>1.81</v>
      </c>
      <c r="Z108" s="7"/>
    </row>
    <row r="109" ht="18.75" customHeight="1">
      <c r="A109" s="468"/>
      <c r="B109" s="7"/>
      <c r="C109" s="468"/>
      <c r="D109" s="268" t="str">
        <f>IF(AND('(I-1) General'!$H$73&gt;=3, G109='(I-1) General'!$H$20),'(T) General Tables'!$A$14,'(T) General Tables'!$A$15)</f>
        <v>Not Required</v>
      </c>
      <c r="E109" s="747"/>
      <c r="F109" s="7"/>
      <c r="G109" s="162" t="str">
        <f>'(T) General Tables'!$A$141</f>
        <v>0.6 &lt; Smax ≤ 0.8</v>
      </c>
      <c r="H109" s="926" t="s">
        <v>347</v>
      </c>
      <c r="I109" s="927">
        <v>15.2</v>
      </c>
      <c r="J109" s="928">
        <v>3.32</v>
      </c>
      <c r="K109" s="162"/>
      <c r="L109" s="929" t="s">
        <v>1031</v>
      </c>
      <c r="M109" s="929">
        <v>14.3</v>
      </c>
      <c r="N109" s="929">
        <v>10.61</v>
      </c>
      <c r="O109" s="929">
        <v>8.63</v>
      </c>
      <c r="P109" s="924">
        <v>12.32</v>
      </c>
      <c r="Q109" s="924">
        <f t="shared" ref="Q109:S109" si="96">M109/2</f>
        <v>7.15</v>
      </c>
      <c r="R109" s="924">
        <f t="shared" si="96"/>
        <v>5.305</v>
      </c>
      <c r="S109" s="924">
        <f t="shared" si="96"/>
        <v>4.315</v>
      </c>
      <c r="T109" s="664">
        <v>5.85</v>
      </c>
      <c r="U109" s="929">
        <v>3.08</v>
      </c>
      <c r="V109" s="929">
        <v>2.68</v>
      </c>
      <c r="W109" s="929">
        <v>2.44</v>
      </c>
      <c r="X109" s="929">
        <v>2.2</v>
      </c>
      <c r="Y109" s="904">
        <f t="shared" si="3"/>
        <v>2.2</v>
      </c>
      <c r="Z109" s="7"/>
    </row>
    <row r="110" ht="18.75" customHeight="1">
      <c r="A110" s="468"/>
      <c r="B110" s="7"/>
      <c r="C110" s="468"/>
      <c r="D110" s="268" t="str">
        <f>IF(AND('(I-1) General'!$H$73&gt;=3, G110='(I-1) General'!$H$20),'(T) General Tables'!$A$14,'(T) General Tables'!$A$15)</f>
        <v>Not Required</v>
      </c>
      <c r="E110" s="747"/>
      <c r="F110" s="7"/>
      <c r="G110" s="162" t="str">
        <f>'(T) General Tables'!$A$141</f>
        <v>0.6 &lt; Smax ≤ 0.8</v>
      </c>
      <c r="H110" s="926" t="s">
        <v>347</v>
      </c>
      <c r="I110" s="927">
        <v>18.3</v>
      </c>
      <c r="J110" s="928">
        <v>3.93</v>
      </c>
      <c r="K110" s="162"/>
      <c r="L110" s="929" t="s">
        <v>1031</v>
      </c>
      <c r="M110" s="929">
        <v>17.22</v>
      </c>
      <c r="N110" s="929">
        <v>12.77</v>
      </c>
      <c r="O110" s="929">
        <v>10.39</v>
      </c>
      <c r="P110" s="924">
        <v>14.83</v>
      </c>
      <c r="Q110" s="924">
        <f t="shared" ref="Q110:S110" si="97">M110/2</f>
        <v>8.61</v>
      </c>
      <c r="R110" s="924">
        <f t="shared" si="97"/>
        <v>6.385</v>
      </c>
      <c r="S110" s="924">
        <f t="shared" si="97"/>
        <v>5.195</v>
      </c>
      <c r="T110" s="664">
        <v>6.93</v>
      </c>
      <c r="U110" s="929">
        <v>3.64</v>
      </c>
      <c r="V110" s="929">
        <v>3.17</v>
      </c>
      <c r="W110" s="929">
        <v>2.89</v>
      </c>
      <c r="X110" s="929">
        <v>2.6</v>
      </c>
      <c r="Y110" s="904">
        <f t="shared" si="3"/>
        <v>2.6</v>
      </c>
      <c r="Z110" s="7"/>
    </row>
    <row r="111" ht="18.75" customHeight="1">
      <c r="A111" s="468"/>
      <c r="B111" s="7"/>
      <c r="C111" s="468"/>
      <c r="D111" s="268" t="str">
        <f>IF(AND('(I-1) General'!$H$73&gt;=3, G111='(I-1) General'!$H$20),'(T) General Tables'!$A$14,'(T) General Tables'!$A$15)</f>
        <v>Not Required</v>
      </c>
      <c r="E111" s="747"/>
      <c r="F111" s="658"/>
      <c r="G111" s="920" t="str">
        <f>'(T) General Tables'!$A$141</f>
        <v>0.6 &lt; Smax ≤ 0.8</v>
      </c>
      <c r="H111" s="921" t="s">
        <v>347</v>
      </c>
      <c r="I111" s="930">
        <f>'(T) General Tables'!$A$4</f>
        <v>18.6192</v>
      </c>
      <c r="J111" s="923">
        <f>_xlfn.FORECAST.LINEAR($I111,J105:J110,$I105:$I110)</f>
        <v>3.991996976</v>
      </c>
      <c r="K111" s="162"/>
      <c r="L111" s="904" t="str">
        <f t="shared" ref="L111:X111" si="98">_xlfn.FORECAST.LINEAR($I111,L105:L110,$I105:$I110)</f>
        <v>#N/A</v>
      </c>
      <c r="M111" s="904">
        <f t="shared" si="98"/>
        <v>17.41663348</v>
      </c>
      <c r="N111" s="904">
        <f t="shared" si="98"/>
        <v>12.90635433</v>
      </c>
      <c r="O111" s="904">
        <f t="shared" si="98"/>
        <v>10.50122273</v>
      </c>
      <c r="P111" s="924">
        <f t="shared" si="98"/>
        <v>14.98465775</v>
      </c>
      <c r="Q111" s="924">
        <f t="shared" si="98"/>
        <v>8.70199296</v>
      </c>
      <c r="R111" s="924">
        <f t="shared" si="98"/>
        <v>6.453177164</v>
      </c>
      <c r="S111" s="924">
        <f t="shared" si="98"/>
        <v>5.250611365</v>
      </c>
      <c r="T111" s="925">
        <f t="shared" si="98"/>
        <v>7.041193329</v>
      </c>
      <c r="U111" s="904">
        <f t="shared" si="98"/>
        <v>3.702626041</v>
      </c>
      <c r="V111" s="904">
        <f t="shared" si="98"/>
        <v>3.222778157</v>
      </c>
      <c r="W111" s="904">
        <f t="shared" si="98"/>
        <v>2.935510305</v>
      </c>
      <c r="X111" s="904">
        <f t="shared" si="98"/>
        <v>2.644085458</v>
      </c>
      <c r="Y111" s="904">
        <f t="shared" si="3"/>
        <v>2.644085458</v>
      </c>
      <c r="Z111" s="658"/>
    </row>
    <row r="112" ht="18.75" customHeight="1">
      <c r="A112" s="468"/>
      <c r="B112" s="7"/>
      <c r="C112" s="468"/>
      <c r="D112" s="268" t="str">
        <f>IF(G112='(I-1) General'!$H$20,'(T) General Tables'!$A$14,'(T) General Tables'!$A$15)</f>
        <v>Not Required</v>
      </c>
      <c r="E112" s="747"/>
      <c r="F112" s="658"/>
      <c r="G112" s="920" t="str">
        <f>'(T) General Tables'!$A$142</f>
        <v>0.8 &lt; Smax ≤ 1.2</v>
      </c>
      <c r="H112" s="921" t="s">
        <v>345</v>
      </c>
      <c r="I112" s="930">
        <v>0.001</v>
      </c>
      <c r="J112" s="923">
        <v>0.38</v>
      </c>
      <c r="K112" s="162"/>
      <c r="L112" s="904">
        <v>2.83</v>
      </c>
      <c r="M112" s="904">
        <v>1.65</v>
      </c>
      <c r="N112" s="904">
        <v>1.22</v>
      </c>
      <c r="O112" s="904">
        <v>0.99</v>
      </c>
      <c r="P112" s="924">
        <f t="shared" ref="P112:S112" si="99">L112/2</f>
        <v>1.415</v>
      </c>
      <c r="Q112" s="924">
        <f t="shared" si="99"/>
        <v>0.825</v>
      </c>
      <c r="R112" s="924">
        <f t="shared" si="99"/>
        <v>0.61</v>
      </c>
      <c r="S112" s="924">
        <f t="shared" si="99"/>
        <v>0.495</v>
      </c>
      <c r="T112" s="925">
        <v>0.66</v>
      </c>
      <c r="U112" s="904">
        <v>0.35</v>
      </c>
      <c r="V112" s="904">
        <v>0.3</v>
      </c>
      <c r="W112" s="904">
        <v>0.28</v>
      </c>
      <c r="X112" s="904">
        <v>0.25</v>
      </c>
      <c r="Y112" s="904">
        <f t="shared" si="3"/>
        <v>0.25</v>
      </c>
      <c r="Z112" s="658"/>
    </row>
    <row r="113" ht="18.75" customHeight="1">
      <c r="A113" s="468"/>
      <c r="B113" s="7"/>
      <c r="C113" s="468"/>
      <c r="D113" s="268" t="str">
        <f>IF(G113='(I-1) General'!$H$20,'(T) General Tables'!$A$14,'(T) General Tables'!$A$15)</f>
        <v>Not Required</v>
      </c>
      <c r="E113" s="747"/>
      <c r="F113" s="7"/>
      <c r="G113" s="162" t="str">
        <f>'(T) General Tables'!$A$142</f>
        <v>0.8 &lt; Smax ≤ 1.2</v>
      </c>
      <c r="H113" s="926" t="s">
        <v>345</v>
      </c>
      <c r="I113" s="927">
        <v>3.1</v>
      </c>
      <c r="J113" s="928">
        <v>0.38</v>
      </c>
      <c r="K113" s="162"/>
      <c r="L113" s="929">
        <v>2.83</v>
      </c>
      <c r="M113" s="929">
        <v>1.65</v>
      </c>
      <c r="N113" s="929">
        <v>1.22</v>
      </c>
      <c r="O113" s="929">
        <v>0.99</v>
      </c>
      <c r="P113" s="924">
        <f t="shared" ref="P113:S113" si="100">L113/2</f>
        <v>1.415</v>
      </c>
      <c r="Q113" s="924">
        <f t="shared" si="100"/>
        <v>0.825</v>
      </c>
      <c r="R113" s="924">
        <f t="shared" si="100"/>
        <v>0.61</v>
      </c>
      <c r="S113" s="924">
        <f t="shared" si="100"/>
        <v>0.495</v>
      </c>
      <c r="T113" s="664">
        <v>0.66</v>
      </c>
      <c r="U113" s="929">
        <v>0.35</v>
      </c>
      <c r="V113" s="929">
        <v>0.3</v>
      </c>
      <c r="W113" s="929">
        <v>0.28</v>
      </c>
      <c r="X113" s="929">
        <v>0.25</v>
      </c>
      <c r="Y113" s="904">
        <f t="shared" si="3"/>
        <v>0.25</v>
      </c>
      <c r="Z113" s="7"/>
    </row>
    <row r="114" ht="18.75" customHeight="1">
      <c r="A114" s="468"/>
      <c r="B114" s="7"/>
      <c r="C114" s="468"/>
      <c r="D114" s="268" t="str">
        <f>IF(G114='(I-1) General'!$H$20,'(T) General Tables'!$A$14,'(T) General Tables'!$A$15)</f>
        <v>Not Required</v>
      </c>
      <c r="E114" s="747"/>
      <c r="F114" s="7"/>
      <c r="G114" s="162" t="str">
        <f>'(T) General Tables'!$A$142</f>
        <v>0.8 &lt; Smax ≤ 1.2</v>
      </c>
      <c r="H114" s="926" t="s">
        <v>345</v>
      </c>
      <c r="I114" s="927">
        <v>6.1</v>
      </c>
      <c r="J114" s="928">
        <v>0.65</v>
      </c>
      <c r="K114" s="162"/>
      <c r="L114" s="929">
        <v>4.88</v>
      </c>
      <c r="M114" s="929">
        <v>2.83</v>
      </c>
      <c r="N114" s="929">
        <v>2.1</v>
      </c>
      <c r="O114" s="929">
        <v>1.71</v>
      </c>
      <c r="P114" s="924">
        <f t="shared" ref="P114:S114" si="101">L114/2</f>
        <v>2.44</v>
      </c>
      <c r="Q114" s="924">
        <f t="shared" si="101"/>
        <v>1.415</v>
      </c>
      <c r="R114" s="924">
        <f t="shared" si="101"/>
        <v>1.05</v>
      </c>
      <c r="S114" s="924">
        <f t="shared" si="101"/>
        <v>0.855</v>
      </c>
      <c r="T114" s="664">
        <v>1.14</v>
      </c>
      <c r="U114" s="929">
        <v>0.6</v>
      </c>
      <c r="V114" s="929">
        <v>0.52</v>
      </c>
      <c r="W114" s="929">
        <v>0.47</v>
      </c>
      <c r="X114" s="929">
        <v>0.43</v>
      </c>
      <c r="Y114" s="904">
        <f t="shared" si="3"/>
        <v>0.43</v>
      </c>
      <c r="Z114" s="7"/>
    </row>
    <row r="115" ht="18.75" customHeight="1">
      <c r="A115" s="468"/>
      <c r="B115" s="7"/>
      <c r="C115" s="468"/>
      <c r="D115" s="268" t="str">
        <f>IF(G115='(I-1) General'!$H$20,'(T) General Tables'!$A$14,'(T) General Tables'!$A$15)</f>
        <v>Not Required</v>
      </c>
      <c r="E115" s="747"/>
      <c r="F115" s="7"/>
      <c r="G115" s="162" t="str">
        <f>'(T) General Tables'!$A$142</f>
        <v>0.8 &lt; Smax ≤ 1.2</v>
      </c>
      <c r="H115" s="926" t="s">
        <v>345</v>
      </c>
      <c r="I115" s="927">
        <v>9.1</v>
      </c>
      <c r="J115" s="928">
        <v>0.92</v>
      </c>
      <c r="K115" s="162"/>
      <c r="L115" s="929">
        <v>6.92</v>
      </c>
      <c r="M115" s="929">
        <v>4.02</v>
      </c>
      <c r="N115" s="929">
        <v>2.98</v>
      </c>
      <c r="O115" s="929">
        <v>2.42</v>
      </c>
      <c r="P115" s="924">
        <f t="shared" ref="P115:S115" si="102">L115/2</f>
        <v>3.46</v>
      </c>
      <c r="Q115" s="924">
        <f t="shared" si="102"/>
        <v>2.01</v>
      </c>
      <c r="R115" s="924">
        <f t="shared" si="102"/>
        <v>1.49</v>
      </c>
      <c r="S115" s="924">
        <f t="shared" si="102"/>
        <v>1.21</v>
      </c>
      <c r="T115" s="664">
        <v>1.62</v>
      </c>
      <c r="U115" s="929">
        <v>0.85</v>
      </c>
      <c r="V115" s="929">
        <v>0.74</v>
      </c>
      <c r="W115" s="929">
        <v>0.67</v>
      </c>
      <c r="X115" s="929">
        <v>0.61</v>
      </c>
      <c r="Y115" s="904">
        <f t="shared" si="3"/>
        <v>0.61</v>
      </c>
      <c r="Z115" s="7"/>
    </row>
    <row r="116" ht="18.75" customHeight="1">
      <c r="A116" s="468"/>
      <c r="B116" s="7"/>
      <c r="C116" s="468"/>
      <c r="D116" s="268" t="str">
        <f>IF(G116='(I-1) General'!$H$20,'(T) General Tables'!$A$14,'(T) General Tables'!$A$15)</f>
        <v>Not Required</v>
      </c>
      <c r="E116" s="747"/>
      <c r="F116" s="7"/>
      <c r="G116" s="162" t="str">
        <f>'(T) General Tables'!$A$142</f>
        <v>0.8 &lt; Smax ≤ 1.2</v>
      </c>
      <c r="H116" s="926" t="s">
        <v>345</v>
      </c>
      <c r="I116" s="927">
        <v>12.2</v>
      </c>
      <c r="J116" s="928">
        <v>1.2</v>
      </c>
      <c r="K116" s="162"/>
      <c r="L116" s="929">
        <v>9.03</v>
      </c>
      <c r="M116" s="929">
        <v>5.24</v>
      </c>
      <c r="N116" s="929">
        <v>3.89</v>
      </c>
      <c r="O116" s="929">
        <v>3.16</v>
      </c>
      <c r="P116" s="924">
        <f t="shared" ref="P116:S116" si="103">L116/2</f>
        <v>4.515</v>
      </c>
      <c r="Q116" s="924">
        <f t="shared" si="103"/>
        <v>2.62</v>
      </c>
      <c r="R116" s="924">
        <f t="shared" si="103"/>
        <v>1.945</v>
      </c>
      <c r="S116" s="924">
        <f t="shared" si="103"/>
        <v>1.58</v>
      </c>
      <c r="T116" s="664">
        <v>2.11</v>
      </c>
      <c r="U116" s="929">
        <v>1.11</v>
      </c>
      <c r="V116" s="929">
        <v>0.96</v>
      </c>
      <c r="W116" s="929">
        <v>0.88</v>
      </c>
      <c r="X116" s="929">
        <v>0.79</v>
      </c>
      <c r="Y116" s="904">
        <f t="shared" si="3"/>
        <v>0.79</v>
      </c>
      <c r="Z116" s="931"/>
    </row>
    <row r="117" ht="18.75" customHeight="1">
      <c r="A117" s="468"/>
      <c r="B117" s="7"/>
      <c r="C117" s="468"/>
      <c r="D117" s="268" t="str">
        <f>IF(G117='(I-1) General'!$H$20,'(T) General Tables'!$A$14,'(T) General Tables'!$A$15)</f>
        <v>Not Required</v>
      </c>
      <c r="E117" s="747"/>
      <c r="F117" s="7"/>
      <c r="G117" s="162" t="str">
        <f>'(T) General Tables'!$A$142</f>
        <v>0.8 &lt; Smax ≤ 1.2</v>
      </c>
      <c r="H117" s="926" t="s">
        <v>345</v>
      </c>
      <c r="I117" s="927">
        <v>15.2</v>
      </c>
      <c r="J117" s="928">
        <v>1.47</v>
      </c>
      <c r="K117" s="162"/>
      <c r="L117" s="929">
        <v>10.88</v>
      </c>
      <c r="M117" s="929">
        <v>6.32</v>
      </c>
      <c r="N117" s="929">
        <v>4.69</v>
      </c>
      <c r="O117" s="929">
        <v>3.81</v>
      </c>
      <c r="P117" s="924">
        <f t="shared" ref="P117:S117" si="104">L117/2</f>
        <v>5.44</v>
      </c>
      <c r="Q117" s="924">
        <f t="shared" si="104"/>
        <v>3.16</v>
      </c>
      <c r="R117" s="924">
        <f t="shared" si="104"/>
        <v>2.345</v>
      </c>
      <c r="S117" s="924">
        <f t="shared" si="104"/>
        <v>1.905</v>
      </c>
      <c r="T117" s="664">
        <v>2.59</v>
      </c>
      <c r="U117" s="929">
        <v>1.36</v>
      </c>
      <c r="V117" s="929">
        <v>1.18</v>
      </c>
      <c r="W117" s="929">
        <v>1.08</v>
      </c>
      <c r="X117" s="929">
        <v>0.97</v>
      </c>
      <c r="Y117" s="904">
        <f t="shared" si="3"/>
        <v>0.97</v>
      </c>
      <c r="Z117" s="932"/>
    </row>
    <row r="118" ht="18.75" customHeight="1">
      <c r="A118" s="468"/>
      <c r="B118" s="7"/>
      <c r="C118" s="468"/>
      <c r="D118" s="268" t="str">
        <f>IF(G118='(I-1) General'!$H$20,'(T) General Tables'!$A$14,'(T) General Tables'!$A$15)</f>
        <v>Not Required</v>
      </c>
      <c r="E118" s="747"/>
      <c r="F118" s="7"/>
      <c r="G118" s="162" t="str">
        <f>'(T) General Tables'!$A$142</f>
        <v>0.8 &lt; Smax ≤ 1.2</v>
      </c>
      <c r="H118" s="926" t="s">
        <v>345</v>
      </c>
      <c r="I118" s="927">
        <v>18.3</v>
      </c>
      <c r="J118" s="928">
        <v>1.75</v>
      </c>
      <c r="K118" s="162"/>
      <c r="L118" s="929">
        <v>13.18</v>
      </c>
      <c r="M118" s="929">
        <v>7.65</v>
      </c>
      <c r="N118" s="929">
        <v>5.67</v>
      </c>
      <c r="O118" s="929">
        <v>4.62</v>
      </c>
      <c r="P118" s="924">
        <f t="shared" ref="P118:S118" si="105">L118/2</f>
        <v>6.59</v>
      </c>
      <c r="Q118" s="924">
        <f t="shared" si="105"/>
        <v>3.825</v>
      </c>
      <c r="R118" s="924">
        <f t="shared" si="105"/>
        <v>2.835</v>
      </c>
      <c r="S118" s="924">
        <f t="shared" si="105"/>
        <v>2.31</v>
      </c>
      <c r="T118" s="664">
        <v>3.08</v>
      </c>
      <c r="U118" s="929">
        <v>1.62</v>
      </c>
      <c r="V118" s="929">
        <v>1.41</v>
      </c>
      <c r="W118" s="929">
        <v>1.28</v>
      </c>
      <c r="X118" s="929">
        <v>1.16</v>
      </c>
      <c r="Y118" s="904">
        <f t="shared" si="3"/>
        <v>1.16</v>
      </c>
      <c r="Z118" s="932"/>
    </row>
    <row r="119" ht="18.75" customHeight="1">
      <c r="A119" s="468"/>
      <c r="B119" s="7"/>
      <c r="C119" s="468"/>
      <c r="D119" s="268" t="str">
        <f>IF(G119='(I-1) General'!$H$20,'(T) General Tables'!$A$14,'(T) General Tables'!$A$15)</f>
        <v>Not Required</v>
      </c>
      <c r="E119" s="747"/>
      <c r="F119" s="658"/>
      <c r="G119" s="920" t="str">
        <f>'(T) General Tables'!$A$142</f>
        <v>0.8 &lt; Smax ≤ 1.2</v>
      </c>
      <c r="H119" s="921" t="s">
        <v>345</v>
      </c>
      <c r="I119" s="930">
        <f>'(T) General Tables'!$A$4</f>
        <v>18.6192</v>
      </c>
      <c r="J119" s="923">
        <f>_xlfn.FORECAST.LINEAR($I119,J113:J118,$I113:$I118)</f>
        <v>1.778443641</v>
      </c>
      <c r="K119" s="162"/>
      <c r="L119" s="904">
        <f t="shared" ref="L119:X119" si="106">_xlfn.FORECAST.LINEAR($I119,L113:L118,$I113:$I118)</f>
        <v>13.32452221</v>
      </c>
      <c r="M119" s="904">
        <f t="shared" si="106"/>
        <v>7.734457797</v>
      </c>
      <c r="N119" s="904">
        <f t="shared" si="106"/>
        <v>5.736856511</v>
      </c>
      <c r="O119" s="904">
        <f t="shared" si="106"/>
        <v>4.667842579</v>
      </c>
      <c r="P119" s="924">
        <f t="shared" si="106"/>
        <v>6.662261103</v>
      </c>
      <c r="Q119" s="924">
        <f t="shared" si="106"/>
        <v>3.867228899</v>
      </c>
      <c r="R119" s="924">
        <f t="shared" si="106"/>
        <v>2.868428256</v>
      </c>
      <c r="S119" s="924">
        <f t="shared" si="106"/>
        <v>2.333921289</v>
      </c>
      <c r="T119" s="925">
        <f t="shared" si="106"/>
        <v>3.132778157</v>
      </c>
      <c r="U119" s="904">
        <f t="shared" si="106"/>
        <v>1.646126068</v>
      </c>
      <c r="V119" s="904">
        <f t="shared" si="106"/>
        <v>1.430913329</v>
      </c>
      <c r="W119" s="904">
        <f t="shared" si="106"/>
        <v>1.302858196</v>
      </c>
      <c r="X119" s="904">
        <f t="shared" si="106"/>
        <v>1.176278183</v>
      </c>
      <c r="Y119" s="904">
        <f t="shared" si="3"/>
        <v>1.176278183</v>
      </c>
      <c r="Z119" s="933"/>
    </row>
    <row r="120" ht="18.75" customHeight="1">
      <c r="A120" s="468"/>
      <c r="B120" s="7"/>
      <c r="C120" s="468"/>
      <c r="D120" s="268" t="str">
        <f>IF(G120='(I-1) General'!$H$20,'(T) General Tables'!$A$14,'(T) General Tables'!$A$15)</f>
        <v>Not Required</v>
      </c>
      <c r="E120" s="747"/>
      <c r="F120" s="658"/>
      <c r="G120" s="920" t="str">
        <f>'(T) General Tables'!$A$142</f>
        <v>0.8 &lt; Smax ≤ 1.2</v>
      </c>
      <c r="H120" s="921" t="s">
        <v>346</v>
      </c>
      <c r="I120" s="930">
        <v>0.001</v>
      </c>
      <c r="J120" s="923">
        <v>0.89</v>
      </c>
      <c r="K120" s="162"/>
      <c r="L120" s="904" t="s">
        <v>1031</v>
      </c>
      <c r="M120" s="904" t="s">
        <v>1031</v>
      </c>
      <c r="N120" s="904">
        <v>2.88</v>
      </c>
      <c r="O120" s="904">
        <v>2.35</v>
      </c>
      <c r="P120" s="924" t="s">
        <v>1031</v>
      </c>
      <c r="Q120" s="924">
        <v>1.95</v>
      </c>
      <c r="R120" s="924">
        <f t="shared" ref="R120:S120" si="107">N120/2</f>
        <v>1.44</v>
      </c>
      <c r="S120" s="924">
        <f t="shared" si="107"/>
        <v>1.175</v>
      </c>
      <c r="T120" s="925">
        <v>1.56</v>
      </c>
      <c r="U120" s="904">
        <v>0.82</v>
      </c>
      <c r="V120" s="904">
        <v>0.71</v>
      </c>
      <c r="W120" s="904">
        <v>0.65</v>
      </c>
      <c r="X120" s="904">
        <v>0.59</v>
      </c>
      <c r="Y120" s="904">
        <f t="shared" si="3"/>
        <v>0.59</v>
      </c>
      <c r="Z120" s="933"/>
    </row>
    <row r="121" ht="18.75" customHeight="1">
      <c r="A121" s="468"/>
      <c r="B121" s="7"/>
      <c r="C121" s="468"/>
      <c r="D121" s="268" t="str">
        <f>IF(G121='(I-1) General'!$H$20,'(T) General Tables'!$A$14,'(T) General Tables'!$A$15)</f>
        <v>Not Required</v>
      </c>
      <c r="E121" s="747"/>
      <c r="F121" s="7"/>
      <c r="G121" s="162" t="str">
        <f>'(T) General Tables'!$A$142</f>
        <v>0.8 &lt; Smax ≤ 1.2</v>
      </c>
      <c r="H121" s="926" t="s">
        <v>346</v>
      </c>
      <c r="I121" s="927">
        <v>3.1</v>
      </c>
      <c r="J121" s="928">
        <v>0.89</v>
      </c>
      <c r="K121" s="162"/>
      <c r="L121" s="929" t="s">
        <v>1031</v>
      </c>
      <c r="M121" s="929" t="s">
        <v>1031</v>
      </c>
      <c r="N121" s="929">
        <v>2.88</v>
      </c>
      <c r="O121" s="929">
        <v>2.35</v>
      </c>
      <c r="P121" s="924" t="s">
        <v>1031</v>
      </c>
      <c r="Q121" s="924">
        <v>1.95</v>
      </c>
      <c r="R121" s="924">
        <f t="shared" ref="R121:S121" si="108">N121/2</f>
        <v>1.44</v>
      </c>
      <c r="S121" s="924">
        <f t="shared" si="108"/>
        <v>1.175</v>
      </c>
      <c r="T121" s="664">
        <v>1.56</v>
      </c>
      <c r="U121" s="929">
        <v>0.82</v>
      </c>
      <c r="V121" s="929">
        <v>0.71</v>
      </c>
      <c r="W121" s="929">
        <v>0.65</v>
      </c>
      <c r="X121" s="929">
        <v>0.59</v>
      </c>
      <c r="Y121" s="904">
        <f t="shared" si="3"/>
        <v>0.59</v>
      </c>
      <c r="Z121" s="932"/>
    </row>
    <row r="122" ht="18.75" customHeight="1">
      <c r="A122" s="468"/>
      <c r="B122" s="7"/>
      <c r="C122" s="468"/>
      <c r="D122" s="268" t="str">
        <f>IF(G122='(I-1) General'!$H$20,'(T) General Tables'!$A$14,'(T) General Tables'!$A$15)</f>
        <v>Not Required</v>
      </c>
      <c r="E122" s="747"/>
      <c r="F122" s="7"/>
      <c r="G122" s="162" t="str">
        <f>'(T) General Tables'!$A$142</f>
        <v>0.8 &lt; Smax ≤ 1.2</v>
      </c>
      <c r="H122" s="926" t="s">
        <v>346</v>
      </c>
      <c r="I122" s="927">
        <v>6.1</v>
      </c>
      <c r="J122" s="928">
        <v>1.46</v>
      </c>
      <c r="K122" s="162"/>
      <c r="L122" s="929" t="s">
        <v>1031</v>
      </c>
      <c r="M122" s="929" t="s">
        <v>1031</v>
      </c>
      <c r="N122" s="929">
        <v>4.76</v>
      </c>
      <c r="O122" s="929">
        <v>3.88</v>
      </c>
      <c r="P122" s="924">
        <v>5.53</v>
      </c>
      <c r="Q122" s="924">
        <v>3.21</v>
      </c>
      <c r="R122" s="924">
        <f t="shared" ref="R122:S122" si="109">N122/2</f>
        <v>2.38</v>
      </c>
      <c r="S122" s="924">
        <f t="shared" si="109"/>
        <v>1.94</v>
      </c>
      <c r="T122" s="664">
        <v>2.58</v>
      </c>
      <c r="U122" s="929">
        <v>1.36</v>
      </c>
      <c r="V122" s="929">
        <v>1.18</v>
      </c>
      <c r="W122" s="929">
        <v>1.08</v>
      </c>
      <c r="X122" s="929">
        <v>0.97</v>
      </c>
      <c r="Y122" s="904">
        <f t="shared" si="3"/>
        <v>0.97</v>
      </c>
      <c r="Z122" s="932"/>
    </row>
    <row r="123" ht="18.75" customHeight="1">
      <c r="A123" s="468"/>
      <c r="B123" s="7"/>
      <c r="C123" s="468"/>
      <c r="D123" s="268" t="str">
        <f>IF(G123='(I-1) General'!$H$20,'(T) General Tables'!$A$14,'(T) General Tables'!$A$15)</f>
        <v>Not Required</v>
      </c>
      <c r="E123" s="747"/>
      <c r="F123" s="7"/>
      <c r="G123" s="162" t="str">
        <f>'(T) General Tables'!$A$142</f>
        <v>0.8 &lt; Smax ≤ 1.2</v>
      </c>
      <c r="H123" s="926" t="s">
        <v>346</v>
      </c>
      <c r="I123" s="927">
        <v>9.1</v>
      </c>
      <c r="J123" s="928">
        <v>2.04</v>
      </c>
      <c r="K123" s="162"/>
      <c r="L123" s="929" t="s">
        <v>1031</v>
      </c>
      <c r="M123" s="929">
        <v>8.96</v>
      </c>
      <c r="N123" s="929">
        <v>6.64</v>
      </c>
      <c r="O123" s="929">
        <v>5.41</v>
      </c>
      <c r="P123" s="924">
        <v>7.72</v>
      </c>
      <c r="Q123" s="924">
        <f t="shared" ref="Q123:S123" si="110">M123/2</f>
        <v>4.48</v>
      </c>
      <c r="R123" s="924">
        <f t="shared" si="110"/>
        <v>3.32</v>
      </c>
      <c r="S123" s="924">
        <f t="shared" si="110"/>
        <v>2.705</v>
      </c>
      <c r="T123" s="664">
        <v>3.61</v>
      </c>
      <c r="U123" s="929">
        <v>1.9</v>
      </c>
      <c r="V123" s="929">
        <v>1.65</v>
      </c>
      <c r="W123" s="929">
        <v>1.5</v>
      </c>
      <c r="X123" s="929">
        <v>1.35</v>
      </c>
      <c r="Y123" s="904">
        <f t="shared" si="3"/>
        <v>1.35</v>
      </c>
      <c r="Z123" s="932"/>
    </row>
    <row r="124" ht="18.75" customHeight="1">
      <c r="A124" s="468"/>
      <c r="B124" s="7"/>
      <c r="C124" s="468"/>
      <c r="D124" s="268" t="str">
        <f>IF(G124='(I-1) General'!$H$20,'(T) General Tables'!$A$14,'(T) General Tables'!$A$15)</f>
        <v>Not Required</v>
      </c>
      <c r="E124" s="747"/>
      <c r="F124" s="7"/>
      <c r="G124" s="162" t="str">
        <f>'(T) General Tables'!$A$142</f>
        <v>0.8 &lt; Smax ≤ 1.2</v>
      </c>
      <c r="H124" s="926" t="s">
        <v>346</v>
      </c>
      <c r="I124" s="927">
        <v>12.2</v>
      </c>
      <c r="J124" s="928">
        <v>2.64</v>
      </c>
      <c r="K124" s="162"/>
      <c r="L124" s="929" t="s">
        <v>1031</v>
      </c>
      <c r="M124" s="929">
        <v>11.58</v>
      </c>
      <c r="N124" s="929">
        <v>8.59</v>
      </c>
      <c r="O124" s="929">
        <v>6.99</v>
      </c>
      <c r="P124" s="924">
        <v>9.97</v>
      </c>
      <c r="Q124" s="924">
        <f t="shared" ref="Q124:S124" si="111">M124/2</f>
        <v>5.79</v>
      </c>
      <c r="R124" s="924">
        <f t="shared" si="111"/>
        <v>4.295</v>
      </c>
      <c r="S124" s="924">
        <f t="shared" si="111"/>
        <v>3.495</v>
      </c>
      <c r="T124" s="664">
        <v>4.66</v>
      </c>
      <c r="U124" s="929">
        <v>2.45</v>
      </c>
      <c r="V124" s="929">
        <v>2.13</v>
      </c>
      <c r="W124" s="929">
        <v>1.94</v>
      </c>
      <c r="X124" s="929">
        <v>1.75</v>
      </c>
      <c r="Y124" s="904">
        <f t="shared" si="3"/>
        <v>1.75</v>
      </c>
      <c r="Z124" s="932"/>
    </row>
    <row r="125" ht="18.75" customHeight="1">
      <c r="A125" s="468"/>
      <c r="B125" s="7"/>
      <c r="C125" s="468"/>
      <c r="D125" s="268" t="str">
        <f>IF(G125='(I-1) General'!$H$20,'(T) General Tables'!$A$14,'(T) General Tables'!$A$15)</f>
        <v>Not Required</v>
      </c>
      <c r="E125" s="747"/>
      <c r="F125" s="7"/>
      <c r="G125" s="162" t="str">
        <f>'(T) General Tables'!$A$142</f>
        <v>0.8 &lt; Smax ≤ 1.2</v>
      </c>
      <c r="H125" s="926" t="s">
        <v>346</v>
      </c>
      <c r="I125" s="927">
        <v>15.2</v>
      </c>
      <c r="J125" s="928">
        <v>3.22</v>
      </c>
      <c r="K125" s="162"/>
      <c r="L125" s="929" t="s">
        <v>1031</v>
      </c>
      <c r="M125" s="929">
        <v>13.89</v>
      </c>
      <c r="N125" s="929">
        <v>10.3</v>
      </c>
      <c r="O125" s="929">
        <v>8.38</v>
      </c>
      <c r="P125" s="924">
        <v>11.96</v>
      </c>
      <c r="Q125" s="924">
        <f t="shared" ref="Q125:S125" si="112">M125/2</f>
        <v>6.945</v>
      </c>
      <c r="R125" s="924">
        <f t="shared" si="112"/>
        <v>5.15</v>
      </c>
      <c r="S125" s="924">
        <f t="shared" si="112"/>
        <v>4.19</v>
      </c>
      <c r="T125" s="664">
        <v>5.68</v>
      </c>
      <c r="U125" s="929">
        <v>2.99</v>
      </c>
      <c r="V125" s="929">
        <v>2.6</v>
      </c>
      <c r="W125" s="929">
        <v>2.37</v>
      </c>
      <c r="X125" s="929">
        <v>2.13</v>
      </c>
      <c r="Y125" s="904">
        <f t="shared" si="3"/>
        <v>2.13</v>
      </c>
      <c r="Z125" s="932"/>
    </row>
    <row r="126" ht="18.75" customHeight="1">
      <c r="A126" s="468"/>
      <c r="B126" s="7"/>
      <c r="C126" s="468"/>
      <c r="D126" s="268" t="str">
        <f>IF(G126='(I-1) General'!$H$20,'(T) General Tables'!$A$14,'(T) General Tables'!$A$15)</f>
        <v>Not Required</v>
      </c>
      <c r="E126" s="747"/>
      <c r="F126" s="7"/>
      <c r="G126" s="162" t="str">
        <f>'(T) General Tables'!$A$142</f>
        <v>0.8 &lt; Smax ≤ 1.2</v>
      </c>
      <c r="H126" s="926" t="s">
        <v>346</v>
      </c>
      <c r="I126" s="927">
        <v>18.3</v>
      </c>
      <c r="J126" s="928">
        <v>3.82</v>
      </c>
      <c r="K126" s="162"/>
      <c r="L126" s="929" t="s">
        <v>1031</v>
      </c>
      <c r="M126" s="929">
        <v>16.74</v>
      </c>
      <c r="N126" s="929">
        <v>12.41</v>
      </c>
      <c r="O126" s="929">
        <v>10.11</v>
      </c>
      <c r="P126" s="924">
        <v>14.41</v>
      </c>
      <c r="Q126" s="924">
        <f t="shared" ref="Q126:S126" si="113">M126/2</f>
        <v>8.37</v>
      </c>
      <c r="R126" s="924">
        <f t="shared" si="113"/>
        <v>6.205</v>
      </c>
      <c r="S126" s="924">
        <f t="shared" si="113"/>
        <v>5.055</v>
      </c>
      <c r="T126" s="664">
        <v>6.74</v>
      </c>
      <c r="U126" s="929">
        <v>3.54</v>
      </c>
      <c r="V126" s="929">
        <v>3.08</v>
      </c>
      <c r="W126" s="929">
        <v>2.81</v>
      </c>
      <c r="X126" s="929">
        <v>2.53</v>
      </c>
      <c r="Y126" s="904">
        <f t="shared" si="3"/>
        <v>2.53</v>
      </c>
      <c r="Z126" s="932"/>
    </row>
    <row r="127" ht="18.75" customHeight="1">
      <c r="A127" s="468"/>
      <c r="B127" s="7"/>
      <c r="C127" s="468"/>
      <c r="D127" s="268" t="str">
        <f>IF(G127='(I-1) General'!$H$20,'(T) General Tables'!$A$14,'(T) General Tables'!$A$15)</f>
        <v>Not Required</v>
      </c>
      <c r="E127" s="747"/>
      <c r="F127" s="658"/>
      <c r="G127" s="920" t="str">
        <f>'(T) General Tables'!$A$142</f>
        <v>0.8 &lt; Smax ≤ 1.2</v>
      </c>
      <c r="H127" s="921" t="s">
        <v>346</v>
      </c>
      <c r="I127" s="930">
        <f>'(T) General Tables'!$A$4</f>
        <v>18.6192</v>
      </c>
      <c r="J127" s="923">
        <f>_xlfn.FORECAST.LINEAR($I127,J121:J126,$I121:$I126)</f>
        <v>3.879468514</v>
      </c>
      <c r="K127" s="162"/>
      <c r="L127" s="904" t="str">
        <f t="shared" ref="L127:X127" si="114">_xlfn.FORECAST.LINEAR($I127,L121:L126,$I121:$I126)</f>
        <v>#N/A</v>
      </c>
      <c r="M127" s="904">
        <f t="shared" si="114"/>
        <v>16.91666398</v>
      </c>
      <c r="N127" s="904">
        <f t="shared" si="114"/>
        <v>12.54629916</v>
      </c>
      <c r="O127" s="904">
        <f t="shared" si="114"/>
        <v>10.21395608</v>
      </c>
      <c r="P127" s="924">
        <f t="shared" si="114"/>
        <v>14.56305897</v>
      </c>
      <c r="Q127" s="924">
        <f t="shared" si="114"/>
        <v>8.458936627</v>
      </c>
      <c r="R127" s="924">
        <f t="shared" si="114"/>
        <v>6.273149578</v>
      </c>
      <c r="S127" s="924">
        <f t="shared" si="114"/>
        <v>5.10697804</v>
      </c>
      <c r="T127" s="925">
        <f t="shared" si="114"/>
        <v>6.84771817</v>
      </c>
      <c r="U127" s="904">
        <f t="shared" si="114"/>
        <v>3.599730876</v>
      </c>
      <c r="V127" s="904">
        <f t="shared" si="114"/>
        <v>3.13161937</v>
      </c>
      <c r="W127" s="904">
        <f t="shared" si="114"/>
        <v>2.854351519</v>
      </c>
      <c r="X127" s="904">
        <f t="shared" si="114"/>
        <v>2.568346697</v>
      </c>
      <c r="Y127" s="904">
        <f t="shared" si="3"/>
        <v>2.568346697</v>
      </c>
      <c r="Z127" s="933"/>
    </row>
    <row r="128" ht="18.75" customHeight="1">
      <c r="A128" s="468"/>
      <c r="B128" s="7"/>
      <c r="C128" s="468"/>
      <c r="D128" s="268" t="str">
        <f>IF(G128='(I-1) General'!$H$20,'(T) General Tables'!$A$14,'(T) General Tables'!$A$15)</f>
        <v>Not Required</v>
      </c>
      <c r="E128" s="747"/>
      <c r="F128" s="658"/>
      <c r="G128" s="920" t="str">
        <f>'(T) General Tables'!$A$142</f>
        <v>0.8 &lt; Smax ≤ 1.2</v>
      </c>
      <c r="H128" s="921" t="s">
        <v>347</v>
      </c>
      <c r="I128" s="930">
        <v>0.001</v>
      </c>
      <c r="J128" s="923">
        <v>1.4</v>
      </c>
      <c r="K128" s="162"/>
      <c r="L128" s="904" t="s">
        <v>1031</v>
      </c>
      <c r="M128" s="904" t="s">
        <v>1031</v>
      </c>
      <c r="N128" s="904" t="s">
        <v>1031</v>
      </c>
      <c r="O128" s="904" t="s">
        <v>1031</v>
      </c>
      <c r="P128" s="924" t="s">
        <v>1031</v>
      </c>
      <c r="Q128" s="924">
        <v>3.06</v>
      </c>
      <c r="R128" s="924">
        <v>2.27</v>
      </c>
      <c r="S128" s="924">
        <v>1.85</v>
      </c>
      <c r="T128" s="925">
        <v>2.46</v>
      </c>
      <c r="U128" s="904">
        <v>1.3</v>
      </c>
      <c r="V128" s="904">
        <v>1.13</v>
      </c>
      <c r="W128" s="904">
        <v>1.03</v>
      </c>
      <c r="X128" s="904">
        <v>0.93</v>
      </c>
      <c r="Y128" s="904">
        <f t="shared" si="3"/>
        <v>0.93</v>
      </c>
      <c r="Z128" s="933"/>
    </row>
    <row r="129" ht="18.75" customHeight="1">
      <c r="A129" s="468"/>
      <c r="B129" s="7"/>
      <c r="C129" s="468"/>
      <c r="D129" s="268" t="str">
        <f>IF(G129='(I-1) General'!$H$20,'(T) General Tables'!$A$14,'(T) General Tables'!$A$15)</f>
        <v>Not Required</v>
      </c>
      <c r="E129" s="747"/>
      <c r="F129" s="7"/>
      <c r="G129" s="162" t="str">
        <f>'(T) General Tables'!$A$142</f>
        <v>0.8 &lt; Smax ≤ 1.2</v>
      </c>
      <c r="H129" s="926" t="s">
        <v>347</v>
      </c>
      <c r="I129" s="927">
        <v>3.1</v>
      </c>
      <c r="J129" s="928">
        <v>1.4</v>
      </c>
      <c r="K129" s="162"/>
      <c r="L129" s="929" t="s">
        <v>1031</v>
      </c>
      <c r="M129" s="929" t="s">
        <v>1031</v>
      </c>
      <c r="N129" s="929" t="s">
        <v>1031</v>
      </c>
      <c r="O129" s="929" t="s">
        <v>1031</v>
      </c>
      <c r="P129" s="924" t="s">
        <v>1031</v>
      </c>
      <c r="Q129" s="924">
        <v>3.06</v>
      </c>
      <c r="R129" s="924">
        <v>2.27</v>
      </c>
      <c r="S129" s="924">
        <v>1.85</v>
      </c>
      <c r="T129" s="664">
        <v>2.46</v>
      </c>
      <c r="U129" s="929">
        <v>1.3</v>
      </c>
      <c r="V129" s="929">
        <v>1.13</v>
      </c>
      <c r="W129" s="929">
        <v>1.03</v>
      </c>
      <c r="X129" s="929">
        <v>0.93</v>
      </c>
      <c r="Y129" s="904">
        <f t="shared" si="3"/>
        <v>0.93</v>
      </c>
      <c r="Z129" s="932"/>
    </row>
    <row r="130" ht="18.75" customHeight="1">
      <c r="A130" s="468"/>
      <c r="B130" s="7"/>
      <c r="C130" s="468"/>
      <c r="D130" s="268" t="str">
        <f>IF(G130='(I-1) General'!$H$20,'(T) General Tables'!$A$14,'(T) General Tables'!$A$15)</f>
        <v>Not Required</v>
      </c>
      <c r="E130" s="747"/>
      <c r="F130" s="7"/>
      <c r="G130" s="162" t="str">
        <f>'(T) General Tables'!$A$142</f>
        <v>0.8 &lt; Smax ≤ 1.2</v>
      </c>
      <c r="H130" s="926" t="s">
        <v>347</v>
      </c>
      <c r="I130" s="927">
        <v>6.1</v>
      </c>
      <c r="J130" s="928">
        <v>2.28</v>
      </c>
      <c r="K130" s="162"/>
      <c r="L130" s="929" t="s">
        <v>1031</v>
      </c>
      <c r="M130" s="929" t="s">
        <v>1031</v>
      </c>
      <c r="N130" s="929" t="s">
        <v>1031</v>
      </c>
      <c r="O130" s="929">
        <v>6.04</v>
      </c>
      <c r="P130" s="924" t="s">
        <v>1031</v>
      </c>
      <c r="Q130" s="924">
        <v>5.01</v>
      </c>
      <c r="R130" s="924">
        <v>3.72</v>
      </c>
      <c r="S130" s="924">
        <f t="shared" ref="S130:S134" si="115">O130/2</f>
        <v>3.02</v>
      </c>
      <c r="T130" s="664">
        <v>4.03</v>
      </c>
      <c r="U130" s="929">
        <v>2.12</v>
      </c>
      <c r="V130" s="929">
        <v>1.84</v>
      </c>
      <c r="W130" s="929">
        <v>1.68</v>
      </c>
      <c r="X130" s="929">
        <v>1.51</v>
      </c>
      <c r="Y130" s="904">
        <f t="shared" si="3"/>
        <v>1.51</v>
      </c>
      <c r="Z130" s="932"/>
    </row>
    <row r="131" ht="18.75" customHeight="1">
      <c r="A131" s="468"/>
      <c r="B131" s="7"/>
      <c r="C131" s="468"/>
      <c r="D131" s="268" t="str">
        <f>IF(G131='(I-1) General'!$H$20,'(T) General Tables'!$A$14,'(T) General Tables'!$A$15)</f>
        <v>Not Required</v>
      </c>
      <c r="E131" s="747"/>
      <c r="F131" s="7"/>
      <c r="G131" s="162" t="str">
        <f>'(T) General Tables'!$A$142</f>
        <v>0.8 &lt; Smax ≤ 1.2</v>
      </c>
      <c r="H131" s="926" t="s">
        <v>347</v>
      </c>
      <c r="I131" s="927">
        <v>9.1</v>
      </c>
      <c r="J131" s="928">
        <v>3.17</v>
      </c>
      <c r="K131" s="162"/>
      <c r="L131" s="929" t="s">
        <v>1031</v>
      </c>
      <c r="M131" s="929" t="s">
        <v>1031</v>
      </c>
      <c r="N131" s="929" t="s">
        <v>1031</v>
      </c>
      <c r="O131" s="929">
        <v>8.39</v>
      </c>
      <c r="P131" s="924" t="s">
        <v>1031</v>
      </c>
      <c r="Q131" s="924">
        <v>6.95</v>
      </c>
      <c r="R131" s="924">
        <v>5.16</v>
      </c>
      <c r="S131" s="924">
        <f t="shared" si="115"/>
        <v>4.195</v>
      </c>
      <c r="T131" s="664">
        <v>5.59</v>
      </c>
      <c r="U131" s="929">
        <v>2.94</v>
      </c>
      <c r="V131" s="929">
        <v>2.56</v>
      </c>
      <c r="W131" s="929">
        <v>2.33</v>
      </c>
      <c r="X131" s="929">
        <v>2.1</v>
      </c>
      <c r="Y131" s="904">
        <f t="shared" si="3"/>
        <v>2.1</v>
      </c>
      <c r="Z131" s="7"/>
    </row>
    <row r="132" ht="18.75" customHeight="1">
      <c r="A132" s="468"/>
      <c r="B132" s="7"/>
      <c r="C132" s="468"/>
      <c r="D132" s="268" t="str">
        <f>IF(G132='(I-1) General'!$H$20,'(T) General Tables'!$A$14,'(T) General Tables'!$A$15)</f>
        <v>Not Required</v>
      </c>
      <c r="E132" s="747"/>
      <c r="F132" s="7"/>
      <c r="G132" s="162" t="str">
        <f>'(T) General Tables'!$A$142</f>
        <v>0.8 &lt; Smax ≤ 1.2</v>
      </c>
      <c r="H132" s="926" t="s">
        <v>347</v>
      </c>
      <c r="I132" s="927">
        <v>12.2</v>
      </c>
      <c r="J132" s="928">
        <v>4.09</v>
      </c>
      <c r="K132" s="162"/>
      <c r="L132" s="929" t="s">
        <v>1031</v>
      </c>
      <c r="M132" s="929" t="s">
        <v>1031</v>
      </c>
      <c r="N132" s="929" t="s">
        <v>1031</v>
      </c>
      <c r="O132" s="929">
        <v>10.82</v>
      </c>
      <c r="P132" s="924" t="s">
        <v>1031</v>
      </c>
      <c r="Q132" s="924">
        <v>8.96</v>
      </c>
      <c r="R132" s="924">
        <v>6.65</v>
      </c>
      <c r="S132" s="924">
        <f t="shared" si="115"/>
        <v>5.41</v>
      </c>
      <c r="T132" s="664">
        <v>7.21</v>
      </c>
      <c r="U132" s="929">
        <v>3.79</v>
      </c>
      <c r="V132" s="929">
        <v>3.3</v>
      </c>
      <c r="W132" s="929">
        <v>3.01</v>
      </c>
      <c r="X132" s="929">
        <v>2.71</v>
      </c>
      <c r="Y132" s="904">
        <f t="shared" si="3"/>
        <v>2.71</v>
      </c>
      <c r="Z132" s="7"/>
    </row>
    <row r="133" ht="18.75" customHeight="1">
      <c r="A133" s="468"/>
      <c r="B133" s="7"/>
      <c r="C133" s="468"/>
      <c r="D133" s="268" t="str">
        <f>IF(G133='(I-1) General'!$H$20,'(T) General Tables'!$A$14,'(T) General Tables'!$A$15)</f>
        <v>Not Required</v>
      </c>
      <c r="E133" s="747"/>
      <c r="F133" s="7"/>
      <c r="G133" s="162" t="str">
        <f>'(T) General Tables'!$A$142</f>
        <v>0.8 &lt; Smax ≤ 1.2</v>
      </c>
      <c r="H133" s="926" t="s">
        <v>347</v>
      </c>
      <c r="I133" s="927">
        <v>15.2</v>
      </c>
      <c r="J133" s="928">
        <v>4.97</v>
      </c>
      <c r="K133" s="162"/>
      <c r="L133" s="929" t="s">
        <v>1031</v>
      </c>
      <c r="M133" s="929" t="s">
        <v>1031</v>
      </c>
      <c r="N133" s="929" t="s">
        <v>1031</v>
      </c>
      <c r="O133" s="929">
        <v>12.95</v>
      </c>
      <c r="P133" s="924" t="s">
        <v>1031</v>
      </c>
      <c r="Q133" s="924">
        <v>10.73</v>
      </c>
      <c r="R133" s="924">
        <v>7.96</v>
      </c>
      <c r="S133" s="924">
        <f t="shared" si="115"/>
        <v>6.475</v>
      </c>
      <c r="T133" s="664">
        <v>8.78</v>
      </c>
      <c r="U133" s="929">
        <v>4.61</v>
      </c>
      <c r="V133" s="929">
        <v>4.01</v>
      </c>
      <c r="W133" s="929">
        <v>3.66</v>
      </c>
      <c r="X133" s="929">
        <v>3.3</v>
      </c>
      <c r="Y133" s="904">
        <f t="shared" si="3"/>
        <v>3.3</v>
      </c>
      <c r="Z133" s="7"/>
    </row>
    <row r="134" ht="18.75" customHeight="1">
      <c r="A134" s="468"/>
      <c r="B134" s="7"/>
      <c r="C134" s="468"/>
      <c r="D134" s="268" t="str">
        <f>IF(G134='(I-1) General'!$H$20,'(T) General Tables'!$A$14,'(T) General Tables'!$A$15)</f>
        <v>Not Required</v>
      </c>
      <c r="E134" s="747"/>
      <c r="F134" s="7"/>
      <c r="G134" s="162" t="str">
        <f>'(T) General Tables'!$A$142</f>
        <v>0.8 &lt; Smax ≤ 1.2</v>
      </c>
      <c r="H134" s="926" t="s">
        <v>347</v>
      </c>
      <c r="I134" s="927">
        <v>18.3</v>
      </c>
      <c r="J134" s="928">
        <v>5.89</v>
      </c>
      <c r="K134" s="162"/>
      <c r="L134" s="929" t="s">
        <v>1031</v>
      </c>
      <c r="M134" s="929" t="s">
        <v>1031</v>
      </c>
      <c r="N134" s="929" t="s">
        <v>1031</v>
      </c>
      <c r="O134" s="929">
        <v>15.59</v>
      </c>
      <c r="P134" s="924" t="s">
        <v>1031</v>
      </c>
      <c r="Q134" s="924">
        <v>12.92</v>
      </c>
      <c r="R134" s="924">
        <v>9.58</v>
      </c>
      <c r="S134" s="924">
        <f t="shared" si="115"/>
        <v>7.795</v>
      </c>
      <c r="T134" s="664">
        <v>10.39</v>
      </c>
      <c r="U134" s="929">
        <v>5.46</v>
      </c>
      <c r="V134" s="929">
        <v>4.75</v>
      </c>
      <c r="W134" s="929">
        <v>4.33</v>
      </c>
      <c r="X134" s="929">
        <v>3.9</v>
      </c>
      <c r="Y134" s="904">
        <f t="shared" si="3"/>
        <v>3.9</v>
      </c>
      <c r="Z134" s="7"/>
    </row>
    <row r="135" ht="18.75" customHeight="1">
      <c r="A135" s="468"/>
      <c r="B135" s="7"/>
      <c r="C135" s="468"/>
      <c r="D135" s="268" t="str">
        <f>IF(G135='(I-1) General'!$H$20,'(T) General Tables'!$A$14,'(T) General Tables'!$A$15)</f>
        <v>Not Required</v>
      </c>
      <c r="E135" s="747"/>
      <c r="F135" s="658"/>
      <c r="G135" s="920" t="str">
        <f>'(T) General Tables'!$A$142</f>
        <v>0.8 &lt; Smax ≤ 1.2</v>
      </c>
      <c r="H135" s="921" t="s">
        <v>347</v>
      </c>
      <c r="I135" s="930">
        <f>'(T) General Tables'!$A$4</f>
        <v>18.6192</v>
      </c>
      <c r="J135" s="923">
        <f>_xlfn.FORECAST.LINEAR($I135,J129:J134,$I129:$I134)</f>
        <v>5.983231538</v>
      </c>
      <c r="K135" s="162"/>
      <c r="L135" s="904" t="str">
        <f t="shared" ref="L135:X135" si="116">_xlfn.FORECAST.LINEAR($I135,L129:L134,$I129:$I134)</f>
        <v>#N/A</v>
      </c>
      <c r="M135" s="904" t="str">
        <f t="shared" si="116"/>
        <v>#N/A</v>
      </c>
      <c r="N135" s="904" t="str">
        <f t="shared" si="116"/>
        <v>#N/A</v>
      </c>
      <c r="O135" s="904">
        <f t="shared" si="116"/>
        <v>15.75357826</v>
      </c>
      <c r="P135" s="924" t="str">
        <f t="shared" si="116"/>
        <v>#N/A</v>
      </c>
      <c r="Q135" s="924">
        <f t="shared" si="116"/>
        <v>13.05614584</v>
      </c>
      <c r="R135" s="924">
        <f t="shared" si="116"/>
        <v>9.684056623</v>
      </c>
      <c r="S135" s="924">
        <f t="shared" si="116"/>
        <v>7.878192966</v>
      </c>
      <c r="T135" s="925">
        <f t="shared" si="116"/>
        <v>10.55965877</v>
      </c>
      <c r="U135" s="904">
        <f t="shared" si="116"/>
        <v>5.546489708</v>
      </c>
      <c r="V135" s="904">
        <f t="shared" si="116"/>
        <v>4.826375763</v>
      </c>
      <c r="W135" s="904">
        <f t="shared" si="116"/>
        <v>4.401370312</v>
      </c>
      <c r="X135" s="904">
        <f t="shared" si="116"/>
        <v>3.965207275</v>
      </c>
      <c r="Y135" s="904">
        <f t="shared" si="3"/>
        <v>3.965207275</v>
      </c>
      <c r="Z135" s="658"/>
    </row>
    <row r="136" ht="18.75" customHeight="1">
      <c r="A136" s="468"/>
      <c r="B136" s="7"/>
      <c r="C136" s="468"/>
      <c r="D136" s="268" t="str">
        <f>IF(G136='(I-1) General'!$H$20,'(T) General Tables'!$A$14,'(T) General Tables'!$A$15)</f>
        <v>Not Required</v>
      </c>
      <c r="E136" s="747"/>
      <c r="F136" s="7"/>
      <c r="G136" s="162" t="str">
        <f>'(T) General Tables'!$A$143</f>
        <v>1.2 &lt; Smax ≤ 1.6</v>
      </c>
      <c r="H136" s="926" t="s">
        <v>345</v>
      </c>
      <c r="I136" s="927">
        <v>0.001</v>
      </c>
      <c r="J136" s="928">
        <v>0.5</v>
      </c>
      <c r="K136" s="162"/>
      <c r="L136" s="929" t="s">
        <v>1031</v>
      </c>
      <c r="M136" s="929">
        <v>2.19</v>
      </c>
      <c r="N136" s="929">
        <v>1.63</v>
      </c>
      <c r="O136" s="929">
        <v>1.32</v>
      </c>
      <c r="P136" s="924">
        <v>1.89</v>
      </c>
      <c r="Q136" s="924">
        <f t="shared" ref="Q136:S136" si="117">M136/2</f>
        <v>1.095</v>
      </c>
      <c r="R136" s="924">
        <f t="shared" si="117"/>
        <v>0.815</v>
      </c>
      <c r="S136" s="924">
        <f t="shared" si="117"/>
        <v>0.66</v>
      </c>
      <c r="T136" s="664">
        <v>0.88</v>
      </c>
      <c r="U136" s="929">
        <v>0.46</v>
      </c>
      <c r="V136" s="929">
        <v>0.4</v>
      </c>
      <c r="W136" s="929">
        <v>0.37</v>
      </c>
      <c r="X136" s="929">
        <v>0.33</v>
      </c>
      <c r="Y136" s="904">
        <f t="shared" si="3"/>
        <v>0.33</v>
      </c>
      <c r="Z136" s="7"/>
    </row>
    <row r="137" ht="18.75" customHeight="1">
      <c r="A137" s="468"/>
      <c r="B137" s="7"/>
      <c r="C137" s="468"/>
      <c r="D137" s="268" t="str">
        <f>IF(G137='(I-1) General'!$H$20,'(T) General Tables'!$A$14,'(T) General Tables'!$A$15)</f>
        <v>Not Required</v>
      </c>
      <c r="E137" s="747"/>
      <c r="F137" s="7"/>
      <c r="G137" s="162" t="str">
        <f>'(T) General Tables'!$A$143</f>
        <v>1.2 &lt; Smax ≤ 1.6</v>
      </c>
      <c r="H137" s="926" t="s">
        <v>345</v>
      </c>
      <c r="I137" s="927">
        <v>3.1</v>
      </c>
      <c r="J137" s="928">
        <v>0.5</v>
      </c>
      <c r="K137" s="162"/>
      <c r="L137" s="929" t="s">
        <v>1031</v>
      </c>
      <c r="M137" s="929">
        <v>2.19</v>
      </c>
      <c r="N137" s="929">
        <v>1.63</v>
      </c>
      <c r="O137" s="929">
        <v>1.32</v>
      </c>
      <c r="P137" s="924">
        <v>1.89</v>
      </c>
      <c r="Q137" s="924">
        <f t="shared" ref="Q137:S137" si="118">M137/2</f>
        <v>1.095</v>
      </c>
      <c r="R137" s="924">
        <f t="shared" si="118"/>
        <v>0.815</v>
      </c>
      <c r="S137" s="924">
        <f t="shared" si="118"/>
        <v>0.66</v>
      </c>
      <c r="T137" s="664">
        <v>0.88</v>
      </c>
      <c r="U137" s="929">
        <v>0.46</v>
      </c>
      <c r="V137" s="929">
        <v>0.4</v>
      </c>
      <c r="W137" s="929">
        <v>0.37</v>
      </c>
      <c r="X137" s="929">
        <v>0.33</v>
      </c>
      <c r="Y137" s="904">
        <f t="shared" si="3"/>
        <v>0.33</v>
      </c>
      <c r="Z137" s="7"/>
    </row>
    <row r="138" ht="18.75" customHeight="1">
      <c r="A138" s="468"/>
      <c r="B138" s="7"/>
      <c r="C138" s="468"/>
      <c r="D138" s="268" t="str">
        <f>IF(G138='(I-1) General'!$H$20,'(T) General Tables'!$A$14,'(T) General Tables'!$A$15)</f>
        <v>Not Required</v>
      </c>
      <c r="E138" s="747"/>
      <c r="F138" s="7"/>
      <c r="G138" s="162" t="str">
        <f>'(T) General Tables'!$A$143</f>
        <v>1.2 &lt; Smax ≤ 1.6</v>
      </c>
      <c r="H138" s="926" t="s">
        <v>345</v>
      </c>
      <c r="I138" s="927">
        <v>6.1</v>
      </c>
      <c r="J138" s="928">
        <v>0.86</v>
      </c>
      <c r="K138" s="162"/>
      <c r="L138" s="929" t="s">
        <v>1031</v>
      </c>
      <c r="M138" s="929">
        <v>3.78</v>
      </c>
      <c r="N138" s="929">
        <v>2.8</v>
      </c>
      <c r="O138" s="929">
        <v>2.28</v>
      </c>
      <c r="P138" s="924">
        <v>3.25</v>
      </c>
      <c r="Q138" s="924">
        <f t="shared" ref="Q138:S138" si="119">M138/2</f>
        <v>1.89</v>
      </c>
      <c r="R138" s="924">
        <f t="shared" si="119"/>
        <v>1.4</v>
      </c>
      <c r="S138" s="924">
        <f t="shared" si="119"/>
        <v>1.14</v>
      </c>
      <c r="T138" s="664">
        <v>1.52</v>
      </c>
      <c r="U138" s="929">
        <v>0.8</v>
      </c>
      <c r="V138" s="929">
        <v>0.69</v>
      </c>
      <c r="W138" s="929">
        <v>0.63</v>
      </c>
      <c r="X138" s="929">
        <v>0.57</v>
      </c>
      <c r="Y138" s="904">
        <f t="shared" si="3"/>
        <v>0.57</v>
      </c>
      <c r="Z138" s="7"/>
    </row>
    <row r="139" ht="18.75" customHeight="1">
      <c r="A139" s="468"/>
      <c r="B139" s="7"/>
      <c r="C139" s="468"/>
      <c r="D139" s="268" t="str">
        <f>IF(G139='(I-1) General'!$H$20,'(T) General Tables'!$A$14,'(T) General Tables'!$A$15)</f>
        <v>Not Required</v>
      </c>
      <c r="E139" s="747"/>
      <c r="F139" s="7"/>
      <c r="G139" s="162" t="str">
        <f>'(T) General Tables'!$A$143</f>
        <v>1.2 &lt; Smax ≤ 1.6</v>
      </c>
      <c r="H139" s="926" t="s">
        <v>345</v>
      </c>
      <c r="I139" s="927">
        <v>9.1</v>
      </c>
      <c r="J139" s="928">
        <v>1.22</v>
      </c>
      <c r="K139" s="162"/>
      <c r="L139" s="929" t="s">
        <v>1031</v>
      </c>
      <c r="M139" s="929">
        <v>5.36</v>
      </c>
      <c r="N139" s="929">
        <v>3.67</v>
      </c>
      <c r="O139" s="929">
        <v>3.23</v>
      </c>
      <c r="P139" s="924">
        <v>4.61</v>
      </c>
      <c r="Q139" s="924">
        <f t="shared" ref="Q139:S139" si="120">M139/2</f>
        <v>2.68</v>
      </c>
      <c r="R139" s="924">
        <f t="shared" si="120"/>
        <v>1.835</v>
      </c>
      <c r="S139" s="924">
        <f t="shared" si="120"/>
        <v>1.615</v>
      </c>
      <c r="T139" s="664">
        <v>2.16</v>
      </c>
      <c r="U139" s="929">
        <v>1.13</v>
      </c>
      <c r="V139" s="929">
        <v>0.99</v>
      </c>
      <c r="W139" s="929">
        <v>0.9</v>
      </c>
      <c r="X139" s="929">
        <v>0.81</v>
      </c>
      <c r="Y139" s="904">
        <f t="shared" si="3"/>
        <v>0.81</v>
      </c>
      <c r="Z139" s="7"/>
    </row>
    <row r="140" ht="18.75" customHeight="1">
      <c r="A140" s="468"/>
      <c r="B140" s="7"/>
      <c r="C140" s="468"/>
      <c r="D140" s="268" t="str">
        <f>IF(G140='(I-1) General'!$H$20,'(T) General Tables'!$A$14,'(T) General Tables'!$A$15)</f>
        <v>Not Required</v>
      </c>
      <c r="E140" s="747"/>
      <c r="F140" s="7"/>
      <c r="G140" s="162" t="str">
        <f>'(T) General Tables'!$A$143</f>
        <v>1.2 &lt; Smax ≤ 1.6</v>
      </c>
      <c r="H140" s="926" t="s">
        <v>345</v>
      </c>
      <c r="I140" s="927">
        <v>12.2</v>
      </c>
      <c r="J140" s="928">
        <v>1.59</v>
      </c>
      <c r="K140" s="162"/>
      <c r="L140" s="929">
        <v>12.03</v>
      </c>
      <c r="M140" s="929">
        <v>6.99</v>
      </c>
      <c r="N140" s="929">
        <v>5.18</v>
      </c>
      <c r="O140" s="929">
        <v>4.22</v>
      </c>
      <c r="P140" s="924">
        <f t="shared" ref="P140:S140" si="121">L140/2</f>
        <v>6.015</v>
      </c>
      <c r="Q140" s="924">
        <f t="shared" si="121"/>
        <v>3.495</v>
      </c>
      <c r="R140" s="924">
        <f t="shared" si="121"/>
        <v>2.59</v>
      </c>
      <c r="S140" s="924">
        <f t="shared" si="121"/>
        <v>2.11</v>
      </c>
      <c r="T140" s="664">
        <v>2.81</v>
      </c>
      <c r="U140" s="929">
        <v>1.48</v>
      </c>
      <c r="V140" s="929">
        <v>1.29</v>
      </c>
      <c r="W140" s="929">
        <v>1.17</v>
      </c>
      <c r="X140" s="929">
        <v>1.06</v>
      </c>
      <c r="Y140" s="904">
        <f t="shared" si="3"/>
        <v>1.06</v>
      </c>
      <c r="Z140" s="7"/>
    </row>
    <row r="141" ht="18.75" customHeight="1">
      <c r="A141" s="468"/>
      <c r="B141" s="7"/>
      <c r="C141" s="468"/>
      <c r="D141" s="268" t="str">
        <f>IF(G141='(I-1) General'!$H$20,'(T) General Tables'!$A$14,'(T) General Tables'!$A$15)</f>
        <v>Not Required</v>
      </c>
      <c r="E141" s="747"/>
      <c r="F141" s="7"/>
      <c r="G141" s="162" t="str">
        <f>'(T) General Tables'!$A$143</f>
        <v>1.2 &lt; Smax ≤ 1.6</v>
      </c>
      <c r="H141" s="926" t="s">
        <v>345</v>
      </c>
      <c r="I141" s="927">
        <v>15.2</v>
      </c>
      <c r="J141" s="928">
        <v>1.95</v>
      </c>
      <c r="K141" s="162"/>
      <c r="L141" s="929">
        <v>14.51</v>
      </c>
      <c r="M141" s="929">
        <v>8.43</v>
      </c>
      <c r="N141" s="929">
        <v>6.25</v>
      </c>
      <c r="O141" s="929">
        <v>5.09</v>
      </c>
      <c r="P141" s="924">
        <f t="shared" ref="P141:S141" si="122">L141/2</f>
        <v>7.255</v>
      </c>
      <c r="Q141" s="924">
        <f t="shared" si="122"/>
        <v>4.215</v>
      </c>
      <c r="R141" s="924">
        <f t="shared" si="122"/>
        <v>3.125</v>
      </c>
      <c r="S141" s="924">
        <f t="shared" si="122"/>
        <v>2.545</v>
      </c>
      <c r="T141" s="664">
        <v>3.45</v>
      </c>
      <c r="U141" s="929">
        <v>1.81</v>
      </c>
      <c r="V141" s="929">
        <v>1.58</v>
      </c>
      <c r="W141" s="929">
        <v>1.44</v>
      </c>
      <c r="X141" s="929">
        <v>1.3</v>
      </c>
      <c r="Y141" s="904">
        <f t="shared" si="3"/>
        <v>1.3</v>
      </c>
      <c r="Z141" s="7"/>
    </row>
    <row r="142" ht="18.75" customHeight="1">
      <c r="A142" s="468"/>
      <c r="B142" s="7"/>
      <c r="C142" s="468"/>
      <c r="D142" s="268" t="str">
        <f>IF(G142='(I-1) General'!$H$20,'(T) General Tables'!$A$14,'(T) General Tables'!$A$15)</f>
        <v>Not Required</v>
      </c>
      <c r="E142" s="747"/>
      <c r="F142" s="7"/>
      <c r="G142" s="162" t="str">
        <f>'(T) General Tables'!$A$143</f>
        <v>1.2 &lt; Smax ≤ 1.6</v>
      </c>
      <c r="H142" s="926" t="s">
        <v>345</v>
      </c>
      <c r="I142" s="927">
        <v>18.3</v>
      </c>
      <c r="J142" s="928">
        <v>2.33</v>
      </c>
      <c r="K142" s="162"/>
      <c r="L142" s="929">
        <v>17.57</v>
      </c>
      <c r="M142" s="929">
        <v>10.2</v>
      </c>
      <c r="N142" s="929">
        <v>7.57</v>
      </c>
      <c r="O142" s="929">
        <v>6.16</v>
      </c>
      <c r="P142" s="924">
        <f t="shared" ref="P142:S142" si="123">L142/2</f>
        <v>8.785</v>
      </c>
      <c r="Q142" s="924">
        <f t="shared" si="123"/>
        <v>5.1</v>
      </c>
      <c r="R142" s="924">
        <f t="shared" si="123"/>
        <v>3.785</v>
      </c>
      <c r="S142" s="924">
        <f t="shared" si="123"/>
        <v>3.08</v>
      </c>
      <c r="T142" s="664">
        <v>4.11</v>
      </c>
      <c r="U142" s="929">
        <v>2.16</v>
      </c>
      <c r="V142" s="929">
        <v>1.88</v>
      </c>
      <c r="W142" s="929">
        <v>1.71</v>
      </c>
      <c r="X142" s="929">
        <v>1.54</v>
      </c>
      <c r="Y142" s="904">
        <f t="shared" si="3"/>
        <v>1.54</v>
      </c>
      <c r="Z142" s="7"/>
    </row>
    <row r="143" ht="18.75" customHeight="1">
      <c r="A143" s="468"/>
      <c r="B143" s="7"/>
      <c r="C143" s="468"/>
      <c r="D143" s="268" t="str">
        <f>IF(G143='(I-1) General'!$H$20,'(T) General Tables'!$A$14,'(T) General Tables'!$A$15)</f>
        <v>Not Required</v>
      </c>
      <c r="E143" s="747"/>
      <c r="F143" s="658"/>
      <c r="G143" s="920" t="str">
        <f>'(T) General Tables'!$A$143</f>
        <v>1.2 &lt; Smax ≤ 1.6</v>
      </c>
      <c r="H143" s="921" t="s">
        <v>345</v>
      </c>
      <c r="I143" s="930">
        <f>'(T) General Tables'!$A$4</f>
        <v>18.6192</v>
      </c>
      <c r="J143" s="923">
        <f>_xlfn.FORECAST.LINEAR($I143,J137:J142,$I137:$I142)</f>
        <v>2.364292745</v>
      </c>
      <c r="K143" s="162"/>
      <c r="L143" s="904">
        <f t="shared" ref="L143:X143" si="124">_xlfn.FORECAST.LINEAR($I143,L137:L142,$I137:$I142)</f>
        <v>17.77984995</v>
      </c>
      <c r="M143" s="904">
        <f t="shared" si="124"/>
        <v>10.3163839</v>
      </c>
      <c r="N143" s="904">
        <f t="shared" si="124"/>
        <v>7.623776511</v>
      </c>
      <c r="O143" s="904">
        <f t="shared" si="124"/>
        <v>6.229598361</v>
      </c>
      <c r="P143" s="924">
        <f t="shared" si="124"/>
        <v>8.880759965</v>
      </c>
      <c r="Q143" s="924">
        <f t="shared" si="124"/>
        <v>5.158191949</v>
      </c>
      <c r="R143" s="924">
        <f t="shared" si="124"/>
        <v>3.811888256</v>
      </c>
      <c r="S143" s="924">
        <f t="shared" si="124"/>
        <v>3.114799181</v>
      </c>
      <c r="T143" s="925">
        <f t="shared" si="124"/>
        <v>4.176738767</v>
      </c>
      <c r="U143" s="904">
        <f t="shared" si="124"/>
        <v>2.194606678</v>
      </c>
      <c r="V143" s="904">
        <f t="shared" si="124"/>
        <v>1.913393919</v>
      </c>
      <c r="W143" s="904">
        <f t="shared" si="124"/>
        <v>1.739233322</v>
      </c>
      <c r="X143" s="904">
        <f t="shared" si="124"/>
        <v>1.569547255</v>
      </c>
      <c r="Y143" s="904">
        <f t="shared" si="3"/>
        <v>1.569547255</v>
      </c>
      <c r="Z143" s="658"/>
    </row>
    <row r="144" ht="18.75" customHeight="1">
      <c r="A144" s="468"/>
      <c r="B144" s="7"/>
      <c r="C144" s="468"/>
      <c r="D144" s="268" t="str">
        <f>IF(G144='(I-1) General'!$H$20,'(T) General Tables'!$A$14,'(T) General Tables'!$A$15)</f>
        <v>Not Required</v>
      </c>
      <c r="E144" s="747"/>
      <c r="F144" s="658"/>
      <c r="G144" s="920" t="str">
        <f>'(T) General Tables'!$A$143</f>
        <v>1.2 &lt; Smax ≤ 1.6</v>
      </c>
      <c r="H144" s="921" t="s">
        <v>346</v>
      </c>
      <c r="I144" s="930">
        <v>0.001</v>
      </c>
      <c r="J144" s="923">
        <v>1.18</v>
      </c>
      <c r="K144" s="162"/>
      <c r="L144" s="904" t="s">
        <v>1031</v>
      </c>
      <c r="M144" s="904" t="s">
        <v>1031</v>
      </c>
      <c r="N144" s="904" t="s">
        <v>1031</v>
      </c>
      <c r="O144" s="904">
        <v>3.13</v>
      </c>
      <c r="P144" s="924" t="s">
        <v>1031</v>
      </c>
      <c r="Q144" s="924">
        <v>2.59</v>
      </c>
      <c r="R144" s="924">
        <v>1.92</v>
      </c>
      <c r="S144" s="924">
        <f t="shared" ref="S144:S146" si="125">O144/2</f>
        <v>1.565</v>
      </c>
      <c r="T144" s="925">
        <v>2.08</v>
      </c>
      <c r="U144" s="904">
        <v>1.1</v>
      </c>
      <c r="V144" s="904">
        <v>0.95</v>
      </c>
      <c r="W144" s="904">
        <v>0.87</v>
      </c>
      <c r="X144" s="904">
        <v>0.78</v>
      </c>
      <c r="Y144" s="904">
        <f t="shared" si="3"/>
        <v>0.78</v>
      </c>
      <c r="Z144" s="658"/>
    </row>
    <row r="145" ht="18.75" customHeight="1">
      <c r="A145" s="468"/>
      <c r="B145" s="7"/>
      <c r="C145" s="468"/>
      <c r="D145" s="268" t="str">
        <f>IF(G145='(I-1) General'!$H$20,'(T) General Tables'!$A$14,'(T) General Tables'!$A$15)</f>
        <v>Not Required</v>
      </c>
      <c r="E145" s="747"/>
      <c r="F145" s="7"/>
      <c r="G145" s="162" t="str">
        <f>'(T) General Tables'!$A$143</f>
        <v>1.2 &lt; Smax ≤ 1.6</v>
      </c>
      <c r="H145" s="926" t="s">
        <v>346</v>
      </c>
      <c r="I145" s="927">
        <v>3.1</v>
      </c>
      <c r="J145" s="928">
        <v>1.18</v>
      </c>
      <c r="K145" s="162"/>
      <c r="L145" s="929" t="s">
        <v>1031</v>
      </c>
      <c r="M145" s="929" t="s">
        <v>1031</v>
      </c>
      <c r="N145" s="929" t="s">
        <v>1031</v>
      </c>
      <c r="O145" s="929">
        <v>3.13</v>
      </c>
      <c r="P145" s="924" t="s">
        <v>1031</v>
      </c>
      <c r="Q145" s="924">
        <v>2.59</v>
      </c>
      <c r="R145" s="924">
        <v>1.92</v>
      </c>
      <c r="S145" s="924">
        <f t="shared" si="125"/>
        <v>1.565</v>
      </c>
      <c r="T145" s="664">
        <v>2.08</v>
      </c>
      <c r="U145" s="929">
        <v>1.1</v>
      </c>
      <c r="V145" s="929">
        <v>0.95</v>
      </c>
      <c r="W145" s="929">
        <v>0.87</v>
      </c>
      <c r="X145" s="929">
        <v>0.78</v>
      </c>
      <c r="Y145" s="904">
        <f t="shared" si="3"/>
        <v>0.78</v>
      </c>
      <c r="Z145" s="7"/>
    </row>
    <row r="146" ht="18.75" customHeight="1">
      <c r="A146" s="468"/>
      <c r="B146" s="7"/>
      <c r="C146" s="468"/>
      <c r="D146" s="268" t="str">
        <f>IF(G146='(I-1) General'!$H$20,'(T) General Tables'!$A$14,'(T) General Tables'!$A$15)</f>
        <v>Not Required</v>
      </c>
      <c r="E146" s="747"/>
      <c r="F146" s="7"/>
      <c r="G146" s="162" t="str">
        <f>'(T) General Tables'!$A$143</f>
        <v>1.2 &lt; Smax ≤ 1.6</v>
      </c>
      <c r="H146" s="926" t="s">
        <v>346</v>
      </c>
      <c r="I146" s="927">
        <v>6.1</v>
      </c>
      <c r="J146" s="928">
        <v>1.95</v>
      </c>
      <c r="K146" s="162"/>
      <c r="L146" s="929" t="s">
        <v>1031</v>
      </c>
      <c r="M146" s="929" t="s">
        <v>1031</v>
      </c>
      <c r="N146" s="929" t="s">
        <v>1031</v>
      </c>
      <c r="O146" s="929">
        <v>5.17</v>
      </c>
      <c r="P146" s="924" t="s">
        <v>1031</v>
      </c>
      <c r="Q146" s="924">
        <v>4.28</v>
      </c>
      <c r="R146" s="924">
        <v>3.18</v>
      </c>
      <c r="S146" s="924">
        <f t="shared" si="125"/>
        <v>2.585</v>
      </c>
      <c r="T146" s="664">
        <v>3.45</v>
      </c>
      <c r="U146" s="929">
        <v>1.81</v>
      </c>
      <c r="V146" s="929">
        <v>1.58</v>
      </c>
      <c r="W146" s="929">
        <v>1.44</v>
      </c>
      <c r="X146" s="929">
        <v>1.29</v>
      </c>
      <c r="Y146" s="904">
        <f t="shared" si="3"/>
        <v>1.29</v>
      </c>
      <c r="Z146" s="7"/>
    </row>
    <row r="147" ht="18.75" customHeight="1">
      <c r="A147" s="468"/>
      <c r="B147" s="7"/>
      <c r="C147" s="468"/>
      <c r="D147" s="268" t="str">
        <f>IF(G147='(I-1) General'!$H$20,'(T) General Tables'!$A$14,'(T) General Tables'!$A$15)</f>
        <v>Not Required</v>
      </c>
      <c r="E147" s="747"/>
      <c r="F147" s="7"/>
      <c r="G147" s="162" t="str">
        <f>'(T) General Tables'!$A$143</f>
        <v>1.2 &lt; Smax ≤ 1.6</v>
      </c>
      <c r="H147" s="926" t="s">
        <v>346</v>
      </c>
      <c r="I147" s="927">
        <v>9.1</v>
      </c>
      <c r="J147" s="928">
        <v>2.72</v>
      </c>
      <c r="K147" s="162"/>
      <c r="L147" s="929" t="s">
        <v>1031</v>
      </c>
      <c r="M147" s="929" t="s">
        <v>1031</v>
      </c>
      <c r="N147" s="929">
        <v>8.86</v>
      </c>
      <c r="O147" s="929">
        <v>7.21</v>
      </c>
      <c r="P147" s="924" t="s">
        <v>1031</v>
      </c>
      <c r="Q147" s="924">
        <v>5.98</v>
      </c>
      <c r="R147" s="924">
        <f t="shared" ref="R147:S147" si="126">N147/2</f>
        <v>4.43</v>
      </c>
      <c r="S147" s="924">
        <f t="shared" si="126"/>
        <v>3.605</v>
      </c>
      <c r="T147" s="664">
        <v>4.81</v>
      </c>
      <c r="U147" s="929">
        <v>2.53</v>
      </c>
      <c r="V147" s="929">
        <v>2.2</v>
      </c>
      <c r="W147" s="929">
        <v>2.0</v>
      </c>
      <c r="X147" s="929">
        <v>1.81</v>
      </c>
      <c r="Y147" s="904">
        <f t="shared" si="3"/>
        <v>1.81</v>
      </c>
      <c r="Z147" s="7"/>
    </row>
    <row r="148" ht="18.75" customHeight="1">
      <c r="A148" s="468"/>
      <c r="B148" s="7"/>
      <c r="C148" s="468"/>
      <c r="D148" s="268" t="str">
        <f>IF(G148='(I-1) General'!$H$20,'(T) General Tables'!$A$14,'(T) General Tables'!$A$15)</f>
        <v>Not Required</v>
      </c>
      <c r="E148" s="747"/>
      <c r="F148" s="7"/>
      <c r="G148" s="162" t="str">
        <f>'(T) General Tables'!$A$143</f>
        <v>1.2 &lt; Smax ≤ 1.6</v>
      </c>
      <c r="H148" s="926" t="s">
        <v>346</v>
      </c>
      <c r="I148" s="927">
        <v>12.2</v>
      </c>
      <c r="J148" s="928">
        <v>3.52</v>
      </c>
      <c r="K148" s="162"/>
      <c r="L148" s="929" t="s">
        <v>1031</v>
      </c>
      <c r="M148" s="929" t="s">
        <v>1031</v>
      </c>
      <c r="N148" s="929">
        <v>11.45</v>
      </c>
      <c r="O148" s="929">
        <v>9.32</v>
      </c>
      <c r="P148" s="924" t="s">
        <v>1031</v>
      </c>
      <c r="Q148" s="924">
        <v>7.72</v>
      </c>
      <c r="R148" s="924">
        <f t="shared" ref="R148:S148" si="127">N148/2</f>
        <v>5.725</v>
      </c>
      <c r="S148" s="924">
        <f t="shared" si="127"/>
        <v>4.66</v>
      </c>
      <c r="T148" s="664">
        <v>6.21</v>
      </c>
      <c r="U148" s="929">
        <v>3.27</v>
      </c>
      <c r="V148" s="929">
        <v>2.84</v>
      </c>
      <c r="W148" s="929">
        <v>2.59</v>
      </c>
      <c r="X148" s="929">
        <v>2.33</v>
      </c>
      <c r="Y148" s="904">
        <f t="shared" si="3"/>
        <v>2.33</v>
      </c>
      <c r="Z148" s="7"/>
    </row>
    <row r="149" ht="18.75" customHeight="1">
      <c r="A149" s="468"/>
      <c r="B149" s="7"/>
      <c r="C149" s="468"/>
      <c r="D149" s="268" t="str">
        <f>IF(G149='(I-1) General'!$H$20,'(T) General Tables'!$A$14,'(T) General Tables'!$A$15)</f>
        <v>Not Required</v>
      </c>
      <c r="E149" s="747"/>
      <c r="F149" s="7"/>
      <c r="G149" s="162" t="str">
        <f>'(T) General Tables'!$A$143</f>
        <v>1.2 &lt; Smax ≤ 1.6</v>
      </c>
      <c r="H149" s="926" t="s">
        <v>346</v>
      </c>
      <c r="I149" s="927">
        <v>15.2</v>
      </c>
      <c r="J149" s="928">
        <v>4.29</v>
      </c>
      <c r="K149" s="162"/>
      <c r="L149" s="929" t="s">
        <v>1031</v>
      </c>
      <c r="M149" s="929" t="s">
        <v>1031</v>
      </c>
      <c r="N149" s="929">
        <v>13.73</v>
      </c>
      <c r="O149" s="929">
        <v>11.18</v>
      </c>
      <c r="P149" s="924" t="s">
        <v>1031</v>
      </c>
      <c r="Q149" s="924">
        <v>9.26</v>
      </c>
      <c r="R149" s="924">
        <f t="shared" ref="R149:S149" si="128">N149/2</f>
        <v>6.865</v>
      </c>
      <c r="S149" s="924">
        <f t="shared" si="128"/>
        <v>5.59</v>
      </c>
      <c r="T149" s="664">
        <v>7.58</v>
      </c>
      <c r="U149" s="929">
        <v>3.98</v>
      </c>
      <c r="V149" s="929">
        <v>3.46</v>
      </c>
      <c r="W149" s="929">
        <v>3.16</v>
      </c>
      <c r="X149" s="929">
        <v>2.85</v>
      </c>
      <c r="Y149" s="904">
        <f t="shared" si="3"/>
        <v>2.85</v>
      </c>
      <c r="Z149" s="7"/>
    </row>
    <row r="150" ht="18.75" customHeight="1">
      <c r="A150" s="468"/>
      <c r="B150" s="7"/>
      <c r="C150" s="468"/>
      <c r="D150" s="268" t="str">
        <f>IF(G150='(I-1) General'!$H$20,'(T) General Tables'!$A$14,'(T) General Tables'!$A$15)</f>
        <v>Not Required</v>
      </c>
      <c r="E150" s="747"/>
      <c r="F150" s="7"/>
      <c r="G150" s="162" t="str">
        <f>'(T) General Tables'!$A$143</f>
        <v>1.2 &lt; Smax ≤ 1.6</v>
      </c>
      <c r="H150" s="926" t="s">
        <v>346</v>
      </c>
      <c r="I150" s="927">
        <v>18.3</v>
      </c>
      <c r="J150" s="928">
        <v>5.09</v>
      </c>
      <c r="K150" s="162"/>
      <c r="L150" s="929" t="s">
        <v>1031</v>
      </c>
      <c r="M150" s="929" t="s">
        <v>1031</v>
      </c>
      <c r="N150" s="929">
        <v>16.55</v>
      </c>
      <c r="O150" s="929">
        <v>13.47</v>
      </c>
      <c r="P150" s="924" t="s">
        <v>1031</v>
      </c>
      <c r="Q150" s="924">
        <v>11.16</v>
      </c>
      <c r="R150" s="924">
        <f t="shared" ref="R150:S150" si="129">N150/2</f>
        <v>8.275</v>
      </c>
      <c r="S150" s="924">
        <f t="shared" si="129"/>
        <v>6.735</v>
      </c>
      <c r="T150" s="664">
        <v>8.98</v>
      </c>
      <c r="U150" s="929">
        <v>4.72</v>
      </c>
      <c r="V150" s="929">
        <v>4.11</v>
      </c>
      <c r="W150" s="929">
        <v>3.74</v>
      </c>
      <c r="X150" s="929">
        <v>3.37</v>
      </c>
      <c r="Y150" s="904">
        <f t="shared" si="3"/>
        <v>3.37</v>
      </c>
      <c r="Z150" s="7"/>
    </row>
    <row r="151" ht="18.75" customHeight="1">
      <c r="A151" s="468"/>
      <c r="B151" s="7"/>
      <c r="C151" s="468"/>
      <c r="D151" s="268" t="str">
        <f>IF(G151='(I-1) General'!$H$20,'(T) General Tables'!$A$14,'(T) General Tables'!$A$15)</f>
        <v>Not Required</v>
      </c>
      <c r="E151" s="747"/>
      <c r="F151" s="658"/>
      <c r="G151" s="920" t="str">
        <f>'(T) General Tables'!$A$143</f>
        <v>1.2 &lt; Smax ≤ 1.6</v>
      </c>
      <c r="H151" s="921" t="s">
        <v>346</v>
      </c>
      <c r="I151" s="930">
        <f>'(T) General Tables'!$A$4</f>
        <v>18.6192</v>
      </c>
      <c r="J151" s="923">
        <f>_xlfn.FORECAST.LINEAR($I151,J145:J150,$I145:$I150)</f>
        <v>5.170695776</v>
      </c>
      <c r="K151" s="162"/>
      <c r="L151" s="904" t="str">
        <f t="shared" ref="L151:X151" si="130">_xlfn.FORECAST.LINEAR($I151,L145:L150,$I145:$I150)</f>
        <v>#N/A</v>
      </c>
      <c r="M151" s="904" t="str">
        <f t="shared" si="130"/>
        <v>#N/A</v>
      </c>
      <c r="N151" s="904">
        <f t="shared" si="130"/>
        <v>16.72343859</v>
      </c>
      <c r="O151" s="904">
        <f t="shared" si="130"/>
        <v>13.61636403</v>
      </c>
      <c r="P151" s="924" t="str">
        <f t="shared" si="130"/>
        <v>#N/A</v>
      </c>
      <c r="Q151" s="924">
        <f t="shared" si="130"/>
        <v>11.28123363</v>
      </c>
      <c r="R151" s="924">
        <f t="shared" si="130"/>
        <v>8.363962963</v>
      </c>
      <c r="S151" s="924">
        <f t="shared" si="130"/>
        <v>6.808182015</v>
      </c>
      <c r="T151" s="925">
        <f t="shared" si="130"/>
        <v>9.127590259</v>
      </c>
      <c r="U151" s="904">
        <f t="shared" si="130"/>
        <v>4.796375763</v>
      </c>
      <c r="V151" s="904">
        <f t="shared" si="130"/>
        <v>4.173631512</v>
      </c>
      <c r="W151" s="904">
        <f t="shared" si="130"/>
        <v>3.802310908</v>
      </c>
      <c r="X151" s="904">
        <f t="shared" si="130"/>
        <v>3.428202984</v>
      </c>
      <c r="Y151" s="904">
        <f t="shared" si="3"/>
        <v>3.428202984</v>
      </c>
      <c r="Z151" s="658"/>
    </row>
    <row r="152" ht="18.75" customHeight="1">
      <c r="A152" s="468"/>
      <c r="B152" s="7"/>
      <c r="C152" s="468"/>
      <c r="D152" s="268" t="str">
        <f>IF(G152='(I-1) General'!$H$20,'(T) General Tables'!$A$14,'(T) General Tables'!$A$15)</f>
        <v>Not Required</v>
      </c>
      <c r="E152" s="747"/>
      <c r="F152" s="658"/>
      <c r="G152" s="920" t="str">
        <f>'(T) General Tables'!$A$143</f>
        <v>1.2 &lt; Smax ≤ 1.6</v>
      </c>
      <c r="H152" s="921" t="s">
        <v>347</v>
      </c>
      <c r="I152" s="930">
        <v>0.001</v>
      </c>
      <c r="J152" s="923">
        <v>1.86</v>
      </c>
      <c r="K152" s="162"/>
      <c r="L152" s="904" t="s">
        <v>1031</v>
      </c>
      <c r="M152" s="904" t="s">
        <v>1031</v>
      </c>
      <c r="N152" s="904" t="s">
        <v>1031</v>
      </c>
      <c r="O152" s="904" t="s">
        <v>1031</v>
      </c>
      <c r="P152" s="924" t="s">
        <v>1031</v>
      </c>
      <c r="Q152" s="924" t="s">
        <v>1031</v>
      </c>
      <c r="R152" s="924">
        <v>3.03</v>
      </c>
      <c r="S152" s="924">
        <v>2.47</v>
      </c>
      <c r="T152" s="925" t="s">
        <v>1031</v>
      </c>
      <c r="U152" s="904">
        <v>1.73</v>
      </c>
      <c r="V152" s="904">
        <v>1.5</v>
      </c>
      <c r="W152" s="904">
        <v>1.37</v>
      </c>
      <c r="X152" s="904">
        <v>1.23</v>
      </c>
      <c r="Y152" s="904">
        <f t="shared" si="3"/>
        <v>1.23</v>
      </c>
      <c r="Z152" s="658"/>
    </row>
    <row r="153" ht="18.75" customHeight="1">
      <c r="A153" s="468"/>
      <c r="B153" s="7"/>
      <c r="C153" s="468"/>
      <c r="D153" s="268" t="str">
        <f>IF(G153='(I-1) General'!$H$20,'(T) General Tables'!$A$14,'(T) General Tables'!$A$15)</f>
        <v>Not Required</v>
      </c>
      <c r="E153" s="747"/>
      <c r="F153" s="7"/>
      <c r="G153" s="162" t="str">
        <f>'(T) General Tables'!$A$143</f>
        <v>1.2 &lt; Smax ≤ 1.6</v>
      </c>
      <c r="H153" s="926" t="s">
        <v>347</v>
      </c>
      <c r="I153" s="927">
        <v>3.1</v>
      </c>
      <c r="J153" s="928">
        <v>1.86</v>
      </c>
      <c r="K153" s="162"/>
      <c r="L153" s="929" t="s">
        <v>1031</v>
      </c>
      <c r="M153" s="929" t="s">
        <v>1031</v>
      </c>
      <c r="N153" s="929" t="s">
        <v>1031</v>
      </c>
      <c r="O153" s="929" t="s">
        <v>1031</v>
      </c>
      <c r="P153" s="924" t="s">
        <v>1031</v>
      </c>
      <c r="Q153" s="924" t="s">
        <v>1031</v>
      </c>
      <c r="R153" s="924">
        <v>3.03</v>
      </c>
      <c r="S153" s="924">
        <v>2.47</v>
      </c>
      <c r="T153" s="664" t="s">
        <v>1031</v>
      </c>
      <c r="U153" s="929">
        <v>1.73</v>
      </c>
      <c r="V153" s="929">
        <v>1.5</v>
      </c>
      <c r="W153" s="929">
        <v>1.37</v>
      </c>
      <c r="X153" s="929">
        <v>1.23</v>
      </c>
      <c r="Y153" s="904">
        <f t="shared" si="3"/>
        <v>1.23</v>
      </c>
      <c r="Z153" s="7"/>
    </row>
    <row r="154" ht="18.75" customHeight="1">
      <c r="A154" s="468"/>
      <c r="B154" s="7"/>
      <c r="C154" s="468"/>
      <c r="D154" s="268" t="str">
        <f>IF(G154='(I-1) General'!$H$20,'(T) General Tables'!$A$14,'(T) General Tables'!$A$15)</f>
        <v>Not Required</v>
      </c>
      <c r="E154" s="747"/>
      <c r="F154" s="7"/>
      <c r="G154" s="162" t="str">
        <f>'(T) General Tables'!$A$143</f>
        <v>1.2 &lt; Smax ≤ 1.6</v>
      </c>
      <c r="H154" s="926" t="s">
        <v>347</v>
      </c>
      <c r="I154" s="927">
        <v>6.1</v>
      </c>
      <c r="J154" s="928">
        <v>3.05</v>
      </c>
      <c r="K154" s="162"/>
      <c r="L154" s="929" t="s">
        <v>1031</v>
      </c>
      <c r="M154" s="929" t="s">
        <v>1031</v>
      </c>
      <c r="N154" s="929" t="s">
        <v>1031</v>
      </c>
      <c r="O154" s="929" t="s">
        <v>1031</v>
      </c>
      <c r="P154" s="924" t="s">
        <v>1031</v>
      </c>
      <c r="Q154" s="924" t="s">
        <v>1031</v>
      </c>
      <c r="R154" s="924">
        <v>4.95</v>
      </c>
      <c r="S154" s="924">
        <v>4.03</v>
      </c>
      <c r="T154" s="664">
        <v>5.37</v>
      </c>
      <c r="U154" s="929">
        <v>2.82</v>
      </c>
      <c r="V154" s="929">
        <v>2.46</v>
      </c>
      <c r="W154" s="929">
        <v>2.24</v>
      </c>
      <c r="X154" s="929">
        <v>2.02</v>
      </c>
      <c r="Y154" s="904">
        <f t="shared" si="3"/>
        <v>2.02</v>
      </c>
      <c r="Z154" s="7"/>
    </row>
    <row r="155" ht="18.75" customHeight="1">
      <c r="A155" s="468"/>
      <c r="B155" s="7"/>
      <c r="C155" s="468"/>
      <c r="D155" s="268" t="str">
        <f>IF(G155='(I-1) General'!$H$20,'(T) General Tables'!$A$14,'(T) General Tables'!$A$15)</f>
        <v>Not Required</v>
      </c>
      <c r="E155" s="747"/>
      <c r="F155" s="7"/>
      <c r="G155" s="162" t="str">
        <f>'(T) General Tables'!$A$143</f>
        <v>1.2 &lt; Smax ≤ 1.6</v>
      </c>
      <c r="H155" s="926" t="s">
        <v>347</v>
      </c>
      <c r="I155" s="927">
        <v>9.1</v>
      </c>
      <c r="J155" s="928">
        <v>4.23</v>
      </c>
      <c r="K155" s="162"/>
      <c r="L155" s="929" t="s">
        <v>1031</v>
      </c>
      <c r="M155" s="929" t="s">
        <v>1031</v>
      </c>
      <c r="N155" s="929" t="s">
        <v>1031</v>
      </c>
      <c r="O155" s="929" t="s">
        <v>1031</v>
      </c>
      <c r="P155" s="924" t="s">
        <v>1031</v>
      </c>
      <c r="Q155" s="924" t="s">
        <v>1031</v>
      </c>
      <c r="R155" s="924">
        <v>6.87</v>
      </c>
      <c r="S155" s="924">
        <v>5.6</v>
      </c>
      <c r="T155" s="664">
        <v>7.46</v>
      </c>
      <c r="U155" s="929">
        <v>3.92</v>
      </c>
      <c r="V155" s="929">
        <v>3.41</v>
      </c>
      <c r="W155" s="929">
        <v>3.11</v>
      </c>
      <c r="X155" s="929">
        <v>2.8</v>
      </c>
      <c r="Y155" s="904">
        <f t="shared" si="3"/>
        <v>2.8</v>
      </c>
      <c r="Z155" s="7"/>
    </row>
    <row r="156" ht="18.75" customHeight="1">
      <c r="A156" s="468"/>
      <c r="B156" s="7"/>
      <c r="C156" s="468"/>
      <c r="D156" s="268" t="str">
        <f>IF(G156='(I-1) General'!$H$20,'(T) General Tables'!$A$14,'(T) General Tables'!$A$15)</f>
        <v>Not Required</v>
      </c>
      <c r="E156" s="747"/>
      <c r="F156" s="7"/>
      <c r="G156" s="162" t="str">
        <f>'(T) General Tables'!$A$143</f>
        <v>1.2 &lt; Smax ≤ 1.6</v>
      </c>
      <c r="H156" s="926" t="s">
        <v>347</v>
      </c>
      <c r="I156" s="927">
        <v>12.2</v>
      </c>
      <c r="J156" s="928">
        <v>5.45</v>
      </c>
      <c r="K156" s="162"/>
      <c r="L156" s="929" t="s">
        <v>1031</v>
      </c>
      <c r="M156" s="929" t="s">
        <v>1031</v>
      </c>
      <c r="N156" s="929" t="s">
        <v>1031</v>
      </c>
      <c r="O156" s="929" t="s">
        <v>1031</v>
      </c>
      <c r="P156" s="924" t="s">
        <v>1031</v>
      </c>
      <c r="Q156" s="924">
        <v>11.95</v>
      </c>
      <c r="R156" s="924">
        <v>8.86</v>
      </c>
      <c r="S156" s="924">
        <v>7.21</v>
      </c>
      <c r="T156" s="664">
        <v>9.62</v>
      </c>
      <c r="U156" s="929">
        <v>5.06</v>
      </c>
      <c r="V156" s="929">
        <v>4.4</v>
      </c>
      <c r="W156" s="929">
        <v>4.01</v>
      </c>
      <c r="X156" s="929">
        <v>3.61</v>
      </c>
      <c r="Y156" s="904">
        <f t="shared" si="3"/>
        <v>3.61</v>
      </c>
      <c r="Z156" s="7"/>
    </row>
    <row r="157" ht="18.75" customHeight="1">
      <c r="A157" s="468"/>
      <c r="B157" s="7"/>
      <c r="C157" s="468"/>
      <c r="D157" s="268" t="str">
        <f>IF(G157='(I-1) General'!$H$20,'(T) General Tables'!$A$14,'(T) General Tables'!$A$15)</f>
        <v>Not Required</v>
      </c>
      <c r="E157" s="747"/>
      <c r="F157" s="7"/>
      <c r="G157" s="162" t="str">
        <f>'(T) General Tables'!$A$143</f>
        <v>1.2 &lt; Smax ≤ 1.6</v>
      </c>
      <c r="H157" s="926" t="s">
        <v>347</v>
      </c>
      <c r="I157" s="927">
        <v>15.2</v>
      </c>
      <c r="J157" s="928">
        <v>6.63</v>
      </c>
      <c r="K157" s="162"/>
      <c r="L157" s="929" t="s">
        <v>1031</v>
      </c>
      <c r="M157" s="929" t="s">
        <v>1031</v>
      </c>
      <c r="N157" s="929" t="s">
        <v>1031</v>
      </c>
      <c r="O157" s="929" t="s">
        <v>1031</v>
      </c>
      <c r="P157" s="924" t="s">
        <v>1031</v>
      </c>
      <c r="Q157" s="924">
        <v>14.31</v>
      </c>
      <c r="R157" s="924">
        <v>10.61</v>
      </c>
      <c r="S157" s="924">
        <v>8.64</v>
      </c>
      <c r="T157" s="664">
        <v>11.7</v>
      </c>
      <c r="U157" s="929">
        <v>6.15</v>
      </c>
      <c r="V157" s="929">
        <v>5.35</v>
      </c>
      <c r="W157" s="929">
        <v>4.88</v>
      </c>
      <c r="X157" s="929">
        <v>4.4</v>
      </c>
      <c r="Y157" s="904">
        <f t="shared" si="3"/>
        <v>4.4</v>
      </c>
      <c r="Z157" s="7"/>
    </row>
    <row r="158" ht="18.75" customHeight="1">
      <c r="A158" s="468"/>
      <c r="B158" s="7"/>
      <c r="C158" s="468"/>
      <c r="D158" s="268" t="str">
        <f>IF(G158='(I-1) General'!$H$20,'(T) General Tables'!$A$14,'(T) General Tables'!$A$15)</f>
        <v>Not Required</v>
      </c>
      <c r="E158" s="747"/>
      <c r="F158" s="7"/>
      <c r="G158" s="162" t="str">
        <f>'(T) General Tables'!$A$143</f>
        <v>1.2 &lt; Smax ≤ 1.6</v>
      </c>
      <c r="H158" s="926" t="s">
        <v>347</v>
      </c>
      <c r="I158" s="927">
        <v>18.3</v>
      </c>
      <c r="J158" s="928">
        <v>7.85</v>
      </c>
      <c r="K158" s="162"/>
      <c r="L158" s="929" t="s">
        <v>1031</v>
      </c>
      <c r="M158" s="929" t="s">
        <v>1031</v>
      </c>
      <c r="N158" s="929" t="s">
        <v>1031</v>
      </c>
      <c r="O158" s="929" t="s">
        <v>1031</v>
      </c>
      <c r="P158" s="924" t="s">
        <v>1031</v>
      </c>
      <c r="Q158" s="924">
        <v>17.22</v>
      </c>
      <c r="R158" s="924">
        <v>12.77</v>
      </c>
      <c r="S158" s="924">
        <v>10.4</v>
      </c>
      <c r="T158" s="664">
        <v>13.86</v>
      </c>
      <c r="U158" s="929">
        <v>7.29</v>
      </c>
      <c r="V158" s="929">
        <v>6.34</v>
      </c>
      <c r="W158" s="929">
        <v>5.78</v>
      </c>
      <c r="X158" s="929">
        <v>5.21</v>
      </c>
      <c r="Y158" s="904">
        <f t="shared" si="3"/>
        <v>5.21</v>
      </c>
      <c r="Z158" s="7"/>
    </row>
    <row r="159" ht="18.75" customHeight="1">
      <c r="A159" s="468"/>
      <c r="B159" s="7"/>
      <c r="C159" s="468"/>
      <c r="D159" s="268" t="str">
        <f>IF(G159='(I-1) General'!$H$20,'(T) General Tables'!$A$14,'(T) General Tables'!$A$15)</f>
        <v>Not Required</v>
      </c>
      <c r="E159" s="747"/>
      <c r="F159" s="658"/>
      <c r="G159" s="920" t="str">
        <f>'(T) General Tables'!$A$143</f>
        <v>1.2 &lt; Smax ≤ 1.6</v>
      </c>
      <c r="H159" s="921" t="s">
        <v>347</v>
      </c>
      <c r="I159" s="930">
        <f>'(T) General Tables'!$A$4</f>
        <v>18.6192</v>
      </c>
      <c r="J159" s="923">
        <f>_xlfn.FORECAST.LINEAR($I159,J153:J158,$I153:$I158)</f>
        <v>7.97741634</v>
      </c>
      <c r="K159" s="162"/>
      <c r="L159" s="904" t="str">
        <f t="shared" ref="L159:X159" si="131">_xlfn.FORECAST.LINEAR($I159,L153:L158,$I153:$I158)</f>
        <v>#N/A</v>
      </c>
      <c r="M159" s="904" t="str">
        <f t="shared" si="131"/>
        <v>#N/A</v>
      </c>
      <c r="N159" s="904" t="str">
        <f t="shared" si="131"/>
        <v>#N/A</v>
      </c>
      <c r="O159" s="904" t="str">
        <f t="shared" si="131"/>
        <v>#N/A</v>
      </c>
      <c r="P159" s="924" t="str">
        <f t="shared" si="131"/>
        <v>#N/A</v>
      </c>
      <c r="Q159" s="924">
        <f t="shared" si="131"/>
        <v>17.41990616</v>
      </c>
      <c r="R159" s="924">
        <f t="shared" si="131"/>
        <v>12.90635433</v>
      </c>
      <c r="S159" s="924">
        <f t="shared" si="131"/>
        <v>10.50938091</v>
      </c>
      <c r="T159" s="925">
        <f t="shared" si="131"/>
        <v>14.08200204</v>
      </c>
      <c r="U159" s="904">
        <f t="shared" si="131"/>
        <v>7.40472246</v>
      </c>
      <c r="V159" s="904">
        <f t="shared" si="131"/>
        <v>6.440764251</v>
      </c>
      <c r="W159" s="904">
        <f t="shared" si="131"/>
        <v>5.872283641</v>
      </c>
      <c r="X159" s="904">
        <f t="shared" si="131"/>
        <v>5.293224237</v>
      </c>
      <c r="Y159" s="904">
        <f t="shared" si="3"/>
        <v>5.293224237</v>
      </c>
      <c r="Z159" s="658"/>
    </row>
    <row r="160" ht="18.75" customHeight="1">
      <c r="A160" s="468"/>
      <c r="B160" s="7"/>
      <c r="C160" s="468"/>
      <c r="D160" s="268" t="str">
        <f>IF(G160='(I-1) General'!$H$20,'(T) General Tables'!$A$14,'(T) General Tables'!$A$15)</f>
        <v>Not Required</v>
      </c>
      <c r="E160" s="747"/>
      <c r="F160" s="658"/>
      <c r="G160" s="920" t="str">
        <f>'(T) General Tables'!$A$144</f>
        <v>1.6 &lt; Smax ≤ 2.0</v>
      </c>
      <c r="H160" s="921" t="s">
        <v>345</v>
      </c>
      <c r="I160" s="930">
        <v>0.001</v>
      </c>
      <c r="J160" s="923">
        <v>0.63</v>
      </c>
      <c r="K160" s="162"/>
      <c r="L160" s="904" t="s">
        <v>1031</v>
      </c>
      <c r="M160" s="904">
        <v>2.74</v>
      </c>
      <c r="N160" s="904">
        <v>2.03</v>
      </c>
      <c r="O160" s="904">
        <v>1.66</v>
      </c>
      <c r="P160" s="924" t="s">
        <v>1031</v>
      </c>
      <c r="Q160" s="924">
        <f t="shared" ref="Q160:S160" si="132">M160/2</f>
        <v>1.37</v>
      </c>
      <c r="R160" s="924">
        <f t="shared" si="132"/>
        <v>1.015</v>
      </c>
      <c r="S160" s="924">
        <f t="shared" si="132"/>
        <v>0.83</v>
      </c>
      <c r="T160" s="925">
        <v>1.1</v>
      </c>
      <c r="U160" s="904">
        <v>0.58</v>
      </c>
      <c r="V160" s="904">
        <v>0.5</v>
      </c>
      <c r="W160" s="904">
        <v>0.46</v>
      </c>
      <c r="X160" s="904">
        <v>0.41</v>
      </c>
      <c r="Y160" s="904">
        <f t="shared" si="3"/>
        <v>0.41</v>
      </c>
      <c r="Z160" s="658"/>
    </row>
    <row r="161" ht="18.75" customHeight="1">
      <c r="A161" s="468"/>
      <c r="B161" s="7"/>
      <c r="C161" s="468"/>
      <c r="D161" s="268" t="str">
        <f>IF(G161='(I-1) General'!$H$20,'(T) General Tables'!$A$14,'(T) General Tables'!$A$15)</f>
        <v>Not Required</v>
      </c>
      <c r="E161" s="747"/>
      <c r="F161" s="7"/>
      <c r="G161" s="162" t="str">
        <f>'(T) General Tables'!$A$144</f>
        <v>1.6 &lt; Smax ≤ 2.0</v>
      </c>
      <c r="H161" s="926" t="s">
        <v>345</v>
      </c>
      <c r="I161" s="927">
        <v>3.1</v>
      </c>
      <c r="J161" s="928">
        <v>0.63</v>
      </c>
      <c r="K161" s="162"/>
      <c r="L161" s="929" t="s">
        <v>1031</v>
      </c>
      <c r="M161" s="929">
        <v>2.74</v>
      </c>
      <c r="N161" s="929">
        <v>2.03</v>
      </c>
      <c r="O161" s="929">
        <v>1.66</v>
      </c>
      <c r="P161" s="924" t="s">
        <v>1031</v>
      </c>
      <c r="Q161" s="924">
        <f t="shared" ref="Q161:S161" si="133">M161/2</f>
        <v>1.37</v>
      </c>
      <c r="R161" s="924">
        <f t="shared" si="133"/>
        <v>1.015</v>
      </c>
      <c r="S161" s="924">
        <f t="shared" si="133"/>
        <v>0.83</v>
      </c>
      <c r="T161" s="664">
        <v>1.1</v>
      </c>
      <c r="U161" s="929">
        <v>0.58</v>
      </c>
      <c r="V161" s="929">
        <v>0.5</v>
      </c>
      <c r="W161" s="929">
        <v>0.46</v>
      </c>
      <c r="X161" s="929">
        <v>0.41</v>
      </c>
      <c r="Y161" s="904">
        <f t="shared" si="3"/>
        <v>0.41</v>
      </c>
      <c r="Z161" s="7"/>
    </row>
    <row r="162" ht="18.75" customHeight="1">
      <c r="A162" s="468"/>
      <c r="B162" s="7"/>
      <c r="C162" s="468"/>
      <c r="D162" s="268" t="str">
        <f>IF(G162='(I-1) General'!$H$20,'(T) General Tables'!$A$14,'(T) General Tables'!$A$15)</f>
        <v>Not Required</v>
      </c>
      <c r="E162" s="747"/>
      <c r="F162" s="7"/>
      <c r="G162" s="162" t="str">
        <f>'(T) General Tables'!$A$144</f>
        <v>1.6 &lt; Smax ≤ 2.0</v>
      </c>
      <c r="H162" s="926" t="s">
        <v>345</v>
      </c>
      <c r="I162" s="927">
        <v>6.1</v>
      </c>
      <c r="J162" s="928">
        <v>1.08</v>
      </c>
      <c r="K162" s="162"/>
      <c r="L162" s="929" t="s">
        <v>1031</v>
      </c>
      <c r="M162" s="929">
        <v>4.72</v>
      </c>
      <c r="N162" s="929">
        <v>3.5</v>
      </c>
      <c r="O162" s="929">
        <v>2.85</v>
      </c>
      <c r="P162" s="924">
        <v>4.07</v>
      </c>
      <c r="Q162" s="924">
        <f t="shared" ref="Q162:S162" si="134">M162/2</f>
        <v>2.36</v>
      </c>
      <c r="R162" s="924">
        <f t="shared" si="134"/>
        <v>1.75</v>
      </c>
      <c r="S162" s="924">
        <f t="shared" si="134"/>
        <v>1.425</v>
      </c>
      <c r="T162" s="664">
        <v>1.9</v>
      </c>
      <c r="U162" s="929">
        <v>1.0</v>
      </c>
      <c r="V162" s="929">
        <v>0.87</v>
      </c>
      <c r="W162" s="929">
        <v>0.79</v>
      </c>
      <c r="X162" s="929">
        <v>0.71</v>
      </c>
      <c r="Y162" s="904">
        <f t="shared" si="3"/>
        <v>0.71</v>
      </c>
      <c r="Z162" s="7"/>
    </row>
    <row r="163" ht="18.75" customHeight="1">
      <c r="A163" s="468"/>
      <c r="B163" s="7"/>
      <c r="C163" s="468"/>
      <c r="D163" s="268" t="str">
        <f>IF(G163='(I-1) General'!$H$20,'(T) General Tables'!$A$14,'(T) General Tables'!$A$15)</f>
        <v>Not Required</v>
      </c>
      <c r="E163" s="747"/>
      <c r="F163" s="7"/>
      <c r="G163" s="162" t="str">
        <f>'(T) General Tables'!$A$144</f>
        <v>1.6 &lt; Smax ≤ 2.0</v>
      </c>
      <c r="H163" s="926" t="s">
        <v>345</v>
      </c>
      <c r="I163" s="927">
        <v>9.1</v>
      </c>
      <c r="J163" s="928">
        <v>1.53</v>
      </c>
      <c r="K163" s="162"/>
      <c r="L163" s="929" t="s">
        <v>1031</v>
      </c>
      <c r="M163" s="929">
        <v>6.7</v>
      </c>
      <c r="N163" s="929">
        <v>4.96</v>
      </c>
      <c r="O163" s="929">
        <v>4.04</v>
      </c>
      <c r="P163" s="924">
        <v>5.77</v>
      </c>
      <c r="Q163" s="924">
        <f t="shared" ref="Q163:S163" si="135">M163/2</f>
        <v>3.35</v>
      </c>
      <c r="R163" s="924">
        <f t="shared" si="135"/>
        <v>2.48</v>
      </c>
      <c r="S163" s="924">
        <f t="shared" si="135"/>
        <v>2.02</v>
      </c>
      <c r="T163" s="664">
        <v>2.69</v>
      </c>
      <c r="U163" s="929">
        <v>1.42</v>
      </c>
      <c r="V163" s="929">
        <v>1.23</v>
      </c>
      <c r="W163" s="929">
        <v>1.12</v>
      </c>
      <c r="X163" s="929">
        <v>1.01</v>
      </c>
      <c r="Y163" s="904">
        <f t="shared" si="3"/>
        <v>1.01</v>
      </c>
      <c r="Z163" s="7"/>
    </row>
    <row r="164" ht="18.75" customHeight="1">
      <c r="A164" s="468"/>
      <c r="B164" s="7"/>
      <c r="C164" s="468"/>
      <c r="D164" s="268" t="str">
        <f>IF(G164='(I-1) General'!$H$20,'(T) General Tables'!$A$14,'(T) General Tables'!$A$15)</f>
        <v>Not Required</v>
      </c>
      <c r="E164" s="747"/>
      <c r="F164" s="7"/>
      <c r="G164" s="162" t="str">
        <f>'(T) General Tables'!$A$144</f>
        <v>1.6 &lt; Smax ≤ 2.0</v>
      </c>
      <c r="H164" s="926" t="s">
        <v>345</v>
      </c>
      <c r="I164" s="927">
        <v>12.2</v>
      </c>
      <c r="J164" s="928">
        <v>1.99</v>
      </c>
      <c r="K164" s="162"/>
      <c r="L164" s="929" t="s">
        <v>1031</v>
      </c>
      <c r="M164" s="929">
        <v>8.74</v>
      </c>
      <c r="N164" s="929">
        <v>6.48</v>
      </c>
      <c r="O164" s="929">
        <v>5.27</v>
      </c>
      <c r="P164" s="924">
        <v>7.52</v>
      </c>
      <c r="Q164" s="924">
        <f t="shared" ref="Q164:S164" si="136">M164/2</f>
        <v>4.37</v>
      </c>
      <c r="R164" s="924">
        <f t="shared" si="136"/>
        <v>3.24</v>
      </c>
      <c r="S164" s="924">
        <f t="shared" si="136"/>
        <v>2.635</v>
      </c>
      <c r="T164" s="664">
        <v>3.52</v>
      </c>
      <c r="U164" s="929">
        <v>1.85</v>
      </c>
      <c r="V164" s="929">
        <v>1.61</v>
      </c>
      <c r="W164" s="929">
        <v>1.47</v>
      </c>
      <c r="X164" s="929">
        <v>1.32</v>
      </c>
      <c r="Y164" s="904">
        <f t="shared" si="3"/>
        <v>1.32</v>
      </c>
      <c r="Z164" s="7"/>
    </row>
    <row r="165" ht="18.75" customHeight="1">
      <c r="A165" s="468"/>
      <c r="B165" s="7"/>
      <c r="C165" s="468"/>
      <c r="D165" s="268" t="str">
        <f>IF(G165='(I-1) General'!$H$20,'(T) General Tables'!$A$14,'(T) General Tables'!$A$15)</f>
        <v>Not Required</v>
      </c>
      <c r="E165" s="747"/>
      <c r="F165" s="7"/>
      <c r="G165" s="162" t="str">
        <f>'(T) General Tables'!$A$144</f>
        <v>1.6 &lt; Smax ≤ 2.0</v>
      </c>
      <c r="H165" s="926" t="s">
        <v>345</v>
      </c>
      <c r="I165" s="927">
        <v>15.2</v>
      </c>
      <c r="J165" s="928">
        <v>2.44</v>
      </c>
      <c r="K165" s="162"/>
      <c r="L165" s="929" t="s">
        <v>1031</v>
      </c>
      <c r="M165" s="929">
        <v>10.53</v>
      </c>
      <c r="N165" s="929">
        <v>7.81</v>
      </c>
      <c r="O165" s="929">
        <v>6.36</v>
      </c>
      <c r="P165" s="924">
        <v>9.07</v>
      </c>
      <c r="Q165" s="924">
        <f t="shared" ref="Q165:S165" si="137">M165/2</f>
        <v>5.265</v>
      </c>
      <c r="R165" s="924">
        <f t="shared" si="137"/>
        <v>3.905</v>
      </c>
      <c r="S165" s="924">
        <f t="shared" si="137"/>
        <v>3.18</v>
      </c>
      <c r="T165" s="664">
        <v>4.31</v>
      </c>
      <c r="U165" s="929">
        <v>2.27</v>
      </c>
      <c r="V165" s="929">
        <v>1.97</v>
      </c>
      <c r="W165" s="929">
        <v>1.8</v>
      </c>
      <c r="X165" s="929">
        <v>1.62</v>
      </c>
      <c r="Y165" s="904">
        <f t="shared" si="3"/>
        <v>1.62</v>
      </c>
      <c r="Z165" s="7"/>
    </row>
    <row r="166" ht="18.75" customHeight="1">
      <c r="A166" s="468"/>
      <c r="B166" s="7"/>
      <c r="C166" s="468"/>
      <c r="D166" s="268" t="str">
        <f>IF(G166='(I-1) General'!$H$20,'(T) General Tables'!$A$14,'(T) General Tables'!$A$15)</f>
        <v>Not Required</v>
      </c>
      <c r="E166" s="747"/>
      <c r="F166" s="7"/>
      <c r="G166" s="162" t="str">
        <f>'(T) General Tables'!$A$144</f>
        <v>1.6 &lt; Smax ≤ 2.0</v>
      </c>
      <c r="H166" s="926" t="s">
        <v>345</v>
      </c>
      <c r="I166" s="927">
        <v>18.3</v>
      </c>
      <c r="J166" s="928">
        <v>2.91</v>
      </c>
      <c r="K166" s="162"/>
      <c r="L166" s="929" t="s">
        <v>1031</v>
      </c>
      <c r="M166" s="929">
        <v>12.75</v>
      </c>
      <c r="N166" s="929">
        <v>9.46</v>
      </c>
      <c r="O166" s="929">
        <v>7.7</v>
      </c>
      <c r="P166" s="924">
        <v>10.98</v>
      </c>
      <c r="Q166" s="924">
        <f t="shared" ref="Q166:S166" si="138">M166/2</f>
        <v>6.375</v>
      </c>
      <c r="R166" s="924">
        <f t="shared" si="138"/>
        <v>4.73</v>
      </c>
      <c r="S166" s="924">
        <f t="shared" si="138"/>
        <v>3.85</v>
      </c>
      <c r="T166" s="664">
        <v>5.13</v>
      </c>
      <c r="U166" s="929">
        <v>2.7</v>
      </c>
      <c r="V166" s="929">
        <v>2.35</v>
      </c>
      <c r="W166" s="929">
        <v>2.14</v>
      </c>
      <c r="X166" s="929">
        <v>1.93</v>
      </c>
      <c r="Y166" s="904">
        <f t="shared" si="3"/>
        <v>1.93</v>
      </c>
      <c r="Z166" s="7"/>
    </row>
    <row r="167" ht="18.75" customHeight="1">
      <c r="A167" s="468"/>
      <c r="B167" s="7"/>
      <c r="C167" s="468"/>
      <c r="D167" s="268" t="str">
        <f>IF(G167='(I-1) General'!$H$20,'(T) General Tables'!$A$14,'(T) General Tables'!$A$15)</f>
        <v>Not Required</v>
      </c>
      <c r="E167" s="747"/>
      <c r="F167" s="658"/>
      <c r="G167" s="920" t="str">
        <f>'(T) General Tables'!$A$144</f>
        <v>1.6 &lt; Smax ≤ 2.0</v>
      </c>
      <c r="H167" s="921" t="s">
        <v>345</v>
      </c>
      <c r="I167" s="930">
        <f>'(T) General Tables'!$A$4</f>
        <v>18.6192</v>
      </c>
      <c r="J167" s="923">
        <f>_xlfn.FORECAST.LINEAR($I167,J161:J166,$I161:$I166)</f>
        <v>2.954721824</v>
      </c>
      <c r="K167" s="162"/>
      <c r="L167" s="904" t="str">
        <f t="shared" ref="L167:X167" si="139">_xlfn.FORECAST.LINEAR($I167,L161:L166,$I161:$I166)</f>
        <v>#N/A</v>
      </c>
      <c r="M167" s="904">
        <f t="shared" si="139"/>
        <v>12.89293914</v>
      </c>
      <c r="N167" s="904">
        <f t="shared" si="139"/>
        <v>9.563530602</v>
      </c>
      <c r="O167" s="904">
        <f t="shared" si="139"/>
        <v>7.782983878</v>
      </c>
      <c r="P167" s="924">
        <f t="shared" si="139"/>
        <v>11.09670944</v>
      </c>
      <c r="Q167" s="924">
        <f t="shared" si="139"/>
        <v>6.446469571</v>
      </c>
      <c r="R167" s="924">
        <f t="shared" si="139"/>
        <v>4.781765301</v>
      </c>
      <c r="S167" s="924">
        <f t="shared" si="139"/>
        <v>3.891491939</v>
      </c>
      <c r="T167" s="925">
        <f t="shared" si="139"/>
        <v>5.216803641</v>
      </c>
      <c r="U167" s="904">
        <f t="shared" si="139"/>
        <v>2.745825438</v>
      </c>
      <c r="V167" s="904">
        <f t="shared" si="139"/>
        <v>2.388083037</v>
      </c>
      <c r="W167" s="904">
        <f t="shared" si="139"/>
        <v>2.177132739</v>
      </c>
      <c r="X167" s="904">
        <f t="shared" si="139"/>
        <v>1.96192</v>
      </c>
      <c r="Y167" s="904">
        <f t="shared" si="3"/>
        <v>1.96192</v>
      </c>
      <c r="Z167" s="658"/>
    </row>
    <row r="168" ht="18.75" customHeight="1">
      <c r="A168" s="468"/>
      <c r="B168" s="7"/>
      <c r="C168" s="468"/>
      <c r="D168" s="268" t="str">
        <f>IF(G168='(I-1) General'!$H$20,'(T) General Tables'!$A$14,'(T) General Tables'!$A$15)</f>
        <v>Not Required</v>
      </c>
      <c r="E168" s="747"/>
      <c r="F168" s="658"/>
      <c r="G168" s="920" t="str">
        <f>'(T) General Tables'!$A$144</f>
        <v>1.6 &lt; Smax ≤ 2.0</v>
      </c>
      <c r="H168" s="921" t="s">
        <v>346</v>
      </c>
      <c r="I168" s="930">
        <v>0.001</v>
      </c>
      <c r="J168" s="923">
        <v>1.48</v>
      </c>
      <c r="K168" s="162"/>
      <c r="L168" s="904" t="s">
        <v>1031</v>
      </c>
      <c r="M168" s="904" t="s">
        <v>1031</v>
      </c>
      <c r="N168" s="904" t="s">
        <v>1031</v>
      </c>
      <c r="O168" s="904" t="s">
        <v>1031</v>
      </c>
      <c r="P168" s="924" t="s">
        <v>1031</v>
      </c>
      <c r="Q168" s="924" t="s">
        <v>1031</v>
      </c>
      <c r="R168" s="924">
        <v>2.4</v>
      </c>
      <c r="S168" s="924">
        <v>1.96</v>
      </c>
      <c r="T168" s="925">
        <v>2.61</v>
      </c>
      <c r="U168" s="904">
        <v>1.37</v>
      </c>
      <c r="V168" s="904">
        <v>1.19</v>
      </c>
      <c r="W168" s="904">
        <v>1.09</v>
      </c>
      <c r="X168" s="904">
        <v>0.98</v>
      </c>
      <c r="Y168" s="904">
        <f t="shared" si="3"/>
        <v>0.98</v>
      </c>
      <c r="Z168" s="658"/>
    </row>
    <row r="169" ht="18.75" customHeight="1">
      <c r="A169" s="468"/>
      <c r="B169" s="7"/>
      <c r="C169" s="468"/>
      <c r="D169" s="268" t="str">
        <f>IF(G169='(I-1) General'!$H$20,'(T) General Tables'!$A$14,'(T) General Tables'!$A$15)</f>
        <v>Not Required</v>
      </c>
      <c r="E169" s="747"/>
      <c r="F169" s="7"/>
      <c r="G169" s="162" t="str">
        <f>'(T) General Tables'!$A$144</f>
        <v>1.6 &lt; Smax ≤ 2.0</v>
      </c>
      <c r="H169" s="926" t="s">
        <v>346</v>
      </c>
      <c r="I169" s="927">
        <v>3.1</v>
      </c>
      <c r="J169" s="928">
        <v>1.48</v>
      </c>
      <c r="K169" s="162"/>
      <c r="L169" s="929" t="s">
        <v>1031</v>
      </c>
      <c r="M169" s="929" t="s">
        <v>1031</v>
      </c>
      <c r="N169" s="929" t="s">
        <v>1031</v>
      </c>
      <c r="O169" s="929" t="s">
        <v>1031</v>
      </c>
      <c r="P169" s="924" t="s">
        <v>1031</v>
      </c>
      <c r="Q169" s="924" t="s">
        <v>1031</v>
      </c>
      <c r="R169" s="924">
        <v>2.4</v>
      </c>
      <c r="S169" s="924">
        <v>1.96</v>
      </c>
      <c r="T169" s="664">
        <v>2.61</v>
      </c>
      <c r="U169" s="929">
        <v>1.37</v>
      </c>
      <c r="V169" s="929">
        <v>1.19</v>
      </c>
      <c r="W169" s="929">
        <v>1.09</v>
      </c>
      <c r="X169" s="929">
        <v>0.98</v>
      </c>
      <c r="Y169" s="904">
        <f t="shared" si="3"/>
        <v>0.98</v>
      </c>
      <c r="Z169" s="7"/>
    </row>
    <row r="170" ht="18.75" customHeight="1">
      <c r="A170" s="468"/>
      <c r="B170" s="7"/>
      <c r="C170" s="468"/>
      <c r="D170" s="268" t="str">
        <f>IF(G170='(I-1) General'!$H$20,'(T) General Tables'!$A$14,'(T) General Tables'!$A$15)</f>
        <v>Not Required</v>
      </c>
      <c r="E170" s="747"/>
      <c r="F170" s="7"/>
      <c r="G170" s="162" t="str">
        <f>'(T) General Tables'!$A$144</f>
        <v>1.6 &lt; Smax ≤ 2.0</v>
      </c>
      <c r="H170" s="926" t="s">
        <v>346</v>
      </c>
      <c r="I170" s="927">
        <v>6.1</v>
      </c>
      <c r="J170" s="928">
        <v>2.44</v>
      </c>
      <c r="K170" s="162"/>
      <c r="L170" s="929" t="s">
        <v>1031</v>
      </c>
      <c r="M170" s="929" t="s">
        <v>1031</v>
      </c>
      <c r="N170" s="929" t="s">
        <v>1031</v>
      </c>
      <c r="O170" s="929" t="s">
        <v>1031</v>
      </c>
      <c r="P170" s="924" t="s">
        <v>1031</v>
      </c>
      <c r="Q170" s="924">
        <v>5.35</v>
      </c>
      <c r="R170" s="924">
        <v>3.97</v>
      </c>
      <c r="S170" s="924">
        <v>3.23</v>
      </c>
      <c r="T170" s="664">
        <v>4.31</v>
      </c>
      <c r="U170" s="929">
        <v>2.26</v>
      </c>
      <c r="V170" s="929">
        <v>1.97</v>
      </c>
      <c r="W170" s="929">
        <v>1.8</v>
      </c>
      <c r="X170" s="929">
        <v>1.62</v>
      </c>
      <c r="Y170" s="904">
        <f t="shared" si="3"/>
        <v>1.62</v>
      </c>
      <c r="Z170" s="7"/>
    </row>
    <row r="171" ht="18.75" customHeight="1">
      <c r="A171" s="468"/>
      <c r="B171" s="7"/>
      <c r="C171" s="468"/>
      <c r="D171" s="268" t="str">
        <f>IF(G171='(I-1) General'!$H$20,'(T) General Tables'!$A$14,'(T) General Tables'!$A$15)</f>
        <v>Not Required</v>
      </c>
      <c r="E171" s="747"/>
      <c r="F171" s="7"/>
      <c r="G171" s="162" t="str">
        <f>'(T) General Tables'!$A$144</f>
        <v>1.6 &lt; Smax ≤ 2.0</v>
      </c>
      <c r="H171" s="926" t="s">
        <v>346</v>
      </c>
      <c r="I171" s="927">
        <v>9.1</v>
      </c>
      <c r="J171" s="928">
        <v>3.41</v>
      </c>
      <c r="K171" s="162"/>
      <c r="L171" s="929" t="s">
        <v>1031</v>
      </c>
      <c r="M171" s="929" t="s">
        <v>1031</v>
      </c>
      <c r="N171" s="929" t="s">
        <v>1031</v>
      </c>
      <c r="O171" s="929" t="s">
        <v>1031</v>
      </c>
      <c r="P171" s="924" t="s">
        <v>1031</v>
      </c>
      <c r="Q171" s="924">
        <v>7.47</v>
      </c>
      <c r="R171" s="924">
        <v>5.54</v>
      </c>
      <c r="S171" s="924">
        <v>4.51</v>
      </c>
      <c r="T171" s="664">
        <v>6.01</v>
      </c>
      <c r="U171" s="929">
        <v>3.16</v>
      </c>
      <c r="V171" s="929">
        <v>2.75</v>
      </c>
      <c r="W171" s="929">
        <v>2.5</v>
      </c>
      <c r="X171" s="929">
        <v>2.26</v>
      </c>
      <c r="Y171" s="904">
        <f t="shared" si="3"/>
        <v>2.26</v>
      </c>
      <c r="Z171" s="7"/>
    </row>
    <row r="172" ht="18.75" customHeight="1">
      <c r="A172" s="468"/>
      <c r="B172" s="7"/>
      <c r="C172" s="468"/>
      <c r="D172" s="268" t="str">
        <f>IF(G172='(I-1) General'!$H$20,'(T) General Tables'!$A$14,'(T) General Tables'!$A$15)</f>
        <v>Not Required</v>
      </c>
      <c r="E172" s="747"/>
      <c r="F172" s="7"/>
      <c r="G172" s="162" t="str">
        <f>'(T) General Tables'!$A$144</f>
        <v>1.6 &lt; Smax ≤ 2.0</v>
      </c>
      <c r="H172" s="926" t="s">
        <v>346</v>
      </c>
      <c r="I172" s="927">
        <v>12.2</v>
      </c>
      <c r="J172" s="928">
        <v>4.4</v>
      </c>
      <c r="K172" s="162"/>
      <c r="L172" s="929" t="s">
        <v>1031</v>
      </c>
      <c r="M172" s="929" t="s">
        <v>1031</v>
      </c>
      <c r="N172" s="929" t="s">
        <v>1031</v>
      </c>
      <c r="O172" s="929">
        <v>11.65</v>
      </c>
      <c r="P172" s="924" t="s">
        <v>1031</v>
      </c>
      <c r="Q172" s="924">
        <v>9.65</v>
      </c>
      <c r="R172" s="924">
        <v>7.16</v>
      </c>
      <c r="S172" s="924">
        <f t="shared" ref="S172:S174" si="140">O172/2</f>
        <v>5.825</v>
      </c>
      <c r="T172" s="664">
        <v>7.77</v>
      </c>
      <c r="U172" s="929">
        <v>4.08</v>
      </c>
      <c r="V172" s="929">
        <v>3.55</v>
      </c>
      <c r="W172" s="929">
        <v>3.24</v>
      </c>
      <c r="X172" s="929">
        <v>2.92</v>
      </c>
      <c r="Y172" s="904">
        <f t="shared" si="3"/>
        <v>2.92</v>
      </c>
      <c r="Z172" s="7"/>
    </row>
    <row r="173" ht="18.75" customHeight="1">
      <c r="A173" s="468"/>
      <c r="B173" s="7"/>
      <c r="C173" s="468"/>
      <c r="D173" s="268" t="str">
        <f>IF(G173='(I-1) General'!$H$20,'(T) General Tables'!$A$14,'(T) General Tables'!$A$15)</f>
        <v>Not Required</v>
      </c>
      <c r="E173" s="747"/>
      <c r="F173" s="7"/>
      <c r="G173" s="162" t="str">
        <f>'(T) General Tables'!$A$144</f>
        <v>1.6 &lt; Smax ≤ 2.0</v>
      </c>
      <c r="H173" s="926" t="s">
        <v>346</v>
      </c>
      <c r="I173" s="927">
        <v>15.2</v>
      </c>
      <c r="J173" s="928">
        <v>5.37</v>
      </c>
      <c r="K173" s="162"/>
      <c r="L173" s="929" t="s">
        <v>1031</v>
      </c>
      <c r="M173" s="929" t="s">
        <v>1031</v>
      </c>
      <c r="N173" s="929" t="s">
        <v>1031</v>
      </c>
      <c r="O173" s="929">
        <v>13.97</v>
      </c>
      <c r="P173" s="924" t="s">
        <v>1031</v>
      </c>
      <c r="Q173" s="924">
        <v>11.08</v>
      </c>
      <c r="R173" s="924">
        <v>8.58</v>
      </c>
      <c r="S173" s="924">
        <f t="shared" si="140"/>
        <v>6.985</v>
      </c>
      <c r="T173" s="664">
        <v>9.47</v>
      </c>
      <c r="U173" s="929">
        <v>4.98</v>
      </c>
      <c r="V173" s="929">
        <v>4.33</v>
      </c>
      <c r="W173" s="929">
        <v>3.95</v>
      </c>
      <c r="X173" s="929">
        <v>3.56</v>
      </c>
      <c r="Y173" s="904">
        <f t="shared" si="3"/>
        <v>3.56</v>
      </c>
      <c r="Z173" s="7"/>
    </row>
    <row r="174" ht="18.75" customHeight="1">
      <c r="A174" s="468"/>
      <c r="B174" s="7"/>
      <c r="C174" s="468"/>
      <c r="D174" s="268" t="str">
        <f>IF(G174='(I-1) General'!$H$20,'(T) General Tables'!$A$14,'(T) General Tables'!$A$15)</f>
        <v>Not Required</v>
      </c>
      <c r="E174" s="747"/>
      <c r="F174" s="7"/>
      <c r="G174" s="162" t="str">
        <f>'(T) General Tables'!$A$144</f>
        <v>1.6 &lt; Smax ≤ 2.0</v>
      </c>
      <c r="H174" s="926" t="s">
        <v>346</v>
      </c>
      <c r="I174" s="927">
        <v>18.3</v>
      </c>
      <c r="J174" s="928">
        <v>6.36</v>
      </c>
      <c r="K174" s="162"/>
      <c r="L174" s="929" t="s">
        <v>1031</v>
      </c>
      <c r="M174" s="929" t="s">
        <v>1031</v>
      </c>
      <c r="N174" s="929" t="s">
        <v>1031</v>
      </c>
      <c r="O174" s="929">
        <v>16.84</v>
      </c>
      <c r="P174" s="924" t="s">
        <v>1031</v>
      </c>
      <c r="Q174" s="924">
        <v>13.95</v>
      </c>
      <c r="R174" s="924">
        <v>10.35</v>
      </c>
      <c r="S174" s="924">
        <f t="shared" si="140"/>
        <v>8.42</v>
      </c>
      <c r="T174" s="664">
        <v>11.23</v>
      </c>
      <c r="U174" s="929">
        <v>5.9</v>
      </c>
      <c r="V174" s="929">
        <v>5.13</v>
      </c>
      <c r="W174" s="929">
        <v>4.68</v>
      </c>
      <c r="X174" s="929">
        <v>4.22</v>
      </c>
      <c r="Y174" s="904">
        <f t="shared" si="3"/>
        <v>4.22</v>
      </c>
      <c r="Z174" s="7"/>
    </row>
    <row r="175" ht="18.75" customHeight="1">
      <c r="A175" s="468"/>
      <c r="B175" s="7"/>
      <c r="C175" s="468"/>
      <c r="D175" s="268" t="str">
        <f>IF(G175='(I-1) General'!$H$20,'(T) General Tables'!$A$14,'(T) General Tables'!$A$15)</f>
        <v>Not Required</v>
      </c>
      <c r="E175" s="747"/>
      <c r="F175" s="658"/>
      <c r="G175" s="920" t="str">
        <f>'(T) General Tables'!$A$144</f>
        <v>1.6 &lt; Smax ≤ 2.0</v>
      </c>
      <c r="H175" s="921" t="s">
        <v>346</v>
      </c>
      <c r="I175" s="930">
        <f>'(T) General Tables'!$A$4</f>
        <v>18.6192</v>
      </c>
      <c r="J175" s="923">
        <f>_xlfn.FORECAST.LINEAR($I175,J169:J174,$I169:$I174)</f>
        <v>6.464661187</v>
      </c>
      <c r="K175" s="162"/>
      <c r="L175" s="904" t="str">
        <f t="shared" ref="L175:X175" si="141">_xlfn.FORECAST.LINEAR($I175,L169:L174,$I169:$I174)</f>
        <v>#N/A</v>
      </c>
      <c r="M175" s="904" t="str">
        <f t="shared" si="141"/>
        <v>#N/A</v>
      </c>
      <c r="N175" s="904" t="str">
        <f t="shared" si="141"/>
        <v>#N/A</v>
      </c>
      <c r="O175" s="904">
        <f t="shared" si="141"/>
        <v>17.03550532</v>
      </c>
      <c r="P175" s="924" t="str">
        <f t="shared" si="141"/>
        <v>#N/A</v>
      </c>
      <c r="Q175" s="924">
        <f t="shared" si="141"/>
        <v>13.89485021</v>
      </c>
      <c r="R175" s="924">
        <f t="shared" si="141"/>
        <v>10.45927546</v>
      </c>
      <c r="S175" s="924">
        <f t="shared" si="141"/>
        <v>8.509569342</v>
      </c>
      <c r="T175" s="925">
        <f t="shared" si="141"/>
        <v>11.40993214</v>
      </c>
      <c r="U175" s="904">
        <f t="shared" si="141"/>
        <v>5.996549682</v>
      </c>
      <c r="V175" s="904">
        <f t="shared" si="141"/>
        <v>5.214698157</v>
      </c>
      <c r="W175" s="904">
        <f t="shared" si="141"/>
        <v>4.755690325</v>
      </c>
      <c r="X175" s="904">
        <f t="shared" si="141"/>
        <v>4.288475146</v>
      </c>
      <c r="Y175" s="904">
        <f t="shared" si="3"/>
        <v>4.288475146</v>
      </c>
      <c r="Z175" s="658"/>
    </row>
    <row r="176" ht="18.75" customHeight="1">
      <c r="A176" s="468"/>
      <c r="B176" s="7"/>
      <c r="C176" s="468"/>
      <c r="D176" s="268" t="str">
        <f>IF(G176='(I-1) General'!$H$20,'(T) General Tables'!$A$14,'(T) General Tables'!$A$15)</f>
        <v>Not Required</v>
      </c>
      <c r="E176" s="747"/>
      <c r="F176" s="658"/>
      <c r="G176" s="920" t="str">
        <f>'(T) General Tables'!$A$144</f>
        <v>1.6 &lt; Smax ≤ 2.0</v>
      </c>
      <c r="H176" s="921" t="s">
        <v>347</v>
      </c>
      <c r="I176" s="930">
        <v>0.001</v>
      </c>
      <c r="J176" s="923">
        <v>2.33</v>
      </c>
      <c r="K176" s="162"/>
      <c r="L176" s="904" t="s">
        <v>1031</v>
      </c>
      <c r="M176" s="904" t="s">
        <v>1031</v>
      </c>
      <c r="N176" s="904" t="s">
        <v>1031</v>
      </c>
      <c r="O176" s="904" t="s">
        <v>1031</v>
      </c>
      <c r="P176" s="924" t="s">
        <v>1031</v>
      </c>
      <c r="Q176" s="924" t="s">
        <v>1031</v>
      </c>
      <c r="R176" s="924" t="s">
        <v>1031</v>
      </c>
      <c r="S176" s="924">
        <v>3.08</v>
      </c>
      <c r="T176" s="925" t="s">
        <v>1031</v>
      </c>
      <c r="U176" s="904">
        <v>2.16</v>
      </c>
      <c r="V176" s="904">
        <v>1.88</v>
      </c>
      <c r="W176" s="904">
        <v>1.71</v>
      </c>
      <c r="X176" s="904">
        <v>1.54</v>
      </c>
      <c r="Y176" s="904">
        <f t="shared" si="3"/>
        <v>1.54</v>
      </c>
      <c r="Z176" s="658"/>
    </row>
    <row r="177" ht="18.75" customHeight="1">
      <c r="A177" s="468"/>
      <c r="B177" s="7"/>
      <c r="C177" s="468"/>
      <c r="D177" s="268" t="str">
        <f>IF(G177='(I-1) General'!$H$20,'(T) General Tables'!$A$14,'(T) General Tables'!$A$15)</f>
        <v>Not Required</v>
      </c>
      <c r="E177" s="747"/>
      <c r="F177" s="7"/>
      <c r="G177" s="162" t="str">
        <f>'(T) General Tables'!$A$144</f>
        <v>1.6 &lt; Smax ≤ 2.0</v>
      </c>
      <c r="H177" s="926" t="s">
        <v>347</v>
      </c>
      <c r="I177" s="927">
        <v>3.1</v>
      </c>
      <c r="J177" s="928">
        <v>2.33</v>
      </c>
      <c r="K177" s="162"/>
      <c r="L177" s="929" t="s">
        <v>1031</v>
      </c>
      <c r="M177" s="929" t="s">
        <v>1031</v>
      </c>
      <c r="N177" s="929" t="s">
        <v>1031</v>
      </c>
      <c r="O177" s="929" t="s">
        <v>1031</v>
      </c>
      <c r="P177" s="924" t="s">
        <v>1031</v>
      </c>
      <c r="Q177" s="924" t="s">
        <v>1031</v>
      </c>
      <c r="R177" s="924" t="s">
        <v>1031</v>
      </c>
      <c r="S177" s="924">
        <v>3.08</v>
      </c>
      <c r="T177" s="664" t="s">
        <v>1031</v>
      </c>
      <c r="U177" s="929">
        <v>2.16</v>
      </c>
      <c r="V177" s="929">
        <v>1.88</v>
      </c>
      <c r="W177" s="929">
        <v>1.71</v>
      </c>
      <c r="X177" s="929">
        <v>1.54</v>
      </c>
      <c r="Y177" s="904">
        <f t="shared" si="3"/>
        <v>1.54</v>
      </c>
      <c r="Z177" s="7"/>
    </row>
    <row r="178" ht="18.75" customHeight="1">
      <c r="A178" s="468"/>
      <c r="B178" s="7"/>
      <c r="C178" s="468"/>
      <c r="D178" s="268" t="str">
        <f>IF(G178='(I-1) General'!$H$20,'(T) General Tables'!$A$14,'(T) General Tables'!$A$15)</f>
        <v>Not Required</v>
      </c>
      <c r="E178" s="747"/>
      <c r="F178" s="7"/>
      <c r="G178" s="162" t="str">
        <f>'(T) General Tables'!$A$144</f>
        <v>1.6 &lt; Smax ≤ 2.0</v>
      </c>
      <c r="H178" s="926" t="s">
        <v>347</v>
      </c>
      <c r="I178" s="927">
        <v>6.1</v>
      </c>
      <c r="J178" s="928">
        <v>3.81</v>
      </c>
      <c r="K178" s="162"/>
      <c r="L178" s="929" t="s">
        <v>1031</v>
      </c>
      <c r="M178" s="929" t="s">
        <v>1031</v>
      </c>
      <c r="N178" s="929" t="s">
        <v>1031</v>
      </c>
      <c r="O178" s="929" t="s">
        <v>1031</v>
      </c>
      <c r="P178" s="924" t="s">
        <v>1031</v>
      </c>
      <c r="Q178" s="924" t="s">
        <v>1031</v>
      </c>
      <c r="R178" s="924" t="s">
        <v>1031</v>
      </c>
      <c r="S178" s="924">
        <v>5.04</v>
      </c>
      <c r="T178" s="664" t="s">
        <v>1031</v>
      </c>
      <c r="U178" s="929">
        <v>3.53</v>
      </c>
      <c r="V178" s="929">
        <v>3.07</v>
      </c>
      <c r="W178" s="929">
        <v>2.8</v>
      </c>
      <c r="X178" s="929">
        <v>2.52</v>
      </c>
      <c r="Y178" s="904">
        <f t="shared" si="3"/>
        <v>2.52</v>
      </c>
      <c r="Z178" s="7"/>
    </row>
    <row r="179" ht="18.75" customHeight="1">
      <c r="A179" s="468"/>
      <c r="B179" s="7"/>
      <c r="C179" s="468"/>
      <c r="D179" s="268" t="str">
        <f>IF(G179='(I-1) General'!$H$20,'(T) General Tables'!$A$14,'(T) General Tables'!$A$15)</f>
        <v>Not Required</v>
      </c>
      <c r="E179" s="747"/>
      <c r="F179" s="7"/>
      <c r="G179" s="162" t="str">
        <f>'(T) General Tables'!$A$144</f>
        <v>1.6 &lt; Smax ≤ 2.0</v>
      </c>
      <c r="H179" s="926" t="s">
        <v>347</v>
      </c>
      <c r="I179" s="927">
        <v>9.1</v>
      </c>
      <c r="J179" s="928">
        <v>5.28</v>
      </c>
      <c r="K179" s="162"/>
      <c r="L179" s="929" t="s">
        <v>1031</v>
      </c>
      <c r="M179" s="929" t="s">
        <v>1031</v>
      </c>
      <c r="N179" s="929" t="s">
        <v>1031</v>
      </c>
      <c r="O179" s="929" t="s">
        <v>1031</v>
      </c>
      <c r="P179" s="924" t="s">
        <v>1031</v>
      </c>
      <c r="Q179" s="924" t="s">
        <v>1031</v>
      </c>
      <c r="R179" s="924">
        <v>8.59</v>
      </c>
      <c r="S179" s="924">
        <v>7.0</v>
      </c>
      <c r="T179" s="664" t="s">
        <v>1031</v>
      </c>
      <c r="U179" s="929">
        <v>4.9</v>
      </c>
      <c r="V179" s="929">
        <v>4.26</v>
      </c>
      <c r="W179" s="929">
        <v>3.89</v>
      </c>
      <c r="X179" s="929">
        <v>3.5</v>
      </c>
      <c r="Y179" s="904">
        <f t="shared" si="3"/>
        <v>3.5</v>
      </c>
      <c r="Z179" s="7"/>
    </row>
    <row r="180" ht="18.75" customHeight="1">
      <c r="A180" s="468"/>
      <c r="B180" s="7"/>
      <c r="C180" s="468"/>
      <c r="D180" s="268" t="str">
        <f>IF(G180='(I-1) General'!$H$20,'(T) General Tables'!$A$14,'(T) General Tables'!$A$15)</f>
        <v>Not Required</v>
      </c>
      <c r="E180" s="747"/>
      <c r="F180" s="7"/>
      <c r="G180" s="162" t="str">
        <f>'(T) General Tables'!$A$144</f>
        <v>1.6 &lt; Smax ≤ 2.0</v>
      </c>
      <c r="H180" s="926" t="s">
        <v>347</v>
      </c>
      <c r="I180" s="927">
        <v>12.2</v>
      </c>
      <c r="J180" s="928">
        <v>6.81</v>
      </c>
      <c r="K180" s="162"/>
      <c r="L180" s="929" t="s">
        <v>1031</v>
      </c>
      <c r="M180" s="929" t="s">
        <v>1031</v>
      </c>
      <c r="N180" s="929" t="s">
        <v>1031</v>
      </c>
      <c r="O180" s="929" t="s">
        <v>1031</v>
      </c>
      <c r="P180" s="924" t="s">
        <v>1031</v>
      </c>
      <c r="Q180" s="924" t="s">
        <v>1031</v>
      </c>
      <c r="R180" s="924">
        <v>11.08</v>
      </c>
      <c r="S180" s="924">
        <v>9.02</v>
      </c>
      <c r="T180" s="664">
        <v>12.02</v>
      </c>
      <c r="U180" s="929">
        <v>6.32</v>
      </c>
      <c r="V180" s="929">
        <v>5.5</v>
      </c>
      <c r="W180" s="929">
        <v>5.01</v>
      </c>
      <c r="X180" s="929">
        <v>4.51</v>
      </c>
      <c r="Y180" s="904">
        <f t="shared" si="3"/>
        <v>4.51</v>
      </c>
      <c r="Z180" s="7"/>
    </row>
    <row r="181" ht="18.75" customHeight="1">
      <c r="A181" s="468"/>
      <c r="B181" s="7"/>
      <c r="C181" s="468"/>
      <c r="D181" s="268" t="str">
        <f>IF(G181='(I-1) General'!$H$20,'(T) General Tables'!$A$14,'(T) General Tables'!$A$15)</f>
        <v>Not Required</v>
      </c>
      <c r="E181" s="747"/>
      <c r="F181" s="7"/>
      <c r="G181" s="162" t="str">
        <f>'(T) General Tables'!$A$144</f>
        <v>1.6 &lt; Smax ≤ 2.0</v>
      </c>
      <c r="H181" s="926" t="s">
        <v>347</v>
      </c>
      <c r="I181" s="927">
        <v>15.2</v>
      </c>
      <c r="J181" s="928">
        <v>8.29</v>
      </c>
      <c r="K181" s="162"/>
      <c r="L181" s="929" t="s">
        <v>1031</v>
      </c>
      <c r="M181" s="929" t="s">
        <v>1031</v>
      </c>
      <c r="N181" s="929" t="s">
        <v>1031</v>
      </c>
      <c r="O181" s="929" t="s">
        <v>1031</v>
      </c>
      <c r="P181" s="924" t="s">
        <v>1031</v>
      </c>
      <c r="Q181" s="924" t="s">
        <v>1031</v>
      </c>
      <c r="R181" s="924">
        <v>13.26</v>
      </c>
      <c r="S181" s="924">
        <v>11.0</v>
      </c>
      <c r="T181" s="664">
        <v>14.63</v>
      </c>
      <c r="U181" s="929">
        <v>7.69</v>
      </c>
      <c r="V181" s="929">
        <v>6.69</v>
      </c>
      <c r="W181" s="929">
        <v>6.1</v>
      </c>
      <c r="X181" s="929">
        <v>5.49</v>
      </c>
      <c r="Y181" s="904">
        <f t="shared" si="3"/>
        <v>5.49</v>
      </c>
      <c r="Z181" s="7"/>
    </row>
    <row r="182" ht="18.75" customHeight="1">
      <c r="A182" s="468"/>
      <c r="B182" s="7"/>
      <c r="C182" s="468"/>
      <c r="D182" s="268" t="str">
        <f>IF(G182='(I-1) General'!$H$20,'(T) General Tables'!$A$14,'(T) General Tables'!$A$15)</f>
        <v>Not Required</v>
      </c>
      <c r="E182" s="747"/>
      <c r="F182" s="7"/>
      <c r="G182" s="162" t="str">
        <f>'(T) General Tables'!$A$144</f>
        <v>1.6 &lt; Smax ≤ 2.0</v>
      </c>
      <c r="H182" s="926" t="s">
        <v>347</v>
      </c>
      <c r="I182" s="927">
        <v>18.3</v>
      </c>
      <c r="J182" s="928">
        <v>9.82</v>
      </c>
      <c r="K182" s="162"/>
      <c r="L182" s="929" t="s">
        <v>1031</v>
      </c>
      <c r="M182" s="929" t="s">
        <v>1031</v>
      </c>
      <c r="N182" s="929" t="s">
        <v>1031</v>
      </c>
      <c r="O182" s="929" t="s">
        <v>1031</v>
      </c>
      <c r="P182" s="924" t="s">
        <v>1031</v>
      </c>
      <c r="Q182" s="924" t="s">
        <v>1031</v>
      </c>
      <c r="R182" s="924">
        <v>15.96</v>
      </c>
      <c r="S182" s="924">
        <v>13.0</v>
      </c>
      <c r="T182" s="664">
        <v>17.32</v>
      </c>
      <c r="U182" s="929">
        <v>9.11</v>
      </c>
      <c r="V182" s="929">
        <v>7.92</v>
      </c>
      <c r="W182" s="929">
        <v>7.22</v>
      </c>
      <c r="X182" s="929">
        <v>6.51</v>
      </c>
      <c r="Y182" s="904">
        <f t="shared" si="3"/>
        <v>6.51</v>
      </c>
      <c r="Z182" s="7"/>
    </row>
    <row r="183" ht="18.75" customHeight="1">
      <c r="A183" s="468"/>
      <c r="B183" s="7"/>
      <c r="C183" s="468"/>
      <c r="D183" s="268" t="str">
        <f>IF(G183='(I-1) General'!$H$20,'(T) General Tables'!$A$14,'(T) General Tables'!$A$15)</f>
        <v>Not Required</v>
      </c>
      <c r="E183" s="747"/>
      <c r="F183" s="658"/>
      <c r="G183" s="920" t="str">
        <f>'(T) General Tables'!$A$144</f>
        <v>1.6 &lt; Smax ≤ 2.0</v>
      </c>
      <c r="H183" s="921" t="s">
        <v>347</v>
      </c>
      <c r="I183" s="930">
        <f>'(T) General Tables'!$A$4</f>
        <v>18.6192</v>
      </c>
      <c r="J183" s="923">
        <f>_xlfn.FORECAST.LINEAR($I183,J177:J182,$I177:$I182)</f>
        <v>9.974649721</v>
      </c>
      <c r="K183" s="162"/>
      <c r="L183" s="904" t="str">
        <f t="shared" ref="L183:X183" si="142">_xlfn.FORECAST.LINEAR($I183,L177:L182,$I177:$I182)</f>
        <v>#N/A</v>
      </c>
      <c r="M183" s="904" t="str">
        <f t="shared" si="142"/>
        <v>#N/A</v>
      </c>
      <c r="N183" s="904" t="str">
        <f t="shared" si="142"/>
        <v>#N/A</v>
      </c>
      <c r="O183" s="904" t="str">
        <f t="shared" si="142"/>
        <v>#N/A</v>
      </c>
      <c r="P183" s="924" t="str">
        <f t="shared" si="142"/>
        <v>#N/A</v>
      </c>
      <c r="Q183" s="924" t="str">
        <f t="shared" si="142"/>
        <v>#N/A</v>
      </c>
      <c r="R183" s="924">
        <f t="shared" si="142"/>
        <v>16.1280212</v>
      </c>
      <c r="S183" s="924">
        <f t="shared" si="142"/>
        <v>13.21785206</v>
      </c>
      <c r="T183" s="925">
        <f t="shared" si="142"/>
        <v>17.59846436</v>
      </c>
      <c r="U183" s="904">
        <f t="shared" si="142"/>
        <v>9.254535776</v>
      </c>
      <c r="V183" s="904">
        <f t="shared" si="142"/>
        <v>8.048257593</v>
      </c>
      <c r="W183" s="904">
        <f t="shared" si="142"/>
        <v>7.337776943</v>
      </c>
      <c r="X183" s="904">
        <f t="shared" si="142"/>
        <v>6.610450318</v>
      </c>
      <c r="Y183" s="904">
        <f t="shared" si="3"/>
        <v>6.610450318</v>
      </c>
      <c r="Z183" s="658"/>
    </row>
    <row r="184" ht="18.75" customHeight="1">
      <c r="A184" s="468"/>
      <c r="B184" s="7"/>
      <c r="C184" s="468"/>
      <c r="D184" s="268" t="str">
        <f>IF(G184='(I-1) General'!$H$20,'(T) General Tables'!$A$14,'(T) General Tables'!$A$15)</f>
        <v>Not Required</v>
      </c>
      <c r="E184" s="747"/>
      <c r="F184" s="658"/>
      <c r="G184" s="920" t="str">
        <f>'(T) General Tables'!$A$145</f>
        <v>2.0 &lt; Smax ≤ 2.6</v>
      </c>
      <c r="H184" s="921" t="s">
        <v>345</v>
      </c>
      <c r="I184" s="930">
        <v>0.001</v>
      </c>
      <c r="J184" s="923">
        <v>0.81</v>
      </c>
      <c r="K184" s="162"/>
      <c r="L184" s="904" t="s">
        <v>1031</v>
      </c>
      <c r="M184" s="904" t="s">
        <v>1031</v>
      </c>
      <c r="N184" s="904">
        <v>2.65</v>
      </c>
      <c r="O184" s="904">
        <v>2.15</v>
      </c>
      <c r="P184" s="924">
        <v>3.07</v>
      </c>
      <c r="Q184" s="924">
        <v>1.79</v>
      </c>
      <c r="R184" s="924">
        <f t="shared" ref="R184:S184" si="143">N184/2</f>
        <v>1.325</v>
      </c>
      <c r="S184" s="924">
        <f t="shared" si="143"/>
        <v>1.075</v>
      </c>
      <c r="T184" s="925">
        <v>1.44</v>
      </c>
      <c r="U184" s="904">
        <v>0.75</v>
      </c>
      <c r="V184" s="904">
        <v>0.66</v>
      </c>
      <c r="W184" s="904">
        <v>0.6</v>
      </c>
      <c r="X184" s="904">
        <v>0.54</v>
      </c>
      <c r="Y184" s="904">
        <f t="shared" si="3"/>
        <v>0.54</v>
      </c>
      <c r="Z184" s="658"/>
    </row>
    <row r="185" ht="18.75" customHeight="1">
      <c r="A185" s="468"/>
      <c r="B185" s="7"/>
      <c r="C185" s="468"/>
      <c r="D185" s="268" t="str">
        <f>IF(G185='(I-1) General'!$H$20,'(T) General Tables'!$A$14,'(T) General Tables'!$A$15)</f>
        <v>Not Required</v>
      </c>
      <c r="E185" s="747"/>
      <c r="F185" s="7"/>
      <c r="G185" s="162" t="str">
        <f>'(T) General Tables'!$A$145</f>
        <v>2.0 &lt; Smax ≤ 2.6</v>
      </c>
      <c r="H185" s="926" t="s">
        <v>345</v>
      </c>
      <c r="I185" s="927">
        <v>3.1</v>
      </c>
      <c r="J185" s="928">
        <v>0.81</v>
      </c>
      <c r="K185" s="162"/>
      <c r="L185" s="929" t="s">
        <v>1031</v>
      </c>
      <c r="M185" s="929" t="s">
        <v>1031</v>
      </c>
      <c r="N185" s="929">
        <v>2.65</v>
      </c>
      <c r="O185" s="929">
        <v>2.15</v>
      </c>
      <c r="P185" s="924">
        <v>3.07</v>
      </c>
      <c r="Q185" s="924">
        <v>1.79</v>
      </c>
      <c r="R185" s="924">
        <f t="shared" ref="R185:S185" si="144">N185/2</f>
        <v>1.325</v>
      </c>
      <c r="S185" s="924">
        <f t="shared" si="144"/>
        <v>1.075</v>
      </c>
      <c r="T185" s="664">
        <v>1.44</v>
      </c>
      <c r="U185" s="929">
        <v>0.75</v>
      </c>
      <c r="V185" s="929">
        <v>0.66</v>
      </c>
      <c r="W185" s="929">
        <v>0.6</v>
      </c>
      <c r="X185" s="929">
        <v>0.54</v>
      </c>
      <c r="Y185" s="904">
        <f t="shared" si="3"/>
        <v>0.54</v>
      </c>
      <c r="Z185" s="7"/>
    </row>
    <row r="186" ht="18.75" customHeight="1">
      <c r="A186" s="468"/>
      <c r="B186" s="7"/>
      <c r="C186" s="468"/>
      <c r="D186" s="268" t="str">
        <f>IF(G186='(I-1) General'!$H$20,'(T) General Tables'!$A$14,'(T) General Tables'!$A$15)</f>
        <v>Not Required</v>
      </c>
      <c r="E186" s="747"/>
      <c r="F186" s="7"/>
      <c r="G186" s="162" t="str">
        <f>'(T) General Tables'!$A$145</f>
        <v>2.0 &lt; Smax ≤ 2.6</v>
      </c>
      <c r="H186" s="926" t="s">
        <v>345</v>
      </c>
      <c r="I186" s="927">
        <v>6.1</v>
      </c>
      <c r="J186" s="928">
        <v>1.4</v>
      </c>
      <c r="K186" s="162"/>
      <c r="L186" s="929" t="s">
        <v>1031</v>
      </c>
      <c r="M186" s="929" t="s">
        <v>1031</v>
      </c>
      <c r="N186" s="929">
        <v>4.55</v>
      </c>
      <c r="O186" s="929">
        <v>3.7</v>
      </c>
      <c r="P186" s="924">
        <v>5.28</v>
      </c>
      <c r="Q186" s="924">
        <v>3.07</v>
      </c>
      <c r="R186" s="924">
        <f t="shared" ref="R186:S186" si="145">N186/2</f>
        <v>2.275</v>
      </c>
      <c r="S186" s="924">
        <f t="shared" si="145"/>
        <v>1.85</v>
      </c>
      <c r="T186" s="664">
        <v>2.47</v>
      </c>
      <c r="U186" s="929">
        <v>1.3</v>
      </c>
      <c r="V186" s="929">
        <v>1.13</v>
      </c>
      <c r="W186" s="929">
        <v>1.03</v>
      </c>
      <c r="X186" s="929">
        <v>0.93</v>
      </c>
      <c r="Y186" s="904">
        <f t="shared" si="3"/>
        <v>0.93</v>
      </c>
      <c r="Z186" s="7"/>
    </row>
    <row r="187" ht="18.75" customHeight="1">
      <c r="A187" s="468"/>
      <c r="B187" s="7"/>
      <c r="C187" s="468"/>
      <c r="D187" s="268" t="str">
        <f>IF(G187='(I-1) General'!$H$20,'(T) General Tables'!$A$14,'(T) General Tables'!$A$15)</f>
        <v>Not Required</v>
      </c>
      <c r="E187" s="747"/>
      <c r="F187" s="7"/>
      <c r="G187" s="162" t="str">
        <f>'(T) General Tables'!$A$145</f>
        <v>2.0 &lt; Smax ≤ 2.6</v>
      </c>
      <c r="H187" s="926" t="s">
        <v>345</v>
      </c>
      <c r="I187" s="927">
        <v>9.1</v>
      </c>
      <c r="J187" s="928">
        <v>1.99</v>
      </c>
      <c r="K187" s="162"/>
      <c r="L187" s="929" t="s">
        <v>1031</v>
      </c>
      <c r="M187" s="929">
        <v>8.7</v>
      </c>
      <c r="N187" s="929">
        <v>6.45</v>
      </c>
      <c r="O187" s="929">
        <v>5.25</v>
      </c>
      <c r="P187" s="924">
        <v>7.5</v>
      </c>
      <c r="Q187" s="924">
        <f t="shared" ref="Q187:S187" si="146">M187/2</f>
        <v>4.35</v>
      </c>
      <c r="R187" s="924">
        <f t="shared" si="146"/>
        <v>3.225</v>
      </c>
      <c r="S187" s="924">
        <f t="shared" si="146"/>
        <v>2.625</v>
      </c>
      <c r="T187" s="664">
        <v>3.5</v>
      </c>
      <c r="U187" s="929">
        <v>1.84</v>
      </c>
      <c r="V187" s="929">
        <v>1.6</v>
      </c>
      <c r="W187" s="929">
        <v>1.46</v>
      </c>
      <c r="X187" s="929">
        <v>1.32</v>
      </c>
      <c r="Y187" s="904">
        <f t="shared" si="3"/>
        <v>1.32</v>
      </c>
      <c r="Z187" s="7"/>
    </row>
    <row r="188" ht="18.75" customHeight="1">
      <c r="A188" s="468"/>
      <c r="B188" s="7"/>
      <c r="C188" s="468"/>
      <c r="D188" s="268" t="str">
        <f>IF(G188='(I-1) General'!$H$20,'(T) General Tables'!$A$14,'(T) General Tables'!$A$15)</f>
        <v>Not Required</v>
      </c>
      <c r="E188" s="747"/>
      <c r="F188" s="7"/>
      <c r="G188" s="162" t="str">
        <f>'(T) General Tables'!$A$145</f>
        <v>2.0 &lt; Smax ≤ 2.6</v>
      </c>
      <c r="H188" s="926" t="s">
        <v>345</v>
      </c>
      <c r="I188" s="927">
        <v>12.2</v>
      </c>
      <c r="J188" s="928">
        <v>2.59</v>
      </c>
      <c r="K188" s="162"/>
      <c r="L188" s="929" t="s">
        <v>1031</v>
      </c>
      <c r="M188" s="929">
        <v>11.36</v>
      </c>
      <c r="N188" s="929">
        <v>8.42</v>
      </c>
      <c r="O188" s="929">
        <v>6.86</v>
      </c>
      <c r="P188" s="924">
        <v>9.78</v>
      </c>
      <c r="Q188" s="924">
        <f t="shared" ref="Q188:S188" si="147">M188/2</f>
        <v>5.68</v>
      </c>
      <c r="R188" s="924">
        <f t="shared" si="147"/>
        <v>4.21</v>
      </c>
      <c r="S188" s="924">
        <f t="shared" si="147"/>
        <v>3.43</v>
      </c>
      <c r="T188" s="664">
        <v>4.57</v>
      </c>
      <c r="U188" s="929">
        <v>2.4</v>
      </c>
      <c r="V188" s="929">
        <v>2.09</v>
      </c>
      <c r="W188" s="929">
        <v>1.9</v>
      </c>
      <c r="X188" s="929">
        <v>1.72</v>
      </c>
      <c r="Y188" s="904">
        <f t="shared" si="3"/>
        <v>1.72</v>
      </c>
      <c r="Z188" s="7"/>
    </row>
    <row r="189" ht="18.75" customHeight="1">
      <c r="A189" s="468"/>
      <c r="B189" s="7"/>
      <c r="C189" s="468"/>
      <c r="D189" s="268" t="str">
        <f>IF(G189='(I-1) General'!$H$20,'(T) General Tables'!$A$14,'(T) General Tables'!$A$15)</f>
        <v>Not Required</v>
      </c>
      <c r="E189" s="747"/>
      <c r="F189" s="7"/>
      <c r="G189" s="162" t="str">
        <f>'(T) General Tables'!$A$145</f>
        <v>2.0 &lt; Smax ≤ 2.6</v>
      </c>
      <c r="H189" s="926" t="s">
        <v>345</v>
      </c>
      <c r="I189" s="927">
        <v>15.2</v>
      </c>
      <c r="J189" s="928">
        <v>3.18</v>
      </c>
      <c r="K189" s="162"/>
      <c r="L189" s="929" t="s">
        <v>1031</v>
      </c>
      <c r="M189" s="929">
        <v>13.69</v>
      </c>
      <c r="N189" s="929">
        <v>10.15</v>
      </c>
      <c r="O189" s="929">
        <v>8.27</v>
      </c>
      <c r="P189" s="924">
        <v>11.79</v>
      </c>
      <c r="Q189" s="924">
        <f t="shared" ref="Q189:S189" si="148">M189/2</f>
        <v>6.845</v>
      </c>
      <c r="R189" s="924">
        <f t="shared" si="148"/>
        <v>5.075</v>
      </c>
      <c r="S189" s="924">
        <f t="shared" si="148"/>
        <v>4.135</v>
      </c>
      <c r="T189" s="664">
        <v>5.6</v>
      </c>
      <c r="U189" s="929">
        <v>2.95</v>
      </c>
      <c r="V189" s="929">
        <v>2.56</v>
      </c>
      <c r="W189" s="929">
        <v>2.34</v>
      </c>
      <c r="X189" s="929">
        <v>2.11</v>
      </c>
      <c r="Y189" s="904">
        <f t="shared" si="3"/>
        <v>2.11</v>
      </c>
      <c r="Z189" s="7"/>
    </row>
    <row r="190" ht="18.75" customHeight="1">
      <c r="A190" s="468"/>
      <c r="B190" s="7"/>
      <c r="C190" s="468"/>
      <c r="D190" s="268" t="str">
        <f>IF(G190='(I-1) General'!$H$20,'(T) General Tables'!$A$14,'(T) General Tables'!$A$15)</f>
        <v>Not Required</v>
      </c>
      <c r="E190" s="747"/>
      <c r="F190" s="7"/>
      <c r="G190" s="162" t="str">
        <f>'(T) General Tables'!$A$145</f>
        <v>2.0 &lt; Smax ≤ 2.6</v>
      </c>
      <c r="H190" s="926" t="s">
        <v>345</v>
      </c>
      <c r="I190" s="927">
        <v>18.3</v>
      </c>
      <c r="J190" s="928">
        <v>3.78</v>
      </c>
      <c r="K190" s="162"/>
      <c r="L190" s="929" t="s">
        <v>1031</v>
      </c>
      <c r="M190" s="929">
        <v>16.58</v>
      </c>
      <c r="N190" s="929">
        <v>12.3</v>
      </c>
      <c r="O190" s="929">
        <v>10.01</v>
      </c>
      <c r="P190" s="924">
        <v>14.28</v>
      </c>
      <c r="Q190" s="924">
        <f t="shared" ref="Q190:S190" si="149">M190/2</f>
        <v>8.29</v>
      </c>
      <c r="R190" s="924">
        <f t="shared" si="149"/>
        <v>6.15</v>
      </c>
      <c r="S190" s="924">
        <f t="shared" si="149"/>
        <v>5.005</v>
      </c>
      <c r="T190" s="664">
        <v>6.67</v>
      </c>
      <c r="U190" s="929">
        <v>3.51</v>
      </c>
      <c r="V190" s="929">
        <v>3.05</v>
      </c>
      <c r="W190" s="929">
        <v>2.78</v>
      </c>
      <c r="X190" s="929">
        <v>2.51</v>
      </c>
      <c r="Y190" s="904">
        <f t="shared" si="3"/>
        <v>2.51</v>
      </c>
      <c r="Z190" s="7"/>
    </row>
    <row r="191" ht="18.75" customHeight="1">
      <c r="A191" s="468"/>
      <c r="B191" s="7"/>
      <c r="C191" s="468"/>
      <c r="D191" s="268" t="str">
        <f>IF(G191='(I-1) General'!$H$20,'(T) General Tables'!$A$14,'(T) General Tables'!$A$15)</f>
        <v>Not Required</v>
      </c>
      <c r="E191" s="747"/>
      <c r="F191" s="658"/>
      <c r="G191" s="920" t="str">
        <f>'(T) General Tables'!$A$145</f>
        <v>2.0 &lt; Smax ≤ 2.6</v>
      </c>
      <c r="H191" s="921" t="s">
        <v>345</v>
      </c>
      <c r="I191" s="930">
        <f>'(T) General Tables'!$A$4</f>
        <v>18.6192</v>
      </c>
      <c r="J191" s="923">
        <f>_xlfn.FORECAST.LINEAR($I191,J185:J190,$I185:$I190)</f>
        <v>3.845524808</v>
      </c>
      <c r="K191" s="162"/>
      <c r="L191" s="904" t="str">
        <f t="shared" ref="L191:X191" si="150">_xlfn.FORECAST.LINEAR($I191,L185:L190,$I185:$I190)</f>
        <v>#N/A</v>
      </c>
      <c r="M191" s="904">
        <f t="shared" si="150"/>
        <v>16.75814642</v>
      </c>
      <c r="N191" s="904">
        <f t="shared" si="150"/>
        <v>12.42945678</v>
      </c>
      <c r="O191" s="904">
        <f t="shared" si="150"/>
        <v>10.12259</v>
      </c>
      <c r="P191" s="924">
        <f t="shared" si="150"/>
        <v>14.43632466</v>
      </c>
      <c r="Q191" s="924">
        <f t="shared" si="150"/>
        <v>8.379305731</v>
      </c>
      <c r="R191" s="924">
        <f t="shared" si="150"/>
        <v>6.214728391</v>
      </c>
      <c r="S191" s="924">
        <f t="shared" si="150"/>
        <v>5.061295002</v>
      </c>
      <c r="T191" s="925">
        <f t="shared" si="150"/>
        <v>6.77798063</v>
      </c>
      <c r="U191" s="904">
        <f t="shared" si="150"/>
        <v>3.568256956</v>
      </c>
      <c r="V191" s="904">
        <f t="shared" si="150"/>
        <v>3.098775776</v>
      </c>
      <c r="W191" s="904">
        <f t="shared" si="150"/>
        <v>2.826299987</v>
      </c>
      <c r="X191" s="904">
        <f t="shared" si="150"/>
        <v>2.552349078</v>
      </c>
      <c r="Y191" s="904">
        <f t="shared" si="3"/>
        <v>2.552349078</v>
      </c>
      <c r="Z191" s="658"/>
    </row>
    <row r="192" ht="18.75" customHeight="1">
      <c r="A192" s="468"/>
      <c r="B192" s="7"/>
      <c r="C192" s="468"/>
      <c r="D192" s="268" t="str">
        <f>IF(G192='(I-1) General'!$H$20,'(T) General Tables'!$A$14,'(T) General Tables'!$A$15)</f>
        <v>Not Required</v>
      </c>
      <c r="E192" s="747"/>
      <c r="F192" s="658"/>
      <c r="G192" s="920" t="str">
        <f>'(T) General Tables'!$A$145</f>
        <v>2.0 &lt; Smax ≤ 2.6</v>
      </c>
      <c r="H192" s="921" t="s">
        <v>346</v>
      </c>
      <c r="I192" s="930">
        <v>0.001</v>
      </c>
      <c r="J192" s="923">
        <v>1.92</v>
      </c>
      <c r="K192" s="162"/>
      <c r="L192" s="904" t="s">
        <v>1031</v>
      </c>
      <c r="M192" s="904" t="s">
        <v>1031</v>
      </c>
      <c r="N192" s="904" t="s">
        <v>1031</v>
      </c>
      <c r="O192" s="904" t="s">
        <v>1031</v>
      </c>
      <c r="P192" s="924" t="s">
        <v>1031</v>
      </c>
      <c r="Q192" s="924" t="s">
        <v>1031</v>
      </c>
      <c r="R192" s="924" t="s">
        <v>1031</v>
      </c>
      <c r="S192" s="924">
        <v>2.54</v>
      </c>
      <c r="T192" s="925" t="s">
        <v>1031</v>
      </c>
      <c r="U192" s="904">
        <v>1.78</v>
      </c>
      <c r="V192" s="904">
        <v>1.55</v>
      </c>
      <c r="W192" s="904">
        <v>1.41</v>
      </c>
      <c r="X192" s="904">
        <v>1.27</v>
      </c>
      <c r="Y192" s="904">
        <f t="shared" si="3"/>
        <v>1.27</v>
      </c>
      <c r="Z192" s="658"/>
    </row>
    <row r="193" ht="18.75" customHeight="1">
      <c r="A193" s="468"/>
      <c r="B193" s="7"/>
      <c r="C193" s="468"/>
      <c r="D193" s="268" t="str">
        <f>IF(G193='(I-1) General'!$H$20,'(T) General Tables'!$A$14,'(T) General Tables'!$A$15)</f>
        <v>Not Required</v>
      </c>
      <c r="E193" s="747"/>
      <c r="F193" s="7"/>
      <c r="G193" s="162" t="str">
        <f>'(T) General Tables'!$A$145</f>
        <v>2.0 &lt; Smax ≤ 2.6</v>
      </c>
      <c r="H193" s="926" t="s">
        <v>346</v>
      </c>
      <c r="I193" s="927">
        <v>3.1</v>
      </c>
      <c r="J193" s="928">
        <v>1.92</v>
      </c>
      <c r="K193" s="162"/>
      <c r="L193" s="929" t="s">
        <v>1031</v>
      </c>
      <c r="M193" s="929" t="s">
        <v>1031</v>
      </c>
      <c r="N193" s="929" t="s">
        <v>1031</v>
      </c>
      <c r="O193" s="929" t="s">
        <v>1031</v>
      </c>
      <c r="P193" s="924" t="s">
        <v>1031</v>
      </c>
      <c r="Q193" s="924" t="s">
        <v>1031</v>
      </c>
      <c r="R193" s="924" t="s">
        <v>1031</v>
      </c>
      <c r="S193" s="924">
        <v>2.54</v>
      </c>
      <c r="T193" s="664" t="s">
        <v>1031</v>
      </c>
      <c r="U193" s="929">
        <v>1.78</v>
      </c>
      <c r="V193" s="929">
        <v>1.55</v>
      </c>
      <c r="W193" s="929">
        <v>1.41</v>
      </c>
      <c r="X193" s="929">
        <v>1.27</v>
      </c>
      <c r="Y193" s="904">
        <f t="shared" si="3"/>
        <v>1.27</v>
      </c>
      <c r="Z193" s="7"/>
    </row>
    <row r="194" ht="18.75" customHeight="1">
      <c r="A194" s="468"/>
      <c r="B194" s="7"/>
      <c r="C194" s="468"/>
      <c r="D194" s="268" t="str">
        <f>IF(G194='(I-1) General'!$H$20,'(T) General Tables'!$A$14,'(T) General Tables'!$A$15)</f>
        <v>Not Required</v>
      </c>
      <c r="E194" s="747"/>
      <c r="F194" s="7"/>
      <c r="G194" s="162" t="str">
        <f>'(T) General Tables'!$A$145</f>
        <v>2.0 &lt; Smax ≤ 2.6</v>
      </c>
      <c r="H194" s="926" t="s">
        <v>346</v>
      </c>
      <c r="I194" s="927">
        <v>6.1</v>
      </c>
      <c r="J194" s="928">
        <v>3.17</v>
      </c>
      <c r="K194" s="162"/>
      <c r="L194" s="929" t="s">
        <v>1031</v>
      </c>
      <c r="M194" s="929" t="s">
        <v>1031</v>
      </c>
      <c r="N194" s="929" t="s">
        <v>1031</v>
      </c>
      <c r="O194" s="929" t="s">
        <v>1031</v>
      </c>
      <c r="P194" s="924" t="s">
        <v>1031</v>
      </c>
      <c r="Q194" s="924" t="s">
        <v>1031</v>
      </c>
      <c r="R194" s="924">
        <v>5.16</v>
      </c>
      <c r="S194" s="924">
        <v>4.2</v>
      </c>
      <c r="T194" s="664">
        <v>5.6</v>
      </c>
      <c r="U194" s="929">
        <v>2.94</v>
      </c>
      <c r="V194" s="929">
        <v>2.56</v>
      </c>
      <c r="W194" s="929">
        <v>2.33</v>
      </c>
      <c r="X194" s="929">
        <v>2.1</v>
      </c>
      <c r="Y194" s="904">
        <f t="shared" si="3"/>
        <v>2.1</v>
      </c>
      <c r="Z194" s="7"/>
    </row>
    <row r="195" ht="18.75" customHeight="1">
      <c r="A195" s="468"/>
      <c r="B195" s="7"/>
      <c r="C195" s="468"/>
      <c r="D195" s="268" t="str">
        <f>IF(G195='(I-1) General'!$H$20,'(T) General Tables'!$A$14,'(T) General Tables'!$A$15)</f>
        <v>Not Required</v>
      </c>
      <c r="E195" s="747"/>
      <c r="F195" s="7"/>
      <c r="G195" s="162" t="str">
        <f>'(T) General Tables'!$A$145</f>
        <v>2.0 &lt; Smax ≤ 2.6</v>
      </c>
      <c r="H195" s="926" t="s">
        <v>346</v>
      </c>
      <c r="I195" s="927">
        <v>9.1</v>
      </c>
      <c r="J195" s="928">
        <v>4.43</v>
      </c>
      <c r="K195" s="162"/>
      <c r="L195" s="929" t="s">
        <v>1031</v>
      </c>
      <c r="M195" s="929" t="s">
        <v>1031</v>
      </c>
      <c r="N195" s="929" t="s">
        <v>1031</v>
      </c>
      <c r="O195" s="929" t="s">
        <v>1031</v>
      </c>
      <c r="P195" s="924" t="s">
        <v>1031</v>
      </c>
      <c r="Q195" s="924" t="s">
        <v>1031</v>
      </c>
      <c r="R195" s="924">
        <v>7.2</v>
      </c>
      <c r="S195" s="924">
        <v>5.86</v>
      </c>
      <c r="T195" s="664">
        <v>7.81</v>
      </c>
      <c r="U195" s="929">
        <v>4.11</v>
      </c>
      <c r="V195" s="929">
        <v>3.57</v>
      </c>
      <c r="W195" s="929">
        <v>3.26</v>
      </c>
      <c r="X195" s="929">
        <v>2.93</v>
      </c>
      <c r="Y195" s="904">
        <f t="shared" si="3"/>
        <v>2.93</v>
      </c>
      <c r="Z195" s="7"/>
    </row>
    <row r="196" ht="18.75" customHeight="1">
      <c r="A196" s="468"/>
      <c r="B196" s="7"/>
      <c r="C196" s="468"/>
      <c r="D196" s="268" t="str">
        <f>IF(G196='(I-1) General'!$H$20,'(T) General Tables'!$A$14,'(T) General Tables'!$A$15)</f>
        <v>Not Required</v>
      </c>
      <c r="E196" s="747"/>
      <c r="F196" s="7"/>
      <c r="G196" s="162" t="str">
        <f>'(T) General Tables'!$A$145</f>
        <v>2.0 &lt; Smax ≤ 2.6</v>
      </c>
      <c r="H196" s="926" t="s">
        <v>346</v>
      </c>
      <c r="I196" s="927">
        <v>12.2</v>
      </c>
      <c r="J196" s="928">
        <v>5.72</v>
      </c>
      <c r="K196" s="162"/>
      <c r="L196" s="929" t="s">
        <v>1031</v>
      </c>
      <c r="M196" s="929" t="s">
        <v>1031</v>
      </c>
      <c r="N196" s="929" t="s">
        <v>1031</v>
      </c>
      <c r="O196" s="929" t="s">
        <v>1031</v>
      </c>
      <c r="P196" s="924" t="s">
        <v>1031</v>
      </c>
      <c r="Q196" s="924" t="s">
        <v>1031</v>
      </c>
      <c r="R196" s="924">
        <v>9.31</v>
      </c>
      <c r="S196" s="924">
        <v>7.58</v>
      </c>
      <c r="T196" s="664">
        <v>10.1</v>
      </c>
      <c r="U196" s="929">
        <v>5.31</v>
      </c>
      <c r="V196" s="929">
        <v>4.62</v>
      </c>
      <c r="W196" s="929">
        <v>4.21</v>
      </c>
      <c r="X196" s="929">
        <v>3.79</v>
      </c>
      <c r="Y196" s="904">
        <f t="shared" si="3"/>
        <v>3.79</v>
      </c>
      <c r="Z196" s="7"/>
    </row>
    <row r="197" ht="18.75" customHeight="1">
      <c r="A197" s="468"/>
      <c r="B197" s="7"/>
      <c r="C197" s="468"/>
      <c r="D197" s="268" t="str">
        <f>IF(G197='(I-1) General'!$H$20,'(T) General Tables'!$A$14,'(T) General Tables'!$A$15)</f>
        <v>Not Required</v>
      </c>
      <c r="E197" s="747"/>
      <c r="F197" s="7"/>
      <c r="G197" s="162" t="str">
        <f>'(T) General Tables'!$A$145</f>
        <v>2.0 &lt; Smax ≤ 2.6</v>
      </c>
      <c r="H197" s="926" t="s">
        <v>346</v>
      </c>
      <c r="I197" s="927">
        <v>15.2</v>
      </c>
      <c r="J197" s="928">
        <v>6.98</v>
      </c>
      <c r="K197" s="162"/>
      <c r="L197" s="929" t="s">
        <v>1031</v>
      </c>
      <c r="M197" s="929" t="s">
        <v>1031</v>
      </c>
      <c r="N197" s="929" t="s">
        <v>1031</v>
      </c>
      <c r="O197" s="929" t="s">
        <v>1031</v>
      </c>
      <c r="P197" s="924" t="s">
        <v>1031</v>
      </c>
      <c r="Q197" s="924">
        <v>15.05</v>
      </c>
      <c r="R197" s="924">
        <v>11.16</v>
      </c>
      <c r="S197" s="924">
        <v>9.58</v>
      </c>
      <c r="T197" s="664">
        <v>12.31</v>
      </c>
      <c r="U197" s="929">
        <v>6.47</v>
      </c>
      <c r="V197" s="929">
        <v>5.63</v>
      </c>
      <c r="W197" s="929">
        <v>5.13</v>
      </c>
      <c r="X197" s="929">
        <v>4.62</v>
      </c>
      <c r="Y197" s="904">
        <f t="shared" si="3"/>
        <v>4.62</v>
      </c>
      <c r="Z197" s="7"/>
    </row>
    <row r="198" ht="18.75" customHeight="1">
      <c r="A198" s="468"/>
      <c r="B198" s="7"/>
      <c r="C198" s="468"/>
      <c r="D198" s="268" t="str">
        <f>IF(G198='(I-1) General'!$H$20,'(T) General Tables'!$A$14,'(T) General Tables'!$A$15)</f>
        <v>Not Required</v>
      </c>
      <c r="E198" s="747"/>
      <c r="F198" s="7"/>
      <c r="G198" s="162" t="str">
        <f>'(T) General Tables'!$A$145</f>
        <v>2.0 &lt; Smax ≤ 2.6</v>
      </c>
      <c r="H198" s="926" t="s">
        <v>346</v>
      </c>
      <c r="I198" s="927">
        <v>18.3</v>
      </c>
      <c r="J198" s="928">
        <v>8.27</v>
      </c>
      <c r="K198" s="162"/>
      <c r="L198" s="929" t="s">
        <v>1031</v>
      </c>
      <c r="M198" s="929" t="s">
        <v>1031</v>
      </c>
      <c r="N198" s="929" t="s">
        <v>1031</v>
      </c>
      <c r="O198" s="929" t="s">
        <v>1031</v>
      </c>
      <c r="P198" s="924" t="s">
        <v>1031</v>
      </c>
      <c r="Q198" s="924">
        <v>18.14</v>
      </c>
      <c r="R198" s="924">
        <v>13.45</v>
      </c>
      <c r="S198" s="924">
        <v>10.95</v>
      </c>
      <c r="T198" s="664">
        <v>14.6</v>
      </c>
      <c r="U198" s="929">
        <v>7.67</v>
      </c>
      <c r="V198" s="929">
        <v>6.67</v>
      </c>
      <c r="W198" s="929">
        <v>6.08</v>
      </c>
      <c r="X198" s="929">
        <v>5.48</v>
      </c>
      <c r="Y198" s="904">
        <f t="shared" si="3"/>
        <v>5.48</v>
      </c>
      <c r="Z198" s="7"/>
    </row>
    <row r="199" ht="18.75" customHeight="1">
      <c r="A199" s="468"/>
      <c r="B199" s="7"/>
      <c r="C199" s="468"/>
      <c r="D199" s="268" t="str">
        <f>IF(G199='(I-1) General'!$H$20,'(T) General Tables'!$A$14,'(T) General Tables'!$A$15)</f>
        <v>Not Required</v>
      </c>
      <c r="E199" s="747"/>
      <c r="F199" s="658"/>
      <c r="G199" s="920" t="str">
        <f>'(T) General Tables'!$A$145</f>
        <v>2.0 &lt; Smax ≤ 2.6</v>
      </c>
      <c r="H199" s="921" t="s">
        <v>346</v>
      </c>
      <c r="I199" s="930">
        <f>'(T) General Tables'!$A$4</f>
        <v>18.6192</v>
      </c>
      <c r="J199" s="923">
        <f>_xlfn.FORECAST.LINEAR($I199,J193:J198,$I193:$I198)</f>
        <v>8.405422401</v>
      </c>
      <c r="K199" s="162"/>
      <c r="L199" s="904" t="str">
        <f t="shared" ref="L199:X199" si="151">_xlfn.FORECAST.LINEAR($I199,L193:L198,$I193:$I198)</f>
        <v>#N/A</v>
      </c>
      <c r="M199" s="904" t="str">
        <f t="shared" si="151"/>
        <v>#N/A</v>
      </c>
      <c r="N199" s="904" t="str">
        <f t="shared" si="151"/>
        <v>#N/A</v>
      </c>
      <c r="O199" s="904" t="str">
        <f t="shared" si="151"/>
        <v>#N/A</v>
      </c>
      <c r="P199" s="924" t="str">
        <f t="shared" si="151"/>
        <v>#N/A</v>
      </c>
      <c r="Q199" s="924">
        <f t="shared" si="151"/>
        <v>18.45817032</v>
      </c>
      <c r="R199" s="924">
        <f t="shared" si="151"/>
        <v>13.59281795</v>
      </c>
      <c r="S199" s="924">
        <f t="shared" si="151"/>
        <v>11.26233199</v>
      </c>
      <c r="T199" s="925">
        <f t="shared" si="151"/>
        <v>14.83424244</v>
      </c>
      <c r="U199" s="904">
        <f t="shared" si="151"/>
        <v>7.79567756</v>
      </c>
      <c r="V199" s="904">
        <f t="shared" si="151"/>
        <v>6.780243031</v>
      </c>
      <c r="W199" s="904">
        <f t="shared" si="151"/>
        <v>6.180710279</v>
      </c>
      <c r="X199" s="904">
        <f t="shared" si="151"/>
        <v>5.567648495</v>
      </c>
      <c r="Y199" s="904">
        <f t="shared" si="3"/>
        <v>5.567648495</v>
      </c>
      <c r="Z199" s="658"/>
    </row>
    <row r="200" ht="18.75" customHeight="1">
      <c r="A200" s="468"/>
      <c r="B200" s="7"/>
      <c r="C200" s="468"/>
      <c r="D200" s="268" t="str">
        <f>IF(G200='(I-1) General'!$H$20,'(T) General Tables'!$A$14,'(T) General Tables'!$A$15)</f>
        <v>Not Required</v>
      </c>
      <c r="E200" s="747"/>
      <c r="F200" s="658"/>
      <c r="G200" s="920" t="str">
        <f>'(T) General Tables'!$A$145</f>
        <v>2.0 &lt; Smax ≤ 2.6</v>
      </c>
      <c r="H200" s="921" t="s">
        <v>347</v>
      </c>
      <c r="I200" s="930">
        <v>0.001</v>
      </c>
      <c r="J200" s="923">
        <v>3.03</v>
      </c>
      <c r="K200" s="162"/>
      <c r="L200" s="904" t="s">
        <v>1031</v>
      </c>
      <c r="M200" s="904" t="s">
        <v>1031</v>
      </c>
      <c r="N200" s="904" t="s">
        <v>1031</v>
      </c>
      <c r="O200" s="904" t="s">
        <v>1031</v>
      </c>
      <c r="P200" s="924" t="s">
        <v>1031</v>
      </c>
      <c r="Q200" s="924" t="s">
        <v>1031</v>
      </c>
      <c r="R200" s="924" t="s">
        <v>1031</v>
      </c>
      <c r="S200" s="924" t="s">
        <v>1031</v>
      </c>
      <c r="T200" s="925" t="s">
        <v>1031</v>
      </c>
      <c r="U200" s="904">
        <v>2.81</v>
      </c>
      <c r="V200" s="904">
        <v>2.44</v>
      </c>
      <c r="W200" s="904">
        <v>2.23</v>
      </c>
      <c r="X200" s="904">
        <v>2.01</v>
      </c>
      <c r="Y200" s="904">
        <f t="shared" si="3"/>
        <v>2.01</v>
      </c>
      <c r="Z200" s="658"/>
    </row>
    <row r="201" ht="18.75" customHeight="1">
      <c r="A201" s="468"/>
      <c r="B201" s="7"/>
      <c r="C201" s="468"/>
      <c r="D201" s="268" t="str">
        <f>IF(G201='(I-1) General'!$H$20,'(T) General Tables'!$A$14,'(T) General Tables'!$A$15)</f>
        <v>Not Required</v>
      </c>
      <c r="E201" s="747"/>
      <c r="F201" s="7"/>
      <c r="G201" s="162" t="str">
        <f>'(T) General Tables'!$A$145</f>
        <v>2.0 &lt; Smax ≤ 2.6</v>
      </c>
      <c r="H201" s="926" t="s">
        <v>347</v>
      </c>
      <c r="I201" s="927">
        <v>3.1</v>
      </c>
      <c r="J201" s="928">
        <v>3.03</v>
      </c>
      <c r="K201" s="162"/>
      <c r="L201" s="929" t="s">
        <v>1031</v>
      </c>
      <c r="M201" s="929" t="s">
        <v>1031</v>
      </c>
      <c r="N201" s="929" t="s">
        <v>1031</v>
      </c>
      <c r="O201" s="929" t="s">
        <v>1031</v>
      </c>
      <c r="P201" s="924" t="s">
        <v>1031</v>
      </c>
      <c r="Q201" s="924" t="s">
        <v>1031</v>
      </c>
      <c r="R201" s="924" t="s">
        <v>1031</v>
      </c>
      <c r="S201" s="924" t="s">
        <v>1031</v>
      </c>
      <c r="T201" s="664" t="s">
        <v>1031</v>
      </c>
      <c r="U201" s="929">
        <v>2.81</v>
      </c>
      <c r="V201" s="929">
        <v>2.44</v>
      </c>
      <c r="W201" s="929">
        <v>2.23</v>
      </c>
      <c r="X201" s="929">
        <v>2.01</v>
      </c>
      <c r="Y201" s="904">
        <f t="shared" si="3"/>
        <v>2.01</v>
      </c>
      <c r="Z201" s="7"/>
    </row>
    <row r="202" ht="18.75" customHeight="1">
      <c r="A202" s="468"/>
      <c r="B202" s="7"/>
      <c r="C202" s="468"/>
      <c r="D202" s="268" t="str">
        <f>IF(G202='(I-1) General'!$H$20,'(T) General Tables'!$A$14,'(T) General Tables'!$A$15)</f>
        <v>Not Required</v>
      </c>
      <c r="E202" s="747"/>
      <c r="F202" s="7"/>
      <c r="G202" s="162" t="str">
        <f>'(T) General Tables'!$A$145</f>
        <v>2.0 &lt; Smax ≤ 2.6</v>
      </c>
      <c r="H202" s="926" t="s">
        <v>347</v>
      </c>
      <c r="I202" s="927">
        <v>6.1</v>
      </c>
      <c r="J202" s="928">
        <v>4.95</v>
      </c>
      <c r="K202" s="162"/>
      <c r="L202" s="929" t="s">
        <v>1031</v>
      </c>
      <c r="M202" s="929" t="s">
        <v>1031</v>
      </c>
      <c r="N202" s="929" t="s">
        <v>1031</v>
      </c>
      <c r="O202" s="929" t="s">
        <v>1031</v>
      </c>
      <c r="P202" s="924" t="s">
        <v>1031</v>
      </c>
      <c r="Q202" s="924" t="s">
        <v>1031</v>
      </c>
      <c r="R202" s="924" t="s">
        <v>1031</v>
      </c>
      <c r="S202" s="924" t="s">
        <v>1031</v>
      </c>
      <c r="T202" s="664" t="s">
        <v>1031</v>
      </c>
      <c r="U202" s="929">
        <v>4.59</v>
      </c>
      <c r="V202" s="929">
        <v>3.99</v>
      </c>
      <c r="W202" s="929">
        <v>3.64</v>
      </c>
      <c r="X202" s="929">
        <v>3.28</v>
      </c>
      <c r="Y202" s="904">
        <f t="shared" si="3"/>
        <v>3.28</v>
      </c>
      <c r="Z202" s="7"/>
    </row>
    <row r="203" ht="18.75" customHeight="1">
      <c r="A203" s="468"/>
      <c r="B203" s="7"/>
      <c r="C203" s="468"/>
      <c r="D203" s="268" t="str">
        <f>IF(G203='(I-1) General'!$H$20,'(T) General Tables'!$A$14,'(T) General Tables'!$A$15)</f>
        <v>Not Required</v>
      </c>
      <c r="E203" s="747"/>
      <c r="F203" s="7"/>
      <c r="G203" s="162" t="str">
        <f>'(T) General Tables'!$A$145</f>
        <v>2.0 &lt; Smax ≤ 2.6</v>
      </c>
      <c r="H203" s="926" t="s">
        <v>347</v>
      </c>
      <c r="I203" s="927">
        <v>9.1</v>
      </c>
      <c r="J203" s="928">
        <v>6.87</v>
      </c>
      <c r="K203" s="162"/>
      <c r="L203" s="929" t="s">
        <v>1031</v>
      </c>
      <c r="M203" s="929" t="s">
        <v>1031</v>
      </c>
      <c r="N203" s="929" t="s">
        <v>1031</v>
      </c>
      <c r="O203" s="929" t="s">
        <v>1031</v>
      </c>
      <c r="P203" s="924" t="s">
        <v>1031</v>
      </c>
      <c r="Q203" s="924" t="s">
        <v>1031</v>
      </c>
      <c r="R203" s="924" t="s">
        <v>1031</v>
      </c>
      <c r="S203" s="924">
        <v>9.09</v>
      </c>
      <c r="T203" s="664" t="s">
        <v>1031</v>
      </c>
      <c r="U203" s="929">
        <v>6.37</v>
      </c>
      <c r="V203" s="929">
        <v>5.54</v>
      </c>
      <c r="W203" s="929">
        <v>5.05</v>
      </c>
      <c r="X203" s="929">
        <v>4.55</v>
      </c>
      <c r="Y203" s="904">
        <f t="shared" si="3"/>
        <v>4.55</v>
      </c>
      <c r="Z203" s="7"/>
    </row>
    <row r="204" ht="18.75" customHeight="1">
      <c r="A204" s="468"/>
      <c r="B204" s="7"/>
      <c r="C204" s="468"/>
      <c r="D204" s="268" t="str">
        <f>IF(G204='(I-1) General'!$H$20,'(T) General Tables'!$A$14,'(T) General Tables'!$A$15)</f>
        <v>Not Required</v>
      </c>
      <c r="E204" s="747"/>
      <c r="F204" s="7"/>
      <c r="G204" s="162" t="str">
        <f>'(T) General Tables'!$A$145</f>
        <v>2.0 &lt; Smax ≤ 2.6</v>
      </c>
      <c r="H204" s="926" t="s">
        <v>347</v>
      </c>
      <c r="I204" s="927">
        <v>12.2</v>
      </c>
      <c r="J204" s="928">
        <v>8.86</v>
      </c>
      <c r="K204" s="162"/>
      <c r="L204" s="929" t="s">
        <v>1031</v>
      </c>
      <c r="M204" s="929" t="s">
        <v>1031</v>
      </c>
      <c r="N204" s="929" t="s">
        <v>1031</v>
      </c>
      <c r="O204" s="929" t="s">
        <v>1031</v>
      </c>
      <c r="P204" s="924" t="s">
        <v>1031</v>
      </c>
      <c r="Q204" s="924" t="s">
        <v>1031</v>
      </c>
      <c r="R204" s="924" t="s">
        <v>1031</v>
      </c>
      <c r="S204" s="924">
        <v>11.72</v>
      </c>
      <c r="T204" s="664" t="s">
        <v>1031</v>
      </c>
      <c r="U204" s="929">
        <v>8.22</v>
      </c>
      <c r="V204" s="929">
        <v>7.14</v>
      </c>
      <c r="W204" s="929">
        <v>6.51</v>
      </c>
      <c r="X204" s="929">
        <v>5.87</v>
      </c>
      <c r="Y204" s="904">
        <f t="shared" si="3"/>
        <v>5.87</v>
      </c>
      <c r="Z204" s="7"/>
    </row>
    <row r="205" ht="18.75" customHeight="1">
      <c r="A205" s="468"/>
      <c r="B205" s="7"/>
      <c r="C205" s="468"/>
      <c r="D205" s="268" t="str">
        <f>IF(G205='(I-1) General'!$H$20,'(T) General Tables'!$A$14,'(T) General Tables'!$A$15)</f>
        <v>Not Required</v>
      </c>
      <c r="E205" s="747"/>
      <c r="F205" s="7"/>
      <c r="G205" s="162" t="str">
        <f>'(T) General Tables'!$A$145</f>
        <v>2.0 &lt; Smax ≤ 2.6</v>
      </c>
      <c r="H205" s="926" t="s">
        <v>347</v>
      </c>
      <c r="I205" s="927">
        <v>15.2</v>
      </c>
      <c r="J205" s="928">
        <v>10.78</v>
      </c>
      <c r="K205" s="162"/>
      <c r="L205" s="929" t="s">
        <v>1031</v>
      </c>
      <c r="M205" s="929" t="s">
        <v>1031</v>
      </c>
      <c r="N205" s="929" t="s">
        <v>1031</v>
      </c>
      <c r="O205" s="929" t="s">
        <v>1031</v>
      </c>
      <c r="P205" s="924" t="s">
        <v>1031</v>
      </c>
      <c r="Q205" s="924" t="s">
        <v>1031</v>
      </c>
      <c r="R205" s="924" t="s">
        <v>1031</v>
      </c>
      <c r="S205" s="924">
        <v>14.03</v>
      </c>
      <c r="T205" s="664" t="s">
        <v>1031</v>
      </c>
      <c r="U205" s="929">
        <v>10.0</v>
      </c>
      <c r="V205" s="929">
        <v>8.69</v>
      </c>
      <c r="W205" s="929">
        <v>7.92</v>
      </c>
      <c r="X205" s="929">
        <v>7.14</v>
      </c>
      <c r="Y205" s="904">
        <f t="shared" si="3"/>
        <v>7.14</v>
      </c>
      <c r="Z205" s="7"/>
    </row>
    <row r="206" ht="18.75" customHeight="1">
      <c r="A206" s="468"/>
      <c r="B206" s="7"/>
      <c r="C206" s="468"/>
      <c r="D206" s="268" t="str">
        <f>IF(G206='(I-1) General'!$H$20,'(T) General Tables'!$A$14,'(T) General Tables'!$A$15)</f>
        <v>Not Required</v>
      </c>
      <c r="E206" s="747"/>
      <c r="F206" s="7"/>
      <c r="G206" s="162" t="str">
        <f>'(T) General Tables'!$A$145</f>
        <v>2.0 &lt; Smax ≤ 2.6</v>
      </c>
      <c r="H206" s="926" t="s">
        <v>347</v>
      </c>
      <c r="I206" s="927">
        <v>18.3</v>
      </c>
      <c r="J206" s="928">
        <v>12.76</v>
      </c>
      <c r="K206" s="162"/>
      <c r="L206" s="929" t="s">
        <v>1031</v>
      </c>
      <c r="M206" s="929" t="s">
        <v>1031</v>
      </c>
      <c r="N206" s="929" t="s">
        <v>1031</v>
      </c>
      <c r="O206" s="929" t="s">
        <v>1031</v>
      </c>
      <c r="P206" s="924" t="s">
        <v>1031</v>
      </c>
      <c r="Q206" s="924" t="s">
        <v>1031</v>
      </c>
      <c r="R206" s="924" t="s">
        <v>1031</v>
      </c>
      <c r="S206" s="924">
        <v>16.89</v>
      </c>
      <c r="T206" s="664" t="s">
        <v>1031</v>
      </c>
      <c r="U206" s="929">
        <v>11.84</v>
      </c>
      <c r="V206" s="929">
        <v>10.3</v>
      </c>
      <c r="W206" s="929">
        <v>9.38</v>
      </c>
      <c r="X206" s="929">
        <v>8.46</v>
      </c>
      <c r="Y206" s="904">
        <f t="shared" si="3"/>
        <v>8.46</v>
      </c>
      <c r="Z206" s="7"/>
    </row>
    <row r="207" ht="18.75" customHeight="1">
      <c r="A207" s="468"/>
      <c r="B207" s="7"/>
      <c r="C207" s="468"/>
      <c r="D207" s="268" t="str">
        <f>IF(G207='(I-1) General'!$H$20,'(T) General Tables'!$A$14,'(T) General Tables'!$A$15)</f>
        <v>Not Required</v>
      </c>
      <c r="E207" s="747"/>
      <c r="F207" s="658"/>
      <c r="G207" s="920" t="str">
        <f>'(T) General Tables'!$A$145</f>
        <v>2.0 &lt; Smax ≤ 2.6</v>
      </c>
      <c r="H207" s="921" t="s">
        <v>347</v>
      </c>
      <c r="I207" s="930">
        <f>'(T) General Tables'!$A$4</f>
        <v>18.6192</v>
      </c>
      <c r="J207" s="923">
        <f>_xlfn.FORECAST.LINEAR($I207,J201:J206,$I201:$I206)</f>
        <v>12.96716182</v>
      </c>
      <c r="K207" s="162"/>
      <c r="L207" s="904" t="str">
        <f t="shared" ref="L207:X207" si="152">_xlfn.FORECAST.LINEAR($I207,L201:L206,$I201:$I206)</f>
        <v>#N/A</v>
      </c>
      <c r="M207" s="904" t="str">
        <f t="shared" si="152"/>
        <v>#N/A</v>
      </c>
      <c r="N207" s="904" t="str">
        <f t="shared" si="152"/>
        <v>#N/A</v>
      </c>
      <c r="O207" s="904" t="str">
        <f t="shared" si="152"/>
        <v>#N/A</v>
      </c>
      <c r="P207" s="924" t="str">
        <f t="shared" si="152"/>
        <v>#N/A</v>
      </c>
      <c r="Q207" s="924" t="str">
        <f t="shared" si="152"/>
        <v>#N/A</v>
      </c>
      <c r="R207" s="924" t="str">
        <f t="shared" si="152"/>
        <v>#N/A</v>
      </c>
      <c r="S207" s="924">
        <f t="shared" si="152"/>
        <v>17.06633007</v>
      </c>
      <c r="T207" s="925" t="str">
        <f t="shared" si="152"/>
        <v>#N/A</v>
      </c>
      <c r="U207" s="904">
        <f t="shared" si="152"/>
        <v>12.03093881</v>
      </c>
      <c r="V207" s="904">
        <f t="shared" si="152"/>
        <v>10.46081396</v>
      </c>
      <c r="W207" s="904">
        <f t="shared" si="152"/>
        <v>9.529170922</v>
      </c>
      <c r="X207" s="904">
        <f t="shared" si="152"/>
        <v>8.592947911</v>
      </c>
      <c r="Y207" s="904">
        <f t="shared" si="3"/>
        <v>8.592947911</v>
      </c>
      <c r="Z207" s="658"/>
    </row>
    <row r="208" ht="18.75" customHeight="1">
      <c r="A208" s="468"/>
      <c r="B208" s="7"/>
      <c r="C208" s="468"/>
      <c r="D208" s="207"/>
      <c r="E208" s="468"/>
      <c r="F208" s="7"/>
      <c r="G208" s="7"/>
      <c r="H208" s="7"/>
      <c r="I208" s="7"/>
      <c r="J208" s="7"/>
      <c r="K208" s="7"/>
      <c r="L208" s="7"/>
      <c r="M208" s="7"/>
      <c r="N208" s="7"/>
      <c r="O208" s="7"/>
      <c r="P208" s="7"/>
      <c r="Q208" s="7"/>
      <c r="R208" s="7"/>
      <c r="S208" s="7"/>
      <c r="T208" s="7"/>
      <c r="U208" s="7"/>
      <c r="V208" s="7"/>
      <c r="W208" s="7"/>
      <c r="X208" s="7"/>
      <c r="Y208" s="7"/>
      <c r="Z208" s="7"/>
    </row>
    <row r="209" ht="18.75" customHeight="1">
      <c r="A209" s="468"/>
      <c r="B209" s="7"/>
      <c r="C209" s="468"/>
      <c r="D209" s="207"/>
      <c r="E209" s="468"/>
      <c r="F209" s="7"/>
      <c r="G209" s="282" t="str">
        <f>'(I-1) General'!G84</f>
        <v>| Permit/File Number: Building Permit 123567 | Calculations completed by: Tim - info@part9bracing.ca |</v>
      </c>
      <c r="H209" s="27"/>
      <c r="I209" s="27"/>
      <c r="J209" s="27"/>
      <c r="K209" s="27"/>
      <c r="L209" s="27"/>
      <c r="M209" s="27"/>
      <c r="N209" s="27"/>
      <c r="O209" s="27"/>
      <c r="P209" s="27"/>
      <c r="Q209" s="27"/>
      <c r="R209" s="27"/>
      <c r="S209" s="27"/>
      <c r="T209" s="27"/>
      <c r="U209" s="27"/>
      <c r="V209" s="27"/>
      <c r="W209" s="27"/>
      <c r="X209" s="27"/>
      <c r="Y209" s="28"/>
      <c r="Z209" s="7"/>
    </row>
    <row r="210" ht="18.75" customHeight="1">
      <c r="A210" s="468"/>
      <c r="B210" s="7"/>
      <c r="C210" s="468"/>
      <c r="D210" s="207"/>
      <c r="E210" s="468"/>
      <c r="F210" s="7"/>
      <c r="G210" s="526" t="s">
        <v>1032</v>
      </c>
      <c r="H210" s="27"/>
      <c r="I210" s="27"/>
      <c r="J210" s="27"/>
      <c r="K210" s="27"/>
      <c r="L210" s="27"/>
      <c r="M210" s="27"/>
      <c r="N210" s="27"/>
      <c r="O210" s="27"/>
      <c r="P210" s="27"/>
      <c r="Q210" s="27"/>
      <c r="R210" s="27"/>
      <c r="S210" s="27"/>
      <c r="T210" s="27"/>
      <c r="U210" s="27"/>
      <c r="V210" s="27"/>
      <c r="W210" s="27"/>
      <c r="X210" s="27"/>
      <c r="Y210" s="28"/>
      <c r="Z210" s="7"/>
    </row>
    <row r="211" ht="13.5" customHeight="1">
      <c r="A211" s="468"/>
      <c r="B211" s="7"/>
      <c r="C211" s="468"/>
      <c r="D211" s="207"/>
      <c r="E211" s="468"/>
      <c r="F211" s="7"/>
      <c r="G211" s="7"/>
      <c r="H211" s="7"/>
      <c r="I211" s="7"/>
      <c r="J211" s="7"/>
      <c r="K211" s="7"/>
      <c r="L211" s="7"/>
      <c r="M211" s="7"/>
      <c r="N211" s="7"/>
      <c r="O211" s="7"/>
      <c r="P211" s="7"/>
      <c r="Q211" s="7"/>
      <c r="R211" s="7"/>
      <c r="S211" s="7"/>
      <c r="T211" s="7"/>
      <c r="U211" s="7"/>
      <c r="V211" s="7"/>
      <c r="W211" s="7"/>
      <c r="X211" s="7"/>
      <c r="Y211" s="7"/>
      <c r="Z211" s="7"/>
    </row>
    <row r="212" ht="13.5" customHeight="1">
      <c r="A212" s="468"/>
      <c r="B212" s="7"/>
      <c r="C212" s="468"/>
      <c r="D212" s="207"/>
      <c r="E212" s="468"/>
      <c r="F212" s="7"/>
      <c r="G212" s="7"/>
      <c r="H212" s="7"/>
      <c r="I212" s="7"/>
      <c r="J212" s="7"/>
      <c r="K212" s="7"/>
      <c r="L212" s="7"/>
      <c r="M212" s="7"/>
      <c r="N212" s="7"/>
      <c r="O212" s="7"/>
      <c r="P212" s="7"/>
      <c r="Q212" s="7"/>
      <c r="R212" s="7"/>
      <c r="S212" s="7"/>
      <c r="T212" s="7"/>
      <c r="U212" s="7"/>
      <c r="V212" s="7"/>
      <c r="W212" s="7"/>
      <c r="X212" s="7"/>
      <c r="Y212" s="7"/>
      <c r="Z212" s="7"/>
    </row>
    <row r="213" ht="13.5" customHeight="1">
      <c r="A213" s="468"/>
      <c r="B213" s="7"/>
      <c r="C213" s="468"/>
      <c r="D213" s="207"/>
      <c r="E213" s="468"/>
      <c r="F213" s="7"/>
      <c r="G213" s="7"/>
      <c r="H213" s="7"/>
      <c r="I213" s="7"/>
      <c r="J213" s="7"/>
      <c r="K213" s="7"/>
      <c r="L213" s="7"/>
      <c r="M213" s="7"/>
      <c r="N213" s="7"/>
      <c r="O213" s="7"/>
      <c r="P213" s="7"/>
      <c r="Q213" s="7"/>
      <c r="R213" s="7"/>
      <c r="S213" s="7"/>
      <c r="T213" s="7"/>
      <c r="U213" s="7"/>
      <c r="V213" s="7"/>
      <c r="W213" s="7"/>
      <c r="X213" s="7"/>
      <c r="Y213" s="7"/>
      <c r="Z213" s="7"/>
    </row>
    <row r="214" ht="13.5" customHeight="1">
      <c r="A214" s="468"/>
      <c r="B214" s="7"/>
      <c r="C214" s="468"/>
      <c r="D214" s="207"/>
      <c r="E214" s="468"/>
      <c r="F214" s="7"/>
      <c r="G214" s="7"/>
      <c r="H214" s="7"/>
      <c r="I214" s="7"/>
      <c r="J214" s="7"/>
      <c r="K214" s="7"/>
      <c r="L214" s="7"/>
      <c r="M214" s="7"/>
      <c r="N214" s="7"/>
      <c r="O214" s="7"/>
      <c r="P214" s="7"/>
      <c r="Q214" s="7"/>
      <c r="R214" s="7"/>
      <c r="S214" s="7"/>
      <c r="T214" s="7"/>
      <c r="U214" s="7"/>
      <c r="V214" s="7"/>
      <c r="W214" s="7"/>
      <c r="X214" s="7"/>
      <c r="Y214" s="7"/>
      <c r="Z214" s="7"/>
    </row>
    <row r="215" ht="13.5" customHeight="1">
      <c r="A215" s="468"/>
      <c r="B215" s="7"/>
      <c r="C215" s="468"/>
      <c r="D215" s="207"/>
      <c r="E215" s="468"/>
      <c r="F215" s="7"/>
      <c r="G215" s="7"/>
      <c r="H215" s="7"/>
      <c r="I215" s="7"/>
      <c r="J215" s="7"/>
      <c r="K215" s="7"/>
      <c r="L215" s="7"/>
      <c r="M215" s="7"/>
      <c r="N215" s="7"/>
      <c r="O215" s="7"/>
      <c r="P215" s="7"/>
      <c r="Q215" s="7"/>
      <c r="R215" s="7"/>
      <c r="S215" s="7"/>
      <c r="T215" s="7"/>
      <c r="U215" s="7"/>
      <c r="V215" s="7"/>
      <c r="W215" s="7"/>
      <c r="X215" s="7"/>
      <c r="Y215" s="7"/>
      <c r="Z215" s="7"/>
    </row>
    <row r="216" ht="13.5" customHeight="1">
      <c r="A216" s="468"/>
      <c r="B216" s="7"/>
      <c r="C216" s="468"/>
      <c r="D216" s="207"/>
      <c r="E216" s="468"/>
      <c r="F216" s="7"/>
      <c r="G216" s="7"/>
      <c r="H216" s="7"/>
      <c r="I216" s="7"/>
      <c r="J216" s="7"/>
      <c r="K216" s="7"/>
      <c r="L216" s="7"/>
      <c r="M216" s="7"/>
      <c r="N216" s="7"/>
      <c r="O216" s="7"/>
      <c r="P216" s="7"/>
      <c r="Q216" s="7"/>
      <c r="R216" s="7"/>
      <c r="S216" s="7"/>
      <c r="T216" s="7"/>
      <c r="U216" s="7"/>
      <c r="V216" s="7"/>
      <c r="W216" s="7"/>
      <c r="X216" s="7"/>
      <c r="Y216" s="7"/>
      <c r="Z216" s="7"/>
    </row>
    <row r="217" ht="13.5" customHeight="1">
      <c r="A217" s="468"/>
      <c r="B217" s="7"/>
      <c r="C217" s="468"/>
      <c r="D217" s="207"/>
      <c r="E217" s="468"/>
      <c r="F217" s="7"/>
      <c r="G217" s="7"/>
      <c r="H217" s="7"/>
      <c r="I217" s="7"/>
      <c r="J217" s="7"/>
      <c r="K217" s="7"/>
      <c r="L217" s="7"/>
      <c r="M217" s="7"/>
      <c r="N217" s="7"/>
      <c r="O217" s="7"/>
      <c r="P217" s="7"/>
      <c r="Q217" s="7"/>
      <c r="R217" s="7"/>
      <c r="S217" s="7"/>
      <c r="T217" s="7"/>
      <c r="U217" s="7"/>
      <c r="V217" s="7"/>
      <c r="W217" s="7"/>
      <c r="X217" s="7"/>
      <c r="Y217" s="7"/>
      <c r="Z217" s="7"/>
    </row>
    <row r="218" ht="13.5" customHeight="1">
      <c r="A218" s="468"/>
      <c r="B218" s="7"/>
      <c r="C218" s="468"/>
      <c r="D218" s="207"/>
      <c r="E218" s="468"/>
      <c r="F218" s="7"/>
      <c r="G218" s="7"/>
      <c r="H218" s="7"/>
      <c r="I218" s="7"/>
      <c r="J218" s="7"/>
      <c r="K218" s="7"/>
      <c r="L218" s="7"/>
      <c r="M218" s="7"/>
      <c r="N218" s="7"/>
      <c r="O218" s="7"/>
      <c r="P218" s="7"/>
      <c r="Q218" s="7"/>
      <c r="R218" s="7"/>
      <c r="S218" s="7"/>
      <c r="T218" s="7"/>
      <c r="U218" s="7"/>
      <c r="V218" s="7"/>
      <c r="W218" s="7"/>
      <c r="X218" s="7"/>
      <c r="Y218" s="7"/>
      <c r="Z218" s="7"/>
    </row>
    <row r="219" ht="13.5" customHeight="1">
      <c r="A219" s="468"/>
      <c r="B219" s="7"/>
      <c r="C219" s="468"/>
      <c r="D219" s="207"/>
      <c r="E219" s="468"/>
      <c r="F219" s="7"/>
      <c r="G219" s="7"/>
      <c r="H219" s="7"/>
      <c r="I219" s="7"/>
      <c r="J219" s="7"/>
      <c r="K219" s="7"/>
      <c r="L219" s="7"/>
      <c r="M219" s="7"/>
      <c r="N219" s="7"/>
      <c r="O219" s="7"/>
      <c r="P219" s="7"/>
      <c r="Q219" s="7"/>
      <c r="R219" s="7"/>
      <c r="S219" s="7"/>
      <c r="T219" s="7"/>
      <c r="U219" s="7"/>
      <c r="V219" s="7"/>
      <c r="W219" s="7"/>
      <c r="X219" s="7"/>
      <c r="Y219" s="7"/>
      <c r="Z219" s="7"/>
    </row>
    <row r="220" ht="13.5" customHeight="1">
      <c r="A220" s="468"/>
      <c r="B220" s="7"/>
      <c r="C220" s="468"/>
      <c r="D220" s="207"/>
      <c r="E220" s="468"/>
      <c r="F220" s="7"/>
      <c r="G220" s="7"/>
      <c r="H220" s="7"/>
      <c r="I220" s="7"/>
      <c r="J220" s="7"/>
      <c r="K220" s="7"/>
      <c r="L220" s="7"/>
      <c r="M220" s="7"/>
      <c r="N220" s="7"/>
      <c r="O220" s="7"/>
      <c r="P220" s="7"/>
      <c r="Q220" s="7"/>
      <c r="R220" s="7"/>
      <c r="S220" s="7"/>
      <c r="T220" s="7"/>
      <c r="U220" s="7"/>
      <c r="V220" s="7"/>
      <c r="W220" s="7"/>
      <c r="X220" s="7"/>
      <c r="Y220" s="7"/>
      <c r="Z220" s="7"/>
    </row>
    <row r="221" ht="13.5" customHeight="1">
      <c r="A221" s="468"/>
      <c r="B221" s="7"/>
      <c r="C221" s="468"/>
      <c r="D221" s="207"/>
      <c r="E221" s="468"/>
      <c r="F221" s="7"/>
      <c r="G221" s="7"/>
      <c r="H221" s="7"/>
      <c r="I221" s="7"/>
      <c r="J221" s="7"/>
      <c r="K221" s="7"/>
      <c r="L221" s="7"/>
      <c r="M221" s="7"/>
      <c r="N221" s="7"/>
      <c r="O221" s="7"/>
      <c r="P221" s="7"/>
      <c r="Q221" s="7"/>
      <c r="R221" s="7"/>
      <c r="S221" s="7"/>
      <c r="T221" s="7"/>
      <c r="U221" s="7"/>
      <c r="V221" s="7"/>
      <c r="W221" s="7"/>
      <c r="X221" s="7"/>
      <c r="Y221" s="7"/>
      <c r="Z221" s="7"/>
    </row>
    <row r="222" ht="13.5" customHeight="1">
      <c r="A222" s="468"/>
      <c r="B222" s="7"/>
      <c r="C222" s="468"/>
      <c r="D222" s="207"/>
      <c r="E222" s="468"/>
      <c r="F222" s="7"/>
      <c r="G222" s="7"/>
      <c r="H222" s="7"/>
      <c r="I222" s="7"/>
      <c r="J222" s="7"/>
      <c r="K222" s="7"/>
      <c r="L222" s="7"/>
      <c r="M222" s="7"/>
      <c r="N222" s="7"/>
      <c r="O222" s="7"/>
      <c r="P222" s="7"/>
      <c r="Q222" s="7"/>
      <c r="R222" s="7"/>
      <c r="S222" s="7"/>
      <c r="T222" s="7"/>
      <c r="U222" s="7"/>
      <c r="V222" s="7"/>
      <c r="W222" s="7"/>
      <c r="X222" s="7"/>
      <c r="Y222" s="7"/>
      <c r="Z222" s="7"/>
    </row>
    <row r="223" ht="13.5" customHeight="1">
      <c r="A223" s="468"/>
      <c r="B223" s="7"/>
      <c r="C223" s="468"/>
      <c r="D223" s="207"/>
      <c r="E223" s="468"/>
      <c r="F223" s="7"/>
      <c r="G223" s="7"/>
      <c r="H223" s="7"/>
      <c r="I223" s="7"/>
      <c r="J223" s="7"/>
      <c r="K223" s="7"/>
      <c r="L223" s="7"/>
      <c r="M223" s="7"/>
      <c r="N223" s="7"/>
      <c r="O223" s="7"/>
      <c r="P223" s="7"/>
      <c r="Q223" s="7"/>
      <c r="R223" s="7"/>
      <c r="S223" s="7"/>
      <c r="T223" s="7"/>
      <c r="U223" s="7"/>
      <c r="V223" s="7"/>
      <c r="W223" s="7"/>
      <c r="X223" s="7"/>
      <c r="Y223" s="7"/>
      <c r="Z223" s="7"/>
    </row>
    <row r="224" ht="13.5" customHeight="1">
      <c r="A224" s="468"/>
      <c r="B224" s="7"/>
      <c r="C224" s="468"/>
      <c r="D224" s="207"/>
      <c r="E224" s="468"/>
      <c r="F224" s="7"/>
      <c r="G224" s="7"/>
      <c r="H224" s="7"/>
      <c r="I224" s="7"/>
      <c r="J224" s="7"/>
      <c r="K224" s="7"/>
      <c r="L224" s="7"/>
      <c r="M224" s="7"/>
      <c r="N224" s="7"/>
      <c r="O224" s="7"/>
      <c r="P224" s="7"/>
      <c r="Q224" s="7"/>
      <c r="R224" s="7"/>
      <c r="S224" s="7"/>
      <c r="T224" s="7"/>
      <c r="U224" s="7"/>
      <c r="V224" s="7"/>
      <c r="W224" s="7"/>
      <c r="X224" s="7"/>
      <c r="Y224" s="7"/>
      <c r="Z224" s="7"/>
    </row>
    <row r="225" ht="13.5" customHeight="1">
      <c r="A225" s="468"/>
      <c r="B225" s="7"/>
      <c r="C225" s="468"/>
      <c r="D225" s="207"/>
      <c r="E225" s="468"/>
      <c r="F225" s="7"/>
      <c r="G225" s="7"/>
      <c r="H225" s="7"/>
      <c r="I225" s="7"/>
      <c r="J225" s="7"/>
      <c r="K225" s="7"/>
      <c r="L225" s="7"/>
      <c r="M225" s="7"/>
      <c r="N225" s="7"/>
      <c r="O225" s="7"/>
      <c r="P225" s="7"/>
      <c r="Q225" s="7"/>
      <c r="R225" s="7"/>
      <c r="S225" s="7"/>
      <c r="T225" s="7"/>
      <c r="U225" s="7"/>
      <c r="V225" s="7"/>
      <c r="W225" s="7"/>
      <c r="X225" s="7"/>
      <c r="Y225" s="7"/>
      <c r="Z225" s="7"/>
    </row>
    <row r="226" ht="13.5" customHeight="1">
      <c r="A226" s="468"/>
      <c r="B226" s="7"/>
      <c r="C226" s="468"/>
      <c r="D226" s="207"/>
      <c r="E226" s="468"/>
      <c r="F226" s="7"/>
      <c r="G226" s="7"/>
      <c r="H226" s="7"/>
      <c r="I226" s="7"/>
      <c r="J226" s="7"/>
      <c r="K226" s="7"/>
      <c r="L226" s="7"/>
      <c r="M226" s="7"/>
      <c r="N226" s="7"/>
      <c r="O226" s="7"/>
      <c r="P226" s="7"/>
      <c r="Q226" s="7"/>
      <c r="R226" s="7"/>
      <c r="S226" s="7"/>
      <c r="T226" s="7"/>
      <c r="U226" s="7"/>
      <c r="V226" s="7"/>
      <c r="W226" s="7"/>
      <c r="X226" s="7"/>
      <c r="Y226" s="7"/>
      <c r="Z226" s="7"/>
    </row>
    <row r="227" ht="13.5" customHeight="1">
      <c r="A227" s="468"/>
      <c r="B227" s="7"/>
      <c r="C227" s="468"/>
      <c r="D227" s="207"/>
      <c r="E227" s="468"/>
      <c r="F227" s="7"/>
      <c r="G227" s="7"/>
      <c r="H227" s="7"/>
      <c r="I227" s="7"/>
      <c r="J227" s="7"/>
      <c r="K227" s="7"/>
      <c r="L227" s="7"/>
      <c r="M227" s="7"/>
      <c r="N227" s="7"/>
      <c r="O227" s="7"/>
      <c r="P227" s="7"/>
      <c r="Q227" s="7"/>
      <c r="R227" s="7"/>
      <c r="S227" s="7"/>
      <c r="T227" s="7"/>
      <c r="U227" s="7"/>
      <c r="V227" s="7"/>
      <c r="W227" s="7"/>
      <c r="X227" s="7"/>
      <c r="Y227" s="7"/>
      <c r="Z227" s="7"/>
    </row>
    <row r="228" ht="13.5" customHeight="1">
      <c r="A228" s="468"/>
      <c r="B228" s="7"/>
      <c r="C228" s="468"/>
      <c r="D228" s="207"/>
      <c r="E228" s="468"/>
      <c r="F228" s="7"/>
      <c r="G228" s="7"/>
      <c r="H228" s="7"/>
      <c r="I228" s="7"/>
      <c r="J228" s="7"/>
      <c r="K228" s="7"/>
      <c r="L228" s="7"/>
      <c r="M228" s="7"/>
      <c r="N228" s="7"/>
      <c r="O228" s="7"/>
      <c r="P228" s="7"/>
      <c r="Q228" s="7"/>
      <c r="R228" s="7"/>
      <c r="S228" s="7"/>
      <c r="T228" s="7"/>
      <c r="U228" s="7"/>
      <c r="V228" s="7"/>
      <c r="W228" s="7"/>
      <c r="X228" s="7"/>
      <c r="Y228" s="7"/>
      <c r="Z228" s="7"/>
    </row>
    <row r="229" ht="13.5" customHeight="1">
      <c r="A229" s="468"/>
      <c r="B229" s="7"/>
      <c r="C229" s="468"/>
      <c r="D229" s="207"/>
      <c r="E229" s="468"/>
      <c r="F229" s="7"/>
      <c r="G229" s="7"/>
      <c r="H229" s="7"/>
      <c r="I229" s="7"/>
      <c r="J229" s="7"/>
      <c r="K229" s="7"/>
      <c r="L229" s="7"/>
      <c r="M229" s="7"/>
      <c r="N229" s="7"/>
      <c r="O229" s="7"/>
      <c r="P229" s="7"/>
      <c r="Q229" s="7"/>
      <c r="R229" s="7"/>
      <c r="S229" s="7"/>
      <c r="T229" s="7"/>
      <c r="U229" s="7"/>
      <c r="V229" s="7"/>
      <c r="W229" s="7"/>
      <c r="X229" s="7"/>
      <c r="Y229" s="7"/>
      <c r="Z229" s="7"/>
    </row>
    <row r="230" ht="13.5" customHeight="1">
      <c r="A230" s="468"/>
      <c r="B230" s="7"/>
      <c r="C230" s="468"/>
      <c r="D230" s="207"/>
      <c r="E230" s="468"/>
      <c r="F230" s="7"/>
      <c r="G230" s="7"/>
      <c r="H230" s="7"/>
      <c r="I230" s="7"/>
      <c r="J230" s="7"/>
      <c r="K230" s="7"/>
      <c r="L230" s="7"/>
      <c r="M230" s="7"/>
      <c r="N230" s="7"/>
      <c r="O230" s="7"/>
      <c r="P230" s="7"/>
      <c r="Q230" s="7"/>
      <c r="R230" s="7"/>
      <c r="S230" s="7"/>
      <c r="T230" s="7"/>
      <c r="U230" s="7"/>
      <c r="V230" s="7"/>
      <c r="W230" s="7"/>
      <c r="X230" s="7"/>
      <c r="Y230" s="7"/>
      <c r="Z230" s="7"/>
    </row>
    <row r="231" ht="13.5" customHeight="1">
      <c r="A231" s="468"/>
      <c r="B231" s="7"/>
      <c r="C231" s="468"/>
      <c r="D231" s="207"/>
      <c r="E231" s="468"/>
      <c r="F231" s="7"/>
      <c r="G231" s="7"/>
      <c r="H231" s="7"/>
      <c r="I231" s="7"/>
      <c r="J231" s="7"/>
      <c r="K231" s="7"/>
      <c r="L231" s="7"/>
      <c r="M231" s="7"/>
      <c r="N231" s="7"/>
      <c r="O231" s="7"/>
      <c r="P231" s="7"/>
      <c r="Q231" s="7"/>
      <c r="R231" s="7"/>
      <c r="S231" s="7"/>
      <c r="T231" s="7"/>
      <c r="U231" s="7"/>
      <c r="V231" s="7"/>
      <c r="W231" s="7"/>
      <c r="X231" s="7"/>
      <c r="Y231" s="7"/>
      <c r="Z231" s="7"/>
    </row>
    <row r="232" ht="13.5" customHeight="1">
      <c r="A232" s="468"/>
      <c r="B232" s="7"/>
      <c r="C232" s="468"/>
      <c r="D232" s="207"/>
      <c r="E232" s="468"/>
      <c r="F232" s="7"/>
      <c r="G232" s="7"/>
      <c r="H232" s="7"/>
      <c r="I232" s="7"/>
      <c r="J232" s="7"/>
      <c r="K232" s="7"/>
      <c r="L232" s="7"/>
      <c r="M232" s="7"/>
      <c r="N232" s="7"/>
      <c r="O232" s="7"/>
      <c r="P232" s="7"/>
      <c r="Q232" s="7"/>
      <c r="R232" s="7"/>
      <c r="S232" s="7"/>
      <c r="T232" s="7"/>
      <c r="U232" s="7"/>
      <c r="V232" s="7"/>
      <c r="W232" s="7"/>
      <c r="X232" s="7"/>
      <c r="Y232" s="7"/>
      <c r="Z232" s="7"/>
    </row>
    <row r="233" ht="13.5" customHeight="1">
      <c r="A233" s="468"/>
      <c r="B233" s="7"/>
      <c r="C233" s="468"/>
      <c r="D233" s="207"/>
      <c r="E233" s="468"/>
      <c r="F233" s="7"/>
      <c r="G233" s="7"/>
      <c r="H233" s="7"/>
      <c r="I233" s="7"/>
      <c r="J233" s="7"/>
      <c r="K233" s="7"/>
      <c r="L233" s="7"/>
      <c r="M233" s="7"/>
      <c r="N233" s="7"/>
      <c r="O233" s="7"/>
      <c r="P233" s="7"/>
      <c r="Q233" s="7"/>
      <c r="R233" s="7"/>
      <c r="S233" s="7"/>
      <c r="T233" s="7"/>
      <c r="U233" s="7"/>
      <c r="V233" s="7"/>
      <c r="W233" s="7"/>
      <c r="X233" s="7"/>
      <c r="Y233" s="7"/>
      <c r="Z233" s="7"/>
    </row>
    <row r="234" ht="13.5" customHeight="1">
      <c r="A234" s="468"/>
      <c r="B234" s="7"/>
      <c r="C234" s="468"/>
      <c r="D234" s="207"/>
      <c r="E234" s="468"/>
      <c r="F234" s="7"/>
      <c r="G234" s="7"/>
      <c r="H234" s="7"/>
      <c r="I234" s="7"/>
      <c r="J234" s="7"/>
      <c r="K234" s="7"/>
      <c r="L234" s="7"/>
      <c r="M234" s="7"/>
      <c r="N234" s="7"/>
      <c r="O234" s="7"/>
      <c r="P234" s="7"/>
      <c r="Q234" s="7"/>
      <c r="R234" s="7"/>
      <c r="S234" s="7"/>
      <c r="T234" s="7"/>
      <c r="U234" s="7"/>
      <c r="V234" s="7"/>
      <c r="W234" s="7"/>
      <c r="X234" s="7"/>
      <c r="Y234" s="7"/>
      <c r="Z234" s="7"/>
    </row>
    <row r="235" ht="13.5" customHeight="1">
      <c r="A235" s="468"/>
      <c r="B235" s="7"/>
      <c r="C235" s="468"/>
      <c r="D235" s="207"/>
      <c r="E235" s="468"/>
      <c r="F235" s="7"/>
      <c r="G235" s="7"/>
      <c r="H235" s="7"/>
      <c r="I235" s="7"/>
      <c r="J235" s="7"/>
      <c r="K235" s="7"/>
      <c r="L235" s="7"/>
      <c r="M235" s="7"/>
      <c r="N235" s="7"/>
      <c r="O235" s="7"/>
      <c r="P235" s="7"/>
      <c r="Q235" s="7"/>
      <c r="R235" s="7"/>
      <c r="S235" s="7"/>
      <c r="T235" s="7"/>
      <c r="U235" s="7"/>
      <c r="V235" s="7"/>
      <c r="W235" s="7"/>
      <c r="X235" s="7"/>
      <c r="Y235" s="7"/>
      <c r="Z235" s="7"/>
    </row>
    <row r="236" ht="13.5" customHeight="1">
      <c r="A236" s="468"/>
      <c r="B236" s="7"/>
      <c r="C236" s="468"/>
      <c r="D236" s="207"/>
      <c r="E236" s="468"/>
      <c r="F236" s="7"/>
      <c r="G236" s="7"/>
      <c r="H236" s="7"/>
      <c r="I236" s="7"/>
      <c r="J236" s="7"/>
      <c r="K236" s="7"/>
      <c r="L236" s="7"/>
      <c r="M236" s="7"/>
      <c r="N236" s="7"/>
      <c r="O236" s="7"/>
      <c r="P236" s="7"/>
      <c r="Q236" s="7"/>
      <c r="R236" s="7"/>
      <c r="S236" s="7"/>
      <c r="T236" s="7"/>
      <c r="U236" s="7"/>
      <c r="V236" s="7"/>
      <c r="W236" s="7"/>
      <c r="X236" s="7"/>
      <c r="Y236" s="7"/>
      <c r="Z236" s="7"/>
    </row>
    <row r="237" ht="13.5" customHeight="1">
      <c r="A237" s="468"/>
      <c r="B237" s="7"/>
      <c r="C237" s="468"/>
      <c r="D237" s="207"/>
      <c r="E237" s="468"/>
      <c r="F237" s="7"/>
      <c r="G237" s="7"/>
      <c r="H237" s="7"/>
      <c r="I237" s="7"/>
      <c r="J237" s="7"/>
      <c r="K237" s="7"/>
      <c r="L237" s="7"/>
      <c r="M237" s="7"/>
      <c r="N237" s="7"/>
      <c r="O237" s="7"/>
      <c r="P237" s="7"/>
      <c r="Q237" s="7"/>
      <c r="R237" s="7"/>
      <c r="S237" s="7"/>
      <c r="T237" s="7"/>
      <c r="U237" s="7"/>
      <c r="V237" s="7"/>
      <c r="W237" s="7"/>
      <c r="X237" s="7"/>
      <c r="Y237" s="7"/>
      <c r="Z237" s="7"/>
    </row>
    <row r="238" ht="13.5" customHeight="1">
      <c r="A238" s="468"/>
      <c r="B238" s="7"/>
      <c r="C238" s="468"/>
      <c r="D238" s="207"/>
      <c r="E238" s="468"/>
      <c r="F238" s="7"/>
      <c r="G238" s="7"/>
      <c r="H238" s="7"/>
      <c r="I238" s="7"/>
      <c r="J238" s="7"/>
      <c r="K238" s="7"/>
      <c r="L238" s="7"/>
      <c r="M238" s="7"/>
      <c r="N238" s="7"/>
      <c r="O238" s="7"/>
      <c r="P238" s="7"/>
      <c r="Q238" s="7"/>
      <c r="R238" s="7"/>
      <c r="S238" s="7"/>
      <c r="T238" s="7"/>
      <c r="U238" s="7"/>
      <c r="V238" s="7"/>
      <c r="W238" s="7"/>
      <c r="X238" s="7"/>
      <c r="Y238" s="7"/>
      <c r="Z238" s="7"/>
    </row>
    <row r="239" ht="13.5" customHeight="1">
      <c r="A239" s="468"/>
      <c r="B239" s="7"/>
      <c r="C239" s="468"/>
      <c r="D239" s="207"/>
      <c r="E239" s="468"/>
      <c r="F239" s="7"/>
      <c r="G239" s="7"/>
      <c r="H239" s="7"/>
      <c r="I239" s="7"/>
      <c r="J239" s="7"/>
      <c r="K239" s="7"/>
      <c r="L239" s="7"/>
      <c r="M239" s="7"/>
      <c r="N239" s="7"/>
      <c r="O239" s="7"/>
      <c r="P239" s="7"/>
      <c r="Q239" s="7"/>
      <c r="R239" s="7"/>
      <c r="S239" s="7"/>
      <c r="T239" s="7"/>
      <c r="U239" s="7"/>
      <c r="V239" s="7"/>
      <c r="W239" s="7"/>
      <c r="X239" s="7"/>
      <c r="Y239" s="7"/>
      <c r="Z239" s="7"/>
    </row>
    <row r="240" ht="13.5" customHeight="1">
      <c r="A240" s="468"/>
      <c r="B240" s="7"/>
      <c r="C240" s="468"/>
      <c r="D240" s="207"/>
      <c r="E240" s="468"/>
      <c r="F240" s="7"/>
      <c r="G240" s="7"/>
      <c r="H240" s="7"/>
      <c r="I240" s="7"/>
      <c r="J240" s="7"/>
      <c r="K240" s="7"/>
      <c r="L240" s="7"/>
      <c r="M240" s="7"/>
      <c r="N240" s="7"/>
      <c r="O240" s="7"/>
      <c r="P240" s="7"/>
      <c r="Q240" s="7"/>
      <c r="R240" s="7"/>
      <c r="S240" s="7"/>
      <c r="T240" s="7"/>
      <c r="U240" s="7"/>
      <c r="V240" s="7"/>
      <c r="W240" s="7"/>
      <c r="X240" s="7"/>
      <c r="Y240" s="7"/>
      <c r="Z240" s="7"/>
    </row>
    <row r="241" ht="13.5" customHeight="1">
      <c r="A241" s="468"/>
      <c r="B241" s="7"/>
      <c r="C241" s="468"/>
      <c r="D241" s="207"/>
      <c r="E241" s="468"/>
      <c r="F241" s="7"/>
      <c r="G241" s="7"/>
      <c r="H241" s="7"/>
      <c r="I241" s="7"/>
      <c r="J241" s="7"/>
      <c r="K241" s="7"/>
      <c r="L241" s="7"/>
      <c r="M241" s="7"/>
      <c r="N241" s="7"/>
      <c r="O241" s="7"/>
      <c r="P241" s="7"/>
      <c r="Q241" s="7"/>
      <c r="R241" s="7"/>
      <c r="S241" s="7"/>
      <c r="T241" s="7"/>
      <c r="U241" s="7"/>
      <c r="V241" s="7"/>
      <c r="W241" s="7"/>
      <c r="X241" s="7"/>
      <c r="Y241" s="7"/>
      <c r="Z241" s="7"/>
    </row>
    <row r="242" ht="13.5" customHeight="1">
      <c r="A242" s="468"/>
      <c r="B242" s="7"/>
      <c r="C242" s="468"/>
      <c r="D242" s="207"/>
      <c r="E242" s="468"/>
      <c r="F242" s="7"/>
      <c r="G242" s="7"/>
      <c r="H242" s="7"/>
      <c r="I242" s="7"/>
      <c r="J242" s="7"/>
      <c r="K242" s="7"/>
      <c r="L242" s="7"/>
      <c r="M242" s="7"/>
      <c r="N242" s="7"/>
      <c r="O242" s="7"/>
      <c r="P242" s="7"/>
      <c r="Q242" s="7"/>
      <c r="R242" s="7"/>
      <c r="S242" s="7"/>
      <c r="T242" s="7"/>
      <c r="U242" s="7"/>
      <c r="V242" s="7"/>
      <c r="W242" s="7"/>
      <c r="X242" s="7"/>
      <c r="Y242" s="7"/>
      <c r="Z242" s="7"/>
    </row>
    <row r="243" ht="13.5" customHeight="1">
      <c r="A243" s="468"/>
      <c r="B243" s="7"/>
      <c r="C243" s="468"/>
      <c r="D243" s="207"/>
      <c r="E243" s="468"/>
      <c r="F243" s="7"/>
      <c r="G243" s="7"/>
      <c r="H243" s="7"/>
      <c r="I243" s="7"/>
      <c r="J243" s="7"/>
      <c r="K243" s="7"/>
      <c r="L243" s="7"/>
      <c r="M243" s="7"/>
      <c r="N243" s="7"/>
      <c r="O243" s="7"/>
      <c r="P243" s="7"/>
      <c r="Q243" s="7"/>
      <c r="R243" s="7"/>
      <c r="S243" s="7"/>
      <c r="T243" s="7"/>
      <c r="U243" s="7"/>
      <c r="V243" s="7"/>
      <c r="W243" s="7"/>
      <c r="X243" s="7"/>
      <c r="Y243" s="7"/>
      <c r="Z243" s="7"/>
    </row>
    <row r="244" ht="13.5" customHeight="1">
      <c r="A244" s="468"/>
      <c r="B244" s="7"/>
      <c r="C244" s="468"/>
      <c r="D244" s="207"/>
      <c r="E244" s="468"/>
      <c r="F244" s="7"/>
      <c r="G244" s="7"/>
      <c r="H244" s="7"/>
      <c r="I244" s="7"/>
      <c r="J244" s="7"/>
      <c r="K244" s="7"/>
      <c r="L244" s="7"/>
      <c r="M244" s="7"/>
      <c r="N244" s="7"/>
      <c r="O244" s="7"/>
      <c r="P244" s="7"/>
      <c r="Q244" s="7"/>
      <c r="R244" s="7"/>
      <c r="S244" s="7"/>
      <c r="T244" s="7"/>
      <c r="U244" s="7"/>
      <c r="V244" s="7"/>
      <c r="W244" s="7"/>
      <c r="X244" s="7"/>
      <c r="Y244" s="7"/>
      <c r="Z244" s="7"/>
    </row>
    <row r="245" ht="13.5" customHeight="1">
      <c r="A245" s="468"/>
      <c r="B245" s="7"/>
      <c r="C245" s="468"/>
      <c r="D245" s="207"/>
      <c r="E245" s="468"/>
      <c r="F245" s="7"/>
      <c r="G245" s="7"/>
      <c r="H245" s="7"/>
      <c r="I245" s="7"/>
      <c r="J245" s="7"/>
      <c r="K245" s="7"/>
      <c r="L245" s="7"/>
      <c r="M245" s="7"/>
      <c r="N245" s="7"/>
      <c r="O245" s="7"/>
      <c r="P245" s="7"/>
      <c r="Q245" s="7"/>
      <c r="R245" s="7"/>
      <c r="S245" s="7"/>
      <c r="T245" s="7"/>
      <c r="U245" s="7"/>
      <c r="V245" s="7"/>
      <c r="W245" s="7"/>
      <c r="X245" s="7"/>
      <c r="Y245" s="7"/>
      <c r="Z245" s="7"/>
    </row>
    <row r="246" ht="13.5" customHeight="1">
      <c r="A246" s="468"/>
      <c r="B246" s="7"/>
      <c r="C246" s="468"/>
      <c r="D246" s="207"/>
      <c r="E246" s="468"/>
      <c r="F246" s="7"/>
      <c r="G246" s="7"/>
      <c r="H246" s="7"/>
      <c r="I246" s="7"/>
      <c r="J246" s="7"/>
      <c r="K246" s="7"/>
      <c r="L246" s="7"/>
      <c r="M246" s="7"/>
      <c r="N246" s="7"/>
      <c r="O246" s="7"/>
      <c r="P246" s="7"/>
      <c r="Q246" s="7"/>
      <c r="R246" s="7"/>
      <c r="S246" s="7"/>
      <c r="T246" s="7"/>
      <c r="U246" s="7"/>
      <c r="V246" s="7"/>
      <c r="W246" s="7"/>
      <c r="X246" s="7"/>
      <c r="Y246" s="7"/>
      <c r="Z246" s="7"/>
    </row>
    <row r="247" ht="13.5" customHeight="1">
      <c r="A247" s="468"/>
      <c r="B247" s="7"/>
      <c r="C247" s="468"/>
      <c r="D247" s="207"/>
      <c r="E247" s="468"/>
      <c r="F247" s="7"/>
      <c r="G247" s="7"/>
      <c r="H247" s="7"/>
      <c r="I247" s="7"/>
      <c r="J247" s="7"/>
      <c r="K247" s="7"/>
      <c r="L247" s="7"/>
      <c r="M247" s="7"/>
      <c r="N247" s="7"/>
      <c r="O247" s="7"/>
      <c r="P247" s="7"/>
      <c r="Q247" s="7"/>
      <c r="R247" s="7"/>
      <c r="S247" s="7"/>
      <c r="T247" s="7"/>
      <c r="U247" s="7"/>
      <c r="V247" s="7"/>
      <c r="W247" s="7"/>
      <c r="X247" s="7"/>
      <c r="Y247" s="7"/>
      <c r="Z247" s="7"/>
    </row>
    <row r="248" ht="13.5" customHeight="1">
      <c r="A248" s="468"/>
      <c r="B248" s="7"/>
      <c r="C248" s="468"/>
      <c r="D248" s="207"/>
      <c r="E248" s="468"/>
      <c r="F248" s="7"/>
      <c r="G248" s="7"/>
      <c r="H248" s="7"/>
      <c r="I248" s="7"/>
      <c r="J248" s="7"/>
      <c r="K248" s="7"/>
      <c r="L248" s="7"/>
      <c r="M248" s="7"/>
      <c r="N248" s="7"/>
      <c r="O248" s="7"/>
      <c r="P248" s="7"/>
      <c r="Q248" s="7"/>
      <c r="R248" s="7"/>
      <c r="S248" s="7"/>
      <c r="T248" s="7"/>
      <c r="U248" s="7"/>
      <c r="V248" s="7"/>
      <c r="W248" s="7"/>
      <c r="X248" s="7"/>
      <c r="Y248" s="7"/>
      <c r="Z248" s="7"/>
    </row>
    <row r="249" ht="13.5" customHeight="1">
      <c r="A249" s="468"/>
      <c r="B249" s="7"/>
      <c r="C249" s="468"/>
      <c r="D249" s="207"/>
      <c r="E249" s="468"/>
      <c r="F249" s="7"/>
      <c r="G249" s="7"/>
      <c r="H249" s="7"/>
      <c r="I249" s="7"/>
      <c r="J249" s="7"/>
      <c r="K249" s="7"/>
      <c r="L249" s="7"/>
      <c r="M249" s="7"/>
      <c r="N249" s="7"/>
      <c r="O249" s="7"/>
      <c r="P249" s="7"/>
      <c r="Q249" s="7"/>
      <c r="R249" s="7"/>
      <c r="S249" s="7"/>
      <c r="T249" s="7"/>
      <c r="U249" s="7"/>
      <c r="V249" s="7"/>
      <c r="W249" s="7"/>
      <c r="X249" s="7"/>
      <c r="Y249" s="7"/>
      <c r="Z249" s="7"/>
    </row>
    <row r="250" ht="13.5" customHeight="1">
      <c r="A250" s="468"/>
      <c r="B250" s="7"/>
      <c r="C250" s="468"/>
      <c r="D250" s="207"/>
      <c r="E250" s="468"/>
      <c r="F250" s="7"/>
      <c r="G250" s="7"/>
      <c r="H250" s="7"/>
      <c r="I250" s="7"/>
      <c r="J250" s="7"/>
      <c r="K250" s="7"/>
      <c r="L250" s="7"/>
      <c r="M250" s="7"/>
      <c r="N250" s="7"/>
      <c r="O250" s="7"/>
      <c r="P250" s="7"/>
      <c r="Q250" s="7"/>
      <c r="R250" s="7"/>
      <c r="S250" s="7"/>
      <c r="T250" s="7"/>
      <c r="U250" s="7"/>
      <c r="V250" s="7"/>
      <c r="W250" s="7"/>
      <c r="X250" s="7"/>
      <c r="Y250" s="7"/>
      <c r="Z250" s="7"/>
    </row>
    <row r="251" ht="13.5" customHeight="1">
      <c r="A251" s="468"/>
      <c r="B251" s="7"/>
      <c r="C251" s="468"/>
      <c r="D251" s="207"/>
      <c r="E251" s="468"/>
      <c r="F251" s="7"/>
      <c r="G251" s="7"/>
      <c r="H251" s="7"/>
      <c r="I251" s="7"/>
      <c r="J251" s="7"/>
      <c r="K251" s="7"/>
      <c r="L251" s="7"/>
      <c r="M251" s="7"/>
      <c r="N251" s="7"/>
      <c r="O251" s="7"/>
      <c r="P251" s="7"/>
      <c r="Q251" s="7"/>
      <c r="R251" s="7"/>
      <c r="S251" s="7"/>
      <c r="T251" s="7"/>
      <c r="U251" s="7"/>
      <c r="V251" s="7"/>
      <c r="W251" s="7"/>
      <c r="X251" s="7"/>
      <c r="Y251" s="7"/>
      <c r="Z251" s="7"/>
    </row>
    <row r="252" ht="13.5" customHeight="1">
      <c r="A252" s="468"/>
      <c r="B252" s="7"/>
      <c r="C252" s="468"/>
      <c r="D252" s="207"/>
      <c r="E252" s="468"/>
      <c r="F252" s="7"/>
      <c r="G252" s="7"/>
      <c r="H252" s="7"/>
      <c r="I252" s="7"/>
      <c r="J252" s="7"/>
      <c r="K252" s="7"/>
      <c r="L252" s="7"/>
      <c r="M252" s="7"/>
      <c r="N252" s="7"/>
      <c r="O252" s="7"/>
      <c r="P252" s="7"/>
      <c r="Q252" s="7"/>
      <c r="R252" s="7"/>
      <c r="S252" s="7"/>
      <c r="T252" s="7"/>
      <c r="U252" s="7"/>
      <c r="V252" s="7"/>
      <c r="W252" s="7"/>
      <c r="X252" s="7"/>
      <c r="Y252" s="7"/>
      <c r="Z252" s="7"/>
    </row>
    <row r="253" ht="13.5" customHeight="1">
      <c r="A253" s="468"/>
      <c r="B253" s="7"/>
      <c r="C253" s="468"/>
      <c r="D253" s="207"/>
      <c r="E253" s="468"/>
      <c r="F253" s="7"/>
      <c r="G253" s="7"/>
      <c r="H253" s="7"/>
      <c r="I253" s="7"/>
      <c r="J253" s="7"/>
      <c r="K253" s="7"/>
      <c r="L253" s="7"/>
      <c r="M253" s="7"/>
      <c r="N253" s="7"/>
      <c r="O253" s="7"/>
      <c r="P253" s="7"/>
      <c r="Q253" s="7"/>
      <c r="R253" s="7"/>
      <c r="S253" s="7"/>
      <c r="T253" s="7"/>
      <c r="U253" s="7"/>
      <c r="V253" s="7"/>
      <c r="W253" s="7"/>
      <c r="X253" s="7"/>
      <c r="Y253" s="7"/>
      <c r="Z253" s="7"/>
    </row>
    <row r="254" ht="13.5" customHeight="1">
      <c r="A254" s="468"/>
      <c r="B254" s="7"/>
      <c r="C254" s="468"/>
      <c r="D254" s="207"/>
      <c r="E254" s="468"/>
      <c r="F254" s="7"/>
      <c r="G254" s="7"/>
      <c r="H254" s="7"/>
      <c r="I254" s="7"/>
      <c r="J254" s="7"/>
      <c r="K254" s="7"/>
      <c r="L254" s="7"/>
      <c r="M254" s="7"/>
      <c r="N254" s="7"/>
      <c r="O254" s="7"/>
      <c r="P254" s="7"/>
      <c r="Q254" s="7"/>
      <c r="R254" s="7"/>
      <c r="S254" s="7"/>
      <c r="T254" s="7"/>
      <c r="U254" s="7"/>
      <c r="V254" s="7"/>
      <c r="W254" s="7"/>
      <c r="X254" s="7"/>
      <c r="Y254" s="7"/>
      <c r="Z254" s="7"/>
    </row>
    <row r="255" ht="13.5" customHeight="1">
      <c r="A255" s="468"/>
      <c r="B255" s="7"/>
      <c r="C255" s="468"/>
      <c r="D255" s="207"/>
      <c r="E255" s="468"/>
      <c r="F255" s="7"/>
      <c r="G255" s="7"/>
      <c r="H255" s="7"/>
      <c r="I255" s="7"/>
      <c r="J255" s="7"/>
      <c r="K255" s="7"/>
      <c r="L255" s="7"/>
      <c r="M255" s="7"/>
      <c r="N255" s="7"/>
      <c r="O255" s="7"/>
      <c r="P255" s="7"/>
      <c r="Q255" s="7"/>
      <c r="R255" s="7"/>
      <c r="S255" s="7"/>
      <c r="T255" s="7"/>
      <c r="U255" s="7"/>
      <c r="V255" s="7"/>
      <c r="W255" s="7"/>
      <c r="X255" s="7"/>
      <c r="Y255" s="7"/>
      <c r="Z255" s="7"/>
    </row>
    <row r="256" ht="13.5" customHeight="1">
      <c r="A256" s="468"/>
      <c r="B256" s="7"/>
      <c r="C256" s="468"/>
      <c r="D256" s="207"/>
      <c r="E256" s="468"/>
      <c r="F256" s="7"/>
      <c r="G256" s="7"/>
      <c r="H256" s="7"/>
      <c r="I256" s="7"/>
      <c r="J256" s="7"/>
      <c r="K256" s="7"/>
      <c r="L256" s="7"/>
      <c r="M256" s="7"/>
      <c r="N256" s="7"/>
      <c r="O256" s="7"/>
      <c r="P256" s="7"/>
      <c r="Q256" s="7"/>
      <c r="R256" s="7"/>
      <c r="S256" s="7"/>
      <c r="T256" s="7"/>
      <c r="U256" s="7"/>
      <c r="V256" s="7"/>
      <c r="W256" s="7"/>
      <c r="X256" s="7"/>
      <c r="Y256" s="7"/>
      <c r="Z256" s="7"/>
    </row>
    <row r="257" ht="13.5" customHeight="1">
      <c r="A257" s="468"/>
      <c r="B257" s="7"/>
      <c r="C257" s="468"/>
      <c r="D257" s="207"/>
      <c r="E257" s="468"/>
      <c r="F257" s="7"/>
      <c r="G257" s="7"/>
      <c r="H257" s="7"/>
      <c r="I257" s="7"/>
      <c r="J257" s="7"/>
      <c r="K257" s="7"/>
      <c r="L257" s="7"/>
      <c r="M257" s="7"/>
      <c r="N257" s="7"/>
      <c r="O257" s="7"/>
      <c r="P257" s="7"/>
      <c r="Q257" s="7"/>
      <c r="R257" s="7"/>
      <c r="S257" s="7"/>
      <c r="T257" s="7"/>
      <c r="U257" s="7"/>
      <c r="V257" s="7"/>
      <c r="W257" s="7"/>
      <c r="X257" s="7"/>
      <c r="Y257" s="7"/>
      <c r="Z257" s="7"/>
    </row>
    <row r="258" ht="13.5" customHeight="1">
      <c r="A258" s="468"/>
      <c r="B258" s="7"/>
      <c r="C258" s="468"/>
      <c r="D258" s="207"/>
      <c r="E258" s="468"/>
      <c r="F258" s="7"/>
      <c r="G258" s="7"/>
      <c r="H258" s="7"/>
      <c r="I258" s="7"/>
      <c r="J258" s="7"/>
      <c r="K258" s="7"/>
      <c r="L258" s="7"/>
      <c r="M258" s="7"/>
      <c r="N258" s="7"/>
      <c r="O258" s="7"/>
      <c r="P258" s="7"/>
      <c r="Q258" s="7"/>
      <c r="R258" s="7"/>
      <c r="S258" s="7"/>
      <c r="T258" s="7"/>
      <c r="U258" s="7"/>
      <c r="V258" s="7"/>
      <c r="W258" s="7"/>
      <c r="X258" s="7"/>
      <c r="Y258" s="7"/>
      <c r="Z258" s="7"/>
    </row>
    <row r="259" ht="13.5" customHeight="1">
      <c r="A259" s="468"/>
      <c r="B259" s="7"/>
      <c r="C259" s="468"/>
      <c r="D259" s="207"/>
      <c r="E259" s="468"/>
      <c r="F259" s="7"/>
      <c r="G259" s="7"/>
      <c r="H259" s="7"/>
      <c r="I259" s="7"/>
      <c r="J259" s="7"/>
      <c r="K259" s="7"/>
      <c r="L259" s="7"/>
      <c r="M259" s="7"/>
      <c r="N259" s="7"/>
      <c r="O259" s="7"/>
      <c r="P259" s="7"/>
      <c r="Q259" s="7"/>
      <c r="R259" s="7"/>
      <c r="S259" s="7"/>
      <c r="T259" s="7"/>
      <c r="U259" s="7"/>
      <c r="V259" s="7"/>
      <c r="W259" s="7"/>
      <c r="X259" s="7"/>
      <c r="Y259" s="7"/>
      <c r="Z259" s="7"/>
    </row>
    <row r="260" ht="13.5" customHeight="1">
      <c r="A260" s="468"/>
      <c r="B260" s="7"/>
      <c r="C260" s="468"/>
      <c r="D260" s="207"/>
      <c r="E260" s="468"/>
      <c r="F260" s="7"/>
      <c r="G260" s="7"/>
      <c r="H260" s="7"/>
      <c r="I260" s="7"/>
      <c r="J260" s="7"/>
      <c r="K260" s="7"/>
      <c r="L260" s="7"/>
      <c r="M260" s="7"/>
      <c r="N260" s="7"/>
      <c r="O260" s="7"/>
      <c r="P260" s="7"/>
      <c r="Q260" s="7"/>
      <c r="R260" s="7"/>
      <c r="S260" s="7"/>
      <c r="T260" s="7"/>
      <c r="U260" s="7"/>
      <c r="V260" s="7"/>
      <c r="W260" s="7"/>
      <c r="X260" s="7"/>
      <c r="Y260" s="7"/>
      <c r="Z260" s="7"/>
    </row>
    <row r="261" ht="13.5" customHeight="1">
      <c r="A261" s="468"/>
      <c r="B261" s="7"/>
      <c r="C261" s="468"/>
      <c r="D261" s="207"/>
      <c r="E261" s="468"/>
      <c r="F261" s="7"/>
      <c r="G261" s="7"/>
      <c r="H261" s="7"/>
      <c r="I261" s="7"/>
      <c r="J261" s="7"/>
      <c r="K261" s="7"/>
      <c r="L261" s="7"/>
      <c r="M261" s="7"/>
      <c r="N261" s="7"/>
      <c r="O261" s="7"/>
      <c r="P261" s="7"/>
      <c r="Q261" s="7"/>
      <c r="R261" s="7"/>
      <c r="S261" s="7"/>
      <c r="T261" s="7"/>
      <c r="U261" s="7"/>
      <c r="V261" s="7"/>
      <c r="W261" s="7"/>
      <c r="X261" s="7"/>
      <c r="Y261" s="7"/>
      <c r="Z261" s="7"/>
    </row>
    <row r="262" ht="13.5" customHeight="1">
      <c r="A262" s="468"/>
      <c r="B262" s="7"/>
      <c r="C262" s="468"/>
      <c r="D262" s="207"/>
      <c r="E262" s="468"/>
      <c r="F262" s="7"/>
      <c r="G262" s="7"/>
      <c r="H262" s="7"/>
      <c r="I262" s="7"/>
      <c r="J262" s="7"/>
      <c r="K262" s="7"/>
      <c r="L262" s="7"/>
      <c r="M262" s="7"/>
      <c r="N262" s="7"/>
      <c r="O262" s="7"/>
      <c r="P262" s="7"/>
      <c r="Q262" s="7"/>
      <c r="R262" s="7"/>
      <c r="S262" s="7"/>
      <c r="T262" s="7"/>
      <c r="U262" s="7"/>
      <c r="V262" s="7"/>
      <c r="W262" s="7"/>
      <c r="X262" s="7"/>
      <c r="Y262" s="7"/>
      <c r="Z262" s="7"/>
    </row>
    <row r="263" ht="13.5" customHeight="1">
      <c r="A263" s="468"/>
      <c r="B263" s="7"/>
      <c r="C263" s="468"/>
      <c r="D263" s="207"/>
      <c r="E263" s="468"/>
      <c r="F263" s="7"/>
      <c r="G263" s="7"/>
      <c r="H263" s="7"/>
      <c r="I263" s="7"/>
      <c r="J263" s="7"/>
      <c r="K263" s="7"/>
      <c r="L263" s="7"/>
      <c r="M263" s="7"/>
      <c r="N263" s="7"/>
      <c r="O263" s="7"/>
      <c r="P263" s="7"/>
      <c r="Q263" s="7"/>
      <c r="R263" s="7"/>
      <c r="S263" s="7"/>
      <c r="T263" s="7"/>
      <c r="U263" s="7"/>
      <c r="V263" s="7"/>
      <c r="W263" s="7"/>
      <c r="X263" s="7"/>
      <c r="Y263" s="7"/>
      <c r="Z263" s="7"/>
    </row>
    <row r="264" ht="13.5" customHeight="1">
      <c r="A264" s="468"/>
      <c r="B264" s="7"/>
      <c r="C264" s="468"/>
      <c r="D264" s="207"/>
      <c r="E264" s="468"/>
      <c r="F264" s="7"/>
      <c r="G264" s="7"/>
      <c r="H264" s="7"/>
      <c r="I264" s="7"/>
      <c r="J264" s="7"/>
      <c r="K264" s="7"/>
      <c r="L264" s="7"/>
      <c r="M264" s="7"/>
      <c r="N264" s="7"/>
      <c r="O264" s="7"/>
      <c r="P264" s="7"/>
      <c r="Q264" s="7"/>
      <c r="R264" s="7"/>
      <c r="S264" s="7"/>
      <c r="T264" s="7"/>
      <c r="U264" s="7"/>
      <c r="V264" s="7"/>
      <c r="W264" s="7"/>
      <c r="X264" s="7"/>
      <c r="Y264" s="7"/>
      <c r="Z264" s="7"/>
    </row>
    <row r="265" ht="13.5" customHeight="1">
      <c r="A265" s="468"/>
      <c r="B265" s="7"/>
      <c r="C265" s="468"/>
      <c r="D265" s="207"/>
      <c r="E265" s="468"/>
      <c r="F265" s="7"/>
      <c r="G265" s="7"/>
      <c r="H265" s="7"/>
      <c r="I265" s="7"/>
      <c r="J265" s="7"/>
      <c r="K265" s="7"/>
      <c r="L265" s="7"/>
      <c r="M265" s="7"/>
      <c r="N265" s="7"/>
      <c r="O265" s="7"/>
      <c r="P265" s="7"/>
      <c r="Q265" s="7"/>
      <c r="R265" s="7"/>
      <c r="S265" s="7"/>
      <c r="T265" s="7"/>
      <c r="U265" s="7"/>
      <c r="V265" s="7"/>
      <c r="W265" s="7"/>
      <c r="X265" s="7"/>
      <c r="Y265" s="7"/>
      <c r="Z265" s="7"/>
    </row>
    <row r="266" ht="13.5" customHeight="1">
      <c r="A266" s="468"/>
      <c r="B266" s="7"/>
      <c r="C266" s="468"/>
      <c r="D266" s="207"/>
      <c r="E266" s="468"/>
      <c r="F266" s="7"/>
      <c r="G266" s="7"/>
      <c r="H266" s="7"/>
      <c r="I266" s="7"/>
      <c r="J266" s="7"/>
      <c r="K266" s="7"/>
      <c r="L266" s="7"/>
      <c r="M266" s="7"/>
      <c r="N266" s="7"/>
      <c r="O266" s="7"/>
      <c r="P266" s="7"/>
      <c r="Q266" s="7"/>
      <c r="R266" s="7"/>
      <c r="S266" s="7"/>
      <c r="T266" s="7"/>
      <c r="U266" s="7"/>
      <c r="V266" s="7"/>
      <c r="W266" s="7"/>
      <c r="X266" s="7"/>
      <c r="Y266" s="7"/>
      <c r="Z266" s="7"/>
    </row>
    <row r="267" ht="13.5" customHeight="1">
      <c r="A267" s="468"/>
      <c r="B267" s="7"/>
      <c r="C267" s="468"/>
      <c r="D267" s="207"/>
      <c r="E267" s="468"/>
      <c r="F267" s="7"/>
      <c r="G267" s="7"/>
      <c r="H267" s="7"/>
      <c r="I267" s="7"/>
      <c r="J267" s="7"/>
      <c r="K267" s="7"/>
      <c r="L267" s="7"/>
      <c r="M267" s="7"/>
      <c r="N267" s="7"/>
      <c r="O267" s="7"/>
      <c r="P267" s="7"/>
      <c r="Q267" s="7"/>
      <c r="R267" s="7"/>
      <c r="S267" s="7"/>
      <c r="T267" s="7"/>
      <c r="U267" s="7"/>
      <c r="V267" s="7"/>
      <c r="W267" s="7"/>
      <c r="X267" s="7"/>
      <c r="Y267" s="7"/>
      <c r="Z267" s="7"/>
    </row>
    <row r="268" ht="13.5" customHeight="1">
      <c r="A268" s="468"/>
      <c r="B268" s="7"/>
      <c r="C268" s="468"/>
      <c r="D268" s="207"/>
      <c r="E268" s="468"/>
      <c r="F268" s="7"/>
      <c r="G268" s="7"/>
      <c r="H268" s="7"/>
      <c r="I268" s="7"/>
      <c r="J268" s="7"/>
      <c r="K268" s="7"/>
      <c r="L268" s="7"/>
      <c r="M268" s="7"/>
      <c r="N268" s="7"/>
      <c r="O268" s="7"/>
      <c r="P268" s="7"/>
      <c r="Q268" s="7"/>
      <c r="R268" s="7"/>
      <c r="S268" s="7"/>
      <c r="T268" s="7"/>
      <c r="U268" s="7"/>
      <c r="V268" s="7"/>
      <c r="W268" s="7"/>
      <c r="X268" s="7"/>
      <c r="Y268" s="7"/>
      <c r="Z268" s="7"/>
    </row>
    <row r="269" ht="13.5" customHeight="1">
      <c r="A269" s="468"/>
      <c r="B269" s="7"/>
      <c r="C269" s="468"/>
      <c r="D269" s="207"/>
      <c r="E269" s="468"/>
      <c r="F269" s="7"/>
      <c r="G269" s="7"/>
      <c r="H269" s="7"/>
      <c r="I269" s="7"/>
      <c r="J269" s="7"/>
      <c r="K269" s="7"/>
      <c r="L269" s="7"/>
      <c r="M269" s="7"/>
      <c r="N269" s="7"/>
      <c r="O269" s="7"/>
      <c r="P269" s="7"/>
      <c r="Q269" s="7"/>
      <c r="R269" s="7"/>
      <c r="S269" s="7"/>
      <c r="T269" s="7"/>
      <c r="U269" s="7"/>
      <c r="V269" s="7"/>
      <c r="W269" s="7"/>
      <c r="X269" s="7"/>
      <c r="Y269" s="7"/>
      <c r="Z269" s="7"/>
    </row>
    <row r="270" ht="13.5" customHeight="1">
      <c r="A270" s="468"/>
      <c r="B270" s="7"/>
      <c r="C270" s="468"/>
      <c r="D270" s="207"/>
      <c r="E270" s="468"/>
      <c r="F270" s="7"/>
      <c r="G270" s="7"/>
      <c r="H270" s="7"/>
      <c r="I270" s="7"/>
      <c r="J270" s="7"/>
      <c r="K270" s="7"/>
      <c r="L270" s="7"/>
      <c r="M270" s="7"/>
      <c r="N270" s="7"/>
      <c r="O270" s="7"/>
      <c r="P270" s="7"/>
      <c r="Q270" s="7"/>
      <c r="R270" s="7"/>
      <c r="S270" s="7"/>
      <c r="T270" s="7"/>
      <c r="U270" s="7"/>
      <c r="V270" s="7"/>
      <c r="W270" s="7"/>
      <c r="X270" s="7"/>
      <c r="Y270" s="7"/>
      <c r="Z270" s="7"/>
    </row>
    <row r="271" ht="13.5" customHeight="1">
      <c r="A271" s="468"/>
      <c r="B271" s="7"/>
      <c r="C271" s="468"/>
      <c r="D271" s="207"/>
      <c r="E271" s="468"/>
      <c r="F271" s="7"/>
      <c r="G271" s="7"/>
      <c r="H271" s="7"/>
      <c r="I271" s="7"/>
      <c r="J271" s="7"/>
      <c r="K271" s="7"/>
      <c r="L271" s="7"/>
      <c r="M271" s="7"/>
      <c r="N271" s="7"/>
      <c r="O271" s="7"/>
      <c r="P271" s="7"/>
      <c r="Q271" s="7"/>
      <c r="R271" s="7"/>
      <c r="S271" s="7"/>
      <c r="T271" s="7"/>
      <c r="U271" s="7"/>
      <c r="V271" s="7"/>
      <c r="W271" s="7"/>
      <c r="X271" s="7"/>
      <c r="Y271" s="7"/>
      <c r="Z271" s="7"/>
    </row>
    <row r="272" ht="13.5" customHeight="1">
      <c r="A272" s="468"/>
      <c r="B272" s="7"/>
      <c r="C272" s="468"/>
      <c r="D272" s="207"/>
      <c r="E272" s="468"/>
      <c r="F272" s="7"/>
      <c r="G272" s="7"/>
      <c r="H272" s="7"/>
      <c r="I272" s="7"/>
      <c r="J272" s="7"/>
      <c r="K272" s="7"/>
      <c r="L272" s="7"/>
      <c r="M272" s="7"/>
      <c r="N272" s="7"/>
      <c r="O272" s="7"/>
      <c r="P272" s="7"/>
      <c r="Q272" s="7"/>
      <c r="R272" s="7"/>
      <c r="S272" s="7"/>
      <c r="T272" s="7"/>
      <c r="U272" s="7"/>
      <c r="V272" s="7"/>
      <c r="W272" s="7"/>
      <c r="X272" s="7"/>
      <c r="Y272" s="7"/>
      <c r="Z272" s="7"/>
    </row>
    <row r="273" ht="13.5" customHeight="1">
      <c r="A273" s="468"/>
      <c r="B273" s="7"/>
      <c r="C273" s="468"/>
      <c r="D273" s="207"/>
      <c r="E273" s="468"/>
      <c r="F273" s="7"/>
      <c r="G273" s="7"/>
      <c r="H273" s="7"/>
      <c r="I273" s="7"/>
      <c r="J273" s="7"/>
      <c r="K273" s="7"/>
      <c r="L273" s="7"/>
      <c r="M273" s="7"/>
      <c r="N273" s="7"/>
      <c r="O273" s="7"/>
      <c r="P273" s="7"/>
      <c r="Q273" s="7"/>
      <c r="R273" s="7"/>
      <c r="S273" s="7"/>
      <c r="T273" s="7"/>
      <c r="U273" s="7"/>
      <c r="V273" s="7"/>
      <c r="W273" s="7"/>
      <c r="X273" s="7"/>
      <c r="Y273" s="7"/>
      <c r="Z273" s="7"/>
    </row>
    <row r="274" ht="13.5" customHeight="1">
      <c r="A274" s="468"/>
      <c r="B274" s="7"/>
      <c r="C274" s="468"/>
      <c r="D274" s="207"/>
      <c r="E274" s="468"/>
      <c r="F274" s="7"/>
      <c r="G274" s="7"/>
      <c r="H274" s="7"/>
      <c r="I274" s="7"/>
      <c r="J274" s="7"/>
      <c r="K274" s="7"/>
      <c r="L274" s="7"/>
      <c r="M274" s="7"/>
      <c r="N274" s="7"/>
      <c r="O274" s="7"/>
      <c r="P274" s="7"/>
      <c r="Q274" s="7"/>
      <c r="R274" s="7"/>
      <c r="S274" s="7"/>
      <c r="T274" s="7"/>
      <c r="U274" s="7"/>
      <c r="V274" s="7"/>
      <c r="W274" s="7"/>
      <c r="X274" s="7"/>
      <c r="Y274" s="7"/>
      <c r="Z274" s="7"/>
    </row>
    <row r="275" ht="13.5" customHeight="1">
      <c r="A275" s="468"/>
      <c r="B275" s="7"/>
      <c r="C275" s="468"/>
      <c r="D275" s="207"/>
      <c r="E275" s="468"/>
      <c r="F275" s="7"/>
      <c r="G275" s="7"/>
      <c r="H275" s="7"/>
      <c r="I275" s="7"/>
      <c r="J275" s="7"/>
      <c r="K275" s="7"/>
      <c r="L275" s="7"/>
      <c r="M275" s="7"/>
      <c r="N275" s="7"/>
      <c r="O275" s="7"/>
      <c r="P275" s="7"/>
      <c r="Q275" s="7"/>
      <c r="R275" s="7"/>
      <c r="S275" s="7"/>
      <c r="T275" s="7"/>
      <c r="U275" s="7"/>
      <c r="V275" s="7"/>
      <c r="W275" s="7"/>
      <c r="X275" s="7"/>
      <c r="Y275" s="7"/>
      <c r="Z275" s="7"/>
    </row>
    <row r="276" ht="13.5" customHeight="1">
      <c r="A276" s="468"/>
      <c r="B276" s="7"/>
      <c r="C276" s="468"/>
      <c r="D276" s="207"/>
      <c r="E276" s="468"/>
      <c r="F276" s="7"/>
      <c r="G276" s="7"/>
      <c r="H276" s="7"/>
      <c r="I276" s="7"/>
      <c r="J276" s="7"/>
      <c r="K276" s="7"/>
      <c r="L276" s="7"/>
      <c r="M276" s="7"/>
      <c r="N276" s="7"/>
      <c r="O276" s="7"/>
      <c r="P276" s="7"/>
      <c r="Q276" s="7"/>
      <c r="R276" s="7"/>
      <c r="S276" s="7"/>
      <c r="T276" s="7"/>
      <c r="U276" s="7"/>
      <c r="V276" s="7"/>
      <c r="W276" s="7"/>
      <c r="X276" s="7"/>
      <c r="Y276" s="7"/>
      <c r="Z276" s="7"/>
    </row>
    <row r="277" ht="13.5" customHeight="1">
      <c r="A277" s="468"/>
      <c r="B277" s="7"/>
      <c r="C277" s="468"/>
      <c r="D277" s="207"/>
      <c r="E277" s="468"/>
      <c r="F277" s="7"/>
      <c r="G277" s="7"/>
      <c r="H277" s="7"/>
      <c r="I277" s="7"/>
      <c r="J277" s="7"/>
      <c r="K277" s="7"/>
      <c r="L277" s="7"/>
      <c r="M277" s="7"/>
      <c r="N277" s="7"/>
      <c r="O277" s="7"/>
      <c r="P277" s="7"/>
      <c r="Q277" s="7"/>
      <c r="R277" s="7"/>
      <c r="S277" s="7"/>
      <c r="T277" s="7"/>
      <c r="U277" s="7"/>
      <c r="V277" s="7"/>
      <c r="W277" s="7"/>
      <c r="X277" s="7"/>
      <c r="Y277" s="7"/>
      <c r="Z277" s="7"/>
    </row>
    <row r="278" ht="13.5" customHeight="1">
      <c r="A278" s="468"/>
      <c r="B278" s="7"/>
      <c r="C278" s="468"/>
      <c r="D278" s="207"/>
      <c r="E278" s="468"/>
      <c r="F278" s="7"/>
      <c r="G278" s="7"/>
      <c r="H278" s="7"/>
      <c r="I278" s="7"/>
      <c r="J278" s="7"/>
      <c r="K278" s="7"/>
      <c r="L278" s="7"/>
      <c r="M278" s="7"/>
      <c r="N278" s="7"/>
      <c r="O278" s="7"/>
      <c r="P278" s="7"/>
      <c r="Q278" s="7"/>
      <c r="R278" s="7"/>
      <c r="S278" s="7"/>
      <c r="T278" s="7"/>
      <c r="U278" s="7"/>
      <c r="V278" s="7"/>
      <c r="W278" s="7"/>
      <c r="X278" s="7"/>
      <c r="Y278" s="7"/>
      <c r="Z278" s="7"/>
    </row>
    <row r="279" ht="13.5" customHeight="1">
      <c r="A279" s="468"/>
      <c r="B279" s="7"/>
      <c r="C279" s="468"/>
      <c r="D279" s="207"/>
      <c r="E279" s="468"/>
      <c r="F279" s="7"/>
      <c r="G279" s="7"/>
      <c r="H279" s="7"/>
      <c r="I279" s="7"/>
      <c r="J279" s="7"/>
      <c r="K279" s="7"/>
      <c r="L279" s="7"/>
      <c r="M279" s="7"/>
      <c r="N279" s="7"/>
      <c r="O279" s="7"/>
      <c r="P279" s="7"/>
      <c r="Q279" s="7"/>
      <c r="R279" s="7"/>
      <c r="S279" s="7"/>
      <c r="T279" s="7"/>
      <c r="U279" s="7"/>
      <c r="V279" s="7"/>
      <c r="W279" s="7"/>
      <c r="X279" s="7"/>
      <c r="Y279" s="7"/>
      <c r="Z279" s="7"/>
    </row>
    <row r="280" ht="13.5" customHeight="1">
      <c r="A280" s="468"/>
      <c r="B280" s="7"/>
      <c r="C280" s="468"/>
      <c r="D280" s="207"/>
      <c r="E280" s="468"/>
      <c r="F280" s="7"/>
      <c r="G280" s="7"/>
      <c r="H280" s="7"/>
      <c r="I280" s="7"/>
      <c r="J280" s="7"/>
      <c r="K280" s="7"/>
      <c r="L280" s="7"/>
      <c r="M280" s="7"/>
      <c r="N280" s="7"/>
      <c r="O280" s="7"/>
      <c r="P280" s="7"/>
      <c r="Q280" s="7"/>
      <c r="R280" s="7"/>
      <c r="S280" s="7"/>
      <c r="T280" s="7"/>
      <c r="U280" s="7"/>
      <c r="V280" s="7"/>
      <c r="W280" s="7"/>
      <c r="X280" s="7"/>
      <c r="Y280" s="7"/>
      <c r="Z280" s="7"/>
    </row>
    <row r="281" ht="13.5" customHeight="1">
      <c r="A281" s="468"/>
      <c r="B281" s="7"/>
      <c r="C281" s="468"/>
      <c r="D281" s="207"/>
      <c r="E281" s="468"/>
      <c r="F281" s="7"/>
      <c r="G281" s="7"/>
      <c r="H281" s="7"/>
      <c r="I281" s="7"/>
      <c r="J281" s="7"/>
      <c r="K281" s="7"/>
      <c r="L281" s="7"/>
      <c r="M281" s="7"/>
      <c r="N281" s="7"/>
      <c r="O281" s="7"/>
      <c r="P281" s="7"/>
      <c r="Q281" s="7"/>
      <c r="R281" s="7"/>
      <c r="S281" s="7"/>
      <c r="T281" s="7"/>
      <c r="U281" s="7"/>
      <c r="V281" s="7"/>
      <c r="W281" s="7"/>
      <c r="X281" s="7"/>
      <c r="Y281" s="7"/>
      <c r="Z281" s="7"/>
    </row>
    <row r="282" ht="13.5" customHeight="1">
      <c r="A282" s="468"/>
      <c r="B282" s="7"/>
      <c r="C282" s="468"/>
      <c r="D282" s="207"/>
      <c r="E282" s="468"/>
      <c r="F282" s="7"/>
      <c r="G282" s="7"/>
      <c r="H282" s="7"/>
      <c r="I282" s="7"/>
      <c r="J282" s="7"/>
      <c r="K282" s="7"/>
      <c r="L282" s="7"/>
      <c r="M282" s="7"/>
      <c r="N282" s="7"/>
      <c r="O282" s="7"/>
      <c r="P282" s="7"/>
      <c r="Q282" s="7"/>
      <c r="R282" s="7"/>
      <c r="S282" s="7"/>
      <c r="T282" s="7"/>
      <c r="U282" s="7"/>
      <c r="V282" s="7"/>
      <c r="W282" s="7"/>
      <c r="X282" s="7"/>
      <c r="Y282" s="7"/>
      <c r="Z282" s="7"/>
    </row>
    <row r="283" ht="13.5" customHeight="1">
      <c r="A283" s="468"/>
      <c r="B283" s="7"/>
      <c r="C283" s="468"/>
      <c r="D283" s="207"/>
      <c r="E283" s="468"/>
      <c r="F283" s="7"/>
      <c r="G283" s="7"/>
      <c r="H283" s="7"/>
      <c r="I283" s="7"/>
      <c r="J283" s="7"/>
      <c r="K283" s="7"/>
      <c r="L283" s="7"/>
      <c r="M283" s="7"/>
      <c r="N283" s="7"/>
      <c r="O283" s="7"/>
      <c r="P283" s="7"/>
      <c r="Q283" s="7"/>
      <c r="R283" s="7"/>
      <c r="S283" s="7"/>
      <c r="T283" s="7"/>
      <c r="U283" s="7"/>
      <c r="V283" s="7"/>
      <c r="W283" s="7"/>
      <c r="X283" s="7"/>
      <c r="Y283" s="7"/>
      <c r="Z283" s="7"/>
    </row>
    <row r="284" ht="13.5" customHeight="1">
      <c r="A284" s="468"/>
      <c r="B284" s="7"/>
      <c r="C284" s="468"/>
      <c r="D284" s="207"/>
      <c r="E284" s="468"/>
      <c r="F284" s="7"/>
      <c r="G284" s="7"/>
      <c r="H284" s="7"/>
      <c r="I284" s="7"/>
      <c r="J284" s="7"/>
      <c r="K284" s="7"/>
      <c r="L284" s="7"/>
      <c r="M284" s="7"/>
      <c r="N284" s="7"/>
      <c r="O284" s="7"/>
      <c r="P284" s="7"/>
      <c r="Q284" s="7"/>
      <c r="R284" s="7"/>
      <c r="S284" s="7"/>
      <c r="T284" s="7"/>
      <c r="U284" s="7"/>
      <c r="V284" s="7"/>
      <c r="W284" s="7"/>
      <c r="X284" s="7"/>
      <c r="Y284" s="7"/>
      <c r="Z284" s="7"/>
    </row>
    <row r="285" ht="13.5" customHeight="1">
      <c r="A285" s="468"/>
      <c r="B285" s="7"/>
      <c r="C285" s="468"/>
      <c r="D285" s="207"/>
      <c r="E285" s="468"/>
      <c r="F285" s="7"/>
      <c r="G285" s="7"/>
      <c r="H285" s="7"/>
      <c r="I285" s="7"/>
      <c r="J285" s="7"/>
      <c r="K285" s="7"/>
      <c r="L285" s="7"/>
      <c r="M285" s="7"/>
      <c r="N285" s="7"/>
      <c r="O285" s="7"/>
      <c r="P285" s="7"/>
      <c r="Q285" s="7"/>
      <c r="R285" s="7"/>
      <c r="S285" s="7"/>
      <c r="T285" s="7"/>
      <c r="U285" s="7"/>
      <c r="V285" s="7"/>
      <c r="W285" s="7"/>
      <c r="X285" s="7"/>
      <c r="Y285" s="7"/>
      <c r="Z285" s="7"/>
    </row>
    <row r="286" ht="13.5" customHeight="1">
      <c r="A286" s="468"/>
      <c r="B286" s="7"/>
      <c r="C286" s="468"/>
      <c r="D286" s="207"/>
      <c r="E286" s="468"/>
      <c r="F286" s="7"/>
      <c r="G286" s="7"/>
      <c r="H286" s="7"/>
      <c r="I286" s="7"/>
      <c r="J286" s="7"/>
      <c r="K286" s="7"/>
      <c r="L286" s="7"/>
      <c r="M286" s="7"/>
      <c r="N286" s="7"/>
      <c r="O286" s="7"/>
      <c r="P286" s="7"/>
      <c r="Q286" s="7"/>
      <c r="R286" s="7"/>
      <c r="S286" s="7"/>
      <c r="T286" s="7"/>
      <c r="U286" s="7"/>
      <c r="V286" s="7"/>
      <c r="W286" s="7"/>
      <c r="X286" s="7"/>
      <c r="Y286" s="7"/>
      <c r="Z286" s="7"/>
    </row>
    <row r="287" ht="13.5" customHeight="1">
      <c r="A287" s="468"/>
      <c r="B287" s="7"/>
      <c r="C287" s="468"/>
      <c r="D287" s="207"/>
      <c r="E287" s="468"/>
      <c r="F287" s="7"/>
      <c r="G287" s="7"/>
      <c r="H287" s="7"/>
      <c r="I287" s="7"/>
      <c r="J287" s="7"/>
      <c r="K287" s="7"/>
      <c r="L287" s="7"/>
      <c r="M287" s="7"/>
      <c r="N287" s="7"/>
      <c r="O287" s="7"/>
      <c r="P287" s="7"/>
      <c r="Q287" s="7"/>
      <c r="R287" s="7"/>
      <c r="S287" s="7"/>
      <c r="T287" s="7"/>
      <c r="U287" s="7"/>
      <c r="V287" s="7"/>
      <c r="W287" s="7"/>
      <c r="X287" s="7"/>
      <c r="Y287" s="7"/>
      <c r="Z287" s="7"/>
    </row>
    <row r="288" ht="13.5" customHeight="1">
      <c r="A288" s="468"/>
      <c r="B288" s="7"/>
      <c r="C288" s="468"/>
      <c r="D288" s="207"/>
      <c r="E288" s="468"/>
      <c r="F288" s="7"/>
      <c r="G288" s="7"/>
      <c r="H288" s="7"/>
      <c r="I288" s="7"/>
      <c r="J288" s="7"/>
      <c r="K288" s="7"/>
      <c r="L288" s="7"/>
      <c r="M288" s="7"/>
      <c r="N288" s="7"/>
      <c r="O288" s="7"/>
      <c r="P288" s="7"/>
      <c r="Q288" s="7"/>
      <c r="R288" s="7"/>
      <c r="S288" s="7"/>
      <c r="T288" s="7"/>
      <c r="U288" s="7"/>
      <c r="V288" s="7"/>
      <c r="W288" s="7"/>
      <c r="X288" s="7"/>
      <c r="Y288" s="7"/>
      <c r="Z288" s="7"/>
    </row>
    <row r="289" ht="13.5" customHeight="1">
      <c r="A289" s="468"/>
      <c r="B289" s="7"/>
      <c r="C289" s="468"/>
      <c r="D289" s="207"/>
      <c r="E289" s="468"/>
      <c r="F289" s="7"/>
      <c r="G289" s="7"/>
      <c r="H289" s="7"/>
      <c r="I289" s="7"/>
      <c r="J289" s="7"/>
      <c r="K289" s="7"/>
      <c r="L289" s="7"/>
      <c r="M289" s="7"/>
      <c r="N289" s="7"/>
      <c r="O289" s="7"/>
      <c r="P289" s="7"/>
      <c r="Q289" s="7"/>
      <c r="R289" s="7"/>
      <c r="S289" s="7"/>
      <c r="T289" s="7"/>
      <c r="U289" s="7"/>
      <c r="V289" s="7"/>
      <c r="W289" s="7"/>
      <c r="X289" s="7"/>
      <c r="Y289" s="7"/>
      <c r="Z289" s="7"/>
    </row>
    <row r="290" ht="13.5" customHeight="1">
      <c r="A290" s="468"/>
      <c r="B290" s="7"/>
      <c r="C290" s="468"/>
      <c r="D290" s="207"/>
      <c r="E290" s="468"/>
      <c r="F290" s="7"/>
      <c r="G290" s="7"/>
      <c r="H290" s="7"/>
      <c r="I290" s="7"/>
      <c r="J290" s="7"/>
      <c r="K290" s="7"/>
      <c r="L290" s="7"/>
      <c r="M290" s="7"/>
      <c r="N290" s="7"/>
      <c r="O290" s="7"/>
      <c r="P290" s="7"/>
      <c r="Q290" s="7"/>
      <c r="R290" s="7"/>
      <c r="S290" s="7"/>
      <c r="T290" s="7"/>
      <c r="U290" s="7"/>
      <c r="V290" s="7"/>
      <c r="W290" s="7"/>
      <c r="X290" s="7"/>
      <c r="Y290" s="7"/>
      <c r="Z290" s="7"/>
    </row>
    <row r="291" ht="13.5" customHeight="1">
      <c r="A291" s="468"/>
      <c r="B291" s="7"/>
      <c r="C291" s="468"/>
      <c r="D291" s="207"/>
      <c r="E291" s="468"/>
      <c r="F291" s="7"/>
      <c r="G291" s="7"/>
      <c r="H291" s="7"/>
      <c r="I291" s="7"/>
      <c r="J291" s="7"/>
      <c r="K291" s="7"/>
      <c r="L291" s="7"/>
      <c r="M291" s="7"/>
      <c r="N291" s="7"/>
      <c r="O291" s="7"/>
      <c r="P291" s="7"/>
      <c r="Q291" s="7"/>
      <c r="R291" s="7"/>
      <c r="S291" s="7"/>
      <c r="T291" s="7"/>
      <c r="U291" s="7"/>
      <c r="V291" s="7"/>
      <c r="W291" s="7"/>
      <c r="X291" s="7"/>
      <c r="Y291" s="7"/>
      <c r="Z291" s="7"/>
    </row>
    <row r="292" ht="13.5" customHeight="1">
      <c r="A292" s="468"/>
      <c r="B292" s="7"/>
      <c r="C292" s="468"/>
      <c r="D292" s="207"/>
      <c r="E292" s="468"/>
      <c r="F292" s="7"/>
      <c r="G292" s="7"/>
      <c r="H292" s="7"/>
      <c r="I292" s="7"/>
      <c r="J292" s="7"/>
      <c r="K292" s="7"/>
      <c r="L292" s="7"/>
      <c r="M292" s="7"/>
      <c r="N292" s="7"/>
      <c r="O292" s="7"/>
      <c r="P292" s="7"/>
      <c r="Q292" s="7"/>
      <c r="R292" s="7"/>
      <c r="S292" s="7"/>
      <c r="T292" s="7"/>
      <c r="U292" s="7"/>
      <c r="V292" s="7"/>
      <c r="W292" s="7"/>
      <c r="X292" s="7"/>
      <c r="Y292" s="7"/>
      <c r="Z292" s="7"/>
    </row>
    <row r="293" ht="13.5" customHeight="1">
      <c r="A293" s="468"/>
      <c r="B293" s="7"/>
      <c r="C293" s="468"/>
      <c r="D293" s="207"/>
      <c r="E293" s="468"/>
      <c r="F293" s="7"/>
      <c r="G293" s="7"/>
      <c r="H293" s="7"/>
      <c r="I293" s="7"/>
      <c r="J293" s="7"/>
      <c r="K293" s="7"/>
      <c r="L293" s="7"/>
      <c r="M293" s="7"/>
      <c r="N293" s="7"/>
      <c r="O293" s="7"/>
      <c r="P293" s="7"/>
      <c r="Q293" s="7"/>
      <c r="R293" s="7"/>
      <c r="S293" s="7"/>
      <c r="T293" s="7"/>
      <c r="U293" s="7"/>
      <c r="V293" s="7"/>
      <c r="W293" s="7"/>
      <c r="X293" s="7"/>
      <c r="Y293" s="7"/>
      <c r="Z293" s="7"/>
    </row>
    <row r="294" ht="13.5" customHeight="1">
      <c r="A294" s="468"/>
      <c r="B294" s="7"/>
      <c r="C294" s="468"/>
      <c r="D294" s="207"/>
      <c r="E294" s="468"/>
      <c r="F294" s="7"/>
      <c r="G294" s="7"/>
      <c r="H294" s="7"/>
      <c r="I294" s="7"/>
      <c r="J294" s="7"/>
      <c r="K294" s="7"/>
      <c r="L294" s="7"/>
      <c r="M294" s="7"/>
      <c r="N294" s="7"/>
      <c r="O294" s="7"/>
      <c r="P294" s="7"/>
      <c r="Q294" s="7"/>
      <c r="R294" s="7"/>
      <c r="S294" s="7"/>
      <c r="T294" s="7"/>
      <c r="U294" s="7"/>
      <c r="V294" s="7"/>
      <c r="W294" s="7"/>
      <c r="X294" s="7"/>
      <c r="Y294" s="7"/>
      <c r="Z294" s="7"/>
    </row>
    <row r="295" ht="13.5" customHeight="1">
      <c r="A295" s="468"/>
      <c r="B295" s="7"/>
      <c r="C295" s="468"/>
      <c r="D295" s="207"/>
      <c r="E295" s="468"/>
      <c r="F295" s="7"/>
      <c r="G295" s="7"/>
      <c r="H295" s="7"/>
      <c r="I295" s="7"/>
      <c r="J295" s="7"/>
      <c r="K295" s="7"/>
      <c r="L295" s="7"/>
      <c r="M295" s="7"/>
      <c r="N295" s="7"/>
      <c r="O295" s="7"/>
      <c r="P295" s="7"/>
      <c r="Q295" s="7"/>
      <c r="R295" s="7"/>
      <c r="S295" s="7"/>
      <c r="T295" s="7"/>
      <c r="U295" s="7"/>
      <c r="V295" s="7"/>
      <c r="W295" s="7"/>
      <c r="X295" s="7"/>
      <c r="Y295" s="7"/>
      <c r="Z295" s="7"/>
    </row>
    <row r="296" ht="13.5" customHeight="1">
      <c r="A296" s="468"/>
      <c r="B296" s="7"/>
      <c r="C296" s="468"/>
      <c r="D296" s="207"/>
      <c r="E296" s="468"/>
      <c r="F296" s="7"/>
      <c r="G296" s="7"/>
      <c r="H296" s="7"/>
      <c r="I296" s="7"/>
      <c r="J296" s="7"/>
      <c r="K296" s="7"/>
      <c r="L296" s="7"/>
      <c r="M296" s="7"/>
      <c r="N296" s="7"/>
      <c r="O296" s="7"/>
      <c r="P296" s="7"/>
      <c r="Q296" s="7"/>
      <c r="R296" s="7"/>
      <c r="S296" s="7"/>
      <c r="T296" s="7"/>
      <c r="U296" s="7"/>
      <c r="V296" s="7"/>
      <c r="W296" s="7"/>
      <c r="X296" s="7"/>
      <c r="Y296" s="7"/>
      <c r="Z296" s="7"/>
    </row>
    <row r="297" ht="13.5" customHeight="1">
      <c r="A297" s="468"/>
      <c r="B297" s="7"/>
      <c r="C297" s="468"/>
      <c r="D297" s="207"/>
      <c r="E297" s="468"/>
      <c r="F297" s="7"/>
      <c r="G297" s="7"/>
      <c r="H297" s="7"/>
      <c r="I297" s="7"/>
      <c r="J297" s="7"/>
      <c r="K297" s="7"/>
      <c r="L297" s="7"/>
      <c r="M297" s="7"/>
      <c r="N297" s="7"/>
      <c r="O297" s="7"/>
      <c r="P297" s="7"/>
      <c r="Q297" s="7"/>
      <c r="R297" s="7"/>
      <c r="S297" s="7"/>
      <c r="T297" s="7"/>
      <c r="U297" s="7"/>
      <c r="V297" s="7"/>
      <c r="W297" s="7"/>
      <c r="X297" s="7"/>
      <c r="Y297" s="7"/>
      <c r="Z297" s="7"/>
    </row>
    <row r="298" ht="13.5" customHeight="1">
      <c r="A298" s="468"/>
      <c r="B298" s="7"/>
      <c r="C298" s="468"/>
      <c r="D298" s="207"/>
      <c r="E298" s="468"/>
      <c r="F298" s="7"/>
      <c r="G298" s="7"/>
      <c r="H298" s="7"/>
      <c r="I298" s="7"/>
      <c r="J298" s="7"/>
      <c r="K298" s="7"/>
      <c r="L298" s="7"/>
      <c r="M298" s="7"/>
      <c r="N298" s="7"/>
      <c r="O298" s="7"/>
      <c r="P298" s="7"/>
      <c r="Q298" s="7"/>
      <c r="R298" s="7"/>
      <c r="S298" s="7"/>
      <c r="T298" s="7"/>
      <c r="U298" s="7"/>
      <c r="V298" s="7"/>
      <c r="W298" s="7"/>
      <c r="X298" s="7"/>
      <c r="Y298" s="7"/>
      <c r="Z298" s="7"/>
    </row>
    <row r="299" ht="13.5" customHeight="1">
      <c r="A299" s="468"/>
      <c r="B299" s="7"/>
      <c r="C299" s="468"/>
      <c r="D299" s="207"/>
      <c r="E299" s="468"/>
      <c r="F299" s="7"/>
      <c r="G299" s="7"/>
      <c r="H299" s="7"/>
      <c r="I299" s="7"/>
      <c r="J299" s="7"/>
      <c r="K299" s="7"/>
      <c r="L299" s="7"/>
      <c r="M299" s="7"/>
      <c r="N299" s="7"/>
      <c r="O299" s="7"/>
      <c r="P299" s="7"/>
      <c r="Q299" s="7"/>
      <c r="R299" s="7"/>
      <c r="S299" s="7"/>
      <c r="T299" s="7"/>
      <c r="U299" s="7"/>
      <c r="V299" s="7"/>
      <c r="W299" s="7"/>
      <c r="X299" s="7"/>
      <c r="Y299" s="7"/>
      <c r="Z299" s="7"/>
    </row>
    <row r="300" ht="13.5" customHeight="1">
      <c r="A300" s="468"/>
      <c r="B300" s="7"/>
      <c r="C300" s="468"/>
      <c r="D300" s="207"/>
      <c r="E300" s="468"/>
      <c r="F300" s="7"/>
      <c r="G300" s="7"/>
      <c r="H300" s="7"/>
      <c r="I300" s="7"/>
      <c r="J300" s="7"/>
      <c r="K300" s="7"/>
      <c r="L300" s="7"/>
      <c r="M300" s="7"/>
      <c r="N300" s="7"/>
      <c r="O300" s="7"/>
      <c r="P300" s="7"/>
      <c r="Q300" s="7"/>
      <c r="R300" s="7"/>
      <c r="S300" s="7"/>
      <c r="T300" s="7"/>
      <c r="U300" s="7"/>
      <c r="V300" s="7"/>
      <c r="W300" s="7"/>
      <c r="X300" s="7"/>
      <c r="Y300" s="7"/>
      <c r="Z300" s="7"/>
    </row>
    <row r="301" ht="13.5" customHeight="1">
      <c r="A301" s="468"/>
      <c r="B301" s="7"/>
      <c r="C301" s="468"/>
      <c r="D301" s="207"/>
      <c r="E301" s="468"/>
      <c r="F301" s="7"/>
      <c r="G301" s="7"/>
      <c r="H301" s="7"/>
      <c r="I301" s="7"/>
      <c r="J301" s="7"/>
      <c r="K301" s="7"/>
      <c r="L301" s="7"/>
      <c r="M301" s="7"/>
      <c r="N301" s="7"/>
      <c r="O301" s="7"/>
      <c r="P301" s="7"/>
      <c r="Q301" s="7"/>
      <c r="R301" s="7"/>
      <c r="S301" s="7"/>
      <c r="T301" s="7"/>
      <c r="U301" s="7"/>
      <c r="V301" s="7"/>
      <c r="W301" s="7"/>
      <c r="X301" s="7"/>
      <c r="Y301" s="7"/>
      <c r="Z301" s="7"/>
    </row>
    <row r="302" ht="13.5" customHeight="1">
      <c r="A302" s="468"/>
      <c r="B302" s="7"/>
      <c r="C302" s="468"/>
      <c r="D302" s="207"/>
      <c r="E302" s="468"/>
      <c r="F302" s="7"/>
      <c r="G302" s="7"/>
      <c r="H302" s="7"/>
      <c r="I302" s="7"/>
      <c r="J302" s="7"/>
      <c r="K302" s="7"/>
      <c r="L302" s="7"/>
      <c r="M302" s="7"/>
      <c r="N302" s="7"/>
      <c r="O302" s="7"/>
      <c r="P302" s="7"/>
      <c r="Q302" s="7"/>
      <c r="R302" s="7"/>
      <c r="S302" s="7"/>
      <c r="T302" s="7"/>
      <c r="U302" s="7"/>
      <c r="V302" s="7"/>
      <c r="W302" s="7"/>
      <c r="X302" s="7"/>
      <c r="Y302" s="7"/>
      <c r="Z302" s="7"/>
    </row>
    <row r="303" ht="13.5" customHeight="1">
      <c r="A303" s="468"/>
      <c r="B303" s="7"/>
      <c r="C303" s="468"/>
      <c r="D303" s="207"/>
      <c r="E303" s="468"/>
      <c r="F303" s="7"/>
      <c r="G303" s="7"/>
      <c r="H303" s="7"/>
      <c r="I303" s="7"/>
      <c r="J303" s="7"/>
      <c r="K303" s="7"/>
      <c r="L303" s="7"/>
      <c r="M303" s="7"/>
      <c r="N303" s="7"/>
      <c r="O303" s="7"/>
      <c r="P303" s="7"/>
      <c r="Q303" s="7"/>
      <c r="R303" s="7"/>
      <c r="S303" s="7"/>
      <c r="T303" s="7"/>
      <c r="U303" s="7"/>
      <c r="V303" s="7"/>
      <c r="W303" s="7"/>
      <c r="X303" s="7"/>
      <c r="Y303" s="7"/>
      <c r="Z303" s="7"/>
    </row>
    <row r="304" ht="13.5" customHeight="1">
      <c r="A304" s="468"/>
      <c r="B304" s="7"/>
      <c r="C304" s="468"/>
      <c r="D304" s="207"/>
      <c r="E304" s="468"/>
      <c r="F304" s="7"/>
      <c r="G304" s="7"/>
      <c r="H304" s="7"/>
      <c r="I304" s="7"/>
      <c r="J304" s="7"/>
      <c r="K304" s="7"/>
      <c r="L304" s="7"/>
      <c r="M304" s="7"/>
      <c r="N304" s="7"/>
      <c r="O304" s="7"/>
      <c r="P304" s="7"/>
      <c r="Q304" s="7"/>
      <c r="R304" s="7"/>
      <c r="S304" s="7"/>
      <c r="T304" s="7"/>
      <c r="U304" s="7"/>
      <c r="V304" s="7"/>
      <c r="W304" s="7"/>
      <c r="X304" s="7"/>
      <c r="Y304" s="7"/>
      <c r="Z304" s="7"/>
    </row>
    <row r="305" ht="13.5" customHeight="1">
      <c r="A305" s="468"/>
      <c r="B305" s="7"/>
      <c r="C305" s="468"/>
      <c r="D305" s="207"/>
      <c r="E305" s="468"/>
      <c r="F305" s="7"/>
      <c r="G305" s="7"/>
      <c r="H305" s="7"/>
      <c r="I305" s="7"/>
      <c r="J305" s="7"/>
      <c r="K305" s="7"/>
      <c r="L305" s="7"/>
      <c r="M305" s="7"/>
      <c r="N305" s="7"/>
      <c r="O305" s="7"/>
      <c r="P305" s="7"/>
      <c r="Q305" s="7"/>
      <c r="R305" s="7"/>
      <c r="S305" s="7"/>
      <c r="T305" s="7"/>
      <c r="U305" s="7"/>
      <c r="V305" s="7"/>
      <c r="W305" s="7"/>
      <c r="X305" s="7"/>
      <c r="Y305" s="7"/>
      <c r="Z305" s="7"/>
    </row>
    <row r="306" ht="13.5" customHeight="1">
      <c r="A306" s="468"/>
      <c r="B306" s="7"/>
      <c r="C306" s="468"/>
      <c r="D306" s="207"/>
      <c r="E306" s="468"/>
      <c r="F306" s="7"/>
      <c r="G306" s="7"/>
      <c r="H306" s="7"/>
      <c r="I306" s="7"/>
      <c r="J306" s="7"/>
      <c r="K306" s="7"/>
      <c r="L306" s="7"/>
      <c r="M306" s="7"/>
      <c r="N306" s="7"/>
      <c r="O306" s="7"/>
      <c r="P306" s="7"/>
      <c r="Q306" s="7"/>
      <c r="R306" s="7"/>
      <c r="S306" s="7"/>
      <c r="T306" s="7"/>
      <c r="U306" s="7"/>
      <c r="V306" s="7"/>
      <c r="W306" s="7"/>
      <c r="X306" s="7"/>
      <c r="Y306" s="7"/>
      <c r="Z306" s="7"/>
    </row>
    <row r="307" ht="13.5" customHeight="1">
      <c r="A307" s="468"/>
      <c r="B307" s="7"/>
      <c r="C307" s="468"/>
      <c r="D307" s="207"/>
      <c r="E307" s="468"/>
      <c r="F307" s="7"/>
      <c r="G307" s="7"/>
      <c r="H307" s="7"/>
      <c r="I307" s="7"/>
      <c r="J307" s="7"/>
      <c r="K307" s="7"/>
      <c r="L307" s="7"/>
      <c r="M307" s="7"/>
      <c r="N307" s="7"/>
      <c r="O307" s="7"/>
      <c r="P307" s="7"/>
      <c r="Q307" s="7"/>
      <c r="R307" s="7"/>
      <c r="S307" s="7"/>
      <c r="T307" s="7"/>
      <c r="U307" s="7"/>
      <c r="V307" s="7"/>
      <c r="W307" s="7"/>
      <c r="X307" s="7"/>
      <c r="Y307" s="7"/>
      <c r="Z307" s="7"/>
    </row>
    <row r="308" ht="13.5" customHeight="1">
      <c r="A308" s="468"/>
      <c r="B308" s="7"/>
      <c r="C308" s="468"/>
      <c r="D308" s="207"/>
      <c r="E308" s="468"/>
      <c r="F308" s="7"/>
      <c r="G308" s="7"/>
      <c r="H308" s="7"/>
      <c r="I308" s="7"/>
      <c r="J308" s="7"/>
      <c r="K308" s="7"/>
      <c r="L308" s="7"/>
      <c r="M308" s="7"/>
      <c r="N308" s="7"/>
      <c r="O308" s="7"/>
      <c r="P308" s="7"/>
      <c r="Q308" s="7"/>
      <c r="R308" s="7"/>
      <c r="S308" s="7"/>
      <c r="T308" s="7"/>
      <c r="U308" s="7"/>
      <c r="V308" s="7"/>
      <c r="W308" s="7"/>
      <c r="X308" s="7"/>
      <c r="Y308" s="7"/>
      <c r="Z308" s="7"/>
    </row>
    <row r="309" ht="13.5" customHeight="1">
      <c r="A309" s="468"/>
      <c r="B309" s="7"/>
      <c r="C309" s="468"/>
      <c r="D309" s="207"/>
      <c r="E309" s="468"/>
      <c r="F309" s="7"/>
      <c r="G309" s="7"/>
      <c r="H309" s="7"/>
      <c r="I309" s="7"/>
      <c r="J309" s="7"/>
      <c r="K309" s="7"/>
      <c r="L309" s="7"/>
      <c r="M309" s="7"/>
      <c r="N309" s="7"/>
      <c r="O309" s="7"/>
      <c r="P309" s="7"/>
      <c r="Q309" s="7"/>
      <c r="R309" s="7"/>
      <c r="S309" s="7"/>
      <c r="T309" s="7"/>
      <c r="U309" s="7"/>
      <c r="V309" s="7"/>
      <c r="W309" s="7"/>
      <c r="X309" s="7"/>
      <c r="Y309" s="7"/>
      <c r="Z309" s="7"/>
    </row>
    <row r="310" ht="13.5" customHeight="1">
      <c r="A310" s="468"/>
      <c r="B310" s="7"/>
      <c r="C310" s="468"/>
      <c r="D310" s="207"/>
      <c r="E310" s="468"/>
      <c r="F310" s="7"/>
      <c r="G310" s="7"/>
      <c r="H310" s="7"/>
      <c r="I310" s="7"/>
      <c r="J310" s="7"/>
      <c r="K310" s="7"/>
      <c r="L310" s="7"/>
      <c r="M310" s="7"/>
      <c r="N310" s="7"/>
      <c r="O310" s="7"/>
      <c r="P310" s="7"/>
      <c r="Q310" s="7"/>
      <c r="R310" s="7"/>
      <c r="S310" s="7"/>
      <c r="T310" s="7"/>
      <c r="U310" s="7"/>
      <c r="V310" s="7"/>
      <c r="W310" s="7"/>
      <c r="X310" s="7"/>
      <c r="Y310" s="7"/>
      <c r="Z310" s="7"/>
    </row>
    <row r="311" ht="13.5" customHeight="1">
      <c r="A311" s="468"/>
      <c r="B311" s="7"/>
      <c r="C311" s="468"/>
      <c r="D311" s="207"/>
      <c r="E311" s="468"/>
      <c r="F311" s="7"/>
      <c r="G311" s="7"/>
      <c r="H311" s="7"/>
      <c r="I311" s="7"/>
      <c r="J311" s="7"/>
      <c r="K311" s="7"/>
      <c r="L311" s="7"/>
      <c r="M311" s="7"/>
      <c r="N311" s="7"/>
      <c r="O311" s="7"/>
      <c r="P311" s="7"/>
      <c r="Q311" s="7"/>
      <c r="R311" s="7"/>
      <c r="S311" s="7"/>
      <c r="T311" s="7"/>
      <c r="U311" s="7"/>
      <c r="V311" s="7"/>
      <c r="W311" s="7"/>
      <c r="X311" s="7"/>
      <c r="Y311" s="7"/>
      <c r="Z311" s="7"/>
    </row>
    <row r="312" ht="13.5" customHeight="1">
      <c r="A312" s="468"/>
      <c r="B312" s="7"/>
      <c r="C312" s="468"/>
      <c r="D312" s="207"/>
      <c r="E312" s="468"/>
      <c r="F312" s="7"/>
      <c r="G312" s="7"/>
      <c r="H312" s="7"/>
      <c r="I312" s="7"/>
      <c r="J312" s="7"/>
      <c r="K312" s="7"/>
      <c r="L312" s="7"/>
      <c r="M312" s="7"/>
      <c r="N312" s="7"/>
      <c r="O312" s="7"/>
      <c r="P312" s="7"/>
      <c r="Q312" s="7"/>
      <c r="R312" s="7"/>
      <c r="S312" s="7"/>
      <c r="T312" s="7"/>
      <c r="U312" s="7"/>
      <c r="V312" s="7"/>
      <c r="W312" s="7"/>
      <c r="X312" s="7"/>
      <c r="Y312" s="7"/>
      <c r="Z312" s="7"/>
    </row>
    <row r="313" ht="13.5" customHeight="1">
      <c r="A313" s="468"/>
      <c r="B313" s="7"/>
      <c r="C313" s="468"/>
      <c r="D313" s="207"/>
      <c r="E313" s="468"/>
      <c r="F313" s="7"/>
      <c r="G313" s="7"/>
      <c r="H313" s="7"/>
      <c r="I313" s="7"/>
      <c r="J313" s="7"/>
      <c r="K313" s="7"/>
      <c r="L313" s="7"/>
      <c r="M313" s="7"/>
      <c r="N313" s="7"/>
      <c r="O313" s="7"/>
      <c r="P313" s="7"/>
      <c r="Q313" s="7"/>
      <c r="R313" s="7"/>
      <c r="S313" s="7"/>
      <c r="T313" s="7"/>
      <c r="U313" s="7"/>
      <c r="V313" s="7"/>
      <c r="W313" s="7"/>
      <c r="X313" s="7"/>
      <c r="Y313" s="7"/>
      <c r="Z313" s="7"/>
    </row>
    <row r="314" ht="13.5" customHeight="1">
      <c r="A314" s="468"/>
      <c r="B314" s="7"/>
      <c r="C314" s="468"/>
      <c r="D314" s="207"/>
      <c r="E314" s="468"/>
      <c r="F314" s="7"/>
      <c r="G314" s="7"/>
      <c r="H314" s="7"/>
      <c r="I314" s="7"/>
      <c r="J314" s="7"/>
      <c r="K314" s="7"/>
      <c r="L314" s="7"/>
      <c r="M314" s="7"/>
      <c r="N314" s="7"/>
      <c r="O314" s="7"/>
      <c r="P314" s="7"/>
      <c r="Q314" s="7"/>
      <c r="R314" s="7"/>
      <c r="S314" s="7"/>
      <c r="T314" s="7"/>
      <c r="U314" s="7"/>
      <c r="V314" s="7"/>
      <c r="W314" s="7"/>
      <c r="X314" s="7"/>
      <c r="Y314" s="7"/>
      <c r="Z314" s="7"/>
    </row>
    <row r="315" ht="13.5" customHeight="1">
      <c r="A315" s="468"/>
      <c r="B315" s="7"/>
      <c r="C315" s="468"/>
      <c r="D315" s="207"/>
      <c r="E315" s="468"/>
      <c r="F315" s="7"/>
      <c r="G315" s="7"/>
      <c r="H315" s="7"/>
      <c r="I315" s="7"/>
      <c r="J315" s="7"/>
      <c r="K315" s="7"/>
      <c r="L315" s="7"/>
      <c r="M315" s="7"/>
      <c r="N315" s="7"/>
      <c r="O315" s="7"/>
      <c r="P315" s="7"/>
      <c r="Q315" s="7"/>
      <c r="R315" s="7"/>
      <c r="S315" s="7"/>
      <c r="T315" s="7"/>
      <c r="U315" s="7"/>
      <c r="V315" s="7"/>
      <c r="W315" s="7"/>
      <c r="X315" s="7"/>
      <c r="Y315" s="7"/>
      <c r="Z315" s="7"/>
    </row>
    <row r="316" ht="13.5" customHeight="1">
      <c r="A316" s="468"/>
      <c r="B316" s="7"/>
      <c r="C316" s="468"/>
      <c r="D316" s="207"/>
      <c r="E316" s="468"/>
      <c r="F316" s="7"/>
      <c r="G316" s="7"/>
      <c r="H316" s="7"/>
      <c r="I316" s="7"/>
      <c r="J316" s="7"/>
      <c r="K316" s="7"/>
      <c r="L316" s="7"/>
      <c r="M316" s="7"/>
      <c r="N316" s="7"/>
      <c r="O316" s="7"/>
      <c r="P316" s="7"/>
      <c r="Q316" s="7"/>
      <c r="R316" s="7"/>
      <c r="S316" s="7"/>
      <c r="T316" s="7"/>
      <c r="U316" s="7"/>
      <c r="V316" s="7"/>
      <c r="W316" s="7"/>
      <c r="X316" s="7"/>
      <c r="Y316" s="7"/>
      <c r="Z316" s="7"/>
    </row>
    <row r="317" ht="13.5" customHeight="1">
      <c r="A317" s="468"/>
      <c r="B317" s="7"/>
      <c r="C317" s="468"/>
      <c r="D317" s="207"/>
      <c r="E317" s="468"/>
      <c r="F317" s="7"/>
      <c r="G317" s="7"/>
      <c r="H317" s="7"/>
      <c r="I317" s="7"/>
      <c r="J317" s="7"/>
      <c r="K317" s="7"/>
      <c r="L317" s="7"/>
      <c r="M317" s="7"/>
      <c r="N317" s="7"/>
      <c r="O317" s="7"/>
      <c r="P317" s="7"/>
      <c r="Q317" s="7"/>
      <c r="R317" s="7"/>
      <c r="S317" s="7"/>
      <c r="T317" s="7"/>
      <c r="U317" s="7"/>
      <c r="V317" s="7"/>
      <c r="W317" s="7"/>
      <c r="X317" s="7"/>
      <c r="Y317" s="7"/>
      <c r="Z317" s="7"/>
    </row>
    <row r="318" ht="13.5" customHeight="1">
      <c r="A318" s="468"/>
      <c r="B318" s="7"/>
      <c r="C318" s="468"/>
      <c r="D318" s="207"/>
      <c r="E318" s="468"/>
      <c r="F318" s="7"/>
      <c r="G318" s="7"/>
      <c r="H318" s="7"/>
      <c r="I318" s="7"/>
      <c r="J318" s="7"/>
      <c r="K318" s="7"/>
      <c r="L318" s="7"/>
      <c r="M318" s="7"/>
      <c r="N318" s="7"/>
      <c r="O318" s="7"/>
      <c r="P318" s="7"/>
      <c r="Q318" s="7"/>
      <c r="R318" s="7"/>
      <c r="S318" s="7"/>
      <c r="T318" s="7"/>
      <c r="U318" s="7"/>
      <c r="V318" s="7"/>
      <c r="W318" s="7"/>
      <c r="X318" s="7"/>
      <c r="Y318" s="7"/>
      <c r="Z318" s="7"/>
    </row>
    <row r="319" ht="13.5" customHeight="1">
      <c r="A319" s="468"/>
      <c r="B319" s="7"/>
      <c r="C319" s="468"/>
      <c r="D319" s="207"/>
      <c r="E319" s="468"/>
      <c r="F319" s="7"/>
      <c r="G319" s="7"/>
      <c r="H319" s="7"/>
      <c r="I319" s="7"/>
      <c r="J319" s="7"/>
      <c r="K319" s="7"/>
      <c r="L319" s="7"/>
      <c r="M319" s="7"/>
      <c r="N319" s="7"/>
      <c r="O319" s="7"/>
      <c r="P319" s="7"/>
      <c r="Q319" s="7"/>
      <c r="R319" s="7"/>
      <c r="S319" s="7"/>
      <c r="T319" s="7"/>
      <c r="U319" s="7"/>
      <c r="V319" s="7"/>
      <c r="W319" s="7"/>
      <c r="X319" s="7"/>
      <c r="Y319" s="7"/>
      <c r="Z319" s="7"/>
    </row>
    <row r="320" ht="13.5" customHeight="1">
      <c r="A320" s="468"/>
      <c r="B320" s="7"/>
      <c r="C320" s="468"/>
      <c r="D320" s="207"/>
      <c r="E320" s="468"/>
      <c r="F320" s="7"/>
      <c r="G320" s="7"/>
      <c r="H320" s="7"/>
      <c r="I320" s="7"/>
      <c r="J320" s="7"/>
      <c r="K320" s="7"/>
      <c r="L320" s="7"/>
      <c r="M320" s="7"/>
      <c r="N320" s="7"/>
      <c r="O320" s="7"/>
      <c r="P320" s="7"/>
      <c r="Q320" s="7"/>
      <c r="R320" s="7"/>
      <c r="S320" s="7"/>
      <c r="T320" s="7"/>
      <c r="U320" s="7"/>
      <c r="V320" s="7"/>
      <c r="W320" s="7"/>
      <c r="X320" s="7"/>
      <c r="Y320" s="7"/>
      <c r="Z320" s="7"/>
    </row>
    <row r="321" ht="13.5" customHeight="1">
      <c r="A321" s="468"/>
      <c r="B321" s="7"/>
      <c r="C321" s="468"/>
      <c r="D321" s="207"/>
      <c r="E321" s="468"/>
      <c r="F321" s="7"/>
      <c r="G321" s="7"/>
      <c r="H321" s="7"/>
      <c r="I321" s="7"/>
      <c r="J321" s="7"/>
      <c r="K321" s="7"/>
      <c r="L321" s="7"/>
      <c r="M321" s="7"/>
      <c r="N321" s="7"/>
      <c r="O321" s="7"/>
      <c r="P321" s="7"/>
      <c r="Q321" s="7"/>
      <c r="R321" s="7"/>
      <c r="S321" s="7"/>
      <c r="T321" s="7"/>
      <c r="U321" s="7"/>
      <c r="V321" s="7"/>
      <c r="W321" s="7"/>
      <c r="X321" s="7"/>
      <c r="Y321" s="7"/>
      <c r="Z321" s="7"/>
    </row>
    <row r="322" ht="13.5" customHeight="1">
      <c r="A322" s="468"/>
      <c r="B322" s="7"/>
      <c r="C322" s="468"/>
      <c r="D322" s="207"/>
      <c r="E322" s="468"/>
      <c r="F322" s="7"/>
      <c r="G322" s="7"/>
      <c r="H322" s="7"/>
      <c r="I322" s="7"/>
      <c r="J322" s="7"/>
      <c r="K322" s="7"/>
      <c r="L322" s="7"/>
      <c r="M322" s="7"/>
      <c r="N322" s="7"/>
      <c r="O322" s="7"/>
      <c r="P322" s="7"/>
      <c r="Q322" s="7"/>
      <c r="R322" s="7"/>
      <c r="S322" s="7"/>
      <c r="T322" s="7"/>
      <c r="U322" s="7"/>
      <c r="V322" s="7"/>
      <c r="W322" s="7"/>
      <c r="X322" s="7"/>
      <c r="Y322" s="7"/>
      <c r="Z322" s="7"/>
    </row>
    <row r="323" ht="13.5" customHeight="1">
      <c r="A323" s="468"/>
      <c r="B323" s="7"/>
      <c r="C323" s="468"/>
      <c r="D323" s="207"/>
      <c r="E323" s="468"/>
      <c r="F323" s="7"/>
      <c r="G323" s="7"/>
      <c r="H323" s="7"/>
      <c r="I323" s="7"/>
      <c r="J323" s="7"/>
      <c r="K323" s="7"/>
      <c r="L323" s="7"/>
      <c r="M323" s="7"/>
      <c r="N323" s="7"/>
      <c r="O323" s="7"/>
      <c r="P323" s="7"/>
      <c r="Q323" s="7"/>
      <c r="R323" s="7"/>
      <c r="S323" s="7"/>
      <c r="T323" s="7"/>
      <c r="U323" s="7"/>
      <c r="V323" s="7"/>
      <c r="W323" s="7"/>
      <c r="X323" s="7"/>
      <c r="Y323" s="7"/>
      <c r="Z323" s="7"/>
    </row>
    <row r="324" ht="13.5" customHeight="1">
      <c r="A324" s="468"/>
      <c r="B324" s="7"/>
      <c r="C324" s="468"/>
      <c r="D324" s="207"/>
      <c r="E324" s="468"/>
      <c r="F324" s="7"/>
      <c r="G324" s="7"/>
      <c r="H324" s="7"/>
      <c r="I324" s="7"/>
      <c r="J324" s="7"/>
      <c r="K324" s="7"/>
      <c r="L324" s="7"/>
      <c r="M324" s="7"/>
      <c r="N324" s="7"/>
      <c r="O324" s="7"/>
      <c r="P324" s="7"/>
      <c r="Q324" s="7"/>
      <c r="R324" s="7"/>
      <c r="S324" s="7"/>
      <c r="T324" s="7"/>
      <c r="U324" s="7"/>
      <c r="V324" s="7"/>
      <c r="W324" s="7"/>
      <c r="X324" s="7"/>
      <c r="Y324" s="7"/>
      <c r="Z324" s="7"/>
    </row>
    <row r="325" ht="13.5" customHeight="1">
      <c r="A325" s="468"/>
      <c r="B325" s="7"/>
      <c r="C325" s="468"/>
      <c r="D325" s="207"/>
      <c r="E325" s="468"/>
      <c r="F325" s="7"/>
      <c r="G325" s="7"/>
      <c r="H325" s="7"/>
      <c r="I325" s="7"/>
      <c r="J325" s="7"/>
      <c r="K325" s="7"/>
      <c r="L325" s="7"/>
      <c r="M325" s="7"/>
      <c r="N325" s="7"/>
      <c r="O325" s="7"/>
      <c r="P325" s="7"/>
      <c r="Q325" s="7"/>
      <c r="R325" s="7"/>
      <c r="S325" s="7"/>
      <c r="T325" s="7"/>
      <c r="U325" s="7"/>
      <c r="V325" s="7"/>
      <c r="W325" s="7"/>
      <c r="X325" s="7"/>
      <c r="Y325" s="7"/>
      <c r="Z325" s="7"/>
    </row>
    <row r="326" ht="13.5" customHeight="1">
      <c r="A326" s="468"/>
      <c r="B326" s="7"/>
      <c r="C326" s="468"/>
      <c r="D326" s="207"/>
      <c r="E326" s="468"/>
      <c r="F326" s="7"/>
      <c r="G326" s="7"/>
      <c r="H326" s="7"/>
      <c r="I326" s="7"/>
      <c r="J326" s="7"/>
      <c r="K326" s="7"/>
      <c r="L326" s="7"/>
      <c r="M326" s="7"/>
      <c r="N326" s="7"/>
      <c r="O326" s="7"/>
      <c r="P326" s="7"/>
      <c r="Q326" s="7"/>
      <c r="R326" s="7"/>
      <c r="S326" s="7"/>
      <c r="T326" s="7"/>
      <c r="U326" s="7"/>
      <c r="V326" s="7"/>
      <c r="W326" s="7"/>
      <c r="X326" s="7"/>
      <c r="Y326" s="7"/>
      <c r="Z326" s="7"/>
    </row>
    <row r="327" ht="13.5" customHeight="1">
      <c r="A327" s="468"/>
      <c r="B327" s="7"/>
      <c r="C327" s="468"/>
      <c r="D327" s="207"/>
      <c r="E327" s="468"/>
      <c r="F327" s="7"/>
      <c r="G327" s="7"/>
      <c r="H327" s="7"/>
      <c r="I327" s="7"/>
      <c r="J327" s="7"/>
      <c r="K327" s="7"/>
      <c r="L327" s="7"/>
      <c r="M327" s="7"/>
      <c r="N327" s="7"/>
      <c r="O327" s="7"/>
      <c r="P327" s="7"/>
      <c r="Q327" s="7"/>
      <c r="R327" s="7"/>
      <c r="S327" s="7"/>
      <c r="T327" s="7"/>
      <c r="U327" s="7"/>
      <c r="V327" s="7"/>
      <c r="W327" s="7"/>
      <c r="X327" s="7"/>
      <c r="Y327" s="7"/>
      <c r="Z327" s="7"/>
    </row>
    <row r="328" ht="13.5" customHeight="1">
      <c r="A328" s="468"/>
      <c r="B328" s="7"/>
      <c r="C328" s="468"/>
      <c r="D328" s="207"/>
      <c r="E328" s="468"/>
      <c r="F328" s="7"/>
      <c r="G328" s="7"/>
      <c r="H328" s="7"/>
      <c r="I328" s="7"/>
      <c r="J328" s="7"/>
      <c r="K328" s="7"/>
      <c r="L328" s="7"/>
      <c r="M328" s="7"/>
      <c r="N328" s="7"/>
      <c r="O328" s="7"/>
      <c r="P328" s="7"/>
      <c r="Q328" s="7"/>
      <c r="R328" s="7"/>
      <c r="S328" s="7"/>
      <c r="T328" s="7"/>
      <c r="U328" s="7"/>
      <c r="V328" s="7"/>
      <c r="W328" s="7"/>
      <c r="X328" s="7"/>
      <c r="Y328" s="7"/>
      <c r="Z328" s="7"/>
    </row>
    <row r="329" ht="13.5" customHeight="1">
      <c r="A329" s="468"/>
      <c r="B329" s="7"/>
      <c r="C329" s="468"/>
      <c r="D329" s="207"/>
      <c r="E329" s="468"/>
      <c r="F329" s="7"/>
      <c r="G329" s="7"/>
      <c r="H329" s="7"/>
      <c r="I329" s="7"/>
      <c r="J329" s="7"/>
      <c r="K329" s="7"/>
      <c r="L329" s="7"/>
      <c r="M329" s="7"/>
      <c r="N329" s="7"/>
      <c r="O329" s="7"/>
      <c r="P329" s="7"/>
      <c r="Q329" s="7"/>
      <c r="R329" s="7"/>
      <c r="S329" s="7"/>
      <c r="T329" s="7"/>
      <c r="U329" s="7"/>
      <c r="V329" s="7"/>
      <c r="W329" s="7"/>
      <c r="X329" s="7"/>
      <c r="Y329" s="7"/>
      <c r="Z329" s="7"/>
    </row>
    <row r="330" ht="13.5" customHeight="1">
      <c r="A330" s="468"/>
      <c r="B330" s="7"/>
      <c r="C330" s="468"/>
      <c r="D330" s="207"/>
      <c r="E330" s="468"/>
      <c r="F330" s="7"/>
      <c r="G330" s="7"/>
      <c r="H330" s="7"/>
      <c r="I330" s="7"/>
      <c r="J330" s="7"/>
      <c r="K330" s="7"/>
      <c r="L330" s="7"/>
      <c r="M330" s="7"/>
      <c r="N330" s="7"/>
      <c r="O330" s="7"/>
      <c r="P330" s="7"/>
      <c r="Q330" s="7"/>
      <c r="R330" s="7"/>
      <c r="S330" s="7"/>
      <c r="T330" s="7"/>
      <c r="U330" s="7"/>
      <c r="V330" s="7"/>
      <c r="W330" s="7"/>
      <c r="X330" s="7"/>
      <c r="Y330" s="7"/>
      <c r="Z330" s="7"/>
    </row>
    <row r="331" ht="13.5" customHeight="1">
      <c r="A331" s="468"/>
      <c r="B331" s="7"/>
      <c r="C331" s="468"/>
      <c r="D331" s="207"/>
      <c r="E331" s="468"/>
      <c r="F331" s="7"/>
      <c r="G331" s="7"/>
      <c r="H331" s="7"/>
      <c r="I331" s="7"/>
      <c r="J331" s="7"/>
      <c r="K331" s="7"/>
      <c r="L331" s="7"/>
      <c r="M331" s="7"/>
      <c r="N331" s="7"/>
      <c r="O331" s="7"/>
      <c r="P331" s="7"/>
      <c r="Q331" s="7"/>
      <c r="R331" s="7"/>
      <c r="S331" s="7"/>
      <c r="T331" s="7"/>
      <c r="U331" s="7"/>
      <c r="V331" s="7"/>
      <c r="W331" s="7"/>
      <c r="X331" s="7"/>
      <c r="Y331" s="7"/>
      <c r="Z331" s="7"/>
    </row>
    <row r="332" ht="13.5" customHeight="1">
      <c r="A332" s="468"/>
      <c r="B332" s="7"/>
      <c r="C332" s="468"/>
      <c r="D332" s="207"/>
      <c r="E332" s="468"/>
      <c r="F332" s="7"/>
      <c r="G332" s="7"/>
      <c r="H332" s="7"/>
      <c r="I332" s="7"/>
      <c r="J332" s="7"/>
      <c r="K332" s="7"/>
      <c r="L332" s="7"/>
      <c r="M332" s="7"/>
      <c r="N332" s="7"/>
      <c r="O332" s="7"/>
      <c r="P332" s="7"/>
      <c r="Q332" s="7"/>
      <c r="R332" s="7"/>
      <c r="S332" s="7"/>
      <c r="T332" s="7"/>
      <c r="U332" s="7"/>
      <c r="V332" s="7"/>
      <c r="W332" s="7"/>
      <c r="X332" s="7"/>
      <c r="Y332" s="7"/>
      <c r="Z332" s="7"/>
    </row>
    <row r="333" ht="13.5" customHeight="1">
      <c r="A333" s="468"/>
      <c r="B333" s="7"/>
      <c r="C333" s="468"/>
      <c r="D333" s="207"/>
      <c r="E333" s="468"/>
      <c r="F333" s="7"/>
      <c r="G333" s="7"/>
      <c r="H333" s="7"/>
      <c r="I333" s="7"/>
      <c r="J333" s="7"/>
      <c r="K333" s="7"/>
      <c r="L333" s="7"/>
      <c r="M333" s="7"/>
      <c r="N333" s="7"/>
      <c r="O333" s="7"/>
      <c r="P333" s="7"/>
      <c r="Q333" s="7"/>
      <c r="R333" s="7"/>
      <c r="S333" s="7"/>
      <c r="T333" s="7"/>
      <c r="U333" s="7"/>
      <c r="V333" s="7"/>
      <c r="W333" s="7"/>
      <c r="X333" s="7"/>
      <c r="Y333" s="7"/>
      <c r="Z333" s="7"/>
    </row>
    <row r="334" ht="13.5" customHeight="1">
      <c r="A334" s="468"/>
      <c r="B334" s="7"/>
      <c r="C334" s="468"/>
      <c r="D334" s="207"/>
      <c r="E334" s="468"/>
      <c r="F334" s="7"/>
      <c r="G334" s="7"/>
      <c r="H334" s="7"/>
      <c r="I334" s="7"/>
      <c r="J334" s="7"/>
      <c r="K334" s="7"/>
      <c r="L334" s="7"/>
      <c r="M334" s="7"/>
      <c r="N334" s="7"/>
      <c r="O334" s="7"/>
      <c r="P334" s="7"/>
      <c r="Q334" s="7"/>
      <c r="R334" s="7"/>
      <c r="S334" s="7"/>
      <c r="T334" s="7"/>
      <c r="U334" s="7"/>
      <c r="V334" s="7"/>
      <c r="W334" s="7"/>
      <c r="X334" s="7"/>
      <c r="Y334" s="7"/>
      <c r="Z334" s="7"/>
    </row>
    <row r="335" ht="13.5" customHeight="1">
      <c r="A335" s="468"/>
      <c r="B335" s="7"/>
      <c r="C335" s="468"/>
      <c r="D335" s="207"/>
      <c r="E335" s="468"/>
      <c r="F335" s="7"/>
      <c r="G335" s="7"/>
      <c r="H335" s="7"/>
      <c r="I335" s="7"/>
      <c r="J335" s="7"/>
      <c r="K335" s="7"/>
      <c r="L335" s="7"/>
      <c r="M335" s="7"/>
      <c r="N335" s="7"/>
      <c r="O335" s="7"/>
      <c r="P335" s="7"/>
      <c r="Q335" s="7"/>
      <c r="R335" s="7"/>
      <c r="S335" s="7"/>
      <c r="T335" s="7"/>
      <c r="U335" s="7"/>
      <c r="V335" s="7"/>
      <c r="W335" s="7"/>
      <c r="X335" s="7"/>
      <c r="Y335" s="7"/>
      <c r="Z335" s="7"/>
    </row>
    <row r="336" ht="13.5" customHeight="1">
      <c r="A336" s="468"/>
      <c r="B336" s="7"/>
      <c r="C336" s="468"/>
      <c r="D336" s="207"/>
      <c r="E336" s="468"/>
      <c r="F336" s="7"/>
      <c r="G336" s="7"/>
      <c r="H336" s="7"/>
      <c r="I336" s="7"/>
      <c r="J336" s="7"/>
      <c r="K336" s="7"/>
      <c r="L336" s="7"/>
      <c r="M336" s="7"/>
      <c r="N336" s="7"/>
      <c r="O336" s="7"/>
      <c r="P336" s="7"/>
      <c r="Q336" s="7"/>
      <c r="R336" s="7"/>
      <c r="S336" s="7"/>
      <c r="T336" s="7"/>
      <c r="U336" s="7"/>
      <c r="V336" s="7"/>
      <c r="W336" s="7"/>
      <c r="X336" s="7"/>
      <c r="Y336" s="7"/>
      <c r="Z336" s="7"/>
    </row>
    <row r="337" ht="13.5" customHeight="1">
      <c r="A337" s="468"/>
      <c r="B337" s="7"/>
      <c r="C337" s="468"/>
      <c r="D337" s="207"/>
      <c r="E337" s="468"/>
      <c r="F337" s="7"/>
      <c r="G337" s="7"/>
      <c r="H337" s="7"/>
      <c r="I337" s="7"/>
      <c r="J337" s="7"/>
      <c r="K337" s="7"/>
      <c r="L337" s="7"/>
      <c r="M337" s="7"/>
      <c r="N337" s="7"/>
      <c r="O337" s="7"/>
      <c r="P337" s="7"/>
      <c r="Q337" s="7"/>
      <c r="R337" s="7"/>
      <c r="S337" s="7"/>
      <c r="T337" s="7"/>
      <c r="U337" s="7"/>
      <c r="V337" s="7"/>
      <c r="W337" s="7"/>
      <c r="X337" s="7"/>
      <c r="Y337" s="7"/>
      <c r="Z337" s="7"/>
    </row>
    <row r="338" ht="13.5" customHeight="1">
      <c r="A338" s="468"/>
      <c r="B338" s="7"/>
      <c r="C338" s="468"/>
      <c r="D338" s="207"/>
      <c r="E338" s="468"/>
      <c r="F338" s="7"/>
      <c r="G338" s="7"/>
      <c r="H338" s="7"/>
      <c r="I338" s="7"/>
      <c r="J338" s="7"/>
      <c r="K338" s="7"/>
      <c r="L338" s="7"/>
      <c r="M338" s="7"/>
      <c r="N338" s="7"/>
      <c r="O338" s="7"/>
      <c r="P338" s="7"/>
      <c r="Q338" s="7"/>
      <c r="R338" s="7"/>
      <c r="S338" s="7"/>
      <c r="T338" s="7"/>
      <c r="U338" s="7"/>
      <c r="V338" s="7"/>
      <c r="W338" s="7"/>
      <c r="X338" s="7"/>
      <c r="Y338" s="7"/>
      <c r="Z338" s="7"/>
    </row>
    <row r="339" ht="13.5" customHeight="1">
      <c r="A339" s="468"/>
      <c r="B339" s="7"/>
      <c r="C339" s="468"/>
      <c r="D339" s="207"/>
      <c r="E339" s="468"/>
      <c r="F339" s="7"/>
      <c r="G339" s="7"/>
      <c r="H339" s="7"/>
      <c r="I339" s="7"/>
      <c r="J339" s="7"/>
      <c r="K339" s="7"/>
      <c r="L339" s="7"/>
      <c r="M339" s="7"/>
      <c r="N339" s="7"/>
      <c r="O339" s="7"/>
      <c r="P339" s="7"/>
      <c r="Q339" s="7"/>
      <c r="R339" s="7"/>
      <c r="S339" s="7"/>
      <c r="T339" s="7"/>
      <c r="U339" s="7"/>
      <c r="V339" s="7"/>
      <c r="W339" s="7"/>
      <c r="X339" s="7"/>
      <c r="Y339" s="7"/>
      <c r="Z339" s="7"/>
    </row>
    <row r="340" ht="13.5" customHeight="1">
      <c r="A340" s="468"/>
      <c r="B340" s="7"/>
      <c r="C340" s="468"/>
      <c r="D340" s="207"/>
      <c r="E340" s="468"/>
      <c r="F340" s="7"/>
      <c r="G340" s="7"/>
      <c r="H340" s="7"/>
      <c r="I340" s="7"/>
      <c r="J340" s="7"/>
      <c r="K340" s="7"/>
      <c r="L340" s="7"/>
      <c r="M340" s="7"/>
      <c r="N340" s="7"/>
      <c r="O340" s="7"/>
      <c r="P340" s="7"/>
      <c r="Q340" s="7"/>
      <c r="R340" s="7"/>
      <c r="S340" s="7"/>
      <c r="T340" s="7"/>
      <c r="U340" s="7"/>
      <c r="V340" s="7"/>
      <c r="W340" s="7"/>
      <c r="X340" s="7"/>
      <c r="Y340" s="7"/>
      <c r="Z340" s="7"/>
    </row>
    <row r="341" ht="13.5" customHeight="1">
      <c r="A341" s="468"/>
      <c r="B341" s="7"/>
      <c r="C341" s="468"/>
      <c r="D341" s="207"/>
      <c r="E341" s="468"/>
      <c r="F341" s="7"/>
      <c r="G341" s="7"/>
      <c r="H341" s="7"/>
      <c r="I341" s="7"/>
      <c r="J341" s="7"/>
      <c r="K341" s="7"/>
      <c r="L341" s="7"/>
      <c r="M341" s="7"/>
      <c r="N341" s="7"/>
      <c r="O341" s="7"/>
      <c r="P341" s="7"/>
      <c r="Q341" s="7"/>
      <c r="R341" s="7"/>
      <c r="S341" s="7"/>
      <c r="T341" s="7"/>
      <c r="U341" s="7"/>
      <c r="V341" s="7"/>
      <c r="W341" s="7"/>
      <c r="X341" s="7"/>
      <c r="Y341" s="7"/>
      <c r="Z341" s="7"/>
    </row>
    <row r="342" ht="13.5" customHeight="1">
      <c r="A342" s="468"/>
      <c r="B342" s="7"/>
      <c r="C342" s="468"/>
      <c r="D342" s="207"/>
      <c r="E342" s="468"/>
      <c r="F342" s="7"/>
      <c r="G342" s="7"/>
      <c r="H342" s="7"/>
      <c r="I342" s="7"/>
      <c r="J342" s="7"/>
      <c r="K342" s="7"/>
      <c r="L342" s="7"/>
      <c r="M342" s="7"/>
      <c r="N342" s="7"/>
      <c r="O342" s="7"/>
      <c r="P342" s="7"/>
      <c r="Q342" s="7"/>
      <c r="R342" s="7"/>
      <c r="S342" s="7"/>
      <c r="T342" s="7"/>
      <c r="U342" s="7"/>
      <c r="V342" s="7"/>
      <c r="W342" s="7"/>
      <c r="X342" s="7"/>
      <c r="Y342" s="7"/>
      <c r="Z342" s="7"/>
    </row>
    <row r="343" ht="13.5" customHeight="1">
      <c r="A343" s="468"/>
      <c r="B343" s="7"/>
      <c r="C343" s="468"/>
      <c r="D343" s="207"/>
      <c r="E343" s="468"/>
      <c r="F343" s="7"/>
      <c r="G343" s="7"/>
      <c r="H343" s="7"/>
      <c r="I343" s="7"/>
      <c r="J343" s="7"/>
      <c r="K343" s="7"/>
      <c r="L343" s="7"/>
      <c r="M343" s="7"/>
      <c r="N343" s="7"/>
      <c r="O343" s="7"/>
      <c r="P343" s="7"/>
      <c r="Q343" s="7"/>
      <c r="R343" s="7"/>
      <c r="S343" s="7"/>
      <c r="T343" s="7"/>
      <c r="U343" s="7"/>
      <c r="V343" s="7"/>
      <c r="W343" s="7"/>
      <c r="X343" s="7"/>
      <c r="Y343" s="7"/>
      <c r="Z343" s="7"/>
    </row>
    <row r="344" ht="13.5" customHeight="1">
      <c r="A344" s="468"/>
      <c r="B344" s="7"/>
      <c r="C344" s="468"/>
      <c r="D344" s="207"/>
      <c r="E344" s="468"/>
      <c r="F344" s="7"/>
      <c r="G344" s="7"/>
      <c r="H344" s="7"/>
      <c r="I344" s="7"/>
      <c r="J344" s="7"/>
      <c r="K344" s="7"/>
      <c r="L344" s="7"/>
      <c r="M344" s="7"/>
      <c r="N344" s="7"/>
      <c r="O344" s="7"/>
      <c r="P344" s="7"/>
      <c r="Q344" s="7"/>
      <c r="R344" s="7"/>
      <c r="S344" s="7"/>
      <c r="T344" s="7"/>
      <c r="U344" s="7"/>
      <c r="V344" s="7"/>
      <c r="W344" s="7"/>
      <c r="X344" s="7"/>
      <c r="Y344" s="7"/>
      <c r="Z344" s="7"/>
    </row>
    <row r="345" ht="13.5" customHeight="1">
      <c r="A345" s="468"/>
      <c r="B345" s="7"/>
      <c r="C345" s="468"/>
      <c r="D345" s="207"/>
      <c r="E345" s="468"/>
      <c r="F345" s="7"/>
      <c r="G345" s="7"/>
      <c r="H345" s="7"/>
      <c r="I345" s="7"/>
      <c r="J345" s="7"/>
      <c r="K345" s="7"/>
      <c r="L345" s="7"/>
      <c r="M345" s="7"/>
      <c r="N345" s="7"/>
      <c r="O345" s="7"/>
      <c r="P345" s="7"/>
      <c r="Q345" s="7"/>
      <c r="R345" s="7"/>
      <c r="S345" s="7"/>
      <c r="T345" s="7"/>
      <c r="U345" s="7"/>
      <c r="V345" s="7"/>
      <c r="W345" s="7"/>
      <c r="X345" s="7"/>
      <c r="Y345" s="7"/>
      <c r="Z345" s="7"/>
    </row>
    <row r="346" ht="13.5" customHeight="1">
      <c r="A346" s="468"/>
      <c r="B346" s="7"/>
      <c r="C346" s="468"/>
      <c r="D346" s="207"/>
      <c r="E346" s="468"/>
      <c r="F346" s="7"/>
      <c r="G346" s="7"/>
      <c r="H346" s="7"/>
      <c r="I346" s="7"/>
      <c r="J346" s="7"/>
      <c r="K346" s="7"/>
      <c r="L346" s="7"/>
      <c r="M346" s="7"/>
      <c r="N346" s="7"/>
      <c r="O346" s="7"/>
      <c r="P346" s="7"/>
      <c r="Q346" s="7"/>
      <c r="R346" s="7"/>
      <c r="S346" s="7"/>
      <c r="T346" s="7"/>
      <c r="U346" s="7"/>
      <c r="V346" s="7"/>
      <c r="W346" s="7"/>
      <c r="X346" s="7"/>
      <c r="Y346" s="7"/>
      <c r="Z346" s="7"/>
    </row>
    <row r="347" ht="13.5" customHeight="1">
      <c r="A347" s="468"/>
      <c r="B347" s="7"/>
      <c r="C347" s="468"/>
      <c r="D347" s="207"/>
      <c r="E347" s="468"/>
      <c r="F347" s="7"/>
      <c r="G347" s="7"/>
      <c r="H347" s="7"/>
      <c r="I347" s="7"/>
      <c r="J347" s="7"/>
      <c r="K347" s="7"/>
      <c r="L347" s="7"/>
      <c r="M347" s="7"/>
      <c r="N347" s="7"/>
      <c r="O347" s="7"/>
      <c r="P347" s="7"/>
      <c r="Q347" s="7"/>
      <c r="R347" s="7"/>
      <c r="S347" s="7"/>
      <c r="T347" s="7"/>
      <c r="U347" s="7"/>
      <c r="V347" s="7"/>
      <c r="W347" s="7"/>
      <c r="X347" s="7"/>
      <c r="Y347" s="7"/>
      <c r="Z347" s="7"/>
    </row>
    <row r="348" ht="13.5" customHeight="1">
      <c r="A348" s="468"/>
      <c r="B348" s="7"/>
      <c r="C348" s="468"/>
      <c r="D348" s="207"/>
      <c r="E348" s="468"/>
      <c r="F348" s="7"/>
      <c r="G348" s="7"/>
      <c r="H348" s="7"/>
      <c r="I348" s="7"/>
      <c r="J348" s="7"/>
      <c r="K348" s="7"/>
      <c r="L348" s="7"/>
      <c r="M348" s="7"/>
      <c r="N348" s="7"/>
      <c r="O348" s="7"/>
      <c r="P348" s="7"/>
      <c r="Q348" s="7"/>
      <c r="R348" s="7"/>
      <c r="S348" s="7"/>
      <c r="T348" s="7"/>
      <c r="U348" s="7"/>
      <c r="V348" s="7"/>
      <c r="W348" s="7"/>
      <c r="X348" s="7"/>
      <c r="Y348" s="7"/>
      <c r="Z348" s="7"/>
    </row>
    <row r="349" ht="13.5" customHeight="1">
      <c r="A349" s="468"/>
      <c r="B349" s="7"/>
      <c r="C349" s="468"/>
      <c r="D349" s="207"/>
      <c r="E349" s="468"/>
      <c r="F349" s="7"/>
      <c r="G349" s="7"/>
      <c r="H349" s="7"/>
      <c r="I349" s="7"/>
      <c r="J349" s="7"/>
      <c r="K349" s="7"/>
      <c r="L349" s="7"/>
      <c r="M349" s="7"/>
      <c r="N349" s="7"/>
      <c r="O349" s="7"/>
      <c r="P349" s="7"/>
      <c r="Q349" s="7"/>
      <c r="R349" s="7"/>
      <c r="S349" s="7"/>
      <c r="T349" s="7"/>
      <c r="U349" s="7"/>
      <c r="V349" s="7"/>
      <c r="W349" s="7"/>
      <c r="X349" s="7"/>
      <c r="Y349" s="7"/>
      <c r="Z349" s="7"/>
    </row>
    <row r="350" ht="13.5" customHeight="1">
      <c r="A350" s="468"/>
      <c r="B350" s="7"/>
      <c r="C350" s="468"/>
      <c r="D350" s="207"/>
      <c r="E350" s="468"/>
      <c r="F350" s="7"/>
      <c r="G350" s="7"/>
      <c r="H350" s="7"/>
      <c r="I350" s="7"/>
      <c r="J350" s="7"/>
      <c r="K350" s="7"/>
      <c r="L350" s="7"/>
      <c r="M350" s="7"/>
      <c r="N350" s="7"/>
      <c r="O350" s="7"/>
      <c r="P350" s="7"/>
      <c r="Q350" s="7"/>
      <c r="R350" s="7"/>
      <c r="S350" s="7"/>
      <c r="T350" s="7"/>
      <c r="U350" s="7"/>
      <c r="V350" s="7"/>
      <c r="W350" s="7"/>
      <c r="X350" s="7"/>
      <c r="Y350" s="7"/>
      <c r="Z350" s="7"/>
    </row>
    <row r="351" ht="13.5" customHeight="1">
      <c r="A351" s="468"/>
      <c r="B351" s="7"/>
      <c r="C351" s="468"/>
      <c r="D351" s="207"/>
      <c r="E351" s="468"/>
      <c r="F351" s="7"/>
      <c r="G351" s="7"/>
      <c r="H351" s="7"/>
      <c r="I351" s="7"/>
      <c r="J351" s="7"/>
      <c r="K351" s="7"/>
      <c r="L351" s="7"/>
      <c r="M351" s="7"/>
      <c r="N351" s="7"/>
      <c r="O351" s="7"/>
      <c r="P351" s="7"/>
      <c r="Q351" s="7"/>
      <c r="R351" s="7"/>
      <c r="S351" s="7"/>
      <c r="T351" s="7"/>
      <c r="U351" s="7"/>
      <c r="V351" s="7"/>
      <c r="W351" s="7"/>
      <c r="X351" s="7"/>
      <c r="Y351" s="7"/>
      <c r="Z351" s="7"/>
    </row>
    <row r="352" ht="13.5" customHeight="1">
      <c r="A352" s="468"/>
      <c r="B352" s="7"/>
      <c r="C352" s="468"/>
      <c r="D352" s="207"/>
      <c r="E352" s="468"/>
      <c r="F352" s="7"/>
      <c r="G352" s="7"/>
      <c r="H352" s="7"/>
      <c r="I352" s="7"/>
      <c r="J352" s="7"/>
      <c r="K352" s="7"/>
      <c r="L352" s="7"/>
      <c r="M352" s="7"/>
      <c r="N352" s="7"/>
      <c r="O352" s="7"/>
      <c r="P352" s="7"/>
      <c r="Q352" s="7"/>
      <c r="R352" s="7"/>
      <c r="S352" s="7"/>
      <c r="T352" s="7"/>
      <c r="U352" s="7"/>
      <c r="V352" s="7"/>
      <c r="W352" s="7"/>
      <c r="X352" s="7"/>
      <c r="Y352" s="7"/>
      <c r="Z352" s="7"/>
    </row>
    <row r="353" ht="13.5" customHeight="1">
      <c r="A353" s="468"/>
      <c r="B353" s="7"/>
      <c r="C353" s="468"/>
      <c r="D353" s="207"/>
      <c r="E353" s="468"/>
      <c r="F353" s="7"/>
      <c r="G353" s="7"/>
      <c r="H353" s="7"/>
      <c r="I353" s="7"/>
      <c r="J353" s="7"/>
      <c r="K353" s="7"/>
      <c r="L353" s="7"/>
      <c r="M353" s="7"/>
      <c r="N353" s="7"/>
      <c r="O353" s="7"/>
      <c r="P353" s="7"/>
      <c r="Q353" s="7"/>
      <c r="R353" s="7"/>
      <c r="S353" s="7"/>
      <c r="T353" s="7"/>
      <c r="U353" s="7"/>
      <c r="V353" s="7"/>
      <c r="W353" s="7"/>
      <c r="X353" s="7"/>
      <c r="Y353" s="7"/>
      <c r="Z353" s="7"/>
    </row>
    <row r="354" ht="13.5" customHeight="1">
      <c r="A354" s="468"/>
      <c r="B354" s="7"/>
      <c r="C354" s="468"/>
      <c r="D354" s="207"/>
      <c r="E354" s="468"/>
      <c r="F354" s="7"/>
      <c r="G354" s="7"/>
      <c r="H354" s="7"/>
      <c r="I354" s="7"/>
      <c r="J354" s="7"/>
      <c r="K354" s="7"/>
      <c r="L354" s="7"/>
      <c r="M354" s="7"/>
      <c r="N354" s="7"/>
      <c r="O354" s="7"/>
      <c r="P354" s="7"/>
      <c r="Q354" s="7"/>
      <c r="R354" s="7"/>
      <c r="S354" s="7"/>
      <c r="T354" s="7"/>
      <c r="U354" s="7"/>
      <c r="V354" s="7"/>
      <c r="W354" s="7"/>
      <c r="X354" s="7"/>
      <c r="Y354" s="7"/>
      <c r="Z354" s="7"/>
    </row>
    <row r="355" ht="13.5" customHeight="1">
      <c r="A355" s="468"/>
      <c r="B355" s="7"/>
      <c r="C355" s="468"/>
      <c r="D355" s="207"/>
      <c r="E355" s="468"/>
      <c r="F355" s="7"/>
      <c r="G355" s="7"/>
      <c r="H355" s="7"/>
      <c r="I355" s="7"/>
      <c r="J355" s="7"/>
      <c r="K355" s="7"/>
      <c r="L355" s="7"/>
      <c r="M355" s="7"/>
      <c r="N355" s="7"/>
      <c r="O355" s="7"/>
      <c r="P355" s="7"/>
      <c r="Q355" s="7"/>
      <c r="R355" s="7"/>
      <c r="S355" s="7"/>
      <c r="T355" s="7"/>
      <c r="U355" s="7"/>
      <c r="V355" s="7"/>
      <c r="W355" s="7"/>
      <c r="X355" s="7"/>
      <c r="Y355" s="7"/>
      <c r="Z355" s="7"/>
    </row>
    <row r="356" ht="13.5" customHeight="1">
      <c r="A356" s="468"/>
      <c r="B356" s="7"/>
      <c r="C356" s="468"/>
      <c r="D356" s="207"/>
      <c r="E356" s="468"/>
      <c r="F356" s="7"/>
      <c r="G356" s="7"/>
      <c r="H356" s="7"/>
      <c r="I356" s="7"/>
      <c r="J356" s="7"/>
      <c r="K356" s="7"/>
      <c r="L356" s="7"/>
      <c r="M356" s="7"/>
      <c r="N356" s="7"/>
      <c r="O356" s="7"/>
      <c r="P356" s="7"/>
      <c r="Q356" s="7"/>
      <c r="R356" s="7"/>
      <c r="S356" s="7"/>
      <c r="T356" s="7"/>
      <c r="U356" s="7"/>
      <c r="V356" s="7"/>
      <c r="W356" s="7"/>
      <c r="X356" s="7"/>
      <c r="Y356" s="7"/>
      <c r="Z356" s="7"/>
    </row>
    <row r="357" ht="13.5" customHeight="1">
      <c r="A357" s="468"/>
      <c r="B357" s="7"/>
      <c r="C357" s="468"/>
      <c r="D357" s="207"/>
      <c r="E357" s="468"/>
      <c r="F357" s="7"/>
      <c r="G357" s="7"/>
      <c r="H357" s="7"/>
      <c r="I357" s="7"/>
      <c r="J357" s="7"/>
      <c r="K357" s="7"/>
      <c r="L357" s="7"/>
      <c r="M357" s="7"/>
      <c r="N357" s="7"/>
      <c r="O357" s="7"/>
      <c r="P357" s="7"/>
      <c r="Q357" s="7"/>
      <c r="R357" s="7"/>
      <c r="S357" s="7"/>
      <c r="T357" s="7"/>
      <c r="U357" s="7"/>
      <c r="V357" s="7"/>
      <c r="W357" s="7"/>
      <c r="X357" s="7"/>
      <c r="Y357" s="7"/>
      <c r="Z357" s="7"/>
    </row>
    <row r="358" ht="13.5" customHeight="1">
      <c r="A358" s="468"/>
      <c r="B358" s="7"/>
      <c r="C358" s="468"/>
      <c r="D358" s="207"/>
      <c r="E358" s="468"/>
      <c r="F358" s="7"/>
      <c r="G358" s="7"/>
      <c r="H358" s="7"/>
      <c r="I358" s="7"/>
      <c r="J358" s="7"/>
      <c r="K358" s="7"/>
      <c r="L358" s="7"/>
      <c r="M358" s="7"/>
      <c r="N358" s="7"/>
      <c r="O358" s="7"/>
      <c r="P358" s="7"/>
      <c r="Q358" s="7"/>
      <c r="R358" s="7"/>
      <c r="S358" s="7"/>
      <c r="T358" s="7"/>
      <c r="U358" s="7"/>
      <c r="V358" s="7"/>
      <c r="W358" s="7"/>
      <c r="X358" s="7"/>
      <c r="Y358" s="7"/>
      <c r="Z358" s="7"/>
    </row>
    <row r="359" ht="13.5" customHeight="1">
      <c r="A359" s="468"/>
      <c r="B359" s="7"/>
      <c r="C359" s="468"/>
      <c r="D359" s="207"/>
      <c r="E359" s="468"/>
      <c r="F359" s="7"/>
      <c r="G359" s="7"/>
      <c r="H359" s="7"/>
      <c r="I359" s="7"/>
      <c r="J359" s="7"/>
      <c r="K359" s="7"/>
      <c r="L359" s="7"/>
      <c r="M359" s="7"/>
      <c r="N359" s="7"/>
      <c r="O359" s="7"/>
      <c r="P359" s="7"/>
      <c r="Q359" s="7"/>
      <c r="R359" s="7"/>
      <c r="S359" s="7"/>
      <c r="T359" s="7"/>
      <c r="U359" s="7"/>
      <c r="V359" s="7"/>
      <c r="W359" s="7"/>
      <c r="X359" s="7"/>
      <c r="Y359" s="7"/>
      <c r="Z359" s="7"/>
    </row>
    <row r="360" ht="13.5" customHeight="1">
      <c r="A360" s="468"/>
      <c r="B360" s="7"/>
      <c r="C360" s="468"/>
      <c r="D360" s="207"/>
      <c r="E360" s="468"/>
      <c r="F360" s="7"/>
      <c r="G360" s="7"/>
      <c r="H360" s="7"/>
      <c r="I360" s="7"/>
      <c r="J360" s="7"/>
      <c r="K360" s="7"/>
      <c r="L360" s="7"/>
      <c r="M360" s="7"/>
      <c r="N360" s="7"/>
      <c r="O360" s="7"/>
      <c r="P360" s="7"/>
      <c r="Q360" s="7"/>
      <c r="R360" s="7"/>
      <c r="S360" s="7"/>
      <c r="T360" s="7"/>
      <c r="U360" s="7"/>
      <c r="V360" s="7"/>
      <c r="W360" s="7"/>
      <c r="X360" s="7"/>
      <c r="Y360" s="7"/>
      <c r="Z360" s="7"/>
    </row>
    <row r="361" ht="13.5" customHeight="1">
      <c r="A361" s="468"/>
      <c r="B361" s="7"/>
      <c r="C361" s="468"/>
      <c r="D361" s="207"/>
      <c r="E361" s="468"/>
      <c r="F361" s="7"/>
      <c r="G361" s="7"/>
      <c r="H361" s="7"/>
      <c r="I361" s="7"/>
      <c r="J361" s="7"/>
      <c r="K361" s="7"/>
      <c r="L361" s="7"/>
      <c r="M361" s="7"/>
      <c r="N361" s="7"/>
      <c r="O361" s="7"/>
      <c r="P361" s="7"/>
      <c r="Q361" s="7"/>
      <c r="R361" s="7"/>
      <c r="S361" s="7"/>
      <c r="T361" s="7"/>
      <c r="U361" s="7"/>
      <c r="V361" s="7"/>
      <c r="W361" s="7"/>
      <c r="X361" s="7"/>
      <c r="Y361" s="7"/>
      <c r="Z361" s="7"/>
    </row>
    <row r="362" ht="13.5" customHeight="1">
      <c r="A362" s="468"/>
      <c r="B362" s="7"/>
      <c r="C362" s="468"/>
      <c r="D362" s="207"/>
      <c r="E362" s="468"/>
      <c r="F362" s="7"/>
      <c r="G362" s="7"/>
      <c r="H362" s="7"/>
      <c r="I362" s="7"/>
      <c r="J362" s="7"/>
      <c r="K362" s="7"/>
      <c r="L362" s="7"/>
      <c r="M362" s="7"/>
      <c r="N362" s="7"/>
      <c r="O362" s="7"/>
      <c r="P362" s="7"/>
      <c r="Q362" s="7"/>
      <c r="R362" s="7"/>
      <c r="S362" s="7"/>
      <c r="T362" s="7"/>
      <c r="U362" s="7"/>
      <c r="V362" s="7"/>
      <c r="W362" s="7"/>
      <c r="X362" s="7"/>
      <c r="Y362" s="7"/>
      <c r="Z362" s="7"/>
    </row>
    <row r="363" ht="13.5" customHeight="1">
      <c r="A363" s="468"/>
      <c r="B363" s="7"/>
      <c r="C363" s="468"/>
      <c r="D363" s="207"/>
      <c r="E363" s="468"/>
      <c r="F363" s="7"/>
      <c r="G363" s="7"/>
      <c r="H363" s="7"/>
      <c r="I363" s="7"/>
      <c r="J363" s="7"/>
      <c r="K363" s="7"/>
      <c r="L363" s="7"/>
      <c r="M363" s="7"/>
      <c r="N363" s="7"/>
      <c r="O363" s="7"/>
      <c r="P363" s="7"/>
      <c r="Q363" s="7"/>
      <c r="R363" s="7"/>
      <c r="S363" s="7"/>
      <c r="T363" s="7"/>
      <c r="U363" s="7"/>
      <c r="V363" s="7"/>
      <c r="W363" s="7"/>
      <c r="X363" s="7"/>
      <c r="Y363" s="7"/>
      <c r="Z363" s="7"/>
    </row>
    <row r="364" ht="13.5" customHeight="1">
      <c r="A364" s="468"/>
      <c r="B364" s="7"/>
      <c r="C364" s="468"/>
      <c r="D364" s="207"/>
      <c r="E364" s="468"/>
      <c r="F364" s="7"/>
      <c r="G364" s="7"/>
      <c r="H364" s="7"/>
      <c r="I364" s="7"/>
      <c r="J364" s="7"/>
      <c r="K364" s="7"/>
      <c r="L364" s="7"/>
      <c r="M364" s="7"/>
      <c r="N364" s="7"/>
      <c r="O364" s="7"/>
      <c r="P364" s="7"/>
      <c r="Q364" s="7"/>
      <c r="R364" s="7"/>
      <c r="S364" s="7"/>
      <c r="T364" s="7"/>
      <c r="U364" s="7"/>
      <c r="V364" s="7"/>
      <c r="W364" s="7"/>
      <c r="X364" s="7"/>
      <c r="Y364" s="7"/>
      <c r="Z364" s="7"/>
    </row>
    <row r="365" ht="13.5" customHeight="1">
      <c r="A365" s="468"/>
      <c r="B365" s="7"/>
      <c r="C365" s="468"/>
      <c r="D365" s="207"/>
      <c r="E365" s="468"/>
      <c r="F365" s="7"/>
      <c r="G365" s="7"/>
      <c r="H365" s="7"/>
      <c r="I365" s="7"/>
      <c r="J365" s="7"/>
      <c r="K365" s="7"/>
      <c r="L365" s="7"/>
      <c r="M365" s="7"/>
      <c r="N365" s="7"/>
      <c r="O365" s="7"/>
      <c r="P365" s="7"/>
      <c r="Q365" s="7"/>
      <c r="R365" s="7"/>
      <c r="S365" s="7"/>
      <c r="T365" s="7"/>
      <c r="U365" s="7"/>
      <c r="V365" s="7"/>
      <c r="W365" s="7"/>
      <c r="X365" s="7"/>
      <c r="Y365" s="7"/>
      <c r="Z365" s="7"/>
    </row>
    <row r="366" ht="13.5" customHeight="1">
      <c r="A366" s="468"/>
      <c r="B366" s="7"/>
      <c r="C366" s="468"/>
      <c r="D366" s="207"/>
      <c r="E366" s="468"/>
      <c r="F366" s="7"/>
      <c r="G366" s="7"/>
      <c r="H366" s="7"/>
      <c r="I366" s="7"/>
      <c r="J366" s="7"/>
      <c r="K366" s="7"/>
      <c r="L366" s="7"/>
      <c r="M366" s="7"/>
      <c r="N366" s="7"/>
      <c r="O366" s="7"/>
      <c r="P366" s="7"/>
      <c r="Q366" s="7"/>
      <c r="R366" s="7"/>
      <c r="S366" s="7"/>
      <c r="T366" s="7"/>
      <c r="U366" s="7"/>
      <c r="V366" s="7"/>
      <c r="W366" s="7"/>
      <c r="X366" s="7"/>
      <c r="Y366" s="7"/>
      <c r="Z366" s="7"/>
    </row>
    <row r="367" ht="13.5" customHeight="1">
      <c r="A367" s="468"/>
      <c r="B367" s="7"/>
      <c r="C367" s="468"/>
      <c r="D367" s="207"/>
      <c r="E367" s="468"/>
      <c r="F367" s="7"/>
      <c r="G367" s="7"/>
      <c r="H367" s="7"/>
      <c r="I367" s="7"/>
      <c r="J367" s="7"/>
      <c r="K367" s="7"/>
      <c r="L367" s="7"/>
      <c r="M367" s="7"/>
      <c r="N367" s="7"/>
      <c r="O367" s="7"/>
      <c r="P367" s="7"/>
      <c r="Q367" s="7"/>
      <c r="R367" s="7"/>
      <c r="S367" s="7"/>
      <c r="T367" s="7"/>
      <c r="U367" s="7"/>
      <c r="V367" s="7"/>
      <c r="W367" s="7"/>
      <c r="X367" s="7"/>
      <c r="Y367" s="7"/>
      <c r="Z367" s="7"/>
    </row>
    <row r="368" ht="13.5" customHeight="1">
      <c r="A368" s="468"/>
      <c r="B368" s="7"/>
      <c r="C368" s="468"/>
      <c r="D368" s="207"/>
      <c r="E368" s="468"/>
      <c r="F368" s="7"/>
      <c r="G368" s="7"/>
      <c r="H368" s="7"/>
      <c r="I368" s="7"/>
      <c r="J368" s="7"/>
      <c r="K368" s="7"/>
      <c r="L368" s="7"/>
      <c r="M368" s="7"/>
      <c r="N368" s="7"/>
      <c r="O368" s="7"/>
      <c r="P368" s="7"/>
      <c r="Q368" s="7"/>
      <c r="R368" s="7"/>
      <c r="S368" s="7"/>
      <c r="T368" s="7"/>
      <c r="U368" s="7"/>
      <c r="V368" s="7"/>
      <c r="W368" s="7"/>
      <c r="X368" s="7"/>
      <c r="Y368" s="7"/>
      <c r="Z368" s="7"/>
    </row>
    <row r="369" ht="13.5" customHeight="1">
      <c r="A369" s="468"/>
      <c r="B369" s="7"/>
      <c r="C369" s="468"/>
      <c r="D369" s="207"/>
      <c r="E369" s="468"/>
      <c r="F369" s="7"/>
      <c r="G369" s="7"/>
      <c r="H369" s="7"/>
      <c r="I369" s="7"/>
      <c r="J369" s="7"/>
      <c r="K369" s="7"/>
      <c r="L369" s="7"/>
      <c r="M369" s="7"/>
      <c r="N369" s="7"/>
      <c r="O369" s="7"/>
      <c r="P369" s="7"/>
      <c r="Q369" s="7"/>
      <c r="R369" s="7"/>
      <c r="S369" s="7"/>
      <c r="T369" s="7"/>
      <c r="U369" s="7"/>
      <c r="V369" s="7"/>
      <c r="W369" s="7"/>
      <c r="X369" s="7"/>
      <c r="Y369" s="7"/>
      <c r="Z369" s="7"/>
    </row>
    <row r="370" ht="13.5" customHeight="1">
      <c r="A370" s="468"/>
      <c r="B370" s="7"/>
      <c r="C370" s="468"/>
      <c r="D370" s="207"/>
      <c r="E370" s="468"/>
      <c r="F370" s="7"/>
      <c r="G370" s="7"/>
      <c r="H370" s="7"/>
      <c r="I370" s="7"/>
      <c r="J370" s="7"/>
      <c r="K370" s="7"/>
      <c r="L370" s="7"/>
      <c r="M370" s="7"/>
      <c r="N370" s="7"/>
      <c r="O370" s="7"/>
      <c r="P370" s="7"/>
      <c r="Q370" s="7"/>
      <c r="R370" s="7"/>
      <c r="S370" s="7"/>
      <c r="T370" s="7"/>
      <c r="U370" s="7"/>
      <c r="V370" s="7"/>
      <c r="W370" s="7"/>
      <c r="X370" s="7"/>
      <c r="Y370" s="7"/>
      <c r="Z370" s="7"/>
    </row>
    <row r="371" ht="13.5" customHeight="1">
      <c r="A371" s="468"/>
      <c r="B371" s="7"/>
      <c r="C371" s="468"/>
      <c r="D371" s="207"/>
      <c r="E371" s="468"/>
      <c r="F371" s="7"/>
      <c r="G371" s="7"/>
      <c r="H371" s="7"/>
      <c r="I371" s="7"/>
      <c r="J371" s="7"/>
      <c r="K371" s="7"/>
      <c r="L371" s="7"/>
      <c r="M371" s="7"/>
      <c r="N371" s="7"/>
      <c r="O371" s="7"/>
      <c r="P371" s="7"/>
      <c r="Q371" s="7"/>
      <c r="R371" s="7"/>
      <c r="S371" s="7"/>
      <c r="T371" s="7"/>
      <c r="U371" s="7"/>
      <c r="V371" s="7"/>
      <c r="W371" s="7"/>
      <c r="X371" s="7"/>
      <c r="Y371" s="7"/>
      <c r="Z371" s="7"/>
    </row>
    <row r="372" ht="13.5" customHeight="1">
      <c r="A372" s="468"/>
      <c r="B372" s="7"/>
      <c r="C372" s="468"/>
      <c r="D372" s="207"/>
      <c r="E372" s="468"/>
      <c r="F372" s="7"/>
      <c r="G372" s="7"/>
      <c r="H372" s="7"/>
      <c r="I372" s="7"/>
      <c r="J372" s="7"/>
      <c r="K372" s="7"/>
      <c r="L372" s="7"/>
      <c r="M372" s="7"/>
      <c r="N372" s="7"/>
      <c r="O372" s="7"/>
      <c r="P372" s="7"/>
      <c r="Q372" s="7"/>
      <c r="R372" s="7"/>
      <c r="S372" s="7"/>
      <c r="T372" s="7"/>
      <c r="U372" s="7"/>
      <c r="V372" s="7"/>
      <c r="W372" s="7"/>
      <c r="X372" s="7"/>
      <c r="Y372" s="7"/>
      <c r="Z372" s="7"/>
    </row>
    <row r="373" ht="13.5" customHeight="1">
      <c r="A373" s="468"/>
      <c r="B373" s="7"/>
      <c r="C373" s="468"/>
      <c r="D373" s="207"/>
      <c r="E373" s="468"/>
      <c r="F373" s="7"/>
      <c r="G373" s="7"/>
      <c r="H373" s="7"/>
      <c r="I373" s="7"/>
      <c r="J373" s="7"/>
      <c r="K373" s="7"/>
      <c r="L373" s="7"/>
      <c r="M373" s="7"/>
      <c r="N373" s="7"/>
      <c r="O373" s="7"/>
      <c r="P373" s="7"/>
      <c r="Q373" s="7"/>
      <c r="R373" s="7"/>
      <c r="S373" s="7"/>
      <c r="T373" s="7"/>
      <c r="U373" s="7"/>
      <c r="V373" s="7"/>
      <c r="W373" s="7"/>
      <c r="X373" s="7"/>
      <c r="Y373" s="7"/>
      <c r="Z373" s="7"/>
    </row>
    <row r="374" ht="13.5" customHeight="1">
      <c r="A374" s="468"/>
      <c r="B374" s="7"/>
      <c r="C374" s="468"/>
      <c r="D374" s="207"/>
      <c r="E374" s="468"/>
      <c r="F374" s="7"/>
      <c r="G374" s="7"/>
      <c r="H374" s="7"/>
      <c r="I374" s="7"/>
      <c r="J374" s="7"/>
      <c r="K374" s="7"/>
      <c r="L374" s="7"/>
      <c r="M374" s="7"/>
      <c r="N374" s="7"/>
      <c r="O374" s="7"/>
      <c r="P374" s="7"/>
      <c r="Q374" s="7"/>
      <c r="R374" s="7"/>
      <c r="S374" s="7"/>
      <c r="T374" s="7"/>
      <c r="U374" s="7"/>
      <c r="V374" s="7"/>
      <c r="W374" s="7"/>
      <c r="X374" s="7"/>
      <c r="Y374" s="7"/>
      <c r="Z374" s="7"/>
    </row>
    <row r="375" ht="13.5" customHeight="1">
      <c r="A375" s="468"/>
      <c r="B375" s="7"/>
      <c r="C375" s="468"/>
      <c r="D375" s="207"/>
      <c r="E375" s="468"/>
      <c r="F375" s="7"/>
      <c r="G375" s="7"/>
      <c r="H375" s="7"/>
      <c r="I375" s="7"/>
      <c r="J375" s="7"/>
      <c r="K375" s="7"/>
      <c r="L375" s="7"/>
      <c r="M375" s="7"/>
      <c r="N375" s="7"/>
      <c r="O375" s="7"/>
      <c r="P375" s="7"/>
      <c r="Q375" s="7"/>
      <c r="R375" s="7"/>
      <c r="S375" s="7"/>
      <c r="T375" s="7"/>
      <c r="U375" s="7"/>
      <c r="V375" s="7"/>
      <c r="W375" s="7"/>
      <c r="X375" s="7"/>
      <c r="Y375" s="7"/>
      <c r="Z375" s="7"/>
    </row>
    <row r="376" ht="13.5" customHeight="1">
      <c r="A376" s="468"/>
      <c r="B376" s="7"/>
      <c r="C376" s="468"/>
      <c r="D376" s="207"/>
      <c r="E376" s="468"/>
      <c r="F376" s="7"/>
      <c r="G376" s="7"/>
      <c r="H376" s="7"/>
      <c r="I376" s="7"/>
      <c r="J376" s="7"/>
      <c r="K376" s="7"/>
      <c r="L376" s="7"/>
      <c r="M376" s="7"/>
      <c r="N376" s="7"/>
      <c r="O376" s="7"/>
      <c r="P376" s="7"/>
      <c r="Q376" s="7"/>
      <c r="R376" s="7"/>
      <c r="S376" s="7"/>
      <c r="T376" s="7"/>
      <c r="U376" s="7"/>
      <c r="V376" s="7"/>
      <c r="W376" s="7"/>
      <c r="X376" s="7"/>
      <c r="Y376" s="7"/>
      <c r="Z376" s="7"/>
    </row>
    <row r="377" ht="13.5" customHeight="1">
      <c r="A377" s="468"/>
      <c r="B377" s="7"/>
      <c r="C377" s="468"/>
      <c r="D377" s="207"/>
      <c r="E377" s="468"/>
      <c r="F377" s="7"/>
      <c r="G377" s="7"/>
      <c r="H377" s="7"/>
      <c r="I377" s="7"/>
      <c r="J377" s="7"/>
      <c r="K377" s="7"/>
      <c r="L377" s="7"/>
      <c r="M377" s="7"/>
      <c r="N377" s="7"/>
      <c r="O377" s="7"/>
      <c r="P377" s="7"/>
      <c r="Q377" s="7"/>
      <c r="R377" s="7"/>
      <c r="S377" s="7"/>
      <c r="T377" s="7"/>
      <c r="U377" s="7"/>
      <c r="V377" s="7"/>
      <c r="W377" s="7"/>
      <c r="X377" s="7"/>
      <c r="Y377" s="7"/>
      <c r="Z377" s="7"/>
    </row>
    <row r="378" ht="13.5" customHeight="1">
      <c r="A378" s="468"/>
      <c r="B378" s="7"/>
      <c r="C378" s="468"/>
      <c r="D378" s="207"/>
      <c r="E378" s="468"/>
      <c r="F378" s="7"/>
      <c r="G378" s="7"/>
      <c r="H378" s="7"/>
      <c r="I378" s="7"/>
      <c r="J378" s="7"/>
      <c r="K378" s="7"/>
      <c r="L378" s="7"/>
      <c r="M378" s="7"/>
      <c r="N378" s="7"/>
      <c r="O378" s="7"/>
      <c r="P378" s="7"/>
      <c r="Q378" s="7"/>
      <c r="R378" s="7"/>
      <c r="S378" s="7"/>
      <c r="T378" s="7"/>
      <c r="U378" s="7"/>
      <c r="V378" s="7"/>
      <c r="W378" s="7"/>
      <c r="X378" s="7"/>
      <c r="Y378" s="7"/>
      <c r="Z378" s="7"/>
    </row>
    <row r="379" ht="13.5" customHeight="1">
      <c r="A379" s="468"/>
      <c r="B379" s="7"/>
      <c r="C379" s="468"/>
      <c r="D379" s="207"/>
      <c r="E379" s="468"/>
      <c r="F379" s="7"/>
      <c r="G379" s="7"/>
      <c r="H379" s="7"/>
      <c r="I379" s="7"/>
      <c r="J379" s="7"/>
      <c r="K379" s="7"/>
      <c r="L379" s="7"/>
      <c r="M379" s="7"/>
      <c r="N379" s="7"/>
      <c r="O379" s="7"/>
      <c r="P379" s="7"/>
      <c r="Q379" s="7"/>
      <c r="R379" s="7"/>
      <c r="S379" s="7"/>
      <c r="T379" s="7"/>
      <c r="U379" s="7"/>
      <c r="V379" s="7"/>
      <c r="W379" s="7"/>
      <c r="X379" s="7"/>
      <c r="Y379" s="7"/>
      <c r="Z379" s="7"/>
    </row>
    <row r="380" ht="13.5" customHeight="1">
      <c r="A380" s="468"/>
      <c r="B380" s="7"/>
      <c r="C380" s="468"/>
      <c r="D380" s="207"/>
      <c r="E380" s="468"/>
      <c r="F380" s="7"/>
      <c r="G380" s="7"/>
      <c r="H380" s="7"/>
      <c r="I380" s="7"/>
      <c r="J380" s="7"/>
      <c r="K380" s="7"/>
      <c r="L380" s="7"/>
      <c r="M380" s="7"/>
      <c r="N380" s="7"/>
      <c r="O380" s="7"/>
      <c r="P380" s="7"/>
      <c r="Q380" s="7"/>
      <c r="R380" s="7"/>
      <c r="S380" s="7"/>
      <c r="T380" s="7"/>
      <c r="U380" s="7"/>
      <c r="V380" s="7"/>
      <c r="W380" s="7"/>
      <c r="X380" s="7"/>
      <c r="Y380" s="7"/>
      <c r="Z380" s="7"/>
    </row>
    <row r="381" ht="13.5" customHeight="1">
      <c r="A381" s="468"/>
      <c r="B381" s="7"/>
      <c r="C381" s="468"/>
      <c r="D381" s="207"/>
      <c r="E381" s="468"/>
      <c r="F381" s="7"/>
      <c r="G381" s="7"/>
      <c r="H381" s="7"/>
      <c r="I381" s="7"/>
      <c r="J381" s="7"/>
      <c r="K381" s="7"/>
      <c r="L381" s="7"/>
      <c r="M381" s="7"/>
      <c r="N381" s="7"/>
      <c r="O381" s="7"/>
      <c r="P381" s="7"/>
      <c r="Q381" s="7"/>
      <c r="R381" s="7"/>
      <c r="S381" s="7"/>
      <c r="T381" s="7"/>
      <c r="U381" s="7"/>
      <c r="V381" s="7"/>
      <c r="W381" s="7"/>
      <c r="X381" s="7"/>
      <c r="Y381" s="7"/>
      <c r="Z381" s="7"/>
    </row>
    <row r="382" ht="13.5" customHeight="1">
      <c r="A382" s="468"/>
      <c r="B382" s="7"/>
      <c r="C382" s="468"/>
      <c r="D382" s="207"/>
      <c r="E382" s="468"/>
      <c r="F382" s="7"/>
      <c r="G382" s="7"/>
      <c r="H382" s="7"/>
      <c r="I382" s="7"/>
      <c r="J382" s="7"/>
      <c r="K382" s="7"/>
      <c r="L382" s="7"/>
      <c r="M382" s="7"/>
      <c r="N382" s="7"/>
      <c r="O382" s="7"/>
      <c r="P382" s="7"/>
      <c r="Q382" s="7"/>
      <c r="R382" s="7"/>
      <c r="S382" s="7"/>
      <c r="T382" s="7"/>
      <c r="U382" s="7"/>
      <c r="V382" s="7"/>
      <c r="W382" s="7"/>
      <c r="X382" s="7"/>
      <c r="Y382" s="7"/>
      <c r="Z382" s="7"/>
    </row>
    <row r="383" ht="13.5" customHeight="1">
      <c r="A383" s="468"/>
      <c r="B383" s="7"/>
      <c r="C383" s="468"/>
      <c r="D383" s="207"/>
      <c r="E383" s="468"/>
      <c r="F383" s="7"/>
      <c r="G383" s="7"/>
      <c r="H383" s="7"/>
      <c r="I383" s="7"/>
      <c r="J383" s="7"/>
      <c r="K383" s="7"/>
      <c r="L383" s="7"/>
      <c r="M383" s="7"/>
      <c r="N383" s="7"/>
      <c r="O383" s="7"/>
      <c r="P383" s="7"/>
      <c r="Q383" s="7"/>
      <c r="R383" s="7"/>
      <c r="S383" s="7"/>
      <c r="T383" s="7"/>
      <c r="U383" s="7"/>
      <c r="V383" s="7"/>
      <c r="W383" s="7"/>
      <c r="X383" s="7"/>
      <c r="Y383" s="7"/>
      <c r="Z383" s="7"/>
    </row>
    <row r="384" ht="13.5" customHeight="1">
      <c r="A384" s="468"/>
      <c r="B384" s="7"/>
      <c r="C384" s="468"/>
      <c r="D384" s="207"/>
      <c r="E384" s="468"/>
      <c r="F384" s="7"/>
      <c r="G384" s="7"/>
      <c r="H384" s="7"/>
      <c r="I384" s="7"/>
      <c r="J384" s="7"/>
      <c r="K384" s="7"/>
      <c r="L384" s="7"/>
      <c r="M384" s="7"/>
      <c r="N384" s="7"/>
      <c r="O384" s="7"/>
      <c r="P384" s="7"/>
      <c r="Q384" s="7"/>
      <c r="R384" s="7"/>
      <c r="S384" s="7"/>
      <c r="T384" s="7"/>
      <c r="U384" s="7"/>
      <c r="V384" s="7"/>
      <c r="W384" s="7"/>
      <c r="X384" s="7"/>
      <c r="Y384" s="7"/>
      <c r="Z384" s="7"/>
    </row>
    <row r="385" ht="13.5" customHeight="1">
      <c r="A385" s="468"/>
      <c r="B385" s="7"/>
      <c r="C385" s="468"/>
      <c r="D385" s="207"/>
      <c r="E385" s="468"/>
      <c r="F385" s="7"/>
      <c r="G385" s="7"/>
      <c r="H385" s="7"/>
      <c r="I385" s="7"/>
      <c r="J385" s="7"/>
      <c r="K385" s="7"/>
      <c r="L385" s="7"/>
      <c r="M385" s="7"/>
      <c r="N385" s="7"/>
      <c r="O385" s="7"/>
      <c r="P385" s="7"/>
      <c r="Q385" s="7"/>
      <c r="R385" s="7"/>
      <c r="S385" s="7"/>
      <c r="T385" s="7"/>
      <c r="U385" s="7"/>
      <c r="V385" s="7"/>
      <c r="W385" s="7"/>
      <c r="X385" s="7"/>
      <c r="Y385" s="7"/>
      <c r="Z385" s="7"/>
    </row>
    <row r="386" ht="13.5" customHeight="1">
      <c r="A386" s="468"/>
      <c r="B386" s="7"/>
      <c r="C386" s="468"/>
      <c r="D386" s="207"/>
      <c r="E386" s="468"/>
      <c r="F386" s="7"/>
      <c r="G386" s="7"/>
      <c r="H386" s="7"/>
      <c r="I386" s="7"/>
      <c r="J386" s="7"/>
      <c r="K386" s="7"/>
      <c r="L386" s="7"/>
      <c r="M386" s="7"/>
      <c r="N386" s="7"/>
      <c r="O386" s="7"/>
      <c r="P386" s="7"/>
      <c r="Q386" s="7"/>
      <c r="R386" s="7"/>
      <c r="S386" s="7"/>
      <c r="T386" s="7"/>
      <c r="U386" s="7"/>
      <c r="V386" s="7"/>
      <c r="W386" s="7"/>
      <c r="X386" s="7"/>
      <c r="Y386" s="7"/>
      <c r="Z386" s="7"/>
    </row>
    <row r="387" ht="13.5" customHeight="1">
      <c r="A387" s="468"/>
      <c r="B387" s="7"/>
      <c r="C387" s="468"/>
      <c r="D387" s="207"/>
      <c r="E387" s="468"/>
      <c r="F387" s="7"/>
      <c r="G387" s="7"/>
      <c r="H387" s="7"/>
      <c r="I387" s="7"/>
      <c r="J387" s="7"/>
      <c r="K387" s="7"/>
      <c r="L387" s="7"/>
      <c r="M387" s="7"/>
      <c r="N387" s="7"/>
      <c r="O387" s="7"/>
      <c r="P387" s="7"/>
      <c r="Q387" s="7"/>
      <c r="R387" s="7"/>
      <c r="S387" s="7"/>
      <c r="T387" s="7"/>
      <c r="U387" s="7"/>
      <c r="V387" s="7"/>
      <c r="W387" s="7"/>
      <c r="X387" s="7"/>
      <c r="Y387" s="7"/>
      <c r="Z387" s="7"/>
    </row>
    <row r="388" ht="13.5" customHeight="1">
      <c r="A388" s="468"/>
      <c r="B388" s="7"/>
      <c r="C388" s="468"/>
      <c r="D388" s="207"/>
      <c r="E388" s="468"/>
      <c r="F388" s="7"/>
      <c r="G388" s="7"/>
      <c r="H388" s="7"/>
      <c r="I388" s="7"/>
      <c r="J388" s="7"/>
      <c r="K388" s="7"/>
      <c r="L388" s="7"/>
      <c r="M388" s="7"/>
      <c r="N388" s="7"/>
      <c r="O388" s="7"/>
      <c r="P388" s="7"/>
      <c r="Q388" s="7"/>
      <c r="R388" s="7"/>
      <c r="S388" s="7"/>
      <c r="T388" s="7"/>
      <c r="U388" s="7"/>
      <c r="V388" s="7"/>
      <c r="W388" s="7"/>
      <c r="X388" s="7"/>
      <c r="Y388" s="7"/>
      <c r="Z388" s="7"/>
    </row>
    <row r="389" ht="13.5" customHeight="1">
      <c r="A389" s="468"/>
      <c r="B389" s="7"/>
      <c r="C389" s="468"/>
      <c r="D389" s="207"/>
      <c r="E389" s="468"/>
      <c r="F389" s="7"/>
      <c r="G389" s="7"/>
      <c r="H389" s="7"/>
      <c r="I389" s="7"/>
      <c r="J389" s="7"/>
      <c r="K389" s="7"/>
      <c r="L389" s="7"/>
      <c r="M389" s="7"/>
      <c r="N389" s="7"/>
      <c r="O389" s="7"/>
      <c r="P389" s="7"/>
      <c r="Q389" s="7"/>
      <c r="R389" s="7"/>
      <c r="S389" s="7"/>
      <c r="T389" s="7"/>
      <c r="U389" s="7"/>
      <c r="V389" s="7"/>
      <c r="W389" s="7"/>
      <c r="X389" s="7"/>
      <c r="Y389" s="7"/>
      <c r="Z389" s="7"/>
    </row>
    <row r="390" ht="13.5" customHeight="1">
      <c r="A390" s="468"/>
      <c r="B390" s="7"/>
      <c r="C390" s="468"/>
      <c r="D390" s="207"/>
      <c r="E390" s="468"/>
      <c r="F390" s="7"/>
      <c r="G390" s="7"/>
      <c r="H390" s="7"/>
      <c r="I390" s="7"/>
      <c r="J390" s="7"/>
      <c r="K390" s="7"/>
      <c r="L390" s="7"/>
      <c r="M390" s="7"/>
      <c r="N390" s="7"/>
      <c r="O390" s="7"/>
      <c r="P390" s="7"/>
      <c r="Q390" s="7"/>
      <c r="R390" s="7"/>
      <c r="S390" s="7"/>
      <c r="T390" s="7"/>
      <c r="U390" s="7"/>
      <c r="V390" s="7"/>
      <c r="W390" s="7"/>
      <c r="X390" s="7"/>
      <c r="Y390" s="7"/>
      <c r="Z390" s="7"/>
    </row>
    <row r="391" ht="13.5" customHeight="1">
      <c r="A391" s="468"/>
      <c r="B391" s="7"/>
      <c r="C391" s="468"/>
      <c r="D391" s="207"/>
      <c r="E391" s="468"/>
      <c r="F391" s="7"/>
      <c r="G391" s="7"/>
      <c r="H391" s="7"/>
      <c r="I391" s="7"/>
      <c r="J391" s="7"/>
      <c r="K391" s="7"/>
      <c r="L391" s="7"/>
      <c r="M391" s="7"/>
      <c r="N391" s="7"/>
      <c r="O391" s="7"/>
      <c r="P391" s="7"/>
      <c r="Q391" s="7"/>
      <c r="R391" s="7"/>
      <c r="S391" s="7"/>
      <c r="T391" s="7"/>
      <c r="U391" s="7"/>
      <c r="V391" s="7"/>
      <c r="W391" s="7"/>
      <c r="X391" s="7"/>
      <c r="Y391" s="7"/>
      <c r="Z391" s="7"/>
    </row>
    <row r="392" ht="13.5" customHeight="1">
      <c r="A392" s="468"/>
      <c r="B392" s="7"/>
      <c r="C392" s="468"/>
      <c r="D392" s="207"/>
      <c r="E392" s="468"/>
      <c r="F392" s="7"/>
      <c r="G392" s="7"/>
      <c r="H392" s="7"/>
      <c r="I392" s="7"/>
      <c r="J392" s="7"/>
      <c r="K392" s="7"/>
      <c r="L392" s="7"/>
      <c r="M392" s="7"/>
      <c r="N392" s="7"/>
      <c r="O392" s="7"/>
      <c r="P392" s="7"/>
      <c r="Q392" s="7"/>
      <c r="R392" s="7"/>
      <c r="S392" s="7"/>
      <c r="T392" s="7"/>
      <c r="U392" s="7"/>
      <c r="V392" s="7"/>
      <c r="W392" s="7"/>
      <c r="X392" s="7"/>
      <c r="Y392" s="7"/>
      <c r="Z392" s="7"/>
    </row>
    <row r="393" ht="13.5" customHeight="1">
      <c r="A393" s="468"/>
      <c r="B393" s="7"/>
      <c r="C393" s="468"/>
      <c r="D393" s="207"/>
      <c r="E393" s="468"/>
      <c r="F393" s="7"/>
      <c r="G393" s="7"/>
      <c r="H393" s="7"/>
      <c r="I393" s="7"/>
      <c r="J393" s="7"/>
      <c r="K393" s="7"/>
      <c r="L393" s="7"/>
      <c r="M393" s="7"/>
      <c r="N393" s="7"/>
      <c r="O393" s="7"/>
      <c r="P393" s="7"/>
      <c r="Q393" s="7"/>
      <c r="R393" s="7"/>
      <c r="S393" s="7"/>
      <c r="T393" s="7"/>
      <c r="U393" s="7"/>
      <c r="V393" s="7"/>
      <c r="W393" s="7"/>
      <c r="X393" s="7"/>
      <c r="Y393" s="7"/>
      <c r="Z393" s="7"/>
    </row>
    <row r="394" ht="13.5" customHeight="1">
      <c r="A394" s="468"/>
      <c r="B394" s="7"/>
      <c r="C394" s="468"/>
      <c r="D394" s="207"/>
      <c r="E394" s="468"/>
      <c r="F394" s="7"/>
      <c r="G394" s="7"/>
      <c r="H394" s="7"/>
      <c r="I394" s="7"/>
      <c r="J394" s="7"/>
      <c r="K394" s="7"/>
      <c r="L394" s="7"/>
      <c r="M394" s="7"/>
      <c r="N394" s="7"/>
      <c r="O394" s="7"/>
      <c r="P394" s="7"/>
      <c r="Q394" s="7"/>
      <c r="R394" s="7"/>
      <c r="S394" s="7"/>
      <c r="T394" s="7"/>
      <c r="U394" s="7"/>
      <c r="V394" s="7"/>
      <c r="W394" s="7"/>
      <c r="X394" s="7"/>
      <c r="Y394" s="7"/>
      <c r="Z394" s="7"/>
    </row>
    <row r="395" ht="13.5" customHeight="1">
      <c r="A395" s="468"/>
      <c r="B395" s="7"/>
      <c r="C395" s="468"/>
      <c r="D395" s="207"/>
      <c r="E395" s="468"/>
      <c r="F395" s="7"/>
      <c r="G395" s="7"/>
      <c r="H395" s="7"/>
      <c r="I395" s="7"/>
      <c r="J395" s="7"/>
      <c r="K395" s="7"/>
      <c r="L395" s="7"/>
      <c r="M395" s="7"/>
      <c r="N395" s="7"/>
      <c r="O395" s="7"/>
      <c r="P395" s="7"/>
      <c r="Q395" s="7"/>
      <c r="R395" s="7"/>
      <c r="S395" s="7"/>
      <c r="T395" s="7"/>
      <c r="U395" s="7"/>
      <c r="V395" s="7"/>
      <c r="W395" s="7"/>
      <c r="X395" s="7"/>
      <c r="Y395" s="7"/>
      <c r="Z395" s="7"/>
    </row>
    <row r="396" ht="13.5" customHeight="1">
      <c r="A396" s="468"/>
      <c r="B396" s="7"/>
      <c r="C396" s="468"/>
      <c r="D396" s="207"/>
      <c r="E396" s="468"/>
      <c r="F396" s="7"/>
      <c r="G396" s="7"/>
      <c r="H396" s="7"/>
      <c r="I396" s="7"/>
      <c r="J396" s="7"/>
      <c r="K396" s="7"/>
      <c r="L396" s="7"/>
      <c r="M396" s="7"/>
      <c r="N396" s="7"/>
      <c r="O396" s="7"/>
      <c r="P396" s="7"/>
      <c r="Q396" s="7"/>
      <c r="R396" s="7"/>
      <c r="S396" s="7"/>
      <c r="T396" s="7"/>
      <c r="U396" s="7"/>
      <c r="V396" s="7"/>
      <c r="W396" s="7"/>
      <c r="X396" s="7"/>
      <c r="Y396" s="7"/>
      <c r="Z396" s="7"/>
    </row>
    <row r="397" ht="13.5" customHeight="1">
      <c r="A397" s="468"/>
      <c r="B397" s="7"/>
      <c r="C397" s="468"/>
      <c r="D397" s="207"/>
      <c r="E397" s="468"/>
      <c r="F397" s="7"/>
      <c r="G397" s="7"/>
      <c r="H397" s="7"/>
      <c r="I397" s="7"/>
      <c r="J397" s="7"/>
      <c r="K397" s="7"/>
      <c r="L397" s="7"/>
      <c r="M397" s="7"/>
      <c r="N397" s="7"/>
      <c r="O397" s="7"/>
      <c r="P397" s="7"/>
      <c r="Q397" s="7"/>
      <c r="R397" s="7"/>
      <c r="S397" s="7"/>
      <c r="T397" s="7"/>
      <c r="U397" s="7"/>
      <c r="V397" s="7"/>
      <c r="W397" s="7"/>
      <c r="X397" s="7"/>
      <c r="Y397" s="7"/>
      <c r="Z397" s="7"/>
    </row>
    <row r="398" ht="13.5" customHeight="1">
      <c r="A398" s="468"/>
      <c r="B398" s="7"/>
      <c r="C398" s="468"/>
      <c r="D398" s="207"/>
      <c r="E398" s="468"/>
      <c r="F398" s="7"/>
      <c r="G398" s="7"/>
      <c r="H398" s="7"/>
      <c r="I398" s="7"/>
      <c r="J398" s="7"/>
      <c r="K398" s="7"/>
      <c r="L398" s="7"/>
      <c r="M398" s="7"/>
      <c r="N398" s="7"/>
      <c r="O398" s="7"/>
      <c r="P398" s="7"/>
      <c r="Q398" s="7"/>
      <c r="R398" s="7"/>
      <c r="S398" s="7"/>
      <c r="T398" s="7"/>
      <c r="U398" s="7"/>
      <c r="V398" s="7"/>
      <c r="W398" s="7"/>
      <c r="X398" s="7"/>
      <c r="Y398" s="7"/>
      <c r="Z398" s="7"/>
    </row>
    <row r="399" ht="13.5" customHeight="1">
      <c r="A399" s="468"/>
      <c r="B399" s="7"/>
      <c r="C399" s="468"/>
      <c r="D399" s="207"/>
      <c r="E399" s="468"/>
      <c r="F399" s="7"/>
      <c r="G399" s="7"/>
      <c r="H399" s="7"/>
      <c r="I399" s="7"/>
      <c r="J399" s="7"/>
      <c r="K399" s="7"/>
      <c r="L399" s="7"/>
      <c r="M399" s="7"/>
      <c r="N399" s="7"/>
      <c r="O399" s="7"/>
      <c r="P399" s="7"/>
      <c r="Q399" s="7"/>
      <c r="R399" s="7"/>
      <c r="S399" s="7"/>
      <c r="T399" s="7"/>
      <c r="U399" s="7"/>
      <c r="V399" s="7"/>
      <c r="W399" s="7"/>
      <c r="X399" s="7"/>
      <c r="Y399" s="7"/>
      <c r="Z399" s="7"/>
    </row>
    <row r="400" ht="13.5" customHeight="1">
      <c r="A400" s="468"/>
      <c r="B400" s="7"/>
      <c r="C400" s="468"/>
      <c r="D400" s="207"/>
      <c r="E400" s="468"/>
      <c r="F400" s="7"/>
      <c r="G400" s="7"/>
      <c r="H400" s="7"/>
      <c r="I400" s="7"/>
      <c r="J400" s="7"/>
      <c r="K400" s="7"/>
      <c r="L400" s="7"/>
      <c r="M400" s="7"/>
      <c r="N400" s="7"/>
      <c r="O400" s="7"/>
      <c r="P400" s="7"/>
      <c r="Q400" s="7"/>
      <c r="R400" s="7"/>
      <c r="S400" s="7"/>
      <c r="T400" s="7"/>
      <c r="U400" s="7"/>
      <c r="V400" s="7"/>
      <c r="W400" s="7"/>
      <c r="X400" s="7"/>
      <c r="Y400" s="7"/>
      <c r="Z400" s="7"/>
    </row>
    <row r="401" ht="13.5" customHeight="1">
      <c r="A401" s="468"/>
      <c r="B401" s="7"/>
      <c r="C401" s="468"/>
      <c r="D401" s="207"/>
      <c r="E401" s="468"/>
      <c r="F401" s="7"/>
      <c r="G401" s="7"/>
      <c r="H401" s="7"/>
      <c r="I401" s="7"/>
      <c r="J401" s="7"/>
      <c r="K401" s="7"/>
      <c r="L401" s="7"/>
      <c r="M401" s="7"/>
      <c r="N401" s="7"/>
      <c r="O401" s="7"/>
      <c r="P401" s="7"/>
      <c r="Q401" s="7"/>
      <c r="R401" s="7"/>
      <c r="S401" s="7"/>
      <c r="T401" s="7"/>
      <c r="U401" s="7"/>
      <c r="V401" s="7"/>
      <c r="W401" s="7"/>
      <c r="X401" s="7"/>
      <c r="Y401" s="7"/>
      <c r="Z401" s="7"/>
    </row>
    <row r="402" ht="13.5" customHeight="1">
      <c r="A402" s="468"/>
      <c r="B402" s="7"/>
      <c r="C402" s="468"/>
      <c r="D402" s="207"/>
      <c r="E402" s="468"/>
      <c r="F402" s="7"/>
      <c r="G402" s="7"/>
      <c r="H402" s="7"/>
      <c r="I402" s="7"/>
      <c r="J402" s="7"/>
      <c r="K402" s="7"/>
      <c r="L402" s="7"/>
      <c r="M402" s="7"/>
      <c r="N402" s="7"/>
      <c r="O402" s="7"/>
      <c r="P402" s="7"/>
      <c r="Q402" s="7"/>
      <c r="R402" s="7"/>
      <c r="S402" s="7"/>
      <c r="T402" s="7"/>
      <c r="U402" s="7"/>
      <c r="V402" s="7"/>
      <c r="W402" s="7"/>
      <c r="X402" s="7"/>
      <c r="Y402" s="7"/>
      <c r="Z402" s="7"/>
    </row>
    <row r="403" ht="13.5" customHeight="1">
      <c r="A403" s="468"/>
      <c r="B403" s="7"/>
      <c r="C403" s="468"/>
      <c r="D403" s="207"/>
      <c r="E403" s="468"/>
      <c r="F403" s="7"/>
      <c r="G403" s="7"/>
      <c r="H403" s="7"/>
      <c r="I403" s="7"/>
      <c r="J403" s="7"/>
      <c r="K403" s="7"/>
      <c r="L403" s="7"/>
      <c r="M403" s="7"/>
      <c r="N403" s="7"/>
      <c r="O403" s="7"/>
      <c r="P403" s="7"/>
      <c r="Q403" s="7"/>
      <c r="R403" s="7"/>
      <c r="S403" s="7"/>
      <c r="T403" s="7"/>
      <c r="U403" s="7"/>
      <c r="V403" s="7"/>
      <c r="W403" s="7"/>
      <c r="X403" s="7"/>
      <c r="Y403" s="7"/>
      <c r="Z403" s="7"/>
    </row>
    <row r="404" ht="13.5" customHeight="1">
      <c r="A404" s="468"/>
      <c r="B404" s="7"/>
      <c r="C404" s="468"/>
      <c r="D404" s="207"/>
      <c r="E404" s="468"/>
      <c r="F404" s="7"/>
      <c r="G404" s="7"/>
      <c r="H404" s="7"/>
      <c r="I404" s="7"/>
      <c r="J404" s="7"/>
      <c r="K404" s="7"/>
      <c r="L404" s="7"/>
      <c r="M404" s="7"/>
      <c r="N404" s="7"/>
      <c r="O404" s="7"/>
      <c r="P404" s="7"/>
      <c r="Q404" s="7"/>
      <c r="R404" s="7"/>
      <c r="S404" s="7"/>
      <c r="T404" s="7"/>
      <c r="U404" s="7"/>
      <c r="V404" s="7"/>
      <c r="W404" s="7"/>
      <c r="X404" s="7"/>
      <c r="Y404" s="7"/>
      <c r="Z404" s="7"/>
    </row>
    <row r="405" ht="13.5" customHeight="1">
      <c r="A405" s="468"/>
      <c r="B405" s="7"/>
      <c r="C405" s="468"/>
      <c r="D405" s="207"/>
      <c r="E405" s="468"/>
      <c r="F405" s="7"/>
      <c r="G405" s="7"/>
      <c r="H405" s="7"/>
      <c r="I405" s="7"/>
      <c r="J405" s="7"/>
      <c r="K405" s="7"/>
      <c r="L405" s="7"/>
      <c r="M405" s="7"/>
      <c r="N405" s="7"/>
      <c r="O405" s="7"/>
      <c r="P405" s="7"/>
      <c r="Q405" s="7"/>
      <c r="R405" s="7"/>
      <c r="S405" s="7"/>
      <c r="T405" s="7"/>
      <c r="U405" s="7"/>
      <c r="V405" s="7"/>
      <c r="W405" s="7"/>
      <c r="X405" s="7"/>
      <c r="Y405" s="7"/>
      <c r="Z405" s="7"/>
    </row>
    <row r="406" ht="13.5" customHeight="1">
      <c r="A406" s="468"/>
      <c r="B406" s="7"/>
      <c r="C406" s="468"/>
      <c r="D406" s="207"/>
      <c r="E406" s="468"/>
      <c r="F406" s="7"/>
      <c r="G406" s="7"/>
      <c r="H406" s="7"/>
      <c r="I406" s="7"/>
      <c r="J406" s="7"/>
      <c r="K406" s="7"/>
      <c r="L406" s="7"/>
      <c r="M406" s="7"/>
      <c r="N406" s="7"/>
      <c r="O406" s="7"/>
      <c r="P406" s="7"/>
      <c r="Q406" s="7"/>
      <c r="R406" s="7"/>
      <c r="S406" s="7"/>
      <c r="T406" s="7"/>
      <c r="U406" s="7"/>
      <c r="V406" s="7"/>
      <c r="W406" s="7"/>
      <c r="X406" s="7"/>
      <c r="Y406" s="7"/>
      <c r="Z406" s="7"/>
    </row>
    <row r="407" ht="13.5" customHeight="1">
      <c r="A407" s="468"/>
      <c r="B407" s="7"/>
      <c r="C407" s="468"/>
      <c r="D407" s="207"/>
      <c r="E407" s="468"/>
      <c r="F407" s="7"/>
      <c r="G407" s="7"/>
      <c r="H407" s="7"/>
      <c r="I407" s="7"/>
      <c r="J407" s="7"/>
      <c r="K407" s="7"/>
      <c r="L407" s="7"/>
      <c r="M407" s="7"/>
      <c r="N407" s="7"/>
      <c r="O407" s="7"/>
      <c r="P407" s="7"/>
      <c r="Q407" s="7"/>
      <c r="R407" s="7"/>
      <c r="S407" s="7"/>
      <c r="T407" s="7"/>
      <c r="U407" s="7"/>
      <c r="V407" s="7"/>
      <c r="W407" s="7"/>
      <c r="X407" s="7"/>
      <c r="Y407" s="7"/>
      <c r="Z407" s="7"/>
    </row>
    <row r="408" ht="13.5" customHeight="1">
      <c r="A408" s="468"/>
      <c r="B408" s="7"/>
      <c r="C408" s="468"/>
      <c r="D408" s="207"/>
      <c r="E408" s="468"/>
      <c r="F408" s="7"/>
      <c r="G408" s="7"/>
      <c r="H408" s="7"/>
      <c r="I408" s="7"/>
      <c r="J408" s="7"/>
      <c r="K408" s="7"/>
      <c r="L408" s="7"/>
      <c r="M408" s="7"/>
      <c r="N408" s="7"/>
      <c r="O408" s="7"/>
      <c r="P408" s="7"/>
      <c r="Q408" s="7"/>
      <c r="R408" s="7"/>
      <c r="S408" s="7"/>
      <c r="T408" s="7"/>
      <c r="U408" s="7"/>
      <c r="V408" s="7"/>
      <c r="W408" s="7"/>
      <c r="X408" s="7"/>
      <c r="Y408" s="7"/>
      <c r="Z408" s="7"/>
    </row>
    <row r="409" ht="13.5" customHeight="1">
      <c r="A409" s="468"/>
      <c r="B409" s="7"/>
      <c r="C409" s="468"/>
      <c r="D409" s="207"/>
      <c r="E409" s="468"/>
      <c r="F409" s="7"/>
      <c r="G409" s="7"/>
      <c r="H409" s="7"/>
      <c r="I409" s="7"/>
      <c r="J409" s="7"/>
      <c r="K409" s="7"/>
      <c r="L409" s="7"/>
      <c r="M409" s="7"/>
      <c r="N409" s="7"/>
      <c r="O409" s="7"/>
      <c r="P409" s="7"/>
      <c r="Q409" s="7"/>
      <c r="R409" s="7"/>
      <c r="S409" s="7"/>
      <c r="T409" s="7"/>
      <c r="U409" s="7"/>
      <c r="V409" s="7"/>
      <c r="W409" s="7"/>
      <c r="X409" s="7"/>
      <c r="Y409" s="7"/>
      <c r="Z409" s="7"/>
    </row>
    <row r="410" ht="13.5" customHeight="1">
      <c r="A410" s="468"/>
      <c r="B410" s="7"/>
      <c r="C410" s="468"/>
      <c r="D410" s="207"/>
      <c r="E410" s="468"/>
      <c r="F410" s="7"/>
      <c r="G410" s="7"/>
      <c r="H410" s="7"/>
      <c r="I410" s="7"/>
      <c r="J410" s="7"/>
      <c r="K410" s="7"/>
      <c r="L410" s="7"/>
      <c r="M410" s="7"/>
      <c r="N410" s="7"/>
      <c r="O410" s="7"/>
      <c r="P410" s="7"/>
      <c r="Q410" s="7"/>
      <c r="R410" s="7"/>
      <c r="S410" s="7"/>
      <c r="T410" s="7"/>
      <c r="U410" s="7"/>
      <c r="V410" s="7"/>
      <c r="W410" s="7"/>
      <c r="X410" s="7"/>
      <c r="Y410" s="7"/>
      <c r="Z410" s="7"/>
    </row>
    <row r="411" ht="13.5" customHeight="1">
      <c r="A411" s="468"/>
      <c r="B411" s="7"/>
      <c r="C411" s="468"/>
      <c r="D411" s="207"/>
      <c r="E411" s="468"/>
      <c r="F411" s="7"/>
      <c r="G411" s="7"/>
      <c r="H411" s="7"/>
      <c r="I411" s="7"/>
      <c r="J411" s="7"/>
      <c r="K411" s="7"/>
      <c r="L411" s="7"/>
      <c r="M411" s="7"/>
      <c r="N411" s="7"/>
      <c r="O411" s="7"/>
      <c r="P411" s="7"/>
      <c r="Q411" s="7"/>
      <c r="R411" s="7"/>
      <c r="S411" s="7"/>
      <c r="T411" s="7"/>
      <c r="U411" s="7"/>
      <c r="V411" s="7"/>
      <c r="W411" s="7"/>
      <c r="X411" s="7"/>
      <c r="Y411" s="7"/>
      <c r="Z411" s="7"/>
    </row>
    <row r="412" ht="13.5" customHeight="1">
      <c r="A412" s="468"/>
      <c r="B412" s="7"/>
      <c r="C412" s="468"/>
      <c r="D412" s="207"/>
      <c r="E412" s="468"/>
      <c r="F412" s="7"/>
      <c r="G412" s="7"/>
      <c r="H412" s="7"/>
      <c r="I412" s="7"/>
      <c r="J412" s="7"/>
      <c r="K412" s="7"/>
      <c r="L412" s="7"/>
      <c r="M412" s="7"/>
      <c r="N412" s="7"/>
      <c r="O412" s="7"/>
      <c r="P412" s="7"/>
      <c r="Q412" s="7"/>
      <c r="R412" s="7"/>
      <c r="S412" s="7"/>
      <c r="T412" s="7"/>
      <c r="U412" s="7"/>
      <c r="V412" s="7"/>
      <c r="W412" s="7"/>
      <c r="X412" s="7"/>
      <c r="Y412" s="7"/>
      <c r="Z412" s="7"/>
    </row>
    <row r="413" ht="13.5" customHeight="1">
      <c r="A413" s="468"/>
      <c r="B413" s="7"/>
      <c r="C413" s="468"/>
      <c r="D413" s="207"/>
      <c r="E413" s="468"/>
      <c r="F413" s="7"/>
      <c r="G413" s="7"/>
      <c r="H413" s="7"/>
      <c r="I413" s="7"/>
      <c r="J413" s="7"/>
      <c r="K413" s="7"/>
      <c r="L413" s="7"/>
      <c r="M413" s="7"/>
      <c r="N413" s="7"/>
      <c r="O413" s="7"/>
      <c r="P413" s="7"/>
      <c r="Q413" s="7"/>
      <c r="R413" s="7"/>
      <c r="S413" s="7"/>
      <c r="T413" s="7"/>
      <c r="U413" s="7"/>
      <c r="V413" s="7"/>
      <c r="W413" s="7"/>
      <c r="X413" s="7"/>
      <c r="Y413" s="7"/>
      <c r="Z413" s="7"/>
    </row>
    <row r="414" ht="13.5" customHeight="1">
      <c r="A414" s="468"/>
      <c r="B414" s="7"/>
      <c r="C414" s="468"/>
      <c r="D414" s="207"/>
      <c r="E414" s="468"/>
      <c r="F414" s="7"/>
      <c r="G414" s="7"/>
      <c r="H414" s="7"/>
      <c r="I414" s="7"/>
      <c r="J414" s="7"/>
      <c r="K414" s="7"/>
      <c r="L414" s="7"/>
      <c r="M414" s="7"/>
      <c r="N414" s="7"/>
      <c r="O414" s="7"/>
      <c r="P414" s="7"/>
      <c r="Q414" s="7"/>
      <c r="R414" s="7"/>
      <c r="S414" s="7"/>
      <c r="T414" s="7"/>
      <c r="U414" s="7"/>
      <c r="V414" s="7"/>
      <c r="W414" s="7"/>
      <c r="X414" s="7"/>
      <c r="Y414" s="7"/>
      <c r="Z414" s="7"/>
    </row>
    <row r="415" ht="13.5" customHeight="1">
      <c r="A415" s="468"/>
      <c r="B415" s="7"/>
      <c r="C415" s="468"/>
      <c r="D415" s="207"/>
      <c r="E415" s="468"/>
      <c r="F415" s="7"/>
      <c r="G415" s="7"/>
      <c r="H415" s="7"/>
      <c r="I415" s="7"/>
      <c r="J415" s="7"/>
      <c r="K415" s="7"/>
      <c r="L415" s="7"/>
      <c r="M415" s="7"/>
      <c r="N415" s="7"/>
      <c r="O415" s="7"/>
      <c r="P415" s="7"/>
      <c r="Q415" s="7"/>
      <c r="R415" s="7"/>
      <c r="S415" s="7"/>
      <c r="T415" s="7"/>
      <c r="U415" s="7"/>
      <c r="V415" s="7"/>
      <c r="W415" s="7"/>
      <c r="X415" s="7"/>
      <c r="Y415" s="7"/>
      <c r="Z415" s="7"/>
    </row>
    <row r="416" ht="13.5" customHeight="1">
      <c r="A416" s="468"/>
      <c r="B416" s="7"/>
      <c r="C416" s="468"/>
      <c r="D416" s="207"/>
      <c r="E416" s="468"/>
      <c r="F416" s="7"/>
      <c r="G416" s="7"/>
      <c r="H416" s="7"/>
      <c r="I416" s="7"/>
      <c r="J416" s="7"/>
      <c r="K416" s="7"/>
      <c r="L416" s="7"/>
      <c r="M416" s="7"/>
      <c r="N416" s="7"/>
      <c r="O416" s="7"/>
      <c r="P416" s="7"/>
      <c r="Q416" s="7"/>
      <c r="R416" s="7"/>
      <c r="S416" s="7"/>
      <c r="T416" s="7"/>
      <c r="U416" s="7"/>
      <c r="V416" s="7"/>
      <c r="W416" s="7"/>
      <c r="X416" s="7"/>
      <c r="Y416" s="7"/>
      <c r="Z416" s="7"/>
    </row>
    <row r="417" ht="13.5" customHeight="1">
      <c r="A417" s="468"/>
      <c r="B417" s="7"/>
      <c r="C417" s="468"/>
      <c r="D417" s="207"/>
      <c r="E417" s="468"/>
      <c r="F417" s="7"/>
      <c r="G417" s="7"/>
      <c r="H417" s="7"/>
      <c r="I417" s="7"/>
      <c r="J417" s="7"/>
      <c r="K417" s="7"/>
      <c r="L417" s="7"/>
      <c r="M417" s="7"/>
      <c r="N417" s="7"/>
      <c r="O417" s="7"/>
      <c r="P417" s="7"/>
      <c r="Q417" s="7"/>
      <c r="R417" s="7"/>
      <c r="S417" s="7"/>
      <c r="T417" s="7"/>
      <c r="U417" s="7"/>
      <c r="V417" s="7"/>
      <c r="W417" s="7"/>
      <c r="X417" s="7"/>
      <c r="Y417" s="7"/>
      <c r="Z417" s="7"/>
    </row>
    <row r="418" ht="13.5" customHeight="1">
      <c r="A418" s="468"/>
      <c r="B418" s="7"/>
      <c r="C418" s="468"/>
      <c r="D418" s="207"/>
      <c r="E418" s="468"/>
      <c r="F418" s="7"/>
      <c r="G418" s="7"/>
      <c r="H418" s="7"/>
      <c r="I418" s="7"/>
      <c r="J418" s="7"/>
      <c r="K418" s="7"/>
      <c r="L418" s="7"/>
      <c r="M418" s="7"/>
      <c r="N418" s="7"/>
      <c r="O418" s="7"/>
      <c r="P418" s="7"/>
      <c r="Q418" s="7"/>
      <c r="R418" s="7"/>
      <c r="S418" s="7"/>
      <c r="T418" s="7"/>
      <c r="U418" s="7"/>
      <c r="V418" s="7"/>
      <c r="W418" s="7"/>
      <c r="X418" s="7"/>
      <c r="Y418" s="7"/>
      <c r="Z418" s="7"/>
    </row>
    <row r="419" ht="13.5" customHeight="1">
      <c r="A419" s="468"/>
      <c r="B419" s="7"/>
      <c r="C419" s="468"/>
      <c r="D419" s="207"/>
      <c r="E419" s="468"/>
      <c r="F419" s="7"/>
      <c r="G419" s="7"/>
      <c r="H419" s="7"/>
      <c r="I419" s="7"/>
      <c r="J419" s="7"/>
      <c r="K419" s="7"/>
      <c r="L419" s="7"/>
      <c r="M419" s="7"/>
      <c r="N419" s="7"/>
      <c r="O419" s="7"/>
      <c r="P419" s="7"/>
      <c r="Q419" s="7"/>
      <c r="R419" s="7"/>
      <c r="S419" s="7"/>
      <c r="T419" s="7"/>
      <c r="U419" s="7"/>
      <c r="V419" s="7"/>
      <c r="W419" s="7"/>
      <c r="X419" s="7"/>
      <c r="Y419" s="7"/>
      <c r="Z419" s="7"/>
    </row>
    <row r="420" ht="13.5" customHeight="1">
      <c r="A420" s="468"/>
      <c r="B420" s="7"/>
      <c r="C420" s="468"/>
      <c r="D420" s="207"/>
      <c r="E420" s="468"/>
      <c r="F420" s="7"/>
      <c r="G420" s="7"/>
      <c r="H420" s="7"/>
      <c r="I420" s="7"/>
      <c r="J420" s="7"/>
      <c r="K420" s="7"/>
      <c r="L420" s="7"/>
      <c r="M420" s="7"/>
      <c r="N420" s="7"/>
      <c r="O420" s="7"/>
      <c r="P420" s="7"/>
      <c r="Q420" s="7"/>
      <c r="R420" s="7"/>
      <c r="S420" s="7"/>
      <c r="T420" s="7"/>
      <c r="U420" s="7"/>
      <c r="V420" s="7"/>
      <c r="W420" s="7"/>
      <c r="X420" s="7"/>
      <c r="Y420" s="7"/>
      <c r="Z420" s="7"/>
    </row>
    <row r="421" ht="13.5" customHeight="1">
      <c r="A421" s="468"/>
      <c r="B421" s="7"/>
      <c r="C421" s="468"/>
      <c r="D421" s="207"/>
      <c r="E421" s="468"/>
      <c r="F421" s="7"/>
      <c r="G421" s="7"/>
      <c r="H421" s="7"/>
      <c r="I421" s="7"/>
      <c r="J421" s="7"/>
      <c r="K421" s="7"/>
      <c r="L421" s="7"/>
      <c r="M421" s="7"/>
      <c r="N421" s="7"/>
      <c r="O421" s="7"/>
      <c r="P421" s="7"/>
      <c r="Q421" s="7"/>
      <c r="R421" s="7"/>
      <c r="S421" s="7"/>
      <c r="T421" s="7"/>
      <c r="U421" s="7"/>
      <c r="V421" s="7"/>
      <c r="W421" s="7"/>
      <c r="X421" s="7"/>
      <c r="Y421" s="7"/>
      <c r="Z421" s="7"/>
    </row>
    <row r="422" ht="13.5" customHeight="1">
      <c r="A422" s="468"/>
      <c r="B422" s="7"/>
      <c r="C422" s="468"/>
      <c r="D422" s="207"/>
      <c r="E422" s="468"/>
      <c r="F422" s="7"/>
      <c r="G422" s="7"/>
      <c r="H422" s="7"/>
      <c r="I422" s="7"/>
      <c r="J422" s="7"/>
      <c r="K422" s="7"/>
      <c r="L422" s="7"/>
      <c r="M422" s="7"/>
      <c r="N422" s="7"/>
      <c r="O422" s="7"/>
      <c r="P422" s="7"/>
      <c r="Q422" s="7"/>
      <c r="R422" s="7"/>
      <c r="S422" s="7"/>
      <c r="T422" s="7"/>
      <c r="U422" s="7"/>
      <c r="V422" s="7"/>
      <c r="W422" s="7"/>
      <c r="X422" s="7"/>
      <c r="Y422" s="7"/>
      <c r="Z422" s="7"/>
    </row>
    <row r="423" ht="13.5" customHeight="1">
      <c r="A423" s="468"/>
      <c r="B423" s="7"/>
      <c r="C423" s="468"/>
      <c r="D423" s="207"/>
      <c r="E423" s="468"/>
      <c r="F423" s="7"/>
      <c r="G423" s="7"/>
      <c r="H423" s="7"/>
      <c r="I423" s="7"/>
      <c r="J423" s="7"/>
      <c r="K423" s="7"/>
      <c r="L423" s="7"/>
      <c r="M423" s="7"/>
      <c r="N423" s="7"/>
      <c r="O423" s="7"/>
      <c r="P423" s="7"/>
      <c r="Q423" s="7"/>
      <c r="R423" s="7"/>
      <c r="S423" s="7"/>
      <c r="T423" s="7"/>
      <c r="U423" s="7"/>
      <c r="V423" s="7"/>
      <c r="W423" s="7"/>
      <c r="X423" s="7"/>
      <c r="Y423" s="7"/>
      <c r="Z423" s="7"/>
    </row>
    <row r="424" ht="13.5" customHeight="1">
      <c r="A424" s="468"/>
      <c r="B424" s="7"/>
      <c r="C424" s="468"/>
      <c r="D424" s="207"/>
      <c r="E424" s="468"/>
      <c r="F424" s="7"/>
      <c r="G424" s="7"/>
      <c r="H424" s="7"/>
      <c r="I424" s="7"/>
      <c r="J424" s="7"/>
      <c r="K424" s="7"/>
      <c r="L424" s="7"/>
      <c r="M424" s="7"/>
      <c r="N424" s="7"/>
      <c r="O424" s="7"/>
      <c r="P424" s="7"/>
      <c r="Q424" s="7"/>
      <c r="R424" s="7"/>
      <c r="S424" s="7"/>
      <c r="T424" s="7"/>
      <c r="U424" s="7"/>
      <c r="V424" s="7"/>
      <c r="W424" s="7"/>
      <c r="X424" s="7"/>
      <c r="Y424" s="7"/>
      <c r="Z424" s="7"/>
    </row>
    <row r="425" ht="13.5" customHeight="1">
      <c r="A425" s="468"/>
      <c r="B425" s="7"/>
      <c r="C425" s="468"/>
      <c r="D425" s="207"/>
      <c r="E425" s="468"/>
      <c r="F425" s="7"/>
      <c r="G425" s="7"/>
      <c r="H425" s="7"/>
      <c r="I425" s="7"/>
      <c r="J425" s="7"/>
      <c r="K425" s="7"/>
      <c r="L425" s="7"/>
      <c r="M425" s="7"/>
      <c r="N425" s="7"/>
      <c r="O425" s="7"/>
      <c r="P425" s="7"/>
      <c r="Q425" s="7"/>
      <c r="R425" s="7"/>
      <c r="S425" s="7"/>
      <c r="T425" s="7"/>
      <c r="U425" s="7"/>
      <c r="V425" s="7"/>
      <c r="W425" s="7"/>
      <c r="X425" s="7"/>
      <c r="Y425" s="7"/>
      <c r="Z425" s="7"/>
    </row>
    <row r="426" ht="13.5" customHeight="1">
      <c r="A426" s="468"/>
      <c r="B426" s="7"/>
      <c r="C426" s="468"/>
      <c r="D426" s="207"/>
      <c r="E426" s="468"/>
      <c r="F426" s="7"/>
      <c r="G426" s="7"/>
      <c r="H426" s="7"/>
      <c r="I426" s="7"/>
      <c r="J426" s="7"/>
      <c r="K426" s="7"/>
      <c r="L426" s="7"/>
      <c r="M426" s="7"/>
      <c r="N426" s="7"/>
      <c r="O426" s="7"/>
      <c r="P426" s="7"/>
      <c r="Q426" s="7"/>
      <c r="R426" s="7"/>
      <c r="S426" s="7"/>
      <c r="T426" s="7"/>
      <c r="U426" s="7"/>
      <c r="V426" s="7"/>
      <c r="W426" s="7"/>
      <c r="X426" s="7"/>
      <c r="Y426" s="7"/>
      <c r="Z426" s="7"/>
    </row>
    <row r="427" ht="13.5" customHeight="1">
      <c r="A427" s="468"/>
      <c r="B427" s="7"/>
      <c r="C427" s="468"/>
      <c r="D427" s="207"/>
      <c r="E427" s="468"/>
      <c r="F427" s="7"/>
      <c r="G427" s="7"/>
      <c r="H427" s="7"/>
      <c r="I427" s="7"/>
      <c r="J427" s="7"/>
      <c r="K427" s="7"/>
      <c r="L427" s="7"/>
      <c r="M427" s="7"/>
      <c r="N427" s="7"/>
      <c r="O427" s="7"/>
      <c r="P427" s="7"/>
      <c r="Q427" s="7"/>
      <c r="R427" s="7"/>
      <c r="S427" s="7"/>
      <c r="T427" s="7"/>
      <c r="U427" s="7"/>
      <c r="V427" s="7"/>
      <c r="W427" s="7"/>
      <c r="X427" s="7"/>
      <c r="Y427" s="7"/>
      <c r="Z427" s="7"/>
    </row>
    <row r="428" ht="13.5" customHeight="1">
      <c r="A428" s="468"/>
      <c r="B428" s="7"/>
      <c r="C428" s="468"/>
      <c r="D428" s="207"/>
      <c r="E428" s="468"/>
      <c r="F428" s="7"/>
      <c r="G428" s="7"/>
      <c r="H428" s="7"/>
      <c r="I428" s="7"/>
      <c r="J428" s="7"/>
      <c r="K428" s="7"/>
      <c r="L428" s="7"/>
      <c r="M428" s="7"/>
      <c r="N428" s="7"/>
      <c r="O428" s="7"/>
      <c r="P428" s="7"/>
      <c r="Q428" s="7"/>
      <c r="R428" s="7"/>
      <c r="S428" s="7"/>
      <c r="T428" s="7"/>
      <c r="U428" s="7"/>
      <c r="V428" s="7"/>
      <c r="W428" s="7"/>
      <c r="X428" s="7"/>
      <c r="Y428" s="7"/>
      <c r="Z428" s="7"/>
    </row>
    <row r="429" ht="13.5" customHeight="1">
      <c r="A429" s="468"/>
      <c r="B429" s="7"/>
      <c r="C429" s="468"/>
      <c r="D429" s="207"/>
      <c r="E429" s="468"/>
      <c r="F429" s="7"/>
      <c r="G429" s="7"/>
      <c r="H429" s="7"/>
      <c r="I429" s="7"/>
      <c r="J429" s="7"/>
      <c r="K429" s="7"/>
      <c r="L429" s="7"/>
      <c r="M429" s="7"/>
      <c r="N429" s="7"/>
      <c r="O429" s="7"/>
      <c r="P429" s="7"/>
      <c r="Q429" s="7"/>
      <c r="R429" s="7"/>
      <c r="S429" s="7"/>
      <c r="T429" s="7"/>
      <c r="U429" s="7"/>
      <c r="V429" s="7"/>
      <c r="W429" s="7"/>
      <c r="X429" s="7"/>
      <c r="Y429" s="7"/>
      <c r="Z429" s="7"/>
    </row>
    <row r="430" ht="13.5" customHeight="1">
      <c r="A430" s="468"/>
      <c r="B430" s="7"/>
      <c r="C430" s="468"/>
      <c r="D430" s="207"/>
      <c r="E430" s="468"/>
      <c r="F430" s="7"/>
      <c r="G430" s="7"/>
      <c r="H430" s="7"/>
      <c r="I430" s="7"/>
      <c r="J430" s="7"/>
      <c r="K430" s="7"/>
      <c r="L430" s="7"/>
      <c r="M430" s="7"/>
      <c r="N430" s="7"/>
      <c r="O430" s="7"/>
      <c r="P430" s="7"/>
      <c r="Q430" s="7"/>
      <c r="R430" s="7"/>
      <c r="S430" s="7"/>
      <c r="T430" s="7"/>
      <c r="U430" s="7"/>
      <c r="V430" s="7"/>
      <c r="W430" s="7"/>
      <c r="X430" s="7"/>
      <c r="Y430" s="7"/>
      <c r="Z430" s="7"/>
    </row>
    <row r="431" ht="13.5" customHeight="1">
      <c r="A431" s="468"/>
      <c r="B431" s="7"/>
      <c r="C431" s="468"/>
      <c r="D431" s="207"/>
      <c r="E431" s="468"/>
      <c r="F431" s="7"/>
      <c r="G431" s="7"/>
      <c r="H431" s="7"/>
      <c r="I431" s="7"/>
      <c r="J431" s="7"/>
      <c r="K431" s="7"/>
      <c r="L431" s="7"/>
      <c r="M431" s="7"/>
      <c r="N431" s="7"/>
      <c r="O431" s="7"/>
      <c r="P431" s="7"/>
      <c r="Q431" s="7"/>
      <c r="R431" s="7"/>
      <c r="S431" s="7"/>
      <c r="T431" s="7"/>
      <c r="U431" s="7"/>
      <c r="V431" s="7"/>
      <c r="W431" s="7"/>
      <c r="X431" s="7"/>
      <c r="Y431" s="7"/>
      <c r="Z431" s="7"/>
    </row>
    <row r="432" ht="13.5" customHeight="1">
      <c r="A432" s="468"/>
      <c r="B432" s="7"/>
      <c r="C432" s="468"/>
      <c r="D432" s="207"/>
      <c r="E432" s="468"/>
      <c r="F432" s="7"/>
      <c r="G432" s="7"/>
      <c r="H432" s="7"/>
      <c r="I432" s="7"/>
      <c r="J432" s="7"/>
      <c r="K432" s="7"/>
      <c r="L432" s="7"/>
      <c r="M432" s="7"/>
      <c r="N432" s="7"/>
      <c r="O432" s="7"/>
      <c r="P432" s="7"/>
      <c r="Q432" s="7"/>
      <c r="R432" s="7"/>
      <c r="S432" s="7"/>
      <c r="T432" s="7"/>
      <c r="U432" s="7"/>
      <c r="V432" s="7"/>
      <c r="W432" s="7"/>
      <c r="X432" s="7"/>
      <c r="Y432" s="7"/>
      <c r="Z432" s="7"/>
    </row>
    <row r="433" ht="13.5" customHeight="1">
      <c r="A433" s="468"/>
      <c r="B433" s="7"/>
      <c r="C433" s="468"/>
      <c r="D433" s="207"/>
      <c r="E433" s="468"/>
      <c r="F433" s="7"/>
      <c r="G433" s="7"/>
      <c r="H433" s="7"/>
      <c r="I433" s="7"/>
      <c r="J433" s="7"/>
      <c r="K433" s="7"/>
      <c r="L433" s="7"/>
      <c r="M433" s="7"/>
      <c r="N433" s="7"/>
      <c r="O433" s="7"/>
      <c r="P433" s="7"/>
      <c r="Q433" s="7"/>
      <c r="R433" s="7"/>
      <c r="S433" s="7"/>
      <c r="T433" s="7"/>
      <c r="U433" s="7"/>
      <c r="V433" s="7"/>
      <c r="W433" s="7"/>
      <c r="X433" s="7"/>
      <c r="Y433" s="7"/>
      <c r="Z433" s="7"/>
    </row>
    <row r="434" ht="13.5" customHeight="1">
      <c r="A434" s="468"/>
      <c r="B434" s="7"/>
      <c r="C434" s="468"/>
      <c r="D434" s="207"/>
      <c r="E434" s="468"/>
      <c r="F434" s="7"/>
      <c r="G434" s="7"/>
      <c r="H434" s="7"/>
      <c r="I434" s="7"/>
      <c r="J434" s="7"/>
      <c r="K434" s="7"/>
      <c r="L434" s="7"/>
      <c r="M434" s="7"/>
      <c r="N434" s="7"/>
      <c r="O434" s="7"/>
      <c r="P434" s="7"/>
      <c r="Q434" s="7"/>
      <c r="R434" s="7"/>
      <c r="S434" s="7"/>
      <c r="T434" s="7"/>
      <c r="U434" s="7"/>
      <c r="V434" s="7"/>
      <c r="W434" s="7"/>
      <c r="X434" s="7"/>
      <c r="Y434" s="7"/>
      <c r="Z434" s="7"/>
    </row>
    <row r="435" ht="13.5" customHeight="1">
      <c r="A435" s="468"/>
      <c r="B435" s="7"/>
      <c r="C435" s="468"/>
      <c r="D435" s="207"/>
      <c r="E435" s="468"/>
      <c r="F435" s="7"/>
      <c r="G435" s="7"/>
      <c r="H435" s="7"/>
      <c r="I435" s="7"/>
      <c r="J435" s="7"/>
      <c r="K435" s="7"/>
      <c r="L435" s="7"/>
      <c r="M435" s="7"/>
      <c r="N435" s="7"/>
      <c r="O435" s="7"/>
      <c r="P435" s="7"/>
      <c r="Q435" s="7"/>
      <c r="R435" s="7"/>
      <c r="S435" s="7"/>
      <c r="T435" s="7"/>
      <c r="U435" s="7"/>
      <c r="V435" s="7"/>
      <c r="W435" s="7"/>
      <c r="X435" s="7"/>
      <c r="Y435" s="7"/>
      <c r="Z435" s="7"/>
    </row>
    <row r="436" ht="13.5" customHeight="1">
      <c r="A436" s="468"/>
      <c r="B436" s="7"/>
      <c r="C436" s="468"/>
      <c r="D436" s="207"/>
      <c r="E436" s="468"/>
      <c r="F436" s="7"/>
      <c r="G436" s="7"/>
      <c r="H436" s="7"/>
      <c r="I436" s="7"/>
      <c r="J436" s="7"/>
      <c r="K436" s="7"/>
      <c r="L436" s="7"/>
      <c r="M436" s="7"/>
      <c r="N436" s="7"/>
      <c r="O436" s="7"/>
      <c r="P436" s="7"/>
      <c r="Q436" s="7"/>
      <c r="R436" s="7"/>
      <c r="S436" s="7"/>
      <c r="T436" s="7"/>
      <c r="U436" s="7"/>
      <c r="V436" s="7"/>
      <c r="W436" s="7"/>
      <c r="X436" s="7"/>
      <c r="Y436" s="7"/>
      <c r="Z436" s="7"/>
    </row>
    <row r="437" ht="13.5" customHeight="1">
      <c r="A437" s="468"/>
      <c r="B437" s="7"/>
      <c r="C437" s="468"/>
      <c r="D437" s="207"/>
      <c r="E437" s="468"/>
      <c r="F437" s="7"/>
      <c r="G437" s="7"/>
      <c r="H437" s="7"/>
      <c r="I437" s="7"/>
      <c r="J437" s="7"/>
      <c r="K437" s="7"/>
      <c r="L437" s="7"/>
      <c r="M437" s="7"/>
      <c r="N437" s="7"/>
      <c r="O437" s="7"/>
      <c r="P437" s="7"/>
      <c r="Q437" s="7"/>
      <c r="R437" s="7"/>
      <c r="S437" s="7"/>
      <c r="T437" s="7"/>
      <c r="U437" s="7"/>
      <c r="V437" s="7"/>
      <c r="W437" s="7"/>
      <c r="X437" s="7"/>
      <c r="Y437" s="7"/>
      <c r="Z437" s="7"/>
    </row>
    <row r="438" ht="13.5" customHeight="1">
      <c r="A438" s="468"/>
      <c r="B438" s="7"/>
      <c r="C438" s="468"/>
      <c r="D438" s="207"/>
      <c r="E438" s="468"/>
      <c r="F438" s="7"/>
      <c r="G438" s="7"/>
      <c r="H438" s="7"/>
      <c r="I438" s="7"/>
      <c r="J438" s="7"/>
      <c r="K438" s="7"/>
      <c r="L438" s="7"/>
      <c r="M438" s="7"/>
      <c r="N438" s="7"/>
      <c r="O438" s="7"/>
      <c r="P438" s="7"/>
      <c r="Q438" s="7"/>
      <c r="R438" s="7"/>
      <c r="S438" s="7"/>
      <c r="T438" s="7"/>
      <c r="U438" s="7"/>
      <c r="V438" s="7"/>
      <c r="W438" s="7"/>
      <c r="X438" s="7"/>
      <c r="Y438" s="7"/>
      <c r="Z438" s="7"/>
    </row>
    <row r="439" ht="13.5" customHeight="1">
      <c r="A439" s="468"/>
      <c r="B439" s="7"/>
      <c r="C439" s="468"/>
      <c r="D439" s="207"/>
      <c r="E439" s="468"/>
      <c r="F439" s="7"/>
      <c r="G439" s="7"/>
      <c r="H439" s="7"/>
      <c r="I439" s="7"/>
      <c r="J439" s="7"/>
      <c r="K439" s="7"/>
      <c r="L439" s="7"/>
      <c r="M439" s="7"/>
      <c r="N439" s="7"/>
      <c r="O439" s="7"/>
      <c r="P439" s="7"/>
      <c r="Q439" s="7"/>
      <c r="R439" s="7"/>
      <c r="S439" s="7"/>
      <c r="T439" s="7"/>
      <c r="U439" s="7"/>
      <c r="V439" s="7"/>
      <c r="W439" s="7"/>
      <c r="X439" s="7"/>
      <c r="Y439" s="7"/>
      <c r="Z439" s="7"/>
    </row>
    <row r="440" ht="13.5" customHeight="1">
      <c r="A440" s="468"/>
      <c r="B440" s="7"/>
      <c r="C440" s="468"/>
      <c r="D440" s="207"/>
      <c r="E440" s="468"/>
      <c r="F440" s="7"/>
      <c r="G440" s="7"/>
      <c r="H440" s="7"/>
      <c r="I440" s="7"/>
      <c r="J440" s="7"/>
      <c r="K440" s="7"/>
      <c r="L440" s="7"/>
      <c r="M440" s="7"/>
      <c r="N440" s="7"/>
      <c r="O440" s="7"/>
      <c r="P440" s="7"/>
      <c r="Q440" s="7"/>
      <c r="R440" s="7"/>
      <c r="S440" s="7"/>
      <c r="T440" s="7"/>
      <c r="U440" s="7"/>
      <c r="V440" s="7"/>
      <c r="W440" s="7"/>
      <c r="X440" s="7"/>
      <c r="Y440" s="7"/>
      <c r="Z440" s="7"/>
    </row>
    <row r="441" ht="13.5" customHeight="1">
      <c r="A441" s="468"/>
      <c r="B441" s="7"/>
      <c r="C441" s="468"/>
      <c r="D441" s="207"/>
      <c r="E441" s="468"/>
      <c r="F441" s="7"/>
      <c r="G441" s="7"/>
      <c r="H441" s="7"/>
      <c r="I441" s="7"/>
      <c r="J441" s="7"/>
      <c r="K441" s="7"/>
      <c r="L441" s="7"/>
      <c r="M441" s="7"/>
      <c r="N441" s="7"/>
      <c r="O441" s="7"/>
      <c r="P441" s="7"/>
      <c r="Q441" s="7"/>
      <c r="R441" s="7"/>
      <c r="S441" s="7"/>
      <c r="T441" s="7"/>
      <c r="U441" s="7"/>
      <c r="V441" s="7"/>
      <c r="W441" s="7"/>
      <c r="X441" s="7"/>
      <c r="Y441" s="7"/>
      <c r="Z441" s="7"/>
    </row>
    <row r="442" ht="13.5" customHeight="1">
      <c r="A442" s="468"/>
      <c r="B442" s="7"/>
      <c r="C442" s="468"/>
      <c r="D442" s="207"/>
      <c r="E442" s="468"/>
      <c r="F442" s="7"/>
      <c r="G442" s="7"/>
      <c r="H442" s="7"/>
      <c r="I442" s="7"/>
      <c r="J442" s="7"/>
      <c r="K442" s="7"/>
      <c r="L442" s="7"/>
      <c r="M442" s="7"/>
      <c r="N442" s="7"/>
      <c r="O442" s="7"/>
      <c r="P442" s="7"/>
      <c r="Q442" s="7"/>
      <c r="R442" s="7"/>
      <c r="S442" s="7"/>
      <c r="T442" s="7"/>
      <c r="U442" s="7"/>
      <c r="V442" s="7"/>
      <c r="W442" s="7"/>
      <c r="X442" s="7"/>
      <c r="Y442" s="7"/>
      <c r="Z442" s="7"/>
    </row>
    <row r="443" ht="13.5" customHeight="1">
      <c r="A443" s="468"/>
      <c r="B443" s="7"/>
      <c r="C443" s="468"/>
      <c r="D443" s="207"/>
      <c r="E443" s="468"/>
      <c r="F443" s="7"/>
      <c r="G443" s="7"/>
      <c r="H443" s="7"/>
      <c r="I443" s="7"/>
      <c r="J443" s="7"/>
      <c r="K443" s="7"/>
      <c r="L443" s="7"/>
      <c r="M443" s="7"/>
      <c r="N443" s="7"/>
      <c r="O443" s="7"/>
      <c r="P443" s="7"/>
      <c r="Q443" s="7"/>
      <c r="R443" s="7"/>
      <c r="S443" s="7"/>
      <c r="T443" s="7"/>
      <c r="U443" s="7"/>
      <c r="V443" s="7"/>
      <c r="W443" s="7"/>
      <c r="X443" s="7"/>
      <c r="Y443" s="7"/>
      <c r="Z443" s="7"/>
    </row>
    <row r="444" ht="13.5" customHeight="1">
      <c r="A444" s="468"/>
      <c r="B444" s="7"/>
      <c r="C444" s="468"/>
      <c r="D444" s="207"/>
      <c r="E444" s="468"/>
      <c r="F444" s="7"/>
      <c r="G444" s="7"/>
      <c r="H444" s="7"/>
      <c r="I444" s="7"/>
      <c r="J444" s="7"/>
      <c r="K444" s="7"/>
      <c r="L444" s="7"/>
      <c r="M444" s="7"/>
      <c r="N444" s="7"/>
      <c r="O444" s="7"/>
      <c r="P444" s="7"/>
      <c r="Q444" s="7"/>
      <c r="R444" s="7"/>
      <c r="S444" s="7"/>
      <c r="T444" s="7"/>
      <c r="U444" s="7"/>
      <c r="V444" s="7"/>
      <c r="W444" s="7"/>
      <c r="X444" s="7"/>
      <c r="Y444" s="7"/>
      <c r="Z444" s="7"/>
    </row>
    <row r="445" ht="13.5" customHeight="1">
      <c r="A445" s="468"/>
      <c r="B445" s="7"/>
      <c r="C445" s="468"/>
      <c r="D445" s="207"/>
      <c r="E445" s="468"/>
      <c r="F445" s="7"/>
      <c r="G445" s="7"/>
      <c r="H445" s="7"/>
      <c r="I445" s="7"/>
      <c r="J445" s="7"/>
      <c r="K445" s="7"/>
      <c r="L445" s="7"/>
      <c r="M445" s="7"/>
      <c r="N445" s="7"/>
      <c r="O445" s="7"/>
      <c r="P445" s="7"/>
      <c r="Q445" s="7"/>
      <c r="R445" s="7"/>
      <c r="S445" s="7"/>
      <c r="T445" s="7"/>
      <c r="U445" s="7"/>
      <c r="V445" s="7"/>
      <c r="W445" s="7"/>
      <c r="X445" s="7"/>
      <c r="Y445" s="7"/>
      <c r="Z445" s="7"/>
    </row>
    <row r="446" ht="13.5" customHeight="1">
      <c r="A446" s="468"/>
      <c r="B446" s="7"/>
      <c r="C446" s="468"/>
      <c r="D446" s="207"/>
      <c r="E446" s="468"/>
      <c r="F446" s="7"/>
      <c r="G446" s="7"/>
      <c r="H446" s="7"/>
      <c r="I446" s="7"/>
      <c r="J446" s="7"/>
      <c r="K446" s="7"/>
      <c r="L446" s="7"/>
      <c r="M446" s="7"/>
      <c r="N446" s="7"/>
      <c r="O446" s="7"/>
      <c r="P446" s="7"/>
      <c r="Q446" s="7"/>
      <c r="R446" s="7"/>
      <c r="S446" s="7"/>
      <c r="T446" s="7"/>
      <c r="U446" s="7"/>
      <c r="V446" s="7"/>
      <c r="W446" s="7"/>
      <c r="X446" s="7"/>
      <c r="Y446" s="7"/>
      <c r="Z446" s="7"/>
    </row>
    <row r="447" ht="13.5" customHeight="1">
      <c r="A447" s="468"/>
      <c r="B447" s="7"/>
      <c r="C447" s="468"/>
      <c r="D447" s="207"/>
      <c r="E447" s="468"/>
      <c r="F447" s="7"/>
      <c r="G447" s="7"/>
      <c r="H447" s="7"/>
      <c r="I447" s="7"/>
      <c r="J447" s="7"/>
      <c r="K447" s="7"/>
      <c r="L447" s="7"/>
      <c r="M447" s="7"/>
      <c r="N447" s="7"/>
      <c r="O447" s="7"/>
      <c r="P447" s="7"/>
      <c r="Q447" s="7"/>
      <c r="R447" s="7"/>
      <c r="S447" s="7"/>
      <c r="T447" s="7"/>
      <c r="U447" s="7"/>
      <c r="V447" s="7"/>
      <c r="W447" s="7"/>
      <c r="X447" s="7"/>
      <c r="Y447" s="7"/>
      <c r="Z447" s="7"/>
    </row>
    <row r="448" ht="13.5" customHeight="1">
      <c r="A448" s="468"/>
      <c r="B448" s="7"/>
      <c r="C448" s="468"/>
      <c r="D448" s="207"/>
      <c r="E448" s="468"/>
      <c r="F448" s="7"/>
      <c r="G448" s="7"/>
      <c r="H448" s="7"/>
      <c r="I448" s="7"/>
      <c r="J448" s="7"/>
      <c r="K448" s="7"/>
      <c r="L448" s="7"/>
      <c r="M448" s="7"/>
      <c r="N448" s="7"/>
      <c r="O448" s="7"/>
      <c r="P448" s="7"/>
      <c r="Q448" s="7"/>
      <c r="R448" s="7"/>
      <c r="S448" s="7"/>
      <c r="T448" s="7"/>
      <c r="U448" s="7"/>
      <c r="V448" s="7"/>
      <c r="W448" s="7"/>
      <c r="X448" s="7"/>
      <c r="Y448" s="7"/>
      <c r="Z448" s="7"/>
    </row>
    <row r="449" ht="13.5" customHeight="1">
      <c r="A449" s="468"/>
      <c r="B449" s="7"/>
      <c r="C449" s="468"/>
      <c r="D449" s="207"/>
      <c r="E449" s="468"/>
      <c r="F449" s="7"/>
      <c r="G449" s="7"/>
      <c r="H449" s="7"/>
      <c r="I449" s="7"/>
      <c r="J449" s="7"/>
      <c r="K449" s="7"/>
      <c r="L449" s="7"/>
      <c r="M449" s="7"/>
      <c r="N449" s="7"/>
      <c r="O449" s="7"/>
      <c r="P449" s="7"/>
      <c r="Q449" s="7"/>
      <c r="R449" s="7"/>
      <c r="S449" s="7"/>
      <c r="T449" s="7"/>
      <c r="U449" s="7"/>
      <c r="V449" s="7"/>
      <c r="W449" s="7"/>
      <c r="X449" s="7"/>
      <c r="Y449" s="7"/>
      <c r="Z449" s="7"/>
    </row>
    <row r="450" ht="13.5" customHeight="1">
      <c r="A450" s="468"/>
      <c r="B450" s="7"/>
      <c r="C450" s="468"/>
      <c r="D450" s="207"/>
      <c r="E450" s="468"/>
      <c r="F450" s="7"/>
      <c r="G450" s="7"/>
      <c r="H450" s="7"/>
      <c r="I450" s="7"/>
      <c r="J450" s="7"/>
      <c r="K450" s="7"/>
      <c r="L450" s="7"/>
      <c r="M450" s="7"/>
      <c r="N450" s="7"/>
      <c r="O450" s="7"/>
      <c r="P450" s="7"/>
      <c r="Q450" s="7"/>
      <c r="R450" s="7"/>
      <c r="S450" s="7"/>
      <c r="T450" s="7"/>
      <c r="U450" s="7"/>
      <c r="V450" s="7"/>
      <c r="W450" s="7"/>
      <c r="X450" s="7"/>
      <c r="Y450" s="7"/>
      <c r="Z450" s="7"/>
    </row>
    <row r="451" ht="13.5" customHeight="1">
      <c r="A451" s="468"/>
      <c r="B451" s="7"/>
      <c r="C451" s="468"/>
      <c r="D451" s="207"/>
      <c r="E451" s="468"/>
      <c r="F451" s="7"/>
      <c r="G451" s="7"/>
      <c r="H451" s="7"/>
      <c r="I451" s="7"/>
      <c r="J451" s="7"/>
      <c r="K451" s="7"/>
      <c r="L451" s="7"/>
      <c r="M451" s="7"/>
      <c r="N451" s="7"/>
      <c r="O451" s="7"/>
      <c r="P451" s="7"/>
      <c r="Q451" s="7"/>
      <c r="R451" s="7"/>
      <c r="S451" s="7"/>
      <c r="T451" s="7"/>
      <c r="U451" s="7"/>
      <c r="V451" s="7"/>
      <c r="W451" s="7"/>
      <c r="X451" s="7"/>
      <c r="Y451" s="7"/>
      <c r="Z451" s="7"/>
    </row>
    <row r="452" ht="13.5" customHeight="1">
      <c r="A452" s="468"/>
      <c r="B452" s="7"/>
      <c r="C452" s="468"/>
      <c r="D452" s="207"/>
      <c r="E452" s="468"/>
      <c r="F452" s="7"/>
      <c r="G452" s="7"/>
      <c r="H452" s="7"/>
      <c r="I452" s="7"/>
      <c r="J452" s="7"/>
      <c r="K452" s="7"/>
      <c r="L452" s="7"/>
      <c r="M452" s="7"/>
      <c r="N452" s="7"/>
      <c r="O452" s="7"/>
      <c r="P452" s="7"/>
      <c r="Q452" s="7"/>
      <c r="R452" s="7"/>
      <c r="S452" s="7"/>
      <c r="T452" s="7"/>
      <c r="U452" s="7"/>
      <c r="V452" s="7"/>
      <c r="W452" s="7"/>
      <c r="X452" s="7"/>
      <c r="Y452" s="7"/>
      <c r="Z452" s="7"/>
    </row>
    <row r="453" ht="13.5" customHeight="1">
      <c r="A453" s="468"/>
      <c r="B453" s="7"/>
      <c r="C453" s="468"/>
      <c r="D453" s="207"/>
      <c r="E453" s="468"/>
      <c r="F453" s="7"/>
      <c r="G453" s="7"/>
      <c r="H453" s="7"/>
      <c r="I453" s="7"/>
      <c r="J453" s="7"/>
      <c r="K453" s="7"/>
      <c r="L453" s="7"/>
      <c r="M453" s="7"/>
      <c r="N453" s="7"/>
      <c r="O453" s="7"/>
      <c r="P453" s="7"/>
      <c r="Q453" s="7"/>
      <c r="R453" s="7"/>
      <c r="S453" s="7"/>
      <c r="T453" s="7"/>
      <c r="U453" s="7"/>
      <c r="V453" s="7"/>
      <c r="W453" s="7"/>
      <c r="X453" s="7"/>
      <c r="Y453" s="7"/>
      <c r="Z453" s="7"/>
    </row>
    <row r="454" ht="13.5" customHeight="1">
      <c r="A454" s="468"/>
      <c r="B454" s="7"/>
      <c r="C454" s="468"/>
      <c r="D454" s="207"/>
      <c r="E454" s="468"/>
      <c r="F454" s="7"/>
      <c r="G454" s="7"/>
      <c r="H454" s="7"/>
      <c r="I454" s="7"/>
      <c r="J454" s="7"/>
      <c r="K454" s="7"/>
      <c r="L454" s="7"/>
      <c r="M454" s="7"/>
      <c r="N454" s="7"/>
      <c r="O454" s="7"/>
      <c r="P454" s="7"/>
      <c r="Q454" s="7"/>
      <c r="R454" s="7"/>
      <c r="S454" s="7"/>
      <c r="T454" s="7"/>
      <c r="U454" s="7"/>
      <c r="V454" s="7"/>
      <c r="W454" s="7"/>
      <c r="X454" s="7"/>
      <c r="Y454" s="7"/>
      <c r="Z454" s="7"/>
    </row>
    <row r="455" ht="13.5" customHeight="1">
      <c r="A455" s="468"/>
      <c r="B455" s="7"/>
      <c r="C455" s="468"/>
      <c r="D455" s="207"/>
      <c r="E455" s="468"/>
      <c r="F455" s="7"/>
      <c r="G455" s="7"/>
      <c r="H455" s="7"/>
      <c r="I455" s="7"/>
      <c r="J455" s="7"/>
      <c r="K455" s="7"/>
      <c r="L455" s="7"/>
      <c r="M455" s="7"/>
      <c r="N455" s="7"/>
      <c r="O455" s="7"/>
      <c r="P455" s="7"/>
      <c r="Q455" s="7"/>
      <c r="R455" s="7"/>
      <c r="S455" s="7"/>
      <c r="T455" s="7"/>
      <c r="U455" s="7"/>
      <c r="V455" s="7"/>
      <c r="W455" s="7"/>
      <c r="X455" s="7"/>
      <c r="Y455" s="7"/>
      <c r="Z455" s="7"/>
    </row>
    <row r="456" ht="13.5" customHeight="1">
      <c r="A456" s="468"/>
      <c r="B456" s="7"/>
      <c r="C456" s="468"/>
      <c r="D456" s="207"/>
      <c r="E456" s="468"/>
      <c r="F456" s="7"/>
      <c r="G456" s="7"/>
      <c r="H456" s="7"/>
      <c r="I456" s="7"/>
      <c r="J456" s="7"/>
      <c r="K456" s="7"/>
      <c r="L456" s="7"/>
      <c r="M456" s="7"/>
      <c r="N456" s="7"/>
      <c r="O456" s="7"/>
      <c r="P456" s="7"/>
      <c r="Q456" s="7"/>
      <c r="R456" s="7"/>
      <c r="S456" s="7"/>
      <c r="T456" s="7"/>
      <c r="U456" s="7"/>
      <c r="V456" s="7"/>
      <c r="W456" s="7"/>
      <c r="X456" s="7"/>
      <c r="Y456" s="7"/>
      <c r="Z456" s="7"/>
    </row>
    <row r="457" ht="13.5" customHeight="1">
      <c r="A457" s="468"/>
      <c r="B457" s="7"/>
      <c r="C457" s="468"/>
      <c r="D457" s="207"/>
      <c r="E457" s="468"/>
      <c r="F457" s="7"/>
      <c r="G457" s="7"/>
      <c r="H457" s="7"/>
      <c r="I457" s="7"/>
      <c r="J457" s="7"/>
      <c r="K457" s="7"/>
      <c r="L457" s="7"/>
      <c r="M457" s="7"/>
      <c r="N457" s="7"/>
      <c r="O457" s="7"/>
      <c r="P457" s="7"/>
      <c r="Q457" s="7"/>
      <c r="R457" s="7"/>
      <c r="S457" s="7"/>
      <c r="T457" s="7"/>
      <c r="U457" s="7"/>
      <c r="V457" s="7"/>
      <c r="W457" s="7"/>
      <c r="X457" s="7"/>
      <c r="Y457" s="7"/>
      <c r="Z457" s="7"/>
    </row>
    <row r="458" ht="13.5" customHeight="1">
      <c r="A458" s="468"/>
      <c r="B458" s="7"/>
      <c r="C458" s="468"/>
      <c r="D458" s="207"/>
      <c r="E458" s="468"/>
      <c r="F458" s="7"/>
      <c r="G458" s="7"/>
      <c r="H458" s="7"/>
      <c r="I458" s="7"/>
      <c r="J458" s="7"/>
      <c r="K458" s="7"/>
      <c r="L458" s="7"/>
      <c r="M458" s="7"/>
      <c r="N458" s="7"/>
      <c r="O458" s="7"/>
      <c r="P458" s="7"/>
      <c r="Q458" s="7"/>
      <c r="R458" s="7"/>
      <c r="S458" s="7"/>
      <c r="T458" s="7"/>
      <c r="U458" s="7"/>
      <c r="V458" s="7"/>
      <c r="W458" s="7"/>
      <c r="X458" s="7"/>
      <c r="Y458" s="7"/>
      <c r="Z458" s="7"/>
    </row>
    <row r="459" ht="13.5" customHeight="1">
      <c r="A459" s="468"/>
      <c r="B459" s="7"/>
      <c r="C459" s="468"/>
      <c r="D459" s="207"/>
      <c r="E459" s="468"/>
      <c r="F459" s="7"/>
      <c r="G459" s="7"/>
      <c r="H459" s="7"/>
      <c r="I459" s="7"/>
      <c r="J459" s="7"/>
      <c r="K459" s="7"/>
      <c r="L459" s="7"/>
      <c r="M459" s="7"/>
      <c r="N459" s="7"/>
      <c r="O459" s="7"/>
      <c r="P459" s="7"/>
      <c r="Q459" s="7"/>
      <c r="R459" s="7"/>
      <c r="S459" s="7"/>
      <c r="T459" s="7"/>
      <c r="U459" s="7"/>
      <c r="V459" s="7"/>
      <c r="W459" s="7"/>
      <c r="X459" s="7"/>
      <c r="Y459" s="7"/>
      <c r="Z459" s="7"/>
    </row>
    <row r="460" ht="13.5" customHeight="1">
      <c r="A460" s="468"/>
      <c r="B460" s="7"/>
      <c r="C460" s="468"/>
      <c r="D460" s="207"/>
      <c r="E460" s="468"/>
      <c r="F460" s="7"/>
      <c r="G460" s="7"/>
      <c r="H460" s="7"/>
      <c r="I460" s="7"/>
      <c r="J460" s="7"/>
      <c r="K460" s="7"/>
      <c r="L460" s="7"/>
      <c r="M460" s="7"/>
      <c r="N460" s="7"/>
      <c r="O460" s="7"/>
      <c r="P460" s="7"/>
      <c r="Q460" s="7"/>
      <c r="R460" s="7"/>
      <c r="S460" s="7"/>
      <c r="T460" s="7"/>
      <c r="U460" s="7"/>
      <c r="V460" s="7"/>
      <c r="W460" s="7"/>
      <c r="X460" s="7"/>
      <c r="Y460" s="7"/>
      <c r="Z460" s="7"/>
    </row>
    <row r="461" ht="13.5" customHeight="1">
      <c r="A461" s="468"/>
      <c r="B461" s="7"/>
      <c r="C461" s="468"/>
      <c r="D461" s="207"/>
      <c r="E461" s="468"/>
      <c r="F461" s="7"/>
      <c r="G461" s="7"/>
      <c r="H461" s="7"/>
      <c r="I461" s="7"/>
      <c r="J461" s="7"/>
      <c r="K461" s="7"/>
      <c r="L461" s="7"/>
      <c r="M461" s="7"/>
      <c r="N461" s="7"/>
      <c r="O461" s="7"/>
      <c r="P461" s="7"/>
      <c r="Q461" s="7"/>
      <c r="R461" s="7"/>
      <c r="S461" s="7"/>
      <c r="T461" s="7"/>
      <c r="U461" s="7"/>
      <c r="V461" s="7"/>
      <c r="W461" s="7"/>
      <c r="X461" s="7"/>
      <c r="Y461" s="7"/>
      <c r="Z461" s="7"/>
    </row>
    <row r="462" ht="13.5" customHeight="1">
      <c r="A462" s="468"/>
      <c r="B462" s="7"/>
      <c r="C462" s="468"/>
      <c r="D462" s="207"/>
      <c r="E462" s="468"/>
      <c r="F462" s="7"/>
      <c r="G462" s="7"/>
      <c r="H462" s="7"/>
      <c r="I462" s="7"/>
      <c r="J462" s="7"/>
      <c r="K462" s="7"/>
      <c r="L462" s="7"/>
      <c r="M462" s="7"/>
      <c r="N462" s="7"/>
      <c r="O462" s="7"/>
      <c r="P462" s="7"/>
      <c r="Q462" s="7"/>
      <c r="R462" s="7"/>
      <c r="S462" s="7"/>
      <c r="T462" s="7"/>
      <c r="U462" s="7"/>
      <c r="V462" s="7"/>
      <c r="W462" s="7"/>
      <c r="X462" s="7"/>
      <c r="Y462" s="7"/>
      <c r="Z462" s="7"/>
    </row>
    <row r="463" ht="13.5" customHeight="1">
      <c r="A463" s="468"/>
      <c r="B463" s="7"/>
      <c r="C463" s="468"/>
      <c r="D463" s="207"/>
      <c r="E463" s="468"/>
      <c r="F463" s="7"/>
      <c r="G463" s="7"/>
      <c r="H463" s="7"/>
      <c r="I463" s="7"/>
      <c r="J463" s="7"/>
      <c r="K463" s="7"/>
      <c r="L463" s="7"/>
      <c r="M463" s="7"/>
      <c r="N463" s="7"/>
      <c r="O463" s="7"/>
      <c r="P463" s="7"/>
      <c r="Q463" s="7"/>
      <c r="R463" s="7"/>
      <c r="S463" s="7"/>
      <c r="T463" s="7"/>
      <c r="U463" s="7"/>
      <c r="V463" s="7"/>
      <c r="W463" s="7"/>
      <c r="X463" s="7"/>
      <c r="Y463" s="7"/>
      <c r="Z463" s="7"/>
    </row>
    <row r="464" ht="13.5" customHeight="1">
      <c r="A464" s="468"/>
      <c r="B464" s="7"/>
      <c r="C464" s="468"/>
      <c r="D464" s="207"/>
      <c r="E464" s="468"/>
      <c r="F464" s="7"/>
      <c r="G464" s="7"/>
      <c r="H464" s="7"/>
      <c r="I464" s="7"/>
      <c r="J464" s="7"/>
      <c r="K464" s="7"/>
      <c r="L464" s="7"/>
      <c r="M464" s="7"/>
      <c r="N464" s="7"/>
      <c r="O464" s="7"/>
      <c r="P464" s="7"/>
      <c r="Q464" s="7"/>
      <c r="R464" s="7"/>
      <c r="S464" s="7"/>
      <c r="T464" s="7"/>
      <c r="U464" s="7"/>
      <c r="V464" s="7"/>
      <c r="W464" s="7"/>
      <c r="X464" s="7"/>
      <c r="Y464" s="7"/>
      <c r="Z464" s="7"/>
    </row>
    <row r="465" ht="13.5" customHeight="1">
      <c r="A465" s="468"/>
      <c r="B465" s="7"/>
      <c r="C465" s="468"/>
      <c r="D465" s="207"/>
      <c r="E465" s="468"/>
      <c r="F465" s="7"/>
      <c r="G465" s="7"/>
      <c r="H465" s="7"/>
      <c r="I465" s="7"/>
      <c r="J465" s="7"/>
      <c r="K465" s="7"/>
      <c r="L465" s="7"/>
      <c r="M465" s="7"/>
      <c r="N465" s="7"/>
      <c r="O465" s="7"/>
      <c r="P465" s="7"/>
      <c r="Q465" s="7"/>
      <c r="R465" s="7"/>
      <c r="S465" s="7"/>
      <c r="T465" s="7"/>
      <c r="U465" s="7"/>
      <c r="V465" s="7"/>
      <c r="W465" s="7"/>
      <c r="X465" s="7"/>
      <c r="Y465" s="7"/>
      <c r="Z465" s="7"/>
    </row>
    <row r="466" ht="13.5" customHeight="1">
      <c r="A466" s="468"/>
      <c r="B466" s="7"/>
      <c r="C466" s="468"/>
      <c r="D466" s="207"/>
      <c r="E466" s="468"/>
      <c r="F466" s="7"/>
      <c r="G466" s="7"/>
      <c r="H466" s="7"/>
      <c r="I466" s="7"/>
      <c r="J466" s="7"/>
      <c r="K466" s="7"/>
      <c r="L466" s="7"/>
      <c r="M466" s="7"/>
      <c r="N466" s="7"/>
      <c r="O466" s="7"/>
      <c r="P466" s="7"/>
      <c r="Q466" s="7"/>
      <c r="R466" s="7"/>
      <c r="S466" s="7"/>
      <c r="T466" s="7"/>
      <c r="U466" s="7"/>
      <c r="V466" s="7"/>
      <c r="W466" s="7"/>
      <c r="X466" s="7"/>
      <c r="Y466" s="7"/>
      <c r="Z466" s="7"/>
    </row>
    <row r="467" ht="13.5" customHeight="1">
      <c r="A467" s="468"/>
      <c r="B467" s="7"/>
      <c r="C467" s="468"/>
      <c r="D467" s="207"/>
      <c r="E467" s="468"/>
      <c r="F467" s="7"/>
      <c r="G467" s="7"/>
      <c r="H467" s="7"/>
      <c r="I467" s="7"/>
      <c r="J467" s="7"/>
      <c r="K467" s="7"/>
      <c r="L467" s="7"/>
      <c r="M467" s="7"/>
      <c r="N467" s="7"/>
      <c r="O467" s="7"/>
      <c r="P467" s="7"/>
      <c r="Q467" s="7"/>
      <c r="R467" s="7"/>
      <c r="S467" s="7"/>
      <c r="T467" s="7"/>
      <c r="U467" s="7"/>
      <c r="V467" s="7"/>
      <c r="W467" s="7"/>
      <c r="X467" s="7"/>
      <c r="Y467" s="7"/>
      <c r="Z467" s="7"/>
    </row>
    <row r="468" ht="13.5" customHeight="1">
      <c r="A468" s="468"/>
      <c r="B468" s="7"/>
      <c r="C468" s="468"/>
      <c r="D468" s="207"/>
      <c r="E468" s="468"/>
      <c r="F468" s="7"/>
      <c r="G468" s="7"/>
      <c r="H468" s="7"/>
      <c r="I468" s="7"/>
      <c r="J468" s="7"/>
      <c r="K468" s="7"/>
      <c r="L468" s="7"/>
      <c r="M468" s="7"/>
      <c r="N468" s="7"/>
      <c r="O468" s="7"/>
      <c r="P468" s="7"/>
      <c r="Q468" s="7"/>
      <c r="R468" s="7"/>
      <c r="S468" s="7"/>
      <c r="T468" s="7"/>
      <c r="U468" s="7"/>
      <c r="V468" s="7"/>
      <c r="W468" s="7"/>
      <c r="X468" s="7"/>
      <c r="Y468" s="7"/>
      <c r="Z468" s="7"/>
    </row>
    <row r="469" ht="13.5" customHeight="1">
      <c r="A469" s="468"/>
      <c r="B469" s="7"/>
      <c r="C469" s="468"/>
      <c r="D469" s="207"/>
      <c r="E469" s="468"/>
      <c r="F469" s="7"/>
      <c r="G469" s="7"/>
      <c r="H469" s="7"/>
      <c r="I469" s="7"/>
      <c r="J469" s="7"/>
      <c r="K469" s="7"/>
      <c r="L469" s="7"/>
      <c r="M469" s="7"/>
      <c r="N469" s="7"/>
      <c r="O469" s="7"/>
      <c r="P469" s="7"/>
      <c r="Q469" s="7"/>
      <c r="R469" s="7"/>
      <c r="S469" s="7"/>
      <c r="T469" s="7"/>
      <c r="U469" s="7"/>
      <c r="V469" s="7"/>
      <c r="W469" s="7"/>
      <c r="X469" s="7"/>
      <c r="Y469" s="7"/>
      <c r="Z469" s="7"/>
    </row>
    <row r="470" ht="13.5" customHeight="1">
      <c r="A470" s="468"/>
      <c r="B470" s="7"/>
      <c r="C470" s="468"/>
      <c r="D470" s="207"/>
      <c r="E470" s="468"/>
      <c r="F470" s="7"/>
      <c r="G470" s="7"/>
      <c r="H470" s="7"/>
      <c r="I470" s="7"/>
      <c r="J470" s="7"/>
      <c r="K470" s="7"/>
      <c r="L470" s="7"/>
      <c r="M470" s="7"/>
      <c r="N470" s="7"/>
      <c r="O470" s="7"/>
      <c r="P470" s="7"/>
      <c r="Q470" s="7"/>
      <c r="R470" s="7"/>
      <c r="S470" s="7"/>
      <c r="T470" s="7"/>
      <c r="U470" s="7"/>
      <c r="V470" s="7"/>
      <c r="W470" s="7"/>
      <c r="X470" s="7"/>
      <c r="Y470" s="7"/>
      <c r="Z470" s="7"/>
    </row>
    <row r="471" ht="13.5" customHeight="1">
      <c r="A471" s="468"/>
      <c r="B471" s="7"/>
      <c r="C471" s="468"/>
      <c r="D471" s="207"/>
      <c r="E471" s="468"/>
      <c r="F471" s="7"/>
      <c r="G471" s="7"/>
      <c r="H471" s="7"/>
      <c r="I471" s="7"/>
      <c r="J471" s="7"/>
      <c r="K471" s="7"/>
      <c r="L471" s="7"/>
      <c r="M471" s="7"/>
      <c r="N471" s="7"/>
      <c r="O471" s="7"/>
      <c r="P471" s="7"/>
      <c r="Q471" s="7"/>
      <c r="R471" s="7"/>
      <c r="S471" s="7"/>
      <c r="T471" s="7"/>
      <c r="U471" s="7"/>
      <c r="V471" s="7"/>
      <c r="W471" s="7"/>
      <c r="X471" s="7"/>
      <c r="Y471" s="7"/>
      <c r="Z471" s="7"/>
    </row>
    <row r="472" ht="13.5" customHeight="1">
      <c r="A472" s="468"/>
      <c r="B472" s="7"/>
      <c r="C472" s="468"/>
      <c r="D472" s="207"/>
      <c r="E472" s="468"/>
      <c r="F472" s="7"/>
      <c r="G472" s="7"/>
      <c r="H472" s="7"/>
      <c r="I472" s="7"/>
      <c r="J472" s="7"/>
      <c r="K472" s="7"/>
      <c r="L472" s="7"/>
      <c r="M472" s="7"/>
      <c r="N472" s="7"/>
      <c r="O472" s="7"/>
      <c r="P472" s="7"/>
      <c r="Q472" s="7"/>
      <c r="R472" s="7"/>
      <c r="S472" s="7"/>
      <c r="T472" s="7"/>
      <c r="U472" s="7"/>
      <c r="V472" s="7"/>
      <c r="W472" s="7"/>
      <c r="X472" s="7"/>
      <c r="Y472" s="7"/>
      <c r="Z472" s="7"/>
    </row>
    <row r="473" ht="13.5" customHeight="1">
      <c r="A473" s="468"/>
      <c r="B473" s="7"/>
      <c r="C473" s="468"/>
      <c r="D473" s="207"/>
      <c r="E473" s="468"/>
      <c r="F473" s="7"/>
      <c r="G473" s="7"/>
      <c r="H473" s="7"/>
      <c r="I473" s="7"/>
      <c r="J473" s="7"/>
      <c r="K473" s="7"/>
      <c r="L473" s="7"/>
      <c r="M473" s="7"/>
      <c r="N473" s="7"/>
      <c r="O473" s="7"/>
      <c r="P473" s="7"/>
      <c r="Q473" s="7"/>
      <c r="R473" s="7"/>
      <c r="S473" s="7"/>
      <c r="T473" s="7"/>
      <c r="U473" s="7"/>
      <c r="V473" s="7"/>
      <c r="W473" s="7"/>
      <c r="X473" s="7"/>
      <c r="Y473" s="7"/>
      <c r="Z473" s="7"/>
    </row>
    <row r="474" ht="13.5" customHeight="1">
      <c r="A474" s="468"/>
      <c r="B474" s="7"/>
      <c r="C474" s="468"/>
      <c r="D474" s="207"/>
      <c r="E474" s="468"/>
      <c r="F474" s="7"/>
      <c r="G474" s="7"/>
      <c r="H474" s="7"/>
      <c r="I474" s="7"/>
      <c r="J474" s="7"/>
      <c r="K474" s="7"/>
      <c r="L474" s="7"/>
      <c r="M474" s="7"/>
      <c r="N474" s="7"/>
      <c r="O474" s="7"/>
      <c r="P474" s="7"/>
      <c r="Q474" s="7"/>
      <c r="R474" s="7"/>
      <c r="S474" s="7"/>
      <c r="T474" s="7"/>
      <c r="U474" s="7"/>
      <c r="V474" s="7"/>
      <c r="W474" s="7"/>
      <c r="X474" s="7"/>
      <c r="Y474" s="7"/>
      <c r="Z474" s="7"/>
    </row>
    <row r="475" ht="13.5" customHeight="1">
      <c r="A475" s="468"/>
      <c r="B475" s="7"/>
      <c r="C475" s="468"/>
      <c r="D475" s="207"/>
      <c r="E475" s="468"/>
      <c r="F475" s="7"/>
      <c r="G475" s="7"/>
      <c r="H475" s="7"/>
      <c r="I475" s="7"/>
      <c r="J475" s="7"/>
      <c r="K475" s="7"/>
      <c r="L475" s="7"/>
      <c r="M475" s="7"/>
      <c r="N475" s="7"/>
      <c r="O475" s="7"/>
      <c r="P475" s="7"/>
      <c r="Q475" s="7"/>
      <c r="R475" s="7"/>
      <c r="S475" s="7"/>
      <c r="T475" s="7"/>
      <c r="U475" s="7"/>
      <c r="V475" s="7"/>
      <c r="W475" s="7"/>
      <c r="X475" s="7"/>
      <c r="Y475" s="7"/>
      <c r="Z475" s="7"/>
    </row>
    <row r="476" ht="13.5" customHeight="1">
      <c r="A476" s="468"/>
      <c r="B476" s="7"/>
      <c r="C476" s="468"/>
      <c r="D476" s="207"/>
      <c r="E476" s="468"/>
      <c r="F476" s="7"/>
      <c r="G476" s="7"/>
      <c r="H476" s="7"/>
      <c r="I476" s="7"/>
      <c r="J476" s="7"/>
      <c r="K476" s="7"/>
      <c r="L476" s="7"/>
      <c r="M476" s="7"/>
      <c r="N476" s="7"/>
      <c r="O476" s="7"/>
      <c r="P476" s="7"/>
      <c r="Q476" s="7"/>
      <c r="R476" s="7"/>
      <c r="S476" s="7"/>
      <c r="T476" s="7"/>
      <c r="U476" s="7"/>
      <c r="V476" s="7"/>
      <c r="W476" s="7"/>
      <c r="X476" s="7"/>
      <c r="Y476" s="7"/>
      <c r="Z476" s="7"/>
    </row>
    <row r="477" ht="13.5" customHeight="1">
      <c r="A477" s="468"/>
      <c r="B477" s="7"/>
      <c r="C477" s="468"/>
      <c r="D477" s="207"/>
      <c r="E477" s="468"/>
      <c r="F477" s="7"/>
      <c r="G477" s="7"/>
      <c r="H477" s="7"/>
      <c r="I477" s="7"/>
      <c r="J477" s="7"/>
      <c r="K477" s="7"/>
      <c r="L477" s="7"/>
      <c r="M477" s="7"/>
      <c r="N477" s="7"/>
      <c r="O477" s="7"/>
      <c r="P477" s="7"/>
      <c r="Q477" s="7"/>
      <c r="R477" s="7"/>
      <c r="S477" s="7"/>
      <c r="T477" s="7"/>
      <c r="U477" s="7"/>
      <c r="V477" s="7"/>
      <c r="W477" s="7"/>
      <c r="X477" s="7"/>
      <c r="Y477" s="7"/>
      <c r="Z477" s="7"/>
    </row>
    <row r="478" ht="13.5" customHeight="1">
      <c r="A478" s="468"/>
      <c r="B478" s="7"/>
      <c r="C478" s="468"/>
      <c r="D478" s="207"/>
      <c r="E478" s="468"/>
      <c r="F478" s="7"/>
      <c r="G478" s="7"/>
      <c r="H478" s="7"/>
      <c r="I478" s="7"/>
      <c r="J478" s="7"/>
      <c r="K478" s="7"/>
      <c r="L478" s="7"/>
      <c r="M478" s="7"/>
      <c r="N478" s="7"/>
      <c r="O478" s="7"/>
      <c r="P478" s="7"/>
      <c r="Q478" s="7"/>
      <c r="R478" s="7"/>
      <c r="S478" s="7"/>
      <c r="T478" s="7"/>
      <c r="U478" s="7"/>
      <c r="V478" s="7"/>
      <c r="W478" s="7"/>
      <c r="X478" s="7"/>
      <c r="Y478" s="7"/>
      <c r="Z478" s="7"/>
    </row>
    <row r="479" ht="13.5" customHeight="1">
      <c r="A479" s="468"/>
      <c r="B479" s="7"/>
      <c r="C479" s="468"/>
      <c r="D479" s="207"/>
      <c r="E479" s="468"/>
      <c r="F479" s="7"/>
      <c r="G479" s="7"/>
      <c r="H479" s="7"/>
      <c r="I479" s="7"/>
      <c r="J479" s="7"/>
      <c r="K479" s="7"/>
      <c r="L479" s="7"/>
      <c r="M479" s="7"/>
      <c r="N479" s="7"/>
      <c r="O479" s="7"/>
      <c r="P479" s="7"/>
      <c r="Q479" s="7"/>
      <c r="R479" s="7"/>
      <c r="S479" s="7"/>
      <c r="T479" s="7"/>
      <c r="U479" s="7"/>
      <c r="V479" s="7"/>
      <c r="W479" s="7"/>
      <c r="X479" s="7"/>
      <c r="Y479" s="7"/>
      <c r="Z479" s="7"/>
    </row>
    <row r="480" ht="13.5" customHeight="1">
      <c r="A480" s="468"/>
      <c r="B480" s="7"/>
      <c r="C480" s="468"/>
      <c r="D480" s="207"/>
      <c r="E480" s="468"/>
      <c r="F480" s="7"/>
      <c r="G480" s="7"/>
      <c r="H480" s="7"/>
      <c r="I480" s="7"/>
      <c r="J480" s="7"/>
      <c r="K480" s="7"/>
      <c r="L480" s="7"/>
      <c r="M480" s="7"/>
      <c r="N480" s="7"/>
      <c r="O480" s="7"/>
      <c r="P480" s="7"/>
      <c r="Q480" s="7"/>
      <c r="R480" s="7"/>
      <c r="S480" s="7"/>
      <c r="T480" s="7"/>
      <c r="U480" s="7"/>
      <c r="V480" s="7"/>
      <c r="W480" s="7"/>
      <c r="X480" s="7"/>
      <c r="Y480" s="7"/>
      <c r="Z480" s="7"/>
    </row>
    <row r="481" ht="13.5" customHeight="1">
      <c r="A481" s="468"/>
      <c r="B481" s="7"/>
      <c r="C481" s="468"/>
      <c r="D481" s="207"/>
      <c r="E481" s="468"/>
      <c r="F481" s="7"/>
      <c r="G481" s="7"/>
      <c r="H481" s="7"/>
      <c r="I481" s="7"/>
      <c r="J481" s="7"/>
      <c r="K481" s="7"/>
      <c r="L481" s="7"/>
      <c r="M481" s="7"/>
      <c r="N481" s="7"/>
      <c r="O481" s="7"/>
      <c r="P481" s="7"/>
      <c r="Q481" s="7"/>
      <c r="R481" s="7"/>
      <c r="S481" s="7"/>
      <c r="T481" s="7"/>
      <c r="U481" s="7"/>
      <c r="V481" s="7"/>
      <c r="W481" s="7"/>
      <c r="X481" s="7"/>
      <c r="Y481" s="7"/>
      <c r="Z481" s="7"/>
    </row>
    <row r="482" ht="13.5" customHeight="1">
      <c r="A482" s="468"/>
      <c r="B482" s="7"/>
      <c r="C482" s="468"/>
      <c r="D482" s="207"/>
      <c r="E482" s="468"/>
      <c r="F482" s="7"/>
      <c r="G482" s="7"/>
      <c r="H482" s="7"/>
      <c r="I482" s="7"/>
      <c r="J482" s="7"/>
      <c r="K482" s="7"/>
      <c r="L482" s="7"/>
      <c r="M482" s="7"/>
      <c r="N482" s="7"/>
      <c r="O482" s="7"/>
      <c r="P482" s="7"/>
      <c r="Q482" s="7"/>
      <c r="R482" s="7"/>
      <c r="S482" s="7"/>
      <c r="T482" s="7"/>
      <c r="U482" s="7"/>
      <c r="V482" s="7"/>
      <c r="W482" s="7"/>
      <c r="X482" s="7"/>
      <c r="Y482" s="7"/>
      <c r="Z482" s="7"/>
    </row>
    <row r="483" ht="13.5" customHeight="1">
      <c r="A483" s="468"/>
      <c r="B483" s="7"/>
      <c r="C483" s="468"/>
      <c r="D483" s="207"/>
      <c r="E483" s="468"/>
      <c r="F483" s="7"/>
      <c r="G483" s="7"/>
      <c r="H483" s="7"/>
      <c r="I483" s="7"/>
      <c r="J483" s="7"/>
      <c r="K483" s="7"/>
      <c r="L483" s="7"/>
      <c r="M483" s="7"/>
      <c r="N483" s="7"/>
      <c r="O483" s="7"/>
      <c r="P483" s="7"/>
      <c r="Q483" s="7"/>
      <c r="R483" s="7"/>
      <c r="S483" s="7"/>
      <c r="T483" s="7"/>
      <c r="U483" s="7"/>
      <c r="V483" s="7"/>
      <c r="W483" s="7"/>
      <c r="X483" s="7"/>
      <c r="Y483" s="7"/>
      <c r="Z483" s="7"/>
    </row>
    <row r="484" ht="13.5" customHeight="1">
      <c r="A484" s="468"/>
      <c r="B484" s="7"/>
      <c r="C484" s="468"/>
      <c r="D484" s="207"/>
      <c r="E484" s="468"/>
      <c r="F484" s="7"/>
      <c r="G484" s="7"/>
      <c r="H484" s="7"/>
      <c r="I484" s="7"/>
      <c r="J484" s="7"/>
      <c r="K484" s="7"/>
      <c r="L484" s="7"/>
      <c r="M484" s="7"/>
      <c r="N484" s="7"/>
      <c r="O484" s="7"/>
      <c r="P484" s="7"/>
      <c r="Q484" s="7"/>
      <c r="R484" s="7"/>
      <c r="S484" s="7"/>
      <c r="T484" s="7"/>
      <c r="U484" s="7"/>
      <c r="V484" s="7"/>
      <c r="W484" s="7"/>
      <c r="X484" s="7"/>
      <c r="Y484" s="7"/>
      <c r="Z484" s="7"/>
    </row>
    <row r="485" ht="13.5" customHeight="1">
      <c r="A485" s="468"/>
      <c r="B485" s="7"/>
      <c r="C485" s="468"/>
      <c r="D485" s="207"/>
      <c r="E485" s="468"/>
      <c r="F485" s="7"/>
      <c r="G485" s="7"/>
      <c r="H485" s="7"/>
      <c r="I485" s="7"/>
      <c r="J485" s="7"/>
      <c r="K485" s="7"/>
      <c r="L485" s="7"/>
      <c r="M485" s="7"/>
      <c r="N485" s="7"/>
      <c r="O485" s="7"/>
      <c r="P485" s="7"/>
      <c r="Q485" s="7"/>
      <c r="R485" s="7"/>
      <c r="S485" s="7"/>
      <c r="T485" s="7"/>
      <c r="U485" s="7"/>
      <c r="V485" s="7"/>
      <c r="W485" s="7"/>
      <c r="X485" s="7"/>
      <c r="Y485" s="7"/>
      <c r="Z485" s="7"/>
    </row>
    <row r="486" ht="13.5" customHeight="1">
      <c r="A486" s="468"/>
      <c r="B486" s="7"/>
      <c r="C486" s="468"/>
      <c r="D486" s="207"/>
      <c r="E486" s="468"/>
      <c r="F486" s="7"/>
      <c r="G486" s="7"/>
      <c r="H486" s="7"/>
      <c r="I486" s="7"/>
      <c r="J486" s="7"/>
      <c r="K486" s="7"/>
      <c r="L486" s="7"/>
      <c r="M486" s="7"/>
      <c r="N486" s="7"/>
      <c r="O486" s="7"/>
      <c r="P486" s="7"/>
      <c r="Q486" s="7"/>
      <c r="R486" s="7"/>
      <c r="S486" s="7"/>
      <c r="T486" s="7"/>
      <c r="U486" s="7"/>
      <c r="V486" s="7"/>
      <c r="W486" s="7"/>
      <c r="X486" s="7"/>
      <c r="Y486" s="7"/>
      <c r="Z486" s="7"/>
    </row>
    <row r="487" ht="13.5" customHeight="1">
      <c r="A487" s="468"/>
      <c r="B487" s="7"/>
      <c r="C487" s="468"/>
      <c r="D487" s="207"/>
      <c r="E487" s="468"/>
      <c r="F487" s="7"/>
      <c r="G487" s="7"/>
      <c r="H487" s="7"/>
      <c r="I487" s="7"/>
      <c r="J487" s="7"/>
      <c r="K487" s="7"/>
      <c r="L487" s="7"/>
      <c r="M487" s="7"/>
      <c r="N487" s="7"/>
      <c r="O487" s="7"/>
      <c r="P487" s="7"/>
      <c r="Q487" s="7"/>
      <c r="R487" s="7"/>
      <c r="S487" s="7"/>
      <c r="T487" s="7"/>
      <c r="U487" s="7"/>
      <c r="V487" s="7"/>
      <c r="W487" s="7"/>
      <c r="X487" s="7"/>
      <c r="Y487" s="7"/>
      <c r="Z487" s="7"/>
    </row>
    <row r="488" ht="13.5" customHeight="1">
      <c r="A488" s="468"/>
      <c r="B488" s="7"/>
      <c r="C488" s="468"/>
      <c r="D488" s="207"/>
      <c r="E488" s="468"/>
      <c r="F488" s="7"/>
      <c r="G488" s="7"/>
      <c r="H488" s="7"/>
      <c r="I488" s="7"/>
      <c r="J488" s="7"/>
      <c r="K488" s="7"/>
      <c r="L488" s="7"/>
      <c r="M488" s="7"/>
      <c r="N488" s="7"/>
      <c r="O488" s="7"/>
      <c r="P488" s="7"/>
      <c r="Q488" s="7"/>
      <c r="R488" s="7"/>
      <c r="S488" s="7"/>
      <c r="T488" s="7"/>
      <c r="U488" s="7"/>
      <c r="V488" s="7"/>
      <c r="W488" s="7"/>
      <c r="X488" s="7"/>
      <c r="Y488" s="7"/>
      <c r="Z488" s="7"/>
    </row>
    <row r="489" ht="13.5" customHeight="1">
      <c r="A489" s="468"/>
      <c r="B489" s="7"/>
      <c r="C489" s="468"/>
      <c r="D489" s="207"/>
      <c r="E489" s="468"/>
      <c r="F489" s="7"/>
      <c r="G489" s="7"/>
      <c r="H489" s="7"/>
      <c r="I489" s="7"/>
      <c r="J489" s="7"/>
      <c r="K489" s="7"/>
      <c r="L489" s="7"/>
      <c r="M489" s="7"/>
      <c r="N489" s="7"/>
      <c r="O489" s="7"/>
      <c r="P489" s="7"/>
      <c r="Q489" s="7"/>
      <c r="R489" s="7"/>
      <c r="S489" s="7"/>
      <c r="T489" s="7"/>
      <c r="U489" s="7"/>
      <c r="V489" s="7"/>
      <c r="W489" s="7"/>
      <c r="X489" s="7"/>
      <c r="Y489" s="7"/>
      <c r="Z489" s="7"/>
    </row>
    <row r="490" ht="13.5" customHeight="1">
      <c r="A490" s="468"/>
      <c r="B490" s="7"/>
      <c r="C490" s="468"/>
      <c r="D490" s="207"/>
      <c r="E490" s="468"/>
      <c r="F490" s="7"/>
      <c r="G490" s="7"/>
      <c r="H490" s="7"/>
      <c r="I490" s="7"/>
      <c r="J490" s="7"/>
      <c r="K490" s="7"/>
      <c r="L490" s="7"/>
      <c r="M490" s="7"/>
      <c r="N490" s="7"/>
      <c r="O490" s="7"/>
      <c r="P490" s="7"/>
      <c r="Q490" s="7"/>
      <c r="R490" s="7"/>
      <c r="S490" s="7"/>
      <c r="T490" s="7"/>
      <c r="U490" s="7"/>
      <c r="V490" s="7"/>
      <c r="W490" s="7"/>
      <c r="X490" s="7"/>
      <c r="Y490" s="7"/>
      <c r="Z490" s="7"/>
    </row>
    <row r="491" ht="13.5" customHeight="1">
      <c r="A491" s="468"/>
      <c r="B491" s="7"/>
      <c r="C491" s="468"/>
      <c r="D491" s="207"/>
      <c r="E491" s="468"/>
      <c r="F491" s="7"/>
      <c r="G491" s="7"/>
      <c r="H491" s="7"/>
      <c r="I491" s="7"/>
      <c r="J491" s="7"/>
      <c r="K491" s="7"/>
      <c r="L491" s="7"/>
      <c r="M491" s="7"/>
      <c r="N491" s="7"/>
      <c r="O491" s="7"/>
      <c r="P491" s="7"/>
      <c r="Q491" s="7"/>
      <c r="R491" s="7"/>
      <c r="S491" s="7"/>
      <c r="T491" s="7"/>
      <c r="U491" s="7"/>
      <c r="V491" s="7"/>
      <c r="W491" s="7"/>
      <c r="X491" s="7"/>
      <c r="Y491" s="7"/>
      <c r="Z491" s="7"/>
    </row>
    <row r="492" ht="13.5" customHeight="1">
      <c r="A492" s="468"/>
      <c r="B492" s="7"/>
      <c r="C492" s="468"/>
      <c r="D492" s="207"/>
      <c r="E492" s="468"/>
      <c r="F492" s="7"/>
      <c r="G492" s="7"/>
      <c r="H492" s="7"/>
      <c r="I492" s="7"/>
      <c r="J492" s="7"/>
      <c r="K492" s="7"/>
      <c r="L492" s="7"/>
      <c r="M492" s="7"/>
      <c r="N492" s="7"/>
      <c r="O492" s="7"/>
      <c r="P492" s="7"/>
      <c r="Q492" s="7"/>
      <c r="R492" s="7"/>
      <c r="S492" s="7"/>
      <c r="T492" s="7"/>
      <c r="U492" s="7"/>
      <c r="V492" s="7"/>
      <c r="W492" s="7"/>
      <c r="X492" s="7"/>
      <c r="Y492" s="7"/>
      <c r="Z492" s="7"/>
    </row>
    <row r="493" ht="13.5" customHeight="1">
      <c r="A493" s="468"/>
      <c r="B493" s="7"/>
      <c r="C493" s="468"/>
      <c r="D493" s="207"/>
      <c r="E493" s="468"/>
      <c r="F493" s="7"/>
      <c r="G493" s="7"/>
      <c r="H493" s="7"/>
      <c r="I493" s="7"/>
      <c r="J493" s="7"/>
      <c r="K493" s="7"/>
      <c r="L493" s="7"/>
      <c r="M493" s="7"/>
      <c r="N493" s="7"/>
      <c r="O493" s="7"/>
      <c r="P493" s="7"/>
      <c r="Q493" s="7"/>
      <c r="R493" s="7"/>
      <c r="S493" s="7"/>
      <c r="T493" s="7"/>
      <c r="U493" s="7"/>
      <c r="V493" s="7"/>
      <c r="W493" s="7"/>
      <c r="X493" s="7"/>
      <c r="Y493" s="7"/>
      <c r="Z493" s="7"/>
    </row>
    <row r="494" ht="13.5" customHeight="1">
      <c r="A494" s="468"/>
      <c r="B494" s="7"/>
      <c r="C494" s="468"/>
      <c r="D494" s="207"/>
      <c r="E494" s="468"/>
      <c r="F494" s="7"/>
      <c r="G494" s="7"/>
      <c r="H494" s="7"/>
      <c r="I494" s="7"/>
      <c r="J494" s="7"/>
      <c r="K494" s="7"/>
      <c r="L494" s="7"/>
      <c r="M494" s="7"/>
      <c r="N494" s="7"/>
      <c r="O494" s="7"/>
      <c r="P494" s="7"/>
      <c r="Q494" s="7"/>
      <c r="R494" s="7"/>
      <c r="S494" s="7"/>
      <c r="T494" s="7"/>
      <c r="U494" s="7"/>
      <c r="V494" s="7"/>
      <c r="W494" s="7"/>
      <c r="X494" s="7"/>
      <c r="Y494" s="7"/>
      <c r="Z494" s="7"/>
    </row>
    <row r="495" ht="13.5" customHeight="1">
      <c r="A495" s="468"/>
      <c r="B495" s="7"/>
      <c r="C495" s="468"/>
      <c r="D495" s="207"/>
      <c r="E495" s="468"/>
      <c r="F495" s="7"/>
      <c r="G495" s="7"/>
      <c r="H495" s="7"/>
      <c r="I495" s="7"/>
      <c r="J495" s="7"/>
      <c r="K495" s="7"/>
      <c r="L495" s="7"/>
      <c r="M495" s="7"/>
      <c r="N495" s="7"/>
      <c r="O495" s="7"/>
      <c r="P495" s="7"/>
      <c r="Q495" s="7"/>
      <c r="R495" s="7"/>
      <c r="S495" s="7"/>
      <c r="T495" s="7"/>
      <c r="U495" s="7"/>
      <c r="V495" s="7"/>
      <c r="W495" s="7"/>
      <c r="X495" s="7"/>
      <c r="Y495" s="7"/>
      <c r="Z495" s="7"/>
    </row>
    <row r="496" ht="13.5" customHeight="1">
      <c r="A496" s="468"/>
      <c r="B496" s="7"/>
      <c r="C496" s="468"/>
      <c r="D496" s="207"/>
      <c r="E496" s="468"/>
      <c r="F496" s="7"/>
      <c r="G496" s="7"/>
      <c r="H496" s="7"/>
      <c r="I496" s="7"/>
      <c r="J496" s="7"/>
      <c r="K496" s="7"/>
      <c r="L496" s="7"/>
      <c r="M496" s="7"/>
      <c r="N496" s="7"/>
      <c r="O496" s="7"/>
      <c r="P496" s="7"/>
      <c r="Q496" s="7"/>
      <c r="R496" s="7"/>
      <c r="S496" s="7"/>
      <c r="T496" s="7"/>
      <c r="U496" s="7"/>
      <c r="V496" s="7"/>
      <c r="W496" s="7"/>
      <c r="X496" s="7"/>
      <c r="Y496" s="7"/>
      <c r="Z496" s="7"/>
    </row>
    <row r="497" ht="13.5" customHeight="1">
      <c r="A497" s="468"/>
      <c r="B497" s="7"/>
      <c r="C497" s="468"/>
      <c r="D497" s="207"/>
      <c r="E497" s="468"/>
      <c r="F497" s="7"/>
      <c r="G497" s="7"/>
      <c r="H497" s="7"/>
      <c r="I497" s="7"/>
      <c r="J497" s="7"/>
      <c r="K497" s="7"/>
      <c r="L497" s="7"/>
      <c r="M497" s="7"/>
      <c r="N497" s="7"/>
      <c r="O497" s="7"/>
      <c r="P497" s="7"/>
      <c r="Q497" s="7"/>
      <c r="R497" s="7"/>
      <c r="S497" s="7"/>
      <c r="T497" s="7"/>
      <c r="U497" s="7"/>
      <c r="V497" s="7"/>
      <c r="W497" s="7"/>
      <c r="X497" s="7"/>
      <c r="Y497" s="7"/>
      <c r="Z497" s="7"/>
    </row>
    <row r="498" ht="13.5" customHeight="1">
      <c r="A498" s="468"/>
      <c r="B498" s="7"/>
      <c r="C498" s="468"/>
      <c r="D498" s="207"/>
      <c r="E498" s="468"/>
      <c r="F498" s="7"/>
      <c r="G498" s="7"/>
      <c r="H498" s="7"/>
      <c r="I498" s="7"/>
      <c r="J498" s="7"/>
      <c r="K498" s="7"/>
      <c r="L498" s="7"/>
      <c r="M498" s="7"/>
      <c r="N498" s="7"/>
      <c r="O498" s="7"/>
      <c r="P498" s="7"/>
      <c r="Q498" s="7"/>
      <c r="R498" s="7"/>
      <c r="S498" s="7"/>
      <c r="T498" s="7"/>
      <c r="U498" s="7"/>
      <c r="V498" s="7"/>
      <c r="W498" s="7"/>
      <c r="X498" s="7"/>
      <c r="Y498" s="7"/>
      <c r="Z498" s="7"/>
    </row>
    <row r="499" ht="13.5" customHeight="1">
      <c r="A499" s="468"/>
      <c r="B499" s="7"/>
      <c r="C499" s="468"/>
      <c r="D499" s="207"/>
      <c r="E499" s="468"/>
      <c r="F499" s="7"/>
      <c r="G499" s="7"/>
      <c r="H499" s="7"/>
      <c r="I499" s="7"/>
      <c r="J499" s="7"/>
      <c r="K499" s="7"/>
      <c r="L499" s="7"/>
      <c r="M499" s="7"/>
      <c r="N499" s="7"/>
      <c r="O499" s="7"/>
      <c r="P499" s="7"/>
      <c r="Q499" s="7"/>
      <c r="R499" s="7"/>
      <c r="S499" s="7"/>
      <c r="T499" s="7"/>
      <c r="U499" s="7"/>
      <c r="V499" s="7"/>
      <c r="W499" s="7"/>
      <c r="X499" s="7"/>
      <c r="Y499" s="7"/>
      <c r="Z499" s="7"/>
    </row>
    <row r="500" ht="13.5" customHeight="1">
      <c r="A500" s="468"/>
      <c r="B500" s="7"/>
      <c r="C500" s="468"/>
      <c r="D500" s="207"/>
      <c r="E500" s="468"/>
      <c r="F500" s="7"/>
      <c r="G500" s="7"/>
      <c r="H500" s="7"/>
      <c r="I500" s="7"/>
      <c r="J500" s="7"/>
      <c r="K500" s="7"/>
      <c r="L500" s="7"/>
      <c r="M500" s="7"/>
      <c r="N500" s="7"/>
      <c r="O500" s="7"/>
      <c r="P500" s="7"/>
      <c r="Q500" s="7"/>
      <c r="R500" s="7"/>
      <c r="S500" s="7"/>
      <c r="T500" s="7"/>
      <c r="U500" s="7"/>
      <c r="V500" s="7"/>
      <c r="W500" s="7"/>
      <c r="X500" s="7"/>
      <c r="Y500" s="7"/>
      <c r="Z500" s="7"/>
    </row>
    <row r="501" ht="13.5" customHeight="1">
      <c r="A501" s="468"/>
      <c r="B501" s="7"/>
      <c r="C501" s="468"/>
      <c r="D501" s="207"/>
      <c r="E501" s="468"/>
      <c r="F501" s="7"/>
      <c r="G501" s="7"/>
      <c r="H501" s="7"/>
      <c r="I501" s="7"/>
      <c r="J501" s="7"/>
      <c r="K501" s="7"/>
      <c r="L501" s="7"/>
      <c r="M501" s="7"/>
      <c r="N501" s="7"/>
      <c r="O501" s="7"/>
      <c r="P501" s="7"/>
      <c r="Q501" s="7"/>
      <c r="R501" s="7"/>
      <c r="S501" s="7"/>
      <c r="T501" s="7"/>
      <c r="U501" s="7"/>
      <c r="V501" s="7"/>
      <c r="W501" s="7"/>
      <c r="X501" s="7"/>
      <c r="Y501" s="7"/>
      <c r="Z501" s="7"/>
    </row>
    <row r="502" ht="13.5" customHeight="1">
      <c r="A502" s="468"/>
      <c r="B502" s="7"/>
      <c r="C502" s="468"/>
      <c r="D502" s="207"/>
      <c r="E502" s="468"/>
      <c r="F502" s="7"/>
      <c r="G502" s="7"/>
      <c r="H502" s="7"/>
      <c r="I502" s="7"/>
      <c r="J502" s="7"/>
      <c r="K502" s="7"/>
      <c r="L502" s="7"/>
      <c r="M502" s="7"/>
      <c r="N502" s="7"/>
      <c r="O502" s="7"/>
      <c r="P502" s="7"/>
      <c r="Q502" s="7"/>
      <c r="R502" s="7"/>
      <c r="S502" s="7"/>
      <c r="T502" s="7"/>
      <c r="U502" s="7"/>
      <c r="V502" s="7"/>
      <c r="W502" s="7"/>
      <c r="X502" s="7"/>
      <c r="Y502" s="7"/>
      <c r="Z502" s="7"/>
    </row>
    <row r="503" ht="13.5" customHeight="1">
      <c r="A503" s="468"/>
      <c r="B503" s="7"/>
      <c r="C503" s="468"/>
      <c r="D503" s="207"/>
      <c r="E503" s="468"/>
      <c r="F503" s="7"/>
      <c r="G503" s="7"/>
      <c r="H503" s="7"/>
      <c r="I503" s="7"/>
      <c r="J503" s="7"/>
      <c r="K503" s="7"/>
      <c r="L503" s="7"/>
      <c r="M503" s="7"/>
      <c r="N503" s="7"/>
      <c r="O503" s="7"/>
      <c r="P503" s="7"/>
      <c r="Q503" s="7"/>
      <c r="R503" s="7"/>
      <c r="S503" s="7"/>
      <c r="T503" s="7"/>
      <c r="U503" s="7"/>
      <c r="V503" s="7"/>
      <c r="W503" s="7"/>
      <c r="X503" s="7"/>
      <c r="Y503" s="7"/>
      <c r="Z503" s="7"/>
    </row>
    <row r="504" ht="13.5" customHeight="1">
      <c r="A504" s="468"/>
      <c r="B504" s="7"/>
      <c r="C504" s="468"/>
      <c r="D504" s="207"/>
      <c r="E504" s="468"/>
      <c r="F504" s="7"/>
      <c r="G504" s="7"/>
      <c r="H504" s="7"/>
      <c r="I504" s="7"/>
      <c r="J504" s="7"/>
      <c r="K504" s="7"/>
      <c r="L504" s="7"/>
      <c r="M504" s="7"/>
      <c r="N504" s="7"/>
      <c r="O504" s="7"/>
      <c r="P504" s="7"/>
      <c r="Q504" s="7"/>
      <c r="R504" s="7"/>
      <c r="S504" s="7"/>
      <c r="T504" s="7"/>
      <c r="U504" s="7"/>
      <c r="V504" s="7"/>
      <c r="W504" s="7"/>
      <c r="X504" s="7"/>
      <c r="Y504" s="7"/>
      <c r="Z504" s="7"/>
    </row>
    <row r="505" ht="13.5" customHeight="1">
      <c r="A505" s="468"/>
      <c r="B505" s="7"/>
      <c r="C505" s="468"/>
      <c r="D505" s="207"/>
      <c r="E505" s="468"/>
      <c r="F505" s="7"/>
      <c r="G505" s="7"/>
      <c r="H505" s="7"/>
      <c r="I505" s="7"/>
      <c r="J505" s="7"/>
      <c r="K505" s="7"/>
      <c r="L505" s="7"/>
      <c r="M505" s="7"/>
      <c r="N505" s="7"/>
      <c r="O505" s="7"/>
      <c r="P505" s="7"/>
      <c r="Q505" s="7"/>
      <c r="R505" s="7"/>
      <c r="S505" s="7"/>
      <c r="T505" s="7"/>
      <c r="U505" s="7"/>
      <c r="V505" s="7"/>
      <c r="W505" s="7"/>
      <c r="X505" s="7"/>
      <c r="Y505" s="7"/>
      <c r="Z505" s="7"/>
    </row>
    <row r="506" ht="13.5" customHeight="1">
      <c r="A506" s="468"/>
      <c r="B506" s="7"/>
      <c r="C506" s="468"/>
      <c r="D506" s="207"/>
      <c r="E506" s="468"/>
      <c r="F506" s="7"/>
      <c r="G506" s="7"/>
      <c r="H506" s="7"/>
      <c r="I506" s="7"/>
      <c r="J506" s="7"/>
      <c r="K506" s="7"/>
      <c r="L506" s="7"/>
      <c r="M506" s="7"/>
      <c r="N506" s="7"/>
      <c r="O506" s="7"/>
      <c r="P506" s="7"/>
      <c r="Q506" s="7"/>
      <c r="R506" s="7"/>
      <c r="S506" s="7"/>
      <c r="T506" s="7"/>
      <c r="U506" s="7"/>
      <c r="V506" s="7"/>
      <c r="W506" s="7"/>
      <c r="X506" s="7"/>
      <c r="Y506" s="7"/>
      <c r="Z506" s="7"/>
    </row>
    <row r="507" ht="13.5" customHeight="1">
      <c r="A507" s="468"/>
      <c r="B507" s="7"/>
      <c r="C507" s="468"/>
      <c r="D507" s="207"/>
      <c r="E507" s="468"/>
      <c r="F507" s="7"/>
      <c r="G507" s="7"/>
      <c r="H507" s="7"/>
      <c r="I507" s="7"/>
      <c r="J507" s="7"/>
      <c r="K507" s="7"/>
      <c r="L507" s="7"/>
      <c r="M507" s="7"/>
      <c r="N507" s="7"/>
      <c r="O507" s="7"/>
      <c r="P507" s="7"/>
      <c r="Q507" s="7"/>
      <c r="R507" s="7"/>
      <c r="S507" s="7"/>
      <c r="T507" s="7"/>
      <c r="U507" s="7"/>
      <c r="V507" s="7"/>
      <c r="W507" s="7"/>
      <c r="X507" s="7"/>
      <c r="Y507" s="7"/>
      <c r="Z507" s="7"/>
    </row>
    <row r="508" ht="13.5" customHeight="1">
      <c r="A508" s="468"/>
      <c r="B508" s="7"/>
      <c r="C508" s="468"/>
      <c r="D508" s="207"/>
      <c r="E508" s="468"/>
      <c r="F508" s="7"/>
      <c r="G508" s="7"/>
      <c r="H508" s="7"/>
      <c r="I508" s="7"/>
      <c r="J508" s="7"/>
      <c r="K508" s="7"/>
      <c r="L508" s="7"/>
      <c r="M508" s="7"/>
      <c r="N508" s="7"/>
      <c r="O508" s="7"/>
      <c r="P508" s="7"/>
      <c r="Q508" s="7"/>
      <c r="R508" s="7"/>
      <c r="S508" s="7"/>
      <c r="T508" s="7"/>
      <c r="U508" s="7"/>
      <c r="V508" s="7"/>
      <c r="W508" s="7"/>
      <c r="X508" s="7"/>
      <c r="Y508" s="7"/>
      <c r="Z508" s="7"/>
    </row>
    <row r="509" ht="13.5" customHeight="1">
      <c r="A509" s="468"/>
      <c r="B509" s="7"/>
      <c r="C509" s="468"/>
      <c r="D509" s="207"/>
      <c r="E509" s="468"/>
      <c r="F509" s="7"/>
      <c r="G509" s="7"/>
      <c r="H509" s="7"/>
      <c r="I509" s="7"/>
      <c r="J509" s="7"/>
      <c r="K509" s="7"/>
      <c r="L509" s="7"/>
      <c r="M509" s="7"/>
      <c r="N509" s="7"/>
      <c r="O509" s="7"/>
      <c r="P509" s="7"/>
      <c r="Q509" s="7"/>
      <c r="R509" s="7"/>
      <c r="S509" s="7"/>
      <c r="T509" s="7"/>
      <c r="U509" s="7"/>
      <c r="V509" s="7"/>
      <c r="W509" s="7"/>
      <c r="X509" s="7"/>
      <c r="Y509" s="7"/>
      <c r="Z509" s="7"/>
    </row>
    <row r="510" ht="13.5" customHeight="1">
      <c r="A510" s="468"/>
      <c r="B510" s="7"/>
      <c r="C510" s="468"/>
      <c r="D510" s="207"/>
      <c r="E510" s="468"/>
      <c r="F510" s="7"/>
      <c r="G510" s="7"/>
      <c r="H510" s="7"/>
      <c r="I510" s="7"/>
      <c r="J510" s="7"/>
      <c r="K510" s="7"/>
      <c r="L510" s="7"/>
      <c r="M510" s="7"/>
      <c r="N510" s="7"/>
      <c r="O510" s="7"/>
      <c r="P510" s="7"/>
      <c r="Q510" s="7"/>
      <c r="R510" s="7"/>
      <c r="S510" s="7"/>
      <c r="T510" s="7"/>
      <c r="U510" s="7"/>
      <c r="V510" s="7"/>
      <c r="W510" s="7"/>
      <c r="X510" s="7"/>
      <c r="Y510" s="7"/>
      <c r="Z510" s="7"/>
    </row>
    <row r="511" ht="13.5" customHeight="1">
      <c r="A511" s="468"/>
      <c r="B511" s="7"/>
      <c r="C511" s="468"/>
      <c r="D511" s="207"/>
      <c r="E511" s="468"/>
      <c r="F511" s="7"/>
      <c r="G511" s="7"/>
      <c r="H511" s="7"/>
      <c r="I511" s="7"/>
      <c r="J511" s="7"/>
      <c r="K511" s="7"/>
      <c r="L511" s="7"/>
      <c r="M511" s="7"/>
      <c r="N511" s="7"/>
      <c r="O511" s="7"/>
      <c r="P511" s="7"/>
      <c r="Q511" s="7"/>
      <c r="R511" s="7"/>
      <c r="S511" s="7"/>
      <c r="T511" s="7"/>
      <c r="U511" s="7"/>
      <c r="V511" s="7"/>
      <c r="W511" s="7"/>
      <c r="X511" s="7"/>
      <c r="Y511" s="7"/>
      <c r="Z511" s="7"/>
    </row>
    <row r="512" ht="13.5" customHeight="1">
      <c r="A512" s="468"/>
      <c r="B512" s="7"/>
      <c r="C512" s="468"/>
      <c r="D512" s="207"/>
      <c r="E512" s="468"/>
      <c r="F512" s="7"/>
      <c r="G512" s="7"/>
      <c r="H512" s="7"/>
      <c r="I512" s="7"/>
      <c r="J512" s="7"/>
      <c r="K512" s="7"/>
      <c r="L512" s="7"/>
      <c r="M512" s="7"/>
      <c r="N512" s="7"/>
      <c r="O512" s="7"/>
      <c r="P512" s="7"/>
      <c r="Q512" s="7"/>
      <c r="R512" s="7"/>
      <c r="S512" s="7"/>
      <c r="T512" s="7"/>
      <c r="U512" s="7"/>
      <c r="V512" s="7"/>
      <c r="W512" s="7"/>
      <c r="X512" s="7"/>
      <c r="Y512" s="7"/>
      <c r="Z512" s="7"/>
    </row>
    <row r="513" ht="13.5" customHeight="1">
      <c r="A513" s="468"/>
      <c r="B513" s="7"/>
      <c r="C513" s="468"/>
      <c r="D513" s="207"/>
      <c r="E513" s="468"/>
      <c r="F513" s="7"/>
      <c r="G513" s="7"/>
      <c r="H513" s="7"/>
      <c r="I513" s="7"/>
      <c r="J513" s="7"/>
      <c r="K513" s="7"/>
      <c r="L513" s="7"/>
      <c r="M513" s="7"/>
      <c r="N513" s="7"/>
      <c r="O513" s="7"/>
      <c r="P513" s="7"/>
      <c r="Q513" s="7"/>
      <c r="R513" s="7"/>
      <c r="S513" s="7"/>
      <c r="T513" s="7"/>
      <c r="U513" s="7"/>
      <c r="V513" s="7"/>
      <c r="W513" s="7"/>
      <c r="X513" s="7"/>
      <c r="Y513" s="7"/>
      <c r="Z513" s="7"/>
    </row>
    <row r="514" ht="13.5" customHeight="1">
      <c r="A514" s="468"/>
      <c r="B514" s="7"/>
      <c r="C514" s="468"/>
      <c r="D514" s="207"/>
      <c r="E514" s="468"/>
      <c r="F514" s="7"/>
      <c r="G514" s="7"/>
      <c r="H514" s="7"/>
      <c r="I514" s="7"/>
      <c r="J514" s="7"/>
      <c r="K514" s="7"/>
      <c r="L514" s="7"/>
      <c r="M514" s="7"/>
      <c r="N514" s="7"/>
      <c r="O514" s="7"/>
      <c r="P514" s="7"/>
      <c r="Q514" s="7"/>
      <c r="R514" s="7"/>
      <c r="S514" s="7"/>
      <c r="T514" s="7"/>
      <c r="U514" s="7"/>
      <c r="V514" s="7"/>
      <c r="W514" s="7"/>
      <c r="X514" s="7"/>
      <c r="Y514" s="7"/>
      <c r="Z514" s="7"/>
    </row>
    <row r="515" ht="13.5" customHeight="1">
      <c r="A515" s="468"/>
      <c r="B515" s="7"/>
      <c r="C515" s="468"/>
      <c r="D515" s="207"/>
      <c r="E515" s="468"/>
      <c r="F515" s="7"/>
      <c r="G515" s="7"/>
      <c r="H515" s="7"/>
      <c r="I515" s="7"/>
      <c r="J515" s="7"/>
      <c r="K515" s="7"/>
      <c r="L515" s="7"/>
      <c r="M515" s="7"/>
      <c r="N515" s="7"/>
      <c r="O515" s="7"/>
      <c r="P515" s="7"/>
      <c r="Q515" s="7"/>
      <c r="R515" s="7"/>
      <c r="S515" s="7"/>
      <c r="T515" s="7"/>
      <c r="U515" s="7"/>
      <c r="V515" s="7"/>
      <c r="W515" s="7"/>
      <c r="X515" s="7"/>
      <c r="Y515" s="7"/>
      <c r="Z515" s="7"/>
    </row>
    <row r="516" ht="13.5" customHeight="1">
      <c r="A516" s="468"/>
      <c r="B516" s="7"/>
      <c r="C516" s="468"/>
      <c r="D516" s="207"/>
      <c r="E516" s="468"/>
      <c r="F516" s="7"/>
      <c r="G516" s="7"/>
      <c r="H516" s="7"/>
      <c r="I516" s="7"/>
      <c r="J516" s="7"/>
      <c r="K516" s="7"/>
      <c r="L516" s="7"/>
      <c r="M516" s="7"/>
      <c r="N516" s="7"/>
      <c r="O516" s="7"/>
      <c r="P516" s="7"/>
      <c r="Q516" s="7"/>
      <c r="R516" s="7"/>
      <c r="S516" s="7"/>
      <c r="T516" s="7"/>
      <c r="U516" s="7"/>
      <c r="V516" s="7"/>
      <c r="W516" s="7"/>
      <c r="X516" s="7"/>
      <c r="Y516" s="7"/>
      <c r="Z516" s="7"/>
    </row>
    <row r="517" ht="13.5" customHeight="1">
      <c r="A517" s="468"/>
      <c r="B517" s="7"/>
      <c r="C517" s="468"/>
      <c r="D517" s="207"/>
      <c r="E517" s="468"/>
      <c r="F517" s="7"/>
      <c r="G517" s="7"/>
      <c r="H517" s="7"/>
      <c r="I517" s="7"/>
      <c r="J517" s="7"/>
      <c r="K517" s="7"/>
      <c r="L517" s="7"/>
      <c r="M517" s="7"/>
      <c r="N517" s="7"/>
      <c r="O517" s="7"/>
      <c r="P517" s="7"/>
      <c r="Q517" s="7"/>
      <c r="R517" s="7"/>
      <c r="S517" s="7"/>
      <c r="T517" s="7"/>
      <c r="U517" s="7"/>
      <c r="V517" s="7"/>
      <c r="W517" s="7"/>
      <c r="X517" s="7"/>
      <c r="Y517" s="7"/>
      <c r="Z517" s="7"/>
    </row>
    <row r="518" ht="13.5" customHeight="1">
      <c r="A518" s="468"/>
      <c r="B518" s="7"/>
      <c r="C518" s="468"/>
      <c r="D518" s="207"/>
      <c r="E518" s="468"/>
      <c r="F518" s="7"/>
      <c r="G518" s="7"/>
      <c r="H518" s="7"/>
      <c r="I518" s="7"/>
      <c r="J518" s="7"/>
      <c r="K518" s="7"/>
      <c r="L518" s="7"/>
      <c r="M518" s="7"/>
      <c r="N518" s="7"/>
      <c r="O518" s="7"/>
      <c r="P518" s="7"/>
      <c r="Q518" s="7"/>
      <c r="R518" s="7"/>
      <c r="S518" s="7"/>
      <c r="T518" s="7"/>
      <c r="U518" s="7"/>
      <c r="V518" s="7"/>
      <c r="W518" s="7"/>
      <c r="X518" s="7"/>
      <c r="Y518" s="7"/>
      <c r="Z518" s="7"/>
    </row>
    <row r="519" ht="13.5" customHeight="1">
      <c r="A519" s="468"/>
      <c r="B519" s="7"/>
      <c r="C519" s="468"/>
      <c r="D519" s="207"/>
      <c r="E519" s="468"/>
      <c r="F519" s="7"/>
      <c r="G519" s="7"/>
      <c r="H519" s="7"/>
      <c r="I519" s="7"/>
      <c r="J519" s="7"/>
      <c r="K519" s="7"/>
      <c r="L519" s="7"/>
      <c r="M519" s="7"/>
      <c r="N519" s="7"/>
      <c r="O519" s="7"/>
      <c r="P519" s="7"/>
      <c r="Q519" s="7"/>
      <c r="R519" s="7"/>
      <c r="S519" s="7"/>
      <c r="T519" s="7"/>
      <c r="U519" s="7"/>
      <c r="V519" s="7"/>
      <c r="W519" s="7"/>
      <c r="X519" s="7"/>
      <c r="Y519" s="7"/>
      <c r="Z519" s="7"/>
    </row>
    <row r="520" ht="13.5" customHeight="1">
      <c r="A520" s="468"/>
      <c r="B520" s="7"/>
      <c r="C520" s="468"/>
      <c r="D520" s="207"/>
      <c r="E520" s="468"/>
      <c r="F520" s="7"/>
      <c r="G520" s="7"/>
      <c r="H520" s="7"/>
      <c r="I520" s="7"/>
      <c r="J520" s="7"/>
      <c r="K520" s="7"/>
      <c r="L520" s="7"/>
      <c r="M520" s="7"/>
      <c r="N520" s="7"/>
      <c r="O520" s="7"/>
      <c r="P520" s="7"/>
      <c r="Q520" s="7"/>
      <c r="R520" s="7"/>
      <c r="S520" s="7"/>
      <c r="T520" s="7"/>
      <c r="U520" s="7"/>
      <c r="V520" s="7"/>
      <c r="W520" s="7"/>
      <c r="X520" s="7"/>
      <c r="Y520" s="7"/>
      <c r="Z520" s="7"/>
    </row>
    <row r="521" ht="13.5" customHeight="1">
      <c r="A521" s="468"/>
      <c r="B521" s="7"/>
      <c r="C521" s="468"/>
      <c r="D521" s="207"/>
      <c r="E521" s="468"/>
      <c r="F521" s="7"/>
      <c r="G521" s="7"/>
      <c r="H521" s="7"/>
      <c r="I521" s="7"/>
      <c r="J521" s="7"/>
      <c r="K521" s="7"/>
      <c r="L521" s="7"/>
      <c r="M521" s="7"/>
      <c r="N521" s="7"/>
      <c r="O521" s="7"/>
      <c r="P521" s="7"/>
      <c r="Q521" s="7"/>
      <c r="R521" s="7"/>
      <c r="S521" s="7"/>
      <c r="T521" s="7"/>
      <c r="U521" s="7"/>
      <c r="V521" s="7"/>
      <c r="W521" s="7"/>
      <c r="X521" s="7"/>
      <c r="Y521" s="7"/>
      <c r="Z521" s="7"/>
    </row>
    <row r="522" ht="13.5" customHeight="1">
      <c r="A522" s="468"/>
      <c r="B522" s="7"/>
      <c r="C522" s="468"/>
      <c r="D522" s="207"/>
      <c r="E522" s="468"/>
      <c r="F522" s="7"/>
      <c r="G522" s="7"/>
      <c r="H522" s="7"/>
      <c r="I522" s="7"/>
      <c r="J522" s="7"/>
      <c r="K522" s="7"/>
      <c r="L522" s="7"/>
      <c r="M522" s="7"/>
      <c r="N522" s="7"/>
      <c r="O522" s="7"/>
      <c r="P522" s="7"/>
      <c r="Q522" s="7"/>
      <c r="R522" s="7"/>
      <c r="S522" s="7"/>
      <c r="T522" s="7"/>
      <c r="U522" s="7"/>
      <c r="V522" s="7"/>
      <c r="W522" s="7"/>
      <c r="X522" s="7"/>
      <c r="Y522" s="7"/>
      <c r="Z522" s="7"/>
    </row>
    <row r="523" ht="13.5" customHeight="1">
      <c r="A523" s="468"/>
      <c r="B523" s="7"/>
      <c r="C523" s="468"/>
      <c r="D523" s="207"/>
      <c r="E523" s="468"/>
      <c r="F523" s="7"/>
      <c r="G523" s="7"/>
      <c r="H523" s="7"/>
      <c r="I523" s="7"/>
      <c r="J523" s="7"/>
      <c r="K523" s="7"/>
      <c r="L523" s="7"/>
      <c r="M523" s="7"/>
      <c r="N523" s="7"/>
      <c r="O523" s="7"/>
      <c r="P523" s="7"/>
      <c r="Q523" s="7"/>
      <c r="R523" s="7"/>
      <c r="S523" s="7"/>
      <c r="T523" s="7"/>
      <c r="U523" s="7"/>
      <c r="V523" s="7"/>
      <c r="W523" s="7"/>
      <c r="X523" s="7"/>
      <c r="Y523" s="7"/>
      <c r="Z523" s="7"/>
    </row>
    <row r="524" ht="13.5" customHeight="1">
      <c r="A524" s="468"/>
      <c r="B524" s="7"/>
      <c r="C524" s="468"/>
      <c r="D524" s="207"/>
      <c r="E524" s="468"/>
      <c r="F524" s="7"/>
      <c r="G524" s="7"/>
      <c r="H524" s="7"/>
      <c r="I524" s="7"/>
      <c r="J524" s="7"/>
      <c r="K524" s="7"/>
      <c r="L524" s="7"/>
      <c r="M524" s="7"/>
      <c r="N524" s="7"/>
      <c r="O524" s="7"/>
      <c r="P524" s="7"/>
      <c r="Q524" s="7"/>
      <c r="R524" s="7"/>
      <c r="S524" s="7"/>
      <c r="T524" s="7"/>
      <c r="U524" s="7"/>
      <c r="V524" s="7"/>
      <c r="W524" s="7"/>
      <c r="X524" s="7"/>
      <c r="Y524" s="7"/>
      <c r="Z524" s="7"/>
    </row>
    <row r="525" ht="13.5" customHeight="1">
      <c r="A525" s="468"/>
      <c r="B525" s="7"/>
      <c r="C525" s="468"/>
      <c r="D525" s="207"/>
      <c r="E525" s="468"/>
      <c r="F525" s="7"/>
      <c r="G525" s="7"/>
      <c r="H525" s="7"/>
      <c r="I525" s="7"/>
      <c r="J525" s="7"/>
      <c r="K525" s="7"/>
      <c r="L525" s="7"/>
      <c r="M525" s="7"/>
      <c r="N525" s="7"/>
      <c r="O525" s="7"/>
      <c r="P525" s="7"/>
      <c r="Q525" s="7"/>
      <c r="R525" s="7"/>
      <c r="S525" s="7"/>
      <c r="T525" s="7"/>
      <c r="U525" s="7"/>
      <c r="V525" s="7"/>
      <c r="W525" s="7"/>
      <c r="X525" s="7"/>
      <c r="Y525" s="7"/>
      <c r="Z525" s="7"/>
    </row>
    <row r="526" ht="13.5" customHeight="1">
      <c r="A526" s="468"/>
      <c r="B526" s="7"/>
      <c r="C526" s="468"/>
      <c r="D526" s="207"/>
      <c r="E526" s="468"/>
      <c r="F526" s="7"/>
      <c r="G526" s="7"/>
      <c r="H526" s="7"/>
      <c r="I526" s="7"/>
      <c r="J526" s="7"/>
      <c r="K526" s="7"/>
      <c r="L526" s="7"/>
      <c r="M526" s="7"/>
      <c r="N526" s="7"/>
      <c r="O526" s="7"/>
      <c r="P526" s="7"/>
      <c r="Q526" s="7"/>
      <c r="R526" s="7"/>
      <c r="S526" s="7"/>
      <c r="T526" s="7"/>
      <c r="U526" s="7"/>
      <c r="V526" s="7"/>
      <c r="W526" s="7"/>
      <c r="X526" s="7"/>
      <c r="Y526" s="7"/>
      <c r="Z526" s="7"/>
    </row>
    <row r="527" ht="13.5" customHeight="1">
      <c r="A527" s="468"/>
      <c r="B527" s="7"/>
      <c r="C527" s="468"/>
      <c r="D527" s="207"/>
      <c r="E527" s="468"/>
      <c r="F527" s="7"/>
      <c r="G527" s="7"/>
      <c r="H527" s="7"/>
      <c r="I527" s="7"/>
      <c r="J527" s="7"/>
      <c r="K527" s="7"/>
      <c r="L527" s="7"/>
      <c r="M527" s="7"/>
      <c r="N527" s="7"/>
      <c r="O527" s="7"/>
      <c r="P527" s="7"/>
      <c r="Q527" s="7"/>
      <c r="R527" s="7"/>
      <c r="S527" s="7"/>
      <c r="T527" s="7"/>
      <c r="U527" s="7"/>
      <c r="V527" s="7"/>
      <c r="W527" s="7"/>
      <c r="X527" s="7"/>
      <c r="Y527" s="7"/>
      <c r="Z527" s="7"/>
    </row>
    <row r="528" ht="13.5" customHeight="1">
      <c r="A528" s="468"/>
      <c r="B528" s="7"/>
      <c r="C528" s="468"/>
      <c r="D528" s="207"/>
      <c r="E528" s="468"/>
      <c r="F528" s="7"/>
      <c r="G528" s="7"/>
      <c r="H528" s="7"/>
      <c r="I528" s="7"/>
      <c r="J528" s="7"/>
      <c r="K528" s="7"/>
      <c r="L528" s="7"/>
      <c r="M528" s="7"/>
      <c r="N528" s="7"/>
      <c r="O528" s="7"/>
      <c r="P528" s="7"/>
      <c r="Q528" s="7"/>
      <c r="R528" s="7"/>
      <c r="S528" s="7"/>
      <c r="T528" s="7"/>
      <c r="U528" s="7"/>
      <c r="V528" s="7"/>
      <c r="W528" s="7"/>
      <c r="X528" s="7"/>
      <c r="Y528" s="7"/>
      <c r="Z528" s="7"/>
    </row>
    <row r="529" ht="13.5" customHeight="1">
      <c r="A529" s="468"/>
      <c r="B529" s="7"/>
      <c r="C529" s="468"/>
      <c r="D529" s="207"/>
      <c r="E529" s="468"/>
      <c r="F529" s="7"/>
      <c r="G529" s="7"/>
      <c r="H529" s="7"/>
      <c r="I529" s="7"/>
      <c r="J529" s="7"/>
      <c r="K529" s="7"/>
      <c r="L529" s="7"/>
      <c r="M529" s="7"/>
      <c r="N529" s="7"/>
      <c r="O529" s="7"/>
      <c r="P529" s="7"/>
      <c r="Q529" s="7"/>
      <c r="R529" s="7"/>
      <c r="S529" s="7"/>
      <c r="T529" s="7"/>
      <c r="U529" s="7"/>
      <c r="V529" s="7"/>
      <c r="W529" s="7"/>
      <c r="X529" s="7"/>
      <c r="Y529" s="7"/>
      <c r="Z529" s="7"/>
    </row>
    <row r="530" ht="13.5" customHeight="1">
      <c r="A530" s="468"/>
      <c r="B530" s="7"/>
      <c r="C530" s="468"/>
      <c r="D530" s="207"/>
      <c r="E530" s="468"/>
      <c r="F530" s="7"/>
      <c r="G530" s="7"/>
      <c r="H530" s="7"/>
      <c r="I530" s="7"/>
      <c r="J530" s="7"/>
      <c r="K530" s="7"/>
      <c r="L530" s="7"/>
      <c r="M530" s="7"/>
      <c r="N530" s="7"/>
      <c r="O530" s="7"/>
      <c r="P530" s="7"/>
      <c r="Q530" s="7"/>
      <c r="R530" s="7"/>
      <c r="S530" s="7"/>
      <c r="T530" s="7"/>
      <c r="U530" s="7"/>
      <c r="V530" s="7"/>
      <c r="W530" s="7"/>
      <c r="X530" s="7"/>
      <c r="Y530" s="7"/>
      <c r="Z530" s="7"/>
    </row>
    <row r="531" ht="13.5" customHeight="1">
      <c r="A531" s="468"/>
      <c r="B531" s="7"/>
      <c r="C531" s="468"/>
      <c r="D531" s="207"/>
      <c r="E531" s="468"/>
      <c r="F531" s="7"/>
      <c r="G531" s="7"/>
      <c r="H531" s="7"/>
      <c r="I531" s="7"/>
      <c r="J531" s="7"/>
      <c r="K531" s="7"/>
      <c r="L531" s="7"/>
      <c r="M531" s="7"/>
      <c r="N531" s="7"/>
      <c r="O531" s="7"/>
      <c r="P531" s="7"/>
      <c r="Q531" s="7"/>
      <c r="R531" s="7"/>
      <c r="S531" s="7"/>
      <c r="T531" s="7"/>
      <c r="U531" s="7"/>
      <c r="V531" s="7"/>
      <c r="W531" s="7"/>
      <c r="X531" s="7"/>
      <c r="Y531" s="7"/>
      <c r="Z531" s="7"/>
    </row>
    <row r="532" ht="13.5" customHeight="1">
      <c r="A532" s="468"/>
      <c r="B532" s="7"/>
      <c r="C532" s="468"/>
      <c r="D532" s="207"/>
      <c r="E532" s="468"/>
      <c r="F532" s="7"/>
      <c r="G532" s="7"/>
      <c r="H532" s="7"/>
      <c r="I532" s="7"/>
      <c r="J532" s="7"/>
      <c r="K532" s="7"/>
      <c r="L532" s="7"/>
      <c r="M532" s="7"/>
      <c r="N532" s="7"/>
      <c r="O532" s="7"/>
      <c r="P532" s="7"/>
      <c r="Q532" s="7"/>
      <c r="R532" s="7"/>
      <c r="S532" s="7"/>
      <c r="T532" s="7"/>
      <c r="U532" s="7"/>
      <c r="V532" s="7"/>
      <c r="W532" s="7"/>
      <c r="X532" s="7"/>
      <c r="Y532" s="7"/>
      <c r="Z532" s="7"/>
    </row>
    <row r="533" ht="13.5" customHeight="1">
      <c r="A533" s="468"/>
      <c r="B533" s="7"/>
      <c r="C533" s="468"/>
      <c r="D533" s="207"/>
      <c r="E533" s="468"/>
      <c r="F533" s="7"/>
      <c r="G533" s="7"/>
      <c r="H533" s="7"/>
      <c r="I533" s="7"/>
      <c r="J533" s="7"/>
      <c r="K533" s="7"/>
      <c r="L533" s="7"/>
      <c r="M533" s="7"/>
      <c r="N533" s="7"/>
      <c r="O533" s="7"/>
      <c r="P533" s="7"/>
      <c r="Q533" s="7"/>
      <c r="R533" s="7"/>
      <c r="S533" s="7"/>
      <c r="T533" s="7"/>
      <c r="U533" s="7"/>
      <c r="V533" s="7"/>
      <c r="W533" s="7"/>
      <c r="X533" s="7"/>
      <c r="Y533" s="7"/>
      <c r="Z533" s="7"/>
    </row>
    <row r="534" ht="13.5" customHeight="1">
      <c r="A534" s="468"/>
      <c r="B534" s="7"/>
      <c r="C534" s="468"/>
      <c r="D534" s="207"/>
      <c r="E534" s="468"/>
      <c r="F534" s="7"/>
      <c r="G534" s="7"/>
      <c r="H534" s="7"/>
      <c r="I534" s="7"/>
      <c r="J534" s="7"/>
      <c r="K534" s="7"/>
      <c r="L534" s="7"/>
      <c r="M534" s="7"/>
      <c r="N534" s="7"/>
      <c r="O534" s="7"/>
      <c r="P534" s="7"/>
      <c r="Q534" s="7"/>
      <c r="R534" s="7"/>
      <c r="S534" s="7"/>
      <c r="T534" s="7"/>
      <c r="U534" s="7"/>
      <c r="V534" s="7"/>
      <c r="W534" s="7"/>
      <c r="X534" s="7"/>
      <c r="Y534" s="7"/>
      <c r="Z534" s="7"/>
    </row>
    <row r="535" ht="13.5" customHeight="1">
      <c r="A535" s="468"/>
      <c r="B535" s="7"/>
      <c r="C535" s="468"/>
      <c r="D535" s="207"/>
      <c r="E535" s="468"/>
      <c r="F535" s="7"/>
      <c r="G535" s="7"/>
      <c r="H535" s="7"/>
      <c r="I535" s="7"/>
      <c r="J535" s="7"/>
      <c r="K535" s="7"/>
      <c r="L535" s="7"/>
      <c r="M535" s="7"/>
      <c r="N535" s="7"/>
      <c r="O535" s="7"/>
      <c r="P535" s="7"/>
      <c r="Q535" s="7"/>
      <c r="R535" s="7"/>
      <c r="S535" s="7"/>
      <c r="T535" s="7"/>
      <c r="U535" s="7"/>
      <c r="V535" s="7"/>
      <c r="W535" s="7"/>
      <c r="X535" s="7"/>
      <c r="Y535" s="7"/>
      <c r="Z535" s="7"/>
    </row>
    <row r="536" ht="13.5" customHeight="1">
      <c r="A536" s="468"/>
      <c r="B536" s="7"/>
      <c r="C536" s="468"/>
      <c r="D536" s="207"/>
      <c r="E536" s="468"/>
      <c r="F536" s="7"/>
      <c r="G536" s="7"/>
      <c r="H536" s="7"/>
      <c r="I536" s="7"/>
      <c r="J536" s="7"/>
      <c r="K536" s="7"/>
      <c r="L536" s="7"/>
      <c r="M536" s="7"/>
      <c r="N536" s="7"/>
      <c r="O536" s="7"/>
      <c r="P536" s="7"/>
      <c r="Q536" s="7"/>
      <c r="R536" s="7"/>
      <c r="S536" s="7"/>
      <c r="T536" s="7"/>
      <c r="U536" s="7"/>
      <c r="V536" s="7"/>
      <c r="W536" s="7"/>
      <c r="X536" s="7"/>
      <c r="Y536" s="7"/>
      <c r="Z536" s="7"/>
    </row>
    <row r="537" ht="13.5" customHeight="1">
      <c r="A537" s="468"/>
      <c r="B537" s="7"/>
      <c r="C537" s="468"/>
      <c r="D537" s="207"/>
      <c r="E537" s="468"/>
      <c r="F537" s="7"/>
      <c r="G537" s="7"/>
      <c r="H537" s="7"/>
      <c r="I537" s="7"/>
      <c r="J537" s="7"/>
      <c r="K537" s="7"/>
      <c r="L537" s="7"/>
      <c r="M537" s="7"/>
      <c r="N537" s="7"/>
      <c r="O537" s="7"/>
      <c r="P537" s="7"/>
      <c r="Q537" s="7"/>
      <c r="R537" s="7"/>
      <c r="S537" s="7"/>
      <c r="T537" s="7"/>
      <c r="U537" s="7"/>
      <c r="V537" s="7"/>
      <c r="W537" s="7"/>
      <c r="X537" s="7"/>
      <c r="Y537" s="7"/>
      <c r="Z537" s="7"/>
    </row>
    <row r="538" ht="13.5" customHeight="1">
      <c r="A538" s="468"/>
      <c r="B538" s="7"/>
      <c r="C538" s="468"/>
      <c r="D538" s="207"/>
      <c r="E538" s="468"/>
      <c r="F538" s="7"/>
      <c r="G538" s="7"/>
      <c r="H538" s="7"/>
      <c r="I538" s="7"/>
      <c r="J538" s="7"/>
      <c r="K538" s="7"/>
      <c r="L538" s="7"/>
      <c r="M538" s="7"/>
      <c r="N538" s="7"/>
      <c r="O538" s="7"/>
      <c r="P538" s="7"/>
      <c r="Q538" s="7"/>
      <c r="R538" s="7"/>
      <c r="S538" s="7"/>
      <c r="T538" s="7"/>
      <c r="U538" s="7"/>
      <c r="V538" s="7"/>
      <c r="W538" s="7"/>
      <c r="X538" s="7"/>
      <c r="Y538" s="7"/>
      <c r="Z538" s="7"/>
    </row>
    <row r="539" ht="13.5" customHeight="1">
      <c r="A539" s="468"/>
      <c r="B539" s="7"/>
      <c r="C539" s="468"/>
      <c r="D539" s="207"/>
      <c r="E539" s="468"/>
      <c r="F539" s="7"/>
      <c r="G539" s="7"/>
      <c r="H539" s="7"/>
      <c r="I539" s="7"/>
      <c r="J539" s="7"/>
      <c r="K539" s="7"/>
      <c r="L539" s="7"/>
      <c r="M539" s="7"/>
      <c r="N539" s="7"/>
      <c r="O539" s="7"/>
      <c r="P539" s="7"/>
      <c r="Q539" s="7"/>
      <c r="R539" s="7"/>
      <c r="S539" s="7"/>
      <c r="T539" s="7"/>
      <c r="U539" s="7"/>
      <c r="V539" s="7"/>
      <c r="W539" s="7"/>
      <c r="X539" s="7"/>
      <c r="Y539" s="7"/>
      <c r="Z539" s="7"/>
    </row>
    <row r="540" ht="13.5" customHeight="1">
      <c r="A540" s="468"/>
      <c r="B540" s="7"/>
      <c r="C540" s="468"/>
      <c r="D540" s="207"/>
      <c r="E540" s="468"/>
      <c r="F540" s="7"/>
      <c r="G540" s="7"/>
      <c r="H540" s="7"/>
      <c r="I540" s="7"/>
      <c r="J540" s="7"/>
      <c r="K540" s="7"/>
      <c r="L540" s="7"/>
      <c r="M540" s="7"/>
      <c r="N540" s="7"/>
      <c r="O540" s="7"/>
      <c r="P540" s="7"/>
      <c r="Q540" s="7"/>
      <c r="R540" s="7"/>
      <c r="S540" s="7"/>
      <c r="T540" s="7"/>
      <c r="U540" s="7"/>
      <c r="V540" s="7"/>
      <c r="W540" s="7"/>
      <c r="X540" s="7"/>
      <c r="Y540" s="7"/>
      <c r="Z540" s="7"/>
    </row>
    <row r="541" ht="13.5" customHeight="1">
      <c r="A541" s="468"/>
      <c r="B541" s="7"/>
      <c r="C541" s="468"/>
      <c r="D541" s="207"/>
      <c r="E541" s="468"/>
      <c r="F541" s="7"/>
      <c r="G541" s="7"/>
      <c r="H541" s="7"/>
      <c r="I541" s="7"/>
      <c r="J541" s="7"/>
      <c r="K541" s="7"/>
      <c r="L541" s="7"/>
      <c r="M541" s="7"/>
      <c r="N541" s="7"/>
      <c r="O541" s="7"/>
      <c r="P541" s="7"/>
      <c r="Q541" s="7"/>
      <c r="R541" s="7"/>
      <c r="S541" s="7"/>
      <c r="T541" s="7"/>
      <c r="U541" s="7"/>
      <c r="V541" s="7"/>
      <c r="W541" s="7"/>
      <c r="X541" s="7"/>
      <c r="Y541" s="7"/>
      <c r="Z541" s="7"/>
    </row>
    <row r="542" ht="13.5" customHeight="1">
      <c r="A542" s="468"/>
      <c r="B542" s="7"/>
      <c r="C542" s="468"/>
      <c r="D542" s="207"/>
      <c r="E542" s="468"/>
      <c r="F542" s="7"/>
      <c r="G542" s="7"/>
      <c r="H542" s="7"/>
      <c r="I542" s="7"/>
      <c r="J542" s="7"/>
      <c r="K542" s="7"/>
      <c r="L542" s="7"/>
      <c r="M542" s="7"/>
      <c r="N542" s="7"/>
      <c r="O542" s="7"/>
      <c r="P542" s="7"/>
      <c r="Q542" s="7"/>
      <c r="R542" s="7"/>
      <c r="S542" s="7"/>
      <c r="T542" s="7"/>
      <c r="U542" s="7"/>
      <c r="V542" s="7"/>
      <c r="W542" s="7"/>
      <c r="X542" s="7"/>
      <c r="Y542" s="7"/>
      <c r="Z542" s="7"/>
    </row>
    <row r="543" ht="13.5" customHeight="1">
      <c r="A543" s="468"/>
      <c r="B543" s="7"/>
      <c r="C543" s="468"/>
      <c r="D543" s="207"/>
      <c r="E543" s="468"/>
      <c r="F543" s="7"/>
      <c r="G543" s="7"/>
      <c r="H543" s="7"/>
      <c r="I543" s="7"/>
      <c r="J543" s="7"/>
      <c r="K543" s="7"/>
      <c r="L543" s="7"/>
      <c r="M543" s="7"/>
      <c r="N543" s="7"/>
      <c r="O543" s="7"/>
      <c r="P543" s="7"/>
      <c r="Q543" s="7"/>
      <c r="R543" s="7"/>
      <c r="S543" s="7"/>
      <c r="T543" s="7"/>
      <c r="U543" s="7"/>
      <c r="V543" s="7"/>
      <c r="W543" s="7"/>
      <c r="X543" s="7"/>
      <c r="Y543" s="7"/>
      <c r="Z543" s="7"/>
    </row>
    <row r="544" ht="13.5" customHeight="1">
      <c r="A544" s="468"/>
      <c r="B544" s="7"/>
      <c r="C544" s="468"/>
      <c r="D544" s="207"/>
      <c r="E544" s="468"/>
      <c r="F544" s="7"/>
      <c r="G544" s="7"/>
      <c r="H544" s="7"/>
      <c r="I544" s="7"/>
      <c r="J544" s="7"/>
      <c r="K544" s="7"/>
      <c r="L544" s="7"/>
      <c r="M544" s="7"/>
      <c r="N544" s="7"/>
      <c r="O544" s="7"/>
      <c r="P544" s="7"/>
      <c r="Q544" s="7"/>
      <c r="R544" s="7"/>
      <c r="S544" s="7"/>
      <c r="T544" s="7"/>
      <c r="U544" s="7"/>
      <c r="V544" s="7"/>
      <c r="W544" s="7"/>
      <c r="X544" s="7"/>
      <c r="Y544" s="7"/>
      <c r="Z544" s="7"/>
    </row>
    <row r="545" ht="13.5" customHeight="1">
      <c r="A545" s="468"/>
      <c r="B545" s="7"/>
      <c r="C545" s="468"/>
      <c r="D545" s="207"/>
      <c r="E545" s="468"/>
      <c r="F545" s="7"/>
      <c r="G545" s="7"/>
      <c r="H545" s="7"/>
      <c r="I545" s="7"/>
      <c r="J545" s="7"/>
      <c r="K545" s="7"/>
      <c r="L545" s="7"/>
      <c r="M545" s="7"/>
      <c r="N545" s="7"/>
      <c r="O545" s="7"/>
      <c r="P545" s="7"/>
      <c r="Q545" s="7"/>
      <c r="R545" s="7"/>
      <c r="S545" s="7"/>
      <c r="T545" s="7"/>
      <c r="U545" s="7"/>
      <c r="V545" s="7"/>
      <c r="W545" s="7"/>
      <c r="X545" s="7"/>
      <c r="Y545" s="7"/>
      <c r="Z545" s="7"/>
    </row>
    <row r="546" ht="13.5" customHeight="1">
      <c r="A546" s="468"/>
      <c r="B546" s="7"/>
      <c r="C546" s="468"/>
      <c r="D546" s="207"/>
      <c r="E546" s="468"/>
      <c r="F546" s="7"/>
      <c r="G546" s="7"/>
      <c r="H546" s="7"/>
      <c r="I546" s="7"/>
      <c r="J546" s="7"/>
      <c r="K546" s="7"/>
      <c r="L546" s="7"/>
      <c r="M546" s="7"/>
      <c r="N546" s="7"/>
      <c r="O546" s="7"/>
      <c r="P546" s="7"/>
      <c r="Q546" s="7"/>
      <c r="R546" s="7"/>
      <c r="S546" s="7"/>
      <c r="T546" s="7"/>
      <c r="U546" s="7"/>
      <c r="V546" s="7"/>
      <c r="W546" s="7"/>
      <c r="X546" s="7"/>
      <c r="Y546" s="7"/>
      <c r="Z546" s="7"/>
    </row>
    <row r="547" ht="13.5" customHeight="1">
      <c r="A547" s="468"/>
      <c r="B547" s="7"/>
      <c r="C547" s="468"/>
      <c r="D547" s="207"/>
      <c r="E547" s="468"/>
      <c r="F547" s="7"/>
      <c r="G547" s="7"/>
      <c r="H547" s="7"/>
      <c r="I547" s="7"/>
      <c r="J547" s="7"/>
      <c r="K547" s="7"/>
      <c r="L547" s="7"/>
      <c r="M547" s="7"/>
      <c r="N547" s="7"/>
      <c r="O547" s="7"/>
      <c r="P547" s="7"/>
      <c r="Q547" s="7"/>
      <c r="R547" s="7"/>
      <c r="S547" s="7"/>
      <c r="T547" s="7"/>
      <c r="U547" s="7"/>
      <c r="V547" s="7"/>
      <c r="W547" s="7"/>
      <c r="X547" s="7"/>
      <c r="Y547" s="7"/>
      <c r="Z547" s="7"/>
    </row>
    <row r="548" ht="13.5" customHeight="1">
      <c r="A548" s="468"/>
      <c r="B548" s="7"/>
      <c r="C548" s="468"/>
      <c r="D548" s="207"/>
      <c r="E548" s="468"/>
      <c r="F548" s="7"/>
      <c r="G548" s="7"/>
      <c r="H548" s="7"/>
      <c r="I548" s="7"/>
      <c r="J548" s="7"/>
      <c r="K548" s="7"/>
      <c r="L548" s="7"/>
      <c r="M548" s="7"/>
      <c r="N548" s="7"/>
      <c r="O548" s="7"/>
      <c r="P548" s="7"/>
      <c r="Q548" s="7"/>
      <c r="R548" s="7"/>
      <c r="S548" s="7"/>
      <c r="T548" s="7"/>
      <c r="U548" s="7"/>
      <c r="V548" s="7"/>
      <c r="W548" s="7"/>
      <c r="X548" s="7"/>
      <c r="Y548" s="7"/>
      <c r="Z548" s="7"/>
    </row>
    <row r="549" ht="13.5" customHeight="1">
      <c r="A549" s="468"/>
      <c r="B549" s="7"/>
      <c r="C549" s="468"/>
      <c r="D549" s="207"/>
      <c r="E549" s="468"/>
      <c r="F549" s="7"/>
      <c r="G549" s="7"/>
      <c r="H549" s="7"/>
      <c r="I549" s="7"/>
      <c r="J549" s="7"/>
      <c r="K549" s="7"/>
      <c r="L549" s="7"/>
      <c r="M549" s="7"/>
      <c r="N549" s="7"/>
      <c r="O549" s="7"/>
      <c r="P549" s="7"/>
      <c r="Q549" s="7"/>
      <c r="R549" s="7"/>
      <c r="S549" s="7"/>
      <c r="T549" s="7"/>
      <c r="U549" s="7"/>
      <c r="V549" s="7"/>
      <c r="W549" s="7"/>
      <c r="X549" s="7"/>
      <c r="Y549" s="7"/>
      <c r="Z549" s="7"/>
    </row>
    <row r="550" ht="13.5" customHeight="1">
      <c r="A550" s="468"/>
      <c r="B550" s="7"/>
      <c r="C550" s="468"/>
      <c r="D550" s="207"/>
      <c r="E550" s="468"/>
      <c r="F550" s="7"/>
      <c r="G550" s="7"/>
      <c r="H550" s="7"/>
      <c r="I550" s="7"/>
      <c r="J550" s="7"/>
      <c r="K550" s="7"/>
      <c r="L550" s="7"/>
      <c r="M550" s="7"/>
      <c r="N550" s="7"/>
      <c r="O550" s="7"/>
      <c r="P550" s="7"/>
      <c r="Q550" s="7"/>
      <c r="R550" s="7"/>
      <c r="S550" s="7"/>
      <c r="T550" s="7"/>
      <c r="U550" s="7"/>
      <c r="V550" s="7"/>
      <c r="W550" s="7"/>
      <c r="X550" s="7"/>
      <c r="Y550" s="7"/>
      <c r="Z550" s="7"/>
    </row>
    <row r="551" ht="13.5" customHeight="1">
      <c r="A551" s="468"/>
      <c r="B551" s="7"/>
      <c r="C551" s="468"/>
      <c r="D551" s="207"/>
      <c r="E551" s="468"/>
      <c r="F551" s="7"/>
      <c r="G551" s="7"/>
      <c r="H551" s="7"/>
      <c r="I551" s="7"/>
      <c r="J551" s="7"/>
      <c r="K551" s="7"/>
      <c r="L551" s="7"/>
      <c r="M551" s="7"/>
      <c r="N551" s="7"/>
      <c r="O551" s="7"/>
      <c r="P551" s="7"/>
      <c r="Q551" s="7"/>
      <c r="R551" s="7"/>
      <c r="S551" s="7"/>
      <c r="T551" s="7"/>
      <c r="U551" s="7"/>
      <c r="V551" s="7"/>
      <c r="W551" s="7"/>
      <c r="X551" s="7"/>
      <c r="Y551" s="7"/>
      <c r="Z551" s="7"/>
    </row>
    <row r="552" ht="13.5" customHeight="1">
      <c r="A552" s="468"/>
      <c r="B552" s="7"/>
      <c r="C552" s="468"/>
      <c r="D552" s="207"/>
      <c r="E552" s="468"/>
      <c r="F552" s="7"/>
      <c r="G552" s="7"/>
      <c r="H552" s="7"/>
      <c r="I552" s="7"/>
      <c r="J552" s="7"/>
      <c r="K552" s="7"/>
      <c r="L552" s="7"/>
      <c r="M552" s="7"/>
      <c r="N552" s="7"/>
      <c r="O552" s="7"/>
      <c r="P552" s="7"/>
      <c r="Q552" s="7"/>
      <c r="R552" s="7"/>
      <c r="S552" s="7"/>
      <c r="T552" s="7"/>
      <c r="U552" s="7"/>
      <c r="V552" s="7"/>
      <c r="W552" s="7"/>
      <c r="X552" s="7"/>
      <c r="Y552" s="7"/>
      <c r="Z552" s="7"/>
    </row>
    <row r="553" ht="13.5" customHeight="1">
      <c r="A553" s="468"/>
      <c r="B553" s="7"/>
      <c r="C553" s="468"/>
      <c r="D553" s="207"/>
      <c r="E553" s="468"/>
      <c r="F553" s="7"/>
      <c r="G553" s="7"/>
      <c r="H553" s="7"/>
      <c r="I553" s="7"/>
      <c r="J553" s="7"/>
      <c r="K553" s="7"/>
      <c r="L553" s="7"/>
      <c r="M553" s="7"/>
      <c r="N553" s="7"/>
      <c r="O553" s="7"/>
      <c r="P553" s="7"/>
      <c r="Q553" s="7"/>
      <c r="R553" s="7"/>
      <c r="S553" s="7"/>
      <c r="T553" s="7"/>
      <c r="U553" s="7"/>
      <c r="V553" s="7"/>
      <c r="W553" s="7"/>
      <c r="X553" s="7"/>
      <c r="Y553" s="7"/>
      <c r="Z553" s="7"/>
    </row>
    <row r="554" ht="13.5" customHeight="1">
      <c r="A554" s="468"/>
      <c r="B554" s="7"/>
      <c r="C554" s="468"/>
      <c r="D554" s="207"/>
      <c r="E554" s="468"/>
      <c r="F554" s="7"/>
      <c r="G554" s="7"/>
      <c r="H554" s="7"/>
      <c r="I554" s="7"/>
      <c r="J554" s="7"/>
      <c r="K554" s="7"/>
      <c r="L554" s="7"/>
      <c r="M554" s="7"/>
      <c r="N554" s="7"/>
      <c r="O554" s="7"/>
      <c r="P554" s="7"/>
      <c r="Q554" s="7"/>
      <c r="R554" s="7"/>
      <c r="S554" s="7"/>
      <c r="T554" s="7"/>
      <c r="U554" s="7"/>
      <c r="V554" s="7"/>
      <c r="W554" s="7"/>
      <c r="X554" s="7"/>
      <c r="Y554" s="7"/>
      <c r="Z554" s="7"/>
    </row>
    <row r="555" ht="13.5" customHeight="1">
      <c r="A555" s="468"/>
      <c r="B555" s="7"/>
      <c r="C555" s="468"/>
      <c r="D555" s="207"/>
      <c r="E555" s="468"/>
      <c r="F555" s="7"/>
      <c r="G555" s="7"/>
      <c r="H555" s="7"/>
      <c r="I555" s="7"/>
      <c r="J555" s="7"/>
      <c r="K555" s="7"/>
      <c r="L555" s="7"/>
      <c r="M555" s="7"/>
      <c r="N555" s="7"/>
      <c r="O555" s="7"/>
      <c r="P555" s="7"/>
      <c r="Q555" s="7"/>
      <c r="R555" s="7"/>
      <c r="S555" s="7"/>
      <c r="T555" s="7"/>
      <c r="U555" s="7"/>
      <c r="V555" s="7"/>
      <c r="W555" s="7"/>
      <c r="X555" s="7"/>
      <c r="Y555" s="7"/>
      <c r="Z555" s="7"/>
    </row>
    <row r="556" ht="13.5" customHeight="1">
      <c r="A556" s="468"/>
      <c r="B556" s="7"/>
      <c r="C556" s="468"/>
      <c r="D556" s="207"/>
      <c r="E556" s="468"/>
      <c r="F556" s="7"/>
      <c r="G556" s="7"/>
      <c r="H556" s="7"/>
      <c r="I556" s="7"/>
      <c r="J556" s="7"/>
      <c r="K556" s="7"/>
      <c r="L556" s="7"/>
      <c r="M556" s="7"/>
      <c r="N556" s="7"/>
      <c r="O556" s="7"/>
      <c r="P556" s="7"/>
      <c r="Q556" s="7"/>
      <c r="R556" s="7"/>
      <c r="S556" s="7"/>
      <c r="T556" s="7"/>
      <c r="U556" s="7"/>
      <c r="V556" s="7"/>
      <c r="W556" s="7"/>
      <c r="X556" s="7"/>
      <c r="Y556" s="7"/>
      <c r="Z556" s="7"/>
    </row>
    <row r="557" ht="13.5" customHeight="1">
      <c r="A557" s="468"/>
      <c r="B557" s="7"/>
      <c r="C557" s="468"/>
      <c r="D557" s="207"/>
      <c r="E557" s="468"/>
      <c r="F557" s="7"/>
      <c r="G557" s="7"/>
      <c r="H557" s="7"/>
      <c r="I557" s="7"/>
      <c r="J557" s="7"/>
      <c r="K557" s="7"/>
      <c r="L557" s="7"/>
      <c r="M557" s="7"/>
      <c r="N557" s="7"/>
      <c r="O557" s="7"/>
      <c r="P557" s="7"/>
      <c r="Q557" s="7"/>
      <c r="R557" s="7"/>
      <c r="S557" s="7"/>
      <c r="T557" s="7"/>
      <c r="U557" s="7"/>
      <c r="V557" s="7"/>
      <c r="W557" s="7"/>
      <c r="X557" s="7"/>
      <c r="Y557" s="7"/>
      <c r="Z557" s="7"/>
    </row>
    <row r="558" ht="13.5" customHeight="1">
      <c r="A558" s="468"/>
      <c r="B558" s="7"/>
      <c r="C558" s="468"/>
      <c r="D558" s="207"/>
      <c r="E558" s="468"/>
      <c r="F558" s="7"/>
      <c r="G558" s="7"/>
      <c r="H558" s="7"/>
      <c r="I558" s="7"/>
      <c r="J558" s="7"/>
      <c r="K558" s="7"/>
      <c r="L558" s="7"/>
      <c r="M558" s="7"/>
      <c r="N558" s="7"/>
      <c r="O558" s="7"/>
      <c r="P558" s="7"/>
      <c r="Q558" s="7"/>
      <c r="R558" s="7"/>
      <c r="S558" s="7"/>
      <c r="T558" s="7"/>
      <c r="U558" s="7"/>
      <c r="V558" s="7"/>
      <c r="W558" s="7"/>
      <c r="X558" s="7"/>
      <c r="Y558" s="7"/>
      <c r="Z558" s="7"/>
    </row>
    <row r="559" ht="13.5" customHeight="1">
      <c r="A559" s="468"/>
      <c r="B559" s="7"/>
      <c r="C559" s="468"/>
      <c r="D559" s="207"/>
      <c r="E559" s="468"/>
      <c r="F559" s="7"/>
      <c r="G559" s="7"/>
      <c r="H559" s="7"/>
      <c r="I559" s="7"/>
      <c r="J559" s="7"/>
      <c r="K559" s="7"/>
      <c r="L559" s="7"/>
      <c r="M559" s="7"/>
      <c r="N559" s="7"/>
      <c r="O559" s="7"/>
      <c r="P559" s="7"/>
      <c r="Q559" s="7"/>
      <c r="R559" s="7"/>
      <c r="S559" s="7"/>
      <c r="T559" s="7"/>
      <c r="U559" s="7"/>
      <c r="V559" s="7"/>
      <c r="W559" s="7"/>
      <c r="X559" s="7"/>
      <c r="Y559" s="7"/>
      <c r="Z559" s="7"/>
    </row>
    <row r="560" ht="13.5" customHeight="1">
      <c r="A560" s="468"/>
      <c r="B560" s="7"/>
      <c r="C560" s="468"/>
      <c r="D560" s="207"/>
      <c r="E560" s="468"/>
      <c r="F560" s="7"/>
      <c r="G560" s="7"/>
      <c r="H560" s="7"/>
      <c r="I560" s="7"/>
      <c r="J560" s="7"/>
      <c r="K560" s="7"/>
      <c r="L560" s="7"/>
      <c r="M560" s="7"/>
      <c r="N560" s="7"/>
      <c r="O560" s="7"/>
      <c r="P560" s="7"/>
      <c r="Q560" s="7"/>
      <c r="R560" s="7"/>
      <c r="S560" s="7"/>
      <c r="T560" s="7"/>
      <c r="U560" s="7"/>
      <c r="V560" s="7"/>
      <c r="W560" s="7"/>
      <c r="X560" s="7"/>
      <c r="Y560" s="7"/>
      <c r="Z560" s="7"/>
    </row>
    <row r="561" ht="13.5" customHeight="1">
      <c r="A561" s="468"/>
      <c r="B561" s="7"/>
      <c r="C561" s="468"/>
      <c r="D561" s="207"/>
      <c r="E561" s="468"/>
      <c r="F561" s="7"/>
      <c r="G561" s="7"/>
      <c r="H561" s="7"/>
      <c r="I561" s="7"/>
      <c r="J561" s="7"/>
      <c r="K561" s="7"/>
      <c r="L561" s="7"/>
      <c r="M561" s="7"/>
      <c r="N561" s="7"/>
      <c r="O561" s="7"/>
      <c r="P561" s="7"/>
      <c r="Q561" s="7"/>
      <c r="R561" s="7"/>
      <c r="S561" s="7"/>
      <c r="T561" s="7"/>
      <c r="U561" s="7"/>
      <c r="V561" s="7"/>
      <c r="W561" s="7"/>
      <c r="X561" s="7"/>
      <c r="Y561" s="7"/>
      <c r="Z561" s="7"/>
    </row>
    <row r="562" ht="13.5" customHeight="1">
      <c r="A562" s="468"/>
      <c r="B562" s="7"/>
      <c r="C562" s="468"/>
      <c r="D562" s="207"/>
      <c r="E562" s="468"/>
      <c r="F562" s="7"/>
      <c r="G562" s="7"/>
      <c r="H562" s="7"/>
      <c r="I562" s="7"/>
      <c r="J562" s="7"/>
      <c r="K562" s="7"/>
      <c r="L562" s="7"/>
      <c r="M562" s="7"/>
      <c r="N562" s="7"/>
      <c r="O562" s="7"/>
      <c r="P562" s="7"/>
      <c r="Q562" s="7"/>
      <c r="R562" s="7"/>
      <c r="S562" s="7"/>
      <c r="T562" s="7"/>
      <c r="U562" s="7"/>
      <c r="V562" s="7"/>
      <c r="W562" s="7"/>
      <c r="X562" s="7"/>
      <c r="Y562" s="7"/>
      <c r="Z562" s="7"/>
    </row>
    <row r="563" ht="13.5" customHeight="1">
      <c r="A563" s="468"/>
      <c r="B563" s="7"/>
      <c r="C563" s="468"/>
      <c r="D563" s="207"/>
      <c r="E563" s="468"/>
      <c r="F563" s="7"/>
      <c r="G563" s="7"/>
      <c r="H563" s="7"/>
      <c r="I563" s="7"/>
      <c r="J563" s="7"/>
      <c r="K563" s="7"/>
      <c r="L563" s="7"/>
      <c r="M563" s="7"/>
      <c r="N563" s="7"/>
      <c r="O563" s="7"/>
      <c r="P563" s="7"/>
      <c r="Q563" s="7"/>
      <c r="R563" s="7"/>
      <c r="S563" s="7"/>
      <c r="T563" s="7"/>
      <c r="U563" s="7"/>
      <c r="V563" s="7"/>
      <c r="W563" s="7"/>
      <c r="X563" s="7"/>
      <c r="Y563" s="7"/>
      <c r="Z563" s="7"/>
    </row>
    <row r="564" ht="13.5" customHeight="1">
      <c r="A564" s="468"/>
      <c r="B564" s="7"/>
      <c r="C564" s="468"/>
      <c r="D564" s="207"/>
      <c r="E564" s="468"/>
      <c r="F564" s="7"/>
      <c r="G564" s="7"/>
      <c r="H564" s="7"/>
      <c r="I564" s="7"/>
      <c r="J564" s="7"/>
      <c r="K564" s="7"/>
      <c r="L564" s="7"/>
      <c r="M564" s="7"/>
      <c r="N564" s="7"/>
      <c r="O564" s="7"/>
      <c r="P564" s="7"/>
      <c r="Q564" s="7"/>
      <c r="R564" s="7"/>
      <c r="S564" s="7"/>
      <c r="T564" s="7"/>
      <c r="U564" s="7"/>
      <c r="V564" s="7"/>
      <c r="W564" s="7"/>
      <c r="X564" s="7"/>
      <c r="Y564" s="7"/>
      <c r="Z564" s="7"/>
    </row>
    <row r="565" ht="13.5" customHeight="1">
      <c r="A565" s="468"/>
      <c r="B565" s="7"/>
      <c r="C565" s="468"/>
      <c r="D565" s="207"/>
      <c r="E565" s="468"/>
      <c r="F565" s="7"/>
      <c r="G565" s="7"/>
      <c r="H565" s="7"/>
      <c r="I565" s="7"/>
      <c r="J565" s="7"/>
      <c r="K565" s="7"/>
      <c r="L565" s="7"/>
      <c r="M565" s="7"/>
      <c r="N565" s="7"/>
      <c r="O565" s="7"/>
      <c r="P565" s="7"/>
      <c r="Q565" s="7"/>
      <c r="R565" s="7"/>
      <c r="S565" s="7"/>
      <c r="T565" s="7"/>
      <c r="U565" s="7"/>
      <c r="V565" s="7"/>
      <c r="W565" s="7"/>
      <c r="X565" s="7"/>
      <c r="Y565" s="7"/>
      <c r="Z565" s="7"/>
    </row>
    <row r="566" ht="13.5" customHeight="1">
      <c r="A566" s="468"/>
      <c r="B566" s="7"/>
      <c r="C566" s="468"/>
      <c r="D566" s="207"/>
      <c r="E566" s="468"/>
      <c r="F566" s="7"/>
      <c r="G566" s="7"/>
      <c r="H566" s="7"/>
      <c r="I566" s="7"/>
      <c r="J566" s="7"/>
      <c r="K566" s="7"/>
      <c r="L566" s="7"/>
      <c r="M566" s="7"/>
      <c r="N566" s="7"/>
      <c r="O566" s="7"/>
      <c r="P566" s="7"/>
      <c r="Q566" s="7"/>
      <c r="R566" s="7"/>
      <c r="S566" s="7"/>
      <c r="T566" s="7"/>
      <c r="U566" s="7"/>
      <c r="V566" s="7"/>
      <c r="W566" s="7"/>
      <c r="X566" s="7"/>
      <c r="Y566" s="7"/>
      <c r="Z566" s="7"/>
    </row>
    <row r="567" ht="13.5" customHeight="1">
      <c r="A567" s="468"/>
      <c r="B567" s="7"/>
      <c r="C567" s="468"/>
      <c r="D567" s="207"/>
      <c r="E567" s="468"/>
      <c r="F567" s="7"/>
      <c r="G567" s="7"/>
      <c r="H567" s="7"/>
      <c r="I567" s="7"/>
      <c r="J567" s="7"/>
      <c r="K567" s="7"/>
      <c r="L567" s="7"/>
      <c r="M567" s="7"/>
      <c r="N567" s="7"/>
      <c r="O567" s="7"/>
      <c r="P567" s="7"/>
      <c r="Q567" s="7"/>
      <c r="R567" s="7"/>
      <c r="S567" s="7"/>
      <c r="T567" s="7"/>
      <c r="U567" s="7"/>
      <c r="V567" s="7"/>
      <c r="W567" s="7"/>
      <c r="X567" s="7"/>
      <c r="Y567" s="7"/>
      <c r="Z567" s="7"/>
    </row>
    <row r="568" ht="13.5" customHeight="1">
      <c r="A568" s="468"/>
      <c r="B568" s="7"/>
      <c r="C568" s="468"/>
      <c r="D568" s="207"/>
      <c r="E568" s="468"/>
      <c r="F568" s="7"/>
      <c r="G568" s="7"/>
      <c r="H568" s="7"/>
      <c r="I568" s="7"/>
      <c r="J568" s="7"/>
      <c r="K568" s="7"/>
      <c r="L568" s="7"/>
      <c r="M568" s="7"/>
      <c r="N568" s="7"/>
      <c r="O568" s="7"/>
      <c r="P568" s="7"/>
      <c r="Q568" s="7"/>
      <c r="R568" s="7"/>
      <c r="S568" s="7"/>
      <c r="T568" s="7"/>
      <c r="U568" s="7"/>
      <c r="V568" s="7"/>
      <c r="W568" s="7"/>
      <c r="X568" s="7"/>
      <c r="Y568" s="7"/>
      <c r="Z568" s="7"/>
    </row>
    <row r="569" ht="13.5" customHeight="1">
      <c r="A569" s="468"/>
      <c r="B569" s="7"/>
      <c r="C569" s="468"/>
      <c r="D569" s="207"/>
      <c r="E569" s="468"/>
      <c r="F569" s="7"/>
      <c r="G569" s="7"/>
      <c r="H569" s="7"/>
      <c r="I569" s="7"/>
      <c r="J569" s="7"/>
      <c r="K569" s="7"/>
      <c r="L569" s="7"/>
      <c r="M569" s="7"/>
      <c r="N569" s="7"/>
      <c r="O569" s="7"/>
      <c r="P569" s="7"/>
      <c r="Q569" s="7"/>
      <c r="R569" s="7"/>
      <c r="S569" s="7"/>
      <c r="T569" s="7"/>
      <c r="U569" s="7"/>
      <c r="V569" s="7"/>
      <c r="W569" s="7"/>
      <c r="X569" s="7"/>
      <c r="Y569" s="7"/>
      <c r="Z569" s="7"/>
    </row>
    <row r="570" ht="13.5" customHeight="1">
      <c r="A570" s="468"/>
      <c r="B570" s="7"/>
      <c r="C570" s="468"/>
      <c r="D570" s="207"/>
      <c r="E570" s="468"/>
      <c r="F570" s="7"/>
      <c r="G570" s="7"/>
      <c r="H570" s="7"/>
      <c r="I570" s="7"/>
      <c r="J570" s="7"/>
      <c r="K570" s="7"/>
      <c r="L570" s="7"/>
      <c r="M570" s="7"/>
      <c r="N570" s="7"/>
      <c r="O570" s="7"/>
      <c r="P570" s="7"/>
      <c r="Q570" s="7"/>
      <c r="R570" s="7"/>
      <c r="S570" s="7"/>
      <c r="T570" s="7"/>
      <c r="U570" s="7"/>
      <c r="V570" s="7"/>
      <c r="W570" s="7"/>
      <c r="X570" s="7"/>
      <c r="Y570" s="7"/>
      <c r="Z570" s="7"/>
    </row>
    <row r="571" ht="13.5" customHeight="1">
      <c r="A571" s="468"/>
      <c r="B571" s="7"/>
      <c r="C571" s="468"/>
      <c r="D571" s="207"/>
      <c r="E571" s="468"/>
      <c r="F571" s="7"/>
      <c r="G571" s="7"/>
      <c r="H571" s="7"/>
      <c r="I571" s="7"/>
      <c r="J571" s="7"/>
      <c r="K571" s="7"/>
      <c r="L571" s="7"/>
      <c r="M571" s="7"/>
      <c r="N571" s="7"/>
      <c r="O571" s="7"/>
      <c r="P571" s="7"/>
      <c r="Q571" s="7"/>
      <c r="R571" s="7"/>
      <c r="S571" s="7"/>
      <c r="T571" s="7"/>
      <c r="U571" s="7"/>
      <c r="V571" s="7"/>
      <c r="W571" s="7"/>
      <c r="X571" s="7"/>
      <c r="Y571" s="7"/>
      <c r="Z571" s="7"/>
    </row>
    <row r="572" ht="13.5" customHeight="1">
      <c r="A572" s="468"/>
      <c r="B572" s="7"/>
      <c r="C572" s="468"/>
      <c r="D572" s="207"/>
      <c r="E572" s="468"/>
      <c r="F572" s="7"/>
      <c r="G572" s="7"/>
      <c r="H572" s="7"/>
      <c r="I572" s="7"/>
      <c r="J572" s="7"/>
      <c r="K572" s="7"/>
      <c r="L572" s="7"/>
      <c r="M572" s="7"/>
      <c r="N572" s="7"/>
      <c r="O572" s="7"/>
      <c r="P572" s="7"/>
      <c r="Q572" s="7"/>
      <c r="R572" s="7"/>
      <c r="S572" s="7"/>
      <c r="T572" s="7"/>
      <c r="U572" s="7"/>
      <c r="V572" s="7"/>
      <c r="W572" s="7"/>
      <c r="X572" s="7"/>
      <c r="Y572" s="7"/>
      <c r="Z572" s="7"/>
    </row>
    <row r="573" ht="13.5" customHeight="1">
      <c r="A573" s="468"/>
      <c r="B573" s="7"/>
      <c r="C573" s="468"/>
      <c r="D573" s="207"/>
      <c r="E573" s="468"/>
      <c r="F573" s="7"/>
      <c r="G573" s="7"/>
      <c r="H573" s="7"/>
      <c r="I573" s="7"/>
      <c r="J573" s="7"/>
      <c r="K573" s="7"/>
      <c r="L573" s="7"/>
      <c r="M573" s="7"/>
      <c r="N573" s="7"/>
      <c r="O573" s="7"/>
      <c r="P573" s="7"/>
      <c r="Q573" s="7"/>
      <c r="R573" s="7"/>
      <c r="S573" s="7"/>
      <c r="T573" s="7"/>
      <c r="U573" s="7"/>
      <c r="V573" s="7"/>
      <c r="W573" s="7"/>
      <c r="X573" s="7"/>
      <c r="Y573" s="7"/>
      <c r="Z573" s="7"/>
    </row>
    <row r="574" ht="13.5" customHeight="1">
      <c r="A574" s="468"/>
      <c r="B574" s="7"/>
      <c r="C574" s="468"/>
      <c r="D574" s="207"/>
      <c r="E574" s="468"/>
      <c r="F574" s="7"/>
      <c r="G574" s="7"/>
      <c r="H574" s="7"/>
      <c r="I574" s="7"/>
      <c r="J574" s="7"/>
      <c r="K574" s="7"/>
      <c r="L574" s="7"/>
      <c r="M574" s="7"/>
      <c r="N574" s="7"/>
      <c r="O574" s="7"/>
      <c r="P574" s="7"/>
      <c r="Q574" s="7"/>
      <c r="R574" s="7"/>
      <c r="S574" s="7"/>
      <c r="T574" s="7"/>
      <c r="U574" s="7"/>
      <c r="V574" s="7"/>
      <c r="W574" s="7"/>
      <c r="X574" s="7"/>
      <c r="Y574" s="7"/>
      <c r="Z574" s="7"/>
    </row>
    <row r="575" ht="13.5" customHeight="1">
      <c r="A575" s="468"/>
      <c r="B575" s="7"/>
      <c r="C575" s="468"/>
      <c r="D575" s="207"/>
      <c r="E575" s="468"/>
      <c r="F575" s="7"/>
      <c r="G575" s="7"/>
      <c r="H575" s="7"/>
      <c r="I575" s="7"/>
      <c r="J575" s="7"/>
      <c r="K575" s="7"/>
      <c r="L575" s="7"/>
      <c r="M575" s="7"/>
      <c r="N575" s="7"/>
      <c r="O575" s="7"/>
      <c r="P575" s="7"/>
      <c r="Q575" s="7"/>
      <c r="R575" s="7"/>
      <c r="S575" s="7"/>
      <c r="T575" s="7"/>
      <c r="U575" s="7"/>
      <c r="V575" s="7"/>
      <c r="W575" s="7"/>
      <c r="X575" s="7"/>
      <c r="Y575" s="7"/>
      <c r="Z575" s="7"/>
    </row>
    <row r="576" ht="13.5" customHeight="1">
      <c r="A576" s="468"/>
      <c r="B576" s="7"/>
      <c r="C576" s="468"/>
      <c r="D576" s="207"/>
      <c r="E576" s="468"/>
      <c r="F576" s="7"/>
      <c r="G576" s="7"/>
      <c r="H576" s="7"/>
      <c r="I576" s="7"/>
      <c r="J576" s="7"/>
      <c r="K576" s="7"/>
      <c r="L576" s="7"/>
      <c r="M576" s="7"/>
      <c r="N576" s="7"/>
      <c r="O576" s="7"/>
      <c r="P576" s="7"/>
      <c r="Q576" s="7"/>
      <c r="R576" s="7"/>
      <c r="S576" s="7"/>
      <c r="T576" s="7"/>
      <c r="U576" s="7"/>
      <c r="V576" s="7"/>
      <c r="W576" s="7"/>
      <c r="X576" s="7"/>
      <c r="Y576" s="7"/>
      <c r="Z576" s="7"/>
    </row>
    <row r="577" ht="13.5" customHeight="1">
      <c r="A577" s="468"/>
      <c r="B577" s="7"/>
      <c r="C577" s="468"/>
      <c r="D577" s="207"/>
      <c r="E577" s="468"/>
      <c r="F577" s="7"/>
      <c r="G577" s="7"/>
      <c r="H577" s="7"/>
      <c r="I577" s="7"/>
      <c r="J577" s="7"/>
      <c r="K577" s="7"/>
      <c r="L577" s="7"/>
      <c r="M577" s="7"/>
      <c r="N577" s="7"/>
      <c r="O577" s="7"/>
      <c r="P577" s="7"/>
      <c r="Q577" s="7"/>
      <c r="R577" s="7"/>
      <c r="S577" s="7"/>
      <c r="T577" s="7"/>
      <c r="U577" s="7"/>
      <c r="V577" s="7"/>
      <c r="W577" s="7"/>
      <c r="X577" s="7"/>
      <c r="Y577" s="7"/>
      <c r="Z577" s="7"/>
    </row>
    <row r="578" ht="13.5" customHeight="1">
      <c r="A578" s="468"/>
      <c r="B578" s="7"/>
      <c r="C578" s="468"/>
      <c r="D578" s="207"/>
      <c r="E578" s="468"/>
      <c r="F578" s="7"/>
      <c r="G578" s="7"/>
      <c r="H578" s="7"/>
      <c r="I578" s="7"/>
      <c r="J578" s="7"/>
      <c r="K578" s="7"/>
      <c r="L578" s="7"/>
      <c r="M578" s="7"/>
      <c r="N578" s="7"/>
      <c r="O578" s="7"/>
      <c r="P578" s="7"/>
      <c r="Q578" s="7"/>
      <c r="R578" s="7"/>
      <c r="S578" s="7"/>
      <c r="T578" s="7"/>
      <c r="U578" s="7"/>
      <c r="V578" s="7"/>
      <c r="W578" s="7"/>
      <c r="X578" s="7"/>
      <c r="Y578" s="7"/>
      <c r="Z578" s="7"/>
    </row>
    <row r="579" ht="13.5" customHeight="1">
      <c r="A579" s="468"/>
      <c r="B579" s="7"/>
      <c r="C579" s="468"/>
      <c r="D579" s="207"/>
      <c r="E579" s="468"/>
      <c r="F579" s="7"/>
      <c r="G579" s="7"/>
      <c r="H579" s="7"/>
      <c r="I579" s="7"/>
      <c r="J579" s="7"/>
      <c r="K579" s="7"/>
      <c r="L579" s="7"/>
      <c r="M579" s="7"/>
      <c r="N579" s="7"/>
      <c r="O579" s="7"/>
      <c r="P579" s="7"/>
      <c r="Q579" s="7"/>
      <c r="R579" s="7"/>
      <c r="S579" s="7"/>
      <c r="T579" s="7"/>
      <c r="U579" s="7"/>
      <c r="V579" s="7"/>
      <c r="W579" s="7"/>
      <c r="X579" s="7"/>
      <c r="Y579" s="7"/>
      <c r="Z579" s="7"/>
    </row>
    <row r="580" ht="13.5" customHeight="1">
      <c r="A580" s="468"/>
      <c r="B580" s="7"/>
      <c r="C580" s="468"/>
      <c r="D580" s="207"/>
      <c r="E580" s="468"/>
      <c r="F580" s="7"/>
      <c r="G580" s="7"/>
      <c r="H580" s="7"/>
      <c r="I580" s="7"/>
      <c r="J580" s="7"/>
      <c r="K580" s="7"/>
      <c r="L580" s="7"/>
      <c r="M580" s="7"/>
      <c r="N580" s="7"/>
      <c r="O580" s="7"/>
      <c r="P580" s="7"/>
      <c r="Q580" s="7"/>
      <c r="R580" s="7"/>
      <c r="S580" s="7"/>
      <c r="T580" s="7"/>
      <c r="U580" s="7"/>
      <c r="V580" s="7"/>
      <c r="W580" s="7"/>
      <c r="X580" s="7"/>
      <c r="Y580" s="7"/>
      <c r="Z580" s="7"/>
    </row>
    <row r="581" ht="13.5" customHeight="1">
      <c r="A581" s="468"/>
      <c r="B581" s="7"/>
      <c r="C581" s="468"/>
      <c r="D581" s="207"/>
      <c r="E581" s="468"/>
      <c r="F581" s="7"/>
      <c r="G581" s="7"/>
      <c r="H581" s="7"/>
      <c r="I581" s="7"/>
      <c r="J581" s="7"/>
      <c r="K581" s="7"/>
      <c r="L581" s="7"/>
      <c r="M581" s="7"/>
      <c r="N581" s="7"/>
      <c r="O581" s="7"/>
      <c r="P581" s="7"/>
      <c r="Q581" s="7"/>
      <c r="R581" s="7"/>
      <c r="S581" s="7"/>
      <c r="T581" s="7"/>
      <c r="U581" s="7"/>
      <c r="V581" s="7"/>
      <c r="W581" s="7"/>
      <c r="X581" s="7"/>
      <c r="Y581" s="7"/>
      <c r="Z581" s="7"/>
    </row>
    <row r="582" ht="13.5" customHeight="1">
      <c r="A582" s="468"/>
      <c r="B582" s="7"/>
      <c r="C582" s="468"/>
      <c r="D582" s="207"/>
      <c r="E582" s="468"/>
      <c r="F582" s="7"/>
      <c r="G582" s="7"/>
      <c r="H582" s="7"/>
      <c r="I582" s="7"/>
      <c r="J582" s="7"/>
      <c r="K582" s="7"/>
      <c r="L582" s="7"/>
      <c r="M582" s="7"/>
      <c r="N582" s="7"/>
      <c r="O582" s="7"/>
      <c r="P582" s="7"/>
      <c r="Q582" s="7"/>
      <c r="R582" s="7"/>
      <c r="S582" s="7"/>
      <c r="T582" s="7"/>
      <c r="U582" s="7"/>
      <c r="V582" s="7"/>
      <c r="W582" s="7"/>
      <c r="X582" s="7"/>
      <c r="Y582" s="7"/>
      <c r="Z582" s="7"/>
    </row>
    <row r="583" ht="13.5" customHeight="1">
      <c r="A583" s="468"/>
      <c r="B583" s="7"/>
      <c r="C583" s="468"/>
      <c r="D583" s="207"/>
      <c r="E583" s="468"/>
      <c r="F583" s="7"/>
      <c r="G583" s="7"/>
      <c r="H583" s="7"/>
      <c r="I583" s="7"/>
      <c r="J583" s="7"/>
      <c r="K583" s="7"/>
      <c r="L583" s="7"/>
      <c r="M583" s="7"/>
      <c r="N583" s="7"/>
      <c r="O583" s="7"/>
      <c r="P583" s="7"/>
      <c r="Q583" s="7"/>
      <c r="R583" s="7"/>
      <c r="S583" s="7"/>
      <c r="T583" s="7"/>
      <c r="U583" s="7"/>
      <c r="V583" s="7"/>
      <c r="W583" s="7"/>
      <c r="X583" s="7"/>
      <c r="Y583" s="7"/>
      <c r="Z583" s="7"/>
    </row>
    <row r="584" ht="13.5" customHeight="1">
      <c r="A584" s="468"/>
      <c r="B584" s="7"/>
      <c r="C584" s="468"/>
      <c r="D584" s="207"/>
      <c r="E584" s="468"/>
      <c r="F584" s="7"/>
      <c r="G584" s="7"/>
      <c r="H584" s="7"/>
      <c r="I584" s="7"/>
      <c r="J584" s="7"/>
      <c r="K584" s="7"/>
      <c r="L584" s="7"/>
      <c r="M584" s="7"/>
      <c r="N584" s="7"/>
      <c r="O584" s="7"/>
      <c r="P584" s="7"/>
      <c r="Q584" s="7"/>
      <c r="R584" s="7"/>
      <c r="S584" s="7"/>
      <c r="T584" s="7"/>
      <c r="U584" s="7"/>
      <c r="V584" s="7"/>
      <c r="W584" s="7"/>
      <c r="X584" s="7"/>
      <c r="Y584" s="7"/>
      <c r="Z584" s="7"/>
    </row>
    <row r="585" ht="13.5" customHeight="1">
      <c r="A585" s="468"/>
      <c r="B585" s="7"/>
      <c r="C585" s="468"/>
      <c r="D585" s="207"/>
      <c r="E585" s="468"/>
      <c r="F585" s="7"/>
      <c r="G585" s="7"/>
      <c r="H585" s="7"/>
      <c r="I585" s="7"/>
      <c r="J585" s="7"/>
      <c r="K585" s="7"/>
      <c r="L585" s="7"/>
      <c r="M585" s="7"/>
      <c r="N585" s="7"/>
      <c r="O585" s="7"/>
      <c r="P585" s="7"/>
      <c r="Q585" s="7"/>
      <c r="R585" s="7"/>
      <c r="S585" s="7"/>
      <c r="T585" s="7"/>
      <c r="U585" s="7"/>
      <c r="V585" s="7"/>
      <c r="W585" s="7"/>
      <c r="X585" s="7"/>
      <c r="Y585" s="7"/>
      <c r="Z585" s="7"/>
    </row>
    <row r="586" ht="13.5" customHeight="1">
      <c r="A586" s="468"/>
      <c r="B586" s="7"/>
      <c r="C586" s="468"/>
      <c r="D586" s="207"/>
      <c r="E586" s="468"/>
      <c r="F586" s="7"/>
      <c r="G586" s="7"/>
      <c r="H586" s="7"/>
      <c r="I586" s="7"/>
      <c r="J586" s="7"/>
      <c r="K586" s="7"/>
      <c r="L586" s="7"/>
      <c r="M586" s="7"/>
      <c r="N586" s="7"/>
      <c r="O586" s="7"/>
      <c r="P586" s="7"/>
      <c r="Q586" s="7"/>
      <c r="R586" s="7"/>
      <c r="S586" s="7"/>
      <c r="T586" s="7"/>
      <c r="U586" s="7"/>
      <c r="V586" s="7"/>
      <c r="W586" s="7"/>
      <c r="X586" s="7"/>
      <c r="Y586" s="7"/>
      <c r="Z586" s="7"/>
    </row>
    <row r="587" ht="13.5" customHeight="1">
      <c r="A587" s="468"/>
      <c r="B587" s="7"/>
      <c r="C587" s="468"/>
      <c r="D587" s="207"/>
      <c r="E587" s="468"/>
      <c r="F587" s="7"/>
      <c r="G587" s="7"/>
      <c r="H587" s="7"/>
      <c r="I587" s="7"/>
      <c r="J587" s="7"/>
      <c r="K587" s="7"/>
      <c r="L587" s="7"/>
      <c r="M587" s="7"/>
      <c r="N587" s="7"/>
      <c r="O587" s="7"/>
      <c r="P587" s="7"/>
      <c r="Q587" s="7"/>
      <c r="R587" s="7"/>
      <c r="S587" s="7"/>
      <c r="T587" s="7"/>
      <c r="U587" s="7"/>
      <c r="V587" s="7"/>
      <c r="W587" s="7"/>
      <c r="X587" s="7"/>
      <c r="Y587" s="7"/>
      <c r="Z587" s="7"/>
    </row>
    <row r="588" ht="13.5" customHeight="1">
      <c r="A588" s="468"/>
      <c r="B588" s="7"/>
      <c r="C588" s="468"/>
      <c r="D588" s="207"/>
      <c r="E588" s="468"/>
      <c r="F588" s="7"/>
      <c r="G588" s="7"/>
      <c r="H588" s="7"/>
      <c r="I588" s="7"/>
      <c r="J588" s="7"/>
      <c r="K588" s="7"/>
      <c r="L588" s="7"/>
      <c r="M588" s="7"/>
      <c r="N588" s="7"/>
      <c r="O588" s="7"/>
      <c r="P588" s="7"/>
      <c r="Q588" s="7"/>
      <c r="R588" s="7"/>
      <c r="S588" s="7"/>
      <c r="T588" s="7"/>
      <c r="U588" s="7"/>
      <c r="V588" s="7"/>
      <c r="W588" s="7"/>
      <c r="X588" s="7"/>
      <c r="Y588" s="7"/>
      <c r="Z588" s="7"/>
    </row>
    <row r="589" ht="13.5" customHeight="1">
      <c r="A589" s="468"/>
      <c r="B589" s="7"/>
      <c r="C589" s="468"/>
      <c r="D589" s="207"/>
      <c r="E589" s="468"/>
      <c r="F589" s="7"/>
      <c r="G589" s="7"/>
      <c r="H589" s="7"/>
      <c r="I589" s="7"/>
      <c r="J589" s="7"/>
      <c r="K589" s="7"/>
      <c r="L589" s="7"/>
      <c r="M589" s="7"/>
      <c r="N589" s="7"/>
      <c r="O589" s="7"/>
      <c r="P589" s="7"/>
      <c r="Q589" s="7"/>
      <c r="R589" s="7"/>
      <c r="S589" s="7"/>
      <c r="T589" s="7"/>
      <c r="U589" s="7"/>
      <c r="V589" s="7"/>
      <c r="W589" s="7"/>
      <c r="X589" s="7"/>
      <c r="Y589" s="7"/>
      <c r="Z589" s="7"/>
    </row>
    <row r="590" ht="13.5" customHeight="1">
      <c r="A590" s="468"/>
      <c r="B590" s="7"/>
      <c r="C590" s="468"/>
      <c r="D590" s="207"/>
      <c r="E590" s="468"/>
      <c r="F590" s="7"/>
      <c r="G590" s="7"/>
      <c r="H590" s="7"/>
      <c r="I590" s="7"/>
      <c r="J590" s="7"/>
      <c r="K590" s="7"/>
      <c r="L590" s="7"/>
      <c r="M590" s="7"/>
      <c r="N590" s="7"/>
      <c r="O590" s="7"/>
      <c r="P590" s="7"/>
      <c r="Q590" s="7"/>
      <c r="R590" s="7"/>
      <c r="S590" s="7"/>
      <c r="T590" s="7"/>
      <c r="U590" s="7"/>
      <c r="V590" s="7"/>
      <c r="W590" s="7"/>
      <c r="X590" s="7"/>
      <c r="Y590" s="7"/>
      <c r="Z590" s="7"/>
    </row>
    <row r="591" ht="13.5" customHeight="1">
      <c r="A591" s="468"/>
      <c r="B591" s="7"/>
      <c r="C591" s="468"/>
      <c r="D591" s="207"/>
      <c r="E591" s="468"/>
      <c r="F591" s="7"/>
      <c r="G591" s="7"/>
      <c r="H591" s="7"/>
      <c r="I591" s="7"/>
      <c r="J591" s="7"/>
      <c r="K591" s="7"/>
      <c r="L591" s="7"/>
      <c r="M591" s="7"/>
      <c r="N591" s="7"/>
      <c r="O591" s="7"/>
      <c r="P591" s="7"/>
      <c r="Q591" s="7"/>
      <c r="R591" s="7"/>
      <c r="S591" s="7"/>
      <c r="T591" s="7"/>
      <c r="U591" s="7"/>
      <c r="V591" s="7"/>
      <c r="W591" s="7"/>
      <c r="X591" s="7"/>
      <c r="Y591" s="7"/>
      <c r="Z591" s="7"/>
    </row>
    <row r="592" ht="13.5" customHeight="1">
      <c r="A592" s="468"/>
      <c r="B592" s="7"/>
      <c r="C592" s="468"/>
      <c r="D592" s="207"/>
      <c r="E592" s="468"/>
      <c r="F592" s="7"/>
      <c r="G592" s="7"/>
      <c r="H592" s="7"/>
      <c r="I592" s="7"/>
      <c r="J592" s="7"/>
      <c r="K592" s="7"/>
      <c r="L592" s="7"/>
      <c r="M592" s="7"/>
      <c r="N592" s="7"/>
      <c r="O592" s="7"/>
      <c r="P592" s="7"/>
      <c r="Q592" s="7"/>
      <c r="R592" s="7"/>
      <c r="S592" s="7"/>
      <c r="T592" s="7"/>
      <c r="U592" s="7"/>
      <c r="V592" s="7"/>
      <c r="W592" s="7"/>
      <c r="X592" s="7"/>
      <c r="Y592" s="7"/>
      <c r="Z592" s="7"/>
    </row>
    <row r="593" ht="13.5" customHeight="1">
      <c r="A593" s="468"/>
      <c r="B593" s="7"/>
      <c r="C593" s="468"/>
      <c r="D593" s="207"/>
      <c r="E593" s="468"/>
      <c r="F593" s="7"/>
      <c r="G593" s="7"/>
      <c r="H593" s="7"/>
      <c r="I593" s="7"/>
      <c r="J593" s="7"/>
      <c r="K593" s="7"/>
      <c r="L593" s="7"/>
      <c r="M593" s="7"/>
      <c r="N593" s="7"/>
      <c r="O593" s="7"/>
      <c r="P593" s="7"/>
      <c r="Q593" s="7"/>
      <c r="R593" s="7"/>
      <c r="S593" s="7"/>
      <c r="T593" s="7"/>
      <c r="U593" s="7"/>
      <c r="V593" s="7"/>
      <c r="W593" s="7"/>
      <c r="X593" s="7"/>
      <c r="Y593" s="7"/>
      <c r="Z593" s="7"/>
    </row>
    <row r="594" ht="13.5" customHeight="1">
      <c r="A594" s="468"/>
      <c r="B594" s="7"/>
      <c r="C594" s="468"/>
      <c r="D594" s="207"/>
      <c r="E594" s="468"/>
      <c r="F594" s="7"/>
      <c r="G594" s="7"/>
      <c r="H594" s="7"/>
      <c r="I594" s="7"/>
      <c r="J594" s="7"/>
      <c r="K594" s="7"/>
      <c r="L594" s="7"/>
      <c r="M594" s="7"/>
      <c r="N594" s="7"/>
      <c r="O594" s="7"/>
      <c r="P594" s="7"/>
      <c r="Q594" s="7"/>
      <c r="R594" s="7"/>
      <c r="S594" s="7"/>
      <c r="T594" s="7"/>
      <c r="U594" s="7"/>
      <c r="V594" s="7"/>
      <c r="W594" s="7"/>
      <c r="X594" s="7"/>
      <c r="Y594" s="7"/>
      <c r="Z594" s="7"/>
    </row>
    <row r="595" ht="13.5" customHeight="1">
      <c r="A595" s="468"/>
      <c r="B595" s="7"/>
      <c r="C595" s="468"/>
      <c r="D595" s="207"/>
      <c r="E595" s="468"/>
      <c r="F595" s="7"/>
      <c r="G595" s="7"/>
      <c r="H595" s="7"/>
      <c r="I595" s="7"/>
      <c r="J595" s="7"/>
      <c r="K595" s="7"/>
      <c r="L595" s="7"/>
      <c r="M595" s="7"/>
      <c r="N595" s="7"/>
      <c r="O595" s="7"/>
      <c r="P595" s="7"/>
      <c r="Q595" s="7"/>
      <c r="R595" s="7"/>
      <c r="S595" s="7"/>
      <c r="T595" s="7"/>
      <c r="U595" s="7"/>
      <c r="V595" s="7"/>
      <c r="W595" s="7"/>
      <c r="X595" s="7"/>
      <c r="Y595" s="7"/>
      <c r="Z595" s="7"/>
    </row>
    <row r="596" ht="13.5" customHeight="1">
      <c r="A596" s="468"/>
      <c r="B596" s="7"/>
      <c r="C596" s="468"/>
      <c r="D596" s="207"/>
      <c r="E596" s="468"/>
      <c r="F596" s="7"/>
      <c r="G596" s="7"/>
      <c r="H596" s="7"/>
      <c r="I596" s="7"/>
      <c r="J596" s="7"/>
      <c r="K596" s="7"/>
      <c r="L596" s="7"/>
      <c r="M596" s="7"/>
      <c r="N596" s="7"/>
      <c r="O596" s="7"/>
      <c r="P596" s="7"/>
      <c r="Q596" s="7"/>
      <c r="R596" s="7"/>
      <c r="S596" s="7"/>
      <c r="T596" s="7"/>
      <c r="U596" s="7"/>
      <c r="V596" s="7"/>
      <c r="W596" s="7"/>
      <c r="X596" s="7"/>
      <c r="Y596" s="7"/>
      <c r="Z596" s="7"/>
    </row>
    <row r="597" ht="13.5" customHeight="1">
      <c r="A597" s="468"/>
      <c r="B597" s="7"/>
      <c r="C597" s="468"/>
      <c r="D597" s="207"/>
      <c r="E597" s="468"/>
      <c r="F597" s="7"/>
      <c r="G597" s="7"/>
      <c r="H597" s="7"/>
      <c r="I597" s="7"/>
      <c r="J597" s="7"/>
      <c r="K597" s="7"/>
      <c r="L597" s="7"/>
      <c r="M597" s="7"/>
      <c r="N597" s="7"/>
      <c r="O597" s="7"/>
      <c r="P597" s="7"/>
      <c r="Q597" s="7"/>
      <c r="R597" s="7"/>
      <c r="S597" s="7"/>
      <c r="T597" s="7"/>
      <c r="U597" s="7"/>
      <c r="V597" s="7"/>
      <c r="W597" s="7"/>
      <c r="X597" s="7"/>
      <c r="Y597" s="7"/>
      <c r="Z597" s="7"/>
    </row>
    <row r="598" ht="13.5" customHeight="1">
      <c r="A598" s="468"/>
      <c r="B598" s="7"/>
      <c r="C598" s="468"/>
      <c r="D598" s="207"/>
      <c r="E598" s="468"/>
      <c r="F598" s="7"/>
      <c r="G598" s="7"/>
      <c r="H598" s="7"/>
      <c r="I598" s="7"/>
      <c r="J598" s="7"/>
      <c r="K598" s="7"/>
      <c r="L598" s="7"/>
      <c r="M598" s="7"/>
      <c r="N598" s="7"/>
      <c r="O598" s="7"/>
      <c r="P598" s="7"/>
      <c r="Q598" s="7"/>
      <c r="R598" s="7"/>
      <c r="S598" s="7"/>
      <c r="T598" s="7"/>
      <c r="U598" s="7"/>
      <c r="V598" s="7"/>
      <c r="W598" s="7"/>
      <c r="X598" s="7"/>
      <c r="Y598" s="7"/>
      <c r="Z598" s="7"/>
    </row>
    <row r="599" ht="13.5" customHeight="1">
      <c r="A599" s="468"/>
      <c r="B599" s="7"/>
      <c r="C599" s="468"/>
      <c r="D599" s="207"/>
      <c r="E599" s="468"/>
      <c r="F599" s="7"/>
      <c r="G599" s="7"/>
      <c r="H599" s="7"/>
      <c r="I599" s="7"/>
      <c r="J599" s="7"/>
      <c r="K599" s="7"/>
      <c r="L599" s="7"/>
      <c r="M599" s="7"/>
      <c r="N599" s="7"/>
      <c r="O599" s="7"/>
      <c r="P599" s="7"/>
      <c r="Q599" s="7"/>
      <c r="R599" s="7"/>
      <c r="S599" s="7"/>
      <c r="T599" s="7"/>
      <c r="U599" s="7"/>
      <c r="V599" s="7"/>
      <c r="W599" s="7"/>
      <c r="X599" s="7"/>
      <c r="Y599" s="7"/>
      <c r="Z599" s="7"/>
    </row>
    <row r="600" ht="13.5" customHeight="1">
      <c r="A600" s="468"/>
      <c r="B600" s="7"/>
      <c r="C600" s="468"/>
      <c r="D600" s="207"/>
      <c r="E600" s="468"/>
      <c r="F600" s="7"/>
      <c r="G600" s="7"/>
      <c r="H600" s="7"/>
      <c r="I600" s="7"/>
      <c r="J600" s="7"/>
      <c r="K600" s="7"/>
      <c r="L600" s="7"/>
      <c r="M600" s="7"/>
      <c r="N600" s="7"/>
      <c r="O600" s="7"/>
      <c r="P600" s="7"/>
      <c r="Q600" s="7"/>
      <c r="R600" s="7"/>
      <c r="S600" s="7"/>
      <c r="T600" s="7"/>
      <c r="U600" s="7"/>
      <c r="V600" s="7"/>
      <c r="W600" s="7"/>
      <c r="X600" s="7"/>
      <c r="Y600" s="7"/>
      <c r="Z600" s="7"/>
    </row>
    <row r="601" ht="13.5" customHeight="1">
      <c r="A601" s="468"/>
      <c r="B601" s="7"/>
      <c r="C601" s="468"/>
      <c r="D601" s="207"/>
      <c r="E601" s="468"/>
      <c r="F601" s="7"/>
      <c r="G601" s="7"/>
      <c r="H601" s="7"/>
      <c r="I601" s="7"/>
      <c r="J601" s="7"/>
      <c r="K601" s="7"/>
      <c r="L601" s="7"/>
      <c r="M601" s="7"/>
      <c r="N601" s="7"/>
      <c r="O601" s="7"/>
      <c r="P601" s="7"/>
      <c r="Q601" s="7"/>
      <c r="R601" s="7"/>
      <c r="S601" s="7"/>
      <c r="T601" s="7"/>
      <c r="U601" s="7"/>
      <c r="V601" s="7"/>
      <c r="W601" s="7"/>
      <c r="X601" s="7"/>
      <c r="Y601" s="7"/>
      <c r="Z601" s="7"/>
    </row>
    <row r="602" ht="13.5" customHeight="1">
      <c r="A602" s="468"/>
      <c r="B602" s="7"/>
      <c r="C602" s="468"/>
      <c r="D602" s="207"/>
      <c r="E602" s="468"/>
      <c r="F602" s="7"/>
      <c r="G602" s="7"/>
      <c r="H602" s="7"/>
      <c r="I602" s="7"/>
      <c r="J602" s="7"/>
      <c r="K602" s="7"/>
      <c r="L602" s="7"/>
      <c r="M602" s="7"/>
      <c r="N602" s="7"/>
      <c r="O602" s="7"/>
      <c r="P602" s="7"/>
      <c r="Q602" s="7"/>
      <c r="R602" s="7"/>
      <c r="S602" s="7"/>
      <c r="T602" s="7"/>
      <c r="U602" s="7"/>
      <c r="V602" s="7"/>
      <c r="W602" s="7"/>
      <c r="X602" s="7"/>
      <c r="Y602" s="7"/>
      <c r="Z602" s="7"/>
    </row>
    <row r="603" ht="13.5" customHeight="1">
      <c r="A603" s="468"/>
      <c r="B603" s="7"/>
      <c r="C603" s="468"/>
      <c r="D603" s="207"/>
      <c r="E603" s="468"/>
      <c r="F603" s="7"/>
      <c r="G603" s="7"/>
      <c r="H603" s="7"/>
      <c r="I603" s="7"/>
      <c r="J603" s="7"/>
      <c r="K603" s="7"/>
      <c r="L603" s="7"/>
      <c r="M603" s="7"/>
      <c r="N603" s="7"/>
      <c r="O603" s="7"/>
      <c r="P603" s="7"/>
      <c r="Q603" s="7"/>
      <c r="R603" s="7"/>
      <c r="S603" s="7"/>
      <c r="T603" s="7"/>
      <c r="U603" s="7"/>
      <c r="V603" s="7"/>
      <c r="W603" s="7"/>
      <c r="X603" s="7"/>
      <c r="Y603" s="7"/>
      <c r="Z603" s="7"/>
    </row>
    <row r="604" ht="13.5" customHeight="1">
      <c r="A604" s="468"/>
      <c r="B604" s="7"/>
      <c r="C604" s="468"/>
      <c r="D604" s="207"/>
      <c r="E604" s="468"/>
      <c r="F604" s="7"/>
      <c r="G604" s="7"/>
      <c r="H604" s="7"/>
      <c r="I604" s="7"/>
      <c r="J604" s="7"/>
      <c r="K604" s="7"/>
      <c r="L604" s="7"/>
      <c r="M604" s="7"/>
      <c r="N604" s="7"/>
      <c r="O604" s="7"/>
      <c r="P604" s="7"/>
      <c r="Q604" s="7"/>
      <c r="R604" s="7"/>
      <c r="S604" s="7"/>
      <c r="T604" s="7"/>
      <c r="U604" s="7"/>
      <c r="V604" s="7"/>
      <c r="W604" s="7"/>
      <c r="X604" s="7"/>
      <c r="Y604" s="7"/>
      <c r="Z604" s="7"/>
    </row>
    <row r="605" ht="13.5" customHeight="1">
      <c r="A605" s="468"/>
      <c r="B605" s="7"/>
      <c r="C605" s="468"/>
      <c r="D605" s="207"/>
      <c r="E605" s="468"/>
      <c r="F605" s="7"/>
      <c r="G605" s="7"/>
      <c r="H605" s="7"/>
      <c r="I605" s="7"/>
      <c r="J605" s="7"/>
      <c r="K605" s="7"/>
      <c r="L605" s="7"/>
      <c r="M605" s="7"/>
      <c r="N605" s="7"/>
      <c r="O605" s="7"/>
      <c r="P605" s="7"/>
      <c r="Q605" s="7"/>
      <c r="R605" s="7"/>
      <c r="S605" s="7"/>
      <c r="T605" s="7"/>
      <c r="U605" s="7"/>
      <c r="V605" s="7"/>
      <c r="W605" s="7"/>
      <c r="X605" s="7"/>
      <c r="Y605" s="7"/>
      <c r="Z605" s="7"/>
    </row>
    <row r="606" ht="13.5" customHeight="1">
      <c r="A606" s="468"/>
      <c r="B606" s="7"/>
      <c r="C606" s="468"/>
      <c r="D606" s="207"/>
      <c r="E606" s="468"/>
      <c r="F606" s="7"/>
      <c r="G606" s="7"/>
      <c r="H606" s="7"/>
      <c r="I606" s="7"/>
      <c r="J606" s="7"/>
      <c r="K606" s="7"/>
      <c r="L606" s="7"/>
      <c r="M606" s="7"/>
      <c r="N606" s="7"/>
      <c r="O606" s="7"/>
      <c r="P606" s="7"/>
      <c r="Q606" s="7"/>
      <c r="R606" s="7"/>
      <c r="S606" s="7"/>
      <c r="T606" s="7"/>
      <c r="U606" s="7"/>
      <c r="V606" s="7"/>
      <c r="W606" s="7"/>
      <c r="X606" s="7"/>
      <c r="Y606" s="7"/>
      <c r="Z606" s="7"/>
    </row>
    <row r="607" ht="13.5" customHeight="1">
      <c r="A607" s="468"/>
      <c r="B607" s="7"/>
      <c r="C607" s="468"/>
      <c r="D607" s="207"/>
      <c r="E607" s="468"/>
      <c r="F607" s="7"/>
      <c r="G607" s="7"/>
      <c r="H607" s="7"/>
      <c r="I607" s="7"/>
      <c r="J607" s="7"/>
      <c r="K607" s="7"/>
      <c r="L607" s="7"/>
      <c r="M607" s="7"/>
      <c r="N607" s="7"/>
      <c r="O607" s="7"/>
      <c r="P607" s="7"/>
      <c r="Q607" s="7"/>
      <c r="R607" s="7"/>
      <c r="S607" s="7"/>
      <c r="T607" s="7"/>
      <c r="U607" s="7"/>
      <c r="V607" s="7"/>
      <c r="W607" s="7"/>
      <c r="X607" s="7"/>
      <c r="Y607" s="7"/>
      <c r="Z607" s="7"/>
    </row>
    <row r="608" ht="13.5" customHeight="1">
      <c r="A608" s="468"/>
      <c r="B608" s="7"/>
      <c r="C608" s="468"/>
      <c r="D608" s="207"/>
      <c r="E608" s="468"/>
      <c r="F608" s="7"/>
      <c r="G608" s="7"/>
      <c r="H608" s="7"/>
      <c r="I608" s="7"/>
      <c r="J608" s="7"/>
      <c r="K608" s="7"/>
      <c r="L608" s="7"/>
      <c r="M608" s="7"/>
      <c r="N608" s="7"/>
      <c r="O608" s="7"/>
      <c r="P608" s="7"/>
      <c r="Q608" s="7"/>
      <c r="R608" s="7"/>
      <c r="S608" s="7"/>
      <c r="T608" s="7"/>
      <c r="U608" s="7"/>
      <c r="V608" s="7"/>
      <c r="W608" s="7"/>
      <c r="X608" s="7"/>
      <c r="Y608" s="7"/>
      <c r="Z608" s="7"/>
    </row>
    <row r="609" ht="13.5" customHeight="1">
      <c r="A609" s="468"/>
      <c r="B609" s="7"/>
      <c r="C609" s="468"/>
      <c r="D609" s="207"/>
      <c r="E609" s="468"/>
      <c r="F609" s="7"/>
      <c r="G609" s="7"/>
      <c r="H609" s="7"/>
      <c r="I609" s="7"/>
      <c r="J609" s="7"/>
      <c r="K609" s="7"/>
      <c r="L609" s="7"/>
      <c r="M609" s="7"/>
      <c r="N609" s="7"/>
      <c r="O609" s="7"/>
      <c r="P609" s="7"/>
      <c r="Q609" s="7"/>
      <c r="R609" s="7"/>
      <c r="S609" s="7"/>
      <c r="T609" s="7"/>
      <c r="U609" s="7"/>
      <c r="V609" s="7"/>
      <c r="W609" s="7"/>
      <c r="X609" s="7"/>
      <c r="Y609" s="7"/>
      <c r="Z609" s="7"/>
    </row>
    <row r="610" ht="13.5" customHeight="1">
      <c r="A610" s="468"/>
      <c r="B610" s="7"/>
      <c r="C610" s="468"/>
      <c r="D610" s="207"/>
      <c r="E610" s="468"/>
      <c r="F610" s="7"/>
      <c r="G610" s="7"/>
      <c r="H610" s="7"/>
      <c r="I610" s="7"/>
      <c r="J610" s="7"/>
      <c r="K610" s="7"/>
      <c r="L610" s="7"/>
      <c r="M610" s="7"/>
      <c r="N610" s="7"/>
      <c r="O610" s="7"/>
      <c r="P610" s="7"/>
      <c r="Q610" s="7"/>
      <c r="R610" s="7"/>
      <c r="S610" s="7"/>
      <c r="T610" s="7"/>
      <c r="U610" s="7"/>
      <c r="V610" s="7"/>
      <c r="W610" s="7"/>
      <c r="X610" s="7"/>
      <c r="Y610" s="7"/>
      <c r="Z610" s="7"/>
    </row>
    <row r="611" ht="13.5" customHeight="1">
      <c r="A611" s="468"/>
      <c r="B611" s="7"/>
      <c r="C611" s="468"/>
      <c r="D611" s="207"/>
      <c r="E611" s="468"/>
      <c r="F611" s="7"/>
      <c r="G611" s="7"/>
      <c r="H611" s="7"/>
      <c r="I611" s="7"/>
      <c r="J611" s="7"/>
      <c r="K611" s="7"/>
      <c r="L611" s="7"/>
      <c r="M611" s="7"/>
      <c r="N611" s="7"/>
      <c r="O611" s="7"/>
      <c r="P611" s="7"/>
      <c r="Q611" s="7"/>
      <c r="R611" s="7"/>
      <c r="S611" s="7"/>
      <c r="T611" s="7"/>
      <c r="U611" s="7"/>
      <c r="V611" s="7"/>
      <c r="W611" s="7"/>
      <c r="X611" s="7"/>
      <c r="Y611" s="7"/>
      <c r="Z611" s="7"/>
    </row>
    <row r="612" ht="13.5" customHeight="1">
      <c r="A612" s="468"/>
      <c r="B612" s="7"/>
      <c r="C612" s="468"/>
      <c r="D612" s="207"/>
      <c r="E612" s="468"/>
      <c r="F612" s="7"/>
      <c r="G612" s="7"/>
      <c r="H612" s="7"/>
      <c r="I612" s="7"/>
      <c r="J612" s="7"/>
      <c r="K612" s="7"/>
      <c r="L612" s="7"/>
      <c r="M612" s="7"/>
      <c r="N612" s="7"/>
      <c r="O612" s="7"/>
      <c r="P612" s="7"/>
      <c r="Q612" s="7"/>
      <c r="R612" s="7"/>
      <c r="S612" s="7"/>
      <c r="T612" s="7"/>
      <c r="U612" s="7"/>
      <c r="V612" s="7"/>
      <c r="W612" s="7"/>
      <c r="X612" s="7"/>
      <c r="Y612" s="7"/>
      <c r="Z612" s="7"/>
    </row>
    <row r="613" ht="13.5" customHeight="1">
      <c r="A613" s="468"/>
      <c r="B613" s="7"/>
      <c r="C613" s="468"/>
      <c r="D613" s="207"/>
      <c r="E613" s="468"/>
      <c r="F613" s="7"/>
      <c r="G613" s="7"/>
      <c r="H613" s="7"/>
      <c r="I613" s="7"/>
      <c r="J613" s="7"/>
      <c r="K613" s="7"/>
      <c r="L613" s="7"/>
      <c r="M613" s="7"/>
      <c r="N613" s="7"/>
      <c r="O613" s="7"/>
      <c r="P613" s="7"/>
      <c r="Q613" s="7"/>
      <c r="R613" s="7"/>
      <c r="S613" s="7"/>
      <c r="T613" s="7"/>
      <c r="U613" s="7"/>
      <c r="V613" s="7"/>
      <c r="W613" s="7"/>
      <c r="X613" s="7"/>
      <c r="Y613" s="7"/>
      <c r="Z613" s="7"/>
    </row>
    <row r="614" ht="13.5" customHeight="1">
      <c r="A614" s="468"/>
      <c r="B614" s="7"/>
      <c r="C614" s="468"/>
      <c r="D614" s="207"/>
      <c r="E614" s="468"/>
      <c r="F614" s="7"/>
      <c r="G614" s="7"/>
      <c r="H614" s="7"/>
      <c r="I614" s="7"/>
      <c r="J614" s="7"/>
      <c r="K614" s="7"/>
      <c r="L614" s="7"/>
      <c r="M614" s="7"/>
      <c r="N614" s="7"/>
      <c r="O614" s="7"/>
      <c r="P614" s="7"/>
      <c r="Q614" s="7"/>
      <c r="R614" s="7"/>
      <c r="S614" s="7"/>
      <c r="T614" s="7"/>
      <c r="U614" s="7"/>
      <c r="V614" s="7"/>
      <c r="W614" s="7"/>
      <c r="X614" s="7"/>
      <c r="Y614" s="7"/>
      <c r="Z614" s="7"/>
    </row>
    <row r="615" ht="13.5" customHeight="1">
      <c r="A615" s="468"/>
      <c r="B615" s="7"/>
      <c r="C615" s="468"/>
      <c r="D615" s="207"/>
      <c r="E615" s="468"/>
      <c r="F615" s="7"/>
      <c r="G615" s="7"/>
      <c r="H615" s="7"/>
      <c r="I615" s="7"/>
      <c r="J615" s="7"/>
      <c r="K615" s="7"/>
      <c r="L615" s="7"/>
      <c r="M615" s="7"/>
      <c r="N615" s="7"/>
      <c r="O615" s="7"/>
      <c r="P615" s="7"/>
      <c r="Q615" s="7"/>
      <c r="R615" s="7"/>
      <c r="S615" s="7"/>
      <c r="T615" s="7"/>
      <c r="U615" s="7"/>
      <c r="V615" s="7"/>
      <c r="W615" s="7"/>
      <c r="X615" s="7"/>
      <c r="Y615" s="7"/>
      <c r="Z615" s="7"/>
    </row>
    <row r="616" ht="13.5" customHeight="1">
      <c r="A616" s="468"/>
      <c r="B616" s="7"/>
      <c r="C616" s="468"/>
      <c r="D616" s="207"/>
      <c r="E616" s="468"/>
      <c r="F616" s="7"/>
      <c r="G616" s="7"/>
      <c r="H616" s="7"/>
      <c r="I616" s="7"/>
      <c r="J616" s="7"/>
      <c r="K616" s="7"/>
      <c r="L616" s="7"/>
      <c r="M616" s="7"/>
      <c r="N616" s="7"/>
      <c r="O616" s="7"/>
      <c r="P616" s="7"/>
      <c r="Q616" s="7"/>
      <c r="R616" s="7"/>
      <c r="S616" s="7"/>
      <c r="T616" s="7"/>
      <c r="U616" s="7"/>
      <c r="V616" s="7"/>
      <c r="W616" s="7"/>
      <c r="X616" s="7"/>
      <c r="Y616" s="7"/>
      <c r="Z616" s="7"/>
    </row>
    <row r="617" ht="13.5" customHeight="1">
      <c r="A617" s="468"/>
      <c r="B617" s="7"/>
      <c r="C617" s="468"/>
      <c r="D617" s="207"/>
      <c r="E617" s="468"/>
      <c r="F617" s="7"/>
      <c r="G617" s="7"/>
      <c r="H617" s="7"/>
      <c r="I617" s="7"/>
      <c r="J617" s="7"/>
      <c r="K617" s="7"/>
      <c r="L617" s="7"/>
      <c r="M617" s="7"/>
      <c r="N617" s="7"/>
      <c r="O617" s="7"/>
      <c r="P617" s="7"/>
      <c r="Q617" s="7"/>
      <c r="R617" s="7"/>
      <c r="S617" s="7"/>
      <c r="T617" s="7"/>
      <c r="U617" s="7"/>
      <c r="V617" s="7"/>
      <c r="W617" s="7"/>
      <c r="X617" s="7"/>
      <c r="Y617" s="7"/>
      <c r="Z617" s="7"/>
    </row>
    <row r="618" ht="13.5" customHeight="1">
      <c r="A618" s="468"/>
      <c r="B618" s="7"/>
      <c r="C618" s="468"/>
      <c r="D618" s="207"/>
      <c r="E618" s="468"/>
      <c r="F618" s="7"/>
      <c r="G618" s="7"/>
      <c r="H618" s="7"/>
      <c r="I618" s="7"/>
      <c r="J618" s="7"/>
      <c r="K618" s="7"/>
      <c r="L618" s="7"/>
      <c r="M618" s="7"/>
      <c r="N618" s="7"/>
      <c r="O618" s="7"/>
      <c r="P618" s="7"/>
      <c r="Q618" s="7"/>
      <c r="R618" s="7"/>
      <c r="S618" s="7"/>
      <c r="T618" s="7"/>
      <c r="U618" s="7"/>
      <c r="V618" s="7"/>
      <c r="W618" s="7"/>
      <c r="X618" s="7"/>
      <c r="Y618" s="7"/>
      <c r="Z618" s="7"/>
    </row>
    <row r="619" ht="13.5" customHeight="1">
      <c r="A619" s="468"/>
      <c r="B619" s="7"/>
      <c r="C619" s="468"/>
      <c r="D619" s="207"/>
      <c r="E619" s="468"/>
      <c r="F619" s="7"/>
      <c r="G619" s="7"/>
      <c r="H619" s="7"/>
      <c r="I619" s="7"/>
      <c r="J619" s="7"/>
      <c r="K619" s="7"/>
      <c r="L619" s="7"/>
      <c r="M619" s="7"/>
      <c r="N619" s="7"/>
      <c r="O619" s="7"/>
      <c r="P619" s="7"/>
      <c r="Q619" s="7"/>
      <c r="R619" s="7"/>
      <c r="S619" s="7"/>
      <c r="T619" s="7"/>
      <c r="U619" s="7"/>
      <c r="V619" s="7"/>
      <c r="W619" s="7"/>
      <c r="X619" s="7"/>
      <c r="Y619" s="7"/>
      <c r="Z619" s="7"/>
    </row>
    <row r="620" ht="13.5" customHeight="1">
      <c r="A620" s="468"/>
      <c r="B620" s="7"/>
      <c r="C620" s="468"/>
      <c r="D620" s="207"/>
      <c r="E620" s="468"/>
      <c r="F620" s="7"/>
      <c r="G620" s="7"/>
      <c r="H620" s="7"/>
      <c r="I620" s="7"/>
      <c r="J620" s="7"/>
      <c r="K620" s="7"/>
      <c r="L620" s="7"/>
      <c r="M620" s="7"/>
      <c r="N620" s="7"/>
      <c r="O620" s="7"/>
      <c r="P620" s="7"/>
      <c r="Q620" s="7"/>
      <c r="R620" s="7"/>
      <c r="S620" s="7"/>
      <c r="T620" s="7"/>
      <c r="U620" s="7"/>
      <c r="V620" s="7"/>
      <c r="W620" s="7"/>
      <c r="X620" s="7"/>
      <c r="Y620" s="7"/>
      <c r="Z620" s="7"/>
    </row>
    <row r="621" ht="13.5" customHeight="1">
      <c r="A621" s="468"/>
      <c r="B621" s="7"/>
      <c r="C621" s="468"/>
      <c r="D621" s="207"/>
      <c r="E621" s="468"/>
      <c r="F621" s="7"/>
      <c r="G621" s="7"/>
      <c r="H621" s="7"/>
      <c r="I621" s="7"/>
      <c r="J621" s="7"/>
      <c r="K621" s="7"/>
      <c r="L621" s="7"/>
      <c r="M621" s="7"/>
      <c r="N621" s="7"/>
      <c r="O621" s="7"/>
      <c r="P621" s="7"/>
      <c r="Q621" s="7"/>
      <c r="R621" s="7"/>
      <c r="S621" s="7"/>
      <c r="T621" s="7"/>
      <c r="U621" s="7"/>
      <c r="V621" s="7"/>
      <c r="W621" s="7"/>
      <c r="X621" s="7"/>
      <c r="Y621" s="7"/>
      <c r="Z621" s="7"/>
    </row>
    <row r="622" ht="13.5" customHeight="1">
      <c r="A622" s="468"/>
      <c r="B622" s="7"/>
      <c r="C622" s="468"/>
      <c r="D622" s="207"/>
      <c r="E622" s="468"/>
      <c r="F622" s="7"/>
      <c r="G622" s="7"/>
      <c r="H622" s="7"/>
      <c r="I622" s="7"/>
      <c r="J622" s="7"/>
      <c r="K622" s="7"/>
      <c r="L622" s="7"/>
      <c r="M622" s="7"/>
      <c r="N622" s="7"/>
      <c r="O622" s="7"/>
      <c r="P622" s="7"/>
      <c r="Q622" s="7"/>
      <c r="R622" s="7"/>
      <c r="S622" s="7"/>
      <c r="T622" s="7"/>
      <c r="U622" s="7"/>
      <c r="V622" s="7"/>
      <c r="W622" s="7"/>
      <c r="X622" s="7"/>
      <c r="Y622" s="7"/>
      <c r="Z622" s="7"/>
    </row>
    <row r="623" ht="13.5" customHeight="1">
      <c r="A623" s="468"/>
      <c r="B623" s="7"/>
      <c r="C623" s="468"/>
      <c r="D623" s="207"/>
      <c r="E623" s="468"/>
      <c r="F623" s="7"/>
      <c r="G623" s="7"/>
      <c r="H623" s="7"/>
      <c r="I623" s="7"/>
      <c r="J623" s="7"/>
      <c r="K623" s="7"/>
      <c r="L623" s="7"/>
      <c r="M623" s="7"/>
      <c r="N623" s="7"/>
      <c r="O623" s="7"/>
      <c r="P623" s="7"/>
      <c r="Q623" s="7"/>
      <c r="R623" s="7"/>
      <c r="S623" s="7"/>
      <c r="T623" s="7"/>
      <c r="U623" s="7"/>
      <c r="V623" s="7"/>
      <c r="W623" s="7"/>
      <c r="X623" s="7"/>
      <c r="Y623" s="7"/>
      <c r="Z623" s="7"/>
    </row>
    <row r="624" ht="13.5" customHeight="1">
      <c r="A624" s="468"/>
      <c r="B624" s="7"/>
      <c r="C624" s="468"/>
      <c r="D624" s="207"/>
      <c r="E624" s="468"/>
      <c r="F624" s="7"/>
      <c r="G624" s="7"/>
      <c r="H624" s="7"/>
      <c r="I624" s="7"/>
      <c r="J624" s="7"/>
      <c r="K624" s="7"/>
      <c r="L624" s="7"/>
      <c r="M624" s="7"/>
      <c r="N624" s="7"/>
      <c r="O624" s="7"/>
      <c r="P624" s="7"/>
      <c r="Q624" s="7"/>
      <c r="R624" s="7"/>
      <c r="S624" s="7"/>
      <c r="T624" s="7"/>
      <c r="U624" s="7"/>
      <c r="V624" s="7"/>
      <c r="W624" s="7"/>
      <c r="X624" s="7"/>
      <c r="Y624" s="7"/>
      <c r="Z624" s="7"/>
    </row>
    <row r="625" ht="13.5" customHeight="1">
      <c r="A625" s="468"/>
      <c r="B625" s="7"/>
      <c r="C625" s="468"/>
      <c r="D625" s="207"/>
      <c r="E625" s="468"/>
      <c r="F625" s="7"/>
      <c r="G625" s="7"/>
      <c r="H625" s="7"/>
      <c r="I625" s="7"/>
      <c r="J625" s="7"/>
      <c r="K625" s="7"/>
      <c r="L625" s="7"/>
      <c r="M625" s="7"/>
      <c r="N625" s="7"/>
      <c r="O625" s="7"/>
      <c r="P625" s="7"/>
      <c r="Q625" s="7"/>
      <c r="R625" s="7"/>
      <c r="S625" s="7"/>
      <c r="T625" s="7"/>
      <c r="U625" s="7"/>
      <c r="V625" s="7"/>
      <c r="W625" s="7"/>
      <c r="X625" s="7"/>
      <c r="Y625" s="7"/>
      <c r="Z625" s="7"/>
    </row>
    <row r="626" ht="13.5" customHeight="1">
      <c r="A626" s="468"/>
      <c r="B626" s="7"/>
      <c r="C626" s="468"/>
      <c r="D626" s="207"/>
      <c r="E626" s="468"/>
      <c r="F626" s="7"/>
      <c r="G626" s="7"/>
      <c r="H626" s="7"/>
      <c r="I626" s="7"/>
      <c r="J626" s="7"/>
      <c r="K626" s="7"/>
      <c r="L626" s="7"/>
      <c r="M626" s="7"/>
      <c r="N626" s="7"/>
      <c r="O626" s="7"/>
      <c r="P626" s="7"/>
      <c r="Q626" s="7"/>
      <c r="R626" s="7"/>
      <c r="S626" s="7"/>
      <c r="T626" s="7"/>
      <c r="U626" s="7"/>
      <c r="V626" s="7"/>
      <c r="W626" s="7"/>
      <c r="X626" s="7"/>
      <c r="Y626" s="7"/>
      <c r="Z626" s="7"/>
    </row>
    <row r="627" ht="13.5" customHeight="1">
      <c r="A627" s="468"/>
      <c r="B627" s="7"/>
      <c r="C627" s="468"/>
      <c r="D627" s="207"/>
      <c r="E627" s="468"/>
      <c r="F627" s="7"/>
      <c r="G627" s="7"/>
      <c r="H627" s="7"/>
      <c r="I627" s="7"/>
      <c r="J627" s="7"/>
      <c r="K627" s="7"/>
      <c r="L627" s="7"/>
      <c r="M627" s="7"/>
      <c r="N627" s="7"/>
      <c r="O627" s="7"/>
      <c r="P627" s="7"/>
      <c r="Q627" s="7"/>
      <c r="R627" s="7"/>
      <c r="S627" s="7"/>
      <c r="T627" s="7"/>
      <c r="U627" s="7"/>
      <c r="V627" s="7"/>
      <c r="W627" s="7"/>
      <c r="X627" s="7"/>
      <c r="Y627" s="7"/>
      <c r="Z627" s="7"/>
    </row>
    <row r="628" ht="13.5" customHeight="1">
      <c r="A628" s="468"/>
      <c r="B628" s="7"/>
      <c r="C628" s="468"/>
      <c r="D628" s="207"/>
      <c r="E628" s="468"/>
      <c r="F628" s="7"/>
      <c r="G628" s="7"/>
      <c r="H628" s="7"/>
      <c r="I628" s="7"/>
      <c r="J628" s="7"/>
      <c r="K628" s="7"/>
      <c r="L628" s="7"/>
      <c r="M628" s="7"/>
      <c r="N628" s="7"/>
      <c r="O628" s="7"/>
      <c r="P628" s="7"/>
      <c r="Q628" s="7"/>
      <c r="R628" s="7"/>
      <c r="S628" s="7"/>
      <c r="T628" s="7"/>
      <c r="U628" s="7"/>
      <c r="V628" s="7"/>
      <c r="W628" s="7"/>
      <c r="X628" s="7"/>
      <c r="Y628" s="7"/>
      <c r="Z628" s="7"/>
    </row>
    <row r="629" ht="13.5" customHeight="1">
      <c r="A629" s="468"/>
      <c r="B629" s="7"/>
      <c r="C629" s="468"/>
      <c r="D629" s="207"/>
      <c r="E629" s="468"/>
      <c r="F629" s="7"/>
      <c r="G629" s="7"/>
      <c r="H629" s="7"/>
      <c r="I629" s="7"/>
      <c r="J629" s="7"/>
      <c r="K629" s="7"/>
      <c r="L629" s="7"/>
      <c r="M629" s="7"/>
      <c r="N629" s="7"/>
      <c r="O629" s="7"/>
      <c r="P629" s="7"/>
      <c r="Q629" s="7"/>
      <c r="R629" s="7"/>
      <c r="S629" s="7"/>
      <c r="T629" s="7"/>
      <c r="U629" s="7"/>
      <c r="V629" s="7"/>
      <c r="W629" s="7"/>
      <c r="X629" s="7"/>
      <c r="Y629" s="7"/>
      <c r="Z629" s="7"/>
    </row>
    <row r="630" ht="13.5" customHeight="1">
      <c r="A630" s="468"/>
      <c r="B630" s="7"/>
      <c r="C630" s="468"/>
      <c r="D630" s="207"/>
      <c r="E630" s="468"/>
      <c r="F630" s="7"/>
      <c r="G630" s="7"/>
      <c r="H630" s="7"/>
      <c r="I630" s="7"/>
      <c r="J630" s="7"/>
      <c r="K630" s="7"/>
      <c r="L630" s="7"/>
      <c r="M630" s="7"/>
      <c r="N630" s="7"/>
      <c r="O630" s="7"/>
      <c r="P630" s="7"/>
      <c r="Q630" s="7"/>
      <c r="R630" s="7"/>
      <c r="S630" s="7"/>
      <c r="T630" s="7"/>
      <c r="U630" s="7"/>
      <c r="V630" s="7"/>
      <c r="W630" s="7"/>
      <c r="X630" s="7"/>
      <c r="Y630" s="7"/>
      <c r="Z630" s="7"/>
    </row>
    <row r="631" ht="13.5" customHeight="1">
      <c r="A631" s="468"/>
      <c r="B631" s="7"/>
      <c r="C631" s="468"/>
      <c r="D631" s="207"/>
      <c r="E631" s="468"/>
      <c r="F631" s="7"/>
      <c r="G631" s="7"/>
      <c r="H631" s="7"/>
      <c r="I631" s="7"/>
      <c r="J631" s="7"/>
      <c r="K631" s="7"/>
      <c r="L631" s="7"/>
      <c r="M631" s="7"/>
      <c r="N631" s="7"/>
      <c r="O631" s="7"/>
      <c r="P631" s="7"/>
      <c r="Q631" s="7"/>
      <c r="R631" s="7"/>
      <c r="S631" s="7"/>
      <c r="T631" s="7"/>
      <c r="U631" s="7"/>
      <c r="V631" s="7"/>
      <c r="W631" s="7"/>
      <c r="X631" s="7"/>
      <c r="Y631" s="7"/>
      <c r="Z631" s="7"/>
    </row>
    <row r="632" ht="13.5" customHeight="1">
      <c r="A632" s="468"/>
      <c r="B632" s="7"/>
      <c r="C632" s="468"/>
      <c r="D632" s="207"/>
      <c r="E632" s="468"/>
      <c r="F632" s="7"/>
      <c r="G632" s="7"/>
      <c r="H632" s="7"/>
      <c r="I632" s="7"/>
      <c r="J632" s="7"/>
      <c r="K632" s="7"/>
      <c r="L632" s="7"/>
      <c r="M632" s="7"/>
      <c r="N632" s="7"/>
      <c r="O632" s="7"/>
      <c r="P632" s="7"/>
      <c r="Q632" s="7"/>
      <c r="R632" s="7"/>
      <c r="S632" s="7"/>
      <c r="T632" s="7"/>
      <c r="U632" s="7"/>
      <c r="V632" s="7"/>
      <c r="W632" s="7"/>
      <c r="X632" s="7"/>
      <c r="Y632" s="7"/>
      <c r="Z632" s="7"/>
    </row>
    <row r="633" ht="13.5" customHeight="1">
      <c r="A633" s="468"/>
      <c r="B633" s="7"/>
      <c r="C633" s="468"/>
      <c r="D633" s="207"/>
      <c r="E633" s="468"/>
      <c r="F633" s="7"/>
      <c r="G633" s="7"/>
      <c r="H633" s="7"/>
      <c r="I633" s="7"/>
      <c r="J633" s="7"/>
      <c r="K633" s="7"/>
      <c r="L633" s="7"/>
      <c r="M633" s="7"/>
      <c r="N633" s="7"/>
      <c r="O633" s="7"/>
      <c r="P633" s="7"/>
      <c r="Q633" s="7"/>
      <c r="R633" s="7"/>
      <c r="S633" s="7"/>
      <c r="T633" s="7"/>
      <c r="U633" s="7"/>
      <c r="V633" s="7"/>
      <c r="W633" s="7"/>
      <c r="X633" s="7"/>
      <c r="Y633" s="7"/>
      <c r="Z633" s="7"/>
    </row>
    <row r="634" ht="13.5" customHeight="1">
      <c r="A634" s="468"/>
      <c r="B634" s="7"/>
      <c r="C634" s="468"/>
      <c r="D634" s="207"/>
      <c r="E634" s="468"/>
      <c r="F634" s="7"/>
      <c r="G634" s="7"/>
      <c r="H634" s="7"/>
      <c r="I634" s="7"/>
      <c r="J634" s="7"/>
      <c r="K634" s="7"/>
      <c r="L634" s="7"/>
      <c r="M634" s="7"/>
      <c r="N634" s="7"/>
      <c r="O634" s="7"/>
      <c r="P634" s="7"/>
      <c r="Q634" s="7"/>
      <c r="R634" s="7"/>
      <c r="S634" s="7"/>
      <c r="T634" s="7"/>
      <c r="U634" s="7"/>
      <c r="V634" s="7"/>
      <c r="W634" s="7"/>
      <c r="X634" s="7"/>
      <c r="Y634" s="7"/>
      <c r="Z634" s="7"/>
    </row>
    <row r="635" ht="13.5" customHeight="1">
      <c r="A635" s="468"/>
      <c r="B635" s="7"/>
      <c r="C635" s="468"/>
      <c r="D635" s="207"/>
      <c r="E635" s="468"/>
      <c r="F635" s="7"/>
      <c r="G635" s="7"/>
      <c r="H635" s="7"/>
      <c r="I635" s="7"/>
      <c r="J635" s="7"/>
      <c r="K635" s="7"/>
      <c r="L635" s="7"/>
      <c r="M635" s="7"/>
      <c r="N635" s="7"/>
      <c r="O635" s="7"/>
      <c r="P635" s="7"/>
      <c r="Q635" s="7"/>
      <c r="R635" s="7"/>
      <c r="S635" s="7"/>
      <c r="T635" s="7"/>
      <c r="U635" s="7"/>
      <c r="V635" s="7"/>
      <c r="W635" s="7"/>
      <c r="X635" s="7"/>
      <c r="Y635" s="7"/>
      <c r="Z635" s="7"/>
    </row>
    <row r="636" ht="13.5" customHeight="1">
      <c r="A636" s="468"/>
      <c r="B636" s="7"/>
      <c r="C636" s="468"/>
      <c r="D636" s="207"/>
      <c r="E636" s="468"/>
      <c r="F636" s="7"/>
      <c r="G636" s="7"/>
      <c r="H636" s="7"/>
      <c r="I636" s="7"/>
      <c r="J636" s="7"/>
      <c r="K636" s="7"/>
      <c r="L636" s="7"/>
      <c r="M636" s="7"/>
      <c r="N636" s="7"/>
      <c r="O636" s="7"/>
      <c r="P636" s="7"/>
      <c r="Q636" s="7"/>
      <c r="R636" s="7"/>
      <c r="S636" s="7"/>
      <c r="T636" s="7"/>
      <c r="U636" s="7"/>
      <c r="V636" s="7"/>
      <c r="W636" s="7"/>
      <c r="X636" s="7"/>
      <c r="Y636" s="7"/>
      <c r="Z636" s="7"/>
    </row>
    <row r="637" ht="13.5" customHeight="1">
      <c r="A637" s="468"/>
      <c r="B637" s="7"/>
      <c r="C637" s="468"/>
      <c r="D637" s="207"/>
      <c r="E637" s="468"/>
      <c r="F637" s="7"/>
      <c r="G637" s="7"/>
      <c r="H637" s="7"/>
      <c r="I637" s="7"/>
      <c r="J637" s="7"/>
      <c r="K637" s="7"/>
      <c r="L637" s="7"/>
      <c r="M637" s="7"/>
      <c r="N637" s="7"/>
      <c r="O637" s="7"/>
      <c r="P637" s="7"/>
      <c r="Q637" s="7"/>
      <c r="R637" s="7"/>
      <c r="S637" s="7"/>
      <c r="T637" s="7"/>
      <c r="U637" s="7"/>
      <c r="V637" s="7"/>
      <c r="W637" s="7"/>
      <c r="X637" s="7"/>
      <c r="Y637" s="7"/>
      <c r="Z637" s="7"/>
    </row>
    <row r="638" ht="13.5" customHeight="1">
      <c r="A638" s="468"/>
      <c r="B638" s="7"/>
      <c r="C638" s="468"/>
      <c r="D638" s="207"/>
      <c r="E638" s="468"/>
      <c r="F638" s="7"/>
      <c r="G638" s="7"/>
      <c r="H638" s="7"/>
      <c r="I638" s="7"/>
      <c r="J638" s="7"/>
      <c r="K638" s="7"/>
      <c r="L638" s="7"/>
      <c r="M638" s="7"/>
      <c r="N638" s="7"/>
      <c r="O638" s="7"/>
      <c r="P638" s="7"/>
      <c r="Q638" s="7"/>
      <c r="R638" s="7"/>
      <c r="S638" s="7"/>
      <c r="T638" s="7"/>
      <c r="U638" s="7"/>
      <c r="V638" s="7"/>
      <c r="W638" s="7"/>
      <c r="X638" s="7"/>
      <c r="Y638" s="7"/>
      <c r="Z638" s="7"/>
    </row>
    <row r="639" ht="13.5" customHeight="1">
      <c r="A639" s="468"/>
      <c r="B639" s="7"/>
      <c r="C639" s="468"/>
      <c r="D639" s="207"/>
      <c r="E639" s="468"/>
      <c r="F639" s="7"/>
      <c r="G639" s="7"/>
      <c r="H639" s="7"/>
      <c r="I639" s="7"/>
      <c r="J639" s="7"/>
      <c r="K639" s="7"/>
      <c r="L639" s="7"/>
      <c r="M639" s="7"/>
      <c r="N639" s="7"/>
      <c r="O639" s="7"/>
      <c r="P639" s="7"/>
      <c r="Q639" s="7"/>
      <c r="R639" s="7"/>
      <c r="S639" s="7"/>
      <c r="T639" s="7"/>
      <c r="U639" s="7"/>
      <c r="V639" s="7"/>
      <c r="W639" s="7"/>
      <c r="X639" s="7"/>
      <c r="Y639" s="7"/>
      <c r="Z639" s="7"/>
    </row>
    <row r="640" ht="13.5" customHeight="1">
      <c r="A640" s="468"/>
      <c r="B640" s="7"/>
      <c r="C640" s="468"/>
      <c r="D640" s="207"/>
      <c r="E640" s="468"/>
      <c r="F640" s="7"/>
      <c r="G640" s="7"/>
      <c r="H640" s="7"/>
      <c r="I640" s="7"/>
      <c r="J640" s="7"/>
      <c r="K640" s="7"/>
      <c r="L640" s="7"/>
      <c r="M640" s="7"/>
      <c r="N640" s="7"/>
      <c r="O640" s="7"/>
      <c r="P640" s="7"/>
      <c r="Q640" s="7"/>
      <c r="R640" s="7"/>
      <c r="S640" s="7"/>
      <c r="T640" s="7"/>
      <c r="U640" s="7"/>
      <c r="V640" s="7"/>
      <c r="W640" s="7"/>
      <c r="X640" s="7"/>
      <c r="Y640" s="7"/>
      <c r="Z640" s="7"/>
    </row>
    <row r="641" ht="13.5" customHeight="1">
      <c r="A641" s="468"/>
      <c r="B641" s="7"/>
      <c r="C641" s="468"/>
      <c r="D641" s="207"/>
      <c r="E641" s="468"/>
      <c r="F641" s="7"/>
      <c r="G641" s="7"/>
      <c r="H641" s="7"/>
      <c r="I641" s="7"/>
      <c r="J641" s="7"/>
      <c r="K641" s="7"/>
      <c r="L641" s="7"/>
      <c r="M641" s="7"/>
      <c r="N641" s="7"/>
      <c r="O641" s="7"/>
      <c r="P641" s="7"/>
      <c r="Q641" s="7"/>
      <c r="R641" s="7"/>
      <c r="S641" s="7"/>
      <c r="T641" s="7"/>
      <c r="U641" s="7"/>
      <c r="V641" s="7"/>
      <c r="W641" s="7"/>
      <c r="X641" s="7"/>
      <c r="Y641" s="7"/>
      <c r="Z641" s="7"/>
    </row>
    <row r="642" ht="13.5" customHeight="1">
      <c r="A642" s="468"/>
      <c r="B642" s="7"/>
      <c r="C642" s="468"/>
      <c r="D642" s="207"/>
      <c r="E642" s="468"/>
      <c r="F642" s="7"/>
      <c r="G642" s="7"/>
      <c r="H642" s="7"/>
      <c r="I642" s="7"/>
      <c r="J642" s="7"/>
      <c r="K642" s="7"/>
      <c r="L642" s="7"/>
      <c r="M642" s="7"/>
      <c r="N642" s="7"/>
      <c r="O642" s="7"/>
      <c r="P642" s="7"/>
      <c r="Q642" s="7"/>
      <c r="R642" s="7"/>
      <c r="S642" s="7"/>
      <c r="T642" s="7"/>
      <c r="U642" s="7"/>
      <c r="V642" s="7"/>
      <c r="W642" s="7"/>
      <c r="X642" s="7"/>
      <c r="Y642" s="7"/>
      <c r="Z642" s="7"/>
    </row>
    <row r="643" ht="13.5" customHeight="1">
      <c r="A643" s="468"/>
      <c r="B643" s="7"/>
      <c r="C643" s="468"/>
      <c r="D643" s="207"/>
      <c r="E643" s="468"/>
      <c r="F643" s="7"/>
      <c r="G643" s="7"/>
      <c r="H643" s="7"/>
      <c r="I643" s="7"/>
      <c r="J643" s="7"/>
      <c r="K643" s="7"/>
      <c r="L643" s="7"/>
      <c r="M643" s="7"/>
      <c r="N643" s="7"/>
      <c r="O643" s="7"/>
      <c r="P643" s="7"/>
      <c r="Q643" s="7"/>
      <c r="R643" s="7"/>
      <c r="S643" s="7"/>
      <c r="T643" s="7"/>
      <c r="U643" s="7"/>
      <c r="V643" s="7"/>
      <c r="W643" s="7"/>
      <c r="X643" s="7"/>
      <c r="Y643" s="7"/>
      <c r="Z643" s="7"/>
    </row>
    <row r="644" ht="13.5" customHeight="1">
      <c r="A644" s="468"/>
      <c r="B644" s="7"/>
      <c r="C644" s="468"/>
      <c r="D644" s="207"/>
      <c r="E644" s="468"/>
      <c r="F644" s="7"/>
      <c r="G644" s="7"/>
      <c r="H644" s="7"/>
      <c r="I644" s="7"/>
      <c r="J644" s="7"/>
      <c r="K644" s="7"/>
      <c r="L644" s="7"/>
      <c r="M644" s="7"/>
      <c r="N644" s="7"/>
      <c r="O644" s="7"/>
      <c r="P644" s="7"/>
      <c r="Q644" s="7"/>
      <c r="R644" s="7"/>
      <c r="S644" s="7"/>
      <c r="T644" s="7"/>
      <c r="U644" s="7"/>
      <c r="V644" s="7"/>
      <c r="W644" s="7"/>
      <c r="X644" s="7"/>
      <c r="Y644" s="7"/>
      <c r="Z644" s="7"/>
    </row>
    <row r="645" ht="13.5" customHeight="1">
      <c r="A645" s="468"/>
      <c r="B645" s="7"/>
      <c r="C645" s="468"/>
      <c r="D645" s="207"/>
      <c r="E645" s="468"/>
      <c r="F645" s="7"/>
      <c r="G645" s="7"/>
      <c r="H645" s="7"/>
      <c r="I645" s="7"/>
      <c r="J645" s="7"/>
      <c r="K645" s="7"/>
      <c r="L645" s="7"/>
      <c r="M645" s="7"/>
      <c r="N645" s="7"/>
      <c r="O645" s="7"/>
      <c r="P645" s="7"/>
      <c r="Q645" s="7"/>
      <c r="R645" s="7"/>
      <c r="S645" s="7"/>
      <c r="T645" s="7"/>
      <c r="U645" s="7"/>
      <c r="V645" s="7"/>
      <c r="W645" s="7"/>
      <c r="X645" s="7"/>
      <c r="Y645" s="7"/>
      <c r="Z645" s="7"/>
    </row>
    <row r="646" ht="13.5" customHeight="1">
      <c r="A646" s="468"/>
      <c r="B646" s="7"/>
      <c r="C646" s="468"/>
      <c r="D646" s="207"/>
      <c r="E646" s="468"/>
      <c r="F646" s="7"/>
      <c r="G646" s="7"/>
      <c r="H646" s="7"/>
      <c r="I646" s="7"/>
      <c r="J646" s="7"/>
      <c r="K646" s="7"/>
      <c r="L646" s="7"/>
      <c r="M646" s="7"/>
      <c r="N646" s="7"/>
      <c r="O646" s="7"/>
      <c r="P646" s="7"/>
      <c r="Q646" s="7"/>
      <c r="R646" s="7"/>
      <c r="S646" s="7"/>
      <c r="T646" s="7"/>
      <c r="U646" s="7"/>
      <c r="V646" s="7"/>
      <c r="W646" s="7"/>
      <c r="X646" s="7"/>
      <c r="Y646" s="7"/>
      <c r="Z646" s="7"/>
    </row>
    <row r="647" ht="13.5" customHeight="1">
      <c r="A647" s="468"/>
      <c r="B647" s="7"/>
      <c r="C647" s="468"/>
      <c r="D647" s="207"/>
      <c r="E647" s="468"/>
      <c r="F647" s="7"/>
      <c r="G647" s="7"/>
      <c r="H647" s="7"/>
      <c r="I647" s="7"/>
      <c r="J647" s="7"/>
      <c r="K647" s="7"/>
      <c r="L647" s="7"/>
      <c r="M647" s="7"/>
      <c r="N647" s="7"/>
      <c r="O647" s="7"/>
      <c r="P647" s="7"/>
      <c r="Q647" s="7"/>
      <c r="R647" s="7"/>
      <c r="S647" s="7"/>
      <c r="T647" s="7"/>
      <c r="U647" s="7"/>
      <c r="V647" s="7"/>
      <c r="W647" s="7"/>
      <c r="X647" s="7"/>
      <c r="Y647" s="7"/>
      <c r="Z647" s="7"/>
    </row>
    <row r="648" ht="13.5" customHeight="1">
      <c r="A648" s="468"/>
      <c r="B648" s="7"/>
      <c r="C648" s="468"/>
      <c r="D648" s="207"/>
      <c r="E648" s="468"/>
      <c r="F648" s="7"/>
      <c r="G648" s="7"/>
      <c r="H648" s="7"/>
      <c r="I648" s="7"/>
      <c r="J648" s="7"/>
      <c r="K648" s="7"/>
      <c r="L648" s="7"/>
      <c r="M648" s="7"/>
      <c r="N648" s="7"/>
      <c r="O648" s="7"/>
      <c r="P648" s="7"/>
      <c r="Q648" s="7"/>
      <c r="R648" s="7"/>
      <c r="S648" s="7"/>
      <c r="T648" s="7"/>
      <c r="U648" s="7"/>
      <c r="V648" s="7"/>
      <c r="W648" s="7"/>
      <c r="X648" s="7"/>
      <c r="Y648" s="7"/>
      <c r="Z648" s="7"/>
    </row>
    <row r="649" ht="13.5" customHeight="1">
      <c r="A649" s="468"/>
      <c r="B649" s="7"/>
      <c r="C649" s="468"/>
      <c r="D649" s="207"/>
      <c r="E649" s="468"/>
      <c r="F649" s="7"/>
      <c r="G649" s="7"/>
      <c r="H649" s="7"/>
      <c r="I649" s="7"/>
      <c r="J649" s="7"/>
      <c r="K649" s="7"/>
      <c r="L649" s="7"/>
      <c r="M649" s="7"/>
      <c r="N649" s="7"/>
      <c r="O649" s="7"/>
      <c r="P649" s="7"/>
      <c r="Q649" s="7"/>
      <c r="R649" s="7"/>
      <c r="S649" s="7"/>
      <c r="T649" s="7"/>
      <c r="U649" s="7"/>
      <c r="V649" s="7"/>
      <c r="W649" s="7"/>
      <c r="X649" s="7"/>
      <c r="Y649" s="7"/>
      <c r="Z649" s="7"/>
    </row>
    <row r="650" ht="13.5" customHeight="1">
      <c r="A650" s="468"/>
      <c r="B650" s="7"/>
      <c r="C650" s="468"/>
      <c r="D650" s="207"/>
      <c r="E650" s="468"/>
      <c r="F650" s="7"/>
      <c r="G650" s="7"/>
      <c r="H650" s="7"/>
      <c r="I650" s="7"/>
      <c r="J650" s="7"/>
      <c r="K650" s="7"/>
      <c r="L650" s="7"/>
      <c r="M650" s="7"/>
      <c r="N650" s="7"/>
      <c r="O650" s="7"/>
      <c r="P650" s="7"/>
      <c r="Q650" s="7"/>
      <c r="R650" s="7"/>
      <c r="S650" s="7"/>
      <c r="T650" s="7"/>
      <c r="U650" s="7"/>
      <c r="V650" s="7"/>
      <c r="W650" s="7"/>
      <c r="X650" s="7"/>
      <c r="Y650" s="7"/>
      <c r="Z650" s="7"/>
    </row>
    <row r="651" ht="13.5" customHeight="1">
      <c r="A651" s="468"/>
      <c r="B651" s="7"/>
      <c r="C651" s="468"/>
      <c r="D651" s="207"/>
      <c r="E651" s="468"/>
      <c r="F651" s="7"/>
      <c r="G651" s="7"/>
      <c r="H651" s="7"/>
      <c r="I651" s="7"/>
      <c r="J651" s="7"/>
      <c r="K651" s="7"/>
      <c r="L651" s="7"/>
      <c r="M651" s="7"/>
      <c r="N651" s="7"/>
      <c r="O651" s="7"/>
      <c r="P651" s="7"/>
      <c r="Q651" s="7"/>
      <c r="R651" s="7"/>
      <c r="S651" s="7"/>
      <c r="T651" s="7"/>
      <c r="U651" s="7"/>
      <c r="V651" s="7"/>
      <c r="W651" s="7"/>
      <c r="X651" s="7"/>
      <c r="Y651" s="7"/>
      <c r="Z651" s="7"/>
    </row>
    <row r="652" ht="13.5" customHeight="1">
      <c r="A652" s="468"/>
      <c r="B652" s="7"/>
      <c r="C652" s="468"/>
      <c r="D652" s="207"/>
      <c r="E652" s="468"/>
      <c r="F652" s="7"/>
      <c r="G652" s="7"/>
      <c r="H652" s="7"/>
      <c r="I652" s="7"/>
      <c r="J652" s="7"/>
      <c r="K652" s="7"/>
      <c r="L652" s="7"/>
      <c r="M652" s="7"/>
      <c r="N652" s="7"/>
      <c r="O652" s="7"/>
      <c r="P652" s="7"/>
      <c r="Q652" s="7"/>
      <c r="R652" s="7"/>
      <c r="S652" s="7"/>
      <c r="T652" s="7"/>
      <c r="U652" s="7"/>
      <c r="V652" s="7"/>
      <c r="W652" s="7"/>
      <c r="X652" s="7"/>
      <c r="Y652" s="7"/>
      <c r="Z652" s="7"/>
    </row>
    <row r="653" ht="13.5" customHeight="1">
      <c r="A653" s="468"/>
      <c r="B653" s="7"/>
      <c r="C653" s="468"/>
      <c r="D653" s="207"/>
      <c r="E653" s="468"/>
      <c r="F653" s="7"/>
      <c r="G653" s="7"/>
      <c r="H653" s="7"/>
      <c r="I653" s="7"/>
      <c r="J653" s="7"/>
      <c r="K653" s="7"/>
      <c r="L653" s="7"/>
      <c r="M653" s="7"/>
      <c r="N653" s="7"/>
      <c r="O653" s="7"/>
      <c r="P653" s="7"/>
      <c r="Q653" s="7"/>
      <c r="R653" s="7"/>
      <c r="S653" s="7"/>
      <c r="T653" s="7"/>
      <c r="U653" s="7"/>
      <c r="V653" s="7"/>
      <c r="W653" s="7"/>
      <c r="X653" s="7"/>
      <c r="Y653" s="7"/>
      <c r="Z653" s="7"/>
    </row>
    <row r="654" ht="13.5" customHeight="1">
      <c r="A654" s="468"/>
      <c r="B654" s="7"/>
      <c r="C654" s="468"/>
      <c r="D654" s="207"/>
      <c r="E654" s="468"/>
      <c r="F654" s="7"/>
      <c r="G654" s="7"/>
      <c r="H654" s="7"/>
      <c r="I654" s="7"/>
      <c r="J654" s="7"/>
      <c r="K654" s="7"/>
      <c r="L654" s="7"/>
      <c r="M654" s="7"/>
      <c r="N654" s="7"/>
      <c r="O654" s="7"/>
      <c r="P654" s="7"/>
      <c r="Q654" s="7"/>
      <c r="R654" s="7"/>
      <c r="S654" s="7"/>
      <c r="T654" s="7"/>
      <c r="U654" s="7"/>
      <c r="V654" s="7"/>
      <c r="W654" s="7"/>
      <c r="X654" s="7"/>
      <c r="Y654" s="7"/>
      <c r="Z654" s="7"/>
    </row>
    <row r="655" ht="13.5" customHeight="1">
      <c r="A655" s="468"/>
      <c r="B655" s="7"/>
      <c r="C655" s="468"/>
      <c r="D655" s="207"/>
      <c r="E655" s="468"/>
      <c r="F655" s="7"/>
      <c r="G655" s="7"/>
      <c r="H655" s="7"/>
      <c r="I655" s="7"/>
      <c r="J655" s="7"/>
      <c r="K655" s="7"/>
      <c r="L655" s="7"/>
      <c r="M655" s="7"/>
      <c r="N655" s="7"/>
      <c r="O655" s="7"/>
      <c r="P655" s="7"/>
      <c r="Q655" s="7"/>
      <c r="R655" s="7"/>
      <c r="S655" s="7"/>
      <c r="T655" s="7"/>
      <c r="U655" s="7"/>
      <c r="V655" s="7"/>
      <c r="W655" s="7"/>
      <c r="X655" s="7"/>
      <c r="Y655" s="7"/>
      <c r="Z655" s="7"/>
    </row>
    <row r="656" ht="13.5" customHeight="1">
      <c r="A656" s="468"/>
      <c r="B656" s="7"/>
      <c r="C656" s="468"/>
      <c r="D656" s="207"/>
      <c r="E656" s="468"/>
      <c r="F656" s="7"/>
      <c r="G656" s="7"/>
      <c r="H656" s="7"/>
      <c r="I656" s="7"/>
      <c r="J656" s="7"/>
      <c r="K656" s="7"/>
      <c r="L656" s="7"/>
      <c r="M656" s="7"/>
      <c r="N656" s="7"/>
      <c r="O656" s="7"/>
      <c r="P656" s="7"/>
      <c r="Q656" s="7"/>
      <c r="R656" s="7"/>
      <c r="S656" s="7"/>
      <c r="T656" s="7"/>
      <c r="U656" s="7"/>
      <c r="V656" s="7"/>
      <c r="W656" s="7"/>
      <c r="X656" s="7"/>
      <c r="Y656" s="7"/>
      <c r="Z656" s="7"/>
    </row>
    <row r="657" ht="13.5" customHeight="1">
      <c r="A657" s="468"/>
      <c r="B657" s="7"/>
      <c r="C657" s="468"/>
      <c r="D657" s="207"/>
      <c r="E657" s="468"/>
      <c r="F657" s="7"/>
      <c r="G657" s="7"/>
      <c r="H657" s="7"/>
      <c r="I657" s="7"/>
      <c r="J657" s="7"/>
      <c r="K657" s="7"/>
      <c r="L657" s="7"/>
      <c r="M657" s="7"/>
      <c r="N657" s="7"/>
      <c r="O657" s="7"/>
      <c r="P657" s="7"/>
      <c r="Q657" s="7"/>
      <c r="R657" s="7"/>
      <c r="S657" s="7"/>
      <c r="T657" s="7"/>
      <c r="U657" s="7"/>
      <c r="V657" s="7"/>
      <c r="W657" s="7"/>
      <c r="X657" s="7"/>
      <c r="Y657" s="7"/>
      <c r="Z657" s="7"/>
    </row>
    <row r="658" ht="13.5" customHeight="1">
      <c r="A658" s="468"/>
      <c r="B658" s="7"/>
      <c r="C658" s="468"/>
      <c r="D658" s="207"/>
      <c r="E658" s="468"/>
      <c r="F658" s="7"/>
      <c r="G658" s="7"/>
      <c r="H658" s="7"/>
      <c r="I658" s="7"/>
      <c r="J658" s="7"/>
      <c r="K658" s="7"/>
      <c r="L658" s="7"/>
      <c r="M658" s="7"/>
      <c r="N658" s="7"/>
      <c r="O658" s="7"/>
      <c r="P658" s="7"/>
      <c r="Q658" s="7"/>
      <c r="R658" s="7"/>
      <c r="S658" s="7"/>
      <c r="T658" s="7"/>
      <c r="U658" s="7"/>
      <c r="V658" s="7"/>
      <c r="W658" s="7"/>
      <c r="X658" s="7"/>
      <c r="Y658" s="7"/>
      <c r="Z658" s="7"/>
    </row>
    <row r="659" ht="13.5" customHeight="1">
      <c r="A659" s="468"/>
      <c r="B659" s="7"/>
      <c r="C659" s="468"/>
      <c r="D659" s="207"/>
      <c r="E659" s="468"/>
      <c r="F659" s="7"/>
      <c r="G659" s="7"/>
      <c r="H659" s="7"/>
      <c r="I659" s="7"/>
      <c r="J659" s="7"/>
      <c r="K659" s="7"/>
      <c r="L659" s="7"/>
      <c r="M659" s="7"/>
      <c r="N659" s="7"/>
      <c r="O659" s="7"/>
      <c r="P659" s="7"/>
      <c r="Q659" s="7"/>
      <c r="R659" s="7"/>
      <c r="S659" s="7"/>
      <c r="T659" s="7"/>
      <c r="U659" s="7"/>
      <c r="V659" s="7"/>
      <c r="W659" s="7"/>
      <c r="X659" s="7"/>
      <c r="Y659" s="7"/>
      <c r="Z659" s="7"/>
    </row>
    <row r="660" ht="13.5" customHeight="1">
      <c r="A660" s="468"/>
      <c r="B660" s="7"/>
      <c r="C660" s="468"/>
      <c r="D660" s="207"/>
      <c r="E660" s="468"/>
      <c r="F660" s="7"/>
      <c r="G660" s="7"/>
      <c r="H660" s="7"/>
      <c r="I660" s="7"/>
      <c r="J660" s="7"/>
      <c r="K660" s="7"/>
      <c r="L660" s="7"/>
      <c r="M660" s="7"/>
      <c r="N660" s="7"/>
      <c r="O660" s="7"/>
      <c r="P660" s="7"/>
      <c r="Q660" s="7"/>
      <c r="R660" s="7"/>
      <c r="S660" s="7"/>
      <c r="T660" s="7"/>
      <c r="U660" s="7"/>
      <c r="V660" s="7"/>
      <c r="W660" s="7"/>
      <c r="X660" s="7"/>
      <c r="Y660" s="7"/>
      <c r="Z660" s="7"/>
    </row>
    <row r="661" ht="13.5" customHeight="1">
      <c r="A661" s="468"/>
      <c r="B661" s="7"/>
      <c r="C661" s="468"/>
      <c r="D661" s="207"/>
      <c r="E661" s="468"/>
      <c r="F661" s="7"/>
      <c r="G661" s="7"/>
      <c r="H661" s="7"/>
      <c r="I661" s="7"/>
      <c r="J661" s="7"/>
      <c r="K661" s="7"/>
      <c r="L661" s="7"/>
      <c r="M661" s="7"/>
      <c r="N661" s="7"/>
      <c r="O661" s="7"/>
      <c r="P661" s="7"/>
      <c r="Q661" s="7"/>
      <c r="R661" s="7"/>
      <c r="S661" s="7"/>
      <c r="T661" s="7"/>
      <c r="U661" s="7"/>
      <c r="V661" s="7"/>
      <c r="W661" s="7"/>
      <c r="X661" s="7"/>
      <c r="Y661" s="7"/>
      <c r="Z661" s="7"/>
    </row>
    <row r="662" ht="13.5" customHeight="1">
      <c r="A662" s="468"/>
      <c r="B662" s="7"/>
      <c r="C662" s="468"/>
      <c r="D662" s="207"/>
      <c r="E662" s="468"/>
      <c r="F662" s="7"/>
      <c r="G662" s="7"/>
      <c r="H662" s="7"/>
      <c r="I662" s="7"/>
      <c r="J662" s="7"/>
      <c r="K662" s="7"/>
      <c r="L662" s="7"/>
      <c r="M662" s="7"/>
      <c r="N662" s="7"/>
      <c r="O662" s="7"/>
      <c r="P662" s="7"/>
      <c r="Q662" s="7"/>
      <c r="R662" s="7"/>
      <c r="S662" s="7"/>
      <c r="T662" s="7"/>
      <c r="U662" s="7"/>
      <c r="V662" s="7"/>
      <c r="W662" s="7"/>
      <c r="X662" s="7"/>
      <c r="Y662" s="7"/>
      <c r="Z662" s="7"/>
    </row>
    <row r="663" ht="13.5" customHeight="1">
      <c r="A663" s="468"/>
      <c r="B663" s="7"/>
      <c r="C663" s="468"/>
      <c r="D663" s="207"/>
      <c r="E663" s="468"/>
      <c r="F663" s="7"/>
      <c r="G663" s="7"/>
      <c r="H663" s="7"/>
      <c r="I663" s="7"/>
      <c r="J663" s="7"/>
      <c r="K663" s="7"/>
      <c r="L663" s="7"/>
      <c r="M663" s="7"/>
      <c r="N663" s="7"/>
      <c r="O663" s="7"/>
      <c r="P663" s="7"/>
      <c r="Q663" s="7"/>
      <c r="R663" s="7"/>
      <c r="S663" s="7"/>
      <c r="T663" s="7"/>
      <c r="U663" s="7"/>
      <c r="V663" s="7"/>
      <c r="W663" s="7"/>
      <c r="X663" s="7"/>
      <c r="Y663" s="7"/>
      <c r="Z663" s="7"/>
    </row>
    <row r="664" ht="13.5" customHeight="1">
      <c r="A664" s="468"/>
      <c r="B664" s="7"/>
      <c r="C664" s="468"/>
      <c r="D664" s="207"/>
      <c r="E664" s="468"/>
      <c r="F664" s="7"/>
      <c r="G664" s="7"/>
      <c r="H664" s="7"/>
      <c r="I664" s="7"/>
      <c r="J664" s="7"/>
      <c r="K664" s="7"/>
      <c r="L664" s="7"/>
      <c r="M664" s="7"/>
      <c r="N664" s="7"/>
      <c r="O664" s="7"/>
      <c r="P664" s="7"/>
      <c r="Q664" s="7"/>
      <c r="R664" s="7"/>
      <c r="S664" s="7"/>
      <c r="T664" s="7"/>
      <c r="U664" s="7"/>
      <c r="V664" s="7"/>
      <c r="W664" s="7"/>
      <c r="X664" s="7"/>
      <c r="Y664" s="7"/>
      <c r="Z664" s="7"/>
    </row>
    <row r="665" ht="13.5" customHeight="1">
      <c r="A665" s="468"/>
      <c r="B665" s="7"/>
      <c r="C665" s="468"/>
      <c r="D665" s="207"/>
      <c r="E665" s="468"/>
      <c r="F665" s="7"/>
      <c r="G665" s="7"/>
      <c r="H665" s="7"/>
      <c r="I665" s="7"/>
      <c r="J665" s="7"/>
      <c r="K665" s="7"/>
      <c r="L665" s="7"/>
      <c r="M665" s="7"/>
      <c r="N665" s="7"/>
      <c r="O665" s="7"/>
      <c r="P665" s="7"/>
      <c r="Q665" s="7"/>
      <c r="R665" s="7"/>
      <c r="S665" s="7"/>
      <c r="T665" s="7"/>
      <c r="U665" s="7"/>
      <c r="V665" s="7"/>
      <c r="W665" s="7"/>
      <c r="X665" s="7"/>
      <c r="Y665" s="7"/>
      <c r="Z665" s="7"/>
    </row>
    <row r="666" ht="13.5" customHeight="1">
      <c r="A666" s="468"/>
      <c r="B666" s="7"/>
      <c r="C666" s="468"/>
      <c r="D666" s="207"/>
      <c r="E666" s="468"/>
      <c r="F666" s="7"/>
      <c r="G666" s="7"/>
      <c r="H666" s="7"/>
      <c r="I666" s="7"/>
      <c r="J666" s="7"/>
      <c r="K666" s="7"/>
      <c r="L666" s="7"/>
      <c r="M666" s="7"/>
      <c r="N666" s="7"/>
      <c r="O666" s="7"/>
      <c r="P666" s="7"/>
      <c r="Q666" s="7"/>
      <c r="R666" s="7"/>
      <c r="S666" s="7"/>
      <c r="T666" s="7"/>
      <c r="U666" s="7"/>
      <c r="V666" s="7"/>
      <c r="W666" s="7"/>
      <c r="X666" s="7"/>
      <c r="Y666" s="7"/>
      <c r="Z666" s="7"/>
    </row>
    <row r="667" ht="13.5" customHeight="1">
      <c r="A667" s="468"/>
      <c r="B667" s="7"/>
      <c r="C667" s="468"/>
      <c r="D667" s="207"/>
      <c r="E667" s="468"/>
      <c r="F667" s="7"/>
      <c r="G667" s="7"/>
      <c r="H667" s="7"/>
      <c r="I667" s="7"/>
      <c r="J667" s="7"/>
      <c r="K667" s="7"/>
      <c r="L667" s="7"/>
      <c r="M667" s="7"/>
      <c r="N667" s="7"/>
      <c r="O667" s="7"/>
      <c r="P667" s="7"/>
      <c r="Q667" s="7"/>
      <c r="R667" s="7"/>
      <c r="S667" s="7"/>
      <c r="T667" s="7"/>
      <c r="U667" s="7"/>
      <c r="V667" s="7"/>
      <c r="W667" s="7"/>
      <c r="X667" s="7"/>
      <c r="Y667" s="7"/>
      <c r="Z667" s="7"/>
    </row>
    <row r="668" ht="13.5" customHeight="1">
      <c r="A668" s="468"/>
      <c r="B668" s="7"/>
      <c r="C668" s="468"/>
      <c r="D668" s="207"/>
      <c r="E668" s="468"/>
      <c r="F668" s="7"/>
      <c r="G668" s="7"/>
      <c r="H668" s="7"/>
      <c r="I668" s="7"/>
      <c r="J668" s="7"/>
      <c r="K668" s="7"/>
      <c r="L668" s="7"/>
      <c r="M668" s="7"/>
      <c r="N668" s="7"/>
      <c r="O668" s="7"/>
      <c r="P668" s="7"/>
      <c r="Q668" s="7"/>
      <c r="R668" s="7"/>
      <c r="S668" s="7"/>
      <c r="T668" s="7"/>
      <c r="U668" s="7"/>
      <c r="V668" s="7"/>
      <c r="W668" s="7"/>
      <c r="X668" s="7"/>
      <c r="Y668" s="7"/>
      <c r="Z668" s="7"/>
    </row>
    <row r="669" ht="13.5" customHeight="1">
      <c r="A669" s="468"/>
      <c r="B669" s="7"/>
      <c r="C669" s="468"/>
      <c r="D669" s="207"/>
      <c r="E669" s="468"/>
      <c r="F669" s="7"/>
      <c r="G669" s="7"/>
      <c r="H669" s="7"/>
      <c r="I669" s="7"/>
      <c r="J669" s="7"/>
      <c r="K669" s="7"/>
      <c r="L669" s="7"/>
      <c r="M669" s="7"/>
      <c r="N669" s="7"/>
      <c r="O669" s="7"/>
      <c r="P669" s="7"/>
      <c r="Q669" s="7"/>
      <c r="R669" s="7"/>
      <c r="S669" s="7"/>
      <c r="T669" s="7"/>
      <c r="U669" s="7"/>
      <c r="V669" s="7"/>
      <c r="W669" s="7"/>
      <c r="X669" s="7"/>
      <c r="Y669" s="7"/>
      <c r="Z669" s="7"/>
    </row>
    <row r="670" ht="13.5" customHeight="1">
      <c r="A670" s="468"/>
      <c r="B670" s="7"/>
      <c r="C670" s="468"/>
      <c r="D670" s="207"/>
      <c r="E670" s="468"/>
      <c r="F670" s="7"/>
      <c r="G670" s="7"/>
      <c r="H670" s="7"/>
      <c r="I670" s="7"/>
      <c r="J670" s="7"/>
      <c r="K670" s="7"/>
      <c r="L670" s="7"/>
      <c r="M670" s="7"/>
      <c r="N670" s="7"/>
      <c r="O670" s="7"/>
      <c r="P670" s="7"/>
      <c r="Q670" s="7"/>
      <c r="R670" s="7"/>
      <c r="S670" s="7"/>
      <c r="T670" s="7"/>
      <c r="U670" s="7"/>
      <c r="V670" s="7"/>
      <c r="W670" s="7"/>
      <c r="X670" s="7"/>
      <c r="Y670" s="7"/>
      <c r="Z670" s="7"/>
    </row>
    <row r="671" ht="13.5" customHeight="1">
      <c r="A671" s="468"/>
      <c r="B671" s="7"/>
      <c r="C671" s="468"/>
      <c r="D671" s="207"/>
      <c r="E671" s="468"/>
      <c r="F671" s="7"/>
      <c r="G671" s="7"/>
      <c r="H671" s="7"/>
      <c r="I671" s="7"/>
      <c r="J671" s="7"/>
      <c r="K671" s="7"/>
      <c r="L671" s="7"/>
      <c r="M671" s="7"/>
      <c r="N671" s="7"/>
      <c r="O671" s="7"/>
      <c r="P671" s="7"/>
      <c r="Q671" s="7"/>
      <c r="R671" s="7"/>
      <c r="S671" s="7"/>
      <c r="T671" s="7"/>
      <c r="U671" s="7"/>
      <c r="V671" s="7"/>
      <c r="W671" s="7"/>
      <c r="X671" s="7"/>
      <c r="Y671" s="7"/>
      <c r="Z671" s="7"/>
    </row>
    <row r="672" ht="13.5" customHeight="1">
      <c r="A672" s="468"/>
      <c r="B672" s="7"/>
      <c r="C672" s="468"/>
      <c r="D672" s="207"/>
      <c r="E672" s="468"/>
      <c r="F672" s="7"/>
      <c r="G672" s="7"/>
      <c r="H672" s="7"/>
      <c r="I672" s="7"/>
      <c r="J672" s="7"/>
      <c r="K672" s="7"/>
      <c r="L672" s="7"/>
      <c r="M672" s="7"/>
      <c r="N672" s="7"/>
      <c r="O672" s="7"/>
      <c r="P672" s="7"/>
      <c r="Q672" s="7"/>
      <c r="R672" s="7"/>
      <c r="S672" s="7"/>
      <c r="T672" s="7"/>
      <c r="U672" s="7"/>
      <c r="V672" s="7"/>
      <c r="W672" s="7"/>
      <c r="X672" s="7"/>
      <c r="Y672" s="7"/>
      <c r="Z672" s="7"/>
    </row>
    <row r="673" ht="13.5" customHeight="1">
      <c r="A673" s="468"/>
      <c r="B673" s="7"/>
      <c r="C673" s="468"/>
      <c r="D673" s="207"/>
      <c r="E673" s="468"/>
      <c r="F673" s="7"/>
      <c r="G673" s="7"/>
      <c r="H673" s="7"/>
      <c r="I673" s="7"/>
      <c r="J673" s="7"/>
      <c r="K673" s="7"/>
      <c r="L673" s="7"/>
      <c r="M673" s="7"/>
      <c r="N673" s="7"/>
      <c r="O673" s="7"/>
      <c r="P673" s="7"/>
      <c r="Q673" s="7"/>
      <c r="R673" s="7"/>
      <c r="S673" s="7"/>
      <c r="T673" s="7"/>
      <c r="U673" s="7"/>
      <c r="V673" s="7"/>
      <c r="W673" s="7"/>
      <c r="X673" s="7"/>
      <c r="Y673" s="7"/>
      <c r="Z673" s="7"/>
    </row>
    <row r="674" ht="13.5" customHeight="1">
      <c r="A674" s="468"/>
      <c r="B674" s="7"/>
      <c r="C674" s="468"/>
      <c r="D674" s="207"/>
      <c r="E674" s="468"/>
      <c r="F674" s="7"/>
      <c r="G674" s="7"/>
      <c r="H674" s="7"/>
      <c r="I674" s="7"/>
      <c r="J674" s="7"/>
      <c r="K674" s="7"/>
      <c r="L674" s="7"/>
      <c r="M674" s="7"/>
      <c r="N674" s="7"/>
      <c r="O674" s="7"/>
      <c r="P674" s="7"/>
      <c r="Q674" s="7"/>
      <c r="R674" s="7"/>
      <c r="S674" s="7"/>
      <c r="T674" s="7"/>
      <c r="U674" s="7"/>
      <c r="V674" s="7"/>
      <c r="W674" s="7"/>
      <c r="X674" s="7"/>
      <c r="Y674" s="7"/>
      <c r="Z674" s="7"/>
    </row>
    <row r="675" ht="13.5" customHeight="1">
      <c r="A675" s="468"/>
      <c r="B675" s="7"/>
      <c r="C675" s="468"/>
      <c r="D675" s="207"/>
      <c r="E675" s="468"/>
      <c r="F675" s="7"/>
      <c r="G675" s="7"/>
      <c r="H675" s="7"/>
      <c r="I675" s="7"/>
      <c r="J675" s="7"/>
      <c r="K675" s="7"/>
      <c r="L675" s="7"/>
      <c r="M675" s="7"/>
      <c r="N675" s="7"/>
      <c r="O675" s="7"/>
      <c r="P675" s="7"/>
      <c r="Q675" s="7"/>
      <c r="R675" s="7"/>
      <c r="S675" s="7"/>
      <c r="T675" s="7"/>
      <c r="U675" s="7"/>
      <c r="V675" s="7"/>
      <c r="W675" s="7"/>
      <c r="X675" s="7"/>
      <c r="Y675" s="7"/>
      <c r="Z675" s="7"/>
    </row>
    <row r="676" ht="13.5" customHeight="1">
      <c r="A676" s="468"/>
      <c r="B676" s="7"/>
      <c r="C676" s="468"/>
      <c r="D676" s="207"/>
      <c r="E676" s="468"/>
      <c r="F676" s="7"/>
      <c r="G676" s="7"/>
      <c r="H676" s="7"/>
      <c r="I676" s="7"/>
      <c r="J676" s="7"/>
      <c r="K676" s="7"/>
      <c r="L676" s="7"/>
      <c r="M676" s="7"/>
      <c r="N676" s="7"/>
      <c r="O676" s="7"/>
      <c r="P676" s="7"/>
      <c r="Q676" s="7"/>
      <c r="R676" s="7"/>
      <c r="S676" s="7"/>
      <c r="T676" s="7"/>
      <c r="U676" s="7"/>
      <c r="V676" s="7"/>
      <c r="W676" s="7"/>
      <c r="X676" s="7"/>
      <c r="Y676" s="7"/>
      <c r="Z676" s="7"/>
    </row>
    <row r="677" ht="13.5" customHeight="1">
      <c r="A677" s="468"/>
      <c r="B677" s="7"/>
      <c r="C677" s="468"/>
      <c r="D677" s="207"/>
      <c r="E677" s="468"/>
      <c r="F677" s="7"/>
      <c r="G677" s="7"/>
      <c r="H677" s="7"/>
      <c r="I677" s="7"/>
      <c r="J677" s="7"/>
      <c r="K677" s="7"/>
      <c r="L677" s="7"/>
      <c r="M677" s="7"/>
      <c r="N677" s="7"/>
      <c r="O677" s="7"/>
      <c r="P677" s="7"/>
      <c r="Q677" s="7"/>
      <c r="R677" s="7"/>
      <c r="S677" s="7"/>
      <c r="T677" s="7"/>
      <c r="U677" s="7"/>
      <c r="V677" s="7"/>
      <c r="W677" s="7"/>
      <c r="X677" s="7"/>
      <c r="Y677" s="7"/>
      <c r="Z677" s="7"/>
    </row>
    <row r="678" ht="13.5" customHeight="1">
      <c r="A678" s="468"/>
      <c r="B678" s="7"/>
      <c r="C678" s="468"/>
      <c r="D678" s="207"/>
      <c r="E678" s="468"/>
      <c r="F678" s="7"/>
      <c r="G678" s="7"/>
      <c r="H678" s="7"/>
      <c r="I678" s="7"/>
      <c r="J678" s="7"/>
      <c r="K678" s="7"/>
      <c r="L678" s="7"/>
      <c r="M678" s="7"/>
      <c r="N678" s="7"/>
      <c r="O678" s="7"/>
      <c r="P678" s="7"/>
      <c r="Q678" s="7"/>
      <c r="R678" s="7"/>
      <c r="S678" s="7"/>
      <c r="T678" s="7"/>
      <c r="U678" s="7"/>
      <c r="V678" s="7"/>
      <c r="W678" s="7"/>
      <c r="X678" s="7"/>
      <c r="Y678" s="7"/>
      <c r="Z678" s="7"/>
    </row>
    <row r="679" ht="13.5" customHeight="1">
      <c r="A679" s="468"/>
      <c r="B679" s="7"/>
      <c r="C679" s="468"/>
      <c r="D679" s="207"/>
      <c r="E679" s="468"/>
      <c r="F679" s="7"/>
      <c r="G679" s="7"/>
      <c r="H679" s="7"/>
      <c r="I679" s="7"/>
      <c r="J679" s="7"/>
      <c r="K679" s="7"/>
      <c r="L679" s="7"/>
      <c r="M679" s="7"/>
      <c r="N679" s="7"/>
      <c r="O679" s="7"/>
      <c r="P679" s="7"/>
      <c r="Q679" s="7"/>
      <c r="R679" s="7"/>
      <c r="S679" s="7"/>
      <c r="T679" s="7"/>
      <c r="U679" s="7"/>
      <c r="V679" s="7"/>
      <c r="W679" s="7"/>
      <c r="X679" s="7"/>
      <c r="Y679" s="7"/>
      <c r="Z679" s="7"/>
    </row>
    <row r="680" ht="13.5" customHeight="1">
      <c r="A680" s="468"/>
      <c r="B680" s="7"/>
      <c r="C680" s="468"/>
      <c r="D680" s="207"/>
      <c r="E680" s="468"/>
      <c r="F680" s="7"/>
      <c r="G680" s="7"/>
      <c r="H680" s="7"/>
      <c r="I680" s="7"/>
      <c r="J680" s="7"/>
      <c r="K680" s="7"/>
      <c r="L680" s="7"/>
      <c r="M680" s="7"/>
      <c r="N680" s="7"/>
      <c r="O680" s="7"/>
      <c r="P680" s="7"/>
      <c r="Q680" s="7"/>
      <c r="R680" s="7"/>
      <c r="S680" s="7"/>
      <c r="T680" s="7"/>
      <c r="U680" s="7"/>
      <c r="V680" s="7"/>
      <c r="W680" s="7"/>
      <c r="X680" s="7"/>
      <c r="Y680" s="7"/>
      <c r="Z680" s="7"/>
    </row>
    <row r="681" ht="13.5" customHeight="1">
      <c r="A681" s="468"/>
      <c r="B681" s="7"/>
      <c r="C681" s="468"/>
      <c r="D681" s="207"/>
      <c r="E681" s="468"/>
      <c r="F681" s="7"/>
      <c r="G681" s="7"/>
      <c r="H681" s="7"/>
      <c r="I681" s="7"/>
      <c r="J681" s="7"/>
      <c r="K681" s="7"/>
      <c r="L681" s="7"/>
      <c r="M681" s="7"/>
      <c r="N681" s="7"/>
      <c r="O681" s="7"/>
      <c r="P681" s="7"/>
      <c r="Q681" s="7"/>
      <c r="R681" s="7"/>
      <c r="S681" s="7"/>
      <c r="T681" s="7"/>
      <c r="U681" s="7"/>
      <c r="V681" s="7"/>
      <c r="W681" s="7"/>
      <c r="X681" s="7"/>
      <c r="Y681" s="7"/>
      <c r="Z681" s="7"/>
    </row>
    <row r="682" ht="13.5" customHeight="1">
      <c r="A682" s="468"/>
      <c r="B682" s="7"/>
      <c r="C682" s="468"/>
      <c r="D682" s="207"/>
      <c r="E682" s="468"/>
      <c r="F682" s="7"/>
      <c r="G682" s="7"/>
      <c r="H682" s="7"/>
      <c r="I682" s="7"/>
      <c r="J682" s="7"/>
      <c r="K682" s="7"/>
      <c r="L682" s="7"/>
      <c r="M682" s="7"/>
      <c r="N682" s="7"/>
      <c r="O682" s="7"/>
      <c r="P682" s="7"/>
      <c r="Q682" s="7"/>
      <c r="R682" s="7"/>
      <c r="S682" s="7"/>
      <c r="T682" s="7"/>
      <c r="U682" s="7"/>
      <c r="V682" s="7"/>
      <c r="W682" s="7"/>
      <c r="X682" s="7"/>
      <c r="Y682" s="7"/>
      <c r="Z682" s="7"/>
    </row>
    <row r="683" ht="13.5" customHeight="1">
      <c r="A683" s="468"/>
      <c r="B683" s="7"/>
      <c r="C683" s="468"/>
      <c r="D683" s="207"/>
      <c r="E683" s="468"/>
      <c r="F683" s="7"/>
      <c r="G683" s="7"/>
      <c r="H683" s="7"/>
      <c r="I683" s="7"/>
      <c r="J683" s="7"/>
      <c r="K683" s="7"/>
      <c r="L683" s="7"/>
      <c r="M683" s="7"/>
      <c r="N683" s="7"/>
      <c r="O683" s="7"/>
      <c r="P683" s="7"/>
      <c r="Q683" s="7"/>
      <c r="R683" s="7"/>
      <c r="S683" s="7"/>
      <c r="T683" s="7"/>
      <c r="U683" s="7"/>
      <c r="V683" s="7"/>
      <c r="W683" s="7"/>
      <c r="X683" s="7"/>
      <c r="Y683" s="7"/>
      <c r="Z683" s="7"/>
    </row>
    <row r="684" ht="13.5" customHeight="1">
      <c r="A684" s="468"/>
      <c r="B684" s="7"/>
      <c r="C684" s="468"/>
      <c r="D684" s="207"/>
      <c r="E684" s="468"/>
      <c r="F684" s="7"/>
      <c r="G684" s="7"/>
      <c r="H684" s="7"/>
      <c r="I684" s="7"/>
      <c r="J684" s="7"/>
      <c r="K684" s="7"/>
      <c r="L684" s="7"/>
      <c r="M684" s="7"/>
      <c r="N684" s="7"/>
      <c r="O684" s="7"/>
      <c r="P684" s="7"/>
      <c r="Q684" s="7"/>
      <c r="R684" s="7"/>
      <c r="S684" s="7"/>
      <c r="T684" s="7"/>
      <c r="U684" s="7"/>
      <c r="V684" s="7"/>
      <c r="W684" s="7"/>
      <c r="X684" s="7"/>
      <c r="Y684" s="7"/>
      <c r="Z684" s="7"/>
    </row>
    <row r="685" ht="13.5" customHeight="1">
      <c r="A685" s="468"/>
      <c r="B685" s="7"/>
      <c r="C685" s="468"/>
      <c r="D685" s="207"/>
      <c r="E685" s="468"/>
      <c r="F685" s="7"/>
      <c r="G685" s="7"/>
      <c r="H685" s="7"/>
      <c r="I685" s="7"/>
      <c r="J685" s="7"/>
      <c r="K685" s="7"/>
      <c r="L685" s="7"/>
      <c r="M685" s="7"/>
      <c r="N685" s="7"/>
      <c r="O685" s="7"/>
      <c r="P685" s="7"/>
      <c r="Q685" s="7"/>
      <c r="R685" s="7"/>
      <c r="S685" s="7"/>
      <c r="T685" s="7"/>
      <c r="U685" s="7"/>
      <c r="V685" s="7"/>
      <c r="W685" s="7"/>
      <c r="X685" s="7"/>
      <c r="Y685" s="7"/>
      <c r="Z685" s="7"/>
    </row>
    <row r="686" ht="13.5" customHeight="1">
      <c r="A686" s="468"/>
      <c r="B686" s="7"/>
      <c r="C686" s="468"/>
      <c r="D686" s="207"/>
      <c r="E686" s="468"/>
      <c r="F686" s="7"/>
      <c r="G686" s="7"/>
      <c r="H686" s="7"/>
      <c r="I686" s="7"/>
      <c r="J686" s="7"/>
      <c r="K686" s="7"/>
      <c r="L686" s="7"/>
      <c r="M686" s="7"/>
      <c r="N686" s="7"/>
      <c r="O686" s="7"/>
      <c r="P686" s="7"/>
      <c r="Q686" s="7"/>
      <c r="R686" s="7"/>
      <c r="S686" s="7"/>
      <c r="T686" s="7"/>
      <c r="U686" s="7"/>
      <c r="V686" s="7"/>
      <c r="W686" s="7"/>
      <c r="X686" s="7"/>
      <c r="Y686" s="7"/>
      <c r="Z686" s="7"/>
    </row>
    <row r="687" ht="13.5" customHeight="1">
      <c r="A687" s="468"/>
      <c r="B687" s="7"/>
      <c r="C687" s="468"/>
      <c r="D687" s="207"/>
      <c r="E687" s="468"/>
      <c r="F687" s="7"/>
      <c r="G687" s="7"/>
      <c r="H687" s="7"/>
      <c r="I687" s="7"/>
      <c r="J687" s="7"/>
      <c r="K687" s="7"/>
      <c r="L687" s="7"/>
      <c r="M687" s="7"/>
      <c r="N687" s="7"/>
      <c r="O687" s="7"/>
      <c r="P687" s="7"/>
      <c r="Q687" s="7"/>
      <c r="R687" s="7"/>
      <c r="S687" s="7"/>
      <c r="T687" s="7"/>
      <c r="U687" s="7"/>
      <c r="V687" s="7"/>
      <c r="W687" s="7"/>
      <c r="X687" s="7"/>
      <c r="Y687" s="7"/>
      <c r="Z687" s="7"/>
    </row>
    <row r="688" ht="13.5" customHeight="1">
      <c r="A688" s="468"/>
      <c r="B688" s="7"/>
      <c r="C688" s="468"/>
      <c r="D688" s="207"/>
      <c r="E688" s="468"/>
      <c r="F688" s="7"/>
      <c r="G688" s="7"/>
      <c r="H688" s="7"/>
      <c r="I688" s="7"/>
      <c r="J688" s="7"/>
      <c r="K688" s="7"/>
      <c r="L688" s="7"/>
      <c r="M688" s="7"/>
      <c r="N688" s="7"/>
      <c r="O688" s="7"/>
      <c r="P688" s="7"/>
      <c r="Q688" s="7"/>
      <c r="R688" s="7"/>
      <c r="S688" s="7"/>
      <c r="T688" s="7"/>
      <c r="U688" s="7"/>
      <c r="V688" s="7"/>
      <c r="W688" s="7"/>
      <c r="X688" s="7"/>
      <c r="Y688" s="7"/>
      <c r="Z688" s="7"/>
    </row>
    <row r="689" ht="13.5" customHeight="1">
      <c r="A689" s="468"/>
      <c r="B689" s="7"/>
      <c r="C689" s="468"/>
      <c r="D689" s="207"/>
      <c r="E689" s="468"/>
      <c r="F689" s="7"/>
      <c r="G689" s="7"/>
      <c r="H689" s="7"/>
      <c r="I689" s="7"/>
      <c r="J689" s="7"/>
      <c r="K689" s="7"/>
      <c r="L689" s="7"/>
      <c r="M689" s="7"/>
      <c r="N689" s="7"/>
      <c r="O689" s="7"/>
      <c r="P689" s="7"/>
      <c r="Q689" s="7"/>
      <c r="R689" s="7"/>
      <c r="S689" s="7"/>
      <c r="T689" s="7"/>
      <c r="U689" s="7"/>
      <c r="V689" s="7"/>
      <c r="W689" s="7"/>
      <c r="X689" s="7"/>
      <c r="Y689" s="7"/>
      <c r="Z689" s="7"/>
    </row>
    <row r="690" ht="13.5" customHeight="1">
      <c r="A690" s="468"/>
      <c r="B690" s="7"/>
      <c r="C690" s="468"/>
      <c r="D690" s="207"/>
      <c r="E690" s="468"/>
      <c r="F690" s="7"/>
      <c r="G690" s="7"/>
      <c r="H690" s="7"/>
      <c r="I690" s="7"/>
      <c r="J690" s="7"/>
      <c r="K690" s="7"/>
      <c r="L690" s="7"/>
      <c r="M690" s="7"/>
      <c r="N690" s="7"/>
      <c r="O690" s="7"/>
      <c r="P690" s="7"/>
      <c r="Q690" s="7"/>
      <c r="R690" s="7"/>
      <c r="S690" s="7"/>
      <c r="T690" s="7"/>
      <c r="U690" s="7"/>
      <c r="V690" s="7"/>
      <c r="W690" s="7"/>
      <c r="X690" s="7"/>
      <c r="Y690" s="7"/>
      <c r="Z690" s="7"/>
    </row>
    <row r="691" ht="13.5" customHeight="1">
      <c r="A691" s="468"/>
      <c r="B691" s="7"/>
      <c r="C691" s="468"/>
      <c r="D691" s="207"/>
      <c r="E691" s="468"/>
      <c r="F691" s="7"/>
      <c r="G691" s="7"/>
      <c r="H691" s="7"/>
      <c r="I691" s="7"/>
      <c r="J691" s="7"/>
      <c r="K691" s="7"/>
      <c r="L691" s="7"/>
      <c r="M691" s="7"/>
      <c r="N691" s="7"/>
      <c r="O691" s="7"/>
      <c r="P691" s="7"/>
      <c r="Q691" s="7"/>
      <c r="R691" s="7"/>
      <c r="S691" s="7"/>
      <c r="T691" s="7"/>
      <c r="U691" s="7"/>
      <c r="V691" s="7"/>
      <c r="W691" s="7"/>
      <c r="X691" s="7"/>
      <c r="Y691" s="7"/>
      <c r="Z691" s="7"/>
    </row>
    <row r="692" ht="13.5" customHeight="1">
      <c r="A692" s="468"/>
      <c r="B692" s="7"/>
      <c r="C692" s="468"/>
      <c r="D692" s="207"/>
      <c r="E692" s="468"/>
      <c r="F692" s="7"/>
      <c r="G692" s="7"/>
      <c r="H692" s="7"/>
      <c r="I692" s="7"/>
      <c r="J692" s="7"/>
      <c r="K692" s="7"/>
      <c r="L692" s="7"/>
      <c r="M692" s="7"/>
      <c r="N692" s="7"/>
      <c r="O692" s="7"/>
      <c r="P692" s="7"/>
      <c r="Q692" s="7"/>
      <c r="R692" s="7"/>
      <c r="S692" s="7"/>
      <c r="T692" s="7"/>
      <c r="U692" s="7"/>
      <c r="V692" s="7"/>
      <c r="W692" s="7"/>
      <c r="X692" s="7"/>
      <c r="Y692" s="7"/>
      <c r="Z692" s="7"/>
    </row>
    <row r="693" ht="13.5" customHeight="1">
      <c r="A693" s="468"/>
      <c r="B693" s="7"/>
      <c r="C693" s="468"/>
      <c r="D693" s="207"/>
      <c r="E693" s="468"/>
      <c r="F693" s="7"/>
      <c r="G693" s="7"/>
      <c r="H693" s="7"/>
      <c r="I693" s="7"/>
      <c r="J693" s="7"/>
      <c r="K693" s="7"/>
      <c r="L693" s="7"/>
      <c r="M693" s="7"/>
      <c r="N693" s="7"/>
      <c r="O693" s="7"/>
      <c r="P693" s="7"/>
      <c r="Q693" s="7"/>
      <c r="R693" s="7"/>
      <c r="S693" s="7"/>
      <c r="T693" s="7"/>
      <c r="U693" s="7"/>
      <c r="V693" s="7"/>
      <c r="W693" s="7"/>
      <c r="X693" s="7"/>
      <c r="Y693" s="7"/>
      <c r="Z693" s="7"/>
    </row>
    <row r="694" ht="13.5" customHeight="1">
      <c r="A694" s="468"/>
      <c r="B694" s="7"/>
      <c r="C694" s="468"/>
      <c r="D694" s="207"/>
      <c r="E694" s="468"/>
      <c r="F694" s="7"/>
      <c r="G694" s="7"/>
      <c r="H694" s="7"/>
      <c r="I694" s="7"/>
      <c r="J694" s="7"/>
      <c r="K694" s="7"/>
      <c r="L694" s="7"/>
      <c r="M694" s="7"/>
      <c r="N694" s="7"/>
      <c r="O694" s="7"/>
      <c r="P694" s="7"/>
      <c r="Q694" s="7"/>
      <c r="R694" s="7"/>
      <c r="S694" s="7"/>
      <c r="T694" s="7"/>
      <c r="U694" s="7"/>
      <c r="V694" s="7"/>
      <c r="W694" s="7"/>
      <c r="X694" s="7"/>
      <c r="Y694" s="7"/>
      <c r="Z694" s="7"/>
    </row>
    <row r="695" ht="13.5" customHeight="1">
      <c r="A695" s="468"/>
      <c r="B695" s="7"/>
      <c r="C695" s="468"/>
      <c r="D695" s="207"/>
      <c r="E695" s="468"/>
      <c r="F695" s="7"/>
      <c r="G695" s="7"/>
      <c r="H695" s="7"/>
      <c r="I695" s="7"/>
      <c r="J695" s="7"/>
      <c r="K695" s="7"/>
      <c r="L695" s="7"/>
      <c r="M695" s="7"/>
      <c r="N695" s="7"/>
      <c r="O695" s="7"/>
      <c r="P695" s="7"/>
      <c r="Q695" s="7"/>
      <c r="R695" s="7"/>
      <c r="S695" s="7"/>
      <c r="T695" s="7"/>
      <c r="U695" s="7"/>
      <c r="V695" s="7"/>
      <c r="W695" s="7"/>
      <c r="X695" s="7"/>
      <c r="Y695" s="7"/>
      <c r="Z695" s="7"/>
    </row>
    <row r="696" ht="13.5" customHeight="1">
      <c r="A696" s="468"/>
      <c r="B696" s="7"/>
      <c r="C696" s="468"/>
      <c r="D696" s="207"/>
      <c r="E696" s="468"/>
      <c r="F696" s="7"/>
      <c r="G696" s="7"/>
      <c r="H696" s="7"/>
      <c r="I696" s="7"/>
      <c r="J696" s="7"/>
      <c r="K696" s="7"/>
      <c r="L696" s="7"/>
      <c r="M696" s="7"/>
      <c r="N696" s="7"/>
      <c r="O696" s="7"/>
      <c r="P696" s="7"/>
      <c r="Q696" s="7"/>
      <c r="R696" s="7"/>
      <c r="S696" s="7"/>
      <c r="T696" s="7"/>
      <c r="U696" s="7"/>
      <c r="V696" s="7"/>
      <c r="W696" s="7"/>
      <c r="X696" s="7"/>
      <c r="Y696" s="7"/>
      <c r="Z696" s="7"/>
    </row>
    <row r="697" ht="13.5" customHeight="1">
      <c r="A697" s="468"/>
      <c r="B697" s="7"/>
      <c r="C697" s="468"/>
      <c r="D697" s="207"/>
      <c r="E697" s="468"/>
      <c r="F697" s="7"/>
      <c r="G697" s="7"/>
      <c r="H697" s="7"/>
      <c r="I697" s="7"/>
      <c r="J697" s="7"/>
      <c r="K697" s="7"/>
      <c r="L697" s="7"/>
      <c r="M697" s="7"/>
      <c r="N697" s="7"/>
      <c r="O697" s="7"/>
      <c r="P697" s="7"/>
      <c r="Q697" s="7"/>
      <c r="R697" s="7"/>
      <c r="S697" s="7"/>
      <c r="T697" s="7"/>
      <c r="U697" s="7"/>
      <c r="V697" s="7"/>
      <c r="W697" s="7"/>
      <c r="X697" s="7"/>
      <c r="Y697" s="7"/>
      <c r="Z697" s="7"/>
    </row>
    <row r="698" ht="13.5" customHeight="1">
      <c r="A698" s="468"/>
      <c r="B698" s="7"/>
      <c r="C698" s="468"/>
      <c r="D698" s="207"/>
      <c r="E698" s="468"/>
      <c r="F698" s="7"/>
      <c r="G698" s="7"/>
      <c r="H698" s="7"/>
      <c r="I698" s="7"/>
      <c r="J698" s="7"/>
      <c r="K698" s="7"/>
      <c r="L698" s="7"/>
      <c r="M698" s="7"/>
      <c r="N698" s="7"/>
      <c r="O698" s="7"/>
      <c r="P698" s="7"/>
      <c r="Q698" s="7"/>
      <c r="R698" s="7"/>
      <c r="S698" s="7"/>
      <c r="T698" s="7"/>
      <c r="U698" s="7"/>
      <c r="V698" s="7"/>
      <c r="W698" s="7"/>
      <c r="X698" s="7"/>
      <c r="Y698" s="7"/>
      <c r="Z698" s="7"/>
    </row>
    <row r="699" ht="13.5" customHeight="1">
      <c r="A699" s="468"/>
      <c r="B699" s="7"/>
      <c r="C699" s="468"/>
      <c r="D699" s="207"/>
      <c r="E699" s="468"/>
      <c r="F699" s="7"/>
      <c r="G699" s="7"/>
      <c r="H699" s="7"/>
      <c r="I699" s="7"/>
      <c r="J699" s="7"/>
      <c r="K699" s="7"/>
      <c r="L699" s="7"/>
      <c r="M699" s="7"/>
      <c r="N699" s="7"/>
      <c r="O699" s="7"/>
      <c r="P699" s="7"/>
      <c r="Q699" s="7"/>
      <c r="R699" s="7"/>
      <c r="S699" s="7"/>
      <c r="T699" s="7"/>
      <c r="U699" s="7"/>
      <c r="V699" s="7"/>
      <c r="W699" s="7"/>
      <c r="X699" s="7"/>
      <c r="Y699" s="7"/>
      <c r="Z699" s="7"/>
    </row>
    <row r="700" ht="13.5" customHeight="1">
      <c r="A700" s="468"/>
      <c r="B700" s="7"/>
      <c r="C700" s="468"/>
      <c r="D700" s="207"/>
      <c r="E700" s="468"/>
      <c r="F700" s="7"/>
      <c r="G700" s="7"/>
      <c r="H700" s="7"/>
      <c r="I700" s="7"/>
      <c r="J700" s="7"/>
      <c r="K700" s="7"/>
      <c r="L700" s="7"/>
      <c r="M700" s="7"/>
      <c r="N700" s="7"/>
      <c r="O700" s="7"/>
      <c r="P700" s="7"/>
      <c r="Q700" s="7"/>
      <c r="R700" s="7"/>
      <c r="S700" s="7"/>
      <c r="T700" s="7"/>
      <c r="U700" s="7"/>
      <c r="V700" s="7"/>
      <c r="W700" s="7"/>
      <c r="X700" s="7"/>
      <c r="Y700" s="7"/>
      <c r="Z700" s="7"/>
    </row>
    <row r="701" ht="13.5" customHeight="1">
      <c r="A701" s="468"/>
      <c r="B701" s="7"/>
      <c r="C701" s="468"/>
      <c r="D701" s="207"/>
      <c r="E701" s="468"/>
      <c r="F701" s="7"/>
      <c r="G701" s="7"/>
      <c r="H701" s="7"/>
      <c r="I701" s="7"/>
      <c r="J701" s="7"/>
      <c r="K701" s="7"/>
      <c r="L701" s="7"/>
      <c r="M701" s="7"/>
      <c r="N701" s="7"/>
      <c r="O701" s="7"/>
      <c r="P701" s="7"/>
      <c r="Q701" s="7"/>
      <c r="R701" s="7"/>
      <c r="S701" s="7"/>
      <c r="T701" s="7"/>
      <c r="U701" s="7"/>
      <c r="V701" s="7"/>
      <c r="W701" s="7"/>
      <c r="X701" s="7"/>
      <c r="Y701" s="7"/>
      <c r="Z701" s="7"/>
    </row>
    <row r="702" ht="13.5" customHeight="1">
      <c r="A702" s="468"/>
      <c r="B702" s="7"/>
      <c r="C702" s="468"/>
      <c r="D702" s="207"/>
      <c r="E702" s="468"/>
      <c r="F702" s="7"/>
      <c r="G702" s="7"/>
      <c r="H702" s="7"/>
      <c r="I702" s="7"/>
      <c r="J702" s="7"/>
      <c r="K702" s="7"/>
      <c r="L702" s="7"/>
      <c r="M702" s="7"/>
      <c r="N702" s="7"/>
      <c r="O702" s="7"/>
      <c r="P702" s="7"/>
      <c r="Q702" s="7"/>
      <c r="R702" s="7"/>
      <c r="S702" s="7"/>
      <c r="T702" s="7"/>
      <c r="U702" s="7"/>
      <c r="V702" s="7"/>
      <c r="W702" s="7"/>
      <c r="X702" s="7"/>
      <c r="Y702" s="7"/>
      <c r="Z702" s="7"/>
    </row>
    <row r="703" ht="13.5" customHeight="1">
      <c r="A703" s="468"/>
      <c r="B703" s="7"/>
      <c r="C703" s="468"/>
      <c r="D703" s="207"/>
      <c r="E703" s="468"/>
      <c r="F703" s="7"/>
      <c r="G703" s="7"/>
      <c r="H703" s="7"/>
      <c r="I703" s="7"/>
      <c r="J703" s="7"/>
      <c r="K703" s="7"/>
      <c r="L703" s="7"/>
      <c r="M703" s="7"/>
      <c r="N703" s="7"/>
      <c r="O703" s="7"/>
      <c r="P703" s="7"/>
      <c r="Q703" s="7"/>
      <c r="R703" s="7"/>
      <c r="S703" s="7"/>
      <c r="T703" s="7"/>
      <c r="U703" s="7"/>
      <c r="V703" s="7"/>
      <c r="W703" s="7"/>
      <c r="X703" s="7"/>
      <c r="Y703" s="7"/>
      <c r="Z703" s="7"/>
    </row>
    <row r="704" ht="13.5" customHeight="1">
      <c r="A704" s="468"/>
      <c r="B704" s="7"/>
      <c r="C704" s="468"/>
      <c r="D704" s="207"/>
      <c r="E704" s="468"/>
      <c r="F704" s="7"/>
      <c r="G704" s="7"/>
      <c r="H704" s="7"/>
      <c r="I704" s="7"/>
      <c r="J704" s="7"/>
      <c r="K704" s="7"/>
      <c r="L704" s="7"/>
      <c r="M704" s="7"/>
      <c r="N704" s="7"/>
      <c r="O704" s="7"/>
      <c r="P704" s="7"/>
      <c r="Q704" s="7"/>
      <c r="R704" s="7"/>
      <c r="S704" s="7"/>
      <c r="T704" s="7"/>
      <c r="U704" s="7"/>
      <c r="V704" s="7"/>
      <c r="W704" s="7"/>
      <c r="X704" s="7"/>
      <c r="Y704" s="7"/>
      <c r="Z704" s="7"/>
    </row>
    <row r="705" ht="13.5" customHeight="1">
      <c r="A705" s="468"/>
      <c r="B705" s="7"/>
      <c r="C705" s="468"/>
      <c r="D705" s="207"/>
      <c r="E705" s="468"/>
      <c r="F705" s="7"/>
      <c r="G705" s="7"/>
      <c r="H705" s="7"/>
      <c r="I705" s="7"/>
      <c r="J705" s="7"/>
      <c r="K705" s="7"/>
      <c r="L705" s="7"/>
      <c r="M705" s="7"/>
      <c r="N705" s="7"/>
      <c r="O705" s="7"/>
      <c r="P705" s="7"/>
      <c r="Q705" s="7"/>
      <c r="R705" s="7"/>
      <c r="S705" s="7"/>
      <c r="T705" s="7"/>
      <c r="U705" s="7"/>
      <c r="V705" s="7"/>
      <c r="W705" s="7"/>
      <c r="X705" s="7"/>
      <c r="Y705" s="7"/>
      <c r="Z705" s="7"/>
    </row>
    <row r="706" ht="13.5" customHeight="1">
      <c r="A706" s="468"/>
      <c r="B706" s="7"/>
      <c r="C706" s="468"/>
      <c r="D706" s="207"/>
      <c r="E706" s="468"/>
      <c r="F706" s="7"/>
      <c r="G706" s="7"/>
      <c r="H706" s="7"/>
      <c r="I706" s="7"/>
      <c r="J706" s="7"/>
      <c r="K706" s="7"/>
      <c r="L706" s="7"/>
      <c r="M706" s="7"/>
      <c r="N706" s="7"/>
      <c r="O706" s="7"/>
      <c r="P706" s="7"/>
      <c r="Q706" s="7"/>
      <c r="R706" s="7"/>
      <c r="S706" s="7"/>
      <c r="T706" s="7"/>
      <c r="U706" s="7"/>
      <c r="V706" s="7"/>
      <c r="W706" s="7"/>
      <c r="X706" s="7"/>
      <c r="Y706" s="7"/>
      <c r="Z706" s="7"/>
    </row>
    <row r="707" ht="13.5" customHeight="1">
      <c r="A707" s="468"/>
      <c r="B707" s="7"/>
      <c r="C707" s="468"/>
      <c r="D707" s="207"/>
      <c r="E707" s="468"/>
      <c r="F707" s="7"/>
      <c r="G707" s="7"/>
      <c r="H707" s="7"/>
      <c r="I707" s="7"/>
      <c r="J707" s="7"/>
      <c r="K707" s="7"/>
      <c r="L707" s="7"/>
      <c r="M707" s="7"/>
      <c r="N707" s="7"/>
      <c r="O707" s="7"/>
      <c r="P707" s="7"/>
      <c r="Q707" s="7"/>
      <c r="R707" s="7"/>
      <c r="S707" s="7"/>
      <c r="T707" s="7"/>
      <c r="U707" s="7"/>
      <c r="V707" s="7"/>
      <c r="W707" s="7"/>
      <c r="X707" s="7"/>
      <c r="Y707" s="7"/>
      <c r="Z707" s="7"/>
    </row>
    <row r="708" ht="13.5" customHeight="1">
      <c r="A708" s="468"/>
      <c r="B708" s="7"/>
      <c r="C708" s="468"/>
      <c r="D708" s="207"/>
      <c r="E708" s="468"/>
      <c r="F708" s="7"/>
      <c r="G708" s="7"/>
      <c r="H708" s="7"/>
      <c r="I708" s="7"/>
      <c r="J708" s="7"/>
      <c r="K708" s="7"/>
      <c r="L708" s="7"/>
      <c r="M708" s="7"/>
      <c r="N708" s="7"/>
      <c r="O708" s="7"/>
      <c r="P708" s="7"/>
      <c r="Q708" s="7"/>
      <c r="R708" s="7"/>
      <c r="S708" s="7"/>
      <c r="T708" s="7"/>
      <c r="U708" s="7"/>
      <c r="V708" s="7"/>
      <c r="W708" s="7"/>
      <c r="X708" s="7"/>
      <c r="Y708" s="7"/>
      <c r="Z708" s="7"/>
    </row>
    <row r="709" ht="13.5" customHeight="1">
      <c r="A709" s="468"/>
      <c r="B709" s="7"/>
      <c r="C709" s="468"/>
      <c r="D709" s="207"/>
      <c r="E709" s="468"/>
      <c r="F709" s="7"/>
      <c r="G709" s="7"/>
      <c r="H709" s="7"/>
      <c r="I709" s="7"/>
      <c r="J709" s="7"/>
      <c r="K709" s="7"/>
      <c r="L709" s="7"/>
      <c r="M709" s="7"/>
      <c r="N709" s="7"/>
      <c r="O709" s="7"/>
      <c r="P709" s="7"/>
      <c r="Q709" s="7"/>
      <c r="R709" s="7"/>
      <c r="S709" s="7"/>
      <c r="T709" s="7"/>
      <c r="U709" s="7"/>
      <c r="V709" s="7"/>
      <c r="W709" s="7"/>
      <c r="X709" s="7"/>
      <c r="Y709" s="7"/>
      <c r="Z709" s="7"/>
    </row>
    <row r="710" ht="13.5" customHeight="1">
      <c r="A710" s="468"/>
      <c r="B710" s="7"/>
      <c r="C710" s="468"/>
      <c r="D710" s="207"/>
      <c r="E710" s="468"/>
      <c r="F710" s="7"/>
      <c r="G710" s="7"/>
      <c r="H710" s="7"/>
      <c r="I710" s="7"/>
      <c r="J710" s="7"/>
      <c r="K710" s="7"/>
      <c r="L710" s="7"/>
      <c r="M710" s="7"/>
      <c r="N710" s="7"/>
      <c r="O710" s="7"/>
      <c r="P710" s="7"/>
      <c r="Q710" s="7"/>
      <c r="R710" s="7"/>
      <c r="S710" s="7"/>
      <c r="T710" s="7"/>
      <c r="U710" s="7"/>
      <c r="V710" s="7"/>
      <c r="W710" s="7"/>
      <c r="X710" s="7"/>
      <c r="Y710" s="7"/>
      <c r="Z710" s="7"/>
    </row>
    <row r="711" ht="13.5" customHeight="1">
      <c r="A711" s="468"/>
      <c r="B711" s="7"/>
      <c r="C711" s="468"/>
      <c r="D711" s="207"/>
      <c r="E711" s="468"/>
      <c r="F711" s="7"/>
      <c r="G711" s="7"/>
      <c r="H711" s="7"/>
      <c r="I711" s="7"/>
      <c r="J711" s="7"/>
      <c r="K711" s="7"/>
      <c r="L711" s="7"/>
      <c r="M711" s="7"/>
      <c r="N711" s="7"/>
      <c r="O711" s="7"/>
      <c r="P711" s="7"/>
      <c r="Q711" s="7"/>
      <c r="R711" s="7"/>
      <c r="S711" s="7"/>
      <c r="T711" s="7"/>
      <c r="U711" s="7"/>
      <c r="V711" s="7"/>
      <c r="W711" s="7"/>
      <c r="X711" s="7"/>
      <c r="Y711" s="7"/>
      <c r="Z711" s="7"/>
    </row>
    <row r="712" ht="13.5" customHeight="1">
      <c r="A712" s="468"/>
      <c r="B712" s="7"/>
      <c r="C712" s="468"/>
      <c r="D712" s="207"/>
      <c r="E712" s="468"/>
      <c r="F712" s="7"/>
      <c r="G712" s="7"/>
      <c r="H712" s="7"/>
      <c r="I712" s="7"/>
      <c r="J712" s="7"/>
      <c r="K712" s="7"/>
      <c r="L712" s="7"/>
      <c r="M712" s="7"/>
      <c r="N712" s="7"/>
      <c r="O712" s="7"/>
      <c r="P712" s="7"/>
      <c r="Q712" s="7"/>
      <c r="R712" s="7"/>
      <c r="S712" s="7"/>
      <c r="T712" s="7"/>
      <c r="U712" s="7"/>
      <c r="V712" s="7"/>
      <c r="W712" s="7"/>
      <c r="X712" s="7"/>
      <c r="Y712" s="7"/>
      <c r="Z712" s="7"/>
    </row>
    <row r="713" ht="13.5" customHeight="1">
      <c r="A713" s="468"/>
      <c r="B713" s="7"/>
      <c r="C713" s="468"/>
      <c r="D713" s="207"/>
      <c r="E713" s="468"/>
      <c r="F713" s="7"/>
      <c r="G713" s="7"/>
      <c r="H713" s="7"/>
      <c r="I713" s="7"/>
      <c r="J713" s="7"/>
      <c r="K713" s="7"/>
      <c r="L713" s="7"/>
      <c r="M713" s="7"/>
      <c r="N713" s="7"/>
      <c r="O713" s="7"/>
      <c r="P713" s="7"/>
      <c r="Q713" s="7"/>
      <c r="R713" s="7"/>
      <c r="S713" s="7"/>
      <c r="T713" s="7"/>
      <c r="U713" s="7"/>
      <c r="V713" s="7"/>
      <c r="W713" s="7"/>
      <c r="X713" s="7"/>
      <c r="Y713" s="7"/>
      <c r="Z713" s="7"/>
    </row>
    <row r="714" ht="13.5" customHeight="1">
      <c r="A714" s="468"/>
      <c r="B714" s="7"/>
      <c r="C714" s="468"/>
      <c r="D714" s="207"/>
      <c r="E714" s="468"/>
      <c r="F714" s="7"/>
      <c r="G714" s="7"/>
      <c r="H714" s="7"/>
      <c r="I714" s="7"/>
      <c r="J714" s="7"/>
      <c r="K714" s="7"/>
      <c r="L714" s="7"/>
      <c r="M714" s="7"/>
      <c r="N714" s="7"/>
      <c r="O714" s="7"/>
      <c r="P714" s="7"/>
      <c r="Q714" s="7"/>
      <c r="R714" s="7"/>
      <c r="S714" s="7"/>
      <c r="T714" s="7"/>
      <c r="U714" s="7"/>
      <c r="V714" s="7"/>
      <c r="W714" s="7"/>
      <c r="X714" s="7"/>
      <c r="Y714" s="7"/>
      <c r="Z714" s="7"/>
    </row>
    <row r="715" ht="13.5" customHeight="1">
      <c r="A715" s="468"/>
      <c r="B715" s="7"/>
      <c r="C715" s="468"/>
      <c r="D715" s="207"/>
      <c r="E715" s="468"/>
      <c r="F715" s="7"/>
      <c r="G715" s="7"/>
      <c r="H715" s="7"/>
      <c r="I715" s="7"/>
      <c r="J715" s="7"/>
      <c r="K715" s="7"/>
      <c r="L715" s="7"/>
      <c r="M715" s="7"/>
      <c r="N715" s="7"/>
      <c r="O715" s="7"/>
      <c r="P715" s="7"/>
      <c r="Q715" s="7"/>
      <c r="R715" s="7"/>
      <c r="S715" s="7"/>
      <c r="T715" s="7"/>
      <c r="U715" s="7"/>
      <c r="V715" s="7"/>
      <c r="W715" s="7"/>
      <c r="X715" s="7"/>
      <c r="Y715" s="7"/>
      <c r="Z715" s="7"/>
    </row>
    <row r="716" ht="13.5" customHeight="1">
      <c r="A716" s="468"/>
      <c r="B716" s="7"/>
      <c r="C716" s="468"/>
      <c r="D716" s="207"/>
      <c r="E716" s="468"/>
      <c r="F716" s="7"/>
      <c r="G716" s="7"/>
      <c r="H716" s="7"/>
      <c r="I716" s="7"/>
      <c r="J716" s="7"/>
      <c r="K716" s="7"/>
      <c r="L716" s="7"/>
      <c r="M716" s="7"/>
      <c r="N716" s="7"/>
      <c r="O716" s="7"/>
      <c r="P716" s="7"/>
      <c r="Q716" s="7"/>
      <c r="R716" s="7"/>
      <c r="S716" s="7"/>
      <c r="T716" s="7"/>
      <c r="U716" s="7"/>
      <c r="V716" s="7"/>
      <c r="W716" s="7"/>
      <c r="X716" s="7"/>
      <c r="Y716" s="7"/>
      <c r="Z716" s="7"/>
    </row>
    <row r="717" ht="13.5" customHeight="1">
      <c r="A717" s="468"/>
      <c r="B717" s="7"/>
      <c r="C717" s="468"/>
      <c r="D717" s="207"/>
      <c r="E717" s="468"/>
      <c r="F717" s="7"/>
      <c r="G717" s="7"/>
      <c r="H717" s="7"/>
      <c r="I717" s="7"/>
      <c r="J717" s="7"/>
      <c r="K717" s="7"/>
      <c r="L717" s="7"/>
      <c r="M717" s="7"/>
      <c r="N717" s="7"/>
      <c r="O717" s="7"/>
      <c r="P717" s="7"/>
      <c r="Q717" s="7"/>
      <c r="R717" s="7"/>
      <c r="S717" s="7"/>
      <c r="T717" s="7"/>
      <c r="U717" s="7"/>
      <c r="V717" s="7"/>
      <c r="W717" s="7"/>
      <c r="X717" s="7"/>
      <c r="Y717" s="7"/>
      <c r="Z717" s="7"/>
    </row>
    <row r="718" ht="13.5" customHeight="1">
      <c r="A718" s="468"/>
      <c r="B718" s="7"/>
      <c r="C718" s="468"/>
      <c r="D718" s="207"/>
      <c r="E718" s="468"/>
      <c r="F718" s="7"/>
      <c r="G718" s="7"/>
      <c r="H718" s="7"/>
      <c r="I718" s="7"/>
      <c r="J718" s="7"/>
      <c r="K718" s="7"/>
      <c r="L718" s="7"/>
      <c r="M718" s="7"/>
      <c r="N718" s="7"/>
      <c r="O718" s="7"/>
      <c r="P718" s="7"/>
      <c r="Q718" s="7"/>
      <c r="R718" s="7"/>
      <c r="S718" s="7"/>
      <c r="T718" s="7"/>
      <c r="U718" s="7"/>
      <c r="V718" s="7"/>
      <c r="W718" s="7"/>
      <c r="X718" s="7"/>
      <c r="Y718" s="7"/>
      <c r="Z718" s="7"/>
    </row>
    <row r="719" ht="13.5" customHeight="1">
      <c r="A719" s="468"/>
      <c r="B719" s="7"/>
      <c r="C719" s="468"/>
      <c r="D719" s="207"/>
      <c r="E719" s="468"/>
      <c r="F719" s="7"/>
      <c r="G719" s="7"/>
      <c r="H719" s="7"/>
      <c r="I719" s="7"/>
      <c r="J719" s="7"/>
      <c r="K719" s="7"/>
      <c r="L719" s="7"/>
      <c r="M719" s="7"/>
      <c r="N719" s="7"/>
      <c r="O719" s="7"/>
      <c r="P719" s="7"/>
      <c r="Q719" s="7"/>
      <c r="R719" s="7"/>
      <c r="S719" s="7"/>
      <c r="T719" s="7"/>
      <c r="U719" s="7"/>
      <c r="V719" s="7"/>
      <c r="W719" s="7"/>
      <c r="X719" s="7"/>
      <c r="Y719" s="7"/>
      <c r="Z719" s="7"/>
    </row>
    <row r="720" ht="13.5" customHeight="1">
      <c r="A720" s="468"/>
      <c r="B720" s="7"/>
      <c r="C720" s="468"/>
      <c r="D720" s="207"/>
      <c r="E720" s="468"/>
      <c r="F720" s="7"/>
      <c r="G720" s="7"/>
      <c r="H720" s="7"/>
      <c r="I720" s="7"/>
      <c r="J720" s="7"/>
      <c r="K720" s="7"/>
      <c r="L720" s="7"/>
      <c r="M720" s="7"/>
      <c r="N720" s="7"/>
      <c r="O720" s="7"/>
      <c r="P720" s="7"/>
      <c r="Q720" s="7"/>
      <c r="R720" s="7"/>
      <c r="S720" s="7"/>
      <c r="T720" s="7"/>
      <c r="U720" s="7"/>
      <c r="V720" s="7"/>
      <c r="W720" s="7"/>
      <c r="X720" s="7"/>
      <c r="Y720" s="7"/>
      <c r="Z720" s="7"/>
    </row>
    <row r="721" ht="13.5" customHeight="1">
      <c r="A721" s="468"/>
      <c r="B721" s="7"/>
      <c r="C721" s="468"/>
      <c r="D721" s="207"/>
      <c r="E721" s="468"/>
      <c r="F721" s="7"/>
      <c r="G721" s="7"/>
      <c r="H721" s="7"/>
      <c r="I721" s="7"/>
      <c r="J721" s="7"/>
      <c r="K721" s="7"/>
      <c r="L721" s="7"/>
      <c r="M721" s="7"/>
      <c r="N721" s="7"/>
      <c r="O721" s="7"/>
      <c r="P721" s="7"/>
      <c r="Q721" s="7"/>
      <c r="R721" s="7"/>
      <c r="S721" s="7"/>
      <c r="T721" s="7"/>
      <c r="U721" s="7"/>
      <c r="V721" s="7"/>
      <c r="W721" s="7"/>
      <c r="X721" s="7"/>
      <c r="Y721" s="7"/>
      <c r="Z721" s="7"/>
    </row>
    <row r="722" ht="13.5" customHeight="1">
      <c r="A722" s="468"/>
      <c r="B722" s="7"/>
      <c r="C722" s="468"/>
      <c r="D722" s="207"/>
      <c r="E722" s="468"/>
      <c r="F722" s="7"/>
      <c r="G722" s="7"/>
      <c r="H722" s="7"/>
      <c r="I722" s="7"/>
      <c r="J722" s="7"/>
      <c r="K722" s="7"/>
      <c r="L722" s="7"/>
      <c r="M722" s="7"/>
      <c r="N722" s="7"/>
      <c r="O722" s="7"/>
      <c r="P722" s="7"/>
      <c r="Q722" s="7"/>
      <c r="R722" s="7"/>
      <c r="S722" s="7"/>
      <c r="T722" s="7"/>
      <c r="U722" s="7"/>
      <c r="V722" s="7"/>
      <c r="W722" s="7"/>
      <c r="X722" s="7"/>
      <c r="Y722" s="7"/>
      <c r="Z722" s="7"/>
    </row>
    <row r="723" ht="13.5" customHeight="1">
      <c r="A723" s="468"/>
      <c r="B723" s="7"/>
      <c r="C723" s="468"/>
      <c r="D723" s="207"/>
      <c r="E723" s="468"/>
      <c r="F723" s="7"/>
      <c r="G723" s="7"/>
      <c r="H723" s="7"/>
      <c r="I723" s="7"/>
      <c r="J723" s="7"/>
      <c r="K723" s="7"/>
      <c r="L723" s="7"/>
      <c r="M723" s="7"/>
      <c r="N723" s="7"/>
      <c r="O723" s="7"/>
      <c r="P723" s="7"/>
      <c r="Q723" s="7"/>
      <c r="R723" s="7"/>
      <c r="S723" s="7"/>
      <c r="T723" s="7"/>
      <c r="U723" s="7"/>
      <c r="V723" s="7"/>
      <c r="W723" s="7"/>
      <c r="X723" s="7"/>
      <c r="Y723" s="7"/>
      <c r="Z723" s="7"/>
    </row>
    <row r="724" ht="13.5" customHeight="1">
      <c r="A724" s="468"/>
      <c r="B724" s="7"/>
      <c r="C724" s="468"/>
      <c r="D724" s="207"/>
      <c r="E724" s="468"/>
      <c r="F724" s="7"/>
      <c r="G724" s="7"/>
      <c r="H724" s="7"/>
      <c r="I724" s="7"/>
      <c r="J724" s="7"/>
      <c r="K724" s="7"/>
      <c r="L724" s="7"/>
      <c r="M724" s="7"/>
      <c r="N724" s="7"/>
      <c r="O724" s="7"/>
      <c r="P724" s="7"/>
      <c r="Q724" s="7"/>
      <c r="R724" s="7"/>
      <c r="S724" s="7"/>
      <c r="T724" s="7"/>
      <c r="U724" s="7"/>
      <c r="V724" s="7"/>
      <c r="W724" s="7"/>
      <c r="X724" s="7"/>
      <c r="Y724" s="7"/>
      <c r="Z724" s="7"/>
    </row>
    <row r="725" ht="13.5" customHeight="1">
      <c r="A725" s="468"/>
      <c r="B725" s="7"/>
      <c r="C725" s="468"/>
      <c r="D725" s="207"/>
      <c r="E725" s="468"/>
      <c r="F725" s="7"/>
      <c r="G725" s="7"/>
      <c r="H725" s="7"/>
      <c r="I725" s="7"/>
      <c r="J725" s="7"/>
      <c r="K725" s="7"/>
      <c r="L725" s="7"/>
      <c r="M725" s="7"/>
      <c r="N725" s="7"/>
      <c r="O725" s="7"/>
      <c r="P725" s="7"/>
      <c r="Q725" s="7"/>
      <c r="R725" s="7"/>
      <c r="S725" s="7"/>
      <c r="T725" s="7"/>
      <c r="U725" s="7"/>
      <c r="V725" s="7"/>
      <c r="W725" s="7"/>
      <c r="X725" s="7"/>
      <c r="Y725" s="7"/>
      <c r="Z725" s="7"/>
    </row>
    <row r="726" ht="13.5" customHeight="1">
      <c r="A726" s="468"/>
      <c r="B726" s="7"/>
      <c r="C726" s="468"/>
      <c r="D726" s="207"/>
      <c r="E726" s="468"/>
      <c r="F726" s="7"/>
      <c r="G726" s="7"/>
      <c r="H726" s="7"/>
      <c r="I726" s="7"/>
      <c r="J726" s="7"/>
      <c r="K726" s="7"/>
      <c r="L726" s="7"/>
      <c r="M726" s="7"/>
      <c r="N726" s="7"/>
      <c r="O726" s="7"/>
      <c r="P726" s="7"/>
      <c r="Q726" s="7"/>
      <c r="R726" s="7"/>
      <c r="S726" s="7"/>
      <c r="T726" s="7"/>
      <c r="U726" s="7"/>
      <c r="V726" s="7"/>
      <c r="W726" s="7"/>
      <c r="X726" s="7"/>
      <c r="Y726" s="7"/>
      <c r="Z726" s="7"/>
    </row>
    <row r="727" ht="13.5" customHeight="1">
      <c r="A727" s="468"/>
      <c r="B727" s="7"/>
      <c r="C727" s="468"/>
      <c r="D727" s="207"/>
      <c r="E727" s="468"/>
      <c r="F727" s="7"/>
      <c r="G727" s="7"/>
      <c r="H727" s="7"/>
      <c r="I727" s="7"/>
      <c r="J727" s="7"/>
      <c r="K727" s="7"/>
      <c r="L727" s="7"/>
      <c r="M727" s="7"/>
      <c r="N727" s="7"/>
      <c r="O727" s="7"/>
      <c r="P727" s="7"/>
      <c r="Q727" s="7"/>
      <c r="R727" s="7"/>
      <c r="S727" s="7"/>
      <c r="T727" s="7"/>
      <c r="U727" s="7"/>
      <c r="V727" s="7"/>
      <c r="W727" s="7"/>
      <c r="X727" s="7"/>
      <c r="Y727" s="7"/>
      <c r="Z727" s="7"/>
    </row>
    <row r="728" ht="13.5" customHeight="1">
      <c r="A728" s="468"/>
      <c r="B728" s="7"/>
      <c r="C728" s="468"/>
      <c r="D728" s="207"/>
      <c r="E728" s="468"/>
      <c r="F728" s="7"/>
      <c r="G728" s="7"/>
      <c r="H728" s="7"/>
      <c r="I728" s="7"/>
      <c r="J728" s="7"/>
      <c r="K728" s="7"/>
      <c r="L728" s="7"/>
      <c r="M728" s="7"/>
      <c r="N728" s="7"/>
      <c r="O728" s="7"/>
      <c r="P728" s="7"/>
      <c r="Q728" s="7"/>
      <c r="R728" s="7"/>
      <c r="S728" s="7"/>
      <c r="T728" s="7"/>
      <c r="U728" s="7"/>
      <c r="V728" s="7"/>
      <c r="W728" s="7"/>
      <c r="X728" s="7"/>
      <c r="Y728" s="7"/>
      <c r="Z728" s="7"/>
    </row>
    <row r="729" ht="13.5" customHeight="1">
      <c r="A729" s="468"/>
      <c r="B729" s="7"/>
      <c r="C729" s="468"/>
      <c r="D729" s="207"/>
      <c r="E729" s="468"/>
      <c r="F729" s="7"/>
      <c r="G729" s="7"/>
      <c r="H729" s="7"/>
      <c r="I729" s="7"/>
      <c r="J729" s="7"/>
      <c r="K729" s="7"/>
      <c r="L729" s="7"/>
      <c r="M729" s="7"/>
      <c r="N729" s="7"/>
      <c r="O729" s="7"/>
      <c r="P729" s="7"/>
      <c r="Q729" s="7"/>
      <c r="R729" s="7"/>
      <c r="S729" s="7"/>
      <c r="T729" s="7"/>
      <c r="U729" s="7"/>
      <c r="V729" s="7"/>
      <c r="W729" s="7"/>
      <c r="X729" s="7"/>
      <c r="Y729" s="7"/>
      <c r="Z729" s="7"/>
    </row>
    <row r="730" ht="13.5" customHeight="1">
      <c r="A730" s="468"/>
      <c r="B730" s="7"/>
      <c r="C730" s="468"/>
      <c r="D730" s="207"/>
      <c r="E730" s="468"/>
      <c r="F730" s="7"/>
      <c r="G730" s="7"/>
      <c r="H730" s="7"/>
      <c r="I730" s="7"/>
      <c r="J730" s="7"/>
      <c r="K730" s="7"/>
      <c r="L730" s="7"/>
      <c r="M730" s="7"/>
      <c r="N730" s="7"/>
      <c r="O730" s="7"/>
      <c r="P730" s="7"/>
      <c r="Q730" s="7"/>
      <c r="R730" s="7"/>
      <c r="S730" s="7"/>
      <c r="T730" s="7"/>
      <c r="U730" s="7"/>
      <c r="V730" s="7"/>
      <c r="W730" s="7"/>
      <c r="X730" s="7"/>
      <c r="Y730" s="7"/>
      <c r="Z730" s="7"/>
    </row>
    <row r="731" ht="13.5" customHeight="1">
      <c r="A731" s="468"/>
      <c r="B731" s="7"/>
      <c r="C731" s="468"/>
      <c r="D731" s="207"/>
      <c r="E731" s="468"/>
      <c r="F731" s="7"/>
      <c r="G731" s="7"/>
      <c r="H731" s="7"/>
      <c r="I731" s="7"/>
      <c r="J731" s="7"/>
      <c r="K731" s="7"/>
      <c r="L731" s="7"/>
      <c r="M731" s="7"/>
      <c r="N731" s="7"/>
      <c r="O731" s="7"/>
      <c r="P731" s="7"/>
      <c r="Q731" s="7"/>
      <c r="R731" s="7"/>
      <c r="S731" s="7"/>
      <c r="T731" s="7"/>
      <c r="U731" s="7"/>
      <c r="V731" s="7"/>
      <c r="W731" s="7"/>
      <c r="X731" s="7"/>
      <c r="Y731" s="7"/>
      <c r="Z731" s="7"/>
    </row>
    <row r="732" ht="13.5" customHeight="1">
      <c r="A732" s="468"/>
      <c r="B732" s="7"/>
      <c r="C732" s="468"/>
      <c r="D732" s="207"/>
      <c r="E732" s="468"/>
      <c r="F732" s="7"/>
      <c r="G732" s="7"/>
      <c r="H732" s="7"/>
      <c r="I732" s="7"/>
      <c r="J732" s="7"/>
      <c r="K732" s="7"/>
      <c r="L732" s="7"/>
      <c r="M732" s="7"/>
      <c r="N732" s="7"/>
      <c r="O732" s="7"/>
      <c r="P732" s="7"/>
      <c r="Q732" s="7"/>
      <c r="R732" s="7"/>
      <c r="S732" s="7"/>
      <c r="T732" s="7"/>
      <c r="U732" s="7"/>
      <c r="V732" s="7"/>
      <c r="W732" s="7"/>
      <c r="X732" s="7"/>
      <c r="Y732" s="7"/>
      <c r="Z732" s="7"/>
    </row>
    <row r="733" ht="13.5" customHeight="1">
      <c r="A733" s="468"/>
      <c r="B733" s="7"/>
      <c r="C733" s="468"/>
      <c r="D733" s="207"/>
      <c r="E733" s="468"/>
      <c r="F733" s="7"/>
      <c r="G733" s="7"/>
      <c r="H733" s="7"/>
      <c r="I733" s="7"/>
      <c r="J733" s="7"/>
      <c r="K733" s="7"/>
      <c r="L733" s="7"/>
      <c r="M733" s="7"/>
      <c r="N733" s="7"/>
      <c r="O733" s="7"/>
      <c r="P733" s="7"/>
      <c r="Q733" s="7"/>
      <c r="R733" s="7"/>
      <c r="S733" s="7"/>
      <c r="T733" s="7"/>
      <c r="U733" s="7"/>
      <c r="V733" s="7"/>
      <c r="W733" s="7"/>
      <c r="X733" s="7"/>
      <c r="Y733" s="7"/>
      <c r="Z733" s="7"/>
    </row>
    <row r="734" ht="13.5" customHeight="1">
      <c r="A734" s="468"/>
      <c r="B734" s="7"/>
      <c r="C734" s="468"/>
      <c r="D734" s="207"/>
      <c r="E734" s="468"/>
      <c r="F734" s="7"/>
      <c r="G734" s="7"/>
      <c r="H734" s="7"/>
      <c r="I734" s="7"/>
      <c r="J734" s="7"/>
      <c r="K734" s="7"/>
      <c r="L734" s="7"/>
      <c r="M734" s="7"/>
      <c r="N734" s="7"/>
      <c r="O734" s="7"/>
      <c r="P734" s="7"/>
      <c r="Q734" s="7"/>
      <c r="R734" s="7"/>
      <c r="S734" s="7"/>
      <c r="T734" s="7"/>
      <c r="U734" s="7"/>
      <c r="V734" s="7"/>
      <c r="W734" s="7"/>
      <c r="X734" s="7"/>
      <c r="Y734" s="7"/>
      <c r="Z734" s="7"/>
    </row>
    <row r="735" ht="13.5" customHeight="1">
      <c r="A735" s="468"/>
      <c r="B735" s="7"/>
      <c r="C735" s="468"/>
      <c r="D735" s="207"/>
      <c r="E735" s="468"/>
      <c r="F735" s="7"/>
      <c r="G735" s="7"/>
      <c r="H735" s="7"/>
      <c r="I735" s="7"/>
      <c r="J735" s="7"/>
      <c r="K735" s="7"/>
      <c r="L735" s="7"/>
      <c r="M735" s="7"/>
      <c r="N735" s="7"/>
      <c r="O735" s="7"/>
      <c r="P735" s="7"/>
      <c r="Q735" s="7"/>
      <c r="R735" s="7"/>
      <c r="S735" s="7"/>
      <c r="T735" s="7"/>
      <c r="U735" s="7"/>
      <c r="V735" s="7"/>
      <c r="W735" s="7"/>
      <c r="X735" s="7"/>
      <c r="Y735" s="7"/>
      <c r="Z735" s="7"/>
    </row>
    <row r="736" ht="13.5" customHeight="1">
      <c r="A736" s="468"/>
      <c r="B736" s="7"/>
      <c r="C736" s="468"/>
      <c r="D736" s="207"/>
      <c r="E736" s="468"/>
      <c r="F736" s="7"/>
      <c r="G736" s="7"/>
      <c r="H736" s="7"/>
      <c r="I736" s="7"/>
      <c r="J736" s="7"/>
      <c r="K736" s="7"/>
      <c r="L736" s="7"/>
      <c r="M736" s="7"/>
      <c r="N736" s="7"/>
      <c r="O736" s="7"/>
      <c r="P736" s="7"/>
      <c r="Q736" s="7"/>
      <c r="R736" s="7"/>
      <c r="S736" s="7"/>
      <c r="T736" s="7"/>
      <c r="U736" s="7"/>
      <c r="V736" s="7"/>
      <c r="W736" s="7"/>
      <c r="X736" s="7"/>
      <c r="Y736" s="7"/>
      <c r="Z736" s="7"/>
    </row>
    <row r="737" ht="13.5" customHeight="1">
      <c r="A737" s="468"/>
      <c r="B737" s="7"/>
      <c r="C737" s="468"/>
      <c r="D737" s="207"/>
      <c r="E737" s="468"/>
      <c r="F737" s="7"/>
      <c r="G737" s="7"/>
      <c r="H737" s="7"/>
      <c r="I737" s="7"/>
      <c r="J737" s="7"/>
      <c r="K737" s="7"/>
      <c r="L737" s="7"/>
      <c r="M737" s="7"/>
      <c r="N737" s="7"/>
      <c r="O737" s="7"/>
      <c r="P737" s="7"/>
      <c r="Q737" s="7"/>
      <c r="R737" s="7"/>
      <c r="S737" s="7"/>
      <c r="T737" s="7"/>
      <c r="U737" s="7"/>
      <c r="V737" s="7"/>
      <c r="W737" s="7"/>
      <c r="X737" s="7"/>
      <c r="Y737" s="7"/>
      <c r="Z737" s="7"/>
    </row>
    <row r="738" ht="13.5" customHeight="1">
      <c r="A738" s="468"/>
      <c r="B738" s="7"/>
      <c r="C738" s="468"/>
      <c r="D738" s="207"/>
      <c r="E738" s="468"/>
      <c r="F738" s="7"/>
      <c r="G738" s="7"/>
      <c r="H738" s="7"/>
      <c r="I738" s="7"/>
      <c r="J738" s="7"/>
      <c r="K738" s="7"/>
      <c r="L738" s="7"/>
      <c r="M738" s="7"/>
      <c r="N738" s="7"/>
      <c r="O738" s="7"/>
      <c r="P738" s="7"/>
      <c r="Q738" s="7"/>
      <c r="R738" s="7"/>
      <c r="S738" s="7"/>
      <c r="T738" s="7"/>
      <c r="U738" s="7"/>
      <c r="V738" s="7"/>
      <c r="W738" s="7"/>
      <c r="X738" s="7"/>
      <c r="Y738" s="7"/>
      <c r="Z738" s="7"/>
    </row>
    <row r="739" ht="13.5" customHeight="1">
      <c r="A739" s="468"/>
      <c r="B739" s="7"/>
      <c r="C739" s="468"/>
      <c r="D739" s="207"/>
      <c r="E739" s="468"/>
      <c r="F739" s="7"/>
      <c r="G739" s="7"/>
      <c r="H739" s="7"/>
      <c r="I739" s="7"/>
      <c r="J739" s="7"/>
      <c r="K739" s="7"/>
      <c r="L739" s="7"/>
      <c r="M739" s="7"/>
      <c r="N739" s="7"/>
      <c r="O739" s="7"/>
      <c r="P739" s="7"/>
      <c r="Q739" s="7"/>
      <c r="R739" s="7"/>
      <c r="S739" s="7"/>
      <c r="T739" s="7"/>
      <c r="U739" s="7"/>
      <c r="V739" s="7"/>
      <c r="W739" s="7"/>
      <c r="X739" s="7"/>
      <c r="Y739" s="7"/>
      <c r="Z739" s="7"/>
    </row>
    <row r="740" ht="13.5" customHeight="1">
      <c r="A740" s="468"/>
      <c r="B740" s="7"/>
      <c r="C740" s="468"/>
      <c r="D740" s="207"/>
      <c r="E740" s="468"/>
      <c r="F740" s="7"/>
      <c r="G740" s="7"/>
      <c r="H740" s="7"/>
      <c r="I740" s="7"/>
      <c r="J740" s="7"/>
      <c r="K740" s="7"/>
      <c r="L740" s="7"/>
      <c r="M740" s="7"/>
      <c r="N740" s="7"/>
      <c r="O740" s="7"/>
      <c r="P740" s="7"/>
      <c r="Q740" s="7"/>
      <c r="R740" s="7"/>
      <c r="S740" s="7"/>
      <c r="T740" s="7"/>
      <c r="U740" s="7"/>
      <c r="V740" s="7"/>
      <c r="W740" s="7"/>
      <c r="X740" s="7"/>
      <c r="Y740" s="7"/>
      <c r="Z740" s="7"/>
    </row>
    <row r="741" ht="13.5" customHeight="1">
      <c r="A741" s="468"/>
      <c r="B741" s="7"/>
      <c r="C741" s="468"/>
      <c r="D741" s="207"/>
      <c r="E741" s="468"/>
      <c r="F741" s="7"/>
      <c r="G741" s="7"/>
      <c r="H741" s="7"/>
      <c r="I741" s="7"/>
      <c r="J741" s="7"/>
      <c r="K741" s="7"/>
      <c r="L741" s="7"/>
      <c r="M741" s="7"/>
      <c r="N741" s="7"/>
      <c r="O741" s="7"/>
      <c r="P741" s="7"/>
      <c r="Q741" s="7"/>
      <c r="R741" s="7"/>
      <c r="S741" s="7"/>
      <c r="T741" s="7"/>
      <c r="U741" s="7"/>
      <c r="V741" s="7"/>
      <c r="W741" s="7"/>
      <c r="X741" s="7"/>
      <c r="Y741" s="7"/>
      <c r="Z741" s="7"/>
    </row>
    <row r="742" ht="13.5" customHeight="1">
      <c r="A742" s="468"/>
      <c r="B742" s="7"/>
      <c r="C742" s="468"/>
      <c r="D742" s="207"/>
      <c r="E742" s="468"/>
      <c r="F742" s="7"/>
      <c r="G742" s="7"/>
      <c r="H742" s="7"/>
      <c r="I742" s="7"/>
      <c r="J742" s="7"/>
      <c r="K742" s="7"/>
      <c r="L742" s="7"/>
      <c r="M742" s="7"/>
      <c r="N742" s="7"/>
      <c r="O742" s="7"/>
      <c r="P742" s="7"/>
      <c r="Q742" s="7"/>
      <c r="R742" s="7"/>
      <c r="S742" s="7"/>
      <c r="T742" s="7"/>
      <c r="U742" s="7"/>
      <c r="V742" s="7"/>
      <c r="W742" s="7"/>
      <c r="X742" s="7"/>
      <c r="Y742" s="7"/>
      <c r="Z742" s="7"/>
    </row>
    <row r="743" ht="13.5" customHeight="1">
      <c r="A743" s="468"/>
      <c r="B743" s="7"/>
      <c r="C743" s="468"/>
      <c r="D743" s="207"/>
      <c r="E743" s="468"/>
      <c r="F743" s="7"/>
      <c r="G743" s="7"/>
      <c r="H743" s="7"/>
      <c r="I743" s="7"/>
      <c r="J743" s="7"/>
      <c r="K743" s="7"/>
      <c r="L743" s="7"/>
      <c r="M743" s="7"/>
      <c r="N743" s="7"/>
      <c r="O743" s="7"/>
      <c r="P743" s="7"/>
      <c r="Q743" s="7"/>
      <c r="R743" s="7"/>
      <c r="S743" s="7"/>
      <c r="T743" s="7"/>
      <c r="U743" s="7"/>
      <c r="V743" s="7"/>
      <c r="W743" s="7"/>
      <c r="X743" s="7"/>
      <c r="Y743" s="7"/>
      <c r="Z743" s="7"/>
    </row>
    <row r="744" ht="13.5" customHeight="1">
      <c r="A744" s="468"/>
      <c r="B744" s="7"/>
      <c r="C744" s="468"/>
      <c r="D744" s="207"/>
      <c r="E744" s="468"/>
      <c r="F744" s="7"/>
      <c r="G744" s="7"/>
      <c r="H744" s="7"/>
      <c r="I744" s="7"/>
      <c r="J744" s="7"/>
      <c r="K744" s="7"/>
      <c r="L744" s="7"/>
      <c r="M744" s="7"/>
      <c r="N744" s="7"/>
      <c r="O744" s="7"/>
      <c r="P744" s="7"/>
      <c r="Q744" s="7"/>
      <c r="R744" s="7"/>
      <c r="S744" s="7"/>
      <c r="T744" s="7"/>
      <c r="U744" s="7"/>
      <c r="V744" s="7"/>
      <c r="W744" s="7"/>
      <c r="X744" s="7"/>
      <c r="Y744" s="7"/>
      <c r="Z744" s="7"/>
    </row>
    <row r="745" ht="13.5" customHeight="1">
      <c r="A745" s="468"/>
      <c r="B745" s="7"/>
      <c r="C745" s="468"/>
      <c r="D745" s="207"/>
      <c r="E745" s="468"/>
      <c r="F745" s="7"/>
      <c r="G745" s="7"/>
      <c r="H745" s="7"/>
      <c r="I745" s="7"/>
      <c r="J745" s="7"/>
      <c r="K745" s="7"/>
      <c r="L745" s="7"/>
      <c r="M745" s="7"/>
      <c r="N745" s="7"/>
      <c r="O745" s="7"/>
      <c r="P745" s="7"/>
      <c r="Q745" s="7"/>
      <c r="R745" s="7"/>
      <c r="S745" s="7"/>
      <c r="T745" s="7"/>
      <c r="U745" s="7"/>
      <c r="V745" s="7"/>
      <c r="W745" s="7"/>
      <c r="X745" s="7"/>
      <c r="Y745" s="7"/>
      <c r="Z745" s="7"/>
    </row>
    <row r="746" ht="13.5" customHeight="1">
      <c r="A746" s="468"/>
      <c r="B746" s="7"/>
      <c r="C746" s="468"/>
      <c r="D746" s="207"/>
      <c r="E746" s="468"/>
      <c r="F746" s="7"/>
      <c r="G746" s="7"/>
      <c r="H746" s="7"/>
      <c r="I746" s="7"/>
      <c r="J746" s="7"/>
      <c r="K746" s="7"/>
      <c r="L746" s="7"/>
      <c r="M746" s="7"/>
      <c r="N746" s="7"/>
      <c r="O746" s="7"/>
      <c r="P746" s="7"/>
      <c r="Q746" s="7"/>
      <c r="R746" s="7"/>
      <c r="S746" s="7"/>
      <c r="T746" s="7"/>
      <c r="U746" s="7"/>
      <c r="V746" s="7"/>
      <c r="W746" s="7"/>
      <c r="X746" s="7"/>
      <c r="Y746" s="7"/>
      <c r="Z746" s="7"/>
    </row>
    <row r="747" ht="13.5" customHeight="1">
      <c r="A747" s="468"/>
      <c r="B747" s="7"/>
      <c r="C747" s="468"/>
      <c r="D747" s="207"/>
      <c r="E747" s="468"/>
      <c r="F747" s="7"/>
      <c r="G747" s="7"/>
      <c r="H747" s="7"/>
      <c r="I747" s="7"/>
      <c r="J747" s="7"/>
      <c r="K747" s="7"/>
      <c r="L747" s="7"/>
      <c r="M747" s="7"/>
      <c r="N747" s="7"/>
      <c r="O747" s="7"/>
      <c r="P747" s="7"/>
      <c r="Q747" s="7"/>
      <c r="R747" s="7"/>
      <c r="S747" s="7"/>
      <c r="T747" s="7"/>
      <c r="U747" s="7"/>
      <c r="V747" s="7"/>
      <c r="W747" s="7"/>
      <c r="X747" s="7"/>
      <c r="Y747" s="7"/>
      <c r="Z747" s="7"/>
    </row>
    <row r="748" ht="13.5" customHeight="1">
      <c r="A748" s="468"/>
      <c r="B748" s="7"/>
      <c r="C748" s="468"/>
      <c r="D748" s="207"/>
      <c r="E748" s="468"/>
      <c r="F748" s="7"/>
      <c r="G748" s="7"/>
      <c r="H748" s="7"/>
      <c r="I748" s="7"/>
      <c r="J748" s="7"/>
      <c r="K748" s="7"/>
      <c r="L748" s="7"/>
      <c r="M748" s="7"/>
      <c r="N748" s="7"/>
      <c r="O748" s="7"/>
      <c r="P748" s="7"/>
      <c r="Q748" s="7"/>
      <c r="R748" s="7"/>
      <c r="S748" s="7"/>
      <c r="T748" s="7"/>
      <c r="U748" s="7"/>
      <c r="V748" s="7"/>
      <c r="W748" s="7"/>
      <c r="X748" s="7"/>
      <c r="Y748" s="7"/>
      <c r="Z748" s="7"/>
    </row>
    <row r="749" ht="13.5" customHeight="1">
      <c r="A749" s="468"/>
      <c r="B749" s="7"/>
      <c r="C749" s="468"/>
      <c r="D749" s="207"/>
      <c r="E749" s="468"/>
      <c r="F749" s="7"/>
      <c r="G749" s="7"/>
      <c r="H749" s="7"/>
      <c r="I749" s="7"/>
      <c r="J749" s="7"/>
      <c r="K749" s="7"/>
      <c r="L749" s="7"/>
      <c r="M749" s="7"/>
      <c r="N749" s="7"/>
      <c r="O749" s="7"/>
      <c r="P749" s="7"/>
      <c r="Q749" s="7"/>
      <c r="R749" s="7"/>
      <c r="S749" s="7"/>
      <c r="T749" s="7"/>
      <c r="U749" s="7"/>
      <c r="V749" s="7"/>
      <c r="W749" s="7"/>
      <c r="X749" s="7"/>
      <c r="Y749" s="7"/>
      <c r="Z749" s="7"/>
    </row>
    <row r="750" ht="13.5" customHeight="1">
      <c r="A750" s="468"/>
      <c r="B750" s="7"/>
      <c r="C750" s="468"/>
      <c r="D750" s="207"/>
      <c r="E750" s="468"/>
      <c r="F750" s="7"/>
      <c r="G750" s="7"/>
      <c r="H750" s="7"/>
      <c r="I750" s="7"/>
      <c r="J750" s="7"/>
      <c r="K750" s="7"/>
      <c r="L750" s="7"/>
      <c r="M750" s="7"/>
      <c r="N750" s="7"/>
      <c r="O750" s="7"/>
      <c r="P750" s="7"/>
      <c r="Q750" s="7"/>
      <c r="R750" s="7"/>
      <c r="S750" s="7"/>
      <c r="T750" s="7"/>
      <c r="U750" s="7"/>
      <c r="V750" s="7"/>
      <c r="W750" s="7"/>
      <c r="X750" s="7"/>
      <c r="Y750" s="7"/>
      <c r="Z750" s="7"/>
    </row>
    <row r="751" ht="13.5" customHeight="1">
      <c r="A751" s="468"/>
      <c r="B751" s="7"/>
      <c r="C751" s="468"/>
      <c r="D751" s="207"/>
      <c r="E751" s="468"/>
      <c r="F751" s="7"/>
      <c r="G751" s="7"/>
      <c r="H751" s="7"/>
      <c r="I751" s="7"/>
      <c r="J751" s="7"/>
      <c r="K751" s="7"/>
      <c r="L751" s="7"/>
      <c r="M751" s="7"/>
      <c r="N751" s="7"/>
      <c r="O751" s="7"/>
      <c r="P751" s="7"/>
      <c r="Q751" s="7"/>
      <c r="R751" s="7"/>
      <c r="S751" s="7"/>
      <c r="T751" s="7"/>
      <c r="U751" s="7"/>
      <c r="V751" s="7"/>
      <c r="W751" s="7"/>
      <c r="X751" s="7"/>
      <c r="Y751" s="7"/>
      <c r="Z751" s="7"/>
    </row>
    <row r="752" ht="13.5" customHeight="1">
      <c r="A752" s="468"/>
      <c r="B752" s="7"/>
      <c r="C752" s="468"/>
      <c r="D752" s="207"/>
      <c r="E752" s="468"/>
      <c r="F752" s="7"/>
      <c r="G752" s="7"/>
      <c r="H752" s="7"/>
      <c r="I752" s="7"/>
      <c r="J752" s="7"/>
      <c r="K752" s="7"/>
      <c r="L752" s="7"/>
      <c r="M752" s="7"/>
      <c r="N752" s="7"/>
      <c r="O752" s="7"/>
      <c r="P752" s="7"/>
      <c r="Q752" s="7"/>
      <c r="R752" s="7"/>
      <c r="S752" s="7"/>
      <c r="T752" s="7"/>
      <c r="U752" s="7"/>
      <c r="V752" s="7"/>
      <c r="W752" s="7"/>
      <c r="X752" s="7"/>
      <c r="Y752" s="7"/>
      <c r="Z752" s="7"/>
    </row>
    <row r="753" ht="13.5" customHeight="1">
      <c r="A753" s="468"/>
      <c r="B753" s="7"/>
      <c r="C753" s="468"/>
      <c r="D753" s="207"/>
      <c r="E753" s="468"/>
      <c r="F753" s="7"/>
      <c r="G753" s="7"/>
      <c r="H753" s="7"/>
      <c r="I753" s="7"/>
      <c r="J753" s="7"/>
      <c r="K753" s="7"/>
      <c r="L753" s="7"/>
      <c r="M753" s="7"/>
      <c r="N753" s="7"/>
      <c r="O753" s="7"/>
      <c r="P753" s="7"/>
      <c r="Q753" s="7"/>
      <c r="R753" s="7"/>
      <c r="S753" s="7"/>
      <c r="T753" s="7"/>
      <c r="U753" s="7"/>
      <c r="V753" s="7"/>
      <c r="W753" s="7"/>
      <c r="X753" s="7"/>
      <c r="Y753" s="7"/>
      <c r="Z753" s="7"/>
    </row>
    <row r="754" ht="13.5" customHeight="1">
      <c r="A754" s="468"/>
      <c r="B754" s="7"/>
      <c r="C754" s="468"/>
      <c r="D754" s="207"/>
      <c r="E754" s="468"/>
      <c r="F754" s="7"/>
      <c r="G754" s="7"/>
      <c r="H754" s="7"/>
      <c r="I754" s="7"/>
      <c r="J754" s="7"/>
      <c r="K754" s="7"/>
      <c r="L754" s="7"/>
      <c r="M754" s="7"/>
      <c r="N754" s="7"/>
      <c r="O754" s="7"/>
      <c r="P754" s="7"/>
      <c r="Q754" s="7"/>
      <c r="R754" s="7"/>
      <c r="S754" s="7"/>
      <c r="T754" s="7"/>
      <c r="U754" s="7"/>
      <c r="V754" s="7"/>
      <c r="W754" s="7"/>
      <c r="X754" s="7"/>
      <c r="Y754" s="7"/>
      <c r="Z754" s="7"/>
    </row>
    <row r="755" ht="13.5" customHeight="1">
      <c r="A755" s="468"/>
      <c r="B755" s="7"/>
      <c r="C755" s="468"/>
      <c r="D755" s="207"/>
      <c r="E755" s="468"/>
      <c r="F755" s="7"/>
      <c r="G755" s="7"/>
      <c r="H755" s="7"/>
      <c r="I755" s="7"/>
      <c r="J755" s="7"/>
      <c r="K755" s="7"/>
      <c r="L755" s="7"/>
      <c r="M755" s="7"/>
      <c r="N755" s="7"/>
      <c r="O755" s="7"/>
      <c r="P755" s="7"/>
      <c r="Q755" s="7"/>
      <c r="R755" s="7"/>
      <c r="S755" s="7"/>
      <c r="T755" s="7"/>
      <c r="U755" s="7"/>
      <c r="V755" s="7"/>
      <c r="W755" s="7"/>
      <c r="X755" s="7"/>
      <c r="Y755" s="7"/>
      <c r="Z755" s="7"/>
    </row>
    <row r="756" ht="13.5" customHeight="1">
      <c r="A756" s="468"/>
      <c r="B756" s="7"/>
      <c r="C756" s="468"/>
      <c r="D756" s="207"/>
      <c r="E756" s="468"/>
      <c r="F756" s="7"/>
      <c r="G756" s="7"/>
      <c r="H756" s="7"/>
      <c r="I756" s="7"/>
      <c r="J756" s="7"/>
      <c r="K756" s="7"/>
      <c r="L756" s="7"/>
      <c r="M756" s="7"/>
      <c r="N756" s="7"/>
      <c r="O756" s="7"/>
      <c r="P756" s="7"/>
      <c r="Q756" s="7"/>
      <c r="R756" s="7"/>
      <c r="S756" s="7"/>
      <c r="T756" s="7"/>
      <c r="U756" s="7"/>
      <c r="V756" s="7"/>
      <c r="W756" s="7"/>
      <c r="X756" s="7"/>
      <c r="Y756" s="7"/>
      <c r="Z756" s="7"/>
    </row>
    <row r="757" ht="13.5" customHeight="1">
      <c r="A757" s="468"/>
      <c r="B757" s="7"/>
      <c r="C757" s="468"/>
      <c r="D757" s="207"/>
      <c r="E757" s="468"/>
      <c r="F757" s="7"/>
      <c r="G757" s="7"/>
      <c r="H757" s="7"/>
      <c r="I757" s="7"/>
      <c r="J757" s="7"/>
      <c r="K757" s="7"/>
      <c r="L757" s="7"/>
      <c r="M757" s="7"/>
      <c r="N757" s="7"/>
      <c r="O757" s="7"/>
      <c r="P757" s="7"/>
      <c r="Q757" s="7"/>
      <c r="R757" s="7"/>
      <c r="S757" s="7"/>
      <c r="T757" s="7"/>
      <c r="U757" s="7"/>
      <c r="V757" s="7"/>
      <c r="W757" s="7"/>
      <c r="X757" s="7"/>
      <c r="Y757" s="7"/>
      <c r="Z757" s="7"/>
    </row>
    <row r="758" ht="13.5" customHeight="1">
      <c r="A758" s="468"/>
      <c r="B758" s="7"/>
      <c r="C758" s="468"/>
      <c r="D758" s="207"/>
      <c r="E758" s="468"/>
      <c r="F758" s="7"/>
      <c r="G758" s="7"/>
      <c r="H758" s="7"/>
      <c r="I758" s="7"/>
      <c r="J758" s="7"/>
      <c r="K758" s="7"/>
      <c r="L758" s="7"/>
      <c r="M758" s="7"/>
      <c r="N758" s="7"/>
      <c r="O758" s="7"/>
      <c r="P758" s="7"/>
      <c r="Q758" s="7"/>
      <c r="R758" s="7"/>
      <c r="S758" s="7"/>
      <c r="T758" s="7"/>
      <c r="U758" s="7"/>
      <c r="V758" s="7"/>
      <c r="W758" s="7"/>
      <c r="X758" s="7"/>
      <c r="Y758" s="7"/>
      <c r="Z758" s="7"/>
    </row>
    <row r="759" ht="13.5" customHeight="1">
      <c r="A759" s="468"/>
      <c r="B759" s="7"/>
      <c r="C759" s="468"/>
      <c r="D759" s="207"/>
      <c r="E759" s="468"/>
      <c r="F759" s="7"/>
      <c r="G759" s="7"/>
      <c r="H759" s="7"/>
      <c r="I759" s="7"/>
      <c r="J759" s="7"/>
      <c r="K759" s="7"/>
      <c r="L759" s="7"/>
      <c r="M759" s="7"/>
      <c r="N759" s="7"/>
      <c r="O759" s="7"/>
      <c r="P759" s="7"/>
      <c r="Q759" s="7"/>
      <c r="R759" s="7"/>
      <c r="S759" s="7"/>
      <c r="T759" s="7"/>
      <c r="U759" s="7"/>
      <c r="V759" s="7"/>
      <c r="W759" s="7"/>
      <c r="X759" s="7"/>
      <c r="Y759" s="7"/>
      <c r="Z759" s="7"/>
    </row>
    <row r="760" ht="13.5" customHeight="1">
      <c r="A760" s="468"/>
      <c r="B760" s="7"/>
      <c r="C760" s="468"/>
      <c r="D760" s="207"/>
      <c r="E760" s="468"/>
      <c r="F760" s="7"/>
      <c r="G760" s="7"/>
      <c r="H760" s="7"/>
      <c r="I760" s="7"/>
      <c r="J760" s="7"/>
      <c r="K760" s="7"/>
      <c r="L760" s="7"/>
      <c r="M760" s="7"/>
      <c r="N760" s="7"/>
      <c r="O760" s="7"/>
      <c r="P760" s="7"/>
      <c r="Q760" s="7"/>
      <c r="R760" s="7"/>
      <c r="S760" s="7"/>
      <c r="T760" s="7"/>
      <c r="U760" s="7"/>
      <c r="V760" s="7"/>
      <c r="W760" s="7"/>
      <c r="X760" s="7"/>
      <c r="Y760" s="7"/>
      <c r="Z760" s="7"/>
    </row>
    <row r="761" ht="13.5" customHeight="1">
      <c r="A761" s="468"/>
      <c r="B761" s="7"/>
      <c r="C761" s="468"/>
      <c r="D761" s="207"/>
      <c r="E761" s="468"/>
      <c r="F761" s="7"/>
      <c r="G761" s="7"/>
      <c r="H761" s="7"/>
      <c r="I761" s="7"/>
      <c r="J761" s="7"/>
      <c r="K761" s="7"/>
      <c r="L761" s="7"/>
      <c r="M761" s="7"/>
      <c r="N761" s="7"/>
      <c r="O761" s="7"/>
      <c r="P761" s="7"/>
      <c r="Q761" s="7"/>
      <c r="R761" s="7"/>
      <c r="S761" s="7"/>
      <c r="T761" s="7"/>
      <c r="U761" s="7"/>
      <c r="V761" s="7"/>
      <c r="W761" s="7"/>
      <c r="X761" s="7"/>
      <c r="Y761" s="7"/>
      <c r="Z761" s="7"/>
    </row>
    <row r="762" ht="13.5" customHeight="1">
      <c r="A762" s="468"/>
      <c r="B762" s="7"/>
      <c r="C762" s="468"/>
      <c r="D762" s="207"/>
      <c r="E762" s="468"/>
      <c r="F762" s="7"/>
      <c r="G762" s="7"/>
      <c r="H762" s="7"/>
      <c r="I762" s="7"/>
      <c r="J762" s="7"/>
      <c r="K762" s="7"/>
      <c r="L762" s="7"/>
      <c r="M762" s="7"/>
      <c r="N762" s="7"/>
      <c r="O762" s="7"/>
      <c r="P762" s="7"/>
      <c r="Q762" s="7"/>
      <c r="R762" s="7"/>
      <c r="S762" s="7"/>
      <c r="T762" s="7"/>
      <c r="U762" s="7"/>
      <c r="V762" s="7"/>
      <c r="W762" s="7"/>
      <c r="X762" s="7"/>
      <c r="Y762" s="7"/>
      <c r="Z762" s="7"/>
    </row>
    <row r="763" ht="13.5" customHeight="1">
      <c r="A763" s="468"/>
      <c r="B763" s="7"/>
      <c r="C763" s="468"/>
      <c r="D763" s="207"/>
      <c r="E763" s="468"/>
      <c r="F763" s="7"/>
      <c r="G763" s="7"/>
      <c r="H763" s="7"/>
      <c r="I763" s="7"/>
      <c r="J763" s="7"/>
      <c r="K763" s="7"/>
      <c r="L763" s="7"/>
      <c r="M763" s="7"/>
      <c r="N763" s="7"/>
      <c r="O763" s="7"/>
      <c r="P763" s="7"/>
      <c r="Q763" s="7"/>
      <c r="R763" s="7"/>
      <c r="S763" s="7"/>
      <c r="T763" s="7"/>
      <c r="U763" s="7"/>
      <c r="V763" s="7"/>
      <c r="W763" s="7"/>
      <c r="X763" s="7"/>
      <c r="Y763" s="7"/>
      <c r="Z763" s="7"/>
    </row>
    <row r="764" ht="13.5" customHeight="1">
      <c r="A764" s="468"/>
      <c r="B764" s="7"/>
      <c r="C764" s="468"/>
      <c r="D764" s="207"/>
      <c r="E764" s="468"/>
      <c r="F764" s="7"/>
      <c r="G764" s="7"/>
      <c r="H764" s="7"/>
      <c r="I764" s="7"/>
      <c r="J764" s="7"/>
      <c r="K764" s="7"/>
      <c r="L764" s="7"/>
      <c r="M764" s="7"/>
      <c r="N764" s="7"/>
      <c r="O764" s="7"/>
      <c r="P764" s="7"/>
      <c r="Q764" s="7"/>
      <c r="R764" s="7"/>
      <c r="S764" s="7"/>
      <c r="T764" s="7"/>
      <c r="U764" s="7"/>
      <c r="V764" s="7"/>
      <c r="W764" s="7"/>
      <c r="X764" s="7"/>
      <c r="Y764" s="7"/>
      <c r="Z764" s="7"/>
    </row>
    <row r="765" ht="13.5" customHeight="1">
      <c r="A765" s="468"/>
      <c r="B765" s="7"/>
      <c r="C765" s="468"/>
      <c r="D765" s="207"/>
      <c r="E765" s="468"/>
      <c r="F765" s="7"/>
      <c r="G765" s="7"/>
      <c r="H765" s="7"/>
      <c r="I765" s="7"/>
      <c r="J765" s="7"/>
      <c r="K765" s="7"/>
      <c r="L765" s="7"/>
      <c r="M765" s="7"/>
      <c r="N765" s="7"/>
      <c r="O765" s="7"/>
      <c r="P765" s="7"/>
      <c r="Q765" s="7"/>
      <c r="R765" s="7"/>
      <c r="S765" s="7"/>
      <c r="T765" s="7"/>
      <c r="U765" s="7"/>
      <c r="V765" s="7"/>
      <c r="W765" s="7"/>
      <c r="X765" s="7"/>
      <c r="Y765" s="7"/>
      <c r="Z765" s="7"/>
    </row>
    <row r="766" ht="13.5" customHeight="1">
      <c r="A766" s="468"/>
      <c r="B766" s="7"/>
      <c r="C766" s="468"/>
      <c r="D766" s="207"/>
      <c r="E766" s="468"/>
      <c r="F766" s="7"/>
      <c r="G766" s="7"/>
      <c r="H766" s="7"/>
      <c r="I766" s="7"/>
      <c r="J766" s="7"/>
      <c r="K766" s="7"/>
      <c r="L766" s="7"/>
      <c r="M766" s="7"/>
      <c r="N766" s="7"/>
      <c r="O766" s="7"/>
      <c r="P766" s="7"/>
      <c r="Q766" s="7"/>
      <c r="R766" s="7"/>
      <c r="S766" s="7"/>
      <c r="T766" s="7"/>
      <c r="U766" s="7"/>
      <c r="V766" s="7"/>
      <c r="W766" s="7"/>
      <c r="X766" s="7"/>
      <c r="Y766" s="7"/>
      <c r="Z766" s="7"/>
    </row>
    <row r="767" ht="13.5" customHeight="1">
      <c r="A767" s="468"/>
      <c r="B767" s="7"/>
      <c r="C767" s="468"/>
      <c r="D767" s="207"/>
      <c r="E767" s="468"/>
      <c r="F767" s="7"/>
      <c r="G767" s="7"/>
      <c r="H767" s="7"/>
      <c r="I767" s="7"/>
      <c r="J767" s="7"/>
      <c r="K767" s="7"/>
      <c r="L767" s="7"/>
      <c r="M767" s="7"/>
      <c r="N767" s="7"/>
      <c r="O767" s="7"/>
      <c r="P767" s="7"/>
      <c r="Q767" s="7"/>
      <c r="R767" s="7"/>
      <c r="S767" s="7"/>
      <c r="T767" s="7"/>
      <c r="U767" s="7"/>
      <c r="V767" s="7"/>
      <c r="W767" s="7"/>
      <c r="X767" s="7"/>
      <c r="Y767" s="7"/>
      <c r="Z767" s="7"/>
    </row>
    <row r="768" ht="13.5" customHeight="1">
      <c r="A768" s="468"/>
      <c r="B768" s="7"/>
      <c r="C768" s="468"/>
      <c r="D768" s="207"/>
      <c r="E768" s="468"/>
      <c r="F768" s="7"/>
      <c r="G768" s="7"/>
      <c r="H768" s="7"/>
      <c r="I768" s="7"/>
      <c r="J768" s="7"/>
      <c r="K768" s="7"/>
      <c r="L768" s="7"/>
      <c r="M768" s="7"/>
      <c r="N768" s="7"/>
      <c r="O768" s="7"/>
      <c r="P768" s="7"/>
      <c r="Q768" s="7"/>
      <c r="R768" s="7"/>
      <c r="S768" s="7"/>
      <c r="T768" s="7"/>
      <c r="U768" s="7"/>
      <c r="V768" s="7"/>
      <c r="W768" s="7"/>
      <c r="X768" s="7"/>
      <c r="Y768" s="7"/>
      <c r="Z768" s="7"/>
    </row>
    <row r="769" ht="13.5" customHeight="1">
      <c r="A769" s="468"/>
      <c r="B769" s="7"/>
      <c r="C769" s="468"/>
      <c r="D769" s="207"/>
      <c r="E769" s="468"/>
      <c r="F769" s="7"/>
      <c r="G769" s="7"/>
      <c r="H769" s="7"/>
      <c r="I769" s="7"/>
      <c r="J769" s="7"/>
      <c r="K769" s="7"/>
      <c r="L769" s="7"/>
      <c r="M769" s="7"/>
      <c r="N769" s="7"/>
      <c r="O769" s="7"/>
      <c r="P769" s="7"/>
      <c r="Q769" s="7"/>
      <c r="R769" s="7"/>
      <c r="S769" s="7"/>
      <c r="T769" s="7"/>
      <c r="U769" s="7"/>
      <c r="V769" s="7"/>
      <c r="W769" s="7"/>
      <c r="X769" s="7"/>
      <c r="Y769" s="7"/>
      <c r="Z769" s="7"/>
    </row>
    <row r="770" ht="13.5" customHeight="1">
      <c r="A770" s="468"/>
      <c r="B770" s="7"/>
      <c r="C770" s="468"/>
      <c r="D770" s="207"/>
      <c r="E770" s="468"/>
      <c r="F770" s="7"/>
      <c r="G770" s="7"/>
      <c r="H770" s="7"/>
      <c r="I770" s="7"/>
      <c r="J770" s="7"/>
      <c r="K770" s="7"/>
      <c r="L770" s="7"/>
      <c r="M770" s="7"/>
      <c r="N770" s="7"/>
      <c r="O770" s="7"/>
      <c r="P770" s="7"/>
      <c r="Q770" s="7"/>
      <c r="R770" s="7"/>
      <c r="S770" s="7"/>
      <c r="T770" s="7"/>
      <c r="U770" s="7"/>
      <c r="V770" s="7"/>
      <c r="W770" s="7"/>
      <c r="X770" s="7"/>
      <c r="Y770" s="7"/>
      <c r="Z770" s="7"/>
    </row>
    <row r="771" ht="13.5" customHeight="1">
      <c r="A771" s="468"/>
      <c r="B771" s="7"/>
      <c r="C771" s="468"/>
      <c r="D771" s="207"/>
      <c r="E771" s="468"/>
      <c r="F771" s="7"/>
      <c r="G771" s="7"/>
      <c r="H771" s="7"/>
      <c r="I771" s="7"/>
      <c r="J771" s="7"/>
      <c r="K771" s="7"/>
      <c r="L771" s="7"/>
      <c r="M771" s="7"/>
      <c r="N771" s="7"/>
      <c r="O771" s="7"/>
      <c r="P771" s="7"/>
      <c r="Q771" s="7"/>
      <c r="R771" s="7"/>
      <c r="S771" s="7"/>
      <c r="T771" s="7"/>
      <c r="U771" s="7"/>
      <c r="V771" s="7"/>
      <c r="W771" s="7"/>
      <c r="X771" s="7"/>
      <c r="Y771" s="7"/>
      <c r="Z771" s="7"/>
    </row>
    <row r="772" ht="13.5" customHeight="1">
      <c r="A772" s="468"/>
      <c r="B772" s="7"/>
      <c r="C772" s="468"/>
      <c r="D772" s="207"/>
      <c r="E772" s="468"/>
      <c r="F772" s="7"/>
      <c r="G772" s="7"/>
      <c r="H772" s="7"/>
      <c r="I772" s="7"/>
      <c r="J772" s="7"/>
      <c r="K772" s="7"/>
      <c r="L772" s="7"/>
      <c r="M772" s="7"/>
      <c r="N772" s="7"/>
      <c r="O772" s="7"/>
      <c r="P772" s="7"/>
      <c r="Q772" s="7"/>
      <c r="R772" s="7"/>
      <c r="S772" s="7"/>
      <c r="T772" s="7"/>
      <c r="U772" s="7"/>
      <c r="V772" s="7"/>
      <c r="W772" s="7"/>
      <c r="X772" s="7"/>
      <c r="Y772" s="7"/>
      <c r="Z772" s="7"/>
    </row>
    <row r="773" ht="13.5" customHeight="1">
      <c r="A773" s="468"/>
      <c r="B773" s="7"/>
      <c r="C773" s="468"/>
      <c r="D773" s="207"/>
      <c r="E773" s="468"/>
      <c r="F773" s="7"/>
      <c r="G773" s="7"/>
      <c r="H773" s="7"/>
      <c r="I773" s="7"/>
      <c r="J773" s="7"/>
      <c r="K773" s="7"/>
      <c r="L773" s="7"/>
      <c r="M773" s="7"/>
      <c r="N773" s="7"/>
      <c r="O773" s="7"/>
      <c r="P773" s="7"/>
      <c r="Q773" s="7"/>
      <c r="R773" s="7"/>
      <c r="S773" s="7"/>
      <c r="T773" s="7"/>
      <c r="U773" s="7"/>
      <c r="V773" s="7"/>
      <c r="W773" s="7"/>
      <c r="X773" s="7"/>
      <c r="Y773" s="7"/>
      <c r="Z773" s="7"/>
    </row>
    <row r="774" ht="13.5" customHeight="1">
      <c r="A774" s="468"/>
      <c r="B774" s="7"/>
      <c r="C774" s="468"/>
      <c r="D774" s="207"/>
      <c r="E774" s="468"/>
      <c r="F774" s="7"/>
      <c r="G774" s="7"/>
      <c r="H774" s="7"/>
      <c r="I774" s="7"/>
      <c r="J774" s="7"/>
      <c r="K774" s="7"/>
      <c r="L774" s="7"/>
      <c r="M774" s="7"/>
      <c r="N774" s="7"/>
      <c r="O774" s="7"/>
      <c r="P774" s="7"/>
      <c r="Q774" s="7"/>
      <c r="R774" s="7"/>
      <c r="S774" s="7"/>
      <c r="T774" s="7"/>
      <c r="U774" s="7"/>
      <c r="V774" s="7"/>
      <c r="W774" s="7"/>
      <c r="X774" s="7"/>
      <c r="Y774" s="7"/>
      <c r="Z774" s="7"/>
    </row>
    <row r="775" ht="13.5" customHeight="1">
      <c r="A775" s="468"/>
      <c r="B775" s="7"/>
      <c r="C775" s="468"/>
      <c r="D775" s="207"/>
      <c r="E775" s="468"/>
      <c r="F775" s="7"/>
      <c r="G775" s="7"/>
      <c r="H775" s="7"/>
      <c r="I775" s="7"/>
      <c r="J775" s="7"/>
      <c r="K775" s="7"/>
      <c r="L775" s="7"/>
      <c r="M775" s="7"/>
      <c r="N775" s="7"/>
      <c r="O775" s="7"/>
      <c r="P775" s="7"/>
      <c r="Q775" s="7"/>
      <c r="R775" s="7"/>
      <c r="S775" s="7"/>
      <c r="T775" s="7"/>
      <c r="U775" s="7"/>
      <c r="V775" s="7"/>
      <c r="W775" s="7"/>
      <c r="X775" s="7"/>
      <c r="Y775" s="7"/>
      <c r="Z775" s="7"/>
    </row>
    <row r="776" ht="13.5" customHeight="1">
      <c r="A776" s="468"/>
      <c r="B776" s="7"/>
      <c r="C776" s="468"/>
      <c r="D776" s="207"/>
      <c r="E776" s="468"/>
      <c r="F776" s="7"/>
      <c r="G776" s="7"/>
      <c r="H776" s="7"/>
      <c r="I776" s="7"/>
      <c r="J776" s="7"/>
      <c r="K776" s="7"/>
      <c r="L776" s="7"/>
      <c r="M776" s="7"/>
      <c r="N776" s="7"/>
      <c r="O776" s="7"/>
      <c r="P776" s="7"/>
      <c r="Q776" s="7"/>
      <c r="R776" s="7"/>
      <c r="S776" s="7"/>
      <c r="T776" s="7"/>
      <c r="U776" s="7"/>
      <c r="V776" s="7"/>
      <c r="W776" s="7"/>
      <c r="X776" s="7"/>
      <c r="Y776" s="7"/>
      <c r="Z776" s="7"/>
    </row>
    <row r="777" ht="13.5" customHeight="1">
      <c r="A777" s="468"/>
      <c r="B777" s="7"/>
      <c r="C777" s="468"/>
      <c r="D777" s="207"/>
      <c r="E777" s="468"/>
      <c r="F777" s="7"/>
      <c r="G777" s="7"/>
      <c r="H777" s="7"/>
      <c r="I777" s="7"/>
      <c r="J777" s="7"/>
      <c r="K777" s="7"/>
      <c r="L777" s="7"/>
      <c r="M777" s="7"/>
      <c r="N777" s="7"/>
      <c r="O777" s="7"/>
      <c r="P777" s="7"/>
      <c r="Q777" s="7"/>
      <c r="R777" s="7"/>
      <c r="S777" s="7"/>
      <c r="T777" s="7"/>
      <c r="U777" s="7"/>
      <c r="V777" s="7"/>
      <c r="W777" s="7"/>
      <c r="X777" s="7"/>
      <c r="Y777" s="7"/>
      <c r="Z777" s="7"/>
    </row>
    <row r="778" ht="13.5" customHeight="1">
      <c r="A778" s="468"/>
      <c r="B778" s="7"/>
      <c r="C778" s="468"/>
      <c r="D778" s="207"/>
      <c r="E778" s="468"/>
      <c r="F778" s="7"/>
      <c r="G778" s="7"/>
      <c r="H778" s="7"/>
      <c r="I778" s="7"/>
      <c r="J778" s="7"/>
      <c r="K778" s="7"/>
      <c r="L778" s="7"/>
      <c r="M778" s="7"/>
      <c r="N778" s="7"/>
      <c r="O778" s="7"/>
      <c r="P778" s="7"/>
      <c r="Q778" s="7"/>
      <c r="R778" s="7"/>
      <c r="S778" s="7"/>
      <c r="T778" s="7"/>
      <c r="U778" s="7"/>
      <c r="V778" s="7"/>
      <c r="W778" s="7"/>
      <c r="X778" s="7"/>
      <c r="Y778" s="7"/>
      <c r="Z778" s="7"/>
    </row>
    <row r="779" ht="13.5" customHeight="1">
      <c r="A779" s="468"/>
      <c r="B779" s="7"/>
      <c r="C779" s="468"/>
      <c r="D779" s="207"/>
      <c r="E779" s="468"/>
      <c r="F779" s="7"/>
      <c r="G779" s="7"/>
      <c r="H779" s="7"/>
      <c r="I779" s="7"/>
      <c r="J779" s="7"/>
      <c r="K779" s="7"/>
      <c r="L779" s="7"/>
      <c r="M779" s="7"/>
      <c r="N779" s="7"/>
      <c r="O779" s="7"/>
      <c r="P779" s="7"/>
      <c r="Q779" s="7"/>
      <c r="R779" s="7"/>
      <c r="S779" s="7"/>
      <c r="T779" s="7"/>
      <c r="U779" s="7"/>
      <c r="V779" s="7"/>
      <c r="W779" s="7"/>
      <c r="X779" s="7"/>
      <c r="Y779" s="7"/>
      <c r="Z779" s="7"/>
    </row>
    <row r="780" ht="13.5" customHeight="1">
      <c r="A780" s="468"/>
      <c r="B780" s="7"/>
      <c r="C780" s="468"/>
      <c r="D780" s="207"/>
      <c r="E780" s="468"/>
      <c r="F780" s="7"/>
      <c r="G780" s="7"/>
      <c r="H780" s="7"/>
      <c r="I780" s="7"/>
      <c r="J780" s="7"/>
      <c r="K780" s="7"/>
      <c r="L780" s="7"/>
      <c r="M780" s="7"/>
      <c r="N780" s="7"/>
      <c r="O780" s="7"/>
      <c r="P780" s="7"/>
      <c r="Q780" s="7"/>
      <c r="R780" s="7"/>
      <c r="S780" s="7"/>
      <c r="T780" s="7"/>
      <c r="U780" s="7"/>
      <c r="V780" s="7"/>
      <c r="W780" s="7"/>
      <c r="X780" s="7"/>
      <c r="Y780" s="7"/>
      <c r="Z780" s="7"/>
    </row>
    <row r="781" ht="13.5" customHeight="1">
      <c r="A781" s="468"/>
      <c r="B781" s="7"/>
      <c r="C781" s="468"/>
      <c r="D781" s="207"/>
      <c r="E781" s="468"/>
      <c r="F781" s="7"/>
      <c r="G781" s="7"/>
      <c r="H781" s="7"/>
      <c r="I781" s="7"/>
      <c r="J781" s="7"/>
      <c r="K781" s="7"/>
      <c r="L781" s="7"/>
      <c r="M781" s="7"/>
      <c r="N781" s="7"/>
      <c r="O781" s="7"/>
      <c r="P781" s="7"/>
      <c r="Q781" s="7"/>
      <c r="R781" s="7"/>
      <c r="S781" s="7"/>
      <c r="T781" s="7"/>
      <c r="U781" s="7"/>
      <c r="V781" s="7"/>
      <c r="W781" s="7"/>
      <c r="X781" s="7"/>
      <c r="Y781" s="7"/>
      <c r="Z781" s="7"/>
    </row>
    <row r="782" ht="13.5" customHeight="1">
      <c r="A782" s="468"/>
      <c r="B782" s="7"/>
      <c r="C782" s="468"/>
      <c r="D782" s="207"/>
      <c r="E782" s="468"/>
      <c r="F782" s="7"/>
      <c r="G782" s="7"/>
      <c r="H782" s="7"/>
      <c r="I782" s="7"/>
      <c r="J782" s="7"/>
      <c r="K782" s="7"/>
      <c r="L782" s="7"/>
      <c r="M782" s="7"/>
      <c r="N782" s="7"/>
      <c r="O782" s="7"/>
      <c r="P782" s="7"/>
      <c r="Q782" s="7"/>
      <c r="R782" s="7"/>
      <c r="S782" s="7"/>
      <c r="T782" s="7"/>
      <c r="U782" s="7"/>
      <c r="V782" s="7"/>
      <c r="W782" s="7"/>
      <c r="X782" s="7"/>
      <c r="Y782" s="7"/>
      <c r="Z782" s="7"/>
    </row>
    <row r="783" ht="13.5" customHeight="1">
      <c r="A783" s="468"/>
      <c r="B783" s="7"/>
      <c r="C783" s="468"/>
      <c r="D783" s="207"/>
      <c r="E783" s="468"/>
      <c r="F783" s="7"/>
      <c r="G783" s="7"/>
      <c r="H783" s="7"/>
      <c r="I783" s="7"/>
      <c r="J783" s="7"/>
      <c r="K783" s="7"/>
      <c r="L783" s="7"/>
      <c r="M783" s="7"/>
      <c r="N783" s="7"/>
      <c r="O783" s="7"/>
      <c r="P783" s="7"/>
      <c r="Q783" s="7"/>
      <c r="R783" s="7"/>
      <c r="S783" s="7"/>
      <c r="T783" s="7"/>
      <c r="U783" s="7"/>
      <c r="V783" s="7"/>
      <c r="W783" s="7"/>
      <c r="X783" s="7"/>
      <c r="Y783" s="7"/>
      <c r="Z783" s="7"/>
    </row>
    <row r="784" ht="13.5" customHeight="1">
      <c r="A784" s="468"/>
      <c r="B784" s="7"/>
      <c r="C784" s="468"/>
      <c r="D784" s="207"/>
      <c r="E784" s="468"/>
      <c r="F784" s="7"/>
      <c r="G784" s="7"/>
      <c r="H784" s="7"/>
      <c r="I784" s="7"/>
      <c r="J784" s="7"/>
      <c r="K784" s="7"/>
      <c r="L784" s="7"/>
      <c r="M784" s="7"/>
      <c r="N784" s="7"/>
      <c r="O784" s="7"/>
      <c r="P784" s="7"/>
      <c r="Q784" s="7"/>
      <c r="R784" s="7"/>
      <c r="S784" s="7"/>
      <c r="T784" s="7"/>
      <c r="U784" s="7"/>
      <c r="V784" s="7"/>
      <c r="W784" s="7"/>
      <c r="X784" s="7"/>
      <c r="Y784" s="7"/>
      <c r="Z784" s="7"/>
    </row>
    <row r="785" ht="13.5" customHeight="1">
      <c r="A785" s="468"/>
      <c r="B785" s="7"/>
      <c r="C785" s="468"/>
      <c r="D785" s="207"/>
      <c r="E785" s="468"/>
      <c r="F785" s="7"/>
      <c r="G785" s="7"/>
      <c r="H785" s="7"/>
      <c r="I785" s="7"/>
      <c r="J785" s="7"/>
      <c r="K785" s="7"/>
      <c r="L785" s="7"/>
      <c r="M785" s="7"/>
      <c r="N785" s="7"/>
      <c r="O785" s="7"/>
      <c r="P785" s="7"/>
      <c r="Q785" s="7"/>
      <c r="R785" s="7"/>
      <c r="S785" s="7"/>
      <c r="T785" s="7"/>
      <c r="U785" s="7"/>
      <c r="V785" s="7"/>
      <c r="W785" s="7"/>
      <c r="X785" s="7"/>
      <c r="Y785" s="7"/>
      <c r="Z785" s="7"/>
    </row>
    <row r="786" ht="13.5" customHeight="1">
      <c r="A786" s="468"/>
      <c r="B786" s="7"/>
      <c r="C786" s="468"/>
      <c r="D786" s="207"/>
      <c r="E786" s="468"/>
      <c r="F786" s="7"/>
      <c r="G786" s="7"/>
      <c r="H786" s="7"/>
      <c r="I786" s="7"/>
      <c r="J786" s="7"/>
      <c r="K786" s="7"/>
      <c r="L786" s="7"/>
      <c r="M786" s="7"/>
      <c r="N786" s="7"/>
      <c r="O786" s="7"/>
      <c r="P786" s="7"/>
      <c r="Q786" s="7"/>
      <c r="R786" s="7"/>
      <c r="S786" s="7"/>
      <c r="T786" s="7"/>
      <c r="U786" s="7"/>
      <c r="V786" s="7"/>
      <c r="W786" s="7"/>
      <c r="X786" s="7"/>
      <c r="Y786" s="7"/>
      <c r="Z786" s="7"/>
    </row>
    <row r="787" ht="13.5" customHeight="1">
      <c r="A787" s="468"/>
      <c r="B787" s="7"/>
      <c r="C787" s="468"/>
      <c r="D787" s="207"/>
      <c r="E787" s="468"/>
      <c r="F787" s="7"/>
      <c r="G787" s="7"/>
      <c r="H787" s="7"/>
      <c r="I787" s="7"/>
      <c r="J787" s="7"/>
      <c r="K787" s="7"/>
      <c r="L787" s="7"/>
      <c r="M787" s="7"/>
      <c r="N787" s="7"/>
      <c r="O787" s="7"/>
      <c r="P787" s="7"/>
      <c r="Q787" s="7"/>
      <c r="R787" s="7"/>
      <c r="S787" s="7"/>
      <c r="T787" s="7"/>
      <c r="U787" s="7"/>
      <c r="V787" s="7"/>
      <c r="W787" s="7"/>
      <c r="X787" s="7"/>
      <c r="Y787" s="7"/>
      <c r="Z787" s="7"/>
    </row>
    <row r="788" ht="13.5" customHeight="1">
      <c r="A788" s="468"/>
      <c r="B788" s="7"/>
      <c r="C788" s="468"/>
      <c r="D788" s="207"/>
      <c r="E788" s="468"/>
      <c r="F788" s="7"/>
      <c r="G788" s="7"/>
      <c r="H788" s="7"/>
      <c r="I788" s="7"/>
      <c r="J788" s="7"/>
      <c r="K788" s="7"/>
      <c r="L788" s="7"/>
      <c r="M788" s="7"/>
      <c r="N788" s="7"/>
      <c r="O788" s="7"/>
      <c r="P788" s="7"/>
      <c r="Q788" s="7"/>
      <c r="R788" s="7"/>
      <c r="S788" s="7"/>
      <c r="T788" s="7"/>
      <c r="U788" s="7"/>
      <c r="V788" s="7"/>
      <c r="W788" s="7"/>
      <c r="X788" s="7"/>
      <c r="Y788" s="7"/>
      <c r="Z788" s="7"/>
    </row>
    <row r="789" ht="13.5" customHeight="1">
      <c r="A789" s="468"/>
      <c r="B789" s="7"/>
      <c r="C789" s="468"/>
      <c r="D789" s="207"/>
      <c r="E789" s="468"/>
      <c r="F789" s="7"/>
      <c r="G789" s="7"/>
      <c r="H789" s="7"/>
      <c r="I789" s="7"/>
      <c r="J789" s="7"/>
      <c r="K789" s="7"/>
      <c r="L789" s="7"/>
      <c r="M789" s="7"/>
      <c r="N789" s="7"/>
      <c r="O789" s="7"/>
      <c r="P789" s="7"/>
      <c r="Q789" s="7"/>
      <c r="R789" s="7"/>
      <c r="S789" s="7"/>
      <c r="T789" s="7"/>
      <c r="U789" s="7"/>
      <c r="V789" s="7"/>
      <c r="W789" s="7"/>
      <c r="X789" s="7"/>
      <c r="Y789" s="7"/>
      <c r="Z789" s="7"/>
    </row>
    <row r="790" ht="13.5" customHeight="1">
      <c r="A790" s="468"/>
      <c r="B790" s="7"/>
      <c r="C790" s="468"/>
      <c r="D790" s="207"/>
      <c r="E790" s="468"/>
      <c r="F790" s="7"/>
      <c r="G790" s="7"/>
      <c r="H790" s="7"/>
      <c r="I790" s="7"/>
      <c r="J790" s="7"/>
      <c r="K790" s="7"/>
      <c r="L790" s="7"/>
      <c r="M790" s="7"/>
      <c r="N790" s="7"/>
      <c r="O790" s="7"/>
      <c r="P790" s="7"/>
      <c r="Q790" s="7"/>
      <c r="R790" s="7"/>
      <c r="S790" s="7"/>
      <c r="T790" s="7"/>
      <c r="U790" s="7"/>
      <c r="V790" s="7"/>
      <c r="W790" s="7"/>
      <c r="X790" s="7"/>
      <c r="Y790" s="7"/>
      <c r="Z790" s="7"/>
    </row>
    <row r="791" ht="13.5" customHeight="1">
      <c r="A791" s="468"/>
      <c r="B791" s="7"/>
      <c r="C791" s="468"/>
      <c r="D791" s="207"/>
      <c r="E791" s="468"/>
      <c r="F791" s="7"/>
      <c r="G791" s="7"/>
      <c r="H791" s="7"/>
      <c r="I791" s="7"/>
      <c r="J791" s="7"/>
      <c r="K791" s="7"/>
      <c r="L791" s="7"/>
      <c r="M791" s="7"/>
      <c r="N791" s="7"/>
      <c r="O791" s="7"/>
      <c r="P791" s="7"/>
      <c r="Q791" s="7"/>
      <c r="R791" s="7"/>
      <c r="S791" s="7"/>
      <c r="T791" s="7"/>
      <c r="U791" s="7"/>
      <c r="V791" s="7"/>
      <c r="W791" s="7"/>
      <c r="X791" s="7"/>
      <c r="Y791" s="7"/>
      <c r="Z791" s="7"/>
    </row>
    <row r="792" ht="13.5" customHeight="1">
      <c r="A792" s="468"/>
      <c r="B792" s="7"/>
      <c r="C792" s="468"/>
      <c r="D792" s="207"/>
      <c r="E792" s="468"/>
      <c r="F792" s="7"/>
      <c r="G792" s="7"/>
      <c r="H792" s="7"/>
      <c r="I792" s="7"/>
      <c r="J792" s="7"/>
      <c r="K792" s="7"/>
      <c r="L792" s="7"/>
      <c r="M792" s="7"/>
      <c r="N792" s="7"/>
      <c r="O792" s="7"/>
      <c r="P792" s="7"/>
      <c r="Q792" s="7"/>
      <c r="R792" s="7"/>
      <c r="S792" s="7"/>
      <c r="T792" s="7"/>
      <c r="U792" s="7"/>
      <c r="V792" s="7"/>
      <c r="W792" s="7"/>
      <c r="X792" s="7"/>
      <c r="Y792" s="7"/>
      <c r="Z792" s="7"/>
    </row>
    <row r="793" ht="13.5" customHeight="1">
      <c r="A793" s="468"/>
      <c r="B793" s="7"/>
      <c r="C793" s="468"/>
      <c r="D793" s="207"/>
      <c r="E793" s="468"/>
      <c r="F793" s="7"/>
      <c r="G793" s="7"/>
      <c r="H793" s="7"/>
      <c r="I793" s="7"/>
      <c r="J793" s="7"/>
      <c r="K793" s="7"/>
      <c r="L793" s="7"/>
      <c r="M793" s="7"/>
      <c r="N793" s="7"/>
      <c r="O793" s="7"/>
      <c r="P793" s="7"/>
      <c r="Q793" s="7"/>
      <c r="R793" s="7"/>
      <c r="S793" s="7"/>
      <c r="T793" s="7"/>
      <c r="U793" s="7"/>
      <c r="V793" s="7"/>
      <c r="W793" s="7"/>
      <c r="X793" s="7"/>
      <c r="Y793" s="7"/>
      <c r="Z793" s="7"/>
    </row>
    <row r="794" ht="13.5" customHeight="1">
      <c r="A794" s="468"/>
      <c r="B794" s="7"/>
      <c r="C794" s="468"/>
      <c r="D794" s="207"/>
      <c r="E794" s="468"/>
      <c r="F794" s="7"/>
      <c r="G794" s="7"/>
      <c r="H794" s="7"/>
      <c r="I794" s="7"/>
      <c r="J794" s="7"/>
      <c r="K794" s="7"/>
      <c r="L794" s="7"/>
      <c r="M794" s="7"/>
      <c r="N794" s="7"/>
      <c r="O794" s="7"/>
      <c r="P794" s="7"/>
      <c r="Q794" s="7"/>
      <c r="R794" s="7"/>
      <c r="S794" s="7"/>
      <c r="T794" s="7"/>
      <c r="U794" s="7"/>
      <c r="V794" s="7"/>
      <c r="W794" s="7"/>
      <c r="X794" s="7"/>
      <c r="Y794" s="7"/>
      <c r="Z794" s="7"/>
    </row>
    <row r="795" ht="13.5" customHeight="1">
      <c r="A795" s="468"/>
      <c r="B795" s="7"/>
      <c r="C795" s="468"/>
      <c r="D795" s="207"/>
      <c r="E795" s="468"/>
      <c r="F795" s="7"/>
      <c r="G795" s="7"/>
      <c r="H795" s="7"/>
      <c r="I795" s="7"/>
      <c r="J795" s="7"/>
      <c r="K795" s="7"/>
      <c r="L795" s="7"/>
      <c r="M795" s="7"/>
      <c r="N795" s="7"/>
      <c r="O795" s="7"/>
      <c r="P795" s="7"/>
      <c r="Q795" s="7"/>
      <c r="R795" s="7"/>
      <c r="S795" s="7"/>
      <c r="T795" s="7"/>
      <c r="U795" s="7"/>
      <c r="V795" s="7"/>
      <c r="W795" s="7"/>
      <c r="X795" s="7"/>
      <c r="Y795" s="7"/>
      <c r="Z795" s="7"/>
    </row>
    <row r="796" ht="13.5" customHeight="1">
      <c r="A796" s="468"/>
      <c r="B796" s="7"/>
      <c r="C796" s="468"/>
      <c r="D796" s="207"/>
      <c r="E796" s="468"/>
      <c r="F796" s="7"/>
      <c r="G796" s="7"/>
      <c r="H796" s="7"/>
      <c r="I796" s="7"/>
      <c r="J796" s="7"/>
      <c r="K796" s="7"/>
      <c r="L796" s="7"/>
      <c r="M796" s="7"/>
      <c r="N796" s="7"/>
      <c r="O796" s="7"/>
      <c r="P796" s="7"/>
      <c r="Q796" s="7"/>
      <c r="R796" s="7"/>
      <c r="S796" s="7"/>
      <c r="T796" s="7"/>
      <c r="U796" s="7"/>
      <c r="V796" s="7"/>
      <c r="W796" s="7"/>
      <c r="X796" s="7"/>
      <c r="Y796" s="7"/>
      <c r="Z796" s="7"/>
    </row>
    <row r="797" ht="13.5" customHeight="1">
      <c r="A797" s="468"/>
      <c r="B797" s="7"/>
      <c r="C797" s="468"/>
      <c r="D797" s="207"/>
      <c r="E797" s="468"/>
      <c r="F797" s="7"/>
      <c r="G797" s="7"/>
      <c r="H797" s="7"/>
      <c r="I797" s="7"/>
      <c r="J797" s="7"/>
      <c r="K797" s="7"/>
      <c r="L797" s="7"/>
      <c r="M797" s="7"/>
      <c r="N797" s="7"/>
      <c r="O797" s="7"/>
      <c r="P797" s="7"/>
      <c r="Q797" s="7"/>
      <c r="R797" s="7"/>
      <c r="S797" s="7"/>
      <c r="T797" s="7"/>
      <c r="U797" s="7"/>
      <c r="V797" s="7"/>
      <c r="W797" s="7"/>
      <c r="X797" s="7"/>
      <c r="Y797" s="7"/>
      <c r="Z797" s="7"/>
    </row>
    <row r="798" ht="13.5" customHeight="1">
      <c r="A798" s="468"/>
      <c r="B798" s="7"/>
      <c r="C798" s="468"/>
      <c r="D798" s="207"/>
      <c r="E798" s="468"/>
      <c r="F798" s="7"/>
      <c r="G798" s="7"/>
      <c r="H798" s="7"/>
      <c r="I798" s="7"/>
      <c r="J798" s="7"/>
      <c r="K798" s="7"/>
      <c r="L798" s="7"/>
      <c r="M798" s="7"/>
      <c r="N798" s="7"/>
      <c r="O798" s="7"/>
      <c r="P798" s="7"/>
      <c r="Q798" s="7"/>
      <c r="R798" s="7"/>
      <c r="S798" s="7"/>
      <c r="T798" s="7"/>
      <c r="U798" s="7"/>
      <c r="V798" s="7"/>
      <c r="W798" s="7"/>
      <c r="X798" s="7"/>
      <c r="Y798" s="7"/>
      <c r="Z798" s="7"/>
    </row>
    <row r="799" ht="13.5" customHeight="1">
      <c r="A799" s="468"/>
      <c r="B799" s="7"/>
      <c r="C799" s="468"/>
      <c r="D799" s="207"/>
      <c r="E799" s="468"/>
      <c r="F799" s="7"/>
      <c r="G799" s="7"/>
      <c r="H799" s="7"/>
      <c r="I799" s="7"/>
      <c r="J799" s="7"/>
      <c r="K799" s="7"/>
      <c r="L799" s="7"/>
      <c r="M799" s="7"/>
      <c r="N799" s="7"/>
      <c r="O799" s="7"/>
      <c r="P799" s="7"/>
      <c r="Q799" s="7"/>
      <c r="R799" s="7"/>
      <c r="S799" s="7"/>
      <c r="T799" s="7"/>
      <c r="U799" s="7"/>
      <c r="V799" s="7"/>
      <c r="W799" s="7"/>
      <c r="X799" s="7"/>
      <c r="Y799" s="7"/>
      <c r="Z799" s="7"/>
    </row>
    <row r="800" ht="13.5" customHeight="1">
      <c r="A800" s="468"/>
      <c r="B800" s="7"/>
      <c r="C800" s="468"/>
      <c r="D800" s="207"/>
      <c r="E800" s="468"/>
      <c r="F800" s="7"/>
      <c r="G800" s="7"/>
      <c r="H800" s="7"/>
      <c r="I800" s="7"/>
      <c r="J800" s="7"/>
      <c r="K800" s="7"/>
      <c r="L800" s="7"/>
      <c r="M800" s="7"/>
      <c r="N800" s="7"/>
      <c r="O800" s="7"/>
      <c r="P800" s="7"/>
      <c r="Q800" s="7"/>
      <c r="R800" s="7"/>
      <c r="S800" s="7"/>
      <c r="T800" s="7"/>
      <c r="U800" s="7"/>
      <c r="V800" s="7"/>
      <c r="W800" s="7"/>
      <c r="X800" s="7"/>
      <c r="Y800" s="7"/>
      <c r="Z800" s="7"/>
    </row>
    <row r="801" ht="13.5" customHeight="1">
      <c r="A801" s="468"/>
      <c r="B801" s="7"/>
      <c r="C801" s="468"/>
      <c r="D801" s="207"/>
      <c r="E801" s="468"/>
      <c r="F801" s="7"/>
      <c r="G801" s="7"/>
      <c r="H801" s="7"/>
      <c r="I801" s="7"/>
      <c r="J801" s="7"/>
      <c r="K801" s="7"/>
      <c r="L801" s="7"/>
      <c r="M801" s="7"/>
      <c r="N801" s="7"/>
      <c r="O801" s="7"/>
      <c r="P801" s="7"/>
      <c r="Q801" s="7"/>
      <c r="R801" s="7"/>
      <c r="S801" s="7"/>
      <c r="T801" s="7"/>
      <c r="U801" s="7"/>
      <c r="V801" s="7"/>
      <c r="W801" s="7"/>
      <c r="X801" s="7"/>
      <c r="Y801" s="7"/>
      <c r="Z801" s="7"/>
    </row>
    <row r="802" ht="13.5" customHeight="1">
      <c r="A802" s="468"/>
      <c r="B802" s="7"/>
      <c r="C802" s="468"/>
      <c r="D802" s="207"/>
      <c r="E802" s="468"/>
      <c r="F802" s="7"/>
      <c r="G802" s="7"/>
      <c r="H802" s="7"/>
      <c r="I802" s="7"/>
      <c r="J802" s="7"/>
      <c r="K802" s="7"/>
      <c r="L802" s="7"/>
      <c r="M802" s="7"/>
      <c r="N802" s="7"/>
      <c r="O802" s="7"/>
      <c r="P802" s="7"/>
      <c r="Q802" s="7"/>
      <c r="R802" s="7"/>
      <c r="S802" s="7"/>
      <c r="T802" s="7"/>
      <c r="U802" s="7"/>
      <c r="V802" s="7"/>
      <c r="W802" s="7"/>
      <c r="X802" s="7"/>
      <c r="Y802" s="7"/>
      <c r="Z802" s="7"/>
    </row>
    <row r="803" ht="13.5" customHeight="1">
      <c r="A803" s="468"/>
      <c r="B803" s="7"/>
      <c r="C803" s="468"/>
      <c r="D803" s="207"/>
      <c r="E803" s="468"/>
      <c r="F803" s="7"/>
      <c r="G803" s="7"/>
      <c r="H803" s="7"/>
      <c r="I803" s="7"/>
      <c r="J803" s="7"/>
      <c r="K803" s="7"/>
      <c r="L803" s="7"/>
      <c r="M803" s="7"/>
      <c r="N803" s="7"/>
      <c r="O803" s="7"/>
      <c r="P803" s="7"/>
      <c r="Q803" s="7"/>
      <c r="R803" s="7"/>
      <c r="S803" s="7"/>
      <c r="T803" s="7"/>
      <c r="U803" s="7"/>
      <c r="V803" s="7"/>
      <c r="W803" s="7"/>
      <c r="X803" s="7"/>
      <c r="Y803" s="7"/>
      <c r="Z803" s="7"/>
    </row>
    <row r="804" ht="13.5" customHeight="1">
      <c r="A804" s="468"/>
      <c r="B804" s="7"/>
      <c r="C804" s="468"/>
      <c r="D804" s="207"/>
      <c r="E804" s="468"/>
      <c r="F804" s="7"/>
      <c r="G804" s="7"/>
      <c r="H804" s="7"/>
      <c r="I804" s="7"/>
      <c r="J804" s="7"/>
      <c r="K804" s="7"/>
      <c r="L804" s="7"/>
      <c r="M804" s="7"/>
      <c r="N804" s="7"/>
      <c r="O804" s="7"/>
      <c r="P804" s="7"/>
      <c r="Q804" s="7"/>
      <c r="R804" s="7"/>
      <c r="S804" s="7"/>
      <c r="T804" s="7"/>
      <c r="U804" s="7"/>
      <c r="V804" s="7"/>
      <c r="W804" s="7"/>
      <c r="X804" s="7"/>
      <c r="Y804" s="7"/>
      <c r="Z804" s="7"/>
    </row>
    <row r="805" ht="13.5" customHeight="1">
      <c r="A805" s="468"/>
      <c r="B805" s="7"/>
      <c r="C805" s="468"/>
      <c r="D805" s="207"/>
      <c r="E805" s="468"/>
      <c r="F805" s="7"/>
      <c r="G805" s="7"/>
      <c r="H805" s="7"/>
      <c r="I805" s="7"/>
      <c r="J805" s="7"/>
      <c r="K805" s="7"/>
      <c r="L805" s="7"/>
      <c r="M805" s="7"/>
      <c r="N805" s="7"/>
      <c r="O805" s="7"/>
      <c r="P805" s="7"/>
      <c r="Q805" s="7"/>
      <c r="R805" s="7"/>
      <c r="S805" s="7"/>
      <c r="T805" s="7"/>
      <c r="U805" s="7"/>
      <c r="V805" s="7"/>
      <c r="W805" s="7"/>
      <c r="X805" s="7"/>
      <c r="Y805" s="7"/>
      <c r="Z805" s="7"/>
    </row>
    <row r="806" ht="13.5" customHeight="1">
      <c r="A806" s="468"/>
      <c r="B806" s="7"/>
      <c r="C806" s="468"/>
      <c r="D806" s="207"/>
      <c r="E806" s="468"/>
      <c r="F806" s="7"/>
      <c r="G806" s="7"/>
      <c r="H806" s="7"/>
      <c r="I806" s="7"/>
      <c r="J806" s="7"/>
      <c r="K806" s="7"/>
      <c r="L806" s="7"/>
      <c r="M806" s="7"/>
      <c r="N806" s="7"/>
      <c r="O806" s="7"/>
      <c r="P806" s="7"/>
      <c r="Q806" s="7"/>
      <c r="R806" s="7"/>
      <c r="S806" s="7"/>
      <c r="T806" s="7"/>
      <c r="U806" s="7"/>
      <c r="V806" s="7"/>
      <c r="W806" s="7"/>
      <c r="X806" s="7"/>
      <c r="Y806" s="7"/>
      <c r="Z806" s="7"/>
    </row>
    <row r="807" ht="13.5" customHeight="1">
      <c r="A807" s="468"/>
      <c r="B807" s="7"/>
      <c r="C807" s="468"/>
      <c r="D807" s="207"/>
      <c r="E807" s="468"/>
      <c r="F807" s="7"/>
      <c r="G807" s="7"/>
      <c r="H807" s="7"/>
      <c r="I807" s="7"/>
      <c r="J807" s="7"/>
      <c r="K807" s="7"/>
      <c r="L807" s="7"/>
      <c r="M807" s="7"/>
      <c r="N807" s="7"/>
      <c r="O807" s="7"/>
      <c r="P807" s="7"/>
      <c r="Q807" s="7"/>
      <c r="R807" s="7"/>
      <c r="S807" s="7"/>
      <c r="T807" s="7"/>
      <c r="U807" s="7"/>
      <c r="V807" s="7"/>
      <c r="W807" s="7"/>
      <c r="X807" s="7"/>
      <c r="Y807" s="7"/>
      <c r="Z807" s="7"/>
    </row>
    <row r="808" ht="13.5" customHeight="1">
      <c r="A808" s="468"/>
      <c r="B808" s="7"/>
      <c r="C808" s="468"/>
      <c r="D808" s="207"/>
      <c r="E808" s="468"/>
      <c r="F808" s="7"/>
      <c r="G808" s="7"/>
      <c r="H808" s="7"/>
      <c r="I808" s="7"/>
      <c r="J808" s="7"/>
      <c r="K808" s="7"/>
      <c r="L808" s="7"/>
      <c r="M808" s="7"/>
      <c r="N808" s="7"/>
      <c r="O808" s="7"/>
      <c r="P808" s="7"/>
      <c r="Q808" s="7"/>
      <c r="R808" s="7"/>
      <c r="S808" s="7"/>
      <c r="T808" s="7"/>
      <c r="U808" s="7"/>
      <c r="V808" s="7"/>
      <c r="W808" s="7"/>
      <c r="X808" s="7"/>
      <c r="Y808" s="7"/>
      <c r="Z808" s="7"/>
    </row>
    <row r="809" ht="13.5" customHeight="1">
      <c r="A809" s="468"/>
      <c r="B809" s="7"/>
      <c r="C809" s="468"/>
      <c r="D809" s="207"/>
      <c r="E809" s="468"/>
      <c r="F809" s="7"/>
      <c r="G809" s="7"/>
      <c r="H809" s="7"/>
      <c r="I809" s="7"/>
      <c r="J809" s="7"/>
      <c r="K809" s="7"/>
      <c r="L809" s="7"/>
      <c r="M809" s="7"/>
      <c r="N809" s="7"/>
      <c r="O809" s="7"/>
      <c r="P809" s="7"/>
      <c r="Q809" s="7"/>
      <c r="R809" s="7"/>
      <c r="S809" s="7"/>
      <c r="T809" s="7"/>
      <c r="U809" s="7"/>
      <c r="V809" s="7"/>
      <c r="W809" s="7"/>
      <c r="X809" s="7"/>
      <c r="Y809" s="7"/>
      <c r="Z809" s="7"/>
    </row>
    <row r="810" ht="13.5" customHeight="1">
      <c r="A810" s="468"/>
      <c r="B810" s="7"/>
      <c r="C810" s="468"/>
      <c r="D810" s="207"/>
      <c r="E810" s="468"/>
      <c r="F810" s="7"/>
      <c r="G810" s="7"/>
      <c r="H810" s="7"/>
      <c r="I810" s="7"/>
      <c r="J810" s="7"/>
      <c r="K810" s="7"/>
      <c r="L810" s="7"/>
      <c r="M810" s="7"/>
      <c r="N810" s="7"/>
      <c r="O810" s="7"/>
      <c r="P810" s="7"/>
      <c r="Q810" s="7"/>
      <c r="R810" s="7"/>
      <c r="S810" s="7"/>
      <c r="T810" s="7"/>
      <c r="U810" s="7"/>
      <c r="V810" s="7"/>
      <c r="W810" s="7"/>
      <c r="X810" s="7"/>
      <c r="Y810" s="7"/>
      <c r="Z810" s="7"/>
    </row>
    <row r="811" ht="13.5" customHeight="1">
      <c r="A811" s="468"/>
      <c r="B811" s="7"/>
      <c r="C811" s="468"/>
      <c r="D811" s="207"/>
      <c r="E811" s="468"/>
      <c r="F811" s="7"/>
      <c r="G811" s="7"/>
      <c r="H811" s="7"/>
      <c r="I811" s="7"/>
      <c r="J811" s="7"/>
      <c r="K811" s="7"/>
      <c r="L811" s="7"/>
      <c r="M811" s="7"/>
      <c r="N811" s="7"/>
      <c r="O811" s="7"/>
      <c r="P811" s="7"/>
      <c r="Q811" s="7"/>
      <c r="R811" s="7"/>
      <c r="S811" s="7"/>
      <c r="T811" s="7"/>
      <c r="U811" s="7"/>
      <c r="V811" s="7"/>
      <c r="W811" s="7"/>
      <c r="X811" s="7"/>
      <c r="Y811" s="7"/>
      <c r="Z811" s="7"/>
    </row>
    <row r="812" ht="13.5" customHeight="1">
      <c r="A812" s="468"/>
      <c r="B812" s="7"/>
      <c r="C812" s="468"/>
      <c r="D812" s="207"/>
      <c r="E812" s="468"/>
      <c r="F812" s="7"/>
      <c r="G812" s="7"/>
      <c r="H812" s="7"/>
      <c r="I812" s="7"/>
      <c r="J812" s="7"/>
      <c r="K812" s="7"/>
      <c r="L812" s="7"/>
      <c r="M812" s="7"/>
      <c r="N812" s="7"/>
      <c r="O812" s="7"/>
      <c r="P812" s="7"/>
      <c r="Q812" s="7"/>
      <c r="R812" s="7"/>
      <c r="S812" s="7"/>
      <c r="T812" s="7"/>
      <c r="U812" s="7"/>
      <c r="V812" s="7"/>
      <c r="W812" s="7"/>
      <c r="X812" s="7"/>
      <c r="Y812" s="7"/>
      <c r="Z812" s="7"/>
    </row>
    <row r="813" ht="13.5" customHeight="1">
      <c r="A813" s="468"/>
      <c r="B813" s="7"/>
      <c r="C813" s="468"/>
      <c r="D813" s="207"/>
      <c r="E813" s="468"/>
      <c r="F813" s="7"/>
      <c r="G813" s="7"/>
      <c r="H813" s="7"/>
      <c r="I813" s="7"/>
      <c r="J813" s="7"/>
      <c r="K813" s="7"/>
      <c r="L813" s="7"/>
      <c r="M813" s="7"/>
      <c r="N813" s="7"/>
      <c r="O813" s="7"/>
      <c r="P813" s="7"/>
      <c r="Q813" s="7"/>
      <c r="R813" s="7"/>
      <c r="S813" s="7"/>
      <c r="T813" s="7"/>
      <c r="U813" s="7"/>
      <c r="V813" s="7"/>
      <c r="W813" s="7"/>
      <c r="X813" s="7"/>
      <c r="Y813" s="7"/>
      <c r="Z813" s="7"/>
    </row>
    <row r="814" ht="13.5" customHeight="1">
      <c r="A814" s="468"/>
      <c r="B814" s="7"/>
      <c r="C814" s="468"/>
      <c r="D814" s="207"/>
      <c r="E814" s="468"/>
      <c r="F814" s="7"/>
      <c r="G814" s="7"/>
      <c r="H814" s="7"/>
      <c r="I814" s="7"/>
      <c r="J814" s="7"/>
      <c r="K814" s="7"/>
      <c r="L814" s="7"/>
      <c r="M814" s="7"/>
      <c r="N814" s="7"/>
      <c r="O814" s="7"/>
      <c r="P814" s="7"/>
      <c r="Q814" s="7"/>
      <c r="R814" s="7"/>
      <c r="S814" s="7"/>
      <c r="T814" s="7"/>
      <c r="U814" s="7"/>
      <c r="V814" s="7"/>
      <c r="W814" s="7"/>
      <c r="X814" s="7"/>
      <c r="Y814" s="7"/>
      <c r="Z814" s="7"/>
    </row>
    <row r="815" ht="13.5" customHeight="1">
      <c r="A815" s="468"/>
      <c r="B815" s="7"/>
      <c r="C815" s="468"/>
      <c r="D815" s="207"/>
      <c r="E815" s="468"/>
      <c r="F815" s="7"/>
      <c r="G815" s="7"/>
      <c r="H815" s="7"/>
      <c r="I815" s="7"/>
      <c r="J815" s="7"/>
      <c r="K815" s="7"/>
      <c r="L815" s="7"/>
      <c r="M815" s="7"/>
      <c r="N815" s="7"/>
      <c r="O815" s="7"/>
      <c r="P815" s="7"/>
      <c r="Q815" s="7"/>
      <c r="R815" s="7"/>
      <c r="S815" s="7"/>
      <c r="T815" s="7"/>
      <c r="U815" s="7"/>
      <c r="V815" s="7"/>
      <c r="W815" s="7"/>
      <c r="X815" s="7"/>
      <c r="Y815" s="7"/>
      <c r="Z815" s="7"/>
    </row>
    <row r="816" ht="13.5" customHeight="1">
      <c r="A816" s="468"/>
      <c r="B816" s="7"/>
      <c r="C816" s="468"/>
      <c r="D816" s="207"/>
      <c r="E816" s="468"/>
      <c r="F816" s="7"/>
      <c r="G816" s="7"/>
      <c r="H816" s="7"/>
      <c r="I816" s="7"/>
      <c r="J816" s="7"/>
      <c r="K816" s="7"/>
      <c r="L816" s="7"/>
      <c r="M816" s="7"/>
      <c r="N816" s="7"/>
      <c r="O816" s="7"/>
      <c r="P816" s="7"/>
      <c r="Q816" s="7"/>
      <c r="R816" s="7"/>
      <c r="S816" s="7"/>
      <c r="T816" s="7"/>
      <c r="U816" s="7"/>
      <c r="V816" s="7"/>
      <c r="W816" s="7"/>
      <c r="X816" s="7"/>
      <c r="Y816" s="7"/>
      <c r="Z816" s="7"/>
    </row>
    <row r="817" ht="13.5" customHeight="1">
      <c r="A817" s="468"/>
      <c r="B817" s="7"/>
      <c r="C817" s="468"/>
      <c r="D817" s="207"/>
      <c r="E817" s="468"/>
      <c r="F817" s="7"/>
      <c r="G817" s="7"/>
      <c r="H817" s="7"/>
      <c r="I817" s="7"/>
      <c r="J817" s="7"/>
      <c r="K817" s="7"/>
      <c r="L817" s="7"/>
      <c r="M817" s="7"/>
      <c r="N817" s="7"/>
      <c r="O817" s="7"/>
      <c r="P817" s="7"/>
      <c r="Q817" s="7"/>
      <c r="R817" s="7"/>
      <c r="S817" s="7"/>
      <c r="T817" s="7"/>
      <c r="U817" s="7"/>
      <c r="V817" s="7"/>
      <c r="W817" s="7"/>
      <c r="X817" s="7"/>
      <c r="Y817" s="7"/>
      <c r="Z817" s="7"/>
    </row>
    <row r="818" ht="13.5" customHeight="1">
      <c r="A818" s="468"/>
      <c r="B818" s="7"/>
      <c r="C818" s="468"/>
      <c r="D818" s="207"/>
      <c r="E818" s="468"/>
      <c r="F818" s="7"/>
      <c r="G818" s="7"/>
      <c r="H818" s="7"/>
      <c r="I818" s="7"/>
      <c r="J818" s="7"/>
      <c r="K818" s="7"/>
      <c r="L818" s="7"/>
      <c r="M818" s="7"/>
      <c r="N818" s="7"/>
      <c r="O818" s="7"/>
      <c r="P818" s="7"/>
      <c r="Q818" s="7"/>
      <c r="R818" s="7"/>
      <c r="S818" s="7"/>
      <c r="T818" s="7"/>
      <c r="U818" s="7"/>
      <c r="V818" s="7"/>
      <c r="W818" s="7"/>
      <c r="X818" s="7"/>
      <c r="Y818" s="7"/>
      <c r="Z818" s="7"/>
    </row>
    <row r="819" ht="13.5" customHeight="1">
      <c r="A819" s="468"/>
      <c r="B819" s="7"/>
      <c r="C819" s="468"/>
      <c r="D819" s="207"/>
      <c r="E819" s="468"/>
      <c r="F819" s="7"/>
      <c r="G819" s="7"/>
      <c r="H819" s="7"/>
      <c r="I819" s="7"/>
      <c r="J819" s="7"/>
      <c r="K819" s="7"/>
      <c r="L819" s="7"/>
      <c r="M819" s="7"/>
      <c r="N819" s="7"/>
      <c r="O819" s="7"/>
      <c r="P819" s="7"/>
      <c r="Q819" s="7"/>
      <c r="R819" s="7"/>
      <c r="S819" s="7"/>
      <c r="T819" s="7"/>
      <c r="U819" s="7"/>
      <c r="V819" s="7"/>
      <c r="W819" s="7"/>
      <c r="X819" s="7"/>
      <c r="Y819" s="7"/>
      <c r="Z819" s="7"/>
    </row>
    <row r="820" ht="13.5" customHeight="1">
      <c r="A820" s="468"/>
      <c r="B820" s="7"/>
      <c r="C820" s="468"/>
      <c r="D820" s="207"/>
      <c r="E820" s="468"/>
      <c r="F820" s="7"/>
      <c r="G820" s="7"/>
      <c r="H820" s="7"/>
      <c r="I820" s="7"/>
      <c r="J820" s="7"/>
      <c r="K820" s="7"/>
      <c r="L820" s="7"/>
      <c r="M820" s="7"/>
      <c r="N820" s="7"/>
      <c r="O820" s="7"/>
      <c r="P820" s="7"/>
      <c r="Q820" s="7"/>
      <c r="R820" s="7"/>
      <c r="S820" s="7"/>
      <c r="T820" s="7"/>
      <c r="U820" s="7"/>
      <c r="V820" s="7"/>
      <c r="W820" s="7"/>
      <c r="X820" s="7"/>
      <c r="Y820" s="7"/>
      <c r="Z820" s="7"/>
    </row>
    <row r="821" ht="13.5" customHeight="1">
      <c r="A821" s="468"/>
      <c r="B821" s="7"/>
      <c r="C821" s="468"/>
      <c r="D821" s="207"/>
      <c r="E821" s="468"/>
      <c r="F821" s="7"/>
      <c r="G821" s="7"/>
      <c r="H821" s="7"/>
      <c r="I821" s="7"/>
      <c r="J821" s="7"/>
      <c r="K821" s="7"/>
      <c r="L821" s="7"/>
      <c r="M821" s="7"/>
      <c r="N821" s="7"/>
      <c r="O821" s="7"/>
      <c r="P821" s="7"/>
      <c r="Q821" s="7"/>
      <c r="R821" s="7"/>
      <c r="S821" s="7"/>
      <c r="T821" s="7"/>
      <c r="U821" s="7"/>
      <c r="V821" s="7"/>
      <c r="W821" s="7"/>
      <c r="X821" s="7"/>
      <c r="Y821" s="7"/>
      <c r="Z821" s="7"/>
    </row>
    <row r="822" ht="13.5" customHeight="1">
      <c r="A822" s="468"/>
      <c r="B822" s="7"/>
      <c r="C822" s="468"/>
      <c r="D822" s="207"/>
      <c r="E822" s="468"/>
      <c r="F822" s="7"/>
      <c r="G822" s="7"/>
      <c r="H822" s="7"/>
      <c r="I822" s="7"/>
      <c r="J822" s="7"/>
      <c r="K822" s="7"/>
      <c r="L822" s="7"/>
      <c r="M822" s="7"/>
      <c r="N822" s="7"/>
      <c r="O822" s="7"/>
      <c r="P822" s="7"/>
      <c r="Q822" s="7"/>
      <c r="R822" s="7"/>
      <c r="S822" s="7"/>
      <c r="T822" s="7"/>
      <c r="U822" s="7"/>
      <c r="V822" s="7"/>
      <c r="W822" s="7"/>
      <c r="X822" s="7"/>
      <c r="Y822" s="7"/>
      <c r="Z822" s="7"/>
    </row>
    <row r="823" ht="13.5" customHeight="1">
      <c r="A823" s="468"/>
      <c r="B823" s="7"/>
      <c r="C823" s="468"/>
      <c r="D823" s="207"/>
      <c r="E823" s="468"/>
      <c r="F823" s="7"/>
      <c r="G823" s="7"/>
      <c r="H823" s="7"/>
      <c r="I823" s="7"/>
      <c r="J823" s="7"/>
      <c r="K823" s="7"/>
      <c r="L823" s="7"/>
      <c r="M823" s="7"/>
      <c r="N823" s="7"/>
      <c r="O823" s="7"/>
      <c r="P823" s="7"/>
      <c r="Q823" s="7"/>
      <c r="R823" s="7"/>
      <c r="S823" s="7"/>
      <c r="T823" s="7"/>
      <c r="U823" s="7"/>
      <c r="V823" s="7"/>
      <c r="W823" s="7"/>
      <c r="X823" s="7"/>
      <c r="Y823" s="7"/>
      <c r="Z823" s="7"/>
    </row>
    <row r="824" ht="13.5" customHeight="1">
      <c r="A824" s="468"/>
      <c r="B824" s="7"/>
      <c r="C824" s="468"/>
      <c r="D824" s="207"/>
      <c r="E824" s="468"/>
      <c r="F824" s="7"/>
      <c r="G824" s="7"/>
      <c r="H824" s="7"/>
      <c r="I824" s="7"/>
      <c r="J824" s="7"/>
      <c r="K824" s="7"/>
      <c r="L824" s="7"/>
      <c r="M824" s="7"/>
      <c r="N824" s="7"/>
      <c r="O824" s="7"/>
      <c r="P824" s="7"/>
      <c r="Q824" s="7"/>
      <c r="R824" s="7"/>
      <c r="S824" s="7"/>
      <c r="T824" s="7"/>
      <c r="U824" s="7"/>
      <c r="V824" s="7"/>
      <c r="W824" s="7"/>
      <c r="X824" s="7"/>
      <c r="Y824" s="7"/>
      <c r="Z824" s="7"/>
    </row>
    <row r="825" ht="13.5" customHeight="1">
      <c r="A825" s="468"/>
      <c r="B825" s="7"/>
      <c r="C825" s="468"/>
      <c r="D825" s="207"/>
      <c r="E825" s="468"/>
      <c r="F825" s="7"/>
      <c r="G825" s="7"/>
      <c r="H825" s="7"/>
      <c r="I825" s="7"/>
      <c r="J825" s="7"/>
      <c r="K825" s="7"/>
      <c r="L825" s="7"/>
      <c r="M825" s="7"/>
      <c r="N825" s="7"/>
      <c r="O825" s="7"/>
      <c r="P825" s="7"/>
      <c r="Q825" s="7"/>
      <c r="R825" s="7"/>
      <c r="S825" s="7"/>
      <c r="T825" s="7"/>
      <c r="U825" s="7"/>
      <c r="V825" s="7"/>
      <c r="W825" s="7"/>
      <c r="X825" s="7"/>
      <c r="Y825" s="7"/>
      <c r="Z825" s="7"/>
    </row>
    <row r="826" ht="13.5" customHeight="1">
      <c r="A826" s="468"/>
      <c r="B826" s="7"/>
      <c r="C826" s="468"/>
      <c r="D826" s="207"/>
      <c r="E826" s="468"/>
      <c r="F826" s="7"/>
      <c r="G826" s="7"/>
      <c r="H826" s="7"/>
      <c r="I826" s="7"/>
      <c r="J826" s="7"/>
      <c r="K826" s="7"/>
      <c r="L826" s="7"/>
      <c r="M826" s="7"/>
      <c r="N826" s="7"/>
      <c r="O826" s="7"/>
      <c r="P826" s="7"/>
      <c r="Q826" s="7"/>
      <c r="R826" s="7"/>
      <c r="S826" s="7"/>
      <c r="T826" s="7"/>
      <c r="U826" s="7"/>
      <c r="V826" s="7"/>
      <c r="W826" s="7"/>
      <c r="X826" s="7"/>
      <c r="Y826" s="7"/>
      <c r="Z826" s="7"/>
    </row>
    <row r="827" ht="13.5" customHeight="1">
      <c r="A827" s="468"/>
      <c r="B827" s="7"/>
      <c r="C827" s="468"/>
      <c r="D827" s="207"/>
      <c r="E827" s="468"/>
      <c r="F827" s="7"/>
      <c r="G827" s="7"/>
      <c r="H827" s="7"/>
      <c r="I827" s="7"/>
      <c r="J827" s="7"/>
      <c r="K827" s="7"/>
      <c r="L827" s="7"/>
      <c r="M827" s="7"/>
      <c r="N827" s="7"/>
      <c r="O827" s="7"/>
      <c r="P827" s="7"/>
      <c r="Q827" s="7"/>
      <c r="R827" s="7"/>
      <c r="S827" s="7"/>
      <c r="T827" s="7"/>
      <c r="U827" s="7"/>
      <c r="V827" s="7"/>
      <c r="W827" s="7"/>
      <c r="X827" s="7"/>
      <c r="Y827" s="7"/>
      <c r="Z827" s="7"/>
    </row>
    <row r="828" ht="13.5" customHeight="1">
      <c r="A828" s="468"/>
      <c r="B828" s="7"/>
      <c r="C828" s="468"/>
      <c r="D828" s="207"/>
      <c r="E828" s="468"/>
      <c r="F828" s="7"/>
      <c r="G828" s="7"/>
      <c r="H828" s="7"/>
      <c r="I828" s="7"/>
      <c r="J828" s="7"/>
      <c r="K828" s="7"/>
      <c r="L828" s="7"/>
      <c r="M828" s="7"/>
      <c r="N828" s="7"/>
      <c r="O828" s="7"/>
      <c r="P828" s="7"/>
      <c r="Q828" s="7"/>
      <c r="R828" s="7"/>
      <c r="S828" s="7"/>
      <c r="T828" s="7"/>
      <c r="U828" s="7"/>
      <c r="V828" s="7"/>
      <c r="W828" s="7"/>
      <c r="X828" s="7"/>
      <c r="Y828" s="7"/>
      <c r="Z828" s="7"/>
    </row>
    <row r="829" ht="13.5" customHeight="1">
      <c r="A829" s="468"/>
      <c r="B829" s="7"/>
      <c r="C829" s="468"/>
      <c r="D829" s="207"/>
      <c r="E829" s="468"/>
      <c r="F829" s="7"/>
      <c r="G829" s="7"/>
      <c r="H829" s="7"/>
      <c r="I829" s="7"/>
      <c r="J829" s="7"/>
      <c r="K829" s="7"/>
      <c r="L829" s="7"/>
      <c r="M829" s="7"/>
      <c r="N829" s="7"/>
      <c r="O829" s="7"/>
      <c r="P829" s="7"/>
      <c r="Q829" s="7"/>
      <c r="R829" s="7"/>
      <c r="S829" s="7"/>
      <c r="T829" s="7"/>
      <c r="U829" s="7"/>
      <c r="V829" s="7"/>
      <c r="W829" s="7"/>
      <c r="X829" s="7"/>
      <c r="Y829" s="7"/>
      <c r="Z829" s="7"/>
    </row>
    <row r="830" ht="13.5" customHeight="1">
      <c r="A830" s="468"/>
      <c r="B830" s="7"/>
      <c r="C830" s="468"/>
      <c r="D830" s="207"/>
      <c r="E830" s="468"/>
      <c r="F830" s="7"/>
      <c r="G830" s="7"/>
      <c r="H830" s="7"/>
      <c r="I830" s="7"/>
      <c r="J830" s="7"/>
      <c r="K830" s="7"/>
      <c r="L830" s="7"/>
      <c r="M830" s="7"/>
      <c r="N830" s="7"/>
      <c r="O830" s="7"/>
      <c r="P830" s="7"/>
      <c r="Q830" s="7"/>
      <c r="R830" s="7"/>
      <c r="S830" s="7"/>
      <c r="T830" s="7"/>
      <c r="U830" s="7"/>
      <c r="V830" s="7"/>
      <c r="W830" s="7"/>
      <c r="X830" s="7"/>
      <c r="Y830" s="7"/>
      <c r="Z830" s="7"/>
    </row>
    <row r="831" ht="13.5" customHeight="1">
      <c r="A831" s="468"/>
      <c r="B831" s="7"/>
      <c r="C831" s="468"/>
      <c r="D831" s="207"/>
      <c r="E831" s="468"/>
      <c r="F831" s="7"/>
      <c r="G831" s="7"/>
      <c r="H831" s="7"/>
      <c r="I831" s="7"/>
      <c r="J831" s="7"/>
      <c r="K831" s="7"/>
      <c r="L831" s="7"/>
      <c r="M831" s="7"/>
      <c r="N831" s="7"/>
      <c r="O831" s="7"/>
      <c r="P831" s="7"/>
      <c r="Q831" s="7"/>
      <c r="R831" s="7"/>
      <c r="S831" s="7"/>
      <c r="T831" s="7"/>
      <c r="U831" s="7"/>
      <c r="V831" s="7"/>
      <c r="W831" s="7"/>
      <c r="X831" s="7"/>
      <c r="Y831" s="7"/>
      <c r="Z831" s="7"/>
    </row>
    <row r="832" ht="13.5" customHeight="1">
      <c r="A832" s="468"/>
      <c r="B832" s="7"/>
      <c r="C832" s="468"/>
      <c r="D832" s="207"/>
      <c r="E832" s="468"/>
      <c r="F832" s="7"/>
      <c r="G832" s="7"/>
      <c r="H832" s="7"/>
      <c r="I832" s="7"/>
      <c r="J832" s="7"/>
      <c r="K832" s="7"/>
      <c r="L832" s="7"/>
      <c r="M832" s="7"/>
      <c r="N832" s="7"/>
      <c r="O832" s="7"/>
      <c r="P832" s="7"/>
      <c r="Q832" s="7"/>
      <c r="R832" s="7"/>
      <c r="S832" s="7"/>
      <c r="T832" s="7"/>
      <c r="U832" s="7"/>
      <c r="V832" s="7"/>
      <c r="W832" s="7"/>
      <c r="X832" s="7"/>
      <c r="Y832" s="7"/>
      <c r="Z832" s="7"/>
    </row>
    <row r="833" ht="13.5" customHeight="1">
      <c r="A833" s="468"/>
      <c r="B833" s="7"/>
      <c r="C833" s="468"/>
      <c r="D833" s="207"/>
      <c r="E833" s="468"/>
      <c r="F833" s="7"/>
      <c r="G833" s="7"/>
      <c r="H833" s="7"/>
      <c r="I833" s="7"/>
      <c r="J833" s="7"/>
      <c r="K833" s="7"/>
      <c r="L833" s="7"/>
      <c r="M833" s="7"/>
      <c r="N833" s="7"/>
      <c r="O833" s="7"/>
      <c r="P833" s="7"/>
      <c r="Q833" s="7"/>
      <c r="R833" s="7"/>
      <c r="S833" s="7"/>
      <c r="T833" s="7"/>
      <c r="U833" s="7"/>
      <c r="V833" s="7"/>
      <c r="W833" s="7"/>
      <c r="X833" s="7"/>
      <c r="Y833" s="7"/>
      <c r="Z833" s="7"/>
    </row>
    <row r="834" ht="13.5" customHeight="1">
      <c r="A834" s="468"/>
      <c r="B834" s="7"/>
      <c r="C834" s="468"/>
      <c r="D834" s="207"/>
      <c r="E834" s="468"/>
      <c r="F834" s="7"/>
      <c r="G834" s="7"/>
      <c r="H834" s="7"/>
      <c r="I834" s="7"/>
      <c r="J834" s="7"/>
      <c r="K834" s="7"/>
      <c r="L834" s="7"/>
      <c r="M834" s="7"/>
      <c r="N834" s="7"/>
      <c r="O834" s="7"/>
      <c r="P834" s="7"/>
      <c r="Q834" s="7"/>
      <c r="R834" s="7"/>
      <c r="S834" s="7"/>
      <c r="T834" s="7"/>
      <c r="U834" s="7"/>
      <c r="V834" s="7"/>
      <c r="W834" s="7"/>
      <c r="X834" s="7"/>
      <c r="Y834" s="7"/>
      <c r="Z834" s="7"/>
    </row>
    <row r="835" ht="13.5" customHeight="1">
      <c r="A835" s="468"/>
      <c r="B835" s="7"/>
      <c r="C835" s="468"/>
      <c r="D835" s="207"/>
      <c r="E835" s="468"/>
      <c r="F835" s="7"/>
      <c r="G835" s="7"/>
      <c r="H835" s="7"/>
      <c r="I835" s="7"/>
      <c r="J835" s="7"/>
      <c r="K835" s="7"/>
      <c r="L835" s="7"/>
      <c r="M835" s="7"/>
      <c r="N835" s="7"/>
      <c r="O835" s="7"/>
      <c r="P835" s="7"/>
      <c r="Q835" s="7"/>
      <c r="R835" s="7"/>
      <c r="S835" s="7"/>
      <c r="T835" s="7"/>
      <c r="U835" s="7"/>
      <c r="V835" s="7"/>
      <c r="W835" s="7"/>
      <c r="X835" s="7"/>
      <c r="Y835" s="7"/>
      <c r="Z835" s="7"/>
    </row>
    <row r="836" ht="13.5" customHeight="1">
      <c r="A836" s="468"/>
      <c r="B836" s="7"/>
      <c r="C836" s="468"/>
      <c r="D836" s="207"/>
      <c r="E836" s="468"/>
      <c r="F836" s="7"/>
      <c r="G836" s="7"/>
      <c r="H836" s="7"/>
      <c r="I836" s="7"/>
      <c r="J836" s="7"/>
      <c r="K836" s="7"/>
      <c r="L836" s="7"/>
      <c r="M836" s="7"/>
      <c r="N836" s="7"/>
      <c r="O836" s="7"/>
      <c r="P836" s="7"/>
      <c r="Q836" s="7"/>
      <c r="R836" s="7"/>
      <c r="S836" s="7"/>
      <c r="T836" s="7"/>
      <c r="U836" s="7"/>
      <c r="V836" s="7"/>
      <c r="W836" s="7"/>
      <c r="X836" s="7"/>
      <c r="Y836" s="7"/>
      <c r="Z836" s="7"/>
    </row>
    <row r="837" ht="13.5" customHeight="1">
      <c r="A837" s="468"/>
      <c r="B837" s="7"/>
      <c r="C837" s="468"/>
      <c r="D837" s="207"/>
      <c r="E837" s="468"/>
      <c r="F837" s="7"/>
      <c r="G837" s="7"/>
      <c r="H837" s="7"/>
      <c r="I837" s="7"/>
      <c r="J837" s="7"/>
      <c r="K837" s="7"/>
      <c r="L837" s="7"/>
      <c r="M837" s="7"/>
      <c r="N837" s="7"/>
      <c r="O837" s="7"/>
      <c r="P837" s="7"/>
      <c r="Q837" s="7"/>
      <c r="R837" s="7"/>
      <c r="S837" s="7"/>
      <c r="T837" s="7"/>
      <c r="U837" s="7"/>
      <c r="V837" s="7"/>
      <c r="W837" s="7"/>
      <c r="X837" s="7"/>
      <c r="Y837" s="7"/>
      <c r="Z837" s="7"/>
    </row>
    <row r="838" ht="13.5" customHeight="1">
      <c r="A838" s="468"/>
      <c r="B838" s="7"/>
      <c r="C838" s="468"/>
      <c r="D838" s="207"/>
      <c r="E838" s="468"/>
      <c r="F838" s="7"/>
      <c r="G838" s="7"/>
      <c r="H838" s="7"/>
      <c r="I838" s="7"/>
      <c r="J838" s="7"/>
      <c r="K838" s="7"/>
      <c r="L838" s="7"/>
      <c r="M838" s="7"/>
      <c r="N838" s="7"/>
      <c r="O838" s="7"/>
      <c r="P838" s="7"/>
      <c r="Q838" s="7"/>
      <c r="R838" s="7"/>
      <c r="S838" s="7"/>
      <c r="T838" s="7"/>
      <c r="U838" s="7"/>
      <c r="V838" s="7"/>
      <c r="W838" s="7"/>
      <c r="X838" s="7"/>
      <c r="Y838" s="7"/>
      <c r="Z838" s="7"/>
    </row>
    <row r="839" ht="13.5" customHeight="1">
      <c r="A839" s="468"/>
      <c r="B839" s="7"/>
      <c r="C839" s="468"/>
      <c r="D839" s="207"/>
      <c r="E839" s="468"/>
      <c r="F839" s="7"/>
      <c r="G839" s="7"/>
      <c r="H839" s="7"/>
      <c r="I839" s="7"/>
      <c r="J839" s="7"/>
      <c r="K839" s="7"/>
      <c r="L839" s="7"/>
      <c r="M839" s="7"/>
      <c r="N839" s="7"/>
      <c r="O839" s="7"/>
      <c r="P839" s="7"/>
      <c r="Q839" s="7"/>
      <c r="R839" s="7"/>
      <c r="S839" s="7"/>
      <c r="T839" s="7"/>
      <c r="U839" s="7"/>
      <c r="V839" s="7"/>
      <c r="W839" s="7"/>
      <c r="X839" s="7"/>
      <c r="Y839" s="7"/>
      <c r="Z839" s="7"/>
    </row>
    <row r="840" ht="13.5" customHeight="1">
      <c r="A840" s="468"/>
      <c r="B840" s="7"/>
      <c r="C840" s="468"/>
      <c r="D840" s="207"/>
      <c r="E840" s="468"/>
      <c r="F840" s="7"/>
      <c r="G840" s="7"/>
      <c r="H840" s="7"/>
      <c r="I840" s="7"/>
      <c r="J840" s="7"/>
      <c r="K840" s="7"/>
      <c r="L840" s="7"/>
      <c r="M840" s="7"/>
      <c r="N840" s="7"/>
      <c r="O840" s="7"/>
      <c r="P840" s="7"/>
      <c r="Q840" s="7"/>
      <c r="R840" s="7"/>
      <c r="S840" s="7"/>
      <c r="T840" s="7"/>
      <c r="U840" s="7"/>
      <c r="V840" s="7"/>
      <c r="W840" s="7"/>
      <c r="X840" s="7"/>
      <c r="Y840" s="7"/>
      <c r="Z840" s="7"/>
    </row>
    <row r="841" ht="13.5" customHeight="1">
      <c r="A841" s="468"/>
      <c r="B841" s="7"/>
      <c r="C841" s="468"/>
      <c r="D841" s="207"/>
      <c r="E841" s="468"/>
      <c r="F841" s="7"/>
      <c r="G841" s="7"/>
      <c r="H841" s="7"/>
      <c r="I841" s="7"/>
      <c r="J841" s="7"/>
      <c r="K841" s="7"/>
      <c r="L841" s="7"/>
      <c r="M841" s="7"/>
      <c r="N841" s="7"/>
      <c r="O841" s="7"/>
      <c r="P841" s="7"/>
      <c r="Q841" s="7"/>
      <c r="R841" s="7"/>
      <c r="S841" s="7"/>
      <c r="T841" s="7"/>
      <c r="U841" s="7"/>
      <c r="V841" s="7"/>
      <c r="W841" s="7"/>
      <c r="X841" s="7"/>
      <c r="Y841" s="7"/>
      <c r="Z841" s="7"/>
    </row>
    <row r="842" ht="13.5" customHeight="1">
      <c r="A842" s="468"/>
      <c r="B842" s="7"/>
      <c r="C842" s="468"/>
      <c r="D842" s="207"/>
      <c r="E842" s="468"/>
      <c r="F842" s="7"/>
      <c r="G842" s="7"/>
      <c r="H842" s="7"/>
      <c r="I842" s="7"/>
      <c r="J842" s="7"/>
      <c r="K842" s="7"/>
      <c r="L842" s="7"/>
      <c r="M842" s="7"/>
      <c r="N842" s="7"/>
      <c r="O842" s="7"/>
      <c r="P842" s="7"/>
      <c r="Q842" s="7"/>
      <c r="R842" s="7"/>
      <c r="S842" s="7"/>
      <c r="T842" s="7"/>
      <c r="U842" s="7"/>
      <c r="V842" s="7"/>
      <c r="W842" s="7"/>
      <c r="X842" s="7"/>
      <c r="Y842" s="7"/>
      <c r="Z842" s="7"/>
    </row>
    <row r="843" ht="13.5" customHeight="1">
      <c r="A843" s="468"/>
      <c r="B843" s="7"/>
      <c r="C843" s="468"/>
      <c r="D843" s="207"/>
      <c r="E843" s="468"/>
      <c r="F843" s="7"/>
      <c r="G843" s="7"/>
      <c r="H843" s="7"/>
      <c r="I843" s="7"/>
      <c r="J843" s="7"/>
      <c r="K843" s="7"/>
      <c r="L843" s="7"/>
      <c r="M843" s="7"/>
      <c r="N843" s="7"/>
      <c r="O843" s="7"/>
      <c r="P843" s="7"/>
      <c r="Q843" s="7"/>
      <c r="R843" s="7"/>
      <c r="S843" s="7"/>
      <c r="T843" s="7"/>
      <c r="U843" s="7"/>
      <c r="V843" s="7"/>
      <c r="W843" s="7"/>
      <c r="X843" s="7"/>
      <c r="Y843" s="7"/>
      <c r="Z843" s="7"/>
    </row>
    <row r="844" ht="13.5" customHeight="1">
      <c r="A844" s="468"/>
      <c r="B844" s="7"/>
      <c r="C844" s="468"/>
      <c r="D844" s="207"/>
      <c r="E844" s="468"/>
      <c r="F844" s="7"/>
      <c r="G844" s="7"/>
      <c r="H844" s="7"/>
      <c r="I844" s="7"/>
      <c r="J844" s="7"/>
      <c r="K844" s="7"/>
      <c r="L844" s="7"/>
      <c r="M844" s="7"/>
      <c r="N844" s="7"/>
      <c r="O844" s="7"/>
      <c r="P844" s="7"/>
      <c r="Q844" s="7"/>
      <c r="R844" s="7"/>
      <c r="S844" s="7"/>
      <c r="T844" s="7"/>
      <c r="U844" s="7"/>
      <c r="V844" s="7"/>
      <c r="W844" s="7"/>
      <c r="X844" s="7"/>
      <c r="Y844" s="7"/>
      <c r="Z844" s="7"/>
    </row>
    <row r="845" ht="13.5" customHeight="1">
      <c r="A845" s="468"/>
      <c r="B845" s="7"/>
      <c r="C845" s="468"/>
      <c r="D845" s="207"/>
      <c r="E845" s="468"/>
      <c r="F845" s="7"/>
      <c r="G845" s="7"/>
      <c r="H845" s="7"/>
      <c r="I845" s="7"/>
      <c r="J845" s="7"/>
      <c r="K845" s="7"/>
      <c r="L845" s="7"/>
      <c r="M845" s="7"/>
      <c r="N845" s="7"/>
      <c r="O845" s="7"/>
      <c r="P845" s="7"/>
      <c r="Q845" s="7"/>
      <c r="R845" s="7"/>
      <c r="S845" s="7"/>
      <c r="T845" s="7"/>
      <c r="U845" s="7"/>
      <c r="V845" s="7"/>
      <c r="W845" s="7"/>
      <c r="X845" s="7"/>
      <c r="Y845" s="7"/>
      <c r="Z845" s="7"/>
    </row>
    <row r="846" ht="13.5" customHeight="1">
      <c r="A846" s="468"/>
      <c r="B846" s="7"/>
      <c r="C846" s="468"/>
      <c r="D846" s="207"/>
      <c r="E846" s="468"/>
      <c r="F846" s="7"/>
      <c r="G846" s="7"/>
      <c r="H846" s="7"/>
      <c r="I846" s="7"/>
      <c r="J846" s="7"/>
      <c r="K846" s="7"/>
      <c r="L846" s="7"/>
      <c r="M846" s="7"/>
      <c r="N846" s="7"/>
      <c r="O846" s="7"/>
      <c r="P846" s="7"/>
      <c r="Q846" s="7"/>
      <c r="R846" s="7"/>
      <c r="S846" s="7"/>
      <c r="T846" s="7"/>
      <c r="U846" s="7"/>
      <c r="V846" s="7"/>
      <c r="W846" s="7"/>
      <c r="X846" s="7"/>
      <c r="Y846" s="7"/>
      <c r="Z846" s="7"/>
    </row>
    <row r="847" ht="13.5" customHeight="1">
      <c r="A847" s="468"/>
      <c r="B847" s="7"/>
      <c r="C847" s="468"/>
      <c r="D847" s="207"/>
      <c r="E847" s="468"/>
      <c r="F847" s="7"/>
      <c r="G847" s="7"/>
      <c r="H847" s="7"/>
      <c r="I847" s="7"/>
      <c r="J847" s="7"/>
      <c r="K847" s="7"/>
      <c r="L847" s="7"/>
      <c r="M847" s="7"/>
      <c r="N847" s="7"/>
      <c r="O847" s="7"/>
      <c r="P847" s="7"/>
      <c r="Q847" s="7"/>
      <c r="R847" s="7"/>
      <c r="S847" s="7"/>
      <c r="T847" s="7"/>
      <c r="U847" s="7"/>
      <c r="V847" s="7"/>
      <c r="W847" s="7"/>
      <c r="X847" s="7"/>
      <c r="Y847" s="7"/>
      <c r="Z847" s="7"/>
    </row>
    <row r="848" ht="13.5" customHeight="1">
      <c r="A848" s="468"/>
      <c r="B848" s="7"/>
      <c r="C848" s="468"/>
      <c r="D848" s="207"/>
      <c r="E848" s="468"/>
      <c r="F848" s="7"/>
      <c r="G848" s="7"/>
      <c r="H848" s="7"/>
      <c r="I848" s="7"/>
      <c r="J848" s="7"/>
      <c r="K848" s="7"/>
      <c r="L848" s="7"/>
      <c r="M848" s="7"/>
      <c r="N848" s="7"/>
      <c r="O848" s="7"/>
      <c r="P848" s="7"/>
      <c r="Q848" s="7"/>
      <c r="R848" s="7"/>
      <c r="S848" s="7"/>
      <c r="T848" s="7"/>
      <c r="U848" s="7"/>
      <c r="V848" s="7"/>
      <c r="W848" s="7"/>
      <c r="X848" s="7"/>
      <c r="Y848" s="7"/>
      <c r="Z848" s="7"/>
    </row>
    <row r="849" ht="13.5" customHeight="1">
      <c r="A849" s="468"/>
      <c r="B849" s="7"/>
      <c r="C849" s="468"/>
      <c r="D849" s="207"/>
      <c r="E849" s="468"/>
      <c r="F849" s="7"/>
      <c r="G849" s="7"/>
      <c r="H849" s="7"/>
      <c r="I849" s="7"/>
      <c r="J849" s="7"/>
      <c r="K849" s="7"/>
      <c r="L849" s="7"/>
      <c r="M849" s="7"/>
      <c r="N849" s="7"/>
      <c r="O849" s="7"/>
      <c r="P849" s="7"/>
      <c r="Q849" s="7"/>
      <c r="R849" s="7"/>
      <c r="S849" s="7"/>
      <c r="T849" s="7"/>
      <c r="U849" s="7"/>
      <c r="V849" s="7"/>
      <c r="W849" s="7"/>
      <c r="X849" s="7"/>
      <c r="Y849" s="7"/>
      <c r="Z849" s="7"/>
    </row>
    <row r="850" ht="13.5" customHeight="1">
      <c r="A850" s="468"/>
      <c r="B850" s="7"/>
      <c r="C850" s="468"/>
      <c r="D850" s="207"/>
      <c r="E850" s="468"/>
      <c r="F850" s="7"/>
      <c r="G850" s="7"/>
      <c r="H850" s="7"/>
      <c r="I850" s="7"/>
      <c r="J850" s="7"/>
      <c r="K850" s="7"/>
      <c r="L850" s="7"/>
      <c r="M850" s="7"/>
      <c r="N850" s="7"/>
      <c r="O850" s="7"/>
      <c r="P850" s="7"/>
      <c r="Q850" s="7"/>
      <c r="R850" s="7"/>
      <c r="S850" s="7"/>
      <c r="T850" s="7"/>
      <c r="U850" s="7"/>
      <c r="V850" s="7"/>
      <c r="W850" s="7"/>
      <c r="X850" s="7"/>
      <c r="Y850" s="7"/>
      <c r="Z850" s="7"/>
    </row>
    <row r="851" ht="13.5" customHeight="1">
      <c r="A851" s="468"/>
      <c r="B851" s="7"/>
      <c r="C851" s="468"/>
      <c r="D851" s="207"/>
      <c r="E851" s="468"/>
      <c r="F851" s="7"/>
      <c r="G851" s="7"/>
      <c r="H851" s="7"/>
      <c r="I851" s="7"/>
      <c r="J851" s="7"/>
      <c r="K851" s="7"/>
      <c r="L851" s="7"/>
      <c r="M851" s="7"/>
      <c r="N851" s="7"/>
      <c r="O851" s="7"/>
      <c r="P851" s="7"/>
      <c r="Q851" s="7"/>
      <c r="R851" s="7"/>
      <c r="S851" s="7"/>
      <c r="T851" s="7"/>
      <c r="U851" s="7"/>
      <c r="V851" s="7"/>
      <c r="W851" s="7"/>
      <c r="X851" s="7"/>
      <c r="Y851" s="7"/>
      <c r="Z851" s="7"/>
    </row>
    <row r="852" ht="13.5" customHeight="1">
      <c r="A852" s="468"/>
      <c r="B852" s="7"/>
      <c r="C852" s="468"/>
      <c r="D852" s="207"/>
      <c r="E852" s="468"/>
      <c r="F852" s="7"/>
      <c r="G852" s="7"/>
      <c r="H852" s="7"/>
      <c r="I852" s="7"/>
      <c r="J852" s="7"/>
      <c r="K852" s="7"/>
      <c r="L852" s="7"/>
      <c r="M852" s="7"/>
      <c r="N852" s="7"/>
      <c r="O852" s="7"/>
      <c r="P852" s="7"/>
      <c r="Q852" s="7"/>
      <c r="R852" s="7"/>
      <c r="S852" s="7"/>
      <c r="T852" s="7"/>
      <c r="U852" s="7"/>
      <c r="V852" s="7"/>
      <c r="W852" s="7"/>
      <c r="X852" s="7"/>
      <c r="Y852" s="7"/>
      <c r="Z852" s="7"/>
    </row>
    <row r="853" ht="13.5" customHeight="1">
      <c r="A853" s="468"/>
      <c r="B853" s="7"/>
      <c r="C853" s="468"/>
      <c r="D853" s="207"/>
      <c r="E853" s="468"/>
      <c r="F853" s="7"/>
      <c r="G853" s="7"/>
      <c r="H853" s="7"/>
      <c r="I853" s="7"/>
      <c r="J853" s="7"/>
      <c r="K853" s="7"/>
      <c r="L853" s="7"/>
      <c r="M853" s="7"/>
      <c r="N853" s="7"/>
      <c r="O853" s="7"/>
      <c r="P853" s="7"/>
      <c r="Q853" s="7"/>
      <c r="R853" s="7"/>
      <c r="S853" s="7"/>
      <c r="T853" s="7"/>
      <c r="U853" s="7"/>
      <c r="V853" s="7"/>
      <c r="W853" s="7"/>
      <c r="X853" s="7"/>
      <c r="Y853" s="7"/>
      <c r="Z853" s="7"/>
    </row>
    <row r="854" ht="13.5" customHeight="1">
      <c r="A854" s="468"/>
      <c r="B854" s="7"/>
      <c r="C854" s="468"/>
      <c r="D854" s="207"/>
      <c r="E854" s="468"/>
      <c r="F854" s="7"/>
      <c r="G854" s="7"/>
      <c r="H854" s="7"/>
      <c r="I854" s="7"/>
      <c r="J854" s="7"/>
      <c r="K854" s="7"/>
      <c r="L854" s="7"/>
      <c r="M854" s="7"/>
      <c r="N854" s="7"/>
      <c r="O854" s="7"/>
      <c r="P854" s="7"/>
      <c r="Q854" s="7"/>
      <c r="R854" s="7"/>
      <c r="S854" s="7"/>
      <c r="T854" s="7"/>
      <c r="U854" s="7"/>
      <c r="V854" s="7"/>
      <c r="W854" s="7"/>
      <c r="X854" s="7"/>
      <c r="Y854" s="7"/>
      <c r="Z854" s="7"/>
    </row>
    <row r="855" ht="13.5" customHeight="1">
      <c r="A855" s="468"/>
      <c r="B855" s="7"/>
      <c r="C855" s="468"/>
      <c r="D855" s="207"/>
      <c r="E855" s="468"/>
      <c r="F855" s="7"/>
      <c r="G855" s="7"/>
      <c r="H855" s="7"/>
      <c r="I855" s="7"/>
      <c r="J855" s="7"/>
      <c r="K855" s="7"/>
      <c r="L855" s="7"/>
      <c r="M855" s="7"/>
      <c r="N855" s="7"/>
      <c r="O855" s="7"/>
      <c r="P855" s="7"/>
      <c r="Q855" s="7"/>
      <c r="R855" s="7"/>
      <c r="S855" s="7"/>
      <c r="T855" s="7"/>
      <c r="U855" s="7"/>
      <c r="V855" s="7"/>
      <c r="W855" s="7"/>
      <c r="X855" s="7"/>
      <c r="Y855" s="7"/>
      <c r="Z855" s="7"/>
    </row>
    <row r="856" ht="13.5" customHeight="1">
      <c r="A856" s="468"/>
      <c r="B856" s="7"/>
      <c r="C856" s="468"/>
      <c r="D856" s="207"/>
      <c r="E856" s="468"/>
      <c r="F856" s="7"/>
      <c r="G856" s="7"/>
      <c r="H856" s="7"/>
      <c r="I856" s="7"/>
      <c r="J856" s="7"/>
      <c r="K856" s="7"/>
      <c r="L856" s="7"/>
      <c r="M856" s="7"/>
      <c r="N856" s="7"/>
      <c r="O856" s="7"/>
      <c r="P856" s="7"/>
      <c r="Q856" s="7"/>
      <c r="R856" s="7"/>
      <c r="S856" s="7"/>
      <c r="T856" s="7"/>
      <c r="U856" s="7"/>
      <c r="V856" s="7"/>
      <c r="W856" s="7"/>
      <c r="X856" s="7"/>
      <c r="Y856" s="7"/>
      <c r="Z856" s="7"/>
    </row>
    <row r="857" ht="13.5" customHeight="1">
      <c r="A857" s="468"/>
      <c r="B857" s="7"/>
      <c r="C857" s="468"/>
      <c r="D857" s="207"/>
      <c r="E857" s="468"/>
      <c r="F857" s="7"/>
      <c r="G857" s="7"/>
      <c r="H857" s="7"/>
      <c r="I857" s="7"/>
      <c r="J857" s="7"/>
      <c r="K857" s="7"/>
      <c r="L857" s="7"/>
      <c r="M857" s="7"/>
      <c r="N857" s="7"/>
      <c r="O857" s="7"/>
      <c r="P857" s="7"/>
      <c r="Q857" s="7"/>
      <c r="R857" s="7"/>
      <c r="S857" s="7"/>
      <c r="T857" s="7"/>
      <c r="U857" s="7"/>
      <c r="V857" s="7"/>
      <c r="W857" s="7"/>
      <c r="X857" s="7"/>
      <c r="Y857" s="7"/>
      <c r="Z857" s="7"/>
    </row>
    <row r="858" ht="13.5" customHeight="1">
      <c r="A858" s="468"/>
      <c r="B858" s="7"/>
      <c r="C858" s="468"/>
      <c r="D858" s="207"/>
      <c r="E858" s="468"/>
      <c r="F858" s="7"/>
      <c r="G858" s="7"/>
      <c r="H858" s="7"/>
      <c r="I858" s="7"/>
      <c r="J858" s="7"/>
      <c r="K858" s="7"/>
      <c r="L858" s="7"/>
      <c r="M858" s="7"/>
      <c r="N858" s="7"/>
      <c r="O858" s="7"/>
      <c r="P858" s="7"/>
      <c r="Q858" s="7"/>
      <c r="R858" s="7"/>
      <c r="S858" s="7"/>
      <c r="T858" s="7"/>
      <c r="U858" s="7"/>
      <c r="V858" s="7"/>
      <c r="W858" s="7"/>
      <c r="X858" s="7"/>
      <c r="Y858" s="7"/>
      <c r="Z858" s="7"/>
    </row>
    <row r="859" ht="13.5" customHeight="1">
      <c r="A859" s="468"/>
      <c r="B859" s="7"/>
      <c r="C859" s="468"/>
      <c r="D859" s="207"/>
      <c r="E859" s="468"/>
      <c r="F859" s="7"/>
      <c r="G859" s="7"/>
      <c r="H859" s="7"/>
      <c r="I859" s="7"/>
      <c r="J859" s="7"/>
      <c r="K859" s="7"/>
      <c r="L859" s="7"/>
      <c r="M859" s="7"/>
      <c r="N859" s="7"/>
      <c r="O859" s="7"/>
      <c r="P859" s="7"/>
      <c r="Q859" s="7"/>
      <c r="R859" s="7"/>
      <c r="S859" s="7"/>
      <c r="T859" s="7"/>
      <c r="U859" s="7"/>
      <c r="V859" s="7"/>
      <c r="W859" s="7"/>
      <c r="X859" s="7"/>
      <c r="Y859" s="7"/>
      <c r="Z859" s="7"/>
    </row>
    <row r="860" ht="13.5" customHeight="1">
      <c r="A860" s="468"/>
      <c r="B860" s="7"/>
      <c r="C860" s="468"/>
      <c r="D860" s="207"/>
      <c r="E860" s="468"/>
      <c r="F860" s="7"/>
      <c r="G860" s="7"/>
      <c r="H860" s="7"/>
      <c r="I860" s="7"/>
      <c r="J860" s="7"/>
      <c r="K860" s="7"/>
      <c r="L860" s="7"/>
      <c r="M860" s="7"/>
      <c r="N860" s="7"/>
      <c r="O860" s="7"/>
      <c r="P860" s="7"/>
      <c r="Q860" s="7"/>
      <c r="R860" s="7"/>
      <c r="S860" s="7"/>
      <c r="T860" s="7"/>
      <c r="U860" s="7"/>
      <c r="V860" s="7"/>
      <c r="W860" s="7"/>
      <c r="X860" s="7"/>
      <c r="Y860" s="7"/>
      <c r="Z860" s="7"/>
    </row>
    <row r="861" ht="13.5" customHeight="1">
      <c r="A861" s="468"/>
      <c r="B861" s="7"/>
      <c r="C861" s="468"/>
      <c r="D861" s="207"/>
      <c r="E861" s="468"/>
      <c r="F861" s="7"/>
      <c r="G861" s="7"/>
      <c r="H861" s="7"/>
      <c r="I861" s="7"/>
      <c r="J861" s="7"/>
      <c r="K861" s="7"/>
      <c r="L861" s="7"/>
      <c r="M861" s="7"/>
      <c r="N861" s="7"/>
      <c r="O861" s="7"/>
      <c r="P861" s="7"/>
      <c r="Q861" s="7"/>
      <c r="R861" s="7"/>
      <c r="S861" s="7"/>
      <c r="T861" s="7"/>
      <c r="U861" s="7"/>
      <c r="V861" s="7"/>
      <c r="W861" s="7"/>
      <c r="X861" s="7"/>
      <c r="Y861" s="7"/>
      <c r="Z861" s="7"/>
    </row>
    <row r="862" ht="13.5" customHeight="1">
      <c r="A862" s="468"/>
      <c r="B862" s="7"/>
      <c r="C862" s="468"/>
      <c r="D862" s="207"/>
      <c r="E862" s="468"/>
      <c r="F862" s="7"/>
      <c r="G862" s="7"/>
      <c r="H862" s="7"/>
      <c r="I862" s="7"/>
      <c r="J862" s="7"/>
      <c r="K862" s="7"/>
      <c r="L862" s="7"/>
      <c r="M862" s="7"/>
      <c r="N862" s="7"/>
      <c r="O862" s="7"/>
      <c r="P862" s="7"/>
      <c r="Q862" s="7"/>
      <c r="R862" s="7"/>
      <c r="S862" s="7"/>
      <c r="T862" s="7"/>
      <c r="U862" s="7"/>
      <c r="V862" s="7"/>
      <c r="W862" s="7"/>
      <c r="X862" s="7"/>
      <c r="Y862" s="7"/>
      <c r="Z862" s="7"/>
    </row>
    <row r="863" ht="13.5" customHeight="1">
      <c r="A863" s="468"/>
      <c r="B863" s="7"/>
      <c r="C863" s="468"/>
      <c r="D863" s="207"/>
      <c r="E863" s="468"/>
      <c r="F863" s="7"/>
      <c r="G863" s="7"/>
      <c r="H863" s="7"/>
      <c r="I863" s="7"/>
      <c r="J863" s="7"/>
      <c r="K863" s="7"/>
      <c r="L863" s="7"/>
      <c r="M863" s="7"/>
      <c r="N863" s="7"/>
      <c r="O863" s="7"/>
      <c r="P863" s="7"/>
      <c r="Q863" s="7"/>
      <c r="R863" s="7"/>
      <c r="S863" s="7"/>
      <c r="T863" s="7"/>
      <c r="U863" s="7"/>
      <c r="V863" s="7"/>
      <c r="W863" s="7"/>
      <c r="X863" s="7"/>
      <c r="Y863" s="7"/>
      <c r="Z863" s="7"/>
    </row>
    <row r="864" ht="13.5" customHeight="1">
      <c r="A864" s="468"/>
      <c r="B864" s="7"/>
      <c r="C864" s="468"/>
      <c r="D864" s="207"/>
      <c r="E864" s="468"/>
      <c r="F864" s="7"/>
      <c r="G864" s="7"/>
      <c r="H864" s="7"/>
      <c r="I864" s="7"/>
      <c r="J864" s="7"/>
      <c r="K864" s="7"/>
      <c r="L864" s="7"/>
      <c r="M864" s="7"/>
      <c r="N864" s="7"/>
      <c r="O864" s="7"/>
      <c r="P864" s="7"/>
      <c r="Q864" s="7"/>
      <c r="R864" s="7"/>
      <c r="S864" s="7"/>
      <c r="T864" s="7"/>
      <c r="U864" s="7"/>
      <c r="V864" s="7"/>
      <c r="W864" s="7"/>
      <c r="X864" s="7"/>
      <c r="Y864" s="7"/>
      <c r="Z864" s="7"/>
    </row>
    <row r="865" ht="13.5" customHeight="1">
      <c r="A865" s="468"/>
      <c r="B865" s="7"/>
      <c r="C865" s="468"/>
      <c r="D865" s="207"/>
      <c r="E865" s="468"/>
      <c r="F865" s="7"/>
      <c r="G865" s="7"/>
      <c r="H865" s="7"/>
      <c r="I865" s="7"/>
      <c r="J865" s="7"/>
      <c r="K865" s="7"/>
      <c r="L865" s="7"/>
      <c r="M865" s="7"/>
      <c r="N865" s="7"/>
      <c r="O865" s="7"/>
      <c r="P865" s="7"/>
      <c r="Q865" s="7"/>
      <c r="R865" s="7"/>
      <c r="S865" s="7"/>
      <c r="T865" s="7"/>
      <c r="U865" s="7"/>
      <c r="V865" s="7"/>
      <c r="W865" s="7"/>
      <c r="X865" s="7"/>
      <c r="Y865" s="7"/>
      <c r="Z865" s="7"/>
    </row>
    <row r="866" ht="13.5" customHeight="1">
      <c r="A866" s="468"/>
      <c r="B866" s="7"/>
      <c r="C866" s="468"/>
      <c r="D866" s="207"/>
      <c r="E866" s="468"/>
      <c r="F866" s="7"/>
      <c r="G866" s="7"/>
      <c r="H866" s="7"/>
      <c r="I866" s="7"/>
      <c r="J866" s="7"/>
      <c r="K866" s="7"/>
      <c r="L866" s="7"/>
      <c r="M866" s="7"/>
      <c r="N866" s="7"/>
      <c r="O866" s="7"/>
      <c r="P866" s="7"/>
      <c r="Q866" s="7"/>
      <c r="R866" s="7"/>
      <c r="S866" s="7"/>
      <c r="T866" s="7"/>
      <c r="U866" s="7"/>
      <c r="V866" s="7"/>
      <c r="W866" s="7"/>
      <c r="X866" s="7"/>
      <c r="Y866" s="7"/>
      <c r="Z866" s="7"/>
    </row>
    <row r="867" ht="13.5" customHeight="1">
      <c r="A867" s="468"/>
      <c r="B867" s="7"/>
      <c r="C867" s="468"/>
      <c r="D867" s="207"/>
      <c r="E867" s="468"/>
      <c r="F867" s="7"/>
      <c r="G867" s="7"/>
      <c r="H867" s="7"/>
      <c r="I867" s="7"/>
      <c r="J867" s="7"/>
      <c r="K867" s="7"/>
      <c r="L867" s="7"/>
      <c r="M867" s="7"/>
      <c r="N867" s="7"/>
      <c r="O867" s="7"/>
      <c r="P867" s="7"/>
      <c r="Q867" s="7"/>
      <c r="R867" s="7"/>
      <c r="S867" s="7"/>
      <c r="T867" s="7"/>
      <c r="U867" s="7"/>
      <c r="V867" s="7"/>
      <c r="W867" s="7"/>
      <c r="X867" s="7"/>
      <c r="Y867" s="7"/>
      <c r="Z867" s="7"/>
    </row>
    <row r="868" ht="13.5" customHeight="1">
      <c r="A868" s="468"/>
      <c r="B868" s="7"/>
      <c r="C868" s="468"/>
      <c r="D868" s="207"/>
      <c r="E868" s="468"/>
      <c r="F868" s="7"/>
      <c r="G868" s="7"/>
      <c r="H868" s="7"/>
      <c r="I868" s="7"/>
      <c r="J868" s="7"/>
      <c r="K868" s="7"/>
      <c r="L868" s="7"/>
      <c r="M868" s="7"/>
      <c r="N868" s="7"/>
      <c r="O868" s="7"/>
      <c r="P868" s="7"/>
      <c r="Q868" s="7"/>
      <c r="R868" s="7"/>
      <c r="S868" s="7"/>
      <c r="T868" s="7"/>
      <c r="U868" s="7"/>
      <c r="V868" s="7"/>
      <c r="W868" s="7"/>
      <c r="X868" s="7"/>
      <c r="Y868" s="7"/>
      <c r="Z868" s="7"/>
    </row>
    <row r="869" ht="13.5" customHeight="1">
      <c r="A869" s="468"/>
      <c r="B869" s="7"/>
      <c r="C869" s="468"/>
      <c r="D869" s="207"/>
      <c r="E869" s="468"/>
      <c r="F869" s="7"/>
      <c r="G869" s="7"/>
      <c r="H869" s="7"/>
      <c r="I869" s="7"/>
      <c r="J869" s="7"/>
      <c r="K869" s="7"/>
      <c r="L869" s="7"/>
      <c r="M869" s="7"/>
      <c r="N869" s="7"/>
      <c r="O869" s="7"/>
      <c r="P869" s="7"/>
      <c r="Q869" s="7"/>
      <c r="R869" s="7"/>
      <c r="S869" s="7"/>
      <c r="T869" s="7"/>
      <c r="U869" s="7"/>
      <c r="V869" s="7"/>
      <c r="W869" s="7"/>
      <c r="X869" s="7"/>
      <c r="Y869" s="7"/>
      <c r="Z869" s="7"/>
    </row>
    <row r="870" ht="13.5" customHeight="1">
      <c r="A870" s="468"/>
      <c r="B870" s="7"/>
      <c r="C870" s="468"/>
      <c r="D870" s="207"/>
      <c r="E870" s="468"/>
      <c r="F870" s="7"/>
      <c r="G870" s="7"/>
      <c r="H870" s="7"/>
      <c r="I870" s="7"/>
      <c r="J870" s="7"/>
      <c r="K870" s="7"/>
      <c r="L870" s="7"/>
      <c r="M870" s="7"/>
      <c r="N870" s="7"/>
      <c r="O870" s="7"/>
      <c r="P870" s="7"/>
      <c r="Q870" s="7"/>
      <c r="R870" s="7"/>
      <c r="S870" s="7"/>
      <c r="T870" s="7"/>
      <c r="U870" s="7"/>
      <c r="V870" s="7"/>
      <c r="W870" s="7"/>
      <c r="X870" s="7"/>
      <c r="Y870" s="7"/>
      <c r="Z870" s="7"/>
    </row>
    <row r="871" ht="13.5" customHeight="1">
      <c r="A871" s="468"/>
      <c r="B871" s="7"/>
      <c r="C871" s="468"/>
      <c r="D871" s="207"/>
      <c r="E871" s="468"/>
      <c r="F871" s="7"/>
      <c r="G871" s="7"/>
      <c r="H871" s="7"/>
      <c r="I871" s="7"/>
      <c r="J871" s="7"/>
      <c r="K871" s="7"/>
      <c r="L871" s="7"/>
      <c r="M871" s="7"/>
      <c r="N871" s="7"/>
      <c r="O871" s="7"/>
      <c r="P871" s="7"/>
      <c r="Q871" s="7"/>
      <c r="R871" s="7"/>
      <c r="S871" s="7"/>
      <c r="T871" s="7"/>
      <c r="U871" s="7"/>
      <c r="V871" s="7"/>
      <c r="W871" s="7"/>
      <c r="X871" s="7"/>
      <c r="Y871" s="7"/>
      <c r="Z871" s="7"/>
    </row>
    <row r="872" ht="13.5" customHeight="1">
      <c r="A872" s="468"/>
      <c r="B872" s="7"/>
      <c r="C872" s="468"/>
      <c r="D872" s="207"/>
      <c r="E872" s="468"/>
      <c r="F872" s="7"/>
      <c r="G872" s="7"/>
      <c r="H872" s="7"/>
      <c r="I872" s="7"/>
      <c r="J872" s="7"/>
      <c r="K872" s="7"/>
      <c r="L872" s="7"/>
      <c r="M872" s="7"/>
      <c r="N872" s="7"/>
      <c r="O872" s="7"/>
      <c r="P872" s="7"/>
      <c r="Q872" s="7"/>
      <c r="R872" s="7"/>
      <c r="S872" s="7"/>
      <c r="T872" s="7"/>
      <c r="U872" s="7"/>
      <c r="V872" s="7"/>
      <c r="W872" s="7"/>
      <c r="X872" s="7"/>
      <c r="Y872" s="7"/>
      <c r="Z872" s="7"/>
    </row>
    <row r="873" ht="13.5" customHeight="1">
      <c r="A873" s="468"/>
      <c r="B873" s="7"/>
      <c r="C873" s="468"/>
      <c r="D873" s="207"/>
      <c r="E873" s="468"/>
      <c r="F873" s="7"/>
      <c r="G873" s="7"/>
      <c r="H873" s="7"/>
      <c r="I873" s="7"/>
      <c r="J873" s="7"/>
      <c r="K873" s="7"/>
      <c r="L873" s="7"/>
      <c r="M873" s="7"/>
      <c r="N873" s="7"/>
      <c r="O873" s="7"/>
      <c r="P873" s="7"/>
      <c r="Q873" s="7"/>
      <c r="R873" s="7"/>
      <c r="S873" s="7"/>
      <c r="T873" s="7"/>
      <c r="U873" s="7"/>
      <c r="V873" s="7"/>
      <c r="W873" s="7"/>
      <c r="X873" s="7"/>
      <c r="Y873" s="7"/>
      <c r="Z873" s="7"/>
    </row>
    <row r="874" ht="13.5" customHeight="1">
      <c r="A874" s="468"/>
      <c r="B874" s="7"/>
      <c r="C874" s="468"/>
      <c r="D874" s="207"/>
      <c r="E874" s="468"/>
      <c r="F874" s="7"/>
      <c r="G874" s="7"/>
      <c r="H874" s="7"/>
      <c r="I874" s="7"/>
      <c r="J874" s="7"/>
      <c r="K874" s="7"/>
      <c r="L874" s="7"/>
      <c r="M874" s="7"/>
      <c r="N874" s="7"/>
      <c r="O874" s="7"/>
      <c r="P874" s="7"/>
      <c r="Q874" s="7"/>
      <c r="R874" s="7"/>
      <c r="S874" s="7"/>
      <c r="T874" s="7"/>
      <c r="U874" s="7"/>
      <c r="V874" s="7"/>
      <c r="W874" s="7"/>
      <c r="X874" s="7"/>
      <c r="Y874" s="7"/>
      <c r="Z874" s="7"/>
    </row>
    <row r="875" ht="13.5" customHeight="1">
      <c r="A875" s="468"/>
      <c r="B875" s="7"/>
      <c r="C875" s="468"/>
      <c r="D875" s="207"/>
      <c r="E875" s="468"/>
      <c r="F875" s="7"/>
      <c r="G875" s="7"/>
      <c r="H875" s="7"/>
      <c r="I875" s="7"/>
      <c r="J875" s="7"/>
      <c r="K875" s="7"/>
      <c r="L875" s="7"/>
      <c r="M875" s="7"/>
      <c r="N875" s="7"/>
      <c r="O875" s="7"/>
      <c r="P875" s="7"/>
      <c r="Q875" s="7"/>
      <c r="R875" s="7"/>
      <c r="S875" s="7"/>
      <c r="T875" s="7"/>
      <c r="U875" s="7"/>
      <c r="V875" s="7"/>
      <c r="W875" s="7"/>
      <c r="X875" s="7"/>
      <c r="Y875" s="7"/>
      <c r="Z875" s="7"/>
    </row>
    <row r="876" ht="13.5" customHeight="1">
      <c r="A876" s="468"/>
      <c r="B876" s="7"/>
      <c r="C876" s="468"/>
      <c r="D876" s="207"/>
      <c r="E876" s="468"/>
      <c r="F876" s="7"/>
      <c r="G876" s="7"/>
      <c r="H876" s="7"/>
      <c r="I876" s="7"/>
      <c r="J876" s="7"/>
      <c r="K876" s="7"/>
      <c r="L876" s="7"/>
      <c r="M876" s="7"/>
      <c r="N876" s="7"/>
      <c r="O876" s="7"/>
      <c r="P876" s="7"/>
      <c r="Q876" s="7"/>
      <c r="R876" s="7"/>
      <c r="S876" s="7"/>
      <c r="T876" s="7"/>
      <c r="U876" s="7"/>
      <c r="V876" s="7"/>
      <c r="W876" s="7"/>
      <c r="X876" s="7"/>
      <c r="Y876" s="7"/>
      <c r="Z876" s="7"/>
    </row>
    <row r="877" ht="13.5" customHeight="1">
      <c r="A877" s="468"/>
      <c r="B877" s="7"/>
      <c r="C877" s="468"/>
      <c r="D877" s="207"/>
      <c r="E877" s="468"/>
      <c r="F877" s="7"/>
      <c r="G877" s="7"/>
      <c r="H877" s="7"/>
      <c r="I877" s="7"/>
      <c r="J877" s="7"/>
      <c r="K877" s="7"/>
      <c r="L877" s="7"/>
      <c r="M877" s="7"/>
      <c r="N877" s="7"/>
      <c r="O877" s="7"/>
      <c r="P877" s="7"/>
      <c r="Q877" s="7"/>
      <c r="R877" s="7"/>
      <c r="S877" s="7"/>
      <c r="T877" s="7"/>
      <c r="U877" s="7"/>
      <c r="V877" s="7"/>
      <c r="W877" s="7"/>
      <c r="X877" s="7"/>
      <c r="Y877" s="7"/>
      <c r="Z877" s="7"/>
    </row>
    <row r="878" ht="13.5" customHeight="1">
      <c r="A878" s="468"/>
      <c r="B878" s="7"/>
      <c r="C878" s="468"/>
      <c r="D878" s="207"/>
      <c r="E878" s="468"/>
      <c r="F878" s="7"/>
      <c r="G878" s="7"/>
      <c r="H878" s="7"/>
      <c r="I878" s="7"/>
      <c r="J878" s="7"/>
      <c r="K878" s="7"/>
      <c r="L878" s="7"/>
      <c r="M878" s="7"/>
      <c r="N878" s="7"/>
      <c r="O878" s="7"/>
      <c r="P878" s="7"/>
      <c r="Q878" s="7"/>
      <c r="R878" s="7"/>
      <c r="S878" s="7"/>
      <c r="T878" s="7"/>
      <c r="U878" s="7"/>
      <c r="V878" s="7"/>
      <c r="W878" s="7"/>
      <c r="X878" s="7"/>
      <c r="Y878" s="7"/>
      <c r="Z878" s="7"/>
    </row>
    <row r="879" ht="13.5" customHeight="1">
      <c r="A879" s="468"/>
      <c r="B879" s="7"/>
      <c r="C879" s="468"/>
      <c r="D879" s="207"/>
      <c r="E879" s="468"/>
      <c r="F879" s="7"/>
      <c r="G879" s="7"/>
      <c r="H879" s="7"/>
      <c r="I879" s="7"/>
      <c r="J879" s="7"/>
      <c r="K879" s="7"/>
      <c r="L879" s="7"/>
      <c r="M879" s="7"/>
      <c r="N879" s="7"/>
      <c r="O879" s="7"/>
      <c r="P879" s="7"/>
      <c r="Q879" s="7"/>
      <c r="R879" s="7"/>
      <c r="S879" s="7"/>
      <c r="T879" s="7"/>
      <c r="U879" s="7"/>
      <c r="V879" s="7"/>
      <c r="W879" s="7"/>
      <c r="X879" s="7"/>
      <c r="Y879" s="7"/>
      <c r="Z879" s="7"/>
    </row>
    <row r="880" ht="13.5" customHeight="1">
      <c r="A880" s="468"/>
      <c r="B880" s="7"/>
      <c r="C880" s="468"/>
      <c r="D880" s="207"/>
      <c r="E880" s="468"/>
      <c r="F880" s="7"/>
      <c r="G880" s="7"/>
      <c r="H880" s="7"/>
      <c r="I880" s="7"/>
      <c r="J880" s="7"/>
      <c r="K880" s="7"/>
      <c r="L880" s="7"/>
      <c r="M880" s="7"/>
      <c r="N880" s="7"/>
      <c r="O880" s="7"/>
      <c r="P880" s="7"/>
      <c r="Q880" s="7"/>
      <c r="R880" s="7"/>
      <c r="S880" s="7"/>
      <c r="T880" s="7"/>
      <c r="U880" s="7"/>
      <c r="V880" s="7"/>
      <c r="W880" s="7"/>
      <c r="X880" s="7"/>
      <c r="Y880" s="7"/>
      <c r="Z880" s="7"/>
    </row>
    <row r="881" ht="13.5" customHeight="1">
      <c r="A881" s="468"/>
      <c r="B881" s="7"/>
      <c r="C881" s="468"/>
      <c r="D881" s="207"/>
      <c r="E881" s="468"/>
      <c r="F881" s="7"/>
      <c r="G881" s="7"/>
      <c r="H881" s="7"/>
      <c r="I881" s="7"/>
      <c r="J881" s="7"/>
      <c r="K881" s="7"/>
      <c r="L881" s="7"/>
      <c r="M881" s="7"/>
      <c r="N881" s="7"/>
      <c r="O881" s="7"/>
      <c r="P881" s="7"/>
      <c r="Q881" s="7"/>
      <c r="R881" s="7"/>
      <c r="S881" s="7"/>
      <c r="T881" s="7"/>
      <c r="U881" s="7"/>
      <c r="V881" s="7"/>
      <c r="W881" s="7"/>
      <c r="X881" s="7"/>
      <c r="Y881" s="7"/>
      <c r="Z881" s="7"/>
    </row>
    <row r="882" ht="13.5" customHeight="1">
      <c r="A882" s="468"/>
      <c r="B882" s="7"/>
      <c r="C882" s="468"/>
      <c r="D882" s="207"/>
      <c r="E882" s="468"/>
      <c r="F882" s="7"/>
      <c r="G882" s="7"/>
      <c r="H882" s="7"/>
      <c r="I882" s="7"/>
      <c r="J882" s="7"/>
      <c r="K882" s="7"/>
      <c r="L882" s="7"/>
      <c r="M882" s="7"/>
      <c r="N882" s="7"/>
      <c r="O882" s="7"/>
      <c r="P882" s="7"/>
      <c r="Q882" s="7"/>
      <c r="R882" s="7"/>
      <c r="S882" s="7"/>
      <c r="T882" s="7"/>
      <c r="U882" s="7"/>
      <c r="V882" s="7"/>
      <c r="W882" s="7"/>
      <c r="X882" s="7"/>
      <c r="Y882" s="7"/>
      <c r="Z882" s="7"/>
    </row>
    <row r="883" ht="13.5" customHeight="1">
      <c r="A883" s="468"/>
      <c r="B883" s="7"/>
      <c r="C883" s="468"/>
      <c r="D883" s="207"/>
      <c r="E883" s="468"/>
      <c r="F883" s="7"/>
      <c r="G883" s="7"/>
      <c r="H883" s="7"/>
      <c r="I883" s="7"/>
      <c r="J883" s="7"/>
      <c r="K883" s="7"/>
      <c r="L883" s="7"/>
      <c r="M883" s="7"/>
      <c r="N883" s="7"/>
      <c r="O883" s="7"/>
      <c r="P883" s="7"/>
      <c r="Q883" s="7"/>
      <c r="R883" s="7"/>
      <c r="S883" s="7"/>
      <c r="T883" s="7"/>
      <c r="U883" s="7"/>
      <c r="V883" s="7"/>
      <c r="W883" s="7"/>
      <c r="X883" s="7"/>
      <c r="Y883" s="7"/>
      <c r="Z883" s="7"/>
    </row>
    <row r="884" ht="13.5" customHeight="1">
      <c r="A884" s="468"/>
      <c r="B884" s="7"/>
      <c r="C884" s="468"/>
      <c r="D884" s="207"/>
      <c r="E884" s="468"/>
      <c r="F884" s="7"/>
      <c r="G884" s="7"/>
      <c r="H884" s="7"/>
      <c r="I884" s="7"/>
      <c r="J884" s="7"/>
      <c r="K884" s="7"/>
      <c r="L884" s="7"/>
      <c r="M884" s="7"/>
      <c r="N884" s="7"/>
      <c r="O884" s="7"/>
      <c r="P884" s="7"/>
      <c r="Q884" s="7"/>
      <c r="R884" s="7"/>
      <c r="S884" s="7"/>
      <c r="T884" s="7"/>
      <c r="U884" s="7"/>
      <c r="V884" s="7"/>
      <c r="W884" s="7"/>
      <c r="X884" s="7"/>
      <c r="Y884" s="7"/>
      <c r="Z884" s="7"/>
    </row>
    <row r="885" ht="13.5" customHeight="1">
      <c r="A885" s="468"/>
      <c r="B885" s="7"/>
      <c r="C885" s="468"/>
      <c r="D885" s="207"/>
      <c r="E885" s="468"/>
      <c r="F885" s="7"/>
      <c r="G885" s="7"/>
      <c r="H885" s="7"/>
      <c r="I885" s="7"/>
      <c r="J885" s="7"/>
      <c r="K885" s="7"/>
      <c r="L885" s="7"/>
      <c r="M885" s="7"/>
      <c r="N885" s="7"/>
      <c r="O885" s="7"/>
      <c r="P885" s="7"/>
      <c r="Q885" s="7"/>
      <c r="R885" s="7"/>
      <c r="S885" s="7"/>
      <c r="T885" s="7"/>
      <c r="U885" s="7"/>
      <c r="V885" s="7"/>
      <c r="W885" s="7"/>
      <c r="X885" s="7"/>
      <c r="Y885" s="7"/>
      <c r="Z885" s="7"/>
    </row>
    <row r="886" ht="13.5" customHeight="1">
      <c r="A886" s="468"/>
      <c r="B886" s="7"/>
      <c r="C886" s="468"/>
      <c r="D886" s="207"/>
      <c r="E886" s="468"/>
      <c r="F886" s="7"/>
      <c r="G886" s="7"/>
      <c r="H886" s="7"/>
      <c r="I886" s="7"/>
      <c r="J886" s="7"/>
      <c r="K886" s="7"/>
      <c r="L886" s="7"/>
      <c r="M886" s="7"/>
      <c r="N886" s="7"/>
      <c r="O886" s="7"/>
      <c r="P886" s="7"/>
      <c r="Q886" s="7"/>
      <c r="R886" s="7"/>
      <c r="S886" s="7"/>
      <c r="T886" s="7"/>
      <c r="U886" s="7"/>
      <c r="V886" s="7"/>
      <c r="W886" s="7"/>
      <c r="X886" s="7"/>
      <c r="Y886" s="7"/>
      <c r="Z886" s="7"/>
    </row>
    <row r="887" ht="13.5" customHeight="1">
      <c r="A887" s="468"/>
      <c r="B887" s="7"/>
      <c r="C887" s="468"/>
      <c r="D887" s="207"/>
      <c r="E887" s="468"/>
      <c r="F887" s="7"/>
      <c r="G887" s="7"/>
      <c r="H887" s="7"/>
      <c r="I887" s="7"/>
      <c r="J887" s="7"/>
      <c r="K887" s="7"/>
      <c r="L887" s="7"/>
      <c r="M887" s="7"/>
      <c r="N887" s="7"/>
      <c r="O887" s="7"/>
      <c r="P887" s="7"/>
      <c r="Q887" s="7"/>
      <c r="R887" s="7"/>
      <c r="S887" s="7"/>
      <c r="T887" s="7"/>
      <c r="U887" s="7"/>
      <c r="V887" s="7"/>
      <c r="W887" s="7"/>
      <c r="X887" s="7"/>
      <c r="Y887" s="7"/>
      <c r="Z887" s="7"/>
    </row>
    <row r="888" ht="13.5" customHeight="1">
      <c r="A888" s="468"/>
      <c r="B888" s="7"/>
      <c r="C888" s="468"/>
      <c r="D888" s="207"/>
      <c r="E888" s="468"/>
      <c r="F888" s="7"/>
      <c r="G888" s="7"/>
      <c r="H888" s="7"/>
      <c r="I888" s="7"/>
      <c r="J888" s="7"/>
      <c r="K888" s="7"/>
      <c r="L888" s="7"/>
      <c r="M888" s="7"/>
      <c r="N888" s="7"/>
      <c r="O888" s="7"/>
      <c r="P888" s="7"/>
      <c r="Q888" s="7"/>
      <c r="R888" s="7"/>
      <c r="S888" s="7"/>
      <c r="T888" s="7"/>
      <c r="U888" s="7"/>
      <c r="V888" s="7"/>
      <c r="W888" s="7"/>
      <c r="X888" s="7"/>
      <c r="Y888" s="7"/>
      <c r="Z888" s="7"/>
    </row>
    <row r="889" ht="13.5" customHeight="1">
      <c r="A889" s="468"/>
      <c r="B889" s="7"/>
      <c r="C889" s="468"/>
      <c r="D889" s="207"/>
      <c r="E889" s="468"/>
      <c r="F889" s="7"/>
      <c r="G889" s="7"/>
      <c r="H889" s="7"/>
      <c r="I889" s="7"/>
      <c r="J889" s="7"/>
      <c r="K889" s="7"/>
      <c r="L889" s="7"/>
      <c r="M889" s="7"/>
      <c r="N889" s="7"/>
      <c r="O889" s="7"/>
      <c r="P889" s="7"/>
      <c r="Q889" s="7"/>
      <c r="R889" s="7"/>
      <c r="S889" s="7"/>
      <c r="T889" s="7"/>
      <c r="U889" s="7"/>
      <c r="V889" s="7"/>
      <c r="W889" s="7"/>
      <c r="X889" s="7"/>
      <c r="Y889" s="7"/>
      <c r="Z889" s="7"/>
    </row>
    <row r="890" ht="13.5" customHeight="1">
      <c r="A890" s="468"/>
      <c r="B890" s="7"/>
      <c r="C890" s="468"/>
      <c r="D890" s="207"/>
      <c r="E890" s="468"/>
      <c r="F890" s="7"/>
      <c r="G890" s="7"/>
      <c r="H890" s="7"/>
      <c r="I890" s="7"/>
      <c r="J890" s="7"/>
      <c r="K890" s="7"/>
      <c r="L890" s="7"/>
      <c r="M890" s="7"/>
      <c r="N890" s="7"/>
      <c r="O890" s="7"/>
      <c r="P890" s="7"/>
      <c r="Q890" s="7"/>
      <c r="R890" s="7"/>
      <c r="S890" s="7"/>
      <c r="T890" s="7"/>
      <c r="U890" s="7"/>
      <c r="V890" s="7"/>
      <c r="W890" s="7"/>
      <c r="X890" s="7"/>
      <c r="Y890" s="7"/>
      <c r="Z890" s="7"/>
    </row>
    <row r="891" ht="13.5" customHeight="1">
      <c r="A891" s="468"/>
      <c r="B891" s="7"/>
      <c r="C891" s="468"/>
      <c r="D891" s="207"/>
      <c r="E891" s="468"/>
      <c r="F891" s="7"/>
      <c r="G891" s="7"/>
      <c r="H891" s="7"/>
      <c r="I891" s="7"/>
      <c r="J891" s="7"/>
      <c r="K891" s="7"/>
      <c r="L891" s="7"/>
      <c r="M891" s="7"/>
      <c r="N891" s="7"/>
      <c r="O891" s="7"/>
      <c r="P891" s="7"/>
      <c r="Q891" s="7"/>
      <c r="R891" s="7"/>
      <c r="S891" s="7"/>
      <c r="T891" s="7"/>
      <c r="U891" s="7"/>
      <c r="V891" s="7"/>
      <c r="W891" s="7"/>
      <c r="X891" s="7"/>
      <c r="Y891" s="7"/>
      <c r="Z891" s="7"/>
    </row>
    <row r="892" ht="13.5" customHeight="1">
      <c r="A892" s="468"/>
      <c r="B892" s="7"/>
      <c r="C892" s="468"/>
      <c r="D892" s="207"/>
      <c r="E892" s="468"/>
      <c r="F892" s="7"/>
      <c r="G892" s="7"/>
      <c r="H892" s="7"/>
      <c r="I892" s="7"/>
      <c r="J892" s="7"/>
      <c r="K892" s="7"/>
      <c r="L892" s="7"/>
      <c r="M892" s="7"/>
      <c r="N892" s="7"/>
      <c r="O892" s="7"/>
      <c r="P892" s="7"/>
      <c r="Q892" s="7"/>
      <c r="R892" s="7"/>
      <c r="S892" s="7"/>
      <c r="T892" s="7"/>
      <c r="U892" s="7"/>
      <c r="V892" s="7"/>
      <c r="W892" s="7"/>
      <c r="X892" s="7"/>
      <c r="Y892" s="7"/>
      <c r="Z892" s="7"/>
    </row>
    <row r="893" ht="13.5" customHeight="1">
      <c r="A893" s="468"/>
      <c r="B893" s="7"/>
      <c r="C893" s="468"/>
      <c r="D893" s="207"/>
      <c r="E893" s="468"/>
      <c r="F893" s="7"/>
      <c r="G893" s="7"/>
      <c r="H893" s="7"/>
      <c r="I893" s="7"/>
      <c r="J893" s="7"/>
      <c r="K893" s="7"/>
      <c r="L893" s="7"/>
      <c r="M893" s="7"/>
      <c r="N893" s="7"/>
      <c r="O893" s="7"/>
      <c r="P893" s="7"/>
      <c r="Q893" s="7"/>
      <c r="R893" s="7"/>
      <c r="S893" s="7"/>
      <c r="T893" s="7"/>
      <c r="U893" s="7"/>
      <c r="V893" s="7"/>
      <c r="W893" s="7"/>
      <c r="X893" s="7"/>
      <c r="Y893" s="7"/>
      <c r="Z893" s="7"/>
    </row>
    <row r="894" ht="13.5" customHeight="1">
      <c r="A894" s="468"/>
      <c r="B894" s="7"/>
      <c r="C894" s="468"/>
      <c r="D894" s="207"/>
      <c r="E894" s="468"/>
      <c r="F894" s="7"/>
      <c r="G894" s="7"/>
      <c r="H894" s="7"/>
      <c r="I894" s="7"/>
      <c r="J894" s="7"/>
      <c r="K894" s="7"/>
      <c r="L894" s="7"/>
      <c r="M894" s="7"/>
      <c r="N894" s="7"/>
      <c r="O894" s="7"/>
      <c r="P894" s="7"/>
      <c r="Q894" s="7"/>
      <c r="R894" s="7"/>
      <c r="S894" s="7"/>
      <c r="T894" s="7"/>
      <c r="U894" s="7"/>
      <c r="V894" s="7"/>
      <c r="W894" s="7"/>
      <c r="X894" s="7"/>
      <c r="Y894" s="7"/>
      <c r="Z894" s="7"/>
    </row>
    <row r="895" ht="13.5" customHeight="1">
      <c r="A895" s="468"/>
      <c r="B895" s="7"/>
      <c r="C895" s="468"/>
      <c r="D895" s="207"/>
      <c r="E895" s="468"/>
      <c r="F895" s="7"/>
      <c r="G895" s="7"/>
      <c r="H895" s="7"/>
      <c r="I895" s="7"/>
      <c r="J895" s="7"/>
      <c r="K895" s="7"/>
      <c r="L895" s="7"/>
      <c r="M895" s="7"/>
      <c r="N895" s="7"/>
      <c r="O895" s="7"/>
      <c r="P895" s="7"/>
      <c r="Q895" s="7"/>
      <c r="R895" s="7"/>
      <c r="S895" s="7"/>
      <c r="T895" s="7"/>
      <c r="U895" s="7"/>
      <c r="V895" s="7"/>
      <c r="W895" s="7"/>
      <c r="X895" s="7"/>
      <c r="Y895" s="7"/>
      <c r="Z895" s="7"/>
    </row>
    <row r="896" ht="13.5" customHeight="1">
      <c r="A896" s="468"/>
      <c r="B896" s="7"/>
      <c r="C896" s="468"/>
      <c r="D896" s="207"/>
      <c r="E896" s="468"/>
      <c r="F896" s="7"/>
      <c r="G896" s="7"/>
      <c r="H896" s="7"/>
      <c r="I896" s="7"/>
      <c r="J896" s="7"/>
      <c r="K896" s="7"/>
      <c r="L896" s="7"/>
      <c r="M896" s="7"/>
      <c r="N896" s="7"/>
      <c r="O896" s="7"/>
      <c r="P896" s="7"/>
      <c r="Q896" s="7"/>
      <c r="R896" s="7"/>
      <c r="S896" s="7"/>
      <c r="T896" s="7"/>
      <c r="U896" s="7"/>
      <c r="V896" s="7"/>
      <c r="W896" s="7"/>
      <c r="X896" s="7"/>
      <c r="Y896" s="7"/>
      <c r="Z896" s="7"/>
    </row>
    <row r="897" ht="13.5" customHeight="1">
      <c r="A897" s="468"/>
      <c r="B897" s="7"/>
      <c r="C897" s="468"/>
      <c r="D897" s="207"/>
      <c r="E897" s="468"/>
      <c r="F897" s="7"/>
      <c r="G897" s="7"/>
      <c r="H897" s="7"/>
      <c r="I897" s="7"/>
      <c r="J897" s="7"/>
      <c r="K897" s="7"/>
      <c r="L897" s="7"/>
      <c r="M897" s="7"/>
      <c r="N897" s="7"/>
      <c r="O897" s="7"/>
      <c r="P897" s="7"/>
      <c r="Q897" s="7"/>
      <c r="R897" s="7"/>
      <c r="S897" s="7"/>
      <c r="T897" s="7"/>
      <c r="U897" s="7"/>
      <c r="V897" s="7"/>
      <c r="W897" s="7"/>
      <c r="X897" s="7"/>
      <c r="Y897" s="7"/>
      <c r="Z897" s="7"/>
    </row>
    <row r="898" ht="13.5" customHeight="1">
      <c r="A898" s="468"/>
      <c r="B898" s="7"/>
      <c r="C898" s="468"/>
      <c r="D898" s="207"/>
      <c r="E898" s="468"/>
      <c r="F898" s="7"/>
      <c r="G898" s="7"/>
      <c r="H898" s="7"/>
      <c r="I898" s="7"/>
      <c r="J898" s="7"/>
      <c r="K898" s="7"/>
      <c r="L898" s="7"/>
      <c r="M898" s="7"/>
      <c r="N898" s="7"/>
      <c r="O898" s="7"/>
      <c r="P898" s="7"/>
      <c r="Q898" s="7"/>
      <c r="R898" s="7"/>
      <c r="S898" s="7"/>
      <c r="T898" s="7"/>
      <c r="U898" s="7"/>
      <c r="V898" s="7"/>
      <c r="W898" s="7"/>
      <c r="X898" s="7"/>
      <c r="Y898" s="7"/>
      <c r="Z898" s="7"/>
    </row>
    <row r="899" ht="13.5" customHeight="1">
      <c r="A899" s="468"/>
      <c r="B899" s="7"/>
      <c r="C899" s="468"/>
      <c r="D899" s="207"/>
      <c r="E899" s="468"/>
      <c r="F899" s="7"/>
      <c r="G899" s="7"/>
      <c r="H899" s="7"/>
      <c r="I899" s="7"/>
      <c r="J899" s="7"/>
      <c r="K899" s="7"/>
      <c r="L899" s="7"/>
      <c r="M899" s="7"/>
      <c r="N899" s="7"/>
      <c r="O899" s="7"/>
      <c r="P899" s="7"/>
      <c r="Q899" s="7"/>
      <c r="R899" s="7"/>
      <c r="S899" s="7"/>
      <c r="T899" s="7"/>
      <c r="U899" s="7"/>
      <c r="V899" s="7"/>
      <c r="W899" s="7"/>
      <c r="X899" s="7"/>
      <c r="Y899" s="7"/>
      <c r="Z899" s="7"/>
    </row>
    <row r="900" ht="13.5" customHeight="1">
      <c r="A900" s="468"/>
      <c r="B900" s="7"/>
      <c r="C900" s="468"/>
      <c r="D900" s="207"/>
      <c r="E900" s="468"/>
      <c r="F900" s="7"/>
      <c r="G900" s="7"/>
      <c r="H900" s="7"/>
      <c r="I900" s="7"/>
      <c r="J900" s="7"/>
      <c r="K900" s="7"/>
      <c r="L900" s="7"/>
      <c r="M900" s="7"/>
      <c r="N900" s="7"/>
      <c r="O900" s="7"/>
      <c r="P900" s="7"/>
      <c r="Q900" s="7"/>
      <c r="R900" s="7"/>
      <c r="S900" s="7"/>
      <c r="T900" s="7"/>
      <c r="U900" s="7"/>
      <c r="V900" s="7"/>
      <c r="W900" s="7"/>
      <c r="X900" s="7"/>
      <c r="Y900" s="7"/>
      <c r="Z900" s="7"/>
    </row>
    <row r="901" ht="13.5" customHeight="1">
      <c r="A901" s="468"/>
      <c r="B901" s="7"/>
      <c r="C901" s="468"/>
      <c r="D901" s="207"/>
      <c r="E901" s="468"/>
      <c r="F901" s="7"/>
      <c r="G901" s="7"/>
      <c r="H901" s="7"/>
      <c r="I901" s="7"/>
      <c r="J901" s="7"/>
      <c r="K901" s="7"/>
      <c r="L901" s="7"/>
      <c r="M901" s="7"/>
      <c r="N901" s="7"/>
      <c r="O901" s="7"/>
      <c r="P901" s="7"/>
      <c r="Q901" s="7"/>
      <c r="R901" s="7"/>
      <c r="S901" s="7"/>
      <c r="T901" s="7"/>
      <c r="U901" s="7"/>
      <c r="V901" s="7"/>
      <c r="W901" s="7"/>
      <c r="X901" s="7"/>
      <c r="Y901" s="7"/>
      <c r="Z901" s="7"/>
    </row>
    <row r="902" ht="13.5" customHeight="1">
      <c r="A902" s="468"/>
      <c r="B902" s="7"/>
      <c r="C902" s="468"/>
      <c r="D902" s="207"/>
      <c r="E902" s="468"/>
      <c r="F902" s="7"/>
      <c r="G902" s="7"/>
      <c r="H902" s="7"/>
      <c r="I902" s="7"/>
      <c r="J902" s="7"/>
      <c r="K902" s="7"/>
      <c r="L902" s="7"/>
      <c r="M902" s="7"/>
      <c r="N902" s="7"/>
      <c r="O902" s="7"/>
      <c r="P902" s="7"/>
      <c r="Q902" s="7"/>
      <c r="R902" s="7"/>
      <c r="S902" s="7"/>
      <c r="T902" s="7"/>
      <c r="U902" s="7"/>
      <c r="V902" s="7"/>
      <c r="W902" s="7"/>
      <c r="X902" s="7"/>
      <c r="Y902" s="7"/>
      <c r="Z902" s="7"/>
    </row>
    <row r="903" ht="13.5" customHeight="1">
      <c r="A903" s="468"/>
      <c r="B903" s="7"/>
      <c r="C903" s="468"/>
      <c r="D903" s="207"/>
      <c r="E903" s="468"/>
      <c r="F903" s="7"/>
      <c r="G903" s="7"/>
      <c r="H903" s="7"/>
      <c r="I903" s="7"/>
      <c r="J903" s="7"/>
      <c r="K903" s="7"/>
      <c r="L903" s="7"/>
      <c r="M903" s="7"/>
      <c r="N903" s="7"/>
      <c r="O903" s="7"/>
      <c r="P903" s="7"/>
      <c r="Q903" s="7"/>
      <c r="R903" s="7"/>
      <c r="S903" s="7"/>
      <c r="T903" s="7"/>
      <c r="U903" s="7"/>
      <c r="V903" s="7"/>
      <c r="W903" s="7"/>
      <c r="X903" s="7"/>
      <c r="Y903" s="7"/>
      <c r="Z903" s="7"/>
    </row>
    <row r="904" ht="13.5" customHeight="1">
      <c r="A904" s="468"/>
      <c r="B904" s="7"/>
      <c r="C904" s="468"/>
      <c r="D904" s="207"/>
      <c r="E904" s="468"/>
      <c r="F904" s="7"/>
      <c r="G904" s="7"/>
      <c r="H904" s="7"/>
      <c r="I904" s="7"/>
      <c r="J904" s="7"/>
      <c r="K904" s="7"/>
      <c r="L904" s="7"/>
      <c r="M904" s="7"/>
      <c r="N904" s="7"/>
      <c r="O904" s="7"/>
      <c r="P904" s="7"/>
      <c r="Q904" s="7"/>
      <c r="R904" s="7"/>
      <c r="S904" s="7"/>
      <c r="T904" s="7"/>
      <c r="U904" s="7"/>
      <c r="V904" s="7"/>
      <c r="W904" s="7"/>
      <c r="X904" s="7"/>
      <c r="Y904" s="7"/>
      <c r="Z904" s="7"/>
    </row>
    <row r="905" ht="13.5" customHeight="1">
      <c r="A905" s="468"/>
      <c r="B905" s="7"/>
      <c r="C905" s="468"/>
      <c r="D905" s="207"/>
      <c r="E905" s="468"/>
      <c r="F905" s="7"/>
      <c r="G905" s="7"/>
      <c r="H905" s="7"/>
      <c r="I905" s="7"/>
      <c r="J905" s="7"/>
      <c r="K905" s="7"/>
      <c r="L905" s="7"/>
      <c r="M905" s="7"/>
      <c r="N905" s="7"/>
      <c r="O905" s="7"/>
      <c r="P905" s="7"/>
      <c r="Q905" s="7"/>
      <c r="R905" s="7"/>
      <c r="S905" s="7"/>
      <c r="T905" s="7"/>
      <c r="U905" s="7"/>
      <c r="V905" s="7"/>
      <c r="W905" s="7"/>
      <c r="X905" s="7"/>
      <c r="Y905" s="7"/>
      <c r="Z905" s="7"/>
    </row>
    <row r="906" ht="13.5" customHeight="1">
      <c r="A906" s="468"/>
      <c r="B906" s="7"/>
      <c r="C906" s="468"/>
      <c r="D906" s="207"/>
      <c r="E906" s="468"/>
      <c r="F906" s="7"/>
      <c r="G906" s="7"/>
      <c r="H906" s="7"/>
      <c r="I906" s="7"/>
      <c r="J906" s="7"/>
      <c r="K906" s="7"/>
      <c r="L906" s="7"/>
      <c r="M906" s="7"/>
      <c r="N906" s="7"/>
      <c r="O906" s="7"/>
      <c r="P906" s="7"/>
      <c r="Q906" s="7"/>
      <c r="R906" s="7"/>
      <c r="S906" s="7"/>
      <c r="T906" s="7"/>
      <c r="U906" s="7"/>
      <c r="V906" s="7"/>
      <c r="W906" s="7"/>
      <c r="X906" s="7"/>
      <c r="Y906" s="7"/>
      <c r="Z906" s="7"/>
    </row>
    <row r="907" ht="13.5" customHeight="1">
      <c r="A907" s="468"/>
      <c r="B907" s="7"/>
      <c r="C907" s="468"/>
      <c r="D907" s="207"/>
      <c r="E907" s="468"/>
      <c r="F907" s="7"/>
      <c r="G907" s="7"/>
      <c r="H907" s="7"/>
      <c r="I907" s="7"/>
      <c r="J907" s="7"/>
      <c r="K907" s="7"/>
      <c r="L907" s="7"/>
      <c r="M907" s="7"/>
      <c r="N907" s="7"/>
      <c r="O907" s="7"/>
      <c r="P907" s="7"/>
      <c r="Q907" s="7"/>
      <c r="R907" s="7"/>
      <c r="S907" s="7"/>
      <c r="T907" s="7"/>
      <c r="U907" s="7"/>
      <c r="V907" s="7"/>
      <c r="W907" s="7"/>
      <c r="X907" s="7"/>
      <c r="Y907" s="7"/>
      <c r="Z907" s="7"/>
    </row>
    <row r="908" ht="13.5" customHeight="1">
      <c r="A908" s="468"/>
      <c r="B908" s="7"/>
      <c r="C908" s="468"/>
      <c r="D908" s="207"/>
      <c r="E908" s="468"/>
      <c r="F908" s="7"/>
      <c r="G908" s="7"/>
      <c r="H908" s="7"/>
      <c r="I908" s="7"/>
      <c r="J908" s="7"/>
      <c r="K908" s="7"/>
      <c r="L908" s="7"/>
      <c r="M908" s="7"/>
      <c r="N908" s="7"/>
      <c r="O908" s="7"/>
      <c r="P908" s="7"/>
      <c r="Q908" s="7"/>
      <c r="R908" s="7"/>
      <c r="S908" s="7"/>
      <c r="T908" s="7"/>
      <c r="U908" s="7"/>
      <c r="V908" s="7"/>
      <c r="W908" s="7"/>
      <c r="X908" s="7"/>
      <c r="Y908" s="7"/>
      <c r="Z908" s="7"/>
    </row>
    <row r="909" ht="13.5" customHeight="1">
      <c r="A909" s="468"/>
      <c r="B909" s="7"/>
      <c r="C909" s="468"/>
      <c r="D909" s="207"/>
      <c r="E909" s="468"/>
      <c r="F909" s="7"/>
      <c r="G909" s="7"/>
      <c r="H909" s="7"/>
      <c r="I909" s="7"/>
      <c r="J909" s="7"/>
      <c r="K909" s="7"/>
      <c r="L909" s="7"/>
      <c r="M909" s="7"/>
      <c r="N909" s="7"/>
      <c r="O909" s="7"/>
      <c r="P909" s="7"/>
      <c r="Q909" s="7"/>
      <c r="R909" s="7"/>
      <c r="S909" s="7"/>
      <c r="T909" s="7"/>
      <c r="U909" s="7"/>
      <c r="V909" s="7"/>
      <c r="W909" s="7"/>
      <c r="X909" s="7"/>
      <c r="Y909" s="7"/>
      <c r="Z909" s="7"/>
    </row>
    <row r="910" ht="13.5" customHeight="1">
      <c r="A910" s="468"/>
      <c r="B910" s="7"/>
      <c r="C910" s="468"/>
      <c r="D910" s="207"/>
      <c r="E910" s="468"/>
      <c r="F910" s="7"/>
      <c r="G910" s="7"/>
      <c r="H910" s="7"/>
      <c r="I910" s="7"/>
      <c r="J910" s="7"/>
      <c r="K910" s="7"/>
      <c r="L910" s="7"/>
      <c r="M910" s="7"/>
      <c r="N910" s="7"/>
      <c r="O910" s="7"/>
      <c r="P910" s="7"/>
      <c r="Q910" s="7"/>
      <c r="R910" s="7"/>
      <c r="S910" s="7"/>
      <c r="T910" s="7"/>
      <c r="U910" s="7"/>
      <c r="V910" s="7"/>
      <c r="W910" s="7"/>
      <c r="X910" s="7"/>
      <c r="Y910" s="7"/>
      <c r="Z910" s="7"/>
    </row>
    <row r="911" ht="13.5" customHeight="1">
      <c r="A911" s="468"/>
      <c r="B911" s="7"/>
      <c r="C911" s="468"/>
      <c r="D911" s="207"/>
      <c r="E911" s="468"/>
      <c r="F911" s="7"/>
      <c r="G911" s="7"/>
      <c r="H911" s="7"/>
      <c r="I911" s="7"/>
      <c r="J911" s="7"/>
      <c r="K911" s="7"/>
      <c r="L911" s="7"/>
      <c r="M911" s="7"/>
      <c r="N911" s="7"/>
      <c r="O911" s="7"/>
      <c r="P911" s="7"/>
      <c r="Q911" s="7"/>
      <c r="R911" s="7"/>
      <c r="S911" s="7"/>
      <c r="T911" s="7"/>
      <c r="U911" s="7"/>
      <c r="V911" s="7"/>
      <c r="W911" s="7"/>
      <c r="X911" s="7"/>
      <c r="Y911" s="7"/>
      <c r="Z911" s="7"/>
    </row>
    <row r="912" ht="13.5" customHeight="1">
      <c r="A912" s="468"/>
      <c r="B912" s="7"/>
      <c r="C912" s="468"/>
      <c r="D912" s="207"/>
      <c r="E912" s="468"/>
      <c r="F912" s="7"/>
      <c r="G912" s="7"/>
      <c r="H912" s="7"/>
      <c r="I912" s="7"/>
      <c r="J912" s="7"/>
      <c r="K912" s="7"/>
      <c r="L912" s="7"/>
      <c r="M912" s="7"/>
      <c r="N912" s="7"/>
      <c r="O912" s="7"/>
      <c r="P912" s="7"/>
      <c r="Q912" s="7"/>
      <c r="R912" s="7"/>
      <c r="S912" s="7"/>
      <c r="T912" s="7"/>
      <c r="U912" s="7"/>
      <c r="V912" s="7"/>
      <c r="W912" s="7"/>
      <c r="X912" s="7"/>
      <c r="Y912" s="7"/>
      <c r="Z912" s="7"/>
    </row>
    <row r="913" ht="13.5" customHeight="1">
      <c r="A913" s="468"/>
      <c r="B913" s="7"/>
      <c r="C913" s="468"/>
      <c r="D913" s="207"/>
      <c r="E913" s="468"/>
      <c r="F913" s="7"/>
      <c r="G913" s="7"/>
      <c r="H913" s="7"/>
      <c r="I913" s="7"/>
      <c r="J913" s="7"/>
      <c r="K913" s="7"/>
      <c r="L913" s="7"/>
      <c r="M913" s="7"/>
      <c r="N913" s="7"/>
      <c r="O913" s="7"/>
      <c r="P913" s="7"/>
      <c r="Q913" s="7"/>
      <c r="R913" s="7"/>
      <c r="S913" s="7"/>
      <c r="T913" s="7"/>
      <c r="U913" s="7"/>
      <c r="V913" s="7"/>
      <c r="W913" s="7"/>
      <c r="X913" s="7"/>
      <c r="Y913" s="7"/>
      <c r="Z913" s="7"/>
    </row>
    <row r="914" ht="13.5" customHeight="1">
      <c r="A914" s="468"/>
      <c r="B914" s="7"/>
      <c r="C914" s="468"/>
      <c r="D914" s="207"/>
      <c r="E914" s="468"/>
      <c r="F914" s="7"/>
      <c r="G914" s="7"/>
      <c r="H914" s="7"/>
      <c r="I914" s="7"/>
      <c r="J914" s="7"/>
      <c r="K914" s="7"/>
      <c r="L914" s="7"/>
      <c r="M914" s="7"/>
      <c r="N914" s="7"/>
      <c r="O914" s="7"/>
      <c r="P914" s="7"/>
      <c r="Q914" s="7"/>
      <c r="R914" s="7"/>
      <c r="S914" s="7"/>
      <c r="T914" s="7"/>
      <c r="U914" s="7"/>
      <c r="V914" s="7"/>
      <c r="W914" s="7"/>
      <c r="X914" s="7"/>
      <c r="Y914" s="7"/>
      <c r="Z914" s="7"/>
    </row>
    <row r="915" ht="13.5" customHeight="1">
      <c r="A915" s="468"/>
      <c r="B915" s="7"/>
      <c r="C915" s="468"/>
      <c r="D915" s="207"/>
      <c r="E915" s="468"/>
      <c r="F915" s="7"/>
      <c r="G915" s="7"/>
      <c r="H915" s="7"/>
      <c r="I915" s="7"/>
      <c r="J915" s="7"/>
      <c r="K915" s="7"/>
      <c r="L915" s="7"/>
      <c r="M915" s="7"/>
      <c r="N915" s="7"/>
      <c r="O915" s="7"/>
      <c r="P915" s="7"/>
      <c r="Q915" s="7"/>
      <c r="R915" s="7"/>
      <c r="S915" s="7"/>
      <c r="T915" s="7"/>
      <c r="U915" s="7"/>
      <c r="V915" s="7"/>
      <c r="W915" s="7"/>
      <c r="X915" s="7"/>
      <c r="Y915" s="7"/>
      <c r="Z915" s="7"/>
    </row>
    <row r="916" ht="13.5" customHeight="1">
      <c r="A916" s="468"/>
      <c r="B916" s="7"/>
      <c r="C916" s="468"/>
      <c r="D916" s="207"/>
      <c r="E916" s="468"/>
      <c r="F916" s="7"/>
      <c r="G916" s="7"/>
      <c r="H916" s="7"/>
      <c r="I916" s="7"/>
      <c r="J916" s="7"/>
      <c r="K916" s="7"/>
      <c r="L916" s="7"/>
      <c r="M916" s="7"/>
      <c r="N916" s="7"/>
      <c r="O916" s="7"/>
      <c r="P916" s="7"/>
      <c r="Q916" s="7"/>
      <c r="R916" s="7"/>
      <c r="S916" s="7"/>
      <c r="T916" s="7"/>
      <c r="U916" s="7"/>
      <c r="V916" s="7"/>
      <c r="W916" s="7"/>
      <c r="X916" s="7"/>
      <c r="Y916" s="7"/>
      <c r="Z916" s="7"/>
    </row>
    <row r="917" ht="13.5" customHeight="1">
      <c r="A917" s="468"/>
      <c r="B917" s="7"/>
      <c r="C917" s="468"/>
      <c r="D917" s="207"/>
      <c r="E917" s="468"/>
      <c r="F917" s="7"/>
      <c r="G917" s="7"/>
      <c r="H917" s="7"/>
      <c r="I917" s="7"/>
      <c r="J917" s="7"/>
      <c r="K917" s="7"/>
      <c r="L917" s="7"/>
      <c r="M917" s="7"/>
      <c r="N917" s="7"/>
      <c r="O917" s="7"/>
      <c r="P917" s="7"/>
      <c r="Q917" s="7"/>
      <c r="R917" s="7"/>
      <c r="S917" s="7"/>
      <c r="T917" s="7"/>
      <c r="U917" s="7"/>
      <c r="V917" s="7"/>
      <c r="W917" s="7"/>
      <c r="X917" s="7"/>
      <c r="Y917" s="7"/>
      <c r="Z917" s="7"/>
    </row>
    <row r="918" ht="13.5" customHeight="1">
      <c r="A918" s="468"/>
      <c r="B918" s="7"/>
      <c r="C918" s="468"/>
      <c r="D918" s="207"/>
      <c r="E918" s="468"/>
      <c r="F918" s="7"/>
      <c r="G918" s="7"/>
      <c r="H918" s="7"/>
      <c r="I918" s="7"/>
      <c r="J918" s="7"/>
      <c r="K918" s="7"/>
      <c r="L918" s="7"/>
      <c r="M918" s="7"/>
      <c r="N918" s="7"/>
      <c r="O918" s="7"/>
      <c r="P918" s="7"/>
      <c r="Q918" s="7"/>
      <c r="R918" s="7"/>
      <c r="S918" s="7"/>
      <c r="T918" s="7"/>
      <c r="U918" s="7"/>
      <c r="V918" s="7"/>
      <c r="W918" s="7"/>
      <c r="X918" s="7"/>
      <c r="Y918" s="7"/>
      <c r="Z918" s="7"/>
    </row>
    <row r="919" ht="13.5" customHeight="1">
      <c r="A919" s="468"/>
      <c r="B919" s="7"/>
      <c r="C919" s="468"/>
      <c r="D919" s="207"/>
      <c r="E919" s="468"/>
      <c r="F919" s="7"/>
      <c r="G919" s="7"/>
      <c r="H919" s="7"/>
      <c r="I919" s="7"/>
      <c r="J919" s="7"/>
      <c r="K919" s="7"/>
      <c r="L919" s="7"/>
      <c r="M919" s="7"/>
      <c r="N919" s="7"/>
      <c r="O919" s="7"/>
      <c r="P919" s="7"/>
      <c r="Q919" s="7"/>
      <c r="R919" s="7"/>
      <c r="S919" s="7"/>
      <c r="T919" s="7"/>
      <c r="U919" s="7"/>
      <c r="V919" s="7"/>
      <c r="W919" s="7"/>
      <c r="X919" s="7"/>
      <c r="Y919" s="7"/>
      <c r="Z919" s="7"/>
    </row>
    <row r="920" ht="13.5" customHeight="1">
      <c r="A920" s="468"/>
      <c r="B920" s="7"/>
      <c r="C920" s="468"/>
      <c r="D920" s="207"/>
      <c r="E920" s="468"/>
      <c r="F920" s="7"/>
      <c r="G920" s="7"/>
      <c r="H920" s="7"/>
      <c r="I920" s="7"/>
      <c r="J920" s="7"/>
      <c r="K920" s="7"/>
      <c r="L920" s="7"/>
      <c r="M920" s="7"/>
      <c r="N920" s="7"/>
      <c r="O920" s="7"/>
      <c r="P920" s="7"/>
      <c r="Q920" s="7"/>
      <c r="R920" s="7"/>
      <c r="S920" s="7"/>
      <c r="T920" s="7"/>
      <c r="U920" s="7"/>
      <c r="V920" s="7"/>
      <c r="W920" s="7"/>
      <c r="X920" s="7"/>
      <c r="Y920" s="7"/>
      <c r="Z920" s="7"/>
    </row>
    <row r="921" ht="13.5" customHeight="1">
      <c r="A921" s="468"/>
      <c r="B921" s="7"/>
      <c r="C921" s="468"/>
      <c r="D921" s="207"/>
      <c r="E921" s="468"/>
      <c r="F921" s="7"/>
      <c r="G921" s="7"/>
      <c r="H921" s="7"/>
      <c r="I921" s="7"/>
      <c r="J921" s="7"/>
      <c r="K921" s="7"/>
      <c r="L921" s="7"/>
      <c r="M921" s="7"/>
      <c r="N921" s="7"/>
      <c r="O921" s="7"/>
      <c r="P921" s="7"/>
      <c r="Q921" s="7"/>
      <c r="R921" s="7"/>
      <c r="S921" s="7"/>
      <c r="T921" s="7"/>
      <c r="U921" s="7"/>
      <c r="V921" s="7"/>
      <c r="W921" s="7"/>
      <c r="X921" s="7"/>
      <c r="Y921" s="7"/>
      <c r="Z921" s="7"/>
    </row>
    <row r="922" ht="13.5" customHeight="1">
      <c r="A922" s="468"/>
      <c r="B922" s="7"/>
      <c r="C922" s="468"/>
      <c r="D922" s="207"/>
      <c r="E922" s="468"/>
      <c r="F922" s="7"/>
      <c r="G922" s="7"/>
      <c r="H922" s="7"/>
      <c r="I922" s="7"/>
      <c r="J922" s="7"/>
      <c r="K922" s="7"/>
      <c r="L922" s="7"/>
      <c r="M922" s="7"/>
      <c r="N922" s="7"/>
      <c r="O922" s="7"/>
      <c r="P922" s="7"/>
      <c r="Q922" s="7"/>
      <c r="R922" s="7"/>
      <c r="S922" s="7"/>
      <c r="T922" s="7"/>
      <c r="U922" s="7"/>
      <c r="V922" s="7"/>
      <c r="W922" s="7"/>
      <c r="X922" s="7"/>
      <c r="Y922" s="7"/>
      <c r="Z922" s="7"/>
    </row>
    <row r="923" ht="13.5" customHeight="1">
      <c r="A923" s="468"/>
      <c r="B923" s="7"/>
      <c r="C923" s="468"/>
      <c r="D923" s="207"/>
      <c r="E923" s="468"/>
      <c r="F923" s="7"/>
      <c r="G923" s="7"/>
      <c r="H923" s="7"/>
      <c r="I923" s="7"/>
      <c r="J923" s="7"/>
      <c r="K923" s="7"/>
      <c r="L923" s="7"/>
      <c r="M923" s="7"/>
      <c r="N923" s="7"/>
      <c r="O923" s="7"/>
      <c r="P923" s="7"/>
      <c r="Q923" s="7"/>
      <c r="R923" s="7"/>
      <c r="S923" s="7"/>
      <c r="T923" s="7"/>
      <c r="U923" s="7"/>
      <c r="V923" s="7"/>
      <c r="W923" s="7"/>
      <c r="X923" s="7"/>
      <c r="Y923" s="7"/>
      <c r="Z923" s="7"/>
    </row>
    <row r="924" ht="13.5" customHeight="1">
      <c r="A924" s="468"/>
      <c r="B924" s="7"/>
      <c r="C924" s="468"/>
      <c r="D924" s="207"/>
      <c r="E924" s="468"/>
      <c r="F924" s="7"/>
      <c r="G924" s="7"/>
      <c r="H924" s="7"/>
      <c r="I924" s="7"/>
      <c r="J924" s="7"/>
      <c r="K924" s="7"/>
      <c r="L924" s="7"/>
      <c r="M924" s="7"/>
      <c r="N924" s="7"/>
      <c r="O924" s="7"/>
      <c r="P924" s="7"/>
      <c r="Q924" s="7"/>
      <c r="R924" s="7"/>
      <c r="S924" s="7"/>
      <c r="T924" s="7"/>
      <c r="U924" s="7"/>
      <c r="V924" s="7"/>
      <c r="W924" s="7"/>
      <c r="X924" s="7"/>
      <c r="Y924" s="7"/>
      <c r="Z924" s="7"/>
    </row>
    <row r="925" ht="13.5" customHeight="1">
      <c r="A925" s="468"/>
      <c r="B925" s="7"/>
      <c r="C925" s="468"/>
      <c r="D925" s="207"/>
      <c r="E925" s="468"/>
      <c r="F925" s="7"/>
      <c r="G925" s="7"/>
      <c r="H925" s="7"/>
      <c r="I925" s="7"/>
      <c r="J925" s="7"/>
      <c r="K925" s="7"/>
      <c r="L925" s="7"/>
      <c r="M925" s="7"/>
      <c r="N925" s="7"/>
      <c r="O925" s="7"/>
      <c r="P925" s="7"/>
      <c r="Q925" s="7"/>
      <c r="R925" s="7"/>
      <c r="S925" s="7"/>
      <c r="T925" s="7"/>
      <c r="U925" s="7"/>
      <c r="V925" s="7"/>
      <c r="W925" s="7"/>
      <c r="X925" s="7"/>
      <c r="Y925" s="7"/>
      <c r="Z925" s="7"/>
    </row>
    <row r="926" ht="13.5" customHeight="1">
      <c r="A926" s="468"/>
      <c r="B926" s="7"/>
      <c r="C926" s="468"/>
      <c r="D926" s="207"/>
      <c r="E926" s="468"/>
      <c r="F926" s="7"/>
      <c r="G926" s="7"/>
      <c r="H926" s="7"/>
      <c r="I926" s="7"/>
      <c r="J926" s="7"/>
      <c r="K926" s="7"/>
      <c r="L926" s="7"/>
      <c r="M926" s="7"/>
      <c r="N926" s="7"/>
      <c r="O926" s="7"/>
      <c r="P926" s="7"/>
      <c r="Q926" s="7"/>
      <c r="R926" s="7"/>
      <c r="S926" s="7"/>
      <c r="T926" s="7"/>
      <c r="U926" s="7"/>
      <c r="V926" s="7"/>
      <c r="W926" s="7"/>
      <c r="X926" s="7"/>
      <c r="Y926" s="7"/>
      <c r="Z926" s="7"/>
    </row>
    <row r="927" ht="13.5" customHeight="1">
      <c r="A927" s="468"/>
      <c r="B927" s="7"/>
      <c r="C927" s="468"/>
      <c r="D927" s="207"/>
      <c r="E927" s="468"/>
      <c r="F927" s="7"/>
      <c r="G927" s="7"/>
      <c r="H927" s="7"/>
      <c r="I927" s="7"/>
      <c r="J927" s="7"/>
      <c r="K927" s="7"/>
      <c r="L927" s="7"/>
      <c r="M927" s="7"/>
      <c r="N927" s="7"/>
      <c r="O927" s="7"/>
      <c r="P927" s="7"/>
      <c r="Q927" s="7"/>
      <c r="R927" s="7"/>
      <c r="S927" s="7"/>
      <c r="T927" s="7"/>
      <c r="U927" s="7"/>
      <c r="V927" s="7"/>
      <c r="W927" s="7"/>
      <c r="X927" s="7"/>
      <c r="Y927" s="7"/>
      <c r="Z927" s="7"/>
    </row>
    <row r="928" ht="13.5" customHeight="1">
      <c r="A928" s="468"/>
      <c r="B928" s="7"/>
      <c r="C928" s="468"/>
      <c r="D928" s="207"/>
      <c r="E928" s="468"/>
      <c r="F928" s="7"/>
      <c r="G928" s="7"/>
      <c r="H928" s="7"/>
      <c r="I928" s="7"/>
      <c r="J928" s="7"/>
      <c r="K928" s="7"/>
      <c r="L928" s="7"/>
      <c r="M928" s="7"/>
      <c r="N928" s="7"/>
      <c r="O928" s="7"/>
      <c r="P928" s="7"/>
      <c r="Q928" s="7"/>
      <c r="R928" s="7"/>
      <c r="S928" s="7"/>
      <c r="T928" s="7"/>
      <c r="U928" s="7"/>
      <c r="V928" s="7"/>
      <c r="W928" s="7"/>
      <c r="X928" s="7"/>
      <c r="Y928" s="7"/>
      <c r="Z928" s="7"/>
    </row>
    <row r="929" ht="13.5" customHeight="1">
      <c r="A929" s="468"/>
      <c r="B929" s="7"/>
      <c r="C929" s="468"/>
      <c r="D929" s="207"/>
      <c r="E929" s="468"/>
      <c r="F929" s="7"/>
      <c r="G929" s="7"/>
      <c r="H929" s="7"/>
      <c r="I929" s="7"/>
      <c r="J929" s="7"/>
      <c r="K929" s="7"/>
      <c r="L929" s="7"/>
      <c r="M929" s="7"/>
      <c r="N929" s="7"/>
      <c r="O929" s="7"/>
      <c r="P929" s="7"/>
      <c r="Q929" s="7"/>
      <c r="R929" s="7"/>
      <c r="S929" s="7"/>
      <c r="T929" s="7"/>
      <c r="U929" s="7"/>
      <c r="V929" s="7"/>
      <c r="W929" s="7"/>
      <c r="X929" s="7"/>
      <c r="Y929" s="7"/>
      <c r="Z929" s="7"/>
    </row>
    <row r="930" ht="13.5" customHeight="1">
      <c r="A930" s="468"/>
      <c r="B930" s="7"/>
      <c r="C930" s="468"/>
      <c r="D930" s="207"/>
      <c r="E930" s="468"/>
      <c r="F930" s="7"/>
      <c r="G930" s="7"/>
      <c r="H930" s="7"/>
      <c r="I930" s="7"/>
      <c r="J930" s="7"/>
      <c r="K930" s="7"/>
      <c r="L930" s="7"/>
      <c r="M930" s="7"/>
      <c r="N930" s="7"/>
      <c r="O930" s="7"/>
      <c r="P930" s="7"/>
      <c r="Q930" s="7"/>
      <c r="R930" s="7"/>
      <c r="S930" s="7"/>
      <c r="T930" s="7"/>
      <c r="U930" s="7"/>
      <c r="V930" s="7"/>
      <c r="W930" s="7"/>
      <c r="X930" s="7"/>
      <c r="Y930" s="7"/>
      <c r="Z930" s="7"/>
    </row>
    <row r="931" ht="13.5" customHeight="1">
      <c r="A931" s="468"/>
      <c r="B931" s="7"/>
      <c r="C931" s="468"/>
      <c r="D931" s="207"/>
      <c r="E931" s="468"/>
      <c r="F931" s="7"/>
      <c r="G931" s="7"/>
      <c r="H931" s="7"/>
      <c r="I931" s="7"/>
      <c r="J931" s="7"/>
      <c r="K931" s="7"/>
      <c r="L931" s="7"/>
      <c r="M931" s="7"/>
      <c r="N931" s="7"/>
      <c r="O931" s="7"/>
      <c r="P931" s="7"/>
      <c r="Q931" s="7"/>
      <c r="R931" s="7"/>
      <c r="S931" s="7"/>
      <c r="T931" s="7"/>
      <c r="U931" s="7"/>
      <c r="V931" s="7"/>
      <c r="W931" s="7"/>
      <c r="X931" s="7"/>
      <c r="Y931" s="7"/>
      <c r="Z931" s="7"/>
    </row>
    <row r="932" ht="13.5" customHeight="1">
      <c r="A932" s="468"/>
      <c r="B932" s="7"/>
      <c r="C932" s="468"/>
      <c r="D932" s="207"/>
      <c r="E932" s="468"/>
      <c r="F932" s="7"/>
      <c r="G932" s="7"/>
      <c r="H932" s="7"/>
      <c r="I932" s="7"/>
      <c r="J932" s="7"/>
      <c r="K932" s="7"/>
      <c r="L932" s="7"/>
      <c r="M932" s="7"/>
      <c r="N932" s="7"/>
      <c r="O932" s="7"/>
      <c r="P932" s="7"/>
      <c r="Q932" s="7"/>
      <c r="R932" s="7"/>
      <c r="S932" s="7"/>
      <c r="T932" s="7"/>
      <c r="U932" s="7"/>
      <c r="V932" s="7"/>
      <c r="W932" s="7"/>
      <c r="X932" s="7"/>
      <c r="Y932" s="7"/>
      <c r="Z932" s="7"/>
    </row>
    <row r="933" ht="13.5" customHeight="1">
      <c r="A933" s="468"/>
      <c r="B933" s="7"/>
      <c r="C933" s="468"/>
      <c r="D933" s="207"/>
      <c r="E933" s="468"/>
      <c r="F933" s="7"/>
      <c r="G933" s="7"/>
      <c r="H933" s="7"/>
      <c r="I933" s="7"/>
      <c r="J933" s="7"/>
      <c r="K933" s="7"/>
      <c r="L933" s="7"/>
      <c r="M933" s="7"/>
      <c r="N933" s="7"/>
      <c r="O933" s="7"/>
      <c r="P933" s="7"/>
      <c r="Q933" s="7"/>
      <c r="R933" s="7"/>
      <c r="S933" s="7"/>
      <c r="T933" s="7"/>
      <c r="U933" s="7"/>
      <c r="V933" s="7"/>
      <c r="W933" s="7"/>
      <c r="X933" s="7"/>
      <c r="Y933" s="7"/>
      <c r="Z933" s="7"/>
    </row>
    <row r="934" ht="13.5" customHeight="1">
      <c r="A934" s="468"/>
      <c r="B934" s="7"/>
      <c r="C934" s="468"/>
      <c r="D934" s="207"/>
      <c r="E934" s="468"/>
      <c r="F934" s="7"/>
      <c r="G934" s="7"/>
      <c r="H934" s="7"/>
      <c r="I934" s="7"/>
      <c r="J934" s="7"/>
      <c r="K934" s="7"/>
      <c r="L934" s="7"/>
      <c r="M934" s="7"/>
      <c r="N934" s="7"/>
      <c r="O934" s="7"/>
      <c r="P934" s="7"/>
      <c r="Q934" s="7"/>
      <c r="R934" s="7"/>
      <c r="S934" s="7"/>
      <c r="T934" s="7"/>
      <c r="U934" s="7"/>
      <c r="V934" s="7"/>
      <c r="W934" s="7"/>
      <c r="X934" s="7"/>
      <c r="Y934" s="7"/>
      <c r="Z934" s="7"/>
    </row>
    <row r="935" ht="13.5" customHeight="1">
      <c r="A935" s="468"/>
      <c r="B935" s="7"/>
      <c r="C935" s="468"/>
      <c r="D935" s="207"/>
      <c r="E935" s="468"/>
      <c r="F935" s="7"/>
      <c r="G935" s="7"/>
      <c r="H935" s="7"/>
      <c r="I935" s="7"/>
      <c r="J935" s="7"/>
      <c r="K935" s="7"/>
      <c r="L935" s="7"/>
      <c r="M935" s="7"/>
      <c r="N935" s="7"/>
      <c r="O935" s="7"/>
      <c r="P935" s="7"/>
      <c r="Q935" s="7"/>
      <c r="R935" s="7"/>
      <c r="S935" s="7"/>
      <c r="T935" s="7"/>
      <c r="U935" s="7"/>
      <c r="V935" s="7"/>
      <c r="W935" s="7"/>
      <c r="X935" s="7"/>
      <c r="Y935" s="7"/>
      <c r="Z935" s="7"/>
    </row>
    <row r="936" ht="13.5" customHeight="1">
      <c r="A936" s="468"/>
      <c r="B936" s="7"/>
      <c r="C936" s="468"/>
      <c r="D936" s="207"/>
      <c r="E936" s="468"/>
      <c r="F936" s="7"/>
      <c r="G936" s="7"/>
      <c r="H936" s="7"/>
      <c r="I936" s="7"/>
      <c r="J936" s="7"/>
      <c r="K936" s="7"/>
      <c r="L936" s="7"/>
      <c r="M936" s="7"/>
      <c r="N936" s="7"/>
      <c r="O936" s="7"/>
      <c r="P936" s="7"/>
      <c r="Q936" s="7"/>
      <c r="R936" s="7"/>
      <c r="S936" s="7"/>
      <c r="T936" s="7"/>
      <c r="U936" s="7"/>
      <c r="V936" s="7"/>
      <c r="W936" s="7"/>
      <c r="X936" s="7"/>
      <c r="Y936" s="7"/>
      <c r="Z936" s="7"/>
    </row>
    <row r="937" ht="13.5" customHeight="1">
      <c r="A937" s="468"/>
      <c r="B937" s="7"/>
      <c r="C937" s="468"/>
      <c r="D937" s="207"/>
      <c r="E937" s="468"/>
      <c r="F937" s="7"/>
      <c r="G937" s="7"/>
      <c r="H937" s="7"/>
      <c r="I937" s="7"/>
      <c r="J937" s="7"/>
      <c r="K937" s="7"/>
      <c r="L937" s="7"/>
      <c r="M937" s="7"/>
      <c r="N937" s="7"/>
      <c r="O937" s="7"/>
      <c r="P937" s="7"/>
      <c r="Q937" s="7"/>
      <c r="R937" s="7"/>
      <c r="S937" s="7"/>
      <c r="T937" s="7"/>
      <c r="U937" s="7"/>
      <c r="V937" s="7"/>
      <c r="W937" s="7"/>
      <c r="X937" s="7"/>
      <c r="Y937" s="7"/>
      <c r="Z937" s="7"/>
    </row>
    <row r="938" ht="13.5" customHeight="1">
      <c r="A938" s="468"/>
      <c r="B938" s="7"/>
      <c r="C938" s="468"/>
      <c r="D938" s="207"/>
      <c r="E938" s="468"/>
      <c r="F938" s="7"/>
      <c r="G938" s="7"/>
      <c r="H938" s="7"/>
      <c r="I938" s="7"/>
      <c r="J938" s="7"/>
      <c r="K938" s="7"/>
      <c r="L938" s="7"/>
      <c r="M938" s="7"/>
      <c r="N938" s="7"/>
      <c r="O938" s="7"/>
      <c r="P938" s="7"/>
      <c r="Q938" s="7"/>
      <c r="R938" s="7"/>
      <c r="S938" s="7"/>
      <c r="T938" s="7"/>
      <c r="U938" s="7"/>
      <c r="V938" s="7"/>
      <c r="W938" s="7"/>
      <c r="X938" s="7"/>
      <c r="Y938" s="7"/>
      <c r="Z938" s="7"/>
    </row>
    <row r="939" ht="13.5" customHeight="1">
      <c r="A939" s="468"/>
      <c r="B939" s="7"/>
      <c r="C939" s="468"/>
      <c r="D939" s="207"/>
      <c r="E939" s="468"/>
      <c r="F939" s="7"/>
      <c r="G939" s="7"/>
      <c r="H939" s="7"/>
      <c r="I939" s="7"/>
      <c r="J939" s="7"/>
      <c r="K939" s="7"/>
      <c r="L939" s="7"/>
      <c r="M939" s="7"/>
      <c r="N939" s="7"/>
      <c r="O939" s="7"/>
      <c r="P939" s="7"/>
      <c r="Q939" s="7"/>
      <c r="R939" s="7"/>
      <c r="S939" s="7"/>
      <c r="T939" s="7"/>
      <c r="U939" s="7"/>
      <c r="V939" s="7"/>
      <c r="W939" s="7"/>
      <c r="X939" s="7"/>
      <c r="Y939" s="7"/>
      <c r="Z939" s="7"/>
    </row>
    <row r="940" ht="13.5" customHeight="1">
      <c r="A940" s="468"/>
      <c r="B940" s="7"/>
      <c r="C940" s="468"/>
      <c r="D940" s="207"/>
      <c r="E940" s="468"/>
      <c r="F940" s="7"/>
      <c r="G940" s="7"/>
      <c r="H940" s="7"/>
      <c r="I940" s="7"/>
      <c r="J940" s="7"/>
      <c r="K940" s="7"/>
      <c r="L940" s="7"/>
      <c r="M940" s="7"/>
      <c r="N940" s="7"/>
      <c r="O940" s="7"/>
      <c r="P940" s="7"/>
      <c r="Q940" s="7"/>
      <c r="R940" s="7"/>
      <c r="S940" s="7"/>
      <c r="T940" s="7"/>
      <c r="U940" s="7"/>
      <c r="V940" s="7"/>
      <c r="W940" s="7"/>
      <c r="X940" s="7"/>
      <c r="Y940" s="7"/>
      <c r="Z940" s="7"/>
    </row>
    <row r="941" ht="13.5" customHeight="1">
      <c r="A941" s="468"/>
      <c r="B941" s="7"/>
      <c r="C941" s="468"/>
      <c r="D941" s="207"/>
      <c r="E941" s="468"/>
      <c r="F941" s="7"/>
      <c r="G941" s="7"/>
      <c r="H941" s="7"/>
      <c r="I941" s="7"/>
      <c r="J941" s="7"/>
      <c r="K941" s="7"/>
      <c r="L941" s="7"/>
      <c r="M941" s="7"/>
      <c r="N941" s="7"/>
      <c r="O941" s="7"/>
      <c r="P941" s="7"/>
      <c r="Q941" s="7"/>
      <c r="R941" s="7"/>
      <c r="S941" s="7"/>
      <c r="T941" s="7"/>
      <c r="U941" s="7"/>
      <c r="V941" s="7"/>
      <c r="W941" s="7"/>
      <c r="X941" s="7"/>
      <c r="Y941" s="7"/>
      <c r="Z941" s="7"/>
    </row>
    <row r="942" ht="13.5" customHeight="1">
      <c r="A942" s="468"/>
      <c r="B942" s="7"/>
      <c r="C942" s="468"/>
      <c r="D942" s="207"/>
      <c r="E942" s="468"/>
      <c r="F942" s="7"/>
      <c r="G942" s="7"/>
      <c r="H942" s="7"/>
      <c r="I942" s="7"/>
      <c r="J942" s="7"/>
      <c r="K942" s="7"/>
      <c r="L942" s="7"/>
      <c r="M942" s="7"/>
      <c r="N942" s="7"/>
      <c r="O942" s="7"/>
      <c r="P942" s="7"/>
      <c r="Q942" s="7"/>
      <c r="R942" s="7"/>
      <c r="S942" s="7"/>
      <c r="T942" s="7"/>
      <c r="U942" s="7"/>
      <c r="V942" s="7"/>
      <c r="W942" s="7"/>
      <c r="X942" s="7"/>
      <c r="Y942" s="7"/>
      <c r="Z942" s="7"/>
    </row>
    <row r="943" ht="13.5" customHeight="1">
      <c r="A943" s="468"/>
      <c r="B943" s="7"/>
      <c r="C943" s="468"/>
      <c r="D943" s="207"/>
      <c r="E943" s="468"/>
      <c r="F943" s="7"/>
      <c r="G943" s="7"/>
      <c r="H943" s="7"/>
      <c r="I943" s="7"/>
      <c r="J943" s="7"/>
      <c r="K943" s="7"/>
      <c r="L943" s="7"/>
      <c r="M943" s="7"/>
      <c r="N943" s="7"/>
      <c r="O943" s="7"/>
      <c r="P943" s="7"/>
      <c r="Q943" s="7"/>
      <c r="R943" s="7"/>
      <c r="S943" s="7"/>
      <c r="T943" s="7"/>
      <c r="U943" s="7"/>
      <c r="V943" s="7"/>
      <c r="W943" s="7"/>
      <c r="X943" s="7"/>
      <c r="Y943" s="7"/>
      <c r="Z943" s="7"/>
    </row>
    <row r="944" ht="13.5" customHeight="1">
      <c r="A944" s="468"/>
      <c r="B944" s="7"/>
      <c r="C944" s="468"/>
      <c r="D944" s="207"/>
      <c r="E944" s="468"/>
      <c r="F944" s="7"/>
      <c r="G944" s="7"/>
      <c r="H944" s="7"/>
      <c r="I944" s="7"/>
      <c r="J944" s="7"/>
      <c r="K944" s="7"/>
      <c r="L944" s="7"/>
      <c r="M944" s="7"/>
      <c r="N944" s="7"/>
      <c r="O944" s="7"/>
      <c r="P944" s="7"/>
      <c r="Q944" s="7"/>
      <c r="R944" s="7"/>
      <c r="S944" s="7"/>
      <c r="T944" s="7"/>
      <c r="U944" s="7"/>
      <c r="V944" s="7"/>
      <c r="W944" s="7"/>
      <c r="X944" s="7"/>
      <c r="Y944" s="7"/>
      <c r="Z944" s="7"/>
    </row>
    <row r="945" ht="13.5" customHeight="1">
      <c r="A945" s="468"/>
      <c r="B945" s="7"/>
      <c r="C945" s="468"/>
      <c r="D945" s="207"/>
      <c r="E945" s="468"/>
      <c r="F945" s="7"/>
      <c r="G945" s="7"/>
      <c r="H945" s="7"/>
      <c r="I945" s="7"/>
      <c r="J945" s="7"/>
      <c r="K945" s="7"/>
      <c r="L945" s="7"/>
      <c r="M945" s="7"/>
      <c r="N945" s="7"/>
      <c r="O945" s="7"/>
      <c r="P945" s="7"/>
      <c r="Q945" s="7"/>
      <c r="R945" s="7"/>
      <c r="S945" s="7"/>
      <c r="T945" s="7"/>
      <c r="U945" s="7"/>
      <c r="V945" s="7"/>
      <c r="W945" s="7"/>
      <c r="X945" s="7"/>
      <c r="Y945" s="7"/>
      <c r="Z945" s="7"/>
    </row>
    <row r="946" ht="13.5" customHeight="1">
      <c r="A946" s="468"/>
      <c r="B946" s="7"/>
      <c r="C946" s="468"/>
      <c r="D946" s="207"/>
      <c r="E946" s="468"/>
      <c r="F946" s="7"/>
      <c r="G946" s="7"/>
      <c r="H946" s="7"/>
      <c r="I946" s="7"/>
      <c r="J946" s="7"/>
      <c r="K946" s="7"/>
      <c r="L946" s="7"/>
      <c r="M946" s="7"/>
      <c r="N946" s="7"/>
      <c r="O946" s="7"/>
      <c r="P946" s="7"/>
      <c r="Q946" s="7"/>
      <c r="R946" s="7"/>
      <c r="S946" s="7"/>
      <c r="T946" s="7"/>
      <c r="U946" s="7"/>
      <c r="V946" s="7"/>
      <c r="W946" s="7"/>
      <c r="X946" s="7"/>
      <c r="Y946" s="7"/>
      <c r="Z946" s="7"/>
    </row>
    <row r="947" ht="13.5" customHeight="1">
      <c r="A947" s="468"/>
      <c r="B947" s="7"/>
      <c r="C947" s="468"/>
      <c r="D947" s="207"/>
      <c r="E947" s="468"/>
      <c r="F947" s="7"/>
      <c r="G947" s="7"/>
      <c r="H947" s="7"/>
      <c r="I947" s="7"/>
      <c r="J947" s="7"/>
      <c r="K947" s="7"/>
      <c r="L947" s="7"/>
      <c r="M947" s="7"/>
      <c r="N947" s="7"/>
      <c r="O947" s="7"/>
      <c r="P947" s="7"/>
      <c r="Q947" s="7"/>
      <c r="R947" s="7"/>
      <c r="S947" s="7"/>
      <c r="T947" s="7"/>
      <c r="U947" s="7"/>
      <c r="V947" s="7"/>
      <c r="W947" s="7"/>
      <c r="X947" s="7"/>
      <c r="Y947" s="7"/>
      <c r="Z947" s="7"/>
    </row>
    <row r="948" ht="13.5" customHeight="1">
      <c r="A948" s="468"/>
      <c r="B948" s="7"/>
      <c r="C948" s="468"/>
      <c r="D948" s="207"/>
      <c r="E948" s="468"/>
      <c r="F948" s="7"/>
      <c r="G948" s="7"/>
      <c r="H948" s="7"/>
      <c r="I948" s="7"/>
      <c r="J948" s="7"/>
      <c r="K948" s="7"/>
      <c r="L948" s="7"/>
      <c r="M948" s="7"/>
      <c r="N948" s="7"/>
      <c r="O948" s="7"/>
      <c r="P948" s="7"/>
      <c r="Q948" s="7"/>
      <c r="R948" s="7"/>
      <c r="S948" s="7"/>
      <c r="T948" s="7"/>
      <c r="U948" s="7"/>
      <c r="V948" s="7"/>
      <c r="W948" s="7"/>
      <c r="X948" s="7"/>
      <c r="Y948" s="7"/>
      <c r="Z948" s="7"/>
    </row>
    <row r="949" ht="13.5" customHeight="1">
      <c r="A949" s="468"/>
      <c r="B949" s="7"/>
      <c r="C949" s="468"/>
      <c r="D949" s="207"/>
      <c r="E949" s="468"/>
      <c r="F949" s="7"/>
      <c r="G949" s="7"/>
      <c r="H949" s="7"/>
      <c r="I949" s="7"/>
      <c r="J949" s="7"/>
      <c r="K949" s="7"/>
      <c r="L949" s="7"/>
      <c r="M949" s="7"/>
      <c r="N949" s="7"/>
      <c r="O949" s="7"/>
      <c r="P949" s="7"/>
      <c r="Q949" s="7"/>
      <c r="R949" s="7"/>
      <c r="S949" s="7"/>
      <c r="T949" s="7"/>
      <c r="U949" s="7"/>
      <c r="V949" s="7"/>
      <c r="W949" s="7"/>
      <c r="X949" s="7"/>
      <c r="Y949" s="7"/>
      <c r="Z949" s="7"/>
    </row>
    <row r="950" ht="13.5" customHeight="1">
      <c r="A950" s="468"/>
      <c r="B950" s="7"/>
      <c r="C950" s="468"/>
      <c r="D950" s="207"/>
      <c r="E950" s="468"/>
      <c r="F950" s="7"/>
      <c r="G950" s="7"/>
      <c r="H950" s="7"/>
      <c r="I950" s="7"/>
      <c r="J950" s="7"/>
      <c r="K950" s="7"/>
      <c r="L950" s="7"/>
      <c r="M950" s="7"/>
      <c r="N950" s="7"/>
      <c r="O950" s="7"/>
      <c r="P950" s="7"/>
      <c r="Q950" s="7"/>
      <c r="R950" s="7"/>
      <c r="S950" s="7"/>
      <c r="T950" s="7"/>
      <c r="U950" s="7"/>
      <c r="V950" s="7"/>
      <c r="W950" s="7"/>
      <c r="X950" s="7"/>
      <c r="Y950" s="7"/>
      <c r="Z950" s="7"/>
    </row>
    <row r="951" ht="13.5" customHeight="1">
      <c r="A951" s="468"/>
      <c r="B951" s="7"/>
      <c r="C951" s="468"/>
      <c r="D951" s="207"/>
      <c r="E951" s="468"/>
      <c r="F951" s="7"/>
      <c r="G951" s="7"/>
      <c r="H951" s="7"/>
      <c r="I951" s="7"/>
      <c r="J951" s="7"/>
      <c r="K951" s="7"/>
      <c r="L951" s="7"/>
      <c r="M951" s="7"/>
      <c r="N951" s="7"/>
      <c r="O951" s="7"/>
      <c r="P951" s="7"/>
      <c r="Q951" s="7"/>
      <c r="R951" s="7"/>
      <c r="S951" s="7"/>
      <c r="T951" s="7"/>
      <c r="U951" s="7"/>
      <c r="V951" s="7"/>
      <c r="W951" s="7"/>
      <c r="X951" s="7"/>
      <c r="Y951" s="7"/>
      <c r="Z951" s="7"/>
    </row>
    <row r="952" ht="13.5" customHeight="1">
      <c r="A952" s="468"/>
      <c r="B952" s="7"/>
      <c r="C952" s="468"/>
      <c r="D952" s="207"/>
      <c r="E952" s="468"/>
      <c r="F952" s="7"/>
      <c r="G952" s="7"/>
      <c r="H952" s="7"/>
      <c r="I952" s="7"/>
      <c r="J952" s="7"/>
      <c r="K952" s="7"/>
      <c r="L952" s="7"/>
      <c r="M952" s="7"/>
      <c r="N952" s="7"/>
      <c r="O952" s="7"/>
      <c r="P952" s="7"/>
      <c r="Q952" s="7"/>
      <c r="R952" s="7"/>
      <c r="S952" s="7"/>
      <c r="T952" s="7"/>
      <c r="U952" s="7"/>
      <c r="V952" s="7"/>
      <c r="W952" s="7"/>
      <c r="X952" s="7"/>
      <c r="Y952" s="7"/>
      <c r="Z952" s="7"/>
    </row>
    <row r="953" ht="13.5" customHeight="1">
      <c r="A953" s="468"/>
      <c r="B953" s="7"/>
      <c r="C953" s="468"/>
      <c r="D953" s="207"/>
      <c r="E953" s="468"/>
      <c r="F953" s="7"/>
      <c r="G953" s="7"/>
      <c r="H953" s="7"/>
      <c r="I953" s="7"/>
      <c r="J953" s="7"/>
      <c r="K953" s="7"/>
      <c r="L953" s="7"/>
      <c r="M953" s="7"/>
      <c r="N953" s="7"/>
      <c r="O953" s="7"/>
      <c r="P953" s="7"/>
      <c r="Q953" s="7"/>
      <c r="R953" s="7"/>
      <c r="S953" s="7"/>
      <c r="T953" s="7"/>
      <c r="U953" s="7"/>
      <c r="V953" s="7"/>
      <c r="W953" s="7"/>
      <c r="X953" s="7"/>
      <c r="Y953" s="7"/>
      <c r="Z953" s="7"/>
    </row>
    <row r="954" ht="13.5" customHeight="1">
      <c r="A954" s="468"/>
      <c r="B954" s="7"/>
      <c r="C954" s="468"/>
      <c r="D954" s="207"/>
      <c r="E954" s="468"/>
      <c r="F954" s="7"/>
      <c r="G954" s="7"/>
      <c r="H954" s="7"/>
      <c r="I954" s="7"/>
      <c r="J954" s="7"/>
      <c r="K954" s="7"/>
      <c r="L954" s="7"/>
      <c r="M954" s="7"/>
      <c r="N954" s="7"/>
      <c r="O954" s="7"/>
      <c r="P954" s="7"/>
      <c r="Q954" s="7"/>
      <c r="R954" s="7"/>
      <c r="S954" s="7"/>
      <c r="T954" s="7"/>
      <c r="U954" s="7"/>
      <c r="V954" s="7"/>
      <c r="W954" s="7"/>
      <c r="X954" s="7"/>
      <c r="Y954" s="7"/>
      <c r="Z954" s="7"/>
    </row>
    <row r="955" ht="13.5" customHeight="1">
      <c r="A955" s="468"/>
      <c r="B955" s="7"/>
      <c r="C955" s="468"/>
      <c r="D955" s="207"/>
      <c r="E955" s="468"/>
      <c r="F955" s="7"/>
      <c r="G955" s="7"/>
      <c r="H955" s="7"/>
      <c r="I955" s="7"/>
      <c r="J955" s="7"/>
      <c r="K955" s="7"/>
      <c r="L955" s="7"/>
      <c r="M955" s="7"/>
      <c r="N955" s="7"/>
      <c r="O955" s="7"/>
      <c r="P955" s="7"/>
      <c r="Q955" s="7"/>
      <c r="R955" s="7"/>
      <c r="S955" s="7"/>
      <c r="T955" s="7"/>
      <c r="U955" s="7"/>
      <c r="V955" s="7"/>
      <c r="W955" s="7"/>
      <c r="X955" s="7"/>
      <c r="Y955" s="7"/>
      <c r="Z955" s="7"/>
    </row>
    <row r="956" ht="13.5" customHeight="1">
      <c r="A956" s="468"/>
      <c r="B956" s="7"/>
      <c r="C956" s="468"/>
      <c r="D956" s="207"/>
      <c r="E956" s="468"/>
      <c r="F956" s="7"/>
      <c r="G956" s="7"/>
      <c r="H956" s="7"/>
      <c r="I956" s="7"/>
      <c r="J956" s="7"/>
      <c r="K956" s="7"/>
      <c r="L956" s="7"/>
      <c r="M956" s="7"/>
      <c r="N956" s="7"/>
      <c r="O956" s="7"/>
      <c r="P956" s="7"/>
      <c r="Q956" s="7"/>
      <c r="R956" s="7"/>
      <c r="S956" s="7"/>
      <c r="T956" s="7"/>
      <c r="U956" s="7"/>
      <c r="V956" s="7"/>
      <c r="W956" s="7"/>
      <c r="X956" s="7"/>
      <c r="Y956" s="7"/>
      <c r="Z956" s="7"/>
    </row>
    <row r="957" ht="13.5" customHeight="1">
      <c r="A957" s="468"/>
      <c r="B957" s="7"/>
      <c r="C957" s="468"/>
      <c r="D957" s="207"/>
      <c r="E957" s="468"/>
      <c r="F957" s="7"/>
      <c r="G957" s="7"/>
      <c r="H957" s="7"/>
      <c r="I957" s="7"/>
      <c r="J957" s="7"/>
      <c r="K957" s="7"/>
      <c r="L957" s="7"/>
      <c r="M957" s="7"/>
      <c r="N957" s="7"/>
      <c r="O957" s="7"/>
      <c r="P957" s="7"/>
      <c r="Q957" s="7"/>
      <c r="R957" s="7"/>
      <c r="S957" s="7"/>
      <c r="T957" s="7"/>
      <c r="U957" s="7"/>
      <c r="V957" s="7"/>
      <c r="W957" s="7"/>
      <c r="X957" s="7"/>
      <c r="Y957" s="7"/>
      <c r="Z957" s="7"/>
    </row>
    <row r="958" ht="13.5" customHeight="1">
      <c r="A958" s="468"/>
      <c r="B958" s="7"/>
      <c r="C958" s="468"/>
      <c r="D958" s="207"/>
      <c r="E958" s="468"/>
      <c r="F958" s="7"/>
      <c r="G958" s="7"/>
      <c r="H958" s="7"/>
      <c r="I958" s="7"/>
      <c r="J958" s="7"/>
      <c r="K958" s="7"/>
      <c r="L958" s="7"/>
      <c r="M958" s="7"/>
      <c r="N958" s="7"/>
      <c r="O958" s="7"/>
      <c r="P958" s="7"/>
      <c r="Q958" s="7"/>
      <c r="R958" s="7"/>
      <c r="S958" s="7"/>
      <c r="T958" s="7"/>
      <c r="U958" s="7"/>
      <c r="V958" s="7"/>
      <c r="W958" s="7"/>
      <c r="X958" s="7"/>
      <c r="Y958" s="7"/>
      <c r="Z958" s="7"/>
    </row>
    <row r="959" ht="13.5" customHeight="1">
      <c r="A959" s="468"/>
      <c r="B959" s="7"/>
      <c r="C959" s="468"/>
      <c r="D959" s="207"/>
      <c r="E959" s="468"/>
      <c r="F959" s="7"/>
      <c r="G959" s="7"/>
      <c r="H959" s="7"/>
      <c r="I959" s="7"/>
      <c r="J959" s="7"/>
      <c r="K959" s="7"/>
      <c r="L959" s="7"/>
      <c r="M959" s="7"/>
      <c r="N959" s="7"/>
      <c r="O959" s="7"/>
      <c r="P959" s="7"/>
      <c r="Q959" s="7"/>
      <c r="R959" s="7"/>
      <c r="S959" s="7"/>
      <c r="T959" s="7"/>
      <c r="U959" s="7"/>
      <c r="V959" s="7"/>
      <c r="W959" s="7"/>
      <c r="X959" s="7"/>
      <c r="Y959" s="7"/>
      <c r="Z959" s="7"/>
    </row>
    <row r="960" ht="13.5" customHeight="1">
      <c r="A960" s="468"/>
      <c r="B960" s="7"/>
      <c r="C960" s="468"/>
      <c r="D960" s="207"/>
      <c r="E960" s="468"/>
      <c r="F960" s="7"/>
      <c r="G960" s="7"/>
      <c r="H960" s="7"/>
      <c r="I960" s="7"/>
      <c r="J960" s="7"/>
      <c r="K960" s="7"/>
      <c r="L960" s="7"/>
      <c r="M960" s="7"/>
      <c r="N960" s="7"/>
      <c r="O960" s="7"/>
      <c r="P960" s="7"/>
      <c r="Q960" s="7"/>
      <c r="R960" s="7"/>
      <c r="S960" s="7"/>
      <c r="T960" s="7"/>
      <c r="U960" s="7"/>
      <c r="V960" s="7"/>
      <c r="W960" s="7"/>
      <c r="X960" s="7"/>
      <c r="Y960" s="7"/>
      <c r="Z960" s="7"/>
    </row>
    <row r="961" ht="13.5" customHeight="1">
      <c r="A961" s="468"/>
      <c r="B961" s="7"/>
      <c r="C961" s="468"/>
      <c r="D961" s="207"/>
      <c r="E961" s="468"/>
      <c r="F961" s="7"/>
      <c r="G961" s="7"/>
      <c r="H961" s="7"/>
      <c r="I961" s="7"/>
      <c r="J961" s="7"/>
      <c r="K961" s="7"/>
      <c r="L961" s="7"/>
      <c r="M961" s="7"/>
      <c r="N961" s="7"/>
      <c r="O961" s="7"/>
      <c r="P961" s="7"/>
      <c r="Q961" s="7"/>
      <c r="R961" s="7"/>
      <c r="S961" s="7"/>
      <c r="T961" s="7"/>
      <c r="U961" s="7"/>
      <c r="V961" s="7"/>
      <c r="W961" s="7"/>
      <c r="X961" s="7"/>
      <c r="Y961" s="7"/>
      <c r="Z961" s="7"/>
    </row>
    <row r="962" ht="13.5" customHeight="1">
      <c r="A962" s="468"/>
      <c r="B962" s="7"/>
      <c r="C962" s="468"/>
      <c r="D962" s="207"/>
      <c r="E962" s="468"/>
      <c r="F962" s="7"/>
      <c r="G962" s="7"/>
      <c r="H962" s="7"/>
      <c r="I962" s="7"/>
      <c r="J962" s="7"/>
      <c r="K962" s="7"/>
      <c r="L962" s="7"/>
      <c r="M962" s="7"/>
      <c r="N962" s="7"/>
      <c r="O962" s="7"/>
      <c r="P962" s="7"/>
      <c r="Q962" s="7"/>
      <c r="R962" s="7"/>
      <c r="S962" s="7"/>
      <c r="T962" s="7"/>
      <c r="U962" s="7"/>
      <c r="V962" s="7"/>
      <c r="W962" s="7"/>
      <c r="X962" s="7"/>
      <c r="Y962" s="7"/>
      <c r="Z962" s="7"/>
    </row>
    <row r="963" ht="13.5" customHeight="1">
      <c r="A963" s="468"/>
      <c r="B963" s="7"/>
      <c r="C963" s="468"/>
      <c r="D963" s="207"/>
      <c r="E963" s="468"/>
      <c r="F963" s="7"/>
      <c r="G963" s="7"/>
      <c r="H963" s="7"/>
      <c r="I963" s="7"/>
      <c r="J963" s="7"/>
      <c r="K963" s="7"/>
      <c r="L963" s="7"/>
      <c r="M963" s="7"/>
      <c r="N963" s="7"/>
      <c r="O963" s="7"/>
      <c r="P963" s="7"/>
      <c r="Q963" s="7"/>
      <c r="R963" s="7"/>
      <c r="S963" s="7"/>
      <c r="T963" s="7"/>
      <c r="U963" s="7"/>
      <c r="V963" s="7"/>
      <c r="W963" s="7"/>
      <c r="X963" s="7"/>
      <c r="Y963" s="7"/>
      <c r="Z963" s="7"/>
    </row>
    <row r="964" ht="13.5" customHeight="1">
      <c r="A964" s="468"/>
      <c r="B964" s="7"/>
      <c r="C964" s="468"/>
      <c r="D964" s="207"/>
      <c r="E964" s="468"/>
      <c r="F964" s="7"/>
      <c r="G964" s="7"/>
      <c r="H964" s="7"/>
      <c r="I964" s="7"/>
      <c r="J964" s="7"/>
      <c r="K964" s="7"/>
      <c r="L964" s="7"/>
      <c r="M964" s="7"/>
      <c r="N964" s="7"/>
      <c r="O964" s="7"/>
      <c r="P964" s="7"/>
      <c r="Q964" s="7"/>
      <c r="R964" s="7"/>
      <c r="S964" s="7"/>
      <c r="T964" s="7"/>
      <c r="U964" s="7"/>
      <c r="V964" s="7"/>
      <c r="W964" s="7"/>
      <c r="X964" s="7"/>
      <c r="Y964" s="7"/>
      <c r="Z964" s="7"/>
    </row>
    <row r="965" ht="13.5" customHeight="1">
      <c r="A965" s="468"/>
      <c r="B965" s="7"/>
      <c r="C965" s="468"/>
      <c r="D965" s="207"/>
      <c r="E965" s="468"/>
      <c r="F965" s="7"/>
      <c r="G965" s="7"/>
      <c r="H965" s="7"/>
      <c r="I965" s="7"/>
      <c r="J965" s="7"/>
      <c r="K965" s="7"/>
      <c r="L965" s="7"/>
      <c r="M965" s="7"/>
      <c r="N965" s="7"/>
      <c r="O965" s="7"/>
      <c r="P965" s="7"/>
      <c r="Q965" s="7"/>
      <c r="R965" s="7"/>
      <c r="S965" s="7"/>
      <c r="T965" s="7"/>
      <c r="U965" s="7"/>
      <c r="V965" s="7"/>
      <c r="W965" s="7"/>
      <c r="X965" s="7"/>
      <c r="Y965" s="7"/>
      <c r="Z965" s="7"/>
    </row>
    <row r="966" ht="13.5" customHeight="1">
      <c r="A966" s="468"/>
      <c r="B966" s="7"/>
      <c r="C966" s="468"/>
      <c r="D966" s="207"/>
      <c r="E966" s="468"/>
      <c r="F966" s="7"/>
      <c r="G966" s="7"/>
      <c r="H966" s="7"/>
      <c r="I966" s="7"/>
      <c r="J966" s="7"/>
      <c r="K966" s="7"/>
      <c r="L966" s="7"/>
      <c r="M966" s="7"/>
      <c r="N966" s="7"/>
      <c r="O966" s="7"/>
      <c r="P966" s="7"/>
      <c r="Q966" s="7"/>
      <c r="R966" s="7"/>
      <c r="S966" s="7"/>
      <c r="T966" s="7"/>
      <c r="U966" s="7"/>
      <c r="V966" s="7"/>
      <c r="W966" s="7"/>
      <c r="X966" s="7"/>
      <c r="Y966" s="7"/>
      <c r="Z966" s="7"/>
    </row>
    <row r="967" ht="13.5" customHeight="1">
      <c r="A967" s="468"/>
      <c r="B967" s="7"/>
      <c r="C967" s="468"/>
      <c r="D967" s="207"/>
      <c r="E967" s="468"/>
      <c r="F967" s="7"/>
      <c r="G967" s="7"/>
      <c r="H967" s="7"/>
      <c r="I967" s="7"/>
      <c r="J967" s="7"/>
      <c r="K967" s="7"/>
      <c r="L967" s="7"/>
      <c r="M967" s="7"/>
      <c r="N967" s="7"/>
      <c r="O967" s="7"/>
      <c r="P967" s="7"/>
      <c r="Q967" s="7"/>
      <c r="R967" s="7"/>
      <c r="S967" s="7"/>
      <c r="T967" s="7"/>
      <c r="U967" s="7"/>
      <c r="V967" s="7"/>
      <c r="W967" s="7"/>
      <c r="X967" s="7"/>
      <c r="Y967" s="7"/>
      <c r="Z967" s="7"/>
    </row>
    <row r="968" ht="13.5" customHeight="1">
      <c r="A968" s="468"/>
      <c r="B968" s="7"/>
      <c r="C968" s="468"/>
      <c r="D968" s="207"/>
      <c r="E968" s="468"/>
      <c r="F968" s="7"/>
      <c r="G968" s="7"/>
      <c r="H968" s="7"/>
      <c r="I968" s="7"/>
      <c r="J968" s="7"/>
      <c r="K968" s="7"/>
      <c r="L968" s="7"/>
      <c r="M968" s="7"/>
      <c r="N968" s="7"/>
      <c r="O968" s="7"/>
      <c r="P968" s="7"/>
      <c r="Q968" s="7"/>
      <c r="R968" s="7"/>
      <c r="S968" s="7"/>
      <c r="T968" s="7"/>
      <c r="U968" s="7"/>
      <c r="V968" s="7"/>
      <c r="W968" s="7"/>
      <c r="X968" s="7"/>
      <c r="Y968" s="7"/>
      <c r="Z968" s="7"/>
    </row>
    <row r="969" ht="13.5" customHeight="1">
      <c r="A969" s="468"/>
      <c r="B969" s="7"/>
      <c r="C969" s="468"/>
      <c r="D969" s="207"/>
      <c r="E969" s="468"/>
      <c r="F969" s="7"/>
      <c r="G969" s="7"/>
      <c r="H969" s="7"/>
      <c r="I969" s="7"/>
      <c r="J969" s="7"/>
      <c r="K969" s="7"/>
      <c r="L969" s="7"/>
      <c r="M969" s="7"/>
      <c r="N969" s="7"/>
      <c r="O969" s="7"/>
      <c r="P969" s="7"/>
      <c r="Q969" s="7"/>
      <c r="R969" s="7"/>
      <c r="S969" s="7"/>
      <c r="T969" s="7"/>
      <c r="U969" s="7"/>
      <c r="V969" s="7"/>
      <c r="W969" s="7"/>
      <c r="X969" s="7"/>
      <c r="Y969" s="7"/>
      <c r="Z969" s="7"/>
    </row>
    <row r="970" ht="13.5" customHeight="1">
      <c r="A970" s="468"/>
      <c r="B970" s="7"/>
      <c r="C970" s="468"/>
      <c r="D970" s="207"/>
      <c r="E970" s="468"/>
      <c r="F970" s="7"/>
      <c r="G970" s="7"/>
      <c r="H970" s="7"/>
      <c r="I970" s="7"/>
      <c r="J970" s="7"/>
      <c r="K970" s="7"/>
      <c r="L970" s="7"/>
      <c r="M970" s="7"/>
      <c r="N970" s="7"/>
      <c r="O970" s="7"/>
      <c r="P970" s="7"/>
      <c r="Q970" s="7"/>
      <c r="R970" s="7"/>
      <c r="S970" s="7"/>
      <c r="T970" s="7"/>
      <c r="U970" s="7"/>
      <c r="V970" s="7"/>
      <c r="W970" s="7"/>
      <c r="X970" s="7"/>
      <c r="Y970" s="7"/>
      <c r="Z970" s="7"/>
    </row>
    <row r="971" ht="13.5" customHeight="1">
      <c r="A971" s="468"/>
      <c r="B971" s="7"/>
      <c r="C971" s="468"/>
      <c r="D971" s="207"/>
      <c r="E971" s="468"/>
      <c r="F971" s="7"/>
      <c r="G971" s="7"/>
      <c r="H971" s="7"/>
      <c r="I971" s="7"/>
      <c r="J971" s="7"/>
      <c r="K971" s="7"/>
      <c r="L971" s="7"/>
      <c r="M971" s="7"/>
      <c r="N971" s="7"/>
      <c r="O971" s="7"/>
      <c r="P971" s="7"/>
      <c r="Q971" s="7"/>
      <c r="R971" s="7"/>
      <c r="S971" s="7"/>
      <c r="T971" s="7"/>
      <c r="U971" s="7"/>
      <c r="V971" s="7"/>
      <c r="W971" s="7"/>
      <c r="X971" s="7"/>
      <c r="Y971" s="7"/>
      <c r="Z971" s="7"/>
    </row>
    <row r="972" ht="13.5" customHeight="1">
      <c r="A972" s="468"/>
      <c r="B972" s="7"/>
      <c r="C972" s="468"/>
      <c r="D972" s="207"/>
      <c r="E972" s="468"/>
      <c r="F972" s="7"/>
      <c r="G972" s="7"/>
      <c r="H972" s="7"/>
      <c r="I972" s="7"/>
      <c r="J972" s="7"/>
      <c r="K972" s="7"/>
      <c r="L972" s="7"/>
      <c r="M972" s="7"/>
      <c r="N972" s="7"/>
      <c r="O972" s="7"/>
      <c r="P972" s="7"/>
      <c r="Q972" s="7"/>
      <c r="R972" s="7"/>
      <c r="S972" s="7"/>
      <c r="T972" s="7"/>
      <c r="U972" s="7"/>
      <c r="V972" s="7"/>
      <c r="W972" s="7"/>
      <c r="X972" s="7"/>
      <c r="Y972" s="7"/>
      <c r="Z972" s="7"/>
    </row>
    <row r="973" ht="13.5" customHeight="1">
      <c r="A973" s="468"/>
      <c r="B973" s="7"/>
      <c r="C973" s="468"/>
      <c r="D973" s="207"/>
      <c r="E973" s="468"/>
      <c r="F973" s="7"/>
      <c r="G973" s="7"/>
      <c r="H973" s="7"/>
      <c r="I973" s="7"/>
      <c r="J973" s="7"/>
      <c r="K973" s="7"/>
      <c r="L973" s="7"/>
      <c r="M973" s="7"/>
      <c r="N973" s="7"/>
      <c r="O973" s="7"/>
      <c r="P973" s="7"/>
      <c r="Q973" s="7"/>
      <c r="R973" s="7"/>
      <c r="S973" s="7"/>
      <c r="T973" s="7"/>
      <c r="U973" s="7"/>
      <c r="V973" s="7"/>
      <c r="W973" s="7"/>
      <c r="X973" s="7"/>
      <c r="Y973" s="7"/>
      <c r="Z973" s="7"/>
    </row>
    <row r="974" ht="13.5" customHeight="1">
      <c r="A974" s="468"/>
      <c r="B974" s="7"/>
      <c r="C974" s="468"/>
      <c r="D974" s="207"/>
      <c r="E974" s="468"/>
      <c r="F974" s="7"/>
      <c r="G974" s="7"/>
      <c r="H974" s="7"/>
      <c r="I974" s="7"/>
      <c r="J974" s="7"/>
      <c r="K974" s="7"/>
      <c r="L974" s="7"/>
      <c r="M974" s="7"/>
      <c r="N974" s="7"/>
      <c r="O974" s="7"/>
      <c r="P974" s="7"/>
      <c r="Q974" s="7"/>
      <c r="R974" s="7"/>
      <c r="S974" s="7"/>
      <c r="T974" s="7"/>
      <c r="U974" s="7"/>
      <c r="V974" s="7"/>
      <c r="W974" s="7"/>
      <c r="X974" s="7"/>
      <c r="Y974" s="7"/>
      <c r="Z974" s="7"/>
    </row>
    <row r="975" ht="13.5" customHeight="1">
      <c r="A975" s="468"/>
      <c r="B975" s="7"/>
      <c r="C975" s="468"/>
      <c r="D975" s="207"/>
      <c r="E975" s="468"/>
      <c r="F975" s="7"/>
      <c r="G975" s="7"/>
      <c r="H975" s="7"/>
      <c r="I975" s="7"/>
      <c r="J975" s="7"/>
      <c r="K975" s="7"/>
      <c r="L975" s="7"/>
      <c r="M975" s="7"/>
      <c r="N975" s="7"/>
      <c r="O975" s="7"/>
      <c r="P975" s="7"/>
      <c r="Q975" s="7"/>
      <c r="R975" s="7"/>
      <c r="S975" s="7"/>
      <c r="T975" s="7"/>
      <c r="U975" s="7"/>
      <c r="V975" s="7"/>
      <c r="W975" s="7"/>
      <c r="X975" s="7"/>
      <c r="Y975" s="7"/>
      <c r="Z975" s="7"/>
    </row>
    <row r="976" ht="13.5" customHeight="1">
      <c r="A976" s="468"/>
      <c r="B976" s="7"/>
      <c r="C976" s="468"/>
      <c r="D976" s="207"/>
      <c r="E976" s="468"/>
      <c r="F976" s="7"/>
      <c r="G976" s="7"/>
      <c r="H976" s="7"/>
      <c r="I976" s="7"/>
      <c r="J976" s="7"/>
      <c r="K976" s="7"/>
      <c r="L976" s="7"/>
      <c r="M976" s="7"/>
      <c r="N976" s="7"/>
      <c r="O976" s="7"/>
      <c r="P976" s="7"/>
      <c r="Q976" s="7"/>
      <c r="R976" s="7"/>
      <c r="S976" s="7"/>
      <c r="T976" s="7"/>
      <c r="U976" s="7"/>
      <c r="V976" s="7"/>
      <c r="W976" s="7"/>
      <c r="X976" s="7"/>
      <c r="Y976" s="7"/>
      <c r="Z976" s="7"/>
    </row>
    <row r="977" ht="13.5" customHeight="1">
      <c r="A977" s="468"/>
      <c r="B977" s="7"/>
      <c r="C977" s="468"/>
      <c r="D977" s="207"/>
      <c r="E977" s="468"/>
      <c r="F977" s="7"/>
      <c r="G977" s="7"/>
      <c r="H977" s="7"/>
      <c r="I977" s="7"/>
      <c r="J977" s="7"/>
      <c r="K977" s="7"/>
      <c r="L977" s="7"/>
      <c r="M977" s="7"/>
      <c r="N977" s="7"/>
      <c r="O977" s="7"/>
      <c r="P977" s="7"/>
      <c r="Q977" s="7"/>
      <c r="R977" s="7"/>
      <c r="S977" s="7"/>
      <c r="T977" s="7"/>
      <c r="U977" s="7"/>
      <c r="V977" s="7"/>
      <c r="W977" s="7"/>
      <c r="X977" s="7"/>
      <c r="Y977" s="7"/>
      <c r="Z977" s="7"/>
    </row>
    <row r="978" ht="13.5" customHeight="1">
      <c r="A978" s="468"/>
      <c r="B978" s="7"/>
      <c r="C978" s="468"/>
      <c r="D978" s="207"/>
      <c r="E978" s="468"/>
      <c r="F978" s="7"/>
      <c r="G978" s="7"/>
      <c r="H978" s="7"/>
      <c r="I978" s="7"/>
      <c r="J978" s="7"/>
      <c r="K978" s="7"/>
      <c r="L978" s="7"/>
      <c r="M978" s="7"/>
      <c r="N978" s="7"/>
      <c r="O978" s="7"/>
      <c r="P978" s="7"/>
      <c r="Q978" s="7"/>
      <c r="R978" s="7"/>
      <c r="S978" s="7"/>
      <c r="T978" s="7"/>
      <c r="U978" s="7"/>
      <c r="V978" s="7"/>
      <c r="W978" s="7"/>
      <c r="X978" s="7"/>
      <c r="Y978" s="7"/>
      <c r="Z978" s="7"/>
    </row>
    <row r="979" ht="13.5" customHeight="1">
      <c r="A979" s="468"/>
      <c r="B979" s="7"/>
      <c r="C979" s="468"/>
      <c r="D979" s="207"/>
      <c r="E979" s="468"/>
      <c r="F979" s="7"/>
      <c r="G979" s="7"/>
      <c r="H979" s="7"/>
      <c r="I979" s="7"/>
      <c r="J979" s="7"/>
      <c r="K979" s="7"/>
      <c r="L979" s="7"/>
      <c r="M979" s="7"/>
      <c r="N979" s="7"/>
      <c r="O979" s="7"/>
      <c r="P979" s="7"/>
      <c r="Q979" s="7"/>
      <c r="R979" s="7"/>
      <c r="S979" s="7"/>
      <c r="T979" s="7"/>
      <c r="U979" s="7"/>
      <c r="V979" s="7"/>
      <c r="W979" s="7"/>
      <c r="X979" s="7"/>
      <c r="Y979" s="7"/>
      <c r="Z979" s="7"/>
    </row>
    <row r="980" ht="13.5" customHeight="1">
      <c r="A980" s="468"/>
      <c r="B980" s="7"/>
      <c r="C980" s="468"/>
      <c r="D980" s="207"/>
      <c r="E980" s="468"/>
      <c r="F980" s="7"/>
      <c r="G980" s="7"/>
      <c r="H980" s="7"/>
      <c r="I980" s="7"/>
      <c r="J980" s="7"/>
      <c r="K980" s="7"/>
      <c r="L980" s="7"/>
      <c r="M980" s="7"/>
      <c r="N980" s="7"/>
      <c r="O980" s="7"/>
      <c r="P980" s="7"/>
      <c r="Q980" s="7"/>
      <c r="R980" s="7"/>
      <c r="S980" s="7"/>
      <c r="T980" s="7"/>
      <c r="U980" s="7"/>
      <c r="V980" s="7"/>
      <c r="W980" s="7"/>
      <c r="X980" s="7"/>
      <c r="Y980" s="7"/>
      <c r="Z980" s="7"/>
    </row>
    <row r="981" ht="13.5" customHeight="1">
      <c r="A981" s="468"/>
      <c r="B981" s="7"/>
      <c r="C981" s="468"/>
      <c r="D981" s="207"/>
      <c r="E981" s="468"/>
      <c r="F981" s="7"/>
      <c r="G981" s="7"/>
      <c r="H981" s="7"/>
      <c r="I981" s="7"/>
      <c r="J981" s="7"/>
      <c r="K981" s="7"/>
      <c r="L981" s="7"/>
      <c r="M981" s="7"/>
      <c r="N981" s="7"/>
      <c r="O981" s="7"/>
      <c r="P981" s="7"/>
      <c r="Q981" s="7"/>
      <c r="R981" s="7"/>
      <c r="S981" s="7"/>
      <c r="T981" s="7"/>
      <c r="U981" s="7"/>
      <c r="V981" s="7"/>
      <c r="W981" s="7"/>
      <c r="X981" s="7"/>
      <c r="Y981" s="7"/>
      <c r="Z981" s="7"/>
    </row>
    <row r="982" ht="13.5" customHeight="1">
      <c r="A982" s="468"/>
      <c r="B982" s="7"/>
      <c r="C982" s="468"/>
      <c r="D982" s="207"/>
      <c r="E982" s="468"/>
      <c r="F982" s="7"/>
      <c r="G982" s="7"/>
      <c r="H982" s="7"/>
      <c r="I982" s="7"/>
      <c r="J982" s="7"/>
      <c r="K982" s="7"/>
      <c r="L982" s="7"/>
      <c r="M982" s="7"/>
      <c r="N982" s="7"/>
      <c r="O982" s="7"/>
      <c r="P982" s="7"/>
      <c r="Q982" s="7"/>
      <c r="R982" s="7"/>
      <c r="S982" s="7"/>
      <c r="T982" s="7"/>
      <c r="U982" s="7"/>
      <c r="V982" s="7"/>
      <c r="W982" s="7"/>
      <c r="X982" s="7"/>
      <c r="Y982" s="7"/>
      <c r="Z982" s="7"/>
    </row>
    <row r="983" ht="13.5" customHeight="1">
      <c r="A983" s="468"/>
      <c r="B983" s="7"/>
      <c r="C983" s="468"/>
      <c r="D983" s="207"/>
      <c r="E983" s="468"/>
      <c r="F983" s="7"/>
      <c r="G983" s="7"/>
      <c r="H983" s="7"/>
      <c r="I983" s="7"/>
      <c r="J983" s="7"/>
      <c r="K983" s="7"/>
      <c r="L983" s="7"/>
      <c r="M983" s="7"/>
      <c r="N983" s="7"/>
      <c r="O983" s="7"/>
      <c r="P983" s="7"/>
      <c r="Q983" s="7"/>
      <c r="R983" s="7"/>
      <c r="S983" s="7"/>
      <c r="T983" s="7"/>
      <c r="U983" s="7"/>
      <c r="V983" s="7"/>
      <c r="W983" s="7"/>
      <c r="X983" s="7"/>
      <c r="Y983" s="7"/>
      <c r="Z983" s="7"/>
    </row>
    <row r="984" ht="13.5" customHeight="1">
      <c r="A984" s="468"/>
      <c r="B984" s="7"/>
      <c r="C984" s="468"/>
      <c r="D984" s="207"/>
      <c r="E984" s="468"/>
      <c r="F984" s="7"/>
      <c r="G984" s="7"/>
      <c r="H984" s="7"/>
      <c r="I984" s="7"/>
      <c r="J984" s="7"/>
      <c r="K984" s="7"/>
      <c r="L984" s="7"/>
      <c r="M984" s="7"/>
      <c r="N984" s="7"/>
      <c r="O984" s="7"/>
      <c r="P984" s="7"/>
      <c r="Q984" s="7"/>
      <c r="R984" s="7"/>
      <c r="S984" s="7"/>
      <c r="T984" s="7"/>
      <c r="U984" s="7"/>
      <c r="V984" s="7"/>
      <c r="W984" s="7"/>
      <c r="X984" s="7"/>
      <c r="Y984" s="7"/>
      <c r="Z984" s="7"/>
    </row>
    <row r="985" ht="13.5" customHeight="1">
      <c r="A985" s="468"/>
      <c r="B985" s="7"/>
      <c r="C985" s="468"/>
      <c r="D985" s="207"/>
      <c r="E985" s="468"/>
      <c r="F985" s="7"/>
      <c r="G985" s="7"/>
      <c r="H985" s="7"/>
      <c r="I985" s="7"/>
      <c r="J985" s="7"/>
      <c r="K985" s="7"/>
      <c r="L985" s="7"/>
      <c r="M985" s="7"/>
      <c r="N985" s="7"/>
      <c r="O985" s="7"/>
      <c r="P985" s="7"/>
      <c r="Q985" s="7"/>
      <c r="R985" s="7"/>
      <c r="S985" s="7"/>
      <c r="T985" s="7"/>
      <c r="U985" s="7"/>
      <c r="V985" s="7"/>
      <c r="W985" s="7"/>
      <c r="X985" s="7"/>
      <c r="Y985" s="7"/>
      <c r="Z985" s="7"/>
    </row>
    <row r="986" ht="13.5" customHeight="1">
      <c r="A986" s="468"/>
      <c r="B986" s="7"/>
      <c r="C986" s="468"/>
      <c r="D986" s="207"/>
      <c r="E986" s="468"/>
      <c r="F986" s="7"/>
      <c r="G986" s="7"/>
      <c r="H986" s="7"/>
      <c r="I986" s="7"/>
      <c r="J986" s="7"/>
      <c r="K986" s="7"/>
      <c r="L986" s="7"/>
      <c r="M986" s="7"/>
      <c r="N986" s="7"/>
      <c r="O986" s="7"/>
      <c r="P986" s="7"/>
      <c r="Q986" s="7"/>
      <c r="R986" s="7"/>
      <c r="S986" s="7"/>
      <c r="T986" s="7"/>
      <c r="U986" s="7"/>
      <c r="V986" s="7"/>
      <c r="W986" s="7"/>
      <c r="X986" s="7"/>
      <c r="Y986" s="7"/>
      <c r="Z986" s="7"/>
    </row>
    <row r="987" ht="13.5" customHeight="1">
      <c r="A987" s="468"/>
      <c r="B987" s="7"/>
      <c r="C987" s="468"/>
      <c r="D987" s="207"/>
      <c r="E987" s="468"/>
      <c r="F987" s="7"/>
      <c r="G987" s="7"/>
      <c r="H987" s="7"/>
      <c r="I987" s="7"/>
      <c r="J987" s="7"/>
      <c r="K987" s="7"/>
      <c r="L987" s="7"/>
      <c r="M987" s="7"/>
      <c r="N987" s="7"/>
      <c r="O987" s="7"/>
      <c r="P987" s="7"/>
      <c r="Q987" s="7"/>
      <c r="R987" s="7"/>
      <c r="S987" s="7"/>
      <c r="T987" s="7"/>
      <c r="U987" s="7"/>
      <c r="V987" s="7"/>
      <c r="W987" s="7"/>
      <c r="X987" s="7"/>
      <c r="Y987" s="7"/>
      <c r="Z987" s="7"/>
    </row>
    <row r="988" ht="13.5" customHeight="1">
      <c r="A988" s="468"/>
      <c r="B988" s="7"/>
      <c r="C988" s="468"/>
      <c r="D988" s="207"/>
      <c r="E988" s="468"/>
      <c r="F988" s="7"/>
      <c r="G988" s="7"/>
      <c r="H988" s="7"/>
      <c r="I988" s="7"/>
      <c r="J988" s="7"/>
      <c r="K988" s="7"/>
      <c r="L988" s="7"/>
      <c r="M988" s="7"/>
      <c r="N988" s="7"/>
      <c r="O988" s="7"/>
      <c r="P988" s="7"/>
      <c r="Q988" s="7"/>
      <c r="R988" s="7"/>
      <c r="S988" s="7"/>
      <c r="T988" s="7"/>
      <c r="U988" s="7"/>
      <c r="V988" s="7"/>
      <c r="W988" s="7"/>
      <c r="X988" s="7"/>
      <c r="Y988" s="7"/>
      <c r="Z988" s="7"/>
    </row>
    <row r="989" ht="13.5" customHeight="1">
      <c r="A989" s="468"/>
      <c r="B989" s="7"/>
      <c r="C989" s="468"/>
      <c r="D989" s="207"/>
      <c r="E989" s="468"/>
      <c r="F989" s="7"/>
      <c r="G989" s="7"/>
      <c r="H989" s="7"/>
      <c r="I989" s="7"/>
      <c r="J989" s="7"/>
      <c r="K989" s="7"/>
      <c r="L989" s="7"/>
      <c r="M989" s="7"/>
      <c r="N989" s="7"/>
      <c r="O989" s="7"/>
      <c r="P989" s="7"/>
      <c r="Q989" s="7"/>
      <c r="R989" s="7"/>
      <c r="S989" s="7"/>
      <c r="T989" s="7"/>
      <c r="U989" s="7"/>
      <c r="V989" s="7"/>
      <c r="W989" s="7"/>
      <c r="X989" s="7"/>
      <c r="Y989" s="7"/>
      <c r="Z989" s="7"/>
    </row>
    <row r="990" ht="13.5" customHeight="1">
      <c r="A990" s="468"/>
      <c r="B990" s="7"/>
      <c r="C990" s="468"/>
      <c r="D990" s="207"/>
      <c r="E990" s="468"/>
      <c r="F990" s="7"/>
      <c r="G990" s="7"/>
      <c r="H990" s="7"/>
      <c r="I990" s="7"/>
      <c r="J990" s="7"/>
      <c r="K990" s="7"/>
      <c r="L990" s="7"/>
      <c r="M990" s="7"/>
      <c r="N990" s="7"/>
      <c r="O990" s="7"/>
      <c r="P990" s="7"/>
      <c r="Q990" s="7"/>
      <c r="R990" s="7"/>
      <c r="S990" s="7"/>
      <c r="T990" s="7"/>
      <c r="U990" s="7"/>
      <c r="V990" s="7"/>
      <c r="W990" s="7"/>
      <c r="X990" s="7"/>
      <c r="Y990" s="7"/>
      <c r="Z990" s="7"/>
    </row>
    <row r="991" ht="13.5" customHeight="1">
      <c r="A991" s="468"/>
      <c r="B991" s="7"/>
      <c r="C991" s="468"/>
      <c r="D991" s="207"/>
      <c r="E991" s="468"/>
      <c r="F991" s="7"/>
      <c r="G991" s="7"/>
      <c r="H991" s="7"/>
      <c r="I991" s="7"/>
      <c r="J991" s="7"/>
      <c r="K991" s="7"/>
      <c r="L991" s="7"/>
      <c r="M991" s="7"/>
      <c r="N991" s="7"/>
      <c r="O991" s="7"/>
      <c r="P991" s="7"/>
      <c r="Q991" s="7"/>
      <c r="R991" s="7"/>
      <c r="S991" s="7"/>
      <c r="T991" s="7"/>
      <c r="U991" s="7"/>
      <c r="V991" s="7"/>
      <c r="W991" s="7"/>
      <c r="X991" s="7"/>
      <c r="Y991" s="7"/>
      <c r="Z991" s="7"/>
    </row>
    <row r="992" ht="13.5" customHeight="1">
      <c r="A992" s="468"/>
      <c r="B992" s="7"/>
      <c r="C992" s="468"/>
      <c r="D992" s="207"/>
      <c r="E992" s="468"/>
      <c r="F992" s="7"/>
      <c r="G992" s="7"/>
      <c r="H992" s="7"/>
      <c r="I992" s="7"/>
      <c r="J992" s="7"/>
      <c r="K992" s="7"/>
      <c r="L992" s="7"/>
      <c r="M992" s="7"/>
      <c r="N992" s="7"/>
      <c r="O992" s="7"/>
      <c r="P992" s="7"/>
      <c r="Q992" s="7"/>
      <c r="R992" s="7"/>
      <c r="S992" s="7"/>
      <c r="T992" s="7"/>
      <c r="U992" s="7"/>
      <c r="V992" s="7"/>
      <c r="W992" s="7"/>
      <c r="X992" s="7"/>
      <c r="Y992" s="7"/>
      <c r="Z992" s="7"/>
    </row>
    <row r="993" ht="13.5" customHeight="1">
      <c r="A993" s="468"/>
      <c r="B993" s="7"/>
      <c r="C993" s="468"/>
      <c r="D993" s="207"/>
      <c r="E993" s="468"/>
      <c r="F993" s="7"/>
      <c r="G993" s="7"/>
      <c r="H993" s="7"/>
      <c r="I993" s="7"/>
      <c r="J993" s="7"/>
      <c r="K993" s="7"/>
      <c r="L993" s="7"/>
      <c r="M993" s="7"/>
      <c r="N993" s="7"/>
      <c r="O993" s="7"/>
      <c r="P993" s="7"/>
      <c r="Q993" s="7"/>
      <c r="R993" s="7"/>
      <c r="S993" s="7"/>
      <c r="T993" s="7"/>
      <c r="U993" s="7"/>
      <c r="V993" s="7"/>
      <c r="W993" s="7"/>
      <c r="X993" s="7"/>
      <c r="Y993" s="7"/>
      <c r="Z993" s="7"/>
    </row>
    <row r="994" ht="13.5" customHeight="1">
      <c r="A994" s="468"/>
      <c r="B994" s="7"/>
      <c r="C994" s="468"/>
      <c r="D994" s="207"/>
      <c r="E994" s="468"/>
      <c r="F994" s="7"/>
      <c r="G994" s="7"/>
      <c r="H994" s="7"/>
      <c r="I994" s="7"/>
      <c r="J994" s="7"/>
      <c r="K994" s="7"/>
      <c r="L994" s="7"/>
      <c r="M994" s="7"/>
      <c r="N994" s="7"/>
      <c r="O994" s="7"/>
      <c r="P994" s="7"/>
      <c r="Q994" s="7"/>
      <c r="R994" s="7"/>
      <c r="S994" s="7"/>
      <c r="T994" s="7"/>
      <c r="U994" s="7"/>
      <c r="V994" s="7"/>
      <c r="W994" s="7"/>
      <c r="X994" s="7"/>
      <c r="Y994" s="7"/>
      <c r="Z994" s="7"/>
    </row>
    <row r="995" ht="13.5" customHeight="1">
      <c r="A995" s="468"/>
      <c r="B995" s="7"/>
      <c r="C995" s="468"/>
      <c r="D995" s="207"/>
      <c r="E995" s="468"/>
      <c r="F995" s="7"/>
      <c r="G995" s="7"/>
      <c r="H995" s="7"/>
      <c r="I995" s="7"/>
      <c r="J995" s="7"/>
      <c r="K995" s="7"/>
      <c r="L995" s="7"/>
      <c r="M995" s="7"/>
      <c r="N995" s="7"/>
      <c r="O995" s="7"/>
      <c r="P995" s="7"/>
      <c r="Q995" s="7"/>
      <c r="R995" s="7"/>
      <c r="S995" s="7"/>
      <c r="T995" s="7"/>
      <c r="U995" s="7"/>
      <c r="V995" s="7"/>
      <c r="W995" s="7"/>
      <c r="X995" s="7"/>
      <c r="Y995" s="7"/>
      <c r="Z995" s="7"/>
    </row>
    <row r="996" ht="13.5" customHeight="1">
      <c r="A996" s="468"/>
      <c r="B996" s="7"/>
      <c r="C996" s="468"/>
      <c r="D996" s="207"/>
      <c r="E996" s="468"/>
      <c r="F996" s="7"/>
      <c r="G996" s="7"/>
      <c r="H996" s="7"/>
      <c r="I996" s="7"/>
      <c r="J996" s="7"/>
      <c r="K996" s="7"/>
      <c r="L996" s="7"/>
      <c r="M996" s="7"/>
      <c r="N996" s="7"/>
      <c r="O996" s="7"/>
      <c r="P996" s="7"/>
      <c r="Q996" s="7"/>
      <c r="R996" s="7"/>
      <c r="S996" s="7"/>
      <c r="T996" s="7"/>
      <c r="U996" s="7"/>
      <c r="V996" s="7"/>
      <c r="W996" s="7"/>
      <c r="X996" s="7"/>
      <c r="Y996" s="7"/>
      <c r="Z996" s="7"/>
    </row>
    <row r="997" ht="13.5" customHeight="1">
      <c r="A997" s="468"/>
      <c r="B997" s="7"/>
      <c r="C997" s="468"/>
      <c r="D997" s="207"/>
      <c r="E997" s="468"/>
      <c r="F997" s="7"/>
      <c r="G997" s="7"/>
      <c r="H997" s="7"/>
      <c r="I997" s="7"/>
      <c r="J997" s="7"/>
      <c r="K997" s="7"/>
      <c r="L997" s="7"/>
      <c r="M997" s="7"/>
      <c r="N997" s="7"/>
      <c r="O997" s="7"/>
      <c r="P997" s="7"/>
      <c r="Q997" s="7"/>
      <c r="R997" s="7"/>
      <c r="S997" s="7"/>
      <c r="T997" s="7"/>
      <c r="U997" s="7"/>
      <c r="V997" s="7"/>
      <c r="W997" s="7"/>
      <c r="X997" s="7"/>
      <c r="Y997" s="7"/>
      <c r="Z997" s="7"/>
    </row>
    <row r="998" ht="13.5" customHeight="1">
      <c r="A998" s="468"/>
      <c r="B998" s="7"/>
      <c r="C998" s="468"/>
      <c r="D998" s="207"/>
      <c r="E998" s="468"/>
      <c r="F998" s="7"/>
      <c r="G998" s="7"/>
      <c r="H998" s="7"/>
      <c r="I998" s="7"/>
      <c r="J998" s="7"/>
      <c r="K998" s="7"/>
      <c r="L998" s="7"/>
      <c r="M998" s="7"/>
      <c r="N998" s="7"/>
      <c r="O998" s="7"/>
      <c r="P998" s="7"/>
      <c r="Q998" s="7"/>
      <c r="R998" s="7"/>
      <c r="S998" s="7"/>
      <c r="T998" s="7"/>
      <c r="U998" s="7"/>
      <c r="V998" s="7"/>
      <c r="W998" s="7"/>
      <c r="X998" s="7"/>
      <c r="Y998" s="7"/>
      <c r="Z998" s="7"/>
    </row>
    <row r="999" ht="13.5" customHeight="1">
      <c r="A999" s="468"/>
      <c r="B999" s="7"/>
      <c r="C999" s="468"/>
      <c r="D999" s="207"/>
      <c r="E999" s="468"/>
      <c r="F999" s="7"/>
      <c r="G999" s="7"/>
      <c r="H999" s="7"/>
      <c r="I999" s="7"/>
      <c r="J999" s="7"/>
      <c r="K999" s="7"/>
      <c r="L999" s="7"/>
      <c r="M999" s="7"/>
      <c r="N999" s="7"/>
      <c r="O999" s="7"/>
      <c r="P999" s="7"/>
      <c r="Q999" s="7"/>
      <c r="R999" s="7"/>
      <c r="S999" s="7"/>
      <c r="T999" s="7"/>
      <c r="U999" s="7"/>
      <c r="V999" s="7"/>
      <c r="W999" s="7"/>
      <c r="X999" s="7"/>
      <c r="Y999" s="7"/>
      <c r="Z999" s="7"/>
    </row>
  </sheetData>
  <autoFilter ref="$D$4:$D$207"/>
  <mergeCells count="16">
    <mergeCell ref="I12:I15"/>
    <mergeCell ref="J13:J14"/>
    <mergeCell ref="K13:K14"/>
    <mergeCell ref="L13:O14"/>
    <mergeCell ref="P13:S14"/>
    <mergeCell ref="T13:X14"/>
    <mergeCell ref="Y13:Y14"/>
    <mergeCell ref="G209:Y209"/>
    <mergeCell ref="G210:Y210"/>
    <mergeCell ref="G6:Y6"/>
    <mergeCell ref="G8:Y8"/>
    <mergeCell ref="G10:Y10"/>
    <mergeCell ref="G11:Y11"/>
    <mergeCell ref="G12:G15"/>
    <mergeCell ref="H12:H15"/>
    <mergeCell ref="J12:Y12"/>
  </mergeCells>
  <conditionalFormatting sqref="J16:J207 L16:Y207">
    <cfRule type="containsText" dxfId="1" priority="1" operator="containsText" text="DR">
      <formula>NOT(ISERROR(SEARCH(("DR"),(J16))))</formula>
    </cfRule>
  </conditionalFormatting>
  <conditionalFormatting sqref="E16:E207">
    <cfRule type="expression" dxfId="7" priority="2">
      <formula>D16="Required"</formula>
    </cfRule>
  </conditionalFormatting>
  <conditionalFormatting sqref="E16:E207">
    <cfRule type="expression" dxfId="8" priority="3">
      <formula>D16&lt;&gt;"Required"</formula>
    </cfRule>
  </conditionalFormatting>
  <hyperlinks>
    <hyperlink display="O" location="Index!A1" ref="F1"/>
  </hyperlinks>
  <printOptions/>
  <pageMargins bottom="0.75" footer="0.0" header="0.0" left="0.7" right="0.7" top="0.75"/>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9.13"/>
    <col customWidth="1" min="3" max="3" width="1.38"/>
    <col customWidth="1" min="4" max="4" width="2.88"/>
    <col customWidth="1" min="5" max="5" width="30.38"/>
    <col customWidth="1" min="6" max="8" width="21.75"/>
    <col customWidth="1" min="9" max="9" width="36.63"/>
    <col customWidth="1" min="10" max="26" width="9.13"/>
  </cols>
  <sheetData>
    <row r="1">
      <c r="A1" s="94"/>
      <c r="B1" s="94"/>
      <c r="D1" s="934"/>
      <c r="E1" s="94"/>
      <c r="F1" s="94"/>
      <c r="G1" s="94"/>
      <c r="H1" s="94"/>
      <c r="I1" s="94"/>
      <c r="J1" s="94"/>
      <c r="K1" s="94"/>
      <c r="L1" s="94"/>
      <c r="M1" s="94"/>
      <c r="N1" s="94"/>
      <c r="O1" s="94"/>
      <c r="P1" s="94"/>
      <c r="Q1" s="94"/>
      <c r="R1" s="94"/>
      <c r="S1" s="94"/>
      <c r="T1" s="94"/>
      <c r="U1" s="94"/>
      <c r="V1" s="94"/>
      <c r="W1" s="94"/>
      <c r="X1" s="94"/>
      <c r="Y1" s="94"/>
      <c r="Z1" s="94"/>
    </row>
    <row r="2">
      <c r="A2" s="94"/>
      <c r="B2" s="207"/>
      <c r="D2" s="94"/>
      <c r="E2" s="8" t="s">
        <v>74</v>
      </c>
      <c r="F2" s="935"/>
      <c r="G2" s="590"/>
      <c r="H2" s="590"/>
      <c r="I2" s="590"/>
      <c r="J2" s="206" t="str">
        <f>'(T) General Tables'!A2</f>
        <v>beta_1.043</v>
      </c>
      <c r="K2" s="94"/>
      <c r="L2" s="94"/>
      <c r="M2" s="94"/>
      <c r="N2" s="94"/>
      <c r="O2" s="94"/>
      <c r="P2" s="94"/>
      <c r="Q2" s="94"/>
      <c r="R2" s="94"/>
      <c r="S2" s="94"/>
      <c r="T2" s="94"/>
      <c r="U2" s="94"/>
      <c r="V2" s="94"/>
      <c r="W2" s="94"/>
      <c r="X2" s="94"/>
      <c r="Y2" s="94"/>
      <c r="Z2" s="94"/>
    </row>
    <row r="3">
      <c r="A3" s="94"/>
      <c r="B3" s="207"/>
      <c r="D3" s="94"/>
      <c r="E3" s="936" t="s">
        <v>746</v>
      </c>
      <c r="F3" s="937"/>
      <c r="G3" s="938"/>
      <c r="H3" s="938"/>
      <c r="I3" s="938"/>
      <c r="J3" s="939"/>
      <c r="K3" s="94"/>
      <c r="L3" s="94"/>
      <c r="M3" s="94"/>
      <c r="N3" s="94"/>
      <c r="O3" s="94"/>
      <c r="P3" s="94"/>
      <c r="Q3" s="94"/>
      <c r="R3" s="94"/>
      <c r="S3" s="94"/>
      <c r="T3" s="94"/>
      <c r="U3" s="94"/>
      <c r="V3" s="94"/>
      <c r="W3" s="94"/>
      <c r="X3" s="94"/>
      <c r="Y3" s="94"/>
      <c r="Z3" s="94"/>
    </row>
    <row r="4">
      <c r="A4" s="94"/>
      <c r="B4" s="214" t="s">
        <v>32</v>
      </c>
      <c r="D4" s="94"/>
      <c r="E4" s="940" t="s">
        <v>1033</v>
      </c>
      <c r="F4" s="941"/>
      <c r="G4" s="942"/>
      <c r="H4" s="942"/>
      <c r="I4" s="942"/>
      <c r="J4" s="943"/>
      <c r="K4" s="94"/>
      <c r="L4" s="94"/>
      <c r="M4" s="94"/>
      <c r="N4" s="94"/>
      <c r="O4" s="94"/>
      <c r="P4" s="94"/>
      <c r="Q4" s="94"/>
      <c r="R4" s="94"/>
      <c r="S4" s="94"/>
      <c r="T4" s="94"/>
      <c r="U4" s="94"/>
      <c r="V4" s="94"/>
      <c r="W4" s="94"/>
      <c r="X4" s="94"/>
      <c r="Y4" s="94"/>
      <c r="Z4" s="94"/>
    </row>
    <row r="5">
      <c r="A5" s="126"/>
      <c r="B5" s="126"/>
      <c r="D5" s="94"/>
      <c r="E5" s="126"/>
      <c r="F5" s="126"/>
      <c r="G5" s="126"/>
      <c r="H5" s="126"/>
      <c r="I5" s="126"/>
      <c r="J5" s="944"/>
      <c r="K5" s="94"/>
      <c r="L5" s="94"/>
      <c r="M5" s="94"/>
      <c r="N5" s="94"/>
      <c r="O5" s="94"/>
      <c r="P5" s="94"/>
      <c r="Q5" s="94"/>
      <c r="R5" s="94"/>
      <c r="S5" s="94"/>
      <c r="T5" s="94"/>
      <c r="U5" s="94"/>
      <c r="V5" s="94"/>
      <c r="W5" s="94"/>
      <c r="X5" s="94"/>
      <c r="Y5" s="94"/>
      <c r="Z5" s="94"/>
    </row>
    <row r="6" ht="48.75" customHeight="1">
      <c r="A6" s="126"/>
      <c r="B6" s="126"/>
      <c r="D6" s="94"/>
      <c r="E6" s="945" t="s">
        <v>1034</v>
      </c>
      <c r="F6" s="27"/>
      <c r="G6" s="27"/>
      <c r="H6" s="27"/>
      <c r="I6" s="27"/>
      <c r="J6" s="28"/>
      <c r="K6" s="94"/>
      <c r="L6" s="94"/>
      <c r="M6" s="94"/>
      <c r="N6" s="94"/>
      <c r="O6" s="94"/>
      <c r="P6" s="94"/>
      <c r="Q6" s="94"/>
      <c r="R6" s="94"/>
      <c r="S6" s="94"/>
      <c r="T6" s="94"/>
      <c r="U6" s="94"/>
      <c r="V6" s="94"/>
      <c r="W6" s="94"/>
      <c r="X6" s="94"/>
      <c r="Y6" s="94"/>
      <c r="Z6" s="94"/>
    </row>
    <row r="7">
      <c r="A7" s="126"/>
      <c r="B7" s="126"/>
      <c r="D7" s="94"/>
      <c r="E7" s="126"/>
      <c r="F7" s="126"/>
      <c r="G7" s="126"/>
      <c r="H7" s="126"/>
      <c r="I7" s="126"/>
      <c r="J7" s="126"/>
      <c r="K7" s="94"/>
      <c r="L7" s="94"/>
      <c r="M7" s="94"/>
      <c r="N7" s="94"/>
      <c r="O7" s="94"/>
      <c r="P7" s="94"/>
      <c r="Q7" s="94"/>
      <c r="R7" s="94"/>
      <c r="S7" s="94"/>
      <c r="T7" s="94"/>
      <c r="U7" s="94"/>
      <c r="V7" s="94"/>
      <c r="W7" s="94"/>
      <c r="X7" s="94"/>
      <c r="Y7" s="94"/>
      <c r="Z7" s="94"/>
    </row>
    <row r="8">
      <c r="A8" s="126"/>
      <c r="B8" s="126"/>
      <c r="D8" s="94"/>
      <c r="E8" s="946" t="s">
        <v>1010</v>
      </c>
      <c r="F8" s="27"/>
      <c r="G8" s="27"/>
      <c r="H8" s="27"/>
      <c r="I8" s="27"/>
      <c r="J8" s="28"/>
      <c r="K8" s="94"/>
      <c r="L8" s="94"/>
      <c r="M8" s="94"/>
      <c r="N8" s="94"/>
      <c r="O8" s="94"/>
      <c r="P8" s="94"/>
      <c r="Q8" s="94"/>
      <c r="R8" s="94"/>
      <c r="S8" s="94"/>
      <c r="T8" s="94"/>
      <c r="U8" s="94"/>
      <c r="V8" s="94"/>
      <c r="W8" s="94"/>
      <c r="X8" s="94"/>
      <c r="Y8" s="94"/>
      <c r="Z8" s="94"/>
    </row>
    <row r="9">
      <c r="A9" s="94"/>
      <c r="B9" s="94"/>
      <c r="D9" s="94"/>
      <c r="E9" s="94"/>
      <c r="F9" s="94"/>
      <c r="G9" s="94"/>
      <c r="H9" s="94"/>
      <c r="I9" s="94"/>
      <c r="J9" s="94"/>
      <c r="K9" s="94"/>
      <c r="L9" s="94"/>
      <c r="M9" s="94"/>
      <c r="N9" s="94"/>
      <c r="O9" s="94"/>
      <c r="P9" s="94"/>
      <c r="Q9" s="94"/>
      <c r="R9" s="94"/>
      <c r="S9" s="94"/>
      <c r="T9" s="94"/>
      <c r="U9" s="94"/>
      <c r="V9" s="94"/>
      <c r="W9" s="94"/>
      <c r="X9" s="94"/>
      <c r="Y9" s="94"/>
      <c r="Z9" s="94"/>
    </row>
    <row r="10">
      <c r="A10" s="94"/>
      <c r="B10" s="94"/>
      <c r="D10" s="94"/>
      <c r="E10" s="947" t="s">
        <v>1035</v>
      </c>
      <c r="F10" s="27"/>
      <c r="G10" s="28"/>
      <c r="H10" s="94"/>
      <c r="I10" s="94"/>
      <c r="J10" s="94"/>
      <c r="K10" s="94"/>
      <c r="L10" s="94"/>
      <c r="M10" s="94"/>
      <c r="N10" s="94"/>
      <c r="O10" s="94"/>
      <c r="P10" s="94"/>
      <c r="Q10" s="94"/>
      <c r="R10" s="94"/>
      <c r="S10" s="94"/>
      <c r="T10" s="94"/>
      <c r="U10" s="94"/>
      <c r="V10" s="94"/>
      <c r="W10" s="94"/>
      <c r="X10" s="94"/>
      <c r="Y10" s="94"/>
      <c r="Z10" s="94"/>
    </row>
    <row r="11">
      <c r="A11" s="94"/>
      <c r="B11" s="94"/>
      <c r="D11" s="94"/>
      <c r="E11" s="948" t="s">
        <v>1036</v>
      </c>
      <c r="F11" s="34"/>
      <c r="G11" s="35"/>
      <c r="H11" s="94"/>
      <c r="I11" s="94"/>
      <c r="J11" s="94"/>
      <c r="K11" s="94"/>
      <c r="L11" s="94"/>
      <c r="M11" s="94"/>
      <c r="N11" s="94"/>
      <c r="O11" s="94"/>
      <c r="P11" s="94"/>
      <c r="Q11" s="94"/>
      <c r="R11" s="94"/>
      <c r="S11" s="94"/>
      <c r="T11" s="94"/>
      <c r="U11" s="94"/>
      <c r="V11" s="94"/>
      <c r="W11" s="94"/>
      <c r="X11" s="94"/>
      <c r="Y11" s="94"/>
      <c r="Z11" s="94"/>
    </row>
    <row r="12">
      <c r="A12" s="94"/>
      <c r="B12" s="94"/>
      <c r="D12" s="94"/>
      <c r="E12" s="947" t="s">
        <v>1037</v>
      </c>
      <c r="F12" s="27"/>
      <c r="G12" s="28"/>
      <c r="H12" s="94"/>
      <c r="I12" s="94"/>
      <c r="J12" s="94"/>
      <c r="K12" s="94"/>
      <c r="L12" s="94"/>
      <c r="M12" s="94"/>
      <c r="N12" s="94"/>
      <c r="O12" s="94"/>
      <c r="P12" s="94"/>
      <c r="Q12" s="94"/>
      <c r="R12" s="94"/>
      <c r="S12" s="94"/>
      <c r="T12" s="94"/>
      <c r="U12" s="94"/>
      <c r="V12" s="94"/>
      <c r="W12" s="94"/>
      <c r="X12" s="94"/>
      <c r="Y12" s="94"/>
      <c r="Z12" s="94"/>
    </row>
    <row r="13">
      <c r="A13" s="94"/>
      <c r="B13" s="94"/>
      <c r="D13" s="94"/>
      <c r="E13" s="949" t="s">
        <v>1038</v>
      </c>
      <c r="F13" s="949" t="s">
        <v>1039</v>
      </c>
      <c r="G13" s="949" t="s">
        <v>1040</v>
      </c>
      <c r="H13" s="94"/>
      <c r="I13" s="588"/>
      <c r="J13" s="94"/>
      <c r="K13" s="94"/>
      <c r="L13" s="94"/>
      <c r="M13" s="94"/>
      <c r="N13" s="94"/>
      <c r="O13" s="94"/>
      <c r="P13" s="94"/>
      <c r="Q13" s="94"/>
      <c r="R13" s="94"/>
      <c r="S13" s="94"/>
      <c r="T13" s="94"/>
      <c r="U13" s="94"/>
      <c r="V13" s="94"/>
      <c r="W13" s="94"/>
      <c r="X13" s="94"/>
      <c r="Y13" s="94"/>
      <c r="Z13" s="94"/>
    </row>
    <row r="14">
      <c r="A14" s="94"/>
      <c r="B14" s="94"/>
      <c r="D14" s="94"/>
      <c r="E14" s="950">
        <v>0.001</v>
      </c>
      <c r="F14" s="951">
        <v>0.38</v>
      </c>
      <c r="G14" s="952">
        <v>0.09</v>
      </c>
      <c r="H14" s="94"/>
      <c r="I14" s="94"/>
      <c r="J14" s="94"/>
      <c r="K14" s="94"/>
      <c r="L14" s="94"/>
      <c r="M14" s="94"/>
      <c r="N14" s="94"/>
      <c r="O14" s="94"/>
      <c r="P14" s="94"/>
      <c r="Q14" s="94"/>
      <c r="R14" s="94"/>
      <c r="S14" s="94"/>
      <c r="T14" s="94"/>
      <c r="U14" s="94"/>
      <c r="V14" s="94"/>
      <c r="W14" s="94"/>
      <c r="X14" s="94"/>
      <c r="Y14" s="94"/>
      <c r="Z14" s="94"/>
    </row>
    <row r="15">
      <c r="A15" s="94"/>
      <c r="B15" s="94"/>
      <c r="D15" s="94"/>
      <c r="E15" s="953">
        <v>3.1</v>
      </c>
      <c r="F15" s="954">
        <v>0.38</v>
      </c>
      <c r="G15" s="954">
        <v>0.09</v>
      </c>
      <c r="H15" s="94"/>
      <c r="I15" s="94"/>
      <c r="J15" s="94"/>
      <c r="K15" s="94"/>
      <c r="L15" s="94"/>
      <c r="M15" s="94"/>
      <c r="N15" s="94"/>
      <c r="O15" s="94"/>
      <c r="P15" s="94"/>
      <c r="Q15" s="94"/>
      <c r="R15" s="94"/>
      <c r="S15" s="94"/>
      <c r="T15" s="94"/>
      <c r="U15" s="94"/>
      <c r="V15" s="94"/>
      <c r="W15" s="94"/>
      <c r="X15" s="94"/>
      <c r="Y15" s="94"/>
      <c r="Z15" s="94"/>
    </row>
    <row r="16">
      <c r="A16" s="94"/>
      <c r="B16" s="94"/>
      <c r="D16" s="94"/>
      <c r="E16" s="955">
        <v>6.1</v>
      </c>
      <c r="F16" s="956">
        <v>0.6</v>
      </c>
      <c r="G16" s="956">
        <v>0.17</v>
      </c>
      <c r="H16" s="94"/>
      <c r="I16" s="94"/>
      <c r="J16" s="94"/>
      <c r="K16" s="94"/>
      <c r="L16" s="94"/>
      <c r="M16" s="94"/>
      <c r="N16" s="94"/>
      <c r="O16" s="94"/>
      <c r="P16" s="94"/>
      <c r="Q16" s="94"/>
      <c r="R16" s="94"/>
      <c r="S16" s="94"/>
      <c r="T16" s="94"/>
      <c r="U16" s="94"/>
      <c r="V16" s="94"/>
      <c r="W16" s="94"/>
      <c r="X16" s="94"/>
      <c r="Y16" s="94"/>
      <c r="Z16" s="94"/>
    </row>
    <row r="17">
      <c r="A17" s="94"/>
      <c r="B17" s="94"/>
      <c r="D17" s="94"/>
      <c r="E17" s="955">
        <v>9.1</v>
      </c>
      <c r="F17" s="956">
        <v>0.83</v>
      </c>
      <c r="G17" s="956">
        <v>0.26</v>
      </c>
      <c r="H17" s="94"/>
      <c r="I17" s="94"/>
      <c r="J17" s="94"/>
      <c r="K17" s="94"/>
      <c r="L17" s="94"/>
      <c r="M17" s="94"/>
      <c r="N17" s="94"/>
      <c r="O17" s="94"/>
      <c r="P17" s="94"/>
      <c r="Q17" s="94"/>
      <c r="R17" s="94"/>
      <c r="S17" s="94"/>
      <c r="T17" s="94"/>
      <c r="U17" s="94"/>
      <c r="V17" s="94"/>
      <c r="W17" s="94"/>
      <c r="X17" s="94"/>
      <c r="Y17" s="94"/>
      <c r="Z17" s="94"/>
    </row>
    <row r="18">
      <c r="A18" s="94"/>
      <c r="B18" s="94"/>
      <c r="D18" s="94"/>
      <c r="E18" s="955">
        <v>12.2</v>
      </c>
      <c r="F18" s="956">
        <v>1.06</v>
      </c>
      <c r="G18" s="956">
        <v>0.35</v>
      </c>
      <c r="H18" s="94"/>
      <c r="I18" s="94"/>
      <c r="J18" s="94"/>
      <c r="K18" s="94"/>
      <c r="L18" s="94"/>
      <c r="M18" s="94"/>
      <c r="N18" s="94"/>
      <c r="O18" s="94"/>
      <c r="P18" s="94"/>
      <c r="Q18" s="94"/>
      <c r="R18" s="94"/>
      <c r="S18" s="94"/>
      <c r="T18" s="94"/>
      <c r="U18" s="94"/>
      <c r="V18" s="94"/>
      <c r="W18" s="94"/>
      <c r="X18" s="94"/>
      <c r="Y18" s="94"/>
      <c r="Z18" s="94"/>
    </row>
    <row r="19">
      <c r="A19" s="94"/>
      <c r="B19" s="94"/>
      <c r="D19" s="94"/>
      <c r="E19" s="955">
        <v>15.5</v>
      </c>
      <c r="F19" s="956">
        <v>1.29</v>
      </c>
      <c r="G19" s="956">
        <v>0.43</v>
      </c>
      <c r="H19" s="94"/>
      <c r="I19" s="94"/>
      <c r="J19" s="94"/>
      <c r="K19" s="94"/>
      <c r="L19" s="94"/>
      <c r="M19" s="94"/>
      <c r="N19" s="94"/>
      <c r="O19" s="94"/>
      <c r="P19" s="94"/>
      <c r="Q19" s="94"/>
      <c r="R19" s="94"/>
      <c r="S19" s="94"/>
      <c r="T19" s="94"/>
      <c r="U19" s="94"/>
      <c r="V19" s="94"/>
      <c r="W19" s="94"/>
      <c r="X19" s="94"/>
      <c r="Y19" s="94"/>
      <c r="Z19" s="94"/>
    </row>
    <row r="20">
      <c r="A20" s="94"/>
      <c r="B20" s="94"/>
      <c r="D20" s="94"/>
      <c r="E20" s="957">
        <v>18.3</v>
      </c>
      <c r="F20" s="958">
        <v>1.52</v>
      </c>
      <c r="G20" s="958">
        <v>0.52</v>
      </c>
      <c r="H20" s="94"/>
      <c r="I20" s="94"/>
      <c r="J20" s="94"/>
      <c r="K20" s="94"/>
      <c r="L20" s="94"/>
      <c r="M20" s="94"/>
      <c r="N20" s="94"/>
      <c r="O20" s="94"/>
      <c r="P20" s="94"/>
      <c r="Q20" s="94"/>
      <c r="R20" s="94"/>
      <c r="S20" s="94"/>
      <c r="T20" s="94"/>
      <c r="U20" s="94"/>
      <c r="V20" s="94"/>
      <c r="W20" s="94"/>
      <c r="X20" s="94"/>
      <c r="Y20" s="94"/>
      <c r="Z20" s="94"/>
    </row>
    <row r="21" ht="15.75" customHeight="1">
      <c r="A21" s="94"/>
      <c r="B21" s="94"/>
      <c r="D21" s="94"/>
      <c r="E21" s="959">
        <f>'(T) General Tables'!A4</f>
        <v>18.6192</v>
      </c>
      <c r="F21" s="960">
        <f t="shared" ref="F21:G21" si="1">_xlfn.FORECAST.LINEAR($E$21,F$15:F$20,$E$15:$E$20)</f>
        <v>1.535692268</v>
      </c>
      <c r="G21" s="960">
        <f t="shared" si="1"/>
        <v>0.5256548744</v>
      </c>
      <c r="H21" s="94"/>
      <c r="I21" s="94"/>
      <c r="J21" s="94"/>
      <c r="K21" s="94"/>
      <c r="L21" s="94"/>
      <c r="M21" s="94"/>
      <c r="N21" s="94"/>
      <c r="O21" s="94"/>
      <c r="P21" s="94"/>
      <c r="Q21" s="94"/>
      <c r="R21" s="94"/>
      <c r="S21" s="94"/>
      <c r="T21" s="94"/>
      <c r="U21" s="94"/>
      <c r="V21" s="94"/>
      <c r="W21" s="94"/>
      <c r="X21" s="94"/>
      <c r="Y21" s="94"/>
      <c r="Z21" s="94"/>
    </row>
    <row r="22" ht="15.75" customHeight="1">
      <c r="A22" s="94"/>
      <c r="B22" s="94"/>
      <c r="D22" s="94"/>
      <c r="E22" s="176" t="s">
        <v>1041</v>
      </c>
      <c r="F22" s="954"/>
      <c r="G22" s="954"/>
      <c r="H22" s="94"/>
      <c r="I22" s="94"/>
      <c r="J22" s="94"/>
      <c r="K22" s="94"/>
      <c r="L22" s="94"/>
      <c r="M22" s="94"/>
      <c r="N22" s="94"/>
      <c r="O22" s="94"/>
      <c r="P22" s="94"/>
      <c r="Q22" s="94"/>
      <c r="R22" s="94"/>
      <c r="S22" s="94"/>
      <c r="T22" s="94"/>
      <c r="U22" s="94"/>
      <c r="V22" s="94"/>
      <c r="W22" s="94"/>
      <c r="X22" s="94"/>
      <c r="Y22" s="94"/>
      <c r="Z22" s="94"/>
    </row>
    <row r="23" ht="15.75" customHeight="1">
      <c r="A23" s="94"/>
      <c r="B23" s="94"/>
      <c r="D23" s="94"/>
      <c r="E23" s="94"/>
      <c r="F23" s="94"/>
      <c r="G23" s="94"/>
      <c r="H23" s="94"/>
      <c r="I23" s="94"/>
      <c r="J23" s="94"/>
      <c r="K23" s="94"/>
      <c r="L23" s="94"/>
      <c r="M23" s="94"/>
      <c r="N23" s="94"/>
      <c r="O23" s="94"/>
      <c r="P23" s="94"/>
      <c r="Q23" s="94"/>
      <c r="R23" s="94"/>
      <c r="S23" s="94"/>
      <c r="T23" s="94"/>
      <c r="U23" s="94"/>
      <c r="V23" s="94"/>
      <c r="W23" s="94"/>
      <c r="X23" s="94"/>
      <c r="Y23" s="94"/>
      <c r="Z23" s="94"/>
    </row>
    <row r="24" ht="15.75" customHeight="1">
      <c r="A24" s="94"/>
      <c r="B24" s="94"/>
      <c r="D24" s="94"/>
      <c r="E24" s="467" t="s">
        <v>1042</v>
      </c>
      <c r="F24" s="27"/>
      <c r="G24" s="27"/>
      <c r="H24" s="28"/>
      <c r="I24" s="94"/>
      <c r="J24" s="94"/>
      <c r="K24" s="94"/>
      <c r="L24" s="94"/>
      <c r="M24" s="94"/>
      <c r="N24" s="94"/>
      <c r="O24" s="94"/>
      <c r="P24" s="961"/>
      <c r="Q24" s="961"/>
      <c r="R24" s="94"/>
      <c r="S24" s="94"/>
      <c r="T24" s="94"/>
      <c r="U24" s="94"/>
      <c r="V24" s="94"/>
      <c r="W24" s="94"/>
      <c r="X24" s="94"/>
      <c r="Y24" s="94"/>
      <c r="Z24" s="94"/>
    </row>
    <row r="25" ht="15.75" customHeight="1">
      <c r="A25" s="94"/>
      <c r="B25" s="94"/>
      <c r="D25" s="94"/>
      <c r="E25" s="571" t="s">
        <v>706</v>
      </c>
      <c r="F25" s="878" t="s">
        <v>1043</v>
      </c>
      <c r="G25" s="27"/>
      <c r="H25" s="28"/>
      <c r="I25" s="94"/>
      <c r="J25" s="94"/>
      <c r="K25" s="94"/>
      <c r="L25" s="94"/>
      <c r="M25" s="94"/>
      <c r="N25" s="94"/>
      <c r="O25" s="94"/>
      <c r="P25" s="961"/>
      <c r="Q25" s="961"/>
      <c r="R25" s="94"/>
      <c r="S25" s="94"/>
      <c r="T25" s="94"/>
      <c r="U25" s="94"/>
      <c r="V25" s="94"/>
      <c r="W25" s="94"/>
      <c r="X25" s="94"/>
      <c r="Y25" s="94"/>
      <c r="Z25" s="94"/>
    </row>
    <row r="26" ht="15.75" customHeight="1">
      <c r="A26" s="94"/>
      <c r="B26" s="94"/>
      <c r="D26" s="94"/>
      <c r="E26" s="346"/>
      <c r="F26" s="176" t="s">
        <v>603</v>
      </c>
      <c r="G26" s="176" t="s">
        <v>606</v>
      </c>
      <c r="H26" s="962" t="s">
        <v>1044</v>
      </c>
      <c r="I26" s="94"/>
      <c r="J26" s="94"/>
      <c r="K26" s="94"/>
      <c r="L26" s="94"/>
      <c r="M26" s="94"/>
      <c r="N26" s="94"/>
      <c r="O26" s="94"/>
      <c r="P26" s="961"/>
      <c r="Q26" s="961"/>
      <c r="R26" s="94"/>
      <c r="S26" s="94"/>
      <c r="T26" s="94"/>
      <c r="U26" s="94"/>
      <c r="V26" s="94"/>
      <c r="W26" s="94"/>
      <c r="X26" s="94"/>
      <c r="Y26" s="94"/>
      <c r="Z26" s="94"/>
    </row>
    <row r="27" ht="15.75" customHeight="1">
      <c r="A27" s="94"/>
      <c r="B27" s="94"/>
      <c r="D27" s="94"/>
      <c r="E27" s="963" t="str">
        <f>'(T) General Tables'!B177</f>
        <v>GWB-O</v>
      </c>
      <c r="F27" s="955"/>
      <c r="G27" s="955"/>
      <c r="H27" s="964">
        <v>0.61</v>
      </c>
      <c r="I27" s="94"/>
      <c r="J27" s="94"/>
      <c r="K27" s="94"/>
      <c r="L27" s="94"/>
      <c r="M27" s="94"/>
      <c r="N27" s="94"/>
      <c r="O27" s="94"/>
      <c r="P27" s="961"/>
      <c r="Q27" s="961"/>
      <c r="R27" s="94"/>
      <c r="S27" s="94"/>
      <c r="T27" s="94"/>
      <c r="U27" s="94"/>
      <c r="V27" s="94"/>
      <c r="W27" s="94"/>
      <c r="X27" s="94"/>
      <c r="Y27" s="94"/>
      <c r="Z27" s="94"/>
    </row>
    <row r="28" ht="15.75" customHeight="1">
      <c r="A28" s="94"/>
      <c r="B28" s="94"/>
      <c r="D28" s="94"/>
      <c r="E28" s="963" t="str">
        <f>'(T) General Tables'!B178</f>
        <v>GWB-A</v>
      </c>
      <c r="F28" s="965">
        <v>2.85</v>
      </c>
      <c r="G28" s="965">
        <v>4.28</v>
      </c>
      <c r="H28" s="964">
        <v>1.15</v>
      </c>
      <c r="I28" s="94"/>
      <c r="J28" s="94"/>
      <c r="K28" s="94"/>
      <c r="L28" s="94"/>
      <c r="M28" s="94"/>
      <c r="N28" s="94"/>
      <c r="O28" s="94"/>
      <c r="P28" s="961"/>
      <c r="Q28" s="961"/>
      <c r="R28" s="94"/>
      <c r="S28" s="94"/>
      <c r="T28" s="94"/>
      <c r="U28" s="94"/>
      <c r="V28" s="94"/>
      <c r="W28" s="94"/>
      <c r="X28" s="94"/>
      <c r="Y28" s="94"/>
      <c r="Z28" s="94"/>
    </row>
    <row r="29" ht="15.75" customHeight="1">
      <c r="A29" s="94"/>
      <c r="B29" s="94"/>
      <c r="D29" s="94"/>
      <c r="E29" s="963" t="str">
        <f>'(T) General Tables'!B179</f>
        <v>GWB-B</v>
      </c>
      <c r="F29" s="965">
        <v>1.65</v>
      </c>
      <c r="G29" s="966">
        <v>2.48</v>
      </c>
      <c r="H29" s="964">
        <v>1.98</v>
      </c>
      <c r="I29" s="94"/>
      <c r="J29" s="94"/>
      <c r="K29" s="94"/>
      <c r="L29" s="94"/>
      <c r="M29" s="94"/>
      <c r="N29" s="94"/>
      <c r="O29" s="94"/>
      <c r="P29" s="961"/>
      <c r="Q29" s="961"/>
      <c r="R29" s="94"/>
      <c r="S29" s="94"/>
      <c r="T29" s="94"/>
      <c r="U29" s="94"/>
      <c r="V29" s="94"/>
      <c r="W29" s="94"/>
      <c r="X29" s="94"/>
      <c r="Y29" s="94"/>
      <c r="Z29" s="94"/>
    </row>
    <row r="30" ht="15.75" customHeight="1">
      <c r="A30" s="94"/>
      <c r="B30" s="94"/>
      <c r="D30" s="94"/>
      <c r="E30" s="963" t="str">
        <f>'(T) General Tables'!B180</f>
        <v>GWB-C</v>
      </c>
      <c r="F30" s="965">
        <v>1.23</v>
      </c>
      <c r="G30" s="965">
        <v>1.84</v>
      </c>
      <c r="H30" s="964">
        <v>2.67</v>
      </c>
      <c r="I30" s="94"/>
      <c r="J30" s="94"/>
      <c r="K30" s="94"/>
      <c r="L30" s="94"/>
      <c r="M30" s="94"/>
      <c r="N30" s="94"/>
      <c r="O30" s="94"/>
      <c r="P30" s="961"/>
      <c r="Q30" s="961"/>
      <c r="R30" s="94"/>
      <c r="S30" s="94"/>
      <c r="T30" s="94"/>
      <c r="U30" s="94"/>
      <c r="V30" s="94"/>
      <c r="W30" s="94"/>
      <c r="X30" s="94"/>
      <c r="Y30" s="94"/>
      <c r="Z30" s="94"/>
    </row>
    <row r="31" ht="15.75" customHeight="1">
      <c r="A31" s="94"/>
      <c r="B31" s="94"/>
      <c r="D31" s="94"/>
      <c r="E31" s="963" t="str">
        <f>'(T) General Tables'!B181</f>
        <v>GWB-D</v>
      </c>
      <c r="F31" s="965">
        <v>1.0</v>
      </c>
      <c r="G31" s="965">
        <v>1.5</v>
      </c>
      <c r="H31" s="964">
        <v>3.28</v>
      </c>
      <c r="I31" s="94"/>
      <c r="J31" s="94"/>
      <c r="K31" s="94"/>
      <c r="L31" s="94"/>
      <c r="M31" s="94"/>
      <c r="N31" s="94"/>
      <c r="O31" s="94"/>
      <c r="P31" s="961"/>
      <c r="Q31" s="961"/>
      <c r="R31" s="94"/>
      <c r="S31" s="94"/>
      <c r="T31" s="94"/>
      <c r="U31" s="94"/>
      <c r="V31" s="94"/>
      <c r="W31" s="94"/>
      <c r="X31" s="94"/>
      <c r="Y31" s="94"/>
      <c r="Z31" s="94"/>
    </row>
    <row r="32" ht="15.75" customHeight="1">
      <c r="A32" s="94"/>
      <c r="B32" s="94"/>
      <c r="D32" s="94"/>
      <c r="E32" s="967" t="str">
        <f>'(T) General Tables'!B182</f>
        <v>GWB-A-2</v>
      </c>
      <c r="F32" s="968">
        <f t="shared" ref="F32:G32" si="2">F28/2</f>
        <v>1.425</v>
      </c>
      <c r="G32" s="968">
        <f t="shared" si="2"/>
        <v>2.14</v>
      </c>
      <c r="H32" s="968">
        <f t="shared" ref="H32:H35" si="4">H28*2</f>
        <v>2.3</v>
      </c>
      <c r="I32" s="94"/>
      <c r="J32" s="94"/>
      <c r="K32" s="94"/>
      <c r="L32" s="94"/>
      <c r="M32" s="94"/>
      <c r="N32" s="94"/>
      <c r="O32" s="94"/>
      <c r="P32" s="961"/>
      <c r="Q32" s="961"/>
      <c r="R32" s="94"/>
      <c r="S32" s="94"/>
      <c r="T32" s="94"/>
      <c r="U32" s="94"/>
      <c r="V32" s="94"/>
      <c r="W32" s="94"/>
      <c r="X32" s="94"/>
      <c r="Y32" s="94"/>
      <c r="Z32" s="94"/>
    </row>
    <row r="33" ht="15.75" customHeight="1">
      <c r="A33" s="94"/>
      <c r="B33" s="94"/>
      <c r="D33" s="94"/>
      <c r="E33" s="967" t="str">
        <f>'(T) General Tables'!B183</f>
        <v>GWB-B-2</v>
      </c>
      <c r="F33" s="968">
        <f t="shared" ref="F33:G33" si="3">F29/2</f>
        <v>0.825</v>
      </c>
      <c r="G33" s="968">
        <f t="shared" si="3"/>
        <v>1.24</v>
      </c>
      <c r="H33" s="968">
        <f t="shared" si="4"/>
        <v>3.96</v>
      </c>
      <c r="I33" s="94"/>
      <c r="J33" s="94"/>
      <c r="K33" s="94"/>
      <c r="L33" s="94"/>
      <c r="M33" s="94"/>
      <c r="N33" s="94"/>
      <c r="O33" s="94"/>
      <c r="P33" s="961"/>
      <c r="Q33" s="961"/>
      <c r="R33" s="94"/>
      <c r="S33" s="94"/>
      <c r="T33" s="94"/>
      <c r="U33" s="94"/>
      <c r="V33" s="94"/>
      <c r="W33" s="94"/>
      <c r="X33" s="94"/>
      <c r="Y33" s="94"/>
      <c r="Z33" s="94"/>
    </row>
    <row r="34" ht="15.75" customHeight="1">
      <c r="A34" s="94"/>
      <c r="B34" s="94"/>
      <c r="D34" s="94"/>
      <c r="E34" s="967" t="str">
        <f>'(T) General Tables'!B184</f>
        <v>GWB-C-2</v>
      </c>
      <c r="F34" s="968">
        <f t="shared" ref="F34:G34" si="5">F30/2</f>
        <v>0.615</v>
      </c>
      <c r="G34" s="968">
        <f t="shared" si="5"/>
        <v>0.92</v>
      </c>
      <c r="H34" s="968">
        <f t="shared" si="4"/>
        <v>5.34</v>
      </c>
      <c r="I34" s="94"/>
      <c r="J34" s="94"/>
      <c r="K34" s="94"/>
      <c r="L34" s="94"/>
      <c r="M34" s="94"/>
      <c r="N34" s="94"/>
      <c r="O34" s="94"/>
      <c r="P34" s="961"/>
      <c r="Q34" s="961"/>
      <c r="R34" s="94"/>
      <c r="S34" s="94"/>
      <c r="T34" s="94"/>
      <c r="U34" s="94"/>
      <c r="V34" s="94"/>
      <c r="W34" s="94"/>
      <c r="X34" s="94"/>
      <c r="Y34" s="94"/>
      <c r="Z34" s="94"/>
    </row>
    <row r="35" ht="15.75" customHeight="1">
      <c r="A35" s="94"/>
      <c r="B35" s="94"/>
      <c r="D35" s="94"/>
      <c r="E35" s="967" t="str">
        <f>'(T) General Tables'!B185</f>
        <v>GWB-D-2</v>
      </c>
      <c r="F35" s="968">
        <f t="shared" ref="F35:G35" si="6">F31/2</f>
        <v>0.5</v>
      </c>
      <c r="G35" s="968">
        <f t="shared" si="6"/>
        <v>0.75</v>
      </c>
      <c r="H35" s="968">
        <f t="shared" si="4"/>
        <v>6.56</v>
      </c>
      <c r="I35" s="94"/>
      <c r="J35" s="94"/>
      <c r="K35" s="94"/>
      <c r="L35" s="94"/>
      <c r="M35" s="94"/>
      <c r="N35" s="94"/>
      <c r="O35" s="94"/>
      <c r="P35" s="961"/>
      <c r="Q35" s="961"/>
      <c r="R35" s="94"/>
      <c r="S35" s="94"/>
      <c r="T35" s="94"/>
      <c r="U35" s="94"/>
      <c r="V35" s="94"/>
      <c r="W35" s="94"/>
      <c r="X35" s="94"/>
      <c r="Y35" s="94"/>
      <c r="Z35" s="94"/>
    </row>
    <row r="36" ht="15.75" customHeight="1">
      <c r="A36" s="94"/>
      <c r="B36" s="94"/>
      <c r="D36" s="94"/>
      <c r="E36" s="969" t="str">
        <f>'(T) General Tables'!B186</f>
        <v>GWB-E</v>
      </c>
      <c r="F36" s="955"/>
      <c r="G36" s="953"/>
      <c r="H36" s="953"/>
      <c r="I36" s="94" t="s">
        <v>1045</v>
      </c>
      <c r="J36" s="94"/>
      <c r="K36" s="94"/>
      <c r="L36" s="94"/>
      <c r="M36" s="94"/>
      <c r="N36" s="94"/>
      <c r="O36" s="94"/>
      <c r="P36" s="961"/>
      <c r="Q36" s="961"/>
      <c r="R36" s="94"/>
      <c r="S36" s="94"/>
      <c r="T36" s="94"/>
      <c r="U36" s="94"/>
      <c r="V36" s="94"/>
      <c r="W36" s="94"/>
      <c r="X36" s="94"/>
      <c r="Y36" s="94"/>
      <c r="Z36" s="94"/>
    </row>
    <row r="37" ht="15.75" customHeight="1">
      <c r="A37" s="94"/>
      <c r="B37" s="94"/>
      <c r="D37" s="94"/>
      <c r="E37" s="969" t="str">
        <f>'(T) General Tables'!B187</f>
        <v>GWB-F</v>
      </c>
      <c r="F37" s="955"/>
      <c r="G37" s="953"/>
      <c r="H37" s="953"/>
      <c r="I37" s="94" t="s">
        <v>1045</v>
      </c>
      <c r="J37" s="94"/>
      <c r="K37" s="94"/>
      <c r="L37" s="94"/>
      <c r="M37" s="94"/>
      <c r="N37" s="94"/>
      <c r="O37" s="94"/>
      <c r="P37" s="961"/>
      <c r="Q37" s="94"/>
      <c r="R37" s="94"/>
      <c r="S37" s="94"/>
      <c r="T37" s="94"/>
      <c r="U37" s="94"/>
      <c r="V37" s="94"/>
      <c r="W37" s="94"/>
      <c r="X37" s="94"/>
      <c r="Y37" s="94"/>
      <c r="Z37" s="94"/>
    </row>
    <row r="38" ht="15.75" customHeight="1">
      <c r="A38" s="94"/>
      <c r="B38" s="94"/>
      <c r="D38" s="94"/>
      <c r="E38" s="969" t="str">
        <f>'(T) General Tables'!B188</f>
        <v>GWB-G</v>
      </c>
      <c r="F38" s="955"/>
      <c r="G38" s="953"/>
      <c r="H38" s="953"/>
      <c r="I38" s="94" t="s">
        <v>1045</v>
      </c>
      <c r="J38" s="94"/>
      <c r="K38" s="94"/>
      <c r="L38" s="94"/>
      <c r="M38" s="94"/>
      <c r="N38" s="94"/>
      <c r="O38" s="94"/>
      <c r="P38" s="961"/>
      <c r="Q38" s="94"/>
      <c r="R38" s="94"/>
      <c r="S38" s="94"/>
      <c r="T38" s="94"/>
      <c r="U38" s="94"/>
      <c r="V38" s="94"/>
      <c r="W38" s="94"/>
      <c r="X38" s="94"/>
      <c r="Y38" s="94"/>
      <c r="Z38" s="94"/>
    </row>
    <row r="39" ht="15.75" customHeight="1">
      <c r="A39" s="94"/>
      <c r="B39" s="94"/>
      <c r="D39" s="94"/>
      <c r="E39" s="969" t="str">
        <f>'(T) General Tables'!B189</f>
        <v>GWB-H</v>
      </c>
      <c r="F39" s="955"/>
      <c r="G39" s="953"/>
      <c r="H39" s="953"/>
      <c r="I39" s="94" t="s">
        <v>1045</v>
      </c>
      <c r="J39" s="94"/>
      <c r="K39" s="94"/>
      <c r="L39" s="94"/>
      <c r="M39" s="94"/>
      <c r="N39" s="94"/>
      <c r="O39" s="94"/>
      <c r="P39" s="961"/>
      <c r="Q39" s="94"/>
      <c r="R39" s="94"/>
      <c r="S39" s="94"/>
      <c r="T39" s="94"/>
      <c r="U39" s="94"/>
      <c r="V39" s="94"/>
      <c r="W39" s="94"/>
      <c r="X39" s="94"/>
      <c r="Y39" s="94"/>
      <c r="Z39" s="94"/>
    </row>
    <row r="40" ht="15.75" customHeight="1">
      <c r="A40" s="94"/>
      <c r="B40" s="94"/>
      <c r="D40" s="94"/>
      <c r="E40" s="963" t="str">
        <f>'(T) General Tables'!B190</f>
        <v>WSP-A</v>
      </c>
      <c r="F40" s="955">
        <v>1.0</v>
      </c>
      <c r="G40" s="955">
        <v>1.0</v>
      </c>
      <c r="H40" s="964">
        <v>3.28</v>
      </c>
      <c r="I40" s="94"/>
      <c r="J40" s="94"/>
      <c r="K40" s="94"/>
      <c r="L40" s="94"/>
      <c r="M40" s="94"/>
      <c r="N40" s="94"/>
      <c r="O40" s="94"/>
      <c r="P40" s="961"/>
      <c r="Q40" s="94"/>
      <c r="R40" s="94"/>
      <c r="S40" s="94"/>
      <c r="T40" s="94"/>
      <c r="U40" s="94"/>
      <c r="V40" s="94"/>
      <c r="W40" s="94"/>
      <c r="X40" s="94"/>
      <c r="Y40" s="94"/>
      <c r="Z40" s="94"/>
    </row>
    <row r="41" ht="15.75" customHeight="1">
      <c r="A41" s="94"/>
      <c r="B41" s="94"/>
      <c r="D41" s="94"/>
      <c r="E41" s="963" t="str">
        <f>'(T) General Tables'!B191</f>
        <v>WSP-B</v>
      </c>
      <c r="F41" s="955">
        <v>0.53</v>
      </c>
      <c r="G41" s="955">
        <v>0.53</v>
      </c>
      <c r="H41" s="964">
        <v>6.22</v>
      </c>
      <c r="I41" s="94"/>
      <c r="J41" s="94"/>
      <c r="K41" s="94"/>
      <c r="L41" s="94"/>
      <c r="M41" s="94"/>
      <c r="N41" s="94"/>
      <c r="O41" s="94"/>
      <c r="P41" s="961"/>
      <c r="Q41" s="94"/>
      <c r="R41" s="94"/>
      <c r="S41" s="94"/>
      <c r="T41" s="94"/>
      <c r="U41" s="94"/>
      <c r="V41" s="94"/>
      <c r="W41" s="94"/>
      <c r="X41" s="94"/>
      <c r="Y41" s="94"/>
      <c r="Z41" s="94"/>
    </row>
    <row r="42" ht="15.75" customHeight="1">
      <c r="A42" s="94"/>
      <c r="B42" s="94"/>
      <c r="D42" s="94"/>
      <c r="E42" s="963" t="str">
        <f>'(T) General Tables'!B192</f>
        <v>WSP-C</v>
      </c>
      <c r="F42" s="965">
        <v>0.46</v>
      </c>
      <c r="G42" s="955">
        <v>0.46</v>
      </c>
      <c r="H42" s="964">
        <v>7.15</v>
      </c>
      <c r="I42" s="94"/>
      <c r="J42" s="94"/>
      <c r="K42" s="94"/>
      <c r="L42" s="94"/>
      <c r="M42" s="94"/>
      <c r="N42" s="94"/>
      <c r="O42" s="94"/>
      <c r="P42" s="961"/>
      <c r="Q42" s="94"/>
      <c r="R42" s="94"/>
      <c r="S42" s="94"/>
      <c r="T42" s="94"/>
      <c r="U42" s="94"/>
      <c r="V42" s="94"/>
      <c r="W42" s="94"/>
      <c r="X42" s="94"/>
      <c r="Y42" s="94"/>
      <c r="Z42" s="94"/>
    </row>
    <row r="43" ht="15.75" customHeight="1">
      <c r="A43" s="94"/>
      <c r="B43" s="94"/>
      <c r="D43" s="94"/>
      <c r="E43" s="963" t="str">
        <f>'(T) General Tables'!B193</f>
        <v>WSP-D</v>
      </c>
      <c r="F43" s="965">
        <v>0.42</v>
      </c>
      <c r="G43" s="955">
        <v>0.42</v>
      </c>
      <c r="H43" s="964">
        <v>7.85</v>
      </c>
      <c r="I43" s="94"/>
      <c r="J43" s="94"/>
      <c r="K43" s="94"/>
      <c r="L43" s="94"/>
      <c r="M43" s="94"/>
      <c r="N43" s="94"/>
      <c r="O43" s="94"/>
      <c r="P43" s="94"/>
      <c r="Q43" s="94"/>
      <c r="R43" s="94"/>
      <c r="S43" s="94"/>
      <c r="T43" s="94"/>
      <c r="U43" s="94"/>
      <c r="V43" s="94"/>
      <c r="W43" s="94"/>
      <c r="X43" s="94"/>
      <c r="Y43" s="94"/>
      <c r="Z43" s="94"/>
    </row>
    <row r="44" ht="15.75" customHeight="1">
      <c r="A44" s="94"/>
      <c r="B44" s="94"/>
      <c r="D44" s="94"/>
      <c r="E44" s="963" t="str">
        <f>'(T) General Tables'!B194</f>
        <v>WSP-E</v>
      </c>
      <c r="F44" s="965">
        <v>0.38</v>
      </c>
      <c r="G44" s="965">
        <v>0.38</v>
      </c>
      <c r="H44" s="964">
        <v>8.71</v>
      </c>
      <c r="I44" s="94"/>
      <c r="J44" s="94"/>
      <c r="K44" s="94"/>
      <c r="L44" s="94"/>
      <c r="M44" s="94"/>
      <c r="N44" s="94"/>
      <c r="O44" s="94"/>
      <c r="P44" s="94"/>
      <c r="Q44" s="94"/>
      <c r="R44" s="94"/>
      <c r="S44" s="94"/>
      <c r="T44" s="94"/>
      <c r="U44" s="94"/>
      <c r="V44" s="94"/>
      <c r="W44" s="94"/>
      <c r="X44" s="94"/>
      <c r="Y44" s="94"/>
      <c r="Z44" s="94"/>
    </row>
    <row r="45" ht="15.75" customHeight="1">
      <c r="A45" s="94"/>
      <c r="B45" s="94"/>
      <c r="D45" s="94"/>
      <c r="E45" s="969" t="str">
        <f>'(T) General Tables'!B200</f>
        <v>WSP-F</v>
      </c>
      <c r="F45" s="955"/>
      <c r="G45" s="955"/>
      <c r="H45" s="176"/>
      <c r="I45" s="94" t="s">
        <v>1045</v>
      </c>
      <c r="J45" s="94"/>
      <c r="K45" s="94"/>
      <c r="L45" s="94"/>
      <c r="M45" s="94"/>
      <c r="N45" s="94"/>
      <c r="O45" s="94"/>
      <c r="P45" s="94"/>
      <c r="Q45" s="94"/>
      <c r="R45" s="94"/>
      <c r="S45" s="94"/>
      <c r="T45" s="94"/>
      <c r="U45" s="94"/>
      <c r="V45" s="94"/>
      <c r="W45" s="94"/>
      <c r="X45" s="94"/>
      <c r="Y45" s="94"/>
      <c r="Z45" s="94"/>
    </row>
    <row r="46" ht="15.75" customHeight="1">
      <c r="A46" s="94"/>
      <c r="B46" s="94"/>
      <c r="D46" s="94"/>
      <c r="E46" s="963" t="str">
        <f>'(T) General Tables'!B201</f>
        <v>DWB</v>
      </c>
      <c r="F46" s="965">
        <v>0.57</v>
      </c>
      <c r="G46" s="955">
        <v>0.57</v>
      </c>
      <c r="H46" s="176"/>
      <c r="I46" s="94"/>
      <c r="J46" s="94"/>
      <c r="K46" s="94"/>
      <c r="L46" s="94"/>
      <c r="M46" s="94"/>
      <c r="N46" s="94"/>
      <c r="O46" s="94"/>
      <c r="P46" s="94"/>
      <c r="Q46" s="94"/>
      <c r="R46" s="94"/>
      <c r="S46" s="94"/>
      <c r="T46" s="94"/>
      <c r="U46" s="94"/>
      <c r="V46" s="94"/>
      <c r="W46" s="94"/>
      <c r="X46" s="94"/>
      <c r="Y46" s="94"/>
      <c r="Z46" s="94"/>
    </row>
    <row r="47" ht="15.75" customHeight="1">
      <c r="A47" s="94"/>
      <c r="B47" s="94"/>
      <c r="D47" s="94"/>
      <c r="E47" s="970" t="s">
        <v>442</v>
      </c>
      <c r="F47" s="950">
        <f t="shared" ref="F47:H47" si="7">F44</f>
        <v>0.38</v>
      </c>
      <c r="G47" s="950">
        <f t="shared" si="7"/>
        <v>0.38</v>
      </c>
      <c r="H47" s="950">
        <f t="shared" si="7"/>
        <v>8.71</v>
      </c>
      <c r="I47" s="148" t="s">
        <v>1046</v>
      </c>
      <c r="J47" s="94"/>
      <c r="K47" s="94"/>
      <c r="L47" s="94"/>
      <c r="M47" s="94"/>
      <c r="N47" s="94"/>
      <c r="O47" s="94"/>
      <c r="P47" s="94"/>
      <c r="Q47" s="94"/>
      <c r="R47" s="94"/>
      <c r="S47" s="94"/>
      <c r="T47" s="94"/>
      <c r="U47" s="94"/>
      <c r="V47" s="94"/>
      <c r="W47" s="94"/>
      <c r="X47" s="94"/>
      <c r="Y47" s="94"/>
      <c r="Z47" s="94"/>
    </row>
    <row r="48" ht="15.75" customHeight="1">
      <c r="A48" s="94"/>
      <c r="B48" s="94"/>
      <c r="D48" s="94"/>
      <c r="E48" s="94"/>
      <c r="G48" s="94"/>
      <c r="H48" s="94"/>
      <c r="I48" s="94"/>
      <c r="J48" s="94"/>
      <c r="K48" s="94"/>
      <c r="L48" s="94"/>
      <c r="M48" s="94"/>
      <c r="N48" s="94"/>
      <c r="O48" s="94"/>
      <c r="P48" s="94"/>
      <c r="Q48" s="94"/>
      <c r="R48" s="94"/>
      <c r="S48" s="94"/>
      <c r="T48" s="94"/>
      <c r="U48" s="94"/>
      <c r="V48" s="94"/>
      <c r="W48" s="94"/>
      <c r="X48" s="94"/>
      <c r="Y48" s="94"/>
      <c r="Z48" s="94"/>
    </row>
    <row r="49" ht="15.75" customHeight="1">
      <c r="A49" s="94"/>
      <c r="B49" s="94"/>
      <c r="D49" s="94"/>
      <c r="E49" s="971" t="s">
        <v>1047</v>
      </c>
      <c r="F49" s="27"/>
      <c r="G49" s="27"/>
      <c r="H49" s="28"/>
      <c r="I49" s="94"/>
      <c r="J49" s="94"/>
      <c r="K49" s="94"/>
      <c r="L49" s="94"/>
      <c r="M49" s="94"/>
      <c r="N49" s="94"/>
      <c r="O49" s="94"/>
      <c r="P49" s="94"/>
      <c r="Q49" s="94"/>
      <c r="R49" s="94"/>
      <c r="S49" s="94"/>
      <c r="T49" s="94"/>
      <c r="U49" s="94"/>
      <c r="V49" s="94"/>
      <c r="W49" s="94"/>
      <c r="X49" s="94"/>
      <c r="Y49" s="94"/>
      <c r="Z49" s="94"/>
    </row>
    <row r="50" ht="15.75" customHeight="1">
      <c r="A50" s="94"/>
      <c r="B50" s="94"/>
      <c r="D50" s="94"/>
      <c r="E50" s="972"/>
      <c r="F50" s="972"/>
      <c r="G50" s="154" t="s">
        <v>1048</v>
      </c>
      <c r="H50" s="154" t="s">
        <v>1049</v>
      </c>
      <c r="I50" s="94"/>
      <c r="J50" s="94"/>
      <c r="K50" s="94"/>
      <c r="L50" s="94"/>
      <c r="M50" s="94"/>
      <c r="N50" s="94"/>
      <c r="O50" s="94"/>
      <c r="P50" s="94"/>
      <c r="Q50" s="94"/>
      <c r="R50" s="94"/>
      <c r="S50" s="94"/>
      <c r="T50" s="94"/>
      <c r="U50" s="94"/>
      <c r="V50" s="94"/>
      <c r="W50" s="94"/>
      <c r="X50" s="94"/>
      <c r="Y50" s="94"/>
      <c r="Z50" s="94"/>
    </row>
    <row r="51" ht="15.75" customHeight="1">
      <c r="A51" s="94"/>
      <c r="B51" s="94"/>
      <c r="D51" s="94"/>
      <c r="E51" s="176" t="s">
        <v>1018</v>
      </c>
      <c r="F51" s="176" t="s">
        <v>681</v>
      </c>
      <c r="G51" s="176" t="s">
        <v>605</v>
      </c>
      <c r="H51" s="176" t="s">
        <v>608</v>
      </c>
      <c r="I51" s="94"/>
      <c r="J51" s="94"/>
      <c r="K51" s="94"/>
      <c r="L51" s="94"/>
      <c r="M51" s="94"/>
      <c r="N51" s="94"/>
      <c r="O51" s="94"/>
      <c r="P51" s="94"/>
      <c r="Q51" s="94"/>
      <c r="R51" s="94"/>
      <c r="S51" s="94"/>
      <c r="T51" s="94"/>
      <c r="U51" s="94"/>
      <c r="V51" s="94"/>
      <c r="W51" s="94"/>
      <c r="X51" s="94"/>
      <c r="Y51" s="94"/>
      <c r="Z51" s="94"/>
    </row>
    <row r="52" ht="15.75" customHeight="1">
      <c r="A52" s="94"/>
      <c r="B52" s="94"/>
      <c r="D52" s="94"/>
      <c r="E52" s="176" t="str">
        <f>'(T) General Tables'!B26</f>
        <v>Roof Only</v>
      </c>
      <c r="F52" s="176" t="str">
        <f>'(T) General Tables'!B36</f>
        <v>R</v>
      </c>
      <c r="G52" s="176">
        <v>3.84</v>
      </c>
      <c r="H52" s="176">
        <v>1.0</v>
      </c>
      <c r="I52" s="94"/>
      <c r="J52" s="94"/>
      <c r="K52" s="94"/>
      <c r="L52" s="94"/>
      <c r="M52" s="94"/>
      <c r="N52" s="94"/>
      <c r="O52" s="94"/>
      <c r="P52" s="94"/>
      <c r="Q52" s="94"/>
      <c r="R52" s="94"/>
      <c r="S52" s="94"/>
      <c r="T52" s="94"/>
      <c r="U52" s="94"/>
      <c r="V52" s="94"/>
      <c r="W52" s="94"/>
      <c r="X52" s="94"/>
      <c r="Y52" s="94"/>
      <c r="Z52" s="94"/>
    </row>
    <row r="53" ht="15.75" customHeight="1">
      <c r="A53" s="94"/>
      <c r="B53" s="94"/>
      <c r="D53" s="94"/>
      <c r="E53" s="176" t="str">
        <f>'(T) General Tables'!B27</f>
        <v>Roof plus 1 Floor</v>
      </c>
      <c r="F53" s="176" t="str">
        <f>'(T) General Tables'!B37</f>
        <v>R+1F</v>
      </c>
      <c r="G53" s="176">
        <v>7.89</v>
      </c>
      <c r="H53" s="176">
        <v>3.0</v>
      </c>
      <c r="I53" s="94"/>
      <c r="J53" s="94"/>
      <c r="K53" s="94"/>
      <c r="L53" s="961"/>
      <c r="M53" s="94"/>
      <c r="N53" s="94"/>
      <c r="O53" s="94"/>
      <c r="P53" s="94"/>
      <c r="Q53" s="94"/>
      <c r="R53" s="94"/>
      <c r="S53" s="94"/>
      <c r="T53" s="94"/>
      <c r="U53" s="94"/>
      <c r="V53" s="94"/>
      <c r="W53" s="94"/>
      <c r="X53" s="94"/>
      <c r="Y53" s="94"/>
      <c r="Z53" s="94"/>
    </row>
    <row r="54" ht="15.75" customHeight="1">
      <c r="A54" s="94"/>
      <c r="B54" s="94"/>
      <c r="D54" s="94"/>
      <c r="E54" s="176" t="str">
        <f>'(T) General Tables'!B28</f>
        <v>Roof plus 2 Floors</v>
      </c>
      <c r="F54" s="176" t="str">
        <f>'(T) General Tables'!B38</f>
        <v>R+2F</v>
      </c>
      <c r="G54" s="176">
        <v>11.93</v>
      </c>
      <c r="H54" s="176">
        <v>5.0</v>
      </c>
      <c r="I54" s="94"/>
      <c r="J54" s="94"/>
      <c r="K54" s="94"/>
      <c r="L54" s="961"/>
      <c r="M54" s="94"/>
      <c r="N54" s="94"/>
      <c r="O54" s="94"/>
      <c r="P54" s="94"/>
      <c r="Q54" s="94"/>
      <c r="R54" s="94"/>
      <c r="S54" s="94"/>
      <c r="T54" s="94"/>
      <c r="U54" s="94"/>
      <c r="V54" s="94"/>
      <c r="W54" s="94"/>
      <c r="X54" s="94"/>
      <c r="Y54" s="94"/>
      <c r="Z54" s="94"/>
    </row>
    <row r="55" ht="15.75" customHeight="1">
      <c r="A55" s="94"/>
      <c r="B55" s="94"/>
      <c r="D55" s="94"/>
      <c r="E55" s="94"/>
      <c r="F55" s="94"/>
      <c r="G55" s="94"/>
      <c r="H55" s="94"/>
      <c r="I55" s="94"/>
      <c r="J55" s="94"/>
      <c r="K55" s="94"/>
      <c r="L55" s="961"/>
      <c r="M55" s="94"/>
      <c r="N55" s="94"/>
      <c r="O55" s="94"/>
      <c r="P55" s="94"/>
      <c r="Q55" s="94"/>
      <c r="R55" s="94"/>
      <c r="S55" s="94"/>
      <c r="T55" s="94"/>
      <c r="U55" s="94"/>
      <c r="V55" s="94"/>
      <c r="W55" s="94"/>
      <c r="X55" s="94"/>
      <c r="Y55" s="94"/>
      <c r="Z55" s="94"/>
    </row>
    <row r="56" ht="15.75" customHeight="1">
      <c r="A56" s="94"/>
      <c r="B56" s="94"/>
      <c r="D56" s="94"/>
      <c r="E56" s="94"/>
      <c r="F56" s="94"/>
      <c r="G56" s="94"/>
      <c r="H56" s="94"/>
      <c r="I56" s="94"/>
      <c r="J56" s="94"/>
      <c r="K56" s="94"/>
      <c r="L56" s="961"/>
      <c r="M56" s="94"/>
      <c r="N56" s="94"/>
      <c r="O56" s="94"/>
      <c r="P56" s="94"/>
      <c r="Q56" s="94"/>
      <c r="R56" s="94"/>
      <c r="S56" s="94"/>
      <c r="T56" s="94"/>
      <c r="U56" s="94"/>
      <c r="V56" s="94"/>
      <c r="W56" s="94"/>
      <c r="X56" s="94"/>
      <c r="Y56" s="94"/>
      <c r="Z56" s="94"/>
    </row>
    <row r="57" ht="15.75" customHeight="1">
      <c r="A57" s="94"/>
      <c r="B57" s="94"/>
      <c r="D57" s="94"/>
      <c r="E57" s="94"/>
      <c r="F57" s="94"/>
      <c r="G57" s="94"/>
      <c r="H57" s="94"/>
      <c r="I57" s="94"/>
      <c r="J57" s="94"/>
      <c r="K57" s="94"/>
      <c r="L57" s="94"/>
      <c r="M57" s="94"/>
      <c r="N57" s="94"/>
      <c r="O57" s="94"/>
      <c r="P57" s="94"/>
      <c r="Q57" s="94"/>
      <c r="R57" s="94"/>
      <c r="S57" s="94"/>
      <c r="T57" s="94"/>
      <c r="U57" s="94"/>
      <c r="V57" s="94"/>
      <c r="W57" s="94"/>
      <c r="X57" s="94"/>
      <c r="Y57" s="94"/>
      <c r="Z57" s="94"/>
    </row>
    <row r="58" ht="15.75" customHeight="1">
      <c r="A58" s="94"/>
      <c r="B58" s="94"/>
      <c r="D58" s="94"/>
      <c r="E58" s="94"/>
      <c r="F58" s="94"/>
      <c r="G58" s="961"/>
      <c r="H58" s="94"/>
      <c r="I58" s="94"/>
      <c r="J58" s="94"/>
      <c r="K58" s="94"/>
      <c r="L58" s="94"/>
      <c r="M58" s="94"/>
      <c r="N58" s="94"/>
      <c r="O58" s="94"/>
      <c r="P58" s="94"/>
      <c r="Q58" s="94"/>
      <c r="R58" s="94"/>
      <c r="S58" s="94"/>
      <c r="T58" s="94"/>
      <c r="U58" s="94"/>
      <c r="V58" s="94"/>
      <c r="W58" s="94"/>
      <c r="X58" s="94"/>
      <c r="Y58" s="94"/>
      <c r="Z58" s="94"/>
    </row>
    <row r="59" ht="15.75" customHeight="1">
      <c r="A59" s="94"/>
      <c r="B59" s="94"/>
      <c r="D59" s="94"/>
      <c r="E59" s="94"/>
      <c r="F59" s="94"/>
      <c r="G59" s="961"/>
      <c r="H59" s="94"/>
      <c r="I59" s="94"/>
      <c r="J59" s="94"/>
      <c r="K59" s="94"/>
      <c r="L59" s="94"/>
      <c r="M59" s="94"/>
      <c r="N59" s="94"/>
      <c r="O59" s="94"/>
      <c r="P59" s="94"/>
      <c r="Q59" s="94"/>
      <c r="R59" s="94"/>
      <c r="S59" s="94"/>
      <c r="T59" s="94"/>
      <c r="U59" s="94"/>
      <c r="V59" s="94"/>
      <c r="W59" s="94"/>
      <c r="X59" s="94"/>
      <c r="Y59" s="94"/>
      <c r="Z59" s="94"/>
    </row>
    <row r="60" ht="15.75" customHeight="1">
      <c r="A60" s="94"/>
      <c r="B60" s="94"/>
      <c r="D60" s="94"/>
      <c r="E60" s="94"/>
      <c r="F60" s="94"/>
      <c r="G60" s="961"/>
      <c r="H60" s="94"/>
      <c r="I60" s="94"/>
      <c r="J60" s="94"/>
      <c r="K60" s="94"/>
      <c r="L60" s="94"/>
      <c r="M60" s="94"/>
      <c r="N60" s="94"/>
      <c r="O60" s="94"/>
      <c r="P60" s="94"/>
      <c r="Q60" s="94"/>
      <c r="R60" s="94"/>
      <c r="S60" s="94"/>
      <c r="T60" s="94"/>
      <c r="U60" s="94"/>
      <c r="V60" s="94"/>
      <c r="W60" s="94"/>
      <c r="X60" s="94"/>
      <c r="Y60" s="94"/>
      <c r="Z60" s="94"/>
    </row>
    <row r="61" ht="15.75" customHeight="1">
      <c r="A61" s="94"/>
      <c r="B61" s="94"/>
      <c r="D61" s="94"/>
      <c r="E61" s="94"/>
      <c r="F61" s="94"/>
      <c r="G61" s="961"/>
      <c r="H61" s="94"/>
      <c r="I61" s="94"/>
      <c r="J61" s="94"/>
      <c r="K61" s="94"/>
      <c r="L61" s="94"/>
      <c r="M61" s="94"/>
      <c r="N61" s="94"/>
      <c r="O61" s="94"/>
      <c r="P61" s="94"/>
      <c r="Q61" s="94"/>
      <c r="R61" s="94"/>
      <c r="S61" s="94"/>
      <c r="T61" s="94"/>
      <c r="U61" s="94"/>
      <c r="V61" s="94"/>
      <c r="W61" s="94"/>
      <c r="X61" s="94"/>
      <c r="Y61" s="94"/>
      <c r="Z61" s="94"/>
    </row>
    <row r="62" ht="15.75" customHeight="1">
      <c r="A62" s="94"/>
      <c r="B62" s="94"/>
      <c r="D62" s="94"/>
      <c r="E62" s="94"/>
      <c r="F62" s="94"/>
      <c r="G62" s="961"/>
      <c r="H62" s="94"/>
      <c r="I62" s="94"/>
      <c r="J62" s="94"/>
      <c r="K62" s="94"/>
      <c r="L62" s="94"/>
      <c r="M62" s="94"/>
      <c r="N62" s="94"/>
      <c r="O62" s="94"/>
      <c r="P62" s="94"/>
      <c r="Q62" s="94"/>
      <c r="R62" s="94"/>
      <c r="S62" s="94"/>
      <c r="T62" s="94"/>
      <c r="U62" s="94"/>
      <c r="V62" s="94"/>
      <c r="W62" s="94"/>
      <c r="X62" s="94"/>
      <c r="Y62" s="94"/>
      <c r="Z62" s="94"/>
    </row>
    <row r="63" ht="15.75" customHeight="1">
      <c r="A63" s="94"/>
      <c r="B63" s="94"/>
      <c r="D63" s="94"/>
      <c r="E63" s="94"/>
      <c r="F63" s="94"/>
      <c r="G63" s="961"/>
      <c r="H63" s="94"/>
      <c r="I63" s="94"/>
      <c r="J63" s="94"/>
      <c r="K63" s="94"/>
      <c r="L63" s="94"/>
      <c r="M63" s="94"/>
      <c r="N63" s="94"/>
      <c r="O63" s="94"/>
      <c r="P63" s="94"/>
      <c r="Q63" s="94"/>
      <c r="R63" s="94"/>
      <c r="S63" s="94"/>
      <c r="T63" s="94"/>
      <c r="U63" s="94"/>
      <c r="V63" s="94"/>
      <c r="W63" s="94"/>
      <c r="X63" s="94"/>
      <c r="Y63" s="94"/>
      <c r="Z63" s="94"/>
    </row>
    <row r="64" ht="15.75" customHeight="1">
      <c r="A64" s="94"/>
      <c r="B64" s="94"/>
      <c r="D64" s="94"/>
      <c r="E64" s="94"/>
      <c r="F64" s="94"/>
      <c r="G64" s="961"/>
      <c r="H64" s="94"/>
      <c r="I64" s="94"/>
      <c r="J64" s="94"/>
      <c r="K64" s="94"/>
      <c r="L64" s="94"/>
      <c r="M64" s="94"/>
      <c r="N64" s="94"/>
      <c r="O64" s="94"/>
      <c r="P64" s="94"/>
      <c r="Q64" s="94"/>
      <c r="R64" s="94"/>
      <c r="S64" s="94"/>
      <c r="T64" s="94"/>
      <c r="U64" s="94"/>
      <c r="V64" s="94"/>
      <c r="W64" s="94"/>
      <c r="X64" s="94"/>
      <c r="Y64" s="94"/>
      <c r="Z64" s="94"/>
    </row>
    <row r="65" ht="15.75" customHeight="1">
      <c r="A65" s="94"/>
      <c r="B65" s="94"/>
      <c r="D65" s="94"/>
      <c r="E65" s="94"/>
      <c r="F65" s="94"/>
      <c r="G65" s="961"/>
      <c r="H65" s="94"/>
      <c r="I65" s="94"/>
      <c r="J65" s="94"/>
      <c r="K65" s="94"/>
      <c r="L65" s="94"/>
      <c r="M65" s="94"/>
      <c r="N65" s="94"/>
      <c r="O65" s="94"/>
      <c r="P65" s="94"/>
      <c r="Q65" s="94"/>
      <c r="R65" s="94"/>
      <c r="S65" s="94"/>
      <c r="T65" s="94"/>
      <c r="U65" s="94"/>
      <c r="V65" s="94"/>
      <c r="W65" s="94"/>
      <c r="X65" s="94"/>
      <c r="Y65" s="94"/>
      <c r="Z65" s="94"/>
    </row>
    <row r="66" ht="15.75" customHeight="1">
      <c r="A66" s="94"/>
      <c r="B66" s="94"/>
      <c r="D66" s="94"/>
      <c r="E66" s="94"/>
      <c r="F66" s="94"/>
      <c r="G66" s="961"/>
      <c r="H66" s="94"/>
      <c r="I66" s="94"/>
      <c r="J66" s="94"/>
      <c r="K66" s="94"/>
      <c r="L66" s="94"/>
      <c r="M66" s="94"/>
      <c r="N66" s="94"/>
      <c r="O66" s="94"/>
      <c r="P66" s="94"/>
      <c r="Q66" s="94"/>
      <c r="R66" s="94"/>
      <c r="S66" s="94"/>
      <c r="T66" s="94"/>
      <c r="U66" s="94"/>
      <c r="V66" s="94"/>
      <c r="W66" s="94"/>
      <c r="X66" s="94"/>
      <c r="Y66" s="94"/>
      <c r="Z66" s="94"/>
    </row>
    <row r="67" ht="15.75" customHeight="1">
      <c r="A67" s="94"/>
      <c r="B67" s="94"/>
      <c r="D67" s="94"/>
      <c r="E67" s="94"/>
      <c r="F67" s="94"/>
      <c r="G67" s="961"/>
      <c r="H67" s="94"/>
      <c r="I67" s="94"/>
      <c r="J67" s="94"/>
      <c r="K67" s="94"/>
      <c r="L67" s="94"/>
      <c r="M67" s="94"/>
      <c r="N67" s="94"/>
      <c r="O67" s="94"/>
      <c r="P67" s="94"/>
      <c r="Q67" s="94"/>
      <c r="R67" s="94"/>
      <c r="S67" s="94"/>
      <c r="T67" s="94"/>
      <c r="U67" s="94"/>
      <c r="V67" s="94"/>
      <c r="W67" s="94"/>
      <c r="X67" s="94"/>
      <c r="Y67" s="94"/>
      <c r="Z67" s="94"/>
    </row>
    <row r="68" ht="15.75" customHeight="1">
      <c r="A68" s="94"/>
      <c r="B68" s="94"/>
      <c r="D68" s="94"/>
      <c r="E68" s="94"/>
      <c r="F68" s="94"/>
      <c r="G68" s="961"/>
      <c r="H68" s="94"/>
      <c r="I68" s="94"/>
      <c r="J68" s="94"/>
      <c r="K68" s="94"/>
      <c r="L68" s="94"/>
      <c r="M68" s="94"/>
      <c r="N68" s="94"/>
      <c r="O68" s="94"/>
      <c r="P68" s="94"/>
      <c r="Q68" s="94"/>
      <c r="R68" s="94"/>
      <c r="S68" s="94"/>
      <c r="T68" s="94"/>
      <c r="U68" s="94"/>
      <c r="V68" s="94"/>
      <c r="W68" s="94"/>
      <c r="X68" s="94"/>
      <c r="Y68" s="94"/>
      <c r="Z68" s="94"/>
    </row>
    <row r="69" ht="15.75" customHeight="1">
      <c r="A69" s="94"/>
      <c r="B69" s="94"/>
      <c r="D69" s="94"/>
      <c r="E69" s="94"/>
      <c r="F69" s="94"/>
      <c r="G69" s="94"/>
      <c r="H69" s="94"/>
      <c r="I69" s="94"/>
      <c r="J69" s="94"/>
      <c r="K69" s="94"/>
      <c r="L69" s="94"/>
      <c r="M69" s="94"/>
      <c r="N69" s="94"/>
      <c r="O69" s="94"/>
      <c r="P69" s="94"/>
      <c r="Q69" s="94"/>
      <c r="R69" s="94"/>
      <c r="S69" s="94"/>
      <c r="T69" s="94"/>
      <c r="U69" s="94"/>
      <c r="V69" s="94"/>
      <c r="W69" s="94"/>
      <c r="X69" s="94"/>
      <c r="Y69" s="94"/>
      <c r="Z69" s="94"/>
    </row>
    <row r="70" ht="15.75" customHeight="1">
      <c r="A70" s="94"/>
      <c r="B70" s="94"/>
      <c r="D70" s="94"/>
      <c r="E70" s="94"/>
      <c r="F70" s="94"/>
      <c r="G70" s="94"/>
      <c r="H70" s="94"/>
      <c r="I70" s="94"/>
      <c r="J70" s="94"/>
      <c r="K70" s="94"/>
      <c r="L70" s="94"/>
      <c r="M70" s="94"/>
      <c r="N70" s="94"/>
      <c r="O70" s="94"/>
      <c r="P70" s="94"/>
      <c r="Q70" s="94"/>
      <c r="R70" s="94"/>
      <c r="S70" s="94"/>
      <c r="T70" s="94"/>
      <c r="U70" s="94"/>
      <c r="V70" s="94"/>
      <c r="W70" s="94"/>
      <c r="X70" s="94"/>
      <c r="Y70" s="94"/>
      <c r="Z70" s="94"/>
    </row>
    <row r="71" ht="15.75" customHeight="1">
      <c r="A71" s="94"/>
      <c r="B71" s="94"/>
      <c r="D71" s="94"/>
      <c r="E71" s="94"/>
      <c r="F71" s="94"/>
      <c r="G71" s="94"/>
      <c r="H71" s="94"/>
      <c r="I71" s="94"/>
      <c r="J71" s="94"/>
      <c r="K71" s="94"/>
      <c r="L71" s="94"/>
      <c r="M71" s="94"/>
      <c r="N71" s="94"/>
      <c r="O71" s="94"/>
      <c r="P71" s="94"/>
      <c r="Q71" s="94"/>
      <c r="R71" s="94"/>
      <c r="S71" s="94"/>
      <c r="T71" s="94"/>
      <c r="U71" s="94"/>
      <c r="V71" s="94"/>
      <c r="W71" s="94"/>
      <c r="X71" s="94"/>
      <c r="Y71" s="94"/>
      <c r="Z71" s="94"/>
    </row>
    <row r="72" ht="15.75" customHeight="1">
      <c r="A72" s="94"/>
      <c r="B72" s="94"/>
      <c r="D72" s="94"/>
      <c r="E72" s="94"/>
      <c r="F72" s="94"/>
      <c r="G72" s="94"/>
      <c r="H72" s="94"/>
      <c r="I72" s="94"/>
      <c r="J72" s="94"/>
      <c r="K72" s="94"/>
      <c r="L72" s="94"/>
      <c r="M72" s="94"/>
      <c r="N72" s="94"/>
      <c r="O72" s="94"/>
      <c r="P72" s="94"/>
      <c r="Q72" s="94"/>
      <c r="R72" s="94"/>
      <c r="S72" s="94"/>
      <c r="T72" s="94"/>
      <c r="U72" s="94"/>
      <c r="V72" s="94"/>
      <c r="W72" s="94"/>
      <c r="X72" s="94"/>
      <c r="Y72" s="94"/>
      <c r="Z72" s="94"/>
    </row>
    <row r="73" ht="15.75" customHeight="1">
      <c r="A73" s="94"/>
      <c r="B73" s="94"/>
      <c r="D73" s="94"/>
      <c r="E73" s="94"/>
      <c r="F73" s="94"/>
      <c r="G73" s="94"/>
      <c r="H73" s="94"/>
      <c r="I73" s="94"/>
      <c r="J73" s="94"/>
      <c r="K73" s="94"/>
      <c r="L73" s="94"/>
      <c r="M73" s="94"/>
      <c r="N73" s="94"/>
      <c r="O73" s="94"/>
      <c r="P73" s="94"/>
      <c r="Q73" s="94"/>
      <c r="R73" s="94"/>
      <c r="S73" s="94"/>
      <c r="T73" s="94"/>
      <c r="U73" s="94"/>
      <c r="V73" s="94"/>
      <c r="W73" s="94"/>
      <c r="X73" s="94"/>
      <c r="Y73" s="94"/>
      <c r="Z73" s="94"/>
    </row>
    <row r="74" ht="15.75" customHeight="1">
      <c r="A74" s="94"/>
      <c r="B74" s="94"/>
      <c r="D74" s="94"/>
      <c r="E74" s="94"/>
      <c r="F74" s="94"/>
      <c r="G74" s="94"/>
      <c r="H74" s="94"/>
      <c r="I74" s="94"/>
      <c r="J74" s="94"/>
      <c r="K74" s="94"/>
      <c r="L74" s="94"/>
      <c r="M74" s="94"/>
      <c r="N74" s="94"/>
      <c r="O74" s="94"/>
      <c r="P74" s="94"/>
      <c r="Q74" s="94"/>
      <c r="R74" s="94"/>
      <c r="S74" s="94"/>
      <c r="T74" s="94"/>
      <c r="U74" s="94"/>
      <c r="V74" s="94"/>
      <c r="W74" s="94"/>
      <c r="X74" s="94"/>
      <c r="Y74" s="94"/>
      <c r="Z74" s="94"/>
    </row>
    <row r="75" ht="15.75" customHeight="1">
      <c r="A75" s="94"/>
      <c r="B75" s="94"/>
      <c r="D75" s="94"/>
      <c r="E75" s="94"/>
      <c r="F75" s="94"/>
      <c r="G75" s="94"/>
      <c r="H75" s="94"/>
      <c r="I75" s="94"/>
      <c r="J75" s="94"/>
      <c r="K75" s="94"/>
      <c r="L75" s="94"/>
      <c r="M75" s="94"/>
      <c r="N75" s="94"/>
      <c r="O75" s="94"/>
      <c r="P75" s="94"/>
      <c r="Q75" s="94"/>
      <c r="R75" s="94"/>
      <c r="S75" s="94"/>
      <c r="T75" s="94"/>
      <c r="U75" s="94"/>
      <c r="V75" s="94"/>
      <c r="W75" s="94"/>
      <c r="X75" s="94"/>
      <c r="Y75" s="94"/>
      <c r="Z75" s="94"/>
    </row>
    <row r="76" ht="15.75" customHeight="1">
      <c r="A76" s="94"/>
      <c r="B76" s="94"/>
      <c r="D76" s="94"/>
      <c r="E76" s="94"/>
      <c r="F76" s="94"/>
      <c r="G76" s="94"/>
      <c r="H76" s="94"/>
      <c r="I76" s="94"/>
      <c r="J76" s="94"/>
      <c r="K76" s="94"/>
      <c r="L76" s="94"/>
      <c r="M76" s="94"/>
      <c r="N76" s="94"/>
      <c r="O76" s="94"/>
      <c r="P76" s="94"/>
      <c r="Q76" s="94"/>
      <c r="R76" s="94"/>
      <c r="S76" s="94"/>
      <c r="T76" s="94"/>
      <c r="U76" s="94"/>
      <c r="V76" s="94"/>
      <c r="W76" s="94"/>
      <c r="X76" s="94"/>
      <c r="Y76" s="94"/>
      <c r="Z76" s="94"/>
    </row>
    <row r="77" ht="15.75" customHeight="1">
      <c r="A77" s="94"/>
      <c r="B77" s="94"/>
      <c r="D77" s="94"/>
      <c r="E77" s="94"/>
      <c r="F77" s="94"/>
      <c r="G77" s="94"/>
      <c r="H77" s="94"/>
      <c r="I77" s="94"/>
      <c r="J77" s="94"/>
      <c r="K77" s="94"/>
      <c r="L77" s="94"/>
      <c r="M77" s="94"/>
      <c r="N77" s="94"/>
      <c r="O77" s="94"/>
      <c r="P77" s="94"/>
      <c r="Q77" s="94"/>
      <c r="R77" s="94"/>
      <c r="S77" s="94"/>
      <c r="T77" s="94"/>
      <c r="U77" s="94"/>
      <c r="V77" s="94"/>
      <c r="W77" s="94"/>
      <c r="X77" s="94"/>
      <c r="Y77" s="94"/>
      <c r="Z77" s="94"/>
    </row>
    <row r="78" ht="15.75" customHeight="1">
      <c r="A78" s="94"/>
      <c r="B78" s="94"/>
      <c r="D78" s="94"/>
      <c r="E78" s="94"/>
      <c r="F78" s="94"/>
      <c r="G78" s="94"/>
      <c r="H78" s="94"/>
      <c r="I78" s="94"/>
      <c r="J78" s="94"/>
      <c r="K78" s="94"/>
      <c r="L78" s="94"/>
      <c r="M78" s="94"/>
      <c r="N78" s="94"/>
      <c r="O78" s="94"/>
      <c r="P78" s="94"/>
      <c r="Q78" s="94"/>
      <c r="R78" s="94"/>
      <c r="S78" s="94"/>
      <c r="T78" s="94"/>
      <c r="U78" s="94"/>
      <c r="V78" s="94"/>
      <c r="W78" s="94"/>
      <c r="X78" s="94"/>
      <c r="Y78" s="94"/>
      <c r="Z78" s="94"/>
    </row>
    <row r="79" ht="15.75" customHeight="1">
      <c r="A79" s="94"/>
      <c r="B79" s="94"/>
      <c r="D79" s="94"/>
      <c r="E79" s="94"/>
      <c r="F79" s="94"/>
      <c r="G79" s="94"/>
      <c r="H79" s="94"/>
      <c r="I79" s="94"/>
      <c r="J79" s="94"/>
      <c r="K79" s="94"/>
      <c r="L79" s="94"/>
      <c r="M79" s="94"/>
      <c r="N79" s="94"/>
      <c r="O79" s="94"/>
      <c r="P79" s="94"/>
      <c r="Q79" s="94"/>
      <c r="R79" s="94"/>
      <c r="S79" s="94"/>
      <c r="T79" s="94"/>
      <c r="U79" s="94"/>
      <c r="V79" s="94"/>
      <c r="W79" s="94"/>
      <c r="X79" s="94"/>
      <c r="Y79" s="94"/>
      <c r="Z79" s="94"/>
    </row>
    <row r="80" ht="15.75" customHeight="1">
      <c r="A80" s="94"/>
      <c r="B80" s="94"/>
      <c r="D80" s="94"/>
      <c r="E80" s="94"/>
      <c r="F80" s="94"/>
      <c r="G80" s="94"/>
      <c r="H80" s="94"/>
      <c r="I80" s="94"/>
      <c r="J80" s="94"/>
      <c r="K80" s="94"/>
      <c r="L80" s="94"/>
      <c r="M80" s="94"/>
      <c r="N80" s="94"/>
      <c r="O80" s="94"/>
      <c r="P80" s="94"/>
      <c r="Q80" s="94"/>
      <c r="R80" s="94"/>
      <c r="S80" s="94"/>
      <c r="T80" s="94"/>
      <c r="U80" s="94"/>
      <c r="V80" s="94"/>
      <c r="W80" s="94"/>
      <c r="X80" s="94"/>
      <c r="Y80" s="94"/>
      <c r="Z80" s="94"/>
    </row>
    <row r="81" ht="15.75" customHeight="1">
      <c r="A81" s="94"/>
      <c r="B81" s="94"/>
      <c r="D81" s="94"/>
      <c r="E81" s="94"/>
      <c r="F81" s="94"/>
      <c r="G81" s="94"/>
      <c r="H81" s="94"/>
      <c r="I81" s="94"/>
      <c r="J81" s="94"/>
      <c r="K81" s="94"/>
      <c r="L81" s="94"/>
      <c r="M81" s="94"/>
      <c r="N81" s="94"/>
      <c r="O81" s="94"/>
      <c r="P81" s="94"/>
      <c r="Q81" s="94"/>
      <c r="R81" s="94"/>
      <c r="S81" s="94"/>
      <c r="T81" s="94"/>
      <c r="U81" s="94"/>
      <c r="V81" s="94"/>
      <c r="W81" s="94"/>
      <c r="X81" s="94"/>
      <c r="Y81" s="94"/>
      <c r="Z81" s="94"/>
    </row>
    <row r="82" ht="15.75" customHeight="1">
      <c r="A82" s="94"/>
      <c r="B82" s="94"/>
      <c r="D82" s="94"/>
      <c r="E82" s="94"/>
      <c r="F82" s="94"/>
      <c r="G82" s="94"/>
      <c r="H82" s="94"/>
      <c r="I82" s="94"/>
      <c r="J82" s="94"/>
      <c r="K82" s="94"/>
      <c r="L82" s="94"/>
      <c r="M82" s="94"/>
      <c r="N82" s="94"/>
      <c r="O82" s="94"/>
      <c r="P82" s="94"/>
      <c r="Q82" s="94"/>
      <c r="R82" s="94"/>
      <c r="S82" s="94"/>
      <c r="T82" s="94"/>
      <c r="U82" s="94"/>
      <c r="V82" s="94"/>
      <c r="W82" s="94"/>
      <c r="X82" s="94"/>
      <c r="Y82" s="94"/>
      <c r="Z82" s="94"/>
    </row>
    <row r="83" ht="15.75" customHeight="1">
      <c r="A83" s="94"/>
      <c r="B83" s="94"/>
      <c r="D83" s="94"/>
      <c r="E83" s="94"/>
      <c r="F83" s="94"/>
      <c r="G83" s="94"/>
      <c r="H83" s="94"/>
      <c r="I83" s="94"/>
      <c r="J83" s="94"/>
      <c r="K83" s="94"/>
      <c r="L83" s="94"/>
      <c r="M83" s="94"/>
      <c r="N83" s="94"/>
      <c r="O83" s="94"/>
      <c r="P83" s="94"/>
      <c r="Q83" s="94"/>
      <c r="R83" s="94"/>
      <c r="S83" s="94"/>
      <c r="T83" s="94"/>
      <c r="U83" s="94"/>
      <c r="V83" s="94"/>
      <c r="W83" s="94"/>
      <c r="X83" s="94"/>
      <c r="Y83" s="94"/>
      <c r="Z83" s="94"/>
    </row>
    <row r="84" ht="15.75" customHeight="1">
      <c r="A84" s="94"/>
      <c r="B84" s="94"/>
      <c r="D84" s="94"/>
      <c r="E84" s="94"/>
      <c r="F84" s="94"/>
      <c r="G84" s="94"/>
      <c r="H84" s="94"/>
      <c r="I84" s="94"/>
      <c r="J84" s="94"/>
      <c r="K84" s="94"/>
      <c r="L84" s="94"/>
      <c r="M84" s="94"/>
      <c r="N84" s="94"/>
      <c r="O84" s="94"/>
      <c r="P84" s="94"/>
      <c r="Q84" s="94"/>
      <c r="R84" s="94"/>
      <c r="S84" s="94"/>
      <c r="T84" s="94"/>
      <c r="U84" s="94"/>
      <c r="V84" s="94"/>
      <c r="W84" s="94"/>
      <c r="X84" s="94"/>
      <c r="Y84" s="94"/>
      <c r="Z84" s="94"/>
    </row>
    <row r="85" ht="15.75" customHeight="1">
      <c r="A85" s="94"/>
      <c r="B85" s="94"/>
      <c r="D85" s="94"/>
      <c r="E85" s="94"/>
      <c r="F85" s="94"/>
      <c r="G85" s="94"/>
      <c r="H85" s="94"/>
      <c r="I85" s="94"/>
      <c r="J85" s="94"/>
      <c r="K85" s="94"/>
      <c r="L85" s="94"/>
      <c r="M85" s="94"/>
      <c r="N85" s="94"/>
      <c r="O85" s="94"/>
      <c r="P85" s="94"/>
      <c r="Q85" s="94"/>
      <c r="R85" s="94"/>
      <c r="S85" s="94"/>
      <c r="T85" s="94"/>
      <c r="U85" s="94"/>
      <c r="V85" s="94"/>
      <c r="W85" s="94"/>
      <c r="X85" s="94"/>
      <c r="Y85" s="94"/>
      <c r="Z85" s="94"/>
    </row>
    <row r="86" ht="15.75" customHeight="1">
      <c r="A86" s="94"/>
      <c r="B86" s="94"/>
      <c r="D86" s="94"/>
      <c r="E86" s="94"/>
      <c r="F86" s="94"/>
      <c r="G86" s="94"/>
      <c r="H86" s="94"/>
      <c r="I86" s="94"/>
      <c r="J86" s="94"/>
      <c r="K86" s="94"/>
      <c r="L86" s="94"/>
      <c r="M86" s="94"/>
      <c r="N86" s="94"/>
      <c r="O86" s="94"/>
      <c r="P86" s="94"/>
      <c r="Q86" s="94"/>
      <c r="R86" s="94"/>
      <c r="S86" s="94"/>
      <c r="T86" s="94"/>
      <c r="U86" s="94"/>
      <c r="V86" s="94"/>
      <c r="W86" s="94"/>
      <c r="X86" s="94"/>
      <c r="Y86" s="94"/>
      <c r="Z86" s="94"/>
    </row>
    <row r="87" ht="15.75" customHeight="1">
      <c r="A87" s="94"/>
      <c r="B87" s="94"/>
      <c r="D87" s="94"/>
      <c r="E87" s="94"/>
      <c r="F87" s="94"/>
      <c r="G87" s="94"/>
      <c r="H87" s="94"/>
      <c r="I87" s="94"/>
      <c r="J87" s="94"/>
      <c r="K87" s="94"/>
      <c r="L87" s="94"/>
      <c r="M87" s="94"/>
      <c r="N87" s="94"/>
      <c r="O87" s="94"/>
      <c r="P87" s="94"/>
      <c r="Q87" s="94"/>
      <c r="R87" s="94"/>
      <c r="S87" s="94"/>
      <c r="T87" s="94"/>
      <c r="U87" s="94"/>
      <c r="V87" s="94"/>
      <c r="W87" s="94"/>
      <c r="X87" s="94"/>
      <c r="Y87" s="94"/>
      <c r="Z87" s="94"/>
    </row>
    <row r="88" ht="15.75" customHeight="1">
      <c r="A88" s="94"/>
      <c r="B88" s="94"/>
      <c r="D88" s="94"/>
      <c r="E88" s="94"/>
      <c r="F88" s="94"/>
      <c r="G88" s="94"/>
      <c r="H88" s="94"/>
      <c r="I88" s="94"/>
      <c r="J88" s="94"/>
      <c r="K88" s="94"/>
      <c r="L88" s="94"/>
      <c r="M88" s="94"/>
      <c r="N88" s="94"/>
      <c r="O88" s="94"/>
      <c r="P88" s="94"/>
      <c r="Q88" s="94"/>
      <c r="R88" s="94"/>
      <c r="S88" s="94"/>
      <c r="T88" s="94"/>
      <c r="U88" s="94"/>
      <c r="V88" s="94"/>
      <c r="W88" s="94"/>
      <c r="X88" s="94"/>
      <c r="Y88" s="94"/>
      <c r="Z88" s="94"/>
    </row>
    <row r="89" ht="15.75" customHeight="1">
      <c r="A89" s="94"/>
      <c r="B89" s="94"/>
      <c r="D89" s="94"/>
      <c r="E89" s="94"/>
      <c r="F89" s="94"/>
      <c r="G89" s="94"/>
      <c r="H89" s="94"/>
      <c r="I89" s="94"/>
      <c r="J89" s="94"/>
      <c r="K89" s="94"/>
      <c r="L89" s="94"/>
      <c r="M89" s="94"/>
      <c r="N89" s="94"/>
      <c r="O89" s="94"/>
      <c r="P89" s="94"/>
      <c r="Q89" s="94"/>
      <c r="R89" s="94"/>
      <c r="S89" s="94"/>
      <c r="T89" s="94"/>
      <c r="U89" s="94"/>
      <c r="V89" s="94"/>
      <c r="W89" s="94"/>
      <c r="X89" s="94"/>
      <c r="Y89" s="94"/>
      <c r="Z89" s="94"/>
    </row>
    <row r="90" ht="15.75" customHeight="1">
      <c r="A90" s="94"/>
      <c r="B90" s="94"/>
      <c r="D90" s="94"/>
      <c r="E90" s="94"/>
      <c r="F90" s="94"/>
      <c r="G90" s="94"/>
      <c r="H90" s="94"/>
      <c r="I90" s="94"/>
      <c r="J90" s="94"/>
      <c r="K90" s="94"/>
      <c r="L90" s="94"/>
      <c r="M90" s="94"/>
      <c r="N90" s="94"/>
      <c r="O90" s="94"/>
      <c r="P90" s="94"/>
      <c r="Q90" s="94"/>
      <c r="R90" s="94"/>
      <c r="S90" s="94"/>
      <c r="T90" s="94"/>
      <c r="U90" s="94"/>
      <c r="V90" s="94"/>
      <c r="W90" s="94"/>
      <c r="X90" s="94"/>
      <c r="Y90" s="94"/>
      <c r="Z90" s="94"/>
    </row>
    <row r="91" ht="15.75" customHeight="1">
      <c r="A91" s="94"/>
      <c r="B91" s="94"/>
      <c r="D91" s="94"/>
      <c r="E91" s="94"/>
      <c r="F91" s="94"/>
      <c r="G91" s="94"/>
      <c r="H91" s="94"/>
      <c r="I91" s="94"/>
      <c r="J91" s="94"/>
      <c r="K91" s="94"/>
      <c r="L91" s="94"/>
      <c r="M91" s="94"/>
      <c r="N91" s="94"/>
      <c r="O91" s="94"/>
      <c r="P91" s="94"/>
      <c r="Q91" s="94"/>
      <c r="R91" s="94"/>
      <c r="S91" s="94"/>
      <c r="T91" s="94"/>
      <c r="U91" s="94"/>
      <c r="V91" s="94"/>
      <c r="W91" s="94"/>
      <c r="X91" s="94"/>
      <c r="Y91" s="94"/>
      <c r="Z91" s="94"/>
    </row>
    <row r="92" ht="15.75" customHeight="1">
      <c r="A92" s="94"/>
      <c r="B92" s="94"/>
      <c r="D92" s="94"/>
      <c r="E92" s="94"/>
      <c r="F92" s="94"/>
      <c r="G92" s="94"/>
      <c r="H92" s="94"/>
      <c r="I92" s="94"/>
      <c r="J92" s="94"/>
      <c r="K92" s="94"/>
      <c r="L92" s="94"/>
      <c r="M92" s="94"/>
      <c r="N92" s="94"/>
      <c r="O92" s="94"/>
      <c r="P92" s="94"/>
      <c r="Q92" s="94"/>
      <c r="R92" s="94"/>
      <c r="S92" s="94"/>
      <c r="T92" s="94"/>
      <c r="U92" s="94"/>
      <c r="V92" s="94"/>
      <c r="W92" s="94"/>
      <c r="X92" s="94"/>
      <c r="Y92" s="94"/>
      <c r="Z92" s="94"/>
    </row>
    <row r="93" ht="15.75" customHeight="1">
      <c r="A93" s="94"/>
      <c r="B93" s="94"/>
      <c r="D93" s="94"/>
      <c r="E93" s="94"/>
      <c r="F93" s="94"/>
      <c r="G93" s="94"/>
      <c r="H93" s="94"/>
      <c r="I93" s="94"/>
      <c r="J93" s="94"/>
      <c r="K93" s="94"/>
      <c r="L93" s="94"/>
      <c r="M93" s="94"/>
      <c r="N93" s="94"/>
      <c r="O93" s="94"/>
      <c r="P93" s="94"/>
      <c r="Q93" s="94"/>
      <c r="R93" s="94"/>
      <c r="S93" s="94"/>
      <c r="T93" s="94"/>
      <c r="U93" s="94"/>
      <c r="V93" s="94"/>
      <c r="W93" s="94"/>
      <c r="X93" s="94"/>
      <c r="Y93" s="94"/>
      <c r="Z93" s="94"/>
    </row>
    <row r="94" ht="15.75" customHeight="1">
      <c r="A94" s="94"/>
      <c r="B94" s="94"/>
      <c r="D94" s="94"/>
      <c r="E94" s="94"/>
      <c r="F94" s="94"/>
      <c r="G94" s="94"/>
      <c r="H94" s="94"/>
      <c r="I94" s="94"/>
      <c r="J94" s="94"/>
      <c r="K94" s="94"/>
      <c r="L94" s="94"/>
      <c r="M94" s="94"/>
      <c r="N94" s="94"/>
      <c r="O94" s="94"/>
      <c r="P94" s="94"/>
      <c r="Q94" s="94"/>
      <c r="R94" s="94"/>
      <c r="S94" s="94"/>
      <c r="T94" s="94"/>
      <c r="U94" s="94"/>
      <c r="V94" s="94"/>
      <c r="W94" s="94"/>
      <c r="X94" s="94"/>
      <c r="Y94" s="94"/>
      <c r="Z94" s="94"/>
    </row>
    <row r="95" ht="15.75" customHeight="1">
      <c r="A95" s="94"/>
      <c r="B95" s="94"/>
      <c r="D95" s="94"/>
      <c r="E95" s="94"/>
      <c r="F95" s="94"/>
      <c r="G95" s="94"/>
      <c r="H95" s="94"/>
      <c r="I95" s="94"/>
      <c r="J95" s="94"/>
      <c r="K95" s="94"/>
      <c r="L95" s="94"/>
      <c r="M95" s="94"/>
      <c r="N95" s="94"/>
      <c r="O95" s="94"/>
      <c r="P95" s="94"/>
      <c r="Q95" s="94"/>
      <c r="R95" s="94"/>
      <c r="S95" s="94"/>
      <c r="T95" s="94"/>
      <c r="U95" s="94"/>
      <c r="V95" s="94"/>
      <c r="W95" s="94"/>
      <c r="X95" s="94"/>
      <c r="Y95" s="94"/>
      <c r="Z95" s="94"/>
    </row>
    <row r="96" ht="15.75" customHeight="1">
      <c r="A96" s="94"/>
      <c r="B96" s="94"/>
      <c r="D96" s="94"/>
      <c r="E96" s="94"/>
      <c r="F96" s="94"/>
      <c r="G96" s="94"/>
      <c r="H96" s="94"/>
      <c r="I96" s="94"/>
      <c r="J96" s="94"/>
      <c r="K96" s="94"/>
      <c r="L96" s="94"/>
      <c r="M96" s="94"/>
      <c r="N96" s="94"/>
      <c r="O96" s="94"/>
      <c r="P96" s="94"/>
      <c r="Q96" s="94"/>
      <c r="R96" s="94"/>
      <c r="S96" s="94"/>
      <c r="T96" s="94"/>
      <c r="U96" s="94"/>
      <c r="V96" s="94"/>
      <c r="W96" s="94"/>
      <c r="X96" s="94"/>
      <c r="Y96" s="94"/>
      <c r="Z96" s="94"/>
    </row>
    <row r="97" ht="15.75" customHeight="1">
      <c r="A97" s="94"/>
      <c r="B97" s="94"/>
      <c r="D97" s="94"/>
      <c r="E97" s="94"/>
      <c r="F97" s="94"/>
      <c r="G97" s="94"/>
      <c r="H97" s="94"/>
      <c r="I97" s="94"/>
      <c r="J97" s="94"/>
      <c r="K97" s="94"/>
      <c r="L97" s="94"/>
      <c r="M97" s="94"/>
      <c r="N97" s="94"/>
      <c r="O97" s="94"/>
      <c r="P97" s="94"/>
      <c r="Q97" s="94"/>
      <c r="R97" s="94"/>
      <c r="S97" s="94"/>
      <c r="T97" s="94"/>
      <c r="U97" s="94"/>
      <c r="V97" s="94"/>
      <c r="W97" s="94"/>
      <c r="X97" s="94"/>
      <c r="Y97" s="94"/>
      <c r="Z97" s="94"/>
    </row>
    <row r="98" ht="15.75" customHeight="1">
      <c r="A98" s="94"/>
      <c r="B98" s="94"/>
      <c r="D98" s="94"/>
      <c r="E98" s="94"/>
      <c r="F98" s="94"/>
      <c r="G98" s="94"/>
      <c r="H98" s="94"/>
      <c r="I98" s="94"/>
      <c r="J98" s="94"/>
      <c r="K98" s="94"/>
      <c r="L98" s="94"/>
      <c r="M98" s="94"/>
      <c r="N98" s="94"/>
      <c r="O98" s="94"/>
      <c r="P98" s="94"/>
      <c r="Q98" s="94"/>
      <c r="R98" s="94"/>
      <c r="S98" s="94"/>
      <c r="T98" s="94"/>
      <c r="U98" s="94"/>
      <c r="V98" s="94"/>
      <c r="W98" s="94"/>
      <c r="X98" s="94"/>
      <c r="Y98" s="94"/>
      <c r="Z98" s="94"/>
    </row>
    <row r="99" ht="15.75" customHeight="1">
      <c r="A99" s="94"/>
      <c r="B99" s="94"/>
      <c r="D99" s="94"/>
      <c r="E99" s="94"/>
      <c r="F99" s="94"/>
      <c r="G99" s="94"/>
      <c r="H99" s="94"/>
      <c r="I99" s="94"/>
      <c r="J99" s="94"/>
      <c r="K99" s="94"/>
      <c r="L99" s="94"/>
      <c r="M99" s="94"/>
      <c r="N99" s="94"/>
      <c r="O99" s="94"/>
      <c r="P99" s="94"/>
      <c r="Q99" s="94"/>
      <c r="R99" s="94"/>
      <c r="S99" s="94"/>
      <c r="T99" s="94"/>
      <c r="U99" s="94"/>
      <c r="V99" s="94"/>
      <c r="W99" s="94"/>
      <c r="X99" s="94"/>
      <c r="Y99" s="94"/>
      <c r="Z99" s="94"/>
    </row>
    <row r="100" ht="15.75" customHeight="1">
      <c r="A100" s="94"/>
      <c r="B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row>
    <row r="101" ht="15.75" customHeight="1">
      <c r="A101" s="94"/>
      <c r="B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row>
    <row r="102" ht="15.75" customHeight="1">
      <c r="A102" s="94"/>
      <c r="B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row>
    <row r="103" ht="15.75" customHeight="1">
      <c r="A103" s="94"/>
      <c r="B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row>
    <row r="104" ht="15.75" customHeight="1">
      <c r="A104" s="94"/>
      <c r="B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row>
    <row r="105" ht="15.75" customHeight="1">
      <c r="A105" s="94"/>
      <c r="B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row>
    <row r="106" ht="15.75" customHeight="1">
      <c r="A106" s="94"/>
      <c r="B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row>
    <row r="107" ht="15.75" customHeight="1">
      <c r="A107" s="94"/>
      <c r="B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row>
    <row r="108" ht="15.75" customHeight="1">
      <c r="A108" s="94"/>
      <c r="B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row>
    <row r="109" ht="15.75" customHeight="1">
      <c r="A109" s="94"/>
      <c r="B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row>
    <row r="110" ht="15.75" customHeight="1">
      <c r="A110" s="94"/>
      <c r="B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row>
    <row r="111" ht="15.75" customHeight="1">
      <c r="A111" s="94"/>
      <c r="B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row>
    <row r="112" ht="15.75" customHeight="1">
      <c r="A112" s="94"/>
      <c r="B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row>
    <row r="113" ht="15.75" customHeight="1">
      <c r="A113" s="94"/>
      <c r="B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row>
    <row r="114" ht="15.75" customHeight="1">
      <c r="A114" s="94"/>
      <c r="B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row>
    <row r="115" ht="15.75" customHeight="1">
      <c r="A115" s="94"/>
      <c r="B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row>
    <row r="116" ht="15.75" customHeight="1">
      <c r="A116" s="94"/>
      <c r="B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row>
    <row r="117" ht="15.75" customHeight="1">
      <c r="A117" s="94"/>
      <c r="B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row>
    <row r="118" ht="15.75" customHeight="1">
      <c r="A118" s="94"/>
      <c r="B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row>
    <row r="119" ht="15.75" customHeight="1">
      <c r="A119" s="94"/>
      <c r="B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row>
    <row r="120" ht="15.75" customHeight="1">
      <c r="A120" s="94"/>
      <c r="B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row>
    <row r="121" ht="15.75" customHeight="1">
      <c r="A121" s="94"/>
      <c r="B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row>
    <row r="122" ht="15.75" customHeight="1">
      <c r="A122" s="94"/>
      <c r="B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row>
    <row r="123" ht="15.75" customHeight="1">
      <c r="A123" s="94"/>
      <c r="B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row>
    <row r="124" ht="15.75" customHeight="1">
      <c r="A124" s="94"/>
      <c r="B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row>
    <row r="125" ht="15.75" customHeight="1">
      <c r="A125" s="94"/>
      <c r="B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row>
    <row r="126" ht="15.75" customHeight="1">
      <c r="A126" s="94"/>
      <c r="B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row>
    <row r="127" ht="15.75" customHeight="1">
      <c r="A127" s="94"/>
      <c r="B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row>
    <row r="128" ht="15.75" customHeight="1">
      <c r="A128" s="94"/>
      <c r="B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row>
    <row r="129" ht="15.75" customHeight="1">
      <c r="A129" s="94"/>
      <c r="B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row>
    <row r="130" ht="15.75" customHeight="1">
      <c r="A130" s="94"/>
      <c r="B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row>
    <row r="131" ht="15.75" customHeight="1">
      <c r="A131" s="94"/>
      <c r="B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row>
    <row r="132" ht="15.75" customHeight="1">
      <c r="A132" s="94"/>
      <c r="B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row>
    <row r="133" ht="15.75" customHeight="1">
      <c r="A133" s="94"/>
      <c r="B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row>
    <row r="134" ht="15.75" customHeight="1">
      <c r="A134" s="94"/>
      <c r="B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row>
    <row r="135" ht="15.75" customHeight="1">
      <c r="A135" s="94"/>
      <c r="B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row>
    <row r="136" ht="15.75" customHeight="1">
      <c r="A136" s="94"/>
      <c r="B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row>
    <row r="137" ht="15.75" customHeight="1">
      <c r="A137" s="94"/>
      <c r="B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row>
    <row r="138" ht="15.75" customHeight="1">
      <c r="A138" s="94"/>
      <c r="B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row>
    <row r="139" ht="15.75" customHeight="1">
      <c r="A139" s="94"/>
      <c r="B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row>
    <row r="140" ht="15.75" customHeight="1">
      <c r="A140" s="94"/>
      <c r="B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row>
    <row r="141" ht="15.75" customHeight="1">
      <c r="A141" s="94"/>
      <c r="B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row>
    <row r="142" ht="15.75" customHeight="1">
      <c r="A142" s="94"/>
      <c r="B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row>
    <row r="143" ht="15.75" customHeight="1">
      <c r="A143" s="94"/>
      <c r="B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row>
    <row r="144" ht="15.75" customHeight="1">
      <c r="A144" s="94"/>
      <c r="B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row>
    <row r="145" ht="15.75" customHeight="1">
      <c r="A145" s="94"/>
      <c r="B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row>
    <row r="146" ht="15.75" customHeight="1">
      <c r="A146" s="94"/>
      <c r="B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row>
    <row r="147" ht="15.75" customHeight="1">
      <c r="A147" s="94"/>
      <c r="B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row>
    <row r="148" ht="15.75" customHeight="1">
      <c r="A148" s="94"/>
      <c r="B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row>
    <row r="149" ht="15.75" customHeight="1">
      <c r="A149" s="94"/>
      <c r="B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row>
    <row r="150" ht="15.75" customHeight="1">
      <c r="A150" s="94"/>
      <c r="B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row>
    <row r="151" ht="15.75" customHeight="1">
      <c r="A151" s="94"/>
      <c r="B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row>
    <row r="152" ht="15.75" customHeight="1">
      <c r="A152" s="94"/>
      <c r="B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row>
    <row r="153" ht="15.75" customHeight="1">
      <c r="A153" s="94"/>
      <c r="B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row>
    <row r="154" ht="15.75" customHeight="1">
      <c r="A154" s="94"/>
      <c r="B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row>
    <row r="155" ht="15.75" customHeight="1">
      <c r="A155" s="94"/>
      <c r="B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row>
    <row r="156" ht="15.75" customHeight="1">
      <c r="A156" s="94"/>
      <c r="B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row>
    <row r="157" ht="15.75" customHeight="1">
      <c r="A157" s="94"/>
      <c r="B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row>
    <row r="158" ht="15.75" customHeight="1">
      <c r="A158" s="94"/>
      <c r="B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row>
    <row r="159" ht="15.75" customHeight="1">
      <c r="A159" s="94"/>
      <c r="B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row>
    <row r="160" ht="15.75" customHeight="1">
      <c r="A160" s="94"/>
      <c r="B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row>
    <row r="161" ht="15.75" customHeight="1">
      <c r="A161" s="94"/>
      <c r="B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row>
    <row r="162" ht="15.75" customHeight="1">
      <c r="A162" s="94"/>
      <c r="B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row>
    <row r="163" ht="15.75" customHeight="1">
      <c r="A163" s="94"/>
      <c r="B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row>
    <row r="164" ht="15.75" customHeight="1">
      <c r="A164" s="94"/>
      <c r="B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row>
    <row r="165" ht="15.75" customHeight="1">
      <c r="A165" s="94"/>
      <c r="B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row>
    <row r="166" ht="15.75" customHeight="1">
      <c r="A166" s="94"/>
      <c r="B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row>
    <row r="167" ht="15.75" customHeight="1">
      <c r="A167" s="94"/>
      <c r="B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row>
    <row r="168" ht="15.75" customHeight="1">
      <c r="A168" s="94"/>
      <c r="B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row>
    <row r="169" ht="15.75" customHeight="1">
      <c r="A169" s="94"/>
      <c r="B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row>
    <row r="170" ht="15.75" customHeight="1">
      <c r="A170" s="94"/>
      <c r="B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row>
    <row r="171" ht="15.75" customHeight="1">
      <c r="A171" s="94"/>
      <c r="B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row>
    <row r="172" ht="15.75" customHeight="1">
      <c r="A172" s="94"/>
      <c r="B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row>
    <row r="173" ht="15.75" customHeight="1">
      <c r="A173" s="94"/>
      <c r="B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row>
    <row r="174" ht="15.75" customHeight="1">
      <c r="A174" s="94"/>
      <c r="B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row>
    <row r="175" ht="15.75" customHeight="1">
      <c r="A175" s="94"/>
      <c r="B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row>
    <row r="176" ht="15.75" customHeight="1">
      <c r="A176" s="94"/>
      <c r="B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row>
    <row r="177" ht="15.75" customHeight="1">
      <c r="A177" s="94"/>
      <c r="B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row>
    <row r="178" ht="15.75" customHeight="1">
      <c r="A178" s="94"/>
      <c r="B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row>
    <row r="179" ht="15.75" customHeight="1">
      <c r="A179" s="94"/>
      <c r="B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row>
    <row r="180" ht="15.75" customHeight="1">
      <c r="A180" s="94"/>
      <c r="B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row>
    <row r="181" ht="15.75" customHeight="1">
      <c r="A181" s="94"/>
      <c r="B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row>
    <row r="182" ht="15.75" customHeight="1">
      <c r="A182" s="94"/>
      <c r="B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row>
    <row r="183" ht="15.75" customHeight="1">
      <c r="A183" s="94"/>
      <c r="B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row>
    <row r="184" ht="15.75" customHeight="1">
      <c r="A184" s="94"/>
      <c r="B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row>
    <row r="185" ht="15.75" customHeight="1">
      <c r="A185" s="94"/>
      <c r="B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row>
    <row r="186" ht="15.75" customHeight="1">
      <c r="A186" s="94"/>
      <c r="B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row>
    <row r="187" ht="15.75" customHeight="1">
      <c r="A187" s="94"/>
      <c r="B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row>
    <row r="188" ht="15.75" customHeight="1">
      <c r="A188" s="94"/>
      <c r="B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row>
    <row r="189" ht="15.75" customHeight="1">
      <c r="A189" s="94"/>
      <c r="B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row>
    <row r="190" ht="15.75" customHeight="1">
      <c r="A190" s="94"/>
      <c r="B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row>
    <row r="191" ht="15.75" customHeight="1">
      <c r="A191" s="94"/>
      <c r="B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row>
    <row r="192" ht="15.75" customHeight="1">
      <c r="A192" s="94"/>
      <c r="B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row>
    <row r="193" ht="15.75" customHeight="1">
      <c r="A193" s="94"/>
      <c r="B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row>
    <row r="194" ht="15.75" customHeight="1">
      <c r="A194" s="94"/>
      <c r="B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row>
    <row r="195" ht="15.75" customHeight="1">
      <c r="A195" s="94"/>
      <c r="B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row>
    <row r="196" ht="15.75" customHeight="1">
      <c r="A196" s="94"/>
      <c r="B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row>
    <row r="197" ht="15.75" customHeight="1">
      <c r="A197" s="94"/>
      <c r="B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row>
    <row r="198" ht="15.75" customHeight="1">
      <c r="A198" s="94"/>
      <c r="B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row>
    <row r="199" ht="15.75" customHeight="1">
      <c r="A199" s="94"/>
      <c r="B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row>
    <row r="200" ht="15.75" customHeight="1">
      <c r="A200" s="94"/>
      <c r="B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row>
    <row r="201" ht="15.75" customHeight="1">
      <c r="A201" s="94"/>
      <c r="B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row>
    <row r="202" ht="15.75" customHeight="1">
      <c r="A202" s="94"/>
      <c r="B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row>
    <row r="203" ht="15.75" customHeight="1">
      <c r="A203" s="94"/>
      <c r="B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row>
    <row r="204" ht="15.75" customHeight="1">
      <c r="A204" s="94"/>
      <c r="B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row>
    <row r="205" ht="15.75" customHeight="1">
      <c r="A205" s="94"/>
      <c r="B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row>
    <row r="206" ht="15.75" customHeight="1">
      <c r="A206" s="94"/>
      <c r="B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row>
    <row r="207" ht="15.75" customHeight="1">
      <c r="A207" s="94"/>
      <c r="B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row>
    <row r="208" ht="15.75" customHeight="1">
      <c r="A208" s="94"/>
      <c r="B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row>
    <row r="209" ht="15.75" customHeight="1">
      <c r="A209" s="94"/>
      <c r="B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row>
    <row r="210" ht="15.75" customHeight="1">
      <c r="A210" s="94"/>
      <c r="B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row>
    <row r="211" ht="15.75" customHeight="1">
      <c r="A211" s="94"/>
      <c r="B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row>
    <row r="212" ht="15.75" customHeight="1">
      <c r="A212" s="94"/>
      <c r="B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row>
    <row r="213" ht="15.75" customHeight="1">
      <c r="A213" s="94"/>
      <c r="B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row>
    <row r="214" ht="15.75" customHeight="1">
      <c r="A214" s="94"/>
      <c r="B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row>
    <row r="215" ht="15.75" customHeight="1">
      <c r="A215" s="94"/>
      <c r="B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row>
    <row r="216" ht="15.75" customHeight="1">
      <c r="A216" s="94"/>
      <c r="B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row>
    <row r="217" ht="15.75" customHeight="1">
      <c r="A217" s="94"/>
      <c r="B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row>
    <row r="218" ht="15.75" customHeight="1">
      <c r="A218" s="94"/>
      <c r="B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row>
    <row r="219" ht="15.75" customHeight="1">
      <c r="A219" s="94"/>
      <c r="B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row>
    <row r="220" ht="15.75" customHeight="1">
      <c r="A220" s="94"/>
      <c r="B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row>
    <row r="221" ht="15.75" customHeight="1">
      <c r="A221" s="94"/>
      <c r="B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row>
    <row r="222" ht="15.75" customHeight="1">
      <c r="A222" s="94"/>
      <c r="B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row>
    <row r="223" ht="15.75" customHeight="1">
      <c r="A223" s="94"/>
      <c r="B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row>
    <row r="224" ht="15.75" customHeight="1">
      <c r="A224" s="94"/>
      <c r="B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row>
    <row r="225" ht="15.75" customHeight="1">
      <c r="A225" s="94"/>
      <c r="B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row>
    <row r="226" ht="15.75" customHeight="1">
      <c r="A226" s="94"/>
      <c r="B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row>
    <row r="227" ht="15.75" customHeight="1">
      <c r="A227" s="94"/>
      <c r="B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row>
    <row r="228" ht="15.75" customHeight="1">
      <c r="A228" s="94"/>
      <c r="B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row>
    <row r="229" ht="15.75" customHeight="1">
      <c r="A229" s="94"/>
      <c r="B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row>
    <row r="230" ht="15.75" customHeight="1">
      <c r="A230" s="94"/>
      <c r="B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row>
    <row r="231" ht="15.75" customHeight="1">
      <c r="A231" s="94"/>
      <c r="B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row>
    <row r="232" ht="15.75" customHeight="1">
      <c r="A232" s="94"/>
      <c r="B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row>
    <row r="233" ht="15.75" customHeight="1">
      <c r="A233" s="94"/>
      <c r="B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row>
    <row r="234" ht="15.75" customHeight="1">
      <c r="A234" s="94"/>
      <c r="B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row>
    <row r="235" ht="15.75" customHeight="1">
      <c r="A235" s="94"/>
      <c r="B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row>
    <row r="236" ht="15.75" customHeight="1">
      <c r="A236" s="94"/>
      <c r="B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row>
    <row r="237" ht="15.75" customHeight="1">
      <c r="A237" s="94"/>
      <c r="B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row>
    <row r="238" ht="15.75" customHeight="1">
      <c r="A238" s="94"/>
      <c r="B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row>
    <row r="239" ht="15.75" customHeight="1">
      <c r="A239" s="94"/>
      <c r="B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row>
    <row r="240" ht="15.75" customHeight="1">
      <c r="A240" s="94"/>
      <c r="B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row>
    <row r="241" ht="15.75" customHeight="1">
      <c r="A241" s="94"/>
      <c r="B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row>
    <row r="242" ht="15.75" customHeight="1">
      <c r="A242" s="94"/>
      <c r="B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row>
    <row r="243" ht="15.75" customHeight="1">
      <c r="A243" s="94"/>
      <c r="B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row>
    <row r="244" ht="15.75" customHeight="1">
      <c r="A244" s="94"/>
      <c r="B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row>
    <row r="245" ht="15.75" customHeight="1">
      <c r="A245" s="94"/>
      <c r="B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row>
    <row r="246" ht="15.75" customHeight="1">
      <c r="A246" s="94"/>
      <c r="B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row>
    <row r="247" ht="15.75" customHeight="1">
      <c r="A247" s="94"/>
      <c r="B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row>
    <row r="248" ht="15.75" customHeight="1">
      <c r="A248" s="94"/>
      <c r="B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row>
    <row r="249" ht="15.75" customHeight="1">
      <c r="A249" s="94"/>
      <c r="B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row>
    <row r="250" ht="15.75" customHeight="1">
      <c r="A250" s="94"/>
      <c r="B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row>
    <row r="251" ht="15.75" customHeight="1">
      <c r="A251" s="94"/>
      <c r="B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row>
    <row r="252" ht="15.75" customHeight="1">
      <c r="A252" s="94"/>
      <c r="B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row>
    <row r="253" ht="15.75" customHeight="1">
      <c r="A253" s="94"/>
      <c r="B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row>
    <row r="254" ht="15.75" customHeight="1">
      <c r="A254" s="94"/>
      <c r="B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row>
    <row r="255" ht="15.75" customHeight="1">
      <c r="A255" s="94"/>
      <c r="B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row>
    <row r="256" ht="15.75" customHeight="1">
      <c r="A256" s="94"/>
      <c r="B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row>
    <row r="257" ht="15.75" customHeight="1">
      <c r="A257" s="94"/>
      <c r="B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row>
    <row r="258" ht="15.75" customHeight="1">
      <c r="A258" s="94"/>
      <c r="B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row>
    <row r="259" ht="15.75" customHeight="1">
      <c r="A259" s="94"/>
      <c r="B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row>
    <row r="260" ht="15.75" customHeight="1">
      <c r="A260" s="94"/>
      <c r="B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row>
    <row r="261" ht="15.75" customHeight="1">
      <c r="A261" s="94"/>
      <c r="B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row>
    <row r="262" ht="15.75" customHeight="1">
      <c r="A262" s="94"/>
      <c r="B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row>
    <row r="263" ht="15.75" customHeight="1">
      <c r="A263" s="94"/>
      <c r="B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row>
    <row r="264" ht="15.75" customHeight="1">
      <c r="A264" s="94"/>
      <c r="B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row>
    <row r="265" ht="15.75" customHeight="1">
      <c r="A265" s="94"/>
      <c r="B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row>
    <row r="266" ht="15.75" customHeight="1">
      <c r="A266" s="94"/>
      <c r="B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row>
    <row r="267" ht="15.75" customHeight="1">
      <c r="A267" s="94"/>
      <c r="B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row>
    <row r="268" ht="15.75" customHeight="1">
      <c r="A268" s="94"/>
      <c r="B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row>
    <row r="269" ht="15.75" customHeight="1">
      <c r="A269" s="94"/>
      <c r="B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row>
    <row r="270" ht="15.75" customHeight="1">
      <c r="A270" s="94"/>
      <c r="B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row>
    <row r="271" ht="15.75" customHeight="1">
      <c r="A271" s="94"/>
      <c r="B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row>
    <row r="272" ht="15.75" customHeight="1">
      <c r="A272" s="94"/>
      <c r="B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row>
    <row r="273" ht="15.75" customHeight="1">
      <c r="A273" s="94"/>
      <c r="B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row>
    <row r="274" ht="15.75" customHeight="1">
      <c r="A274" s="94"/>
      <c r="B274" s="94"/>
      <c r="D274" s="94"/>
      <c r="E274" s="94"/>
      <c r="F274" s="94"/>
      <c r="G274" s="94"/>
      <c r="H274" s="94"/>
      <c r="I274" s="94"/>
      <c r="J274" s="94"/>
      <c r="K274" s="94"/>
      <c r="L274" s="94"/>
      <c r="M274" s="94"/>
      <c r="N274" s="94"/>
      <c r="O274" s="94"/>
      <c r="P274" s="94"/>
      <c r="Q274" s="94"/>
      <c r="R274" s="94"/>
      <c r="S274" s="94"/>
      <c r="T274" s="94"/>
      <c r="U274" s="94"/>
      <c r="V274" s="94"/>
      <c r="W274" s="94"/>
      <c r="X274" s="94"/>
      <c r="Y274" s="94"/>
      <c r="Z274" s="94"/>
    </row>
    <row r="275" ht="15.75" customHeight="1">
      <c r="A275" s="94"/>
      <c r="B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row>
    <row r="276" ht="15.75" customHeight="1">
      <c r="A276" s="94"/>
      <c r="B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row>
    <row r="277" ht="15.75" customHeight="1">
      <c r="A277" s="94"/>
      <c r="B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row>
    <row r="278" ht="15.75" customHeight="1">
      <c r="A278" s="94"/>
      <c r="B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row>
    <row r="279" ht="15.75" customHeight="1">
      <c r="A279" s="94"/>
      <c r="B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row>
    <row r="280" ht="15.75" customHeight="1">
      <c r="A280" s="94"/>
      <c r="B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row>
    <row r="281" ht="15.75" customHeight="1">
      <c r="A281" s="94"/>
      <c r="B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row>
    <row r="282" ht="15.75" customHeight="1">
      <c r="A282" s="94"/>
      <c r="B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row>
    <row r="283" ht="15.75" customHeight="1">
      <c r="A283" s="94"/>
      <c r="B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row>
    <row r="284" ht="15.75" customHeight="1">
      <c r="A284" s="94"/>
      <c r="B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row>
    <row r="285" ht="15.75" customHeight="1">
      <c r="A285" s="94"/>
      <c r="B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row>
    <row r="286" ht="15.75" customHeight="1">
      <c r="A286" s="94"/>
      <c r="B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row>
    <row r="287" ht="15.75" customHeight="1">
      <c r="A287" s="94"/>
      <c r="B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row>
    <row r="288" ht="15.75" customHeight="1">
      <c r="A288" s="94"/>
      <c r="B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row>
    <row r="289" ht="15.75" customHeight="1">
      <c r="A289" s="94"/>
      <c r="B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row>
    <row r="290" ht="15.75" customHeight="1">
      <c r="A290" s="94"/>
      <c r="B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row>
    <row r="291" ht="15.75" customHeight="1">
      <c r="A291" s="94"/>
      <c r="B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row>
    <row r="292" ht="15.75" customHeight="1">
      <c r="A292" s="94"/>
      <c r="B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row>
    <row r="293" ht="15.75" customHeight="1">
      <c r="A293" s="94"/>
      <c r="B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row>
    <row r="294" ht="15.75" customHeight="1">
      <c r="A294" s="94"/>
      <c r="B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row>
    <row r="295" ht="15.75" customHeight="1">
      <c r="A295" s="94"/>
      <c r="B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row>
    <row r="296" ht="15.75" customHeight="1">
      <c r="A296" s="94"/>
      <c r="B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row>
    <row r="297" ht="15.75" customHeight="1">
      <c r="A297" s="94"/>
      <c r="B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row>
    <row r="298" ht="15.75" customHeight="1">
      <c r="A298" s="94"/>
      <c r="B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row>
    <row r="299" ht="15.75" customHeight="1">
      <c r="A299" s="94"/>
      <c r="B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row>
    <row r="300" ht="15.75" customHeight="1">
      <c r="A300" s="94"/>
      <c r="B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row>
    <row r="301" ht="15.75" customHeight="1">
      <c r="A301" s="94"/>
      <c r="B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row>
    <row r="302" ht="15.75" customHeight="1">
      <c r="A302" s="94"/>
      <c r="B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row>
    <row r="303" ht="15.75" customHeight="1">
      <c r="A303" s="94"/>
      <c r="B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row>
    <row r="304" ht="15.75" customHeight="1">
      <c r="A304" s="94"/>
      <c r="B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row>
    <row r="305" ht="15.75" customHeight="1">
      <c r="A305" s="94"/>
      <c r="B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row>
    <row r="306" ht="15.75" customHeight="1">
      <c r="A306" s="94"/>
      <c r="B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row>
    <row r="307" ht="15.75" customHeight="1">
      <c r="A307" s="94"/>
      <c r="B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row>
    <row r="308" ht="15.75" customHeight="1">
      <c r="A308" s="94"/>
      <c r="B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row>
    <row r="309" ht="15.75" customHeight="1">
      <c r="A309" s="94"/>
      <c r="B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row>
    <row r="310" ht="15.75" customHeight="1">
      <c r="A310" s="94"/>
      <c r="B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row>
    <row r="311" ht="15.75" customHeight="1">
      <c r="A311" s="94"/>
      <c r="B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row>
    <row r="312" ht="15.75" customHeight="1">
      <c r="A312" s="94"/>
      <c r="B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row>
    <row r="313" ht="15.75" customHeight="1">
      <c r="A313" s="94"/>
      <c r="B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row>
    <row r="314" ht="15.75" customHeight="1">
      <c r="A314" s="94"/>
      <c r="B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row>
    <row r="315" ht="15.75" customHeight="1">
      <c r="A315" s="94"/>
      <c r="B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row>
    <row r="316" ht="15.75" customHeight="1">
      <c r="A316" s="94"/>
      <c r="B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row>
    <row r="317" ht="15.75" customHeight="1">
      <c r="A317" s="94"/>
      <c r="B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row>
    <row r="318" ht="15.75" customHeight="1">
      <c r="A318" s="94"/>
      <c r="B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row>
    <row r="319" ht="15.75" customHeight="1">
      <c r="A319" s="94"/>
      <c r="B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row>
    <row r="320" ht="15.75" customHeight="1">
      <c r="A320" s="94"/>
      <c r="B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row>
    <row r="321" ht="15.75" customHeight="1">
      <c r="A321" s="94"/>
      <c r="B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row>
    <row r="322" ht="15.75" customHeight="1">
      <c r="A322" s="94"/>
      <c r="B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row>
    <row r="323" ht="15.75" customHeight="1">
      <c r="A323" s="94"/>
      <c r="B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row>
    <row r="324" ht="15.75" customHeight="1">
      <c r="A324" s="94"/>
      <c r="B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row>
    <row r="325" ht="15.75" customHeight="1">
      <c r="A325" s="94"/>
      <c r="B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row>
    <row r="326" ht="15.75" customHeight="1">
      <c r="A326" s="94"/>
      <c r="B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row>
    <row r="327" ht="15.75" customHeight="1">
      <c r="A327" s="94"/>
      <c r="B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row>
    <row r="328" ht="15.75" customHeight="1">
      <c r="A328" s="94"/>
      <c r="B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row>
    <row r="329" ht="15.75" customHeight="1">
      <c r="A329" s="94"/>
      <c r="B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row>
    <row r="330" ht="15.75" customHeight="1">
      <c r="A330" s="94"/>
      <c r="B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row>
    <row r="331" ht="15.75" customHeight="1">
      <c r="A331" s="94"/>
      <c r="B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row>
    <row r="332" ht="15.75" customHeight="1">
      <c r="A332" s="94"/>
      <c r="B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row>
    <row r="333" ht="15.75" customHeight="1">
      <c r="A333" s="94"/>
      <c r="B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row>
    <row r="334" ht="15.75" customHeight="1">
      <c r="A334" s="94"/>
      <c r="B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row>
    <row r="335" ht="15.75" customHeight="1">
      <c r="A335" s="94"/>
      <c r="B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row>
    <row r="336" ht="15.75" customHeight="1">
      <c r="A336" s="94"/>
      <c r="B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row>
    <row r="337" ht="15.75" customHeight="1">
      <c r="A337" s="94"/>
      <c r="B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row>
    <row r="338" ht="15.75" customHeight="1">
      <c r="A338" s="94"/>
      <c r="B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row>
    <row r="339" ht="15.75" customHeight="1">
      <c r="A339" s="94"/>
      <c r="B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row>
    <row r="340" ht="15.75" customHeight="1">
      <c r="A340" s="94"/>
      <c r="B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row>
    <row r="341" ht="15.75" customHeight="1">
      <c r="A341" s="94"/>
      <c r="B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row>
    <row r="342" ht="15.75" customHeight="1">
      <c r="A342" s="94"/>
      <c r="B342" s="94"/>
      <c r="D342" s="94"/>
      <c r="E342" s="94"/>
      <c r="F342" s="94"/>
      <c r="G342" s="94"/>
      <c r="H342" s="94"/>
      <c r="I342" s="94"/>
      <c r="J342" s="94"/>
      <c r="K342" s="94"/>
      <c r="L342" s="94"/>
      <c r="M342" s="94"/>
      <c r="N342" s="94"/>
      <c r="O342" s="94"/>
      <c r="P342" s="94"/>
      <c r="Q342" s="94"/>
      <c r="R342" s="94"/>
      <c r="S342" s="94"/>
      <c r="T342" s="94"/>
      <c r="U342" s="94"/>
      <c r="V342" s="94"/>
      <c r="W342" s="94"/>
      <c r="X342" s="94"/>
      <c r="Y342" s="94"/>
      <c r="Z342" s="94"/>
    </row>
    <row r="343" ht="15.75" customHeight="1">
      <c r="A343" s="94"/>
      <c r="B343" s="94"/>
      <c r="D343" s="94"/>
      <c r="E343" s="94"/>
      <c r="F343" s="94"/>
      <c r="G343" s="94"/>
      <c r="H343" s="94"/>
      <c r="I343" s="94"/>
      <c r="J343" s="94"/>
      <c r="K343" s="94"/>
      <c r="L343" s="94"/>
      <c r="M343" s="94"/>
      <c r="N343" s="94"/>
      <c r="O343" s="94"/>
      <c r="P343" s="94"/>
      <c r="Q343" s="94"/>
      <c r="R343" s="94"/>
      <c r="S343" s="94"/>
      <c r="T343" s="94"/>
      <c r="U343" s="94"/>
      <c r="V343" s="94"/>
      <c r="W343" s="94"/>
      <c r="X343" s="94"/>
      <c r="Y343" s="94"/>
      <c r="Z343" s="94"/>
    </row>
    <row r="344" ht="15.75" customHeight="1">
      <c r="A344" s="94"/>
      <c r="B344" s="94"/>
      <c r="D344" s="94"/>
      <c r="E344" s="94"/>
      <c r="F344" s="94"/>
      <c r="G344" s="94"/>
      <c r="H344" s="94"/>
      <c r="I344" s="94"/>
      <c r="J344" s="94"/>
      <c r="K344" s="94"/>
      <c r="L344" s="94"/>
      <c r="M344" s="94"/>
      <c r="N344" s="94"/>
      <c r="O344" s="94"/>
      <c r="P344" s="94"/>
      <c r="Q344" s="94"/>
      <c r="R344" s="94"/>
      <c r="S344" s="94"/>
      <c r="T344" s="94"/>
      <c r="U344" s="94"/>
      <c r="V344" s="94"/>
      <c r="W344" s="94"/>
      <c r="X344" s="94"/>
      <c r="Y344" s="94"/>
      <c r="Z344" s="94"/>
    </row>
    <row r="345" ht="15.75" customHeight="1">
      <c r="A345" s="94"/>
      <c r="B345" s="94"/>
      <c r="D345" s="94"/>
      <c r="E345" s="94"/>
      <c r="F345" s="94"/>
      <c r="G345" s="94"/>
      <c r="H345" s="94"/>
      <c r="I345" s="94"/>
      <c r="J345" s="94"/>
      <c r="K345" s="94"/>
      <c r="L345" s="94"/>
      <c r="M345" s="94"/>
      <c r="N345" s="94"/>
      <c r="O345" s="94"/>
      <c r="P345" s="94"/>
      <c r="Q345" s="94"/>
      <c r="R345" s="94"/>
      <c r="S345" s="94"/>
      <c r="T345" s="94"/>
      <c r="U345" s="94"/>
      <c r="V345" s="94"/>
      <c r="W345" s="94"/>
      <c r="X345" s="94"/>
      <c r="Y345" s="94"/>
      <c r="Z345" s="94"/>
    </row>
    <row r="346" ht="15.75" customHeight="1">
      <c r="A346" s="94"/>
      <c r="B346" s="94"/>
      <c r="D346" s="94"/>
      <c r="E346" s="94"/>
      <c r="F346" s="94"/>
      <c r="G346" s="94"/>
      <c r="H346" s="94"/>
      <c r="I346" s="94"/>
      <c r="J346" s="94"/>
      <c r="K346" s="94"/>
      <c r="L346" s="94"/>
      <c r="M346" s="94"/>
      <c r="N346" s="94"/>
      <c r="O346" s="94"/>
      <c r="P346" s="94"/>
      <c r="Q346" s="94"/>
      <c r="R346" s="94"/>
      <c r="S346" s="94"/>
      <c r="T346" s="94"/>
      <c r="U346" s="94"/>
      <c r="V346" s="94"/>
      <c r="W346" s="94"/>
      <c r="X346" s="94"/>
      <c r="Y346" s="94"/>
      <c r="Z346" s="94"/>
    </row>
    <row r="347" ht="15.75" customHeight="1">
      <c r="A347" s="94"/>
      <c r="B347" s="94"/>
      <c r="D347" s="94"/>
      <c r="E347" s="94"/>
      <c r="F347" s="94"/>
      <c r="G347" s="94"/>
      <c r="H347" s="94"/>
      <c r="I347" s="94"/>
      <c r="J347" s="94"/>
      <c r="K347" s="94"/>
      <c r="L347" s="94"/>
      <c r="M347" s="94"/>
      <c r="N347" s="94"/>
      <c r="O347" s="94"/>
      <c r="P347" s="94"/>
      <c r="Q347" s="94"/>
      <c r="R347" s="94"/>
      <c r="S347" s="94"/>
      <c r="T347" s="94"/>
      <c r="U347" s="94"/>
      <c r="V347" s="94"/>
      <c r="W347" s="94"/>
      <c r="X347" s="94"/>
      <c r="Y347" s="94"/>
      <c r="Z347" s="94"/>
    </row>
    <row r="348" ht="15.75" customHeight="1">
      <c r="A348" s="94"/>
      <c r="B348" s="94"/>
      <c r="D348" s="94"/>
      <c r="E348" s="94"/>
      <c r="F348" s="94"/>
      <c r="G348" s="94"/>
      <c r="H348" s="94"/>
      <c r="I348" s="94"/>
      <c r="J348" s="94"/>
      <c r="K348" s="94"/>
      <c r="L348" s="94"/>
      <c r="M348" s="94"/>
      <c r="N348" s="94"/>
      <c r="O348" s="94"/>
      <c r="P348" s="94"/>
      <c r="Q348" s="94"/>
      <c r="R348" s="94"/>
      <c r="S348" s="94"/>
      <c r="T348" s="94"/>
      <c r="U348" s="94"/>
      <c r="V348" s="94"/>
      <c r="W348" s="94"/>
      <c r="X348" s="94"/>
      <c r="Y348" s="94"/>
      <c r="Z348" s="94"/>
    </row>
    <row r="349" ht="15.75" customHeight="1">
      <c r="A349" s="94"/>
      <c r="B349" s="94"/>
      <c r="D349" s="94"/>
      <c r="E349" s="94"/>
      <c r="F349" s="94"/>
      <c r="G349" s="94"/>
      <c r="H349" s="94"/>
      <c r="I349" s="94"/>
      <c r="J349" s="94"/>
      <c r="K349" s="94"/>
      <c r="L349" s="94"/>
      <c r="M349" s="94"/>
      <c r="N349" s="94"/>
      <c r="O349" s="94"/>
      <c r="P349" s="94"/>
      <c r="Q349" s="94"/>
      <c r="R349" s="94"/>
      <c r="S349" s="94"/>
      <c r="T349" s="94"/>
      <c r="U349" s="94"/>
      <c r="V349" s="94"/>
      <c r="W349" s="94"/>
      <c r="X349" s="94"/>
      <c r="Y349" s="94"/>
      <c r="Z349" s="94"/>
    </row>
    <row r="350" ht="15.75" customHeight="1">
      <c r="A350" s="94"/>
      <c r="B350" s="94"/>
      <c r="D350" s="94"/>
      <c r="E350" s="94"/>
      <c r="F350" s="94"/>
      <c r="G350" s="94"/>
      <c r="H350" s="94"/>
      <c r="I350" s="94"/>
      <c r="J350" s="94"/>
      <c r="K350" s="94"/>
      <c r="L350" s="94"/>
      <c r="M350" s="94"/>
      <c r="N350" s="94"/>
      <c r="O350" s="94"/>
      <c r="P350" s="94"/>
      <c r="Q350" s="94"/>
      <c r="R350" s="94"/>
      <c r="S350" s="94"/>
      <c r="T350" s="94"/>
      <c r="U350" s="94"/>
      <c r="V350" s="94"/>
      <c r="W350" s="94"/>
      <c r="X350" s="94"/>
      <c r="Y350" s="94"/>
      <c r="Z350" s="94"/>
    </row>
    <row r="351" ht="15.75" customHeight="1">
      <c r="A351" s="94"/>
      <c r="B351" s="94"/>
      <c r="D351" s="94"/>
      <c r="E351" s="94"/>
      <c r="F351" s="94"/>
      <c r="G351" s="94"/>
      <c r="H351" s="94"/>
      <c r="I351" s="94"/>
      <c r="J351" s="94"/>
      <c r="K351" s="94"/>
      <c r="L351" s="94"/>
      <c r="M351" s="94"/>
      <c r="N351" s="94"/>
      <c r="O351" s="94"/>
      <c r="P351" s="94"/>
      <c r="Q351" s="94"/>
      <c r="R351" s="94"/>
      <c r="S351" s="94"/>
      <c r="T351" s="94"/>
      <c r="U351" s="94"/>
      <c r="V351" s="94"/>
      <c r="W351" s="94"/>
      <c r="X351" s="94"/>
      <c r="Y351" s="94"/>
      <c r="Z351" s="94"/>
    </row>
    <row r="352" ht="15.75" customHeight="1">
      <c r="A352" s="94"/>
      <c r="B352" s="94"/>
      <c r="D352" s="94"/>
      <c r="E352" s="94"/>
      <c r="F352" s="94"/>
      <c r="G352" s="94"/>
      <c r="H352" s="94"/>
      <c r="I352" s="94"/>
      <c r="J352" s="94"/>
      <c r="K352" s="94"/>
      <c r="L352" s="94"/>
      <c r="M352" s="94"/>
      <c r="N352" s="94"/>
      <c r="O352" s="94"/>
      <c r="P352" s="94"/>
      <c r="Q352" s="94"/>
      <c r="R352" s="94"/>
      <c r="S352" s="94"/>
      <c r="T352" s="94"/>
      <c r="U352" s="94"/>
      <c r="V352" s="94"/>
      <c r="W352" s="94"/>
      <c r="X352" s="94"/>
      <c r="Y352" s="94"/>
      <c r="Z352" s="94"/>
    </row>
    <row r="353" ht="15.75" customHeight="1">
      <c r="A353" s="94"/>
      <c r="B353" s="94"/>
      <c r="D353" s="94"/>
      <c r="E353" s="94"/>
      <c r="F353" s="94"/>
      <c r="G353" s="94"/>
      <c r="H353" s="94"/>
      <c r="I353" s="94"/>
      <c r="J353" s="94"/>
      <c r="K353" s="94"/>
      <c r="L353" s="94"/>
      <c r="M353" s="94"/>
      <c r="N353" s="94"/>
      <c r="O353" s="94"/>
      <c r="P353" s="94"/>
      <c r="Q353" s="94"/>
      <c r="R353" s="94"/>
      <c r="S353" s="94"/>
      <c r="T353" s="94"/>
      <c r="U353" s="94"/>
      <c r="V353" s="94"/>
      <c r="W353" s="94"/>
      <c r="X353" s="94"/>
      <c r="Y353" s="94"/>
      <c r="Z353" s="94"/>
    </row>
    <row r="354" ht="15.75" customHeight="1">
      <c r="A354" s="94"/>
      <c r="B354" s="94"/>
      <c r="D354" s="94"/>
      <c r="E354" s="94"/>
      <c r="F354" s="94"/>
      <c r="G354" s="94"/>
      <c r="H354" s="94"/>
      <c r="I354" s="94"/>
      <c r="J354" s="94"/>
      <c r="K354" s="94"/>
      <c r="L354" s="94"/>
      <c r="M354" s="94"/>
      <c r="N354" s="94"/>
      <c r="O354" s="94"/>
      <c r="P354" s="94"/>
      <c r="Q354" s="94"/>
      <c r="R354" s="94"/>
      <c r="S354" s="94"/>
      <c r="T354" s="94"/>
      <c r="U354" s="94"/>
      <c r="V354" s="94"/>
      <c r="W354" s="94"/>
      <c r="X354" s="94"/>
      <c r="Y354" s="94"/>
      <c r="Z354" s="94"/>
    </row>
    <row r="355" ht="15.75" customHeight="1">
      <c r="A355" s="94"/>
      <c r="B355" s="94"/>
      <c r="D355" s="94"/>
      <c r="E355" s="94"/>
      <c r="F355" s="94"/>
      <c r="G355" s="94"/>
      <c r="H355" s="94"/>
      <c r="I355" s="94"/>
      <c r="J355" s="94"/>
      <c r="K355" s="94"/>
      <c r="L355" s="94"/>
      <c r="M355" s="94"/>
      <c r="N355" s="94"/>
      <c r="O355" s="94"/>
      <c r="P355" s="94"/>
      <c r="Q355" s="94"/>
      <c r="R355" s="94"/>
      <c r="S355" s="94"/>
      <c r="T355" s="94"/>
      <c r="U355" s="94"/>
      <c r="V355" s="94"/>
      <c r="W355" s="94"/>
      <c r="X355" s="94"/>
      <c r="Y355" s="94"/>
      <c r="Z355" s="94"/>
    </row>
    <row r="356" ht="15.75" customHeight="1">
      <c r="A356" s="94"/>
      <c r="B356" s="94"/>
      <c r="D356" s="94"/>
      <c r="E356" s="94"/>
      <c r="F356" s="94"/>
      <c r="G356" s="94"/>
      <c r="H356" s="94"/>
      <c r="I356" s="94"/>
      <c r="J356" s="94"/>
      <c r="K356" s="94"/>
      <c r="L356" s="94"/>
      <c r="M356" s="94"/>
      <c r="N356" s="94"/>
      <c r="O356" s="94"/>
      <c r="P356" s="94"/>
      <c r="Q356" s="94"/>
      <c r="R356" s="94"/>
      <c r="S356" s="94"/>
      <c r="T356" s="94"/>
      <c r="U356" s="94"/>
      <c r="V356" s="94"/>
      <c r="W356" s="94"/>
      <c r="X356" s="94"/>
      <c r="Y356" s="94"/>
      <c r="Z356" s="94"/>
    </row>
    <row r="357" ht="15.75" customHeight="1">
      <c r="A357" s="94"/>
      <c r="B357" s="94"/>
      <c r="D357" s="94"/>
      <c r="E357" s="94"/>
      <c r="F357" s="94"/>
      <c r="G357" s="94"/>
      <c r="H357" s="94"/>
      <c r="I357" s="94"/>
      <c r="J357" s="94"/>
      <c r="K357" s="94"/>
      <c r="L357" s="94"/>
      <c r="M357" s="94"/>
      <c r="N357" s="94"/>
      <c r="O357" s="94"/>
      <c r="P357" s="94"/>
      <c r="Q357" s="94"/>
      <c r="R357" s="94"/>
      <c r="S357" s="94"/>
      <c r="T357" s="94"/>
      <c r="U357" s="94"/>
      <c r="V357" s="94"/>
      <c r="W357" s="94"/>
      <c r="X357" s="94"/>
      <c r="Y357" s="94"/>
      <c r="Z357" s="94"/>
    </row>
    <row r="358" ht="15.75" customHeight="1">
      <c r="A358" s="94"/>
      <c r="B358" s="94"/>
      <c r="D358" s="94"/>
      <c r="E358" s="94"/>
      <c r="F358" s="94"/>
      <c r="G358" s="94"/>
      <c r="H358" s="94"/>
      <c r="I358" s="94"/>
      <c r="J358" s="94"/>
      <c r="K358" s="94"/>
      <c r="L358" s="94"/>
      <c r="M358" s="94"/>
      <c r="N358" s="94"/>
      <c r="O358" s="94"/>
      <c r="P358" s="94"/>
      <c r="Q358" s="94"/>
      <c r="R358" s="94"/>
      <c r="S358" s="94"/>
      <c r="T358" s="94"/>
      <c r="U358" s="94"/>
      <c r="V358" s="94"/>
      <c r="W358" s="94"/>
      <c r="X358" s="94"/>
      <c r="Y358" s="94"/>
      <c r="Z358" s="94"/>
    </row>
    <row r="359" ht="15.75" customHeight="1">
      <c r="A359" s="94"/>
      <c r="B359" s="94"/>
      <c r="D359" s="94"/>
      <c r="E359" s="94"/>
      <c r="F359" s="94"/>
      <c r="G359" s="94"/>
      <c r="H359" s="94"/>
      <c r="I359" s="94"/>
      <c r="J359" s="94"/>
      <c r="K359" s="94"/>
      <c r="L359" s="94"/>
      <c r="M359" s="94"/>
      <c r="N359" s="94"/>
      <c r="O359" s="94"/>
      <c r="P359" s="94"/>
      <c r="Q359" s="94"/>
      <c r="R359" s="94"/>
      <c r="S359" s="94"/>
      <c r="T359" s="94"/>
      <c r="U359" s="94"/>
      <c r="V359" s="94"/>
      <c r="W359" s="94"/>
      <c r="X359" s="94"/>
      <c r="Y359" s="94"/>
      <c r="Z359" s="94"/>
    </row>
    <row r="360" ht="15.75" customHeight="1">
      <c r="A360" s="94"/>
      <c r="B360" s="94"/>
      <c r="D360" s="94"/>
      <c r="E360" s="94"/>
      <c r="F360" s="94"/>
      <c r="G360" s="94"/>
      <c r="H360" s="94"/>
      <c r="I360" s="94"/>
      <c r="J360" s="94"/>
      <c r="K360" s="94"/>
      <c r="L360" s="94"/>
      <c r="M360" s="94"/>
      <c r="N360" s="94"/>
      <c r="O360" s="94"/>
      <c r="P360" s="94"/>
      <c r="Q360" s="94"/>
      <c r="R360" s="94"/>
      <c r="S360" s="94"/>
      <c r="T360" s="94"/>
      <c r="U360" s="94"/>
      <c r="V360" s="94"/>
      <c r="W360" s="94"/>
      <c r="X360" s="94"/>
      <c r="Y360" s="94"/>
      <c r="Z360" s="94"/>
    </row>
    <row r="361" ht="15.75" customHeight="1">
      <c r="A361" s="94"/>
      <c r="B361" s="94"/>
      <c r="D361" s="94"/>
      <c r="E361" s="94"/>
      <c r="F361" s="94"/>
      <c r="G361" s="94"/>
      <c r="H361" s="94"/>
      <c r="I361" s="94"/>
      <c r="J361" s="94"/>
      <c r="K361" s="94"/>
      <c r="L361" s="94"/>
      <c r="M361" s="94"/>
      <c r="N361" s="94"/>
      <c r="O361" s="94"/>
      <c r="P361" s="94"/>
      <c r="Q361" s="94"/>
      <c r="R361" s="94"/>
      <c r="S361" s="94"/>
      <c r="T361" s="94"/>
      <c r="U361" s="94"/>
      <c r="V361" s="94"/>
      <c r="W361" s="94"/>
      <c r="X361" s="94"/>
      <c r="Y361" s="94"/>
      <c r="Z361" s="94"/>
    </row>
    <row r="362" ht="15.75" customHeight="1">
      <c r="A362" s="94"/>
      <c r="B362" s="94"/>
      <c r="D362" s="94"/>
      <c r="E362" s="94"/>
      <c r="F362" s="94"/>
      <c r="G362" s="94"/>
      <c r="H362" s="94"/>
      <c r="I362" s="94"/>
      <c r="J362" s="94"/>
      <c r="K362" s="94"/>
      <c r="L362" s="94"/>
      <c r="M362" s="94"/>
      <c r="N362" s="94"/>
      <c r="O362" s="94"/>
      <c r="P362" s="94"/>
      <c r="Q362" s="94"/>
      <c r="R362" s="94"/>
      <c r="S362" s="94"/>
      <c r="T362" s="94"/>
      <c r="U362" s="94"/>
      <c r="V362" s="94"/>
      <c r="W362" s="94"/>
      <c r="X362" s="94"/>
      <c r="Y362" s="94"/>
      <c r="Z362" s="94"/>
    </row>
    <row r="363" ht="15.75" customHeight="1">
      <c r="A363" s="94"/>
      <c r="B363" s="94"/>
      <c r="D363" s="94"/>
      <c r="E363" s="94"/>
      <c r="F363" s="94"/>
      <c r="G363" s="94"/>
      <c r="H363" s="94"/>
      <c r="I363" s="94"/>
      <c r="J363" s="94"/>
      <c r="K363" s="94"/>
      <c r="L363" s="94"/>
      <c r="M363" s="94"/>
      <c r="N363" s="94"/>
      <c r="O363" s="94"/>
      <c r="P363" s="94"/>
      <c r="Q363" s="94"/>
      <c r="R363" s="94"/>
      <c r="S363" s="94"/>
      <c r="T363" s="94"/>
      <c r="U363" s="94"/>
      <c r="V363" s="94"/>
      <c r="W363" s="94"/>
      <c r="X363" s="94"/>
      <c r="Y363" s="94"/>
      <c r="Z363" s="94"/>
    </row>
    <row r="364" ht="15.75" customHeight="1">
      <c r="A364" s="94"/>
      <c r="B364" s="94"/>
      <c r="D364" s="94"/>
      <c r="E364" s="94"/>
      <c r="F364" s="94"/>
      <c r="G364" s="94"/>
      <c r="H364" s="94"/>
      <c r="I364" s="94"/>
      <c r="J364" s="94"/>
      <c r="K364" s="94"/>
      <c r="L364" s="94"/>
      <c r="M364" s="94"/>
      <c r="N364" s="94"/>
      <c r="O364" s="94"/>
      <c r="P364" s="94"/>
      <c r="Q364" s="94"/>
      <c r="R364" s="94"/>
      <c r="S364" s="94"/>
      <c r="T364" s="94"/>
      <c r="U364" s="94"/>
      <c r="V364" s="94"/>
      <c r="W364" s="94"/>
      <c r="X364" s="94"/>
      <c r="Y364" s="94"/>
      <c r="Z364" s="94"/>
    </row>
    <row r="365" ht="15.75" customHeight="1">
      <c r="A365" s="94"/>
      <c r="B365" s="94"/>
      <c r="D365" s="94"/>
      <c r="E365" s="94"/>
      <c r="F365" s="94"/>
      <c r="G365" s="94"/>
      <c r="H365" s="94"/>
      <c r="I365" s="94"/>
      <c r="J365" s="94"/>
      <c r="K365" s="94"/>
      <c r="L365" s="94"/>
      <c r="M365" s="94"/>
      <c r="N365" s="94"/>
      <c r="O365" s="94"/>
      <c r="P365" s="94"/>
      <c r="Q365" s="94"/>
      <c r="R365" s="94"/>
      <c r="S365" s="94"/>
      <c r="T365" s="94"/>
      <c r="U365" s="94"/>
      <c r="V365" s="94"/>
      <c r="W365" s="94"/>
      <c r="X365" s="94"/>
      <c r="Y365" s="94"/>
      <c r="Z365" s="94"/>
    </row>
    <row r="366" ht="15.75" customHeight="1">
      <c r="A366" s="94"/>
      <c r="B366" s="94"/>
      <c r="D366" s="94"/>
      <c r="E366" s="94"/>
      <c r="F366" s="94"/>
      <c r="G366" s="94"/>
      <c r="H366" s="94"/>
      <c r="I366" s="94"/>
      <c r="J366" s="94"/>
      <c r="K366" s="94"/>
      <c r="L366" s="94"/>
      <c r="M366" s="94"/>
      <c r="N366" s="94"/>
      <c r="O366" s="94"/>
      <c r="P366" s="94"/>
      <c r="Q366" s="94"/>
      <c r="R366" s="94"/>
      <c r="S366" s="94"/>
      <c r="T366" s="94"/>
      <c r="U366" s="94"/>
      <c r="V366" s="94"/>
      <c r="W366" s="94"/>
      <c r="X366" s="94"/>
      <c r="Y366" s="94"/>
      <c r="Z366" s="94"/>
    </row>
    <row r="367" ht="15.75" customHeight="1">
      <c r="A367" s="94"/>
      <c r="B367" s="94"/>
      <c r="D367" s="94"/>
      <c r="E367" s="94"/>
      <c r="F367" s="94"/>
      <c r="G367" s="94"/>
      <c r="H367" s="94"/>
      <c r="I367" s="94"/>
      <c r="J367" s="94"/>
      <c r="K367" s="94"/>
      <c r="L367" s="94"/>
      <c r="M367" s="94"/>
      <c r="N367" s="94"/>
      <c r="O367" s="94"/>
      <c r="P367" s="94"/>
      <c r="Q367" s="94"/>
      <c r="R367" s="94"/>
      <c r="S367" s="94"/>
      <c r="T367" s="94"/>
      <c r="U367" s="94"/>
      <c r="V367" s="94"/>
      <c r="W367" s="94"/>
      <c r="X367" s="94"/>
      <c r="Y367" s="94"/>
      <c r="Z367" s="94"/>
    </row>
    <row r="368" ht="15.75" customHeight="1">
      <c r="A368" s="94"/>
      <c r="B368" s="94"/>
      <c r="D368" s="94"/>
      <c r="E368" s="94"/>
      <c r="F368" s="94"/>
      <c r="G368" s="94"/>
      <c r="H368" s="94"/>
      <c r="I368" s="94"/>
      <c r="J368" s="94"/>
      <c r="K368" s="94"/>
      <c r="L368" s="94"/>
      <c r="M368" s="94"/>
      <c r="N368" s="94"/>
      <c r="O368" s="94"/>
      <c r="P368" s="94"/>
      <c r="Q368" s="94"/>
      <c r="R368" s="94"/>
      <c r="S368" s="94"/>
      <c r="T368" s="94"/>
      <c r="U368" s="94"/>
      <c r="V368" s="94"/>
      <c r="W368" s="94"/>
      <c r="X368" s="94"/>
      <c r="Y368" s="94"/>
      <c r="Z368" s="94"/>
    </row>
    <row r="369" ht="15.75" customHeight="1">
      <c r="A369" s="94"/>
      <c r="B369" s="94"/>
      <c r="D369" s="94"/>
      <c r="E369" s="94"/>
      <c r="F369" s="94"/>
      <c r="G369" s="94"/>
      <c r="H369" s="94"/>
      <c r="I369" s="94"/>
      <c r="J369" s="94"/>
      <c r="K369" s="94"/>
      <c r="L369" s="94"/>
      <c r="M369" s="94"/>
      <c r="N369" s="94"/>
      <c r="O369" s="94"/>
      <c r="P369" s="94"/>
      <c r="Q369" s="94"/>
      <c r="R369" s="94"/>
      <c r="S369" s="94"/>
      <c r="T369" s="94"/>
      <c r="U369" s="94"/>
      <c r="V369" s="94"/>
      <c r="W369" s="94"/>
      <c r="X369" s="94"/>
      <c r="Y369" s="94"/>
      <c r="Z369" s="94"/>
    </row>
    <row r="370" ht="15.75" customHeight="1">
      <c r="A370" s="94"/>
      <c r="B370" s="94"/>
      <c r="D370" s="94"/>
      <c r="E370" s="94"/>
      <c r="F370" s="94"/>
      <c r="G370" s="94"/>
      <c r="H370" s="94"/>
      <c r="I370" s="94"/>
      <c r="J370" s="94"/>
      <c r="K370" s="94"/>
      <c r="L370" s="94"/>
      <c r="M370" s="94"/>
      <c r="N370" s="94"/>
      <c r="O370" s="94"/>
      <c r="P370" s="94"/>
      <c r="Q370" s="94"/>
      <c r="R370" s="94"/>
      <c r="S370" s="94"/>
      <c r="T370" s="94"/>
      <c r="U370" s="94"/>
      <c r="V370" s="94"/>
      <c r="W370" s="94"/>
      <c r="X370" s="94"/>
      <c r="Y370" s="94"/>
      <c r="Z370" s="94"/>
    </row>
    <row r="371" ht="15.75" customHeight="1">
      <c r="A371" s="94"/>
      <c r="B371" s="94"/>
      <c r="D371" s="94"/>
      <c r="E371" s="94"/>
      <c r="F371" s="94"/>
      <c r="G371" s="94"/>
      <c r="H371" s="94"/>
      <c r="I371" s="94"/>
      <c r="J371" s="94"/>
      <c r="K371" s="94"/>
      <c r="L371" s="94"/>
      <c r="M371" s="94"/>
      <c r="N371" s="94"/>
      <c r="O371" s="94"/>
      <c r="P371" s="94"/>
      <c r="Q371" s="94"/>
      <c r="R371" s="94"/>
      <c r="S371" s="94"/>
      <c r="T371" s="94"/>
      <c r="U371" s="94"/>
      <c r="V371" s="94"/>
      <c r="W371" s="94"/>
      <c r="X371" s="94"/>
      <c r="Y371" s="94"/>
      <c r="Z371" s="94"/>
    </row>
    <row r="372" ht="15.75" customHeight="1">
      <c r="A372" s="94"/>
      <c r="B372" s="94"/>
      <c r="D372" s="94"/>
      <c r="E372" s="94"/>
      <c r="F372" s="94"/>
      <c r="G372" s="94"/>
      <c r="H372" s="94"/>
      <c r="I372" s="94"/>
      <c r="J372" s="94"/>
      <c r="K372" s="94"/>
      <c r="L372" s="94"/>
      <c r="M372" s="94"/>
      <c r="N372" s="94"/>
      <c r="O372" s="94"/>
      <c r="P372" s="94"/>
      <c r="Q372" s="94"/>
      <c r="R372" s="94"/>
      <c r="S372" s="94"/>
      <c r="T372" s="94"/>
      <c r="U372" s="94"/>
      <c r="V372" s="94"/>
      <c r="W372" s="94"/>
      <c r="X372" s="94"/>
      <c r="Y372" s="94"/>
      <c r="Z372" s="94"/>
    </row>
    <row r="373" ht="15.75" customHeight="1">
      <c r="A373" s="94"/>
      <c r="B373" s="94"/>
      <c r="D373" s="94"/>
      <c r="E373" s="94"/>
      <c r="F373" s="94"/>
      <c r="G373" s="94"/>
      <c r="H373" s="94"/>
      <c r="I373" s="94"/>
      <c r="J373" s="94"/>
      <c r="K373" s="94"/>
      <c r="L373" s="94"/>
      <c r="M373" s="94"/>
      <c r="N373" s="94"/>
      <c r="O373" s="94"/>
      <c r="P373" s="94"/>
      <c r="Q373" s="94"/>
      <c r="R373" s="94"/>
      <c r="S373" s="94"/>
      <c r="T373" s="94"/>
      <c r="U373" s="94"/>
      <c r="V373" s="94"/>
      <c r="W373" s="94"/>
      <c r="X373" s="94"/>
      <c r="Y373" s="94"/>
      <c r="Z373" s="94"/>
    </row>
    <row r="374" ht="15.75" customHeight="1">
      <c r="A374" s="94"/>
      <c r="B374" s="94"/>
      <c r="D374" s="94"/>
      <c r="E374" s="94"/>
      <c r="F374" s="94"/>
      <c r="G374" s="94"/>
      <c r="H374" s="94"/>
      <c r="I374" s="94"/>
      <c r="J374" s="94"/>
      <c r="K374" s="94"/>
      <c r="L374" s="94"/>
      <c r="M374" s="94"/>
      <c r="N374" s="94"/>
      <c r="O374" s="94"/>
      <c r="P374" s="94"/>
      <c r="Q374" s="94"/>
      <c r="R374" s="94"/>
      <c r="S374" s="94"/>
      <c r="T374" s="94"/>
      <c r="U374" s="94"/>
      <c r="V374" s="94"/>
      <c r="W374" s="94"/>
      <c r="X374" s="94"/>
      <c r="Y374" s="94"/>
      <c r="Z374" s="94"/>
    </row>
    <row r="375" ht="15.75" customHeight="1">
      <c r="A375" s="94"/>
      <c r="B375" s="94"/>
      <c r="D375" s="94"/>
      <c r="E375" s="94"/>
      <c r="F375" s="94"/>
      <c r="G375" s="94"/>
      <c r="H375" s="94"/>
      <c r="I375" s="94"/>
      <c r="J375" s="94"/>
      <c r="K375" s="94"/>
      <c r="L375" s="94"/>
      <c r="M375" s="94"/>
      <c r="N375" s="94"/>
      <c r="O375" s="94"/>
      <c r="P375" s="94"/>
      <c r="Q375" s="94"/>
      <c r="R375" s="94"/>
      <c r="S375" s="94"/>
      <c r="T375" s="94"/>
      <c r="U375" s="94"/>
      <c r="V375" s="94"/>
      <c r="W375" s="94"/>
      <c r="X375" s="94"/>
      <c r="Y375" s="94"/>
      <c r="Z375" s="94"/>
    </row>
    <row r="376" ht="15.75" customHeight="1">
      <c r="A376" s="94"/>
      <c r="B376" s="94"/>
      <c r="D376" s="94"/>
      <c r="E376" s="94"/>
      <c r="F376" s="94"/>
      <c r="G376" s="94"/>
      <c r="H376" s="94"/>
      <c r="I376" s="94"/>
      <c r="J376" s="94"/>
      <c r="K376" s="94"/>
      <c r="L376" s="94"/>
      <c r="M376" s="94"/>
      <c r="N376" s="94"/>
      <c r="O376" s="94"/>
      <c r="P376" s="94"/>
      <c r="Q376" s="94"/>
      <c r="R376" s="94"/>
      <c r="S376" s="94"/>
      <c r="T376" s="94"/>
      <c r="U376" s="94"/>
      <c r="V376" s="94"/>
      <c r="W376" s="94"/>
      <c r="X376" s="94"/>
      <c r="Y376" s="94"/>
      <c r="Z376" s="94"/>
    </row>
    <row r="377" ht="15.75" customHeight="1">
      <c r="A377" s="94"/>
      <c r="B377" s="94"/>
      <c r="D377" s="94"/>
      <c r="E377" s="94"/>
      <c r="F377" s="94"/>
      <c r="G377" s="94"/>
      <c r="H377" s="94"/>
      <c r="I377" s="94"/>
      <c r="J377" s="94"/>
      <c r="K377" s="94"/>
      <c r="L377" s="94"/>
      <c r="M377" s="94"/>
      <c r="N377" s="94"/>
      <c r="O377" s="94"/>
      <c r="P377" s="94"/>
      <c r="Q377" s="94"/>
      <c r="R377" s="94"/>
      <c r="S377" s="94"/>
      <c r="T377" s="94"/>
      <c r="U377" s="94"/>
      <c r="V377" s="94"/>
      <c r="W377" s="94"/>
      <c r="X377" s="94"/>
      <c r="Y377" s="94"/>
      <c r="Z377" s="94"/>
    </row>
    <row r="378" ht="15.75" customHeight="1">
      <c r="A378" s="94"/>
      <c r="B378" s="94"/>
      <c r="D378" s="94"/>
      <c r="E378" s="94"/>
      <c r="F378" s="94"/>
      <c r="G378" s="94"/>
      <c r="H378" s="94"/>
      <c r="I378" s="94"/>
      <c r="J378" s="94"/>
      <c r="K378" s="94"/>
      <c r="L378" s="94"/>
      <c r="M378" s="94"/>
      <c r="N378" s="94"/>
      <c r="O378" s="94"/>
      <c r="P378" s="94"/>
      <c r="Q378" s="94"/>
      <c r="R378" s="94"/>
      <c r="S378" s="94"/>
      <c r="T378" s="94"/>
      <c r="U378" s="94"/>
      <c r="V378" s="94"/>
      <c r="W378" s="94"/>
      <c r="X378" s="94"/>
      <c r="Y378" s="94"/>
      <c r="Z378" s="94"/>
    </row>
    <row r="379" ht="15.75" customHeight="1">
      <c r="A379" s="94"/>
      <c r="B379" s="94"/>
      <c r="D379" s="94"/>
      <c r="E379" s="94"/>
      <c r="F379" s="94"/>
      <c r="G379" s="94"/>
      <c r="H379" s="94"/>
      <c r="I379" s="94"/>
      <c r="J379" s="94"/>
      <c r="K379" s="94"/>
      <c r="L379" s="94"/>
      <c r="M379" s="94"/>
      <c r="N379" s="94"/>
      <c r="O379" s="94"/>
      <c r="P379" s="94"/>
      <c r="Q379" s="94"/>
      <c r="R379" s="94"/>
      <c r="S379" s="94"/>
      <c r="T379" s="94"/>
      <c r="U379" s="94"/>
      <c r="V379" s="94"/>
      <c r="W379" s="94"/>
      <c r="X379" s="94"/>
      <c r="Y379" s="94"/>
      <c r="Z379" s="94"/>
    </row>
    <row r="380" ht="15.75" customHeight="1">
      <c r="A380" s="94"/>
      <c r="B380" s="94"/>
      <c r="D380" s="94"/>
      <c r="E380" s="94"/>
      <c r="F380" s="94"/>
      <c r="G380" s="94"/>
      <c r="H380" s="94"/>
      <c r="I380" s="94"/>
      <c r="J380" s="94"/>
      <c r="K380" s="94"/>
      <c r="L380" s="94"/>
      <c r="M380" s="94"/>
      <c r="N380" s="94"/>
      <c r="O380" s="94"/>
      <c r="P380" s="94"/>
      <c r="Q380" s="94"/>
      <c r="R380" s="94"/>
      <c r="S380" s="94"/>
      <c r="T380" s="94"/>
      <c r="U380" s="94"/>
      <c r="V380" s="94"/>
      <c r="W380" s="94"/>
      <c r="X380" s="94"/>
      <c r="Y380" s="94"/>
      <c r="Z380" s="94"/>
    </row>
    <row r="381" ht="15.75" customHeight="1">
      <c r="A381" s="94"/>
      <c r="B381" s="94"/>
      <c r="D381" s="94"/>
      <c r="E381" s="94"/>
      <c r="F381" s="94"/>
      <c r="G381" s="94"/>
      <c r="H381" s="94"/>
      <c r="I381" s="94"/>
      <c r="J381" s="94"/>
      <c r="K381" s="94"/>
      <c r="L381" s="94"/>
      <c r="M381" s="94"/>
      <c r="N381" s="94"/>
      <c r="O381" s="94"/>
      <c r="P381" s="94"/>
      <c r="Q381" s="94"/>
      <c r="R381" s="94"/>
      <c r="S381" s="94"/>
      <c r="T381" s="94"/>
      <c r="U381" s="94"/>
      <c r="V381" s="94"/>
      <c r="W381" s="94"/>
      <c r="X381" s="94"/>
      <c r="Y381" s="94"/>
      <c r="Z381" s="94"/>
    </row>
    <row r="382" ht="15.75" customHeight="1">
      <c r="A382" s="94"/>
      <c r="B382" s="94"/>
      <c r="D382" s="94"/>
      <c r="E382" s="94"/>
      <c r="F382" s="94"/>
      <c r="G382" s="94"/>
      <c r="H382" s="94"/>
      <c r="I382" s="94"/>
      <c r="J382" s="94"/>
      <c r="K382" s="94"/>
      <c r="L382" s="94"/>
      <c r="M382" s="94"/>
      <c r="N382" s="94"/>
      <c r="O382" s="94"/>
      <c r="P382" s="94"/>
      <c r="Q382" s="94"/>
      <c r="R382" s="94"/>
      <c r="S382" s="94"/>
      <c r="T382" s="94"/>
      <c r="U382" s="94"/>
      <c r="V382" s="94"/>
      <c r="W382" s="94"/>
      <c r="X382" s="94"/>
      <c r="Y382" s="94"/>
      <c r="Z382" s="94"/>
    </row>
    <row r="383" ht="15.75" customHeight="1">
      <c r="A383" s="94"/>
      <c r="B383" s="94"/>
      <c r="D383" s="94"/>
      <c r="E383" s="94"/>
      <c r="F383" s="94"/>
      <c r="G383" s="94"/>
      <c r="H383" s="94"/>
      <c r="I383" s="94"/>
      <c r="J383" s="94"/>
      <c r="K383" s="94"/>
      <c r="L383" s="94"/>
      <c r="M383" s="94"/>
      <c r="N383" s="94"/>
      <c r="O383" s="94"/>
      <c r="P383" s="94"/>
      <c r="Q383" s="94"/>
      <c r="R383" s="94"/>
      <c r="S383" s="94"/>
      <c r="T383" s="94"/>
      <c r="U383" s="94"/>
      <c r="V383" s="94"/>
      <c r="W383" s="94"/>
      <c r="X383" s="94"/>
      <c r="Y383" s="94"/>
      <c r="Z383" s="94"/>
    </row>
    <row r="384" ht="15.75" customHeight="1">
      <c r="A384" s="94"/>
      <c r="B384" s="94"/>
      <c r="D384" s="94"/>
      <c r="E384" s="94"/>
      <c r="F384" s="94"/>
      <c r="G384" s="94"/>
      <c r="H384" s="94"/>
      <c r="I384" s="94"/>
      <c r="J384" s="94"/>
      <c r="K384" s="94"/>
      <c r="L384" s="94"/>
      <c r="M384" s="94"/>
      <c r="N384" s="94"/>
      <c r="O384" s="94"/>
      <c r="P384" s="94"/>
      <c r="Q384" s="94"/>
      <c r="R384" s="94"/>
      <c r="S384" s="94"/>
      <c r="T384" s="94"/>
      <c r="U384" s="94"/>
      <c r="V384" s="94"/>
      <c r="W384" s="94"/>
      <c r="X384" s="94"/>
      <c r="Y384" s="94"/>
      <c r="Z384" s="94"/>
    </row>
    <row r="385" ht="15.75" customHeight="1">
      <c r="A385" s="94"/>
      <c r="B385" s="94"/>
      <c r="D385" s="94"/>
      <c r="E385" s="94"/>
      <c r="F385" s="94"/>
      <c r="G385" s="94"/>
      <c r="H385" s="94"/>
      <c r="I385" s="94"/>
      <c r="J385" s="94"/>
      <c r="K385" s="94"/>
      <c r="L385" s="94"/>
      <c r="M385" s="94"/>
      <c r="N385" s="94"/>
      <c r="O385" s="94"/>
      <c r="P385" s="94"/>
      <c r="Q385" s="94"/>
      <c r="R385" s="94"/>
      <c r="S385" s="94"/>
      <c r="T385" s="94"/>
      <c r="U385" s="94"/>
      <c r="V385" s="94"/>
      <c r="W385" s="94"/>
      <c r="X385" s="94"/>
      <c r="Y385" s="94"/>
      <c r="Z385" s="94"/>
    </row>
    <row r="386" ht="15.75" customHeight="1">
      <c r="A386" s="94"/>
      <c r="B386" s="94"/>
      <c r="D386" s="94"/>
      <c r="E386" s="94"/>
      <c r="F386" s="94"/>
      <c r="G386" s="94"/>
      <c r="H386" s="94"/>
      <c r="I386" s="94"/>
      <c r="J386" s="94"/>
      <c r="K386" s="94"/>
      <c r="L386" s="94"/>
      <c r="M386" s="94"/>
      <c r="N386" s="94"/>
      <c r="O386" s="94"/>
      <c r="P386" s="94"/>
      <c r="Q386" s="94"/>
      <c r="R386" s="94"/>
      <c r="S386" s="94"/>
      <c r="T386" s="94"/>
      <c r="U386" s="94"/>
      <c r="V386" s="94"/>
      <c r="W386" s="94"/>
      <c r="X386" s="94"/>
      <c r="Y386" s="94"/>
      <c r="Z386" s="94"/>
    </row>
    <row r="387" ht="15.75" customHeight="1">
      <c r="A387" s="94"/>
      <c r="B387" s="94"/>
      <c r="D387" s="94"/>
      <c r="E387" s="94"/>
      <c r="F387" s="94"/>
      <c r="G387" s="94"/>
      <c r="H387" s="94"/>
      <c r="I387" s="94"/>
      <c r="J387" s="94"/>
      <c r="K387" s="94"/>
      <c r="L387" s="94"/>
      <c r="M387" s="94"/>
      <c r="N387" s="94"/>
      <c r="O387" s="94"/>
      <c r="P387" s="94"/>
      <c r="Q387" s="94"/>
      <c r="R387" s="94"/>
      <c r="S387" s="94"/>
      <c r="T387" s="94"/>
      <c r="U387" s="94"/>
      <c r="V387" s="94"/>
      <c r="W387" s="94"/>
      <c r="X387" s="94"/>
      <c r="Y387" s="94"/>
      <c r="Z387" s="94"/>
    </row>
    <row r="388" ht="15.75" customHeight="1">
      <c r="A388" s="94"/>
      <c r="B388" s="94"/>
      <c r="D388" s="94"/>
      <c r="E388" s="94"/>
      <c r="F388" s="94"/>
      <c r="G388" s="94"/>
      <c r="H388" s="94"/>
      <c r="I388" s="94"/>
      <c r="J388" s="94"/>
      <c r="K388" s="94"/>
      <c r="L388" s="94"/>
      <c r="M388" s="94"/>
      <c r="N388" s="94"/>
      <c r="O388" s="94"/>
      <c r="P388" s="94"/>
      <c r="Q388" s="94"/>
      <c r="R388" s="94"/>
      <c r="S388" s="94"/>
      <c r="T388" s="94"/>
      <c r="U388" s="94"/>
      <c r="V388" s="94"/>
      <c r="W388" s="94"/>
      <c r="X388" s="94"/>
      <c r="Y388" s="94"/>
      <c r="Z388" s="94"/>
    </row>
    <row r="389" ht="15.75" customHeight="1">
      <c r="A389" s="94"/>
      <c r="B389" s="94"/>
      <c r="D389" s="94"/>
      <c r="E389" s="94"/>
      <c r="F389" s="94"/>
      <c r="G389" s="94"/>
      <c r="H389" s="94"/>
      <c r="I389" s="94"/>
      <c r="J389" s="94"/>
      <c r="K389" s="94"/>
      <c r="L389" s="94"/>
      <c r="M389" s="94"/>
      <c r="N389" s="94"/>
      <c r="O389" s="94"/>
      <c r="P389" s="94"/>
      <c r="Q389" s="94"/>
      <c r="R389" s="94"/>
      <c r="S389" s="94"/>
      <c r="T389" s="94"/>
      <c r="U389" s="94"/>
      <c r="V389" s="94"/>
      <c r="W389" s="94"/>
      <c r="X389" s="94"/>
      <c r="Y389" s="94"/>
      <c r="Z389" s="94"/>
    </row>
    <row r="390" ht="15.75" customHeight="1">
      <c r="A390" s="94"/>
      <c r="B390" s="94"/>
      <c r="D390" s="94"/>
      <c r="E390" s="94"/>
      <c r="F390" s="94"/>
      <c r="G390" s="94"/>
      <c r="H390" s="94"/>
      <c r="I390" s="94"/>
      <c r="J390" s="94"/>
      <c r="K390" s="94"/>
      <c r="L390" s="94"/>
      <c r="M390" s="94"/>
      <c r="N390" s="94"/>
      <c r="O390" s="94"/>
      <c r="P390" s="94"/>
      <c r="Q390" s="94"/>
      <c r="R390" s="94"/>
      <c r="S390" s="94"/>
      <c r="T390" s="94"/>
      <c r="U390" s="94"/>
      <c r="V390" s="94"/>
      <c r="W390" s="94"/>
      <c r="X390" s="94"/>
      <c r="Y390" s="94"/>
      <c r="Z390" s="94"/>
    </row>
    <row r="391" ht="15.75" customHeight="1">
      <c r="A391" s="94"/>
      <c r="B391" s="94"/>
      <c r="D391" s="94"/>
      <c r="E391" s="94"/>
      <c r="F391" s="94"/>
      <c r="G391" s="94"/>
      <c r="H391" s="94"/>
      <c r="I391" s="94"/>
      <c r="J391" s="94"/>
      <c r="K391" s="94"/>
      <c r="L391" s="94"/>
      <c r="M391" s="94"/>
      <c r="N391" s="94"/>
      <c r="O391" s="94"/>
      <c r="P391" s="94"/>
      <c r="Q391" s="94"/>
      <c r="R391" s="94"/>
      <c r="S391" s="94"/>
      <c r="T391" s="94"/>
      <c r="U391" s="94"/>
      <c r="V391" s="94"/>
      <c r="W391" s="94"/>
      <c r="X391" s="94"/>
      <c r="Y391" s="94"/>
      <c r="Z391" s="94"/>
    </row>
    <row r="392" ht="15.75" customHeight="1">
      <c r="A392" s="94"/>
      <c r="B392" s="94"/>
      <c r="D392" s="94"/>
      <c r="E392" s="94"/>
      <c r="F392" s="94"/>
      <c r="G392" s="94"/>
      <c r="H392" s="94"/>
      <c r="I392" s="94"/>
      <c r="J392" s="94"/>
      <c r="K392" s="94"/>
      <c r="L392" s="94"/>
      <c r="M392" s="94"/>
      <c r="N392" s="94"/>
      <c r="O392" s="94"/>
      <c r="P392" s="94"/>
      <c r="Q392" s="94"/>
      <c r="R392" s="94"/>
      <c r="S392" s="94"/>
      <c r="T392" s="94"/>
      <c r="U392" s="94"/>
      <c r="V392" s="94"/>
      <c r="W392" s="94"/>
      <c r="X392" s="94"/>
      <c r="Y392" s="94"/>
      <c r="Z392" s="94"/>
    </row>
    <row r="393" ht="15.75" customHeight="1">
      <c r="A393" s="94"/>
      <c r="B393" s="94"/>
      <c r="D393" s="94"/>
      <c r="E393" s="94"/>
      <c r="F393" s="94"/>
      <c r="G393" s="94"/>
      <c r="H393" s="94"/>
      <c r="I393" s="94"/>
      <c r="J393" s="94"/>
      <c r="K393" s="94"/>
      <c r="L393" s="94"/>
      <c r="M393" s="94"/>
      <c r="N393" s="94"/>
      <c r="O393" s="94"/>
      <c r="P393" s="94"/>
      <c r="Q393" s="94"/>
      <c r="R393" s="94"/>
      <c r="S393" s="94"/>
      <c r="T393" s="94"/>
      <c r="U393" s="94"/>
      <c r="V393" s="94"/>
      <c r="W393" s="94"/>
      <c r="X393" s="94"/>
      <c r="Y393" s="94"/>
      <c r="Z393" s="94"/>
    </row>
    <row r="394" ht="15.75" customHeight="1">
      <c r="A394" s="94"/>
      <c r="B394" s="94"/>
      <c r="D394" s="94"/>
      <c r="E394" s="94"/>
      <c r="F394" s="94"/>
      <c r="G394" s="94"/>
      <c r="H394" s="94"/>
      <c r="I394" s="94"/>
      <c r="J394" s="94"/>
      <c r="K394" s="94"/>
      <c r="L394" s="94"/>
      <c r="M394" s="94"/>
      <c r="N394" s="94"/>
      <c r="O394" s="94"/>
      <c r="P394" s="94"/>
      <c r="Q394" s="94"/>
      <c r="R394" s="94"/>
      <c r="S394" s="94"/>
      <c r="T394" s="94"/>
      <c r="U394" s="94"/>
      <c r="V394" s="94"/>
      <c r="W394" s="94"/>
      <c r="X394" s="94"/>
      <c r="Y394" s="94"/>
      <c r="Z394" s="94"/>
    </row>
    <row r="395" ht="15.75" customHeight="1">
      <c r="A395" s="94"/>
      <c r="B395" s="94"/>
      <c r="D395" s="94"/>
      <c r="E395" s="94"/>
      <c r="F395" s="94"/>
      <c r="G395" s="94"/>
      <c r="H395" s="94"/>
      <c r="I395" s="94"/>
      <c r="J395" s="94"/>
      <c r="K395" s="94"/>
      <c r="L395" s="94"/>
      <c r="M395" s="94"/>
      <c r="N395" s="94"/>
      <c r="O395" s="94"/>
      <c r="P395" s="94"/>
      <c r="Q395" s="94"/>
      <c r="R395" s="94"/>
      <c r="S395" s="94"/>
      <c r="T395" s="94"/>
      <c r="U395" s="94"/>
      <c r="V395" s="94"/>
      <c r="W395" s="94"/>
      <c r="X395" s="94"/>
      <c r="Y395" s="94"/>
      <c r="Z395" s="94"/>
    </row>
    <row r="396" ht="15.75" customHeight="1">
      <c r="A396" s="94"/>
      <c r="B396" s="94"/>
      <c r="D396" s="94"/>
      <c r="E396" s="94"/>
      <c r="F396" s="94"/>
      <c r="G396" s="94"/>
      <c r="H396" s="94"/>
      <c r="I396" s="94"/>
      <c r="J396" s="94"/>
      <c r="K396" s="94"/>
      <c r="L396" s="94"/>
      <c r="M396" s="94"/>
      <c r="N396" s="94"/>
      <c r="O396" s="94"/>
      <c r="P396" s="94"/>
      <c r="Q396" s="94"/>
      <c r="R396" s="94"/>
      <c r="S396" s="94"/>
      <c r="T396" s="94"/>
      <c r="U396" s="94"/>
      <c r="V396" s="94"/>
      <c r="W396" s="94"/>
      <c r="X396" s="94"/>
      <c r="Y396" s="94"/>
      <c r="Z396" s="94"/>
    </row>
    <row r="397" ht="15.75" customHeight="1">
      <c r="A397" s="94"/>
      <c r="B397" s="94"/>
      <c r="D397" s="94"/>
      <c r="E397" s="94"/>
      <c r="F397" s="94"/>
      <c r="G397" s="94"/>
      <c r="H397" s="94"/>
      <c r="I397" s="94"/>
      <c r="J397" s="94"/>
      <c r="K397" s="94"/>
      <c r="L397" s="94"/>
      <c r="M397" s="94"/>
      <c r="N397" s="94"/>
      <c r="O397" s="94"/>
      <c r="P397" s="94"/>
      <c r="Q397" s="94"/>
      <c r="R397" s="94"/>
      <c r="S397" s="94"/>
      <c r="T397" s="94"/>
      <c r="U397" s="94"/>
      <c r="V397" s="94"/>
      <c r="W397" s="94"/>
      <c r="X397" s="94"/>
      <c r="Y397" s="94"/>
      <c r="Z397" s="94"/>
    </row>
    <row r="398" ht="15.75" customHeight="1">
      <c r="A398" s="94"/>
      <c r="B398" s="94"/>
      <c r="D398" s="94"/>
      <c r="E398" s="94"/>
      <c r="F398" s="94"/>
      <c r="G398" s="94"/>
      <c r="H398" s="94"/>
      <c r="I398" s="94"/>
      <c r="J398" s="94"/>
      <c r="K398" s="94"/>
      <c r="L398" s="94"/>
      <c r="M398" s="94"/>
      <c r="N398" s="94"/>
      <c r="O398" s="94"/>
      <c r="P398" s="94"/>
      <c r="Q398" s="94"/>
      <c r="R398" s="94"/>
      <c r="S398" s="94"/>
      <c r="T398" s="94"/>
      <c r="U398" s="94"/>
      <c r="V398" s="94"/>
      <c r="W398" s="94"/>
      <c r="X398" s="94"/>
      <c r="Y398" s="94"/>
      <c r="Z398" s="94"/>
    </row>
    <row r="399" ht="15.75" customHeight="1">
      <c r="A399" s="94"/>
      <c r="B399" s="94"/>
      <c r="D399" s="94"/>
      <c r="E399" s="94"/>
      <c r="F399" s="94"/>
      <c r="G399" s="94"/>
      <c r="H399" s="94"/>
      <c r="I399" s="94"/>
      <c r="J399" s="94"/>
      <c r="K399" s="94"/>
      <c r="L399" s="94"/>
      <c r="M399" s="94"/>
      <c r="N399" s="94"/>
      <c r="O399" s="94"/>
      <c r="P399" s="94"/>
      <c r="Q399" s="94"/>
      <c r="R399" s="94"/>
      <c r="S399" s="94"/>
      <c r="T399" s="94"/>
      <c r="U399" s="94"/>
      <c r="V399" s="94"/>
      <c r="W399" s="94"/>
      <c r="X399" s="94"/>
      <c r="Y399" s="94"/>
      <c r="Z399" s="94"/>
    </row>
    <row r="400" ht="15.75" customHeight="1">
      <c r="A400" s="94"/>
      <c r="B400" s="94"/>
      <c r="D400" s="94"/>
      <c r="E400" s="94"/>
      <c r="F400" s="94"/>
      <c r="G400" s="94"/>
      <c r="H400" s="94"/>
      <c r="I400" s="94"/>
      <c r="J400" s="94"/>
      <c r="K400" s="94"/>
      <c r="L400" s="94"/>
      <c r="M400" s="94"/>
      <c r="N400" s="94"/>
      <c r="O400" s="94"/>
      <c r="P400" s="94"/>
      <c r="Q400" s="94"/>
      <c r="R400" s="94"/>
      <c r="S400" s="94"/>
      <c r="T400" s="94"/>
      <c r="U400" s="94"/>
      <c r="V400" s="94"/>
      <c r="W400" s="94"/>
      <c r="X400" s="94"/>
      <c r="Y400" s="94"/>
      <c r="Z400" s="94"/>
    </row>
    <row r="401" ht="15.75" customHeight="1">
      <c r="A401" s="94"/>
      <c r="B401" s="94"/>
      <c r="D401" s="94"/>
      <c r="E401" s="94"/>
      <c r="F401" s="94"/>
      <c r="G401" s="94"/>
      <c r="H401" s="94"/>
      <c r="I401" s="94"/>
      <c r="J401" s="94"/>
      <c r="K401" s="94"/>
      <c r="L401" s="94"/>
      <c r="M401" s="94"/>
      <c r="N401" s="94"/>
      <c r="O401" s="94"/>
      <c r="P401" s="94"/>
      <c r="Q401" s="94"/>
      <c r="R401" s="94"/>
      <c r="S401" s="94"/>
      <c r="T401" s="94"/>
      <c r="U401" s="94"/>
      <c r="V401" s="94"/>
      <c r="W401" s="94"/>
      <c r="X401" s="94"/>
      <c r="Y401" s="94"/>
      <c r="Z401" s="94"/>
    </row>
    <row r="402" ht="15.75" customHeight="1">
      <c r="A402" s="94"/>
      <c r="B402" s="94"/>
      <c r="D402" s="94"/>
      <c r="E402" s="94"/>
      <c r="F402" s="94"/>
      <c r="G402" s="94"/>
      <c r="H402" s="94"/>
      <c r="I402" s="94"/>
      <c r="J402" s="94"/>
      <c r="K402" s="94"/>
      <c r="L402" s="94"/>
      <c r="M402" s="94"/>
      <c r="N402" s="94"/>
      <c r="O402" s="94"/>
      <c r="P402" s="94"/>
      <c r="Q402" s="94"/>
      <c r="R402" s="94"/>
      <c r="S402" s="94"/>
      <c r="T402" s="94"/>
      <c r="U402" s="94"/>
      <c r="V402" s="94"/>
      <c r="W402" s="94"/>
      <c r="X402" s="94"/>
      <c r="Y402" s="94"/>
      <c r="Z402" s="94"/>
    </row>
    <row r="403" ht="15.75" customHeight="1">
      <c r="A403" s="94"/>
      <c r="B403" s="94"/>
      <c r="D403" s="94"/>
      <c r="E403" s="94"/>
      <c r="F403" s="94"/>
      <c r="G403" s="94"/>
      <c r="H403" s="94"/>
      <c r="I403" s="94"/>
      <c r="J403" s="94"/>
      <c r="K403" s="94"/>
      <c r="L403" s="94"/>
      <c r="M403" s="94"/>
      <c r="N403" s="94"/>
      <c r="O403" s="94"/>
      <c r="P403" s="94"/>
      <c r="Q403" s="94"/>
      <c r="R403" s="94"/>
      <c r="S403" s="94"/>
      <c r="T403" s="94"/>
      <c r="U403" s="94"/>
      <c r="V403" s="94"/>
      <c r="W403" s="94"/>
      <c r="X403" s="94"/>
      <c r="Y403" s="94"/>
      <c r="Z403" s="94"/>
    </row>
    <row r="404" ht="15.75" customHeight="1">
      <c r="A404" s="94"/>
      <c r="B404" s="94"/>
      <c r="D404" s="94"/>
      <c r="E404" s="94"/>
      <c r="F404" s="94"/>
      <c r="G404" s="94"/>
      <c r="H404" s="94"/>
      <c r="I404" s="94"/>
      <c r="J404" s="94"/>
      <c r="K404" s="94"/>
      <c r="L404" s="94"/>
      <c r="M404" s="94"/>
      <c r="N404" s="94"/>
      <c r="O404" s="94"/>
      <c r="P404" s="94"/>
      <c r="Q404" s="94"/>
      <c r="R404" s="94"/>
      <c r="S404" s="94"/>
      <c r="T404" s="94"/>
      <c r="U404" s="94"/>
      <c r="V404" s="94"/>
      <c r="W404" s="94"/>
      <c r="X404" s="94"/>
      <c r="Y404" s="94"/>
      <c r="Z404" s="94"/>
    </row>
    <row r="405" ht="15.75" customHeight="1">
      <c r="A405" s="94"/>
      <c r="B405" s="94"/>
      <c r="D405" s="94"/>
      <c r="E405" s="94"/>
      <c r="F405" s="94"/>
      <c r="G405" s="94"/>
      <c r="H405" s="94"/>
      <c r="I405" s="94"/>
      <c r="J405" s="94"/>
      <c r="K405" s="94"/>
      <c r="L405" s="94"/>
      <c r="M405" s="94"/>
      <c r="N405" s="94"/>
      <c r="O405" s="94"/>
      <c r="P405" s="94"/>
      <c r="Q405" s="94"/>
      <c r="R405" s="94"/>
      <c r="S405" s="94"/>
      <c r="T405" s="94"/>
      <c r="U405" s="94"/>
      <c r="V405" s="94"/>
      <c r="W405" s="94"/>
      <c r="X405" s="94"/>
      <c r="Y405" s="94"/>
      <c r="Z405" s="94"/>
    </row>
    <row r="406" ht="15.75" customHeight="1">
      <c r="A406" s="94"/>
      <c r="B406" s="94"/>
      <c r="D406" s="94"/>
      <c r="E406" s="94"/>
      <c r="F406" s="94"/>
      <c r="G406" s="94"/>
      <c r="H406" s="94"/>
      <c r="I406" s="94"/>
      <c r="J406" s="94"/>
      <c r="K406" s="94"/>
      <c r="L406" s="94"/>
      <c r="M406" s="94"/>
      <c r="N406" s="94"/>
      <c r="O406" s="94"/>
      <c r="P406" s="94"/>
      <c r="Q406" s="94"/>
      <c r="R406" s="94"/>
      <c r="S406" s="94"/>
      <c r="T406" s="94"/>
      <c r="U406" s="94"/>
      <c r="V406" s="94"/>
      <c r="W406" s="94"/>
      <c r="X406" s="94"/>
      <c r="Y406" s="94"/>
      <c r="Z406" s="94"/>
    </row>
    <row r="407" ht="15.75" customHeight="1">
      <c r="A407" s="94"/>
      <c r="B407" s="94"/>
      <c r="D407" s="94"/>
      <c r="E407" s="94"/>
      <c r="F407" s="94"/>
      <c r="G407" s="94"/>
      <c r="H407" s="94"/>
      <c r="I407" s="94"/>
      <c r="J407" s="94"/>
      <c r="K407" s="94"/>
      <c r="L407" s="94"/>
      <c r="M407" s="94"/>
      <c r="N407" s="94"/>
      <c r="O407" s="94"/>
      <c r="P407" s="94"/>
      <c r="Q407" s="94"/>
      <c r="R407" s="94"/>
      <c r="S407" s="94"/>
      <c r="T407" s="94"/>
      <c r="U407" s="94"/>
      <c r="V407" s="94"/>
      <c r="W407" s="94"/>
      <c r="X407" s="94"/>
      <c r="Y407" s="94"/>
      <c r="Z407" s="94"/>
    </row>
    <row r="408" ht="15.75" customHeight="1">
      <c r="A408" s="94"/>
      <c r="B408" s="94"/>
      <c r="D408" s="94"/>
      <c r="E408" s="94"/>
      <c r="F408" s="94"/>
      <c r="G408" s="94"/>
      <c r="H408" s="94"/>
      <c r="I408" s="94"/>
      <c r="J408" s="94"/>
      <c r="K408" s="94"/>
      <c r="L408" s="94"/>
      <c r="M408" s="94"/>
      <c r="N408" s="94"/>
      <c r="O408" s="94"/>
      <c r="P408" s="94"/>
      <c r="Q408" s="94"/>
      <c r="R408" s="94"/>
      <c r="S408" s="94"/>
      <c r="T408" s="94"/>
      <c r="U408" s="94"/>
      <c r="V408" s="94"/>
      <c r="W408" s="94"/>
      <c r="X408" s="94"/>
      <c r="Y408" s="94"/>
      <c r="Z408" s="94"/>
    </row>
    <row r="409" ht="15.75" customHeight="1">
      <c r="A409" s="94"/>
      <c r="B409" s="94"/>
      <c r="D409" s="94"/>
      <c r="E409" s="94"/>
      <c r="F409" s="94"/>
      <c r="G409" s="94"/>
      <c r="H409" s="94"/>
      <c r="I409" s="94"/>
      <c r="J409" s="94"/>
      <c r="K409" s="94"/>
      <c r="L409" s="94"/>
      <c r="M409" s="94"/>
      <c r="N409" s="94"/>
      <c r="O409" s="94"/>
      <c r="P409" s="94"/>
      <c r="Q409" s="94"/>
      <c r="R409" s="94"/>
      <c r="S409" s="94"/>
      <c r="T409" s="94"/>
      <c r="U409" s="94"/>
      <c r="V409" s="94"/>
      <c r="W409" s="94"/>
      <c r="X409" s="94"/>
      <c r="Y409" s="94"/>
      <c r="Z409" s="94"/>
    </row>
    <row r="410" ht="15.75" customHeight="1">
      <c r="A410" s="94"/>
      <c r="B410" s="94"/>
      <c r="D410" s="94"/>
      <c r="E410" s="94"/>
      <c r="F410" s="94"/>
      <c r="G410" s="94"/>
      <c r="H410" s="94"/>
      <c r="I410" s="94"/>
      <c r="J410" s="94"/>
      <c r="K410" s="94"/>
      <c r="L410" s="94"/>
      <c r="M410" s="94"/>
      <c r="N410" s="94"/>
      <c r="O410" s="94"/>
      <c r="P410" s="94"/>
      <c r="Q410" s="94"/>
      <c r="R410" s="94"/>
      <c r="S410" s="94"/>
      <c r="T410" s="94"/>
      <c r="U410" s="94"/>
      <c r="V410" s="94"/>
      <c r="W410" s="94"/>
      <c r="X410" s="94"/>
      <c r="Y410" s="94"/>
      <c r="Z410" s="94"/>
    </row>
    <row r="411" ht="15.75" customHeight="1">
      <c r="A411" s="94"/>
      <c r="B411" s="94"/>
      <c r="D411" s="94"/>
      <c r="E411" s="94"/>
      <c r="F411" s="94"/>
      <c r="G411" s="94"/>
      <c r="H411" s="94"/>
      <c r="I411" s="94"/>
      <c r="J411" s="94"/>
      <c r="K411" s="94"/>
      <c r="L411" s="94"/>
      <c r="M411" s="94"/>
      <c r="N411" s="94"/>
      <c r="O411" s="94"/>
      <c r="P411" s="94"/>
      <c r="Q411" s="94"/>
      <c r="R411" s="94"/>
      <c r="S411" s="94"/>
      <c r="T411" s="94"/>
      <c r="U411" s="94"/>
      <c r="V411" s="94"/>
      <c r="W411" s="94"/>
      <c r="X411" s="94"/>
      <c r="Y411" s="94"/>
      <c r="Z411" s="94"/>
    </row>
    <row r="412" ht="15.75" customHeight="1">
      <c r="A412" s="94"/>
      <c r="B412" s="94"/>
      <c r="D412" s="94"/>
      <c r="E412" s="94"/>
      <c r="F412" s="94"/>
      <c r="G412" s="94"/>
      <c r="H412" s="94"/>
      <c r="I412" s="94"/>
      <c r="J412" s="94"/>
      <c r="K412" s="94"/>
      <c r="L412" s="94"/>
      <c r="M412" s="94"/>
      <c r="N412" s="94"/>
      <c r="O412" s="94"/>
      <c r="P412" s="94"/>
      <c r="Q412" s="94"/>
      <c r="R412" s="94"/>
      <c r="S412" s="94"/>
      <c r="T412" s="94"/>
      <c r="U412" s="94"/>
      <c r="V412" s="94"/>
      <c r="W412" s="94"/>
      <c r="X412" s="94"/>
      <c r="Y412" s="94"/>
      <c r="Z412" s="94"/>
    </row>
    <row r="413" ht="15.75" customHeight="1">
      <c r="A413" s="94"/>
      <c r="B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row>
    <row r="414" ht="15.75" customHeight="1">
      <c r="A414" s="94"/>
      <c r="B414" s="94"/>
      <c r="D414" s="94"/>
      <c r="E414" s="94"/>
      <c r="F414" s="94"/>
      <c r="G414" s="94"/>
      <c r="H414" s="94"/>
      <c r="I414" s="94"/>
      <c r="J414" s="94"/>
      <c r="K414" s="94"/>
      <c r="L414" s="94"/>
      <c r="M414" s="94"/>
      <c r="N414" s="94"/>
      <c r="O414" s="94"/>
      <c r="P414" s="94"/>
      <c r="Q414" s="94"/>
      <c r="R414" s="94"/>
      <c r="S414" s="94"/>
      <c r="T414" s="94"/>
      <c r="U414" s="94"/>
      <c r="V414" s="94"/>
      <c r="W414" s="94"/>
      <c r="X414" s="94"/>
      <c r="Y414" s="94"/>
      <c r="Z414" s="94"/>
    </row>
    <row r="415" ht="15.75" customHeight="1">
      <c r="A415" s="94"/>
      <c r="B415" s="94"/>
      <c r="D415" s="94"/>
      <c r="E415" s="94"/>
      <c r="F415" s="94"/>
      <c r="G415" s="94"/>
      <c r="H415" s="94"/>
      <c r="I415" s="94"/>
      <c r="J415" s="94"/>
      <c r="K415" s="94"/>
      <c r="L415" s="94"/>
      <c r="M415" s="94"/>
      <c r="N415" s="94"/>
      <c r="O415" s="94"/>
      <c r="P415" s="94"/>
      <c r="Q415" s="94"/>
      <c r="R415" s="94"/>
      <c r="S415" s="94"/>
      <c r="T415" s="94"/>
      <c r="U415" s="94"/>
      <c r="V415" s="94"/>
      <c r="W415" s="94"/>
      <c r="X415" s="94"/>
      <c r="Y415" s="94"/>
      <c r="Z415" s="94"/>
    </row>
    <row r="416" ht="15.75" customHeight="1">
      <c r="A416" s="94"/>
      <c r="B416" s="94"/>
      <c r="D416" s="94"/>
      <c r="E416" s="94"/>
      <c r="F416" s="94"/>
      <c r="G416" s="94"/>
      <c r="H416" s="94"/>
      <c r="I416" s="94"/>
      <c r="J416" s="94"/>
      <c r="K416" s="94"/>
      <c r="L416" s="94"/>
      <c r="M416" s="94"/>
      <c r="N416" s="94"/>
      <c r="O416" s="94"/>
      <c r="P416" s="94"/>
      <c r="Q416" s="94"/>
      <c r="R416" s="94"/>
      <c r="S416" s="94"/>
      <c r="T416" s="94"/>
      <c r="U416" s="94"/>
      <c r="V416" s="94"/>
      <c r="W416" s="94"/>
      <c r="X416" s="94"/>
      <c r="Y416" s="94"/>
      <c r="Z416" s="94"/>
    </row>
    <row r="417" ht="15.75" customHeight="1">
      <c r="A417" s="94"/>
      <c r="B417" s="94"/>
      <c r="D417" s="94"/>
      <c r="E417" s="94"/>
      <c r="F417" s="94"/>
      <c r="G417" s="94"/>
      <c r="H417" s="94"/>
      <c r="I417" s="94"/>
      <c r="J417" s="94"/>
      <c r="K417" s="94"/>
      <c r="L417" s="94"/>
      <c r="M417" s="94"/>
      <c r="N417" s="94"/>
      <c r="O417" s="94"/>
      <c r="P417" s="94"/>
      <c r="Q417" s="94"/>
      <c r="R417" s="94"/>
      <c r="S417" s="94"/>
      <c r="T417" s="94"/>
      <c r="U417" s="94"/>
      <c r="V417" s="94"/>
      <c r="W417" s="94"/>
      <c r="X417" s="94"/>
      <c r="Y417" s="94"/>
      <c r="Z417" s="94"/>
    </row>
    <row r="418" ht="15.75" customHeight="1">
      <c r="A418" s="94"/>
      <c r="B418" s="94"/>
      <c r="D418" s="94"/>
      <c r="E418" s="94"/>
      <c r="F418" s="94"/>
      <c r="G418" s="94"/>
      <c r="H418" s="94"/>
      <c r="I418" s="94"/>
      <c r="J418" s="94"/>
      <c r="K418" s="94"/>
      <c r="L418" s="94"/>
      <c r="M418" s="94"/>
      <c r="N418" s="94"/>
      <c r="O418" s="94"/>
      <c r="P418" s="94"/>
      <c r="Q418" s="94"/>
      <c r="R418" s="94"/>
      <c r="S418" s="94"/>
      <c r="T418" s="94"/>
      <c r="U418" s="94"/>
      <c r="V418" s="94"/>
      <c r="W418" s="94"/>
      <c r="X418" s="94"/>
      <c r="Y418" s="94"/>
      <c r="Z418" s="94"/>
    </row>
    <row r="419" ht="15.75" customHeight="1">
      <c r="A419" s="94"/>
      <c r="B419" s="94"/>
      <c r="D419" s="94"/>
      <c r="E419" s="94"/>
      <c r="F419" s="94"/>
      <c r="G419" s="94"/>
      <c r="H419" s="94"/>
      <c r="I419" s="94"/>
      <c r="J419" s="94"/>
      <c r="K419" s="94"/>
      <c r="L419" s="94"/>
      <c r="M419" s="94"/>
      <c r="N419" s="94"/>
      <c r="O419" s="94"/>
      <c r="P419" s="94"/>
      <c r="Q419" s="94"/>
      <c r="R419" s="94"/>
      <c r="S419" s="94"/>
      <c r="T419" s="94"/>
      <c r="U419" s="94"/>
      <c r="V419" s="94"/>
      <c r="W419" s="94"/>
      <c r="X419" s="94"/>
      <c r="Y419" s="94"/>
      <c r="Z419" s="94"/>
    </row>
    <row r="420" ht="15.75" customHeight="1">
      <c r="A420" s="94"/>
      <c r="B420" s="94"/>
      <c r="D420" s="94"/>
      <c r="E420" s="94"/>
      <c r="F420" s="94"/>
      <c r="G420" s="94"/>
      <c r="H420" s="94"/>
      <c r="I420" s="94"/>
      <c r="J420" s="94"/>
      <c r="K420" s="94"/>
      <c r="L420" s="94"/>
      <c r="M420" s="94"/>
      <c r="N420" s="94"/>
      <c r="O420" s="94"/>
      <c r="P420" s="94"/>
      <c r="Q420" s="94"/>
      <c r="R420" s="94"/>
      <c r="S420" s="94"/>
      <c r="T420" s="94"/>
      <c r="U420" s="94"/>
      <c r="V420" s="94"/>
      <c r="W420" s="94"/>
      <c r="X420" s="94"/>
      <c r="Y420" s="94"/>
      <c r="Z420" s="94"/>
    </row>
    <row r="421" ht="15.75" customHeight="1">
      <c r="A421" s="94"/>
      <c r="B421" s="94"/>
      <c r="D421" s="94"/>
      <c r="E421" s="94"/>
      <c r="F421" s="94"/>
      <c r="G421" s="94"/>
      <c r="H421" s="94"/>
      <c r="I421" s="94"/>
      <c r="J421" s="94"/>
      <c r="K421" s="94"/>
      <c r="L421" s="94"/>
      <c r="M421" s="94"/>
      <c r="N421" s="94"/>
      <c r="O421" s="94"/>
      <c r="P421" s="94"/>
      <c r="Q421" s="94"/>
      <c r="R421" s="94"/>
      <c r="S421" s="94"/>
      <c r="T421" s="94"/>
      <c r="U421" s="94"/>
      <c r="V421" s="94"/>
      <c r="W421" s="94"/>
      <c r="X421" s="94"/>
      <c r="Y421" s="94"/>
      <c r="Z421" s="94"/>
    </row>
    <row r="422" ht="15.75" customHeight="1">
      <c r="A422" s="94"/>
      <c r="B422" s="94"/>
      <c r="D422" s="94"/>
      <c r="E422" s="94"/>
      <c r="F422" s="94"/>
      <c r="G422" s="94"/>
      <c r="H422" s="94"/>
      <c r="I422" s="94"/>
      <c r="J422" s="94"/>
      <c r="K422" s="94"/>
      <c r="L422" s="94"/>
      <c r="M422" s="94"/>
      <c r="N422" s="94"/>
      <c r="O422" s="94"/>
      <c r="P422" s="94"/>
      <c r="Q422" s="94"/>
      <c r="R422" s="94"/>
      <c r="S422" s="94"/>
      <c r="T422" s="94"/>
      <c r="U422" s="94"/>
      <c r="V422" s="94"/>
      <c r="W422" s="94"/>
      <c r="X422" s="94"/>
      <c r="Y422" s="94"/>
      <c r="Z422" s="94"/>
    </row>
    <row r="423" ht="15.75" customHeight="1">
      <c r="A423" s="94"/>
      <c r="B423" s="94"/>
      <c r="D423" s="94"/>
      <c r="E423" s="94"/>
      <c r="F423" s="94"/>
      <c r="G423" s="94"/>
      <c r="H423" s="94"/>
      <c r="I423" s="94"/>
      <c r="J423" s="94"/>
      <c r="K423" s="94"/>
      <c r="L423" s="94"/>
      <c r="M423" s="94"/>
      <c r="N423" s="94"/>
      <c r="O423" s="94"/>
      <c r="P423" s="94"/>
      <c r="Q423" s="94"/>
      <c r="R423" s="94"/>
      <c r="S423" s="94"/>
      <c r="T423" s="94"/>
      <c r="U423" s="94"/>
      <c r="V423" s="94"/>
      <c r="W423" s="94"/>
      <c r="X423" s="94"/>
      <c r="Y423" s="94"/>
      <c r="Z423" s="94"/>
    </row>
    <row r="424" ht="15.75" customHeight="1">
      <c r="A424" s="94"/>
      <c r="B424" s="94"/>
      <c r="D424" s="94"/>
      <c r="E424" s="94"/>
      <c r="F424" s="94"/>
      <c r="G424" s="94"/>
      <c r="H424" s="94"/>
      <c r="I424" s="94"/>
      <c r="J424" s="94"/>
      <c r="K424" s="94"/>
      <c r="L424" s="94"/>
      <c r="M424" s="94"/>
      <c r="N424" s="94"/>
      <c r="O424" s="94"/>
      <c r="P424" s="94"/>
      <c r="Q424" s="94"/>
      <c r="R424" s="94"/>
      <c r="S424" s="94"/>
      <c r="T424" s="94"/>
      <c r="U424" s="94"/>
      <c r="V424" s="94"/>
      <c r="W424" s="94"/>
      <c r="X424" s="94"/>
      <c r="Y424" s="94"/>
      <c r="Z424" s="94"/>
    </row>
    <row r="425" ht="15.75" customHeight="1">
      <c r="A425" s="94"/>
      <c r="B425" s="94"/>
      <c r="D425" s="94"/>
      <c r="E425" s="94"/>
      <c r="F425" s="94"/>
      <c r="G425" s="94"/>
      <c r="H425" s="94"/>
      <c r="I425" s="94"/>
      <c r="J425" s="94"/>
      <c r="K425" s="94"/>
      <c r="L425" s="94"/>
      <c r="M425" s="94"/>
      <c r="N425" s="94"/>
      <c r="O425" s="94"/>
      <c r="P425" s="94"/>
      <c r="Q425" s="94"/>
      <c r="R425" s="94"/>
      <c r="S425" s="94"/>
      <c r="T425" s="94"/>
      <c r="U425" s="94"/>
      <c r="V425" s="94"/>
      <c r="W425" s="94"/>
      <c r="X425" s="94"/>
      <c r="Y425" s="94"/>
      <c r="Z425" s="94"/>
    </row>
    <row r="426" ht="15.75" customHeight="1">
      <c r="A426" s="94"/>
      <c r="B426" s="94"/>
      <c r="D426" s="94"/>
      <c r="E426" s="94"/>
      <c r="F426" s="94"/>
      <c r="G426" s="94"/>
      <c r="H426" s="94"/>
      <c r="I426" s="94"/>
      <c r="J426" s="94"/>
      <c r="K426" s="94"/>
      <c r="L426" s="94"/>
      <c r="M426" s="94"/>
      <c r="N426" s="94"/>
      <c r="O426" s="94"/>
      <c r="P426" s="94"/>
      <c r="Q426" s="94"/>
      <c r="R426" s="94"/>
      <c r="S426" s="94"/>
      <c r="T426" s="94"/>
      <c r="U426" s="94"/>
      <c r="V426" s="94"/>
      <c r="W426" s="94"/>
      <c r="X426" s="94"/>
      <c r="Y426" s="94"/>
      <c r="Z426" s="94"/>
    </row>
    <row r="427" ht="15.75" customHeight="1">
      <c r="A427" s="94"/>
      <c r="B427" s="94"/>
      <c r="D427" s="94"/>
      <c r="E427" s="94"/>
      <c r="F427" s="94"/>
      <c r="G427" s="94"/>
      <c r="H427" s="94"/>
      <c r="I427" s="94"/>
      <c r="J427" s="94"/>
      <c r="K427" s="94"/>
      <c r="L427" s="94"/>
      <c r="M427" s="94"/>
      <c r="N427" s="94"/>
      <c r="O427" s="94"/>
      <c r="P427" s="94"/>
      <c r="Q427" s="94"/>
      <c r="R427" s="94"/>
      <c r="S427" s="94"/>
      <c r="T427" s="94"/>
      <c r="U427" s="94"/>
      <c r="V427" s="94"/>
      <c r="W427" s="94"/>
      <c r="X427" s="94"/>
      <c r="Y427" s="94"/>
      <c r="Z427" s="94"/>
    </row>
    <row r="428" ht="15.75" customHeight="1">
      <c r="A428" s="94"/>
      <c r="B428" s="94"/>
      <c r="D428" s="94"/>
      <c r="E428" s="94"/>
      <c r="F428" s="94"/>
      <c r="G428" s="94"/>
      <c r="H428" s="94"/>
      <c r="I428" s="94"/>
      <c r="J428" s="94"/>
      <c r="K428" s="94"/>
      <c r="L428" s="94"/>
      <c r="M428" s="94"/>
      <c r="N428" s="94"/>
      <c r="O428" s="94"/>
      <c r="P428" s="94"/>
      <c r="Q428" s="94"/>
      <c r="R428" s="94"/>
      <c r="S428" s="94"/>
      <c r="T428" s="94"/>
      <c r="U428" s="94"/>
      <c r="V428" s="94"/>
      <c r="W428" s="94"/>
      <c r="X428" s="94"/>
      <c r="Y428" s="94"/>
      <c r="Z428" s="94"/>
    </row>
    <row r="429" ht="15.75" customHeight="1">
      <c r="A429" s="94"/>
      <c r="B429" s="94"/>
      <c r="D429" s="94"/>
      <c r="E429" s="94"/>
      <c r="F429" s="94"/>
      <c r="G429" s="94"/>
      <c r="H429" s="94"/>
      <c r="I429" s="94"/>
      <c r="J429" s="94"/>
      <c r="K429" s="94"/>
      <c r="L429" s="94"/>
      <c r="M429" s="94"/>
      <c r="N429" s="94"/>
      <c r="O429" s="94"/>
      <c r="P429" s="94"/>
      <c r="Q429" s="94"/>
      <c r="R429" s="94"/>
      <c r="S429" s="94"/>
      <c r="T429" s="94"/>
      <c r="U429" s="94"/>
      <c r="V429" s="94"/>
      <c r="W429" s="94"/>
      <c r="X429" s="94"/>
      <c r="Y429" s="94"/>
      <c r="Z429" s="94"/>
    </row>
    <row r="430" ht="15.75" customHeight="1">
      <c r="A430" s="94"/>
      <c r="B430" s="94"/>
      <c r="D430" s="94"/>
      <c r="E430" s="94"/>
      <c r="F430" s="94"/>
      <c r="G430" s="94"/>
      <c r="H430" s="94"/>
      <c r="I430" s="94"/>
      <c r="J430" s="94"/>
      <c r="K430" s="94"/>
      <c r="L430" s="94"/>
      <c r="M430" s="94"/>
      <c r="N430" s="94"/>
      <c r="O430" s="94"/>
      <c r="P430" s="94"/>
      <c r="Q430" s="94"/>
      <c r="R430" s="94"/>
      <c r="S430" s="94"/>
      <c r="T430" s="94"/>
      <c r="U430" s="94"/>
      <c r="V430" s="94"/>
      <c r="W430" s="94"/>
      <c r="X430" s="94"/>
      <c r="Y430" s="94"/>
      <c r="Z430" s="94"/>
    </row>
    <row r="431" ht="15.75" customHeight="1">
      <c r="A431" s="94"/>
      <c r="B431" s="94"/>
      <c r="D431" s="94"/>
      <c r="E431" s="94"/>
      <c r="F431" s="94"/>
      <c r="G431" s="94"/>
      <c r="H431" s="94"/>
      <c r="I431" s="94"/>
      <c r="J431" s="94"/>
      <c r="K431" s="94"/>
      <c r="L431" s="94"/>
      <c r="M431" s="94"/>
      <c r="N431" s="94"/>
      <c r="O431" s="94"/>
      <c r="P431" s="94"/>
      <c r="Q431" s="94"/>
      <c r="R431" s="94"/>
      <c r="S431" s="94"/>
      <c r="T431" s="94"/>
      <c r="U431" s="94"/>
      <c r="V431" s="94"/>
      <c r="W431" s="94"/>
      <c r="X431" s="94"/>
      <c r="Y431" s="94"/>
      <c r="Z431" s="94"/>
    </row>
    <row r="432" ht="15.75" customHeight="1">
      <c r="A432" s="94"/>
      <c r="B432" s="94"/>
      <c r="D432" s="94"/>
      <c r="E432" s="94"/>
      <c r="F432" s="94"/>
      <c r="G432" s="94"/>
      <c r="H432" s="94"/>
      <c r="I432" s="94"/>
      <c r="J432" s="94"/>
      <c r="K432" s="94"/>
      <c r="L432" s="94"/>
      <c r="M432" s="94"/>
      <c r="N432" s="94"/>
      <c r="O432" s="94"/>
      <c r="P432" s="94"/>
      <c r="Q432" s="94"/>
      <c r="R432" s="94"/>
      <c r="S432" s="94"/>
      <c r="T432" s="94"/>
      <c r="U432" s="94"/>
      <c r="V432" s="94"/>
      <c r="W432" s="94"/>
      <c r="X432" s="94"/>
      <c r="Y432" s="94"/>
      <c r="Z432" s="94"/>
    </row>
    <row r="433" ht="15.75" customHeight="1">
      <c r="A433" s="94"/>
      <c r="B433" s="94"/>
      <c r="D433" s="94"/>
      <c r="E433" s="94"/>
      <c r="F433" s="94"/>
      <c r="G433" s="94"/>
      <c r="H433" s="94"/>
      <c r="I433" s="94"/>
      <c r="J433" s="94"/>
      <c r="K433" s="94"/>
      <c r="L433" s="94"/>
      <c r="M433" s="94"/>
      <c r="N433" s="94"/>
      <c r="O433" s="94"/>
      <c r="P433" s="94"/>
      <c r="Q433" s="94"/>
      <c r="R433" s="94"/>
      <c r="S433" s="94"/>
      <c r="T433" s="94"/>
      <c r="U433" s="94"/>
      <c r="V433" s="94"/>
      <c r="W433" s="94"/>
      <c r="X433" s="94"/>
      <c r="Y433" s="94"/>
      <c r="Z433" s="94"/>
    </row>
    <row r="434" ht="15.75" customHeight="1">
      <c r="A434" s="94"/>
      <c r="B434" s="94"/>
      <c r="D434" s="94"/>
      <c r="E434" s="94"/>
      <c r="F434" s="94"/>
      <c r="G434" s="94"/>
      <c r="H434" s="94"/>
      <c r="I434" s="94"/>
      <c r="J434" s="94"/>
      <c r="K434" s="94"/>
      <c r="L434" s="94"/>
      <c r="M434" s="94"/>
      <c r="N434" s="94"/>
      <c r="O434" s="94"/>
      <c r="P434" s="94"/>
      <c r="Q434" s="94"/>
      <c r="R434" s="94"/>
      <c r="S434" s="94"/>
      <c r="T434" s="94"/>
      <c r="U434" s="94"/>
      <c r="V434" s="94"/>
      <c r="W434" s="94"/>
      <c r="X434" s="94"/>
      <c r="Y434" s="94"/>
      <c r="Z434" s="94"/>
    </row>
    <row r="435" ht="15.75" customHeight="1">
      <c r="A435" s="94"/>
      <c r="B435" s="94"/>
      <c r="D435" s="94"/>
      <c r="E435" s="94"/>
      <c r="F435" s="94"/>
      <c r="G435" s="94"/>
      <c r="H435" s="94"/>
      <c r="I435" s="94"/>
      <c r="J435" s="94"/>
      <c r="K435" s="94"/>
      <c r="L435" s="94"/>
      <c r="M435" s="94"/>
      <c r="N435" s="94"/>
      <c r="O435" s="94"/>
      <c r="P435" s="94"/>
      <c r="Q435" s="94"/>
      <c r="R435" s="94"/>
      <c r="S435" s="94"/>
      <c r="T435" s="94"/>
      <c r="U435" s="94"/>
      <c r="V435" s="94"/>
      <c r="W435" s="94"/>
      <c r="X435" s="94"/>
      <c r="Y435" s="94"/>
      <c r="Z435" s="94"/>
    </row>
    <row r="436" ht="15.75" customHeight="1">
      <c r="A436" s="94"/>
      <c r="B436" s="94"/>
      <c r="D436" s="94"/>
      <c r="E436" s="94"/>
      <c r="F436" s="94"/>
      <c r="G436" s="94"/>
      <c r="H436" s="94"/>
      <c r="I436" s="94"/>
      <c r="J436" s="94"/>
      <c r="K436" s="94"/>
      <c r="L436" s="94"/>
      <c r="M436" s="94"/>
      <c r="N436" s="94"/>
      <c r="O436" s="94"/>
      <c r="P436" s="94"/>
      <c r="Q436" s="94"/>
      <c r="R436" s="94"/>
      <c r="S436" s="94"/>
      <c r="T436" s="94"/>
      <c r="U436" s="94"/>
      <c r="V436" s="94"/>
      <c r="W436" s="94"/>
      <c r="X436" s="94"/>
      <c r="Y436" s="94"/>
      <c r="Z436" s="94"/>
    </row>
    <row r="437" ht="15.75" customHeight="1">
      <c r="A437" s="94"/>
      <c r="B437" s="94"/>
      <c r="D437" s="94"/>
      <c r="E437" s="94"/>
      <c r="F437" s="94"/>
      <c r="G437" s="94"/>
      <c r="H437" s="94"/>
      <c r="I437" s="94"/>
      <c r="J437" s="94"/>
      <c r="K437" s="94"/>
      <c r="L437" s="94"/>
      <c r="M437" s="94"/>
      <c r="N437" s="94"/>
      <c r="O437" s="94"/>
      <c r="P437" s="94"/>
      <c r="Q437" s="94"/>
      <c r="R437" s="94"/>
      <c r="S437" s="94"/>
      <c r="T437" s="94"/>
      <c r="U437" s="94"/>
      <c r="V437" s="94"/>
      <c r="W437" s="94"/>
      <c r="X437" s="94"/>
      <c r="Y437" s="94"/>
      <c r="Z437" s="94"/>
    </row>
    <row r="438" ht="15.75" customHeight="1">
      <c r="A438" s="94"/>
      <c r="B438" s="94"/>
      <c r="D438" s="94"/>
      <c r="E438" s="94"/>
      <c r="F438" s="94"/>
      <c r="G438" s="94"/>
      <c r="H438" s="94"/>
      <c r="I438" s="94"/>
      <c r="J438" s="94"/>
      <c r="K438" s="94"/>
      <c r="L438" s="94"/>
      <c r="M438" s="94"/>
      <c r="N438" s="94"/>
      <c r="O438" s="94"/>
      <c r="P438" s="94"/>
      <c r="Q438" s="94"/>
      <c r="R438" s="94"/>
      <c r="S438" s="94"/>
      <c r="T438" s="94"/>
      <c r="U438" s="94"/>
      <c r="V438" s="94"/>
      <c r="W438" s="94"/>
      <c r="X438" s="94"/>
      <c r="Y438" s="94"/>
      <c r="Z438" s="94"/>
    </row>
    <row r="439" ht="15.75" customHeight="1">
      <c r="A439" s="94"/>
      <c r="B439" s="94"/>
      <c r="D439" s="94"/>
      <c r="E439" s="94"/>
      <c r="F439" s="94"/>
      <c r="G439" s="94"/>
      <c r="H439" s="94"/>
      <c r="I439" s="94"/>
      <c r="J439" s="94"/>
      <c r="K439" s="94"/>
      <c r="L439" s="94"/>
      <c r="M439" s="94"/>
      <c r="N439" s="94"/>
      <c r="O439" s="94"/>
      <c r="P439" s="94"/>
      <c r="Q439" s="94"/>
      <c r="R439" s="94"/>
      <c r="S439" s="94"/>
      <c r="T439" s="94"/>
      <c r="U439" s="94"/>
      <c r="V439" s="94"/>
      <c r="W439" s="94"/>
      <c r="X439" s="94"/>
      <c r="Y439" s="94"/>
      <c r="Z439" s="94"/>
    </row>
    <row r="440" ht="15.75" customHeight="1">
      <c r="A440" s="94"/>
      <c r="B440" s="94"/>
      <c r="D440" s="94"/>
      <c r="E440" s="94"/>
      <c r="F440" s="94"/>
      <c r="G440" s="94"/>
      <c r="H440" s="94"/>
      <c r="I440" s="94"/>
      <c r="J440" s="94"/>
      <c r="K440" s="94"/>
      <c r="L440" s="94"/>
      <c r="M440" s="94"/>
      <c r="N440" s="94"/>
      <c r="O440" s="94"/>
      <c r="P440" s="94"/>
      <c r="Q440" s="94"/>
      <c r="R440" s="94"/>
      <c r="S440" s="94"/>
      <c r="T440" s="94"/>
      <c r="U440" s="94"/>
      <c r="V440" s="94"/>
      <c r="W440" s="94"/>
      <c r="X440" s="94"/>
      <c r="Y440" s="94"/>
      <c r="Z440" s="94"/>
    </row>
    <row r="441" ht="15.75" customHeight="1">
      <c r="A441" s="94"/>
      <c r="B441" s="94"/>
      <c r="D441" s="94"/>
      <c r="E441" s="94"/>
      <c r="F441" s="94"/>
      <c r="G441" s="94"/>
      <c r="H441" s="94"/>
      <c r="I441" s="94"/>
      <c r="J441" s="94"/>
      <c r="K441" s="94"/>
      <c r="L441" s="94"/>
      <c r="M441" s="94"/>
      <c r="N441" s="94"/>
      <c r="O441" s="94"/>
      <c r="P441" s="94"/>
      <c r="Q441" s="94"/>
      <c r="R441" s="94"/>
      <c r="S441" s="94"/>
      <c r="T441" s="94"/>
      <c r="U441" s="94"/>
      <c r="V441" s="94"/>
      <c r="W441" s="94"/>
      <c r="X441" s="94"/>
      <c r="Y441" s="94"/>
      <c r="Z441" s="94"/>
    </row>
    <row r="442" ht="15.75" customHeight="1">
      <c r="A442" s="94"/>
      <c r="B442" s="94"/>
      <c r="D442" s="94"/>
      <c r="E442" s="94"/>
      <c r="F442" s="94"/>
      <c r="G442" s="94"/>
      <c r="H442" s="94"/>
      <c r="I442" s="94"/>
      <c r="J442" s="94"/>
      <c r="K442" s="94"/>
      <c r="L442" s="94"/>
      <c r="M442" s="94"/>
      <c r="N442" s="94"/>
      <c r="O442" s="94"/>
      <c r="P442" s="94"/>
      <c r="Q442" s="94"/>
      <c r="R442" s="94"/>
      <c r="S442" s="94"/>
      <c r="T442" s="94"/>
      <c r="U442" s="94"/>
      <c r="V442" s="94"/>
      <c r="W442" s="94"/>
      <c r="X442" s="94"/>
      <c r="Y442" s="94"/>
      <c r="Z442" s="94"/>
    </row>
    <row r="443" ht="15.75" customHeight="1">
      <c r="A443" s="94"/>
      <c r="B443" s="94"/>
      <c r="D443" s="94"/>
      <c r="E443" s="94"/>
      <c r="F443" s="94"/>
      <c r="G443" s="94"/>
      <c r="H443" s="94"/>
      <c r="I443" s="94"/>
      <c r="J443" s="94"/>
      <c r="K443" s="94"/>
      <c r="L443" s="94"/>
      <c r="M443" s="94"/>
      <c r="N443" s="94"/>
      <c r="O443" s="94"/>
      <c r="P443" s="94"/>
      <c r="Q443" s="94"/>
      <c r="R443" s="94"/>
      <c r="S443" s="94"/>
      <c r="T443" s="94"/>
      <c r="U443" s="94"/>
      <c r="V443" s="94"/>
      <c r="W443" s="94"/>
      <c r="X443" s="94"/>
      <c r="Y443" s="94"/>
      <c r="Z443" s="94"/>
    </row>
    <row r="444" ht="15.75" customHeight="1">
      <c r="A444" s="94"/>
      <c r="B444" s="94"/>
      <c r="D444" s="94"/>
      <c r="E444" s="94"/>
      <c r="F444" s="94"/>
      <c r="G444" s="94"/>
      <c r="H444" s="94"/>
      <c r="I444" s="94"/>
      <c r="J444" s="94"/>
      <c r="K444" s="94"/>
      <c r="L444" s="94"/>
      <c r="M444" s="94"/>
      <c r="N444" s="94"/>
      <c r="O444" s="94"/>
      <c r="P444" s="94"/>
      <c r="Q444" s="94"/>
      <c r="R444" s="94"/>
      <c r="S444" s="94"/>
      <c r="T444" s="94"/>
      <c r="U444" s="94"/>
      <c r="V444" s="94"/>
      <c r="W444" s="94"/>
      <c r="X444" s="94"/>
      <c r="Y444" s="94"/>
      <c r="Z444" s="94"/>
    </row>
    <row r="445" ht="15.75" customHeight="1">
      <c r="A445" s="94"/>
      <c r="B445" s="94"/>
      <c r="D445" s="94"/>
      <c r="E445" s="94"/>
      <c r="F445" s="94"/>
      <c r="G445" s="94"/>
      <c r="H445" s="94"/>
      <c r="I445" s="94"/>
      <c r="J445" s="94"/>
      <c r="K445" s="94"/>
      <c r="L445" s="94"/>
      <c r="M445" s="94"/>
      <c r="N445" s="94"/>
      <c r="O445" s="94"/>
      <c r="P445" s="94"/>
      <c r="Q445" s="94"/>
      <c r="R445" s="94"/>
      <c r="S445" s="94"/>
      <c r="T445" s="94"/>
      <c r="U445" s="94"/>
      <c r="V445" s="94"/>
      <c r="W445" s="94"/>
      <c r="X445" s="94"/>
      <c r="Y445" s="94"/>
      <c r="Z445" s="94"/>
    </row>
    <row r="446" ht="15.75" customHeight="1">
      <c r="A446" s="94"/>
      <c r="B446" s="94"/>
      <c r="D446" s="94"/>
      <c r="E446" s="94"/>
      <c r="F446" s="94"/>
      <c r="G446" s="94"/>
      <c r="H446" s="94"/>
      <c r="I446" s="94"/>
      <c r="J446" s="94"/>
      <c r="K446" s="94"/>
      <c r="L446" s="94"/>
      <c r="M446" s="94"/>
      <c r="N446" s="94"/>
      <c r="O446" s="94"/>
      <c r="P446" s="94"/>
      <c r="Q446" s="94"/>
      <c r="R446" s="94"/>
      <c r="S446" s="94"/>
      <c r="T446" s="94"/>
      <c r="U446" s="94"/>
      <c r="V446" s="94"/>
      <c r="W446" s="94"/>
      <c r="X446" s="94"/>
      <c r="Y446" s="94"/>
      <c r="Z446" s="94"/>
    </row>
    <row r="447" ht="15.75" customHeight="1">
      <c r="A447" s="94"/>
      <c r="B447" s="94"/>
      <c r="D447" s="94"/>
      <c r="E447" s="94"/>
      <c r="F447" s="94"/>
      <c r="G447" s="94"/>
      <c r="H447" s="94"/>
      <c r="I447" s="94"/>
      <c r="J447" s="94"/>
      <c r="K447" s="94"/>
      <c r="L447" s="94"/>
      <c r="M447" s="94"/>
      <c r="N447" s="94"/>
      <c r="O447" s="94"/>
      <c r="P447" s="94"/>
      <c r="Q447" s="94"/>
      <c r="R447" s="94"/>
      <c r="S447" s="94"/>
      <c r="T447" s="94"/>
      <c r="U447" s="94"/>
      <c r="V447" s="94"/>
      <c r="W447" s="94"/>
      <c r="X447" s="94"/>
      <c r="Y447" s="94"/>
      <c r="Z447" s="94"/>
    </row>
    <row r="448" ht="15.75" customHeight="1">
      <c r="A448" s="94"/>
      <c r="B448" s="94"/>
      <c r="D448" s="94"/>
      <c r="E448" s="94"/>
      <c r="F448" s="94"/>
      <c r="G448" s="94"/>
      <c r="H448" s="94"/>
      <c r="I448" s="94"/>
      <c r="J448" s="94"/>
      <c r="K448" s="94"/>
      <c r="L448" s="94"/>
      <c r="M448" s="94"/>
      <c r="N448" s="94"/>
      <c r="O448" s="94"/>
      <c r="P448" s="94"/>
      <c r="Q448" s="94"/>
      <c r="R448" s="94"/>
      <c r="S448" s="94"/>
      <c r="T448" s="94"/>
      <c r="U448" s="94"/>
      <c r="V448" s="94"/>
      <c r="W448" s="94"/>
      <c r="X448" s="94"/>
      <c r="Y448" s="94"/>
      <c r="Z448" s="94"/>
    </row>
    <row r="449" ht="15.75" customHeight="1">
      <c r="A449" s="94"/>
      <c r="B449" s="94"/>
      <c r="D449" s="94"/>
      <c r="E449" s="94"/>
      <c r="F449" s="94"/>
      <c r="G449" s="94"/>
      <c r="H449" s="94"/>
      <c r="I449" s="94"/>
      <c r="J449" s="94"/>
      <c r="K449" s="94"/>
      <c r="L449" s="94"/>
      <c r="M449" s="94"/>
      <c r="N449" s="94"/>
      <c r="O449" s="94"/>
      <c r="P449" s="94"/>
      <c r="Q449" s="94"/>
      <c r="R449" s="94"/>
      <c r="S449" s="94"/>
      <c r="T449" s="94"/>
      <c r="U449" s="94"/>
      <c r="V449" s="94"/>
      <c r="W449" s="94"/>
      <c r="X449" s="94"/>
      <c r="Y449" s="94"/>
      <c r="Z449" s="94"/>
    </row>
    <row r="450" ht="15.75" customHeight="1">
      <c r="A450" s="94"/>
      <c r="B450" s="94"/>
      <c r="D450" s="94"/>
      <c r="E450" s="94"/>
      <c r="F450" s="94"/>
      <c r="G450" s="94"/>
      <c r="H450" s="94"/>
      <c r="I450" s="94"/>
      <c r="J450" s="94"/>
      <c r="K450" s="94"/>
      <c r="L450" s="94"/>
      <c r="M450" s="94"/>
      <c r="N450" s="94"/>
      <c r="O450" s="94"/>
      <c r="P450" s="94"/>
      <c r="Q450" s="94"/>
      <c r="R450" s="94"/>
      <c r="S450" s="94"/>
      <c r="T450" s="94"/>
      <c r="U450" s="94"/>
      <c r="V450" s="94"/>
      <c r="W450" s="94"/>
      <c r="X450" s="94"/>
      <c r="Y450" s="94"/>
      <c r="Z450" s="94"/>
    </row>
    <row r="451" ht="15.75" customHeight="1">
      <c r="A451" s="94"/>
      <c r="B451" s="94"/>
      <c r="D451" s="94"/>
      <c r="E451" s="94"/>
      <c r="F451" s="94"/>
      <c r="G451" s="94"/>
      <c r="H451" s="94"/>
      <c r="I451" s="94"/>
      <c r="J451" s="94"/>
      <c r="K451" s="94"/>
      <c r="L451" s="94"/>
      <c r="M451" s="94"/>
      <c r="N451" s="94"/>
      <c r="O451" s="94"/>
      <c r="P451" s="94"/>
      <c r="Q451" s="94"/>
      <c r="R451" s="94"/>
      <c r="S451" s="94"/>
      <c r="T451" s="94"/>
      <c r="U451" s="94"/>
      <c r="V451" s="94"/>
      <c r="W451" s="94"/>
      <c r="X451" s="94"/>
      <c r="Y451" s="94"/>
      <c r="Z451" s="94"/>
    </row>
    <row r="452" ht="15.75" customHeight="1">
      <c r="A452" s="94"/>
      <c r="B452" s="94"/>
      <c r="D452" s="94"/>
      <c r="E452" s="94"/>
      <c r="F452" s="94"/>
      <c r="G452" s="94"/>
      <c r="H452" s="94"/>
      <c r="I452" s="94"/>
      <c r="J452" s="94"/>
      <c r="K452" s="94"/>
      <c r="L452" s="94"/>
      <c r="M452" s="94"/>
      <c r="N452" s="94"/>
      <c r="O452" s="94"/>
      <c r="P452" s="94"/>
      <c r="Q452" s="94"/>
      <c r="R452" s="94"/>
      <c r="S452" s="94"/>
      <c r="T452" s="94"/>
      <c r="U452" s="94"/>
      <c r="V452" s="94"/>
      <c r="W452" s="94"/>
      <c r="X452" s="94"/>
      <c r="Y452" s="94"/>
      <c r="Z452" s="94"/>
    </row>
    <row r="453" ht="15.75" customHeight="1">
      <c r="A453" s="94"/>
      <c r="B453" s="94"/>
      <c r="D453" s="94"/>
      <c r="E453" s="94"/>
      <c r="F453" s="94"/>
      <c r="G453" s="94"/>
      <c r="H453" s="94"/>
      <c r="I453" s="94"/>
      <c r="J453" s="94"/>
      <c r="K453" s="94"/>
      <c r="L453" s="94"/>
      <c r="M453" s="94"/>
      <c r="N453" s="94"/>
      <c r="O453" s="94"/>
      <c r="P453" s="94"/>
      <c r="Q453" s="94"/>
      <c r="R453" s="94"/>
      <c r="S453" s="94"/>
      <c r="T453" s="94"/>
      <c r="U453" s="94"/>
      <c r="V453" s="94"/>
      <c r="W453" s="94"/>
      <c r="X453" s="94"/>
      <c r="Y453" s="94"/>
      <c r="Z453" s="94"/>
    </row>
    <row r="454" ht="15.75" customHeight="1">
      <c r="A454" s="94"/>
      <c r="B454" s="94"/>
      <c r="D454" s="94"/>
      <c r="E454" s="94"/>
      <c r="F454" s="94"/>
      <c r="G454" s="94"/>
      <c r="H454" s="94"/>
      <c r="I454" s="94"/>
      <c r="J454" s="94"/>
      <c r="K454" s="94"/>
      <c r="L454" s="94"/>
      <c r="M454" s="94"/>
      <c r="N454" s="94"/>
      <c r="O454" s="94"/>
      <c r="P454" s="94"/>
      <c r="Q454" s="94"/>
      <c r="R454" s="94"/>
      <c r="S454" s="94"/>
      <c r="T454" s="94"/>
      <c r="U454" s="94"/>
      <c r="V454" s="94"/>
      <c r="W454" s="94"/>
      <c r="X454" s="94"/>
      <c r="Y454" s="94"/>
      <c r="Z454" s="94"/>
    </row>
    <row r="455" ht="15.75" customHeight="1">
      <c r="A455" s="94"/>
      <c r="B455" s="94"/>
      <c r="D455" s="94"/>
      <c r="E455" s="94"/>
      <c r="F455" s="94"/>
      <c r="G455" s="94"/>
      <c r="H455" s="94"/>
      <c r="I455" s="94"/>
      <c r="J455" s="94"/>
      <c r="K455" s="94"/>
      <c r="L455" s="94"/>
      <c r="M455" s="94"/>
      <c r="N455" s="94"/>
      <c r="O455" s="94"/>
      <c r="P455" s="94"/>
      <c r="Q455" s="94"/>
      <c r="R455" s="94"/>
      <c r="S455" s="94"/>
      <c r="T455" s="94"/>
      <c r="U455" s="94"/>
      <c r="V455" s="94"/>
      <c r="W455" s="94"/>
      <c r="X455" s="94"/>
      <c r="Y455" s="94"/>
      <c r="Z455" s="94"/>
    </row>
    <row r="456" ht="15.75" customHeight="1">
      <c r="A456" s="94"/>
      <c r="B456" s="94"/>
      <c r="D456" s="94"/>
      <c r="E456" s="94"/>
      <c r="F456" s="94"/>
      <c r="G456" s="94"/>
      <c r="H456" s="94"/>
      <c r="I456" s="94"/>
      <c r="J456" s="94"/>
      <c r="K456" s="94"/>
      <c r="L456" s="94"/>
      <c r="M456" s="94"/>
      <c r="N456" s="94"/>
      <c r="O456" s="94"/>
      <c r="P456" s="94"/>
      <c r="Q456" s="94"/>
      <c r="R456" s="94"/>
      <c r="S456" s="94"/>
      <c r="T456" s="94"/>
      <c r="U456" s="94"/>
      <c r="V456" s="94"/>
      <c r="W456" s="94"/>
      <c r="X456" s="94"/>
      <c r="Y456" s="94"/>
      <c r="Z456" s="94"/>
    </row>
    <row r="457" ht="15.75" customHeight="1">
      <c r="A457" s="94"/>
      <c r="B457" s="94"/>
      <c r="D457" s="94"/>
      <c r="E457" s="94"/>
      <c r="F457" s="94"/>
      <c r="G457" s="94"/>
      <c r="H457" s="94"/>
      <c r="I457" s="94"/>
      <c r="J457" s="94"/>
      <c r="K457" s="94"/>
      <c r="L457" s="94"/>
      <c r="M457" s="94"/>
      <c r="N457" s="94"/>
      <c r="O457" s="94"/>
      <c r="P457" s="94"/>
      <c r="Q457" s="94"/>
      <c r="R457" s="94"/>
      <c r="S457" s="94"/>
      <c r="T457" s="94"/>
      <c r="U457" s="94"/>
      <c r="V457" s="94"/>
      <c r="W457" s="94"/>
      <c r="X457" s="94"/>
      <c r="Y457" s="94"/>
      <c r="Z457" s="94"/>
    </row>
    <row r="458" ht="15.75" customHeight="1">
      <c r="A458" s="94"/>
      <c r="B458" s="94"/>
      <c r="D458" s="94"/>
      <c r="E458" s="94"/>
      <c r="F458" s="94"/>
      <c r="G458" s="94"/>
      <c r="H458" s="94"/>
      <c r="I458" s="94"/>
      <c r="J458" s="94"/>
      <c r="K458" s="94"/>
      <c r="L458" s="94"/>
      <c r="M458" s="94"/>
      <c r="N458" s="94"/>
      <c r="O458" s="94"/>
      <c r="P458" s="94"/>
      <c r="Q458" s="94"/>
      <c r="R458" s="94"/>
      <c r="S458" s="94"/>
      <c r="T458" s="94"/>
      <c r="U458" s="94"/>
      <c r="V458" s="94"/>
      <c r="W458" s="94"/>
      <c r="X458" s="94"/>
      <c r="Y458" s="94"/>
      <c r="Z458" s="94"/>
    </row>
    <row r="459" ht="15.75" customHeight="1">
      <c r="A459" s="94"/>
      <c r="B459" s="94"/>
      <c r="D459" s="94"/>
      <c r="E459" s="94"/>
      <c r="F459" s="94"/>
      <c r="G459" s="94"/>
      <c r="H459" s="94"/>
      <c r="I459" s="94"/>
      <c r="J459" s="94"/>
      <c r="K459" s="94"/>
      <c r="L459" s="94"/>
      <c r="M459" s="94"/>
      <c r="N459" s="94"/>
      <c r="O459" s="94"/>
      <c r="P459" s="94"/>
      <c r="Q459" s="94"/>
      <c r="R459" s="94"/>
      <c r="S459" s="94"/>
      <c r="T459" s="94"/>
      <c r="U459" s="94"/>
      <c r="V459" s="94"/>
      <c r="W459" s="94"/>
      <c r="X459" s="94"/>
      <c r="Y459" s="94"/>
      <c r="Z459" s="94"/>
    </row>
    <row r="460" ht="15.75" customHeight="1">
      <c r="A460" s="94"/>
      <c r="B460" s="94"/>
      <c r="D460" s="94"/>
      <c r="E460" s="94"/>
      <c r="F460" s="94"/>
      <c r="G460" s="94"/>
      <c r="H460" s="94"/>
      <c r="I460" s="94"/>
      <c r="J460" s="94"/>
      <c r="K460" s="94"/>
      <c r="L460" s="94"/>
      <c r="M460" s="94"/>
      <c r="N460" s="94"/>
      <c r="O460" s="94"/>
      <c r="P460" s="94"/>
      <c r="Q460" s="94"/>
      <c r="R460" s="94"/>
      <c r="S460" s="94"/>
      <c r="T460" s="94"/>
      <c r="U460" s="94"/>
      <c r="V460" s="94"/>
      <c r="W460" s="94"/>
      <c r="X460" s="94"/>
      <c r="Y460" s="94"/>
      <c r="Z460" s="94"/>
    </row>
    <row r="461" ht="15.75" customHeight="1">
      <c r="A461" s="94"/>
      <c r="B461" s="94"/>
      <c r="D461" s="94"/>
      <c r="E461" s="94"/>
      <c r="F461" s="94"/>
      <c r="G461" s="94"/>
      <c r="H461" s="94"/>
      <c r="I461" s="94"/>
      <c r="J461" s="94"/>
      <c r="K461" s="94"/>
      <c r="L461" s="94"/>
      <c r="M461" s="94"/>
      <c r="N461" s="94"/>
      <c r="O461" s="94"/>
      <c r="P461" s="94"/>
      <c r="Q461" s="94"/>
      <c r="R461" s="94"/>
      <c r="S461" s="94"/>
      <c r="T461" s="94"/>
      <c r="U461" s="94"/>
      <c r="V461" s="94"/>
      <c r="W461" s="94"/>
      <c r="X461" s="94"/>
      <c r="Y461" s="94"/>
      <c r="Z461" s="94"/>
    </row>
    <row r="462" ht="15.75" customHeight="1">
      <c r="A462" s="94"/>
      <c r="B462" s="94"/>
      <c r="D462" s="94"/>
      <c r="E462" s="94"/>
      <c r="F462" s="94"/>
      <c r="G462" s="94"/>
      <c r="H462" s="94"/>
      <c r="I462" s="94"/>
      <c r="J462" s="94"/>
      <c r="K462" s="94"/>
      <c r="L462" s="94"/>
      <c r="M462" s="94"/>
      <c r="N462" s="94"/>
      <c r="O462" s="94"/>
      <c r="P462" s="94"/>
      <c r="Q462" s="94"/>
      <c r="R462" s="94"/>
      <c r="S462" s="94"/>
      <c r="T462" s="94"/>
      <c r="U462" s="94"/>
      <c r="V462" s="94"/>
      <c r="W462" s="94"/>
      <c r="X462" s="94"/>
      <c r="Y462" s="94"/>
      <c r="Z462" s="94"/>
    </row>
    <row r="463" ht="15.75" customHeight="1">
      <c r="A463" s="94"/>
      <c r="B463" s="94"/>
      <c r="D463" s="94"/>
      <c r="E463" s="94"/>
      <c r="F463" s="94"/>
      <c r="G463" s="94"/>
      <c r="H463" s="94"/>
      <c r="I463" s="94"/>
      <c r="J463" s="94"/>
      <c r="K463" s="94"/>
      <c r="L463" s="94"/>
      <c r="M463" s="94"/>
      <c r="N463" s="94"/>
      <c r="O463" s="94"/>
      <c r="P463" s="94"/>
      <c r="Q463" s="94"/>
      <c r="R463" s="94"/>
      <c r="S463" s="94"/>
      <c r="T463" s="94"/>
      <c r="U463" s="94"/>
      <c r="V463" s="94"/>
      <c r="W463" s="94"/>
      <c r="X463" s="94"/>
      <c r="Y463" s="94"/>
      <c r="Z463" s="94"/>
    </row>
    <row r="464" ht="15.75" customHeight="1">
      <c r="A464" s="94"/>
      <c r="B464" s="94"/>
      <c r="D464" s="94"/>
      <c r="E464" s="94"/>
      <c r="F464" s="94"/>
      <c r="G464" s="94"/>
      <c r="H464" s="94"/>
      <c r="I464" s="94"/>
      <c r="J464" s="94"/>
      <c r="K464" s="94"/>
      <c r="L464" s="94"/>
      <c r="M464" s="94"/>
      <c r="N464" s="94"/>
      <c r="O464" s="94"/>
      <c r="P464" s="94"/>
      <c r="Q464" s="94"/>
      <c r="R464" s="94"/>
      <c r="S464" s="94"/>
      <c r="T464" s="94"/>
      <c r="U464" s="94"/>
      <c r="V464" s="94"/>
      <c r="W464" s="94"/>
      <c r="X464" s="94"/>
      <c r="Y464" s="94"/>
      <c r="Z464" s="94"/>
    </row>
    <row r="465" ht="15.75" customHeight="1">
      <c r="A465" s="94"/>
      <c r="B465" s="94"/>
      <c r="D465" s="94"/>
      <c r="E465" s="94"/>
      <c r="F465" s="94"/>
      <c r="G465" s="94"/>
      <c r="H465" s="94"/>
      <c r="I465" s="94"/>
      <c r="J465" s="94"/>
      <c r="K465" s="94"/>
      <c r="L465" s="94"/>
      <c r="M465" s="94"/>
      <c r="N465" s="94"/>
      <c r="O465" s="94"/>
      <c r="P465" s="94"/>
      <c r="Q465" s="94"/>
      <c r="R465" s="94"/>
      <c r="S465" s="94"/>
      <c r="T465" s="94"/>
      <c r="U465" s="94"/>
      <c r="V465" s="94"/>
      <c r="W465" s="94"/>
      <c r="X465" s="94"/>
      <c r="Y465" s="94"/>
      <c r="Z465" s="94"/>
    </row>
    <row r="466" ht="15.75" customHeight="1">
      <c r="A466" s="94"/>
      <c r="B466" s="94"/>
      <c r="D466" s="94"/>
      <c r="E466" s="94"/>
      <c r="F466" s="94"/>
      <c r="G466" s="94"/>
      <c r="H466" s="94"/>
      <c r="I466" s="94"/>
      <c r="J466" s="94"/>
      <c r="K466" s="94"/>
      <c r="L466" s="94"/>
      <c r="M466" s="94"/>
      <c r="N466" s="94"/>
      <c r="O466" s="94"/>
      <c r="P466" s="94"/>
      <c r="Q466" s="94"/>
      <c r="R466" s="94"/>
      <c r="S466" s="94"/>
      <c r="T466" s="94"/>
      <c r="U466" s="94"/>
      <c r="V466" s="94"/>
      <c r="W466" s="94"/>
      <c r="X466" s="94"/>
      <c r="Y466" s="94"/>
      <c r="Z466" s="94"/>
    </row>
    <row r="467" ht="15.75" customHeight="1">
      <c r="A467" s="94"/>
      <c r="B467" s="94"/>
      <c r="D467" s="94"/>
      <c r="E467" s="94"/>
      <c r="F467" s="94"/>
      <c r="G467" s="94"/>
      <c r="H467" s="94"/>
      <c r="I467" s="94"/>
      <c r="J467" s="94"/>
      <c r="K467" s="94"/>
      <c r="L467" s="94"/>
      <c r="M467" s="94"/>
      <c r="N467" s="94"/>
      <c r="O467" s="94"/>
      <c r="P467" s="94"/>
      <c r="Q467" s="94"/>
      <c r="R467" s="94"/>
      <c r="S467" s="94"/>
      <c r="T467" s="94"/>
      <c r="U467" s="94"/>
      <c r="V467" s="94"/>
      <c r="W467" s="94"/>
      <c r="X467" s="94"/>
      <c r="Y467" s="94"/>
      <c r="Z467" s="94"/>
    </row>
    <row r="468" ht="15.75" customHeight="1">
      <c r="A468" s="94"/>
      <c r="B468" s="94"/>
      <c r="D468" s="94"/>
      <c r="E468" s="94"/>
      <c r="F468" s="94"/>
      <c r="G468" s="94"/>
      <c r="H468" s="94"/>
      <c r="I468" s="94"/>
      <c r="J468" s="94"/>
      <c r="K468" s="94"/>
      <c r="L468" s="94"/>
      <c r="M468" s="94"/>
      <c r="N468" s="94"/>
      <c r="O468" s="94"/>
      <c r="P468" s="94"/>
      <c r="Q468" s="94"/>
      <c r="R468" s="94"/>
      <c r="S468" s="94"/>
      <c r="T468" s="94"/>
      <c r="U468" s="94"/>
      <c r="V468" s="94"/>
      <c r="W468" s="94"/>
      <c r="X468" s="94"/>
      <c r="Y468" s="94"/>
      <c r="Z468" s="94"/>
    </row>
    <row r="469" ht="15.75" customHeight="1">
      <c r="A469" s="94"/>
      <c r="B469" s="94"/>
      <c r="D469" s="94"/>
      <c r="E469" s="94"/>
      <c r="F469" s="94"/>
      <c r="G469" s="94"/>
      <c r="H469" s="94"/>
      <c r="I469" s="94"/>
      <c r="J469" s="94"/>
      <c r="K469" s="94"/>
      <c r="L469" s="94"/>
      <c r="M469" s="94"/>
      <c r="N469" s="94"/>
      <c r="O469" s="94"/>
      <c r="P469" s="94"/>
      <c r="Q469" s="94"/>
      <c r="R469" s="94"/>
      <c r="S469" s="94"/>
      <c r="T469" s="94"/>
      <c r="U469" s="94"/>
      <c r="V469" s="94"/>
      <c r="W469" s="94"/>
      <c r="X469" s="94"/>
      <c r="Y469" s="94"/>
      <c r="Z469" s="94"/>
    </row>
    <row r="470" ht="15.75" customHeight="1">
      <c r="A470" s="94"/>
      <c r="B470" s="94"/>
      <c r="D470" s="94"/>
      <c r="E470" s="94"/>
      <c r="F470" s="94"/>
      <c r="G470" s="94"/>
      <c r="H470" s="94"/>
      <c r="I470" s="94"/>
      <c r="J470" s="94"/>
      <c r="K470" s="94"/>
      <c r="L470" s="94"/>
      <c r="M470" s="94"/>
      <c r="N470" s="94"/>
      <c r="O470" s="94"/>
      <c r="P470" s="94"/>
      <c r="Q470" s="94"/>
      <c r="R470" s="94"/>
      <c r="S470" s="94"/>
      <c r="T470" s="94"/>
      <c r="U470" s="94"/>
      <c r="V470" s="94"/>
      <c r="W470" s="94"/>
      <c r="X470" s="94"/>
      <c r="Y470" s="94"/>
      <c r="Z470" s="94"/>
    </row>
    <row r="471" ht="15.75" customHeight="1">
      <c r="A471" s="94"/>
      <c r="B471" s="94"/>
      <c r="D471" s="94"/>
      <c r="E471" s="94"/>
      <c r="F471" s="94"/>
      <c r="G471" s="94"/>
      <c r="H471" s="94"/>
      <c r="I471" s="94"/>
      <c r="J471" s="94"/>
      <c r="K471" s="94"/>
      <c r="L471" s="94"/>
      <c r="M471" s="94"/>
      <c r="N471" s="94"/>
      <c r="O471" s="94"/>
      <c r="P471" s="94"/>
      <c r="Q471" s="94"/>
      <c r="R471" s="94"/>
      <c r="S471" s="94"/>
      <c r="T471" s="94"/>
      <c r="U471" s="94"/>
      <c r="V471" s="94"/>
      <c r="W471" s="94"/>
      <c r="X471" s="94"/>
      <c r="Y471" s="94"/>
      <c r="Z471" s="94"/>
    </row>
    <row r="472" ht="15.75" customHeight="1">
      <c r="A472" s="94"/>
      <c r="B472" s="94"/>
      <c r="D472" s="94"/>
      <c r="E472" s="94"/>
      <c r="F472" s="94"/>
      <c r="G472" s="94"/>
      <c r="H472" s="94"/>
      <c r="I472" s="94"/>
      <c r="J472" s="94"/>
      <c r="K472" s="94"/>
      <c r="L472" s="94"/>
      <c r="M472" s="94"/>
      <c r="N472" s="94"/>
      <c r="O472" s="94"/>
      <c r="P472" s="94"/>
      <c r="Q472" s="94"/>
      <c r="R472" s="94"/>
      <c r="S472" s="94"/>
      <c r="T472" s="94"/>
      <c r="U472" s="94"/>
      <c r="V472" s="94"/>
      <c r="W472" s="94"/>
      <c r="X472" s="94"/>
      <c r="Y472" s="94"/>
      <c r="Z472" s="94"/>
    </row>
    <row r="473" ht="15.75" customHeight="1">
      <c r="A473" s="94"/>
      <c r="B473" s="94"/>
      <c r="D473" s="94"/>
      <c r="E473" s="94"/>
      <c r="F473" s="94"/>
      <c r="G473" s="94"/>
      <c r="H473" s="94"/>
      <c r="I473" s="94"/>
      <c r="J473" s="94"/>
      <c r="K473" s="94"/>
      <c r="L473" s="94"/>
      <c r="M473" s="94"/>
      <c r="N473" s="94"/>
      <c r="O473" s="94"/>
      <c r="P473" s="94"/>
      <c r="Q473" s="94"/>
      <c r="R473" s="94"/>
      <c r="S473" s="94"/>
      <c r="T473" s="94"/>
      <c r="U473" s="94"/>
      <c r="V473" s="94"/>
      <c r="W473" s="94"/>
      <c r="X473" s="94"/>
      <c r="Y473" s="94"/>
      <c r="Z473" s="94"/>
    </row>
    <row r="474" ht="15.75" customHeight="1">
      <c r="A474" s="94"/>
      <c r="B474" s="94"/>
      <c r="D474" s="94"/>
      <c r="E474" s="94"/>
      <c r="F474" s="94"/>
      <c r="G474" s="94"/>
      <c r="H474" s="94"/>
      <c r="I474" s="94"/>
      <c r="J474" s="94"/>
      <c r="K474" s="94"/>
      <c r="L474" s="94"/>
      <c r="M474" s="94"/>
      <c r="N474" s="94"/>
      <c r="O474" s="94"/>
      <c r="P474" s="94"/>
      <c r="Q474" s="94"/>
      <c r="R474" s="94"/>
      <c r="S474" s="94"/>
      <c r="T474" s="94"/>
      <c r="U474" s="94"/>
      <c r="V474" s="94"/>
      <c r="W474" s="94"/>
      <c r="X474" s="94"/>
      <c r="Y474" s="94"/>
      <c r="Z474" s="94"/>
    </row>
    <row r="475" ht="15.75" customHeight="1">
      <c r="A475" s="94"/>
      <c r="B475" s="94"/>
      <c r="D475" s="94"/>
      <c r="E475" s="94"/>
      <c r="F475" s="94"/>
      <c r="G475" s="94"/>
      <c r="H475" s="94"/>
      <c r="I475" s="94"/>
      <c r="J475" s="94"/>
      <c r="K475" s="94"/>
      <c r="L475" s="94"/>
      <c r="M475" s="94"/>
      <c r="N475" s="94"/>
      <c r="O475" s="94"/>
      <c r="P475" s="94"/>
      <c r="Q475" s="94"/>
      <c r="R475" s="94"/>
      <c r="S475" s="94"/>
      <c r="T475" s="94"/>
      <c r="U475" s="94"/>
      <c r="V475" s="94"/>
      <c r="W475" s="94"/>
      <c r="X475" s="94"/>
      <c r="Y475" s="94"/>
      <c r="Z475" s="94"/>
    </row>
    <row r="476" ht="15.75" customHeight="1">
      <c r="A476" s="94"/>
      <c r="B476" s="94"/>
      <c r="D476" s="94"/>
      <c r="E476" s="94"/>
      <c r="F476" s="94"/>
      <c r="G476" s="94"/>
      <c r="H476" s="94"/>
      <c r="I476" s="94"/>
      <c r="J476" s="94"/>
      <c r="K476" s="94"/>
      <c r="L476" s="94"/>
      <c r="M476" s="94"/>
      <c r="N476" s="94"/>
      <c r="O476" s="94"/>
      <c r="P476" s="94"/>
      <c r="Q476" s="94"/>
      <c r="R476" s="94"/>
      <c r="S476" s="94"/>
      <c r="T476" s="94"/>
      <c r="U476" s="94"/>
      <c r="V476" s="94"/>
      <c r="W476" s="94"/>
      <c r="X476" s="94"/>
      <c r="Y476" s="94"/>
      <c r="Z476" s="94"/>
    </row>
    <row r="477" ht="15.75" customHeight="1">
      <c r="A477" s="94"/>
      <c r="B477" s="94"/>
      <c r="D477" s="94"/>
      <c r="E477" s="94"/>
      <c r="F477" s="94"/>
      <c r="G477" s="94"/>
      <c r="H477" s="94"/>
      <c r="I477" s="94"/>
      <c r="J477" s="94"/>
      <c r="K477" s="94"/>
      <c r="L477" s="94"/>
      <c r="M477" s="94"/>
      <c r="N477" s="94"/>
      <c r="O477" s="94"/>
      <c r="P477" s="94"/>
      <c r="Q477" s="94"/>
      <c r="R477" s="94"/>
      <c r="S477" s="94"/>
      <c r="T477" s="94"/>
      <c r="U477" s="94"/>
      <c r="V477" s="94"/>
      <c r="W477" s="94"/>
      <c r="X477" s="94"/>
      <c r="Y477" s="94"/>
      <c r="Z477" s="94"/>
    </row>
    <row r="478" ht="15.75" customHeight="1">
      <c r="A478" s="94"/>
      <c r="B478" s="94"/>
      <c r="D478" s="94"/>
      <c r="E478" s="94"/>
      <c r="F478" s="94"/>
      <c r="G478" s="94"/>
      <c r="H478" s="94"/>
      <c r="I478" s="94"/>
      <c r="J478" s="94"/>
      <c r="K478" s="94"/>
      <c r="L478" s="94"/>
      <c r="M478" s="94"/>
      <c r="N478" s="94"/>
      <c r="O478" s="94"/>
      <c r="P478" s="94"/>
      <c r="Q478" s="94"/>
      <c r="R478" s="94"/>
      <c r="S478" s="94"/>
      <c r="T478" s="94"/>
      <c r="U478" s="94"/>
      <c r="V478" s="94"/>
      <c r="W478" s="94"/>
      <c r="X478" s="94"/>
      <c r="Y478" s="94"/>
      <c r="Z478" s="94"/>
    </row>
    <row r="479" ht="15.75" customHeight="1">
      <c r="A479" s="94"/>
      <c r="B479" s="94"/>
      <c r="D479" s="94"/>
      <c r="E479" s="94"/>
      <c r="F479" s="94"/>
      <c r="G479" s="94"/>
      <c r="H479" s="94"/>
      <c r="I479" s="94"/>
      <c r="J479" s="94"/>
      <c r="K479" s="94"/>
      <c r="L479" s="94"/>
      <c r="M479" s="94"/>
      <c r="N479" s="94"/>
      <c r="O479" s="94"/>
      <c r="P479" s="94"/>
      <c r="Q479" s="94"/>
      <c r="R479" s="94"/>
      <c r="S479" s="94"/>
      <c r="T479" s="94"/>
      <c r="U479" s="94"/>
      <c r="V479" s="94"/>
      <c r="W479" s="94"/>
      <c r="X479" s="94"/>
      <c r="Y479" s="94"/>
      <c r="Z479" s="94"/>
    </row>
    <row r="480" ht="15.75" customHeight="1">
      <c r="A480" s="94"/>
      <c r="B480" s="94"/>
      <c r="D480" s="94"/>
      <c r="E480" s="94"/>
      <c r="F480" s="94"/>
      <c r="G480" s="94"/>
      <c r="H480" s="94"/>
      <c r="I480" s="94"/>
      <c r="J480" s="94"/>
      <c r="K480" s="94"/>
      <c r="L480" s="94"/>
      <c r="M480" s="94"/>
      <c r="N480" s="94"/>
      <c r="O480" s="94"/>
      <c r="P480" s="94"/>
      <c r="Q480" s="94"/>
      <c r="R480" s="94"/>
      <c r="S480" s="94"/>
      <c r="T480" s="94"/>
      <c r="U480" s="94"/>
      <c r="V480" s="94"/>
      <c r="W480" s="94"/>
      <c r="X480" s="94"/>
      <c r="Y480" s="94"/>
      <c r="Z480" s="94"/>
    </row>
    <row r="481" ht="15.75" customHeight="1">
      <c r="A481" s="94"/>
      <c r="B481" s="94"/>
      <c r="D481" s="94"/>
      <c r="E481" s="94"/>
      <c r="F481" s="94"/>
      <c r="G481" s="94"/>
      <c r="H481" s="94"/>
      <c r="I481" s="94"/>
      <c r="J481" s="94"/>
      <c r="K481" s="94"/>
      <c r="L481" s="94"/>
      <c r="M481" s="94"/>
      <c r="N481" s="94"/>
      <c r="O481" s="94"/>
      <c r="P481" s="94"/>
      <c r="Q481" s="94"/>
      <c r="R481" s="94"/>
      <c r="S481" s="94"/>
      <c r="T481" s="94"/>
      <c r="U481" s="94"/>
      <c r="V481" s="94"/>
      <c r="W481" s="94"/>
      <c r="X481" s="94"/>
      <c r="Y481" s="94"/>
      <c r="Z481" s="94"/>
    </row>
    <row r="482" ht="15.75" customHeight="1">
      <c r="A482" s="94"/>
      <c r="B482" s="94"/>
      <c r="D482" s="94"/>
      <c r="E482" s="94"/>
      <c r="F482" s="94"/>
      <c r="G482" s="94"/>
      <c r="H482" s="94"/>
      <c r="I482" s="94"/>
      <c r="J482" s="94"/>
      <c r="K482" s="94"/>
      <c r="L482" s="94"/>
      <c r="M482" s="94"/>
      <c r="N482" s="94"/>
      <c r="O482" s="94"/>
      <c r="P482" s="94"/>
      <c r="Q482" s="94"/>
      <c r="R482" s="94"/>
      <c r="S482" s="94"/>
      <c r="T482" s="94"/>
      <c r="U482" s="94"/>
      <c r="V482" s="94"/>
      <c r="W482" s="94"/>
      <c r="X482" s="94"/>
      <c r="Y482" s="94"/>
      <c r="Z482" s="94"/>
    </row>
    <row r="483" ht="15.75" customHeight="1">
      <c r="A483" s="94"/>
      <c r="B483" s="94"/>
      <c r="D483" s="94"/>
      <c r="E483" s="94"/>
      <c r="F483" s="94"/>
      <c r="G483" s="94"/>
      <c r="H483" s="94"/>
      <c r="I483" s="94"/>
      <c r="J483" s="94"/>
      <c r="K483" s="94"/>
      <c r="L483" s="94"/>
      <c r="M483" s="94"/>
      <c r="N483" s="94"/>
      <c r="O483" s="94"/>
      <c r="P483" s="94"/>
      <c r="Q483" s="94"/>
      <c r="R483" s="94"/>
      <c r="S483" s="94"/>
      <c r="T483" s="94"/>
      <c r="U483" s="94"/>
      <c r="V483" s="94"/>
      <c r="W483" s="94"/>
      <c r="X483" s="94"/>
      <c r="Y483" s="94"/>
      <c r="Z483" s="94"/>
    </row>
    <row r="484" ht="15.75" customHeight="1">
      <c r="A484" s="94"/>
      <c r="B484" s="94"/>
      <c r="D484" s="94"/>
      <c r="E484" s="94"/>
      <c r="F484" s="94"/>
      <c r="G484" s="94"/>
      <c r="H484" s="94"/>
      <c r="I484" s="94"/>
      <c r="J484" s="94"/>
      <c r="K484" s="94"/>
      <c r="L484" s="94"/>
      <c r="M484" s="94"/>
      <c r="N484" s="94"/>
      <c r="O484" s="94"/>
      <c r="P484" s="94"/>
      <c r="Q484" s="94"/>
      <c r="R484" s="94"/>
      <c r="S484" s="94"/>
      <c r="T484" s="94"/>
      <c r="U484" s="94"/>
      <c r="V484" s="94"/>
      <c r="W484" s="94"/>
      <c r="X484" s="94"/>
      <c r="Y484" s="94"/>
      <c r="Z484" s="94"/>
    </row>
    <row r="485" ht="15.75" customHeight="1">
      <c r="A485" s="94"/>
      <c r="B485" s="94"/>
      <c r="D485" s="94"/>
      <c r="E485" s="94"/>
      <c r="F485" s="94"/>
      <c r="G485" s="94"/>
      <c r="H485" s="94"/>
      <c r="I485" s="94"/>
      <c r="J485" s="94"/>
      <c r="K485" s="94"/>
      <c r="L485" s="94"/>
      <c r="M485" s="94"/>
      <c r="N485" s="94"/>
      <c r="O485" s="94"/>
      <c r="P485" s="94"/>
      <c r="Q485" s="94"/>
      <c r="R485" s="94"/>
      <c r="S485" s="94"/>
      <c r="T485" s="94"/>
      <c r="U485" s="94"/>
      <c r="V485" s="94"/>
      <c r="W485" s="94"/>
      <c r="X485" s="94"/>
      <c r="Y485" s="94"/>
      <c r="Z485" s="94"/>
    </row>
    <row r="486" ht="15.75" customHeight="1">
      <c r="A486" s="94"/>
      <c r="B486" s="94"/>
      <c r="D486" s="94"/>
      <c r="E486" s="94"/>
      <c r="F486" s="94"/>
      <c r="G486" s="94"/>
      <c r="H486" s="94"/>
      <c r="I486" s="94"/>
      <c r="J486" s="94"/>
      <c r="K486" s="94"/>
      <c r="L486" s="94"/>
      <c r="M486" s="94"/>
      <c r="N486" s="94"/>
      <c r="O486" s="94"/>
      <c r="P486" s="94"/>
      <c r="Q486" s="94"/>
      <c r="R486" s="94"/>
      <c r="S486" s="94"/>
      <c r="T486" s="94"/>
      <c r="U486" s="94"/>
      <c r="V486" s="94"/>
      <c r="W486" s="94"/>
      <c r="X486" s="94"/>
      <c r="Y486" s="94"/>
      <c r="Z486" s="94"/>
    </row>
    <row r="487" ht="15.75" customHeight="1">
      <c r="A487" s="94"/>
      <c r="B487" s="94"/>
      <c r="D487" s="94"/>
      <c r="E487" s="94"/>
      <c r="F487" s="94"/>
      <c r="G487" s="94"/>
      <c r="H487" s="94"/>
      <c r="I487" s="94"/>
      <c r="J487" s="94"/>
      <c r="K487" s="94"/>
      <c r="L487" s="94"/>
      <c r="M487" s="94"/>
      <c r="N487" s="94"/>
      <c r="O487" s="94"/>
      <c r="P487" s="94"/>
      <c r="Q487" s="94"/>
      <c r="R487" s="94"/>
      <c r="S487" s="94"/>
      <c r="T487" s="94"/>
      <c r="U487" s="94"/>
      <c r="V487" s="94"/>
      <c r="W487" s="94"/>
      <c r="X487" s="94"/>
      <c r="Y487" s="94"/>
      <c r="Z487" s="94"/>
    </row>
    <row r="488" ht="15.75" customHeight="1">
      <c r="A488" s="94"/>
      <c r="B488" s="94"/>
      <c r="D488" s="94"/>
      <c r="E488" s="94"/>
      <c r="F488" s="94"/>
      <c r="G488" s="94"/>
      <c r="H488" s="94"/>
      <c r="I488" s="94"/>
      <c r="J488" s="94"/>
      <c r="K488" s="94"/>
      <c r="L488" s="94"/>
      <c r="M488" s="94"/>
      <c r="N488" s="94"/>
      <c r="O488" s="94"/>
      <c r="P488" s="94"/>
      <c r="Q488" s="94"/>
      <c r="R488" s="94"/>
      <c r="S488" s="94"/>
      <c r="T488" s="94"/>
      <c r="U488" s="94"/>
      <c r="V488" s="94"/>
      <c r="W488" s="94"/>
      <c r="X488" s="94"/>
      <c r="Y488" s="94"/>
      <c r="Z488" s="94"/>
    </row>
    <row r="489" ht="15.75" customHeight="1">
      <c r="A489" s="94"/>
      <c r="B489" s="94"/>
      <c r="D489" s="94"/>
      <c r="E489" s="94"/>
      <c r="F489" s="94"/>
      <c r="G489" s="94"/>
      <c r="H489" s="94"/>
      <c r="I489" s="94"/>
      <c r="J489" s="94"/>
      <c r="K489" s="94"/>
      <c r="L489" s="94"/>
      <c r="M489" s="94"/>
      <c r="N489" s="94"/>
      <c r="O489" s="94"/>
      <c r="P489" s="94"/>
      <c r="Q489" s="94"/>
      <c r="R489" s="94"/>
      <c r="S489" s="94"/>
      <c r="T489" s="94"/>
      <c r="U489" s="94"/>
      <c r="V489" s="94"/>
      <c r="W489" s="94"/>
      <c r="X489" s="94"/>
      <c r="Y489" s="94"/>
      <c r="Z489" s="94"/>
    </row>
    <row r="490" ht="15.75" customHeight="1">
      <c r="A490" s="94"/>
      <c r="B490" s="94"/>
      <c r="D490" s="94"/>
      <c r="E490" s="94"/>
      <c r="F490" s="94"/>
      <c r="G490" s="94"/>
      <c r="H490" s="94"/>
      <c r="I490" s="94"/>
      <c r="J490" s="94"/>
      <c r="K490" s="94"/>
      <c r="L490" s="94"/>
      <c r="M490" s="94"/>
      <c r="N490" s="94"/>
      <c r="O490" s="94"/>
      <c r="P490" s="94"/>
      <c r="Q490" s="94"/>
      <c r="R490" s="94"/>
      <c r="S490" s="94"/>
      <c r="T490" s="94"/>
      <c r="U490" s="94"/>
      <c r="V490" s="94"/>
      <c r="W490" s="94"/>
      <c r="X490" s="94"/>
      <c r="Y490" s="94"/>
      <c r="Z490" s="94"/>
    </row>
    <row r="491" ht="15.75" customHeight="1">
      <c r="A491" s="94"/>
      <c r="B491" s="94"/>
      <c r="D491" s="94"/>
      <c r="E491" s="94"/>
      <c r="F491" s="94"/>
      <c r="G491" s="94"/>
      <c r="H491" s="94"/>
      <c r="I491" s="94"/>
      <c r="J491" s="94"/>
      <c r="K491" s="94"/>
      <c r="L491" s="94"/>
      <c r="M491" s="94"/>
      <c r="N491" s="94"/>
      <c r="O491" s="94"/>
      <c r="P491" s="94"/>
      <c r="Q491" s="94"/>
      <c r="R491" s="94"/>
      <c r="S491" s="94"/>
      <c r="T491" s="94"/>
      <c r="U491" s="94"/>
      <c r="V491" s="94"/>
      <c r="W491" s="94"/>
      <c r="X491" s="94"/>
      <c r="Y491" s="94"/>
      <c r="Z491" s="94"/>
    </row>
    <row r="492" ht="15.75" customHeight="1">
      <c r="A492" s="94"/>
      <c r="B492" s="94"/>
      <c r="D492" s="94"/>
      <c r="E492" s="94"/>
      <c r="F492" s="94"/>
      <c r="G492" s="94"/>
      <c r="H492" s="94"/>
      <c r="I492" s="94"/>
      <c r="J492" s="94"/>
      <c r="K492" s="94"/>
      <c r="L492" s="94"/>
      <c r="M492" s="94"/>
      <c r="N492" s="94"/>
      <c r="O492" s="94"/>
      <c r="P492" s="94"/>
      <c r="Q492" s="94"/>
      <c r="R492" s="94"/>
      <c r="S492" s="94"/>
      <c r="T492" s="94"/>
      <c r="U492" s="94"/>
      <c r="V492" s="94"/>
      <c r="W492" s="94"/>
      <c r="X492" s="94"/>
      <c r="Y492" s="94"/>
      <c r="Z492" s="94"/>
    </row>
    <row r="493" ht="15.75" customHeight="1">
      <c r="A493" s="94"/>
      <c r="B493" s="94"/>
      <c r="D493" s="94"/>
      <c r="E493" s="94"/>
      <c r="F493" s="94"/>
      <c r="G493" s="94"/>
      <c r="H493" s="94"/>
      <c r="I493" s="94"/>
      <c r="J493" s="94"/>
      <c r="K493" s="94"/>
      <c r="L493" s="94"/>
      <c r="M493" s="94"/>
      <c r="N493" s="94"/>
      <c r="O493" s="94"/>
      <c r="P493" s="94"/>
      <c r="Q493" s="94"/>
      <c r="R493" s="94"/>
      <c r="S493" s="94"/>
      <c r="T493" s="94"/>
      <c r="U493" s="94"/>
      <c r="V493" s="94"/>
      <c r="W493" s="94"/>
      <c r="X493" s="94"/>
      <c r="Y493" s="94"/>
      <c r="Z493" s="94"/>
    </row>
    <row r="494" ht="15.75" customHeight="1">
      <c r="A494" s="94"/>
      <c r="B494" s="94"/>
      <c r="D494" s="94"/>
      <c r="E494" s="94"/>
      <c r="F494" s="94"/>
      <c r="G494" s="94"/>
      <c r="H494" s="94"/>
      <c r="I494" s="94"/>
      <c r="J494" s="94"/>
      <c r="K494" s="94"/>
      <c r="L494" s="94"/>
      <c r="M494" s="94"/>
      <c r="N494" s="94"/>
      <c r="O494" s="94"/>
      <c r="P494" s="94"/>
      <c r="Q494" s="94"/>
      <c r="R494" s="94"/>
      <c r="S494" s="94"/>
      <c r="T494" s="94"/>
      <c r="U494" s="94"/>
      <c r="V494" s="94"/>
      <c r="W494" s="94"/>
      <c r="X494" s="94"/>
      <c r="Y494" s="94"/>
      <c r="Z494" s="94"/>
    </row>
    <row r="495" ht="15.75" customHeight="1">
      <c r="A495" s="94"/>
      <c r="B495" s="94"/>
      <c r="D495" s="94"/>
      <c r="E495" s="94"/>
      <c r="F495" s="94"/>
      <c r="G495" s="94"/>
      <c r="H495" s="94"/>
      <c r="I495" s="94"/>
      <c r="J495" s="94"/>
      <c r="K495" s="94"/>
      <c r="L495" s="94"/>
      <c r="M495" s="94"/>
      <c r="N495" s="94"/>
      <c r="O495" s="94"/>
      <c r="P495" s="94"/>
      <c r="Q495" s="94"/>
      <c r="R495" s="94"/>
      <c r="S495" s="94"/>
      <c r="T495" s="94"/>
      <c r="U495" s="94"/>
      <c r="V495" s="94"/>
      <c r="W495" s="94"/>
      <c r="X495" s="94"/>
      <c r="Y495" s="94"/>
      <c r="Z495" s="94"/>
    </row>
    <row r="496" ht="15.75" customHeight="1">
      <c r="A496" s="94"/>
      <c r="B496" s="94"/>
      <c r="D496" s="94"/>
      <c r="E496" s="94"/>
      <c r="F496" s="94"/>
      <c r="G496" s="94"/>
      <c r="H496" s="94"/>
      <c r="I496" s="94"/>
      <c r="J496" s="94"/>
      <c r="K496" s="94"/>
      <c r="L496" s="94"/>
      <c r="M496" s="94"/>
      <c r="N496" s="94"/>
      <c r="O496" s="94"/>
      <c r="P496" s="94"/>
      <c r="Q496" s="94"/>
      <c r="R496" s="94"/>
      <c r="S496" s="94"/>
      <c r="T496" s="94"/>
      <c r="U496" s="94"/>
      <c r="V496" s="94"/>
      <c r="W496" s="94"/>
      <c r="X496" s="94"/>
      <c r="Y496" s="94"/>
      <c r="Z496" s="94"/>
    </row>
    <row r="497" ht="15.75" customHeight="1">
      <c r="A497" s="94"/>
      <c r="B497" s="94"/>
      <c r="D497" s="94"/>
      <c r="E497" s="94"/>
      <c r="F497" s="94"/>
      <c r="G497" s="94"/>
      <c r="H497" s="94"/>
      <c r="I497" s="94"/>
      <c r="J497" s="94"/>
      <c r="K497" s="94"/>
      <c r="L497" s="94"/>
      <c r="M497" s="94"/>
      <c r="N497" s="94"/>
      <c r="O497" s="94"/>
      <c r="P497" s="94"/>
      <c r="Q497" s="94"/>
      <c r="R497" s="94"/>
      <c r="S497" s="94"/>
      <c r="T497" s="94"/>
      <c r="U497" s="94"/>
      <c r="V497" s="94"/>
      <c r="W497" s="94"/>
      <c r="X497" s="94"/>
      <c r="Y497" s="94"/>
      <c r="Z497" s="94"/>
    </row>
    <row r="498" ht="15.75" customHeight="1">
      <c r="A498" s="94"/>
      <c r="B498" s="94"/>
      <c r="D498" s="94"/>
      <c r="E498" s="94"/>
      <c r="F498" s="94"/>
      <c r="G498" s="94"/>
      <c r="H498" s="94"/>
      <c r="I498" s="94"/>
      <c r="J498" s="94"/>
      <c r="K498" s="94"/>
      <c r="L498" s="94"/>
      <c r="M498" s="94"/>
      <c r="N498" s="94"/>
      <c r="O498" s="94"/>
      <c r="P498" s="94"/>
      <c r="Q498" s="94"/>
      <c r="R498" s="94"/>
      <c r="S498" s="94"/>
      <c r="T498" s="94"/>
      <c r="U498" s="94"/>
      <c r="V498" s="94"/>
      <c r="W498" s="94"/>
      <c r="X498" s="94"/>
      <c r="Y498" s="94"/>
      <c r="Z498" s="94"/>
    </row>
    <row r="499" ht="15.75" customHeight="1">
      <c r="A499" s="94"/>
      <c r="B499" s="94"/>
      <c r="D499" s="94"/>
      <c r="E499" s="94"/>
      <c r="F499" s="94"/>
      <c r="G499" s="94"/>
      <c r="H499" s="94"/>
      <c r="I499" s="94"/>
      <c r="J499" s="94"/>
      <c r="K499" s="94"/>
      <c r="L499" s="94"/>
      <c r="M499" s="94"/>
      <c r="N499" s="94"/>
      <c r="O499" s="94"/>
      <c r="P499" s="94"/>
      <c r="Q499" s="94"/>
      <c r="R499" s="94"/>
      <c r="S499" s="94"/>
      <c r="T499" s="94"/>
      <c r="U499" s="94"/>
      <c r="V499" s="94"/>
      <c r="W499" s="94"/>
      <c r="X499" s="94"/>
      <c r="Y499" s="94"/>
      <c r="Z499" s="94"/>
    </row>
    <row r="500" ht="15.75" customHeight="1">
      <c r="A500" s="94"/>
      <c r="B500" s="94"/>
      <c r="D500" s="94"/>
      <c r="E500" s="94"/>
      <c r="F500" s="94"/>
      <c r="G500" s="94"/>
      <c r="H500" s="94"/>
      <c r="I500" s="94"/>
      <c r="J500" s="94"/>
      <c r="K500" s="94"/>
      <c r="L500" s="94"/>
      <c r="M500" s="94"/>
      <c r="N500" s="94"/>
      <c r="O500" s="94"/>
      <c r="P500" s="94"/>
      <c r="Q500" s="94"/>
      <c r="R500" s="94"/>
      <c r="S500" s="94"/>
      <c r="T500" s="94"/>
      <c r="U500" s="94"/>
      <c r="V500" s="94"/>
      <c r="W500" s="94"/>
      <c r="X500" s="94"/>
      <c r="Y500" s="94"/>
      <c r="Z500" s="94"/>
    </row>
    <row r="501" ht="15.75" customHeight="1">
      <c r="A501" s="94"/>
      <c r="B501" s="94"/>
      <c r="D501" s="94"/>
      <c r="E501" s="94"/>
      <c r="F501" s="94"/>
      <c r="G501" s="94"/>
      <c r="H501" s="94"/>
      <c r="I501" s="94"/>
      <c r="J501" s="94"/>
      <c r="K501" s="94"/>
      <c r="L501" s="94"/>
      <c r="M501" s="94"/>
      <c r="N501" s="94"/>
      <c r="O501" s="94"/>
      <c r="P501" s="94"/>
      <c r="Q501" s="94"/>
      <c r="R501" s="94"/>
      <c r="S501" s="94"/>
      <c r="T501" s="94"/>
      <c r="U501" s="94"/>
      <c r="V501" s="94"/>
      <c r="W501" s="94"/>
      <c r="X501" s="94"/>
      <c r="Y501" s="94"/>
      <c r="Z501" s="94"/>
    </row>
    <row r="502" ht="15.75" customHeight="1">
      <c r="A502" s="94"/>
      <c r="B502" s="94"/>
      <c r="D502" s="94"/>
      <c r="E502" s="94"/>
      <c r="F502" s="94"/>
      <c r="G502" s="94"/>
      <c r="H502" s="94"/>
      <c r="I502" s="94"/>
      <c r="J502" s="94"/>
      <c r="K502" s="94"/>
      <c r="L502" s="94"/>
      <c r="M502" s="94"/>
      <c r="N502" s="94"/>
      <c r="O502" s="94"/>
      <c r="P502" s="94"/>
      <c r="Q502" s="94"/>
      <c r="R502" s="94"/>
      <c r="S502" s="94"/>
      <c r="T502" s="94"/>
      <c r="U502" s="94"/>
      <c r="V502" s="94"/>
      <c r="W502" s="94"/>
      <c r="X502" s="94"/>
      <c r="Y502" s="94"/>
      <c r="Z502" s="94"/>
    </row>
    <row r="503" ht="15.75" customHeight="1">
      <c r="A503" s="94"/>
      <c r="B503" s="94"/>
      <c r="D503" s="94"/>
      <c r="E503" s="94"/>
      <c r="F503" s="94"/>
      <c r="G503" s="94"/>
      <c r="H503" s="94"/>
      <c r="I503" s="94"/>
      <c r="J503" s="94"/>
      <c r="K503" s="94"/>
      <c r="L503" s="94"/>
      <c r="M503" s="94"/>
      <c r="N503" s="94"/>
      <c r="O503" s="94"/>
      <c r="P503" s="94"/>
      <c r="Q503" s="94"/>
      <c r="R503" s="94"/>
      <c r="S503" s="94"/>
      <c r="T503" s="94"/>
      <c r="U503" s="94"/>
      <c r="V503" s="94"/>
      <c r="W503" s="94"/>
      <c r="X503" s="94"/>
      <c r="Y503" s="94"/>
      <c r="Z503" s="94"/>
    </row>
    <row r="504" ht="15.75" customHeight="1">
      <c r="A504" s="94"/>
      <c r="B504" s="94"/>
      <c r="D504" s="94"/>
      <c r="E504" s="94"/>
      <c r="F504" s="94"/>
      <c r="G504" s="94"/>
      <c r="H504" s="94"/>
      <c r="I504" s="94"/>
      <c r="J504" s="94"/>
      <c r="K504" s="94"/>
      <c r="L504" s="94"/>
      <c r="M504" s="94"/>
      <c r="N504" s="94"/>
      <c r="O504" s="94"/>
      <c r="P504" s="94"/>
      <c r="Q504" s="94"/>
      <c r="R504" s="94"/>
      <c r="S504" s="94"/>
      <c r="T504" s="94"/>
      <c r="U504" s="94"/>
      <c r="V504" s="94"/>
      <c r="W504" s="94"/>
      <c r="X504" s="94"/>
      <c r="Y504" s="94"/>
      <c r="Z504" s="94"/>
    </row>
    <row r="505" ht="15.75" customHeight="1">
      <c r="A505" s="94"/>
      <c r="B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row>
    <row r="506" ht="15.75" customHeight="1">
      <c r="A506" s="94"/>
      <c r="B506" s="94"/>
      <c r="D506" s="94"/>
      <c r="E506" s="94"/>
      <c r="F506" s="94"/>
      <c r="G506" s="94"/>
      <c r="H506" s="94"/>
      <c r="I506" s="94"/>
      <c r="J506" s="94"/>
      <c r="K506" s="94"/>
      <c r="L506" s="94"/>
      <c r="M506" s="94"/>
      <c r="N506" s="94"/>
      <c r="O506" s="94"/>
      <c r="P506" s="94"/>
      <c r="Q506" s="94"/>
      <c r="R506" s="94"/>
      <c r="S506" s="94"/>
      <c r="T506" s="94"/>
      <c r="U506" s="94"/>
      <c r="V506" s="94"/>
      <c r="W506" s="94"/>
      <c r="X506" s="94"/>
      <c r="Y506" s="94"/>
      <c r="Z506" s="94"/>
    </row>
    <row r="507" ht="15.75" customHeight="1">
      <c r="A507" s="94"/>
      <c r="B507" s="94"/>
      <c r="D507" s="94"/>
      <c r="E507" s="94"/>
      <c r="F507" s="94"/>
      <c r="G507" s="94"/>
      <c r="H507" s="94"/>
      <c r="I507" s="94"/>
      <c r="J507" s="94"/>
      <c r="K507" s="94"/>
      <c r="L507" s="94"/>
      <c r="M507" s="94"/>
      <c r="N507" s="94"/>
      <c r="O507" s="94"/>
      <c r="P507" s="94"/>
      <c r="Q507" s="94"/>
      <c r="R507" s="94"/>
      <c r="S507" s="94"/>
      <c r="T507" s="94"/>
      <c r="U507" s="94"/>
      <c r="V507" s="94"/>
      <c r="W507" s="94"/>
      <c r="X507" s="94"/>
      <c r="Y507" s="94"/>
      <c r="Z507" s="94"/>
    </row>
    <row r="508" ht="15.75" customHeight="1">
      <c r="A508" s="94"/>
      <c r="B508" s="94"/>
      <c r="D508" s="94"/>
      <c r="E508" s="94"/>
      <c r="F508" s="94"/>
      <c r="G508" s="94"/>
      <c r="H508" s="94"/>
      <c r="I508" s="94"/>
      <c r="J508" s="94"/>
      <c r="K508" s="94"/>
      <c r="L508" s="94"/>
      <c r="M508" s="94"/>
      <c r="N508" s="94"/>
      <c r="O508" s="94"/>
      <c r="P508" s="94"/>
      <c r="Q508" s="94"/>
      <c r="R508" s="94"/>
      <c r="S508" s="94"/>
      <c r="T508" s="94"/>
      <c r="U508" s="94"/>
      <c r="V508" s="94"/>
      <c r="W508" s="94"/>
      <c r="X508" s="94"/>
      <c r="Y508" s="94"/>
      <c r="Z508" s="94"/>
    </row>
    <row r="509" ht="15.75" customHeight="1">
      <c r="A509" s="94"/>
      <c r="B509" s="94"/>
      <c r="D509" s="94"/>
      <c r="E509" s="94"/>
      <c r="F509" s="94"/>
      <c r="G509" s="94"/>
      <c r="H509" s="94"/>
      <c r="I509" s="94"/>
      <c r="J509" s="94"/>
      <c r="K509" s="94"/>
      <c r="L509" s="94"/>
      <c r="M509" s="94"/>
      <c r="N509" s="94"/>
      <c r="O509" s="94"/>
      <c r="P509" s="94"/>
      <c r="Q509" s="94"/>
      <c r="R509" s="94"/>
      <c r="S509" s="94"/>
      <c r="T509" s="94"/>
      <c r="U509" s="94"/>
      <c r="V509" s="94"/>
      <c r="W509" s="94"/>
      <c r="X509" s="94"/>
      <c r="Y509" s="94"/>
      <c r="Z509" s="94"/>
    </row>
    <row r="510" ht="15.75" customHeight="1">
      <c r="A510" s="94"/>
      <c r="B510" s="94"/>
      <c r="D510" s="94"/>
      <c r="E510" s="94"/>
      <c r="F510" s="94"/>
      <c r="G510" s="94"/>
      <c r="H510" s="94"/>
      <c r="I510" s="94"/>
      <c r="J510" s="94"/>
      <c r="K510" s="94"/>
      <c r="L510" s="94"/>
      <c r="M510" s="94"/>
      <c r="N510" s="94"/>
      <c r="O510" s="94"/>
      <c r="P510" s="94"/>
      <c r="Q510" s="94"/>
      <c r="R510" s="94"/>
      <c r="S510" s="94"/>
      <c r="T510" s="94"/>
      <c r="U510" s="94"/>
      <c r="V510" s="94"/>
      <c r="W510" s="94"/>
      <c r="X510" s="94"/>
      <c r="Y510" s="94"/>
      <c r="Z510" s="94"/>
    </row>
    <row r="511" ht="15.75" customHeight="1">
      <c r="A511" s="94"/>
      <c r="B511" s="94"/>
      <c r="D511" s="94"/>
      <c r="E511" s="94"/>
      <c r="F511" s="94"/>
      <c r="G511" s="94"/>
      <c r="H511" s="94"/>
      <c r="I511" s="94"/>
      <c r="J511" s="94"/>
      <c r="K511" s="94"/>
      <c r="L511" s="94"/>
      <c r="M511" s="94"/>
      <c r="N511" s="94"/>
      <c r="O511" s="94"/>
      <c r="P511" s="94"/>
      <c r="Q511" s="94"/>
      <c r="R511" s="94"/>
      <c r="S511" s="94"/>
      <c r="T511" s="94"/>
      <c r="U511" s="94"/>
      <c r="V511" s="94"/>
      <c r="W511" s="94"/>
      <c r="X511" s="94"/>
      <c r="Y511" s="94"/>
      <c r="Z511" s="94"/>
    </row>
    <row r="512" ht="15.75" customHeight="1">
      <c r="A512" s="94"/>
      <c r="B512" s="94"/>
      <c r="D512" s="94"/>
      <c r="E512" s="94"/>
      <c r="F512" s="94"/>
      <c r="G512" s="94"/>
      <c r="H512" s="94"/>
      <c r="I512" s="94"/>
      <c r="J512" s="94"/>
      <c r="K512" s="94"/>
      <c r="L512" s="94"/>
      <c r="M512" s="94"/>
      <c r="N512" s="94"/>
      <c r="O512" s="94"/>
      <c r="P512" s="94"/>
      <c r="Q512" s="94"/>
      <c r="R512" s="94"/>
      <c r="S512" s="94"/>
      <c r="T512" s="94"/>
      <c r="U512" s="94"/>
      <c r="V512" s="94"/>
      <c r="W512" s="94"/>
      <c r="X512" s="94"/>
      <c r="Y512" s="94"/>
      <c r="Z512" s="94"/>
    </row>
    <row r="513" ht="15.75" customHeight="1">
      <c r="A513" s="94"/>
      <c r="B513" s="94"/>
      <c r="D513" s="94"/>
      <c r="E513" s="94"/>
      <c r="F513" s="94"/>
      <c r="G513" s="94"/>
      <c r="H513" s="94"/>
      <c r="I513" s="94"/>
      <c r="J513" s="94"/>
      <c r="K513" s="94"/>
      <c r="L513" s="94"/>
      <c r="M513" s="94"/>
      <c r="N513" s="94"/>
      <c r="O513" s="94"/>
      <c r="P513" s="94"/>
      <c r="Q513" s="94"/>
      <c r="R513" s="94"/>
      <c r="S513" s="94"/>
      <c r="T513" s="94"/>
      <c r="U513" s="94"/>
      <c r="V513" s="94"/>
      <c r="W513" s="94"/>
      <c r="X513" s="94"/>
      <c r="Y513" s="94"/>
      <c r="Z513" s="94"/>
    </row>
    <row r="514" ht="15.75" customHeight="1">
      <c r="A514" s="94"/>
      <c r="B514" s="94"/>
      <c r="D514" s="94"/>
      <c r="E514" s="94"/>
      <c r="F514" s="94"/>
      <c r="G514" s="94"/>
      <c r="H514" s="94"/>
      <c r="I514" s="94"/>
      <c r="J514" s="94"/>
      <c r="K514" s="94"/>
      <c r="L514" s="94"/>
      <c r="M514" s="94"/>
      <c r="N514" s="94"/>
      <c r="O514" s="94"/>
      <c r="P514" s="94"/>
      <c r="Q514" s="94"/>
      <c r="R514" s="94"/>
      <c r="S514" s="94"/>
      <c r="T514" s="94"/>
      <c r="U514" s="94"/>
      <c r="V514" s="94"/>
      <c r="W514" s="94"/>
      <c r="X514" s="94"/>
      <c r="Y514" s="94"/>
      <c r="Z514" s="94"/>
    </row>
    <row r="515" ht="15.75" customHeight="1">
      <c r="A515" s="94"/>
      <c r="B515" s="94"/>
      <c r="D515" s="94"/>
      <c r="E515" s="94"/>
      <c r="F515" s="94"/>
      <c r="G515" s="94"/>
      <c r="H515" s="94"/>
      <c r="I515" s="94"/>
      <c r="J515" s="94"/>
      <c r="K515" s="94"/>
      <c r="L515" s="94"/>
      <c r="M515" s="94"/>
      <c r="N515" s="94"/>
      <c r="O515" s="94"/>
      <c r="P515" s="94"/>
      <c r="Q515" s="94"/>
      <c r="R515" s="94"/>
      <c r="S515" s="94"/>
      <c r="T515" s="94"/>
      <c r="U515" s="94"/>
      <c r="V515" s="94"/>
      <c r="W515" s="94"/>
      <c r="X515" s="94"/>
      <c r="Y515" s="94"/>
      <c r="Z515" s="94"/>
    </row>
    <row r="516" ht="15.75" customHeight="1">
      <c r="A516" s="94"/>
      <c r="B516" s="94"/>
      <c r="D516" s="94"/>
      <c r="E516" s="94"/>
      <c r="F516" s="94"/>
      <c r="G516" s="94"/>
      <c r="H516" s="94"/>
      <c r="I516" s="94"/>
      <c r="J516" s="94"/>
      <c r="K516" s="94"/>
      <c r="L516" s="94"/>
      <c r="M516" s="94"/>
      <c r="N516" s="94"/>
      <c r="O516" s="94"/>
      <c r="P516" s="94"/>
      <c r="Q516" s="94"/>
      <c r="R516" s="94"/>
      <c r="S516" s="94"/>
      <c r="T516" s="94"/>
      <c r="U516" s="94"/>
      <c r="V516" s="94"/>
      <c r="W516" s="94"/>
      <c r="X516" s="94"/>
      <c r="Y516" s="94"/>
      <c r="Z516" s="94"/>
    </row>
    <row r="517" ht="15.75" customHeight="1">
      <c r="A517" s="94"/>
      <c r="B517" s="94"/>
      <c r="D517" s="94"/>
      <c r="E517" s="94"/>
      <c r="F517" s="94"/>
      <c r="G517" s="94"/>
      <c r="H517" s="94"/>
      <c r="I517" s="94"/>
      <c r="J517" s="94"/>
      <c r="K517" s="94"/>
      <c r="L517" s="94"/>
      <c r="M517" s="94"/>
      <c r="N517" s="94"/>
      <c r="O517" s="94"/>
      <c r="P517" s="94"/>
      <c r="Q517" s="94"/>
      <c r="R517" s="94"/>
      <c r="S517" s="94"/>
      <c r="T517" s="94"/>
      <c r="U517" s="94"/>
      <c r="V517" s="94"/>
      <c r="W517" s="94"/>
      <c r="X517" s="94"/>
      <c r="Y517" s="94"/>
      <c r="Z517" s="94"/>
    </row>
    <row r="518" ht="15.75" customHeight="1">
      <c r="A518" s="94"/>
      <c r="B518" s="94"/>
      <c r="D518" s="94"/>
      <c r="E518" s="94"/>
      <c r="F518" s="94"/>
      <c r="G518" s="94"/>
      <c r="H518" s="94"/>
      <c r="I518" s="94"/>
      <c r="J518" s="94"/>
      <c r="K518" s="94"/>
      <c r="L518" s="94"/>
      <c r="M518" s="94"/>
      <c r="N518" s="94"/>
      <c r="O518" s="94"/>
      <c r="P518" s="94"/>
      <c r="Q518" s="94"/>
      <c r="R518" s="94"/>
      <c r="S518" s="94"/>
      <c r="T518" s="94"/>
      <c r="U518" s="94"/>
      <c r="V518" s="94"/>
      <c r="W518" s="94"/>
      <c r="X518" s="94"/>
      <c r="Y518" s="94"/>
      <c r="Z518" s="94"/>
    </row>
    <row r="519" ht="15.75" customHeight="1">
      <c r="A519" s="94"/>
      <c r="B519" s="94"/>
      <c r="D519" s="94"/>
      <c r="E519" s="94"/>
      <c r="F519" s="94"/>
      <c r="G519" s="94"/>
      <c r="H519" s="94"/>
      <c r="I519" s="94"/>
      <c r="J519" s="94"/>
      <c r="K519" s="94"/>
      <c r="L519" s="94"/>
      <c r="M519" s="94"/>
      <c r="N519" s="94"/>
      <c r="O519" s="94"/>
      <c r="P519" s="94"/>
      <c r="Q519" s="94"/>
      <c r="R519" s="94"/>
      <c r="S519" s="94"/>
      <c r="T519" s="94"/>
      <c r="U519" s="94"/>
      <c r="V519" s="94"/>
      <c r="W519" s="94"/>
      <c r="X519" s="94"/>
      <c r="Y519" s="94"/>
      <c r="Z519" s="94"/>
    </row>
    <row r="520" ht="15.75" customHeight="1">
      <c r="A520" s="94"/>
      <c r="B520" s="94"/>
      <c r="D520" s="94"/>
      <c r="E520" s="94"/>
      <c r="F520" s="94"/>
      <c r="G520" s="94"/>
      <c r="H520" s="94"/>
      <c r="I520" s="94"/>
      <c r="J520" s="94"/>
      <c r="K520" s="94"/>
      <c r="L520" s="94"/>
      <c r="M520" s="94"/>
      <c r="N520" s="94"/>
      <c r="O520" s="94"/>
      <c r="P520" s="94"/>
      <c r="Q520" s="94"/>
      <c r="R520" s="94"/>
      <c r="S520" s="94"/>
      <c r="T520" s="94"/>
      <c r="U520" s="94"/>
      <c r="V520" s="94"/>
      <c r="W520" s="94"/>
      <c r="X520" s="94"/>
      <c r="Y520" s="94"/>
      <c r="Z520" s="94"/>
    </row>
    <row r="521" ht="15.75" customHeight="1">
      <c r="A521" s="94"/>
      <c r="B521" s="94"/>
      <c r="D521" s="94"/>
      <c r="E521" s="94"/>
      <c r="F521" s="94"/>
      <c r="G521" s="94"/>
      <c r="H521" s="94"/>
      <c r="I521" s="94"/>
      <c r="J521" s="94"/>
      <c r="K521" s="94"/>
      <c r="L521" s="94"/>
      <c r="M521" s="94"/>
      <c r="N521" s="94"/>
      <c r="O521" s="94"/>
      <c r="P521" s="94"/>
      <c r="Q521" s="94"/>
      <c r="R521" s="94"/>
      <c r="S521" s="94"/>
      <c r="T521" s="94"/>
      <c r="U521" s="94"/>
      <c r="V521" s="94"/>
      <c r="W521" s="94"/>
      <c r="X521" s="94"/>
      <c r="Y521" s="94"/>
      <c r="Z521" s="94"/>
    </row>
    <row r="522" ht="15.75" customHeight="1">
      <c r="A522" s="94"/>
      <c r="B522" s="94"/>
      <c r="D522" s="94"/>
      <c r="E522" s="94"/>
      <c r="F522" s="94"/>
      <c r="G522" s="94"/>
      <c r="H522" s="94"/>
      <c r="I522" s="94"/>
      <c r="J522" s="94"/>
      <c r="K522" s="94"/>
      <c r="L522" s="94"/>
      <c r="M522" s="94"/>
      <c r="N522" s="94"/>
      <c r="O522" s="94"/>
      <c r="P522" s="94"/>
      <c r="Q522" s="94"/>
      <c r="R522" s="94"/>
      <c r="S522" s="94"/>
      <c r="T522" s="94"/>
      <c r="U522" s="94"/>
      <c r="V522" s="94"/>
      <c r="W522" s="94"/>
      <c r="X522" s="94"/>
      <c r="Y522" s="94"/>
      <c r="Z522" s="94"/>
    </row>
    <row r="523" ht="15.75" customHeight="1">
      <c r="A523" s="94"/>
      <c r="B523" s="94"/>
      <c r="D523" s="94"/>
      <c r="E523" s="94"/>
      <c r="F523" s="94"/>
      <c r="G523" s="94"/>
      <c r="H523" s="94"/>
      <c r="I523" s="94"/>
      <c r="J523" s="94"/>
      <c r="K523" s="94"/>
      <c r="L523" s="94"/>
      <c r="M523" s="94"/>
      <c r="N523" s="94"/>
      <c r="O523" s="94"/>
      <c r="P523" s="94"/>
      <c r="Q523" s="94"/>
      <c r="R523" s="94"/>
      <c r="S523" s="94"/>
      <c r="T523" s="94"/>
      <c r="U523" s="94"/>
      <c r="V523" s="94"/>
      <c r="W523" s="94"/>
      <c r="X523" s="94"/>
      <c r="Y523" s="94"/>
      <c r="Z523" s="94"/>
    </row>
    <row r="524" ht="15.75" customHeight="1">
      <c r="A524" s="94"/>
      <c r="B524" s="94"/>
      <c r="D524" s="94"/>
      <c r="E524" s="94"/>
      <c r="F524" s="94"/>
      <c r="G524" s="94"/>
      <c r="H524" s="94"/>
      <c r="I524" s="94"/>
      <c r="J524" s="94"/>
      <c r="K524" s="94"/>
      <c r="L524" s="94"/>
      <c r="M524" s="94"/>
      <c r="N524" s="94"/>
      <c r="O524" s="94"/>
      <c r="P524" s="94"/>
      <c r="Q524" s="94"/>
      <c r="R524" s="94"/>
      <c r="S524" s="94"/>
      <c r="T524" s="94"/>
      <c r="U524" s="94"/>
      <c r="V524" s="94"/>
      <c r="W524" s="94"/>
      <c r="X524" s="94"/>
      <c r="Y524" s="94"/>
      <c r="Z524" s="94"/>
    </row>
    <row r="525" ht="15.75" customHeight="1">
      <c r="A525" s="94"/>
      <c r="B525" s="94"/>
      <c r="D525" s="94"/>
      <c r="E525" s="94"/>
      <c r="F525" s="94"/>
      <c r="G525" s="94"/>
      <c r="H525" s="94"/>
      <c r="I525" s="94"/>
      <c r="J525" s="94"/>
      <c r="K525" s="94"/>
      <c r="L525" s="94"/>
      <c r="M525" s="94"/>
      <c r="N525" s="94"/>
      <c r="O525" s="94"/>
      <c r="P525" s="94"/>
      <c r="Q525" s="94"/>
      <c r="R525" s="94"/>
      <c r="S525" s="94"/>
      <c r="T525" s="94"/>
      <c r="U525" s="94"/>
      <c r="V525" s="94"/>
      <c r="W525" s="94"/>
      <c r="X525" s="94"/>
      <c r="Y525" s="94"/>
      <c r="Z525" s="94"/>
    </row>
    <row r="526" ht="15.75" customHeight="1">
      <c r="A526" s="94"/>
      <c r="B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row>
    <row r="527" ht="15.75" customHeight="1">
      <c r="A527" s="94"/>
      <c r="B527" s="94"/>
      <c r="D527" s="94"/>
      <c r="E527" s="94"/>
      <c r="F527" s="94"/>
      <c r="G527" s="94"/>
      <c r="H527" s="94"/>
      <c r="I527" s="94"/>
      <c r="J527" s="94"/>
      <c r="K527" s="94"/>
      <c r="L527" s="94"/>
      <c r="M527" s="94"/>
      <c r="N527" s="94"/>
      <c r="O527" s="94"/>
      <c r="P527" s="94"/>
      <c r="Q527" s="94"/>
      <c r="R527" s="94"/>
      <c r="S527" s="94"/>
      <c r="T527" s="94"/>
      <c r="U527" s="94"/>
      <c r="V527" s="94"/>
      <c r="W527" s="94"/>
      <c r="X527" s="94"/>
      <c r="Y527" s="94"/>
      <c r="Z527" s="94"/>
    </row>
    <row r="528" ht="15.75" customHeight="1">
      <c r="A528" s="94"/>
      <c r="B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row>
    <row r="529" ht="15.75" customHeight="1">
      <c r="A529" s="94"/>
      <c r="B529" s="94"/>
      <c r="D529" s="94"/>
      <c r="E529" s="94"/>
      <c r="F529" s="94"/>
      <c r="G529" s="94"/>
      <c r="H529" s="94"/>
      <c r="I529" s="94"/>
      <c r="J529" s="94"/>
      <c r="K529" s="94"/>
      <c r="L529" s="94"/>
      <c r="M529" s="94"/>
      <c r="N529" s="94"/>
      <c r="O529" s="94"/>
      <c r="P529" s="94"/>
      <c r="Q529" s="94"/>
      <c r="R529" s="94"/>
      <c r="S529" s="94"/>
      <c r="T529" s="94"/>
      <c r="U529" s="94"/>
      <c r="V529" s="94"/>
      <c r="W529" s="94"/>
      <c r="X529" s="94"/>
      <c r="Y529" s="94"/>
      <c r="Z529" s="94"/>
    </row>
    <row r="530" ht="15.75" customHeight="1">
      <c r="A530" s="94"/>
      <c r="B530" s="94"/>
      <c r="D530" s="94"/>
      <c r="E530" s="94"/>
      <c r="F530" s="94"/>
      <c r="G530" s="94"/>
      <c r="H530" s="94"/>
      <c r="I530" s="94"/>
      <c r="J530" s="94"/>
      <c r="K530" s="94"/>
      <c r="L530" s="94"/>
      <c r="M530" s="94"/>
      <c r="N530" s="94"/>
      <c r="O530" s="94"/>
      <c r="P530" s="94"/>
      <c r="Q530" s="94"/>
      <c r="R530" s="94"/>
      <c r="S530" s="94"/>
      <c r="T530" s="94"/>
      <c r="U530" s="94"/>
      <c r="V530" s="94"/>
      <c r="W530" s="94"/>
      <c r="X530" s="94"/>
      <c r="Y530" s="94"/>
      <c r="Z530" s="94"/>
    </row>
    <row r="531" ht="15.75" customHeight="1">
      <c r="A531" s="94"/>
      <c r="B531" s="94"/>
      <c r="D531" s="94"/>
      <c r="E531" s="94"/>
      <c r="F531" s="94"/>
      <c r="G531" s="94"/>
      <c r="H531" s="94"/>
      <c r="I531" s="94"/>
      <c r="J531" s="94"/>
      <c r="K531" s="94"/>
      <c r="L531" s="94"/>
      <c r="M531" s="94"/>
      <c r="N531" s="94"/>
      <c r="O531" s="94"/>
      <c r="P531" s="94"/>
      <c r="Q531" s="94"/>
      <c r="R531" s="94"/>
      <c r="S531" s="94"/>
      <c r="T531" s="94"/>
      <c r="U531" s="94"/>
      <c r="V531" s="94"/>
      <c r="W531" s="94"/>
      <c r="X531" s="94"/>
      <c r="Y531" s="94"/>
      <c r="Z531" s="94"/>
    </row>
    <row r="532" ht="15.75" customHeight="1">
      <c r="A532" s="94"/>
      <c r="B532" s="94"/>
      <c r="D532" s="94"/>
      <c r="E532" s="94"/>
      <c r="F532" s="94"/>
      <c r="G532" s="94"/>
      <c r="H532" s="94"/>
      <c r="I532" s="94"/>
      <c r="J532" s="94"/>
      <c r="K532" s="94"/>
      <c r="L532" s="94"/>
      <c r="M532" s="94"/>
      <c r="N532" s="94"/>
      <c r="O532" s="94"/>
      <c r="P532" s="94"/>
      <c r="Q532" s="94"/>
      <c r="R532" s="94"/>
      <c r="S532" s="94"/>
      <c r="T532" s="94"/>
      <c r="U532" s="94"/>
      <c r="V532" s="94"/>
      <c r="W532" s="94"/>
      <c r="X532" s="94"/>
      <c r="Y532" s="94"/>
      <c r="Z532" s="94"/>
    </row>
    <row r="533" ht="15.75" customHeight="1">
      <c r="A533" s="94"/>
      <c r="B533" s="94"/>
      <c r="D533" s="94"/>
      <c r="E533" s="94"/>
      <c r="F533" s="94"/>
      <c r="G533" s="94"/>
      <c r="H533" s="94"/>
      <c r="I533" s="94"/>
      <c r="J533" s="94"/>
      <c r="K533" s="94"/>
      <c r="L533" s="94"/>
      <c r="M533" s="94"/>
      <c r="N533" s="94"/>
      <c r="O533" s="94"/>
      <c r="P533" s="94"/>
      <c r="Q533" s="94"/>
      <c r="R533" s="94"/>
      <c r="S533" s="94"/>
      <c r="T533" s="94"/>
      <c r="U533" s="94"/>
      <c r="V533" s="94"/>
      <c r="W533" s="94"/>
      <c r="X533" s="94"/>
      <c r="Y533" s="94"/>
      <c r="Z533" s="94"/>
    </row>
    <row r="534" ht="15.75" customHeight="1">
      <c r="A534" s="94"/>
      <c r="B534" s="94"/>
      <c r="D534" s="94"/>
      <c r="E534" s="94"/>
      <c r="F534" s="94"/>
      <c r="G534" s="94"/>
      <c r="H534" s="94"/>
      <c r="I534" s="94"/>
      <c r="J534" s="94"/>
      <c r="K534" s="94"/>
      <c r="L534" s="94"/>
      <c r="M534" s="94"/>
      <c r="N534" s="94"/>
      <c r="O534" s="94"/>
      <c r="P534" s="94"/>
      <c r="Q534" s="94"/>
      <c r="R534" s="94"/>
      <c r="S534" s="94"/>
      <c r="T534" s="94"/>
      <c r="U534" s="94"/>
      <c r="V534" s="94"/>
      <c r="W534" s="94"/>
      <c r="X534" s="94"/>
      <c r="Y534" s="94"/>
      <c r="Z534" s="94"/>
    </row>
    <row r="535" ht="15.75" customHeight="1">
      <c r="A535" s="94"/>
      <c r="B535" s="94"/>
      <c r="D535" s="94"/>
      <c r="E535" s="94"/>
      <c r="F535" s="94"/>
      <c r="G535" s="94"/>
      <c r="H535" s="94"/>
      <c r="I535" s="94"/>
      <c r="J535" s="94"/>
      <c r="K535" s="94"/>
      <c r="L535" s="94"/>
      <c r="M535" s="94"/>
      <c r="N535" s="94"/>
      <c r="O535" s="94"/>
      <c r="P535" s="94"/>
      <c r="Q535" s="94"/>
      <c r="R535" s="94"/>
      <c r="S535" s="94"/>
      <c r="T535" s="94"/>
      <c r="U535" s="94"/>
      <c r="V535" s="94"/>
      <c r="W535" s="94"/>
      <c r="X535" s="94"/>
      <c r="Y535" s="94"/>
      <c r="Z535" s="94"/>
    </row>
    <row r="536" ht="15.75" customHeight="1">
      <c r="A536" s="94"/>
      <c r="B536" s="94"/>
      <c r="D536" s="94"/>
      <c r="E536" s="94"/>
      <c r="F536" s="94"/>
      <c r="G536" s="94"/>
      <c r="H536" s="94"/>
      <c r="I536" s="94"/>
      <c r="J536" s="94"/>
      <c r="K536" s="94"/>
      <c r="L536" s="94"/>
      <c r="M536" s="94"/>
      <c r="N536" s="94"/>
      <c r="O536" s="94"/>
      <c r="P536" s="94"/>
      <c r="Q536" s="94"/>
      <c r="R536" s="94"/>
      <c r="S536" s="94"/>
      <c r="T536" s="94"/>
      <c r="U536" s="94"/>
      <c r="V536" s="94"/>
      <c r="W536" s="94"/>
      <c r="X536" s="94"/>
      <c r="Y536" s="94"/>
      <c r="Z536" s="94"/>
    </row>
    <row r="537" ht="15.75" customHeight="1">
      <c r="A537" s="94"/>
      <c r="B537" s="94"/>
      <c r="D537" s="94"/>
      <c r="E537" s="94"/>
      <c r="F537" s="94"/>
      <c r="G537" s="94"/>
      <c r="H537" s="94"/>
      <c r="I537" s="94"/>
      <c r="J537" s="94"/>
      <c r="K537" s="94"/>
      <c r="L537" s="94"/>
      <c r="M537" s="94"/>
      <c r="N537" s="94"/>
      <c r="O537" s="94"/>
      <c r="P537" s="94"/>
      <c r="Q537" s="94"/>
      <c r="R537" s="94"/>
      <c r="S537" s="94"/>
      <c r="T537" s="94"/>
      <c r="U537" s="94"/>
      <c r="V537" s="94"/>
      <c r="W537" s="94"/>
      <c r="X537" s="94"/>
      <c r="Y537" s="94"/>
      <c r="Z537" s="94"/>
    </row>
    <row r="538" ht="15.75" customHeight="1">
      <c r="A538" s="94"/>
      <c r="B538" s="94"/>
      <c r="D538" s="94"/>
      <c r="E538" s="94"/>
      <c r="F538" s="94"/>
      <c r="G538" s="94"/>
      <c r="H538" s="94"/>
      <c r="I538" s="94"/>
      <c r="J538" s="94"/>
      <c r="K538" s="94"/>
      <c r="L538" s="94"/>
      <c r="M538" s="94"/>
      <c r="N538" s="94"/>
      <c r="O538" s="94"/>
      <c r="P538" s="94"/>
      <c r="Q538" s="94"/>
      <c r="R538" s="94"/>
      <c r="S538" s="94"/>
      <c r="T538" s="94"/>
      <c r="U538" s="94"/>
      <c r="V538" s="94"/>
      <c r="W538" s="94"/>
      <c r="X538" s="94"/>
      <c r="Y538" s="94"/>
      <c r="Z538" s="94"/>
    </row>
    <row r="539" ht="15.75" customHeight="1">
      <c r="A539" s="94"/>
      <c r="B539" s="94"/>
      <c r="D539" s="94"/>
      <c r="E539" s="94"/>
      <c r="F539" s="94"/>
      <c r="G539" s="94"/>
      <c r="H539" s="94"/>
      <c r="I539" s="94"/>
      <c r="J539" s="94"/>
      <c r="K539" s="94"/>
      <c r="L539" s="94"/>
      <c r="M539" s="94"/>
      <c r="N539" s="94"/>
      <c r="O539" s="94"/>
      <c r="P539" s="94"/>
      <c r="Q539" s="94"/>
      <c r="R539" s="94"/>
      <c r="S539" s="94"/>
      <c r="T539" s="94"/>
      <c r="U539" s="94"/>
      <c r="V539" s="94"/>
      <c r="W539" s="94"/>
      <c r="X539" s="94"/>
      <c r="Y539" s="94"/>
      <c r="Z539" s="94"/>
    </row>
    <row r="540" ht="15.75" customHeight="1">
      <c r="A540" s="94"/>
      <c r="B540" s="94"/>
      <c r="D540" s="94"/>
      <c r="E540" s="94"/>
      <c r="F540" s="94"/>
      <c r="G540" s="94"/>
      <c r="H540" s="94"/>
      <c r="I540" s="94"/>
      <c r="J540" s="94"/>
      <c r="K540" s="94"/>
      <c r="L540" s="94"/>
      <c r="M540" s="94"/>
      <c r="N540" s="94"/>
      <c r="O540" s="94"/>
      <c r="P540" s="94"/>
      <c r="Q540" s="94"/>
      <c r="R540" s="94"/>
      <c r="S540" s="94"/>
      <c r="T540" s="94"/>
      <c r="U540" s="94"/>
      <c r="V540" s="94"/>
      <c r="W540" s="94"/>
      <c r="X540" s="94"/>
      <c r="Y540" s="94"/>
      <c r="Z540" s="94"/>
    </row>
    <row r="541" ht="15.75" customHeight="1">
      <c r="A541" s="94"/>
      <c r="B541" s="94"/>
      <c r="D541" s="94"/>
      <c r="E541" s="94"/>
      <c r="F541" s="94"/>
      <c r="G541" s="94"/>
      <c r="H541" s="94"/>
      <c r="I541" s="94"/>
      <c r="J541" s="94"/>
      <c r="K541" s="94"/>
      <c r="L541" s="94"/>
      <c r="M541" s="94"/>
      <c r="N541" s="94"/>
      <c r="O541" s="94"/>
      <c r="P541" s="94"/>
      <c r="Q541" s="94"/>
      <c r="R541" s="94"/>
      <c r="S541" s="94"/>
      <c r="T541" s="94"/>
      <c r="U541" s="94"/>
      <c r="V541" s="94"/>
      <c r="W541" s="94"/>
      <c r="X541" s="94"/>
      <c r="Y541" s="94"/>
      <c r="Z541" s="94"/>
    </row>
    <row r="542" ht="15.75" customHeight="1">
      <c r="A542" s="94"/>
      <c r="B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row>
    <row r="543" ht="15.75" customHeight="1">
      <c r="A543" s="94"/>
      <c r="B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row>
    <row r="544" ht="15.75" customHeight="1">
      <c r="A544" s="94"/>
      <c r="B544" s="94"/>
      <c r="D544" s="94"/>
      <c r="E544" s="94"/>
      <c r="F544" s="94"/>
      <c r="G544" s="94"/>
      <c r="H544" s="94"/>
      <c r="I544" s="94"/>
      <c r="J544" s="94"/>
      <c r="K544" s="94"/>
      <c r="L544" s="94"/>
      <c r="M544" s="94"/>
      <c r="N544" s="94"/>
      <c r="O544" s="94"/>
      <c r="P544" s="94"/>
      <c r="Q544" s="94"/>
      <c r="R544" s="94"/>
      <c r="S544" s="94"/>
      <c r="T544" s="94"/>
      <c r="U544" s="94"/>
      <c r="V544" s="94"/>
      <c r="W544" s="94"/>
      <c r="X544" s="94"/>
      <c r="Y544" s="94"/>
      <c r="Z544" s="94"/>
    </row>
    <row r="545" ht="15.75" customHeight="1">
      <c r="A545" s="94"/>
      <c r="B545" s="94"/>
      <c r="D545" s="94"/>
      <c r="E545" s="94"/>
      <c r="F545" s="94"/>
      <c r="G545" s="94"/>
      <c r="H545" s="94"/>
      <c r="I545" s="94"/>
      <c r="J545" s="94"/>
      <c r="K545" s="94"/>
      <c r="L545" s="94"/>
      <c r="M545" s="94"/>
      <c r="N545" s="94"/>
      <c r="O545" s="94"/>
      <c r="P545" s="94"/>
      <c r="Q545" s="94"/>
      <c r="R545" s="94"/>
      <c r="S545" s="94"/>
      <c r="T545" s="94"/>
      <c r="U545" s="94"/>
      <c r="V545" s="94"/>
      <c r="W545" s="94"/>
      <c r="X545" s="94"/>
      <c r="Y545" s="94"/>
      <c r="Z545" s="94"/>
    </row>
    <row r="546" ht="15.75" customHeight="1">
      <c r="A546" s="94"/>
      <c r="B546" s="94"/>
      <c r="D546" s="94"/>
      <c r="E546" s="94"/>
      <c r="F546" s="94"/>
      <c r="G546" s="94"/>
      <c r="H546" s="94"/>
      <c r="I546" s="94"/>
      <c r="J546" s="94"/>
      <c r="K546" s="94"/>
      <c r="L546" s="94"/>
      <c r="M546" s="94"/>
      <c r="N546" s="94"/>
      <c r="O546" s="94"/>
      <c r="P546" s="94"/>
      <c r="Q546" s="94"/>
      <c r="R546" s="94"/>
      <c r="S546" s="94"/>
      <c r="T546" s="94"/>
      <c r="U546" s="94"/>
      <c r="V546" s="94"/>
      <c r="W546" s="94"/>
      <c r="X546" s="94"/>
      <c r="Y546" s="94"/>
      <c r="Z546" s="94"/>
    </row>
    <row r="547" ht="15.75" customHeight="1">
      <c r="A547" s="94"/>
      <c r="B547" s="94"/>
      <c r="D547" s="94"/>
      <c r="E547" s="94"/>
      <c r="F547" s="94"/>
      <c r="G547" s="94"/>
      <c r="H547" s="94"/>
      <c r="I547" s="94"/>
      <c r="J547" s="94"/>
      <c r="K547" s="94"/>
      <c r="L547" s="94"/>
      <c r="M547" s="94"/>
      <c r="N547" s="94"/>
      <c r="O547" s="94"/>
      <c r="P547" s="94"/>
      <c r="Q547" s="94"/>
      <c r="R547" s="94"/>
      <c r="S547" s="94"/>
      <c r="T547" s="94"/>
      <c r="U547" s="94"/>
      <c r="V547" s="94"/>
      <c r="W547" s="94"/>
      <c r="X547" s="94"/>
      <c r="Y547" s="94"/>
      <c r="Z547" s="94"/>
    </row>
    <row r="548" ht="15.75" customHeight="1">
      <c r="A548" s="94"/>
      <c r="B548" s="94"/>
      <c r="D548" s="94"/>
      <c r="E548" s="94"/>
      <c r="F548" s="94"/>
      <c r="G548" s="94"/>
      <c r="H548" s="94"/>
      <c r="I548" s="94"/>
      <c r="J548" s="94"/>
      <c r="K548" s="94"/>
      <c r="L548" s="94"/>
      <c r="M548" s="94"/>
      <c r="N548" s="94"/>
      <c r="O548" s="94"/>
      <c r="P548" s="94"/>
      <c r="Q548" s="94"/>
      <c r="R548" s="94"/>
      <c r="S548" s="94"/>
      <c r="T548" s="94"/>
      <c r="U548" s="94"/>
      <c r="V548" s="94"/>
      <c r="W548" s="94"/>
      <c r="X548" s="94"/>
      <c r="Y548" s="94"/>
      <c r="Z548" s="94"/>
    </row>
    <row r="549" ht="15.75" customHeight="1">
      <c r="A549" s="94"/>
      <c r="B549" s="94"/>
      <c r="D549" s="94"/>
      <c r="E549" s="94"/>
      <c r="F549" s="94"/>
      <c r="G549" s="94"/>
      <c r="H549" s="94"/>
      <c r="I549" s="94"/>
      <c r="J549" s="94"/>
      <c r="K549" s="94"/>
      <c r="L549" s="94"/>
      <c r="M549" s="94"/>
      <c r="N549" s="94"/>
      <c r="O549" s="94"/>
      <c r="P549" s="94"/>
      <c r="Q549" s="94"/>
      <c r="R549" s="94"/>
      <c r="S549" s="94"/>
      <c r="T549" s="94"/>
      <c r="U549" s="94"/>
      <c r="V549" s="94"/>
      <c r="W549" s="94"/>
      <c r="X549" s="94"/>
      <c r="Y549" s="94"/>
      <c r="Z549" s="94"/>
    </row>
    <row r="550" ht="15.75" customHeight="1">
      <c r="A550" s="94"/>
      <c r="B550" s="94"/>
      <c r="D550" s="94"/>
      <c r="E550" s="94"/>
      <c r="F550" s="94"/>
      <c r="G550" s="94"/>
      <c r="H550" s="94"/>
      <c r="I550" s="94"/>
      <c r="J550" s="94"/>
      <c r="K550" s="94"/>
      <c r="L550" s="94"/>
      <c r="M550" s="94"/>
      <c r="N550" s="94"/>
      <c r="O550" s="94"/>
      <c r="P550" s="94"/>
      <c r="Q550" s="94"/>
      <c r="R550" s="94"/>
      <c r="S550" s="94"/>
      <c r="T550" s="94"/>
      <c r="U550" s="94"/>
      <c r="V550" s="94"/>
      <c r="W550" s="94"/>
      <c r="X550" s="94"/>
      <c r="Y550" s="94"/>
      <c r="Z550" s="94"/>
    </row>
    <row r="551" ht="15.75" customHeight="1">
      <c r="A551" s="94"/>
      <c r="B551" s="94"/>
      <c r="D551" s="94"/>
      <c r="E551" s="94"/>
      <c r="F551" s="94"/>
      <c r="G551" s="94"/>
      <c r="H551" s="94"/>
      <c r="I551" s="94"/>
      <c r="J551" s="94"/>
      <c r="K551" s="94"/>
      <c r="L551" s="94"/>
      <c r="M551" s="94"/>
      <c r="N551" s="94"/>
      <c r="O551" s="94"/>
      <c r="P551" s="94"/>
      <c r="Q551" s="94"/>
      <c r="R551" s="94"/>
      <c r="S551" s="94"/>
      <c r="T551" s="94"/>
      <c r="U551" s="94"/>
      <c r="V551" s="94"/>
      <c r="W551" s="94"/>
      <c r="X551" s="94"/>
      <c r="Y551" s="94"/>
      <c r="Z551" s="94"/>
    </row>
    <row r="552" ht="15.75" customHeight="1">
      <c r="A552" s="94"/>
      <c r="B552" s="94"/>
      <c r="D552" s="94"/>
      <c r="E552" s="94"/>
      <c r="F552" s="94"/>
      <c r="G552" s="94"/>
      <c r="H552" s="94"/>
      <c r="I552" s="94"/>
      <c r="J552" s="94"/>
      <c r="K552" s="94"/>
      <c r="L552" s="94"/>
      <c r="M552" s="94"/>
      <c r="N552" s="94"/>
      <c r="O552" s="94"/>
      <c r="P552" s="94"/>
      <c r="Q552" s="94"/>
      <c r="R552" s="94"/>
      <c r="S552" s="94"/>
      <c r="T552" s="94"/>
      <c r="U552" s="94"/>
      <c r="V552" s="94"/>
      <c r="W552" s="94"/>
      <c r="X552" s="94"/>
      <c r="Y552" s="94"/>
      <c r="Z552" s="94"/>
    </row>
    <row r="553" ht="15.75" customHeight="1">
      <c r="A553" s="94"/>
      <c r="B553" s="94"/>
      <c r="D553" s="94"/>
      <c r="E553" s="94"/>
      <c r="F553" s="94"/>
      <c r="G553" s="94"/>
      <c r="H553" s="94"/>
      <c r="I553" s="94"/>
      <c r="J553" s="94"/>
      <c r="K553" s="94"/>
      <c r="L553" s="94"/>
      <c r="M553" s="94"/>
      <c r="N553" s="94"/>
      <c r="O553" s="94"/>
      <c r="P553" s="94"/>
      <c r="Q553" s="94"/>
      <c r="R553" s="94"/>
      <c r="S553" s="94"/>
      <c r="T553" s="94"/>
      <c r="U553" s="94"/>
      <c r="V553" s="94"/>
      <c r="W553" s="94"/>
      <c r="X553" s="94"/>
      <c r="Y553" s="94"/>
      <c r="Z553" s="94"/>
    </row>
    <row r="554" ht="15.75" customHeight="1">
      <c r="A554" s="94"/>
      <c r="B554" s="94"/>
      <c r="D554" s="94"/>
      <c r="E554" s="94"/>
      <c r="F554" s="94"/>
      <c r="G554" s="94"/>
      <c r="H554" s="94"/>
      <c r="I554" s="94"/>
      <c r="J554" s="94"/>
      <c r="K554" s="94"/>
      <c r="L554" s="94"/>
      <c r="M554" s="94"/>
      <c r="N554" s="94"/>
      <c r="O554" s="94"/>
      <c r="P554" s="94"/>
      <c r="Q554" s="94"/>
      <c r="R554" s="94"/>
      <c r="S554" s="94"/>
      <c r="T554" s="94"/>
      <c r="U554" s="94"/>
      <c r="V554" s="94"/>
      <c r="W554" s="94"/>
      <c r="X554" s="94"/>
      <c r="Y554" s="94"/>
      <c r="Z554" s="94"/>
    </row>
    <row r="555" ht="15.75" customHeight="1">
      <c r="A555" s="94"/>
      <c r="B555" s="94"/>
      <c r="D555" s="94"/>
      <c r="E555" s="94"/>
      <c r="F555" s="94"/>
      <c r="G555" s="94"/>
      <c r="H555" s="94"/>
      <c r="I555" s="94"/>
      <c r="J555" s="94"/>
      <c r="K555" s="94"/>
      <c r="L555" s="94"/>
      <c r="M555" s="94"/>
      <c r="N555" s="94"/>
      <c r="O555" s="94"/>
      <c r="P555" s="94"/>
      <c r="Q555" s="94"/>
      <c r="R555" s="94"/>
      <c r="S555" s="94"/>
      <c r="T555" s="94"/>
      <c r="U555" s="94"/>
      <c r="V555" s="94"/>
      <c r="W555" s="94"/>
      <c r="X555" s="94"/>
      <c r="Y555" s="94"/>
      <c r="Z555" s="94"/>
    </row>
    <row r="556" ht="15.75" customHeight="1">
      <c r="A556" s="94"/>
      <c r="B556" s="94"/>
      <c r="D556" s="94"/>
      <c r="E556" s="94"/>
      <c r="F556" s="94"/>
      <c r="G556" s="94"/>
      <c r="H556" s="94"/>
      <c r="I556" s="94"/>
      <c r="J556" s="94"/>
      <c r="K556" s="94"/>
      <c r="L556" s="94"/>
      <c r="M556" s="94"/>
      <c r="N556" s="94"/>
      <c r="O556" s="94"/>
      <c r="P556" s="94"/>
      <c r="Q556" s="94"/>
      <c r="R556" s="94"/>
      <c r="S556" s="94"/>
      <c r="T556" s="94"/>
      <c r="U556" s="94"/>
      <c r="V556" s="94"/>
      <c r="W556" s="94"/>
      <c r="X556" s="94"/>
      <c r="Y556" s="94"/>
      <c r="Z556" s="94"/>
    </row>
    <row r="557" ht="15.75" customHeight="1">
      <c r="A557" s="94"/>
      <c r="B557" s="94"/>
      <c r="D557" s="94"/>
      <c r="E557" s="94"/>
      <c r="F557" s="94"/>
      <c r="G557" s="94"/>
      <c r="H557" s="94"/>
      <c r="I557" s="94"/>
      <c r="J557" s="94"/>
      <c r="K557" s="94"/>
      <c r="L557" s="94"/>
      <c r="M557" s="94"/>
      <c r="N557" s="94"/>
      <c r="O557" s="94"/>
      <c r="P557" s="94"/>
      <c r="Q557" s="94"/>
      <c r="R557" s="94"/>
      <c r="S557" s="94"/>
      <c r="T557" s="94"/>
      <c r="U557" s="94"/>
      <c r="V557" s="94"/>
      <c r="W557" s="94"/>
      <c r="X557" s="94"/>
      <c r="Y557" s="94"/>
      <c r="Z557" s="94"/>
    </row>
    <row r="558" ht="15.75" customHeight="1">
      <c r="A558" s="94"/>
      <c r="B558" s="94"/>
      <c r="D558" s="94"/>
      <c r="E558" s="94"/>
      <c r="F558" s="94"/>
      <c r="G558" s="94"/>
      <c r="H558" s="94"/>
      <c r="I558" s="94"/>
      <c r="J558" s="94"/>
      <c r="K558" s="94"/>
      <c r="L558" s="94"/>
      <c r="M558" s="94"/>
      <c r="N558" s="94"/>
      <c r="O558" s="94"/>
      <c r="P558" s="94"/>
      <c r="Q558" s="94"/>
      <c r="R558" s="94"/>
      <c r="S558" s="94"/>
      <c r="T558" s="94"/>
      <c r="U558" s="94"/>
      <c r="V558" s="94"/>
      <c r="W558" s="94"/>
      <c r="X558" s="94"/>
      <c r="Y558" s="94"/>
      <c r="Z558" s="94"/>
    </row>
    <row r="559" ht="15.75" customHeight="1">
      <c r="A559" s="94"/>
      <c r="B559" s="94"/>
      <c r="D559" s="94"/>
      <c r="E559" s="94"/>
      <c r="F559" s="94"/>
      <c r="G559" s="94"/>
      <c r="H559" s="94"/>
      <c r="I559" s="94"/>
      <c r="J559" s="94"/>
      <c r="K559" s="94"/>
      <c r="L559" s="94"/>
      <c r="M559" s="94"/>
      <c r="N559" s="94"/>
      <c r="O559" s="94"/>
      <c r="P559" s="94"/>
      <c r="Q559" s="94"/>
      <c r="R559" s="94"/>
      <c r="S559" s="94"/>
      <c r="T559" s="94"/>
      <c r="U559" s="94"/>
      <c r="V559" s="94"/>
      <c r="W559" s="94"/>
      <c r="X559" s="94"/>
      <c r="Y559" s="94"/>
      <c r="Z559" s="94"/>
    </row>
    <row r="560" ht="15.75" customHeight="1">
      <c r="A560" s="94"/>
      <c r="B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row>
    <row r="561" ht="15.75" customHeight="1">
      <c r="A561" s="94"/>
      <c r="B561" s="94"/>
      <c r="D561" s="94"/>
      <c r="E561" s="94"/>
      <c r="F561" s="94"/>
      <c r="G561" s="94"/>
      <c r="H561" s="94"/>
      <c r="I561" s="94"/>
      <c r="J561" s="94"/>
      <c r="K561" s="94"/>
      <c r="L561" s="94"/>
      <c r="M561" s="94"/>
      <c r="N561" s="94"/>
      <c r="O561" s="94"/>
      <c r="P561" s="94"/>
      <c r="Q561" s="94"/>
      <c r="R561" s="94"/>
      <c r="S561" s="94"/>
      <c r="T561" s="94"/>
      <c r="U561" s="94"/>
      <c r="V561" s="94"/>
      <c r="W561" s="94"/>
      <c r="X561" s="94"/>
      <c r="Y561" s="94"/>
      <c r="Z561" s="94"/>
    </row>
    <row r="562" ht="15.75" customHeight="1">
      <c r="A562" s="94"/>
      <c r="B562" s="94"/>
      <c r="D562" s="94"/>
      <c r="E562" s="94"/>
      <c r="F562" s="94"/>
      <c r="G562" s="94"/>
      <c r="H562" s="94"/>
      <c r="I562" s="94"/>
      <c r="J562" s="94"/>
      <c r="K562" s="94"/>
      <c r="L562" s="94"/>
      <c r="M562" s="94"/>
      <c r="N562" s="94"/>
      <c r="O562" s="94"/>
      <c r="P562" s="94"/>
      <c r="Q562" s="94"/>
      <c r="R562" s="94"/>
      <c r="S562" s="94"/>
      <c r="T562" s="94"/>
      <c r="U562" s="94"/>
      <c r="V562" s="94"/>
      <c r="W562" s="94"/>
      <c r="X562" s="94"/>
      <c r="Y562" s="94"/>
      <c r="Z562" s="94"/>
    </row>
    <row r="563" ht="15.75" customHeight="1">
      <c r="A563" s="94"/>
      <c r="B563" s="94"/>
      <c r="D563" s="94"/>
      <c r="E563" s="94"/>
      <c r="F563" s="94"/>
      <c r="G563" s="94"/>
      <c r="H563" s="94"/>
      <c r="I563" s="94"/>
      <c r="J563" s="94"/>
      <c r="K563" s="94"/>
      <c r="L563" s="94"/>
      <c r="M563" s="94"/>
      <c r="N563" s="94"/>
      <c r="O563" s="94"/>
      <c r="P563" s="94"/>
      <c r="Q563" s="94"/>
      <c r="R563" s="94"/>
      <c r="S563" s="94"/>
      <c r="T563" s="94"/>
      <c r="U563" s="94"/>
      <c r="V563" s="94"/>
      <c r="W563" s="94"/>
      <c r="X563" s="94"/>
      <c r="Y563" s="94"/>
      <c r="Z563" s="94"/>
    </row>
    <row r="564" ht="15.75" customHeight="1">
      <c r="A564" s="94"/>
      <c r="B564" s="94"/>
      <c r="D564" s="94"/>
      <c r="E564" s="94"/>
      <c r="F564" s="94"/>
      <c r="G564" s="94"/>
      <c r="H564" s="94"/>
      <c r="I564" s="94"/>
      <c r="J564" s="94"/>
      <c r="K564" s="94"/>
      <c r="L564" s="94"/>
      <c r="M564" s="94"/>
      <c r="N564" s="94"/>
      <c r="O564" s="94"/>
      <c r="P564" s="94"/>
      <c r="Q564" s="94"/>
      <c r="R564" s="94"/>
      <c r="S564" s="94"/>
      <c r="T564" s="94"/>
      <c r="U564" s="94"/>
      <c r="V564" s="94"/>
      <c r="W564" s="94"/>
      <c r="X564" s="94"/>
      <c r="Y564" s="94"/>
      <c r="Z564" s="94"/>
    </row>
    <row r="565" ht="15.75" customHeight="1">
      <c r="A565" s="94"/>
      <c r="B565" s="94"/>
      <c r="D565" s="94"/>
      <c r="E565" s="94"/>
      <c r="F565" s="94"/>
      <c r="G565" s="94"/>
      <c r="H565" s="94"/>
      <c r="I565" s="94"/>
      <c r="J565" s="94"/>
      <c r="K565" s="94"/>
      <c r="L565" s="94"/>
      <c r="M565" s="94"/>
      <c r="N565" s="94"/>
      <c r="O565" s="94"/>
      <c r="P565" s="94"/>
      <c r="Q565" s="94"/>
      <c r="R565" s="94"/>
      <c r="S565" s="94"/>
      <c r="T565" s="94"/>
      <c r="U565" s="94"/>
      <c r="V565" s="94"/>
      <c r="W565" s="94"/>
      <c r="X565" s="94"/>
      <c r="Y565" s="94"/>
      <c r="Z565" s="94"/>
    </row>
    <row r="566" ht="15.75" customHeight="1">
      <c r="A566" s="94"/>
      <c r="B566" s="94"/>
      <c r="D566" s="94"/>
      <c r="E566" s="94"/>
      <c r="F566" s="94"/>
      <c r="G566" s="94"/>
      <c r="H566" s="94"/>
      <c r="I566" s="94"/>
      <c r="J566" s="94"/>
      <c r="K566" s="94"/>
      <c r="L566" s="94"/>
      <c r="M566" s="94"/>
      <c r="N566" s="94"/>
      <c r="O566" s="94"/>
      <c r="P566" s="94"/>
      <c r="Q566" s="94"/>
      <c r="R566" s="94"/>
      <c r="S566" s="94"/>
      <c r="T566" s="94"/>
      <c r="U566" s="94"/>
      <c r="V566" s="94"/>
      <c r="W566" s="94"/>
      <c r="X566" s="94"/>
      <c r="Y566" s="94"/>
      <c r="Z566" s="94"/>
    </row>
    <row r="567" ht="15.75" customHeight="1">
      <c r="A567" s="94"/>
      <c r="B567" s="94"/>
      <c r="D567" s="94"/>
      <c r="E567" s="94"/>
      <c r="F567" s="94"/>
      <c r="G567" s="94"/>
      <c r="H567" s="94"/>
      <c r="I567" s="94"/>
      <c r="J567" s="94"/>
      <c r="K567" s="94"/>
      <c r="L567" s="94"/>
      <c r="M567" s="94"/>
      <c r="N567" s="94"/>
      <c r="O567" s="94"/>
      <c r="P567" s="94"/>
      <c r="Q567" s="94"/>
      <c r="R567" s="94"/>
      <c r="S567" s="94"/>
      <c r="T567" s="94"/>
      <c r="U567" s="94"/>
      <c r="V567" s="94"/>
      <c r="W567" s="94"/>
      <c r="X567" s="94"/>
      <c r="Y567" s="94"/>
      <c r="Z567" s="94"/>
    </row>
    <row r="568" ht="15.75" customHeight="1">
      <c r="A568" s="94"/>
      <c r="B568" s="94"/>
      <c r="D568" s="94"/>
      <c r="E568" s="94"/>
      <c r="F568" s="94"/>
      <c r="G568" s="94"/>
      <c r="H568" s="94"/>
      <c r="I568" s="94"/>
      <c r="J568" s="94"/>
      <c r="K568" s="94"/>
      <c r="L568" s="94"/>
      <c r="M568" s="94"/>
      <c r="N568" s="94"/>
      <c r="O568" s="94"/>
      <c r="P568" s="94"/>
      <c r="Q568" s="94"/>
      <c r="R568" s="94"/>
      <c r="S568" s="94"/>
      <c r="T568" s="94"/>
      <c r="U568" s="94"/>
      <c r="V568" s="94"/>
      <c r="W568" s="94"/>
      <c r="X568" s="94"/>
      <c r="Y568" s="94"/>
      <c r="Z568" s="94"/>
    </row>
    <row r="569" ht="15.75" customHeight="1">
      <c r="A569" s="94"/>
      <c r="B569" s="94"/>
      <c r="D569" s="94"/>
      <c r="E569" s="94"/>
      <c r="F569" s="94"/>
      <c r="G569" s="94"/>
      <c r="H569" s="94"/>
      <c r="I569" s="94"/>
      <c r="J569" s="94"/>
      <c r="K569" s="94"/>
      <c r="L569" s="94"/>
      <c r="M569" s="94"/>
      <c r="N569" s="94"/>
      <c r="O569" s="94"/>
      <c r="P569" s="94"/>
      <c r="Q569" s="94"/>
      <c r="R569" s="94"/>
      <c r="S569" s="94"/>
      <c r="T569" s="94"/>
      <c r="U569" s="94"/>
      <c r="V569" s="94"/>
      <c r="W569" s="94"/>
      <c r="X569" s="94"/>
      <c r="Y569" s="94"/>
      <c r="Z569" s="94"/>
    </row>
    <row r="570" ht="15.75" customHeight="1">
      <c r="A570" s="94"/>
      <c r="B570" s="94"/>
      <c r="D570" s="94"/>
      <c r="E570" s="94"/>
      <c r="F570" s="94"/>
      <c r="G570" s="94"/>
      <c r="H570" s="94"/>
      <c r="I570" s="94"/>
      <c r="J570" s="94"/>
      <c r="K570" s="94"/>
      <c r="L570" s="94"/>
      <c r="M570" s="94"/>
      <c r="N570" s="94"/>
      <c r="O570" s="94"/>
      <c r="P570" s="94"/>
      <c r="Q570" s="94"/>
      <c r="R570" s="94"/>
      <c r="S570" s="94"/>
      <c r="T570" s="94"/>
      <c r="U570" s="94"/>
      <c r="V570" s="94"/>
      <c r="W570" s="94"/>
      <c r="X570" s="94"/>
      <c r="Y570" s="94"/>
      <c r="Z570" s="94"/>
    </row>
    <row r="571" ht="15.75" customHeight="1">
      <c r="A571" s="94"/>
      <c r="B571" s="94"/>
      <c r="D571" s="94"/>
      <c r="E571" s="94"/>
      <c r="F571" s="94"/>
      <c r="G571" s="94"/>
      <c r="H571" s="94"/>
      <c r="I571" s="94"/>
      <c r="J571" s="94"/>
      <c r="K571" s="94"/>
      <c r="L571" s="94"/>
      <c r="M571" s="94"/>
      <c r="N571" s="94"/>
      <c r="O571" s="94"/>
      <c r="P571" s="94"/>
      <c r="Q571" s="94"/>
      <c r="R571" s="94"/>
      <c r="S571" s="94"/>
      <c r="T571" s="94"/>
      <c r="U571" s="94"/>
      <c r="V571" s="94"/>
      <c r="W571" s="94"/>
      <c r="X571" s="94"/>
      <c r="Y571" s="94"/>
      <c r="Z571" s="94"/>
    </row>
    <row r="572" ht="15.75" customHeight="1">
      <c r="A572" s="94"/>
      <c r="B572" s="94"/>
      <c r="D572" s="94"/>
      <c r="E572" s="94"/>
      <c r="F572" s="94"/>
      <c r="G572" s="94"/>
      <c r="H572" s="94"/>
      <c r="I572" s="94"/>
      <c r="J572" s="94"/>
      <c r="K572" s="94"/>
      <c r="L572" s="94"/>
      <c r="M572" s="94"/>
      <c r="N572" s="94"/>
      <c r="O572" s="94"/>
      <c r="P572" s="94"/>
      <c r="Q572" s="94"/>
      <c r="R572" s="94"/>
      <c r="S572" s="94"/>
      <c r="T572" s="94"/>
      <c r="U572" s="94"/>
      <c r="V572" s="94"/>
      <c r="W572" s="94"/>
      <c r="X572" s="94"/>
      <c r="Y572" s="94"/>
      <c r="Z572" s="94"/>
    </row>
    <row r="573" ht="15.75" customHeight="1">
      <c r="A573" s="94"/>
      <c r="B573" s="94"/>
      <c r="D573" s="94"/>
      <c r="E573" s="94"/>
      <c r="F573" s="94"/>
      <c r="G573" s="94"/>
      <c r="H573" s="94"/>
      <c r="I573" s="94"/>
      <c r="J573" s="94"/>
      <c r="K573" s="94"/>
      <c r="L573" s="94"/>
      <c r="M573" s="94"/>
      <c r="N573" s="94"/>
      <c r="O573" s="94"/>
      <c r="P573" s="94"/>
      <c r="Q573" s="94"/>
      <c r="R573" s="94"/>
      <c r="S573" s="94"/>
      <c r="T573" s="94"/>
      <c r="U573" s="94"/>
      <c r="V573" s="94"/>
      <c r="W573" s="94"/>
      <c r="X573" s="94"/>
      <c r="Y573" s="94"/>
      <c r="Z573" s="94"/>
    </row>
    <row r="574" ht="15.75" customHeight="1">
      <c r="A574" s="94"/>
      <c r="B574" s="94"/>
      <c r="D574" s="94"/>
      <c r="E574" s="94"/>
      <c r="F574" s="94"/>
      <c r="G574" s="94"/>
      <c r="H574" s="94"/>
      <c r="I574" s="94"/>
      <c r="J574" s="94"/>
      <c r="K574" s="94"/>
      <c r="L574" s="94"/>
      <c r="M574" s="94"/>
      <c r="N574" s="94"/>
      <c r="O574" s="94"/>
      <c r="P574" s="94"/>
      <c r="Q574" s="94"/>
      <c r="R574" s="94"/>
      <c r="S574" s="94"/>
      <c r="T574" s="94"/>
      <c r="U574" s="94"/>
      <c r="V574" s="94"/>
      <c r="W574" s="94"/>
      <c r="X574" s="94"/>
      <c r="Y574" s="94"/>
      <c r="Z574" s="94"/>
    </row>
    <row r="575" ht="15.75" customHeight="1">
      <c r="A575" s="94"/>
      <c r="B575" s="94"/>
      <c r="D575" s="94"/>
      <c r="E575" s="94"/>
      <c r="F575" s="94"/>
      <c r="G575" s="94"/>
      <c r="H575" s="94"/>
      <c r="I575" s="94"/>
      <c r="J575" s="94"/>
      <c r="K575" s="94"/>
      <c r="L575" s="94"/>
      <c r="M575" s="94"/>
      <c r="N575" s="94"/>
      <c r="O575" s="94"/>
      <c r="P575" s="94"/>
      <c r="Q575" s="94"/>
      <c r="R575" s="94"/>
      <c r="S575" s="94"/>
      <c r="T575" s="94"/>
      <c r="U575" s="94"/>
      <c r="V575" s="94"/>
      <c r="W575" s="94"/>
      <c r="X575" s="94"/>
      <c r="Y575" s="94"/>
      <c r="Z575" s="94"/>
    </row>
    <row r="576" ht="15.75" customHeight="1">
      <c r="A576" s="94"/>
      <c r="B576" s="94"/>
      <c r="D576" s="94"/>
      <c r="E576" s="94"/>
      <c r="F576" s="94"/>
      <c r="G576" s="94"/>
      <c r="H576" s="94"/>
      <c r="I576" s="94"/>
      <c r="J576" s="94"/>
      <c r="K576" s="94"/>
      <c r="L576" s="94"/>
      <c r="M576" s="94"/>
      <c r="N576" s="94"/>
      <c r="O576" s="94"/>
      <c r="P576" s="94"/>
      <c r="Q576" s="94"/>
      <c r="R576" s="94"/>
      <c r="S576" s="94"/>
      <c r="T576" s="94"/>
      <c r="U576" s="94"/>
      <c r="V576" s="94"/>
      <c r="W576" s="94"/>
      <c r="X576" s="94"/>
      <c r="Y576" s="94"/>
      <c r="Z576" s="94"/>
    </row>
    <row r="577" ht="15.75" customHeight="1">
      <c r="A577" s="94"/>
      <c r="B577" s="94"/>
      <c r="D577" s="94"/>
      <c r="E577" s="94"/>
      <c r="F577" s="94"/>
      <c r="G577" s="94"/>
      <c r="H577" s="94"/>
      <c r="I577" s="94"/>
      <c r="J577" s="94"/>
      <c r="K577" s="94"/>
      <c r="L577" s="94"/>
      <c r="M577" s="94"/>
      <c r="N577" s="94"/>
      <c r="O577" s="94"/>
      <c r="P577" s="94"/>
      <c r="Q577" s="94"/>
      <c r="R577" s="94"/>
      <c r="S577" s="94"/>
      <c r="T577" s="94"/>
      <c r="U577" s="94"/>
      <c r="V577" s="94"/>
      <c r="W577" s="94"/>
      <c r="X577" s="94"/>
      <c r="Y577" s="94"/>
      <c r="Z577" s="94"/>
    </row>
    <row r="578" ht="15.75" customHeight="1">
      <c r="A578" s="94"/>
      <c r="B578" s="94"/>
      <c r="D578" s="94"/>
      <c r="E578" s="94"/>
      <c r="F578" s="94"/>
      <c r="G578" s="94"/>
      <c r="H578" s="94"/>
      <c r="I578" s="94"/>
      <c r="J578" s="94"/>
      <c r="K578" s="94"/>
      <c r="L578" s="94"/>
      <c r="M578" s="94"/>
      <c r="N578" s="94"/>
      <c r="O578" s="94"/>
      <c r="P578" s="94"/>
      <c r="Q578" s="94"/>
      <c r="R578" s="94"/>
      <c r="S578" s="94"/>
      <c r="T578" s="94"/>
      <c r="U578" s="94"/>
      <c r="V578" s="94"/>
      <c r="W578" s="94"/>
      <c r="X578" s="94"/>
      <c r="Y578" s="94"/>
      <c r="Z578" s="94"/>
    </row>
    <row r="579" ht="15.75" customHeight="1">
      <c r="A579" s="94"/>
      <c r="B579" s="94"/>
      <c r="D579" s="94"/>
      <c r="E579" s="94"/>
      <c r="F579" s="94"/>
      <c r="G579" s="94"/>
      <c r="H579" s="94"/>
      <c r="I579" s="94"/>
      <c r="J579" s="94"/>
      <c r="K579" s="94"/>
      <c r="L579" s="94"/>
      <c r="M579" s="94"/>
      <c r="N579" s="94"/>
      <c r="O579" s="94"/>
      <c r="P579" s="94"/>
      <c r="Q579" s="94"/>
      <c r="R579" s="94"/>
      <c r="S579" s="94"/>
      <c r="T579" s="94"/>
      <c r="U579" s="94"/>
      <c r="V579" s="94"/>
      <c r="W579" s="94"/>
      <c r="X579" s="94"/>
      <c r="Y579" s="94"/>
      <c r="Z579" s="94"/>
    </row>
    <row r="580" ht="15.75" customHeight="1">
      <c r="A580" s="94"/>
      <c r="B580" s="94"/>
      <c r="D580" s="94"/>
      <c r="E580" s="94"/>
      <c r="F580" s="94"/>
      <c r="G580" s="94"/>
      <c r="H580" s="94"/>
      <c r="I580" s="94"/>
      <c r="J580" s="94"/>
      <c r="K580" s="94"/>
      <c r="L580" s="94"/>
      <c r="M580" s="94"/>
      <c r="N580" s="94"/>
      <c r="O580" s="94"/>
      <c r="P580" s="94"/>
      <c r="Q580" s="94"/>
      <c r="R580" s="94"/>
      <c r="S580" s="94"/>
      <c r="T580" s="94"/>
      <c r="U580" s="94"/>
      <c r="V580" s="94"/>
      <c r="W580" s="94"/>
      <c r="X580" s="94"/>
      <c r="Y580" s="94"/>
      <c r="Z580" s="94"/>
    </row>
    <row r="581" ht="15.75" customHeight="1">
      <c r="A581" s="94"/>
      <c r="B581" s="94"/>
      <c r="D581" s="94"/>
      <c r="E581" s="94"/>
      <c r="F581" s="94"/>
      <c r="G581" s="94"/>
      <c r="H581" s="94"/>
      <c r="I581" s="94"/>
      <c r="J581" s="94"/>
      <c r="K581" s="94"/>
      <c r="L581" s="94"/>
      <c r="M581" s="94"/>
      <c r="N581" s="94"/>
      <c r="O581" s="94"/>
      <c r="P581" s="94"/>
      <c r="Q581" s="94"/>
      <c r="R581" s="94"/>
      <c r="S581" s="94"/>
      <c r="T581" s="94"/>
      <c r="U581" s="94"/>
      <c r="V581" s="94"/>
      <c r="W581" s="94"/>
      <c r="X581" s="94"/>
      <c r="Y581" s="94"/>
      <c r="Z581" s="94"/>
    </row>
    <row r="582" ht="15.75" customHeight="1">
      <c r="A582" s="94"/>
      <c r="B582" s="94"/>
      <c r="D582" s="94"/>
      <c r="E582" s="94"/>
      <c r="F582" s="94"/>
      <c r="G582" s="94"/>
      <c r="H582" s="94"/>
      <c r="I582" s="94"/>
      <c r="J582" s="94"/>
      <c r="K582" s="94"/>
      <c r="L582" s="94"/>
      <c r="M582" s="94"/>
      <c r="N582" s="94"/>
      <c r="O582" s="94"/>
      <c r="P582" s="94"/>
      <c r="Q582" s="94"/>
      <c r="R582" s="94"/>
      <c r="S582" s="94"/>
      <c r="T582" s="94"/>
      <c r="U582" s="94"/>
      <c r="V582" s="94"/>
      <c r="W582" s="94"/>
      <c r="X582" s="94"/>
      <c r="Y582" s="94"/>
      <c r="Z582" s="94"/>
    </row>
    <row r="583" ht="15.75" customHeight="1">
      <c r="A583" s="94"/>
      <c r="B583" s="94"/>
      <c r="D583" s="94"/>
      <c r="E583" s="94"/>
      <c r="F583" s="94"/>
      <c r="G583" s="94"/>
      <c r="H583" s="94"/>
      <c r="I583" s="94"/>
      <c r="J583" s="94"/>
      <c r="K583" s="94"/>
      <c r="L583" s="94"/>
      <c r="M583" s="94"/>
      <c r="N583" s="94"/>
      <c r="O583" s="94"/>
      <c r="P583" s="94"/>
      <c r="Q583" s="94"/>
      <c r="R583" s="94"/>
      <c r="S583" s="94"/>
      <c r="T583" s="94"/>
      <c r="U583" s="94"/>
      <c r="V583" s="94"/>
      <c r="W583" s="94"/>
      <c r="X583" s="94"/>
      <c r="Y583" s="94"/>
      <c r="Z583" s="94"/>
    </row>
    <row r="584" ht="15.75" customHeight="1">
      <c r="A584" s="94"/>
      <c r="B584" s="94"/>
      <c r="D584" s="94"/>
      <c r="E584" s="94"/>
      <c r="F584" s="94"/>
      <c r="G584" s="94"/>
      <c r="H584" s="94"/>
      <c r="I584" s="94"/>
      <c r="J584" s="94"/>
      <c r="K584" s="94"/>
      <c r="L584" s="94"/>
      <c r="M584" s="94"/>
      <c r="N584" s="94"/>
      <c r="O584" s="94"/>
      <c r="P584" s="94"/>
      <c r="Q584" s="94"/>
      <c r="R584" s="94"/>
      <c r="S584" s="94"/>
      <c r="T584" s="94"/>
      <c r="U584" s="94"/>
      <c r="V584" s="94"/>
      <c r="W584" s="94"/>
      <c r="X584" s="94"/>
      <c r="Y584" s="94"/>
      <c r="Z584" s="94"/>
    </row>
    <row r="585" ht="15.75" customHeight="1">
      <c r="A585" s="94"/>
      <c r="B585" s="94"/>
      <c r="D585" s="94"/>
      <c r="E585" s="94"/>
      <c r="F585" s="94"/>
      <c r="G585" s="94"/>
      <c r="H585" s="94"/>
      <c r="I585" s="94"/>
      <c r="J585" s="94"/>
      <c r="K585" s="94"/>
      <c r="L585" s="94"/>
      <c r="M585" s="94"/>
      <c r="N585" s="94"/>
      <c r="O585" s="94"/>
      <c r="P585" s="94"/>
      <c r="Q585" s="94"/>
      <c r="R585" s="94"/>
      <c r="S585" s="94"/>
      <c r="T585" s="94"/>
      <c r="U585" s="94"/>
      <c r="V585" s="94"/>
      <c r="W585" s="94"/>
      <c r="X585" s="94"/>
      <c r="Y585" s="94"/>
      <c r="Z585" s="94"/>
    </row>
    <row r="586" ht="15.75" customHeight="1">
      <c r="A586" s="94"/>
      <c r="B586" s="94"/>
      <c r="D586" s="94"/>
      <c r="E586" s="94"/>
      <c r="F586" s="94"/>
      <c r="G586" s="94"/>
      <c r="H586" s="94"/>
      <c r="I586" s="94"/>
      <c r="J586" s="94"/>
      <c r="K586" s="94"/>
      <c r="L586" s="94"/>
      <c r="M586" s="94"/>
      <c r="N586" s="94"/>
      <c r="O586" s="94"/>
      <c r="P586" s="94"/>
      <c r="Q586" s="94"/>
      <c r="R586" s="94"/>
      <c r="S586" s="94"/>
      <c r="T586" s="94"/>
      <c r="U586" s="94"/>
      <c r="V586" s="94"/>
      <c r="W586" s="94"/>
      <c r="X586" s="94"/>
      <c r="Y586" s="94"/>
      <c r="Z586" s="94"/>
    </row>
    <row r="587" ht="15.75" customHeight="1">
      <c r="A587" s="94"/>
      <c r="B587" s="94"/>
      <c r="D587" s="94"/>
      <c r="E587" s="94"/>
      <c r="F587" s="94"/>
      <c r="G587" s="94"/>
      <c r="H587" s="94"/>
      <c r="I587" s="94"/>
      <c r="J587" s="94"/>
      <c r="K587" s="94"/>
      <c r="L587" s="94"/>
      <c r="M587" s="94"/>
      <c r="N587" s="94"/>
      <c r="O587" s="94"/>
      <c r="P587" s="94"/>
      <c r="Q587" s="94"/>
      <c r="R587" s="94"/>
      <c r="S587" s="94"/>
      <c r="T587" s="94"/>
      <c r="U587" s="94"/>
      <c r="V587" s="94"/>
      <c r="W587" s="94"/>
      <c r="X587" s="94"/>
      <c r="Y587" s="94"/>
      <c r="Z587" s="94"/>
    </row>
    <row r="588" ht="15.75" customHeight="1">
      <c r="A588" s="94"/>
      <c r="B588" s="94"/>
      <c r="D588" s="94"/>
      <c r="E588" s="94"/>
      <c r="F588" s="94"/>
      <c r="G588" s="94"/>
      <c r="H588" s="94"/>
      <c r="I588" s="94"/>
      <c r="J588" s="94"/>
      <c r="K588" s="94"/>
      <c r="L588" s="94"/>
      <c r="M588" s="94"/>
      <c r="N588" s="94"/>
      <c r="O588" s="94"/>
      <c r="P588" s="94"/>
      <c r="Q588" s="94"/>
      <c r="R588" s="94"/>
      <c r="S588" s="94"/>
      <c r="T588" s="94"/>
      <c r="U588" s="94"/>
      <c r="V588" s="94"/>
      <c r="W588" s="94"/>
      <c r="X588" s="94"/>
      <c r="Y588" s="94"/>
      <c r="Z588" s="94"/>
    </row>
    <row r="589" ht="15.75" customHeight="1">
      <c r="A589" s="94"/>
      <c r="B589" s="94"/>
      <c r="D589" s="94"/>
      <c r="E589" s="94"/>
      <c r="F589" s="94"/>
      <c r="G589" s="94"/>
      <c r="H589" s="94"/>
      <c r="I589" s="94"/>
      <c r="J589" s="94"/>
      <c r="K589" s="94"/>
      <c r="L589" s="94"/>
      <c r="M589" s="94"/>
      <c r="N589" s="94"/>
      <c r="O589" s="94"/>
      <c r="P589" s="94"/>
      <c r="Q589" s="94"/>
      <c r="R589" s="94"/>
      <c r="S589" s="94"/>
      <c r="T589" s="94"/>
      <c r="U589" s="94"/>
      <c r="V589" s="94"/>
      <c r="W589" s="94"/>
      <c r="X589" s="94"/>
      <c r="Y589" s="94"/>
      <c r="Z589" s="94"/>
    </row>
    <row r="590" ht="15.75" customHeight="1">
      <c r="A590" s="94"/>
      <c r="B590" s="94"/>
      <c r="D590" s="94"/>
      <c r="E590" s="94"/>
      <c r="F590" s="94"/>
      <c r="G590" s="94"/>
      <c r="H590" s="94"/>
      <c r="I590" s="94"/>
      <c r="J590" s="94"/>
      <c r="K590" s="94"/>
      <c r="L590" s="94"/>
      <c r="M590" s="94"/>
      <c r="N590" s="94"/>
      <c r="O590" s="94"/>
      <c r="P590" s="94"/>
      <c r="Q590" s="94"/>
      <c r="R590" s="94"/>
      <c r="S590" s="94"/>
      <c r="T590" s="94"/>
      <c r="U590" s="94"/>
      <c r="V590" s="94"/>
      <c r="W590" s="94"/>
      <c r="X590" s="94"/>
      <c r="Y590" s="94"/>
      <c r="Z590" s="94"/>
    </row>
    <row r="591" ht="15.75" customHeight="1">
      <c r="A591" s="94"/>
      <c r="B591" s="94"/>
      <c r="D591" s="94"/>
      <c r="E591" s="94"/>
      <c r="F591" s="94"/>
      <c r="G591" s="94"/>
      <c r="H591" s="94"/>
      <c r="I591" s="94"/>
      <c r="J591" s="94"/>
      <c r="K591" s="94"/>
      <c r="L591" s="94"/>
      <c r="M591" s="94"/>
      <c r="N591" s="94"/>
      <c r="O591" s="94"/>
      <c r="P591" s="94"/>
      <c r="Q591" s="94"/>
      <c r="R591" s="94"/>
      <c r="S591" s="94"/>
      <c r="T591" s="94"/>
      <c r="U591" s="94"/>
      <c r="V591" s="94"/>
      <c r="W591" s="94"/>
      <c r="X591" s="94"/>
      <c r="Y591" s="94"/>
      <c r="Z591" s="94"/>
    </row>
    <row r="592" ht="15.75" customHeight="1">
      <c r="A592" s="94"/>
      <c r="B592" s="94"/>
      <c r="D592" s="94"/>
      <c r="E592" s="94"/>
      <c r="F592" s="94"/>
      <c r="G592" s="94"/>
      <c r="H592" s="94"/>
      <c r="I592" s="94"/>
      <c r="J592" s="94"/>
      <c r="K592" s="94"/>
      <c r="L592" s="94"/>
      <c r="M592" s="94"/>
      <c r="N592" s="94"/>
      <c r="O592" s="94"/>
      <c r="P592" s="94"/>
      <c r="Q592" s="94"/>
      <c r="R592" s="94"/>
      <c r="S592" s="94"/>
      <c r="T592" s="94"/>
      <c r="U592" s="94"/>
      <c r="V592" s="94"/>
      <c r="W592" s="94"/>
      <c r="X592" s="94"/>
      <c r="Y592" s="94"/>
      <c r="Z592" s="94"/>
    </row>
    <row r="593" ht="15.75" customHeight="1">
      <c r="A593" s="94"/>
      <c r="B593" s="94"/>
      <c r="D593" s="94"/>
      <c r="E593" s="94"/>
      <c r="F593" s="94"/>
      <c r="G593" s="94"/>
      <c r="H593" s="94"/>
      <c r="I593" s="94"/>
      <c r="J593" s="94"/>
      <c r="K593" s="94"/>
      <c r="L593" s="94"/>
      <c r="M593" s="94"/>
      <c r="N593" s="94"/>
      <c r="O593" s="94"/>
      <c r="P593" s="94"/>
      <c r="Q593" s="94"/>
      <c r="R593" s="94"/>
      <c r="S593" s="94"/>
      <c r="T593" s="94"/>
      <c r="U593" s="94"/>
      <c r="V593" s="94"/>
      <c r="W593" s="94"/>
      <c r="X593" s="94"/>
      <c r="Y593" s="94"/>
      <c r="Z593" s="94"/>
    </row>
    <row r="594" ht="15.75" customHeight="1">
      <c r="A594" s="94"/>
      <c r="B594" s="94"/>
      <c r="D594" s="94"/>
      <c r="E594" s="94"/>
      <c r="F594" s="94"/>
      <c r="G594" s="94"/>
      <c r="H594" s="94"/>
      <c r="I594" s="94"/>
      <c r="J594" s="94"/>
      <c r="K594" s="94"/>
      <c r="L594" s="94"/>
      <c r="M594" s="94"/>
      <c r="N594" s="94"/>
      <c r="O594" s="94"/>
      <c r="P594" s="94"/>
      <c r="Q594" s="94"/>
      <c r="R594" s="94"/>
      <c r="S594" s="94"/>
      <c r="T594" s="94"/>
      <c r="U594" s="94"/>
      <c r="V594" s="94"/>
      <c r="W594" s="94"/>
      <c r="X594" s="94"/>
      <c r="Y594" s="94"/>
      <c r="Z594" s="94"/>
    </row>
    <row r="595" ht="15.75" customHeight="1">
      <c r="A595" s="94"/>
      <c r="B595" s="94"/>
      <c r="D595" s="94"/>
      <c r="E595" s="94"/>
      <c r="F595" s="94"/>
      <c r="G595" s="94"/>
      <c r="H595" s="94"/>
      <c r="I595" s="94"/>
      <c r="J595" s="94"/>
      <c r="K595" s="94"/>
      <c r="L595" s="94"/>
      <c r="M595" s="94"/>
      <c r="N595" s="94"/>
      <c r="O595" s="94"/>
      <c r="P595" s="94"/>
      <c r="Q595" s="94"/>
      <c r="R595" s="94"/>
      <c r="S595" s="94"/>
      <c r="T595" s="94"/>
      <c r="U595" s="94"/>
      <c r="V595" s="94"/>
      <c r="W595" s="94"/>
      <c r="X595" s="94"/>
      <c r="Y595" s="94"/>
      <c r="Z595" s="94"/>
    </row>
    <row r="596" ht="15.75" customHeight="1">
      <c r="A596" s="94"/>
      <c r="B596" s="94"/>
      <c r="D596" s="94"/>
      <c r="E596" s="94"/>
      <c r="F596" s="94"/>
      <c r="G596" s="94"/>
      <c r="H596" s="94"/>
      <c r="I596" s="94"/>
      <c r="J596" s="94"/>
      <c r="K596" s="94"/>
      <c r="L596" s="94"/>
      <c r="M596" s="94"/>
      <c r="N596" s="94"/>
      <c r="O596" s="94"/>
      <c r="P596" s="94"/>
      <c r="Q596" s="94"/>
      <c r="R596" s="94"/>
      <c r="S596" s="94"/>
      <c r="T596" s="94"/>
      <c r="U596" s="94"/>
      <c r="V596" s="94"/>
      <c r="W596" s="94"/>
      <c r="X596" s="94"/>
      <c r="Y596" s="94"/>
      <c r="Z596" s="94"/>
    </row>
    <row r="597" ht="15.75" customHeight="1">
      <c r="A597" s="94"/>
      <c r="B597" s="94"/>
      <c r="D597" s="94"/>
      <c r="E597" s="94"/>
      <c r="F597" s="94"/>
      <c r="G597" s="94"/>
      <c r="H597" s="94"/>
      <c r="I597" s="94"/>
      <c r="J597" s="94"/>
      <c r="K597" s="94"/>
      <c r="L597" s="94"/>
      <c r="M597" s="94"/>
      <c r="N597" s="94"/>
      <c r="O597" s="94"/>
      <c r="P597" s="94"/>
      <c r="Q597" s="94"/>
      <c r="R597" s="94"/>
      <c r="S597" s="94"/>
      <c r="T597" s="94"/>
      <c r="U597" s="94"/>
      <c r="V597" s="94"/>
      <c r="W597" s="94"/>
      <c r="X597" s="94"/>
      <c r="Y597" s="94"/>
      <c r="Z597" s="94"/>
    </row>
    <row r="598" ht="15.75" customHeight="1">
      <c r="A598" s="94"/>
      <c r="B598" s="94"/>
      <c r="D598" s="94"/>
      <c r="E598" s="94"/>
      <c r="F598" s="94"/>
      <c r="G598" s="94"/>
      <c r="H598" s="94"/>
      <c r="I598" s="94"/>
      <c r="J598" s="94"/>
      <c r="K598" s="94"/>
      <c r="L598" s="94"/>
      <c r="M598" s="94"/>
      <c r="N598" s="94"/>
      <c r="O598" s="94"/>
      <c r="P598" s="94"/>
      <c r="Q598" s="94"/>
      <c r="R598" s="94"/>
      <c r="S598" s="94"/>
      <c r="T598" s="94"/>
      <c r="U598" s="94"/>
      <c r="V598" s="94"/>
      <c r="W598" s="94"/>
      <c r="X598" s="94"/>
      <c r="Y598" s="94"/>
      <c r="Z598" s="94"/>
    </row>
    <row r="599" ht="15.75" customHeight="1">
      <c r="A599" s="94"/>
      <c r="B599" s="94"/>
      <c r="D599" s="94"/>
      <c r="E599" s="94"/>
      <c r="F599" s="94"/>
      <c r="G599" s="94"/>
      <c r="H599" s="94"/>
      <c r="I599" s="94"/>
      <c r="J599" s="94"/>
      <c r="K599" s="94"/>
      <c r="L599" s="94"/>
      <c r="M599" s="94"/>
      <c r="N599" s="94"/>
      <c r="O599" s="94"/>
      <c r="P599" s="94"/>
      <c r="Q599" s="94"/>
      <c r="R599" s="94"/>
      <c r="S599" s="94"/>
      <c r="T599" s="94"/>
      <c r="U599" s="94"/>
      <c r="V599" s="94"/>
      <c r="W599" s="94"/>
      <c r="X599" s="94"/>
      <c r="Y599" s="94"/>
      <c r="Z599" s="94"/>
    </row>
    <row r="600" ht="15.75" customHeight="1">
      <c r="A600" s="94"/>
      <c r="B600" s="94"/>
      <c r="D600" s="94"/>
      <c r="E600" s="94"/>
      <c r="F600" s="94"/>
      <c r="G600" s="94"/>
      <c r="H600" s="94"/>
      <c r="I600" s="94"/>
      <c r="J600" s="94"/>
      <c r="K600" s="94"/>
      <c r="L600" s="94"/>
      <c r="M600" s="94"/>
      <c r="N600" s="94"/>
      <c r="O600" s="94"/>
      <c r="P600" s="94"/>
      <c r="Q600" s="94"/>
      <c r="R600" s="94"/>
      <c r="S600" s="94"/>
      <c r="T600" s="94"/>
      <c r="U600" s="94"/>
      <c r="V600" s="94"/>
      <c r="W600" s="94"/>
      <c r="X600" s="94"/>
      <c r="Y600" s="94"/>
      <c r="Z600" s="94"/>
    </row>
    <row r="601" ht="15.75" customHeight="1">
      <c r="A601" s="94"/>
      <c r="B601" s="94"/>
      <c r="D601" s="94"/>
      <c r="E601" s="94"/>
      <c r="F601" s="94"/>
      <c r="G601" s="94"/>
      <c r="H601" s="94"/>
      <c r="I601" s="94"/>
      <c r="J601" s="94"/>
      <c r="K601" s="94"/>
      <c r="L601" s="94"/>
      <c r="M601" s="94"/>
      <c r="N601" s="94"/>
      <c r="O601" s="94"/>
      <c r="P601" s="94"/>
      <c r="Q601" s="94"/>
      <c r="R601" s="94"/>
      <c r="S601" s="94"/>
      <c r="T601" s="94"/>
      <c r="U601" s="94"/>
      <c r="V601" s="94"/>
      <c r="W601" s="94"/>
      <c r="X601" s="94"/>
      <c r="Y601" s="94"/>
      <c r="Z601" s="94"/>
    </row>
    <row r="602" ht="15.75" customHeight="1">
      <c r="A602" s="94"/>
      <c r="B602" s="94"/>
      <c r="D602" s="94"/>
      <c r="E602" s="94"/>
      <c r="F602" s="94"/>
      <c r="G602" s="94"/>
      <c r="H602" s="94"/>
      <c r="I602" s="94"/>
      <c r="J602" s="94"/>
      <c r="K602" s="94"/>
      <c r="L602" s="94"/>
      <c r="M602" s="94"/>
      <c r="N602" s="94"/>
      <c r="O602" s="94"/>
      <c r="P602" s="94"/>
      <c r="Q602" s="94"/>
      <c r="R602" s="94"/>
      <c r="S602" s="94"/>
      <c r="T602" s="94"/>
      <c r="U602" s="94"/>
      <c r="V602" s="94"/>
      <c r="W602" s="94"/>
      <c r="X602" s="94"/>
      <c r="Y602" s="94"/>
      <c r="Z602" s="94"/>
    </row>
    <row r="603" ht="15.75" customHeight="1">
      <c r="A603" s="94"/>
      <c r="B603" s="94"/>
      <c r="D603" s="94"/>
      <c r="E603" s="94"/>
      <c r="F603" s="94"/>
      <c r="G603" s="94"/>
      <c r="H603" s="94"/>
      <c r="I603" s="94"/>
      <c r="J603" s="94"/>
      <c r="K603" s="94"/>
      <c r="L603" s="94"/>
      <c r="M603" s="94"/>
      <c r="N603" s="94"/>
      <c r="O603" s="94"/>
      <c r="P603" s="94"/>
      <c r="Q603" s="94"/>
      <c r="R603" s="94"/>
      <c r="S603" s="94"/>
      <c r="T603" s="94"/>
      <c r="U603" s="94"/>
      <c r="V603" s="94"/>
      <c r="W603" s="94"/>
      <c r="X603" s="94"/>
      <c r="Y603" s="94"/>
      <c r="Z603" s="94"/>
    </row>
    <row r="604" ht="15.75" customHeight="1">
      <c r="A604" s="94"/>
      <c r="B604" s="94"/>
      <c r="D604" s="94"/>
      <c r="E604" s="94"/>
      <c r="F604" s="94"/>
      <c r="G604" s="94"/>
      <c r="H604" s="94"/>
      <c r="I604" s="94"/>
      <c r="J604" s="94"/>
      <c r="K604" s="94"/>
      <c r="L604" s="94"/>
      <c r="M604" s="94"/>
      <c r="N604" s="94"/>
      <c r="O604" s="94"/>
      <c r="P604" s="94"/>
      <c r="Q604" s="94"/>
      <c r="R604" s="94"/>
      <c r="S604" s="94"/>
      <c r="T604" s="94"/>
      <c r="U604" s="94"/>
      <c r="V604" s="94"/>
      <c r="W604" s="94"/>
      <c r="X604" s="94"/>
      <c r="Y604" s="94"/>
      <c r="Z604" s="94"/>
    </row>
    <row r="605" ht="15.75" customHeight="1">
      <c r="A605" s="94"/>
      <c r="B605" s="94"/>
      <c r="D605" s="94"/>
      <c r="E605" s="94"/>
      <c r="F605" s="94"/>
      <c r="G605" s="94"/>
      <c r="H605" s="94"/>
      <c r="I605" s="94"/>
      <c r="J605" s="94"/>
      <c r="K605" s="94"/>
      <c r="L605" s="94"/>
      <c r="M605" s="94"/>
      <c r="N605" s="94"/>
      <c r="O605" s="94"/>
      <c r="P605" s="94"/>
      <c r="Q605" s="94"/>
      <c r="R605" s="94"/>
      <c r="S605" s="94"/>
      <c r="T605" s="94"/>
      <c r="U605" s="94"/>
      <c r="V605" s="94"/>
      <c r="W605" s="94"/>
      <c r="X605" s="94"/>
      <c r="Y605" s="94"/>
      <c r="Z605" s="94"/>
    </row>
    <row r="606" ht="15.75" customHeight="1">
      <c r="A606" s="94"/>
      <c r="B606" s="94"/>
      <c r="D606" s="94"/>
      <c r="E606" s="94"/>
      <c r="F606" s="94"/>
      <c r="G606" s="94"/>
      <c r="H606" s="94"/>
      <c r="I606" s="94"/>
      <c r="J606" s="94"/>
      <c r="K606" s="94"/>
      <c r="L606" s="94"/>
      <c r="M606" s="94"/>
      <c r="N606" s="94"/>
      <c r="O606" s="94"/>
      <c r="P606" s="94"/>
      <c r="Q606" s="94"/>
      <c r="R606" s="94"/>
      <c r="S606" s="94"/>
      <c r="T606" s="94"/>
      <c r="U606" s="94"/>
      <c r="V606" s="94"/>
      <c r="W606" s="94"/>
      <c r="X606" s="94"/>
      <c r="Y606" s="94"/>
      <c r="Z606" s="94"/>
    </row>
    <row r="607" ht="15.75" customHeight="1">
      <c r="A607" s="94"/>
      <c r="B607" s="94"/>
      <c r="D607" s="94"/>
      <c r="E607" s="94"/>
      <c r="F607" s="94"/>
      <c r="G607" s="94"/>
      <c r="H607" s="94"/>
      <c r="I607" s="94"/>
      <c r="J607" s="94"/>
      <c r="K607" s="94"/>
      <c r="L607" s="94"/>
      <c r="M607" s="94"/>
      <c r="N607" s="94"/>
      <c r="O607" s="94"/>
      <c r="P607" s="94"/>
      <c r="Q607" s="94"/>
      <c r="R607" s="94"/>
      <c r="S607" s="94"/>
      <c r="T607" s="94"/>
      <c r="U607" s="94"/>
      <c r="V607" s="94"/>
      <c r="W607" s="94"/>
      <c r="X607" s="94"/>
      <c r="Y607" s="94"/>
      <c r="Z607" s="94"/>
    </row>
    <row r="608" ht="15.75" customHeight="1">
      <c r="A608" s="94"/>
      <c r="B608" s="94"/>
      <c r="D608" s="94"/>
      <c r="E608" s="94"/>
      <c r="F608" s="94"/>
      <c r="G608" s="94"/>
      <c r="H608" s="94"/>
      <c r="I608" s="94"/>
      <c r="J608" s="94"/>
      <c r="K608" s="94"/>
      <c r="L608" s="94"/>
      <c r="M608" s="94"/>
      <c r="N608" s="94"/>
      <c r="O608" s="94"/>
      <c r="P608" s="94"/>
      <c r="Q608" s="94"/>
      <c r="R608" s="94"/>
      <c r="S608" s="94"/>
      <c r="T608" s="94"/>
      <c r="U608" s="94"/>
      <c r="V608" s="94"/>
      <c r="W608" s="94"/>
      <c r="X608" s="94"/>
      <c r="Y608" s="94"/>
      <c r="Z608" s="94"/>
    </row>
    <row r="609" ht="15.75" customHeight="1">
      <c r="A609" s="94"/>
      <c r="B609" s="94"/>
      <c r="D609" s="94"/>
      <c r="E609" s="94"/>
      <c r="F609" s="94"/>
      <c r="G609" s="94"/>
      <c r="H609" s="94"/>
      <c r="I609" s="94"/>
      <c r="J609" s="94"/>
      <c r="K609" s="94"/>
      <c r="L609" s="94"/>
      <c r="M609" s="94"/>
      <c r="N609" s="94"/>
      <c r="O609" s="94"/>
      <c r="P609" s="94"/>
      <c r="Q609" s="94"/>
      <c r="R609" s="94"/>
      <c r="S609" s="94"/>
      <c r="T609" s="94"/>
      <c r="U609" s="94"/>
      <c r="V609" s="94"/>
      <c r="W609" s="94"/>
      <c r="X609" s="94"/>
      <c r="Y609" s="94"/>
      <c r="Z609" s="94"/>
    </row>
    <row r="610" ht="15.75" customHeight="1">
      <c r="A610" s="94"/>
      <c r="B610" s="94"/>
      <c r="D610" s="94"/>
      <c r="E610" s="94"/>
      <c r="F610" s="94"/>
      <c r="G610" s="94"/>
      <c r="H610" s="94"/>
      <c r="I610" s="94"/>
      <c r="J610" s="94"/>
      <c r="K610" s="94"/>
      <c r="L610" s="94"/>
      <c r="M610" s="94"/>
      <c r="N610" s="94"/>
      <c r="O610" s="94"/>
      <c r="P610" s="94"/>
      <c r="Q610" s="94"/>
      <c r="R610" s="94"/>
      <c r="S610" s="94"/>
      <c r="T610" s="94"/>
      <c r="U610" s="94"/>
      <c r="V610" s="94"/>
      <c r="W610" s="94"/>
      <c r="X610" s="94"/>
      <c r="Y610" s="94"/>
      <c r="Z610" s="94"/>
    </row>
    <row r="611" ht="15.75" customHeight="1">
      <c r="A611" s="94"/>
      <c r="B611" s="94"/>
      <c r="D611" s="94"/>
      <c r="E611" s="94"/>
      <c r="F611" s="94"/>
      <c r="G611" s="94"/>
      <c r="H611" s="94"/>
      <c r="I611" s="94"/>
      <c r="J611" s="94"/>
      <c r="K611" s="94"/>
      <c r="L611" s="94"/>
      <c r="M611" s="94"/>
      <c r="N611" s="94"/>
      <c r="O611" s="94"/>
      <c r="P611" s="94"/>
      <c r="Q611" s="94"/>
      <c r="R611" s="94"/>
      <c r="S611" s="94"/>
      <c r="T611" s="94"/>
      <c r="U611" s="94"/>
      <c r="V611" s="94"/>
      <c r="W611" s="94"/>
      <c r="X611" s="94"/>
      <c r="Y611" s="94"/>
      <c r="Z611" s="94"/>
    </row>
    <row r="612" ht="15.75" customHeight="1">
      <c r="A612" s="94"/>
      <c r="B612" s="94"/>
      <c r="D612" s="94"/>
      <c r="E612" s="94"/>
      <c r="F612" s="94"/>
      <c r="G612" s="94"/>
      <c r="H612" s="94"/>
      <c r="I612" s="94"/>
      <c r="J612" s="94"/>
      <c r="K612" s="94"/>
      <c r="L612" s="94"/>
      <c r="M612" s="94"/>
      <c r="N612" s="94"/>
      <c r="O612" s="94"/>
      <c r="P612" s="94"/>
      <c r="Q612" s="94"/>
      <c r="R612" s="94"/>
      <c r="S612" s="94"/>
      <c r="T612" s="94"/>
      <c r="U612" s="94"/>
      <c r="V612" s="94"/>
      <c r="W612" s="94"/>
      <c r="X612" s="94"/>
      <c r="Y612" s="94"/>
      <c r="Z612" s="94"/>
    </row>
    <row r="613" ht="15.75" customHeight="1">
      <c r="A613" s="94"/>
      <c r="B613" s="94"/>
      <c r="D613" s="94"/>
      <c r="E613" s="94"/>
      <c r="F613" s="94"/>
      <c r="G613" s="94"/>
      <c r="H613" s="94"/>
      <c r="I613" s="94"/>
      <c r="J613" s="94"/>
      <c r="K613" s="94"/>
      <c r="L613" s="94"/>
      <c r="M613" s="94"/>
      <c r="N613" s="94"/>
      <c r="O613" s="94"/>
      <c r="P613" s="94"/>
      <c r="Q613" s="94"/>
      <c r="R613" s="94"/>
      <c r="S613" s="94"/>
      <c r="T613" s="94"/>
      <c r="U613" s="94"/>
      <c r="V613" s="94"/>
      <c r="W613" s="94"/>
      <c r="X613" s="94"/>
      <c r="Y613" s="94"/>
      <c r="Z613" s="94"/>
    </row>
    <row r="614" ht="15.75" customHeight="1">
      <c r="A614" s="94"/>
      <c r="B614" s="94"/>
      <c r="D614" s="94"/>
      <c r="E614" s="94"/>
      <c r="F614" s="94"/>
      <c r="G614" s="94"/>
      <c r="H614" s="94"/>
      <c r="I614" s="94"/>
      <c r="J614" s="94"/>
      <c r="K614" s="94"/>
      <c r="L614" s="94"/>
      <c r="M614" s="94"/>
      <c r="N614" s="94"/>
      <c r="O614" s="94"/>
      <c r="P614" s="94"/>
      <c r="Q614" s="94"/>
      <c r="R614" s="94"/>
      <c r="S614" s="94"/>
      <c r="T614" s="94"/>
      <c r="U614" s="94"/>
      <c r="V614" s="94"/>
      <c r="W614" s="94"/>
      <c r="X614" s="94"/>
      <c r="Y614" s="94"/>
      <c r="Z614" s="94"/>
    </row>
    <row r="615" ht="15.75" customHeight="1">
      <c r="A615" s="94"/>
      <c r="B615" s="94"/>
      <c r="D615" s="94"/>
      <c r="E615" s="94"/>
      <c r="F615" s="94"/>
      <c r="G615" s="94"/>
      <c r="H615" s="94"/>
      <c r="I615" s="94"/>
      <c r="J615" s="94"/>
      <c r="K615" s="94"/>
      <c r="L615" s="94"/>
      <c r="M615" s="94"/>
      <c r="N615" s="94"/>
      <c r="O615" s="94"/>
      <c r="P615" s="94"/>
      <c r="Q615" s="94"/>
      <c r="R615" s="94"/>
      <c r="S615" s="94"/>
      <c r="T615" s="94"/>
      <c r="U615" s="94"/>
      <c r="V615" s="94"/>
      <c r="W615" s="94"/>
      <c r="X615" s="94"/>
      <c r="Y615" s="94"/>
      <c r="Z615" s="94"/>
    </row>
    <row r="616" ht="15.75" customHeight="1">
      <c r="A616" s="94"/>
      <c r="B616" s="94"/>
      <c r="D616" s="94"/>
      <c r="E616" s="94"/>
      <c r="F616" s="94"/>
      <c r="G616" s="94"/>
      <c r="H616" s="94"/>
      <c r="I616" s="94"/>
      <c r="J616" s="94"/>
      <c r="K616" s="94"/>
      <c r="L616" s="94"/>
      <c r="M616" s="94"/>
      <c r="N616" s="94"/>
      <c r="O616" s="94"/>
      <c r="P616" s="94"/>
      <c r="Q616" s="94"/>
      <c r="R616" s="94"/>
      <c r="S616" s="94"/>
      <c r="T616" s="94"/>
      <c r="U616" s="94"/>
      <c r="V616" s="94"/>
      <c r="W616" s="94"/>
      <c r="X616" s="94"/>
      <c r="Y616" s="94"/>
      <c r="Z616" s="94"/>
    </row>
    <row r="617" ht="15.75" customHeight="1">
      <c r="A617" s="94"/>
      <c r="B617" s="94"/>
      <c r="D617" s="94"/>
      <c r="E617" s="94"/>
      <c r="F617" s="94"/>
      <c r="G617" s="94"/>
      <c r="H617" s="94"/>
      <c r="I617" s="94"/>
      <c r="J617" s="94"/>
      <c r="K617" s="94"/>
      <c r="L617" s="94"/>
      <c r="M617" s="94"/>
      <c r="N617" s="94"/>
      <c r="O617" s="94"/>
      <c r="P617" s="94"/>
      <c r="Q617" s="94"/>
      <c r="R617" s="94"/>
      <c r="S617" s="94"/>
      <c r="T617" s="94"/>
      <c r="U617" s="94"/>
      <c r="V617" s="94"/>
      <c r="W617" s="94"/>
      <c r="X617" s="94"/>
      <c r="Y617" s="94"/>
      <c r="Z617" s="94"/>
    </row>
    <row r="618" ht="15.75" customHeight="1">
      <c r="A618" s="94"/>
      <c r="B618" s="94"/>
      <c r="D618" s="94"/>
      <c r="E618" s="94"/>
      <c r="F618" s="94"/>
      <c r="G618" s="94"/>
      <c r="H618" s="94"/>
      <c r="I618" s="94"/>
      <c r="J618" s="94"/>
      <c r="K618" s="94"/>
      <c r="L618" s="94"/>
      <c r="M618" s="94"/>
      <c r="N618" s="94"/>
      <c r="O618" s="94"/>
      <c r="P618" s="94"/>
      <c r="Q618" s="94"/>
      <c r="R618" s="94"/>
      <c r="S618" s="94"/>
      <c r="T618" s="94"/>
      <c r="U618" s="94"/>
      <c r="V618" s="94"/>
      <c r="W618" s="94"/>
      <c r="X618" s="94"/>
      <c r="Y618" s="94"/>
      <c r="Z618" s="94"/>
    </row>
    <row r="619" ht="15.75" customHeight="1">
      <c r="A619" s="94"/>
      <c r="B619" s="94"/>
      <c r="D619" s="94"/>
      <c r="E619" s="94"/>
      <c r="F619" s="94"/>
      <c r="G619" s="94"/>
      <c r="H619" s="94"/>
      <c r="I619" s="94"/>
      <c r="J619" s="94"/>
      <c r="K619" s="94"/>
      <c r="L619" s="94"/>
      <c r="M619" s="94"/>
      <c r="N619" s="94"/>
      <c r="O619" s="94"/>
      <c r="P619" s="94"/>
      <c r="Q619" s="94"/>
      <c r="R619" s="94"/>
      <c r="S619" s="94"/>
      <c r="T619" s="94"/>
      <c r="U619" s="94"/>
      <c r="V619" s="94"/>
      <c r="W619" s="94"/>
      <c r="X619" s="94"/>
      <c r="Y619" s="94"/>
      <c r="Z619" s="94"/>
    </row>
    <row r="620" ht="15.75" customHeight="1">
      <c r="A620" s="94"/>
      <c r="B620" s="94"/>
      <c r="D620" s="94"/>
      <c r="E620" s="94"/>
      <c r="F620" s="94"/>
      <c r="G620" s="94"/>
      <c r="H620" s="94"/>
      <c r="I620" s="94"/>
      <c r="J620" s="94"/>
      <c r="K620" s="94"/>
      <c r="L620" s="94"/>
      <c r="M620" s="94"/>
      <c r="N620" s="94"/>
      <c r="O620" s="94"/>
      <c r="P620" s="94"/>
      <c r="Q620" s="94"/>
      <c r="R620" s="94"/>
      <c r="S620" s="94"/>
      <c r="T620" s="94"/>
      <c r="U620" s="94"/>
      <c r="V620" s="94"/>
      <c r="W620" s="94"/>
      <c r="X620" s="94"/>
      <c r="Y620" s="94"/>
      <c r="Z620" s="94"/>
    </row>
    <row r="621" ht="15.75" customHeight="1">
      <c r="A621" s="94"/>
      <c r="B621" s="94"/>
      <c r="D621" s="94"/>
      <c r="E621" s="94"/>
      <c r="F621" s="94"/>
      <c r="G621" s="94"/>
      <c r="H621" s="94"/>
      <c r="I621" s="94"/>
      <c r="J621" s="94"/>
      <c r="K621" s="94"/>
      <c r="L621" s="94"/>
      <c r="M621" s="94"/>
      <c r="N621" s="94"/>
      <c r="O621" s="94"/>
      <c r="P621" s="94"/>
      <c r="Q621" s="94"/>
      <c r="R621" s="94"/>
      <c r="S621" s="94"/>
      <c r="T621" s="94"/>
      <c r="U621" s="94"/>
      <c r="V621" s="94"/>
      <c r="W621" s="94"/>
      <c r="X621" s="94"/>
      <c r="Y621" s="94"/>
      <c r="Z621" s="94"/>
    </row>
    <row r="622" ht="15.75" customHeight="1">
      <c r="A622" s="94"/>
      <c r="B622" s="94"/>
      <c r="D622" s="94"/>
      <c r="E622" s="94"/>
      <c r="F622" s="94"/>
      <c r="G622" s="94"/>
      <c r="H622" s="94"/>
      <c r="I622" s="94"/>
      <c r="J622" s="94"/>
      <c r="K622" s="94"/>
      <c r="L622" s="94"/>
      <c r="M622" s="94"/>
      <c r="N622" s="94"/>
      <c r="O622" s="94"/>
      <c r="P622" s="94"/>
      <c r="Q622" s="94"/>
      <c r="R622" s="94"/>
      <c r="S622" s="94"/>
      <c r="T622" s="94"/>
      <c r="U622" s="94"/>
      <c r="V622" s="94"/>
      <c r="W622" s="94"/>
      <c r="X622" s="94"/>
      <c r="Y622" s="94"/>
      <c r="Z622" s="94"/>
    </row>
    <row r="623" ht="15.75" customHeight="1">
      <c r="A623" s="94"/>
      <c r="B623" s="94"/>
      <c r="D623" s="94"/>
      <c r="E623" s="94"/>
      <c r="F623" s="94"/>
      <c r="G623" s="94"/>
      <c r="H623" s="94"/>
      <c r="I623" s="94"/>
      <c r="J623" s="94"/>
      <c r="K623" s="94"/>
      <c r="L623" s="94"/>
      <c r="M623" s="94"/>
      <c r="N623" s="94"/>
      <c r="O623" s="94"/>
      <c r="P623" s="94"/>
      <c r="Q623" s="94"/>
      <c r="R623" s="94"/>
      <c r="S623" s="94"/>
      <c r="T623" s="94"/>
      <c r="U623" s="94"/>
      <c r="V623" s="94"/>
      <c r="W623" s="94"/>
      <c r="X623" s="94"/>
      <c r="Y623" s="94"/>
      <c r="Z623" s="94"/>
    </row>
    <row r="624" ht="15.75" customHeight="1">
      <c r="A624" s="94"/>
      <c r="B624" s="94"/>
      <c r="D624" s="94"/>
      <c r="E624" s="94"/>
      <c r="F624" s="94"/>
      <c r="G624" s="94"/>
      <c r="H624" s="94"/>
      <c r="I624" s="94"/>
      <c r="J624" s="94"/>
      <c r="K624" s="94"/>
      <c r="L624" s="94"/>
      <c r="M624" s="94"/>
      <c r="N624" s="94"/>
      <c r="O624" s="94"/>
      <c r="P624" s="94"/>
      <c r="Q624" s="94"/>
      <c r="R624" s="94"/>
      <c r="S624" s="94"/>
      <c r="T624" s="94"/>
      <c r="U624" s="94"/>
      <c r="V624" s="94"/>
      <c r="W624" s="94"/>
      <c r="X624" s="94"/>
      <c r="Y624" s="94"/>
      <c r="Z624" s="94"/>
    </row>
    <row r="625" ht="15.75" customHeight="1">
      <c r="A625" s="94"/>
      <c r="B625" s="94"/>
      <c r="D625" s="94"/>
      <c r="E625" s="94"/>
      <c r="F625" s="94"/>
      <c r="G625" s="94"/>
      <c r="H625" s="94"/>
      <c r="I625" s="94"/>
      <c r="J625" s="94"/>
      <c r="K625" s="94"/>
      <c r="L625" s="94"/>
      <c r="M625" s="94"/>
      <c r="N625" s="94"/>
      <c r="O625" s="94"/>
      <c r="P625" s="94"/>
      <c r="Q625" s="94"/>
      <c r="R625" s="94"/>
      <c r="S625" s="94"/>
      <c r="T625" s="94"/>
      <c r="U625" s="94"/>
      <c r="V625" s="94"/>
      <c r="W625" s="94"/>
      <c r="X625" s="94"/>
      <c r="Y625" s="94"/>
      <c r="Z625" s="94"/>
    </row>
    <row r="626" ht="15.75" customHeight="1">
      <c r="A626" s="94"/>
      <c r="B626" s="94"/>
      <c r="D626" s="94"/>
      <c r="E626" s="94"/>
      <c r="F626" s="94"/>
      <c r="G626" s="94"/>
      <c r="H626" s="94"/>
      <c r="I626" s="94"/>
      <c r="J626" s="94"/>
      <c r="K626" s="94"/>
      <c r="L626" s="94"/>
      <c r="M626" s="94"/>
      <c r="N626" s="94"/>
      <c r="O626" s="94"/>
      <c r="P626" s="94"/>
      <c r="Q626" s="94"/>
      <c r="R626" s="94"/>
      <c r="S626" s="94"/>
      <c r="T626" s="94"/>
      <c r="U626" s="94"/>
      <c r="V626" s="94"/>
      <c r="W626" s="94"/>
      <c r="X626" s="94"/>
      <c r="Y626" s="94"/>
      <c r="Z626" s="94"/>
    </row>
    <row r="627" ht="15.75" customHeight="1">
      <c r="A627" s="94"/>
      <c r="B627" s="94"/>
      <c r="D627" s="94"/>
      <c r="E627" s="94"/>
      <c r="F627" s="94"/>
      <c r="G627" s="94"/>
      <c r="H627" s="94"/>
      <c r="I627" s="94"/>
      <c r="J627" s="94"/>
      <c r="K627" s="94"/>
      <c r="L627" s="94"/>
      <c r="M627" s="94"/>
      <c r="N627" s="94"/>
      <c r="O627" s="94"/>
      <c r="P627" s="94"/>
      <c r="Q627" s="94"/>
      <c r="R627" s="94"/>
      <c r="S627" s="94"/>
      <c r="T627" s="94"/>
      <c r="U627" s="94"/>
      <c r="V627" s="94"/>
      <c r="W627" s="94"/>
      <c r="X627" s="94"/>
      <c r="Y627" s="94"/>
      <c r="Z627" s="94"/>
    </row>
    <row r="628" ht="15.75" customHeight="1">
      <c r="A628" s="94"/>
      <c r="B628" s="94"/>
      <c r="D628" s="94"/>
      <c r="E628" s="94"/>
      <c r="F628" s="94"/>
      <c r="G628" s="94"/>
      <c r="H628" s="94"/>
      <c r="I628" s="94"/>
      <c r="J628" s="94"/>
      <c r="K628" s="94"/>
      <c r="L628" s="94"/>
      <c r="M628" s="94"/>
      <c r="N628" s="94"/>
      <c r="O628" s="94"/>
      <c r="P628" s="94"/>
      <c r="Q628" s="94"/>
      <c r="R628" s="94"/>
      <c r="S628" s="94"/>
      <c r="T628" s="94"/>
      <c r="U628" s="94"/>
      <c r="V628" s="94"/>
      <c r="W628" s="94"/>
      <c r="X628" s="94"/>
      <c r="Y628" s="94"/>
      <c r="Z628" s="94"/>
    </row>
    <row r="629" ht="15.75" customHeight="1">
      <c r="A629" s="94"/>
      <c r="B629" s="94"/>
      <c r="D629" s="94"/>
      <c r="E629" s="94"/>
      <c r="F629" s="94"/>
      <c r="G629" s="94"/>
      <c r="H629" s="94"/>
      <c r="I629" s="94"/>
      <c r="J629" s="94"/>
      <c r="K629" s="94"/>
      <c r="L629" s="94"/>
      <c r="M629" s="94"/>
      <c r="N629" s="94"/>
      <c r="O629" s="94"/>
      <c r="P629" s="94"/>
      <c r="Q629" s="94"/>
      <c r="R629" s="94"/>
      <c r="S629" s="94"/>
      <c r="T629" s="94"/>
      <c r="U629" s="94"/>
      <c r="V629" s="94"/>
      <c r="W629" s="94"/>
      <c r="X629" s="94"/>
      <c r="Y629" s="94"/>
      <c r="Z629" s="94"/>
    </row>
    <row r="630" ht="15.75" customHeight="1">
      <c r="A630" s="94"/>
      <c r="B630" s="94"/>
      <c r="D630" s="94"/>
      <c r="E630" s="94"/>
      <c r="F630" s="94"/>
      <c r="G630" s="94"/>
      <c r="H630" s="94"/>
      <c r="I630" s="94"/>
      <c r="J630" s="94"/>
      <c r="K630" s="94"/>
      <c r="L630" s="94"/>
      <c r="M630" s="94"/>
      <c r="N630" s="94"/>
      <c r="O630" s="94"/>
      <c r="P630" s="94"/>
      <c r="Q630" s="94"/>
      <c r="R630" s="94"/>
      <c r="S630" s="94"/>
      <c r="T630" s="94"/>
      <c r="U630" s="94"/>
      <c r="V630" s="94"/>
      <c r="W630" s="94"/>
      <c r="X630" s="94"/>
      <c r="Y630" s="94"/>
      <c r="Z630" s="94"/>
    </row>
    <row r="631" ht="15.75" customHeight="1">
      <c r="A631" s="94"/>
      <c r="B631" s="94"/>
      <c r="D631" s="94"/>
      <c r="E631" s="94"/>
      <c r="F631" s="94"/>
      <c r="G631" s="94"/>
      <c r="H631" s="94"/>
      <c r="I631" s="94"/>
      <c r="J631" s="94"/>
      <c r="K631" s="94"/>
      <c r="L631" s="94"/>
      <c r="M631" s="94"/>
      <c r="N631" s="94"/>
      <c r="O631" s="94"/>
      <c r="P631" s="94"/>
      <c r="Q631" s="94"/>
      <c r="R631" s="94"/>
      <c r="S631" s="94"/>
      <c r="T631" s="94"/>
      <c r="U631" s="94"/>
      <c r="V631" s="94"/>
      <c r="W631" s="94"/>
      <c r="X631" s="94"/>
      <c r="Y631" s="94"/>
      <c r="Z631" s="94"/>
    </row>
    <row r="632" ht="15.75" customHeight="1">
      <c r="A632" s="94"/>
      <c r="B632" s="94"/>
      <c r="D632" s="94"/>
      <c r="E632" s="94"/>
      <c r="F632" s="94"/>
      <c r="G632" s="94"/>
      <c r="H632" s="94"/>
      <c r="I632" s="94"/>
      <c r="J632" s="94"/>
      <c r="K632" s="94"/>
      <c r="L632" s="94"/>
      <c r="M632" s="94"/>
      <c r="N632" s="94"/>
      <c r="O632" s="94"/>
      <c r="P632" s="94"/>
      <c r="Q632" s="94"/>
      <c r="R632" s="94"/>
      <c r="S632" s="94"/>
      <c r="T632" s="94"/>
      <c r="U632" s="94"/>
      <c r="V632" s="94"/>
      <c r="W632" s="94"/>
      <c r="X632" s="94"/>
      <c r="Y632" s="94"/>
      <c r="Z632" s="94"/>
    </row>
    <row r="633" ht="15.75" customHeight="1">
      <c r="A633" s="94"/>
      <c r="B633" s="94"/>
      <c r="D633" s="94"/>
      <c r="E633" s="94"/>
      <c r="F633" s="94"/>
      <c r="G633" s="94"/>
      <c r="H633" s="94"/>
      <c r="I633" s="94"/>
      <c r="J633" s="94"/>
      <c r="K633" s="94"/>
      <c r="L633" s="94"/>
      <c r="M633" s="94"/>
      <c r="N633" s="94"/>
      <c r="O633" s="94"/>
      <c r="P633" s="94"/>
      <c r="Q633" s="94"/>
      <c r="R633" s="94"/>
      <c r="S633" s="94"/>
      <c r="T633" s="94"/>
      <c r="U633" s="94"/>
      <c r="V633" s="94"/>
      <c r="W633" s="94"/>
      <c r="X633" s="94"/>
      <c r="Y633" s="94"/>
      <c r="Z633" s="94"/>
    </row>
    <row r="634" ht="15.75" customHeight="1">
      <c r="A634" s="94"/>
      <c r="B634" s="94"/>
      <c r="D634" s="94"/>
      <c r="E634" s="94"/>
      <c r="F634" s="94"/>
      <c r="G634" s="94"/>
      <c r="H634" s="94"/>
      <c r="I634" s="94"/>
      <c r="J634" s="94"/>
      <c r="K634" s="94"/>
      <c r="L634" s="94"/>
      <c r="M634" s="94"/>
      <c r="N634" s="94"/>
      <c r="O634" s="94"/>
      <c r="P634" s="94"/>
      <c r="Q634" s="94"/>
      <c r="R634" s="94"/>
      <c r="S634" s="94"/>
      <c r="T634" s="94"/>
      <c r="U634" s="94"/>
      <c r="V634" s="94"/>
      <c r="W634" s="94"/>
      <c r="X634" s="94"/>
      <c r="Y634" s="94"/>
      <c r="Z634" s="94"/>
    </row>
    <row r="635" ht="15.75" customHeight="1">
      <c r="A635" s="94"/>
      <c r="B635" s="94"/>
      <c r="D635" s="94"/>
      <c r="E635" s="94"/>
      <c r="F635" s="94"/>
      <c r="G635" s="94"/>
      <c r="H635" s="94"/>
      <c r="I635" s="94"/>
      <c r="J635" s="94"/>
      <c r="K635" s="94"/>
      <c r="L635" s="94"/>
      <c r="M635" s="94"/>
      <c r="N635" s="94"/>
      <c r="O635" s="94"/>
      <c r="P635" s="94"/>
      <c r="Q635" s="94"/>
      <c r="R635" s="94"/>
      <c r="S635" s="94"/>
      <c r="T635" s="94"/>
      <c r="U635" s="94"/>
      <c r="V635" s="94"/>
      <c r="W635" s="94"/>
      <c r="X635" s="94"/>
      <c r="Y635" s="94"/>
      <c r="Z635" s="94"/>
    </row>
    <row r="636" ht="15.75" customHeight="1">
      <c r="A636" s="94"/>
      <c r="B636" s="94"/>
      <c r="D636" s="94"/>
      <c r="E636" s="94"/>
      <c r="F636" s="94"/>
      <c r="G636" s="94"/>
      <c r="H636" s="94"/>
      <c r="I636" s="94"/>
      <c r="J636" s="94"/>
      <c r="K636" s="94"/>
      <c r="L636" s="94"/>
      <c r="M636" s="94"/>
      <c r="N636" s="94"/>
      <c r="O636" s="94"/>
      <c r="P636" s="94"/>
      <c r="Q636" s="94"/>
      <c r="R636" s="94"/>
      <c r="S636" s="94"/>
      <c r="T636" s="94"/>
      <c r="U636" s="94"/>
      <c r="V636" s="94"/>
      <c r="W636" s="94"/>
      <c r="X636" s="94"/>
      <c r="Y636" s="94"/>
      <c r="Z636" s="94"/>
    </row>
    <row r="637" ht="15.75" customHeight="1">
      <c r="A637" s="94"/>
      <c r="B637" s="94"/>
      <c r="D637" s="94"/>
      <c r="E637" s="94"/>
      <c r="F637" s="94"/>
      <c r="G637" s="94"/>
      <c r="H637" s="94"/>
      <c r="I637" s="94"/>
      <c r="J637" s="94"/>
      <c r="K637" s="94"/>
      <c r="L637" s="94"/>
      <c r="M637" s="94"/>
      <c r="N637" s="94"/>
      <c r="O637" s="94"/>
      <c r="P637" s="94"/>
      <c r="Q637" s="94"/>
      <c r="R637" s="94"/>
      <c r="S637" s="94"/>
      <c r="T637" s="94"/>
      <c r="U637" s="94"/>
      <c r="V637" s="94"/>
      <c r="W637" s="94"/>
      <c r="X637" s="94"/>
      <c r="Y637" s="94"/>
      <c r="Z637" s="94"/>
    </row>
    <row r="638" ht="15.75" customHeight="1">
      <c r="A638" s="94"/>
      <c r="B638" s="94"/>
      <c r="D638" s="94"/>
      <c r="E638" s="94"/>
      <c r="F638" s="94"/>
      <c r="G638" s="94"/>
      <c r="H638" s="94"/>
      <c r="I638" s="94"/>
      <c r="J638" s="94"/>
      <c r="K638" s="94"/>
      <c r="L638" s="94"/>
      <c r="M638" s="94"/>
      <c r="N638" s="94"/>
      <c r="O638" s="94"/>
      <c r="P638" s="94"/>
      <c r="Q638" s="94"/>
      <c r="R638" s="94"/>
      <c r="S638" s="94"/>
      <c r="T638" s="94"/>
      <c r="U638" s="94"/>
      <c r="V638" s="94"/>
      <c r="W638" s="94"/>
      <c r="X638" s="94"/>
      <c r="Y638" s="94"/>
      <c r="Z638" s="94"/>
    </row>
    <row r="639" ht="15.75" customHeight="1">
      <c r="A639" s="94"/>
      <c r="B639" s="94"/>
      <c r="D639" s="94"/>
      <c r="E639" s="94"/>
      <c r="F639" s="94"/>
      <c r="G639" s="94"/>
      <c r="H639" s="94"/>
      <c r="I639" s="94"/>
      <c r="J639" s="94"/>
      <c r="K639" s="94"/>
      <c r="L639" s="94"/>
      <c r="M639" s="94"/>
      <c r="N639" s="94"/>
      <c r="O639" s="94"/>
      <c r="P639" s="94"/>
      <c r="Q639" s="94"/>
      <c r="R639" s="94"/>
      <c r="S639" s="94"/>
      <c r="T639" s="94"/>
      <c r="U639" s="94"/>
      <c r="V639" s="94"/>
      <c r="W639" s="94"/>
      <c r="X639" s="94"/>
      <c r="Y639" s="94"/>
      <c r="Z639" s="94"/>
    </row>
    <row r="640" ht="15.75" customHeight="1">
      <c r="A640" s="94"/>
      <c r="B640" s="94"/>
      <c r="D640" s="94"/>
      <c r="E640" s="94"/>
      <c r="F640" s="94"/>
      <c r="G640" s="94"/>
      <c r="H640" s="94"/>
      <c r="I640" s="94"/>
      <c r="J640" s="94"/>
      <c r="K640" s="94"/>
      <c r="L640" s="94"/>
      <c r="M640" s="94"/>
      <c r="N640" s="94"/>
      <c r="O640" s="94"/>
      <c r="P640" s="94"/>
      <c r="Q640" s="94"/>
      <c r="R640" s="94"/>
      <c r="S640" s="94"/>
      <c r="T640" s="94"/>
      <c r="U640" s="94"/>
      <c r="V640" s="94"/>
      <c r="W640" s="94"/>
      <c r="X640" s="94"/>
      <c r="Y640" s="94"/>
      <c r="Z640" s="94"/>
    </row>
    <row r="641" ht="15.75" customHeight="1">
      <c r="A641" s="94"/>
      <c r="B641" s="94"/>
      <c r="D641" s="94"/>
      <c r="E641" s="94"/>
      <c r="F641" s="94"/>
      <c r="G641" s="94"/>
      <c r="H641" s="94"/>
      <c r="I641" s="94"/>
      <c r="J641" s="94"/>
      <c r="K641" s="94"/>
      <c r="L641" s="94"/>
      <c r="M641" s="94"/>
      <c r="N641" s="94"/>
      <c r="O641" s="94"/>
      <c r="P641" s="94"/>
      <c r="Q641" s="94"/>
      <c r="R641" s="94"/>
      <c r="S641" s="94"/>
      <c r="T641" s="94"/>
      <c r="U641" s="94"/>
      <c r="V641" s="94"/>
      <c r="W641" s="94"/>
      <c r="X641" s="94"/>
      <c r="Y641" s="94"/>
      <c r="Z641" s="94"/>
    </row>
    <row r="642" ht="15.75" customHeight="1">
      <c r="A642" s="94"/>
      <c r="B642" s="94"/>
      <c r="D642" s="94"/>
      <c r="E642" s="94"/>
      <c r="F642" s="94"/>
      <c r="G642" s="94"/>
      <c r="H642" s="94"/>
      <c r="I642" s="94"/>
      <c r="J642" s="94"/>
      <c r="K642" s="94"/>
      <c r="L642" s="94"/>
      <c r="M642" s="94"/>
      <c r="N642" s="94"/>
      <c r="O642" s="94"/>
      <c r="P642" s="94"/>
      <c r="Q642" s="94"/>
      <c r="R642" s="94"/>
      <c r="S642" s="94"/>
      <c r="T642" s="94"/>
      <c r="U642" s="94"/>
      <c r="V642" s="94"/>
      <c r="W642" s="94"/>
      <c r="X642" s="94"/>
      <c r="Y642" s="94"/>
      <c r="Z642" s="94"/>
    </row>
    <row r="643" ht="15.75" customHeight="1">
      <c r="A643" s="94"/>
      <c r="B643" s="94"/>
      <c r="D643" s="94"/>
      <c r="E643" s="94"/>
      <c r="F643" s="94"/>
      <c r="G643" s="94"/>
      <c r="H643" s="94"/>
      <c r="I643" s="94"/>
      <c r="J643" s="94"/>
      <c r="K643" s="94"/>
      <c r="L643" s="94"/>
      <c r="M643" s="94"/>
      <c r="N643" s="94"/>
      <c r="O643" s="94"/>
      <c r="P643" s="94"/>
      <c r="Q643" s="94"/>
      <c r="R643" s="94"/>
      <c r="S643" s="94"/>
      <c r="T643" s="94"/>
      <c r="U643" s="94"/>
      <c r="V643" s="94"/>
      <c r="W643" s="94"/>
      <c r="X643" s="94"/>
      <c r="Y643" s="94"/>
      <c r="Z643" s="94"/>
    </row>
    <row r="644" ht="15.75" customHeight="1">
      <c r="A644" s="94"/>
      <c r="B644" s="94"/>
      <c r="D644" s="94"/>
      <c r="E644" s="94"/>
      <c r="F644" s="94"/>
      <c r="G644" s="94"/>
      <c r="H644" s="94"/>
      <c r="I644" s="94"/>
      <c r="J644" s="94"/>
      <c r="K644" s="94"/>
      <c r="L644" s="94"/>
      <c r="M644" s="94"/>
      <c r="N644" s="94"/>
      <c r="O644" s="94"/>
      <c r="P644" s="94"/>
      <c r="Q644" s="94"/>
      <c r="R644" s="94"/>
      <c r="S644" s="94"/>
      <c r="T644" s="94"/>
      <c r="U644" s="94"/>
      <c r="V644" s="94"/>
      <c r="W644" s="94"/>
      <c r="X644" s="94"/>
      <c r="Y644" s="94"/>
      <c r="Z644" s="94"/>
    </row>
    <row r="645" ht="15.75" customHeight="1">
      <c r="A645" s="94"/>
      <c r="B645" s="94"/>
      <c r="D645" s="94"/>
      <c r="E645" s="94"/>
      <c r="F645" s="94"/>
      <c r="G645" s="94"/>
      <c r="H645" s="94"/>
      <c r="I645" s="94"/>
      <c r="J645" s="94"/>
      <c r="K645" s="94"/>
      <c r="L645" s="94"/>
      <c r="M645" s="94"/>
      <c r="N645" s="94"/>
      <c r="O645" s="94"/>
      <c r="P645" s="94"/>
      <c r="Q645" s="94"/>
      <c r="R645" s="94"/>
      <c r="S645" s="94"/>
      <c r="T645" s="94"/>
      <c r="U645" s="94"/>
      <c r="V645" s="94"/>
      <c r="W645" s="94"/>
      <c r="X645" s="94"/>
      <c r="Y645" s="94"/>
      <c r="Z645" s="94"/>
    </row>
    <row r="646" ht="15.75" customHeight="1">
      <c r="A646" s="94"/>
      <c r="B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row>
    <row r="647" ht="15.75" customHeight="1">
      <c r="A647" s="94"/>
      <c r="B647" s="94"/>
      <c r="D647" s="94"/>
      <c r="E647" s="94"/>
      <c r="F647" s="94"/>
      <c r="G647" s="94"/>
      <c r="H647" s="94"/>
      <c r="I647" s="94"/>
      <c r="J647" s="94"/>
      <c r="K647" s="94"/>
      <c r="L647" s="94"/>
      <c r="M647" s="94"/>
      <c r="N647" s="94"/>
      <c r="O647" s="94"/>
      <c r="P647" s="94"/>
      <c r="Q647" s="94"/>
      <c r="R647" s="94"/>
      <c r="S647" s="94"/>
      <c r="T647" s="94"/>
      <c r="U647" s="94"/>
      <c r="V647" s="94"/>
      <c r="W647" s="94"/>
      <c r="X647" s="94"/>
      <c r="Y647" s="94"/>
      <c r="Z647" s="94"/>
    </row>
    <row r="648" ht="15.75" customHeight="1">
      <c r="A648" s="94"/>
      <c r="B648" s="94"/>
      <c r="D648" s="94"/>
      <c r="E648" s="94"/>
      <c r="F648" s="94"/>
      <c r="G648" s="94"/>
      <c r="H648" s="94"/>
      <c r="I648" s="94"/>
      <c r="J648" s="94"/>
      <c r="K648" s="94"/>
      <c r="L648" s="94"/>
      <c r="M648" s="94"/>
      <c r="N648" s="94"/>
      <c r="O648" s="94"/>
      <c r="P648" s="94"/>
      <c r="Q648" s="94"/>
      <c r="R648" s="94"/>
      <c r="S648" s="94"/>
      <c r="T648" s="94"/>
      <c r="U648" s="94"/>
      <c r="V648" s="94"/>
      <c r="W648" s="94"/>
      <c r="X648" s="94"/>
      <c r="Y648" s="94"/>
      <c r="Z648" s="94"/>
    </row>
    <row r="649" ht="15.75" customHeight="1">
      <c r="A649" s="94"/>
      <c r="B649" s="94"/>
      <c r="D649" s="94"/>
      <c r="E649" s="94"/>
      <c r="F649" s="94"/>
      <c r="G649" s="94"/>
      <c r="H649" s="94"/>
      <c r="I649" s="94"/>
      <c r="J649" s="94"/>
      <c r="K649" s="94"/>
      <c r="L649" s="94"/>
      <c r="M649" s="94"/>
      <c r="N649" s="94"/>
      <c r="O649" s="94"/>
      <c r="P649" s="94"/>
      <c r="Q649" s="94"/>
      <c r="R649" s="94"/>
      <c r="S649" s="94"/>
      <c r="T649" s="94"/>
      <c r="U649" s="94"/>
      <c r="V649" s="94"/>
      <c r="W649" s="94"/>
      <c r="X649" s="94"/>
      <c r="Y649" s="94"/>
      <c r="Z649" s="94"/>
    </row>
    <row r="650" ht="15.75" customHeight="1">
      <c r="A650" s="94"/>
      <c r="B650" s="94"/>
      <c r="D650" s="94"/>
      <c r="E650" s="94"/>
      <c r="F650" s="94"/>
      <c r="G650" s="94"/>
      <c r="H650" s="94"/>
      <c r="I650" s="94"/>
      <c r="J650" s="94"/>
      <c r="K650" s="94"/>
      <c r="L650" s="94"/>
      <c r="M650" s="94"/>
      <c r="N650" s="94"/>
      <c r="O650" s="94"/>
      <c r="P650" s="94"/>
      <c r="Q650" s="94"/>
      <c r="R650" s="94"/>
      <c r="S650" s="94"/>
      <c r="T650" s="94"/>
      <c r="U650" s="94"/>
      <c r="V650" s="94"/>
      <c r="W650" s="94"/>
      <c r="X650" s="94"/>
      <c r="Y650" s="94"/>
      <c r="Z650" s="94"/>
    </row>
    <row r="651" ht="15.75" customHeight="1">
      <c r="A651" s="94"/>
      <c r="B651" s="94"/>
      <c r="D651" s="94"/>
      <c r="E651" s="94"/>
      <c r="F651" s="94"/>
      <c r="G651" s="94"/>
      <c r="H651" s="94"/>
      <c r="I651" s="94"/>
      <c r="J651" s="94"/>
      <c r="K651" s="94"/>
      <c r="L651" s="94"/>
      <c r="M651" s="94"/>
      <c r="N651" s="94"/>
      <c r="O651" s="94"/>
      <c r="P651" s="94"/>
      <c r="Q651" s="94"/>
      <c r="R651" s="94"/>
      <c r="S651" s="94"/>
      <c r="T651" s="94"/>
      <c r="U651" s="94"/>
      <c r="V651" s="94"/>
      <c r="W651" s="94"/>
      <c r="X651" s="94"/>
      <c r="Y651" s="94"/>
      <c r="Z651" s="94"/>
    </row>
    <row r="652" ht="15.75" customHeight="1">
      <c r="A652" s="94"/>
      <c r="B652" s="94"/>
      <c r="D652" s="94"/>
      <c r="E652" s="94"/>
      <c r="F652" s="94"/>
      <c r="G652" s="94"/>
      <c r="H652" s="94"/>
      <c r="I652" s="94"/>
      <c r="J652" s="94"/>
      <c r="K652" s="94"/>
      <c r="L652" s="94"/>
      <c r="M652" s="94"/>
      <c r="N652" s="94"/>
      <c r="O652" s="94"/>
      <c r="P652" s="94"/>
      <c r="Q652" s="94"/>
      <c r="R652" s="94"/>
      <c r="S652" s="94"/>
      <c r="T652" s="94"/>
      <c r="U652" s="94"/>
      <c r="V652" s="94"/>
      <c r="W652" s="94"/>
      <c r="X652" s="94"/>
      <c r="Y652" s="94"/>
      <c r="Z652" s="94"/>
    </row>
    <row r="653" ht="15.75" customHeight="1">
      <c r="A653" s="94"/>
      <c r="B653" s="94"/>
      <c r="D653" s="94"/>
      <c r="E653" s="94"/>
      <c r="F653" s="94"/>
      <c r="G653" s="94"/>
      <c r="H653" s="94"/>
      <c r="I653" s="94"/>
      <c r="J653" s="94"/>
      <c r="K653" s="94"/>
      <c r="L653" s="94"/>
      <c r="M653" s="94"/>
      <c r="N653" s="94"/>
      <c r="O653" s="94"/>
      <c r="P653" s="94"/>
      <c r="Q653" s="94"/>
      <c r="R653" s="94"/>
      <c r="S653" s="94"/>
      <c r="T653" s="94"/>
      <c r="U653" s="94"/>
      <c r="V653" s="94"/>
      <c r="W653" s="94"/>
      <c r="X653" s="94"/>
      <c r="Y653" s="94"/>
      <c r="Z653" s="94"/>
    </row>
    <row r="654" ht="15.75" customHeight="1">
      <c r="A654" s="94"/>
      <c r="B654" s="94"/>
      <c r="D654" s="94"/>
      <c r="E654" s="94"/>
      <c r="F654" s="94"/>
      <c r="G654" s="94"/>
      <c r="H654" s="94"/>
      <c r="I654" s="94"/>
      <c r="J654" s="94"/>
      <c r="K654" s="94"/>
      <c r="L654" s="94"/>
      <c r="M654" s="94"/>
      <c r="N654" s="94"/>
      <c r="O654" s="94"/>
      <c r="P654" s="94"/>
      <c r="Q654" s="94"/>
      <c r="R654" s="94"/>
      <c r="S654" s="94"/>
      <c r="T654" s="94"/>
      <c r="U654" s="94"/>
      <c r="V654" s="94"/>
      <c r="W654" s="94"/>
      <c r="X654" s="94"/>
      <c r="Y654" s="94"/>
      <c r="Z654" s="94"/>
    </row>
    <row r="655" ht="15.75" customHeight="1">
      <c r="A655" s="94"/>
      <c r="B655" s="94"/>
      <c r="D655" s="94"/>
      <c r="E655" s="94"/>
      <c r="F655" s="94"/>
      <c r="G655" s="94"/>
      <c r="H655" s="94"/>
      <c r="I655" s="94"/>
      <c r="J655" s="94"/>
      <c r="K655" s="94"/>
      <c r="L655" s="94"/>
      <c r="M655" s="94"/>
      <c r="N655" s="94"/>
      <c r="O655" s="94"/>
      <c r="P655" s="94"/>
      <c r="Q655" s="94"/>
      <c r="R655" s="94"/>
      <c r="S655" s="94"/>
      <c r="T655" s="94"/>
      <c r="U655" s="94"/>
      <c r="V655" s="94"/>
      <c r="W655" s="94"/>
      <c r="X655" s="94"/>
      <c r="Y655" s="94"/>
      <c r="Z655" s="94"/>
    </row>
    <row r="656" ht="15.75" customHeight="1">
      <c r="A656" s="94"/>
      <c r="B656" s="94"/>
      <c r="D656" s="94"/>
      <c r="E656" s="94"/>
      <c r="F656" s="94"/>
      <c r="G656" s="94"/>
      <c r="H656" s="94"/>
      <c r="I656" s="94"/>
      <c r="J656" s="94"/>
      <c r="K656" s="94"/>
      <c r="L656" s="94"/>
      <c r="M656" s="94"/>
      <c r="N656" s="94"/>
      <c r="O656" s="94"/>
      <c r="P656" s="94"/>
      <c r="Q656" s="94"/>
      <c r="R656" s="94"/>
      <c r="S656" s="94"/>
      <c r="T656" s="94"/>
      <c r="U656" s="94"/>
      <c r="V656" s="94"/>
      <c r="W656" s="94"/>
      <c r="X656" s="94"/>
      <c r="Y656" s="94"/>
      <c r="Z656" s="94"/>
    </row>
    <row r="657" ht="15.75" customHeight="1">
      <c r="A657" s="94"/>
      <c r="B657" s="94"/>
      <c r="D657" s="94"/>
      <c r="E657" s="94"/>
      <c r="F657" s="94"/>
      <c r="G657" s="94"/>
      <c r="H657" s="94"/>
      <c r="I657" s="94"/>
      <c r="J657" s="94"/>
      <c r="K657" s="94"/>
      <c r="L657" s="94"/>
      <c r="M657" s="94"/>
      <c r="N657" s="94"/>
      <c r="O657" s="94"/>
      <c r="P657" s="94"/>
      <c r="Q657" s="94"/>
      <c r="R657" s="94"/>
      <c r="S657" s="94"/>
      <c r="T657" s="94"/>
      <c r="U657" s="94"/>
      <c r="V657" s="94"/>
      <c r="W657" s="94"/>
      <c r="X657" s="94"/>
      <c r="Y657" s="94"/>
      <c r="Z657" s="94"/>
    </row>
    <row r="658" ht="15.75" customHeight="1">
      <c r="A658" s="94"/>
      <c r="B658" s="94"/>
      <c r="D658" s="94"/>
      <c r="E658" s="94"/>
      <c r="F658" s="94"/>
      <c r="G658" s="94"/>
      <c r="H658" s="94"/>
      <c r="I658" s="94"/>
      <c r="J658" s="94"/>
      <c r="K658" s="94"/>
      <c r="L658" s="94"/>
      <c r="M658" s="94"/>
      <c r="N658" s="94"/>
      <c r="O658" s="94"/>
      <c r="P658" s="94"/>
      <c r="Q658" s="94"/>
      <c r="R658" s="94"/>
      <c r="S658" s="94"/>
      <c r="T658" s="94"/>
      <c r="U658" s="94"/>
      <c r="V658" s="94"/>
      <c r="W658" s="94"/>
      <c r="X658" s="94"/>
      <c r="Y658" s="94"/>
      <c r="Z658" s="94"/>
    </row>
    <row r="659" ht="15.75" customHeight="1">
      <c r="A659" s="94"/>
      <c r="B659" s="94"/>
      <c r="D659" s="94"/>
      <c r="E659" s="94"/>
      <c r="F659" s="94"/>
      <c r="G659" s="94"/>
      <c r="H659" s="94"/>
      <c r="I659" s="94"/>
      <c r="J659" s="94"/>
      <c r="K659" s="94"/>
      <c r="L659" s="94"/>
      <c r="M659" s="94"/>
      <c r="N659" s="94"/>
      <c r="O659" s="94"/>
      <c r="P659" s="94"/>
      <c r="Q659" s="94"/>
      <c r="R659" s="94"/>
      <c r="S659" s="94"/>
      <c r="T659" s="94"/>
      <c r="U659" s="94"/>
      <c r="V659" s="94"/>
      <c r="W659" s="94"/>
      <c r="X659" s="94"/>
      <c r="Y659" s="94"/>
      <c r="Z659" s="94"/>
    </row>
    <row r="660" ht="15.75" customHeight="1">
      <c r="A660" s="94"/>
      <c r="B660" s="94"/>
      <c r="D660" s="94"/>
      <c r="E660" s="94"/>
      <c r="F660" s="94"/>
      <c r="G660" s="94"/>
      <c r="H660" s="94"/>
      <c r="I660" s="94"/>
      <c r="J660" s="94"/>
      <c r="K660" s="94"/>
      <c r="L660" s="94"/>
      <c r="M660" s="94"/>
      <c r="N660" s="94"/>
      <c r="O660" s="94"/>
      <c r="P660" s="94"/>
      <c r="Q660" s="94"/>
      <c r="R660" s="94"/>
      <c r="S660" s="94"/>
      <c r="T660" s="94"/>
      <c r="U660" s="94"/>
      <c r="V660" s="94"/>
      <c r="W660" s="94"/>
      <c r="X660" s="94"/>
      <c r="Y660" s="94"/>
      <c r="Z660" s="94"/>
    </row>
    <row r="661" ht="15.75" customHeight="1">
      <c r="A661" s="94"/>
      <c r="B661" s="94"/>
      <c r="D661" s="94"/>
      <c r="E661" s="94"/>
      <c r="F661" s="94"/>
      <c r="G661" s="94"/>
      <c r="H661" s="94"/>
      <c r="I661" s="94"/>
      <c r="J661" s="94"/>
      <c r="K661" s="94"/>
      <c r="L661" s="94"/>
      <c r="M661" s="94"/>
      <c r="N661" s="94"/>
      <c r="O661" s="94"/>
      <c r="P661" s="94"/>
      <c r="Q661" s="94"/>
      <c r="R661" s="94"/>
      <c r="S661" s="94"/>
      <c r="T661" s="94"/>
      <c r="U661" s="94"/>
      <c r="V661" s="94"/>
      <c r="W661" s="94"/>
      <c r="X661" s="94"/>
      <c r="Y661" s="94"/>
      <c r="Z661" s="94"/>
    </row>
    <row r="662" ht="15.75" customHeight="1">
      <c r="A662" s="94"/>
      <c r="B662" s="94"/>
      <c r="D662" s="94"/>
      <c r="E662" s="94"/>
      <c r="F662" s="94"/>
      <c r="G662" s="94"/>
      <c r="H662" s="94"/>
      <c r="I662" s="94"/>
      <c r="J662" s="94"/>
      <c r="K662" s="94"/>
      <c r="L662" s="94"/>
      <c r="M662" s="94"/>
      <c r="N662" s="94"/>
      <c r="O662" s="94"/>
      <c r="P662" s="94"/>
      <c r="Q662" s="94"/>
      <c r="R662" s="94"/>
      <c r="S662" s="94"/>
      <c r="T662" s="94"/>
      <c r="U662" s="94"/>
      <c r="V662" s="94"/>
      <c r="W662" s="94"/>
      <c r="X662" s="94"/>
      <c r="Y662" s="94"/>
      <c r="Z662" s="94"/>
    </row>
    <row r="663" ht="15.75" customHeight="1">
      <c r="A663" s="94"/>
      <c r="B663" s="94"/>
      <c r="D663" s="94"/>
      <c r="E663" s="94"/>
      <c r="F663" s="94"/>
      <c r="G663" s="94"/>
      <c r="H663" s="94"/>
      <c r="I663" s="94"/>
      <c r="J663" s="94"/>
      <c r="K663" s="94"/>
      <c r="L663" s="94"/>
      <c r="M663" s="94"/>
      <c r="N663" s="94"/>
      <c r="O663" s="94"/>
      <c r="P663" s="94"/>
      <c r="Q663" s="94"/>
      <c r="R663" s="94"/>
      <c r="S663" s="94"/>
      <c r="T663" s="94"/>
      <c r="U663" s="94"/>
      <c r="V663" s="94"/>
      <c r="W663" s="94"/>
      <c r="X663" s="94"/>
      <c r="Y663" s="94"/>
      <c r="Z663" s="94"/>
    </row>
    <row r="664" ht="15.75" customHeight="1">
      <c r="A664" s="94"/>
      <c r="B664" s="94"/>
      <c r="D664" s="94"/>
      <c r="E664" s="94"/>
      <c r="F664" s="94"/>
      <c r="G664" s="94"/>
      <c r="H664" s="94"/>
      <c r="I664" s="94"/>
      <c r="J664" s="94"/>
      <c r="K664" s="94"/>
      <c r="L664" s="94"/>
      <c r="M664" s="94"/>
      <c r="N664" s="94"/>
      <c r="O664" s="94"/>
      <c r="P664" s="94"/>
      <c r="Q664" s="94"/>
      <c r="R664" s="94"/>
      <c r="S664" s="94"/>
      <c r="T664" s="94"/>
      <c r="U664" s="94"/>
      <c r="V664" s="94"/>
      <c r="W664" s="94"/>
      <c r="X664" s="94"/>
      <c r="Y664" s="94"/>
      <c r="Z664" s="94"/>
    </row>
    <row r="665" ht="15.75" customHeight="1">
      <c r="A665" s="94"/>
      <c r="B665" s="94"/>
      <c r="D665" s="94"/>
      <c r="E665" s="94"/>
      <c r="F665" s="94"/>
      <c r="G665" s="94"/>
      <c r="H665" s="94"/>
      <c r="I665" s="94"/>
      <c r="J665" s="94"/>
      <c r="K665" s="94"/>
      <c r="L665" s="94"/>
      <c r="M665" s="94"/>
      <c r="N665" s="94"/>
      <c r="O665" s="94"/>
      <c r="P665" s="94"/>
      <c r="Q665" s="94"/>
      <c r="R665" s="94"/>
      <c r="S665" s="94"/>
      <c r="T665" s="94"/>
      <c r="U665" s="94"/>
      <c r="V665" s="94"/>
      <c r="W665" s="94"/>
      <c r="X665" s="94"/>
      <c r="Y665" s="94"/>
      <c r="Z665" s="94"/>
    </row>
    <row r="666" ht="15.75" customHeight="1">
      <c r="A666" s="94"/>
      <c r="B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row>
    <row r="667" ht="15.75" customHeight="1">
      <c r="A667" s="94"/>
      <c r="B667" s="94"/>
      <c r="D667" s="94"/>
      <c r="E667" s="94"/>
      <c r="F667" s="94"/>
      <c r="G667" s="94"/>
      <c r="H667" s="94"/>
      <c r="I667" s="94"/>
      <c r="J667" s="94"/>
      <c r="K667" s="94"/>
      <c r="L667" s="94"/>
      <c r="M667" s="94"/>
      <c r="N667" s="94"/>
      <c r="O667" s="94"/>
      <c r="P667" s="94"/>
      <c r="Q667" s="94"/>
      <c r="R667" s="94"/>
      <c r="S667" s="94"/>
      <c r="T667" s="94"/>
      <c r="U667" s="94"/>
      <c r="V667" s="94"/>
      <c r="W667" s="94"/>
      <c r="X667" s="94"/>
      <c r="Y667" s="94"/>
      <c r="Z667" s="94"/>
    </row>
    <row r="668" ht="15.75" customHeight="1">
      <c r="A668" s="94"/>
      <c r="B668" s="94"/>
      <c r="D668" s="94"/>
      <c r="E668" s="94"/>
      <c r="F668" s="94"/>
      <c r="G668" s="94"/>
      <c r="H668" s="94"/>
      <c r="I668" s="94"/>
      <c r="J668" s="94"/>
      <c r="K668" s="94"/>
      <c r="L668" s="94"/>
      <c r="M668" s="94"/>
      <c r="N668" s="94"/>
      <c r="O668" s="94"/>
      <c r="P668" s="94"/>
      <c r="Q668" s="94"/>
      <c r="R668" s="94"/>
      <c r="S668" s="94"/>
      <c r="T668" s="94"/>
      <c r="U668" s="94"/>
      <c r="V668" s="94"/>
      <c r="W668" s="94"/>
      <c r="X668" s="94"/>
      <c r="Y668" s="94"/>
      <c r="Z668" s="94"/>
    </row>
    <row r="669" ht="15.75" customHeight="1">
      <c r="A669" s="94"/>
      <c r="B669" s="94"/>
      <c r="D669" s="94"/>
      <c r="E669" s="94"/>
      <c r="F669" s="94"/>
      <c r="G669" s="94"/>
      <c r="H669" s="94"/>
      <c r="I669" s="94"/>
      <c r="J669" s="94"/>
      <c r="K669" s="94"/>
      <c r="L669" s="94"/>
      <c r="M669" s="94"/>
      <c r="N669" s="94"/>
      <c r="O669" s="94"/>
      <c r="P669" s="94"/>
      <c r="Q669" s="94"/>
      <c r="R669" s="94"/>
      <c r="S669" s="94"/>
      <c r="T669" s="94"/>
      <c r="U669" s="94"/>
      <c r="V669" s="94"/>
      <c r="W669" s="94"/>
      <c r="X669" s="94"/>
      <c r="Y669" s="94"/>
      <c r="Z669" s="94"/>
    </row>
    <row r="670" ht="15.75" customHeight="1">
      <c r="A670" s="94"/>
      <c r="B670" s="94"/>
      <c r="D670" s="94"/>
      <c r="E670" s="94"/>
      <c r="F670" s="94"/>
      <c r="G670" s="94"/>
      <c r="H670" s="94"/>
      <c r="I670" s="94"/>
      <c r="J670" s="94"/>
      <c r="K670" s="94"/>
      <c r="L670" s="94"/>
      <c r="M670" s="94"/>
      <c r="N670" s="94"/>
      <c r="O670" s="94"/>
      <c r="P670" s="94"/>
      <c r="Q670" s="94"/>
      <c r="R670" s="94"/>
      <c r="S670" s="94"/>
      <c r="T670" s="94"/>
      <c r="U670" s="94"/>
      <c r="V670" s="94"/>
      <c r="W670" s="94"/>
      <c r="X670" s="94"/>
      <c r="Y670" s="94"/>
      <c r="Z670" s="94"/>
    </row>
    <row r="671" ht="15.75" customHeight="1">
      <c r="A671" s="94"/>
      <c r="B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row>
    <row r="672" ht="15.75" customHeight="1">
      <c r="A672" s="94"/>
      <c r="B672" s="94"/>
      <c r="D672" s="94"/>
      <c r="E672" s="94"/>
      <c r="F672" s="94"/>
      <c r="G672" s="94"/>
      <c r="H672" s="94"/>
      <c r="I672" s="94"/>
      <c r="J672" s="94"/>
      <c r="K672" s="94"/>
      <c r="L672" s="94"/>
      <c r="M672" s="94"/>
      <c r="N672" s="94"/>
      <c r="O672" s="94"/>
      <c r="P672" s="94"/>
      <c r="Q672" s="94"/>
      <c r="R672" s="94"/>
      <c r="S672" s="94"/>
      <c r="T672" s="94"/>
      <c r="U672" s="94"/>
      <c r="V672" s="94"/>
      <c r="W672" s="94"/>
      <c r="X672" s="94"/>
      <c r="Y672" s="94"/>
      <c r="Z672" s="94"/>
    </row>
    <row r="673" ht="15.75" customHeight="1">
      <c r="A673" s="94"/>
      <c r="B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row>
    <row r="674" ht="15.75" customHeight="1">
      <c r="A674" s="94"/>
      <c r="B674" s="94"/>
      <c r="D674" s="94"/>
      <c r="E674" s="94"/>
      <c r="F674" s="94"/>
      <c r="G674" s="94"/>
      <c r="H674" s="94"/>
      <c r="I674" s="94"/>
      <c r="J674" s="94"/>
      <c r="K674" s="94"/>
      <c r="L674" s="94"/>
      <c r="M674" s="94"/>
      <c r="N674" s="94"/>
      <c r="O674" s="94"/>
      <c r="P674" s="94"/>
      <c r="Q674" s="94"/>
      <c r="R674" s="94"/>
      <c r="S674" s="94"/>
      <c r="T674" s="94"/>
      <c r="U674" s="94"/>
      <c r="V674" s="94"/>
      <c r="W674" s="94"/>
      <c r="X674" s="94"/>
      <c r="Y674" s="94"/>
      <c r="Z674" s="94"/>
    </row>
    <row r="675" ht="15.75" customHeight="1">
      <c r="A675" s="94"/>
      <c r="B675" s="94"/>
      <c r="D675" s="94"/>
      <c r="E675" s="94"/>
      <c r="F675" s="94"/>
      <c r="G675" s="94"/>
      <c r="H675" s="94"/>
      <c r="I675" s="94"/>
      <c r="J675" s="94"/>
      <c r="K675" s="94"/>
      <c r="L675" s="94"/>
      <c r="M675" s="94"/>
      <c r="N675" s="94"/>
      <c r="O675" s="94"/>
      <c r="P675" s="94"/>
      <c r="Q675" s="94"/>
      <c r="R675" s="94"/>
      <c r="S675" s="94"/>
      <c r="T675" s="94"/>
      <c r="U675" s="94"/>
      <c r="V675" s="94"/>
      <c r="W675" s="94"/>
      <c r="X675" s="94"/>
      <c r="Y675" s="94"/>
      <c r="Z675" s="94"/>
    </row>
    <row r="676" ht="15.75" customHeight="1">
      <c r="A676" s="94"/>
      <c r="B676" s="94"/>
      <c r="D676" s="94"/>
      <c r="E676" s="94"/>
      <c r="F676" s="94"/>
      <c r="G676" s="94"/>
      <c r="H676" s="94"/>
      <c r="I676" s="94"/>
      <c r="J676" s="94"/>
      <c r="K676" s="94"/>
      <c r="L676" s="94"/>
      <c r="M676" s="94"/>
      <c r="N676" s="94"/>
      <c r="O676" s="94"/>
      <c r="P676" s="94"/>
      <c r="Q676" s="94"/>
      <c r="R676" s="94"/>
      <c r="S676" s="94"/>
      <c r="T676" s="94"/>
      <c r="U676" s="94"/>
      <c r="V676" s="94"/>
      <c r="W676" s="94"/>
      <c r="X676" s="94"/>
      <c r="Y676" s="94"/>
      <c r="Z676" s="94"/>
    </row>
    <row r="677" ht="15.75" customHeight="1">
      <c r="A677" s="94"/>
      <c r="B677" s="94"/>
      <c r="D677" s="94"/>
      <c r="E677" s="94"/>
      <c r="F677" s="94"/>
      <c r="G677" s="94"/>
      <c r="H677" s="94"/>
      <c r="I677" s="94"/>
      <c r="J677" s="94"/>
      <c r="K677" s="94"/>
      <c r="L677" s="94"/>
      <c r="M677" s="94"/>
      <c r="N677" s="94"/>
      <c r="O677" s="94"/>
      <c r="P677" s="94"/>
      <c r="Q677" s="94"/>
      <c r="R677" s="94"/>
      <c r="S677" s="94"/>
      <c r="T677" s="94"/>
      <c r="U677" s="94"/>
      <c r="V677" s="94"/>
      <c r="W677" s="94"/>
      <c r="X677" s="94"/>
      <c r="Y677" s="94"/>
      <c r="Z677" s="94"/>
    </row>
    <row r="678" ht="15.75" customHeight="1">
      <c r="A678" s="94"/>
      <c r="B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row>
    <row r="679" ht="15.75" customHeight="1">
      <c r="A679" s="94"/>
      <c r="B679" s="94"/>
      <c r="D679" s="94"/>
      <c r="E679" s="94"/>
      <c r="F679" s="94"/>
      <c r="G679" s="94"/>
      <c r="H679" s="94"/>
      <c r="I679" s="94"/>
      <c r="J679" s="94"/>
      <c r="K679" s="94"/>
      <c r="L679" s="94"/>
      <c r="M679" s="94"/>
      <c r="N679" s="94"/>
      <c r="O679" s="94"/>
      <c r="P679" s="94"/>
      <c r="Q679" s="94"/>
      <c r="R679" s="94"/>
      <c r="S679" s="94"/>
      <c r="T679" s="94"/>
      <c r="U679" s="94"/>
      <c r="V679" s="94"/>
      <c r="W679" s="94"/>
      <c r="X679" s="94"/>
      <c r="Y679" s="94"/>
      <c r="Z679" s="94"/>
    </row>
    <row r="680" ht="15.75" customHeight="1">
      <c r="A680" s="94"/>
      <c r="B680" s="94"/>
      <c r="D680" s="94"/>
      <c r="E680" s="94"/>
      <c r="F680" s="94"/>
      <c r="G680" s="94"/>
      <c r="H680" s="94"/>
      <c r="I680" s="94"/>
      <c r="J680" s="94"/>
      <c r="K680" s="94"/>
      <c r="L680" s="94"/>
      <c r="M680" s="94"/>
      <c r="N680" s="94"/>
      <c r="O680" s="94"/>
      <c r="P680" s="94"/>
      <c r="Q680" s="94"/>
      <c r="R680" s="94"/>
      <c r="S680" s="94"/>
      <c r="T680" s="94"/>
      <c r="U680" s="94"/>
      <c r="V680" s="94"/>
      <c r="W680" s="94"/>
      <c r="X680" s="94"/>
      <c r="Y680" s="94"/>
      <c r="Z680" s="94"/>
    </row>
    <row r="681" ht="15.75" customHeight="1">
      <c r="A681" s="94"/>
      <c r="B681" s="94"/>
      <c r="D681" s="94"/>
      <c r="E681" s="94"/>
      <c r="F681" s="94"/>
      <c r="G681" s="94"/>
      <c r="H681" s="94"/>
      <c r="I681" s="94"/>
      <c r="J681" s="94"/>
      <c r="K681" s="94"/>
      <c r="L681" s="94"/>
      <c r="M681" s="94"/>
      <c r="N681" s="94"/>
      <c r="O681" s="94"/>
      <c r="P681" s="94"/>
      <c r="Q681" s="94"/>
      <c r="R681" s="94"/>
      <c r="S681" s="94"/>
      <c r="T681" s="94"/>
      <c r="U681" s="94"/>
      <c r="V681" s="94"/>
      <c r="W681" s="94"/>
      <c r="X681" s="94"/>
      <c r="Y681" s="94"/>
      <c r="Z681" s="94"/>
    </row>
    <row r="682" ht="15.75" customHeight="1">
      <c r="A682" s="94"/>
      <c r="B682" s="94"/>
      <c r="D682" s="94"/>
      <c r="E682" s="94"/>
      <c r="F682" s="94"/>
      <c r="G682" s="94"/>
      <c r="H682" s="94"/>
      <c r="I682" s="94"/>
      <c r="J682" s="94"/>
      <c r="K682" s="94"/>
      <c r="L682" s="94"/>
      <c r="M682" s="94"/>
      <c r="N682" s="94"/>
      <c r="O682" s="94"/>
      <c r="P682" s="94"/>
      <c r="Q682" s="94"/>
      <c r="R682" s="94"/>
      <c r="S682" s="94"/>
      <c r="T682" s="94"/>
      <c r="U682" s="94"/>
      <c r="V682" s="94"/>
      <c r="W682" s="94"/>
      <c r="X682" s="94"/>
      <c r="Y682" s="94"/>
      <c r="Z682" s="94"/>
    </row>
    <row r="683" ht="15.75" customHeight="1">
      <c r="A683" s="94"/>
      <c r="B683" s="94"/>
      <c r="D683" s="94"/>
      <c r="E683" s="94"/>
      <c r="F683" s="94"/>
      <c r="G683" s="94"/>
      <c r="H683" s="94"/>
      <c r="I683" s="94"/>
      <c r="J683" s="94"/>
      <c r="K683" s="94"/>
      <c r="L683" s="94"/>
      <c r="M683" s="94"/>
      <c r="N683" s="94"/>
      <c r="O683" s="94"/>
      <c r="P683" s="94"/>
      <c r="Q683" s="94"/>
      <c r="R683" s="94"/>
      <c r="S683" s="94"/>
      <c r="T683" s="94"/>
      <c r="U683" s="94"/>
      <c r="V683" s="94"/>
      <c r="W683" s="94"/>
      <c r="X683" s="94"/>
      <c r="Y683" s="94"/>
      <c r="Z683" s="94"/>
    </row>
    <row r="684" ht="15.75" customHeight="1">
      <c r="A684" s="94"/>
      <c r="B684" s="94"/>
      <c r="D684" s="94"/>
      <c r="E684" s="94"/>
      <c r="F684" s="94"/>
      <c r="G684" s="94"/>
      <c r="H684" s="94"/>
      <c r="I684" s="94"/>
      <c r="J684" s="94"/>
      <c r="K684" s="94"/>
      <c r="L684" s="94"/>
      <c r="M684" s="94"/>
      <c r="N684" s="94"/>
      <c r="O684" s="94"/>
      <c r="P684" s="94"/>
      <c r="Q684" s="94"/>
      <c r="R684" s="94"/>
      <c r="S684" s="94"/>
      <c r="T684" s="94"/>
      <c r="U684" s="94"/>
      <c r="V684" s="94"/>
      <c r="W684" s="94"/>
      <c r="X684" s="94"/>
      <c r="Y684" s="94"/>
      <c r="Z684" s="94"/>
    </row>
    <row r="685" ht="15.75" customHeight="1">
      <c r="A685" s="94"/>
      <c r="B685" s="94"/>
      <c r="D685" s="94"/>
      <c r="E685" s="94"/>
      <c r="F685" s="94"/>
      <c r="G685" s="94"/>
      <c r="H685" s="94"/>
      <c r="I685" s="94"/>
      <c r="J685" s="94"/>
      <c r="K685" s="94"/>
      <c r="L685" s="94"/>
      <c r="M685" s="94"/>
      <c r="N685" s="94"/>
      <c r="O685" s="94"/>
      <c r="P685" s="94"/>
      <c r="Q685" s="94"/>
      <c r="R685" s="94"/>
      <c r="S685" s="94"/>
      <c r="T685" s="94"/>
      <c r="U685" s="94"/>
      <c r="V685" s="94"/>
      <c r="W685" s="94"/>
      <c r="X685" s="94"/>
      <c r="Y685" s="94"/>
      <c r="Z685" s="94"/>
    </row>
    <row r="686" ht="15.75" customHeight="1">
      <c r="A686" s="94"/>
      <c r="B686" s="94"/>
      <c r="D686" s="94"/>
      <c r="E686" s="94"/>
      <c r="F686" s="94"/>
      <c r="G686" s="94"/>
      <c r="H686" s="94"/>
      <c r="I686" s="94"/>
      <c r="J686" s="94"/>
      <c r="K686" s="94"/>
      <c r="L686" s="94"/>
      <c r="M686" s="94"/>
      <c r="N686" s="94"/>
      <c r="O686" s="94"/>
      <c r="P686" s="94"/>
      <c r="Q686" s="94"/>
      <c r="R686" s="94"/>
      <c r="S686" s="94"/>
      <c r="T686" s="94"/>
      <c r="U686" s="94"/>
      <c r="V686" s="94"/>
      <c r="W686" s="94"/>
      <c r="X686" s="94"/>
      <c r="Y686" s="94"/>
      <c r="Z686" s="94"/>
    </row>
    <row r="687" ht="15.75" customHeight="1">
      <c r="A687" s="94"/>
      <c r="B687" s="94"/>
      <c r="D687" s="94"/>
      <c r="E687" s="94"/>
      <c r="F687" s="94"/>
      <c r="G687" s="94"/>
      <c r="H687" s="94"/>
      <c r="I687" s="94"/>
      <c r="J687" s="94"/>
      <c r="K687" s="94"/>
      <c r="L687" s="94"/>
      <c r="M687" s="94"/>
      <c r="N687" s="94"/>
      <c r="O687" s="94"/>
      <c r="P687" s="94"/>
      <c r="Q687" s="94"/>
      <c r="R687" s="94"/>
      <c r="S687" s="94"/>
      <c r="T687" s="94"/>
      <c r="U687" s="94"/>
      <c r="V687" s="94"/>
      <c r="W687" s="94"/>
      <c r="X687" s="94"/>
      <c r="Y687" s="94"/>
      <c r="Z687" s="94"/>
    </row>
    <row r="688" ht="15.75" customHeight="1">
      <c r="A688" s="94"/>
      <c r="B688" s="94"/>
      <c r="D688" s="94"/>
      <c r="E688" s="94"/>
      <c r="F688" s="94"/>
      <c r="G688" s="94"/>
      <c r="H688" s="94"/>
      <c r="I688" s="94"/>
      <c r="J688" s="94"/>
      <c r="K688" s="94"/>
      <c r="L688" s="94"/>
      <c r="M688" s="94"/>
      <c r="N688" s="94"/>
      <c r="O688" s="94"/>
      <c r="P688" s="94"/>
      <c r="Q688" s="94"/>
      <c r="R688" s="94"/>
      <c r="S688" s="94"/>
      <c r="T688" s="94"/>
      <c r="U688" s="94"/>
      <c r="V688" s="94"/>
      <c r="W688" s="94"/>
      <c r="X688" s="94"/>
      <c r="Y688" s="94"/>
      <c r="Z688" s="94"/>
    </row>
    <row r="689" ht="15.75" customHeight="1">
      <c r="A689" s="94"/>
      <c r="B689" s="94"/>
      <c r="D689" s="94"/>
      <c r="E689" s="94"/>
      <c r="F689" s="94"/>
      <c r="G689" s="94"/>
      <c r="H689" s="94"/>
      <c r="I689" s="94"/>
      <c r="J689" s="94"/>
      <c r="K689" s="94"/>
      <c r="L689" s="94"/>
      <c r="M689" s="94"/>
      <c r="N689" s="94"/>
      <c r="O689" s="94"/>
      <c r="P689" s="94"/>
      <c r="Q689" s="94"/>
      <c r="R689" s="94"/>
      <c r="S689" s="94"/>
      <c r="T689" s="94"/>
      <c r="U689" s="94"/>
      <c r="V689" s="94"/>
      <c r="W689" s="94"/>
      <c r="X689" s="94"/>
      <c r="Y689" s="94"/>
      <c r="Z689" s="94"/>
    </row>
    <row r="690" ht="15.75" customHeight="1">
      <c r="A690" s="94"/>
      <c r="B690" s="94"/>
      <c r="D690" s="94"/>
      <c r="E690" s="94"/>
      <c r="F690" s="94"/>
      <c r="G690" s="94"/>
      <c r="H690" s="94"/>
      <c r="I690" s="94"/>
      <c r="J690" s="94"/>
      <c r="K690" s="94"/>
      <c r="L690" s="94"/>
      <c r="M690" s="94"/>
      <c r="N690" s="94"/>
      <c r="O690" s="94"/>
      <c r="P690" s="94"/>
      <c r="Q690" s="94"/>
      <c r="R690" s="94"/>
      <c r="S690" s="94"/>
      <c r="T690" s="94"/>
      <c r="U690" s="94"/>
      <c r="V690" s="94"/>
      <c r="W690" s="94"/>
      <c r="X690" s="94"/>
      <c r="Y690" s="94"/>
      <c r="Z690" s="94"/>
    </row>
    <row r="691" ht="15.75" customHeight="1">
      <c r="A691" s="94"/>
      <c r="B691" s="94"/>
      <c r="D691" s="94"/>
      <c r="E691" s="94"/>
      <c r="F691" s="94"/>
      <c r="G691" s="94"/>
      <c r="H691" s="94"/>
      <c r="I691" s="94"/>
      <c r="J691" s="94"/>
      <c r="K691" s="94"/>
      <c r="L691" s="94"/>
      <c r="M691" s="94"/>
      <c r="N691" s="94"/>
      <c r="O691" s="94"/>
      <c r="P691" s="94"/>
      <c r="Q691" s="94"/>
      <c r="R691" s="94"/>
      <c r="S691" s="94"/>
      <c r="T691" s="94"/>
      <c r="U691" s="94"/>
      <c r="V691" s="94"/>
      <c r="W691" s="94"/>
      <c r="X691" s="94"/>
      <c r="Y691" s="94"/>
      <c r="Z691" s="94"/>
    </row>
    <row r="692" ht="15.75" customHeight="1">
      <c r="A692" s="94"/>
      <c r="B692" s="94"/>
      <c r="D692" s="94"/>
      <c r="E692" s="94"/>
      <c r="F692" s="94"/>
      <c r="G692" s="94"/>
      <c r="H692" s="94"/>
      <c r="I692" s="94"/>
      <c r="J692" s="94"/>
      <c r="K692" s="94"/>
      <c r="L692" s="94"/>
      <c r="M692" s="94"/>
      <c r="N692" s="94"/>
      <c r="O692" s="94"/>
      <c r="P692" s="94"/>
      <c r="Q692" s="94"/>
      <c r="R692" s="94"/>
      <c r="S692" s="94"/>
      <c r="T692" s="94"/>
      <c r="U692" s="94"/>
      <c r="V692" s="94"/>
      <c r="W692" s="94"/>
      <c r="X692" s="94"/>
      <c r="Y692" s="94"/>
      <c r="Z692" s="94"/>
    </row>
    <row r="693" ht="15.75" customHeight="1">
      <c r="A693" s="94"/>
      <c r="B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row>
    <row r="694" ht="15.75" customHeight="1">
      <c r="A694" s="94"/>
      <c r="B694" s="94"/>
      <c r="D694" s="94"/>
      <c r="E694" s="94"/>
      <c r="F694" s="94"/>
      <c r="G694" s="94"/>
      <c r="H694" s="94"/>
      <c r="I694" s="94"/>
      <c r="J694" s="94"/>
      <c r="K694" s="94"/>
      <c r="L694" s="94"/>
      <c r="M694" s="94"/>
      <c r="N694" s="94"/>
      <c r="O694" s="94"/>
      <c r="P694" s="94"/>
      <c r="Q694" s="94"/>
      <c r="R694" s="94"/>
      <c r="S694" s="94"/>
      <c r="T694" s="94"/>
      <c r="U694" s="94"/>
      <c r="V694" s="94"/>
      <c r="W694" s="94"/>
      <c r="X694" s="94"/>
      <c r="Y694" s="94"/>
      <c r="Z694" s="94"/>
    </row>
    <row r="695" ht="15.75" customHeight="1">
      <c r="A695" s="94"/>
      <c r="B695" s="94"/>
      <c r="D695" s="94"/>
      <c r="E695" s="94"/>
      <c r="F695" s="94"/>
      <c r="G695" s="94"/>
      <c r="H695" s="94"/>
      <c r="I695" s="94"/>
      <c r="J695" s="94"/>
      <c r="K695" s="94"/>
      <c r="L695" s="94"/>
      <c r="M695" s="94"/>
      <c r="N695" s="94"/>
      <c r="O695" s="94"/>
      <c r="P695" s="94"/>
      <c r="Q695" s="94"/>
      <c r="R695" s="94"/>
      <c r="S695" s="94"/>
      <c r="T695" s="94"/>
      <c r="U695" s="94"/>
      <c r="V695" s="94"/>
      <c r="W695" s="94"/>
      <c r="X695" s="94"/>
      <c r="Y695" s="94"/>
      <c r="Z695" s="94"/>
    </row>
    <row r="696" ht="15.75" customHeight="1">
      <c r="A696" s="94"/>
      <c r="B696" s="94"/>
      <c r="D696" s="94"/>
      <c r="E696" s="94"/>
      <c r="F696" s="94"/>
      <c r="G696" s="94"/>
      <c r="H696" s="94"/>
      <c r="I696" s="94"/>
      <c r="J696" s="94"/>
      <c r="K696" s="94"/>
      <c r="L696" s="94"/>
      <c r="M696" s="94"/>
      <c r="N696" s="94"/>
      <c r="O696" s="94"/>
      <c r="P696" s="94"/>
      <c r="Q696" s="94"/>
      <c r="R696" s="94"/>
      <c r="S696" s="94"/>
      <c r="T696" s="94"/>
      <c r="U696" s="94"/>
      <c r="V696" s="94"/>
      <c r="W696" s="94"/>
      <c r="X696" s="94"/>
      <c r="Y696" s="94"/>
      <c r="Z696" s="94"/>
    </row>
    <row r="697" ht="15.75" customHeight="1">
      <c r="A697" s="94"/>
      <c r="B697" s="94"/>
      <c r="D697" s="94"/>
      <c r="E697" s="94"/>
      <c r="F697" s="94"/>
      <c r="G697" s="94"/>
      <c r="H697" s="94"/>
      <c r="I697" s="94"/>
      <c r="J697" s="94"/>
      <c r="K697" s="94"/>
      <c r="L697" s="94"/>
      <c r="M697" s="94"/>
      <c r="N697" s="94"/>
      <c r="O697" s="94"/>
      <c r="P697" s="94"/>
      <c r="Q697" s="94"/>
      <c r="R697" s="94"/>
      <c r="S697" s="94"/>
      <c r="T697" s="94"/>
      <c r="U697" s="94"/>
      <c r="V697" s="94"/>
      <c r="W697" s="94"/>
      <c r="X697" s="94"/>
      <c r="Y697" s="94"/>
      <c r="Z697" s="94"/>
    </row>
    <row r="698" ht="15.75" customHeight="1">
      <c r="A698" s="94"/>
      <c r="B698" s="94"/>
      <c r="D698" s="94"/>
      <c r="E698" s="94"/>
      <c r="F698" s="94"/>
      <c r="G698" s="94"/>
      <c r="H698" s="94"/>
      <c r="I698" s="94"/>
      <c r="J698" s="94"/>
      <c r="K698" s="94"/>
      <c r="L698" s="94"/>
      <c r="M698" s="94"/>
      <c r="N698" s="94"/>
      <c r="O698" s="94"/>
      <c r="P698" s="94"/>
      <c r="Q698" s="94"/>
      <c r="R698" s="94"/>
      <c r="S698" s="94"/>
      <c r="T698" s="94"/>
      <c r="U698" s="94"/>
      <c r="V698" s="94"/>
      <c r="W698" s="94"/>
      <c r="X698" s="94"/>
      <c r="Y698" s="94"/>
      <c r="Z698" s="94"/>
    </row>
    <row r="699" ht="15.75" customHeight="1">
      <c r="A699" s="94"/>
      <c r="B699" s="94"/>
      <c r="D699" s="94"/>
      <c r="E699" s="94"/>
      <c r="F699" s="94"/>
      <c r="G699" s="94"/>
      <c r="H699" s="94"/>
      <c r="I699" s="94"/>
      <c r="J699" s="94"/>
      <c r="K699" s="94"/>
      <c r="L699" s="94"/>
      <c r="M699" s="94"/>
      <c r="N699" s="94"/>
      <c r="O699" s="94"/>
      <c r="P699" s="94"/>
      <c r="Q699" s="94"/>
      <c r="R699" s="94"/>
      <c r="S699" s="94"/>
      <c r="T699" s="94"/>
      <c r="U699" s="94"/>
      <c r="V699" s="94"/>
      <c r="W699" s="94"/>
      <c r="X699" s="94"/>
      <c r="Y699" s="94"/>
      <c r="Z699" s="94"/>
    </row>
    <row r="700" ht="15.75" customHeight="1">
      <c r="A700" s="94"/>
      <c r="B700" s="94"/>
      <c r="D700" s="94"/>
      <c r="E700" s="94"/>
      <c r="F700" s="94"/>
      <c r="G700" s="94"/>
      <c r="H700" s="94"/>
      <c r="I700" s="94"/>
      <c r="J700" s="94"/>
      <c r="K700" s="94"/>
      <c r="L700" s="94"/>
      <c r="M700" s="94"/>
      <c r="N700" s="94"/>
      <c r="O700" s="94"/>
      <c r="P700" s="94"/>
      <c r="Q700" s="94"/>
      <c r="R700" s="94"/>
      <c r="S700" s="94"/>
      <c r="T700" s="94"/>
      <c r="U700" s="94"/>
      <c r="V700" s="94"/>
      <c r="W700" s="94"/>
      <c r="X700" s="94"/>
      <c r="Y700" s="94"/>
      <c r="Z700" s="94"/>
    </row>
    <row r="701" ht="15.75" customHeight="1">
      <c r="A701" s="94"/>
      <c r="B701" s="94"/>
      <c r="D701" s="94"/>
      <c r="E701" s="94"/>
      <c r="F701" s="94"/>
      <c r="G701" s="94"/>
      <c r="H701" s="94"/>
      <c r="I701" s="94"/>
      <c r="J701" s="94"/>
      <c r="K701" s="94"/>
      <c r="L701" s="94"/>
      <c r="M701" s="94"/>
      <c r="N701" s="94"/>
      <c r="O701" s="94"/>
      <c r="P701" s="94"/>
      <c r="Q701" s="94"/>
      <c r="R701" s="94"/>
      <c r="S701" s="94"/>
      <c r="T701" s="94"/>
      <c r="U701" s="94"/>
      <c r="V701" s="94"/>
      <c r="W701" s="94"/>
      <c r="X701" s="94"/>
      <c r="Y701" s="94"/>
      <c r="Z701" s="94"/>
    </row>
    <row r="702" ht="15.75" customHeight="1">
      <c r="A702" s="94"/>
      <c r="B702" s="94"/>
      <c r="D702" s="94"/>
      <c r="E702" s="94"/>
      <c r="F702" s="94"/>
      <c r="G702" s="94"/>
      <c r="H702" s="94"/>
      <c r="I702" s="94"/>
      <c r="J702" s="94"/>
      <c r="K702" s="94"/>
      <c r="L702" s="94"/>
      <c r="M702" s="94"/>
      <c r="N702" s="94"/>
      <c r="O702" s="94"/>
      <c r="P702" s="94"/>
      <c r="Q702" s="94"/>
      <c r="R702" s="94"/>
      <c r="S702" s="94"/>
      <c r="T702" s="94"/>
      <c r="U702" s="94"/>
      <c r="V702" s="94"/>
      <c r="W702" s="94"/>
      <c r="X702" s="94"/>
      <c r="Y702" s="94"/>
      <c r="Z702" s="94"/>
    </row>
    <row r="703" ht="15.75" customHeight="1">
      <c r="A703" s="94"/>
      <c r="B703" s="94"/>
      <c r="D703" s="94"/>
      <c r="E703" s="94"/>
      <c r="F703" s="94"/>
      <c r="G703" s="94"/>
      <c r="H703" s="94"/>
      <c r="I703" s="94"/>
      <c r="J703" s="94"/>
      <c r="K703" s="94"/>
      <c r="L703" s="94"/>
      <c r="M703" s="94"/>
      <c r="N703" s="94"/>
      <c r="O703" s="94"/>
      <c r="P703" s="94"/>
      <c r="Q703" s="94"/>
      <c r="R703" s="94"/>
      <c r="S703" s="94"/>
      <c r="T703" s="94"/>
      <c r="U703" s="94"/>
      <c r="V703" s="94"/>
      <c r="W703" s="94"/>
      <c r="X703" s="94"/>
      <c r="Y703" s="94"/>
      <c r="Z703" s="94"/>
    </row>
    <row r="704" ht="15.75" customHeight="1">
      <c r="A704" s="94"/>
      <c r="B704" s="94"/>
      <c r="D704" s="94"/>
      <c r="E704" s="94"/>
      <c r="F704" s="94"/>
      <c r="G704" s="94"/>
      <c r="H704" s="94"/>
      <c r="I704" s="94"/>
      <c r="J704" s="94"/>
      <c r="K704" s="94"/>
      <c r="L704" s="94"/>
      <c r="M704" s="94"/>
      <c r="N704" s="94"/>
      <c r="O704" s="94"/>
      <c r="P704" s="94"/>
      <c r="Q704" s="94"/>
      <c r="R704" s="94"/>
      <c r="S704" s="94"/>
      <c r="T704" s="94"/>
      <c r="U704" s="94"/>
      <c r="V704" s="94"/>
      <c r="W704" s="94"/>
      <c r="X704" s="94"/>
      <c r="Y704" s="94"/>
      <c r="Z704" s="94"/>
    </row>
    <row r="705" ht="15.75" customHeight="1">
      <c r="A705" s="94"/>
      <c r="B705" s="94"/>
      <c r="D705" s="94"/>
      <c r="E705" s="94"/>
      <c r="F705" s="94"/>
      <c r="G705" s="94"/>
      <c r="H705" s="94"/>
      <c r="I705" s="94"/>
      <c r="J705" s="94"/>
      <c r="K705" s="94"/>
      <c r="L705" s="94"/>
      <c r="M705" s="94"/>
      <c r="N705" s="94"/>
      <c r="O705" s="94"/>
      <c r="P705" s="94"/>
      <c r="Q705" s="94"/>
      <c r="R705" s="94"/>
      <c r="S705" s="94"/>
      <c r="T705" s="94"/>
      <c r="U705" s="94"/>
      <c r="V705" s="94"/>
      <c r="W705" s="94"/>
      <c r="X705" s="94"/>
      <c r="Y705" s="94"/>
      <c r="Z705" s="94"/>
    </row>
    <row r="706" ht="15.75" customHeight="1">
      <c r="A706" s="94"/>
      <c r="B706" s="94"/>
      <c r="D706" s="94"/>
      <c r="E706" s="94"/>
      <c r="F706" s="94"/>
      <c r="G706" s="94"/>
      <c r="H706" s="94"/>
      <c r="I706" s="94"/>
      <c r="J706" s="94"/>
      <c r="K706" s="94"/>
      <c r="L706" s="94"/>
      <c r="M706" s="94"/>
      <c r="N706" s="94"/>
      <c r="O706" s="94"/>
      <c r="P706" s="94"/>
      <c r="Q706" s="94"/>
      <c r="R706" s="94"/>
      <c r="S706" s="94"/>
      <c r="T706" s="94"/>
      <c r="U706" s="94"/>
      <c r="V706" s="94"/>
      <c r="W706" s="94"/>
      <c r="X706" s="94"/>
      <c r="Y706" s="94"/>
      <c r="Z706" s="94"/>
    </row>
    <row r="707" ht="15.75" customHeight="1">
      <c r="A707" s="94"/>
      <c r="B707" s="94"/>
      <c r="D707" s="94"/>
      <c r="E707" s="94"/>
      <c r="F707" s="94"/>
      <c r="G707" s="94"/>
      <c r="H707" s="94"/>
      <c r="I707" s="94"/>
      <c r="J707" s="94"/>
      <c r="K707" s="94"/>
      <c r="L707" s="94"/>
      <c r="M707" s="94"/>
      <c r="N707" s="94"/>
      <c r="O707" s="94"/>
      <c r="P707" s="94"/>
      <c r="Q707" s="94"/>
      <c r="R707" s="94"/>
      <c r="S707" s="94"/>
      <c r="T707" s="94"/>
      <c r="U707" s="94"/>
      <c r="V707" s="94"/>
      <c r="W707" s="94"/>
      <c r="X707" s="94"/>
      <c r="Y707" s="94"/>
      <c r="Z707" s="94"/>
    </row>
    <row r="708" ht="15.75" customHeight="1">
      <c r="A708" s="94"/>
      <c r="B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row>
    <row r="709" ht="15.75" customHeight="1">
      <c r="A709" s="94"/>
      <c r="B709" s="94"/>
      <c r="D709" s="94"/>
      <c r="E709" s="94"/>
      <c r="F709" s="94"/>
      <c r="G709" s="94"/>
      <c r="H709" s="94"/>
      <c r="I709" s="94"/>
      <c r="J709" s="94"/>
      <c r="K709" s="94"/>
      <c r="L709" s="94"/>
      <c r="M709" s="94"/>
      <c r="N709" s="94"/>
      <c r="O709" s="94"/>
      <c r="P709" s="94"/>
      <c r="Q709" s="94"/>
      <c r="R709" s="94"/>
      <c r="S709" s="94"/>
      <c r="T709" s="94"/>
      <c r="U709" s="94"/>
      <c r="V709" s="94"/>
      <c r="W709" s="94"/>
      <c r="X709" s="94"/>
      <c r="Y709" s="94"/>
      <c r="Z709" s="94"/>
    </row>
    <row r="710" ht="15.75" customHeight="1">
      <c r="A710" s="94"/>
      <c r="B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row>
    <row r="711" ht="15.75" customHeight="1">
      <c r="A711" s="94"/>
      <c r="B711" s="94"/>
      <c r="D711" s="94"/>
      <c r="E711" s="94"/>
      <c r="F711" s="94"/>
      <c r="G711" s="94"/>
      <c r="H711" s="94"/>
      <c r="I711" s="94"/>
      <c r="J711" s="94"/>
      <c r="K711" s="94"/>
      <c r="L711" s="94"/>
      <c r="M711" s="94"/>
      <c r="N711" s="94"/>
      <c r="O711" s="94"/>
      <c r="P711" s="94"/>
      <c r="Q711" s="94"/>
      <c r="R711" s="94"/>
      <c r="S711" s="94"/>
      <c r="T711" s="94"/>
      <c r="U711" s="94"/>
      <c r="V711" s="94"/>
      <c r="W711" s="94"/>
      <c r="X711" s="94"/>
      <c r="Y711" s="94"/>
      <c r="Z711" s="94"/>
    </row>
    <row r="712" ht="15.75" customHeight="1">
      <c r="A712" s="94"/>
      <c r="B712" s="94"/>
      <c r="D712" s="94"/>
      <c r="E712" s="94"/>
      <c r="F712" s="94"/>
      <c r="G712" s="94"/>
      <c r="H712" s="94"/>
      <c r="I712" s="94"/>
      <c r="J712" s="94"/>
      <c r="K712" s="94"/>
      <c r="L712" s="94"/>
      <c r="M712" s="94"/>
      <c r="N712" s="94"/>
      <c r="O712" s="94"/>
      <c r="P712" s="94"/>
      <c r="Q712" s="94"/>
      <c r="R712" s="94"/>
      <c r="S712" s="94"/>
      <c r="T712" s="94"/>
      <c r="U712" s="94"/>
      <c r="V712" s="94"/>
      <c r="W712" s="94"/>
      <c r="X712" s="94"/>
      <c r="Y712" s="94"/>
      <c r="Z712" s="94"/>
    </row>
    <row r="713" ht="15.75" customHeight="1">
      <c r="A713" s="94"/>
      <c r="B713" s="94"/>
      <c r="D713" s="94"/>
      <c r="E713" s="94"/>
      <c r="F713" s="94"/>
      <c r="G713" s="94"/>
      <c r="H713" s="94"/>
      <c r="I713" s="94"/>
      <c r="J713" s="94"/>
      <c r="K713" s="94"/>
      <c r="L713" s="94"/>
      <c r="M713" s="94"/>
      <c r="N713" s="94"/>
      <c r="O713" s="94"/>
      <c r="P713" s="94"/>
      <c r="Q713" s="94"/>
      <c r="R713" s="94"/>
      <c r="S713" s="94"/>
      <c r="T713" s="94"/>
      <c r="U713" s="94"/>
      <c r="V713" s="94"/>
      <c r="W713" s="94"/>
      <c r="X713" s="94"/>
      <c r="Y713" s="94"/>
      <c r="Z713" s="94"/>
    </row>
    <row r="714" ht="15.75" customHeight="1">
      <c r="A714" s="94"/>
      <c r="B714" s="94"/>
      <c r="D714" s="94"/>
      <c r="E714" s="94"/>
      <c r="F714" s="94"/>
      <c r="G714" s="94"/>
      <c r="H714" s="94"/>
      <c r="I714" s="94"/>
      <c r="J714" s="94"/>
      <c r="K714" s="94"/>
      <c r="L714" s="94"/>
      <c r="M714" s="94"/>
      <c r="N714" s="94"/>
      <c r="O714" s="94"/>
      <c r="P714" s="94"/>
      <c r="Q714" s="94"/>
      <c r="R714" s="94"/>
      <c r="S714" s="94"/>
      <c r="T714" s="94"/>
      <c r="U714" s="94"/>
      <c r="V714" s="94"/>
      <c r="W714" s="94"/>
      <c r="X714" s="94"/>
      <c r="Y714" s="94"/>
      <c r="Z714" s="94"/>
    </row>
    <row r="715" ht="15.75" customHeight="1">
      <c r="A715" s="94"/>
      <c r="B715" s="94"/>
      <c r="D715" s="94"/>
      <c r="E715" s="94"/>
      <c r="F715" s="94"/>
      <c r="G715" s="94"/>
      <c r="H715" s="94"/>
      <c r="I715" s="94"/>
      <c r="J715" s="94"/>
      <c r="K715" s="94"/>
      <c r="L715" s="94"/>
      <c r="M715" s="94"/>
      <c r="N715" s="94"/>
      <c r="O715" s="94"/>
      <c r="P715" s="94"/>
      <c r="Q715" s="94"/>
      <c r="R715" s="94"/>
      <c r="S715" s="94"/>
      <c r="T715" s="94"/>
      <c r="U715" s="94"/>
      <c r="V715" s="94"/>
      <c r="W715" s="94"/>
      <c r="X715" s="94"/>
      <c r="Y715" s="94"/>
      <c r="Z715" s="94"/>
    </row>
    <row r="716" ht="15.75" customHeight="1">
      <c r="A716" s="94"/>
      <c r="B716" s="94"/>
      <c r="D716" s="94"/>
      <c r="E716" s="94"/>
      <c r="F716" s="94"/>
      <c r="G716" s="94"/>
      <c r="H716" s="94"/>
      <c r="I716" s="94"/>
      <c r="J716" s="94"/>
      <c r="K716" s="94"/>
      <c r="L716" s="94"/>
      <c r="M716" s="94"/>
      <c r="N716" s="94"/>
      <c r="O716" s="94"/>
      <c r="P716" s="94"/>
      <c r="Q716" s="94"/>
      <c r="R716" s="94"/>
      <c r="S716" s="94"/>
      <c r="T716" s="94"/>
      <c r="U716" s="94"/>
      <c r="V716" s="94"/>
      <c r="W716" s="94"/>
      <c r="X716" s="94"/>
      <c r="Y716" s="94"/>
      <c r="Z716" s="94"/>
    </row>
    <row r="717" ht="15.75" customHeight="1">
      <c r="A717" s="94"/>
      <c r="B717" s="94"/>
      <c r="D717" s="94"/>
      <c r="E717" s="94"/>
      <c r="F717" s="94"/>
      <c r="G717" s="94"/>
      <c r="H717" s="94"/>
      <c r="I717" s="94"/>
      <c r="J717" s="94"/>
      <c r="K717" s="94"/>
      <c r="L717" s="94"/>
      <c r="M717" s="94"/>
      <c r="N717" s="94"/>
      <c r="O717" s="94"/>
      <c r="P717" s="94"/>
      <c r="Q717" s="94"/>
      <c r="R717" s="94"/>
      <c r="S717" s="94"/>
      <c r="T717" s="94"/>
      <c r="U717" s="94"/>
      <c r="V717" s="94"/>
      <c r="W717" s="94"/>
      <c r="X717" s="94"/>
      <c r="Y717" s="94"/>
      <c r="Z717" s="94"/>
    </row>
    <row r="718" ht="15.75" customHeight="1">
      <c r="A718" s="94"/>
      <c r="B718" s="94"/>
      <c r="D718" s="94"/>
      <c r="E718" s="94"/>
      <c r="F718" s="94"/>
      <c r="G718" s="94"/>
      <c r="H718" s="94"/>
      <c r="I718" s="94"/>
      <c r="J718" s="94"/>
      <c r="K718" s="94"/>
      <c r="L718" s="94"/>
      <c r="M718" s="94"/>
      <c r="N718" s="94"/>
      <c r="O718" s="94"/>
      <c r="P718" s="94"/>
      <c r="Q718" s="94"/>
      <c r="R718" s="94"/>
      <c r="S718" s="94"/>
      <c r="T718" s="94"/>
      <c r="U718" s="94"/>
      <c r="V718" s="94"/>
      <c r="W718" s="94"/>
      <c r="X718" s="94"/>
      <c r="Y718" s="94"/>
      <c r="Z718" s="94"/>
    </row>
    <row r="719" ht="15.75" customHeight="1">
      <c r="A719" s="94"/>
      <c r="B719" s="94"/>
      <c r="D719" s="94"/>
      <c r="E719" s="94"/>
      <c r="F719" s="94"/>
      <c r="G719" s="94"/>
      <c r="H719" s="94"/>
      <c r="I719" s="94"/>
      <c r="J719" s="94"/>
      <c r="K719" s="94"/>
      <c r="L719" s="94"/>
      <c r="M719" s="94"/>
      <c r="N719" s="94"/>
      <c r="O719" s="94"/>
      <c r="P719" s="94"/>
      <c r="Q719" s="94"/>
      <c r="R719" s="94"/>
      <c r="S719" s="94"/>
      <c r="T719" s="94"/>
      <c r="U719" s="94"/>
      <c r="V719" s="94"/>
      <c r="W719" s="94"/>
      <c r="X719" s="94"/>
      <c r="Y719" s="94"/>
      <c r="Z719" s="94"/>
    </row>
    <row r="720" ht="15.75" customHeight="1">
      <c r="A720" s="94"/>
      <c r="B720" s="94"/>
      <c r="D720" s="94"/>
      <c r="E720" s="94"/>
      <c r="F720" s="94"/>
      <c r="G720" s="94"/>
      <c r="H720" s="94"/>
      <c r="I720" s="94"/>
      <c r="J720" s="94"/>
      <c r="K720" s="94"/>
      <c r="L720" s="94"/>
      <c r="M720" s="94"/>
      <c r="N720" s="94"/>
      <c r="O720" s="94"/>
      <c r="P720" s="94"/>
      <c r="Q720" s="94"/>
      <c r="R720" s="94"/>
      <c r="S720" s="94"/>
      <c r="T720" s="94"/>
      <c r="U720" s="94"/>
      <c r="V720" s="94"/>
      <c r="W720" s="94"/>
      <c r="X720" s="94"/>
      <c r="Y720" s="94"/>
      <c r="Z720" s="94"/>
    </row>
    <row r="721" ht="15.75" customHeight="1">
      <c r="A721" s="94"/>
      <c r="B721" s="94"/>
      <c r="D721" s="94"/>
      <c r="E721" s="94"/>
      <c r="F721" s="94"/>
      <c r="G721" s="94"/>
      <c r="H721" s="94"/>
      <c r="I721" s="94"/>
      <c r="J721" s="94"/>
      <c r="K721" s="94"/>
      <c r="L721" s="94"/>
      <c r="M721" s="94"/>
      <c r="N721" s="94"/>
      <c r="O721" s="94"/>
      <c r="P721" s="94"/>
      <c r="Q721" s="94"/>
      <c r="R721" s="94"/>
      <c r="S721" s="94"/>
      <c r="T721" s="94"/>
      <c r="U721" s="94"/>
      <c r="V721" s="94"/>
      <c r="W721" s="94"/>
      <c r="X721" s="94"/>
      <c r="Y721" s="94"/>
      <c r="Z721" s="94"/>
    </row>
    <row r="722" ht="15.75" customHeight="1">
      <c r="A722" s="94"/>
      <c r="B722" s="94"/>
      <c r="D722" s="94"/>
      <c r="E722" s="94"/>
      <c r="F722" s="94"/>
      <c r="G722" s="94"/>
      <c r="H722" s="94"/>
      <c r="I722" s="94"/>
      <c r="J722" s="94"/>
      <c r="K722" s="94"/>
      <c r="L722" s="94"/>
      <c r="M722" s="94"/>
      <c r="N722" s="94"/>
      <c r="O722" s="94"/>
      <c r="P722" s="94"/>
      <c r="Q722" s="94"/>
      <c r="R722" s="94"/>
      <c r="S722" s="94"/>
      <c r="T722" s="94"/>
      <c r="U722" s="94"/>
      <c r="V722" s="94"/>
      <c r="W722" s="94"/>
      <c r="X722" s="94"/>
      <c r="Y722" s="94"/>
      <c r="Z722" s="94"/>
    </row>
    <row r="723" ht="15.75" customHeight="1">
      <c r="A723" s="94"/>
      <c r="B723" s="94"/>
      <c r="D723" s="94"/>
      <c r="E723" s="94"/>
      <c r="F723" s="94"/>
      <c r="G723" s="94"/>
      <c r="H723" s="94"/>
      <c r="I723" s="94"/>
      <c r="J723" s="94"/>
      <c r="K723" s="94"/>
      <c r="L723" s="94"/>
      <c r="M723" s="94"/>
      <c r="N723" s="94"/>
      <c r="O723" s="94"/>
      <c r="P723" s="94"/>
      <c r="Q723" s="94"/>
      <c r="R723" s="94"/>
      <c r="S723" s="94"/>
      <c r="T723" s="94"/>
      <c r="U723" s="94"/>
      <c r="V723" s="94"/>
      <c r="W723" s="94"/>
      <c r="X723" s="94"/>
      <c r="Y723" s="94"/>
      <c r="Z723" s="94"/>
    </row>
    <row r="724" ht="15.75" customHeight="1">
      <c r="A724" s="94"/>
      <c r="B724" s="94"/>
      <c r="D724" s="94"/>
      <c r="E724" s="94"/>
      <c r="F724" s="94"/>
      <c r="G724" s="94"/>
      <c r="H724" s="94"/>
      <c r="I724" s="94"/>
      <c r="J724" s="94"/>
      <c r="K724" s="94"/>
      <c r="L724" s="94"/>
      <c r="M724" s="94"/>
      <c r="N724" s="94"/>
      <c r="O724" s="94"/>
      <c r="P724" s="94"/>
      <c r="Q724" s="94"/>
      <c r="R724" s="94"/>
      <c r="S724" s="94"/>
      <c r="T724" s="94"/>
      <c r="U724" s="94"/>
      <c r="V724" s="94"/>
      <c r="W724" s="94"/>
      <c r="X724" s="94"/>
      <c r="Y724" s="94"/>
      <c r="Z724" s="94"/>
    </row>
    <row r="725" ht="15.75" customHeight="1">
      <c r="A725" s="94"/>
      <c r="B725" s="94"/>
      <c r="D725" s="94"/>
      <c r="E725" s="94"/>
      <c r="F725" s="94"/>
      <c r="G725" s="94"/>
      <c r="H725" s="94"/>
      <c r="I725" s="94"/>
      <c r="J725" s="94"/>
      <c r="K725" s="94"/>
      <c r="L725" s="94"/>
      <c r="M725" s="94"/>
      <c r="N725" s="94"/>
      <c r="O725" s="94"/>
      <c r="P725" s="94"/>
      <c r="Q725" s="94"/>
      <c r="R725" s="94"/>
      <c r="S725" s="94"/>
      <c r="T725" s="94"/>
      <c r="U725" s="94"/>
      <c r="V725" s="94"/>
      <c r="W725" s="94"/>
      <c r="X725" s="94"/>
      <c r="Y725" s="94"/>
      <c r="Z725" s="94"/>
    </row>
    <row r="726" ht="15.75" customHeight="1">
      <c r="A726" s="94"/>
      <c r="B726" s="94"/>
      <c r="D726" s="94"/>
      <c r="E726" s="94"/>
      <c r="F726" s="94"/>
      <c r="G726" s="94"/>
      <c r="H726" s="94"/>
      <c r="I726" s="94"/>
      <c r="J726" s="94"/>
      <c r="K726" s="94"/>
      <c r="L726" s="94"/>
      <c r="M726" s="94"/>
      <c r="N726" s="94"/>
      <c r="O726" s="94"/>
      <c r="P726" s="94"/>
      <c r="Q726" s="94"/>
      <c r="R726" s="94"/>
      <c r="S726" s="94"/>
      <c r="T726" s="94"/>
      <c r="U726" s="94"/>
      <c r="V726" s="94"/>
      <c r="W726" s="94"/>
      <c r="X726" s="94"/>
      <c r="Y726" s="94"/>
      <c r="Z726" s="94"/>
    </row>
    <row r="727" ht="15.75" customHeight="1">
      <c r="A727" s="94"/>
      <c r="B727" s="94"/>
      <c r="D727" s="94"/>
      <c r="E727" s="94"/>
      <c r="F727" s="94"/>
      <c r="G727" s="94"/>
      <c r="H727" s="94"/>
      <c r="I727" s="94"/>
      <c r="J727" s="94"/>
      <c r="K727" s="94"/>
      <c r="L727" s="94"/>
      <c r="M727" s="94"/>
      <c r="N727" s="94"/>
      <c r="O727" s="94"/>
      <c r="P727" s="94"/>
      <c r="Q727" s="94"/>
      <c r="R727" s="94"/>
      <c r="S727" s="94"/>
      <c r="T727" s="94"/>
      <c r="U727" s="94"/>
      <c r="V727" s="94"/>
      <c r="W727" s="94"/>
      <c r="X727" s="94"/>
      <c r="Y727" s="94"/>
      <c r="Z727" s="94"/>
    </row>
    <row r="728" ht="15.75" customHeight="1">
      <c r="A728" s="94"/>
      <c r="B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row>
    <row r="729" ht="15.75" customHeight="1">
      <c r="A729" s="94"/>
      <c r="B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row>
    <row r="730" ht="15.75" customHeight="1">
      <c r="A730" s="94"/>
      <c r="B730" s="94"/>
      <c r="D730" s="94"/>
      <c r="E730" s="94"/>
      <c r="F730" s="94"/>
      <c r="G730" s="94"/>
      <c r="H730" s="94"/>
      <c r="I730" s="94"/>
      <c r="J730" s="94"/>
      <c r="K730" s="94"/>
      <c r="L730" s="94"/>
      <c r="M730" s="94"/>
      <c r="N730" s="94"/>
      <c r="O730" s="94"/>
      <c r="P730" s="94"/>
      <c r="Q730" s="94"/>
      <c r="R730" s="94"/>
      <c r="S730" s="94"/>
      <c r="T730" s="94"/>
      <c r="U730" s="94"/>
      <c r="V730" s="94"/>
      <c r="W730" s="94"/>
      <c r="X730" s="94"/>
      <c r="Y730" s="94"/>
      <c r="Z730" s="94"/>
    </row>
    <row r="731" ht="15.75" customHeight="1">
      <c r="A731" s="94"/>
      <c r="B731" s="94"/>
      <c r="D731" s="94"/>
      <c r="E731" s="94"/>
      <c r="F731" s="94"/>
      <c r="G731" s="94"/>
      <c r="H731" s="94"/>
      <c r="I731" s="94"/>
      <c r="J731" s="94"/>
      <c r="K731" s="94"/>
      <c r="L731" s="94"/>
      <c r="M731" s="94"/>
      <c r="N731" s="94"/>
      <c r="O731" s="94"/>
      <c r="P731" s="94"/>
      <c r="Q731" s="94"/>
      <c r="R731" s="94"/>
      <c r="S731" s="94"/>
      <c r="T731" s="94"/>
      <c r="U731" s="94"/>
      <c r="V731" s="94"/>
      <c r="W731" s="94"/>
      <c r="X731" s="94"/>
      <c r="Y731" s="94"/>
      <c r="Z731" s="94"/>
    </row>
    <row r="732" ht="15.75" customHeight="1">
      <c r="A732" s="94"/>
      <c r="B732" s="94"/>
      <c r="D732" s="94"/>
      <c r="E732" s="94"/>
      <c r="F732" s="94"/>
      <c r="G732" s="94"/>
      <c r="H732" s="94"/>
      <c r="I732" s="94"/>
      <c r="J732" s="94"/>
      <c r="K732" s="94"/>
      <c r="L732" s="94"/>
      <c r="M732" s="94"/>
      <c r="N732" s="94"/>
      <c r="O732" s="94"/>
      <c r="P732" s="94"/>
      <c r="Q732" s="94"/>
      <c r="R732" s="94"/>
      <c r="S732" s="94"/>
      <c r="T732" s="94"/>
      <c r="U732" s="94"/>
      <c r="V732" s="94"/>
      <c r="W732" s="94"/>
      <c r="X732" s="94"/>
      <c r="Y732" s="94"/>
      <c r="Z732" s="94"/>
    </row>
    <row r="733" ht="15.75" customHeight="1">
      <c r="A733" s="94"/>
      <c r="B733" s="94"/>
      <c r="D733" s="94"/>
      <c r="E733" s="94"/>
      <c r="F733" s="94"/>
      <c r="G733" s="94"/>
      <c r="H733" s="94"/>
      <c r="I733" s="94"/>
      <c r="J733" s="94"/>
      <c r="K733" s="94"/>
      <c r="L733" s="94"/>
      <c r="M733" s="94"/>
      <c r="N733" s="94"/>
      <c r="O733" s="94"/>
      <c r="P733" s="94"/>
      <c r="Q733" s="94"/>
      <c r="R733" s="94"/>
      <c r="S733" s="94"/>
      <c r="T733" s="94"/>
      <c r="U733" s="94"/>
      <c r="V733" s="94"/>
      <c r="W733" s="94"/>
      <c r="X733" s="94"/>
      <c r="Y733" s="94"/>
      <c r="Z733" s="94"/>
    </row>
    <row r="734" ht="15.75" customHeight="1">
      <c r="A734" s="94"/>
      <c r="B734" s="94"/>
      <c r="D734" s="94"/>
      <c r="E734" s="94"/>
      <c r="F734" s="94"/>
      <c r="G734" s="94"/>
      <c r="H734" s="94"/>
      <c r="I734" s="94"/>
      <c r="J734" s="94"/>
      <c r="K734" s="94"/>
      <c r="L734" s="94"/>
      <c r="M734" s="94"/>
      <c r="N734" s="94"/>
      <c r="O734" s="94"/>
      <c r="P734" s="94"/>
      <c r="Q734" s="94"/>
      <c r="R734" s="94"/>
      <c r="S734" s="94"/>
      <c r="T734" s="94"/>
      <c r="U734" s="94"/>
      <c r="V734" s="94"/>
      <c r="W734" s="94"/>
      <c r="X734" s="94"/>
      <c r="Y734" s="94"/>
      <c r="Z734" s="94"/>
    </row>
    <row r="735" ht="15.75" customHeight="1">
      <c r="A735" s="94"/>
      <c r="B735" s="94"/>
      <c r="D735" s="94"/>
      <c r="E735" s="94"/>
      <c r="F735" s="94"/>
      <c r="G735" s="94"/>
      <c r="H735" s="94"/>
      <c r="I735" s="94"/>
      <c r="J735" s="94"/>
      <c r="K735" s="94"/>
      <c r="L735" s="94"/>
      <c r="M735" s="94"/>
      <c r="N735" s="94"/>
      <c r="O735" s="94"/>
      <c r="P735" s="94"/>
      <c r="Q735" s="94"/>
      <c r="R735" s="94"/>
      <c r="S735" s="94"/>
      <c r="T735" s="94"/>
      <c r="U735" s="94"/>
      <c r="V735" s="94"/>
      <c r="W735" s="94"/>
      <c r="X735" s="94"/>
      <c r="Y735" s="94"/>
      <c r="Z735" s="94"/>
    </row>
    <row r="736" ht="15.75" customHeight="1">
      <c r="A736" s="94"/>
      <c r="B736" s="94"/>
      <c r="D736" s="94"/>
      <c r="E736" s="94"/>
      <c r="F736" s="94"/>
      <c r="G736" s="94"/>
      <c r="H736" s="94"/>
      <c r="I736" s="94"/>
      <c r="J736" s="94"/>
      <c r="K736" s="94"/>
      <c r="L736" s="94"/>
      <c r="M736" s="94"/>
      <c r="N736" s="94"/>
      <c r="O736" s="94"/>
      <c r="P736" s="94"/>
      <c r="Q736" s="94"/>
      <c r="R736" s="94"/>
      <c r="S736" s="94"/>
      <c r="T736" s="94"/>
      <c r="U736" s="94"/>
      <c r="V736" s="94"/>
      <c r="W736" s="94"/>
      <c r="X736" s="94"/>
      <c r="Y736" s="94"/>
      <c r="Z736" s="94"/>
    </row>
    <row r="737" ht="15.75" customHeight="1">
      <c r="A737" s="94"/>
      <c r="B737" s="94"/>
      <c r="D737" s="94"/>
      <c r="E737" s="94"/>
      <c r="F737" s="94"/>
      <c r="G737" s="94"/>
      <c r="H737" s="94"/>
      <c r="I737" s="94"/>
      <c r="J737" s="94"/>
      <c r="K737" s="94"/>
      <c r="L737" s="94"/>
      <c r="M737" s="94"/>
      <c r="N737" s="94"/>
      <c r="O737" s="94"/>
      <c r="P737" s="94"/>
      <c r="Q737" s="94"/>
      <c r="R737" s="94"/>
      <c r="S737" s="94"/>
      <c r="T737" s="94"/>
      <c r="U737" s="94"/>
      <c r="V737" s="94"/>
      <c r="W737" s="94"/>
      <c r="X737" s="94"/>
      <c r="Y737" s="94"/>
      <c r="Z737" s="94"/>
    </row>
    <row r="738" ht="15.75" customHeight="1">
      <c r="A738" s="94"/>
      <c r="B738" s="94"/>
      <c r="D738" s="94"/>
      <c r="E738" s="94"/>
      <c r="F738" s="94"/>
      <c r="G738" s="94"/>
      <c r="H738" s="94"/>
      <c r="I738" s="94"/>
      <c r="J738" s="94"/>
      <c r="K738" s="94"/>
      <c r="L738" s="94"/>
      <c r="M738" s="94"/>
      <c r="N738" s="94"/>
      <c r="O738" s="94"/>
      <c r="P738" s="94"/>
      <c r="Q738" s="94"/>
      <c r="R738" s="94"/>
      <c r="S738" s="94"/>
      <c r="T738" s="94"/>
      <c r="U738" s="94"/>
      <c r="V738" s="94"/>
      <c r="W738" s="94"/>
      <c r="X738" s="94"/>
      <c r="Y738" s="94"/>
      <c r="Z738" s="94"/>
    </row>
    <row r="739" ht="15.75" customHeight="1">
      <c r="A739" s="94"/>
      <c r="B739" s="94"/>
      <c r="D739" s="94"/>
      <c r="E739" s="94"/>
      <c r="F739" s="94"/>
      <c r="G739" s="94"/>
      <c r="H739" s="94"/>
      <c r="I739" s="94"/>
      <c r="J739" s="94"/>
      <c r="K739" s="94"/>
      <c r="L739" s="94"/>
      <c r="M739" s="94"/>
      <c r="N739" s="94"/>
      <c r="O739" s="94"/>
      <c r="P739" s="94"/>
      <c r="Q739" s="94"/>
      <c r="R739" s="94"/>
      <c r="S739" s="94"/>
      <c r="T739" s="94"/>
      <c r="U739" s="94"/>
      <c r="V739" s="94"/>
      <c r="W739" s="94"/>
      <c r="X739" s="94"/>
      <c r="Y739" s="94"/>
      <c r="Z739" s="94"/>
    </row>
    <row r="740" ht="15.75" customHeight="1">
      <c r="A740" s="94"/>
      <c r="B740" s="94"/>
      <c r="D740" s="94"/>
      <c r="E740" s="94"/>
      <c r="F740" s="94"/>
      <c r="G740" s="94"/>
      <c r="H740" s="94"/>
      <c r="I740" s="94"/>
      <c r="J740" s="94"/>
      <c r="K740" s="94"/>
      <c r="L740" s="94"/>
      <c r="M740" s="94"/>
      <c r="N740" s="94"/>
      <c r="O740" s="94"/>
      <c r="P740" s="94"/>
      <c r="Q740" s="94"/>
      <c r="R740" s="94"/>
      <c r="S740" s="94"/>
      <c r="T740" s="94"/>
      <c r="U740" s="94"/>
      <c r="V740" s="94"/>
      <c r="W740" s="94"/>
      <c r="X740" s="94"/>
      <c r="Y740" s="94"/>
      <c r="Z740" s="94"/>
    </row>
    <row r="741" ht="15.75" customHeight="1">
      <c r="A741" s="94"/>
      <c r="B741" s="94"/>
      <c r="D741" s="94"/>
      <c r="E741" s="94"/>
      <c r="F741" s="94"/>
      <c r="G741" s="94"/>
      <c r="H741" s="94"/>
      <c r="I741" s="94"/>
      <c r="J741" s="94"/>
      <c r="K741" s="94"/>
      <c r="L741" s="94"/>
      <c r="M741" s="94"/>
      <c r="N741" s="94"/>
      <c r="O741" s="94"/>
      <c r="P741" s="94"/>
      <c r="Q741" s="94"/>
      <c r="R741" s="94"/>
      <c r="S741" s="94"/>
      <c r="T741" s="94"/>
      <c r="U741" s="94"/>
      <c r="V741" s="94"/>
      <c r="W741" s="94"/>
      <c r="X741" s="94"/>
      <c r="Y741" s="94"/>
      <c r="Z741" s="94"/>
    </row>
    <row r="742" ht="15.75" customHeight="1">
      <c r="A742" s="94"/>
      <c r="B742" s="94"/>
      <c r="D742" s="94"/>
      <c r="E742" s="94"/>
      <c r="F742" s="94"/>
      <c r="G742" s="94"/>
      <c r="H742" s="94"/>
      <c r="I742" s="94"/>
      <c r="J742" s="94"/>
      <c r="K742" s="94"/>
      <c r="L742" s="94"/>
      <c r="M742" s="94"/>
      <c r="N742" s="94"/>
      <c r="O742" s="94"/>
      <c r="P742" s="94"/>
      <c r="Q742" s="94"/>
      <c r="R742" s="94"/>
      <c r="S742" s="94"/>
      <c r="T742" s="94"/>
      <c r="U742" s="94"/>
      <c r="V742" s="94"/>
      <c r="W742" s="94"/>
      <c r="X742" s="94"/>
      <c r="Y742" s="94"/>
      <c r="Z742" s="94"/>
    </row>
    <row r="743" ht="15.75" customHeight="1">
      <c r="A743" s="94"/>
      <c r="B743" s="94"/>
      <c r="D743" s="94"/>
      <c r="E743" s="94"/>
      <c r="F743" s="94"/>
      <c r="G743" s="94"/>
      <c r="H743" s="94"/>
      <c r="I743" s="94"/>
      <c r="J743" s="94"/>
      <c r="K743" s="94"/>
      <c r="L743" s="94"/>
      <c r="M743" s="94"/>
      <c r="N743" s="94"/>
      <c r="O743" s="94"/>
      <c r="P743" s="94"/>
      <c r="Q743" s="94"/>
      <c r="R743" s="94"/>
      <c r="S743" s="94"/>
      <c r="T743" s="94"/>
      <c r="U743" s="94"/>
      <c r="V743" s="94"/>
      <c r="W743" s="94"/>
      <c r="X743" s="94"/>
      <c r="Y743" s="94"/>
      <c r="Z743" s="94"/>
    </row>
    <row r="744" ht="15.75" customHeight="1">
      <c r="A744" s="94"/>
      <c r="B744" s="94"/>
      <c r="D744" s="94"/>
      <c r="E744" s="94"/>
      <c r="F744" s="94"/>
      <c r="G744" s="94"/>
      <c r="H744" s="94"/>
      <c r="I744" s="94"/>
      <c r="J744" s="94"/>
      <c r="K744" s="94"/>
      <c r="L744" s="94"/>
      <c r="M744" s="94"/>
      <c r="N744" s="94"/>
      <c r="O744" s="94"/>
      <c r="P744" s="94"/>
      <c r="Q744" s="94"/>
      <c r="R744" s="94"/>
      <c r="S744" s="94"/>
      <c r="T744" s="94"/>
      <c r="U744" s="94"/>
      <c r="V744" s="94"/>
      <c r="W744" s="94"/>
      <c r="X744" s="94"/>
      <c r="Y744" s="94"/>
      <c r="Z744" s="94"/>
    </row>
    <row r="745" ht="15.75" customHeight="1">
      <c r="A745" s="94"/>
      <c r="B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row>
    <row r="746" ht="15.75" customHeight="1">
      <c r="A746" s="94"/>
      <c r="B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row>
    <row r="747" ht="15.75" customHeight="1">
      <c r="A747" s="94"/>
      <c r="B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row>
    <row r="748" ht="15.75" customHeight="1">
      <c r="A748" s="94"/>
      <c r="B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row>
    <row r="749" ht="15.75" customHeight="1">
      <c r="A749" s="94"/>
      <c r="B749" s="94"/>
      <c r="D749" s="94"/>
      <c r="E749" s="94"/>
      <c r="F749" s="94"/>
      <c r="G749" s="94"/>
      <c r="H749" s="94"/>
      <c r="I749" s="94"/>
      <c r="J749" s="94"/>
      <c r="K749" s="94"/>
      <c r="L749" s="94"/>
      <c r="M749" s="94"/>
      <c r="N749" s="94"/>
      <c r="O749" s="94"/>
      <c r="P749" s="94"/>
      <c r="Q749" s="94"/>
      <c r="R749" s="94"/>
      <c r="S749" s="94"/>
      <c r="T749" s="94"/>
      <c r="U749" s="94"/>
      <c r="V749" s="94"/>
      <c r="W749" s="94"/>
      <c r="X749" s="94"/>
      <c r="Y749" s="94"/>
      <c r="Z749" s="94"/>
    </row>
    <row r="750" ht="15.75" customHeight="1">
      <c r="A750" s="94"/>
      <c r="B750" s="94"/>
      <c r="D750" s="94"/>
      <c r="E750" s="94"/>
      <c r="F750" s="94"/>
      <c r="G750" s="94"/>
      <c r="H750" s="94"/>
      <c r="I750" s="94"/>
      <c r="J750" s="94"/>
      <c r="K750" s="94"/>
      <c r="L750" s="94"/>
      <c r="M750" s="94"/>
      <c r="N750" s="94"/>
      <c r="O750" s="94"/>
      <c r="P750" s="94"/>
      <c r="Q750" s="94"/>
      <c r="R750" s="94"/>
      <c r="S750" s="94"/>
      <c r="T750" s="94"/>
      <c r="U750" s="94"/>
      <c r="V750" s="94"/>
      <c r="W750" s="94"/>
      <c r="X750" s="94"/>
      <c r="Y750" s="94"/>
      <c r="Z750" s="94"/>
    </row>
    <row r="751" ht="15.75" customHeight="1">
      <c r="A751" s="94"/>
      <c r="B751" s="94"/>
      <c r="D751" s="94"/>
      <c r="E751" s="94"/>
      <c r="F751" s="94"/>
      <c r="G751" s="94"/>
      <c r="H751" s="94"/>
      <c r="I751" s="94"/>
      <c r="J751" s="94"/>
      <c r="K751" s="94"/>
      <c r="L751" s="94"/>
      <c r="M751" s="94"/>
      <c r="N751" s="94"/>
      <c r="O751" s="94"/>
      <c r="P751" s="94"/>
      <c r="Q751" s="94"/>
      <c r="R751" s="94"/>
      <c r="S751" s="94"/>
      <c r="T751" s="94"/>
      <c r="U751" s="94"/>
      <c r="V751" s="94"/>
      <c r="W751" s="94"/>
      <c r="X751" s="94"/>
      <c r="Y751" s="94"/>
      <c r="Z751" s="94"/>
    </row>
    <row r="752" ht="15.75" customHeight="1">
      <c r="A752" s="94"/>
      <c r="B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row>
    <row r="753" ht="15.75" customHeight="1">
      <c r="A753" s="94"/>
      <c r="B753" s="94"/>
      <c r="D753" s="94"/>
      <c r="E753" s="94"/>
      <c r="F753" s="94"/>
      <c r="G753" s="94"/>
      <c r="H753" s="94"/>
      <c r="I753" s="94"/>
      <c r="J753" s="94"/>
      <c r="K753" s="94"/>
      <c r="L753" s="94"/>
      <c r="M753" s="94"/>
      <c r="N753" s="94"/>
      <c r="O753" s="94"/>
      <c r="P753" s="94"/>
      <c r="Q753" s="94"/>
      <c r="R753" s="94"/>
      <c r="S753" s="94"/>
      <c r="T753" s="94"/>
      <c r="U753" s="94"/>
      <c r="V753" s="94"/>
      <c r="W753" s="94"/>
      <c r="X753" s="94"/>
      <c r="Y753" s="94"/>
      <c r="Z753" s="94"/>
    </row>
    <row r="754" ht="15.75" customHeight="1">
      <c r="A754" s="94"/>
      <c r="B754" s="94"/>
      <c r="D754" s="94"/>
      <c r="E754" s="94"/>
      <c r="F754" s="94"/>
      <c r="G754" s="94"/>
      <c r="H754" s="94"/>
      <c r="I754" s="94"/>
      <c r="J754" s="94"/>
      <c r="K754" s="94"/>
      <c r="L754" s="94"/>
      <c r="M754" s="94"/>
      <c r="N754" s="94"/>
      <c r="O754" s="94"/>
      <c r="P754" s="94"/>
      <c r="Q754" s="94"/>
      <c r="R754" s="94"/>
      <c r="S754" s="94"/>
      <c r="T754" s="94"/>
      <c r="U754" s="94"/>
      <c r="V754" s="94"/>
      <c r="W754" s="94"/>
      <c r="X754" s="94"/>
      <c r="Y754" s="94"/>
      <c r="Z754" s="94"/>
    </row>
    <row r="755" ht="15.75" customHeight="1">
      <c r="A755" s="94"/>
      <c r="B755" s="94"/>
      <c r="D755" s="94"/>
      <c r="E755" s="94"/>
      <c r="F755" s="94"/>
      <c r="G755" s="94"/>
      <c r="H755" s="94"/>
      <c r="I755" s="94"/>
      <c r="J755" s="94"/>
      <c r="K755" s="94"/>
      <c r="L755" s="94"/>
      <c r="M755" s="94"/>
      <c r="N755" s="94"/>
      <c r="O755" s="94"/>
      <c r="P755" s="94"/>
      <c r="Q755" s="94"/>
      <c r="R755" s="94"/>
      <c r="S755" s="94"/>
      <c r="T755" s="94"/>
      <c r="U755" s="94"/>
      <c r="V755" s="94"/>
      <c r="W755" s="94"/>
      <c r="X755" s="94"/>
      <c r="Y755" s="94"/>
      <c r="Z755" s="94"/>
    </row>
    <row r="756" ht="15.75" customHeight="1">
      <c r="A756" s="94"/>
      <c r="B756" s="94"/>
      <c r="D756" s="94"/>
      <c r="E756" s="94"/>
      <c r="F756" s="94"/>
      <c r="G756" s="94"/>
      <c r="H756" s="94"/>
      <c r="I756" s="94"/>
      <c r="J756" s="94"/>
      <c r="K756" s="94"/>
      <c r="L756" s="94"/>
      <c r="M756" s="94"/>
      <c r="N756" s="94"/>
      <c r="O756" s="94"/>
      <c r="P756" s="94"/>
      <c r="Q756" s="94"/>
      <c r="R756" s="94"/>
      <c r="S756" s="94"/>
      <c r="T756" s="94"/>
      <c r="U756" s="94"/>
      <c r="V756" s="94"/>
      <c r="W756" s="94"/>
      <c r="X756" s="94"/>
      <c r="Y756" s="94"/>
      <c r="Z756" s="94"/>
    </row>
    <row r="757" ht="15.75" customHeight="1">
      <c r="A757" s="94"/>
      <c r="B757" s="94"/>
      <c r="D757" s="94"/>
      <c r="E757" s="94"/>
      <c r="F757" s="94"/>
      <c r="G757" s="94"/>
      <c r="H757" s="94"/>
      <c r="I757" s="94"/>
      <c r="J757" s="94"/>
      <c r="K757" s="94"/>
      <c r="L757" s="94"/>
      <c r="M757" s="94"/>
      <c r="N757" s="94"/>
      <c r="O757" s="94"/>
      <c r="P757" s="94"/>
      <c r="Q757" s="94"/>
      <c r="R757" s="94"/>
      <c r="S757" s="94"/>
      <c r="T757" s="94"/>
      <c r="U757" s="94"/>
      <c r="V757" s="94"/>
      <c r="W757" s="94"/>
      <c r="X757" s="94"/>
      <c r="Y757" s="94"/>
      <c r="Z757" s="94"/>
    </row>
    <row r="758" ht="15.75" customHeight="1">
      <c r="A758" s="94"/>
      <c r="B758" s="94"/>
      <c r="D758" s="94"/>
      <c r="E758" s="94"/>
      <c r="F758" s="94"/>
      <c r="G758" s="94"/>
      <c r="H758" s="94"/>
      <c r="I758" s="94"/>
      <c r="J758" s="94"/>
      <c r="K758" s="94"/>
      <c r="L758" s="94"/>
      <c r="M758" s="94"/>
      <c r="N758" s="94"/>
      <c r="O758" s="94"/>
      <c r="P758" s="94"/>
      <c r="Q758" s="94"/>
      <c r="R758" s="94"/>
      <c r="S758" s="94"/>
      <c r="T758" s="94"/>
      <c r="U758" s="94"/>
      <c r="V758" s="94"/>
      <c r="W758" s="94"/>
      <c r="X758" s="94"/>
      <c r="Y758" s="94"/>
      <c r="Z758" s="94"/>
    </row>
    <row r="759" ht="15.75" customHeight="1">
      <c r="A759" s="94"/>
      <c r="B759" s="94"/>
      <c r="D759" s="94"/>
      <c r="E759" s="94"/>
      <c r="F759" s="94"/>
      <c r="G759" s="94"/>
      <c r="H759" s="94"/>
      <c r="I759" s="94"/>
      <c r="J759" s="94"/>
      <c r="K759" s="94"/>
      <c r="L759" s="94"/>
      <c r="M759" s="94"/>
      <c r="N759" s="94"/>
      <c r="O759" s="94"/>
      <c r="P759" s="94"/>
      <c r="Q759" s="94"/>
      <c r="R759" s="94"/>
      <c r="S759" s="94"/>
      <c r="T759" s="94"/>
      <c r="U759" s="94"/>
      <c r="V759" s="94"/>
      <c r="W759" s="94"/>
      <c r="X759" s="94"/>
      <c r="Y759" s="94"/>
      <c r="Z759" s="94"/>
    </row>
    <row r="760" ht="15.75" customHeight="1">
      <c r="A760" s="94"/>
      <c r="B760" s="94"/>
      <c r="D760" s="94"/>
      <c r="E760" s="94"/>
      <c r="F760" s="94"/>
      <c r="G760" s="94"/>
      <c r="H760" s="94"/>
      <c r="I760" s="94"/>
      <c r="J760" s="94"/>
      <c r="K760" s="94"/>
      <c r="L760" s="94"/>
      <c r="M760" s="94"/>
      <c r="N760" s="94"/>
      <c r="O760" s="94"/>
      <c r="P760" s="94"/>
      <c r="Q760" s="94"/>
      <c r="R760" s="94"/>
      <c r="S760" s="94"/>
      <c r="T760" s="94"/>
      <c r="U760" s="94"/>
      <c r="V760" s="94"/>
      <c r="W760" s="94"/>
      <c r="X760" s="94"/>
      <c r="Y760" s="94"/>
      <c r="Z760" s="94"/>
    </row>
    <row r="761" ht="15.75" customHeight="1">
      <c r="A761" s="94"/>
      <c r="B761" s="94"/>
      <c r="D761" s="94"/>
      <c r="E761" s="94"/>
      <c r="F761" s="94"/>
      <c r="G761" s="94"/>
      <c r="H761" s="94"/>
      <c r="I761" s="94"/>
      <c r="J761" s="94"/>
      <c r="K761" s="94"/>
      <c r="L761" s="94"/>
      <c r="M761" s="94"/>
      <c r="N761" s="94"/>
      <c r="O761" s="94"/>
      <c r="P761" s="94"/>
      <c r="Q761" s="94"/>
      <c r="R761" s="94"/>
      <c r="S761" s="94"/>
      <c r="T761" s="94"/>
      <c r="U761" s="94"/>
      <c r="V761" s="94"/>
      <c r="W761" s="94"/>
      <c r="X761" s="94"/>
      <c r="Y761" s="94"/>
      <c r="Z761" s="94"/>
    </row>
    <row r="762" ht="15.75" customHeight="1">
      <c r="A762" s="94"/>
      <c r="B762" s="94"/>
      <c r="D762" s="94"/>
      <c r="E762" s="94"/>
      <c r="F762" s="94"/>
      <c r="G762" s="94"/>
      <c r="H762" s="94"/>
      <c r="I762" s="94"/>
      <c r="J762" s="94"/>
      <c r="K762" s="94"/>
      <c r="L762" s="94"/>
      <c r="M762" s="94"/>
      <c r="N762" s="94"/>
      <c r="O762" s="94"/>
      <c r="P762" s="94"/>
      <c r="Q762" s="94"/>
      <c r="R762" s="94"/>
      <c r="S762" s="94"/>
      <c r="T762" s="94"/>
      <c r="U762" s="94"/>
      <c r="V762" s="94"/>
      <c r="W762" s="94"/>
      <c r="X762" s="94"/>
      <c r="Y762" s="94"/>
      <c r="Z762" s="94"/>
    </row>
    <row r="763" ht="15.75" customHeight="1">
      <c r="A763" s="94"/>
      <c r="B763" s="94"/>
      <c r="D763" s="94"/>
      <c r="E763" s="94"/>
      <c r="F763" s="94"/>
      <c r="G763" s="94"/>
      <c r="H763" s="94"/>
      <c r="I763" s="94"/>
      <c r="J763" s="94"/>
      <c r="K763" s="94"/>
      <c r="L763" s="94"/>
      <c r="M763" s="94"/>
      <c r="N763" s="94"/>
      <c r="O763" s="94"/>
      <c r="P763" s="94"/>
      <c r="Q763" s="94"/>
      <c r="R763" s="94"/>
      <c r="S763" s="94"/>
      <c r="T763" s="94"/>
      <c r="U763" s="94"/>
      <c r="V763" s="94"/>
      <c r="W763" s="94"/>
      <c r="X763" s="94"/>
      <c r="Y763" s="94"/>
      <c r="Z763" s="94"/>
    </row>
    <row r="764" ht="15.75" customHeight="1">
      <c r="A764" s="94"/>
      <c r="B764" s="94"/>
      <c r="D764" s="94"/>
      <c r="E764" s="94"/>
      <c r="F764" s="94"/>
      <c r="G764" s="94"/>
      <c r="H764" s="94"/>
      <c r="I764" s="94"/>
      <c r="J764" s="94"/>
      <c r="K764" s="94"/>
      <c r="L764" s="94"/>
      <c r="M764" s="94"/>
      <c r="N764" s="94"/>
      <c r="O764" s="94"/>
      <c r="P764" s="94"/>
      <c r="Q764" s="94"/>
      <c r="R764" s="94"/>
      <c r="S764" s="94"/>
      <c r="T764" s="94"/>
      <c r="U764" s="94"/>
      <c r="V764" s="94"/>
      <c r="W764" s="94"/>
      <c r="X764" s="94"/>
      <c r="Y764" s="94"/>
      <c r="Z764" s="94"/>
    </row>
    <row r="765" ht="15.75" customHeight="1">
      <c r="A765" s="94"/>
      <c r="B765" s="94"/>
      <c r="D765" s="94"/>
      <c r="E765" s="94"/>
      <c r="F765" s="94"/>
      <c r="G765" s="94"/>
      <c r="H765" s="94"/>
      <c r="I765" s="94"/>
      <c r="J765" s="94"/>
      <c r="K765" s="94"/>
      <c r="L765" s="94"/>
      <c r="M765" s="94"/>
      <c r="N765" s="94"/>
      <c r="O765" s="94"/>
      <c r="P765" s="94"/>
      <c r="Q765" s="94"/>
      <c r="R765" s="94"/>
      <c r="S765" s="94"/>
      <c r="T765" s="94"/>
      <c r="U765" s="94"/>
      <c r="V765" s="94"/>
      <c r="W765" s="94"/>
      <c r="X765" s="94"/>
      <c r="Y765" s="94"/>
      <c r="Z765" s="94"/>
    </row>
    <row r="766" ht="15.75" customHeight="1">
      <c r="A766" s="94"/>
      <c r="B766" s="94"/>
      <c r="D766" s="94"/>
      <c r="E766" s="94"/>
      <c r="F766" s="94"/>
      <c r="G766" s="94"/>
      <c r="H766" s="94"/>
      <c r="I766" s="94"/>
      <c r="J766" s="94"/>
      <c r="K766" s="94"/>
      <c r="L766" s="94"/>
      <c r="M766" s="94"/>
      <c r="N766" s="94"/>
      <c r="O766" s="94"/>
      <c r="P766" s="94"/>
      <c r="Q766" s="94"/>
      <c r="R766" s="94"/>
      <c r="S766" s="94"/>
      <c r="T766" s="94"/>
      <c r="U766" s="94"/>
      <c r="V766" s="94"/>
      <c r="W766" s="94"/>
      <c r="X766" s="94"/>
      <c r="Y766" s="94"/>
      <c r="Z766" s="94"/>
    </row>
    <row r="767" ht="15.75" customHeight="1">
      <c r="A767" s="94"/>
      <c r="B767" s="94"/>
      <c r="D767" s="94"/>
      <c r="E767" s="94"/>
      <c r="F767" s="94"/>
      <c r="G767" s="94"/>
      <c r="H767" s="94"/>
      <c r="I767" s="94"/>
      <c r="J767" s="94"/>
      <c r="K767" s="94"/>
      <c r="L767" s="94"/>
      <c r="M767" s="94"/>
      <c r="N767" s="94"/>
      <c r="O767" s="94"/>
      <c r="P767" s="94"/>
      <c r="Q767" s="94"/>
      <c r="R767" s="94"/>
      <c r="S767" s="94"/>
      <c r="T767" s="94"/>
      <c r="U767" s="94"/>
      <c r="V767" s="94"/>
      <c r="W767" s="94"/>
      <c r="X767" s="94"/>
      <c r="Y767" s="94"/>
      <c r="Z767" s="94"/>
    </row>
    <row r="768" ht="15.75" customHeight="1">
      <c r="A768" s="94"/>
      <c r="B768" s="94"/>
      <c r="D768" s="94"/>
      <c r="E768" s="94"/>
      <c r="F768" s="94"/>
      <c r="G768" s="94"/>
      <c r="H768" s="94"/>
      <c r="I768" s="94"/>
      <c r="J768" s="94"/>
      <c r="K768" s="94"/>
      <c r="L768" s="94"/>
      <c r="M768" s="94"/>
      <c r="N768" s="94"/>
      <c r="O768" s="94"/>
      <c r="P768" s="94"/>
      <c r="Q768" s="94"/>
      <c r="R768" s="94"/>
      <c r="S768" s="94"/>
      <c r="T768" s="94"/>
      <c r="U768" s="94"/>
      <c r="V768" s="94"/>
      <c r="W768" s="94"/>
      <c r="X768" s="94"/>
      <c r="Y768" s="94"/>
      <c r="Z768" s="94"/>
    </row>
    <row r="769" ht="15.75" customHeight="1">
      <c r="A769" s="94"/>
      <c r="B769" s="94"/>
      <c r="D769" s="94"/>
      <c r="E769" s="94"/>
      <c r="F769" s="94"/>
      <c r="G769" s="94"/>
      <c r="H769" s="94"/>
      <c r="I769" s="94"/>
      <c r="J769" s="94"/>
      <c r="K769" s="94"/>
      <c r="L769" s="94"/>
      <c r="M769" s="94"/>
      <c r="N769" s="94"/>
      <c r="O769" s="94"/>
      <c r="P769" s="94"/>
      <c r="Q769" s="94"/>
      <c r="R769" s="94"/>
      <c r="S769" s="94"/>
      <c r="T769" s="94"/>
      <c r="U769" s="94"/>
      <c r="V769" s="94"/>
      <c r="W769" s="94"/>
      <c r="X769" s="94"/>
      <c r="Y769" s="94"/>
      <c r="Z769" s="94"/>
    </row>
    <row r="770" ht="15.75" customHeight="1">
      <c r="A770" s="94"/>
      <c r="B770" s="94"/>
      <c r="D770" s="94"/>
      <c r="E770" s="94"/>
      <c r="F770" s="94"/>
      <c r="G770" s="94"/>
      <c r="H770" s="94"/>
      <c r="I770" s="94"/>
      <c r="J770" s="94"/>
      <c r="K770" s="94"/>
      <c r="L770" s="94"/>
      <c r="M770" s="94"/>
      <c r="N770" s="94"/>
      <c r="O770" s="94"/>
      <c r="P770" s="94"/>
      <c r="Q770" s="94"/>
      <c r="R770" s="94"/>
      <c r="S770" s="94"/>
      <c r="T770" s="94"/>
      <c r="U770" s="94"/>
      <c r="V770" s="94"/>
      <c r="W770" s="94"/>
      <c r="X770" s="94"/>
      <c r="Y770" s="94"/>
      <c r="Z770" s="94"/>
    </row>
    <row r="771" ht="15.75" customHeight="1">
      <c r="A771" s="94"/>
      <c r="B771" s="94"/>
      <c r="D771" s="94"/>
      <c r="E771" s="94"/>
      <c r="F771" s="94"/>
      <c r="G771" s="94"/>
      <c r="H771" s="94"/>
      <c r="I771" s="94"/>
      <c r="J771" s="94"/>
      <c r="K771" s="94"/>
      <c r="L771" s="94"/>
      <c r="M771" s="94"/>
      <c r="N771" s="94"/>
      <c r="O771" s="94"/>
      <c r="P771" s="94"/>
      <c r="Q771" s="94"/>
      <c r="R771" s="94"/>
      <c r="S771" s="94"/>
      <c r="T771" s="94"/>
      <c r="U771" s="94"/>
      <c r="V771" s="94"/>
      <c r="W771" s="94"/>
      <c r="X771" s="94"/>
      <c r="Y771" s="94"/>
      <c r="Z771" s="94"/>
    </row>
    <row r="772" ht="15.75" customHeight="1">
      <c r="A772" s="94"/>
      <c r="B772" s="94"/>
      <c r="D772" s="94"/>
      <c r="E772" s="94"/>
      <c r="F772" s="94"/>
      <c r="G772" s="94"/>
      <c r="H772" s="94"/>
      <c r="I772" s="94"/>
      <c r="J772" s="94"/>
      <c r="K772" s="94"/>
      <c r="L772" s="94"/>
      <c r="M772" s="94"/>
      <c r="N772" s="94"/>
      <c r="O772" s="94"/>
      <c r="P772" s="94"/>
      <c r="Q772" s="94"/>
      <c r="R772" s="94"/>
      <c r="S772" s="94"/>
      <c r="T772" s="94"/>
      <c r="U772" s="94"/>
      <c r="V772" s="94"/>
      <c r="W772" s="94"/>
      <c r="X772" s="94"/>
      <c r="Y772" s="94"/>
      <c r="Z772" s="94"/>
    </row>
    <row r="773" ht="15.75" customHeight="1">
      <c r="A773" s="94"/>
      <c r="B773" s="94"/>
      <c r="D773" s="94"/>
      <c r="E773" s="94"/>
      <c r="F773" s="94"/>
      <c r="G773" s="94"/>
      <c r="H773" s="94"/>
      <c r="I773" s="94"/>
      <c r="J773" s="94"/>
      <c r="K773" s="94"/>
      <c r="L773" s="94"/>
      <c r="M773" s="94"/>
      <c r="N773" s="94"/>
      <c r="O773" s="94"/>
      <c r="P773" s="94"/>
      <c r="Q773" s="94"/>
      <c r="R773" s="94"/>
      <c r="S773" s="94"/>
      <c r="T773" s="94"/>
      <c r="U773" s="94"/>
      <c r="V773" s="94"/>
      <c r="W773" s="94"/>
      <c r="X773" s="94"/>
      <c r="Y773" s="94"/>
      <c r="Z773" s="94"/>
    </row>
    <row r="774" ht="15.75" customHeight="1">
      <c r="A774" s="94"/>
      <c r="B774" s="94"/>
      <c r="D774" s="94"/>
      <c r="E774" s="94"/>
      <c r="F774" s="94"/>
      <c r="G774" s="94"/>
      <c r="H774" s="94"/>
      <c r="I774" s="94"/>
      <c r="J774" s="94"/>
      <c r="K774" s="94"/>
      <c r="L774" s="94"/>
      <c r="M774" s="94"/>
      <c r="N774" s="94"/>
      <c r="O774" s="94"/>
      <c r="P774" s="94"/>
      <c r="Q774" s="94"/>
      <c r="R774" s="94"/>
      <c r="S774" s="94"/>
      <c r="T774" s="94"/>
      <c r="U774" s="94"/>
      <c r="V774" s="94"/>
      <c r="W774" s="94"/>
      <c r="X774" s="94"/>
      <c r="Y774" s="94"/>
      <c r="Z774" s="94"/>
    </row>
    <row r="775" ht="15.75" customHeight="1">
      <c r="A775" s="94"/>
      <c r="B775" s="94"/>
      <c r="D775" s="94"/>
      <c r="E775" s="94"/>
      <c r="F775" s="94"/>
      <c r="G775" s="94"/>
      <c r="H775" s="94"/>
      <c r="I775" s="94"/>
      <c r="J775" s="94"/>
      <c r="K775" s="94"/>
      <c r="L775" s="94"/>
      <c r="M775" s="94"/>
      <c r="N775" s="94"/>
      <c r="O775" s="94"/>
      <c r="P775" s="94"/>
      <c r="Q775" s="94"/>
      <c r="R775" s="94"/>
      <c r="S775" s="94"/>
      <c r="T775" s="94"/>
      <c r="U775" s="94"/>
      <c r="V775" s="94"/>
      <c r="W775" s="94"/>
      <c r="X775" s="94"/>
      <c r="Y775" s="94"/>
      <c r="Z775" s="94"/>
    </row>
    <row r="776" ht="15.75" customHeight="1">
      <c r="A776" s="94"/>
      <c r="B776" s="94"/>
      <c r="D776" s="94"/>
      <c r="E776" s="94"/>
      <c r="F776" s="94"/>
      <c r="G776" s="94"/>
      <c r="H776" s="94"/>
      <c r="I776" s="94"/>
      <c r="J776" s="94"/>
      <c r="K776" s="94"/>
      <c r="L776" s="94"/>
      <c r="M776" s="94"/>
      <c r="N776" s="94"/>
      <c r="O776" s="94"/>
      <c r="P776" s="94"/>
      <c r="Q776" s="94"/>
      <c r="R776" s="94"/>
      <c r="S776" s="94"/>
      <c r="T776" s="94"/>
      <c r="U776" s="94"/>
      <c r="V776" s="94"/>
      <c r="W776" s="94"/>
      <c r="X776" s="94"/>
      <c r="Y776" s="94"/>
      <c r="Z776" s="94"/>
    </row>
    <row r="777" ht="15.75" customHeight="1">
      <c r="A777" s="94"/>
      <c r="B777" s="94"/>
      <c r="D777" s="94"/>
      <c r="E777" s="94"/>
      <c r="F777" s="94"/>
      <c r="G777" s="94"/>
      <c r="H777" s="94"/>
      <c r="I777" s="94"/>
      <c r="J777" s="94"/>
      <c r="K777" s="94"/>
      <c r="L777" s="94"/>
      <c r="M777" s="94"/>
      <c r="N777" s="94"/>
      <c r="O777" s="94"/>
      <c r="P777" s="94"/>
      <c r="Q777" s="94"/>
      <c r="R777" s="94"/>
      <c r="S777" s="94"/>
      <c r="T777" s="94"/>
      <c r="U777" s="94"/>
      <c r="V777" s="94"/>
      <c r="W777" s="94"/>
      <c r="X777" s="94"/>
      <c r="Y777" s="94"/>
      <c r="Z777" s="94"/>
    </row>
    <row r="778" ht="15.75" customHeight="1">
      <c r="A778" s="94"/>
      <c r="B778" s="94"/>
      <c r="D778" s="94"/>
      <c r="E778" s="94"/>
      <c r="F778" s="94"/>
      <c r="G778" s="94"/>
      <c r="H778" s="94"/>
      <c r="I778" s="94"/>
      <c r="J778" s="94"/>
      <c r="K778" s="94"/>
      <c r="L778" s="94"/>
      <c r="M778" s="94"/>
      <c r="N778" s="94"/>
      <c r="O778" s="94"/>
      <c r="P778" s="94"/>
      <c r="Q778" s="94"/>
      <c r="R778" s="94"/>
      <c r="S778" s="94"/>
      <c r="T778" s="94"/>
      <c r="U778" s="94"/>
      <c r="V778" s="94"/>
      <c r="W778" s="94"/>
      <c r="X778" s="94"/>
      <c r="Y778" s="94"/>
      <c r="Z778" s="94"/>
    </row>
    <row r="779" ht="15.75" customHeight="1">
      <c r="A779" s="94"/>
      <c r="B779" s="94"/>
      <c r="D779" s="94"/>
      <c r="E779" s="94"/>
      <c r="F779" s="94"/>
      <c r="G779" s="94"/>
      <c r="H779" s="94"/>
      <c r="I779" s="94"/>
      <c r="J779" s="94"/>
      <c r="K779" s="94"/>
      <c r="L779" s="94"/>
      <c r="M779" s="94"/>
      <c r="N779" s="94"/>
      <c r="O779" s="94"/>
      <c r="P779" s="94"/>
      <c r="Q779" s="94"/>
      <c r="R779" s="94"/>
      <c r="S779" s="94"/>
      <c r="T779" s="94"/>
      <c r="U779" s="94"/>
      <c r="V779" s="94"/>
      <c r="W779" s="94"/>
      <c r="X779" s="94"/>
      <c r="Y779" s="94"/>
      <c r="Z779" s="94"/>
    </row>
    <row r="780" ht="15.75" customHeight="1">
      <c r="A780" s="94"/>
      <c r="B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row>
    <row r="781" ht="15.75" customHeight="1">
      <c r="A781" s="94"/>
      <c r="B781" s="94"/>
      <c r="D781" s="94"/>
      <c r="E781" s="94"/>
      <c r="F781" s="94"/>
      <c r="G781" s="94"/>
      <c r="H781" s="94"/>
      <c r="I781" s="94"/>
      <c r="J781" s="94"/>
      <c r="K781" s="94"/>
      <c r="L781" s="94"/>
      <c r="M781" s="94"/>
      <c r="N781" s="94"/>
      <c r="O781" s="94"/>
      <c r="P781" s="94"/>
      <c r="Q781" s="94"/>
      <c r="R781" s="94"/>
      <c r="S781" s="94"/>
      <c r="T781" s="94"/>
      <c r="U781" s="94"/>
      <c r="V781" s="94"/>
      <c r="W781" s="94"/>
      <c r="X781" s="94"/>
      <c r="Y781" s="94"/>
      <c r="Z781" s="94"/>
    </row>
    <row r="782" ht="15.75" customHeight="1">
      <c r="A782" s="94"/>
      <c r="B782" s="94"/>
      <c r="D782" s="94"/>
      <c r="E782" s="94"/>
      <c r="F782" s="94"/>
      <c r="G782" s="94"/>
      <c r="H782" s="94"/>
      <c r="I782" s="94"/>
      <c r="J782" s="94"/>
      <c r="K782" s="94"/>
      <c r="L782" s="94"/>
      <c r="M782" s="94"/>
      <c r="N782" s="94"/>
      <c r="O782" s="94"/>
      <c r="P782" s="94"/>
      <c r="Q782" s="94"/>
      <c r="R782" s="94"/>
      <c r="S782" s="94"/>
      <c r="T782" s="94"/>
      <c r="U782" s="94"/>
      <c r="V782" s="94"/>
      <c r="W782" s="94"/>
      <c r="X782" s="94"/>
      <c r="Y782" s="94"/>
      <c r="Z782" s="94"/>
    </row>
    <row r="783" ht="15.75" customHeight="1">
      <c r="A783" s="94"/>
      <c r="B783" s="94"/>
      <c r="D783" s="94"/>
      <c r="E783" s="94"/>
      <c r="F783" s="94"/>
      <c r="G783" s="94"/>
      <c r="H783" s="94"/>
      <c r="I783" s="94"/>
      <c r="J783" s="94"/>
      <c r="K783" s="94"/>
      <c r="L783" s="94"/>
      <c r="M783" s="94"/>
      <c r="N783" s="94"/>
      <c r="O783" s="94"/>
      <c r="P783" s="94"/>
      <c r="Q783" s="94"/>
      <c r="R783" s="94"/>
      <c r="S783" s="94"/>
      <c r="T783" s="94"/>
      <c r="U783" s="94"/>
      <c r="V783" s="94"/>
      <c r="W783" s="94"/>
      <c r="X783" s="94"/>
      <c r="Y783" s="94"/>
      <c r="Z783" s="94"/>
    </row>
    <row r="784" ht="15.75" customHeight="1">
      <c r="A784" s="94"/>
      <c r="B784" s="94"/>
      <c r="D784" s="94"/>
      <c r="E784" s="94"/>
      <c r="F784" s="94"/>
      <c r="G784" s="94"/>
      <c r="H784" s="94"/>
      <c r="I784" s="94"/>
      <c r="J784" s="94"/>
      <c r="K784" s="94"/>
      <c r="L784" s="94"/>
      <c r="M784" s="94"/>
      <c r="N784" s="94"/>
      <c r="O784" s="94"/>
      <c r="P784" s="94"/>
      <c r="Q784" s="94"/>
      <c r="R784" s="94"/>
      <c r="S784" s="94"/>
      <c r="T784" s="94"/>
      <c r="U784" s="94"/>
      <c r="V784" s="94"/>
      <c r="W784" s="94"/>
      <c r="X784" s="94"/>
      <c r="Y784" s="94"/>
      <c r="Z784" s="94"/>
    </row>
    <row r="785" ht="15.75" customHeight="1">
      <c r="A785" s="94"/>
      <c r="B785" s="94"/>
      <c r="D785" s="94"/>
      <c r="E785" s="94"/>
      <c r="F785" s="94"/>
      <c r="G785" s="94"/>
      <c r="H785" s="94"/>
      <c r="I785" s="94"/>
      <c r="J785" s="94"/>
      <c r="K785" s="94"/>
      <c r="L785" s="94"/>
      <c r="M785" s="94"/>
      <c r="N785" s="94"/>
      <c r="O785" s="94"/>
      <c r="P785" s="94"/>
      <c r="Q785" s="94"/>
      <c r="R785" s="94"/>
      <c r="S785" s="94"/>
      <c r="T785" s="94"/>
      <c r="U785" s="94"/>
      <c r="V785" s="94"/>
      <c r="W785" s="94"/>
      <c r="X785" s="94"/>
      <c r="Y785" s="94"/>
      <c r="Z785" s="94"/>
    </row>
    <row r="786" ht="15.75" customHeight="1">
      <c r="A786" s="94"/>
      <c r="B786" s="94"/>
      <c r="D786" s="94"/>
      <c r="E786" s="94"/>
      <c r="F786" s="94"/>
      <c r="G786" s="94"/>
      <c r="H786" s="94"/>
      <c r="I786" s="94"/>
      <c r="J786" s="94"/>
      <c r="K786" s="94"/>
      <c r="L786" s="94"/>
      <c r="M786" s="94"/>
      <c r="N786" s="94"/>
      <c r="O786" s="94"/>
      <c r="P786" s="94"/>
      <c r="Q786" s="94"/>
      <c r="R786" s="94"/>
      <c r="S786" s="94"/>
      <c r="T786" s="94"/>
      <c r="U786" s="94"/>
      <c r="V786" s="94"/>
      <c r="W786" s="94"/>
      <c r="X786" s="94"/>
      <c r="Y786" s="94"/>
      <c r="Z786" s="94"/>
    </row>
    <row r="787" ht="15.75" customHeight="1">
      <c r="A787" s="94"/>
      <c r="B787" s="94"/>
      <c r="D787" s="94"/>
      <c r="E787" s="94"/>
      <c r="F787" s="94"/>
      <c r="G787" s="94"/>
      <c r="H787" s="94"/>
      <c r="I787" s="94"/>
      <c r="J787" s="94"/>
      <c r="K787" s="94"/>
      <c r="L787" s="94"/>
      <c r="M787" s="94"/>
      <c r="N787" s="94"/>
      <c r="O787" s="94"/>
      <c r="P787" s="94"/>
      <c r="Q787" s="94"/>
      <c r="R787" s="94"/>
      <c r="S787" s="94"/>
      <c r="T787" s="94"/>
      <c r="U787" s="94"/>
      <c r="V787" s="94"/>
      <c r="W787" s="94"/>
      <c r="X787" s="94"/>
      <c r="Y787" s="94"/>
      <c r="Z787" s="94"/>
    </row>
    <row r="788" ht="15.75" customHeight="1">
      <c r="A788" s="94"/>
      <c r="B788" s="94"/>
      <c r="D788" s="94"/>
      <c r="E788" s="94"/>
      <c r="F788" s="94"/>
      <c r="G788" s="94"/>
      <c r="H788" s="94"/>
      <c r="I788" s="94"/>
      <c r="J788" s="94"/>
      <c r="K788" s="94"/>
      <c r="L788" s="94"/>
      <c r="M788" s="94"/>
      <c r="N788" s="94"/>
      <c r="O788" s="94"/>
      <c r="P788" s="94"/>
      <c r="Q788" s="94"/>
      <c r="R788" s="94"/>
      <c r="S788" s="94"/>
      <c r="T788" s="94"/>
      <c r="U788" s="94"/>
      <c r="V788" s="94"/>
      <c r="W788" s="94"/>
      <c r="X788" s="94"/>
      <c r="Y788" s="94"/>
      <c r="Z788" s="94"/>
    </row>
    <row r="789" ht="15.75" customHeight="1">
      <c r="A789" s="94"/>
      <c r="B789" s="94"/>
      <c r="D789" s="94"/>
      <c r="E789" s="94"/>
      <c r="F789" s="94"/>
      <c r="G789" s="94"/>
      <c r="H789" s="94"/>
      <c r="I789" s="94"/>
      <c r="J789" s="94"/>
      <c r="K789" s="94"/>
      <c r="L789" s="94"/>
      <c r="M789" s="94"/>
      <c r="N789" s="94"/>
      <c r="O789" s="94"/>
      <c r="P789" s="94"/>
      <c r="Q789" s="94"/>
      <c r="R789" s="94"/>
      <c r="S789" s="94"/>
      <c r="T789" s="94"/>
      <c r="U789" s="94"/>
      <c r="V789" s="94"/>
      <c r="W789" s="94"/>
      <c r="X789" s="94"/>
      <c r="Y789" s="94"/>
      <c r="Z789" s="94"/>
    </row>
    <row r="790" ht="15.75" customHeight="1">
      <c r="A790" s="94"/>
      <c r="B790" s="94"/>
      <c r="D790" s="94"/>
      <c r="E790" s="94"/>
      <c r="F790" s="94"/>
      <c r="G790" s="94"/>
      <c r="H790" s="94"/>
      <c r="I790" s="94"/>
      <c r="J790" s="94"/>
      <c r="K790" s="94"/>
      <c r="L790" s="94"/>
      <c r="M790" s="94"/>
      <c r="N790" s="94"/>
      <c r="O790" s="94"/>
      <c r="P790" s="94"/>
      <c r="Q790" s="94"/>
      <c r="R790" s="94"/>
      <c r="S790" s="94"/>
      <c r="T790" s="94"/>
      <c r="U790" s="94"/>
      <c r="V790" s="94"/>
      <c r="W790" s="94"/>
      <c r="X790" s="94"/>
      <c r="Y790" s="94"/>
      <c r="Z790" s="94"/>
    </row>
    <row r="791" ht="15.75" customHeight="1">
      <c r="A791" s="94"/>
      <c r="B791" s="94"/>
      <c r="D791" s="94"/>
      <c r="E791" s="94"/>
      <c r="F791" s="94"/>
      <c r="G791" s="94"/>
      <c r="H791" s="94"/>
      <c r="I791" s="94"/>
      <c r="J791" s="94"/>
      <c r="K791" s="94"/>
      <c r="L791" s="94"/>
      <c r="M791" s="94"/>
      <c r="N791" s="94"/>
      <c r="O791" s="94"/>
      <c r="P791" s="94"/>
      <c r="Q791" s="94"/>
      <c r="R791" s="94"/>
      <c r="S791" s="94"/>
      <c r="T791" s="94"/>
      <c r="U791" s="94"/>
      <c r="V791" s="94"/>
      <c r="W791" s="94"/>
      <c r="X791" s="94"/>
      <c r="Y791" s="94"/>
      <c r="Z791" s="94"/>
    </row>
    <row r="792" ht="15.75" customHeight="1">
      <c r="A792" s="94"/>
      <c r="B792" s="94"/>
      <c r="D792" s="94"/>
      <c r="E792" s="94"/>
      <c r="F792" s="94"/>
      <c r="G792" s="94"/>
      <c r="H792" s="94"/>
      <c r="I792" s="94"/>
      <c r="J792" s="94"/>
      <c r="K792" s="94"/>
      <c r="L792" s="94"/>
      <c r="M792" s="94"/>
      <c r="N792" s="94"/>
      <c r="O792" s="94"/>
      <c r="P792" s="94"/>
      <c r="Q792" s="94"/>
      <c r="R792" s="94"/>
      <c r="S792" s="94"/>
      <c r="T792" s="94"/>
      <c r="U792" s="94"/>
      <c r="V792" s="94"/>
      <c r="W792" s="94"/>
      <c r="X792" s="94"/>
      <c r="Y792" s="94"/>
      <c r="Z792" s="94"/>
    </row>
    <row r="793" ht="15.75" customHeight="1">
      <c r="A793" s="94"/>
      <c r="B793" s="94"/>
      <c r="D793" s="94"/>
      <c r="E793" s="94"/>
      <c r="F793" s="94"/>
      <c r="G793" s="94"/>
      <c r="H793" s="94"/>
      <c r="I793" s="94"/>
      <c r="J793" s="94"/>
      <c r="K793" s="94"/>
      <c r="L793" s="94"/>
      <c r="M793" s="94"/>
      <c r="N793" s="94"/>
      <c r="O793" s="94"/>
      <c r="P793" s="94"/>
      <c r="Q793" s="94"/>
      <c r="R793" s="94"/>
      <c r="S793" s="94"/>
      <c r="T793" s="94"/>
      <c r="U793" s="94"/>
      <c r="V793" s="94"/>
      <c r="W793" s="94"/>
      <c r="X793" s="94"/>
      <c r="Y793" s="94"/>
      <c r="Z793" s="94"/>
    </row>
    <row r="794" ht="15.75" customHeight="1">
      <c r="A794" s="94"/>
      <c r="B794" s="94"/>
      <c r="D794" s="94"/>
      <c r="E794" s="94"/>
      <c r="F794" s="94"/>
      <c r="G794" s="94"/>
      <c r="H794" s="94"/>
      <c r="I794" s="94"/>
      <c r="J794" s="94"/>
      <c r="K794" s="94"/>
      <c r="L794" s="94"/>
      <c r="M794" s="94"/>
      <c r="N794" s="94"/>
      <c r="O794" s="94"/>
      <c r="P794" s="94"/>
      <c r="Q794" s="94"/>
      <c r="R794" s="94"/>
      <c r="S794" s="94"/>
      <c r="T794" s="94"/>
      <c r="U794" s="94"/>
      <c r="V794" s="94"/>
      <c r="W794" s="94"/>
      <c r="X794" s="94"/>
      <c r="Y794" s="94"/>
      <c r="Z794" s="94"/>
    </row>
    <row r="795" ht="15.75" customHeight="1">
      <c r="A795" s="94"/>
      <c r="B795" s="94"/>
      <c r="D795" s="94"/>
      <c r="E795" s="94"/>
      <c r="F795" s="94"/>
      <c r="G795" s="94"/>
      <c r="H795" s="94"/>
      <c r="I795" s="94"/>
      <c r="J795" s="94"/>
      <c r="K795" s="94"/>
      <c r="L795" s="94"/>
      <c r="M795" s="94"/>
      <c r="N795" s="94"/>
      <c r="O795" s="94"/>
      <c r="P795" s="94"/>
      <c r="Q795" s="94"/>
      <c r="R795" s="94"/>
      <c r="S795" s="94"/>
      <c r="T795" s="94"/>
      <c r="U795" s="94"/>
      <c r="V795" s="94"/>
      <c r="W795" s="94"/>
      <c r="X795" s="94"/>
      <c r="Y795" s="94"/>
      <c r="Z795" s="94"/>
    </row>
    <row r="796" ht="15.75" customHeight="1">
      <c r="A796" s="94"/>
      <c r="B796" s="94"/>
      <c r="D796" s="94"/>
      <c r="E796" s="94"/>
      <c r="F796" s="94"/>
      <c r="G796" s="94"/>
      <c r="H796" s="94"/>
      <c r="I796" s="94"/>
      <c r="J796" s="94"/>
      <c r="K796" s="94"/>
      <c r="L796" s="94"/>
      <c r="M796" s="94"/>
      <c r="N796" s="94"/>
      <c r="O796" s="94"/>
      <c r="P796" s="94"/>
      <c r="Q796" s="94"/>
      <c r="R796" s="94"/>
      <c r="S796" s="94"/>
      <c r="T796" s="94"/>
      <c r="U796" s="94"/>
      <c r="V796" s="94"/>
      <c r="W796" s="94"/>
      <c r="X796" s="94"/>
      <c r="Y796" s="94"/>
      <c r="Z796" s="94"/>
    </row>
    <row r="797" ht="15.75" customHeight="1">
      <c r="A797" s="94"/>
      <c r="B797" s="94"/>
      <c r="D797" s="94"/>
      <c r="E797" s="94"/>
      <c r="F797" s="94"/>
      <c r="G797" s="94"/>
      <c r="H797" s="94"/>
      <c r="I797" s="94"/>
      <c r="J797" s="94"/>
      <c r="K797" s="94"/>
      <c r="L797" s="94"/>
      <c r="M797" s="94"/>
      <c r="N797" s="94"/>
      <c r="O797" s="94"/>
      <c r="P797" s="94"/>
      <c r="Q797" s="94"/>
      <c r="R797" s="94"/>
      <c r="S797" s="94"/>
      <c r="T797" s="94"/>
      <c r="U797" s="94"/>
      <c r="V797" s="94"/>
      <c r="W797" s="94"/>
      <c r="X797" s="94"/>
      <c r="Y797" s="94"/>
      <c r="Z797" s="94"/>
    </row>
    <row r="798" ht="15.75" customHeight="1">
      <c r="A798" s="94"/>
      <c r="B798" s="94"/>
      <c r="D798" s="94"/>
      <c r="E798" s="94"/>
      <c r="F798" s="94"/>
      <c r="G798" s="94"/>
      <c r="H798" s="94"/>
      <c r="I798" s="94"/>
      <c r="J798" s="94"/>
      <c r="K798" s="94"/>
      <c r="L798" s="94"/>
      <c r="M798" s="94"/>
      <c r="N798" s="94"/>
      <c r="O798" s="94"/>
      <c r="P798" s="94"/>
      <c r="Q798" s="94"/>
      <c r="R798" s="94"/>
      <c r="S798" s="94"/>
      <c r="T798" s="94"/>
      <c r="U798" s="94"/>
      <c r="V798" s="94"/>
      <c r="W798" s="94"/>
      <c r="X798" s="94"/>
      <c r="Y798" s="94"/>
      <c r="Z798" s="94"/>
    </row>
    <row r="799" ht="15.75" customHeight="1">
      <c r="A799" s="94"/>
      <c r="B799" s="94"/>
      <c r="D799" s="94"/>
      <c r="E799" s="94"/>
      <c r="F799" s="94"/>
      <c r="G799" s="94"/>
      <c r="H799" s="94"/>
      <c r="I799" s="94"/>
      <c r="J799" s="94"/>
      <c r="K799" s="94"/>
      <c r="L799" s="94"/>
      <c r="M799" s="94"/>
      <c r="N799" s="94"/>
      <c r="O799" s="94"/>
      <c r="P799" s="94"/>
      <c r="Q799" s="94"/>
      <c r="R799" s="94"/>
      <c r="S799" s="94"/>
      <c r="T799" s="94"/>
      <c r="U799" s="94"/>
      <c r="V799" s="94"/>
      <c r="W799" s="94"/>
      <c r="X799" s="94"/>
      <c r="Y799" s="94"/>
      <c r="Z799" s="94"/>
    </row>
    <row r="800" ht="15.75" customHeight="1">
      <c r="A800" s="94"/>
      <c r="B800" s="94"/>
      <c r="D800" s="94"/>
      <c r="E800" s="94"/>
      <c r="F800" s="94"/>
      <c r="G800" s="94"/>
      <c r="H800" s="94"/>
      <c r="I800" s="94"/>
      <c r="J800" s="94"/>
      <c r="K800" s="94"/>
      <c r="L800" s="94"/>
      <c r="M800" s="94"/>
      <c r="N800" s="94"/>
      <c r="O800" s="94"/>
      <c r="P800" s="94"/>
      <c r="Q800" s="94"/>
      <c r="R800" s="94"/>
      <c r="S800" s="94"/>
      <c r="T800" s="94"/>
      <c r="U800" s="94"/>
      <c r="V800" s="94"/>
      <c r="W800" s="94"/>
      <c r="X800" s="94"/>
      <c r="Y800" s="94"/>
      <c r="Z800" s="94"/>
    </row>
    <row r="801" ht="15.75" customHeight="1">
      <c r="A801" s="94"/>
      <c r="B801" s="94"/>
      <c r="D801" s="94"/>
      <c r="E801" s="94"/>
      <c r="F801" s="94"/>
      <c r="G801" s="94"/>
      <c r="H801" s="94"/>
      <c r="I801" s="94"/>
      <c r="J801" s="94"/>
      <c r="K801" s="94"/>
      <c r="L801" s="94"/>
      <c r="M801" s="94"/>
      <c r="N801" s="94"/>
      <c r="O801" s="94"/>
      <c r="P801" s="94"/>
      <c r="Q801" s="94"/>
      <c r="R801" s="94"/>
      <c r="S801" s="94"/>
      <c r="T801" s="94"/>
      <c r="U801" s="94"/>
      <c r="V801" s="94"/>
      <c r="W801" s="94"/>
      <c r="X801" s="94"/>
      <c r="Y801" s="94"/>
      <c r="Z801" s="94"/>
    </row>
    <row r="802" ht="15.75" customHeight="1">
      <c r="A802" s="94"/>
      <c r="B802" s="94"/>
      <c r="D802" s="94"/>
      <c r="E802" s="94"/>
      <c r="F802" s="94"/>
      <c r="G802" s="94"/>
      <c r="H802" s="94"/>
      <c r="I802" s="94"/>
      <c r="J802" s="94"/>
      <c r="K802" s="94"/>
      <c r="L802" s="94"/>
      <c r="M802" s="94"/>
      <c r="N802" s="94"/>
      <c r="O802" s="94"/>
      <c r="P802" s="94"/>
      <c r="Q802" s="94"/>
      <c r="R802" s="94"/>
      <c r="S802" s="94"/>
      <c r="T802" s="94"/>
      <c r="U802" s="94"/>
      <c r="V802" s="94"/>
      <c r="W802" s="94"/>
      <c r="X802" s="94"/>
      <c r="Y802" s="94"/>
      <c r="Z802" s="94"/>
    </row>
    <row r="803" ht="15.75" customHeight="1">
      <c r="A803" s="94"/>
      <c r="B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row>
    <row r="804" ht="15.75" customHeight="1">
      <c r="A804" s="94"/>
      <c r="B804" s="94"/>
      <c r="D804" s="94"/>
      <c r="E804" s="94"/>
      <c r="F804" s="94"/>
      <c r="G804" s="94"/>
      <c r="H804" s="94"/>
      <c r="I804" s="94"/>
      <c r="J804" s="94"/>
      <c r="K804" s="94"/>
      <c r="L804" s="94"/>
      <c r="M804" s="94"/>
      <c r="N804" s="94"/>
      <c r="O804" s="94"/>
      <c r="P804" s="94"/>
      <c r="Q804" s="94"/>
      <c r="R804" s="94"/>
      <c r="S804" s="94"/>
      <c r="T804" s="94"/>
      <c r="U804" s="94"/>
      <c r="V804" s="94"/>
      <c r="W804" s="94"/>
      <c r="X804" s="94"/>
      <c r="Y804" s="94"/>
      <c r="Z804" s="94"/>
    </row>
    <row r="805" ht="15.75" customHeight="1">
      <c r="A805" s="94"/>
      <c r="B805" s="94"/>
      <c r="D805" s="94"/>
      <c r="E805" s="94"/>
      <c r="F805" s="94"/>
      <c r="G805" s="94"/>
      <c r="H805" s="94"/>
      <c r="I805" s="94"/>
      <c r="J805" s="94"/>
      <c r="K805" s="94"/>
      <c r="L805" s="94"/>
      <c r="M805" s="94"/>
      <c r="N805" s="94"/>
      <c r="O805" s="94"/>
      <c r="P805" s="94"/>
      <c r="Q805" s="94"/>
      <c r="R805" s="94"/>
      <c r="S805" s="94"/>
      <c r="T805" s="94"/>
      <c r="U805" s="94"/>
      <c r="V805" s="94"/>
      <c r="W805" s="94"/>
      <c r="X805" s="94"/>
      <c r="Y805" s="94"/>
      <c r="Z805" s="94"/>
    </row>
    <row r="806" ht="15.75" customHeight="1">
      <c r="A806" s="94"/>
      <c r="B806" s="94"/>
      <c r="D806" s="94"/>
      <c r="E806" s="94"/>
      <c r="F806" s="94"/>
      <c r="G806" s="94"/>
      <c r="H806" s="94"/>
      <c r="I806" s="94"/>
      <c r="J806" s="94"/>
      <c r="K806" s="94"/>
      <c r="L806" s="94"/>
      <c r="M806" s="94"/>
      <c r="N806" s="94"/>
      <c r="O806" s="94"/>
      <c r="P806" s="94"/>
      <c r="Q806" s="94"/>
      <c r="R806" s="94"/>
      <c r="S806" s="94"/>
      <c r="T806" s="94"/>
      <c r="U806" s="94"/>
      <c r="V806" s="94"/>
      <c r="W806" s="94"/>
      <c r="X806" s="94"/>
      <c r="Y806" s="94"/>
      <c r="Z806" s="94"/>
    </row>
    <row r="807" ht="15.75" customHeight="1">
      <c r="A807" s="94"/>
      <c r="B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row>
    <row r="808" ht="15.75" customHeight="1">
      <c r="A808" s="94"/>
      <c r="B808" s="94"/>
      <c r="D808" s="94"/>
      <c r="E808" s="94"/>
      <c r="F808" s="94"/>
      <c r="G808" s="94"/>
      <c r="H808" s="94"/>
      <c r="I808" s="94"/>
      <c r="J808" s="94"/>
      <c r="K808" s="94"/>
      <c r="L808" s="94"/>
      <c r="M808" s="94"/>
      <c r="N808" s="94"/>
      <c r="O808" s="94"/>
      <c r="P808" s="94"/>
      <c r="Q808" s="94"/>
      <c r="R808" s="94"/>
      <c r="S808" s="94"/>
      <c r="T808" s="94"/>
      <c r="U808" s="94"/>
      <c r="V808" s="94"/>
      <c r="W808" s="94"/>
      <c r="X808" s="94"/>
      <c r="Y808" s="94"/>
      <c r="Z808" s="94"/>
    </row>
    <row r="809" ht="15.75" customHeight="1">
      <c r="A809" s="94"/>
      <c r="B809" s="94"/>
      <c r="D809" s="94"/>
      <c r="E809" s="94"/>
      <c r="F809" s="94"/>
      <c r="G809" s="94"/>
      <c r="H809" s="94"/>
      <c r="I809" s="94"/>
      <c r="J809" s="94"/>
      <c r="K809" s="94"/>
      <c r="L809" s="94"/>
      <c r="M809" s="94"/>
      <c r="N809" s="94"/>
      <c r="O809" s="94"/>
      <c r="P809" s="94"/>
      <c r="Q809" s="94"/>
      <c r="R809" s="94"/>
      <c r="S809" s="94"/>
      <c r="T809" s="94"/>
      <c r="U809" s="94"/>
      <c r="V809" s="94"/>
      <c r="W809" s="94"/>
      <c r="X809" s="94"/>
      <c r="Y809" s="94"/>
      <c r="Z809" s="94"/>
    </row>
    <row r="810" ht="15.75" customHeight="1">
      <c r="A810" s="94"/>
      <c r="B810" s="94"/>
      <c r="D810" s="94"/>
      <c r="E810" s="94"/>
      <c r="F810" s="94"/>
      <c r="G810" s="94"/>
      <c r="H810" s="94"/>
      <c r="I810" s="94"/>
      <c r="J810" s="94"/>
      <c r="K810" s="94"/>
      <c r="L810" s="94"/>
      <c r="M810" s="94"/>
      <c r="N810" s="94"/>
      <c r="O810" s="94"/>
      <c r="P810" s="94"/>
      <c r="Q810" s="94"/>
      <c r="R810" s="94"/>
      <c r="S810" s="94"/>
      <c r="T810" s="94"/>
      <c r="U810" s="94"/>
      <c r="V810" s="94"/>
      <c r="W810" s="94"/>
      <c r="X810" s="94"/>
      <c r="Y810" s="94"/>
      <c r="Z810" s="94"/>
    </row>
    <row r="811" ht="15.75" customHeight="1">
      <c r="A811" s="94"/>
      <c r="B811" s="94"/>
      <c r="D811" s="94"/>
      <c r="E811" s="94"/>
      <c r="F811" s="94"/>
      <c r="G811" s="94"/>
      <c r="H811" s="94"/>
      <c r="I811" s="94"/>
      <c r="J811" s="94"/>
      <c r="K811" s="94"/>
      <c r="L811" s="94"/>
      <c r="M811" s="94"/>
      <c r="N811" s="94"/>
      <c r="O811" s="94"/>
      <c r="P811" s="94"/>
      <c r="Q811" s="94"/>
      <c r="R811" s="94"/>
      <c r="S811" s="94"/>
      <c r="T811" s="94"/>
      <c r="U811" s="94"/>
      <c r="V811" s="94"/>
      <c r="W811" s="94"/>
      <c r="X811" s="94"/>
      <c r="Y811" s="94"/>
      <c r="Z811" s="94"/>
    </row>
    <row r="812" ht="15.75" customHeight="1">
      <c r="A812" s="94"/>
      <c r="B812" s="94"/>
      <c r="D812" s="94"/>
      <c r="E812" s="94"/>
      <c r="F812" s="94"/>
      <c r="G812" s="94"/>
      <c r="H812" s="94"/>
      <c r="I812" s="94"/>
      <c r="J812" s="94"/>
      <c r="K812" s="94"/>
      <c r="L812" s="94"/>
      <c r="M812" s="94"/>
      <c r="N812" s="94"/>
      <c r="O812" s="94"/>
      <c r="P812" s="94"/>
      <c r="Q812" s="94"/>
      <c r="R812" s="94"/>
      <c r="S812" s="94"/>
      <c r="T812" s="94"/>
      <c r="U812" s="94"/>
      <c r="V812" s="94"/>
      <c r="W812" s="94"/>
      <c r="X812" s="94"/>
      <c r="Y812" s="94"/>
      <c r="Z812" s="94"/>
    </row>
    <row r="813" ht="15.75" customHeight="1">
      <c r="A813" s="94"/>
      <c r="B813" s="94"/>
      <c r="D813" s="94"/>
      <c r="E813" s="94"/>
      <c r="F813" s="94"/>
      <c r="G813" s="94"/>
      <c r="H813" s="94"/>
      <c r="I813" s="94"/>
      <c r="J813" s="94"/>
      <c r="K813" s="94"/>
      <c r="L813" s="94"/>
      <c r="M813" s="94"/>
      <c r="N813" s="94"/>
      <c r="O813" s="94"/>
      <c r="P813" s="94"/>
      <c r="Q813" s="94"/>
      <c r="R813" s="94"/>
      <c r="S813" s="94"/>
      <c r="T813" s="94"/>
      <c r="U813" s="94"/>
      <c r="V813" s="94"/>
      <c r="W813" s="94"/>
      <c r="X813" s="94"/>
      <c r="Y813" s="94"/>
      <c r="Z813" s="94"/>
    </row>
    <row r="814" ht="15.75" customHeight="1">
      <c r="A814" s="94"/>
      <c r="B814" s="94"/>
      <c r="D814" s="94"/>
      <c r="E814" s="94"/>
      <c r="F814" s="94"/>
      <c r="G814" s="94"/>
      <c r="H814" s="94"/>
      <c r="I814" s="94"/>
      <c r="J814" s="94"/>
      <c r="K814" s="94"/>
      <c r="L814" s="94"/>
      <c r="M814" s="94"/>
      <c r="N814" s="94"/>
      <c r="O814" s="94"/>
      <c r="P814" s="94"/>
      <c r="Q814" s="94"/>
      <c r="R814" s="94"/>
      <c r="S814" s="94"/>
      <c r="T814" s="94"/>
      <c r="U814" s="94"/>
      <c r="V814" s="94"/>
      <c r="W814" s="94"/>
      <c r="X814" s="94"/>
      <c r="Y814" s="94"/>
      <c r="Z814" s="94"/>
    </row>
    <row r="815" ht="15.75" customHeight="1">
      <c r="A815" s="94"/>
      <c r="B815" s="94"/>
      <c r="D815" s="94"/>
      <c r="E815" s="94"/>
      <c r="F815" s="94"/>
      <c r="G815" s="94"/>
      <c r="H815" s="94"/>
      <c r="I815" s="94"/>
      <c r="J815" s="94"/>
      <c r="K815" s="94"/>
      <c r="L815" s="94"/>
      <c r="M815" s="94"/>
      <c r="N815" s="94"/>
      <c r="O815" s="94"/>
      <c r="P815" s="94"/>
      <c r="Q815" s="94"/>
      <c r="R815" s="94"/>
      <c r="S815" s="94"/>
      <c r="T815" s="94"/>
      <c r="U815" s="94"/>
      <c r="V815" s="94"/>
      <c r="W815" s="94"/>
      <c r="X815" s="94"/>
      <c r="Y815" s="94"/>
      <c r="Z815" s="94"/>
    </row>
    <row r="816" ht="15.75" customHeight="1">
      <c r="A816" s="94"/>
      <c r="B816" s="94"/>
      <c r="D816" s="94"/>
      <c r="E816" s="94"/>
      <c r="F816" s="94"/>
      <c r="G816" s="94"/>
      <c r="H816" s="94"/>
      <c r="I816" s="94"/>
      <c r="J816" s="94"/>
      <c r="K816" s="94"/>
      <c r="L816" s="94"/>
      <c r="M816" s="94"/>
      <c r="N816" s="94"/>
      <c r="O816" s="94"/>
      <c r="P816" s="94"/>
      <c r="Q816" s="94"/>
      <c r="R816" s="94"/>
      <c r="S816" s="94"/>
      <c r="T816" s="94"/>
      <c r="U816" s="94"/>
      <c r="V816" s="94"/>
      <c r="W816" s="94"/>
      <c r="X816" s="94"/>
      <c r="Y816" s="94"/>
      <c r="Z816" s="94"/>
    </row>
    <row r="817" ht="15.75" customHeight="1">
      <c r="A817" s="94"/>
      <c r="B817" s="94"/>
      <c r="D817" s="94"/>
      <c r="E817" s="94"/>
      <c r="F817" s="94"/>
      <c r="G817" s="94"/>
      <c r="H817" s="94"/>
      <c r="I817" s="94"/>
      <c r="J817" s="94"/>
      <c r="K817" s="94"/>
      <c r="L817" s="94"/>
      <c r="M817" s="94"/>
      <c r="N817" s="94"/>
      <c r="O817" s="94"/>
      <c r="P817" s="94"/>
      <c r="Q817" s="94"/>
      <c r="R817" s="94"/>
      <c r="S817" s="94"/>
      <c r="T817" s="94"/>
      <c r="U817" s="94"/>
      <c r="V817" s="94"/>
      <c r="W817" s="94"/>
      <c r="X817" s="94"/>
      <c r="Y817" s="94"/>
      <c r="Z817" s="94"/>
    </row>
    <row r="818" ht="15.75" customHeight="1">
      <c r="A818" s="94"/>
      <c r="B818" s="94"/>
      <c r="D818" s="94"/>
      <c r="E818" s="94"/>
      <c r="F818" s="94"/>
      <c r="G818" s="94"/>
      <c r="H818" s="94"/>
      <c r="I818" s="94"/>
      <c r="J818" s="94"/>
      <c r="K818" s="94"/>
      <c r="L818" s="94"/>
      <c r="M818" s="94"/>
      <c r="N818" s="94"/>
      <c r="O818" s="94"/>
      <c r="P818" s="94"/>
      <c r="Q818" s="94"/>
      <c r="R818" s="94"/>
      <c r="S818" s="94"/>
      <c r="T818" s="94"/>
      <c r="U818" s="94"/>
      <c r="V818" s="94"/>
      <c r="W818" s="94"/>
      <c r="X818" s="94"/>
      <c r="Y818" s="94"/>
      <c r="Z818" s="94"/>
    </row>
    <row r="819" ht="15.75" customHeight="1">
      <c r="A819" s="94"/>
      <c r="B819" s="94"/>
      <c r="D819" s="94"/>
      <c r="E819" s="94"/>
      <c r="F819" s="94"/>
      <c r="G819" s="94"/>
      <c r="H819" s="94"/>
      <c r="I819" s="94"/>
      <c r="J819" s="94"/>
      <c r="K819" s="94"/>
      <c r="L819" s="94"/>
      <c r="M819" s="94"/>
      <c r="N819" s="94"/>
      <c r="O819" s="94"/>
      <c r="P819" s="94"/>
      <c r="Q819" s="94"/>
      <c r="R819" s="94"/>
      <c r="S819" s="94"/>
      <c r="T819" s="94"/>
      <c r="U819" s="94"/>
      <c r="V819" s="94"/>
      <c r="W819" s="94"/>
      <c r="X819" s="94"/>
      <c r="Y819" s="94"/>
      <c r="Z819" s="94"/>
    </row>
    <row r="820" ht="15.75" customHeight="1">
      <c r="A820" s="94"/>
      <c r="B820" s="94"/>
      <c r="D820" s="94"/>
      <c r="E820" s="94"/>
      <c r="F820" s="94"/>
      <c r="G820" s="94"/>
      <c r="H820" s="94"/>
      <c r="I820" s="94"/>
      <c r="J820" s="94"/>
      <c r="K820" s="94"/>
      <c r="L820" s="94"/>
      <c r="M820" s="94"/>
      <c r="N820" s="94"/>
      <c r="O820" s="94"/>
      <c r="P820" s="94"/>
      <c r="Q820" s="94"/>
      <c r="R820" s="94"/>
      <c r="S820" s="94"/>
      <c r="T820" s="94"/>
      <c r="U820" s="94"/>
      <c r="V820" s="94"/>
      <c r="W820" s="94"/>
      <c r="X820" s="94"/>
      <c r="Y820" s="94"/>
      <c r="Z820" s="94"/>
    </row>
    <row r="821" ht="15.75" customHeight="1">
      <c r="A821" s="94"/>
      <c r="B821" s="94"/>
      <c r="D821" s="94"/>
      <c r="E821" s="94"/>
      <c r="F821" s="94"/>
      <c r="G821" s="94"/>
      <c r="H821" s="94"/>
      <c r="I821" s="94"/>
      <c r="J821" s="94"/>
      <c r="K821" s="94"/>
      <c r="L821" s="94"/>
      <c r="M821" s="94"/>
      <c r="N821" s="94"/>
      <c r="O821" s="94"/>
      <c r="P821" s="94"/>
      <c r="Q821" s="94"/>
      <c r="R821" s="94"/>
      <c r="S821" s="94"/>
      <c r="T821" s="94"/>
      <c r="U821" s="94"/>
      <c r="V821" s="94"/>
      <c r="W821" s="94"/>
      <c r="X821" s="94"/>
      <c r="Y821" s="94"/>
      <c r="Z821" s="94"/>
    </row>
    <row r="822" ht="15.75" customHeight="1">
      <c r="A822" s="94"/>
      <c r="B822" s="94"/>
      <c r="D822" s="94"/>
      <c r="E822" s="94"/>
      <c r="F822" s="94"/>
      <c r="G822" s="94"/>
      <c r="H822" s="94"/>
      <c r="I822" s="94"/>
      <c r="J822" s="94"/>
      <c r="K822" s="94"/>
      <c r="L822" s="94"/>
      <c r="M822" s="94"/>
      <c r="N822" s="94"/>
      <c r="O822" s="94"/>
      <c r="P822" s="94"/>
      <c r="Q822" s="94"/>
      <c r="R822" s="94"/>
      <c r="S822" s="94"/>
      <c r="T822" s="94"/>
      <c r="U822" s="94"/>
      <c r="V822" s="94"/>
      <c r="W822" s="94"/>
      <c r="X822" s="94"/>
      <c r="Y822" s="94"/>
      <c r="Z822" s="94"/>
    </row>
    <row r="823" ht="15.75" customHeight="1">
      <c r="A823" s="94"/>
      <c r="B823" s="94"/>
      <c r="D823" s="94"/>
      <c r="E823" s="94"/>
      <c r="F823" s="94"/>
      <c r="G823" s="94"/>
      <c r="H823" s="94"/>
      <c r="I823" s="94"/>
      <c r="J823" s="94"/>
      <c r="K823" s="94"/>
      <c r="L823" s="94"/>
      <c r="M823" s="94"/>
      <c r="N823" s="94"/>
      <c r="O823" s="94"/>
      <c r="P823" s="94"/>
      <c r="Q823" s="94"/>
      <c r="R823" s="94"/>
      <c r="S823" s="94"/>
      <c r="T823" s="94"/>
      <c r="U823" s="94"/>
      <c r="V823" s="94"/>
      <c r="W823" s="94"/>
      <c r="X823" s="94"/>
      <c r="Y823" s="94"/>
      <c r="Z823" s="94"/>
    </row>
    <row r="824" ht="15.75" customHeight="1">
      <c r="A824" s="94"/>
      <c r="B824" s="94"/>
      <c r="D824" s="94"/>
      <c r="E824" s="94"/>
      <c r="F824" s="94"/>
      <c r="G824" s="94"/>
      <c r="H824" s="94"/>
      <c r="I824" s="94"/>
      <c r="J824" s="94"/>
      <c r="K824" s="94"/>
      <c r="L824" s="94"/>
      <c r="M824" s="94"/>
      <c r="N824" s="94"/>
      <c r="O824" s="94"/>
      <c r="P824" s="94"/>
      <c r="Q824" s="94"/>
      <c r="R824" s="94"/>
      <c r="S824" s="94"/>
      <c r="T824" s="94"/>
      <c r="U824" s="94"/>
      <c r="V824" s="94"/>
      <c r="W824" s="94"/>
      <c r="X824" s="94"/>
      <c r="Y824" s="94"/>
      <c r="Z824" s="94"/>
    </row>
    <row r="825" ht="15.75" customHeight="1">
      <c r="A825" s="94"/>
      <c r="B825" s="94"/>
      <c r="D825" s="94"/>
      <c r="E825" s="94"/>
      <c r="F825" s="94"/>
      <c r="G825" s="94"/>
      <c r="H825" s="94"/>
      <c r="I825" s="94"/>
      <c r="J825" s="94"/>
      <c r="K825" s="94"/>
      <c r="L825" s="94"/>
      <c r="M825" s="94"/>
      <c r="N825" s="94"/>
      <c r="O825" s="94"/>
      <c r="P825" s="94"/>
      <c r="Q825" s="94"/>
      <c r="R825" s="94"/>
      <c r="S825" s="94"/>
      <c r="T825" s="94"/>
      <c r="U825" s="94"/>
      <c r="V825" s="94"/>
      <c r="W825" s="94"/>
      <c r="X825" s="94"/>
      <c r="Y825" s="94"/>
      <c r="Z825" s="94"/>
    </row>
    <row r="826" ht="15.75" customHeight="1">
      <c r="A826" s="94"/>
      <c r="B826" s="94"/>
      <c r="D826" s="94"/>
      <c r="E826" s="94"/>
      <c r="F826" s="94"/>
      <c r="G826" s="94"/>
      <c r="H826" s="94"/>
      <c r="I826" s="94"/>
      <c r="J826" s="94"/>
      <c r="K826" s="94"/>
      <c r="L826" s="94"/>
      <c r="M826" s="94"/>
      <c r="N826" s="94"/>
      <c r="O826" s="94"/>
      <c r="P826" s="94"/>
      <c r="Q826" s="94"/>
      <c r="R826" s="94"/>
      <c r="S826" s="94"/>
      <c r="T826" s="94"/>
      <c r="U826" s="94"/>
      <c r="V826" s="94"/>
      <c r="W826" s="94"/>
      <c r="X826" s="94"/>
      <c r="Y826" s="94"/>
      <c r="Z826" s="94"/>
    </row>
    <row r="827" ht="15.75" customHeight="1">
      <c r="A827" s="94"/>
      <c r="B827" s="94"/>
      <c r="D827" s="94"/>
      <c r="E827" s="94"/>
      <c r="F827" s="94"/>
      <c r="G827" s="94"/>
      <c r="H827" s="94"/>
      <c r="I827" s="94"/>
      <c r="J827" s="94"/>
      <c r="K827" s="94"/>
      <c r="L827" s="94"/>
      <c r="M827" s="94"/>
      <c r="N827" s="94"/>
      <c r="O827" s="94"/>
      <c r="P827" s="94"/>
      <c r="Q827" s="94"/>
      <c r="R827" s="94"/>
      <c r="S827" s="94"/>
      <c r="T827" s="94"/>
      <c r="U827" s="94"/>
      <c r="V827" s="94"/>
      <c r="W827" s="94"/>
      <c r="X827" s="94"/>
      <c r="Y827" s="94"/>
      <c r="Z827" s="94"/>
    </row>
    <row r="828" ht="15.75" customHeight="1">
      <c r="A828" s="94"/>
      <c r="B828" s="94"/>
      <c r="D828" s="94"/>
      <c r="E828" s="94"/>
      <c r="F828" s="94"/>
      <c r="G828" s="94"/>
      <c r="H828" s="94"/>
      <c r="I828" s="94"/>
      <c r="J828" s="94"/>
      <c r="K828" s="94"/>
      <c r="L828" s="94"/>
      <c r="M828" s="94"/>
      <c r="N828" s="94"/>
      <c r="O828" s="94"/>
      <c r="P828" s="94"/>
      <c r="Q828" s="94"/>
      <c r="R828" s="94"/>
      <c r="S828" s="94"/>
      <c r="T828" s="94"/>
      <c r="U828" s="94"/>
      <c r="V828" s="94"/>
      <c r="W828" s="94"/>
      <c r="X828" s="94"/>
      <c r="Y828" s="94"/>
      <c r="Z828" s="94"/>
    </row>
    <row r="829" ht="15.75" customHeight="1">
      <c r="A829" s="94"/>
      <c r="B829" s="94"/>
      <c r="D829" s="94"/>
      <c r="E829" s="94"/>
      <c r="F829" s="94"/>
      <c r="G829" s="94"/>
      <c r="H829" s="94"/>
      <c r="I829" s="94"/>
      <c r="J829" s="94"/>
      <c r="K829" s="94"/>
      <c r="L829" s="94"/>
      <c r="M829" s="94"/>
      <c r="N829" s="94"/>
      <c r="O829" s="94"/>
      <c r="P829" s="94"/>
      <c r="Q829" s="94"/>
      <c r="R829" s="94"/>
      <c r="S829" s="94"/>
      <c r="T829" s="94"/>
      <c r="U829" s="94"/>
      <c r="V829" s="94"/>
      <c r="W829" s="94"/>
      <c r="X829" s="94"/>
      <c r="Y829" s="94"/>
      <c r="Z829" s="94"/>
    </row>
    <row r="830" ht="15.75" customHeight="1">
      <c r="A830" s="94"/>
      <c r="B830" s="94"/>
      <c r="D830" s="94"/>
      <c r="E830" s="94"/>
      <c r="F830" s="94"/>
      <c r="G830" s="94"/>
      <c r="H830" s="94"/>
      <c r="I830" s="94"/>
      <c r="J830" s="94"/>
      <c r="K830" s="94"/>
      <c r="L830" s="94"/>
      <c r="M830" s="94"/>
      <c r="N830" s="94"/>
      <c r="O830" s="94"/>
      <c r="P830" s="94"/>
      <c r="Q830" s="94"/>
      <c r="R830" s="94"/>
      <c r="S830" s="94"/>
      <c r="T830" s="94"/>
      <c r="U830" s="94"/>
      <c r="V830" s="94"/>
      <c r="W830" s="94"/>
      <c r="X830" s="94"/>
      <c r="Y830" s="94"/>
      <c r="Z830" s="94"/>
    </row>
    <row r="831" ht="15.75" customHeight="1">
      <c r="A831" s="94"/>
      <c r="B831" s="94"/>
      <c r="D831" s="94"/>
      <c r="E831" s="94"/>
      <c r="F831" s="94"/>
      <c r="G831" s="94"/>
      <c r="H831" s="94"/>
      <c r="I831" s="94"/>
      <c r="J831" s="94"/>
      <c r="K831" s="94"/>
      <c r="L831" s="94"/>
      <c r="M831" s="94"/>
      <c r="N831" s="94"/>
      <c r="O831" s="94"/>
      <c r="P831" s="94"/>
      <c r="Q831" s="94"/>
      <c r="R831" s="94"/>
      <c r="S831" s="94"/>
      <c r="T831" s="94"/>
      <c r="U831" s="94"/>
      <c r="V831" s="94"/>
      <c r="W831" s="94"/>
      <c r="X831" s="94"/>
      <c r="Y831" s="94"/>
      <c r="Z831" s="94"/>
    </row>
    <row r="832" ht="15.75" customHeight="1">
      <c r="A832" s="94"/>
      <c r="B832" s="94"/>
      <c r="D832" s="94"/>
      <c r="E832" s="94"/>
      <c r="F832" s="94"/>
      <c r="G832" s="94"/>
      <c r="H832" s="94"/>
      <c r="I832" s="94"/>
      <c r="J832" s="94"/>
      <c r="K832" s="94"/>
      <c r="L832" s="94"/>
      <c r="M832" s="94"/>
      <c r="N832" s="94"/>
      <c r="O832" s="94"/>
      <c r="P832" s="94"/>
      <c r="Q832" s="94"/>
      <c r="R832" s="94"/>
      <c r="S832" s="94"/>
      <c r="T832" s="94"/>
      <c r="U832" s="94"/>
      <c r="V832" s="94"/>
      <c r="W832" s="94"/>
      <c r="X832" s="94"/>
      <c r="Y832" s="94"/>
      <c r="Z832" s="94"/>
    </row>
    <row r="833" ht="15.75" customHeight="1">
      <c r="A833" s="94"/>
      <c r="B833" s="94"/>
      <c r="D833" s="94"/>
      <c r="E833" s="94"/>
      <c r="F833" s="94"/>
      <c r="G833" s="94"/>
      <c r="H833" s="94"/>
      <c r="I833" s="94"/>
      <c r="J833" s="94"/>
      <c r="K833" s="94"/>
      <c r="L833" s="94"/>
      <c r="M833" s="94"/>
      <c r="N833" s="94"/>
      <c r="O833" s="94"/>
      <c r="P833" s="94"/>
      <c r="Q833" s="94"/>
      <c r="R833" s="94"/>
      <c r="S833" s="94"/>
      <c r="T833" s="94"/>
      <c r="U833" s="94"/>
      <c r="V833" s="94"/>
      <c r="W833" s="94"/>
      <c r="X833" s="94"/>
      <c r="Y833" s="94"/>
      <c r="Z833" s="94"/>
    </row>
    <row r="834" ht="15.75" customHeight="1">
      <c r="A834" s="94"/>
      <c r="B834" s="94"/>
      <c r="D834" s="94"/>
      <c r="E834" s="94"/>
      <c r="F834" s="94"/>
      <c r="G834" s="94"/>
      <c r="H834" s="94"/>
      <c r="I834" s="94"/>
      <c r="J834" s="94"/>
      <c r="K834" s="94"/>
      <c r="L834" s="94"/>
      <c r="M834" s="94"/>
      <c r="N834" s="94"/>
      <c r="O834" s="94"/>
      <c r="P834" s="94"/>
      <c r="Q834" s="94"/>
      <c r="R834" s="94"/>
      <c r="S834" s="94"/>
      <c r="T834" s="94"/>
      <c r="U834" s="94"/>
      <c r="V834" s="94"/>
      <c r="W834" s="94"/>
      <c r="X834" s="94"/>
      <c r="Y834" s="94"/>
      <c r="Z834" s="94"/>
    </row>
    <row r="835" ht="15.75" customHeight="1">
      <c r="A835" s="94"/>
      <c r="B835" s="94"/>
      <c r="D835" s="94"/>
      <c r="E835" s="94"/>
      <c r="F835" s="94"/>
      <c r="G835" s="94"/>
      <c r="H835" s="94"/>
      <c r="I835" s="94"/>
      <c r="J835" s="94"/>
      <c r="K835" s="94"/>
      <c r="L835" s="94"/>
      <c r="M835" s="94"/>
      <c r="N835" s="94"/>
      <c r="O835" s="94"/>
      <c r="P835" s="94"/>
      <c r="Q835" s="94"/>
      <c r="R835" s="94"/>
      <c r="S835" s="94"/>
      <c r="T835" s="94"/>
      <c r="U835" s="94"/>
      <c r="V835" s="94"/>
      <c r="W835" s="94"/>
      <c r="X835" s="94"/>
      <c r="Y835" s="94"/>
      <c r="Z835" s="94"/>
    </row>
    <row r="836" ht="15.75" customHeight="1">
      <c r="A836" s="94"/>
      <c r="B836" s="94"/>
      <c r="D836" s="94"/>
      <c r="E836" s="94"/>
      <c r="F836" s="94"/>
      <c r="G836" s="94"/>
      <c r="H836" s="94"/>
      <c r="I836" s="94"/>
      <c r="J836" s="94"/>
      <c r="K836" s="94"/>
      <c r="L836" s="94"/>
      <c r="M836" s="94"/>
      <c r="N836" s="94"/>
      <c r="O836" s="94"/>
      <c r="P836" s="94"/>
      <c r="Q836" s="94"/>
      <c r="R836" s="94"/>
      <c r="S836" s="94"/>
      <c r="T836" s="94"/>
      <c r="U836" s="94"/>
      <c r="V836" s="94"/>
      <c r="W836" s="94"/>
      <c r="X836" s="94"/>
      <c r="Y836" s="94"/>
      <c r="Z836" s="94"/>
    </row>
    <row r="837" ht="15.75" customHeight="1">
      <c r="A837" s="94"/>
      <c r="B837" s="94"/>
      <c r="D837" s="94"/>
      <c r="E837" s="94"/>
      <c r="F837" s="94"/>
      <c r="G837" s="94"/>
      <c r="H837" s="94"/>
      <c r="I837" s="94"/>
      <c r="J837" s="94"/>
      <c r="K837" s="94"/>
      <c r="L837" s="94"/>
      <c r="M837" s="94"/>
      <c r="N837" s="94"/>
      <c r="O837" s="94"/>
      <c r="P837" s="94"/>
      <c r="Q837" s="94"/>
      <c r="R837" s="94"/>
      <c r="S837" s="94"/>
      <c r="T837" s="94"/>
      <c r="U837" s="94"/>
      <c r="V837" s="94"/>
      <c r="W837" s="94"/>
      <c r="X837" s="94"/>
      <c r="Y837" s="94"/>
      <c r="Z837" s="94"/>
    </row>
    <row r="838" ht="15.75" customHeight="1">
      <c r="A838" s="94"/>
      <c r="B838" s="94"/>
      <c r="D838" s="94"/>
      <c r="E838" s="94"/>
      <c r="F838" s="94"/>
      <c r="G838" s="94"/>
      <c r="H838" s="94"/>
      <c r="I838" s="94"/>
      <c r="J838" s="94"/>
      <c r="K838" s="94"/>
      <c r="L838" s="94"/>
      <c r="M838" s="94"/>
      <c r="N838" s="94"/>
      <c r="O838" s="94"/>
      <c r="P838" s="94"/>
      <c r="Q838" s="94"/>
      <c r="R838" s="94"/>
      <c r="S838" s="94"/>
      <c r="T838" s="94"/>
      <c r="U838" s="94"/>
      <c r="V838" s="94"/>
      <c r="W838" s="94"/>
      <c r="X838" s="94"/>
      <c r="Y838" s="94"/>
      <c r="Z838" s="94"/>
    </row>
    <row r="839" ht="15.75" customHeight="1">
      <c r="A839" s="94"/>
      <c r="B839" s="94"/>
      <c r="D839" s="94"/>
      <c r="E839" s="94"/>
      <c r="F839" s="94"/>
      <c r="G839" s="94"/>
      <c r="H839" s="94"/>
      <c r="I839" s="94"/>
      <c r="J839" s="94"/>
      <c r="K839" s="94"/>
      <c r="L839" s="94"/>
      <c r="M839" s="94"/>
      <c r="N839" s="94"/>
      <c r="O839" s="94"/>
      <c r="P839" s="94"/>
      <c r="Q839" s="94"/>
      <c r="R839" s="94"/>
      <c r="S839" s="94"/>
      <c r="T839" s="94"/>
      <c r="U839" s="94"/>
      <c r="V839" s="94"/>
      <c r="W839" s="94"/>
      <c r="X839" s="94"/>
      <c r="Y839" s="94"/>
      <c r="Z839" s="94"/>
    </row>
    <row r="840" ht="15.75" customHeight="1">
      <c r="A840" s="94"/>
      <c r="B840" s="94"/>
      <c r="D840" s="94"/>
      <c r="E840" s="94"/>
      <c r="F840" s="94"/>
      <c r="G840" s="94"/>
      <c r="H840" s="94"/>
      <c r="I840" s="94"/>
      <c r="J840" s="94"/>
      <c r="K840" s="94"/>
      <c r="L840" s="94"/>
      <c r="M840" s="94"/>
      <c r="N840" s="94"/>
      <c r="O840" s="94"/>
      <c r="P840" s="94"/>
      <c r="Q840" s="94"/>
      <c r="R840" s="94"/>
      <c r="S840" s="94"/>
      <c r="T840" s="94"/>
      <c r="U840" s="94"/>
      <c r="V840" s="94"/>
      <c r="W840" s="94"/>
      <c r="X840" s="94"/>
      <c r="Y840" s="94"/>
      <c r="Z840" s="94"/>
    </row>
    <row r="841" ht="15.75" customHeight="1">
      <c r="A841" s="94"/>
      <c r="B841" s="94"/>
      <c r="D841" s="94"/>
      <c r="E841" s="94"/>
      <c r="F841" s="94"/>
      <c r="G841" s="94"/>
      <c r="H841" s="94"/>
      <c r="I841" s="94"/>
      <c r="J841" s="94"/>
      <c r="K841" s="94"/>
      <c r="L841" s="94"/>
      <c r="M841" s="94"/>
      <c r="N841" s="94"/>
      <c r="O841" s="94"/>
      <c r="P841" s="94"/>
      <c r="Q841" s="94"/>
      <c r="R841" s="94"/>
      <c r="S841" s="94"/>
      <c r="T841" s="94"/>
      <c r="U841" s="94"/>
      <c r="V841" s="94"/>
      <c r="W841" s="94"/>
      <c r="X841" s="94"/>
      <c r="Y841" s="94"/>
      <c r="Z841" s="94"/>
    </row>
    <row r="842" ht="15.75" customHeight="1">
      <c r="A842" s="94"/>
      <c r="B842" s="94"/>
      <c r="D842" s="94"/>
      <c r="E842" s="94"/>
      <c r="F842" s="94"/>
      <c r="G842" s="94"/>
      <c r="H842" s="94"/>
      <c r="I842" s="94"/>
      <c r="J842" s="94"/>
      <c r="K842" s="94"/>
      <c r="L842" s="94"/>
      <c r="M842" s="94"/>
      <c r="N842" s="94"/>
      <c r="O842" s="94"/>
      <c r="P842" s="94"/>
      <c r="Q842" s="94"/>
      <c r="R842" s="94"/>
      <c r="S842" s="94"/>
      <c r="T842" s="94"/>
      <c r="U842" s="94"/>
      <c r="V842" s="94"/>
      <c r="W842" s="94"/>
      <c r="X842" s="94"/>
      <c r="Y842" s="94"/>
      <c r="Z842" s="94"/>
    </row>
    <row r="843" ht="15.75" customHeight="1">
      <c r="A843" s="94"/>
      <c r="B843" s="94"/>
      <c r="D843" s="94"/>
      <c r="E843" s="94"/>
      <c r="F843" s="94"/>
      <c r="G843" s="94"/>
      <c r="H843" s="94"/>
      <c r="I843" s="94"/>
      <c r="J843" s="94"/>
      <c r="K843" s="94"/>
      <c r="L843" s="94"/>
      <c r="M843" s="94"/>
      <c r="N843" s="94"/>
      <c r="O843" s="94"/>
      <c r="P843" s="94"/>
      <c r="Q843" s="94"/>
      <c r="R843" s="94"/>
      <c r="S843" s="94"/>
      <c r="T843" s="94"/>
      <c r="U843" s="94"/>
      <c r="V843" s="94"/>
      <c r="W843" s="94"/>
      <c r="X843" s="94"/>
      <c r="Y843" s="94"/>
      <c r="Z843" s="94"/>
    </row>
    <row r="844" ht="15.75" customHeight="1">
      <c r="A844" s="94"/>
      <c r="B844" s="94"/>
      <c r="D844" s="94"/>
      <c r="E844" s="94"/>
      <c r="F844" s="94"/>
      <c r="G844" s="94"/>
      <c r="H844" s="94"/>
      <c r="I844" s="94"/>
      <c r="J844" s="94"/>
      <c r="K844" s="94"/>
      <c r="L844" s="94"/>
      <c r="M844" s="94"/>
      <c r="N844" s="94"/>
      <c r="O844" s="94"/>
      <c r="P844" s="94"/>
      <c r="Q844" s="94"/>
      <c r="R844" s="94"/>
      <c r="S844" s="94"/>
      <c r="T844" s="94"/>
      <c r="U844" s="94"/>
      <c r="V844" s="94"/>
      <c r="W844" s="94"/>
      <c r="X844" s="94"/>
      <c r="Y844" s="94"/>
      <c r="Z844" s="94"/>
    </row>
    <row r="845" ht="15.75" customHeight="1">
      <c r="A845" s="94"/>
      <c r="B845" s="94"/>
      <c r="D845" s="94"/>
      <c r="E845" s="94"/>
      <c r="F845" s="94"/>
      <c r="G845" s="94"/>
      <c r="H845" s="94"/>
      <c r="I845" s="94"/>
      <c r="J845" s="94"/>
      <c r="K845" s="94"/>
      <c r="L845" s="94"/>
      <c r="M845" s="94"/>
      <c r="N845" s="94"/>
      <c r="O845" s="94"/>
      <c r="P845" s="94"/>
      <c r="Q845" s="94"/>
      <c r="R845" s="94"/>
      <c r="S845" s="94"/>
      <c r="T845" s="94"/>
      <c r="U845" s="94"/>
      <c r="V845" s="94"/>
      <c r="W845" s="94"/>
      <c r="X845" s="94"/>
      <c r="Y845" s="94"/>
      <c r="Z845" s="94"/>
    </row>
    <row r="846" ht="15.75" customHeight="1">
      <c r="A846" s="94"/>
      <c r="B846" s="94"/>
      <c r="D846" s="94"/>
      <c r="E846" s="94"/>
      <c r="F846" s="94"/>
      <c r="G846" s="94"/>
      <c r="H846" s="94"/>
      <c r="I846" s="94"/>
      <c r="J846" s="94"/>
      <c r="K846" s="94"/>
      <c r="L846" s="94"/>
      <c r="M846" s="94"/>
      <c r="N846" s="94"/>
      <c r="O846" s="94"/>
      <c r="P846" s="94"/>
      <c r="Q846" s="94"/>
      <c r="R846" s="94"/>
      <c r="S846" s="94"/>
      <c r="T846" s="94"/>
      <c r="U846" s="94"/>
      <c r="V846" s="94"/>
      <c r="W846" s="94"/>
      <c r="X846" s="94"/>
      <c r="Y846" s="94"/>
      <c r="Z846" s="94"/>
    </row>
    <row r="847" ht="15.75" customHeight="1">
      <c r="A847" s="94"/>
      <c r="B847" s="94"/>
      <c r="D847" s="94"/>
      <c r="E847" s="94"/>
      <c r="F847" s="94"/>
      <c r="G847" s="94"/>
      <c r="H847" s="94"/>
      <c r="I847" s="94"/>
      <c r="J847" s="94"/>
      <c r="K847" s="94"/>
      <c r="L847" s="94"/>
      <c r="M847" s="94"/>
      <c r="N847" s="94"/>
      <c r="O847" s="94"/>
      <c r="P847" s="94"/>
      <c r="Q847" s="94"/>
      <c r="R847" s="94"/>
      <c r="S847" s="94"/>
      <c r="T847" s="94"/>
      <c r="U847" s="94"/>
      <c r="V847" s="94"/>
      <c r="W847" s="94"/>
      <c r="X847" s="94"/>
      <c r="Y847" s="94"/>
      <c r="Z847" s="94"/>
    </row>
    <row r="848" ht="15.75" customHeight="1">
      <c r="A848" s="94"/>
      <c r="B848" s="94"/>
      <c r="D848" s="94"/>
      <c r="E848" s="94"/>
      <c r="F848" s="94"/>
      <c r="G848" s="94"/>
      <c r="H848" s="94"/>
      <c r="I848" s="94"/>
      <c r="J848" s="94"/>
      <c r="K848" s="94"/>
      <c r="L848" s="94"/>
      <c r="M848" s="94"/>
      <c r="N848" s="94"/>
      <c r="O848" s="94"/>
      <c r="P848" s="94"/>
      <c r="Q848" s="94"/>
      <c r="R848" s="94"/>
      <c r="S848" s="94"/>
      <c r="T848" s="94"/>
      <c r="U848" s="94"/>
      <c r="V848" s="94"/>
      <c r="W848" s="94"/>
      <c r="X848" s="94"/>
      <c r="Y848" s="94"/>
      <c r="Z848" s="94"/>
    </row>
    <row r="849" ht="15.75" customHeight="1">
      <c r="A849" s="94"/>
      <c r="B849" s="94"/>
      <c r="D849" s="94"/>
      <c r="E849" s="94"/>
      <c r="F849" s="94"/>
      <c r="G849" s="94"/>
      <c r="H849" s="94"/>
      <c r="I849" s="94"/>
      <c r="J849" s="94"/>
      <c r="K849" s="94"/>
      <c r="L849" s="94"/>
      <c r="M849" s="94"/>
      <c r="N849" s="94"/>
      <c r="O849" s="94"/>
      <c r="P849" s="94"/>
      <c r="Q849" s="94"/>
      <c r="R849" s="94"/>
      <c r="S849" s="94"/>
      <c r="T849" s="94"/>
      <c r="U849" s="94"/>
      <c r="V849" s="94"/>
      <c r="W849" s="94"/>
      <c r="X849" s="94"/>
      <c r="Y849" s="94"/>
      <c r="Z849" s="94"/>
    </row>
    <row r="850" ht="15.75" customHeight="1">
      <c r="A850" s="94"/>
      <c r="B850" s="94"/>
      <c r="D850" s="94"/>
      <c r="E850" s="94"/>
      <c r="F850" s="94"/>
      <c r="G850" s="94"/>
      <c r="H850" s="94"/>
      <c r="I850" s="94"/>
      <c r="J850" s="94"/>
      <c r="K850" s="94"/>
      <c r="L850" s="94"/>
      <c r="M850" s="94"/>
      <c r="N850" s="94"/>
      <c r="O850" s="94"/>
      <c r="P850" s="94"/>
      <c r="Q850" s="94"/>
      <c r="R850" s="94"/>
      <c r="S850" s="94"/>
      <c r="T850" s="94"/>
      <c r="U850" s="94"/>
      <c r="V850" s="94"/>
      <c r="W850" s="94"/>
      <c r="X850" s="94"/>
      <c r="Y850" s="94"/>
      <c r="Z850" s="94"/>
    </row>
    <row r="851" ht="15.75" customHeight="1">
      <c r="A851" s="94"/>
      <c r="B851" s="94"/>
      <c r="D851" s="94"/>
      <c r="E851" s="94"/>
      <c r="F851" s="94"/>
      <c r="G851" s="94"/>
      <c r="H851" s="94"/>
      <c r="I851" s="94"/>
      <c r="J851" s="94"/>
      <c r="K851" s="94"/>
      <c r="L851" s="94"/>
      <c r="M851" s="94"/>
      <c r="N851" s="94"/>
      <c r="O851" s="94"/>
      <c r="P851" s="94"/>
      <c r="Q851" s="94"/>
      <c r="R851" s="94"/>
      <c r="S851" s="94"/>
      <c r="T851" s="94"/>
      <c r="U851" s="94"/>
      <c r="V851" s="94"/>
      <c r="W851" s="94"/>
      <c r="X851" s="94"/>
      <c r="Y851" s="94"/>
      <c r="Z851" s="94"/>
    </row>
    <row r="852" ht="15.75" customHeight="1">
      <c r="A852" s="94"/>
      <c r="B852" s="94"/>
      <c r="D852" s="94"/>
      <c r="E852" s="94"/>
      <c r="F852" s="94"/>
      <c r="G852" s="94"/>
      <c r="H852" s="94"/>
      <c r="I852" s="94"/>
      <c r="J852" s="94"/>
      <c r="K852" s="94"/>
      <c r="L852" s="94"/>
      <c r="M852" s="94"/>
      <c r="N852" s="94"/>
      <c r="O852" s="94"/>
      <c r="P852" s="94"/>
      <c r="Q852" s="94"/>
      <c r="R852" s="94"/>
      <c r="S852" s="94"/>
      <c r="T852" s="94"/>
      <c r="U852" s="94"/>
      <c r="V852" s="94"/>
      <c r="W852" s="94"/>
      <c r="X852" s="94"/>
      <c r="Y852" s="94"/>
      <c r="Z852" s="94"/>
    </row>
    <row r="853" ht="15.75" customHeight="1">
      <c r="A853" s="94"/>
      <c r="B853" s="94"/>
      <c r="D853" s="94"/>
      <c r="E853" s="94"/>
      <c r="F853" s="94"/>
      <c r="G853" s="94"/>
      <c r="H853" s="94"/>
      <c r="I853" s="94"/>
      <c r="J853" s="94"/>
      <c r="K853" s="94"/>
      <c r="L853" s="94"/>
      <c r="M853" s="94"/>
      <c r="N853" s="94"/>
      <c r="O853" s="94"/>
      <c r="P853" s="94"/>
      <c r="Q853" s="94"/>
      <c r="R853" s="94"/>
      <c r="S853" s="94"/>
      <c r="T853" s="94"/>
      <c r="U853" s="94"/>
      <c r="V853" s="94"/>
      <c r="W853" s="94"/>
      <c r="X853" s="94"/>
      <c r="Y853" s="94"/>
      <c r="Z853" s="94"/>
    </row>
    <row r="854" ht="15.75" customHeight="1">
      <c r="A854" s="94"/>
      <c r="B854" s="94"/>
      <c r="D854" s="94"/>
      <c r="E854" s="94"/>
      <c r="F854" s="94"/>
      <c r="G854" s="94"/>
      <c r="H854" s="94"/>
      <c r="I854" s="94"/>
      <c r="J854" s="94"/>
      <c r="K854" s="94"/>
      <c r="L854" s="94"/>
      <c r="M854" s="94"/>
      <c r="N854" s="94"/>
      <c r="O854" s="94"/>
      <c r="P854" s="94"/>
      <c r="Q854" s="94"/>
      <c r="R854" s="94"/>
      <c r="S854" s="94"/>
      <c r="T854" s="94"/>
      <c r="U854" s="94"/>
      <c r="V854" s="94"/>
      <c r="W854" s="94"/>
      <c r="X854" s="94"/>
      <c r="Y854" s="94"/>
      <c r="Z854" s="94"/>
    </row>
    <row r="855" ht="15.75" customHeight="1">
      <c r="A855" s="94"/>
      <c r="B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row>
    <row r="856" ht="15.75" customHeight="1">
      <c r="A856" s="94"/>
      <c r="B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row>
    <row r="857" ht="15.75" customHeight="1">
      <c r="A857" s="94"/>
      <c r="B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row>
    <row r="858" ht="15.75" customHeight="1">
      <c r="A858" s="94"/>
      <c r="B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row>
    <row r="859" ht="15.75" customHeight="1">
      <c r="A859" s="94"/>
      <c r="B859" s="94"/>
      <c r="D859" s="94"/>
      <c r="E859" s="94"/>
      <c r="F859" s="94"/>
      <c r="G859" s="94"/>
      <c r="H859" s="94"/>
      <c r="I859" s="94"/>
      <c r="J859" s="94"/>
      <c r="K859" s="94"/>
      <c r="L859" s="94"/>
      <c r="M859" s="94"/>
      <c r="N859" s="94"/>
      <c r="O859" s="94"/>
      <c r="P859" s="94"/>
      <c r="Q859" s="94"/>
      <c r="R859" s="94"/>
      <c r="S859" s="94"/>
      <c r="T859" s="94"/>
      <c r="U859" s="94"/>
      <c r="V859" s="94"/>
      <c r="W859" s="94"/>
      <c r="X859" s="94"/>
      <c r="Y859" s="94"/>
      <c r="Z859" s="94"/>
    </row>
    <row r="860" ht="15.75" customHeight="1">
      <c r="A860" s="94"/>
      <c r="B860" s="94"/>
      <c r="D860" s="94"/>
      <c r="E860" s="94"/>
      <c r="F860" s="94"/>
      <c r="G860" s="94"/>
      <c r="H860" s="94"/>
      <c r="I860" s="94"/>
      <c r="J860" s="94"/>
      <c r="K860" s="94"/>
      <c r="L860" s="94"/>
      <c r="M860" s="94"/>
      <c r="N860" s="94"/>
      <c r="O860" s="94"/>
      <c r="P860" s="94"/>
      <c r="Q860" s="94"/>
      <c r="R860" s="94"/>
      <c r="S860" s="94"/>
      <c r="T860" s="94"/>
      <c r="U860" s="94"/>
      <c r="V860" s="94"/>
      <c r="W860" s="94"/>
      <c r="X860" s="94"/>
      <c r="Y860" s="94"/>
      <c r="Z860" s="94"/>
    </row>
    <row r="861" ht="15.75" customHeight="1">
      <c r="A861" s="94"/>
      <c r="B861" s="94"/>
      <c r="D861" s="94"/>
      <c r="E861" s="94"/>
      <c r="F861" s="94"/>
      <c r="G861" s="94"/>
      <c r="H861" s="94"/>
      <c r="I861" s="94"/>
      <c r="J861" s="94"/>
      <c r="K861" s="94"/>
      <c r="L861" s="94"/>
      <c r="M861" s="94"/>
      <c r="N861" s="94"/>
      <c r="O861" s="94"/>
      <c r="P861" s="94"/>
      <c r="Q861" s="94"/>
      <c r="R861" s="94"/>
      <c r="S861" s="94"/>
      <c r="T861" s="94"/>
      <c r="U861" s="94"/>
      <c r="V861" s="94"/>
      <c r="W861" s="94"/>
      <c r="X861" s="94"/>
      <c r="Y861" s="94"/>
      <c r="Z861" s="94"/>
    </row>
    <row r="862" ht="15.75" customHeight="1">
      <c r="A862" s="94"/>
      <c r="B862" s="94"/>
      <c r="D862" s="94"/>
      <c r="E862" s="94"/>
      <c r="F862" s="94"/>
      <c r="G862" s="94"/>
      <c r="H862" s="94"/>
      <c r="I862" s="94"/>
      <c r="J862" s="94"/>
      <c r="K862" s="94"/>
      <c r="L862" s="94"/>
      <c r="M862" s="94"/>
      <c r="N862" s="94"/>
      <c r="O862" s="94"/>
      <c r="P862" s="94"/>
      <c r="Q862" s="94"/>
      <c r="R862" s="94"/>
      <c r="S862" s="94"/>
      <c r="T862" s="94"/>
      <c r="U862" s="94"/>
      <c r="V862" s="94"/>
      <c r="W862" s="94"/>
      <c r="X862" s="94"/>
      <c r="Y862" s="94"/>
      <c r="Z862" s="94"/>
    </row>
    <row r="863" ht="15.75" customHeight="1">
      <c r="A863" s="94"/>
      <c r="B863" s="94"/>
      <c r="D863" s="94"/>
      <c r="E863" s="94"/>
      <c r="F863" s="94"/>
      <c r="G863" s="94"/>
      <c r="H863" s="94"/>
      <c r="I863" s="94"/>
      <c r="J863" s="94"/>
      <c r="K863" s="94"/>
      <c r="L863" s="94"/>
      <c r="M863" s="94"/>
      <c r="N863" s="94"/>
      <c r="O863" s="94"/>
      <c r="P863" s="94"/>
      <c r="Q863" s="94"/>
      <c r="R863" s="94"/>
      <c r="S863" s="94"/>
      <c r="T863" s="94"/>
      <c r="U863" s="94"/>
      <c r="V863" s="94"/>
      <c r="W863" s="94"/>
      <c r="X863" s="94"/>
      <c r="Y863" s="94"/>
      <c r="Z863" s="94"/>
    </row>
    <row r="864" ht="15.75" customHeight="1">
      <c r="A864" s="94"/>
      <c r="B864" s="94"/>
      <c r="D864" s="94"/>
      <c r="E864" s="94"/>
      <c r="F864" s="94"/>
      <c r="G864" s="94"/>
      <c r="H864" s="94"/>
      <c r="I864" s="94"/>
      <c r="J864" s="94"/>
      <c r="K864" s="94"/>
      <c r="L864" s="94"/>
      <c r="M864" s="94"/>
      <c r="N864" s="94"/>
      <c r="O864" s="94"/>
      <c r="P864" s="94"/>
      <c r="Q864" s="94"/>
      <c r="R864" s="94"/>
      <c r="S864" s="94"/>
      <c r="T864" s="94"/>
      <c r="U864" s="94"/>
      <c r="V864" s="94"/>
      <c r="W864" s="94"/>
      <c r="X864" s="94"/>
      <c r="Y864" s="94"/>
      <c r="Z864" s="94"/>
    </row>
    <row r="865" ht="15.75" customHeight="1">
      <c r="A865" s="94"/>
      <c r="B865" s="94"/>
      <c r="D865" s="94"/>
      <c r="E865" s="94"/>
      <c r="F865" s="94"/>
      <c r="G865" s="94"/>
      <c r="H865" s="94"/>
      <c r="I865" s="94"/>
      <c r="J865" s="94"/>
      <c r="K865" s="94"/>
      <c r="L865" s="94"/>
      <c r="M865" s="94"/>
      <c r="N865" s="94"/>
      <c r="O865" s="94"/>
      <c r="P865" s="94"/>
      <c r="Q865" s="94"/>
      <c r="R865" s="94"/>
      <c r="S865" s="94"/>
      <c r="T865" s="94"/>
      <c r="U865" s="94"/>
      <c r="V865" s="94"/>
      <c r="W865" s="94"/>
      <c r="X865" s="94"/>
      <c r="Y865" s="94"/>
      <c r="Z865" s="94"/>
    </row>
    <row r="866" ht="15.75" customHeight="1">
      <c r="A866" s="94"/>
      <c r="B866" s="94"/>
      <c r="D866" s="94"/>
      <c r="E866" s="94"/>
      <c r="F866" s="94"/>
      <c r="G866" s="94"/>
      <c r="H866" s="94"/>
      <c r="I866" s="94"/>
      <c r="J866" s="94"/>
      <c r="K866" s="94"/>
      <c r="L866" s="94"/>
      <c r="M866" s="94"/>
      <c r="N866" s="94"/>
      <c r="O866" s="94"/>
      <c r="P866" s="94"/>
      <c r="Q866" s="94"/>
      <c r="R866" s="94"/>
      <c r="S866" s="94"/>
      <c r="T866" s="94"/>
      <c r="U866" s="94"/>
      <c r="V866" s="94"/>
      <c r="W866" s="94"/>
      <c r="X866" s="94"/>
      <c r="Y866" s="94"/>
      <c r="Z866" s="94"/>
    </row>
    <row r="867" ht="15.75" customHeight="1">
      <c r="A867" s="94"/>
      <c r="B867" s="94"/>
      <c r="D867" s="94"/>
      <c r="E867" s="94"/>
      <c r="F867" s="94"/>
      <c r="G867" s="94"/>
      <c r="H867" s="94"/>
      <c r="I867" s="94"/>
      <c r="J867" s="94"/>
      <c r="K867" s="94"/>
      <c r="L867" s="94"/>
      <c r="M867" s="94"/>
      <c r="N867" s="94"/>
      <c r="O867" s="94"/>
      <c r="P867" s="94"/>
      <c r="Q867" s="94"/>
      <c r="R867" s="94"/>
      <c r="S867" s="94"/>
      <c r="T867" s="94"/>
      <c r="U867" s="94"/>
      <c r="V867" s="94"/>
      <c r="W867" s="94"/>
      <c r="X867" s="94"/>
      <c r="Y867" s="94"/>
      <c r="Z867" s="94"/>
    </row>
    <row r="868" ht="15.75" customHeight="1">
      <c r="A868" s="94"/>
      <c r="B868" s="94"/>
      <c r="D868" s="94"/>
      <c r="E868" s="94"/>
      <c r="F868" s="94"/>
      <c r="G868" s="94"/>
      <c r="H868" s="94"/>
      <c r="I868" s="94"/>
      <c r="J868" s="94"/>
      <c r="K868" s="94"/>
      <c r="L868" s="94"/>
      <c r="M868" s="94"/>
      <c r="N868" s="94"/>
      <c r="O868" s="94"/>
      <c r="P868" s="94"/>
      <c r="Q868" s="94"/>
      <c r="R868" s="94"/>
      <c r="S868" s="94"/>
      <c r="T868" s="94"/>
      <c r="U868" s="94"/>
      <c r="V868" s="94"/>
      <c r="W868" s="94"/>
      <c r="X868" s="94"/>
      <c r="Y868" s="94"/>
      <c r="Z868" s="94"/>
    </row>
    <row r="869" ht="15.75" customHeight="1">
      <c r="A869" s="94"/>
      <c r="B869" s="94"/>
      <c r="D869" s="94"/>
      <c r="E869" s="94"/>
      <c r="F869" s="94"/>
      <c r="G869" s="94"/>
      <c r="H869" s="94"/>
      <c r="I869" s="94"/>
      <c r="J869" s="94"/>
      <c r="K869" s="94"/>
      <c r="L869" s="94"/>
      <c r="M869" s="94"/>
      <c r="N869" s="94"/>
      <c r="O869" s="94"/>
      <c r="P869" s="94"/>
      <c r="Q869" s="94"/>
      <c r="R869" s="94"/>
      <c r="S869" s="94"/>
      <c r="T869" s="94"/>
      <c r="U869" s="94"/>
      <c r="V869" s="94"/>
      <c r="W869" s="94"/>
      <c r="X869" s="94"/>
      <c r="Y869" s="94"/>
      <c r="Z869" s="94"/>
    </row>
    <row r="870" ht="15.75" customHeight="1">
      <c r="A870" s="94"/>
      <c r="B870" s="94"/>
      <c r="D870" s="94"/>
      <c r="E870" s="94"/>
      <c r="F870" s="94"/>
      <c r="G870" s="94"/>
      <c r="H870" s="94"/>
      <c r="I870" s="94"/>
      <c r="J870" s="94"/>
      <c r="K870" s="94"/>
      <c r="L870" s="94"/>
      <c r="M870" s="94"/>
      <c r="N870" s="94"/>
      <c r="O870" s="94"/>
      <c r="P870" s="94"/>
      <c r="Q870" s="94"/>
      <c r="R870" s="94"/>
      <c r="S870" s="94"/>
      <c r="T870" s="94"/>
      <c r="U870" s="94"/>
      <c r="V870" s="94"/>
      <c r="W870" s="94"/>
      <c r="X870" s="94"/>
      <c r="Y870" s="94"/>
      <c r="Z870" s="94"/>
    </row>
    <row r="871" ht="15.75" customHeight="1">
      <c r="A871" s="94"/>
      <c r="B871" s="94"/>
      <c r="D871" s="94"/>
      <c r="E871" s="94"/>
      <c r="F871" s="94"/>
      <c r="G871" s="94"/>
      <c r="H871" s="94"/>
      <c r="I871" s="94"/>
      <c r="J871" s="94"/>
      <c r="K871" s="94"/>
      <c r="L871" s="94"/>
      <c r="M871" s="94"/>
      <c r="N871" s="94"/>
      <c r="O871" s="94"/>
      <c r="P871" s="94"/>
      <c r="Q871" s="94"/>
      <c r="R871" s="94"/>
      <c r="S871" s="94"/>
      <c r="T871" s="94"/>
      <c r="U871" s="94"/>
      <c r="V871" s="94"/>
      <c r="W871" s="94"/>
      <c r="X871" s="94"/>
      <c r="Y871" s="94"/>
      <c r="Z871" s="94"/>
    </row>
    <row r="872" ht="15.75" customHeight="1">
      <c r="A872" s="94"/>
      <c r="B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row>
    <row r="873" ht="15.75" customHeight="1">
      <c r="A873" s="94"/>
      <c r="B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row>
    <row r="874" ht="15.75" customHeight="1">
      <c r="A874" s="94"/>
      <c r="B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row>
    <row r="875" ht="15.75" customHeight="1">
      <c r="A875" s="94"/>
      <c r="B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row>
    <row r="876" ht="15.75" customHeight="1">
      <c r="A876" s="94"/>
      <c r="B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row>
    <row r="877" ht="15.75" customHeight="1">
      <c r="A877" s="94"/>
      <c r="B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row>
    <row r="878" ht="15.75" customHeight="1">
      <c r="A878" s="94"/>
      <c r="B878" s="94"/>
      <c r="D878" s="94"/>
      <c r="E878" s="94"/>
      <c r="F878" s="94"/>
      <c r="G878" s="94"/>
      <c r="H878" s="94"/>
      <c r="I878" s="94"/>
      <c r="J878" s="94"/>
      <c r="K878" s="94"/>
      <c r="L878" s="94"/>
      <c r="M878" s="94"/>
      <c r="N878" s="94"/>
      <c r="O878" s="94"/>
      <c r="P878" s="94"/>
      <c r="Q878" s="94"/>
      <c r="R878" s="94"/>
      <c r="S878" s="94"/>
      <c r="T878" s="94"/>
      <c r="U878" s="94"/>
      <c r="V878" s="94"/>
      <c r="W878" s="94"/>
      <c r="X878" s="94"/>
      <c r="Y878" s="94"/>
      <c r="Z878" s="94"/>
    </row>
    <row r="879" ht="15.75" customHeight="1">
      <c r="A879" s="94"/>
      <c r="B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row>
    <row r="880" ht="15.75" customHeight="1">
      <c r="A880" s="94"/>
      <c r="B880" s="94"/>
      <c r="D880" s="94"/>
      <c r="E880" s="94"/>
      <c r="F880" s="94"/>
      <c r="G880" s="94"/>
      <c r="H880" s="94"/>
      <c r="I880" s="94"/>
      <c r="J880" s="94"/>
      <c r="K880" s="94"/>
      <c r="L880" s="94"/>
      <c r="M880" s="94"/>
      <c r="N880" s="94"/>
      <c r="O880" s="94"/>
      <c r="P880" s="94"/>
      <c r="Q880" s="94"/>
      <c r="R880" s="94"/>
      <c r="S880" s="94"/>
      <c r="T880" s="94"/>
      <c r="U880" s="94"/>
      <c r="V880" s="94"/>
      <c r="W880" s="94"/>
      <c r="X880" s="94"/>
      <c r="Y880" s="94"/>
      <c r="Z880" s="94"/>
    </row>
    <row r="881" ht="15.75" customHeight="1">
      <c r="A881" s="94"/>
      <c r="B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row>
    <row r="882" ht="15.75" customHeight="1">
      <c r="A882" s="94"/>
      <c r="B882" s="94"/>
      <c r="D882" s="94"/>
      <c r="E882" s="94"/>
      <c r="F882" s="94"/>
      <c r="G882" s="94"/>
      <c r="H882" s="94"/>
      <c r="I882" s="94"/>
      <c r="J882" s="94"/>
      <c r="K882" s="94"/>
      <c r="L882" s="94"/>
      <c r="M882" s="94"/>
      <c r="N882" s="94"/>
      <c r="O882" s="94"/>
      <c r="P882" s="94"/>
      <c r="Q882" s="94"/>
      <c r="R882" s="94"/>
      <c r="S882" s="94"/>
      <c r="T882" s="94"/>
      <c r="U882" s="94"/>
      <c r="V882" s="94"/>
      <c r="W882" s="94"/>
      <c r="X882" s="94"/>
      <c r="Y882" s="94"/>
      <c r="Z882" s="94"/>
    </row>
    <row r="883" ht="15.75" customHeight="1">
      <c r="A883" s="94"/>
      <c r="B883" s="94"/>
      <c r="D883" s="94"/>
      <c r="E883" s="94"/>
      <c r="F883" s="94"/>
      <c r="G883" s="94"/>
      <c r="H883" s="94"/>
      <c r="I883" s="94"/>
      <c r="J883" s="94"/>
      <c r="K883" s="94"/>
      <c r="L883" s="94"/>
      <c r="M883" s="94"/>
      <c r="N883" s="94"/>
      <c r="O883" s="94"/>
      <c r="P883" s="94"/>
      <c r="Q883" s="94"/>
      <c r="R883" s="94"/>
      <c r="S883" s="94"/>
      <c r="T883" s="94"/>
      <c r="U883" s="94"/>
      <c r="V883" s="94"/>
      <c r="W883" s="94"/>
      <c r="X883" s="94"/>
      <c r="Y883" s="94"/>
      <c r="Z883" s="94"/>
    </row>
    <row r="884" ht="15.75" customHeight="1">
      <c r="A884" s="94"/>
      <c r="B884" s="94"/>
      <c r="D884" s="94"/>
      <c r="E884" s="94"/>
      <c r="F884" s="94"/>
      <c r="G884" s="94"/>
      <c r="H884" s="94"/>
      <c r="I884" s="94"/>
      <c r="J884" s="94"/>
      <c r="K884" s="94"/>
      <c r="L884" s="94"/>
      <c r="M884" s="94"/>
      <c r="N884" s="94"/>
      <c r="O884" s="94"/>
      <c r="P884" s="94"/>
      <c r="Q884" s="94"/>
      <c r="R884" s="94"/>
      <c r="S884" s="94"/>
      <c r="T884" s="94"/>
      <c r="U884" s="94"/>
      <c r="V884" s="94"/>
      <c r="W884" s="94"/>
      <c r="X884" s="94"/>
      <c r="Y884" s="94"/>
      <c r="Z884" s="94"/>
    </row>
    <row r="885" ht="15.75" customHeight="1">
      <c r="A885" s="94"/>
      <c r="B885" s="94"/>
      <c r="D885" s="94"/>
      <c r="E885" s="94"/>
      <c r="F885" s="94"/>
      <c r="G885" s="94"/>
      <c r="H885" s="94"/>
      <c r="I885" s="94"/>
      <c r="J885" s="94"/>
      <c r="K885" s="94"/>
      <c r="L885" s="94"/>
      <c r="M885" s="94"/>
      <c r="N885" s="94"/>
      <c r="O885" s="94"/>
      <c r="P885" s="94"/>
      <c r="Q885" s="94"/>
      <c r="R885" s="94"/>
      <c r="S885" s="94"/>
      <c r="T885" s="94"/>
      <c r="U885" s="94"/>
      <c r="V885" s="94"/>
      <c r="W885" s="94"/>
      <c r="X885" s="94"/>
      <c r="Y885" s="94"/>
      <c r="Z885" s="94"/>
    </row>
    <row r="886" ht="15.75" customHeight="1">
      <c r="A886" s="94"/>
      <c r="B886" s="94"/>
      <c r="D886" s="94"/>
      <c r="E886" s="94"/>
      <c r="F886" s="94"/>
      <c r="G886" s="94"/>
      <c r="H886" s="94"/>
      <c r="I886" s="94"/>
      <c r="J886" s="94"/>
      <c r="K886" s="94"/>
      <c r="L886" s="94"/>
      <c r="M886" s="94"/>
      <c r="N886" s="94"/>
      <c r="O886" s="94"/>
      <c r="P886" s="94"/>
      <c r="Q886" s="94"/>
      <c r="R886" s="94"/>
      <c r="S886" s="94"/>
      <c r="T886" s="94"/>
      <c r="U886" s="94"/>
      <c r="V886" s="94"/>
      <c r="W886" s="94"/>
      <c r="X886" s="94"/>
      <c r="Y886" s="94"/>
      <c r="Z886" s="94"/>
    </row>
    <row r="887" ht="15.75" customHeight="1">
      <c r="A887" s="94"/>
      <c r="B887" s="94"/>
      <c r="D887" s="94"/>
      <c r="E887" s="94"/>
      <c r="F887" s="94"/>
      <c r="G887" s="94"/>
      <c r="H887" s="94"/>
      <c r="I887" s="94"/>
      <c r="J887" s="94"/>
      <c r="K887" s="94"/>
      <c r="L887" s="94"/>
      <c r="M887" s="94"/>
      <c r="N887" s="94"/>
      <c r="O887" s="94"/>
      <c r="P887" s="94"/>
      <c r="Q887" s="94"/>
      <c r="R887" s="94"/>
      <c r="S887" s="94"/>
      <c r="T887" s="94"/>
      <c r="U887" s="94"/>
      <c r="V887" s="94"/>
      <c r="W887" s="94"/>
      <c r="X887" s="94"/>
      <c r="Y887" s="94"/>
      <c r="Z887" s="94"/>
    </row>
    <row r="888" ht="15.75" customHeight="1">
      <c r="A888" s="94"/>
      <c r="B888" s="94"/>
      <c r="D888" s="94"/>
      <c r="E888" s="94"/>
      <c r="F888" s="94"/>
      <c r="G888" s="94"/>
      <c r="H888" s="94"/>
      <c r="I888" s="94"/>
      <c r="J888" s="94"/>
      <c r="K888" s="94"/>
      <c r="L888" s="94"/>
      <c r="M888" s="94"/>
      <c r="N888" s="94"/>
      <c r="O888" s="94"/>
      <c r="P888" s="94"/>
      <c r="Q888" s="94"/>
      <c r="R888" s="94"/>
      <c r="S888" s="94"/>
      <c r="T888" s="94"/>
      <c r="U888" s="94"/>
      <c r="V888" s="94"/>
      <c r="W888" s="94"/>
      <c r="X888" s="94"/>
      <c r="Y888" s="94"/>
      <c r="Z888" s="94"/>
    </row>
    <row r="889" ht="15.75" customHeight="1">
      <c r="A889" s="94"/>
      <c r="B889" s="94"/>
      <c r="D889" s="94"/>
      <c r="E889" s="94"/>
      <c r="F889" s="94"/>
      <c r="G889" s="94"/>
      <c r="H889" s="94"/>
      <c r="I889" s="94"/>
      <c r="J889" s="94"/>
      <c r="K889" s="94"/>
      <c r="L889" s="94"/>
      <c r="M889" s="94"/>
      <c r="N889" s="94"/>
      <c r="O889" s="94"/>
      <c r="P889" s="94"/>
      <c r="Q889" s="94"/>
      <c r="R889" s="94"/>
      <c r="S889" s="94"/>
      <c r="T889" s="94"/>
      <c r="U889" s="94"/>
      <c r="V889" s="94"/>
      <c r="W889" s="94"/>
      <c r="X889" s="94"/>
      <c r="Y889" s="94"/>
      <c r="Z889" s="94"/>
    </row>
    <row r="890" ht="15.75" customHeight="1">
      <c r="A890" s="94"/>
      <c r="B890" s="94"/>
      <c r="D890" s="94"/>
      <c r="E890" s="94"/>
      <c r="F890" s="94"/>
      <c r="G890" s="94"/>
      <c r="H890" s="94"/>
      <c r="I890" s="94"/>
      <c r="J890" s="94"/>
      <c r="K890" s="94"/>
      <c r="L890" s="94"/>
      <c r="M890" s="94"/>
      <c r="N890" s="94"/>
      <c r="O890" s="94"/>
      <c r="P890" s="94"/>
      <c r="Q890" s="94"/>
      <c r="R890" s="94"/>
      <c r="S890" s="94"/>
      <c r="T890" s="94"/>
      <c r="U890" s="94"/>
      <c r="V890" s="94"/>
      <c r="W890" s="94"/>
      <c r="X890" s="94"/>
      <c r="Y890" s="94"/>
      <c r="Z890" s="94"/>
    </row>
    <row r="891" ht="15.75" customHeight="1">
      <c r="A891" s="94"/>
      <c r="B891" s="94"/>
      <c r="D891" s="94"/>
      <c r="E891" s="94"/>
      <c r="F891" s="94"/>
      <c r="G891" s="94"/>
      <c r="H891" s="94"/>
      <c r="I891" s="94"/>
      <c r="J891" s="94"/>
      <c r="K891" s="94"/>
      <c r="L891" s="94"/>
      <c r="M891" s="94"/>
      <c r="N891" s="94"/>
      <c r="O891" s="94"/>
      <c r="P891" s="94"/>
      <c r="Q891" s="94"/>
      <c r="R891" s="94"/>
      <c r="S891" s="94"/>
      <c r="T891" s="94"/>
      <c r="U891" s="94"/>
      <c r="V891" s="94"/>
      <c r="W891" s="94"/>
      <c r="X891" s="94"/>
      <c r="Y891" s="94"/>
      <c r="Z891" s="94"/>
    </row>
    <row r="892" ht="15.75" customHeight="1">
      <c r="A892" s="94"/>
      <c r="B892" s="94"/>
      <c r="D892" s="94"/>
      <c r="E892" s="94"/>
      <c r="F892" s="94"/>
      <c r="G892" s="94"/>
      <c r="H892" s="94"/>
      <c r="I892" s="94"/>
      <c r="J892" s="94"/>
      <c r="K892" s="94"/>
      <c r="L892" s="94"/>
      <c r="M892" s="94"/>
      <c r="N892" s="94"/>
      <c r="O892" s="94"/>
      <c r="P892" s="94"/>
      <c r="Q892" s="94"/>
      <c r="R892" s="94"/>
      <c r="S892" s="94"/>
      <c r="T892" s="94"/>
      <c r="U892" s="94"/>
      <c r="V892" s="94"/>
      <c r="W892" s="94"/>
      <c r="X892" s="94"/>
      <c r="Y892" s="94"/>
      <c r="Z892" s="94"/>
    </row>
    <row r="893" ht="15.75" customHeight="1">
      <c r="A893" s="94"/>
      <c r="B893" s="94"/>
      <c r="D893" s="94"/>
      <c r="E893" s="94"/>
      <c r="F893" s="94"/>
      <c r="G893" s="94"/>
      <c r="H893" s="94"/>
      <c r="I893" s="94"/>
      <c r="J893" s="94"/>
      <c r="K893" s="94"/>
      <c r="L893" s="94"/>
      <c r="M893" s="94"/>
      <c r="N893" s="94"/>
      <c r="O893" s="94"/>
      <c r="P893" s="94"/>
      <c r="Q893" s="94"/>
      <c r="R893" s="94"/>
      <c r="S893" s="94"/>
      <c r="T893" s="94"/>
      <c r="U893" s="94"/>
      <c r="V893" s="94"/>
      <c r="W893" s="94"/>
      <c r="X893" s="94"/>
      <c r="Y893" s="94"/>
      <c r="Z893" s="94"/>
    </row>
    <row r="894" ht="15.75" customHeight="1">
      <c r="A894" s="94"/>
      <c r="B894" s="94"/>
      <c r="D894" s="94"/>
      <c r="E894" s="94"/>
      <c r="F894" s="94"/>
      <c r="G894" s="94"/>
      <c r="H894" s="94"/>
      <c r="I894" s="94"/>
      <c r="J894" s="94"/>
      <c r="K894" s="94"/>
      <c r="L894" s="94"/>
      <c r="M894" s="94"/>
      <c r="N894" s="94"/>
      <c r="O894" s="94"/>
      <c r="P894" s="94"/>
      <c r="Q894" s="94"/>
      <c r="R894" s="94"/>
      <c r="S894" s="94"/>
      <c r="T894" s="94"/>
      <c r="U894" s="94"/>
      <c r="V894" s="94"/>
      <c r="W894" s="94"/>
      <c r="X894" s="94"/>
      <c r="Y894" s="94"/>
      <c r="Z894" s="94"/>
    </row>
    <row r="895" ht="15.75" customHeight="1">
      <c r="A895" s="94"/>
      <c r="B895" s="94"/>
      <c r="D895" s="94"/>
      <c r="E895" s="94"/>
      <c r="F895" s="94"/>
      <c r="G895" s="94"/>
      <c r="H895" s="94"/>
      <c r="I895" s="94"/>
      <c r="J895" s="94"/>
      <c r="K895" s="94"/>
      <c r="L895" s="94"/>
      <c r="M895" s="94"/>
      <c r="N895" s="94"/>
      <c r="O895" s="94"/>
      <c r="P895" s="94"/>
      <c r="Q895" s="94"/>
      <c r="R895" s="94"/>
      <c r="S895" s="94"/>
      <c r="T895" s="94"/>
      <c r="U895" s="94"/>
      <c r="V895" s="94"/>
      <c r="W895" s="94"/>
      <c r="X895" s="94"/>
      <c r="Y895" s="94"/>
      <c r="Z895" s="94"/>
    </row>
    <row r="896" ht="15.75" customHeight="1">
      <c r="A896" s="94"/>
      <c r="B896" s="94"/>
      <c r="D896" s="94"/>
      <c r="E896" s="94"/>
      <c r="F896" s="94"/>
      <c r="G896" s="94"/>
      <c r="H896" s="94"/>
      <c r="I896" s="94"/>
      <c r="J896" s="94"/>
      <c r="K896" s="94"/>
      <c r="L896" s="94"/>
      <c r="M896" s="94"/>
      <c r="N896" s="94"/>
      <c r="O896" s="94"/>
      <c r="P896" s="94"/>
      <c r="Q896" s="94"/>
      <c r="R896" s="94"/>
      <c r="S896" s="94"/>
      <c r="T896" s="94"/>
      <c r="U896" s="94"/>
      <c r="V896" s="94"/>
      <c r="W896" s="94"/>
      <c r="X896" s="94"/>
      <c r="Y896" s="94"/>
      <c r="Z896" s="94"/>
    </row>
    <row r="897" ht="15.75" customHeight="1">
      <c r="A897" s="94"/>
      <c r="B897" s="94"/>
      <c r="D897" s="94"/>
      <c r="E897" s="94"/>
      <c r="F897" s="94"/>
      <c r="G897" s="94"/>
      <c r="H897" s="94"/>
      <c r="I897" s="94"/>
      <c r="J897" s="94"/>
      <c r="K897" s="94"/>
      <c r="L897" s="94"/>
      <c r="M897" s="94"/>
      <c r="N897" s="94"/>
      <c r="O897" s="94"/>
      <c r="P897" s="94"/>
      <c r="Q897" s="94"/>
      <c r="R897" s="94"/>
      <c r="S897" s="94"/>
      <c r="T897" s="94"/>
      <c r="U897" s="94"/>
      <c r="V897" s="94"/>
      <c r="W897" s="94"/>
      <c r="X897" s="94"/>
      <c r="Y897" s="94"/>
      <c r="Z897" s="94"/>
    </row>
    <row r="898" ht="15.75" customHeight="1">
      <c r="A898" s="94"/>
      <c r="B898" s="94"/>
      <c r="D898" s="94"/>
      <c r="E898" s="94"/>
      <c r="F898" s="94"/>
      <c r="G898" s="94"/>
      <c r="H898" s="94"/>
      <c r="I898" s="94"/>
      <c r="J898" s="94"/>
      <c r="K898" s="94"/>
      <c r="L898" s="94"/>
      <c r="M898" s="94"/>
      <c r="N898" s="94"/>
      <c r="O898" s="94"/>
      <c r="P898" s="94"/>
      <c r="Q898" s="94"/>
      <c r="R898" s="94"/>
      <c r="S898" s="94"/>
      <c r="T898" s="94"/>
      <c r="U898" s="94"/>
      <c r="V898" s="94"/>
      <c r="W898" s="94"/>
      <c r="X898" s="94"/>
      <c r="Y898" s="94"/>
      <c r="Z898" s="94"/>
    </row>
    <row r="899" ht="15.75" customHeight="1">
      <c r="A899" s="94"/>
      <c r="B899" s="94"/>
      <c r="D899" s="94"/>
      <c r="E899" s="94"/>
      <c r="F899" s="94"/>
      <c r="G899" s="94"/>
      <c r="H899" s="94"/>
      <c r="I899" s="94"/>
      <c r="J899" s="94"/>
      <c r="K899" s="94"/>
      <c r="L899" s="94"/>
      <c r="M899" s="94"/>
      <c r="N899" s="94"/>
      <c r="O899" s="94"/>
      <c r="P899" s="94"/>
      <c r="Q899" s="94"/>
      <c r="R899" s="94"/>
      <c r="S899" s="94"/>
      <c r="T899" s="94"/>
      <c r="U899" s="94"/>
      <c r="V899" s="94"/>
      <c r="W899" s="94"/>
      <c r="X899" s="94"/>
      <c r="Y899" s="94"/>
      <c r="Z899" s="94"/>
    </row>
    <row r="900" ht="15.75" customHeight="1">
      <c r="A900" s="94"/>
      <c r="B900" s="94"/>
      <c r="D900" s="94"/>
      <c r="E900" s="94"/>
      <c r="F900" s="94"/>
      <c r="G900" s="94"/>
      <c r="H900" s="94"/>
      <c r="I900" s="94"/>
      <c r="J900" s="94"/>
      <c r="K900" s="94"/>
      <c r="L900" s="94"/>
      <c r="M900" s="94"/>
      <c r="N900" s="94"/>
      <c r="O900" s="94"/>
      <c r="P900" s="94"/>
      <c r="Q900" s="94"/>
      <c r="R900" s="94"/>
      <c r="S900" s="94"/>
      <c r="T900" s="94"/>
      <c r="U900" s="94"/>
      <c r="V900" s="94"/>
      <c r="W900" s="94"/>
      <c r="X900" s="94"/>
      <c r="Y900" s="94"/>
      <c r="Z900" s="94"/>
    </row>
    <row r="901" ht="15.75" customHeight="1">
      <c r="A901" s="94"/>
      <c r="B901" s="94"/>
      <c r="D901" s="94"/>
      <c r="E901" s="94"/>
      <c r="F901" s="94"/>
      <c r="G901" s="94"/>
      <c r="H901" s="94"/>
      <c r="I901" s="94"/>
      <c r="J901" s="94"/>
      <c r="K901" s="94"/>
      <c r="L901" s="94"/>
      <c r="M901" s="94"/>
      <c r="N901" s="94"/>
      <c r="O901" s="94"/>
      <c r="P901" s="94"/>
      <c r="Q901" s="94"/>
      <c r="R901" s="94"/>
      <c r="S901" s="94"/>
      <c r="T901" s="94"/>
      <c r="U901" s="94"/>
      <c r="V901" s="94"/>
      <c r="W901" s="94"/>
      <c r="X901" s="94"/>
      <c r="Y901" s="94"/>
      <c r="Z901" s="94"/>
    </row>
    <row r="902" ht="15.75" customHeight="1">
      <c r="A902" s="94"/>
      <c r="B902" s="94"/>
      <c r="D902" s="94"/>
      <c r="E902" s="94"/>
      <c r="F902" s="94"/>
      <c r="G902" s="94"/>
      <c r="H902" s="94"/>
      <c r="I902" s="94"/>
      <c r="J902" s="94"/>
      <c r="K902" s="94"/>
      <c r="L902" s="94"/>
      <c r="M902" s="94"/>
      <c r="N902" s="94"/>
      <c r="O902" s="94"/>
      <c r="P902" s="94"/>
      <c r="Q902" s="94"/>
      <c r="R902" s="94"/>
      <c r="S902" s="94"/>
      <c r="T902" s="94"/>
      <c r="U902" s="94"/>
      <c r="V902" s="94"/>
      <c r="W902" s="94"/>
      <c r="X902" s="94"/>
      <c r="Y902" s="94"/>
      <c r="Z902" s="94"/>
    </row>
    <row r="903" ht="15.75" customHeight="1">
      <c r="A903" s="94"/>
      <c r="B903" s="94"/>
      <c r="D903" s="94"/>
      <c r="E903" s="94"/>
      <c r="F903" s="94"/>
      <c r="G903" s="94"/>
      <c r="H903" s="94"/>
      <c r="I903" s="94"/>
      <c r="J903" s="94"/>
      <c r="K903" s="94"/>
      <c r="L903" s="94"/>
      <c r="M903" s="94"/>
      <c r="N903" s="94"/>
      <c r="O903" s="94"/>
      <c r="P903" s="94"/>
      <c r="Q903" s="94"/>
      <c r="R903" s="94"/>
      <c r="S903" s="94"/>
      <c r="T903" s="94"/>
      <c r="U903" s="94"/>
      <c r="V903" s="94"/>
      <c r="W903" s="94"/>
      <c r="X903" s="94"/>
      <c r="Y903" s="94"/>
      <c r="Z903" s="94"/>
    </row>
    <row r="904" ht="15.75" customHeight="1">
      <c r="A904" s="94"/>
      <c r="B904" s="94"/>
      <c r="D904" s="94"/>
      <c r="E904" s="94"/>
      <c r="F904" s="94"/>
      <c r="G904" s="94"/>
      <c r="H904" s="94"/>
      <c r="I904" s="94"/>
      <c r="J904" s="94"/>
      <c r="K904" s="94"/>
      <c r="L904" s="94"/>
      <c r="M904" s="94"/>
      <c r="N904" s="94"/>
      <c r="O904" s="94"/>
      <c r="P904" s="94"/>
      <c r="Q904" s="94"/>
      <c r="R904" s="94"/>
      <c r="S904" s="94"/>
      <c r="T904" s="94"/>
      <c r="U904" s="94"/>
      <c r="V904" s="94"/>
      <c r="W904" s="94"/>
      <c r="X904" s="94"/>
      <c r="Y904" s="94"/>
      <c r="Z904" s="94"/>
    </row>
    <row r="905" ht="15.75" customHeight="1">
      <c r="A905" s="94"/>
      <c r="B905" s="94"/>
      <c r="D905" s="94"/>
      <c r="E905" s="94"/>
      <c r="F905" s="94"/>
      <c r="G905" s="94"/>
      <c r="H905" s="94"/>
      <c r="I905" s="94"/>
      <c r="J905" s="94"/>
      <c r="K905" s="94"/>
      <c r="L905" s="94"/>
      <c r="M905" s="94"/>
      <c r="N905" s="94"/>
      <c r="O905" s="94"/>
      <c r="P905" s="94"/>
      <c r="Q905" s="94"/>
      <c r="R905" s="94"/>
      <c r="S905" s="94"/>
      <c r="T905" s="94"/>
      <c r="U905" s="94"/>
      <c r="V905" s="94"/>
      <c r="W905" s="94"/>
      <c r="X905" s="94"/>
      <c r="Y905" s="94"/>
      <c r="Z905" s="94"/>
    </row>
    <row r="906" ht="15.75" customHeight="1">
      <c r="A906" s="94"/>
      <c r="B906" s="94"/>
      <c r="D906" s="94"/>
      <c r="E906" s="94"/>
      <c r="F906" s="94"/>
      <c r="G906" s="94"/>
      <c r="H906" s="94"/>
      <c r="I906" s="94"/>
      <c r="J906" s="94"/>
      <c r="K906" s="94"/>
      <c r="L906" s="94"/>
      <c r="M906" s="94"/>
      <c r="N906" s="94"/>
      <c r="O906" s="94"/>
      <c r="P906" s="94"/>
      <c r="Q906" s="94"/>
      <c r="R906" s="94"/>
      <c r="S906" s="94"/>
      <c r="T906" s="94"/>
      <c r="U906" s="94"/>
      <c r="V906" s="94"/>
      <c r="W906" s="94"/>
      <c r="X906" s="94"/>
      <c r="Y906" s="94"/>
      <c r="Z906" s="94"/>
    </row>
    <row r="907" ht="15.75" customHeight="1">
      <c r="A907" s="94"/>
      <c r="B907" s="94"/>
      <c r="D907" s="94"/>
      <c r="E907" s="94"/>
      <c r="F907" s="94"/>
      <c r="G907" s="94"/>
      <c r="H907" s="94"/>
      <c r="I907" s="94"/>
      <c r="J907" s="94"/>
      <c r="K907" s="94"/>
      <c r="L907" s="94"/>
      <c r="M907" s="94"/>
      <c r="N907" s="94"/>
      <c r="O907" s="94"/>
      <c r="P907" s="94"/>
      <c r="Q907" s="94"/>
      <c r="R907" s="94"/>
      <c r="S907" s="94"/>
      <c r="T907" s="94"/>
      <c r="U907" s="94"/>
      <c r="V907" s="94"/>
      <c r="W907" s="94"/>
      <c r="X907" s="94"/>
      <c r="Y907" s="94"/>
      <c r="Z907" s="94"/>
    </row>
    <row r="908" ht="15.75" customHeight="1">
      <c r="A908" s="94"/>
      <c r="B908" s="94"/>
      <c r="D908" s="94"/>
      <c r="E908" s="94"/>
      <c r="F908" s="94"/>
      <c r="G908" s="94"/>
      <c r="H908" s="94"/>
      <c r="I908" s="94"/>
      <c r="J908" s="94"/>
      <c r="K908" s="94"/>
      <c r="L908" s="94"/>
      <c r="M908" s="94"/>
      <c r="N908" s="94"/>
      <c r="O908" s="94"/>
      <c r="P908" s="94"/>
      <c r="Q908" s="94"/>
      <c r="R908" s="94"/>
      <c r="S908" s="94"/>
      <c r="T908" s="94"/>
      <c r="U908" s="94"/>
      <c r="V908" s="94"/>
      <c r="W908" s="94"/>
      <c r="X908" s="94"/>
      <c r="Y908" s="94"/>
      <c r="Z908" s="94"/>
    </row>
    <row r="909" ht="15.75" customHeight="1">
      <c r="A909" s="94"/>
      <c r="B909" s="94"/>
      <c r="D909" s="94"/>
      <c r="E909" s="94"/>
      <c r="F909" s="94"/>
      <c r="G909" s="94"/>
      <c r="H909" s="94"/>
      <c r="I909" s="94"/>
      <c r="J909" s="94"/>
      <c r="K909" s="94"/>
      <c r="L909" s="94"/>
      <c r="M909" s="94"/>
      <c r="N909" s="94"/>
      <c r="O909" s="94"/>
      <c r="P909" s="94"/>
      <c r="Q909" s="94"/>
      <c r="R909" s="94"/>
      <c r="S909" s="94"/>
      <c r="T909" s="94"/>
      <c r="U909" s="94"/>
      <c r="V909" s="94"/>
      <c r="W909" s="94"/>
      <c r="X909" s="94"/>
      <c r="Y909" s="94"/>
      <c r="Z909" s="94"/>
    </row>
    <row r="910" ht="15.75" customHeight="1">
      <c r="A910" s="94"/>
      <c r="B910" s="94"/>
      <c r="D910" s="94"/>
      <c r="E910" s="94"/>
      <c r="F910" s="94"/>
      <c r="G910" s="94"/>
      <c r="H910" s="94"/>
      <c r="I910" s="94"/>
      <c r="J910" s="94"/>
      <c r="K910" s="94"/>
      <c r="L910" s="94"/>
      <c r="M910" s="94"/>
      <c r="N910" s="94"/>
      <c r="O910" s="94"/>
      <c r="P910" s="94"/>
      <c r="Q910" s="94"/>
      <c r="R910" s="94"/>
      <c r="S910" s="94"/>
      <c r="T910" s="94"/>
      <c r="U910" s="94"/>
      <c r="V910" s="94"/>
      <c r="W910" s="94"/>
      <c r="X910" s="94"/>
      <c r="Y910" s="94"/>
      <c r="Z910" s="94"/>
    </row>
    <row r="911" ht="15.75" customHeight="1">
      <c r="A911" s="94"/>
      <c r="B911" s="94"/>
      <c r="D911" s="94"/>
      <c r="E911" s="94"/>
      <c r="F911" s="94"/>
      <c r="G911" s="94"/>
      <c r="H911" s="94"/>
      <c r="I911" s="94"/>
      <c r="J911" s="94"/>
      <c r="K911" s="94"/>
      <c r="L911" s="94"/>
      <c r="M911" s="94"/>
      <c r="N911" s="94"/>
      <c r="O911" s="94"/>
      <c r="P911" s="94"/>
      <c r="Q911" s="94"/>
      <c r="R911" s="94"/>
      <c r="S911" s="94"/>
      <c r="T911" s="94"/>
      <c r="U911" s="94"/>
      <c r="V911" s="94"/>
      <c r="W911" s="94"/>
      <c r="X911" s="94"/>
      <c r="Y911" s="94"/>
      <c r="Z911" s="94"/>
    </row>
    <row r="912" ht="15.75" customHeight="1">
      <c r="A912" s="94"/>
      <c r="B912" s="94"/>
      <c r="D912" s="94"/>
      <c r="E912" s="94"/>
      <c r="F912" s="94"/>
      <c r="G912" s="94"/>
      <c r="H912" s="94"/>
      <c r="I912" s="94"/>
      <c r="J912" s="94"/>
      <c r="K912" s="94"/>
      <c r="L912" s="94"/>
      <c r="M912" s="94"/>
      <c r="N912" s="94"/>
      <c r="O912" s="94"/>
      <c r="P912" s="94"/>
      <c r="Q912" s="94"/>
      <c r="R912" s="94"/>
      <c r="S912" s="94"/>
      <c r="T912" s="94"/>
      <c r="U912" s="94"/>
      <c r="V912" s="94"/>
      <c r="W912" s="94"/>
      <c r="X912" s="94"/>
      <c r="Y912" s="94"/>
      <c r="Z912" s="94"/>
    </row>
    <row r="913" ht="15.75" customHeight="1">
      <c r="A913" s="94"/>
      <c r="B913" s="94"/>
      <c r="D913" s="94"/>
      <c r="E913" s="94"/>
      <c r="F913" s="94"/>
      <c r="G913" s="94"/>
      <c r="H913" s="94"/>
      <c r="I913" s="94"/>
      <c r="J913" s="94"/>
      <c r="K913" s="94"/>
      <c r="L913" s="94"/>
      <c r="M913" s="94"/>
      <c r="N913" s="94"/>
      <c r="O913" s="94"/>
      <c r="P913" s="94"/>
      <c r="Q913" s="94"/>
      <c r="R913" s="94"/>
      <c r="S913" s="94"/>
      <c r="T913" s="94"/>
      <c r="U913" s="94"/>
      <c r="V913" s="94"/>
      <c r="W913" s="94"/>
      <c r="X913" s="94"/>
      <c r="Y913" s="94"/>
      <c r="Z913" s="94"/>
    </row>
    <row r="914" ht="15.75" customHeight="1">
      <c r="A914" s="94"/>
      <c r="B914" s="94"/>
      <c r="D914" s="94"/>
      <c r="E914" s="94"/>
      <c r="F914" s="94"/>
      <c r="G914" s="94"/>
      <c r="H914" s="94"/>
      <c r="I914" s="94"/>
      <c r="J914" s="94"/>
      <c r="K914" s="94"/>
      <c r="L914" s="94"/>
      <c r="M914" s="94"/>
      <c r="N914" s="94"/>
      <c r="O914" s="94"/>
      <c r="P914" s="94"/>
      <c r="Q914" s="94"/>
      <c r="R914" s="94"/>
      <c r="S914" s="94"/>
      <c r="T914" s="94"/>
      <c r="U914" s="94"/>
      <c r="V914" s="94"/>
      <c r="W914" s="94"/>
      <c r="X914" s="94"/>
      <c r="Y914" s="94"/>
      <c r="Z914" s="94"/>
    </row>
    <row r="915" ht="15.75" customHeight="1">
      <c r="A915" s="94"/>
      <c r="B915" s="94"/>
      <c r="D915" s="94"/>
      <c r="E915" s="94"/>
      <c r="F915" s="94"/>
      <c r="G915" s="94"/>
      <c r="H915" s="94"/>
      <c r="I915" s="94"/>
      <c r="J915" s="94"/>
      <c r="K915" s="94"/>
      <c r="L915" s="94"/>
      <c r="M915" s="94"/>
      <c r="N915" s="94"/>
      <c r="O915" s="94"/>
      <c r="P915" s="94"/>
      <c r="Q915" s="94"/>
      <c r="R915" s="94"/>
      <c r="S915" s="94"/>
      <c r="T915" s="94"/>
      <c r="U915" s="94"/>
      <c r="V915" s="94"/>
      <c r="W915" s="94"/>
      <c r="X915" s="94"/>
      <c r="Y915" s="94"/>
      <c r="Z915" s="94"/>
    </row>
    <row r="916" ht="15.75" customHeight="1">
      <c r="A916" s="94"/>
      <c r="B916" s="94"/>
      <c r="D916" s="94"/>
      <c r="E916" s="94"/>
      <c r="F916" s="94"/>
      <c r="G916" s="94"/>
      <c r="H916" s="94"/>
      <c r="I916" s="94"/>
      <c r="J916" s="94"/>
      <c r="K916" s="94"/>
      <c r="L916" s="94"/>
      <c r="M916" s="94"/>
      <c r="N916" s="94"/>
      <c r="O916" s="94"/>
      <c r="P916" s="94"/>
      <c r="Q916" s="94"/>
      <c r="R916" s="94"/>
      <c r="S916" s="94"/>
      <c r="T916" s="94"/>
      <c r="U916" s="94"/>
      <c r="V916" s="94"/>
      <c r="W916" s="94"/>
      <c r="X916" s="94"/>
      <c r="Y916" s="94"/>
      <c r="Z916" s="94"/>
    </row>
    <row r="917" ht="15.75" customHeight="1">
      <c r="A917" s="94"/>
      <c r="B917" s="94"/>
      <c r="D917" s="94"/>
      <c r="E917" s="94"/>
      <c r="F917" s="94"/>
      <c r="G917" s="94"/>
      <c r="H917" s="94"/>
      <c r="I917" s="94"/>
      <c r="J917" s="94"/>
      <c r="K917" s="94"/>
      <c r="L917" s="94"/>
      <c r="M917" s="94"/>
      <c r="N917" s="94"/>
      <c r="O917" s="94"/>
      <c r="P917" s="94"/>
      <c r="Q917" s="94"/>
      <c r="R917" s="94"/>
      <c r="S917" s="94"/>
      <c r="T917" s="94"/>
      <c r="U917" s="94"/>
      <c r="V917" s="94"/>
      <c r="W917" s="94"/>
      <c r="X917" s="94"/>
      <c r="Y917" s="94"/>
      <c r="Z917" s="94"/>
    </row>
    <row r="918" ht="15.75" customHeight="1">
      <c r="A918" s="94"/>
      <c r="B918" s="94"/>
      <c r="D918" s="94"/>
      <c r="E918" s="94"/>
      <c r="F918" s="94"/>
      <c r="G918" s="94"/>
      <c r="H918" s="94"/>
      <c r="I918" s="94"/>
      <c r="J918" s="94"/>
      <c r="K918" s="94"/>
      <c r="L918" s="94"/>
      <c r="M918" s="94"/>
      <c r="N918" s="94"/>
      <c r="O918" s="94"/>
      <c r="P918" s="94"/>
      <c r="Q918" s="94"/>
      <c r="R918" s="94"/>
      <c r="S918" s="94"/>
      <c r="T918" s="94"/>
      <c r="U918" s="94"/>
      <c r="V918" s="94"/>
      <c r="W918" s="94"/>
      <c r="X918" s="94"/>
      <c r="Y918" s="94"/>
      <c r="Z918" s="94"/>
    </row>
    <row r="919" ht="15.75" customHeight="1">
      <c r="A919" s="94"/>
      <c r="B919" s="94"/>
      <c r="D919" s="94"/>
      <c r="E919" s="94"/>
      <c r="F919" s="94"/>
      <c r="G919" s="94"/>
      <c r="H919" s="94"/>
      <c r="I919" s="94"/>
      <c r="J919" s="94"/>
      <c r="K919" s="94"/>
      <c r="L919" s="94"/>
      <c r="M919" s="94"/>
      <c r="N919" s="94"/>
      <c r="O919" s="94"/>
      <c r="P919" s="94"/>
      <c r="Q919" s="94"/>
      <c r="R919" s="94"/>
      <c r="S919" s="94"/>
      <c r="T919" s="94"/>
      <c r="U919" s="94"/>
      <c r="V919" s="94"/>
      <c r="W919" s="94"/>
      <c r="X919" s="94"/>
      <c r="Y919" s="94"/>
      <c r="Z919" s="94"/>
    </row>
    <row r="920" ht="15.75" customHeight="1">
      <c r="A920" s="94"/>
      <c r="B920" s="94"/>
      <c r="D920" s="94"/>
      <c r="E920" s="94"/>
      <c r="F920" s="94"/>
      <c r="G920" s="94"/>
      <c r="H920" s="94"/>
      <c r="I920" s="94"/>
      <c r="J920" s="94"/>
      <c r="K920" s="94"/>
      <c r="L920" s="94"/>
      <c r="M920" s="94"/>
      <c r="N920" s="94"/>
      <c r="O920" s="94"/>
      <c r="P920" s="94"/>
      <c r="Q920" s="94"/>
      <c r="R920" s="94"/>
      <c r="S920" s="94"/>
      <c r="T920" s="94"/>
      <c r="U920" s="94"/>
      <c r="V920" s="94"/>
      <c r="W920" s="94"/>
      <c r="X920" s="94"/>
      <c r="Y920" s="94"/>
      <c r="Z920" s="94"/>
    </row>
    <row r="921" ht="15.75" customHeight="1">
      <c r="A921" s="94"/>
      <c r="B921" s="94"/>
      <c r="D921" s="94"/>
      <c r="E921" s="94"/>
      <c r="F921" s="94"/>
      <c r="G921" s="94"/>
      <c r="H921" s="94"/>
      <c r="I921" s="94"/>
      <c r="J921" s="94"/>
      <c r="K921" s="94"/>
      <c r="L921" s="94"/>
      <c r="M921" s="94"/>
      <c r="N921" s="94"/>
      <c r="O921" s="94"/>
      <c r="P921" s="94"/>
      <c r="Q921" s="94"/>
      <c r="R921" s="94"/>
      <c r="S921" s="94"/>
      <c r="T921" s="94"/>
      <c r="U921" s="94"/>
      <c r="V921" s="94"/>
      <c r="W921" s="94"/>
      <c r="X921" s="94"/>
      <c r="Y921" s="94"/>
      <c r="Z921" s="94"/>
    </row>
    <row r="922" ht="15.75" customHeight="1">
      <c r="A922" s="94"/>
      <c r="B922" s="94"/>
      <c r="D922" s="94"/>
      <c r="E922" s="94"/>
      <c r="F922" s="94"/>
      <c r="G922" s="94"/>
      <c r="H922" s="94"/>
      <c r="I922" s="94"/>
      <c r="J922" s="94"/>
      <c r="K922" s="94"/>
      <c r="L922" s="94"/>
      <c r="M922" s="94"/>
      <c r="N922" s="94"/>
      <c r="O922" s="94"/>
      <c r="P922" s="94"/>
      <c r="Q922" s="94"/>
      <c r="R922" s="94"/>
      <c r="S922" s="94"/>
      <c r="T922" s="94"/>
      <c r="U922" s="94"/>
      <c r="V922" s="94"/>
      <c r="W922" s="94"/>
      <c r="X922" s="94"/>
      <c r="Y922" s="94"/>
      <c r="Z922" s="94"/>
    </row>
    <row r="923" ht="15.75" customHeight="1">
      <c r="A923" s="94"/>
      <c r="B923" s="94"/>
      <c r="D923" s="94"/>
      <c r="E923" s="94"/>
      <c r="F923" s="94"/>
      <c r="G923" s="94"/>
      <c r="H923" s="94"/>
      <c r="I923" s="94"/>
      <c r="J923" s="94"/>
      <c r="K923" s="94"/>
      <c r="L923" s="94"/>
      <c r="M923" s="94"/>
      <c r="N923" s="94"/>
      <c r="O923" s="94"/>
      <c r="P923" s="94"/>
      <c r="Q923" s="94"/>
      <c r="R923" s="94"/>
      <c r="S923" s="94"/>
      <c r="T923" s="94"/>
      <c r="U923" s="94"/>
      <c r="V923" s="94"/>
      <c r="W923" s="94"/>
      <c r="X923" s="94"/>
      <c r="Y923" s="94"/>
      <c r="Z923" s="94"/>
    </row>
    <row r="924" ht="15.75" customHeight="1">
      <c r="A924" s="94"/>
      <c r="B924" s="94"/>
      <c r="D924" s="94"/>
      <c r="E924" s="94"/>
      <c r="F924" s="94"/>
      <c r="G924" s="94"/>
      <c r="H924" s="94"/>
      <c r="I924" s="94"/>
      <c r="J924" s="94"/>
      <c r="K924" s="94"/>
      <c r="L924" s="94"/>
      <c r="M924" s="94"/>
      <c r="N924" s="94"/>
      <c r="O924" s="94"/>
      <c r="P924" s="94"/>
      <c r="Q924" s="94"/>
      <c r="R924" s="94"/>
      <c r="S924" s="94"/>
      <c r="T924" s="94"/>
      <c r="U924" s="94"/>
      <c r="V924" s="94"/>
      <c r="W924" s="94"/>
      <c r="X924" s="94"/>
      <c r="Y924" s="94"/>
      <c r="Z924" s="94"/>
    </row>
    <row r="925" ht="15.75" customHeight="1">
      <c r="A925" s="94"/>
      <c r="B925" s="94"/>
      <c r="D925" s="94"/>
      <c r="E925" s="94"/>
      <c r="F925" s="94"/>
      <c r="G925" s="94"/>
      <c r="H925" s="94"/>
      <c r="I925" s="94"/>
      <c r="J925" s="94"/>
      <c r="K925" s="94"/>
      <c r="L925" s="94"/>
      <c r="M925" s="94"/>
      <c r="N925" s="94"/>
      <c r="O925" s="94"/>
      <c r="P925" s="94"/>
      <c r="Q925" s="94"/>
      <c r="R925" s="94"/>
      <c r="S925" s="94"/>
      <c r="T925" s="94"/>
      <c r="U925" s="94"/>
      <c r="V925" s="94"/>
      <c r="W925" s="94"/>
      <c r="X925" s="94"/>
      <c r="Y925" s="94"/>
      <c r="Z925" s="94"/>
    </row>
    <row r="926" ht="15.75" customHeight="1">
      <c r="A926" s="94"/>
      <c r="B926" s="94"/>
      <c r="D926" s="94"/>
      <c r="E926" s="94"/>
      <c r="F926" s="94"/>
      <c r="G926" s="94"/>
      <c r="H926" s="94"/>
      <c r="I926" s="94"/>
      <c r="J926" s="94"/>
      <c r="K926" s="94"/>
      <c r="L926" s="94"/>
      <c r="M926" s="94"/>
      <c r="N926" s="94"/>
      <c r="O926" s="94"/>
      <c r="P926" s="94"/>
      <c r="Q926" s="94"/>
      <c r="R926" s="94"/>
      <c r="S926" s="94"/>
      <c r="T926" s="94"/>
      <c r="U926" s="94"/>
      <c r="V926" s="94"/>
      <c r="W926" s="94"/>
      <c r="X926" s="94"/>
      <c r="Y926" s="94"/>
      <c r="Z926" s="94"/>
    </row>
    <row r="927" ht="15.75" customHeight="1">
      <c r="A927" s="94"/>
      <c r="B927" s="94"/>
      <c r="D927" s="94"/>
      <c r="E927" s="94"/>
      <c r="F927" s="94"/>
      <c r="G927" s="94"/>
      <c r="H927" s="94"/>
      <c r="I927" s="94"/>
      <c r="J927" s="94"/>
      <c r="K927" s="94"/>
      <c r="L927" s="94"/>
      <c r="M927" s="94"/>
      <c r="N927" s="94"/>
      <c r="O927" s="94"/>
      <c r="P927" s="94"/>
      <c r="Q927" s="94"/>
      <c r="R927" s="94"/>
      <c r="S927" s="94"/>
      <c r="T927" s="94"/>
      <c r="U927" s="94"/>
      <c r="V927" s="94"/>
      <c r="W927" s="94"/>
      <c r="X927" s="94"/>
      <c r="Y927" s="94"/>
      <c r="Z927" s="94"/>
    </row>
    <row r="928" ht="15.75" customHeight="1">
      <c r="A928" s="94"/>
      <c r="B928" s="94"/>
      <c r="D928" s="94"/>
      <c r="E928" s="94"/>
      <c r="F928" s="94"/>
      <c r="G928" s="94"/>
      <c r="H928" s="94"/>
      <c r="I928" s="94"/>
      <c r="J928" s="94"/>
      <c r="K928" s="94"/>
      <c r="L928" s="94"/>
      <c r="M928" s="94"/>
      <c r="N928" s="94"/>
      <c r="O928" s="94"/>
      <c r="P928" s="94"/>
      <c r="Q928" s="94"/>
      <c r="R928" s="94"/>
      <c r="S928" s="94"/>
      <c r="T928" s="94"/>
      <c r="U928" s="94"/>
      <c r="V928" s="94"/>
      <c r="W928" s="94"/>
      <c r="X928" s="94"/>
      <c r="Y928" s="94"/>
      <c r="Z928" s="94"/>
    </row>
    <row r="929" ht="15.75" customHeight="1">
      <c r="A929" s="94"/>
      <c r="B929" s="94"/>
      <c r="D929" s="94"/>
      <c r="E929" s="94"/>
      <c r="F929" s="94"/>
      <c r="G929" s="94"/>
      <c r="H929" s="94"/>
      <c r="I929" s="94"/>
      <c r="J929" s="94"/>
      <c r="K929" s="94"/>
      <c r="L929" s="94"/>
      <c r="M929" s="94"/>
      <c r="N929" s="94"/>
      <c r="O929" s="94"/>
      <c r="P929" s="94"/>
      <c r="Q929" s="94"/>
      <c r="R929" s="94"/>
      <c r="S929" s="94"/>
      <c r="T929" s="94"/>
      <c r="U929" s="94"/>
      <c r="V929" s="94"/>
      <c r="W929" s="94"/>
      <c r="X929" s="94"/>
      <c r="Y929" s="94"/>
      <c r="Z929" s="94"/>
    </row>
    <row r="930" ht="15.75" customHeight="1">
      <c r="A930" s="94"/>
      <c r="B930" s="94"/>
      <c r="D930" s="94"/>
      <c r="E930" s="94"/>
      <c r="F930" s="94"/>
      <c r="G930" s="94"/>
      <c r="H930" s="94"/>
      <c r="I930" s="94"/>
      <c r="J930" s="94"/>
      <c r="K930" s="94"/>
      <c r="L930" s="94"/>
      <c r="M930" s="94"/>
      <c r="N930" s="94"/>
      <c r="O930" s="94"/>
      <c r="P930" s="94"/>
      <c r="Q930" s="94"/>
      <c r="R930" s="94"/>
      <c r="S930" s="94"/>
      <c r="T930" s="94"/>
      <c r="U930" s="94"/>
      <c r="V930" s="94"/>
      <c r="W930" s="94"/>
      <c r="X930" s="94"/>
      <c r="Y930" s="94"/>
      <c r="Z930" s="94"/>
    </row>
    <row r="931" ht="15.75" customHeight="1">
      <c r="A931" s="94"/>
      <c r="B931" s="94"/>
      <c r="D931" s="94"/>
      <c r="E931" s="94"/>
      <c r="F931" s="94"/>
      <c r="G931" s="94"/>
      <c r="H931" s="94"/>
      <c r="I931" s="94"/>
      <c r="J931" s="94"/>
      <c r="K931" s="94"/>
      <c r="L931" s="94"/>
      <c r="M931" s="94"/>
      <c r="N931" s="94"/>
      <c r="O931" s="94"/>
      <c r="P931" s="94"/>
      <c r="Q931" s="94"/>
      <c r="R931" s="94"/>
      <c r="S931" s="94"/>
      <c r="T931" s="94"/>
      <c r="U931" s="94"/>
      <c r="V931" s="94"/>
      <c r="W931" s="94"/>
      <c r="X931" s="94"/>
      <c r="Y931" s="94"/>
      <c r="Z931" s="94"/>
    </row>
    <row r="932" ht="15.75" customHeight="1">
      <c r="A932" s="94"/>
      <c r="B932" s="94"/>
      <c r="D932" s="94"/>
      <c r="E932" s="94"/>
      <c r="F932" s="94"/>
      <c r="G932" s="94"/>
      <c r="H932" s="94"/>
      <c r="I932" s="94"/>
      <c r="J932" s="94"/>
      <c r="K932" s="94"/>
      <c r="L932" s="94"/>
      <c r="M932" s="94"/>
      <c r="N932" s="94"/>
      <c r="O932" s="94"/>
      <c r="P932" s="94"/>
      <c r="Q932" s="94"/>
      <c r="R932" s="94"/>
      <c r="S932" s="94"/>
      <c r="T932" s="94"/>
      <c r="U932" s="94"/>
      <c r="V932" s="94"/>
      <c r="W932" s="94"/>
      <c r="X932" s="94"/>
      <c r="Y932" s="94"/>
      <c r="Z932" s="94"/>
    </row>
    <row r="933" ht="15.75" customHeight="1">
      <c r="A933" s="94"/>
      <c r="B933" s="94"/>
      <c r="D933" s="94"/>
      <c r="E933" s="94"/>
      <c r="F933" s="94"/>
      <c r="G933" s="94"/>
      <c r="H933" s="94"/>
      <c r="I933" s="94"/>
      <c r="J933" s="94"/>
      <c r="K933" s="94"/>
      <c r="L933" s="94"/>
      <c r="M933" s="94"/>
      <c r="N933" s="94"/>
      <c r="O933" s="94"/>
      <c r="P933" s="94"/>
      <c r="Q933" s="94"/>
      <c r="R933" s="94"/>
      <c r="S933" s="94"/>
      <c r="T933" s="94"/>
      <c r="U933" s="94"/>
      <c r="V933" s="94"/>
      <c r="W933" s="94"/>
      <c r="X933" s="94"/>
      <c r="Y933" s="94"/>
      <c r="Z933" s="94"/>
    </row>
    <row r="934" ht="15.75" customHeight="1">
      <c r="A934" s="94"/>
      <c r="B934" s="94"/>
      <c r="D934" s="94"/>
      <c r="E934" s="94"/>
      <c r="F934" s="94"/>
      <c r="G934" s="94"/>
      <c r="H934" s="94"/>
      <c r="I934" s="94"/>
      <c r="J934" s="94"/>
      <c r="K934" s="94"/>
      <c r="L934" s="94"/>
      <c r="M934" s="94"/>
      <c r="N934" s="94"/>
      <c r="O934" s="94"/>
      <c r="P934" s="94"/>
      <c r="Q934" s="94"/>
      <c r="R934" s="94"/>
      <c r="S934" s="94"/>
      <c r="T934" s="94"/>
      <c r="U934" s="94"/>
      <c r="V934" s="94"/>
      <c r="W934" s="94"/>
      <c r="X934" s="94"/>
      <c r="Y934" s="94"/>
      <c r="Z934" s="94"/>
    </row>
    <row r="935" ht="15.75" customHeight="1">
      <c r="A935" s="94"/>
      <c r="B935" s="94"/>
      <c r="D935" s="94"/>
      <c r="E935" s="94"/>
      <c r="F935" s="94"/>
      <c r="G935" s="94"/>
      <c r="H935" s="94"/>
      <c r="I935" s="94"/>
      <c r="J935" s="94"/>
      <c r="K935" s="94"/>
      <c r="L935" s="94"/>
      <c r="M935" s="94"/>
      <c r="N935" s="94"/>
      <c r="O935" s="94"/>
      <c r="P935" s="94"/>
      <c r="Q935" s="94"/>
      <c r="R935" s="94"/>
      <c r="S935" s="94"/>
      <c r="T935" s="94"/>
      <c r="U935" s="94"/>
      <c r="V935" s="94"/>
      <c r="W935" s="94"/>
      <c r="X935" s="94"/>
      <c r="Y935" s="94"/>
      <c r="Z935" s="94"/>
    </row>
    <row r="936" ht="15.75" customHeight="1">
      <c r="A936" s="94"/>
      <c r="B936" s="94"/>
      <c r="D936" s="94"/>
      <c r="E936" s="94"/>
      <c r="F936" s="94"/>
      <c r="G936" s="94"/>
      <c r="H936" s="94"/>
      <c r="I936" s="94"/>
      <c r="J936" s="94"/>
      <c r="K936" s="94"/>
      <c r="L936" s="94"/>
      <c r="M936" s="94"/>
      <c r="N936" s="94"/>
      <c r="O936" s="94"/>
      <c r="P936" s="94"/>
      <c r="Q936" s="94"/>
      <c r="R936" s="94"/>
      <c r="S936" s="94"/>
      <c r="T936" s="94"/>
      <c r="U936" s="94"/>
      <c r="V936" s="94"/>
      <c r="W936" s="94"/>
      <c r="X936" s="94"/>
      <c r="Y936" s="94"/>
      <c r="Z936" s="94"/>
    </row>
    <row r="937" ht="15.75" customHeight="1">
      <c r="A937" s="94"/>
      <c r="B937" s="94"/>
      <c r="D937" s="94"/>
      <c r="E937" s="94"/>
      <c r="F937" s="94"/>
      <c r="G937" s="94"/>
      <c r="H937" s="94"/>
      <c r="I937" s="94"/>
      <c r="J937" s="94"/>
      <c r="K937" s="94"/>
      <c r="L937" s="94"/>
      <c r="M937" s="94"/>
      <c r="N937" s="94"/>
      <c r="O937" s="94"/>
      <c r="P937" s="94"/>
      <c r="Q937" s="94"/>
      <c r="R937" s="94"/>
      <c r="S937" s="94"/>
      <c r="T937" s="94"/>
      <c r="U937" s="94"/>
      <c r="V937" s="94"/>
      <c r="W937" s="94"/>
      <c r="X937" s="94"/>
      <c r="Y937" s="94"/>
      <c r="Z937" s="94"/>
    </row>
    <row r="938" ht="15.75" customHeight="1">
      <c r="A938" s="94"/>
      <c r="B938" s="94"/>
      <c r="D938" s="94"/>
      <c r="E938" s="94"/>
      <c r="F938" s="94"/>
      <c r="G938" s="94"/>
      <c r="H938" s="94"/>
      <c r="I938" s="94"/>
      <c r="J938" s="94"/>
      <c r="K938" s="94"/>
      <c r="L938" s="94"/>
      <c r="M938" s="94"/>
      <c r="N938" s="94"/>
      <c r="O938" s="94"/>
      <c r="P938" s="94"/>
      <c r="Q938" s="94"/>
      <c r="R938" s="94"/>
      <c r="S938" s="94"/>
      <c r="T938" s="94"/>
      <c r="U938" s="94"/>
      <c r="V938" s="94"/>
      <c r="W938" s="94"/>
      <c r="X938" s="94"/>
      <c r="Y938" s="94"/>
      <c r="Z938" s="94"/>
    </row>
    <row r="939" ht="15.75" customHeight="1">
      <c r="A939" s="94"/>
      <c r="B939" s="94"/>
      <c r="D939" s="94"/>
      <c r="E939" s="94"/>
      <c r="F939" s="94"/>
      <c r="G939" s="94"/>
      <c r="H939" s="94"/>
      <c r="I939" s="94"/>
      <c r="J939" s="94"/>
      <c r="K939" s="94"/>
      <c r="L939" s="94"/>
      <c r="M939" s="94"/>
      <c r="N939" s="94"/>
      <c r="O939" s="94"/>
      <c r="P939" s="94"/>
      <c r="Q939" s="94"/>
      <c r="R939" s="94"/>
      <c r="S939" s="94"/>
      <c r="T939" s="94"/>
      <c r="U939" s="94"/>
      <c r="V939" s="94"/>
      <c r="W939" s="94"/>
      <c r="X939" s="94"/>
      <c r="Y939" s="94"/>
      <c r="Z939" s="94"/>
    </row>
    <row r="940" ht="15.75" customHeight="1">
      <c r="A940" s="94"/>
      <c r="B940" s="94"/>
      <c r="D940" s="94"/>
      <c r="E940" s="94"/>
      <c r="F940" s="94"/>
      <c r="G940" s="94"/>
      <c r="H940" s="94"/>
      <c r="I940" s="94"/>
      <c r="J940" s="94"/>
      <c r="K940" s="94"/>
      <c r="L940" s="94"/>
      <c r="M940" s="94"/>
      <c r="N940" s="94"/>
      <c r="O940" s="94"/>
      <c r="P940" s="94"/>
      <c r="Q940" s="94"/>
      <c r="R940" s="94"/>
      <c r="S940" s="94"/>
      <c r="T940" s="94"/>
      <c r="U940" s="94"/>
      <c r="V940" s="94"/>
      <c r="W940" s="94"/>
      <c r="X940" s="94"/>
      <c r="Y940" s="94"/>
      <c r="Z940" s="94"/>
    </row>
    <row r="941" ht="15.75" customHeight="1">
      <c r="A941" s="94"/>
      <c r="B941" s="94"/>
      <c r="D941" s="94"/>
      <c r="E941" s="94"/>
      <c r="F941" s="94"/>
      <c r="G941" s="94"/>
      <c r="H941" s="94"/>
      <c r="I941" s="94"/>
      <c r="J941" s="94"/>
      <c r="K941" s="94"/>
      <c r="L941" s="94"/>
      <c r="M941" s="94"/>
      <c r="N941" s="94"/>
      <c r="O941" s="94"/>
      <c r="P941" s="94"/>
      <c r="Q941" s="94"/>
      <c r="R941" s="94"/>
      <c r="S941" s="94"/>
      <c r="T941" s="94"/>
      <c r="U941" s="94"/>
      <c r="V941" s="94"/>
      <c r="W941" s="94"/>
      <c r="X941" s="94"/>
      <c r="Y941" s="94"/>
      <c r="Z941" s="94"/>
    </row>
    <row r="942" ht="15.75" customHeight="1">
      <c r="A942" s="94"/>
      <c r="B942" s="94"/>
      <c r="D942" s="94"/>
      <c r="E942" s="94"/>
      <c r="F942" s="94"/>
      <c r="G942" s="94"/>
      <c r="H942" s="94"/>
      <c r="I942" s="94"/>
      <c r="J942" s="94"/>
      <c r="K942" s="94"/>
      <c r="L942" s="94"/>
      <c r="M942" s="94"/>
      <c r="N942" s="94"/>
      <c r="O942" s="94"/>
      <c r="P942" s="94"/>
      <c r="Q942" s="94"/>
      <c r="R942" s="94"/>
      <c r="S942" s="94"/>
      <c r="T942" s="94"/>
      <c r="U942" s="94"/>
      <c r="V942" s="94"/>
      <c r="W942" s="94"/>
      <c r="X942" s="94"/>
      <c r="Y942" s="94"/>
      <c r="Z942" s="94"/>
    </row>
    <row r="943" ht="15.75" customHeight="1">
      <c r="A943" s="94"/>
      <c r="B943" s="94"/>
      <c r="D943" s="94"/>
      <c r="E943" s="94"/>
      <c r="F943" s="94"/>
      <c r="G943" s="94"/>
      <c r="H943" s="94"/>
      <c r="I943" s="94"/>
      <c r="J943" s="94"/>
      <c r="K943" s="94"/>
      <c r="L943" s="94"/>
      <c r="M943" s="94"/>
      <c r="N943" s="94"/>
      <c r="O943" s="94"/>
      <c r="P943" s="94"/>
      <c r="Q943" s="94"/>
      <c r="R943" s="94"/>
      <c r="S943" s="94"/>
      <c r="T943" s="94"/>
      <c r="U943" s="94"/>
      <c r="V943" s="94"/>
      <c r="W943" s="94"/>
      <c r="X943" s="94"/>
      <c r="Y943" s="94"/>
      <c r="Z943" s="94"/>
    </row>
    <row r="944" ht="15.75" customHeight="1">
      <c r="A944" s="94"/>
      <c r="B944" s="94"/>
      <c r="D944" s="94"/>
      <c r="E944" s="94"/>
      <c r="F944" s="94"/>
      <c r="G944" s="94"/>
      <c r="H944" s="94"/>
      <c r="I944" s="94"/>
      <c r="J944" s="94"/>
      <c r="K944" s="94"/>
      <c r="L944" s="94"/>
      <c r="M944" s="94"/>
      <c r="N944" s="94"/>
      <c r="O944" s="94"/>
      <c r="P944" s="94"/>
      <c r="Q944" s="94"/>
      <c r="R944" s="94"/>
      <c r="S944" s="94"/>
      <c r="T944" s="94"/>
      <c r="U944" s="94"/>
      <c r="V944" s="94"/>
      <c r="W944" s="94"/>
      <c r="X944" s="94"/>
      <c r="Y944" s="94"/>
      <c r="Z944" s="94"/>
    </row>
    <row r="945" ht="15.75" customHeight="1">
      <c r="A945" s="94"/>
      <c r="B945" s="94"/>
      <c r="D945" s="94"/>
      <c r="E945" s="94"/>
      <c r="F945" s="94"/>
      <c r="G945" s="94"/>
      <c r="H945" s="94"/>
      <c r="I945" s="94"/>
      <c r="J945" s="94"/>
      <c r="K945" s="94"/>
      <c r="L945" s="94"/>
      <c r="M945" s="94"/>
      <c r="N945" s="94"/>
      <c r="O945" s="94"/>
      <c r="P945" s="94"/>
      <c r="Q945" s="94"/>
      <c r="R945" s="94"/>
      <c r="S945" s="94"/>
      <c r="T945" s="94"/>
      <c r="U945" s="94"/>
      <c r="V945" s="94"/>
      <c r="W945" s="94"/>
      <c r="X945" s="94"/>
      <c r="Y945" s="94"/>
      <c r="Z945" s="94"/>
    </row>
    <row r="946" ht="15.75" customHeight="1">
      <c r="A946" s="94"/>
      <c r="B946" s="94"/>
      <c r="D946" s="94"/>
      <c r="E946" s="94"/>
      <c r="F946" s="94"/>
      <c r="G946" s="94"/>
      <c r="H946" s="94"/>
      <c r="I946" s="94"/>
      <c r="J946" s="94"/>
      <c r="K946" s="94"/>
      <c r="L946" s="94"/>
      <c r="M946" s="94"/>
      <c r="N946" s="94"/>
      <c r="O946" s="94"/>
      <c r="P946" s="94"/>
      <c r="Q946" s="94"/>
      <c r="R946" s="94"/>
      <c r="S946" s="94"/>
      <c r="T946" s="94"/>
      <c r="U946" s="94"/>
      <c r="V946" s="94"/>
      <c r="W946" s="94"/>
      <c r="X946" s="94"/>
      <c r="Y946" s="94"/>
      <c r="Z946" s="94"/>
    </row>
    <row r="947" ht="15.75" customHeight="1">
      <c r="A947" s="94"/>
      <c r="B947" s="94"/>
      <c r="D947" s="94"/>
      <c r="E947" s="94"/>
      <c r="F947" s="94"/>
      <c r="G947" s="94"/>
      <c r="H947" s="94"/>
      <c r="I947" s="94"/>
      <c r="J947" s="94"/>
      <c r="K947" s="94"/>
      <c r="L947" s="94"/>
      <c r="M947" s="94"/>
      <c r="N947" s="94"/>
      <c r="O947" s="94"/>
      <c r="P947" s="94"/>
      <c r="Q947" s="94"/>
      <c r="R947" s="94"/>
      <c r="S947" s="94"/>
      <c r="T947" s="94"/>
      <c r="U947" s="94"/>
      <c r="V947" s="94"/>
      <c r="W947" s="94"/>
      <c r="X947" s="94"/>
      <c r="Y947" s="94"/>
      <c r="Z947" s="94"/>
    </row>
    <row r="948" ht="15.75" customHeight="1">
      <c r="A948" s="94"/>
      <c r="B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row>
    <row r="949" ht="15.75" customHeight="1">
      <c r="A949" s="94"/>
      <c r="B949" s="94"/>
      <c r="D949" s="94"/>
      <c r="E949" s="94"/>
      <c r="F949" s="94"/>
      <c r="G949" s="94"/>
      <c r="H949" s="94"/>
      <c r="I949" s="94"/>
      <c r="J949" s="94"/>
      <c r="K949" s="94"/>
      <c r="L949" s="94"/>
      <c r="M949" s="94"/>
      <c r="N949" s="94"/>
      <c r="O949" s="94"/>
      <c r="P949" s="94"/>
      <c r="Q949" s="94"/>
      <c r="R949" s="94"/>
      <c r="S949" s="94"/>
      <c r="T949" s="94"/>
      <c r="U949" s="94"/>
      <c r="V949" s="94"/>
      <c r="W949" s="94"/>
      <c r="X949" s="94"/>
      <c r="Y949" s="94"/>
      <c r="Z949" s="94"/>
    </row>
    <row r="950" ht="15.75" customHeight="1">
      <c r="A950" s="94"/>
      <c r="B950" s="94"/>
      <c r="D950" s="94"/>
      <c r="E950" s="94"/>
      <c r="F950" s="94"/>
      <c r="G950" s="94"/>
      <c r="H950" s="94"/>
      <c r="I950" s="94"/>
      <c r="J950" s="94"/>
      <c r="K950" s="94"/>
      <c r="L950" s="94"/>
      <c r="M950" s="94"/>
      <c r="N950" s="94"/>
      <c r="O950" s="94"/>
      <c r="P950" s="94"/>
      <c r="Q950" s="94"/>
      <c r="R950" s="94"/>
      <c r="S950" s="94"/>
      <c r="T950" s="94"/>
      <c r="U950" s="94"/>
      <c r="V950" s="94"/>
      <c r="W950" s="94"/>
      <c r="X950" s="94"/>
      <c r="Y950" s="94"/>
      <c r="Z950" s="94"/>
    </row>
    <row r="951" ht="15.75" customHeight="1">
      <c r="A951" s="94"/>
      <c r="B951" s="94"/>
      <c r="D951" s="94"/>
      <c r="E951" s="94"/>
      <c r="F951" s="94"/>
      <c r="G951" s="94"/>
      <c r="H951" s="94"/>
      <c r="I951" s="94"/>
      <c r="J951" s="94"/>
      <c r="K951" s="94"/>
      <c r="L951" s="94"/>
      <c r="M951" s="94"/>
      <c r="N951" s="94"/>
      <c r="O951" s="94"/>
      <c r="P951" s="94"/>
      <c r="Q951" s="94"/>
      <c r="R951" s="94"/>
      <c r="S951" s="94"/>
      <c r="T951" s="94"/>
      <c r="U951" s="94"/>
      <c r="V951" s="94"/>
      <c r="W951" s="94"/>
      <c r="X951" s="94"/>
      <c r="Y951" s="94"/>
      <c r="Z951" s="94"/>
    </row>
    <row r="952" ht="15.75" customHeight="1">
      <c r="A952" s="94"/>
      <c r="B952" s="94"/>
      <c r="D952" s="94"/>
      <c r="E952" s="94"/>
      <c r="F952" s="94"/>
      <c r="G952" s="94"/>
      <c r="H952" s="94"/>
      <c r="I952" s="94"/>
      <c r="J952" s="94"/>
      <c r="K952" s="94"/>
      <c r="L952" s="94"/>
      <c r="M952" s="94"/>
      <c r="N952" s="94"/>
      <c r="O952" s="94"/>
      <c r="P952" s="94"/>
      <c r="Q952" s="94"/>
      <c r="R952" s="94"/>
      <c r="S952" s="94"/>
      <c r="T952" s="94"/>
      <c r="U952" s="94"/>
      <c r="V952" s="94"/>
      <c r="W952" s="94"/>
      <c r="X952" s="94"/>
      <c r="Y952" s="94"/>
      <c r="Z952" s="94"/>
    </row>
    <row r="953" ht="15.75" customHeight="1">
      <c r="A953" s="94"/>
      <c r="B953" s="94"/>
      <c r="D953" s="94"/>
      <c r="E953" s="94"/>
      <c r="F953" s="94"/>
      <c r="G953" s="94"/>
      <c r="H953" s="94"/>
      <c r="I953" s="94"/>
      <c r="J953" s="94"/>
      <c r="K953" s="94"/>
      <c r="L953" s="94"/>
      <c r="M953" s="94"/>
      <c r="N953" s="94"/>
      <c r="O953" s="94"/>
      <c r="P953" s="94"/>
      <c r="Q953" s="94"/>
      <c r="R953" s="94"/>
      <c r="S953" s="94"/>
      <c r="T953" s="94"/>
      <c r="U953" s="94"/>
      <c r="V953" s="94"/>
      <c r="W953" s="94"/>
      <c r="X953" s="94"/>
      <c r="Y953" s="94"/>
      <c r="Z953" s="94"/>
    </row>
    <row r="954" ht="15.75" customHeight="1">
      <c r="A954" s="94"/>
      <c r="B954" s="94"/>
      <c r="D954" s="94"/>
      <c r="E954" s="94"/>
      <c r="F954" s="94"/>
      <c r="G954" s="94"/>
      <c r="H954" s="94"/>
      <c r="I954" s="94"/>
      <c r="J954" s="94"/>
      <c r="K954" s="94"/>
      <c r="L954" s="94"/>
      <c r="M954" s="94"/>
      <c r="N954" s="94"/>
      <c r="O954" s="94"/>
      <c r="P954" s="94"/>
      <c r="Q954" s="94"/>
      <c r="R954" s="94"/>
      <c r="S954" s="94"/>
      <c r="T954" s="94"/>
      <c r="U954" s="94"/>
      <c r="V954" s="94"/>
      <c r="W954" s="94"/>
      <c r="X954" s="94"/>
      <c r="Y954" s="94"/>
      <c r="Z954" s="94"/>
    </row>
    <row r="955" ht="15.75" customHeight="1">
      <c r="A955" s="94"/>
      <c r="B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row>
    <row r="956" ht="15.75" customHeight="1">
      <c r="A956" s="94"/>
      <c r="B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row>
    <row r="957" ht="15.75" customHeight="1">
      <c r="A957" s="94"/>
      <c r="B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row>
    <row r="958" ht="15.75" customHeight="1">
      <c r="A958" s="94"/>
      <c r="B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row>
    <row r="959" ht="15.75" customHeight="1">
      <c r="A959" s="94"/>
      <c r="B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row>
    <row r="960" ht="15.75" customHeight="1">
      <c r="A960" s="94"/>
      <c r="B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row>
    <row r="961" ht="15.75" customHeight="1">
      <c r="A961" s="94"/>
      <c r="B961" s="94"/>
      <c r="D961" s="94"/>
      <c r="E961" s="94"/>
      <c r="F961" s="94"/>
      <c r="G961" s="94"/>
      <c r="H961" s="94"/>
      <c r="I961" s="94"/>
      <c r="J961" s="94"/>
      <c r="K961" s="94"/>
      <c r="L961" s="94"/>
      <c r="M961" s="94"/>
      <c r="N961" s="94"/>
      <c r="O961" s="94"/>
      <c r="P961" s="94"/>
      <c r="Q961" s="94"/>
      <c r="R961" s="94"/>
      <c r="S961" s="94"/>
      <c r="T961" s="94"/>
      <c r="U961" s="94"/>
      <c r="V961" s="94"/>
      <c r="W961" s="94"/>
      <c r="X961" s="94"/>
      <c r="Y961" s="94"/>
      <c r="Z961" s="94"/>
    </row>
    <row r="962" ht="15.75" customHeight="1">
      <c r="A962" s="94"/>
      <c r="B962" s="94"/>
      <c r="D962" s="94"/>
      <c r="E962" s="94"/>
      <c r="F962" s="94"/>
      <c r="G962" s="94"/>
      <c r="H962" s="94"/>
      <c r="I962" s="94"/>
      <c r="J962" s="94"/>
      <c r="K962" s="94"/>
      <c r="L962" s="94"/>
      <c r="M962" s="94"/>
      <c r="N962" s="94"/>
      <c r="O962" s="94"/>
      <c r="P962" s="94"/>
      <c r="Q962" s="94"/>
      <c r="R962" s="94"/>
      <c r="S962" s="94"/>
      <c r="T962" s="94"/>
      <c r="U962" s="94"/>
      <c r="V962" s="94"/>
      <c r="W962" s="94"/>
      <c r="X962" s="94"/>
      <c r="Y962" s="94"/>
      <c r="Z962" s="94"/>
    </row>
    <row r="963" ht="15.75" customHeight="1">
      <c r="A963" s="94"/>
      <c r="B963" s="94"/>
      <c r="D963" s="94"/>
      <c r="E963" s="94"/>
      <c r="F963" s="94"/>
      <c r="G963" s="94"/>
      <c r="H963" s="94"/>
      <c r="I963" s="94"/>
      <c r="J963" s="94"/>
      <c r="K963" s="94"/>
      <c r="L963" s="94"/>
      <c r="M963" s="94"/>
      <c r="N963" s="94"/>
      <c r="O963" s="94"/>
      <c r="P963" s="94"/>
      <c r="Q963" s="94"/>
      <c r="R963" s="94"/>
      <c r="S963" s="94"/>
      <c r="T963" s="94"/>
      <c r="U963" s="94"/>
      <c r="V963" s="94"/>
      <c r="W963" s="94"/>
      <c r="X963" s="94"/>
      <c r="Y963" s="94"/>
      <c r="Z963" s="94"/>
    </row>
    <row r="964" ht="15.75" customHeight="1">
      <c r="A964" s="94"/>
      <c r="B964" s="94"/>
      <c r="D964" s="94"/>
      <c r="E964" s="94"/>
      <c r="F964" s="94"/>
      <c r="G964" s="94"/>
      <c r="H964" s="94"/>
      <c r="I964" s="94"/>
      <c r="J964" s="94"/>
      <c r="K964" s="94"/>
      <c r="L964" s="94"/>
      <c r="M964" s="94"/>
      <c r="N964" s="94"/>
      <c r="O964" s="94"/>
      <c r="P964" s="94"/>
      <c r="Q964" s="94"/>
      <c r="R964" s="94"/>
      <c r="S964" s="94"/>
      <c r="T964" s="94"/>
      <c r="U964" s="94"/>
      <c r="V964" s="94"/>
      <c r="W964" s="94"/>
      <c r="X964" s="94"/>
      <c r="Y964" s="94"/>
      <c r="Z964" s="94"/>
    </row>
    <row r="965" ht="15.75" customHeight="1">
      <c r="A965" s="94"/>
      <c r="B965" s="94"/>
      <c r="D965" s="94"/>
      <c r="E965" s="94"/>
      <c r="F965" s="94"/>
      <c r="G965" s="94"/>
      <c r="H965" s="94"/>
      <c r="I965" s="94"/>
      <c r="J965" s="94"/>
      <c r="K965" s="94"/>
      <c r="L965" s="94"/>
      <c r="M965" s="94"/>
      <c r="N965" s="94"/>
      <c r="O965" s="94"/>
      <c r="P965" s="94"/>
      <c r="Q965" s="94"/>
      <c r="R965" s="94"/>
      <c r="S965" s="94"/>
      <c r="T965" s="94"/>
      <c r="U965" s="94"/>
      <c r="V965" s="94"/>
      <c r="W965" s="94"/>
      <c r="X965" s="94"/>
      <c r="Y965" s="94"/>
      <c r="Z965" s="94"/>
    </row>
    <row r="966" ht="15.75" customHeight="1">
      <c r="A966" s="94"/>
      <c r="B966" s="94"/>
      <c r="D966" s="94"/>
      <c r="E966" s="94"/>
      <c r="F966" s="94"/>
      <c r="G966" s="94"/>
      <c r="H966" s="94"/>
      <c r="I966" s="94"/>
      <c r="J966" s="94"/>
      <c r="K966" s="94"/>
      <c r="L966" s="94"/>
      <c r="M966" s="94"/>
      <c r="N966" s="94"/>
      <c r="O966" s="94"/>
      <c r="P966" s="94"/>
      <c r="Q966" s="94"/>
      <c r="R966" s="94"/>
      <c r="S966" s="94"/>
      <c r="T966" s="94"/>
      <c r="U966" s="94"/>
      <c r="V966" s="94"/>
      <c r="W966" s="94"/>
      <c r="X966" s="94"/>
      <c r="Y966" s="94"/>
      <c r="Z966" s="94"/>
    </row>
    <row r="967" ht="15.75" customHeight="1">
      <c r="A967" s="94"/>
      <c r="B967" s="94"/>
      <c r="D967" s="94"/>
      <c r="E967" s="94"/>
      <c r="F967" s="94"/>
      <c r="G967" s="94"/>
      <c r="H967" s="94"/>
      <c r="I967" s="94"/>
      <c r="J967" s="94"/>
      <c r="K967" s="94"/>
      <c r="L967" s="94"/>
      <c r="M967" s="94"/>
      <c r="N967" s="94"/>
      <c r="O967" s="94"/>
      <c r="P967" s="94"/>
      <c r="Q967" s="94"/>
      <c r="R967" s="94"/>
      <c r="S967" s="94"/>
      <c r="T967" s="94"/>
      <c r="U967" s="94"/>
      <c r="V967" s="94"/>
      <c r="W967" s="94"/>
      <c r="X967" s="94"/>
      <c r="Y967" s="94"/>
      <c r="Z967" s="94"/>
    </row>
    <row r="968" ht="15.75" customHeight="1">
      <c r="A968" s="94"/>
      <c r="B968" s="94"/>
      <c r="D968" s="94"/>
      <c r="E968" s="94"/>
      <c r="F968" s="94"/>
      <c r="G968" s="94"/>
      <c r="H968" s="94"/>
      <c r="I968" s="94"/>
      <c r="J968" s="94"/>
      <c r="K968" s="94"/>
      <c r="L968" s="94"/>
      <c r="M968" s="94"/>
      <c r="N968" s="94"/>
      <c r="O968" s="94"/>
      <c r="P968" s="94"/>
      <c r="Q968" s="94"/>
      <c r="R968" s="94"/>
      <c r="S968" s="94"/>
      <c r="T968" s="94"/>
      <c r="U968" s="94"/>
      <c r="V968" s="94"/>
      <c r="W968" s="94"/>
      <c r="X968" s="94"/>
      <c r="Y968" s="94"/>
      <c r="Z968" s="94"/>
    </row>
    <row r="969" ht="15.75" customHeight="1">
      <c r="A969" s="94"/>
      <c r="B969" s="94"/>
      <c r="D969" s="94"/>
      <c r="E969" s="94"/>
      <c r="F969" s="94"/>
      <c r="G969" s="94"/>
      <c r="H969" s="94"/>
      <c r="I969" s="94"/>
      <c r="J969" s="94"/>
      <c r="K969" s="94"/>
      <c r="L969" s="94"/>
      <c r="M969" s="94"/>
      <c r="N969" s="94"/>
      <c r="O969" s="94"/>
      <c r="P969" s="94"/>
      <c r="Q969" s="94"/>
      <c r="R969" s="94"/>
      <c r="S969" s="94"/>
      <c r="T969" s="94"/>
      <c r="U969" s="94"/>
      <c r="V969" s="94"/>
      <c r="W969" s="94"/>
      <c r="X969" s="94"/>
      <c r="Y969" s="94"/>
      <c r="Z969" s="94"/>
    </row>
    <row r="970" ht="15.75" customHeight="1">
      <c r="A970" s="94"/>
      <c r="B970" s="94"/>
      <c r="D970" s="94"/>
      <c r="E970" s="94"/>
      <c r="F970" s="94"/>
      <c r="G970" s="94"/>
      <c r="H970" s="94"/>
      <c r="I970" s="94"/>
      <c r="J970" s="94"/>
      <c r="K970" s="94"/>
      <c r="L970" s="94"/>
      <c r="M970" s="94"/>
      <c r="N970" s="94"/>
      <c r="O970" s="94"/>
      <c r="P970" s="94"/>
      <c r="Q970" s="94"/>
      <c r="R970" s="94"/>
      <c r="S970" s="94"/>
      <c r="T970" s="94"/>
      <c r="U970" s="94"/>
      <c r="V970" s="94"/>
      <c r="W970" s="94"/>
      <c r="X970" s="94"/>
      <c r="Y970" s="94"/>
      <c r="Z970" s="94"/>
    </row>
    <row r="971" ht="15.75" customHeight="1">
      <c r="A971" s="94"/>
      <c r="B971" s="94"/>
      <c r="D971" s="94"/>
      <c r="E971" s="94"/>
      <c r="F971" s="94"/>
      <c r="G971" s="94"/>
      <c r="H971" s="94"/>
      <c r="I971" s="94"/>
      <c r="J971" s="94"/>
      <c r="K971" s="94"/>
      <c r="L971" s="94"/>
      <c r="M971" s="94"/>
      <c r="N971" s="94"/>
      <c r="O971" s="94"/>
      <c r="P971" s="94"/>
      <c r="Q971" s="94"/>
      <c r="R971" s="94"/>
      <c r="S971" s="94"/>
      <c r="T971" s="94"/>
      <c r="U971" s="94"/>
      <c r="V971" s="94"/>
      <c r="W971" s="94"/>
      <c r="X971" s="94"/>
      <c r="Y971" s="94"/>
      <c r="Z971" s="94"/>
    </row>
    <row r="972" ht="15.75" customHeight="1">
      <c r="A972" s="94"/>
      <c r="B972" s="94"/>
      <c r="D972" s="94"/>
      <c r="E972" s="94"/>
      <c r="F972" s="94"/>
      <c r="G972" s="94"/>
      <c r="H972" s="94"/>
      <c r="I972" s="94"/>
      <c r="J972" s="94"/>
      <c r="K972" s="94"/>
      <c r="L972" s="94"/>
      <c r="M972" s="94"/>
      <c r="N972" s="94"/>
      <c r="O972" s="94"/>
      <c r="P972" s="94"/>
      <c r="Q972" s="94"/>
      <c r="R972" s="94"/>
      <c r="S972" s="94"/>
      <c r="T972" s="94"/>
      <c r="U972" s="94"/>
      <c r="V972" s="94"/>
      <c r="W972" s="94"/>
      <c r="X972" s="94"/>
      <c r="Y972" s="94"/>
      <c r="Z972" s="94"/>
    </row>
    <row r="973" ht="15.75" customHeight="1">
      <c r="A973" s="94"/>
      <c r="B973" s="94"/>
      <c r="D973" s="94"/>
      <c r="E973" s="94"/>
      <c r="F973" s="94"/>
      <c r="G973" s="94"/>
      <c r="H973" s="94"/>
      <c r="I973" s="94"/>
      <c r="J973" s="94"/>
      <c r="K973" s="94"/>
      <c r="L973" s="94"/>
      <c r="M973" s="94"/>
      <c r="N973" s="94"/>
      <c r="O973" s="94"/>
      <c r="P973" s="94"/>
      <c r="Q973" s="94"/>
      <c r="R973" s="94"/>
      <c r="S973" s="94"/>
      <c r="T973" s="94"/>
      <c r="U973" s="94"/>
      <c r="V973" s="94"/>
      <c r="W973" s="94"/>
      <c r="X973" s="94"/>
      <c r="Y973" s="94"/>
      <c r="Z973" s="94"/>
    </row>
    <row r="974" ht="15.75" customHeight="1">
      <c r="A974" s="94"/>
      <c r="B974" s="94"/>
      <c r="D974" s="94"/>
      <c r="E974" s="94"/>
      <c r="F974" s="94"/>
      <c r="G974" s="94"/>
      <c r="H974" s="94"/>
      <c r="I974" s="94"/>
      <c r="J974" s="94"/>
      <c r="K974" s="94"/>
      <c r="L974" s="94"/>
      <c r="M974" s="94"/>
      <c r="N974" s="94"/>
      <c r="O974" s="94"/>
      <c r="P974" s="94"/>
      <c r="Q974" s="94"/>
      <c r="R974" s="94"/>
      <c r="S974" s="94"/>
      <c r="T974" s="94"/>
      <c r="U974" s="94"/>
      <c r="V974" s="94"/>
      <c r="W974" s="94"/>
      <c r="X974" s="94"/>
      <c r="Y974" s="94"/>
      <c r="Z974" s="94"/>
    </row>
    <row r="975" ht="15.75" customHeight="1">
      <c r="A975" s="94"/>
      <c r="B975" s="94"/>
      <c r="D975" s="94"/>
      <c r="E975" s="94"/>
      <c r="F975" s="94"/>
      <c r="G975" s="94"/>
      <c r="H975" s="94"/>
      <c r="I975" s="94"/>
      <c r="J975" s="94"/>
      <c r="K975" s="94"/>
      <c r="L975" s="94"/>
      <c r="M975" s="94"/>
      <c r="N975" s="94"/>
      <c r="O975" s="94"/>
      <c r="P975" s="94"/>
      <c r="Q975" s="94"/>
      <c r="R975" s="94"/>
      <c r="S975" s="94"/>
      <c r="T975" s="94"/>
      <c r="U975" s="94"/>
      <c r="V975" s="94"/>
      <c r="W975" s="94"/>
      <c r="X975" s="94"/>
      <c r="Y975" s="94"/>
      <c r="Z975" s="94"/>
    </row>
    <row r="976" ht="15.75" customHeight="1">
      <c r="A976" s="94"/>
      <c r="B976" s="94"/>
      <c r="D976" s="94"/>
      <c r="E976" s="94"/>
      <c r="F976" s="94"/>
      <c r="G976" s="94"/>
      <c r="H976" s="94"/>
      <c r="I976" s="94"/>
      <c r="J976" s="94"/>
      <c r="K976" s="94"/>
      <c r="L976" s="94"/>
      <c r="M976" s="94"/>
      <c r="N976" s="94"/>
      <c r="O976" s="94"/>
      <c r="P976" s="94"/>
      <c r="Q976" s="94"/>
      <c r="R976" s="94"/>
      <c r="S976" s="94"/>
      <c r="T976" s="94"/>
      <c r="U976" s="94"/>
      <c r="V976" s="94"/>
      <c r="W976" s="94"/>
      <c r="X976" s="94"/>
      <c r="Y976" s="94"/>
      <c r="Z976" s="94"/>
    </row>
    <row r="977" ht="15.75" customHeight="1">
      <c r="A977" s="94"/>
      <c r="B977" s="94"/>
      <c r="D977" s="94"/>
      <c r="E977" s="94"/>
      <c r="F977" s="94"/>
      <c r="G977" s="94"/>
      <c r="H977" s="94"/>
      <c r="I977" s="94"/>
      <c r="J977" s="94"/>
      <c r="K977" s="94"/>
      <c r="L977" s="94"/>
      <c r="M977" s="94"/>
      <c r="N977" s="94"/>
      <c r="O977" s="94"/>
      <c r="P977" s="94"/>
      <c r="Q977" s="94"/>
      <c r="R977" s="94"/>
      <c r="S977" s="94"/>
      <c r="T977" s="94"/>
      <c r="U977" s="94"/>
      <c r="V977" s="94"/>
      <c r="W977" s="94"/>
      <c r="X977" s="94"/>
      <c r="Y977" s="94"/>
      <c r="Z977" s="94"/>
    </row>
    <row r="978" ht="15.75" customHeight="1">
      <c r="A978" s="94"/>
      <c r="B978" s="94"/>
      <c r="D978" s="94"/>
      <c r="E978" s="94"/>
      <c r="F978" s="94"/>
      <c r="G978" s="94"/>
      <c r="H978" s="94"/>
      <c r="I978" s="94"/>
      <c r="J978" s="94"/>
      <c r="K978" s="94"/>
      <c r="L978" s="94"/>
      <c r="M978" s="94"/>
      <c r="N978" s="94"/>
      <c r="O978" s="94"/>
      <c r="P978" s="94"/>
      <c r="Q978" s="94"/>
      <c r="R978" s="94"/>
      <c r="S978" s="94"/>
      <c r="T978" s="94"/>
      <c r="U978" s="94"/>
      <c r="V978" s="94"/>
      <c r="W978" s="94"/>
      <c r="X978" s="94"/>
      <c r="Y978" s="94"/>
      <c r="Z978" s="94"/>
    </row>
    <row r="979" ht="15.75" customHeight="1">
      <c r="A979" s="94"/>
      <c r="B979" s="94"/>
      <c r="D979" s="94"/>
      <c r="E979" s="94"/>
      <c r="F979" s="94"/>
      <c r="G979" s="94"/>
      <c r="H979" s="94"/>
      <c r="I979" s="94"/>
      <c r="J979" s="94"/>
      <c r="K979" s="94"/>
      <c r="L979" s="94"/>
      <c r="M979" s="94"/>
      <c r="N979" s="94"/>
      <c r="O979" s="94"/>
      <c r="P979" s="94"/>
      <c r="Q979" s="94"/>
      <c r="R979" s="94"/>
      <c r="S979" s="94"/>
      <c r="T979" s="94"/>
      <c r="U979" s="94"/>
      <c r="V979" s="94"/>
      <c r="W979" s="94"/>
      <c r="X979" s="94"/>
      <c r="Y979" s="94"/>
      <c r="Z979" s="94"/>
    </row>
    <row r="980" ht="15.75" customHeight="1">
      <c r="A980" s="94"/>
      <c r="B980" s="94"/>
      <c r="D980" s="94"/>
      <c r="E980" s="94"/>
      <c r="F980" s="94"/>
      <c r="G980" s="94"/>
      <c r="H980" s="94"/>
      <c r="I980" s="94"/>
      <c r="J980" s="94"/>
      <c r="K980" s="94"/>
      <c r="L980" s="94"/>
      <c r="M980" s="94"/>
      <c r="N980" s="94"/>
      <c r="O980" s="94"/>
      <c r="P980" s="94"/>
      <c r="Q980" s="94"/>
      <c r="R980" s="94"/>
      <c r="S980" s="94"/>
      <c r="T980" s="94"/>
      <c r="U980" s="94"/>
      <c r="V980" s="94"/>
      <c r="W980" s="94"/>
      <c r="X980" s="94"/>
      <c r="Y980" s="94"/>
      <c r="Z980" s="94"/>
    </row>
    <row r="981" ht="15.75" customHeight="1">
      <c r="A981" s="94"/>
      <c r="B981" s="94"/>
      <c r="D981" s="94"/>
      <c r="E981" s="94"/>
      <c r="F981" s="94"/>
      <c r="G981" s="94"/>
      <c r="H981" s="94"/>
      <c r="I981" s="94"/>
      <c r="J981" s="94"/>
      <c r="K981" s="94"/>
      <c r="L981" s="94"/>
      <c r="M981" s="94"/>
      <c r="N981" s="94"/>
      <c r="O981" s="94"/>
      <c r="P981" s="94"/>
      <c r="Q981" s="94"/>
      <c r="R981" s="94"/>
      <c r="S981" s="94"/>
      <c r="T981" s="94"/>
      <c r="U981" s="94"/>
      <c r="V981" s="94"/>
      <c r="W981" s="94"/>
      <c r="X981" s="94"/>
      <c r="Y981" s="94"/>
      <c r="Z981" s="94"/>
    </row>
    <row r="982" ht="15.75" customHeight="1">
      <c r="A982" s="94"/>
      <c r="B982" s="94"/>
      <c r="D982" s="94"/>
      <c r="E982" s="94"/>
      <c r="F982" s="94"/>
      <c r="G982" s="94"/>
      <c r="H982" s="94"/>
      <c r="I982" s="94"/>
      <c r="J982" s="94"/>
      <c r="K982" s="94"/>
      <c r="L982" s="94"/>
      <c r="M982" s="94"/>
      <c r="N982" s="94"/>
      <c r="O982" s="94"/>
      <c r="P982" s="94"/>
      <c r="Q982" s="94"/>
      <c r="R982" s="94"/>
      <c r="S982" s="94"/>
      <c r="T982" s="94"/>
      <c r="U982" s="94"/>
      <c r="V982" s="94"/>
      <c r="W982" s="94"/>
      <c r="X982" s="94"/>
      <c r="Y982" s="94"/>
      <c r="Z982" s="94"/>
    </row>
    <row r="983" ht="15.75" customHeight="1">
      <c r="A983" s="94"/>
      <c r="B983" s="94"/>
      <c r="D983" s="94"/>
      <c r="E983" s="94"/>
      <c r="F983" s="94"/>
      <c r="G983" s="94"/>
      <c r="H983" s="94"/>
      <c r="I983" s="94"/>
      <c r="J983" s="94"/>
      <c r="K983" s="94"/>
      <c r="L983" s="94"/>
      <c r="M983" s="94"/>
      <c r="N983" s="94"/>
      <c r="O983" s="94"/>
      <c r="P983" s="94"/>
      <c r="Q983" s="94"/>
      <c r="R983" s="94"/>
      <c r="S983" s="94"/>
      <c r="T983" s="94"/>
      <c r="U983" s="94"/>
      <c r="V983" s="94"/>
      <c r="W983" s="94"/>
      <c r="X983" s="94"/>
      <c r="Y983" s="94"/>
      <c r="Z983" s="94"/>
    </row>
    <row r="984" ht="15.75" customHeight="1">
      <c r="A984" s="94"/>
      <c r="B984" s="94"/>
      <c r="D984" s="94"/>
      <c r="E984" s="94"/>
      <c r="F984" s="94"/>
      <c r="G984" s="94"/>
      <c r="H984" s="94"/>
      <c r="I984" s="94"/>
      <c r="J984" s="94"/>
      <c r="K984" s="94"/>
      <c r="L984" s="94"/>
      <c r="M984" s="94"/>
      <c r="N984" s="94"/>
      <c r="O984" s="94"/>
      <c r="P984" s="94"/>
      <c r="Q984" s="94"/>
      <c r="R984" s="94"/>
      <c r="S984" s="94"/>
      <c r="T984" s="94"/>
      <c r="U984" s="94"/>
      <c r="V984" s="94"/>
      <c r="W984" s="94"/>
      <c r="X984" s="94"/>
      <c r="Y984" s="94"/>
      <c r="Z984" s="94"/>
    </row>
    <row r="985" ht="15.75" customHeight="1">
      <c r="A985" s="94"/>
      <c r="B985" s="94"/>
      <c r="D985" s="94"/>
      <c r="E985" s="94"/>
      <c r="F985" s="94"/>
      <c r="G985" s="94"/>
      <c r="H985" s="94"/>
      <c r="I985" s="94"/>
      <c r="J985" s="94"/>
      <c r="K985" s="94"/>
      <c r="L985" s="94"/>
      <c r="M985" s="94"/>
      <c r="N985" s="94"/>
      <c r="O985" s="94"/>
      <c r="P985" s="94"/>
      <c r="Q985" s="94"/>
      <c r="R985" s="94"/>
      <c r="S985" s="94"/>
      <c r="T985" s="94"/>
      <c r="U985" s="94"/>
      <c r="V985" s="94"/>
      <c r="W985" s="94"/>
      <c r="X985" s="94"/>
      <c r="Y985" s="94"/>
      <c r="Z985" s="94"/>
    </row>
    <row r="986" ht="15.75" customHeight="1">
      <c r="A986" s="94"/>
      <c r="B986" s="94"/>
      <c r="D986" s="94"/>
      <c r="E986" s="94"/>
      <c r="F986" s="94"/>
      <c r="G986" s="94"/>
      <c r="H986" s="94"/>
      <c r="I986" s="94"/>
      <c r="J986" s="94"/>
      <c r="K986" s="94"/>
      <c r="L986" s="94"/>
      <c r="M986" s="94"/>
      <c r="N986" s="94"/>
      <c r="O986" s="94"/>
      <c r="P986" s="94"/>
      <c r="Q986" s="94"/>
      <c r="R986" s="94"/>
      <c r="S986" s="94"/>
      <c r="T986" s="94"/>
      <c r="U986" s="94"/>
      <c r="V986" s="94"/>
      <c r="W986" s="94"/>
      <c r="X986" s="94"/>
      <c r="Y986" s="94"/>
      <c r="Z986" s="94"/>
    </row>
    <row r="987" ht="15.75" customHeight="1">
      <c r="A987" s="94"/>
      <c r="B987" s="94"/>
      <c r="D987" s="94"/>
      <c r="E987" s="94"/>
      <c r="F987" s="94"/>
      <c r="G987" s="94"/>
      <c r="H987" s="94"/>
      <c r="I987" s="94"/>
      <c r="J987" s="94"/>
      <c r="K987" s="94"/>
      <c r="L987" s="94"/>
      <c r="M987" s="94"/>
      <c r="N987" s="94"/>
      <c r="O987" s="94"/>
      <c r="P987" s="94"/>
      <c r="Q987" s="94"/>
      <c r="R987" s="94"/>
      <c r="S987" s="94"/>
      <c r="T987" s="94"/>
      <c r="U987" s="94"/>
      <c r="V987" s="94"/>
      <c r="W987" s="94"/>
      <c r="X987" s="94"/>
      <c r="Y987" s="94"/>
      <c r="Z987" s="94"/>
    </row>
    <row r="988" ht="15.75" customHeight="1">
      <c r="A988" s="94"/>
      <c r="B988" s="94"/>
      <c r="D988" s="94"/>
      <c r="E988" s="94"/>
      <c r="F988" s="94"/>
      <c r="G988" s="94"/>
      <c r="H988" s="94"/>
      <c r="I988" s="94"/>
      <c r="J988" s="94"/>
      <c r="K988" s="94"/>
      <c r="L988" s="94"/>
      <c r="M988" s="94"/>
      <c r="N988" s="94"/>
      <c r="O988" s="94"/>
      <c r="P988" s="94"/>
      <c r="Q988" s="94"/>
      <c r="R988" s="94"/>
      <c r="S988" s="94"/>
      <c r="T988" s="94"/>
      <c r="U988" s="94"/>
      <c r="V988" s="94"/>
      <c r="W988" s="94"/>
      <c r="X988" s="94"/>
      <c r="Y988" s="94"/>
      <c r="Z988" s="94"/>
    </row>
    <row r="989" ht="15.75" customHeight="1">
      <c r="A989" s="94"/>
      <c r="B989" s="94"/>
      <c r="D989" s="94"/>
      <c r="E989" s="94"/>
      <c r="F989" s="94"/>
      <c r="G989" s="94"/>
      <c r="H989" s="94"/>
      <c r="I989" s="94"/>
      <c r="J989" s="94"/>
      <c r="K989" s="94"/>
      <c r="L989" s="94"/>
      <c r="M989" s="94"/>
      <c r="N989" s="94"/>
      <c r="O989" s="94"/>
      <c r="P989" s="94"/>
      <c r="Q989" s="94"/>
      <c r="R989" s="94"/>
      <c r="S989" s="94"/>
      <c r="T989" s="94"/>
      <c r="U989" s="94"/>
      <c r="V989" s="94"/>
      <c r="W989" s="94"/>
      <c r="X989" s="94"/>
      <c r="Y989" s="94"/>
      <c r="Z989" s="94"/>
    </row>
    <row r="990" ht="15.75" customHeight="1">
      <c r="A990" s="94"/>
      <c r="B990" s="94"/>
      <c r="D990" s="94"/>
      <c r="E990" s="94"/>
      <c r="F990" s="94"/>
      <c r="G990" s="94"/>
      <c r="H990" s="94"/>
      <c r="I990" s="94"/>
      <c r="J990" s="94"/>
      <c r="K990" s="94"/>
      <c r="L990" s="94"/>
      <c r="M990" s="94"/>
      <c r="N990" s="94"/>
      <c r="O990" s="94"/>
      <c r="P990" s="94"/>
      <c r="Q990" s="94"/>
      <c r="R990" s="94"/>
      <c r="S990" s="94"/>
      <c r="T990" s="94"/>
      <c r="U990" s="94"/>
      <c r="V990" s="94"/>
      <c r="W990" s="94"/>
      <c r="X990" s="94"/>
      <c r="Y990" s="94"/>
      <c r="Z990" s="94"/>
    </row>
    <row r="991" ht="15.75" customHeight="1">
      <c r="A991" s="94"/>
      <c r="B991" s="94"/>
      <c r="D991" s="94"/>
      <c r="E991" s="94"/>
      <c r="F991" s="94"/>
      <c r="G991" s="94"/>
      <c r="H991" s="94"/>
      <c r="I991" s="94"/>
      <c r="J991" s="94"/>
      <c r="K991" s="94"/>
      <c r="L991" s="94"/>
      <c r="M991" s="94"/>
      <c r="N991" s="94"/>
      <c r="O991" s="94"/>
      <c r="P991" s="94"/>
      <c r="Q991" s="94"/>
      <c r="R991" s="94"/>
      <c r="S991" s="94"/>
      <c r="T991" s="94"/>
      <c r="U991" s="94"/>
      <c r="V991" s="94"/>
      <c r="W991" s="94"/>
      <c r="X991" s="94"/>
      <c r="Y991" s="94"/>
      <c r="Z991" s="94"/>
    </row>
    <row r="992" ht="15.75" customHeight="1">
      <c r="A992" s="94"/>
      <c r="B992" s="94"/>
      <c r="D992" s="94"/>
      <c r="E992" s="94"/>
      <c r="F992" s="94"/>
      <c r="G992" s="94"/>
      <c r="H992" s="94"/>
      <c r="I992" s="94"/>
      <c r="J992" s="94"/>
      <c r="K992" s="94"/>
      <c r="L992" s="94"/>
      <c r="M992" s="94"/>
      <c r="N992" s="94"/>
      <c r="O992" s="94"/>
      <c r="P992" s="94"/>
      <c r="Q992" s="94"/>
      <c r="R992" s="94"/>
      <c r="S992" s="94"/>
      <c r="T992" s="94"/>
      <c r="U992" s="94"/>
      <c r="V992" s="94"/>
      <c r="W992" s="94"/>
      <c r="X992" s="94"/>
      <c r="Y992" s="94"/>
      <c r="Z992" s="94"/>
    </row>
    <row r="993" ht="15.75" customHeight="1">
      <c r="A993" s="94"/>
      <c r="B993" s="94"/>
      <c r="D993" s="94"/>
      <c r="E993" s="94"/>
      <c r="F993" s="94"/>
      <c r="G993" s="94"/>
      <c r="H993" s="94"/>
      <c r="I993" s="94"/>
      <c r="J993" s="94"/>
      <c r="K993" s="94"/>
      <c r="L993" s="94"/>
      <c r="M993" s="94"/>
      <c r="N993" s="94"/>
      <c r="O993" s="94"/>
      <c r="P993" s="94"/>
      <c r="Q993" s="94"/>
      <c r="R993" s="94"/>
      <c r="S993" s="94"/>
      <c r="T993" s="94"/>
      <c r="U993" s="94"/>
      <c r="V993" s="94"/>
      <c r="W993" s="94"/>
      <c r="X993" s="94"/>
      <c r="Y993" s="94"/>
      <c r="Z993" s="94"/>
    </row>
    <row r="994" ht="15.75" customHeight="1">
      <c r="A994" s="94"/>
      <c r="B994" s="94"/>
      <c r="D994" s="94"/>
      <c r="E994" s="94"/>
      <c r="F994" s="94"/>
      <c r="G994" s="94"/>
      <c r="H994" s="94"/>
      <c r="I994" s="94"/>
      <c r="J994" s="94"/>
      <c r="K994" s="94"/>
      <c r="L994" s="94"/>
      <c r="M994" s="94"/>
      <c r="N994" s="94"/>
      <c r="O994" s="94"/>
      <c r="P994" s="94"/>
      <c r="Q994" s="94"/>
      <c r="R994" s="94"/>
      <c r="S994" s="94"/>
      <c r="T994" s="94"/>
      <c r="U994" s="94"/>
      <c r="V994" s="94"/>
      <c r="W994" s="94"/>
      <c r="X994" s="94"/>
      <c r="Y994" s="94"/>
      <c r="Z994" s="94"/>
    </row>
    <row r="995" ht="15.75" customHeight="1">
      <c r="A995" s="94"/>
      <c r="B995" s="94"/>
      <c r="D995" s="94"/>
      <c r="E995" s="94"/>
      <c r="F995" s="94"/>
      <c r="G995" s="94"/>
      <c r="H995" s="94"/>
      <c r="I995" s="94"/>
      <c r="J995" s="94"/>
      <c r="K995" s="94"/>
      <c r="L995" s="94"/>
      <c r="M995" s="94"/>
      <c r="N995" s="94"/>
      <c r="O995" s="94"/>
      <c r="P995" s="94"/>
      <c r="Q995" s="94"/>
      <c r="R995" s="94"/>
      <c r="S995" s="94"/>
      <c r="T995" s="94"/>
      <c r="U995" s="94"/>
      <c r="V995" s="94"/>
      <c r="W995" s="94"/>
      <c r="X995" s="94"/>
      <c r="Y995" s="94"/>
      <c r="Z995" s="94"/>
    </row>
    <row r="996" ht="15.75" customHeight="1">
      <c r="A996" s="94"/>
      <c r="B996" s="94"/>
      <c r="D996" s="94"/>
      <c r="E996" s="94"/>
      <c r="F996" s="94"/>
      <c r="G996" s="94"/>
      <c r="H996" s="94"/>
      <c r="I996" s="94"/>
      <c r="J996" s="94"/>
      <c r="K996" s="94"/>
      <c r="L996" s="94"/>
      <c r="M996" s="94"/>
      <c r="N996" s="94"/>
      <c r="O996" s="94"/>
      <c r="P996" s="94"/>
      <c r="Q996" s="94"/>
      <c r="R996" s="94"/>
      <c r="S996" s="94"/>
      <c r="T996" s="94"/>
      <c r="U996" s="94"/>
      <c r="V996" s="94"/>
      <c r="W996" s="94"/>
      <c r="X996" s="94"/>
      <c r="Y996" s="94"/>
      <c r="Z996" s="94"/>
    </row>
    <row r="997" ht="15.75" customHeight="1">
      <c r="A997" s="94"/>
      <c r="B997" s="94"/>
      <c r="D997" s="94"/>
      <c r="E997" s="94"/>
      <c r="F997" s="94"/>
      <c r="G997" s="94"/>
      <c r="H997" s="94"/>
      <c r="I997" s="94"/>
      <c r="J997" s="94"/>
      <c r="K997" s="94"/>
      <c r="L997" s="94"/>
      <c r="M997" s="94"/>
      <c r="N997" s="94"/>
      <c r="O997" s="94"/>
      <c r="P997" s="94"/>
      <c r="Q997" s="94"/>
      <c r="R997" s="94"/>
      <c r="S997" s="94"/>
      <c r="T997" s="94"/>
      <c r="U997" s="94"/>
      <c r="V997" s="94"/>
      <c r="W997" s="94"/>
      <c r="X997" s="94"/>
      <c r="Y997" s="94"/>
      <c r="Z997" s="94"/>
    </row>
    <row r="998" ht="15.75" customHeight="1">
      <c r="A998" s="94"/>
      <c r="B998" s="94"/>
      <c r="D998" s="94"/>
      <c r="E998" s="94"/>
      <c r="F998" s="94"/>
      <c r="G998" s="94"/>
      <c r="H998" s="94"/>
      <c r="I998" s="94"/>
      <c r="J998" s="94"/>
      <c r="K998" s="94"/>
      <c r="L998" s="94"/>
      <c r="M998" s="94"/>
      <c r="N998" s="94"/>
      <c r="O998" s="94"/>
      <c r="P998" s="94"/>
      <c r="Q998" s="94"/>
      <c r="R998" s="94"/>
      <c r="S998" s="94"/>
      <c r="T998" s="94"/>
      <c r="U998" s="94"/>
      <c r="V998" s="94"/>
      <c r="W998" s="94"/>
      <c r="X998" s="94"/>
      <c r="Y998" s="94"/>
      <c r="Z998" s="94"/>
    </row>
    <row r="999" ht="15.75" customHeight="1">
      <c r="A999" s="94"/>
      <c r="B999" s="94"/>
      <c r="D999" s="94"/>
      <c r="E999" s="94"/>
      <c r="F999" s="94"/>
      <c r="G999" s="94"/>
      <c r="H999" s="94"/>
      <c r="I999" s="94"/>
      <c r="J999" s="94"/>
      <c r="K999" s="94"/>
      <c r="L999" s="94"/>
      <c r="M999" s="94"/>
      <c r="N999" s="94"/>
      <c r="O999" s="94"/>
      <c r="P999" s="94"/>
      <c r="Q999" s="94"/>
      <c r="R999" s="94"/>
      <c r="S999" s="94"/>
      <c r="T999" s="94"/>
      <c r="U999" s="94"/>
      <c r="V999" s="94"/>
      <c r="W999" s="94"/>
      <c r="X999" s="94"/>
      <c r="Y999" s="94"/>
      <c r="Z999" s="94"/>
    </row>
    <row r="1000" ht="15.75" customHeight="1">
      <c r="A1000" s="94"/>
      <c r="B1000" s="94"/>
      <c r="D1000" s="94"/>
      <c r="E1000" s="94"/>
      <c r="F1000" s="94"/>
      <c r="G1000" s="94"/>
      <c r="H1000" s="94"/>
      <c r="I1000" s="94"/>
      <c r="J1000" s="94"/>
      <c r="K1000" s="94"/>
      <c r="L1000" s="94"/>
      <c r="M1000" s="94"/>
      <c r="N1000" s="94"/>
      <c r="O1000" s="94"/>
      <c r="P1000" s="94"/>
      <c r="Q1000" s="94"/>
      <c r="R1000" s="94"/>
      <c r="S1000" s="94"/>
      <c r="T1000" s="94"/>
      <c r="U1000" s="94"/>
      <c r="V1000" s="94"/>
      <c r="W1000" s="94"/>
      <c r="X1000" s="94"/>
      <c r="Y1000" s="94"/>
      <c r="Z1000" s="94"/>
    </row>
    <row r="1001" ht="15.75" customHeight="1">
      <c r="A1001" s="94"/>
      <c r="B1001" s="94"/>
      <c r="D1001" s="94"/>
      <c r="E1001" s="94"/>
      <c r="F1001" s="94"/>
      <c r="G1001" s="94"/>
      <c r="H1001" s="94"/>
      <c r="I1001" s="94"/>
      <c r="J1001" s="94"/>
      <c r="K1001" s="94"/>
      <c r="L1001" s="94"/>
      <c r="M1001" s="94"/>
      <c r="N1001" s="94"/>
      <c r="O1001" s="94"/>
      <c r="P1001" s="94"/>
      <c r="Q1001" s="94"/>
      <c r="R1001" s="94"/>
      <c r="S1001" s="94"/>
      <c r="T1001" s="94"/>
      <c r="U1001" s="94"/>
      <c r="V1001" s="94"/>
      <c r="W1001" s="94"/>
      <c r="X1001" s="94"/>
      <c r="Y1001" s="94"/>
      <c r="Z1001" s="94"/>
    </row>
  </sheetData>
  <mergeCells count="9">
    <mergeCell ref="F25:H25"/>
    <mergeCell ref="E49:H49"/>
    <mergeCell ref="E6:J6"/>
    <mergeCell ref="E8:J8"/>
    <mergeCell ref="E10:G10"/>
    <mergeCell ref="E11:G11"/>
    <mergeCell ref="E12:G12"/>
    <mergeCell ref="E24:H24"/>
    <mergeCell ref="E25:E26"/>
  </mergeCells>
  <printOptions/>
  <pageMargins bottom="0.75" footer="0.0" header="0.0" left="0.7" right="0.7" top="0.75"/>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63"/>
    <col customWidth="1" min="2" max="2" width="17.25"/>
    <col customWidth="1" min="3" max="3" width="12.38"/>
    <col customWidth="1" min="4" max="4" width="8.63"/>
    <col customWidth="1" min="5" max="5" width="86.88"/>
    <col customWidth="1" min="6" max="26" width="8.63"/>
  </cols>
  <sheetData>
    <row r="7">
      <c r="B7" s="973" t="s">
        <v>1050</v>
      </c>
      <c r="C7" s="973" t="str">
        <f>'(T) General Tables'!A177</f>
        <v>GWB-O</v>
      </c>
      <c r="D7" s="973" t="str">
        <f>'(T) General Tables'!$A$17</f>
        <v>N/A</v>
      </c>
    </row>
    <row r="8">
      <c r="C8" s="973" t="str">
        <f>'(T) General Tables'!A178</f>
        <v>GWB-A</v>
      </c>
      <c r="D8" s="973" t="str">
        <f>'(T) General Tables'!$A$17</f>
        <v>N/A</v>
      </c>
    </row>
    <row r="9">
      <c r="C9" s="973" t="str">
        <f>'(T) General Tables'!A179</f>
        <v>GWB-B</v>
      </c>
      <c r="D9" s="973" t="str">
        <f>'(T) General Tables'!$A$17</f>
        <v>N/A</v>
      </c>
    </row>
    <row r="10">
      <c r="C10" s="973" t="str">
        <f>'(T) General Tables'!A180</f>
        <v>GWB-C</v>
      </c>
      <c r="D10" s="973" t="str">
        <f>'(T) General Tables'!$A$17</f>
        <v>N/A</v>
      </c>
    </row>
    <row r="11">
      <c r="C11" s="973" t="str">
        <f>'(T) General Tables'!A181</f>
        <v>GWB-D</v>
      </c>
      <c r="D11" s="973" t="str">
        <f>'(T) General Tables'!$A$17</f>
        <v>N/A</v>
      </c>
    </row>
    <row r="12">
      <c r="C12" s="973" t="str">
        <f>'(T) General Tables'!A182</f>
        <v>GWB-A-2</v>
      </c>
      <c r="D12" s="973" t="str">
        <f>'(T) General Tables'!$A$17</f>
        <v>N/A</v>
      </c>
    </row>
    <row r="13">
      <c r="C13" s="973" t="str">
        <f>'(T) General Tables'!A183</f>
        <v>GWB-B-2</v>
      </c>
      <c r="D13" s="973" t="str">
        <f>'(T) General Tables'!$A$17</f>
        <v>N/A</v>
      </c>
    </row>
    <row r="14">
      <c r="C14" s="973" t="str">
        <f>'(T) General Tables'!A184</f>
        <v>GWB-C-2</v>
      </c>
      <c r="D14" s="973" t="str">
        <f>'(T) General Tables'!$A$17</f>
        <v>N/A</v>
      </c>
    </row>
    <row r="15">
      <c r="C15" s="973" t="str">
        <f>'(T) General Tables'!A185</f>
        <v>GWB-D-2</v>
      </c>
      <c r="D15" s="973" t="str">
        <f>'(T) General Tables'!$A$17</f>
        <v>N/A</v>
      </c>
    </row>
    <row r="16">
      <c r="C16" s="973" t="str">
        <f>'(T) General Tables'!A186</f>
        <v/>
      </c>
      <c r="D16" s="973" t="str">
        <f>'(T) General Tables'!$A$17</f>
        <v>N/A</v>
      </c>
    </row>
    <row r="17">
      <c r="C17" s="973" t="str">
        <f>'(T) General Tables'!A187</f>
        <v/>
      </c>
      <c r="D17" s="973" t="str">
        <f>'(T) General Tables'!$A$17</f>
        <v>N/A</v>
      </c>
    </row>
    <row r="18">
      <c r="C18" s="973" t="str">
        <f>'(T) General Tables'!A188</f>
        <v/>
      </c>
      <c r="D18" s="973" t="str">
        <f>'(T) General Tables'!$A$17</f>
        <v>N/A</v>
      </c>
    </row>
    <row r="19">
      <c r="C19" s="973" t="str">
        <f>'(T) General Tables'!A189</f>
        <v/>
      </c>
      <c r="D19" s="973" t="str">
        <f>'(T) General Tables'!$A$17</f>
        <v>N/A</v>
      </c>
    </row>
    <row r="20">
      <c r="C20" s="973" t="str">
        <f>'(T) General Tables'!A190</f>
        <v>WSP-A</v>
      </c>
      <c r="D20" s="973" t="str">
        <f>'(T) General Tables'!$A$18</f>
        <v>Optional</v>
      </c>
    </row>
    <row r="21" ht="15.75" customHeight="1">
      <c r="C21" s="973" t="str">
        <f>'(T) General Tables'!A191</f>
        <v>WSP-B</v>
      </c>
      <c r="D21" s="973" t="str">
        <f>'(T) General Tables'!$A$18</f>
        <v>Optional</v>
      </c>
    </row>
    <row r="22" ht="15.75" customHeight="1">
      <c r="C22" s="973" t="str">
        <f>'(T) General Tables'!A192</f>
        <v>WSP-C</v>
      </c>
      <c r="D22" s="973" t="str">
        <f>'(T) General Tables'!$A$18</f>
        <v>Optional</v>
      </c>
    </row>
    <row r="23" ht="15.75" customHeight="1">
      <c r="C23" s="973" t="str">
        <f>'(T) General Tables'!A193</f>
        <v>WSP-D</v>
      </c>
      <c r="D23" s="973" t="str">
        <f>'(T) General Tables'!$A$18</f>
        <v>Optional</v>
      </c>
    </row>
    <row r="24" ht="15.75" customHeight="1">
      <c r="C24" s="973" t="str">
        <f>'(T) General Tables'!A194</f>
        <v>WSP-E</v>
      </c>
      <c r="D24" s="973" t="str">
        <f>'(T) General Tables'!$A$18</f>
        <v>Optional</v>
      </c>
    </row>
    <row r="25" ht="15.75" customHeight="1">
      <c r="C25" s="973" t="str">
        <f>#REF!</f>
        <v>#REF!</v>
      </c>
      <c r="D25" s="973" t="str">
        <f>'(T) General Tables'!$A$18</f>
        <v>Optional</v>
      </c>
    </row>
    <row r="26" ht="15.75" customHeight="1">
      <c r="C26" s="973" t="str">
        <f>'(T) General Tables'!A196</f>
        <v/>
      </c>
      <c r="D26" s="973" t="str">
        <f>'(T) General Tables'!$A$18</f>
        <v>Optional</v>
      </c>
    </row>
    <row r="27" ht="15.75" customHeight="1">
      <c r="C27" s="973" t="str">
        <f>'(T) General Tables'!A197</f>
        <v/>
      </c>
      <c r="D27" s="973" t="str">
        <f>'(T) General Tables'!$A$18</f>
        <v>Optional</v>
      </c>
    </row>
    <row r="28" ht="15.75" customHeight="1">
      <c r="C28" s="973" t="str">
        <f>'(T) General Tables'!A198</f>
        <v/>
      </c>
      <c r="D28" s="973" t="str">
        <f>'(T) General Tables'!$A$18</f>
        <v>Optional</v>
      </c>
    </row>
    <row r="29" ht="15.75" customHeight="1">
      <c r="C29" s="973" t="str">
        <f>'(T) General Tables'!A199</f>
        <v/>
      </c>
      <c r="D29" s="973" t="str">
        <f>'(T) General Tables'!$A$18</f>
        <v>Optional</v>
      </c>
    </row>
    <row r="30" ht="15.75" customHeight="1">
      <c r="C30" s="973" t="str">
        <f>'(T) General Tables'!A200</f>
        <v/>
      </c>
      <c r="D30" s="973" t="str">
        <f>'(T) General Tables'!$A$18</f>
        <v>Optional</v>
      </c>
    </row>
    <row r="31" ht="15.75" customHeight="1">
      <c r="C31" s="973" t="str">
        <f>'(T) General Tables'!A201</f>
        <v>DWB</v>
      </c>
    </row>
    <row r="32" ht="15.75" customHeight="1">
      <c r="C32" s="973" t="str">
        <f>'(T) General Tables'!A195</f>
        <v>CFW-FH</v>
      </c>
    </row>
    <row r="33" ht="15.75" customHeight="1">
      <c r="B33" s="973" t="s">
        <v>1051</v>
      </c>
      <c r="C33" s="973" t="str">
        <f>'(T) General Tables'!A512</f>
        <v>Concrete</v>
      </c>
      <c r="D33" s="973" t="str">
        <f>'(T) General Tables'!$A$17</f>
        <v>N/A</v>
      </c>
      <c r="E33" s="973" t="s">
        <v>1052</v>
      </c>
    </row>
    <row r="34" ht="15.75" customHeight="1">
      <c r="C34" s="973" t="str">
        <f>'(T) General Tables'!A513</f>
        <v>Wood</v>
      </c>
      <c r="D34" s="973" t="str">
        <f>'(T) General Tables'!$A$18</f>
        <v>Optional</v>
      </c>
      <c r="E34" s="973" t="s">
        <v>1053</v>
      </c>
    </row>
    <row r="35" ht="15.75" customHeight="1">
      <c r="C35" s="973" t="str">
        <f>'(T) General Tables'!A514</f>
        <v>Conc./Wood</v>
      </c>
      <c r="D35" s="973" t="str">
        <f>'(T) General Tables'!$A$18</f>
        <v>Optional</v>
      </c>
      <c r="E35" s="973" t="s">
        <v>1054</v>
      </c>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outlineLevelRow="1"/>
  <cols>
    <col customWidth="1" min="1" max="1" width="2.88"/>
    <col customWidth="1" min="2" max="2" width="9.13"/>
    <col customWidth="1" min="3" max="3" width="3.75"/>
    <col customWidth="1" min="4" max="4" width="23.75"/>
    <col customWidth="1" min="5" max="5" width="21.75"/>
    <col customWidth="1" min="6" max="6" width="66.13"/>
    <col customWidth="1" min="7" max="7" width="29.75"/>
    <col customWidth="1" min="8" max="8" width="25.88"/>
    <col customWidth="1" min="9" max="10" width="16.25"/>
    <col customWidth="1" min="11" max="11" width="7.0"/>
    <col customWidth="1" min="12" max="26" width="9.13"/>
  </cols>
  <sheetData>
    <row r="1" ht="15.75" customHeight="1">
      <c r="A1" s="974"/>
      <c r="B1" s="974"/>
      <c r="C1" s="975"/>
      <c r="D1" s="974"/>
      <c r="E1" s="974"/>
      <c r="F1" s="974"/>
      <c r="G1" s="974"/>
      <c r="H1" s="974"/>
      <c r="I1" s="976"/>
      <c r="L1" s="974"/>
      <c r="M1" s="974"/>
      <c r="N1" s="974"/>
      <c r="O1" s="974"/>
      <c r="P1" s="974"/>
      <c r="Q1" s="974"/>
      <c r="R1" s="974"/>
      <c r="S1" s="974"/>
      <c r="T1" s="974"/>
      <c r="U1" s="974"/>
      <c r="V1" s="974"/>
      <c r="W1" s="974"/>
      <c r="X1" s="974"/>
      <c r="Y1" s="974"/>
      <c r="Z1" s="974"/>
    </row>
    <row r="2" ht="15.75" customHeight="1">
      <c r="B2" s="711"/>
      <c r="D2" s="977" t="s">
        <v>74</v>
      </c>
      <c r="E2" s="978"/>
      <c r="F2" s="66"/>
      <c r="G2" s="66"/>
      <c r="H2" s="66"/>
      <c r="I2" s="979" t="str">
        <f>'(T) General Tables'!A2</f>
        <v>beta_1.043</v>
      </c>
      <c r="N2" s="974"/>
      <c r="O2" s="974"/>
      <c r="P2" s="974"/>
      <c r="Q2" s="974"/>
      <c r="R2" s="974"/>
      <c r="S2" s="974"/>
      <c r="T2" s="974"/>
      <c r="U2" s="974"/>
      <c r="V2" s="974"/>
      <c r="W2" s="974"/>
      <c r="X2" s="974"/>
      <c r="Y2" s="974"/>
      <c r="Z2" s="974"/>
    </row>
    <row r="3" ht="15.75" customHeight="1">
      <c r="B3" s="711"/>
      <c r="D3" s="980" t="s">
        <v>1055</v>
      </c>
      <c r="E3" s="981"/>
      <c r="F3" s="982"/>
      <c r="G3" s="982"/>
      <c r="H3" s="982"/>
      <c r="I3" s="983"/>
      <c r="N3" s="974"/>
      <c r="O3" s="974"/>
      <c r="P3" s="974"/>
      <c r="Q3" s="974"/>
      <c r="R3" s="974"/>
      <c r="S3" s="974"/>
      <c r="T3" s="974"/>
      <c r="U3" s="974"/>
      <c r="V3" s="974"/>
      <c r="W3" s="974"/>
      <c r="X3" s="974"/>
      <c r="Y3" s="974"/>
      <c r="Z3" s="974"/>
    </row>
    <row r="4" ht="15.75" customHeight="1">
      <c r="B4" s="984" t="s">
        <v>32</v>
      </c>
      <c r="D4" s="985" t="s">
        <v>1056</v>
      </c>
      <c r="E4" s="986"/>
      <c r="F4" s="987"/>
      <c r="G4" s="987"/>
      <c r="H4" s="987"/>
      <c r="I4" s="988"/>
      <c r="N4" s="974"/>
      <c r="O4" s="974"/>
      <c r="P4" s="974"/>
      <c r="Q4" s="974"/>
      <c r="R4" s="974"/>
      <c r="S4" s="974"/>
      <c r="T4" s="974"/>
      <c r="U4" s="974"/>
      <c r="V4" s="974"/>
      <c r="W4" s="974"/>
      <c r="X4" s="974"/>
      <c r="Y4" s="974"/>
      <c r="Z4" s="974"/>
    </row>
    <row r="5" ht="15.75" customHeight="1">
      <c r="A5" s="974"/>
      <c r="B5" s="974"/>
      <c r="D5" s="974"/>
      <c r="E5" s="974"/>
      <c r="F5" s="974"/>
      <c r="G5" s="974"/>
      <c r="H5" s="974"/>
      <c r="I5" s="976"/>
      <c r="N5" s="974"/>
      <c r="O5" s="974"/>
      <c r="P5" s="974"/>
      <c r="Q5" s="974"/>
      <c r="R5" s="974"/>
      <c r="S5" s="974"/>
      <c r="T5" s="974"/>
      <c r="U5" s="974"/>
      <c r="V5" s="974"/>
      <c r="W5" s="974"/>
      <c r="X5" s="974"/>
      <c r="Y5" s="974"/>
      <c r="Z5" s="974"/>
    </row>
    <row r="6" ht="33.0" customHeight="1">
      <c r="A6" s="974"/>
      <c r="B6" s="974"/>
      <c r="D6" s="989" t="s">
        <v>1009</v>
      </c>
      <c r="E6" s="27"/>
      <c r="F6" s="27"/>
      <c r="G6" s="27"/>
      <c r="H6" s="27"/>
      <c r="I6" s="28"/>
      <c r="N6" s="974"/>
      <c r="O6" s="974"/>
      <c r="P6" s="974"/>
      <c r="Q6" s="974"/>
      <c r="R6" s="974"/>
      <c r="S6" s="974"/>
      <c r="T6" s="974"/>
      <c r="U6" s="974"/>
      <c r="V6" s="974"/>
      <c r="W6" s="974"/>
      <c r="X6" s="974"/>
      <c r="Y6" s="974"/>
      <c r="Z6" s="974"/>
    </row>
    <row r="7" ht="15.75" customHeight="1">
      <c r="A7" s="974"/>
      <c r="B7" s="974"/>
      <c r="D7" s="974"/>
      <c r="E7" s="974"/>
      <c r="F7" s="974"/>
      <c r="G7" s="974"/>
      <c r="H7" s="974"/>
      <c r="I7" s="974"/>
      <c r="N7" s="974"/>
      <c r="O7" s="974"/>
      <c r="P7" s="974"/>
      <c r="Q7" s="974"/>
      <c r="R7" s="974"/>
      <c r="S7" s="974"/>
      <c r="T7" s="974"/>
      <c r="U7" s="974"/>
      <c r="V7" s="974"/>
      <c r="W7" s="974"/>
      <c r="X7" s="974"/>
      <c r="Y7" s="974"/>
      <c r="Z7" s="974"/>
    </row>
    <row r="8" ht="15.75" customHeight="1">
      <c r="A8" s="974"/>
      <c r="B8" s="974"/>
      <c r="D8" s="990" t="s">
        <v>1010</v>
      </c>
      <c r="E8" s="27"/>
      <c r="F8" s="27"/>
      <c r="G8" s="27"/>
      <c r="H8" s="27"/>
      <c r="I8" s="28"/>
      <c r="N8" s="974"/>
      <c r="O8" s="974"/>
      <c r="P8" s="974"/>
      <c r="Q8" s="974"/>
      <c r="R8" s="974"/>
      <c r="S8" s="974"/>
      <c r="T8" s="974"/>
      <c r="U8" s="974"/>
      <c r="V8" s="974"/>
      <c r="W8" s="974"/>
      <c r="X8" s="974"/>
      <c r="Y8" s="974"/>
      <c r="Z8" s="974"/>
    </row>
    <row r="9" ht="15.75" customHeight="1">
      <c r="A9" s="974"/>
      <c r="B9" s="974"/>
      <c r="D9" s="974"/>
      <c r="E9" s="974"/>
      <c r="F9" s="974"/>
      <c r="G9" s="974"/>
      <c r="H9" s="974"/>
      <c r="I9" s="976"/>
      <c r="N9" s="974"/>
      <c r="O9" s="974"/>
      <c r="P9" s="974"/>
      <c r="Q9" s="974"/>
      <c r="R9" s="974"/>
      <c r="S9" s="974"/>
      <c r="T9" s="974"/>
      <c r="U9" s="974"/>
      <c r="V9" s="974"/>
      <c r="W9" s="974"/>
      <c r="X9" s="974"/>
      <c r="Y9" s="974"/>
      <c r="Z9" s="974"/>
    </row>
    <row r="10" ht="15.75" customHeight="1">
      <c r="A10" s="974"/>
      <c r="B10" s="974"/>
      <c r="D10" s="991" t="s">
        <v>1057</v>
      </c>
      <c r="E10" s="974"/>
      <c r="F10" s="974"/>
      <c r="G10" s="974"/>
      <c r="H10" s="974"/>
      <c r="I10" s="976"/>
      <c r="N10" s="974"/>
      <c r="O10" s="974"/>
      <c r="P10" s="974"/>
      <c r="Q10" s="974"/>
      <c r="R10" s="974"/>
      <c r="S10" s="974"/>
      <c r="T10" s="974"/>
      <c r="U10" s="974"/>
      <c r="V10" s="974"/>
      <c r="W10" s="974"/>
      <c r="X10" s="974"/>
      <c r="Y10" s="974"/>
      <c r="Z10" s="974"/>
    </row>
    <row r="11" ht="15.75" customHeight="1">
      <c r="A11" s="974"/>
      <c r="B11" s="974"/>
      <c r="D11" s="992" t="s">
        <v>1058</v>
      </c>
      <c r="E11" s="255"/>
      <c r="F11" s="255"/>
      <c r="G11" s="255"/>
      <c r="H11" s="255"/>
      <c r="I11" s="256"/>
      <c r="N11" s="974"/>
      <c r="O11" s="974"/>
      <c r="P11" s="974"/>
      <c r="Q11" s="974"/>
      <c r="R11" s="974"/>
      <c r="S11" s="974"/>
      <c r="T11" s="974"/>
      <c r="U11" s="974"/>
      <c r="V11" s="974"/>
      <c r="W11" s="974"/>
      <c r="X11" s="974"/>
      <c r="Y11" s="974"/>
      <c r="Z11" s="974"/>
    </row>
    <row r="12" ht="15.75" customHeight="1">
      <c r="A12" s="993"/>
      <c r="B12" s="993"/>
      <c r="D12" s="994" t="s">
        <v>1059</v>
      </c>
      <c r="E12" s="994" t="s">
        <v>1060</v>
      </c>
      <c r="F12" s="994" t="s">
        <v>150</v>
      </c>
      <c r="G12" s="995" t="s">
        <v>1024</v>
      </c>
      <c r="H12" s="994" t="s">
        <v>1061</v>
      </c>
      <c r="I12" s="996" t="s">
        <v>1062</v>
      </c>
      <c r="N12" s="993"/>
      <c r="O12" s="993"/>
      <c r="P12" s="993"/>
      <c r="Q12" s="993"/>
      <c r="R12" s="993"/>
      <c r="S12" s="993"/>
      <c r="T12" s="993"/>
      <c r="U12" s="993"/>
      <c r="V12" s="993"/>
      <c r="W12" s="993"/>
      <c r="X12" s="993"/>
      <c r="Y12" s="993"/>
      <c r="Z12" s="993"/>
    </row>
    <row r="13" ht="15.75" customHeight="1">
      <c r="A13" s="974"/>
      <c r="B13" s="974"/>
      <c r="D13" s="997" t="s">
        <v>1063</v>
      </c>
      <c r="E13" s="997" t="str">
        <f>'(T) General Tables'!A485</f>
        <v>K(W) exp</v>
      </c>
      <c r="F13" s="998" t="s">
        <v>1064</v>
      </c>
      <c r="G13" s="999" t="s">
        <v>1065</v>
      </c>
      <c r="H13" s="1000" t="s">
        <v>1066</v>
      </c>
      <c r="I13" s="1001">
        <v>1.0</v>
      </c>
      <c r="N13" s="974"/>
      <c r="O13" s="974"/>
      <c r="P13" s="974"/>
      <c r="Q13" s="974"/>
      <c r="R13" s="974"/>
      <c r="S13" s="974"/>
      <c r="T13" s="974"/>
      <c r="U13" s="974"/>
      <c r="V13" s="974"/>
      <c r="W13" s="974"/>
      <c r="X13" s="974"/>
      <c r="Y13" s="974"/>
      <c r="Z13" s="974"/>
    </row>
    <row r="14" ht="15.75" customHeight="1">
      <c r="A14" s="974"/>
      <c r="B14" s="974"/>
      <c r="D14" s="342"/>
      <c r="E14" s="342"/>
      <c r="F14" s="342"/>
      <c r="G14" s="1002" t="s">
        <v>1067</v>
      </c>
      <c r="H14" s="998" t="s">
        <v>1068</v>
      </c>
      <c r="I14" s="1001">
        <v>1.29</v>
      </c>
      <c r="N14" s="974"/>
      <c r="O14" s="974"/>
      <c r="P14" s="974"/>
      <c r="Q14" s="974"/>
      <c r="R14" s="974"/>
      <c r="S14" s="974"/>
      <c r="T14" s="974"/>
      <c r="U14" s="974"/>
      <c r="V14" s="974"/>
      <c r="W14" s="974"/>
      <c r="X14" s="974"/>
      <c r="Y14" s="974"/>
      <c r="Z14" s="974"/>
    </row>
    <row r="15" ht="15.75" customHeight="1">
      <c r="A15" s="974"/>
      <c r="B15" s="974"/>
      <c r="D15" s="342"/>
      <c r="E15" s="342"/>
      <c r="F15" s="342"/>
      <c r="G15" s="999" t="s">
        <v>1069</v>
      </c>
      <c r="H15" s="342"/>
      <c r="I15" s="1001">
        <v>1.4</v>
      </c>
      <c r="N15" s="974"/>
      <c r="O15" s="974"/>
      <c r="P15" s="974"/>
      <c r="Q15" s="974"/>
      <c r="R15" s="974"/>
      <c r="S15" s="974"/>
      <c r="T15" s="974"/>
      <c r="U15" s="974"/>
      <c r="V15" s="974"/>
      <c r="W15" s="974"/>
      <c r="X15" s="974"/>
      <c r="Y15" s="974"/>
      <c r="Z15" s="974"/>
    </row>
    <row r="16" ht="15.75" customHeight="1">
      <c r="A16" s="974"/>
      <c r="B16" s="974"/>
      <c r="D16" s="346"/>
      <c r="E16" s="346"/>
      <c r="F16" s="346"/>
      <c r="G16" s="999" t="s">
        <v>1070</v>
      </c>
      <c r="H16" s="346"/>
      <c r="I16" s="1001">
        <v>1.48</v>
      </c>
      <c r="N16" s="974"/>
      <c r="O16" s="974"/>
      <c r="P16" s="974"/>
      <c r="Q16" s="974"/>
      <c r="R16" s="974"/>
      <c r="S16" s="974"/>
      <c r="T16" s="974"/>
      <c r="U16" s="974"/>
      <c r="V16" s="974"/>
      <c r="W16" s="974"/>
      <c r="X16" s="974"/>
      <c r="Y16" s="974"/>
      <c r="Z16" s="974"/>
    </row>
    <row r="17" ht="15.75" customHeight="1">
      <c r="A17" s="974"/>
      <c r="B17" s="974"/>
      <c r="D17" s="998" t="s">
        <v>655</v>
      </c>
      <c r="E17" s="998" t="str">
        <f>'(T) General Tables'!A486</f>
        <v>K(W) roof</v>
      </c>
      <c r="F17" s="1003" t="s">
        <v>1071</v>
      </c>
      <c r="G17" s="997" t="s">
        <v>1072</v>
      </c>
      <c r="H17" s="1004">
        <v>0.01</v>
      </c>
      <c r="I17" s="1005">
        <v>0.52</v>
      </c>
      <c r="N17" s="974"/>
      <c r="O17" s="974"/>
      <c r="P17" s="974"/>
      <c r="Q17" s="974"/>
      <c r="R17" s="974"/>
      <c r="S17" s="974"/>
      <c r="T17" s="974"/>
      <c r="U17" s="974"/>
      <c r="V17" s="974"/>
      <c r="W17" s="974"/>
      <c r="X17" s="974"/>
      <c r="Y17" s="974"/>
      <c r="Z17" s="974"/>
    </row>
    <row r="18" ht="15.75" customHeight="1">
      <c r="A18" s="974"/>
      <c r="B18" s="974"/>
      <c r="D18" s="342"/>
      <c r="E18" s="342"/>
      <c r="F18" s="342"/>
      <c r="G18" s="342"/>
      <c r="H18" s="1000">
        <v>1.5</v>
      </c>
      <c r="I18" s="1001">
        <v>0.52</v>
      </c>
      <c r="N18" s="974"/>
      <c r="O18" s="974"/>
      <c r="P18" s="974"/>
      <c r="Q18" s="974"/>
      <c r="R18" s="974"/>
      <c r="S18" s="974"/>
      <c r="T18" s="974"/>
      <c r="U18" s="974"/>
      <c r="V18" s="974"/>
      <c r="W18" s="974"/>
      <c r="X18" s="974"/>
      <c r="Y18" s="974"/>
      <c r="Z18" s="974"/>
    </row>
    <row r="19" ht="15.75" customHeight="1">
      <c r="A19" s="974"/>
      <c r="B19" s="974"/>
      <c r="D19" s="342"/>
      <c r="E19" s="342"/>
      <c r="F19" s="342"/>
      <c r="G19" s="342"/>
      <c r="H19" s="1000">
        <v>3.0</v>
      </c>
      <c r="I19" s="1001">
        <v>1.0</v>
      </c>
      <c r="N19" s="974"/>
      <c r="O19" s="974"/>
      <c r="P19" s="974"/>
      <c r="Q19" s="974"/>
      <c r="R19" s="974"/>
      <c r="S19" s="974"/>
      <c r="T19" s="974"/>
      <c r="U19" s="974"/>
      <c r="V19" s="974"/>
      <c r="W19" s="974"/>
      <c r="X19" s="974"/>
      <c r="Y19" s="974"/>
      <c r="Z19" s="974"/>
    </row>
    <row r="20" ht="15.75" customHeight="1">
      <c r="A20" s="974"/>
      <c r="B20" s="974"/>
      <c r="D20" s="342"/>
      <c r="E20" s="342"/>
      <c r="F20" s="342"/>
      <c r="G20" s="342"/>
      <c r="H20" s="1000">
        <v>4.5</v>
      </c>
      <c r="I20" s="1001">
        <v>1.58</v>
      </c>
      <c r="N20" s="974"/>
      <c r="O20" s="974"/>
      <c r="P20" s="974"/>
      <c r="Q20" s="974"/>
      <c r="R20" s="974"/>
      <c r="S20" s="974"/>
      <c r="T20" s="974"/>
      <c r="U20" s="974"/>
      <c r="V20" s="974"/>
      <c r="W20" s="974"/>
      <c r="X20" s="974"/>
      <c r="Y20" s="974"/>
      <c r="Z20" s="974"/>
    </row>
    <row r="21" ht="15.75" customHeight="1">
      <c r="A21" s="974"/>
      <c r="B21" s="974"/>
      <c r="D21" s="342"/>
      <c r="E21" s="342"/>
      <c r="F21" s="342"/>
      <c r="G21" s="342"/>
      <c r="H21" s="1000">
        <v>6.0</v>
      </c>
      <c r="I21" s="1001">
        <v>1.99</v>
      </c>
      <c r="N21" s="974"/>
      <c r="O21" s="974"/>
      <c r="P21" s="974"/>
      <c r="Q21" s="974"/>
      <c r="R21" s="974"/>
      <c r="S21" s="974"/>
      <c r="T21" s="974"/>
      <c r="U21" s="974"/>
      <c r="V21" s="974"/>
      <c r="W21" s="974"/>
      <c r="X21" s="974"/>
      <c r="Y21" s="974"/>
      <c r="Z21" s="974"/>
    </row>
    <row r="22" ht="15.75" customHeight="1">
      <c r="A22" s="974"/>
      <c r="B22" s="974"/>
      <c r="D22" s="342"/>
      <c r="E22" s="342"/>
      <c r="F22" s="342"/>
      <c r="G22" s="346"/>
      <c r="H22" s="1006">
        <f>'(T) General Tables'!$A$6</f>
        <v>6</v>
      </c>
      <c r="I22" s="1007">
        <v>1.990001</v>
      </c>
      <c r="N22" s="974"/>
      <c r="O22" s="974"/>
      <c r="P22" s="974"/>
      <c r="Q22" s="974"/>
      <c r="R22" s="974"/>
      <c r="S22" s="974"/>
      <c r="T22" s="974"/>
      <c r="U22" s="974"/>
      <c r="V22" s="974"/>
      <c r="W22" s="974"/>
      <c r="X22" s="974"/>
      <c r="Y22" s="974"/>
      <c r="Z22" s="974"/>
    </row>
    <row r="23" ht="15.75" customHeight="1">
      <c r="A23" s="974"/>
      <c r="B23" s="974"/>
      <c r="D23" s="342"/>
      <c r="E23" s="342"/>
      <c r="F23" s="342"/>
      <c r="G23" s="997" t="s">
        <v>1073</v>
      </c>
      <c r="H23" s="1004">
        <v>0.01</v>
      </c>
      <c r="I23" s="1005">
        <v>0.79</v>
      </c>
      <c r="N23" s="974"/>
      <c r="O23" s="974"/>
      <c r="P23" s="974"/>
      <c r="Q23" s="974"/>
      <c r="R23" s="974"/>
      <c r="S23" s="974"/>
      <c r="T23" s="974"/>
      <c r="U23" s="974"/>
      <c r="V23" s="974"/>
      <c r="W23" s="974"/>
      <c r="X23" s="974"/>
      <c r="Y23" s="974"/>
      <c r="Z23" s="974"/>
    </row>
    <row r="24" ht="15.75" customHeight="1">
      <c r="A24" s="974"/>
      <c r="B24" s="974"/>
      <c r="D24" s="342"/>
      <c r="E24" s="342"/>
      <c r="F24" s="342"/>
      <c r="G24" s="342"/>
      <c r="H24" s="1000">
        <v>1.5</v>
      </c>
      <c r="I24" s="1001">
        <v>0.79</v>
      </c>
      <c r="N24" s="974"/>
      <c r="O24" s="974"/>
      <c r="P24" s="974"/>
      <c r="Q24" s="974"/>
      <c r="R24" s="974"/>
      <c r="S24" s="974"/>
      <c r="T24" s="974"/>
      <c r="U24" s="974"/>
      <c r="V24" s="974"/>
      <c r="W24" s="974"/>
      <c r="X24" s="974"/>
      <c r="Y24" s="974"/>
      <c r="Z24" s="974"/>
    </row>
    <row r="25" ht="15.75" customHeight="1">
      <c r="A25" s="974"/>
      <c r="B25" s="974"/>
      <c r="D25" s="342"/>
      <c r="E25" s="342"/>
      <c r="F25" s="342"/>
      <c r="G25" s="342"/>
      <c r="H25" s="1000">
        <v>3.0</v>
      </c>
      <c r="I25" s="1001">
        <v>1.0</v>
      </c>
      <c r="N25" s="974"/>
      <c r="O25" s="974"/>
      <c r="P25" s="974"/>
      <c r="Q25" s="974"/>
      <c r="R25" s="974"/>
      <c r="S25" s="974"/>
      <c r="T25" s="974"/>
      <c r="U25" s="974"/>
      <c r="V25" s="974"/>
      <c r="W25" s="974"/>
      <c r="X25" s="974"/>
      <c r="Y25" s="974"/>
      <c r="Z25" s="974"/>
    </row>
    <row r="26" ht="15.75" customHeight="1">
      <c r="A26" s="974"/>
      <c r="B26" s="974"/>
      <c r="D26" s="342"/>
      <c r="E26" s="342"/>
      <c r="F26" s="342"/>
      <c r="G26" s="342"/>
      <c r="H26" s="1000">
        <v>4.5</v>
      </c>
      <c r="I26" s="1001">
        <v>1.26</v>
      </c>
      <c r="N26" s="974"/>
      <c r="O26" s="974"/>
      <c r="P26" s="974"/>
      <c r="Q26" s="974"/>
      <c r="R26" s="974"/>
      <c r="S26" s="974"/>
      <c r="T26" s="974"/>
      <c r="U26" s="974"/>
      <c r="V26" s="974"/>
      <c r="W26" s="974"/>
      <c r="X26" s="974"/>
      <c r="Y26" s="974"/>
      <c r="Z26" s="974"/>
    </row>
    <row r="27" ht="15.75" customHeight="1">
      <c r="A27" s="974"/>
      <c r="B27" s="974"/>
      <c r="D27" s="342"/>
      <c r="E27" s="342"/>
      <c r="F27" s="342"/>
      <c r="G27" s="342"/>
      <c r="H27" s="1000">
        <v>6.0</v>
      </c>
      <c r="I27" s="1001">
        <v>1.47</v>
      </c>
      <c r="N27" s="974"/>
      <c r="O27" s="974"/>
      <c r="P27" s="974"/>
      <c r="Q27" s="974"/>
      <c r="R27" s="974"/>
      <c r="S27" s="974"/>
      <c r="T27" s="974"/>
      <c r="U27" s="974"/>
      <c r="V27" s="974"/>
      <c r="W27" s="974"/>
      <c r="X27" s="974"/>
      <c r="Y27" s="974"/>
      <c r="Z27" s="974"/>
    </row>
    <row r="28" ht="15.75" customHeight="1">
      <c r="A28" s="974"/>
      <c r="B28" s="974"/>
      <c r="D28" s="342"/>
      <c r="E28" s="342"/>
      <c r="F28" s="342"/>
      <c r="G28" s="346"/>
      <c r="H28" s="1006">
        <f>'(T) General Tables'!$A$6</f>
        <v>6</v>
      </c>
      <c r="I28" s="1007">
        <v>1.470001</v>
      </c>
      <c r="N28" s="974"/>
      <c r="O28" s="974"/>
      <c r="P28" s="974"/>
      <c r="Q28" s="974"/>
      <c r="R28" s="974"/>
      <c r="S28" s="974"/>
      <c r="T28" s="974"/>
      <c r="U28" s="974"/>
      <c r="V28" s="974"/>
      <c r="W28" s="974"/>
      <c r="X28" s="974"/>
      <c r="Y28" s="974"/>
      <c r="Z28" s="974"/>
    </row>
    <row r="29" ht="15.75" customHeight="1">
      <c r="A29" s="974"/>
      <c r="B29" s="974"/>
      <c r="D29" s="342"/>
      <c r="E29" s="342"/>
      <c r="F29" s="342"/>
      <c r="G29" s="997" t="s">
        <v>1074</v>
      </c>
      <c r="H29" s="1000">
        <v>0.01</v>
      </c>
      <c r="I29" s="1001">
        <v>0.87</v>
      </c>
      <c r="N29" s="974"/>
      <c r="O29" s="974"/>
      <c r="P29" s="974"/>
      <c r="Q29" s="974"/>
      <c r="R29" s="974"/>
      <c r="S29" s="974"/>
      <c r="T29" s="974"/>
      <c r="U29" s="974"/>
      <c r="V29" s="974"/>
      <c r="W29" s="974"/>
      <c r="X29" s="974"/>
      <c r="Y29" s="974"/>
      <c r="Z29" s="974"/>
    </row>
    <row r="30" ht="15.75" customHeight="1">
      <c r="A30" s="974"/>
      <c r="B30" s="974"/>
      <c r="D30" s="342"/>
      <c r="E30" s="342"/>
      <c r="F30" s="342"/>
      <c r="G30" s="342"/>
      <c r="H30" s="1000">
        <v>1.5</v>
      </c>
      <c r="I30" s="1001">
        <v>0.87</v>
      </c>
      <c r="N30" s="974"/>
      <c r="O30" s="974"/>
      <c r="P30" s="974"/>
      <c r="Q30" s="974"/>
      <c r="R30" s="974"/>
      <c r="S30" s="974"/>
      <c r="T30" s="974"/>
      <c r="U30" s="974"/>
      <c r="V30" s="974"/>
      <c r="W30" s="974"/>
      <c r="X30" s="974"/>
      <c r="Y30" s="974"/>
      <c r="Z30" s="974"/>
    </row>
    <row r="31" ht="15.75" customHeight="1">
      <c r="A31" s="974"/>
      <c r="B31" s="974"/>
      <c r="D31" s="342"/>
      <c r="E31" s="342"/>
      <c r="F31" s="342"/>
      <c r="G31" s="342"/>
      <c r="H31" s="1000">
        <v>3.0</v>
      </c>
      <c r="I31" s="1001">
        <v>1.0</v>
      </c>
      <c r="N31" s="974"/>
      <c r="O31" s="974"/>
      <c r="P31" s="974"/>
      <c r="Q31" s="974"/>
      <c r="R31" s="974"/>
      <c r="S31" s="974"/>
      <c r="T31" s="974"/>
      <c r="U31" s="974"/>
      <c r="V31" s="974"/>
      <c r="W31" s="974"/>
      <c r="X31" s="974"/>
      <c r="Y31" s="974"/>
      <c r="Z31" s="974"/>
    </row>
    <row r="32" ht="15.75" customHeight="1">
      <c r="A32" s="974"/>
      <c r="B32" s="974"/>
      <c r="D32" s="342"/>
      <c r="E32" s="342"/>
      <c r="F32" s="342"/>
      <c r="G32" s="342"/>
      <c r="H32" s="1000">
        <v>4.5</v>
      </c>
      <c r="I32" s="1001">
        <v>1.16</v>
      </c>
      <c r="N32" s="974"/>
      <c r="O32" s="974"/>
      <c r="P32" s="974"/>
      <c r="Q32" s="974"/>
      <c r="R32" s="974"/>
      <c r="S32" s="974"/>
      <c r="T32" s="974"/>
      <c r="U32" s="974"/>
      <c r="V32" s="974"/>
      <c r="W32" s="974"/>
      <c r="X32" s="974"/>
      <c r="Y32" s="974"/>
      <c r="Z32" s="974"/>
    </row>
    <row r="33" ht="15.75" customHeight="1">
      <c r="A33" s="974"/>
      <c r="B33" s="974"/>
      <c r="D33" s="342"/>
      <c r="E33" s="342"/>
      <c r="F33" s="342"/>
      <c r="G33" s="342"/>
      <c r="H33" s="1000">
        <v>6.0</v>
      </c>
      <c r="I33" s="1001">
        <v>1.31</v>
      </c>
      <c r="N33" s="974"/>
      <c r="O33" s="974"/>
      <c r="P33" s="974"/>
      <c r="Q33" s="974"/>
      <c r="R33" s="974"/>
      <c r="S33" s="974"/>
      <c r="T33" s="974"/>
      <c r="U33" s="974"/>
      <c r="V33" s="974"/>
      <c r="W33" s="974"/>
      <c r="X33" s="974"/>
      <c r="Y33" s="974"/>
      <c r="Z33" s="974"/>
    </row>
    <row r="34" ht="15.75" customHeight="1">
      <c r="A34" s="974"/>
      <c r="B34" s="974"/>
      <c r="D34" s="346"/>
      <c r="E34" s="346"/>
      <c r="F34" s="346"/>
      <c r="G34" s="346"/>
      <c r="H34" s="1006">
        <f>'(T) General Tables'!$A$6</f>
        <v>6</v>
      </c>
      <c r="I34" s="1007">
        <v>1.310001</v>
      </c>
      <c r="N34" s="974"/>
      <c r="O34" s="974"/>
      <c r="P34" s="974"/>
      <c r="Q34" s="974"/>
      <c r="R34" s="974"/>
      <c r="S34" s="974"/>
      <c r="T34" s="974"/>
      <c r="U34" s="974"/>
      <c r="V34" s="974"/>
      <c r="W34" s="974"/>
      <c r="X34" s="974"/>
      <c r="Y34" s="974"/>
      <c r="Z34" s="974"/>
    </row>
    <row r="35" ht="15.75" customHeight="1">
      <c r="A35" s="974"/>
      <c r="B35" s="974"/>
      <c r="D35" s="998" t="s">
        <v>1075</v>
      </c>
      <c r="E35" s="998" t="str">
        <f>'(T) General Tables'!A487</f>
        <v>K(W) spacing</v>
      </c>
      <c r="F35" s="998" t="s">
        <v>1076</v>
      </c>
      <c r="G35" s="997" t="s">
        <v>1077</v>
      </c>
      <c r="H35" s="1004">
        <v>0.01</v>
      </c>
      <c r="I35" s="1005">
        <v>0.51</v>
      </c>
      <c r="N35" s="974"/>
      <c r="O35" s="974"/>
      <c r="P35" s="974"/>
      <c r="Q35" s="974"/>
      <c r="R35" s="974"/>
      <c r="S35" s="974"/>
      <c r="T35" s="974"/>
      <c r="U35" s="974"/>
      <c r="V35" s="974"/>
      <c r="W35" s="974"/>
      <c r="X35" s="974"/>
      <c r="Y35" s="974"/>
      <c r="Z35" s="974"/>
    </row>
    <row r="36" ht="15.75" customHeight="1">
      <c r="A36" s="974"/>
      <c r="B36" s="974"/>
      <c r="D36" s="342"/>
      <c r="E36" s="342"/>
      <c r="F36" s="342"/>
      <c r="G36" s="342"/>
      <c r="H36" s="1000">
        <v>3.8</v>
      </c>
      <c r="I36" s="1001">
        <v>0.51</v>
      </c>
      <c r="N36" s="974"/>
      <c r="O36" s="974"/>
      <c r="P36" s="974"/>
      <c r="Q36" s="974"/>
      <c r="R36" s="974"/>
      <c r="S36" s="974"/>
      <c r="T36" s="974"/>
      <c r="U36" s="974"/>
      <c r="V36" s="974"/>
      <c r="W36" s="974"/>
      <c r="X36" s="974"/>
      <c r="Y36" s="974"/>
      <c r="Z36" s="974"/>
    </row>
    <row r="37" ht="15.75" customHeight="1">
      <c r="A37" s="974"/>
      <c r="B37" s="974"/>
      <c r="D37" s="342"/>
      <c r="E37" s="342"/>
      <c r="F37" s="342"/>
      <c r="G37" s="342"/>
      <c r="H37" s="1000">
        <v>7.6</v>
      </c>
      <c r="I37" s="1001">
        <v>1.0</v>
      </c>
      <c r="N37" s="974"/>
      <c r="O37" s="974"/>
      <c r="P37" s="974"/>
      <c r="Q37" s="974"/>
      <c r="R37" s="974"/>
      <c r="S37" s="974"/>
      <c r="T37" s="974"/>
      <c r="U37" s="974"/>
      <c r="V37" s="974"/>
      <c r="W37" s="974"/>
      <c r="X37" s="974"/>
      <c r="Y37" s="974"/>
      <c r="Z37" s="974"/>
    </row>
    <row r="38" ht="15.75" customHeight="1">
      <c r="A38" s="974"/>
      <c r="B38" s="974"/>
      <c r="D38" s="342"/>
      <c r="E38" s="342"/>
      <c r="F38" s="342"/>
      <c r="G38" s="346"/>
      <c r="H38" s="1000">
        <v>10.6</v>
      </c>
      <c r="I38" s="1001">
        <v>1.35</v>
      </c>
      <c r="N38" s="974"/>
      <c r="O38" s="974"/>
      <c r="P38" s="974"/>
      <c r="Q38" s="974"/>
      <c r="R38" s="974"/>
      <c r="S38" s="974"/>
      <c r="T38" s="974"/>
      <c r="U38" s="974"/>
      <c r="V38" s="974"/>
      <c r="W38" s="974"/>
      <c r="X38" s="974"/>
      <c r="Y38" s="974"/>
      <c r="Z38" s="974"/>
    </row>
    <row r="39" ht="15.75" customHeight="1">
      <c r="A39" s="974"/>
      <c r="B39" s="974"/>
      <c r="D39" s="346"/>
      <c r="E39" s="346"/>
      <c r="F39" s="346"/>
      <c r="G39" s="999" t="s">
        <v>333</v>
      </c>
      <c r="H39" s="1000">
        <v>15.0</v>
      </c>
      <c r="I39" s="1001">
        <v>1.86</v>
      </c>
      <c r="N39" s="974"/>
      <c r="O39" s="974"/>
      <c r="P39" s="974"/>
      <c r="Q39" s="974"/>
      <c r="R39" s="974"/>
      <c r="S39" s="974"/>
      <c r="T39" s="974"/>
      <c r="U39" s="974"/>
      <c r="V39" s="974"/>
      <c r="W39" s="974"/>
      <c r="X39" s="974"/>
      <c r="Y39" s="974"/>
      <c r="Z39" s="974"/>
    </row>
    <row r="40" ht="15.75" customHeight="1">
      <c r="A40" s="974"/>
      <c r="B40" s="974"/>
      <c r="D40" s="998" t="s">
        <v>397</v>
      </c>
      <c r="E40" s="1008" t="str">
        <f>'(T) General Tables'!A488</f>
        <v>K(W) number</v>
      </c>
      <c r="F40" s="998" t="s">
        <v>1076</v>
      </c>
      <c r="G40" s="997" t="s">
        <v>1077</v>
      </c>
      <c r="H40" s="1000">
        <v>2.0</v>
      </c>
      <c r="I40" s="1001">
        <v>1.0</v>
      </c>
      <c r="N40" s="974"/>
      <c r="O40" s="974"/>
      <c r="P40" s="974"/>
      <c r="Q40" s="974"/>
      <c r="R40" s="974"/>
      <c r="S40" s="974"/>
      <c r="T40" s="974"/>
      <c r="U40" s="974"/>
      <c r="V40" s="974"/>
      <c r="W40" s="974"/>
      <c r="X40" s="974"/>
      <c r="Y40" s="974"/>
      <c r="Z40" s="974"/>
    </row>
    <row r="41" ht="15.75" customHeight="1">
      <c r="A41" s="974"/>
      <c r="B41" s="974"/>
      <c r="D41" s="342"/>
      <c r="E41" s="342"/>
      <c r="F41" s="342"/>
      <c r="G41" s="342"/>
      <c r="H41" s="1000">
        <v>3.0</v>
      </c>
      <c r="I41" s="1001">
        <v>1.28</v>
      </c>
      <c r="N41" s="974"/>
      <c r="O41" s="974"/>
      <c r="P41" s="974"/>
      <c r="Q41" s="974"/>
      <c r="R41" s="974"/>
      <c r="S41" s="974"/>
      <c r="T41" s="974"/>
      <c r="U41" s="974"/>
      <c r="V41" s="974"/>
      <c r="W41" s="974"/>
      <c r="X41" s="974"/>
      <c r="Y41" s="974"/>
      <c r="Z41" s="974"/>
    </row>
    <row r="42" ht="15.75" customHeight="1">
      <c r="A42" s="974"/>
      <c r="B42" s="974"/>
      <c r="D42" s="342"/>
      <c r="E42" s="342"/>
      <c r="F42" s="342"/>
      <c r="G42" s="342"/>
      <c r="H42" s="1000">
        <v>4.0</v>
      </c>
      <c r="I42" s="1001">
        <v>1.38</v>
      </c>
      <c r="N42" s="974"/>
      <c r="O42" s="974"/>
      <c r="P42" s="974"/>
      <c r="Q42" s="974"/>
      <c r="R42" s="974"/>
      <c r="S42" s="974"/>
      <c r="T42" s="974"/>
      <c r="U42" s="974"/>
      <c r="V42" s="974"/>
      <c r="W42" s="974"/>
      <c r="X42" s="974"/>
      <c r="Y42" s="974"/>
      <c r="Z42" s="974"/>
    </row>
    <row r="43" ht="15.75" customHeight="1">
      <c r="A43" s="974"/>
      <c r="B43" s="974"/>
      <c r="D43" s="342"/>
      <c r="E43" s="342"/>
      <c r="F43" s="342"/>
      <c r="G43" s="342"/>
      <c r="H43" s="1000">
        <v>5.0</v>
      </c>
      <c r="I43" s="1001">
        <v>1.43</v>
      </c>
      <c r="N43" s="974"/>
      <c r="O43" s="974"/>
      <c r="P43" s="974"/>
      <c r="Q43" s="974"/>
      <c r="R43" s="974"/>
      <c r="S43" s="974"/>
      <c r="T43" s="974"/>
      <c r="U43" s="974"/>
      <c r="V43" s="974"/>
      <c r="W43" s="974"/>
      <c r="X43" s="974"/>
      <c r="Y43" s="974"/>
      <c r="Z43" s="974"/>
    </row>
    <row r="44" ht="15.75" customHeight="1">
      <c r="A44" s="974"/>
      <c r="B44" s="974"/>
      <c r="D44" s="342"/>
      <c r="E44" s="342"/>
      <c r="F44" s="342"/>
      <c r="G44" s="342"/>
      <c r="H44" s="1004">
        <v>6.0</v>
      </c>
      <c r="I44" s="1005">
        <v>1.43</v>
      </c>
      <c r="N44" s="974"/>
      <c r="O44" s="974"/>
      <c r="P44" s="974"/>
      <c r="Q44" s="974"/>
      <c r="R44" s="974"/>
      <c r="S44" s="974"/>
      <c r="T44" s="974"/>
      <c r="U44" s="974"/>
      <c r="V44" s="974"/>
      <c r="W44" s="974"/>
      <c r="X44" s="974"/>
      <c r="Y44" s="974"/>
      <c r="Z44" s="974"/>
    </row>
    <row r="45" ht="15.75" customHeight="1">
      <c r="A45" s="974"/>
      <c r="B45" s="974"/>
      <c r="D45" s="342"/>
      <c r="E45" s="342"/>
      <c r="F45" s="342"/>
      <c r="G45" s="342"/>
      <c r="H45" s="1004">
        <v>7.0</v>
      </c>
      <c r="I45" s="1005">
        <v>1.43</v>
      </c>
      <c r="N45" s="974"/>
      <c r="O45" s="974"/>
      <c r="P45" s="974"/>
      <c r="Q45" s="974"/>
      <c r="R45" s="974"/>
      <c r="S45" s="974"/>
      <c r="T45" s="974"/>
      <c r="U45" s="974"/>
      <c r="V45" s="974"/>
      <c r="W45" s="974"/>
      <c r="X45" s="974"/>
      <c r="Y45" s="974"/>
      <c r="Z45" s="974"/>
    </row>
    <row r="46" ht="15.75" customHeight="1">
      <c r="A46" s="974"/>
      <c r="B46" s="974"/>
      <c r="D46" s="342"/>
      <c r="E46" s="342"/>
      <c r="F46" s="342"/>
      <c r="G46" s="342"/>
      <c r="H46" s="1004">
        <v>8.0</v>
      </c>
      <c r="I46" s="1005">
        <v>1.43</v>
      </c>
      <c r="N46" s="974"/>
      <c r="O46" s="974"/>
      <c r="P46" s="974"/>
      <c r="Q46" s="974"/>
      <c r="R46" s="974"/>
      <c r="S46" s="974"/>
      <c r="T46" s="974"/>
      <c r="U46" s="974"/>
      <c r="V46" s="974"/>
      <c r="W46" s="974"/>
      <c r="X46" s="974"/>
      <c r="Y46" s="974"/>
      <c r="Z46" s="974"/>
    </row>
    <row r="47" ht="15.75" customHeight="1">
      <c r="A47" s="974"/>
      <c r="B47" s="974"/>
      <c r="D47" s="342"/>
      <c r="E47" s="342"/>
      <c r="F47" s="342"/>
      <c r="G47" s="342"/>
      <c r="H47" s="1004">
        <v>9.0</v>
      </c>
      <c r="I47" s="1005">
        <v>1.43</v>
      </c>
      <c r="N47" s="974"/>
      <c r="O47" s="974"/>
      <c r="P47" s="974"/>
      <c r="Q47" s="974"/>
      <c r="R47" s="974"/>
      <c r="S47" s="974"/>
      <c r="T47" s="974"/>
      <c r="U47" s="974"/>
      <c r="V47" s="974"/>
      <c r="W47" s="974"/>
      <c r="X47" s="974"/>
      <c r="Y47" s="974"/>
      <c r="Z47" s="974"/>
    </row>
    <row r="48" ht="15.75" customHeight="1">
      <c r="A48" s="974"/>
      <c r="B48" s="974"/>
      <c r="D48" s="346"/>
      <c r="E48" s="346"/>
      <c r="F48" s="346"/>
      <c r="G48" s="346"/>
      <c r="H48" s="1004">
        <v>10.0</v>
      </c>
      <c r="I48" s="1005">
        <v>1.43</v>
      </c>
      <c r="N48" s="974"/>
      <c r="O48" s="974"/>
      <c r="P48" s="974"/>
      <c r="Q48" s="974"/>
      <c r="R48" s="974"/>
      <c r="S48" s="974"/>
      <c r="T48" s="974"/>
      <c r="U48" s="974"/>
      <c r="V48" s="974"/>
      <c r="W48" s="974"/>
      <c r="X48" s="974"/>
      <c r="Y48" s="974"/>
      <c r="Z48" s="974"/>
    </row>
    <row r="49" ht="15.75" customHeight="1">
      <c r="A49" s="974"/>
      <c r="B49" s="974"/>
      <c r="D49" s="998" t="s">
        <v>1078</v>
      </c>
      <c r="E49" s="1008" t="str">
        <f>'(T) General Tables'!A489</f>
        <v>K(W) gyp</v>
      </c>
      <c r="F49" s="998" t="s">
        <v>1079</v>
      </c>
      <c r="G49" s="997" t="s">
        <v>1077</v>
      </c>
      <c r="H49" s="1009" t="s">
        <v>931</v>
      </c>
      <c r="I49" s="1005">
        <v>1.0</v>
      </c>
      <c r="N49" s="974"/>
      <c r="O49" s="974"/>
      <c r="P49" s="974"/>
      <c r="Q49" s="974"/>
      <c r="R49" s="974"/>
      <c r="S49" s="974"/>
      <c r="T49" s="974"/>
      <c r="U49" s="974"/>
      <c r="V49" s="974"/>
      <c r="W49" s="974"/>
      <c r="X49" s="974"/>
      <c r="Y49" s="974"/>
      <c r="Z49" s="974"/>
    </row>
    <row r="50" ht="15.75" customHeight="1">
      <c r="A50" s="974"/>
      <c r="B50" s="974"/>
      <c r="D50" s="342"/>
      <c r="E50" s="342"/>
      <c r="F50" s="342"/>
      <c r="G50" s="342"/>
      <c r="H50" s="1000" t="str">
        <f>'(T) General Tables'!A77</f>
        <v>Installed</v>
      </c>
      <c r="I50" s="1001">
        <v>1.0</v>
      </c>
      <c r="N50" s="974"/>
      <c r="O50" s="974"/>
      <c r="P50" s="974"/>
      <c r="Q50" s="974"/>
      <c r="R50" s="974"/>
      <c r="S50" s="974"/>
      <c r="T50" s="974"/>
      <c r="U50" s="974"/>
      <c r="V50" s="974"/>
      <c r="W50" s="974"/>
      <c r="X50" s="974"/>
      <c r="Y50" s="974"/>
      <c r="Z50" s="974"/>
    </row>
    <row r="51" ht="15.75" customHeight="1">
      <c r="A51" s="974"/>
      <c r="B51" s="974"/>
      <c r="D51" s="342"/>
      <c r="E51" s="342"/>
      <c r="F51" s="342"/>
      <c r="G51" s="342"/>
      <c r="H51" s="1000" t="str">
        <f>'(T) General Tables'!A78</f>
        <v>Omitted, blocked wall</v>
      </c>
      <c r="I51" s="1001">
        <v>1.2</v>
      </c>
      <c r="N51" s="974"/>
      <c r="O51" s="974"/>
      <c r="P51" s="974"/>
      <c r="Q51" s="974"/>
      <c r="R51" s="974"/>
      <c r="S51" s="974"/>
      <c r="T51" s="974"/>
      <c r="U51" s="974"/>
      <c r="V51" s="974"/>
      <c r="W51" s="974"/>
      <c r="X51" s="974"/>
      <c r="Y51" s="974"/>
      <c r="Z51" s="974"/>
    </row>
    <row r="52" ht="15.75" customHeight="1">
      <c r="A52" s="974"/>
      <c r="B52" s="974"/>
      <c r="D52" s="346"/>
      <c r="E52" s="346"/>
      <c r="F52" s="346"/>
      <c r="G52" s="346"/>
      <c r="H52" s="1002" t="str">
        <f>'(T) General Tables'!A79</f>
        <v>Omitted, unblocked wall</v>
      </c>
      <c r="I52" s="1001">
        <v>1.4</v>
      </c>
      <c r="N52" s="974"/>
      <c r="O52" s="974"/>
      <c r="P52" s="974"/>
      <c r="Q52" s="974"/>
      <c r="R52" s="974"/>
      <c r="S52" s="974"/>
      <c r="T52" s="974"/>
      <c r="U52" s="974"/>
      <c r="V52" s="974"/>
      <c r="W52" s="974"/>
      <c r="X52" s="974"/>
      <c r="Y52" s="974"/>
      <c r="Z52" s="974"/>
    </row>
    <row r="53" ht="15.75" customHeight="1">
      <c r="A53" s="974"/>
      <c r="B53" s="974"/>
      <c r="D53" s="998" t="s">
        <v>380</v>
      </c>
      <c r="E53" s="1008" t="str">
        <f>'(T) General Tables'!A490</f>
        <v>K(W) sheath</v>
      </c>
      <c r="F53" s="998" t="s">
        <v>1080</v>
      </c>
      <c r="G53" s="998" t="s">
        <v>1077</v>
      </c>
      <c r="H53" s="1000" t="s">
        <v>1081</v>
      </c>
      <c r="I53" s="1001">
        <v>1.0</v>
      </c>
      <c r="N53" s="974"/>
      <c r="O53" s="974"/>
      <c r="P53" s="974"/>
      <c r="Q53" s="974"/>
      <c r="R53" s="974"/>
      <c r="S53" s="974"/>
      <c r="T53" s="974"/>
      <c r="U53" s="974"/>
      <c r="V53" s="974"/>
      <c r="W53" s="974"/>
      <c r="X53" s="974"/>
      <c r="Y53" s="974"/>
      <c r="Z53" s="974"/>
    </row>
    <row r="54" ht="15.75" customHeight="1">
      <c r="A54" s="974"/>
      <c r="B54" s="974"/>
      <c r="D54" s="346"/>
      <c r="E54" s="346"/>
      <c r="F54" s="346"/>
      <c r="G54" s="346"/>
      <c r="H54" s="1000" t="s">
        <v>1082</v>
      </c>
      <c r="I54" s="1001">
        <v>1.15</v>
      </c>
      <c r="N54" s="974"/>
      <c r="O54" s="974"/>
      <c r="P54" s="974"/>
      <c r="Q54" s="974"/>
      <c r="R54" s="974"/>
      <c r="S54" s="974"/>
      <c r="T54" s="974"/>
      <c r="U54" s="974"/>
      <c r="V54" s="974"/>
      <c r="W54" s="974"/>
      <c r="X54" s="974"/>
      <c r="Y54" s="974"/>
      <c r="Z54" s="974"/>
    </row>
    <row r="55" ht="15.75" customHeight="1">
      <c r="A55" s="974"/>
      <c r="B55" s="974"/>
      <c r="D55" s="974"/>
      <c r="E55" s="974"/>
      <c r="F55" s="974"/>
      <c r="G55" s="974"/>
      <c r="H55" s="974"/>
      <c r="I55" s="1010"/>
      <c r="N55" s="974"/>
      <c r="O55" s="974"/>
      <c r="P55" s="974"/>
      <c r="Q55" s="974"/>
      <c r="R55" s="974"/>
      <c r="S55" s="974"/>
      <c r="T55" s="974"/>
      <c r="U55" s="974"/>
      <c r="V55" s="974"/>
      <c r="W55" s="974"/>
      <c r="X55" s="974"/>
      <c r="Y55" s="974"/>
      <c r="Z55" s="974"/>
    </row>
    <row r="56" ht="15.75" customHeight="1">
      <c r="A56" s="974"/>
      <c r="B56" s="974"/>
      <c r="D56" s="1011" t="s">
        <v>1083</v>
      </c>
      <c r="E56" s="974"/>
      <c r="F56" s="974"/>
      <c r="G56" s="974"/>
      <c r="H56" s="974"/>
      <c r="I56" s="974"/>
      <c r="N56" s="974"/>
      <c r="O56" s="974"/>
      <c r="P56" s="974"/>
      <c r="Q56" s="974"/>
      <c r="R56" s="974"/>
      <c r="S56" s="974"/>
      <c r="T56" s="974"/>
      <c r="U56" s="974"/>
      <c r="V56" s="974"/>
      <c r="W56" s="974"/>
      <c r="X56" s="974"/>
      <c r="Y56" s="974"/>
      <c r="Z56" s="974"/>
    </row>
    <row r="57" ht="15.75" customHeight="1" outlineLevel="1">
      <c r="A57" s="974"/>
      <c r="B57" s="974"/>
      <c r="D57" s="992" t="s">
        <v>1084</v>
      </c>
      <c r="E57" s="255"/>
      <c r="F57" s="255"/>
      <c r="G57" s="255"/>
      <c r="H57" s="255"/>
      <c r="I57" s="256"/>
      <c r="N57" s="974"/>
      <c r="O57" s="974"/>
      <c r="P57" s="974"/>
      <c r="Q57" s="974"/>
      <c r="R57" s="974"/>
      <c r="S57" s="974"/>
      <c r="T57" s="974"/>
      <c r="U57" s="974"/>
      <c r="V57" s="974"/>
      <c r="W57" s="974"/>
      <c r="X57" s="974"/>
      <c r="Y57" s="974"/>
      <c r="Z57" s="974"/>
    </row>
    <row r="58" ht="15.75" customHeight="1" outlineLevel="1">
      <c r="A58" s="993"/>
      <c r="B58" s="993"/>
      <c r="D58" s="1012" t="s">
        <v>1059</v>
      </c>
      <c r="E58" s="1012" t="s">
        <v>1060</v>
      </c>
      <c r="F58" s="1013" t="s">
        <v>150</v>
      </c>
      <c r="G58" s="1014" t="s">
        <v>1024</v>
      </c>
      <c r="H58" s="1013" t="s">
        <v>1061</v>
      </c>
      <c r="I58" s="1013" t="s">
        <v>1062</v>
      </c>
      <c r="N58" s="993"/>
      <c r="O58" s="993"/>
      <c r="P58" s="993"/>
      <c r="Q58" s="993"/>
      <c r="R58" s="993"/>
      <c r="S58" s="993"/>
      <c r="T58" s="993"/>
      <c r="U58" s="993"/>
      <c r="V58" s="993"/>
      <c r="W58" s="993"/>
      <c r="X58" s="993"/>
      <c r="Y58" s="993"/>
      <c r="Z58" s="993"/>
    </row>
    <row r="59" ht="15.75" customHeight="1">
      <c r="A59" s="974"/>
      <c r="B59" s="974"/>
      <c r="D59" s="1015" t="s">
        <v>369</v>
      </c>
      <c r="E59" s="1016" t="str">
        <f>'(T) General Tables'!A492</f>
        <v>K(S) weight</v>
      </c>
      <c r="F59" s="1017" t="s">
        <v>1085</v>
      </c>
      <c r="G59" s="1018" t="s">
        <v>1077</v>
      </c>
      <c r="H59" s="1017" t="s">
        <v>1086</v>
      </c>
      <c r="I59" s="1017">
        <v>1.0</v>
      </c>
      <c r="N59" s="974"/>
      <c r="O59" s="974"/>
      <c r="P59" s="974"/>
      <c r="Q59" s="974"/>
      <c r="R59" s="974"/>
      <c r="S59" s="974"/>
      <c r="T59" s="974"/>
      <c r="U59" s="974"/>
      <c r="V59" s="974"/>
      <c r="W59" s="974"/>
      <c r="X59" s="974"/>
      <c r="Y59" s="974"/>
      <c r="Z59" s="974"/>
    </row>
    <row r="60" ht="15.75" customHeight="1">
      <c r="A60" s="974"/>
      <c r="B60" s="974"/>
      <c r="D60" s="342"/>
      <c r="E60" s="342"/>
      <c r="F60" s="1019" t="s">
        <v>1087</v>
      </c>
      <c r="G60" s="1020" t="s">
        <v>1072</v>
      </c>
      <c r="H60" s="1021">
        <v>0.001</v>
      </c>
      <c r="I60" s="1021">
        <v>1.72</v>
      </c>
      <c r="N60" s="974"/>
      <c r="O60" s="974"/>
      <c r="P60" s="974"/>
      <c r="Q60" s="974"/>
      <c r="R60" s="974"/>
      <c r="S60" s="974"/>
      <c r="T60" s="974"/>
      <c r="U60" s="974"/>
      <c r="V60" s="974"/>
      <c r="W60" s="974"/>
      <c r="X60" s="974"/>
      <c r="Y60" s="974"/>
      <c r="Z60" s="974"/>
    </row>
    <row r="61" ht="15.75" customHeight="1">
      <c r="A61" s="974"/>
      <c r="B61" s="974"/>
      <c r="D61" s="342"/>
      <c r="E61" s="342"/>
      <c r="F61" s="342"/>
      <c r="G61" s="1022"/>
      <c r="H61" s="1017">
        <v>3.1</v>
      </c>
      <c r="I61" s="1017">
        <v>1.72</v>
      </c>
      <c r="N61" s="974"/>
      <c r="O61" s="974"/>
      <c r="P61" s="974"/>
      <c r="Q61" s="974"/>
      <c r="R61" s="974"/>
      <c r="S61" s="974"/>
      <c r="T61" s="974"/>
      <c r="U61" s="974"/>
      <c r="V61" s="974"/>
      <c r="W61" s="974"/>
      <c r="X61" s="974"/>
      <c r="Y61" s="974"/>
      <c r="Z61" s="974"/>
    </row>
    <row r="62" ht="15.75" customHeight="1">
      <c r="A62" s="974"/>
      <c r="B62" s="974"/>
      <c r="D62" s="342"/>
      <c r="E62" s="342"/>
      <c r="F62" s="342"/>
      <c r="G62" s="1022"/>
      <c r="H62" s="1017">
        <v>6.1</v>
      </c>
      <c r="I62" s="1017">
        <v>1.54</v>
      </c>
      <c r="N62" s="974"/>
      <c r="O62" s="974"/>
      <c r="P62" s="974"/>
      <c r="Q62" s="974"/>
      <c r="R62" s="974"/>
      <c r="S62" s="974"/>
      <c r="T62" s="974"/>
      <c r="U62" s="974"/>
      <c r="V62" s="974"/>
      <c r="W62" s="974"/>
      <c r="X62" s="974"/>
      <c r="Y62" s="974"/>
      <c r="Z62" s="974"/>
    </row>
    <row r="63" ht="15.75" customHeight="1">
      <c r="A63" s="974"/>
      <c r="B63" s="974"/>
      <c r="D63" s="342"/>
      <c r="E63" s="342"/>
      <c r="F63" s="342"/>
      <c r="G63" s="1022"/>
      <c r="H63" s="1017">
        <v>9.1</v>
      </c>
      <c r="I63" s="1017">
        <v>1.46</v>
      </c>
      <c r="N63" s="974"/>
      <c r="O63" s="974"/>
      <c r="P63" s="974"/>
      <c r="Q63" s="974"/>
      <c r="R63" s="974"/>
      <c r="S63" s="974"/>
      <c r="T63" s="974"/>
      <c r="U63" s="974"/>
      <c r="V63" s="974"/>
      <c r="W63" s="974"/>
      <c r="X63" s="974"/>
      <c r="Y63" s="974"/>
      <c r="Z63" s="974"/>
    </row>
    <row r="64" ht="15.75" customHeight="1">
      <c r="A64" s="974"/>
      <c r="B64" s="974"/>
      <c r="D64" s="342"/>
      <c r="E64" s="342"/>
      <c r="F64" s="342"/>
      <c r="G64" s="1022"/>
      <c r="H64" s="1017">
        <v>12.2</v>
      </c>
      <c r="I64" s="1017">
        <v>1.42</v>
      </c>
      <c r="N64" s="974"/>
      <c r="O64" s="974"/>
      <c r="P64" s="974"/>
      <c r="Q64" s="974"/>
      <c r="R64" s="974"/>
      <c r="S64" s="974"/>
      <c r="T64" s="974"/>
      <c r="U64" s="974"/>
      <c r="V64" s="974"/>
      <c r="W64" s="974"/>
      <c r="X64" s="974"/>
      <c r="Y64" s="974"/>
      <c r="Z64" s="974"/>
    </row>
    <row r="65" ht="15.75" customHeight="1">
      <c r="A65" s="974"/>
      <c r="B65" s="974"/>
      <c r="D65" s="342"/>
      <c r="E65" s="342"/>
      <c r="F65" s="342"/>
      <c r="G65" s="1022"/>
      <c r="H65" s="1017">
        <v>15.2</v>
      </c>
      <c r="I65" s="1017">
        <v>1.39</v>
      </c>
      <c r="N65" s="974"/>
      <c r="O65" s="974"/>
      <c r="P65" s="974"/>
      <c r="Q65" s="974"/>
      <c r="R65" s="974"/>
      <c r="S65" s="974"/>
      <c r="T65" s="974"/>
      <c r="U65" s="974"/>
      <c r="V65" s="974"/>
      <c r="W65" s="974"/>
      <c r="X65" s="974"/>
      <c r="Y65" s="974"/>
      <c r="Z65" s="974"/>
    </row>
    <row r="66" ht="15.75" customHeight="1">
      <c r="A66" s="974"/>
      <c r="B66" s="974"/>
      <c r="D66" s="342"/>
      <c r="E66" s="342"/>
      <c r="F66" s="342"/>
      <c r="G66" s="1022"/>
      <c r="H66" s="1017">
        <v>18.3</v>
      </c>
      <c r="I66" s="1017">
        <v>1.38</v>
      </c>
      <c r="N66" s="974"/>
      <c r="O66" s="974"/>
      <c r="P66" s="974"/>
      <c r="Q66" s="974"/>
      <c r="R66" s="974"/>
      <c r="S66" s="974"/>
      <c r="T66" s="974"/>
      <c r="U66" s="974"/>
      <c r="V66" s="974"/>
      <c r="W66" s="974"/>
      <c r="X66" s="974"/>
      <c r="Y66" s="974"/>
      <c r="Z66" s="974"/>
    </row>
    <row r="67" ht="15.75" customHeight="1">
      <c r="A67" s="974"/>
      <c r="B67" s="974"/>
      <c r="D67" s="342"/>
      <c r="E67" s="342"/>
      <c r="F67" s="342"/>
      <c r="G67" s="1023"/>
      <c r="H67" s="1024">
        <f>'(T) General Tables'!$A$4</f>
        <v>18.6192</v>
      </c>
      <c r="I67" s="1007">
        <v>1.38</v>
      </c>
      <c r="N67" s="974"/>
      <c r="O67" s="974"/>
      <c r="P67" s="974"/>
      <c r="Q67" s="974"/>
      <c r="R67" s="974"/>
      <c r="S67" s="974"/>
      <c r="T67" s="974"/>
      <c r="U67" s="974"/>
      <c r="V67" s="974"/>
      <c r="W67" s="974"/>
      <c r="X67" s="974"/>
      <c r="Y67" s="974"/>
      <c r="Z67" s="974"/>
    </row>
    <row r="68" ht="15.75" customHeight="1">
      <c r="A68" s="974"/>
      <c r="B68" s="974"/>
      <c r="D68" s="342"/>
      <c r="E68" s="342"/>
      <c r="F68" s="342"/>
      <c r="G68" s="1020" t="s">
        <v>1073</v>
      </c>
      <c r="H68" s="1021">
        <v>0.001</v>
      </c>
      <c r="I68" s="1021">
        <v>1.92</v>
      </c>
      <c r="N68" s="974"/>
      <c r="O68" s="974"/>
      <c r="P68" s="974"/>
      <c r="Q68" s="974"/>
      <c r="R68" s="974"/>
      <c r="S68" s="974"/>
      <c r="T68" s="974"/>
      <c r="U68" s="974"/>
      <c r="V68" s="974"/>
      <c r="W68" s="974"/>
      <c r="X68" s="974"/>
      <c r="Y68" s="974"/>
      <c r="Z68" s="974"/>
    </row>
    <row r="69" ht="15.75" customHeight="1">
      <c r="A69" s="974"/>
      <c r="B69" s="974"/>
      <c r="D69" s="342"/>
      <c r="E69" s="342"/>
      <c r="F69" s="342"/>
      <c r="G69" s="1022"/>
      <c r="H69" s="1017">
        <v>3.1</v>
      </c>
      <c r="I69" s="1017">
        <v>1.92</v>
      </c>
      <c r="N69" s="974"/>
      <c r="O69" s="974"/>
      <c r="P69" s="974"/>
      <c r="Q69" s="974"/>
      <c r="R69" s="974"/>
      <c r="S69" s="974"/>
      <c r="T69" s="974"/>
      <c r="U69" s="974"/>
      <c r="V69" s="974"/>
      <c r="W69" s="974"/>
      <c r="X69" s="974"/>
      <c r="Y69" s="974"/>
      <c r="Z69" s="974"/>
    </row>
    <row r="70" ht="15.75" customHeight="1">
      <c r="A70" s="974"/>
      <c r="B70" s="974"/>
      <c r="D70" s="342"/>
      <c r="E70" s="342"/>
      <c r="F70" s="342"/>
      <c r="G70" s="1022"/>
      <c r="H70" s="1017">
        <v>6.1</v>
      </c>
      <c r="I70" s="1017">
        <v>1.71</v>
      </c>
      <c r="N70" s="974"/>
      <c r="O70" s="974"/>
      <c r="P70" s="974"/>
      <c r="Q70" s="974"/>
      <c r="R70" s="974"/>
      <c r="S70" s="974"/>
      <c r="T70" s="974"/>
      <c r="U70" s="974"/>
      <c r="V70" s="974"/>
      <c r="W70" s="974"/>
      <c r="X70" s="974"/>
      <c r="Y70" s="974"/>
      <c r="Z70" s="974"/>
    </row>
    <row r="71" ht="15.75" customHeight="1">
      <c r="A71" s="974"/>
      <c r="B71" s="974"/>
      <c r="D71" s="342"/>
      <c r="E71" s="342"/>
      <c r="F71" s="342"/>
      <c r="G71" s="1022"/>
      <c r="H71" s="1017">
        <v>9.1</v>
      </c>
      <c r="I71" s="1017">
        <v>1.62</v>
      </c>
      <c r="N71" s="974"/>
      <c r="O71" s="974"/>
      <c r="P71" s="974"/>
      <c r="Q71" s="974"/>
      <c r="R71" s="974"/>
      <c r="S71" s="974"/>
      <c r="T71" s="974"/>
      <c r="U71" s="974"/>
      <c r="V71" s="974"/>
      <c r="W71" s="974"/>
      <c r="X71" s="974"/>
      <c r="Y71" s="974"/>
      <c r="Z71" s="974"/>
    </row>
    <row r="72" ht="15.75" customHeight="1">
      <c r="A72" s="974"/>
      <c r="B72" s="974"/>
      <c r="D72" s="342"/>
      <c r="E72" s="342"/>
      <c r="F72" s="342"/>
      <c r="G72" s="1022"/>
      <c r="H72" s="1017">
        <v>12.2</v>
      </c>
      <c r="I72" s="1017">
        <v>1.57</v>
      </c>
      <c r="N72" s="974"/>
      <c r="O72" s="974"/>
      <c r="P72" s="974"/>
      <c r="Q72" s="974"/>
      <c r="R72" s="974"/>
      <c r="S72" s="974"/>
      <c r="T72" s="974"/>
      <c r="U72" s="974"/>
      <c r="V72" s="974"/>
      <c r="W72" s="974"/>
      <c r="X72" s="974"/>
      <c r="Y72" s="974"/>
      <c r="Z72" s="974"/>
    </row>
    <row r="73" ht="15.75" customHeight="1">
      <c r="A73" s="974"/>
      <c r="B73" s="974"/>
      <c r="D73" s="342"/>
      <c r="E73" s="342"/>
      <c r="F73" s="342"/>
      <c r="G73" s="1022"/>
      <c r="H73" s="1017">
        <v>15.2</v>
      </c>
      <c r="I73" s="1017">
        <v>1.54</v>
      </c>
      <c r="N73" s="974"/>
      <c r="O73" s="974"/>
      <c r="P73" s="974"/>
      <c r="Q73" s="974"/>
      <c r="R73" s="974"/>
      <c r="S73" s="974"/>
      <c r="T73" s="974"/>
      <c r="U73" s="974"/>
      <c r="V73" s="974"/>
      <c r="W73" s="974"/>
      <c r="X73" s="974"/>
      <c r="Y73" s="974"/>
      <c r="Z73" s="974"/>
    </row>
    <row r="74" ht="15.75" customHeight="1">
      <c r="A74" s="974"/>
      <c r="B74" s="974"/>
      <c r="D74" s="342"/>
      <c r="E74" s="342"/>
      <c r="F74" s="342"/>
      <c r="G74" s="1022"/>
      <c r="H74" s="1017">
        <v>18.3</v>
      </c>
      <c r="I74" s="1017">
        <v>1.51</v>
      </c>
      <c r="N74" s="974"/>
      <c r="O74" s="974"/>
      <c r="P74" s="974"/>
      <c r="Q74" s="974"/>
      <c r="R74" s="974"/>
      <c r="S74" s="974"/>
      <c r="T74" s="974"/>
      <c r="U74" s="974"/>
      <c r="V74" s="974"/>
      <c r="W74" s="974"/>
      <c r="X74" s="974"/>
      <c r="Y74" s="974"/>
      <c r="Z74" s="974"/>
    </row>
    <row r="75" ht="15.75" customHeight="1">
      <c r="A75" s="974"/>
      <c r="B75" s="974"/>
      <c r="D75" s="342"/>
      <c r="E75" s="342"/>
      <c r="F75" s="342"/>
      <c r="G75" s="1023"/>
      <c r="H75" s="1024">
        <f>'(T) General Tables'!$A$4</f>
        <v>18.6192</v>
      </c>
      <c r="I75" s="1007">
        <v>1.51</v>
      </c>
      <c r="N75" s="974"/>
      <c r="O75" s="974"/>
      <c r="P75" s="974"/>
      <c r="Q75" s="974"/>
      <c r="R75" s="974"/>
      <c r="S75" s="974"/>
      <c r="T75" s="974"/>
      <c r="U75" s="974"/>
      <c r="V75" s="974"/>
      <c r="W75" s="974"/>
      <c r="X75" s="974"/>
      <c r="Y75" s="974"/>
      <c r="Z75" s="974"/>
    </row>
    <row r="76" ht="15.75" customHeight="1">
      <c r="A76" s="974"/>
      <c r="B76" s="974"/>
      <c r="D76" s="342"/>
      <c r="E76" s="342"/>
      <c r="F76" s="342"/>
      <c r="G76" s="1020" t="s">
        <v>1074</v>
      </c>
      <c r="H76" s="1021">
        <v>0.001</v>
      </c>
      <c r="I76" s="1021">
        <v>1.97</v>
      </c>
      <c r="N76" s="974"/>
      <c r="O76" s="974"/>
      <c r="P76" s="974"/>
      <c r="Q76" s="974"/>
      <c r="R76" s="974"/>
      <c r="S76" s="974"/>
      <c r="T76" s="974"/>
      <c r="U76" s="974"/>
      <c r="V76" s="974"/>
      <c r="W76" s="974"/>
      <c r="X76" s="974"/>
      <c r="Y76" s="974"/>
      <c r="Z76" s="974"/>
    </row>
    <row r="77" ht="15.75" customHeight="1">
      <c r="A77" s="974"/>
      <c r="B77" s="974"/>
      <c r="D77" s="342"/>
      <c r="E77" s="342"/>
      <c r="F77" s="342"/>
      <c r="G77" s="1022"/>
      <c r="H77" s="1017">
        <v>3.1</v>
      </c>
      <c r="I77" s="1017">
        <v>1.97</v>
      </c>
      <c r="N77" s="974"/>
      <c r="O77" s="974"/>
      <c r="P77" s="974"/>
      <c r="Q77" s="974"/>
      <c r="R77" s="974"/>
      <c r="S77" s="974"/>
      <c r="T77" s="974"/>
      <c r="U77" s="974"/>
      <c r="V77" s="974"/>
      <c r="W77" s="974"/>
      <c r="X77" s="974"/>
      <c r="Y77" s="974"/>
      <c r="Z77" s="974"/>
    </row>
    <row r="78" ht="15.75" customHeight="1">
      <c r="A78" s="974"/>
      <c r="B78" s="974"/>
      <c r="D78" s="342"/>
      <c r="E78" s="342"/>
      <c r="F78" s="342"/>
      <c r="G78" s="1022"/>
      <c r="H78" s="1017">
        <v>6.1</v>
      </c>
      <c r="I78" s="1017">
        <v>1.76</v>
      </c>
      <c r="N78" s="974"/>
      <c r="O78" s="974"/>
      <c r="P78" s="974"/>
      <c r="Q78" s="974"/>
      <c r="R78" s="974"/>
      <c r="S78" s="974"/>
      <c r="T78" s="974"/>
      <c r="U78" s="974"/>
      <c r="V78" s="974"/>
      <c r="W78" s="974"/>
      <c r="X78" s="974"/>
      <c r="Y78" s="974"/>
      <c r="Z78" s="974"/>
    </row>
    <row r="79" ht="15.75" customHeight="1">
      <c r="A79" s="974"/>
      <c r="B79" s="974"/>
      <c r="D79" s="342"/>
      <c r="E79" s="342"/>
      <c r="F79" s="342"/>
      <c r="G79" s="1022"/>
      <c r="H79" s="1017">
        <v>9.1</v>
      </c>
      <c r="I79" s="1017">
        <v>1.67</v>
      </c>
      <c r="N79" s="974"/>
      <c r="O79" s="974"/>
      <c r="P79" s="974"/>
      <c r="Q79" s="974"/>
      <c r="R79" s="974"/>
      <c r="S79" s="974"/>
      <c r="T79" s="974"/>
      <c r="U79" s="974"/>
      <c r="V79" s="974"/>
      <c r="W79" s="974"/>
      <c r="X79" s="974"/>
      <c r="Y79" s="974"/>
      <c r="Z79" s="974"/>
    </row>
    <row r="80" ht="15.75" customHeight="1">
      <c r="A80" s="974"/>
      <c r="B80" s="974"/>
      <c r="D80" s="342"/>
      <c r="E80" s="342"/>
      <c r="F80" s="342"/>
      <c r="G80" s="1022"/>
      <c r="H80" s="1017">
        <v>12.2</v>
      </c>
      <c r="I80" s="1017">
        <v>1.61</v>
      </c>
      <c r="N80" s="974"/>
      <c r="O80" s="974"/>
      <c r="P80" s="974"/>
      <c r="Q80" s="974"/>
      <c r="R80" s="974"/>
      <c r="S80" s="974"/>
      <c r="T80" s="974"/>
      <c r="U80" s="974"/>
      <c r="V80" s="974"/>
      <c r="W80" s="974"/>
      <c r="X80" s="974"/>
      <c r="Y80" s="974"/>
      <c r="Z80" s="974"/>
    </row>
    <row r="81" ht="15.75" customHeight="1">
      <c r="A81" s="974"/>
      <c r="B81" s="974"/>
      <c r="D81" s="342"/>
      <c r="E81" s="342"/>
      <c r="F81" s="342"/>
      <c r="G81" s="1022"/>
      <c r="H81" s="1017">
        <v>15.2</v>
      </c>
      <c r="I81" s="1017">
        <v>1.58</v>
      </c>
      <c r="N81" s="974"/>
      <c r="O81" s="974"/>
      <c r="P81" s="974"/>
      <c r="Q81" s="974"/>
      <c r="R81" s="974"/>
      <c r="S81" s="974"/>
      <c r="T81" s="974"/>
      <c r="U81" s="974"/>
      <c r="V81" s="974"/>
      <c r="W81" s="974"/>
      <c r="X81" s="974"/>
      <c r="Y81" s="974"/>
      <c r="Z81" s="974"/>
    </row>
    <row r="82" ht="15.75" customHeight="1">
      <c r="A82" s="974"/>
      <c r="B82" s="974"/>
      <c r="D82" s="342"/>
      <c r="E82" s="342"/>
      <c r="F82" s="342"/>
      <c r="G82" s="1022"/>
      <c r="H82" s="1017">
        <v>18.3</v>
      </c>
      <c r="I82" s="1017">
        <v>1.56</v>
      </c>
      <c r="N82" s="974"/>
      <c r="O82" s="974"/>
      <c r="P82" s="974"/>
      <c r="Q82" s="974"/>
      <c r="R82" s="974"/>
      <c r="S82" s="974"/>
      <c r="T82" s="974"/>
      <c r="U82" s="974"/>
      <c r="V82" s="974"/>
      <c r="W82" s="974"/>
      <c r="X82" s="974"/>
      <c r="Y82" s="974"/>
      <c r="Z82" s="974"/>
    </row>
    <row r="83" ht="15.75" customHeight="1">
      <c r="A83" s="974"/>
      <c r="B83" s="974"/>
      <c r="D83" s="346"/>
      <c r="E83" s="346"/>
      <c r="F83" s="346"/>
      <c r="G83" s="1023"/>
      <c r="H83" s="1024">
        <f>'(T) General Tables'!$A$4</f>
        <v>18.6192</v>
      </c>
      <c r="I83" s="1007">
        <v>1.56</v>
      </c>
      <c r="N83" s="974"/>
      <c r="O83" s="974"/>
      <c r="P83" s="974"/>
      <c r="Q83" s="974"/>
      <c r="R83" s="974"/>
      <c r="S83" s="974"/>
      <c r="T83" s="974"/>
      <c r="U83" s="974"/>
      <c r="V83" s="974"/>
      <c r="W83" s="974"/>
      <c r="X83" s="974"/>
      <c r="Y83" s="974"/>
      <c r="Z83" s="974"/>
    </row>
    <row r="84" ht="15.75" customHeight="1" outlineLevel="1">
      <c r="A84" s="974"/>
      <c r="B84" s="974"/>
      <c r="D84" s="1025" t="s">
        <v>1088</v>
      </c>
      <c r="E84" s="1025" t="str">
        <f>'(T) General Tables'!A493</f>
        <v>K(S) snow</v>
      </c>
      <c r="F84" s="1026" t="s">
        <v>1089</v>
      </c>
      <c r="G84" s="1027" t="s">
        <v>1072</v>
      </c>
      <c r="H84" s="1028">
        <v>0.001</v>
      </c>
      <c r="I84" s="1029">
        <v>1.0</v>
      </c>
      <c r="N84" s="974"/>
      <c r="O84" s="974"/>
      <c r="P84" s="974"/>
      <c r="Q84" s="974"/>
      <c r="R84" s="974"/>
      <c r="S84" s="974"/>
      <c r="T84" s="974"/>
      <c r="U84" s="974"/>
      <c r="V84" s="974"/>
      <c r="W84" s="974"/>
      <c r="X84" s="974"/>
      <c r="Y84" s="974"/>
      <c r="Z84" s="974"/>
    </row>
    <row r="85" ht="15.75" customHeight="1" outlineLevel="1">
      <c r="A85" s="974"/>
      <c r="B85" s="974"/>
      <c r="D85" s="342"/>
      <c r="E85" s="342"/>
      <c r="F85" s="342"/>
      <c r="G85" s="342"/>
      <c r="H85" s="1030">
        <v>2.0</v>
      </c>
      <c r="I85" s="1031">
        <v>1.0</v>
      </c>
      <c r="N85" s="974"/>
      <c r="O85" s="974"/>
      <c r="P85" s="974"/>
      <c r="Q85" s="974"/>
      <c r="R85" s="974"/>
      <c r="S85" s="974"/>
      <c r="T85" s="974"/>
      <c r="U85" s="974"/>
      <c r="V85" s="974"/>
      <c r="W85" s="974"/>
      <c r="X85" s="974"/>
      <c r="Y85" s="974"/>
      <c r="Z85" s="974"/>
    </row>
    <row r="86" ht="15.75" customHeight="1" outlineLevel="1">
      <c r="A86" s="974"/>
      <c r="B86" s="974"/>
      <c r="D86" s="342"/>
      <c r="E86" s="342"/>
      <c r="F86" s="342"/>
      <c r="G86" s="342"/>
      <c r="H86" s="1030">
        <v>3.0</v>
      </c>
      <c r="I86" s="1031">
        <v>1.2</v>
      </c>
      <c r="N86" s="974"/>
      <c r="O86" s="974"/>
      <c r="P86" s="974"/>
      <c r="Q86" s="974"/>
      <c r="R86" s="974"/>
      <c r="S86" s="974"/>
      <c r="T86" s="974"/>
      <c r="U86" s="974"/>
      <c r="V86" s="974"/>
      <c r="W86" s="974"/>
      <c r="X86" s="974"/>
      <c r="Y86" s="974"/>
      <c r="Z86" s="974"/>
    </row>
    <row r="87" ht="15.75" customHeight="1" outlineLevel="1">
      <c r="A87" s="974"/>
      <c r="B87" s="974"/>
      <c r="D87" s="342"/>
      <c r="E87" s="342"/>
      <c r="F87" s="342"/>
      <c r="G87" s="342"/>
      <c r="H87" s="1030">
        <v>4.0</v>
      </c>
      <c r="I87" s="1031">
        <v>1.4</v>
      </c>
      <c r="N87" s="974"/>
      <c r="O87" s="974"/>
      <c r="P87" s="974"/>
      <c r="Q87" s="974"/>
      <c r="R87" s="974"/>
      <c r="S87" s="974"/>
      <c r="T87" s="974"/>
      <c r="U87" s="974"/>
      <c r="V87" s="974"/>
      <c r="W87" s="974"/>
      <c r="X87" s="974"/>
      <c r="Y87" s="974"/>
      <c r="Z87" s="974"/>
    </row>
    <row r="88" ht="15.75" customHeight="1" outlineLevel="1">
      <c r="A88" s="974"/>
      <c r="B88" s="974"/>
      <c r="D88" s="342"/>
      <c r="E88" s="342"/>
      <c r="F88" s="342"/>
      <c r="G88" s="342"/>
      <c r="H88" s="1030">
        <v>5.0</v>
      </c>
      <c r="I88" s="1031">
        <v>1.6</v>
      </c>
      <c r="N88" s="974"/>
      <c r="O88" s="974"/>
      <c r="P88" s="974"/>
      <c r="Q88" s="974"/>
      <c r="R88" s="974"/>
      <c r="S88" s="974"/>
      <c r="T88" s="974"/>
      <c r="U88" s="974"/>
      <c r="V88" s="974"/>
      <c r="W88" s="974"/>
      <c r="X88" s="974"/>
      <c r="Y88" s="974"/>
      <c r="Z88" s="974"/>
    </row>
    <row r="89" ht="15.75" customHeight="1" outlineLevel="1">
      <c r="A89" s="974"/>
      <c r="B89" s="974"/>
      <c r="D89" s="342"/>
      <c r="E89" s="342"/>
      <c r="F89" s="342"/>
      <c r="G89" s="346"/>
      <c r="H89" s="1030">
        <v>6.0</v>
      </c>
      <c r="I89" s="1031">
        <v>1.8</v>
      </c>
      <c r="N89" s="974"/>
      <c r="O89" s="974"/>
      <c r="P89" s="974"/>
      <c r="Q89" s="974"/>
      <c r="R89" s="974"/>
      <c r="S89" s="974"/>
      <c r="T89" s="974"/>
      <c r="U89" s="974"/>
      <c r="V89" s="974"/>
      <c r="W89" s="974"/>
      <c r="X89" s="974"/>
      <c r="Y89" s="974"/>
      <c r="Z89" s="974"/>
    </row>
    <row r="90" ht="15.75" customHeight="1" outlineLevel="1">
      <c r="A90" s="974"/>
      <c r="B90" s="974"/>
      <c r="D90" s="342"/>
      <c r="E90" s="342"/>
      <c r="F90" s="342"/>
      <c r="G90" s="1027" t="s">
        <v>1073</v>
      </c>
      <c r="H90" s="1028">
        <v>0.001</v>
      </c>
      <c r="I90" s="1029">
        <v>1.0</v>
      </c>
      <c r="N90" s="974"/>
      <c r="O90" s="974"/>
      <c r="P90" s="974"/>
      <c r="Q90" s="974"/>
      <c r="R90" s="974"/>
      <c r="S90" s="974"/>
      <c r="T90" s="974"/>
      <c r="U90" s="974"/>
      <c r="V90" s="974"/>
      <c r="W90" s="974"/>
      <c r="X90" s="974"/>
      <c r="Y90" s="974"/>
      <c r="Z90" s="974"/>
    </row>
    <row r="91" ht="15.75" customHeight="1" outlineLevel="1">
      <c r="A91" s="974"/>
      <c r="B91" s="974"/>
      <c r="D91" s="342"/>
      <c r="E91" s="342"/>
      <c r="F91" s="342"/>
      <c r="G91" s="342"/>
      <c r="H91" s="1030">
        <v>2.0</v>
      </c>
      <c r="I91" s="1031">
        <v>1.0</v>
      </c>
      <c r="N91" s="974"/>
      <c r="O91" s="974"/>
      <c r="P91" s="974"/>
      <c r="Q91" s="974"/>
      <c r="R91" s="974"/>
      <c r="S91" s="974"/>
      <c r="T91" s="974"/>
      <c r="U91" s="974"/>
      <c r="V91" s="974"/>
      <c r="W91" s="974"/>
      <c r="X91" s="974"/>
      <c r="Y91" s="974"/>
      <c r="Z91" s="974"/>
    </row>
    <row r="92" ht="15.75" customHeight="1" outlineLevel="1">
      <c r="A92" s="974"/>
      <c r="B92" s="974"/>
      <c r="D92" s="342"/>
      <c r="E92" s="342"/>
      <c r="F92" s="342"/>
      <c r="G92" s="342"/>
      <c r="H92" s="1030">
        <v>3.0</v>
      </c>
      <c r="I92" s="1031">
        <v>1.1</v>
      </c>
      <c r="N92" s="974"/>
      <c r="O92" s="974"/>
      <c r="P92" s="974"/>
      <c r="Q92" s="974"/>
      <c r="R92" s="974"/>
      <c r="S92" s="974"/>
      <c r="T92" s="974"/>
      <c r="U92" s="974"/>
      <c r="V92" s="974"/>
      <c r="W92" s="974"/>
      <c r="X92" s="974"/>
      <c r="Y92" s="974"/>
      <c r="Z92" s="974"/>
    </row>
    <row r="93" ht="15.75" customHeight="1" outlineLevel="1">
      <c r="A93" s="974"/>
      <c r="B93" s="974"/>
      <c r="D93" s="342"/>
      <c r="E93" s="342"/>
      <c r="F93" s="342"/>
      <c r="G93" s="342"/>
      <c r="H93" s="1030">
        <v>4.0</v>
      </c>
      <c r="I93" s="1031">
        <v>1.2</v>
      </c>
      <c r="N93" s="974"/>
      <c r="O93" s="974"/>
      <c r="P93" s="974"/>
      <c r="Q93" s="974"/>
      <c r="R93" s="974"/>
      <c r="S93" s="974"/>
      <c r="T93" s="974"/>
      <c r="U93" s="974"/>
      <c r="V93" s="974"/>
      <c r="W93" s="974"/>
      <c r="X93" s="974"/>
      <c r="Y93" s="974"/>
      <c r="Z93" s="974"/>
    </row>
    <row r="94" ht="15.75" customHeight="1" outlineLevel="1">
      <c r="A94" s="974"/>
      <c r="B94" s="974"/>
      <c r="D94" s="342"/>
      <c r="E94" s="342"/>
      <c r="F94" s="342"/>
      <c r="G94" s="342"/>
      <c r="H94" s="1030">
        <v>5.0</v>
      </c>
      <c r="I94" s="1031">
        <v>1.3</v>
      </c>
      <c r="N94" s="974"/>
      <c r="O94" s="974"/>
      <c r="P94" s="974"/>
      <c r="Q94" s="974"/>
      <c r="R94" s="974"/>
      <c r="S94" s="974"/>
      <c r="T94" s="974"/>
      <c r="U94" s="974"/>
      <c r="V94" s="974"/>
      <c r="W94" s="974"/>
      <c r="X94" s="974"/>
      <c r="Y94" s="974"/>
      <c r="Z94" s="974"/>
    </row>
    <row r="95" ht="15.75" customHeight="1" outlineLevel="1">
      <c r="A95" s="974"/>
      <c r="B95" s="974"/>
      <c r="D95" s="342"/>
      <c r="E95" s="342"/>
      <c r="F95" s="342"/>
      <c r="G95" s="346"/>
      <c r="H95" s="1030">
        <v>6.0</v>
      </c>
      <c r="I95" s="1031">
        <v>1.4</v>
      </c>
      <c r="N95" s="974"/>
      <c r="O95" s="974"/>
      <c r="P95" s="974"/>
      <c r="Q95" s="974"/>
      <c r="R95" s="974"/>
      <c r="S95" s="974"/>
      <c r="T95" s="974"/>
      <c r="U95" s="974"/>
      <c r="V95" s="974"/>
      <c r="W95" s="974"/>
      <c r="X95" s="974"/>
      <c r="Y95" s="974"/>
      <c r="Z95" s="974"/>
    </row>
    <row r="96" ht="15.75" customHeight="1" outlineLevel="1">
      <c r="A96" s="974"/>
      <c r="B96" s="974"/>
      <c r="D96" s="342"/>
      <c r="E96" s="342"/>
      <c r="F96" s="342"/>
      <c r="G96" s="1032" t="s">
        <v>1074</v>
      </c>
      <c r="H96" s="1028">
        <v>0.001</v>
      </c>
      <c r="I96" s="1029">
        <v>1.0</v>
      </c>
      <c r="L96" s="974"/>
      <c r="M96" s="974"/>
      <c r="N96" s="974"/>
      <c r="O96" s="974"/>
      <c r="P96" s="974"/>
      <c r="Q96" s="974"/>
      <c r="R96" s="974"/>
      <c r="S96" s="974"/>
      <c r="T96" s="974"/>
      <c r="U96" s="974"/>
      <c r="V96" s="974"/>
      <c r="W96" s="974"/>
      <c r="X96" s="974"/>
      <c r="Y96" s="974"/>
      <c r="Z96" s="974"/>
    </row>
    <row r="97" ht="15.75" customHeight="1" outlineLevel="1">
      <c r="A97" s="974"/>
      <c r="B97" s="974"/>
      <c r="D97" s="342"/>
      <c r="E97" s="342"/>
      <c r="F97" s="342"/>
      <c r="G97" s="342"/>
      <c r="H97" s="1030">
        <v>2.0</v>
      </c>
      <c r="I97" s="1031">
        <v>1.0</v>
      </c>
      <c r="L97" s="974"/>
      <c r="M97" s="974"/>
      <c r="N97" s="974"/>
      <c r="O97" s="974"/>
      <c r="P97" s="974"/>
      <c r="Q97" s="974"/>
      <c r="R97" s="974"/>
      <c r="S97" s="974"/>
      <c r="T97" s="974"/>
      <c r="U97" s="974"/>
      <c r="V97" s="974"/>
      <c r="W97" s="974"/>
      <c r="X97" s="974"/>
      <c r="Y97" s="974"/>
      <c r="Z97" s="974"/>
    </row>
    <row r="98" ht="15.75" customHeight="1" outlineLevel="1">
      <c r="A98" s="974"/>
      <c r="B98" s="974"/>
      <c r="D98" s="342"/>
      <c r="E98" s="342"/>
      <c r="F98" s="342"/>
      <c r="G98" s="342"/>
      <c r="H98" s="1030">
        <v>3.0</v>
      </c>
      <c r="I98" s="1031">
        <v>1.06</v>
      </c>
      <c r="L98" s="974"/>
      <c r="M98" s="974"/>
      <c r="N98" s="974"/>
      <c r="O98" s="974"/>
      <c r="P98" s="974"/>
      <c r="Q98" s="974"/>
      <c r="R98" s="974"/>
      <c r="S98" s="974"/>
      <c r="T98" s="974"/>
      <c r="U98" s="974"/>
      <c r="V98" s="974"/>
      <c r="W98" s="974"/>
      <c r="X98" s="974"/>
      <c r="Y98" s="974"/>
      <c r="Z98" s="974"/>
    </row>
    <row r="99" ht="15.75" customHeight="1" outlineLevel="1">
      <c r="A99" s="974"/>
      <c r="B99" s="974"/>
      <c r="D99" s="342"/>
      <c r="E99" s="342"/>
      <c r="F99" s="342"/>
      <c r="G99" s="342"/>
      <c r="H99" s="1030">
        <v>4.0</v>
      </c>
      <c r="I99" s="1031">
        <v>1.1</v>
      </c>
      <c r="L99" s="974"/>
      <c r="M99" s="974"/>
      <c r="N99" s="974"/>
      <c r="O99" s="974"/>
      <c r="P99" s="974"/>
      <c r="Q99" s="974"/>
      <c r="R99" s="974"/>
      <c r="S99" s="974"/>
      <c r="T99" s="974"/>
      <c r="U99" s="974"/>
      <c r="V99" s="974"/>
      <c r="W99" s="974"/>
      <c r="X99" s="974"/>
      <c r="Y99" s="974"/>
      <c r="Z99" s="974"/>
    </row>
    <row r="100" ht="15.75" customHeight="1" outlineLevel="1">
      <c r="A100" s="974"/>
      <c r="B100" s="974"/>
      <c r="D100" s="342"/>
      <c r="E100" s="342"/>
      <c r="F100" s="342"/>
      <c r="G100" s="342"/>
      <c r="H100" s="1030">
        <v>5.0</v>
      </c>
      <c r="I100" s="1031">
        <v>1.2</v>
      </c>
      <c r="L100" s="974"/>
      <c r="M100" s="974"/>
      <c r="N100" s="974"/>
      <c r="O100" s="974"/>
      <c r="P100" s="974"/>
      <c r="Q100" s="974"/>
      <c r="R100" s="974"/>
      <c r="S100" s="974"/>
      <c r="T100" s="974"/>
      <c r="U100" s="974"/>
      <c r="V100" s="974"/>
      <c r="W100" s="974"/>
      <c r="X100" s="974"/>
      <c r="Y100" s="974"/>
      <c r="Z100" s="974"/>
    </row>
    <row r="101" ht="15.75" customHeight="1" outlineLevel="1">
      <c r="A101" s="974"/>
      <c r="B101" s="974"/>
      <c r="D101" s="346"/>
      <c r="E101" s="346"/>
      <c r="F101" s="346"/>
      <c r="G101" s="346"/>
      <c r="H101" s="1030">
        <v>6.0</v>
      </c>
      <c r="I101" s="1033">
        <v>1.24</v>
      </c>
      <c r="L101" s="974"/>
      <c r="M101" s="974"/>
      <c r="N101" s="974"/>
      <c r="O101" s="974"/>
      <c r="P101" s="974"/>
      <c r="Q101" s="974"/>
      <c r="R101" s="974"/>
      <c r="S101" s="974"/>
      <c r="T101" s="974"/>
      <c r="U101" s="974"/>
      <c r="V101" s="974"/>
      <c r="W101" s="974"/>
      <c r="X101" s="974"/>
      <c r="Y101" s="974"/>
      <c r="Z101" s="974"/>
    </row>
    <row r="102" ht="15.75" customHeight="1" outlineLevel="1">
      <c r="A102" s="974"/>
      <c r="B102" s="974"/>
      <c r="D102" s="1034" t="s">
        <v>1075</v>
      </c>
      <c r="E102" s="1034" t="str">
        <f>'(T) General Tables'!A494</f>
        <v>K(S) spacing</v>
      </c>
      <c r="F102" s="998" t="s">
        <v>1090</v>
      </c>
      <c r="G102" s="1035" t="s">
        <v>1077</v>
      </c>
      <c r="H102" s="1028">
        <v>0.001</v>
      </c>
      <c r="I102" s="1036">
        <v>0.6</v>
      </c>
      <c r="L102" s="974"/>
      <c r="M102" s="974"/>
      <c r="N102" s="974"/>
      <c r="O102" s="974"/>
      <c r="P102" s="974"/>
      <c r="Q102" s="974"/>
      <c r="R102" s="974"/>
      <c r="S102" s="974"/>
      <c r="T102" s="974"/>
      <c r="U102" s="974"/>
      <c r="V102" s="974"/>
      <c r="W102" s="974"/>
      <c r="X102" s="974"/>
      <c r="Y102" s="974"/>
      <c r="Z102" s="974"/>
    </row>
    <row r="103" ht="15.75" customHeight="1" outlineLevel="1">
      <c r="A103" s="974"/>
      <c r="B103" s="974"/>
      <c r="D103" s="342"/>
      <c r="E103" s="342"/>
      <c r="F103" s="342"/>
      <c r="G103" s="1037"/>
      <c r="H103" s="1030">
        <v>3.8</v>
      </c>
      <c r="I103" s="1031">
        <v>0.6</v>
      </c>
      <c r="L103" s="974"/>
      <c r="M103" s="974"/>
      <c r="N103" s="974"/>
      <c r="O103" s="974"/>
      <c r="P103" s="974"/>
      <c r="Q103" s="974"/>
      <c r="R103" s="974"/>
      <c r="S103" s="974"/>
      <c r="T103" s="974"/>
      <c r="U103" s="974"/>
      <c r="V103" s="974"/>
      <c r="W103" s="974"/>
      <c r="X103" s="974"/>
      <c r="Y103" s="974"/>
      <c r="Z103" s="974"/>
    </row>
    <row r="104" ht="15.75" customHeight="1" outlineLevel="1">
      <c r="A104" s="974"/>
      <c r="B104" s="974"/>
      <c r="D104" s="342"/>
      <c r="E104" s="342"/>
      <c r="F104" s="342"/>
      <c r="G104" s="1037"/>
      <c r="H104" s="1030">
        <v>7.6</v>
      </c>
      <c r="I104" s="1031">
        <v>1.0</v>
      </c>
      <c r="L104" s="974"/>
      <c r="M104" s="974"/>
      <c r="N104" s="974"/>
      <c r="O104" s="974"/>
      <c r="P104" s="974"/>
      <c r="Q104" s="974"/>
      <c r="R104" s="974"/>
      <c r="S104" s="974"/>
      <c r="T104" s="974"/>
      <c r="U104" s="974"/>
      <c r="V104" s="974"/>
      <c r="W104" s="974"/>
      <c r="X104" s="974"/>
      <c r="Y104" s="974"/>
      <c r="Z104" s="974"/>
    </row>
    <row r="105" ht="15.75" customHeight="1" outlineLevel="1">
      <c r="A105" s="974"/>
      <c r="B105" s="974"/>
      <c r="D105" s="342"/>
      <c r="E105" s="342"/>
      <c r="F105" s="342"/>
      <c r="G105" s="1038"/>
      <c r="H105" s="1030">
        <v>10.6</v>
      </c>
      <c r="I105" s="1031">
        <v>1.35</v>
      </c>
      <c r="L105" s="974"/>
      <c r="M105" s="974"/>
      <c r="N105" s="974"/>
      <c r="O105" s="974"/>
      <c r="P105" s="974"/>
      <c r="Q105" s="974"/>
      <c r="R105" s="974"/>
      <c r="S105" s="974"/>
      <c r="T105" s="974"/>
      <c r="U105" s="974"/>
      <c r="V105" s="974"/>
      <c r="W105" s="974"/>
      <c r="X105" s="974"/>
      <c r="Y105" s="974"/>
      <c r="Z105" s="974"/>
    </row>
    <row r="106" ht="15.75" customHeight="1" outlineLevel="1">
      <c r="A106" s="974"/>
      <c r="B106" s="974"/>
      <c r="D106" s="346"/>
      <c r="E106" s="346"/>
      <c r="F106" s="346"/>
      <c r="G106" s="1039" t="s">
        <v>333</v>
      </c>
      <c r="H106" s="1040">
        <v>15.0</v>
      </c>
      <c r="I106" s="1033">
        <v>1.9</v>
      </c>
      <c r="L106" s="974"/>
      <c r="M106" s="974"/>
      <c r="N106" s="974"/>
      <c r="O106" s="974"/>
      <c r="P106" s="974"/>
      <c r="Q106" s="974"/>
      <c r="R106" s="974"/>
      <c r="S106" s="974"/>
      <c r="T106" s="974"/>
      <c r="U106" s="974"/>
      <c r="V106" s="974"/>
      <c r="W106" s="974"/>
      <c r="X106" s="974"/>
      <c r="Y106" s="974"/>
      <c r="Z106" s="974"/>
    </row>
    <row r="107" ht="15.75" customHeight="1" outlineLevel="1">
      <c r="A107" s="974"/>
      <c r="B107" s="974"/>
      <c r="D107" s="1034" t="s">
        <v>397</v>
      </c>
      <c r="E107" s="1034" t="str">
        <f>'(T) General Tables'!A495</f>
        <v>K(S) number</v>
      </c>
      <c r="F107" s="998" t="s">
        <v>1076</v>
      </c>
      <c r="G107" s="1027" t="s">
        <v>1077</v>
      </c>
      <c r="H107" s="1030">
        <v>2.0</v>
      </c>
      <c r="I107" s="1031">
        <v>1.0</v>
      </c>
      <c r="L107" s="974"/>
      <c r="M107" s="974"/>
      <c r="N107" s="974"/>
      <c r="O107" s="974"/>
      <c r="P107" s="974"/>
      <c r="Q107" s="974"/>
      <c r="R107" s="974"/>
      <c r="S107" s="974"/>
      <c r="T107" s="974"/>
      <c r="U107" s="974"/>
      <c r="V107" s="974"/>
      <c r="W107" s="974"/>
      <c r="X107" s="974"/>
      <c r="Y107" s="974"/>
      <c r="Z107" s="974"/>
    </row>
    <row r="108" ht="15.75" customHeight="1" outlineLevel="1">
      <c r="A108" s="974"/>
      <c r="B108" s="974"/>
      <c r="D108" s="342"/>
      <c r="E108" s="342"/>
      <c r="F108" s="342"/>
      <c r="G108" s="342"/>
      <c r="H108" s="1030">
        <v>3.0</v>
      </c>
      <c r="I108" s="1031">
        <v>1.33</v>
      </c>
      <c r="L108" s="974"/>
      <c r="M108" s="974"/>
      <c r="N108" s="974"/>
      <c r="O108" s="974"/>
      <c r="P108" s="974"/>
      <c r="Q108" s="974"/>
      <c r="R108" s="974"/>
      <c r="S108" s="974"/>
      <c r="T108" s="974"/>
      <c r="U108" s="974"/>
      <c r="V108" s="974"/>
      <c r="W108" s="974"/>
      <c r="X108" s="974"/>
      <c r="Y108" s="974"/>
      <c r="Z108" s="974"/>
    </row>
    <row r="109" ht="15.75" customHeight="1" outlineLevel="1">
      <c r="A109" s="974"/>
      <c r="B109" s="974"/>
      <c r="D109" s="342"/>
      <c r="E109" s="342"/>
      <c r="F109" s="342"/>
      <c r="G109" s="342"/>
      <c r="H109" s="1030">
        <v>4.0</v>
      </c>
      <c r="I109" s="1031">
        <v>1.5</v>
      </c>
      <c r="L109" s="974"/>
      <c r="M109" s="974"/>
      <c r="N109" s="974"/>
      <c r="O109" s="974"/>
      <c r="P109" s="974"/>
      <c r="Q109" s="974"/>
      <c r="R109" s="974"/>
      <c r="S109" s="974"/>
      <c r="T109" s="974"/>
      <c r="U109" s="974"/>
      <c r="V109" s="974"/>
      <c r="W109" s="974"/>
      <c r="X109" s="974"/>
      <c r="Y109" s="974"/>
      <c r="Z109" s="974"/>
    </row>
    <row r="110" ht="15.75" customHeight="1" outlineLevel="1">
      <c r="A110" s="974"/>
      <c r="B110" s="974"/>
      <c r="D110" s="342"/>
      <c r="E110" s="342"/>
      <c r="F110" s="342"/>
      <c r="G110" s="342"/>
      <c r="H110" s="1030">
        <v>5.0</v>
      </c>
      <c r="I110" s="1031">
        <v>1.6</v>
      </c>
      <c r="L110" s="974"/>
      <c r="M110" s="974"/>
      <c r="N110" s="974"/>
      <c r="O110" s="974"/>
      <c r="P110" s="974"/>
      <c r="Q110" s="974"/>
      <c r="R110" s="974"/>
      <c r="S110" s="974"/>
      <c r="T110" s="974"/>
      <c r="U110" s="974"/>
      <c r="V110" s="974"/>
      <c r="W110" s="974"/>
      <c r="X110" s="974"/>
      <c r="Y110" s="974"/>
      <c r="Z110" s="974"/>
    </row>
    <row r="111" ht="15.75" customHeight="1" outlineLevel="1">
      <c r="A111" s="974"/>
      <c r="B111" s="974"/>
      <c r="D111" s="342"/>
      <c r="E111" s="342"/>
      <c r="F111" s="342"/>
      <c r="G111" s="342"/>
      <c r="H111" s="1028">
        <v>6.0</v>
      </c>
      <c r="I111" s="1029">
        <v>1.6</v>
      </c>
      <c r="L111" s="974"/>
      <c r="M111" s="974"/>
      <c r="N111" s="974"/>
      <c r="O111" s="974"/>
      <c r="P111" s="974"/>
      <c r="Q111" s="974"/>
      <c r="R111" s="974"/>
      <c r="S111" s="974"/>
      <c r="T111" s="974"/>
      <c r="U111" s="974"/>
      <c r="V111" s="974"/>
      <c r="W111" s="974"/>
      <c r="X111" s="974"/>
      <c r="Y111" s="974"/>
      <c r="Z111" s="974"/>
    </row>
    <row r="112" ht="15.75" customHeight="1" outlineLevel="1">
      <c r="A112" s="974"/>
      <c r="B112" s="974"/>
      <c r="D112" s="342"/>
      <c r="E112" s="342"/>
      <c r="F112" s="342"/>
      <c r="G112" s="342"/>
      <c r="H112" s="1028">
        <v>7.0</v>
      </c>
      <c r="I112" s="1029">
        <v>1.6</v>
      </c>
      <c r="L112" s="974"/>
      <c r="M112" s="974"/>
      <c r="N112" s="974"/>
      <c r="O112" s="974"/>
      <c r="P112" s="974"/>
      <c r="Q112" s="974"/>
      <c r="R112" s="974"/>
      <c r="S112" s="974"/>
      <c r="T112" s="974"/>
      <c r="U112" s="974"/>
      <c r="V112" s="974"/>
      <c r="W112" s="974"/>
      <c r="X112" s="974"/>
      <c r="Y112" s="974"/>
      <c r="Z112" s="974"/>
    </row>
    <row r="113" ht="15.75" customHeight="1" outlineLevel="1">
      <c r="A113" s="974"/>
      <c r="B113" s="974"/>
      <c r="D113" s="342"/>
      <c r="E113" s="342"/>
      <c r="F113" s="342"/>
      <c r="G113" s="342"/>
      <c r="H113" s="1028">
        <v>8.0</v>
      </c>
      <c r="I113" s="1029">
        <v>1.6</v>
      </c>
      <c r="L113" s="974"/>
      <c r="M113" s="974"/>
      <c r="N113" s="974"/>
      <c r="O113" s="974"/>
      <c r="P113" s="974"/>
      <c r="Q113" s="974"/>
      <c r="R113" s="974"/>
      <c r="S113" s="974"/>
      <c r="T113" s="974"/>
      <c r="U113" s="974"/>
      <c r="V113" s="974"/>
      <c r="W113" s="974"/>
      <c r="X113" s="974"/>
      <c r="Y113" s="974"/>
      <c r="Z113" s="974"/>
    </row>
    <row r="114" ht="15.75" customHeight="1" outlineLevel="1">
      <c r="A114" s="974"/>
      <c r="B114" s="974"/>
      <c r="D114" s="342"/>
      <c r="E114" s="342"/>
      <c r="F114" s="342"/>
      <c r="G114" s="342"/>
      <c r="H114" s="1028">
        <v>9.0</v>
      </c>
      <c r="I114" s="1029">
        <v>1.6</v>
      </c>
      <c r="L114" s="974"/>
      <c r="M114" s="974"/>
      <c r="N114" s="974"/>
      <c r="O114" s="974"/>
      <c r="P114" s="974"/>
      <c r="Q114" s="974"/>
      <c r="R114" s="974"/>
      <c r="S114" s="974"/>
      <c r="T114" s="974"/>
      <c r="U114" s="974"/>
      <c r="V114" s="974"/>
      <c r="W114" s="974"/>
      <c r="X114" s="974"/>
      <c r="Y114" s="974"/>
      <c r="Z114" s="974"/>
    </row>
    <row r="115" ht="15.75" customHeight="1" outlineLevel="1">
      <c r="A115" s="974"/>
      <c r="B115" s="974"/>
      <c r="D115" s="346"/>
      <c r="E115" s="346"/>
      <c r="F115" s="346"/>
      <c r="G115" s="346"/>
      <c r="H115" s="1028">
        <v>10.0</v>
      </c>
      <c r="I115" s="1029">
        <v>1.6</v>
      </c>
      <c r="L115" s="974"/>
      <c r="M115" s="974"/>
      <c r="N115" s="974"/>
      <c r="O115" s="974"/>
      <c r="P115" s="974"/>
      <c r="Q115" s="974"/>
      <c r="R115" s="974"/>
      <c r="S115" s="974"/>
      <c r="T115" s="974"/>
      <c r="U115" s="974"/>
      <c r="V115" s="974"/>
      <c r="W115" s="974"/>
      <c r="X115" s="974"/>
      <c r="Y115" s="974"/>
      <c r="Z115" s="974"/>
    </row>
    <row r="116" ht="15.75" customHeight="1" outlineLevel="1">
      <c r="A116" s="974"/>
      <c r="B116" s="974"/>
      <c r="D116" s="1034" t="s">
        <v>1078</v>
      </c>
      <c r="E116" s="740" t="str">
        <f>'(T) General Tables'!A496</f>
        <v>K(S) gyp</v>
      </c>
      <c r="F116" s="998" t="s">
        <v>1091</v>
      </c>
      <c r="G116" s="1027" t="s">
        <v>1077</v>
      </c>
      <c r="H116" s="1041" t="str">
        <f>'(T) General Tables'!A76</f>
        <v>N/A</v>
      </c>
      <c r="I116" s="1042">
        <v>1.0</v>
      </c>
      <c r="L116" s="974"/>
      <c r="M116" s="974"/>
      <c r="N116" s="974"/>
      <c r="O116" s="974"/>
      <c r="P116" s="974"/>
      <c r="Q116" s="974"/>
      <c r="R116" s="974"/>
      <c r="S116" s="974"/>
      <c r="T116" s="974"/>
      <c r="U116" s="974"/>
      <c r="V116" s="974"/>
      <c r="W116" s="974"/>
      <c r="X116" s="974"/>
      <c r="Y116" s="974"/>
      <c r="Z116" s="974"/>
    </row>
    <row r="117" ht="15.75" customHeight="1" outlineLevel="1">
      <c r="A117" s="974"/>
      <c r="B117" s="974"/>
      <c r="D117" s="342"/>
      <c r="E117" s="342"/>
      <c r="F117" s="342"/>
      <c r="G117" s="342"/>
      <c r="H117" s="1043" t="str">
        <f>'(T) General Tables'!A77</f>
        <v>Installed</v>
      </c>
      <c r="I117" s="1033">
        <v>1.0</v>
      </c>
      <c r="L117" s="974"/>
      <c r="M117" s="974"/>
      <c r="N117" s="974"/>
      <c r="O117" s="974"/>
      <c r="P117" s="974"/>
      <c r="Q117" s="974"/>
      <c r="R117" s="974"/>
      <c r="S117" s="974"/>
      <c r="T117" s="974"/>
      <c r="U117" s="974"/>
      <c r="V117" s="974"/>
      <c r="W117" s="974"/>
      <c r="X117" s="974"/>
      <c r="Y117" s="974"/>
      <c r="Z117" s="974"/>
    </row>
    <row r="118" ht="15.75" customHeight="1" outlineLevel="1">
      <c r="A118" s="974"/>
      <c r="B118" s="974"/>
      <c r="D118" s="342"/>
      <c r="E118" s="342"/>
      <c r="F118" s="342"/>
      <c r="G118" s="342"/>
      <c r="H118" s="1043" t="str">
        <f>'(T) General Tables'!A78</f>
        <v>Omitted, blocked wall</v>
      </c>
      <c r="I118" s="1033">
        <v>1.2</v>
      </c>
      <c r="L118" s="974"/>
      <c r="M118" s="974"/>
      <c r="N118" s="974"/>
      <c r="O118" s="974"/>
      <c r="P118" s="974"/>
      <c r="Q118" s="974"/>
      <c r="R118" s="974"/>
      <c r="S118" s="974"/>
      <c r="T118" s="974"/>
      <c r="U118" s="974"/>
      <c r="V118" s="974"/>
      <c r="W118" s="974"/>
      <c r="X118" s="974"/>
      <c r="Y118" s="974"/>
      <c r="Z118" s="974"/>
    </row>
    <row r="119" ht="15.75" customHeight="1" outlineLevel="1">
      <c r="A119" s="974"/>
      <c r="B119" s="974"/>
      <c r="D119" s="346"/>
      <c r="E119" s="346"/>
      <c r="F119" s="346"/>
      <c r="G119" s="346"/>
      <c r="H119" s="1043" t="str">
        <f>'(T) General Tables'!A79</f>
        <v>Omitted, unblocked wall</v>
      </c>
      <c r="I119" s="1033">
        <v>1.4</v>
      </c>
      <c r="L119" s="974"/>
      <c r="M119" s="974"/>
      <c r="N119" s="974"/>
      <c r="O119" s="974"/>
      <c r="P119" s="974"/>
      <c r="Q119" s="974"/>
      <c r="R119" s="974"/>
      <c r="S119" s="974"/>
      <c r="T119" s="974"/>
      <c r="U119" s="974"/>
      <c r="V119" s="974"/>
      <c r="W119" s="974"/>
      <c r="X119" s="974"/>
      <c r="Y119" s="974"/>
      <c r="Z119" s="974"/>
    </row>
    <row r="120" ht="15.75" customHeight="1" outlineLevel="1">
      <c r="A120" s="974"/>
      <c r="B120" s="974"/>
      <c r="D120" s="1034" t="s">
        <v>380</v>
      </c>
      <c r="E120" s="1034" t="str">
        <f>'(T) General Tables'!A497</f>
        <v>K(S) sheath</v>
      </c>
      <c r="F120" s="998" t="s">
        <v>1092</v>
      </c>
      <c r="G120" s="1027" t="s">
        <v>1077</v>
      </c>
      <c r="H120" s="1043" t="s">
        <v>1093</v>
      </c>
      <c r="I120" s="1044">
        <v>1.0</v>
      </c>
      <c r="L120" s="974"/>
      <c r="M120" s="974"/>
      <c r="N120" s="974"/>
      <c r="O120" s="974"/>
      <c r="P120" s="974"/>
      <c r="Q120" s="974"/>
      <c r="R120" s="974"/>
      <c r="S120" s="974"/>
      <c r="T120" s="974"/>
      <c r="U120" s="974"/>
      <c r="V120" s="974"/>
      <c r="W120" s="974"/>
      <c r="X120" s="974"/>
      <c r="Y120" s="974"/>
      <c r="Z120" s="974"/>
    </row>
    <row r="121" ht="15.75" customHeight="1" outlineLevel="1">
      <c r="A121" s="974"/>
      <c r="B121" s="974"/>
      <c r="D121" s="346"/>
      <c r="E121" s="346"/>
      <c r="F121" s="346"/>
      <c r="G121" s="346"/>
      <c r="H121" s="1043" t="s">
        <v>1082</v>
      </c>
      <c r="I121" s="1033">
        <v>1.15</v>
      </c>
      <c r="L121" s="974"/>
      <c r="M121" s="974"/>
      <c r="N121" s="974"/>
      <c r="O121" s="974"/>
      <c r="P121" s="974"/>
      <c r="Q121" s="974"/>
      <c r="R121" s="974"/>
      <c r="S121" s="974"/>
      <c r="T121" s="974"/>
      <c r="U121" s="974"/>
      <c r="V121" s="974"/>
      <c r="W121" s="974"/>
      <c r="X121" s="974"/>
      <c r="Y121" s="974"/>
      <c r="Z121" s="974"/>
    </row>
    <row r="122" ht="15.75" customHeight="1" outlineLevel="1">
      <c r="A122" s="974"/>
      <c r="B122" s="974"/>
      <c r="D122" s="974"/>
      <c r="E122" s="974"/>
      <c r="F122" s="974"/>
      <c r="G122" s="974"/>
      <c r="H122" s="974"/>
      <c r="I122" s="976"/>
      <c r="L122" s="974"/>
      <c r="M122" s="974"/>
      <c r="N122" s="974"/>
      <c r="O122" s="974"/>
      <c r="P122" s="974"/>
      <c r="Q122" s="974"/>
      <c r="R122" s="974"/>
      <c r="S122" s="974"/>
      <c r="T122" s="974"/>
      <c r="U122" s="974"/>
      <c r="V122" s="974"/>
      <c r="W122" s="974"/>
      <c r="X122" s="974"/>
      <c r="Y122" s="974"/>
      <c r="Z122" s="974"/>
    </row>
    <row r="123" ht="15.75" customHeight="1">
      <c r="A123" s="974"/>
      <c r="B123" s="974"/>
      <c r="D123" s="974"/>
      <c r="E123" s="974"/>
      <c r="F123" s="974"/>
      <c r="G123" s="974"/>
      <c r="H123" s="974"/>
      <c r="I123" s="976"/>
      <c r="L123" s="974"/>
      <c r="M123" s="974"/>
      <c r="N123" s="974"/>
      <c r="O123" s="974"/>
      <c r="P123" s="974"/>
      <c r="Q123" s="974"/>
      <c r="R123" s="974"/>
      <c r="S123" s="974"/>
      <c r="T123" s="974"/>
      <c r="U123" s="974"/>
      <c r="V123" s="974"/>
      <c r="W123" s="974"/>
      <c r="X123" s="974"/>
      <c r="Y123" s="974"/>
      <c r="Z123" s="974"/>
    </row>
    <row r="124" ht="15.75" customHeight="1">
      <c r="A124" s="974"/>
      <c r="B124" s="974"/>
      <c r="D124" s="974"/>
      <c r="E124" s="974"/>
      <c r="F124" s="974"/>
      <c r="G124" s="974"/>
      <c r="H124" s="974"/>
      <c r="I124" s="976"/>
      <c r="L124" s="974"/>
      <c r="M124" s="974"/>
      <c r="N124" s="974"/>
      <c r="O124" s="974"/>
      <c r="P124" s="974"/>
      <c r="Q124" s="974"/>
      <c r="R124" s="974"/>
      <c r="S124" s="974"/>
      <c r="T124" s="974"/>
      <c r="U124" s="974"/>
      <c r="V124" s="974"/>
      <c r="W124" s="974"/>
      <c r="X124" s="974"/>
      <c r="Y124" s="974"/>
      <c r="Z124" s="974"/>
    </row>
    <row r="125" ht="15.75" customHeight="1">
      <c r="A125" s="974"/>
      <c r="B125" s="974"/>
      <c r="D125" s="974"/>
      <c r="E125" s="974"/>
      <c r="F125" s="1045"/>
      <c r="G125" s="1046"/>
      <c r="H125" s="1047"/>
      <c r="I125" s="1048"/>
      <c r="L125" s="974"/>
      <c r="M125" s="974"/>
      <c r="N125" s="974"/>
      <c r="O125" s="974"/>
      <c r="P125" s="974"/>
      <c r="Q125" s="974"/>
      <c r="R125" s="974"/>
      <c r="S125" s="974"/>
      <c r="T125" s="974"/>
      <c r="U125" s="974"/>
      <c r="V125" s="974"/>
      <c r="W125" s="974"/>
      <c r="X125" s="974"/>
      <c r="Y125" s="974"/>
      <c r="Z125" s="974"/>
    </row>
    <row r="126" ht="15.75" customHeight="1">
      <c r="A126" s="974"/>
      <c r="B126" s="974"/>
      <c r="D126" s="974"/>
      <c r="E126" s="974"/>
      <c r="F126" s="1049" t="s">
        <v>1094</v>
      </c>
      <c r="G126" s="974"/>
      <c r="H126" s="974"/>
      <c r="I126" s="976">
        <v>1.0</v>
      </c>
      <c r="J126" s="973">
        <v>1.0</v>
      </c>
      <c r="L126" s="974"/>
      <c r="M126" s="974"/>
      <c r="N126" s="974"/>
      <c r="O126" s="974"/>
      <c r="P126" s="974"/>
      <c r="Q126" s="974"/>
      <c r="R126" s="974"/>
      <c r="S126" s="974"/>
      <c r="T126" s="974"/>
      <c r="U126" s="974"/>
      <c r="V126" s="974"/>
      <c r="W126" s="974"/>
      <c r="X126" s="974"/>
      <c r="Y126" s="974"/>
      <c r="Z126" s="974"/>
    </row>
    <row r="127" ht="15.75" customHeight="1">
      <c r="A127" s="974"/>
      <c r="B127" s="974"/>
      <c r="D127" s="974"/>
      <c r="E127" s="974"/>
      <c r="F127" s="974"/>
      <c r="G127" s="974"/>
      <c r="H127" s="974"/>
      <c r="I127" s="976" t="s">
        <v>1095</v>
      </c>
      <c r="J127" s="973" t="s">
        <v>1096</v>
      </c>
      <c r="L127" s="974"/>
      <c r="M127" s="974"/>
      <c r="N127" s="974"/>
      <c r="O127" s="974"/>
      <c r="P127" s="974"/>
      <c r="Q127" s="974"/>
      <c r="R127" s="974"/>
      <c r="S127" s="974"/>
      <c r="T127" s="974"/>
      <c r="U127" s="974"/>
      <c r="V127" s="974"/>
      <c r="W127" s="974"/>
      <c r="X127" s="974"/>
      <c r="Y127" s="974"/>
      <c r="Z127" s="974"/>
    </row>
    <row r="128" ht="15.75" customHeight="1">
      <c r="A128" s="974"/>
      <c r="B128" s="974"/>
      <c r="D128" s="974"/>
      <c r="E128" s="974"/>
      <c r="F128" s="1050" t="s">
        <v>1097</v>
      </c>
      <c r="G128" s="1051" t="s">
        <v>1098</v>
      </c>
      <c r="H128" s="1052">
        <v>0.001</v>
      </c>
      <c r="I128" s="1052"/>
      <c r="M128" s="974"/>
      <c r="N128" s="974"/>
      <c r="O128" s="974"/>
      <c r="P128" s="974"/>
      <c r="Q128" s="974"/>
      <c r="R128" s="974"/>
      <c r="S128" s="974"/>
      <c r="T128" s="974"/>
      <c r="U128" s="974"/>
      <c r="V128" s="974"/>
      <c r="W128" s="974"/>
      <c r="X128" s="974"/>
      <c r="Y128" s="974"/>
      <c r="Z128" s="974"/>
    </row>
    <row r="129" ht="15.75" customHeight="1">
      <c r="A129" s="974"/>
      <c r="B129" s="974"/>
      <c r="D129" s="974"/>
      <c r="E129" s="974"/>
      <c r="F129" s="1053" t="s">
        <v>1099</v>
      </c>
      <c r="G129" s="342"/>
      <c r="H129" s="1052">
        <v>3.1</v>
      </c>
      <c r="I129" s="1054">
        <v>1.54</v>
      </c>
      <c r="J129" s="1055">
        <v>2.13</v>
      </c>
      <c r="M129" s="974"/>
      <c r="N129" s="974"/>
      <c r="O129" s="974"/>
      <c r="P129" s="974"/>
      <c r="Q129" s="974"/>
      <c r="R129" s="974"/>
      <c r="S129" s="974"/>
      <c r="T129" s="974"/>
      <c r="U129" s="974"/>
      <c r="V129" s="974"/>
      <c r="W129" s="974"/>
      <c r="X129" s="974"/>
      <c r="Y129" s="974"/>
      <c r="Z129" s="974"/>
    </row>
    <row r="130" ht="15.75" customHeight="1">
      <c r="A130" s="974"/>
      <c r="B130" s="974"/>
      <c r="D130" s="974"/>
      <c r="E130" s="974"/>
      <c r="F130" s="1056"/>
      <c r="G130" s="342"/>
      <c r="H130" s="1052">
        <v>6.1</v>
      </c>
      <c r="I130" s="1054">
        <v>1.3</v>
      </c>
      <c r="J130" s="1055">
        <v>1.64</v>
      </c>
      <c r="M130" s="974"/>
      <c r="N130" s="974"/>
      <c r="O130" s="974"/>
      <c r="P130" s="974"/>
      <c r="Q130" s="974"/>
      <c r="R130" s="974"/>
      <c r="S130" s="974"/>
      <c r="T130" s="974"/>
      <c r="U130" s="974"/>
      <c r="V130" s="974"/>
      <c r="W130" s="974"/>
      <c r="X130" s="974"/>
      <c r="Y130" s="974"/>
      <c r="Z130" s="974"/>
    </row>
    <row r="131" ht="15.75" customHeight="1">
      <c r="A131" s="974"/>
      <c r="B131" s="974"/>
      <c r="D131" s="974"/>
      <c r="E131" s="974"/>
      <c r="F131" s="1056"/>
      <c r="G131" s="342"/>
      <c r="H131" s="1052">
        <v>9.1</v>
      </c>
      <c r="I131" s="1054">
        <v>1.21</v>
      </c>
      <c r="J131" s="1055">
        <v>1.45</v>
      </c>
      <c r="M131" s="974"/>
      <c r="N131" s="974"/>
      <c r="O131" s="974"/>
      <c r="P131" s="974"/>
      <c r="Q131" s="974"/>
      <c r="R131" s="974"/>
      <c r="S131" s="974"/>
      <c r="T131" s="974"/>
      <c r="U131" s="974"/>
      <c r="V131" s="974"/>
      <c r="W131" s="974"/>
      <c r="X131" s="974"/>
      <c r="Y131" s="974"/>
      <c r="Z131" s="974"/>
    </row>
    <row r="132" ht="15.75" customHeight="1">
      <c r="A132" s="974"/>
      <c r="B132" s="974"/>
      <c r="D132" s="974"/>
      <c r="E132" s="974"/>
      <c r="F132" s="1056"/>
      <c r="G132" s="342"/>
      <c r="H132" s="1052">
        <v>12.2</v>
      </c>
      <c r="I132" s="1054">
        <v>1.15</v>
      </c>
      <c r="J132" s="1055">
        <v>1.34</v>
      </c>
      <c r="M132" s="974"/>
      <c r="N132" s="974"/>
      <c r="O132" s="974"/>
      <c r="P132" s="974"/>
      <c r="Q132" s="974"/>
      <c r="R132" s="974"/>
      <c r="S132" s="974"/>
      <c r="T132" s="974"/>
      <c r="U132" s="974"/>
      <c r="V132" s="974"/>
      <c r="W132" s="974"/>
      <c r="X132" s="974"/>
      <c r="Y132" s="974"/>
      <c r="Z132" s="974"/>
    </row>
    <row r="133" ht="15.75" customHeight="1">
      <c r="A133" s="974"/>
      <c r="B133" s="974"/>
      <c r="D133" s="974"/>
      <c r="E133" s="974"/>
      <c r="F133" s="1056"/>
      <c r="G133" s="342"/>
      <c r="H133" s="1052">
        <v>15.2</v>
      </c>
      <c r="I133" s="1054">
        <v>1.12</v>
      </c>
      <c r="J133" s="1055">
        <v>1.28</v>
      </c>
      <c r="M133" s="974"/>
      <c r="N133" s="974"/>
      <c r="O133" s="974"/>
      <c r="P133" s="974"/>
      <c r="Q133" s="974"/>
      <c r="R133" s="974"/>
      <c r="S133" s="974"/>
      <c r="T133" s="974"/>
      <c r="U133" s="974"/>
      <c r="V133" s="974"/>
      <c r="W133" s="974"/>
      <c r="X133" s="974"/>
      <c r="Y133" s="974"/>
      <c r="Z133" s="974"/>
    </row>
    <row r="134" ht="15.75" customHeight="1">
      <c r="A134" s="974"/>
      <c r="B134" s="974"/>
      <c r="D134" s="974"/>
      <c r="E134" s="974"/>
      <c r="F134" s="1056"/>
      <c r="G134" s="342"/>
      <c r="H134" s="1052">
        <v>18.3</v>
      </c>
      <c r="I134" s="1054">
        <v>1.1</v>
      </c>
      <c r="J134" s="1055">
        <v>1.23</v>
      </c>
      <c r="M134" s="974"/>
      <c r="N134" s="974"/>
      <c r="O134" s="974"/>
      <c r="P134" s="974"/>
      <c r="Q134" s="974"/>
      <c r="R134" s="974"/>
      <c r="S134" s="974"/>
      <c r="T134" s="974"/>
      <c r="U134" s="974"/>
      <c r="V134" s="974"/>
      <c r="W134" s="974"/>
      <c r="X134" s="974"/>
      <c r="Y134" s="974"/>
      <c r="Z134" s="974"/>
    </row>
    <row r="135" ht="15.75" customHeight="1">
      <c r="A135" s="974"/>
      <c r="B135" s="974"/>
      <c r="D135" s="974"/>
      <c r="E135" s="974"/>
      <c r="F135" s="1056"/>
      <c r="G135" s="346"/>
      <c r="H135" s="1024">
        <f>'(T) General Tables'!$A$4</f>
        <v>18.6192</v>
      </c>
      <c r="I135" s="1007"/>
      <c r="M135" s="974"/>
      <c r="N135" s="974"/>
      <c r="O135" s="974"/>
      <c r="P135" s="974"/>
      <c r="Q135" s="974"/>
      <c r="R135" s="974"/>
      <c r="S135" s="974"/>
      <c r="T135" s="974"/>
      <c r="U135" s="974"/>
      <c r="V135" s="974"/>
      <c r="W135" s="974"/>
      <c r="X135" s="974"/>
      <c r="Y135" s="974"/>
      <c r="Z135" s="974"/>
    </row>
    <row r="136" ht="15.75" customHeight="1">
      <c r="A136" s="974"/>
      <c r="B136" s="974"/>
      <c r="D136" s="974"/>
      <c r="E136" s="974"/>
      <c r="F136" s="1056"/>
      <c r="G136" s="1051" t="s">
        <v>1073</v>
      </c>
      <c r="H136" s="1052">
        <v>0.001</v>
      </c>
      <c r="I136" s="1052"/>
      <c r="M136" s="974"/>
      <c r="N136" s="974"/>
      <c r="O136" s="974"/>
      <c r="P136" s="974"/>
      <c r="Q136" s="974"/>
      <c r="R136" s="974"/>
      <c r="S136" s="974"/>
      <c r="T136" s="974"/>
      <c r="U136" s="974"/>
      <c r="V136" s="974"/>
      <c r="W136" s="974"/>
      <c r="X136" s="974"/>
      <c r="Y136" s="974"/>
      <c r="Z136" s="974"/>
    </row>
    <row r="137" ht="15.75" customHeight="1">
      <c r="A137" s="974"/>
      <c r="B137" s="974"/>
      <c r="D137" s="974"/>
      <c r="E137" s="974"/>
      <c r="F137" s="1056"/>
      <c r="G137" s="342"/>
      <c r="H137" s="1052">
        <v>3.1</v>
      </c>
      <c r="I137" s="1054">
        <v>1.69</v>
      </c>
      <c r="J137" s="1055">
        <v>2.43</v>
      </c>
      <c r="M137" s="974"/>
      <c r="N137" s="974"/>
      <c r="O137" s="974"/>
      <c r="P137" s="974"/>
      <c r="Q137" s="974"/>
      <c r="R137" s="974"/>
      <c r="S137" s="974"/>
      <c r="T137" s="974"/>
      <c r="U137" s="974"/>
      <c r="V137" s="974"/>
      <c r="W137" s="974"/>
      <c r="X137" s="974"/>
      <c r="Y137" s="974"/>
      <c r="Z137" s="974"/>
    </row>
    <row r="138" ht="15.75" customHeight="1">
      <c r="A138" s="974"/>
      <c r="B138" s="974"/>
      <c r="D138" s="974"/>
      <c r="E138" s="974"/>
      <c r="F138" s="1056"/>
      <c r="G138" s="342"/>
      <c r="H138" s="1052">
        <v>6.1</v>
      </c>
      <c r="I138" s="1054">
        <v>1.4</v>
      </c>
      <c r="J138" s="1055">
        <v>1.85</v>
      </c>
      <c r="K138" s="974"/>
      <c r="L138" s="974"/>
      <c r="M138" s="974"/>
      <c r="N138" s="974"/>
      <c r="O138" s="974"/>
      <c r="P138" s="974"/>
      <c r="Q138" s="974"/>
      <c r="R138" s="974"/>
      <c r="S138" s="974"/>
      <c r="T138" s="974"/>
      <c r="U138" s="974"/>
      <c r="V138" s="974"/>
      <c r="W138" s="974"/>
      <c r="X138" s="974"/>
      <c r="Y138" s="974"/>
      <c r="Z138" s="974"/>
    </row>
    <row r="139" ht="15.75" customHeight="1">
      <c r="A139" s="974"/>
      <c r="B139" s="974"/>
      <c r="D139" s="974"/>
      <c r="E139" s="974"/>
      <c r="F139" s="1056"/>
      <c r="G139" s="342"/>
      <c r="H139" s="1052">
        <v>9.1</v>
      </c>
      <c r="I139" s="1054">
        <v>1.28</v>
      </c>
      <c r="J139" s="1055">
        <v>1.6</v>
      </c>
      <c r="K139" s="974"/>
      <c r="L139" s="974"/>
      <c r="M139" s="974"/>
      <c r="N139" s="974"/>
      <c r="O139" s="974"/>
      <c r="P139" s="974"/>
      <c r="Q139" s="974"/>
      <c r="R139" s="974"/>
      <c r="S139" s="974"/>
      <c r="T139" s="974"/>
      <c r="U139" s="974"/>
      <c r="V139" s="974"/>
      <c r="W139" s="974"/>
      <c r="X139" s="974"/>
      <c r="Y139" s="974"/>
      <c r="Z139" s="974"/>
    </row>
    <row r="140" ht="15.75" customHeight="1">
      <c r="A140" s="974"/>
      <c r="B140" s="974"/>
      <c r="D140" s="974"/>
      <c r="E140" s="974"/>
      <c r="F140" s="1056"/>
      <c r="G140" s="342"/>
      <c r="H140" s="1052">
        <v>12.2</v>
      </c>
      <c r="I140" s="1054">
        <v>1.21</v>
      </c>
      <c r="J140" s="1055">
        <v>1.46</v>
      </c>
      <c r="K140" s="974"/>
      <c r="L140" s="974"/>
      <c r="M140" s="974"/>
      <c r="N140" s="974"/>
      <c r="O140" s="974"/>
      <c r="P140" s="974"/>
      <c r="Q140" s="974"/>
      <c r="R140" s="974"/>
      <c r="S140" s="974"/>
      <c r="T140" s="974"/>
      <c r="U140" s="974"/>
      <c r="V140" s="974"/>
      <c r="W140" s="974"/>
      <c r="X140" s="974"/>
      <c r="Y140" s="974"/>
      <c r="Z140" s="974"/>
    </row>
    <row r="141" ht="15.75" customHeight="1">
      <c r="A141" s="974"/>
      <c r="B141" s="974"/>
      <c r="D141" s="974"/>
      <c r="E141" s="974"/>
      <c r="F141" s="1056"/>
      <c r="G141" s="342"/>
      <c r="H141" s="1052">
        <v>15.2</v>
      </c>
      <c r="I141" s="1054">
        <v>1.17</v>
      </c>
      <c r="J141" s="1055">
        <v>1.38</v>
      </c>
      <c r="K141" s="974"/>
      <c r="L141" s="974"/>
      <c r="M141" s="974"/>
      <c r="N141" s="974"/>
      <c r="O141" s="974"/>
      <c r="P141" s="974"/>
      <c r="Q141" s="974"/>
      <c r="R141" s="974"/>
      <c r="S141" s="974"/>
      <c r="T141" s="974"/>
      <c r="U141" s="974"/>
      <c r="V141" s="974"/>
      <c r="W141" s="974"/>
      <c r="X141" s="974"/>
      <c r="Y141" s="974"/>
      <c r="Z141" s="974"/>
    </row>
    <row r="142" ht="15.75" customHeight="1">
      <c r="A142" s="974"/>
      <c r="B142" s="974"/>
      <c r="D142" s="974"/>
      <c r="E142" s="974"/>
      <c r="F142" s="1056"/>
      <c r="G142" s="342"/>
      <c r="H142" s="1052">
        <v>18.3</v>
      </c>
      <c r="I142" s="1054">
        <v>1.14</v>
      </c>
      <c r="J142" s="1055">
        <v>1.31</v>
      </c>
      <c r="K142" s="974"/>
      <c r="L142" s="974"/>
      <c r="M142" s="974"/>
      <c r="N142" s="974"/>
      <c r="O142" s="974"/>
      <c r="P142" s="974"/>
      <c r="Q142" s="974"/>
      <c r="R142" s="974"/>
      <c r="S142" s="974"/>
      <c r="T142" s="974"/>
      <c r="U142" s="974"/>
      <c r="V142" s="974"/>
      <c r="W142" s="974"/>
      <c r="X142" s="974"/>
      <c r="Y142" s="974"/>
      <c r="Z142" s="974"/>
    </row>
    <row r="143" ht="15.75" customHeight="1">
      <c r="A143" s="974"/>
      <c r="B143" s="974"/>
      <c r="D143" s="974"/>
      <c r="E143" s="974"/>
      <c r="F143" s="1056"/>
      <c r="G143" s="346"/>
      <c r="H143" s="1024">
        <f>'(T) General Tables'!$A$4</f>
        <v>18.6192</v>
      </c>
      <c r="I143" s="1007"/>
      <c r="K143" s="974"/>
      <c r="L143" s="974"/>
      <c r="M143" s="974"/>
      <c r="N143" s="974"/>
      <c r="O143" s="974"/>
      <c r="P143" s="974"/>
      <c r="Q143" s="974"/>
      <c r="R143" s="974"/>
      <c r="S143" s="974"/>
      <c r="T143" s="974"/>
      <c r="U143" s="974"/>
      <c r="V143" s="974"/>
      <c r="W143" s="974"/>
      <c r="X143" s="974"/>
      <c r="Y143" s="974"/>
      <c r="Z143" s="974"/>
    </row>
    <row r="144" ht="15.75" customHeight="1">
      <c r="A144" s="974"/>
      <c r="B144" s="974"/>
      <c r="D144" s="974"/>
      <c r="E144" s="974"/>
      <c r="F144" s="1056"/>
      <c r="G144" s="1051" t="s">
        <v>1074</v>
      </c>
      <c r="H144" s="1052">
        <v>0.001</v>
      </c>
      <c r="I144" s="974"/>
      <c r="J144" s="974"/>
      <c r="K144" s="974"/>
      <c r="L144" s="974"/>
      <c r="M144" s="974"/>
      <c r="N144" s="974"/>
      <c r="O144" s="974"/>
      <c r="P144" s="974"/>
      <c r="Q144" s="974"/>
      <c r="R144" s="974"/>
      <c r="S144" s="974"/>
      <c r="T144" s="974"/>
      <c r="U144" s="974"/>
      <c r="V144" s="974"/>
      <c r="W144" s="974"/>
      <c r="X144" s="974"/>
      <c r="Y144" s="974"/>
      <c r="Z144" s="974"/>
    </row>
    <row r="145" ht="15.75" customHeight="1">
      <c r="A145" s="974"/>
      <c r="B145" s="974"/>
      <c r="D145" s="974"/>
      <c r="E145" s="974"/>
      <c r="F145" s="1056"/>
      <c r="G145" s="342"/>
      <c r="H145" s="1052">
        <v>3.1</v>
      </c>
      <c r="I145" s="1057">
        <v>1.73</v>
      </c>
      <c r="J145" s="1058">
        <v>2.51</v>
      </c>
      <c r="K145" s="974"/>
      <c r="L145" s="974"/>
      <c r="M145" s="974"/>
      <c r="N145" s="974"/>
      <c r="O145" s="974"/>
      <c r="P145" s="974"/>
      <c r="Q145" s="974"/>
      <c r="R145" s="974"/>
      <c r="S145" s="974"/>
      <c r="T145" s="974"/>
      <c r="U145" s="974"/>
      <c r="V145" s="974"/>
      <c r="W145" s="974"/>
      <c r="X145" s="974"/>
      <c r="Y145" s="974"/>
      <c r="Z145" s="974"/>
    </row>
    <row r="146" ht="15.75" customHeight="1">
      <c r="A146" s="974"/>
      <c r="B146" s="974"/>
      <c r="D146" s="974"/>
      <c r="E146" s="974"/>
      <c r="F146" s="1056"/>
      <c r="G146" s="342"/>
      <c r="H146" s="1052">
        <v>6.1</v>
      </c>
      <c r="I146" s="1054">
        <v>1.43</v>
      </c>
      <c r="J146" s="1055">
        <v>1.91</v>
      </c>
      <c r="K146" s="974"/>
      <c r="L146" s="974"/>
      <c r="M146" s="974"/>
      <c r="N146" s="974"/>
      <c r="O146" s="974"/>
      <c r="P146" s="974"/>
      <c r="Q146" s="974"/>
      <c r="R146" s="974"/>
      <c r="S146" s="974"/>
      <c r="T146" s="974"/>
      <c r="U146" s="974"/>
      <c r="V146" s="974"/>
      <c r="W146" s="974"/>
      <c r="X146" s="974"/>
      <c r="Y146" s="974"/>
      <c r="Z146" s="974"/>
    </row>
    <row r="147" ht="15.75" customHeight="1">
      <c r="A147" s="974"/>
      <c r="B147" s="974"/>
      <c r="D147" s="974"/>
      <c r="E147" s="974"/>
      <c r="F147" s="1056"/>
      <c r="G147" s="342"/>
      <c r="H147" s="1052">
        <v>9.1</v>
      </c>
      <c r="I147" s="1054">
        <v>1.3</v>
      </c>
      <c r="J147" s="1055">
        <v>1.65</v>
      </c>
      <c r="K147" s="974"/>
      <c r="L147" s="974"/>
      <c r="M147" s="974"/>
      <c r="N147" s="974"/>
      <c r="O147" s="974"/>
      <c r="P147" s="974"/>
      <c r="Q147" s="974"/>
      <c r="R147" s="974"/>
      <c r="S147" s="974"/>
      <c r="T147" s="974"/>
      <c r="U147" s="974"/>
      <c r="V147" s="974"/>
      <c r="W147" s="974"/>
      <c r="X147" s="974"/>
      <c r="Y147" s="974"/>
      <c r="Z147" s="974"/>
    </row>
    <row r="148" ht="15.75" customHeight="1">
      <c r="A148" s="974"/>
      <c r="B148" s="974"/>
      <c r="D148" s="974"/>
      <c r="E148" s="974"/>
      <c r="F148" s="1056"/>
      <c r="G148" s="342"/>
      <c r="H148" s="1052">
        <v>12.2</v>
      </c>
      <c r="I148" s="1054">
        <v>1.22</v>
      </c>
      <c r="J148" s="1055">
        <v>1.5</v>
      </c>
      <c r="K148" s="974"/>
      <c r="L148" s="974"/>
      <c r="M148" s="974"/>
      <c r="N148" s="974"/>
      <c r="O148" s="974"/>
      <c r="P148" s="974"/>
      <c r="Q148" s="974"/>
      <c r="R148" s="974"/>
      <c r="S148" s="974"/>
      <c r="T148" s="974"/>
      <c r="U148" s="974"/>
      <c r="V148" s="974"/>
      <c r="W148" s="974"/>
      <c r="X148" s="974"/>
      <c r="Y148" s="974"/>
      <c r="Z148" s="974"/>
    </row>
    <row r="149" ht="15.75" customHeight="1">
      <c r="A149" s="974"/>
      <c r="B149" s="974"/>
      <c r="D149" s="974"/>
      <c r="E149" s="974"/>
      <c r="F149" s="1056"/>
      <c r="G149" s="342"/>
      <c r="H149" s="1052">
        <v>15.2</v>
      </c>
      <c r="I149" s="1054">
        <v>1.18</v>
      </c>
      <c r="J149" s="1055">
        <v>1.41</v>
      </c>
      <c r="K149" s="974"/>
      <c r="L149" s="974"/>
      <c r="M149" s="974"/>
      <c r="N149" s="974"/>
      <c r="O149" s="974"/>
      <c r="P149" s="974"/>
      <c r="Q149" s="974"/>
      <c r="R149" s="974"/>
      <c r="S149" s="974"/>
      <c r="T149" s="974"/>
      <c r="U149" s="974"/>
      <c r="V149" s="974"/>
      <c r="W149" s="974"/>
      <c r="X149" s="974"/>
      <c r="Y149" s="974"/>
      <c r="Z149" s="974"/>
    </row>
    <row r="150" ht="15.75" customHeight="1">
      <c r="A150" s="974"/>
      <c r="B150" s="974"/>
      <c r="D150" s="974"/>
      <c r="E150" s="974"/>
      <c r="F150" s="1056"/>
      <c r="G150" s="342"/>
      <c r="H150" s="1052">
        <v>18.3</v>
      </c>
      <c r="I150" s="1054">
        <v>1.15</v>
      </c>
      <c r="J150" s="1055">
        <v>1.33</v>
      </c>
      <c r="K150" s="974"/>
      <c r="L150" s="974"/>
      <c r="M150" s="974"/>
      <c r="N150" s="974"/>
      <c r="O150" s="974"/>
      <c r="P150" s="974"/>
      <c r="Q150" s="974"/>
      <c r="R150" s="974"/>
      <c r="S150" s="974"/>
      <c r="T150" s="974"/>
      <c r="U150" s="974"/>
      <c r="V150" s="974"/>
      <c r="W150" s="974"/>
      <c r="X150" s="974"/>
      <c r="Y150" s="974"/>
      <c r="Z150" s="974"/>
    </row>
    <row r="151" ht="15.75" customHeight="1">
      <c r="A151" s="974"/>
      <c r="B151" s="974"/>
      <c r="D151" s="974"/>
      <c r="E151" s="974"/>
      <c r="F151" s="1056"/>
      <c r="G151" s="346"/>
      <c r="H151" s="1024">
        <f>'(T) General Tables'!$A$4</f>
        <v>18.6192</v>
      </c>
      <c r="I151" s="1007"/>
      <c r="M151" s="974"/>
      <c r="N151" s="974"/>
      <c r="O151" s="974"/>
      <c r="P151" s="974"/>
      <c r="Q151" s="974"/>
      <c r="R151" s="974"/>
      <c r="S151" s="974"/>
      <c r="T151" s="974"/>
      <c r="U151" s="974"/>
      <c r="V151" s="974"/>
      <c r="W151" s="974"/>
      <c r="X151" s="974"/>
      <c r="Y151" s="974"/>
      <c r="Z151" s="974"/>
    </row>
    <row r="152" ht="15.75" customHeight="1">
      <c r="A152" s="974"/>
      <c r="B152" s="974"/>
      <c r="D152" s="974"/>
      <c r="E152" s="974"/>
      <c r="F152" s="1050" t="s">
        <v>1100</v>
      </c>
      <c r="G152" s="1051" t="s">
        <v>1098</v>
      </c>
      <c r="H152" s="1052">
        <v>0.001</v>
      </c>
      <c r="I152" s="1054">
        <v>1.23</v>
      </c>
      <c r="J152" s="1055">
        <v>1.52</v>
      </c>
      <c r="M152" s="974"/>
      <c r="N152" s="974"/>
      <c r="O152" s="974"/>
      <c r="P152" s="974"/>
      <c r="Q152" s="974"/>
      <c r="R152" s="974"/>
      <c r="S152" s="974"/>
      <c r="T152" s="974"/>
      <c r="U152" s="974"/>
      <c r="V152" s="974"/>
      <c r="W152" s="974"/>
      <c r="X152" s="974"/>
      <c r="Y152" s="974"/>
      <c r="Z152" s="974"/>
    </row>
    <row r="153" ht="15.75" customHeight="1">
      <c r="A153" s="974"/>
      <c r="B153" s="974"/>
      <c r="D153" s="974"/>
      <c r="E153" s="974"/>
      <c r="F153" s="1053" t="s">
        <v>1101</v>
      </c>
      <c r="G153" s="342"/>
      <c r="H153" s="1052">
        <v>3.1</v>
      </c>
      <c r="I153" s="1054">
        <v>1.13</v>
      </c>
      <c r="J153" s="1055">
        <v>1.29</v>
      </c>
      <c r="M153" s="974"/>
      <c r="N153" s="974"/>
      <c r="O153" s="974"/>
      <c r="P153" s="974"/>
      <c r="Q153" s="974"/>
      <c r="R153" s="974"/>
      <c r="S153" s="974"/>
      <c r="T153" s="974"/>
      <c r="U153" s="974"/>
      <c r="V153" s="974"/>
      <c r="W153" s="974"/>
      <c r="X153" s="974"/>
      <c r="Y153" s="974"/>
      <c r="Z153" s="974"/>
    </row>
    <row r="154" ht="15.75" customHeight="1">
      <c r="A154" s="974"/>
      <c r="B154" s="974"/>
      <c r="D154" s="974"/>
      <c r="E154" s="974"/>
      <c r="F154" s="1056"/>
      <c r="G154" s="342"/>
      <c r="H154" s="1052">
        <v>6.1</v>
      </c>
      <c r="I154" s="1054">
        <v>1.08</v>
      </c>
      <c r="J154" s="1055">
        <v>1.2</v>
      </c>
      <c r="M154" s="974"/>
      <c r="N154" s="974"/>
      <c r="O154" s="974"/>
      <c r="P154" s="974"/>
      <c r="Q154" s="974"/>
      <c r="R154" s="974"/>
      <c r="S154" s="974"/>
      <c r="T154" s="974"/>
      <c r="U154" s="974"/>
      <c r="V154" s="974"/>
      <c r="W154" s="974"/>
      <c r="X154" s="974"/>
      <c r="Y154" s="974"/>
      <c r="Z154" s="974"/>
    </row>
    <row r="155" ht="15.75" customHeight="1">
      <c r="A155" s="974"/>
      <c r="B155" s="974"/>
      <c r="D155" s="974"/>
      <c r="E155" s="974"/>
      <c r="F155" s="1056"/>
      <c r="G155" s="342"/>
      <c r="H155" s="1052">
        <v>9.1</v>
      </c>
      <c r="I155" s="1054">
        <v>1.06</v>
      </c>
      <c r="J155" s="1055">
        <v>1.15</v>
      </c>
      <c r="M155" s="974"/>
      <c r="N155" s="974"/>
      <c r="O155" s="974"/>
      <c r="P155" s="974"/>
      <c r="Q155" s="974"/>
      <c r="R155" s="974"/>
      <c r="S155" s="974"/>
      <c r="T155" s="974"/>
      <c r="U155" s="974"/>
      <c r="V155" s="974"/>
      <c r="W155" s="974"/>
      <c r="X155" s="974"/>
      <c r="Y155" s="974"/>
      <c r="Z155" s="974"/>
    </row>
    <row r="156" ht="15.75" customHeight="1">
      <c r="A156" s="974"/>
      <c r="B156" s="974"/>
      <c r="D156" s="974"/>
      <c r="E156" s="974"/>
      <c r="F156" s="1056"/>
      <c r="G156" s="342"/>
      <c r="H156" s="1052">
        <v>12.2</v>
      </c>
      <c r="I156" s="1054">
        <v>1.04</v>
      </c>
      <c r="J156" s="1055">
        <v>1.12</v>
      </c>
      <c r="M156" s="974"/>
      <c r="N156" s="974"/>
      <c r="O156" s="974"/>
      <c r="P156" s="974"/>
      <c r="Q156" s="974"/>
      <c r="R156" s="974"/>
      <c r="S156" s="974"/>
      <c r="T156" s="974"/>
      <c r="U156" s="974"/>
      <c r="V156" s="974"/>
      <c r="W156" s="974"/>
      <c r="X156" s="974"/>
      <c r="Y156" s="974"/>
      <c r="Z156" s="974"/>
    </row>
    <row r="157" ht="15.75" customHeight="1">
      <c r="A157" s="974"/>
      <c r="B157" s="974"/>
      <c r="D157" s="974"/>
      <c r="E157" s="974"/>
      <c r="F157" s="1056"/>
      <c r="G157" s="342"/>
      <c r="H157" s="1052">
        <v>15.2</v>
      </c>
      <c r="I157" s="1054">
        <v>1.03</v>
      </c>
      <c r="J157" s="1055">
        <v>1.09</v>
      </c>
      <c r="M157" s="974"/>
      <c r="N157" s="974"/>
      <c r="O157" s="974"/>
      <c r="P157" s="974"/>
      <c r="Q157" s="974"/>
      <c r="R157" s="974"/>
      <c r="S157" s="974"/>
      <c r="T157" s="974"/>
      <c r="U157" s="974"/>
      <c r="V157" s="974"/>
      <c r="W157" s="974"/>
      <c r="X157" s="974"/>
      <c r="Y157" s="974"/>
      <c r="Z157" s="974"/>
    </row>
    <row r="158" ht="15.75" customHeight="1">
      <c r="A158" s="974"/>
      <c r="B158" s="974"/>
      <c r="D158" s="974"/>
      <c r="E158" s="974"/>
      <c r="F158" s="1056"/>
      <c r="G158" s="342"/>
      <c r="H158" s="1052">
        <v>18.3</v>
      </c>
      <c r="I158" s="974"/>
      <c r="J158" s="974"/>
      <c r="M158" s="974"/>
      <c r="N158" s="974"/>
      <c r="O158" s="974"/>
      <c r="P158" s="974"/>
      <c r="Q158" s="974"/>
      <c r="R158" s="974"/>
      <c r="S158" s="974"/>
      <c r="T158" s="974"/>
      <c r="U158" s="974"/>
      <c r="V158" s="974"/>
      <c r="W158" s="974"/>
      <c r="X158" s="974"/>
      <c r="Y158" s="974"/>
      <c r="Z158" s="974"/>
    </row>
    <row r="159" ht="15.75" customHeight="1">
      <c r="A159" s="974"/>
      <c r="B159" s="974"/>
      <c r="D159" s="974"/>
      <c r="E159" s="974"/>
      <c r="F159" s="1056"/>
      <c r="G159" s="346"/>
      <c r="H159" s="1024">
        <f>'(T) General Tables'!$A$4</f>
        <v>18.6192</v>
      </c>
      <c r="I159" s="974"/>
      <c r="J159" s="974"/>
      <c r="M159" s="974"/>
      <c r="N159" s="974"/>
      <c r="O159" s="974"/>
      <c r="P159" s="974"/>
      <c r="Q159" s="974"/>
      <c r="R159" s="974"/>
      <c r="S159" s="974"/>
      <c r="T159" s="974"/>
      <c r="U159" s="974"/>
      <c r="V159" s="974"/>
      <c r="W159" s="974"/>
      <c r="X159" s="974"/>
      <c r="Y159" s="974"/>
      <c r="Z159" s="974"/>
    </row>
    <row r="160" ht="15.75" customHeight="1">
      <c r="A160" s="974"/>
      <c r="B160" s="974"/>
      <c r="D160" s="974"/>
      <c r="E160" s="974"/>
      <c r="F160" s="1056"/>
      <c r="G160" s="1051" t="s">
        <v>1073</v>
      </c>
      <c r="H160" s="1052">
        <v>0.001</v>
      </c>
      <c r="I160" s="974"/>
      <c r="J160" s="974"/>
      <c r="L160" s="974"/>
      <c r="M160" s="974"/>
      <c r="N160" s="974"/>
      <c r="O160" s="974"/>
      <c r="P160" s="974"/>
      <c r="Q160" s="974"/>
      <c r="R160" s="974"/>
      <c r="S160" s="974"/>
      <c r="T160" s="974"/>
      <c r="U160" s="974"/>
      <c r="V160" s="974"/>
      <c r="W160" s="974"/>
      <c r="X160" s="974"/>
      <c r="Y160" s="974"/>
      <c r="Z160" s="974"/>
    </row>
    <row r="161" ht="15.75" customHeight="1">
      <c r="A161" s="974"/>
      <c r="B161" s="974"/>
      <c r="D161" s="974"/>
      <c r="E161" s="974"/>
      <c r="F161" s="1056"/>
      <c r="G161" s="342"/>
      <c r="H161" s="1052">
        <v>3.1</v>
      </c>
      <c r="I161" s="1054">
        <v>1.3</v>
      </c>
      <c r="J161" s="1055">
        <v>1.66</v>
      </c>
      <c r="L161" s="974"/>
      <c r="M161" s="974"/>
      <c r="N161" s="974"/>
      <c r="O161" s="974"/>
      <c r="P161" s="974"/>
      <c r="Q161" s="974"/>
      <c r="R161" s="974"/>
      <c r="S161" s="974"/>
      <c r="T161" s="974"/>
      <c r="U161" s="974"/>
      <c r="V161" s="974"/>
      <c r="W161" s="974"/>
      <c r="X161" s="974"/>
      <c r="Y161" s="974"/>
      <c r="Z161" s="974"/>
    </row>
    <row r="162" ht="15.75" customHeight="1">
      <c r="A162" s="974"/>
      <c r="B162" s="974"/>
      <c r="D162" s="974"/>
      <c r="E162" s="974"/>
      <c r="F162" s="1056"/>
      <c r="G162" s="342"/>
      <c r="H162" s="1052">
        <v>6.1</v>
      </c>
      <c r="I162" s="1054">
        <v>1.17</v>
      </c>
      <c r="J162" s="1055">
        <v>1.39</v>
      </c>
      <c r="L162" s="974"/>
      <c r="M162" s="974"/>
      <c r="N162" s="974"/>
      <c r="O162" s="974"/>
      <c r="P162" s="974"/>
      <c r="Q162" s="974"/>
      <c r="R162" s="974"/>
      <c r="S162" s="974"/>
      <c r="T162" s="974"/>
      <c r="U162" s="974"/>
      <c r="V162" s="974"/>
      <c r="W162" s="974"/>
      <c r="X162" s="974"/>
      <c r="Y162" s="974"/>
      <c r="Z162" s="974"/>
    </row>
    <row r="163" ht="15.75" customHeight="1">
      <c r="A163" s="974"/>
      <c r="B163" s="974"/>
      <c r="D163" s="974"/>
      <c r="E163" s="974"/>
      <c r="F163" s="1056"/>
      <c r="G163" s="342"/>
      <c r="H163" s="1052">
        <v>9.1</v>
      </c>
      <c r="I163" s="1054">
        <v>1.11</v>
      </c>
      <c r="J163" s="1055">
        <v>1.27</v>
      </c>
      <c r="K163" s="974"/>
      <c r="L163" s="974"/>
      <c r="M163" s="974"/>
      <c r="N163" s="974"/>
      <c r="O163" s="974"/>
      <c r="P163" s="974"/>
      <c r="Q163" s="974"/>
      <c r="R163" s="974"/>
      <c r="S163" s="974"/>
      <c r="T163" s="974"/>
      <c r="U163" s="974"/>
      <c r="V163" s="974"/>
      <c r="W163" s="974"/>
      <c r="X163" s="974"/>
      <c r="Y163" s="974"/>
      <c r="Z163" s="974"/>
    </row>
    <row r="164" ht="15.75" customHeight="1">
      <c r="A164" s="974"/>
      <c r="B164" s="974"/>
      <c r="D164" s="974"/>
      <c r="E164" s="974"/>
      <c r="F164" s="1056"/>
      <c r="G164" s="342"/>
      <c r="H164" s="1052">
        <v>12.2</v>
      </c>
      <c r="I164" s="1054">
        <v>1.08</v>
      </c>
      <c r="J164" s="1055">
        <v>1.2</v>
      </c>
      <c r="K164" s="974"/>
      <c r="L164" s="974"/>
      <c r="M164" s="974"/>
      <c r="N164" s="974"/>
      <c r="O164" s="974"/>
      <c r="P164" s="974"/>
      <c r="Q164" s="974"/>
      <c r="R164" s="974"/>
      <c r="S164" s="974"/>
      <c r="T164" s="974"/>
      <c r="U164" s="974"/>
      <c r="V164" s="974"/>
      <c r="W164" s="974"/>
      <c r="X164" s="974"/>
      <c r="Y164" s="974"/>
      <c r="Z164" s="974"/>
    </row>
    <row r="165" ht="15.75" customHeight="1">
      <c r="A165" s="974"/>
      <c r="B165" s="974"/>
      <c r="D165" s="974"/>
      <c r="E165" s="974"/>
      <c r="F165" s="1056"/>
      <c r="G165" s="342"/>
      <c r="H165" s="1052">
        <v>15.2</v>
      </c>
      <c r="I165" s="1054">
        <v>1.06</v>
      </c>
      <c r="J165" s="1055">
        <v>1.16</v>
      </c>
      <c r="K165" s="974"/>
      <c r="L165" s="974"/>
      <c r="M165" s="974"/>
      <c r="N165" s="974"/>
      <c r="O165" s="974"/>
      <c r="P165" s="974"/>
      <c r="Q165" s="974"/>
      <c r="R165" s="974"/>
      <c r="S165" s="974"/>
      <c r="T165" s="974"/>
      <c r="U165" s="974"/>
      <c r="V165" s="974"/>
      <c r="W165" s="974"/>
      <c r="X165" s="974"/>
      <c r="Y165" s="974"/>
      <c r="Z165" s="974"/>
    </row>
    <row r="166" ht="15.75" customHeight="1">
      <c r="A166" s="974"/>
      <c r="B166" s="974"/>
      <c r="D166" s="974"/>
      <c r="E166" s="974"/>
      <c r="F166" s="1056"/>
      <c r="G166" s="342"/>
      <c r="H166" s="1052">
        <v>18.3</v>
      </c>
      <c r="I166" s="1054">
        <v>1.05</v>
      </c>
      <c r="J166" s="1055">
        <v>1.13</v>
      </c>
      <c r="K166" s="974"/>
      <c r="L166" s="974"/>
      <c r="M166" s="974"/>
      <c r="N166" s="974"/>
      <c r="O166" s="974"/>
      <c r="P166" s="974"/>
      <c r="Q166" s="974"/>
      <c r="R166" s="974"/>
      <c r="S166" s="974"/>
      <c r="T166" s="974"/>
      <c r="U166" s="974"/>
      <c r="V166" s="974"/>
      <c r="W166" s="974"/>
      <c r="X166" s="974"/>
      <c r="Y166" s="974"/>
      <c r="Z166" s="974"/>
    </row>
    <row r="167" ht="15.75" customHeight="1">
      <c r="A167" s="974"/>
      <c r="B167" s="974"/>
      <c r="D167" s="974"/>
      <c r="E167" s="974"/>
      <c r="F167" s="1056"/>
      <c r="G167" s="346"/>
      <c r="H167" s="1024">
        <f>'(T) General Tables'!$A$4</f>
        <v>18.6192</v>
      </c>
      <c r="I167" s="1007"/>
      <c r="K167" s="974"/>
      <c r="L167" s="974"/>
      <c r="M167" s="974"/>
      <c r="N167" s="974"/>
      <c r="O167" s="974"/>
      <c r="P167" s="974"/>
      <c r="Q167" s="974"/>
      <c r="R167" s="974"/>
      <c r="S167" s="974"/>
      <c r="T167" s="974"/>
      <c r="U167" s="974"/>
      <c r="V167" s="974"/>
      <c r="W167" s="974"/>
      <c r="X167" s="974"/>
      <c r="Y167" s="974"/>
      <c r="Z167" s="974"/>
    </row>
    <row r="168" ht="15.75" customHeight="1">
      <c r="A168" s="974"/>
      <c r="B168" s="974"/>
      <c r="D168" s="974"/>
      <c r="E168" s="974"/>
      <c r="F168" s="1056"/>
      <c r="G168" s="1051" t="s">
        <v>1074</v>
      </c>
      <c r="H168" s="1052">
        <v>0.001</v>
      </c>
      <c r="I168" s="1052"/>
      <c r="K168" s="974"/>
      <c r="L168" s="974"/>
      <c r="M168" s="974"/>
      <c r="N168" s="974"/>
      <c r="O168" s="974"/>
      <c r="P168" s="974"/>
      <c r="Q168" s="974"/>
      <c r="R168" s="974"/>
      <c r="S168" s="974"/>
      <c r="T168" s="974"/>
      <c r="U168" s="974"/>
      <c r="V168" s="974"/>
      <c r="W168" s="974"/>
      <c r="X168" s="974"/>
      <c r="Y168" s="974"/>
      <c r="Z168" s="974"/>
    </row>
    <row r="169" ht="15.75" customHeight="1">
      <c r="A169" s="974"/>
      <c r="B169" s="974"/>
      <c r="D169" s="974"/>
      <c r="E169" s="974"/>
      <c r="F169" s="1056"/>
      <c r="G169" s="342"/>
      <c r="H169" s="1052">
        <v>3.1</v>
      </c>
      <c r="I169" s="1054">
        <v>1.31</v>
      </c>
      <c r="J169" s="1055">
        <v>1.7</v>
      </c>
      <c r="L169" s="974"/>
      <c r="M169" s="974"/>
      <c r="N169" s="974"/>
      <c r="O169" s="974"/>
      <c r="P169" s="974"/>
      <c r="Q169" s="974"/>
      <c r="R169" s="974"/>
      <c r="S169" s="974"/>
      <c r="T169" s="974"/>
      <c r="U169" s="974"/>
      <c r="V169" s="974"/>
      <c r="W169" s="974"/>
      <c r="X169" s="974"/>
      <c r="Y169" s="974"/>
      <c r="Z169" s="974"/>
    </row>
    <row r="170" ht="15.75" customHeight="1">
      <c r="A170" s="974"/>
      <c r="B170" s="974"/>
      <c r="D170" s="974"/>
      <c r="E170" s="974"/>
      <c r="F170" s="1056"/>
      <c r="G170" s="342"/>
      <c r="H170" s="1052">
        <v>6.1</v>
      </c>
      <c r="I170" s="1054">
        <v>1.18</v>
      </c>
      <c r="J170" s="1055">
        <v>1.42</v>
      </c>
      <c r="L170" s="974"/>
      <c r="M170" s="974"/>
      <c r="N170" s="974"/>
      <c r="O170" s="974"/>
      <c r="P170" s="974"/>
      <c r="Q170" s="974"/>
      <c r="R170" s="974"/>
      <c r="S170" s="974"/>
      <c r="T170" s="974"/>
      <c r="U170" s="974"/>
      <c r="V170" s="974"/>
      <c r="W170" s="974"/>
      <c r="X170" s="974"/>
      <c r="Y170" s="974"/>
      <c r="Z170" s="974"/>
    </row>
    <row r="171" ht="15.75" customHeight="1">
      <c r="A171" s="974"/>
      <c r="B171" s="974"/>
      <c r="D171" s="974"/>
      <c r="E171" s="974"/>
      <c r="F171" s="1056"/>
      <c r="G171" s="342"/>
      <c r="H171" s="1052">
        <v>9.1</v>
      </c>
      <c r="I171" s="1054">
        <v>1.12</v>
      </c>
      <c r="J171" s="1055">
        <v>1.29</v>
      </c>
      <c r="L171" s="974"/>
      <c r="M171" s="974"/>
      <c r="N171" s="974"/>
      <c r="O171" s="974"/>
      <c r="P171" s="974"/>
      <c r="Q171" s="974"/>
      <c r="R171" s="974"/>
      <c r="S171" s="974"/>
      <c r="T171" s="974"/>
      <c r="U171" s="974"/>
      <c r="V171" s="974"/>
      <c r="W171" s="974"/>
      <c r="X171" s="974"/>
      <c r="Y171" s="974"/>
      <c r="Z171" s="974"/>
    </row>
    <row r="172" ht="15.75" customHeight="1">
      <c r="A172" s="974"/>
      <c r="B172" s="974"/>
      <c r="D172" s="974"/>
      <c r="E172" s="974"/>
      <c r="F172" s="1056"/>
      <c r="G172" s="342"/>
      <c r="H172" s="1052">
        <v>12.2</v>
      </c>
      <c r="I172" s="1054">
        <v>1.08</v>
      </c>
      <c r="J172" s="1055">
        <v>1.21</v>
      </c>
      <c r="L172" s="974"/>
      <c r="M172" s="974"/>
      <c r="N172" s="974"/>
      <c r="O172" s="974"/>
      <c r="P172" s="974"/>
      <c r="Q172" s="974"/>
      <c r="R172" s="974"/>
      <c r="S172" s="974"/>
      <c r="T172" s="974"/>
      <c r="U172" s="974"/>
      <c r="V172" s="974"/>
      <c r="W172" s="974"/>
      <c r="X172" s="974"/>
      <c r="Y172" s="974"/>
      <c r="Z172" s="974"/>
    </row>
    <row r="173" ht="15.75" customHeight="1">
      <c r="A173" s="974"/>
      <c r="B173" s="974"/>
      <c r="D173" s="974"/>
      <c r="E173" s="974"/>
      <c r="F173" s="1056"/>
      <c r="G173" s="342"/>
      <c r="H173" s="1052">
        <v>15.2</v>
      </c>
      <c r="I173" s="1054">
        <v>1.07</v>
      </c>
      <c r="J173" s="1055">
        <v>1.17</v>
      </c>
      <c r="L173" s="974"/>
      <c r="M173" s="974"/>
      <c r="N173" s="974"/>
      <c r="O173" s="974"/>
      <c r="P173" s="974"/>
      <c r="Q173" s="974"/>
      <c r="R173" s="974"/>
      <c r="S173" s="974"/>
      <c r="T173" s="974"/>
      <c r="U173" s="974"/>
      <c r="V173" s="974"/>
      <c r="W173" s="974"/>
      <c r="X173" s="974"/>
      <c r="Y173" s="974"/>
      <c r="Z173" s="974"/>
    </row>
    <row r="174" ht="15.75" customHeight="1">
      <c r="A174" s="974"/>
      <c r="B174" s="974"/>
      <c r="D174" s="974"/>
      <c r="E174" s="974"/>
      <c r="F174" s="1056"/>
      <c r="G174" s="342"/>
      <c r="H174" s="1052">
        <v>18.3</v>
      </c>
      <c r="I174" s="1054">
        <v>1.05</v>
      </c>
      <c r="J174" s="1055">
        <v>1.14</v>
      </c>
      <c r="L174" s="974"/>
      <c r="M174" s="974"/>
      <c r="N174" s="974"/>
      <c r="O174" s="974"/>
      <c r="P174" s="974"/>
      <c r="Q174" s="974"/>
      <c r="R174" s="974"/>
      <c r="S174" s="974"/>
      <c r="T174" s="974"/>
      <c r="U174" s="974"/>
      <c r="V174" s="974"/>
      <c r="W174" s="974"/>
      <c r="X174" s="974"/>
      <c r="Y174" s="974"/>
      <c r="Z174" s="974"/>
    </row>
    <row r="175" ht="15.75" customHeight="1">
      <c r="A175" s="974"/>
      <c r="B175" s="974"/>
      <c r="D175" s="974"/>
      <c r="E175" s="974"/>
      <c r="F175" s="1056"/>
      <c r="G175" s="346"/>
      <c r="H175" s="1024">
        <f>'(T) General Tables'!$A$4</f>
        <v>18.6192</v>
      </c>
      <c r="I175" s="1007"/>
      <c r="L175" s="974"/>
      <c r="M175" s="974"/>
      <c r="N175" s="974"/>
      <c r="O175" s="974"/>
      <c r="P175" s="974"/>
      <c r="Q175" s="974"/>
      <c r="R175" s="974"/>
      <c r="S175" s="974"/>
      <c r="T175" s="974"/>
      <c r="U175" s="974"/>
      <c r="V175" s="974"/>
      <c r="W175" s="974"/>
      <c r="X175" s="974"/>
      <c r="Y175" s="974"/>
      <c r="Z175" s="974"/>
    </row>
    <row r="176" ht="15.75" customHeight="1">
      <c r="A176" s="974"/>
      <c r="B176" s="974"/>
      <c r="D176" s="974"/>
      <c r="E176" s="974"/>
      <c r="F176" s="1049" t="s">
        <v>1102</v>
      </c>
      <c r="G176" s="974"/>
      <c r="H176" s="974"/>
      <c r="I176" s="976">
        <v>1.0</v>
      </c>
      <c r="J176" s="973">
        <v>1.0</v>
      </c>
      <c r="L176" s="974"/>
      <c r="M176" s="974"/>
      <c r="N176" s="974"/>
      <c r="O176" s="974"/>
      <c r="P176" s="974"/>
      <c r="Q176" s="974"/>
      <c r="R176" s="974"/>
      <c r="S176" s="974"/>
      <c r="T176" s="974"/>
      <c r="U176" s="974"/>
      <c r="V176" s="974"/>
      <c r="W176" s="974"/>
      <c r="X176" s="974"/>
      <c r="Y176" s="974"/>
      <c r="Z176" s="974"/>
    </row>
    <row r="177" ht="15.75" customHeight="1">
      <c r="A177" s="974"/>
      <c r="B177" s="974"/>
      <c r="D177" s="974"/>
      <c r="E177" s="974"/>
      <c r="F177" s="974"/>
      <c r="G177" s="974"/>
      <c r="H177" s="974"/>
      <c r="I177" s="976" t="s">
        <v>1095</v>
      </c>
      <c r="J177" s="973" t="s">
        <v>1096</v>
      </c>
      <c r="L177" s="974"/>
      <c r="M177" s="974"/>
      <c r="N177" s="974"/>
      <c r="O177" s="974"/>
      <c r="P177" s="974"/>
      <c r="Q177" s="974"/>
      <c r="R177" s="974"/>
      <c r="S177" s="974"/>
      <c r="T177" s="974"/>
      <c r="U177" s="974"/>
      <c r="V177" s="974"/>
      <c r="W177" s="974"/>
      <c r="X177" s="974"/>
      <c r="Y177" s="974"/>
      <c r="Z177" s="974"/>
    </row>
    <row r="178" ht="15.75" customHeight="1">
      <c r="A178" s="974"/>
      <c r="B178" s="974"/>
      <c r="D178" s="974"/>
      <c r="E178" s="974"/>
      <c r="F178" s="974"/>
      <c r="G178" s="1051" t="s">
        <v>1098</v>
      </c>
      <c r="H178" s="1052">
        <v>0.001</v>
      </c>
      <c r="I178" s="1052"/>
      <c r="L178" s="974"/>
      <c r="M178" s="974"/>
      <c r="N178" s="974"/>
      <c r="O178" s="974"/>
      <c r="P178" s="974"/>
      <c r="Q178" s="974"/>
      <c r="R178" s="974"/>
      <c r="S178" s="974"/>
      <c r="T178" s="974"/>
      <c r="U178" s="974"/>
      <c r="V178" s="974"/>
      <c r="W178" s="974"/>
      <c r="X178" s="974"/>
      <c r="Y178" s="974"/>
      <c r="Z178" s="974"/>
    </row>
    <row r="179" ht="15.75" customHeight="1">
      <c r="A179" s="974"/>
      <c r="B179" s="974"/>
      <c r="D179" s="974"/>
      <c r="E179" s="974"/>
      <c r="F179" s="974"/>
      <c r="G179" s="342"/>
      <c r="H179" s="1052">
        <v>3.1</v>
      </c>
      <c r="I179" s="1054"/>
      <c r="J179" s="1055"/>
      <c r="L179" s="974"/>
      <c r="M179" s="974"/>
      <c r="N179" s="974"/>
      <c r="O179" s="974"/>
      <c r="P179" s="974"/>
      <c r="Q179" s="974"/>
      <c r="R179" s="974"/>
      <c r="S179" s="974"/>
      <c r="T179" s="974"/>
      <c r="U179" s="974"/>
      <c r="V179" s="974"/>
      <c r="W179" s="974"/>
      <c r="X179" s="974"/>
      <c r="Y179" s="974"/>
      <c r="Z179" s="974"/>
    </row>
    <row r="180" ht="15.75" customHeight="1">
      <c r="A180" s="974"/>
      <c r="B180" s="974"/>
      <c r="D180" s="974"/>
      <c r="E180" s="974"/>
      <c r="F180" s="974"/>
      <c r="G180" s="342"/>
      <c r="H180" s="1052">
        <v>6.1</v>
      </c>
      <c r="I180" s="1054"/>
      <c r="J180" s="1055"/>
      <c r="L180" s="974"/>
      <c r="M180" s="974"/>
      <c r="N180" s="974"/>
      <c r="O180" s="974"/>
      <c r="P180" s="974"/>
      <c r="Q180" s="974"/>
      <c r="R180" s="974"/>
      <c r="S180" s="974"/>
      <c r="T180" s="974"/>
      <c r="U180" s="974"/>
      <c r="V180" s="974"/>
      <c r="W180" s="974"/>
      <c r="X180" s="974"/>
      <c r="Y180" s="974"/>
      <c r="Z180" s="974"/>
    </row>
    <row r="181" ht="15.75" customHeight="1">
      <c r="A181" s="974"/>
      <c r="B181" s="974"/>
      <c r="D181" s="974"/>
      <c r="E181" s="974"/>
      <c r="F181" s="974"/>
      <c r="G181" s="342"/>
      <c r="H181" s="1052">
        <v>9.1</v>
      </c>
      <c r="I181" s="1054"/>
      <c r="J181" s="1055"/>
      <c r="L181" s="974"/>
      <c r="M181" s="974"/>
      <c r="N181" s="974"/>
      <c r="O181" s="974"/>
      <c r="P181" s="974"/>
      <c r="Q181" s="974"/>
      <c r="R181" s="974"/>
      <c r="S181" s="974"/>
      <c r="T181" s="974"/>
      <c r="U181" s="974"/>
      <c r="V181" s="974"/>
      <c r="W181" s="974"/>
      <c r="X181" s="974"/>
      <c r="Y181" s="974"/>
      <c r="Z181" s="974"/>
    </row>
    <row r="182" ht="15.75" customHeight="1">
      <c r="A182" s="974"/>
      <c r="B182" s="974"/>
      <c r="D182" s="974"/>
      <c r="E182" s="974"/>
      <c r="F182" s="974"/>
      <c r="G182" s="342"/>
      <c r="H182" s="1052">
        <v>12.2</v>
      </c>
      <c r="I182" s="1054"/>
      <c r="J182" s="1055"/>
      <c r="L182" s="974"/>
      <c r="M182" s="974"/>
      <c r="N182" s="974"/>
      <c r="O182" s="974"/>
      <c r="P182" s="974"/>
      <c r="Q182" s="974"/>
      <c r="R182" s="974"/>
      <c r="S182" s="974"/>
      <c r="T182" s="974"/>
      <c r="U182" s="974"/>
      <c r="V182" s="974"/>
      <c r="W182" s="974"/>
      <c r="X182" s="974"/>
      <c r="Y182" s="974"/>
      <c r="Z182" s="974"/>
    </row>
    <row r="183" ht="15.75" customHeight="1">
      <c r="A183" s="974"/>
      <c r="B183" s="974"/>
      <c r="D183" s="974"/>
      <c r="E183" s="974"/>
      <c r="F183" s="974"/>
      <c r="G183" s="342"/>
      <c r="H183" s="1052">
        <v>15.2</v>
      </c>
      <c r="I183" s="1054"/>
      <c r="J183" s="1055"/>
      <c r="L183" s="974"/>
      <c r="M183" s="974"/>
      <c r="N183" s="974"/>
      <c r="O183" s="974"/>
      <c r="P183" s="974"/>
      <c r="Q183" s="974"/>
      <c r="R183" s="974"/>
      <c r="S183" s="974"/>
      <c r="T183" s="974"/>
      <c r="U183" s="974"/>
      <c r="V183" s="974"/>
      <c r="W183" s="974"/>
      <c r="X183" s="974"/>
      <c r="Y183" s="974"/>
      <c r="Z183" s="974"/>
    </row>
    <row r="184" ht="15.75" customHeight="1">
      <c r="A184" s="974"/>
      <c r="B184" s="974"/>
      <c r="D184" s="974"/>
      <c r="E184" s="974"/>
      <c r="F184" s="974"/>
      <c r="G184" s="342"/>
      <c r="H184" s="1052">
        <v>18.3</v>
      </c>
      <c r="I184" s="1054"/>
      <c r="J184" s="1055"/>
      <c r="L184" s="974"/>
      <c r="M184" s="974"/>
      <c r="N184" s="974"/>
      <c r="O184" s="974"/>
      <c r="P184" s="974"/>
      <c r="Q184" s="974"/>
      <c r="R184" s="974"/>
      <c r="S184" s="974"/>
      <c r="T184" s="974"/>
      <c r="U184" s="974"/>
      <c r="V184" s="974"/>
      <c r="W184" s="974"/>
      <c r="X184" s="974"/>
      <c r="Y184" s="974"/>
      <c r="Z184" s="974"/>
    </row>
    <row r="185" ht="15.75" customHeight="1">
      <c r="A185" s="974"/>
      <c r="B185" s="974"/>
      <c r="D185" s="974"/>
      <c r="E185" s="974"/>
      <c r="F185" s="974"/>
      <c r="G185" s="346"/>
      <c r="H185" s="1024">
        <f>'(T) General Tables'!$A$4</f>
        <v>18.6192</v>
      </c>
      <c r="I185" s="1007"/>
      <c r="L185" s="974"/>
      <c r="M185" s="974"/>
      <c r="N185" s="974"/>
      <c r="O185" s="974"/>
      <c r="P185" s="974"/>
      <c r="Q185" s="974"/>
      <c r="R185" s="974"/>
      <c r="S185" s="974"/>
      <c r="T185" s="974"/>
      <c r="U185" s="974"/>
      <c r="V185" s="974"/>
      <c r="W185" s="974"/>
      <c r="X185" s="974"/>
      <c r="Y185" s="974"/>
      <c r="Z185" s="974"/>
    </row>
    <row r="186" ht="15.75" customHeight="1">
      <c r="A186" s="974"/>
      <c r="B186" s="974"/>
      <c r="D186" s="974"/>
      <c r="E186" s="974"/>
      <c r="F186" s="974"/>
      <c r="G186" s="1051" t="s">
        <v>1073</v>
      </c>
      <c r="H186" s="1052">
        <v>0.001</v>
      </c>
      <c r="I186" s="1052"/>
      <c r="L186" s="974"/>
      <c r="M186" s="974"/>
      <c r="N186" s="974"/>
      <c r="O186" s="974"/>
      <c r="P186" s="974"/>
      <c r="Q186" s="974"/>
      <c r="R186" s="974"/>
      <c r="S186" s="974"/>
      <c r="T186" s="974"/>
      <c r="U186" s="974"/>
      <c r="V186" s="974"/>
      <c r="W186" s="974"/>
      <c r="X186" s="974"/>
      <c r="Y186" s="974"/>
      <c r="Z186" s="974"/>
    </row>
    <row r="187" ht="15.75" customHeight="1">
      <c r="A187" s="974"/>
      <c r="B187" s="974"/>
      <c r="D187" s="974"/>
      <c r="E187" s="974"/>
      <c r="F187" s="974"/>
      <c r="G187" s="342"/>
      <c r="H187" s="1052">
        <v>3.1</v>
      </c>
      <c r="I187" s="1054"/>
      <c r="J187" s="1055"/>
      <c r="L187" s="974"/>
      <c r="M187" s="974"/>
      <c r="N187" s="974"/>
      <c r="O187" s="974"/>
      <c r="P187" s="974"/>
      <c r="Q187" s="974"/>
      <c r="R187" s="974"/>
      <c r="S187" s="974"/>
      <c r="T187" s="974"/>
      <c r="U187" s="974"/>
      <c r="V187" s="974"/>
      <c r="W187" s="974"/>
      <c r="X187" s="974"/>
      <c r="Y187" s="974"/>
      <c r="Z187" s="974"/>
    </row>
    <row r="188" ht="15.75" customHeight="1">
      <c r="A188" s="974"/>
      <c r="B188" s="974"/>
      <c r="D188" s="974"/>
      <c r="E188" s="974"/>
      <c r="F188" s="974"/>
      <c r="G188" s="342"/>
      <c r="H188" s="1052">
        <v>6.1</v>
      </c>
      <c r="I188" s="1054"/>
      <c r="J188" s="1055"/>
      <c r="L188" s="974"/>
      <c r="M188" s="974"/>
      <c r="N188" s="974"/>
      <c r="O188" s="974"/>
      <c r="P188" s="974"/>
      <c r="Q188" s="974"/>
      <c r="R188" s="974"/>
      <c r="S188" s="974"/>
      <c r="T188" s="974"/>
      <c r="U188" s="974"/>
      <c r="V188" s="974"/>
      <c r="W188" s="974"/>
      <c r="X188" s="974"/>
      <c r="Y188" s="974"/>
      <c r="Z188" s="974"/>
    </row>
    <row r="189" ht="15.75" customHeight="1">
      <c r="A189" s="974"/>
      <c r="B189" s="974"/>
      <c r="D189" s="974"/>
      <c r="E189" s="974"/>
      <c r="F189" s="974"/>
      <c r="G189" s="342"/>
      <c r="H189" s="1052">
        <v>9.1</v>
      </c>
      <c r="I189" s="1054"/>
      <c r="J189" s="1055"/>
      <c r="L189" s="974"/>
      <c r="M189" s="974"/>
      <c r="N189" s="974"/>
      <c r="O189" s="974"/>
      <c r="P189" s="974"/>
      <c r="Q189" s="974"/>
      <c r="R189" s="974"/>
      <c r="S189" s="974"/>
      <c r="T189" s="974"/>
      <c r="U189" s="974"/>
      <c r="V189" s="974"/>
      <c r="W189" s="974"/>
      <c r="X189" s="974"/>
      <c r="Y189" s="974"/>
      <c r="Z189" s="974"/>
    </row>
    <row r="190" ht="15.75" customHeight="1">
      <c r="A190" s="974"/>
      <c r="B190" s="974"/>
      <c r="D190" s="974"/>
      <c r="E190" s="974"/>
      <c r="F190" s="974"/>
      <c r="G190" s="342"/>
      <c r="H190" s="1052">
        <v>12.2</v>
      </c>
      <c r="I190" s="1054"/>
      <c r="J190" s="1055"/>
      <c r="L190" s="974"/>
      <c r="M190" s="974"/>
      <c r="N190" s="974"/>
      <c r="O190" s="974"/>
      <c r="P190" s="974"/>
      <c r="Q190" s="974"/>
      <c r="R190" s="974"/>
      <c r="S190" s="974"/>
      <c r="T190" s="974"/>
      <c r="U190" s="974"/>
      <c r="V190" s="974"/>
      <c r="W190" s="974"/>
      <c r="X190" s="974"/>
      <c r="Y190" s="974"/>
      <c r="Z190" s="974"/>
    </row>
    <row r="191" ht="15.75" customHeight="1">
      <c r="A191" s="974"/>
      <c r="B191" s="974"/>
      <c r="D191" s="974"/>
      <c r="E191" s="974"/>
      <c r="F191" s="974"/>
      <c r="G191" s="342"/>
      <c r="H191" s="1052">
        <v>15.2</v>
      </c>
      <c r="I191" s="1054"/>
      <c r="J191" s="1055"/>
      <c r="L191" s="974"/>
      <c r="M191" s="974"/>
      <c r="N191" s="974"/>
      <c r="O191" s="974"/>
      <c r="P191" s="974"/>
      <c r="Q191" s="974"/>
      <c r="R191" s="974"/>
      <c r="S191" s="974"/>
      <c r="T191" s="974"/>
      <c r="U191" s="974"/>
      <c r="V191" s="974"/>
      <c r="W191" s="974"/>
      <c r="X191" s="974"/>
      <c r="Y191" s="974"/>
      <c r="Z191" s="974"/>
    </row>
    <row r="192" ht="15.75" customHeight="1">
      <c r="A192" s="974"/>
      <c r="B192" s="974"/>
      <c r="D192" s="974"/>
      <c r="E192" s="974"/>
      <c r="F192" s="974"/>
      <c r="G192" s="342"/>
      <c r="H192" s="1052">
        <v>18.3</v>
      </c>
      <c r="I192" s="1054"/>
      <c r="J192" s="1055"/>
      <c r="L192" s="974"/>
      <c r="M192" s="974"/>
      <c r="N192" s="974"/>
      <c r="O192" s="974"/>
      <c r="P192" s="974"/>
      <c r="Q192" s="974"/>
      <c r="R192" s="974"/>
      <c r="S192" s="974"/>
      <c r="T192" s="974"/>
      <c r="U192" s="974"/>
      <c r="V192" s="974"/>
      <c r="W192" s="974"/>
      <c r="X192" s="974"/>
      <c r="Y192" s="974"/>
      <c r="Z192" s="974"/>
    </row>
    <row r="193" ht="15.75" customHeight="1">
      <c r="A193" s="974"/>
      <c r="B193" s="974"/>
      <c r="D193" s="974"/>
      <c r="E193" s="974"/>
      <c r="F193" s="974"/>
      <c r="G193" s="346"/>
      <c r="H193" s="1024">
        <f>'(T) General Tables'!$A$4</f>
        <v>18.6192</v>
      </c>
      <c r="I193" s="1007"/>
      <c r="L193" s="974"/>
      <c r="M193" s="974"/>
      <c r="N193" s="974"/>
      <c r="O193" s="974"/>
      <c r="P193" s="974"/>
      <c r="Q193" s="974"/>
      <c r="R193" s="974"/>
      <c r="S193" s="974"/>
      <c r="T193" s="974"/>
      <c r="U193" s="974"/>
      <c r="V193" s="974"/>
      <c r="W193" s="974"/>
      <c r="X193" s="974"/>
      <c r="Y193" s="974"/>
      <c r="Z193" s="974"/>
    </row>
    <row r="194" ht="15.75" customHeight="1">
      <c r="A194" s="974"/>
      <c r="B194" s="974"/>
      <c r="D194" s="974"/>
      <c r="E194" s="974"/>
      <c r="F194" s="974"/>
      <c r="G194" s="1051" t="s">
        <v>1074</v>
      </c>
      <c r="H194" s="1052">
        <v>0.001</v>
      </c>
      <c r="I194" s="974"/>
      <c r="J194" s="974"/>
      <c r="L194" s="974"/>
      <c r="M194" s="974"/>
      <c r="N194" s="974"/>
      <c r="O194" s="974"/>
      <c r="P194" s="974"/>
      <c r="Q194" s="974"/>
      <c r="R194" s="974"/>
      <c r="S194" s="974"/>
      <c r="T194" s="974"/>
      <c r="U194" s="974"/>
      <c r="V194" s="974"/>
      <c r="W194" s="974"/>
      <c r="X194" s="974"/>
      <c r="Y194" s="974"/>
      <c r="Z194" s="974"/>
    </row>
    <row r="195" ht="15.75" customHeight="1">
      <c r="A195" s="974"/>
      <c r="B195" s="974"/>
      <c r="D195" s="974"/>
      <c r="E195" s="974"/>
      <c r="F195" s="974"/>
      <c r="G195" s="342"/>
      <c r="H195" s="1052">
        <v>3.1</v>
      </c>
      <c r="I195" s="1057"/>
      <c r="J195" s="1058"/>
      <c r="L195" s="974"/>
      <c r="M195" s="974"/>
      <c r="N195" s="974"/>
      <c r="O195" s="974"/>
      <c r="P195" s="974"/>
      <c r="Q195" s="974"/>
      <c r="R195" s="974"/>
      <c r="S195" s="974"/>
      <c r="T195" s="974"/>
      <c r="U195" s="974"/>
      <c r="V195" s="974"/>
      <c r="W195" s="974"/>
      <c r="X195" s="974"/>
      <c r="Y195" s="974"/>
      <c r="Z195" s="974"/>
    </row>
    <row r="196" ht="15.75" customHeight="1">
      <c r="A196" s="974"/>
      <c r="B196" s="974"/>
      <c r="D196" s="974"/>
      <c r="E196" s="974"/>
      <c r="F196" s="974"/>
      <c r="G196" s="342"/>
      <c r="H196" s="1052">
        <v>6.1</v>
      </c>
      <c r="I196" s="1054"/>
      <c r="J196" s="1055"/>
      <c r="L196" s="974"/>
      <c r="M196" s="974"/>
      <c r="N196" s="974"/>
      <c r="O196" s="974"/>
      <c r="P196" s="974"/>
      <c r="Q196" s="974"/>
      <c r="R196" s="974"/>
      <c r="S196" s="974"/>
      <c r="T196" s="974"/>
      <c r="U196" s="974"/>
      <c r="V196" s="974"/>
      <c r="W196" s="974"/>
      <c r="X196" s="974"/>
      <c r="Y196" s="974"/>
      <c r="Z196" s="974"/>
    </row>
    <row r="197" ht="15.75" customHeight="1">
      <c r="A197" s="974"/>
      <c r="B197" s="974"/>
      <c r="D197" s="974"/>
      <c r="E197" s="974"/>
      <c r="F197" s="974"/>
      <c r="G197" s="342"/>
      <c r="H197" s="1052">
        <v>9.1</v>
      </c>
      <c r="I197" s="1054"/>
      <c r="J197" s="1055"/>
      <c r="L197" s="974"/>
      <c r="M197" s="974"/>
      <c r="N197" s="974"/>
      <c r="O197" s="974"/>
      <c r="P197" s="974"/>
      <c r="Q197" s="974"/>
      <c r="R197" s="974"/>
      <c r="S197" s="974"/>
      <c r="T197" s="974"/>
      <c r="U197" s="974"/>
      <c r="V197" s="974"/>
      <c r="W197" s="974"/>
      <c r="X197" s="974"/>
      <c r="Y197" s="974"/>
      <c r="Z197" s="974"/>
    </row>
    <row r="198" ht="15.75" customHeight="1">
      <c r="A198" s="974"/>
      <c r="B198" s="974"/>
      <c r="D198" s="974"/>
      <c r="E198" s="974"/>
      <c r="F198" s="974"/>
      <c r="G198" s="342"/>
      <c r="H198" s="1052">
        <v>12.2</v>
      </c>
      <c r="I198" s="1054"/>
      <c r="J198" s="1055"/>
      <c r="L198" s="974"/>
      <c r="M198" s="974"/>
      <c r="N198" s="974"/>
      <c r="O198" s="974"/>
      <c r="P198" s="974"/>
      <c r="Q198" s="974"/>
      <c r="R198" s="974"/>
      <c r="S198" s="974"/>
      <c r="T198" s="974"/>
      <c r="U198" s="974"/>
      <c r="V198" s="974"/>
      <c r="W198" s="974"/>
      <c r="X198" s="974"/>
      <c r="Y198" s="974"/>
      <c r="Z198" s="974"/>
    </row>
    <row r="199" ht="15.75" customHeight="1">
      <c r="A199" s="974"/>
      <c r="B199" s="974"/>
      <c r="D199" s="974"/>
      <c r="E199" s="974"/>
      <c r="F199" s="974"/>
      <c r="G199" s="342"/>
      <c r="H199" s="1052">
        <v>15.2</v>
      </c>
      <c r="I199" s="1054"/>
      <c r="J199" s="1055"/>
      <c r="L199" s="974"/>
      <c r="M199" s="974"/>
      <c r="N199" s="974"/>
      <c r="O199" s="974"/>
      <c r="P199" s="974"/>
      <c r="Q199" s="974"/>
      <c r="R199" s="974"/>
      <c r="S199" s="974"/>
      <c r="T199" s="974"/>
      <c r="U199" s="974"/>
      <c r="V199" s="974"/>
      <c r="W199" s="974"/>
      <c r="X199" s="974"/>
      <c r="Y199" s="974"/>
      <c r="Z199" s="974"/>
    </row>
    <row r="200" ht="15.75" customHeight="1">
      <c r="A200" s="974"/>
      <c r="B200" s="974"/>
      <c r="D200" s="974"/>
      <c r="E200" s="974"/>
      <c r="F200" s="974"/>
      <c r="G200" s="342"/>
      <c r="H200" s="1052">
        <v>18.3</v>
      </c>
      <c r="I200" s="1054"/>
      <c r="J200" s="1055"/>
      <c r="L200" s="974"/>
      <c r="M200" s="974"/>
      <c r="N200" s="974"/>
      <c r="O200" s="974"/>
      <c r="P200" s="974"/>
      <c r="Q200" s="974"/>
      <c r="R200" s="974"/>
      <c r="S200" s="974"/>
      <c r="T200" s="974"/>
      <c r="U200" s="974"/>
      <c r="V200" s="974"/>
      <c r="W200" s="974"/>
      <c r="X200" s="974"/>
      <c r="Y200" s="974"/>
      <c r="Z200" s="974"/>
    </row>
    <row r="201" ht="15.75" customHeight="1">
      <c r="A201" s="974"/>
      <c r="B201" s="974"/>
      <c r="D201" s="974"/>
      <c r="E201" s="974"/>
      <c r="F201" s="974"/>
      <c r="G201" s="346"/>
      <c r="H201" s="1024">
        <f>'(T) General Tables'!$A$4</f>
        <v>18.6192</v>
      </c>
      <c r="I201" s="1007"/>
      <c r="L201" s="974"/>
      <c r="M201" s="974"/>
      <c r="N201" s="974"/>
      <c r="O201" s="974"/>
      <c r="P201" s="974"/>
      <c r="Q201" s="974"/>
      <c r="R201" s="974"/>
      <c r="S201" s="974"/>
      <c r="T201" s="974"/>
      <c r="U201" s="974"/>
      <c r="V201" s="974"/>
      <c r="W201" s="974"/>
      <c r="X201" s="974"/>
      <c r="Y201" s="974"/>
      <c r="Z201" s="974"/>
    </row>
    <row r="202" ht="15.75" customHeight="1">
      <c r="A202" s="974"/>
      <c r="B202" s="974"/>
      <c r="D202" s="974"/>
      <c r="E202" s="974"/>
      <c r="F202" s="974"/>
      <c r="G202" s="1051" t="s">
        <v>1098</v>
      </c>
      <c r="H202" s="1052">
        <v>0.001</v>
      </c>
      <c r="I202" s="1054"/>
      <c r="J202" s="1055"/>
      <c r="L202" s="974"/>
      <c r="M202" s="974"/>
      <c r="N202" s="974"/>
      <c r="O202" s="974"/>
      <c r="P202" s="974"/>
      <c r="Q202" s="974"/>
      <c r="R202" s="974"/>
      <c r="S202" s="974"/>
      <c r="T202" s="974"/>
      <c r="U202" s="974"/>
      <c r="V202" s="974"/>
      <c r="W202" s="974"/>
      <c r="X202" s="974"/>
      <c r="Y202" s="974"/>
      <c r="Z202" s="974"/>
    </row>
    <row r="203" ht="15.75" customHeight="1">
      <c r="A203" s="974"/>
      <c r="B203" s="974"/>
      <c r="D203" s="974"/>
      <c r="E203" s="974"/>
      <c r="F203" s="974"/>
      <c r="G203" s="342"/>
      <c r="H203" s="1052">
        <v>3.1</v>
      </c>
      <c r="I203" s="1054"/>
      <c r="J203" s="1055"/>
      <c r="L203" s="974"/>
      <c r="M203" s="974"/>
      <c r="N203" s="974"/>
      <c r="O203" s="974"/>
      <c r="P203" s="974"/>
      <c r="Q203" s="974"/>
      <c r="R203" s="974"/>
      <c r="S203" s="974"/>
      <c r="T203" s="974"/>
      <c r="U203" s="974"/>
      <c r="V203" s="974"/>
      <c r="W203" s="974"/>
      <c r="X203" s="974"/>
      <c r="Y203" s="974"/>
      <c r="Z203" s="974"/>
    </row>
    <row r="204" ht="15.75" customHeight="1">
      <c r="A204" s="974"/>
      <c r="B204" s="974"/>
      <c r="D204" s="974"/>
      <c r="E204" s="974"/>
      <c r="F204" s="974"/>
      <c r="G204" s="342"/>
      <c r="H204" s="1052">
        <v>6.1</v>
      </c>
      <c r="I204" s="1054"/>
      <c r="J204" s="1055"/>
      <c r="L204" s="974"/>
      <c r="M204" s="974"/>
      <c r="N204" s="974"/>
      <c r="O204" s="974"/>
      <c r="P204" s="974"/>
      <c r="Q204" s="974"/>
      <c r="R204" s="974"/>
      <c r="S204" s="974"/>
      <c r="T204" s="974"/>
      <c r="U204" s="974"/>
      <c r="V204" s="974"/>
      <c r="W204" s="974"/>
      <c r="X204" s="974"/>
      <c r="Y204" s="974"/>
      <c r="Z204" s="974"/>
    </row>
    <row r="205" ht="15.75" customHeight="1">
      <c r="A205" s="974"/>
      <c r="B205" s="974"/>
      <c r="D205" s="974"/>
      <c r="E205" s="974"/>
      <c r="F205" s="974"/>
      <c r="G205" s="342"/>
      <c r="H205" s="1052">
        <v>9.1</v>
      </c>
      <c r="I205" s="1054"/>
      <c r="J205" s="1055"/>
      <c r="L205" s="974"/>
      <c r="M205" s="974"/>
      <c r="N205" s="974"/>
      <c r="O205" s="974"/>
      <c r="P205" s="974"/>
      <c r="Q205" s="974"/>
      <c r="R205" s="974"/>
      <c r="S205" s="974"/>
      <c r="T205" s="974"/>
      <c r="U205" s="974"/>
      <c r="V205" s="974"/>
      <c r="W205" s="974"/>
      <c r="X205" s="974"/>
      <c r="Y205" s="974"/>
      <c r="Z205" s="974"/>
    </row>
    <row r="206" ht="15.75" customHeight="1">
      <c r="A206" s="974"/>
      <c r="B206" s="974"/>
      <c r="D206" s="974"/>
      <c r="E206" s="974"/>
      <c r="F206" s="974"/>
      <c r="G206" s="342"/>
      <c r="H206" s="1052">
        <v>12.2</v>
      </c>
      <c r="I206" s="1054"/>
      <c r="J206" s="1055"/>
      <c r="L206" s="974"/>
      <c r="M206" s="974"/>
      <c r="N206" s="974"/>
      <c r="O206" s="974"/>
      <c r="P206" s="974"/>
      <c r="Q206" s="974"/>
      <c r="R206" s="974"/>
      <c r="S206" s="974"/>
      <c r="T206" s="974"/>
      <c r="U206" s="974"/>
      <c r="V206" s="974"/>
      <c r="W206" s="974"/>
      <c r="X206" s="974"/>
      <c r="Y206" s="974"/>
      <c r="Z206" s="974"/>
    </row>
    <row r="207" ht="15.75" customHeight="1">
      <c r="A207" s="974"/>
      <c r="B207" s="974"/>
      <c r="D207" s="974"/>
      <c r="E207" s="974"/>
      <c r="F207" s="974"/>
      <c r="G207" s="342"/>
      <c r="H207" s="1052">
        <v>15.2</v>
      </c>
      <c r="I207" s="1054"/>
      <c r="J207" s="1055"/>
      <c r="L207" s="974"/>
      <c r="M207" s="974"/>
      <c r="N207" s="974"/>
      <c r="O207" s="974"/>
      <c r="P207" s="974"/>
      <c r="Q207" s="974"/>
      <c r="R207" s="974"/>
      <c r="S207" s="974"/>
      <c r="T207" s="974"/>
      <c r="U207" s="974"/>
      <c r="V207" s="974"/>
      <c r="W207" s="974"/>
      <c r="X207" s="974"/>
      <c r="Y207" s="974"/>
      <c r="Z207" s="974"/>
    </row>
    <row r="208" ht="15.75" customHeight="1">
      <c r="A208" s="974"/>
      <c r="B208" s="974"/>
      <c r="D208" s="974"/>
      <c r="E208" s="974"/>
      <c r="F208" s="974"/>
      <c r="G208" s="342"/>
      <c r="H208" s="1052">
        <v>18.3</v>
      </c>
      <c r="I208" s="974"/>
      <c r="J208" s="974"/>
      <c r="L208" s="974"/>
      <c r="M208" s="974"/>
      <c r="N208" s="974"/>
      <c r="O208" s="974"/>
      <c r="P208" s="974"/>
      <c r="Q208" s="974"/>
      <c r="R208" s="974"/>
      <c r="S208" s="974"/>
      <c r="T208" s="974"/>
      <c r="U208" s="974"/>
      <c r="V208" s="974"/>
      <c r="W208" s="974"/>
      <c r="X208" s="974"/>
      <c r="Y208" s="974"/>
      <c r="Z208" s="974"/>
    </row>
    <row r="209" ht="15.75" customHeight="1">
      <c r="A209" s="974"/>
      <c r="B209" s="974"/>
      <c r="D209" s="974"/>
      <c r="E209" s="974"/>
      <c r="F209" s="974"/>
      <c r="G209" s="346"/>
      <c r="H209" s="1024">
        <f>'(T) General Tables'!$A$4</f>
        <v>18.6192</v>
      </c>
      <c r="I209" s="974"/>
      <c r="J209" s="974"/>
      <c r="L209" s="974"/>
      <c r="M209" s="974"/>
      <c r="N209" s="974"/>
      <c r="O209" s="974"/>
      <c r="P209" s="974"/>
      <c r="Q209" s="974"/>
      <c r="R209" s="974"/>
      <c r="S209" s="974"/>
      <c r="T209" s="974"/>
      <c r="U209" s="974"/>
      <c r="V209" s="974"/>
      <c r="W209" s="974"/>
      <c r="X209" s="974"/>
      <c r="Y209" s="974"/>
      <c r="Z209" s="974"/>
    </row>
    <row r="210" ht="15.75" customHeight="1">
      <c r="A210" s="974"/>
      <c r="B210" s="974"/>
      <c r="D210" s="974"/>
      <c r="E210" s="974"/>
      <c r="F210" s="974"/>
      <c r="G210" s="1051" t="s">
        <v>1073</v>
      </c>
      <c r="H210" s="1052">
        <v>0.001</v>
      </c>
      <c r="I210" s="974"/>
      <c r="J210" s="974"/>
      <c r="L210" s="974"/>
      <c r="M210" s="974"/>
      <c r="N210" s="974"/>
      <c r="O210" s="974"/>
      <c r="P210" s="974"/>
      <c r="Q210" s="974"/>
      <c r="R210" s="974"/>
      <c r="S210" s="974"/>
      <c r="T210" s="974"/>
      <c r="U210" s="974"/>
      <c r="V210" s="974"/>
      <c r="W210" s="974"/>
      <c r="X210" s="974"/>
      <c r="Y210" s="974"/>
      <c r="Z210" s="974"/>
    </row>
    <row r="211" ht="15.75" customHeight="1">
      <c r="A211" s="974"/>
      <c r="B211" s="974"/>
      <c r="D211" s="974"/>
      <c r="E211" s="974"/>
      <c r="F211" s="974"/>
      <c r="G211" s="342"/>
      <c r="H211" s="1052">
        <v>3.1</v>
      </c>
      <c r="I211" s="1054"/>
      <c r="J211" s="1055"/>
      <c r="L211" s="974"/>
      <c r="M211" s="974"/>
      <c r="N211" s="974"/>
      <c r="O211" s="974"/>
      <c r="P211" s="974"/>
      <c r="Q211" s="974"/>
      <c r="R211" s="974"/>
      <c r="S211" s="974"/>
      <c r="T211" s="974"/>
      <c r="U211" s="974"/>
      <c r="V211" s="974"/>
      <c r="W211" s="974"/>
      <c r="X211" s="974"/>
      <c r="Y211" s="974"/>
      <c r="Z211" s="974"/>
    </row>
    <row r="212" ht="15.75" customHeight="1">
      <c r="A212" s="974"/>
      <c r="B212" s="974"/>
      <c r="D212" s="974"/>
      <c r="E212" s="974"/>
      <c r="F212" s="974"/>
      <c r="G212" s="342"/>
      <c r="H212" s="1052">
        <v>6.1</v>
      </c>
      <c r="I212" s="1054"/>
      <c r="J212" s="1055"/>
      <c r="L212" s="974"/>
      <c r="M212" s="974"/>
      <c r="N212" s="974"/>
      <c r="O212" s="974"/>
      <c r="P212" s="974"/>
      <c r="Q212" s="974"/>
      <c r="R212" s="974"/>
      <c r="S212" s="974"/>
      <c r="T212" s="974"/>
      <c r="U212" s="974"/>
      <c r="V212" s="974"/>
      <c r="W212" s="974"/>
      <c r="X212" s="974"/>
      <c r="Y212" s="974"/>
      <c r="Z212" s="974"/>
    </row>
    <row r="213" ht="15.75" customHeight="1">
      <c r="A213" s="974"/>
      <c r="B213" s="974"/>
      <c r="D213" s="974"/>
      <c r="E213" s="974"/>
      <c r="F213" s="974"/>
      <c r="G213" s="342"/>
      <c r="H213" s="1052">
        <v>9.1</v>
      </c>
      <c r="I213" s="1054"/>
      <c r="J213" s="1055"/>
      <c r="L213" s="974"/>
      <c r="M213" s="974"/>
      <c r="N213" s="974"/>
      <c r="O213" s="974"/>
      <c r="P213" s="974"/>
      <c r="Q213" s="974"/>
      <c r="R213" s="974"/>
      <c r="S213" s="974"/>
      <c r="T213" s="974"/>
      <c r="U213" s="974"/>
      <c r="V213" s="974"/>
      <c r="W213" s="974"/>
      <c r="X213" s="974"/>
      <c r="Y213" s="974"/>
      <c r="Z213" s="974"/>
    </row>
    <row r="214" ht="15.75" customHeight="1">
      <c r="A214" s="974"/>
      <c r="B214" s="974"/>
      <c r="D214" s="974"/>
      <c r="E214" s="974"/>
      <c r="F214" s="974"/>
      <c r="G214" s="342"/>
      <c r="H214" s="1052">
        <v>12.2</v>
      </c>
      <c r="I214" s="1054"/>
      <c r="J214" s="1055"/>
      <c r="L214" s="974"/>
      <c r="M214" s="974"/>
      <c r="N214" s="974"/>
      <c r="O214" s="974"/>
      <c r="P214" s="974"/>
      <c r="Q214" s="974"/>
      <c r="R214" s="974"/>
      <c r="S214" s="974"/>
      <c r="T214" s="974"/>
      <c r="U214" s="974"/>
      <c r="V214" s="974"/>
      <c r="W214" s="974"/>
      <c r="X214" s="974"/>
      <c r="Y214" s="974"/>
      <c r="Z214" s="974"/>
    </row>
    <row r="215" ht="15.75" customHeight="1">
      <c r="A215" s="974"/>
      <c r="B215" s="974"/>
      <c r="D215" s="974"/>
      <c r="E215" s="974"/>
      <c r="F215" s="974"/>
      <c r="G215" s="342"/>
      <c r="H215" s="1052">
        <v>15.2</v>
      </c>
      <c r="I215" s="1054"/>
      <c r="J215" s="1055"/>
      <c r="L215" s="974"/>
      <c r="M215" s="974"/>
      <c r="N215" s="974"/>
      <c r="O215" s="974"/>
      <c r="P215" s="974"/>
      <c r="Q215" s="974"/>
      <c r="R215" s="974"/>
      <c r="S215" s="974"/>
      <c r="T215" s="974"/>
      <c r="U215" s="974"/>
      <c r="V215" s="974"/>
      <c r="W215" s="974"/>
      <c r="X215" s="974"/>
      <c r="Y215" s="974"/>
      <c r="Z215" s="974"/>
    </row>
    <row r="216" ht="15.75" customHeight="1">
      <c r="A216" s="974"/>
      <c r="B216" s="974"/>
      <c r="D216" s="974"/>
      <c r="E216" s="974"/>
      <c r="F216" s="974"/>
      <c r="G216" s="342"/>
      <c r="H216" s="1052">
        <v>18.3</v>
      </c>
      <c r="I216" s="1054"/>
      <c r="J216" s="1055"/>
      <c r="L216" s="974"/>
      <c r="M216" s="974"/>
      <c r="N216" s="974"/>
      <c r="O216" s="974"/>
      <c r="P216" s="974"/>
      <c r="Q216" s="974"/>
      <c r="R216" s="974"/>
      <c r="S216" s="974"/>
      <c r="T216" s="974"/>
      <c r="U216" s="974"/>
      <c r="V216" s="974"/>
      <c r="W216" s="974"/>
      <c r="X216" s="974"/>
      <c r="Y216" s="974"/>
      <c r="Z216" s="974"/>
    </row>
    <row r="217" ht="15.75" customHeight="1">
      <c r="A217" s="974"/>
      <c r="B217" s="974"/>
      <c r="D217" s="974"/>
      <c r="E217" s="974"/>
      <c r="F217" s="974"/>
      <c r="G217" s="346"/>
      <c r="H217" s="1024">
        <f>'(T) General Tables'!$A$4</f>
        <v>18.6192</v>
      </c>
      <c r="I217" s="1007"/>
      <c r="L217" s="974"/>
      <c r="M217" s="974"/>
      <c r="N217" s="974"/>
      <c r="O217" s="974"/>
      <c r="P217" s="974"/>
      <c r="Q217" s="974"/>
      <c r="R217" s="974"/>
      <c r="S217" s="974"/>
      <c r="T217" s="974"/>
      <c r="U217" s="974"/>
      <c r="V217" s="974"/>
      <c r="W217" s="974"/>
      <c r="X217" s="974"/>
      <c r="Y217" s="974"/>
      <c r="Z217" s="974"/>
    </row>
    <row r="218" ht="15.75" customHeight="1">
      <c r="A218" s="974"/>
      <c r="B218" s="974"/>
      <c r="D218" s="974"/>
      <c r="E218" s="974"/>
      <c r="F218" s="974"/>
      <c r="G218" s="1051" t="s">
        <v>1074</v>
      </c>
      <c r="H218" s="1052">
        <v>0.001</v>
      </c>
      <c r="I218" s="1052"/>
      <c r="L218" s="974"/>
      <c r="M218" s="974"/>
      <c r="N218" s="974"/>
      <c r="O218" s="974"/>
      <c r="P218" s="974"/>
      <c r="Q218" s="974"/>
      <c r="R218" s="974"/>
      <c r="S218" s="974"/>
      <c r="T218" s="974"/>
      <c r="U218" s="974"/>
      <c r="V218" s="974"/>
      <c r="W218" s="974"/>
      <c r="X218" s="974"/>
      <c r="Y218" s="974"/>
      <c r="Z218" s="974"/>
    </row>
    <row r="219" ht="15.75" customHeight="1">
      <c r="A219" s="974"/>
      <c r="B219" s="974"/>
      <c r="D219" s="974"/>
      <c r="E219" s="974"/>
      <c r="F219" s="974"/>
      <c r="G219" s="342"/>
      <c r="H219" s="1052">
        <v>3.1</v>
      </c>
      <c r="I219" s="1054"/>
      <c r="J219" s="1055"/>
      <c r="L219" s="974"/>
      <c r="M219" s="974"/>
      <c r="N219" s="974"/>
      <c r="O219" s="974"/>
      <c r="P219" s="974"/>
      <c r="Q219" s="974"/>
      <c r="R219" s="974"/>
      <c r="S219" s="974"/>
      <c r="T219" s="974"/>
      <c r="U219" s="974"/>
      <c r="V219" s="974"/>
      <c r="W219" s="974"/>
      <c r="X219" s="974"/>
      <c r="Y219" s="974"/>
      <c r="Z219" s="974"/>
    </row>
    <row r="220" ht="15.75" customHeight="1">
      <c r="A220" s="974"/>
      <c r="B220" s="974"/>
      <c r="D220" s="974"/>
      <c r="E220" s="974"/>
      <c r="F220" s="974"/>
      <c r="G220" s="342"/>
      <c r="H220" s="1052">
        <v>6.1</v>
      </c>
      <c r="I220" s="1054"/>
      <c r="J220" s="1055"/>
      <c r="L220" s="974"/>
      <c r="M220" s="974"/>
      <c r="N220" s="974"/>
      <c r="O220" s="974"/>
      <c r="P220" s="974"/>
      <c r="Q220" s="974"/>
      <c r="R220" s="974"/>
      <c r="S220" s="974"/>
      <c r="T220" s="974"/>
      <c r="U220" s="974"/>
      <c r="V220" s="974"/>
      <c r="W220" s="974"/>
      <c r="X220" s="974"/>
      <c r="Y220" s="974"/>
      <c r="Z220" s="974"/>
    </row>
    <row r="221" ht="15.75" customHeight="1">
      <c r="A221" s="974"/>
      <c r="B221" s="974"/>
      <c r="D221" s="974"/>
      <c r="E221" s="974"/>
      <c r="F221" s="974"/>
      <c r="G221" s="342"/>
      <c r="H221" s="1052">
        <v>9.1</v>
      </c>
      <c r="I221" s="1054"/>
      <c r="J221" s="1055"/>
      <c r="L221" s="974"/>
      <c r="M221" s="974"/>
      <c r="N221" s="974"/>
      <c r="O221" s="974"/>
      <c r="P221" s="974"/>
      <c r="Q221" s="974"/>
      <c r="R221" s="974"/>
      <c r="S221" s="974"/>
      <c r="T221" s="974"/>
      <c r="U221" s="974"/>
      <c r="V221" s="974"/>
      <c r="W221" s="974"/>
      <c r="X221" s="974"/>
      <c r="Y221" s="974"/>
      <c r="Z221" s="974"/>
    </row>
    <row r="222" ht="15.75" customHeight="1">
      <c r="A222" s="974"/>
      <c r="B222" s="974"/>
      <c r="D222" s="974"/>
      <c r="E222" s="974"/>
      <c r="F222" s="974"/>
      <c r="G222" s="342"/>
      <c r="H222" s="1052">
        <v>12.2</v>
      </c>
      <c r="I222" s="1054"/>
      <c r="J222" s="1055"/>
      <c r="L222" s="974"/>
      <c r="M222" s="974"/>
      <c r="N222" s="974"/>
      <c r="O222" s="974"/>
      <c r="P222" s="974"/>
      <c r="Q222" s="974"/>
      <c r="R222" s="974"/>
      <c r="S222" s="974"/>
      <c r="T222" s="974"/>
      <c r="U222" s="974"/>
      <c r="V222" s="974"/>
      <c r="W222" s="974"/>
      <c r="X222" s="974"/>
      <c r="Y222" s="974"/>
      <c r="Z222" s="974"/>
    </row>
    <row r="223" ht="15.75" customHeight="1">
      <c r="A223" s="974"/>
      <c r="B223" s="974"/>
      <c r="D223" s="974"/>
      <c r="E223" s="974"/>
      <c r="F223" s="974"/>
      <c r="G223" s="342"/>
      <c r="H223" s="1052">
        <v>15.2</v>
      </c>
      <c r="I223" s="1054"/>
      <c r="J223" s="1055"/>
      <c r="L223" s="974"/>
      <c r="M223" s="974"/>
      <c r="N223" s="974"/>
      <c r="O223" s="974"/>
      <c r="P223" s="974"/>
      <c r="Q223" s="974"/>
      <c r="R223" s="974"/>
      <c r="S223" s="974"/>
      <c r="T223" s="974"/>
      <c r="U223" s="974"/>
      <c r="V223" s="974"/>
      <c r="W223" s="974"/>
      <c r="X223" s="974"/>
      <c r="Y223" s="974"/>
      <c r="Z223" s="974"/>
    </row>
    <row r="224" ht="15.75" customHeight="1">
      <c r="A224" s="974"/>
      <c r="B224" s="974"/>
      <c r="D224" s="974"/>
      <c r="E224" s="974"/>
      <c r="F224" s="974"/>
      <c r="G224" s="342"/>
      <c r="H224" s="1052">
        <v>18.3</v>
      </c>
      <c r="I224" s="1054">
        <v>1.05</v>
      </c>
      <c r="J224" s="1055">
        <v>1.14</v>
      </c>
      <c r="L224" s="974"/>
      <c r="M224" s="974"/>
      <c r="N224" s="974"/>
      <c r="O224" s="974"/>
      <c r="P224" s="974"/>
      <c r="Q224" s="974"/>
      <c r="R224" s="974"/>
      <c r="S224" s="974"/>
      <c r="T224" s="974"/>
      <c r="U224" s="974"/>
      <c r="V224" s="974"/>
      <c r="W224" s="974"/>
      <c r="X224" s="974"/>
      <c r="Y224" s="974"/>
      <c r="Z224" s="974"/>
    </row>
    <row r="225" ht="15.75" customHeight="1">
      <c r="A225" s="974"/>
      <c r="B225" s="974"/>
      <c r="D225" s="974"/>
      <c r="E225" s="974"/>
      <c r="F225" s="974"/>
      <c r="G225" s="346"/>
      <c r="H225" s="1024">
        <f>'(T) General Tables'!$A$4</f>
        <v>18.6192</v>
      </c>
      <c r="I225" s="1007"/>
      <c r="L225" s="974"/>
      <c r="M225" s="974"/>
      <c r="N225" s="974"/>
      <c r="O225" s="974"/>
      <c r="P225" s="974"/>
      <c r="Q225" s="974"/>
      <c r="R225" s="974"/>
      <c r="S225" s="974"/>
      <c r="T225" s="974"/>
      <c r="U225" s="974"/>
      <c r="V225" s="974"/>
      <c r="W225" s="974"/>
      <c r="X225" s="974"/>
      <c r="Y225" s="974"/>
      <c r="Z225" s="974"/>
    </row>
    <row r="226" ht="15.75" customHeight="1">
      <c r="A226" s="974"/>
      <c r="B226" s="974"/>
      <c r="D226" s="974"/>
      <c r="E226" s="974"/>
      <c r="F226" s="974"/>
      <c r="G226" s="974"/>
      <c r="H226" s="974"/>
      <c r="I226" s="976"/>
      <c r="L226" s="974"/>
      <c r="M226" s="974"/>
      <c r="N226" s="974"/>
      <c r="O226" s="974"/>
      <c r="P226" s="974"/>
      <c r="Q226" s="974"/>
      <c r="R226" s="974"/>
      <c r="S226" s="974"/>
      <c r="T226" s="974"/>
      <c r="U226" s="974"/>
      <c r="V226" s="974"/>
      <c r="W226" s="974"/>
      <c r="X226" s="974"/>
      <c r="Y226" s="974"/>
      <c r="Z226" s="974"/>
    </row>
    <row r="227" ht="15.75" customHeight="1">
      <c r="A227" s="974"/>
      <c r="B227" s="974"/>
      <c r="D227" s="974"/>
      <c r="E227" s="974"/>
      <c r="F227" s="974"/>
      <c r="G227" s="974"/>
      <c r="H227" s="974"/>
      <c r="I227" s="976"/>
      <c r="L227" s="974"/>
      <c r="M227" s="974"/>
      <c r="N227" s="974"/>
      <c r="O227" s="974"/>
      <c r="P227" s="974"/>
      <c r="Q227" s="974"/>
      <c r="R227" s="974"/>
      <c r="S227" s="974"/>
      <c r="T227" s="974"/>
      <c r="U227" s="974"/>
      <c r="V227" s="974"/>
      <c r="W227" s="974"/>
      <c r="X227" s="974"/>
      <c r="Y227" s="974"/>
      <c r="Z227" s="974"/>
    </row>
    <row r="228" ht="15.75" customHeight="1">
      <c r="A228" s="974"/>
      <c r="B228" s="974"/>
      <c r="D228" s="974"/>
      <c r="E228" s="974"/>
      <c r="F228" s="974"/>
      <c r="G228" s="974"/>
      <c r="H228" s="974"/>
      <c r="I228" s="976"/>
      <c r="L228" s="974"/>
      <c r="M228" s="974"/>
      <c r="N228" s="974"/>
      <c r="O228" s="974"/>
      <c r="P228" s="974"/>
      <c r="Q228" s="974"/>
      <c r="R228" s="974"/>
      <c r="S228" s="974"/>
      <c r="T228" s="974"/>
      <c r="U228" s="974"/>
      <c r="V228" s="974"/>
      <c r="W228" s="974"/>
      <c r="X228" s="974"/>
      <c r="Y228" s="974"/>
      <c r="Z228" s="974"/>
    </row>
    <row r="229" ht="15.75" customHeight="1">
      <c r="A229" s="974"/>
      <c r="B229" s="974"/>
      <c r="D229" s="974"/>
      <c r="E229" s="974"/>
      <c r="F229" s="974"/>
      <c r="G229" s="974"/>
      <c r="H229" s="974"/>
      <c r="I229" s="976"/>
      <c r="L229" s="974"/>
      <c r="M229" s="974"/>
      <c r="N229" s="974"/>
      <c r="O229" s="974"/>
      <c r="P229" s="974"/>
      <c r="Q229" s="974"/>
      <c r="R229" s="974"/>
      <c r="S229" s="974"/>
      <c r="T229" s="974"/>
      <c r="U229" s="974"/>
      <c r="V229" s="974"/>
      <c r="W229" s="974"/>
      <c r="X229" s="974"/>
      <c r="Y229" s="974"/>
      <c r="Z229" s="974"/>
    </row>
    <row r="230" ht="15.75" customHeight="1">
      <c r="A230" s="974"/>
      <c r="B230" s="974"/>
      <c r="D230" s="974"/>
      <c r="E230" s="974"/>
      <c r="F230" s="974"/>
      <c r="G230" s="974"/>
      <c r="H230" s="974"/>
      <c r="I230" s="976"/>
      <c r="L230" s="974"/>
      <c r="M230" s="974"/>
      <c r="N230" s="974"/>
      <c r="O230" s="974"/>
      <c r="P230" s="974"/>
      <c r="Q230" s="974"/>
      <c r="R230" s="974"/>
      <c r="S230" s="974"/>
      <c r="T230" s="974"/>
      <c r="U230" s="974"/>
      <c r="V230" s="974"/>
      <c r="W230" s="974"/>
      <c r="X230" s="974"/>
      <c r="Y230" s="974"/>
      <c r="Z230" s="974"/>
    </row>
    <row r="231" ht="15.75" customHeight="1">
      <c r="A231" s="974"/>
      <c r="B231" s="974"/>
      <c r="D231" s="974"/>
      <c r="E231" s="974"/>
      <c r="F231" s="974"/>
      <c r="G231" s="974"/>
      <c r="H231" s="974"/>
      <c r="I231" s="976"/>
      <c r="L231" s="974"/>
      <c r="M231" s="974"/>
      <c r="N231" s="974"/>
      <c r="O231" s="974"/>
      <c r="P231" s="974"/>
      <c r="Q231" s="974"/>
      <c r="R231" s="974"/>
      <c r="S231" s="974"/>
      <c r="T231" s="974"/>
      <c r="U231" s="974"/>
      <c r="V231" s="974"/>
      <c r="W231" s="974"/>
      <c r="X231" s="974"/>
      <c r="Y231" s="974"/>
      <c r="Z231" s="974"/>
    </row>
    <row r="232" ht="15.75" customHeight="1">
      <c r="A232" s="974"/>
      <c r="B232" s="974"/>
      <c r="D232" s="974"/>
      <c r="E232" s="974"/>
      <c r="F232" s="974"/>
      <c r="G232" s="974"/>
      <c r="H232" s="974"/>
      <c r="I232" s="976"/>
      <c r="L232" s="974"/>
      <c r="M232" s="974"/>
      <c r="N232" s="974"/>
      <c r="O232" s="974"/>
      <c r="P232" s="974"/>
      <c r="Q232" s="974"/>
      <c r="R232" s="974"/>
      <c r="S232" s="974"/>
      <c r="T232" s="974"/>
      <c r="U232" s="974"/>
      <c r="V232" s="974"/>
      <c r="W232" s="974"/>
      <c r="X232" s="974"/>
      <c r="Y232" s="974"/>
      <c r="Z232" s="974"/>
    </row>
    <row r="233" ht="15.75" customHeight="1">
      <c r="A233" s="974"/>
      <c r="B233" s="974"/>
      <c r="D233" s="974"/>
      <c r="E233" s="974"/>
      <c r="F233" s="974"/>
      <c r="G233" s="974"/>
      <c r="H233" s="974"/>
      <c r="I233" s="976"/>
      <c r="L233" s="974"/>
      <c r="M233" s="974"/>
      <c r="N233" s="974"/>
      <c r="O233" s="974"/>
      <c r="P233" s="974"/>
      <c r="Q233" s="974"/>
      <c r="R233" s="974"/>
      <c r="S233" s="974"/>
      <c r="T233" s="974"/>
      <c r="U233" s="974"/>
      <c r="V233" s="974"/>
      <c r="W233" s="974"/>
      <c r="X233" s="974"/>
      <c r="Y233" s="974"/>
      <c r="Z233" s="974"/>
    </row>
    <row r="234" ht="15.75" customHeight="1">
      <c r="A234" s="974"/>
      <c r="B234" s="974"/>
      <c r="D234" s="974"/>
      <c r="E234" s="974"/>
      <c r="F234" s="974"/>
      <c r="G234" s="974"/>
      <c r="H234" s="974"/>
      <c r="I234" s="976"/>
      <c r="L234" s="974"/>
      <c r="M234" s="974"/>
      <c r="N234" s="974"/>
      <c r="O234" s="974"/>
      <c r="P234" s="974"/>
      <c r="Q234" s="974"/>
      <c r="R234" s="974"/>
      <c r="S234" s="974"/>
      <c r="T234" s="974"/>
      <c r="U234" s="974"/>
      <c r="V234" s="974"/>
      <c r="W234" s="974"/>
      <c r="X234" s="974"/>
      <c r="Y234" s="974"/>
      <c r="Z234" s="974"/>
    </row>
    <row r="235" ht="15.75" customHeight="1">
      <c r="A235" s="974"/>
      <c r="B235" s="974"/>
      <c r="D235" s="974"/>
      <c r="E235" s="974"/>
      <c r="F235" s="974"/>
      <c r="G235" s="974"/>
      <c r="H235" s="974"/>
      <c r="I235" s="976"/>
      <c r="L235" s="974"/>
      <c r="M235" s="974"/>
      <c r="N235" s="974"/>
      <c r="O235" s="974"/>
      <c r="P235" s="974"/>
      <c r="Q235" s="974"/>
      <c r="R235" s="974"/>
      <c r="S235" s="974"/>
      <c r="T235" s="974"/>
      <c r="U235" s="974"/>
      <c r="V235" s="974"/>
      <c r="W235" s="974"/>
      <c r="X235" s="974"/>
      <c r="Y235" s="974"/>
      <c r="Z235" s="974"/>
    </row>
    <row r="236" ht="15.75" customHeight="1">
      <c r="A236" s="974"/>
      <c r="B236" s="974"/>
      <c r="D236" s="974"/>
      <c r="E236" s="974"/>
      <c r="F236" s="974"/>
      <c r="G236" s="974"/>
      <c r="H236" s="974"/>
      <c r="I236" s="976"/>
      <c r="L236" s="974"/>
      <c r="M236" s="974"/>
      <c r="N236" s="974"/>
      <c r="O236" s="974"/>
      <c r="P236" s="974"/>
      <c r="Q236" s="974"/>
      <c r="R236" s="974"/>
      <c r="S236" s="974"/>
      <c r="T236" s="974"/>
      <c r="U236" s="974"/>
      <c r="V236" s="974"/>
      <c r="W236" s="974"/>
      <c r="X236" s="974"/>
      <c r="Y236" s="974"/>
      <c r="Z236" s="974"/>
    </row>
    <row r="237" ht="15.75" customHeight="1">
      <c r="A237" s="974"/>
      <c r="B237" s="974"/>
      <c r="D237" s="974"/>
      <c r="E237" s="974"/>
      <c r="F237" s="974"/>
      <c r="G237" s="974"/>
      <c r="H237" s="974"/>
      <c r="I237" s="976"/>
      <c r="L237" s="974"/>
      <c r="M237" s="974"/>
      <c r="N237" s="974"/>
      <c r="O237" s="974"/>
      <c r="P237" s="974"/>
      <c r="Q237" s="974"/>
      <c r="R237" s="974"/>
      <c r="S237" s="974"/>
      <c r="T237" s="974"/>
      <c r="U237" s="974"/>
      <c r="V237" s="974"/>
      <c r="W237" s="974"/>
      <c r="X237" s="974"/>
      <c r="Y237" s="974"/>
      <c r="Z237" s="974"/>
    </row>
    <row r="238" ht="15.75" customHeight="1">
      <c r="A238" s="974"/>
      <c r="B238" s="974"/>
      <c r="D238" s="974"/>
      <c r="E238" s="974"/>
      <c r="F238" s="974"/>
      <c r="G238" s="974"/>
      <c r="H238" s="974"/>
      <c r="I238" s="976"/>
      <c r="L238" s="974"/>
      <c r="M238" s="974"/>
      <c r="N238" s="974"/>
      <c r="O238" s="974"/>
      <c r="P238" s="974"/>
      <c r="Q238" s="974"/>
      <c r="R238" s="974"/>
      <c r="S238" s="974"/>
      <c r="T238" s="974"/>
      <c r="U238" s="974"/>
      <c r="V238" s="974"/>
      <c r="W238" s="974"/>
      <c r="X238" s="974"/>
      <c r="Y238" s="974"/>
      <c r="Z238" s="974"/>
    </row>
    <row r="239" ht="15.75" customHeight="1">
      <c r="A239" s="974"/>
      <c r="B239" s="974"/>
      <c r="D239" s="974"/>
      <c r="E239" s="974"/>
      <c r="F239" s="974"/>
      <c r="G239" s="974"/>
      <c r="H239" s="974"/>
      <c r="I239" s="976"/>
      <c r="L239" s="974"/>
      <c r="M239" s="974"/>
      <c r="N239" s="974"/>
      <c r="O239" s="974"/>
      <c r="P239" s="974"/>
      <c r="Q239" s="974"/>
      <c r="R239" s="974"/>
      <c r="S239" s="974"/>
      <c r="T239" s="974"/>
      <c r="U239" s="974"/>
      <c r="V239" s="974"/>
      <c r="W239" s="974"/>
      <c r="X239" s="974"/>
      <c r="Y239" s="974"/>
      <c r="Z239" s="974"/>
    </row>
    <row r="240" ht="15.75" customHeight="1">
      <c r="A240" s="974"/>
      <c r="B240" s="974"/>
      <c r="D240" s="974"/>
      <c r="E240" s="974"/>
      <c r="F240" s="974"/>
      <c r="G240" s="974"/>
      <c r="H240" s="974"/>
      <c r="I240" s="976"/>
      <c r="L240" s="974"/>
      <c r="M240" s="974"/>
      <c r="N240" s="974"/>
      <c r="O240" s="974"/>
      <c r="P240" s="974"/>
      <c r="Q240" s="974"/>
      <c r="R240" s="974"/>
      <c r="S240" s="974"/>
      <c r="T240" s="974"/>
      <c r="U240" s="974"/>
      <c r="V240" s="974"/>
      <c r="W240" s="974"/>
      <c r="X240" s="974"/>
      <c r="Y240" s="974"/>
      <c r="Z240" s="974"/>
    </row>
    <row r="241" ht="15.75" customHeight="1">
      <c r="A241" s="974"/>
      <c r="B241" s="974"/>
      <c r="D241" s="974"/>
      <c r="E241" s="974"/>
      <c r="F241" s="974"/>
      <c r="G241" s="974"/>
      <c r="H241" s="974"/>
      <c r="I241" s="976"/>
      <c r="L241" s="974"/>
      <c r="M241" s="974"/>
      <c r="N241" s="974"/>
      <c r="O241" s="974"/>
      <c r="P241" s="974"/>
      <c r="Q241" s="974"/>
      <c r="R241" s="974"/>
      <c r="S241" s="974"/>
      <c r="T241" s="974"/>
      <c r="U241" s="974"/>
      <c r="V241" s="974"/>
      <c r="W241" s="974"/>
      <c r="X241" s="974"/>
      <c r="Y241" s="974"/>
      <c r="Z241" s="974"/>
    </row>
    <row r="242" ht="15.75" customHeight="1">
      <c r="A242" s="974"/>
      <c r="B242" s="974"/>
      <c r="D242" s="974"/>
      <c r="E242" s="974"/>
      <c r="F242" s="974"/>
      <c r="G242" s="974"/>
      <c r="H242" s="974"/>
      <c r="I242" s="976"/>
      <c r="L242" s="974"/>
      <c r="M242" s="974"/>
      <c r="N242" s="974"/>
      <c r="O242" s="974"/>
      <c r="P242" s="974"/>
      <c r="Q242" s="974"/>
      <c r="R242" s="974"/>
      <c r="S242" s="974"/>
      <c r="T242" s="974"/>
      <c r="U242" s="974"/>
      <c r="V242" s="974"/>
      <c r="W242" s="974"/>
      <c r="X242" s="974"/>
      <c r="Y242" s="974"/>
      <c r="Z242" s="974"/>
    </row>
    <row r="243" ht="15.75" customHeight="1">
      <c r="A243" s="974"/>
      <c r="B243" s="974"/>
      <c r="D243" s="974"/>
      <c r="E243" s="974"/>
      <c r="F243" s="974"/>
      <c r="G243" s="974"/>
      <c r="H243" s="974"/>
      <c r="I243" s="976"/>
      <c r="L243" s="974"/>
      <c r="M243" s="974"/>
      <c r="N243" s="974"/>
      <c r="O243" s="974"/>
      <c r="P243" s="974"/>
      <c r="Q243" s="974"/>
      <c r="R243" s="974"/>
      <c r="S243" s="974"/>
      <c r="T243" s="974"/>
      <c r="U243" s="974"/>
      <c r="V243" s="974"/>
      <c r="W243" s="974"/>
      <c r="X243" s="974"/>
      <c r="Y243" s="974"/>
      <c r="Z243" s="974"/>
    </row>
    <row r="244" ht="15.75" customHeight="1">
      <c r="A244" s="974"/>
      <c r="B244" s="974"/>
      <c r="D244" s="974"/>
      <c r="E244" s="974"/>
      <c r="F244" s="974"/>
      <c r="G244" s="974"/>
      <c r="H244" s="974"/>
      <c r="I244" s="976"/>
      <c r="L244" s="974"/>
      <c r="M244" s="974"/>
      <c r="N244" s="974"/>
      <c r="O244" s="974"/>
      <c r="P244" s="974"/>
      <c r="Q244" s="974"/>
      <c r="R244" s="974"/>
      <c r="S244" s="974"/>
      <c r="T244" s="974"/>
      <c r="U244" s="974"/>
      <c r="V244" s="974"/>
      <c r="W244" s="974"/>
      <c r="X244" s="974"/>
      <c r="Y244" s="974"/>
      <c r="Z244" s="974"/>
    </row>
    <row r="245" ht="15.75" customHeight="1">
      <c r="A245" s="974"/>
      <c r="B245" s="974"/>
      <c r="D245" s="974"/>
      <c r="E245" s="974"/>
      <c r="F245" s="974"/>
      <c r="G245" s="974"/>
      <c r="H245" s="974"/>
      <c r="I245" s="976"/>
      <c r="L245" s="974"/>
      <c r="M245" s="974"/>
      <c r="N245" s="974"/>
      <c r="O245" s="974"/>
      <c r="P245" s="974"/>
      <c r="Q245" s="974"/>
      <c r="R245" s="974"/>
      <c r="S245" s="974"/>
      <c r="T245" s="974"/>
      <c r="U245" s="974"/>
      <c r="V245" s="974"/>
      <c r="W245" s="974"/>
      <c r="X245" s="974"/>
      <c r="Y245" s="974"/>
      <c r="Z245" s="974"/>
    </row>
    <row r="246" ht="15.75" customHeight="1">
      <c r="A246" s="974"/>
      <c r="B246" s="974"/>
      <c r="D246" s="974"/>
      <c r="E246" s="974"/>
      <c r="F246" s="974"/>
      <c r="G246" s="974"/>
      <c r="H246" s="974"/>
      <c r="I246" s="976"/>
      <c r="L246" s="974"/>
      <c r="M246" s="974"/>
      <c r="N246" s="974"/>
      <c r="O246" s="974"/>
      <c r="P246" s="974"/>
      <c r="Q246" s="974"/>
      <c r="R246" s="974"/>
      <c r="S246" s="974"/>
      <c r="T246" s="974"/>
      <c r="U246" s="974"/>
      <c r="V246" s="974"/>
      <c r="W246" s="974"/>
      <c r="X246" s="974"/>
      <c r="Y246" s="974"/>
      <c r="Z246" s="974"/>
    </row>
    <row r="247" ht="15.75" customHeight="1">
      <c r="A247" s="974"/>
      <c r="B247" s="974"/>
      <c r="D247" s="974"/>
      <c r="E247" s="974"/>
      <c r="F247" s="974"/>
      <c r="G247" s="974"/>
      <c r="H247" s="974"/>
      <c r="I247" s="976"/>
      <c r="L247" s="974"/>
      <c r="M247" s="974"/>
      <c r="N247" s="974"/>
      <c r="O247" s="974"/>
      <c r="P247" s="974"/>
      <c r="Q247" s="974"/>
      <c r="R247" s="974"/>
      <c r="S247" s="974"/>
      <c r="T247" s="974"/>
      <c r="U247" s="974"/>
      <c r="V247" s="974"/>
      <c r="W247" s="974"/>
      <c r="X247" s="974"/>
      <c r="Y247" s="974"/>
      <c r="Z247" s="974"/>
    </row>
    <row r="248" ht="15.75" customHeight="1">
      <c r="A248" s="974"/>
      <c r="B248" s="974"/>
      <c r="D248" s="974"/>
      <c r="E248" s="974"/>
      <c r="F248" s="974"/>
      <c r="G248" s="974"/>
      <c r="H248" s="974"/>
      <c r="I248" s="976"/>
      <c r="L248" s="974"/>
      <c r="M248" s="974"/>
      <c r="N248" s="974"/>
      <c r="O248" s="974"/>
      <c r="P248" s="974"/>
      <c r="Q248" s="974"/>
      <c r="R248" s="974"/>
      <c r="S248" s="974"/>
      <c r="T248" s="974"/>
      <c r="U248" s="974"/>
      <c r="V248" s="974"/>
      <c r="W248" s="974"/>
      <c r="X248" s="974"/>
      <c r="Y248" s="974"/>
      <c r="Z248" s="974"/>
    </row>
    <row r="249" ht="15.75" customHeight="1">
      <c r="A249" s="974"/>
      <c r="B249" s="974"/>
      <c r="D249" s="974"/>
      <c r="E249" s="974"/>
      <c r="F249" s="974"/>
      <c r="G249" s="974"/>
      <c r="H249" s="974"/>
      <c r="I249" s="976"/>
      <c r="L249" s="974"/>
      <c r="M249" s="974"/>
      <c r="N249" s="974"/>
      <c r="O249" s="974"/>
      <c r="P249" s="974"/>
      <c r="Q249" s="974"/>
      <c r="R249" s="974"/>
      <c r="S249" s="974"/>
      <c r="T249" s="974"/>
      <c r="U249" s="974"/>
      <c r="V249" s="974"/>
      <c r="W249" s="974"/>
      <c r="X249" s="974"/>
      <c r="Y249" s="974"/>
      <c r="Z249" s="974"/>
    </row>
    <row r="250" ht="15.75" customHeight="1">
      <c r="A250" s="974"/>
      <c r="B250" s="974"/>
      <c r="D250" s="974"/>
      <c r="E250" s="974"/>
      <c r="F250" s="974"/>
      <c r="G250" s="974"/>
      <c r="H250" s="974"/>
      <c r="I250" s="976"/>
      <c r="L250" s="974"/>
      <c r="M250" s="974"/>
      <c r="N250" s="974"/>
      <c r="O250" s="974"/>
      <c r="P250" s="974"/>
      <c r="Q250" s="974"/>
      <c r="R250" s="974"/>
      <c r="S250" s="974"/>
      <c r="T250" s="974"/>
      <c r="U250" s="974"/>
      <c r="V250" s="974"/>
      <c r="W250" s="974"/>
      <c r="X250" s="974"/>
      <c r="Y250" s="974"/>
      <c r="Z250" s="974"/>
    </row>
    <row r="251" ht="15.75" customHeight="1">
      <c r="A251" s="974"/>
      <c r="B251" s="974"/>
      <c r="D251" s="974"/>
      <c r="E251" s="974"/>
      <c r="F251" s="974"/>
      <c r="G251" s="974"/>
      <c r="H251" s="974"/>
      <c r="I251" s="976"/>
      <c r="L251" s="974"/>
      <c r="M251" s="974"/>
      <c r="N251" s="974"/>
      <c r="O251" s="974"/>
      <c r="P251" s="974"/>
      <c r="Q251" s="974"/>
      <c r="R251" s="974"/>
      <c r="S251" s="974"/>
      <c r="T251" s="974"/>
      <c r="U251" s="974"/>
      <c r="V251" s="974"/>
      <c r="W251" s="974"/>
      <c r="X251" s="974"/>
      <c r="Y251" s="974"/>
      <c r="Z251" s="974"/>
    </row>
    <row r="252" ht="15.75" customHeight="1">
      <c r="A252" s="974"/>
      <c r="B252" s="974"/>
      <c r="D252" s="974"/>
      <c r="E252" s="974"/>
      <c r="F252" s="974"/>
      <c r="G252" s="974"/>
      <c r="H252" s="974"/>
      <c r="I252" s="976"/>
      <c r="L252" s="974"/>
      <c r="M252" s="974"/>
      <c r="N252" s="974"/>
      <c r="O252" s="974"/>
      <c r="P252" s="974"/>
      <c r="Q252" s="974"/>
      <c r="R252" s="974"/>
      <c r="S252" s="974"/>
      <c r="T252" s="974"/>
      <c r="U252" s="974"/>
      <c r="V252" s="974"/>
      <c r="W252" s="974"/>
      <c r="X252" s="974"/>
      <c r="Y252" s="974"/>
      <c r="Z252" s="974"/>
    </row>
    <row r="253" ht="15.75" customHeight="1">
      <c r="A253" s="974"/>
      <c r="B253" s="974"/>
      <c r="D253" s="974"/>
      <c r="E253" s="974"/>
      <c r="F253" s="974"/>
      <c r="G253" s="974"/>
      <c r="H253" s="974"/>
      <c r="I253" s="976"/>
      <c r="L253" s="974"/>
      <c r="M253" s="974"/>
      <c r="N253" s="974"/>
      <c r="O253" s="974"/>
      <c r="P253" s="974"/>
      <c r="Q253" s="974"/>
      <c r="R253" s="974"/>
      <c r="S253" s="974"/>
      <c r="T253" s="974"/>
      <c r="U253" s="974"/>
      <c r="V253" s="974"/>
      <c r="W253" s="974"/>
      <c r="X253" s="974"/>
      <c r="Y253" s="974"/>
      <c r="Z253" s="974"/>
    </row>
    <row r="254" ht="15.75" customHeight="1">
      <c r="A254" s="974"/>
      <c r="B254" s="974"/>
      <c r="D254" s="974"/>
      <c r="E254" s="974"/>
      <c r="F254" s="974"/>
      <c r="G254" s="974"/>
      <c r="H254" s="974"/>
      <c r="I254" s="976"/>
      <c r="L254" s="974"/>
      <c r="M254" s="974"/>
      <c r="N254" s="974"/>
      <c r="O254" s="974"/>
      <c r="P254" s="974"/>
      <c r="Q254" s="974"/>
      <c r="R254" s="974"/>
      <c r="S254" s="974"/>
      <c r="T254" s="974"/>
      <c r="U254" s="974"/>
      <c r="V254" s="974"/>
      <c r="W254" s="974"/>
      <c r="X254" s="974"/>
      <c r="Y254" s="974"/>
      <c r="Z254" s="974"/>
    </row>
    <row r="255" ht="15.75" customHeight="1">
      <c r="A255" s="974"/>
      <c r="B255" s="974"/>
      <c r="D255" s="974"/>
      <c r="E255" s="974"/>
      <c r="F255" s="974"/>
      <c r="G255" s="974"/>
      <c r="H255" s="974"/>
      <c r="I255" s="976"/>
      <c r="L255" s="974"/>
      <c r="M255" s="974"/>
      <c r="N255" s="974"/>
      <c r="O255" s="974"/>
      <c r="P255" s="974"/>
      <c r="Q255" s="974"/>
      <c r="R255" s="974"/>
      <c r="S255" s="974"/>
      <c r="T255" s="974"/>
      <c r="U255" s="974"/>
      <c r="V255" s="974"/>
      <c r="W255" s="974"/>
      <c r="X255" s="974"/>
      <c r="Y255" s="974"/>
      <c r="Z255" s="974"/>
    </row>
    <row r="256" ht="15.75" customHeight="1">
      <c r="A256" s="974"/>
      <c r="B256" s="974"/>
      <c r="D256" s="974"/>
      <c r="E256" s="974"/>
      <c r="F256" s="974"/>
      <c r="G256" s="974"/>
      <c r="H256" s="974"/>
      <c r="I256" s="976"/>
      <c r="L256" s="974"/>
      <c r="M256" s="974"/>
      <c r="N256" s="974"/>
      <c r="O256" s="974"/>
      <c r="P256" s="974"/>
      <c r="Q256" s="974"/>
      <c r="R256" s="974"/>
      <c r="S256" s="974"/>
      <c r="T256" s="974"/>
      <c r="U256" s="974"/>
      <c r="V256" s="974"/>
      <c r="W256" s="974"/>
      <c r="X256" s="974"/>
      <c r="Y256" s="974"/>
      <c r="Z256" s="974"/>
    </row>
    <row r="257" ht="15.75" customHeight="1">
      <c r="A257" s="974"/>
      <c r="B257" s="974"/>
      <c r="D257" s="974"/>
      <c r="E257" s="974"/>
      <c r="F257" s="974"/>
      <c r="G257" s="974"/>
      <c r="H257" s="974"/>
      <c r="I257" s="976"/>
      <c r="L257" s="974"/>
      <c r="M257" s="974"/>
      <c r="N257" s="974"/>
      <c r="O257" s="974"/>
      <c r="P257" s="974"/>
      <c r="Q257" s="974"/>
      <c r="R257" s="974"/>
      <c r="S257" s="974"/>
      <c r="T257" s="974"/>
      <c r="U257" s="974"/>
      <c r="V257" s="974"/>
      <c r="W257" s="974"/>
      <c r="X257" s="974"/>
      <c r="Y257" s="974"/>
      <c r="Z257" s="974"/>
    </row>
    <row r="258" ht="15.75" customHeight="1">
      <c r="A258" s="974"/>
      <c r="B258" s="974"/>
      <c r="D258" s="974"/>
      <c r="E258" s="974"/>
      <c r="F258" s="974"/>
      <c r="G258" s="974"/>
      <c r="H258" s="974"/>
      <c r="I258" s="976"/>
      <c r="L258" s="974"/>
      <c r="M258" s="974"/>
      <c r="N258" s="974"/>
      <c r="O258" s="974"/>
      <c r="P258" s="974"/>
      <c r="Q258" s="974"/>
      <c r="R258" s="974"/>
      <c r="S258" s="974"/>
      <c r="T258" s="974"/>
      <c r="U258" s="974"/>
      <c r="V258" s="974"/>
      <c r="W258" s="974"/>
      <c r="X258" s="974"/>
      <c r="Y258" s="974"/>
      <c r="Z258" s="974"/>
    </row>
    <row r="259" ht="15.75" customHeight="1">
      <c r="A259" s="974"/>
      <c r="B259" s="974"/>
      <c r="D259" s="974"/>
      <c r="E259" s="974"/>
      <c r="F259" s="974"/>
      <c r="G259" s="974"/>
      <c r="H259" s="974"/>
      <c r="I259" s="976"/>
      <c r="L259" s="974"/>
      <c r="M259" s="974"/>
      <c r="N259" s="974"/>
      <c r="O259" s="974"/>
      <c r="P259" s="974"/>
      <c r="Q259" s="974"/>
      <c r="R259" s="974"/>
      <c r="S259" s="974"/>
      <c r="T259" s="974"/>
      <c r="U259" s="974"/>
      <c r="V259" s="974"/>
      <c r="W259" s="974"/>
      <c r="X259" s="974"/>
      <c r="Y259" s="974"/>
      <c r="Z259" s="974"/>
    </row>
    <row r="260" ht="15.75" customHeight="1">
      <c r="A260" s="974"/>
      <c r="B260" s="974"/>
      <c r="D260" s="974"/>
      <c r="E260" s="974"/>
      <c r="F260" s="974"/>
      <c r="G260" s="974"/>
      <c r="H260" s="974"/>
      <c r="I260" s="976"/>
      <c r="L260" s="974"/>
      <c r="M260" s="974"/>
      <c r="N260" s="974"/>
      <c r="O260" s="974"/>
      <c r="P260" s="974"/>
      <c r="Q260" s="974"/>
      <c r="R260" s="974"/>
      <c r="S260" s="974"/>
      <c r="T260" s="974"/>
      <c r="U260" s="974"/>
      <c r="V260" s="974"/>
      <c r="W260" s="974"/>
      <c r="X260" s="974"/>
      <c r="Y260" s="974"/>
      <c r="Z260" s="974"/>
    </row>
    <row r="261" ht="15.75" customHeight="1">
      <c r="A261" s="974"/>
      <c r="B261" s="974"/>
      <c r="D261" s="974"/>
      <c r="E261" s="974"/>
      <c r="F261" s="974"/>
      <c r="G261" s="974"/>
      <c r="H261" s="974"/>
      <c r="I261" s="976"/>
      <c r="L261" s="974"/>
      <c r="M261" s="974"/>
      <c r="N261" s="974"/>
      <c r="O261" s="974"/>
      <c r="P261" s="974"/>
      <c r="Q261" s="974"/>
      <c r="R261" s="974"/>
      <c r="S261" s="974"/>
      <c r="T261" s="974"/>
      <c r="U261" s="974"/>
      <c r="V261" s="974"/>
      <c r="W261" s="974"/>
      <c r="X261" s="974"/>
      <c r="Y261" s="974"/>
      <c r="Z261" s="974"/>
    </row>
    <row r="262" ht="15.75" customHeight="1">
      <c r="A262" s="974"/>
      <c r="B262" s="974"/>
      <c r="D262" s="974"/>
      <c r="E262" s="974"/>
      <c r="F262" s="974"/>
      <c r="G262" s="974"/>
      <c r="H262" s="974"/>
      <c r="I262" s="976"/>
      <c r="L262" s="974"/>
      <c r="M262" s="974"/>
      <c r="N262" s="974"/>
      <c r="O262" s="974"/>
      <c r="P262" s="974"/>
      <c r="Q262" s="974"/>
      <c r="R262" s="974"/>
      <c r="S262" s="974"/>
      <c r="T262" s="974"/>
      <c r="U262" s="974"/>
      <c r="V262" s="974"/>
      <c r="W262" s="974"/>
      <c r="X262" s="974"/>
      <c r="Y262" s="974"/>
      <c r="Z262" s="974"/>
    </row>
    <row r="263" ht="15.75" customHeight="1">
      <c r="A263" s="974"/>
      <c r="B263" s="974"/>
      <c r="D263" s="974"/>
      <c r="E263" s="974"/>
      <c r="F263" s="974"/>
      <c r="G263" s="974"/>
      <c r="H263" s="974"/>
      <c r="I263" s="976"/>
      <c r="L263" s="974"/>
      <c r="M263" s="974"/>
      <c r="N263" s="974"/>
      <c r="O263" s="974"/>
      <c r="P263" s="974"/>
      <c r="Q263" s="974"/>
      <c r="R263" s="974"/>
      <c r="S263" s="974"/>
      <c r="T263" s="974"/>
      <c r="U263" s="974"/>
      <c r="V263" s="974"/>
      <c r="W263" s="974"/>
      <c r="X263" s="974"/>
      <c r="Y263" s="974"/>
      <c r="Z263" s="974"/>
    </row>
    <row r="264" ht="15.75" customHeight="1">
      <c r="A264" s="974"/>
      <c r="B264" s="974"/>
      <c r="D264" s="974"/>
      <c r="E264" s="974"/>
      <c r="F264" s="974"/>
      <c r="G264" s="974"/>
      <c r="H264" s="974"/>
      <c r="I264" s="976"/>
      <c r="L264" s="974"/>
      <c r="M264" s="974"/>
      <c r="N264" s="974"/>
      <c r="O264" s="974"/>
      <c r="P264" s="974"/>
      <c r="Q264" s="974"/>
      <c r="R264" s="974"/>
      <c r="S264" s="974"/>
      <c r="T264" s="974"/>
      <c r="U264" s="974"/>
      <c r="V264" s="974"/>
      <c r="W264" s="974"/>
      <c r="X264" s="974"/>
      <c r="Y264" s="974"/>
      <c r="Z264" s="974"/>
    </row>
    <row r="265" ht="15.75" customHeight="1">
      <c r="A265" s="974"/>
      <c r="B265" s="974"/>
      <c r="D265" s="974"/>
      <c r="E265" s="974"/>
      <c r="F265" s="974"/>
      <c r="G265" s="974"/>
      <c r="H265" s="974"/>
      <c r="I265" s="976"/>
      <c r="L265" s="974"/>
      <c r="M265" s="974"/>
      <c r="N265" s="974"/>
      <c r="O265" s="974"/>
      <c r="P265" s="974"/>
      <c r="Q265" s="974"/>
      <c r="R265" s="974"/>
      <c r="S265" s="974"/>
      <c r="T265" s="974"/>
      <c r="U265" s="974"/>
      <c r="V265" s="974"/>
      <c r="W265" s="974"/>
      <c r="X265" s="974"/>
      <c r="Y265" s="974"/>
      <c r="Z265" s="974"/>
    </row>
    <row r="266" ht="15.75" customHeight="1">
      <c r="A266" s="974"/>
      <c r="B266" s="974"/>
      <c r="D266" s="974"/>
      <c r="E266" s="974"/>
      <c r="F266" s="974"/>
      <c r="G266" s="974"/>
      <c r="H266" s="974"/>
      <c r="I266" s="976"/>
      <c r="L266" s="974"/>
      <c r="M266" s="974"/>
      <c r="N266" s="974"/>
      <c r="O266" s="974"/>
      <c r="P266" s="974"/>
      <c r="Q266" s="974"/>
      <c r="R266" s="974"/>
      <c r="S266" s="974"/>
      <c r="T266" s="974"/>
      <c r="U266" s="974"/>
      <c r="V266" s="974"/>
      <c r="W266" s="974"/>
      <c r="X266" s="974"/>
      <c r="Y266" s="974"/>
      <c r="Z266" s="974"/>
    </row>
    <row r="267" ht="15.75" customHeight="1">
      <c r="A267" s="974"/>
      <c r="B267" s="974"/>
      <c r="D267" s="974"/>
      <c r="E267" s="974"/>
      <c r="F267" s="974"/>
      <c r="G267" s="974"/>
      <c r="H267" s="974"/>
      <c r="I267" s="976"/>
      <c r="L267" s="974"/>
      <c r="M267" s="974"/>
      <c r="N267" s="974"/>
      <c r="O267" s="974"/>
      <c r="P267" s="974"/>
      <c r="Q267" s="974"/>
      <c r="R267" s="974"/>
      <c r="S267" s="974"/>
      <c r="T267" s="974"/>
      <c r="U267" s="974"/>
      <c r="V267" s="974"/>
      <c r="W267" s="974"/>
      <c r="X267" s="974"/>
      <c r="Y267" s="974"/>
      <c r="Z267" s="974"/>
    </row>
    <row r="268" ht="15.75" customHeight="1">
      <c r="A268" s="974"/>
      <c r="B268" s="974"/>
      <c r="D268" s="974"/>
      <c r="E268" s="974"/>
      <c r="F268" s="974"/>
      <c r="G268" s="974"/>
      <c r="H268" s="974"/>
      <c r="I268" s="976"/>
      <c r="L268" s="974"/>
      <c r="M268" s="974"/>
      <c r="N268" s="974"/>
      <c r="O268" s="974"/>
      <c r="P268" s="974"/>
      <c r="Q268" s="974"/>
      <c r="R268" s="974"/>
      <c r="S268" s="974"/>
      <c r="T268" s="974"/>
      <c r="U268" s="974"/>
      <c r="V268" s="974"/>
      <c r="W268" s="974"/>
      <c r="X268" s="974"/>
      <c r="Y268" s="974"/>
      <c r="Z268" s="974"/>
    </row>
    <row r="269" ht="15.75" customHeight="1">
      <c r="A269" s="974"/>
      <c r="B269" s="974"/>
      <c r="D269" s="974"/>
      <c r="E269" s="974"/>
      <c r="F269" s="974"/>
      <c r="G269" s="974"/>
      <c r="H269" s="974"/>
      <c r="I269" s="976"/>
      <c r="L269" s="974"/>
      <c r="M269" s="974"/>
      <c r="N269" s="974"/>
      <c r="O269" s="974"/>
      <c r="P269" s="974"/>
      <c r="Q269" s="974"/>
      <c r="R269" s="974"/>
      <c r="S269" s="974"/>
      <c r="T269" s="974"/>
      <c r="U269" s="974"/>
      <c r="V269" s="974"/>
      <c r="W269" s="974"/>
      <c r="X269" s="974"/>
      <c r="Y269" s="974"/>
      <c r="Z269" s="974"/>
    </row>
    <row r="270" ht="15.75" customHeight="1">
      <c r="A270" s="974"/>
      <c r="B270" s="974"/>
      <c r="D270" s="974"/>
      <c r="E270" s="974"/>
      <c r="F270" s="974"/>
      <c r="G270" s="974"/>
      <c r="H270" s="974"/>
      <c r="I270" s="976"/>
      <c r="L270" s="974"/>
      <c r="M270" s="974"/>
      <c r="N270" s="974"/>
      <c r="O270" s="974"/>
      <c r="P270" s="974"/>
      <c r="Q270" s="974"/>
      <c r="R270" s="974"/>
      <c r="S270" s="974"/>
      <c r="T270" s="974"/>
      <c r="U270" s="974"/>
      <c r="V270" s="974"/>
      <c r="W270" s="974"/>
      <c r="X270" s="974"/>
      <c r="Y270" s="974"/>
      <c r="Z270" s="974"/>
    </row>
    <row r="271" ht="15.75" customHeight="1">
      <c r="A271" s="974"/>
      <c r="B271" s="974"/>
      <c r="D271" s="974"/>
      <c r="E271" s="974"/>
      <c r="F271" s="974"/>
      <c r="G271" s="974"/>
      <c r="H271" s="974"/>
      <c r="I271" s="976"/>
      <c r="L271" s="974"/>
      <c r="M271" s="974"/>
      <c r="N271" s="974"/>
      <c r="O271" s="974"/>
      <c r="P271" s="974"/>
      <c r="Q271" s="974"/>
      <c r="R271" s="974"/>
      <c r="S271" s="974"/>
      <c r="T271" s="974"/>
      <c r="U271" s="974"/>
      <c r="V271" s="974"/>
      <c r="W271" s="974"/>
      <c r="X271" s="974"/>
      <c r="Y271" s="974"/>
      <c r="Z271" s="974"/>
    </row>
    <row r="272" ht="15.75" customHeight="1">
      <c r="A272" s="974"/>
      <c r="B272" s="974"/>
      <c r="D272" s="974"/>
      <c r="E272" s="974"/>
      <c r="F272" s="974"/>
      <c r="G272" s="974"/>
      <c r="H272" s="974"/>
      <c r="I272" s="976"/>
      <c r="L272" s="974"/>
      <c r="M272" s="974"/>
      <c r="N272" s="974"/>
      <c r="O272" s="974"/>
      <c r="P272" s="974"/>
      <c r="Q272" s="974"/>
      <c r="R272" s="974"/>
      <c r="S272" s="974"/>
      <c r="T272" s="974"/>
      <c r="U272" s="974"/>
      <c r="V272" s="974"/>
      <c r="W272" s="974"/>
      <c r="X272" s="974"/>
      <c r="Y272" s="974"/>
      <c r="Z272" s="974"/>
    </row>
    <row r="273" ht="15.75" customHeight="1">
      <c r="A273" s="974"/>
      <c r="B273" s="974"/>
      <c r="D273" s="974"/>
      <c r="E273" s="974"/>
      <c r="F273" s="974"/>
      <c r="G273" s="974"/>
      <c r="H273" s="974"/>
      <c r="I273" s="976"/>
      <c r="L273" s="974"/>
      <c r="M273" s="974"/>
      <c r="N273" s="974"/>
      <c r="O273" s="974"/>
      <c r="P273" s="974"/>
      <c r="Q273" s="974"/>
      <c r="R273" s="974"/>
      <c r="S273" s="974"/>
      <c r="T273" s="974"/>
      <c r="U273" s="974"/>
      <c r="V273" s="974"/>
      <c r="W273" s="974"/>
      <c r="X273" s="974"/>
      <c r="Y273" s="974"/>
      <c r="Z273" s="974"/>
    </row>
    <row r="274" ht="15.75" customHeight="1">
      <c r="A274" s="974"/>
      <c r="B274" s="974"/>
      <c r="D274" s="974"/>
      <c r="E274" s="974"/>
      <c r="F274" s="974"/>
      <c r="G274" s="974"/>
      <c r="H274" s="974"/>
      <c r="I274" s="976"/>
      <c r="L274" s="974"/>
      <c r="M274" s="974"/>
      <c r="N274" s="974"/>
      <c r="O274" s="974"/>
      <c r="P274" s="974"/>
      <c r="Q274" s="974"/>
      <c r="R274" s="974"/>
      <c r="S274" s="974"/>
      <c r="T274" s="974"/>
      <c r="U274" s="974"/>
      <c r="V274" s="974"/>
      <c r="W274" s="974"/>
      <c r="X274" s="974"/>
      <c r="Y274" s="974"/>
      <c r="Z274" s="974"/>
    </row>
    <row r="275" ht="15.75" customHeight="1">
      <c r="A275" s="974"/>
      <c r="B275" s="974"/>
      <c r="D275" s="974"/>
      <c r="E275" s="974"/>
      <c r="F275" s="974"/>
      <c r="G275" s="974"/>
      <c r="H275" s="974"/>
      <c r="I275" s="976"/>
      <c r="L275" s="974"/>
      <c r="M275" s="974"/>
      <c r="N275" s="974"/>
      <c r="O275" s="974"/>
      <c r="P275" s="974"/>
      <c r="Q275" s="974"/>
      <c r="R275" s="974"/>
      <c r="S275" s="974"/>
      <c r="T275" s="974"/>
      <c r="U275" s="974"/>
      <c r="V275" s="974"/>
      <c r="W275" s="974"/>
      <c r="X275" s="974"/>
      <c r="Y275" s="974"/>
      <c r="Z275" s="974"/>
    </row>
    <row r="276" ht="15.75" customHeight="1">
      <c r="A276" s="974"/>
      <c r="B276" s="974"/>
      <c r="D276" s="974"/>
      <c r="E276" s="974"/>
      <c r="F276" s="974"/>
      <c r="G276" s="974"/>
      <c r="H276" s="974"/>
      <c r="I276" s="976"/>
      <c r="L276" s="974"/>
      <c r="M276" s="974"/>
      <c r="N276" s="974"/>
      <c r="O276" s="974"/>
      <c r="P276" s="974"/>
      <c r="Q276" s="974"/>
      <c r="R276" s="974"/>
      <c r="S276" s="974"/>
      <c r="T276" s="974"/>
      <c r="U276" s="974"/>
      <c r="V276" s="974"/>
      <c r="W276" s="974"/>
      <c r="X276" s="974"/>
      <c r="Y276" s="974"/>
      <c r="Z276" s="974"/>
    </row>
    <row r="277" ht="15.75" customHeight="1">
      <c r="A277" s="974"/>
      <c r="B277" s="974"/>
      <c r="D277" s="974"/>
      <c r="E277" s="974"/>
      <c r="F277" s="974"/>
      <c r="G277" s="974"/>
      <c r="H277" s="974"/>
      <c r="I277" s="976"/>
      <c r="L277" s="974"/>
      <c r="M277" s="974"/>
      <c r="N277" s="974"/>
      <c r="O277" s="974"/>
      <c r="P277" s="974"/>
      <c r="Q277" s="974"/>
      <c r="R277" s="974"/>
      <c r="S277" s="974"/>
      <c r="T277" s="974"/>
      <c r="U277" s="974"/>
      <c r="V277" s="974"/>
      <c r="W277" s="974"/>
      <c r="X277" s="974"/>
      <c r="Y277" s="974"/>
      <c r="Z277" s="974"/>
    </row>
    <row r="278" ht="15.75" customHeight="1">
      <c r="A278" s="974"/>
      <c r="B278" s="974"/>
      <c r="D278" s="974"/>
      <c r="E278" s="974"/>
      <c r="F278" s="974"/>
      <c r="G278" s="974"/>
      <c r="H278" s="974"/>
      <c r="I278" s="976"/>
      <c r="L278" s="974"/>
      <c r="M278" s="974"/>
      <c r="N278" s="974"/>
      <c r="O278" s="974"/>
      <c r="P278" s="974"/>
      <c r="Q278" s="974"/>
      <c r="R278" s="974"/>
      <c r="S278" s="974"/>
      <c r="T278" s="974"/>
      <c r="U278" s="974"/>
      <c r="V278" s="974"/>
      <c r="W278" s="974"/>
      <c r="X278" s="974"/>
      <c r="Y278" s="974"/>
      <c r="Z278" s="974"/>
    </row>
    <row r="279" ht="15.75" customHeight="1">
      <c r="A279" s="974"/>
      <c r="B279" s="974"/>
      <c r="D279" s="974"/>
      <c r="E279" s="974"/>
      <c r="F279" s="974"/>
      <c r="G279" s="974"/>
      <c r="H279" s="974"/>
      <c r="I279" s="976"/>
      <c r="L279" s="974"/>
      <c r="M279" s="974"/>
      <c r="N279" s="974"/>
      <c r="O279" s="974"/>
      <c r="P279" s="974"/>
      <c r="Q279" s="974"/>
      <c r="R279" s="974"/>
      <c r="S279" s="974"/>
      <c r="T279" s="974"/>
      <c r="U279" s="974"/>
      <c r="V279" s="974"/>
      <c r="W279" s="974"/>
      <c r="X279" s="974"/>
      <c r="Y279" s="974"/>
      <c r="Z279" s="974"/>
    </row>
    <row r="280" ht="15.75" customHeight="1">
      <c r="A280" s="974"/>
      <c r="B280" s="974"/>
      <c r="D280" s="974"/>
      <c r="E280" s="974"/>
      <c r="F280" s="974"/>
      <c r="G280" s="974"/>
      <c r="H280" s="974"/>
      <c r="I280" s="976"/>
      <c r="L280" s="974"/>
      <c r="M280" s="974"/>
      <c r="N280" s="974"/>
      <c r="O280" s="974"/>
      <c r="P280" s="974"/>
      <c r="Q280" s="974"/>
      <c r="R280" s="974"/>
      <c r="S280" s="974"/>
      <c r="T280" s="974"/>
      <c r="U280" s="974"/>
      <c r="V280" s="974"/>
      <c r="W280" s="974"/>
      <c r="X280" s="974"/>
      <c r="Y280" s="974"/>
      <c r="Z280" s="974"/>
    </row>
    <row r="281" ht="15.75" customHeight="1">
      <c r="A281" s="974"/>
      <c r="B281" s="974"/>
      <c r="D281" s="974"/>
      <c r="E281" s="974"/>
      <c r="F281" s="974"/>
      <c r="G281" s="974"/>
      <c r="H281" s="974"/>
      <c r="I281" s="976"/>
      <c r="L281" s="974"/>
      <c r="M281" s="974"/>
      <c r="N281" s="974"/>
      <c r="O281" s="974"/>
      <c r="P281" s="974"/>
      <c r="Q281" s="974"/>
      <c r="R281" s="974"/>
      <c r="S281" s="974"/>
      <c r="T281" s="974"/>
      <c r="U281" s="974"/>
      <c r="V281" s="974"/>
      <c r="W281" s="974"/>
      <c r="X281" s="974"/>
      <c r="Y281" s="974"/>
      <c r="Z281" s="974"/>
    </row>
    <row r="282" ht="15.75" customHeight="1">
      <c r="A282" s="974"/>
      <c r="B282" s="974"/>
      <c r="D282" s="974"/>
      <c r="E282" s="974"/>
      <c r="F282" s="974"/>
      <c r="G282" s="974"/>
      <c r="H282" s="974"/>
      <c r="I282" s="976"/>
      <c r="L282" s="974"/>
      <c r="M282" s="974"/>
      <c r="N282" s="974"/>
      <c r="O282" s="974"/>
      <c r="P282" s="974"/>
      <c r="Q282" s="974"/>
      <c r="R282" s="974"/>
      <c r="S282" s="974"/>
      <c r="T282" s="974"/>
      <c r="U282" s="974"/>
      <c r="V282" s="974"/>
      <c r="W282" s="974"/>
      <c r="X282" s="974"/>
      <c r="Y282" s="974"/>
      <c r="Z282" s="974"/>
    </row>
    <row r="283" ht="15.75" customHeight="1">
      <c r="A283" s="974"/>
      <c r="B283" s="974"/>
      <c r="D283" s="974"/>
      <c r="E283" s="974"/>
      <c r="F283" s="974"/>
      <c r="G283" s="974"/>
      <c r="H283" s="974"/>
      <c r="I283" s="976"/>
      <c r="L283" s="974"/>
      <c r="M283" s="974"/>
      <c r="N283" s="974"/>
      <c r="O283" s="974"/>
      <c r="P283" s="974"/>
      <c r="Q283" s="974"/>
      <c r="R283" s="974"/>
      <c r="S283" s="974"/>
      <c r="T283" s="974"/>
      <c r="U283" s="974"/>
      <c r="V283" s="974"/>
      <c r="W283" s="974"/>
      <c r="X283" s="974"/>
      <c r="Y283" s="974"/>
      <c r="Z283" s="974"/>
    </row>
    <row r="284" ht="15.75" customHeight="1">
      <c r="A284" s="974"/>
      <c r="B284" s="974"/>
      <c r="D284" s="974"/>
      <c r="E284" s="974"/>
      <c r="F284" s="974"/>
      <c r="G284" s="974"/>
      <c r="H284" s="974"/>
      <c r="I284" s="976"/>
      <c r="L284" s="974"/>
      <c r="M284" s="974"/>
      <c r="N284" s="974"/>
      <c r="O284" s="974"/>
      <c r="P284" s="974"/>
      <c r="Q284" s="974"/>
      <c r="R284" s="974"/>
      <c r="S284" s="974"/>
      <c r="T284" s="974"/>
      <c r="U284" s="974"/>
      <c r="V284" s="974"/>
      <c r="W284" s="974"/>
      <c r="X284" s="974"/>
      <c r="Y284" s="974"/>
      <c r="Z284" s="974"/>
    </row>
    <row r="285" ht="15.75" customHeight="1">
      <c r="A285" s="974"/>
      <c r="B285" s="974"/>
      <c r="D285" s="974"/>
      <c r="E285" s="974"/>
      <c r="F285" s="974"/>
      <c r="G285" s="974"/>
      <c r="H285" s="974"/>
      <c r="I285" s="976"/>
      <c r="L285" s="974"/>
      <c r="M285" s="974"/>
      <c r="N285" s="974"/>
      <c r="O285" s="974"/>
      <c r="P285" s="974"/>
      <c r="Q285" s="974"/>
      <c r="R285" s="974"/>
      <c r="S285" s="974"/>
      <c r="T285" s="974"/>
      <c r="U285" s="974"/>
      <c r="V285" s="974"/>
      <c r="W285" s="974"/>
      <c r="X285" s="974"/>
      <c r="Y285" s="974"/>
      <c r="Z285" s="974"/>
    </row>
    <row r="286" ht="15.75" customHeight="1">
      <c r="A286" s="974"/>
      <c r="B286" s="974"/>
      <c r="D286" s="974"/>
      <c r="E286" s="974"/>
      <c r="F286" s="974"/>
      <c r="G286" s="974"/>
      <c r="H286" s="974"/>
      <c r="I286" s="976"/>
      <c r="L286" s="974"/>
      <c r="M286" s="974"/>
      <c r="N286" s="974"/>
      <c r="O286" s="974"/>
      <c r="P286" s="974"/>
      <c r="Q286" s="974"/>
      <c r="R286" s="974"/>
      <c r="S286" s="974"/>
      <c r="T286" s="974"/>
      <c r="U286" s="974"/>
      <c r="V286" s="974"/>
      <c r="W286" s="974"/>
      <c r="X286" s="974"/>
      <c r="Y286" s="974"/>
      <c r="Z286" s="974"/>
    </row>
    <row r="287" ht="15.75" customHeight="1">
      <c r="A287" s="974"/>
      <c r="B287" s="974"/>
      <c r="D287" s="974"/>
      <c r="E287" s="974"/>
      <c r="F287" s="974"/>
      <c r="G287" s="974"/>
      <c r="H287" s="974"/>
      <c r="I287" s="976"/>
      <c r="L287" s="974"/>
      <c r="M287" s="974"/>
      <c r="N287" s="974"/>
      <c r="O287" s="974"/>
      <c r="P287" s="974"/>
      <c r="Q287" s="974"/>
      <c r="R287" s="974"/>
      <c r="S287" s="974"/>
      <c r="T287" s="974"/>
      <c r="U287" s="974"/>
      <c r="V287" s="974"/>
      <c r="W287" s="974"/>
      <c r="X287" s="974"/>
      <c r="Y287" s="974"/>
      <c r="Z287" s="974"/>
    </row>
    <row r="288" ht="15.75" customHeight="1">
      <c r="A288" s="974"/>
      <c r="B288" s="974"/>
      <c r="D288" s="974"/>
      <c r="E288" s="974"/>
      <c r="F288" s="974"/>
      <c r="G288" s="974"/>
      <c r="H288" s="974"/>
      <c r="I288" s="976"/>
      <c r="L288" s="974"/>
      <c r="M288" s="974"/>
      <c r="N288" s="974"/>
      <c r="O288" s="974"/>
      <c r="P288" s="974"/>
      <c r="Q288" s="974"/>
      <c r="R288" s="974"/>
      <c r="S288" s="974"/>
      <c r="T288" s="974"/>
      <c r="U288" s="974"/>
      <c r="V288" s="974"/>
      <c r="W288" s="974"/>
      <c r="X288" s="974"/>
      <c r="Y288" s="974"/>
      <c r="Z288" s="974"/>
    </row>
    <row r="289" ht="15.75" customHeight="1">
      <c r="A289" s="974"/>
      <c r="B289" s="974"/>
      <c r="D289" s="974"/>
      <c r="E289" s="974"/>
      <c r="F289" s="974"/>
      <c r="G289" s="974"/>
      <c r="H289" s="974"/>
      <c r="I289" s="976"/>
      <c r="L289" s="974"/>
      <c r="M289" s="974"/>
      <c r="N289" s="974"/>
      <c r="O289" s="974"/>
      <c r="P289" s="974"/>
      <c r="Q289" s="974"/>
      <c r="R289" s="974"/>
      <c r="S289" s="974"/>
      <c r="T289" s="974"/>
      <c r="U289" s="974"/>
      <c r="V289" s="974"/>
      <c r="W289" s="974"/>
      <c r="X289" s="974"/>
      <c r="Y289" s="974"/>
      <c r="Z289" s="974"/>
    </row>
    <row r="290" ht="15.75" customHeight="1">
      <c r="A290" s="974"/>
      <c r="B290" s="974"/>
      <c r="D290" s="974"/>
      <c r="E290" s="974"/>
      <c r="F290" s="974"/>
      <c r="G290" s="974"/>
      <c r="H290" s="974"/>
      <c r="I290" s="976"/>
      <c r="L290" s="974"/>
      <c r="M290" s="974"/>
      <c r="N290" s="974"/>
      <c r="O290" s="974"/>
      <c r="P290" s="974"/>
      <c r="Q290" s="974"/>
      <c r="R290" s="974"/>
      <c r="S290" s="974"/>
      <c r="T290" s="974"/>
      <c r="U290" s="974"/>
      <c r="V290" s="974"/>
      <c r="W290" s="974"/>
      <c r="X290" s="974"/>
      <c r="Y290" s="974"/>
      <c r="Z290" s="974"/>
    </row>
    <row r="291" ht="15.75" customHeight="1">
      <c r="A291" s="974"/>
      <c r="B291" s="974"/>
      <c r="D291" s="974"/>
      <c r="E291" s="974"/>
      <c r="F291" s="974"/>
      <c r="G291" s="974"/>
      <c r="H291" s="974"/>
      <c r="I291" s="976"/>
      <c r="L291" s="974"/>
      <c r="M291" s="974"/>
      <c r="N291" s="974"/>
      <c r="O291" s="974"/>
      <c r="P291" s="974"/>
      <c r="Q291" s="974"/>
      <c r="R291" s="974"/>
      <c r="S291" s="974"/>
      <c r="T291" s="974"/>
      <c r="U291" s="974"/>
      <c r="V291" s="974"/>
      <c r="W291" s="974"/>
      <c r="X291" s="974"/>
      <c r="Y291" s="974"/>
      <c r="Z291" s="974"/>
    </row>
    <row r="292" ht="15.75" customHeight="1">
      <c r="A292" s="974"/>
      <c r="B292" s="974"/>
      <c r="D292" s="974"/>
      <c r="E292" s="974"/>
      <c r="F292" s="974"/>
      <c r="G292" s="974"/>
      <c r="H292" s="974"/>
      <c r="I292" s="976"/>
      <c r="L292" s="974"/>
      <c r="M292" s="974"/>
      <c r="N292" s="974"/>
      <c r="O292" s="974"/>
      <c r="P292" s="974"/>
      <c r="Q292" s="974"/>
      <c r="R292" s="974"/>
      <c r="S292" s="974"/>
      <c r="T292" s="974"/>
      <c r="U292" s="974"/>
      <c r="V292" s="974"/>
      <c r="W292" s="974"/>
      <c r="X292" s="974"/>
      <c r="Y292" s="974"/>
      <c r="Z292" s="974"/>
    </row>
    <row r="293" ht="15.75" customHeight="1">
      <c r="A293" s="974"/>
      <c r="B293" s="974"/>
      <c r="D293" s="974"/>
      <c r="E293" s="974"/>
      <c r="F293" s="974"/>
      <c r="G293" s="974"/>
      <c r="H293" s="974"/>
      <c r="I293" s="976"/>
      <c r="L293" s="974"/>
      <c r="M293" s="974"/>
      <c r="N293" s="974"/>
      <c r="O293" s="974"/>
      <c r="P293" s="974"/>
      <c r="Q293" s="974"/>
      <c r="R293" s="974"/>
      <c r="S293" s="974"/>
      <c r="T293" s="974"/>
      <c r="U293" s="974"/>
      <c r="V293" s="974"/>
      <c r="W293" s="974"/>
      <c r="X293" s="974"/>
      <c r="Y293" s="974"/>
      <c r="Z293" s="974"/>
    </row>
    <row r="294" ht="15.75" customHeight="1">
      <c r="A294" s="974"/>
      <c r="B294" s="974"/>
      <c r="D294" s="974"/>
      <c r="E294" s="974"/>
      <c r="F294" s="974"/>
      <c r="G294" s="974"/>
      <c r="H294" s="974"/>
      <c r="I294" s="976"/>
      <c r="L294" s="974"/>
      <c r="M294" s="974"/>
      <c r="N294" s="974"/>
      <c r="O294" s="974"/>
      <c r="P294" s="974"/>
      <c r="Q294" s="974"/>
      <c r="R294" s="974"/>
      <c r="S294" s="974"/>
      <c r="T294" s="974"/>
      <c r="U294" s="974"/>
      <c r="V294" s="974"/>
      <c r="W294" s="974"/>
      <c r="X294" s="974"/>
      <c r="Y294" s="974"/>
      <c r="Z294" s="974"/>
    </row>
    <row r="295" ht="15.75" customHeight="1">
      <c r="A295" s="974"/>
      <c r="B295" s="974"/>
      <c r="D295" s="974"/>
      <c r="E295" s="974"/>
      <c r="F295" s="974"/>
      <c r="G295" s="974"/>
      <c r="H295" s="974"/>
      <c r="I295" s="976"/>
      <c r="L295" s="974"/>
      <c r="M295" s="974"/>
      <c r="N295" s="974"/>
      <c r="O295" s="974"/>
      <c r="P295" s="974"/>
      <c r="Q295" s="974"/>
      <c r="R295" s="974"/>
      <c r="S295" s="974"/>
      <c r="T295" s="974"/>
      <c r="U295" s="974"/>
      <c r="V295" s="974"/>
      <c r="W295" s="974"/>
      <c r="X295" s="974"/>
      <c r="Y295" s="974"/>
      <c r="Z295" s="974"/>
    </row>
    <row r="296" ht="15.75" customHeight="1">
      <c r="A296" s="974"/>
      <c r="B296" s="974"/>
      <c r="D296" s="974"/>
      <c r="E296" s="974"/>
      <c r="F296" s="974"/>
      <c r="G296" s="974"/>
      <c r="H296" s="974"/>
      <c r="I296" s="976"/>
      <c r="L296" s="974"/>
      <c r="M296" s="974"/>
      <c r="N296" s="974"/>
      <c r="O296" s="974"/>
      <c r="P296" s="974"/>
      <c r="Q296" s="974"/>
      <c r="R296" s="974"/>
      <c r="S296" s="974"/>
      <c r="T296" s="974"/>
      <c r="U296" s="974"/>
      <c r="V296" s="974"/>
      <c r="W296" s="974"/>
      <c r="X296" s="974"/>
      <c r="Y296" s="974"/>
      <c r="Z296" s="974"/>
    </row>
    <row r="297" ht="15.75" customHeight="1">
      <c r="A297" s="974"/>
      <c r="B297" s="974"/>
      <c r="D297" s="974"/>
      <c r="E297" s="974"/>
      <c r="F297" s="974"/>
      <c r="G297" s="974"/>
      <c r="H297" s="974"/>
      <c r="I297" s="976"/>
      <c r="L297" s="974"/>
      <c r="M297" s="974"/>
      <c r="N297" s="974"/>
      <c r="O297" s="974"/>
      <c r="P297" s="974"/>
      <c r="Q297" s="974"/>
      <c r="R297" s="974"/>
      <c r="S297" s="974"/>
      <c r="T297" s="974"/>
      <c r="U297" s="974"/>
      <c r="V297" s="974"/>
      <c r="W297" s="974"/>
      <c r="X297" s="974"/>
      <c r="Y297" s="974"/>
      <c r="Z297" s="974"/>
    </row>
    <row r="298" ht="15.75" customHeight="1">
      <c r="A298" s="974"/>
      <c r="B298" s="974"/>
      <c r="D298" s="974"/>
      <c r="E298" s="974"/>
      <c r="F298" s="974"/>
      <c r="G298" s="974"/>
      <c r="H298" s="974"/>
      <c r="I298" s="976"/>
      <c r="L298" s="974"/>
      <c r="M298" s="974"/>
      <c r="N298" s="974"/>
      <c r="O298" s="974"/>
      <c r="P298" s="974"/>
      <c r="Q298" s="974"/>
      <c r="R298" s="974"/>
      <c r="S298" s="974"/>
      <c r="T298" s="974"/>
      <c r="U298" s="974"/>
      <c r="V298" s="974"/>
      <c r="W298" s="974"/>
      <c r="X298" s="974"/>
      <c r="Y298" s="974"/>
      <c r="Z298" s="974"/>
    </row>
    <row r="299" ht="15.75" customHeight="1">
      <c r="A299" s="974"/>
      <c r="B299" s="974"/>
      <c r="D299" s="974"/>
      <c r="E299" s="974"/>
      <c r="F299" s="974"/>
      <c r="G299" s="974"/>
      <c r="H299" s="974"/>
      <c r="I299" s="976"/>
      <c r="L299" s="974"/>
      <c r="M299" s="974"/>
      <c r="N299" s="974"/>
      <c r="O299" s="974"/>
      <c r="P299" s="974"/>
      <c r="Q299" s="974"/>
      <c r="R299" s="974"/>
      <c r="S299" s="974"/>
      <c r="T299" s="974"/>
      <c r="U299" s="974"/>
      <c r="V299" s="974"/>
      <c r="W299" s="974"/>
      <c r="X299" s="974"/>
      <c r="Y299" s="974"/>
      <c r="Z299" s="974"/>
    </row>
    <row r="300" ht="15.75" customHeight="1">
      <c r="A300" s="974"/>
      <c r="B300" s="974"/>
      <c r="D300" s="974"/>
      <c r="E300" s="974"/>
      <c r="F300" s="974"/>
      <c r="G300" s="974"/>
      <c r="H300" s="974"/>
      <c r="I300" s="976"/>
      <c r="L300" s="974"/>
      <c r="M300" s="974"/>
      <c r="N300" s="974"/>
      <c r="O300" s="974"/>
      <c r="P300" s="974"/>
      <c r="Q300" s="974"/>
      <c r="R300" s="974"/>
      <c r="S300" s="974"/>
      <c r="T300" s="974"/>
      <c r="U300" s="974"/>
      <c r="V300" s="974"/>
      <c r="W300" s="974"/>
      <c r="X300" s="974"/>
      <c r="Y300" s="974"/>
      <c r="Z300" s="974"/>
    </row>
    <row r="301" ht="15.75" customHeight="1">
      <c r="A301" s="974"/>
      <c r="B301" s="974"/>
      <c r="D301" s="974"/>
      <c r="E301" s="974"/>
      <c r="F301" s="974"/>
      <c r="G301" s="974"/>
      <c r="H301" s="974"/>
      <c r="I301" s="976"/>
      <c r="L301" s="974"/>
      <c r="M301" s="974"/>
      <c r="N301" s="974"/>
      <c r="O301" s="974"/>
      <c r="P301" s="974"/>
      <c r="Q301" s="974"/>
      <c r="R301" s="974"/>
      <c r="S301" s="974"/>
      <c r="T301" s="974"/>
      <c r="U301" s="974"/>
      <c r="V301" s="974"/>
      <c r="W301" s="974"/>
      <c r="X301" s="974"/>
      <c r="Y301" s="974"/>
      <c r="Z301" s="974"/>
    </row>
    <row r="302" ht="15.75" customHeight="1">
      <c r="A302" s="974"/>
      <c r="B302" s="974"/>
      <c r="D302" s="974"/>
      <c r="E302" s="974"/>
      <c r="F302" s="974"/>
      <c r="G302" s="974"/>
      <c r="H302" s="974"/>
      <c r="I302" s="976"/>
      <c r="L302" s="974"/>
      <c r="M302" s="974"/>
      <c r="N302" s="974"/>
      <c r="O302" s="974"/>
      <c r="P302" s="974"/>
      <c r="Q302" s="974"/>
      <c r="R302" s="974"/>
      <c r="S302" s="974"/>
      <c r="T302" s="974"/>
      <c r="U302" s="974"/>
      <c r="V302" s="974"/>
      <c r="W302" s="974"/>
      <c r="X302" s="974"/>
      <c r="Y302" s="974"/>
      <c r="Z302" s="974"/>
    </row>
    <row r="303" ht="15.75" customHeight="1">
      <c r="A303" s="974"/>
      <c r="B303" s="974"/>
      <c r="D303" s="974"/>
      <c r="E303" s="974"/>
      <c r="F303" s="974"/>
      <c r="G303" s="974"/>
      <c r="H303" s="974"/>
      <c r="I303" s="976"/>
      <c r="L303" s="974"/>
      <c r="M303" s="974"/>
      <c r="N303" s="974"/>
      <c r="O303" s="974"/>
      <c r="P303" s="974"/>
      <c r="Q303" s="974"/>
      <c r="R303" s="974"/>
      <c r="S303" s="974"/>
      <c r="T303" s="974"/>
      <c r="U303" s="974"/>
      <c r="V303" s="974"/>
      <c r="W303" s="974"/>
      <c r="X303" s="974"/>
      <c r="Y303" s="974"/>
      <c r="Z303" s="974"/>
    </row>
    <row r="304" ht="15.75" customHeight="1">
      <c r="A304" s="974"/>
      <c r="B304" s="974"/>
      <c r="D304" s="974"/>
      <c r="E304" s="974"/>
      <c r="F304" s="974"/>
      <c r="G304" s="974"/>
      <c r="H304" s="974"/>
      <c r="I304" s="976"/>
      <c r="L304" s="974"/>
      <c r="M304" s="974"/>
      <c r="N304" s="974"/>
      <c r="O304" s="974"/>
      <c r="P304" s="974"/>
      <c r="Q304" s="974"/>
      <c r="R304" s="974"/>
      <c r="S304" s="974"/>
      <c r="T304" s="974"/>
      <c r="U304" s="974"/>
      <c r="V304" s="974"/>
      <c r="W304" s="974"/>
      <c r="X304" s="974"/>
      <c r="Y304" s="974"/>
      <c r="Z304" s="974"/>
    </row>
    <row r="305" ht="15.75" customHeight="1">
      <c r="A305" s="974"/>
      <c r="B305" s="974"/>
      <c r="D305" s="974"/>
      <c r="E305" s="974"/>
      <c r="F305" s="974"/>
      <c r="G305" s="974"/>
      <c r="H305" s="974"/>
      <c r="I305" s="976"/>
      <c r="L305" s="974"/>
      <c r="M305" s="974"/>
      <c r="N305" s="974"/>
      <c r="O305" s="974"/>
      <c r="P305" s="974"/>
      <c r="Q305" s="974"/>
      <c r="R305" s="974"/>
      <c r="S305" s="974"/>
      <c r="T305" s="974"/>
      <c r="U305" s="974"/>
      <c r="V305" s="974"/>
      <c r="W305" s="974"/>
      <c r="X305" s="974"/>
      <c r="Y305" s="974"/>
      <c r="Z305" s="974"/>
    </row>
    <row r="306" ht="15.75" customHeight="1">
      <c r="A306" s="974"/>
      <c r="B306" s="974"/>
      <c r="D306" s="974"/>
      <c r="E306" s="974"/>
      <c r="F306" s="974"/>
      <c r="G306" s="974"/>
      <c r="H306" s="974"/>
      <c r="I306" s="976"/>
      <c r="L306" s="974"/>
      <c r="M306" s="974"/>
      <c r="N306" s="974"/>
      <c r="O306" s="974"/>
      <c r="P306" s="974"/>
      <c r="Q306" s="974"/>
      <c r="R306" s="974"/>
      <c r="S306" s="974"/>
      <c r="T306" s="974"/>
      <c r="U306" s="974"/>
      <c r="V306" s="974"/>
      <c r="W306" s="974"/>
      <c r="X306" s="974"/>
      <c r="Y306" s="974"/>
      <c r="Z306" s="974"/>
    </row>
    <row r="307" ht="15.75" customHeight="1">
      <c r="A307" s="974"/>
      <c r="B307" s="974"/>
      <c r="D307" s="974"/>
      <c r="E307" s="974"/>
      <c r="F307" s="974"/>
      <c r="G307" s="974"/>
      <c r="H307" s="974"/>
      <c r="I307" s="976"/>
      <c r="L307" s="974"/>
      <c r="M307" s="974"/>
      <c r="N307" s="974"/>
      <c r="O307" s="974"/>
      <c r="P307" s="974"/>
      <c r="Q307" s="974"/>
      <c r="R307" s="974"/>
      <c r="S307" s="974"/>
      <c r="T307" s="974"/>
      <c r="U307" s="974"/>
      <c r="V307" s="974"/>
      <c r="W307" s="974"/>
      <c r="X307" s="974"/>
      <c r="Y307" s="974"/>
      <c r="Z307" s="974"/>
    </row>
    <row r="308" ht="15.75" customHeight="1">
      <c r="A308" s="974"/>
      <c r="B308" s="974"/>
      <c r="D308" s="974"/>
      <c r="E308" s="974"/>
      <c r="F308" s="974"/>
      <c r="G308" s="974"/>
      <c r="H308" s="974"/>
      <c r="I308" s="976"/>
      <c r="L308" s="974"/>
      <c r="M308" s="974"/>
      <c r="N308" s="974"/>
      <c r="O308" s="974"/>
      <c r="P308" s="974"/>
      <c r="Q308" s="974"/>
      <c r="R308" s="974"/>
      <c r="S308" s="974"/>
      <c r="T308" s="974"/>
      <c r="U308" s="974"/>
      <c r="V308" s="974"/>
      <c r="W308" s="974"/>
      <c r="X308" s="974"/>
      <c r="Y308" s="974"/>
      <c r="Z308" s="974"/>
    </row>
    <row r="309" ht="15.75" customHeight="1">
      <c r="A309" s="974"/>
      <c r="B309" s="974"/>
      <c r="D309" s="974"/>
      <c r="E309" s="974"/>
      <c r="F309" s="974"/>
      <c r="G309" s="974"/>
      <c r="H309" s="974"/>
      <c r="I309" s="976"/>
      <c r="L309" s="974"/>
      <c r="M309" s="974"/>
      <c r="N309" s="974"/>
      <c r="O309" s="974"/>
      <c r="P309" s="974"/>
      <c r="Q309" s="974"/>
      <c r="R309" s="974"/>
      <c r="S309" s="974"/>
      <c r="T309" s="974"/>
      <c r="U309" s="974"/>
      <c r="V309" s="974"/>
      <c r="W309" s="974"/>
      <c r="X309" s="974"/>
      <c r="Y309" s="974"/>
      <c r="Z309" s="974"/>
    </row>
    <row r="310" ht="15.75" customHeight="1">
      <c r="A310" s="974"/>
      <c r="B310" s="974"/>
      <c r="D310" s="974"/>
      <c r="E310" s="974"/>
      <c r="F310" s="974"/>
      <c r="G310" s="974"/>
      <c r="H310" s="974"/>
      <c r="I310" s="976"/>
      <c r="L310" s="974"/>
      <c r="M310" s="974"/>
      <c r="N310" s="974"/>
      <c r="O310" s="974"/>
      <c r="P310" s="974"/>
      <c r="Q310" s="974"/>
      <c r="R310" s="974"/>
      <c r="S310" s="974"/>
      <c r="T310" s="974"/>
      <c r="U310" s="974"/>
      <c r="V310" s="974"/>
      <c r="W310" s="974"/>
      <c r="X310" s="974"/>
      <c r="Y310" s="974"/>
      <c r="Z310" s="974"/>
    </row>
    <row r="311" ht="15.75" customHeight="1">
      <c r="A311" s="974"/>
      <c r="B311" s="974"/>
      <c r="D311" s="974"/>
      <c r="E311" s="974"/>
      <c r="F311" s="974"/>
      <c r="G311" s="974"/>
      <c r="H311" s="974"/>
      <c r="I311" s="976"/>
      <c r="L311" s="974"/>
      <c r="M311" s="974"/>
      <c r="N311" s="974"/>
      <c r="O311" s="974"/>
      <c r="P311" s="974"/>
      <c r="Q311" s="974"/>
      <c r="R311" s="974"/>
      <c r="S311" s="974"/>
      <c r="T311" s="974"/>
      <c r="U311" s="974"/>
      <c r="V311" s="974"/>
      <c r="W311" s="974"/>
      <c r="X311" s="974"/>
      <c r="Y311" s="974"/>
      <c r="Z311" s="974"/>
    </row>
    <row r="312" ht="15.75" customHeight="1">
      <c r="A312" s="974"/>
      <c r="B312" s="974"/>
      <c r="D312" s="974"/>
      <c r="E312" s="974"/>
      <c r="F312" s="974"/>
      <c r="G312" s="974"/>
      <c r="H312" s="974"/>
      <c r="I312" s="976"/>
      <c r="L312" s="974"/>
      <c r="M312" s="974"/>
      <c r="N312" s="974"/>
      <c r="O312" s="974"/>
      <c r="P312" s="974"/>
      <c r="Q312" s="974"/>
      <c r="R312" s="974"/>
      <c r="S312" s="974"/>
      <c r="T312" s="974"/>
      <c r="U312" s="974"/>
      <c r="V312" s="974"/>
      <c r="W312" s="974"/>
      <c r="X312" s="974"/>
      <c r="Y312" s="974"/>
      <c r="Z312" s="974"/>
    </row>
    <row r="313" ht="15.75" customHeight="1">
      <c r="A313" s="974"/>
      <c r="B313" s="974"/>
      <c r="D313" s="974"/>
      <c r="E313" s="974"/>
      <c r="F313" s="974"/>
      <c r="G313" s="974"/>
      <c r="H313" s="974"/>
      <c r="I313" s="976"/>
      <c r="L313" s="974"/>
      <c r="M313" s="974"/>
      <c r="N313" s="974"/>
      <c r="O313" s="974"/>
      <c r="P313" s="974"/>
      <c r="Q313" s="974"/>
      <c r="R313" s="974"/>
      <c r="S313" s="974"/>
      <c r="T313" s="974"/>
      <c r="U313" s="974"/>
      <c r="V313" s="974"/>
      <c r="W313" s="974"/>
      <c r="X313" s="974"/>
      <c r="Y313" s="974"/>
      <c r="Z313" s="974"/>
    </row>
    <row r="314" ht="15.75" customHeight="1">
      <c r="A314" s="974"/>
      <c r="B314" s="974"/>
      <c r="D314" s="974"/>
      <c r="E314" s="974"/>
      <c r="F314" s="974"/>
      <c r="G314" s="974"/>
      <c r="H314" s="974"/>
      <c r="I314" s="976"/>
      <c r="L314" s="974"/>
      <c r="M314" s="974"/>
      <c r="N314" s="974"/>
      <c r="O314" s="974"/>
      <c r="P314" s="974"/>
      <c r="Q314" s="974"/>
      <c r="R314" s="974"/>
      <c r="S314" s="974"/>
      <c r="T314" s="974"/>
      <c r="U314" s="974"/>
      <c r="V314" s="974"/>
      <c r="W314" s="974"/>
      <c r="X314" s="974"/>
      <c r="Y314" s="974"/>
      <c r="Z314" s="974"/>
    </row>
    <row r="315" ht="15.75" customHeight="1">
      <c r="A315" s="974"/>
      <c r="B315" s="974"/>
      <c r="D315" s="974"/>
      <c r="E315" s="974"/>
      <c r="F315" s="974"/>
      <c r="G315" s="974"/>
      <c r="H315" s="974"/>
      <c r="I315" s="976"/>
      <c r="L315" s="974"/>
      <c r="M315" s="974"/>
      <c r="N315" s="974"/>
      <c r="O315" s="974"/>
      <c r="P315" s="974"/>
      <c r="Q315" s="974"/>
      <c r="R315" s="974"/>
      <c r="S315" s="974"/>
      <c r="T315" s="974"/>
      <c r="U315" s="974"/>
      <c r="V315" s="974"/>
      <c r="W315" s="974"/>
      <c r="X315" s="974"/>
      <c r="Y315" s="974"/>
      <c r="Z315" s="974"/>
    </row>
    <row r="316" ht="15.75" customHeight="1">
      <c r="A316" s="974"/>
      <c r="B316" s="974"/>
      <c r="D316" s="974"/>
      <c r="E316" s="974"/>
      <c r="F316" s="974"/>
      <c r="G316" s="974"/>
      <c r="H316" s="974"/>
      <c r="I316" s="976"/>
      <c r="L316" s="974"/>
      <c r="M316" s="974"/>
      <c r="N316" s="974"/>
      <c r="O316" s="974"/>
      <c r="P316" s="974"/>
      <c r="Q316" s="974"/>
      <c r="R316" s="974"/>
      <c r="S316" s="974"/>
      <c r="T316" s="974"/>
      <c r="U316" s="974"/>
      <c r="V316" s="974"/>
      <c r="W316" s="974"/>
      <c r="X316" s="974"/>
      <c r="Y316" s="974"/>
      <c r="Z316" s="974"/>
    </row>
    <row r="317" ht="15.75" customHeight="1">
      <c r="A317" s="974"/>
      <c r="B317" s="974"/>
      <c r="D317" s="974"/>
      <c r="E317" s="974"/>
      <c r="F317" s="974"/>
      <c r="G317" s="974"/>
      <c r="H317" s="974"/>
      <c r="I317" s="976"/>
      <c r="L317" s="974"/>
      <c r="M317" s="974"/>
      <c r="N317" s="974"/>
      <c r="O317" s="974"/>
      <c r="P317" s="974"/>
      <c r="Q317" s="974"/>
      <c r="R317" s="974"/>
      <c r="S317" s="974"/>
      <c r="T317" s="974"/>
      <c r="U317" s="974"/>
      <c r="V317" s="974"/>
      <c r="W317" s="974"/>
      <c r="X317" s="974"/>
      <c r="Y317" s="974"/>
      <c r="Z317" s="974"/>
    </row>
    <row r="318" ht="15.75" customHeight="1">
      <c r="A318" s="974"/>
      <c r="B318" s="974"/>
      <c r="D318" s="974"/>
      <c r="E318" s="974"/>
      <c r="F318" s="974"/>
      <c r="G318" s="974"/>
      <c r="H318" s="974"/>
      <c r="I318" s="976"/>
      <c r="L318" s="974"/>
      <c r="M318" s="974"/>
      <c r="N318" s="974"/>
      <c r="O318" s="974"/>
      <c r="P318" s="974"/>
      <c r="Q318" s="974"/>
      <c r="R318" s="974"/>
      <c r="S318" s="974"/>
      <c r="T318" s="974"/>
      <c r="U318" s="974"/>
      <c r="V318" s="974"/>
      <c r="W318" s="974"/>
      <c r="X318" s="974"/>
      <c r="Y318" s="974"/>
      <c r="Z318" s="974"/>
    </row>
    <row r="319" ht="15.75" customHeight="1">
      <c r="A319" s="974"/>
      <c r="B319" s="974"/>
      <c r="D319" s="974"/>
      <c r="E319" s="974"/>
      <c r="F319" s="974"/>
      <c r="G319" s="974"/>
      <c r="H319" s="974"/>
      <c r="I319" s="976"/>
      <c r="L319" s="974"/>
      <c r="M319" s="974"/>
      <c r="N319" s="974"/>
      <c r="O319" s="974"/>
      <c r="P319" s="974"/>
      <c r="Q319" s="974"/>
      <c r="R319" s="974"/>
      <c r="S319" s="974"/>
      <c r="T319" s="974"/>
      <c r="U319" s="974"/>
      <c r="V319" s="974"/>
      <c r="W319" s="974"/>
      <c r="X319" s="974"/>
      <c r="Y319" s="974"/>
      <c r="Z319" s="974"/>
    </row>
    <row r="320" ht="15.75" customHeight="1">
      <c r="A320" s="974"/>
      <c r="B320" s="974"/>
      <c r="D320" s="974"/>
      <c r="E320" s="974"/>
      <c r="F320" s="974"/>
      <c r="G320" s="974"/>
      <c r="H320" s="974"/>
      <c r="I320" s="976"/>
      <c r="L320" s="974"/>
      <c r="M320" s="974"/>
      <c r="N320" s="974"/>
      <c r="O320" s="974"/>
      <c r="P320" s="974"/>
      <c r="Q320" s="974"/>
      <c r="R320" s="974"/>
      <c r="S320" s="974"/>
      <c r="T320" s="974"/>
      <c r="U320" s="974"/>
      <c r="V320" s="974"/>
      <c r="W320" s="974"/>
      <c r="X320" s="974"/>
      <c r="Y320" s="974"/>
      <c r="Z320" s="974"/>
    </row>
    <row r="321" ht="15.75" customHeight="1">
      <c r="A321" s="974"/>
      <c r="B321" s="974"/>
      <c r="D321" s="974"/>
      <c r="E321" s="974"/>
      <c r="F321" s="974"/>
      <c r="G321" s="974"/>
      <c r="H321" s="974"/>
      <c r="I321" s="976"/>
      <c r="L321" s="974"/>
      <c r="M321" s="974"/>
      <c r="N321" s="974"/>
      <c r="O321" s="974"/>
      <c r="P321" s="974"/>
      <c r="Q321" s="974"/>
      <c r="R321" s="974"/>
      <c r="S321" s="974"/>
      <c r="T321" s="974"/>
      <c r="U321" s="974"/>
      <c r="V321" s="974"/>
      <c r="W321" s="974"/>
      <c r="X321" s="974"/>
      <c r="Y321" s="974"/>
      <c r="Z321" s="974"/>
    </row>
    <row r="322" ht="15.75" customHeight="1">
      <c r="A322" s="974"/>
      <c r="B322" s="974"/>
      <c r="D322" s="974"/>
      <c r="E322" s="974"/>
      <c r="F322" s="974"/>
      <c r="G322" s="974"/>
      <c r="H322" s="974"/>
      <c r="I322" s="976"/>
      <c r="L322" s="974"/>
      <c r="M322" s="974"/>
      <c r="N322" s="974"/>
      <c r="O322" s="974"/>
      <c r="P322" s="974"/>
      <c r="Q322" s="974"/>
      <c r="R322" s="974"/>
      <c r="S322" s="974"/>
      <c r="T322" s="974"/>
      <c r="U322" s="974"/>
      <c r="V322" s="974"/>
      <c r="W322" s="974"/>
      <c r="X322" s="974"/>
      <c r="Y322" s="974"/>
      <c r="Z322" s="974"/>
    </row>
    <row r="323" ht="15.75" customHeight="1">
      <c r="A323" s="974"/>
      <c r="B323" s="974"/>
      <c r="D323" s="974"/>
      <c r="E323" s="974"/>
      <c r="F323" s="974"/>
      <c r="G323" s="974"/>
      <c r="H323" s="974"/>
      <c r="I323" s="976"/>
      <c r="L323" s="974"/>
      <c r="M323" s="974"/>
      <c r="N323" s="974"/>
      <c r="O323" s="974"/>
      <c r="P323" s="974"/>
      <c r="Q323" s="974"/>
      <c r="R323" s="974"/>
      <c r="S323" s="974"/>
      <c r="T323" s="974"/>
      <c r="U323" s="974"/>
      <c r="V323" s="974"/>
      <c r="W323" s="974"/>
      <c r="X323" s="974"/>
      <c r="Y323" s="974"/>
      <c r="Z323" s="974"/>
    </row>
    <row r="324" ht="15.75" customHeight="1">
      <c r="A324" s="974"/>
      <c r="B324" s="974"/>
      <c r="D324" s="974"/>
      <c r="E324" s="974"/>
      <c r="F324" s="974"/>
      <c r="G324" s="974"/>
      <c r="H324" s="974"/>
      <c r="I324" s="976"/>
      <c r="L324" s="974"/>
      <c r="M324" s="974"/>
      <c r="N324" s="974"/>
      <c r="O324" s="974"/>
      <c r="P324" s="974"/>
      <c r="Q324" s="974"/>
      <c r="R324" s="974"/>
      <c r="S324" s="974"/>
      <c r="T324" s="974"/>
      <c r="U324" s="974"/>
      <c r="V324" s="974"/>
      <c r="W324" s="974"/>
      <c r="X324" s="974"/>
      <c r="Y324" s="974"/>
      <c r="Z324" s="974"/>
    </row>
    <row r="325" ht="15.75" customHeight="1">
      <c r="A325" s="974"/>
      <c r="B325" s="974"/>
      <c r="D325" s="974"/>
      <c r="E325" s="974"/>
      <c r="F325" s="974"/>
      <c r="G325" s="974"/>
      <c r="H325" s="974"/>
      <c r="I325" s="976"/>
      <c r="L325" s="974"/>
      <c r="M325" s="974"/>
      <c r="N325" s="974"/>
      <c r="O325" s="974"/>
      <c r="P325" s="974"/>
      <c r="Q325" s="974"/>
      <c r="R325" s="974"/>
      <c r="S325" s="974"/>
      <c r="T325" s="974"/>
      <c r="U325" s="974"/>
      <c r="V325" s="974"/>
      <c r="W325" s="974"/>
      <c r="X325" s="974"/>
      <c r="Y325" s="974"/>
      <c r="Z325" s="974"/>
    </row>
    <row r="326" ht="15.75" customHeight="1">
      <c r="A326" s="974"/>
      <c r="B326" s="974"/>
      <c r="D326" s="974"/>
      <c r="E326" s="974"/>
      <c r="F326" s="974"/>
      <c r="G326" s="974"/>
      <c r="H326" s="974"/>
      <c r="I326" s="976"/>
      <c r="L326" s="974"/>
      <c r="M326" s="974"/>
      <c r="N326" s="974"/>
      <c r="O326" s="974"/>
      <c r="P326" s="974"/>
      <c r="Q326" s="974"/>
      <c r="R326" s="974"/>
      <c r="S326" s="974"/>
      <c r="T326" s="974"/>
      <c r="U326" s="974"/>
      <c r="V326" s="974"/>
      <c r="W326" s="974"/>
      <c r="X326" s="974"/>
      <c r="Y326" s="974"/>
      <c r="Z326" s="974"/>
    </row>
    <row r="327" ht="15.75" customHeight="1">
      <c r="A327" s="974"/>
      <c r="B327" s="974"/>
      <c r="D327" s="974"/>
      <c r="E327" s="974"/>
      <c r="F327" s="974"/>
      <c r="G327" s="974"/>
      <c r="H327" s="974"/>
      <c r="I327" s="976"/>
      <c r="L327" s="974"/>
      <c r="M327" s="974"/>
      <c r="N327" s="974"/>
      <c r="O327" s="974"/>
      <c r="P327" s="974"/>
      <c r="Q327" s="974"/>
      <c r="R327" s="974"/>
      <c r="S327" s="974"/>
      <c r="T327" s="974"/>
      <c r="U327" s="974"/>
      <c r="V327" s="974"/>
      <c r="W327" s="974"/>
      <c r="X327" s="974"/>
      <c r="Y327" s="974"/>
      <c r="Z327" s="974"/>
    </row>
    <row r="328" ht="15.75" customHeight="1">
      <c r="A328" s="974"/>
      <c r="B328" s="974"/>
      <c r="D328" s="974"/>
      <c r="E328" s="974"/>
      <c r="F328" s="974"/>
      <c r="G328" s="974"/>
      <c r="H328" s="974"/>
      <c r="I328" s="976"/>
      <c r="L328" s="974"/>
      <c r="M328" s="974"/>
      <c r="N328" s="974"/>
      <c r="O328" s="974"/>
      <c r="P328" s="974"/>
      <c r="Q328" s="974"/>
      <c r="R328" s="974"/>
      <c r="S328" s="974"/>
      <c r="T328" s="974"/>
      <c r="U328" s="974"/>
      <c r="V328" s="974"/>
      <c r="W328" s="974"/>
      <c r="X328" s="974"/>
      <c r="Y328" s="974"/>
      <c r="Z328" s="974"/>
    </row>
    <row r="329" ht="15.75" customHeight="1">
      <c r="A329" s="974"/>
      <c r="B329" s="974"/>
      <c r="D329" s="974"/>
      <c r="E329" s="974"/>
      <c r="F329" s="974"/>
      <c r="G329" s="974"/>
      <c r="H329" s="974"/>
      <c r="I329" s="976"/>
      <c r="L329" s="974"/>
      <c r="M329" s="974"/>
      <c r="N329" s="974"/>
      <c r="O329" s="974"/>
      <c r="P329" s="974"/>
      <c r="Q329" s="974"/>
      <c r="R329" s="974"/>
      <c r="S329" s="974"/>
      <c r="T329" s="974"/>
      <c r="U329" s="974"/>
      <c r="V329" s="974"/>
      <c r="W329" s="974"/>
      <c r="X329" s="974"/>
      <c r="Y329" s="974"/>
      <c r="Z329" s="974"/>
    </row>
    <row r="330" ht="15.75" customHeight="1">
      <c r="A330" s="974"/>
      <c r="B330" s="974"/>
      <c r="D330" s="974"/>
      <c r="E330" s="974"/>
      <c r="F330" s="974"/>
      <c r="G330" s="974"/>
      <c r="H330" s="974"/>
      <c r="I330" s="976"/>
      <c r="L330" s="974"/>
      <c r="M330" s="974"/>
      <c r="N330" s="974"/>
      <c r="O330" s="974"/>
      <c r="P330" s="974"/>
      <c r="Q330" s="974"/>
      <c r="R330" s="974"/>
      <c r="S330" s="974"/>
      <c r="T330" s="974"/>
      <c r="U330" s="974"/>
      <c r="V330" s="974"/>
      <c r="W330" s="974"/>
      <c r="X330" s="974"/>
      <c r="Y330" s="974"/>
      <c r="Z330" s="974"/>
    </row>
    <row r="331" ht="15.75" customHeight="1">
      <c r="A331" s="974"/>
      <c r="B331" s="974"/>
      <c r="D331" s="974"/>
      <c r="E331" s="974"/>
      <c r="F331" s="974"/>
      <c r="G331" s="974"/>
      <c r="H331" s="974"/>
      <c r="I331" s="976"/>
      <c r="L331" s="974"/>
      <c r="M331" s="974"/>
      <c r="N331" s="974"/>
      <c r="O331" s="974"/>
      <c r="P331" s="974"/>
      <c r="Q331" s="974"/>
      <c r="R331" s="974"/>
      <c r="S331" s="974"/>
      <c r="T331" s="974"/>
      <c r="U331" s="974"/>
      <c r="V331" s="974"/>
      <c r="W331" s="974"/>
      <c r="X331" s="974"/>
      <c r="Y331" s="974"/>
      <c r="Z331" s="974"/>
    </row>
    <row r="332" ht="15.75" customHeight="1">
      <c r="A332" s="974"/>
      <c r="B332" s="974"/>
      <c r="D332" s="974"/>
      <c r="E332" s="974"/>
      <c r="F332" s="974"/>
      <c r="G332" s="974"/>
      <c r="H332" s="974"/>
      <c r="I332" s="976"/>
      <c r="L332" s="974"/>
      <c r="M332" s="974"/>
      <c r="N332" s="974"/>
      <c r="O332" s="974"/>
      <c r="P332" s="974"/>
      <c r="Q332" s="974"/>
      <c r="R332" s="974"/>
      <c r="S332" s="974"/>
      <c r="T332" s="974"/>
      <c r="U332" s="974"/>
      <c r="V332" s="974"/>
      <c r="W332" s="974"/>
      <c r="X332" s="974"/>
      <c r="Y332" s="974"/>
      <c r="Z332" s="974"/>
    </row>
    <row r="333" ht="15.75" customHeight="1">
      <c r="A333" s="974"/>
      <c r="B333" s="974"/>
      <c r="D333" s="974"/>
      <c r="E333" s="974"/>
      <c r="F333" s="974"/>
      <c r="G333" s="974"/>
      <c r="H333" s="974"/>
      <c r="I333" s="976"/>
      <c r="L333" s="974"/>
      <c r="M333" s="974"/>
      <c r="N333" s="974"/>
      <c r="O333" s="974"/>
      <c r="P333" s="974"/>
      <c r="Q333" s="974"/>
      <c r="R333" s="974"/>
      <c r="S333" s="974"/>
      <c r="T333" s="974"/>
      <c r="U333" s="974"/>
      <c r="V333" s="974"/>
      <c r="W333" s="974"/>
      <c r="X333" s="974"/>
      <c r="Y333" s="974"/>
      <c r="Z333" s="974"/>
    </row>
    <row r="334" ht="15.75" customHeight="1">
      <c r="A334" s="974"/>
      <c r="B334" s="974"/>
      <c r="D334" s="974"/>
      <c r="E334" s="974"/>
      <c r="F334" s="974"/>
      <c r="G334" s="974"/>
      <c r="H334" s="974"/>
      <c r="I334" s="976"/>
      <c r="L334" s="974"/>
      <c r="M334" s="974"/>
      <c r="N334" s="974"/>
      <c r="O334" s="974"/>
      <c r="P334" s="974"/>
      <c r="Q334" s="974"/>
      <c r="R334" s="974"/>
      <c r="S334" s="974"/>
      <c r="T334" s="974"/>
      <c r="U334" s="974"/>
      <c r="V334" s="974"/>
      <c r="W334" s="974"/>
      <c r="X334" s="974"/>
      <c r="Y334" s="974"/>
      <c r="Z334" s="974"/>
    </row>
    <row r="335" ht="15.75" customHeight="1">
      <c r="A335" s="974"/>
      <c r="B335" s="974"/>
      <c r="D335" s="974"/>
      <c r="E335" s="974"/>
      <c r="F335" s="974"/>
      <c r="G335" s="974"/>
      <c r="H335" s="974"/>
      <c r="I335" s="976"/>
      <c r="L335" s="974"/>
      <c r="M335" s="974"/>
      <c r="N335" s="974"/>
      <c r="O335" s="974"/>
      <c r="P335" s="974"/>
      <c r="Q335" s="974"/>
      <c r="R335" s="974"/>
      <c r="S335" s="974"/>
      <c r="T335" s="974"/>
      <c r="U335" s="974"/>
      <c r="V335" s="974"/>
      <c r="W335" s="974"/>
      <c r="X335" s="974"/>
      <c r="Y335" s="974"/>
      <c r="Z335" s="974"/>
    </row>
    <row r="336" ht="15.75" customHeight="1">
      <c r="A336" s="974"/>
      <c r="B336" s="974"/>
      <c r="D336" s="974"/>
      <c r="E336" s="974"/>
      <c r="F336" s="974"/>
      <c r="G336" s="974"/>
      <c r="H336" s="974"/>
      <c r="I336" s="976"/>
      <c r="L336" s="974"/>
      <c r="M336" s="974"/>
      <c r="N336" s="974"/>
      <c r="O336" s="974"/>
      <c r="P336" s="974"/>
      <c r="Q336" s="974"/>
      <c r="R336" s="974"/>
      <c r="S336" s="974"/>
      <c r="T336" s="974"/>
      <c r="U336" s="974"/>
      <c r="V336" s="974"/>
      <c r="W336" s="974"/>
      <c r="X336" s="974"/>
      <c r="Y336" s="974"/>
      <c r="Z336" s="974"/>
    </row>
    <row r="337" ht="15.75" customHeight="1">
      <c r="A337" s="974"/>
      <c r="B337" s="974"/>
      <c r="D337" s="974"/>
      <c r="E337" s="974"/>
      <c r="F337" s="974"/>
      <c r="G337" s="974"/>
      <c r="H337" s="974"/>
      <c r="I337" s="976"/>
      <c r="L337" s="974"/>
      <c r="M337" s="974"/>
      <c r="N337" s="974"/>
      <c r="O337" s="974"/>
      <c r="P337" s="974"/>
      <c r="Q337" s="974"/>
      <c r="R337" s="974"/>
      <c r="S337" s="974"/>
      <c r="T337" s="974"/>
      <c r="U337" s="974"/>
      <c r="V337" s="974"/>
      <c r="W337" s="974"/>
      <c r="X337" s="974"/>
      <c r="Y337" s="974"/>
      <c r="Z337" s="974"/>
    </row>
    <row r="338" ht="15.75" customHeight="1">
      <c r="A338" s="974"/>
      <c r="B338" s="974"/>
      <c r="D338" s="974"/>
      <c r="E338" s="974"/>
      <c r="F338" s="974"/>
      <c r="G338" s="974"/>
      <c r="H338" s="974"/>
      <c r="I338" s="976"/>
      <c r="L338" s="974"/>
      <c r="M338" s="974"/>
      <c r="N338" s="974"/>
      <c r="O338" s="974"/>
      <c r="P338" s="974"/>
      <c r="Q338" s="974"/>
      <c r="R338" s="974"/>
      <c r="S338" s="974"/>
      <c r="T338" s="974"/>
      <c r="U338" s="974"/>
      <c r="V338" s="974"/>
      <c r="W338" s="974"/>
      <c r="X338" s="974"/>
      <c r="Y338" s="974"/>
      <c r="Z338" s="974"/>
    </row>
    <row r="339" ht="15.75" customHeight="1">
      <c r="A339" s="974"/>
      <c r="B339" s="974"/>
      <c r="D339" s="974"/>
      <c r="E339" s="974"/>
      <c r="F339" s="974"/>
      <c r="G339" s="974"/>
      <c r="H339" s="974"/>
      <c r="I339" s="976"/>
      <c r="L339" s="974"/>
      <c r="M339" s="974"/>
      <c r="N339" s="974"/>
      <c r="O339" s="974"/>
      <c r="P339" s="974"/>
      <c r="Q339" s="974"/>
      <c r="R339" s="974"/>
      <c r="S339" s="974"/>
      <c r="T339" s="974"/>
      <c r="U339" s="974"/>
      <c r="V339" s="974"/>
      <c r="W339" s="974"/>
      <c r="X339" s="974"/>
      <c r="Y339" s="974"/>
      <c r="Z339" s="974"/>
    </row>
    <row r="340" ht="15.75" customHeight="1">
      <c r="A340" s="974"/>
      <c r="B340" s="974"/>
      <c r="D340" s="974"/>
      <c r="E340" s="974"/>
      <c r="F340" s="974"/>
      <c r="G340" s="974"/>
      <c r="H340" s="974"/>
      <c r="I340" s="976"/>
      <c r="L340" s="974"/>
      <c r="M340" s="974"/>
      <c r="N340" s="974"/>
      <c r="O340" s="974"/>
      <c r="P340" s="974"/>
      <c r="Q340" s="974"/>
      <c r="R340" s="974"/>
      <c r="S340" s="974"/>
      <c r="T340" s="974"/>
      <c r="U340" s="974"/>
      <c r="V340" s="974"/>
      <c r="W340" s="974"/>
      <c r="X340" s="974"/>
      <c r="Y340" s="974"/>
      <c r="Z340" s="974"/>
    </row>
    <row r="341" ht="15.75" customHeight="1">
      <c r="A341" s="974"/>
      <c r="B341" s="974"/>
      <c r="D341" s="974"/>
      <c r="E341" s="974"/>
      <c r="F341" s="974"/>
      <c r="G341" s="974"/>
      <c r="H341" s="974"/>
      <c r="I341" s="976"/>
      <c r="L341" s="974"/>
      <c r="M341" s="974"/>
      <c r="N341" s="974"/>
      <c r="O341" s="974"/>
      <c r="P341" s="974"/>
      <c r="Q341" s="974"/>
      <c r="R341" s="974"/>
      <c r="S341" s="974"/>
      <c r="T341" s="974"/>
      <c r="U341" s="974"/>
      <c r="V341" s="974"/>
      <c r="W341" s="974"/>
      <c r="X341" s="974"/>
      <c r="Y341" s="974"/>
      <c r="Z341" s="974"/>
    </row>
    <row r="342" ht="15.75" customHeight="1">
      <c r="A342" s="974"/>
      <c r="B342" s="974"/>
      <c r="D342" s="974"/>
      <c r="E342" s="974"/>
      <c r="F342" s="974"/>
      <c r="G342" s="974"/>
      <c r="H342" s="974"/>
      <c r="I342" s="976"/>
      <c r="L342" s="974"/>
      <c r="M342" s="974"/>
      <c r="N342" s="974"/>
      <c r="O342" s="974"/>
      <c r="P342" s="974"/>
      <c r="Q342" s="974"/>
      <c r="R342" s="974"/>
      <c r="S342" s="974"/>
      <c r="T342" s="974"/>
      <c r="U342" s="974"/>
      <c r="V342" s="974"/>
      <c r="W342" s="974"/>
      <c r="X342" s="974"/>
      <c r="Y342" s="974"/>
      <c r="Z342" s="974"/>
    </row>
    <row r="343" ht="15.75" customHeight="1">
      <c r="A343" s="974"/>
      <c r="B343" s="974"/>
      <c r="D343" s="974"/>
      <c r="E343" s="974"/>
      <c r="F343" s="974"/>
      <c r="G343" s="974"/>
      <c r="H343" s="974"/>
      <c r="I343" s="976"/>
      <c r="L343" s="974"/>
      <c r="M343" s="974"/>
      <c r="N343" s="974"/>
      <c r="O343" s="974"/>
      <c r="P343" s="974"/>
      <c r="Q343" s="974"/>
      <c r="R343" s="974"/>
      <c r="S343" s="974"/>
      <c r="T343" s="974"/>
      <c r="U343" s="974"/>
      <c r="V343" s="974"/>
      <c r="W343" s="974"/>
      <c r="X343" s="974"/>
      <c r="Y343" s="974"/>
      <c r="Z343" s="974"/>
    </row>
    <row r="344" ht="15.75" customHeight="1">
      <c r="A344" s="974"/>
      <c r="B344" s="974"/>
      <c r="D344" s="974"/>
      <c r="E344" s="974"/>
      <c r="F344" s="974"/>
      <c r="G344" s="974"/>
      <c r="H344" s="974"/>
      <c r="I344" s="976"/>
      <c r="L344" s="974"/>
      <c r="M344" s="974"/>
      <c r="N344" s="974"/>
      <c r="O344" s="974"/>
      <c r="P344" s="974"/>
      <c r="Q344" s="974"/>
      <c r="R344" s="974"/>
      <c r="S344" s="974"/>
      <c r="T344" s="974"/>
      <c r="U344" s="974"/>
      <c r="V344" s="974"/>
      <c r="W344" s="974"/>
      <c r="X344" s="974"/>
      <c r="Y344" s="974"/>
      <c r="Z344" s="974"/>
    </row>
    <row r="345" ht="15.75" customHeight="1">
      <c r="A345" s="974"/>
      <c r="B345" s="974"/>
      <c r="D345" s="974"/>
      <c r="E345" s="974"/>
      <c r="F345" s="974"/>
      <c r="G345" s="974"/>
      <c r="H345" s="974"/>
      <c r="I345" s="976"/>
      <c r="L345" s="974"/>
      <c r="M345" s="974"/>
      <c r="N345" s="974"/>
      <c r="O345" s="974"/>
      <c r="P345" s="974"/>
      <c r="Q345" s="974"/>
      <c r="R345" s="974"/>
      <c r="S345" s="974"/>
      <c r="T345" s="974"/>
      <c r="U345" s="974"/>
      <c r="V345" s="974"/>
      <c r="W345" s="974"/>
      <c r="X345" s="974"/>
      <c r="Y345" s="974"/>
      <c r="Z345" s="974"/>
    </row>
    <row r="346" ht="15.75" customHeight="1">
      <c r="A346" s="974"/>
      <c r="B346" s="974"/>
      <c r="D346" s="974"/>
      <c r="E346" s="974"/>
      <c r="F346" s="974"/>
      <c r="G346" s="974"/>
      <c r="H346" s="974"/>
      <c r="I346" s="976"/>
      <c r="L346" s="974"/>
      <c r="M346" s="974"/>
      <c r="N346" s="974"/>
      <c r="O346" s="974"/>
      <c r="P346" s="974"/>
      <c r="Q346" s="974"/>
      <c r="R346" s="974"/>
      <c r="S346" s="974"/>
      <c r="T346" s="974"/>
      <c r="U346" s="974"/>
      <c r="V346" s="974"/>
      <c r="W346" s="974"/>
      <c r="X346" s="974"/>
      <c r="Y346" s="974"/>
      <c r="Z346" s="974"/>
    </row>
    <row r="347" ht="15.75" customHeight="1">
      <c r="A347" s="974"/>
      <c r="B347" s="974"/>
      <c r="D347" s="974"/>
      <c r="E347" s="974"/>
      <c r="F347" s="974"/>
      <c r="G347" s="974"/>
      <c r="H347" s="974"/>
      <c r="I347" s="976"/>
      <c r="L347" s="974"/>
      <c r="M347" s="974"/>
      <c r="N347" s="974"/>
      <c r="O347" s="974"/>
      <c r="P347" s="974"/>
      <c r="Q347" s="974"/>
      <c r="R347" s="974"/>
      <c r="S347" s="974"/>
      <c r="T347" s="974"/>
      <c r="U347" s="974"/>
      <c r="V347" s="974"/>
      <c r="W347" s="974"/>
      <c r="X347" s="974"/>
      <c r="Y347" s="974"/>
      <c r="Z347" s="974"/>
    </row>
    <row r="348" ht="15.75" customHeight="1">
      <c r="A348" s="974"/>
      <c r="B348" s="974"/>
      <c r="D348" s="974"/>
      <c r="E348" s="974"/>
      <c r="F348" s="974"/>
      <c r="G348" s="974"/>
      <c r="H348" s="974"/>
      <c r="I348" s="976"/>
      <c r="L348" s="974"/>
      <c r="M348" s="974"/>
      <c r="N348" s="974"/>
      <c r="O348" s="974"/>
      <c r="P348" s="974"/>
      <c r="Q348" s="974"/>
      <c r="R348" s="974"/>
      <c r="S348" s="974"/>
      <c r="T348" s="974"/>
      <c r="U348" s="974"/>
      <c r="V348" s="974"/>
      <c r="W348" s="974"/>
      <c r="X348" s="974"/>
      <c r="Y348" s="974"/>
      <c r="Z348" s="974"/>
    </row>
    <row r="349" ht="15.75" customHeight="1">
      <c r="A349" s="974"/>
      <c r="B349" s="974"/>
      <c r="D349" s="974"/>
      <c r="E349" s="974"/>
      <c r="F349" s="974"/>
      <c r="G349" s="974"/>
      <c r="H349" s="974"/>
      <c r="I349" s="976"/>
      <c r="L349" s="974"/>
      <c r="M349" s="974"/>
      <c r="N349" s="974"/>
      <c r="O349" s="974"/>
      <c r="P349" s="974"/>
      <c r="Q349" s="974"/>
      <c r="R349" s="974"/>
      <c r="S349" s="974"/>
      <c r="T349" s="974"/>
      <c r="U349" s="974"/>
      <c r="V349" s="974"/>
      <c r="W349" s="974"/>
      <c r="X349" s="974"/>
      <c r="Y349" s="974"/>
      <c r="Z349" s="974"/>
    </row>
    <row r="350" ht="15.75" customHeight="1">
      <c r="A350" s="974"/>
      <c r="B350" s="974"/>
      <c r="D350" s="974"/>
      <c r="E350" s="974"/>
      <c r="F350" s="974"/>
      <c r="G350" s="974"/>
      <c r="H350" s="974"/>
      <c r="I350" s="976"/>
      <c r="L350" s="974"/>
      <c r="M350" s="974"/>
      <c r="N350" s="974"/>
      <c r="O350" s="974"/>
      <c r="P350" s="974"/>
      <c r="Q350" s="974"/>
      <c r="R350" s="974"/>
      <c r="S350" s="974"/>
      <c r="T350" s="974"/>
      <c r="U350" s="974"/>
      <c r="V350" s="974"/>
      <c r="W350" s="974"/>
      <c r="X350" s="974"/>
      <c r="Y350" s="974"/>
      <c r="Z350" s="974"/>
    </row>
    <row r="351" ht="15.75" customHeight="1">
      <c r="A351" s="974"/>
      <c r="B351" s="974"/>
      <c r="D351" s="974"/>
      <c r="E351" s="974"/>
      <c r="F351" s="974"/>
      <c r="G351" s="974"/>
      <c r="H351" s="974"/>
      <c r="I351" s="976"/>
      <c r="L351" s="974"/>
      <c r="M351" s="974"/>
      <c r="N351" s="974"/>
      <c r="O351" s="974"/>
      <c r="P351" s="974"/>
      <c r="Q351" s="974"/>
      <c r="R351" s="974"/>
      <c r="S351" s="974"/>
      <c r="T351" s="974"/>
      <c r="U351" s="974"/>
      <c r="V351" s="974"/>
      <c r="W351" s="974"/>
      <c r="X351" s="974"/>
      <c r="Y351" s="974"/>
      <c r="Z351" s="974"/>
    </row>
    <row r="352" ht="15.75" customHeight="1">
      <c r="A352" s="974"/>
      <c r="B352" s="974"/>
      <c r="D352" s="974"/>
      <c r="E352" s="974"/>
      <c r="F352" s="974"/>
      <c r="G352" s="974"/>
      <c r="H352" s="974"/>
      <c r="I352" s="976"/>
      <c r="L352" s="974"/>
      <c r="M352" s="974"/>
      <c r="N352" s="974"/>
      <c r="O352" s="974"/>
      <c r="P352" s="974"/>
      <c r="Q352" s="974"/>
      <c r="R352" s="974"/>
      <c r="S352" s="974"/>
      <c r="T352" s="974"/>
      <c r="U352" s="974"/>
      <c r="V352" s="974"/>
      <c r="W352" s="974"/>
      <c r="X352" s="974"/>
      <c r="Y352" s="974"/>
      <c r="Z352" s="974"/>
    </row>
    <row r="353" ht="15.75" customHeight="1">
      <c r="A353" s="974"/>
      <c r="B353" s="974"/>
      <c r="D353" s="974"/>
      <c r="E353" s="974"/>
      <c r="F353" s="974"/>
      <c r="G353" s="974"/>
      <c r="H353" s="974"/>
      <c r="I353" s="976"/>
      <c r="L353" s="974"/>
      <c r="M353" s="974"/>
      <c r="N353" s="974"/>
      <c r="O353" s="974"/>
      <c r="P353" s="974"/>
      <c r="Q353" s="974"/>
      <c r="R353" s="974"/>
      <c r="S353" s="974"/>
      <c r="T353" s="974"/>
      <c r="U353" s="974"/>
      <c r="V353" s="974"/>
      <c r="W353" s="974"/>
      <c r="X353" s="974"/>
      <c r="Y353" s="974"/>
      <c r="Z353" s="974"/>
    </row>
    <row r="354" ht="15.75" customHeight="1">
      <c r="A354" s="974"/>
      <c r="B354" s="974"/>
      <c r="D354" s="974"/>
      <c r="E354" s="974"/>
      <c r="F354" s="974"/>
      <c r="G354" s="974"/>
      <c r="H354" s="974"/>
      <c r="I354" s="976"/>
      <c r="L354" s="974"/>
      <c r="M354" s="974"/>
      <c r="N354" s="974"/>
      <c r="O354" s="974"/>
      <c r="P354" s="974"/>
      <c r="Q354" s="974"/>
      <c r="R354" s="974"/>
      <c r="S354" s="974"/>
      <c r="T354" s="974"/>
      <c r="U354" s="974"/>
      <c r="V354" s="974"/>
      <c r="W354" s="974"/>
      <c r="X354" s="974"/>
      <c r="Y354" s="974"/>
      <c r="Z354" s="974"/>
    </row>
    <row r="355" ht="15.75" customHeight="1">
      <c r="A355" s="974"/>
      <c r="B355" s="974"/>
      <c r="D355" s="974"/>
      <c r="E355" s="974"/>
      <c r="F355" s="974"/>
      <c r="G355" s="974"/>
      <c r="H355" s="974"/>
      <c r="I355" s="976"/>
      <c r="L355" s="974"/>
      <c r="M355" s="974"/>
      <c r="N355" s="974"/>
      <c r="O355" s="974"/>
      <c r="P355" s="974"/>
      <c r="Q355" s="974"/>
      <c r="R355" s="974"/>
      <c r="S355" s="974"/>
      <c r="T355" s="974"/>
      <c r="U355" s="974"/>
      <c r="V355" s="974"/>
      <c r="W355" s="974"/>
      <c r="X355" s="974"/>
      <c r="Y355" s="974"/>
      <c r="Z355" s="974"/>
    </row>
    <row r="356" ht="15.75" customHeight="1">
      <c r="A356" s="974"/>
      <c r="B356" s="974"/>
      <c r="D356" s="974"/>
      <c r="E356" s="974"/>
      <c r="F356" s="974"/>
      <c r="G356" s="974"/>
      <c r="H356" s="974"/>
      <c r="I356" s="976"/>
      <c r="L356" s="974"/>
      <c r="M356" s="974"/>
      <c r="N356" s="974"/>
      <c r="O356" s="974"/>
      <c r="P356" s="974"/>
      <c r="Q356" s="974"/>
      <c r="R356" s="974"/>
      <c r="S356" s="974"/>
      <c r="T356" s="974"/>
      <c r="U356" s="974"/>
      <c r="V356" s="974"/>
      <c r="W356" s="974"/>
      <c r="X356" s="974"/>
      <c r="Y356" s="974"/>
      <c r="Z356" s="974"/>
    </row>
    <row r="357" ht="15.75" customHeight="1">
      <c r="A357" s="974"/>
      <c r="B357" s="974"/>
      <c r="D357" s="974"/>
      <c r="E357" s="974"/>
      <c r="F357" s="974"/>
      <c r="G357" s="974"/>
      <c r="H357" s="974"/>
      <c r="I357" s="976"/>
      <c r="L357" s="974"/>
      <c r="M357" s="974"/>
      <c r="N357" s="974"/>
      <c r="O357" s="974"/>
      <c r="P357" s="974"/>
      <c r="Q357" s="974"/>
      <c r="R357" s="974"/>
      <c r="S357" s="974"/>
      <c r="T357" s="974"/>
      <c r="U357" s="974"/>
      <c r="V357" s="974"/>
      <c r="W357" s="974"/>
      <c r="X357" s="974"/>
      <c r="Y357" s="974"/>
      <c r="Z357" s="974"/>
    </row>
    <row r="358" ht="15.75" customHeight="1">
      <c r="A358" s="974"/>
      <c r="B358" s="974"/>
      <c r="D358" s="974"/>
      <c r="E358" s="974"/>
      <c r="F358" s="974"/>
      <c r="G358" s="974"/>
      <c r="H358" s="974"/>
      <c r="I358" s="976"/>
      <c r="L358" s="974"/>
      <c r="M358" s="974"/>
      <c r="N358" s="974"/>
      <c r="O358" s="974"/>
      <c r="P358" s="974"/>
      <c r="Q358" s="974"/>
      <c r="R358" s="974"/>
      <c r="S358" s="974"/>
      <c r="T358" s="974"/>
      <c r="U358" s="974"/>
      <c r="V358" s="974"/>
      <c r="W358" s="974"/>
      <c r="X358" s="974"/>
      <c r="Y358" s="974"/>
      <c r="Z358" s="974"/>
    </row>
    <row r="359" ht="15.75" customHeight="1">
      <c r="A359" s="974"/>
      <c r="B359" s="974"/>
      <c r="D359" s="974"/>
      <c r="E359" s="974"/>
      <c r="F359" s="974"/>
      <c r="G359" s="974"/>
      <c r="H359" s="974"/>
      <c r="I359" s="976"/>
      <c r="L359" s="974"/>
      <c r="M359" s="974"/>
      <c r="N359" s="974"/>
      <c r="O359" s="974"/>
      <c r="P359" s="974"/>
      <c r="Q359" s="974"/>
      <c r="R359" s="974"/>
      <c r="S359" s="974"/>
      <c r="T359" s="974"/>
      <c r="U359" s="974"/>
      <c r="V359" s="974"/>
      <c r="W359" s="974"/>
      <c r="X359" s="974"/>
      <c r="Y359" s="974"/>
      <c r="Z359" s="974"/>
    </row>
    <row r="360" ht="15.75" customHeight="1">
      <c r="A360" s="974"/>
      <c r="B360" s="974"/>
      <c r="D360" s="974"/>
      <c r="E360" s="974"/>
      <c r="F360" s="974"/>
      <c r="G360" s="974"/>
      <c r="H360" s="974"/>
      <c r="I360" s="976"/>
      <c r="L360" s="974"/>
      <c r="M360" s="974"/>
      <c r="N360" s="974"/>
      <c r="O360" s="974"/>
      <c r="P360" s="974"/>
      <c r="Q360" s="974"/>
      <c r="R360" s="974"/>
      <c r="S360" s="974"/>
      <c r="T360" s="974"/>
      <c r="U360" s="974"/>
      <c r="V360" s="974"/>
      <c r="W360" s="974"/>
      <c r="X360" s="974"/>
      <c r="Y360" s="974"/>
      <c r="Z360" s="974"/>
    </row>
    <row r="361" ht="15.75" customHeight="1">
      <c r="A361" s="974"/>
      <c r="B361" s="974"/>
      <c r="D361" s="974"/>
      <c r="E361" s="974"/>
      <c r="F361" s="974"/>
      <c r="G361" s="974"/>
      <c r="H361" s="974"/>
      <c r="I361" s="976"/>
      <c r="L361" s="974"/>
      <c r="M361" s="974"/>
      <c r="N361" s="974"/>
      <c r="O361" s="974"/>
      <c r="P361" s="974"/>
      <c r="Q361" s="974"/>
      <c r="R361" s="974"/>
      <c r="S361" s="974"/>
      <c r="T361" s="974"/>
      <c r="U361" s="974"/>
      <c r="V361" s="974"/>
      <c r="W361" s="974"/>
      <c r="X361" s="974"/>
      <c r="Y361" s="974"/>
      <c r="Z361" s="974"/>
    </row>
    <row r="362" ht="15.75" customHeight="1">
      <c r="A362" s="974"/>
      <c r="B362" s="974"/>
      <c r="D362" s="974"/>
      <c r="E362" s="974"/>
      <c r="F362" s="974"/>
      <c r="G362" s="974"/>
      <c r="H362" s="974"/>
      <c r="I362" s="976"/>
      <c r="L362" s="974"/>
      <c r="M362" s="974"/>
      <c r="N362" s="974"/>
      <c r="O362" s="974"/>
      <c r="P362" s="974"/>
      <c r="Q362" s="974"/>
      <c r="R362" s="974"/>
      <c r="S362" s="974"/>
      <c r="T362" s="974"/>
      <c r="U362" s="974"/>
      <c r="V362" s="974"/>
      <c r="W362" s="974"/>
      <c r="X362" s="974"/>
      <c r="Y362" s="974"/>
      <c r="Z362" s="974"/>
    </row>
    <row r="363" ht="15.75" customHeight="1">
      <c r="A363" s="974"/>
      <c r="B363" s="974"/>
      <c r="D363" s="974"/>
      <c r="E363" s="974"/>
      <c r="F363" s="974"/>
      <c r="G363" s="974"/>
      <c r="H363" s="974"/>
      <c r="I363" s="976"/>
      <c r="L363" s="974"/>
      <c r="M363" s="974"/>
      <c r="N363" s="974"/>
      <c r="O363" s="974"/>
      <c r="P363" s="974"/>
      <c r="Q363" s="974"/>
      <c r="R363" s="974"/>
      <c r="S363" s="974"/>
      <c r="T363" s="974"/>
      <c r="U363" s="974"/>
      <c r="V363" s="974"/>
      <c r="W363" s="974"/>
      <c r="X363" s="974"/>
      <c r="Y363" s="974"/>
      <c r="Z363" s="974"/>
    </row>
    <row r="364" ht="15.75" customHeight="1">
      <c r="A364" s="974"/>
      <c r="B364" s="974"/>
      <c r="D364" s="974"/>
      <c r="E364" s="974"/>
      <c r="F364" s="974"/>
      <c r="G364" s="974"/>
      <c r="H364" s="974"/>
      <c r="I364" s="976"/>
      <c r="L364" s="974"/>
      <c r="M364" s="974"/>
      <c r="N364" s="974"/>
      <c r="O364" s="974"/>
      <c r="P364" s="974"/>
      <c r="Q364" s="974"/>
      <c r="R364" s="974"/>
      <c r="S364" s="974"/>
      <c r="T364" s="974"/>
      <c r="U364" s="974"/>
      <c r="V364" s="974"/>
      <c r="W364" s="974"/>
      <c r="X364" s="974"/>
      <c r="Y364" s="974"/>
      <c r="Z364" s="974"/>
    </row>
    <row r="365" ht="15.75" customHeight="1">
      <c r="A365" s="974"/>
      <c r="B365" s="974"/>
      <c r="D365" s="974"/>
      <c r="E365" s="974"/>
      <c r="F365" s="974"/>
      <c r="G365" s="974"/>
      <c r="H365" s="974"/>
      <c r="I365" s="976"/>
      <c r="L365" s="974"/>
      <c r="M365" s="974"/>
      <c r="N365" s="974"/>
      <c r="O365" s="974"/>
      <c r="P365" s="974"/>
      <c r="Q365" s="974"/>
      <c r="R365" s="974"/>
      <c r="S365" s="974"/>
      <c r="T365" s="974"/>
      <c r="U365" s="974"/>
      <c r="V365" s="974"/>
      <c r="W365" s="974"/>
      <c r="X365" s="974"/>
      <c r="Y365" s="974"/>
      <c r="Z365" s="974"/>
    </row>
    <row r="366" ht="15.75" customHeight="1">
      <c r="A366" s="974"/>
      <c r="B366" s="974"/>
      <c r="D366" s="974"/>
      <c r="E366" s="974"/>
      <c r="F366" s="974"/>
      <c r="G366" s="974"/>
      <c r="H366" s="974"/>
      <c r="I366" s="976"/>
      <c r="L366" s="974"/>
      <c r="M366" s="974"/>
      <c r="N366" s="974"/>
      <c r="O366" s="974"/>
      <c r="P366" s="974"/>
      <c r="Q366" s="974"/>
      <c r="R366" s="974"/>
      <c r="S366" s="974"/>
      <c r="T366" s="974"/>
      <c r="U366" s="974"/>
      <c r="V366" s="974"/>
      <c r="W366" s="974"/>
      <c r="X366" s="974"/>
      <c r="Y366" s="974"/>
      <c r="Z366" s="974"/>
    </row>
    <row r="367" ht="15.75" customHeight="1">
      <c r="A367" s="974"/>
      <c r="B367" s="974"/>
      <c r="D367" s="974"/>
      <c r="E367" s="974"/>
      <c r="F367" s="974"/>
      <c r="G367" s="974"/>
      <c r="H367" s="974"/>
      <c r="I367" s="976"/>
      <c r="L367" s="974"/>
      <c r="M367" s="974"/>
      <c r="N367" s="974"/>
      <c r="O367" s="974"/>
      <c r="P367" s="974"/>
      <c r="Q367" s="974"/>
      <c r="R367" s="974"/>
      <c r="S367" s="974"/>
      <c r="T367" s="974"/>
      <c r="U367" s="974"/>
      <c r="V367" s="974"/>
      <c r="W367" s="974"/>
      <c r="X367" s="974"/>
      <c r="Y367" s="974"/>
      <c r="Z367" s="974"/>
    </row>
    <row r="368" ht="15.75" customHeight="1">
      <c r="A368" s="974"/>
      <c r="B368" s="974"/>
      <c r="D368" s="974"/>
      <c r="E368" s="974"/>
      <c r="F368" s="974"/>
      <c r="G368" s="974"/>
      <c r="H368" s="974"/>
      <c r="I368" s="976"/>
      <c r="L368" s="974"/>
      <c r="M368" s="974"/>
      <c r="N368" s="974"/>
      <c r="O368" s="974"/>
      <c r="P368" s="974"/>
      <c r="Q368" s="974"/>
      <c r="R368" s="974"/>
      <c r="S368" s="974"/>
      <c r="T368" s="974"/>
      <c r="U368" s="974"/>
      <c r="V368" s="974"/>
      <c r="W368" s="974"/>
      <c r="X368" s="974"/>
      <c r="Y368" s="974"/>
      <c r="Z368" s="974"/>
    </row>
    <row r="369" ht="15.75" customHeight="1">
      <c r="A369" s="974"/>
      <c r="B369" s="974"/>
      <c r="D369" s="974"/>
      <c r="E369" s="974"/>
      <c r="F369" s="974"/>
      <c r="G369" s="974"/>
      <c r="H369" s="974"/>
      <c r="I369" s="976"/>
      <c r="L369" s="974"/>
      <c r="M369" s="974"/>
      <c r="N369" s="974"/>
      <c r="O369" s="974"/>
      <c r="P369" s="974"/>
      <c r="Q369" s="974"/>
      <c r="R369" s="974"/>
      <c r="S369" s="974"/>
      <c r="T369" s="974"/>
      <c r="U369" s="974"/>
      <c r="V369" s="974"/>
      <c r="W369" s="974"/>
      <c r="X369" s="974"/>
      <c r="Y369" s="974"/>
      <c r="Z369" s="974"/>
    </row>
    <row r="370" ht="15.75" customHeight="1">
      <c r="A370" s="974"/>
      <c r="B370" s="974"/>
      <c r="D370" s="974"/>
      <c r="E370" s="974"/>
      <c r="F370" s="974"/>
      <c r="G370" s="974"/>
      <c r="H370" s="974"/>
      <c r="I370" s="976"/>
      <c r="L370" s="974"/>
      <c r="M370" s="974"/>
      <c r="N370" s="974"/>
      <c r="O370" s="974"/>
      <c r="P370" s="974"/>
      <c r="Q370" s="974"/>
      <c r="R370" s="974"/>
      <c r="S370" s="974"/>
      <c r="T370" s="974"/>
      <c r="U370" s="974"/>
      <c r="V370" s="974"/>
      <c r="W370" s="974"/>
      <c r="X370" s="974"/>
      <c r="Y370" s="974"/>
      <c r="Z370" s="974"/>
    </row>
    <row r="371" ht="15.75" customHeight="1">
      <c r="A371" s="974"/>
      <c r="B371" s="974"/>
      <c r="D371" s="974"/>
      <c r="E371" s="974"/>
      <c r="F371" s="974"/>
      <c r="G371" s="974"/>
      <c r="H371" s="974"/>
      <c r="I371" s="976"/>
      <c r="L371" s="974"/>
      <c r="M371" s="974"/>
      <c r="N371" s="974"/>
      <c r="O371" s="974"/>
      <c r="P371" s="974"/>
      <c r="Q371" s="974"/>
      <c r="R371" s="974"/>
      <c r="S371" s="974"/>
      <c r="T371" s="974"/>
      <c r="U371" s="974"/>
      <c r="V371" s="974"/>
      <c r="W371" s="974"/>
      <c r="X371" s="974"/>
      <c r="Y371" s="974"/>
      <c r="Z371" s="974"/>
    </row>
    <row r="372" ht="15.75" customHeight="1">
      <c r="A372" s="974"/>
      <c r="B372" s="974"/>
      <c r="D372" s="974"/>
      <c r="E372" s="974"/>
      <c r="F372" s="974"/>
      <c r="G372" s="974"/>
      <c r="H372" s="974"/>
      <c r="I372" s="976"/>
      <c r="L372" s="974"/>
      <c r="M372" s="974"/>
      <c r="N372" s="974"/>
      <c r="O372" s="974"/>
      <c r="P372" s="974"/>
      <c r="Q372" s="974"/>
      <c r="R372" s="974"/>
      <c r="S372" s="974"/>
      <c r="T372" s="974"/>
      <c r="U372" s="974"/>
      <c r="V372" s="974"/>
      <c r="W372" s="974"/>
      <c r="X372" s="974"/>
      <c r="Y372" s="974"/>
      <c r="Z372" s="974"/>
    </row>
    <row r="373" ht="15.75" customHeight="1">
      <c r="A373" s="974"/>
      <c r="B373" s="974"/>
      <c r="D373" s="974"/>
      <c r="E373" s="974"/>
      <c r="F373" s="974"/>
      <c r="G373" s="974"/>
      <c r="H373" s="974"/>
      <c r="I373" s="976"/>
      <c r="L373" s="974"/>
      <c r="M373" s="974"/>
      <c r="N373" s="974"/>
      <c r="O373" s="974"/>
      <c r="P373" s="974"/>
      <c r="Q373" s="974"/>
      <c r="R373" s="974"/>
      <c r="S373" s="974"/>
      <c r="T373" s="974"/>
      <c r="U373" s="974"/>
      <c r="V373" s="974"/>
      <c r="W373" s="974"/>
      <c r="X373" s="974"/>
      <c r="Y373" s="974"/>
      <c r="Z373" s="974"/>
    </row>
    <row r="374" ht="15.75" customHeight="1">
      <c r="A374" s="974"/>
      <c r="B374" s="974"/>
      <c r="D374" s="974"/>
      <c r="E374" s="974"/>
      <c r="F374" s="974"/>
      <c r="G374" s="974"/>
      <c r="H374" s="974"/>
      <c r="I374" s="976"/>
      <c r="L374" s="974"/>
      <c r="M374" s="974"/>
      <c r="N374" s="974"/>
      <c r="O374" s="974"/>
      <c r="P374" s="974"/>
      <c r="Q374" s="974"/>
      <c r="R374" s="974"/>
      <c r="S374" s="974"/>
      <c r="T374" s="974"/>
      <c r="U374" s="974"/>
      <c r="V374" s="974"/>
      <c r="W374" s="974"/>
      <c r="X374" s="974"/>
      <c r="Y374" s="974"/>
      <c r="Z374" s="974"/>
    </row>
    <row r="375" ht="15.75" customHeight="1">
      <c r="A375" s="974"/>
      <c r="B375" s="974"/>
      <c r="D375" s="974"/>
      <c r="E375" s="974"/>
      <c r="F375" s="974"/>
      <c r="G375" s="974"/>
      <c r="H375" s="974"/>
      <c r="I375" s="976"/>
      <c r="L375" s="974"/>
      <c r="M375" s="974"/>
      <c r="N375" s="974"/>
      <c r="O375" s="974"/>
      <c r="P375" s="974"/>
      <c r="Q375" s="974"/>
      <c r="R375" s="974"/>
      <c r="S375" s="974"/>
      <c r="T375" s="974"/>
      <c r="U375" s="974"/>
      <c r="V375" s="974"/>
      <c r="W375" s="974"/>
      <c r="X375" s="974"/>
      <c r="Y375" s="974"/>
      <c r="Z375" s="974"/>
    </row>
    <row r="376" ht="15.75" customHeight="1">
      <c r="A376" s="974"/>
      <c r="B376" s="974"/>
      <c r="D376" s="974"/>
      <c r="E376" s="974"/>
      <c r="F376" s="974"/>
      <c r="G376" s="974"/>
      <c r="H376" s="974"/>
      <c r="I376" s="976"/>
      <c r="L376" s="974"/>
      <c r="M376" s="974"/>
      <c r="N376" s="974"/>
      <c r="O376" s="974"/>
      <c r="P376" s="974"/>
      <c r="Q376" s="974"/>
      <c r="R376" s="974"/>
      <c r="S376" s="974"/>
      <c r="T376" s="974"/>
      <c r="U376" s="974"/>
      <c r="V376" s="974"/>
      <c r="W376" s="974"/>
      <c r="X376" s="974"/>
      <c r="Y376" s="974"/>
      <c r="Z376" s="974"/>
    </row>
    <row r="377" ht="15.75" customHeight="1">
      <c r="A377" s="974"/>
      <c r="B377" s="974"/>
      <c r="D377" s="974"/>
      <c r="E377" s="974"/>
      <c r="F377" s="974"/>
      <c r="G377" s="974"/>
      <c r="H377" s="974"/>
      <c r="I377" s="976"/>
      <c r="L377" s="974"/>
      <c r="M377" s="974"/>
      <c r="N377" s="974"/>
      <c r="O377" s="974"/>
      <c r="P377" s="974"/>
      <c r="Q377" s="974"/>
      <c r="R377" s="974"/>
      <c r="S377" s="974"/>
      <c r="T377" s="974"/>
      <c r="U377" s="974"/>
      <c r="V377" s="974"/>
      <c r="W377" s="974"/>
      <c r="X377" s="974"/>
      <c r="Y377" s="974"/>
      <c r="Z377" s="974"/>
    </row>
    <row r="378" ht="15.75" customHeight="1">
      <c r="A378" s="974"/>
      <c r="B378" s="974"/>
      <c r="D378" s="974"/>
      <c r="E378" s="974"/>
      <c r="F378" s="974"/>
      <c r="G378" s="974"/>
      <c r="H378" s="974"/>
      <c r="I378" s="976"/>
      <c r="L378" s="974"/>
      <c r="M378" s="974"/>
      <c r="N378" s="974"/>
      <c r="O378" s="974"/>
      <c r="P378" s="974"/>
      <c r="Q378" s="974"/>
      <c r="R378" s="974"/>
      <c r="S378" s="974"/>
      <c r="T378" s="974"/>
      <c r="U378" s="974"/>
      <c r="V378" s="974"/>
      <c r="W378" s="974"/>
      <c r="X378" s="974"/>
      <c r="Y378" s="974"/>
      <c r="Z378" s="974"/>
    </row>
    <row r="379" ht="15.75" customHeight="1">
      <c r="A379" s="974"/>
      <c r="B379" s="974"/>
      <c r="D379" s="974"/>
      <c r="E379" s="974"/>
      <c r="F379" s="974"/>
      <c r="G379" s="974"/>
      <c r="H379" s="974"/>
      <c r="I379" s="976"/>
      <c r="L379" s="974"/>
      <c r="M379" s="974"/>
      <c r="N379" s="974"/>
      <c r="O379" s="974"/>
      <c r="P379" s="974"/>
      <c r="Q379" s="974"/>
      <c r="R379" s="974"/>
      <c r="S379" s="974"/>
      <c r="T379" s="974"/>
      <c r="U379" s="974"/>
      <c r="V379" s="974"/>
      <c r="W379" s="974"/>
      <c r="X379" s="974"/>
      <c r="Y379" s="974"/>
      <c r="Z379" s="974"/>
    </row>
    <row r="380" ht="15.75" customHeight="1">
      <c r="A380" s="974"/>
      <c r="B380" s="974"/>
      <c r="D380" s="974"/>
      <c r="E380" s="974"/>
      <c r="F380" s="974"/>
      <c r="G380" s="974"/>
      <c r="H380" s="974"/>
      <c r="I380" s="976"/>
      <c r="L380" s="974"/>
      <c r="M380" s="974"/>
      <c r="N380" s="974"/>
      <c r="O380" s="974"/>
      <c r="P380" s="974"/>
      <c r="Q380" s="974"/>
      <c r="R380" s="974"/>
      <c r="S380" s="974"/>
      <c r="T380" s="974"/>
      <c r="U380" s="974"/>
      <c r="V380" s="974"/>
      <c r="W380" s="974"/>
      <c r="X380" s="974"/>
      <c r="Y380" s="974"/>
      <c r="Z380" s="974"/>
    </row>
    <row r="381" ht="15.75" customHeight="1">
      <c r="A381" s="974"/>
      <c r="B381" s="974"/>
      <c r="D381" s="974"/>
      <c r="E381" s="974"/>
      <c r="F381" s="974"/>
      <c r="G381" s="974"/>
      <c r="H381" s="974"/>
      <c r="I381" s="976"/>
      <c r="L381" s="974"/>
      <c r="M381" s="974"/>
      <c r="N381" s="974"/>
      <c r="O381" s="974"/>
      <c r="P381" s="974"/>
      <c r="Q381" s="974"/>
      <c r="R381" s="974"/>
      <c r="S381" s="974"/>
      <c r="T381" s="974"/>
      <c r="U381" s="974"/>
      <c r="V381" s="974"/>
      <c r="W381" s="974"/>
      <c r="X381" s="974"/>
      <c r="Y381" s="974"/>
      <c r="Z381" s="974"/>
    </row>
    <row r="382" ht="15.75" customHeight="1">
      <c r="A382" s="974"/>
      <c r="B382" s="974"/>
      <c r="D382" s="974"/>
      <c r="E382" s="974"/>
      <c r="F382" s="974"/>
      <c r="G382" s="974"/>
      <c r="H382" s="974"/>
      <c r="I382" s="976"/>
      <c r="L382" s="974"/>
      <c r="M382" s="974"/>
      <c r="N382" s="974"/>
      <c r="O382" s="974"/>
      <c r="P382" s="974"/>
      <c r="Q382" s="974"/>
      <c r="R382" s="974"/>
      <c r="S382" s="974"/>
      <c r="T382" s="974"/>
      <c r="U382" s="974"/>
      <c r="V382" s="974"/>
      <c r="W382" s="974"/>
      <c r="X382" s="974"/>
      <c r="Y382" s="974"/>
      <c r="Z382" s="974"/>
    </row>
    <row r="383" ht="15.75" customHeight="1">
      <c r="A383" s="974"/>
      <c r="B383" s="974"/>
      <c r="D383" s="974"/>
      <c r="E383" s="974"/>
      <c r="F383" s="974"/>
      <c r="G383" s="974"/>
      <c r="H383" s="974"/>
      <c r="I383" s="976"/>
      <c r="L383" s="974"/>
      <c r="M383" s="974"/>
      <c r="N383" s="974"/>
      <c r="O383" s="974"/>
      <c r="P383" s="974"/>
      <c r="Q383" s="974"/>
      <c r="R383" s="974"/>
      <c r="S383" s="974"/>
      <c r="T383" s="974"/>
      <c r="U383" s="974"/>
      <c r="V383" s="974"/>
      <c r="W383" s="974"/>
      <c r="X383" s="974"/>
      <c r="Y383" s="974"/>
      <c r="Z383" s="974"/>
    </row>
    <row r="384" ht="15.75" customHeight="1">
      <c r="A384" s="974"/>
      <c r="B384" s="974"/>
      <c r="D384" s="974"/>
      <c r="E384" s="974"/>
      <c r="F384" s="974"/>
      <c r="G384" s="974"/>
      <c r="H384" s="974"/>
      <c r="I384" s="976"/>
      <c r="L384" s="974"/>
      <c r="M384" s="974"/>
      <c r="N384" s="974"/>
      <c r="O384" s="974"/>
      <c r="P384" s="974"/>
      <c r="Q384" s="974"/>
      <c r="R384" s="974"/>
      <c r="S384" s="974"/>
      <c r="T384" s="974"/>
      <c r="U384" s="974"/>
      <c r="V384" s="974"/>
      <c r="W384" s="974"/>
      <c r="X384" s="974"/>
      <c r="Y384" s="974"/>
      <c r="Z384" s="974"/>
    </row>
    <row r="385" ht="15.75" customHeight="1">
      <c r="A385" s="974"/>
      <c r="B385" s="974"/>
      <c r="D385" s="974"/>
      <c r="E385" s="974"/>
      <c r="F385" s="974"/>
      <c r="G385" s="974"/>
      <c r="H385" s="974"/>
      <c r="I385" s="976"/>
      <c r="L385" s="974"/>
      <c r="M385" s="974"/>
      <c r="N385" s="974"/>
      <c r="O385" s="974"/>
      <c r="P385" s="974"/>
      <c r="Q385" s="974"/>
      <c r="R385" s="974"/>
      <c r="S385" s="974"/>
      <c r="T385" s="974"/>
      <c r="U385" s="974"/>
      <c r="V385" s="974"/>
      <c r="W385" s="974"/>
      <c r="X385" s="974"/>
      <c r="Y385" s="974"/>
      <c r="Z385" s="974"/>
    </row>
    <row r="386" ht="15.75" customHeight="1">
      <c r="A386" s="974"/>
      <c r="B386" s="974"/>
      <c r="D386" s="974"/>
      <c r="E386" s="974"/>
      <c r="F386" s="974"/>
      <c r="G386" s="974"/>
      <c r="H386" s="974"/>
      <c r="I386" s="976"/>
      <c r="L386" s="974"/>
      <c r="M386" s="974"/>
      <c r="N386" s="974"/>
      <c r="O386" s="974"/>
      <c r="P386" s="974"/>
      <c r="Q386" s="974"/>
      <c r="R386" s="974"/>
      <c r="S386" s="974"/>
      <c r="T386" s="974"/>
      <c r="U386" s="974"/>
      <c r="V386" s="974"/>
      <c r="W386" s="974"/>
      <c r="X386" s="974"/>
      <c r="Y386" s="974"/>
      <c r="Z386" s="974"/>
    </row>
    <row r="387" ht="15.75" customHeight="1">
      <c r="A387" s="974"/>
      <c r="B387" s="974"/>
      <c r="D387" s="974"/>
      <c r="E387" s="974"/>
      <c r="F387" s="974"/>
      <c r="G387" s="974"/>
      <c r="H387" s="974"/>
      <c r="I387" s="976"/>
      <c r="L387" s="974"/>
      <c r="M387" s="974"/>
      <c r="N387" s="974"/>
      <c r="O387" s="974"/>
      <c r="P387" s="974"/>
      <c r="Q387" s="974"/>
      <c r="R387" s="974"/>
      <c r="S387" s="974"/>
      <c r="T387" s="974"/>
      <c r="U387" s="974"/>
      <c r="V387" s="974"/>
      <c r="W387" s="974"/>
      <c r="X387" s="974"/>
      <c r="Y387" s="974"/>
      <c r="Z387" s="974"/>
    </row>
    <row r="388" ht="15.75" customHeight="1">
      <c r="A388" s="974"/>
      <c r="B388" s="974"/>
      <c r="D388" s="974"/>
      <c r="E388" s="974"/>
      <c r="F388" s="974"/>
      <c r="G388" s="974"/>
      <c r="H388" s="974"/>
      <c r="I388" s="976"/>
      <c r="L388" s="974"/>
      <c r="M388" s="974"/>
      <c r="N388" s="974"/>
      <c r="O388" s="974"/>
      <c r="P388" s="974"/>
      <c r="Q388" s="974"/>
      <c r="R388" s="974"/>
      <c r="S388" s="974"/>
      <c r="T388" s="974"/>
      <c r="U388" s="974"/>
      <c r="V388" s="974"/>
      <c r="W388" s="974"/>
      <c r="X388" s="974"/>
      <c r="Y388" s="974"/>
      <c r="Z388" s="974"/>
    </row>
    <row r="389" ht="15.75" customHeight="1">
      <c r="A389" s="974"/>
      <c r="B389" s="974"/>
      <c r="D389" s="974"/>
      <c r="E389" s="974"/>
      <c r="F389" s="974"/>
      <c r="G389" s="974"/>
      <c r="H389" s="974"/>
      <c r="I389" s="976"/>
      <c r="L389" s="974"/>
      <c r="M389" s="974"/>
      <c r="N389" s="974"/>
      <c r="O389" s="974"/>
      <c r="P389" s="974"/>
      <c r="Q389" s="974"/>
      <c r="R389" s="974"/>
      <c r="S389" s="974"/>
      <c r="T389" s="974"/>
      <c r="U389" s="974"/>
      <c r="V389" s="974"/>
      <c r="W389" s="974"/>
      <c r="X389" s="974"/>
      <c r="Y389" s="974"/>
      <c r="Z389" s="974"/>
    </row>
    <row r="390" ht="15.75" customHeight="1">
      <c r="A390" s="974"/>
      <c r="B390" s="974"/>
      <c r="D390" s="974"/>
      <c r="E390" s="974"/>
      <c r="F390" s="974"/>
      <c r="G390" s="974"/>
      <c r="H390" s="974"/>
      <c r="I390" s="976"/>
      <c r="L390" s="974"/>
      <c r="M390" s="974"/>
      <c r="N390" s="974"/>
      <c r="O390" s="974"/>
      <c r="P390" s="974"/>
      <c r="Q390" s="974"/>
      <c r="R390" s="974"/>
      <c r="S390" s="974"/>
      <c r="T390" s="974"/>
      <c r="U390" s="974"/>
      <c r="V390" s="974"/>
      <c r="W390" s="974"/>
      <c r="X390" s="974"/>
      <c r="Y390" s="974"/>
      <c r="Z390" s="974"/>
    </row>
    <row r="391" ht="15.75" customHeight="1">
      <c r="A391" s="974"/>
      <c r="B391" s="974"/>
      <c r="D391" s="974"/>
      <c r="E391" s="974"/>
      <c r="F391" s="974"/>
      <c r="G391" s="974"/>
      <c r="H391" s="974"/>
      <c r="I391" s="976"/>
      <c r="L391" s="974"/>
      <c r="M391" s="974"/>
      <c r="N391" s="974"/>
      <c r="O391" s="974"/>
      <c r="P391" s="974"/>
      <c r="Q391" s="974"/>
      <c r="R391" s="974"/>
      <c r="S391" s="974"/>
      <c r="T391" s="974"/>
      <c r="U391" s="974"/>
      <c r="V391" s="974"/>
      <c r="W391" s="974"/>
      <c r="X391" s="974"/>
      <c r="Y391" s="974"/>
      <c r="Z391" s="974"/>
    </row>
    <row r="392" ht="15.75" customHeight="1">
      <c r="A392" s="974"/>
      <c r="B392" s="974"/>
      <c r="D392" s="974"/>
      <c r="E392" s="974"/>
      <c r="F392" s="974"/>
      <c r="G392" s="974"/>
      <c r="H392" s="974"/>
      <c r="I392" s="976"/>
      <c r="L392" s="974"/>
      <c r="M392" s="974"/>
      <c r="N392" s="974"/>
      <c r="O392" s="974"/>
      <c r="P392" s="974"/>
      <c r="Q392" s="974"/>
      <c r="R392" s="974"/>
      <c r="S392" s="974"/>
      <c r="T392" s="974"/>
      <c r="U392" s="974"/>
      <c r="V392" s="974"/>
      <c r="W392" s="974"/>
      <c r="X392" s="974"/>
      <c r="Y392" s="974"/>
      <c r="Z392" s="974"/>
    </row>
    <row r="393" ht="15.75" customHeight="1">
      <c r="A393" s="974"/>
      <c r="B393" s="974"/>
      <c r="D393" s="974"/>
      <c r="E393" s="974"/>
      <c r="F393" s="974"/>
      <c r="G393" s="974"/>
      <c r="H393" s="974"/>
      <c r="I393" s="976"/>
      <c r="L393" s="974"/>
      <c r="M393" s="974"/>
      <c r="N393" s="974"/>
      <c r="O393" s="974"/>
      <c r="P393" s="974"/>
      <c r="Q393" s="974"/>
      <c r="R393" s="974"/>
      <c r="S393" s="974"/>
      <c r="T393" s="974"/>
      <c r="U393" s="974"/>
      <c r="V393" s="974"/>
      <c r="W393" s="974"/>
      <c r="X393" s="974"/>
      <c r="Y393" s="974"/>
      <c r="Z393" s="974"/>
    </row>
    <row r="394" ht="15.75" customHeight="1">
      <c r="A394" s="974"/>
      <c r="B394" s="974"/>
      <c r="D394" s="974"/>
      <c r="E394" s="974"/>
      <c r="F394" s="974"/>
      <c r="G394" s="974"/>
      <c r="H394" s="974"/>
      <c r="I394" s="976"/>
      <c r="L394" s="974"/>
      <c r="M394" s="974"/>
      <c r="N394" s="974"/>
      <c r="O394" s="974"/>
      <c r="P394" s="974"/>
      <c r="Q394" s="974"/>
      <c r="R394" s="974"/>
      <c r="S394" s="974"/>
      <c r="T394" s="974"/>
      <c r="U394" s="974"/>
      <c r="V394" s="974"/>
      <c r="W394" s="974"/>
      <c r="X394" s="974"/>
      <c r="Y394" s="974"/>
      <c r="Z394" s="974"/>
    </row>
    <row r="395" ht="15.75" customHeight="1">
      <c r="A395" s="974"/>
      <c r="B395" s="974"/>
      <c r="D395" s="974"/>
      <c r="E395" s="974"/>
      <c r="F395" s="974"/>
      <c r="G395" s="974"/>
      <c r="H395" s="974"/>
      <c r="I395" s="976"/>
      <c r="L395" s="974"/>
      <c r="M395" s="974"/>
      <c r="N395" s="974"/>
      <c r="O395" s="974"/>
      <c r="P395" s="974"/>
      <c r="Q395" s="974"/>
      <c r="R395" s="974"/>
      <c r="S395" s="974"/>
      <c r="T395" s="974"/>
      <c r="U395" s="974"/>
      <c r="V395" s="974"/>
      <c r="W395" s="974"/>
      <c r="X395" s="974"/>
      <c r="Y395" s="974"/>
      <c r="Z395" s="974"/>
    </row>
    <row r="396" ht="15.75" customHeight="1">
      <c r="A396" s="974"/>
      <c r="B396" s="974"/>
      <c r="D396" s="974"/>
      <c r="E396" s="974"/>
      <c r="F396" s="974"/>
      <c r="G396" s="974"/>
      <c r="H396" s="974"/>
      <c r="I396" s="976"/>
      <c r="L396" s="974"/>
      <c r="M396" s="974"/>
      <c r="N396" s="974"/>
      <c r="O396" s="974"/>
      <c r="P396" s="974"/>
      <c r="Q396" s="974"/>
      <c r="R396" s="974"/>
      <c r="S396" s="974"/>
      <c r="T396" s="974"/>
      <c r="U396" s="974"/>
      <c r="V396" s="974"/>
      <c r="W396" s="974"/>
      <c r="X396" s="974"/>
      <c r="Y396" s="974"/>
      <c r="Z396" s="974"/>
    </row>
    <row r="397" ht="15.75" customHeight="1">
      <c r="A397" s="974"/>
      <c r="B397" s="974"/>
      <c r="D397" s="974"/>
      <c r="E397" s="974"/>
      <c r="F397" s="974"/>
      <c r="G397" s="974"/>
      <c r="H397" s="974"/>
      <c r="I397" s="976"/>
      <c r="L397" s="974"/>
      <c r="M397" s="974"/>
      <c r="N397" s="974"/>
      <c r="O397" s="974"/>
      <c r="P397" s="974"/>
      <c r="Q397" s="974"/>
      <c r="R397" s="974"/>
      <c r="S397" s="974"/>
      <c r="T397" s="974"/>
      <c r="U397" s="974"/>
      <c r="V397" s="974"/>
      <c r="W397" s="974"/>
      <c r="X397" s="974"/>
      <c r="Y397" s="974"/>
      <c r="Z397" s="974"/>
    </row>
    <row r="398" ht="15.75" customHeight="1">
      <c r="A398" s="974"/>
      <c r="B398" s="974"/>
      <c r="D398" s="974"/>
      <c r="E398" s="974"/>
      <c r="F398" s="974"/>
      <c r="G398" s="974"/>
      <c r="H398" s="974"/>
      <c r="I398" s="976"/>
      <c r="L398" s="974"/>
      <c r="M398" s="974"/>
      <c r="N398" s="974"/>
      <c r="O398" s="974"/>
      <c r="P398" s="974"/>
      <c r="Q398" s="974"/>
      <c r="R398" s="974"/>
      <c r="S398" s="974"/>
      <c r="T398" s="974"/>
      <c r="U398" s="974"/>
      <c r="V398" s="974"/>
      <c r="W398" s="974"/>
      <c r="X398" s="974"/>
      <c r="Y398" s="974"/>
      <c r="Z398" s="974"/>
    </row>
    <row r="399" ht="15.75" customHeight="1">
      <c r="A399" s="974"/>
      <c r="B399" s="974"/>
      <c r="D399" s="974"/>
      <c r="E399" s="974"/>
      <c r="F399" s="974"/>
      <c r="G399" s="974"/>
      <c r="H399" s="974"/>
      <c r="I399" s="976"/>
      <c r="L399" s="974"/>
      <c r="M399" s="974"/>
      <c r="N399" s="974"/>
      <c r="O399" s="974"/>
      <c r="P399" s="974"/>
      <c r="Q399" s="974"/>
      <c r="R399" s="974"/>
      <c r="S399" s="974"/>
      <c r="T399" s="974"/>
      <c r="U399" s="974"/>
      <c r="V399" s="974"/>
      <c r="W399" s="974"/>
      <c r="X399" s="974"/>
      <c r="Y399" s="974"/>
      <c r="Z399" s="974"/>
    </row>
    <row r="400" ht="15.75" customHeight="1">
      <c r="A400" s="974"/>
      <c r="B400" s="974"/>
      <c r="D400" s="974"/>
      <c r="E400" s="974"/>
      <c r="F400" s="974"/>
      <c r="G400" s="974"/>
      <c r="H400" s="974"/>
      <c r="I400" s="976"/>
      <c r="L400" s="974"/>
      <c r="M400" s="974"/>
      <c r="N400" s="974"/>
      <c r="O400" s="974"/>
      <c r="P400" s="974"/>
      <c r="Q400" s="974"/>
      <c r="R400" s="974"/>
      <c r="S400" s="974"/>
      <c r="T400" s="974"/>
      <c r="U400" s="974"/>
      <c r="V400" s="974"/>
      <c r="W400" s="974"/>
      <c r="X400" s="974"/>
      <c r="Y400" s="974"/>
      <c r="Z400" s="974"/>
    </row>
    <row r="401" ht="15.75" customHeight="1">
      <c r="A401" s="974"/>
      <c r="B401" s="974"/>
      <c r="D401" s="974"/>
      <c r="E401" s="974"/>
      <c r="F401" s="974"/>
      <c r="G401" s="974"/>
      <c r="H401" s="974"/>
      <c r="I401" s="976"/>
      <c r="L401" s="974"/>
      <c r="M401" s="974"/>
      <c r="N401" s="974"/>
      <c r="O401" s="974"/>
      <c r="P401" s="974"/>
      <c r="Q401" s="974"/>
      <c r="R401" s="974"/>
      <c r="S401" s="974"/>
      <c r="T401" s="974"/>
      <c r="U401" s="974"/>
      <c r="V401" s="974"/>
      <c r="W401" s="974"/>
      <c r="X401" s="974"/>
      <c r="Y401" s="974"/>
      <c r="Z401" s="974"/>
    </row>
    <row r="402" ht="15.75" customHeight="1">
      <c r="A402" s="974"/>
      <c r="B402" s="974"/>
      <c r="D402" s="974"/>
      <c r="E402" s="974"/>
      <c r="F402" s="974"/>
      <c r="G402" s="974"/>
      <c r="H402" s="974"/>
      <c r="I402" s="976"/>
      <c r="L402" s="974"/>
      <c r="M402" s="974"/>
      <c r="N402" s="974"/>
      <c r="O402" s="974"/>
      <c r="P402" s="974"/>
      <c r="Q402" s="974"/>
      <c r="R402" s="974"/>
      <c r="S402" s="974"/>
      <c r="T402" s="974"/>
      <c r="U402" s="974"/>
      <c r="V402" s="974"/>
      <c r="W402" s="974"/>
      <c r="X402" s="974"/>
      <c r="Y402" s="974"/>
      <c r="Z402" s="974"/>
    </row>
    <row r="403" ht="15.75" customHeight="1">
      <c r="A403" s="974"/>
      <c r="B403" s="974"/>
      <c r="D403" s="974"/>
      <c r="E403" s="974"/>
      <c r="F403" s="974"/>
      <c r="G403" s="974"/>
      <c r="H403" s="974"/>
      <c r="I403" s="976"/>
      <c r="L403" s="974"/>
      <c r="M403" s="974"/>
      <c r="N403" s="974"/>
      <c r="O403" s="974"/>
      <c r="P403" s="974"/>
      <c r="Q403" s="974"/>
      <c r="R403" s="974"/>
      <c r="S403" s="974"/>
      <c r="T403" s="974"/>
      <c r="U403" s="974"/>
      <c r="V403" s="974"/>
      <c r="W403" s="974"/>
      <c r="X403" s="974"/>
      <c r="Y403" s="974"/>
      <c r="Z403" s="974"/>
    </row>
    <row r="404" ht="15.75" customHeight="1">
      <c r="A404" s="974"/>
      <c r="B404" s="974"/>
      <c r="D404" s="974"/>
      <c r="E404" s="974"/>
      <c r="F404" s="974"/>
      <c r="G404" s="974"/>
      <c r="H404" s="974"/>
      <c r="I404" s="976"/>
      <c r="L404" s="974"/>
      <c r="M404" s="974"/>
      <c r="N404" s="974"/>
      <c r="O404" s="974"/>
      <c r="P404" s="974"/>
      <c r="Q404" s="974"/>
      <c r="R404" s="974"/>
      <c r="S404" s="974"/>
      <c r="T404" s="974"/>
      <c r="U404" s="974"/>
      <c r="V404" s="974"/>
      <c r="W404" s="974"/>
      <c r="X404" s="974"/>
      <c r="Y404" s="974"/>
      <c r="Z404" s="974"/>
    </row>
    <row r="405" ht="15.75" customHeight="1">
      <c r="A405" s="974"/>
      <c r="B405" s="974"/>
      <c r="D405" s="974"/>
      <c r="E405" s="974"/>
      <c r="F405" s="974"/>
      <c r="G405" s="974"/>
      <c r="H405" s="974"/>
      <c r="I405" s="976"/>
      <c r="L405" s="974"/>
      <c r="M405" s="974"/>
      <c r="N405" s="974"/>
      <c r="O405" s="974"/>
      <c r="P405" s="974"/>
      <c r="Q405" s="974"/>
      <c r="R405" s="974"/>
      <c r="S405" s="974"/>
      <c r="T405" s="974"/>
      <c r="U405" s="974"/>
      <c r="V405" s="974"/>
      <c r="W405" s="974"/>
      <c r="X405" s="974"/>
      <c r="Y405" s="974"/>
      <c r="Z405" s="974"/>
    </row>
    <row r="406" ht="15.75" customHeight="1">
      <c r="A406" s="974"/>
      <c r="B406" s="974"/>
      <c r="D406" s="974"/>
      <c r="E406" s="974"/>
      <c r="F406" s="974"/>
      <c r="G406" s="974"/>
      <c r="H406" s="974"/>
      <c r="I406" s="976"/>
      <c r="L406" s="974"/>
      <c r="M406" s="974"/>
      <c r="N406" s="974"/>
      <c r="O406" s="974"/>
      <c r="P406" s="974"/>
      <c r="Q406" s="974"/>
      <c r="R406" s="974"/>
      <c r="S406" s="974"/>
      <c r="T406" s="974"/>
      <c r="U406" s="974"/>
      <c r="V406" s="974"/>
      <c r="W406" s="974"/>
      <c r="X406" s="974"/>
      <c r="Y406" s="974"/>
      <c r="Z406" s="974"/>
    </row>
    <row r="407" ht="15.75" customHeight="1">
      <c r="A407" s="974"/>
      <c r="B407" s="974"/>
      <c r="D407" s="974"/>
      <c r="E407" s="974"/>
      <c r="F407" s="974"/>
      <c r="G407" s="974"/>
      <c r="H407" s="974"/>
      <c r="I407" s="976"/>
      <c r="L407" s="974"/>
      <c r="M407" s="974"/>
      <c r="N407" s="974"/>
      <c r="O407" s="974"/>
      <c r="P407" s="974"/>
      <c r="Q407" s="974"/>
      <c r="R407" s="974"/>
      <c r="S407" s="974"/>
      <c r="T407" s="974"/>
      <c r="U407" s="974"/>
      <c r="V407" s="974"/>
      <c r="W407" s="974"/>
      <c r="X407" s="974"/>
      <c r="Y407" s="974"/>
      <c r="Z407" s="974"/>
    </row>
    <row r="408" ht="15.75" customHeight="1">
      <c r="A408" s="974"/>
      <c r="B408" s="974"/>
      <c r="D408" s="974"/>
      <c r="E408" s="974"/>
      <c r="F408" s="974"/>
      <c r="G408" s="974"/>
      <c r="H408" s="974"/>
      <c r="I408" s="976"/>
      <c r="L408" s="974"/>
      <c r="M408" s="974"/>
      <c r="N408" s="974"/>
      <c r="O408" s="974"/>
      <c r="P408" s="974"/>
      <c r="Q408" s="974"/>
      <c r="R408" s="974"/>
      <c r="S408" s="974"/>
      <c r="T408" s="974"/>
      <c r="U408" s="974"/>
      <c r="V408" s="974"/>
      <c r="W408" s="974"/>
      <c r="X408" s="974"/>
      <c r="Y408" s="974"/>
      <c r="Z408" s="974"/>
    </row>
    <row r="409" ht="15.75" customHeight="1">
      <c r="A409" s="974"/>
      <c r="B409" s="974"/>
      <c r="D409" s="974"/>
      <c r="E409" s="974"/>
      <c r="F409" s="974"/>
      <c r="G409" s="974"/>
      <c r="H409" s="974"/>
      <c r="I409" s="976"/>
      <c r="L409" s="974"/>
      <c r="M409" s="974"/>
      <c r="N409" s="974"/>
      <c r="O409" s="974"/>
      <c r="P409" s="974"/>
      <c r="Q409" s="974"/>
      <c r="R409" s="974"/>
      <c r="S409" s="974"/>
      <c r="T409" s="974"/>
      <c r="U409" s="974"/>
      <c r="V409" s="974"/>
      <c r="W409" s="974"/>
      <c r="X409" s="974"/>
      <c r="Y409" s="974"/>
      <c r="Z409" s="974"/>
    </row>
    <row r="410" ht="15.75" customHeight="1">
      <c r="A410" s="974"/>
      <c r="B410" s="974"/>
      <c r="D410" s="974"/>
      <c r="E410" s="974"/>
      <c r="F410" s="974"/>
      <c r="G410" s="974"/>
      <c r="H410" s="974"/>
      <c r="I410" s="976"/>
      <c r="L410" s="974"/>
      <c r="M410" s="974"/>
      <c r="N410" s="974"/>
      <c r="O410" s="974"/>
      <c r="P410" s="974"/>
      <c r="Q410" s="974"/>
      <c r="R410" s="974"/>
      <c r="S410" s="974"/>
      <c r="T410" s="974"/>
      <c r="U410" s="974"/>
      <c r="V410" s="974"/>
      <c r="W410" s="974"/>
      <c r="X410" s="974"/>
      <c r="Y410" s="974"/>
      <c r="Z410" s="974"/>
    </row>
    <row r="411" ht="15.75" customHeight="1">
      <c r="A411" s="974"/>
      <c r="B411" s="974"/>
      <c r="D411" s="974"/>
      <c r="E411" s="974"/>
      <c r="F411" s="974"/>
      <c r="G411" s="974"/>
      <c r="H411" s="974"/>
      <c r="I411" s="976"/>
      <c r="L411" s="974"/>
      <c r="M411" s="974"/>
      <c r="N411" s="974"/>
      <c r="O411" s="974"/>
      <c r="P411" s="974"/>
      <c r="Q411" s="974"/>
      <c r="R411" s="974"/>
      <c r="S411" s="974"/>
      <c r="T411" s="974"/>
      <c r="U411" s="974"/>
      <c r="V411" s="974"/>
      <c r="W411" s="974"/>
      <c r="X411" s="974"/>
      <c r="Y411" s="974"/>
      <c r="Z411" s="974"/>
    </row>
    <row r="412" ht="15.75" customHeight="1">
      <c r="A412" s="974"/>
      <c r="B412" s="974"/>
      <c r="D412" s="974"/>
      <c r="E412" s="974"/>
      <c r="F412" s="974"/>
      <c r="G412" s="974"/>
      <c r="H412" s="974"/>
      <c r="I412" s="976"/>
      <c r="L412" s="974"/>
      <c r="M412" s="974"/>
      <c r="N412" s="974"/>
      <c r="O412" s="974"/>
      <c r="P412" s="974"/>
      <c r="Q412" s="974"/>
      <c r="R412" s="974"/>
      <c r="S412" s="974"/>
      <c r="T412" s="974"/>
      <c r="U412" s="974"/>
      <c r="V412" s="974"/>
      <c r="W412" s="974"/>
      <c r="X412" s="974"/>
      <c r="Y412" s="974"/>
      <c r="Z412" s="974"/>
    </row>
    <row r="413" ht="15.75" customHeight="1">
      <c r="A413" s="974"/>
      <c r="B413" s="974"/>
      <c r="D413" s="974"/>
      <c r="E413" s="974"/>
      <c r="F413" s="974"/>
      <c r="G413" s="974"/>
      <c r="H413" s="974"/>
      <c r="I413" s="976"/>
      <c r="L413" s="974"/>
      <c r="M413" s="974"/>
      <c r="N413" s="974"/>
      <c r="O413" s="974"/>
      <c r="P413" s="974"/>
      <c r="Q413" s="974"/>
      <c r="R413" s="974"/>
      <c r="S413" s="974"/>
      <c r="T413" s="974"/>
      <c r="U413" s="974"/>
      <c r="V413" s="974"/>
      <c r="W413" s="974"/>
      <c r="X413" s="974"/>
      <c r="Y413" s="974"/>
      <c r="Z413" s="974"/>
    </row>
    <row r="414" ht="15.75" customHeight="1">
      <c r="A414" s="974"/>
      <c r="B414" s="974"/>
      <c r="D414" s="974"/>
      <c r="E414" s="974"/>
      <c r="F414" s="974"/>
      <c r="G414" s="974"/>
      <c r="H414" s="974"/>
      <c r="I414" s="976"/>
      <c r="L414" s="974"/>
      <c r="M414" s="974"/>
      <c r="N414" s="974"/>
      <c r="O414" s="974"/>
      <c r="P414" s="974"/>
      <c r="Q414" s="974"/>
      <c r="R414" s="974"/>
      <c r="S414" s="974"/>
      <c r="T414" s="974"/>
      <c r="U414" s="974"/>
      <c r="V414" s="974"/>
      <c r="W414" s="974"/>
      <c r="X414" s="974"/>
      <c r="Y414" s="974"/>
      <c r="Z414" s="974"/>
    </row>
    <row r="415" ht="15.75" customHeight="1">
      <c r="A415" s="974"/>
      <c r="B415" s="974"/>
      <c r="D415" s="974"/>
      <c r="E415" s="974"/>
      <c r="F415" s="974"/>
      <c r="G415" s="974"/>
      <c r="H415" s="974"/>
      <c r="I415" s="976"/>
      <c r="L415" s="974"/>
      <c r="M415" s="974"/>
      <c r="N415" s="974"/>
      <c r="O415" s="974"/>
      <c r="P415" s="974"/>
      <c r="Q415" s="974"/>
      <c r="R415" s="974"/>
      <c r="S415" s="974"/>
      <c r="T415" s="974"/>
      <c r="U415" s="974"/>
      <c r="V415" s="974"/>
      <c r="W415" s="974"/>
      <c r="X415" s="974"/>
      <c r="Y415" s="974"/>
      <c r="Z415" s="974"/>
    </row>
    <row r="416" ht="15.75" customHeight="1">
      <c r="A416" s="974"/>
      <c r="B416" s="974"/>
      <c r="D416" s="974"/>
      <c r="E416" s="974"/>
      <c r="F416" s="974"/>
      <c r="G416" s="974"/>
      <c r="H416" s="974"/>
      <c r="I416" s="976"/>
      <c r="L416" s="974"/>
      <c r="M416" s="974"/>
      <c r="N416" s="974"/>
      <c r="O416" s="974"/>
      <c r="P416" s="974"/>
      <c r="Q416" s="974"/>
      <c r="R416" s="974"/>
      <c r="S416" s="974"/>
      <c r="T416" s="974"/>
      <c r="U416" s="974"/>
      <c r="V416" s="974"/>
      <c r="W416" s="974"/>
      <c r="X416" s="974"/>
      <c r="Y416" s="974"/>
      <c r="Z416" s="974"/>
    </row>
    <row r="417" ht="15.75" customHeight="1">
      <c r="A417" s="974"/>
      <c r="B417" s="974"/>
      <c r="D417" s="974"/>
      <c r="E417" s="974"/>
      <c r="F417" s="974"/>
      <c r="G417" s="974"/>
      <c r="H417" s="974"/>
      <c r="I417" s="976"/>
      <c r="L417" s="974"/>
      <c r="M417" s="974"/>
      <c r="N417" s="974"/>
      <c r="O417" s="974"/>
      <c r="P417" s="974"/>
      <c r="Q417" s="974"/>
      <c r="R417" s="974"/>
      <c r="S417" s="974"/>
      <c r="T417" s="974"/>
      <c r="U417" s="974"/>
      <c r="V417" s="974"/>
      <c r="W417" s="974"/>
      <c r="X417" s="974"/>
      <c r="Y417" s="974"/>
      <c r="Z417" s="974"/>
    </row>
    <row r="418" ht="15.75" customHeight="1">
      <c r="A418" s="974"/>
      <c r="B418" s="974"/>
      <c r="D418" s="974"/>
      <c r="E418" s="974"/>
      <c r="F418" s="974"/>
      <c r="G418" s="974"/>
      <c r="H418" s="974"/>
      <c r="I418" s="976"/>
      <c r="L418" s="974"/>
      <c r="M418" s="974"/>
      <c r="N418" s="974"/>
      <c r="O418" s="974"/>
      <c r="P418" s="974"/>
      <c r="Q418" s="974"/>
      <c r="R418" s="974"/>
      <c r="S418" s="974"/>
      <c r="T418" s="974"/>
      <c r="U418" s="974"/>
      <c r="V418" s="974"/>
      <c r="W418" s="974"/>
      <c r="X418" s="974"/>
      <c r="Y418" s="974"/>
      <c r="Z418" s="974"/>
    </row>
    <row r="419" ht="15.75" customHeight="1">
      <c r="A419" s="974"/>
      <c r="B419" s="974"/>
      <c r="D419" s="974"/>
      <c r="E419" s="974"/>
      <c r="F419" s="974"/>
      <c r="G419" s="974"/>
      <c r="H419" s="974"/>
      <c r="I419" s="976"/>
      <c r="L419" s="974"/>
      <c r="M419" s="974"/>
      <c r="N419" s="974"/>
      <c r="O419" s="974"/>
      <c r="P419" s="974"/>
      <c r="Q419" s="974"/>
      <c r="R419" s="974"/>
      <c r="S419" s="974"/>
      <c r="T419" s="974"/>
      <c r="U419" s="974"/>
      <c r="V419" s="974"/>
      <c r="W419" s="974"/>
      <c r="X419" s="974"/>
      <c r="Y419" s="974"/>
      <c r="Z419" s="974"/>
    </row>
    <row r="420" ht="15.75" customHeight="1">
      <c r="A420" s="974"/>
      <c r="B420" s="974"/>
      <c r="D420" s="974"/>
      <c r="E420" s="974"/>
      <c r="F420" s="974"/>
      <c r="G420" s="974"/>
      <c r="H420" s="974"/>
      <c r="I420" s="976"/>
      <c r="L420" s="974"/>
      <c r="M420" s="974"/>
      <c r="N420" s="974"/>
      <c r="O420" s="974"/>
      <c r="P420" s="974"/>
      <c r="Q420" s="974"/>
      <c r="R420" s="974"/>
      <c r="S420" s="974"/>
      <c r="T420" s="974"/>
      <c r="U420" s="974"/>
      <c r="V420" s="974"/>
      <c r="W420" s="974"/>
      <c r="X420" s="974"/>
      <c r="Y420" s="974"/>
      <c r="Z420" s="974"/>
    </row>
    <row r="421" ht="15.75" customHeight="1">
      <c r="A421" s="974"/>
      <c r="B421" s="974"/>
      <c r="D421" s="974"/>
      <c r="E421" s="974"/>
      <c r="F421" s="974"/>
      <c r="G421" s="974"/>
      <c r="H421" s="974"/>
      <c r="I421" s="976"/>
      <c r="L421" s="974"/>
      <c r="M421" s="974"/>
      <c r="N421" s="974"/>
      <c r="O421" s="974"/>
      <c r="P421" s="974"/>
      <c r="Q421" s="974"/>
      <c r="R421" s="974"/>
      <c r="S421" s="974"/>
      <c r="T421" s="974"/>
      <c r="U421" s="974"/>
      <c r="V421" s="974"/>
      <c r="W421" s="974"/>
      <c r="X421" s="974"/>
      <c r="Y421" s="974"/>
      <c r="Z421" s="974"/>
    </row>
    <row r="422" ht="15.75" customHeight="1">
      <c r="A422" s="974"/>
      <c r="B422" s="974"/>
      <c r="D422" s="974"/>
      <c r="E422" s="974"/>
      <c r="F422" s="974"/>
      <c r="G422" s="974"/>
      <c r="H422" s="974"/>
      <c r="I422" s="976"/>
      <c r="L422" s="974"/>
      <c r="M422" s="974"/>
      <c r="N422" s="974"/>
      <c r="O422" s="974"/>
      <c r="P422" s="974"/>
      <c r="Q422" s="974"/>
      <c r="R422" s="974"/>
      <c r="S422" s="974"/>
      <c r="T422" s="974"/>
      <c r="U422" s="974"/>
      <c r="V422" s="974"/>
      <c r="W422" s="974"/>
      <c r="X422" s="974"/>
      <c r="Y422" s="974"/>
      <c r="Z422" s="974"/>
    </row>
    <row r="423" ht="15.75" customHeight="1">
      <c r="A423" s="974"/>
      <c r="B423" s="974"/>
      <c r="D423" s="974"/>
      <c r="E423" s="974"/>
      <c r="F423" s="974"/>
      <c r="G423" s="974"/>
      <c r="H423" s="974"/>
      <c r="I423" s="976"/>
      <c r="L423" s="974"/>
      <c r="M423" s="974"/>
      <c r="N423" s="974"/>
      <c r="O423" s="974"/>
      <c r="P423" s="974"/>
      <c r="Q423" s="974"/>
      <c r="R423" s="974"/>
      <c r="S423" s="974"/>
      <c r="T423" s="974"/>
      <c r="U423" s="974"/>
      <c r="V423" s="974"/>
      <c r="W423" s="974"/>
      <c r="X423" s="974"/>
      <c r="Y423" s="974"/>
      <c r="Z423" s="974"/>
    </row>
    <row r="424" ht="15.75" customHeight="1">
      <c r="A424" s="974"/>
      <c r="B424" s="974"/>
      <c r="D424" s="974"/>
      <c r="E424" s="974"/>
      <c r="F424" s="974"/>
      <c r="G424" s="974"/>
      <c r="H424" s="974"/>
      <c r="I424" s="976"/>
      <c r="L424" s="974"/>
      <c r="M424" s="974"/>
      <c r="N424" s="974"/>
      <c r="O424" s="974"/>
      <c r="P424" s="974"/>
      <c r="Q424" s="974"/>
      <c r="R424" s="974"/>
      <c r="S424" s="974"/>
      <c r="T424" s="974"/>
      <c r="U424" s="974"/>
      <c r="V424" s="974"/>
      <c r="W424" s="974"/>
      <c r="X424" s="974"/>
      <c r="Y424" s="974"/>
      <c r="Z424" s="974"/>
    </row>
    <row r="425" ht="15.75" customHeight="1">
      <c r="A425" s="974"/>
      <c r="B425" s="974"/>
      <c r="D425" s="974"/>
      <c r="E425" s="974"/>
      <c r="F425" s="974"/>
      <c r="G425" s="974"/>
      <c r="H425" s="974"/>
      <c r="I425" s="976"/>
      <c r="L425" s="974"/>
      <c r="M425" s="974"/>
      <c r="N425" s="974"/>
      <c r="O425" s="974"/>
      <c r="P425" s="974"/>
      <c r="Q425" s="974"/>
      <c r="R425" s="974"/>
      <c r="S425" s="974"/>
      <c r="T425" s="974"/>
      <c r="U425" s="974"/>
      <c r="V425" s="974"/>
      <c r="W425" s="974"/>
      <c r="X425" s="974"/>
      <c r="Y425" s="974"/>
      <c r="Z425" s="974"/>
    </row>
    <row r="426" ht="15.75" customHeight="1">
      <c r="A426" s="974"/>
      <c r="B426" s="974"/>
      <c r="D426" s="974"/>
      <c r="E426" s="974"/>
      <c r="F426" s="974"/>
      <c r="G426" s="974"/>
      <c r="H426" s="974"/>
      <c r="I426" s="976"/>
      <c r="L426" s="974"/>
      <c r="M426" s="974"/>
      <c r="N426" s="974"/>
      <c r="O426" s="974"/>
      <c r="P426" s="974"/>
      <c r="Q426" s="974"/>
      <c r="R426" s="974"/>
      <c r="S426" s="974"/>
      <c r="T426" s="974"/>
      <c r="U426" s="974"/>
      <c r="V426" s="974"/>
      <c r="W426" s="974"/>
      <c r="X426" s="974"/>
      <c r="Y426" s="974"/>
      <c r="Z426" s="974"/>
    </row>
    <row r="427" ht="15.75" customHeight="1">
      <c r="A427" s="974"/>
      <c r="B427" s="974"/>
      <c r="D427" s="974"/>
      <c r="E427" s="974"/>
      <c r="F427" s="974"/>
      <c r="G427" s="974"/>
      <c r="H427" s="974"/>
      <c r="I427" s="976"/>
      <c r="L427" s="974"/>
      <c r="M427" s="974"/>
      <c r="N427" s="974"/>
      <c r="O427" s="974"/>
      <c r="P427" s="974"/>
      <c r="Q427" s="974"/>
      <c r="R427" s="974"/>
      <c r="S427" s="974"/>
      <c r="T427" s="974"/>
      <c r="U427" s="974"/>
      <c r="V427" s="974"/>
      <c r="W427" s="974"/>
      <c r="X427" s="974"/>
      <c r="Y427" s="974"/>
      <c r="Z427" s="974"/>
    </row>
    <row r="428" ht="15.75" customHeight="1">
      <c r="A428" s="974"/>
      <c r="B428" s="974"/>
      <c r="D428" s="974"/>
      <c r="E428" s="974"/>
      <c r="F428" s="974"/>
      <c r="G428" s="974"/>
      <c r="H428" s="974"/>
      <c r="I428" s="976"/>
      <c r="L428" s="974"/>
      <c r="M428" s="974"/>
      <c r="N428" s="974"/>
      <c r="O428" s="974"/>
      <c r="P428" s="974"/>
      <c r="Q428" s="974"/>
      <c r="R428" s="974"/>
      <c r="S428" s="974"/>
      <c r="T428" s="974"/>
      <c r="U428" s="974"/>
      <c r="V428" s="974"/>
      <c r="W428" s="974"/>
      <c r="X428" s="974"/>
      <c r="Y428" s="974"/>
      <c r="Z428" s="974"/>
    </row>
    <row r="429" ht="15.75" customHeight="1">
      <c r="A429" s="974"/>
      <c r="B429" s="974"/>
      <c r="D429" s="974"/>
      <c r="E429" s="974"/>
      <c r="F429" s="974"/>
      <c r="G429" s="974"/>
      <c r="H429" s="974"/>
      <c r="I429" s="976"/>
      <c r="L429" s="974"/>
      <c r="M429" s="974"/>
      <c r="N429" s="974"/>
      <c r="O429" s="974"/>
      <c r="P429" s="974"/>
      <c r="Q429" s="974"/>
      <c r="R429" s="974"/>
      <c r="S429" s="974"/>
      <c r="T429" s="974"/>
      <c r="U429" s="974"/>
      <c r="V429" s="974"/>
      <c r="W429" s="974"/>
      <c r="X429" s="974"/>
      <c r="Y429" s="974"/>
      <c r="Z429" s="974"/>
    </row>
    <row r="430" ht="15.75" customHeight="1">
      <c r="A430" s="974"/>
      <c r="B430" s="974"/>
      <c r="D430" s="974"/>
      <c r="E430" s="974"/>
      <c r="F430" s="974"/>
      <c r="G430" s="974"/>
      <c r="H430" s="974"/>
      <c r="I430" s="976"/>
      <c r="L430" s="974"/>
      <c r="M430" s="974"/>
      <c r="N430" s="974"/>
      <c r="O430" s="974"/>
      <c r="P430" s="974"/>
      <c r="Q430" s="974"/>
      <c r="R430" s="974"/>
      <c r="S430" s="974"/>
      <c r="T430" s="974"/>
      <c r="U430" s="974"/>
      <c r="V430" s="974"/>
      <c r="W430" s="974"/>
      <c r="X430" s="974"/>
      <c r="Y430" s="974"/>
      <c r="Z430" s="974"/>
    </row>
    <row r="431" ht="15.75" customHeight="1">
      <c r="A431" s="974"/>
      <c r="B431" s="974"/>
      <c r="D431" s="974"/>
      <c r="E431" s="974"/>
      <c r="F431" s="974"/>
      <c r="G431" s="974"/>
      <c r="H431" s="974"/>
      <c r="I431" s="976"/>
      <c r="L431" s="974"/>
      <c r="M431" s="974"/>
      <c r="N431" s="974"/>
      <c r="O431" s="974"/>
      <c r="P431" s="974"/>
      <c r="Q431" s="974"/>
      <c r="R431" s="974"/>
      <c r="S431" s="974"/>
      <c r="T431" s="974"/>
      <c r="U431" s="974"/>
      <c r="V431" s="974"/>
      <c r="W431" s="974"/>
      <c r="X431" s="974"/>
      <c r="Y431" s="974"/>
      <c r="Z431" s="974"/>
    </row>
    <row r="432" ht="15.75" customHeight="1">
      <c r="A432" s="974"/>
      <c r="B432" s="974"/>
      <c r="D432" s="974"/>
      <c r="E432" s="974"/>
      <c r="F432" s="974"/>
      <c r="G432" s="974"/>
      <c r="H432" s="974"/>
      <c r="I432" s="976"/>
      <c r="L432" s="974"/>
      <c r="M432" s="974"/>
      <c r="N432" s="974"/>
      <c r="O432" s="974"/>
      <c r="P432" s="974"/>
      <c r="Q432" s="974"/>
      <c r="R432" s="974"/>
      <c r="S432" s="974"/>
      <c r="T432" s="974"/>
      <c r="U432" s="974"/>
      <c r="V432" s="974"/>
      <c r="W432" s="974"/>
      <c r="X432" s="974"/>
      <c r="Y432" s="974"/>
      <c r="Z432" s="974"/>
    </row>
    <row r="433" ht="15.75" customHeight="1">
      <c r="A433" s="974"/>
      <c r="B433" s="974"/>
      <c r="D433" s="974"/>
      <c r="E433" s="974"/>
      <c r="F433" s="974"/>
      <c r="G433" s="974"/>
      <c r="H433" s="974"/>
      <c r="I433" s="976"/>
      <c r="L433" s="974"/>
      <c r="M433" s="974"/>
      <c r="N433" s="974"/>
      <c r="O433" s="974"/>
      <c r="P433" s="974"/>
      <c r="Q433" s="974"/>
      <c r="R433" s="974"/>
      <c r="S433" s="974"/>
      <c r="T433" s="974"/>
      <c r="U433" s="974"/>
      <c r="V433" s="974"/>
      <c r="W433" s="974"/>
      <c r="X433" s="974"/>
      <c r="Y433" s="974"/>
      <c r="Z433" s="974"/>
    </row>
    <row r="434" ht="15.75" customHeight="1">
      <c r="A434" s="974"/>
      <c r="B434" s="974"/>
      <c r="D434" s="974"/>
      <c r="E434" s="974"/>
      <c r="F434" s="974"/>
      <c r="G434" s="974"/>
      <c r="H434" s="974"/>
      <c r="I434" s="976"/>
      <c r="L434" s="974"/>
      <c r="M434" s="974"/>
      <c r="N434" s="974"/>
      <c r="O434" s="974"/>
      <c r="P434" s="974"/>
      <c r="Q434" s="974"/>
      <c r="R434" s="974"/>
      <c r="S434" s="974"/>
      <c r="T434" s="974"/>
      <c r="U434" s="974"/>
      <c r="V434" s="974"/>
      <c r="W434" s="974"/>
      <c r="X434" s="974"/>
      <c r="Y434" s="974"/>
      <c r="Z434" s="974"/>
    </row>
    <row r="435" ht="15.75" customHeight="1">
      <c r="A435" s="974"/>
      <c r="B435" s="974"/>
      <c r="D435" s="974"/>
      <c r="E435" s="974"/>
      <c r="F435" s="974"/>
      <c r="G435" s="974"/>
      <c r="H435" s="974"/>
      <c r="I435" s="976"/>
      <c r="L435" s="974"/>
      <c r="M435" s="974"/>
      <c r="N435" s="974"/>
      <c r="O435" s="974"/>
      <c r="P435" s="974"/>
      <c r="Q435" s="974"/>
      <c r="R435" s="974"/>
      <c r="S435" s="974"/>
      <c r="T435" s="974"/>
      <c r="U435" s="974"/>
      <c r="V435" s="974"/>
      <c r="W435" s="974"/>
      <c r="X435" s="974"/>
      <c r="Y435" s="974"/>
      <c r="Z435" s="974"/>
    </row>
    <row r="436" ht="15.75" customHeight="1">
      <c r="A436" s="974"/>
      <c r="B436" s="974"/>
      <c r="D436" s="974"/>
      <c r="E436" s="974"/>
      <c r="F436" s="974"/>
      <c r="G436" s="974"/>
      <c r="H436" s="974"/>
      <c r="I436" s="976"/>
      <c r="L436" s="974"/>
      <c r="M436" s="974"/>
      <c r="N436" s="974"/>
      <c r="O436" s="974"/>
      <c r="P436" s="974"/>
      <c r="Q436" s="974"/>
      <c r="R436" s="974"/>
      <c r="S436" s="974"/>
      <c r="T436" s="974"/>
      <c r="U436" s="974"/>
      <c r="V436" s="974"/>
      <c r="W436" s="974"/>
      <c r="X436" s="974"/>
      <c r="Y436" s="974"/>
      <c r="Z436" s="974"/>
    </row>
    <row r="437" ht="15.75" customHeight="1">
      <c r="A437" s="974"/>
      <c r="B437" s="974"/>
      <c r="D437" s="974"/>
      <c r="E437" s="974"/>
      <c r="F437" s="974"/>
      <c r="G437" s="974"/>
      <c r="H437" s="974"/>
      <c r="I437" s="976"/>
      <c r="L437" s="974"/>
      <c r="M437" s="974"/>
      <c r="N437" s="974"/>
      <c r="O437" s="974"/>
      <c r="P437" s="974"/>
      <c r="Q437" s="974"/>
      <c r="R437" s="974"/>
      <c r="S437" s="974"/>
      <c r="T437" s="974"/>
      <c r="U437" s="974"/>
      <c r="V437" s="974"/>
      <c r="W437" s="974"/>
      <c r="X437" s="974"/>
      <c r="Y437" s="974"/>
      <c r="Z437" s="974"/>
    </row>
    <row r="438" ht="15.75" customHeight="1">
      <c r="A438" s="974"/>
      <c r="B438" s="974"/>
      <c r="D438" s="974"/>
      <c r="E438" s="974"/>
      <c r="F438" s="974"/>
      <c r="G438" s="974"/>
      <c r="H438" s="974"/>
      <c r="I438" s="976"/>
      <c r="L438" s="974"/>
      <c r="M438" s="974"/>
      <c r="N438" s="974"/>
      <c r="O438" s="974"/>
      <c r="P438" s="974"/>
      <c r="Q438" s="974"/>
      <c r="R438" s="974"/>
      <c r="S438" s="974"/>
      <c r="T438" s="974"/>
      <c r="U438" s="974"/>
      <c r="V438" s="974"/>
      <c r="W438" s="974"/>
      <c r="X438" s="974"/>
      <c r="Y438" s="974"/>
      <c r="Z438" s="974"/>
    </row>
    <row r="439" ht="15.75" customHeight="1">
      <c r="A439" s="974"/>
      <c r="B439" s="974"/>
      <c r="D439" s="974"/>
      <c r="E439" s="974"/>
      <c r="F439" s="974"/>
      <c r="G439" s="974"/>
      <c r="H439" s="974"/>
      <c r="I439" s="976"/>
      <c r="L439" s="974"/>
      <c r="M439" s="974"/>
      <c r="N439" s="974"/>
      <c r="O439" s="974"/>
      <c r="P439" s="974"/>
      <c r="Q439" s="974"/>
      <c r="R439" s="974"/>
      <c r="S439" s="974"/>
      <c r="T439" s="974"/>
      <c r="U439" s="974"/>
      <c r="V439" s="974"/>
      <c r="W439" s="974"/>
      <c r="X439" s="974"/>
      <c r="Y439" s="974"/>
      <c r="Z439" s="974"/>
    </row>
    <row r="440" ht="15.75" customHeight="1">
      <c r="A440" s="974"/>
      <c r="B440" s="974"/>
      <c r="D440" s="974"/>
      <c r="E440" s="974"/>
      <c r="F440" s="974"/>
      <c r="G440" s="974"/>
      <c r="H440" s="974"/>
      <c r="I440" s="976"/>
      <c r="L440" s="974"/>
      <c r="M440" s="974"/>
      <c r="N440" s="974"/>
      <c r="O440" s="974"/>
      <c r="P440" s="974"/>
      <c r="Q440" s="974"/>
      <c r="R440" s="974"/>
      <c r="S440" s="974"/>
      <c r="T440" s="974"/>
      <c r="U440" s="974"/>
      <c r="V440" s="974"/>
      <c r="W440" s="974"/>
      <c r="X440" s="974"/>
      <c r="Y440" s="974"/>
      <c r="Z440" s="974"/>
    </row>
    <row r="441" ht="15.75" customHeight="1">
      <c r="A441" s="974"/>
      <c r="B441" s="974"/>
      <c r="D441" s="974"/>
      <c r="E441" s="974"/>
      <c r="F441" s="974"/>
      <c r="G441" s="974"/>
      <c r="H441" s="974"/>
      <c r="I441" s="976"/>
      <c r="L441" s="974"/>
      <c r="M441" s="974"/>
      <c r="N441" s="974"/>
      <c r="O441" s="974"/>
      <c r="P441" s="974"/>
      <c r="Q441" s="974"/>
      <c r="R441" s="974"/>
      <c r="S441" s="974"/>
      <c r="T441" s="974"/>
      <c r="U441" s="974"/>
      <c r="V441" s="974"/>
      <c r="W441" s="974"/>
      <c r="X441" s="974"/>
      <c r="Y441" s="974"/>
      <c r="Z441" s="974"/>
    </row>
    <row r="442" ht="15.75" customHeight="1">
      <c r="A442" s="974"/>
      <c r="B442" s="974"/>
      <c r="D442" s="974"/>
      <c r="E442" s="974"/>
      <c r="F442" s="974"/>
      <c r="G442" s="974"/>
      <c r="H442" s="974"/>
      <c r="I442" s="976"/>
      <c r="L442" s="974"/>
      <c r="M442" s="974"/>
      <c r="N442" s="974"/>
      <c r="O442" s="974"/>
      <c r="P442" s="974"/>
      <c r="Q442" s="974"/>
      <c r="R442" s="974"/>
      <c r="S442" s="974"/>
      <c r="T442" s="974"/>
      <c r="U442" s="974"/>
      <c r="V442" s="974"/>
      <c r="W442" s="974"/>
      <c r="X442" s="974"/>
      <c r="Y442" s="974"/>
      <c r="Z442" s="974"/>
    </row>
    <row r="443" ht="15.75" customHeight="1">
      <c r="A443" s="974"/>
      <c r="B443" s="974"/>
      <c r="D443" s="974"/>
      <c r="E443" s="974"/>
      <c r="F443" s="974"/>
      <c r="G443" s="974"/>
      <c r="H443" s="974"/>
      <c r="I443" s="976"/>
      <c r="L443" s="974"/>
      <c r="M443" s="974"/>
      <c r="N443" s="974"/>
      <c r="O443" s="974"/>
      <c r="P443" s="974"/>
      <c r="Q443" s="974"/>
      <c r="R443" s="974"/>
      <c r="S443" s="974"/>
      <c r="T443" s="974"/>
      <c r="U443" s="974"/>
      <c r="V443" s="974"/>
      <c r="W443" s="974"/>
      <c r="X443" s="974"/>
      <c r="Y443" s="974"/>
      <c r="Z443" s="974"/>
    </row>
    <row r="444" ht="15.75" customHeight="1">
      <c r="A444" s="974"/>
      <c r="B444" s="974"/>
      <c r="D444" s="974"/>
      <c r="E444" s="974"/>
      <c r="F444" s="974"/>
      <c r="G444" s="974"/>
      <c r="H444" s="974"/>
      <c r="I444" s="976"/>
      <c r="L444" s="974"/>
      <c r="M444" s="974"/>
      <c r="N444" s="974"/>
      <c r="O444" s="974"/>
      <c r="P444" s="974"/>
      <c r="Q444" s="974"/>
      <c r="R444" s="974"/>
      <c r="S444" s="974"/>
      <c r="T444" s="974"/>
      <c r="U444" s="974"/>
      <c r="V444" s="974"/>
      <c r="W444" s="974"/>
      <c r="X444" s="974"/>
      <c r="Y444" s="974"/>
      <c r="Z444" s="974"/>
    </row>
    <row r="445" ht="15.75" customHeight="1">
      <c r="A445" s="974"/>
      <c r="B445" s="974"/>
      <c r="D445" s="974"/>
      <c r="E445" s="974"/>
      <c r="F445" s="974"/>
      <c r="G445" s="974"/>
      <c r="H445" s="974"/>
      <c r="I445" s="976"/>
      <c r="L445" s="974"/>
      <c r="M445" s="974"/>
      <c r="N445" s="974"/>
      <c r="O445" s="974"/>
      <c r="P445" s="974"/>
      <c r="Q445" s="974"/>
      <c r="R445" s="974"/>
      <c r="S445" s="974"/>
      <c r="T445" s="974"/>
      <c r="U445" s="974"/>
      <c r="V445" s="974"/>
      <c r="W445" s="974"/>
      <c r="X445" s="974"/>
      <c r="Y445" s="974"/>
      <c r="Z445" s="974"/>
    </row>
    <row r="446" ht="15.75" customHeight="1">
      <c r="A446" s="974"/>
      <c r="B446" s="974"/>
      <c r="D446" s="974"/>
      <c r="E446" s="974"/>
      <c r="F446" s="974"/>
      <c r="G446" s="974"/>
      <c r="H446" s="974"/>
      <c r="I446" s="976"/>
      <c r="L446" s="974"/>
      <c r="M446" s="974"/>
      <c r="N446" s="974"/>
      <c r="O446" s="974"/>
      <c r="P446" s="974"/>
      <c r="Q446" s="974"/>
      <c r="R446" s="974"/>
      <c r="S446" s="974"/>
      <c r="T446" s="974"/>
      <c r="U446" s="974"/>
      <c r="V446" s="974"/>
      <c r="W446" s="974"/>
      <c r="X446" s="974"/>
      <c r="Y446" s="974"/>
      <c r="Z446" s="974"/>
    </row>
    <row r="447" ht="15.75" customHeight="1">
      <c r="A447" s="974"/>
      <c r="B447" s="974"/>
      <c r="D447" s="974"/>
      <c r="E447" s="974"/>
      <c r="F447" s="974"/>
      <c r="G447" s="974"/>
      <c r="H447" s="974"/>
      <c r="I447" s="976"/>
      <c r="L447" s="974"/>
      <c r="M447" s="974"/>
      <c r="N447" s="974"/>
      <c r="O447" s="974"/>
      <c r="P447" s="974"/>
      <c r="Q447" s="974"/>
      <c r="R447" s="974"/>
      <c r="S447" s="974"/>
      <c r="T447" s="974"/>
      <c r="U447" s="974"/>
      <c r="V447" s="974"/>
      <c r="W447" s="974"/>
      <c r="X447" s="974"/>
      <c r="Y447" s="974"/>
      <c r="Z447" s="974"/>
    </row>
    <row r="448" ht="15.75" customHeight="1">
      <c r="A448" s="974"/>
      <c r="B448" s="974"/>
      <c r="D448" s="974"/>
      <c r="E448" s="974"/>
      <c r="F448" s="974"/>
      <c r="G448" s="974"/>
      <c r="H448" s="974"/>
      <c r="I448" s="976"/>
      <c r="L448" s="974"/>
      <c r="M448" s="974"/>
      <c r="N448" s="974"/>
      <c r="O448" s="974"/>
      <c r="P448" s="974"/>
      <c r="Q448" s="974"/>
      <c r="R448" s="974"/>
      <c r="S448" s="974"/>
      <c r="T448" s="974"/>
      <c r="U448" s="974"/>
      <c r="V448" s="974"/>
      <c r="W448" s="974"/>
      <c r="X448" s="974"/>
      <c r="Y448" s="974"/>
      <c r="Z448" s="974"/>
    </row>
    <row r="449" ht="15.75" customHeight="1">
      <c r="A449" s="974"/>
      <c r="B449" s="974"/>
      <c r="D449" s="974"/>
      <c r="E449" s="974"/>
      <c r="F449" s="974"/>
      <c r="G449" s="974"/>
      <c r="H449" s="974"/>
      <c r="I449" s="976"/>
      <c r="L449" s="974"/>
      <c r="M449" s="974"/>
      <c r="N449" s="974"/>
      <c r="O449" s="974"/>
      <c r="P449" s="974"/>
      <c r="Q449" s="974"/>
      <c r="R449" s="974"/>
      <c r="S449" s="974"/>
      <c r="T449" s="974"/>
      <c r="U449" s="974"/>
      <c r="V449" s="974"/>
      <c r="W449" s="974"/>
      <c r="X449" s="974"/>
      <c r="Y449" s="974"/>
      <c r="Z449" s="974"/>
    </row>
    <row r="450" ht="15.75" customHeight="1">
      <c r="A450" s="974"/>
      <c r="B450" s="974"/>
      <c r="D450" s="974"/>
      <c r="E450" s="974"/>
      <c r="F450" s="974"/>
      <c r="G450" s="974"/>
      <c r="H450" s="974"/>
      <c r="I450" s="976"/>
      <c r="L450" s="974"/>
      <c r="M450" s="974"/>
      <c r="N450" s="974"/>
      <c r="O450" s="974"/>
      <c r="P450" s="974"/>
      <c r="Q450" s="974"/>
      <c r="R450" s="974"/>
      <c r="S450" s="974"/>
      <c r="T450" s="974"/>
      <c r="U450" s="974"/>
      <c r="V450" s="974"/>
      <c r="W450" s="974"/>
      <c r="X450" s="974"/>
      <c r="Y450" s="974"/>
      <c r="Z450" s="974"/>
    </row>
    <row r="451" ht="15.75" customHeight="1">
      <c r="A451" s="974"/>
      <c r="B451" s="974"/>
      <c r="D451" s="974"/>
      <c r="E451" s="974"/>
      <c r="F451" s="974"/>
      <c r="G451" s="974"/>
      <c r="H451" s="974"/>
      <c r="I451" s="976"/>
      <c r="L451" s="974"/>
      <c r="M451" s="974"/>
      <c r="N451" s="974"/>
      <c r="O451" s="974"/>
      <c r="P451" s="974"/>
      <c r="Q451" s="974"/>
      <c r="R451" s="974"/>
      <c r="S451" s="974"/>
      <c r="T451" s="974"/>
      <c r="U451" s="974"/>
      <c r="V451" s="974"/>
      <c r="W451" s="974"/>
      <c r="X451" s="974"/>
      <c r="Y451" s="974"/>
      <c r="Z451" s="974"/>
    </row>
    <row r="452" ht="15.75" customHeight="1">
      <c r="A452" s="974"/>
      <c r="B452" s="974"/>
      <c r="D452" s="974"/>
      <c r="E452" s="974"/>
      <c r="F452" s="974"/>
      <c r="G452" s="974"/>
      <c r="H452" s="974"/>
      <c r="I452" s="976"/>
      <c r="L452" s="974"/>
      <c r="M452" s="974"/>
      <c r="N452" s="974"/>
      <c r="O452" s="974"/>
      <c r="P452" s="974"/>
      <c r="Q452" s="974"/>
      <c r="R452" s="974"/>
      <c r="S452" s="974"/>
      <c r="T452" s="974"/>
      <c r="U452" s="974"/>
      <c r="V452" s="974"/>
      <c r="W452" s="974"/>
      <c r="X452" s="974"/>
      <c r="Y452" s="974"/>
      <c r="Z452" s="974"/>
    </row>
    <row r="453" ht="15.75" customHeight="1">
      <c r="A453" s="974"/>
      <c r="B453" s="974"/>
      <c r="D453" s="974"/>
      <c r="E453" s="974"/>
      <c r="F453" s="974"/>
      <c r="G453" s="974"/>
      <c r="H453" s="974"/>
      <c r="I453" s="976"/>
      <c r="L453" s="974"/>
      <c r="M453" s="974"/>
      <c r="N453" s="974"/>
      <c r="O453" s="974"/>
      <c r="P453" s="974"/>
      <c r="Q453" s="974"/>
      <c r="R453" s="974"/>
      <c r="S453" s="974"/>
      <c r="T453" s="974"/>
      <c r="U453" s="974"/>
      <c r="V453" s="974"/>
      <c r="W453" s="974"/>
      <c r="X453" s="974"/>
      <c r="Y453" s="974"/>
      <c r="Z453" s="974"/>
    </row>
    <row r="454" ht="15.75" customHeight="1">
      <c r="A454" s="974"/>
      <c r="B454" s="974"/>
      <c r="D454" s="974"/>
      <c r="E454" s="974"/>
      <c r="F454" s="974"/>
      <c r="G454" s="974"/>
      <c r="H454" s="974"/>
      <c r="I454" s="976"/>
      <c r="L454" s="974"/>
      <c r="M454" s="974"/>
      <c r="N454" s="974"/>
      <c r="O454" s="974"/>
      <c r="P454" s="974"/>
      <c r="Q454" s="974"/>
      <c r="R454" s="974"/>
      <c r="S454" s="974"/>
      <c r="T454" s="974"/>
      <c r="U454" s="974"/>
      <c r="V454" s="974"/>
      <c r="W454" s="974"/>
      <c r="X454" s="974"/>
      <c r="Y454" s="974"/>
      <c r="Z454" s="974"/>
    </row>
    <row r="455" ht="15.75" customHeight="1">
      <c r="A455" s="974"/>
      <c r="B455" s="974"/>
      <c r="D455" s="974"/>
      <c r="E455" s="974"/>
      <c r="F455" s="974"/>
      <c r="G455" s="974"/>
      <c r="H455" s="974"/>
      <c r="I455" s="976"/>
      <c r="L455" s="974"/>
      <c r="M455" s="974"/>
      <c r="N455" s="974"/>
      <c r="O455" s="974"/>
      <c r="P455" s="974"/>
      <c r="Q455" s="974"/>
      <c r="R455" s="974"/>
      <c r="S455" s="974"/>
      <c r="T455" s="974"/>
      <c r="U455" s="974"/>
      <c r="V455" s="974"/>
      <c r="W455" s="974"/>
      <c r="X455" s="974"/>
      <c r="Y455" s="974"/>
      <c r="Z455" s="974"/>
    </row>
    <row r="456" ht="15.75" customHeight="1">
      <c r="A456" s="974"/>
      <c r="B456" s="974"/>
      <c r="D456" s="974"/>
      <c r="E456" s="974"/>
      <c r="F456" s="974"/>
      <c r="G456" s="974"/>
      <c r="H456" s="974"/>
      <c r="I456" s="976"/>
      <c r="L456" s="974"/>
      <c r="M456" s="974"/>
      <c r="N456" s="974"/>
      <c r="O456" s="974"/>
      <c r="P456" s="974"/>
      <c r="Q456" s="974"/>
      <c r="R456" s="974"/>
      <c r="S456" s="974"/>
      <c r="T456" s="974"/>
      <c r="U456" s="974"/>
      <c r="V456" s="974"/>
      <c r="W456" s="974"/>
      <c r="X456" s="974"/>
      <c r="Y456" s="974"/>
      <c r="Z456" s="974"/>
    </row>
    <row r="457" ht="15.75" customHeight="1">
      <c r="A457" s="974"/>
      <c r="B457" s="974"/>
      <c r="D457" s="974"/>
      <c r="E457" s="974"/>
      <c r="F457" s="974"/>
      <c r="G457" s="974"/>
      <c r="H457" s="974"/>
      <c r="I457" s="976"/>
      <c r="L457" s="974"/>
      <c r="M457" s="974"/>
      <c r="N457" s="974"/>
      <c r="O457" s="974"/>
      <c r="P457" s="974"/>
      <c r="Q457" s="974"/>
      <c r="R457" s="974"/>
      <c r="S457" s="974"/>
      <c r="T457" s="974"/>
      <c r="U457" s="974"/>
      <c r="V457" s="974"/>
      <c r="W457" s="974"/>
      <c r="X457" s="974"/>
      <c r="Y457" s="974"/>
      <c r="Z457" s="974"/>
    </row>
    <row r="458" ht="15.75" customHeight="1">
      <c r="A458" s="974"/>
      <c r="B458" s="974"/>
      <c r="D458" s="974"/>
      <c r="E458" s="974"/>
      <c r="F458" s="974"/>
      <c r="G458" s="974"/>
      <c r="H458" s="974"/>
      <c r="I458" s="976"/>
      <c r="L458" s="974"/>
      <c r="M458" s="974"/>
      <c r="N458" s="974"/>
      <c r="O458" s="974"/>
      <c r="P458" s="974"/>
      <c r="Q458" s="974"/>
      <c r="R458" s="974"/>
      <c r="S458" s="974"/>
      <c r="T458" s="974"/>
      <c r="U458" s="974"/>
      <c r="V458" s="974"/>
      <c r="W458" s="974"/>
      <c r="X458" s="974"/>
      <c r="Y458" s="974"/>
      <c r="Z458" s="974"/>
    </row>
    <row r="459" ht="15.75" customHeight="1">
      <c r="A459" s="974"/>
      <c r="B459" s="974"/>
      <c r="D459" s="974"/>
      <c r="E459" s="974"/>
      <c r="F459" s="974"/>
      <c r="G459" s="974"/>
      <c r="H459" s="974"/>
      <c r="I459" s="976"/>
      <c r="L459" s="974"/>
      <c r="M459" s="974"/>
      <c r="N459" s="974"/>
      <c r="O459" s="974"/>
      <c r="P459" s="974"/>
      <c r="Q459" s="974"/>
      <c r="R459" s="974"/>
      <c r="S459" s="974"/>
      <c r="T459" s="974"/>
      <c r="U459" s="974"/>
      <c r="V459" s="974"/>
      <c r="W459" s="974"/>
      <c r="X459" s="974"/>
      <c r="Y459" s="974"/>
      <c r="Z459" s="974"/>
    </row>
    <row r="460" ht="15.75" customHeight="1">
      <c r="A460" s="974"/>
      <c r="B460" s="974"/>
      <c r="D460" s="974"/>
      <c r="E460" s="974"/>
      <c r="F460" s="974"/>
      <c r="G460" s="974"/>
      <c r="H460" s="974"/>
      <c r="I460" s="976"/>
      <c r="L460" s="974"/>
      <c r="M460" s="974"/>
      <c r="N460" s="974"/>
      <c r="O460" s="974"/>
      <c r="P460" s="974"/>
      <c r="Q460" s="974"/>
      <c r="R460" s="974"/>
      <c r="S460" s="974"/>
      <c r="T460" s="974"/>
      <c r="U460" s="974"/>
      <c r="V460" s="974"/>
      <c r="W460" s="974"/>
      <c r="X460" s="974"/>
      <c r="Y460" s="974"/>
      <c r="Z460" s="974"/>
    </row>
    <row r="461" ht="15.75" customHeight="1">
      <c r="A461" s="974"/>
      <c r="B461" s="974"/>
      <c r="D461" s="974"/>
      <c r="E461" s="974"/>
      <c r="F461" s="974"/>
      <c r="G461" s="974"/>
      <c r="H461" s="974"/>
      <c r="I461" s="976"/>
      <c r="L461" s="974"/>
      <c r="M461" s="974"/>
      <c r="N461" s="974"/>
      <c r="O461" s="974"/>
      <c r="P461" s="974"/>
      <c r="Q461" s="974"/>
      <c r="R461" s="974"/>
      <c r="S461" s="974"/>
      <c r="T461" s="974"/>
      <c r="U461" s="974"/>
      <c r="V461" s="974"/>
      <c r="W461" s="974"/>
      <c r="X461" s="974"/>
      <c r="Y461" s="974"/>
      <c r="Z461" s="974"/>
    </row>
    <row r="462" ht="15.75" customHeight="1">
      <c r="A462" s="974"/>
      <c r="B462" s="974"/>
      <c r="D462" s="974"/>
      <c r="E462" s="974"/>
      <c r="F462" s="974"/>
      <c r="G462" s="974"/>
      <c r="H462" s="974"/>
      <c r="I462" s="976"/>
      <c r="L462" s="974"/>
      <c r="M462" s="974"/>
      <c r="N462" s="974"/>
      <c r="O462" s="974"/>
      <c r="P462" s="974"/>
      <c r="Q462" s="974"/>
      <c r="R462" s="974"/>
      <c r="S462" s="974"/>
      <c r="T462" s="974"/>
      <c r="U462" s="974"/>
      <c r="V462" s="974"/>
      <c r="W462" s="974"/>
      <c r="X462" s="974"/>
      <c r="Y462" s="974"/>
      <c r="Z462" s="974"/>
    </row>
    <row r="463" ht="15.75" customHeight="1">
      <c r="A463" s="974"/>
      <c r="B463" s="974"/>
      <c r="D463" s="974"/>
      <c r="E463" s="974"/>
      <c r="F463" s="974"/>
      <c r="G463" s="974"/>
      <c r="H463" s="974"/>
      <c r="I463" s="976"/>
      <c r="L463" s="974"/>
      <c r="M463" s="974"/>
      <c r="N463" s="974"/>
      <c r="O463" s="974"/>
      <c r="P463" s="974"/>
      <c r="Q463" s="974"/>
      <c r="R463" s="974"/>
      <c r="S463" s="974"/>
      <c r="T463" s="974"/>
      <c r="U463" s="974"/>
      <c r="V463" s="974"/>
      <c r="W463" s="974"/>
      <c r="X463" s="974"/>
      <c r="Y463" s="974"/>
      <c r="Z463" s="974"/>
    </row>
    <row r="464" ht="15.75" customHeight="1">
      <c r="A464" s="974"/>
      <c r="B464" s="974"/>
      <c r="D464" s="974"/>
      <c r="E464" s="974"/>
      <c r="F464" s="974"/>
      <c r="G464" s="974"/>
      <c r="H464" s="974"/>
      <c r="I464" s="976"/>
      <c r="L464" s="974"/>
      <c r="M464" s="974"/>
      <c r="N464" s="974"/>
      <c r="O464" s="974"/>
      <c r="P464" s="974"/>
      <c r="Q464" s="974"/>
      <c r="R464" s="974"/>
      <c r="S464" s="974"/>
      <c r="T464" s="974"/>
      <c r="U464" s="974"/>
      <c r="V464" s="974"/>
      <c r="W464" s="974"/>
      <c r="X464" s="974"/>
      <c r="Y464" s="974"/>
      <c r="Z464" s="974"/>
    </row>
    <row r="465" ht="15.75" customHeight="1">
      <c r="A465" s="974"/>
      <c r="B465" s="974"/>
      <c r="D465" s="974"/>
      <c r="E465" s="974"/>
      <c r="F465" s="974"/>
      <c r="G465" s="974"/>
      <c r="H465" s="974"/>
      <c r="I465" s="976"/>
      <c r="L465" s="974"/>
      <c r="M465" s="974"/>
      <c r="N465" s="974"/>
      <c r="O465" s="974"/>
      <c r="P465" s="974"/>
      <c r="Q465" s="974"/>
      <c r="R465" s="974"/>
      <c r="S465" s="974"/>
      <c r="T465" s="974"/>
      <c r="U465" s="974"/>
      <c r="V465" s="974"/>
      <c r="W465" s="974"/>
      <c r="X465" s="974"/>
      <c r="Y465" s="974"/>
      <c r="Z465" s="974"/>
    </row>
    <row r="466" ht="15.75" customHeight="1">
      <c r="A466" s="974"/>
      <c r="B466" s="974"/>
      <c r="D466" s="974"/>
      <c r="E466" s="974"/>
      <c r="F466" s="974"/>
      <c r="G466" s="974"/>
      <c r="H466" s="974"/>
      <c r="I466" s="976"/>
      <c r="L466" s="974"/>
      <c r="M466" s="974"/>
      <c r="N466" s="974"/>
      <c r="O466" s="974"/>
      <c r="P466" s="974"/>
      <c r="Q466" s="974"/>
      <c r="R466" s="974"/>
      <c r="S466" s="974"/>
      <c r="T466" s="974"/>
      <c r="U466" s="974"/>
      <c r="V466" s="974"/>
      <c r="W466" s="974"/>
      <c r="X466" s="974"/>
      <c r="Y466" s="974"/>
      <c r="Z466" s="974"/>
    </row>
    <row r="467" ht="15.75" customHeight="1">
      <c r="A467" s="974"/>
      <c r="B467" s="974"/>
      <c r="D467" s="974"/>
      <c r="E467" s="974"/>
      <c r="F467" s="974"/>
      <c r="G467" s="974"/>
      <c r="H467" s="974"/>
      <c r="I467" s="976"/>
      <c r="L467" s="974"/>
      <c r="M467" s="974"/>
      <c r="N467" s="974"/>
      <c r="O467" s="974"/>
      <c r="P467" s="974"/>
      <c r="Q467" s="974"/>
      <c r="R467" s="974"/>
      <c r="S467" s="974"/>
      <c r="T467" s="974"/>
      <c r="U467" s="974"/>
      <c r="V467" s="974"/>
      <c r="W467" s="974"/>
      <c r="X467" s="974"/>
      <c r="Y467" s="974"/>
      <c r="Z467" s="974"/>
    </row>
    <row r="468" ht="15.75" customHeight="1">
      <c r="A468" s="974"/>
      <c r="B468" s="974"/>
      <c r="D468" s="974"/>
      <c r="E468" s="974"/>
      <c r="F468" s="974"/>
      <c r="G468" s="974"/>
      <c r="H468" s="974"/>
      <c r="I468" s="976"/>
      <c r="L468" s="974"/>
      <c r="M468" s="974"/>
      <c r="N468" s="974"/>
      <c r="O468" s="974"/>
      <c r="P468" s="974"/>
      <c r="Q468" s="974"/>
      <c r="R468" s="974"/>
      <c r="S468" s="974"/>
      <c r="T468" s="974"/>
      <c r="U468" s="974"/>
      <c r="V468" s="974"/>
      <c r="W468" s="974"/>
      <c r="X468" s="974"/>
      <c r="Y468" s="974"/>
      <c r="Z468" s="974"/>
    </row>
    <row r="469" ht="15.75" customHeight="1">
      <c r="A469" s="974"/>
      <c r="B469" s="974"/>
      <c r="D469" s="974"/>
      <c r="E469" s="974"/>
      <c r="F469" s="974"/>
      <c r="G469" s="974"/>
      <c r="H469" s="974"/>
      <c r="I469" s="976"/>
      <c r="L469" s="974"/>
      <c r="M469" s="974"/>
      <c r="N469" s="974"/>
      <c r="O469" s="974"/>
      <c r="P469" s="974"/>
      <c r="Q469" s="974"/>
      <c r="R469" s="974"/>
      <c r="S469" s="974"/>
      <c r="T469" s="974"/>
      <c r="U469" s="974"/>
      <c r="V469" s="974"/>
      <c r="W469" s="974"/>
      <c r="X469" s="974"/>
      <c r="Y469" s="974"/>
      <c r="Z469" s="974"/>
    </row>
    <row r="470" ht="15.75" customHeight="1">
      <c r="A470" s="974"/>
      <c r="B470" s="974"/>
      <c r="D470" s="974"/>
      <c r="E470" s="974"/>
      <c r="F470" s="974"/>
      <c r="G470" s="974"/>
      <c r="H470" s="974"/>
      <c r="I470" s="976"/>
      <c r="L470" s="974"/>
      <c r="M470" s="974"/>
      <c r="N470" s="974"/>
      <c r="O470" s="974"/>
      <c r="P470" s="974"/>
      <c r="Q470" s="974"/>
      <c r="R470" s="974"/>
      <c r="S470" s="974"/>
      <c r="T470" s="974"/>
      <c r="U470" s="974"/>
      <c r="V470" s="974"/>
      <c r="W470" s="974"/>
      <c r="X470" s="974"/>
      <c r="Y470" s="974"/>
      <c r="Z470" s="974"/>
    </row>
    <row r="471" ht="15.75" customHeight="1">
      <c r="A471" s="974"/>
      <c r="B471" s="974"/>
      <c r="D471" s="974"/>
      <c r="E471" s="974"/>
      <c r="F471" s="974"/>
      <c r="G471" s="974"/>
      <c r="H471" s="974"/>
      <c r="I471" s="976"/>
      <c r="L471" s="974"/>
      <c r="M471" s="974"/>
      <c r="N471" s="974"/>
      <c r="O471" s="974"/>
      <c r="P471" s="974"/>
      <c r="Q471" s="974"/>
      <c r="R471" s="974"/>
      <c r="S471" s="974"/>
      <c r="T471" s="974"/>
      <c r="U471" s="974"/>
      <c r="V471" s="974"/>
      <c r="W471" s="974"/>
      <c r="X471" s="974"/>
      <c r="Y471" s="974"/>
      <c r="Z471" s="974"/>
    </row>
    <row r="472" ht="15.75" customHeight="1">
      <c r="A472" s="974"/>
      <c r="B472" s="974"/>
      <c r="D472" s="974"/>
      <c r="E472" s="974"/>
      <c r="F472" s="974"/>
      <c r="G472" s="974"/>
      <c r="H472" s="974"/>
      <c r="I472" s="976"/>
      <c r="L472" s="974"/>
      <c r="M472" s="974"/>
      <c r="N472" s="974"/>
      <c r="O472" s="974"/>
      <c r="P472" s="974"/>
      <c r="Q472" s="974"/>
      <c r="R472" s="974"/>
      <c r="S472" s="974"/>
      <c r="T472" s="974"/>
      <c r="U472" s="974"/>
      <c r="V472" s="974"/>
      <c r="W472" s="974"/>
      <c r="X472" s="974"/>
      <c r="Y472" s="974"/>
      <c r="Z472" s="974"/>
    </row>
    <row r="473" ht="15.75" customHeight="1">
      <c r="A473" s="974"/>
      <c r="B473" s="974"/>
      <c r="D473" s="974"/>
      <c r="E473" s="974"/>
      <c r="F473" s="974"/>
      <c r="G473" s="974"/>
      <c r="H473" s="974"/>
      <c r="I473" s="976"/>
      <c r="L473" s="974"/>
      <c r="M473" s="974"/>
      <c r="N473" s="974"/>
      <c r="O473" s="974"/>
      <c r="P473" s="974"/>
      <c r="Q473" s="974"/>
      <c r="R473" s="974"/>
      <c r="S473" s="974"/>
      <c r="T473" s="974"/>
      <c r="U473" s="974"/>
      <c r="V473" s="974"/>
      <c r="W473" s="974"/>
      <c r="X473" s="974"/>
      <c r="Y473" s="974"/>
      <c r="Z473" s="974"/>
    </row>
    <row r="474" ht="15.75" customHeight="1">
      <c r="A474" s="974"/>
      <c r="B474" s="974"/>
      <c r="D474" s="974"/>
      <c r="E474" s="974"/>
      <c r="F474" s="974"/>
      <c r="G474" s="974"/>
      <c r="H474" s="974"/>
      <c r="I474" s="976"/>
      <c r="L474" s="974"/>
      <c r="M474" s="974"/>
      <c r="N474" s="974"/>
      <c r="O474" s="974"/>
      <c r="P474" s="974"/>
      <c r="Q474" s="974"/>
      <c r="R474" s="974"/>
      <c r="S474" s="974"/>
      <c r="T474" s="974"/>
      <c r="U474" s="974"/>
      <c r="V474" s="974"/>
      <c r="W474" s="974"/>
      <c r="X474" s="974"/>
      <c r="Y474" s="974"/>
      <c r="Z474" s="974"/>
    </row>
    <row r="475" ht="15.75" customHeight="1">
      <c r="A475" s="974"/>
      <c r="B475" s="974"/>
      <c r="D475" s="974"/>
      <c r="E475" s="974"/>
      <c r="F475" s="974"/>
      <c r="G475" s="974"/>
      <c r="H475" s="974"/>
      <c r="I475" s="976"/>
      <c r="L475" s="974"/>
      <c r="M475" s="974"/>
      <c r="N475" s="974"/>
      <c r="O475" s="974"/>
      <c r="P475" s="974"/>
      <c r="Q475" s="974"/>
      <c r="R475" s="974"/>
      <c r="S475" s="974"/>
      <c r="T475" s="974"/>
      <c r="U475" s="974"/>
      <c r="V475" s="974"/>
      <c r="W475" s="974"/>
      <c r="X475" s="974"/>
      <c r="Y475" s="974"/>
      <c r="Z475" s="974"/>
    </row>
    <row r="476" ht="15.75" customHeight="1">
      <c r="A476" s="974"/>
      <c r="B476" s="974"/>
      <c r="D476" s="974"/>
      <c r="E476" s="974"/>
      <c r="F476" s="974"/>
      <c r="G476" s="974"/>
      <c r="H476" s="974"/>
      <c r="I476" s="976"/>
      <c r="L476" s="974"/>
      <c r="M476" s="974"/>
      <c r="N476" s="974"/>
      <c r="O476" s="974"/>
      <c r="P476" s="974"/>
      <c r="Q476" s="974"/>
      <c r="R476" s="974"/>
      <c r="S476" s="974"/>
      <c r="T476" s="974"/>
      <c r="U476" s="974"/>
      <c r="V476" s="974"/>
      <c r="W476" s="974"/>
      <c r="X476" s="974"/>
      <c r="Y476" s="974"/>
      <c r="Z476" s="974"/>
    </row>
    <row r="477" ht="15.75" customHeight="1">
      <c r="A477" s="974"/>
      <c r="B477" s="974"/>
      <c r="D477" s="974"/>
      <c r="E477" s="974"/>
      <c r="F477" s="974"/>
      <c r="G477" s="974"/>
      <c r="H477" s="974"/>
      <c r="I477" s="976"/>
      <c r="L477" s="974"/>
      <c r="M477" s="974"/>
      <c r="N477" s="974"/>
      <c r="O477" s="974"/>
      <c r="P477" s="974"/>
      <c r="Q477" s="974"/>
      <c r="R477" s="974"/>
      <c r="S477" s="974"/>
      <c r="T477" s="974"/>
      <c r="U477" s="974"/>
      <c r="V477" s="974"/>
      <c r="W477" s="974"/>
      <c r="X477" s="974"/>
      <c r="Y477" s="974"/>
      <c r="Z477" s="974"/>
    </row>
    <row r="478" ht="15.75" customHeight="1">
      <c r="A478" s="974"/>
      <c r="B478" s="974"/>
      <c r="D478" s="974"/>
      <c r="E478" s="974"/>
      <c r="F478" s="974"/>
      <c r="G478" s="974"/>
      <c r="H478" s="974"/>
      <c r="I478" s="976"/>
      <c r="L478" s="974"/>
      <c r="M478" s="974"/>
      <c r="N478" s="974"/>
      <c r="O478" s="974"/>
      <c r="P478" s="974"/>
      <c r="Q478" s="974"/>
      <c r="R478" s="974"/>
      <c r="S478" s="974"/>
      <c r="T478" s="974"/>
      <c r="U478" s="974"/>
      <c r="V478" s="974"/>
      <c r="W478" s="974"/>
      <c r="X478" s="974"/>
      <c r="Y478" s="974"/>
      <c r="Z478" s="974"/>
    </row>
    <row r="479" ht="15.75" customHeight="1">
      <c r="A479" s="974"/>
      <c r="B479" s="974"/>
      <c r="D479" s="974"/>
      <c r="E479" s="974"/>
      <c r="F479" s="974"/>
      <c r="G479" s="974"/>
      <c r="H479" s="974"/>
      <c r="I479" s="976"/>
      <c r="L479" s="974"/>
      <c r="M479" s="974"/>
      <c r="N479" s="974"/>
      <c r="O479" s="974"/>
      <c r="P479" s="974"/>
      <c r="Q479" s="974"/>
      <c r="R479" s="974"/>
      <c r="S479" s="974"/>
      <c r="T479" s="974"/>
      <c r="U479" s="974"/>
      <c r="V479" s="974"/>
      <c r="W479" s="974"/>
      <c r="X479" s="974"/>
      <c r="Y479" s="974"/>
      <c r="Z479" s="974"/>
    </row>
    <row r="480" ht="15.75" customHeight="1">
      <c r="A480" s="974"/>
      <c r="B480" s="974"/>
      <c r="D480" s="974"/>
      <c r="E480" s="974"/>
      <c r="F480" s="974"/>
      <c r="G480" s="974"/>
      <c r="H480" s="974"/>
      <c r="I480" s="976"/>
      <c r="L480" s="974"/>
      <c r="M480" s="974"/>
      <c r="N480" s="974"/>
      <c r="O480" s="974"/>
      <c r="P480" s="974"/>
      <c r="Q480" s="974"/>
      <c r="R480" s="974"/>
      <c r="S480" s="974"/>
      <c r="T480" s="974"/>
      <c r="U480" s="974"/>
      <c r="V480" s="974"/>
      <c r="W480" s="974"/>
      <c r="X480" s="974"/>
      <c r="Y480" s="974"/>
      <c r="Z480" s="974"/>
    </row>
    <row r="481" ht="15.75" customHeight="1">
      <c r="A481" s="974"/>
      <c r="B481" s="974"/>
      <c r="D481" s="974"/>
      <c r="E481" s="974"/>
      <c r="F481" s="974"/>
      <c r="G481" s="974"/>
      <c r="H481" s="974"/>
      <c r="I481" s="976"/>
      <c r="L481" s="974"/>
      <c r="M481" s="974"/>
      <c r="N481" s="974"/>
      <c r="O481" s="974"/>
      <c r="P481" s="974"/>
      <c r="Q481" s="974"/>
      <c r="R481" s="974"/>
      <c r="S481" s="974"/>
      <c r="T481" s="974"/>
      <c r="U481" s="974"/>
      <c r="V481" s="974"/>
      <c r="W481" s="974"/>
      <c r="X481" s="974"/>
      <c r="Y481" s="974"/>
      <c r="Z481" s="974"/>
    </row>
    <row r="482" ht="15.75" customHeight="1">
      <c r="A482" s="974"/>
      <c r="B482" s="974"/>
      <c r="D482" s="974"/>
      <c r="E482" s="974"/>
      <c r="F482" s="974"/>
      <c r="G482" s="974"/>
      <c r="H482" s="974"/>
      <c r="I482" s="976"/>
      <c r="L482" s="974"/>
      <c r="M482" s="974"/>
      <c r="N482" s="974"/>
      <c r="O482" s="974"/>
      <c r="P482" s="974"/>
      <c r="Q482" s="974"/>
      <c r="R482" s="974"/>
      <c r="S482" s="974"/>
      <c r="T482" s="974"/>
      <c r="U482" s="974"/>
      <c r="V482" s="974"/>
      <c r="W482" s="974"/>
      <c r="X482" s="974"/>
      <c r="Y482" s="974"/>
      <c r="Z482" s="974"/>
    </row>
    <row r="483" ht="15.75" customHeight="1">
      <c r="A483" s="974"/>
      <c r="B483" s="974"/>
      <c r="D483" s="974"/>
      <c r="E483" s="974"/>
      <c r="F483" s="974"/>
      <c r="G483" s="974"/>
      <c r="H483" s="974"/>
      <c r="I483" s="976"/>
      <c r="L483" s="974"/>
      <c r="M483" s="974"/>
      <c r="N483" s="974"/>
      <c r="O483" s="974"/>
      <c r="P483" s="974"/>
      <c r="Q483" s="974"/>
      <c r="R483" s="974"/>
      <c r="S483" s="974"/>
      <c r="T483" s="974"/>
      <c r="U483" s="974"/>
      <c r="V483" s="974"/>
      <c r="W483" s="974"/>
      <c r="X483" s="974"/>
      <c r="Y483" s="974"/>
      <c r="Z483" s="974"/>
    </row>
    <row r="484" ht="15.75" customHeight="1">
      <c r="A484" s="974"/>
      <c r="B484" s="974"/>
      <c r="D484" s="974"/>
      <c r="E484" s="974"/>
      <c r="F484" s="974"/>
      <c r="G484" s="974"/>
      <c r="H484" s="974"/>
      <c r="I484" s="976"/>
      <c r="L484" s="974"/>
      <c r="M484" s="974"/>
      <c r="N484" s="974"/>
      <c r="O484" s="974"/>
      <c r="P484" s="974"/>
      <c r="Q484" s="974"/>
      <c r="R484" s="974"/>
      <c r="S484" s="974"/>
      <c r="T484" s="974"/>
      <c r="U484" s="974"/>
      <c r="V484" s="974"/>
      <c r="W484" s="974"/>
      <c r="X484" s="974"/>
      <c r="Y484" s="974"/>
      <c r="Z484" s="974"/>
    </row>
    <row r="485" ht="15.75" customHeight="1">
      <c r="A485" s="974"/>
      <c r="B485" s="974"/>
      <c r="D485" s="974"/>
      <c r="E485" s="974"/>
      <c r="F485" s="974"/>
      <c r="G485" s="974"/>
      <c r="H485" s="974"/>
      <c r="I485" s="976"/>
      <c r="L485" s="974"/>
      <c r="M485" s="974"/>
      <c r="N485" s="974"/>
      <c r="O485" s="974"/>
      <c r="P485" s="974"/>
      <c r="Q485" s="974"/>
      <c r="R485" s="974"/>
      <c r="S485" s="974"/>
      <c r="T485" s="974"/>
      <c r="U485" s="974"/>
      <c r="V485" s="974"/>
      <c r="W485" s="974"/>
      <c r="X485" s="974"/>
      <c r="Y485" s="974"/>
      <c r="Z485" s="974"/>
    </row>
    <row r="486" ht="15.75" customHeight="1">
      <c r="A486" s="974"/>
      <c r="B486" s="974"/>
      <c r="D486" s="974"/>
      <c r="E486" s="974"/>
      <c r="F486" s="974"/>
      <c r="G486" s="974"/>
      <c r="H486" s="974"/>
      <c r="I486" s="976"/>
      <c r="L486" s="974"/>
      <c r="M486" s="974"/>
      <c r="N486" s="974"/>
      <c r="O486" s="974"/>
      <c r="P486" s="974"/>
      <c r="Q486" s="974"/>
      <c r="R486" s="974"/>
      <c r="S486" s="974"/>
      <c r="T486" s="974"/>
      <c r="U486" s="974"/>
      <c r="V486" s="974"/>
      <c r="W486" s="974"/>
      <c r="X486" s="974"/>
      <c r="Y486" s="974"/>
      <c r="Z486" s="974"/>
    </row>
    <row r="487" ht="15.75" customHeight="1">
      <c r="A487" s="974"/>
      <c r="B487" s="974"/>
      <c r="D487" s="974"/>
      <c r="E487" s="974"/>
      <c r="F487" s="974"/>
      <c r="G487" s="974"/>
      <c r="H487" s="974"/>
      <c r="I487" s="976"/>
      <c r="L487" s="974"/>
      <c r="M487" s="974"/>
      <c r="N487" s="974"/>
      <c r="O487" s="974"/>
      <c r="P487" s="974"/>
      <c r="Q487" s="974"/>
      <c r="R487" s="974"/>
      <c r="S487" s="974"/>
      <c r="T487" s="974"/>
      <c r="U487" s="974"/>
      <c r="V487" s="974"/>
      <c r="W487" s="974"/>
      <c r="X487" s="974"/>
      <c r="Y487" s="974"/>
      <c r="Z487" s="974"/>
    </row>
    <row r="488" ht="15.75" customHeight="1">
      <c r="A488" s="974"/>
      <c r="B488" s="974"/>
      <c r="D488" s="974"/>
      <c r="E488" s="974"/>
      <c r="F488" s="974"/>
      <c r="G488" s="974"/>
      <c r="H488" s="974"/>
      <c r="I488" s="976"/>
      <c r="L488" s="974"/>
      <c r="M488" s="974"/>
      <c r="N488" s="974"/>
      <c r="O488" s="974"/>
      <c r="P488" s="974"/>
      <c r="Q488" s="974"/>
      <c r="R488" s="974"/>
      <c r="S488" s="974"/>
      <c r="T488" s="974"/>
      <c r="U488" s="974"/>
      <c r="V488" s="974"/>
      <c r="W488" s="974"/>
      <c r="X488" s="974"/>
      <c r="Y488" s="974"/>
      <c r="Z488" s="974"/>
    </row>
    <row r="489" ht="15.75" customHeight="1">
      <c r="A489" s="974"/>
      <c r="B489" s="974"/>
      <c r="D489" s="974"/>
      <c r="E489" s="974"/>
      <c r="F489" s="974"/>
      <c r="G489" s="974"/>
      <c r="H489" s="974"/>
      <c r="I489" s="976"/>
      <c r="L489" s="974"/>
      <c r="M489" s="974"/>
      <c r="N489" s="974"/>
      <c r="O489" s="974"/>
      <c r="P489" s="974"/>
      <c r="Q489" s="974"/>
      <c r="R489" s="974"/>
      <c r="S489" s="974"/>
      <c r="T489" s="974"/>
      <c r="U489" s="974"/>
      <c r="V489" s="974"/>
      <c r="W489" s="974"/>
      <c r="X489" s="974"/>
      <c r="Y489" s="974"/>
      <c r="Z489" s="974"/>
    </row>
    <row r="490" ht="15.75" customHeight="1">
      <c r="A490" s="974"/>
      <c r="B490" s="974"/>
      <c r="D490" s="974"/>
      <c r="E490" s="974"/>
      <c r="F490" s="974"/>
      <c r="G490" s="974"/>
      <c r="H490" s="974"/>
      <c r="I490" s="976"/>
      <c r="L490" s="974"/>
      <c r="M490" s="974"/>
      <c r="N490" s="974"/>
      <c r="O490" s="974"/>
      <c r="P490" s="974"/>
      <c r="Q490" s="974"/>
      <c r="R490" s="974"/>
      <c r="S490" s="974"/>
      <c r="T490" s="974"/>
      <c r="U490" s="974"/>
      <c r="V490" s="974"/>
      <c r="W490" s="974"/>
      <c r="X490" s="974"/>
      <c r="Y490" s="974"/>
      <c r="Z490" s="974"/>
    </row>
    <row r="491" ht="15.75" customHeight="1">
      <c r="A491" s="974"/>
      <c r="B491" s="974"/>
      <c r="D491" s="974"/>
      <c r="E491" s="974"/>
      <c r="F491" s="974"/>
      <c r="G491" s="974"/>
      <c r="H491" s="974"/>
      <c r="I491" s="976"/>
      <c r="L491" s="974"/>
      <c r="M491" s="974"/>
      <c r="N491" s="974"/>
      <c r="O491" s="974"/>
      <c r="P491" s="974"/>
      <c r="Q491" s="974"/>
      <c r="R491" s="974"/>
      <c r="S491" s="974"/>
      <c r="T491" s="974"/>
      <c r="U491" s="974"/>
      <c r="V491" s="974"/>
      <c r="W491" s="974"/>
      <c r="X491" s="974"/>
      <c r="Y491" s="974"/>
      <c r="Z491" s="974"/>
    </row>
    <row r="492" ht="15.75" customHeight="1">
      <c r="A492" s="974"/>
      <c r="B492" s="974"/>
      <c r="D492" s="974"/>
      <c r="E492" s="974"/>
      <c r="F492" s="974"/>
      <c r="G492" s="974"/>
      <c r="H492" s="974"/>
      <c r="I492" s="976"/>
      <c r="L492" s="974"/>
      <c r="M492" s="974"/>
      <c r="N492" s="974"/>
      <c r="O492" s="974"/>
      <c r="P492" s="974"/>
      <c r="Q492" s="974"/>
      <c r="R492" s="974"/>
      <c r="S492" s="974"/>
      <c r="T492" s="974"/>
      <c r="U492" s="974"/>
      <c r="V492" s="974"/>
      <c r="W492" s="974"/>
      <c r="X492" s="974"/>
      <c r="Y492" s="974"/>
      <c r="Z492" s="974"/>
    </row>
    <row r="493" ht="15.75" customHeight="1">
      <c r="A493" s="974"/>
      <c r="B493" s="974"/>
      <c r="D493" s="974"/>
      <c r="E493" s="974"/>
      <c r="F493" s="974"/>
      <c r="G493" s="974"/>
      <c r="H493" s="974"/>
      <c r="I493" s="976"/>
      <c r="L493" s="974"/>
      <c r="M493" s="974"/>
      <c r="N493" s="974"/>
      <c r="O493" s="974"/>
      <c r="P493" s="974"/>
      <c r="Q493" s="974"/>
      <c r="R493" s="974"/>
      <c r="S493" s="974"/>
      <c r="T493" s="974"/>
      <c r="U493" s="974"/>
      <c r="V493" s="974"/>
      <c r="W493" s="974"/>
      <c r="X493" s="974"/>
      <c r="Y493" s="974"/>
      <c r="Z493" s="974"/>
    </row>
    <row r="494" ht="15.75" customHeight="1">
      <c r="A494" s="974"/>
      <c r="B494" s="974"/>
      <c r="D494" s="974"/>
      <c r="E494" s="974"/>
      <c r="F494" s="974"/>
      <c r="G494" s="974"/>
      <c r="H494" s="974"/>
      <c r="I494" s="976"/>
      <c r="L494" s="974"/>
      <c r="M494" s="974"/>
      <c r="N494" s="974"/>
      <c r="O494" s="974"/>
      <c r="P494" s="974"/>
      <c r="Q494" s="974"/>
      <c r="R494" s="974"/>
      <c r="S494" s="974"/>
      <c r="T494" s="974"/>
      <c r="U494" s="974"/>
      <c r="V494" s="974"/>
      <c r="W494" s="974"/>
      <c r="X494" s="974"/>
      <c r="Y494" s="974"/>
      <c r="Z494" s="974"/>
    </row>
    <row r="495" ht="15.75" customHeight="1">
      <c r="A495" s="974"/>
      <c r="B495" s="974"/>
      <c r="D495" s="974"/>
      <c r="E495" s="974"/>
      <c r="F495" s="974"/>
      <c r="G495" s="974"/>
      <c r="H495" s="974"/>
      <c r="I495" s="976"/>
      <c r="L495" s="974"/>
      <c r="M495" s="974"/>
      <c r="N495" s="974"/>
      <c r="O495" s="974"/>
      <c r="P495" s="974"/>
      <c r="Q495" s="974"/>
      <c r="R495" s="974"/>
      <c r="S495" s="974"/>
      <c r="T495" s="974"/>
      <c r="U495" s="974"/>
      <c r="V495" s="974"/>
      <c r="W495" s="974"/>
      <c r="X495" s="974"/>
      <c r="Y495" s="974"/>
      <c r="Z495" s="974"/>
    </row>
    <row r="496" ht="15.75" customHeight="1">
      <c r="A496" s="974"/>
      <c r="B496" s="974"/>
      <c r="D496" s="974"/>
      <c r="E496" s="974"/>
      <c r="F496" s="974"/>
      <c r="G496" s="974"/>
      <c r="H496" s="974"/>
      <c r="I496" s="976"/>
      <c r="L496" s="974"/>
      <c r="M496" s="974"/>
      <c r="N496" s="974"/>
      <c r="O496" s="974"/>
      <c r="P496" s="974"/>
      <c r="Q496" s="974"/>
      <c r="R496" s="974"/>
      <c r="S496" s="974"/>
      <c r="T496" s="974"/>
      <c r="U496" s="974"/>
      <c r="V496" s="974"/>
      <c r="W496" s="974"/>
      <c r="X496" s="974"/>
      <c r="Y496" s="974"/>
      <c r="Z496" s="974"/>
    </row>
    <row r="497" ht="15.75" customHeight="1">
      <c r="A497" s="974"/>
      <c r="B497" s="974"/>
      <c r="D497" s="974"/>
      <c r="E497" s="974"/>
      <c r="F497" s="974"/>
      <c r="G497" s="974"/>
      <c r="H497" s="974"/>
      <c r="I497" s="976"/>
      <c r="L497" s="974"/>
      <c r="M497" s="974"/>
      <c r="N497" s="974"/>
      <c r="O497" s="974"/>
      <c r="P497" s="974"/>
      <c r="Q497" s="974"/>
      <c r="R497" s="974"/>
      <c r="S497" s="974"/>
      <c r="T497" s="974"/>
      <c r="U497" s="974"/>
      <c r="V497" s="974"/>
      <c r="W497" s="974"/>
      <c r="X497" s="974"/>
      <c r="Y497" s="974"/>
      <c r="Z497" s="974"/>
    </row>
    <row r="498" ht="15.75" customHeight="1">
      <c r="A498" s="974"/>
      <c r="B498" s="974"/>
      <c r="D498" s="974"/>
      <c r="E498" s="974"/>
      <c r="F498" s="974"/>
      <c r="G498" s="974"/>
      <c r="H498" s="974"/>
      <c r="I498" s="976"/>
      <c r="L498" s="974"/>
      <c r="M498" s="974"/>
      <c r="N498" s="974"/>
      <c r="O498" s="974"/>
      <c r="P498" s="974"/>
      <c r="Q498" s="974"/>
      <c r="R498" s="974"/>
      <c r="S498" s="974"/>
      <c r="T498" s="974"/>
      <c r="U498" s="974"/>
      <c r="V498" s="974"/>
      <c r="W498" s="974"/>
      <c r="X498" s="974"/>
      <c r="Y498" s="974"/>
      <c r="Z498" s="974"/>
    </row>
    <row r="499" ht="15.75" customHeight="1">
      <c r="A499" s="974"/>
      <c r="B499" s="974"/>
      <c r="D499" s="974"/>
      <c r="E499" s="974"/>
      <c r="F499" s="974"/>
      <c r="G499" s="974"/>
      <c r="H499" s="974"/>
      <c r="I499" s="976"/>
      <c r="L499" s="974"/>
      <c r="M499" s="974"/>
      <c r="N499" s="974"/>
      <c r="O499" s="974"/>
      <c r="P499" s="974"/>
      <c r="Q499" s="974"/>
      <c r="R499" s="974"/>
      <c r="S499" s="974"/>
      <c r="T499" s="974"/>
      <c r="U499" s="974"/>
      <c r="V499" s="974"/>
      <c r="W499" s="974"/>
      <c r="X499" s="974"/>
      <c r="Y499" s="974"/>
      <c r="Z499" s="974"/>
    </row>
    <row r="500" ht="15.75" customHeight="1">
      <c r="A500" s="974"/>
      <c r="B500" s="974"/>
      <c r="D500" s="974"/>
      <c r="E500" s="974"/>
      <c r="F500" s="974"/>
      <c r="G500" s="974"/>
      <c r="H500" s="974"/>
      <c r="I500" s="976"/>
      <c r="L500" s="974"/>
      <c r="M500" s="974"/>
      <c r="N500" s="974"/>
      <c r="O500" s="974"/>
      <c r="P500" s="974"/>
      <c r="Q500" s="974"/>
      <c r="R500" s="974"/>
      <c r="S500" s="974"/>
      <c r="T500" s="974"/>
      <c r="U500" s="974"/>
      <c r="V500" s="974"/>
      <c r="W500" s="974"/>
      <c r="X500" s="974"/>
      <c r="Y500" s="974"/>
      <c r="Z500" s="974"/>
    </row>
    <row r="501" ht="15.75" customHeight="1">
      <c r="A501" s="974"/>
      <c r="B501" s="974"/>
      <c r="D501" s="974"/>
      <c r="E501" s="974"/>
      <c r="F501" s="974"/>
      <c r="G501" s="974"/>
      <c r="H501" s="974"/>
      <c r="I501" s="976"/>
      <c r="L501" s="974"/>
      <c r="M501" s="974"/>
      <c r="N501" s="974"/>
      <c r="O501" s="974"/>
      <c r="P501" s="974"/>
      <c r="Q501" s="974"/>
      <c r="R501" s="974"/>
      <c r="S501" s="974"/>
      <c r="T501" s="974"/>
      <c r="U501" s="974"/>
      <c r="V501" s="974"/>
      <c r="W501" s="974"/>
      <c r="X501" s="974"/>
      <c r="Y501" s="974"/>
      <c r="Z501" s="974"/>
    </row>
    <row r="502" ht="15.75" customHeight="1">
      <c r="A502" s="974"/>
      <c r="B502" s="974"/>
      <c r="D502" s="974"/>
      <c r="E502" s="974"/>
      <c r="F502" s="974"/>
      <c r="G502" s="974"/>
      <c r="H502" s="974"/>
      <c r="I502" s="976"/>
      <c r="L502" s="974"/>
      <c r="M502" s="974"/>
      <c r="N502" s="974"/>
      <c r="O502" s="974"/>
      <c r="P502" s="974"/>
      <c r="Q502" s="974"/>
      <c r="R502" s="974"/>
      <c r="S502" s="974"/>
      <c r="T502" s="974"/>
      <c r="U502" s="974"/>
      <c r="V502" s="974"/>
      <c r="W502" s="974"/>
      <c r="X502" s="974"/>
      <c r="Y502" s="974"/>
      <c r="Z502" s="974"/>
    </row>
    <row r="503" ht="15.75" customHeight="1">
      <c r="A503" s="974"/>
      <c r="B503" s="974"/>
      <c r="D503" s="974"/>
      <c r="E503" s="974"/>
      <c r="F503" s="974"/>
      <c r="G503" s="974"/>
      <c r="H503" s="974"/>
      <c r="I503" s="976"/>
      <c r="L503" s="974"/>
      <c r="M503" s="974"/>
      <c r="N503" s="974"/>
      <c r="O503" s="974"/>
      <c r="P503" s="974"/>
      <c r="Q503" s="974"/>
      <c r="R503" s="974"/>
      <c r="S503" s="974"/>
      <c r="T503" s="974"/>
      <c r="U503" s="974"/>
      <c r="V503" s="974"/>
      <c r="W503" s="974"/>
      <c r="X503" s="974"/>
      <c r="Y503" s="974"/>
      <c r="Z503" s="974"/>
    </row>
    <row r="504" ht="15.75" customHeight="1">
      <c r="A504" s="974"/>
      <c r="B504" s="974"/>
      <c r="D504" s="974"/>
      <c r="E504" s="974"/>
      <c r="F504" s="974"/>
      <c r="G504" s="974"/>
      <c r="H504" s="974"/>
      <c r="I504" s="976"/>
      <c r="L504" s="974"/>
      <c r="M504" s="974"/>
      <c r="N504" s="974"/>
      <c r="O504" s="974"/>
      <c r="P504" s="974"/>
      <c r="Q504" s="974"/>
      <c r="R504" s="974"/>
      <c r="S504" s="974"/>
      <c r="T504" s="974"/>
      <c r="U504" s="974"/>
      <c r="V504" s="974"/>
      <c r="W504" s="974"/>
      <c r="X504" s="974"/>
      <c r="Y504" s="974"/>
      <c r="Z504" s="974"/>
    </row>
    <row r="505" ht="15.75" customHeight="1">
      <c r="A505" s="974"/>
      <c r="B505" s="974"/>
      <c r="D505" s="974"/>
      <c r="E505" s="974"/>
      <c r="F505" s="974"/>
      <c r="G505" s="974"/>
      <c r="H505" s="974"/>
      <c r="I505" s="976"/>
      <c r="L505" s="974"/>
      <c r="M505" s="974"/>
      <c r="N505" s="974"/>
      <c r="O505" s="974"/>
      <c r="P505" s="974"/>
      <c r="Q505" s="974"/>
      <c r="R505" s="974"/>
      <c r="S505" s="974"/>
      <c r="T505" s="974"/>
      <c r="U505" s="974"/>
      <c r="V505" s="974"/>
      <c r="W505" s="974"/>
      <c r="X505" s="974"/>
      <c r="Y505" s="974"/>
      <c r="Z505" s="974"/>
    </row>
    <row r="506" ht="15.75" customHeight="1">
      <c r="A506" s="974"/>
      <c r="B506" s="974"/>
      <c r="D506" s="974"/>
      <c r="E506" s="974"/>
      <c r="F506" s="974"/>
      <c r="G506" s="974"/>
      <c r="H506" s="974"/>
      <c r="I506" s="976"/>
      <c r="L506" s="974"/>
      <c r="M506" s="974"/>
      <c r="N506" s="974"/>
      <c r="O506" s="974"/>
      <c r="P506" s="974"/>
      <c r="Q506" s="974"/>
      <c r="R506" s="974"/>
      <c r="S506" s="974"/>
      <c r="T506" s="974"/>
      <c r="U506" s="974"/>
      <c r="V506" s="974"/>
      <c r="W506" s="974"/>
      <c r="X506" s="974"/>
      <c r="Y506" s="974"/>
      <c r="Z506" s="974"/>
    </row>
    <row r="507" ht="15.75" customHeight="1">
      <c r="A507" s="974"/>
      <c r="B507" s="974"/>
      <c r="D507" s="974"/>
      <c r="E507" s="974"/>
      <c r="F507" s="974"/>
      <c r="G507" s="974"/>
      <c r="H507" s="974"/>
      <c r="I507" s="976"/>
      <c r="L507" s="974"/>
      <c r="M507" s="974"/>
      <c r="N507" s="974"/>
      <c r="O507" s="974"/>
      <c r="P507" s="974"/>
      <c r="Q507" s="974"/>
      <c r="R507" s="974"/>
      <c r="S507" s="974"/>
      <c r="T507" s="974"/>
      <c r="U507" s="974"/>
      <c r="V507" s="974"/>
      <c r="W507" s="974"/>
      <c r="X507" s="974"/>
      <c r="Y507" s="974"/>
      <c r="Z507" s="974"/>
    </row>
    <row r="508" ht="15.75" customHeight="1">
      <c r="A508" s="974"/>
      <c r="B508" s="974"/>
      <c r="D508" s="974"/>
      <c r="E508" s="974"/>
      <c r="F508" s="974"/>
      <c r="G508" s="974"/>
      <c r="H508" s="974"/>
      <c r="I508" s="976"/>
      <c r="L508" s="974"/>
      <c r="M508" s="974"/>
      <c r="N508" s="974"/>
      <c r="O508" s="974"/>
      <c r="P508" s="974"/>
      <c r="Q508" s="974"/>
      <c r="R508" s="974"/>
      <c r="S508" s="974"/>
      <c r="T508" s="974"/>
      <c r="U508" s="974"/>
      <c r="V508" s="974"/>
      <c r="W508" s="974"/>
      <c r="X508" s="974"/>
      <c r="Y508" s="974"/>
      <c r="Z508" s="974"/>
    </row>
    <row r="509" ht="15.75" customHeight="1">
      <c r="A509" s="974"/>
      <c r="B509" s="974"/>
      <c r="D509" s="974"/>
      <c r="E509" s="974"/>
      <c r="F509" s="974"/>
      <c r="G509" s="974"/>
      <c r="H509" s="974"/>
      <c r="I509" s="976"/>
      <c r="L509" s="974"/>
      <c r="M509" s="974"/>
      <c r="N509" s="974"/>
      <c r="O509" s="974"/>
      <c r="P509" s="974"/>
      <c r="Q509" s="974"/>
      <c r="R509" s="974"/>
      <c r="S509" s="974"/>
      <c r="T509" s="974"/>
      <c r="U509" s="974"/>
      <c r="V509" s="974"/>
      <c r="W509" s="974"/>
      <c r="X509" s="974"/>
      <c r="Y509" s="974"/>
      <c r="Z509" s="974"/>
    </row>
    <row r="510" ht="15.75" customHeight="1">
      <c r="A510" s="974"/>
      <c r="B510" s="974"/>
      <c r="D510" s="974"/>
      <c r="E510" s="974"/>
      <c r="F510" s="974"/>
      <c r="G510" s="974"/>
      <c r="H510" s="974"/>
      <c r="I510" s="976"/>
      <c r="L510" s="974"/>
      <c r="M510" s="974"/>
      <c r="N510" s="974"/>
      <c r="O510" s="974"/>
      <c r="P510" s="974"/>
      <c r="Q510" s="974"/>
      <c r="R510" s="974"/>
      <c r="S510" s="974"/>
      <c r="T510" s="974"/>
      <c r="U510" s="974"/>
      <c r="V510" s="974"/>
      <c r="W510" s="974"/>
      <c r="X510" s="974"/>
      <c r="Y510" s="974"/>
      <c r="Z510" s="974"/>
    </row>
    <row r="511" ht="15.75" customHeight="1">
      <c r="A511" s="974"/>
      <c r="B511" s="974"/>
      <c r="D511" s="974"/>
      <c r="E511" s="974"/>
      <c r="F511" s="974"/>
      <c r="G511" s="974"/>
      <c r="H511" s="974"/>
      <c r="I511" s="976"/>
      <c r="L511" s="974"/>
      <c r="M511" s="974"/>
      <c r="N511" s="974"/>
      <c r="O511" s="974"/>
      <c r="P511" s="974"/>
      <c r="Q511" s="974"/>
      <c r="R511" s="974"/>
      <c r="S511" s="974"/>
      <c r="T511" s="974"/>
      <c r="U511" s="974"/>
      <c r="V511" s="974"/>
      <c r="W511" s="974"/>
      <c r="X511" s="974"/>
      <c r="Y511" s="974"/>
      <c r="Z511" s="974"/>
    </row>
    <row r="512" ht="15.75" customHeight="1">
      <c r="A512" s="974"/>
      <c r="B512" s="974"/>
      <c r="D512" s="974"/>
      <c r="E512" s="974"/>
      <c r="F512" s="974"/>
      <c r="G512" s="974"/>
      <c r="H512" s="974"/>
      <c r="I512" s="976"/>
      <c r="L512" s="974"/>
      <c r="M512" s="974"/>
      <c r="N512" s="974"/>
      <c r="O512" s="974"/>
      <c r="P512" s="974"/>
      <c r="Q512" s="974"/>
      <c r="R512" s="974"/>
      <c r="S512" s="974"/>
      <c r="T512" s="974"/>
      <c r="U512" s="974"/>
      <c r="V512" s="974"/>
      <c r="W512" s="974"/>
      <c r="X512" s="974"/>
      <c r="Y512" s="974"/>
      <c r="Z512" s="974"/>
    </row>
    <row r="513" ht="15.75" customHeight="1">
      <c r="A513" s="974"/>
      <c r="B513" s="974"/>
      <c r="D513" s="974"/>
      <c r="E513" s="974"/>
      <c r="F513" s="974"/>
      <c r="G513" s="974"/>
      <c r="H513" s="974"/>
      <c r="I513" s="976"/>
      <c r="L513" s="974"/>
      <c r="M513" s="974"/>
      <c r="N513" s="974"/>
      <c r="O513" s="974"/>
      <c r="P513" s="974"/>
      <c r="Q513" s="974"/>
      <c r="R513" s="974"/>
      <c r="S513" s="974"/>
      <c r="T513" s="974"/>
      <c r="U513" s="974"/>
      <c r="V513" s="974"/>
      <c r="W513" s="974"/>
      <c r="X513" s="974"/>
      <c r="Y513" s="974"/>
      <c r="Z513" s="974"/>
    </row>
    <row r="514" ht="15.75" customHeight="1">
      <c r="A514" s="974"/>
      <c r="B514" s="974"/>
      <c r="D514" s="974"/>
      <c r="E514" s="974"/>
      <c r="F514" s="974"/>
      <c r="G514" s="974"/>
      <c r="H514" s="974"/>
      <c r="I514" s="976"/>
      <c r="L514" s="974"/>
      <c r="M514" s="974"/>
      <c r="N514" s="974"/>
      <c r="O514" s="974"/>
      <c r="P514" s="974"/>
      <c r="Q514" s="974"/>
      <c r="R514" s="974"/>
      <c r="S514" s="974"/>
      <c r="T514" s="974"/>
      <c r="U514" s="974"/>
      <c r="V514" s="974"/>
      <c r="W514" s="974"/>
      <c r="X514" s="974"/>
      <c r="Y514" s="974"/>
      <c r="Z514" s="974"/>
    </row>
    <row r="515" ht="15.75" customHeight="1">
      <c r="A515" s="974"/>
      <c r="B515" s="974"/>
      <c r="D515" s="974"/>
      <c r="E515" s="974"/>
      <c r="F515" s="974"/>
      <c r="G515" s="974"/>
      <c r="H515" s="974"/>
      <c r="I515" s="976"/>
      <c r="L515" s="974"/>
      <c r="M515" s="974"/>
      <c r="N515" s="974"/>
      <c r="O515" s="974"/>
      <c r="P515" s="974"/>
      <c r="Q515" s="974"/>
      <c r="R515" s="974"/>
      <c r="S515" s="974"/>
      <c r="T515" s="974"/>
      <c r="U515" s="974"/>
      <c r="V515" s="974"/>
      <c r="W515" s="974"/>
      <c r="X515" s="974"/>
      <c r="Y515" s="974"/>
      <c r="Z515" s="974"/>
    </row>
    <row r="516" ht="15.75" customHeight="1">
      <c r="A516" s="974"/>
      <c r="B516" s="974"/>
      <c r="D516" s="974"/>
      <c r="E516" s="974"/>
      <c r="F516" s="974"/>
      <c r="G516" s="974"/>
      <c r="H516" s="974"/>
      <c r="I516" s="976"/>
      <c r="L516" s="974"/>
      <c r="M516" s="974"/>
      <c r="N516" s="974"/>
      <c r="O516" s="974"/>
      <c r="P516" s="974"/>
      <c r="Q516" s="974"/>
      <c r="R516" s="974"/>
      <c r="S516" s="974"/>
      <c r="T516" s="974"/>
      <c r="U516" s="974"/>
      <c r="V516" s="974"/>
      <c r="W516" s="974"/>
      <c r="X516" s="974"/>
      <c r="Y516" s="974"/>
      <c r="Z516" s="974"/>
    </row>
    <row r="517" ht="15.75" customHeight="1">
      <c r="A517" s="974"/>
      <c r="B517" s="974"/>
      <c r="D517" s="974"/>
      <c r="E517" s="974"/>
      <c r="F517" s="974"/>
      <c r="G517" s="974"/>
      <c r="H517" s="974"/>
      <c r="I517" s="976"/>
      <c r="L517" s="974"/>
      <c r="M517" s="974"/>
      <c r="N517" s="974"/>
      <c r="O517" s="974"/>
      <c r="P517" s="974"/>
      <c r="Q517" s="974"/>
      <c r="R517" s="974"/>
      <c r="S517" s="974"/>
      <c r="T517" s="974"/>
      <c r="U517" s="974"/>
      <c r="V517" s="974"/>
      <c r="W517" s="974"/>
      <c r="X517" s="974"/>
      <c r="Y517" s="974"/>
      <c r="Z517" s="974"/>
    </row>
    <row r="518" ht="15.75" customHeight="1">
      <c r="A518" s="974"/>
      <c r="B518" s="974"/>
      <c r="D518" s="974"/>
      <c r="E518" s="974"/>
      <c r="F518" s="974"/>
      <c r="G518" s="974"/>
      <c r="H518" s="974"/>
      <c r="I518" s="976"/>
      <c r="L518" s="974"/>
      <c r="M518" s="974"/>
      <c r="N518" s="974"/>
      <c r="O518" s="974"/>
      <c r="P518" s="974"/>
      <c r="Q518" s="974"/>
      <c r="R518" s="974"/>
      <c r="S518" s="974"/>
      <c r="T518" s="974"/>
      <c r="U518" s="974"/>
      <c r="V518" s="974"/>
      <c r="W518" s="974"/>
      <c r="X518" s="974"/>
      <c r="Y518" s="974"/>
      <c r="Z518" s="974"/>
    </row>
    <row r="519" ht="15.75" customHeight="1">
      <c r="A519" s="974"/>
      <c r="B519" s="974"/>
      <c r="D519" s="974"/>
      <c r="E519" s="974"/>
      <c r="F519" s="974"/>
      <c r="G519" s="974"/>
      <c r="H519" s="974"/>
      <c r="I519" s="976"/>
      <c r="L519" s="974"/>
      <c r="M519" s="974"/>
      <c r="N519" s="974"/>
      <c r="O519" s="974"/>
      <c r="P519" s="974"/>
      <c r="Q519" s="974"/>
      <c r="R519" s="974"/>
      <c r="S519" s="974"/>
      <c r="T519" s="974"/>
      <c r="U519" s="974"/>
      <c r="V519" s="974"/>
      <c r="W519" s="974"/>
      <c r="X519" s="974"/>
      <c r="Y519" s="974"/>
      <c r="Z519" s="974"/>
    </row>
    <row r="520" ht="15.75" customHeight="1">
      <c r="A520" s="974"/>
      <c r="B520" s="974"/>
      <c r="D520" s="974"/>
      <c r="E520" s="974"/>
      <c r="F520" s="974"/>
      <c r="G520" s="974"/>
      <c r="H520" s="974"/>
      <c r="I520" s="976"/>
      <c r="L520" s="974"/>
      <c r="M520" s="974"/>
      <c r="N520" s="974"/>
      <c r="O520" s="974"/>
      <c r="P520" s="974"/>
      <c r="Q520" s="974"/>
      <c r="R520" s="974"/>
      <c r="S520" s="974"/>
      <c r="T520" s="974"/>
      <c r="U520" s="974"/>
      <c r="V520" s="974"/>
      <c r="W520" s="974"/>
      <c r="X520" s="974"/>
      <c r="Y520" s="974"/>
      <c r="Z520" s="974"/>
    </row>
    <row r="521" ht="15.75" customHeight="1">
      <c r="A521" s="974"/>
      <c r="B521" s="974"/>
      <c r="D521" s="974"/>
      <c r="E521" s="974"/>
      <c r="F521" s="974"/>
      <c r="G521" s="974"/>
      <c r="H521" s="974"/>
      <c r="I521" s="976"/>
      <c r="L521" s="974"/>
      <c r="M521" s="974"/>
      <c r="N521" s="974"/>
      <c r="O521" s="974"/>
      <c r="P521" s="974"/>
      <c r="Q521" s="974"/>
      <c r="R521" s="974"/>
      <c r="S521" s="974"/>
      <c r="T521" s="974"/>
      <c r="U521" s="974"/>
      <c r="V521" s="974"/>
      <c r="W521" s="974"/>
      <c r="X521" s="974"/>
      <c r="Y521" s="974"/>
      <c r="Z521" s="974"/>
    </row>
    <row r="522" ht="15.75" customHeight="1">
      <c r="A522" s="974"/>
      <c r="B522" s="974"/>
      <c r="D522" s="974"/>
      <c r="E522" s="974"/>
      <c r="F522" s="974"/>
      <c r="G522" s="974"/>
      <c r="H522" s="974"/>
      <c r="I522" s="976"/>
      <c r="L522" s="974"/>
      <c r="M522" s="974"/>
      <c r="N522" s="974"/>
      <c r="O522" s="974"/>
      <c r="P522" s="974"/>
      <c r="Q522" s="974"/>
      <c r="R522" s="974"/>
      <c r="S522" s="974"/>
      <c r="T522" s="974"/>
      <c r="U522" s="974"/>
      <c r="V522" s="974"/>
      <c r="W522" s="974"/>
      <c r="X522" s="974"/>
      <c r="Y522" s="974"/>
      <c r="Z522" s="974"/>
    </row>
    <row r="523" ht="15.75" customHeight="1">
      <c r="A523" s="974"/>
      <c r="B523" s="974"/>
      <c r="D523" s="974"/>
      <c r="E523" s="974"/>
      <c r="F523" s="974"/>
      <c r="G523" s="974"/>
      <c r="H523" s="974"/>
      <c r="I523" s="976"/>
      <c r="L523" s="974"/>
      <c r="M523" s="974"/>
      <c r="N523" s="974"/>
      <c r="O523" s="974"/>
      <c r="P523" s="974"/>
      <c r="Q523" s="974"/>
      <c r="R523" s="974"/>
      <c r="S523" s="974"/>
      <c r="T523" s="974"/>
      <c r="U523" s="974"/>
      <c r="V523" s="974"/>
      <c r="W523" s="974"/>
      <c r="X523" s="974"/>
      <c r="Y523" s="974"/>
      <c r="Z523" s="974"/>
    </row>
    <row r="524" ht="15.75" customHeight="1">
      <c r="A524" s="974"/>
      <c r="B524" s="974"/>
      <c r="D524" s="974"/>
      <c r="E524" s="974"/>
      <c r="F524" s="974"/>
      <c r="G524" s="974"/>
      <c r="H524" s="974"/>
      <c r="I524" s="976"/>
      <c r="L524" s="974"/>
      <c r="M524" s="974"/>
      <c r="N524" s="974"/>
      <c r="O524" s="974"/>
      <c r="P524" s="974"/>
      <c r="Q524" s="974"/>
      <c r="R524" s="974"/>
      <c r="S524" s="974"/>
      <c r="T524" s="974"/>
      <c r="U524" s="974"/>
      <c r="V524" s="974"/>
      <c r="W524" s="974"/>
      <c r="X524" s="974"/>
      <c r="Y524" s="974"/>
      <c r="Z524" s="974"/>
    </row>
    <row r="525" ht="15.75" customHeight="1">
      <c r="A525" s="974"/>
      <c r="B525" s="974"/>
      <c r="D525" s="974"/>
      <c r="E525" s="974"/>
      <c r="F525" s="974"/>
      <c r="G525" s="974"/>
      <c r="H525" s="974"/>
      <c r="I525" s="976"/>
      <c r="L525" s="974"/>
      <c r="M525" s="974"/>
      <c r="N525" s="974"/>
      <c r="O525" s="974"/>
      <c r="P525" s="974"/>
      <c r="Q525" s="974"/>
      <c r="R525" s="974"/>
      <c r="S525" s="974"/>
      <c r="T525" s="974"/>
      <c r="U525" s="974"/>
      <c r="V525" s="974"/>
      <c r="W525" s="974"/>
      <c r="X525" s="974"/>
      <c r="Y525" s="974"/>
      <c r="Z525" s="974"/>
    </row>
    <row r="526" ht="15.75" customHeight="1">
      <c r="A526" s="974"/>
      <c r="B526" s="974"/>
      <c r="D526" s="974"/>
      <c r="E526" s="974"/>
      <c r="F526" s="974"/>
      <c r="G526" s="974"/>
      <c r="H526" s="974"/>
      <c r="I526" s="976"/>
      <c r="L526" s="974"/>
      <c r="M526" s="974"/>
      <c r="N526" s="974"/>
      <c r="O526" s="974"/>
      <c r="P526" s="974"/>
      <c r="Q526" s="974"/>
      <c r="R526" s="974"/>
      <c r="S526" s="974"/>
      <c r="T526" s="974"/>
      <c r="U526" s="974"/>
      <c r="V526" s="974"/>
      <c r="W526" s="974"/>
      <c r="X526" s="974"/>
      <c r="Y526" s="974"/>
      <c r="Z526" s="974"/>
    </row>
    <row r="527" ht="15.75" customHeight="1">
      <c r="A527" s="974"/>
      <c r="B527" s="974"/>
      <c r="D527" s="974"/>
      <c r="E527" s="974"/>
      <c r="F527" s="974"/>
      <c r="G527" s="974"/>
      <c r="H527" s="974"/>
      <c r="I527" s="976"/>
      <c r="L527" s="974"/>
      <c r="M527" s="974"/>
      <c r="N527" s="974"/>
      <c r="O527" s="974"/>
      <c r="P527" s="974"/>
      <c r="Q527" s="974"/>
      <c r="R527" s="974"/>
      <c r="S527" s="974"/>
      <c r="T527" s="974"/>
      <c r="U527" s="974"/>
      <c r="V527" s="974"/>
      <c r="W527" s="974"/>
      <c r="X527" s="974"/>
      <c r="Y527" s="974"/>
      <c r="Z527" s="974"/>
    </row>
    <row r="528" ht="15.75" customHeight="1">
      <c r="A528" s="974"/>
      <c r="B528" s="974"/>
      <c r="D528" s="974"/>
      <c r="E528" s="974"/>
      <c r="F528" s="974"/>
      <c r="G528" s="974"/>
      <c r="H528" s="974"/>
      <c r="I528" s="976"/>
      <c r="L528" s="974"/>
      <c r="M528" s="974"/>
      <c r="N528" s="974"/>
      <c r="O528" s="974"/>
      <c r="P528" s="974"/>
      <c r="Q528" s="974"/>
      <c r="R528" s="974"/>
      <c r="S528" s="974"/>
      <c r="T528" s="974"/>
      <c r="U528" s="974"/>
      <c r="V528" s="974"/>
      <c r="W528" s="974"/>
      <c r="X528" s="974"/>
      <c r="Y528" s="974"/>
      <c r="Z528" s="974"/>
    </row>
    <row r="529" ht="15.75" customHeight="1">
      <c r="A529" s="974"/>
      <c r="B529" s="974"/>
      <c r="D529" s="974"/>
      <c r="E529" s="974"/>
      <c r="F529" s="974"/>
      <c r="G529" s="974"/>
      <c r="H529" s="974"/>
      <c r="I529" s="976"/>
      <c r="L529" s="974"/>
      <c r="M529" s="974"/>
      <c r="N529" s="974"/>
      <c r="O529" s="974"/>
      <c r="P529" s="974"/>
      <c r="Q529" s="974"/>
      <c r="R529" s="974"/>
      <c r="S529" s="974"/>
      <c r="T529" s="974"/>
      <c r="U529" s="974"/>
      <c r="V529" s="974"/>
      <c r="W529" s="974"/>
      <c r="X529" s="974"/>
      <c r="Y529" s="974"/>
      <c r="Z529" s="974"/>
    </row>
    <row r="530" ht="15.75" customHeight="1">
      <c r="A530" s="974"/>
      <c r="B530" s="974"/>
      <c r="D530" s="974"/>
      <c r="E530" s="974"/>
      <c r="F530" s="974"/>
      <c r="G530" s="974"/>
      <c r="H530" s="974"/>
      <c r="I530" s="976"/>
      <c r="L530" s="974"/>
      <c r="M530" s="974"/>
      <c r="N530" s="974"/>
      <c r="O530" s="974"/>
      <c r="P530" s="974"/>
      <c r="Q530" s="974"/>
      <c r="R530" s="974"/>
      <c r="S530" s="974"/>
      <c r="T530" s="974"/>
      <c r="U530" s="974"/>
      <c r="V530" s="974"/>
      <c r="W530" s="974"/>
      <c r="X530" s="974"/>
      <c r="Y530" s="974"/>
      <c r="Z530" s="974"/>
    </row>
    <row r="531" ht="15.75" customHeight="1">
      <c r="A531" s="974"/>
      <c r="B531" s="974"/>
      <c r="D531" s="974"/>
      <c r="E531" s="974"/>
      <c r="F531" s="974"/>
      <c r="G531" s="974"/>
      <c r="H531" s="974"/>
      <c r="I531" s="976"/>
      <c r="L531" s="974"/>
      <c r="M531" s="974"/>
      <c r="N531" s="974"/>
      <c r="O531" s="974"/>
      <c r="P531" s="974"/>
      <c r="Q531" s="974"/>
      <c r="R531" s="974"/>
      <c r="S531" s="974"/>
      <c r="T531" s="974"/>
      <c r="U531" s="974"/>
      <c r="V531" s="974"/>
      <c r="W531" s="974"/>
      <c r="X531" s="974"/>
      <c r="Y531" s="974"/>
      <c r="Z531" s="974"/>
    </row>
    <row r="532" ht="15.75" customHeight="1">
      <c r="A532" s="974"/>
      <c r="B532" s="974"/>
      <c r="D532" s="974"/>
      <c r="E532" s="974"/>
      <c r="F532" s="974"/>
      <c r="G532" s="974"/>
      <c r="H532" s="974"/>
      <c r="I532" s="976"/>
      <c r="L532" s="974"/>
      <c r="M532" s="974"/>
      <c r="N532" s="974"/>
      <c r="O532" s="974"/>
      <c r="P532" s="974"/>
      <c r="Q532" s="974"/>
      <c r="R532" s="974"/>
      <c r="S532" s="974"/>
      <c r="T532" s="974"/>
      <c r="U532" s="974"/>
      <c r="V532" s="974"/>
      <c r="W532" s="974"/>
      <c r="X532" s="974"/>
      <c r="Y532" s="974"/>
      <c r="Z532" s="974"/>
    </row>
    <row r="533" ht="15.75" customHeight="1">
      <c r="A533" s="974"/>
      <c r="B533" s="974"/>
      <c r="D533" s="974"/>
      <c r="E533" s="974"/>
      <c r="F533" s="974"/>
      <c r="G533" s="974"/>
      <c r="H533" s="974"/>
      <c r="I533" s="976"/>
      <c r="L533" s="974"/>
      <c r="M533" s="974"/>
      <c r="N533" s="974"/>
      <c r="O533" s="974"/>
      <c r="P533" s="974"/>
      <c r="Q533" s="974"/>
      <c r="R533" s="974"/>
      <c r="S533" s="974"/>
      <c r="T533" s="974"/>
      <c r="U533" s="974"/>
      <c r="V533" s="974"/>
      <c r="W533" s="974"/>
      <c r="X533" s="974"/>
      <c r="Y533" s="974"/>
      <c r="Z533" s="974"/>
    </row>
    <row r="534" ht="15.75" customHeight="1">
      <c r="A534" s="974"/>
      <c r="B534" s="974"/>
      <c r="D534" s="974"/>
      <c r="E534" s="974"/>
      <c r="F534" s="974"/>
      <c r="G534" s="974"/>
      <c r="H534" s="974"/>
      <c r="I534" s="976"/>
      <c r="L534" s="974"/>
      <c r="M534" s="974"/>
      <c r="N534" s="974"/>
      <c r="O534" s="974"/>
      <c r="P534" s="974"/>
      <c r="Q534" s="974"/>
      <c r="R534" s="974"/>
      <c r="S534" s="974"/>
      <c r="T534" s="974"/>
      <c r="U534" s="974"/>
      <c r="V534" s="974"/>
      <c r="W534" s="974"/>
      <c r="X534" s="974"/>
      <c r="Y534" s="974"/>
      <c r="Z534" s="974"/>
    </row>
    <row r="535" ht="15.75" customHeight="1">
      <c r="A535" s="974"/>
      <c r="B535" s="974"/>
      <c r="D535" s="974"/>
      <c r="E535" s="974"/>
      <c r="F535" s="974"/>
      <c r="G535" s="974"/>
      <c r="H535" s="974"/>
      <c r="I535" s="976"/>
      <c r="L535" s="974"/>
      <c r="M535" s="974"/>
      <c r="N535" s="974"/>
      <c r="O535" s="974"/>
      <c r="P535" s="974"/>
      <c r="Q535" s="974"/>
      <c r="R535" s="974"/>
      <c r="S535" s="974"/>
      <c r="T535" s="974"/>
      <c r="U535" s="974"/>
      <c r="V535" s="974"/>
      <c r="W535" s="974"/>
      <c r="X535" s="974"/>
      <c r="Y535" s="974"/>
      <c r="Z535" s="974"/>
    </row>
    <row r="536" ht="15.75" customHeight="1">
      <c r="A536" s="974"/>
      <c r="B536" s="974"/>
      <c r="D536" s="974"/>
      <c r="E536" s="974"/>
      <c r="F536" s="974"/>
      <c r="G536" s="974"/>
      <c r="H536" s="974"/>
      <c r="I536" s="976"/>
      <c r="L536" s="974"/>
      <c r="M536" s="974"/>
      <c r="N536" s="974"/>
      <c r="O536" s="974"/>
      <c r="P536" s="974"/>
      <c r="Q536" s="974"/>
      <c r="R536" s="974"/>
      <c r="S536" s="974"/>
      <c r="T536" s="974"/>
      <c r="U536" s="974"/>
      <c r="V536" s="974"/>
      <c r="W536" s="974"/>
      <c r="X536" s="974"/>
      <c r="Y536" s="974"/>
      <c r="Z536" s="974"/>
    </row>
    <row r="537" ht="15.75" customHeight="1">
      <c r="A537" s="974"/>
      <c r="B537" s="974"/>
      <c r="D537" s="974"/>
      <c r="E537" s="974"/>
      <c r="F537" s="974"/>
      <c r="G537" s="974"/>
      <c r="H537" s="974"/>
      <c r="I537" s="976"/>
      <c r="L537" s="974"/>
      <c r="M537" s="974"/>
      <c r="N537" s="974"/>
      <c r="O537" s="974"/>
      <c r="P537" s="974"/>
      <c r="Q537" s="974"/>
      <c r="R537" s="974"/>
      <c r="S537" s="974"/>
      <c r="T537" s="974"/>
      <c r="U537" s="974"/>
      <c r="V537" s="974"/>
      <c r="W537" s="974"/>
      <c r="X537" s="974"/>
      <c r="Y537" s="974"/>
      <c r="Z537" s="974"/>
    </row>
    <row r="538" ht="15.75" customHeight="1">
      <c r="A538" s="974"/>
      <c r="B538" s="974"/>
      <c r="D538" s="974"/>
      <c r="E538" s="974"/>
      <c r="F538" s="974"/>
      <c r="G538" s="974"/>
      <c r="H538" s="974"/>
      <c r="I538" s="976"/>
      <c r="L538" s="974"/>
      <c r="M538" s="974"/>
      <c r="N538" s="974"/>
      <c r="O538" s="974"/>
      <c r="P538" s="974"/>
      <c r="Q538" s="974"/>
      <c r="R538" s="974"/>
      <c r="S538" s="974"/>
      <c r="T538" s="974"/>
      <c r="U538" s="974"/>
      <c r="V538" s="974"/>
      <c r="W538" s="974"/>
      <c r="X538" s="974"/>
      <c r="Y538" s="974"/>
      <c r="Z538" s="974"/>
    </row>
    <row r="539" ht="15.75" customHeight="1">
      <c r="A539" s="974"/>
      <c r="B539" s="974"/>
      <c r="D539" s="974"/>
      <c r="E539" s="974"/>
      <c r="F539" s="974"/>
      <c r="G539" s="974"/>
      <c r="H539" s="974"/>
      <c r="I539" s="976"/>
      <c r="L539" s="974"/>
      <c r="M539" s="974"/>
      <c r="N539" s="974"/>
      <c r="O539" s="974"/>
      <c r="P539" s="974"/>
      <c r="Q539" s="974"/>
      <c r="R539" s="974"/>
      <c r="S539" s="974"/>
      <c r="T539" s="974"/>
      <c r="U539" s="974"/>
      <c r="V539" s="974"/>
      <c r="W539" s="974"/>
      <c r="X539" s="974"/>
      <c r="Y539" s="974"/>
      <c r="Z539" s="974"/>
    </row>
    <row r="540" ht="15.75" customHeight="1">
      <c r="A540" s="974"/>
      <c r="B540" s="974"/>
      <c r="D540" s="974"/>
      <c r="E540" s="974"/>
      <c r="F540" s="974"/>
      <c r="G540" s="974"/>
      <c r="H540" s="974"/>
      <c r="I540" s="976"/>
      <c r="L540" s="974"/>
      <c r="M540" s="974"/>
      <c r="N540" s="974"/>
      <c r="O540" s="974"/>
      <c r="P540" s="974"/>
      <c r="Q540" s="974"/>
      <c r="R540" s="974"/>
      <c r="S540" s="974"/>
      <c r="T540" s="974"/>
      <c r="U540" s="974"/>
      <c r="V540" s="974"/>
      <c r="W540" s="974"/>
      <c r="X540" s="974"/>
      <c r="Y540" s="974"/>
      <c r="Z540" s="974"/>
    </row>
    <row r="541" ht="15.75" customHeight="1">
      <c r="A541" s="974"/>
      <c r="B541" s="974"/>
      <c r="D541" s="974"/>
      <c r="E541" s="974"/>
      <c r="F541" s="974"/>
      <c r="G541" s="974"/>
      <c r="H541" s="974"/>
      <c r="I541" s="976"/>
      <c r="L541" s="974"/>
      <c r="M541" s="974"/>
      <c r="N541" s="974"/>
      <c r="O541" s="974"/>
      <c r="P541" s="974"/>
      <c r="Q541" s="974"/>
      <c r="R541" s="974"/>
      <c r="S541" s="974"/>
      <c r="T541" s="974"/>
      <c r="U541" s="974"/>
      <c r="V541" s="974"/>
      <c r="W541" s="974"/>
      <c r="X541" s="974"/>
      <c r="Y541" s="974"/>
      <c r="Z541" s="974"/>
    </row>
    <row r="542" ht="15.75" customHeight="1">
      <c r="A542" s="974"/>
      <c r="B542" s="974"/>
      <c r="D542" s="974"/>
      <c r="E542" s="974"/>
      <c r="F542" s="974"/>
      <c r="G542" s="974"/>
      <c r="H542" s="974"/>
      <c r="I542" s="976"/>
      <c r="L542" s="974"/>
      <c r="M542" s="974"/>
      <c r="N542" s="974"/>
      <c r="O542" s="974"/>
      <c r="P542" s="974"/>
      <c r="Q542" s="974"/>
      <c r="R542" s="974"/>
      <c r="S542" s="974"/>
      <c r="T542" s="974"/>
      <c r="U542" s="974"/>
      <c r="V542" s="974"/>
      <c r="W542" s="974"/>
      <c r="X542" s="974"/>
      <c r="Y542" s="974"/>
      <c r="Z542" s="974"/>
    </row>
    <row r="543" ht="15.75" customHeight="1">
      <c r="A543" s="974"/>
      <c r="B543" s="974"/>
      <c r="D543" s="974"/>
      <c r="E543" s="974"/>
      <c r="F543" s="974"/>
      <c r="G543" s="974"/>
      <c r="H543" s="974"/>
      <c r="I543" s="976"/>
      <c r="L543" s="974"/>
      <c r="M543" s="974"/>
      <c r="N543" s="974"/>
      <c r="O543" s="974"/>
      <c r="P543" s="974"/>
      <c r="Q543" s="974"/>
      <c r="R543" s="974"/>
      <c r="S543" s="974"/>
      <c r="T543" s="974"/>
      <c r="U543" s="974"/>
      <c r="V543" s="974"/>
      <c r="W543" s="974"/>
      <c r="X543" s="974"/>
      <c r="Y543" s="974"/>
      <c r="Z543" s="974"/>
    </row>
    <row r="544" ht="15.75" customHeight="1">
      <c r="A544" s="974"/>
      <c r="B544" s="974"/>
      <c r="D544" s="974"/>
      <c r="E544" s="974"/>
      <c r="F544" s="974"/>
      <c r="G544" s="974"/>
      <c r="H544" s="974"/>
      <c r="I544" s="976"/>
      <c r="L544" s="974"/>
      <c r="M544" s="974"/>
      <c r="N544" s="974"/>
      <c r="O544" s="974"/>
      <c r="P544" s="974"/>
      <c r="Q544" s="974"/>
      <c r="R544" s="974"/>
      <c r="S544" s="974"/>
      <c r="T544" s="974"/>
      <c r="U544" s="974"/>
      <c r="V544" s="974"/>
      <c r="W544" s="974"/>
      <c r="X544" s="974"/>
      <c r="Y544" s="974"/>
      <c r="Z544" s="974"/>
    </row>
    <row r="545" ht="15.75" customHeight="1">
      <c r="A545" s="974"/>
      <c r="B545" s="974"/>
      <c r="D545" s="974"/>
      <c r="E545" s="974"/>
      <c r="F545" s="974"/>
      <c r="G545" s="974"/>
      <c r="H545" s="974"/>
      <c r="I545" s="976"/>
      <c r="L545" s="974"/>
      <c r="M545" s="974"/>
      <c r="N545" s="974"/>
      <c r="O545" s="974"/>
      <c r="P545" s="974"/>
      <c r="Q545" s="974"/>
      <c r="R545" s="974"/>
      <c r="S545" s="974"/>
      <c r="T545" s="974"/>
      <c r="U545" s="974"/>
      <c r="V545" s="974"/>
      <c r="W545" s="974"/>
      <c r="X545" s="974"/>
      <c r="Y545" s="974"/>
      <c r="Z545" s="974"/>
    </row>
    <row r="546" ht="15.75" customHeight="1">
      <c r="A546" s="974"/>
      <c r="B546" s="974"/>
      <c r="D546" s="974"/>
      <c r="E546" s="974"/>
      <c r="F546" s="974"/>
      <c r="G546" s="974"/>
      <c r="H546" s="974"/>
      <c r="I546" s="976"/>
      <c r="L546" s="974"/>
      <c r="M546" s="974"/>
      <c r="N546" s="974"/>
      <c r="O546" s="974"/>
      <c r="P546" s="974"/>
      <c r="Q546" s="974"/>
      <c r="R546" s="974"/>
      <c r="S546" s="974"/>
      <c r="T546" s="974"/>
      <c r="U546" s="974"/>
      <c r="V546" s="974"/>
      <c r="W546" s="974"/>
      <c r="X546" s="974"/>
      <c r="Y546" s="974"/>
      <c r="Z546" s="974"/>
    </row>
    <row r="547" ht="15.75" customHeight="1">
      <c r="A547" s="974"/>
      <c r="B547" s="974"/>
      <c r="D547" s="974"/>
      <c r="E547" s="974"/>
      <c r="F547" s="974"/>
      <c r="G547" s="974"/>
      <c r="H547" s="974"/>
      <c r="I547" s="976"/>
      <c r="L547" s="974"/>
      <c r="M547" s="974"/>
      <c r="N547" s="974"/>
      <c r="O547" s="974"/>
      <c r="P547" s="974"/>
      <c r="Q547" s="974"/>
      <c r="R547" s="974"/>
      <c r="S547" s="974"/>
      <c r="T547" s="974"/>
      <c r="U547" s="974"/>
      <c r="V547" s="974"/>
      <c r="W547" s="974"/>
      <c r="X547" s="974"/>
      <c r="Y547" s="974"/>
      <c r="Z547" s="974"/>
    </row>
    <row r="548" ht="15.75" customHeight="1">
      <c r="A548" s="974"/>
      <c r="B548" s="974"/>
      <c r="D548" s="974"/>
      <c r="E548" s="974"/>
      <c r="F548" s="974"/>
      <c r="G548" s="974"/>
      <c r="H548" s="974"/>
      <c r="I548" s="976"/>
      <c r="L548" s="974"/>
      <c r="M548" s="974"/>
      <c r="N548" s="974"/>
      <c r="O548" s="974"/>
      <c r="P548" s="974"/>
      <c r="Q548" s="974"/>
      <c r="R548" s="974"/>
      <c r="S548" s="974"/>
      <c r="T548" s="974"/>
      <c r="U548" s="974"/>
      <c r="V548" s="974"/>
      <c r="W548" s="974"/>
      <c r="X548" s="974"/>
      <c r="Y548" s="974"/>
      <c r="Z548" s="974"/>
    </row>
    <row r="549" ht="15.75" customHeight="1">
      <c r="A549" s="974"/>
      <c r="B549" s="974"/>
      <c r="D549" s="974"/>
      <c r="E549" s="974"/>
      <c r="F549" s="974"/>
      <c r="G549" s="974"/>
      <c r="H549" s="974"/>
      <c r="I549" s="976"/>
      <c r="L549" s="974"/>
      <c r="M549" s="974"/>
      <c r="N549" s="974"/>
      <c r="O549" s="974"/>
      <c r="P549" s="974"/>
      <c r="Q549" s="974"/>
      <c r="R549" s="974"/>
      <c r="S549" s="974"/>
      <c r="T549" s="974"/>
      <c r="U549" s="974"/>
      <c r="V549" s="974"/>
      <c r="W549" s="974"/>
      <c r="X549" s="974"/>
      <c r="Y549" s="974"/>
      <c r="Z549" s="974"/>
    </row>
    <row r="550" ht="15.75" customHeight="1">
      <c r="A550" s="974"/>
      <c r="B550" s="974"/>
      <c r="D550" s="974"/>
      <c r="E550" s="974"/>
      <c r="F550" s="974"/>
      <c r="G550" s="974"/>
      <c r="H550" s="974"/>
      <c r="I550" s="976"/>
      <c r="L550" s="974"/>
      <c r="M550" s="974"/>
      <c r="N550" s="974"/>
      <c r="O550" s="974"/>
      <c r="P550" s="974"/>
      <c r="Q550" s="974"/>
      <c r="R550" s="974"/>
      <c r="S550" s="974"/>
      <c r="T550" s="974"/>
      <c r="U550" s="974"/>
      <c r="V550" s="974"/>
      <c r="W550" s="974"/>
      <c r="X550" s="974"/>
      <c r="Y550" s="974"/>
      <c r="Z550" s="974"/>
    </row>
    <row r="551" ht="15.75" customHeight="1">
      <c r="A551" s="974"/>
      <c r="B551" s="974"/>
      <c r="D551" s="974"/>
      <c r="E551" s="974"/>
      <c r="F551" s="974"/>
      <c r="G551" s="974"/>
      <c r="H551" s="974"/>
      <c r="I551" s="976"/>
      <c r="L551" s="974"/>
      <c r="M551" s="974"/>
      <c r="N551" s="974"/>
      <c r="O551" s="974"/>
      <c r="P551" s="974"/>
      <c r="Q551" s="974"/>
      <c r="R551" s="974"/>
      <c r="S551" s="974"/>
      <c r="T551" s="974"/>
      <c r="U551" s="974"/>
      <c r="V551" s="974"/>
      <c r="W551" s="974"/>
      <c r="X551" s="974"/>
      <c r="Y551" s="974"/>
      <c r="Z551" s="974"/>
    </row>
    <row r="552" ht="15.75" customHeight="1">
      <c r="A552" s="974"/>
      <c r="B552" s="974"/>
      <c r="D552" s="974"/>
      <c r="E552" s="974"/>
      <c r="F552" s="974"/>
      <c r="G552" s="974"/>
      <c r="H552" s="974"/>
      <c r="I552" s="976"/>
      <c r="L552" s="974"/>
      <c r="M552" s="974"/>
      <c r="N552" s="974"/>
      <c r="O552" s="974"/>
      <c r="P552" s="974"/>
      <c r="Q552" s="974"/>
      <c r="R552" s="974"/>
      <c r="S552" s="974"/>
      <c r="T552" s="974"/>
      <c r="U552" s="974"/>
      <c r="V552" s="974"/>
      <c r="W552" s="974"/>
      <c r="X552" s="974"/>
      <c r="Y552" s="974"/>
      <c r="Z552" s="974"/>
    </row>
    <row r="553" ht="15.75" customHeight="1">
      <c r="A553" s="974"/>
      <c r="B553" s="974"/>
      <c r="D553" s="974"/>
      <c r="E553" s="974"/>
      <c r="F553" s="974"/>
      <c r="G553" s="974"/>
      <c r="H553" s="974"/>
      <c r="I553" s="976"/>
      <c r="L553" s="974"/>
      <c r="M553" s="974"/>
      <c r="N553" s="974"/>
      <c r="O553" s="974"/>
      <c r="P553" s="974"/>
      <c r="Q553" s="974"/>
      <c r="R553" s="974"/>
      <c r="S553" s="974"/>
      <c r="T553" s="974"/>
      <c r="U553" s="974"/>
      <c r="V553" s="974"/>
      <c r="W553" s="974"/>
      <c r="X553" s="974"/>
      <c r="Y553" s="974"/>
      <c r="Z553" s="974"/>
    </row>
    <row r="554" ht="15.75" customHeight="1">
      <c r="A554" s="974"/>
      <c r="B554" s="974"/>
      <c r="D554" s="974"/>
      <c r="E554" s="974"/>
      <c r="F554" s="974"/>
      <c r="G554" s="974"/>
      <c r="H554" s="974"/>
      <c r="I554" s="976"/>
      <c r="L554" s="974"/>
      <c r="M554" s="974"/>
      <c r="N554" s="974"/>
      <c r="O554" s="974"/>
      <c r="P554" s="974"/>
      <c r="Q554" s="974"/>
      <c r="R554" s="974"/>
      <c r="S554" s="974"/>
      <c r="T554" s="974"/>
      <c r="U554" s="974"/>
      <c r="V554" s="974"/>
      <c r="W554" s="974"/>
      <c r="X554" s="974"/>
      <c r="Y554" s="974"/>
      <c r="Z554" s="974"/>
    </row>
    <row r="555" ht="15.75" customHeight="1">
      <c r="A555" s="974"/>
      <c r="B555" s="974"/>
      <c r="D555" s="974"/>
      <c r="E555" s="974"/>
      <c r="F555" s="974"/>
      <c r="G555" s="974"/>
      <c r="H555" s="974"/>
      <c r="I555" s="976"/>
      <c r="L555" s="974"/>
      <c r="M555" s="974"/>
      <c r="N555" s="974"/>
      <c r="O555" s="974"/>
      <c r="P555" s="974"/>
      <c r="Q555" s="974"/>
      <c r="R555" s="974"/>
      <c r="S555" s="974"/>
      <c r="T555" s="974"/>
      <c r="U555" s="974"/>
      <c r="V555" s="974"/>
      <c r="W555" s="974"/>
      <c r="X555" s="974"/>
      <c r="Y555" s="974"/>
      <c r="Z555" s="974"/>
    </row>
    <row r="556" ht="15.75" customHeight="1">
      <c r="A556" s="974"/>
      <c r="B556" s="974"/>
      <c r="D556" s="974"/>
      <c r="E556" s="974"/>
      <c r="F556" s="974"/>
      <c r="G556" s="974"/>
      <c r="H556" s="974"/>
      <c r="I556" s="976"/>
      <c r="L556" s="974"/>
      <c r="M556" s="974"/>
      <c r="N556" s="974"/>
      <c r="O556" s="974"/>
      <c r="P556" s="974"/>
      <c r="Q556" s="974"/>
      <c r="R556" s="974"/>
      <c r="S556" s="974"/>
      <c r="T556" s="974"/>
      <c r="U556" s="974"/>
      <c r="V556" s="974"/>
      <c r="W556" s="974"/>
      <c r="X556" s="974"/>
      <c r="Y556" s="974"/>
      <c r="Z556" s="974"/>
    </row>
    <row r="557" ht="15.75" customHeight="1">
      <c r="A557" s="974"/>
      <c r="B557" s="974"/>
      <c r="D557" s="974"/>
      <c r="E557" s="974"/>
      <c r="F557" s="974"/>
      <c r="G557" s="974"/>
      <c r="H557" s="974"/>
      <c r="I557" s="976"/>
      <c r="L557" s="974"/>
      <c r="M557" s="974"/>
      <c r="N557" s="974"/>
      <c r="O557" s="974"/>
      <c r="P557" s="974"/>
      <c r="Q557" s="974"/>
      <c r="R557" s="974"/>
      <c r="S557" s="974"/>
      <c r="T557" s="974"/>
      <c r="U557" s="974"/>
      <c r="V557" s="974"/>
      <c r="W557" s="974"/>
      <c r="X557" s="974"/>
      <c r="Y557" s="974"/>
      <c r="Z557" s="974"/>
    </row>
    <row r="558" ht="15.75" customHeight="1">
      <c r="A558" s="974"/>
      <c r="B558" s="974"/>
      <c r="D558" s="974"/>
      <c r="E558" s="974"/>
      <c r="F558" s="974"/>
      <c r="G558" s="974"/>
      <c r="H558" s="974"/>
      <c r="I558" s="976"/>
      <c r="L558" s="974"/>
      <c r="M558" s="974"/>
      <c r="N558" s="974"/>
      <c r="O558" s="974"/>
      <c r="P558" s="974"/>
      <c r="Q558" s="974"/>
      <c r="R558" s="974"/>
      <c r="S558" s="974"/>
      <c r="T558" s="974"/>
      <c r="U558" s="974"/>
      <c r="V558" s="974"/>
      <c r="W558" s="974"/>
      <c r="X558" s="974"/>
      <c r="Y558" s="974"/>
      <c r="Z558" s="974"/>
    </row>
    <row r="559" ht="15.75" customHeight="1">
      <c r="A559" s="974"/>
      <c r="B559" s="974"/>
      <c r="D559" s="974"/>
      <c r="E559" s="974"/>
      <c r="F559" s="974"/>
      <c r="G559" s="974"/>
      <c r="H559" s="974"/>
      <c r="I559" s="976"/>
      <c r="L559" s="974"/>
      <c r="M559" s="974"/>
      <c r="N559" s="974"/>
      <c r="O559" s="974"/>
      <c r="P559" s="974"/>
      <c r="Q559" s="974"/>
      <c r="R559" s="974"/>
      <c r="S559" s="974"/>
      <c r="T559" s="974"/>
      <c r="U559" s="974"/>
      <c r="V559" s="974"/>
      <c r="W559" s="974"/>
      <c r="X559" s="974"/>
      <c r="Y559" s="974"/>
      <c r="Z559" s="974"/>
    </row>
    <row r="560" ht="15.75" customHeight="1">
      <c r="A560" s="974"/>
      <c r="B560" s="974"/>
      <c r="D560" s="974"/>
      <c r="E560" s="974"/>
      <c r="F560" s="974"/>
      <c r="G560" s="974"/>
      <c r="H560" s="974"/>
      <c r="I560" s="976"/>
      <c r="L560" s="974"/>
      <c r="M560" s="974"/>
      <c r="N560" s="974"/>
      <c r="O560" s="974"/>
      <c r="P560" s="974"/>
      <c r="Q560" s="974"/>
      <c r="R560" s="974"/>
      <c r="S560" s="974"/>
      <c r="T560" s="974"/>
      <c r="U560" s="974"/>
      <c r="V560" s="974"/>
      <c r="W560" s="974"/>
      <c r="X560" s="974"/>
      <c r="Y560" s="974"/>
      <c r="Z560" s="974"/>
    </row>
    <row r="561" ht="15.75" customHeight="1">
      <c r="A561" s="974"/>
      <c r="B561" s="974"/>
      <c r="D561" s="974"/>
      <c r="E561" s="974"/>
      <c r="F561" s="974"/>
      <c r="G561" s="974"/>
      <c r="H561" s="974"/>
      <c r="I561" s="976"/>
      <c r="L561" s="974"/>
      <c r="M561" s="974"/>
      <c r="N561" s="974"/>
      <c r="O561" s="974"/>
      <c r="P561" s="974"/>
      <c r="Q561" s="974"/>
      <c r="R561" s="974"/>
      <c r="S561" s="974"/>
      <c r="T561" s="974"/>
      <c r="U561" s="974"/>
      <c r="V561" s="974"/>
      <c r="W561" s="974"/>
      <c r="X561" s="974"/>
      <c r="Y561" s="974"/>
      <c r="Z561" s="974"/>
    </row>
    <row r="562" ht="15.75" customHeight="1">
      <c r="A562" s="974"/>
      <c r="B562" s="974"/>
      <c r="D562" s="974"/>
      <c r="E562" s="974"/>
      <c r="F562" s="974"/>
      <c r="G562" s="974"/>
      <c r="H562" s="974"/>
      <c r="I562" s="976"/>
      <c r="L562" s="974"/>
      <c r="M562" s="974"/>
      <c r="N562" s="974"/>
      <c r="O562" s="974"/>
      <c r="P562" s="974"/>
      <c r="Q562" s="974"/>
      <c r="R562" s="974"/>
      <c r="S562" s="974"/>
      <c r="T562" s="974"/>
      <c r="U562" s="974"/>
      <c r="V562" s="974"/>
      <c r="W562" s="974"/>
      <c r="X562" s="974"/>
      <c r="Y562" s="974"/>
      <c r="Z562" s="974"/>
    </row>
    <row r="563" ht="15.75" customHeight="1">
      <c r="A563" s="974"/>
      <c r="B563" s="974"/>
      <c r="D563" s="974"/>
      <c r="E563" s="974"/>
      <c r="F563" s="974"/>
      <c r="G563" s="974"/>
      <c r="H563" s="974"/>
      <c r="I563" s="976"/>
      <c r="L563" s="974"/>
      <c r="M563" s="974"/>
      <c r="N563" s="974"/>
      <c r="O563" s="974"/>
      <c r="P563" s="974"/>
      <c r="Q563" s="974"/>
      <c r="R563" s="974"/>
      <c r="S563" s="974"/>
      <c r="T563" s="974"/>
      <c r="U563" s="974"/>
      <c r="V563" s="974"/>
      <c r="W563" s="974"/>
      <c r="X563" s="974"/>
      <c r="Y563" s="974"/>
      <c r="Z563" s="974"/>
    </row>
    <row r="564" ht="15.75" customHeight="1">
      <c r="A564" s="974"/>
      <c r="B564" s="974"/>
      <c r="D564" s="974"/>
      <c r="E564" s="974"/>
      <c r="F564" s="974"/>
      <c r="G564" s="974"/>
      <c r="H564" s="974"/>
      <c r="I564" s="976"/>
      <c r="L564" s="974"/>
      <c r="M564" s="974"/>
      <c r="N564" s="974"/>
      <c r="O564" s="974"/>
      <c r="P564" s="974"/>
      <c r="Q564" s="974"/>
      <c r="R564" s="974"/>
      <c r="S564" s="974"/>
      <c r="T564" s="974"/>
      <c r="U564" s="974"/>
      <c r="V564" s="974"/>
      <c r="W564" s="974"/>
      <c r="X564" s="974"/>
      <c r="Y564" s="974"/>
      <c r="Z564" s="974"/>
    </row>
    <row r="565" ht="15.75" customHeight="1">
      <c r="A565" s="974"/>
      <c r="B565" s="974"/>
      <c r="D565" s="974"/>
      <c r="E565" s="974"/>
      <c r="F565" s="974"/>
      <c r="G565" s="974"/>
      <c r="H565" s="974"/>
      <c r="I565" s="976"/>
      <c r="L565" s="974"/>
      <c r="M565" s="974"/>
      <c r="N565" s="974"/>
      <c r="O565" s="974"/>
      <c r="P565" s="974"/>
      <c r="Q565" s="974"/>
      <c r="R565" s="974"/>
      <c r="S565" s="974"/>
      <c r="T565" s="974"/>
      <c r="U565" s="974"/>
      <c r="V565" s="974"/>
      <c r="W565" s="974"/>
      <c r="X565" s="974"/>
      <c r="Y565" s="974"/>
      <c r="Z565" s="974"/>
    </row>
    <row r="566" ht="15.75" customHeight="1">
      <c r="A566" s="974"/>
      <c r="B566" s="974"/>
      <c r="D566" s="974"/>
      <c r="E566" s="974"/>
      <c r="F566" s="974"/>
      <c r="G566" s="974"/>
      <c r="H566" s="974"/>
      <c r="I566" s="976"/>
      <c r="L566" s="974"/>
      <c r="M566" s="974"/>
      <c r="N566" s="974"/>
      <c r="O566" s="974"/>
      <c r="P566" s="974"/>
      <c r="Q566" s="974"/>
      <c r="R566" s="974"/>
      <c r="S566" s="974"/>
      <c r="T566" s="974"/>
      <c r="U566" s="974"/>
      <c r="V566" s="974"/>
      <c r="W566" s="974"/>
      <c r="X566" s="974"/>
      <c r="Y566" s="974"/>
      <c r="Z566" s="974"/>
    </row>
    <row r="567" ht="15.75" customHeight="1">
      <c r="A567" s="974"/>
      <c r="B567" s="974"/>
      <c r="D567" s="974"/>
      <c r="E567" s="974"/>
      <c r="F567" s="974"/>
      <c r="G567" s="974"/>
      <c r="H567" s="974"/>
      <c r="I567" s="976"/>
      <c r="L567" s="974"/>
      <c r="M567" s="974"/>
      <c r="N567" s="974"/>
      <c r="O567" s="974"/>
      <c r="P567" s="974"/>
      <c r="Q567" s="974"/>
      <c r="R567" s="974"/>
      <c r="S567" s="974"/>
      <c r="T567" s="974"/>
      <c r="U567" s="974"/>
      <c r="V567" s="974"/>
      <c r="W567" s="974"/>
      <c r="X567" s="974"/>
      <c r="Y567" s="974"/>
      <c r="Z567" s="974"/>
    </row>
    <row r="568" ht="15.75" customHeight="1">
      <c r="A568" s="974"/>
      <c r="B568" s="974"/>
      <c r="D568" s="974"/>
      <c r="E568" s="974"/>
      <c r="F568" s="974"/>
      <c r="G568" s="974"/>
      <c r="H568" s="974"/>
      <c r="I568" s="976"/>
      <c r="L568" s="974"/>
      <c r="M568" s="974"/>
      <c r="N568" s="974"/>
      <c r="O568" s="974"/>
      <c r="P568" s="974"/>
      <c r="Q568" s="974"/>
      <c r="R568" s="974"/>
      <c r="S568" s="974"/>
      <c r="T568" s="974"/>
      <c r="U568" s="974"/>
      <c r="V568" s="974"/>
      <c r="W568" s="974"/>
      <c r="X568" s="974"/>
      <c r="Y568" s="974"/>
      <c r="Z568" s="974"/>
    </row>
    <row r="569" ht="15.75" customHeight="1">
      <c r="A569" s="974"/>
      <c r="B569" s="974"/>
      <c r="D569" s="974"/>
      <c r="E569" s="974"/>
      <c r="F569" s="974"/>
      <c r="G569" s="974"/>
      <c r="H569" s="974"/>
      <c r="I569" s="976"/>
      <c r="L569" s="974"/>
      <c r="M569" s="974"/>
      <c r="N569" s="974"/>
      <c r="O569" s="974"/>
      <c r="P569" s="974"/>
      <c r="Q569" s="974"/>
      <c r="R569" s="974"/>
      <c r="S569" s="974"/>
      <c r="T569" s="974"/>
      <c r="U569" s="974"/>
      <c r="V569" s="974"/>
      <c r="W569" s="974"/>
      <c r="X569" s="974"/>
      <c r="Y569" s="974"/>
      <c r="Z569" s="974"/>
    </row>
    <row r="570" ht="15.75" customHeight="1">
      <c r="A570" s="974"/>
      <c r="B570" s="974"/>
      <c r="D570" s="974"/>
      <c r="E570" s="974"/>
      <c r="F570" s="974"/>
      <c r="G570" s="974"/>
      <c r="H570" s="974"/>
      <c r="I570" s="976"/>
      <c r="L570" s="974"/>
      <c r="M570" s="974"/>
      <c r="N570" s="974"/>
      <c r="O570" s="974"/>
      <c r="P570" s="974"/>
      <c r="Q570" s="974"/>
      <c r="R570" s="974"/>
      <c r="S570" s="974"/>
      <c r="T570" s="974"/>
      <c r="U570" s="974"/>
      <c r="V570" s="974"/>
      <c r="W570" s="974"/>
      <c r="X570" s="974"/>
      <c r="Y570" s="974"/>
      <c r="Z570" s="974"/>
    </row>
    <row r="571" ht="15.75" customHeight="1">
      <c r="A571" s="974"/>
      <c r="B571" s="974"/>
      <c r="D571" s="974"/>
      <c r="E571" s="974"/>
      <c r="F571" s="974"/>
      <c r="G571" s="974"/>
      <c r="H571" s="974"/>
      <c r="I571" s="976"/>
      <c r="L571" s="974"/>
      <c r="M571" s="974"/>
      <c r="N571" s="974"/>
      <c r="O571" s="974"/>
      <c r="P571" s="974"/>
      <c r="Q571" s="974"/>
      <c r="R571" s="974"/>
      <c r="S571" s="974"/>
      <c r="T571" s="974"/>
      <c r="U571" s="974"/>
      <c r="V571" s="974"/>
      <c r="W571" s="974"/>
      <c r="X571" s="974"/>
      <c r="Y571" s="974"/>
      <c r="Z571" s="974"/>
    </row>
    <row r="572" ht="15.75" customHeight="1">
      <c r="A572" s="974"/>
      <c r="B572" s="974"/>
      <c r="D572" s="974"/>
      <c r="E572" s="974"/>
      <c r="F572" s="974"/>
      <c r="G572" s="974"/>
      <c r="H572" s="974"/>
      <c r="I572" s="976"/>
      <c r="L572" s="974"/>
      <c r="M572" s="974"/>
      <c r="N572" s="974"/>
      <c r="O572" s="974"/>
      <c r="P572" s="974"/>
      <c r="Q572" s="974"/>
      <c r="R572" s="974"/>
      <c r="S572" s="974"/>
      <c r="T572" s="974"/>
      <c r="U572" s="974"/>
      <c r="V572" s="974"/>
      <c r="W572" s="974"/>
      <c r="X572" s="974"/>
      <c r="Y572" s="974"/>
      <c r="Z572" s="974"/>
    </row>
    <row r="573" ht="15.75" customHeight="1">
      <c r="A573" s="974"/>
      <c r="B573" s="974"/>
      <c r="D573" s="974"/>
      <c r="E573" s="974"/>
      <c r="F573" s="974"/>
      <c r="G573" s="974"/>
      <c r="H573" s="974"/>
      <c r="I573" s="976"/>
      <c r="L573" s="974"/>
      <c r="M573" s="974"/>
      <c r="N573" s="974"/>
      <c r="O573" s="974"/>
      <c r="P573" s="974"/>
      <c r="Q573" s="974"/>
      <c r="R573" s="974"/>
      <c r="S573" s="974"/>
      <c r="T573" s="974"/>
      <c r="U573" s="974"/>
      <c r="V573" s="974"/>
      <c r="W573" s="974"/>
      <c r="X573" s="974"/>
      <c r="Y573" s="974"/>
      <c r="Z573" s="974"/>
    </row>
    <row r="574" ht="15.75" customHeight="1">
      <c r="A574" s="974"/>
      <c r="B574" s="974"/>
      <c r="D574" s="974"/>
      <c r="E574" s="974"/>
      <c r="F574" s="974"/>
      <c r="G574" s="974"/>
      <c r="H574" s="974"/>
      <c r="I574" s="976"/>
      <c r="L574" s="974"/>
      <c r="M574" s="974"/>
      <c r="N574" s="974"/>
      <c r="O574" s="974"/>
      <c r="P574" s="974"/>
      <c r="Q574" s="974"/>
      <c r="R574" s="974"/>
      <c r="S574" s="974"/>
      <c r="T574" s="974"/>
      <c r="U574" s="974"/>
      <c r="V574" s="974"/>
      <c r="W574" s="974"/>
      <c r="X574" s="974"/>
      <c r="Y574" s="974"/>
      <c r="Z574" s="974"/>
    </row>
    <row r="575" ht="15.75" customHeight="1">
      <c r="A575" s="974"/>
      <c r="B575" s="974"/>
      <c r="D575" s="974"/>
      <c r="E575" s="974"/>
      <c r="F575" s="974"/>
      <c r="G575" s="974"/>
      <c r="H575" s="974"/>
      <c r="I575" s="976"/>
      <c r="L575" s="974"/>
      <c r="M575" s="974"/>
      <c r="N575" s="974"/>
      <c r="O575" s="974"/>
      <c r="P575" s="974"/>
      <c r="Q575" s="974"/>
      <c r="R575" s="974"/>
      <c r="S575" s="974"/>
      <c r="T575" s="974"/>
      <c r="U575" s="974"/>
      <c r="V575" s="974"/>
      <c r="W575" s="974"/>
      <c r="X575" s="974"/>
      <c r="Y575" s="974"/>
      <c r="Z575" s="974"/>
    </row>
    <row r="576" ht="15.75" customHeight="1">
      <c r="A576" s="974"/>
      <c r="B576" s="974"/>
      <c r="D576" s="974"/>
      <c r="E576" s="974"/>
      <c r="F576" s="974"/>
      <c r="G576" s="974"/>
      <c r="H576" s="974"/>
      <c r="I576" s="976"/>
      <c r="L576" s="974"/>
      <c r="M576" s="974"/>
      <c r="N576" s="974"/>
      <c r="O576" s="974"/>
      <c r="P576" s="974"/>
      <c r="Q576" s="974"/>
      <c r="R576" s="974"/>
      <c r="S576" s="974"/>
      <c r="T576" s="974"/>
      <c r="U576" s="974"/>
      <c r="V576" s="974"/>
      <c r="W576" s="974"/>
      <c r="X576" s="974"/>
      <c r="Y576" s="974"/>
      <c r="Z576" s="974"/>
    </row>
    <row r="577" ht="15.75" customHeight="1">
      <c r="A577" s="974"/>
      <c r="B577" s="974"/>
      <c r="D577" s="974"/>
      <c r="E577" s="974"/>
      <c r="F577" s="974"/>
      <c r="G577" s="974"/>
      <c r="H577" s="974"/>
      <c r="I577" s="976"/>
      <c r="L577" s="974"/>
      <c r="M577" s="974"/>
      <c r="N577" s="974"/>
      <c r="O577" s="974"/>
      <c r="P577" s="974"/>
      <c r="Q577" s="974"/>
      <c r="R577" s="974"/>
      <c r="S577" s="974"/>
      <c r="T577" s="974"/>
      <c r="U577" s="974"/>
      <c r="V577" s="974"/>
      <c r="W577" s="974"/>
      <c r="X577" s="974"/>
      <c r="Y577" s="974"/>
      <c r="Z577" s="974"/>
    </row>
    <row r="578" ht="15.75" customHeight="1">
      <c r="A578" s="974"/>
      <c r="B578" s="974"/>
      <c r="D578" s="974"/>
      <c r="E578" s="974"/>
      <c r="F578" s="974"/>
      <c r="G578" s="974"/>
      <c r="H578" s="974"/>
      <c r="I578" s="976"/>
      <c r="L578" s="974"/>
      <c r="M578" s="974"/>
      <c r="N578" s="974"/>
      <c r="O578" s="974"/>
      <c r="P578" s="974"/>
      <c r="Q578" s="974"/>
      <c r="R578" s="974"/>
      <c r="S578" s="974"/>
      <c r="T578" s="974"/>
      <c r="U578" s="974"/>
      <c r="V578" s="974"/>
      <c r="W578" s="974"/>
      <c r="X578" s="974"/>
      <c r="Y578" s="974"/>
      <c r="Z578" s="974"/>
    </row>
    <row r="579" ht="15.75" customHeight="1">
      <c r="A579" s="974"/>
      <c r="B579" s="974"/>
      <c r="D579" s="974"/>
      <c r="E579" s="974"/>
      <c r="F579" s="974"/>
      <c r="G579" s="974"/>
      <c r="H579" s="974"/>
      <c r="I579" s="976"/>
      <c r="L579" s="974"/>
      <c r="M579" s="974"/>
      <c r="N579" s="974"/>
      <c r="O579" s="974"/>
      <c r="P579" s="974"/>
      <c r="Q579" s="974"/>
      <c r="R579" s="974"/>
      <c r="S579" s="974"/>
      <c r="T579" s="974"/>
      <c r="U579" s="974"/>
      <c r="V579" s="974"/>
      <c r="W579" s="974"/>
      <c r="X579" s="974"/>
      <c r="Y579" s="974"/>
      <c r="Z579" s="974"/>
    </row>
    <row r="580" ht="15.75" customHeight="1">
      <c r="A580" s="974"/>
      <c r="B580" s="974"/>
      <c r="D580" s="974"/>
      <c r="E580" s="974"/>
      <c r="F580" s="974"/>
      <c r="G580" s="974"/>
      <c r="H580" s="974"/>
      <c r="I580" s="976"/>
      <c r="L580" s="974"/>
      <c r="M580" s="974"/>
      <c r="N580" s="974"/>
      <c r="O580" s="974"/>
      <c r="P580" s="974"/>
      <c r="Q580" s="974"/>
      <c r="R580" s="974"/>
      <c r="S580" s="974"/>
      <c r="T580" s="974"/>
      <c r="U580" s="974"/>
      <c r="V580" s="974"/>
      <c r="W580" s="974"/>
      <c r="X580" s="974"/>
      <c r="Y580" s="974"/>
      <c r="Z580" s="974"/>
    </row>
    <row r="581" ht="15.75" customHeight="1">
      <c r="A581" s="974"/>
      <c r="B581" s="974"/>
      <c r="D581" s="974"/>
      <c r="E581" s="974"/>
      <c r="F581" s="974"/>
      <c r="G581" s="974"/>
      <c r="H581" s="974"/>
      <c r="I581" s="976"/>
      <c r="L581" s="974"/>
      <c r="M581" s="974"/>
      <c r="N581" s="974"/>
      <c r="O581" s="974"/>
      <c r="P581" s="974"/>
      <c r="Q581" s="974"/>
      <c r="R581" s="974"/>
      <c r="S581" s="974"/>
      <c r="T581" s="974"/>
      <c r="U581" s="974"/>
      <c r="V581" s="974"/>
      <c r="W581" s="974"/>
      <c r="X581" s="974"/>
      <c r="Y581" s="974"/>
      <c r="Z581" s="974"/>
    </row>
    <row r="582" ht="15.75" customHeight="1">
      <c r="A582" s="974"/>
      <c r="B582" s="974"/>
      <c r="D582" s="974"/>
      <c r="E582" s="974"/>
      <c r="F582" s="974"/>
      <c r="G582" s="974"/>
      <c r="H582" s="974"/>
      <c r="I582" s="976"/>
      <c r="L582" s="974"/>
      <c r="M582" s="974"/>
      <c r="N582" s="974"/>
      <c r="O582" s="974"/>
      <c r="P582" s="974"/>
      <c r="Q582" s="974"/>
      <c r="R582" s="974"/>
      <c r="S582" s="974"/>
      <c r="T582" s="974"/>
      <c r="U582" s="974"/>
      <c r="V582" s="974"/>
      <c r="W582" s="974"/>
      <c r="X582" s="974"/>
      <c r="Y582" s="974"/>
      <c r="Z582" s="974"/>
    </row>
    <row r="583" ht="15.75" customHeight="1">
      <c r="A583" s="974"/>
      <c r="B583" s="974"/>
      <c r="D583" s="974"/>
      <c r="E583" s="974"/>
      <c r="F583" s="974"/>
      <c r="G583" s="974"/>
      <c r="H583" s="974"/>
      <c r="I583" s="976"/>
      <c r="L583" s="974"/>
      <c r="M583" s="974"/>
      <c r="N583" s="974"/>
      <c r="O583" s="974"/>
      <c r="P583" s="974"/>
      <c r="Q583" s="974"/>
      <c r="R583" s="974"/>
      <c r="S583" s="974"/>
      <c r="T583" s="974"/>
      <c r="U583" s="974"/>
      <c r="V583" s="974"/>
      <c r="W583" s="974"/>
      <c r="X583" s="974"/>
      <c r="Y583" s="974"/>
      <c r="Z583" s="974"/>
    </row>
    <row r="584" ht="15.75" customHeight="1">
      <c r="A584" s="974"/>
      <c r="B584" s="974"/>
      <c r="D584" s="974"/>
      <c r="E584" s="974"/>
      <c r="F584" s="974"/>
      <c r="G584" s="974"/>
      <c r="H584" s="974"/>
      <c r="I584" s="976"/>
      <c r="L584" s="974"/>
      <c r="M584" s="974"/>
      <c r="N584" s="974"/>
      <c r="O584" s="974"/>
      <c r="P584" s="974"/>
      <c r="Q584" s="974"/>
      <c r="R584" s="974"/>
      <c r="S584" s="974"/>
      <c r="T584" s="974"/>
      <c r="U584" s="974"/>
      <c r="V584" s="974"/>
      <c r="W584" s="974"/>
      <c r="X584" s="974"/>
      <c r="Y584" s="974"/>
      <c r="Z584" s="974"/>
    </row>
    <row r="585" ht="15.75" customHeight="1">
      <c r="A585" s="974"/>
      <c r="B585" s="974"/>
      <c r="D585" s="974"/>
      <c r="E585" s="974"/>
      <c r="F585" s="974"/>
      <c r="G585" s="974"/>
      <c r="H585" s="974"/>
      <c r="I585" s="976"/>
      <c r="L585" s="974"/>
      <c r="M585" s="974"/>
      <c r="N585" s="974"/>
      <c r="O585" s="974"/>
      <c r="P585" s="974"/>
      <c r="Q585" s="974"/>
      <c r="R585" s="974"/>
      <c r="S585" s="974"/>
      <c r="T585" s="974"/>
      <c r="U585" s="974"/>
      <c r="V585" s="974"/>
      <c r="W585" s="974"/>
      <c r="X585" s="974"/>
      <c r="Y585" s="974"/>
      <c r="Z585" s="974"/>
    </row>
    <row r="586" ht="15.75" customHeight="1">
      <c r="A586" s="974"/>
      <c r="B586" s="974"/>
      <c r="D586" s="974"/>
      <c r="E586" s="974"/>
      <c r="F586" s="974"/>
      <c r="G586" s="974"/>
      <c r="H586" s="974"/>
      <c r="I586" s="976"/>
      <c r="L586" s="974"/>
      <c r="M586" s="974"/>
      <c r="N586" s="974"/>
      <c r="O586" s="974"/>
      <c r="P586" s="974"/>
      <c r="Q586" s="974"/>
      <c r="R586" s="974"/>
      <c r="S586" s="974"/>
      <c r="T586" s="974"/>
      <c r="U586" s="974"/>
      <c r="V586" s="974"/>
      <c r="W586" s="974"/>
      <c r="X586" s="974"/>
      <c r="Y586" s="974"/>
      <c r="Z586" s="974"/>
    </row>
    <row r="587" ht="15.75" customHeight="1">
      <c r="A587" s="974"/>
      <c r="B587" s="974"/>
      <c r="D587" s="974"/>
      <c r="E587" s="974"/>
      <c r="F587" s="974"/>
      <c r="G587" s="974"/>
      <c r="H587" s="974"/>
      <c r="I587" s="976"/>
      <c r="L587" s="974"/>
      <c r="M587" s="974"/>
      <c r="N587" s="974"/>
      <c r="O587" s="974"/>
      <c r="P587" s="974"/>
      <c r="Q587" s="974"/>
      <c r="R587" s="974"/>
      <c r="S587" s="974"/>
      <c r="T587" s="974"/>
      <c r="U587" s="974"/>
      <c r="V587" s="974"/>
      <c r="W587" s="974"/>
      <c r="X587" s="974"/>
      <c r="Y587" s="974"/>
      <c r="Z587" s="974"/>
    </row>
    <row r="588" ht="15.75" customHeight="1">
      <c r="A588" s="974"/>
      <c r="B588" s="974"/>
      <c r="D588" s="974"/>
      <c r="E588" s="974"/>
      <c r="F588" s="974"/>
      <c r="G588" s="974"/>
      <c r="H588" s="974"/>
      <c r="I588" s="976"/>
      <c r="L588" s="974"/>
      <c r="M588" s="974"/>
      <c r="N588" s="974"/>
      <c r="O588" s="974"/>
      <c r="P588" s="974"/>
      <c r="Q588" s="974"/>
      <c r="R588" s="974"/>
      <c r="S588" s="974"/>
      <c r="T588" s="974"/>
      <c r="U588" s="974"/>
      <c r="V588" s="974"/>
      <c r="W588" s="974"/>
      <c r="X588" s="974"/>
      <c r="Y588" s="974"/>
      <c r="Z588" s="974"/>
    </row>
    <row r="589" ht="15.75" customHeight="1">
      <c r="A589" s="974"/>
      <c r="B589" s="974"/>
      <c r="D589" s="974"/>
      <c r="E589" s="974"/>
      <c r="F589" s="974"/>
      <c r="G589" s="974"/>
      <c r="H589" s="974"/>
      <c r="I589" s="976"/>
      <c r="L589" s="974"/>
      <c r="M589" s="974"/>
      <c r="N589" s="974"/>
      <c r="O589" s="974"/>
      <c r="P589" s="974"/>
      <c r="Q589" s="974"/>
      <c r="R589" s="974"/>
      <c r="S589" s="974"/>
      <c r="T589" s="974"/>
      <c r="U589" s="974"/>
      <c r="V589" s="974"/>
      <c r="W589" s="974"/>
      <c r="X589" s="974"/>
      <c r="Y589" s="974"/>
      <c r="Z589" s="974"/>
    </row>
    <row r="590" ht="15.75" customHeight="1">
      <c r="A590" s="974"/>
      <c r="B590" s="974"/>
      <c r="D590" s="974"/>
      <c r="E590" s="974"/>
      <c r="F590" s="974"/>
      <c r="G590" s="974"/>
      <c r="H590" s="974"/>
      <c r="I590" s="976"/>
      <c r="L590" s="974"/>
      <c r="M590" s="974"/>
      <c r="N590" s="974"/>
      <c r="O590" s="974"/>
      <c r="P590" s="974"/>
      <c r="Q590" s="974"/>
      <c r="R590" s="974"/>
      <c r="S590" s="974"/>
      <c r="T590" s="974"/>
      <c r="U590" s="974"/>
      <c r="V590" s="974"/>
      <c r="W590" s="974"/>
      <c r="X590" s="974"/>
      <c r="Y590" s="974"/>
      <c r="Z590" s="974"/>
    </row>
    <row r="591" ht="15.75" customHeight="1">
      <c r="A591" s="974"/>
      <c r="B591" s="974"/>
      <c r="D591" s="974"/>
      <c r="E591" s="974"/>
      <c r="F591" s="974"/>
      <c r="G591" s="974"/>
      <c r="H591" s="974"/>
      <c r="I591" s="976"/>
      <c r="L591" s="974"/>
      <c r="M591" s="974"/>
      <c r="N591" s="974"/>
      <c r="O591" s="974"/>
      <c r="P591" s="974"/>
      <c r="Q591" s="974"/>
      <c r="R591" s="974"/>
      <c r="S591" s="974"/>
      <c r="T591" s="974"/>
      <c r="U591" s="974"/>
      <c r="V591" s="974"/>
      <c r="W591" s="974"/>
      <c r="X591" s="974"/>
      <c r="Y591" s="974"/>
      <c r="Z591" s="974"/>
    </row>
    <row r="592" ht="15.75" customHeight="1">
      <c r="A592" s="974"/>
      <c r="B592" s="974"/>
      <c r="D592" s="974"/>
      <c r="E592" s="974"/>
      <c r="F592" s="974"/>
      <c r="G592" s="974"/>
      <c r="H592" s="974"/>
      <c r="I592" s="976"/>
      <c r="L592" s="974"/>
      <c r="M592" s="974"/>
      <c r="N592" s="974"/>
      <c r="O592" s="974"/>
      <c r="P592" s="974"/>
      <c r="Q592" s="974"/>
      <c r="R592" s="974"/>
      <c r="S592" s="974"/>
      <c r="T592" s="974"/>
      <c r="U592" s="974"/>
      <c r="V592" s="974"/>
      <c r="W592" s="974"/>
      <c r="X592" s="974"/>
      <c r="Y592" s="974"/>
      <c r="Z592" s="974"/>
    </row>
    <row r="593" ht="15.75" customHeight="1">
      <c r="A593" s="974"/>
      <c r="B593" s="974"/>
      <c r="D593" s="974"/>
      <c r="E593" s="974"/>
      <c r="F593" s="974"/>
      <c r="G593" s="974"/>
      <c r="H593" s="974"/>
      <c r="I593" s="976"/>
      <c r="L593" s="974"/>
      <c r="M593" s="974"/>
      <c r="N593" s="974"/>
      <c r="O593" s="974"/>
      <c r="P593" s="974"/>
      <c r="Q593" s="974"/>
      <c r="R593" s="974"/>
      <c r="S593" s="974"/>
      <c r="T593" s="974"/>
      <c r="U593" s="974"/>
      <c r="V593" s="974"/>
      <c r="W593" s="974"/>
      <c r="X593" s="974"/>
      <c r="Y593" s="974"/>
      <c r="Z593" s="974"/>
    </row>
    <row r="594" ht="15.75" customHeight="1">
      <c r="A594" s="974"/>
      <c r="B594" s="974"/>
      <c r="D594" s="974"/>
      <c r="E594" s="974"/>
      <c r="F594" s="974"/>
      <c r="G594" s="974"/>
      <c r="H594" s="974"/>
      <c r="I594" s="976"/>
      <c r="L594" s="974"/>
      <c r="M594" s="974"/>
      <c r="N594" s="974"/>
      <c r="O594" s="974"/>
      <c r="P594" s="974"/>
      <c r="Q594" s="974"/>
      <c r="R594" s="974"/>
      <c r="S594" s="974"/>
      <c r="T594" s="974"/>
      <c r="U594" s="974"/>
      <c r="V594" s="974"/>
      <c r="W594" s="974"/>
      <c r="X594" s="974"/>
      <c r="Y594" s="974"/>
      <c r="Z594" s="974"/>
    </row>
    <row r="595" ht="15.75" customHeight="1">
      <c r="A595" s="974"/>
      <c r="B595" s="974"/>
      <c r="D595" s="974"/>
      <c r="E595" s="974"/>
      <c r="F595" s="974"/>
      <c r="G595" s="974"/>
      <c r="H595" s="974"/>
      <c r="I595" s="976"/>
      <c r="L595" s="974"/>
      <c r="M595" s="974"/>
      <c r="N595" s="974"/>
      <c r="O595" s="974"/>
      <c r="P595" s="974"/>
      <c r="Q595" s="974"/>
      <c r="R595" s="974"/>
      <c r="S595" s="974"/>
      <c r="T595" s="974"/>
      <c r="U595" s="974"/>
      <c r="V595" s="974"/>
      <c r="W595" s="974"/>
      <c r="X595" s="974"/>
      <c r="Y595" s="974"/>
      <c r="Z595" s="974"/>
    </row>
    <row r="596" ht="15.75" customHeight="1">
      <c r="A596" s="974"/>
      <c r="B596" s="974"/>
      <c r="D596" s="974"/>
      <c r="E596" s="974"/>
      <c r="F596" s="974"/>
      <c r="G596" s="974"/>
      <c r="H596" s="974"/>
      <c r="I596" s="976"/>
      <c r="L596" s="974"/>
      <c r="M596" s="974"/>
      <c r="N596" s="974"/>
      <c r="O596" s="974"/>
      <c r="P596" s="974"/>
      <c r="Q596" s="974"/>
      <c r="R596" s="974"/>
      <c r="S596" s="974"/>
      <c r="T596" s="974"/>
      <c r="U596" s="974"/>
      <c r="V596" s="974"/>
      <c r="W596" s="974"/>
      <c r="X596" s="974"/>
      <c r="Y596" s="974"/>
      <c r="Z596" s="974"/>
    </row>
    <row r="597" ht="15.75" customHeight="1">
      <c r="A597" s="974"/>
      <c r="B597" s="974"/>
      <c r="D597" s="974"/>
      <c r="E597" s="974"/>
      <c r="F597" s="974"/>
      <c r="G597" s="974"/>
      <c r="H597" s="974"/>
      <c r="I597" s="976"/>
      <c r="L597" s="974"/>
      <c r="M597" s="974"/>
      <c r="N597" s="974"/>
      <c r="O597" s="974"/>
      <c r="P597" s="974"/>
      <c r="Q597" s="974"/>
      <c r="R597" s="974"/>
      <c r="S597" s="974"/>
      <c r="T597" s="974"/>
      <c r="U597" s="974"/>
      <c r="V597" s="974"/>
      <c r="W597" s="974"/>
      <c r="X597" s="974"/>
      <c r="Y597" s="974"/>
      <c r="Z597" s="974"/>
    </row>
    <row r="598" ht="15.75" customHeight="1">
      <c r="A598" s="974"/>
      <c r="B598" s="974"/>
      <c r="D598" s="974"/>
      <c r="E598" s="974"/>
      <c r="F598" s="974"/>
      <c r="G598" s="974"/>
      <c r="H598" s="974"/>
      <c r="I598" s="976"/>
      <c r="L598" s="974"/>
      <c r="M598" s="974"/>
      <c r="N598" s="974"/>
      <c r="O598" s="974"/>
      <c r="P598" s="974"/>
      <c r="Q598" s="974"/>
      <c r="R598" s="974"/>
      <c r="S598" s="974"/>
      <c r="T598" s="974"/>
      <c r="U598" s="974"/>
      <c r="V598" s="974"/>
      <c r="W598" s="974"/>
      <c r="X598" s="974"/>
      <c r="Y598" s="974"/>
      <c r="Z598" s="974"/>
    </row>
    <row r="599" ht="15.75" customHeight="1">
      <c r="A599" s="974"/>
      <c r="B599" s="974"/>
      <c r="D599" s="974"/>
      <c r="E599" s="974"/>
      <c r="F599" s="974"/>
      <c r="G599" s="974"/>
      <c r="H599" s="974"/>
      <c r="I599" s="976"/>
      <c r="L599" s="974"/>
      <c r="M599" s="974"/>
      <c r="N599" s="974"/>
      <c r="O599" s="974"/>
      <c r="P599" s="974"/>
      <c r="Q599" s="974"/>
      <c r="R599" s="974"/>
      <c r="S599" s="974"/>
      <c r="T599" s="974"/>
      <c r="U599" s="974"/>
      <c r="V599" s="974"/>
      <c r="W599" s="974"/>
      <c r="X599" s="974"/>
      <c r="Y599" s="974"/>
      <c r="Z599" s="974"/>
    </row>
    <row r="600" ht="15.75" customHeight="1">
      <c r="A600" s="974"/>
      <c r="B600" s="974"/>
      <c r="D600" s="974"/>
      <c r="E600" s="974"/>
      <c r="F600" s="974"/>
      <c r="G600" s="974"/>
      <c r="H600" s="974"/>
      <c r="I600" s="976"/>
      <c r="L600" s="974"/>
      <c r="M600" s="974"/>
      <c r="N600" s="974"/>
      <c r="O600" s="974"/>
      <c r="P600" s="974"/>
      <c r="Q600" s="974"/>
      <c r="R600" s="974"/>
      <c r="S600" s="974"/>
      <c r="T600" s="974"/>
      <c r="U600" s="974"/>
      <c r="V600" s="974"/>
      <c r="W600" s="974"/>
      <c r="X600" s="974"/>
      <c r="Y600" s="974"/>
      <c r="Z600" s="974"/>
    </row>
    <row r="601" ht="15.75" customHeight="1">
      <c r="A601" s="974"/>
      <c r="B601" s="974"/>
      <c r="D601" s="974"/>
      <c r="E601" s="974"/>
      <c r="F601" s="974"/>
      <c r="G601" s="974"/>
      <c r="H601" s="974"/>
      <c r="I601" s="976"/>
      <c r="L601" s="974"/>
      <c r="M601" s="974"/>
      <c r="N601" s="974"/>
      <c r="O601" s="974"/>
      <c r="P601" s="974"/>
      <c r="Q601" s="974"/>
      <c r="R601" s="974"/>
      <c r="S601" s="974"/>
      <c r="T601" s="974"/>
      <c r="U601" s="974"/>
      <c r="V601" s="974"/>
      <c r="W601" s="974"/>
      <c r="X601" s="974"/>
      <c r="Y601" s="974"/>
      <c r="Z601" s="974"/>
    </row>
    <row r="602" ht="15.75" customHeight="1">
      <c r="A602" s="974"/>
      <c r="B602" s="974"/>
      <c r="D602" s="974"/>
      <c r="E602" s="974"/>
      <c r="F602" s="974"/>
      <c r="G602" s="974"/>
      <c r="H602" s="974"/>
      <c r="I602" s="976"/>
      <c r="L602" s="974"/>
      <c r="M602" s="974"/>
      <c r="N602" s="974"/>
      <c r="O602" s="974"/>
      <c r="P602" s="974"/>
      <c r="Q602" s="974"/>
      <c r="R602" s="974"/>
      <c r="S602" s="974"/>
      <c r="T602" s="974"/>
      <c r="U602" s="974"/>
      <c r="V602" s="974"/>
      <c r="W602" s="974"/>
      <c r="X602" s="974"/>
      <c r="Y602" s="974"/>
      <c r="Z602" s="974"/>
    </row>
    <row r="603" ht="15.75" customHeight="1">
      <c r="A603" s="974"/>
      <c r="B603" s="974"/>
      <c r="D603" s="974"/>
      <c r="E603" s="974"/>
      <c r="F603" s="974"/>
      <c r="G603" s="974"/>
      <c r="H603" s="974"/>
      <c r="I603" s="976"/>
      <c r="L603" s="974"/>
      <c r="M603" s="974"/>
      <c r="N603" s="974"/>
      <c r="O603" s="974"/>
      <c r="P603" s="974"/>
      <c r="Q603" s="974"/>
      <c r="R603" s="974"/>
      <c r="S603" s="974"/>
      <c r="T603" s="974"/>
      <c r="U603" s="974"/>
      <c r="V603" s="974"/>
      <c r="W603" s="974"/>
      <c r="X603" s="974"/>
      <c r="Y603" s="974"/>
      <c r="Z603" s="974"/>
    </row>
    <row r="604" ht="15.75" customHeight="1">
      <c r="A604" s="974"/>
      <c r="B604" s="974"/>
      <c r="D604" s="974"/>
      <c r="E604" s="974"/>
      <c r="F604" s="974"/>
      <c r="G604" s="974"/>
      <c r="H604" s="974"/>
      <c r="I604" s="976"/>
      <c r="L604" s="974"/>
      <c r="M604" s="974"/>
      <c r="N604" s="974"/>
      <c r="O604" s="974"/>
      <c r="P604" s="974"/>
      <c r="Q604" s="974"/>
      <c r="R604" s="974"/>
      <c r="S604" s="974"/>
      <c r="T604" s="974"/>
      <c r="U604" s="974"/>
      <c r="V604" s="974"/>
      <c r="W604" s="974"/>
      <c r="X604" s="974"/>
      <c r="Y604" s="974"/>
      <c r="Z604" s="974"/>
    </row>
    <row r="605" ht="15.75" customHeight="1">
      <c r="A605" s="974"/>
      <c r="B605" s="974"/>
      <c r="D605" s="974"/>
      <c r="E605" s="974"/>
      <c r="F605" s="974"/>
      <c r="G605" s="974"/>
      <c r="H605" s="974"/>
      <c r="I605" s="976"/>
      <c r="L605" s="974"/>
      <c r="M605" s="974"/>
      <c r="N605" s="974"/>
      <c r="O605" s="974"/>
      <c r="P605" s="974"/>
      <c r="Q605" s="974"/>
      <c r="R605" s="974"/>
      <c r="S605" s="974"/>
      <c r="T605" s="974"/>
      <c r="U605" s="974"/>
      <c r="V605" s="974"/>
      <c r="W605" s="974"/>
      <c r="X605" s="974"/>
      <c r="Y605" s="974"/>
      <c r="Z605" s="974"/>
    </row>
    <row r="606" ht="15.75" customHeight="1">
      <c r="A606" s="974"/>
      <c r="B606" s="974"/>
      <c r="D606" s="974"/>
      <c r="E606" s="974"/>
      <c r="F606" s="974"/>
      <c r="G606" s="974"/>
      <c r="H606" s="974"/>
      <c r="I606" s="976"/>
      <c r="L606" s="974"/>
      <c r="M606" s="974"/>
      <c r="N606" s="974"/>
      <c r="O606" s="974"/>
      <c r="P606" s="974"/>
      <c r="Q606" s="974"/>
      <c r="R606" s="974"/>
      <c r="S606" s="974"/>
      <c r="T606" s="974"/>
      <c r="U606" s="974"/>
      <c r="V606" s="974"/>
      <c r="W606" s="974"/>
      <c r="X606" s="974"/>
      <c r="Y606" s="974"/>
      <c r="Z606" s="974"/>
    </row>
    <row r="607" ht="15.75" customHeight="1">
      <c r="A607" s="974"/>
      <c r="B607" s="974"/>
      <c r="D607" s="974"/>
      <c r="E607" s="974"/>
      <c r="F607" s="974"/>
      <c r="G607" s="974"/>
      <c r="H607" s="974"/>
      <c r="I607" s="976"/>
      <c r="L607" s="974"/>
      <c r="M607" s="974"/>
      <c r="N607" s="974"/>
      <c r="O607" s="974"/>
      <c r="P607" s="974"/>
      <c r="Q607" s="974"/>
      <c r="R607" s="974"/>
      <c r="S607" s="974"/>
      <c r="T607" s="974"/>
      <c r="U607" s="974"/>
      <c r="V607" s="974"/>
      <c r="W607" s="974"/>
      <c r="X607" s="974"/>
      <c r="Y607" s="974"/>
      <c r="Z607" s="974"/>
    </row>
    <row r="608" ht="15.75" customHeight="1">
      <c r="A608" s="974"/>
      <c r="B608" s="974"/>
      <c r="D608" s="974"/>
      <c r="E608" s="974"/>
      <c r="F608" s="974"/>
      <c r="G608" s="974"/>
      <c r="H608" s="974"/>
      <c r="I608" s="976"/>
      <c r="L608" s="974"/>
      <c r="M608" s="974"/>
      <c r="N608" s="974"/>
      <c r="O608" s="974"/>
      <c r="P608" s="974"/>
      <c r="Q608" s="974"/>
      <c r="R608" s="974"/>
      <c r="S608" s="974"/>
      <c r="T608" s="974"/>
      <c r="U608" s="974"/>
      <c r="V608" s="974"/>
      <c r="W608" s="974"/>
      <c r="X608" s="974"/>
      <c r="Y608" s="974"/>
      <c r="Z608" s="974"/>
    </row>
    <row r="609" ht="15.75" customHeight="1">
      <c r="A609" s="974"/>
      <c r="B609" s="974"/>
      <c r="D609" s="974"/>
      <c r="E609" s="974"/>
      <c r="F609" s="974"/>
      <c r="G609" s="974"/>
      <c r="H609" s="974"/>
      <c r="I609" s="976"/>
      <c r="L609" s="974"/>
      <c r="M609" s="974"/>
      <c r="N609" s="974"/>
      <c r="O609" s="974"/>
      <c r="P609" s="974"/>
      <c r="Q609" s="974"/>
      <c r="R609" s="974"/>
      <c r="S609" s="974"/>
      <c r="T609" s="974"/>
      <c r="U609" s="974"/>
      <c r="V609" s="974"/>
      <c r="W609" s="974"/>
      <c r="X609" s="974"/>
      <c r="Y609" s="974"/>
      <c r="Z609" s="974"/>
    </row>
    <row r="610" ht="15.75" customHeight="1">
      <c r="A610" s="974"/>
      <c r="B610" s="974"/>
      <c r="D610" s="974"/>
      <c r="E610" s="974"/>
      <c r="F610" s="974"/>
      <c r="G610" s="974"/>
      <c r="H610" s="974"/>
      <c r="I610" s="976"/>
      <c r="L610" s="974"/>
      <c r="M610" s="974"/>
      <c r="N610" s="974"/>
      <c r="O610" s="974"/>
      <c r="P610" s="974"/>
      <c r="Q610" s="974"/>
      <c r="R610" s="974"/>
      <c r="S610" s="974"/>
      <c r="T610" s="974"/>
      <c r="U610" s="974"/>
      <c r="V610" s="974"/>
      <c r="W610" s="974"/>
      <c r="X610" s="974"/>
      <c r="Y610" s="974"/>
      <c r="Z610" s="974"/>
    </row>
    <row r="611" ht="15.75" customHeight="1">
      <c r="A611" s="974"/>
      <c r="B611" s="974"/>
      <c r="D611" s="974"/>
      <c r="E611" s="974"/>
      <c r="F611" s="974"/>
      <c r="G611" s="974"/>
      <c r="H611" s="974"/>
      <c r="I611" s="976"/>
      <c r="L611" s="974"/>
      <c r="M611" s="974"/>
      <c r="N611" s="974"/>
      <c r="O611" s="974"/>
      <c r="P611" s="974"/>
      <c r="Q611" s="974"/>
      <c r="R611" s="974"/>
      <c r="S611" s="974"/>
      <c r="T611" s="974"/>
      <c r="U611" s="974"/>
      <c r="V611" s="974"/>
      <c r="W611" s="974"/>
      <c r="X611" s="974"/>
      <c r="Y611" s="974"/>
      <c r="Z611" s="974"/>
    </row>
    <row r="612" ht="15.75" customHeight="1">
      <c r="A612" s="974"/>
      <c r="B612" s="974"/>
      <c r="D612" s="974"/>
      <c r="E612" s="974"/>
      <c r="F612" s="974"/>
      <c r="G612" s="974"/>
      <c r="H612" s="974"/>
      <c r="I612" s="976"/>
      <c r="L612" s="974"/>
      <c r="M612" s="974"/>
      <c r="N612" s="974"/>
      <c r="O612" s="974"/>
      <c r="P612" s="974"/>
      <c r="Q612" s="974"/>
      <c r="R612" s="974"/>
      <c r="S612" s="974"/>
      <c r="T612" s="974"/>
      <c r="U612" s="974"/>
      <c r="V612" s="974"/>
      <c r="W612" s="974"/>
      <c r="X612" s="974"/>
      <c r="Y612" s="974"/>
      <c r="Z612" s="974"/>
    </row>
    <row r="613" ht="15.75" customHeight="1">
      <c r="A613" s="974"/>
      <c r="B613" s="974"/>
      <c r="D613" s="974"/>
      <c r="E613" s="974"/>
      <c r="F613" s="974"/>
      <c r="G613" s="974"/>
      <c r="H613" s="974"/>
      <c r="I613" s="976"/>
      <c r="L613" s="974"/>
      <c r="M613" s="974"/>
      <c r="N613" s="974"/>
      <c r="O613" s="974"/>
      <c r="P613" s="974"/>
      <c r="Q613" s="974"/>
      <c r="R613" s="974"/>
      <c r="S613" s="974"/>
      <c r="T613" s="974"/>
      <c r="U613" s="974"/>
      <c r="V613" s="974"/>
      <c r="W613" s="974"/>
      <c r="X613" s="974"/>
      <c r="Y613" s="974"/>
      <c r="Z613" s="974"/>
    </row>
    <row r="614" ht="15.75" customHeight="1">
      <c r="A614" s="974"/>
      <c r="B614" s="974"/>
      <c r="D614" s="974"/>
      <c r="E614" s="974"/>
      <c r="F614" s="974"/>
      <c r="G614" s="974"/>
      <c r="H614" s="974"/>
      <c r="I614" s="976"/>
      <c r="L614" s="974"/>
      <c r="M614" s="974"/>
      <c r="N614" s="974"/>
      <c r="O614" s="974"/>
      <c r="P614" s="974"/>
      <c r="Q614" s="974"/>
      <c r="R614" s="974"/>
      <c r="S614" s="974"/>
      <c r="T614" s="974"/>
      <c r="U614" s="974"/>
      <c r="V614" s="974"/>
      <c r="W614" s="974"/>
      <c r="X614" s="974"/>
      <c r="Y614" s="974"/>
      <c r="Z614" s="974"/>
    </row>
    <row r="615" ht="15.75" customHeight="1">
      <c r="A615" s="974"/>
      <c r="B615" s="974"/>
      <c r="D615" s="974"/>
      <c r="E615" s="974"/>
      <c r="F615" s="974"/>
      <c r="G615" s="974"/>
      <c r="H615" s="974"/>
      <c r="I615" s="976"/>
      <c r="L615" s="974"/>
      <c r="M615" s="974"/>
      <c r="N615" s="974"/>
      <c r="O615" s="974"/>
      <c r="P615" s="974"/>
      <c r="Q615" s="974"/>
      <c r="R615" s="974"/>
      <c r="S615" s="974"/>
      <c r="T615" s="974"/>
      <c r="U615" s="974"/>
      <c r="V615" s="974"/>
      <c r="W615" s="974"/>
      <c r="X615" s="974"/>
      <c r="Y615" s="974"/>
      <c r="Z615" s="974"/>
    </row>
    <row r="616" ht="15.75" customHeight="1">
      <c r="A616" s="974"/>
      <c r="B616" s="974"/>
      <c r="D616" s="974"/>
      <c r="E616" s="974"/>
      <c r="F616" s="974"/>
      <c r="G616" s="974"/>
      <c r="H616" s="974"/>
      <c r="I616" s="976"/>
      <c r="L616" s="974"/>
      <c r="M616" s="974"/>
      <c r="N616" s="974"/>
      <c r="O616" s="974"/>
      <c r="P616" s="974"/>
      <c r="Q616" s="974"/>
      <c r="R616" s="974"/>
      <c r="S616" s="974"/>
      <c r="T616" s="974"/>
      <c r="U616" s="974"/>
      <c r="V616" s="974"/>
      <c r="W616" s="974"/>
      <c r="X616" s="974"/>
      <c r="Y616" s="974"/>
      <c r="Z616" s="974"/>
    </row>
    <row r="617" ht="15.75" customHeight="1">
      <c r="A617" s="974"/>
      <c r="B617" s="974"/>
      <c r="D617" s="974"/>
      <c r="E617" s="974"/>
      <c r="F617" s="974"/>
      <c r="G617" s="974"/>
      <c r="H617" s="974"/>
      <c r="I617" s="976"/>
      <c r="L617" s="974"/>
      <c r="M617" s="974"/>
      <c r="N617" s="974"/>
      <c r="O617" s="974"/>
      <c r="P617" s="974"/>
      <c r="Q617" s="974"/>
      <c r="R617" s="974"/>
      <c r="S617" s="974"/>
      <c r="T617" s="974"/>
      <c r="U617" s="974"/>
      <c r="V617" s="974"/>
      <c r="W617" s="974"/>
      <c r="X617" s="974"/>
      <c r="Y617" s="974"/>
      <c r="Z617" s="974"/>
    </row>
    <row r="618" ht="15.75" customHeight="1">
      <c r="A618" s="974"/>
      <c r="B618" s="974"/>
      <c r="D618" s="974"/>
      <c r="E618" s="974"/>
      <c r="F618" s="974"/>
      <c r="G618" s="974"/>
      <c r="H618" s="974"/>
      <c r="I618" s="976"/>
      <c r="L618" s="974"/>
      <c r="M618" s="974"/>
      <c r="N618" s="974"/>
      <c r="O618" s="974"/>
      <c r="P618" s="974"/>
      <c r="Q618" s="974"/>
      <c r="R618" s="974"/>
      <c r="S618" s="974"/>
      <c r="T618" s="974"/>
      <c r="U618" s="974"/>
      <c r="V618" s="974"/>
      <c r="W618" s="974"/>
      <c r="X618" s="974"/>
      <c r="Y618" s="974"/>
      <c r="Z618" s="974"/>
    </row>
    <row r="619" ht="15.75" customHeight="1">
      <c r="A619" s="974"/>
      <c r="B619" s="974"/>
      <c r="D619" s="974"/>
      <c r="E619" s="974"/>
      <c r="F619" s="974"/>
      <c r="G619" s="974"/>
      <c r="H619" s="974"/>
      <c r="I619" s="976"/>
      <c r="L619" s="974"/>
      <c r="M619" s="974"/>
      <c r="N619" s="974"/>
      <c r="O619" s="974"/>
      <c r="P619" s="974"/>
      <c r="Q619" s="974"/>
      <c r="R619" s="974"/>
      <c r="S619" s="974"/>
      <c r="T619" s="974"/>
      <c r="U619" s="974"/>
      <c r="V619" s="974"/>
      <c r="W619" s="974"/>
      <c r="X619" s="974"/>
      <c r="Y619" s="974"/>
      <c r="Z619" s="974"/>
    </row>
    <row r="620" ht="15.75" customHeight="1">
      <c r="A620" s="974"/>
      <c r="B620" s="974"/>
      <c r="D620" s="974"/>
      <c r="E620" s="974"/>
      <c r="F620" s="974"/>
      <c r="G620" s="974"/>
      <c r="H620" s="974"/>
      <c r="I620" s="976"/>
      <c r="L620" s="974"/>
      <c r="M620" s="974"/>
      <c r="N620" s="974"/>
      <c r="O620" s="974"/>
      <c r="P620" s="974"/>
      <c r="Q620" s="974"/>
      <c r="R620" s="974"/>
      <c r="S620" s="974"/>
      <c r="T620" s="974"/>
      <c r="U620" s="974"/>
      <c r="V620" s="974"/>
      <c r="W620" s="974"/>
      <c r="X620" s="974"/>
      <c r="Y620" s="974"/>
      <c r="Z620" s="974"/>
    </row>
    <row r="621" ht="15.75" customHeight="1">
      <c r="A621" s="974"/>
      <c r="B621" s="974"/>
      <c r="D621" s="974"/>
      <c r="E621" s="974"/>
      <c r="F621" s="974"/>
      <c r="G621" s="974"/>
      <c r="H621" s="974"/>
      <c r="I621" s="976"/>
      <c r="L621" s="974"/>
      <c r="M621" s="974"/>
      <c r="N621" s="974"/>
      <c r="O621" s="974"/>
      <c r="P621" s="974"/>
      <c r="Q621" s="974"/>
      <c r="R621" s="974"/>
      <c r="S621" s="974"/>
      <c r="T621" s="974"/>
      <c r="U621" s="974"/>
      <c r="V621" s="974"/>
      <c r="W621" s="974"/>
      <c r="X621" s="974"/>
      <c r="Y621" s="974"/>
      <c r="Z621" s="974"/>
    </row>
    <row r="622" ht="15.75" customHeight="1">
      <c r="A622" s="974"/>
      <c r="B622" s="974"/>
      <c r="D622" s="974"/>
      <c r="E622" s="974"/>
      <c r="F622" s="974"/>
      <c r="G622" s="974"/>
      <c r="H622" s="974"/>
      <c r="I622" s="976"/>
      <c r="L622" s="974"/>
      <c r="M622" s="974"/>
      <c r="N622" s="974"/>
      <c r="O622" s="974"/>
      <c r="P622" s="974"/>
      <c r="Q622" s="974"/>
      <c r="R622" s="974"/>
      <c r="S622" s="974"/>
      <c r="T622" s="974"/>
      <c r="U622" s="974"/>
      <c r="V622" s="974"/>
      <c r="W622" s="974"/>
      <c r="X622" s="974"/>
      <c r="Y622" s="974"/>
      <c r="Z622" s="974"/>
    </row>
    <row r="623" ht="15.75" customHeight="1">
      <c r="A623" s="974"/>
      <c r="B623" s="974"/>
      <c r="D623" s="974"/>
      <c r="E623" s="974"/>
      <c r="F623" s="974"/>
      <c r="G623" s="974"/>
      <c r="H623" s="974"/>
      <c r="I623" s="976"/>
      <c r="L623" s="974"/>
      <c r="M623" s="974"/>
      <c r="N623" s="974"/>
      <c r="O623" s="974"/>
      <c r="P623" s="974"/>
      <c r="Q623" s="974"/>
      <c r="R623" s="974"/>
      <c r="S623" s="974"/>
      <c r="T623" s="974"/>
      <c r="U623" s="974"/>
      <c r="V623" s="974"/>
      <c r="W623" s="974"/>
      <c r="X623" s="974"/>
      <c r="Y623" s="974"/>
      <c r="Z623" s="974"/>
    </row>
    <row r="624" ht="15.75" customHeight="1">
      <c r="A624" s="974"/>
      <c r="B624" s="974"/>
      <c r="D624" s="974"/>
      <c r="E624" s="974"/>
      <c r="F624" s="974"/>
      <c r="G624" s="974"/>
      <c r="H624" s="974"/>
      <c r="I624" s="976"/>
      <c r="L624" s="974"/>
      <c r="M624" s="974"/>
      <c r="N624" s="974"/>
      <c r="O624" s="974"/>
      <c r="P624" s="974"/>
      <c r="Q624" s="974"/>
      <c r="R624" s="974"/>
      <c r="S624" s="974"/>
      <c r="T624" s="974"/>
      <c r="U624" s="974"/>
      <c r="V624" s="974"/>
      <c r="W624" s="974"/>
      <c r="X624" s="974"/>
      <c r="Y624" s="974"/>
      <c r="Z624" s="974"/>
    </row>
    <row r="625" ht="15.75" customHeight="1">
      <c r="A625" s="974"/>
      <c r="B625" s="974"/>
      <c r="D625" s="974"/>
      <c r="E625" s="974"/>
      <c r="F625" s="974"/>
      <c r="G625" s="974"/>
      <c r="H625" s="974"/>
      <c r="I625" s="976"/>
      <c r="L625" s="974"/>
      <c r="M625" s="974"/>
      <c r="N625" s="974"/>
      <c r="O625" s="974"/>
      <c r="P625" s="974"/>
      <c r="Q625" s="974"/>
      <c r="R625" s="974"/>
      <c r="S625" s="974"/>
      <c r="T625" s="974"/>
      <c r="U625" s="974"/>
      <c r="V625" s="974"/>
      <c r="W625" s="974"/>
      <c r="X625" s="974"/>
      <c r="Y625" s="974"/>
      <c r="Z625" s="974"/>
    </row>
    <row r="626" ht="15.75" customHeight="1">
      <c r="A626" s="974"/>
      <c r="B626" s="974"/>
      <c r="D626" s="974"/>
      <c r="E626" s="974"/>
      <c r="F626" s="974"/>
      <c r="G626" s="974"/>
      <c r="H626" s="974"/>
      <c r="I626" s="976"/>
      <c r="L626" s="974"/>
      <c r="M626" s="974"/>
      <c r="N626" s="974"/>
      <c r="O626" s="974"/>
      <c r="P626" s="974"/>
      <c r="Q626" s="974"/>
      <c r="R626" s="974"/>
      <c r="S626" s="974"/>
      <c r="T626" s="974"/>
      <c r="U626" s="974"/>
      <c r="V626" s="974"/>
      <c r="W626" s="974"/>
      <c r="X626" s="974"/>
      <c r="Y626" s="974"/>
      <c r="Z626" s="974"/>
    </row>
    <row r="627" ht="15.75" customHeight="1">
      <c r="A627" s="974"/>
      <c r="B627" s="974"/>
      <c r="D627" s="974"/>
      <c r="E627" s="974"/>
      <c r="F627" s="974"/>
      <c r="G627" s="974"/>
      <c r="H627" s="974"/>
      <c r="I627" s="976"/>
      <c r="L627" s="974"/>
      <c r="M627" s="974"/>
      <c r="N627" s="974"/>
      <c r="O627" s="974"/>
      <c r="P627" s="974"/>
      <c r="Q627" s="974"/>
      <c r="R627" s="974"/>
      <c r="S627" s="974"/>
      <c r="T627" s="974"/>
      <c r="U627" s="974"/>
      <c r="V627" s="974"/>
      <c r="W627" s="974"/>
      <c r="X627" s="974"/>
      <c r="Y627" s="974"/>
      <c r="Z627" s="974"/>
    </row>
    <row r="628" ht="15.75" customHeight="1">
      <c r="A628" s="974"/>
      <c r="B628" s="974"/>
      <c r="D628" s="974"/>
      <c r="E628" s="974"/>
      <c r="F628" s="974"/>
      <c r="G628" s="974"/>
      <c r="H628" s="974"/>
      <c r="I628" s="976"/>
      <c r="L628" s="974"/>
      <c r="M628" s="974"/>
      <c r="N628" s="974"/>
      <c r="O628" s="974"/>
      <c r="P628" s="974"/>
      <c r="Q628" s="974"/>
      <c r="R628" s="974"/>
      <c r="S628" s="974"/>
      <c r="T628" s="974"/>
      <c r="U628" s="974"/>
      <c r="V628" s="974"/>
      <c r="W628" s="974"/>
      <c r="X628" s="974"/>
      <c r="Y628" s="974"/>
      <c r="Z628" s="974"/>
    </row>
    <row r="629" ht="15.75" customHeight="1">
      <c r="A629" s="974"/>
      <c r="B629" s="974"/>
      <c r="D629" s="974"/>
      <c r="E629" s="974"/>
      <c r="F629" s="974"/>
      <c r="G629" s="974"/>
      <c r="H629" s="974"/>
      <c r="I629" s="976"/>
      <c r="L629" s="974"/>
      <c r="M629" s="974"/>
      <c r="N629" s="974"/>
      <c r="O629" s="974"/>
      <c r="P629" s="974"/>
      <c r="Q629" s="974"/>
      <c r="R629" s="974"/>
      <c r="S629" s="974"/>
      <c r="T629" s="974"/>
      <c r="U629" s="974"/>
      <c r="V629" s="974"/>
      <c r="W629" s="974"/>
      <c r="X629" s="974"/>
      <c r="Y629" s="974"/>
      <c r="Z629" s="974"/>
    </row>
    <row r="630" ht="15.75" customHeight="1">
      <c r="A630" s="974"/>
      <c r="B630" s="974"/>
      <c r="D630" s="974"/>
      <c r="E630" s="974"/>
      <c r="F630" s="974"/>
      <c r="G630" s="974"/>
      <c r="H630" s="974"/>
      <c r="I630" s="976"/>
      <c r="L630" s="974"/>
      <c r="M630" s="974"/>
      <c r="N630" s="974"/>
      <c r="O630" s="974"/>
      <c r="P630" s="974"/>
      <c r="Q630" s="974"/>
      <c r="R630" s="974"/>
      <c r="S630" s="974"/>
      <c r="T630" s="974"/>
      <c r="U630" s="974"/>
      <c r="V630" s="974"/>
      <c r="W630" s="974"/>
      <c r="X630" s="974"/>
      <c r="Y630" s="974"/>
      <c r="Z630" s="974"/>
    </row>
    <row r="631" ht="15.75" customHeight="1">
      <c r="A631" s="974"/>
      <c r="B631" s="974"/>
      <c r="D631" s="974"/>
      <c r="E631" s="974"/>
      <c r="F631" s="974"/>
      <c r="G631" s="974"/>
      <c r="H631" s="974"/>
      <c r="I631" s="976"/>
      <c r="L631" s="974"/>
      <c r="M631" s="974"/>
      <c r="N631" s="974"/>
      <c r="O631" s="974"/>
      <c r="P631" s="974"/>
      <c r="Q631" s="974"/>
      <c r="R631" s="974"/>
      <c r="S631" s="974"/>
      <c r="T631" s="974"/>
      <c r="U631" s="974"/>
      <c r="V631" s="974"/>
      <c r="W631" s="974"/>
      <c r="X631" s="974"/>
      <c r="Y631" s="974"/>
      <c r="Z631" s="974"/>
    </row>
    <row r="632" ht="15.75" customHeight="1">
      <c r="A632" s="974"/>
      <c r="B632" s="974"/>
      <c r="D632" s="974"/>
      <c r="E632" s="974"/>
      <c r="F632" s="974"/>
      <c r="G632" s="974"/>
      <c r="H632" s="974"/>
      <c r="I632" s="976"/>
      <c r="L632" s="974"/>
      <c r="M632" s="974"/>
      <c r="N632" s="974"/>
      <c r="O632" s="974"/>
      <c r="P632" s="974"/>
      <c r="Q632" s="974"/>
      <c r="R632" s="974"/>
      <c r="S632" s="974"/>
      <c r="T632" s="974"/>
      <c r="U632" s="974"/>
      <c r="V632" s="974"/>
      <c r="W632" s="974"/>
      <c r="X632" s="974"/>
      <c r="Y632" s="974"/>
      <c r="Z632" s="974"/>
    </row>
    <row r="633" ht="15.75" customHeight="1">
      <c r="A633" s="974"/>
      <c r="B633" s="974"/>
      <c r="D633" s="974"/>
      <c r="E633" s="974"/>
      <c r="F633" s="974"/>
      <c r="G633" s="974"/>
      <c r="H633" s="974"/>
      <c r="I633" s="976"/>
      <c r="L633" s="974"/>
      <c r="M633" s="974"/>
      <c r="N633" s="974"/>
      <c r="O633" s="974"/>
      <c r="P633" s="974"/>
      <c r="Q633" s="974"/>
      <c r="R633" s="974"/>
      <c r="S633" s="974"/>
      <c r="T633" s="974"/>
      <c r="U633" s="974"/>
      <c r="V633" s="974"/>
      <c r="W633" s="974"/>
      <c r="X633" s="974"/>
      <c r="Y633" s="974"/>
      <c r="Z633" s="974"/>
    </row>
    <row r="634" ht="15.75" customHeight="1">
      <c r="A634" s="974"/>
      <c r="B634" s="974"/>
      <c r="D634" s="974"/>
      <c r="E634" s="974"/>
      <c r="F634" s="974"/>
      <c r="G634" s="974"/>
      <c r="H634" s="974"/>
      <c r="I634" s="976"/>
      <c r="L634" s="974"/>
      <c r="M634" s="974"/>
      <c r="N634" s="974"/>
      <c r="O634" s="974"/>
      <c r="P634" s="974"/>
      <c r="Q634" s="974"/>
      <c r="R634" s="974"/>
      <c r="S634" s="974"/>
      <c r="T634" s="974"/>
      <c r="U634" s="974"/>
      <c r="V634" s="974"/>
      <c r="W634" s="974"/>
      <c r="X634" s="974"/>
      <c r="Y634" s="974"/>
      <c r="Z634" s="974"/>
    </row>
    <row r="635" ht="15.75" customHeight="1">
      <c r="A635" s="974"/>
      <c r="B635" s="974"/>
      <c r="D635" s="974"/>
      <c r="E635" s="974"/>
      <c r="F635" s="974"/>
      <c r="G635" s="974"/>
      <c r="H635" s="974"/>
      <c r="I635" s="976"/>
      <c r="L635" s="974"/>
      <c r="M635" s="974"/>
      <c r="N635" s="974"/>
      <c r="O635" s="974"/>
      <c r="P635" s="974"/>
      <c r="Q635" s="974"/>
      <c r="R635" s="974"/>
      <c r="S635" s="974"/>
      <c r="T635" s="974"/>
      <c r="U635" s="974"/>
      <c r="V635" s="974"/>
      <c r="W635" s="974"/>
      <c r="X635" s="974"/>
      <c r="Y635" s="974"/>
      <c r="Z635" s="974"/>
    </row>
    <row r="636" ht="15.75" customHeight="1">
      <c r="A636" s="974"/>
      <c r="B636" s="974"/>
      <c r="D636" s="974"/>
      <c r="E636" s="974"/>
      <c r="F636" s="974"/>
      <c r="G636" s="974"/>
      <c r="H636" s="974"/>
      <c r="I636" s="976"/>
      <c r="L636" s="974"/>
      <c r="M636" s="974"/>
      <c r="N636" s="974"/>
      <c r="O636" s="974"/>
      <c r="P636" s="974"/>
      <c r="Q636" s="974"/>
      <c r="R636" s="974"/>
      <c r="S636" s="974"/>
      <c r="T636" s="974"/>
      <c r="U636" s="974"/>
      <c r="V636" s="974"/>
      <c r="W636" s="974"/>
      <c r="X636" s="974"/>
      <c r="Y636" s="974"/>
      <c r="Z636" s="974"/>
    </row>
    <row r="637" ht="15.75" customHeight="1">
      <c r="A637" s="974"/>
      <c r="B637" s="974"/>
      <c r="D637" s="974"/>
      <c r="E637" s="974"/>
      <c r="F637" s="974"/>
      <c r="G637" s="974"/>
      <c r="H637" s="974"/>
      <c r="I637" s="976"/>
      <c r="L637" s="974"/>
      <c r="M637" s="974"/>
      <c r="N637" s="974"/>
      <c r="O637" s="974"/>
      <c r="P637" s="974"/>
      <c r="Q637" s="974"/>
      <c r="R637" s="974"/>
      <c r="S637" s="974"/>
      <c r="T637" s="974"/>
      <c r="U637" s="974"/>
      <c r="V637" s="974"/>
      <c r="W637" s="974"/>
      <c r="X637" s="974"/>
      <c r="Y637" s="974"/>
      <c r="Z637" s="974"/>
    </row>
    <row r="638" ht="15.75" customHeight="1">
      <c r="A638" s="974"/>
      <c r="B638" s="974"/>
      <c r="D638" s="974"/>
      <c r="E638" s="974"/>
      <c r="F638" s="974"/>
      <c r="G638" s="974"/>
      <c r="H638" s="974"/>
      <c r="I638" s="976"/>
      <c r="L638" s="974"/>
      <c r="M638" s="974"/>
      <c r="N638" s="974"/>
      <c r="O638" s="974"/>
      <c r="P638" s="974"/>
      <c r="Q638" s="974"/>
      <c r="R638" s="974"/>
      <c r="S638" s="974"/>
      <c r="T638" s="974"/>
      <c r="U638" s="974"/>
      <c r="V638" s="974"/>
      <c r="W638" s="974"/>
      <c r="X638" s="974"/>
      <c r="Y638" s="974"/>
      <c r="Z638" s="974"/>
    </row>
    <row r="639" ht="15.75" customHeight="1">
      <c r="A639" s="974"/>
      <c r="B639" s="974"/>
      <c r="D639" s="974"/>
      <c r="E639" s="974"/>
      <c r="F639" s="974"/>
      <c r="G639" s="974"/>
      <c r="H639" s="974"/>
      <c r="I639" s="976"/>
      <c r="L639" s="974"/>
      <c r="M639" s="974"/>
      <c r="N639" s="974"/>
      <c r="O639" s="974"/>
      <c r="P639" s="974"/>
      <c r="Q639" s="974"/>
      <c r="R639" s="974"/>
      <c r="S639" s="974"/>
      <c r="T639" s="974"/>
      <c r="U639" s="974"/>
      <c r="V639" s="974"/>
      <c r="W639" s="974"/>
      <c r="X639" s="974"/>
      <c r="Y639" s="974"/>
      <c r="Z639" s="974"/>
    </row>
    <row r="640" ht="15.75" customHeight="1">
      <c r="A640" s="974"/>
      <c r="B640" s="974"/>
      <c r="D640" s="974"/>
      <c r="E640" s="974"/>
      <c r="F640" s="974"/>
      <c r="G640" s="974"/>
      <c r="H640" s="974"/>
      <c r="I640" s="976"/>
      <c r="L640" s="974"/>
      <c r="M640" s="974"/>
      <c r="N640" s="974"/>
      <c r="O640" s="974"/>
      <c r="P640" s="974"/>
      <c r="Q640" s="974"/>
      <c r="R640" s="974"/>
      <c r="S640" s="974"/>
      <c r="T640" s="974"/>
      <c r="U640" s="974"/>
      <c r="V640" s="974"/>
      <c r="W640" s="974"/>
      <c r="X640" s="974"/>
      <c r="Y640" s="974"/>
      <c r="Z640" s="974"/>
    </row>
    <row r="641" ht="15.75" customHeight="1">
      <c r="A641" s="974"/>
      <c r="B641" s="974"/>
      <c r="D641" s="974"/>
      <c r="E641" s="974"/>
      <c r="F641" s="974"/>
      <c r="G641" s="974"/>
      <c r="H641" s="974"/>
      <c r="I641" s="976"/>
      <c r="L641" s="974"/>
      <c r="M641" s="974"/>
      <c r="N641" s="974"/>
      <c r="O641" s="974"/>
      <c r="P641" s="974"/>
      <c r="Q641" s="974"/>
      <c r="R641" s="974"/>
      <c r="S641" s="974"/>
      <c r="T641" s="974"/>
      <c r="U641" s="974"/>
      <c r="V641" s="974"/>
      <c r="W641" s="974"/>
      <c r="X641" s="974"/>
      <c r="Y641" s="974"/>
      <c r="Z641" s="974"/>
    </row>
    <row r="642" ht="15.75" customHeight="1">
      <c r="A642" s="974"/>
      <c r="B642" s="974"/>
      <c r="D642" s="974"/>
      <c r="E642" s="974"/>
      <c r="F642" s="974"/>
      <c r="G642" s="974"/>
      <c r="H642" s="974"/>
      <c r="I642" s="976"/>
      <c r="L642" s="974"/>
      <c r="M642" s="974"/>
      <c r="N642" s="974"/>
      <c r="O642" s="974"/>
      <c r="P642" s="974"/>
      <c r="Q642" s="974"/>
      <c r="R642" s="974"/>
      <c r="S642" s="974"/>
      <c r="T642" s="974"/>
      <c r="U642" s="974"/>
      <c r="V642" s="974"/>
      <c r="W642" s="974"/>
      <c r="X642" s="974"/>
      <c r="Y642" s="974"/>
      <c r="Z642" s="974"/>
    </row>
    <row r="643" ht="15.75" customHeight="1">
      <c r="A643" s="974"/>
      <c r="B643" s="974"/>
      <c r="D643" s="974"/>
      <c r="E643" s="974"/>
      <c r="F643" s="974"/>
      <c r="G643" s="974"/>
      <c r="H643" s="974"/>
      <c r="I643" s="976"/>
      <c r="L643" s="974"/>
      <c r="M643" s="974"/>
      <c r="N643" s="974"/>
      <c r="O643" s="974"/>
      <c r="P643" s="974"/>
      <c r="Q643" s="974"/>
      <c r="R643" s="974"/>
      <c r="S643" s="974"/>
      <c r="T643" s="974"/>
      <c r="U643" s="974"/>
      <c r="V643" s="974"/>
      <c r="W643" s="974"/>
      <c r="X643" s="974"/>
      <c r="Y643" s="974"/>
      <c r="Z643" s="974"/>
    </row>
    <row r="644" ht="15.75" customHeight="1">
      <c r="A644" s="974"/>
      <c r="B644" s="974"/>
      <c r="D644" s="974"/>
      <c r="E644" s="974"/>
      <c r="F644" s="974"/>
      <c r="G644" s="974"/>
      <c r="H644" s="974"/>
      <c r="I644" s="976"/>
      <c r="L644" s="974"/>
      <c r="M644" s="974"/>
      <c r="N644" s="974"/>
      <c r="O644" s="974"/>
      <c r="P644" s="974"/>
      <c r="Q644" s="974"/>
      <c r="R644" s="974"/>
      <c r="S644" s="974"/>
      <c r="T644" s="974"/>
      <c r="U644" s="974"/>
      <c r="V644" s="974"/>
      <c r="W644" s="974"/>
      <c r="X644" s="974"/>
      <c r="Y644" s="974"/>
      <c r="Z644" s="974"/>
    </row>
    <row r="645" ht="15.75" customHeight="1">
      <c r="A645" s="974"/>
      <c r="B645" s="974"/>
      <c r="D645" s="974"/>
      <c r="E645" s="974"/>
      <c r="F645" s="974"/>
      <c r="G645" s="974"/>
      <c r="H645" s="974"/>
      <c r="I645" s="976"/>
      <c r="L645" s="974"/>
      <c r="M645" s="974"/>
      <c r="N645" s="974"/>
      <c r="O645" s="974"/>
      <c r="P645" s="974"/>
      <c r="Q645" s="974"/>
      <c r="R645" s="974"/>
      <c r="S645" s="974"/>
      <c r="T645" s="974"/>
      <c r="U645" s="974"/>
      <c r="V645" s="974"/>
      <c r="W645" s="974"/>
      <c r="X645" s="974"/>
      <c r="Y645" s="974"/>
      <c r="Z645" s="974"/>
    </row>
    <row r="646" ht="15.75" customHeight="1">
      <c r="A646" s="974"/>
      <c r="B646" s="974"/>
      <c r="D646" s="974"/>
      <c r="E646" s="974"/>
      <c r="F646" s="974"/>
      <c r="G646" s="974"/>
      <c r="H646" s="974"/>
      <c r="I646" s="976"/>
      <c r="L646" s="974"/>
      <c r="M646" s="974"/>
      <c r="N646" s="974"/>
      <c r="O646" s="974"/>
      <c r="P646" s="974"/>
      <c r="Q646" s="974"/>
      <c r="R646" s="974"/>
      <c r="S646" s="974"/>
      <c r="T646" s="974"/>
      <c r="U646" s="974"/>
      <c r="V646" s="974"/>
      <c r="W646" s="974"/>
      <c r="X646" s="974"/>
      <c r="Y646" s="974"/>
      <c r="Z646" s="974"/>
    </row>
    <row r="647" ht="15.75" customHeight="1">
      <c r="A647" s="974"/>
      <c r="B647" s="974"/>
      <c r="D647" s="974"/>
      <c r="E647" s="974"/>
      <c r="F647" s="974"/>
      <c r="G647" s="974"/>
      <c r="H647" s="974"/>
      <c r="I647" s="976"/>
      <c r="L647" s="974"/>
      <c r="M647" s="974"/>
      <c r="N647" s="974"/>
      <c r="O647" s="974"/>
      <c r="P647" s="974"/>
      <c r="Q647" s="974"/>
      <c r="R647" s="974"/>
      <c r="S647" s="974"/>
      <c r="T647" s="974"/>
      <c r="U647" s="974"/>
      <c r="V647" s="974"/>
      <c r="W647" s="974"/>
      <c r="X647" s="974"/>
      <c r="Y647" s="974"/>
      <c r="Z647" s="974"/>
    </row>
    <row r="648" ht="15.75" customHeight="1">
      <c r="A648" s="974"/>
      <c r="B648" s="974"/>
      <c r="D648" s="974"/>
      <c r="E648" s="974"/>
      <c r="F648" s="974"/>
      <c r="G648" s="974"/>
      <c r="H648" s="974"/>
      <c r="I648" s="976"/>
      <c r="L648" s="974"/>
      <c r="M648" s="974"/>
      <c r="N648" s="974"/>
      <c r="O648" s="974"/>
      <c r="P648" s="974"/>
      <c r="Q648" s="974"/>
      <c r="R648" s="974"/>
      <c r="S648" s="974"/>
      <c r="T648" s="974"/>
      <c r="U648" s="974"/>
      <c r="V648" s="974"/>
      <c r="W648" s="974"/>
      <c r="X648" s="974"/>
      <c r="Y648" s="974"/>
      <c r="Z648" s="974"/>
    </row>
    <row r="649" ht="15.75" customHeight="1">
      <c r="A649" s="974"/>
      <c r="B649" s="974"/>
      <c r="D649" s="974"/>
      <c r="E649" s="974"/>
      <c r="F649" s="974"/>
      <c r="G649" s="974"/>
      <c r="H649" s="974"/>
      <c r="I649" s="976"/>
      <c r="L649" s="974"/>
      <c r="M649" s="974"/>
      <c r="N649" s="974"/>
      <c r="O649" s="974"/>
      <c r="P649" s="974"/>
      <c r="Q649" s="974"/>
      <c r="R649" s="974"/>
      <c r="S649" s="974"/>
      <c r="T649" s="974"/>
      <c r="U649" s="974"/>
      <c r="V649" s="974"/>
      <c r="W649" s="974"/>
      <c r="X649" s="974"/>
      <c r="Y649" s="974"/>
      <c r="Z649" s="974"/>
    </row>
    <row r="650" ht="15.75" customHeight="1">
      <c r="A650" s="974"/>
      <c r="B650" s="974"/>
      <c r="D650" s="974"/>
      <c r="E650" s="974"/>
      <c r="F650" s="974"/>
      <c r="G650" s="974"/>
      <c r="H650" s="974"/>
      <c r="I650" s="976"/>
      <c r="L650" s="974"/>
      <c r="M650" s="974"/>
      <c r="N650" s="974"/>
      <c r="O650" s="974"/>
      <c r="P650" s="974"/>
      <c r="Q650" s="974"/>
      <c r="R650" s="974"/>
      <c r="S650" s="974"/>
      <c r="T650" s="974"/>
      <c r="U650" s="974"/>
      <c r="V650" s="974"/>
      <c r="W650" s="974"/>
      <c r="X650" s="974"/>
      <c r="Y650" s="974"/>
      <c r="Z650" s="974"/>
    </row>
    <row r="651" ht="15.75" customHeight="1">
      <c r="A651" s="974"/>
      <c r="B651" s="974"/>
      <c r="D651" s="974"/>
      <c r="E651" s="974"/>
      <c r="F651" s="974"/>
      <c r="G651" s="974"/>
      <c r="H651" s="974"/>
      <c r="I651" s="976"/>
      <c r="L651" s="974"/>
      <c r="M651" s="974"/>
      <c r="N651" s="974"/>
      <c r="O651" s="974"/>
      <c r="P651" s="974"/>
      <c r="Q651" s="974"/>
      <c r="R651" s="974"/>
      <c r="S651" s="974"/>
      <c r="T651" s="974"/>
      <c r="U651" s="974"/>
      <c r="V651" s="974"/>
      <c r="W651" s="974"/>
      <c r="X651" s="974"/>
      <c r="Y651" s="974"/>
      <c r="Z651" s="974"/>
    </row>
    <row r="652" ht="15.75" customHeight="1">
      <c r="A652" s="974"/>
      <c r="B652" s="974"/>
      <c r="D652" s="974"/>
      <c r="E652" s="974"/>
      <c r="F652" s="974"/>
      <c r="G652" s="974"/>
      <c r="H652" s="974"/>
      <c r="I652" s="976"/>
      <c r="L652" s="974"/>
      <c r="M652" s="974"/>
      <c r="N652" s="974"/>
      <c r="O652" s="974"/>
      <c r="P652" s="974"/>
      <c r="Q652" s="974"/>
      <c r="R652" s="974"/>
      <c r="S652" s="974"/>
      <c r="T652" s="974"/>
      <c r="U652" s="974"/>
      <c r="V652" s="974"/>
      <c r="W652" s="974"/>
      <c r="X652" s="974"/>
      <c r="Y652" s="974"/>
      <c r="Z652" s="974"/>
    </row>
    <row r="653" ht="15.75" customHeight="1">
      <c r="A653" s="974"/>
      <c r="B653" s="974"/>
      <c r="D653" s="974"/>
      <c r="E653" s="974"/>
      <c r="F653" s="974"/>
      <c r="G653" s="974"/>
      <c r="H653" s="974"/>
      <c r="I653" s="976"/>
      <c r="L653" s="974"/>
      <c r="M653" s="974"/>
      <c r="N653" s="974"/>
      <c r="O653" s="974"/>
      <c r="P653" s="974"/>
      <c r="Q653" s="974"/>
      <c r="R653" s="974"/>
      <c r="S653" s="974"/>
      <c r="T653" s="974"/>
      <c r="U653" s="974"/>
      <c r="V653" s="974"/>
      <c r="W653" s="974"/>
      <c r="X653" s="974"/>
      <c r="Y653" s="974"/>
      <c r="Z653" s="974"/>
    </row>
    <row r="654" ht="15.75" customHeight="1">
      <c r="A654" s="974"/>
      <c r="B654" s="974"/>
      <c r="D654" s="974"/>
      <c r="E654" s="974"/>
      <c r="F654" s="974"/>
      <c r="G654" s="974"/>
      <c r="H654" s="974"/>
      <c r="I654" s="976"/>
      <c r="L654" s="974"/>
      <c r="M654" s="974"/>
      <c r="N654" s="974"/>
      <c r="O654" s="974"/>
      <c r="P654" s="974"/>
      <c r="Q654" s="974"/>
      <c r="R654" s="974"/>
      <c r="S654" s="974"/>
      <c r="T654" s="974"/>
      <c r="U654" s="974"/>
      <c r="V654" s="974"/>
      <c r="W654" s="974"/>
      <c r="X654" s="974"/>
      <c r="Y654" s="974"/>
      <c r="Z654" s="974"/>
    </row>
    <row r="655" ht="15.75" customHeight="1">
      <c r="A655" s="974"/>
      <c r="B655" s="974"/>
      <c r="D655" s="974"/>
      <c r="E655" s="974"/>
      <c r="F655" s="974"/>
      <c r="G655" s="974"/>
      <c r="H655" s="974"/>
      <c r="I655" s="976"/>
      <c r="L655" s="974"/>
      <c r="M655" s="974"/>
      <c r="N655" s="974"/>
      <c r="O655" s="974"/>
      <c r="P655" s="974"/>
      <c r="Q655" s="974"/>
      <c r="R655" s="974"/>
      <c r="S655" s="974"/>
      <c r="T655" s="974"/>
      <c r="U655" s="974"/>
      <c r="V655" s="974"/>
      <c r="W655" s="974"/>
      <c r="X655" s="974"/>
      <c r="Y655" s="974"/>
      <c r="Z655" s="974"/>
    </row>
    <row r="656" ht="15.75" customHeight="1">
      <c r="A656" s="974"/>
      <c r="B656" s="974"/>
      <c r="D656" s="974"/>
      <c r="E656" s="974"/>
      <c r="F656" s="974"/>
      <c r="G656" s="974"/>
      <c r="H656" s="974"/>
      <c r="I656" s="976"/>
      <c r="L656" s="974"/>
      <c r="M656" s="974"/>
      <c r="N656" s="974"/>
      <c r="O656" s="974"/>
      <c r="P656" s="974"/>
      <c r="Q656" s="974"/>
      <c r="R656" s="974"/>
      <c r="S656" s="974"/>
      <c r="T656" s="974"/>
      <c r="U656" s="974"/>
      <c r="V656" s="974"/>
      <c r="W656" s="974"/>
      <c r="X656" s="974"/>
      <c r="Y656" s="974"/>
      <c r="Z656" s="974"/>
    </row>
    <row r="657" ht="15.75" customHeight="1">
      <c r="A657" s="974"/>
      <c r="B657" s="974"/>
      <c r="D657" s="974"/>
      <c r="E657" s="974"/>
      <c r="F657" s="974"/>
      <c r="G657" s="974"/>
      <c r="H657" s="974"/>
      <c r="I657" s="976"/>
      <c r="L657" s="974"/>
      <c r="M657" s="974"/>
      <c r="N657" s="974"/>
      <c r="O657" s="974"/>
      <c r="P657" s="974"/>
      <c r="Q657" s="974"/>
      <c r="R657" s="974"/>
      <c r="S657" s="974"/>
      <c r="T657" s="974"/>
      <c r="U657" s="974"/>
      <c r="V657" s="974"/>
      <c r="W657" s="974"/>
      <c r="X657" s="974"/>
      <c r="Y657" s="974"/>
      <c r="Z657" s="974"/>
    </row>
    <row r="658" ht="15.75" customHeight="1">
      <c r="A658" s="974"/>
      <c r="B658" s="974"/>
      <c r="D658" s="974"/>
      <c r="E658" s="974"/>
      <c r="F658" s="974"/>
      <c r="G658" s="974"/>
      <c r="H658" s="974"/>
      <c r="I658" s="976"/>
      <c r="L658" s="974"/>
      <c r="M658" s="974"/>
      <c r="N658" s="974"/>
      <c r="O658" s="974"/>
      <c r="P658" s="974"/>
      <c r="Q658" s="974"/>
      <c r="R658" s="974"/>
      <c r="S658" s="974"/>
      <c r="T658" s="974"/>
      <c r="U658" s="974"/>
      <c r="V658" s="974"/>
      <c r="W658" s="974"/>
      <c r="X658" s="974"/>
      <c r="Y658" s="974"/>
      <c r="Z658" s="974"/>
    </row>
    <row r="659" ht="15.75" customHeight="1">
      <c r="A659" s="974"/>
      <c r="B659" s="974"/>
      <c r="D659" s="974"/>
      <c r="E659" s="974"/>
      <c r="F659" s="974"/>
      <c r="G659" s="974"/>
      <c r="H659" s="974"/>
      <c r="I659" s="976"/>
      <c r="L659" s="974"/>
      <c r="M659" s="974"/>
      <c r="N659" s="974"/>
      <c r="O659" s="974"/>
      <c r="P659" s="974"/>
      <c r="Q659" s="974"/>
      <c r="R659" s="974"/>
      <c r="S659" s="974"/>
      <c r="T659" s="974"/>
      <c r="U659" s="974"/>
      <c r="V659" s="974"/>
      <c r="W659" s="974"/>
      <c r="X659" s="974"/>
      <c r="Y659" s="974"/>
      <c r="Z659" s="974"/>
    </row>
    <row r="660" ht="15.75" customHeight="1">
      <c r="A660" s="974"/>
      <c r="B660" s="974"/>
      <c r="D660" s="974"/>
      <c r="E660" s="974"/>
      <c r="F660" s="974"/>
      <c r="G660" s="974"/>
      <c r="H660" s="974"/>
      <c r="I660" s="976"/>
      <c r="L660" s="974"/>
      <c r="M660" s="974"/>
      <c r="N660" s="974"/>
      <c r="O660" s="974"/>
      <c r="P660" s="974"/>
      <c r="Q660" s="974"/>
      <c r="R660" s="974"/>
      <c r="S660" s="974"/>
      <c r="T660" s="974"/>
      <c r="U660" s="974"/>
      <c r="V660" s="974"/>
      <c r="W660" s="974"/>
      <c r="X660" s="974"/>
      <c r="Y660" s="974"/>
      <c r="Z660" s="974"/>
    </row>
    <row r="661" ht="15.75" customHeight="1">
      <c r="A661" s="974"/>
      <c r="B661" s="974"/>
      <c r="D661" s="974"/>
      <c r="E661" s="974"/>
      <c r="F661" s="974"/>
      <c r="G661" s="974"/>
      <c r="H661" s="974"/>
      <c r="I661" s="976"/>
      <c r="L661" s="974"/>
      <c r="M661" s="974"/>
      <c r="N661" s="974"/>
      <c r="O661" s="974"/>
      <c r="P661" s="974"/>
      <c r="Q661" s="974"/>
      <c r="R661" s="974"/>
      <c r="S661" s="974"/>
      <c r="T661" s="974"/>
      <c r="U661" s="974"/>
      <c r="V661" s="974"/>
      <c r="W661" s="974"/>
      <c r="X661" s="974"/>
      <c r="Y661" s="974"/>
      <c r="Z661" s="974"/>
    </row>
    <row r="662" ht="15.75" customHeight="1">
      <c r="A662" s="974"/>
      <c r="B662" s="974"/>
      <c r="D662" s="974"/>
      <c r="E662" s="974"/>
      <c r="F662" s="974"/>
      <c r="G662" s="974"/>
      <c r="H662" s="974"/>
      <c r="I662" s="976"/>
      <c r="L662" s="974"/>
      <c r="M662" s="974"/>
      <c r="N662" s="974"/>
      <c r="O662" s="974"/>
      <c r="P662" s="974"/>
      <c r="Q662" s="974"/>
      <c r="R662" s="974"/>
      <c r="S662" s="974"/>
      <c r="T662" s="974"/>
      <c r="U662" s="974"/>
      <c r="V662" s="974"/>
      <c r="W662" s="974"/>
      <c r="X662" s="974"/>
      <c r="Y662" s="974"/>
      <c r="Z662" s="974"/>
    </row>
    <row r="663" ht="15.75" customHeight="1">
      <c r="A663" s="974"/>
      <c r="B663" s="974"/>
      <c r="D663" s="974"/>
      <c r="E663" s="974"/>
      <c r="F663" s="974"/>
      <c r="G663" s="974"/>
      <c r="H663" s="974"/>
      <c r="I663" s="976"/>
      <c r="L663" s="974"/>
      <c r="M663" s="974"/>
      <c r="N663" s="974"/>
      <c r="O663" s="974"/>
      <c r="P663" s="974"/>
      <c r="Q663" s="974"/>
      <c r="R663" s="974"/>
      <c r="S663" s="974"/>
      <c r="T663" s="974"/>
      <c r="U663" s="974"/>
      <c r="V663" s="974"/>
      <c r="W663" s="974"/>
      <c r="X663" s="974"/>
      <c r="Y663" s="974"/>
      <c r="Z663" s="974"/>
    </row>
    <row r="664" ht="15.75" customHeight="1">
      <c r="A664" s="974"/>
      <c r="B664" s="974"/>
      <c r="D664" s="974"/>
      <c r="E664" s="974"/>
      <c r="F664" s="974"/>
      <c r="G664" s="974"/>
      <c r="H664" s="974"/>
      <c r="I664" s="976"/>
      <c r="L664" s="974"/>
      <c r="M664" s="974"/>
      <c r="N664" s="974"/>
      <c r="O664" s="974"/>
      <c r="P664" s="974"/>
      <c r="Q664" s="974"/>
      <c r="R664" s="974"/>
      <c r="S664" s="974"/>
      <c r="T664" s="974"/>
      <c r="U664" s="974"/>
      <c r="V664" s="974"/>
      <c r="W664" s="974"/>
      <c r="X664" s="974"/>
      <c r="Y664" s="974"/>
      <c r="Z664" s="974"/>
    </row>
    <row r="665" ht="15.75" customHeight="1">
      <c r="A665" s="974"/>
      <c r="B665" s="974"/>
      <c r="D665" s="974"/>
      <c r="E665" s="974"/>
      <c r="F665" s="974"/>
      <c r="G665" s="974"/>
      <c r="H665" s="974"/>
      <c r="I665" s="976"/>
      <c r="L665" s="974"/>
      <c r="M665" s="974"/>
      <c r="N665" s="974"/>
      <c r="O665" s="974"/>
      <c r="P665" s="974"/>
      <c r="Q665" s="974"/>
      <c r="R665" s="974"/>
      <c r="S665" s="974"/>
      <c r="T665" s="974"/>
      <c r="U665" s="974"/>
      <c r="V665" s="974"/>
      <c r="W665" s="974"/>
      <c r="X665" s="974"/>
      <c r="Y665" s="974"/>
      <c r="Z665" s="974"/>
    </row>
    <row r="666" ht="15.75" customHeight="1">
      <c r="A666" s="974"/>
      <c r="B666" s="974"/>
      <c r="D666" s="974"/>
      <c r="E666" s="974"/>
      <c r="F666" s="974"/>
      <c r="G666" s="974"/>
      <c r="H666" s="974"/>
      <c r="I666" s="976"/>
      <c r="L666" s="974"/>
      <c r="M666" s="974"/>
      <c r="N666" s="974"/>
      <c r="O666" s="974"/>
      <c r="P666" s="974"/>
      <c r="Q666" s="974"/>
      <c r="R666" s="974"/>
      <c r="S666" s="974"/>
      <c r="T666" s="974"/>
      <c r="U666" s="974"/>
      <c r="V666" s="974"/>
      <c r="W666" s="974"/>
      <c r="X666" s="974"/>
      <c r="Y666" s="974"/>
      <c r="Z666" s="974"/>
    </row>
    <row r="667" ht="15.75" customHeight="1">
      <c r="A667" s="974"/>
      <c r="B667" s="974"/>
      <c r="D667" s="974"/>
      <c r="E667" s="974"/>
      <c r="F667" s="974"/>
      <c r="G667" s="974"/>
      <c r="H667" s="974"/>
      <c r="I667" s="976"/>
      <c r="L667" s="974"/>
      <c r="M667" s="974"/>
      <c r="N667" s="974"/>
      <c r="O667" s="974"/>
      <c r="P667" s="974"/>
      <c r="Q667" s="974"/>
      <c r="R667" s="974"/>
      <c r="S667" s="974"/>
      <c r="T667" s="974"/>
      <c r="U667" s="974"/>
      <c r="V667" s="974"/>
      <c r="W667" s="974"/>
      <c r="X667" s="974"/>
      <c r="Y667" s="974"/>
      <c r="Z667" s="974"/>
    </row>
    <row r="668" ht="15.75" customHeight="1">
      <c r="A668" s="974"/>
      <c r="B668" s="974"/>
      <c r="D668" s="974"/>
      <c r="E668" s="974"/>
      <c r="F668" s="974"/>
      <c r="G668" s="974"/>
      <c r="H668" s="974"/>
      <c r="I668" s="976"/>
      <c r="L668" s="974"/>
      <c r="M668" s="974"/>
      <c r="N668" s="974"/>
      <c r="O668" s="974"/>
      <c r="P668" s="974"/>
      <c r="Q668" s="974"/>
      <c r="R668" s="974"/>
      <c r="S668" s="974"/>
      <c r="T668" s="974"/>
      <c r="U668" s="974"/>
      <c r="V668" s="974"/>
      <c r="W668" s="974"/>
      <c r="X668" s="974"/>
      <c r="Y668" s="974"/>
      <c r="Z668" s="974"/>
    </row>
    <row r="669" ht="15.75" customHeight="1">
      <c r="A669" s="974"/>
      <c r="B669" s="974"/>
      <c r="D669" s="974"/>
      <c r="E669" s="974"/>
      <c r="F669" s="974"/>
      <c r="G669" s="974"/>
      <c r="H669" s="974"/>
      <c r="I669" s="976"/>
      <c r="L669" s="974"/>
      <c r="M669" s="974"/>
      <c r="N669" s="974"/>
      <c r="O669" s="974"/>
      <c r="P669" s="974"/>
      <c r="Q669" s="974"/>
      <c r="R669" s="974"/>
      <c r="S669" s="974"/>
      <c r="T669" s="974"/>
      <c r="U669" s="974"/>
      <c r="V669" s="974"/>
      <c r="W669" s="974"/>
      <c r="X669" s="974"/>
      <c r="Y669" s="974"/>
      <c r="Z669" s="974"/>
    </row>
    <row r="670" ht="15.75" customHeight="1">
      <c r="A670" s="974"/>
      <c r="B670" s="974"/>
      <c r="D670" s="974"/>
      <c r="E670" s="974"/>
      <c r="F670" s="974"/>
      <c r="G670" s="974"/>
      <c r="H670" s="974"/>
      <c r="I670" s="976"/>
      <c r="L670" s="974"/>
      <c r="M670" s="974"/>
      <c r="N670" s="974"/>
      <c r="O670" s="974"/>
      <c r="P670" s="974"/>
      <c r="Q670" s="974"/>
      <c r="R670" s="974"/>
      <c r="S670" s="974"/>
      <c r="T670" s="974"/>
      <c r="U670" s="974"/>
      <c r="V670" s="974"/>
      <c r="W670" s="974"/>
      <c r="X670" s="974"/>
      <c r="Y670" s="974"/>
      <c r="Z670" s="974"/>
    </row>
    <row r="671" ht="15.75" customHeight="1">
      <c r="A671" s="974"/>
      <c r="B671" s="974"/>
      <c r="D671" s="974"/>
      <c r="E671" s="974"/>
      <c r="F671" s="974"/>
      <c r="G671" s="974"/>
      <c r="H671" s="974"/>
      <c r="I671" s="976"/>
      <c r="L671" s="974"/>
      <c r="M671" s="974"/>
      <c r="N671" s="974"/>
      <c r="O671" s="974"/>
      <c r="P671" s="974"/>
      <c r="Q671" s="974"/>
      <c r="R671" s="974"/>
      <c r="S671" s="974"/>
      <c r="T671" s="974"/>
      <c r="U671" s="974"/>
      <c r="V671" s="974"/>
      <c r="W671" s="974"/>
      <c r="X671" s="974"/>
      <c r="Y671" s="974"/>
      <c r="Z671" s="974"/>
    </row>
    <row r="672" ht="15.75" customHeight="1">
      <c r="A672" s="974"/>
      <c r="B672" s="974"/>
      <c r="D672" s="974"/>
      <c r="E672" s="974"/>
      <c r="F672" s="974"/>
      <c r="G672" s="974"/>
      <c r="H672" s="974"/>
      <c r="I672" s="976"/>
      <c r="L672" s="974"/>
      <c r="M672" s="974"/>
      <c r="N672" s="974"/>
      <c r="O672" s="974"/>
      <c r="P672" s="974"/>
      <c r="Q672" s="974"/>
      <c r="R672" s="974"/>
      <c r="S672" s="974"/>
      <c r="T672" s="974"/>
      <c r="U672" s="974"/>
      <c r="V672" s="974"/>
      <c r="W672" s="974"/>
      <c r="X672" s="974"/>
      <c r="Y672" s="974"/>
      <c r="Z672" s="974"/>
    </row>
    <row r="673" ht="15.75" customHeight="1">
      <c r="A673" s="974"/>
      <c r="B673" s="974"/>
      <c r="D673" s="974"/>
      <c r="E673" s="974"/>
      <c r="F673" s="974"/>
      <c r="G673" s="974"/>
      <c r="H673" s="974"/>
      <c r="I673" s="976"/>
      <c r="L673" s="974"/>
      <c r="M673" s="974"/>
      <c r="N673" s="974"/>
      <c r="O673" s="974"/>
      <c r="P673" s="974"/>
      <c r="Q673" s="974"/>
      <c r="R673" s="974"/>
      <c r="S673" s="974"/>
      <c r="T673" s="974"/>
      <c r="U673" s="974"/>
      <c r="V673" s="974"/>
      <c r="W673" s="974"/>
      <c r="X673" s="974"/>
      <c r="Y673" s="974"/>
      <c r="Z673" s="974"/>
    </row>
    <row r="674" ht="15.75" customHeight="1">
      <c r="A674" s="974"/>
      <c r="B674" s="974"/>
      <c r="D674" s="974"/>
      <c r="E674" s="974"/>
      <c r="F674" s="974"/>
      <c r="G674" s="974"/>
      <c r="H674" s="974"/>
      <c r="I674" s="976"/>
      <c r="L674" s="974"/>
      <c r="M674" s="974"/>
      <c r="N674" s="974"/>
      <c r="O674" s="974"/>
      <c r="P674" s="974"/>
      <c r="Q674" s="974"/>
      <c r="R674" s="974"/>
      <c r="S674" s="974"/>
      <c r="T674" s="974"/>
      <c r="U674" s="974"/>
      <c r="V674" s="974"/>
      <c r="W674" s="974"/>
      <c r="X674" s="974"/>
      <c r="Y674" s="974"/>
      <c r="Z674" s="974"/>
    </row>
    <row r="675" ht="15.75" customHeight="1">
      <c r="A675" s="974"/>
      <c r="B675" s="974"/>
      <c r="D675" s="974"/>
      <c r="E675" s="974"/>
      <c r="F675" s="974"/>
      <c r="G675" s="974"/>
      <c r="H675" s="974"/>
      <c r="I675" s="976"/>
      <c r="L675" s="974"/>
      <c r="M675" s="974"/>
      <c r="N675" s="974"/>
      <c r="O675" s="974"/>
      <c r="P675" s="974"/>
      <c r="Q675" s="974"/>
      <c r="R675" s="974"/>
      <c r="S675" s="974"/>
      <c r="T675" s="974"/>
      <c r="U675" s="974"/>
      <c r="V675" s="974"/>
      <c r="W675" s="974"/>
      <c r="X675" s="974"/>
      <c r="Y675" s="974"/>
      <c r="Z675" s="974"/>
    </row>
    <row r="676" ht="15.75" customHeight="1">
      <c r="A676" s="974"/>
      <c r="B676" s="974"/>
      <c r="D676" s="974"/>
      <c r="E676" s="974"/>
      <c r="F676" s="974"/>
      <c r="G676" s="974"/>
      <c r="H676" s="974"/>
      <c r="I676" s="976"/>
      <c r="L676" s="974"/>
      <c r="M676" s="974"/>
      <c r="N676" s="974"/>
      <c r="O676" s="974"/>
      <c r="P676" s="974"/>
      <c r="Q676" s="974"/>
      <c r="R676" s="974"/>
      <c r="S676" s="974"/>
      <c r="T676" s="974"/>
      <c r="U676" s="974"/>
      <c r="V676" s="974"/>
      <c r="W676" s="974"/>
      <c r="X676" s="974"/>
      <c r="Y676" s="974"/>
      <c r="Z676" s="974"/>
    </row>
    <row r="677" ht="15.75" customHeight="1">
      <c r="A677" s="974"/>
      <c r="B677" s="974"/>
      <c r="D677" s="974"/>
      <c r="E677" s="974"/>
      <c r="F677" s="974"/>
      <c r="G677" s="974"/>
      <c r="H677" s="974"/>
      <c r="I677" s="976"/>
      <c r="L677" s="974"/>
      <c r="M677" s="974"/>
      <c r="N677" s="974"/>
      <c r="O677" s="974"/>
      <c r="P677" s="974"/>
      <c r="Q677" s="974"/>
      <c r="R677" s="974"/>
      <c r="S677" s="974"/>
      <c r="T677" s="974"/>
      <c r="U677" s="974"/>
      <c r="V677" s="974"/>
      <c r="W677" s="974"/>
      <c r="X677" s="974"/>
      <c r="Y677" s="974"/>
      <c r="Z677" s="974"/>
    </row>
    <row r="678" ht="15.75" customHeight="1">
      <c r="A678" s="974"/>
      <c r="B678" s="974"/>
      <c r="D678" s="974"/>
      <c r="E678" s="974"/>
      <c r="F678" s="974"/>
      <c r="G678" s="974"/>
      <c r="H678" s="974"/>
      <c r="I678" s="976"/>
      <c r="L678" s="974"/>
      <c r="M678" s="974"/>
      <c r="N678" s="974"/>
      <c r="O678" s="974"/>
      <c r="P678" s="974"/>
      <c r="Q678" s="974"/>
      <c r="R678" s="974"/>
      <c r="S678" s="974"/>
      <c r="T678" s="974"/>
      <c r="U678" s="974"/>
      <c r="V678" s="974"/>
      <c r="W678" s="974"/>
      <c r="X678" s="974"/>
      <c r="Y678" s="974"/>
      <c r="Z678" s="974"/>
    </row>
    <row r="679" ht="15.75" customHeight="1">
      <c r="A679" s="974"/>
      <c r="B679" s="974"/>
      <c r="D679" s="974"/>
      <c r="E679" s="974"/>
      <c r="F679" s="974"/>
      <c r="G679" s="974"/>
      <c r="H679" s="974"/>
      <c r="I679" s="976"/>
      <c r="L679" s="974"/>
      <c r="M679" s="974"/>
      <c r="N679" s="974"/>
      <c r="O679" s="974"/>
      <c r="P679" s="974"/>
      <c r="Q679" s="974"/>
      <c r="R679" s="974"/>
      <c r="S679" s="974"/>
      <c r="T679" s="974"/>
      <c r="U679" s="974"/>
      <c r="V679" s="974"/>
      <c r="W679" s="974"/>
      <c r="X679" s="974"/>
      <c r="Y679" s="974"/>
      <c r="Z679" s="974"/>
    </row>
    <row r="680" ht="15.75" customHeight="1">
      <c r="A680" s="974"/>
      <c r="B680" s="974"/>
      <c r="D680" s="974"/>
      <c r="E680" s="974"/>
      <c r="F680" s="974"/>
      <c r="G680" s="974"/>
      <c r="H680" s="974"/>
      <c r="I680" s="976"/>
      <c r="L680" s="974"/>
      <c r="M680" s="974"/>
      <c r="N680" s="974"/>
      <c r="O680" s="974"/>
      <c r="P680" s="974"/>
      <c r="Q680" s="974"/>
      <c r="R680" s="974"/>
      <c r="S680" s="974"/>
      <c r="T680" s="974"/>
      <c r="U680" s="974"/>
      <c r="V680" s="974"/>
      <c r="W680" s="974"/>
      <c r="X680" s="974"/>
      <c r="Y680" s="974"/>
      <c r="Z680" s="974"/>
    </row>
    <row r="681" ht="15.75" customHeight="1">
      <c r="A681" s="974"/>
      <c r="B681" s="974"/>
      <c r="D681" s="974"/>
      <c r="E681" s="974"/>
      <c r="F681" s="974"/>
      <c r="G681" s="974"/>
      <c r="H681" s="974"/>
      <c r="I681" s="976"/>
      <c r="L681" s="974"/>
      <c r="M681" s="974"/>
      <c r="N681" s="974"/>
      <c r="O681" s="974"/>
      <c r="P681" s="974"/>
      <c r="Q681" s="974"/>
      <c r="R681" s="974"/>
      <c r="S681" s="974"/>
      <c r="T681" s="974"/>
      <c r="U681" s="974"/>
      <c r="V681" s="974"/>
      <c r="W681" s="974"/>
      <c r="X681" s="974"/>
      <c r="Y681" s="974"/>
      <c r="Z681" s="974"/>
    </row>
    <row r="682" ht="15.75" customHeight="1">
      <c r="A682" s="974"/>
      <c r="B682" s="974"/>
      <c r="D682" s="974"/>
      <c r="E682" s="974"/>
      <c r="F682" s="974"/>
      <c r="G682" s="974"/>
      <c r="H682" s="974"/>
      <c r="I682" s="976"/>
      <c r="L682" s="974"/>
      <c r="M682" s="974"/>
      <c r="N682" s="974"/>
      <c r="O682" s="974"/>
      <c r="P682" s="974"/>
      <c r="Q682" s="974"/>
      <c r="R682" s="974"/>
      <c r="S682" s="974"/>
      <c r="T682" s="974"/>
      <c r="U682" s="974"/>
      <c r="V682" s="974"/>
      <c r="W682" s="974"/>
      <c r="X682" s="974"/>
      <c r="Y682" s="974"/>
      <c r="Z682" s="974"/>
    </row>
    <row r="683" ht="15.75" customHeight="1">
      <c r="A683" s="974"/>
      <c r="B683" s="974"/>
      <c r="D683" s="974"/>
      <c r="E683" s="974"/>
      <c r="F683" s="974"/>
      <c r="G683" s="974"/>
      <c r="H683" s="974"/>
      <c r="I683" s="976"/>
      <c r="L683" s="974"/>
      <c r="M683" s="974"/>
      <c r="N683" s="974"/>
      <c r="O683" s="974"/>
      <c r="P683" s="974"/>
      <c r="Q683" s="974"/>
      <c r="R683" s="974"/>
      <c r="S683" s="974"/>
      <c r="T683" s="974"/>
      <c r="U683" s="974"/>
      <c r="V683" s="974"/>
      <c r="W683" s="974"/>
      <c r="X683" s="974"/>
      <c r="Y683" s="974"/>
      <c r="Z683" s="974"/>
    </row>
    <row r="684" ht="15.75" customHeight="1">
      <c r="A684" s="974"/>
      <c r="B684" s="974"/>
      <c r="D684" s="974"/>
      <c r="E684" s="974"/>
      <c r="F684" s="974"/>
      <c r="G684" s="974"/>
      <c r="H684" s="974"/>
      <c r="I684" s="976"/>
      <c r="L684" s="974"/>
      <c r="M684" s="974"/>
      <c r="N684" s="974"/>
      <c r="O684" s="974"/>
      <c r="P684" s="974"/>
      <c r="Q684" s="974"/>
      <c r="R684" s="974"/>
      <c r="S684" s="974"/>
      <c r="T684" s="974"/>
      <c r="U684" s="974"/>
      <c r="V684" s="974"/>
      <c r="W684" s="974"/>
      <c r="X684" s="974"/>
      <c r="Y684" s="974"/>
      <c r="Z684" s="974"/>
    </row>
    <row r="685" ht="15.75" customHeight="1">
      <c r="A685" s="974"/>
      <c r="B685" s="974"/>
      <c r="D685" s="974"/>
      <c r="E685" s="974"/>
      <c r="F685" s="974"/>
      <c r="G685" s="974"/>
      <c r="H685" s="974"/>
      <c r="I685" s="976"/>
      <c r="L685" s="974"/>
      <c r="M685" s="974"/>
      <c r="N685" s="974"/>
      <c r="O685" s="974"/>
      <c r="P685" s="974"/>
      <c r="Q685" s="974"/>
      <c r="R685" s="974"/>
      <c r="S685" s="974"/>
      <c r="T685" s="974"/>
      <c r="U685" s="974"/>
      <c r="V685" s="974"/>
      <c r="W685" s="974"/>
      <c r="X685" s="974"/>
      <c r="Y685" s="974"/>
      <c r="Z685" s="974"/>
    </row>
    <row r="686" ht="15.75" customHeight="1">
      <c r="A686" s="974"/>
      <c r="B686" s="974"/>
      <c r="D686" s="974"/>
      <c r="E686" s="974"/>
      <c r="F686" s="974"/>
      <c r="G686" s="974"/>
      <c r="H686" s="974"/>
      <c r="I686" s="976"/>
      <c r="L686" s="974"/>
      <c r="M686" s="974"/>
      <c r="N686" s="974"/>
      <c r="O686" s="974"/>
      <c r="P686" s="974"/>
      <c r="Q686" s="974"/>
      <c r="R686" s="974"/>
      <c r="S686" s="974"/>
      <c r="T686" s="974"/>
      <c r="U686" s="974"/>
      <c r="V686" s="974"/>
      <c r="W686" s="974"/>
      <c r="X686" s="974"/>
      <c r="Y686" s="974"/>
      <c r="Z686" s="974"/>
    </row>
    <row r="687" ht="15.75" customHeight="1">
      <c r="A687" s="974"/>
      <c r="B687" s="974"/>
      <c r="D687" s="974"/>
      <c r="E687" s="974"/>
      <c r="F687" s="974"/>
      <c r="G687" s="974"/>
      <c r="H687" s="974"/>
      <c r="I687" s="976"/>
      <c r="L687" s="974"/>
      <c r="M687" s="974"/>
      <c r="N687" s="974"/>
      <c r="O687" s="974"/>
      <c r="P687" s="974"/>
      <c r="Q687" s="974"/>
      <c r="R687" s="974"/>
      <c r="S687" s="974"/>
      <c r="T687" s="974"/>
      <c r="U687" s="974"/>
      <c r="V687" s="974"/>
      <c r="W687" s="974"/>
      <c r="X687" s="974"/>
      <c r="Y687" s="974"/>
      <c r="Z687" s="974"/>
    </row>
    <row r="688" ht="15.75" customHeight="1">
      <c r="A688" s="974"/>
      <c r="B688" s="974"/>
      <c r="D688" s="974"/>
      <c r="E688" s="974"/>
      <c r="F688" s="974"/>
      <c r="G688" s="974"/>
      <c r="H688" s="974"/>
      <c r="I688" s="976"/>
      <c r="L688" s="974"/>
      <c r="M688" s="974"/>
      <c r="N688" s="974"/>
      <c r="O688" s="974"/>
      <c r="P688" s="974"/>
      <c r="Q688" s="974"/>
      <c r="R688" s="974"/>
      <c r="S688" s="974"/>
      <c r="T688" s="974"/>
      <c r="U688" s="974"/>
      <c r="V688" s="974"/>
      <c r="W688" s="974"/>
      <c r="X688" s="974"/>
      <c r="Y688" s="974"/>
      <c r="Z688" s="974"/>
    </row>
    <row r="689" ht="15.75" customHeight="1">
      <c r="A689" s="974"/>
      <c r="B689" s="974"/>
      <c r="D689" s="974"/>
      <c r="E689" s="974"/>
      <c r="F689" s="974"/>
      <c r="G689" s="974"/>
      <c r="H689" s="974"/>
      <c r="I689" s="976"/>
      <c r="L689" s="974"/>
      <c r="M689" s="974"/>
      <c r="N689" s="974"/>
      <c r="O689" s="974"/>
      <c r="P689" s="974"/>
      <c r="Q689" s="974"/>
      <c r="R689" s="974"/>
      <c r="S689" s="974"/>
      <c r="T689" s="974"/>
      <c r="U689" s="974"/>
      <c r="V689" s="974"/>
      <c r="W689" s="974"/>
      <c r="X689" s="974"/>
      <c r="Y689" s="974"/>
      <c r="Z689" s="974"/>
    </row>
    <row r="690" ht="15.75" customHeight="1">
      <c r="A690" s="974"/>
      <c r="B690" s="974"/>
      <c r="D690" s="974"/>
      <c r="E690" s="974"/>
      <c r="F690" s="974"/>
      <c r="G690" s="974"/>
      <c r="H690" s="974"/>
      <c r="I690" s="976"/>
      <c r="L690" s="974"/>
      <c r="M690" s="974"/>
      <c r="N690" s="974"/>
      <c r="O690" s="974"/>
      <c r="P690" s="974"/>
      <c r="Q690" s="974"/>
      <c r="R690" s="974"/>
      <c r="S690" s="974"/>
      <c r="T690" s="974"/>
      <c r="U690" s="974"/>
      <c r="V690" s="974"/>
      <c r="W690" s="974"/>
      <c r="X690" s="974"/>
      <c r="Y690" s="974"/>
      <c r="Z690" s="974"/>
    </row>
    <row r="691" ht="15.75" customHeight="1">
      <c r="A691" s="974"/>
      <c r="B691" s="974"/>
      <c r="D691" s="974"/>
      <c r="E691" s="974"/>
      <c r="F691" s="974"/>
      <c r="G691" s="974"/>
      <c r="H691" s="974"/>
      <c r="I691" s="976"/>
      <c r="L691" s="974"/>
      <c r="M691" s="974"/>
      <c r="N691" s="974"/>
      <c r="O691" s="974"/>
      <c r="P691" s="974"/>
      <c r="Q691" s="974"/>
      <c r="R691" s="974"/>
      <c r="S691" s="974"/>
      <c r="T691" s="974"/>
      <c r="U691" s="974"/>
      <c r="V691" s="974"/>
      <c r="W691" s="974"/>
      <c r="X691" s="974"/>
      <c r="Y691" s="974"/>
      <c r="Z691" s="974"/>
    </row>
    <row r="692" ht="15.75" customHeight="1">
      <c r="A692" s="974"/>
      <c r="B692" s="974"/>
      <c r="D692" s="974"/>
      <c r="E692" s="974"/>
      <c r="F692" s="974"/>
      <c r="G692" s="974"/>
      <c r="H692" s="974"/>
      <c r="I692" s="976"/>
      <c r="L692" s="974"/>
      <c r="M692" s="974"/>
      <c r="N692" s="974"/>
      <c r="O692" s="974"/>
      <c r="P692" s="974"/>
      <c r="Q692" s="974"/>
      <c r="R692" s="974"/>
      <c r="S692" s="974"/>
      <c r="T692" s="974"/>
      <c r="U692" s="974"/>
      <c r="V692" s="974"/>
      <c r="W692" s="974"/>
      <c r="X692" s="974"/>
      <c r="Y692" s="974"/>
      <c r="Z692" s="974"/>
    </row>
    <row r="693" ht="15.75" customHeight="1">
      <c r="A693" s="974"/>
      <c r="B693" s="974"/>
      <c r="D693" s="974"/>
      <c r="E693" s="974"/>
      <c r="F693" s="974"/>
      <c r="G693" s="974"/>
      <c r="H693" s="974"/>
      <c r="I693" s="976"/>
      <c r="L693" s="974"/>
      <c r="M693" s="974"/>
      <c r="N693" s="974"/>
      <c r="O693" s="974"/>
      <c r="P693" s="974"/>
      <c r="Q693" s="974"/>
      <c r="R693" s="974"/>
      <c r="S693" s="974"/>
      <c r="T693" s="974"/>
      <c r="U693" s="974"/>
      <c r="V693" s="974"/>
      <c r="W693" s="974"/>
      <c r="X693" s="974"/>
      <c r="Y693" s="974"/>
      <c r="Z693" s="974"/>
    </row>
    <row r="694" ht="15.75" customHeight="1">
      <c r="A694" s="974"/>
      <c r="B694" s="974"/>
      <c r="D694" s="974"/>
      <c r="E694" s="974"/>
      <c r="F694" s="974"/>
      <c r="G694" s="974"/>
      <c r="H694" s="974"/>
      <c r="I694" s="976"/>
      <c r="L694" s="974"/>
      <c r="M694" s="974"/>
      <c r="N694" s="974"/>
      <c r="O694" s="974"/>
      <c r="P694" s="974"/>
      <c r="Q694" s="974"/>
      <c r="R694" s="974"/>
      <c r="S694" s="974"/>
      <c r="T694" s="974"/>
      <c r="U694" s="974"/>
      <c r="V694" s="974"/>
      <c r="W694" s="974"/>
      <c r="X694" s="974"/>
      <c r="Y694" s="974"/>
      <c r="Z694" s="974"/>
    </row>
    <row r="695" ht="15.75" customHeight="1">
      <c r="A695" s="974"/>
      <c r="B695" s="974"/>
      <c r="D695" s="974"/>
      <c r="E695" s="974"/>
      <c r="F695" s="974"/>
      <c r="G695" s="974"/>
      <c r="H695" s="974"/>
      <c r="I695" s="976"/>
      <c r="L695" s="974"/>
      <c r="M695" s="974"/>
      <c r="N695" s="974"/>
      <c r="O695" s="974"/>
      <c r="P695" s="974"/>
      <c r="Q695" s="974"/>
      <c r="R695" s="974"/>
      <c r="S695" s="974"/>
      <c r="T695" s="974"/>
      <c r="U695" s="974"/>
      <c r="V695" s="974"/>
      <c r="W695" s="974"/>
      <c r="X695" s="974"/>
      <c r="Y695" s="974"/>
      <c r="Z695" s="974"/>
    </row>
    <row r="696" ht="15.75" customHeight="1">
      <c r="A696" s="974"/>
      <c r="B696" s="974"/>
      <c r="D696" s="974"/>
      <c r="E696" s="974"/>
      <c r="F696" s="974"/>
      <c r="G696" s="974"/>
      <c r="H696" s="974"/>
      <c r="I696" s="976"/>
      <c r="L696" s="974"/>
      <c r="M696" s="974"/>
      <c r="N696" s="974"/>
      <c r="O696" s="974"/>
      <c r="P696" s="974"/>
      <c r="Q696" s="974"/>
      <c r="R696" s="974"/>
      <c r="S696" s="974"/>
      <c r="T696" s="974"/>
      <c r="U696" s="974"/>
      <c r="V696" s="974"/>
      <c r="W696" s="974"/>
      <c r="X696" s="974"/>
      <c r="Y696" s="974"/>
      <c r="Z696" s="974"/>
    </row>
    <row r="697" ht="15.75" customHeight="1">
      <c r="A697" s="974"/>
      <c r="B697" s="974"/>
      <c r="D697" s="974"/>
      <c r="E697" s="974"/>
      <c r="F697" s="974"/>
      <c r="G697" s="974"/>
      <c r="H697" s="974"/>
      <c r="I697" s="976"/>
      <c r="L697" s="974"/>
      <c r="M697" s="974"/>
      <c r="N697" s="974"/>
      <c r="O697" s="974"/>
      <c r="P697" s="974"/>
      <c r="Q697" s="974"/>
      <c r="R697" s="974"/>
      <c r="S697" s="974"/>
      <c r="T697" s="974"/>
      <c r="U697" s="974"/>
      <c r="V697" s="974"/>
      <c r="W697" s="974"/>
      <c r="X697" s="974"/>
      <c r="Y697" s="974"/>
      <c r="Z697" s="974"/>
    </row>
    <row r="698" ht="15.75" customHeight="1">
      <c r="A698" s="974"/>
      <c r="B698" s="974"/>
      <c r="D698" s="974"/>
      <c r="E698" s="974"/>
      <c r="F698" s="974"/>
      <c r="G698" s="974"/>
      <c r="H698" s="974"/>
      <c r="I698" s="976"/>
      <c r="L698" s="974"/>
      <c r="M698" s="974"/>
      <c r="N698" s="974"/>
      <c r="O698" s="974"/>
      <c r="P698" s="974"/>
      <c r="Q698" s="974"/>
      <c r="R698" s="974"/>
      <c r="S698" s="974"/>
      <c r="T698" s="974"/>
      <c r="U698" s="974"/>
      <c r="V698" s="974"/>
      <c r="W698" s="974"/>
      <c r="X698" s="974"/>
      <c r="Y698" s="974"/>
      <c r="Z698" s="974"/>
    </row>
    <row r="699" ht="15.75" customHeight="1">
      <c r="A699" s="974"/>
      <c r="B699" s="974"/>
      <c r="D699" s="974"/>
      <c r="E699" s="974"/>
      <c r="F699" s="974"/>
      <c r="G699" s="974"/>
      <c r="H699" s="974"/>
      <c r="I699" s="976"/>
      <c r="L699" s="974"/>
      <c r="M699" s="974"/>
      <c r="N699" s="974"/>
      <c r="O699" s="974"/>
      <c r="P699" s="974"/>
      <c r="Q699" s="974"/>
      <c r="R699" s="974"/>
      <c r="S699" s="974"/>
      <c r="T699" s="974"/>
      <c r="U699" s="974"/>
      <c r="V699" s="974"/>
      <c r="W699" s="974"/>
      <c r="X699" s="974"/>
      <c r="Y699" s="974"/>
      <c r="Z699" s="974"/>
    </row>
    <row r="700" ht="15.75" customHeight="1">
      <c r="A700" s="974"/>
      <c r="B700" s="974"/>
      <c r="D700" s="974"/>
      <c r="E700" s="974"/>
      <c r="F700" s="974"/>
      <c r="G700" s="974"/>
      <c r="H700" s="974"/>
      <c r="I700" s="976"/>
      <c r="L700" s="974"/>
      <c r="M700" s="974"/>
      <c r="N700" s="974"/>
      <c r="O700" s="974"/>
      <c r="P700" s="974"/>
      <c r="Q700" s="974"/>
      <c r="R700" s="974"/>
      <c r="S700" s="974"/>
      <c r="T700" s="974"/>
      <c r="U700" s="974"/>
      <c r="V700" s="974"/>
      <c r="W700" s="974"/>
      <c r="X700" s="974"/>
      <c r="Y700" s="974"/>
      <c r="Z700" s="974"/>
    </row>
    <row r="701" ht="15.75" customHeight="1">
      <c r="A701" s="974"/>
      <c r="B701" s="974"/>
      <c r="D701" s="974"/>
      <c r="E701" s="974"/>
      <c r="F701" s="974"/>
      <c r="G701" s="974"/>
      <c r="H701" s="974"/>
      <c r="I701" s="976"/>
      <c r="L701" s="974"/>
      <c r="M701" s="974"/>
      <c r="N701" s="974"/>
      <c r="O701" s="974"/>
      <c r="P701" s="974"/>
      <c r="Q701" s="974"/>
      <c r="R701" s="974"/>
      <c r="S701" s="974"/>
      <c r="T701" s="974"/>
      <c r="U701" s="974"/>
      <c r="V701" s="974"/>
      <c r="W701" s="974"/>
      <c r="X701" s="974"/>
      <c r="Y701" s="974"/>
      <c r="Z701" s="974"/>
    </row>
    <row r="702" ht="15.75" customHeight="1">
      <c r="A702" s="974"/>
      <c r="B702" s="974"/>
      <c r="D702" s="974"/>
      <c r="E702" s="974"/>
      <c r="F702" s="974"/>
      <c r="G702" s="974"/>
      <c r="H702" s="974"/>
      <c r="I702" s="976"/>
      <c r="L702" s="974"/>
      <c r="M702" s="974"/>
      <c r="N702" s="974"/>
      <c r="O702" s="974"/>
      <c r="P702" s="974"/>
      <c r="Q702" s="974"/>
      <c r="R702" s="974"/>
      <c r="S702" s="974"/>
      <c r="T702" s="974"/>
      <c r="U702" s="974"/>
      <c r="V702" s="974"/>
      <c r="W702" s="974"/>
      <c r="X702" s="974"/>
      <c r="Y702" s="974"/>
      <c r="Z702" s="974"/>
    </row>
    <row r="703" ht="15.75" customHeight="1">
      <c r="A703" s="974"/>
      <c r="B703" s="974"/>
      <c r="D703" s="974"/>
      <c r="E703" s="974"/>
      <c r="F703" s="974"/>
      <c r="G703" s="974"/>
      <c r="H703" s="974"/>
      <c r="I703" s="976"/>
      <c r="L703" s="974"/>
      <c r="M703" s="974"/>
      <c r="N703" s="974"/>
      <c r="O703" s="974"/>
      <c r="P703" s="974"/>
      <c r="Q703" s="974"/>
      <c r="R703" s="974"/>
      <c r="S703" s="974"/>
      <c r="T703" s="974"/>
      <c r="U703" s="974"/>
      <c r="V703" s="974"/>
      <c r="W703" s="974"/>
      <c r="X703" s="974"/>
      <c r="Y703" s="974"/>
      <c r="Z703" s="974"/>
    </row>
    <row r="704" ht="15.75" customHeight="1">
      <c r="A704" s="974"/>
      <c r="B704" s="974"/>
      <c r="D704" s="974"/>
      <c r="E704" s="974"/>
      <c r="F704" s="974"/>
      <c r="G704" s="974"/>
      <c r="H704" s="974"/>
      <c r="I704" s="976"/>
      <c r="L704" s="974"/>
      <c r="M704" s="974"/>
      <c r="N704" s="974"/>
      <c r="O704" s="974"/>
      <c r="P704" s="974"/>
      <c r="Q704" s="974"/>
      <c r="R704" s="974"/>
      <c r="S704" s="974"/>
      <c r="T704" s="974"/>
      <c r="U704" s="974"/>
      <c r="V704" s="974"/>
      <c r="W704" s="974"/>
      <c r="X704" s="974"/>
      <c r="Y704" s="974"/>
      <c r="Z704" s="974"/>
    </row>
    <row r="705" ht="15.75" customHeight="1">
      <c r="A705" s="974"/>
      <c r="B705" s="974"/>
      <c r="D705" s="974"/>
      <c r="E705" s="974"/>
      <c r="F705" s="974"/>
      <c r="G705" s="974"/>
      <c r="H705" s="974"/>
      <c r="I705" s="976"/>
      <c r="L705" s="974"/>
      <c r="M705" s="974"/>
      <c r="N705" s="974"/>
      <c r="O705" s="974"/>
      <c r="P705" s="974"/>
      <c r="Q705" s="974"/>
      <c r="R705" s="974"/>
      <c r="S705" s="974"/>
      <c r="T705" s="974"/>
      <c r="U705" s="974"/>
      <c r="V705" s="974"/>
      <c r="W705" s="974"/>
      <c r="X705" s="974"/>
      <c r="Y705" s="974"/>
      <c r="Z705" s="974"/>
    </row>
    <row r="706" ht="15.75" customHeight="1">
      <c r="A706" s="974"/>
      <c r="B706" s="974"/>
      <c r="D706" s="974"/>
      <c r="E706" s="974"/>
      <c r="F706" s="974"/>
      <c r="G706" s="974"/>
      <c r="H706" s="974"/>
      <c r="I706" s="976"/>
      <c r="L706" s="974"/>
      <c r="M706" s="974"/>
      <c r="N706" s="974"/>
      <c r="O706" s="974"/>
      <c r="P706" s="974"/>
      <c r="Q706" s="974"/>
      <c r="R706" s="974"/>
      <c r="S706" s="974"/>
      <c r="T706" s="974"/>
      <c r="U706" s="974"/>
      <c r="V706" s="974"/>
      <c r="W706" s="974"/>
      <c r="X706" s="974"/>
      <c r="Y706" s="974"/>
      <c r="Z706" s="974"/>
    </row>
    <row r="707" ht="15.75" customHeight="1">
      <c r="A707" s="974"/>
      <c r="B707" s="974"/>
      <c r="D707" s="974"/>
      <c r="E707" s="974"/>
      <c r="F707" s="974"/>
      <c r="G707" s="974"/>
      <c r="H707" s="974"/>
      <c r="I707" s="976"/>
      <c r="L707" s="974"/>
      <c r="M707" s="974"/>
      <c r="N707" s="974"/>
      <c r="O707" s="974"/>
      <c r="P707" s="974"/>
      <c r="Q707" s="974"/>
      <c r="R707" s="974"/>
      <c r="S707" s="974"/>
      <c r="T707" s="974"/>
      <c r="U707" s="974"/>
      <c r="V707" s="974"/>
      <c r="W707" s="974"/>
      <c r="X707" s="974"/>
      <c r="Y707" s="974"/>
      <c r="Z707" s="974"/>
    </row>
    <row r="708" ht="15.75" customHeight="1">
      <c r="A708" s="974"/>
      <c r="B708" s="974"/>
      <c r="D708" s="974"/>
      <c r="E708" s="974"/>
      <c r="F708" s="974"/>
      <c r="G708" s="974"/>
      <c r="H708" s="974"/>
      <c r="I708" s="976"/>
      <c r="L708" s="974"/>
      <c r="M708" s="974"/>
      <c r="N708" s="974"/>
      <c r="O708" s="974"/>
      <c r="P708" s="974"/>
      <c r="Q708" s="974"/>
      <c r="R708" s="974"/>
      <c r="S708" s="974"/>
      <c r="T708" s="974"/>
      <c r="U708" s="974"/>
      <c r="V708" s="974"/>
      <c r="W708" s="974"/>
      <c r="X708" s="974"/>
      <c r="Y708" s="974"/>
      <c r="Z708" s="974"/>
    </row>
    <row r="709" ht="15.75" customHeight="1">
      <c r="A709" s="974"/>
      <c r="B709" s="974"/>
      <c r="D709" s="974"/>
      <c r="E709" s="974"/>
      <c r="F709" s="974"/>
      <c r="G709" s="974"/>
      <c r="H709" s="974"/>
      <c r="I709" s="976"/>
      <c r="L709" s="974"/>
      <c r="M709" s="974"/>
      <c r="N709" s="974"/>
      <c r="O709" s="974"/>
      <c r="P709" s="974"/>
      <c r="Q709" s="974"/>
      <c r="R709" s="974"/>
      <c r="S709" s="974"/>
      <c r="T709" s="974"/>
      <c r="U709" s="974"/>
      <c r="V709" s="974"/>
      <c r="W709" s="974"/>
      <c r="X709" s="974"/>
      <c r="Y709" s="974"/>
      <c r="Z709" s="974"/>
    </row>
    <row r="710" ht="15.75" customHeight="1">
      <c r="A710" s="974"/>
      <c r="B710" s="974"/>
      <c r="D710" s="974"/>
      <c r="E710" s="974"/>
      <c r="F710" s="974"/>
      <c r="G710" s="974"/>
      <c r="H710" s="974"/>
      <c r="I710" s="976"/>
      <c r="L710" s="974"/>
      <c r="M710" s="974"/>
      <c r="N710" s="974"/>
      <c r="O710" s="974"/>
      <c r="P710" s="974"/>
      <c r="Q710" s="974"/>
      <c r="R710" s="974"/>
      <c r="S710" s="974"/>
      <c r="T710" s="974"/>
      <c r="U710" s="974"/>
      <c r="V710" s="974"/>
      <c r="W710" s="974"/>
      <c r="X710" s="974"/>
      <c r="Y710" s="974"/>
      <c r="Z710" s="974"/>
    </row>
    <row r="711" ht="15.75" customHeight="1">
      <c r="A711" s="974"/>
      <c r="B711" s="974"/>
      <c r="D711" s="974"/>
      <c r="E711" s="974"/>
      <c r="F711" s="974"/>
      <c r="G711" s="974"/>
      <c r="H711" s="974"/>
      <c r="I711" s="976"/>
      <c r="L711" s="974"/>
      <c r="M711" s="974"/>
      <c r="N711" s="974"/>
      <c r="O711" s="974"/>
      <c r="P711" s="974"/>
      <c r="Q711" s="974"/>
      <c r="R711" s="974"/>
      <c r="S711" s="974"/>
      <c r="T711" s="974"/>
      <c r="U711" s="974"/>
      <c r="V711" s="974"/>
      <c r="W711" s="974"/>
      <c r="X711" s="974"/>
      <c r="Y711" s="974"/>
      <c r="Z711" s="974"/>
    </row>
    <row r="712" ht="15.75" customHeight="1">
      <c r="A712" s="974"/>
      <c r="B712" s="974"/>
      <c r="D712" s="974"/>
      <c r="E712" s="974"/>
      <c r="F712" s="974"/>
      <c r="G712" s="974"/>
      <c r="H712" s="974"/>
      <c r="I712" s="976"/>
      <c r="L712" s="974"/>
      <c r="M712" s="974"/>
      <c r="N712" s="974"/>
      <c r="O712" s="974"/>
      <c r="P712" s="974"/>
      <c r="Q712" s="974"/>
      <c r="R712" s="974"/>
      <c r="S712" s="974"/>
      <c r="T712" s="974"/>
      <c r="U712" s="974"/>
      <c r="V712" s="974"/>
      <c r="W712" s="974"/>
      <c r="X712" s="974"/>
      <c r="Y712" s="974"/>
      <c r="Z712" s="974"/>
    </row>
    <row r="713" ht="15.75" customHeight="1">
      <c r="A713" s="974"/>
      <c r="B713" s="974"/>
      <c r="D713" s="974"/>
      <c r="E713" s="974"/>
      <c r="F713" s="974"/>
      <c r="G713" s="974"/>
      <c r="H713" s="974"/>
      <c r="I713" s="976"/>
      <c r="L713" s="974"/>
      <c r="M713" s="974"/>
      <c r="N713" s="974"/>
      <c r="O713" s="974"/>
      <c r="P713" s="974"/>
      <c r="Q713" s="974"/>
      <c r="R713" s="974"/>
      <c r="S713" s="974"/>
      <c r="T713" s="974"/>
      <c r="U713" s="974"/>
      <c r="V713" s="974"/>
      <c r="W713" s="974"/>
      <c r="X713" s="974"/>
      <c r="Y713" s="974"/>
      <c r="Z713" s="974"/>
    </row>
    <row r="714" ht="15.75" customHeight="1">
      <c r="A714" s="974"/>
      <c r="B714" s="974"/>
      <c r="D714" s="974"/>
      <c r="E714" s="974"/>
      <c r="F714" s="974"/>
      <c r="G714" s="974"/>
      <c r="H714" s="974"/>
      <c r="I714" s="976"/>
      <c r="L714" s="974"/>
      <c r="M714" s="974"/>
      <c r="N714" s="974"/>
      <c r="O714" s="974"/>
      <c r="P714" s="974"/>
      <c r="Q714" s="974"/>
      <c r="R714" s="974"/>
      <c r="S714" s="974"/>
      <c r="T714" s="974"/>
      <c r="U714" s="974"/>
      <c r="V714" s="974"/>
      <c r="W714" s="974"/>
      <c r="X714" s="974"/>
      <c r="Y714" s="974"/>
      <c r="Z714" s="974"/>
    </row>
    <row r="715" ht="15.75" customHeight="1">
      <c r="A715" s="974"/>
      <c r="B715" s="974"/>
      <c r="D715" s="974"/>
      <c r="E715" s="974"/>
      <c r="F715" s="974"/>
      <c r="G715" s="974"/>
      <c r="H715" s="974"/>
      <c r="I715" s="976"/>
      <c r="L715" s="974"/>
      <c r="M715" s="974"/>
      <c r="N715" s="974"/>
      <c r="O715" s="974"/>
      <c r="P715" s="974"/>
      <c r="Q715" s="974"/>
      <c r="R715" s="974"/>
      <c r="S715" s="974"/>
      <c r="T715" s="974"/>
      <c r="U715" s="974"/>
      <c r="V715" s="974"/>
      <c r="W715" s="974"/>
      <c r="X715" s="974"/>
      <c r="Y715" s="974"/>
      <c r="Z715" s="974"/>
    </row>
    <row r="716" ht="15.75" customHeight="1">
      <c r="A716" s="974"/>
      <c r="B716" s="974"/>
      <c r="D716" s="974"/>
      <c r="E716" s="974"/>
      <c r="F716" s="974"/>
      <c r="G716" s="974"/>
      <c r="H716" s="974"/>
      <c r="I716" s="976"/>
      <c r="L716" s="974"/>
      <c r="M716" s="974"/>
      <c r="N716" s="974"/>
      <c r="O716" s="974"/>
      <c r="P716" s="974"/>
      <c r="Q716" s="974"/>
      <c r="R716" s="974"/>
      <c r="S716" s="974"/>
      <c r="T716" s="974"/>
      <c r="U716" s="974"/>
      <c r="V716" s="974"/>
      <c r="W716" s="974"/>
      <c r="X716" s="974"/>
      <c r="Y716" s="974"/>
      <c r="Z716" s="974"/>
    </row>
    <row r="717" ht="15.75" customHeight="1">
      <c r="A717" s="974"/>
      <c r="B717" s="974"/>
      <c r="D717" s="974"/>
      <c r="E717" s="974"/>
      <c r="F717" s="974"/>
      <c r="G717" s="974"/>
      <c r="H717" s="974"/>
      <c r="I717" s="976"/>
      <c r="L717" s="974"/>
      <c r="M717" s="974"/>
      <c r="N717" s="974"/>
      <c r="O717" s="974"/>
      <c r="P717" s="974"/>
      <c r="Q717" s="974"/>
      <c r="R717" s="974"/>
      <c r="S717" s="974"/>
      <c r="T717" s="974"/>
      <c r="U717" s="974"/>
      <c r="V717" s="974"/>
      <c r="W717" s="974"/>
      <c r="X717" s="974"/>
      <c r="Y717" s="974"/>
      <c r="Z717" s="974"/>
    </row>
    <row r="718" ht="15.75" customHeight="1">
      <c r="A718" s="974"/>
      <c r="B718" s="974"/>
      <c r="D718" s="974"/>
      <c r="E718" s="974"/>
      <c r="F718" s="974"/>
      <c r="G718" s="974"/>
      <c r="H718" s="974"/>
      <c r="I718" s="976"/>
      <c r="L718" s="974"/>
      <c r="M718" s="974"/>
      <c r="N718" s="974"/>
      <c r="O718" s="974"/>
      <c r="P718" s="974"/>
      <c r="Q718" s="974"/>
      <c r="R718" s="974"/>
      <c r="S718" s="974"/>
      <c r="T718" s="974"/>
      <c r="U718" s="974"/>
      <c r="V718" s="974"/>
      <c r="W718" s="974"/>
      <c r="X718" s="974"/>
      <c r="Y718" s="974"/>
      <c r="Z718" s="974"/>
    </row>
    <row r="719" ht="15.75" customHeight="1">
      <c r="A719" s="974"/>
      <c r="B719" s="974"/>
      <c r="D719" s="974"/>
      <c r="E719" s="974"/>
      <c r="F719" s="974"/>
      <c r="G719" s="974"/>
      <c r="H719" s="974"/>
      <c r="I719" s="976"/>
      <c r="L719" s="974"/>
      <c r="M719" s="974"/>
      <c r="N719" s="974"/>
      <c r="O719" s="974"/>
      <c r="P719" s="974"/>
      <c r="Q719" s="974"/>
      <c r="R719" s="974"/>
      <c r="S719" s="974"/>
      <c r="T719" s="974"/>
      <c r="U719" s="974"/>
      <c r="V719" s="974"/>
      <c r="W719" s="974"/>
      <c r="X719" s="974"/>
      <c r="Y719" s="974"/>
      <c r="Z719" s="974"/>
    </row>
    <row r="720" ht="15.75" customHeight="1">
      <c r="A720" s="974"/>
      <c r="B720" s="974"/>
      <c r="D720" s="974"/>
      <c r="E720" s="974"/>
      <c r="F720" s="974"/>
      <c r="G720" s="974"/>
      <c r="H720" s="974"/>
      <c r="I720" s="976"/>
      <c r="L720" s="974"/>
      <c r="M720" s="974"/>
      <c r="N720" s="974"/>
      <c r="O720" s="974"/>
      <c r="P720" s="974"/>
      <c r="Q720" s="974"/>
      <c r="R720" s="974"/>
      <c r="S720" s="974"/>
      <c r="T720" s="974"/>
      <c r="U720" s="974"/>
      <c r="V720" s="974"/>
      <c r="W720" s="974"/>
      <c r="X720" s="974"/>
      <c r="Y720" s="974"/>
      <c r="Z720" s="974"/>
    </row>
    <row r="721" ht="15.75" customHeight="1">
      <c r="A721" s="974"/>
      <c r="B721" s="974"/>
      <c r="D721" s="974"/>
      <c r="E721" s="974"/>
      <c r="F721" s="974"/>
      <c r="G721" s="974"/>
      <c r="H721" s="974"/>
      <c r="I721" s="976"/>
      <c r="L721" s="974"/>
      <c r="M721" s="974"/>
      <c r="N721" s="974"/>
      <c r="O721" s="974"/>
      <c r="P721" s="974"/>
      <c r="Q721" s="974"/>
      <c r="R721" s="974"/>
      <c r="S721" s="974"/>
      <c r="T721" s="974"/>
      <c r="U721" s="974"/>
      <c r="V721" s="974"/>
      <c r="W721" s="974"/>
      <c r="X721" s="974"/>
      <c r="Y721" s="974"/>
      <c r="Z721" s="974"/>
    </row>
    <row r="722" ht="15.75" customHeight="1">
      <c r="A722" s="974"/>
      <c r="B722" s="974"/>
      <c r="D722" s="974"/>
      <c r="E722" s="974"/>
      <c r="F722" s="974"/>
      <c r="G722" s="974"/>
      <c r="H722" s="974"/>
      <c r="I722" s="976"/>
      <c r="L722" s="974"/>
      <c r="M722" s="974"/>
      <c r="N722" s="974"/>
      <c r="O722" s="974"/>
      <c r="P722" s="974"/>
      <c r="Q722" s="974"/>
      <c r="R722" s="974"/>
      <c r="S722" s="974"/>
      <c r="T722" s="974"/>
      <c r="U722" s="974"/>
      <c r="V722" s="974"/>
      <c r="W722" s="974"/>
      <c r="X722" s="974"/>
      <c r="Y722" s="974"/>
      <c r="Z722" s="974"/>
    </row>
    <row r="723" ht="15.75" customHeight="1">
      <c r="A723" s="974"/>
      <c r="B723" s="974"/>
      <c r="D723" s="974"/>
      <c r="E723" s="974"/>
      <c r="F723" s="974"/>
      <c r="G723" s="974"/>
      <c r="H723" s="974"/>
      <c r="I723" s="976"/>
      <c r="L723" s="974"/>
      <c r="M723" s="974"/>
      <c r="N723" s="974"/>
      <c r="O723" s="974"/>
      <c r="P723" s="974"/>
      <c r="Q723" s="974"/>
      <c r="R723" s="974"/>
      <c r="S723" s="974"/>
      <c r="T723" s="974"/>
      <c r="U723" s="974"/>
      <c r="V723" s="974"/>
      <c r="W723" s="974"/>
      <c r="X723" s="974"/>
      <c r="Y723" s="974"/>
      <c r="Z723" s="974"/>
    </row>
    <row r="724" ht="15.75" customHeight="1">
      <c r="A724" s="974"/>
      <c r="B724" s="974"/>
      <c r="D724" s="974"/>
      <c r="E724" s="974"/>
      <c r="F724" s="974"/>
      <c r="G724" s="974"/>
      <c r="H724" s="974"/>
      <c r="I724" s="976"/>
      <c r="L724" s="974"/>
      <c r="M724" s="974"/>
      <c r="N724" s="974"/>
      <c r="O724" s="974"/>
      <c r="P724" s="974"/>
      <c r="Q724" s="974"/>
      <c r="R724" s="974"/>
      <c r="S724" s="974"/>
      <c r="T724" s="974"/>
      <c r="U724" s="974"/>
      <c r="V724" s="974"/>
      <c r="W724" s="974"/>
      <c r="X724" s="974"/>
      <c r="Y724" s="974"/>
      <c r="Z724" s="974"/>
    </row>
    <row r="725" ht="15.75" customHeight="1">
      <c r="A725" s="974"/>
      <c r="B725" s="974"/>
      <c r="D725" s="974"/>
      <c r="E725" s="974"/>
      <c r="F725" s="974"/>
      <c r="G725" s="974"/>
      <c r="H725" s="974"/>
      <c r="I725" s="976"/>
      <c r="L725" s="974"/>
      <c r="M725" s="974"/>
      <c r="N725" s="974"/>
      <c r="O725" s="974"/>
      <c r="P725" s="974"/>
      <c r="Q725" s="974"/>
      <c r="R725" s="974"/>
      <c r="S725" s="974"/>
      <c r="T725" s="974"/>
      <c r="U725" s="974"/>
      <c r="V725" s="974"/>
      <c r="W725" s="974"/>
      <c r="X725" s="974"/>
      <c r="Y725" s="974"/>
      <c r="Z725" s="974"/>
    </row>
    <row r="726" ht="15.75" customHeight="1">
      <c r="A726" s="974"/>
      <c r="B726" s="974"/>
      <c r="D726" s="974"/>
      <c r="E726" s="974"/>
      <c r="F726" s="974"/>
      <c r="G726" s="974"/>
      <c r="H726" s="974"/>
      <c r="I726" s="976"/>
      <c r="L726" s="974"/>
      <c r="M726" s="974"/>
      <c r="N726" s="974"/>
      <c r="O726" s="974"/>
      <c r="P726" s="974"/>
      <c r="Q726" s="974"/>
      <c r="R726" s="974"/>
      <c r="S726" s="974"/>
      <c r="T726" s="974"/>
      <c r="U726" s="974"/>
      <c r="V726" s="974"/>
      <c r="W726" s="974"/>
      <c r="X726" s="974"/>
      <c r="Y726" s="974"/>
      <c r="Z726" s="974"/>
    </row>
    <row r="727" ht="15.75" customHeight="1">
      <c r="A727" s="974"/>
      <c r="B727" s="974"/>
      <c r="D727" s="974"/>
      <c r="E727" s="974"/>
      <c r="F727" s="974"/>
      <c r="G727" s="974"/>
      <c r="H727" s="974"/>
      <c r="I727" s="976"/>
      <c r="L727" s="974"/>
      <c r="M727" s="974"/>
      <c r="N727" s="974"/>
      <c r="O727" s="974"/>
      <c r="P727" s="974"/>
      <c r="Q727" s="974"/>
      <c r="R727" s="974"/>
      <c r="S727" s="974"/>
      <c r="T727" s="974"/>
      <c r="U727" s="974"/>
      <c r="V727" s="974"/>
      <c r="W727" s="974"/>
      <c r="X727" s="974"/>
      <c r="Y727" s="974"/>
      <c r="Z727" s="974"/>
    </row>
    <row r="728" ht="15.75" customHeight="1">
      <c r="A728" s="974"/>
      <c r="B728" s="974"/>
      <c r="D728" s="974"/>
      <c r="E728" s="974"/>
      <c r="F728" s="974"/>
      <c r="G728" s="974"/>
      <c r="H728" s="974"/>
      <c r="I728" s="976"/>
      <c r="L728" s="974"/>
      <c r="M728" s="974"/>
      <c r="N728" s="974"/>
      <c r="O728" s="974"/>
      <c r="P728" s="974"/>
      <c r="Q728" s="974"/>
      <c r="R728" s="974"/>
      <c r="S728" s="974"/>
      <c r="T728" s="974"/>
      <c r="U728" s="974"/>
      <c r="V728" s="974"/>
      <c r="W728" s="974"/>
      <c r="X728" s="974"/>
      <c r="Y728" s="974"/>
      <c r="Z728" s="974"/>
    </row>
    <row r="729" ht="15.75" customHeight="1">
      <c r="A729" s="974"/>
      <c r="B729" s="974"/>
      <c r="D729" s="974"/>
      <c r="E729" s="974"/>
      <c r="F729" s="974"/>
      <c r="G729" s="974"/>
      <c r="H729" s="974"/>
      <c r="I729" s="976"/>
      <c r="L729" s="974"/>
      <c r="M729" s="974"/>
      <c r="N729" s="974"/>
      <c r="O729" s="974"/>
      <c r="P729" s="974"/>
      <c r="Q729" s="974"/>
      <c r="R729" s="974"/>
      <c r="S729" s="974"/>
      <c r="T729" s="974"/>
      <c r="U729" s="974"/>
      <c r="V729" s="974"/>
      <c r="W729" s="974"/>
      <c r="X729" s="974"/>
      <c r="Y729" s="974"/>
      <c r="Z729" s="974"/>
    </row>
    <row r="730" ht="15.75" customHeight="1">
      <c r="A730" s="974"/>
      <c r="B730" s="974"/>
      <c r="D730" s="974"/>
      <c r="E730" s="974"/>
      <c r="F730" s="974"/>
      <c r="G730" s="974"/>
      <c r="H730" s="974"/>
      <c r="I730" s="976"/>
      <c r="L730" s="974"/>
      <c r="M730" s="974"/>
      <c r="N730" s="974"/>
      <c r="O730" s="974"/>
      <c r="P730" s="974"/>
      <c r="Q730" s="974"/>
      <c r="R730" s="974"/>
      <c r="S730" s="974"/>
      <c r="T730" s="974"/>
      <c r="U730" s="974"/>
      <c r="V730" s="974"/>
      <c r="W730" s="974"/>
      <c r="X730" s="974"/>
      <c r="Y730" s="974"/>
      <c r="Z730" s="974"/>
    </row>
    <row r="731" ht="15.75" customHeight="1">
      <c r="A731" s="974"/>
      <c r="B731" s="974"/>
      <c r="D731" s="974"/>
      <c r="E731" s="974"/>
      <c r="F731" s="974"/>
      <c r="G731" s="974"/>
      <c r="H731" s="974"/>
      <c r="I731" s="976"/>
      <c r="L731" s="974"/>
      <c r="M731" s="974"/>
      <c r="N731" s="974"/>
      <c r="O731" s="974"/>
      <c r="P731" s="974"/>
      <c r="Q731" s="974"/>
      <c r="R731" s="974"/>
      <c r="S731" s="974"/>
      <c r="T731" s="974"/>
      <c r="U731" s="974"/>
      <c r="V731" s="974"/>
      <c r="W731" s="974"/>
      <c r="X731" s="974"/>
      <c r="Y731" s="974"/>
      <c r="Z731" s="974"/>
    </row>
    <row r="732" ht="15.75" customHeight="1">
      <c r="A732" s="974"/>
      <c r="B732" s="974"/>
      <c r="D732" s="974"/>
      <c r="E732" s="974"/>
      <c r="F732" s="974"/>
      <c r="G732" s="974"/>
      <c r="H732" s="974"/>
      <c r="I732" s="976"/>
      <c r="L732" s="974"/>
      <c r="M732" s="974"/>
      <c r="N732" s="974"/>
      <c r="O732" s="974"/>
      <c r="P732" s="974"/>
      <c r="Q732" s="974"/>
      <c r="R732" s="974"/>
      <c r="S732" s="974"/>
      <c r="T732" s="974"/>
      <c r="U732" s="974"/>
      <c r="V732" s="974"/>
      <c r="W732" s="974"/>
      <c r="X732" s="974"/>
      <c r="Y732" s="974"/>
      <c r="Z732" s="974"/>
    </row>
    <row r="733" ht="15.75" customHeight="1">
      <c r="A733" s="974"/>
      <c r="B733" s="974"/>
      <c r="D733" s="974"/>
      <c r="E733" s="974"/>
      <c r="F733" s="974"/>
      <c r="G733" s="974"/>
      <c r="H733" s="974"/>
      <c r="I733" s="976"/>
      <c r="L733" s="974"/>
      <c r="M733" s="974"/>
      <c r="N733" s="974"/>
      <c r="O733" s="974"/>
      <c r="P733" s="974"/>
      <c r="Q733" s="974"/>
      <c r="R733" s="974"/>
      <c r="S733" s="974"/>
      <c r="T733" s="974"/>
      <c r="U733" s="974"/>
      <c r="V733" s="974"/>
      <c r="W733" s="974"/>
      <c r="X733" s="974"/>
      <c r="Y733" s="974"/>
      <c r="Z733" s="974"/>
    </row>
    <row r="734" ht="15.75" customHeight="1">
      <c r="A734" s="974"/>
      <c r="B734" s="974"/>
      <c r="D734" s="974"/>
      <c r="E734" s="974"/>
      <c r="F734" s="974"/>
      <c r="G734" s="974"/>
      <c r="H734" s="974"/>
      <c r="I734" s="976"/>
      <c r="L734" s="974"/>
      <c r="M734" s="974"/>
      <c r="N734" s="974"/>
      <c r="O734" s="974"/>
      <c r="P734" s="974"/>
      <c r="Q734" s="974"/>
      <c r="R734" s="974"/>
      <c r="S734" s="974"/>
      <c r="T734" s="974"/>
      <c r="U734" s="974"/>
      <c r="V734" s="974"/>
      <c r="W734" s="974"/>
      <c r="X734" s="974"/>
      <c r="Y734" s="974"/>
      <c r="Z734" s="974"/>
    </row>
    <row r="735" ht="15.75" customHeight="1">
      <c r="A735" s="974"/>
      <c r="B735" s="974"/>
      <c r="D735" s="974"/>
      <c r="E735" s="974"/>
      <c r="F735" s="974"/>
      <c r="G735" s="974"/>
      <c r="H735" s="974"/>
      <c r="I735" s="976"/>
      <c r="L735" s="974"/>
      <c r="M735" s="974"/>
      <c r="N735" s="974"/>
      <c r="O735" s="974"/>
      <c r="P735" s="974"/>
      <c r="Q735" s="974"/>
      <c r="R735" s="974"/>
      <c r="S735" s="974"/>
      <c r="T735" s="974"/>
      <c r="U735" s="974"/>
      <c r="V735" s="974"/>
      <c r="W735" s="974"/>
      <c r="X735" s="974"/>
      <c r="Y735" s="974"/>
      <c r="Z735" s="974"/>
    </row>
    <row r="736" ht="15.75" customHeight="1">
      <c r="A736" s="974"/>
      <c r="B736" s="974"/>
      <c r="D736" s="974"/>
      <c r="E736" s="974"/>
      <c r="F736" s="974"/>
      <c r="G736" s="974"/>
      <c r="H736" s="974"/>
      <c r="I736" s="976"/>
      <c r="L736" s="974"/>
      <c r="M736" s="974"/>
      <c r="N736" s="974"/>
      <c r="O736" s="974"/>
      <c r="P736" s="974"/>
      <c r="Q736" s="974"/>
      <c r="R736" s="974"/>
      <c r="S736" s="974"/>
      <c r="T736" s="974"/>
      <c r="U736" s="974"/>
      <c r="V736" s="974"/>
      <c r="W736" s="974"/>
      <c r="X736" s="974"/>
      <c r="Y736" s="974"/>
      <c r="Z736" s="974"/>
    </row>
    <row r="737" ht="15.75" customHeight="1">
      <c r="A737" s="974"/>
      <c r="B737" s="974"/>
      <c r="D737" s="974"/>
      <c r="E737" s="974"/>
      <c r="F737" s="974"/>
      <c r="G737" s="974"/>
      <c r="H737" s="974"/>
      <c r="I737" s="976"/>
      <c r="L737" s="974"/>
      <c r="M737" s="974"/>
      <c r="N737" s="974"/>
      <c r="O737" s="974"/>
      <c r="P737" s="974"/>
      <c r="Q737" s="974"/>
      <c r="R737" s="974"/>
      <c r="S737" s="974"/>
      <c r="T737" s="974"/>
      <c r="U737" s="974"/>
      <c r="V737" s="974"/>
      <c r="W737" s="974"/>
      <c r="X737" s="974"/>
      <c r="Y737" s="974"/>
      <c r="Z737" s="974"/>
    </row>
    <row r="738" ht="15.75" customHeight="1">
      <c r="A738" s="974"/>
      <c r="B738" s="974"/>
      <c r="D738" s="974"/>
      <c r="E738" s="974"/>
      <c r="F738" s="974"/>
      <c r="G738" s="974"/>
      <c r="H738" s="974"/>
      <c r="I738" s="976"/>
      <c r="L738" s="974"/>
      <c r="M738" s="974"/>
      <c r="N738" s="974"/>
      <c r="O738" s="974"/>
      <c r="P738" s="974"/>
      <c r="Q738" s="974"/>
      <c r="R738" s="974"/>
      <c r="S738" s="974"/>
      <c r="T738" s="974"/>
      <c r="U738" s="974"/>
      <c r="V738" s="974"/>
      <c r="W738" s="974"/>
      <c r="X738" s="974"/>
      <c r="Y738" s="974"/>
      <c r="Z738" s="974"/>
    </row>
    <row r="739" ht="15.75" customHeight="1">
      <c r="A739" s="974"/>
      <c r="B739" s="974"/>
      <c r="D739" s="974"/>
      <c r="E739" s="974"/>
      <c r="F739" s="974"/>
      <c r="G739" s="974"/>
      <c r="H739" s="974"/>
      <c r="I739" s="976"/>
      <c r="L739" s="974"/>
      <c r="M739" s="974"/>
      <c r="N739" s="974"/>
      <c r="O739" s="974"/>
      <c r="P739" s="974"/>
      <c r="Q739" s="974"/>
      <c r="R739" s="974"/>
      <c r="S739" s="974"/>
      <c r="T739" s="974"/>
      <c r="U739" s="974"/>
      <c r="V739" s="974"/>
      <c r="W739" s="974"/>
      <c r="X739" s="974"/>
      <c r="Y739" s="974"/>
      <c r="Z739" s="974"/>
    </row>
    <row r="740" ht="15.75" customHeight="1">
      <c r="A740" s="974"/>
      <c r="B740" s="974"/>
      <c r="D740" s="974"/>
      <c r="E740" s="974"/>
      <c r="F740" s="974"/>
      <c r="G740" s="974"/>
      <c r="H740" s="974"/>
      <c r="I740" s="976"/>
      <c r="L740" s="974"/>
      <c r="M740" s="974"/>
      <c r="N740" s="974"/>
      <c r="O740" s="974"/>
      <c r="P740" s="974"/>
      <c r="Q740" s="974"/>
      <c r="R740" s="974"/>
      <c r="S740" s="974"/>
      <c r="T740" s="974"/>
      <c r="U740" s="974"/>
      <c r="V740" s="974"/>
      <c r="W740" s="974"/>
      <c r="X740" s="974"/>
      <c r="Y740" s="974"/>
      <c r="Z740" s="974"/>
    </row>
    <row r="741" ht="15.75" customHeight="1">
      <c r="A741" s="974"/>
      <c r="B741" s="974"/>
      <c r="D741" s="974"/>
      <c r="E741" s="974"/>
      <c r="F741" s="974"/>
      <c r="G741" s="974"/>
      <c r="H741" s="974"/>
      <c r="I741" s="976"/>
      <c r="L741" s="974"/>
      <c r="M741" s="974"/>
      <c r="N741" s="974"/>
      <c r="O741" s="974"/>
      <c r="P741" s="974"/>
      <c r="Q741" s="974"/>
      <c r="R741" s="974"/>
      <c r="S741" s="974"/>
      <c r="T741" s="974"/>
      <c r="U741" s="974"/>
      <c r="V741" s="974"/>
      <c r="W741" s="974"/>
      <c r="X741" s="974"/>
      <c r="Y741" s="974"/>
      <c r="Z741" s="974"/>
    </row>
    <row r="742" ht="15.75" customHeight="1">
      <c r="A742" s="974"/>
      <c r="B742" s="974"/>
      <c r="D742" s="974"/>
      <c r="E742" s="974"/>
      <c r="F742" s="974"/>
      <c r="G742" s="974"/>
      <c r="H742" s="974"/>
      <c r="I742" s="976"/>
      <c r="L742" s="974"/>
      <c r="M742" s="974"/>
      <c r="N742" s="974"/>
      <c r="O742" s="974"/>
      <c r="P742" s="974"/>
      <c r="Q742" s="974"/>
      <c r="R742" s="974"/>
      <c r="S742" s="974"/>
      <c r="T742" s="974"/>
      <c r="U742" s="974"/>
      <c r="V742" s="974"/>
      <c r="W742" s="974"/>
      <c r="X742" s="974"/>
      <c r="Y742" s="974"/>
      <c r="Z742" s="974"/>
    </row>
    <row r="743" ht="15.75" customHeight="1">
      <c r="A743" s="974"/>
      <c r="B743" s="974"/>
      <c r="D743" s="974"/>
      <c r="E743" s="974"/>
      <c r="F743" s="974"/>
      <c r="G743" s="974"/>
      <c r="H743" s="974"/>
      <c r="I743" s="976"/>
      <c r="L743" s="974"/>
      <c r="M743" s="974"/>
      <c r="N743" s="974"/>
      <c r="O743" s="974"/>
      <c r="P743" s="974"/>
      <c r="Q743" s="974"/>
      <c r="R743" s="974"/>
      <c r="S743" s="974"/>
      <c r="T743" s="974"/>
      <c r="U743" s="974"/>
      <c r="V743" s="974"/>
      <c r="W743" s="974"/>
      <c r="X743" s="974"/>
      <c r="Y743" s="974"/>
      <c r="Z743" s="974"/>
    </row>
    <row r="744" ht="15.75" customHeight="1">
      <c r="A744" s="974"/>
      <c r="B744" s="974"/>
      <c r="D744" s="974"/>
      <c r="E744" s="974"/>
      <c r="F744" s="974"/>
      <c r="G744" s="974"/>
      <c r="H744" s="974"/>
      <c r="I744" s="976"/>
      <c r="L744" s="974"/>
      <c r="M744" s="974"/>
      <c r="N744" s="974"/>
      <c r="O744" s="974"/>
      <c r="P744" s="974"/>
      <c r="Q744" s="974"/>
      <c r="R744" s="974"/>
      <c r="S744" s="974"/>
      <c r="T744" s="974"/>
      <c r="U744" s="974"/>
      <c r="V744" s="974"/>
      <c r="W744" s="974"/>
      <c r="X744" s="974"/>
      <c r="Y744" s="974"/>
      <c r="Z744" s="974"/>
    </row>
    <row r="745" ht="15.75" customHeight="1">
      <c r="A745" s="974"/>
      <c r="B745" s="974"/>
      <c r="D745" s="974"/>
      <c r="E745" s="974"/>
      <c r="F745" s="974"/>
      <c r="G745" s="974"/>
      <c r="H745" s="974"/>
      <c r="I745" s="976"/>
      <c r="L745" s="974"/>
      <c r="M745" s="974"/>
      <c r="N745" s="974"/>
      <c r="O745" s="974"/>
      <c r="P745" s="974"/>
      <c r="Q745" s="974"/>
      <c r="R745" s="974"/>
      <c r="S745" s="974"/>
      <c r="T745" s="974"/>
      <c r="U745" s="974"/>
      <c r="V745" s="974"/>
      <c r="W745" s="974"/>
      <c r="X745" s="974"/>
      <c r="Y745" s="974"/>
      <c r="Z745" s="974"/>
    </row>
    <row r="746" ht="15.75" customHeight="1">
      <c r="A746" s="974"/>
      <c r="B746" s="974"/>
      <c r="D746" s="974"/>
      <c r="E746" s="974"/>
      <c r="F746" s="974"/>
      <c r="G746" s="974"/>
      <c r="H746" s="974"/>
      <c r="I746" s="976"/>
      <c r="L746" s="974"/>
      <c r="M746" s="974"/>
      <c r="N746" s="974"/>
      <c r="O746" s="974"/>
      <c r="P746" s="974"/>
      <c r="Q746" s="974"/>
      <c r="R746" s="974"/>
      <c r="S746" s="974"/>
      <c r="T746" s="974"/>
      <c r="U746" s="974"/>
      <c r="V746" s="974"/>
      <c r="W746" s="974"/>
      <c r="X746" s="974"/>
      <c r="Y746" s="974"/>
      <c r="Z746" s="974"/>
    </row>
    <row r="747" ht="15.75" customHeight="1">
      <c r="A747" s="974"/>
      <c r="B747" s="974"/>
      <c r="D747" s="974"/>
      <c r="E747" s="974"/>
      <c r="F747" s="974"/>
      <c r="G747" s="974"/>
      <c r="H747" s="974"/>
      <c r="I747" s="976"/>
      <c r="L747" s="974"/>
      <c r="M747" s="974"/>
      <c r="N747" s="974"/>
      <c r="O747" s="974"/>
      <c r="P747" s="974"/>
      <c r="Q747" s="974"/>
      <c r="R747" s="974"/>
      <c r="S747" s="974"/>
      <c r="T747" s="974"/>
      <c r="U747" s="974"/>
      <c r="V747" s="974"/>
      <c r="W747" s="974"/>
      <c r="X747" s="974"/>
      <c r="Y747" s="974"/>
      <c r="Z747" s="974"/>
    </row>
    <row r="748" ht="15.75" customHeight="1">
      <c r="A748" s="974"/>
      <c r="B748" s="974"/>
      <c r="D748" s="974"/>
      <c r="E748" s="974"/>
      <c r="F748" s="974"/>
      <c r="G748" s="974"/>
      <c r="H748" s="974"/>
      <c r="I748" s="976"/>
      <c r="L748" s="974"/>
      <c r="M748" s="974"/>
      <c r="N748" s="974"/>
      <c r="O748" s="974"/>
      <c r="P748" s="974"/>
      <c r="Q748" s="974"/>
      <c r="R748" s="974"/>
      <c r="S748" s="974"/>
      <c r="T748" s="974"/>
      <c r="U748" s="974"/>
      <c r="V748" s="974"/>
      <c r="W748" s="974"/>
      <c r="X748" s="974"/>
      <c r="Y748" s="974"/>
      <c r="Z748" s="974"/>
    </row>
    <row r="749" ht="15.75" customHeight="1">
      <c r="A749" s="974"/>
      <c r="B749" s="974"/>
      <c r="D749" s="974"/>
      <c r="E749" s="974"/>
      <c r="F749" s="974"/>
      <c r="G749" s="974"/>
      <c r="H749" s="974"/>
      <c r="I749" s="976"/>
      <c r="L749" s="974"/>
      <c r="M749" s="974"/>
      <c r="N749" s="974"/>
      <c r="O749" s="974"/>
      <c r="P749" s="974"/>
      <c r="Q749" s="974"/>
      <c r="R749" s="974"/>
      <c r="S749" s="974"/>
      <c r="T749" s="974"/>
      <c r="U749" s="974"/>
      <c r="V749" s="974"/>
      <c r="W749" s="974"/>
      <c r="X749" s="974"/>
      <c r="Y749" s="974"/>
      <c r="Z749" s="974"/>
    </row>
    <row r="750" ht="15.75" customHeight="1">
      <c r="A750" s="974"/>
      <c r="B750" s="974"/>
      <c r="D750" s="974"/>
      <c r="E750" s="974"/>
      <c r="F750" s="974"/>
      <c r="G750" s="974"/>
      <c r="H750" s="974"/>
      <c r="I750" s="976"/>
      <c r="L750" s="974"/>
      <c r="M750" s="974"/>
      <c r="N750" s="974"/>
      <c r="O750" s="974"/>
      <c r="P750" s="974"/>
      <c r="Q750" s="974"/>
      <c r="R750" s="974"/>
      <c r="S750" s="974"/>
      <c r="T750" s="974"/>
      <c r="U750" s="974"/>
      <c r="V750" s="974"/>
      <c r="W750" s="974"/>
      <c r="X750" s="974"/>
      <c r="Y750" s="974"/>
      <c r="Z750" s="974"/>
    </row>
    <row r="751" ht="15.75" customHeight="1">
      <c r="A751" s="974"/>
      <c r="B751" s="974"/>
      <c r="D751" s="974"/>
      <c r="E751" s="974"/>
      <c r="F751" s="974"/>
      <c r="G751" s="974"/>
      <c r="H751" s="974"/>
      <c r="I751" s="976"/>
      <c r="L751" s="974"/>
      <c r="M751" s="974"/>
      <c r="N751" s="974"/>
      <c r="O751" s="974"/>
      <c r="P751" s="974"/>
      <c r="Q751" s="974"/>
      <c r="R751" s="974"/>
      <c r="S751" s="974"/>
      <c r="T751" s="974"/>
      <c r="U751" s="974"/>
      <c r="V751" s="974"/>
      <c r="W751" s="974"/>
      <c r="X751" s="974"/>
      <c r="Y751" s="974"/>
      <c r="Z751" s="974"/>
    </row>
    <row r="752" ht="15.75" customHeight="1">
      <c r="A752" s="974"/>
      <c r="B752" s="974"/>
      <c r="D752" s="974"/>
      <c r="E752" s="974"/>
      <c r="F752" s="974"/>
      <c r="G752" s="974"/>
      <c r="H752" s="974"/>
      <c r="I752" s="976"/>
      <c r="L752" s="974"/>
      <c r="M752" s="974"/>
      <c r="N752" s="974"/>
      <c r="O752" s="974"/>
      <c r="P752" s="974"/>
      <c r="Q752" s="974"/>
      <c r="R752" s="974"/>
      <c r="S752" s="974"/>
      <c r="T752" s="974"/>
      <c r="U752" s="974"/>
      <c r="V752" s="974"/>
      <c r="W752" s="974"/>
      <c r="X752" s="974"/>
      <c r="Y752" s="974"/>
      <c r="Z752" s="974"/>
    </row>
    <row r="753" ht="15.75" customHeight="1">
      <c r="A753" s="974"/>
      <c r="B753" s="974"/>
      <c r="D753" s="974"/>
      <c r="E753" s="974"/>
      <c r="F753" s="974"/>
      <c r="G753" s="974"/>
      <c r="H753" s="974"/>
      <c r="I753" s="976"/>
      <c r="L753" s="974"/>
      <c r="M753" s="974"/>
      <c r="N753" s="974"/>
      <c r="O753" s="974"/>
      <c r="P753" s="974"/>
      <c r="Q753" s="974"/>
      <c r="R753" s="974"/>
      <c r="S753" s="974"/>
      <c r="T753" s="974"/>
      <c r="U753" s="974"/>
      <c r="V753" s="974"/>
      <c r="W753" s="974"/>
      <c r="X753" s="974"/>
      <c r="Y753" s="974"/>
      <c r="Z753" s="974"/>
    </row>
    <row r="754" ht="15.75" customHeight="1">
      <c r="A754" s="974"/>
      <c r="B754" s="974"/>
      <c r="D754" s="974"/>
      <c r="E754" s="974"/>
      <c r="F754" s="974"/>
      <c r="G754" s="974"/>
      <c r="H754" s="974"/>
      <c r="I754" s="976"/>
      <c r="L754" s="974"/>
      <c r="M754" s="974"/>
      <c r="N754" s="974"/>
      <c r="O754" s="974"/>
      <c r="P754" s="974"/>
      <c r="Q754" s="974"/>
      <c r="R754" s="974"/>
      <c r="S754" s="974"/>
      <c r="T754" s="974"/>
      <c r="U754" s="974"/>
      <c r="V754" s="974"/>
      <c r="W754" s="974"/>
      <c r="X754" s="974"/>
      <c r="Y754" s="974"/>
      <c r="Z754" s="974"/>
    </row>
    <row r="755" ht="15.75" customHeight="1">
      <c r="A755" s="974"/>
      <c r="B755" s="974"/>
      <c r="D755" s="974"/>
      <c r="E755" s="974"/>
      <c r="F755" s="974"/>
      <c r="G755" s="974"/>
      <c r="H755" s="974"/>
      <c r="I755" s="976"/>
      <c r="L755" s="974"/>
      <c r="M755" s="974"/>
      <c r="N755" s="974"/>
      <c r="O755" s="974"/>
      <c r="P755" s="974"/>
      <c r="Q755" s="974"/>
      <c r="R755" s="974"/>
      <c r="S755" s="974"/>
      <c r="T755" s="974"/>
      <c r="U755" s="974"/>
      <c r="V755" s="974"/>
      <c r="W755" s="974"/>
      <c r="X755" s="974"/>
      <c r="Y755" s="974"/>
      <c r="Z755" s="974"/>
    </row>
    <row r="756" ht="15.75" customHeight="1">
      <c r="A756" s="974"/>
      <c r="B756" s="974"/>
      <c r="D756" s="974"/>
      <c r="E756" s="974"/>
      <c r="F756" s="974"/>
      <c r="G756" s="974"/>
      <c r="H756" s="974"/>
      <c r="I756" s="976"/>
      <c r="L756" s="974"/>
      <c r="M756" s="974"/>
      <c r="N756" s="974"/>
      <c r="O756" s="974"/>
      <c r="P756" s="974"/>
      <c r="Q756" s="974"/>
      <c r="R756" s="974"/>
      <c r="S756" s="974"/>
      <c r="T756" s="974"/>
      <c r="U756" s="974"/>
      <c r="V756" s="974"/>
      <c r="W756" s="974"/>
      <c r="X756" s="974"/>
      <c r="Y756" s="974"/>
      <c r="Z756" s="974"/>
    </row>
    <row r="757" ht="15.75" customHeight="1">
      <c r="A757" s="974"/>
      <c r="B757" s="974"/>
      <c r="D757" s="974"/>
      <c r="E757" s="974"/>
      <c r="F757" s="974"/>
      <c r="G757" s="974"/>
      <c r="H757" s="974"/>
      <c r="I757" s="976"/>
      <c r="L757" s="974"/>
      <c r="M757" s="974"/>
      <c r="N757" s="974"/>
      <c r="O757" s="974"/>
      <c r="P757" s="974"/>
      <c r="Q757" s="974"/>
      <c r="R757" s="974"/>
      <c r="S757" s="974"/>
      <c r="T757" s="974"/>
      <c r="U757" s="974"/>
      <c r="V757" s="974"/>
      <c r="W757" s="974"/>
      <c r="X757" s="974"/>
      <c r="Y757" s="974"/>
      <c r="Z757" s="974"/>
    </row>
    <row r="758" ht="15.75" customHeight="1">
      <c r="A758" s="974"/>
      <c r="B758" s="974"/>
      <c r="D758" s="974"/>
      <c r="E758" s="974"/>
      <c r="F758" s="974"/>
      <c r="G758" s="974"/>
      <c r="H758" s="974"/>
      <c r="I758" s="976"/>
      <c r="L758" s="974"/>
      <c r="M758" s="974"/>
      <c r="N758" s="974"/>
      <c r="O758" s="974"/>
      <c r="P758" s="974"/>
      <c r="Q758" s="974"/>
      <c r="R758" s="974"/>
      <c r="S758" s="974"/>
      <c r="T758" s="974"/>
      <c r="U758" s="974"/>
      <c r="V758" s="974"/>
      <c r="W758" s="974"/>
      <c r="X758" s="974"/>
      <c r="Y758" s="974"/>
      <c r="Z758" s="974"/>
    </row>
    <row r="759" ht="15.75" customHeight="1">
      <c r="A759" s="974"/>
      <c r="B759" s="974"/>
      <c r="D759" s="974"/>
      <c r="E759" s="974"/>
      <c r="F759" s="974"/>
      <c r="G759" s="974"/>
      <c r="H759" s="974"/>
      <c r="I759" s="976"/>
      <c r="L759" s="974"/>
      <c r="M759" s="974"/>
      <c r="N759" s="974"/>
      <c r="O759" s="974"/>
      <c r="P759" s="974"/>
      <c r="Q759" s="974"/>
      <c r="R759" s="974"/>
      <c r="S759" s="974"/>
      <c r="T759" s="974"/>
      <c r="U759" s="974"/>
      <c r="V759" s="974"/>
      <c r="W759" s="974"/>
      <c r="X759" s="974"/>
      <c r="Y759" s="974"/>
      <c r="Z759" s="974"/>
    </row>
    <row r="760" ht="15.75" customHeight="1">
      <c r="A760" s="974"/>
      <c r="B760" s="974"/>
      <c r="D760" s="974"/>
      <c r="E760" s="974"/>
      <c r="F760" s="974"/>
      <c r="G760" s="974"/>
      <c r="H760" s="974"/>
      <c r="I760" s="976"/>
      <c r="L760" s="974"/>
      <c r="M760" s="974"/>
      <c r="N760" s="974"/>
      <c r="O760" s="974"/>
      <c r="P760" s="974"/>
      <c r="Q760" s="974"/>
      <c r="R760" s="974"/>
      <c r="S760" s="974"/>
      <c r="T760" s="974"/>
      <c r="U760" s="974"/>
      <c r="V760" s="974"/>
      <c r="W760" s="974"/>
      <c r="X760" s="974"/>
      <c r="Y760" s="974"/>
      <c r="Z760" s="974"/>
    </row>
    <row r="761" ht="15.75" customHeight="1">
      <c r="A761" s="974"/>
      <c r="B761" s="974"/>
      <c r="D761" s="974"/>
      <c r="E761" s="974"/>
      <c r="F761" s="974"/>
      <c r="G761" s="974"/>
      <c r="H761" s="974"/>
      <c r="I761" s="976"/>
      <c r="L761" s="974"/>
      <c r="M761" s="974"/>
      <c r="N761" s="974"/>
      <c r="O761" s="974"/>
      <c r="P761" s="974"/>
      <c r="Q761" s="974"/>
      <c r="R761" s="974"/>
      <c r="S761" s="974"/>
      <c r="T761" s="974"/>
      <c r="U761" s="974"/>
      <c r="V761" s="974"/>
      <c r="W761" s="974"/>
      <c r="X761" s="974"/>
      <c r="Y761" s="974"/>
      <c r="Z761" s="974"/>
    </row>
    <row r="762" ht="15.75" customHeight="1">
      <c r="A762" s="974"/>
      <c r="B762" s="974"/>
      <c r="D762" s="974"/>
      <c r="E762" s="974"/>
      <c r="F762" s="974"/>
      <c r="G762" s="974"/>
      <c r="H762" s="974"/>
      <c r="I762" s="976"/>
      <c r="L762" s="974"/>
      <c r="M762" s="974"/>
      <c r="N762" s="974"/>
      <c r="O762" s="974"/>
      <c r="P762" s="974"/>
      <c r="Q762" s="974"/>
      <c r="R762" s="974"/>
      <c r="S762" s="974"/>
      <c r="T762" s="974"/>
      <c r="U762" s="974"/>
      <c r="V762" s="974"/>
      <c r="W762" s="974"/>
      <c r="X762" s="974"/>
      <c r="Y762" s="974"/>
      <c r="Z762" s="974"/>
    </row>
    <row r="763" ht="15.75" customHeight="1">
      <c r="A763" s="974"/>
      <c r="B763" s="974"/>
      <c r="D763" s="974"/>
      <c r="E763" s="974"/>
      <c r="F763" s="974"/>
      <c r="G763" s="974"/>
      <c r="H763" s="974"/>
      <c r="I763" s="976"/>
      <c r="L763" s="974"/>
      <c r="M763" s="974"/>
      <c r="N763" s="974"/>
      <c r="O763" s="974"/>
      <c r="P763" s="974"/>
      <c r="Q763" s="974"/>
      <c r="R763" s="974"/>
      <c r="S763" s="974"/>
      <c r="T763" s="974"/>
      <c r="U763" s="974"/>
      <c r="V763" s="974"/>
      <c r="W763" s="974"/>
      <c r="X763" s="974"/>
      <c r="Y763" s="974"/>
      <c r="Z763" s="974"/>
    </row>
    <row r="764" ht="15.75" customHeight="1">
      <c r="A764" s="974"/>
      <c r="B764" s="974"/>
      <c r="D764" s="974"/>
      <c r="E764" s="974"/>
      <c r="F764" s="974"/>
      <c r="G764" s="974"/>
      <c r="H764" s="974"/>
      <c r="I764" s="976"/>
      <c r="L764" s="974"/>
      <c r="M764" s="974"/>
      <c r="N764" s="974"/>
      <c r="O764" s="974"/>
      <c r="P764" s="974"/>
      <c r="Q764" s="974"/>
      <c r="R764" s="974"/>
      <c r="S764" s="974"/>
      <c r="T764" s="974"/>
      <c r="U764" s="974"/>
      <c r="V764" s="974"/>
      <c r="W764" s="974"/>
      <c r="X764" s="974"/>
      <c r="Y764" s="974"/>
      <c r="Z764" s="974"/>
    </row>
    <row r="765" ht="15.75" customHeight="1">
      <c r="A765" s="974"/>
      <c r="B765" s="974"/>
      <c r="D765" s="974"/>
      <c r="E765" s="974"/>
      <c r="F765" s="974"/>
      <c r="G765" s="974"/>
      <c r="H765" s="974"/>
      <c r="I765" s="976"/>
      <c r="L765" s="974"/>
      <c r="M765" s="974"/>
      <c r="N765" s="974"/>
      <c r="O765" s="974"/>
      <c r="P765" s="974"/>
      <c r="Q765" s="974"/>
      <c r="R765" s="974"/>
      <c r="S765" s="974"/>
      <c r="T765" s="974"/>
      <c r="U765" s="974"/>
      <c r="V765" s="974"/>
      <c r="W765" s="974"/>
      <c r="X765" s="974"/>
      <c r="Y765" s="974"/>
      <c r="Z765" s="974"/>
    </row>
    <row r="766" ht="15.75" customHeight="1">
      <c r="A766" s="974"/>
      <c r="B766" s="974"/>
      <c r="D766" s="974"/>
      <c r="E766" s="974"/>
      <c r="F766" s="974"/>
      <c r="G766" s="974"/>
      <c r="H766" s="974"/>
      <c r="I766" s="976"/>
      <c r="L766" s="974"/>
      <c r="M766" s="974"/>
      <c r="N766" s="974"/>
      <c r="O766" s="974"/>
      <c r="P766" s="974"/>
      <c r="Q766" s="974"/>
      <c r="R766" s="974"/>
      <c r="S766" s="974"/>
      <c r="T766" s="974"/>
      <c r="U766" s="974"/>
      <c r="V766" s="974"/>
      <c r="W766" s="974"/>
      <c r="X766" s="974"/>
      <c r="Y766" s="974"/>
      <c r="Z766" s="974"/>
    </row>
    <row r="767" ht="15.75" customHeight="1">
      <c r="A767" s="974"/>
      <c r="B767" s="974"/>
      <c r="D767" s="974"/>
      <c r="E767" s="974"/>
      <c r="F767" s="974"/>
      <c r="G767" s="974"/>
      <c r="H767" s="974"/>
      <c r="I767" s="976"/>
      <c r="L767" s="974"/>
      <c r="M767" s="974"/>
      <c r="N767" s="974"/>
      <c r="O767" s="974"/>
      <c r="P767" s="974"/>
      <c r="Q767" s="974"/>
      <c r="R767" s="974"/>
      <c r="S767" s="974"/>
      <c r="T767" s="974"/>
      <c r="U767" s="974"/>
      <c r="V767" s="974"/>
      <c r="W767" s="974"/>
      <c r="X767" s="974"/>
      <c r="Y767" s="974"/>
      <c r="Z767" s="974"/>
    </row>
    <row r="768" ht="15.75" customHeight="1">
      <c r="A768" s="974"/>
      <c r="B768" s="974"/>
      <c r="D768" s="974"/>
      <c r="E768" s="974"/>
      <c r="F768" s="974"/>
      <c r="G768" s="974"/>
      <c r="H768" s="974"/>
      <c r="I768" s="976"/>
      <c r="L768" s="974"/>
      <c r="M768" s="974"/>
      <c r="N768" s="974"/>
      <c r="O768" s="974"/>
      <c r="P768" s="974"/>
      <c r="Q768" s="974"/>
      <c r="R768" s="974"/>
      <c r="S768" s="974"/>
      <c r="T768" s="974"/>
      <c r="U768" s="974"/>
      <c r="V768" s="974"/>
      <c r="W768" s="974"/>
      <c r="X768" s="974"/>
      <c r="Y768" s="974"/>
      <c r="Z768" s="974"/>
    </row>
    <row r="769" ht="15.75" customHeight="1">
      <c r="A769" s="974"/>
      <c r="B769" s="974"/>
      <c r="D769" s="974"/>
      <c r="E769" s="974"/>
      <c r="F769" s="974"/>
      <c r="G769" s="974"/>
      <c r="H769" s="974"/>
      <c r="I769" s="976"/>
      <c r="L769" s="974"/>
      <c r="M769" s="974"/>
      <c r="N769" s="974"/>
      <c r="O769" s="974"/>
      <c r="P769" s="974"/>
      <c r="Q769" s="974"/>
      <c r="R769" s="974"/>
      <c r="S769" s="974"/>
      <c r="T769" s="974"/>
      <c r="U769" s="974"/>
      <c r="V769" s="974"/>
      <c r="W769" s="974"/>
      <c r="X769" s="974"/>
      <c r="Y769" s="974"/>
      <c r="Z769" s="974"/>
    </row>
    <row r="770" ht="15.75" customHeight="1">
      <c r="A770" s="974"/>
      <c r="B770" s="974"/>
      <c r="D770" s="974"/>
      <c r="E770" s="974"/>
      <c r="F770" s="974"/>
      <c r="G770" s="974"/>
      <c r="H770" s="974"/>
      <c r="I770" s="976"/>
      <c r="L770" s="974"/>
      <c r="M770" s="974"/>
      <c r="N770" s="974"/>
      <c r="O770" s="974"/>
      <c r="P770" s="974"/>
      <c r="Q770" s="974"/>
      <c r="R770" s="974"/>
      <c r="S770" s="974"/>
      <c r="T770" s="974"/>
      <c r="U770" s="974"/>
      <c r="V770" s="974"/>
      <c r="W770" s="974"/>
      <c r="X770" s="974"/>
      <c r="Y770" s="974"/>
      <c r="Z770" s="974"/>
    </row>
    <row r="771" ht="15.75" customHeight="1">
      <c r="A771" s="974"/>
      <c r="B771" s="974"/>
      <c r="D771" s="974"/>
      <c r="E771" s="974"/>
      <c r="F771" s="974"/>
      <c r="G771" s="974"/>
      <c r="H771" s="974"/>
      <c r="I771" s="976"/>
      <c r="L771" s="974"/>
      <c r="M771" s="974"/>
      <c r="N771" s="974"/>
      <c r="O771" s="974"/>
      <c r="P771" s="974"/>
      <c r="Q771" s="974"/>
      <c r="R771" s="974"/>
      <c r="S771" s="974"/>
      <c r="T771" s="974"/>
      <c r="U771" s="974"/>
      <c r="V771" s="974"/>
      <c r="W771" s="974"/>
      <c r="X771" s="974"/>
      <c r="Y771" s="974"/>
      <c r="Z771" s="974"/>
    </row>
    <row r="772" ht="15.75" customHeight="1">
      <c r="A772" s="974"/>
      <c r="B772" s="974"/>
      <c r="D772" s="974"/>
      <c r="E772" s="974"/>
      <c r="F772" s="974"/>
      <c r="G772" s="974"/>
      <c r="H772" s="974"/>
      <c r="I772" s="976"/>
      <c r="L772" s="974"/>
      <c r="M772" s="974"/>
      <c r="N772" s="974"/>
      <c r="O772" s="974"/>
      <c r="P772" s="974"/>
      <c r="Q772" s="974"/>
      <c r="R772" s="974"/>
      <c r="S772" s="974"/>
      <c r="T772" s="974"/>
      <c r="U772" s="974"/>
      <c r="V772" s="974"/>
      <c r="W772" s="974"/>
      <c r="X772" s="974"/>
      <c r="Y772" s="974"/>
      <c r="Z772" s="974"/>
    </row>
    <row r="773" ht="15.75" customHeight="1">
      <c r="A773" s="974"/>
      <c r="B773" s="974"/>
      <c r="D773" s="974"/>
      <c r="E773" s="974"/>
      <c r="F773" s="974"/>
      <c r="G773" s="974"/>
      <c r="H773" s="974"/>
      <c r="I773" s="976"/>
      <c r="L773" s="974"/>
      <c r="M773" s="974"/>
      <c r="N773" s="974"/>
      <c r="O773" s="974"/>
      <c r="P773" s="974"/>
      <c r="Q773" s="974"/>
      <c r="R773" s="974"/>
      <c r="S773" s="974"/>
      <c r="T773" s="974"/>
      <c r="U773" s="974"/>
      <c r="V773" s="974"/>
      <c r="W773" s="974"/>
      <c r="X773" s="974"/>
      <c r="Y773" s="974"/>
      <c r="Z773" s="974"/>
    </row>
    <row r="774" ht="15.75" customHeight="1">
      <c r="A774" s="974"/>
      <c r="B774" s="974"/>
      <c r="D774" s="974"/>
      <c r="E774" s="974"/>
      <c r="F774" s="974"/>
      <c r="G774" s="974"/>
      <c r="H774" s="974"/>
      <c r="I774" s="976"/>
      <c r="L774" s="974"/>
      <c r="M774" s="974"/>
      <c r="N774" s="974"/>
      <c r="O774" s="974"/>
      <c r="P774" s="974"/>
      <c r="Q774" s="974"/>
      <c r="R774" s="974"/>
      <c r="S774" s="974"/>
      <c r="T774" s="974"/>
      <c r="U774" s="974"/>
      <c r="V774" s="974"/>
      <c r="W774" s="974"/>
      <c r="X774" s="974"/>
      <c r="Y774" s="974"/>
      <c r="Z774" s="974"/>
    </row>
    <row r="775" ht="15.75" customHeight="1">
      <c r="A775" s="974"/>
      <c r="B775" s="974"/>
      <c r="D775" s="974"/>
      <c r="E775" s="974"/>
      <c r="F775" s="974"/>
      <c r="G775" s="974"/>
      <c r="H775" s="974"/>
      <c r="I775" s="976"/>
      <c r="L775" s="974"/>
      <c r="M775" s="974"/>
      <c r="N775" s="974"/>
      <c r="O775" s="974"/>
      <c r="P775" s="974"/>
      <c r="Q775" s="974"/>
      <c r="R775" s="974"/>
      <c r="S775" s="974"/>
      <c r="T775" s="974"/>
      <c r="U775" s="974"/>
      <c r="V775" s="974"/>
      <c r="W775" s="974"/>
      <c r="X775" s="974"/>
      <c r="Y775" s="974"/>
      <c r="Z775" s="974"/>
    </row>
    <row r="776" ht="15.75" customHeight="1">
      <c r="A776" s="974"/>
      <c r="B776" s="974"/>
      <c r="D776" s="974"/>
      <c r="E776" s="974"/>
      <c r="F776" s="974"/>
      <c r="G776" s="974"/>
      <c r="H776" s="974"/>
      <c r="I776" s="976"/>
      <c r="L776" s="974"/>
      <c r="M776" s="974"/>
      <c r="N776" s="974"/>
      <c r="O776" s="974"/>
      <c r="P776" s="974"/>
      <c r="Q776" s="974"/>
      <c r="R776" s="974"/>
      <c r="S776" s="974"/>
      <c r="T776" s="974"/>
      <c r="U776" s="974"/>
      <c r="V776" s="974"/>
      <c r="W776" s="974"/>
      <c r="X776" s="974"/>
      <c r="Y776" s="974"/>
      <c r="Z776" s="974"/>
    </row>
    <row r="777" ht="15.75" customHeight="1">
      <c r="A777" s="974"/>
      <c r="B777" s="974"/>
      <c r="D777" s="974"/>
      <c r="E777" s="974"/>
      <c r="F777" s="974"/>
      <c r="G777" s="974"/>
      <c r="H777" s="974"/>
      <c r="I777" s="976"/>
      <c r="L777" s="974"/>
      <c r="M777" s="974"/>
      <c r="N777" s="974"/>
      <c r="O777" s="974"/>
      <c r="P777" s="974"/>
      <c r="Q777" s="974"/>
      <c r="R777" s="974"/>
      <c r="S777" s="974"/>
      <c r="T777" s="974"/>
      <c r="U777" s="974"/>
      <c r="V777" s="974"/>
      <c r="W777" s="974"/>
      <c r="X777" s="974"/>
      <c r="Y777" s="974"/>
      <c r="Z777" s="974"/>
    </row>
    <row r="778" ht="15.75" customHeight="1">
      <c r="A778" s="974"/>
      <c r="B778" s="974"/>
      <c r="D778" s="974"/>
      <c r="E778" s="974"/>
      <c r="F778" s="974"/>
      <c r="G778" s="974"/>
      <c r="H778" s="974"/>
      <c r="I778" s="976"/>
      <c r="L778" s="974"/>
      <c r="M778" s="974"/>
      <c r="N778" s="974"/>
      <c r="O778" s="974"/>
      <c r="P778" s="974"/>
      <c r="Q778" s="974"/>
      <c r="R778" s="974"/>
      <c r="S778" s="974"/>
      <c r="T778" s="974"/>
      <c r="U778" s="974"/>
      <c r="V778" s="974"/>
      <c r="W778" s="974"/>
      <c r="X778" s="974"/>
      <c r="Y778" s="974"/>
      <c r="Z778" s="974"/>
    </row>
    <row r="779" ht="15.75" customHeight="1">
      <c r="A779" s="974"/>
      <c r="B779" s="974"/>
      <c r="D779" s="974"/>
      <c r="E779" s="974"/>
      <c r="F779" s="974"/>
      <c r="G779" s="974"/>
      <c r="H779" s="974"/>
      <c r="I779" s="976"/>
      <c r="L779" s="974"/>
      <c r="M779" s="974"/>
      <c r="N779" s="974"/>
      <c r="O779" s="974"/>
      <c r="P779" s="974"/>
      <c r="Q779" s="974"/>
      <c r="R779" s="974"/>
      <c r="S779" s="974"/>
      <c r="T779" s="974"/>
      <c r="U779" s="974"/>
      <c r="V779" s="974"/>
      <c r="W779" s="974"/>
      <c r="X779" s="974"/>
      <c r="Y779" s="974"/>
      <c r="Z779" s="974"/>
    </row>
    <row r="780" ht="15.75" customHeight="1">
      <c r="A780" s="974"/>
      <c r="B780" s="974"/>
      <c r="D780" s="974"/>
      <c r="E780" s="974"/>
      <c r="F780" s="974"/>
      <c r="G780" s="974"/>
      <c r="H780" s="974"/>
      <c r="I780" s="976"/>
      <c r="L780" s="974"/>
      <c r="M780" s="974"/>
      <c r="N780" s="974"/>
      <c r="O780" s="974"/>
      <c r="P780" s="974"/>
      <c r="Q780" s="974"/>
      <c r="R780" s="974"/>
      <c r="S780" s="974"/>
      <c r="T780" s="974"/>
      <c r="U780" s="974"/>
      <c r="V780" s="974"/>
      <c r="W780" s="974"/>
      <c r="X780" s="974"/>
      <c r="Y780" s="974"/>
      <c r="Z780" s="974"/>
    </row>
    <row r="781" ht="15.75" customHeight="1">
      <c r="A781" s="974"/>
      <c r="B781" s="974"/>
      <c r="D781" s="974"/>
      <c r="E781" s="974"/>
      <c r="F781" s="974"/>
      <c r="G781" s="974"/>
      <c r="H781" s="974"/>
      <c r="I781" s="976"/>
      <c r="L781" s="974"/>
      <c r="M781" s="974"/>
      <c r="N781" s="974"/>
      <c r="O781" s="974"/>
      <c r="P781" s="974"/>
      <c r="Q781" s="974"/>
      <c r="R781" s="974"/>
      <c r="S781" s="974"/>
      <c r="T781" s="974"/>
      <c r="U781" s="974"/>
      <c r="V781" s="974"/>
      <c r="W781" s="974"/>
      <c r="X781" s="974"/>
      <c r="Y781" s="974"/>
      <c r="Z781" s="974"/>
    </row>
    <row r="782" ht="15.75" customHeight="1">
      <c r="A782" s="974"/>
      <c r="B782" s="974"/>
      <c r="D782" s="974"/>
      <c r="E782" s="974"/>
      <c r="F782" s="974"/>
      <c r="G782" s="974"/>
      <c r="H782" s="974"/>
      <c r="I782" s="976"/>
      <c r="L782" s="974"/>
      <c r="M782" s="974"/>
      <c r="N782" s="974"/>
      <c r="O782" s="974"/>
      <c r="P782" s="974"/>
      <c r="Q782" s="974"/>
      <c r="R782" s="974"/>
      <c r="S782" s="974"/>
      <c r="T782" s="974"/>
      <c r="U782" s="974"/>
      <c r="V782" s="974"/>
      <c r="W782" s="974"/>
      <c r="X782" s="974"/>
      <c r="Y782" s="974"/>
      <c r="Z782" s="974"/>
    </row>
    <row r="783" ht="15.75" customHeight="1">
      <c r="A783" s="974"/>
      <c r="B783" s="974"/>
      <c r="D783" s="974"/>
      <c r="E783" s="974"/>
      <c r="F783" s="974"/>
      <c r="G783" s="974"/>
      <c r="H783" s="974"/>
      <c r="I783" s="976"/>
      <c r="L783" s="974"/>
      <c r="M783" s="974"/>
      <c r="N783" s="974"/>
      <c r="O783" s="974"/>
      <c r="P783" s="974"/>
      <c r="Q783" s="974"/>
      <c r="R783" s="974"/>
      <c r="S783" s="974"/>
      <c r="T783" s="974"/>
      <c r="U783" s="974"/>
      <c r="V783" s="974"/>
      <c r="W783" s="974"/>
      <c r="X783" s="974"/>
      <c r="Y783" s="974"/>
      <c r="Z783" s="974"/>
    </row>
    <row r="784" ht="15.75" customHeight="1">
      <c r="A784" s="974"/>
      <c r="B784" s="974"/>
      <c r="D784" s="974"/>
      <c r="E784" s="974"/>
      <c r="F784" s="974"/>
      <c r="G784" s="974"/>
      <c r="H784" s="974"/>
      <c r="I784" s="976"/>
      <c r="L784" s="974"/>
      <c r="M784" s="974"/>
      <c r="N784" s="974"/>
      <c r="O784" s="974"/>
      <c r="P784" s="974"/>
      <c r="Q784" s="974"/>
      <c r="R784" s="974"/>
      <c r="S784" s="974"/>
      <c r="T784" s="974"/>
      <c r="U784" s="974"/>
      <c r="V784" s="974"/>
      <c r="W784" s="974"/>
      <c r="X784" s="974"/>
      <c r="Y784" s="974"/>
      <c r="Z784" s="974"/>
    </row>
    <row r="785" ht="15.75" customHeight="1">
      <c r="A785" s="974"/>
      <c r="B785" s="974"/>
      <c r="D785" s="974"/>
      <c r="E785" s="974"/>
      <c r="F785" s="974"/>
      <c r="G785" s="974"/>
      <c r="H785" s="974"/>
      <c r="I785" s="976"/>
      <c r="L785" s="974"/>
      <c r="M785" s="974"/>
      <c r="N785" s="974"/>
      <c r="O785" s="974"/>
      <c r="P785" s="974"/>
      <c r="Q785" s="974"/>
      <c r="R785" s="974"/>
      <c r="S785" s="974"/>
      <c r="T785" s="974"/>
      <c r="U785" s="974"/>
      <c r="V785" s="974"/>
      <c r="W785" s="974"/>
      <c r="X785" s="974"/>
      <c r="Y785" s="974"/>
      <c r="Z785" s="974"/>
    </row>
    <row r="786" ht="15.75" customHeight="1">
      <c r="A786" s="974"/>
      <c r="B786" s="974"/>
      <c r="D786" s="974"/>
      <c r="E786" s="974"/>
      <c r="F786" s="974"/>
      <c r="G786" s="974"/>
      <c r="H786" s="974"/>
      <c r="I786" s="976"/>
      <c r="L786" s="974"/>
      <c r="M786" s="974"/>
      <c r="N786" s="974"/>
      <c r="O786" s="974"/>
      <c r="P786" s="974"/>
      <c r="Q786" s="974"/>
      <c r="R786" s="974"/>
      <c r="S786" s="974"/>
      <c r="T786" s="974"/>
      <c r="U786" s="974"/>
      <c r="V786" s="974"/>
      <c r="W786" s="974"/>
      <c r="X786" s="974"/>
      <c r="Y786" s="974"/>
      <c r="Z786" s="974"/>
    </row>
    <row r="787" ht="15.75" customHeight="1">
      <c r="A787" s="974"/>
      <c r="B787" s="974"/>
      <c r="D787" s="974"/>
      <c r="E787" s="974"/>
      <c r="F787" s="974"/>
      <c r="G787" s="974"/>
      <c r="H787" s="974"/>
      <c r="I787" s="976"/>
      <c r="L787" s="974"/>
      <c r="M787" s="974"/>
      <c r="N787" s="974"/>
      <c r="O787" s="974"/>
      <c r="P787" s="974"/>
      <c r="Q787" s="974"/>
      <c r="R787" s="974"/>
      <c r="S787" s="974"/>
      <c r="T787" s="974"/>
      <c r="U787" s="974"/>
      <c r="V787" s="974"/>
      <c r="W787" s="974"/>
      <c r="X787" s="974"/>
      <c r="Y787" s="974"/>
      <c r="Z787" s="974"/>
    </row>
    <row r="788" ht="15.75" customHeight="1">
      <c r="A788" s="974"/>
      <c r="B788" s="974"/>
      <c r="D788" s="974"/>
      <c r="E788" s="974"/>
      <c r="F788" s="974"/>
      <c r="G788" s="974"/>
      <c r="H788" s="974"/>
      <c r="I788" s="976"/>
      <c r="L788" s="974"/>
      <c r="M788" s="974"/>
      <c r="N788" s="974"/>
      <c r="O788" s="974"/>
      <c r="P788" s="974"/>
      <c r="Q788" s="974"/>
      <c r="R788" s="974"/>
      <c r="S788" s="974"/>
      <c r="T788" s="974"/>
      <c r="U788" s="974"/>
      <c r="V788" s="974"/>
      <c r="W788" s="974"/>
      <c r="X788" s="974"/>
      <c r="Y788" s="974"/>
      <c r="Z788" s="974"/>
    </row>
    <row r="789" ht="15.75" customHeight="1">
      <c r="A789" s="974"/>
      <c r="B789" s="974"/>
      <c r="D789" s="974"/>
      <c r="E789" s="974"/>
      <c r="F789" s="974"/>
      <c r="G789" s="974"/>
      <c r="H789" s="974"/>
      <c r="I789" s="976"/>
      <c r="L789" s="974"/>
      <c r="M789" s="974"/>
      <c r="N789" s="974"/>
      <c r="O789" s="974"/>
      <c r="P789" s="974"/>
      <c r="Q789" s="974"/>
      <c r="R789" s="974"/>
      <c r="S789" s="974"/>
      <c r="T789" s="974"/>
      <c r="U789" s="974"/>
      <c r="V789" s="974"/>
      <c r="W789" s="974"/>
      <c r="X789" s="974"/>
      <c r="Y789" s="974"/>
      <c r="Z789" s="974"/>
    </row>
    <row r="790" ht="15.75" customHeight="1">
      <c r="A790" s="974"/>
      <c r="B790" s="974"/>
      <c r="D790" s="974"/>
      <c r="E790" s="974"/>
      <c r="F790" s="974"/>
      <c r="G790" s="974"/>
      <c r="H790" s="974"/>
      <c r="I790" s="976"/>
      <c r="L790" s="974"/>
      <c r="M790" s="974"/>
      <c r="N790" s="974"/>
      <c r="O790" s="974"/>
      <c r="P790" s="974"/>
      <c r="Q790" s="974"/>
      <c r="R790" s="974"/>
      <c r="S790" s="974"/>
      <c r="T790" s="974"/>
      <c r="U790" s="974"/>
      <c r="V790" s="974"/>
      <c r="W790" s="974"/>
      <c r="X790" s="974"/>
      <c r="Y790" s="974"/>
      <c r="Z790" s="974"/>
    </row>
    <row r="791" ht="15.75" customHeight="1">
      <c r="A791" s="974"/>
      <c r="B791" s="974"/>
      <c r="D791" s="974"/>
      <c r="E791" s="974"/>
      <c r="F791" s="974"/>
      <c r="G791" s="974"/>
      <c r="H791" s="974"/>
      <c r="I791" s="976"/>
      <c r="L791" s="974"/>
      <c r="M791" s="974"/>
      <c r="N791" s="974"/>
      <c r="O791" s="974"/>
      <c r="P791" s="974"/>
      <c r="Q791" s="974"/>
      <c r="R791" s="974"/>
      <c r="S791" s="974"/>
      <c r="T791" s="974"/>
      <c r="U791" s="974"/>
      <c r="V791" s="974"/>
      <c r="W791" s="974"/>
      <c r="X791" s="974"/>
      <c r="Y791" s="974"/>
      <c r="Z791" s="974"/>
    </row>
    <row r="792" ht="15.75" customHeight="1">
      <c r="A792" s="974"/>
      <c r="B792" s="974"/>
      <c r="D792" s="974"/>
      <c r="E792" s="974"/>
      <c r="F792" s="974"/>
      <c r="G792" s="974"/>
      <c r="H792" s="974"/>
      <c r="I792" s="976"/>
      <c r="L792" s="974"/>
      <c r="M792" s="974"/>
      <c r="N792" s="974"/>
      <c r="O792" s="974"/>
      <c r="P792" s="974"/>
      <c r="Q792" s="974"/>
      <c r="R792" s="974"/>
      <c r="S792" s="974"/>
      <c r="T792" s="974"/>
      <c r="U792" s="974"/>
      <c r="V792" s="974"/>
      <c r="W792" s="974"/>
      <c r="X792" s="974"/>
      <c r="Y792" s="974"/>
      <c r="Z792" s="974"/>
    </row>
    <row r="793" ht="15.75" customHeight="1">
      <c r="A793" s="974"/>
      <c r="B793" s="974"/>
      <c r="D793" s="974"/>
      <c r="E793" s="974"/>
      <c r="F793" s="974"/>
      <c r="G793" s="974"/>
      <c r="H793" s="974"/>
      <c r="I793" s="976"/>
      <c r="L793" s="974"/>
      <c r="M793" s="974"/>
      <c r="N793" s="974"/>
      <c r="O793" s="974"/>
      <c r="P793" s="974"/>
      <c r="Q793" s="974"/>
      <c r="R793" s="974"/>
      <c r="S793" s="974"/>
      <c r="T793" s="974"/>
      <c r="U793" s="974"/>
      <c r="V793" s="974"/>
      <c r="W793" s="974"/>
      <c r="X793" s="974"/>
      <c r="Y793" s="974"/>
      <c r="Z793" s="974"/>
    </row>
    <row r="794" ht="15.75" customHeight="1">
      <c r="A794" s="974"/>
      <c r="B794" s="974"/>
      <c r="D794" s="974"/>
      <c r="E794" s="974"/>
      <c r="F794" s="974"/>
      <c r="G794" s="974"/>
      <c r="H794" s="974"/>
      <c r="I794" s="976"/>
      <c r="L794" s="974"/>
      <c r="M794" s="974"/>
      <c r="N794" s="974"/>
      <c r="O794" s="974"/>
      <c r="P794" s="974"/>
      <c r="Q794" s="974"/>
      <c r="R794" s="974"/>
      <c r="S794" s="974"/>
      <c r="T794" s="974"/>
      <c r="U794" s="974"/>
      <c r="V794" s="974"/>
      <c r="W794" s="974"/>
      <c r="X794" s="974"/>
      <c r="Y794" s="974"/>
      <c r="Z794" s="974"/>
    </row>
    <row r="795" ht="15.75" customHeight="1">
      <c r="A795" s="974"/>
      <c r="B795" s="974"/>
      <c r="D795" s="974"/>
      <c r="E795" s="974"/>
      <c r="F795" s="974"/>
      <c r="G795" s="974"/>
      <c r="H795" s="974"/>
      <c r="I795" s="976"/>
      <c r="L795" s="974"/>
      <c r="M795" s="974"/>
      <c r="N795" s="974"/>
      <c r="O795" s="974"/>
      <c r="P795" s="974"/>
      <c r="Q795" s="974"/>
      <c r="R795" s="974"/>
      <c r="S795" s="974"/>
      <c r="T795" s="974"/>
      <c r="U795" s="974"/>
      <c r="V795" s="974"/>
      <c r="W795" s="974"/>
      <c r="X795" s="974"/>
      <c r="Y795" s="974"/>
      <c r="Z795" s="974"/>
    </row>
    <row r="796" ht="15.75" customHeight="1">
      <c r="A796" s="974"/>
      <c r="B796" s="974"/>
      <c r="D796" s="974"/>
      <c r="E796" s="974"/>
      <c r="F796" s="974"/>
      <c r="G796" s="974"/>
      <c r="H796" s="974"/>
      <c r="I796" s="976"/>
      <c r="L796" s="974"/>
      <c r="M796" s="974"/>
      <c r="N796" s="974"/>
      <c r="O796" s="974"/>
      <c r="P796" s="974"/>
      <c r="Q796" s="974"/>
      <c r="R796" s="974"/>
      <c r="S796" s="974"/>
      <c r="T796" s="974"/>
      <c r="U796" s="974"/>
      <c r="V796" s="974"/>
      <c r="W796" s="974"/>
      <c r="X796" s="974"/>
      <c r="Y796" s="974"/>
      <c r="Z796" s="974"/>
    </row>
    <row r="797" ht="15.75" customHeight="1">
      <c r="A797" s="974"/>
      <c r="B797" s="974"/>
      <c r="D797" s="974"/>
      <c r="E797" s="974"/>
      <c r="F797" s="974"/>
      <c r="G797" s="974"/>
      <c r="H797" s="974"/>
      <c r="I797" s="976"/>
      <c r="L797" s="974"/>
      <c r="M797" s="974"/>
      <c r="N797" s="974"/>
      <c r="O797" s="974"/>
      <c r="P797" s="974"/>
      <c r="Q797" s="974"/>
      <c r="R797" s="974"/>
      <c r="S797" s="974"/>
      <c r="T797" s="974"/>
      <c r="U797" s="974"/>
      <c r="V797" s="974"/>
      <c r="W797" s="974"/>
      <c r="X797" s="974"/>
      <c r="Y797" s="974"/>
      <c r="Z797" s="974"/>
    </row>
    <row r="798" ht="15.75" customHeight="1">
      <c r="A798" s="974"/>
      <c r="B798" s="974"/>
      <c r="D798" s="974"/>
      <c r="E798" s="974"/>
      <c r="F798" s="974"/>
      <c r="G798" s="974"/>
      <c r="H798" s="974"/>
      <c r="I798" s="976"/>
      <c r="L798" s="974"/>
      <c r="M798" s="974"/>
      <c r="N798" s="974"/>
      <c r="O798" s="974"/>
      <c r="P798" s="974"/>
      <c r="Q798" s="974"/>
      <c r="R798" s="974"/>
      <c r="S798" s="974"/>
      <c r="T798" s="974"/>
      <c r="U798" s="974"/>
      <c r="V798" s="974"/>
      <c r="W798" s="974"/>
      <c r="X798" s="974"/>
      <c r="Y798" s="974"/>
      <c r="Z798" s="974"/>
    </row>
    <row r="799" ht="15.75" customHeight="1">
      <c r="A799" s="974"/>
      <c r="B799" s="974"/>
      <c r="D799" s="974"/>
      <c r="E799" s="974"/>
      <c r="F799" s="974"/>
      <c r="G799" s="974"/>
      <c r="H799" s="974"/>
      <c r="I799" s="976"/>
      <c r="L799" s="974"/>
      <c r="M799" s="974"/>
      <c r="N799" s="974"/>
      <c r="O799" s="974"/>
      <c r="P799" s="974"/>
      <c r="Q799" s="974"/>
      <c r="R799" s="974"/>
      <c r="S799" s="974"/>
      <c r="T799" s="974"/>
      <c r="U799" s="974"/>
      <c r="V799" s="974"/>
      <c r="W799" s="974"/>
      <c r="X799" s="974"/>
      <c r="Y799" s="974"/>
      <c r="Z799" s="974"/>
    </row>
    <row r="800" ht="15.75" customHeight="1">
      <c r="A800" s="974"/>
      <c r="B800" s="974"/>
      <c r="D800" s="974"/>
      <c r="E800" s="974"/>
      <c r="F800" s="974"/>
      <c r="G800" s="974"/>
      <c r="H800" s="974"/>
      <c r="I800" s="976"/>
      <c r="L800" s="974"/>
      <c r="M800" s="974"/>
      <c r="N800" s="974"/>
      <c r="O800" s="974"/>
      <c r="P800" s="974"/>
      <c r="Q800" s="974"/>
      <c r="R800" s="974"/>
      <c r="S800" s="974"/>
      <c r="T800" s="974"/>
      <c r="U800" s="974"/>
      <c r="V800" s="974"/>
      <c r="W800" s="974"/>
      <c r="X800" s="974"/>
      <c r="Y800" s="974"/>
      <c r="Z800" s="974"/>
    </row>
    <row r="801" ht="15.75" customHeight="1">
      <c r="A801" s="974"/>
      <c r="B801" s="974"/>
      <c r="D801" s="974"/>
      <c r="E801" s="974"/>
      <c r="F801" s="974"/>
      <c r="G801" s="974"/>
      <c r="H801" s="974"/>
      <c r="I801" s="976"/>
      <c r="L801" s="974"/>
      <c r="M801" s="974"/>
      <c r="N801" s="974"/>
      <c r="O801" s="974"/>
      <c r="P801" s="974"/>
      <c r="Q801" s="974"/>
      <c r="R801" s="974"/>
      <c r="S801" s="974"/>
      <c r="T801" s="974"/>
      <c r="U801" s="974"/>
      <c r="V801" s="974"/>
      <c r="W801" s="974"/>
      <c r="X801" s="974"/>
      <c r="Y801" s="974"/>
      <c r="Z801" s="974"/>
    </row>
    <row r="802" ht="15.75" customHeight="1">
      <c r="A802" s="974"/>
      <c r="B802" s="974"/>
      <c r="D802" s="974"/>
      <c r="E802" s="974"/>
      <c r="F802" s="974"/>
      <c r="G802" s="974"/>
      <c r="H802" s="974"/>
      <c r="I802" s="976"/>
      <c r="L802" s="974"/>
      <c r="M802" s="974"/>
      <c r="N802" s="974"/>
      <c r="O802" s="974"/>
      <c r="P802" s="974"/>
      <c r="Q802" s="974"/>
      <c r="R802" s="974"/>
      <c r="S802" s="974"/>
      <c r="T802" s="974"/>
      <c r="U802" s="974"/>
      <c r="V802" s="974"/>
      <c r="W802" s="974"/>
      <c r="X802" s="974"/>
      <c r="Y802" s="974"/>
      <c r="Z802" s="974"/>
    </row>
    <row r="803" ht="15.75" customHeight="1">
      <c r="A803" s="974"/>
      <c r="B803" s="974"/>
      <c r="D803" s="974"/>
      <c r="E803" s="974"/>
      <c r="F803" s="974"/>
      <c r="G803" s="974"/>
      <c r="H803" s="974"/>
      <c r="I803" s="976"/>
      <c r="L803" s="974"/>
      <c r="M803" s="974"/>
      <c r="N803" s="974"/>
      <c r="O803" s="974"/>
      <c r="P803" s="974"/>
      <c r="Q803" s="974"/>
      <c r="R803" s="974"/>
      <c r="S803" s="974"/>
      <c r="T803" s="974"/>
      <c r="U803" s="974"/>
      <c r="V803" s="974"/>
      <c r="W803" s="974"/>
      <c r="X803" s="974"/>
      <c r="Y803" s="974"/>
      <c r="Z803" s="974"/>
    </row>
    <row r="804" ht="15.75" customHeight="1">
      <c r="A804" s="974"/>
      <c r="B804" s="974"/>
      <c r="D804" s="974"/>
      <c r="E804" s="974"/>
      <c r="F804" s="974"/>
      <c r="G804" s="974"/>
      <c r="H804" s="974"/>
      <c r="I804" s="976"/>
      <c r="L804" s="974"/>
      <c r="M804" s="974"/>
      <c r="N804" s="974"/>
      <c r="O804" s="974"/>
      <c r="P804" s="974"/>
      <c r="Q804" s="974"/>
      <c r="R804" s="974"/>
      <c r="S804" s="974"/>
      <c r="T804" s="974"/>
      <c r="U804" s="974"/>
      <c r="V804" s="974"/>
      <c r="W804" s="974"/>
      <c r="X804" s="974"/>
      <c r="Y804" s="974"/>
      <c r="Z804" s="974"/>
    </row>
    <row r="805" ht="15.75" customHeight="1">
      <c r="A805" s="974"/>
      <c r="B805" s="974"/>
      <c r="D805" s="974"/>
      <c r="E805" s="974"/>
      <c r="F805" s="974"/>
      <c r="G805" s="974"/>
      <c r="H805" s="974"/>
      <c r="I805" s="976"/>
      <c r="L805" s="974"/>
      <c r="M805" s="974"/>
      <c r="N805" s="974"/>
      <c r="O805" s="974"/>
      <c r="P805" s="974"/>
      <c r="Q805" s="974"/>
      <c r="R805" s="974"/>
      <c r="S805" s="974"/>
      <c r="T805" s="974"/>
      <c r="U805" s="974"/>
      <c r="V805" s="974"/>
      <c r="W805" s="974"/>
      <c r="X805" s="974"/>
      <c r="Y805" s="974"/>
      <c r="Z805" s="974"/>
    </row>
    <row r="806" ht="15.75" customHeight="1">
      <c r="A806" s="974"/>
      <c r="B806" s="974"/>
      <c r="D806" s="974"/>
      <c r="E806" s="974"/>
      <c r="F806" s="974"/>
      <c r="G806" s="974"/>
      <c r="H806" s="974"/>
      <c r="I806" s="976"/>
      <c r="L806" s="974"/>
      <c r="M806" s="974"/>
      <c r="N806" s="974"/>
      <c r="O806" s="974"/>
      <c r="P806" s="974"/>
      <c r="Q806" s="974"/>
      <c r="R806" s="974"/>
      <c r="S806" s="974"/>
      <c r="T806" s="974"/>
      <c r="U806" s="974"/>
      <c r="V806" s="974"/>
      <c r="W806" s="974"/>
      <c r="X806" s="974"/>
      <c r="Y806" s="974"/>
      <c r="Z806" s="974"/>
    </row>
    <row r="807" ht="15.75" customHeight="1">
      <c r="A807" s="974"/>
      <c r="B807" s="974"/>
      <c r="D807" s="974"/>
      <c r="E807" s="974"/>
      <c r="F807" s="974"/>
      <c r="G807" s="974"/>
      <c r="H807" s="974"/>
      <c r="I807" s="976"/>
      <c r="L807" s="974"/>
      <c r="M807" s="974"/>
      <c r="N807" s="974"/>
      <c r="O807" s="974"/>
      <c r="P807" s="974"/>
      <c r="Q807" s="974"/>
      <c r="R807" s="974"/>
      <c r="S807" s="974"/>
      <c r="T807" s="974"/>
      <c r="U807" s="974"/>
      <c r="V807" s="974"/>
      <c r="W807" s="974"/>
      <c r="X807" s="974"/>
      <c r="Y807" s="974"/>
      <c r="Z807" s="974"/>
    </row>
    <row r="808" ht="15.75" customHeight="1">
      <c r="A808" s="974"/>
      <c r="B808" s="974"/>
      <c r="D808" s="974"/>
      <c r="E808" s="974"/>
      <c r="F808" s="974"/>
      <c r="G808" s="974"/>
      <c r="H808" s="974"/>
      <c r="I808" s="976"/>
      <c r="L808" s="974"/>
      <c r="M808" s="974"/>
      <c r="N808" s="974"/>
      <c r="O808" s="974"/>
      <c r="P808" s="974"/>
      <c r="Q808" s="974"/>
      <c r="R808" s="974"/>
      <c r="S808" s="974"/>
      <c r="T808" s="974"/>
      <c r="U808" s="974"/>
      <c r="V808" s="974"/>
      <c r="W808" s="974"/>
      <c r="X808" s="974"/>
      <c r="Y808" s="974"/>
      <c r="Z808" s="974"/>
    </row>
    <row r="809" ht="15.75" customHeight="1">
      <c r="A809" s="974"/>
      <c r="B809" s="974"/>
      <c r="D809" s="974"/>
      <c r="E809" s="974"/>
      <c r="F809" s="974"/>
      <c r="G809" s="974"/>
      <c r="H809" s="974"/>
      <c r="I809" s="976"/>
      <c r="L809" s="974"/>
      <c r="M809" s="974"/>
      <c r="N809" s="974"/>
      <c r="O809" s="974"/>
      <c r="P809" s="974"/>
      <c r="Q809" s="974"/>
      <c r="R809" s="974"/>
      <c r="S809" s="974"/>
      <c r="T809" s="974"/>
      <c r="U809" s="974"/>
      <c r="V809" s="974"/>
      <c r="W809" s="974"/>
      <c r="X809" s="974"/>
      <c r="Y809" s="974"/>
      <c r="Z809" s="974"/>
    </row>
    <row r="810" ht="15.75" customHeight="1">
      <c r="A810" s="974"/>
      <c r="B810" s="974"/>
      <c r="D810" s="974"/>
      <c r="E810" s="974"/>
      <c r="F810" s="974"/>
      <c r="G810" s="974"/>
      <c r="H810" s="974"/>
      <c r="I810" s="976"/>
      <c r="L810" s="974"/>
      <c r="M810" s="974"/>
      <c r="N810" s="974"/>
      <c r="O810" s="974"/>
      <c r="P810" s="974"/>
      <c r="Q810" s="974"/>
      <c r="R810" s="974"/>
      <c r="S810" s="974"/>
      <c r="T810" s="974"/>
      <c r="U810" s="974"/>
      <c r="V810" s="974"/>
      <c r="W810" s="974"/>
      <c r="X810" s="974"/>
      <c r="Y810" s="974"/>
      <c r="Z810" s="974"/>
    </row>
    <row r="811" ht="15.75" customHeight="1">
      <c r="A811" s="974"/>
      <c r="B811" s="974"/>
      <c r="D811" s="974"/>
      <c r="E811" s="974"/>
      <c r="F811" s="974"/>
      <c r="G811" s="974"/>
      <c r="H811" s="974"/>
      <c r="I811" s="976"/>
      <c r="L811" s="974"/>
      <c r="M811" s="974"/>
      <c r="N811" s="974"/>
      <c r="O811" s="974"/>
      <c r="P811" s="974"/>
      <c r="Q811" s="974"/>
      <c r="R811" s="974"/>
      <c r="S811" s="974"/>
      <c r="T811" s="974"/>
      <c r="U811" s="974"/>
      <c r="V811" s="974"/>
      <c r="W811" s="974"/>
      <c r="X811" s="974"/>
      <c r="Y811" s="974"/>
      <c r="Z811" s="974"/>
    </row>
    <row r="812" ht="15.75" customHeight="1">
      <c r="A812" s="974"/>
      <c r="B812" s="974"/>
      <c r="D812" s="974"/>
      <c r="E812" s="974"/>
      <c r="F812" s="974"/>
      <c r="G812" s="974"/>
      <c r="H812" s="974"/>
      <c r="I812" s="976"/>
      <c r="L812" s="974"/>
      <c r="M812" s="974"/>
      <c r="N812" s="974"/>
      <c r="O812" s="974"/>
      <c r="P812" s="974"/>
      <c r="Q812" s="974"/>
      <c r="R812" s="974"/>
      <c r="S812" s="974"/>
      <c r="T812" s="974"/>
      <c r="U812" s="974"/>
      <c r="V812" s="974"/>
      <c r="W812" s="974"/>
      <c r="X812" s="974"/>
      <c r="Y812" s="974"/>
      <c r="Z812" s="974"/>
    </row>
    <row r="813" ht="15.75" customHeight="1">
      <c r="A813" s="974"/>
      <c r="B813" s="974"/>
      <c r="D813" s="974"/>
      <c r="E813" s="974"/>
      <c r="F813" s="974"/>
      <c r="G813" s="974"/>
      <c r="H813" s="974"/>
      <c r="I813" s="976"/>
      <c r="L813" s="974"/>
      <c r="M813" s="974"/>
      <c r="N813" s="974"/>
      <c r="O813" s="974"/>
      <c r="P813" s="974"/>
      <c r="Q813" s="974"/>
      <c r="R813" s="974"/>
      <c r="S813" s="974"/>
      <c r="T813" s="974"/>
      <c r="U813" s="974"/>
      <c r="V813" s="974"/>
      <c r="W813" s="974"/>
      <c r="X813" s="974"/>
      <c r="Y813" s="974"/>
      <c r="Z813" s="974"/>
    </row>
    <row r="814" ht="15.75" customHeight="1">
      <c r="A814" s="974"/>
      <c r="B814" s="974"/>
      <c r="D814" s="974"/>
      <c r="E814" s="974"/>
      <c r="F814" s="974"/>
      <c r="G814" s="974"/>
      <c r="H814" s="974"/>
      <c r="I814" s="976"/>
      <c r="L814" s="974"/>
      <c r="M814" s="974"/>
      <c r="N814" s="974"/>
      <c r="O814" s="974"/>
      <c r="P814" s="974"/>
      <c r="Q814" s="974"/>
      <c r="R814" s="974"/>
      <c r="S814" s="974"/>
      <c r="T814" s="974"/>
      <c r="U814" s="974"/>
      <c r="V814" s="974"/>
      <c r="W814" s="974"/>
      <c r="X814" s="974"/>
      <c r="Y814" s="974"/>
      <c r="Z814" s="974"/>
    </row>
    <row r="815" ht="15.75" customHeight="1">
      <c r="A815" s="974"/>
      <c r="B815" s="974"/>
      <c r="D815" s="974"/>
      <c r="E815" s="974"/>
      <c r="F815" s="974"/>
      <c r="G815" s="974"/>
      <c r="H815" s="974"/>
      <c r="I815" s="976"/>
      <c r="L815" s="974"/>
      <c r="M815" s="974"/>
      <c r="N815" s="974"/>
      <c r="O815" s="974"/>
      <c r="P815" s="974"/>
      <c r="Q815" s="974"/>
      <c r="R815" s="974"/>
      <c r="S815" s="974"/>
      <c r="T815" s="974"/>
      <c r="U815" s="974"/>
      <c r="V815" s="974"/>
      <c r="W815" s="974"/>
      <c r="X815" s="974"/>
      <c r="Y815" s="974"/>
      <c r="Z815" s="974"/>
    </row>
    <row r="816" ht="15.75" customHeight="1">
      <c r="A816" s="974"/>
      <c r="B816" s="974"/>
      <c r="D816" s="974"/>
      <c r="E816" s="974"/>
      <c r="F816" s="974"/>
      <c r="G816" s="974"/>
      <c r="H816" s="974"/>
      <c r="I816" s="976"/>
      <c r="L816" s="974"/>
      <c r="M816" s="974"/>
      <c r="N816" s="974"/>
      <c r="O816" s="974"/>
      <c r="P816" s="974"/>
      <c r="Q816" s="974"/>
      <c r="R816" s="974"/>
      <c r="S816" s="974"/>
      <c r="T816" s="974"/>
      <c r="U816" s="974"/>
      <c r="V816" s="974"/>
      <c r="W816" s="974"/>
      <c r="X816" s="974"/>
      <c r="Y816" s="974"/>
      <c r="Z816" s="974"/>
    </row>
    <row r="817" ht="15.75" customHeight="1">
      <c r="A817" s="974"/>
      <c r="B817" s="974"/>
      <c r="D817" s="974"/>
      <c r="E817" s="974"/>
      <c r="F817" s="974"/>
      <c r="G817" s="974"/>
      <c r="H817" s="974"/>
      <c r="I817" s="976"/>
      <c r="L817" s="974"/>
      <c r="M817" s="974"/>
      <c r="N817" s="974"/>
      <c r="O817" s="974"/>
      <c r="P817" s="974"/>
      <c r="Q817" s="974"/>
      <c r="R817" s="974"/>
      <c r="S817" s="974"/>
      <c r="T817" s="974"/>
      <c r="U817" s="974"/>
      <c r="V817" s="974"/>
      <c r="W817" s="974"/>
      <c r="X817" s="974"/>
      <c r="Y817" s="974"/>
      <c r="Z817" s="974"/>
    </row>
    <row r="818" ht="15.75" customHeight="1">
      <c r="A818" s="974"/>
      <c r="B818" s="974"/>
      <c r="D818" s="974"/>
      <c r="E818" s="974"/>
      <c r="F818" s="974"/>
      <c r="G818" s="974"/>
      <c r="H818" s="974"/>
      <c r="I818" s="976"/>
      <c r="L818" s="974"/>
      <c r="M818" s="974"/>
      <c r="N818" s="974"/>
      <c r="O818" s="974"/>
      <c r="P818" s="974"/>
      <c r="Q818" s="974"/>
      <c r="R818" s="974"/>
      <c r="S818" s="974"/>
      <c r="T818" s="974"/>
      <c r="U818" s="974"/>
      <c r="V818" s="974"/>
      <c r="W818" s="974"/>
      <c r="X818" s="974"/>
      <c r="Y818" s="974"/>
      <c r="Z818" s="974"/>
    </row>
    <row r="819" ht="15.75" customHeight="1">
      <c r="A819" s="974"/>
      <c r="B819" s="974"/>
      <c r="D819" s="974"/>
      <c r="E819" s="974"/>
      <c r="F819" s="974"/>
      <c r="G819" s="974"/>
      <c r="H819" s="974"/>
      <c r="I819" s="976"/>
      <c r="L819" s="974"/>
      <c r="M819" s="974"/>
      <c r="N819" s="974"/>
      <c r="O819" s="974"/>
      <c r="P819" s="974"/>
      <c r="Q819" s="974"/>
      <c r="R819" s="974"/>
      <c r="S819" s="974"/>
      <c r="T819" s="974"/>
      <c r="U819" s="974"/>
      <c r="V819" s="974"/>
      <c r="W819" s="974"/>
      <c r="X819" s="974"/>
      <c r="Y819" s="974"/>
      <c r="Z819" s="974"/>
    </row>
    <row r="820" ht="15.75" customHeight="1">
      <c r="A820" s="974"/>
      <c r="B820" s="974"/>
      <c r="D820" s="974"/>
      <c r="E820" s="974"/>
      <c r="F820" s="974"/>
      <c r="G820" s="974"/>
      <c r="H820" s="974"/>
      <c r="I820" s="976"/>
      <c r="L820" s="974"/>
      <c r="M820" s="974"/>
      <c r="N820" s="974"/>
      <c r="O820" s="974"/>
      <c r="P820" s="974"/>
      <c r="Q820" s="974"/>
      <c r="R820" s="974"/>
      <c r="S820" s="974"/>
      <c r="T820" s="974"/>
      <c r="U820" s="974"/>
      <c r="V820" s="974"/>
      <c r="W820" s="974"/>
      <c r="X820" s="974"/>
      <c r="Y820" s="974"/>
      <c r="Z820" s="974"/>
    </row>
    <row r="821" ht="15.75" customHeight="1">
      <c r="A821" s="974"/>
      <c r="B821" s="974"/>
      <c r="D821" s="974"/>
      <c r="E821" s="974"/>
      <c r="F821" s="974"/>
      <c r="G821" s="974"/>
      <c r="H821" s="974"/>
      <c r="I821" s="976"/>
      <c r="L821" s="974"/>
      <c r="M821" s="974"/>
      <c r="N821" s="974"/>
      <c r="O821" s="974"/>
      <c r="P821" s="974"/>
      <c r="Q821" s="974"/>
      <c r="R821" s="974"/>
      <c r="S821" s="974"/>
      <c r="T821" s="974"/>
      <c r="U821" s="974"/>
      <c r="V821" s="974"/>
      <c r="W821" s="974"/>
      <c r="X821" s="974"/>
      <c r="Y821" s="974"/>
      <c r="Z821" s="974"/>
    </row>
    <row r="822" ht="15.75" customHeight="1">
      <c r="A822" s="974"/>
      <c r="B822" s="974"/>
      <c r="D822" s="974"/>
      <c r="E822" s="974"/>
      <c r="F822" s="974"/>
      <c r="G822" s="974"/>
      <c r="H822" s="974"/>
      <c r="I822" s="976"/>
      <c r="L822" s="974"/>
      <c r="M822" s="974"/>
      <c r="N822" s="974"/>
      <c r="O822" s="974"/>
      <c r="P822" s="974"/>
      <c r="Q822" s="974"/>
      <c r="R822" s="974"/>
      <c r="S822" s="974"/>
      <c r="T822" s="974"/>
      <c r="U822" s="974"/>
      <c r="V822" s="974"/>
      <c r="W822" s="974"/>
      <c r="X822" s="974"/>
      <c r="Y822" s="974"/>
      <c r="Z822" s="974"/>
    </row>
    <row r="823" ht="15.75" customHeight="1">
      <c r="A823" s="974"/>
      <c r="B823" s="974"/>
      <c r="D823" s="974"/>
      <c r="E823" s="974"/>
      <c r="F823" s="974"/>
      <c r="G823" s="974"/>
      <c r="H823" s="974"/>
      <c r="I823" s="976"/>
      <c r="L823" s="974"/>
      <c r="M823" s="974"/>
      <c r="N823" s="974"/>
      <c r="O823" s="974"/>
      <c r="P823" s="974"/>
      <c r="Q823" s="974"/>
      <c r="R823" s="974"/>
      <c r="S823" s="974"/>
      <c r="T823" s="974"/>
      <c r="U823" s="974"/>
      <c r="V823" s="974"/>
      <c r="W823" s="974"/>
      <c r="X823" s="974"/>
      <c r="Y823" s="974"/>
      <c r="Z823" s="974"/>
    </row>
    <row r="824" ht="15.75" customHeight="1">
      <c r="A824" s="974"/>
      <c r="B824" s="974"/>
      <c r="D824" s="974"/>
      <c r="E824" s="974"/>
      <c r="F824" s="974"/>
      <c r="G824" s="974"/>
      <c r="H824" s="974"/>
      <c r="I824" s="976"/>
      <c r="L824" s="974"/>
      <c r="M824" s="974"/>
      <c r="N824" s="974"/>
      <c r="O824" s="974"/>
      <c r="P824" s="974"/>
      <c r="Q824" s="974"/>
      <c r="R824" s="974"/>
      <c r="S824" s="974"/>
      <c r="T824" s="974"/>
      <c r="U824" s="974"/>
      <c r="V824" s="974"/>
      <c r="W824" s="974"/>
      <c r="X824" s="974"/>
      <c r="Y824" s="974"/>
      <c r="Z824" s="974"/>
    </row>
    <row r="825" ht="15.75" customHeight="1">
      <c r="A825" s="974"/>
      <c r="B825" s="974"/>
      <c r="D825" s="974"/>
      <c r="E825" s="974"/>
      <c r="F825" s="974"/>
      <c r="G825" s="974"/>
      <c r="H825" s="974"/>
      <c r="I825" s="976"/>
      <c r="L825" s="974"/>
      <c r="M825" s="974"/>
      <c r="N825" s="974"/>
      <c r="O825" s="974"/>
      <c r="P825" s="974"/>
      <c r="Q825" s="974"/>
      <c r="R825" s="974"/>
      <c r="S825" s="974"/>
      <c r="T825" s="974"/>
      <c r="U825" s="974"/>
      <c r="V825" s="974"/>
      <c r="W825" s="974"/>
      <c r="X825" s="974"/>
      <c r="Y825" s="974"/>
      <c r="Z825" s="974"/>
    </row>
    <row r="826" ht="15.75" customHeight="1">
      <c r="A826" s="974"/>
      <c r="B826" s="974"/>
      <c r="D826" s="974"/>
      <c r="E826" s="974"/>
      <c r="F826" s="974"/>
      <c r="G826" s="974"/>
      <c r="H826" s="974"/>
      <c r="I826" s="976"/>
      <c r="L826" s="974"/>
      <c r="M826" s="974"/>
      <c r="N826" s="974"/>
      <c r="O826" s="974"/>
      <c r="P826" s="974"/>
      <c r="Q826" s="974"/>
      <c r="R826" s="974"/>
      <c r="S826" s="974"/>
      <c r="T826" s="974"/>
      <c r="U826" s="974"/>
      <c r="V826" s="974"/>
      <c r="W826" s="974"/>
      <c r="X826" s="974"/>
      <c r="Y826" s="974"/>
      <c r="Z826" s="974"/>
    </row>
    <row r="827" ht="15.75" customHeight="1">
      <c r="A827" s="974"/>
      <c r="B827" s="974"/>
      <c r="D827" s="974"/>
      <c r="E827" s="974"/>
      <c r="F827" s="974"/>
      <c r="G827" s="974"/>
      <c r="H827" s="974"/>
      <c r="I827" s="976"/>
      <c r="L827" s="974"/>
      <c r="M827" s="974"/>
      <c r="N827" s="974"/>
      <c r="O827" s="974"/>
      <c r="P827" s="974"/>
      <c r="Q827" s="974"/>
      <c r="R827" s="974"/>
      <c r="S827" s="974"/>
      <c r="T827" s="974"/>
      <c r="U827" s="974"/>
      <c r="V827" s="974"/>
      <c r="W827" s="974"/>
      <c r="X827" s="974"/>
      <c r="Y827" s="974"/>
      <c r="Z827" s="974"/>
    </row>
    <row r="828" ht="15.75" customHeight="1">
      <c r="A828" s="974"/>
      <c r="B828" s="974"/>
      <c r="D828" s="974"/>
      <c r="E828" s="974"/>
      <c r="F828" s="974"/>
      <c r="G828" s="974"/>
      <c r="H828" s="974"/>
      <c r="I828" s="976"/>
      <c r="L828" s="974"/>
      <c r="M828" s="974"/>
      <c r="N828" s="974"/>
      <c r="O828" s="974"/>
      <c r="P828" s="974"/>
      <c r="Q828" s="974"/>
      <c r="R828" s="974"/>
      <c r="S828" s="974"/>
      <c r="T828" s="974"/>
      <c r="U828" s="974"/>
      <c r="V828" s="974"/>
      <c r="W828" s="974"/>
      <c r="X828" s="974"/>
      <c r="Y828" s="974"/>
      <c r="Z828" s="974"/>
    </row>
    <row r="829" ht="15.75" customHeight="1">
      <c r="A829" s="974"/>
      <c r="B829" s="974"/>
      <c r="D829" s="974"/>
      <c r="E829" s="974"/>
      <c r="F829" s="974"/>
      <c r="G829" s="974"/>
      <c r="H829" s="974"/>
      <c r="I829" s="976"/>
      <c r="L829" s="974"/>
      <c r="M829" s="974"/>
      <c r="N829" s="974"/>
      <c r="O829" s="974"/>
      <c r="P829" s="974"/>
      <c r="Q829" s="974"/>
      <c r="R829" s="974"/>
      <c r="S829" s="974"/>
      <c r="T829" s="974"/>
      <c r="U829" s="974"/>
      <c r="V829" s="974"/>
      <c r="W829" s="974"/>
      <c r="X829" s="974"/>
      <c r="Y829" s="974"/>
      <c r="Z829" s="974"/>
    </row>
    <row r="830" ht="15.75" customHeight="1">
      <c r="A830" s="974"/>
      <c r="B830" s="974"/>
      <c r="D830" s="974"/>
      <c r="E830" s="974"/>
      <c r="F830" s="974"/>
      <c r="G830" s="974"/>
      <c r="H830" s="974"/>
      <c r="I830" s="976"/>
      <c r="L830" s="974"/>
      <c r="M830" s="974"/>
      <c r="N830" s="974"/>
      <c r="O830" s="974"/>
      <c r="P830" s="974"/>
      <c r="Q830" s="974"/>
      <c r="R830" s="974"/>
      <c r="S830" s="974"/>
      <c r="T830" s="974"/>
      <c r="U830" s="974"/>
      <c r="V830" s="974"/>
      <c r="W830" s="974"/>
      <c r="X830" s="974"/>
      <c r="Y830" s="974"/>
      <c r="Z830" s="974"/>
    </row>
    <row r="831" ht="15.75" customHeight="1">
      <c r="A831" s="974"/>
      <c r="B831" s="974"/>
      <c r="D831" s="974"/>
      <c r="E831" s="974"/>
      <c r="F831" s="974"/>
      <c r="G831" s="974"/>
      <c r="H831" s="974"/>
      <c r="I831" s="976"/>
      <c r="L831" s="974"/>
      <c r="M831" s="974"/>
      <c r="N831" s="974"/>
      <c r="O831" s="974"/>
      <c r="P831" s="974"/>
      <c r="Q831" s="974"/>
      <c r="R831" s="974"/>
      <c r="S831" s="974"/>
      <c r="T831" s="974"/>
      <c r="U831" s="974"/>
      <c r="V831" s="974"/>
      <c r="W831" s="974"/>
      <c r="X831" s="974"/>
      <c r="Y831" s="974"/>
      <c r="Z831" s="974"/>
    </row>
    <row r="832" ht="15.75" customHeight="1">
      <c r="A832" s="974"/>
      <c r="B832" s="974"/>
      <c r="D832" s="974"/>
      <c r="E832" s="974"/>
      <c r="F832" s="974"/>
      <c r="G832" s="974"/>
      <c r="H832" s="974"/>
      <c r="I832" s="976"/>
      <c r="L832" s="974"/>
      <c r="M832" s="974"/>
      <c r="N832" s="974"/>
      <c r="O832" s="974"/>
      <c r="P832" s="974"/>
      <c r="Q832" s="974"/>
      <c r="R832" s="974"/>
      <c r="S832" s="974"/>
      <c r="T832" s="974"/>
      <c r="U832" s="974"/>
      <c r="V832" s="974"/>
      <c r="W832" s="974"/>
      <c r="X832" s="974"/>
      <c r="Y832" s="974"/>
      <c r="Z832" s="974"/>
    </row>
    <row r="833" ht="15.75" customHeight="1">
      <c r="A833" s="974"/>
      <c r="B833" s="974"/>
      <c r="D833" s="974"/>
      <c r="E833" s="974"/>
      <c r="F833" s="974"/>
      <c r="G833" s="974"/>
      <c r="H833" s="974"/>
      <c r="I833" s="976"/>
      <c r="L833" s="974"/>
      <c r="M833" s="974"/>
      <c r="N833" s="974"/>
      <c r="O833" s="974"/>
      <c r="P833" s="974"/>
      <c r="Q833" s="974"/>
      <c r="R833" s="974"/>
      <c r="S833" s="974"/>
      <c r="T833" s="974"/>
      <c r="U833" s="974"/>
      <c r="V833" s="974"/>
      <c r="W833" s="974"/>
      <c r="X833" s="974"/>
      <c r="Y833" s="974"/>
      <c r="Z833" s="974"/>
    </row>
    <row r="834" ht="15.75" customHeight="1">
      <c r="A834" s="974"/>
      <c r="B834" s="974"/>
      <c r="D834" s="974"/>
      <c r="E834" s="974"/>
      <c r="F834" s="974"/>
      <c r="G834" s="974"/>
      <c r="H834" s="974"/>
      <c r="I834" s="976"/>
      <c r="L834" s="974"/>
      <c r="M834" s="974"/>
      <c r="N834" s="974"/>
      <c r="O834" s="974"/>
      <c r="P834" s="974"/>
      <c r="Q834" s="974"/>
      <c r="R834" s="974"/>
      <c r="S834" s="974"/>
      <c r="T834" s="974"/>
      <c r="U834" s="974"/>
      <c r="V834" s="974"/>
      <c r="W834" s="974"/>
      <c r="X834" s="974"/>
      <c r="Y834" s="974"/>
      <c r="Z834" s="974"/>
    </row>
    <row r="835" ht="15.75" customHeight="1">
      <c r="A835" s="974"/>
      <c r="B835" s="974"/>
      <c r="D835" s="974"/>
      <c r="E835" s="974"/>
      <c r="F835" s="974"/>
      <c r="G835" s="974"/>
      <c r="H835" s="974"/>
      <c r="I835" s="976"/>
      <c r="L835" s="974"/>
      <c r="M835" s="974"/>
      <c r="N835" s="974"/>
      <c r="O835" s="974"/>
      <c r="P835" s="974"/>
      <c r="Q835" s="974"/>
      <c r="R835" s="974"/>
      <c r="S835" s="974"/>
      <c r="T835" s="974"/>
      <c r="U835" s="974"/>
      <c r="V835" s="974"/>
      <c r="W835" s="974"/>
      <c r="X835" s="974"/>
      <c r="Y835" s="974"/>
      <c r="Z835" s="974"/>
    </row>
    <row r="836" ht="15.75" customHeight="1">
      <c r="A836" s="974"/>
      <c r="B836" s="974"/>
      <c r="D836" s="974"/>
      <c r="E836" s="974"/>
      <c r="F836" s="974"/>
      <c r="G836" s="974"/>
      <c r="H836" s="974"/>
      <c r="I836" s="976"/>
      <c r="L836" s="974"/>
      <c r="M836" s="974"/>
      <c r="N836" s="974"/>
      <c r="O836" s="974"/>
      <c r="P836" s="974"/>
      <c r="Q836" s="974"/>
      <c r="R836" s="974"/>
      <c r="S836" s="974"/>
      <c r="T836" s="974"/>
      <c r="U836" s="974"/>
      <c r="V836" s="974"/>
      <c r="W836" s="974"/>
      <c r="X836" s="974"/>
      <c r="Y836" s="974"/>
      <c r="Z836" s="974"/>
    </row>
    <row r="837" ht="15.75" customHeight="1">
      <c r="A837" s="974"/>
      <c r="B837" s="974"/>
      <c r="D837" s="974"/>
      <c r="E837" s="974"/>
      <c r="F837" s="974"/>
      <c r="G837" s="974"/>
      <c r="H837" s="974"/>
      <c r="I837" s="976"/>
      <c r="L837" s="974"/>
      <c r="M837" s="974"/>
      <c r="N837" s="974"/>
      <c r="O837" s="974"/>
      <c r="P837" s="974"/>
      <c r="Q837" s="974"/>
      <c r="R837" s="974"/>
      <c r="S837" s="974"/>
      <c r="T837" s="974"/>
      <c r="U837" s="974"/>
      <c r="V837" s="974"/>
      <c r="W837" s="974"/>
      <c r="X837" s="974"/>
      <c r="Y837" s="974"/>
      <c r="Z837" s="974"/>
    </row>
    <row r="838" ht="15.75" customHeight="1">
      <c r="A838" s="974"/>
      <c r="B838" s="974"/>
      <c r="D838" s="974"/>
      <c r="E838" s="974"/>
      <c r="F838" s="974"/>
      <c r="G838" s="974"/>
      <c r="H838" s="974"/>
      <c r="I838" s="976"/>
      <c r="L838" s="974"/>
      <c r="M838" s="974"/>
      <c r="N838" s="974"/>
      <c r="O838" s="974"/>
      <c r="P838" s="974"/>
      <c r="Q838" s="974"/>
      <c r="R838" s="974"/>
      <c r="S838" s="974"/>
      <c r="T838" s="974"/>
      <c r="U838" s="974"/>
      <c r="V838" s="974"/>
      <c r="W838" s="974"/>
      <c r="X838" s="974"/>
      <c r="Y838" s="974"/>
      <c r="Z838" s="974"/>
    </row>
    <row r="839" ht="15.75" customHeight="1">
      <c r="A839" s="974"/>
      <c r="B839" s="974"/>
      <c r="D839" s="974"/>
      <c r="E839" s="974"/>
      <c r="F839" s="974"/>
      <c r="G839" s="974"/>
      <c r="H839" s="974"/>
      <c r="I839" s="976"/>
      <c r="L839" s="974"/>
      <c r="M839" s="974"/>
      <c r="N839" s="974"/>
      <c r="O839" s="974"/>
      <c r="P839" s="974"/>
      <c r="Q839" s="974"/>
      <c r="R839" s="974"/>
      <c r="S839" s="974"/>
      <c r="T839" s="974"/>
      <c r="U839" s="974"/>
      <c r="V839" s="974"/>
      <c r="W839" s="974"/>
      <c r="X839" s="974"/>
      <c r="Y839" s="974"/>
      <c r="Z839" s="974"/>
    </row>
    <row r="840" ht="15.75" customHeight="1">
      <c r="A840" s="974"/>
      <c r="B840" s="974"/>
      <c r="D840" s="974"/>
      <c r="E840" s="974"/>
      <c r="F840" s="974"/>
      <c r="G840" s="974"/>
      <c r="H840" s="974"/>
      <c r="I840" s="976"/>
      <c r="L840" s="974"/>
      <c r="M840" s="974"/>
      <c r="N840" s="974"/>
      <c r="O840" s="974"/>
      <c r="P840" s="974"/>
      <c r="Q840" s="974"/>
      <c r="R840" s="974"/>
      <c r="S840" s="974"/>
      <c r="T840" s="974"/>
      <c r="U840" s="974"/>
      <c r="V840" s="974"/>
      <c r="W840" s="974"/>
      <c r="X840" s="974"/>
      <c r="Y840" s="974"/>
      <c r="Z840" s="974"/>
    </row>
    <row r="841" ht="15.75" customHeight="1">
      <c r="A841" s="974"/>
      <c r="B841" s="974"/>
      <c r="D841" s="974"/>
      <c r="E841" s="974"/>
      <c r="F841" s="974"/>
      <c r="G841" s="974"/>
      <c r="H841" s="974"/>
      <c r="I841" s="976"/>
      <c r="L841" s="974"/>
      <c r="M841" s="974"/>
      <c r="N841" s="974"/>
      <c r="O841" s="974"/>
      <c r="P841" s="974"/>
      <c r="Q841" s="974"/>
      <c r="R841" s="974"/>
      <c r="S841" s="974"/>
      <c r="T841" s="974"/>
      <c r="U841" s="974"/>
      <c r="V841" s="974"/>
      <c r="W841" s="974"/>
      <c r="X841" s="974"/>
      <c r="Y841" s="974"/>
      <c r="Z841" s="974"/>
    </row>
    <row r="842" ht="15.75" customHeight="1">
      <c r="A842" s="974"/>
      <c r="B842" s="974"/>
      <c r="D842" s="974"/>
      <c r="E842" s="974"/>
      <c r="F842" s="974"/>
      <c r="G842" s="974"/>
      <c r="H842" s="974"/>
      <c r="I842" s="976"/>
      <c r="L842" s="974"/>
      <c r="M842" s="974"/>
      <c r="N842" s="974"/>
      <c r="O842" s="974"/>
      <c r="P842" s="974"/>
      <c r="Q842" s="974"/>
      <c r="R842" s="974"/>
      <c r="S842" s="974"/>
      <c r="T842" s="974"/>
      <c r="U842" s="974"/>
      <c r="V842" s="974"/>
      <c r="W842" s="974"/>
      <c r="X842" s="974"/>
      <c r="Y842" s="974"/>
      <c r="Z842" s="974"/>
    </row>
    <row r="843" ht="15.75" customHeight="1">
      <c r="A843" s="974"/>
      <c r="B843" s="974"/>
      <c r="D843" s="974"/>
      <c r="E843" s="974"/>
      <c r="F843" s="974"/>
      <c r="G843" s="974"/>
      <c r="H843" s="974"/>
      <c r="I843" s="976"/>
      <c r="L843" s="974"/>
      <c r="M843" s="974"/>
      <c r="N843" s="974"/>
      <c r="O843" s="974"/>
      <c r="P843" s="974"/>
      <c r="Q843" s="974"/>
      <c r="R843" s="974"/>
      <c r="S843" s="974"/>
      <c r="T843" s="974"/>
      <c r="U843" s="974"/>
      <c r="V843" s="974"/>
      <c r="W843" s="974"/>
      <c r="X843" s="974"/>
      <c r="Y843" s="974"/>
      <c r="Z843" s="974"/>
    </row>
    <row r="844" ht="15.75" customHeight="1">
      <c r="A844" s="974"/>
      <c r="B844" s="974"/>
      <c r="D844" s="974"/>
      <c r="E844" s="974"/>
      <c r="F844" s="974"/>
      <c r="G844" s="974"/>
      <c r="H844" s="974"/>
      <c r="I844" s="976"/>
      <c r="L844" s="974"/>
      <c r="M844" s="974"/>
      <c r="N844" s="974"/>
      <c r="O844" s="974"/>
      <c r="P844" s="974"/>
      <c r="Q844" s="974"/>
      <c r="R844" s="974"/>
      <c r="S844" s="974"/>
      <c r="T844" s="974"/>
      <c r="U844" s="974"/>
      <c r="V844" s="974"/>
      <c r="W844" s="974"/>
      <c r="X844" s="974"/>
      <c r="Y844" s="974"/>
      <c r="Z844" s="974"/>
    </row>
    <row r="845" ht="15.75" customHeight="1">
      <c r="A845" s="974"/>
      <c r="B845" s="974"/>
      <c r="D845" s="974"/>
      <c r="E845" s="974"/>
      <c r="F845" s="974"/>
      <c r="G845" s="974"/>
      <c r="H845" s="974"/>
      <c r="I845" s="976"/>
      <c r="L845" s="974"/>
      <c r="M845" s="974"/>
      <c r="N845" s="974"/>
      <c r="O845" s="974"/>
      <c r="P845" s="974"/>
      <c r="Q845" s="974"/>
      <c r="R845" s="974"/>
      <c r="S845" s="974"/>
      <c r="T845" s="974"/>
      <c r="U845" s="974"/>
      <c r="V845" s="974"/>
      <c r="W845" s="974"/>
      <c r="X845" s="974"/>
      <c r="Y845" s="974"/>
      <c r="Z845" s="974"/>
    </row>
    <row r="846" ht="15.75" customHeight="1">
      <c r="A846" s="974"/>
      <c r="B846" s="974"/>
      <c r="D846" s="974"/>
      <c r="E846" s="974"/>
      <c r="F846" s="974"/>
      <c r="G846" s="974"/>
      <c r="H846" s="974"/>
      <c r="I846" s="976"/>
      <c r="L846" s="974"/>
      <c r="M846" s="974"/>
      <c r="N846" s="974"/>
      <c r="O846" s="974"/>
      <c r="P846" s="974"/>
      <c r="Q846" s="974"/>
      <c r="R846" s="974"/>
      <c r="S846" s="974"/>
      <c r="T846" s="974"/>
      <c r="U846" s="974"/>
      <c r="V846" s="974"/>
      <c r="W846" s="974"/>
      <c r="X846" s="974"/>
      <c r="Y846" s="974"/>
      <c r="Z846" s="974"/>
    </row>
    <row r="847" ht="15.75" customHeight="1">
      <c r="A847" s="974"/>
      <c r="B847" s="974"/>
      <c r="D847" s="974"/>
      <c r="E847" s="974"/>
      <c r="F847" s="974"/>
      <c r="G847" s="974"/>
      <c r="H847" s="974"/>
      <c r="I847" s="976"/>
      <c r="L847" s="974"/>
      <c r="M847" s="974"/>
      <c r="N847" s="974"/>
      <c r="O847" s="974"/>
      <c r="P847" s="974"/>
      <c r="Q847" s="974"/>
      <c r="R847" s="974"/>
      <c r="S847" s="974"/>
      <c r="T847" s="974"/>
      <c r="U847" s="974"/>
      <c r="V847" s="974"/>
      <c r="W847" s="974"/>
      <c r="X847" s="974"/>
      <c r="Y847" s="974"/>
      <c r="Z847" s="974"/>
    </row>
    <row r="848" ht="15.75" customHeight="1">
      <c r="A848" s="974"/>
      <c r="B848" s="974"/>
      <c r="D848" s="974"/>
      <c r="E848" s="974"/>
      <c r="F848" s="974"/>
      <c r="G848" s="974"/>
      <c r="H848" s="974"/>
      <c r="I848" s="976"/>
      <c r="L848" s="974"/>
      <c r="M848" s="974"/>
      <c r="N848" s="974"/>
      <c r="O848" s="974"/>
      <c r="P848" s="974"/>
      <c r="Q848" s="974"/>
      <c r="R848" s="974"/>
      <c r="S848" s="974"/>
      <c r="T848" s="974"/>
      <c r="U848" s="974"/>
      <c r="V848" s="974"/>
      <c r="W848" s="974"/>
      <c r="X848" s="974"/>
      <c r="Y848" s="974"/>
      <c r="Z848" s="974"/>
    </row>
    <row r="849" ht="15.75" customHeight="1">
      <c r="A849" s="974"/>
      <c r="B849" s="974"/>
      <c r="D849" s="974"/>
      <c r="E849" s="974"/>
      <c r="F849" s="974"/>
      <c r="G849" s="974"/>
      <c r="H849" s="974"/>
      <c r="I849" s="976"/>
      <c r="L849" s="974"/>
      <c r="M849" s="974"/>
      <c r="N849" s="974"/>
      <c r="O849" s="974"/>
      <c r="P849" s="974"/>
      <c r="Q849" s="974"/>
      <c r="R849" s="974"/>
      <c r="S849" s="974"/>
      <c r="T849" s="974"/>
      <c r="U849" s="974"/>
      <c r="V849" s="974"/>
      <c r="W849" s="974"/>
      <c r="X849" s="974"/>
      <c r="Y849" s="974"/>
      <c r="Z849" s="974"/>
    </row>
    <row r="850" ht="15.75" customHeight="1">
      <c r="A850" s="974"/>
      <c r="B850" s="974"/>
      <c r="D850" s="974"/>
      <c r="E850" s="974"/>
      <c r="F850" s="974"/>
      <c r="G850" s="974"/>
      <c r="H850" s="974"/>
      <c r="I850" s="976"/>
      <c r="L850" s="974"/>
      <c r="M850" s="974"/>
      <c r="N850" s="974"/>
      <c r="O850" s="974"/>
      <c r="P850" s="974"/>
      <c r="Q850" s="974"/>
      <c r="R850" s="974"/>
      <c r="S850" s="974"/>
      <c r="T850" s="974"/>
      <c r="U850" s="974"/>
      <c r="V850" s="974"/>
      <c r="W850" s="974"/>
      <c r="X850" s="974"/>
      <c r="Y850" s="974"/>
      <c r="Z850" s="974"/>
    </row>
    <row r="851" ht="15.75" customHeight="1">
      <c r="A851" s="974"/>
      <c r="B851" s="974"/>
      <c r="D851" s="974"/>
      <c r="E851" s="974"/>
      <c r="F851" s="974"/>
      <c r="G851" s="974"/>
      <c r="H851" s="974"/>
      <c r="I851" s="976"/>
      <c r="L851" s="974"/>
      <c r="M851" s="974"/>
      <c r="N851" s="974"/>
      <c r="O851" s="974"/>
      <c r="P851" s="974"/>
      <c r="Q851" s="974"/>
      <c r="R851" s="974"/>
      <c r="S851" s="974"/>
      <c r="T851" s="974"/>
      <c r="U851" s="974"/>
      <c r="V851" s="974"/>
      <c r="W851" s="974"/>
      <c r="X851" s="974"/>
      <c r="Y851" s="974"/>
      <c r="Z851" s="974"/>
    </row>
    <row r="852" ht="15.75" customHeight="1">
      <c r="A852" s="974"/>
      <c r="B852" s="974"/>
      <c r="D852" s="974"/>
      <c r="E852" s="974"/>
      <c r="F852" s="974"/>
      <c r="G852" s="974"/>
      <c r="H852" s="974"/>
      <c r="I852" s="976"/>
      <c r="L852" s="974"/>
      <c r="M852" s="974"/>
      <c r="N852" s="974"/>
      <c r="O852" s="974"/>
      <c r="P852" s="974"/>
      <c r="Q852" s="974"/>
      <c r="R852" s="974"/>
      <c r="S852" s="974"/>
      <c r="T852" s="974"/>
      <c r="U852" s="974"/>
      <c r="V852" s="974"/>
      <c r="W852" s="974"/>
      <c r="X852" s="974"/>
      <c r="Y852" s="974"/>
      <c r="Z852" s="974"/>
    </row>
    <row r="853" ht="15.75" customHeight="1">
      <c r="A853" s="974"/>
      <c r="B853" s="974"/>
      <c r="D853" s="974"/>
      <c r="E853" s="974"/>
      <c r="F853" s="974"/>
      <c r="G853" s="974"/>
      <c r="H853" s="974"/>
      <c r="I853" s="976"/>
      <c r="L853" s="974"/>
      <c r="M853" s="974"/>
      <c r="N853" s="974"/>
      <c r="O853" s="974"/>
      <c r="P853" s="974"/>
      <c r="Q853" s="974"/>
      <c r="R853" s="974"/>
      <c r="S853" s="974"/>
      <c r="T853" s="974"/>
      <c r="U853" s="974"/>
      <c r="V853" s="974"/>
      <c r="W853" s="974"/>
      <c r="X853" s="974"/>
      <c r="Y853" s="974"/>
      <c r="Z853" s="974"/>
    </row>
    <row r="854" ht="15.75" customHeight="1">
      <c r="A854" s="974"/>
      <c r="B854" s="974"/>
      <c r="D854" s="974"/>
      <c r="E854" s="974"/>
      <c r="F854" s="974"/>
      <c r="G854" s="974"/>
      <c r="H854" s="974"/>
      <c r="I854" s="976"/>
      <c r="L854" s="974"/>
      <c r="M854" s="974"/>
      <c r="N854" s="974"/>
      <c r="O854" s="974"/>
      <c r="P854" s="974"/>
      <c r="Q854" s="974"/>
      <c r="R854" s="974"/>
      <c r="S854" s="974"/>
      <c r="T854" s="974"/>
      <c r="U854" s="974"/>
      <c r="V854" s="974"/>
      <c r="W854" s="974"/>
      <c r="X854" s="974"/>
      <c r="Y854" s="974"/>
      <c r="Z854" s="974"/>
    </row>
    <row r="855" ht="15.75" customHeight="1">
      <c r="A855" s="974"/>
      <c r="B855" s="974"/>
      <c r="D855" s="974"/>
      <c r="E855" s="974"/>
      <c r="F855" s="974"/>
      <c r="G855" s="974"/>
      <c r="H855" s="974"/>
      <c r="I855" s="976"/>
      <c r="L855" s="974"/>
      <c r="M855" s="974"/>
      <c r="N855" s="974"/>
      <c r="O855" s="974"/>
      <c r="P855" s="974"/>
      <c r="Q855" s="974"/>
      <c r="R855" s="974"/>
      <c r="S855" s="974"/>
      <c r="T855" s="974"/>
      <c r="U855" s="974"/>
      <c r="V855" s="974"/>
      <c r="W855" s="974"/>
      <c r="X855" s="974"/>
      <c r="Y855" s="974"/>
      <c r="Z855" s="974"/>
    </row>
    <row r="856" ht="15.75" customHeight="1">
      <c r="A856" s="974"/>
      <c r="B856" s="974"/>
      <c r="D856" s="974"/>
      <c r="E856" s="974"/>
      <c r="F856" s="974"/>
      <c r="G856" s="974"/>
      <c r="H856" s="974"/>
      <c r="I856" s="976"/>
      <c r="L856" s="974"/>
      <c r="M856" s="974"/>
      <c r="N856" s="974"/>
      <c r="O856" s="974"/>
      <c r="P856" s="974"/>
      <c r="Q856" s="974"/>
      <c r="R856" s="974"/>
      <c r="S856" s="974"/>
      <c r="T856" s="974"/>
      <c r="U856" s="974"/>
      <c r="V856" s="974"/>
      <c r="W856" s="974"/>
      <c r="X856" s="974"/>
      <c r="Y856" s="974"/>
      <c r="Z856" s="974"/>
    </row>
    <row r="857" ht="15.75" customHeight="1">
      <c r="A857" s="974"/>
      <c r="B857" s="974"/>
      <c r="D857" s="974"/>
      <c r="E857" s="974"/>
      <c r="F857" s="974"/>
      <c r="G857" s="974"/>
      <c r="H857" s="974"/>
      <c r="I857" s="976"/>
      <c r="L857" s="974"/>
      <c r="M857" s="974"/>
      <c r="N857" s="974"/>
      <c r="O857" s="974"/>
      <c r="P857" s="974"/>
      <c r="Q857" s="974"/>
      <c r="R857" s="974"/>
      <c r="S857" s="974"/>
      <c r="T857" s="974"/>
      <c r="U857" s="974"/>
      <c r="V857" s="974"/>
      <c r="W857" s="974"/>
      <c r="X857" s="974"/>
      <c r="Y857" s="974"/>
      <c r="Z857" s="974"/>
    </row>
    <row r="858" ht="15.75" customHeight="1">
      <c r="A858" s="974"/>
      <c r="B858" s="974"/>
      <c r="D858" s="974"/>
      <c r="E858" s="974"/>
      <c r="F858" s="974"/>
      <c r="G858" s="974"/>
      <c r="H858" s="974"/>
      <c r="I858" s="976"/>
      <c r="L858" s="974"/>
      <c r="M858" s="974"/>
      <c r="N858" s="974"/>
      <c r="O858" s="974"/>
      <c r="P858" s="974"/>
      <c r="Q858" s="974"/>
      <c r="R858" s="974"/>
      <c r="S858" s="974"/>
      <c r="T858" s="974"/>
      <c r="U858" s="974"/>
      <c r="V858" s="974"/>
      <c r="W858" s="974"/>
      <c r="X858" s="974"/>
      <c r="Y858" s="974"/>
      <c r="Z858" s="974"/>
    </row>
    <row r="859" ht="15.75" customHeight="1">
      <c r="A859" s="974"/>
      <c r="B859" s="974"/>
      <c r="D859" s="974"/>
      <c r="E859" s="974"/>
      <c r="F859" s="974"/>
      <c r="G859" s="974"/>
      <c r="H859" s="974"/>
      <c r="I859" s="976"/>
      <c r="L859" s="974"/>
      <c r="M859" s="974"/>
      <c r="N859" s="974"/>
      <c r="O859" s="974"/>
      <c r="P859" s="974"/>
      <c r="Q859" s="974"/>
      <c r="R859" s="974"/>
      <c r="S859" s="974"/>
      <c r="T859" s="974"/>
      <c r="U859" s="974"/>
      <c r="V859" s="974"/>
      <c r="W859" s="974"/>
      <c r="X859" s="974"/>
      <c r="Y859" s="974"/>
      <c r="Z859" s="974"/>
    </row>
    <row r="860" ht="15.75" customHeight="1">
      <c r="A860" s="974"/>
      <c r="B860" s="974"/>
      <c r="D860" s="974"/>
      <c r="E860" s="974"/>
      <c r="F860" s="974"/>
      <c r="G860" s="974"/>
      <c r="H860" s="974"/>
      <c r="I860" s="976"/>
      <c r="L860" s="974"/>
      <c r="M860" s="974"/>
      <c r="N860" s="974"/>
      <c r="O860" s="974"/>
      <c r="P860" s="974"/>
      <c r="Q860" s="974"/>
      <c r="R860" s="974"/>
      <c r="S860" s="974"/>
      <c r="T860" s="974"/>
      <c r="U860" s="974"/>
      <c r="V860" s="974"/>
      <c r="W860" s="974"/>
      <c r="X860" s="974"/>
      <c r="Y860" s="974"/>
      <c r="Z860" s="974"/>
    </row>
    <row r="861" ht="15.75" customHeight="1">
      <c r="A861" s="974"/>
      <c r="B861" s="974"/>
      <c r="D861" s="974"/>
      <c r="E861" s="974"/>
      <c r="F861" s="974"/>
      <c r="G861" s="974"/>
      <c r="H861" s="974"/>
      <c r="I861" s="976"/>
      <c r="L861" s="974"/>
      <c r="M861" s="974"/>
      <c r="N861" s="974"/>
      <c r="O861" s="974"/>
      <c r="P861" s="974"/>
      <c r="Q861" s="974"/>
      <c r="R861" s="974"/>
      <c r="S861" s="974"/>
      <c r="T861" s="974"/>
      <c r="U861" s="974"/>
      <c r="V861" s="974"/>
      <c r="W861" s="974"/>
      <c r="X861" s="974"/>
      <c r="Y861" s="974"/>
      <c r="Z861" s="974"/>
    </row>
    <row r="862" ht="15.75" customHeight="1">
      <c r="A862" s="974"/>
      <c r="B862" s="974"/>
      <c r="D862" s="974"/>
      <c r="E862" s="974"/>
      <c r="F862" s="974"/>
      <c r="G862" s="974"/>
      <c r="H862" s="974"/>
      <c r="I862" s="976"/>
      <c r="L862" s="974"/>
      <c r="M862" s="974"/>
      <c r="N862" s="974"/>
      <c r="O862" s="974"/>
      <c r="P862" s="974"/>
      <c r="Q862" s="974"/>
      <c r="R862" s="974"/>
      <c r="S862" s="974"/>
      <c r="T862" s="974"/>
      <c r="U862" s="974"/>
      <c r="V862" s="974"/>
      <c r="W862" s="974"/>
      <c r="X862" s="974"/>
      <c r="Y862" s="974"/>
      <c r="Z862" s="974"/>
    </row>
    <row r="863" ht="15.75" customHeight="1">
      <c r="A863" s="974"/>
      <c r="B863" s="974"/>
      <c r="D863" s="974"/>
      <c r="E863" s="974"/>
      <c r="F863" s="974"/>
      <c r="G863" s="974"/>
      <c r="H863" s="974"/>
      <c r="I863" s="976"/>
      <c r="L863" s="974"/>
      <c r="M863" s="974"/>
      <c r="N863" s="974"/>
      <c r="O863" s="974"/>
      <c r="P863" s="974"/>
      <c r="Q863" s="974"/>
      <c r="R863" s="974"/>
      <c r="S863" s="974"/>
      <c r="T863" s="974"/>
      <c r="U863" s="974"/>
      <c r="V863" s="974"/>
      <c r="W863" s="974"/>
      <c r="X863" s="974"/>
      <c r="Y863" s="974"/>
      <c r="Z863" s="974"/>
    </row>
    <row r="864" ht="15.75" customHeight="1">
      <c r="A864" s="974"/>
      <c r="B864" s="974"/>
      <c r="D864" s="974"/>
      <c r="E864" s="974"/>
      <c r="F864" s="974"/>
      <c r="G864" s="974"/>
      <c r="H864" s="974"/>
      <c r="I864" s="976"/>
      <c r="L864" s="974"/>
      <c r="M864" s="974"/>
      <c r="N864" s="974"/>
      <c r="O864" s="974"/>
      <c r="P864" s="974"/>
      <c r="Q864" s="974"/>
      <c r="R864" s="974"/>
      <c r="S864" s="974"/>
      <c r="T864" s="974"/>
      <c r="U864" s="974"/>
      <c r="V864" s="974"/>
      <c r="W864" s="974"/>
      <c r="X864" s="974"/>
      <c r="Y864" s="974"/>
      <c r="Z864" s="974"/>
    </row>
    <row r="865" ht="15.75" customHeight="1">
      <c r="A865" s="974"/>
      <c r="B865" s="974"/>
      <c r="D865" s="974"/>
      <c r="E865" s="974"/>
      <c r="F865" s="974"/>
      <c r="G865" s="974"/>
      <c r="H865" s="974"/>
      <c r="I865" s="976"/>
      <c r="L865" s="974"/>
      <c r="M865" s="974"/>
      <c r="N865" s="974"/>
      <c r="O865" s="974"/>
      <c r="P865" s="974"/>
      <c r="Q865" s="974"/>
      <c r="R865" s="974"/>
      <c r="S865" s="974"/>
      <c r="T865" s="974"/>
      <c r="U865" s="974"/>
      <c r="V865" s="974"/>
      <c r="W865" s="974"/>
      <c r="X865" s="974"/>
      <c r="Y865" s="974"/>
      <c r="Z865" s="974"/>
    </row>
    <row r="866" ht="15.75" customHeight="1">
      <c r="A866" s="974"/>
      <c r="B866" s="974"/>
      <c r="D866" s="974"/>
      <c r="E866" s="974"/>
      <c r="F866" s="974"/>
      <c r="G866" s="974"/>
      <c r="H866" s="974"/>
      <c r="I866" s="976"/>
      <c r="L866" s="974"/>
      <c r="M866" s="974"/>
      <c r="N866" s="974"/>
      <c r="O866" s="974"/>
      <c r="P866" s="974"/>
      <c r="Q866" s="974"/>
      <c r="R866" s="974"/>
      <c r="S866" s="974"/>
      <c r="T866" s="974"/>
      <c r="U866" s="974"/>
      <c r="V866" s="974"/>
      <c r="W866" s="974"/>
      <c r="X866" s="974"/>
      <c r="Y866" s="974"/>
      <c r="Z866" s="974"/>
    </row>
    <row r="867" ht="15.75" customHeight="1">
      <c r="A867" s="974"/>
      <c r="B867" s="974"/>
      <c r="D867" s="974"/>
      <c r="E867" s="974"/>
      <c r="F867" s="974"/>
      <c r="G867" s="974"/>
      <c r="H867" s="974"/>
      <c r="I867" s="976"/>
      <c r="L867" s="974"/>
      <c r="M867" s="974"/>
      <c r="N867" s="974"/>
      <c r="O867" s="974"/>
      <c r="P867" s="974"/>
      <c r="Q867" s="974"/>
      <c r="R867" s="974"/>
      <c r="S867" s="974"/>
      <c r="T867" s="974"/>
      <c r="U867" s="974"/>
      <c r="V867" s="974"/>
      <c r="W867" s="974"/>
      <c r="X867" s="974"/>
      <c r="Y867" s="974"/>
      <c r="Z867" s="974"/>
    </row>
    <row r="868" ht="15.75" customHeight="1">
      <c r="A868" s="974"/>
      <c r="B868" s="974"/>
      <c r="D868" s="974"/>
      <c r="E868" s="974"/>
      <c r="F868" s="974"/>
      <c r="G868" s="974"/>
      <c r="H868" s="974"/>
      <c r="I868" s="976"/>
      <c r="L868" s="974"/>
      <c r="M868" s="974"/>
      <c r="N868" s="974"/>
      <c r="O868" s="974"/>
      <c r="P868" s="974"/>
      <c r="Q868" s="974"/>
      <c r="R868" s="974"/>
      <c r="S868" s="974"/>
      <c r="T868" s="974"/>
      <c r="U868" s="974"/>
      <c r="V868" s="974"/>
      <c r="W868" s="974"/>
      <c r="X868" s="974"/>
      <c r="Y868" s="974"/>
      <c r="Z868" s="974"/>
    </row>
    <row r="869" ht="15.75" customHeight="1">
      <c r="A869" s="974"/>
      <c r="B869" s="974"/>
      <c r="D869" s="974"/>
      <c r="E869" s="974"/>
      <c r="F869" s="974"/>
      <c r="G869" s="974"/>
      <c r="H869" s="974"/>
      <c r="I869" s="976"/>
      <c r="L869" s="974"/>
      <c r="M869" s="974"/>
      <c r="N869" s="974"/>
      <c r="O869" s="974"/>
      <c r="P869" s="974"/>
      <c r="Q869" s="974"/>
      <c r="R869" s="974"/>
      <c r="S869" s="974"/>
      <c r="T869" s="974"/>
      <c r="U869" s="974"/>
      <c r="V869" s="974"/>
      <c r="W869" s="974"/>
      <c r="X869" s="974"/>
      <c r="Y869" s="974"/>
      <c r="Z869" s="974"/>
    </row>
    <row r="870" ht="15.75" customHeight="1">
      <c r="A870" s="974"/>
      <c r="B870" s="974"/>
      <c r="D870" s="974"/>
      <c r="E870" s="974"/>
      <c r="F870" s="974"/>
      <c r="G870" s="974"/>
      <c r="H870" s="974"/>
      <c r="I870" s="976"/>
      <c r="L870" s="974"/>
      <c r="M870" s="974"/>
      <c r="N870" s="974"/>
      <c r="O870" s="974"/>
      <c r="P870" s="974"/>
      <c r="Q870" s="974"/>
      <c r="R870" s="974"/>
      <c r="S870" s="974"/>
      <c r="T870" s="974"/>
      <c r="U870" s="974"/>
      <c r="V870" s="974"/>
      <c r="W870" s="974"/>
      <c r="X870" s="974"/>
      <c r="Y870" s="974"/>
      <c r="Z870" s="974"/>
    </row>
    <row r="871" ht="15.75" customHeight="1">
      <c r="A871" s="974"/>
      <c r="B871" s="974"/>
      <c r="D871" s="974"/>
      <c r="E871" s="974"/>
      <c r="F871" s="974"/>
      <c r="G871" s="974"/>
      <c r="H871" s="974"/>
      <c r="I871" s="976"/>
      <c r="L871" s="974"/>
      <c r="M871" s="974"/>
      <c r="N871" s="974"/>
      <c r="O871" s="974"/>
      <c r="P871" s="974"/>
      <c r="Q871" s="974"/>
      <c r="R871" s="974"/>
      <c r="S871" s="974"/>
      <c r="T871" s="974"/>
      <c r="U871" s="974"/>
      <c r="V871" s="974"/>
      <c r="W871" s="974"/>
      <c r="X871" s="974"/>
      <c r="Y871" s="974"/>
      <c r="Z871" s="974"/>
    </row>
    <row r="872" ht="15.75" customHeight="1">
      <c r="A872" s="974"/>
      <c r="B872" s="974"/>
      <c r="D872" s="974"/>
      <c r="E872" s="974"/>
      <c r="F872" s="974"/>
      <c r="G872" s="974"/>
      <c r="H872" s="974"/>
      <c r="I872" s="976"/>
      <c r="L872" s="974"/>
      <c r="M872" s="974"/>
      <c r="N872" s="974"/>
      <c r="O872" s="974"/>
      <c r="P872" s="974"/>
      <c r="Q872" s="974"/>
      <c r="R872" s="974"/>
      <c r="S872" s="974"/>
      <c r="T872" s="974"/>
      <c r="U872" s="974"/>
      <c r="V872" s="974"/>
      <c r="W872" s="974"/>
      <c r="X872" s="974"/>
      <c r="Y872" s="974"/>
      <c r="Z872" s="974"/>
    </row>
    <row r="873" ht="15.75" customHeight="1">
      <c r="A873" s="974"/>
      <c r="B873" s="974"/>
      <c r="D873" s="974"/>
      <c r="E873" s="974"/>
      <c r="F873" s="974"/>
      <c r="G873" s="974"/>
      <c r="H873" s="974"/>
      <c r="I873" s="976"/>
      <c r="L873" s="974"/>
      <c r="M873" s="974"/>
      <c r="N873" s="974"/>
      <c r="O873" s="974"/>
      <c r="P873" s="974"/>
      <c r="Q873" s="974"/>
      <c r="R873" s="974"/>
      <c r="S873" s="974"/>
      <c r="T873" s="974"/>
      <c r="U873" s="974"/>
      <c r="V873" s="974"/>
      <c r="W873" s="974"/>
      <c r="X873" s="974"/>
      <c r="Y873" s="974"/>
      <c r="Z873" s="974"/>
    </row>
    <row r="874" ht="15.75" customHeight="1">
      <c r="A874" s="974"/>
      <c r="B874" s="974"/>
      <c r="D874" s="974"/>
      <c r="E874" s="974"/>
      <c r="F874" s="974"/>
      <c r="G874" s="974"/>
      <c r="H874" s="974"/>
      <c r="I874" s="976"/>
      <c r="L874" s="974"/>
      <c r="M874" s="974"/>
      <c r="N874" s="974"/>
      <c r="O874" s="974"/>
      <c r="P874" s="974"/>
      <c r="Q874" s="974"/>
      <c r="R874" s="974"/>
      <c r="S874" s="974"/>
      <c r="T874" s="974"/>
      <c r="U874" s="974"/>
      <c r="V874" s="974"/>
      <c r="W874" s="974"/>
      <c r="X874" s="974"/>
      <c r="Y874" s="974"/>
      <c r="Z874" s="974"/>
    </row>
    <row r="875" ht="15.75" customHeight="1">
      <c r="A875" s="974"/>
      <c r="B875" s="974"/>
      <c r="D875" s="974"/>
      <c r="E875" s="974"/>
      <c r="F875" s="974"/>
      <c r="G875" s="974"/>
      <c r="H875" s="974"/>
      <c r="I875" s="976"/>
      <c r="L875" s="974"/>
      <c r="M875" s="974"/>
      <c r="N875" s="974"/>
      <c r="O875" s="974"/>
      <c r="P875" s="974"/>
      <c r="Q875" s="974"/>
      <c r="R875" s="974"/>
      <c r="S875" s="974"/>
      <c r="T875" s="974"/>
      <c r="U875" s="974"/>
      <c r="V875" s="974"/>
      <c r="W875" s="974"/>
      <c r="X875" s="974"/>
      <c r="Y875" s="974"/>
      <c r="Z875" s="974"/>
    </row>
    <row r="876" ht="15.75" customHeight="1">
      <c r="A876" s="974"/>
      <c r="B876" s="974"/>
      <c r="D876" s="974"/>
      <c r="E876" s="974"/>
      <c r="F876" s="974"/>
      <c r="G876" s="974"/>
      <c r="H876" s="974"/>
      <c r="I876" s="976"/>
      <c r="L876" s="974"/>
      <c r="M876" s="974"/>
      <c r="N876" s="974"/>
      <c r="O876" s="974"/>
      <c r="P876" s="974"/>
      <c r="Q876" s="974"/>
      <c r="R876" s="974"/>
      <c r="S876" s="974"/>
      <c r="T876" s="974"/>
      <c r="U876" s="974"/>
      <c r="V876" s="974"/>
      <c r="W876" s="974"/>
      <c r="X876" s="974"/>
      <c r="Y876" s="974"/>
      <c r="Z876" s="974"/>
    </row>
    <row r="877" ht="15.75" customHeight="1">
      <c r="A877" s="974"/>
      <c r="B877" s="974"/>
      <c r="D877" s="974"/>
      <c r="E877" s="974"/>
      <c r="F877" s="974"/>
      <c r="G877" s="974"/>
      <c r="H877" s="974"/>
      <c r="I877" s="976"/>
      <c r="L877" s="974"/>
      <c r="M877" s="974"/>
      <c r="N877" s="974"/>
      <c r="O877" s="974"/>
      <c r="P877" s="974"/>
      <c r="Q877" s="974"/>
      <c r="R877" s="974"/>
      <c r="S877" s="974"/>
      <c r="T877" s="974"/>
      <c r="U877" s="974"/>
      <c r="V877" s="974"/>
      <c r="W877" s="974"/>
      <c r="X877" s="974"/>
      <c r="Y877" s="974"/>
      <c r="Z877" s="974"/>
    </row>
    <row r="878" ht="15.75" customHeight="1">
      <c r="A878" s="974"/>
      <c r="B878" s="974"/>
      <c r="D878" s="974"/>
      <c r="E878" s="974"/>
      <c r="F878" s="974"/>
      <c r="G878" s="974"/>
      <c r="H878" s="974"/>
      <c r="I878" s="976"/>
      <c r="L878" s="974"/>
      <c r="M878" s="974"/>
      <c r="N878" s="974"/>
      <c r="O878" s="974"/>
      <c r="P878" s="974"/>
      <c r="Q878" s="974"/>
      <c r="R878" s="974"/>
      <c r="S878" s="974"/>
      <c r="T878" s="974"/>
      <c r="U878" s="974"/>
      <c r="V878" s="974"/>
      <c r="W878" s="974"/>
      <c r="X878" s="974"/>
      <c r="Y878" s="974"/>
      <c r="Z878" s="974"/>
    </row>
    <row r="879" ht="15.75" customHeight="1">
      <c r="A879" s="974"/>
      <c r="B879" s="974"/>
      <c r="D879" s="974"/>
      <c r="E879" s="974"/>
      <c r="F879" s="974"/>
      <c r="G879" s="974"/>
      <c r="H879" s="974"/>
      <c r="I879" s="976"/>
      <c r="L879" s="974"/>
      <c r="M879" s="974"/>
      <c r="N879" s="974"/>
      <c r="O879" s="974"/>
      <c r="P879" s="974"/>
      <c r="Q879" s="974"/>
      <c r="R879" s="974"/>
      <c r="S879" s="974"/>
      <c r="T879" s="974"/>
      <c r="U879" s="974"/>
      <c r="V879" s="974"/>
      <c r="W879" s="974"/>
      <c r="X879" s="974"/>
      <c r="Y879" s="974"/>
      <c r="Z879" s="974"/>
    </row>
    <row r="880" ht="15.75" customHeight="1">
      <c r="A880" s="974"/>
      <c r="B880" s="974"/>
      <c r="D880" s="974"/>
      <c r="E880" s="974"/>
      <c r="F880" s="974"/>
      <c r="G880" s="974"/>
      <c r="H880" s="974"/>
      <c r="I880" s="976"/>
      <c r="L880" s="974"/>
      <c r="M880" s="974"/>
      <c r="N880" s="974"/>
      <c r="O880" s="974"/>
      <c r="P880" s="974"/>
      <c r="Q880" s="974"/>
      <c r="R880" s="974"/>
      <c r="S880" s="974"/>
      <c r="T880" s="974"/>
      <c r="U880" s="974"/>
      <c r="V880" s="974"/>
      <c r="W880" s="974"/>
      <c r="X880" s="974"/>
      <c r="Y880" s="974"/>
      <c r="Z880" s="974"/>
    </row>
    <row r="881" ht="15.75" customHeight="1">
      <c r="A881" s="974"/>
      <c r="B881" s="974"/>
      <c r="D881" s="974"/>
      <c r="E881" s="974"/>
      <c r="F881" s="974"/>
      <c r="G881" s="974"/>
      <c r="H881" s="974"/>
      <c r="I881" s="976"/>
      <c r="L881" s="974"/>
      <c r="M881" s="974"/>
      <c r="N881" s="974"/>
      <c r="O881" s="974"/>
      <c r="P881" s="974"/>
      <c r="Q881" s="974"/>
      <c r="R881" s="974"/>
      <c r="S881" s="974"/>
      <c r="T881" s="974"/>
      <c r="U881" s="974"/>
      <c r="V881" s="974"/>
      <c r="W881" s="974"/>
      <c r="X881" s="974"/>
      <c r="Y881" s="974"/>
      <c r="Z881" s="974"/>
    </row>
    <row r="882" ht="15.75" customHeight="1">
      <c r="A882" s="974"/>
      <c r="B882" s="974"/>
      <c r="D882" s="974"/>
      <c r="E882" s="974"/>
      <c r="F882" s="974"/>
      <c r="G882" s="974"/>
      <c r="H882" s="974"/>
      <c r="I882" s="976"/>
      <c r="L882" s="974"/>
      <c r="M882" s="974"/>
      <c r="N882" s="974"/>
      <c r="O882" s="974"/>
      <c r="P882" s="974"/>
      <c r="Q882" s="974"/>
      <c r="R882" s="974"/>
      <c r="S882" s="974"/>
      <c r="T882" s="974"/>
      <c r="U882" s="974"/>
      <c r="V882" s="974"/>
      <c r="W882" s="974"/>
      <c r="X882" s="974"/>
      <c r="Y882" s="974"/>
      <c r="Z882" s="974"/>
    </row>
    <row r="883" ht="15.75" customHeight="1">
      <c r="A883" s="974"/>
      <c r="B883" s="974"/>
      <c r="D883" s="974"/>
      <c r="E883" s="974"/>
      <c r="F883" s="974"/>
      <c r="G883" s="974"/>
      <c r="H883" s="974"/>
      <c r="I883" s="976"/>
      <c r="L883" s="974"/>
      <c r="M883" s="974"/>
      <c r="N883" s="974"/>
      <c r="O883" s="974"/>
      <c r="P883" s="974"/>
      <c r="Q883" s="974"/>
      <c r="R883" s="974"/>
      <c r="S883" s="974"/>
      <c r="T883" s="974"/>
      <c r="U883" s="974"/>
      <c r="V883" s="974"/>
      <c r="W883" s="974"/>
      <c r="X883" s="974"/>
      <c r="Y883" s="974"/>
      <c r="Z883" s="974"/>
    </row>
    <row r="884" ht="15.75" customHeight="1">
      <c r="A884" s="974"/>
      <c r="B884" s="974"/>
      <c r="D884" s="974"/>
      <c r="E884" s="974"/>
      <c r="F884" s="974"/>
      <c r="G884" s="974"/>
      <c r="H884" s="974"/>
      <c r="I884" s="976"/>
      <c r="L884" s="974"/>
      <c r="M884" s="974"/>
      <c r="N884" s="974"/>
      <c r="O884" s="974"/>
      <c r="P884" s="974"/>
      <c r="Q884" s="974"/>
      <c r="R884" s="974"/>
      <c r="S884" s="974"/>
      <c r="T884" s="974"/>
      <c r="U884" s="974"/>
      <c r="V884" s="974"/>
      <c r="W884" s="974"/>
      <c r="X884" s="974"/>
      <c r="Y884" s="974"/>
      <c r="Z884" s="974"/>
    </row>
    <row r="885" ht="15.75" customHeight="1">
      <c r="A885" s="974"/>
      <c r="B885" s="974"/>
      <c r="D885" s="974"/>
      <c r="E885" s="974"/>
      <c r="F885" s="974"/>
      <c r="G885" s="974"/>
      <c r="H885" s="974"/>
      <c r="I885" s="976"/>
      <c r="L885" s="974"/>
      <c r="M885" s="974"/>
      <c r="N885" s="974"/>
      <c r="O885" s="974"/>
      <c r="P885" s="974"/>
      <c r="Q885" s="974"/>
      <c r="R885" s="974"/>
      <c r="S885" s="974"/>
      <c r="T885" s="974"/>
      <c r="U885" s="974"/>
      <c r="V885" s="974"/>
      <c r="W885" s="974"/>
      <c r="X885" s="974"/>
      <c r="Y885" s="974"/>
      <c r="Z885" s="974"/>
    </row>
    <row r="886" ht="15.75" customHeight="1">
      <c r="A886" s="974"/>
      <c r="B886" s="974"/>
      <c r="D886" s="974"/>
      <c r="E886" s="974"/>
      <c r="F886" s="974"/>
      <c r="G886" s="974"/>
      <c r="H886" s="974"/>
      <c r="I886" s="976"/>
      <c r="L886" s="974"/>
      <c r="M886" s="974"/>
      <c r="N886" s="974"/>
      <c r="O886" s="974"/>
      <c r="P886" s="974"/>
      <c r="Q886" s="974"/>
      <c r="R886" s="974"/>
      <c r="S886" s="974"/>
      <c r="T886" s="974"/>
      <c r="U886" s="974"/>
      <c r="V886" s="974"/>
      <c r="W886" s="974"/>
      <c r="X886" s="974"/>
      <c r="Y886" s="974"/>
      <c r="Z886" s="974"/>
    </row>
    <row r="887" ht="15.75" customHeight="1">
      <c r="A887" s="974"/>
      <c r="B887" s="974"/>
      <c r="D887" s="974"/>
      <c r="E887" s="974"/>
      <c r="F887" s="974"/>
      <c r="G887" s="974"/>
      <c r="H887" s="974"/>
      <c r="I887" s="976"/>
      <c r="L887" s="974"/>
      <c r="M887" s="974"/>
      <c r="N887" s="974"/>
      <c r="O887" s="974"/>
      <c r="P887" s="974"/>
      <c r="Q887" s="974"/>
      <c r="R887" s="974"/>
      <c r="S887" s="974"/>
      <c r="T887" s="974"/>
      <c r="U887" s="974"/>
      <c r="V887" s="974"/>
      <c r="W887" s="974"/>
      <c r="X887" s="974"/>
      <c r="Y887" s="974"/>
      <c r="Z887" s="974"/>
    </row>
    <row r="888" ht="15.75" customHeight="1">
      <c r="A888" s="974"/>
      <c r="B888" s="974"/>
      <c r="D888" s="974"/>
      <c r="E888" s="974"/>
      <c r="F888" s="974"/>
      <c r="G888" s="974"/>
      <c r="H888" s="974"/>
      <c r="I888" s="976"/>
      <c r="L888" s="974"/>
      <c r="M888" s="974"/>
      <c r="N888" s="974"/>
      <c r="O888" s="974"/>
      <c r="P888" s="974"/>
      <c r="Q888" s="974"/>
      <c r="R888" s="974"/>
      <c r="S888" s="974"/>
      <c r="T888" s="974"/>
      <c r="U888" s="974"/>
      <c r="V888" s="974"/>
      <c r="W888" s="974"/>
      <c r="X888" s="974"/>
      <c r="Y888" s="974"/>
      <c r="Z888" s="974"/>
    </row>
    <row r="889" ht="15.75" customHeight="1">
      <c r="A889" s="974"/>
      <c r="B889" s="974"/>
      <c r="D889" s="974"/>
      <c r="E889" s="974"/>
      <c r="F889" s="974"/>
      <c r="G889" s="974"/>
      <c r="H889" s="974"/>
      <c r="I889" s="976"/>
      <c r="L889" s="974"/>
      <c r="M889" s="974"/>
      <c r="N889" s="974"/>
      <c r="O889" s="974"/>
      <c r="P889" s="974"/>
      <c r="Q889" s="974"/>
      <c r="R889" s="974"/>
      <c r="S889" s="974"/>
      <c r="T889" s="974"/>
      <c r="U889" s="974"/>
      <c r="V889" s="974"/>
      <c r="W889" s="974"/>
      <c r="X889" s="974"/>
      <c r="Y889" s="974"/>
      <c r="Z889" s="974"/>
    </row>
    <row r="890" ht="15.75" customHeight="1">
      <c r="A890" s="974"/>
      <c r="B890" s="974"/>
      <c r="D890" s="974"/>
      <c r="E890" s="974"/>
      <c r="F890" s="974"/>
      <c r="G890" s="974"/>
      <c r="H890" s="974"/>
      <c r="I890" s="976"/>
      <c r="L890" s="974"/>
      <c r="M890" s="974"/>
      <c r="N890" s="974"/>
      <c r="O890" s="974"/>
      <c r="P890" s="974"/>
      <c r="Q890" s="974"/>
      <c r="R890" s="974"/>
      <c r="S890" s="974"/>
      <c r="T890" s="974"/>
      <c r="U890" s="974"/>
      <c r="V890" s="974"/>
      <c r="W890" s="974"/>
      <c r="X890" s="974"/>
      <c r="Y890" s="974"/>
      <c r="Z890" s="974"/>
    </row>
    <row r="891" ht="15.75" customHeight="1">
      <c r="A891" s="974"/>
      <c r="B891" s="974"/>
      <c r="D891" s="974"/>
      <c r="E891" s="974"/>
      <c r="F891" s="974"/>
      <c r="G891" s="974"/>
      <c r="H891" s="974"/>
      <c r="I891" s="976"/>
      <c r="L891" s="974"/>
      <c r="M891" s="974"/>
      <c r="N891" s="974"/>
      <c r="O891" s="974"/>
      <c r="P891" s="974"/>
      <c r="Q891" s="974"/>
      <c r="R891" s="974"/>
      <c r="S891" s="974"/>
      <c r="T891" s="974"/>
      <c r="U891" s="974"/>
      <c r="V891" s="974"/>
      <c r="W891" s="974"/>
      <c r="X891" s="974"/>
      <c r="Y891" s="974"/>
      <c r="Z891" s="974"/>
    </row>
    <row r="892" ht="15.75" customHeight="1">
      <c r="A892" s="974"/>
      <c r="B892" s="974"/>
      <c r="D892" s="974"/>
      <c r="E892" s="974"/>
      <c r="F892" s="974"/>
      <c r="G892" s="974"/>
      <c r="H892" s="974"/>
      <c r="I892" s="976"/>
      <c r="L892" s="974"/>
      <c r="M892" s="974"/>
      <c r="N892" s="974"/>
      <c r="O892" s="974"/>
      <c r="P892" s="974"/>
      <c r="Q892" s="974"/>
      <c r="R892" s="974"/>
      <c r="S892" s="974"/>
      <c r="T892" s="974"/>
      <c r="U892" s="974"/>
      <c r="V892" s="974"/>
      <c r="W892" s="974"/>
      <c r="X892" s="974"/>
      <c r="Y892" s="974"/>
      <c r="Z892" s="974"/>
    </row>
    <row r="893" ht="15.75" customHeight="1">
      <c r="A893" s="974"/>
      <c r="B893" s="974"/>
      <c r="D893" s="974"/>
      <c r="E893" s="974"/>
      <c r="F893" s="974"/>
      <c r="G893" s="974"/>
      <c r="H893" s="974"/>
      <c r="I893" s="976"/>
      <c r="L893" s="974"/>
      <c r="M893" s="974"/>
      <c r="N893" s="974"/>
      <c r="O893" s="974"/>
      <c r="P893" s="974"/>
      <c r="Q893" s="974"/>
      <c r="R893" s="974"/>
      <c r="S893" s="974"/>
      <c r="T893" s="974"/>
      <c r="U893" s="974"/>
      <c r="V893" s="974"/>
      <c r="W893" s="974"/>
      <c r="X893" s="974"/>
      <c r="Y893" s="974"/>
      <c r="Z893" s="974"/>
    </row>
    <row r="894" ht="15.75" customHeight="1">
      <c r="A894" s="974"/>
      <c r="B894" s="974"/>
      <c r="D894" s="974"/>
      <c r="E894" s="974"/>
      <c r="F894" s="974"/>
      <c r="G894" s="974"/>
      <c r="H894" s="974"/>
      <c r="I894" s="976"/>
      <c r="L894" s="974"/>
      <c r="M894" s="974"/>
      <c r="N894" s="974"/>
      <c r="O894" s="974"/>
      <c r="P894" s="974"/>
      <c r="Q894" s="974"/>
      <c r="R894" s="974"/>
      <c r="S894" s="974"/>
      <c r="T894" s="974"/>
      <c r="U894" s="974"/>
      <c r="V894" s="974"/>
      <c r="W894" s="974"/>
      <c r="X894" s="974"/>
      <c r="Y894" s="974"/>
      <c r="Z894" s="974"/>
    </row>
    <row r="895" ht="15.75" customHeight="1">
      <c r="A895" s="974"/>
      <c r="B895" s="974"/>
      <c r="D895" s="974"/>
      <c r="E895" s="974"/>
      <c r="F895" s="974"/>
      <c r="G895" s="974"/>
      <c r="H895" s="974"/>
      <c r="I895" s="976"/>
      <c r="L895" s="974"/>
      <c r="M895" s="974"/>
      <c r="N895" s="974"/>
      <c r="O895" s="974"/>
      <c r="P895" s="974"/>
      <c r="Q895" s="974"/>
      <c r="R895" s="974"/>
      <c r="S895" s="974"/>
      <c r="T895" s="974"/>
      <c r="U895" s="974"/>
      <c r="V895" s="974"/>
      <c r="W895" s="974"/>
      <c r="X895" s="974"/>
      <c r="Y895" s="974"/>
      <c r="Z895" s="974"/>
    </row>
    <row r="896" ht="15.75" customHeight="1">
      <c r="A896" s="974"/>
      <c r="B896" s="974"/>
      <c r="D896" s="974"/>
      <c r="E896" s="974"/>
      <c r="F896" s="974"/>
      <c r="G896" s="974"/>
      <c r="H896" s="974"/>
      <c r="I896" s="976"/>
      <c r="L896" s="974"/>
      <c r="M896" s="974"/>
      <c r="N896" s="974"/>
      <c r="O896" s="974"/>
      <c r="P896" s="974"/>
      <c r="Q896" s="974"/>
      <c r="R896" s="974"/>
      <c r="S896" s="974"/>
      <c r="T896" s="974"/>
      <c r="U896" s="974"/>
      <c r="V896" s="974"/>
      <c r="W896" s="974"/>
      <c r="X896" s="974"/>
      <c r="Y896" s="974"/>
      <c r="Z896" s="974"/>
    </row>
    <row r="897" ht="15.75" customHeight="1">
      <c r="A897" s="974"/>
      <c r="B897" s="974"/>
      <c r="D897" s="974"/>
      <c r="E897" s="974"/>
      <c r="F897" s="974"/>
      <c r="G897" s="974"/>
      <c r="H897" s="974"/>
      <c r="I897" s="976"/>
      <c r="L897" s="974"/>
      <c r="M897" s="974"/>
      <c r="N897" s="974"/>
      <c r="O897" s="974"/>
      <c r="P897" s="974"/>
      <c r="Q897" s="974"/>
      <c r="R897" s="974"/>
      <c r="S897" s="974"/>
      <c r="T897" s="974"/>
      <c r="U897" s="974"/>
      <c r="V897" s="974"/>
      <c r="W897" s="974"/>
      <c r="X897" s="974"/>
      <c r="Y897" s="974"/>
      <c r="Z897" s="974"/>
    </row>
    <row r="898" ht="15.75" customHeight="1">
      <c r="A898" s="974"/>
      <c r="B898" s="974"/>
      <c r="D898" s="974"/>
      <c r="E898" s="974"/>
      <c r="F898" s="974"/>
      <c r="G898" s="974"/>
      <c r="H898" s="974"/>
      <c r="I898" s="976"/>
      <c r="L898" s="974"/>
      <c r="M898" s="974"/>
      <c r="N898" s="974"/>
      <c r="O898" s="974"/>
      <c r="P898" s="974"/>
      <c r="Q898" s="974"/>
      <c r="R898" s="974"/>
      <c r="S898" s="974"/>
      <c r="T898" s="974"/>
      <c r="U898" s="974"/>
      <c r="V898" s="974"/>
      <c r="W898" s="974"/>
      <c r="X898" s="974"/>
      <c r="Y898" s="974"/>
      <c r="Z898" s="974"/>
    </row>
    <row r="899" ht="15.75" customHeight="1">
      <c r="A899" s="974"/>
      <c r="B899" s="974"/>
      <c r="D899" s="974"/>
      <c r="E899" s="974"/>
      <c r="F899" s="974"/>
      <c r="G899" s="974"/>
      <c r="H899" s="974"/>
      <c r="I899" s="976"/>
      <c r="L899" s="974"/>
      <c r="M899" s="974"/>
      <c r="N899" s="974"/>
      <c r="O899" s="974"/>
      <c r="P899" s="974"/>
      <c r="Q899" s="974"/>
      <c r="R899" s="974"/>
      <c r="S899" s="974"/>
      <c r="T899" s="974"/>
      <c r="U899" s="974"/>
      <c r="V899" s="974"/>
      <c r="W899" s="974"/>
      <c r="X899" s="974"/>
      <c r="Y899" s="974"/>
      <c r="Z899" s="974"/>
    </row>
    <row r="900" ht="15.75" customHeight="1">
      <c r="A900" s="974"/>
      <c r="B900" s="974"/>
      <c r="D900" s="974"/>
      <c r="E900" s="974"/>
      <c r="F900" s="974"/>
      <c r="G900" s="974"/>
      <c r="H900" s="974"/>
      <c r="I900" s="976"/>
      <c r="L900" s="974"/>
      <c r="M900" s="974"/>
      <c r="N900" s="974"/>
      <c r="O900" s="974"/>
      <c r="P900" s="974"/>
      <c r="Q900" s="974"/>
      <c r="R900" s="974"/>
      <c r="S900" s="974"/>
      <c r="T900" s="974"/>
      <c r="U900" s="974"/>
      <c r="V900" s="974"/>
      <c r="W900" s="974"/>
      <c r="X900" s="974"/>
      <c r="Y900" s="974"/>
      <c r="Z900" s="974"/>
    </row>
    <row r="901" ht="15.75" customHeight="1">
      <c r="A901" s="974"/>
      <c r="B901" s="974"/>
      <c r="D901" s="974"/>
      <c r="E901" s="974"/>
      <c r="F901" s="974"/>
      <c r="G901" s="974"/>
      <c r="H901" s="974"/>
      <c r="I901" s="976"/>
      <c r="L901" s="974"/>
      <c r="M901" s="974"/>
      <c r="N901" s="974"/>
      <c r="O901" s="974"/>
      <c r="P901" s="974"/>
      <c r="Q901" s="974"/>
      <c r="R901" s="974"/>
      <c r="S901" s="974"/>
      <c r="T901" s="974"/>
      <c r="U901" s="974"/>
      <c r="V901" s="974"/>
      <c r="W901" s="974"/>
      <c r="X901" s="974"/>
      <c r="Y901" s="974"/>
      <c r="Z901" s="974"/>
    </row>
    <row r="902" ht="15.75" customHeight="1">
      <c r="A902" s="974"/>
      <c r="B902" s="974"/>
      <c r="D902" s="974"/>
      <c r="E902" s="974"/>
      <c r="F902" s="974"/>
      <c r="G902" s="974"/>
      <c r="H902" s="974"/>
      <c r="I902" s="976"/>
      <c r="L902" s="974"/>
      <c r="M902" s="974"/>
      <c r="N902" s="974"/>
      <c r="O902" s="974"/>
      <c r="P902" s="974"/>
      <c r="Q902" s="974"/>
      <c r="R902" s="974"/>
      <c r="S902" s="974"/>
      <c r="T902" s="974"/>
      <c r="U902" s="974"/>
      <c r="V902" s="974"/>
      <c r="W902" s="974"/>
      <c r="X902" s="974"/>
      <c r="Y902" s="974"/>
      <c r="Z902" s="974"/>
    </row>
    <row r="903" ht="15.75" customHeight="1">
      <c r="A903" s="974"/>
      <c r="B903" s="974"/>
      <c r="D903" s="974"/>
      <c r="E903" s="974"/>
      <c r="F903" s="974"/>
      <c r="G903" s="974"/>
      <c r="H903" s="974"/>
      <c r="I903" s="976"/>
      <c r="L903" s="974"/>
      <c r="M903" s="974"/>
      <c r="N903" s="974"/>
      <c r="O903" s="974"/>
      <c r="P903" s="974"/>
      <c r="Q903" s="974"/>
      <c r="R903" s="974"/>
      <c r="S903" s="974"/>
      <c r="T903" s="974"/>
      <c r="U903" s="974"/>
      <c r="V903" s="974"/>
      <c r="W903" s="974"/>
      <c r="X903" s="974"/>
      <c r="Y903" s="974"/>
      <c r="Z903" s="974"/>
    </row>
    <row r="904" ht="15.75" customHeight="1">
      <c r="A904" s="974"/>
      <c r="B904" s="974"/>
      <c r="D904" s="974"/>
      <c r="E904" s="974"/>
      <c r="F904" s="974"/>
      <c r="G904" s="974"/>
      <c r="H904" s="974"/>
      <c r="I904" s="976"/>
      <c r="L904" s="974"/>
      <c r="M904" s="974"/>
      <c r="N904" s="974"/>
      <c r="O904" s="974"/>
      <c r="P904" s="974"/>
      <c r="Q904" s="974"/>
      <c r="R904" s="974"/>
      <c r="S904" s="974"/>
      <c r="T904" s="974"/>
      <c r="U904" s="974"/>
      <c r="V904" s="974"/>
      <c r="W904" s="974"/>
      <c r="X904" s="974"/>
      <c r="Y904" s="974"/>
      <c r="Z904" s="974"/>
    </row>
    <row r="905" ht="15.75" customHeight="1">
      <c r="A905" s="974"/>
      <c r="B905" s="974"/>
      <c r="D905" s="974"/>
      <c r="E905" s="974"/>
      <c r="F905" s="974"/>
      <c r="G905" s="974"/>
      <c r="H905" s="974"/>
      <c r="I905" s="976"/>
      <c r="L905" s="974"/>
      <c r="M905" s="974"/>
      <c r="N905" s="974"/>
      <c r="O905" s="974"/>
      <c r="P905" s="974"/>
      <c r="Q905" s="974"/>
      <c r="R905" s="974"/>
      <c r="S905" s="974"/>
      <c r="T905" s="974"/>
      <c r="U905" s="974"/>
      <c r="V905" s="974"/>
      <c r="W905" s="974"/>
      <c r="X905" s="974"/>
      <c r="Y905" s="974"/>
      <c r="Z905" s="974"/>
    </row>
    <row r="906" ht="15.75" customHeight="1">
      <c r="A906" s="974"/>
      <c r="B906" s="974"/>
      <c r="D906" s="974"/>
      <c r="E906" s="974"/>
      <c r="F906" s="974"/>
      <c r="G906" s="974"/>
      <c r="H906" s="974"/>
      <c r="I906" s="976"/>
      <c r="L906" s="974"/>
      <c r="M906" s="974"/>
      <c r="N906" s="974"/>
      <c r="O906" s="974"/>
      <c r="P906" s="974"/>
      <c r="Q906" s="974"/>
      <c r="R906" s="974"/>
      <c r="S906" s="974"/>
      <c r="T906" s="974"/>
      <c r="U906" s="974"/>
      <c r="V906" s="974"/>
      <c r="W906" s="974"/>
      <c r="X906" s="974"/>
      <c r="Y906" s="974"/>
      <c r="Z906" s="974"/>
    </row>
    <row r="907" ht="15.75" customHeight="1">
      <c r="A907" s="974"/>
      <c r="B907" s="974"/>
      <c r="D907" s="974"/>
      <c r="E907" s="974"/>
      <c r="F907" s="974"/>
      <c r="G907" s="974"/>
      <c r="H907" s="974"/>
      <c r="I907" s="976"/>
      <c r="L907" s="974"/>
      <c r="M907" s="974"/>
      <c r="N907" s="974"/>
      <c r="O907" s="974"/>
      <c r="P907" s="974"/>
      <c r="Q907" s="974"/>
      <c r="R907" s="974"/>
      <c r="S907" s="974"/>
      <c r="T907" s="974"/>
      <c r="U907" s="974"/>
      <c r="V907" s="974"/>
      <c r="W907" s="974"/>
      <c r="X907" s="974"/>
      <c r="Y907" s="974"/>
      <c r="Z907" s="974"/>
    </row>
    <row r="908" ht="15.75" customHeight="1">
      <c r="A908" s="974"/>
      <c r="B908" s="974"/>
      <c r="D908" s="974"/>
      <c r="E908" s="974"/>
      <c r="F908" s="974"/>
      <c r="G908" s="974"/>
      <c r="H908" s="974"/>
      <c r="I908" s="976"/>
      <c r="L908" s="974"/>
      <c r="M908" s="974"/>
      <c r="N908" s="974"/>
      <c r="O908" s="974"/>
      <c r="P908" s="974"/>
      <c r="Q908" s="974"/>
      <c r="R908" s="974"/>
      <c r="S908" s="974"/>
      <c r="T908" s="974"/>
      <c r="U908" s="974"/>
      <c r="V908" s="974"/>
      <c r="W908" s="974"/>
      <c r="X908" s="974"/>
      <c r="Y908" s="974"/>
      <c r="Z908" s="974"/>
    </row>
    <row r="909" ht="15.75" customHeight="1">
      <c r="A909" s="974"/>
      <c r="B909" s="974"/>
      <c r="D909" s="974"/>
      <c r="E909" s="974"/>
      <c r="F909" s="974"/>
      <c r="G909" s="974"/>
      <c r="H909" s="974"/>
      <c r="I909" s="976"/>
      <c r="L909" s="974"/>
      <c r="M909" s="974"/>
      <c r="N909" s="974"/>
      <c r="O909" s="974"/>
      <c r="P909" s="974"/>
      <c r="Q909" s="974"/>
      <c r="R909" s="974"/>
      <c r="S909" s="974"/>
      <c r="T909" s="974"/>
      <c r="U909" s="974"/>
      <c r="V909" s="974"/>
      <c r="W909" s="974"/>
      <c r="X909" s="974"/>
      <c r="Y909" s="974"/>
      <c r="Z909" s="974"/>
    </row>
    <row r="910" ht="15.75" customHeight="1">
      <c r="A910" s="974"/>
      <c r="B910" s="974"/>
      <c r="D910" s="974"/>
      <c r="E910" s="974"/>
      <c r="F910" s="974"/>
      <c r="G910" s="974"/>
      <c r="H910" s="974"/>
      <c r="I910" s="976"/>
      <c r="L910" s="974"/>
      <c r="M910" s="974"/>
      <c r="N910" s="974"/>
      <c r="O910" s="974"/>
      <c r="P910" s="974"/>
      <c r="Q910" s="974"/>
      <c r="R910" s="974"/>
      <c r="S910" s="974"/>
      <c r="T910" s="974"/>
      <c r="U910" s="974"/>
      <c r="V910" s="974"/>
      <c r="W910" s="974"/>
      <c r="X910" s="974"/>
      <c r="Y910" s="974"/>
      <c r="Z910" s="974"/>
    </row>
    <row r="911" ht="15.75" customHeight="1">
      <c r="A911" s="974"/>
      <c r="B911" s="974"/>
      <c r="D911" s="974"/>
      <c r="E911" s="974"/>
      <c r="F911" s="974"/>
      <c r="G911" s="974"/>
      <c r="H911" s="974"/>
      <c r="I911" s="976"/>
      <c r="L911" s="974"/>
      <c r="M911" s="974"/>
      <c r="N911" s="974"/>
      <c r="O911" s="974"/>
      <c r="P911" s="974"/>
      <c r="Q911" s="974"/>
      <c r="R911" s="974"/>
      <c r="S911" s="974"/>
      <c r="T911" s="974"/>
      <c r="U911" s="974"/>
      <c r="V911" s="974"/>
      <c r="W911" s="974"/>
      <c r="X911" s="974"/>
      <c r="Y911" s="974"/>
      <c r="Z911" s="974"/>
    </row>
    <row r="912" ht="15.75" customHeight="1">
      <c r="A912" s="974"/>
      <c r="B912" s="974"/>
      <c r="D912" s="974"/>
      <c r="E912" s="974"/>
      <c r="F912" s="974"/>
      <c r="G912" s="974"/>
      <c r="H912" s="974"/>
      <c r="I912" s="976"/>
      <c r="L912" s="974"/>
      <c r="M912" s="974"/>
      <c r="N912" s="974"/>
      <c r="O912" s="974"/>
      <c r="P912" s="974"/>
      <c r="Q912" s="974"/>
      <c r="R912" s="974"/>
      <c r="S912" s="974"/>
      <c r="T912" s="974"/>
      <c r="U912" s="974"/>
      <c r="V912" s="974"/>
      <c r="W912" s="974"/>
      <c r="X912" s="974"/>
      <c r="Y912" s="974"/>
      <c r="Z912" s="974"/>
    </row>
    <row r="913" ht="15.75" customHeight="1">
      <c r="A913" s="974"/>
      <c r="B913" s="974"/>
      <c r="D913" s="974"/>
      <c r="E913" s="974"/>
      <c r="F913" s="974"/>
      <c r="G913" s="974"/>
      <c r="H913" s="974"/>
      <c r="I913" s="976"/>
      <c r="L913" s="974"/>
      <c r="M913" s="974"/>
      <c r="N913" s="974"/>
      <c r="O913" s="974"/>
      <c r="P913" s="974"/>
      <c r="Q913" s="974"/>
      <c r="R913" s="974"/>
      <c r="S913" s="974"/>
      <c r="T913" s="974"/>
      <c r="U913" s="974"/>
      <c r="V913" s="974"/>
      <c r="W913" s="974"/>
      <c r="X913" s="974"/>
      <c r="Y913" s="974"/>
      <c r="Z913" s="974"/>
    </row>
    <row r="914" ht="15.75" customHeight="1">
      <c r="A914" s="974"/>
      <c r="B914" s="974"/>
      <c r="D914" s="974"/>
      <c r="E914" s="974"/>
      <c r="F914" s="974"/>
      <c r="G914" s="974"/>
      <c r="H914" s="974"/>
      <c r="I914" s="976"/>
      <c r="L914" s="974"/>
      <c r="M914" s="974"/>
      <c r="N914" s="974"/>
      <c r="O914" s="974"/>
      <c r="P914" s="974"/>
      <c r="Q914" s="974"/>
      <c r="R914" s="974"/>
      <c r="S914" s="974"/>
      <c r="T914" s="974"/>
      <c r="U914" s="974"/>
      <c r="V914" s="974"/>
      <c r="W914" s="974"/>
      <c r="X914" s="974"/>
      <c r="Y914" s="974"/>
      <c r="Z914" s="974"/>
    </row>
    <row r="915" ht="15.75" customHeight="1">
      <c r="A915" s="974"/>
      <c r="B915" s="974"/>
      <c r="D915" s="974"/>
      <c r="E915" s="974"/>
      <c r="F915" s="974"/>
      <c r="G915" s="974"/>
      <c r="H915" s="974"/>
      <c r="I915" s="976"/>
      <c r="L915" s="974"/>
      <c r="M915" s="974"/>
      <c r="N915" s="974"/>
      <c r="O915" s="974"/>
      <c r="P915" s="974"/>
      <c r="Q915" s="974"/>
      <c r="R915" s="974"/>
      <c r="S915" s="974"/>
      <c r="T915" s="974"/>
      <c r="U915" s="974"/>
      <c r="V915" s="974"/>
      <c r="W915" s="974"/>
      <c r="X915" s="974"/>
      <c r="Y915" s="974"/>
      <c r="Z915" s="974"/>
    </row>
    <row r="916" ht="15.75" customHeight="1">
      <c r="A916" s="974"/>
      <c r="B916" s="974"/>
      <c r="D916" s="974"/>
      <c r="E916" s="974"/>
      <c r="F916" s="974"/>
      <c r="G916" s="974"/>
      <c r="H916" s="974"/>
      <c r="I916" s="976"/>
      <c r="L916" s="974"/>
      <c r="M916" s="974"/>
      <c r="N916" s="974"/>
      <c r="O916" s="974"/>
      <c r="P916" s="974"/>
      <c r="Q916" s="974"/>
      <c r="R916" s="974"/>
      <c r="S916" s="974"/>
      <c r="T916" s="974"/>
      <c r="U916" s="974"/>
      <c r="V916" s="974"/>
      <c r="W916" s="974"/>
      <c r="X916" s="974"/>
      <c r="Y916" s="974"/>
      <c r="Z916" s="974"/>
    </row>
    <row r="917" ht="15.75" customHeight="1">
      <c r="A917" s="974"/>
      <c r="B917" s="974"/>
      <c r="D917" s="974"/>
      <c r="E917" s="974"/>
      <c r="F917" s="974"/>
      <c r="G917" s="974"/>
      <c r="H917" s="974"/>
      <c r="I917" s="976"/>
      <c r="L917" s="974"/>
      <c r="M917" s="974"/>
      <c r="N917" s="974"/>
      <c r="O917" s="974"/>
      <c r="P917" s="974"/>
      <c r="Q917" s="974"/>
      <c r="R917" s="974"/>
      <c r="S917" s="974"/>
      <c r="T917" s="974"/>
      <c r="U917" s="974"/>
      <c r="V917" s="974"/>
      <c r="W917" s="974"/>
      <c r="X917" s="974"/>
      <c r="Y917" s="974"/>
      <c r="Z917" s="974"/>
    </row>
    <row r="918" ht="15.75" customHeight="1">
      <c r="A918" s="974"/>
      <c r="B918" s="974"/>
      <c r="D918" s="974"/>
      <c r="E918" s="974"/>
      <c r="F918" s="974"/>
      <c r="G918" s="974"/>
      <c r="H918" s="974"/>
      <c r="I918" s="976"/>
      <c r="L918" s="974"/>
      <c r="M918" s="974"/>
      <c r="N918" s="974"/>
      <c r="O918" s="974"/>
      <c r="P918" s="974"/>
      <c r="Q918" s="974"/>
      <c r="R918" s="974"/>
      <c r="S918" s="974"/>
      <c r="T918" s="974"/>
      <c r="U918" s="974"/>
      <c r="V918" s="974"/>
      <c r="W918" s="974"/>
      <c r="X918" s="974"/>
      <c r="Y918" s="974"/>
      <c r="Z918" s="974"/>
    </row>
    <row r="919" ht="15.75" customHeight="1">
      <c r="A919" s="974"/>
      <c r="B919" s="974"/>
      <c r="D919" s="974"/>
      <c r="E919" s="974"/>
      <c r="F919" s="974"/>
      <c r="G919" s="974"/>
      <c r="H919" s="974"/>
      <c r="I919" s="976"/>
      <c r="L919" s="974"/>
      <c r="M919" s="974"/>
      <c r="N919" s="974"/>
      <c r="O919" s="974"/>
      <c r="P919" s="974"/>
      <c r="Q919" s="974"/>
      <c r="R919" s="974"/>
      <c r="S919" s="974"/>
      <c r="T919" s="974"/>
      <c r="U919" s="974"/>
      <c r="V919" s="974"/>
      <c r="W919" s="974"/>
      <c r="X919" s="974"/>
      <c r="Y919" s="974"/>
      <c r="Z919" s="974"/>
    </row>
    <row r="920" ht="15.75" customHeight="1">
      <c r="A920" s="974"/>
      <c r="B920" s="974"/>
      <c r="D920" s="974"/>
      <c r="E920" s="974"/>
      <c r="F920" s="974"/>
      <c r="G920" s="974"/>
      <c r="H920" s="974"/>
      <c r="I920" s="976"/>
      <c r="L920" s="974"/>
      <c r="M920" s="974"/>
      <c r="N920" s="974"/>
      <c r="O920" s="974"/>
      <c r="P920" s="974"/>
      <c r="Q920" s="974"/>
      <c r="R920" s="974"/>
      <c r="S920" s="974"/>
      <c r="T920" s="974"/>
      <c r="U920" s="974"/>
      <c r="V920" s="974"/>
      <c r="W920" s="974"/>
      <c r="X920" s="974"/>
      <c r="Y920" s="974"/>
      <c r="Z920" s="974"/>
    </row>
    <row r="921" ht="15.75" customHeight="1">
      <c r="A921" s="974"/>
      <c r="B921" s="974"/>
      <c r="D921" s="974"/>
      <c r="E921" s="974"/>
      <c r="F921" s="974"/>
      <c r="G921" s="974"/>
      <c r="H921" s="974"/>
      <c r="I921" s="976"/>
      <c r="L921" s="974"/>
      <c r="M921" s="974"/>
      <c r="N921" s="974"/>
      <c r="O921" s="974"/>
      <c r="P921" s="974"/>
      <c r="Q921" s="974"/>
      <c r="R921" s="974"/>
      <c r="S921" s="974"/>
      <c r="T921" s="974"/>
      <c r="U921" s="974"/>
      <c r="V921" s="974"/>
      <c r="W921" s="974"/>
      <c r="X921" s="974"/>
      <c r="Y921" s="974"/>
      <c r="Z921" s="974"/>
    </row>
    <row r="922" ht="15.75" customHeight="1">
      <c r="A922" s="974"/>
      <c r="B922" s="974"/>
      <c r="D922" s="974"/>
      <c r="E922" s="974"/>
      <c r="F922" s="974"/>
      <c r="G922" s="974"/>
      <c r="H922" s="974"/>
      <c r="I922" s="976"/>
      <c r="L922" s="974"/>
      <c r="M922" s="974"/>
      <c r="N922" s="974"/>
      <c r="O922" s="974"/>
      <c r="P922" s="974"/>
      <c r="Q922" s="974"/>
      <c r="R922" s="974"/>
      <c r="S922" s="974"/>
      <c r="T922" s="974"/>
      <c r="U922" s="974"/>
      <c r="V922" s="974"/>
      <c r="W922" s="974"/>
      <c r="X922" s="974"/>
      <c r="Y922" s="974"/>
      <c r="Z922" s="974"/>
    </row>
    <row r="923" ht="15.75" customHeight="1">
      <c r="A923" s="974"/>
      <c r="B923" s="974"/>
      <c r="D923" s="974"/>
      <c r="E923" s="974"/>
      <c r="F923" s="974"/>
      <c r="G923" s="974"/>
      <c r="H923" s="974"/>
      <c r="I923" s="976"/>
      <c r="L923" s="974"/>
      <c r="M923" s="974"/>
      <c r="N923" s="974"/>
      <c r="O923" s="974"/>
      <c r="P923" s="974"/>
      <c r="Q923" s="974"/>
      <c r="R923" s="974"/>
      <c r="S923" s="974"/>
      <c r="T923" s="974"/>
      <c r="U923" s="974"/>
      <c r="V923" s="974"/>
      <c r="W923" s="974"/>
      <c r="X923" s="974"/>
      <c r="Y923" s="974"/>
      <c r="Z923" s="974"/>
    </row>
    <row r="924" ht="15.75" customHeight="1">
      <c r="A924" s="974"/>
      <c r="B924" s="974"/>
      <c r="D924" s="974"/>
      <c r="E924" s="974"/>
      <c r="F924" s="974"/>
      <c r="G924" s="974"/>
      <c r="H924" s="974"/>
      <c r="I924" s="976"/>
      <c r="L924" s="974"/>
      <c r="M924" s="974"/>
      <c r="N924" s="974"/>
      <c r="O924" s="974"/>
      <c r="P924" s="974"/>
      <c r="Q924" s="974"/>
      <c r="R924" s="974"/>
      <c r="S924" s="974"/>
      <c r="T924" s="974"/>
      <c r="U924" s="974"/>
      <c r="V924" s="974"/>
      <c r="W924" s="974"/>
      <c r="X924" s="974"/>
      <c r="Y924" s="974"/>
      <c r="Z924" s="974"/>
    </row>
    <row r="925" ht="15.75" customHeight="1">
      <c r="A925" s="974"/>
      <c r="B925" s="974"/>
      <c r="D925" s="974"/>
      <c r="E925" s="974"/>
      <c r="F925" s="974"/>
      <c r="G925" s="974"/>
      <c r="H925" s="974"/>
      <c r="I925" s="976"/>
      <c r="L925" s="974"/>
      <c r="M925" s="974"/>
      <c r="N925" s="974"/>
      <c r="O925" s="974"/>
      <c r="P925" s="974"/>
      <c r="Q925" s="974"/>
      <c r="R925" s="974"/>
      <c r="S925" s="974"/>
      <c r="T925" s="974"/>
      <c r="U925" s="974"/>
      <c r="V925" s="974"/>
      <c r="W925" s="974"/>
      <c r="X925" s="974"/>
      <c r="Y925" s="974"/>
      <c r="Z925" s="974"/>
    </row>
    <row r="926" ht="15.75" customHeight="1">
      <c r="A926" s="974"/>
      <c r="B926" s="974"/>
      <c r="D926" s="974"/>
      <c r="E926" s="974"/>
      <c r="F926" s="974"/>
      <c r="G926" s="974"/>
      <c r="H926" s="974"/>
      <c r="I926" s="976"/>
      <c r="L926" s="974"/>
      <c r="M926" s="974"/>
      <c r="N926" s="974"/>
      <c r="O926" s="974"/>
      <c r="P926" s="974"/>
      <c r="Q926" s="974"/>
      <c r="R926" s="974"/>
      <c r="S926" s="974"/>
      <c r="T926" s="974"/>
      <c r="U926" s="974"/>
      <c r="V926" s="974"/>
      <c r="W926" s="974"/>
      <c r="X926" s="974"/>
      <c r="Y926" s="974"/>
      <c r="Z926" s="974"/>
    </row>
    <row r="927" ht="15.75" customHeight="1">
      <c r="A927" s="974"/>
      <c r="B927" s="974"/>
      <c r="D927" s="974"/>
      <c r="E927" s="974"/>
      <c r="F927" s="974"/>
      <c r="G927" s="974"/>
      <c r="H927" s="974"/>
      <c r="I927" s="976"/>
      <c r="L927" s="974"/>
      <c r="M927" s="974"/>
      <c r="N927" s="974"/>
      <c r="O927" s="974"/>
      <c r="P927" s="974"/>
      <c r="Q927" s="974"/>
      <c r="R927" s="974"/>
      <c r="S927" s="974"/>
      <c r="T927" s="974"/>
      <c r="U927" s="974"/>
      <c r="V927" s="974"/>
      <c r="W927" s="974"/>
      <c r="X927" s="974"/>
      <c r="Y927" s="974"/>
      <c r="Z927" s="974"/>
    </row>
    <row r="928" ht="15.75" customHeight="1">
      <c r="A928" s="974"/>
      <c r="B928" s="974"/>
      <c r="D928" s="974"/>
      <c r="E928" s="974"/>
      <c r="F928" s="974"/>
      <c r="G928" s="974"/>
      <c r="H928" s="974"/>
      <c r="I928" s="976"/>
      <c r="L928" s="974"/>
      <c r="M928" s="974"/>
      <c r="N928" s="974"/>
      <c r="O928" s="974"/>
      <c r="P928" s="974"/>
      <c r="Q928" s="974"/>
      <c r="R928" s="974"/>
      <c r="S928" s="974"/>
      <c r="T928" s="974"/>
      <c r="U928" s="974"/>
      <c r="V928" s="974"/>
      <c r="W928" s="974"/>
      <c r="X928" s="974"/>
      <c r="Y928" s="974"/>
      <c r="Z928" s="974"/>
    </row>
    <row r="929" ht="15.75" customHeight="1">
      <c r="A929" s="974"/>
      <c r="B929" s="974"/>
      <c r="D929" s="974"/>
      <c r="E929" s="974"/>
      <c r="F929" s="974"/>
      <c r="G929" s="974"/>
      <c r="H929" s="974"/>
      <c r="I929" s="976"/>
      <c r="L929" s="974"/>
      <c r="M929" s="974"/>
      <c r="N929" s="974"/>
      <c r="O929" s="974"/>
      <c r="P929" s="974"/>
      <c r="Q929" s="974"/>
      <c r="R929" s="974"/>
      <c r="S929" s="974"/>
      <c r="T929" s="974"/>
      <c r="U929" s="974"/>
      <c r="V929" s="974"/>
      <c r="W929" s="974"/>
      <c r="X929" s="974"/>
      <c r="Y929" s="974"/>
      <c r="Z929" s="974"/>
    </row>
    <row r="930" ht="15.75" customHeight="1">
      <c r="A930" s="974"/>
      <c r="B930" s="974"/>
      <c r="D930" s="974"/>
      <c r="E930" s="974"/>
      <c r="F930" s="974"/>
      <c r="G930" s="974"/>
      <c r="H930" s="974"/>
      <c r="I930" s="976"/>
      <c r="L930" s="974"/>
      <c r="M930" s="974"/>
      <c r="N930" s="974"/>
      <c r="O930" s="974"/>
      <c r="P930" s="974"/>
      <c r="Q930" s="974"/>
      <c r="R930" s="974"/>
      <c r="S930" s="974"/>
      <c r="T930" s="974"/>
      <c r="U930" s="974"/>
      <c r="V930" s="974"/>
      <c r="W930" s="974"/>
      <c r="X930" s="974"/>
      <c r="Y930" s="974"/>
      <c r="Z930" s="974"/>
    </row>
    <row r="931" ht="15.75" customHeight="1">
      <c r="A931" s="974"/>
      <c r="B931" s="974"/>
      <c r="D931" s="974"/>
      <c r="E931" s="974"/>
      <c r="F931" s="974"/>
      <c r="G931" s="974"/>
      <c r="H931" s="974"/>
      <c r="I931" s="976"/>
      <c r="L931" s="974"/>
      <c r="M931" s="974"/>
      <c r="N931" s="974"/>
      <c r="O931" s="974"/>
      <c r="P931" s="974"/>
      <c r="Q931" s="974"/>
      <c r="R931" s="974"/>
      <c r="S931" s="974"/>
      <c r="T931" s="974"/>
      <c r="U931" s="974"/>
      <c r="V931" s="974"/>
      <c r="W931" s="974"/>
      <c r="X931" s="974"/>
      <c r="Y931" s="974"/>
      <c r="Z931" s="974"/>
    </row>
    <row r="932" ht="15.75" customHeight="1">
      <c r="A932" s="974"/>
      <c r="B932" s="974"/>
      <c r="D932" s="974"/>
      <c r="E932" s="974"/>
      <c r="F932" s="974"/>
      <c r="G932" s="974"/>
      <c r="H932" s="974"/>
      <c r="I932" s="976"/>
      <c r="L932" s="974"/>
      <c r="M932" s="974"/>
      <c r="N932" s="974"/>
      <c r="O932" s="974"/>
      <c r="P932" s="974"/>
      <c r="Q932" s="974"/>
      <c r="R932" s="974"/>
      <c r="S932" s="974"/>
      <c r="T932" s="974"/>
      <c r="U932" s="974"/>
      <c r="V932" s="974"/>
      <c r="W932" s="974"/>
      <c r="X932" s="974"/>
      <c r="Y932" s="974"/>
      <c r="Z932" s="974"/>
    </row>
    <row r="933" ht="15.75" customHeight="1">
      <c r="A933" s="974"/>
      <c r="B933" s="974"/>
      <c r="D933" s="974"/>
      <c r="E933" s="974"/>
      <c r="F933" s="974"/>
      <c r="G933" s="974"/>
      <c r="H933" s="974"/>
      <c r="I933" s="976"/>
      <c r="L933" s="974"/>
      <c r="M933" s="974"/>
      <c r="N933" s="974"/>
      <c r="O933" s="974"/>
      <c r="P933" s="974"/>
      <c r="Q933" s="974"/>
      <c r="R933" s="974"/>
      <c r="S933" s="974"/>
      <c r="T933" s="974"/>
      <c r="U933" s="974"/>
      <c r="V933" s="974"/>
      <c r="W933" s="974"/>
      <c r="X933" s="974"/>
      <c r="Y933" s="974"/>
      <c r="Z933" s="974"/>
    </row>
    <row r="934" ht="15.75" customHeight="1">
      <c r="A934" s="974"/>
      <c r="B934" s="974"/>
      <c r="D934" s="974"/>
      <c r="E934" s="974"/>
      <c r="F934" s="974"/>
      <c r="G934" s="974"/>
      <c r="H934" s="974"/>
      <c r="I934" s="976"/>
      <c r="L934" s="974"/>
      <c r="M934" s="974"/>
      <c r="N934" s="974"/>
      <c r="O934" s="974"/>
      <c r="P934" s="974"/>
      <c r="Q934" s="974"/>
      <c r="R934" s="974"/>
      <c r="S934" s="974"/>
      <c r="T934" s="974"/>
      <c r="U934" s="974"/>
      <c r="V934" s="974"/>
      <c r="W934" s="974"/>
      <c r="X934" s="974"/>
      <c r="Y934" s="974"/>
      <c r="Z934" s="974"/>
    </row>
    <row r="935" ht="15.75" customHeight="1">
      <c r="A935" s="974"/>
      <c r="B935" s="974"/>
      <c r="D935" s="974"/>
      <c r="E935" s="974"/>
      <c r="F935" s="974"/>
      <c r="G935" s="974"/>
      <c r="H935" s="974"/>
      <c r="I935" s="976"/>
      <c r="L935" s="974"/>
      <c r="M935" s="974"/>
      <c r="N935" s="974"/>
      <c r="O935" s="974"/>
      <c r="P935" s="974"/>
      <c r="Q935" s="974"/>
      <c r="R935" s="974"/>
      <c r="S935" s="974"/>
      <c r="T935" s="974"/>
      <c r="U935" s="974"/>
      <c r="V935" s="974"/>
      <c r="W935" s="974"/>
      <c r="X935" s="974"/>
      <c r="Y935" s="974"/>
      <c r="Z935" s="974"/>
    </row>
    <row r="936" ht="15.75" customHeight="1">
      <c r="A936" s="974"/>
      <c r="B936" s="974"/>
      <c r="D936" s="974"/>
      <c r="E936" s="974"/>
      <c r="F936" s="974"/>
      <c r="G936" s="974"/>
      <c r="H936" s="974"/>
      <c r="I936" s="976"/>
      <c r="L936" s="974"/>
      <c r="M936" s="974"/>
      <c r="N936" s="974"/>
      <c r="O936" s="974"/>
      <c r="P936" s="974"/>
      <c r="Q936" s="974"/>
      <c r="R936" s="974"/>
      <c r="S936" s="974"/>
      <c r="T936" s="974"/>
      <c r="U936" s="974"/>
      <c r="V936" s="974"/>
      <c r="W936" s="974"/>
      <c r="X936" s="974"/>
      <c r="Y936" s="974"/>
      <c r="Z936" s="974"/>
    </row>
    <row r="937" ht="15.75" customHeight="1">
      <c r="A937" s="974"/>
      <c r="B937" s="974"/>
      <c r="D937" s="974"/>
      <c r="E937" s="974"/>
      <c r="F937" s="974"/>
      <c r="G937" s="974"/>
      <c r="H937" s="974"/>
      <c r="I937" s="976"/>
      <c r="L937" s="974"/>
      <c r="M937" s="974"/>
      <c r="N937" s="974"/>
      <c r="O937" s="974"/>
      <c r="P937" s="974"/>
      <c r="Q937" s="974"/>
      <c r="R937" s="974"/>
      <c r="S937" s="974"/>
      <c r="T937" s="974"/>
      <c r="U937" s="974"/>
      <c r="V937" s="974"/>
      <c r="W937" s="974"/>
      <c r="X937" s="974"/>
      <c r="Y937" s="974"/>
      <c r="Z937" s="974"/>
    </row>
    <row r="938" ht="15.75" customHeight="1">
      <c r="A938" s="974"/>
      <c r="B938" s="974"/>
      <c r="D938" s="974"/>
      <c r="E938" s="974"/>
      <c r="F938" s="974"/>
      <c r="G938" s="974"/>
      <c r="H938" s="974"/>
      <c r="I938" s="976"/>
      <c r="L938" s="974"/>
      <c r="M938" s="974"/>
      <c r="N938" s="974"/>
      <c r="O938" s="974"/>
      <c r="P938" s="974"/>
      <c r="Q938" s="974"/>
      <c r="R938" s="974"/>
      <c r="S938" s="974"/>
      <c r="T938" s="974"/>
      <c r="U938" s="974"/>
      <c r="V938" s="974"/>
      <c r="W938" s="974"/>
      <c r="X938" s="974"/>
      <c r="Y938" s="974"/>
      <c r="Z938" s="974"/>
    </row>
    <row r="939" ht="15.75" customHeight="1">
      <c r="A939" s="974"/>
      <c r="B939" s="974"/>
      <c r="D939" s="974"/>
      <c r="E939" s="974"/>
      <c r="F939" s="974"/>
      <c r="G939" s="974"/>
      <c r="H939" s="974"/>
      <c r="I939" s="976"/>
      <c r="L939" s="974"/>
      <c r="M939" s="974"/>
      <c r="N939" s="974"/>
      <c r="O939" s="974"/>
      <c r="P939" s="974"/>
      <c r="Q939" s="974"/>
      <c r="R939" s="974"/>
      <c r="S939" s="974"/>
      <c r="T939" s="974"/>
      <c r="U939" s="974"/>
      <c r="V939" s="974"/>
      <c r="W939" s="974"/>
      <c r="X939" s="974"/>
      <c r="Y939" s="974"/>
      <c r="Z939" s="974"/>
    </row>
    <row r="940" ht="15.75" customHeight="1">
      <c r="A940" s="974"/>
      <c r="B940" s="974"/>
      <c r="D940" s="974"/>
      <c r="E940" s="974"/>
      <c r="F940" s="974"/>
      <c r="G940" s="974"/>
      <c r="H940" s="974"/>
      <c r="I940" s="976"/>
      <c r="L940" s="974"/>
      <c r="M940" s="974"/>
      <c r="N940" s="974"/>
      <c r="O940" s="974"/>
      <c r="P940" s="974"/>
      <c r="Q940" s="974"/>
      <c r="R940" s="974"/>
      <c r="S940" s="974"/>
      <c r="T940" s="974"/>
      <c r="U940" s="974"/>
      <c r="V940" s="974"/>
      <c r="W940" s="974"/>
      <c r="X940" s="974"/>
      <c r="Y940" s="974"/>
      <c r="Z940" s="974"/>
    </row>
    <row r="941" ht="15.75" customHeight="1">
      <c r="A941" s="974"/>
      <c r="B941" s="974"/>
      <c r="D941" s="974"/>
      <c r="E941" s="974"/>
      <c r="F941" s="974"/>
      <c r="G941" s="974"/>
      <c r="H941" s="974"/>
      <c r="I941" s="976"/>
      <c r="L941" s="974"/>
      <c r="M941" s="974"/>
      <c r="N941" s="974"/>
      <c r="O941" s="974"/>
      <c r="P941" s="974"/>
      <c r="Q941" s="974"/>
      <c r="R941" s="974"/>
      <c r="S941" s="974"/>
      <c r="T941" s="974"/>
      <c r="U941" s="974"/>
      <c r="V941" s="974"/>
      <c r="W941" s="974"/>
      <c r="X941" s="974"/>
      <c r="Y941" s="974"/>
      <c r="Z941" s="974"/>
    </row>
    <row r="942" ht="15.75" customHeight="1">
      <c r="A942" s="974"/>
      <c r="B942" s="974"/>
      <c r="D942" s="974"/>
      <c r="E942" s="974"/>
      <c r="F942" s="974"/>
      <c r="G942" s="974"/>
      <c r="H942" s="974"/>
      <c r="I942" s="976"/>
      <c r="L942" s="974"/>
      <c r="M942" s="974"/>
      <c r="N942" s="974"/>
      <c r="O942" s="974"/>
      <c r="P942" s="974"/>
      <c r="Q942" s="974"/>
      <c r="R942" s="974"/>
      <c r="S942" s="974"/>
      <c r="T942" s="974"/>
      <c r="U942" s="974"/>
      <c r="V942" s="974"/>
      <c r="W942" s="974"/>
      <c r="X942" s="974"/>
      <c r="Y942" s="974"/>
      <c r="Z942" s="974"/>
    </row>
    <row r="943" ht="15.75" customHeight="1">
      <c r="A943" s="974"/>
      <c r="B943" s="974"/>
      <c r="D943" s="974"/>
      <c r="E943" s="974"/>
      <c r="F943" s="974"/>
      <c r="G943" s="974"/>
      <c r="H943" s="974"/>
      <c r="I943" s="976"/>
      <c r="L943" s="974"/>
      <c r="M943" s="974"/>
      <c r="N943" s="974"/>
      <c r="O943" s="974"/>
      <c r="P943" s="974"/>
      <c r="Q943" s="974"/>
      <c r="R943" s="974"/>
      <c r="S943" s="974"/>
      <c r="T943" s="974"/>
      <c r="U943" s="974"/>
      <c r="V943" s="974"/>
      <c r="W943" s="974"/>
      <c r="X943" s="974"/>
      <c r="Y943" s="974"/>
      <c r="Z943" s="974"/>
    </row>
    <row r="944" ht="15.75" customHeight="1">
      <c r="A944" s="974"/>
      <c r="B944" s="974"/>
      <c r="D944" s="974"/>
      <c r="E944" s="974"/>
      <c r="F944" s="974"/>
      <c r="G944" s="974"/>
      <c r="H944" s="974"/>
      <c r="I944" s="976"/>
      <c r="L944" s="974"/>
      <c r="M944" s="974"/>
      <c r="N944" s="974"/>
      <c r="O944" s="974"/>
      <c r="P944" s="974"/>
      <c r="Q944" s="974"/>
      <c r="R944" s="974"/>
      <c r="S944" s="974"/>
      <c r="T944" s="974"/>
      <c r="U944" s="974"/>
      <c r="V944" s="974"/>
      <c r="W944" s="974"/>
      <c r="X944" s="974"/>
      <c r="Y944" s="974"/>
      <c r="Z944" s="974"/>
    </row>
    <row r="945" ht="15.75" customHeight="1">
      <c r="A945" s="974"/>
      <c r="B945" s="974"/>
      <c r="D945" s="974"/>
      <c r="E945" s="974"/>
      <c r="F945" s="974"/>
      <c r="G945" s="974"/>
      <c r="H945" s="974"/>
      <c r="I945" s="976"/>
      <c r="L945" s="974"/>
      <c r="M945" s="974"/>
      <c r="N945" s="974"/>
      <c r="O945" s="974"/>
      <c r="P945" s="974"/>
      <c r="Q945" s="974"/>
      <c r="R945" s="974"/>
      <c r="S945" s="974"/>
      <c r="T945" s="974"/>
      <c r="U945" s="974"/>
      <c r="V945" s="974"/>
      <c r="W945" s="974"/>
      <c r="X945" s="974"/>
      <c r="Y945" s="974"/>
      <c r="Z945" s="974"/>
    </row>
    <row r="946" ht="15.75" customHeight="1">
      <c r="A946" s="974"/>
      <c r="B946" s="974"/>
      <c r="D946" s="974"/>
      <c r="E946" s="974"/>
      <c r="F946" s="974"/>
      <c r="G946" s="974"/>
      <c r="H946" s="974"/>
      <c r="I946" s="976"/>
      <c r="L946" s="974"/>
      <c r="M946" s="974"/>
      <c r="N946" s="974"/>
      <c r="O946" s="974"/>
      <c r="P946" s="974"/>
      <c r="Q946" s="974"/>
      <c r="R946" s="974"/>
      <c r="S946" s="974"/>
      <c r="T946" s="974"/>
      <c r="U946" s="974"/>
      <c r="V946" s="974"/>
      <c r="W946" s="974"/>
      <c r="X946" s="974"/>
      <c r="Y946" s="974"/>
      <c r="Z946" s="974"/>
    </row>
    <row r="947" ht="15.75" customHeight="1">
      <c r="A947" s="974"/>
      <c r="B947" s="974"/>
      <c r="D947" s="974"/>
      <c r="E947" s="974"/>
      <c r="F947" s="974"/>
      <c r="G947" s="974"/>
      <c r="H947" s="974"/>
      <c r="I947" s="976"/>
      <c r="L947" s="974"/>
      <c r="M947" s="974"/>
      <c r="N947" s="974"/>
      <c r="O947" s="974"/>
      <c r="P947" s="974"/>
      <c r="Q947" s="974"/>
      <c r="R947" s="974"/>
      <c r="S947" s="974"/>
      <c r="T947" s="974"/>
      <c r="U947" s="974"/>
      <c r="V947" s="974"/>
      <c r="W947" s="974"/>
      <c r="X947" s="974"/>
      <c r="Y947" s="974"/>
      <c r="Z947" s="974"/>
    </row>
    <row r="948" ht="15.75" customHeight="1">
      <c r="A948" s="974"/>
      <c r="B948" s="974"/>
      <c r="D948" s="974"/>
      <c r="E948" s="974"/>
      <c r="F948" s="974"/>
      <c r="G948" s="974"/>
      <c r="H948" s="974"/>
      <c r="I948" s="976"/>
      <c r="L948" s="974"/>
      <c r="M948" s="974"/>
      <c r="N948" s="974"/>
      <c r="O948" s="974"/>
      <c r="P948" s="974"/>
      <c r="Q948" s="974"/>
      <c r="R948" s="974"/>
      <c r="S948" s="974"/>
      <c r="T948" s="974"/>
      <c r="U948" s="974"/>
      <c r="V948" s="974"/>
      <c r="W948" s="974"/>
      <c r="X948" s="974"/>
      <c r="Y948" s="974"/>
      <c r="Z948" s="974"/>
    </row>
    <row r="949" ht="15.75" customHeight="1">
      <c r="A949" s="974"/>
      <c r="B949" s="974"/>
      <c r="D949" s="974"/>
      <c r="E949" s="974"/>
      <c r="F949" s="974"/>
      <c r="G949" s="974"/>
      <c r="H949" s="974"/>
      <c r="I949" s="976"/>
      <c r="L949" s="974"/>
      <c r="M949" s="974"/>
      <c r="N949" s="974"/>
      <c r="O949" s="974"/>
      <c r="P949" s="974"/>
      <c r="Q949" s="974"/>
      <c r="R949" s="974"/>
      <c r="S949" s="974"/>
      <c r="T949" s="974"/>
      <c r="U949" s="974"/>
      <c r="V949" s="974"/>
      <c r="W949" s="974"/>
      <c r="X949" s="974"/>
      <c r="Y949" s="974"/>
      <c r="Z949" s="974"/>
    </row>
    <row r="950" ht="15.75" customHeight="1">
      <c r="A950" s="974"/>
      <c r="B950" s="974"/>
      <c r="D950" s="974"/>
      <c r="E950" s="974"/>
      <c r="F950" s="974"/>
      <c r="G950" s="974"/>
      <c r="H950" s="974"/>
      <c r="I950" s="976"/>
      <c r="L950" s="974"/>
      <c r="M950" s="974"/>
      <c r="N950" s="974"/>
      <c r="O950" s="974"/>
      <c r="P950" s="974"/>
      <c r="Q950" s="974"/>
      <c r="R950" s="974"/>
      <c r="S950" s="974"/>
      <c r="T950" s="974"/>
      <c r="U950" s="974"/>
      <c r="V950" s="974"/>
      <c r="W950" s="974"/>
      <c r="X950" s="974"/>
      <c r="Y950" s="974"/>
      <c r="Z950" s="974"/>
    </row>
    <row r="951" ht="15.75" customHeight="1">
      <c r="A951" s="974"/>
      <c r="B951" s="974"/>
      <c r="D951" s="974"/>
      <c r="E951" s="974"/>
      <c r="F951" s="974"/>
      <c r="G951" s="974"/>
      <c r="H951" s="974"/>
      <c r="I951" s="976"/>
      <c r="L951" s="974"/>
      <c r="M951" s="974"/>
      <c r="N951" s="974"/>
      <c r="O951" s="974"/>
      <c r="P951" s="974"/>
      <c r="Q951" s="974"/>
      <c r="R951" s="974"/>
      <c r="S951" s="974"/>
      <c r="T951" s="974"/>
      <c r="U951" s="974"/>
      <c r="V951" s="974"/>
      <c r="W951" s="974"/>
      <c r="X951" s="974"/>
      <c r="Y951" s="974"/>
      <c r="Z951" s="974"/>
    </row>
    <row r="952" ht="15.75" customHeight="1">
      <c r="A952" s="974"/>
      <c r="B952" s="974"/>
      <c r="D952" s="974"/>
      <c r="E952" s="974"/>
      <c r="F952" s="974"/>
      <c r="G952" s="974"/>
      <c r="H952" s="974"/>
      <c r="I952" s="976"/>
      <c r="L952" s="974"/>
      <c r="M952" s="974"/>
      <c r="N952" s="974"/>
      <c r="O952" s="974"/>
      <c r="P952" s="974"/>
      <c r="Q952" s="974"/>
      <c r="R952" s="974"/>
      <c r="S952" s="974"/>
      <c r="T952" s="974"/>
      <c r="U952" s="974"/>
      <c r="V952" s="974"/>
      <c r="W952" s="974"/>
      <c r="X952" s="974"/>
      <c r="Y952" s="974"/>
      <c r="Z952" s="974"/>
    </row>
    <row r="953" ht="15.75" customHeight="1">
      <c r="A953" s="974"/>
      <c r="B953" s="974"/>
      <c r="D953" s="974"/>
      <c r="E953" s="974"/>
      <c r="F953" s="974"/>
      <c r="G953" s="974"/>
      <c r="H953" s="974"/>
      <c r="I953" s="976"/>
      <c r="L953" s="974"/>
      <c r="M953" s="974"/>
      <c r="N953" s="974"/>
      <c r="O953" s="974"/>
      <c r="P953" s="974"/>
      <c r="Q953" s="974"/>
      <c r="R953" s="974"/>
      <c r="S953" s="974"/>
      <c r="T953" s="974"/>
      <c r="U953" s="974"/>
      <c r="V953" s="974"/>
      <c r="W953" s="974"/>
      <c r="X953" s="974"/>
      <c r="Y953" s="974"/>
      <c r="Z953" s="974"/>
    </row>
    <row r="954" ht="15.75" customHeight="1">
      <c r="A954" s="974"/>
      <c r="B954" s="974"/>
      <c r="D954" s="974"/>
      <c r="E954" s="974"/>
      <c r="F954" s="974"/>
      <c r="G954" s="974"/>
      <c r="H954" s="974"/>
      <c r="I954" s="976"/>
      <c r="L954" s="974"/>
      <c r="M954" s="974"/>
      <c r="N954" s="974"/>
      <c r="O954" s="974"/>
      <c r="P954" s="974"/>
      <c r="Q954" s="974"/>
      <c r="R954" s="974"/>
      <c r="S954" s="974"/>
      <c r="T954" s="974"/>
      <c r="U954" s="974"/>
      <c r="V954" s="974"/>
      <c r="W954" s="974"/>
      <c r="X954" s="974"/>
      <c r="Y954" s="974"/>
      <c r="Z954" s="974"/>
    </row>
    <row r="955" ht="15.75" customHeight="1">
      <c r="A955" s="974"/>
      <c r="B955" s="974"/>
      <c r="D955" s="974"/>
      <c r="E955" s="974"/>
      <c r="F955" s="974"/>
      <c r="G955" s="974"/>
      <c r="H955" s="974"/>
      <c r="I955" s="976"/>
      <c r="L955" s="974"/>
      <c r="M955" s="974"/>
      <c r="N955" s="974"/>
      <c r="O955" s="974"/>
      <c r="P955" s="974"/>
      <c r="Q955" s="974"/>
      <c r="R955" s="974"/>
      <c r="S955" s="974"/>
      <c r="T955" s="974"/>
      <c r="U955" s="974"/>
      <c r="V955" s="974"/>
      <c r="W955" s="974"/>
      <c r="X955" s="974"/>
      <c r="Y955" s="974"/>
      <c r="Z955" s="974"/>
    </row>
    <row r="956" ht="15.75" customHeight="1">
      <c r="A956" s="974"/>
      <c r="B956" s="974"/>
      <c r="D956" s="974"/>
      <c r="E956" s="974"/>
      <c r="F956" s="974"/>
      <c r="G956" s="974"/>
      <c r="H956" s="974"/>
      <c r="I956" s="976"/>
      <c r="L956" s="974"/>
      <c r="M956" s="974"/>
      <c r="N956" s="974"/>
      <c r="O956" s="974"/>
      <c r="P956" s="974"/>
      <c r="Q956" s="974"/>
      <c r="R956" s="974"/>
      <c r="S956" s="974"/>
      <c r="T956" s="974"/>
      <c r="U956" s="974"/>
      <c r="V956" s="974"/>
      <c r="W956" s="974"/>
      <c r="X956" s="974"/>
      <c r="Y956" s="974"/>
      <c r="Z956" s="974"/>
    </row>
    <row r="957" ht="15.75" customHeight="1">
      <c r="A957" s="974"/>
      <c r="B957" s="974"/>
      <c r="D957" s="974"/>
      <c r="E957" s="974"/>
      <c r="F957" s="974"/>
      <c r="G957" s="974"/>
      <c r="H957" s="974"/>
      <c r="I957" s="976"/>
      <c r="L957" s="974"/>
      <c r="M957" s="974"/>
      <c r="N957" s="974"/>
      <c r="O957" s="974"/>
      <c r="P957" s="974"/>
      <c r="Q957" s="974"/>
      <c r="R957" s="974"/>
      <c r="S957" s="974"/>
      <c r="T957" s="974"/>
      <c r="U957" s="974"/>
      <c r="V957" s="974"/>
      <c r="W957" s="974"/>
      <c r="X957" s="974"/>
      <c r="Y957" s="974"/>
      <c r="Z957" s="974"/>
    </row>
    <row r="958" ht="15.75" customHeight="1">
      <c r="A958" s="974"/>
      <c r="B958" s="974"/>
      <c r="D958" s="974"/>
      <c r="E958" s="974"/>
      <c r="F958" s="974"/>
      <c r="G958" s="974"/>
      <c r="H958" s="974"/>
      <c r="I958" s="976"/>
      <c r="L958" s="974"/>
      <c r="M958" s="974"/>
      <c r="N958" s="974"/>
      <c r="O958" s="974"/>
      <c r="P958" s="974"/>
      <c r="Q958" s="974"/>
      <c r="R958" s="974"/>
      <c r="S958" s="974"/>
      <c r="T958" s="974"/>
      <c r="U958" s="974"/>
      <c r="V958" s="974"/>
      <c r="W958" s="974"/>
      <c r="X958" s="974"/>
      <c r="Y958" s="974"/>
      <c r="Z958" s="974"/>
    </row>
    <row r="959" ht="15.75" customHeight="1">
      <c r="A959" s="974"/>
      <c r="B959" s="974"/>
      <c r="D959" s="974"/>
      <c r="E959" s="974"/>
      <c r="F959" s="974"/>
      <c r="G959" s="974"/>
      <c r="H959" s="974"/>
      <c r="I959" s="976"/>
      <c r="L959" s="974"/>
      <c r="M959" s="974"/>
      <c r="N959" s="974"/>
      <c r="O959" s="974"/>
      <c r="P959" s="974"/>
      <c r="Q959" s="974"/>
      <c r="R959" s="974"/>
      <c r="S959" s="974"/>
      <c r="T959" s="974"/>
      <c r="U959" s="974"/>
      <c r="V959" s="974"/>
      <c r="W959" s="974"/>
      <c r="X959" s="974"/>
      <c r="Y959" s="974"/>
      <c r="Z959" s="974"/>
    </row>
    <row r="960" ht="15.75" customHeight="1">
      <c r="A960" s="974"/>
      <c r="B960" s="974"/>
      <c r="D960" s="974"/>
      <c r="E960" s="974"/>
      <c r="F960" s="974"/>
      <c r="G960" s="974"/>
      <c r="H960" s="974"/>
      <c r="I960" s="976"/>
      <c r="L960" s="974"/>
      <c r="M960" s="974"/>
      <c r="N960" s="974"/>
      <c r="O960" s="974"/>
      <c r="P960" s="974"/>
      <c r="Q960" s="974"/>
      <c r="R960" s="974"/>
      <c r="S960" s="974"/>
      <c r="T960" s="974"/>
      <c r="U960" s="974"/>
      <c r="V960" s="974"/>
      <c r="W960" s="974"/>
      <c r="X960" s="974"/>
      <c r="Y960" s="974"/>
      <c r="Z960" s="974"/>
    </row>
    <row r="961" ht="15.75" customHeight="1">
      <c r="A961" s="974"/>
      <c r="B961" s="974"/>
      <c r="D961" s="974"/>
      <c r="E961" s="974"/>
      <c r="F961" s="974"/>
      <c r="G961" s="974"/>
      <c r="H961" s="974"/>
      <c r="I961" s="976"/>
      <c r="L961" s="974"/>
      <c r="M961" s="974"/>
      <c r="N961" s="974"/>
      <c r="O961" s="974"/>
      <c r="P961" s="974"/>
      <c r="Q961" s="974"/>
      <c r="R961" s="974"/>
      <c r="S961" s="974"/>
      <c r="T961" s="974"/>
      <c r="U961" s="974"/>
      <c r="V961" s="974"/>
      <c r="W961" s="974"/>
      <c r="X961" s="974"/>
      <c r="Y961" s="974"/>
      <c r="Z961" s="974"/>
    </row>
    <row r="962" ht="15.75" customHeight="1">
      <c r="A962" s="974"/>
      <c r="B962" s="974"/>
      <c r="D962" s="974"/>
      <c r="E962" s="974"/>
      <c r="F962" s="974"/>
      <c r="G962" s="974"/>
      <c r="H962" s="974"/>
      <c r="I962" s="976"/>
      <c r="L962" s="974"/>
      <c r="M962" s="974"/>
      <c r="N962" s="974"/>
      <c r="O962" s="974"/>
      <c r="P962" s="974"/>
      <c r="Q962" s="974"/>
      <c r="R962" s="974"/>
      <c r="S962" s="974"/>
      <c r="T962" s="974"/>
      <c r="U962" s="974"/>
      <c r="V962" s="974"/>
      <c r="W962" s="974"/>
      <c r="X962" s="974"/>
      <c r="Y962" s="974"/>
      <c r="Z962" s="974"/>
    </row>
    <row r="963" ht="15.75" customHeight="1">
      <c r="A963" s="974"/>
      <c r="B963" s="974"/>
      <c r="D963" s="974"/>
      <c r="E963" s="974"/>
      <c r="F963" s="974"/>
      <c r="G963" s="974"/>
      <c r="H963" s="974"/>
      <c r="I963" s="976"/>
      <c r="L963" s="974"/>
      <c r="M963" s="974"/>
      <c r="N963" s="974"/>
      <c r="O963" s="974"/>
      <c r="P963" s="974"/>
      <c r="Q963" s="974"/>
      <c r="R963" s="974"/>
      <c r="S963" s="974"/>
      <c r="T963" s="974"/>
      <c r="U963" s="974"/>
      <c r="V963" s="974"/>
      <c r="W963" s="974"/>
      <c r="X963" s="974"/>
      <c r="Y963" s="974"/>
      <c r="Z963" s="974"/>
    </row>
    <row r="964" ht="15.75" customHeight="1">
      <c r="A964" s="974"/>
      <c r="B964" s="974"/>
      <c r="D964" s="974"/>
      <c r="E964" s="974"/>
      <c r="F964" s="974"/>
      <c r="G964" s="974"/>
      <c r="H964" s="974"/>
      <c r="I964" s="976"/>
      <c r="L964" s="974"/>
      <c r="M964" s="974"/>
      <c r="N964" s="974"/>
      <c r="O964" s="974"/>
      <c r="P964" s="974"/>
      <c r="Q964" s="974"/>
      <c r="R964" s="974"/>
      <c r="S964" s="974"/>
      <c r="T964" s="974"/>
      <c r="U964" s="974"/>
      <c r="V964" s="974"/>
      <c r="W964" s="974"/>
      <c r="X964" s="974"/>
      <c r="Y964" s="974"/>
      <c r="Z964" s="974"/>
    </row>
    <row r="965" ht="15.75" customHeight="1">
      <c r="A965" s="974"/>
      <c r="B965" s="974"/>
      <c r="D965" s="974"/>
      <c r="E965" s="974"/>
      <c r="F965" s="974"/>
      <c r="G965" s="974"/>
      <c r="H965" s="974"/>
      <c r="I965" s="976"/>
      <c r="L965" s="974"/>
      <c r="M965" s="974"/>
      <c r="N965" s="974"/>
      <c r="O965" s="974"/>
      <c r="P965" s="974"/>
      <c r="Q965" s="974"/>
      <c r="R965" s="974"/>
      <c r="S965" s="974"/>
      <c r="T965" s="974"/>
      <c r="U965" s="974"/>
      <c r="V965" s="974"/>
      <c r="W965" s="974"/>
      <c r="X965" s="974"/>
      <c r="Y965" s="974"/>
      <c r="Z965" s="974"/>
    </row>
    <row r="966" ht="15.75" customHeight="1">
      <c r="A966" s="974"/>
      <c r="B966" s="974"/>
      <c r="D966" s="974"/>
      <c r="E966" s="974"/>
      <c r="F966" s="974"/>
      <c r="G966" s="974"/>
      <c r="H966" s="974"/>
      <c r="I966" s="976"/>
      <c r="L966" s="974"/>
      <c r="M966" s="974"/>
      <c r="N966" s="974"/>
      <c r="O966" s="974"/>
      <c r="P966" s="974"/>
      <c r="Q966" s="974"/>
      <c r="R966" s="974"/>
      <c r="S966" s="974"/>
      <c r="T966" s="974"/>
      <c r="U966" s="974"/>
      <c r="V966" s="974"/>
      <c r="W966" s="974"/>
      <c r="X966" s="974"/>
      <c r="Y966" s="974"/>
      <c r="Z966" s="974"/>
    </row>
    <row r="967" ht="15.75" customHeight="1">
      <c r="A967" s="974"/>
      <c r="B967" s="974"/>
      <c r="D967" s="974"/>
      <c r="E967" s="974"/>
      <c r="F967" s="974"/>
      <c r="G967" s="974"/>
      <c r="H967" s="974"/>
      <c r="I967" s="976"/>
      <c r="L967" s="974"/>
      <c r="M967" s="974"/>
      <c r="N967" s="974"/>
      <c r="O967" s="974"/>
      <c r="P967" s="974"/>
      <c r="Q967" s="974"/>
      <c r="R967" s="974"/>
      <c r="S967" s="974"/>
      <c r="T967" s="974"/>
      <c r="U967" s="974"/>
      <c r="V967" s="974"/>
      <c r="W967" s="974"/>
      <c r="X967" s="974"/>
      <c r="Y967" s="974"/>
      <c r="Z967" s="974"/>
    </row>
    <row r="968" ht="15.75" customHeight="1">
      <c r="A968" s="974"/>
      <c r="B968" s="974"/>
      <c r="D968" s="974"/>
      <c r="E968" s="974"/>
      <c r="F968" s="974"/>
      <c r="G968" s="974"/>
      <c r="H968" s="974"/>
      <c r="I968" s="976"/>
      <c r="L968" s="974"/>
      <c r="M968" s="974"/>
      <c r="N968" s="974"/>
      <c r="O968" s="974"/>
      <c r="P968" s="974"/>
      <c r="Q968" s="974"/>
      <c r="R968" s="974"/>
      <c r="S968" s="974"/>
      <c r="T968" s="974"/>
      <c r="U968" s="974"/>
      <c r="V968" s="974"/>
      <c r="W968" s="974"/>
      <c r="X968" s="974"/>
      <c r="Y968" s="974"/>
      <c r="Z968" s="974"/>
    </row>
    <row r="969" ht="15.75" customHeight="1">
      <c r="A969" s="974"/>
      <c r="B969" s="974"/>
      <c r="D969" s="974"/>
      <c r="E969" s="974"/>
      <c r="F969" s="974"/>
      <c r="G969" s="974"/>
      <c r="H969" s="974"/>
      <c r="I969" s="976"/>
      <c r="L969" s="974"/>
      <c r="M969" s="974"/>
      <c r="N969" s="974"/>
      <c r="O969" s="974"/>
      <c r="P969" s="974"/>
      <c r="Q969" s="974"/>
      <c r="R969" s="974"/>
      <c r="S969" s="974"/>
      <c r="T969" s="974"/>
      <c r="U969" s="974"/>
      <c r="V969" s="974"/>
      <c r="W969" s="974"/>
      <c r="X969" s="974"/>
      <c r="Y969" s="974"/>
      <c r="Z969" s="974"/>
    </row>
    <row r="970" ht="15.75" customHeight="1">
      <c r="A970" s="974"/>
      <c r="B970" s="974"/>
      <c r="D970" s="974"/>
      <c r="E970" s="974"/>
      <c r="F970" s="974"/>
      <c r="G970" s="974"/>
      <c r="H970" s="974"/>
      <c r="I970" s="976"/>
      <c r="L970" s="974"/>
      <c r="M970" s="974"/>
      <c r="N970" s="974"/>
      <c r="O970" s="974"/>
      <c r="P970" s="974"/>
      <c r="Q970" s="974"/>
      <c r="R970" s="974"/>
      <c r="S970" s="974"/>
      <c r="T970" s="974"/>
      <c r="U970" s="974"/>
      <c r="V970" s="974"/>
      <c r="W970" s="974"/>
      <c r="X970" s="974"/>
      <c r="Y970" s="974"/>
      <c r="Z970" s="974"/>
    </row>
    <row r="971" ht="15.75" customHeight="1">
      <c r="A971" s="974"/>
      <c r="B971" s="974"/>
      <c r="D971" s="974"/>
      <c r="E971" s="974"/>
      <c r="F971" s="974"/>
      <c r="G971" s="974"/>
      <c r="H971" s="974"/>
      <c r="I971" s="976"/>
      <c r="L971" s="974"/>
      <c r="M971" s="974"/>
      <c r="N971" s="974"/>
      <c r="O971" s="974"/>
      <c r="P971" s="974"/>
      <c r="Q971" s="974"/>
      <c r="R971" s="974"/>
      <c r="S971" s="974"/>
      <c r="T971" s="974"/>
      <c r="U971" s="974"/>
      <c r="V971" s="974"/>
      <c r="W971" s="974"/>
      <c r="X971" s="974"/>
      <c r="Y971" s="974"/>
      <c r="Z971" s="974"/>
    </row>
    <row r="972" ht="15.75" customHeight="1">
      <c r="A972" s="974"/>
      <c r="B972" s="974"/>
      <c r="D972" s="974"/>
      <c r="E972" s="974"/>
      <c r="F972" s="974"/>
      <c r="G972" s="974"/>
      <c r="H972" s="974"/>
      <c r="I972" s="976"/>
      <c r="L972" s="974"/>
      <c r="M972" s="974"/>
      <c r="N972" s="974"/>
      <c r="O972" s="974"/>
      <c r="P972" s="974"/>
      <c r="Q972" s="974"/>
      <c r="R972" s="974"/>
      <c r="S972" s="974"/>
      <c r="T972" s="974"/>
      <c r="U972" s="974"/>
      <c r="V972" s="974"/>
      <c r="W972" s="974"/>
      <c r="X972" s="974"/>
      <c r="Y972" s="974"/>
      <c r="Z972" s="974"/>
    </row>
    <row r="973" ht="15.75" customHeight="1">
      <c r="A973" s="974"/>
      <c r="B973" s="974"/>
      <c r="D973" s="974"/>
      <c r="E973" s="974"/>
      <c r="F973" s="974"/>
      <c r="G973" s="974"/>
      <c r="H973" s="974"/>
      <c r="I973" s="976"/>
      <c r="L973" s="974"/>
      <c r="M973" s="974"/>
      <c r="N973" s="974"/>
      <c r="O973" s="974"/>
      <c r="P973" s="974"/>
      <c r="Q973" s="974"/>
      <c r="R973" s="974"/>
      <c r="S973" s="974"/>
      <c r="T973" s="974"/>
      <c r="U973" s="974"/>
      <c r="V973" s="974"/>
      <c r="W973" s="974"/>
      <c r="X973" s="974"/>
      <c r="Y973" s="974"/>
      <c r="Z973" s="974"/>
    </row>
    <row r="974" ht="15.75" customHeight="1">
      <c r="A974" s="974"/>
      <c r="B974" s="974"/>
      <c r="D974" s="974"/>
      <c r="E974" s="974"/>
      <c r="F974" s="974"/>
      <c r="G974" s="974"/>
      <c r="H974" s="974"/>
      <c r="I974" s="976"/>
      <c r="L974" s="974"/>
      <c r="M974" s="974"/>
      <c r="N974" s="974"/>
      <c r="O974" s="974"/>
      <c r="P974" s="974"/>
      <c r="Q974" s="974"/>
      <c r="R974" s="974"/>
      <c r="S974" s="974"/>
      <c r="T974" s="974"/>
      <c r="U974" s="974"/>
      <c r="V974" s="974"/>
      <c r="W974" s="974"/>
      <c r="X974" s="974"/>
      <c r="Y974" s="974"/>
      <c r="Z974" s="974"/>
    </row>
    <row r="975" ht="15.75" customHeight="1">
      <c r="A975" s="974"/>
      <c r="B975" s="974"/>
      <c r="D975" s="974"/>
      <c r="E975" s="974"/>
      <c r="F975" s="974"/>
      <c r="G975" s="974"/>
      <c r="H975" s="974"/>
      <c r="I975" s="976"/>
      <c r="L975" s="974"/>
      <c r="M975" s="974"/>
      <c r="N975" s="974"/>
      <c r="O975" s="974"/>
      <c r="P975" s="974"/>
      <c r="Q975" s="974"/>
      <c r="R975" s="974"/>
      <c r="S975" s="974"/>
      <c r="T975" s="974"/>
      <c r="U975" s="974"/>
      <c r="V975" s="974"/>
      <c r="W975" s="974"/>
      <c r="X975" s="974"/>
      <c r="Y975" s="974"/>
      <c r="Z975" s="974"/>
    </row>
    <row r="976" ht="15.75" customHeight="1">
      <c r="A976" s="974"/>
      <c r="B976" s="974"/>
      <c r="D976" s="974"/>
      <c r="E976" s="974"/>
      <c r="F976" s="974"/>
      <c r="G976" s="974"/>
      <c r="H976" s="974"/>
      <c r="I976" s="976"/>
      <c r="L976" s="974"/>
      <c r="M976" s="974"/>
      <c r="N976" s="974"/>
      <c r="O976" s="974"/>
      <c r="P976" s="974"/>
      <c r="Q976" s="974"/>
      <c r="R976" s="974"/>
      <c r="S976" s="974"/>
      <c r="T976" s="974"/>
      <c r="U976" s="974"/>
      <c r="V976" s="974"/>
      <c r="W976" s="974"/>
      <c r="X976" s="974"/>
      <c r="Y976" s="974"/>
      <c r="Z976" s="974"/>
    </row>
    <row r="977" ht="15.75" customHeight="1">
      <c r="A977" s="974"/>
      <c r="B977" s="974"/>
      <c r="D977" s="974"/>
      <c r="E977" s="974"/>
      <c r="F977" s="974"/>
      <c r="G977" s="974"/>
      <c r="H977" s="974"/>
      <c r="I977" s="976"/>
      <c r="L977" s="974"/>
      <c r="M977" s="974"/>
      <c r="N977" s="974"/>
      <c r="O977" s="974"/>
      <c r="P977" s="974"/>
      <c r="Q977" s="974"/>
      <c r="R977" s="974"/>
      <c r="S977" s="974"/>
      <c r="T977" s="974"/>
      <c r="U977" s="974"/>
      <c r="V977" s="974"/>
      <c r="W977" s="974"/>
      <c r="X977" s="974"/>
      <c r="Y977" s="974"/>
      <c r="Z977" s="974"/>
    </row>
    <row r="978" ht="15.75" customHeight="1">
      <c r="A978" s="974"/>
      <c r="B978" s="974"/>
      <c r="D978" s="974"/>
      <c r="E978" s="974"/>
      <c r="F978" s="974"/>
      <c r="G978" s="974"/>
      <c r="H978" s="974"/>
      <c r="I978" s="976"/>
      <c r="L978" s="974"/>
      <c r="M978" s="974"/>
      <c r="N978" s="974"/>
      <c r="O978" s="974"/>
      <c r="P978" s="974"/>
      <c r="Q978" s="974"/>
      <c r="R978" s="974"/>
      <c r="S978" s="974"/>
      <c r="T978" s="974"/>
      <c r="U978" s="974"/>
      <c r="V978" s="974"/>
      <c r="W978" s="974"/>
      <c r="X978" s="974"/>
      <c r="Y978" s="974"/>
      <c r="Z978" s="974"/>
    </row>
    <row r="979" ht="15.75" customHeight="1">
      <c r="A979" s="974"/>
      <c r="B979" s="974"/>
      <c r="D979" s="974"/>
      <c r="E979" s="974"/>
      <c r="F979" s="974"/>
      <c r="G979" s="974"/>
      <c r="H979" s="974"/>
      <c r="I979" s="976"/>
      <c r="L979" s="974"/>
      <c r="M979" s="974"/>
      <c r="N979" s="974"/>
      <c r="O979" s="974"/>
      <c r="P979" s="974"/>
      <c r="Q979" s="974"/>
      <c r="R979" s="974"/>
      <c r="S979" s="974"/>
      <c r="T979" s="974"/>
      <c r="U979" s="974"/>
      <c r="V979" s="974"/>
      <c r="W979" s="974"/>
      <c r="X979" s="974"/>
      <c r="Y979" s="974"/>
      <c r="Z979" s="974"/>
    </row>
    <row r="980" ht="15.75" customHeight="1">
      <c r="A980" s="974"/>
      <c r="B980" s="974"/>
      <c r="D980" s="974"/>
      <c r="E980" s="974"/>
      <c r="F980" s="974"/>
      <c r="G980" s="974"/>
      <c r="H980" s="974"/>
      <c r="I980" s="976"/>
      <c r="L980" s="974"/>
      <c r="M980" s="974"/>
      <c r="N980" s="974"/>
      <c r="O980" s="974"/>
      <c r="P980" s="974"/>
      <c r="Q980" s="974"/>
      <c r="R980" s="974"/>
      <c r="S980" s="974"/>
      <c r="T980" s="974"/>
      <c r="U980" s="974"/>
      <c r="V980" s="974"/>
      <c r="W980" s="974"/>
      <c r="X980" s="974"/>
      <c r="Y980" s="974"/>
      <c r="Z980" s="974"/>
    </row>
    <row r="981" ht="15.75" customHeight="1">
      <c r="A981" s="974"/>
      <c r="B981" s="974"/>
      <c r="D981" s="974"/>
      <c r="E981" s="974"/>
      <c r="F981" s="974"/>
      <c r="G981" s="974"/>
      <c r="H981" s="974"/>
      <c r="I981" s="976"/>
      <c r="L981" s="974"/>
      <c r="M981" s="974"/>
      <c r="N981" s="974"/>
      <c r="O981" s="974"/>
      <c r="P981" s="974"/>
      <c r="Q981" s="974"/>
      <c r="R981" s="974"/>
      <c r="S981" s="974"/>
      <c r="T981" s="974"/>
      <c r="U981" s="974"/>
      <c r="V981" s="974"/>
      <c r="W981" s="974"/>
      <c r="X981" s="974"/>
      <c r="Y981" s="974"/>
      <c r="Z981" s="974"/>
    </row>
    <row r="982" ht="15.75" customHeight="1">
      <c r="A982" s="974"/>
      <c r="B982" s="974"/>
      <c r="D982" s="974"/>
      <c r="E982" s="974"/>
      <c r="F982" s="974"/>
      <c r="G982" s="974"/>
      <c r="H982" s="974"/>
      <c r="I982" s="976"/>
      <c r="L982" s="974"/>
      <c r="M982" s="974"/>
      <c r="N982" s="974"/>
      <c r="O982" s="974"/>
      <c r="P982" s="974"/>
      <c r="Q982" s="974"/>
      <c r="R982" s="974"/>
      <c r="S982" s="974"/>
      <c r="T982" s="974"/>
      <c r="U982" s="974"/>
      <c r="V982" s="974"/>
      <c r="W982" s="974"/>
      <c r="X982" s="974"/>
      <c r="Y982" s="974"/>
      <c r="Z982" s="974"/>
    </row>
    <row r="983" ht="15.75" customHeight="1">
      <c r="A983" s="974"/>
      <c r="B983" s="974"/>
      <c r="D983" s="974"/>
      <c r="E983" s="974"/>
      <c r="F983" s="974"/>
      <c r="G983" s="974"/>
      <c r="H983" s="974"/>
      <c r="I983" s="976"/>
      <c r="L983" s="974"/>
      <c r="M983" s="974"/>
      <c r="N983" s="974"/>
      <c r="O983" s="974"/>
      <c r="P983" s="974"/>
      <c r="Q983" s="974"/>
      <c r="R983" s="974"/>
      <c r="S983" s="974"/>
      <c r="T983" s="974"/>
      <c r="U983" s="974"/>
      <c r="V983" s="974"/>
      <c r="W983" s="974"/>
      <c r="X983" s="974"/>
      <c r="Y983" s="974"/>
      <c r="Z983" s="974"/>
    </row>
    <row r="984" ht="15.75" customHeight="1">
      <c r="A984" s="974"/>
      <c r="B984" s="974"/>
      <c r="D984" s="974"/>
      <c r="E984" s="974"/>
      <c r="F984" s="974"/>
      <c r="G984" s="974"/>
      <c r="H984" s="974"/>
      <c r="I984" s="976"/>
      <c r="L984" s="974"/>
      <c r="M984" s="974"/>
      <c r="N984" s="974"/>
      <c r="O984" s="974"/>
      <c r="P984" s="974"/>
      <c r="Q984" s="974"/>
      <c r="R984" s="974"/>
      <c r="S984" s="974"/>
      <c r="T984" s="974"/>
      <c r="U984" s="974"/>
      <c r="V984" s="974"/>
      <c r="W984" s="974"/>
      <c r="X984" s="974"/>
      <c r="Y984" s="974"/>
      <c r="Z984" s="974"/>
    </row>
    <row r="985" ht="15.75" customHeight="1">
      <c r="A985" s="974"/>
      <c r="B985" s="974"/>
      <c r="D985" s="974"/>
      <c r="E985" s="974"/>
      <c r="F985" s="974"/>
      <c r="G985" s="974"/>
      <c r="H985" s="974"/>
      <c r="I985" s="976"/>
      <c r="L985" s="974"/>
      <c r="M985" s="974"/>
      <c r="N985" s="974"/>
      <c r="O985" s="974"/>
      <c r="P985" s="974"/>
      <c r="Q985" s="974"/>
      <c r="R985" s="974"/>
      <c r="S985" s="974"/>
      <c r="T985" s="974"/>
      <c r="U985" s="974"/>
      <c r="V985" s="974"/>
      <c r="W985" s="974"/>
      <c r="X985" s="974"/>
      <c r="Y985" s="974"/>
      <c r="Z985" s="974"/>
    </row>
    <row r="986" ht="15.75" customHeight="1">
      <c r="A986" s="974"/>
      <c r="B986" s="974"/>
      <c r="D986" s="974"/>
      <c r="E986" s="974"/>
      <c r="F986" s="974"/>
      <c r="G986" s="974"/>
      <c r="H986" s="974"/>
      <c r="I986" s="976"/>
      <c r="L986" s="974"/>
      <c r="M986" s="974"/>
      <c r="N986" s="974"/>
      <c r="O986" s="974"/>
      <c r="P986" s="974"/>
      <c r="Q986" s="974"/>
      <c r="R986" s="974"/>
      <c r="S986" s="974"/>
      <c r="T986" s="974"/>
      <c r="U986" s="974"/>
      <c r="V986" s="974"/>
      <c r="W986" s="974"/>
      <c r="X986" s="974"/>
      <c r="Y986" s="974"/>
      <c r="Z986" s="974"/>
    </row>
    <row r="987" ht="15.75" customHeight="1">
      <c r="A987" s="974"/>
      <c r="B987" s="974"/>
      <c r="D987" s="974"/>
      <c r="E987" s="974"/>
      <c r="F987" s="974"/>
      <c r="G987" s="974"/>
      <c r="H987" s="974"/>
      <c r="I987" s="976"/>
      <c r="L987" s="974"/>
      <c r="M987" s="974"/>
      <c r="N987" s="974"/>
      <c r="O987" s="974"/>
      <c r="P987" s="974"/>
      <c r="Q987" s="974"/>
      <c r="R987" s="974"/>
      <c r="S987" s="974"/>
      <c r="T987" s="974"/>
      <c r="U987" s="974"/>
      <c r="V987" s="974"/>
      <c r="W987" s="974"/>
      <c r="X987" s="974"/>
      <c r="Y987" s="974"/>
      <c r="Z987" s="974"/>
    </row>
    <row r="988" ht="15.75" customHeight="1">
      <c r="A988" s="974"/>
      <c r="B988" s="974"/>
      <c r="D988" s="974"/>
      <c r="E988" s="974"/>
      <c r="F988" s="974"/>
      <c r="G988" s="974"/>
      <c r="H988" s="974"/>
      <c r="I988" s="976"/>
      <c r="L988" s="974"/>
      <c r="M988" s="974"/>
      <c r="N988" s="974"/>
      <c r="O988" s="974"/>
      <c r="P988" s="974"/>
      <c r="Q988" s="974"/>
      <c r="R988" s="974"/>
      <c r="S988" s="974"/>
      <c r="T988" s="974"/>
      <c r="U988" s="974"/>
      <c r="V988" s="974"/>
      <c r="W988" s="974"/>
      <c r="X988" s="974"/>
      <c r="Y988" s="974"/>
      <c r="Z988" s="974"/>
    </row>
    <row r="989" ht="15.75" customHeight="1">
      <c r="A989" s="974"/>
      <c r="B989" s="974"/>
      <c r="D989" s="974"/>
      <c r="E989" s="974"/>
      <c r="F989" s="974"/>
      <c r="G989" s="974"/>
      <c r="H989" s="974"/>
      <c r="I989" s="976"/>
      <c r="L989" s="974"/>
      <c r="M989" s="974"/>
      <c r="N989" s="974"/>
      <c r="O989" s="974"/>
      <c r="P989" s="974"/>
      <c r="Q989" s="974"/>
      <c r="R989" s="974"/>
      <c r="S989" s="974"/>
      <c r="T989" s="974"/>
      <c r="U989" s="974"/>
      <c r="V989" s="974"/>
      <c r="W989" s="974"/>
      <c r="X989" s="974"/>
      <c r="Y989" s="974"/>
      <c r="Z989" s="974"/>
    </row>
    <row r="990" ht="15.75" customHeight="1">
      <c r="A990" s="974"/>
      <c r="B990" s="974"/>
      <c r="D990" s="974"/>
      <c r="E990" s="974"/>
      <c r="F990" s="974"/>
      <c r="G990" s="974"/>
      <c r="H990" s="974"/>
      <c r="I990" s="976"/>
      <c r="L990" s="974"/>
      <c r="M990" s="974"/>
      <c r="N990" s="974"/>
      <c r="O990" s="974"/>
      <c r="P990" s="974"/>
      <c r="Q990" s="974"/>
      <c r="R990" s="974"/>
      <c r="S990" s="974"/>
      <c r="T990" s="974"/>
      <c r="U990" s="974"/>
      <c r="V990" s="974"/>
      <c r="W990" s="974"/>
      <c r="X990" s="974"/>
      <c r="Y990" s="974"/>
      <c r="Z990" s="974"/>
    </row>
    <row r="991" ht="15.75" customHeight="1">
      <c r="A991" s="974"/>
      <c r="B991" s="974"/>
      <c r="D991" s="974"/>
      <c r="E991" s="974"/>
      <c r="F991" s="974"/>
      <c r="G991" s="974"/>
      <c r="H991" s="974"/>
      <c r="I991" s="976"/>
      <c r="L991" s="974"/>
      <c r="M991" s="974"/>
      <c r="N991" s="974"/>
      <c r="O991" s="974"/>
      <c r="P991" s="974"/>
      <c r="Q991" s="974"/>
      <c r="R991" s="974"/>
      <c r="S991" s="974"/>
      <c r="T991" s="974"/>
      <c r="U991" s="974"/>
      <c r="V991" s="974"/>
      <c r="W991" s="974"/>
      <c r="X991" s="974"/>
      <c r="Y991" s="974"/>
      <c r="Z991" s="974"/>
    </row>
    <row r="992" ht="15.75" customHeight="1">
      <c r="A992" s="974"/>
      <c r="B992" s="974"/>
      <c r="D992" s="974"/>
      <c r="E992" s="974"/>
      <c r="F992" s="974"/>
      <c r="G992" s="974"/>
      <c r="H992" s="974"/>
      <c r="I992" s="976"/>
      <c r="L992" s="974"/>
      <c r="M992" s="974"/>
      <c r="N992" s="974"/>
      <c r="O992" s="974"/>
      <c r="P992" s="974"/>
      <c r="Q992" s="974"/>
      <c r="R992" s="974"/>
      <c r="S992" s="974"/>
      <c r="T992" s="974"/>
      <c r="U992" s="974"/>
      <c r="V992" s="974"/>
      <c r="W992" s="974"/>
      <c r="X992" s="974"/>
      <c r="Y992" s="974"/>
      <c r="Z992" s="974"/>
    </row>
    <row r="993" ht="15.75" customHeight="1">
      <c r="A993" s="974"/>
      <c r="B993" s="974"/>
      <c r="D993" s="974"/>
      <c r="E993" s="974"/>
      <c r="F993" s="974"/>
      <c r="G993" s="974"/>
      <c r="H993" s="974"/>
      <c r="I993" s="976"/>
      <c r="L993" s="974"/>
      <c r="M993" s="974"/>
      <c r="N993" s="974"/>
      <c r="O993" s="974"/>
      <c r="P993" s="974"/>
      <c r="Q993" s="974"/>
      <c r="R993" s="974"/>
      <c r="S993" s="974"/>
      <c r="T993" s="974"/>
      <c r="U993" s="974"/>
      <c r="V993" s="974"/>
      <c r="W993" s="974"/>
      <c r="X993" s="974"/>
      <c r="Y993" s="974"/>
      <c r="Z993" s="974"/>
    </row>
    <row r="994" ht="15.75" customHeight="1">
      <c r="A994" s="974"/>
      <c r="B994" s="974"/>
      <c r="D994" s="974"/>
      <c r="E994" s="974"/>
      <c r="F994" s="974"/>
      <c r="G994" s="974"/>
      <c r="H994" s="974"/>
      <c r="I994" s="976"/>
      <c r="L994" s="974"/>
      <c r="M994" s="974"/>
      <c r="N994" s="974"/>
      <c r="O994" s="974"/>
      <c r="P994" s="974"/>
      <c r="Q994" s="974"/>
      <c r="R994" s="974"/>
      <c r="S994" s="974"/>
      <c r="T994" s="974"/>
      <c r="U994" s="974"/>
      <c r="V994" s="974"/>
      <c r="W994" s="974"/>
      <c r="X994" s="974"/>
      <c r="Y994" s="974"/>
      <c r="Z994" s="974"/>
    </row>
    <row r="995" ht="15.75" customHeight="1">
      <c r="A995" s="974"/>
      <c r="B995" s="974"/>
      <c r="D995" s="974"/>
      <c r="E995" s="974"/>
      <c r="F995" s="974"/>
      <c r="G995" s="974"/>
      <c r="H995" s="974"/>
      <c r="I995" s="976"/>
      <c r="L995" s="974"/>
      <c r="M995" s="974"/>
      <c r="N995" s="974"/>
      <c r="O995" s="974"/>
      <c r="P995" s="974"/>
      <c r="Q995" s="974"/>
      <c r="R995" s="974"/>
      <c r="S995" s="974"/>
      <c r="T995" s="974"/>
      <c r="U995" s="974"/>
      <c r="V995" s="974"/>
      <c r="W995" s="974"/>
      <c r="X995" s="974"/>
      <c r="Y995" s="974"/>
      <c r="Z995" s="974"/>
    </row>
    <row r="996" ht="15.75" customHeight="1">
      <c r="A996" s="974"/>
      <c r="B996" s="974"/>
      <c r="D996" s="974"/>
      <c r="E996" s="974"/>
      <c r="F996" s="974"/>
      <c r="G996" s="974"/>
      <c r="H996" s="974"/>
      <c r="I996" s="976"/>
      <c r="L996" s="974"/>
      <c r="M996" s="974"/>
      <c r="N996" s="974"/>
      <c r="O996" s="974"/>
      <c r="P996" s="974"/>
      <c r="Q996" s="974"/>
      <c r="R996" s="974"/>
      <c r="S996" s="974"/>
      <c r="T996" s="974"/>
      <c r="U996" s="974"/>
      <c r="V996" s="974"/>
      <c r="W996" s="974"/>
      <c r="X996" s="974"/>
      <c r="Y996" s="974"/>
      <c r="Z996" s="974"/>
    </row>
    <row r="997" ht="15.75" customHeight="1">
      <c r="A997" s="974"/>
      <c r="B997" s="974"/>
      <c r="D997" s="974"/>
      <c r="E997" s="974"/>
      <c r="F997" s="974"/>
      <c r="G997" s="974"/>
      <c r="H997" s="974"/>
      <c r="I997" s="976"/>
      <c r="L997" s="974"/>
      <c r="M997" s="974"/>
      <c r="N997" s="974"/>
      <c r="O997" s="974"/>
      <c r="P997" s="974"/>
      <c r="Q997" s="974"/>
      <c r="R997" s="974"/>
      <c r="S997" s="974"/>
      <c r="T997" s="974"/>
      <c r="U997" s="974"/>
      <c r="V997" s="974"/>
      <c r="W997" s="974"/>
      <c r="X997" s="974"/>
      <c r="Y997" s="974"/>
      <c r="Z997" s="974"/>
    </row>
    <row r="998" ht="15.75" customHeight="1">
      <c r="A998" s="974"/>
      <c r="B998" s="974"/>
      <c r="D998" s="974"/>
      <c r="E998" s="974"/>
      <c r="F998" s="974"/>
      <c r="G998" s="974"/>
      <c r="H998" s="974"/>
      <c r="I998" s="976"/>
      <c r="L998" s="974"/>
      <c r="M998" s="974"/>
      <c r="N998" s="974"/>
      <c r="O998" s="974"/>
      <c r="P998" s="974"/>
      <c r="Q998" s="974"/>
      <c r="R998" s="974"/>
      <c r="S998" s="974"/>
      <c r="T998" s="974"/>
      <c r="U998" s="974"/>
      <c r="V998" s="974"/>
      <c r="W998" s="974"/>
      <c r="X998" s="974"/>
      <c r="Y998" s="974"/>
      <c r="Z998" s="974"/>
    </row>
    <row r="999" ht="15.75" customHeight="1">
      <c r="A999" s="974"/>
      <c r="B999" s="974"/>
      <c r="D999" s="974"/>
      <c r="E999" s="974"/>
      <c r="F999" s="974"/>
      <c r="G999" s="974"/>
      <c r="H999" s="974"/>
      <c r="I999" s="976"/>
      <c r="L999" s="974"/>
      <c r="M999" s="974"/>
      <c r="N999" s="974"/>
      <c r="O999" s="974"/>
      <c r="P999" s="974"/>
      <c r="Q999" s="974"/>
      <c r="R999" s="974"/>
      <c r="S999" s="974"/>
      <c r="T999" s="974"/>
      <c r="U999" s="974"/>
      <c r="V999" s="974"/>
      <c r="W999" s="974"/>
      <c r="X999" s="974"/>
      <c r="Y999" s="974"/>
      <c r="Z999" s="974"/>
    </row>
    <row r="1000" ht="15.75" customHeight="1">
      <c r="A1000" s="974"/>
      <c r="B1000" s="974"/>
      <c r="D1000" s="974"/>
      <c r="E1000" s="974"/>
      <c r="F1000" s="974"/>
      <c r="G1000" s="974"/>
      <c r="H1000" s="974"/>
      <c r="I1000" s="976"/>
      <c r="L1000" s="974"/>
      <c r="M1000" s="974"/>
      <c r="N1000" s="974"/>
      <c r="O1000" s="974"/>
      <c r="P1000" s="974"/>
      <c r="Q1000" s="974"/>
      <c r="R1000" s="974"/>
      <c r="S1000" s="974"/>
      <c r="T1000" s="974"/>
      <c r="U1000" s="974"/>
      <c r="V1000" s="974"/>
      <c r="W1000" s="974"/>
      <c r="X1000" s="974"/>
      <c r="Y1000" s="974"/>
      <c r="Z1000" s="974"/>
    </row>
  </sheetData>
  <mergeCells count="69">
    <mergeCell ref="D107:D115"/>
    <mergeCell ref="E107:E115"/>
    <mergeCell ref="F107:F115"/>
    <mergeCell ref="G107:G115"/>
    <mergeCell ref="E116:E119"/>
    <mergeCell ref="F116:F119"/>
    <mergeCell ref="G116:G119"/>
    <mergeCell ref="D116:D119"/>
    <mergeCell ref="D120:D121"/>
    <mergeCell ref="E120:E121"/>
    <mergeCell ref="F120:F121"/>
    <mergeCell ref="G120:G121"/>
    <mergeCell ref="G128:G135"/>
    <mergeCell ref="G136:G143"/>
    <mergeCell ref="G202:G209"/>
    <mergeCell ref="G210:G217"/>
    <mergeCell ref="G218:G225"/>
    <mergeCell ref="G144:G151"/>
    <mergeCell ref="G152:G159"/>
    <mergeCell ref="G160:G167"/>
    <mergeCell ref="G168:G175"/>
    <mergeCell ref="G178:G185"/>
    <mergeCell ref="G186:G193"/>
    <mergeCell ref="G194:G201"/>
    <mergeCell ref="D6:I6"/>
    <mergeCell ref="D8:I8"/>
    <mergeCell ref="D11:I11"/>
    <mergeCell ref="D13:D16"/>
    <mergeCell ref="E13:E16"/>
    <mergeCell ref="F13:F16"/>
    <mergeCell ref="H14:H16"/>
    <mergeCell ref="D17:D34"/>
    <mergeCell ref="E17:E34"/>
    <mergeCell ref="F17:F34"/>
    <mergeCell ref="G17:G22"/>
    <mergeCell ref="G23:G28"/>
    <mergeCell ref="G29:G34"/>
    <mergeCell ref="D35:D39"/>
    <mergeCell ref="G35:G38"/>
    <mergeCell ref="E49:E52"/>
    <mergeCell ref="F49:F52"/>
    <mergeCell ref="E53:E54"/>
    <mergeCell ref="F53:F54"/>
    <mergeCell ref="G53:G54"/>
    <mergeCell ref="D57:I57"/>
    <mergeCell ref="E35:E39"/>
    <mergeCell ref="F35:F39"/>
    <mergeCell ref="D40:D48"/>
    <mergeCell ref="E40:E48"/>
    <mergeCell ref="F40:F48"/>
    <mergeCell ref="G40:G48"/>
    <mergeCell ref="G49:G52"/>
    <mergeCell ref="G84:G89"/>
    <mergeCell ref="G90:G95"/>
    <mergeCell ref="G96:G101"/>
    <mergeCell ref="D49:D52"/>
    <mergeCell ref="D53:D54"/>
    <mergeCell ref="E59:E83"/>
    <mergeCell ref="F60:F83"/>
    <mergeCell ref="G60:G67"/>
    <mergeCell ref="G68:G75"/>
    <mergeCell ref="G76:G83"/>
    <mergeCell ref="D59:D83"/>
    <mergeCell ref="D84:D101"/>
    <mergeCell ref="E84:E101"/>
    <mergeCell ref="F84:F101"/>
    <mergeCell ref="D102:D106"/>
    <mergeCell ref="E102:E106"/>
    <mergeCell ref="F102:F106"/>
  </mergeCells>
  <printOptions/>
  <pageMargins bottom="0.75" footer="0.0" header="0.0" left="0.7" right="0.7" top="0.75"/>
  <pageSetup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3" width="8.63"/>
    <col customWidth="1" min="4" max="4" width="47.88"/>
    <col customWidth="1" min="5" max="5" width="37.75"/>
    <col customWidth="1" min="6" max="26" width="8.63"/>
  </cols>
  <sheetData>
    <row r="6">
      <c r="D6" s="973" t="s">
        <v>791</v>
      </c>
      <c r="E6" s="973" t="s">
        <v>1103</v>
      </c>
      <c r="F6" s="973" t="s">
        <v>1104</v>
      </c>
      <c r="H6" s="973" t="s">
        <v>1105</v>
      </c>
      <c r="K6" s="973" t="s">
        <v>878</v>
      </c>
    </row>
    <row r="7">
      <c r="F7" s="973" t="s">
        <v>899</v>
      </c>
      <c r="G7" s="973" t="s">
        <v>900</v>
      </c>
      <c r="H7" s="973" t="s">
        <v>899</v>
      </c>
      <c r="I7" s="973" t="s">
        <v>900</v>
      </c>
    </row>
    <row r="8">
      <c r="D8" s="973" t="str">
        <f>'(R-4) Construction (Part 1)'!G9</f>
        <v>Anchor Bolts (Diameter)</v>
      </c>
      <c r="E8" s="973" t="str">
        <f>'(R-4) Construction (Part 1)'!K9</f>
        <v>1/2"</v>
      </c>
      <c r="K8" s="973" t="s">
        <v>1106</v>
      </c>
    </row>
    <row r="9">
      <c r="D9" s="973" t="str">
        <f>'(R-4) Construction (Part 1)'!G10</f>
        <v>Framing Nails</v>
      </c>
      <c r="E9" s="973" t="str">
        <f>'(R-4) Construction (Part 1)'!K10</f>
        <v>3 1/4" x 0.120" (Std Strip/Coil)</v>
      </c>
      <c r="F9" s="973">
        <f t="array" ref="F9">INDEX($E$22:$I$26,MATCH('(R-4) Construction (Part 1)'!$K$10,$E$22:$E$26,0),2)</f>
        <v>82</v>
      </c>
      <c r="G9" s="1059">
        <f t="array" ref="G9">INDEX($E$22:$I$26,MATCH('(R-4) Construction (Part 1)'!$K$10,$E$22:$E$26,0),3)</f>
        <v>3.25</v>
      </c>
      <c r="H9" s="1060">
        <f t="array" ref="H9">INDEX($E$22:$I$26,MATCH('(R-4) Construction (Part 1)'!$K$10,$E$22:$E$26,0),4)</f>
        <v>3.048</v>
      </c>
      <c r="I9" s="1060">
        <f t="array" ref="I9">INDEX($E$22:$I$26,MATCH('(R-4) Construction (Part 1)'!$K$10,$E$22:$E$26,0),5)</f>
        <v>0.12</v>
      </c>
      <c r="K9" s="973" t="s">
        <v>1107</v>
      </c>
    </row>
    <row r="10">
      <c r="D10" s="973" t="str">
        <f>'(R-4) Construction (Part 1)'!G11</f>
        <v>Wood-based Braced Wall Panel Sheathing Nails</v>
      </c>
      <c r="E10" s="973" t="str">
        <f>'(R-4) Construction (Part 1)'!K11</f>
        <v>2 1/2" x 0.113" (Std Strip/Coil)</v>
      </c>
      <c r="F10" s="973">
        <f t="array" ref="F10">INDEX($E$28:$I$33,MATCH('(R-4) Construction (Part 1)'!$K$11,$E$28:$E$33,0),2)</f>
        <v>63</v>
      </c>
      <c r="G10" s="1059">
        <f t="array" ref="G10">INDEX($E$28:$I$33,MATCH('(R-4) Construction (Part 1)'!$K$11,$E$28:$E$33,0),3)</f>
        <v>2.5</v>
      </c>
      <c r="H10" s="1060">
        <f t="array" ref="H10">INDEX($E$28:$I$33,MATCH('(R-4) Construction (Part 1)'!$K$11,$E$28:$E$33,0),4)</f>
        <v>2.8702</v>
      </c>
      <c r="I10" s="1060">
        <f t="array" ref="I10">INDEX($E$28:$I$33,MATCH('(R-4) Construction (Part 1)'!$K$11,$E$28:$E$33,0),5)</f>
        <v>0.113</v>
      </c>
      <c r="K10" s="973" t="s">
        <v>1107</v>
      </c>
    </row>
    <row r="11">
      <c r="G11" s="1059"/>
      <c r="H11" s="1060"/>
      <c r="I11" s="1060"/>
    </row>
    <row r="12">
      <c r="D12" s="973" t="str">
        <f>'(R-4) Construction (Part 1)'!G13</f>
        <v>Gysum-based Braced Wall Panel Sheathing Fasteners</v>
      </c>
      <c r="E12" s="973" t="str">
        <f>'(R-4) Construction (Part 1)'!K13</f>
        <v>Type W Drywall Screws</v>
      </c>
      <c r="K12" s="973" t="s">
        <v>1108</v>
      </c>
    </row>
    <row r="13">
      <c r="D13" s="973" t="str">
        <f>'(R-4) Construction (Part 1)'!G14</f>
        <v>Wood-based Subfloor Sheathing Fasteners</v>
      </c>
      <c r="E13" s="973" t="str">
        <f>'(R-4) Construction (Part 1)'!K14</f>
        <v>Screws</v>
      </c>
    </row>
    <row r="14">
      <c r="D14" s="973" t="str">
        <f>'(R-4) Construction (Part 1)'!G15</f>
        <v>Wood-based Roof Sheathing Fasteners</v>
      </c>
      <c r="E14" s="973" t="str">
        <f>'(R-4) Construction (Part 1)'!K15</f>
        <v>Same as BWP nails</v>
      </c>
    </row>
    <row r="17">
      <c r="D17" s="1061" t="s">
        <v>791</v>
      </c>
      <c r="E17" s="1061" t="s">
        <v>1103</v>
      </c>
      <c r="F17" s="1061" t="s">
        <v>1104</v>
      </c>
      <c r="G17" s="1061"/>
      <c r="H17" s="1061" t="s">
        <v>1105</v>
      </c>
      <c r="I17" s="1061"/>
      <c r="J17" s="1061"/>
      <c r="K17" s="973" t="s">
        <v>878</v>
      </c>
    </row>
    <row r="18">
      <c r="D18" s="1061"/>
      <c r="E18" s="1061"/>
      <c r="F18" s="1061" t="s">
        <v>899</v>
      </c>
      <c r="G18" s="1061" t="s">
        <v>900</v>
      </c>
      <c r="H18" s="1061" t="s">
        <v>899</v>
      </c>
      <c r="I18" s="1061" t="s">
        <v>900</v>
      </c>
      <c r="J18" s="1061"/>
    </row>
    <row r="19">
      <c r="D19" s="973" t="s">
        <v>847</v>
      </c>
      <c r="E19" s="973" t="s">
        <v>794</v>
      </c>
    </row>
    <row r="20">
      <c r="E20" s="973" t="s">
        <v>1109</v>
      </c>
    </row>
    <row r="21" ht="15.75" customHeight="1"/>
    <row r="22" ht="15.75" customHeight="1">
      <c r="D22" s="973" t="s">
        <v>795</v>
      </c>
      <c r="E22" s="973" t="s">
        <v>1110</v>
      </c>
      <c r="F22" s="973">
        <v>82.0</v>
      </c>
      <c r="G22" s="1059">
        <v>3.25</v>
      </c>
      <c r="H22" s="1060">
        <f t="shared" ref="H22:H25" si="1">CONVERT(I22,"in","mm")</f>
        <v>2.8702</v>
      </c>
      <c r="I22" s="1060">
        <v>0.113</v>
      </c>
    </row>
    <row r="23" ht="15.75" customHeight="1">
      <c r="E23" s="973" t="s">
        <v>796</v>
      </c>
      <c r="F23" s="973">
        <v>82.0</v>
      </c>
      <c r="G23" s="1059">
        <v>3.25</v>
      </c>
      <c r="H23" s="1060">
        <f t="shared" si="1"/>
        <v>3.048</v>
      </c>
      <c r="I23" s="1060">
        <v>0.12</v>
      </c>
    </row>
    <row r="24" ht="15.75" customHeight="1">
      <c r="E24" s="973" t="s">
        <v>1111</v>
      </c>
      <c r="F24" s="973">
        <v>82.0</v>
      </c>
      <c r="G24" s="1059">
        <v>3.25</v>
      </c>
      <c r="H24" s="1060">
        <f t="shared" si="1"/>
        <v>3.3274</v>
      </c>
      <c r="I24" s="1060">
        <v>0.131</v>
      </c>
    </row>
    <row r="25" ht="15.75" customHeight="1">
      <c r="E25" s="973" t="s">
        <v>1112</v>
      </c>
      <c r="F25" s="973">
        <v>82.0</v>
      </c>
      <c r="G25" s="1059">
        <v>3.25</v>
      </c>
      <c r="H25" s="1060">
        <f t="shared" si="1"/>
        <v>3.7592</v>
      </c>
      <c r="I25" s="1060">
        <v>0.148</v>
      </c>
    </row>
    <row r="26" ht="15.75" customHeight="1">
      <c r="E26" s="973" t="s">
        <v>1113</v>
      </c>
      <c r="F26" s="973">
        <v>82.0</v>
      </c>
      <c r="G26" s="1059">
        <v>3.25</v>
      </c>
      <c r="H26" s="1060">
        <v>3.66</v>
      </c>
      <c r="I26" s="1060">
        <f>CONVERT(H26,"mm","in")</f>
        <v>0.1440944882</v>
      </c>
    </row>
    <row r="27" ht="15.75" customHeight="1">
      <c r="G27" s="1059"/>
      <c r="H27" s="1060"/>
      <c r="I27" s="1060"/>
      <c r="N27" s="1062"/>
      <c r="O27" s="27"/>
      <c r="P27" s="27"/>
      <c r="Q27" s="28"/>
    </row>
    <row r="28" ht="15.75" customHeight="1">
      <c r="D28" s="973" t="s">
        <v>1114</v>
      </c>
      <c r="E28" s="973" t="s">
        <v>1115</v>
      </c>
      <c r="F28" s="973">
        <v>63.0</v>
      </c>
      <c r="G28" s="1059">
        <v>2.5</v>
      </c>
      <c r="H28" s="1060">
        <f t="shared" ref="H28:H32" si="2">CONVERT(I28,"in","mm")</f>
        <v>2.5146</v>
      </c>
      <c r="I28" s="1060">
        <v>0.099</v>
      </c>
      <c r="N28" s="1062"/>
      <c r="O28" s="27"/>
      <c r="P28" s="27"/>
      <c r="Q28" s="28"/>
    </row>
    <row r="29" ht="15.75" customHeight="1">
      <c r="E29" s="973" t="s">
        <v>798</v>
      </c>
      <c r="F29" s="973">
        <v>63.0</v>
      </c>
      <c r="G29" s="1059">
        <v>2.5</v>
      </c>
      <c r="H29" s="1060">
        <f t="shared" si="2"/>
        <v>2.8702</v>
      </c>
      <c r="I29" s="1060">
        <v>0.113</v>
      </c>
      <c r="N29" s="1062"/>
      <c r="O29" s="27"/>
      <c r="P29" s="27"/>
      <c r="Q29" s="28"/>
    </row>
    <row r="30" ht="15.75" customHeight="1">
      <c r="E30" s="973" t="s">
        <v>1116</v>
      </c>
      <c r="F30" s="973">
        <v>63.0</v>
      </c>
      <c r="G30" s="1059">
        <v>2.5</v>
      </c>
      <c r="H30" s="1060">
        <f t="shared" si="2"/>
        <v>3.048</v>
      </c>
      <c r="I30" s="1060">
        <v>0.12</v>
      </c>
      <c r="N30" s="1062"/>
      <c r="O30" s="27"/>
      <c r="P30" s="27"/>
      <c r="Q30" s="28"/>
    </row>
    <row r="31" ht="15.75" customHeight="1">
      <c r="E31" s="973" t="s">
        <v>1117</v>
      </c>
      <c r="F31" s="973">
        <v>63.0</v>
      </c>
      <c r="G31" s="1059">
        <v>2.5</v>
      </c>
      <c r="H31" s="1060">
        <f t="shared" si="2"/>
        <v>3.3274</v>
      </c>
      <c r="I31" s="1060">
        <v>0.131</v>
      </c>
      <c r="N31" s="1063"/>
      <c r="O31" s="1063"/>
      <c r="P31" s="1063"/>
      <c r="Q31" s="1063"/>
    </row>
    <row r="32" ht="15.75" customHeight="1">
      <c r="E32" s="973" t="s">
        <v>1118</v>
      </c>
      <c r="F32" s="973">
        <v>63.0</v>
      </c>
      <c r="G32" s="1059">
        <v>2.5</v>
      </c>
      <c r="H32" s="1060">
        <f t="shared" si="2"/>
        <v>3.7592</v>
      </c>
      <c r="I32" s="1060">
        <v>0.148</v>
      </c>
      <c r="N32" s="1063"/>
      <c r="O32" s="1063"/>
      <c r="P32" s="1063"/>
      <c r="Q32" s="1063"/>
    </row>
    <row r="33" ht="15.75" customHeight="1">
      <c r="E33" s="973" t="s">
        <v>1119</v>
      </c>
      <c r="F33" s="973">
        <v>63.0</v>
      </c>
      <c r="G33" s="1059">
        <f>CONVERT(F33,"mm","in")</f>
        <v>2.480314961</v>
      </c>
      <c r="H33" s="1060"/>
      <c r="I33" s="1060">
        <v>0.144</v>
      </c>
    </row>
    <row r="34" ht="15.75" customHeight="1">
      <c r="G34" s="1059"/>
      <c r="H34" s="1060"/>
      <c r="I34" s="1060"/>
    </row>
    <row r="35" ht="15.75" customHeight="1">
      <c r="D35" s="63" t="s">
        <v>1120</v>
      </c>
      <c r="E35" s="63" t="s">
        <v>800</v>
      </c>
      <c r="G35" s="1059"/>
      <c r="H35" s="1060"/>
      <c r="I35" s="1060"/>
    </row>
    <row r="36" ht="15.75" customHeight="1">
      <c r="D36" s="63"/>
      <c r="E36" s="63" t="s">
        <v>1121</v>
      </c>
      <c r="G36" s="1059"/>
      <c r="H36" s="1060"/>
      <c r="I36" s="1060"/>
    </row>
    <row r="37" ht="15.75" customHeight="1">
      <c r="D37" s="63"/>
      <c r="E37" s="63" t="s">
        <v>1122</v>
      </c>
      <c r="G37" s="1059"/>
      <c r="H37" s="1060"/>
      <c r="I37" s="1060"/>
    </row>
    <row r="38" ht="15.75" customHeight="1">
      <c r="D38" s="63"/>
      <c r="E38" s="63" t="s">
        <v>805</v>
      </c>
      <c r="G38" s="1059"/>
      <c r="H38" s="1060"/>
      <c r="I38" s="1060"/>
    </row>
    <row r="39" ht="15.75" customHeight="1">
      <c r="D39" s="63"/>
      <c r="E39" s="63" t="s">
        <v>1123</v>
      </c>
    </row>
    <row r="40" ht="15.75" customHeight="1">
      <c r="D40" s="63"/>
      <c r="E40" s="63"/>
    </row>
    <row r="41" ht="15.75" customHeight="1">
      <c r="D41" s="63" t="s">
        <v>1124</v>
      </c>
      <c r="E41" s="63" t="s">
        <v>802</v>
      </c>
    </row>
    <row r="42" ht="15.75" customHeight="1">
      <c r="D42" s="63"/>
      <c r="E42" s="63" t="s">
        <v>1122</v>
      </c>
    </row>
    <row r="43" ht="15.75" customHeight="1">
      <c r="D43" s="63"/>
      <c r="E43" s="63"/>
    </row>
    <row r="44" ht="15.75" customHeight="1">
      <c r="D44" s="63" t="s">
        <v>1125</v>
      </c>
      <c r="E44" s="63" t="s">
        <v>800</v>
      </c>
    </row>
    <row r="45" ht="15.75" customHeight="1">
      <c r="D45" s="63"/>
      <c r="E45" s="63" t="s">
        <v>1121</v>
      </c>
    </row>
    <row r="46" ht="15.75" customHeight="1">
      <c r="D46" s="63"/>
      <c r="E46" s="63" t="s">
        <v>1122</v>
      </c>
    </row>
    <row r="47" ht="15.75" customHeight="1">
      <c r="D47" s="63"/>
      <c r="E47" s="63" t="s">
        <v>805</v>
      </c>
    </row>
    <row r="48" ht="15.75" customHeight="1">
      <c r="D48" s="63"/>
      <c r="E48" s="63" t="s">
        <v>1123</v>
      </c>
    </row>
    <row r="49" ht="15.75" customHeight="1">
      <c r="D49" s="63"/>
      <c r="E49" s="63"/>
    </row>
    <row r="50" ht="15.75" customHeight="1">
      <c r="D50" s="63" t="s">
        <v>1126</v>
      </c>
      <c r="E50" s="973" t="s">
        <v>800</v>
      </c>
    </row>
    <row r="51" ht="15.75" customHeight="1">
      <c r="D51" s="63"/>
      <c r="E51" s="63" t="s">
        <v>1121</v>
      </c>
    </row>
    <row r="52" ht="15.75" customHeight="1">
      <c r="D52" s="63"/>
      <c r="E52" s="63" t="s">
        <v>1122</v>
      </c>
      <c r="L52" s="1064"/>
    </row>
    <row r="53" ht="15.75" customHeight="1">
      <c r="D53" s="63"/>
      <c r="E53" s="63" t="s">
        <v>805</v>
      </c>
    </row>
    <row r="54" ht="15.75" customHeight="1">
      <c r="E54" s="63" t="s">
        <v>1123</v>
      </c>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N27:Q27"/>
    <mergeCell ref="N28:Q28"/>
    <mergeCell ref="N29:Q29"/>
    <mergeCell ref="N30:Q30"/>
  </mergeCells>
  <printOptions/>
  <pageMargins bottom="0.75" footer="0.0" header="0.0" left="0.7" right="0.7" top="0.75"/>
  <pageSetup orientation="landscape"/>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38"/>
    <col customWidth="1" min="2" max="2" width="8.63"/>
    <col customWidth="1" min="3" max="3" width="9.13"/>
    <col customWidth="1" min="4" max="6" width="8.63"/>
    <col customWidth="1" min="7" max="7" width="12.63"/>
    <col customWidth="1" min="8" max="8" width="13.13"/>
    <col customWidth="1" min="9" max="9" width="13.25"/>
    <col customWidth="1" min="10" max="26" width="8.63"/>
  </cols>
  <sheetData>
    <row r="1">
      <c r="A1" s="973" t="s">
        <v>616</v>
      </c>
      <c r="G1" s="1065"/>
      <c r="H1" s="1066"/>
      <c r="M1" s="1067" t="s">
        <v>1127</v>
      </c>
    </row>
    <row r="2">
      <c r="G2" s="1066" t="s">
        <v>1128</v>
      </c>
      <c r="H2" s="1065"/>
      <c r="L2" s="1067" t="s">
        <v>1129</v>
      </c>
      <c r="M2" s="1068" t="str">
        <f>'(I-2) Bands'!K15</f>
        <v>Yes</v>
      </c>
    </row>
    <row r="3">
      <c r="B3" s="973" t="s">
        <v>1130</v>
      </c>
      <c r="D3" s="1067" t="s">
        <v>1131</v>
      </c>
      <c r="G3" s="1065" t="s">
        <v>1130</v>
      </c>
      <c r="H3" s="1066" t="s">
        <v>1131</v>
      </c>
      <c r="L3" s="1067">
        <v>123.0</v>
      </c>
      <c r="M3" s="1068" t="str">
        <f>'(I-2) Bands'!K11</f>
        <v>No</v>
      </c>
    </row>
    <row r="4">
      <c r="B4" s="1069" t="s">
        <v>1132</v>
      </c>
      <c r="C4" s="1067" t="s">
        <v>1133</v>
      </c>
      <c r="D4" s="1067" t="s">
        <v>1134</v>
      </c>
      <c r="E4" s="1067" t="s">
        <v>1135</v>
      </c>
      <c r="G4" s="1065" t="str">
        <f t="array" ref="G4:G22">indirect(if(M2="Yes","Yes_ABC","No_ABC"))</f>
        <v>A</v>
      </c>
      <c r="H4" s="1065">
        <f t="array" ref="H4:H13">indirect(if(M3="Yes","Yes_123","No_123"))</f>
        <v>1</v>
      </c>
    </row>
    <row r="5">
      <c r="B5" s="1070" t="s">
        <v>453</v>
      </c>
      <c r="C5" s="1070" t="s">
        <v>453</v>
      </c>
      <c r="D5" s="1070">
        <v>1.0</v>
      </c>
      <c r="E5" s="1070">
        <v>1.0</v>
      </c>
      <c r="G5" s="1065" t="s">
        <v>617</v>
      </c>
      <c r="H5" s="1065">
        <v>2.0</v>
      </c>
    </row>
    <row r="6">
      <c r="B6" s="1070" t="s">
        <v>617</v>
      </c>
      <c r="C6" s="1070" t="s">
        <v>454</v>
      </c>
      <c r="D6" s="1070" t="s">
        <v>1136</v>
      </c>
      <c r="E6" s="1070">
        <v>2.0</v>
      </c>
      <c r="G6" s="1065" t="s">
        <v>454</v>
      </c>
      <c r="H6" s="1065">
        <v>3.0</v>
      </c>
    </row>
    <row r="7">
      <c r="B7" s="1070" t="s">
        <v>454</v>
      </c>
      <c r="C7" s="1070" t="s">
        <v>455</v>
      </c>
      <c r="D7" s="1070">
        <v>2.0</v>
      </c>
      <c r="E7" s="1070">
        <v>3.0</v>
      </c>
      <c r="G7" s="1065" t="s">
        <v>618</v>
      </c>
      <c r="H7" s="1065">
        <v>4.0</v>
      </c>
    </row>
    <row r="8">
      <c r="B8" s="1070" t="s">
        <v>618</v>
      </c>
      <c r="C8" s="1070" t="s">
        <v>456</v>
      </c>
      <c r="D8" s="1070" t="s">
        <v>1137</v>
      </c>
      <c r="E8" s="1070">
        <v>4.0</v>
      </c>
      <c r="G8" s="1065" t="s">
        <v>455</v>
      </c>
      <c r="H8" s="1065">
        <v>5.0</v>
      </c>
    </row>
    <row r="9">
      <c r="B9" s="1070" t="s">
        <v>455</v>
      </c>
      <c r="C9" s="1070" t="s">
        <v>457</v>
      </c>
      <c r="D9" s="1070">
        <v>3.0</v>
      </c>
      <c r="E9" s="1070">
        <v>5.0</v>
      </c>
      <c r="G9" s="1065" t="s">
        <v>619</v>
      </c>
      <c r="H9" s="1065">
        <v>6.0</v>
      </c>
    </row>
    <row r="10">
      <c r="B10" s="1070" t="s">
        <v>619</v>
      </c>
      <c r="C10" s="1070" t="s">
        <v>461</v>
      </c>
      <c r="D10" s="1070" t="s">
        <v>1138</v>
      </c>
      <c r="E10" s="1070">
        <v>6.0</v>
      </c>
      <c r="G10" s="1065" t="s">
        <v>456</v>
      </c>
      <c r="H10" s="1065">
        <v>7.0</v>
      </c>
    </row>
    <row r="11">
      <c r="B11" s="1070" t="s">
        <v>456</v>
      </c>
      <c r="C11" s="1070" t="s">
        <v>462</v>
      </c>
      <c r="D11" s="1070">
        <v>4.0</v>
      </c>
      <c r="E11" s="1070">
        <v>7.0</v>
      </c>
      <c r="G11" s="1065" t="s">
        <v>620</v>
      </c>
      <c r="H11" s="1065">
        <v>8.0</v>
      </c>
    </row>
    <row r="12">
      <c r="B12" s="1070" t="s">
        <v>620</v>
      </c>
      <c r="C12" s="1070" t="s">
        <v>463</v>
      </c>
      <c r="D12" s="1070" t="s">
        <v>1139</v>
      </c>
      <c r="E12" s="1070">
        <v>8.0</v>
      </c>
      <c r="G12" s="1065" t="s">
        <v>457</v>
      </c>
      <c r="H12" s="1065">
        <v>9.0</v>
      </c>
    </row>
    <row r="13">
      <c r="B13" s="1070" t="s">
        <v>457</v>
      </c>
      <c r="C13" s="1070" t="s">
        <v>464</v>
      </c>
      <c r="D13" s="1070">
        <v>5.0</v>
      </c>
      <c r="E13" s="1070">
        <v>9.0</v>
      </c>
      <c r="G13" s="1065" t="s">
        <v>621</v>
      </c>
      <c r="H13" s="1065">
        <v>10.0</v>
      </c>
    </row>
    <row r="14">
      <c r="B14" s="1070" t="s">
        <v>621</v>
      </c>
      <c r="C14" s="1070" t="s">
        <v>465</v>
      </c>
      <c r="D14" s="1070" t="s">
        <v>1140</v>
      </c>
      <c r="E14" s="1070">
        <v>10.0</v>
      </c>
      <c r="G14" s="1065" t="s">
        <v>461</v>
      </c>
      <c r="H14" s="1065"/>
    </row>
    <row r="15">
      <c r="B15" s="1070" t="s">
        <v>461</v>
      </c>
      <c r="D15" s="1070">
        <v>6.0</v>
      </c>
      <c r="G15" s="1065" t="s">
        <v>622</v>
      </c>
      <c r="H15" s="1065"/>
    </row>
    <row r="16">
      <c r="B16" s="1070" t="s">
        <v>622</v>
      </c>
      <c r="D16" s="1070" t="s">
        <v>1141</v>
      </c>
      <c r="G16" s="1065" t="s">
        <v>462</v>
      </c>
      <c r="H16" s="1065"/>
    </row>
    <row r="17">
      <c r="B17" s="1070" t="s">
        <v>462</v>
      </c>
      <c r="D17" s="1070">
        <v>7.0</v>
      </c>
      <c r="G17" s="1065" t="s">
        <v>623</v>
      </c>
      <c r="H17" s="1065"/>
    </row>
    <row r="18">
      <c r="B18" s="1070" t="s">
        <v>623</v>
      </c>
      <c r="D18" s="1070" t="s">
        <v>1142</v>
      </c>
      <c r="G18" s="1065" t="s">
        <v>463</v>
      </c>
      <c r="H18" s="1065"/>
    </row>
    <row r="19">
      <c r="B19" s="1070" t="s">
        <v>463</v>
      </c>
      <c r="D19" s="1070">
        <v>8.0</v>
      </c>
      <c r="G19" s="1065" t="s">
        <v>1143</v>
      </c>
      <c r="H19" s="1065"/>
    </row>
    <row r="20">
      <c r="B20" s="1070" t="s">
        <v>1143</v>
      </c>
      <c r="D20" s="1070" t="s">
        <v>1144</v>
      </c>
      <c r="G20" s="1065" t="s">
        <v>464</v>
      </c>
      <c r="H20" s="1065"/>
    </row>
    <row r="21" ht="15.75" customHeight="1">
      <c r="B21" s="1070" t="s">
        <v>464</v>
      </c>
      <c r="D21" s="1070">
        <v>9.0</v>
      </c>
      <c r="G21" s="1065" t="s">
        <v>1145</v>
      </c>
      <c r="H21" s="1065"/>
    </row>
    <row r="22" ht="15.75" customHeight="1">
      <c r="B22" s="1070" t="s">
        <v>1145</v>
      </c>
      <c r="D22" s="1070" t="s">
        <v>1146</v>
      </c>
      <c r="G22" s="1065" t="s">
        <v>465</v>
      </c>
      <c r="H22" s="1065"/>
    </row>
    <row r="23" ht="15.75" customHeight="1">
      <c r="B23" s="1070" t="s">
        <v>465</v>
      </c>
      <c r="D23" s="1070">
        <v>10.0</v>
      </c>
      <c r="G23" s="1065"/>
      <c r="H23" s="1065"/>
    </row>
    <row r="24" ht="15.75" customHeight="1">
      <c r="G24" s="1065"/>
      <c r="H24" s="1065"/>
    </row>
    <row r="25" ht="15.75" customHeight="1">
      <c r="G25" s="1065"/>
      <c r="H25" s="1065"/>
    </row>
    <row r="26" ht="15.75" customHeight="1">
      <c r="G26" s="1065"/>
      <c r="H26" s="1065"/>
    </row>
    <row r="27" ht="15.75" customHeight="1">
      <c r="G27" s="1065"/>
      <c r="H27" s="1065"/>
    </row>
    <row r="28" ht="15.75" customHeight="1">
      <c r="G28" s="1065"/>
      <c r="H28" s="1065"/>
    </row>
    <row r="29" ht="15.75" customHeight="1">
      <c r="G29" s="1065"/>
      <c r="H29" s="1065"/>
    </row>
    <row r="30" ht="15.75" customHeight="1">
      <c r="G30" s="1065"/>
      <c r="H30" s="1065"/>
    </row>
    <row r="31" ht="15.75" customHeight="1">
      <c r="G31" s="1065"/>
      <c r="H31" s="1065"/>
    </row>
    <row r="32" ht="15.75" customHeight="1">
      <c r="G32" s="1065"/>
      <c r="H32" s="1065"/>
    </row>
    <row r="33" ht="15.75" customHeight="1">
      <c r="G33" s="1065"/>
      <c r="H33" s="1065"/>
    </row>
    <row r="34" ht="15.75" customHeight="1">
      <c r="G34" s="1065"/>
      <c r="H34" s="1065"/>
    </row>
    <row r="35" ht="15.75" customHeight="1">
      <c r="G35" s="1065"/>
      <c r="H35" s="1065"/>
    </row>
    <row r="36" ht="15.75" customHeight="1">
      <c r="G36" s="1065"/>
      <c r="H36" s="1065"/>
    </row>
    <row r="37" ht="15.75" customHeight="1">
      <c r="G37" s="1065"/>
      <c r="H37" s="1065"/>
    </row>
    <row r="38" ht="15.75" customHeight="1">
      <c r="G38" s="1065"/>
      <c r="H38" s="1065"/>
    </row>
    <row r="39" ht="15.75" customHeight="1">
      <c r="G39" s="1065"/>
      <c r="H39" s="1065"/>
    </row>
    <row r="40" ht="15.75" customHeight="1">
      <c r="G40" s="1065"/>
      <c r="H40" s="1065"/>
    </row>
    <row r="41" ht="15.75" customHeight="1">
      <c r="G41" s="1065"/>
      <c r="H41" s="1065"/>
    </row>
    <row r="42" ht="15.75" customHeight="1">
      <c r="G42" s="1065"/>
      <c r="H42" s="1065"/>
    </row>
    <row r="43" ht="15.75" customHeight="1">
      <c r="G43" s="1065"/>
      <c r="H43" s="1065"/>
    </row>
    <row r="44" ht="15.75" customHeight="1">
      <c r="G44" s="1065"/>
      <c r="H44" s="1065"/>
    </row>
    <row r="45" ht="15.75" customHeight="1">
      <c r="G45" s="1065"/>
      <c r="H45" s="1065"/>
    </row>
    <row r="46" ht="15.75" customHeight="1">
      <c r="G46" s="1065"/>
      <c r="H46" s="1065"/>
    </row>
    <row r="47" ht="15.75" customHeight="1">
      <c r="G47" s="1065"/>
      <c r="H47" s="1065"/>
    </row>
    <row r="48" ht="15.75" customHeight="1">
      <c r="G48" s="1065"/>
      <c r="H48" s="1065"/>
    </row>
    <row r="49" ht="15.75" customHeight="1">
      <c r="G49" s="1065"/>
      <c r="H49" s="1065"/>
    </row>
    <row r="50" ht="15.75" customHeight="1">
      <c r="G50" s="1065"/>
      <c r="H50" s="1065"/>
    </row>
    <row r="51" ht="15.75" customHeight="1">
      <c r="G51" s="1065"/>
      <c r="H51" s="1065"/>
    </row>
    <row r="52" ht="15.75" customHeight="1">
      <c r="G52" s="1065"/>
      <c r="H52" s="1065"/>
    </row>
    <row r="53" ht="15.75" customHeight="1">
      <c r="G53" s="1065"/>
      <c r="H53" s="1065"/>
    </row>
    <row r="54" ht="15.75" customHeight="1">
      <c r="G54" s="1065"/>
      <c r="H54" s="1065"/>
    </row>
    <row r="55" ht="15.75" customHeight="1">
      <c r="G55" s="1065"/>
      <c r="H55" s="1065"/>
    </row>
    <row r="56" ht="15.75" customHeight="1">
      <c r="G56" s="1065"/>
      <c r="H56" s="1065"/>
    </row>
    <row r="57" ht="15.75" customHeight="1">
      <c r="G57" s="1065"/>
      <c r="H57" s="1065"/>
    </row>
    <row r="58" ht="15.75" customHeight="1">
      <c r="G58" s="1065"/>
      <c r="H58" s="1065"/>
    </row>
    <row r="59" ht="15.75" customHeight="1">
      <c r="G59" s="1065"/>
      <c r="H59" s="1065"/>
    </row>
    <row r="60" ht="15.75" customHeight="1">
      <c r="C60" s="1070"/>
      <c r="G60" s="1065"/>
      <c r="H60" s="1065"/>
    </row>
    <row r="61" ht="15.75" customHeight="1">
      <c r="C61" s="1070"/>
      <c r="G61" s="1065"/>
      <c r="H61" s="1065"/>
    </row>
    <row r="62" ht="15.75" customHeight="1">
      <c r="C62" s="1070"/>
      <c r="G62" s="1065"/>
      <c r="H62" s="1065"/>
    </row>
    <row r="63" ht="15.75" customHeight="1">
      <c r="C63" s="1070"/>
      <c r="G63" s="1065"/>
      <c r="H63" s="1065"/>
    </row>
    <row r="64" ht="15.75" customHeight="1">
      <c r="C64" s="1070"/>
      <c r="G64" s="1065"/>
      <c r="H64" s="1065"/>
    </row>
    <row r="65" ht="15.75" customHeight="1">
      <c r="C65" s="1070"/>
      <c r="G65" s="1065"/>
      <c r="H65" s="1065"/>
    </row>
    <row r="66" ht="15.75" customHeight="1">
      <c r="C66" s="1070"/>
      <c r="G66" s="1065"/>
      <c r="H66" s="1065"/>
    </row>
    <row r="67" ht="15.75" customHeight="1">
      <c r="C67" s="1070"/>
      <c r="G67" s="1065"/>
      <c r="H67" s="1065"/>
    </row>
    <row r="68" ht="15.75" customHeight="1">
      <c r="C68" s="1070"/>
      <c r="G68" s="1065"/>
      <c r="H68" s="1065"/>
    </row>
    <row r="69" ht="15.75" customHeight="1">
      <c r="C69" s="1070"/>
      <c r="G69" s="1065"/>
      <c r="H69" s="1065"/>
    </row>
    <row r="70" ht="15.75" customHeight="1">
      <c r="C70" s="1070"/>
      <c r="G70" s="1065"/>
      <c r="H70" s="1065"/>
    </row>
    <row r="71" ht="15.75" customHeight="1">
      <c r="C71" s="1070"/>
      <c r="G71" s="1065"/>
      <c r="H71" s="1065"/>
    </row>
    <row r="72" ht="15.75" customHeight="1">
      <c r="C72" s="1070"/>
      <c r="G72" s="1065"/>
      <c r="H72" s="1065"/>
    </row>
    <row r="73" ht="15.75" customHeight="1">
      <c r="C73" s="1070"/>
      <c r="G73" s="1065"/>
      <c r="H73" s="1065"/>
    </row>
    <row r="74" ht="15.75" customHeight="1">
      <c r="C74" s="1070"/>
      <c r="G74" s="1065"/>
      <c r="H74" s="1065"/>
    </row>
    <row r="75" ht="15.75" customHeight="1">
      <c r="C75" s="1070"/>
      <c r="G75" s="1065"/>
      <c r="H75" s="1065"/>
    </row>
    <row r="76" ht="15.75" customHeight="1">
      <c r="C76" s="1070"/>
      <c r="G76" s="1065"/>
      <c r="H76" s="1065"/>
    </row>
    <row r="77" ht="15.75" customHeight="1">
      <c r="C77" s="1070"/>
      <c r="G77" s="1065"/>
      <c r="H77" s="1065"/>
    </row>
    <row r="78" ht="15.75" customHeight="1">
      <c r="C78" s="1070"/>
      <c r="G78" s="1065"/>
      <c r="H78" s="1065"/>
    </row>
    <row r="79" ht="15.75" customHeight="1">
      <c r="C79" s="1070"/>
      <c r="G79" s="1065"/>
      <c r="H79" s="1065"/>
    </row>
    <row r="80" ht="15.75" customHeight="1">
      <c r="C80" s="1070"/>
      <c r="G80" s="1065"/>
      <c r="H80" s="1065"/>
    </row>
    <row r="81" ht="15.75" customHeight="1">
      <c r="C81" s="1070"/>
      <c r="G81" s="1065"/>
      <c r="H81" s="1065"/>
    </row>
    <row r="82" ht="15.75" customHeight="1">
      <c r="C82" s="1070"/>
      <c r="G82" s="1065"/>
      <c r="H82" s="1065"/>
    </row>
    <row r="83" ht="15.75" customHeight="1">
      <c r="C83" s="1070"/>
      <c r="G83" s="1065"/>
      <c r="H83" s="1065"/>
    </row>
    <row r="84" ht="15.75" customHeight="1">
      <c r="C84" s="1070"/>
      <c r="G84" s="1065"/>
      <c r="H84" s="1065"/>
    </row>
    <row r="85" ht="15.75" customHeight="1">
      <c r="C85" s="1070"/>
      <c r="G85" s="1065"/>
      <c r="H85" s="1065"/>
    </row>
    <row r="86" ht="15.75" customHeight="1">
      <c r="C86" s="1070"/>
      <c r="G86" s="1065"/>
      <c r="H86" s="1065"/>
    </row>
    <row r="87" ht="15.75" customHeight="1">
      <c r="C87" s="1070"/>
      <c r="G87" s="1065"/>
      <c r="H87" s="1065"/>
    </row>
    <row r="88" ht="15.75" customHeight="1">
      <c r="C88" s="1070"/>
      <c r="G88" s="1065"/>
      <c r="H88" s="1065"/>
    </row>
    <row r="89" ht="15.75" customHeight="1">
      <c r="C89" s="1070"/>
      <c r="G89" s="1065"/>
      <c r="H89" s="1065"/>
    </row>
    <row r="90" ht="15.75" customHeight="1">
      <c r="C90" s="1070"/>
      <c r="G90" s="1065"/>
      <c r="H90" s="1065"/>
    </row>
    <row r="91" ht="15.75" customHeight="1">
      <c r="C91" s="1070"/>
      <c r="G91" s="1065"/>
      <c r="H91" s="1065"/>
    </row>
    <row r="92" ht="15.75" customHeight="1">
      <c r="C92" s="1070"/>
      <c r="G92" s="1065"/>
      <c r="H92" s="1065"/>
    </row>
    <row r="93" ht="15.75" customHeight="1">
      <c r="C93" s="1070"/>
      <c r="G93" s="1065"/>
      <c r="H93" s="1065"/>
    </row>
    <row r="94" ht="15.75" customHeight="1">
      <c r="C94" s="1070"/>
      <c r="G94" s="1065"/>
      <c r="H94" s="1065"/>
    </row>
    <row r="95" ht="15.75" customHeight="1">
      <c r="C95" s="1070"/>
      <c r="G95" s="1065"/>
      <c r="H95" s="1065"/>
    </row>
    <row r="96" ht="15.75" customHeight="1">
      <c r="C96" s="1070"/>
      <c r="G96" s="1065"/>
      <c r="H96" s="1065"/>
    </row>
    <row r="97" ht="15.75" customHeight="1">
      <c r="C97" s="1070"/>
      <c r="G97" s="1065"/>
      <c r="H97" s="1065"/>
    </row>
    <row r="98" ht="15.75" customHeight="1">
      <c r="C98" s="1070"/>
      <c r="G98" s="1065"/>
      <c r="H98" s="1065"/>
    </row>
    <row r="99" ht="15.75" customHeight="1">
      <c r="C99" s="1070"/>
      <c r="G99" s="1065"/>
      <c r="H99" s="1065"/>
    </row>
    <row r="100" ht="15.75" customHeight="1">
      <c r="C100" s="1070"/>
      <c r="G100" s="1065"/>
      <c r="H100" s="1065"/>
    </row>
    <row r="101" ht="15.75" customHeight="1">
      <c r="C101" s="1070"/>
      <c r="G101" s="1065"/>
      <c r="H101" s="1065"/>
    </row>
    <row r="102" ht="15.75" customHeight="1">
      <c r="C102" s="1070"/>
      <c r="G102" s="1065"/>
      <c r="H102" s="1065"/>
    </row>
    <row r="103" ht="15.75" customHeight="1">
      <c r="C103" s="1070"/>
      <c r="G103" s="1065"/>
      <c r="H103" s="1065"/>
    </row>
    <row r="104" ht="15.75" customHeight="1">
      <c r="C104" s="1070"/>
      <c r="G104" s="1065"/>
      <c r="H104" s="1065"/>
    </row>
    <row r="105" ht="15.75" customHeight="1">
      <c r="C105" s="1070"/>
      <c r="G105" s="1065"/>
      <c r="H105" s="1065"/>
    </row>
    <row r="106" ht="15.75" customHeight="1">
      <c r="C106" s="1070"/>
      <c r="G106" s="1065"/>
      <c r="H106" s="1065"/>
    </row>
    <row r="107" ht="15.75" customHeight="1">
      <c r="C107" s="1070"/>
      <c r="G107" s="1065"/>
      <c r="H107" s="1065"/>
    </row>
    <row r="108" ht="15.75" customHeight="1">
      <c r="C108" s="1070"/>
      <c r="G108" s="1065"/>
      <c r="H108" s="1065"/>
    </row>
    <row r="109" ht="15.75" customHeight="1">
      <c r="C109" s="1070"/>
      <c r="G109" s="1065"/>
      <c r="H109" s="1065"/>
    </row>
    <row r="110" ht="15.75" customHeight="1">
      <c r="C110" s="1070"/>
      <c r="G110" s="1065"/>
      <c r="H110" s="1065"/>
    </row>
    <row r="111" ht="15.75" customHeight="1">
      <c r="C111" s="1070"/>
      <c r="G111" s="1065"/>
      <c r="H111" s="1065"/>
    </row>
    <row r="112" ht="15.75" customHeight="1">
      <c r="C112" s="1070"/>
      <c r="G112" s="1065"/>
      <c r="H112" s="1065"/>
    </row>
    <row r="113" ht="15.75" customHeight="1">
      <c r="C113" s="1070"/>
      <c r="G113" s="1065"/>
      <c r="H113" s="1065"/>
    </row>
    <row r="114" ht="15.75" customHeight="1">
      <c r="C114" s="1070"/>
      <c r="G114" s="1065"/>
      <c r="H114" s="1065"/>
    </row>
    <row r="115" ht="15.75" customHeight="1">
      <c r="C115" s="1070"/>
      <c r="G115" s="1065"/>
      <c r="H115" s="1065"/>
    </row>
    <row r="116" ht="15.75" customHeight="1">
      <c r="C116" s="1070"/>
      <c r="G116" s="1065"/>
      <c r="H116" s="1065"/>
    </row>
    <row r="117" ht="15.75" customHeight="1">
      <c r="C117" s="1070"/>
      <c r="G117" s="1065"/>
      <c r="H117" s="1065"/>
    </row>
    <row r="118" ht="15.75" customHeight="1">
      <c r="C118" s="1070"/>
      <c r="G118" s="1065"/>
      <c r="H118" s="1065"/>
    </row>
    <row r="119" ht="15.75" customHeight="1">
      <c r="C119" s="1070"/>
      <c r="G119" s="1065"/>
      <c r="H119" s="1065"/>
    </row>
    <row r="120" ht="15.75" customHeight="1">
      <c r="C120" s="1070"/>
      <c r="G120" s="1065"/>
      <c r="H120" s="1065"/>
    </row>
    <row r="121" ht="15.75" customHeight="1">
      <c r="C121" s="1070"/>
      <c r="G121" s="1065"/>
      <c r="H121" s="1065"/>
    </row>
    <row r="122" ht="15.75" customHeight="1">
      <c r="C122" s="1070"/>
      <c r="G122" s="1065"/>
      <c r="H122" s="1065"/>
    </row>
    <row r="123" ht="15.75" customHeight="1">
      <c r="C123" s="1070"/>
      <c r="G123" s="1065"/>
      <c r="H123" s="1065"/>
    </row>
    <row r="124" ht="15.75" customHeight="1">
      <c r="C124" s="1070"/>
      <c r="G124" s="1065"/>
      <c r="H124" s="1065"/>
    </row>
    <row r="125" ht="15.75" customHeight="1">
      <c r="C125" s="1070"/>
      <c r="G125" s="1065"/>
      <c r="H125" s="1065"/>
    </row>
    <row r="126" ht="15.75" customHeight="1">
      <c r="C126" s="1070"/>
      <c r="G126" s="1065"/>
      <c r="H126" s="1065"/>
    </row>
    <row r="127" ht="15.75" customHeight="1">
      <c r="C127" s="1070"/>
      <c r="G127" s="1065"/>
      <c r="H127" s="1065"/>
    </row>
    <row r="128" ht="15.75" customHeight="1">
      <c r="C128" s="1070"/>
      <c r="G128" s="1065"/>
      <c r="H128" s="1065"/>
    </row>
    <row r="129" ht="15.75" customHeight="1">
      <c r="C129" s="1070"/>
      <c r="G129" s="1065"/>
      <c r="H129" s="1065"/>
    </row>
    <row r="130" ht="15.75" customHeight="1">
      <c r="C130" s="1070"/>
      <c r="G130" s="1065"/>
      <c r="H130" s="1065"/>
    </row>
    <row r="131" ht="15.75" customHeight="1">
      <c r="C131" s="1070"/>
      <c r="G131" s="1065"/>
      <c r="H131" s="1065"/>
    </row>
    <row r="132" ht="15.75" customHeight="1">
      <c r="C132" s="1070"/>
      <c r="G132" s="1065"/>
      <c r="H132" s="1065"/>
    </row>
    <row r="133" ht="15.75" customHeight="1">
      <c r="C133" s="1070"/>
      <c r="G133" s="1065"/>
      <c r="H133" s="1065"/>
    </row>
    <row r="134" ht="15.75" customHeight="1">
      <c r="C134" s="1070"/>
      <c r="G134" s="1065"/>
      <c r="H134" s="1065"/>
    </row>
    <row r="135" ht="15.75" customHeight="1">
      <c r="C135" s="1070"/>
      <c r="G135" s="1065"/>
      <c r="H135" s="1065"/>
    </row>
    <row r="136" ht="15.75" customHeight="1">
      <c r="C136" s="1070"/>
      <c r="G136" s="1065"/>
      <c r="H136" s="1065"/>
    </row>
    <row r="137" ht="15.75" customHeight="1">
      <c r="C137" s="1070"/>
      <c r="G137" s="1065"/>
      <c r="H137" s="1065"/>
    </row>
    <row r="138" ht="15.75" customHeight="1">
      <c r="C138" s="1070"/>
      <c r="G138" s="1065"/>
      <c r="H138" s="1065"/>
    </row>
    <row r="139" ht="15.75" customHeight="1">
      <c r="C139" s="1070"/>
      <c r="G139" s="1065"/>
      <c r="H139" s="1065"/>
    </row>
    <row r="140" ht="15.75" customHeight="1">
      <c r="C140" s="1070"/>
      <c r="G140" s="1065"/>
      <c r="H140" s="1065"/>
    </row>
    <row r="141" ht="15.75" customHeight="1">
      <c r="C141" s="1070"/>
      <c r="G141" s="1065"/>
      <c r="H141" s="1065"/>
    </row>
    <row r="142" ht="15.75" customHeight="1">
      <c r="C142" s="1070"/>
      <c r="G142" s="1065"/>
      <c r="H142" s="1065"/>
    </row>
    <row r="143" ht="15.75" customHeight="1">
      <c r="C143" s="1070"/>
      <c r="G143" s="1065"/>
      <c r="H143" s="1065"/>
    </row>
    <row r="144" ht="15.75" customHeight="1">
      <c r="C144" s="1070"/>
      <c r="G144" s="1065"/>
      <c r="H144" s="1065"/>
    </row>
    <row r="145" ht="15.75" customHeight="1">
      <c r="C145" s="1070"/>
      <c r="G145" s="1065"/>
      <c r="H145" s="1065"/>
    </row>
    <row r="146" ht="15.75" customHeight="1">
      <c r="C146" s="1070"/>
      <c r="G146" s="1065"/>
      <c r="H146" s="1065"/>
    </row>
    <row r="147" ht="15.75" customHeight="1">
      <c r="C147" s="1070"/>
      <c r="G147" s="1065"/>
      <c r="H147" s="1065"/>
    </row>
    <row r="148" ht="15.75" customHeight="1">
      <c r="C148" s="1070"/>
      <c r="G148" s="1065"/>
      <c r="H148" s="1065"/>
    </row>
    <row r="149" ht="15.75" customHeight="1">
      <c r="C149" s="1070"/>
      <c r="G149" s="1065"/>
      <c r="H149" s="1065"/>
    </row>
    <row r="150" ht="15.75" customHeight="1">
      <c r="C150" s="1070"/>
      <c r="G150" s="1065"/>
      <c r="H150" s="1065"/>
    </row>
    <row r="151" ht="15.75" customHeight="1">
      <c r="C151" s="1070"/>
      <c r="G151" s="1065"/>
      <c r="H151" s="1065"/>
    </row>
    <row r="152" ht="15.75" customHeight="1">
      <c r="C152" s="1070"/>
      <c r="G152" s="1065"/>
      <c r="H152" s="1065"/>
    </row>
    <row r="153" ht="15.75" customHeight="1">
      <c r="C153" s="1070"/>
      <c r="G153" s="1065"/>
      <c r="H153" s="1065"/>
    </row>
    <row r="154" ht="15.75" customHeight="1">
      <c r="C154" s="1070"/>
      <c r="G154" s="1065"/>
      <c r="H154" s="1065"/>
    </row>
    <row r="155" ht="15.75" customHeight="1">
      <c r="C155" s="1070"/>
      <c r="G155" s="1065"/>
      <c r="H155" s="1065"/>
    </row>
    <row r="156" ht="15.75" customHeight="1">
      <c r="C156" s="1070"/>
      <c r="G156" s="1065"/>
      <c r="H156" s="1065"/>
    </row>
    <row r="157" ht="15.75" customHeight="1">
      <c r="C157" s="1070"/>
      <c r="G157" s="1065"/>
      <c r="H157" s="1065"/>
    </row>
    <row r="158" ht="15.75" customHeight="1">
      <c r="C158" s="1070"/>
      <c r="G158" s="1065"/>
      <c r="H158" s="1065"/>
    </row>
    <row r="159" ht="15.75" customHeight="1">
      <c r="C159" s="1070"/>
      <c r="G159" s="1065"/>
      <c r="H159" s="1065"/>
    </row>
    <row r="160" ht="15.75" customHeight="1">
      <c r="C160" s="1070"/>
      <c r="G160" s="1065"/>
      <c r="H160" s="1065"/>
    </row>
    <row r="161" ht="15.75" customHeight="1">
      <c r="C161" s="1070"/>
      <c r="G161" s="1065"/>
      <c r="H161" s="1065"/>
    </row>
    <row r="162" ht="15.75" customHeight="1">
      <c r="C162" s="1070"/>
      <c r="G162" s="1065"/>
      <c r="H162" s="1065"/>
    </row>
    <row r="163" ht="15.75" customHeight="1">
      <c r="C163" s="1070"/>
      <c r="G163" s="1065"/>
      <c r="H163" s="1065"/>
    </row>
    <row r="164" ht="15.75" customHeight="1">
      <c r="C164" s="1070"/>
      <c r="G164" s="1065"/>
      <c r="H164" s="1065"/>
    </row>
    <row r="165" ht="15.75" customHeight="1">
      <c r="C165" s="1070"/>
      <c r="G165" s="1065"/>
      <c r="H165" s="1065"/>
    </row>
    <row r="166" ht="15.75" customHeight="1">
      <c r="C166" s="1070"/>
      <c r="G166" s="1065"/>
      <c r="H166" s="1065"/>
    </row>
    <row r="167" ht="15.75" customHeight="1">
      <c r="C167" s="1070"/>
      <c r="G167" s="1065"/>
      <c r="H167" s="1065"/>
    </row>
    <row r="168" ht="15.75" customHeight="1">
      <c r="C168" s="1070"/>
      <c r="G168" s="1065"/>
      <c r="H168" s="1065"/>
    </row>
    <row r="169" ht="15.75" customHeight="1">
      <c r="C169" s="1070"/>
      <c r="G169" s="1065"/>
      <c r="H169" s="1065"/>
    </row>
    <row r="170" ht="15.75" customHeight="1">
      <c r="C170" s="1070"/>
      <c r="G170" s="1065"/>
      <c r="H170" s="1065"/>
    </row>
    <row r="171" ht="15.75" customHeight="1">
      <c r="C171" s="1070"/>
      <c r="G171" s="1065"/>
      <c r="H171" s="1065"/>
    </row>
    <row r="172" ht="15.75" customHeight="1">
      <c r="C172" s="1070"/>
      <c r="G172" s="1065"/>
      <c r="H172" s="1065"/>
    </row>
    <row r="173" ht="15.75" customHeight="1">
      <c r="C173" s="1070"/>
      <c r="G173" s="1065"/>
      <c r="H173" s="1065"/>
    </row>
    <row r="174" ht="15.75" customHeight="1">
      <c r="C174" s="1070"/>
      <c r="G174" s="1065"/>
      <c r="H174" s="1065"/>
    </row>
    <row r="175" ht="15.75" customHeight="1">
      <c r="C175" s="1070"/>
      <c r="G175" s="1065"/>
      <c r="H175" s="1065"/>
    </row>
    <row r="176" ht="15.75" customHeight="1">
      <c r="C176" s="1070"/>
      <c r="G176" s="1065"/>
      <c r="H176" s="1065"/>
    </row>
    <row r="177" ht="15.75" customHeight="1">
      <c r="C177" s="1070"/>
      <c r="G177" s="1065"/>
      <c r="H177" s="1065"/>
    </row>
    <row r="178" ht="15.75" customHeight="1">
      <c r="C178" s="1070"/>
      <c r="G178" s="1065"/>
      <c r="H178" s="1065"/>
    </row>
    <row r="179" ht="15.75" customHeight="1">
      <c r="C179" s="1070"/>
      <c r="G179" s="1065"/>
      <c r="H179" s="1065"/>
    </row>
    <row r="180" ht="15.75" customHeight="1">
      <c r="C180" s="1070"/>
      <c r="G180" s="1065"/>
      <c r="H180" s="1065"/>
    </row>
    <row r="181" ht="15.75" customHeight="1">
      <c r="C181" s="1070"/>
      <c r="G181" s="1065"/>
      <c r="H181" s="1065"/>
    </row>
    <row r="182" ht="15.75" customHeight="1">
      <c r="C182" s="1070"/>
      <c r="G182" s="1065"/>
      <c r="H182" s="1065"/>
    </row>
    <row r="183" ht="15.75" customHeight="1">
      <c r="C183" s="1070"/>
      <c r="G183" s="1065"/>
      <c r="H183" s="1065"/>
    </row>
    <row r="184" ht="15.75" customHeight="1">
      <c r="C184" s="1070"/>
      <c r="G184" s="1065"/>
      <c r="H184" s="1065"/>
    </row>
    <row r="185" ht="15.75" customHeight="1">
      <c r="C185" s="1070"/>
      <c r="G185" s="1065"/>
      <c r="H185" s="1065"/>
    </row>
    <row r="186" ht="15.75" customHeight="1">
      <c r="C186" s="1070"/>
      <c r="G186" s="1065"/>
      <c r="H186" s="1065"/>
    </row>
    <row r="187" ht="15.75" customHeight="1">
      <c r="C187" s="1070"/>
      <c r="G187" s="1065"/>
      <c r="H187" s="1065"/>
    </row>
    <row r="188" ht="15.75" customHeight="1">
      <c r="C188" s="1070"/>
      <c r="G188" s="1065"/>
      <c r="H188" s="1065"/>
    </row>
    <row r="189" ht="15.75" customHeight="1">
      <c r="C189" s="1070"/>
      <c r="G189" s="1065"/>
      <c r="H189" s="1065"/>
    </row>
    <row r="190" ht="15.75" customHeight="1">
      <c r="C190" s="1070"/>
      <c r="G190" s="1065"/>
      <c r="H190" s="1065"/>
    </row>
    <row r="191" ht="15.75" customHeight="1">
      <c r="C191" s="1070"/>
      <c r="G191" s="1065"/>
      <c r="H191" s="1065"/>
    </row>
    <row r="192" ht="15.75" customHeight="1">
      <c r="C192" s="1070"/>
      <c r="G192" s="1065"/>
      <c r="H192" s="1065"/>
    </row>
    <row r="193" ht="15.75" customHeight="1">
      <c r="C193" s="1070"/>
      <c r="G193" s="1065"/>
      <c r="H193" s="1065"/>
    </row>
    <row r="194" ht="15.75" customHeight="1">
      <c r="C194" s="1070"/>
      <c r="G194" s="1065"/>
      <c r="H194" s="1065"/>
    </row>
    <row r="195" ht="15.75" customHeight="1">
      <c r="C195" s="1070"/>
      <c r="G195" s="1065"/>
      <c r="H195" s="1065"/>
    </row>
    <row r="196" ht="15.75" customHeight="1">
      <c r="C196" s="1070"/>
      <c r="G196" s="1065"/>
      <c r="H196" s="1065"/>
    </row>
    <row r="197" ht="15.75" customHeight="1">
      <c r="C197" s="1070"/>
      <c r="G197" s="1065"/>
      <c r="H197" s="1065"/>
    </row>
    <row r="198" ht="15.75" customHeight="1">
      <c r="C198" s="1070"/>
      <c r="G198" s="1065"/>
      <c r="H198" s="1065"/>
    </row>
    <row r="199" ht="15.75" customHeight="1">
      <c r="C199" s="1070"/>
      <c r="G199" s="1065"/>
      <c r="H199" s="1065"/>
    </row>
    <row r="200" ht="15.75" customHeight="1">
      <c r="C200" s="1070"/>
      <c r="G200" s="1065"/>
      <c r="H200" s="1065"/>
    </row>
    <row r="201" ht="15.75" customHeight="1">
      <c r="C201" s="1070"/>
      <c r="G201" s="1065"/>
      <c r="H201" s="1065"/>
    </row>
    <row r="202" ht="15.75" customHeight="1">
      <c r="C202" s="1070"/>
      <c r="G202" s="1065"/>
      <c r="H202" s="1065"/>
    </row>
    <row r="203" ht="15.75" customHeight="1">
      <c r="C203" s="1070"/>
      <c r="G203" s="1065"/>
      <c r="H203" s="1065"/>
    </row>
    <row r="204" ht="15.75" customHeight="1">
      <c r="C204" s="1070"/>
      <c r="G204" s="1065"/>
      <c r="H204" s="1065"/>
    </row>
    <row r="205" ht="15.75" customHeight="1">
      <c r="C205" s="1070"/>
      <c r="G205" s="1065"/>
      <c r="H205" s="1065"/>
    </row>
    <row r="206" ht="15.75" customHeight="1">
      <c r="C206" s="1070"/>
      <c r="G206" s="1065"/>
      <c r="H206" s="1065"/>
    </row>
    <row r="207" ht="15.75" customHeight="1">
      <c r="C207" s="1070"/>
      <c r="G207" s="1065"/>
      <c r="H207" s="1065"/>
    </row>
    <row r="208" ht="15.75" customHeight="1">
      <c r="C208" s="1070"/>
      <c r="G208" s="1065"/>
      <c r="H208" s="1065"/>
    </row>
    <row r="209" ht="15.75" customHeight="1">
      <c r="C209" s="1070"/>
      <c r="G209" s="1065"/>
      <c r="H209" s="1065"/>
    </row>
    <row r="210" ht="15.75" customHeight="1">
      <c r="C210" s="1070"/>
      <c r="G210" s="1065"/>
      <c r="H210" s="1065"/>
    </row>
    <row r="211" ht="15.75" customHeight="1">
      <c r="C211" s="1070"/>
      <c r="G211" s="1065"/>
      <c r="H211" s="1065"/>
    </row>
    <row r="212" ht="15.75" customHeight="1">
      <c r="C212" s="1070"/>
      <c r="G212" s="1065"/>
      <c r="H212" s="1065"/>
    </row>
    <row r="213" ht="15.75" customHeight="1">
      <c r="C213" s="1070"/>
      <c r="G213" s="1065"/>
      <c r="H213" s="1065"/>
    </row>
    <row r="214" ht="15.75" customHeight="1">
      <c r="C214" s="1070"/>
      <c r="G214" s="1065"/>
      <c r="H214" s="1065"/>
    </row>
    <row r="215" ht="15.75" customHeight="1">
      <c r="C215" s="1070"/>
      <c r="G215" s="1065"/>
      <c r="H215" s="1065"/>
    </row>
    <row r="216" ht="15.75" customHeight="1">
      <c r="C216" s="1070"/>
      <c r="G216" s="1065"/>
      <c r="H216" s="1065"/>
    </row>
    <row r="217" ht="15.75" customHeight="1">
      <c r="C217" s="1070"/>
      <c r="G217" s="1065"/>
      <c r="H217" s="1065"/>
    </row>
    <row r="218" ht="15.75" customHeight="1">
      <c r="C218" s="1070"/>
      <c r="G218" s="1065"/>
      <c r="H218" s="1065"/>
    </row>
    <row r="219" ht="15.75" customHeight="1">
      <c r="C219" s="1070"/>
      <c r="G219" s="1065"/>
      <c r="H219" s="1065"/>
    </row>
    <row r="220" ht="15.75" customHeight="1">
      <c r="C220" s="1070"/>
      <c r="G220" s="1065"/>
      <c r="H220" s="1065"/>
    </row>
    <row r="221" ht="15.75" customHeight="1">
      <c r="C221" s="1070"/>
      <c r="G221" s="1065"/>
      <c r="H221" s="1065"/>
    </row>
    <row r="222" ht="15.75" customHeight="1">
      <c r="C222" s="1070"/>
      <c r="G222" s="1065"/>
      <c r="H222" s="1065"/>
    </row>
    <row r="223" ht="15.75" customHeight="1">
      <c r="C223" s="1070"/>
      <c r="G223" s="1065"/>
      <c r="H223" s="1065"/>
    </row>
    <row r="224" ht="15.75" customHeight="1">
      <c r="C224" s="1070"/>
      <c r="G224" s="1065"/>
      <c r="H224" s="1065"/>
    </row>
    <row r="225" ht="15.75" customHeight="1">
      <c r="C225" s="1070"/>
      <c r="G225" s="1065"/>
      <c r="H225" s="1065"/>
    </row>
    <row r="226" ht="15.75" customHeight="1">
      <c r="C226" s="1070"/>
      <c r="G226" s="1065"/>
      <c r="H226" s="1065"/>
    </row>
    <row r="227" ht="15.75" customHeight="1">
      <c r="C227" s="1070"/>
      <c r="G227" s="1065"/>
      <c r="H227" s="1065"/>
    </row>
    <row r="228" ht="15.75" customHeight="1">
      <c r="C228" s="1070"/>
      <c r="G228" s="1065"/>
      <c r="H228" s="1065"/>
    </row>
    <row r="229" ht="15.75" customHeight="1">
      <c r="C229" s="1070"/>
      <c r="G229" s="1065"/>
      <c r="H229" s="1065"/>
    </row>
    <row r="230" ht="15.75" customHeight="1">
      <c r="C230" s="1070"/>
      <c r="G230" s="1065"/>
      <c r="H230" s="1065"/>
    </row>
    <row r="231" ht="15.75" customHeight="1">
      <c r="C231" s="1070"/>
      <c r="G231" s="1065"/>
      <c r="H231" s="1065"/>
    </row>
    <row r="232" ht="15.75" customHeight="1">
      <c r="C232" s="1070"/>
      <c r="G232" s="1065"/>
      <c r="H232" s="1065"/>
    </row>
    <row r="233" ht="15.75" customHeight="1">
      <c r="C233" s="1070"/>
      <c r="G233" s="1065"/>
      <c r="H233" s="1065"/>
    </row>
    <row r="234" ht="15.75" customHeight="1">
      <c r="C234" s="1070"/>
      <c r="G234" s="1065"/>
      <c r="H234" s="1065"/>
    </row>
    <row r="235" ht="15.75" customHeight="1">
      <c r="C235" s="1070"/>
      <c r="G235" s="1065"/>
      <c r="H235" s="1065"/>
    </row>
    <row r="236" ht="15.75" customHeight="1">
      <c r="C236" s="1070"/>
      <c r="G236" s="1065"/>
      <c r="H236" s="1065"/>
    </row>
    <row r="237" ht="15.75" customHeight="1">
      <c r="C237" s="1070"/>
      <c r="G237" s="1065"/>
      <c r="H237" s="1065"/>
    </row>
    <row r="238" ht="15.75" customHeight="1">
      <c r="C238" s="1070"/>
      <c r="G238" s="1065"/>
      <c r="H238" s="1065"/>
    </row>
    <row r="239" ht="15.75" customHeight="1">
      <c r="C239" s="1070"/>
      <c r="G239" s="1065"/>
      <c r="H239" s="1065"/>
    </row>
    <row r="240" ht="15.75" customHeight="1">
      <c r="C240" s="1070"/>
      <c r="G240" s="1065"/>
      <c r="H240" s="1065"/>
    </row>
    <row r="241" ht="15.75" customHeight="1">
      <c r="C241" s="1070"/>
      <c r="G241" s="1065"/>
      <c r="H241" s="1065"/>
    </row>
    <row r="242" ht="15.75" customHeight="1">
      <c r="C242" s="1070"/>
      <c r="G242" s="1065"/>
      <c r="H242" s="1065"/>
    </row>
    <row r="243" ht="15.75" customHeight="1">
      <c r="C243" s="1070"/>
      <c r="G243" s="1065"/>
      <c r="H243" s="1065"/>
    </row>
    <row r="244" ht="15.75" customHeight="1">
      <c r="C244" s="1070"/>
      <c r="G244" s="1065"/>
      <c r="H244" s="1065"/>
    </row>
    <row r="245" ht="15.75" customHeight="1">
      <c r="C245" s="1070"/>
      <c r="G245" s="1065"/>
      <c r="H245" s="1065"/>
    </row>
    <row r="246" ht="15.75" customHeight="1">
      <c r="C246" s="1070"/>
      <c r="G246" s="1065"/>
      <c r="H246" s="1065"/>
    </row>
    <row r="247" ht="15.75" customHeight="1">
      <c r="C247" s="1070"/>
      <c r="G247" s="1065"/>
      <c r="H247" s="1065"/>
    </row>
    <row r="248" ht="15.75" customHeight="1">
      <c r="C248" s="1070"/>
      <c r="G248" s="1065"/>
      <c r="H248" s="1065"/>
    </row>
    <row r="249" ht="15.75" customHeight="1">
      <c r="C249" s="1070"/>
      <c r="G249" s="1065"/>
      <c r="H249" s="1065"/>
    </row>
    <row r="250" ht="15.75" customHeight="1">
      <c r="C250" s="1070"/>
      <c r="G250" s="1065"/>
      <c r="H250" s="1065"/>
    </row>
    <row r="251" ht="15.75" customHeight="1">
      <c r="C251" s="1070"/>
      <c r="G251" s="1065"/>
      <c r="H251" s="1065"/>
    </row>
    <row r="252" ht="15.75" customHeight="1">
      <c r="C252" s="1070"/>
      <c r="G252" s="1065"/>
      <c r="H252" s="1065"/>
    </row>
    <row r="253" ht="15.75" customHeight="1">
      <c r="C253" s="1070"/>
      <c r="G253" s="1065"/>
      <c r="H253" s="1065"/>
    </row>
    <row r="254" ht="15.75" customHeight="1">
      <c r="C254" s="1070"/>
      <c r="G254" s="1065"/>
      <c r="H254" s="1065"/>
    </row>
    <row r="255" ht="15.75" customHeight="1">
      <c r="C255" s="1070"/>
      <c r="G255" s="1065"/>
      <c r="H255" s="1065"/>
    </row>
    <row r="256" ht="15.75" customHeight="1">
      <c r="C256" s="1070"/>
      <c r="G256" s="1065"/>
      <c r="H256" s="1065"/>
    </row>
    <row r="257" ht="15.75" customHeight="1">
      <c r="C257" s="1070"/>
      <c r="G257" s="1065"/>
      <c r="H257" s="1065"/>
    </row>
    <row r="258" ht="15.75" customHeight="1">
      <c r="C258" s="1070"/>
      <c r="G258" s="1065"/>
      <c r="H258" s="1065"/>
    </row>
    <row r="259" ht="15.75" customHeight="1">
      <c r="C259" s="1070"/>
      <c r="G259" s="1065"/>
      <c r="H259" s="1065"/>
    </row>
    <row r="260" ht="15.75" customHeight="1">
      <c r="C260" s="1070"/>
      <c r="G260" s="1065"/>
      <c r="H260" s="1065"/>
    </row>
    <row r="261" ht="15.75" customHeight="1">
      <c r="C261" s="1070"/>
      <c r="G261" s="1065"/>
      <c r="H261" s="1065"/>
    </row>
    <row r="262" ht="15.75" customHeight="1">
      <c r="C262" s="1070"/>
      <c r="G262" s="1065"/>
      <c r="H262" s="1065"/>
    </row>
    <row r="263" ht="15.75" customHeight="1">
      <c r="C263" s="1070"/>
      <c r="G263" s="1065"/>
      <c r="H263" s="1065"/>
    </row>
    <row r="264" ht="15.75" customHeight="1">
      <c r="C264" s="1070"/>
      <c r="G264" s="1065"/>
      <c r="H264" s="1065"/>
    </row>
    <row r="265" ht="15.75" customHeight="1">
      <c r="C265" s="1070"/>
      <c r="G265" s="1065"/>
      <c r="H265" s="1065"/>
    </row>
    <row r="266" ht="15.75" customHeight="1">
      <c r="C266" s="1070"/>
      <c r="G266" s="1065"/>
      <c r="H266" s="1065"/>
    </row>
    <row r="267" ht="15.75" customHeight="1">
      <c r="C267" s="1070"/>
      <c r="G267" s="1065"/>
      <c r="H267" s="1065"/>
    </row>
    <row r="268" ht="15.75" customHeight="1">
      <c r="C268" s="1070"/>
      <c r="G268" s="1065"/>
      <c r="H268" s="1065"/>
    </row>
    <row r="269" ht="15.75" customHeight="1">
      <c r="C269" s="1070"/>
      <c r="G269" s="1065"/>
      <c r="H269" s="1065"/>
    </row>
    <row r="270" ht="15.75" customHeight="1">
      <c r="C270" s="1070"/>
      <c r="G270" s="1065"/>
      <c r="H270" s="1065"/>
    </row>
    <row r="271" ht="15.75" customHeight="1">
      <c r="C271" s="1070"/>
      <c r="G271" s="1065"/>
      <c r="H271" s="1065"/>
    </row>
    <row r="272" ht="15.75" customHeight="1">
      <c r="C272" s="1070"/>
      <c r="G272" s="1065"/>
      <c r="H272" s="1065"/>
    </row>
    <row r="273" ht="15.75" customHeight="1">
      <c r="C273" s="1070"/>
      <c r="G273" s="1065"/>
      <c r="H273" s="1065"/>
    </row>
    <row r="274" ht="15.75" customHeight="1">
      <c r="C274" s="1070"/>
      <c r="G274" s="1065"/>
      <c r="H274" s="1065"/>
    </row>
    <row r="275" ht="15.75" customHeight="1">
      <c r="C275" s="1070"/>
      <c r="G275" s="1065"/>
      <c r="H275" s="1065"/>
    </row>
    <row r="276" ht="15.75" customHeight="1">
      <c r="C276" s="1070"/>
      <c r="G276" s="1065"/>
      <c r="H276" s="1065"/>
    </row>
    <row r="277" ht="15.75" customHeight="1">
      <c r="C277" s="1070"/>
      <c r="G277" s="1065"/>
      <c r="H277" s="1065"/>
    </row>
    <row r="278" ht="15.75" customHeight="1">
      <c r="C278" s="1070"/>
      <c r="G278" s="1065"/>
      <c r="H278" s="1065"/>
    </row>
    <row r="279" ht="15.75" customHeight="1">
      <c r="C279" s="1070"/>
      <c r="G279" s="1065"/>
      <c r="H279" s="1065"/>
    </row>
    <row r="280" ht="15.75" customHeight="1">
      <c r="C280" s="1070"/>
      <c r="G280" s="1065"/>
      <c r="H280" s="1065"/>
    </row>
    <row r="281" ht="15.75" customHeight="1">
      <c r="C281" s="1070"/>
      <c r="G281" s="1065"/>
      <c r="H281" s="1065"/>
    </row>
    <row r="282" ht="15.75" customHeight="1">
      <c r="C282" s="1070"/>
      <c r="G282" s="1065"/>
      <c r="H282" s="1065"/>
    </row>
    <row r="283" ht="15.75" customHeight="1">
      <c r="C283" s="1070"/>
      <c r="G283" s="1065"/>
      <c r="H283" s="1065"/>
    </row>
    <row r="284" ht="15.75" customHeight="1">
      <c r="C284" s="1070"/>
      <c r="G284" s="1065"/>
      <c r="H284" s="1065"/>
    </row>
    <row r="285" ht="15.75" customHeight="1">
      <c r="C285" s="1070"/>
      <c r="G285" s="1065"/>
      <c r="H285" s="1065"/>
    </row>
    <row r="286" ht="15.75" customHeight="1">
      <c r="C286" s="1070"/>
      <c r="G286" s="1065"/>
      <c r="H286" s="1065"/>
    </row>
    <row r="287" ht="15.75" customHeight="1">
      <c r="C287" s="1070"/>
      <c r="G287" s="1065"/>
      <c r="H287" s="1065"/>
    </row>
    <row r="288" ht="15.75" customHeight="1">
      <c r="C288" s="1070"/>
      <c r="G288" s="1065"/>
      <c r="H288" s="1065"/>
    </row>
    <row r="289" ht="15.75" customHeight="1">
      <c r="C289" s="1070"/>
      <c r="G289" s="1065"/>
      <c r="H289" s="1065"/>
    </row>
    <row r="290" ht="15.75" customHeight="1">
      <c r="C290" s="1070"/>
      <c r="G290" s="1065"/>
      <c r="H290" s="1065"/>
    </row>
    <row r="291" ht="15.75" customHeight="1">
      <c r="C291" s="1070"/>
      <c r="G291" s="1065"/>
      <c r="H291" s="1065"/>
    </row>
    <row r="292" ht="15.75" customHeight="1">
      <c r="C292" s="1070"/>
      <c r="G292" s="1065"/>
      <c r="H292" s="1065"/>
    </row>
    <row r="293" ht="15.75" customHeight="1">
      <c r="C293" s="1070"/>
      <c r="G293" s="1065"/>
      <c r="H293" s="1065"/>
    </row>
    <row r="294" ht="15.75" customHeight="1">
      <c r="C294" s="1070"/>
      <c r="G294" s="1065"/>
      <c r="H294" s="1065"/>
    </row>
    <row r="295" ht="15.75" customHeight="1">
      <c r="C295" s="1070"/>
      <c r="G295" s="1065"/>
      <c r="H295" s="1065"/>
    </row>
    <row r="296" ht="15.75" customHeight="1">
      <c r="C296" s="1070"/>
      <c r="G296" s="1065"/>
      <c r="H296" s="1065"/>
    </row>
    <row r="297" ht="15.75" customHeight="1">
      <c r="C297" s="1070"/>
      <c r="G297" s="1065"/>
      <c r="H297" s="1065"/>
    </row>
    <row r="298" ht="15.75" customHeight="1">
      <c r="C298" s="1070"/>
      <c r="G298" s="1065"/>
      <c r="H298" s="1065"/>
    </row>
    <row r="299" ht="15.75" customHeight="1">
      <c r="C299" s="1070"/>
      <c r="G299" s="1065"/>
      <c r="H299" s="1065"/>
    </row>
    <row r="300" ht="15.75" customHeight="1">
      <c r="C300" s="1070"/>
      <c r="G300" s="1065"/>
      <c r="H300" s="1065"/>
    </row>
    <row r="301" ht="15.75" customHeight="1">
      <c r="C301" s="1070"/>
      <c r="G301" s="1065"/>
      <c r="H301" s="1065"/>
    </row>
    <row r="302" ht="15.75" customHeight="1">
      <c r="C302" s="1070"/>
      <c r="G302" s="1065"/>
      <c r="H302" s="1065"/>
    </row>
    <row r="303" ht="15.75" customHeight="1">
      <c r="C303" s="1070"/>
      <c r="G303" s="1065"/>
      <c r="H303" s="1065"/>
    </row>
    <row r="304" ht="15.75" customHeight="1">
      <c r="C304" s="1070"/>
      <c r="G304" s="1065"/>
      <c r="H304" s="1065"/>
    </row>
    <row r="305" ht="15.75" customHeight="1">
      <c r="C305" s="1070"/>
      <c r="G305" s="1065"/>
      <c r="H305" s="1065"/>
    </row>
    <row r="306" ht="15.75" customHeight="1">
      <c r="C306" s="1070"/>
      <c r="G306" s="1065"/>
      <c r="H306" s="1065"/>
    </row>
    <row r="307" ht="15.75" customHeight="1">
      <c r="C307" s="1070"/>
      <c r="G307" s="1065"/>
      <c r="H307" s="1065"/>
    </row>
    <row r="308" ht="15.75" customHeight="1">
      <c r="C308" s="1070"/>
      <c r="G308" s="1065"/>
      <c r="H308" s="1065"/>
    </row>
    <row r="309" ht="15.75" customHeight="1">
      <c r="C309" s="1070"/>
      <c r="G309" s="1065"/>
      <c r="H309" s="1065"/>
    </row>
    <row r="310" ht="15.75" customHeight="1">
      <c r="C310" s="1070"/>
      <c r="G310" s="1065"/>
      <c r="H310" s="1065"/>
    </row>
    <row r="311" ht="15.75" customHeight="1">
      <c r="C311" s="1070"/>
      <c r="G311" s="1065"/>
      <c r="H311" s="1065"/>
    </row>
    <row r="312" ht="15.75" customHeight="1">
      <c r="C312" s="1070"/>
      <c r="G312" s="1065"/>
      <c r="H312" s="1065"/>
    </row>
    <row r="313" ht="15.75" customHeight="1">
      <c r="C313" s="1070"/>
      <c r="G313" s="1065"/>
      <c r="H313" s="1065"/>
    </row>
    <row r="314" ht="15.75" customHeight="1">
      <c r="C314" s="1070"/>
      <c r="G314" s="1065"/>
      <c r="H314" s="1065"/>
    </row>
    <row r="315" ht="15.75" customHeight="1">
      <c r="C315" s="1070"/>
      <c r="G315" s="1065"/>
      <c r="H315" s="1065"/>
    </row>
    <row r="316" ht="15.75" customHeight="1">
      <c r="C316" s="1070"/>
      <c r="G316" s="1065"/>
      <c r="H316" s="1065"/>
    </row>
    <row r="317" ht="15.75" customHeight="1">
      <c r="C317" s="1070"/>
      <c r="G317" s="1065"/>
      <c r="H317" s="1065"/>
    </row>
    <row r="318" ht="15.75" customHeight="1">
      <c r="C318" s="1070"/>
      <c r="G318" s="1065"/>
      <c r="H318" s="1065"/>
    </row>
    <row r="319" ht="15.75" customHeight="1">
      <c r="C319" s="1070"/>
      <c r="G319" s="1065"/>
      <c r="H319" s="1065"/>
    </row>
    <row r="320" ht="15.75" customHeight="1">
      <c r="C320" s="1070"/>
      <c r="G320" s="1065"/>
      <c r="H320" s="1065"/>
    </row>
    <row r="321" ht="15.75" customHeight="1">
      <c r="C321" s="1070"/>
      <c r="G321" s="1065"/>
      <c r="H321" s="1065"/>
    </row>
    <row r="322" ht="15.75" customHeight="1">
      <c r="C322" s="1070"/>
      <c r="G322" s="1065"/>
      <c r="H322" s="1065"/>
    </row>
    <row r="323" ht="15.75" customHeight="1">
      <c r="C323" s="1070"/>
      <c r="G323" s="1065"/>
      <c r="H323" s="1065"/>
    </row>
    <row r="324" ht="15.75" customHeight="1">
      <c r="C324" s="1070"/>
      <c r="G324" s="1065"/>
      <c r="H324" s="1065"/>
    </row>
    <row r="325" ht="15.75" customHeight="1">
      <c r="C325" s="1070"/>
      <c r="G325" s="1065"/>
      <c r="H325" s="1065"/>
    </row>
    <row r="326" ht="15.75" customHeight="1">
      <c r="C326" s="1070"/>
      <c r="G326" s="1065"/>
      <c r="H326" s="1065"/>
    </row>
    <row r="327" ht="15.75" customHeight="1">
      <c r="C327" s="1070"/>
      <c r="G327" s="1065"/>
      <c r="H327" s="1065"/>
    </row>
    <row r="328" ht="15.75" customHeight="1">
      <c r="C328" s="1070"/>
      <c r="G328" s="1065"/>
      <c r="H328" s="1065"/>
    </row>
    <row r="329" ht="15.75" customHeight="1">
      <c r="C329" s="1070"/>
      <c r="G329" s="1065"/>
      <c r="H329" s="1065"/>
    </row>
    <row r="330" ht="15.75" customHeight="1">
      <c r="C330" s="1070"/>
      <c r="G330" s="1065"/>
      <c r="H330" s="1065"/>
    </row>
    <row r="331" ht="15.75" customHeight="1">
      <c r="C331" s="1070"/>
      <c r="G331" s="1065"/>
      <c r="H331" s="1065"/>
    </row>
    <row r="332" ht="15.75" customHeight="1">
      <c r="C332" s="1070"/>
      <c r="G332" s="1065"/>
      <c r="H332" s="1065"/>
    </row>
    <row r="333" ht="15.75" customHeight="1">
      <c r="C333" s="1070"/>
      <c r="G333" s="1065"/>
      <c r="H333" s="1065"/>
    </row>
    <row r="334" ht="15.75" customHeight="1">
      <c r="C334" s="1070"/>
      <c r="G334" s="1065"/>
      <c r="H334" s="1065"/>
    </row>
    <row r="335" ht="15.75" customHeight="1">
      <c r="C335" s="1070"/>
      <c r="G335" s="1065"/>
      <c r="H335" s="1065"/>
    </row>
    <row r="336" ht="15.75" customHeight="1">
      <c r="C336" s="1070"/>
      <c r="G336" s="1065"/>
      <c r="H336" s="1065"/>
    </row>
    <row r="337" ht="15.75" customHeight="1">
      <c r="C337" s="1070"/>
      <c r="G337" s="1065"/>
      <c r="H337" s="1065"/>
    </row>
    <row r="338" ht="15.75" customHeight="1">
      <c r="C338" s="1070"/>
      <c r="G338" s="1065"/>
      <c r="H338" s="1065"/>
    </row>
    <row r="339" ht="15.75" customHeight="1">
      <c r="C339" s="1070"/>
      <c r="G339" s="1065"/>
      <c r="H339" s="1065"/>
    </row>
    <row r="340" ht="15.75" customHeight="1">
      <c r="C340" s="1070"/>
      <c r="G340" s="1065"/>
      <c r="H340" s="1065"/>
    </row>
    <row r="341" ht="15.75" customHeight="1">
      <c r="C341" s="1070"/>
      <c r="G341" s="1065"/>
      <c r="H341" s="1065"/>
    </row>
    <row r="342" ht="15.75" customHeight="1">
      <c r="C342" s="1070"/>
      <c r="G342" s="1065"/>
      <c r="H342" s="1065"/>
    </row>
    <row r="343" ht="15.75" customHeight="1">
      <c r="C343" s="1070"/>
      <c r="G343" s="1065"/>
      <c r="H343" s="1065"/>
    </row>
    <row r="344" ht="15.75" customHeight="1">
      <c r="C344" s="1070"/>
      <c r="G344" s="1065"/>
      <c r="H344" s="1065"/>
    </row>
    <row r="345" ht="15.75" customHeight="1">
      <c r="C345" s="1070"/>
      <c r="G345" s="1065"/>
      <c r="H345" s="1065"/>
    </row>
    <row r="346" ht="15.75" customHeight="1">
      <c r="C346" s="1070"/>
      <c r="G346" s="1065"/>
      <c r="H346" s="1065"/>
    </row>
    <row r="347" ht="15.75" customHeight="1">
      <c r="C347" s="1070"/>
      <c r="G347" s="1065"/>
      <c r="H347" s="1065"/>
    </row>
    <row r="348" ht="15.75" customHeight="1">
      <c r="C348" s="1070"/>
      <c r="G348" s="1065"/>
      <c r="H348" s="1065"/>
    </row>
    <row r="349" ht="15.75" customHeight="1">
      <c r="C349" s="1070"/>
      <c r="G349" s="1065"/>
      <c r="H349" s="1065"/>
    </row>
    <row r="350" ht="15.75" customHeight="1">
      <c r="C350" s="1070"/>
      <c r="G350" s="1065"/>
      <c r="H350" s="1065"/>
    </row>
    <row r="351" ht="15.75" customHeight="1">
      <c r="C351" s="1070"/>
      <c r="G351" s="1065"/>
      <c r="H351" s="1065"/>
    </row>
    <row r="352" ht="15.75" customHeight="1">
      <c r="C352" s="1070"/>
      <c r="G352" s="1065"/>
      <c r="H352" s="1065"/>
    </row>
    <row r="353" ht="15.75" customHeight="1">
      <c r="C353" s="1070"/>
      <c r="G353" s="1065"/>
      <c r="H353" s="1065"/>
    </row>
    <row r="354" ht="15.75" customHeight="1">
      <c r="C354" s="1070"/>
      <c r="G354" s="1065"/>
      <c r="H354" s="1065"/>
    </row>
    <row r="355" ht="15.75" customHeight="1">
      <c r="C355" s="1070"/>
      <c r="G355" s="1065"/>
      <c r="H355" s="1065"/>
    </row>
    <row r="356" ht="15.75" customHeight="1">
      <c r="C356" s="1070"/>
      <c r="G356" s="1065"/>
      <c r="H356" s="1065"/>
    </row>
    <row r="357" ht="15.75" customHeight="1">
      <c r="C357" s="1070"/>
      <c r="G357" s="1065"/>
      <c r="H357" s="1065"/>
    </row>
    <row r="358" ht="15.75" customHeight="1">
      <c r="C358" s="1070"/>
      <c r="G358" s="1065"/>
      <c r="H358" s="1065"/>
    </row>
    <row r="359" ht="15.75" customHeight="1">
      <c r="C359" s="1070"/>
      <c r="G359" s="1065"/>
      <c r="H359" s="1065"/>
    </row>
    <row r="360" ht="15.75" customHeight="1">
      <c r="C360" s="1070"/>
      <c r="G360" s="1065"/>
      <c r="H360" s="1065"/>
    </row>
    <row r="361" ht="15.75" customHeight="1">
      <c r="C361" s="1070"/>
      <c r="G361" s="1065"/>
      <c r="H361" s="1065"/>
    </row>
    <row r="362" ht="15.75" customHeight="1">
      <c r="C362" s="1070"/>
      <c r="G362" s="1065"/>
      <c r="H362" s="1065"/>
    </row>
    <row r="363" ht="15.75" customHeight="1">
      <c r="C363" s="1070"/>
      <c r="G363" s="1065"/>
      <c r="H363" s="1065"/>
    </row>
    <row r="364" ht="15.75" customHeight="1">
      <c r="C364" s="1070"/>
      <c r="G364" s="1065"/>
      <c r="H364" s="1065"/>
    </row>
    <row r="365" ht="15.75" customHeight="1">
      <c r="C365" s="1070"/>
      <c r="G365" s="1065"/>
      <c r="H365" s="1065"/>
    </row>
    <row r="366" ht="15.75" customHeight="1">
      <c r="C366" s="1070"/>
      <c r="G366" s="1065"/>
      <c r="H366" s="1065"/>
    </row>
    <row r="367" ht="15.75" customHeight="1">
      <c r="C367" s="1070"/>
      <c r="G367" s="1065"/>
      <c r="H367" s="1065"/>
    </row>
    <row r="368" ht="15.75" customHeight="1">
      <c r="C368" s="1070"/>
      <c r="G368" s="1065"/>
      <c r="H368" s="1065"/>
    </row>
    <row r="369" ht="15.75" customHeight="1">
      <c r="C369" s="1070"/>
      <c r="G369" s="1065"/>
      <c r="H369" s="1065"/>
    </row>
    <row r="370" ht="15.75" customHeight="1">
      <c r="C370" s="1070"/>
      <c r="G370" s="1065"/>
      <c r="H370" s="1065"/>
    </row>
    <row r="371" ht="15.75" customHeight="1">
      <c r="C371" s="1070"/>
      <c r="G371" s="1065"/>
      <c r="H371" s="1065"/>
    </row>
    <row r="372" ht="15.75" customHeight="1">
      <c r="C372" s="1070"/>
      <c r="G372" s="1065"/>
      <c r="H372" s="1065"/>
    </row>
    <row r="373" ht="15.75" customHeight="1">
      <c r="C373" s="1070"/>
      <c r="G373" s="1065"/>
      <c r="H373" s="1065"/>
    </row>
    <row r="374" ht="15.75" customHeight="1">
      <c r="C374" s="1070"/>
      <c r="G374" s="1065"/>
      <c r="H374" s="1065"/>
    </row>
    <row r="375" ht="15.75" customHeight="1">
      <c r="C375" s="1070"/>
      <c r="G375" s="1065"/>
      <c r="H375" s="1065"/>
    </row>
    <row r="376" ht="15.75" customHeight="1">
      <c r="C376" s="1070"/>
      <c r="G376" s="1065"/>
      <c r="H376" s="1065"/>
    </row>
    <row r="377" ht="15.75" customHeight="1">
      <c r="C377" s="1070"/>
      <c r="G377" s="1065"/>
      <c r="H377" s="1065"/>
    </row>
    <row r="378" ht="15.75" customHeight="1">
      <c r="C378" s="1070"/>
      <c r="G378" s="1065"/>
      <c r="H378" s="1065"/>
    </row>
    <row r="379" ht="15.75" customHeight="1">
      <c r="C379" s="1070"/>
      <c r="G379" s="1065"/>
      <c r="H379" s="1065"/>
    </row>
    <row r="380" ht="15.75" customHeight="1">
      <c r="C380" s="1070"/>
      <c r="G380" s="1065"/>
      <c r="H380" s="1065"/>
    </row>
    <row r="381" ht="15.75" customHeight="1">
      <c r="C381" s="1070"/>
      <c r="G381" s="1065"/>
      <c r="H381" s="1065"/>
    </row>
    <row r="382" ht="15.75" customHeight="1">
      <c r="C382" s="1070"/>
      <c r="G382" s="1065"/>
      <c r="H382" s="1065"/>
    </row>
    <row r="383" ht="15.75" customHeight="1">
      <c r="C383" s="1070"/>
      <c r="G383" s="1065"/>
      <c r="H383" s="1065"/>
    </row>
    <row r="384" ht="15.75" customHeight="1">
      <c r="C384" s="1070"/>
      <c r="G384" s="1065"/>
      <c r="H384" s="1065"/>
    </row>
    <row r="385" ht="15.75" customHeight="1">
      <c r="C385" s="1070"/>
      <c r="G385" s="1065"/>
      <c r="H385" s="1065"/>
    </row>
    <row r="386" ht="15.75" customHeight="1">
      <c r="C386" s="1070"/>
      <c r="G386" s="1065"/>
      <c r="H386" s="1065"/>
    </row>
    <row r="387" ht="15.75" customHeight="1">
      <c r="C387" s="1070"/>
      <c r="G387" s="1065"/>
      <c r="H387" s="1065"/>
    </row>
    <row r="388" ht="15.75" customHeight="1">
      <c r="C388" s="1070"/>
      <c r="G388" s="1065"/>
      <c r="H388" s="1065"/>
    </row>
    <row r="389" ht="15.75" customHeight="1">
      <c r="C389" s="1070"/>
      <c r="G389" s="1065"/>
      <c r="H389" s="1065"/>
    </row>
    <row r="390" ht="15.75" customHeight="1">
      <c r="C390" s="1070"/>
      <c r="G390" s="1065"/>
      <c r="H390" s="1065"/>
    </row>
    <row r="391" ht="15.75" customHeight="1">
      <c r="C391" s="1070"/>
      <c r="G391" s="1065"/>
      <c r="H391" s="1065"/>
    </row>
    <row r="392" ht="15.75" customHeight="1">
      <c r="C392" s="1070"/>
      <c r="G392" s="1065"/>
      <c r="H392" s="1065"/>
    </row>
    <row r="393" ht="15.75" customHeight="1">
      <c r="C393" s="1070"/>
      <c r="G393" s="1065"/>
      <c r="H393" s="1065"/>
    </row>
    <row r="394" ht="15.75" customHeight="1">
      <c r="C394" s="1070"/>
      <c r="G394" s="1065"/>
      <c r="H394" s="1065"/>
    </row>
    <row r="395" ht="15.75" customHeight="1">
      <c r="C395" s="1070"/>
      <c r="G395" s="1065"/>
      <c r="H395" s="1065"/>
    </row>
    <row r="396" ht="15.75" customHeight="1">
      <c r="C396" s="1070"/>
      <c r="G396" s="1065"/>
      <c r="H396" s="1065"/>
    </row>
    <row r="397" ht="15.75" customHeight="1">
      <c r="C397" s="1070"/>
      <c r="G397" s="1065"/>
      <c r="H397" s="1065"/>
    </row>
    <row r="398" ht="15.75" customHeight="1">
      <c r="C398" s="1070"/>
      <c r="G398" s="1065"/>
      <c r="H398" s="1065"/>
    </row>
    <row r="399" ht="15.75" customHeight="1">
      <c r="C399" s="1070"/>
      <c r="G399" s="1065"/>
      <c r="H399" s="1065"/>
    </row>
    <row r="400" ht="15.75" customHeight="1">
      <c r="C400" s="1070"/>
      <c r="G400" s="1065"/>
      <c r="H400" s="1065"/>
    </row>
    <row r="401" ht="15.75" customHeight="1">
      <c r="C401" s="1070"/>
      <c r="G401" s="1065"/>
      <c r="H401" s="1065"/>
    </row>
    <row r="402" ht="15.75" customHeight="1">
      <c r="C402" s="1070"/>
      <c r="G402" s="1065"/>
      <c r="H402" s="1065"/>
    </row>
    <row r="403" ht="15.75" customHeight="1">
      <c r="C403" s="1070"/>
      <c r="G403" s="1065"/>
      <c r="H403" s="1065"/>
    </row>
    <row r="404" ht="15.75" customHeight="1">
      <c r="C404" s="1070"/>
      <c r="G404" s="1065"/>
      <c r="H404" s="1065"/>
    </row>
    <row r="405" ht="15.75" customHeight="1">
      <c r="C405" s="1070"/>
      <c r="G405" s="1065"/>
      <c r="H405" s="1065"/>
    </row>
    <row r="406" ht="15.75" customHeight="1">
      <c r="C406" s="1070"/>
      <c r="G406" s="1065"/>
      <c r="H406" s="1065"/>
    </row>
    <row r="407" ht="15.75" customHeight="1">
      <c r="C407" s="1070"/>
      <c r="G407" s="1065"/>
      <c r="H407" s="1065"/>
    </row>
    <row r="408" ht="15.75" customHeight="1">
      <c r="C408" s="1070"/>
      <c r="G408" s="1065"/>
      <c r="H408" s="1065"/>
    </row>
    <row r="409" ht="15.75" customHeight="1">
      <c r="C409" s="1070"/>
      <c r="G409" s="1065"/>
      <c r="H409" s="1065"/>
    </row>
    <row r="410" ht="15.75" customHeight="1">
      <c r="C410" s="1070"/>
      <c r="G410" s="1065"/>
      <c r="H410" s="1065"/>
    </row>
    <row r="411" ht="15.75" customHeight="1">
      <c r="C411" s="1070"/>
      <c r="G411" s="1065"/>
      <c r="H411" s="1065"/>
    </row>
    <row r="412" ht="15.75" customHeight="1">
      <c r="C412" s="1070"/>
      <c r="G412" s="1065"/>
      <c r="H412" s="1065"/>
    </row>
    <row r="413" ht="15.75" customHeight="1">
      <c r="C413" s="1070"/>
      <c r="G413" s="1065"/>
      <c r="H413" s="1065"/>
    </row>
    <row r="414" ht="15.75" customHeight="1">
      <c r="C414" s="1070"/>
      <c r="G414" s="1065"/>
      <c r="H414" s="1065"/>
    </row>
    <row r="415" ht="15.75" customHeight="1">
      <c r="C415" s="1070"/>
      <c r="G415" s="1065"/>
      <c r="H415" s="1065"/>
    </row>
    <row r="416" ht="15.75" customHeight="1">
      <c r="C416" s="1070"/>
      <c r="G416" s="1065"/>
      <c r="H416" s="1065"/>
    </row>
    <row r="417" ht="15.75" customHeight="1">
      <c r="C417" s="1070"/>
      <c r="G417" s="1065"/>
      <c r="H417" s="1065"/>
    </row>
    <row r="418" ht="15.75" customHeight="1">
      <c r="C418" s="1070"/>
      <c r="G418" s="1065"/>
      <c r="H418" s="1065"/>
    </row>
    <row r="419" ht="15.75" customHeight="1">
      <c r="C419" s="1070"/>
      <c r="G419" s="1065"/>
      <c r="H419" s="1065"/>
    </row>
    <row r="420" ht="15.75" customHeight="1">
      <c r="C420" s="1070"/>
      <c r="G420" s="1065"/>
      <c r="H420" s="1065"/>
    </row>
    <row r="421" ht="15.75" customHeight="1">
      <c r="C421" s="1070"/>
      <c r="G421" s="1065"/>
      <c r="H421" s="1065"/>
    </row>
    <row r="422" ht="15.75" customHeight="1">
      <c r="C422" s="1070"/>
      <c r="G422" s="1065"/>
      <c r="H422" s="1065"/>
    </row>
    <row r="423" ht="15.75" customHeight="1">
      <c r="C423" s="1070"/>
      <c r="G423" s="1065"/>
      <c r="H423" s="1065"/>
    </row>
    <row r="424" ht="15.75" customHeight="1">
      <c r="C424" s="1070"/>
      <c r="G424" s="1065"/>
      <c r="H424" s="1065"/>
    </row>
    <row r="425" ht="15.75" customHeight="1">
      <c r="C425" s="1070"/>
      <c r="G425" s="1065"/>
      <c r="H425" s="1065"/>
    </row>
    <row r="426" ht="15.75" customHeight="1">
      <c r="C426" s="1070"/>
      <c r="G426" s="1065"/>
      <c r="H426" s="1065"/>
    </row>
    <row r="427" ht="15.75" customHeight="1">
      <c r="C427" s="1070"/>
      <c r="G427" s="1065"/>
      <c r="H427" s="1065"/>
    </row>
    <row r="428" ht="15.75" customHeight="1">
      <c r="C428" s="1070"/>
      <c r="G428" s="1065"/>
      <c r="H428" s="1065"/>
    </row>
    <row r="429" ht="15.75" customHeight="1">
      <c r="C429" s="1070"/>
      <c r="G429" s="1065"/>
      <c r="H429" s="1065"/>
    </row>
    <row r="430" ht="15.75" customHeight="1">
      <c r="C430" s="1070"/>
      <c r="G430" s="1065"/>
      <c r="H430" s="1065"/>
    </row>
    <row r="431" ht="15.75" customHeight="1">
      <c r="C431" s="1070"/>
      <c r="G431" s="1065"/>
      <c r="H431" s="1065"/>
    </row>
    <row r="432" ht="15.75" customHeight="1">
      <c r="C432" s="1070"/>
      <c r="G432" s="1065"/>
      <c r="H432" s="1065"/>
    </row>
    <row r="433" ht="15.75" customHeight="1">
      <c r="C433" s="1070"/>
      <c r="G433" s="1065"/>
      <c r="H433" s="1065"/>
    </row>
    <row r="434" ht="15.75" customHeight="1">
      <c r="C434" s="1070"/>
      <c r="G434" s="1065"/>
      <c r="H434" s="1065"/>
    </row>
    <row r="435" ht="15.75" customHeight="1">
      <c r="C435" s="1070"/>
      <c r="G435" s="1065"/>
      <c r="H435" s="1065"/>
    </row>
    <row r="436" ht="15.75" customHeight="1">
      <c r="C436" s="1070"/>
      <c r="G436" s="1065"/>
      <c r="H436" s="1065"/>
    </row>
    <row r="437" ht="15.75" customHeight="1">
      <c r="C437" s="1070"/>
      <c r="G437" s="1065"/>
      <c r="H437" s="1065"/>
    </row>
    <row r="438" ht="15.75" customHeight="1">
      <c r="C438" s="1070"/>
      <c r="G438" s="1065"/>
      <c r="H438" s="1065"/>
    </row>
    <row r="439" ht="15.75" customHeight="1">
      <c r="C439" s="1070"/>
      <c r="G439" s="1065"/>
      <c r="H439" s="1065"/>
    </row>
    <row r="440" ht="15.75" customHeight="1">
      <c r="C440" s="1070"/>
      <c r="G440" s="1065"/>
      <c r="H440" s="1065"/>
    </row>
    <row r="441" ht="15.75" customHeight="1">
      <c r="C441" s="1070"/>
      <c r="G441" s="1065"/>
      <c r="H441" s="1065"/>
    </row>
    <row r="442" ht="15.75" customHeight="1">
      <c r="C442" s="1070"/>
      <c r="G442" s="1065"/>
      <c r="H442" s="1065"/>
    </row>
    <row r="443" ht="15.75" customHeight="1">
      <c r="C443" s="1070"/>
      <c r="G443" s="1065"/>
      <c r="H443" s="1065"/>
    </row>
    <row r="444" ht="15.75" customHeight="1">
      <c r="C444" s="1070"/>
      <c r="G444" s="1065"/>
      <c r="H444" s="1065"/>
    </row>
    <row r="445" ht="15.75" customHeight="1">
      <c r="C445" s="1070"/>
      <c r="G445" s="1065"/>
      <c r="H445" s="1065"/>
    </row>
    <row r="446" ht="15.75" customHeight="1">
      <c r="C446" s="1070"/>
      <c r="G446" s="1065"/>
      <c r="H446" s="1065"/>
    </row>
    <row r="447" ht="15.75" customHeight="1">
      <c r="C447" s="1070"/>
      <c r="G447" s="1065"/>
      <c r="H447" s="1065"/>
    </row>
    <row r="448" ht="15.75" customHeight="1">
      <c r="C448" s="1070"/>
      <c r="G448" s="1065"/>
      <c r="H448" s="1065"/>
    </row>
    <row r="449" ht="15.75" customHeight="1">
      <c r="C449" s="1070"/>
      <c r="G449" s="1065"/>
      <c r="H449" s="1065"/>
    </row>
    <row r="450" ht="15.75" customHeight="1">
      <c r="C450" s="1070"/>
      <c r="G450" s="1065"/>
      <c r="H450" s="1065"/>
    </row>
    <row r="451" ht="15.75" customHeight="1">
      <c r="C451" s="1070"/>
      <c r="G451" s="1065"/>
      <c r="H451" s="1065"/>
    </row>
    <row r="452" ht="15.75" customHeight="1">
      <c r="C452" s="1070"/>
      <c r="G452" s="1065"/>
      <c r="H452" s="1065"/>
    </row>
    <row r="453" ht="15.75" customHeight="1">
      <c r="C453" s="1070"/>
      <c r="G453" s="1065"/>
      <c r="H453" s="1065"/>
    </row>
    <row r="454" ht="15.75" customHeight="1">
      <c r="C454" s="1070"/>
      <c r="G454" s="1065"/>
      <c r="H454" s="1065"/>
    </row>
    <row r="455" ht="15.75" customHeight="1">
      <c r="C455" s="1070"/>
      <c r="G455" s="1065"/>
      <c r="H455" s="1065"/>
    </row>
    <row r="456" ht="15.75" customHeight="1">
      <c r="C456" s="1070"/>
      <c r="G456" s="1065"/>
      <c r="H456" s="1065"/>
    </row>
    <row r="457" ht="15.75" customHeight="1">
      <c r="C457" s="1070"/>
      <c r="G457" s="1065"/>
      <c r="H457" s="1065"/>
    </row>
    <row r="458" ht="15.75" customHeight="1">
      <c r="C458" s="1070"/>
      <c r="G458" s="1065"/>
      <c r="H458" s="1065"/>
    </row>
    <row r="459" ht="15.75" customHeight="1">
      <c r="C459" s="1070"/>
      <c r="G459" s="1065"/>
      <c r="H459" s="1065"/>
    </row>
    <row r="460" ht="15.75" customHeight="1">
      <c r="C460" s="1070"/>
      <c r="G460" s="1065"/>
      <c r="H460" s="1065"/>
    </row>
    <row r="461" ht="15.75" customHeight="1">
      <c r="C461" s="1070"/>
      <c r="G461" s="1065"/>
      <c r="H461" s="1065"/>
    </row>
    <row r="462" ht="15.75" customHeight="1">
      <c r="C462" s="1070"/>
      <c r="G462" s="1065"/>
      <c r="H462" s="1065"/>
    </row>
    <row r="463" ht="15.75" customHeight="1">
      <c r="C463" s="1070"/>
      <c r="G463" s="1065"/>
      <c r="H463" s="1065"/>
    </row>
    <row r="464" ht="15.75" customHeight="1">
      <c r="C464" s="1070"/>
      <c r="G464" s="1065"/>
      <c r="H464" s="1065"/>
    </row>
    <row r="465" ht="15.75" customHeight="1">
      <c r="C465" s="1070"/>
      <c r="G465" s="1065"/>
      <c r="H465" s="1065"/>
    </row>
    <row r="466" ht="15.75" customHeight="1">
      <c r="C466" s="1070"/>
      <c r="G466" s="1065"/>
      <c r="H466" s="1065"/>
    </row>
    <row r="467" ht="15.75" customHeight="1">
      <c r="C467" s="1070"/>
      <c r="G467" s="1065"/>
      <c r="H467" s="1065"/>
    </row>
    <row r="468" ht="15.75" customHeight="1">
      <c r="C468" s="1070"/>
      <c r="G468" s="1065"/>
      <c r="H468" s="1065"/>
    </row>
    <row r="469" ht="15.75" customHeight="1">
      <c r="C469" s="1070"/>
      <c r="G469" s="1065"/>
      <c r="H469" s="1065"/>
    </row>
    <row r="470" ht="15.75" customHeight="1">
      <c r="C470" s="1070"/>
      <c r="G470" s="1065"/>
      <c r="H470" s="1065"/>
    </row>
    <row r="471" ht="15.75" customHeight="1">
      <c r="C471" s="1070"/>
      <c r="G471" s="1065"/>
      <c r="H471" s="1065"/>
    </row>
    <row r="472" ht="15.75" customHeight="1">
      <c r="C472" s="1070"/>
      <c r="G472" s="1065"/>
      <c r="H472" s="1065"/>
    </row>
    <row r="473" ht="15.75" customHeight="1">
      <c r="C473" s="1070"/>
      <c r="G473" s="1065"/>
      <c r="H473" s="1065"/>
    </row>
    <row r="474" ht="15.75" customHeight="1">
      <c r="C474" s="1070"/>
      <c r="G474" s="1065"/>
      <c r="H474" s="1065"/>
    </row>
    <row r="475" ht="15.75" customHeight="1">
      <c r="C475" s="1070"/>
      <c r="G475" s="1065"/>
      <c r="H475" s="1065"/>
    </row>
    <row r="476" ht="15.75" customHeight="1">
      <c r="C476" s="1070"/>
      <c r="G476" s="1065"/>
      <c r="H476" s="1065"/>
    </row>
    <row r="477" ht="15.75" customHeight="1">
      <c r="C477" s="1070"/>
      <c r="G477" s="1065"/>
      <c r="H477" s="1065"/>
    </row>
    <row r="478" ht="15.75" customHeight="1">
      <c r="C478" s="1070"/>
      <c r="G478" s="1065"/>
      <c r="H478" s="1065"/>
    </row>
    <row r="479" ht="15.75" customHeight="1">
      <c r="C479" s="1070"/>
      <c r="G479" s="1065"/>
      <c r="H479" s="1065"/>
    </row>
    <row r="480" ht="15.75" customHeight="1">
      <c r="C480" s="1070"/>
      <c r="G480" s="1065"/>
      <c r="H480" s="1065"/>
    </row>
    <row r="481" ht="15.75" customHeight="1">
      <c r="C481" s="1070"/>
      <c r="G481" s="1065"/>
      <c r="H481" s="1065"/>
    </row>
    <row r="482" ht="15.75" customHeight="1">
      <c r="C482" s="1070"/>
      <c r="G482" s="1065"/>
      <c r="H482" s="1065"/>
    </row>
    <row r="483" ht="15.75" customHeight="1">
      <c r="C483" s="1070"/>
      <c r="G483" s="1065"/>
      <c r="H483" s="1065"/>
    </row>
    <row r="484" ht="15.75" customHeight="1">
      <c r="C484" s="1070"/>
      <c r="G484" s="1065"/>
      <c r="H484" s="1065"/>
    </row>
    <row r="485" ht="15.75" customHeight="1">
      <c r="C485" s="1070"/>
      <c r="G485" s="1065"/>
      <c r="H485" s="1065"/>
    </row>
    <row r="486" ht="15.75" customHeight="1">
      <c r="C486" s="1070"/>
      <c r="G486" s="1065"/>
      <c r="H486" s="1065"/>
    </row>
    <row r="487" ht="15.75" customHeight="1">
      <c r="C487" s="1070"/>
      <c r="G487" s="1065"/>
      <c r="H487" s="1065"/>
    </row>
    <row r="488" ht="15.75" customHeight="1">
      <c r="C488" s="1070"/>
      <c r="G488" s="1065"/>
      <c r="H488" s="1065"/>
    </row>
    <row r="489" ht="15.75" customHeight="1">
      <c r="C489" s="1070"/>
      <c r="G489" s="1065"/>
      <c r="H489" s="1065"/>
    </row>
    <row r="490" ht="15.75" customHeight="1">
      <c r="C490" s="1070"/>
      <c r="G490" s="1065"/>
      <c r="H490" s="1065"/>
    </row>
    <row r="491" ht="15.75" customHeight="1">
      <c r="C491" s="1070"/>
      <c r="G491" s="1065"/>
      <c r="H491" s="1065"/>
    </row>
    <row r="492" ht="15.75" customHeight="1">
      <c r="C492" s="1070"/>
      <c r="G492" s="1065"/>
      <c r="H492" s="1065"/>
    </row>
    <row r="493" ht="15.75" customHeight="1">
      <c r="C493" s="1070"/>
      <c r="G493" s="1065"/>
      <c r="H493" s="1065"/>
    </row>
    <row r="494" ht="15.75" customHeight="1">
      <c r="C494" s="1070"/>
      <c r="G494" s="1065"/>
      <c r="H494" s="1065"/>
    </row>
    <row r="495" ht="15.75" customHeight="1">
      <c r="C495" s="1070"/>
      <c r="G495" s="1065"/>
      <c r="H495" s="1065"/>
    </row>
    <row r="496" ht="15.75" customHeight="1">
      <c r="C496" s="1070"/>
      <c r="G496" s="1065"/>
      <c r="H496" s="1065"/>
    </row>
    <row r="497" ht="15.75" customHeight="1">
      <c r="C497" s="1070"/>
      <c r="G497" s="1065"/>
      <c r="H497" s="1065"/>
    </row>
    <row r="498" ht="15.75" customHeight="1">
      <c r="C498" s="1070"/>
      <c r="G498" s="1065"/>
      <c r="H498" s="1065"/>
    </row>
    <row r="499" ht="15.75" customHeight="1">
      <c r="C499" s="1070"/>
      <c r="G499" s="1065"/>
      <c r="H499" s="1065"/>
    </row>
    <row r="500" ht="15.75" customHeight="1">
      <c r="C500" s="1070"/>
      <c r="G500" s="1065"/>
      <c r="H500" s="1065"/>
    </row>
    <row r="501" ht="15.75" customHeight="1">
      <c r="C501" s="1070"/>
      <c r="G501" s="1065"/>
      <c r="H501" s="1065"/>
    </row>
    <row r="502" ht="15.75" customHeight="1">
      <c r="C502" s="1070"/>
      <c r="G502" s="1065"/>
      <c r="H502" s="1065"/>
    </row>
    <row r="503" ht="15.75" customHeight="1">
      <c r="C503" s="1070"/>
      <c r="G503" s="1065"/>
      <c r="H503" s="1065"/>
    </row>
    <row r="504" ht="15.75" customHeight="1">
      <c r="C504" s="1070"/>
      <c r="G504" s="1065"/>
      <c r="H504" s="1065"/>
    </row>
    <row r="505" ht="15.75" customHeight="1">
      <c r="C505" s="1070"/>
      <c r="G505" s="1065"/>
      <c r="H505" s="1065"/>
    </row>
    <row r="506" ht="15.75" customHeight="1">
      <c r="C506" s="1070"/>
      <c r="G506" s="1065"/>
      <c r="H506" s="1065"/>
    </row>
    <row r="507" ht="15.75" customHeight="1">
      <c r="C507" s="1070"/>
      <c r="G507" s="1065"/>
      <c r="H507" s="1065"/>
    </row>
    <row r="508" ht="15.75" customHeight="1">
      <c r="C508" s="1070"/>
      <c r="G508" s="1065"/>
      <c r="H508" s="1065"/>
    </row>
    <row r="509" ht="15.75" customHeight="1">
      <c r="C509" s="1070"/>
      <c r="G509" s="1065"/>
      <c r="H509" s="1065"/>
    </row>
    <row r="510" ht="15.75" customHeight="1">
      <c r="C510" s="1070"/>
      <c r="G510" s="1065"/>
      <c r="H510" s="1065"/>
    </row>
    <row r="511" ht="15.75" customHeight="1">
      <c r="C511" s="1070"/>
      <c r="G511" s="1065"/>
      <c r="H511" s="1065"/>
    </row>
    <row r="512" ht="15.75" customHeight="1">
      <c r="C512" s="1070"/>
      <c r="G512" s="1065"/>
      <c r="H512" s="1065"/>
    </row>
    <row r="513" ht="15.75" customHeight="1">
      <c r="C513" s="1070"/>
      <c r="G513" s="1065"/>
      <c r="H513" s="1065"/>
    </row>
    <row r="514" ht="15.75" customHeight="1">
      <c r="C514" s="1070"/>
      <c r="G514" s="1065"/>
      <c r="H514" s="1065"/>
    </row>
    <row r="515" ht="15.75" customHeight="1">
      <c r="C515" s="1070"/>
      <c r="G515" s="1065"/>
      <c r="H515" s="1065"/>
    </row>
    <row r="516" ht="15.75" customHeight="1">
      <c r="C516" s="1070"/>
      <c r="G516" s="1065"/>
      <c r="H516" s="1065"/>
    </row>
    <row r="517" ht="15.75" customHeight="1">
      <c r="C517" s="1070"/>
      <c r="G517" s="1065"/>
      <c r="H517" s="1065"/>
    </row>
    <row r="518" ht="15.75" customHeight="1">
      <c r="C518" s="1070"/>
      <c r="G518" s="1065"/>
      <c r="H518" s="1065"/>
    </row>
    <row r="519" ht="15.75" customHeight="1">
      <c r="C519" s="1070"/>
      <c r="G519" s="1065"/>
      <c r="H519" s="1065"/>
    </row>
    <row r="520" ht="15.75" customHeight="1">
      <c r="C520" s="1070"/>
      <c r="G520" s="1065"/>
      <c r="H520" s="1065"/>
    </row>
    <row r="521" ht="15.75" customHeight="1">
      <c r="C521" s="1070"/>
      <c r="G521" s="1065"/>
      <c r="H521" s="1065"/>
    </row>
    <row r="522" ht="15.75" customHeight="1">
      <c r="C522" s="1070"/>
      <c r="G522" s="1065"/>
      <c r="H522" s="1065"/>
    </row>
    <row r="523" ht="15.75" customHeight="1">
      <c r="C523" s="1070"/>
      <c r="G523" s="1065"/>
      <c r="H523" s="1065"/>
    </row>
    <row r="524" ht="15.75" customHeight="1">
      <c r="C524" s="1070"/>
      <c r="G524" s="1065"/>
      <c r="H524" s="1065"/>
    </row>
    <row r="525" ht="15.75" customHeight="1">
      <c r="C525" s="1070"/>
      <c r="G525" s="1065"/>
      <c r="H525" s="1065"/>
    </row>
    <row r="526" ht="15.75" customHeight="1">
      <c r="C526" s="1070"/>
      <c r="G526" s="1065"/>
      <c r="H526" s="1065"/>
    </row>
    <row r="527" ht="15.75" customHeight="1">
      <c r="C527" s="1070"/>
      <c r="G527" s="1065"/>
      <c r="H527" s="1065"/>
    </row>
    <row r="528" ht="15.75" customHeight="1">
      <c r="C528" s="1070"/>
      <c r="G528" s="1065"/>
      <c r="H528" s="1065"/>
    </row>
    <row r="529" ht="15.75" customHeight="1">
      <c r="C529" s="1070"/>
      <c r="G529" s="1065"/>
      <c r="H529" s="1065"/>
    </row>
    <row r="530" ht="15.75" customHeight="1">
      <c r="C530" s="1070"/>
      <c r="G530" s="1065"/>
      <c r="H530" s="1065"/>
    </row>
    <row r="531" ht="15.75" customHeight="1">
      <c r="C531" s="1070"/>
      <c r="G531" s="1065"/>
      <c r="H531" s="1065"/>
    </row>
    <row r="532" ht="15.75" customHeight="1">
      <c r="C532" s="1070"/>
      <c r="G532" s="1065"/>
      <c r="H532" s="1065"/>
    </row>
    <row r="533" ht="15.75" customHeight="1">
      <c r="C533" s="1070"/>
      <c r="G533" s="1065"/>
      <c r="H533" s="1065"/>
    </row>
    <row r="534" ht="15.75" customHeight="1">
      <c r="C534" s="1070"/>
      <c r="G534" s="1065"/>
      <c r="H534" s="1065"/>
    </row>
    <row r="535" ht="15.75" customHeight="1">
      <c r="C535" s="1070"/>
      <c r="G535" s="1065"/>
      <c r="H535" s="1065"/>
    </row>
    <row r="536" ht="15.75" customHeight="1">
      <c r="C536" s="1070"/>
      <c r="G536" s="1065"/>
      <c r="H536" s="1065"/>
    </row>
    <row r="537" ht="15.75" customHeight="1">
      <c r="C537" s="1070"/>
      <c r="G537" s="1065"/>
      <c r="H537" s="1065"/>
    </row>
    <row r="538" ht="15.75" customHeight="1">
      <c r="C538" s="1070"/>
      <c r="G538" s="1065"/>
      <c r="H538" s="1065"/>
    </row>
    <row r="539" ht="15.75" customHeight="1">
      <c r="C539" s="1070"/>
      <c r="G539" s="1065"/>
      <c r="H539" s="1065"/>
    </row>
    <row r="540" ht="15.75" customHeight="1">
      <c r="C540" s="1070"/>
      <c r="G540" s="1065"/>
      <c r="H540" s="1065"/>
    </row>
    <row r="541" ht="15.75" customHeight="1">
      <c r="C541" s="1070"/>
      <c r="G541" s="1065"/>
      <c r="H541" s="1065"/>
    </row>
    <row r="542" ht="15.75" customHeight="1">
      <c r="C542" s="1070"/>
      <c r="G542" s="1065"/>
      <c r="H542" s="1065"/>
    </row>
    <row r="543" ht="15.75" customHeight="1">
      <c r="C543" s="1070"/>
      <c r="G543" s="1065"/>
      <c r="H543" s="1065"/>
    </row>
    <row r="544" ht="15.75" customHeight="1">
      <c r="C544" s="1070"/>
      <c r="G544" s="1065"/>
      <c r="H544" s="1065"/>
    </row>
    <row r="545" ht="15.75" customHeight="1">
      <c r="C545" s="1070"/>
      <c r="G545" s="1065"/>
      <c r="H545" s="1065"/>
    </row>
    <row r="546" ht="15.75" customHeight="1">
      <c r="C546" s="1070"/>
      <c r="G546" s="1065"/>
      <c r="H546" s="1065"/>
    </row>
    <row r="547" ht="15.75" customHeight="1">
      <c r="C547" s="1070"/>
      <c r="G547" s="1065"/>
      <c r="H547" s="1065"/>
    </row>
    <row r="548" ht="15.75" customHeight="1">
      <c r="C548" s="1070"/>
      <c r="G548" s="1065"/>
      <c r="H548" s="1065"/>
    </row>
    <row r="549" ht="15.75" customHeight="1">
      <c r="C549" s="1070"/>
      <c r="G549" s="1065"/>
      <c r="H549" s="1065"/>
    </row>
    <row r="550" ht="15.75" customHeight="1">
      <c r="C550" s="1070"/>
      <c r="G550" s="1065"/>
      <c r="H550" s="1065"/>
    </row>
    <row r="551" ht="15.75" customHeight="1">
      <c r="C551" s="1070"/>
      <c r="G551" s="1065"/>
      <c r="H551" s="1065"/>
    </row>
    <row r="552" ht="15.75" customHeight="1">
      <c r="C552" s="1070"/>
      <c r="G552" s="1065"/>
      <c r="H552" s="1065"/>
    </row>
    <row r="553" ht="15.75" customHeight="1">
      <c r="C553" s="1070"/>
      <c r="G553" s="1065"/>
      <c r="H553" s="1065"/>
    </row>
    <row r="554" ht="15.75" customHeight="1">
      <c r="C554" s="1070"/>
      <c r="G554" s="1065"/>
      <c r="H554" s="1065"/>
    </row>
    <row r="555" ht="15.75" customHeight="1">
      <c r="C555" s="1070"/>
      <c r="G555" s="1065"/>
      <c r="H555" s="1065"/>
    </row>
    <row r="556" ht="15.75" customHeight="1">
      <c r="C556" s="1070"/>
      <c r="G556" s="1065"/>
      <c r="H556" s="1065"/>
    </row>
    <row r="557" ht="15.75" customHeight="1">
      <c r="C557" s="1070"/>
      <c r="G557" s="1065"/>
      <c r="H557" s="1065"/>
    </row>
    <row r="558" ht="15.75" customHeight="1">
      <c r="C558" s="1070"/>
      <c r="G558" s="1065"/>
      <c r="H558" s="1065"/>
    </row>
    <row r="559" ht="15.75" customHeight="1">
      <c r="C559" s="1070"/>
      <c r="G559" s="1065"/>
      <c r="H559" s="1065"/>
    </row>
    <row r="560" ht="15.75" customHeight="1">
      <c r="C560" s="1070"/>
      <c r="G560" s="1065"/>
      <c r="H560" s="1065"/>
    </row>
    <row r="561" ht="15.75" customHeight="1">
      <c r="C561" s="1070"/>
      <c r="G561" s="1065"/>
      <c r="H561" s="1065"/>
    </row>
    <row r="562" ht="15.75" customHeight="1">
      <c r="C562" s="1070"/>
      <c r="G562" s="1065"/>
      <c r="H562" s="1065"/>
    </row>
    <row r="563" ht="15.75" customHeight="1">
      <c r="C563" s="1070"/>
      <c r="G563" s="1065"/>
      <c r="H563" s="1065"/>
    </row>
    <row r="564" ht="15.75" customHeight="1">
      <c r="C564" s="1070"/>
      <c r="G564" s="1065"/>
      <c r="H564" s="1065"/>
    </row>
    <row r="565" ht="15.75" customHeight="1">
      <c r="C565" s="1070"/>
      <c r="G565" s="1065"/>
      <c r="H565" s="1065"/>
    </row>
    <row r="566" ht="15.75" customHeight="1">
      <c r="C566" s="1070"/>
      <c r="G566" s="1065"/>
      <c r="H566" s="1065"/>
    </row>
    <row r="567" ht="15.75" customHeight="1">
      <c r="C567" s="1070"/>
      <c r="G567" s="1065"/>
      <c r="H567" s="1065"/>
    </row>
    <row r="568" ht="15.75" customHeight="1">
      <c r="C568" s="1070"/>
      <c r="G568" s="1065"/>
      <c r="H568" s="1065"/>
    </row>
    <row r="569" ht="15.75" customHeight="1">
      <c r="C569" s="1070"/>
      <c r="G569" s="1065"/>
      <c r="H569" s="1065"/>
    </row>
    <row r="570" ht="15.75" customHeight="1">
      <c r="C570" s="1070"/>
      <c r="G570" s="1065"/>
      <c r="H570" s="1065"/>
    </row>
    <row r="571" ht="15.75" customHeight="1">
      <c r="C571" s="1070"/>
      <c r="G571" s="1065"/>
      <c r="H571" s="1065"/>
    </row>
    <row r="572" ht="15.75" customHeight="1">
      <c r="C572" s="1070"/>
      <c r="G572" s="1065"/>
      <c r="H572" s="1065"/>
    </row>
    <row r="573" ht="15.75" customHeight="1">
      <c r="C573" s="1070"/>
      <c r="G573" s="1065"/>
      <c r="H573" s="1065"/>
    </row>
    <row r="574" ht="15.75" customHeight="1">
      <c r="C574" s="1070"/>
      <c r="G574" s="1065"/>
      <c r="H574" s="1065"/>
    </row>
    <row r="575" ht="15.75" customHeight="1">
      <c r="C575" s="1070"/>
      <c r="G575" s="1065"/>
      <c r="H575" s="1065"/>
    </row>
    <row r="576" ht="15.75" customHeight="1">
      <c r="C576" s="1070"/>
      <c r="G576" s="1065"/>
      <c r="H576" s="1065"/>
    </row>
    <row r="577" ht="15.75" customHeight="1">
      <c r="C577" s="1070"/>
      <c r="G577" s="1065"/>
      <c r="H577" s="1065"/>
    </row>
    <row r="578" ht="15.75" customHeight="1">
      <c r="C578" s="1070"/>
      <c r="G578" s="1065"/>
      <c r="H578" s="1065"/>
    </row>
    <row r="579" ht="15.75" customHeight="1">
      <c r="C579" s="1070"/>
      <c r="G579" s="1065"/>
      <c r="H579" s="1065"/>
    </row>
    <row r="580" ht="15.75" customHeight="1">
      <c r="C580" s="1070"/>
      <c r="G580" s="1065"/>
      <c r="H580" s="1065"/>
    </row>
    <row r="581" ht="15.75" customHeight="1">
      <c r="C581" s="1070"/>
      <c r="G581" s="1065"/>
      <c r="H581" s="1065"/>
    </row>
    <row r="582" ht="15.75" customHeight="1">
      <c r="C582" s="1070"/>
      <c r="G582" s="1065"/>
      <c r="H582" s="1065"/>
    </row>
    <row r="583" ht="15.75" customHeight="1">
      <c r="C583" s="1070"/>
      <c r="G583" s="1065"/>
      <c r="H583" s="1065"/>
    </row>
    <row r="584" ht="15.75" customHeight="1">
      <c r="C584" s="1070"/>
      <c r="G584" s="1065"/>
      <c r="H584" s="1065"/>
    </row>
    <row r="585" ht="15.75" customHeight="1">
      <c r="C585" s="1070"/>
      <c r="G585" s="1065"/>
      <c r="H585" s="1065"/>
    </row>
    <row r="586" ht="15.75" customHeight="1">
      <c r="C586" s="1070"/>
      <c r="G586" s="1065"/>
      <c r="H586" s="1065"/>
    </row>
    <row r="587" ht="15.75" customHeight="1">
      <c r="C587" s="1070"/>
      <c r="G587" s="1065"/>
      <c r="H587" s="1065"/>
    </row>
    <row r="588" ht="15.75" customHeight="1">
      <c r="C588" s="1070"/>
      <c r="G588" s="1065"/>
      <c r="H588" s="1065"/>
    </row>
    <row r="589" ht="15.75" customHeight="1">
      <c r="C589" s="1070"/>
      <c r="G589" s="1065"/>
      <c r="H589" s="1065"/>
    </row>
    <row r="590" ht="15.75" customHeight="1">
      <c r="C590" s="1070"/>
      <c r="G590" s="1065"/>
      <c r="H590" s="1065"/>
    </row>
    <row r="591" ht="15.75" customHeight="1">
      <c r="C591" s="1070"/>
      <c r="G591" s="1065"/>
      <c r="H591" s="1065"/>
    </row>
    <row r="592" ht="15.75" customHeight="1">
      <c r="C592" s="1070"/>
      <c r="G592" s="1065"/>
      <c r="H592" s="1065"/>
    </row>
    <row r="593" ht="15.75" customHeight="1">
      <c r="C593" s="1070"/>
      <c r="G593" s="1065"/>
      <c r="H593" s="1065"/>
    </row>
    <row r="594" ht="15.75" customHeight="1">
      <c r="C594" s="1070"/>
      <c r="G594" s="1065"/>
      <c r="H594" s="1065"/>
    </row>
    <row r="595" ht="15.75" customHeight="1">
      <c r="C595" s="1070"/>
      <c r="G595" s="1065"/>
      <c r="H595" s="1065"/>
    </row>
    <row r="596" ht="15.75" customHeight="1">
      <c r="C596" s="1070"/>
      <c r="G596" s="1065"/>
      <c r="H596" s="1065"/>
    </row>
    <row r="597" ht="15.75" customHeight="1">
      <c r="C597" s="1070"/>
      <c r="G597" s="1065"/>
      <c r="H597" s="1065"/>
    </row>
    <row r="598" ht="15.75" customHeight="1">
      <c r="C598" s="1070"/>
      <c r="G598" s="1065"/>
      <c r="H598" s="1065"/>
    </row>
    <row r="599" ht="15.75" customHeight="1">
      <c r="C599" s="1070"/>
      <c r="G599" s="1065"/>
      <c r="H599" s="1065"/>
    </row>
    <row r="600" ht="15.75" customHeight="1">
      <c r="C600" s="1070"/>
      <c r="G600" s="1065"/>
      <c r="H600" s="1065"/>
    </row>
    <row r="601" ht="15.75" customHeight="1">
      <c r="C601" s="1070"/>
      <c r="G601" s="1065"/>
      <c r="H601" s="1065"/>
    </row>
    <row r="602" ht="15.75" customHeight="1">
      <c r="C602" s="1070"/>
      <c r="G602" s="1065"/>
      <c r="H602" s="1065"/>
    </row>
    <row r="603" ht="15.75" customHeight="1">
      <c r="C603" s="1070"/>
      <c r="G603" s="1065"/>
      <c r="H603" s="1065"/>
    </row>
    <row r="604" ht="15.75" customHeight="1">
      <c r="C604" s="1070"/>
      <c r="G604" s="1065"/>
      <c r="H604" s="1065"/>
    </row>
    <row r="605" ht="15.75" customHeight="1">
      <c r="C605" s="1070"/>
      <c r="G605" s="1065"/>
      <c r="H605" s="1065"/>
    </row>
    <row r="606" ht="15.75" customHeight="1">
      <c r="C606" s="1070"/>
      <c r="G606" s="1065"/>
      <c r="H606" s="1065"/>
    </row>
    <row r="607" ht="15.75" customHeight="1">
      <c r="C607" s="1070"/>
      <c r="G607" s="1065"/>
      <c r="H607" s="1065"/>
    </row>
    <row r="608" ht="15.75" customHeight="1">
      <c r="C608" s="1070"/>
      <c r="G608" s="1065"/>
      <c r="H608" s="1065"/>
    </row>
    <row r="609" ht="15.75" customHeight="1">
      <c r="C609" s="1070"/>
      <c r="G609" s="1065"/>
      <c r="H609" s="1065"/>
    </row>
    <row r="610" ht="15.75" customHeight="1">
      <c r="C610" s="1070"/>
      <c r="G610" s="1065"/>
      <c r="H610" s="1065"/>
    </row>
    <row r="611" ht="15.75" customHeight="1">
      <c r="C611" s="1070"/>
      <c r="G611" s="1065"/>
      <c r="H611" s="1065"/>
    </row>
    <row r="612" ht="15.75" customHeight="1">
      <c r="C612" s="1070"/>
      <c r="G612" s="1065"/>
      <c r="H612" s="1065"/>
    </row>
    <row r="613" ht="15.75" customHeight="1">
      <c r="C613" s="1070"/>
      <c r="G613" s="1065"/>
      <c r="H613" s="1065"/>
    </row>
    <row r="614" ht="15.75" customHeight="1">
      <c r="C614" s="1070"/>
      <c r="G614" s="1065"/>
      <c r="H614" s="1065"/>
    </row>
    <row r="615" ht="15.75" customHeight="1">
      <c r="C615" s="1070"/>
      <c r="G615" s="1065"/>
      <c r="H615" s="1065"/>
    </row>
    <row r="616" ht="15.75" customHeight="1">
      <c r="C616" s="1070"/>
      <c r="G616" s="1065"/>
      <c r="H616" s="1065"/>
    </row>
    <row r="617" ht="15.75" customHeight="1">
      <c r="C617" s="1070"/>
      <c r="G617" s="1065"/>
      <c r="H617" s="1065"/>
    </row>
    <row r="618" ht="15.75" customHeight="1">
      <c r="C618" s="1070"/>
      <c r="G618" s="1065"/>
      <c r="H618" s="1065"/>
    </row>
    <row r="619" ht="15.75" customHeight="1">
      <c r="C619" s="1070"/>
      <c r="G619" s="1065"/>
      <c r="H619" s="1065"/>
    </row>
    <row r="620" ht="15.75" customHeight="1">
      <c r="C620" s="1070"/>
      <c r="G620" s="1065"/>
      <c r="H620" s="1065"/>
    </row>
    <row r="621" ht="15.75" customHeight="1">
      <c r="C621" s="1070"/>
      <c r="G621" s="1065"/>
      <c r="H621" s="1065"/>
    </row>
    <row r="622" ht="15.75" customHeight="1">
      <c r="C622" s="1070"/>
      <c r="G622" s="1065"/>
      <c r="H622" s="1065"/>
    </row>
    <row r="623" ht="15.75" customHeight="1">
      <c r="C623" s="1070"/>
      <c r="G623" s="1065"/>
      <c r="H623" s="1065"/>
    </row>
    <row r="624" ht="15.75" customHeight="1">
      <c r="C624" s="1070"/>
      <c r="G624" s="1065"/>
      <c r="H624" s="1065"/>
    </row>
    <row r="625" ht="15.75" customHeight="1">
      <c r="C625" s="1070"/>
      <c r="G625" s="1065"/>
      <c r="H625" s="1065"/>
    </row>
    <row r="626" ht="15.75" customHeight="1">
      <c r="C626" s="1070"/>
      <c r="G626" s="1065"/>
      <c r="H626" s="1065"/>
    </row>
    <row r="627" ht="15.75" customHeight="1">
      <c r="C627" s="1070"/>
      <c r="G627" s="1065"/>
      <c r="H627" s="1065"/>
    </row>
    <row r="628" ht="15.75" customHeight="1">
      <c r="C628" s="1070"/>
      <c r="G628" s="1065"/>
      <c r="H628" s="1065"/>
    </row>
    <row r="629" ht="15.75" customHeight="1">
      <c r="C629" s="1070"/>
      <c r="G629" s="1065"/>
      <c r="H629" s="1065"/>
    </row>
    <row r="630" ht="15.75" customHeight="1">
      <c r="C630" s="1070"/>
      <c r="G630" s="1065"/>
      <c r="H630" s="1065"/>
    </row>
    <row r="631" ht="15.75" customHeight="1">
      <c r="C631" s="1070"/>
      <c r="G631" s="1065"/>
      <c r="H631" s="1065"/>
    </row>
    <row r="632" ht="15.75" customHeight="1">
      <c r="C632" s="1070"/>
      <c r="G632" s="1065"/>
      <c r="H632" s="1065"/>
    </row>
    <row r="633" ht="15.75" customHeight="1">
      <c r="C633" s="1070"/>
      <c r="G633" s="1065"/>
      <c r="H633" s="1065"/>
    </row>
    <row r="634" ht="15.75" customHeight="1">
      <c r="C634" s="1070"/>
      <c r="G634" s="1065"/>
      <c r="H634" s="1065"/>
    </row>
    <row r="635" ht="15.75" customHeight="1">
      <c r="C635" s="1070"/>
      <c r="G635" s="1065"/>
      <c r="H635" s="1065"/>
    </row>
    <row r="636" ht="15.75" customHeight="1">
      <c r="C636" s="1070"/>
      <c r="G636" s="1065"/>
      <c r="H636" s="1065"/>
    </row>
    <row r="637" ht="15.75" customHeight="1">
      <c r="C637" s="1070"/>
      <c r="G637" s="1065"/>
      <c r="H637" s="1065"/>
    </row>
    <row r="638" ht="15.75" customHeight="1">
      <c r="C638" s="1070"/>
      <c r="G638" s="1065"/>
      <c r="H638" s="1065"/>
    </row>
    <row r="639" ht="15.75" customHeight="1">
      <c r="C639" s="1070"/>
      <c r="G639" s="1065"/>
      <c r="H639" s="1065"/>
    </row>
    <row r="640" ht="15.75" customHeight="1">
      <c r="C640" s="1070"/>
      <c r="G640" s="1065"/>
      <c r="H640" s="1065"/>
    </row>
    <row r="641" ht="15.75" customHeight="1">
      <c r="C641" s="1070"/>
      <c r="G641" s="1065"/>
      <c r="H641" s="1065"/>
    </row>
    <row r="642" ht="15.75" customHeight="1">
      <c r="C642" s="1070"/>
      <c r="G642" s="1065"/>
      <c r="H642" s="1065"/>
    </row>
    <row r="643" ht="15.75" customHeight="1">
      <c r="C643" s="1070"/>
      <c r="G643" s="1065"/>
      <c r="H643" s="1065"/>
    </row>
    <row r="644" ht="15.75" customHeight="1">
      <c r="C644" s="1070"/>
      <c r="G644" s="1065"/>
      <c r="H644" s="1065"/>
    </row>
    <row r="645" ht="15.75" customHeight="1">
      <c r="C645" s="1070"/>
      <c r="G645" s="1065"/>
      <c r="H645" s="1065"/>
    </row>
    <row r="646" ht="15.75" customHeight="1">
      <c r="C646" s="1070"/>
      <c r="G646" s="1065"/>
      <c r="H646" s="1065"/>
    </row>
    <row r="647" ht="15.75" customHeight="1">
      <c r="C647" s="1070"/>
      <c r="G647" s="1065"/>
      <c r="H647" s="1065"/>
    </row>
    <row r="648" ht="15.75" customHeight="1">
      <c r="C648" s="1070"/>
      <c r="G648" s="1065"/>
      <c r="H648" s="1065"/>
    </row>
    <row r="649" ht="15.75" customHeight="1">
      <c r="C649" s="1070"/>
      <c r="G649" s="1065"/>
      <c r="H649" s="1065"/>
    </row>
    <row r="650" ht="15.75" customHeight="1">
      <c r="C650" s="1070"/>
      <c r="G650" s="1065"/>
      <c r="H650" s="1065"/>
    </row>
    <row r="651" ht="15.75" customHeight="1">
      <c r="C651" s="1070"/>
      <c r="G651" s="1065"/>
      <c r="H651" s="1065"/>
    </row>
    <row r="652" ht="15.75" customHeight="1">
      <c r="C652" s="1070"/>
      <c r="G652" s="1065"/>
      <c r="H652" s="1065"/>
    </row>
    <row r="653" ht="15.75" customHeight="1">
      <c r="C653" s="1070"/>
      <c r="G653" s="1065"/>
      <c r="H653" s="1065"/>
    </row>
    <row r="654" ht="15.75" customHeight="1">
      <c r="C654" s="1070"/>
      <c r="G654" s="1065"/>
      <c r="H654" s="1065"/>
    </row>
    <row r="655" ht="15.75" customHeight="1">
      <c r="C655" s="1070"/>
      <c r="G655" s="1065"/>
      <c r="H655" s="1065"/>
    </row>
    <row r="656" ht="15.75" customHeight="1">
      <c r="C656" s="1070"/>
      <c r="G656" s="1065"/>
      <c r="H656" s="1065"/>
    </row>
    <row r="657" ht="15.75" customHeight="1">
      <c r="C657" s="1070"/>
      <c r="G657" s="1065"/>
      <c r="H657" s="1065"/>
    </row>
    <row r="658" ht="15.75" customHeight="1">
      <c r="C658" s="1070"/>
      <c r="G658" s="1065"/>
      <c r="H658" s="1065"/>
    </row>
    <row r="659" ht="15.75" customHeight="1">
      <c r="C659" s="1070"/>
      <c r="G659" s="1065"/>
      <c r="H659" s="1065"/>
    </row>
    <row r="660" ht="15.75" customHeight="1">
      <c r="C660" s="1070"/>
      <c r="G660" s="1065"/>
      <c r="H660" s="1065"/>
    </row>
    <row r="661" ht="15.75" customHeight="1">
      <c r="C661" s="1070"/>
      <c r="G661" s="1065"/>
      <c r="H661" s="1065"/>
    </row>
    <row r="662" ht="15.75" customHeight="1">
      <c r="C662" s="1070"/>
      <c r="G662" s="1065"/>
      <c r="H662" s="1065"/>
    </row>
    <row r="663" ht="15.75" customHeight="1">
      <c r="C663" s="1070"/>
      <c r="G663" s="1065"/>
      <c r="H663" s="1065"/>
    </row>
    <row r="664" ht="15.75" customHeight="1">
      <c r="C664" s="1070"/>
      <c r="G664" s="1065"/>
      <c r="H664" s="1065"/>
    </row>
    <row r="665" ht="15.75" customHeight="1">
      <c r="C665" s="1070"/>
      <c r="G665" s="1065"/>
      <c r="H665" s="1065"/>
    </row>
    <row r="666" ht="15.75" customHeight="1">
      <c r="C666" s="1070"/>
      <c r="G666" s="1065"/>
      <c r="H666" s="1065"/>
    </row>
    <row r="667" ht="15.75" customHeight="1">
      <c r="C667" s="1070"/>
      <c r="G667" s="1065"/>
      <c r="H667" s="1065"/>
    </row>
    <row r="668" ht="15.75" customHeight="1">
      <c r="C668" s="1070"/>
      <c r="G668" s="1065"/>
      <c r="H668" s="1065"/>
    </row>
    <row r="669" ht="15.75" customHeight="1">
      <c r="C669" s="1070"/>
      <c r="G669" s="1065"/>
      <c r="H669" s="1065"/>
    </row>
    <row r="670" ht="15.75" customHeight="1">
      <c r="C670" s="1070"/>
      <c r="G670" s="1065"/>
      <c r="H670" s="1065"/>
    </row>
    <row r="671" ht="15.75" customHeight="1">
      <c r="C671" s="1070"/>
      <c r="G671" s="1065"/>
      <c r="H671" s="1065"/>
    </row>
    <row r="672" ht="15.75" customHeight="1">
      <c r="C672" s="1070"/>
      <c r="G672" s="1065"/>
      <c r="H672" s="1065"/>
    </row>
    <row r="673" ht="15.75" customHeight="1">
      <c r="C673" s="1070"/>
      <c r="G673" s="1065"/>
      <c r="H673" s="1065"/>
    </row>
    <row r="674" ht="15.75" customHeight="1">
      <c r="C674" s="1070"/>
      <c r="G674" s="1065"/>
      <c r="H674" s="1065"/>
    </row>
    <row r="675" ht="15.75" customHeight="1">
      <c r="C675" s="1070"/>
      <c r="G675" s="1065"/>
      <c r="H675" s="1065"/>
    </row>
    <row r="676" ht="15.75" customHeight="1">
      <c r="C676" s="1070"/>
      <c r="G676" s="1065"/>
      <c r="H676" s="1065"/>
    </row>
    <row r="677" ht="15.75" customHeight="1">
      <c r="C677" s="1070"/>
      <c r="G677" s="1065"/>
      <c r="H677" s="1065"/>
    </row>
    <row r="678" ht="15.75" customHeight="1">
      <c r="C678" s="1070"/>
      <c r="G678" s="1065"/>
      <c r="H678" s="1065"/>
    </row>
    <row r="679" ht="15.75" customHeight="1">
      <c r="C679" s="1070"/>
      <c r="G679" s="1065"/>
      <c r="H679" s="1065"/>
    </row>
    <row r="680" ht="15.75" customHeight="1">
      <c r="C680" s="1070"/>
      <c r="G680" s="1065"/>
      <c r="H680" s="1065"/>
    </row>
    <row r="681" ht="15.75" customHeight="1">
      <c r="C681" s="1070"/>
      <c r="G681" s="1065"/>
      <c r="H681" s="1065"/>
    </row>
    <row r="682" ht="15.75" customHeight="1">
      <c r="C682" s="1070"/>
      <c r="G682" s="1065"/>
      <c r="H682" s="1065"/>
    </row>
    <row r="683" ht="15.75" customHeight="1">
      <c r="C683" s="1070"/>
      <c r="G683" s="1065"/>
      <c r="H683" s="1065"/>
    </row>
    <row r="684" ht="15.75" customHeight="1">
      <c r="C684" s="1070"/>
      <c r="G684" s="1065"/>
      <c r="H684" s="1065"/>
    </row>
    <row r="685" ht="15.75" customHeight="1">
      <c r="C685" s="1070"/>
      <c r="G685" s="1065"/>
      <c r="H685" s="1065"/>
    </row>
    <row r="686" ht="15.75" customHeight="1">
      <c r="C686" s="1070"/>
      <c r="G686" s="1065"/>
      <c r="H686" s="1065"/>
    </row>
    <row r="687" ht="15.75" customHeight="1">
      <c r="C687" s="1070"/>
      <c r="G687" s="1065"/>
      <c r="H687" s="1065"/>
    </row>
    <row r="688" ht="15.75" customHeight="1">
      <c r="C688" s="1070"/>
      <c r="G688" s="1065"/>
      <c r="H688" s="1065"/>
    </row>
    <row r="689" ht="15.75" customHeight="1">
      <c r="C689" s="1070"/>
      <c r="G689" s="1065"/>
      <c r="H689" s="1065"/>
    </row>
    <row r="690" ht="15.75" customHeight="1">
      <c r="C690" s="1070"/>
      <c r="G690" s="1065"/>
      <c r="H690" s="1065"/>
    </row>
    <row r="691" ht="15.75" customHeight="1">
      <c r="C691" s="1070"/>
      <c r="G691" s="1065"/>
      <c r="H691" s="1065"/>
    </row>
    <row r="692" ht="15.75" customHeight="1">
      <c r="C692" s="1070"/>
      <c r="G692" s="1065"/>
      <c r="H692" s="1065"/>
    </row>
    <row r="693" ht="15.75" customHeight="1">
      <c r="C693" s="1070"/>
      <c r="G693" s="1065"/>
      <c r="H693" s="1065"/>
    </row>
    <row r="694" ht="15.75" customHeight="1">
      <c r="C694" s="1070"/>
      <c r="G694" s="1065"/>
      <c r="H694" s="1065"/>
    </row>
    <row r="695" ht="15.75" customHeight="1">
      <c r="C695" s="1070"/>
      <c r="G695" s="1065"/>
      <c r="H695" s="1065"/>
    </row>
    <row r="696" ht="15.75" customHeight="1">
      <c r="C696" s="1070"/>
      <c r="G696" s="1065"/>
      <c r="H696" s="1065"/>
    </row>
    <row r="697" ht="15.75" customHeight="1">
      <c r="C697" s="1070"/>
      <c r="G697" s="1065"/>
      <c r="H697" s="1065"/>
    </row>
    <row r="698" ht="15.75" customHeight="1">
      <c r="C698" s="1070"/>
      <c r="G698" s="1065"/>
      <c r="H698" s="1065"/>
    </row>
    <row r="699" ht="15.75" customHeight="1">
      <c r="C699" s="1070"/>
      <c r="G699" s="1065"/>
      <c r="H699" s="1065"/>
    </row>
    <row r="700" ht="15.75" customHeight="1">
      <c r="C700" s="1070"/>
      <c r="G700" s="1065"/>
      <c r="H700" s="1065"/>
    </row>
    <row r="701" ht="15.75" customHeight="1">
      <c r="C701" s="1070"/>
      <c r="G701" s="1065"/>
      <c r="H701" s="1065"/>
    </row>
    <row r="702" ht="15.75" customHeight="1">
      <c r="C702" s="1070"/>
      <c r="G702" s="1065"/>
      <c r="H702" s="1065"/>
    </row>
    <row r="703" ht="15.75" customHeight="1">
      <c r="C703" s="1070"/>
      <c r="G703" s="1065"/>
      <c r="H703" s="1065"/>
    </row>
    <row r="704" ht="15.75" customHeight="1">
      <c r="C704" s="1070"/>
      <c r="G704" s="1065"/>
      <c r="H704" s="1065"/>
    </row>
    <row r="705" ht="15.75" customHeight="1">
      <c r="C705" s="1070"/>
      <c r="G705" s="1065"/>
      <c r="H705" s="1065"/>
    </row>
    <row r="706" ht="15.75" customHeight="1">
      <c r="C706" s="1070"/>
      <c r="G706" s="1065"/>
      <c r="H706" s="1065"/>
    </row>
    <row r="707" ht="15.75" customHeight="1">
      <c r="C707" s="1070"/>
      <c r="G707" s="1065"/>
      <c r="H707" s="1065"/>
    </row>
    <row r="708" ht="15.75" customHeight="1">
      <c r="C708" s="1070"/>
      <c r="G708" s="1065"/>
      <c r="H708" s="1065"/>
    </row>
    <row r="709" ht="15.75" customHeight="1">
      <c r="C709" s="1070"/>
      <c r="G709" s="1065"/>
      <c r="H709" s="1065"/>
    </row>
    <row r="710" ht="15.75" customHeight="1">
      <c r="C710" s="1070"/>
      <c r="G710" s="1065"/>
      <c r="H710" s="1065"/>
    </row>
    <row r="711" ht="15.75" customHeight="1">
      <c r="C711" s="1070"/>
      <c r="G711" s="1065"/>
      <c r="H711" s="1065"/>
    </row>
    <row r="712" ht="15.75" customHeight="1">
      <c r="C712" s="1070"/>
      <c r="G712" s="1065"/>
      <c r="H712" s="1065"/>
    </row>
    <row r="713" ht="15.75" customHeight="1">
      <c r="C713" s="1070"/>
      <c r="G713" s="1065"/>
      <c r="H713" s="1065"/>
    </row>
    <row r="714" ht="15.75" customHeight="1">
      <c r="C714" s="1070"/>
      <c r="G714" s="1065"/>
      <c r="H714" s="1065"/>
    </row>
    <row r="715" ht="15.75" customHeight="1">
      <c r="C715" s="1070"/>
      <c r="G715" s="1065"/>
      <c r="H715" s="1065"/>
    </row>
    <row r="716" ht="15.75" customHeight="1">
      <c r="C716" s="1070"/>
      <c r="G716" s="1065"/>
      <c r="H716" s="1065"/>
    </row>
    <row r="717" ht="15.75" customHeight="1">
      <c r="C717" s="1070"/>
      <c r="G717" s="1065"/>
      <c r="H717" s="1065"/>
    </row>
    <row r="718" ht="15.75" customHeight="1">
      <c r="C718" s="1070"/>
      <c r="G718" s="1065"/>
      <c r="H718" s="1065"/>
    </row>
    <row r="719" ht="15.75" customHeight="1">
      <c r="C719" s="1070"/>
      <c r="G719" s="1065"/>
      <c r="H719" s="1065"/>
    </row>
    <row r="720" ht="15.75" customHeight="1">
      <c r="C720" s="1070"/>
      <c r="G720" s="1065"/>
      <c r="H720" s="1065"/>
    </row>
    <row r="721" ht="15.75" customHeight="1">
      <c r="C721" s="1070"/>
      <c r="G721" s="1065"/>
      <c r="H721" s="1065"/>
    </row>
    <row r="722" ht="15.75" customHeight="1">
      <c r="C722" s="1070"/>
      <c r="G722" s="1065"/>
      <c r="H722" s="1065"/>
    </row>
    <row r="723" ht="15.75" customHeight="1">
      <c r="C723" s="1070"/>
      <c r="G723" s="1065"/>
      <c r="H723" s="1065"/>
    </row>
    <row r="724" ht="15.75" customHeight="1">
      <c r="C724" s="1070"/>
      <c r="G724" s="1065"/>
      <c r="H724" s="1065"/>
    </row>
    <row r="725" ht="15.75" customHeight="1">
      <c r="C725" s="1070"/>
      <c r="G725" s="1065"/>
      <c r="H725" s="1065"/>
    </row>
    <row r="726" ht="15.75" customHeight="1">
      <c r="C726" s="1070"/>
      <c r="G726" s="1065"/>
      <c r="H726" s="1065"/>
    </row>
    <row r="727" ht="15.75" customHeight="1">
      <c r="C727" s="1070"/>
      <c r="G727" s="1065"/>
      <c r="H727" s="1065"/>
    </row>
    <row r="728" ht="15.75" customHeight="1">
      <c r="C728" s="1070"/>
      <c r="G728" s="1065"/>
      <c r="H728" s="1065"/>
    </row>
    <row r="729" ht="15.75" customHeight="1">
      <c r="C729" s="1070"/>
      <c r="G729" s="1065"/>
      <c r="H729" s="1065"/>
    </row>
    <row r="730" ht="15.75" customHeight="1">
      <c r="C730" s="1070"/>
      <c r="G730" s="1065"/>
      <c r="H730" s="1065"/>
    </row>
    <row r="731" ht="15.75" customHeight="1">
      <c r="C731" s="1070"/>
      <c r="G731" s="1065"/>
      <c r="H731" s="1065"/>
    </row>
    <row r="732" ht="15.75" customHeight="1">
      <c r="C732" s="1070"/>
      <c r="G732" s="1065"/>
      <c r="H732" s="1065"/>
    </row>
    <row r="733" ht="15.75" customHeight="1">
      <c r="C733" s="1070"/>
      <c r="G733" s="1065"/>
      <c r="H733" s="1065"/>
    </row>
    <row r="734" ht="15.75" customHeight="1">
      <c r="C734" s="1070"/>
      <c r="G734" s="1065"/>
      <c r="H734" s="1065"/>
    </row>
    <row r="735" ht="15.75" customHeight="1">
      <c r="C735" s="1070"/>
      <c r="G735" s="1065"/>
      <c r="H735" s="1065"/>
    </row>
    <row r="736" ht="15.75" customHeight="1">
      <c r="C736" s="1070"/>
      <c r="G736" s="1065"/>
      <c r="H736" s="1065"/>
    </row>
    <row r="737" ht="15.75" customHeight="1">
      <c r="C737" s="1070"/>
      <c r="G737" s="1065"/>
      <c r="H737" s="1065"/>
    </row>
    <row r="738" ht="15.75" customHeight="1">
      <c r="C738" s="1070"/>
      <c r="G738" s="1065"/>
      <c r="H738" s="1065"/>
    </row>
    <row r="739" ht="15.75" customHeight="1">
      <c r="C739" s="1070"/>
      <c r="G739" s="1065"/>
      <c r="H739" s="1065"/>
    </row>
    <row r="740" ht="15.75" customHeight="1">
      <c r="C740" s="1070"/>
      <c r="G740" s="1065"/>
      <c r="H740" s="1065"/>
    </row>
    <row r="741" ht="15.75" customHeight="1">
      <c r="C741" s="1070"/>
      <c r="G741" s="1065"/>
      <c r="H741" s="1065"/>
    </row>
    <row r="742" ht="15.75" customHeight="1">
      <c r="C742" s="1070"/>
      <c r="G742" s="1065"/>
      <c r="H742" s="1065"/>
    </row>
    <row r="743" ht="15.75" customHeight="1">
      <c r="C743" s="1070"/>
      <c r="G743" s="1065"/>
      <c r="H743" s="1065"/>
    </row>
    <row r="744" ht="15.75" customHeight="1">
      <c r="C744" s="1070"/>
      <c r="G744" s="1065"/>
      <c r="H744" s="1065"/>
    </row>
    <row r="745" ht="15.75" customHeight="1">
      <c r="C745" s="1070"/>
      <c r="G745" s="1065"/>
      <c r="H745" s="1065"/>
    </row>
    <row r="746" ht="15.75" customHeight="1">
      <c r="C746" s="1070"/>
      <c r="G746" s="1065"/>
      <c r="H746" s="1065"/>
    </row>
    <row r="747" ht="15.75" customHeight="1">
      <c r="C747" s="1070"/>
      <c r="G747" s="1065"/>
      <c r="H747" s="1065"/>
    </row>
    <row r="748" ht="15.75" customHeight="1">
      <c r="C748" s="1070"/>
      <c r="G748" s="1065"/>
      <c r="H748" s="1065"/>
    </row>
    <row r="749" ht="15.75" customHeight="1">
      <c r="C749" s="1070"/>
      <c r="G749" s="1065"/>
      <c r="H749" s="1065"/>
    </row>
    <row r="750" ht="15.75" customHeight="1">
      <c r="C750" s="1070"/>
      <c r="G750" s="1065"/>
      <c r="H750" s="1065"/>
    </row>
    <row r="751" ht="15.75" customHeight="1">
      <c r="C751" s="1070"/>
      <c r="G751" s="1065"/>
      <c r="H751" s="1065"/>
    </row>
    <row r="752" ht="15.75" customHeight="1">
      <c r="C752" s="1070"/>
      <c r="G752" s="1065"/>
      <c r="H752" s="1065"/>
    </row>
    <row r="753" ht="15.75" customHeight="1">
      <c r="C753" s="1070"/>
      <c r="G753" s="1065"/>
      <c r="H753" s="1065"/>
    </row>
    <row r="754" ht="15.75" customHeight="1">
      <c r="C754" s="1070"/>
      <c r="G754" s="1065"/>
      <c r="H754" s="1065"/>
    </row>
    <row r="755" ht="15.75" customHeight="1">
      <c r="C755" s="1070"/>
      <c r="G755" s="1065"/>
      <c r="H755" s="1065"/>
    </row>
    <row r="756" ht="15.75" customHeight="1">
      <c r="C756" s="1070"/>
      <c r="G756" s="1065"/>
      <c r="H756" s="1065"/>
    </row>
    <row r="757" ht="15.75" customHeight="1">
      <c r="C757" s="1070"/>
      <c r="G757" s="1065"/>
      <c r="H757" s="1065"/>
    </row>
    <row r="758" ht="15.75" customHeight="1">
      <c r="C758" s="1070"/>
      <c r="G758" s="1065"/>
      <c r="H758" s="1065"/>
    </row>
    <row r="759" ht="15.75" customHeight="1">
      <c r="C759" s="1070"/>
      <c r="G759" s="1065"/>
      <c r="H759" s="1065"/>
    </row>
    <row r="760" ht="15.75" customHeight="1">
      <c r="C760" s="1070"/>
      <c r="G760" s="1065"/>
      <c r="H760" s="1065"/>
    </row>
    <row r="761" ht="15.75" customHeight="1">
      <c r="C761" s="1070"/>
      <c r="G761" s="1065"/>
      <c r="H761" s="1065"/>
    </row>
    <row r="762" ht="15.75" customHeight="1">
      <c r="C762" s="1070"/>
      <c r="G762" s="1065"/>
      <c r="H762" s="1065"/>
    </row>
    <row r="763" ht="15.75" customHeight="1">
      <c r="C763" s="1070"/>
      <c r="G763" s="1065"/>
      <c r="H763" s="1065"/>
    </row>
    <row r="764" ht="15.75" customHeight="1">
      <c r="C764" s="1070"/>
      <c r="G764" s="1065"/>
      <c r="H764" s="1065"/>
    </row>
    <row r="765" ht="15.75" customHeight="1">
      <c r="C765" s="1070"/>
      <c r="G765" s="1065"/>
      <c r="H765" s="1065"/>
    </row>
    <row r="766" ht="15.75" customHeight="1">
      <c r="C766" s="1070"/>
      <c r="G766" s="1065"/>
      <c r="H766" s="1065"/>
    </row>
    <row r="767" ht="15.75" customHeight="1">
      <c r="C767" s="1070"/>
      <c r="G767" s="1065"/>
      <c r="H767" s="1065"/>
    </row>
    <row r="768" ht="15.75" customHeight="1">
      <c r="C768" s="1070"/>
      <c r="G768" s="1065"/>
      <c r="H768" s="1065"/>
    </row>
    <row r="769" ht="15.75" customHeight="1">
      <c r="C769" s="1070"/>
      <c r="G769" s="1065"/>
      <c r="H769" s="1065"/>
    </row>
    <row r="770" ht="15.75" customHeight="1">
      <c r="C770" s="1070"/>
      <c r="G770" s="1065"/>
      <c r="H770" s="1065"/>
    </row>
    <row r="771" ht="15.75" customHeight="1">
      <c r="C771" s="1070"/>
      <c r="G771" s="1065"/>
      <c r="H771" s="1065"/>
    </row>
    <row r="772" ht="15.75" customHeight="1">
      <c r="C772" s="1070"/>
      <c r="G772" s="1065"/>
      <c r="H772" s="1065"/>
    </row>
    <row r="773" ht="15.75" customHeight="1">
      <c r="C773" s="1070"/>
      <c r="G773" s="1065"/>
      <c r="H773" s="1065"/>
    </row>
    <row r="774" ht="15.75" customHeight="1">
      <c r="C774" s="1070"/>
      <c r="G774" s="1065"/>
      <c r="H774" s="1065"/>
    </row>
    <row r="775" ht="15.75" customHeight="1">
      <c r="C775" s="1070"/>
      <c r="G775" s="1065"/>
      <c r="H775" s="1065"/>
    </row>
    <row r="776" ht="15.75" customHeight="1">
      <c r="C776" s="1070"/>
      <c r="G776" s="1065"/>
      <c r="H776" s="1065"/>
    </row>
    <row r="777" ht="15.75" customHeight="1">
      <c r="C777" s="1070"/>
      <c r="G777" s="1065"/>
      <c r="H777" s="1065"/>
    </row>
    <row r="778" ht="15.75" customHeight="1">
      <c r="C778" s="1070"/>
      <c r="G778" s="1065"/>
      <c r="H778" s="1065"/>
    </row>
    <row r="779" ht="15.75" customHeight="1">
      <c r="C779" s="1070"/>
      <c r="G779" s="1065"/>
      <c r="H779" s="1065"/>
    </row>
    <row r="780" ht="15.75" customHeight="1">
      <c r="C780" s="1070"/>
      <c r="G780" s="1065"/>
      <c r="H780" s="1065"/>
    </row>
    <row r="781" ht="15.75" customHeight="1">
      <c r="C781" s="1070"/>
      <c r="G781" s="1065"/>
      <c r="H781" s="1065"/>
    </row>
    <row r="782" ht="15.75" customHeight="1">
      <c r="C782" s="1070"/>
      <c r="G782" s="1065"/>
      <c r="H782" s="1065"/>
    </row>
    <row r="783" ht="15.75" customHeight="1">
      <c r="C783" s="1070"/>
      <c r="G783" s="1065"/>
      <c r="H783" s="1065"/>
    </row>
    <row r="784" ht="15.75" customHeight="1">
      <c r="C784" s="1070"/>
      <c r="G784" s="1065"/>
      <c r="H784" s="1065"/>
    </row>
    <row r="785" ht="15.75" customHeight="1">
      <c r="C785" s="1070"/>
      <c r="G785" s="1065"/>
      <c r="H785" s="1065"/>
    </row>
    <row r="786" ht="15.75" customHeight="1">
      <c r="C786" s="1070"/>
      <c r="G786" s="1065"/>
      <c r="H786" s="1065"/>
    </row>
    <row r="787" ht="15.75" customHeight="1">
      <c r="C787" s="1070"/>
      <c r="G787" s="1065"/>
      <c r="H787" s="1065"/>
    </row>
    <row r="788" ht="15.75" customHeight="1">
      <c r="C788" s="1070"/>
      <c r="G788" s="1065"/>
      <c r="H788" s="1065"/>
    </row>
    <row r="789" ht="15.75" customHeight="1">
      <c r="C789" s="1070"/>
      <c r="G789" s="1065"/>
      <c r="H789" s="1065"/>
    </row>
    <row r="790" ht="15.75" customHeight="1">
      <c r="C790" s="1070"/>
      <c r="G790" s="1065"/>
      <c r="H790" s="1065"/>
    </row>
    <row r="791" ht="15.75" customHeight="1">
      <c r="C791" s="1070"/>
      <c r="G791" s="1065"/>
      <c r="H791" s="1065"/>
    </row>
    <row r="792" ht="15.75" customHeight="1">
      <c r="C792" s="1070"/>
      <c r="G792" s="1065"/>
      <c r="H792" s="1065"/>
    </row>
    <row r="793" ht="15.75" customHeight="1">
      <c r="C793" s="1070"/>
      <c r="G793" s="1065"/>
      <c r="H793" s="1065"/>
    </row>
    <row r="794" ht="15.75" customHeight="1">
      <c r="C794" s="1070"/>
      <c r="G794" s="1065"/>
      <c r="H794" s="1065"/>
    </row>
    <row r="795" ht="15.75" customHeight="1">
      <c r="C795" s="1070"/>
      <c r="G795" s="1065"/>
      <c r="H795" s="1065"/>
    </row>
    <row r="796" ht="15.75" customHeight="1">
      <c r="C796" s="1070"/>
      <c r="G796" s="1065"/>
      <c r="H796" s="1065"/>
    </row>
    <row r="797" ht="15.75" customHeight="1">
      <c r="C797" s="1070"/>
      <c r="G797" s="1065"/>
      <c r="H797" s="1065"/>
    </row>
    <row r="798" ht="15.75" customHeight="1">
      <c r="C798" s="1070"/>
      <c r="G798" s="1065"/>
      <c r="H798" s="1065"/>
    </row>
    <row r="799" ht="15.75" customHeight="1">
      <c r="C799" s="1070"/>
      <c r="G799" s="1065"/>
      <c r="H799" s="1065"/>
    </row>
    <row r="800" ht="15.75" customHeight="1">
      <c r="C800" s="1070"/>
      <c r="G800" s="1065"/>
      <c r="H800" s="1065"/>
    </row>
    <row r="801" ht="15.75" customHeight="1">
      <c r="C801" s="1070"/>
      <c r="G801" s="1065"/>
      <c r="H801" s="1065"/>
    </row>
    <row r="802" ht="15.75" customHeight="1">
      <c r="C802" s="1070"/>
      <c r="G802" s="1065"/>
      <c r="H802" s="1065"/>
    </row>
    <row r="803" ht="15.75" customHeight="1">
      <c r="C803" s="1070"/>
      <c r="G803" s="1065"/>
      <c r="H803" s="1065"/>
    </row>
    <row r="804" ht="15.75" customHeight="1">
      <c r="C804" s="1070"/>
      <c r="G804" s="1065"/>
      <c r="H804" s="1065"/>
    </row>
    <row r="805" ht="15.75" customHeight="1">
      <c r="C805" s="1070"/>
      <c r="G805" s="1065"/>
      <c r="H805" s="1065"/>
    </row>
    <row r="806" ht="15.75" customHeight="1">
      <c r="C806" s="1070"/>
      <c r="G806" s="1065"/>
      <c r="H806" s="1065"/>
    </row>
    <row r="807" ht="15.75" customHeight="1">
      <c r="C807" s="1070"/>
      <c r="G807" s="1065"/>
      <c r="H807" s="1065"/>
    </row>
    <row r="808" ht="15.75" customHeight="1">
      <c r="C808" s="1070"/>
      <c r="G808" s="1065"/>
      <c r="H808" s="1065"/>
    </row>
    <row r="809" ht="15.75" customHeight="1">
      <c r="C809" s="1070"/>
      <c r="G809" s="1065"/>
      <c r="H809" s="1065"/>
    </row>
    <row r="810" ht="15.75" customHeight="1">
      <c r="C810" s="1070"/>
      <c r="G810" s="1065"/>
      <c r="H810" s="1065"/>
    </row>
    <row r="811" ht="15.75" customHeight="1">
      <c r="C811" s="1070"/>
      <c r="G811" s="1065"/>
      <c r="H811" s="1065"/>
    </row>
    <row r="812" ht="15.75" customHeight="1">
      <c r="C812" s="1070"/>
      <c r="G812" s="1065"/>
      <c r="H812" s="1065"/>
    </row>
    <row r="813" ht="15.75" customHeight="1">
      <c r="C813" s="1070"/>
      <c r="G813" s="1065"/>
      <c r="H813" s="1065"/>
    </row>
    <row r="814" ht="15.75" customHeight="1">
      <c r="C814" s="1070"/>
      <c r="G814" s="1065"/>
      <c r="H814" s="1065"/>
    </row>
    <row r="815" ht="15.75" customHeight="1">
      <c r="C815" s="1070"/>
      <c r="G815" s="1065"/>
      <c r="H815" s="1065"/>
    </row>
    <row r="816" ht="15.75" customHeight="1">
      <c r="C816" s="1070"/>
      <c r="G816" s="1065"/>
      <c r="H816" s="1065"/>
    </row>
    <row r="817" ht="15.75" customHeight="1">
      <c r="C817" s="1070"/>
      <c r="G817" s="1065"/>
      <c r="H817" s="1065"/>
    </row>
    <row r="818" ht="15.75" customHeight="1">
      <c r="C818" s="1070"/>
      <c r="G818" s="1065"/>
      <c r="H818" s="1065"/>
    </row>
    <row r="819" ht="15.75" customHeight="1">
      <c r="C819" s="1070"/>
      <c r="G819" s="1065"/>
      <c r="H819" s="1065"/>
    </row>
    <row r="820" ht="15.75" customHeight="1">
      <c r="C820" s="1070"/>
      <c r="G820" s="1065"/>
      <c r="H820" s="1065"/>
    </row>
    <row r="821" ht="15.75" customHeight="1">
      <c r="C821" s="1070"/>
      <c r="G821" s="1065"/>
      <c r="H821" s="1065"/>
    </row>
    <row r="822" ht="15.75" customHeight="1">
      <c r="C822" s="1070"/>
      <c r="G822" s="1065"/>
      <c r="H822" s="1065"/>
    </row>
    <row r="823" ht="15.75" customHeight="1">
      <c r="C823" s="1070"/>
      <c r="G823" s="1065"/>
      <c r="H823" s="1065"/>
    </row>
    <row r="824" ht="15.75" customHeight="1">
      <c r="C824" s="1070"/>
      <c r="G824" s="1065"/>
      <c r="H824" s="1065"/>
    </row>
    <row r="825" ht="15.75" customHeight="1">
      <c r="C825" s="1070"/>
      <c r="G825" s="1065"/>
      <c r="H825" s="1065"/>
    </row>
    <row r="826" ht="15.75" customHeight="1">
      <c r="C826" s="1070"/>
      <c r="G826" s="1065"/>
      <c r="H826" s="1065"/>
    </row>
    <row r="827" ht="15.75" customHeight="1">
      <c r="C827" s="1070"/>
      <c r="G827" s="1065"/>
      <c r="H827" s="1065"/>
    </row>
    <row r="828" ht="15.75" customHeight="1">
      <c r="C828" s="1070"/>
      <c r="G828" s="1065"/>
      <c r="H828" s="1065"/>
    </row>
    <row r="829" ht="15.75" customHeight="1">
      <c r="C829" s="1070"/>
      <c r="G829" s="1065"/>
      <c r="H829" s="1065"/>
    </row>
    <row r="830" ht="15.75" customHeight="1">
      <c r="C830" s="1070"/>
      <c r="G830" s="1065"/>
      <c r="H830" s="1065"/>
    </row>
    <row r="831" ht="15.75" customHeight="1">
      <c r="C831" s="1070"/>
      <c r="G831" s="1065"/>
      <c r="H831" s="1065"/>
    </row>
    <row r="832" ht="15.75" customHeight="1">
      <c r="C832" s="1070"/>
      <c r="G832" s="1065"/>
      <c r="H832" s="1065"/>
    </row>
    <row r="833" ht="15.75" customHeight="1">
      <c r="C833" s="1070"/>
      <c r="G833" s="1065"/>
      <c r="H833" s="1065"/>
    </row>
    <row r="834" ht="15.75" customHeight="1">
      <c r="C834" s="1070"/>
      <c r="G834" s="1065"/>
      <c r="H834" s="1065"/>
    </row>
    <row r="835" ht="15.75" customHeight="1">
      <c r="C835" s="1070"/>
      <c r="G835" s="1065"/>
      <c r="H835" s="1065"/>
    </row>
    <row r="836" ht="15.75" customHeight="1">
      <c r="C836" s="1070"/>
      <c r="G836" s="1065"/>
      <c r="H836" s="1065"/>
    </row>
    <row r="837" ht="15.75" customHeight="1">
      <c r="C837" s="1070"/>
      <c r="G837" s="1065"/>
      <c r="H837" s="1065"/>
    </row>
    <row r="838" ht="15.75" customHeight="1">
      <c r="C838" s="1070"/>
      <c r="G838" s="1065"/>
      <c r="H838" s="1065"/>
    </row>
    <row r="839" ht="15.75" customHeight="1">
      <c r="C839" s="1070"/>
      <c r="G839" s="1065"/>
      <c r="H839" s="1065"/>
    </row>
    <row r="840" ht="15.75" customHeight="1">
      <c r="C840" s="1070"/>
      <c r="G840" s="1065"/>
      <c r="H840" s="1065"/>
    </row>
    <row r="841" ht="15.75" customHeight="1">
      <c r="C841" s="1070"/>
      <c r="G841" s="1065"/>
      <c r="H841" s="1065"/>
    </row>
    <row r="842" ht="15.75" customHeight="1">
      <c r="C842" s="1070"/>
      <c r="G842" s="1065"/>
      <c r="H842" s="1065"/>
    </row>
    <row r="843" ht="15.75" customHeight="1">
      <c r="C843" s="1070"/>
      <c r="G843" s="1065"/>
      <c r="H843" s="1065"/>
    </row>
    <row r="844" ht="15.75" customHeight="1">
      <c r="C844" s="1070"/>
      <c r="G844" s="1065"/>
      <c r="H844" s="1065"/>
    </row>
    <row r="845" ht="15.75" customHeight="1">
      <c r="C845" s="1070"/>
      <c r="G845" s="1065"/>
      <c r="H845" s="1065"/>
    </row>
    <row r="846" ht="15.75" customHeight="1">
      <c r="C846" s="1070"/>
      <c r="G846" s="1065"/>
      <c r="H846" s="1065"/>
    </row>
    <row r="847" ht="15.75" customHeight="1">
      <c r="C847" s="1070"/>
      <c r="G847" s="1065"/>
      <c r="H847" s="1065"/>
    </row>
    <row r="848" ht="15.75" customHeight="1">
      <c r="C848" s="1070"/>
      <c r="G848" s="1065"/>
      <c r="H848" s="1065"/>
    </row>
    <row r="849" ht="15.75" customHeight="1">
      <c r="C849" s="1070"/>
      <c r="G849" s="1065"/>
      <c r="H849" s="1065"/>
    </row>
    <row r="850" ht="15.75" customHeight="1">
      <c r="C850" s="1070"/>
      <c r="G850" s="1065"/>
      <c r="H850" s="1065"/>
    </row>
    <row r="851" ht="15.75" customHeight="1">
      <c r="C851" s="1070"/>
      <c r="G851" s="1065"/>
      <c r="H851" s="1065"/>
    </row>
    <row r="852" ht="15.75" customHeight="1">
      <c r="C852" s="1070"/>
      <c r="G852" s="1065"/>
      <c r="H852" s="1065"/>
    </row>
    <row r="853" ht="15.75" customHeight="1">
      <c r="C853" s="1070"/>
      <c r="G853" s="1065"/>
      <c r="H853" s="1065"/>
    </row>
    <row r="854" ht="15.75" customHeight="1">
      <c r="C854" s="1070"/>
      <c r="G854" s="1065"/>
      <c r="H854" s="1065"/>
    </row>
    <row r="855" ht="15.75" customHeight="1">
      <c r="C855" s="1070"/>
      <c r="G855" s="1065"/>
      <c r="H855" s="1065"/>
    </row>
    <row r="856" ht="15.75" customHeight="1">
      <c r="C856" s="1070"/>
      <c r="G856" s="1065"/>
      <c r="H856" s="1065"/>
    </row>
    <row r="857" ht="15.75" customHeight="1">
      <c r="C857" s="1070"/>
      <c r="G857" s="1065"/>
      <c r="H857" s="1065"/>
    </row>
    <row r="858" ht="15.75" customHeight="1">
      <c r="C858" s="1070"/>
      <c r="G858" s="1065"/>
      <c r="H858" s="1065"/>
    </row>
    <row r="859" ht="15.75" customHeight="1">
      <c r="C859" s="1070"/>
      <c r="G859" s="1065"/>
      <c r="H859" s="1065"/>
    </row>
    <row r="860" ht="15.75" customHeight="1">
      <c r="C860" s="1070"/>
      <c r="G860" s="1065"/>
      <c r="H860" s="1065"/>
    </row>
    <row r="861" ht="15.75" customHeight="1">
      <c r="C861" s="1070"/>
      <c r="G861" s="1065"/>
      <c r="H861" s="1065"/>
    </row>
    <row r="862" ht="15.75" customHeight="1">
      <c r="C862" s="1070"/>
      <c r="G862" s="1065"/>
      <c r="H862" s="1065"/>
    </row>
    <row r="863" ht="15.75" customHeight="1">
      <c r="C863" s="1070"/>
      <c r="G863" s="1065"/>
      <c r="H863" s="1065"/>
    </row>
    <row r="864" ht="15.75" customHeight="1">
      <c r="C864" s="1070"/>
      <c r="G864" s="1065"/>
      <c r="H864" s="1065"/>
    </row>
    <row r="865" ht="15.75" customHeight="1">
      <c r="C865" s="1070"/>
      <c r="G865" s="1065"/>
      <c r="H865" s="1065"/>
    </row>
    <row r="866" ht="15.75" customHeight="1">
      <c r="C866" s="1070"/>
      <c r="G866" s="1065"/>
      <c r="H866" s="1065"/>
    </row>
    <row r="867" ht="15.75" customHeight="1">
      <c r="C867" s="1070"/>
      <c r="G867" s="1065"/>
      <c r="H867" s="1065"/>
    </row>
    <row r="868" ht="15.75" customHeight="1">
      <c r="C868" s="1070"/>
      <c r="G868" s="1065"/>
      <c r="H868" s="1065"/>
    </row>
    <row r="869" ht="15.75" customHeight="1">
      <c r="C869" s="1070"/>
      <c r="G869" s="1065"/>
      <c r="H869" s="1065"/>
    </row>
    <row r="870" ht="15.75" customHeight="1">
      <c r="C870" s="1070"/>
      <c r="G870" s="1065"/>
      <c r="H870" s="1065"/>
    </row>
    <row r="871" ht="15.75" customHeight="1">
      <c r="C871" s="1070"/>
      <c r="G871" s="1065"/>
      <c r="H871" s="1065"/>
    </row>
    <row r="872" ht="15.75" customHeight="1">
      <c r="C872" s="1070"/>
      <c r="G872" s="1065"/>
      <c r="H872" s="1065"/>
    </row>
    <row r="873" ht="15.75" customHeight="1">
      <c r="C873" s="1070"/>
      <c r="G873" s="1065"/>
      <c r="H873" s="1065"/>
    </row>
    <row r="874" ht="15.75" customHeight="1">
      <c r="C874" s="1070"/>
      <c r="G874" s="1065"/>
      <c r="H874" s="1065"/>
    </row>
    <row r="875" ht="15.75" customHeight="1">
      <c r="C875" s="1070"/>
      <c r="G875" s="1065"/>
      <c r="H875" s="1065"/>
    </row>
    <row r="876" ht="15.75" customHeight="1">
      <c r="C876" s="1070"/>
      <c r="G876" s="1065"/>
      <c r="H876" s="1065"/>
    </row>
    <row r="877" ht="15.75" customHeight="1">
      <c r="C877" s="1070"/>
      <c r="G877" s="1065"/>
      <c r="H877" s="1065"/>
    </row>
    <row r="878" ht="15.75" customHeight="1">
      <c r="C878" s="1070"/>
      <c r="G878" s="1065"/>
      <c r="H878" s="1065"/>
    </row>
    <row r="879" ht="15.75" customHeight="1">
      <c r="C879" s="1070"/>
      <c r="G879" s="1065"/>
      <c r="H879" s="1065"/>
    </row>
    <row r="880" ht="15.75" customHeight="1">
      <c r="C880" s="1070"/>
      <c r="G880" s="1065"/>
      <c r="H880" s="1065"/>
    </row>
    <row r="881" ht="15.75" customHeight="1">
      <c r="C881" s="1070"/>
      <c r="G881" s="1065"/>
      <c r="H881" s="1065"/>
    </row>
    <row r="882" ht="15.75" customHeight="1">
      <c r="C882" s="1070"/>
      <c r="G882" s="1065"/>
      <c r="H882" s="1065"/>
    </row>
    <row r="883" ht="15.75" customHeight="1">
      <c r="C883" s="1070"/>
      <c r="G883" s="1065"/>
      <c r="H883" s="1065"/>
    </row>
    <row r="884" ht="15.75" customHeight="1">
      <c r="C884" s="1070"/>
      <c r="G884" s="1065"/>
      <c r="H884" s="1065"/>
    </row>
    <row r="885" ht="15.75" customHeight="1">
      <c r="C885" s="1070"/>
      <c r="G885" s="1065"/>
      <c r="H885" s="1065"/>
    </row>
    <row r="886" ht="15.75" customHeight="1">
      <c r="C886" s="1070"/>
      <c r="G886" s="1065"/>
      <c r="H886" s="1065"/>
    </row>
    <row r="887" ht="15.75" customHeight="1">
      <c r="C887" s="1070"/>
      <c r="G887" s="1065"/>
      <c r="H887" s="1065"/>
    </row>
    <row r="888" ht="15.75" customHeight="1">
      <c r="C888" s="1070"/>
      <c r="G888" s="1065"/>
      <c r="H888" s="1065"/>
    </row>
    <row r="889" ht="15.75" customHeight="1">
      <c r="C889" s="1070"/>
      <c r="G889" s="1065"/>
      <c r="H889" s="1065"/>
    </row>
    <row r="890" ht="15.75" customHeight="1">
      <c r="C890" s="1070"/>
      <c r="G890" s="1065"/>
      <c r="H890" s="1065"/>
    </row>
    <row r="891" ht="15.75" customHeight="1">
      <c r="C891" s="1070"/>
      <c r="G891" s="1065"/>
      <c r="H891" s="1065"/>
    </row>
    <row r="892" ht="15.75" customHeight="1">
      <c r="C892" s="1070"/>
      <c r="G892" s="1065"/>
      <c r="H892" s="1065"/>
    </row>
    <row r="893" ht="15.75" customHeight="1">
      <c r="C893" s="1070"/>
      <c r="G893" s="1065"/>
      <c r="H893" s="1065"/>
    </row>
    <row r="894" ht="15.75" customHeight="1">
      <c r="C894" s="1070"/>
      <c r="G894" s="1065"/>
      <c r="H894" s="1065"/>
    </row>
    <row r="895" ht="15.75" customHeight="1">
      <c r="C895" s="1070"/>
      <c r="G895" s="1065"/>
      <c r="H895" s="1065"/>
    </row>
    <row r="896" ht="15.75" customHeight="1">
      <c r="C896" s="1070"/>
      <c r="G896" s="1065"/>
      <c r="H896" s="1065"/>
    </row>
    <row r="897" ht="15.75" customHeight="1">
      <c r="C897" s="1070"/>
      <c r="G897" s="1065"/>
      <c r="H897" s="1065"/>
    </row>
    <row r="898" ht="15.75" customHeight="1">
      <c r="C898" s="1070"/>
      <c r="G898" s="1065"/>
      <c r="H898" s="1065"/>
    </row>
    <row r="899" ht="15.75" customHeight="1">
      <c r="C899" s="1070"/>
      <c r="G899" s="1065"/>
      <c r="H899" s="1065"/>
    </row>
    <row r="900" ht="15.75" customHeight="1">
      <c r="C900" s="1070"/>
      <c r="G900" s="1065"/>
      <c r="H900" s="1065"/>
    </row>
    <row r="901" ht="15.75" customHeight="1">
      <c r="C901" s="1070"/>
      <c r="G901" s="1065"/>
      <c r="H901" s="1065"/>
    </row>
    <row r="902" ht="15.75" customHeight="1">
      <c r="C902" s="1070"/>
      <c r="G902" s="1065"/>
      <c r="H902" s="1065"/>
    </row>
    <row r="903" ht="15.75" customHeight="1">
      <c r="C903" s="1070"/>
      <c r="G903" s="1065"/>
      <c r="H903" s="1065"/>
    </row>
    <row r="904" ht="15.75" customHeight="1">
      <c r="C904" s="1070"/>
      <c r="G904" s="1065"/>
      <c r="H904" s="1065"/>
    </row>
    <row r="905" ht="15.75" customHeight="1">
      <c r="C905" s="1070"/>
      <c r="G905" s="1065"/>
      <c r="H905" s="1065"/>
    </row>
    <row r="906" ht="15.75" customHeight="1">
      <c r="C906" s="1070"/>
      <c r="G906" s="1065"/>
      <c r="H906" s="1065"/>
    </row>
    <row r="907" ht="15.75" customHeight="1">
      <c r="C907" s="1070"/>
      <c r="G907" s="1065"/>
      <c r="H907" s="1065"/>
    </row>
    <row r="908" ht="15.75" customHeight="1">
      <c r="C908" s="1070"/>
      <c r="G908" s="1065"/>
      <c r="H908" s="1065"/>
    </row>
    <row r="909" ht="15.75" customHeight="1">
      <c r="C909" s="1070"/>
      <c r="G909" s="1065"/>
      <c r="H909" s="1065"/>
    </row>
    <row r="910" ht="15.75" customHeight="1">
      <c r="C910" s="1070"/>
      <c r="G910" s="1065"/>
      <c r="H910" s="1065"/>
    </row>
    <row r="911" ht="15.75" customHeight="1">
      <c r="C911" s="1070"/>
      <c r="G911" s="1065"/>
      <c r="H911" s="1065"/>
    </row>
    <row r="912" ht="15.75" customHeight="1">
      <c r="C912" s="1070"/>
      <c r="G912" s="1065"/>
      <c r="H912" s="1065"/>
    </row>
    <row r="913" ht="15.75" customHeight="1">
      <c r="C913" s="1070"/>
      <c r="G913" s="1065"/>
      <c r="H913" s="1065"/>
    </row>
    <row r="914" ht="15.75" customHeight="1">
      <c r="C914" s="1070"/>
      <c r="G914" s="1065"/>
      <c r="H914" s="1065"/>
    </row>
    <row r="915" ht="15.75" customHeight="1">
      <c r="C915" s="1070"/>
      <c r="G915" s="1065"/>
      <c r="H915" s="1065"/>
    </row>
    <row r="916" ht="15.75" customHeight="1">
      <c r="C916" s="1070"/>
      <c r="G916" s="1065"/>
      <c r="H916" s="1065"/>
    </row>
    <row r="917" ht="15.75" customHeight="1">
      <c r="C917" s="1070"/>
      <c r="G917" s="1065"/>
      <c r="H917" s="1065"/>
    </row>
    <row r="918" ht="15.75" customHeight="1">
      <c r="C918" s="1070"/>
      <c r="G918" s="1065"/>
      <c r="H918" s="1065"/>
    </row>
    <row r="919" ht="15.75" customHeight="1">
      <c r="C919" s="1070"/>
      <c r="G919" s="1065"/>
      <c r="H919" s="1065"/>
    </row>
    <row r="920" ht="15.75" customHeight="1">
      <c r="C920" s="1070"/>
      <c r="G920" s="1065"/>
      <c r="H920" s="1065"/>
    </row>
    <row r="921" ht="15.75" customHeight="1">
      <c r="C921" s="1070"/>
      <c r="G921" s="1065"/>
      <c r="H921" s="1065"/>
    </row>
    <row r="922" ht="15.75" customHeight="1">
      <c r="C922" s="1070"/>
      <c r="G922" s="1065"/>
      <c r="H922" s="1065"/>
    </row>
    <row r="923" ht="15.75" customHeight="1">
      <c r="C923" s="1070"/>
      <c r="G923" s="1065"/>
      <c r="H923" s="1065"/>
    </row>
    <row r="924" ht="15.75" customHeight="1">
      <c r="C924" s="1070"/>
      <c r="G924" s="1065"/>
      <c r="H924" s="1065"/>
    </row>
    <row r="925" ht="15.75" customHeight="1">
      <c r="C925" s="1070"/>
      <c r="G925" s="1065"/>
      <c r="H925" s="1065"/>
    </row>
    <row r="926" ht="15.75" customHeight="1">
      <c r="C926" s="1070"/>
      <c r="G926" s="1065"/>
      <c r="H926" s="1065"/>
    </row>
    <row r="927" ht="15.75" customHeight="1">
      <c r="C927" s="1070"/>
      <c r="G927" s="1065"/>
      <c r="H927" s="1065"/>
    </row>
    <row r="928" ht="15.75" customHeight="1">
      <c r="C928" s="1070"/>
      <c r="G928" s="1065"/>
      <c r="H928" s="1065"/>
    </row>
    <row r="929" ht="15.75" customHeight="1">
      <c r="C929" s="1070"/>
      <c r="G929" s="1065"/>
      <c r="H929" s="1065"/>
    </row>
    <row r="930" ht="15.75" customHeight="1">
      <c r="C930" s="1070"/>
      <c r="G930" s="1065"/>
      <c r="H930" s="1065"/>
    </row>
    <row r="931" ht="15.75" customHeight="1">
      <c r="C931" s="1070"/>
      <c r="G931" s="1065"/>
      <c r="H931" s="1065"/>
    </row>
    <row r="932" ht="15.75" customHeight="1">
      <c r="C932" s="1070"/>
      <c r="G932" s="1065"/>
      <c r="H932" s="1065"/>
    </row>
    <row r="933" ht="15.75" customHeight="1">
      <c r="C933" s="1070"/>
      <c r="G933" s="1065"/>
      <c r="H933" s="1065"/>
    </row>
    <row r="934" ht="15.75" customHeight="1">
      <c r="C934" s="1070"/>
      <c r="G934" s="1065"/>
      <c r="H934" s="1065"/>
    </row>
    <row r="935" ht="15.75" customHeight="1">
      <c r="C935" s="1070"/>
      <c r="G935" s="1065"/>
      <c r="H935" s="1065"/>
    </row>
    <row r="936" ht="15.75" customHeight="1">
      <c r="C936" s="1070"/>
      <c r="G936" s="1065"/>
      <c r="H936" s="1065"/>
    </row>
    <row r="937" ht="15.75" customHeight="1">
      <c r="C937" s="1070"/>
      <c r="G937" s="1065"/>
      <c r="H937" s="1065"/>
    </row>
    <row r="938" ht="15.75" customHeight="1">
      <c r="C938" s="1070"/>
      <c r="G938" s="1065"/>
      <c r="H938" s="1065"/>
    </row>
    <row r="939" ht="15.75" customHeight="1">
      <c r="C939" s="1070"/>
      <c r="G939" s="1065"/>
      <c r="H939" s="1065"/>
    </row>
    <row r="940" ht="15.75" customHeight="1">
      <c r="C940" s="1070"/>
      <c r="G940" s="1065"/>
      <c r="H940" s="1065"/>
    </row>
    <row r="941" ht="15.75" customHeight="1">
      <c r="C941" s="1070"/>
      <c r="G941" s="1065"/>
      <c r="H941" s="1065"/>
    </row>
    <row r="942" ht="15.75" customHeight="1">
      <c r="C942" s="1070"/>
      <c r="G942" s="1065"/>
      <c r="H942" s="1065"/>
    </row>
    <row r="943" ht="15.75" customHeight="1">
      <c r="C943" s="1070"/>
      <c r="G943" s="1065"/>
      <c r="H943" s="1065"/>
    </row>
    <row r="944" ht="15.75" customHeight="1">
      <c r="C944" s="1070"/>
      <c r="G944" s="1065"/>
      <c r="H944" s="1065"/>
    </row>
    <row r="945" ht="15.75" customHeight="1">
      <c r="C945" s="1070"/>
      <c r="G945" s="1065"/>
      <c r="H945" s="1065"/>
    </row>
    <row r="946" ht="15.75" customHeight="1">
      <c r="C946" s="1070"/>
      <c r="G946" s="1065"/>
      <c r="H946" s="1065"/>
    </row>
    <row r="947" ht="15.75" customHeight="1">
      <c r="C947" s="1070"/>
      <c r="G947" s="1065"/>
      <c r="H947" s="1065"/>
    </row>
    <row r="948" ht="15.75" customHeight="1">
      <c r="C948" s="1070"/>
      <c r="G948" s="1065"/>
      <c r="H948" s="1065"/>
    </row>
    <row r="949" ht="15.75" customHeight="1">
      <c r="C949" s="1070"/>
      <c r="G949" s="1065"/>
      <c r="H949" s="1065"/>
    </row>
    <row r="950" ht="15.75" customHeight="1">
      <c r="C950" s="1070"/>
      <c r="G950" s="1065"/>
      <c r="H950" s="1065"/>
    </row>
    <row r="951" ht="15.75" customHeight="1">
      <c r="C951" s="1070"/>
      <c r="G951" s="1065"/>
      <c r="H951" s="1065"/>
    </row>
    <row r="952" ht="15.75" customHeight="1">
      <c r="C952" s="1070"/>
      <c r="G952" s="1065"/>
      <c r="H952" s="1065"/>
    </row>
    <row r="953" ht="15.75" customHeight="1">
      <c r="C953" s="1070"/>
      <c r="G953" s="1065"/>
      <c r="H953" s="1065"/>
    </row>
    <row r="954" ht="15.75" customHeight="1">
      <c r="C954" s="1070"/>
      <c r="G954" s="1065"/>
      <c r="H954" s="1065"/>
    </row>
    <row r="955" ht="15.75" customHeight="1">
      <c r="C955" s="1070"/>
      <c r="G955" s="1065"/>
      <c r="H955" s="1065"/>
    </row>
    <row r="956" ht="15.75" customHeight="1">
      <c r="C956" s="1070"/>
      <c r="G956" s="1065"/>
      <c r="H956" s="1065"/>
    </row>
    <row r="957" ht="15.75" customHeight="1">
      <c r="C957" s="1070"/>
      <c r="G957" s="1065"/>
      <c r="H957" s="1065"/>
    </row>
    <row r="958" ht="15.75" customHeight="1">
      <c r="C958" s="1070"/>
      <c r="G958" s="1065"/>
      <c r="H958" s="1065"/>
    </row>
    <row r="959" ht="15.75" customHeight="1">
      <c r="C959" s="1070"/>
      <c r="G959" s="1065"/>
      <c r="H959" s="1065"/>
    </row>
    <row r="960" ht="15.75" customHeight="1">
      <c r="C960" s="1070"/>
      <c r="G960" s="1065"/>
      <c r="H960" s="1065"/>
    </row>
    <row r="961" ht="15.75" customHeight="1">
      <c r="C961" s="1070"/>
      <c r="G961" s="1065"/>
      <c r="H961" s="1065"/>
    </row>
    <row r="962" ht="15.75" customHeight="1">
      <c r="C962" s="1070"/>
      <c r="G962" s="1065"/>
      <c r="H962" s="1065"/>
    </row>
    <row r="963" ht="15.75" customHeight="1">
      <c r="C963" s="1070"/>
      <c r="G963" s="1065"/>
      <c r="H963" s="1065"/>
    </row>
    <row r="964" ht="15.75" customHeight="1">
      <c r="C964" s="1070"/>
      <c r="G964" s="1065"/>
      <c r="H964" s="1065"/>
    </row>
    <row r="965" ht="15.75" customHeight="1">
      <c r="C965" s="1070"/>
      <c r="G965" s="1065"/>
      <c r="H965" s="1065"/>
    </row>
    <row r="966" ht="15.75" customHeight="1">
      <c r="C966" s="1070"/>
      <c r="G966" s="1065"/>
      <c r="H966" s="1065"/>
    </row>
    <row r="967" ht="15.75" customHeight="1">
      <c r="C967" s="1070"/>
      <c r="G967" s="1065"/>
      <c r="H967" s="1065"/>
    </row>
    <row r="968" ht="15.75" customHeight="1">
      <c r="C968" s="1070"/>
      <c r="G968" s="1065"/>
      <c r="H968" s="1065"/>
    </row>
    <row r="969" ht="15.75" customHeight="1">
      <c r="C969" s="1070"/>
      <c r="G969" s="1065"/>
      <c r="H969" s="1065"/>
    </row>
    <row r="970" ht="15.75" customHeight="1">
      <c r="C970" s="1070"/>
      <c r="G970" s="1065"/>
      <c r="H970" s="1065"/>
    </row>
    <row r="971" ht="15.75" customHeight="1">
      <c r="C971" s="1070"/>
      <c r="G971" s="1065"/>
      <c r="H971" s="1065"/>
    </row>
    <row r="972" ht="15.75" customHeight="1">
      <c r="C972" s="1070"/>
      <c r="G972" s="1065"/>
      <c r="H972" s="1065"/>
    </row>
    <row r="973" ht="15.75" customHeight="1">
      <c r="C973" s="1070"/>
      <c r="G973" s="1065"/>
      <c r="H973" s="1065"/>
    </row>
    <row r="974" ht="15.75" customHeight="1">
      <c r="C974" s="1070"/>
      <c r="G974" s="1065"/>
      <c r="H974" s="1065"/>
    </row>
    <row r="975" ht="15.75" customHeight="1">
      <c r="C975" s="1070"/>
      <c r="G975" s="1065"/>
      <c r="H975" s="1065"/>
    </row>
    <row r="976" ht="15.75" customHeight="1">
      <c r="C976" s="1070"/>
      <c r="G976" s="1065"/>
      <c r="H976" s="1065"/>
    </row>
    <row r="977" ht="15.75" customHeight="1">
      <c r="C977" s="1070"/>
      <c r="G977" s="1065"/>
      <c r="H977" s="1065"/>
    </row>
    <row r="978" ht="15.75" customHeight="1">
      <c r="C978" s="1070"/>
      <c r="G978" s="1065"/>
      <c r="H978" s="1065"/>
    </row>
    <row r="979" ht="15.75" customHeight="1">
      <c r="C979" s="1070"/>
      <c r="G979" s="1065"/>
      <c r="H979" s="1065"/>
    </row>
    <row r="980" ht="15.75" customHeight="1">
      <c r="C980" s="1070"/>
      <c r="G980" s="1065"/>
      <c r="H980" s="1065"/>
    </row>
    <row r="981" ht="15.75" customHeight="1">
      <c r="C981" s="1070"/>
      <c r="G981" s="1065"/>
      <c r="H981" s="1065"/>
    </row>
    <row r="982" ht="15.75" customHeight="1">
      <c r="C982" s="1070"/>
      <c r="G982" s="1065"/>
      <c r="H982" s="1065"/>
    </row>
    <row r="983" ht="15.75" customHeight="1">
      <c r="C983" s="1070"/>
      <c r="G983" s="1065"/>
      <c r="H983" s="1065"/>
    </row>
    <row r="984" ht="15.75" customHeight="1">
      <c r="C984" s="1070"/>
      <c r="G984" s="1065"/>
      <c r="H984" s="1065"/>
    </row>
    <row r="985" ht="15.75" customHeight="1">
      <c r="C985" s="1070"/>
      <c r="G985" s="1065"/>
      <c r="H985" s="1065"/>
    </row>
    <row r="986" ht="15.75" customHeight="1">
      <c r="C986" s="1070"/>
      <c r="G986" s="1065"/>
      <c r="H986" s="1065"/>
    </row>
    <row r="987" ht="15.75" customHeight="1">
      <c r="C987" s="1070"/>
      <c r="G987" s="1065"/>
      <c r="H987" s="1065"/>
    </row>
    <row r="988" ht="15.75" customHeight="1">
      <c r="C988" s="1070"/>
      <c r="G988" s="1065"/>
      <c r="H988" s="1065"/>
    </row>
    <row r="989" ht="15.75" customHeight="1">
      <c r="C989" s="1070"/>
      <c r="G989" s="1065"/>
      <c r="H989" s="1065"/>
    </row>
    <row r="990" ht="15.75" customHeight="1">
      <c r="C990" s="1070"/>
      <c r="G990" s="1065"/>
      <c r="H990" s="1065"/>
    </row>
    <row r="991" ht="15.75" customHeight="1">
      <c r="C991" s="1070"/>
      <c r="G991" s="1065"/>
      <c r="H991" s="1065"/>
    </row>
    <row r="992" ht="15.75" customHeight="1">
      <c r="C992" s="1070"/>
      <c r="G992" s="1065"/>
      <c r="H992" s="1065"/>
    </row>
    <row r="993" ht="15.75" customHeight="1">
      <c r="C993" s="1070"/>
      <c r="G993" s="1065"/>
      <c r="H993" s="1065"/>
    </row>
    <row r="994" ht="15.75" customHeight="1">
      <c r="C994" s="1070"/>
      <c r="G994" s="1065"/>
      <c r="H994" s="1065"/>
    </row>
    <row r="995" ht="15.75" customHeight="1">
      <c r="C995" s="1070"/>
      <c r="G995" s="1065"/>
      <c r="H995" s="1065"/>
    </row>
    <row r="996" ht="15.75" customHeight="1">
      <c r="C996" s="1070"/>
      <c r="G996" s="1065"/>
      <c r="H996" s="1065"/>
    </row>
    <row r="997" ht="15.75" customHeight="1">
      <c r="C997" s="1070"/>
      <c r="G997" s="1065"/>
      <c r="H997" s="1065"/>
    </row>
    <row r="998" ht="15.75" customHeight="1">
      <c r="C998" s="1070"/>
      <c r="G998" s="1065"/>
      <c r="H998" s="1065"/>
    </row>
    <row r="999" ht="15.75" customHeight="1">
      <c r="C999" s="1070"/>
      <c r="G999" s="1065"/>
      <c r="H999" s="1065"/>
    </row>
    <row r="1000" ht="15.75" customHeight="1">
      <c r="C1000" s="1070"/>
      <c r="G1000" s="1065"/>
      <c r="H1000" s="1065"/>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8"/>
    <col customWidth="1" min="2" max="2" width="2.63"/>
    <col customWidth="1" min="3" max="3" width="32.25"/>
    <col customWidth="1" min="4" max="4" width="1.38"/>
    <col customWidth="1" min="9" max="9" width="31.25"/>
    <col customWidth="1" min="11" max="11" width="1.38"/>
  </cols>
  <sheetData>
    <row r="1">
      <c r="A1" s="63"/>
      <c r="B1" s="64"/>
      <c r="C1" s="63"/>
      <c r="D1" s="63"/>
      <c r="E1" s="63"/>
      <c r="F1" s="63"/>
      <c r="G1" s="63"/>
      <c r="H1" s="63"/>
      <c r="I1" s="63"/>
      <c r="J1" s="63"/>
      <c r="K1" s="63"/>
    </row>
    <row r="2">
      <c r="A2" s="63"/>
      <c r="B2" s="63"/>
      <c r="C2" s="65" t="str">
        <f>'(T) General Tables'!A539</f>
        <v>Part 9 Bracing Calculator (No Scripts)</v>
      </c>
      <c r="D2" s="66"/>
      <c r="E2" s="66"/>
      <c r="F2" s="66"/>
      <c r="G2" s="66"/>
      <c r="H2" s="66"/>
      <c r="I2" s="66"/>
      <c r="J2" s="67" t="str">
        <f>'(T) General Tables'!A2</f>
        <v>beta_1.043</v>
      </c>
      <c r="K2" s="63"/>
    </row>
    <row r="3" ht="26.25" customHeight="1">
      <c r="A3" s="63"/>
      <c r="B3" s="63"/>
      <c r="C3" s="68" t="s">
        <v>1</v>
      </c>
      <c r="D3" s="69"/>
      <c r="E3" s="69"/>
      <c r="F3" s="69"/>
      <c r="G3" s="69"/>
      <c r="H3" s="69"/>
      <c r="I3" s="69"/>
      <c r="J3" s="70"/>
      <c r="K3" s="63"/>
    </row>
    <row r="4" ht="22.5" customHeight="1">
      <c r="A4" s="63"/>
      <c r="B4" s="63"/>
      <c r="C4" s="71" t="s">
        <v>29</v>
      </c>
      <c r="D4" s="72"/>
      <c r="E4" s="72"/>
      <c r="F4" s="72"/>
      <c r="G4" s="72"/>
      <c r="H4" s="72"/>
      <c r="I4" s="72"/>
      <c r="J4" s="73"/>
      <c r="K4" s="63"/>
    </row>
    <row r="5" ht="18.75" customHeight="1">
      <c r="A5" s="74"/>
      <c r="B5" s="74"/>
      <c r="C5" s="74"/>
      <c r="D5" s="74"/>
      <c r="E5" s="74"/>
      <c r="F5" s="74"/>
      <c r="G5" s="74"/>
      <c r="H5" s="74"/>
      <c r="I5" s="74"/>
      <c r="J5" s="74"/>
      <c r="K5" s="74"/>
    </row>
    <row r="6" ht="18.75" customHeight="1">
      <c r="A6" s="74"/>
      <c r="B6" s="74"/>
      <c r="C6" s="75" t="s">
        <v>29</v>
      </c>
      <c r="D6" s="27"/>
      <c r="E6" s="27"/>
      <c r="F6" s="27"/>
      <c r="G6" s="27"/>
      <c r="H6" s="27"/>
      <c r="I6" s="27"/>
      <c r="J6" s="28"/>
      <c r="K6" s="74"/>
    </row>
    <row r="7" ht="18.75" customHeight="1">
      <c r="A7" s="74"/>
      <c r="B7" s="74"/>
      <c r="C7" s="76" t="s">
        <v>30</v>
      </c>
      <c r="D7" s="27"/>
      <c r="E7" s="27"/>
      <c r="F7" s="27"/>
      <c r="G7" s="27"/>
      <c r="H7" s="27"/>
      <c r="I7" s="27"/>
      <c r="J7" s="28"/>
      <c r="K7" s="74"/>
    </row>
    <row r="8" ht="22.5" customHeight="1">
      <c r="A8" s="74"/>
      <c r="B8" s="74"/>
      <c r="C8" s="77" t="s">
        <v>2</v>
      </c>
      <c r="D8" s="74"/>
      <c r="E8" s="78"/>
      <c r="F8" s="27"/>
      <c r="G8" s="27"/>
      <c r="H8" s="27"/>
      <c r="I8" s="28"/>
      <c r="J8" s="79"/>
      <c r="K8" s="74"/>
    </row>
    <row r="9" ht="22.5" customHeight="1">
      <c r="A9" s="74"/>
      <c r="B9" s="74"/>
      <c r="C9" s="77" t="s">
        <v>19</v>
      </c>
      <c r="D9" s="74"/>
      <c r="E9" s="78"/>
      <c r="F9" s="27"/>
      <c r="G9" s="27"/>
      <c r="H9" s="27"/>
      <c r="I9" s="28"/>
      <c r="J9" s="79"/>
      <c r="K9" s="74"/>
    </row>
    <row r="10" ht="22.5" customHeight="1">
      <c r="A10" s="74"/>
      <c r="B10" s="74"/>
      <c r="C10" s="77" t="s">
        <v>29</v>
      </c>
      <c r="D10" s="74"/>
      <c r="E10" s="76" t="s">
        <v>31</v>
      </c>
      <c r="F10" s="27"/>
      <c r="G10" s="27"/>
      <c r="H10" s="27"/>
      <c r="I10" s="28"/>
      <c r="J10" s="79"/>
      <c r="K10" s="74"/>
    </row>
    <row r="11" ht="22.5" customHeight="1">
      <c r="A11" s="74"/>
      <c r="B11" s="74"/>
      <c r="C11" s="80" t="s">
        <v>32</v>
      </c>
      <c r="D11" s="74"/>
      <c r="E11" s="81" t="s">
        <v>33</v>
      </c>
      <c r="F11" s="27"/>
      <c r="G11" s="27"/>
      <c r="H11" s="27"/>
      <c r="I11" s="28"/>
      <c r="J11" s="79"/>
      <c r="K11" s="74"/>
    </row>
    <row r="12" ht="22.5" customHeight="1">
      <c r="A12" s="74"/>
      <c r="B12" s="74"/>
      <c r="C12" s="80" t="s">
        <v>34</v>
      </c>
      <c r="D12" s="74"/>
      <c r="E12" s="81" t="s">
        <v>33</v>
      </c>
      <c r="F12" s="27"/>
      <c r="G12" s="27"/>
      <c r="H12" s="27"/>
      <c r="I12" s="28"/>
      <c r="J12" s="79"/>
      <c r="K12" s="74"/>
    </row>
    <row r="13" ht="22.5" customHeight="1">
      <c r="A13" s="74"/>
      <c r="B13" s="74"/>
      <c r="C13" s="82" t="s">
        <v>35</v>
      </c>
      <c r="D13" s="83"/>
      <c r="E13" s="81" t="s">
        <v>36</v>
      </c>
      <c r="F13" s="27"/>
      <c r="G13" s="27"/>
      <c r="H13" s="27"/>
      <c r="I13" s="28"/>
      <c r="J13" s="79"/>
      <c r="K13" s="74"/>
    </row>
    <row r="14" ht="22.5" customHeight="1">
      <c r="A14" s="74"/>
      <c r="B14" s="74"/>
      <c r="C14" s="76" t="s">
        <v>37</v>
      </c>
      <c r="D14" s="27"/>
      <c r="E14" s="27"/>
      <c r="F14" s="27"/>
      <c r="G14" s="27"/>
      <c r="H14" s="27"/>
      <c r="I14" s="27"/>
      <c r="J14" s="28"/>
      <c r="K14" s="74"/>
    </row>
    <row r="15" ht="22.5" customHeight="1">
      <c r="A15" s="74"/>
      <c r="B15" s="74"/>
      <c r="C15" s="77" t="s">
        <v>38</v>
      </c>
      <c r="D15" s="74"/>
      <c r="E15" s="76" t="s">
        <v>39</v>
      </c>
      <c r="F15" s="27"/>
      <c r="G15" s="27"/>
      <c r="H15" s="27"/>
      <c r="I15" s="28"/>
      <c r="J15" s="79"/>
      <c r="K15" s="74"/>
    </row>
    <row r="16" ht="22.5" customHeight="1">
      <c r="A16" s="74"/>
      <c r="B16" s="74"/>
      <c r="C16" s="77" t="s">
        <v>40</v>
      </c>
      <c r="D16" s="74"/>
      <c r="E16" s="76" t="s">
        <v>41</v>
      </c>
      <c r="F16" s="27"/>
      <c r="G16" s="27"/>
      <c r="H16" s="27"/>
      <c r="I16" s="28"/>
      <c r="J16" s="79"/>
      <c r="K16" s="74"/>
    </row>
    <row r="17" ht="22.5" customHeight="1">
      <c r="A17" s="74"/>
      <c r="B17" s="74"/>
      <c r="C17" s="77" t="s">
        <v>42</v>
      </c>
      <c r="D17" s="74"/>
      <c r="E17" s="76" t="s">
        <v>43</v>
      </c>
      <c r="F17" s="27"/>
      <c r="G17" s="27"/>
      <c r="H17" s="27"/>
      <c r="I17" s="28"/>
      <c r="J17" s="79"/>
      <c r="K17" s="74"/>
    </row>
    <row r="18" ht="22.5" customHeight="1">
      <c r="A18" s="74"/>
      <c r="B18" s="74"/>
      <c r="C18" s="77" t="s">
        <v>44</v>
      </c>
      <c r="D18" s="83"/>
      <c r="E18" s="76" t="s">
        <v>45</v>
      </c>
      <c r="F18" s="27"/>
      <c r="G18" s="27"/>
      <c r="H18" s="27"/>
      <c r="I18" s="28"/>
      <c r="J18" s="79"/>
      <c r="K18" s="74"/>
    </row>
    <row r="19" ht="22.5" customHeight="1">
      <c r="A19" s="74"/>
      <c r="B19" s="74"/>
      <c r="C19" s="76" t="s">
        <v>46</v>
      </c>
      <c r="D19" s="27"/>
      <c r="E19" s="27"/>
      <c r="F19" s="27"/>
      <c r="G19" s="27"/>
      <c r="H19" s="27"/>
      <c r="I19" s="27"/>
      <c r="J19" s="28"/>
      <c r="K19" s="74"/>
    </row>
    <row r="20" ht="22.5" customHeight="1">
      <c r="A20" s="74"/>
      <c r="B20" s="74"/>
      <c r="C20" s="77" t="s">
        <v>47</v>
      </c>
      <c r="D20" s="74"/>
      <c r="E20" s="76" t="s">
        <v>48</v>
      </c>
      <c r="F20" s="27"/>
      <c r="G20" s="27"/>
      <c r="H20" s="27"/>
      <c r="I20" s="28"/>
      <c r="J20" s="79"/>
      <c r="K20" s="74"/>
    </row>
    <row r="21" ht="22.5" customHeight="1">
      <c r="A21" s="74"/>
      <c r="B21" s="74"/>
      <c r="C21" s="77" t="s">
        <v>49</v>
      </c>
      <c r="D21" s="74"/>
      <c r="E21" s="76" t="s">
        <v>48</v>
      </c>
      <c r="F21" s="27"/>
      <c r="G21" s="27"/>
      <c r="H21" s="27"/>
      <c r="I21" s="28"/>
      <c r="J21" s="79"/>
      <c r="K21" s="74"/>
    </row>
    <row r="22" ht="22.5" customHeight="1">
      <c r="A22" s="74"/>
      <c r="B22" s="74"/>
      <c r="C22" s="77" t="s">
        <v>50</v>
      </c>
      <c r="D22" s="74"/>
      <c r="E22" s="76" t="s">
        <v>48</v>
      </c>
      <c r="F22" s="27"/>
      <c r="G22" s="27"/>
      <c r="H22" s="27"/>
      <c r="I22" s="28"/>
      <c r="J22" s="79"/>
      <c r="K22" s="74"/>
    </row>
    <row r="23" ht="22.5" customHeight="1">
      <c r="A23" s="74"/>
      <c r="B23" s="74"/>
      <c r="C23" s="77" t="s">
        <v>51</v>
      </c>
      <c r="D23" s="74"/>
      <c r="E23" s="76" t="s">
        <v>52</v>
      </c>
      <c r="F23" s="27"/>
      <c r="G23" s="27"/>
      <c r="H23" s="27"/>
      <c r="I23" s="28"/>
      <c r="J23" s="79"/>
      <c r="K23" s="74"/>
    </row>
    <row r="24" ht="22.5" customHeight="1">
      <c r="A24" s="74"/>
      <c r="B24" s="74"/>
      <c r="C24" s="77" t="s">
        <v>53</v>
      </c>
      <c r="D24" s="74"/>
      <c r="E24" s="76" t="s">
        <v>54</v>
      </c>
      <c r="F24" s="27"/>
      <c r="G24" s="27"/>
      <c r="H24" s="27"/>
      <c r="I24" s="28"/>
      <c r="J24" s="79"/>
      <c r="K24" s="74"/>
    </row>
    <row r="25" ht="22.5" customHeight="1">
      <c r="A25" s="74"/>
      <c r="B25" s="74"/>
      <c r="C25" s="77" t="s">
        <v>55</v>
      </c>
      <c r="D25" s="74"/>
      <c r="E25" s="81" t="s">
        <v>56</v>
      </c>
      <c r="F25" s="27"/>
      <c r="G25" s="27"/>
      <c r="H25" s="27"/>
      <c r="I25" s="28"/>
      <c r="J25" s="79"/>
      <c r="K25" s="74"/>
    </row>
    <row r="26" ht="22.5" customHeight="1">
      <c r="A26" s="74"/>
      <c r="B26" s="74"/>
      <c r="C26" s="77" t="s">
        <v>57</v>
      </c>
      <c r="D26" s="74"/>
      <c r="E26" s="81" t="s">
        <v>58</v>
      </c>
      <c r="F26" s="27"/>
      <c r="G26" s="27"/>
      <c r="H26" s="27"/>
      <c r="I26" s="28"/>
      <c r="J26" s="79"/>
      <c r="K26" s="74"/>
    </row>
    <row r="27" ht="22.5" customHeight="1">
      <c r="A27" s="74"/>
      <c r="B27" s="74"/>
      <c r="C27" s="77" t="s">
        <v>59</v>
      </c>
      <c r="D27" s="74"/>
      <c r="E27" s="76" t="s">
        <v>60</v>
      </c>
      <c r="F27" s="27"/>
      <c r="G27" s="27"/>
      <c r="H27" s="27"/>
      <c r="I27" s="28"/>
      <c r="J27" s="79"/>
      <c r="K27" s="74"/>
    </row>
    <row r="28" ht="22.5" customHeight="1">
      <c r="A28" s="74"/>
      <c r="B28" s="74"/>
      <c r="C28" s="77" t="s">
        <v>61</v>
      </c>
      <c r="D28" s="83"/>
      <c r="E28" s="76" t="s">
        <v>62</v>
      </c>
      <c r="F28" s="27"/>
      <c r="G28" s="27"/>
      <c r="H28" s="27"/>
      <c r="I28" s="28"/>
      <c r="J28" s="79"/>
      <c r="K28" s="74"/>
    </row>
    <row r="29" ht="22.5" customHeight="1">
      <c r="A29" s="74"/>
      <c r="B29" s="74"/>
      <c r="C29" s="80" t="s">
        <v>63</v>
      </c>
      <c r="D29" s="74"/>
      <c r="E29" s="81" t="s">
        <v>36</v>
      </c>
      <c r="F29" s="27"/>
      <c r="G29" s="27"/>
      <c r="H29" s="27"/>
      <c r="I29" s="28"/>
      <c r="J29" s="79"/>
      <c r="K29" s="74"/>
    </row>
    <row r="30" ht="22.5" customHeight="1">
      <c r="A30" s="74"/>
      <c r="B30" s="74"/>
      <c r="C30" s="76" t="s">
        <v>64</v>
      </c>
      <c r="D30" s="27"/>
      <c r="E30" s="27"/>
      <c r="F30" s="27"/>
      <c r="G30" s="27"/>
      <c r="H30" s="27"/>
      <c r="I30" s="27"/>
      <c r="J30" s="28"/>
      <c r="K30" s="74"/>
    </row>
    <row r="31" ht="22.5" customHeight="1">
      <c r="A31" s="74"/>
      <c r="B31" s="74"/>
      <c r="C31" s="77" t="s">
        <v>65</v>
      </c>
      <c r="D31" s="74"/>
      <c r="E31" s="84" t="s">
        <v>66</v>
      </c>
      <c r="F31" s="27"/>
      <c r="G31" s="27"/>
      <c r="H31" s="27"/>
      <c r="I31" s="28"/>
      <c r="J31" s="79"/>
      <c r="K31" s="74"/>
    </row>
    <row r="32" ht="22.5" customHeight="1">
      <c r="A32" s="74"/>
      <c r="B32" s="74"/>
      <c r="C32" s="85" t="s">
        <v>67</v>
      </c>
      <c r="D32" s="83"/>
      <c r="E32" s="81" t="s">
        <v>36</v>
      </c>
      <c r="F32" s="27"/>
      <c r="G32" s="27"/>
      <c r="H32" s="27"/>
      <c r="I32" s="28"/>
      <c r="J32" s="79"/>
      <c r="K32" s="74"/>
    </row>
    <row r="33" ht="22.5" customHeight="1">
      <c r="A33" s="74"/>
      <c r="B33" s="74"/>
      <c r="C33" s="86" t="s">
        <v>68</v>
      </c>
      <c r="D33" s="83"/>
      <c r="E33" s="81" t="s">
        <v>36</v>
      </c>
      <c r="F33" s="27"/>
      <c r="G33" s="27"/>
      <c r="H33" s="27"/>
      <c r="I33" s="28"/>
      <c r="J33" s="79"/>
      <c r="K33" s="74"/>
    </row>
    <row r="34" ht="22.5" customHeight="1">
      <c r="A34" s="74"/>
      <c r="B34" s="74"/>
      <c r="C34" s="76" t="s">
        <v>69</v>
      </c>
      <c r="D34" s="27"/>
      <c r="E34" s="27"/>
      <c r="F34" s="27"/>
      <c r="G34" s="27"/>
      <c r="H34" s="27"/>
      <c r="I34" s="27"/>
      <c r="J34" s="28"/>
      <c r="K34" s="74"/>
    </row>
    <row r="35" ht="18.75" customHeight="1">
      <c r="A35" s="74"/>
      <c r="B35" s="74"/>
      <c r="C35" s="87" t="s">
        <v>70</v>
      </c>
      <c r="D35" s="74"/>
      <c r="E35" s="88" t="s">
        <v>71</v>
      </c>
      <c r="F35" s="27"/>
      <c r="G35" s="27"/>
      <c r="H35" s="27"/>
      <c r="I35" s="28"/>
      <c r="J35" s="89"/>
      <c r="K35" s="74"/>
    </row>
    <row r="36" ht="18.75" customHeight="1">
      <c r="A36" s="74"/>
      <c r="B36" s="74"/>
      <c r="C36" s="77" t="s">
        <v>72</v>
      </c>
      <c r="D36" s="83"/>
      <c r="E36" s="76" t="s">
        <v>71</v>
      </c>
      <c r="F36" s="27"/>
      <c r="G36" s="27"/>
      <c r="H36" s="27"/>
      <c r="I36" s="28"/>
      <c r="J36" s="79"/>
      <c r="K36" s="74"/>
    </row>
    <row r="37">
      <c r="A37" s="74"/>
      <c r="B37" s="74"/>
      <c r="C37" s="74"/>
      <c r="D37" s="74"/>
      <c r="E37" s="74"/>
      <c r="F37" s="74"/>
      <c r="G37" s="74"/>
      <c r="H37" s="74"/>
      <c r="I37" s="74"/>
      <c r="J37" s="74"/>
      <c r="K37" s="74"/>
    </row>
    <row r="38">
      <c r="A38" s="74"/>
      <c r="B38" s="74"/>
      <c r="C38" s="90" t="s">
        <v>73</v>
      </c>
      <c r="D38" s="27"/>
      <c r="E38" s="27"/>
      <c r="F38" s="27"/>
      <c r="G38" s="27"/>
      <c r="H38" s="27"/>
      <c r="I38" s="27"/>
      <c r="J38" s="28"/>
      <c r="K38" s="74"/>
    </row>
    <row r="39">
      <c r="A39" s="74"/>
      <c r="B39" s="74"/>
      <c r="C39" s="74"/>
      <c r="D39" s="74"/>
      <c r="E39" s="74"/>
      <c r="F39" s="74"/>
      <c r="G39" s="74"/>
      <c r="H39" s="74"/>
      <c r="I39" s="74"/>
      <c r="J39" s="74"/>
      <c r="K39" s="74"/>
    </row>
    <row r="40">
      <c r="A40" s="74"/>
      <c r="B40" s="74"/>
      <c r="C40" s="74"/>
      <c r="D40" s="74"/>
      <c r="E40" s="74"/>
      <c r="F40" s="74"/>
      <c r="G40" s="74"/>
      <c r="H40" s="74"/>
      <c r="I40" s="74"/>
      <c r="J40" s="74"/>
      <c r="K40" s="74"/>
    </row>
    <row r="41">
      <c r="A41" s="74"/>
      <c r="B41" s="74"/>
      <c r="C41" s="74"/>
      <c r="D41" s="74"/>
      <c r="E41" s="74"/>
      <c r="F41" s="74"/>
      <c r="G41" s="74"/>
      <c r="H41" s="74"/>
      <c r="I41" s="74"/>
      <c r="J41" s="74"/>
      <c r="K41" s="74"/>
    </row>
    <row r="42">
      <c r="A42" s="74"/>
      <c r="B42" s="74"/>
      <c r="C42" s="74"/>
      <c r="D42" s="74"/>
      <c r="E42" s="74"/>
      <c r="F42" s="74"/>
      <c r="G42" s="74"/>
      <c r="H42" s="74"/>
      <c r="I42" s="74"/>
      <c r="J42" s="74"/>
      <c r="K42" s="74"/>
    </row>
    <row r="43">
      <c r="A43" s="74"/>
      <c r="B43" s="74"/>
      <c r="C43" s="74"/>
      <c r="D43" s="74"/>
      <c r="E43" s="74"/>
      <c r="F43" s="74"/>
      <c r="G43" s="74"/>
      <c r="H43" s="74"/>
      <c r="I43" s="74"/>
      <c r="J43" s="74"/>
      <c r="K43" s="74"/>
    </row>
    <row r="44">
      <c r="A44" s="74"/>
      <c r="B44" s="74"/>
      <c r="C44" s="74"/>
      <c r="D44" s="74"/>
      <c r="E44" s="74"/>
      <c r="F44" s="74"/>
      <c r="G44" s="74"/>
      <c r="H44" s="74"/>
      <c r="I44" s="74"/>
      <c r="J44" s="74"/>
      <c r="K44" s="74"/>
    </row>
    <row r="45">
      <c r="A45" s="74"/>
      <c r="B45" s="74"/>
      <c r="C45" s="74"/>
      <c r="D45" s="74"/>
      <c r="E45" s="74"/>
      <c r="F45" s="74"/>
      <c r="G45" s="74"/>
      <c r="H45" s="74"/>
      <c r="I45" s="74"/>
      <c r="J45" s="74"/>
      <c r="K45" s="74"/>
    </row>
    <row r="46">
      <c r="A46" s="74"/>
      <c r="B46" s="74"/>
      <c r="C46" s="74"/>
      <c r="D46" s="74"/>
      <c r="E46" s="74"/>
      <c r="F46" s="74"/>
      <c r="G46" s="74"/>
      <c r="H46" s="74"/>
      <c r="I46" s="74"/>
      <c r="J46" s="74"/>
      <c r="K46" s="74"/>
    </row>
    <row r="47">
      <c r="A47" s="74"/>
      <c r="B47" s="74"/>
      <c r="C47" s="74"/>
      <c r="D47" s="74"/>
      <c r="E47" s="74"/>
      <c r="F47" s="74"/>
      <c r="G47" s="74"/>
      <c r="H47" s="74"/>
      <c r="I47" s="74"/>
      <c r="J47" s="74"/>
      <c r="K47" s="74"/>
    </row>
    <row r="48">
      <c r="A48" s="74"/>
      <c r="B48" s="74"/>
      <c r="C48" s="74"/>
      <c r="D48" s="74"/>
      <c r="E48" s="74"/>
      <c r="F48" s="74"/>
      <c r="G48" s="74"/>
      <c r="H48" s="74"/>
      <c r="I48" s="74"/>
      <c r="J48" s="74"/>
      <c r="K48" s="74"/>
    </row>
    <row r="49">
      <c r="A49" s="74"/>
      <c r="B49" s="74"/>
      <c r="C49" s="74"/>
      <c r="D49" s="74"/>
      <c r="E49" s="74"/>
      <c r="F49" s="74"/>
      <c r="G49" s="74"/>
      <c r="H49" s="74"/>
      <c r="I49" s="74"/>
      <c r="J49" s="74"/>
      <c r="K49" s="74"/>
    </row>
    <row r="50">
      <c r="A50" s="74"/>
      <c r="B50" s="74"/>
      <c r="C50" s="74"/>
      <c r="D50" s="74"/>
      <c r="E50" s="74"/>
      <c r="F50" s="74"/>
      <c r="G50" s="74"/>
      <c r="H50" s="74"/>
      <c r="I50" s="74"/>
      <c r="J50" s="74"/>
      <c r="K50" s="74"/>
    </row>
    <row r="51">
      <c r="A51" s="74"/>
      <c r="B51" s="74"/>
      <c r="C51" s="74"/>
      <c r="D51" s="74"/>
      <c r="E51" s="74"/>
      <c r="F51" s="74"/>
      <c r="G51" s="74"/>
      <c r="H51" s="74"/>
      <c r="I51" s="74"/>
      <c r="J51" s="74"/>
      <c r="K51" s="74"/>
    </row>
    <row r="52">
      <c r="A52" s="74"/>
      <c r="B52" s="74"/>
      <c r="C52" s="74"/>
      <c r="D52" s="74"/>
      <c r="E52" s="74"/>
      <c r="F52" s="74"/>
      <c r="G52" s="74"/>
      <c r="H52" s="74"/>
      <c r="I52" s="74"/>
      <c r="J52" s="74"/>
      <c r="K52" s="74"/>
    </row>
    <row r="53">
      <c r="A53" s="74"/>
      <c r="B53" s="74"/>
      <c r="C53" s="74"/>
      <c r="D53" s="74"/>
      <c r="E53" s="74"/>
      <c r="F53" s="74"/>
      <c r="G53" s="74"/>
      <c r="H53" s="74"/>
      <c r="I53" s="74"/>
      <c r="J53" s="74"/>
      <c r="K53" s="74"/>
    </row>
    <row r="54">
      <c r="A54" s="74"/>
      <c r="B54" s="74"/>
      <c r="C54" s="74"/>
      <c r="D54" s="74"/>
      <c r="E54" s="74"/>
      <c r="F54" s="74"/>
      <c r="G54" s="74"/>
      <c r="H54" s="74"/>
      <c r="I54" s="74"/>
      <c r="J54" s="74"/>
      <c r="K54" s="74"/>
    </row>
    <row r="55">
      <c r="A55" s="74"/>
      <c r="B55" s="74"/>
      <c r="C55" s="74"/>
      <c r="D55" s="74"/>
      <c r="E55" s="74"/>
      <c r="F55" s="74"/>
      <c r="G55" s="74"/>
      <c r="H55" s="74"/>
      <c r="I55" s="74"/>
      <c r="J55" s="74"/>
      <c r="K55" s="74"/>
    </row>
    <row r="56">
      <c r="A56" s="74"/>
      <c r="B56" s="74"/>
      <c r="C56" s="74"/>
      <c r="D56" s="74"/>
      <c r="E56" s="74"/>
      <c r="F56" s="74"/>
      <c r="G56" s="74"/>
      <c r="H56" s="74"/>
      <c r="I56" s="74"/>
      <c r="J56" s="74"/>
      <c r="K56" s="74"/>
    </row>
    <row r="57">
      <c r="A57" s="74"/>
      <c r="B57" s="74"/>
      <c r="C57" s="74"/>
      <c r="D57" s="74"/>
      <c r="E57" s="74"/>
      <c r="F57" s="74"/>
      <c r="G57" s="74"/>
      <c r="H57" s="74"/>
      <c r="I57" s="74"/>
      <c r="J57" s="74"/>
      <c r="K57" s="74"/>
    </row>
    <row r="58">
      <c r="A58" s="74"/>
      <c r="B58" s="74"/>
      <c r="C58" s="74"/>
      <c r="D58" s="74"/>
      <c r="E58" s="74"/>
      <c r="F58" s="74"/>
      <c r="G58" s="74"/>
      <c r="H58" s="74"/>
      <c r="I58" s="74"/>
      <c r="J58" s="74"/>
      <c r="K58" s="74"/>
    </row>
    <row r="59">
      <c r="A59" s="74"/>
      <c r="B59" s="74"/>
      <c r="C59" s="74"/>
      <c r="D59" s="74"/>
      <c r="E59" s="74"/>
      <c r="F59" s="74"/>
      <c r="G59" s="74"/>
      <c r="H59" s="74"/>
      <c r="I59" s="74"/>
      <c r="J59" s="74"/>
      <c r="K59" s="74"/>
    </row>
    <row r="60">
      <c r="A60" s="74"/>
      <c r="B60" s="74"/>
      <c r="C60" s="74"/>
      <c r="D60" s="74"/>
      <c r="E60" s="74"/>
      <c r="F60" s="74"/>
      <c r="G60" s="74"/>
      <c r="H60" s="74"/>
      <c r="I60" s="74"/>
      <c r="J60" s="74"/>
      <c r="K60" s="74"/>
    </row>
    <row r="61">
      <c r="A61" s="74"/>
      <c r="B61" s="74"/>
      <c r="C61" s="74"/>
      <c r="D61" s="74"/>
      <c r="E61" s="74"/>
      <c r="F61" s="74"/>
      <c r="G61" s="74"/>
      <c r="H61" s="74"/>
      <c r="I61" s="74"/>
      <c r="J61" s="74"/>
      <c r="K61" s="74"/>
    </row>
    <row r="62">
      <c r="A62" s="74"/>
      <c r="B62" s="74"/>
      <c r="C62" s="74"/>
      <c r="D62" s="74"/>
      <c r="E62" s="74"/>
      <c r="F62" s="74"/>
      <c r="G62" s="74"/>
      <c r="H62" s="74"/>
      <c r="I62" s="74"/>
      <c r="J62" s="74"/>
      <c r="K62" s="74"/>
    </row>
    <row r="63">
      <c r="A63" s="74"/>
      <c r="B63" s="74"/>
      <c r="C63" s="74"/>
      <c r="D63" s="74"/>
      <c r="E63" s="74"/>
      <c r="F63" s="74"/>
      <c r="G63" s="74"/>
      <c r="H63" s="74"/>
      <c r="I63" s="74"/>
      <c r="J63" s="74"/>
      <c r="K63" s="74"/>
    </row>
    <row r="64">
      <c r="A64" s="74"/>
      <c r="B64" s="74"/>
      <c r="C64" s="74"/>
      <c r="D64" s="74"/>
      <c r="E64" s="74"/>
      <c r="F64" s="74"/>
      <c r="G64" s="74"/>
      <c r="H64" s="74"/>
      <c r="I64" s="74"/>
      <c r="J64" s="74"/>
      <c r="K64" s="74"/>
    </row>
    <row r="65">
      <c r="A65" s="74"/>
      <c r="B65" s="74"/>
      <c r="C65" s="74"/>
      <c r="D65" s="74"/>
      <c r="E65" s="74"/>
      <c r="F65" s="74"/>
      <c r="G65" s="74"/>
      <c r="H65" s="74"/>
      <c r="I65" s="74"/>
      <c r="J65" s="74"/>
      <c r="K65" s="74"/>
    </row>
    <row r="66">
      <c r="A66" s="74"/>
      <c r="B66" s="74"/>
      <c r="C66" s="74"/>
      <c r="D66" s="74"/>
      <c r="E66" s="74"/>
      <c r="F66" s="74"/>
      <c r="G66" s="74"/>
      <c r="H66" s="74"/>
      <c r="I66" s="74"/>
      <c r="J66" s="74"/>
      <c r="K66" s="74"/>
    </row>
    <row r="67">
      <c r="A67" s="74"/>
      <c r="B67" s="74"/>
      <c r="C67" s="74"/>
      <c r="D67" s="74"/>
      <c r="E67" s="74"/>
      <c r="F67" s="74"/>
      <c r="G67" s="74"/>
      <c r="H67" s="74"/>
      <c r="I67" s="74"/>
      <c r="J67" s="74"/>
      <c r="K67" s="74"/>
    </row>
    <row r="68">
      <c r="A68" s="74"/>
      <c r="B68" s="74"/>
      <c r="C68" s="74"/>
      <c r="D68" s="74"/>
      <c r="E68" s="74"/>
      <c r="F68" s="74"/>
      <c r="G68" s="74"/>
      <c r="H68" s="74"/>
      <c r="I68" s="74"/>
      <c r="J68" s="74"/>
      <c r="K68" s="74"/>
    </row>
    <row r="69">
      <c r="A69" s="74"/>
      <c r="B69" s="74"/>
      <c r="C69" s="74"/>
      <c r="D69" s="74"/>
      <c r="E69" s="74"/>
      <c r="F69" s="74"/>
      <c r="G69" s="74"/>
      <c r="H69" s="74"/>
      <c r="I69" s="74"/>
      <c r="J69" s="74"/>
      <c r="K69" s="74"/>
    </row>
    <row r="70">
      <c r="A70" s="74"/>
      <c r="B70" s="74"/>
      <c r="C70" s="74"/>
      <c r="D70" s="74"/>
      <c r="E70" s="74"/>
      <c r="F70" s="74"/>
      <c r="G70" s="74"/>
      <c r="H70" s="74"/>
      <c r="I70" s="74"/>
      <c r="J70" s="74"/>
      <c r="K70" s="74"/>
    </row>
    <row r="71">
      <c r="A71" s="74"/>
      <c r="B71" s="74"/>
      <c r="C71" s="74"/>
      <c r="D71" s="74"/>
      <c r="E71" s="74"/>
      <c r="F71" s="74"/>
      <c r="G71" s="74"/>
      <c r="H71" s="74"/>
      <c r="I71" s="74"/>
      <c r="J71" s="74"/>
      <c r="K71" s="74"/>
    </row>
    <row r="72">
      <c r="A72" s="74"/>
      <c r="B72" s="74"/>
      <c r="C72" s="74"/>
      <c r="D72" s="74"/>
      <c r="E72" s="74"/>
      <c r="F72" s="74"/>
      <c r="G72" s="74"/>
      <c r="H72" s="74"/>
      <c r="I72" s="74"/>
      <c r="J72" s="74"/>
      <c r="K72" s="74"/>
    </row>
    <row r="73">
      <c r="A73" s="74"/>
      <c r="B73" s="74"/>
      <c r="C73" s="74"/>
      <c r="D73" s="74"/>
      <c r="E73" s="74"/>
      <c r="F73" s="74"/>
      <c r="G73" s="74"/>
      <c r="H73" s="74"/>
      <c r="I73" s="74"/>
      <c r="J73" s="74"/>
      <c r="K73" s="74"/>
    </row>
    <row r="74">
      <c r="A74" s="74"/>
      <c r="B74" s="74"/>
      <c r="C74" s="74"/>
      <c r="D74" s="74"/>
      <c r="E74" s="74"/>
      <c r="F74" s="74"/>
      <c r="G74" s="74"/>
      <c r="H74" s="74"/>
      <c r="I74" s="74"/>
      <c r="J74" s="74"/>
      <c r="K74" s="74"/>
    </row>
    <row r="75">
      <c r="A75" s="74"/>
      <c r="B75" s="74"/>
      <c r="C75" s="74"/>
      <c r="D75" s="74"/>
      <c r="E75" s="74"/>
      <c r="F75" s="74"/>
      <c r="G75" s="74"/>
      <c r="H75" s="74"/>
      <c r="I75" s="74"/>
      <c r="J75" s="74"/>
      <c r="K75" s="74"/>
    </row>
    <row r="76">
      <c r="A76" s="74"/>
      <c r="B76" s="74"/>
      <c r="C76" s="74"/>
      <c r="D76" s="74"/>
      <c r="E76" s="74"/>
      <c r="F76" s="74"/>
      <c r="G76" s="74"/>
      <c r="H76" s="74"/>
      <c r="I76" s="74"/>
      <c r="J76" s="74"/>
      <c r="K76" s="74"/>
    </row>
    <row r="77">
      <c r="A77" s="74"/>
      <c r="B77" s="74"/>
      <c r="C77" s="74"/>
      <c r="D77" s="74"/>
      <c r="E77" s="74"/>
      <c r="F77" s="74"/>
      <c r="G77" s="74"/>
      <c r="H77" s="74"/>
      <c r="I77" s="74"/>
      <c r="J77" s="74"/>
      <c r="K77" s="74"/>
    </row>
    <row r="78">
      <c r="A78" s="74"/>
      <c r="B78" s="74"/>
      <c r="C78" s="74"/>
      <c r="D78" s="74"/>
      <c r="E78" s="74"/>
      <c r="F78" s="74"/>
      <c r="G78" s="74"/>
      <c r="H78" s="74"/>
      <c r="I78" s="74"/>
      <c r="J78" s="74"/>
      <c r="K78" s="74"/>
    </row>
    <row r="79">
      <c r="A79" s="74"/>
      <c r="B79" s="74"/>
      <c r="C79" s="74"/>
      <c r="D79" s="74"/>
      <c r="E79" s="74"/>
      <c r="F79" s="74"/>
      <c r="G79" s="74"/>
      <c r="H79" s="74"/>
      <c r="I79" s="74"/>
      <c r="J79" s="74"/>
      <c r="K79" s="74"/>
    </row>
    <row r="80">
      <c r="A80" s="74"/>
      <c r="B80" s="74"/>
      <c r="C80" s="74"/>
      <c r="D80" s="74"/>
      <c r="E80" s="74"/>
      <c r="F80" s="74"/>
      <c r="G80" s="74"/>
      <c r="H80" s="74"/>
      <c r="I80" s="74"/>
      <c r="J80" s="74"/>
      <c r="K80" s="74"/>
    </row>
    <row r="81">
      <c r="A81" s="74"/>
      <c r="B81" s="74"/>
      <c r="C81" s="74"/>
      <c r="D81" s="74"/>
      <c r="E81" s="74"/>
      <c r="F81" s="74"/>
      <c r="G81" s="74"/>
      <c r="H81" s="74"/>
      <c r="I81" s="74"/>
      <c r="J81" s="74"/>
      <c r="K81" s="74"/>
    </row>
    <row r="82">
      <c r="A82" s="74"/>
      <c r="B82" s="74"/>
      <c r="C82" s="74"/>
      <c r="D82" s="74"/>
      <c r="E82" s="74"/>
      <c r="F82" s="74"/>
      <c r="G82" s="74"/>
      <c r="H82" s="74"/>
      <c r="I82" s="74"/>
      <c r="J82" s="74"/>
      <c r="K82" s="74"/>
    </row>
    <row r="83">
      <c r="A83" s="74"/>
      <c r="B83" s="74"/>
      <c r="C83" s="74"/>
      <c r="D83" s="74"/>
      <c r="E83" s="74"/>
      <c r="F83" s="74"/>
      <c r="G83" s="74"/>
      <c r="H83" s="74"/>
      <c r="I83" s="74"/>
      <c r="J83" s="74"/>
      <c r="K83" s="74"/>
    </row>
    <row r="84">
      <c r="A84" s="74"/>
      <c r="B84" s="74"/>
      <c r="C84" s="74"/>
      <c r="D84" s="74"/>
      <c r="E84" s="74"/>
      <c r="F84" s="74"/>
      <c r="G84" s="74"/>
      <c r="H84" s="74"/>
      <c r="I84" s="74"/>
      <c r="J84" s="74"/>
      <c r="K84" s="74"/>
    </row>
    <row r="85">
      <c r="A85" s="74"/>
      <c r="B85" s="74"/>
      <c r="C85" s="74"/>
      <c r="D85" s="74"/>
      <c r="E85" s="74"/>
      <c r="F85" s="74"/>
      <c r="G85" s="74"/>
      <c r="H85" s="74"/>
      <c r="I85" s="74"/>
      <c r="J85" s="74"/>
      <c r="K85" s="74"/>
    </row>
    <row r="86">
      <c r="A86" s="74"/>
      <c r="B86" s="74"/>
      <c r="C86" s="74"/>
      <c r="D86" s="74"/>
      <c r="E86" s="74"/>
      <c r="F86" s="74"/>
      <c r="G86" s="74"/>
      <c r="H86" s="74"/>
      <c r="I86" s="74"/>
      <c r="J86" s="74"/>
      <c r="K86" s="74"/>
    </row>
    <row r="87">
      <c r="A87" s="74"/>
      <c r="B87" s="74"/>
      <c r="C87" s="74"/>
      <c r="D87" s="74"/>
      <c r="E87" s="74"/>
      <c r="F87" s="74"/>
      <c r="G87" s="74"/>
      <c r="H87" s="74"/>
      <c r="I87" s="74"/>
      <c r="J87" s="74"/>
      <c r="K87" s="74"/>
    </row>
    <row r="88">
      <c r="A88" s="74"/>
      <c r="B88" s="74"/>
      <c r="C88" s="74"/>
      <c r="D88" s="74"/>
      <c r="E88" s="74"/>
      <c r="F88" s="74"/>
      <c r="G88" s="74"/>
      <c r="H88" s="74"/>
      <c r="I88" s="74"/>
      <c r="J88" s="74"/>
      <c r="K88" s="74"/>
    </row>
    <row r="89">
      <c r="A89" s="74"/>
      <c r="B89" s="74"/>
      <c r="C89" s="74"/>
      <c r="D89" s="74"/>
      <c r="E89" s="74"/>
      <c r="F89" s="74"/>
      <c r="G89" s="74"/>
      <c r="H89" s="74"/>
      <c r="I89" s="74"/>
      <c r="J89" s="74"/>
      <c r="K89" s="74"/>
    </row>
    <row r="90">
      <c r="A90" s="74"/>
      <c r="B90" s="74"/>
      <c r="C90" s="74"/>
      <c r="D90" s="74"/>
      <c r="E90" s="74"/>
      <c r="F90" s="74"/>
      <c r="G90" s="74"/>
      <c r="H90" s="74"/>
      <c r="I90" s="74"/>
      <c r="J90" s="74"/>
      <c r="K90" s="74"/>
    </row>
    <row r="91">
      <c r="A91" s="74"/>
      <c r="B91" s="74"/>
      <c r="C91" s="74"/>
      <c r="D91" s="74"/>
      <c r="E91" s="74"/>
      <c r="F91" s="74"/>
      <c r="G91" s="74"/>
      <c r="H91" s="74"/>
      <c r="I91" s="74"/>
      <c r="J91" s="74"/>
      <c r="K91" s="74"/>
    </row>
    <row r="92">
      <c r="A92" s="74"/>
      <c r="B92" s="74"/>
      <c r="C92" s="74"/>
      <c r="D92" s="74"/>
      <c r="E92" s="74"/>
      <c r="F92" s="74"/>
      <c r="G92" s="74"/>
      <c r="H92" s="74"/>
      <c r="I92" s="74"/>
      <c r="J92" s="74"/>
      <c r="K92" s="74"/>
    </row>
    <row r="93">
      <c r="A93" s="74"/>
      <c r="B93" s="74"/>
      <c r="C93" s="74"/>
      <c r="D93" s="74"/>
      <c r="E93" s="74"/>
      <c r="F93" s="74"/>
      <c r="G93" s="74"/>
      <c r="H93" s="74"/>
      <c r="I93" s="74"/>
      <c r="J93" s="74"/>
      <c r="K93" s="74"/>
    </row>
    <row r="94">
      <c r="A94" s="74"/>
      <c r="B94" s="74"/>
      <c r="C94" s="74"/>
      <c r="D94" s="74"/>
      <c r="E94" s="74"/>
      <c r="F94" s="74"/>
      <c r="G94" s="74"/>
      <c r="H94" s="74"/>
      <c r="I94" s="74"/>
      <c r="J94" s="74"/>
      <c r="K94" s="74"/>
    </row>
    <row r="95">
      <c r="A95" s="74"/>
      <c r="B95" s="74"/>
      <c r="C95" s="74"/>
      <c r="D95" s="74"/>
      <c r="E95" s="74"/>
      <c r="F95" s="74"/>
      <c r="G95" s="74"/>
      <c r="H95" s="74"/>
      <c r="I95" s="74"/>
      <c r="J95" s="74"/>
      <c r="K95" s="74"/>
    </row>
    <row r="96">
      <c r="A96" s="74"/>
      <c r="B96" s="74"/>
      <c r="C96" s="74"/>
      <c r="D96" s="74"/>
      <c r="E96" s="74"/>
      <c r="F96" s="74"/>
      <c r="G96" s="74"/>
      <c r="H96" s="74"/>
      <c r="I96" s="74"/>
      <c r="J96" s="74"/>
      <c r="K96" s="74"/>
    </row>
    <row r="97">
      <c r="A97" s="74"/>
      <c r="B97" s="74"/>
      <c r="C97" s="74"/>
      <c r="D97" s="74"/>
      <c r="E97" s="74"/>
      <c r="F97" s="74"/>
      <c r="G97" s="74"/>
      <c r="H97" s="74"/>
      <c r="I97" s="74"/>
      <c r="J97" s="74"/>
      <c r="K97" s="74"/>
    </row>
    <row r="98">
      <c r="A98" s="74"/>
      <c r="B98" s="74"/>
      <c r="C98" s="74"/>
      <c r="D98" s="74"/>
      <c r="E98" s="74"/>
      <c r="F98" s="74"/>
      <c r="G98" s="74"/>
      <c r="H98" s="74"/>
      <c r="I98" s="74"/>
      <c r="J98" s="74"/>
      <c r="K98" s="74"/>
    </row>
    <row r="99">
      <c r="A99" s="74"/>
      <c r="B99" s="74"/>
      <c r="C99" s="74"/>
      <c r="D99" s="74"/>
      <c r="E99" s="74"/>
      <c r="F99" s="74"/>
      <c r="G99" s="74"/>
      <c r="H99" s="74"/>
      <c r="I99" s="74"/>
      <c r="J99" s="74"/>
      <c r="K99" s="74"/>
    </row>
    <row r="100">
      <c r="A100" s="74"/>
      <c r="B100" s="74"/>
      <c r="C100" s="74"/>
      <c r="D100" s="74"/>
      <c r="E100" s="74"/>
      <c r="F100" s="74"/>
      <c r="G100" s="74"/>
      <c r="H100" s="74"/>
      <c r="I100" s="74"/>
      <c r="J100" s="74"/>
      <c r="K100" s="74"/>
    </row>
    <row r="101">
      <c r="A101" s="74"/>
      <c r="B101" s="74"/>
      <c r="C101" s="74"/>
      <c r="D101" s="74"/>
      <c r="E101" s="74"/>
      <c r="F101" s="74"/>
      <c r="G101" s="74"/>
      <c r="H101" s="74"/>
      <c r="I101" s="74"/>
      <c r="J101" s="74"/>
      <c r="K101" s="74"/>
    </row>
    <row r="102">
      <c r="A102" s="74"/>
      <c r="B102" s="74"/>
      <c r="C102" s="74"/>
      <c r="D102" s="74"/>
      <c r="E102" s="74"/>
      <c r="F102" s="74"/>
      <c r="G102" s="74"/>
      <c r="H102" s="74"/>
      <c r="I102" s="74"/>
      <c r="J102" s="74"/>
      <c r="K102" s="74"/>
    </row>
    <row r="103">
      <c r="A103" s="74"/>
      <c r="B103" s="74"/>
      <c r="C103" s="74"/>
      <c r="D103" s="74"/>
      <c r="E103" s="74"/>
      <c r="F103" s="74"/>
      <c r="G103" s="74"/>
      <c r="H103" s="74"/>
      <c r="I103" s="74"/>
      <c r="J103" s="74"/>
      <c r="K103" s="74"/>
    </row>
    <row r="104">
      <c r="A104" s="74"/>
      <c r="B104" s="74"/>
      <c r="C104" s="74"/>
      <c r="D104" s="74"/>
      <c r="E104" s="74"/>
      <c r="F104" s="74"/>
      <c r="G104" s="74"/>
      <c r="H104" s="74"/>
      <c r="I104" s="74"/>
      <c r="J104" s="74"/>
      <c r="K104" s="74"/>
    </row>
    <row r="105">
      <c r="A105" s="74"/>
      <c r="B105" s="74"/>
      <c r="C105" s="74"/>
      <c r="D105" s="74"/>
      <c r="E105" s="74"/>
      <c r="F105" s="74"/>
      <c r="G105" s="74"/>
      <c r="H105" s="74"/>
      <c r="I105" s="74"/>
      <c r="J105" s="74"/>
      <c r="K105" s="74"/>
    </row>
    <row r="106">
      <c r="A106" s="74"/>
      <c r="B106" s="74"/>
      <c r="C106" s="74"/>
      <c r="D106" s="74"/>
      <c r="E106" s="74"/>
      <c r="F106" s="74"/>
      <c r="G106" s="74"/>
      <c r="H106" s="74"/>
      <c r="I106" s="74"/>
      <c r="J106" s="74"/>
      <c r="K106" s="74"/>
    </row>
    <row r="107">
      <c r="A107" s="74"/>
      <c r="B107" s="74"/>
      <c r="C107" s="74"/>
      <c r="D107" s="74"/>
      <c r="E107" s="74"/>
      <c r="F107" s="74"/>
      <c r="G107" s="74"/>
      <c r="H107" s="74"/>
      <c r="I107" s="74"/>
      <c r="J107" s="74"/>
      <c r="K107" s="74"/>
    </row>
    <row r="108">
      <c r="A108" s="74"/>
      <c r="B108" s="74"/>
      <c r="C108" s="74"/>
      <c r="D108" s="74"/>
      <c r="E108" s="74"/>
      <c r="F108" s="74"/>
      <c r="G108" s="74"/>
      <c r="H108" s="74"/>
      <c r="I108" s="74"/>
      <c r="J108" s="74"/>
      <c r="K108" s="74"/>
    </row>
    <row r="109">
      <c r="A109" s="74"/>
      <c r="B109" s="74"/>
      <c r="C109" s="74"/>
      <c r="D109" s="74"/>
      <c r="E109" s="74"/>
      <c r="F109" s="74"/>
      <c r="G109" s="74"/>
      <c r="H109" s="74"/>
      <c r="I109" s="74"/>
      <c r="J109" s="74"/>
      <c r="K109" s="74"/>
    </row>
    <row r="110">
      <c r="A110" s="74"/>
      <c r="B110" s="74"/>
      <c r="C110" s="74"/>
      <c r="D110" s="74"/>
      <c r="E110" s="74"/>
      <c r="F110" s="74"/>
      <c r="G110" s="74"/>
      <c r="H110" s="74"/>
      <c r="I110" s="74"/>
      <c r="J110" s="74"/>
      <c r="K110" s="74"/>
    </row>
    <row r="111">
      <c r="A111" s="74"/>
      <c r="B111" s="74"/>
      <c r="C111" s="74"/>
      <c r="D111" s="74"/>
      <c r="E111" s="74"/>
      <c r="F111" s="74"/>
      <c r="G111" s="74"/>
      <c r="H111" s="74"/>
      <c r="I111" s="74"/>
      <c r="J111" s="74"/>
      <c r="K111" s="74"/>
    </row>
    <row r="112">
      <c r="A112" s="74"/>
      <c r="B112" s="74"/>
      <c r="C112" s="74"/>
      <c r="D112" s="74"/>
      <c r="E112" s="74"/>
      <c r="F112" s="74"/>
      <c r="G112" s="74"/>
      <c r="H112" s="74"/>
      <c r="I112" s="74"/>
      <c r="J112" s="74"/>
      <c r="K112" s="74"/>
    </row>
    <row r="113">
      <c r="A113" s="74"/>
      <c r="B113" s="74"/>
      <c r="C113" s="74"/>
      <c r="D113" s="74"/>
      <c r="E113" s="74"/>
      <c r="F113" s="74"/>
      <c r="G113" s="74"/>
      <c r="H113" s="74"/>
      <c r="I113" s="74"/>
      <c r="J113" s="74"/>
      <c r="K113" s="74"/>
    </row>
    <row r="114">
      <c r="A114" s="74"/>
      <c r="B114" s="74"/>
      <c r="C114" s="74"/>
      <c r="D114" s="74"/>
      <c r="E114" s="74"/>
      <c r="F114" s="74"/>
      <c r="G114" s="74"/>
      <c r="H114" s="74"/>
      <c r="I114" s="74"/>
      <c r="J114" s="74"/>
      <c r="K114" s="74"/>
    </row>
    <row r="115">
      <c r="A115" s="74"/>
      <c r="B115" s="74"/>
      <c r="C115" s="74"/>
      <c r="D115" s="74"/>
      <c r="E115" s="74"/>
      <c r="F115" s="74"/>
      <c r="G115" s="74"/>
      <c r="H115" s="74"/>
      <c r="I115" s="74"/>
      <c r="J115" s="74"/>
      <c r="K115" s="74"/>
    </row>
    <row r="116">
      <c r="A116" s="74"/>
      <c r="B116" s="74"/>
      <c r="C116" s="74"/>
      <c r="D116" s="74"/>
      <c r="E116" s="74"/>
      <c r="F116" s="74"/>
      <c r="G116" s="74"/>
      <c r="H116" s="74"/>
      <c r="I116" s="74"/>
      <c r="J116" s="74"/>
      <c r="K116" s="74"/>
    </row>
    <row r="117">
      <c r="A117" s="74"/>
      <c r="B117" s="74"/>
      <c r="C117" s="74"/>
      <c r="D117" s="74"/>
      <c r="E117" s="74"/>
      <c r="F117" s="74"/>
      <c r="G117" s="74"/>
      <c r="H117" s="74"/>
      <c r="I117" s="74"/>
      <c r="J117" s="74"/>
      <c r="K117" s="74"/>
    </row>
    <row r="118">
      <c r="A118" s="74"/>
      <c r="B118" s="74"/>
      <c r="C118" s="74"/>
      <c r="D118" s="74"/>
      <c r="E118" s="74"/>
      <c r="F118" s="74"/>
      <c r="G118" s="74"/>
      <c r="H118" s="74"/>
      <c r="I118" s="74"/>
      <c r="J118" s="74"/>
      <c r="K118" s="74"/>
    </row>
    <row r="119">
      <c r="A119" s="74"/>
      <c r="B119" s="74"/>
      <c r="C119" s="74"/>
      <c r="D119" s="74"/>
      <c r="E119" s="74"/>
      <c r="F119" s="74"/>
      <c r="G119" s="74"/>
      <c r="H119" s="74"/>
      <c r="I119" s="74"/>
      <c r="J119" s="74"/>
      <c r="K119" s="74"/>
    </row>
    <row r="120">
      <c r="A120" s="74"/>
      <c r="B120" s="74"/>
      <c r="C120" s="74"/>
      <c r="D120" s="74"/>
      <c r="E120" s="74"/>
      <c r="F120" s="74"/>
      <c r="G120" s="74"/>
      <c r="H120" s="74"/>
      <c r="I120" s="74"/>
      <c r="J120" s="74"/>
      <c r="K120" s="74"/>
    </row>
    <row r="121">
      <c r="A121" s="74"/>
      <c r="B121" s="74"/>
      <c r="C121" s="74"/>
      <c r="D121" s="74"/>
      <c r="E121" s="74"/>
      <c r="F121" s="74"/>
      <c r="G121" s="74"/>
      <c r="H121" s="74"/>
      <c r="I121" s="74"/>
      <c r="J121" s="74"/>
      <c r="K121" s="74"/>
    </row>
    <row r="122">
      <c r="A122" s="74"/>
      <c r="B122" s="74"/>
      <c r="C122" s="74"/>
      <c r="D122" s="74"/>
      <c r="E122" s="74"/>
      <c r="F122" s="74"/>
      <c r="G122" s="74"/>
      <c r="H122" s="74"/>
      <c r="I122" s="74"/>
      <c r="J122" s="74"/>
      <c r="K122" s="74"/>
    </row>
    <row r="123">
      <c r="A123" s="74"/>
      <c r="B123" s="74"/>
      <c r="C123" s="74"/>
      <c r="D123" s="74"/>
      <c r="E123" s="74"/>
      <c r="F123" s="74"/>
      <c r="G123" s="74"/>
      <c r="H123" s="74"/>
      <c r="I123" s="74"/>
      <c r="J123" s="74"/>
      <c r="K123" s="74"/>
    </row>
    <row r="124">
      <c r="A124" s="74"/>
      <c r="B124" s="74"/>
      <c r="C124" s="74"/>
      <c r="D124" s="74"/>
      <c r="E124" s="74"/>
      <c r="F124" s="74"/>
      <c r="G124" s="74"/>
      <c r="H124" s="74"/>
      <c r="I124" s="74"/>
      <c r="J124" s="74"/>
      <c r="K124" s="74"/>
    </row>
    <row r="125">
      <c r="A125" s="74"/>
      <c r="B125" s="74"/>
      <c r="C125" s="74"/>
      <c r="D125" s="74"/>
      <c r="E125" s="74"/>
      <c r="F125" s="74"/>
      <c r="G125" s="74"/>
      <c r="H125" s="74"/>
      <c r="I125" s="74"/>
      <c r="J125" s="74"/>
      <c r="K125" s="74"/>
    </row>
    <row r="126">
      <c r="A126" s="74"/>
      <c r="B126" s="74"/>
      <c r="C126" s="74"/>
      <c r="D126" s="74"/>
      <c r="E126" s="74"/>
      <c r="F126" s="74"/>
      <c r="G126" s="74"/>
      <c r="H126" s="74"/>
      <c r="I126" s="74"/>
      <c r="J126" s="74"/>
      <c r="K126" s="74"/>
    </row>
    <row r="127">
      <c r="A127" s="74"/>
      <c r="B127" s="74"/>
      <c r="C127" s="74"/>
      <c r="D127" s="74"/>
      <c r="E127" s="74"/>
      <c r="F127" s="74"/>
      <c r="G127" s="74"/>
      <c r="H127" s="74"/>
      <c r="I127" s="74"/>
      <c r="J127" s="74"/>
      <c r="K127" s="74"/>
    </row>
    <row r="128">
      <c r="A128" s="74"/>
      <c r="B128" s="74"/>
      <c r="C128" s="74"/>
      <c r="D128" s="74"/>
      <c r="E128" s="74"/>
      <c r="F128" s="74"/>
      <c r="G128" s="74"/>
      <c r="H128" s="74"/>
      <c r="I128" s="74"/>
      <c r="J128" s="74"/>
      <c r="K128" s="74"/>
    </row>
    <row r="129">
      <c r="A129" s="74"/>
      <c r="B129" s="74"/>
      <c r="C129" s="74"/>
      <c r="D129" s="74"/>
      <c r="E129" s="74"/>
      <c r="F129" s="74"/>
      <c r="G129" s="74"/>
      <c r="H129" s="74"/>
      <c r="I129" s="74"/>
      <c r="J129" s="74"/>
      <c r="K129" s="74"/>
    </row>
    <row r="130">
      <c r="A130" s="74"/>
      <c r="B130" s="74"/>
      <c r="C130" s="74"/>
      <c r="D130" s="74"/>
      <c r="E130" s="74"/>
      <c r="F130" s="74"/>
      <c r="G130" s="74"/>
      <c r="H130" s="74"/>
      <c r="I130" s="74"/>
      <c r="J130" s="74"/>
      <c r="K130" s="74"/>
    </row>
    <row r="131">
      <c r="A131" s="74"/>
      <c r="B131" s="74"/>
      <c r="C131" s="74"/>
      <c r="D131" s="74"/>
      <c r="E131" s="74"/>
      <c r="F131" s="74"/>
      <c r="G131" s="74"/>
      <c r="H131" s="74"/>
      <c r="I131" s="74"/>
      <c r="J131" s="74"/>
      <c r="K131" s="74"/>
    </row>
    <row r="132">
      <c r="A132" s="74"/>
      <c r="B132" s="74"/>
      <c r="C132" s="74"/>
      <c r="D132" s="74"/>
      <c r="E132" s="74"/>
      <c r="F132" s="74"/>
      <c r="G132" s="74"/>
      <c r="H132" s="74"/>
      <c r="I132" s="74"/>
      <c r="J132" s="74"/>
      <c r="K132" s="74"/>
    </row>
    <row r="133">
      <c r="A133" s="74"/>
      <c r="B133" s="74"/>
      <c r="C133" s="74"/>
      <c r="D133" s="74"/>
      <c r="E133" s="74"/>
      <c r="F133" s="74"/>
      <c r="G133" s="74"/>
      <c r="H133" s="74"/>
      <c r="I133" s="74"/>
      <c r="J133" s="74"/>
      <c r="K133" s="74"/>
    </row>
    <row r="134">
      <c r="A134" s="74"/>
      <c r="B134" s="74"/>
      <c r="C134" s="74"/>
      <c r="D134" s="74"/>
      <c r="E134" s="74"/>
      <c r="F134" s="74"/>
      <c r="G134" s="74"/>
      <c r="H134" s="74"/>
      <c r="I134" s="74"/>
      <c r="J134" s="74"/>
      <c r="K134" s="74"/>
    </row>
    <row r="135">
      <c r="A135" s="74"/>
      <c r="B135" s="74"/>
      <c r="C135" s="74"/>
      <c r="D135" s="74"/>
      <c r="E135" s="74"/>
      <c r="F135" s="74"/>
      <c r="G135" s="74"/>
      <c r="H135" s="74"/>
      <c r="I135" s="74"/>
      <c r="J135" s="74"/>
      <c r="K135" s="74"/>
    </row>
    <row r="136">
      <c r="A136" s="74"/>
      <c r="B136" s="74"/>
      <c r="C136" s="74"/>
      <c r="D136" s="74"/>
      <c r="E136" s="74"/>
      <c r="F136" s="74"/>
      <c r="G136" s="74"/>
      <c r="H136" s="74"/>
      <c r="I136" s="74"/>
      <c r="J136" s="74"/>
      <c r="K136" s="74"/>
    </row>
    <row r="137">
      <c r="A137" s="74"/>
      <c r="B137" s="74"/>
      <c r="C137" s="74"/>
      <c r="D137" s="74"/>
      <c r="E137" s="74"/>
      <c r="F137" s="74"/>
      <c r="G137" s="74"/>
      <c r="H137" s="74"/>
      <c r="I137" s="74"/>
      <c r="J137" s="74"/>
      <c r="K137" s="74"/>
    </row>
    <row r="138">
      <c r="A138" s="74"/>
      <c r="B138" s="74"/>
      <c r="C138" s="74"/>
      <c r="D138" s="74"/>
      <c r="E138" s="74"/>
      <c r="F138" s="74"/>
      <c r="G138" s="74"/>
      <c r="H138" s="74"/>
      <c r="I138" s="74"/>
      <c r="J138" s="74"/>
      <c r="K138" s="74"/>
    </row>
    <row r="139">
      <c r="A139" s="74"/>
      <c r="B139" s="74"/>
      <c r="C139" s="74"/>
      <c r="D139" s="74"/>
      <c r="E139" s="74"/>
      <c r="F139" s="74"/>
      <c r="G139" s="74"/>
      <c r="H139" s="74"/>
      <c r="I139" s="74"/>
      <c r="J139" s="74"/>
      <c r="K139" s="74"/>
    </row>
    <row r="140">
      <c r="A140" s="74"/>
      <c r="B140" s="74"/>
      <c r="C140" s="74"/>
      <c r="D140" s="74"/>
      <c r="E140" s="74"/>
      <c r="F140" s="74"/>
      <c r="G140" s="74"/>
      <c r="H140" s="74"/>
      <c r="I140" s="74"/>
      <c r="J140" s="74"/>
      <c r="K140" s="74"/>
    </row>
    <row r="141">
      <c r="A141" s="74"/>
      <c r="B141" s="74"/>
      <c r="C141" s="74"/>
      <c r="D141" s="74"/>
      <c r="E141" s="74"/>
      <c r="F141" s="74"/>
      <c r="G141" s="74"/>
      <c r="H141" s="74"/>
      <c r="I141" s="74"/>
      <c r="J141" s="74"/>
      <c r="K141" s="74"/>
    </row>
    <row r="142">
      <c r="A142" s="74"/>
      <c r="B142" s="74"/>
      <c r="C142" s="74"/>
      <c r="D142" s="74"/>
      <c r="E142" s="74"/>
      <c r="F142" s="74"/>
      <c r="G142" s="74"/>
      <c r="H142" s="74"/>
      <c r="I142" s="74"/>
      <c r="J142" s="74"/>
      <c r="K142" s="74"/>
    </row>
    <row r="143">
      <c r="A143" s="74"/>
      <c r="B143" s="74"/>
      <c r="C143" s="74"/>
      <c r="D143" s="74"/>
      <c r="E143" s="74"/>
      <c r="F143" s="74"/>
      <c r="G143" s="74"/>
      <c r="H143" s="74"/>
      <c r="I143" s="74"/>
      <c r="J143" s="74"/>
      <c r="K143" s="74"/>
    </row>
    <row r="144">
      <c r="A144" s="74"/>
      <c r="B144" s="74"/>
      <c r="C144" s="74"/>
      <c r="D144" s="74"/>
      <c r="E144" s="74"/>
      <c r="F144" s="74"/>
      <c r="G144" s="74"/>
      <c r="H144" s="74"/>
      <c r="I144" s="74"/>
      <c r="J144" s="74"/>
      <c r="K144" s="74"/>
    </row>
    <row r="145">
      <c r="A145" s="74"/>
      <c r="B145" s="74"/>
      <c r="C145" s="74"/>
      <c r="D145" s="74"/>
      <c r="E145" s="74"/>
      <c r="F145" s="74"/>
      <c r="G145" s="74"/>
      <c r="H145" s="74"/>
      <c r="I145" s="74"/>
      <c r="J145" s="74"/>
      <c r="K145" s="74"/>
    </row>
    <row r="146">
      <c r="A146" s="74"/>
      <c r="B146" s="74"/>
      <c r="C146" s="74"/>
      <c r="D146" s="74"/>
      <c r="E146" s="74"/>
      <c r="F146" s="74"/>
      <c r="G146" s="74"/>
      <c r="H146" s="74"/>
      <c r="I146" s="74"/>
      <c r="J146" s="74"/>
      <c r="K146" s="74"/>
    </row>
    <row r="147">
      <c r="A147" s="74"/>
      <c r="B147" s="74"/>
      <c r="C147" s="74"/>
      <c r="D147" s="74"/>
      <c r="E147" s="74"/>
      <c r="F147" s="74"/>
      <c r="G147" s="74"/>
      <c r="H147" s="74"/>
      <c r="I147" s="74"/>
      <c r="J147" s="74"/>
      <c r="K147" s="74"/>
    </row>
    <row r="148">
      <c r="A148" s="74"/>
      <c r="B148" s="74"/>
      <c r="C148" s="74"/>
      <c r="D148" s="74"/>
      <c r="E148" s="74"/>
      <c r="F148" s="74"/>
      <c r="G148" s="74"/>
      <c r="H148" s="74"/>
      <c r="I148" s="74"/>
      <c r="J148" s="74"/>
      <c r="K148" s="74"/>
    </row>
    <row r="149">
      <c r="A149" s="74"/>
      <c r="B149" s="74"/>
      <c r="C149" s="74"/>
      <c r="D149" s="74"/>
      <c r="E149" s="74"/>
      <c r="F149" s="74"/>
      <c r="G149" s="74"/>
      <c r="H149" s="74"/>
      <c r="I149" s="74"/>
      <c r="J149" s="74"/>
      <c r="K149" s="74"/>
    </row>
    <row r="150">
      <c r="A150" s="74"/>
      <c r="B150" s="74"/>
      <c r="C150" s="74"/>
      <c r="D150" s="74"/>
      <c r="E150" s="74"/>
      <c r="F150" s="74"/>
      <c r="G150" s="74"/>
      <c r="H150" s="74"/>
      <c r="I150" s="74"/>
      <c r="J150" s="74"/>
      <c r="K150" s="74"/>
    </row>
    <row r="151">
      <c r="A151" s="74"/>
      <c r="B151" s="74"/>
      <c r="C151" s="74"/>
      <c r="D151" s="74"/>
      <c r="E151" s="74"/>
      <c r="F151" s="74"/>
      <c r="G151" s="74"/>
      <c r="H151" s="74"/>
      <c r="I151" s="74"/>
      <c r="J151" s="74"/>
      <c r="K151" s="74"/>
    </row>
    <row r="152">
      <c r="A152" s="74"/>
      <c r="B152" s="74"/>
      <c r="C152" s="74"/>
      <c r="D152" s="74"/>
      <c r="E152" s="74"/>
      <c r="F152" s="74"/>
      <c r="G152" s="74"/>
      <c r="H152" s="74"/>
      <c r="I152" s="74"/>
      <c r="J152" s="74"/>
      <c r="K152" s="74"/>
    </row>
    <row r="153">
      <c r="A153" s="74"/>
      <c r="B153" s="74"/>
      <c r="C153" s="74"/>
      <c r="D153" s="74"/>
      <c r="E153" s="74"/>
      <c r="F153" s="74"/>
      <c r="G153" s="74"/>
      <c r="H153" s="74"/>
      <c r="I153" s="74"/>
      <c r="J153" s="74"/>
      <c r="K153" s="74"/>
    </row>
    <row r="154">
      <c r="A154" s="74"/>
      <c r="B154" s="74"/>
      <c r="C154" s="74"/>
      <c r="D154" s="74"/>
      <c r="E154" s="74"/>
      <c r="F154" s="74"/>
      <c r="G154" s="74"/>
      <c r="H154" s="74"/>
      <c r="I154" s="74"/>
      <c r="J154" s="74"/>
      <c r="K154" s="74"/>
    </row>
    <row r="155">
      <c r="A155" s="74"/>
      <c r="B155" s="74"/>
      <c r="C155" s="74"/>
      <c r="D155" s="74"/>
      <c r="E155" s="74"/>
      <c r="F155" s="74"/>
      <c r="G155" s="74"/>
      <c r="H155" s="74"/>
      <c r="I155" s="74"/>
      <c r="J155" s="74"/>
      <c r="K155" s="74"/>
    </row>
    <row r="156">
      <c r="A156" s="74"/>
      <c r="B156" s="74"/>
      <c r="C156" s="74"/>
      <c r="D156" s="74"/>
      <c r="E156" s="74"/>
      <c r="F156" s="74"/>
      <c r="G156" s="74"/>
      <c r="H156" s="74"/>
      <c r="I156" s="74"/>
      <c r="J156" s="74"/>
      <c r="K156" s="74"/>
    </row>
    <row r="157">
      <c r="A157" s="74"/>
      <c r="B157" s="74"/>
      <c r="C157" s="74"/>
      <c r="D157" s="74"/>
      <c r="E157" s="74"/>
      <c r="F157" s="74"/>
      <c r="G157" s="74"/>
      <c r="H157" s="74"/>
      <c r="I157" s="74"/>
      <c r="J157" s="74"/>
      <c r="K157" s="74"/>
    </row>
    <row r="158">
      <c r="A158" s="74"/>
      <c r="B158" s="74"/>
      <c r="C158" s="74"/>
      <c r="D158" s="74"/>
      <c r="E158" s="74"/>
      <c r="F158" s="74"/>
      <c r="G158" s="74"/>
      <c r="H158" s="74"/>
      <c r="I158" s="74"/>
      <c r="J158" s="74"/>
      <c r="K158" s="74"/>
    </row>
    <row r="159">
      <c r="A159" s="74"/>
      <c r="B159" s="74"/>
      <c r="C159" s="74"/>
      <c r="D159" s="74"/>
      <c r="E159" s="74"/>
      <c r="F159" s="74"/>
      <c r="G159" s="74"/>
      <c r="H159" s="74"/>
      <c r="I159" s="74"/>
      <c r="J159" s="74"/>
      <c r="K159" s="74"/>
    </row>
    <row r="160">
      <c r="A160" s="74"/>
      <c r="B160" s="74"/>
      <c r="C160" s="74"/>
      <c r="D160" s="74"/>
      <c r="E160" s="74"/>
      <c r="F160" s="74"/>
      <c r="G160" s="74"/>
      <c r="H160" s="74"/>
      <c r="I160" s="74"/>
      <c r="J160" s="74"/>
      <c r="K160" s="74"/>
    </row>
    <row r="161">
      <c r="A161" s="74"/>
      <c r="B161" s="74"/>
      <c r="C161" s="74"/>
      <c r="D161" s="74"/>
      <c r="E161" s="74"/>
      <c r="F161" s="74"/>
      <c r="G161" s="74"/>
      <c r="H161" s="74"/>
      <c r="I161" s="74"/>
      <c r="J161" s="74"/>
      <c r="K161" s="74"/>
    </row>
    <row r="162">
      <c r="A162" s="74"/>
      <c r="B162" s="74"/>
      <c r="C162" s="74"/>
      <c r="D162" s="74"/>
      <c r="E162" s="74"/>
      <c r="F162" s="74"/>
      <c r="G162" s="74"/>
      <c r="H162" s="74"/>
      <c r="I162" s="74"/>
      <c r="J162" s="74"/>
      <c r="K162" s="74"/>
    </row>
    <row r="163">
      <c r="A163" s="74"/>
      <c r="B163" s="74"/>
      <c r="C163" s="74"/>
      <c r="D163" s="74"/>
      <c r="E163" s="74"/>
      <c r="F163" s="74"/>
      <c r="G163" s="74"/>
      <c r="H163" s="74"/>
      <c r="I163" s="74"/>
      <c r="J163" s="74"/>
      <c r="K163" s="74"/>
    </row>
    <row r="164">
      <c r="A164" s="74"/>
      <c r="B164" s="74"/>
      <c r="C164" s="74"/>
      <c r="D164" s="74"/>
      <c r="E164" s="74"/>
      <c r="F164" s="74"/>
      <c r="G164" s="74"/>
      <c r="H164" s="74"/>
      <c r="I164" s="74"/>
      <c r="J164" s="74"/>
      <c r="K164" s="74"/>
    </row>
    <row r="165">
      <c r="A165" s="74"/>
      <c r="B165" s="74"/>
      <c r="C165" s="74"/>
      <c r="D165" s="74"/>
      <c r="E165" s="74"/>
      <c r="F165" s="74"/>
      <c r="G165" s="74"/>
      <c r="H165" s="74"/>
      <c r="I165" s="74"/>
      <c r="J165" s="74"/>
      <c r="K165" s="74"/>
    </row>
    <row r="166">
      <c r="A166" s="74"/>
      <c r="B166" s="74"/>
      <c r="C166" s="74"/>
      <c r="D166" s="74"/>
      <c r="E166" s="74"/>
      <c r="F166" s="74"/>
      <c r="G166" s="74"/>
      <c r="H166" s="74"/>
      <c r="I166" s="74"/>
      <c r="J166" s="74"/>
      <c r="K166" s="74"/>
    </row>
    <row r="167">
      <c r="A167" s="74"/>
      <c r="B167" s="74"/>
      <c r="C167" s="74"/>
      <c r="D167" s="74"/>
      <c r="E167" s="74"/>
      <c r="F167" s="74"/>
      <c r="G167" s="74"/>
      <c r="H167" s="74"/>
      <c r="I167" s="74"/>
      <c r="J167" s="74"/>
      <c r="K167" s="74"/>
    </row>
    <row r="168">
      <c r="A168" s="74"/>
      <c r="B168" s="74"/>
      <c r="C168" s="74"/>
      <c r="D168" s="74"/>
      <c r="E168" s="74"/>
      <c r="F168" s="74"/>
      <c r="G168" s="74"/>
      <c r="H168" s="74"/>
      <c r="I168" s="74"/>
      <c r="J168" s="74"/>
      <c r="K168" s="74"/>
    </row>
    <row r="169">
      <c r="A169" s="74"/>
      <c r="B169" s="74"/>
      <c r="C169" s="74"/>
      <c r="D169" s="74"/>
      <c r="E169" s="74"/>
      <c r="F169" s="74"/>
      <c r="G169" s="74"/>
      <c r="H169" s="74"/>
      <c r="I169" s="74"/>
      <c r="J169" s="74"/>
      <c r="K169" s="74"/>
    </row>
    <row r="170">
      <c r="A170" s="74"/>
      <c r="B170" s="74"/>
      <c r="C170" s="74"/>
      <c r="D170" s="74"/>
      <c r="E170" s="74"/>
      <c r="F170" s="74"/>
      <c r="G170" s="74"/>
      <c r="H170" s="74"/>
      <c r="I170" s="74"/>
      <c r="J170" s="74"/>
      <c r="K170" s="74"/>
    </row>
    <row r="171">
      <c r="A171" s="74"/>
      <c r="B171" s="74"/>
      <c r="C171" s="74"/>
      <c r="D171" s="74"/>
      <c r="E171" s="74"/>
      <c r="F171" s="74"/>
      <c r="G171" s="74"/>
      <c r="H171" s="74"/>
      <c r="I171" s="74"/>
      <c r="J171" s="74"/>
      <c r="K171" s="74"/>
    </row>
    <row r="172">
      <c r="A172" s="74"/>
      <c r="B172" s="74"/>
      <c r="C172" s="74"/>
      <c r="D172" s="74"/>
      <c r="E172" s="74"/>
      <c r="F172" s="74"/>
      <c r="G172" s="74"/>
      <c r="H172" s="74"/>
      <c r="I172" s="74"/>
      <c r="J172" s="74"/>
      <c r="K172" s="74"/>
    </row>
    <row r="173">
      <c r="A173" s="74"/>
      <c r="B173" s="74"/>
      <c r="C173" s="74"/>
      <c r="D173" s="74"/>
      <c r="E173" s="74"/>
      <c r="F173" s="74"/>
      <c r="G173" s="74"/>
      <c r="H173" s="74"/>
      <c r="I173" s="74"/>
      <c r="J173" s="74"/>
      <c r="K173" s="74"/>
    </row>
    <row r="174">
      <c r="A174" s="74"/>
      <c r="B174" s="74"/>
      <c r="C174" s="74"/>
      <c r="D174" s="74"/>
      <c r="E174" s="74"/>
      <c r="F174" s="74"/>
      <c r="G174" s="74"/>
      <c r="H174" s="74"/>
      <c r="I174" s="74"/>
      <c r="J174" s="74"/>
      <c r="K174" s="74"/>
    </row>
    <row r="175">
      <c r="A175" s="74"/>
      <c r="B175" s="74"/>
      <c r="C175" s="74"/>
      <c r="D175" s="74"/>
      <c r="E175" s="74"/>
      <c r="F175" s="74"/>
      <c r="G175" s="74"/>
      <c r="H175" s="74"/>
      <c r="I175" s="74"/>
      <c r="J175" s="74"/>
      <c r="K175" s="74"/>
    </row>
    <row r="176">
      <c r="A176" s="74"/>
      <c r="B176" s="74"/>
      <c r="C176" s="74"/>
      <c r="D176" s="74"/>
      <c r="E176" s="74"/>
      <c r="F176" s="74"/>
      <c r="G176" s="74"/>
      <c r="H176" s="74"/>
      <c r="I176" s="74"/>
      <c r="J176" s="74"/>
      <c r="K176" s="74"/>
    </row>
    <row r="177">
      <c r="A177" s="74"/>
      <c r="B177" s="74"/>
      <c r="C177" s="74"/>
      <c r="D177" s="74"/>
      <c r="E177" s="74"/>
      <c r="F177" s="74"/>
      <c r="G177" s="74"/>
      <c r="H177" s="74"/>
      <c r="I177" s="74"/>
      <c r="J177" s="74"/>
      <c r="K177" s="74"/>
    </row>
    <row r="178">
      <c r="A178" s="74"/>
      <c r="B178" s="74"/>
      <c r="C178" s="74"/>
      <c r="D178" s="74"/>
      <c r="E178" s="74"/>
      <c r="F178" s="74"/>
      <c r="G178" s="74"/>
      <c r="H178" s="74"/>
      <c r="I178" s="74"/>
      <c r="J178" s="74"/>
      <c r="K178" s="74"/>
    </row>
    <row r="179">
      <c r="A179" s="74"/>
      <c r="B179" s="74"/>
      <c r="C179" s="74"/>
      <c r="D179" s="74"/>
      <c r="E179" s="74"/>
      <c r="F179" s="74"/>
      <c r="G179" s="74"/>
      <c r="H179" s="74"/>
      <c r="I179" s="74"/>
      <c r="J179" s="74"/>
      <c r="K179" s="74"/>
    </row>
    <row r="180">
      <c r="A180" s="74"/>
      <c r="B180" s="74"/>
      <c r="C180" s="74"/>
      <c r="D180" s="74"/>
      <c r="E180" s="74"/>
      <c r="F180" s="74"/>
      <c r="G180" s="74"/>
      <c r="H180" s="74"/>
      <c r="I180" s="74"/>
      <c r="J180" s="74"/>
      <c r="K180" s="74"/>
    </row>
    <row r="181">
      <c r="A181" s="74"/>
      <c r="B181" s="74"/>
      <c r="C181" s="74"/>
      <c r="D181" s="74"/>
      <c r="E181" s="74"/>
      <c r="F181" s="74"/>
      <c r="G181" s="74"/>
      <c r="H181" s="74"/>
      <c r="I181" s="74"/>
      <c r="J181" s="74"/>
      <c r="K181" s="74"/>
    </row>
    <row r="182">
      <c r="A182" s="74"/>
      <c r="B182" s="74"/>
      <c r="C182" s="74"/>
      <c r="D182" s="74"/>
      <c r="E182" s="74"/>
      <c r="F182" s="74"/>
      <c r="G182" s="74"/>
      <c r="H182" s="74"/>
      <c r="I182" s="74"/>
      <c r="J182" s="74"/>
      <c r="K182" s="74"/>
    </row>
    <row r="183">
      <c r="A183" s="74"/>
      <c r="B183" s="74"/>
      <c r="C183" s="74"/>
      <c r="D183" s="74"/>
      <c r="E183" s="74"/>
      <c r="F183" s="74"/>
      <c r="G183" s="74"/>
      <c r="H183" s="74"/>
      <c r="I183" s="74"/>
      <c r="J183" s="74"/>
      <c r="K183" s="74"/>
    </row>
    <row r="184">
      <c r="A184" s="74"/>
      <c r="B184" s="74"/>
      <c r="C184" s="74"/>
      <c r="D184" s="74"/>
      <c r="E184" s="74"/>
      <c r="F184" s="74"/>
      <c r="G184" s="74"/>
      <c r="H184" s="74"/>
      <c r="I184" s="74"/>
      <c r="J184" s="74"/>
      <c r="K184" s="74"/>
    </row>
    <row r="185">
      <c r="A185" s="74"/>
      <c r="B185" s="74"/>
      <c r="C185" s="74"/>
      <c r="D185" s="74"/>
      <c r="E185" s="74"/>
      <c r="F185" s="74"/>
      <c r="G185" s="74"/>
      <c r="H185" s="74"/>
      <c r="I185" s="74"/>
      <c r="J185" s="74"/>
      <c r="K185" s="74"/>
    </row>
    <row r="186">
      <c r="A186" s="74"/>
      <c r="B186" s="74"/>
      <c r="C186" s="74"/>
      <c r="D186" s="74"/>
      <c r="E186" s="74"/>
      <c r="F186" s="74"/>
      <c r="G186" s="74"/>
      <c r="H186" s="74"/>
      <c r="I186" s="74"/>
      <c r="J186" s="74"/>
      <c r="K186" s="74"/>
    </row>
    <row r="187">
      <c r="A187" s="74"/>
      <c r="B187" s="74"/>
      <c r="C187" s="74"/>
      <c r="D187" s="74"/>
      <c r="E187" s="74"/>
      <c r="F187" s="74"/>
      <c r="G187" s="74"/>
      <c r="H187" s="74"/>
      <c r="I187" s="74"/>
      <c r="J187" s="74"/>
      <c r="K187" s="74"/>
    </row>
    <row r="188">
      <c r="A188" s="74"/>
      <c r="B188" s="74"/>
      <c r="C188" s="74"/>
      <c r="D188" s="74"/>
      <c r="E188" s="74"/>
      <c r="F188" s="74"/>
      <c r="G188" s="74"/>
      <c r="H188" s="74"/>
      <c r="I188" s="74"/>
      <c r="J188" s="74"/>
      <c r="K188" s="74"/>
    </row>
    <row r="189">
      <c r="A189" s="74"/>
      <c r="B189" s="74"/>
      <c r="C189" s="74"/>
      <c r="D189" s="74"/>
      <c r="E189" s="74"/>
      <c r="F189" s="74"/>
      <c r="G189" s="74"/>
      <c r="H189" s="74"/>
      <c r="I189" s="74"/>
      <c r="J189" s="74"/>
      <c r="K189" s="74"/>
    </row>
    <row r="190">
      <c r="A190" s="74"/>
      <c r="B190" s="74"/>
      <c r="C190" s="74"/>
      <c r="D190" s="74"/>
      <c r="E190" s="74"/>
      <c r="F190" s="74"/>
      <c r="G190" s="74"/>
      <c r="H190" s="74"/>
      <c r="I190" s="74"/>
      <c r="J190" s="74"/>
      <c r="K190" s="74"/>
    </row>
    <row r="191">
      <c r="A191" s="74"/>
      <c r="B191" s="74"/>
      <c r="C191" s="74"/>
      <c r="D191" s="74"/>
      <c r="E191" s="74"/>
      <c r="F191" s="74"/>
      <c r="G191" s="74"/>
      <c r="H191" s="74"/>
      <c r="I191" s="74"/>
      <c r="J191" s="74"/>
      <c r="K191" s="74"/>
    </row>
    <row r="192">
      <c r="A192" s="74"/>
      <c r="B192" s="74"/>
      <c r="C192" s="74"/>
      <c r="D192" s="74"/>
      <c r="E192" s="74"/>
      <c r="F192" s="74"/>
      <c r="G192" s="74"/>
      <c r="H192" s="74"/>
      <c r="I192" s="74"/>
      <c r="J192" s="74"/>
      <c r="K192" s="74"/>
    </row>
    <row r="193">
      <c r="A193" s="74"/>
      <c r="B193" s="74"/>
      <c r="C193" s="74"/>
      <c r="D193" s="74"/>
      <c r="E193" s="74"/>
      <c r="F193" s="74"/>
      <c r="G193" s="74"/>
      <c r="H193" s="74"/>
      <c r="I193" s="74"/>
      <c r="J193" s="74"/>
      <c r="K193" s="74"/>
    </row>
    <row r="194">
      <c r="A194" s="74"/>
      <c r="B194" s="74"/>
      <c r="C194" s="74"/>
      <c r="D194" s="74"/>
      <c r="E194" s="74"/>
      <c r="F194" s="74"/>
      <c r="G194" s="74"/>
      <c r="H194" s="74"/>
      <c r="I194" s="74"/>
      <c r="J194" s="74"/>
      <c r="K194" s="74"/>
    </row>
    <row r="195">
      <c r="A195" s="74"/>
      <c r="B195" s="74"/>
      <c r="C195" s="74"/>
      <c r="D195" s="74"/>
      <c r="E195" s="74"/>
      <c r="F195" s="74"/>
      <c r="G195" s="74"/>
      <c r="H195" s="74"/>
      <c r="I195" s="74"/>
      <c r="J195" s="74"/>
      <c r="K195" s="74"/>
    </row>
    <row r="196">
      <c r="A196" s="74"/>
      <c r="B196" s="74"/>
      <c r="C196" s="74"/>
      <c r="D196" s="74"/>
      <c r="E196" s="74"/>
      <c r="F196" s="74"/>
      <c r="G196" s="74"/>
      <c r="H196" s="74"/>
      <c r="I196" s="74"/>
      <c r="J196" s="74"/>
      <c r="K196" s="74"/>
    </row>
    <row r="197">
      <c r="A197" s="74"/>
      <c r="B197" s="74"/>
      <c r="C197" s="74"/>
      <c r="D197" s="74"/>
      <c r="E197" s="74"/>
      <c r="F197" s="74"/>
      <c r="G197" s="74"/>
      <c r="H197" s="74"/>
      <c r="I197" s="74"/>
      <c r="J197" s="74"/>
      <c r="K197" s="74"/>
    </row>
    <row r="198">
      <c r="A198" s="74"/>
      <c r="B198" s="74"/>
      <c r="C198" s="74"/>
      <c r="D198" s="74"/>
      <c r="E198" s="74"/>
      <c r="F198" s="74"/>
      <c r="G198" s="74"/>
      <c r="H198" s="74"/>
      <c r="I198" s="74"/>
      <c r="J198" s="74"/>
      <c r="K198" s="74"/>
    </row>
    <row r="199">
      <c r="A199" s="74"/>
      <c r="B199" s="74"/>
      <c r="C199" s="74"/>
      <c r="D199" s="74"/>
      <c r="E199" s="74"/>
      <c r="F199" s="74"/>
      <c r="G199" s="74"/>
      <c r="H199" s="74"/>
      <c r="I199" s="74"/>
      <c r="J199" s="74"/>
      <c r="K199" s="74"/>
    </row>
    <row r="200">
      <c r="A200" s="74"/>
      <c r="B200" s="74"/>
      <c r="C200" s="74"/>
      <c r="D200" s="74"/>
      <c r="E200" s="74"/>
      <c r="F200" s="74"/>
      <c r="G200" s="74"/>
      <c r="H200" s="74"/>
      <c r="I200" s="74"/>
      <c r="J200" s="74"/>
      <c r="K200" s="74"/>
    </row>
    <row r="201">
      <c r="A201" s="74"/>
      <c r="B201" s="74"/>
      <c r="C201" s="74"/>
      <c r="D201" s="74"/>
      <c r="E201" s="74"/>
      <c r="F201" s="74"/>
      <c r="G201" s="74"/>
      <c r="H201" s="74"/>
      <c r="I201" s="74"/>
      <c r="J201" s="74"/>
      <c r="K201" s="74"/>
    </row>
    <row r="202">
      <c r="A202" s="74"/>
      <c r="B202" s="74"/>
      <c r="C202" s="74"/>
      <c r="D202" s="74"/>
      <c r="E202" s="74"/>
      <c r="F202" s="74"/>
      <c r="G202" s="74"/>
      <c r="H202" s="74"/>
      <c r="I202" s="74"/>
      <c r="J202" s="74"/>
      <c r="K202" s="74"/>
    </row>
    <row r="203">
      <c r="A203" s="74"/>
      <c r="B203" s="74"/>
      <c r="C203" s="74"/>
      <c r="D203" s="74"/>
      <c r="E203" s="74"/>
      <c r="F203" s="74"/>
      <c r="G203" s="74"/>
      <c r="H203" s="74"/>
      <c r="I203" s="74"/>
      <c r="J203" s="74"/>
      <c r="K203" s="74"/>
    </row>
    <row r="204">
      <c r="A204" s="74"/>
      <c r="B204" s="74"/>
      <c r="C204" s="74"/>
      <c r="D204" s="74"/>
      <c r="E204" s="74"/>
      <c r="F204" s="74"/>
      <c r="G204" s="74"/>
      <c r="H204" s="74"/>
      <c r="I204" s="74"/>
      <c r="J204" s="74"/>
      <c r="K204" s="74"/>
    </row>
    <row r="205">
      <c r="A205" s="74"/>
      <c r="B205" s="74"/>
      <c r="C205" s="74"/>
      <c r="D205" s="74"/>
      <c r="E205" s="74"/>
      <c r="F205" s="74"/>
      <c r="G205" s="74"/>
      <c r="H205" s="74"/>
      <c r="I205" s="74"/>
      <c r="J205" s="74"/>
      <c r="K205" s="74"/>
    </row>
    <row r="206">
      <c r="A206" s="74"/>
      <c r="B206" s="74"/>
      <c r="C206" s="74"/>
      <c r="D206" s="74"/>
      <c r="E206" s="74"/>
      <c r="F206" s="74"/>
      <c r="G206" s="74"/>
      <c r="H206" s="74"/>
      <c r="I206" s="74"/>
      <c r="J206" s="74"/>
      <c r="K206" s="74"/>
    </row>
    <row r="207">
      <c r="A207" s="74"/>
      <c r="B207" s="74"/>
      <c r="C207" s="74"/>
      <c r="D207" s="74"/>
      <c r="E207" s="74"/>
      <c r="F207" s="74"/>
      <c r="G207" s="74"/>
      <c r="H207" s="74"/>
      <c r="I207" s="74"/>
      <c r="J207" s="74"/>
      <c r="K207" s="74"/>
    </row>
    <row r="208">
      <c r="A208" s="74"/>
      <c r="B208" s="74"/>
      <c r="C208" s="74"/>
      <c r="D208" s="74"/>
      <c r="E208" s="74"/>
      <c r="F208" s="74"/>
      <c r="G208" s="74"/>
      <c r="H208" s="74"/>
      <c r="I208" s="74"/>
      <c r="J208" s="74"/>
      <c r="K208" s="74"/>
    </row>
    <row r="209">
      <c r="A209" s="74"/>
      <c r="B209" s="74"/>
      <c r="C209" s="74"/>
      <c r="D209" s="74"/>
      <c r="E209" s="74"/>
      <c r="F209" s="74"/>
      <c r="G209" s="74"/>
      <c r="H209" s="74"/>
      <c r="I209" s="74"/>
      <c r="J209" s="74"/>
      <c r="K209" s="74"/>
    </row>
    <row r="210">
      <c r="A210" s="74"/>
      <c r="B210" s="74"/>
      <c r="C210" s="74"/>
      <c r="D210" s="74"/>
      <c r="E210" s="74"/>
      <c r="F210" s="74"/>
      <c r="G210" s="74"/>
      <c r="H210" s="74"/>
      <c r="I210" s="74"/>
      <c r="J210" s="74"/>
      <c r="K210" s="74"/>
    </row>
    <row r="211">
      <c r="A211" s="74"/>
      <c r="B211" s="74"/>
      <c r="C211" s="74"/>
      <c r="D211" s="74"/>
      <c r="E211" s="74"/>
      <c r="F211" s="74"/>
      <c r="G211" s="74"/>
      <c r="H211" s="74"/>
      <c r="I211" s="74"/>
      <c r="J211" s="74"/>
      <c r="K211" s="74"/>
    </row>
    <row r="212">
      <c r="A212" s="74"/>
      <c r="B212" s="74"/>
      <c r="C212" s="74"/>
      <c r="D212" s="74"/>
      <c r="E212" s="74"/>
      <c r="F212" s="74"/>
      <c r="G212" s="74"/>
      <c r="H212" s="74"/>
      <c r="I212" s="74"/>
      <c r="J212" s="74"/>
      <c r="K212" s="74"/>
    </row>
    <row r="213">
      <c r="A213" s="74"/>
      <c r="B213" s="74"/>
      <c r="C213" s="74"/>
      <c r="D213" s="74"/>
      <c r="E213" s="74"/>
      <c r="F213" s="74"/>
      <c r="G213" s="74"/>
      <c r="H213" s="74"/>
      <c r="I213" s="74"/>
      <c r="J213" s="74"/>
      <c r="K213" s="74"/>
    </row>
    <row r="214">
      <c r="A214" s="74"/>
      <c r="B214" s="74"/>
      <c r="C214" s="74"/>
      <c r="D214" s="74"/>
      <c r="E214" s="74"/>
      <c r="F214" s="74"/>
      <c r="G214" s="74"/>
      <c r="H214" s="74"/>
      <c r="I214" s="74"/>
      <c r="J214" s="74"/>
      <c r="K214" s="74"/>
    </row>
    <row r="215">
      <c r="A215" s="74"/>
      <c r="B215" s="74"/>
      <c r="C215" s="74"/>
      <c r="D215" s="74"/>
      <c r="E215" s="74"/>
      <c r="F215" s="74"/>
      <c r="G215" s="74"/>
      <c r="H215" s="74"/>
      <c r="I215" s="74"/>
      <c r="J215" s="74"/>
      <c r="K215" s="74"/>
    </row>
    <row r="216">
      <c r="A216" s="74"/>
      <c r="B216" s="74"/>
      <c r="C216" s="74"/>
      <c r="D216" s="74"/>
      <c r="E216" s="74"/>
      <c r="F216" s="74"/>
      <c r="G216" s="74"/>
      <c r="H216" s="74"/>
      <c r="I216" s="74"/>
      <c r="J216" s="74"/>
      <c r="K216" s="74"/>
    </row>
    <row r="217">
      <c r="A217" s="74"/>
      <c r="B217" s="74"/>
      <c r="C217" s="74"/>
      <c r="D217" s="74"/>
      <c r="E217" s="74"/>
      <c r="F217" s="74"/>
      <c r="G217" s="74"/>
      <c r="H217" s="74"/>
      <c r="I217" s="74"/>
      <c r="J217" s="74"/>
      <c r="K217" s="74"/>
    </row>
    <row r="218">
      <c r="A218" s="74"/>
      <c r="B218" s="74"/>
      <c r="C218" s="74"/>
      <c r="D218" s="74"/>
      <c r="E218" s="74"/>
      <c r="F218" s="74"/>
      <c r="G218" s="74"/>
      <c r="H218" s="74"/>
      <c r="I218" s="74"/>
      <c r="J218" s="74"/>
      <c r="K218" s="74"/>
    </row>
    <row r="219">
      <c r="A219" s="74"/>
      <c r="B219" s="74"/>
      <c r="C219" s="74"/>
      <c r="D219" s="74"/>
      <c r="E219" s="74"/>
      <c r="F219" s="74"/>
      <c r="G219" s="74"/>
      <c r="H219" s="74"/>
      <c r="I219" s="74"/>
      <c r="J219" s="74"/>
      <c r="K219" s="74"/>
    </row>
    <row r="220">
      <c r="A220" s="74"/>
      <c r="B220" s="74"/>
      <c r="C220" s="74"/>
      <c r="D220" s="74"/>
      <c r="E220" s="74"/>
      <c r="F220" s="74"/>
      <c r="G220" s="74"/>
      <c r="H220" s="74"/>
      <c r="I220" s="74"/>
      <c r="J220" s="74"/>
      <c r="K220" s="74"/>
    </row>
    <row r="221">
      <c r="A221" s="74"/>
      <c r="B221" s="74"/>
      <c r="C221" s="74"/>
      <c r="D221" s="74"/>
      <c r="E221" s="74"/>
      <c r="F221" s="74"/>
      <c r="G221" s="74"/>
      <c r="H221" s="74"/>
      <c r="I221" s="74"/>
      <c r="J221" s="74"/>
      <c r="K221" s="74"/>
    </row>
    <row r="222">
      <c r="A222" s="74"/>
      <c r="B222" s="74"/>
      <c r="C222" s="74"/>
      <c r="D222" s="74"/>
      <c r="E222" s="74"/>
      <c r="F222" s="74"/>
      <c r="G222" s="74"/>
      <c r="H222" s="74"/>
      <c r="I222" s="74"/>
      <c r="J222" s="74"/>
      <c r="K222" s="74"/>
    </row>
    <row r="223">
      <c r="A223" s="74"/>
      <c r="B223" s="74"/>
      <c r="C223" s="74"/>
      <c r="D223" s="74"/>
      <c r="E223" s="74"/>
      <c r="F223" s="74"/>
      <c r="G223" s="74"/>
      <c r="H223" s="74"/>
      <c r="I223" s="74"/>
      <c r="J223" s="74"/>
      <c r="K223" s="74"/>
    </row>
    <row r="224">
      <c r="A224" s="74"/>
      <c r="B224" s="74"/>
      <c r="C224" s="74"/>
      <c r="D224" s="74"/>
      <c r="E224" s="74"/>
      <c r="F224" s="74"/>
      <c r="G224" s="74"/>
      <c r="H224" s="74"/>
      <c r="I224" s="74"/>
      <c r="J224" s="74"/>
      <c r="K224" s="74"/>
    </row>
    <row r="225">
      <c r="A225" s="74"/>
      <c r="B225" s="74"/>
      <c r="C225" s="74"/>
      <c r="D225" s="74"/>
      <c r="E225" s="74"/>
      <c r="F225" s="74"/>
      <c r="G225" s="74"/>
      <c r="H225" s="74"/>
      <c r="I225" s="74"/>
      <c r="J225" s="74"/>
      <c r="K225" s="74"/>
    </row>
    <row r="226">
      <c r="A226" s="74"/>
      <c r="B226" s="74"/>
      <c r="C226" s="74"/>
      <c r="D226" s="74"/>
      <c r="E226" s="74"/>
      <c r="F226" s="74"/>
      <c r="G226" s="74"/>
      <c r="H226" s="74"/>
      <c r="I226" s="74"/>
      <c r="J226" s="74"/>
      <c r="K226" s="74"/>
    </row>
    <row r="227">
      <c r="A227" s="74"/>
      <c r="B227" s="74"/>
      <c r="C227" s="74"/>
      <c r="D227" s="74"/>
      <c r="E227" s="74"/>
      <c r="F227" s="74"/>
      <c r="G227" s="74"/>
      <c r="H227" s="74"/>
      <c r="I227" s="74"/>
      <c r="J227" s="74"/>
      <c r="K227" s="74"/>
    </row>
    <row r="228">
      <c r="A228" s="74"/>
      <c r="B228" s="74"/>
      <c r="C228" s="74"/>
      <c r="D228" s="74"/>
      <c r="E228" s="74"/>
      <c r="F228" s="74"/>
      <c r="G228" s="74"/>
      <c r="H228" s="74"/>
      <c r="I228" s="74"/>
      <c r="J228" s="74"/>
      <c r="K228" s="74"/>
    </row>
    <row r="229">
      <c r="A229" s="74"/>
      <c r="B229" s="74"/>
      <c r="C229" s="74"/>
      <c r="D229" s="74"/>
      <c r="E229" s="74"/>
      <c r="F229" s="74"/>
      <c r="G229" s="74"/>
      <c r="H229" s="74"/>
      <c r="I229" s="74"/>
      <c r="J229" s="74"/>
      <c r="K229" s="74"/>
    </row>
    <row r="230">
      <c r="A230" s="74"/>
      <c r="B230" s="74"/>
      <c r="C230" s="74"/>
      <c r="D230" s="74"/>
      <c r="E230" s="74"/>
      <c r="F230" s="74"/>
      <c r="G230" s="74"/>
      <c r="H230" s="74"/>
      <c r="I230" s="74"/>
      <c r="J230" s="74"/>
      <c r="K230" s="74"/>
    </row>
    <row r="231">
      <c r="A231" s="74"/>
      <c r="B231" s="74"/>
      <c r="C231" s="74"/>
      <c r="D231" s="74"/>
      <c r="E231" s="74"/>
      <c r="F231" s="74"/>
      <c r="G231" s="74"/>
      <c r="H231" s="74"/>
      <c r="I231" s="74"/>
      <c r="J231" s="74"/>
      <c r="K231" s="74"/>
    </row>
    <row r="232">
      <c r="A232" s="74"/>
      <c r="B232" s="74"/>
      <c r="C232" s="74"/>
      <c r="D232" s="74"/>
      <c r="E232" s="74"/>
      <c r="F232" s="74"/>
      <c r="G232" s="74"/>
      <c r="H232" s="74"/>
      <c r="I232" s="74"/>
      <c r="J232" s="74"/>
      <c r="K232" s="74"/>
    </row>
    <row r="233">
      <c r="A233" s="74"/>
      <c r="B233" s="74"/>
      <c r="C233" s="74"/>
      <c r="D233" s="74"/>
      <c r="E233" s="74"/>
      <c r="F233" s="74"/>
      <c r="G233" s="74"/>
      <c r="H233" s="74"/>
      <c r="I233" s="74"/>
      <c r="J233" s="74"/>
      <c r="K233" s="74"/>
    </row>
    <row r="234">
      <c r="A234" s="74"/>
      <c r="B234" s="74"/>
      <c r="C234" s="74"/>
      <c r="D234" s="74"/>
      <c r="E234" s="74"/>
      <c r="F234" s="74"/>
      <c r="G234" s="74"/>
      <c r="H234" s="74"/>
      <c r="I234" s="74"/>
      <c r="J234" s="74"/>
      <c r="K234" s="74"/>
    </row>
    <row r="235">
      <c r="A235" s="74"/>
      <c r="B235" s="74"/>
      <c r="C235" s="74"/>
      <c r="D235" s="74"/>
      <c r="E235" s="74"/>
      <c r="F235" s="74"/>
      <c r="G235" s="74"/>
      <c r="H235" s="74"/>
      <c r="I235" s="74"/>
      <c r="J235" s="74"/>
      <c r="K235" s="74"/>
    </row>
    <row r="236">
      <c r="A236" s="74"/>
      <c r="B236" s="74"/>
      <c r="C236" s="74"/>
      <c r="D236" s="74"/>
      <c r="E236" s="74"/>
      <c r="F236" s="74"/>
      <c r="G236" s="74"/>
      <c r="H236" s="74"/>
      <c r="I236" s="74"/>
      <c r="J236" s="74"/>
      <c r="K236" s="74"/>
    </row>
    <row r="237">
      <c r="A237" s="74"/>
      <c r="B237" s="74"/>
      <c r="C237" s="74"/>
      <c r="D237" s="74"/>
      <c r="E237" s="74"/>
      <c r="F237" s="74"/>
      <c r="G237" s="74"/>
      <c r="H237" s="74"/>
      <c r="I237" s="74"/>
      <c r="J237" s="74"/>
      <c r="K237" s="74"/>
    </row>
    <row r="238">
      <c r="A238" s="74"/>
      <c r="B238" s="74"/>
      <c r="C238" s="74"/>
      <c r="D238" s="74"/>
      <c r="E238" s="74"/>
      <c r="F238" s="74"/>
      <c r="G238" s="74"/>
      <c r="H238" s="74"/>
      <c r="I238" s="74"/>
      <c r="J238" s="74"/>
      <c r="K238" s="74"/>
    </row>
    <row r="239">
      <c r="A239" s="74"/>
      <c r="B239" s="74"/>
      <c r="C239" s="74"/>
      <c r="D239" s="74"/>
      <c r="E239" s="74"/>
      <c r="F239" s="74"/>
      <c r="G239" s="74"/>
      <c r="H239" s="74"/>
      <c r="I239" s="74"/>
      <c r="J239" s="74"/>
      <c r="K239" s="74"/>
    </row>
    <row r="240">
      <c r="A240" s="74"/>
      <c r="B240" s="74"/>
      <c r="C240" s="74"/>
      <c r="D240" s="74"/>
      <c r="E240" s="74"/>
      <c r="F240" s="74"/>
      <c r="G240" s="74"/>
      <c r="H240" s="74"/>
      <c r="I240" s="74"/>
      <c r="J240" s="74"/>
      <c r="K240" s="74"/>
    </row>
    <row r="241">
      <c r="A241" s="74"/>
      <c r="B241" s="74"/>
      <c r="C241" s="74"/>
      <c r="D241" s="74"/>
      <c r="E241" s="74"/>
      <c r="F241" s="74"/>
      <c r="G241" s="74"/>
      <c r="H241" s="74"/>
      <c r="I241" s="74"/>
      <c r="J241" s="74"/>
      <c r="K241" s="74"/>
    </row>
    <row r="242">
      <c r="A242" s="74"/>
      <c r="B242" s="74"/>
      <c r="C242" s="74"/>
      <c r="D242" s="74"/>
      <c r="E242" s="74"/>
      <c r="F242" s="74"/>
      <c r="G242" s="74"/>
      <c r="H242" s="74"/>
      <c r="I242" s="74"/>
      <c r="J242" s="74"/>
      <c r="K242" s="74"/>
    </row>
    <row r="243">
      <c r="A243" s="74"/>
      <c r="B243" s="74"/>
      <c r="C243" s="74"/>
      <c r="D243" s="74"/>
      <c r="E243" s="74"/>
      <c r="F243" s="74"/>
      <c r="G243" s="74"/>
      <c r="H243" s="74"/>
      <c r="I243" s="74"/>
      <c r="J243" s="74"/>
      <c r="K243" s="74"/>
    </row>
    <row r="244">
      <c r="A244" s="74"/>
      <c r="B244" s="74"/>
      <c r="C244" s="74"/>
      <c r="D244" s="74"/>
      <c r="E244" s="74"/>
      <c r="F244" s="74"/>
      <c r="G244" s="74"/>
      <c r="H244" s="74"/>
      <c r="I244" s="74"/>
      <c r="J244" s="74"/>
      <c r="K244" s="74"/>
    </row>
    <row r="245">
      <c r="A245" s="74"/>
      <c r="B245" s="74"/>
      <c r="C245" s="74"/>
      <c r="D245" s="74"/>
      <c r="E245" s="74"/>
      <c r="F245" s="74"/>
      <c r="G245" s="74"/>
      <c r="H245" s="74"/>
      <c r="I245" s="74"/>
      <c r="J245" s="74"/>
      <c r="K245" s="74"/>
    </row>
    <row r="246">
      <c r="A246" s="74"/>
      <c r="B246" s="74"/>
      <c r="C246" s="74"/>
      <c r="D246" s="74"/>
      <c r="E246" s="74"/>
      <c r="F246" s="74"/>
      <c r="G246" s="74"/>
      <c r="H246" s="74"/>
      <c r="I246" s="74"/>
      <c r="J246" s="74"/>
      <c r="K246" s="74"/>
    </row>
    <row r="247">
      <c r="A247" s="74"/>
      <c r="B247" s="74"/>
      <c r="C247" s="74"/>
      <c r="D247" s="74"/>
      <c r="E247" s="74"/>
      <c r="F247" s="74"/>
      <c r="G247" s="74"/>
      <c r="H247" s="74"/>
      <c r="I247" s="74"/>
      <c r="J247" s="74"/>
      <c r="K247" s="74"/>
    </row>
    <row r="248">
      <c r="A248" s="74"/>
      <c r="B248" s="74"/>
      <c r="C248" s="74"/>
      <c r="D248" s="74"/>
      <c r="E248" s="74"/>
      <c r="F248" s="74"/>
      <c r="G248" s="74"/>
      <c r="H248" s="74"/>
      <c r="I248" s="74"/>
      <c r="J248" s="74"/>
      <c r="K248" s="74"/>
    </row>
    <row r="249">
      <c r="A249" s="74"/>
      <c r="B249" s="74"/>
      <c r="C249" s="74"/>
      <c r="D249" s="74"/>
      <c r="E249" s="74"/>
      <c r="F249" s="74"/>
      <c r="G249" s="74"/>
      <c r="H249" s="74"/>
      <c r="I249" s="74"/>
      <c r="J249" s="74"/>
      <c r="K249" s="74"/>
    </row>
    <row r="250">
      <c r="A250" s="74"/>
      <c r="B250" s="74"/>
      <c r="C250" s="74"/>
      <c r="D250" s="74"/>
      <c r="E250" s="74"/>
      <c r="F250" s="74"/>
      <c r="G250" s="74"/>
      <c r="H250" s="74"/>
      <c r="I250" s="74"/>
      <c r="J250" s="74"/>
      <c r="K250" s="74"/>
    </row>
    <row r="251">
      <c r="A251" s="74"/>
      <c r="B251" s="74"/>
      <c r="C251" s="74"/>
      <c r="D251" s="74"/>
      <c r="E251" s="74"/>
      <c r="F251" s="74"/>
      <c r="G251" s="74"/>
      <c r="H251" s="74"/>
      <c r="I251" s="74"/>
      <c r="J251" s="74"/>
      <c r="K251" s="74"/>
    </row>
    <row r="252">
      <c r="A252" s="74"/>
      <c r="B252" s="74"/>
      <c r="C252" s="74"/>
      <c r="D252" s="74"/>
      <c r="E252" s="74"/>
      <c r="F252" s="74"/>
      <c r="G252" s="74"/>
      <c r="H252" s="74"/>
      <c r="I252" s="74"/>
      <c r="J252" s="74"/>
      <c r="K252" s="74"/>
    </row>
    <row r="253">
      <c r="A253" s="74"/>
      <c r="B253" s="74"/>
      <c r="C253" s="74"/>
      <c r="D253" s="74"/>
      <c r="E253" s="74"/>
      <c r="F253" s="74"/>
      <c r="G253" s="74"/>
      <c r="H253" s="74"/>
      <c r="I253" s="74"/>
      <c r="J253" s="74"/>
      <c r="K253" s="74"/>
    </row>
    <row r="254">
      <c r="A254" s="74"/>
      <c r="B254" s="74"/>
      <c r="C254" s="74"/>
      <c r="D254" s="74"/>
      <c r="E254" s="74"/>
      <c r="F254" s="74"/>
      <c r="G254" s="74"/>
      <c r="H254" s="74"/>
      <c r="I254" s="74"/>
      <c r="J254" s="74"/>
      <c r="K254" s="74"/>
    </row>
    <row r="255">
      <c r="A255" s="74"/>
      <c r="B255" s="74"/>
      <c r="C255" s="74"/>
      <c r="D255" s="74"/>
      <c r="E255" s="74"/>
      <c r="F255" s="74"/>
      <c r="G255" s="74"/>
      <c r="H255" s="74"/>
      <c r="I255" s="74"/>
      <c r="J255" s="74"/>
      <c r="K255" s="74"/>
    </row>
    <row r="256">
      <c r="A256" s="74"/>
      <c r="B256" s="74"/>
      <c r="C256" s="74"/>
      <c r="D256" s="74"/>
      <c r="E256" s="74"/>
      <c r="F256" s="74"/>
      <c r="G256" s="74"/>
      <c r="H256" s="74"/>
      <c r="I256" s="74"/>
      <c r="J256" s="74"/>
      <c r="K256" s="74"/>
    </row>
    <row r="257">
      <c r="A257" s="74"/>
      <c r="B257" s="74"/>
      <c r="C257" s="74"/>
      <c r="D257" s="74"/>
      <c r="E257" s="74"/>
      <c r="F257" s="74"/>
      <c r="G257" s="74"/>
      <c r="H257" s="74"/>
      <c r="I257" s="74"/>
      <c r="J257" s="74"/>
      <c r="K257" s="74"/>
    </row>
    <row r="258">
      <c r="A258" s="74"/>
      <c r="B258" s="74"/>
      <c r="C258" s="74"/>
      <c r="D258" s="74"/>
      <c r="E258" s="74"/>
      <c r="F258" s="74"/>
      <c r="G258" s="74"/>
      <c r="H258" s="74"/>
      <c r="I258" s="74"/>
      <c r="J258" s="74"/>
      <c r="K258" s="74"/>
    </row>
    <row r="259">
      <c r="A259" s="74"/>
      <c r="B259" s="74"/>
      <c r="C259" s="74"/>
      <c r="D259" s="74"/>
      <c r="E259" s="74"/>
      <c r="F259" s="74"/>
      <c r="G259" s="74"/>
      <c r="H259" s="74"/>
      <c r="I259" s="74"/>
      <c r="J259" s="74"/>
      <c r="K259" s="74"/>
    </row>
    <row r="260">
      <c r="A260" s="74"/>
      <c r="B260" s="74"/>
      <c r="C260" s="74"/>
      <c r="D260" s="74"/>
      <c r="E260" s="74"/>
      <c r="F260" s="74"/>
      <c r="G260" s="74"/>
      <c r="H260" s="74"/>
      <c r="I260" s="74"/>
      <c r="J260" s="74"/>
      <c r="K260" s="74"/>
    </row>
    <row r="261">
      <c r="A261" s="74"/>
      <c r="B261" s="74"/>
      <c r="C261" s="74"/>
      <c r="D261" s="74"/>
      <c r="E261" s="74"/>
      <c r="F261" s="74"/>
      <c r="G261" s="74"/>
      <c r="H261" s="74"/>
      <c r="I261" s="74"/>
      <c r="J261" s="74"/>
      <c r="K261" s="74"/>
    </row>
    <row r="262">
      <c r="A262" s="74"/>
      <c r="B262" s="74"/>
      <c r="C262" s="74"/>
      <c r="D262" s="74"/>
      <c r="E262" s="74"/>
      <c r="F262" s="74"/>
      <c r="G262" s="74"/>
      <c r="H262" s="74"/>
      <c r="I262" s="74"/>
      <c r="J262" s="74"/>
      <c r="K262" s="74"/>
    </row>
    <row r="263">
      <c r="A263" s="74"/>
      <c r="B263" s="74"/>
      <c r="C263" s="74"/>
      <c r="D263" s="74"/>
      <c r="E263" s="74"/>
      <c r="F263" s="74"/>
      <c r="G263" s="74"/>
      <c r="H263" s="74"/>
      <c r="I263" s="74"/>
      <c r="J263" s="74"/>
      <c r="K263" s="74"/>
    </row>
    <row r="264">
      <c r="A264" s="74"/>
      <c r="B264" s="74"/>
      <c r="C264" s="74"/>
      <c r="D264" s="74"/>
      <c r="E264" s="74"/>
      <c r="F264" s="74"/>
      <c r="G264" s="74"/>
      <c r="H264" s="74"/>
      <c r="I264" s="74"/>
      <c r="J264" s="74"/>
      <c r="K264" s="74"/>
    </row>
    <row r="265">
      <c r="A265" s="74"/>
      <c r="B265" s="74"/>
      <c r="C265" s="74"/>
      <c r="D265" s="74"/>
      <c r="E265" s="74"/>
      <c r="F265" s="74"/>
      <c r="G265" s="74"/>
      <c r="H265" s="74"/>
      <c r="I265" s="74"/>
      <c r="J265" s="74"/>
      <c r="K265" s="74"/>
    </row>
    <row r="266">
      <c r="A266" s="74"/>
      <c r="B266" s="74"/>
      <c r="C266" s="74"/>
      <c r="D266" s="74"/>
      <c r="E266" s="74"/>
      <c r="F266" s="74"/>
      <c r="G266" s="74"/>
      <c r="H266" s="74"/>
      <c r="I266" s="74"/>
      <c r="J266" s="74"/>
      <c r="K266" s="74"/>
    </row>
    <row r="267">
      <c r="A267" s="74"/>
      <c r="B267" s="74"/>
      <c r="C267" s="74"/>
      <c r="D267" s="74"/>
      <c r="E267" s="74"/>
      <c r="F267" s="74"/>
      <c r="G267" s="74"/>
      <c r="H267" s="74"/>
      <c r="I267" s="74"/>
      <c r="J267" s="74"/>
      <c r="K267" s="74"/>
    </row>
    <row r="268">
      <c r="A268" s="74"/>
      <c r="B268" s="74"/>
      <c r="C268" s="74"/>
      <c r="D268" s="74"/>
      <c r="E268" s="74"/>
      <c r="F268" s="74"/>
      <c r="G268" s="74"/>
      <c r="H268" s="74"/>
      <c r="I268" s="74"/>
      <c r="J268" s="74"/>
      <c r="K268" s="74"/>
    </row>
    <row r="269">
      <c r="A269" s="74"/>
      <c r="B269" s="74"/>
      <c r="C269" s="74"/>
      <c r="D269" s="74"/>
      <c r="E269" s="74"/>
      <c r="F269" s="74"/>
      <c r="G269" s="74"/>
      <c r="H269" s="74"/>
      <c r="I269" s="74"/>
      <c r="J269" s="74"/>
      <c r="K269" s="74"/>
    </row>
    <row r="270">
      <c r="A270" s="74"/>
      <c r="B270" s="74"/>
      <c r="C270" s="74"/>
      <c r="D270" s="74"/>
      <c r="E270" s="74"/>
      <c r="F270" s="74"/>
      <c r="G270" s="74"/>
      <c r="H270" s="74"/>
      <c r="I270" s="74"/>
      <c r="J270" s="74"/>
      <c r="K270" s="74"/>
    </row>
    <row r="271">
      <c r="A271" s="74"/>
      <c r="B271" s="74"/>
      <c r="C271" s="74"/>
      <c r="D271" s="74"/>
      <c r="E271" s="74"/>
      <c r="F271" s="74"/>
      <c r="G271" s="74"/>
      <c r="H271" s="74"/>
      <c r="I271" s="74"/>
      <c r="J271" s="74"/>
      <c r="K271" s="74"/>
    </row>
    <row r="272">
      <c r="A272" s="74"/>
      <c r="B272" s="74"/>
      <c r="C272" s="74"/>
      <c r="D272" s="74"/>
      <c r="E272" s="74"/>
      <c r="F272" s="74"/>
      <c r="G272" s="74"/>
      <c r="H272" s="74"/>
      <c r="I272" s="74"/>
      <c r="J272" s="74"/>
      <c r="K272" s="74"/>
    </row>
    <row r="273">
      <c r="A273" s="74"/>
      <c r="B273" s="74"/>
      <c r="C273" s="74"/>
      <c r="D273" s="74"/>
      <c r="E273" s="74"/>
      <c r="F273" s="74"/>
      <c r="G273" s="74"/>
      <c r="H273" s="74"/>
      <c r="I273" s="74"/>
      <c r="J273" s="74"/>
      <c r="K273" s="74"/>
    </row>
    <row r="274">
      <c r="A274" s="74"/>
      <c r="B274" s="74"/>
      <c r="C274" s="74"/>
      <c r="D274" s="74"/>
      <c r="E274" s="74"/>
      <c r="F274" s="74"/>
      <c r="G274" s="74"/>
      <c r="H274" s="74"/>
      <c r="I274" s="74"/>
      <c r="J274" s="74"/>
      <c r="K274" s="74"/>
    </row>
    <row r="275">
      <c r="A275" s="74"/>
      <c r="B275" s="74"/>
      <c r="C275" s="74"/>
      <c r="D275" s="74"/>
      <c r="E275" s="74"/>
      <c r="F275" s="74"/>
      <c r="G275" s="74"/>
      <c r="H275" s="74"/>
      <c r="I275" s="74"/>
      <c r="J275" s="74"/>
      <c r="K275" s="74"/>
    </row>
    <row r="276">
      <c r="A276" s="74"/>
      <c r="B276" s="74"/>
      <c r="C276" s="74"/>
      <c r="D276" s="74"/>
      <c r="E276" s="74"/>
      <c r="F276" s="74"/>
      <c r="G276" s="74"/>
      <c r="H276" s="74"/>
      <c r="I276" s="74"/>
      <c r="J276" s="74"/>
      <c r="K276" s="74"/>
    </row>
    <row r="277">
      <c r="A277" s="74"/>
      <c r="B277" s="74"/>
      <c r="C277" s="74"/>
      <c r="D277" s="74"/>
      <c r="E277" s="74"/>
      <c r="F277" s="74"/>
      <c r="G277" s="74"/>
      <c r="H277" s="74"/>
      <c r="I277" s="74"/>
      <c r="J277" s="74"/>
      <c r="K277" s="74"/>
    </row>
    <row r="278">
      <c r="A278" s="74"/>
      <c r="B278" s="74"/>
      <c r="C278" s="74"/>
      <c r="D278" s="74"/>
      <c r="E278" s="74"/>
      <c r="F278" s="74"/>
      <c r="G278" s="74"/>
      <c r="H278" s="74"/>
      <c r="I278" s="74"/>
      <c r="J278" s="74"/>
      <c r="K278" s="74"/>
    </row>
    <row r="279">
      <c r="A279" s="74"/>
      <c r="B279" s="74"/>
      <c r="C279" s="74"/>
      <c r="D279" s="74"/>
      <c r="E279" s="74"/>
      <c r="F279" s="74"/>
      <c r="G279" s="74"/>
      <c r="H279" s="74"/>
      <c r="I279" s="74"/>
      <c r="J279" s="74"/>
      <c r="K279" s="74"/>
    </row>
    <row r="280">
      <c r="A280" s="74"/>
      <c r="B280" s="74"/>
      <c r="C280" s="74"/>
      <c r="D280" s="74"/>
      <c r="E280" s="74"/>
      <c r="F280" s="74"/>
      <c r="G280" s="74"/>
      <c r="H280" s="74"/>
      <c r="I280" s="74"/>
      <c r="J280" s="74"/>
      <c r="K280" s="74"/>
    </row>
    <row r="281">
      <c r="A281" s="74"/>
      <c r="B281" s="74"/>
      <c r="C281" s="74"/>
      <c r="D281" s="74"/>
      <c r="E281" s="74"/>
      <c r="F281" s="74"/>
      <c r="G281" s="74"/>
      <c r="H281" s="74"/>
      <c r="I281" s="74"/>
      <c r="J281" s="74"/>
      <c r="K281" s="74"/>
    </row>
    <row r="282">
      <c r="A282" s="74"/>
      <c r="B282" s="74"/>
      <c r="C282" s="74"/>
      <c r="D282" s="74"/>
      <c r="E282" s="74"/>
      <c r="F282" s="74"/>
      <c r="G282" s="74"/>
      <c r="H282" s="74"/>
      <c r="I282" s="74"/>
      <c r="J282" s="74"/>
      <c r="K282" s="74"/>
    </row>
    <row r="283">
      <c r="A283" s="74"/>
      <c r="B283" s="74"/>
      <c r="C283" s="74"/>
      <c r="D283" s="74"/>
      <c r="E283" s="74"/>
      <c r="F283" s="74"/>
      <c r="G283" s="74"/>
      <c r="H283" s="74"/>
      <c r="I283" s="74"/>
      <c r="J283" s="74"/>
      <c r="K283" s="74"/>
    </row>
    <row r="284">
      <c r="A284" s="74"/>
      <c r="B284" s="74"/>
      <c r="C284" s="74"/>
      <c r="D284" s="74"/>
      <c r="E284" s="74"/>
      <c r="F284" s="74"/>
      <c r="G284" s="74"/>
      <c r="H284" s="74"/>
      <c r="I284" s="74"/>
      <c r="J284" s="74"/>
      <c r="K284" s="74"/>
    </row>
    <row r="285">
      <c r="A285" s="74"/>
      <c r="B285" s="74"/>
      <c r="C285" s="74"/>
      <c r="D285" s="74"/>
      <c r="E285" s="74"/>
      <c r="F285" s="74"/>
      <c r="G285" s="74"/>
      <c r="H285" s="74"/>
      <c r="I285" s="74"/>
      <c r="J285" s="74"/>
      <c r="K285" s="74"/>
    </row>
    <row r="286">
      <c r="A286" s="74"/>
      <c r="B286" s="74"/>
      <c r="C286" s="74"/>
      <c r="D286" s="74"/>
      <c r="E286" s="74"/>
      <c r="F286" s="74"/>
      <c r="G286" s="74"/>
      <c r="H286" s="74"/>
      <c r="I286" s="74"/>
      <c r="J286" s="74"/>
      <c r="K286" s="74"/>
    </row>
    <row r="287">
      <c r="A287" s="74"/>
      <c r="B287" s="74"/>
      <c r="C287" s="74"/>
      <c r="D287" s="74"/>
      <c r="E287" s="74"/>
      <c r="F287" s="74"/>
      <c r="G287" s="74"/>
      <c r="H287" s="74"/>
      <c r="I287" s="74"/>
      <c r="J287" s="74"/>
      <c r="K287" s="74"/>
    </row>
    <row r="288">
      <c r="A288" s="74"/>
      <c r="B288" s="74"/>
      <c r="C288" s="74"/>
      <c r="D288" s="74"/>
      <c r="E288" s="74"/>
      <c r="F288" s="74"/>
      <c r="G288" s="74"/>
      <c r="H288" s="74"/>
      <c r="I288" s="74"/>
      <c r="J288" s="74"/>
      <c r="K288" s="74"/>
    </row>
    <row r="289">
      <c r="A289" s="74"/>
      <c r="B289" s="74"/>
      <c r="C289" s="74"/>
      <c r="D289" s="74"/>
      <c r="E289" s="74"/>
      <c r="F289" s="74"/>
      <c r="G289" s="74"/>
      <c r="H289" s="74"/>
      <c r="I289" s="74"/>
      <c r="J289" s="74"/>
      <c r="K289" s="74"/>
    </row>
    <row r="290">
      <c r="A290" s="74"/>
      <c r="B290" s="74"/>
      <c r="C290" s="74"/>
      <c r="D290" s="74"/>
      <c r="E290" s="74"/>
      <c r="F290" s="74"/>
      <c r="G290" s="74"/>
      <c r="H290" s="74"/>
      <c r="I290" s="74"/>
      <c r="J290" s="74"/>
      <c r="K290" s="74"/>
    </row>
    <row r="291">
      <c r="A291" s="74"/>
      <c r="B291" s="74"/>
      <c r="C291" s="74"/>
      <c r="D291" s="74"/>
      <c r="E291" s="74"/>
      <c r="F291" s="74"/>
      <c r="G291" s="74"/>
      <c r="H291" s="74"/>
      <c r="I291" s="74"/>
      <c r="J291" s="74"/>
      <c r="K291" s="74"/>
    </row>
    <row r="292">
      <c r="A292" s="74"/>
      <c r="B292" s="74"/>
      <c r="C292" s="74"/>
      <c r="D292" s="74"/>
      <c r="E292" s="74"/>
      <c r="F292" s="74"/>
      <c r="G292" s="74"/>
      <c r="H292" s="74"/>
      <c r="I292" s="74"/>
      <c r="J292" s="74"/>
      <c r="K292" s="74"/>
    </row>
    <row r="293">
      <c r="A293" s="74"/>
      <c r="B293" s="74"/>
      <c r="C293" s="74"/>
      <c r="D293" s="74"/>
      <c r="E293" s="74"/>
      <c r="F293" s="74"/>
      <c r="G293" s="74"/>
      <c r="H293" s="74"/>
      <c r="I293" s="74"/>
      <c r="J293" s="74"/>
      <c r="K293" s="74"/>
    </row>
    <row r="294">
      <c r="A294" s="74"/>
      <c r="B294" s="74"/>
      <c r="C294" s="74"/>
      <c r="D294" s="74"/>
      <c r="E294" s="74"/>
      <c r="F294" s="74"/>
      <c r="G294" s="74"/>
      <c r="H294" s="74"/>
      <c r="I294" s="74"/>
      <c r="J294" s="74"/>
      <c r="K294" s="74"/>
    </row>
    <row r="295">
      <c r="A295" s="74"/>
      <c r="B295" s="74"/>
      <c r="C295" s="74"/>
      <c r="D295" s="74"/>
      <c r="E295" s="74"/>
      <c r="F295" s="74"/>
      <c r="G295" s="74"/>
      <c r="H295" s="74"/>
      <c r="I295" s="74"/>
      <c r="J295" s="74"/>
      <c r="K295" s="74"/>
    </row>
    <row r="296">
      <c r="A296" s="74"/>
      <c r="B296" s="74"/>
      <c r="C296" s="74"/>
      <c r="D296" s="74"/>
      <c r="E296" s="74"/>
      <c r="F296" s="74"/>
      <c r="G296" s="74"/>
      <c r="H296" s="74"/>
      <c r="I296" s="74"/>
      <c r="J296" s="74"/>
      <c r="K296" s="74"/>
    </row>
    <row r="297">
      <c r="A297" s="74"/>
      <c r="B297" s="74"/>
      <c r="C297" s="74"/>
      <c r="D297" s="74"/>
      <c r="E297" s="74"/>
      <c r="F297" s="74"/>
      <c r="G297" s="74"/>
      <c r="H297" s="74"/>
      <c r="I297" s="74"/>
      <c r="J297" s="74"/>
      <c r="K297" s="74"/>
    </row>
    <row r="298">
      <c r="A298" s="74"/>
      <c r="B298" s="74"/>
      <c r="C298" s="74"/>
      <c r="D298" s="74"/>
      <c r="E298" s="74"/>
      <c r="F298" s="74"/>
      <c r="G298" s="74"/>
      <c r="H298" s="74"/>
      <c r="I298" s="74"/>
      <c r="J298" s="74"/>
      <c r="K298" s="74"/>
    </row>
    <row r="299">
      <c r="A299" s="74"/>
      <c r="B299" s="74"/>
      <c r="C299" s="74"/>
      <c r="D299" s="74"/>
      <c r="E299" s="74"/>
      <c r="F299" s="74"/>
      <c r="G299" s="74"/>
      <c r="H299" s="74"/>
      <c r="I299" s="74"/>
      <c r="J299" s="74"/>
      <c r="K299" s="74"/>
    </row>
    <row r="300">
      <c r="A300" s="74"/>
      <c r="B300" s="74"/>
      <c r="C300" s="74"/>
      <c r="D300" s="74"/>
      <c r="E300" s="74"/>
      <c r="F300" s="74"/>
      <c r="G300" s="74"/>
      <c r="H300" s="74"/>
      <c r="I300" s="74"/>
      <c r="J300" s="74"/>
      <c r="K300" s="74"/>
    </row>
    <row r="301">
      <c r="A301" s="74"/>
      <c r="B301" s="74"/>
      <c r="C301" s="74"/>
      <c r="D301" s="74"/>
      <c r="E301" s="74"/>
      <c r="F301" s="74"/>
      <c r="G301" s="74"/>
      <c r="H301" s="74"/>
      <c r="I301" s="74"/>
      <c r="J301" s="74"/>
      <c r="K301" s="74"/>
    </row>
    <row r="302">
      <c r="A302" s="74"/>
      <c r="B302" s="74"/>
      <c r="C302" s="74"/>
      <c r="D302" s="74"/>
      <c r="E302" s="74"/>
      <c r="F302" s="74"/>
      <c r="G302" s="74"/>
      <c r="H302" s="74"/>
      <c r="I302" s="74"/>
      <c r="J302" s="74"/>
      <c r="K302" s="74"/>
    </row>
    <row r="303">
      <c r="A303" s="74"/>
      <c r="B303" s="74"/>
      <c r="C303" s="74"/>
      <c r="D303" s="74"/>
      <c r="E303" s="74"/>
      <c r="F303" s="74"/>
      <c r="G303" s="74"/>
      <c r="H303" s="74"/>
      <c r="I303" s="74"/>
      <c r="J303" s="74"/>
      <c r="K303" s="74"/>
    </row>
    <row r="304">
      <c r="A304" s="74"/>
      <c r="B304" s="74"/>
      <c r="C304" s="74"/>
      <c r="D304" s="74"/>
      <c r="E304" s="74"/>
      <c r="F304" s="74"/>
      <c r="G304" s="74"/>
      <c r="H304" s="74"/>
      <c r="I304" s="74"/>
      <c r="J304" s="74"/>
      <c r="K304" s="74"/>
    </row>
    <row r="305">
      <c r="A305" s="74"/>
      <c r="B305" s="74"/>
      <c r="C305" s="74"/>
      <c r="D305" s="74"/>
      <c r="E305" s="74"/>
      <c r="F305" s="74"/>
      <c r="G305" s="74"/>
      <c r="H305" s="74"/>
      <c r="I305" s="74"/>
      <c r="J305" s="74"/>
      <c r="K305" s="74"/>
    </row>
    <row r="306">
      <c r="A306" s="74"/>
      <c r="B306" s="74"/>
      <c r="C306" s="74"/>
      <c r="D306" s="74"/>
      <c r="E306" s="74"/>
      <c r="F306" s="74"/>
      <c r="G306" s="74"/>
      <c r="H306" s="74"/>
      <c r="I306" s="74"/>
      <c r="J306" s="74"/>
      <c r="K306" s="74"/>
    </row>
    <row r="307">
      <c r="A307" s="74"/>
      <c r="B307" s="74"/>
      <c r="C307" s="74"/>
      <c r="D307" s="74"/>
      <c r="E307" s="74"/>
      <c r="F307" s="74"/>
      <c r="G307" s="74"/>
      <c r="H307" s="74"/>
      <c r="I307" s="74"/>
      <c r="J307" s="74"/>
      <c r="K307" s="74"/>
    </row>
    <row r="308">
      <c r="A308" s="74"/>
      <c r="B308" s="74"/>
      <c r="C308" s="74"/>
      <c r="D308" s="74"/>
      <c r="E308" s="74"/>
      <c r="F308" s="74"/>
      <c r="G308" s="74"/>
      <c r="H308" s="74"/>
      <c r="I308" s="74"/>
      <c r="J308" s="74"/>
      <c r="K308" s="74"/>
    </row>
    <row r="309">
      <c r="A309" s="74"/>
      <c r="B309" s="74"/>
      <c r="C309" s="74"/>
      <c r="D309" s="74"/>
      <c r="E309" s="74"/>
      <c r="F309" s="74"/>
      <c r="G309" s="74"/>
      <c r="H309" s="74"/>
      <c r="I309" s="74"/>
      <c r="J309" s="74"/>
      <c r="K309" s="74"/>
    </row>
    <row r="310">
      <c r="A310" s="74"/>
      <c r="B310" s="74"/>
      <c r="C310" s="74"/>
      <c r="D310" s="74"/>
      <c r="E310" s="74"/>
      <c r="F310" s="74"/>
      <c r="G310" s="74"/>
      <c r="H310" s="74"/>
      <c r="I310" s="74"/>
      <c r="J310" s="74"/>
      <c r="K310" s="74"/>
    </row>
    <row r="311">
      <c r="A311" s="74"/>
      <c r="B311" s="74"/>
      <c r="C311" s="74"/>
      <c r="D311" s="74"/>
      <c r="E311" s="74"/>
      <c r="F311" s="74"/>
      <c r="G311" s="74"/>
      <c r="H311" s="74"/>
      <c r="I311" s="74"/>
      <c r="J311" s="74"/>
      <c r="K311" s="74"/>
    </row>
    <row r="312">
      <c r="A312" s="74"/>
      <c r="B312" s="74"/>
      <c r="C312" s="74"/>
      <c r="D312" s="74"/>
      <c r="E312" s="74"/>
      <c r="F312" s="74"/>
      <c r="G312" s="74"/>
      <c r="H312" s="74"/>
      <c r="I312" s="74"/>
      <c r="J312" s="74"/>
      <c r="K312" s="74"/>
    </row>
    <row r="313">
      <c r="A313" s="74"/>
      <c r="B313" s="74"/>
      <c r="C313" s="74"/>
      <c r="D313" s="74"/>
      <c r="E313" s="74"/>
      <c r="F313" s="74"/>
      <c r="G313" s="74"/>
      <c r="H313" s="74"/>
      <c r="I313" s="74"/>
      <c r="J313" s="74"/>
      <c r="K313" s="74"/>
    </row>
    <row r="314">
      <c r="A314" s="74"/>
      <c r="B314" s="74"/>
      <c r="C314" s="74"/>
      <c r="D314" s="74"/>
      <c r="E314" s="74"/>
      <c r="F314" s="74"/>
      <c r="G314" s="74"/>
      <c r="H314" s="74"/>
      <c r="I314" s="74"/>
      <c r="J314" s="74"/>
      <c r="K314" s="74"/>
    </row>
    <row r="315">
      <c r="A315" s="74"/>
      <c r="B315" s="74"/>
      <c r="C315" s="74"/>
      <c r="D315" s="74"/>
      <c r="E315" s="74"/>
      <c r="F315" s="74"/>
      <c r="G315" s="74"/>
      <c r="H315" s="74"/>
      <c r="I315" s="74"/>
      <c r="J315" s="74"/>
      <c r="K315" s="74"/>
    </row>
    <row r="316">
      <c r="A316" s="74"/>
      <c r="B316" s="74"/>
      <c r="C316" s="74"/>
      <c r="D316" s="74"/>
      <c r="E316" s="74"/>
      <c r="F316" s="74"/>
      <c r="G316" s="74"/>
      <c r="H316" s="74"/>
      <c r="I316" s="74"/>
      <c r="J316" s="74"/>
      <c r="K316" s="74"/>
    </row>
    <row r="317">
      <c r="A317" s="74"/>
      <c r="B317" s="74"/>
      <c r="C317" s="74"/>
      <c r="D317" s="74"/>
      <c r="E317" s="74"/>
      <c r="F317" s="74"/>
      <c r="G317" s="74"/>
      <c r="H317" s="74"/>
      <c r="I317" s="74"/>
      <c r="J317" s="74"/>
      <c r="K317" s="74"/>
    </row>
    <row r="318">
      <c r="A318" s="74"/>
      <c r="B318" s="74"/>
      <c r="C318" s="74"/>
      <c r="D318" s="74"/>
      <c r="E318" s="74"/>
      <c r="F318" s="74"/>
      <c r="G318" s="74"/>
      <c r="H318" s="74"/>
      <c r="I318" s="74"/>
      <c r="J318" s="74"/>
      <c r="K318" s="74"/>
    </row>
    <row r="319">
      <c r="A319" s="74"/>
      <c r="B319" s="74"/>
      <c r="C319" s="74"/>
      <c r="D319" s="74"/>
      <c r="E319" s="74"/>
      <c r="F319" s="74"/>
      <c r="G319" s="74"/>
      <c r="H319" s="74"/>
      <c r="I319" s="74"/>
      <c r="J319" s="74"/>
      <c r="K319" s="74"/>
    </row>
    <row r="320">
      <c r="A320" s="74"/>
      <c r="B320" s="74"/>
      <c r="C320" s="74"/>
      <c r="D320" s="74"/>
      <c r="E320" s="74"/>
      <c r="F320" s="74"/>
      <c r="G320" s="74"/>
      <c r="H320" s="74"/>
      <c r="I320" s="74"/>
      <c r="J320" s="74"/>
      <c r="K320" s="74"/>
    </row>
    <row r="321">
      <c r="A321" s="74"/>
      <c r="B321" s="74"/>
      <c r="C321" s="74"/>
      <c r="D321" s="74"/>
      <c r="E321" s="74"/>
      <c r="F321" s="74"/>
      <c r="G321" s="74"/>
      <c r="H321" s="74"/>
      <c r="I321" s="74"/>
      <c r="J321" s="74"/>
      <c r="K321" s="74"/>
    </row>
    <row r="322">
      <c r="A322" s="74"/>
      <c r="B322" s="74"/>
      <c r="C322" s="74"/>
      <c r="D322" s="74"/>
      <c r="E322" s="74"/>
      <c r="F322" s="74"/>
      <c r="G322" s="74"/>
      <c r="H322" s="74"/>
      <c r="I322" s="74"/>
      <c r="J322" s="74"/>
      <c r="K322" s="74"/>
    </row>
    <row r="323">
      <c r="A323" s="74"/>
      <c r="B323" s="74"/>
      <c r="C323" s="74"/>
      <c r="D323" s="74"/>
      <c r="E323" s="74"/>
      <c r="F323" s="74"/>
      <c r="G323" s="74"/>
      <c r="H323" s="74"/>
      <c r="I323" s="74"/>
      <c r="J323" s="74"/>
      <c r="K323" s="74"/>
    </row>
    <row r="324">
      <c r="A324" s="74"/>
      <c r="B324" s="74"/>
      <c r="C324" s="74"/>
      <c r="D324" s="74"/>
      <c r="E324" s="74"/>
      <c r="F324" s="74"/>
      <c r="G324" s="74"/>
      <c r="H324" s="74"/>
      <c r="I324" s="74"/>
      <c r="J324" s="74"/>
      <c r="K324" s="74"/>
    </row>
    <row r="325">
      <c r="A325" s="74"/>
      <c r="B325" s="74"/>
      <c r="C325" s="74"/>
      <c r="D325" s="74"/>
      <c r="E325" s="74"/>
      <c r="F325" s="74"/>
      <c r="G325" s="74"/>
      <c r="H325" s="74"/>
      <c r="I325" s="74"/>
      <c r="J325" s="74"/>
      <c r="K325" s="74"/>
    </row>
    <row r="326">
      <c r="A326" s="74"/>
      <c r="B326" s="74"/>
      <c r="C326" s="74"/>
      <c r="D326" s="74"/>
      <c r="E326" s="74"/>
      <c r="F326" s="74"/>
      <c r="G326" s="74"/>
      <c r="H326" s="74"/>
      <c r="I326" s="74"/>
      <c r="J326" s="74"/>
      <c r="K326" s="74"/>
    </row>
    <row r="327">
      <c r="A327" s="74"/>
      <c r="B327" s="74"/>
      <c r="C327" s="74"/>
      <c r="D327" s="74"/>
      <c r="E327" s="74"/>
      <c r="F327" s="74"/>
      <c r="G327" s="74"/>
      <c r="H327" s="74"/>
      <c r="I327" s="74"/>
      <c r="J327" s="74"/>
      <c r="K327" s="74"/>
    </row>
    <row r="328">
      <c r="A328" s="74"/>
      <c r="B328" s="74"/>
      <c r="C328" s="74"/>
      <c r="D328" s="74"/>
      <c r="E328" s="74"/>
      <c r="F328" s="74"/>
      <c r="G328" s="74"/>
      <c r="H328" s="74"/>
      <c r="I328" s="74"/>
      <c r="J328" s="74"/>
      <c r="K328" s="74"/>
    </row>
    <row r="329">
      <c r="A329" s="74"/>
      <c r="B329" s="74"/>
      <c r="C329" s="74"/>
      <c r="D329" s="74"/>
      <c r="E329" s="74"/>
      <c r="F329" s="74"/>
      <c r="G329" s="74"/>
      <c r="H329" s="74"/>
      <c r="I329" s="74"/>
      <c r="J329" s="74"/>
      <c r="K329" s="74"/>
    </row>
    <row r="330">
      <c r="A330" s="74"/>
      <c r="B330" s="74"/>
      <c r="C330" s="74"/>
      <c r="D330" s="74"/>
      <c r="E330" s="74"/>
      <c r="F330" s="74"/>
      <c r="G330" s="74"/>
      <c r="H330" s="74"/>
      <c r="I330" s="74"/>
      <c r="J330" s="74"/>
      <c r="K330" s="74"/>
    </row>
    <row r="331">
      <c r="A331" s="74"/>
      <c r="B331" s="74"/>
      <c r="C331" s="74"/>
      <c r="D331" s="74"/>
      <c r="E331" s="74"/>
      <c r="F331" s="74"/>
      <c r="G331" s="74"/>
      <c r="H331" s="74"/>
      <c r="I331" s="74"/>
      <c r="J331" s="74"/>
      <c r="K331" s="74"/>
    </row>
    <row r="332">
      <c r="A332" s="74"/>
      <c r="B332" s="74"/>
      <c r="C332" s="74"/>
      <c r="D332" s="74"/>
      <c r="E332" s="74"/>
      <c r="F332" s="74"/>
      <c r="G332" s="74"/>
      <c r="H332" s="74"/>
      <c r="I332" s="74"/>
      <c r="J332" s="74"/>
      <c r="K332" s="74"/>
    </row>
    <row r="333">
      <c r="A333" s="74"/>
      <c r="B333" s="74"/>
      <c r="C333" s="74"/>
      <c r="D333" s="74"/>
      <c r="E333" s="74"/>
      <c r="F333" s="74"/>
      <c r="G333" s="74"/>
      <c r="H333" s="74"/>
      <c r="I333" s="74"/>
      <c r="J333" s="74"/>
      <c r="K333" s="74"/>
    </row>
    <row r="334">
      <c r="A334" s="74"/>
      <c r="B334" s="74"/>
      <c r="C334" s="74"/>
      <c r="D334" s="74"/>
      <c r="E334" s="74"/>
      <c r="F334" s="74"/>
      <c r="G334" s="74"/>
      <c r="H334" s="74"/>
      <c r="I334" s="74"/>
      <c r="J334" s="74"/>
      <c r="K334" s="74"/>
    </row>
    <row r="335">
      <c r="A335" s="74"/>
      <c r="B335" s="74"/>
      <c r="C335" s="74"/>
      <c r="D335" s="74"/>
      <c r="E335" s="74"/>
      <c r="F335" s="74"/>
      <c r="G335" s="74"/>
      <c r="H335" s="74"/>
      <c r="I335" s="74"/>
      <c r="J335" s="74"/>
      <c r="K335" s="74"/>
    </row>
    <row r="336">
      <c r="A336" s="74"/>
      <c r="B336" s="74"/>
      <c r="C336" s="74"/>
      <c r="D336" s="74"/>
      <c r="E336" s="74"/>
      <c r="F336" s="74"/>
      <c r="G336" s="74"/>
      <c r="H336" s="74"/>
      <c r="I336" s="74"/>
      <c r="J336" s="74"/>
      <c r="K336" s="74"/>
    </row>
    <row r="337">
      <c r="A337" s="74"/>
      <c r="B337" s="74"/>
      <c r="C337" s="74"/>
      <c r="D337" s="74"/>
      <c r="E337" s="74"/>
      <c r="F337" s="74"/>
      <c r="G337" s="74"/>
      <c r="H337" s="74"/>
      <c r="I337" s="74"/>
      <c r="J337" s="74"/>
      <c r="K337" s="74"/>
    </row>
    <row r="338">
      <c r="A338" s="74"/>
      <c r="B338" s="74"/>
      <c r="C338" s="74"/>
      <c r="D338" s="74"/>
      <c r="E338" s="74"/>
      <c r="F338" s="74"/>
      <c r="G338" s="74"/>
      <c r="H338" s="74"/>
      <c r="I338" s="74"/>
      <c r="J338" s="74"/>
      <c r="K338" s="74"/>
    </row>
    <row r="339">
      <c r="A339" s="74"/>
      <c r="B339" s="74"/>
      <c r="C339" s="74"/>
      <c r="D339" s="74"/>
      <c r="E339" s="74"/>
      <c r="F339" s="74"/>
      <c r="G339" s="74"/>
      <c r="H339" s="74"/>
      <c r="I339" s="74"/>
      <c r="J339" s="74"/>
      <c r="K339" s="74"/>
    </row>
    <row r="340">
      <c r="A340" s="74"/>
      <c r="B340" s="74"/>
      <c r="C340" s="74"/>
      <c r="D340" s="74"/>
      <c r="E340" s="74"/>
      <c r="F340" s="74"/>
      <c r="G340" s="74"/>
      <c r="H340" s="74"/>
      <c r="I340" s="74"/>
      <c r="J340" s="74"/>
      <c r="K340" s="74"/>
    </row>
    <row r="341">
      <c r="A341" s="74"/>
      <c r="B341" s="74"/>
      <c r="C341" s="74"/>
      <c r="D341" s="74"/>
      <c r="E341" s="74"/>
      <c r="F341" s="74"/>
      <c r="G341" s="74"/>
      <c r="H341" s="74"/>
      <c r="I341" s="74"/>
      <c r="J341" s="74"/>
      <c r="K341" s="74"/>
    </row>
    <row r="342">
      <c r="A342" s="74"/>
      <c r="B342" s="74"/>
      <c r="C342" s="74"/>
      <c r="D342" s="74"/>
      <c r="E342" s="74"/>
      <c r="F342" s="74"/>
      <c r="G342" s="74"/>
      <c r="H342" s="74"/>
      <c r="I342" s="74"/>
      <c r="J342" s="74"/>
      <c r="K342" s="74"/>
    </row>
    <row r="343">
      <c r="A343" s="74"/>
      <c r="B343" s="74"/>
      <c r="C343" s="74"/>
      <c r="D343" s="74"/>
      <c r="E343" s="74"/>
      <c r="F343" s="74"/>
      <c r="G343" s="74"/>
      <c r="H343" s="74"/>
      <c r="I343" s="74"/>
      <c r="J343" s="74"/>
      <c r="K343" s="74"/>
    </row>
    <row r="344">
      <c r="A344" s="74"/>
      <c r="B344" s="74"/>
      <c r="C344" s="74"/>
      <c r="D344" s="74"/>
      <c r="E344" s="74"/>
      <c r="F344" s="74"/>
      <c r="G344" s="74"/>
      <c r="H344" s="74"/>
      <c r="I344" s="74"/>
      <c r="J344" s="74"/>
      <c r="K344" s="74"/>
    </row>
    <row r="345">
      <c r="A345" s="74"/>
      <c r="B345" s="74"/>
      <c r="C345" s="74"/>
      <c r="D345" s="74"/>
      <c r="E345" s="74"/>
      <c r="F345" s="74"/>
      <c r="G345" s="74"/>
      <c r="H345" s="74"/>
      <c r="I345" s="74"/>
      <c r="J345" s="74"/>
      <c r="K345" s="74"/>
    </row>
    <row r="346">
      <c r="A346" s="74"/>
      <c r="B346" s="74"/>
      <c r="C346" s="74"/>
      <c r="D346" s="74"/>
      <c r="E346" s="74"/>
      <c r="F346" s="74"/>
      <c r="G346" s="74"/>
      <c r="H346" s="74"/>
      <c r="I346" s="74"/>
      <c r="J346" s="74"/>
      <c r="K346" s="74"/>
    </row>
    <row r="347">
      <c r="A347" s="74"/>
      <c r="B347" s="74"/>
      <c r="C347" s="74"/>
      <c r="D347" s="74"/>
      <c r="E347" s="74"/>
      <c r="F347" s="74"/>
      <c r="G347" s="74"/>
      <c r="H347" s="74"/>
      <c r="I347" s="74"/>
      <c r="J347" s="74"/>
      <c r="K347" s="74"/>
    </row>
    <row r="348">
      <c r="A348" s="74"/>
      <c r="B348" s="74"/>
      <c r="C348" s="74"/>
      <c r="D348" s="74"/>
      <c r="E348" s="74"/>
      <c r="F348" s="74"/>
      <c r="G348" s="74"/>
      <c r="H348" s="74"/>
      <c r="I348" s="74"/>
      <c r="J348" s="74"/>
      <c r="K348" s="74"/>
    </row>
    <row r="349">
      <c r="A349" s="74"/>
      <c r="B349" s="74"/>
      <c r="C349" s="74"/>
      <c r="D349" s="74"/>
      <c r="E349" s="74"/>
      <c r="F349" s="74"/>
      <c r="G349" s="74"/>
      <c r="H349" s="74"/>
      <c r="I349" s="74"/>
      <c r="J349" s="74"/>
      <c r="K349" s="74"/>
    </row>
    <row r="350">
      <c r="A350" s="74"/>
      <c r="B350" s="74"/>
      <c r="C350" s="74"/>
      <c r="D350" s="74"/>
      <c r="E350" s="74"/>
      <c r="F350" s="74"/>
      <c r="G350" s="74"/>
      <c r="H350" s="74"/>
      <c r="I350" s="74"/>
      <c r="J350" s="74"/>
      <c r="K350" s="74"/>
    </row>
    <row r="351">
      <c r="A351" s="74"/>
      <c r="B351" s="74"/>
      <c r="C351" s="74"/>
      <c r="D351" s="74"/>
      <c r="E351" s="74"/>
      <c r="F351" s="74"/>
      <c r="G351" s="74"/>
      <c r="H351" s="74"/>
      <c r="I351" s="74"/>
      <c r="J351" s="74"/>
      <c r="K351" s="74"/>
    </row>
    <row r="352">
      <c r="A352" s="74"/>
      <c r="B352" s="74"/>
      <c r="C352" s="74"/>
      <c r="D352" s="74"/>
      <c r="E352" s="74"/>
      <c r="F352" s="74"/>
      <c r="G352" s="74"/>
      <c r="H352" s="74"/>
      <c r="I352" s="74"/>
      <c r="J352" s="74"/>
      <c r="K352" s="74"/>
    </row>
    <row r="353">
      <c r="A353" s="74"/>
      <c r="B353" s="74"/>
      <c r="C353" s="74"/>
      <c r="D353" s="74"/>
      <c r="E353" s="74"/>
      <c r="F353" s="74"/>
      <c r="G353" s="74"/>
      <c r="H353" s="74"/>
      <c r="I353" s="74"/>
      <c r="J353" s="74"/>
      <c r="K353" s="74"/>
    </row>
    <row r="354">
      <c r="A354" s="74"/>
      <c r="B354" s="74"/>
      <c r="C354" s="74"/>
      <c r="D354" s="74"/>
      <c r="E354" s="74"/>
      <c r="F354" s="74"/>
      <c r="G354" s="74"/>
      <c r="H354" s="74"/>
      <c r="I354" s="74"/>
      <c r="J354" s="74"/>
      <c r="K354" s="74"/>
    </row>
    <row r="355">
      <c r="A355" s="74"/>
      <c r="B355" s="74"/>
      <c r="C355" s="74"/>
      <c r="D355" s="74"/>
      <c r="E355" s="74"/>
      <c r="F355" s="74"/>
      <c r="G355" s="74"/>
      <c r="H355" s="74"/>
      <c r="I355" s="74"/>
      <c r="J355" s="74"/>
      <c r="K355" s="74"/>
    </row>
    <row r="356">
      <c r="A356" s="74"/>
      <c r="B356" s="74"/>
      <c r="C356" s="74"/>
      <c r="D356" s="74"/>
      <c r="E356" s="74"/>
      <c r="F356" s="74"/>
      <c r="G356" s="74"/>
      <c r="H356" s="74"/>
      <c r="I356" s="74"/>
      <c r="J356" s="74"/>
      <c r="K356" s="74"/>
    </row>
    <row r="357">
      <c r="A357" s="74"/>
      <c r="B357" s="74"/>
      <c r="C357" s="74"/>
      <c r="D357" s="74"/>
      <c r="E357" s="74"/>
      <c r="F357" s="74"/>
      <c r="G357" s="74"/>
      <c r="H357" s="74"/>
      <c r="I357" s="74"/>
      <c r="J357" s="74"/>
      <c r="K357" s="74"/>
    </row>
    <row r="358">
      <c r="A358" s="74"/>
      <c r="B358" s="74"/>
      <c r="C358" s="74"/>
      <c r="D358" s="74"/>
      <c r="E358" s="74"/>
      <c r="F358" s="74"/>
      <c r="G358" s="74"/>
      <c r="H358" s="74"/>
      <c r="I358" s="74"/>
      <c r="J358" s="74"/>
      <c r="K358" s="74"/>
    </row>
    <row r="359">
      <c r="A359" s="74"/>
      <c r="B359" s="74"/>
      <c r="C359" s="74"/>
      <c r="D359" s="74"/>
      <c r="E359" s="74"/>
      <c r="F359" s="74"/>
      <c r="G359" s="74"/>
      <c r="H359" s="74"/>
      <c r="I359" s="74"/>
      <c r="J359" s="74"/>
      <c r="K359" s="74"/>
    </row>
    <row r="360">
      <c r="A360" s="74"/>
      <c r="B360" s="74"/>
      <c r="C360" s="74"/>
      <c r="D360" s="74"/>
      <c r="E360" s="74"/>
      <c r="F360" s="74"/>
      <c r="G360" s="74"/>
      <c r="H360" s="74"/>
      <c r="I360" s="74"/>
      <c r="J360" s="74"/>
      <c r="K360" s="74"/>
    </row>
    <row r="361">
      <c r="A361" s="74"/>
      <c r="B361" s="74"/>
      <c r="C361" s="74"/>
      <c r="D361" s="74"/>
      <c r="E361" s="74"/>
      <c r="F361" s="74"/>
      <c r="G361" s="74"/>
      <c r="H361" s="74"/>
      <c r="I361" s="74"/>
      <c r="J361" s="74"/>
      <c r="K361" s="74"/>
    </row>
    <row r="362">
      <c r="A362" s="74"/>
      <c r="B362" s="74"/>
      <c r="C362" s="74"/>
      <c r="D362" s="74"/>
      <c r="E362" s="74"/>
      <c r="F362" s="74"/>
      <c r="G362" s="74"/>
      <c r="H362" s="74"/>
      <c r="I362" s="74"/>
      <c r="J362" s="74"/>
      <c r="K362" s="74"/>
    </row>
    <row r="363">
      <c r="A363" s="74"/>
      <c r="B363" s="74"/>
      <c r="C363" s="74"/>
      <c r="D363" s="74"/>
      <c r="E363" s="74"/>
      <c r="F363" s="74"/>
      <c r="G363" s="74"/>
      <c r="H363" s="74"/>
      <c r="I363" s="74"/>
      <c r="J363" s="74"/>
      <c r="K363" s="74"/>
    </row>
    <row r="364">
      <c r="A364" s="74"/>
      <c r="B364" s="74"/>
      <c r="C364" s="74"/>
      <c r="D364" s="74"/>
      <c r="E364" s="74"/>
      <c r="F364" s="74"/>
      <c r="G364" s="74"/>
      <c r="H364" s="74"/>
      <c r="I364" s="74"/>
      <c r="J364" s="74"/>
      <c r="K364" s="74"/>
    </row>
    <row r="365">
      <c r="A365" s="74"/>
      <c r="B365" s="74"/>
      <c r="C365" s="74"/>
      <c r="D365" s="74"/>
      <c r="E365" s="74"/>
      <c r="F365" s="74"/>
      <c r="G365" s="74"/>
      <c r="H365" s="74"/>
      <c r="I365" s="74"/>
      <c r="J365" s="74"/>
      <c r="K365" s="74"/>
    </row>
    <row r="366">
      <c r="A366" s="74"/>
      <c r="B366" s="74"/>
      <c r="C366" s="74"/>
      <c r="D366" s="74"/>
      <c r="E366" s="74"/>
      <c r="F366" s="74"/>
      <c r="G366" s="74"/>
      <c r="H366" s="74"/>
      <c r="I366" s="74"/>
      <c r="J366" s="74"/>
      <c r="K366" s="74"/>
    </row>
    <row r="367">
      <c r="A367" s="74"/>
      <c r="B367" s="74"/>
      <c r="C367" s="74"/>
      <c r="D367" s="74"/>
      <c r="E367" s="74"/>
      <c r="F367" s="74"/>
      <c r="G367" s="74"/>
      <c r="H367" s="74"/>
      <c r="I367" s="74"/>
      <c r="J367" s="74"/>
      <c r="K367" s="74"/>
    </row>
    <row r="368">
      <c r="A368" s="74"/>
      <c r="B368" s="74"/>
      <c r="C368" s="74"/>
      <c r="D368" s="74"/>
      <c r="E368" s="74"/>
      <c r="F368" s="74"/>
      <c r="G368" s="74"/>
      <c r="H368" s="74"/>
      <c r="I368" s="74"/>
      <c r="J368" s="74"/>
      <c r="K368" s="74"/>
    </row>
    <row r="369">
      <c r="A369" s="74"/>
      <c r="B369" s="74"/>
      <c r="C369" s="74"/>
      <c r="D369" s="74"/>
      <c r="E369" s="74"/>
      <c r="F369" s="74"/>
      <c r="G369" s="74"/>
      <c r="H369" s="74"/>
      <c r="I369" s="74"/>
      <c r="J369" s="74"/>
      <c r="K369" s="74"/>
    </row>
    <row r="370">
      <c r="A370" s="74"/>
      <c r="B370" s="74"/>
      <c r="C370" s="74"/>
      <c r="D370" s="74"/>
      <c r="E370" s="74"/>
      <c r="F370" s="74"/>
      <c r="G370" s="74"/>
      <c r="H370" s="74"/>
      <c r="I370" s="74"/>
      <c r="J370" s="74"/>
      <c r="K370" s="74"/>
    </row>
    <row r="371">
      <c r="A371" s="74"/>
      <c r="B371" s="74"/>
      <c r="C371" s="74"/>
      <c r="D371" s="74"/>
      <c r="E371" s="74"/>
      <c r="F371" s="74"/>
      <c r="G371" s="74"/>
      <c r="H371" s="74"/>
      <c r="I371" s="74"/>
      <c r="J371" s="74"/>
      <c r="K371" s="74"/>
    </row>
    <row r="372">
      <c r="A372" s="74"/>
      <c r="B372" s="74"/>
      <c r="C372" s="74"/>
      <c r="D372" s="74"/>
      <c r="E372" s="74"/>
      <c r="F372" s="74"/>
      <c r="G372" s="74"/>
      <c r="H372" s="74"/>
      <c r="I372" s="74"/>
      <c r="J372" s="74"/>
      <c r="K372" s="74"/>
    </row>
    <row r="373">
      <c r="A373" s="74"/>
      <c r="B373" s="74"/>
      <c r="C373" s="74"/>
      <c r="D373" s="74"/>
      <c r="E373" s="74"/>
      <c r="F373" s="74"/>
      <c r="G373" s="74"/>
      <c r="H373" s="74"/>
      <c r="I373" s="74"/>
      <c r="J373" s="74"/>
      <c r="K373" s="74"/>
    </row>
    <row r="374">
      <c r="A374" s="74"/>
      <c r="B374" s="74"/>
      <c r="C374" s="74"/>
      <c r="D374" s="74"/>
      <c r="E374" s="74"/>
      <c r="F374" s="74"/>
      <c r="G374" s="74"/>
      <c r="H374" s="74"/>
      <c r="I374" s="74"/>
      <c r="J374" s="74"/>
      <c r="K374" s="74"/>
    </row>
    <row r="375">
      <c r="A375" s="74"/>
      <c r="B375" s="74"/>
      <c r="C375" s="74"/>
      <c r="D375" s="74"/>
      <c r="E375" s="74"/>
      <c r="F375" s="74"/>
      <c r="G375" s="74"/>
      <c r="H375" s="74"/>
      <c r="I375" s="74"/>
      <c r="J375" s="74"/>
      <c r="K375" s="74"/>
    </row>
    <row r="376">
      <c r="A376" s="74"/>
      <c r="B376" s="74"/>
      <c r="C376" s="74"/>
      <c r="D376" s="74"/>
      <c r="E376" s="74"/>
      <c r="F376" s="74"/>
      <c r="G376" s="74"/>
      <c r="H376" s="74"/>
      <c r="I376" s="74"/>
      <c r="J376" s="74"/>
      <c r="K376" s="74"/>
    </row>
    <row r="377">
      <c r="A377" s="74"/>
      <c r="B377" s="74"/>
      <c r="C377" s="74"/>
      <c r="D377" s="74"/>
      <c r="E377" s="74"/>
      <c r="F377" s="74"/>
      <c r="G377" s="74"/>
      <c r="H377" s="74"/>
      <c r="I377" s="74"/>
      <c r="J377" s="74"/>
      <c r="K377" s="74"/>
    </row>
    <row r="378">
      <c r="A378" s="74"/>
      <c r="B378" s="74"/>
      <c r="C378" s="74"/>
      <c r="D378" s="74"/>
      <c r="E378" s="74"/>
      <c r="F378" s="74"/>
      <c r="G378" s="74"/>
      <c r="H378" s="74"/>
      <c r="I378" s="74"/>
      <c r="J378" s="74"/>
      <c r="K378" s="74"/>
    </row>
    <row r="379">
      <c r="A379" s="74"/>
      <c r="B379" s="74"/>
      <c r="C379" s="74"/>
      <c r="D379" s="74"/>
      <c r="E379" s="74"/>
      <c r="F379" s="74"/>
      <c r="G379" s="74"/>
      <c r="H379" s="74"/>
      <c r="I379" s="74"/>
      <c r="J379" s="74"/>
      <c r="K379" s="74"/>
    </row>
    <row r="380">
      <c r="A380" s="74"/>
      <c r="B380" s="74"/>
      <c r="C380" s="74"/>
      <c r="D380" s="74"/>
      <c r="E380" s="74"/>
      <c r="F380" s="74"/>
      <c r="G380" s="74"/>
      <c r="H380" s="74"/>
      <c r="I380" s="74"/>
      <c r="J380" s="74"/>
      <c r="K380" s="74"/>
    </row>
    <row r="381">
      <c r="A381" s="74"/>
      <c r="B381" s="74"/>
      <c r="C381" s="74"/>
      <c r="D381" s="74"/>
      <c r="E381" s="74"/>
      <c r="F381" s="74"/>
      <c r="G381" s="74"/>
      <c r="H381" s="74"/>
      <c r="I381" s="74"/>
      <c r="J381" s="74"/>
      <c r="K381" s="74"/>
    </row>
    <row r="382">
      <c r="A382" s="74"/>
      <c r="B382" s="74"/>
      <c r="C382" s="74"/>
      <c r="D382" s="74"/>
      <c r="E382" s="74"/>
      <c r="F382" s="74"/>
      <c r="G382" s="74"/>
      <c r="H382" s="74"/>
      <c r="I382" s="74"/>
      <c r="J382" s="74"/>
      <c r="K382" s="74"/>
    </row>
    <row r="383">
      <c r="A383" s="74"/>
      <c r="B383" s="74"/>
      <c r="C383" s="74"/>
      <c r="D383" s="74"/>
      <c r="E383" s="74"/>
      <c r="F383" s="74"/>
      <c r="G383" s="74"/>
      <c r="H383" s="74"/>
      <c r="I383" s="74"/>
      <c r="J383" s="74"/>
      <c r="K383" s="74"/>
    </row>
    <row r="384">
      <c r="A384" s="74"/>
      <c r="B384" s="74"/>
      <c r="C384" s="74"/>
      <c r="D384" s="74"/>
      <c r="E384" s="74"/>
      <c r="F384" s="74"/>
      <c r="G384" s="74"/>
      <c r="H384" s="74"/>
      <c r="I384" s="74"/>
      <c r="J384" s="74"/>
      <c r="K384" s="74"/>
    </row>
    <row r="385">
      <c r="A385" s="74"/>
      <c r="B385" s="74"/>
      <c r="C385" s="74"/>
      <c r="D385" s="74"/>
      <c r="E385" s="74"/>
      <c r="F385" s="74"/>
      <c r="G385" s="74"/>
      <c r="H385" s="74"/>
      <c r="I385" s="74"/>
      <c r="J385" s="74"/>
      <c r="K385" s="74"/>
    </row>
    <row r="386">
      <c r="A386" s="74"/>
      <c r="B386" s="74"/>
      <c r="C386" s="74"/>
      <c r="D386" s="74"/>
      <c r="E386" s="74"/>
      <c r="F386" s="74"/>
      <c r="G386" s="74"/>
      <c r="H386" s="74"/>
      <c r="I386" s="74"/>
      <c r="J386" s="74"/>
      <c r="K386" s="74"/>
    </row>
    <row r="387">
      <c r="A387" s="74"/>
      <c r="B387" s="74"/>
      <c r="C387" s="74"/>
      <c r="D387" s="74"/>
      <c r="E387" s="74"/>
      <c r="F387" s="74"/>
      <c r="G387" s="74"/>
      <c r="H387" s="74"/>
      <c r="I387" s="74"/>
      <c r="J387" s="74"/>
      <c r="K387" s="74"/>
    </row>
    <row r="388">
      <c r="A388" s="74"/>
      <c r="B388" s="74"/>
      <c r="C388" s="74"/>
      <c r="D388" s="74"/>
      <c r="E388" s="74"/>
      <c r="F388" s="74"/>
      <c r="G388" s="74"/>
      <c r="H388" s="74"/>
      <c r="I388" s="74"/>
      <c r="J388" s="74"/>
      <c r="K388" s="74"/>
    </row>
    <row r="389">
      <c r="A389" s="74"/>
      <c r="B389" s="74"/>
      <c r="C389" s="74"/>
      <c r="D389" s="74"/>
      <c r="E389" s="74"/>
      <c r="F389" s="74"/>
      <c r="G389" s="74"/>
      <c r="H389" s="74"/>
      <c r="I389" s="74"/>
      <c r="J389" s="74"/>
      <c r="K389" s="74"/>
    </row>
    <row r="390">
      <c r="A390" s="74"/>
      <c r="B390" s="74"/>
      <c r="C390" s="74"/>
      <c r="D390" s="74"/>
      <c r="E390" s="74"/>
      <c r="F390" s="74"/>
      <c r="G390" s="74"/>
      <c r="H390" s="74"/>
      <c r="I390" s="74"/>
      <c r="J390" s="74"/>
      <c r="K390" s="74"/>
    </row>
    <row r="391">
      <c r="A391" s="74"/>
      <c r="B391" s="74"/>
      <c r="C391" s="74"/>
      <c r="D391" s="74"/>
      <c r="E391" s="74"/>
      <c r="F391" s="74"/>
      <c r="G391" s="74"/>
      <c r="H391" s="74"/>
      <c r="I391" s="74"/>
      <c r="J391" s="74"/>
      <c r="K391" s="74"/>
    </row>
    <row r="392">
      <c r="A392" s="74"/>
      <c r="B392" s="74"/>
      <c r="C392" s="74"/>
      <c r="D392" s="74"/>
      <c r="E392" s="74"/>
      <c r="F392" s="74"/>
      <c r="G392" s="74"/>
      <c r="H392" s="74"/>
      <c r="I392" s="74"/>
      <c r="J392" s="74"/>
      <c r="K392" s="74"/>
    </row>
    <row r="393">
      <c r="A393" s="74"/>
      <c r="B393" s="74"/>
      <c r="C393" s="74"/>
      <c r="D393" s="74"/>
      <c r="E393" s="74"/>
      <c r="F393" s="74"/>
      <c r="G393" s="74"/>
      <c r="H393" s="74"/>
      <c r="I393" s="74"/>
      <c r="J393" s="74"/>
      <c r="K393" s="74"/>
    </row>
    <row r="394">
      <c r="A394" s="74"/>
      <c r="B394" s="74"/>
      <c r="C394" s="74"/>
      <c r="D394" s="74"/>
      <c r="E394" s="74"/>
      <c r="F394" s="74"/>
      <c r="G394" s="74"/>
      <c r="H394" s="74"/>
      <c r="I394" s="74"/>
      <c r="J394" s="74"/>
      <c r="K394" s="74"/>
    </row>
    <row r="395">
      <c r="A395" s="74"/>
      <c r="B395" s="74"/>
      <c r="C395" s="74"/>
      <c r="D395" s="74"/>
      <c r="E395" s="74"/>
      <c r="F395" s="74"/>
      <c r="G395" s="74"/>
      <c r="H395" s="74"/>
      <c r="I395" s="74"/>
      <c r="J395" s="74"/>
      <c r="K395" s="74"/>
    </row>
    <row r="396">
      <c r="A396" s="74"/>
      <c r="B396" s="74"/>
      <c r="C396" s="74"/>
      <c r="D396" s="74"/>
      <c r="E396" s="74"/>
      <c r="F396" s="74"/>
      <c r="G396" s="74"/>
      <c r="H396" s="74"/>
      <c r="I396" s="74"/>
      <c r="J396" s="74"/>
      <c r="K396" s="74"/>
    </row>
    <row r="397">
      <c r="A397" s="74"/>
      <c r="B397" s="74"/>
      <c r="C397" s="74"/>
      <c r="D397" s="74"/>
      <c r="E397" s="74"/>
      <c r="F397" s="74"/>
      <c r="G397" s="74"/>
      <c r="H397" s="74"/>
      <c r="I397" s="74"/>
      <c r="J397" s="74"/>
      <c r="K397" s="74"/>
    </row>
    <row r="398">
      <c r="A398" s="74"/>
      <c r="B398" s="74"/>
      <c r="C398" s="74"/>
      <c r="D398" s="74"/>
      <c r="E398" s="74"/>
      <c r="F398" s="74"/>
      <c r="G398" s="74"/>
      <c r="H398" s="74"/>
      <c r="I398" s="74"/>
      <c r="J398" s="74"/>
      <c r="K398" s="74"/>
    </row>
    <row r="399">
      <c r="A399" s="74"/>
      <c r="B399" s="74"/>
      <c r="C399" s="74"/>
      <c r="D399" s="74"/>
      <c r="E399" s="74"/>
      <c r="F399" s="74"/>
      <c r="G399" s="74"/>
      <c r="H399" s="74"/>
      <c r="I399" s="74"/>
      <c r="J399" s="74"/>
      <c r="K399" s="74"/>
    </row>
    <row r="400">
      <c r="A400" s="74"/>
      <c r="B400" s="74"/>
      <c r="C400" s="74"/>
      <c r="D400" s="74"/>
      <c r="E400" s="74"/>
      <c r="F400" s="74"/>
      <c r="G400" s="74"/>
      <c r="H400" s="74"/>
      <c r="I400" s="74"/>
      <c r="J400" s="74"/>
      <c r="K400" s="74"/>
    </row>
    <row r="401">
      <c r="A401" s="74"/>
      <c r="B401" s="74"/>
      <c r="C401" s="74"/>
      <c r="D401" s="74"/>
      <c r="E401" s="74"/>
      <c r="F401" s="74"/>
      <c r="G401" s="74"/>
      <c r="H401" s="74"/>
      <c r="I401" s="74"/>
      <c r="J401" s="74"/>
      <c r="K401" s="74"/>
    </row>
    <row r="402">
      <c r="A402" s="74"/>
      <c r="B402" s="74"/>
      <c r="C402" s="74"/>
      <c r="D402" s="74"/>
      <c r="E402" s="74"/>
      <c r="F402" s="74"/>
      <c r="G402" s="74"/>
      <c r="H402" s="74"/>
      <c r="I402" s="74"/>
      <c r="J402" s="74"/>
      <c r="K402" s="74"/>
    </row>
    <row r="403">
      <c r="A403" s="74"/>
      <c r="B403" s="74"/>
      <c r="C403" s="74"/>
      <c r="D403" s="74"/>
      <c r="E403" s="74"/>
      <c r="F403" s="74"/>
      <c r="G403" s="74"/>
      <c r="H403" s="74"/>
      <c r="I403" s="74"/>
      <c r="J403" s="74"/>
      <c r="K403" s="74"/>
    </row>
    <row r="404">
      <c r="A404" s="74"/>
      <c r="B404" s="74"/>
      <c r="C404" s="74"/>
      <c r="D404" s="74"/>
      <c r="E404" s="74"/>
      <c r="F404" s="74"/>
      <c r="G404" s="74"/>
      <c r="H404" s="74"/>
      <c r="I404" s="74"/>
      <c r="J404" s="74"/>
      <c r="K404" s="74"/>
    </row>
    <row r="405">
      <c r="A405" s="74"/>
      <c r="B405" s="74"/>
      <c r="C405" s="74"/>
      <c r="D405" s="74"/>
      <c r="E405" s="74"/>
      <c r="F405" s="74"/>
      <c r="G405" s="74"/>
      <c r="H405" s="74"/>
      <c r="I405" s="74"/>
      <c r="J405" s="74"/>
      <c r="K405" s="74"/>
    </row>
    <row r="406">
      <c r="A406" s="74"/>
      <c r="B406" s="74"/>
      <c r="C406" s="74"/>
      <c r="D406" s="74"/>
      <c r="E406" s="74"/>
      <c r="F406" s="74"/>
      <c r="G406" s="74"/>
      <c r="H406" s="74"/>
      <c r="I406" s="74"/>
      <c r="J406" s="74"/>
      <c r="K406" s="74"/>
    </row>
    <row r="407">
      <c r="A407" s="74"/>
      <c r="B407" s="74"/>
      <c r="C407" s="74"/>
      <c r="D407" s="74"/>
      <c r="E407" s="74"/>
      <c r="F407" s="74"/>
      <c r="G407" s="74"/>
      <c r="H407" s="74"/>
      <c r="I407" s="74"/>
      <c r="J407" s="74"/>
      <c r="K407" s="74"/>
    </row>
    <row r="408">
      <c r="A408" s="74"/>
      <c r="B408" s="74"/>
      <c r="C408" s="74"/>
      <c r="D408" s="74"/>
      <c r="E408" s="74"/>
      <c r="F408" s="74"/>
      <c r="G408" s="74"/>
      <c r="H408" s="74"/>
      <c r="I408" s="74"/>
      <c r="J408" s="74"/>
      <c r="K408" s="74"/>
    </row>
    <row r="409">
      <c r="A409" s="74"/>
      <c r="B409" s="74"/>
      <c r="C409" s="74"/>
      <c r="D409" s="74"/>
      <c r="E409" s="74"/>
      <c r="F409" s="74"/>
      <c r="G409" s="74"/>
      <c r="H409" s="74"/>
      <c r="I409" s="74"/>
      <c r="J409" s="74"/>
      <c r="K409" s="74"/>
    </row>
    <row r="410">
      <c r="A410" s="74"/>
      <c r="B410" s="74"/>
      <c r="C410" s="74"/>
      <c r="D410" s="74"/>
      <c r="E410" s="74"/>
      <c r="F410" s="74"/>
      <c r="G410" s="74"/>
      <c r="H410" s="74"/>
      <c r="I410" s="74"/>
      <c r="J410" s="74"/>
      <c r="K410" s="74"/>
    </row>
    <row r="411">
      <c r="A411" s="74"/>
      <c r="B411" s="74"/>
      <c r="C411" s="74"/>
      <c r="D411" s="74"/>
      <c r="E411" s="74"/>
      <c r="F411" s="74"/>
      <c r="G411" s="74"/>
      <c r="H411" s="74"/>
      <c r="I411" s="74"/>
      <c r="J411" s="74"/>
      <c r="K411" s="74"/>
    </row>
    <row r="412">
      <c r="A412" s="74"/>
      <c r="B412" s="74"/>
      <c r="C412" s="74"/>
      <c r="D412" s="74"/>
      <c r="E412" s="74"/>
      <c r="F412" s="74"/>
      <c r="G412" s="74"/>
      <c r="H412" s="74"/>
      <c r="I412" s="74"/>
      <c r="J412" s="74"/>
      <c r="K412" s="74"/>
    </row>
    <row r="413">
      <c r="A413" s="74"/>
      <c r="B413" s="74"/>
      <c r="C413" s="74"/>
      <c r="D413" s="74"/>
      <c r="E413" s="74"/>
      <c r="F413" s="74"/>
      <c r="G413" s="74"/>
      <c r="H413" s="74"/>
      <c r="I413" s="74"/>
      <c r="J413" s="74"/>
      <c r="K413" s="74"/>
    </row>
    <row r="414">
      <c r="A414" s="74"/>
      <c r="B414" s="74"/>
      <c r="C414" s="74"/>
      <c r="D414" s="74"/>
      <c r="E414" s="74"/>
      <c r="F414" s="74"/>
      <c r="G414" s="74"/>
      <c r="H414" s="74"/>
      <c r="I414" s="74"/>
      <c r="J414" s="74"/>
      <c r="K414" s="74"/>
    </row>
    <row r="415">
      <c r="A415" s="74"/>
      <c r="B415" s="74"/>
      <c r="C415" s="74"/>
      <c r="D415" s="74"/>
      <c r="E415" s="74"/>
      <c r="F415" s="74"/>
      <c r="G415" s="74"/>
      <c r="H415" s="74"/>
      <c r="I415" s="74"/>
      <c r="J415" s="74"/>
      <c r="K415" s="74"/>
    </row>
    <row r="416">
      <c r="A416" s="74"/>
      <c r="B416" s="74"/>
      <c r="C416" s="74"/>
      <c r="D416" s="74"/>
      <c r="E416" s="74"/>
      <c r="F416" s="74"/>
      <c r="G416" s="74"/>
      <c r="H416" s="74"/>
      <c r="I416" s="74"/>
      <c r="J416" s="74"/>
      <c r="K416" s="74"/>
    </row>
    <row r="417">
      <c r="A417" s="74"/>
      <c r="B417" s="74"/>
      <c r="C417" s="74"/>
      <c r="D417" s="74"/>
      <c r="E417" s="74"/>
      <c r="F417" s="74"/>
      <c r="G417" s="74"/>
      <c r="H417" s="74"/>
      <c r="I417" s="74"/>
      <c r="J417" s="74"/>
      <c r="K417" s="74"/>
    </row>
    <row r="418">
      <c r="A418" s="74"/>
      <c r="B418" s="74"/>
      <c r="C418" s="74"/>
      <c r="D418" s="74"/>
      <c r="E418" s="74"/>
      <c r="F418" s="74"/>
      <c r="G418" s="74"/>
      <c r="H418" s="74"/>
      <c r="I418" s="74"/>
      <c r="J418" s="74"/>
      <c r="K418" s="74"/>
    </row>
    <row r="419">
      <c r="A419" s="74"/>
      <c r="B419" s="74"/>
      <c r="C419" s="74"/>
      <c r="D419" s="74"/>
      <c r="E419" s="74"/>
      <c r="F419" s="74"/>
      <c r="G419" s="74"/>
      <c r="H419" s="74"/>
      <c r="I419" s="74"/>
      <c r="J419" s="74"/>
      <c r="K419" s="74"/>
    </row>
    <row r="420">
      <c r="A420" s="74"/>
      <c r="B420" s="74"/>
      <c r="C420" s="74"/>
      <c r="D420" s="74"/>
      <c r="E420" s="74"/>
      <c r="F420" s="74"/>
      <c r="G420" s="74"/>
      <c r="H420" s="74"/>
      <c r="I420" s="74"/>
      <c r="J420" s="74"/>
      <c r="K420" s="74"/>
    </row>
    <row r="421">
      <c r="A421" s="74"/>
      <c r="B421" s="74"/>
      <c r="C421" s="74"/>
      <c r="D421" s="74"/>
      <c r="E421" s="74"/>
      <c r="F421" s="74"/>
      <c r="G421" s="74"/>
      <c r="H421" s="74"/>
      <c r="I421" s="74"/>
      <c r="J421" s="74"/>
      <c r="K421" s="74"/>
    </row>
    <row r="422">
      <c r="A422" s="74"/>
      <c r="B422" s="74"/>
      <c r="C422" s="74"/>
      <c r="D422" s="74"/>
      <c r="E422" s="74"/>
      <c r="F422" s="74"/>
      <c r="G422" s="74"/>
      <c r="H422" s="74"/>
      <c r="I422" s="74"/>
      <c r="J422" s="74"/>
      <c r="K422" s="74"/>
    </row>
    <row r="423">
      <c r="A423" s="74"/>
      <c r="B423" s="74"/>
      <c r="C423" s="74"/>
      <c r="D423" s="74"/>
      <c r="E423" s="74"/>
      <c r="F423" s="74"/>
      <c r="G423" s="74"/>
      <c r="H423" s="74"/>
      <c r="I423" s="74"/>
      <c r="J423" s="74"/>
      <c r="K423" s="74"/>
    </row>
    <row r="424">
      <c r="A424" s="74"/>
      <c r="B424" s="74"/>
      <c r="C424" s="74"/>
      <c r="D424" s="74"/>
      <c r="E424" s="74"/>
      <c r="F424" s="74"/>
      <c r="G424" s="74"/>
      <c r="H424" s="74"/>
      <c r="I424" s="74"/>
      <c r="J424" s="74"/>
      <c r="K424" s="74"/>
    </row>
    <row r="425">
      <c r="A425" s="74"/>
      <c r="B425" s="74"/>
      <c r="C425" s="74"/>
      <c r="D425" s="74"/>
      <c r="E425" s="74"/>
      <c r="F425" s="74"/>
      <c r="G425" s="74"/>
      <c r="H425" s="74"/>
      <c r="I425" s="74"/>
      <c r="J425" s="74"/>
      <c r="K425" s="74"/>
    </row>
    <row r="426">
      <c r="A426" s="74"/>
      <c r="B426" s="74"/>
      <c r="C426" s="74"/>
      <c r="D426" s="74"/>
      <c r="E426" s="74"/>
      <c r="F426" s="74"/>
      <c r="G426" s="74"/>
      <c r="H426" s="74"/>
      <c r="I426" s="74"/>
      <c r="J426" s="74"/>
      <c r="K426" s="74"/>
    </row>
    <row r="427">
      <c r="A427" s="74"/>
      <c r="B427" s="74"/>
      <c r="C427" s="74"/>
      <c r="D427" s="74"/>
      <c r="E427" s="74"/>
      <c r="F427" s="74"/>
      <c r="G427" s="74"/>
      <c r="H427" s="74"/>
      <c r="I427" s="74"/>
      <c r="J427" s="74"/>
      <c r="K427" s="74"/>
    </row>
    <row r="428">
      <c r="A428" s="74"/>
      <c r="B428" s="74"/>
      <c r="C428" s="74"/>
      <c r="D428" s="74"/>
      <c r="E428" s="74"/>
      <c r="F428" s="74"/>
      <c r="G428" s="74"/>
      <c r="H428" s="74"/>
      <c r="I428" s="74"/>
      <c r="J428" s="74"/>
      <c r="K428" s="74"/>
    </row>
    <row r="429">
      <c r="A429" s="74"/>
      <c r="B429" s="74"/>
      <c r="C429" s="74"/>
      <c r="D429" s="74"/>
      <c r="E429" s="74"/>
      <c r="F429" s="74"/>
      <c r="G429" s="74"/>
      <c r="H429" s="74"/>
      <c r="I429" s="74"/>
      <c r="J429" s="74"/>
      <c r="K429" s="74"/>
    </row>
    <row r="430">
      <c r="A430" s="74"/>
      <c r="B430" s="74"/>
      <c r="C430" s="74"/>
      <c r="D430" s="74"/>
      <c r="E430" s="74"/>
      <c r="F430" s="74"/>
      <c r="G430" s="74"/>
      <c r="H430" s="74"/>
      <c r="I430" s="74"/>
      <c r="J430" s="74"/>
      <c r="K430" s="74"/>
    </row>
    <row r="431">
      <c r="A431" s="74"/>
      <c r="B431" s="74"/>
      <c r="C431" s="74"/>
      <c r="D431" s="74"/>
      <c r="E431" s="74"/>
      <c r="F431" s="74"/>
      <c r="G431" s="74"/>
      <c r="H431" s="74"/>
      <c r="I431" s="74"/>
      <c r="J431" s="74"/>
      <c r="K431" s="74"/>
    </row>
    <row r="432">
      <c r="A432" s="74"/>
      <c r="B432" s="74"/>
      <c r="C432" s="74"/>
      <c r="D432" s="74"/>
      <c r="E432" s="74"/>
      <c r="F432" s="74"/>
      <c r="G432" s="74"/>
      <c r="H432" s="74"/>
      <c r="I432" s="74"/>
      <c r="J432" s="74"/>
      <c r="K432" s="74"/>
    </row>
    <row r="433">
      <c r="A433" s="74"/>
      <c r="B433" s="74"/>
      <c r="C433" s="74"/>
      <c r="D433" s="74"/>
      <c r="E433" s="74"/>
      <c r="F433" s="74"/>
      <c r="G433" s="74"/>
      <c r="H433" s="74"/>
      <c r="I433" s="74"/>
      <c r="J433" s="74"/>
      <c r="K433" s="74"/>
    </row>
    <row r="434">
      <c r="A434" s="74"/>
      <c r="B434" s="74"/>
      <c r="C434" s="74"/>
      <c r="D434" s="74"/>
      <c r="E434" s="74"/>
      <c r="F434" s="74"/>
      <c r="G434" s="74"/>
      <c r="H434" s="74"/>
      <c r="I434" s="74"/>
      <c r="J434" s="74"/>
      <c r="K434" s="74"/>
    </row>
    <row r="435">
      <c r="A435" s="74"/>
      <c r="B435" s="74"/>
      <c r="C435" s="74"/>
      <c r="D435" s="74"/>
      <c r="E435" s="74"/>
      <c r="F435" s="74"/>
      <c r="G435" s="74"/>
      <c r="H435" s="74"/>
      <c r="I435" s="74"/>
      <c r="J435" s="74"/>
      <c r="K435" s="74"/>
    </row>
    <row r="436">
      <c r="A436" s="74"/>
      <c r="B436" s="74"/>
      <c r="C436" s="74"/>
      <c r="D436" s="74"/>
      <c r="E436" s="74"/>
      <c r="F436" s="74"/>
      <c r="G436" s="74"/>
      <c r="H436" s="74"/>
      <c r="I436" s="74"/>
      <c r="J436" s="74"/>
      <c r="K436" s="74"/>
    </row>
    <row r="437">
      <c r="A437" s="74"/>
      <c r="B437" s="74"/>
      <c r="C437" s="74"/>
      <c r="D437" s="74"/>
      <c r="E437" s="74"/>
      <c r="F437" s="74"/>
      <c r="G437" s="74"/>
      <c r="H437" s="74"/>
      <c r="I437" s="74"/>
      <c r="J437" s="74"/>
      <c r="K437" s="74"/>
    </row>
    <row r="438">
      <c r="A438" s="74"/>
      <c r="B438" s="74"/>
      <c r="C438" s="74"/>
      <c r="D438" s="74"/>
      <c r="E438" s="74"/>
      <c r="F438" s="74"/>
      <c r="G438" s="74"/>
      <c r="H438" s="74"/>
      <c r="I438" s="74"/>
      <c r="J438" s="74"/>
      <c r="K438" s="74"/>
    </row>
    <row r="439">
      <c r="A439" s="74"/>
      <c r="B439" s="74"/>
      <c r="C439" s="74"/>
      <c r="D439" s="74"/>
      <c r="E439" s="74"/>
      <c r="F439" s="74"/>
      <c r="G439" s="74"/>
      <c r="H439" s="74"/>
      <c r="I439" s="74"/>
      <c r="J439" s="74"/>
      <c r="K439" s="74"/>
    </row>
    <row r="440">
      <c r="A440" s="74"/>
      <c r="B440" s="74"/>
      <c r="C440" s="74"/>
      <c r="D440" s="74"/>
      <c r="E440" s="74"/>
      <c r="F440" s="74"/>
      <c r="G440" s="74"/>
      <c r="H440" s="74"/>
      <c r="I440" s="74"/>
      <c r="J440" s="74"/>
      <c r="K440" s="74"/>
    </row>
    <row r="441">
      <c r="A441" s="74"/>
      <c r="B441" s="74"/>
      <c r="C441" s="74"/>
      <c r="D441" s="74"/>
      <c r="E441" s="74"/>
      <c r="F441" s="74"/>
      <c r="G441" s="74"/>
      <c r="H441" s="74"/>
      <c r="I441" s="74"/>
      <c r="J441" s="74"/>
      <c r="K441" s="74"/>
    </row>
    <row r="442">
      <c r="A442" s="74"/>
      <c r="B442" s="74"/>
      <c r="C442" s="74"/>
      <c r="D442" s="74"/>
      <c r="E442" s="74"/>
      <c r="F442" s="74"/>
      <c r="G442" s="74"/>
      <c r="H442" s="74"/>
      <c r="I442" s="74"/>
      <c r="J442" s="74"/>
      <c r="K442" s="74"/>
    </row>
    <row r="443">
      <c r="A443" s="74"/>
      <c r="B443" s="74"/>
      <c r="C443" s="74"/>
      <c r="D443" s="74"/>
      <c r="E443" s="74"/>
      <c r="F443" s="74"/>
      <c r="G443" s="74"/>
      <c r="H443" s="74"/>
      <c r="I443" s="74"/>
      <c r="J443" s="74"/>
      <c r="K443" s="74"/>
    </row>
    <row r="444">
      <c r="A444" s="74"/>
      <c r="B444" s="74"/>
      <c r="C444" s="74"/>
      <c r="D444" s="74"/>
      <c r="E444" s="74"/>
      <c r="F444" s="74"/>
      <c r="G444" s="74"/>
      <c r="H444" s="74"/>
      <c r="I444" s="74"/>
      <c r="J444" s="74"/>
      <c r="K444" s="74"/>
    </row>
    <row r="445">
      <c r="A445" s="74"/>
      <c r="B445" s="74"/>
      <c r="C445" s="74"/>
      <c r="D445" s="74"/>
      <c r="E445" s="74"/>
      <c r="F445" s="74"/>
      <c r="G445" s="74"/>
      <c r="H445" s="74"/>
      <c r="I445" s="74"/>
      <c r="J445" s="74"/>
      <c r="K445" s="74"/>
    </row>
    <row r="446">
      <c r="A446" s="74"/>
      <c r="B446" s="74"/>
      <c r="C446" s="74"/>
      <c r="D446" s="74"/>
      <c r="E446" s="74"/>
      <c r="F446" s="74"/>
      <c r="G446" s="74"/>
      <c r="H446" s="74"/>
      <c r="I446" s="74"/>
      <c r="J446" s="74"/>
      <c r="K446" s="74"/>
    </row>
    <row r="447">
      <c r="A447" s="74"/>
      <c r="B447" s="74"/>
      <c r="C447" s="74"/>
      <c r="D447" s="74"/>
      <c r="E447" s="74"/>
      <c r="F447" s="74"/>
      <c r="G447" s="74"/>
      <c r="H447" s="74"/>
      <c r="I447" s="74"/>
      <c r="J447" s="74"/>
      <c r="K447" s="74"/>
    </row>
    <row r="448">
      <c r="A448" s="74"/>
      <c r="B448" s="74"/>
      <c r="C448" s="74"/>
      <c r="D448" s="74"/>
      <c r="E448" s="74"/>
      <c r="F448" s="74"/>
      <c r="G448" s="74"/>
      <c r="H448" s="74"/>
      <c r="I448" s="74"/>
      <c r="J448" s="74"/>
      <c r="K448" s="74"/>
    </row>
    <row r="449">
      <c r="A449" s="74"/>
      <c r="B449" s="74"/>
      <c r="C449" s="74"/>
      <c r="D449" s="74"/>
      <c r="E449" s="74"/>
      <c r="F449" s="74"/>
      <c r="G449" s="74"/>
      <c r="H449" s="74"/>
      <c r="I449" s="74"/>
      <c r="J449" s="74"/>
      <c r="K449" s="74"/>
    </row>
    <row r="450">
      <c r="A450" s="74"/>
      <c r="B450" s="74"/>
      <c r="C450" s="74"/>
      <c r="D450" s="74"/>
      <c r="E450" s="74"/>
      <c r="F450" s="74"/>
      <c r="G450" s="74"/>
      <c r="H450" s="74"/>
      <c r="I450" s="74"/>
      <c r="J450" s="74"/>
      <c r="K450" s="74"/>
    </row>
    <row r="451">
      <c r="A451" s="74"/>
      <c r="B451" s="74"/>
      <c r="C451" s="74"/>
      <c r="D451" s="74"/>
      <c r="E451" s="74"/>
      <c r="F451" s="74"/>
      <c r="G451" s="74"/>
      <c r="H451" s="74"/>
      <c r="I451" s="74"/>
      <c r="J451" s="74"/>
      <c r="K451" s="74"/>
    </row>
    <row r="452">
      <c r="A452" s="74"/>
      <c r="B452" s="74"/>
      <c r="C452" s="74"/>
      <c r="D452" s="74"/>
      <c r="E452" s="74"/>
      <c r="F452" s="74"/>
      <c r="G452" s="74"/>
      <c r="H452" s="74"/>
      <c r="I452" s="74"/>
      <c r="J452" s="74"/>
      <c r="K452" s="74"/>
    </row>
    <row r="453">
      <c r="A453" s="74"/>
      <c r="B453" s="74"/>
      <c r="C453" s="74"/>
      <c r="D453" s="74"/>
      <c r="E453" s="74"/>
      <c r="F453" s="74"/>
      <c r="G453" s="74"/>
      <c r="H453" s="74"/>
      <c r="I453" s="74"/>
      <c r="J453" s="74"/>
      <c r="K453" s="74"/>
    </row>
    <row r="454">
      <c r="A454" s="74"/>
      <c r="B454" s="74"/>
      <c r="C454" s="74"/>
      <c r="D454" s="74"/>
      <c r="E454" s="74"/>
      <c r="F454" s="74"/>
      <c r="G454" s="74"/>
      <c r="H454" s="74"/>
      <c r="I454" s="74"/>
      <c r="J454" s="74"/>
      <c r="K454" s="74"/>
    </row>
    <row r="455">
      <c r="A455" s="74"/>
      <c r="B455" s="74"/>
      <c r="C455" s="74"/>
      <c r="D455" s="74"/>
      <c r="E455" s="74"/>
      <c r="F455" s="74"/>
      <c r="G455" s="74"/>
      <c r="H455" s="74"/>
      <c r="I455" s="74"/>
      <c r="J455" s="74"/>
      <c r="K455" s="74"/>
    </row>
    <row r="456">
      <c r="A456" s="74"/>
      <c r="B456" s="74"/>
      <c r="C456" s="74"/>
      <c r="D456" s="74"/>
      <c r="E456" s="74"/>
      <c r="F456" s="74"/>
      <c r="G456" s="74"/>
      <c r="H456" s="74"/>
      <c r="I456" s="74"/>
      <c r="J456" s="74"/>
      <c r="K456" s="74"/>
    </row>
    <row r="457">
      <c r="A457" s="74"/>
      <c r="B457" s="74"/>
      <c r="C457" s="74"/>
      <c r="D457" s="74"/>
      <c r="E457" s="74"/>
      <c r="F457" s="74"/>
      <c r="G457" s="74"/>
      <c r="H457" s="74"/>
      <c r="I457" s="74"/>
      <c r="J457" s="74"/>
      <c r="K457" s="74"/>
    </row>
    <row r="458">
      <c r="A458" s="74"/>
      <c r="B458" s="74"/>
      <c r="C458" s="74"/>
      <c r="D458" s="74"/>
      <c r="E458" s="74"/>
      <c r="F458" s="74"/>
      <c r="G458" s="74"/>
      <c r="H458" s="74"/>
      <c r="I458" s="74"/>
      <c r="J458" s="74"/>
      <c r="K458" s="74"/>
    </row>
    <row r="459">
      <c r="A459" s="74"/>
      <c r="B459" s="74"/>
      <c r="C459" s="74"/>
      <c r="D459" s="74"/>
      <c r="E459" s="74"/>
      <c r="F459" s="74"/>
      <c r="G459" s="74"/>
      <c r="H459" s="74"/>
      <c r="I459" s="74"/>
      <c r="J459" s="74"/>
      <c r="K459" s="74"/>
    </row>
    <row r="460">
      <c r="A460" s="74"/>
      <c r="B460" s="74"/>
      <c r="C460" s="74"/>
      <c r="D460" s="74"/>
      <c r="E460" s="74"/>
      <c r="F460" s="74"/>
      <c r="G460" s="74"/>
      <c r="H460" s="74"/>
      <c r="I460" s="74"/>
      <c r="J460" s="74"/>
      <c r="K460" s="74"/>
    </row>
    <row r="461">
      <c r="A461" s="74"/>
      <c r="B461" s="74"/>
      <c r="C461" s="74"/>
      <c r="D461" s="74"/>
      <c r="E461" s="74"/>
      <c r="F461" s="74"/>
      <c r="G461" s="74"/>
      <c r="H461" s="74"/>
      <c r="I461" s="74"/>
      <c r="J461" s="74"/>
      <c r="K461" s="74"/>
    </row>
    <row r="462">
      <c r="A462" s="74"/>
      <c r="B462" s="74"/>
      <c r="C462" s="74"/>
      <c r="D462" s="74"/>
      <c r="E462" s="74"/>
      <c r="F462" s="74"/>
      <c r="G462" s="74"/>
      <c r="H462" s="74"/>
      <c r="I462" s="74"/>
      <c r="J462" s="74"/>
      <c r="K462" s="74"/>
    </row>
    <row r="463">
      <c r="A463" s="74"/>
      <c r="B463" s="74"/>
      <c r="C463" s="74"/>
      <c r="D463" s="74"/>
      <c r="E463" s="74"/>
      <c r="F463" s="74"/>
      <c r="G463" s="74"/>
      <c r="H463" s="74"/>
      <c r="I463" s="74"/>
      <c r="J463" s="74"/>
      <c r="K463" s="74"/>
    </row>
    <row r="464">
      <c r="A464" s="74"/>
      <c r="B464" s="74"/>
      <c r="C464" s="74"/>
      <c r="D464" s="74"/>
      <c r="E464" s="74"/>
      <c r="F464" s="74"/>
      <c r="G464" s="74"/>
      <c r="H464" s="74"/>
      <c r="I464" s="74"/>
      <c r="J464" s="74"/>
      <c r="K464" s="74"/>
    </row>
    <row r="465">
      <c r="A465" s="74"/>
      <c r="B465" s="74"/>
      <c r="C465" s="74"/>
      <c r="D465" s="74"/>
      <c r="E465" s="74"/>
      <c r="F465" s="74"/>
      <c r="G465" s="74"/>
      <c r="H465" s="74"/>
      <c r="I465" s="74"/>
      <c r="J465" s="74"/>
      <c r="K465" s="74"/>
    </row>
    <row r="466">
      <c r="A466" s="74"/>
      <c r="B466" s="74"/>
      <c r="C466" s="74"/>
      <c r="D466" s="74"/>
      <c r="E466" s="74"/>
      <c r="F466" s="74"/>
      <c r="G466" s="74"/>
      <c r="H466" s="74"/>
      <c r="I466" s="74"/>
      <c r="J466" s="74"/>
      <c r="K466" s="74"/>
    </row>
    <row r="467">
      <c r="A467" s="74"/>
      <c r="B467" s="74"/>
      <c r="C467" s="74"/>
      <c r="D467" s="74"/>
      <c r="E467" s="74"/>
      <c r="F467" s="74"/>
      <c r="G467" s="74"/>
      <c r="H467" s="74"/>
      <c r="I467" s="74"/>
      <c r="J467" s="74"/>
      <c r="K467" s="74"/>
    </row>
    <row r="468">
      <c r="A468" s="74"/>
      <c r="B468" s="74"/>
      <c r="C468" s="74"/>
      <c r="D468" s="74"/>
      <c r="E468" s="74"/>
      <c r="F468" s="74"/>
      <c r="G468" s="74"/>
      <c r="H468" s="74"/>
      <c r="I468" s="74"/>
      <c r="J468" s="74"/>
      <c r="K468" s="74"/>
    </row>
    <row r="469">
      <c r="A469" s="74"/>
      <c r="B469" s="74"/>
      <c r="C469" s="74"/>
      <c r="D469" s="74"/>
      <c r="E469" s="74"/>
      <c r="F469" s="74"/>
      <c r="G469" s="74"/>
      <c r="H469" s="74"/>
      <c r="I469" s="74"/>
      <c r="J469" s="74"/>
      <c r="K469" s="74"/>
    </row>
    <row r="470">
      <c r="A470" s="74"/>
      <c r="B470" s="74"/>
      <c r="C470" s="74"/>
      <c r="D470" s="74"/>
      <c r="E470" s="74"/>
      <c r="F470" s="74"/>
      <c r="G470" s="74"/>
      <c r="H470" s="74"/>
      <c r="I470" s="74"/>
      <c r="J470" s="74"/>
      <c r="K470" s="74"/>
    </row>
    <row r="471">
      <c r="A471" s="74"/>
      <c r="B471" s="74"/>
      <c r="C471" s="74"/>
      <c r="D471" s="74"/>
      <c r="E471" s="74"/>
      <c r="F471" s="74"/>
      <c r="G471" s="74"/>
      <c r="H471" s="74"/>
      <c r="I471" s="74"/>
      <c r="J471" s="74"/>
      <c r="K471" s="74"/>
    </row>
    <row r="472">
      <c r="A472" s="74"/>
      <c r="B472" s="74"/>
      <c r="C472" s="74"/>
      <c r="D472" s="74"/>
      <c r="E472" s="74"/>
      <c r="F472" s="74"/>
      <c r="G472" s="74"/>
      <c r="H472" s="74"/>
      <c r="I472" s="74"/>
      <c r="J472" s="74"/>
      <c r="K472" s="74"/>
    </row>
    <row r="473">
      <c r="A473" s="74"/>
      <c r="B473" s="74"/>
      <c r="C473" s="74"/>
      <c r="D473" s="74"/>
      <c r="E473" s="74"/>
      <c r="F473" s="74"/>
      <c r="G473" s="74"/>
      <c r="H473" s="74"/>
      <c r="I473" s="74"/>
      <c r="J473" s="74"/>
      <c r="K473" s="74"/>
    </row>
    <row r="474">
      <c r="A474" s="74"/>
      <c r="B474" s="74"/>
      <c r="C474" s="74"/>
      <c r="D474" s="74"/>
      <c r="E474" s="74"/>
      <c r="F474" s="74"/>
      <c r="G474" s="74"/>
      <c r="H474" s="74"/>
      <c r="I474" s="74"/>
      <c r="J474" s="74"/>
      <c r="K474" s="74"/>
    </row>
    <row r="475">
      <c r="A475" s="74"/>
      <c r="B475" s="74"/>
      <c r="C475" s="74"/>
      <c r="D475" s="74"/>
      <c r="E475" s="74"/>
      <c r="F475" s="74"/>
      <c r="G475" s="74"/>
      <c r="H475" s="74"/>
      <c r="I475" s="74"/>
      <c r="J475" s="74"/>
      <c r="K475" s="74"/>
    </row>
    <row r="476">
      <c r="A476" s="74"/>
      <c r="B476" s="74"/>
      <c r="C476" s="74"/>
      <c r="D476" s="74"/>
      <c r="E476" s="74"/>
      <c r="F476" s="74"/>
      <c r="G476" s="74"/>
      <c r="H476" s="74"/>
      <c r="I476" s="74"/>
      <c r="J476" s="74"/>
      <c r="K476" s="74"/>
    </row>
    <row r="477">
      <c r="A477" s="74"/>
      <c r="B477" s="74"/>
      <c r="C477" s="74"/>
      <c r="D477" s="74"/>
      <c r="E477" s="74"/>
      <c r="F477" s="74"/>
      <c r="G477" s="74"/>
      <c r="H477" s="74"/>
      <c r="I477" s="74"/>
      <c r="J477" s="74"/>
      <c r="K477" s="74"/>
    </row>
    <row r="478">
      <c r="A478" s="74"/>
      <c r="B478" s="74"/>
      <c r="C478" s="74"/>
      <c r="D478" s="74"/>
      <c r="E478" s="74"/>
      <c r="F478" s="74"/>
      <c r="G478" s="74"/>
      <c r="H478" s="74"/>
      <c r="I478" s="74"/>
      <c r="J478" s="74"/>
      <c r="K478" s="74"/>
    </row>
    <row r="479">
      <c r="A479" s="74"/>
      <c r="B479" s="74"/>
      <c r="C479" s="74"/>
      <c r="D479" s="74"/>
      <c r="E479" s="74"/>
      <c r="F479" s="74"/>
      <c r="G479" s="74"/>
      <c r="H479" s="74"/>
      <c r="I479" s="74"/>
      <c r="J479" s="74"/>
      <c r="K479" s="74"/>
    </row>
    <row r="480">
      <c r="A480" s="74"/>
      <c r="B480" s="74"/>
      <c r="C480" s="74"/>
      <c r="D480" s="74"/>
      <c r="E480" s="74"/>
      <c r="F480" s="74"/>
      <c r="G480" s="74"/>
      <c r="H480" s="74"/>
      <c r="I480" s="74"/>
      <c r="J480" s="74"/>
      <c r="K480" s="74"/>
    </row>
    <row r="481">
      <c r="A481" s="74"/>
      <c r="B481" s="74"/>
      <c r="C481" s="74"/>
      <c r="D481" s="74"/>
      <c r="E481" s="74"/>
      <c r="F481" s="74"/>
      <c r="G481" s="74"/>
      <c r="H481" s="74"/>
      <c r="I481" s="74"/>
      <c r="J481" s="74"/>
      <c r="K481" s="74"/>
    </row>
    <row r="482">
      <c r="A482" s="74"/>
      <c r="B482" s="74"/>
      <c r="C482" s="74"/>
      <c r="D482" s="74"/>
      <c r="E482" s="74"/>
      <c r="F482" s="74"/>
      <c r="G482" s="74"/>
      <c r="H482" s="74"/>
      <c r="I482" s="74"/>
      <c r="J482" s="74"/>
      <c r="K482" s="74"/>
    </row>
    <row r="483">
      <c r="A483" s="74"/>
      <c r="B483" s="74"/>
      <c r="C483" s="74"/>
      <c r="D483" s="74"/>
      <c r="E483" s="74"/>
      <c r="F483" s="74"/>
      <c r="G483" s="74"/>
      <c r="H483" s="74"/>
      <c r="I483" s="74"/>
      <c r="J483" s="74"/>
      <c r="K483" s="74"/>
    </row>
    <row r="484">
      <c r="A484" s="74"/>
      <c r="B484" s="74"/>
      <c r="C484" s="74"/>
      <c r="D484" s="74"/>
      <c r="E484" s="74"/>
      <c r="F484" s="74"/>
      <c r="G484" s="74"/>
      <c r="H484" s="74"/>
      <c r="I484" s="74"/>
      <c r="J484" s="74"/>
      <c r="K484" s="74"/>
    </row>
    <row r="485">
      <c r="A485" s="74"/>
      <c r="B485" s="74"/>
      <c r="C485" s="74"/>
      <c r="D485" s="74"/>
      <c r="E485" s="74"/>
      <c r="F485" s="74"/>
      <c r="G485" s="74"/>
      <c r="H485" s="74"/>
      <c r="I485" s="74"/>
      <c r="J485" s="74"/>
      <c r="K485" s="74"/>
    </row>
    <row r="486">
      <c r="A486" s="74"/>
      <c r="B486" s="74"/>
      <c r="C486" s="74"/>
      <c r="D486" s="74"/>
      <c r="E486" s="74"/>
      <c r="F486" s="74"/>
      <c r="G486" s="74"/>
      <c r="H486" s="74"/>
      <c r="I486" s="74"/>
      <c r="J486" s="74"/>
      <c r="K486" s="74"/>
    </row>
    <row r="487">
      <c r="A487" s="74"/>
      <c r="B487" s="74"/>
      <c r="C487" s="74"/>
      <c r="D487" s="74"/>
      <c r="E487" s="74"/>
      <c r="F487" s="74"/>
      <c r="G487" s="74"/>
      <c r="H487" s="74"/>
      <c r="I487" s="74"/>
      <c r="J487" s="74"/>
      <c r="K487" s="74"/>
    </row>
    <row r="488">
      <c r="A488" s="74"/>
      <c r="B488" s="74"/>
      <c r="C488" s="74"/>
      <c r="D488" s="74"/>
      <c r="E488" s="74"/>
      <c r="F488" s="74"/>
      <c r="G488" s="74"/>
      <c r="H488" s="74"/>
      <c r="I488" s="74"/>
      <c r="J488" s="74"/>
      <c r="K488" s="74"/>
    </row>
    <row r="489">
      <c r="A489" s="74"/>
      <c r="B489" s="74"/>
      <c r="C489" s="74"/>
      <c r="D489" s="74"/>
      <c r="E489" s="74"/>
      <c r="F489" s="74"/>
      <c r="G489" s="74"/>
      <c r="H489" s="74"/>
      <c r="I489" s="74"/>
      <c r="J489" s="74"/>
      <c r="K489" s="74"/>
    </row>
    <row r="490">
      <c r="A490" s="74"/>
      <c r="B490" s="74"/>
      <c r="C490" s="74"/>
      <c r="D490" s="74"/>
      <c r="E490" s="74"/>
      <c r="F490" s="74"/>
      <c r="G490" s="74"/>
      <c r="H490" s="74"/>
      <c r="I490" s="74"/>
      <c r="J490" s="74"/>
      <c r="K490" s="74"/>
    </row>
    <row r="491">
      <c r="A491" s="74"/>
      <c r="B491" s="74"/>
      <c r="C491" s="74"/>
      <c r="D491" s="74"/>
      <c r="E491" s="74"/>
      <c r="F491" s="74"/>
      <c r="G491" s="74"/>
      <c r="H491" s="74"/>
      <c r="I491" s="74"/>
      <c r="J491" s="74"/>
      <c r="K491" s="74"/>
    </row>
    <row r="492">
      <c r="A492" s="74"/>
      <c r="B492" s="74"/>
      <c r="C492" s="74"/>
      <c r="D492" s="74"/>
      <c r="E492" s="74"/>
      <c r="F492" s="74"/>
      <c r="G492" s="74"/>
      <c r="H492" s="74"/>
      <c r="I492" s="74"/>
      <c r="J492" s="74"/>
      <c r="K492" s="74"/>
    </row>
    <row r="493">
      <c r="A493" s="74"/>
      <c r="B493" s="74"/>
      <c r="C493" s="74"/>
      <c r="D493" s="74"/>
      <c r="E493" s="74"/>
      <c r="F493" s="74"/>
      <c r="G493" s="74"/>
      <c r="H493" s="74"/>
      <c r="I493" s="74"/>
      <c r="J493" s="74"/>
      <c r="K493" s="74"/>
    </row>
    <row r="494">
      <c r="A494" s="74"/>
      <c r="B494" s="74"/>
      <c r="C494" s="74"/>
      <c r="D494" s="74"/>
      <c r="E494" s="74"/>
      <c r="F494" s="74"/>
      <c r="G494" s="74"/>
      <c r="H494" s="74"/>
      <c r="I494" s="74"/>
      <c r="J494" s="74"/>
      <c r="K494" s="74"/>
    </row>
    <row r="495">
      <c r="A495" s="74"/>
      <c r="B495" s="74"/>
      <c r="C495" s="74"/>
      <c r="D495" s="74"/>
      <c r="E495" s="74"/>
      <c r="F495" s="74"/>
      <c r="G495" s="74"/>
      <c r="H495" s="74"/>
      <c r="I495" s="74"/>
      <c r="J495" s="74"/>
      <c r="K495" s="74"/>
    </row>
    <row r="496">
      <c r="A496" s="74"/>
      <c r="B496" s="74"/>
      <c r="C496" s="74"/>
      <c r="D496" s="74"/>
      <c r="E496" s="74"/>
      <c r="F496" s="74"/>
      <c r="G496" s="74"/>
      <c r="H496" s="74"/>
      <c r="I496" s="74"/>
      <c r="J496" s="74"/>
      <c r="K496" s="74"/>
    </row>
    <row r="497">
      <c r="A497" s="74"/>
      <c r="B497" s="74"/>
      <c r="C497" s="74"/>
      <c r="D497" s="74"/>
      <c r="E497" s="74"/>
      <c r="F497" s="74"/>
      <c r="G497" s="74"/>
      <c r="H497" s="74"/>
      <c r="I497" s="74"/>
      <c r="J497" s="74"/>
      <c r="K497" s="74"/>
    </row>
    <row r="498">
      <c r="A498" s="74"/>
      <c r="B498" s="74"/>
      <c r="C498" s="74"/>
      <c r="D498" s="74"/>
      <c r="E498" s="74"/>
      <c r="F498" s="74"/>
      <c r="G498" s="74"/>
      <c r="H498" s="74"/>
      <c r="I498" s="74"/>
      <c r="J498" s="74"/>
      <c r="K498" s="74"/>
    </row>
    <row r="499">
      <c r="A499" s="74"/>
      <c r="B499" s="74"/>
      <c r="C499" s="74"/>
      <c r="D499" s="74"/>
      <c r="E499" s="74"/>
      <c r="F499" s="74"/>
      <c r="G499" s="74"/>
      <c r="H499" s="74"/>
      <c r="I499" s="74"/>
      <c r="J499" s="74"/>
      <c r="K499" s="74"/>
    </row>
    <row r="500">
      <c r="A500" s="74"/>
      <c r="B500" s="74"/>
      <c r="C500" s="74"/>
      <c r="D500" s="74"/>
      <c r="E500" s="74"/>
      <c r="F500" s="74"/>
      <c r="G500" s="74"/>
      <c r="H500" s="74"/>
      <c r="I500" s="74"/>
      <c r="J500" s="74"/>
      <c r="K500" s="74"/>
    </row>
    <row r="501">
      <c r="A501" s="74"/>
      <c r="B501" s="74"/>
      <c r="C501" s="74"/>
      <c r="D501" s="74"/>
      <c r="E501" s="74"/>
      <c r="F501" s="74"/>
      <c r="G501" s="74"/>
      <c r="H501" s="74"/>
      <c r="I501" s="74"/>
      <c r="J501" s="74"/>
      <c r="K501" s="74"/>
    </row>
    <row r="502">
      <c r="A502" s="74"/>
      <c r="B502" s="74"/>
      <c r="C502" s="74"/>
      <c r="D502" s="74"/>
      <c r="E502" s="74"/>
      <c r="F502" s="74"/>
      <c r="G502" s="74"/>
      <c r="H502" s="74"/>
      <c r="I502" s="74"/>
      <c r="J502" s="74"/>
      <c r="K502" s="74"/>
    </row>
    <row r="503">
      <c r="A503" s="74"/>
      <c r="B503" s="74"/>
      <c r="C503" s="74"/>
      <c r="D503" s="74"/>
      <c r="E503" s="74"/>
      <c r="F503" s="74"/>
      <c r="G503" s="74"/>
      <c r="H503" s="74"/>
      <c r="I503" s="74"/>
      <c r="J503" s="74"/>
      <c r="K503" s="74"/>
    </row>
    <row r="504">
      <c r="A504" s="74"/>
      <c r="B504" s="74"/>
      <c r="C504" s="74"/>
      <c r="D504" s="74"/>
      <c r="E504" s="74"/>
      <c r="F504" s="74"/>
      <c r="G504" s="74"/>
      <c r="H504" s="74"/>
      <c r="I504" s="74"/>
      <c r="J504" s="74"/>
      <c r="K504" s="74"/>
    </row>
    <row r="505">
      <c r="A505" s="74"/>
      <c r="B505" s="74"/>
      <c r="C505" s="74"/>
      <c r="D505" s="74"/>
      <c r="E505" s="74"/>
      <c r="F505" s="74"/>
      <c r="G505" s="74"/>
      <c r="H505" s="74"/>
      <c r="I505" s="74"/>
      <c r="J505" s="74"/>
      <c r="K505" s="74"/>
    </row>
    <row r="506">
      <c r="A506" s="74"/>
      <c r="B506" s="74"/>
      <c r="C506" s="74"/>
      <c r="D506" s="74"/>
      <c r="E506" s="74"/>
      <c r="F506" s="74"/>
      <c r="G506" s="74"/>
      <c r="H506" s="74"/>
      <c r="I506" s="74"/>
      <c r="J506" s="74"/>
      <c r="K506" s="74"/>
    </row>
    <row r="507">
      <c r="A507" s="74"/>
      <c r="B507" s="74"/>
      <c r="C507" s="74"/>
      <c r="D507" s="74"/>
      <c r="E507" s="74"/>
      <c r="F507" s="74"/>
      <c r="G507" s="74"/>
      <c r="H507" s="74"/>
      <c r="I507" s="74"/>
      <c r="J507" s="74"/>
      <c r="K507" s="74"/>
    </row>
    <row r="508">
      <c r="A508" s="74"/>
      <c r="B508" s="74"/>
      <c r="C508" s="74"/>
      <c r="D508" s="74"/>
      <c r="E508" s="74"/>
      <c r="F508" s="74"/>
      <c r="G508" s="74"/>
      <c r="H508" s="74"/>
      <c r="I508" s="74"/>
      <c r="J508" s="74"/>
      <c r="K508" s="74"/>
    </row>
    <row r="509">
      <c r="A509" s="74"/>
      <c r="B509" s="74"/>
      <c r="C509" s="74"/>
      <c r="D509" s="74"/>
      <c r="E509" s="74"/>
      <c r="F509" s="74"/>
      <c r="G509" s="74"/>
      <c r="H509" s="74"/>
      <c r="I509" s="74"/>
      <c r="J509" s="74"/>
      <c r="K509" s="74"/>
    </row>
    <row r="510">
      <c r="A510" s="74"/>
      <c r="B510" s="74"/>
      <c r="C510" s="74"/>
      <c r="D510" s="74"/>
      <c r="E510" s="74"/>
      <c r="F510" s="74"/>
      <c r="G510" s="74"/>
      <c r="H510" s="74"/>
      <c r="I510" s="74"/>
      <c r="J510" s="74"/>
      <c r="K510" s="74"/>
    </row>
    <row r="511">
      <c r="A511" s="74"/>
      <c r="B511" s="74"/>
      <c r="C511" s="74"/>
      <c r="D511" s="74"/>
      <c r="E511" s="74"/>
      <c r="F511" s="74"/>
      <c r="G511" s="74"/>
      <c r="H511" s="74"/>
      <c r="I511" s="74"/>
      <c r="J511" s="74"/>
      <c r="K511" s="74"/>
    </row>
    <row r="512">
      <c r="A512" s="74"/>
      <c r="B512" s="74"/>
      <c r="C512" s="74"/>
      <c r="D512" s="74"/>
      <c r="E512" s="74"/>
      <c r="F512" s="74"/>
      <c r="G512" s="74"/>
      <c r="H512" s="74"/>
      <c r="I512" s="74"/>
      <c r="J512" s="74"/>
      <c r="K512" s="74"/>
    </row>
    <row r="513">
      <c r="A513" s="74"/>
      <c r="B513" s="74"/>
      <c r="C513" s="74"/>
      <c r="D513" s="74"/>
      <c r="E513" s="74"/>
      <c r="F513" s="74"/>
      <c r="G513" s="74"/>
      <c r="H513" s="74"/>
      <c r="I513" s="74"/>
      <c r="J513" s="74"/>
      <c r="K513" s="74"/>
    </row>
    <row r="514">
      <c r="A514" s="74"/>
      <c r="B514" s="74"/>
      <c r="C514" s="74"/>
      <c r="D514" s="74"/>
      <c r="E514" s="74"/>
      <c r="F514" s="74"/>
      <c r="G514" s="74"/>
      <c r="H514" s="74"/>
      <c r="I514" s="74"/>
      <c r="J514" s="74"/>
      <c r="K514" s="74"/>
    </row>
    <row r="515">
      <c r="A515" s="74"/>
      <c r="B515" s="74"/>
      <c r="C515" s="74"/>
      <c r="D515" s="74"/>
      <c r="E515" s="74"/>
      <c r="F515" s="74"/>
      <c r="G515" s="74"/>
      <c r="H515" s="74"/>
      <c r="I515" s="74"/>
      <c r="J515" s="74"/>
      <c r="K515" s="74"/>
    </row>
    <row r="516">
      <c r="A516" s="74"/>
      <c r="B516" s="74"/>
      <c r="C516" s="74"/>
      <c r="D516" s="74"/>
      <c r="E516" s="74"/>
      <c r="F516" s="74"/>
      <c r="G516" s="74"/>
      <c r="H516" s="74"/>
      <c r="I516" s="74"/>
      <c r="J516" s="74"/>
      <c r="K516" s="74"/>
    </row>
    <row r="517">
      <c r="A517" s="74"/>
      <c r="B517" s="74"/>
      <c r="C517" s="74"/>
      <c r="D517" s="74"/>
      <c r="E517" s="74"/>
      <c r="F517" s="74"/>
      <c r="G517" s="74"/>
      <c r="H517" s="74"/>
      <c r="I517" s="74"/>
      <c r="J517" s="74"/>
      <c r="K517" s="74"/>
    </row>
    <row r="518">
      <c r="A518" s="74"/>
      <c r="B518" s="74"/>
      <c r="C518" s="74"/>
      <c r="D518" s="74"/>
      <c r="E518" s="74"/>
      <c r="F518" s="74"/>
      <c r="G518" s="74"/>
      <c r="H518" s="74"/>
      <c r="I518" s="74"/>
      <c r="J518" s="74"/>
      <c r="K518" s="74"/>
    </row>
    <row r="519">
      <c r="A519" s="74"/>
      <c r="B519" s="74"/>
      <c r="C519" s="74"/>
      <c r="D519" s="74"/>
      <c r="E519" s="74"/>
      <c r="F519" s="74"/>
      <c r="G519" s="74"/>
      <c r="H519" s="74"/>
      <c r="I519" s="74"/>
      <c r="J519" s="74"/>
      <c r="K519" s="74"/>
    </row>
    <row r="520">
      <c r="A520" s="74"/>
      <c r="B520" s="74"/>
      <c r="C520" s="74"/>
      <c r="D520" s="74"/>
      <c r="E520" s="74"/>
      <c r="F520" s="74"/>
      <c r="G520" s="74"/>
      <c r="H520" s="74"/>
      <c r="I520" s="74"/>
      <c r="J520" s="74"/>
      <c r="K520" s="74"/>
    </row>
    <row r="521">
      <c r="A521" s="74"/>
      <c r="B521" s="74"/>
      <c r="C521" s="74"/>
      <c r="D521" s="74"/>
      <c r="E521" s="74"/>
      <c r="F521" s="74"/>
      <c r="G521" s="74"/>
      <c r="H521" s="74"/>
      <c r="I521" s="74"/>
      <c r="J521" s="74"/>
      <c r="K521" s="74"/>
    </row>
    <row r="522">
      <c r="A522" s="74"/>
      <c r="B522" s="74"/>
      <c r="C522" s="74"/>
      <c r="D522" s="74"/>
      <c r="E522" s="74"/>
      <c r="F522" s="74"/>
      <c r="G522" s="74"/>
      <c r="H522" s="74"/>
      <c r="I522" s="74"/>
      <c r="J522" s="74"/>
      <c r="K522" s="74"/>
    </row>
    <row r="523">
      <c r="A523" s="74"/>
      <c r="B523" s="74"/>
      <c r="C523" s="74"/>
      <c r="D523" s="74"/>
      <c r="E523" s="74"/>
      <c r="F523" s="74"/>
      <c r="G523" s="74"/>
      <c r="H523" s="74"/>
      <c r="I523" s="74"/>
      <c r="J523" s="74"/>
      <c r="K523" s="74"/>
    </row>
    <row r="524">
      <c r="A524" s="74"/>
      <c r="B524" s="74"/>
      <c r="C524" s="74"/>
      <c r="D524" s="74"/>
      <c r="E524" s="74"/>
      <c r="F524" s="74"/>
      <c r="G524" s="74"/>
      <c r="H524" s="74"/>
      <c r="I524" s="74"/>
      <c r="J524" s="74"/>
      <c r="K524" s="74"/>
    </row>
    <row r="525">
      <c r="A525" s="74"/>
      <c r="B525" s="74"/>
      <c r="C525" s="74"/>
      <c r="D525" s="74"/>
      <c r="E525" s="74"/>
      <c r="F525" s="74"/>
      <c r="G525" s="74"/>
      <c r="H525" s="74"/>
      <c r="I525" s="74"/>
      <c r="J525" s="74"/>
      <c r="K525" s="74"/>
    </row>
    <row r="526">
      <c r="A526" s="74"/>
      <c r="B526" s="74"/>
      <c r="C526" s="74"/>
      <c r="D526" s="74"/>
      <c r="E526" s="74"/>
      <c r="F526" s="74"/>
      <c r="G526" s="74"/>
      <c r="H526" s="74"/>
      <c r="I526" s="74"/>
      <c r="J526" s="74"/>
      <c r="K526" s="74"/>
    </row>
    <row r="527">
      <c r="A527" s="74"/>
      <c r="B527" s="74"/>
      <c r="C527" s="74"/>
      <c r="D527" s="74"/>
      <c r="E527" s="74"/>
      <c r="F527" s="74"/>
      <c r="G527" s="74"/>
      <c r="H527" s="74"/>
      <c r="I527" s="74"/>
      <c r="J527" s="74"/>
      <c r="K527" s="74"/>
    </row>
    <row r="528">
      <c r="A528" s="74"/>
      <c r="B528" s="74"/>
      <c r="C528" s="74"/>
      <c r="D528" s="74"/>
      <c r="E528" s="74"/>
      <c r="F528" s="74"/>
      <c r="G528" s="74"/>
      <c r="H528" s="74"/>
      <c r="I528" s="74"/>
      <c r="J528" s="74"/>
      <c r="K528" s="74"/>
    </row>
    <row r="529">
      <c r="A529" s="74"/>
      <c r="B529" s="74"/>
      <c r="C529" s="74"/>
      <c r="D529" s="74"/>
      <c r="E529" s="74"/>
      <c r="F529" s="74"/>
      <c r="G529" s="74"/>
      <c r="H529" s="74"/>
      <c r="I529" s="74"/>
      <c r="J529" s="74"/>
      <c r="K529" s="74"/>
    </row>
    <row r="530">
      <c r="A530" s="74"/>
      <c r="B530" s="74"/>
      <c r="C530" s="74"/>
      <c r="D530" s="74"/>
      <c r="E530" s="74"/>
      <c r="F530" s="74"/>
      <c r="G530" s="74"/>
      <c r="H530" s="74"/>
      <c r="I530" s="74"/>
      <c r="J530" s="74"/>
      <c r="K530" s="74"/>
    </row>
    <row r="531">
      <c r="A531" s="74"/>
      <c r="B531" s="74"/>
      <c r="C531" s="74"/>
      <c r="D531" s="74"/>
      <c r="E531" s="74"/>
      <c r="F531" s="74"/>
      <c r="G531" s="74"/>
      <c r="H531" s="74"/>
      <c r="I531" s="74"/>
      <c r="J531" s="74"/>
      <c r="K531" s="74"/>
    </row>
    <row r="532">
      <c r="A532" s="74"/>
      <c r="B532" s="74"/>
      <c r="C532" s="74"/>
      <c r="D532" s="74"/>
      <c r="E532" s="74"/>
      <c r="F532" s="74"/>
      <c r="G532" s="74"/>
      <c r="H532" s="74"/>
      <c r="I532" s="74"/>
      <c r="J532" s="74"/>
      <c r="K532" s="74"/>
    </row>
    <row r="533">
      <c r="A533" s="74"/>
      <c r="B533" s="74"/>
      <c r="C533" s="74"/>
      <c r="D533" s="74"/>
      <c r="E533" s="74"/>
      <c r="F533" s="74"/>
      <c r="G533" s="74"/>
      <c r="H533" s="74"/>
      <c r="I533" s="74"/>
      <c r="J533" s="74"/>
      <c r="K533" s="74"/>
    </row>
    <row r="534">
      <c r="A534" s="74"/>
      <c r="B534" s="74"/>
      <c r="C534" s="74"/>
      <c r="D534" s="74"/>
      <c r="E534" s="74"/>
      <c r="F534" s="74"/>
      <c r="G534" s="74"/>
      <c r="H534" s="74"/>
      <c r="I534" s="74"/>
      <c r="J534" s="74"/>
      <c r="K534" s="74"/>
    </row>
    <row r="535">
      <c r="A535" s="74"/>
      <c r="B535" s="74"/>
      <c r="C535" s="74"/>
      <c r="D535" s="74"/>
      <c r="E535" s="74"/>
      <c r="F535" s="74"/>
      <c r="G535" s="74"/>
      <c r="H535" s="74"/>
      <c r="I535" s="74"/>
      <c r="J535" s="74"/>
      <c r="K535" s="74"/>
    </row>
    <row r="536">
      <c r="A536" s="74"/>
      <c r="B536" s="74"/>
      <c r="C536" s="74"/>
      <c r="D536" s="74"/>
      <c r="E536" s="74"/>
      <c r="F536" s="74"/>
      <c r="G536" s="74"/>
      <c r="H536" s="74"/>
      <c r="I536" s="74"/>
      <c r="J536" s="74"/>
      <c r="K536" s="74"/>
    </row>
    <row r="537">
      <c r="A537" s="74"/>
      <c r="B537" s="74"/>
      <c r="C537" s="74"/>
      <c r="D537" s="74"/>
      <c r="E537" s="74"/>
      <c r="F537" s="74"/>
      <c r="G537" s="74"/>
      <c r="H537" s="74"/>
      <c r="I537" s="74"/>
      <c r="J537" s="74"/>
      <c r="K537" s="74"/>
    </row>
    <row r="538">
      <c r="A538" s="74"/>
      <c r="B538" s="74"/>
      <c r="C538" s="74"/>
      <c r="D538" s="74"/>
      <c r="E538" s="74"/>
      <c r="F538" s="74"/>
      <c r="G538" s="74"/>
      <c r="H538" s="74"/>
      <c r="I538" s="74"/>
      <c r="J538" s="74"/>
      <c r="K538" s="74"/>
    </row>
    <row r="539">
      <c r="A539" s="74"/>
      <c r="B539" s="74"/>
      <c r="C539" s="74"/>
      <c r="D539" s="74"/>
      <c r="E539" s="74"/>
      <c r="F539" s="74"/>
      <c r="G539" s="74"/>
      <c r="H539" s="74"/>
      <c r="I539" s="74"/>
      <c r="J539" s="74"/>
      <c r="K539" s="74"/>
    </row>
    <row r="540">
      <c r="A540" s="74"/>
      <c r="B540" s="74"/>
      <c r="C540" s="74"/>
      <c r="D540" s="74"/>
      <c r="E540" s="74"/>
      <c r="F540" s="74"/>
      <c r="G540" s="74"/>
      <c r="H540" s="74"/>
      <c r="I540" s="74"/>
      <c r="J540" s="74"/>
      <c r="K540" s="74"/>
    </row>
    <row r="541">
      <c r="A541" s="74"/>
      <c r="B541" s="74"/>
      <c r="C541" s="74"/>
      <c r="D541" s="74"/>
      <c r="E541" s="74"/>
      <c r="F541" s="74"/>
      <c r="G541" s="74"/>
      <c r="H541" s="74"/>
      <c r="I541" s="74"/>
      <c r="J541" s="74"/>
      <c r="K541" s="74"/>
    </row>
    <row r="542">
      <c r="A542" s="74"/>
      <c r="B542" s="74"/>
      <c r="C542" s="74"/>
      <c r="D542" s="74"/>
      <c r="E542" s="74"/>
      <c r="F542" s="74"/>
      <c r="G542" s="74"/>
      <c r="H542" s="74"/>
      <c r="I542" s="74"/>
      <c r="J542" s="74"/>
      <c r="K542" s="74"/>
    </row>
    <row r="543">
      <c r="A543" s="74"/>
      <c r="B543" s="74"/>
      <c r="C543" s="74"/>
      <c r="D543" s="74"/>
      <c r="E543" s="74"/>
      <c r="F543" s="74"/>
      <c r="G543" s="74"/>
      <c r="H543" s="74"/>
      <c r="I543" s="74"/>
      <c r="J543" s="74"/>
      <c r="K543" s="74"/>
    </row>
    <row r="544">
      <c r="A544" s="74"/>
      <c r="B544" s="74"/>
      <c r="C544" s="74"/>
      <c r="D544" s="74"/>
      <c r="E544" s="74"/>
      <c r="F544" s="74"/>
      <c r="G544" s="74"/>
      <c r="H544" s="74"/>
      <c r="I544" s="74"/>
      <c r="J544" s="74"/>
      <c r="K544" s="74"/>
    </row>
    <row r="545">
      <c r="A545" s="74"/>
      <c r="B545" s="74"/>
      <c r="C545" s="74"/>
      <c r="D545" s="74"/>
      <c r="E545" s="74"/>
      <c r="F545" s="74"/>
      <c r="G545" s="74"/>
      <c r="H545" s="74"/>
      <c r="I545" s="74"/>
      <c r="J545" s="74"/>
      <c r="K545" s="74"/>
    </row>
    <row r="546">
      <c r="A546" s="74"/>
      <c r="B546" s="74"/>
      <c r="C546" s="74"/>
      <c r="D546" s="74"/>
      <c r="E546" s="74"/>
      <c r="F546" s="74"/>
      <c r="G546" s="74"/>
      <c r="H546" s="74"/>
      <c r="I546" s="74"/>
      <c r="J546" s="74"/>
      <c r="K546" s="74"/>
    </row>
    <row r="547">
      <c r="A547" s="74"/>
      <c r="B547" s="74"/>
      <c r="C547" s="74"/>
      <c r="D547" s="74"/>
      <c r="E547" s="74"/>
      <c r="F547" s="74"/>
      <c r="G547" s="74"/>
      <c r="H547" s="74"/>
      <c r="I547" s="74"/>
      <c r="J547" s="74"/>
      <c r="K547" s="74"/>
    </row>
    <row r="548">
      <c r="A548" s="74"/>
      <c r="B548" s="74"/>
      <c r="C548" s="74"/>
      <c r="D548" s="74"/>
      <c r="E548" s="74"/>
      <c r="F548" s="74"/>
      <c r="G548" s="74"/>
      <c r="H548" s="74"/>
      <c r="I548" s="74"/>
      <c r="J548" s="74"/>
      <c r="K548" s="74"/>
    </row>
    <row r="549">
      <c r="A549" s="74"/>
      <c r="B549" s="74"/>
      <c r="C549" s="74"/>
      <c r="D549" s="74"/>
      <c r="E549" s="74"/>
      <c r="F549" s="74"/>
      <c r="G549" s="74"/>
      <c r="H549" s="74"/>
      <c r="I549" s="74"/>
      <c r="J549" s="74"/>
      <c r="K549" s="74"/>
    </row>
    <row r="550">
      <c r="A550" s="74"/>
      <c r="B550" s="74"/>
      <c r="C550" s="74"/>
      <c r="D550" s="74"/>
      <c r="E550" s="74"/>
      <c r="F550" s="74"/>
      <c r="G550" s="74"/>
      <c r="H550" s="74"/>
      <c r="I550" s="74"/>
      <c r="J550" s="74"/>
      <c r="K550" s="74"/>
    </row>
    <row r="551">
      <c r="A551" s="74"/>
      <c r="B551" s="74"/>
      <c r="C551" s="74"/>
      <c r="D551" s="74"/>
      <c r="E551" s="74"/>
      <c r="F551" s="74"/>
      <c r="G551" s="74"/>
      <c r="H551" s="74"/>
      <c r="I551" s="74"/>
      <c r="J551" s="74"/>
      <c r="K551" s="74"/>
    </row>
    <row r="552">
      <c r="A552" s="74"/>
      <c r="B552" s="74"/>
      <c r="C552" s="74"/>
      <c r="D552" s="74"/>
      <c r="E552" s="74"/>
      <c r="F552" s="74"/>
      <c r="G552" s="74"/>
      <c r="H552" s="74"/>
      <c r="I552" s="74"/>
      <c r="J552" s="74"/>
      <c r="K552" s="74"/>
    </row>
    <row r="553">
      <c r="A553" s="74"/>
      <c r="B553" s="74"/>
      <c r="C553" s="74"/>
      <c r="D553" s="74"/>
      <c r="E553" s="74"/>
      <c r="F553" s="74"/>
      <c r="G553" s="74"/>
      <c r="H553" s="74"/>
      <c r="I553" s="74"/>
      <c r="J553" s="74"/>
      <c r="K553" s="74"/>
    </row>
    <row r="554">
      <c r="A554" s="74"/>
      <c r="B554" s="74"/>
      <c r="C554" s="74"/>
      <c r="D554" s="74"/>
      <c r="E554" s="74"/>
      <c r="F554" s="74"/>
      <c r="G554" s="74"/>
      <c r="H554" s="74"/>
      <c r="I554" s="74"/>
      <c r="J554" s="74"/>
      <c r="K554" s="74"/>
    </row>
    <row r="555">
      <c r="A555" s="74"/>
      <c r="B555" s="74"/>
      <c r="C555" s="74"/>
      <c r="D555" s="74"/>
      <c r="E555" s="74"/>
      <c r="F555" s="74"/>
      <c r="G555" s="74"/>
      <c r="H555" s="74"/>
      <c r="I555" s="74"/>
      <c r="J555" s="74"/>
      <c r="K555" s="74"/>
    </row>
    <row r="556">
      <c r="A556" s="74"/>
      <c r="B556" s="74"/>
      <c r="C556" s="74"/>
      <c r="D556" s="74"/>
      <c r="E556" s="74"/>
      <c r="F556" s="74"/>
      <c r="G556" s="74"/>
      <c r="H556" s="74"/>
      <c r="I556" s="74"/>
      <c r="J556" s="74"/>
      <c r="K556" s="74"/>
    </row>
    <row r="557">
      <c r="A557" s="74"/>
      <c r="B557" s="74"/>
      <c r="C557" s="74"/>
      <c r="D557" s="74"/>
      <c r="E557" s="74"/>
      <c r="F557" s="74"/>
      <c r="G557" s="74"/>
      <c r="H557" s="74"/>
      <c r="I557" s="74"/>
      <c r="J557" s="74"/>
      <c r="K557" s="74"/>
    </row>
    <row r="558">
      <c r="A558" s="74"/>
      <c r="B558" s="74"/>
      <c r="C558" s="74"/>
      <c r="D558" s="74"/>
      <c r="E558" s="74"/>
      <c r="F558" s="74"/>
      <c r="G558" s="74"/>
      <c r="H558" s="74"/>
      <c r="I558" s="74"/>
      <c r="J558" s="74"/>
      <c r="K558" s="74"/>
    </row>
    <row r="559">
      <c r="A559" s="74"/>
      <c r="B559" s="74"/>
      <c r="C559" s="74"/>
      <c r="D559" s="74"/>
      <c r="E559" s="74"/>
      <c r="F559" s="74"/>
      <c r="G559" s="74"/>
      <c r="H559" s="74"/>
      <c r="I559" s="74"/>
      <c r="J559" s="74"/>
      <c r="K559" s="74"/>
    </row>
    <row r="560">
      <c r="A560" s="74"/>
      <c r="B560" s="74"/>
      <c r="C560" s="74"/>
      <c r="D560" s="74"/>
      <c r="E560" s="74"/>
      <c r="F560" s="74"/>
      <c r="G560" s="74"/>
      <c r="H560" s="74"/>
      <c r="I560" s="74"/>
      <c r="J560" s="74"/>
      <c r="K560" s="74"/>
    </row>
    <row r="561">
      <c r="A561" s="74"/>
      <c r="B561" s="74"/>
      <c r="C561" s="74"/>
      <c r="D561" s="74"/>
      <c r="E561" s="74"/>
      <c r="F561" s="74"/>
      <c r="G561" s="74"/>
      <c r="H561" s="74"/>
      <c r="I561" s="74"/>
      <c r="J561" s="74"/>
      <c r="K561" s="74"/>
    </row>
    <row r="562">
      <c r="A562" s="74"/>
      <c r="B562" s="74"/>
      <c r="C562" s="74"/>
      <c r="D562" s="74"/>
      <c r="E562" s="74"/>
      <c r="F562" s="74"/>
      <c r="G562" s="74"/>
      <c r="H562" s="74"/>
      <c r="I562" s="74"/>
      <c r="J562" s="74"/>
      <c r="K562" s="74"/>
    </row>
    <row r="563">
      <c r="A563" s="74"/>
      <c r="B563" s="74"/>
      <c r="C563" s="74"/>
      <c r="D563" s="74"/>
      <c r="E563" s="74"/>
      <c r="F563" s="74"/>
      <c r="G563" s="74"/>
      <c r="H563" s="74"/>
      <c r="I563" s="74"/>
      <c r="J563" s="74"/>
      <c r="K563" s="74"/>
    </row>
    <row r="564">
      <c r="A564" s="74"/>
      <c r="B564" s="74"/>
      <c r="C564" s="74"/>
      <c r="D564" s="74"/>
      <c r="E564" s="74"/>
      <c r="F564" s="74"/>
      <c r="G564" s="74"/>
      <c r="H564" s="74"/>
      <c r="I564" s="74"/>
      <c r="J564" s="74"/>
      <c r="K564" s="74"/>
    </row>
    <row r="565">
      <c r="A565" s="74"/>
      <c r="B565" s="74"/>
      <c r="C565" s="74"/>
      <c r="D565" s="74"/>
      <c r="E565" s="74"/>
      <c r="F565" s="74"/>
      <c r="G565" s="74"/>
      <c r="H565" s="74"/>
      <c r="I565" s="74"/>
      <c r="J565" s="74"/>
      <c r="K565" s="74"/>
    </row>
    <row r="566">
      <c r="A566" s="74"/>
      <c r="B566" s="74"/>
      <c r="C566" s="74"/>
      <c r="D566" s="74"/>
      <c r="E566" s="74"/>
      <c r="F566" s="74"/>
      <c r="G566" s="74"/>
      <c r="H566" s="74"/>
      <c r="I566" s="74"/>
      <c r="J566" s="74"/>
      <c r="K566" s="74"/>
    </row>
    <row r="567">
      <c r="A567" s="74"/>
      <c r="B567" s="74"/>
      <c r="C567" s="74"/>
      <c r="D567" s="74"/>
      <c r="E567" s="74"/>
      <c r="F567" s="74"/>
      <c r="G567" s="74"/>
      <c r="H567" s="74"/>
      <c r="I567" s="74"/>
      <c r="J567" s="74"/>
      <c r="K567" s="74"/>
    </row>
    <row r="568">
      <c r="A568" s="74"/>
      <c r="B568" s="74"/>
      <c r="C568" s="74"/>
      <c r="D568" s="74"/>
      <c r="E568" s="74"/>
      <c r="F568" s="74"/>
      <c r="G568" s="74"/>
      <c r="H568" s="74"/>
      <c r="I568" s="74"/>
      <c r="J568" s="74"/>
      <c r="K568" s="74"/>
    </row>
    <row r="569">
      <c r="A569" s="74"/>
      <c r="B569" s="74"/>
      <c r="C569" s="74"/>
      <c r="D569" s="74"/>
      <c r="E569" s="74"/>
      <c r="F569" s="74"/>
      <c r="G569" s="74"/>
      <c r="H569" s="74"/>
      <c r="I569" s="74"/>
      <c r="J569" s="74"/>
      <c r="K569" s="74"/>
    </row>
    <row r="570">
      <c r="A570" s="74"/>
      <c r="B570" s="74"/>
      <c r="C570" s="74"/>
      <c r="D570" s="74"/>
      <c r="E570" s="74"/>
      <c r="F570" s="74"/>
      <c r="G570" s="74"/>
      <c r="H570" s="74"/>
      <c r="I570" s="74"/>
      <c r="J570" s="74"/>
      <c r="K570" s="74"/>
    </row>
    <row r="571">
      <c r="A571" s="74"/>
      <c r="B571" s="74"/>
      <c r="C571" s="74"/>
      <c r="D571" s="74"/>
      <c r="E571" s="74"/>
      <c r="F571" s="74"/>
      <c r="G571" s="74"/>
      <c r="H571" s="74"/>
      <c r="I571" s="74"/>
      <c r="J571" s="74"/>
      <c r="K571" s="74"/>
    </row>
    <row r="572">
      <c r="A572" s="74"/>
      <c r="B572" s="74"/>
      <c r="C572" s="74"/>
      <c r="D572" s="74"/>
      <c r="E572" s="74"/>
      <c r="F572" s="74"/>
      <c r="G572" s="74"/>
      <c r="H572" s="74"/>
      <c r="I572" s="74"/>
      <c r="J572" s="74"/>
      <c r="K572" s="74"/>
    </row>
    <row r="573">
      <c r="A573" s="74"/>
      <c r="B573" s="74"/>
      <c r="C573" s="74"/>
      <c r="D573" s="74"/>
      <c r="E573" s="74"/>
      <c r="F573" s="74"/>
      <c r="G573" s="74"/>
      <c r="H573" s="74"/>
      <c r="I573" s="74"/>
      <c r="J573" s="74"/>
      <c r="K573" s="74"/>
    </row>
    <row r="574">
      <c r="A574" s="74"/>
      <c r="B574" s="74"/>
      <c r="C574" s="74"/>
      <c r="D574" s="74"/>
      <c r="E574" s="74"/>
      <c r="F574" s="74"/>
      <c r="G574" s="74"/>
      <c r="H574" s="74"/>
      <c r="I574" s="74"/>
      <c r="J574" s="74"/>
      <c r="K574" s="74"/>
    </row>
    <row r="575">
      <c r="A575" s="74"/>
      <c r="B575" s="74"/>
      <c r="C575" s="74"/>
      <c r="D575" s="74"/>
      <c r="E575" s="74"/>
      <c r="F575" s="74"/>
      <c r="G575" s="74"/>
      <c r="H575" s="74"/>
      <c r="I575" s="74"/>
      <c r="J575" s="74"/>
      <c r="K575" s="74"/>
    </row>
    <row r="576">
      <c r="A576" s="74"/>
      <c r="B576" s="74"/>
      <c r="C576" s="74"/>
      <c r="D576" s="74"/>
      <c r="E576" s="74"/>
      <c r="F576" s="74"/>
      <c r="G576" s="74"/>
      <c r="H576" s="74"/>
      <c r="I576" s="74"/>
      <c r="J576" s="74"/>
      <c r="K576" s="74"/>
    </row>
    <row r="577">
      <c r="A577" s="74"/>
      <c r="B577" s="74"/>
      <c r="C577" s="74"/>
      <c r="D577" s="74"/>
      <c r="E577" s="74"/>
      <c r="F577" s="74"/>
      <c r="G577" s="74"/>
      <c r="H577" s="74"/>
      <c r="I577" s="74"/>
      <c r="J577" s="74"/>
      <c r="K577" s="74"/>
    </row>
    <row r="578">
      <c r="A578" s="74"/>
      <c r="B578" s="74"/>
      <c r="C578" s="74"/>
      <c r="D578" s="74"/>
      <c r="E578" s="74"/>
      <c r="F578" s="74"/>
      <c r="G578" s="74"/>
      <c r="H578" s="74"/>
      <c r="I578" s="74"/>
      <c r="J578" s="74"/>
      <c r="K578" s="74"/>
    </row>
    <row r="579">
      <c r="A579" s="74"/>
      <c r="B579" s="74"/>
      <c r="C579" s="74"/>
      <c r="D579" s="74"/>
      <c r="E579" s="74"/>
      <c r="F579" s="74"/>
      <c r="G579" s="74"/>
      <c r="H579" s="74"/>
      <c r="I579" s="74"/>
      <c r="J579" s="74"/>
      <c r="K579" s="74"/>
    </row>
    <row r="580">
      <c r="A580" s="74"/>
      <c r="B580" s="74"/>
      <c r="C580" s="74"/>
      <c r="D580" s="74"/>
      <c r="E580" s="74"/>
      <c r="F580" s="74"/>
      <c r="G580" s="74"/>
      <c r="H580" s="74"/>
      <c r="I580" s="74"/>
      <c r="J580" s="74"/>
      <c r="K580" s="74"/>
    </row>
    <row r="581">
      <c r="A581" s="74"/>
      <c r="B581" s="74"/>
      <c r="C581" s="74"/>
      <c r="D581" s="74"/>
      <c r="E581" s="74"/>
      <c r="F581" s="74"/>
      <c r="G581" s="74"/>
      <c r="H581" s="74"/>
      <c r="I581" s="74"/>
      <c r="J581" s="74"/>
      <c r="K581" s="74"/>
    </row>
    <row r="582">
      <c r="A582" s="74"/>
      <c r="B582" s="74"/>
      <c r="C582" s="74"/>
      <c r="D582" s="74"/>
      <c r="E582" s="74"/>
      <c r="F582" s="74"/>
      <c r="G582" s="74"/>
      <c r="H582" s="74"/>
      <c r="I582" s="74"/>
      <c r="J582" s="74"/>
      <c r="K582" s="74"/>
    </row>
    <row r="583">
      <c r="A583" s="74"/>
      <c r="B583" s="74"/>
      <c r="C583" s="74"/>
      <c r="D583" s="74"/>
      <c r="E583" s="74"/>
      <c r="F583" s="74"/>
      <c r="G583" s="74"/>
      <c r="H583" s="74"/>
      <c r="I583" s="74"/>
      <c r="J583" s="74"/>
      <c r="K583" s="74"/>
    </row>
    <row r="584">
      <c r="A584" s="74"/>
      <c r="B584" s="74"/>
      <c r="C584" s="74"/>
      <c r="D584" s="74"/>
      <c r="E584" s="74"/>
      <c r="F584" s="74"/>
      <c r="G584" s="74"/>
      <c r="H584" s="74"/>
      <c r="I584" s="74"/>
      <c r="J584" s="74"/>
      <c r="K584" s="74"/>
    </row>
    <row r="585">
      <c r="A585" s="74"/>
      <c r="B585" s="74"/>
      <c r="C585" s="74"/>
      <c r="D585" s="74"/>
      <c r="E585" s="74"/>
      <c r="F585" s="74"/>
      <c r="G585" s="74"/>
      <c r="H585" s="74"/>
      <c r="I585" s="74"/>
      <c r="J585" s="74"/>
      <c r="K585" s="74"/>
    </row>
    <row r="586">
      <c r="A586" s="74"/>
      <c r="B586" s="74"/>
      <c r="C586" s="74"/>
      <c r="D586" s="74"/>
      <c r="E586" s="74"/>
      <c r="F586" s="74"/>
      <c r="G586" s="74"/>
      <c r="H586" s="74"/>
      <c r="I586" s="74"/>
      <c r="J586" s="74"/>
      <c r="K586" s="74"/>
    </row>
    <row r="587">
      <c r="A587" s="74"/>
      <c r="B587" s="74"/>
      <c r="C587" s="74"/>
      <c r="D587" s="74"/>
      <c r="E587" s="74"/>
      <c r="F587" s="74"/>
      <c r="G587" s="74"/>
      <c r="H587" s="74"/>
      <c r="I587" s="74"/>
      <c r="J587" s="74"/>
      <c r="K587" s="74"/>
    </row>
    <row r="588">
      <c r="A588" s="74"/>
      <c r="B588" s="74"/>
      <c r="C588" s="74"/>
      <c r="D588" s="74"/>
      <c r="E588" s="74"/>
      <c r="F588" s="74"/>
      <c r="G588" s="74"/>
      <c r="H588" s="74"/>
      <c r="I588" s="74"/>
      <c r="J588" s="74"/>
      <c r="K588" s="74"/>
    </row>
    <row r="589">
      <c r="A589" s="74"/>
      <c r="B589" s="74"/>
      <c r="C589" s="74"/>
      <c r="D589" s="74"/>
      <c r="E589" s="74"/>
      <c r="F589" s="74"/>
      <c r="G589" s="74"/>
      <c r="H589" s="74"/>
      <c r="I589" s="74"/>
      <c r="J589" s="74"/>
      <c r="K589" s="74"/>
    </row>
    <row r="590">
      <c r="A590" s="74"/>
      <c r="B590" s="74"/>
      <c r="C590" s="74"/>
      <c r="D590" s="74"/>
      <c r="E590" s="74"/>
      <c r="F590" s="74"/>
      <c r="G590" s="74"/>
      <c r="H590" s="74"/>
      <c r="I590" s="74"/>
      <c r="J590" s="74"/>
      <c r="K590" s="74"/>
    </row>
    <row r="591">
      <c r="A591" s="74"/>
      <c r="B591" s="74"/>
      <c r="C591" s="74"/>
      <c r="D591" s="74"/>
      <c r="E591" s="74"/>
      <c r="F591" s="74"/>
      <c r="G591" s="74"/>
      <c r="H591" s="74"/>
      <c r="I591" s="74"/>
      <c r="J591" s="74"/>
      <c r="K591" s="74"/>
    </row>
    <row r="592">
      <c r="A592" s="74"/>
      <c r="B592" s="74"/>
      <c r="C592" s="74"/>
      <c r="D592" s="74"/>
      <c r="E592" s="74"/>
      <c r="F592" s="74"/>
      <c r="G592" s="74"/>
      <c r="H592" s="74"/>
      <c r="I592" s="74"/>
      <c r="J592" s="74"/>
      <c r="K592" s="74"/>
    </row>
    <row r="593">
      <c r="A593" s="74"/>
      <c r="B593" s="74"/>
      <c r="C593" s="74"/>
      <c r="D593" s="74"/>
      <c r="E593" s="74"/>
      <c r="F593" s="74"/>
      <c r="G593" s="74"/>
      <c r="H593" s="74"/>
      <c r="I593" s="74"/>
      <c r="J593" s="74"/>
      <c r="K593" s="74"/>
    </row>
    <row r="594">
      <c r="A594" s="74"/>
      <c r="B594" s="74"/>
      <c r="C594" s="74"/>
      <c r="D594" s="74"/>
      <c r="E594" s="74"/>
      <c r="F594" s="74"/>
      <c r="G594" s="74"/>
      <c r="H594" s="74"/>
      <c r="I594" s="74"/>
      <c r="J594" s="74"/>
      <c r="K594" s="74"/>
    </row>
    <row r="595">
      <c r="A595" s="74"/>
      <c r="B595" s="74"/>
      <c r="C595" s="74"/>
      <c r="D595" s="74"/>
      <c r="E595" s="74"/>
      <c r="F595" s="74"/>
      <c r="G595" s="74"/>
      <c r="H595" s="74"/>
      <c r="I595" s="74"/>
      <c r="J595" s="74"/>
      <c r="K595" s="74"/>
    </row>
    <row r="596">
      <c r="A596" s="74"/>
      <c r="B596" s="74"/>
      <c r="C596" s="74"/>
      <c r="D596" s="74"/>
      <c r="E596" s="74"/>
      <c r="F596" s="74"/>
      <c r="G596" s="74"/>
      <c r="H596" s="74"/>
      <c r="I596" s="74"/>
      <c r="J596" s="74"/>
      <c r="K596" s="74"/>
    </row>
    <row r="597">
      <c r="A597" s="74"/>
      <c r="B597" s="74"/>
      <c r="C597" s="74"/>
      <c r="D597" s="74"/>
      <c r="E597" s="74"/>
      <c r="F597" s="74"/>
      <c r="G597" s="74"/>
      <c r="H597" s="74"/>
      <c r="I597" s="74"/>
      <c r="J597" s="74"/>
      <c r="K597" s="74"/>
    </row>
    <row r="598">
      <c r="A598" s="74"/>
      <c r="B598" s="74"/>
      <c r="C598" s="74"/>
      <c r="D598" s="74"/>
      <c r="E598" s="74"/>
      <c r="F598" s="74"/>
      <c r="G598" s="74"/>
      <c r="H598" s="74"/>
      <c r="I598" s="74"/>
      <c r="J598" s="74"/>
      <c r="K598" s="74"/>
    </row>
    <row r="599">
      <c r="A599" s="74"/>
      <c r="B599" s="74"/>
      <c r="C599" s="74"/>
      <c r="D599" s="74"/>
      <c r="E599" s="74"/>
      <c r="F599" s="74"/>
      <c r="G599" s="74"/>
      <c r="H599" s="74"/>
      <c r="I599" s="74"/>
      <c r="J599" s="74"/>
      <c r="K599" s="74"/>
    </row>
    <row r="600">
      <c r="A600" s="74"/>
      <c r="B600" s="74"/>
      <c r="C600" s="74"/>
      <c r="D600" s="74"/>
      <c r="E600" s="74"/>
      <c r="F600" s="74"/>
      <c r="G600" s="74"/>
      <c r="H600" s="74"/>
      <c r="I600" s="74"/>
      <c r="J600" s="74"/>
      <c r="K600" s="74"/>
    </row>
    <row r="601">
      <c r="A601" s="74"/>
      <c r="B601" s="74"/>
      <c r="C601" s="74"/>
      <c r="D601" s="74"/>
      <c r="E601" s="74"/>
      <c r="F601" s="74"/>
      <c r="G601" s="74"/>
      <c r="H601" s="74"/>
      <c r="I601" s="74"/>
      <c r="J601" s="74"/>
      <c r="K601" s="74"/>
    </row>
    <row r="602">
      <c r="A602" s="74"/>
      <c r="B602" s="74"/>
      <c r="C602" s="74"/>
      <c r="D602" s="74"/>
      <c r="E602" s="74"/>
      <c r="F602" s="74"/>
      <c r="G602" s="74"/>
      <c r="H602" s="74"/>
      <c r="I602" s="74"/>
      <c r="J602" s="74"/>
      <c r="K602" s="74"/>
    </row>
    <row r="603">
      <c r="A603" s="74"/>
      <c r="B603" s="74"/>
      <c r="C603" s="74"/>
      <c r="D603" s="74"/>
      <c r="E603" s="74"/>
      <c r="F603" s="74"/>
      <c r="G603" s="74"/>
      <c r="H603" s="74"/>
      <c r="I603" s="74"/>
      <c r="J603" s="74"/>
      <c r="K603" s="74"/>
    </row>
    <row r="604">
      <c r="A604" s="74"/>
      <c r="B604" s="74"/>
      <c r="C604" s="74"/>
      <c r="D604" s="74"/>
      <c r="E604" s="74"/>
      <c r="F604" s="74"/>
      <c r="G604" s="74"/>
      <c r="H604" s="74"/>
      <c r="I604" s="74"/>
      <c r="J604" s="74"/>
      <c r="K604" s="74"/>
    </row>
    <row r="605">
      <c r="A605" s="74"/>
      <c r="B605" s="74"/>
      <c r="C605" s="74"/>
      <c r="D605" s="74"/>
      <c r="E605" s="74"/>
      <c r="F605" s="74"/>
      <c r="G605" s="74"/>
      <c r="H605" s="74"/>
      <c r="I605" s="74"/>
      <c r="J605" s="74"/>
      <c r="K605" s="74"/>
    </row>
    <row r="606">
      <c r="A606" s="74"/>
      <c r="B606" s="74"/>
      <c r="C606" s="74"/>
      <c r="D606" s="74"/>
      <c r="E606" s="74"/>
      <c r="F606" s="74"/>
      <c r="G606" s="74"/>
      <c r="H606" s="74"/>
      <c r="I606" s="74"/>
      <c r="J606" s="74"/>
      <c r="K606" s="74"/>
    </row>
    <row r="607">
      <c r="A607" s="74"/>
      <c r="B607" s="74"/>
      <c r="C607" s="74"/>
      <c r="D607" s="74"/>
      <c r="E607" s="74"/>
      <c r="F607" s="74"/>
      <c r="G607" s="74"/>
      <c r="H607" s="74"/>
      <c r="I607" s="74"/>
      <c r="J607" s="74"/>
      <c r="K607" s="74"/>
    </row>
    <row r="608">
      <c r="A608" s="74"/>
      <c r="B608" s="74"/>
      <c r="C608" s="74"/>
      <c r="D608" s="74"/>
      <c r="E608" s="74"/>
      <c r="F608" s="74"/>
      <c r="G608" s="74"/>
      <c r="H608" s="74"/>
      <c r="I608" s="74"/>
      <c r="J608" s="74"/>
      <c r="K608" s="74"/>
    </row>
    <row r="609">
      <c r="A609" s="74"/>
      <c r="B609" s="74"/>
      <c r="C609" s="74"/>
      <c r="D609" s="74"/>
      <c r="E609" s="74"/>
      <c r="F609" s="74"/>
      <c r="G609" s="74"/>
      <c r="H609" s="74"/>
      <c r="I609" s="74"/>
      <c r="J609" s="74"/>
      <c r="K609" s="74"/>
    </row>
    <row r="610">
      <c r="A610" s="74"/>
      <c r="B610" s="74"/>
      <c r="C610" s="74"/>
      <c r="D610" s="74"/>
      <c r="E610" s="74"/>
      <c r="F610" s="74"/>
      <c r="G610" s="74"/>
      <c r="H610" s="74"/>
      <c r="I610" s="74"/>
      <c r="J610" s="74"/>
      <c r="K610" s="74"/>
    </row>
    <row r="611">
      <c r="A611" s="74"/>
      <c r="B611" s="74"/>
      <c r="C611" s="74"/>
      <c r="D611" s="74"/>
      <c r="E611" s="74"/>
      <c r="F611" s="74"/>
      <c r="G611" s="74"/>
      <c r="H611" s="74"/>
      <c r="I611" s="74"/>
      <c r="J611" s="74"/>
      <c r="K611" s="74"/>
    </row>
    <row r="612">
      <c r="A612" s="74"/>
      <c r="B612" s="74"/>
      <c r="C612" s="74"/>
      <c r="D612" s="74"/>
      <c r="E612" s="74"/>
      <c r="F612" s="74"/>
      <c r="G612" s="74"/>
      <c r="H612" s="74"/>
      <c r="I612" s="74"/>
      <c r="J612" s="74"/>
      <c r="K612" s="74"/>
    </row>
    <row r="613">
      <c r="A613" s="74"/>
      <c r="B613" s="74"/>
      <c r="C613" s="74"/>
      <c r="D613" s="74"/>
      <c r="E613" s="74"/>
      <c r="F613" s="74"/>
      <c r="G613" s="74"/>
      <c r="H613" s="74"/>
      <c r="I613" s="74"/>
      <c r="J613" s="74"/>
      <c r="K613" s="74"/>
    </row>
    <row r="614">
      <c r="A614" s="74"/>
      <c r="B614" s="74"/>
      <c r="C614" s="74"/>
      <c r="D614" s="74"/>
      <c r="E614" s="74"/>
      <c r="F614" s="74"/>
      <c r="G614" s="74"/>
      <c r="H614" s="74"/>
      <c r="I614" s="74"/>
      <c r="J614" s="74"/>
      <c r="K614" s="74"/>
    </row>
    <row r="615">
      <c r="A615" s="74"/>
      <c r="B615" s="74"/>
      <c r="C615" s="74"/>
      <c r="D615" s="74"/>
      <c r="E615" s="74"/>
      <c r="F615" s="74"/>
      <c r="G615" s="74"/>
      <c r="H615" s="74"/>
      <c r="I615" s="74"/>
      <c r="J615" s="74"/>
      <c r="K615" s="74"/>
    </row>
    <row r="616">
      <c r="A616" s="74"/>
      <c r="B616" s="74"/>
      <c r="C616" s="74"/>
      <c r="D616" s="74"/>
      <c r="E616" s="74"/>
      <c r="F616" s="74"/>
      <c r="G616" s="74"/>
      <c r="H616" s="74"/>
      <c r="I616" s="74"/>
      <c r="J616" s="74"/>
      <c r="K616" s="74"/>
    </row>
    <row r="617">
      <c r="A617" s="74"/>
      <c r="B617" s="74"/>
      <c r="C617" s="74"/>
      <c r="D617" s="74"/>
      <c r="E617" s="74"/>
      <c r="F617" s="74"/>
      <c r="G617" s="74"/>
      <c r="H617" s="74"/>
      <c r="I617" s="74"/>
      <c r="J617" s="74"/>
      <c r="K617" s="74"/>
    </row>
    <row r="618">
      <c r="A618" s="74"/>
      <c r="B618" s="74"/>
      <c r="C618" s="74"/>
      <c r="D618" s="74"/>
      <c r="E618" s="74"/>
      <c r="F618" s="74"/>
      <c r="G618" s="74"/>
      <c r="H618" s="74"/>
      <c r="I618" s="74"/>
      <c r="J618" s="74"/>
      <c r="K618" s="74"/>
    </row>
    <row r="619">
      <c r="A619" s="74"/>
      <c r="B619" s="74"/>
      <c r="C619" s="74"/>
      <c r="D619" s="74"/>
      <c r="E619" s="74"/>
      <c r="F619" s="74"/>
      <c r="G619" s="74"/>
      <c r="H619" s="74"/>
      <c r="I619" s="74"/>
      <c r="J619" s="74"/>
      <c r="K619" s="74"/>
    </row>
    <row r="620">
      <c r="A620" s="74"/>
      <c r="B620" s="74"/>
      <c r="C620" s="74"/>
      <c r="D620" s="74"/>
      <c r="E620" s="74"/>
      <c r="F620" s="74"/>
      <c r="G620" s="74"/>
      <c r="H620" s="74"/>
      <c r="I620" s="74"/>
      <c r="J620" s="74"/>
      <c r="K620" s="74"/>
    </row>
    <row r="621">
      <c r="A621" s="74"/>
      <c r="B621" s="74"/>
      <c r="C621" s="74"/>
      <c r="D621" s="74"/>
      <c r="E621" s="74"/>
      <c r="F621" s="74"/>
      <c r="G621" s="74"/>
      <c r="H621" s="74"/>
      <c r="I621" s="74"/>
      <c r="J621" s="74"/>
      <c r="K621" s="74"/>
    </row>
    <row r="622">
      <c r="A622" s="74"/>
      <c r="B622" s="74"/>
      <c r="C622" s="74"/>
      <c r="D622" s="74"/>
      <c r="E622" s="74"/>
      <c r="F622" s="74"/>
      <c r="G622" s="74"/>
      <c r="H622" s="74"/>
      <c r="I622" s="74"/>
      <c r="J622" s="74"/>
      <c r="K622" s="74"/>
    </row>
    <row r="623">
      <c r="A623" s="74"/>
      <c r="B623" s="74"/>
      <c r="C623" s="74"/>
      <c r="D623" s="74"/>
      <c r="E623" s="74"/>
      <c r="F623" s="74"/>
      <c r="G623" s="74"/>
      <c r="H623" s="74"/>
      <c r="I623" s="74"/>
      <c r="J623" s="74"/>
      <c r="K623" s="74"/>
    </row>
    <row r="624">
      <c r="A624" s="74"/>
      <c r="B624" s="74"/>
      <c r="C624" s="74"/>
      <c r="D624" s="74"/>
      <c r="E624" s="74"/>
      <c r="F624" s="74"/>
      <c r="G624" s="74"/>
      <c r="H624" s="74"/>
      <c r="I624" s="74"/>
      <c r="J624" s="74"/>
      <c r="K624" s="74"/>
    </row>
    <row r="625">
      <c r="A625" s="74"/>
      <c r="B625" s="74"/>
      <c r="C625" s="74"/>
      <c r="D625" s="74"/>
      <c r="E625" s="74"/>
      <c r="F625" s="74"/>
      <c r="G625" s="74"/>
      <c r="H625" s="74"/>
      <c r="I625" s="74"/>
      <c r="J625" s="74"/>
      <c r="K625" s="74"/>
    </row>
    <row r="626">
      <c r="A626" s="74"/>
      <c r="B626" s="74"/>
      <c r="C626" s="74"/>
      <c r="D626" s="74"/>
      <c r="E626" s="74"/>
      <c r="F626" s="74"/>
      <c r="G626" s="74"/>
      <c r="H626" s="74"/>
      <c r="I626" s="74"/>
      <c r="J626" s="74"/>
      <c r="K626" s="74"/>
    </row>
    <row r="627">
      <c r="A627" s="74"/>
      <c r="B627" s="74"/>
      <c r="C627" s="74"/>
      <c r="D627" s="74"/>
      <c r="E627" s="74"/>
      <c r="F627" s="74"/>
      <c r="G627" s="74"/>
      <c r="H627" s="74"/>
      <c r="I627" s="74"/>
      <c r="J627" s="74"/>
      <c r="K627" s="74"/>
    </row>
    <row r="628">
      <c r="A628" s="74"/>
      <c r="B628" s="74"/>
      <c r="C628" s="74"/>
      <c r="D628" s="74"/>
      <c r="E628" s="74"/>
      <c r="F628" s="74"/>
      <c r="G628" s="74"/>
      <c r="H628" s="74"/>
      <c r="I628" s="74"/>
      <c r="J628" s="74"/>
      <c r="K628" s="74"/>
    </row>
    <row r="629">
      <c r="A629" s="74"/>
      <c r="B629" s="74"/>
      <c r="C629" s="74"/>
      <c r="D629" s="74"/>
      <c r="E629" s="74"/>
      <c r="F629" s="74"/>
      <c r="G629" s="74"/>
      <c r="H629" s="74"/>
      <c r="I629" s="74"/>
      <c r="J629" s="74"/>
      <c r="K629" s="74"/>
    </row>
    <row r="630">
      <c r="A630" s="74"/>
      <c r="B630" s="74"/>
      <c r="C630" s="74"/>
      <c r="D630" s="74"/>
      <c r="E630" s="74"/>
      <c r="F630" s="74"/>
      <c r="G630" s="74"/>
      <c r="H630" s="74"/>
      <c r="I630" s="74"/>
      <c r="J630" s="74"/>
      <c r="K630" s="74"/>
    </row>
    <row r="631">
      <c r="A631" s="74"/>
      <c r="B631" s="74"/>
      <c r="C631" s="74"/>
      <c r="D631" s="74"/>
      <c r="E631" s="74"/>
      <c r="F631" s="74"/>
      <c r="G631" s="74"/>
      <c r="H631" s="74"/>
      <c r="I631" s="74"/>
      <c r="J631" s="74"/>
      <c r="K631" s="74"/>
    </row>
    <row r="632">
      <c r="A632" s="74"/>
      <c r="B632" s="74"/>
      <c r="C632" s="74"/>
      <c r="D632" s="74"/>
      <c r="E632" s="74"/>
      <c r="F632" s="74"/>
      <c r="G632" s="74"/>
      <c r="H632" s="74"/>
      <c r="I632" s="74"/>
      <c r="J632" s="74"/>
      <c r="K632" s="74"/>
    </row>
    <row r="633">
      <c r="A633" s="74"/>
      <c r="B633" s="74"/>
      <c r="C633" s="74"/>
      <c r="D633" s="74"/>
      <c r="E633" s="74"/>
      <c r="F633" s="74"/>
      <c r="G633" s="74"/>
      <c r="H633" s="74"/>
      <c r="I633" s="74"/>
      <c r="J633" s="74"/>
      <c r="K633" s="74"/>
    </row>
    <row r="634">
      <c r="A634" s="74"/>
      <c r="B634" s="74"/>
      <c r="C634" s="74"/>
      <c r="D634" s="74"/>
      <c r="E634" s="74"/>
      <c r="F634" s="74"/>
      <c r="G634" s="74"/>
      <c r="H634" s="74"/>
      <c r="I634" s="74"/>
      <c r="J634" s="74"/>
      <c r="K634" s="74"/>
    </row>
    <row r="635">
      <c r="A635" s="74"/>
      <c r="B635" s="74"/>
      <c r="C635" s="74"/>
      <c r="D635" s="74"/>
      <c r="E635" s="74"/>
      <c r="F635" s="74"/>
      <c r="G635" s="74"/>
      <c r="H635" s="74"/>
      <c r="I635" s="74"/>
      <c r="J635" s="74"/>
      <c r="K635" s="74"/>
    </row>
    <row r="636">
      <c r="A636" s="74"/>
      <c r="B636" s="74"/>
      <c r="C636" s="74"/>
      <c r="D636" s="74"/>
      <c r="E636" s="74"/>
      <c r="F636" s="74"/>
      <c r="G636" s="74"/>
      <c r="H636" s="74"/>
      <c r="I636" s="74"/>
      <c r="J636" s="74"/>
      <c r="K636" s="74"/>
    </row>
    <row r="637">
      <c r="A637" s="74"/>
      <c r="B637" s="74"/>
      <c r="C637" s="74"/>
      <c r="D637" s="74"/>
      <c r="E637" s="74"/>
      <c r="F637" s="74"/>
      <c r="G637" s="74"/>
      <c r="H637" s="74"/>
      <c r="I637" s="74"/>
      <c r="J637" s="74"/>
      <c r="K637" s="74"/>
    </row>
    <row r="638">
      <c r="A638" s="74"/>
      <c r="B638" s="74"/>
      <c r="C638" s="74"/>
      <c r="D638" s="74"/>
      <c r="E638" s="74"/>
      <c r="F638" s="74"/>
      <c r="G638" s="74"/>
      <c r="H638" s="74"/>
      <c r="I638" s="74"/>
      <c r="J638" s="74"/>
      <c r="K638" s="74"/>
    </row>
    <row r="639">
      <c r="A639" s="74"/>
      <c r="B639" s="74"/>
      <c r="C639" s="74"/>
      <c r="D639" s="74"/>
      <c r="E639" s="74"/>
      <c r="F639" s="74"/>
      <c r="G639" s="74"/>
      <c r="H639" s="74"/>
      <c r="I639" s="74"/>
      <c r="J639" s="74"/>
      <c r="K639" s="74"/>
    </row>
    <row r="640">
      <c r="A640" s="74"/>
      <c r="B640" s="74"/>
      <c r="C640" s="74"/>
      <c r="D640" s="74"/>
      <c r="E640" s="74"/>
      <c r="F640" s="74"/>
      <c r="G640" s="74"/>
      <c r="H640" s="74"/>
      <c r="I640" s="74"/>
      <c r="J640" s="74"/>
      <c r="K640" s="74"/>
    </row>
    <row r="641">
      <c r="A641" s="74"/>
      <c r="B641" s="74"/>
      <c r="C641" s="74"/>
      <c r="D641" s="74"/>
      <c r="E641" s="74"/>
      <c r="F641" s="74"/>
      <c r="G641" s="74"/>
      <c r="H641" s="74"/>
      <c r="I641" s="74"/>
      <c r="J641" s="74"/>
      <c r="K641" s="74"/>
    </row>
    <row r="642">
      <c r="A642" s="74"/>
      <c r="B642" s="74"/>
      <c r="C642" s="74"/>
      <c r="D642" s="74"/>
      <c r="E642" s="74"/>
      <c r="F642" s="74"/>
      <c r="G642" s="74"/>
      <c r="H642" s="74"/>
      <c r="I642" s="74"/>
      <c r="J642" s="74"/>
      <c r="K642" s="74"/>
    </row>
    <row r="643">
      <c r="A643" s="74"/>
      <c r="B643" s="74"/>
      <c r="C643" s="74"/>
      <c r="D643" s="74"/>
      <c r="E643" s="74"/>
      <c r="F643" s="74"/>
      <c r="G643" s="74"/>
      <c r="H643" s="74"/>
      <c r="I643" s="74"/>
      <c r="J643" s="74"/>
      <c r="K643" s="74"/>
    </row>
    <row r="644">
      <c r="A644" s="74"/>
      <c r="B644" s="74"/>
      <c r="C644" s="74"/>
      <c r="D644" s="74"/>
      <c r="E644" s="74"/>
      <c r="F644" s="74"/>
      <c r="G644" s="74"/>
      <c r="H644" s="74"/>
      <c r="I644" s="74"/>
      <c r="J644" s="74"/>
      <c r="K644" s="74"/>
    </row>
    <row r="645">
      <c r="A645" s="74"/>
      <c r="B645" s="74"/>
      <c r="C645" s="74"/>
      <c r="D645" s="74"/>
      <c r="E645" s="74"/>
      <c r="F645" s="74"/>
      <c r="G645" s="74"/>
      <c r="H645" s="74"/>
      <c r="I645" s="74"/>
      <c r="J645" s="74"/>
      <c r="K645" s="74"/>
    </row>
    <row r="646">
      <c r="A646" s="74"/>
      <c r="B646" s="74"/>
      <c r="C646" s="74"/>
      <c r="D646" s="74"/>
      <c r="E646" s="74"/>
      <c r="F646" s="74"/>
      <c r="G646" s="74"/>
      <c r="H646" s="74"/>
      <c r="I646" s="74"/>
      <c r="J646" s="74"/>
      <c r="K646" s="74"/>
    </row>
    <row r="647">
      <c r="A647" s="74"/>
      <c r="B647" s="74"/>
      <c r="C647" s="74"/>
      <c r="D647" s="74"/>
      <c r="E647" s="74"/>
      <c r="F647" s="74"/>
      <c r="G647" s="74"/>
      <c r="H647" s="74"/>
      <c r="I647" s="74"/>
      <c r="J647" s="74"/>
      <c r="K647" s="74"/>
    </row>
    <row r="648">
      <c r="A648" s="74"/>
      <c r="B648" s="74"/>
      <c r="C648" s="74"/>
      <c r="D648" s="74"/>
      <c r="E648" s="74"/>
      <c r="F648" s="74"/>
      <c r="G648" s="74"/>
      <c r="H648" s="74"/>
      <c r="I648" s="74"/>
      <c r="J648" s="74"/>
      <c r="K648" s="74"/>
    </row>
    <row r="649">
      <c r="A649" s="74"/>
      <c r="B649" s="74"/>
      <c r="C649" s="74"/>
      <c r="D649" s="74"/>
      <c r="E649" s="74"/>
      <c r="F649" s="74"/>
      <c r="G649" s="74"/>
      <c r="H649" s="74"/>
      <c r="I649" s="74"/>
      <c r="J649" s="74"/>
      <c r="K649" s="74"/>
    </row>
    <row r="650">
      <c r="A650" s="74"/>
      <c r="B650" s="74"/>
      <c r="C650" s="74"/>
      <c r="D650" s="74"/>
      <c r="E650" s="74"/>
      <c r="F650" s="74"/>
      <c r="G650" s="74"/>
      <c r="H650" s="74"/>
      <c r="I650" s="74"/>
      <c r="J650" s="74"/>
      <c r="K650" s="74"/>
    </row>
    <row r="651">
      <c r="A651" s="74"/>
      <c r="B651" s="74"/>
      <c r="C651" s="74"/>
      <c r="D651" s="74"/>
      <c r="E651" s="74"/>
      <c r="F651" s="74"/>
      <c r="G651" s="74"/>
      <c r="H651" s="74"/>
      <c r="I651" s="74"/>
      <c r="J651" s="74"/>
      <c r="K651" s="74"/>
    </row>
    <row r="652">
      <c r="A652" s="74"/>
      <c r="B652" s="74"/>
      <c r="C652" s="74"/>
      <c r="D652" s="74"/>
      <c r="E652" s="74"/>
      <c r="F652" s="74"/>
      <c r="G652" s="74"/>
      <c r="H652" s="74"/>
      <c r="I652" s="74"/>
      <c r="J652" s="74"/>
      <c r="K652" s="74"/>
    </row>
    <row r="653">
      <c r="A653" s="74"/>
      <c r="B653" s="74"/>
      <c r="C653" s="74"/>
      <c r="D653" s="74"/>
      <c r="E653" s="74"/>
      <c r="F653" s="74"/>
      <c r="G653" s="74"/>
      <c r="H653" s="74"/>
      <c r="I653" s="74"/>
      <c r="J653" s="74"/>
      <c r="K653" s="74"/>
    </row>
    <row r="654">
      <c r="A654" s="74"/>
      <c r="B654" s="74"/>
      <c r="C654" s="74"/>
      <c r="D654" s="74"/>
      <c r="E654" s="74"/>
      <c r="F654" s="74"/>
      <c r="G654" s="74"/>
      <c r="H654" s="74"/>
      <c r="I654" s="74"/>
      <c r="J654" s="74"/>
      <c r="K654" s="74"/>
    </row>
    <row r="655">
      <c r="A655" s="74"/>
      <c r="B655" s="74"/>
      <c r="C655" s="74"/>
      <c r="D655" s="74"/>
      <c r="E655" s="74"/>
      <c r="F655" s="74"/>
      <c r="G655" s="74"/>
      <c r="H655" s="74"/>
      <c r="I655" s="74"/>
      <c r="J655" s="74"/>
      <c r="K655" s="74"/>
    </row>
    <row r="656">
      <c r="A656" s="74"/>
      <c r="B656" s="74"/>
      <c r="C656" s="74"/>
      <c r="D656" s="74"/>
      <c r="E656" s="74"/>
      <c r="F656" s="74"/>
      <c r="G656" s="74"/>
      <c r="H656" s="74"/>
      <c r="I656" s="74"/>
      <c r="J656" s="74"/>
      <c r="K656" s="74"/>
    </row>
    <row r="657">
      <c r="A657" s="74"/>
      <c r="B657" s="74"/>
      <c r="C657" s="74"/>
      <c r="D657" s="74"/>
      <c r="E657" s="74"/>
      <c r="F657" s="74"/>
      <c r="G657" s="74"/>
      <c r="H657" s="74"/>
      <c r="I657" s="74"/>
      <c r="J657" s="74"/>
      <c r="K657" s="74"/>
    </row>
    <row r="658">
      <c r="A658" s="74"/>
      <c r="B658" s="74"/>
      <c r="C658" s="74"/>
      <c r="D658" s="74"/>
      <c r="E658" s="74"/>
      <c r="F658" s="74"/>
      <c r="G658" s="74"/>
      <c r="H658" s="74"/>
      <c r="I658" s="74"/>
      <c r="J658" s="74"/>
      <c r="K658" s="74"/>
    </row>
    <row r="659">
      <c r="A659" s="74"/>
      <c r="B659" s="74"/>
      <c r="C659" s="74"/>
      <c r="D659" s="74"/>
      <c r="E659" s="74"/>
      <c r="F659" s="74"/>
      <c r="G659" s="74"/>
      <c r="H659" s="74"/>
      <c r="I659" s="74"/>
      <c r="J659" s="74"/>
      <c r="K659" s="74"/>
    </row>
    <row r="660">
      <c r="A660" s="74"/>
      <c r="B660" s="74"/>
      <c r="C660" s="74"/>
      <c r="D660" s="74"/>
      <c r="E660" s="74"/>
      <c r="F660" s="74"/>
      <c r="G660" s="74"/>
      <c r="H660" s="74"/>
      <c r="I660" s="74"/>
      <c r="J660" s="74"/>
      <c r="K660" s="74"/>
    </row>
    <row r="661">
      <c r="A661" s="74"/>
      <c r="B661" s="74"/>
      <c r="C661" s="74"/>
      <c r="D661" s="74"/>
      <c r="E661" s="74"/>
      <c r="F661" s="74"/>
      <c r="G661" s="74"/>
      <c r="H661" s="74"/>
      <c r="I661" s="74"/>
      <c r="J661" s="74"/>
      <c r="K661" s="74"/>
    </row>
    <row r="662">
      <c r="A662" s="74"/>
      <c r="B662" s="74"/>
      <c r="C662" s="74"/>
      <c r="D662" s="74"/>
      <c r="E662" s="74"/>
      <c r="F662" s="74"/>
      <c r="G662" s="74"/>
      <c r="H662" s="74"/>
      <c r="I662" s="74"/>
      <c r="J662" s="74"/>
      <c r="K662" s="74"/>
    </row>
    <row r="663">
      <c r="A663" s="74"/>
      <c r="B663" s="74"/>
      <c r="C663" s="74"/>
      <c r="D663" s="74"/>
      <c r="E663" s="74"/>
      <c r="F663" s="74"/>
      <c r="G663" s="74"/>
      <c r="H663" s="74"/>
      <c r="I663" s="74"/>
      <c r="J663" s="74"/>
      <c r="K663" s="74"/>
    </row>
    <row r="664">
      <c r="A664" s="74"/>
      <c r="B664" s="74"/>
      <c r="C664" s="74"/>
      <c r="D664" s="74"/>
      <c r="E664" s="74"/>
      <c r="F664" s="74"/>
      <c r="G664" s="74"/>
      <c r="H664" s="74"/>
      <c r="I664" s="74"/>
      <c r="J664" s="74"/>
      <c r="K664" s="74"/>
    </row>
    <row r="665">
      <c r="A665" s="74"/>
      <c r="B665" s="74"/>
      <c r="C665" s="74"/>
      <c r="D665" s="74"/>
      <c r="E665" s="74"/>
      <c r="F665" s="74"/>
      <c r="G665" s="74"/>
      <c r="H665" s="74"/>
      <c r="I665" s="74"/>
      <c r="J665" s="74"/>
      <c r="K665" s="74"/>
    </row>
    <row r="666">
      <c r="A666" s="74"/>
      <c r="B666" s="74"/>
      <c r="C666" s="74"/>
      <c r="D666" s="74"/>
      <c r="E666" s="74"/>
      <c r="F666" s="74"/>
      <c r="G666" s="74"/>
      <c r="H666" s="74"/>
      <c r="I666" s="74"/>
      <c r="J666" s="74"/>
      <c r="K666" s="74"/>
    </row>
    <row r="667">
      <c r="A667" s="74"/>
      <c r="B667" s="74"/>
      <c r="C667" s="74"/>
      <c r="D667" s="74"/>
      <c r="E667" s="74"/>
      <c r="F667" s="74"/>
      <c r="G667" s="74"/>
      <c r="H667" s="74"/>
      <c r="I667" s="74"/>
      <c r="J667" s="74"/>
      <c r="K667" s="74"/>
    </row>
    <row r="668">
      <c r="A668" s="74"/>
      <c r="B668" s="74"/>
      <c r="C668" s="74"/>
      <c r="D668" s="74"/>
      <c r="E668" s="74"/>
      <c r="F668" s="74"/>
      <c r="G668" s="74"/>
      <c r="H668" s="74"/>
      <c r="I668" s="74"/>
      <c r="J668" s="74"/>
      <c r="K668" s="74"/>
    </row>
    <row r="669">
      <c r="A669" s="74"/>
      <c r="B669" s="74"/>
      <c r="C669" s="74"/>
      <c r="D669" s="74"/>
      <c r="E669" s="74"/>
      <c r="F669" s="74"/>
      <c r="G669" s="74"/>
      <c r="H669" s="74"/>
      <c r="I669" s="74"/>
      <c r="J669" s="74"/>
      <c r="K669" s="74"/>
    </row>
    <row r="670">
      <c r="A670" s="74"/>
      <c r="B670" s="74"/>
      <c r="C670" s="74"/>
      <c r="D670" s="74"/>
      <c r="E670" s="74"/>
      <c r="F670" s="74"/>
      <c r="G670" s="74"/>
      <c r="H670" s="74"/>
      <c r="I670" s="74"/>
      <c r="J670" s="74"/>
      <c r="K670" s="74"/>
    </row>
    <row r="671">
      <c r="A671" s="74"/>
      <c r="B671" s="74"/>
      <c r="C671" s="74"/>
      <c r="D671" s="74"/>
      <c r="E671" s="74"/>
      <c r="F671" s="74"/>
      <c r="G671" s="74"/>
      <c r="H671" s="74"/>
      <c r="I671" s="74"/>
      <c r="J671" s="74"/>
      <c r="K671" s="74"/>
    </row>
    <row r="672">
      <c r="A672" s="74"/>
      <c r="B672" s="74"/>
      <c r="C672" s="74"/>
      <c r="D672" s="74"/>
      <c r="E672" s="74"/>
      <c r="F672" s="74"/>
      <c r="G672" s="74"/>
      <c r="H672" s="74"/>
      <c r="I672" s="74"/>
      <c r="J672" s="74"/>
      <c r="K672" s="74"/>
    </row>
    <row r="673">
      <c r="A673" s="74"/>
      <c r="B673" s="74"/>
      <c r="C673" s="74"/>
      <c r="D673" s="74"/>
      <c r="E673" s="74"/>
      <c r="F673" s="74"/>
      <c r="G673" s="74"/>
      <c r="H673" s="74"/>
      <c r="I673" s="74"/>
      <c r="J673" s="74"/>
      <c r="K673" s="74"/>
    </row>
    <row r="674">
      <c r="A674" s="74"/>
      <c r="B674" s="74"/>
      <c r="C674" s="74"/>
      <c r="D674" s="74"/>
      <c r="E674" s="74"/>
      <c r="F674" s="74"/>
      <c r="G674" s="74"/>
      <c r="H674" s="74"/>
      <c r="I674" s="74"/>
      <c r="J674" s="74"/>
      <c r="K674" s="74"/>
    </row>
    <row r="675">
      <c r="A675" s="74"/>
      <c r="B675" s="74"/>
      <c r="C675" s="74"/>
      <c r="D675" s="74"/>
      <c r="E675" s="74"/>
      <c r="F675" s="74"/>
      <c r="G675" s="74"/>
      <c r="H675" s="74"/>
      <c r="I675" s="74"/>
      <c r="J675" s="74"/>
      <c r="K675" s="74"/>
    </row>
    <row r="676">
      <c r="A676" s="74"/>
      <c r="B676" s="74"/>
      <c r="C676" s="74"/>
      <c r="D676" s="74"/>
      <c r="E676" s="74"/>
      <c r="F676" s="74"/>
      <c r="G676" s="74"/>
      <c r="H676" s="74"/>
      <c r="I676" s="74"/>
      <c r="J676" s="74"/>
      <c r="K676" s="74"/>
    </row>
    <row r="677">
      <c r="A677" s="74"/>
      <c r="B677" s="74"/>
      <c r="C677" s="74"/>
      <c r="D677" s="74"/>
      <c r="E677" s="74"/>
      <c r="F677" s="74"/>
      <c r="G677" s="74"/>
      <c r="H677" s="74"/>
      <c r="I677" s="74"/>
      <c r="J677" s="74"/>
      <c r="K677" s="74"/>
    </row>
    <row r="678">
      <c r="A678" s="74"/>
      <c r="B678" s="74"/>
      <c r="C678" s="74"/>
      <c r="D678" s="74"/>
      <c r="E678" s="74"/>
      <c r="F678" s="74"/>
      <c r="G678" s="74"/>
      <c r="H678" s="74"/>
      <c r="I678" s="74"/>
      <c r="J678" s="74"/>
      <c r="K678" s="74"/>
    </row>
    <row r="679">
      <c r="A679" s="74"/>
      <c r="B679" s="74"/>
      <c r="C679" s="74"/>
      <c r="D679" s="74"/>
      <c r="E679" s="74"/>
      <c r="F679" s="74"/>
      <c r="G679" s="74"/>
      <c r="H679" s="74"/>
      <c r="I679" s="74"/>
      <c r="J679" s="74"/>
      <c r="K679" s="74"/>
    </row>
    <row r="680">
      <c r="A680" s="74"/>
      <c r="B680" s="74"/>
      <c r="C680" s="74"/>
      <c r="D680" s="74"/>
      <c r="E680" s="74"/>
      <c r="F680" s="74"/>
      <c r="G680" s="74"/>
      <c r="H680" s="74"/>
      <c r="I680" s="74"/>
      <c r="J680" s="74"/>
      <c r="K680" s="74"/>
    </row>
    <row r="681">
      <c r="A681" s="74"/>
      <c r="B681" s="74"/>
      <c r="C681" s="74"/>
      <c r="D681" s="74"/>
      <c r="E681" s="74"/>
      <c r="F681" s="74"/>
      <c r="G681" s="74"/>
      <c r="H681" s="74"/>
      <c r="I681" s="74"/>
      <c r="J681" s="74"/>
      <c r="K681" s="74"/>
    </row>
    <row r="682">
      <c r="A682" s="74"/>
      <c r="B682" s="74"/>
      <c r="C682" s="74"/>
      <c r="D682" s="74"/>
      <c r="E682" s="74"/>
      <c r="F682" s="74"/>
      <c r="G682" s="74"/>
      <c r="H682" s="74"/>
      <c r="I682" s="74"/>
      <c r="J682" s="74"/>
      <c r="K682" s="74"/>
    </row>
    <row r="683">
      <c r="A683" s="74"/>
      <c r="B683" s="74"/>
      <c r="C683" s="74"/>
      <c r="D683" s="74"/>
      <c r="E683" s="74"/>
      <c r="F683" s="74"/>
      <c r="G683" s="74"/>
      <c r="H683" s="74"/>
      <c r="I683" s="74"/>
      <c r="J683" s="74"/>
      <c r="K683" s="74"/>
    </row>
    <row r="684">
      <c r="A684" s="74"/>
      <c r="B684" s="74"/>
      <c r="C684" s="74"/>
      <c r="D684" s="74"/>
      <c r="E684" s="74"/>
      <c r="F684" s="74"/>
      <c r="G684" s="74"/>
      <c r="H684" s="74"/>
      <c r="I684" s="74"/>
      <c r="J684" s="74"/>
      <c r="K684" s="74"/>
    </row>
    <row r="685">
      <c r="A685" s="74"/>
      <c r="B685" s="74"/>
      <c r="C685" s="74"/>
      <c r="D685" s="74"/>
      <c r="E685" s="74"/>
      <c r="F685" s="74"/>
      <c r="G685" s="74"/>
      <c r="H685" s="74"/>
      <c r="I685" s="74"/>
      <c r="J685" s="74"/>
      <c r="K685" s="74"/>
    </row>
    <row r="686">
      <c r="A686" s="74"/>
      <c r="B686" s="74"/>
      <c r="C686" s="74"/>
      <c r="D686" s="74"/>
      <c r="E686" s="74"/>
      <c r="F686" s="74"/>
      <c r="G686" s="74"/>
      <c r="H686" s="74"/>
      <c r="I686" s="74"/>
      <c r="J686" s="74"/>
      <c r="K686" s="74"/>
    </row>
    <row r="687">
      <c r="A687" s="74"/>
      <c r="B687" s="74"/>
      <c r="C687" s="74"/>
      <c r="D687" s="74"/>
      <c r="E687" s="74"/>
      <c r="F687" s="74"/>
      <c r="G687" s="74"/>
      <c r="H687" s="74"/>
      <c r="I687" s="74"/>
      <c r="J687" s="74"/>
      <c r="K687" s="74"/>
    </row>
    <row r="688">
      <c r="A688" s="74"/>
      <c r="B688" s="74"/>
      <c r="C688" s="74"/>
      <c r="D688" s="74"/>
      <c r="E688" s="74"/>
      <c r="F688" s="74"/>
      <c r="G688" s="74"/>
      <c r="H688" s="74"/>
      <c r="I688" s="74"/>
      <c r="J688" s="74"/>
      <c r="K688" s="74"/>
    </row>
    <row r="689">
      <c r="A689" s="74"/>
      <c r="B689" s="74"/>
      <c r="C689" s="74"/>
      <c r="D689" s="74"/>
      <c r="E689" s="74"/>
      <c r="F689" s="74"/>
      <c r="G689" s="74"/>
      <c r="H689" s="74"/>
      <c r="I689" s="74"/>
      <c r="J689" s="74"/>
      <c r="K689" s="74"/>
    </row>
    <row r="690">
      <c r="A690" s="74"/>
      <c r="B690" s="74"/>
      <c r="C690" s="74"/>
      <c r="D690" s="74"/>
      <c r="E690" s="74"/>
      <c r="F690" s="74"/>
      <c r="G690" s="74"/>
      <c r="H690" s="74"/>
      <c r="I690" s="74"/>
      <c r="J690" s="74"/>
      <c r="K690" s="74"/>
    </row>
    <row r="691">
      <c r="A691" s="74"/>
      <c r="B691" s="74"/>
      <c r="C691" s="74"/>
      <c r="D691" s="74"/>
      <c r="E691" s="74"/>
      <c r="F691" s="74"/>
      <c r="G691" s="74"/>
      <c r="H691" s="74"/>
      <c r="I691" s="74"/>
      <c r="J691" s="74"/>
      <c r="K691" s="74"/>
    </row>
    <row r="692">
      <c r="A692" s="74"/>
      <c r="B692" s="74"/>
      <c r="C692" s="74"/>
      <c r="D692" s="74"/>
      <c r="E692" s="74"/>
      <c r="F692" s="74"/>
      <c r="G692" s="74"/>
      <c r="H692" s="74"/>
      <c r="I692" s="74"/>
      <c r="J692" s="74"/>
      <c r="K692" s="74"/>
    </row>
    <row r="693">
      <c r="A693" s="74"/>
      <c r="B693" s="74"/>
      <c r="C693" s="74"/>
      <c r="D693" s="74"/>
      <c r="E693" s="74"/>
      <c r="F693" s="74"/>
      <c r="G693" s="74"/>
      <c r="H693" s="74"/>
      <c r="I693" s="74"/>
      <c r="J693" s="74"/>
      <c r="K693" s="74"/>
    </row>
    <row r="694">
      <c r="A694" s="74"/>
      <c r="B694" s="74"/>
      <c r="C694" s="74"/>
      <c r="D694" s="74"/>
      <c r="E694" s="74"/>
      <c r="F694" s="74"/>
      <c r="G694" s="74"/>
      <c r="H694" s="74"/>
      <c r="I694" s="74"/>
      <c r="J694" s="74"/>
      <c r="K694" s="74"/>
    </row>
    <row r="695">
      <c r="A695" s="74"/>
      <c r="B695" s="74"/>
      <c r="C695" s="74"/>
      <c r="D695" s="74"/>
      <c r="E695" s="74"/>
      <c r="F695" s="74"/>
      <c r="G695" s="74"/>
      <c r="H695" s="74"/>
      <c r="I695" s="74"/>
      <c r="J695" s="74"/>
      <c r="K695" s="74"/>
    </row>
    <row r="696">
      <c r="A696" s="74"/>
      <c r="B696" s="74"/>
      <c r="C696" s="74"/>
      <c r="D696" s="74"/>
      <c r="E696" s="74"/>
      <c r="F696" s="74"/>
      <c r="G696" s="74"/>
      <c r="H696" s="74"/>
      <c r="I696" s="74"/>
      <c r="J696" s="74"/>
      <c r="K696" s="74"/>
    </row>
    <row r="697">
      <c r="A697" s="74"/>
      <c r="B697" s="74"/>
      <c r="C697" s="74"/>
      <c r="D697" s="74"/>
      <c r="E697" s="74"/>
      <c r="F697" s="74"/>
      <c r="G697" s="74"/>
      <c r="H697" s="74"/>
      <c r="I697" s="74"/>
      <c r="J697" s="74"/>
      <c r="K697" s="74"/>
    </row>
    <row r="698">
      <c r="A698" s="74"/>
      <c r="B698" s="74"/>
      <c r="C698" s="74"/>
      <c r="D698" s="74"/>
      <c r="E698" s="74"/>
      <c r="F698" s="74"/>
      <c r="G698" s="74"/>
      <c r="H698" s="74"/>
      <c r="I698" s="74"/>
      <c r="J698" s="74"/>
      <c r="K698" s="74"/>
    </row>
    <row r="699">
      <c r="A699" s="74"/>
      <c r="B699" s="74"/>
      <c r="C699" s="74"/>
      <c r="D699" s="74"/>
      <c r="E699" s="74"/>
      <c r="F699" s="74"/>
      <c r="G699" s="74"/>
      <c r="H699" s="74"/>
      <c r="I699" s="74"/>
      <c r="J699" s="74"/>
      <c r="K699" s="74"/>
    </row>
    <row r="700">
      <c r="A700" s="74"/>
      <c r="B700" s="74"/>
      <c r="C700" s="74"/>
      <c r="D700" s="74"/>
      <c r="E700" s="74"/>
      <c r="F700" s="74"/>
      <c r="G700" s="74"/>
      <c r="H700" s="74"/>
      <c r="I700" s="74"/>
      <c r="J700" s="74"/>
      <c r="K700" s="74"/>
    </row>
    <row r="701">
      <c r="A701" s="74"/>
      <c r="B701" s="74"/>
      <c r="C701" s="74"/>
      <c r="D701" s="74"/>
      <c r="E701" s="74"/>
      <c r="F701" s="74"/>
      <c r="G701" s="74"/>
      <c r="H701" s="74"/>
      <c r="I701" s="74"/>
      <c r="J701" s="74"/>
      <c r="K701" s="74"/>
    </row>
    <row r="702">
      <c r="A702" s="74"/>
      <c r="B702" s="74"/>
      <c r="C702" s="74"/>
      <c r="D702" s="74"/>
      <c r="E702" s="74"/>
      <c r="F702" s="74"/>
      <c r="G702" s="74"/>
      <c r="H702" s="74"/>
      <c r="I702" s="74"/>
      <c r="J702" s="74"/>
      <c r="K702" s="74"/>
    </row>
    <row r="703">
      <c r="A703" s="74"/>
      <c r="B703" s="74"/>
      <c r="C703" s="74"/>
      <c r="D703" s="74"/>
      <c r="E703" s="74"/>
      <c r="F703" s="74"/>
      <c r="G703" s="74"/>
      <c r="H703" s="74"/>
      <c r="I703" s="74"/>
      <c r="J703" s="74"/>
      <c r="K703" s="74"/>
    </row>
    <row r="704">
      <c r="A704" s="74"/>
      <c r="B704" s="74"/>
      <c r="C704" s="74"/>
      <c r="D704" s="74"/>
      <c r="E704" s="74"/>
      <c r="F704" s="74"/>
      <c r="G704" s="74"/>
      <c r="H704" s="74"/>
      <c r="I704" s="74"/>
      <c r="J704" s="74"/>
      <c r="K704" s="74"/>
    </row>
    <row r="705">
      <c r="A705" s="74"/>
      <c r="B705" s="74"/>
      <c r="C705" s="74"/>
      <c r="D705" s="74"/>
      <c r="E705" s="74"/>
      <c r="F705" s="74"/>
      <c r="G705" s="74"/>
      <c r="H705" s="74"/>
      <c r="I705" s="74"/>
      <c r="J705" s="74"/>
      <c r="K705" s="74"/>
    </row>
    <row r="706">
      <c r="A706" s="74"/>
      <c r="B706" s="74"/>
      <c r="C706" s="74"/>
      <c r="D706" s="74"/>
      <c r="E706" s="74"/>
      <c r="F706" s="74"/>
      <c r="G706" s="74"/>
      <c r="H706" s="74"/>
      <c r="I706" s="74"/>
      <c r="J706" s="74"/>
      <c r="K706" s="74"/>
    </row>
    <row r="707">
      <c r="A707" s="74"/>
      <c r="B707" s="74"/>
      <c r="C707" s="74"/>
      <c r="D707" s="74"/>
      <c r="E707" s="74"/>
      <c r="F707" s="74"/>
      <c r="G707" s="74"/>
      <c r="H707" s="74"/>
      <c r="I707" s="74"/>
      <c r="J707" s="74"/>
      <c r="K707" s="74"/>
    </row>
    <row r="708">
      <c r="A708" s="74"/>
      <c r="B708" s="74"/>
      <c r="C708" s="74"/>
      <c r="D708" s="74"/>
      <c r="E708" s="74"/>
      <c r="F708" s="74"/>
      <c r="G708" s="74"/>
      <c r="H708" s="74"/>
      <c r="I708" s="74"/>
      <c r="J708" s="74"/>
      <c r="K708" s="74"/>
    </row>
    <row r="709">
      <c r="A709" s="74"/>
      <c r="B709" s="74"/>
      <c r="C709" s="74"/>
      <c r="D709" s="74"/>
      <c r="E709" s="74"/>
      <c r="F709" s="74"/>
      <c r="G709" s="74"/>
      <c r="H709" s="74"/>
      <c r="I709" s="74"/>
      <c r="J709" s="74"/>
      <c r="K709" s="74"/>
    </row>
    <row r="710">
      <c r="A710" s="74"/>
      <c r="B710" s="74"/>
      <c r="C710" s="74"/>
      <c r="D710" s="74"/>
      <c r="E710" s="74"/>
      <c r="F710" s="74"/>
      <c r="G710" s="74"/>
      <c r="H710" s="74"/>
      <c r="I710" s="74"/>
      <c r="J710" s="74"/>
      <c r="K710" s="74"/>
    </row>
    <row r="711">
      <c r="A711" s="74"/>
      <c r="B711" s="74"/>
      <c r="C711" s="74"/>
      <c r="D711" s="74"/>
      <c r="E711" s="74"/>
      <c r="F711" s="74"/>
      <c r="G711" s="74"/>
      <c r="H711" s="74"/>
      <c r="I711" s="74"/>
      <c r="J711" s="74"/>
      <c r="K711" s="74"/>
    </row>
    <row r="712">
      <c r="A712" s="74"/>
      <c r="B712" s="74"/>
      <c r="C712" s="74"/>
      <c r="D712" s="74"/>
      <c r="E712" s="74"/>
      <c r="F712" s="74"/>
      <c r="G712" s="74"/>
      <c r="H712" s="74"/>
      <c r="I712" s="74"/>
      <c r="J712" s="74"/>
      <c r="K712" s="74"/>
    </row>
    <row r="713">
      <c r="A713" s="74"/>
      <c r="B713" s="74"/>
      <c r="C713" s="74"/>
      <c r="D713" s="74"/>
      <c r="E713" s="74"/>
      <c r="F713" s="74"/>
      <c r="G713" s="74"/>
      <c r="H713" s="74"/>
      <c r="I713" s="74"/>
      <c r="J713" s="74"/>
      <c r="K713" s="74"/>
    </row>
    <row r="714">
      <c r="A714" s="74"/>
      <c r="B714" s="74"/>
      <c r="C714" s="74"/>
      <c r="D714" s="74"/>
      <c r="E714" s="74"/>
      <c r="F714" s="74"/>
      <c r="G714" s="74"/>
      <c r="H714" s="74"/>
      <c r="I714" s="74"/>
      <c r="J714" s="74"/>
      <c r="K714" s="74"/>
    </row>
    <row r="715">
      <c r="A715" s="74"/>
      <c r="B715" s="74"/>
      <c r="C715" s="74"/>
      <c r="D715" s="74"/>
      <c r="E715" s="74"/>
      <c r="F715" s="74"/>
      <c r="G715" s="74"/>
      <c r="H715" s="74"/>
      <c r="I715" s="74"/>
      <c r="J715" s="74"/>
      <c r="K715" s="74"/>
    </row>
    <row r="716">
      <c r="A716" s="74"/>
      <c r="B716" s="74"/>
      <c r="C716" s="74"/>
      <c r="D716" s="74"/>
      <c r="E716" s="74"/>
      <c r="F716" s="74"/>
      <c r="G716" s="74"/>
      <c r="H716" s="74"/>
      <c r="I716" s="74"/>
      <c r="J716" s="74"/>
      <c r="K716" s="74"/>
    </row>
    <row r="717">
      <c r="A717" s="74"/>
      <c r="B717" s="74"/>
      <c r="C717" s="74"/>
      <c r="D717" s="74"/>
      <c r="E717" s="74"/>
      <c r="F717" s="74"/>
      <c r="G717" s="74"/>
      <c r="H717" s="74"/>
      <c r="I717" s="74"/>
      <c r="J717" s="74"/>
      <c r="K717" s="74"/>
    </row>
    <row r="718">
      <c r="A718" s="74"/>
      <c r="B718" s="74"/>
      <c r="C718" s="74"/>
      <c r="D718" s="74"/>
      <c r="E718" s="74"/>
      <c r="F718" s="74"/>
      <c r="G718" s="74"/>
      <c r="H718" s="74"/>
      <c r="I718" s="74"/>
      <c r="J718" s="74"/>
      <c r="K718" s="74"/>
    </row>
    <row r="719">
      <c r="A719" s="74"/>
      <c r="B719" s="74"/>
      <c r="C719" s="74"/>
      <c r="D719" s="74"/>
      <c r="E719" s="74"/>
      <c r="F719" s="74"/>
      <c r="G719" s="74"/>
      <c r="H719" s="74"/>
      <c r="I719" s="74"/>
      <c r="J719" s="74"/>
      <c r="K719" s="74"/>
    </row>
    <row r="720">
      <c r="A720" s="74"/>
      <c r="B720" s="74"/>
      <c r="C720" s="74"/>
      <c r="D720" s="74"/>
      <c r="E720" s="74"/>
      <c r="F720" s="74"/>
      <c r="G720" s="74"/>
      <c r="H720" s="74"/>
      <c r="I720" s="74"/>
      <c r="J720" s="74"/>
      <c r="K720" s="74"/>
    </row>
    <row r="721">
      <c r="A721" s="74"/>
      <c r="B721" s="74"/>
      <c r="C721" s="74"/>
      <c r="D721" s="74"/>
      <c r="E721" s="74"/>
      <c r="F721" s="74"/>
      <c r="G721" s="74"/>
      <c r="H721" s="74"/>
      <c r="I721" s="74"/>
      <c r="J721" s="74"/>
      <c r="K721" s="74"/>
    </row>
    <row r="722">
      <c r="A722" s="74"/>
      <c r="B722" s="74"/>
      <c r="C722" s="74"/>
      <c r="D722" s="74"/>
      <c r="E722" s="74"/>
      <c r="F722" s="74"/>
      <c r="G722" s="74"/>
      <c r="H722" s="74"/>
      <c r="I722" s="74"/>
      <c r="J722" s="74"/>
      <c r="K722" s="74"/>
    </row>
    <row r="723">
      <c r="A723" s="74"/>
      <c r="B723" s="74"/>
      <c r="C723" s="74"/>
      <c r="D723" s="74"/>
      <c r="E723" s="74"/>
      <c r="F723" s="74"/>
      <c r="G723" s="74"/>
      <c r="H723" s="74"/>
      <c r="I723" s="74"/>
      <c r="J723" s="74"/>
      <c r="K723" s="74"/>
    </row>
    <row r="724">
      <c r="A724" s="74"/>
      <c r="B724" s="74"/>
      <c r="C724" s="74"/>
      <c r="D724" s="74"/>
      <c r="E724" s="74"/>
      <c r="F724" s="74"/>
      <c r="G724" s="74"/>
      <c r="H724" s="74"/>
      <c r="I724" s="74"/>
      <c r="J724" s="74"/>
      <c r="K724" s="74"/>
    </row>
    <row r="725">
      <c r="A725" s="74"/>
      <c r="B725" s="74"/>
      <c r="C725" s="74"/>
      <c r="D725" s="74"/>
      <c r="E725" s="74"/>
      <c r="F725" s="74"/>
      <c r="G725" s="74"/>
      <c r="H725" s="74"/>
      <c r="I725" s="74"/>
      <c r="J725" s="74"/>
      <c r="K725" s="74"/>
    </row>
    <row r="726">
      <c r="A726" s="74"/>
      <c r="B726" s="74"/>
      <c r="C726" s="74"/>
      <c r="D726" s="74"/>
      <c r="E726" s="74"/>
      <c r="F726" s="74"/>
      <c r="G726" s="74"/>
      <c r="H726" s="74"/>
      <c r="I726" s="74"/>
      <c r="J726" s="74"/>
      <c r="K726" s="74"/>
    </row>
    <row r="727">
      <c r="A727" s="74"/>
      <c r="B727" s="74"/>
      <c r="C727" s="74"/>
      <c r="D727" s="74"/>
      <c r="E727" s="74"/>
      <c r="F727" s="74"/>
      <c r="G727" s="74"/>
      <c r="H727" s="74"/>
      <c r="I727" s="74"/>
      <c r="J727" s="74"/>
      <c r="K727" s="74"/>
    </row>
    <row r="728">
      <c r="A728" s="74"/>
      <c r="B728" s="74"/>
      <c r="C728" s="74"/>
      <c r="D728" s="74"/>
      <c r="E728" s="74"/>
      <c r="F728" s="74"/>
      <c r="G728" s="74"/>
      <c r="H728" s="74"/>
      <c r="I728" s="74"/>
      <c r="J728" s="74"/>
      <c r="K728" s="74"/>
    </row>
    <row r="729">
      <c r="A729" s="74"/>
      <c r="B729" s="74"/>
      <c r="C729" s="74"/>
      <c r="D729" s="74"/>
      <c r="E729" s="74"/>
      <c r="F729" s="74"/>
      <c r="G729" s="74"/>
      <c r="H729" s="74"/>
      <c r="I729" s="74"/>
      <c r="J729" s="74"/>
      <c r="K729" s="74"/>
    </row>
    <row r="730">
      <c r="A730" s="74"/>
      <c r="B730" s="74"/>
      <c r="C730" s="74"/>
      <c r="D730" s="74"/>
      <c r="E730" s="74"/>
      <c r="F730" s="74"/>
      <c r="G730" s="74"/>
      <c r="H730" s="74"/>
      <c r="I730" s="74"/>
      <c r="J730" s="74"/>
      <c r="K730" s="74"/>
    </row>
    <row r="731">
      <c r="A731" s="74"/>
      <c r="B731" s="74"/>
      <c r="C731" s="74"/>
      <c r="D731" s="74"/>
      <c r="E731" s="74"/>
      <c r="F731" s="74"/>
      <c r="G731" s="74"/>
      <c r="H731" s="74"/>
      <c r="I731" s="74"/>
      <c r="J731" s="74"/>
      <c r="K731" s="74"/>
    </row>
    <row r="732">
      <c r="A732" s="74"/>
      <c r="B732" s="74"/>
      <c r="C732" s="74"/>
      <c r="D732" s="74"/>
      <c r="E732" s="74"/>
      <c r="F732" s="74"/>
      <c r="G732" s="74"/>
      <c r="H732" s="74"/>
      <c r="I732" s="74"/>
      <c r="J732" s="74"/>
      <c r="K732" s="74"/>
    </row>
    <row r="733">
      <c r="A733" s="74"/>
      <c r="B733" s="74"/>
      <c r="C733" s="74"/>
      <c r="D733" s="74"/>
      <c r="E733" s="74"/>
      <c r="F733" s="74"/>
      <c r="G733" s="74"/>
      <c r="H733" s="74"/>
      <c r="I733" s="74"/>
      <c r="J733" s="74"/>
      <c r="K733" s="74"/>
    </row>
    <row r="734">
      <c r="A734" s="74"/>
      <c r="B734" s="74"/>
      <c r="C734" s="74"/>
      <c r="D734" s="74"/>
      <c r="E734" s="74"/>
      <c r="F734" s="74"/>
      <c r="G734" s="74"/>
      <c r="H734" s="74"/>
      <c r="I734" s="74"/>
      <c r="J734" s="74"/>
      <c r="K734" s="74"/>
    </row>
    <row r="735">
      <c r="A735" s="74"/>
      <c r="B735" s="74"/>
      <c r="C735" s="74"/>
      <c r="D735" s="74"/>
      <c r="E735" s="74"/>
      <c r="F735" s="74"/>
      <c r="G735" s="74"/>
      <c r="H735" s="74"/>
      <c r="I735" s="74"/>
      <c r="J735" s="74"/>
      <c r="K735" s="74"/>
    </row>
    <row r="736">
      <c r="A736" s="74"/>
      <c r="B736" s="74"/>
      <c r="C736" s="74"/>
      <c r="D736" s="74"/>
      <c r="E736" s="74"/>
      <c r="F736" s="74"/>
      <c r="G736" s="74"/>
      <c r="H736" s="74"/>
      <c r="I736" s="74"/>
      <c r="J736" s="74"/>
      <c r="K736" s="74"/>
    </row>
    <row r="737">
      <c r="A737" s="74"/>
      <c r="B737" s="74"/>
      <c r="C737" s="74"/>
      <c r="D737" s="74"/>
      <c r="E737" s="74"/>
      <c r="F737" s="74"/>
      <c r="G737" s="74"/>
      <c r="H737" s="74"/>
      <c r="I737" s="74"/>
      <c r="J737" s="74"/>
      <c r="K737" s="74"/>
    </row>
    <row r="738">
      <c r="A738" s="74"/>
      <c r="B738" s="74"/>
      <c r="C738" s="74"/>
      <c r="D738" s="74"/>
      <c r="E738" s="74"/>
      <c r="F738" s="74"/>
      <c r="G738" s="74"/>
      <c r="H738" s="74"/>
      <c r="I738" s="74"/>
      <c r="J738" s="74"/>
      <c r="K738" s="74"/>
    </row>
    <row r="739">
      <c r="A739" s="74"/>
      <c r="B739" s="74"/>
      <c r="C739" s="74"/>
      <c r="D739" s="74"/>
      <c r="E739" s="74"/>
      <c r="F739" s="74"/>
      <c r="G739" s="74"/>
      <c r="H739" s="74"/>
      <c r="I739" s="74"/>
      <c r="J739" s="74"/>
      <c r="K739" s="74"/>
    </row>
    <row r="740">
      <c r="A740" s="74"/>
      <c r="B740" s="74"/>
      <c r="C740" s="74"/>
      <c r="D740" s="74"/>
      <c r="E740" s="74"/>
      <c r="F740" s="74"/>
      <c r="G740" s="74"/>
      <c r="H740" s="74"/>
      <c r="I740" s="74"/>
      <c r="J740" s="74"/>
      <c r="K740" s="74"/>
    </row>
    <row r="741">
      <c r="A741" s="74"/>
      <c r="B741" s="74"/>
      <c r="C741" s="74"/>
      <c r="D741" s="74"/>
      <c r="E741" s="74"/>
      <c r="F741" s="74"/>
      <c r="G741" s="74"/>
      <c r="H741" s="74"/>
      <c r="I741" s="74"/>
      <c r="J741" s="74"/>
      <c r="K741" s="74"/>
    </row>
    <row r="742">
      <c r="A742" s="74"/>
      <c r="B742" s="74"/>
      <c r="C742" s="74"/>
      <c r="D742" s="74"/>
      <c r="E742" s="74"/>
      <c r="F742" s="74"/>
      <c r="G742" s="74"/>
      <c r="H742" s="74"/>
      <c r="I742" s="74"/>
      <c r="J742" s="74"/>
      <c r="K742" s="74"/>
    </row>
    <row r="743">
      <c r="A743" s="74"/>
      <c r="B743" s="74"/>
      <c r="C743" s="74"/>
      <c r="D743" s="74"/>
      <c r="E743" s="74"/>
      <c r="F743" s="74"/>
      <c r="G743" s="74"/>
      <c r="H743" s="74"/>
      <c r="I743" s="74"/>
      <c r="J743" s="74"/>
      <c r="K743" s="74"/>
    </row>
    <row r="744">
      <c r="A744" s="74"/>
      <c r="B744" s="74"/>
      <c r="C744" s="74"/>
      <c r="D744" s="74"/>
      <c r="E744" s="74"/>
      <c r="F744" s="74"/>
      <c r="G744" s="74"/>
      <c r="H744" s="74"/>
      <c r="I744" s="74"/>
      <c r="J744" s="74"/>
      <c r="K744" s="74"/>
    </row>
    <row r="745">
      <c r="A745" s="74"/>
      <c r="B745" s="74"/>
      <c r="C745" s="74"/>
      <c r="D745" s="74"/>
      <c r="E745" s="74"/>
      <c r="F745" s="74"/>
      <c r="G745" s="74"/>
      <c r="H745" s="74"/>
      <c r="I745" s="74"/>
      <c r="J745" s="74"/>
      <c r="K745" s="74"/>
    </row>
    <row r="746">
      <c r="A746" s="74"/>
      <c r="B746" s="74"/>
      <c r="C746" s="74"/>
      <c r="D746" s="74"/>
      <c r="E746" s="74"/>
      <c r="F746" s="74"/>
      <c r="G746" s="74"/>
      <c r="H746" s="74"/>
      <c r="I746" s="74"/>
      <c r="J746" s="74"/>
      <c r="K746" s="74"/>
    </row>
    <row r="747">
      <c r="A747" s="74"/>
      <c r="B747" s="74"/>
      <c r="C747" s="74"/>
      <c r="D747" s="74"/>
      <c r="E747" s="74"/>
      <c r="F747" s="74"/>
      <c r="G747" s="74"/>
      <c r="H747" s="74"/>
      <c r="I747" s="74"/>
      <c r="J747" s="74"/>
      <c r="K747" s="74"/>
    </row>
    <row r="748">
      <c r="A748" s="74"/>
      <c r="B748" s="74"/>
      <c r="C748" s="74"/>
      <c r="D748" s="74"/>
      <c r="E748" s="74"/>
      <c r="F748" s="74"/>
      <c r="G748" s="74"/>
      <c r="H748" s="74"/>
      <c r="I748" s="74"/>
      <c r="J748" s="74"/>
      <c r="K748" s="74"/>
    </row>
    <row r="749">
      <c r="A749" s="74"/>
      <c r="B749" s="74"/>
      <c r="C749" s="74"/>
      <c r="D749" s="74"/>
      <c r="E749" s="74"/>
      <c r="F749" s="74"/>
      <c r="G749" s="74"/>
      <c r="H749" s="74"/>
      <c r="I749" s="74"/>
      <c r="J749" s="74"/>
      <c r="K749" s="74"/>
    </row>
    <row r="750">
      <c r="A750" s="74"/>
      <c r="B750" s="74"/>
      <c r="C750" s="74"/>
      <c r="D750" s="74"/>
      <c r="E750" s="74"/>
      <c r="F750" s="74"/>
      <c r="G750" s="74"/>
      <c r="H750" s="74"/>
      <c r="I750" s="74"/>
      <c r="J750" s="74"/>
      <c r="K750" s="74"/>
    </row>
    <row r="751">
      <c r="A751" s="74"/>
      <c r="B751" s="74"/>
      <c r="C751" s="74"/>
      <c r="D751" s="74"/>
      <c r="E751" s="74"/>
      <c r="F751" s="74"/>
      <c r="G751" s="74"/>
      <c r="H751" s="74"/>
      <c r="I751" s="74"/>
      <c r="J751" s="74"/>
      <c r="K751" s="74"/>
    </row>
    <row r="752">
      <c r="A752" s="74"/>
      <c r="B752" s="74"/>
      <c r="C752" s="74"/>
      <c r="D752" s="74"/>
      <c r="E752" s="74"/>
      <c r="F752" s="74"/>
      <c r="G752" s="74"/>
      <c r="H752" s="74"/>
      <c r="I752" s="74"/>
      <c r="J752" s="74"/>
      <c r="K752" s="74"/>
    </row>
    <row r="753">
      <c r="A753" s="74"/>
      <c r="B753" s="74"/>
      <c r="C753" s="74"/>
      <c r="D753" s="74"/>
      <c r="E753" s="74"/>
      <c r="F753" s="74"/>
      <c r="G753" s="74"/>
      <c r="H753" s="74"/>
      <c r="I753" s="74"/>
      <c r="J753" s="74"/>
      <c r="K753" s="74"/>
    </row>
    <row r="754">
      <c r="A754" s="74"/>
      <c r="B754" s="74"/>
      <c r="C754" s="74"/>
      <c r="D754" s="74"/>
      <c r="E754" s="74"/>
      <c r="F754" s="74"/>
      <c r="G754" s="74"/>
      <c r="H754" s="74"/>
      <c r="I754" s="74"/>
      <c r="J754" s="74"/>
      <c r="K754" s="74"/>
    </row>
    <row r="755">
      <c r="A755" s="74"/>
      <c r="B755" s="74"/>
      <c r="C755" s="74"/>
      <c r="D755" s="74"/>
      <c r="E755" s="74"/>
      <c r="F755" s="74"/>
      <c r="G755" s="74"/>
      <c r="H755" s="74"/>
      <c r="I755" s="74"/>
      <c r="J755" s="74"/>
      <c r="K755" s="74"/>
    </row>
    <row r="756">
      <c r="A756" s="74"/>
      <c r="B756" s="74"/>
      <c r="C756" s="74"/>
      <c r="D756" s="74"/>
      <c r="E756" s="74"/>
      <c r="F756" s="74"/>
      <c r="G756" s="74"/>
      <c r="H756" s="74"/>
      <c r="I756" s="74"/>
      <c r="J756" s="74"/>
      <c r="K756" s="74"/>
    </row>
    <row r="757">
      <c r="A757" s="74"/>
      <c r="B757" s="74"/>
      <c r="C757" s="74"/>
      <c r="D757" s="74"/>
      <c r="E757" s="74"/>
      <c r="F757" s="74"/>
      <c r="G757" s="74"/>
      <c r="H757" s="74"/>
      <c r="I757" s="74"/>
      <c r="J757" s="74"/>
      <c r="K757" s="74"/>
    </row>
    <row r="758">
      <c r="A758" s="74"/>
      <c r="B758" s="74"/>
      <c r="C758" s="74"/>
      <c r="D758" s="74"/>
      <c r="E758" s="74"/>
      <c r="F758" s="74"/>
      <c r="G758" s="74"/>
      <c r="H758" s="74"/>
      <c r="I758" s="74"/>
      <c r="J758" s="74"/>
      <c r="K758" s="74"/>
    </row>
    <row r="759">
      <c r="A759" s="74"/>
      <c r="B759" s="74"/>
      <c r="C759" s="74"/>
      <c r="D759" s="74"/>
      <c r="E759" s="74"/>
      <c r="F759" s="74"/>
      <c r="G759" s="74"/>
      <c r="H759" s="74"/>
      <c r="I759" s="74"/>
      <c r="J759" s="74"/>
      <c r="K759" s="74"/>
    </row>
    <row r="760">
      <c r="A760" s="74"/>
      <c r="B760" s="74"/>
      <c r="C760" s="74"/>
      <c r="D760" s="74"/>
      <c r="E760" s="74"/>
      <c r="F760" s="74"/>
      <c r="G760" s="74"/>
      <c r="H760" s="74"/>
      <c r="I760" s="74"/>
      <c r="J760" s="74"/>
      <c r="K760" s="74"/>
    </row>
    <row r="761">
      <c r="A761" s="74"/>
      <c r="B761" s="74"/>
      <c r="C761" s="74"/>
      <c r="D761" s="74"/>
      <c r="E761" s="74"/>
      <c r="F761" s="74"/>
      <c r="G761" s="74"/>
      <c r="H761" s="74"/>
      <c r="I761" s="74"/>
      <c r="J761" s="74"/>
      <c r="K761" s="74"/>
    </row>
    <row r="762">
      <c r="A762" s="74"/>
      <c r="B762" s="74"/>
      <c r="C762" s="74"/>
      <c r="D762" s="74"/>
      <c r="E762" s="74"/>
      <c r="F762" s="74"/>
      <c r="G762" s="74"/>
      <c r="H762" s="74"/>
      <c r="I762" s="74"/>
      <c r="J762" s="74"/>
      <c r="K762" s="74"/>
    </row>
    <row r="763">
      <c r="A763" s="74"/>
      <c r="B763" s="74"/>
      <c r="C763" s="74"/>
      <c r="D763" s="74"/>
      <c r="E763" s="74"/>
      <c r="F763" s="74"/>
      <c r="G763" s="74"/>
      <c r="H763" s="74"/>
      <c r="I763" s="74"/>
      <c r="J763" s="74"/>
      <c r="K763" s="74"/>
    </row>
    <row r="764">
      <c r="A764" s="74"/>
      <c r="B764" s="74"/>
      <c r="C764" s="74"/>
      <c r="D764" s="74"/>
      <c r="E764" s="74"/>
      <c r="F764" s="74"/>
      <c r="G764" s="74"/>
      <c r="H764" s="74"/>
      <c r="I764" s="74"/>
      <c r="J764" s="74"/>
      <c r="K764" s="74"/>
    </row>
    <row r="765">
      <c r="A765" s="74"/>
      <c r="B765" s="74"/>
      <c r="C765" s="74"/>
      <c r="D765" s="74"/>
      <c r="E765" s="74"/>
      <c r="F765" s="74"/>
      <c r="G765" s="74"/>
      <c r="H765" s="74"/>
      <c r="I765" s="74"/>
      <c r="J765" s="74"/>
      <c r="K765" s="74"/>
    </row>
    <row r="766">
      <c r="A766" s="74"/>
      <c r="B766" s="74"/>
      <c r="C766" s="74"/>
      <c r="D766" s="74"/>
      <c r="E766" s="74"/>
      <c r="F766" s="74"/>
      <c r="G766" s="74"/>
      <c r="H766" s="74"/>
      <c r="I766" s="74"/>
      <c r="J766" s="74"/>
      <c r="K766" s="74"/>
    </row>
    <row r="767">
      <c r="A767" s="74"/>
      <c r="B767" s="74"/>
      <c r="C767" s="74"/>
      <c r="D767" s="74"/>
      <c r="E767" s="74"/>
      <c r="F767" s="74"/>
      <c r="G767" s="74"/>
      <c r="H767" s="74"/>
      <c r="I767" s="74"/>
      <c r="J767" s="74"/>
      <c r="K767" s="74"/>
    </row>
    <row r="768">
      <c r="A768" s="74"/>
      <c r="B768" s="74"/>
      <c r="C768" s="74"/>
      <c r="D768" s="74"/>
      <c r="E768" s="74"/>
      <c r="F768" s="74"/>
      <c r="G768" s="74"/>
      <c r="H768" s="74"/>
      <c r="I768" s="74"/>
      <c r="J768" s="74"/>
      <c r="K768" s="74"/>
    </row>
    <row r="769">
      <c r="A769" s="74"/>
      <c r="B769" s="74"/>
      <c r="C769" s="74"/>
      <c r="D769" s="74"/>
      <c r="E769" s="74"/>
      <c r="F769" s="74"/>
      <c r="G769" s="74"/>
      <c r="H769" s="74"/>
      <c r="I769" s="74"/>
      <c r="J769" s="74"/>
      <c r="K769" s="74"/>
    </row>
    <row r="770">
      <c r="A770" s="74"/>
      <c r="B770" s="74"/>
      <c r="C770" s="74"/>
      <c r="D770" s="74"/>
      <c r="E770" s="74"/>
      <c r="F770" s="74"/>
      <c r="G770" s="74"/>
      <c r="H770" s="74"/>
      <c r="I770" s="74"/>
      <c r="J770" s="74"/>
      <c r="K770" s="74"/>
    </row>
    <row r="771">
      <c r="A771" s="74"/>
      <c r="B771" s="74"/>
      <c r="C771" s="74"/>
      <c r="D771" s="74"/>
      <c r="E771" s="74"/>
      <c r="F771" s="74"/>
      <c r="G771" s="74"/>
      <c r="H771" s="74"/>
      <c r="I771" s="74"/>
      <c r="J771" s="74"/>
      <c r="K771" s="74"/>
    </row>
    <row r="772">
      <c r="A772" s="74"/>
      <c r="B772" s="74"/>
      <c r="C772" s="74"/>
      <c r="D772" s="74"/>
      <c r="E772" s="74"/>
      <c r="F772" s="74"/>
      <c r="G772" s="74"/>
      <c r="H772" s="74"/>
      <c r="I772" s="74"/>
      <c r="J772" s="74"/>
      <c r="K772" s="74"/>
    </row>
    <row r="773">
      <c r="A773" s="74"/>
      <c r="B773" s="74"/>
      <c r="C773" s="74"/>
      <c r="D773" s="74"/>
      <c r="E773" s="74"/>
      <c r="F773" s="74"/>
      <c r="G773" s="74"/>
      <c r="H773" s="74"/>
      <c r="I773" s="74"/>
      <c r="J773" s="74"/>
      <c r="K773" s="74"/>
    </row>
    <row r="774">
      <c r="A774" s="74"/>
      <c r="B774" s="74"/>
      <c r="C774" s="74"/>
      <c r="D774" s="74"/>
      <c r="E774" s="74"/>
      <c r="F774" s="74"/>
      <c r="G774" s="74"/>
      <c r="H774" s="74"/>
      <c r="I774" s="74"/>
      <c r="J774" s="74"/>
      <c r="K774" s="74"/>
    </row>
    <row r="775">
      <c r="A775" s="74"/>
      <c r="B775" s="74"/>
      <c r="C775" s="74"/>
      <c r="D775" s="74"/>
      <c r="E775" s="74"/>
      <c r="F775" s="74"/>
      <c r="G775" s="74"/>
      <c r="H775" s="74"/>
      <c r="I775" s="74"/>
      <c r="J775" s="74"/>
      <c r="K775" s="74"/>
    </row>
    <row r="776">
      <c r="A776" s="74"/>
      <c r="B776" s="74"/>
      <c r="C776" s="74"/>
      <c r="D776" s="74"/>
      <c r="E776" s="74"/>
      <c r="F776" s="74"/>
      <c r="G776" s="74"/>
      <c r="H776" s="74"/>
      <c r="I776" s="74"/>
      <c r="J776" s="74"/>
      <c r="K776" s="74"/>
    </row>
    <row r="777">
      <c r="A777" s="74"/>
      <c r="B777" s="74"/>
      <c r="C777" s="74"/>
      <c r="D777" s="74"/>
      <c r="E777" s="74"/>
      <c r="F777" s="74"/>
      <c r="G777" s="74"/>
      <c r="H777" s="74"/>
      <c r="I777" s="74"/>
      <c r="J777" s="74"/>
      <c r="K777" s="74"/>
    </row>
    <row r="778">
      <c r="A778" s="74"/>
      <c r="B778" s="74"/>
      <c r="C778" s="74"/>
      <c r="D778" s="74"/>
      <c r="E778" s="74"/>
      <c r="F778" s="74"/>
      <c r="G778" s="74"/>
      <c r="H778" s="74"/>
      <c r="I778" s="74"/>
      <c r="J778" s="74"/>
      <c r="K778" s="74"/>
    </row>
    <row r="779">
      <c r="A779" s="74"/>
      <c r="B779" s="74"/>
      <c r="C779" s="74"/>
      <c r="D779" s="74"/>
      <c r="E779" s="74"/>
      <c r="F779" s="74"/>
      <c r="G779" s="74"/>
      <c r="H779" s="74"/>
      <c r="I779" s="74"/>
      <c r="J779" s="74"/>
      <c r="K779" s="74"/>
    </row>
    <row r="780">
      <c r="A780" s="74"/>
      <c r="B780" s="74"/>
      <c r="C780" s="74"/>
      <c r="D780" s="74"/>
      <c r="E780" s="74"/>
      <c r="F780" s="74"/>
      <c r="G780" s="74"/>
      <c r="H780" s="74"/>
      <c r="I780" s="74"/>
      <c r="J780" s="74"/>
      <c r="K780" s="74"/>
    </row>
    <row r="781">
      <c r="A781" s="74"/>
      <c r="B781" s="74"/>
      <c r="C781" s="74"/>
      <c r="D781" s="74"/>
      <c r="E781" s="74"/>
      <c r="F781" s="74"/>
      <c r="G781" s="74"/>
      <c r="H781" s="74"/>
      <c r="I781" s="74"/>
      <c r="J781" s="74"/>
      <c r="K781" s="74"/>
    </row>
    <row r="782">
      <c r="A782" s="74"/>
      <c r="B782" s="74"/>
      <c r="C782" s="74"/>
      <c r="D782" s="74"/>
      <c r="E782" s="74"/>
      <c r="F782" s="74"/>
      <c r="G782" s="74"/>
      <c r="H782" s="74"/>
      <c r="I782" s="74"/>
      <c r="J782" s="74"/>
      <c r="K782" s="74"/>
    </row>
    <row r="783">
      <c r="A783" s="74"/>
      <c r="B783" s="74"/>
      <c r="C783" s="74"/>
      <c r="D783" s="74"/>
      <c r="E783" s="74"/>
      <c r="F783" s="74"/>
      <c r="G783" s="74"/>
      <c r="H783" s="74"/>
      <c r="I783" s="74"/>
      <c r="J783" s="74"/>
      <c r="K783" s="74"/>
    </row>
    <row r="784">
      <c r="A784" s="74"/>
      <c r="B784" s="74"/>
      <c r="C784" s="74"/>
      <c r="D784" s="74"/>
      <c r="E784" s="74"/>
      <c r="F784" s="74"/>
      <c r="G784" s="74"/>
      <c r="H784" s="74"/>
      <c r="I784" s="74"/>
      <c r="J784" s="74"/>
      <c r="K784" s="74"/>
    </row>
    <row r="785">
      <c r="A785" s="74"/>
      <c r="B785" s="74"/>
      <c r="C785" s="74"/>
      <c r="D785" s="74"/>
      <c r="E785" s="74"/>
      <c r="F785" s="74"/>
      <c r="G785" s="74"/>
      <c r="H785" s="74"/>
      <c r="I785" s="74"/>
      <c r="J785" s="74"/>
      <c r="K785" s="74"/>
    </row>
    <row r="786">
      <c r="A786" s="74"/>
      <c r="B786" s="74"/>
      <c r="C786" s="74"/>
      <c r="D786" s="74"/>
      <c r="E786" s="74"/>
      <c r="F786" s="74"/>
      <c r="G786" s="74"/>
      <c r="H786" s="74"/>
      <c r="I786" s="74"/>
      <c r="J786" s="74"/>
      <c r="K786" s="74"/>
    </row>
    <row r="787">
      <c r="A787" s="74"/>
      <c r="B787" s="74"/>
      <c r="C787" s="74"/>
      <c r="D787" s="74"/>
      <c r="E787" s="74"/>
      <c r="F787" s="74"/>
      <c r="G787" s="74"/>
      <c r="H787" s="74"/>
      <c r="I787" s="74"/>
      <c r="J787" s="74"/>
      <c r="K787" s="74"/>
    </row>
    <row r="788">
      <c r="A788" s="74"/>
      <c r="B788" s="74"/>
      <c r="C788" s="74"/>
      <c r="D788" s="74"/>
      <c r="E788" s="74"/>
      <c r="F788" s="74"/>
      <c r="G788" s="74"/>
      <c r="H788" s="74"/>
      <c r="I788" s="74"/>
      <c r="J788" s="74"/>
      <c r="K788" s="74"/>
    </row>
    <row r="789">
      <c r="A789" s="74"/>
      <c r="B789" s="74"/>
      <c r="C789" s="74"/>
      <c r="D789" s="74"/>
      <c r="E789" s="74"/>
      <c r="F789" s="74"/>
      <c r="G789" s="74"/>
      <c r="H789" s="74"/>
      <c r="I789" s="74"/>
      <c r="J789" s="74"/>
      <c r="K789" s="74"/>
    </row>
    <row r="790">
      <c r="A790" s="74"/>
      <c r="B790" s="74"/>
      <c r="C790" s="74"/>
      <c r="D790" s="74"/>
      <c r="E790" s="74"/>
      <c r="F790" s="74"/>
      <c r="G790" s="74"/>
      <c r="H790" s="74"/>
      <c r="I790" s="74"/>
      <c r="J790" s="74"/>
      <c r="K790" s="74"/>
    </row>
    <row r="791">
      <c r="A791" s="74"/>
      <c r="B791" s="74"/>
      <c r="C791" s="74"/>
      <c r="D791" s="74"/>
      <c r="E791" s="74"/>
      <c r="F791" s="74"/>
      <c r="G791" s="74"/>
      <c r="H791" s="74"/>
      <c r="I791" s="74"/>
      <c r="J791" s="74"/>
      <c r="K791" s="74"/>
    </row>
    <row r="792">
      <c r="A792" s="74"/>
      <c r="B792" s="74"/>
      <c r="C792" s="74"/>
      <c r="D792" s="74"/>
      <c r="E792" s="74"/>
      <c r="F792" s="74"/>
      <c r="G792" s="74"/>
      <c r="H792" s="74"/>
      <c r="I792" s="74"/>
      <c r="J792" s="74"/>
      <c r="K792" s="74"/>
    </row>
    <row r="793">
      <c r="A793" s="74"/>
      <c r="B793" s="74"/>
      <c r="C793" s="74"/>
      <c r="D793" s="74"/>
      <c r="E793" s="74"/>
      <c r="F793" s="74"/>
      <c r="G793" s="74"/>
      <c r="H793" s="74"/>
      <c r="I793" s="74"/>
      <c r="J793" s="74"/>
      <c r="K793" s="74"/>
    </row>
    <row r="794">
      <c r="A794" s="74"/>
      <c r="B794" s="74"/>
      <c r="C794" s="74"/>
      <c r="D794" s="74"/>
      <c r="E794" s="74"/>
      <c r="F794" s="74"/>
      <c r="G794" s="74"/>
      <c r="H794" s="74"/>
      <c r="I794" s="74"/>
      <c r="J794" s="74"/>
      <c r="K794" s="74"/>
    </row>
    <row r="795">
      <c r="A795" s="74"/>
      <c r="B795" s="74"/>
      <c r="C795" s="74"/>
      <c r="D795" s="74"/>
      <c r="E795" s="74"/>
      <c r="F795" s="74"/>
      <c r="G795" s="74"/>
      <c r="H795" s="74"/>
      <c r="I795" s="74"/>
      <c r="J795" s="74"/>
      <c r="K795" s="74"/>
    </row>
    <row r="796">
      <c r="A796" s="74"/>
      <c r="B796" s="74"/>
      <c r="C796" s="74"/>
      <c r="D796" s="74"/>
      <c r="E796" s="74"/>
      <c r="F796" s="74"/>
      <c r="G796" s="74"/>
      <c r="H796" s="74"/>
      <c r="I796" s="74"/>
      <c r="J796" s="74"/>
      <c r="K796" s="74"/>
    </row>
    <row r="797">
      <c r="A797" s="74"/>
      <c r="B797" s="74"/>
      <c r="C797" s="74"/>
      <c r="D797" s="74"/>
      <c r="E797" s="74"/>
      <c r="F797" s="74"/>
      <c r="G797" s="74"/>
      <c r="H797" s="74"/>
      <c r="I797" s="74"/>
      <c r="J797" s="74"/>
      <c r="K797" s="74"/>
    </row>
    <row r="798">
      <c r="A798" s="74"/>
      <c r="B798" s="74"/>
      <c r="C798" s="74"/>
      <c r="D798" s="74"/>
      <c r="E798" s="74"/>
      <c r="F798" s="74"/>
      <c r="G798" s="74"/>
      <c r="H798" s="74"/>
      <c r="I798" s="74"/>
      <c r="J798" s="74"/>
      <c r="K798" s="74"/>
    </row>
    <row r="799">
      <c r="A799" s="74"/>
      <c r="B799" s="74"/>
      <c r="C799" s="74"/>
      <c r="D799" s="74"/>
      <c r="E799" s="74"/>
      <c r="F799" s="74"/>
      <c r="G799" s="74"/>
      <c r="H799" s="74"/>
      <c r="I799" s="74"/>
      <c r="J799" s="74"/>
      <c r="K799" s="74"/>
    </row>
    <row r="800">
      <c r="A800" s="74"/>
      <c r="B800" s="74"/>
      <c r="C800" s="74"/>
      <c r="D800" s="74"/>
      <c r="E800" s="74"/>
      <c r="F800" s="74"/>
      <c r="G800" s="74"/>
      <c r="H800" s="74"/>
      <c r="I800" s="74"/>
      <c r="J800" s="74"/>
      <c r="K800" s="74"/>
    </row>
    <row r="801">
      <c r="A801" s="74"/>
      <c r="B801" s="74"/>
      <c r="C801" s="74"/>
      <c r="D801" s="74"/>
      <c r="E801" s="74"/>
      <c r="F801" s="74"/>
      <c r="G801" s="74"/>
      <c r="H801" s="74"/>
      <c r="I801" s="74"/>
      <c r="J801" s="74"/>
      <c r="K801" s="74"/>
    </row>
    <row r="802">
      <c r="A802" s="74"/>
      <c r="B802" s="74"/>
      <c r="C802" s="74"/>
      <c r="D802" s="74"/>
      <c r="E802" s="74"/>
      <c r="F802" s="74"/>
      <c r="G802" s="74"/>
      <c r="H802" s="74"/>
      <c r="I802" s="74"/>
      <c r="J802" s="74"/>
      <c r="K802" s="74"/>
    </row>
    <row r="803">
      <c r="A803" s="74"/>
      <c r="B803" s="74"/>
      <c r="C803" s="74"/>
      <c r="D803" s="74"/>
      <c r="E803" s="74"/>
      <c r="F803" s="74"/>
      <c r="G803" s="74"/>
      <c r="H803" s="74"/>
      <c r="I803" s="74"/>
      <c r="J803" s="74"/>
      <c r="K803" s="74"/>
    </row>
    <row r="804">
      <c r="A804" s="74"/>
      <c r="B804" s="74"/>
      <c r="C804" s="74"/>
      <c r="D804" s="74"/>
      <c r="E804" s="74"/>
      <c r="F804" s="74"/>
      <c r="G804" s="74"/>
      <c r="H804" s="74"/>
      <c r="I804" s="74"/>
      <c r="J804" s="74"/>
      <c r="K804" s="74"/>
    </row>
    <row r="805">
      <c r="A805" s="74"/>
      <c r="B805" s="74"/>
      <c r="C805" s="74"/>
      <c r="D805" s="74"/>
      <c r="E805" s="74"/>
      <c r="F805" s="74"/>
      <c r="G805" s="74"/>
      <c r="H805" s="74"/>
      <c r="I805" s="74"/>
      <c r="J805" s="74"/>
      <c r="K805" s="74"/>
    </row>
    <row r="806">
      <c r="A806" s="74"/>
      <c r="B806" s="74"/>
      <c r="C806" s="74"/>
      <c r="D806" s="74"/>
      <c r="E806" s="74"/>
      <c r="F806" s="74"/>
      <c r="G806" s="74"/>
      <c r="H806" s="74"/>
      <c r="I806" s="74"/>
      <c r="J806" s="74"/>
      <c r="K806" s="74"/>
    </row>
    <row r="807">
      <c r="A807" s="74"/>
      <c r="B807" s="74"/>
      <c r="C807" s="74"/>
      <c r="D807" s="74"/>
      <c r="E807" s="74"/>
      <c r="F807" s="74"/>
      <c r="G807" s="74"/>
      <c r="H807" s="74"/>
      <c r="I807" s="74"/>
      <c r="J807" s="74"/>
      <c r="K807" s="74"/>
    </row>
    <row r="808">
      <c r="A808" s="74"/>
      <c r="B808" s="74"/>
      <c r="C808" s="74"/>
      <c r="D808" s="74"/>
      <c r="E808" s="74"/>
      <c r="F808" s="74"/>
      <c r="G808" s="74"/>
      <c r="H808" s="74"/>
      <c r="I808" s="74"/>
      <c r="J808" s="74"/>
      <c r="K808" s="74"/>
    </row>
    <row r="809">
      <c r="A809" s="74"/>
      <c r="B809" s="74"/>
      <c r="C809" s="74"/>
      <c r="D809" s="74"/>
      <c r="E809" s="74"/>
      <c r="F809" s="74"/>
      <c r="G809" s="74"/>
      <c r="H809" s="74"/>
      <c r="I809" s="74"/>
      <c r="J809" s="74"/>
      <c r="K809" s="74"/>
    </row>
    <row r="810">
      <c r="A810" s="74"/>
      <c r="B810" s="74"/>
      <c r="C810" s="74"/>
      <c r="D810" s="74"/>
      <c r="E810" s="74"/>
      <c r="F810" s="74"/>
      <c r="G810" s="74"/>
      <c r="H810" s="74"/>
      <c r="I810" s="74"/>
      <c r="J810" s="74"/>
      <c r="K810" s="74"/>
    </row>
    <row r="811">
      <c r="A811" s="74"/>
      <c r="B811" s="74"/>
      <c r="C811" s="74"/>
      <c r="D811" s="74"/>
      <c r="E811" s="74"/>
      <c r="F811" s="74"/>
      <c r="G811" s="74"/>
      <c r="H811" s="74"/>
      <c r="I811" s="74"/>
      <c r="J811" s="74"/>
      <c r="K811" s="74"/>
    </row>
    <row r="812">
      <c r="A812" s="74"/>
      <c r="B812" s="74"/>
      <c r="C812" s="74"/>
      <c r="D812" s="74"/>
      <c r="E812" s="74"/>
      <c r="F812" s="74"/>
      <c r="G812" s="74"/>
      <c r="H812" s="74"/>
      <c r="I812" s="74"/>
      <c r="J812" s="74"/>
      <c r="K812" s="74"/>
    </row>
    <row r="813">
      <c r="A813" s="74"/>
      <c r="B813" s="74"/>
      <c r="C813" s="74"/>
      <c r="D813" s="74"/>
      <c r="E813" s="74"/>
      <c r="F813" s="74"/>
      <c r="G813" s="74"/>
      <c r="H813" s="74"/>
      <c r="I813" s="74"/>
      <c r="J813" s="74"/>
      <c r="K813" s="74"/>
    </row>
    <row r="814">
      <c r="A814" s="74"/>
      <c r="B814" s="74"/>
      <c r="C814" s="74"/>
      <c r="D814" s="74"/>
      <c r="E814" s="74"/>
      <c r="F814" s="74"/>
      <c r="G814" s="74"/>
      <c r="H814" s="74"/>
      <c r="I814" s="74"/>
      <c r="J814" s="74"/>
      <c r="K814" s="74"/>
    </row>
    <row r="815">
      <c r="A815" s="74"/>
      <c r="B815" s="74"/>
      <c r="C815" s="74"/>
      <c r="D815" s="74"/>
      <c r="E815" s="74"/>
      <c r="F815" s="74"/>
      <c r="G815" s="74"/>
      <c r="H815" s="74"/>
      <c r="I815" s="74"/>
      <c r="J815" s="74"/>
      <c r="K815" s="74"/>
    </row>
    <row r="816">
      <c r="A816" s="74"/>
      <c r="B816" s="74"/>
      <c r="C816" s="74"/>
      <c r="D816" s="74"/>
      <c r="E816" s="74"/>
      <c r="F816" s="74"/>
      <c r="G816" s="74"/>
      <c r="H816" s="74"/>
      <c r="I816" s="74"/>
      <c r="J816" s="74"/>
      <c r="K816" s="74"/>
    </row>
    <row r="817">
      <c r="A817" s="74"/>
      <c r="B817" s="74"/>
      <c r="C817" s="74"/>
      <c r="D817" s="74"/>
      <c r="E817" s="74"/>
      <c r="F817" s="74"/>
      <c r="G817" s="74"/>
      <c r="H817" s="74"/>
      <c r="I817" s="74"/>
      <c r="J817" s="74"/>
      <c r="K817" s="74"/>
    </row>
    <row r="818">
      <c r="A818" s="74"/>
      <c r="B818" s="74"/>
      <c r="C818" s="74"/>
      <c r="D818" s="74"/>
      <c r="E818" s="74"/>
      <c r="F818" s="74"/>
      <c r="G818" s="74"/>
      <c r="H818" s="74"/>
      <c r="I818" s="74"/>
      <c r="J818" s="74"/>
      <c r="K818" s="74"/>
    </row>
    <row r="819">
      <c r="A819" s="74"/>
      <c r="B819" s="74"/>
      <c r="C819" s="74"/>
      <c r="D819" s="74"/>
      <c r="E819" s="74"/>
      <c r="F819" s="74"/>
      <c r="G819" s="74"/>
      <c r="H819" s="74"/>
      <c r="I819" s="74"/>
      <c r="J819" s="74"/>
      <c r="K819" s="74"/>
    </row>
    <row r="820">
      <c r="A820" s="74"/>
      <c r="B820" s="74"/>
      <c r="C820" s="74"/>
      <c r="D820" s="74"/>
      <c r="E820" s="74"/>
      <c r="F820" s="74"/>
      <c r="G820" s="74"/>
      <c r="H820" s="74"/>
      <c r="I820" s="74"/>
      <c r="J820" s="74"/>
      <c r="K820" s="74"/>
    </row>
    <row r="821">
      <c r="A821" s="74"/>
      <c r="B821" s="74"/>
      <c r="C821" s="74"/>
      <c r="D821" s="74"/>
      <c r="E821" s="74"/>
      <c r="F821" s="74"/>
      <c r="G821" s="74"/>
      <c r="H821" s="74"/>
      <c r="I821" s="74"/>
      <c r="J821" s="74"/>
      <c r="K821" s="74"/>
    </row>
    <row r="822">
      <c r="A822" s="74"/>
      <c r="B822" s="74"/>
      <c r="C822" s="74"/>
      <c r="D822" s="74"/>
      <c r="E822" s="74"/>
      <c r="F822" s="74"/>
      <c r="G822" s="74"/>
      <c r="H822" s="74"/>
      <c r="I822" s="74"/>
      <c r="J822" s="74"/>
      <c r="K822" s="74"/>
    </row>
    <row r="823">
      <c r="A823" s="74"/>
      <c r="B823" s="74"/>
      <c r="C823" s="74"/>
      <c r="D823" s="74"/>
      <c r="E823" s="74"/>
      <c r="F823" s="74"/>
      <c r="G823" s="74"/>
      <c r="H823" s="74"/>
      <c r="I823" s="74"/>
      <c r="J823" s="74"/>
      <c r="K823" s="74"/>
    </row>
    <row r="824">
      <c r="A824" s="74"/>
      <c r="B824" s="74"/>
      <c r="C824" s="74"/>
      <c r="D824" s="74"/>
      <c r="E824" s="74"/>
      <c r="F824" s="74"/>
      <c r="G824" s="74"/>
      <c r="H824" s="74"/>
      <c r="I824" s="74"/>
      <c r="J824" s="74"/>
      <c r="K824" s="74"/>
    </row>
    <row r="825">
      <c r="A825" s="74"/>
      <c r="B825" s="74"/>
      <c r="C825" s="74"/>
      <c r="D825" s="74"/>
      <c r="E825" s="74"/>
      <c r="F825" s="74"/>
      <c r="G825" s="74"/>
      <c r="H825" s="74"/>
      <c r="I825" s="74"/>
      <c r="J825" s="74"/>
      <c r="K825" s="74"/>
    </row>
    <row r="826">
      <c r="A826" s="74"/>
      <c r="B826" s="74"/>
      <c r="C826" s="74"/>
      <c r="D826" s="74"/>
      <c r="E826" s="74"/>
      <c r="F826" s="74"/>
      <c r="G826" s="74"/>
      <c r="H826" s="74"/>
      <c r="I826" s="74"/>
      <c r="J826" s="74"/>
      <c r="K826" s="74"/>
    </row>
    <row r="827">
      <c r="A827" s="74"/>
      <c r="B827" s="74"/>
      <c r="C827" s="74"/>
      <c r="D827" s="74"/>
      <c r="E827" s="74"/>
      <c r="F827" s="74"/>
      <c r="G827" s="74"/>
      <c r="H827" s="74"/>
      <c r="I827" s="74"/>
      <c r="J827" s="74"/>
      <c r="K827" s="74"/>
    </row>
    <row r="828">
      <c r="A828" s="74"/>
      <c r="B828" s="74"/>
      <c r="C828" s="74"/>
      <c r="D828" s="74"/>
      <c r="E828" s="74"/>
      <c r="F828" s="74"/>
      <c r="G828" s="74"/>
      <c r="H828" s="74"/>
      <c r="I828" s="74"/>
      <c r="J828" s="74"/>
      <c r="K828" s="74"/>
    </row>
    <row r="829">
      <c r="A829" s="74"/>
      <c r="B829" s="74"/>
      <c r="C829" s="74"/>
      <c r="D829" s="74"/>
      <c r="E829" s="74"/>
      <c r="F829" s="74"/>
      <c r="G829" s="74"/>
      <c r="H829" s="74"/>
      <c r="I829" s="74"/>
      <c r="J829" s="74"/>
      <c r="K829" s="74"/>
    </row>
    <row r="830">
      <c r="A830" s="74"/>
      <c r="B830" s="74"/>
      <c r="C830" s="74"/>
      <c r="D830" s="74"/>
      <c r="E830" s="74"/>
      <c r="F830" s="74"/>
      <c r="G830" s="74"/>
      <c r="H830" s="74"/>
      <c r="I830" s="74"/>
      <c r="J830" s="74"/>
      <c r="K830" s="74"/>
    </row>
    <row r="831">
      <c r="A831" s="74"/>
      <c r="B831" s="74"/>
      <c r="C831" s="74"/>
      <c r="D831" s="74"/>
      <c r="E831" s="74"/>
      <c r="F831" s="74"/>
      <c r="G831" s="74"/>
      <c r="H831" s="74"/>
      <c r="I831" s="74"/>
      <c r="J831" s="74"/>
      <c r="K831" s="74"/>
    </row>
    <row r="832">
      <c r="A832" s="74"/>
      <c r="B832" s="74"/>
      <c r="C832" s="74"/>
      <c r="D832" s="74"/>
      <c r="E832" s="74"/>
      <c r="F832" s="74"/>
      <c r="G832" s="74"/>
      <c r="H832" s="74"/>
      <c r="I832" s="74"/>
      <c r="J832" s="74"/>
      <c r="K832" s="74"/>
    </row>
    <row r="833">
      <c r="A833" s="74"/>
      <c r="B833" s="74"/>
      <c r="C833" s="74"/>
      <c r="D833" s="74"/>
      <c r="E833" s="74"/>
      <c r="F833" s="74"/>
      <c r="G833" s="74"/>
      <c r="H833" s="74"/>
      <c r="I833" s="74"/>
      <c r="J833" s="74"/>
      <c r="K833" s="74"/>
    </row>
    <row r="834">
      <c r="A834" s="74"/>
      <c r="B834" s="74"/>
      <c r="C834" s="74"/>
      <c r="D834" s="74"/>
      <c r="E834" s="74"/>
      <c r="F834" s="74"/>
      <c r="G834" s="74"/>
      <c r="H834" s="74"/>
      <c r="I834" s="74"/>
      <c r="J834" s="74"/>
      <c r="K834" s="74"/>
    </row>
    <row r="835">
      <c r="A835" s="74"/>
      <c r="B835" s="74"/>
      <c r="C835" s="74"/>
      <c r="D835" s="74"/>
      <c r="E835" s="74"/>
      <c r="F835" s="74"/>
      <c r="G835" s="74"/>
      <c r="H835" s="74"/>
      <c r="I835" s="74"/>
      <c r="J835" s="74"/>
      <c r="K835" s="74"/>
    </row>
    <row r="836">
      <c r="A836" s="74"/>
      <c r="B836" s="74"/>
      <c r="C836" s="74"/>
      <c r="D836" s="74"/>
      <c r="E836" s="74"/>
      <c r="F836" s="74"/>
      <c r="G836" s="74"/>
      <c r="H836" s="74"/>
      <c r="I836" s="74"/>
      <c r="J836" s="74"/>
      <c r="K836" s="74"/>
    </row>
    <row r="837">
      <c r="A837" s="74"/>
      <c r="B837" s="74"/>
      <c r="C837" s="74"/>
      <c r="D837" s="74"/>
      <c r="E837" s="74"/>
      <c r="F837" s="74"/>
      <c r="G837" s="74"/>
      <c r="H837" s="74"/>
      <c r="I837" s="74"/>
      <c r="J837" s="74"/>
      <c r="K837" s="74"/>
    </row>
    <row r="838">
      <c r="A838" s="74"/>
      <c r="B838" s="74"/>
      <c r="C838" s="74"/>
      <c r="D838" s="74"/>
      <c r="E838" s="74"/>
      <c r="F838" s="74"/>
      <c r="G838" s="74"/>
      <c r="H838" s="74"/>
      <c r="I838" s="74"/>
      <c r="J838" s="74"/>
      <c r="K838" s="74"/>
    </row>
    <row r="839">
      <c r="A839" s="74"/>
      <c r="B839" s="74"/>
      <c r="C839" s="74"/>
      <c r="D839" s="74"/>
      <c r="E839" s="74"/>
      <c r="F839" s="74"/>
      <c r="G839" s="74"/>
      <c r="H839" s="74"/>
      <c r="I839" s="74"/>
      <c r="J839" s="74"/>
      <c r="K839" s="74"/>
    </row>
    <row r="840">
      <c r="A840" s="74"/>
      <c r="B840" s="74"/>
      <c r="C840" s="74"/>
      <c r="D840" s="74"/>
      <c r="E840" s="74"/>
      <c r="F840" s="74"/>
      <c r="G840" s="74"/>
      <c r="H840" s="74"/>
      <c r="I840" s="74"/>
      <c r="J840" s="74"/>
      <c r="K840" s="74"/>
    </row>
    <row r="841">
      <c r="A841" s="74"/>
      <c r="B841" s="74"/>
      <c r="C841" s="74"/>
      <c r="D841" s="74"/>
      <c r="E841" s="74"/>
      <c r="F841" s="74"/>
      <c r="G841" s="74"/>
      <c r="H841" s="74"/>
      <c r="I841" s="74"/>
      <c r="J841" s="74"/>
      <c r="K841" s="74"/>
    </row>
    <row r="842">
      <c r="A842" s="74"/>
      <c r="B842" s="74"/>
      <c r="C842" s="74"/>
      <c r="D842" s="74"/>
      <c r="E842" s="74"/>
      <c r="F842" s="74"/>
      <c r="G842" s="74"/>
      <c r="H842" s="74"/>
      <c r="I842" s="74"/>
      <c r="J842" s="74"/>
      <c r="K842" s="74"/>
    </row>
    <row r="843">
      <c r="A843" s="74"/>
      <c r="B843" s="74"/>
      <c r="C843" s="74"/>
      <c r="D843" s="74"/>
      <c r="E843" s="74"/>
      <c r="F843" s="74"/>
      <c r="G843" s="74"/>
      <c r="H843" s="74"/>
      <c r="I843" s="74"/>
      <c r="J843" s="74"/>
      <c r="K843" s="74"/>
    </row>
    <row r="844">
      <c r="A844" s="74"/>
      <c r="B844" s="74"/>
      <c r="C844" s="74"/>
      <c r="D844" s="74"/>
      <c r="E844" s="74"/>
      <c r="F844" s="74"/>
      <c r="G844" s="74"/>
      <c r="H844" s="74"/>
      <c r="I844" s="74"/>
      <c r="J844" s="74"/>
      <c r="K844" s="74"/>
    </row>
    <row r="845">
      <c r="A845" s="74"/>
      <c r="B845" s="74"/>
      <c r="C845" s="74"/>
      <c r="D845" s="74"/>
      <c r="E845" s="74"/>
      <c r="F845" s="74"/>
      <c r="G845" s="74"/>
      <c r="H845" s="74"/>
      <c r="I845" s="74"/>
      <c r="J845" s="74"/>
      <c r="K845" s="74"/>
    </row>
    <row r="846">
      <c r="A846" s="74"/>
      <c r="B846" s="74"/>
      <c r="C846" s="74"/>
      <c r="D846" s="74"/>
      <c r="E846" s="74"/>
      <c r="F846" s="74"/>
      <c r="G846" s="74"/>
      <c r="H846" s="74"/>
      <c r="I846" s="74"/>
      <c r="J846" s="74"/>
      <c r="K846" s="74"/>
    </row>
    <row r="847">
      <c r="A847" s="74"/>
      <c r="B847" s="74"/>
      <c r="C847" s="74"/>
      <c r="D847" s="74"/>
      <c r="E847" s="74"/>
      <c r="F847" s="74"/>
      <c r="G847" s="74"/>
      <c r="H847" s="74"/>
      <c r="I847" s="74"/>
      <c r="J847" s="74"/>
      <c r="K847" s="74"/>
    </row>
    <row r="848">
      <c r="A848" s="74"/>
      <c r="B848" s="74"/>
      <c r="C848" s="74"/>
      <c r="D848" s="74"/>
      <c r="E848" s="74"/>
      <c r="F848" s="74"/>
      <c r="G848" s="74"/>
      <c r="H848" s="74"/>
      <c r="I848" s="74"/>
      <c r="J848" s="74"/>
      <c r="K848" s="74"/>
    </row>
    <row r="849">
      <c r="A849" s="74"/>
      <c r="B849" s="74"/>
      <c r="C849" s="74"/>
      <c r="D849" s="74"/>
      <c r="E849" s="74"/>
      <c r="F849" s="74"/>
      <c r="G849" s="74"/>
      <c r="H849" s="74"/>
      <c r="I849" s="74"/>
      <c r="J849" s="74"/>
      <c r="K849" s="74"/>
    </row>
    <row r="850">
      <c r="A850" s="74"/>
      <c r="B850" s="74"/>
      <c r="C850" s="74"/>
      <c r="D850" s="74"/>
      <c r="E850" s="74"/>
      <c r="F850" s="74"/>
      <c r="G850" s="74"/>
      <c r="H850" s="74"/>
      <c r="I850" s="74"/>
      <c r="J850" s="74"/>
      <c r="K850" s="74"/>
    </row>
    <row r="851">
      <c r="A851" s="74"/>
      <c r="B851" s="74"/>
      <c r="C851" s="74"/>
      <c r="D851" s="74"/>
      <c r="E851" s="74"/>
      <c r="F851" s="74"/>
      <c r="G851" s="74"/>
      <c r="H851" s="74"/>
      <c r="I851" s="74"/>
      <c r="J851" s="74"/>
      <c r="K851" s="74"/>
    </row>
    <row r="852">
      <c r="A852" s="74"/>
      <c r="B852" s="74"/>
      <c r="C852" s="74"/>
      <c r="D852" s="74"/>
      <c r="E852" s="74"/>
      <c r="F852" s="74"/>
      <c r="G852" s="74"/>
      <c r="H852" s="74"/>
      <c r="I852" s="74"/>
      <c r="J852" s="74"/>
      <c r="K852" s="74"/>
    </row>
    <row r="853">
      <c r="A853" s="74"/>
      <c r="B853" s="74"/>
      <c r="C853" s="74"/>
      <c r="D853" s="74"/>
      <c r="E853" s="74"/>
      <c r="F853" s="74"/>
      <c r="G853" s="74"/>
      <c r="H853" s="74"/>
      <c r="I853" s="74"/>
      <c r="J853" s="74"/>
      <c r="K853" s="74"/>
    </row>
    <row r="854">
      <c r="A854" s="74"/>
      <c r="B854" s="74"/>
      <c r="C854" s="74"/>
      <c r="D854" s="74"/>
      <c r="E854" s="74"/>
      <c r="F854" s="74"/>
      <c r="G854" s="74"/>
      <c r="H854" s="74"/>
      <c r="I854" s="74"/>
      <c r="J854" s="74"/>
      <c r="K854" s="74"/>
    </row>
    <row r="855">
      <c r="A855" s="74"/>
      <c r="B855" s="74"/>
      <c r="C855" s="74"/>
      <c r="D855" s="74"/>
      <c r="E855" s="74"/>
      <c r="F855" s="74"/>
      <c r="G855" s="74"/>
      <c r="H855" s="74"/>
      <c r="I855" s="74"/>
      <c r="J855" s="74"/>
      <c r="K855" s="74"/>
    </row>
    <row r="856">
      <c r="A856" s="74"/>
      <c r="B856" s="74"/>
      <c r="C856" s="74"/>
      <c r="D856" s="74"/>
      <c r="E856" s="74"/>
      <c r="F856" s="74"/>
      <c r="G856" s="74"/>
      <c r="H856" s="74"/>
      <c r="I856" s="74"/>
      <c r="J856" s="74"/>
      <c r="K856" s="74"/>
    </row>
    <row r="857">
      <c r="A857" s="74"/>
      <c r="B857" s="74"/>
      <c r="C857" s="74"/>
      <c r="D857" s="74"/>
      <c r="E857" s="74"/>
      <c r="F857" s="74"/>
      <c r="G857" s="74"/>
      <c r="H857" s="74"/>
      <c r="I857" s="74"/>
      <c r="J857" s="74"/>
      <c r="K857" s="74"/>
    </row>
    <row r="858">
      <c r="A858" s="74"/>
      <c r="B858" s="74"/>
      <c r="C858" s="74"/>
      <c r="D858" s="74"/>
      <c r="E858" s="74"/>
      <c r="F858" s="74"/>
      <c r="G858" s="74"/>
      <c r="H858" s="74"/>
      <c r="I858" s="74"/>
      <c r="J858" s="74"/>
      <c r="K858" s="74"/>
    </row>
    <row r="859">
      <c r="A859" s="74"/>
      <c r="B859" s="74"/>
      <c r="C859" s="74"/>
      <c r="D859" s="74"/>
      <c r="E859" s="74"/>
      <c r="F859" s="74"/>
      <c r="G859" s="74"/>
      <c r="H859" s="74"/>
      <c r="I859" s="74"/>
      <c r="J859" s="74"/>
      <c r="K859" s="74"/>
    </row>
    <row r="860">
      <c r="A860" s="74"/>
      <c r="B860" s="74"/>
      <c r="C860" s="74"/>
      <c r="D860" s="74"/>
      <c r="E860" s="74"/>
      <c r="F860" s="74"/>
      <c r="G860" s="74"/>
      <c r="H860" s="74"/>
      <c r="I860" s="74"/>
      <c r="J860" s="74"/>
      <c r="K860" s="74"/>
    </row>
    <row r="861">
      <c r="A861" s="74"/>
      <c r="B861" s="74"/>
      <c r="C861" s="74"/>
      <c r="D861" s="74"/>
      <c r="E861" s="74"/>
      <c r="F861" s="74"/>
      <c r="G861" s="74"/>
      <c r="H861" s="74"/>
      <c r="I861" s="74"/>
      <c r="J861" s="74"/>
      <c r="K861" s="74"/>
    </row>
    <row r="862">
      <c r="A862" s="74"/>
      <c r="B862" s="74"/>
      <c r="C862" s="74"/>
      <c r="D862" s="74"/>
      <c r="E862" s="74"/>
      <c r="F862" s="74"/>
      <c r="G862" s="74"/>
      <c r="H862" s="74"/>
      <c r="I862" s="74"/>
      <c r="J862" s="74"/>
      <c r="K862" s="74"/>
    </row>
    <row r="863">
      <c r="A863" s="74"/>
      <c r="B863" s="74"/>
      <c r="C863" s="74"/>
      <c r="D863" s="74"/>
      <c r="E863" s="74"/>
      <c r="F863" s="74"/>
      <c r="G863" s="74"/>
      <c r="H863" s="74"/>
      <c r="I863" s="74"/>
      <c r="J863" s="74"/>
      <c r="K863" s="74"/>
    </row>
    <row r="864">
      <c r="A864" s="74"/>
      <c r="B864" s="74"/>
      <c r="C864" s="74"/>
      <c r="D864" s="74"/>
      <c r="E864" s="74"/>
      <c r="F864" s="74"/>
      <c r="G864" s="74"/>
      <c r="H864" s="74"/>
      <c r="I864" s="74"/>
      <c r="J864" s="74"/>
      <c r="K864" s="74"/>
    </row>
    <row r="865">
      <c r="A865" s="74"/>
      <c r="B865" s="74"/>
      <c r="C865" s="74"/>
      <c r="D865" s="74"/>
      <c r="E865" s="74"/>
      <c r="F865" s="74"/>
      <c r="G865" s="74"/>
      <c r="H865" s="74"/>
      <c r="I865" s="74"/>
      <c r="J865" s="74"/>
      <c r="K865" s="74"/>
    </row>
    <row r="866">
      <c r="A866" s="74"/>
      <c r="B866" s="74"/>
      <c r="C866" s="74"/>
      <c r="D866" s="74"/>
      <c r="E866" s="74"/>
      <c r="F866" s="74"/>
      <c r="G866" s="74"/>
      <c r="H866" s="74"/>
      <c r="I866" s="74"/>
      <c r="J866" s="74"/>
      <c r="K866" s="74"/>
    </row>
    <row r="867">
      <c r="A867" s="74"/>
      <c r="B867" s="74"/>
      <c r="C867" s="74"/>
      <c r="D867" s="74"/>
      <c r="E867" s="74"/>
      <c r="F867" s="74"/>
      <c r="G867" s="74"/>
      <c r="H867" s="74"/>
      <c r="I867" s="74"/>
      <c r="J867" s="74"/>
      <c r="K867" s="74"/>
    </row>
    <row r="868">
      <c r="A868" s="74"/>
      <c r="B868" s="74"/>
      <c r="C868" s="74"/>
      <c r="D868" s="74"/>
      <c r="E868" s="74"/>
      <c r="F868" s="74"/>
      <c r="G868" s="74"/>
      <c r="H868" s="74"/>
      <c r="I868" s="74"/>
      <c r="J868" s="74"/>
      <c r="K868" s="74"/>
    </row>
    <row r="869">
      <c r="A869" s="74"/>
      <c r="B869" s="74"/>
      <c r="C869" s="74"/>
      <c r="D869" s="74"/>
      <c r="E869" s="74"/>
      <c r="F869" s="74"/>
      <c r="G869" s="74"/>
      <c r="H869" s="74"/>
      <c r="I869" s="74"/>
      <c r="J869" s="74"/>
      <c r="K869" s="74"/>
    </row>
    <row r="870">
      <c r="A870" s="74"/>
      <c r="B870" s="74"/>
      <c r="C870" s="74"/>
      <c r="D870" s="74"/>
      <c r="E870" s="74"/>
      <c r="F870" s="74"/>
      <c r="G870" s="74"/>
      <c r="H870" s="74"/>
      <c r="I870" s="74"/>
      <c r="J870" s="74"/>
      <c r="K870" s="74"/>
    </row>
    <row r="871">
      <c r="A871" s="74"/>
      <c r="B871" s="74"/>
      <c r="C871" s="74"/>
      <c r="D871" s="74"/>
      <c r="E871" s="74"/>
      <c r="F871" s="74"/>
      <c r="G871" s="74"/>
      <c r="H871" s="74"/>
      <c r="I871" s="74"/>
      <c r="J871" s="74"/>
      <c r="K871" s="74"/>
    </row>
    <row r="872">
      <c r="A872" s="74"/>
      <c r="B872" s="74"/>
      <c r="C872" s="74"/>
      <c r="D872" s="74"/>
      <c r="E872" s="74"/>
      <c r="F872" s="74"/>
      <c r="G872" s="74"/>
      <c r="H872" s="74"/>
      <c r="I872" s="74"/>
      <c r="J872" s="74"/>
      <c r="K872" s="74"/>
    </row>
    <row r="873">
      <c r="A873" s="74"/>
      <c r="B873" s="74"/>
      <c r="C873" s="74"/>
      <c r="D873" s="74"/>
      <c r="E873" s="74"/>
      <c r="F873" s="74"/>
      <c r="G873" s="74"/>
      <c r="H873" s="74"/>
      <c r="I873" s="74"/>
      <c r="J873" s="74"/>
      <c r="K873" s="74"/>
    </row>
    <row r="874">
      <c r="A874" s="74"/>
      <c r="B874" s="74"/>
      <c r="C874" s="74"/>
      <c r="D874" s="74"/>
      <c r="E874" s="74"/>
      <c r="F874" s="74"/>
      <c r="G874" s="74"/>
      <c r="H874" s="74"/>
      <c r="I874" s="74"/>
      <c r="J874" s="74"/>
      <c r="K874" s="74"/>
    </row>
    <row r="875">
      <c r="A875" s="74"/>
      <c r="B875" s="74"/>
      <c r="C875" s="74"/>
      <c r="D875" s="74"/>
      <c r="E875" s="74"/>
      <c r="F875" s="74"/>
      <c r="G875" s="74"/>
      <c r="H875" s="74"/>
      <c r="I875" s="74"/>
      <c r="J875" s="74"/>
      <c r="K875" s="74"/>
    </row>
    <row r="876">
      <c r="A876" s="74"/>
      <c r="B876" s="74"/>
      <c r="C876" s="74"/>
      <c r="D876" s="74"/>
      <c r="E876" s="74"/>
      <c r="F876" s="74"/>
      <c r="G876" s="74"/>
      <c r="H876" s="74"/>
      <c r="I876" s="74"/>
      <c r="J876" s="74"/>
      <c r="K876" s="74"/>
    </row>
    <row r="877">
      <c r="A877" s="74"/>
      <c r="B877" s="74"/>
      <c r="C877" s="74"/>
      <c r="D877" s="74"/>
      <c r="E877" s="74"/>
      <c r="F877" s="74"/>
      <c r="G877" s="74"/>
      <c r="H877" s="74"/>
      <c r="I877" s="74"/>
      <c r="J877" s="74"/>
      <c r="K877" s="74"/>
    </row>
    <row r="878">
      <c r="A878" s="74"/>
      <c r="B878" s="74"/>
      <c r="C878" s="74"/>
      <c r="D878" s="74"/>
      <c r="E878" s="74"/>
      <c r="F878" s="74"/>
      <c r="G878" s="74"/>
      <c r="H878" s="74"/>
      <c r="I878" s="74"/>
      <c r="J878" s="74"/>
      <c r="K878" s="74"/>
    </row>
    <row r="879">
      <c r="A879" s="74"/>
      <c r="B879" s="74"/>
      <c r="C879" s="74"/>
      <c r="D879" s="74"/>
      <c r="E879" s="74"/>
      <c r="F879" s="74"/>
      <c r="G879" s="74"/>
      <c r="H879" s="74"/>
      <c r="I879" s="74"/>
      <c r="J879" s="74"/>
      <c r="K879" s="74"/>
    </row>
    <row r="880">
      <c r="A880" s="74"/>
      <c r="B880" s="74"/>
      <c r="C880" s="74"/>
      <c r="D880" s="74"/>
      <c r="E880" s="74"/>
      <c r="F880" s="74"/>
      <c r="G880" s="74"/>
      <c r="H880" s="74"/>
      <c r="I880" s="74"/>
      <c r="J880" s="74"/>
      <c r="K880" s="74"/>
    </row>
    <row r="881">
      <c r="A881" s="74"/>
      <c r="B881" s="74"/>
      <c r="C881" s="74"/>
      <c r="D881" s="74"/>
      <c r="E881" s="74"/>
      <c r="F881" s="74"/>
      <c r="G881" s="74"/>
      <c r="H881" s="74"/>
      <c r="I881" s="74"/>
      <c r="J881" s="74"/>
      <c r="K881" s="74"/>
    </row>
    <row r="882">
      <c r="A882" s="74"/>
      <c r="B882" s="74"/>
      <c r="C882" s="74"/>
      <c r="D882" s="74"/>
      <c r="E882" s="74"/>
      <c r="F882" s="74"/>
      <c r="G882" s="74"/>
      <c r="H882" s="74"/>
      <c r="I882" s="74"/>
      <c r="J882" s="74"/>
      <c r="K882" s="74"/>
    </row>
    <row r="883">
      <c r="A883" s="74"/>
      <c r="B883" s="74"/>
      <c r="C883" s="74"/>
      <c r="D883" s="74"/>
      <c r="E883" s="74"/>
      <c r="F883" s="74"/>
      <c r="G883" s="74"/>
      <c r="H883" s="74"/>
      <c r="I883" s="74"/>
      <c r="J883" s="74"/>
      <c r="K883" s="74"/>
    </row>
    <row r="884">
      <c r="A884" s="74"/>
      <c r="B884" s="74"/>
      <c r="C884" s="74"/>
      <c r="D884" s="74"/>
      <c r="E884" s="74"/>
      <c r="F884" s="74"/>
      <c r="G884" s="74"/>
      <c r="H884" s="74"/>
      <c r="I884" s="74"/>
      <c r="J884" s="74"/>
      <c r="K884" s="74"/>
    </row>
    <row r="885">
      <c r="A885" s="74"/>
      <c r="B885" s="74"/>
      <c r="C885" s="74"/>
      <c r="D885" s="74"/>
      <c r="E885" s="74"/>
      <c r="F885" s="74"/>
      <c r="G885" s="74"/>
      <c r="H885" s="74"/>
      <c r="I885" s="74"/>
      <c r="J885" s="74"/>
      <c r="K885" s="74"/>
    </row>
    <row r="886">
      <c r="A886" s="74"/>
      <c r="B886" s="74"/>
      <c r="C886" s="74"/>
      <c r="D886" s="74"/>
      <c r="E886" s="74"/>
      <c r="F886" s="74"/>
      <c r="G886" s="74"/>
      <c r="H886" s="74"/>
      <c r="I886" s="74"/>
      <c r="J886" s="74"/>
      <c r="K886" s="74"/>
    </row>
    <row r="887">
      <c r="A887" s="74"/>
      <c r="B887" s="74"/>
      <c r="C887" s="74"/>
      <c r="D887" s="74"/>
      <c r="E887" s="74"/>
      <c r="F887" s="74"/>
      <c r="G887" s="74"/>
      <c r="H887" s="74"/>
      <c r="I887" s="74"/>
      <c r="J887" s="74"/>
      <c r="K887" s="74"/>
    </row>
    <row r="888">
      <c r="A888" s="74"/>
      <c r="B888" s="74"/>
      <c r="C888" s="74"/>
      <c r="D888" s="74"/>
      <c r="E888" s="74"/>
      <c r="F888" s="74"/>
      <c r="G888" s="74"/>
      <c r="H888" s="74"/>
      <c r="I888" s="74"/>
      <c r="J888" s="74"/>
      <c r="K888" s="74"/>
    </row>
    <row r="889">
      <c r="A889" s="74"/>
      <c r="B889" s="74"/>
      <c r="C889" s="74"/>
      <c r="D889" s="74"/>
      <c r="E889" s="74"/>
      <c r="F889" s="74"/>
      <c r="G889" s="74"/>
      <c r="H889" s="74"/>
      <c r="I889" s="74"/>
      <c r="J889" s="74"/>
      <c r="K889" s="74"/>
    </row>
    <row r="890">
      <c r="A890" s="74"/>
      <c r="B890" s="74"/>
      <c r="C890" s="74"/>
      <c r="D890" s="74"/>
      <c r="E890" s="74"/>
      <c r="F890" s="74"/>
      <c r="G890" s="74"/>
      <c r="H890" s="74"/>
      <c r="I890" s="74"/>
      <c r="J890" s="74"/>
      <c r="K890" s="74"/>
    </row>
    <row r="891">
      <c r="A891" s="74"/>
      <c r="B891" s="74"/>
      <c r="C891" s="74"/>
      <c r="D891" s="74"/>
      <c r="E891" s="74"/>
      <c r="F891" s="74"/>
      <c r="G891" s="74"/>
      <c r="H891" s="74"/>
      <c r="I891" s="74"/>
      <c r="J891" s="74"/>
      <c r="K891" s="74"/>
    </row>
    <row r="892">
      <c r="A892" s="74"/>
      <c r="B892" s="74"/>
      <c r="C892" s="74"/>
      <c r="D892" s="74"/>
      <c r="E892" s="74"/>
      <c r="F892" s="74"/>
      <c r="G892" s="74"/>
      <c r="H892" s="74"/>
      <c r="I892" s="74"/>
      <c r="J892" s="74"/>
      <c r="K892" s="74"/>
    </row>
    <row r="893">
      <c r="A893" s="74"/>
      <c r="B893" s="74"/>
      <c r="C893" s="74"/>
      <c r="D893" s="74"/>
      <c r="E893" s="74"/>
      <c r="F893" s="74"/>
      <c r="G893" s="74"/>
      <c r="H893" s="74"/>
      <c r="I893" s="74"/>
      <c r="J893" s="74"/>
      <c r="K893" s="74"/>
    </row>
    <row r="894">
      <c r="A894" s="74"/>
      <c r="B894" s="74"/>
      <c r="C894" s="74"/>
      <c r="D894" s="74"/>
      <c r="E894" s="74"/>
      <c r="F894" s="74"/>
      <c r="G894" s="74"/>
      <c r="H894" s="74"/>
      <c r="I894" s="74"/>
      <c r="J894" s="74"/>
      <c r="K894" s="74"/>
    </row>
    <row r="895">
      <c r="A895" s="74"/>
      <c r="B895" s="74"/>
      <c r="C895" s="74"/>
      <c r="D895" s="74"/>
      <c r="E895" s="74"/>
      <c r="F895" s="74"/>
      <c r="G895" s="74"/>
      <c r="H895" s="74"/>
      <c r="I895" s="74"/>
      <c r="J895" s="74"/>
      <c r="K895" s="74"/>
    </row>
    <row r="896">
      <c r="A896" s="74"/>
      <c r="B896" s="74"/>
      <c r="C896" s="74"/>
      <c r="D896" s="74"/>
      <c r="E896" s="74"/>
      <c r="F896" s="74"/>
      <c r="G896" s="74"/>
      <c r="H896" s="74"/>
      <c r="I896" s="74"/>
      <c r="J896" s="74"/>
      <c r="K896" s="74"/>
    </row>
    <row r="897">
      <c r="A897" s="74"/>
      <c r="B897" s="74"/>
      <c r="C897" s="74"/>
      <c r="D897" s="74"/>
      <c r="E897" s="74"/>
      <c r="F897" s="74"/>
      <c r="G897" s="74"/>
      <c r="H897" s="74"/>
      <c r="I897" s="74"/>
      <c r="J897" s="74"/>
      <c r="K897" s="74"/>
    </row>
    <row r="898">
      <c r="A898" s="74"/>
      <c r="B898" s="74"/>
      <c r="C898" s="74"/>
      <c r="D898" s="74"/>
      <c r="E898" s="74"/>
      <c r="F898" s="74"/>
      <c r="G898" s="74"/>
      <c r="H898" s="74"/>
      <c r="I898" s="74"/>
      <c r="J898" s="74"/>
      <c r="K898" s="74"/>
    </row>
    <row r="899">
      <c r="A899" s="74"/>
      <c r="B899" s="74"/>
      <c r="C899" s="74"/>
      <c r="D899" s="74"/>
      <c r="E899" s="74"/>
      <c r="F899" s="74"/>
      <c r="G899" s="74"/>
      <c r="H899" s="74"/>
      <c r="I899" s="74"/>
      <c r="J899" s="74"/>
      <c r="K899" s="74"/>
    </row>
    <row r="900">
      <c r="A900" s="74"/>
      <c r="B900" s="74"/>
      <c r="C900" s="74"/>
      <c r="D900" s="74"/>
      <c r="E900" s="74"/>
      <c r="F900" s="74"/>
      <c r="G900" s="74"/>
      <c r="H900" s="74"/>
      <c r="I900" s="74"/>
      <c r="J900" s="74"/>
      <c r="K900" s="74"/>
    </row>
    <row r="901">
      <c r="A901" s="74"/>
      <c r="B901" s="74"/>
      <c r="C901" s="74"/>
      <c r="D901" s="74"/>
      <c r="E901" s="74"/>
      <c r="F901" s="74"/>
      <c r="G901" s="74"/>
      <c r="H901" s="74"/>
      <c r="I901" s="74"/>
      <c r="J901" s="74"/>
      <c r="K901" s="74"/>
    </row>
    <row r="902">
      <c r="A902" s="74"/>
      <c r="B902" s="74"/>
      <c r="C902" s="74"/>
      <c r="D902" s="74"/>
      <c r="E902" s="74"/>
      <c r="F902" s="74"/>
      <c r="G902" s="74"/>
      <c r="H902" s="74"/>
      <c r="I902" s="74"/>
      <c r="J902" s="74"/>
      <c r="K902" s="74"/>
    </row>
    <row r="903">
      <c r="A903" s="74"/>
      <c r="B903" s="74"/>
      <c r="C903" s="74"/>
      <c r="D903" s="74"/>
      <c r="E903" s="74"/>
      <c r="F903" s="74"/>
      <c r="G903" s="74"/>
      <c r="H903" s="74"/>
      <c r="I903" s="74"/>
      <c r="J903" s="74"/>
      <c r="K903" s="74"/>
    </row>
    <row r="904">
      <c r="A904" s="74"/>
      <c r="B904" s="74"/>
      <c r="C904" s="74"/>
      <c r="D904" s="74"/>
      <c r="E904" s="74"/>
      <c r="F904" s="74"/>
      <c r="G904" s="74"/>
      <c r="H904" s="74"/>
      <c r="I904" s="74"/>
      <c r="J904" s="74"/>
      <c r="K904" s="74"/>
    </row>
    <row r="905">
      <c r="A905" s="74"/>
      <c r="B905" s="74"/>
      <c r="C905" s="74"/>
      <c r="D905" s="74"/>
      <c r="E905" s="74"/>
      <c r="F905" s="74"/>
      <c r="G905" s="74"/>
      <c r="H905" s="74"/>
      <c r="I905" s="74"/>
      <c r="J905" s="74"/>
      <c r="K905" s="74"/>
    </row>
    <row r="906">
      <c r="A906" s="74"/>
      <c r="B906" s="74"/>
      <c r="C906" s="74"/>
      <c r="D906" s="74"/>
      <c r="E906" s="74"/>
      <c r="F906" s="74"/>
      <c r="G906" s="74"/>
      <c r="H906" s="74"/>
      <c r="I906" s="74"/>
      <c r="J906" s="74"/>
      <c r="K906" s="74"/>
    </row>
    <row r="907">
      <c r="A907" s="74"/>
      <c r="B907" s="74"/>
      <c r="C907" s="74"/>
      <c r="D907" s="74"/>
      <c r="E907" s="74"/>
      <c r="F907" s="74"/>
      <c r="G907" s="74"/>
      <c r="H907" s="74"/>
      <c r="I907" s="74"/>
      <c r="J907" s="74"/>
      <c r="K907" s="74"/>
    </row>
    <row r="908">
      <c r="A908" s="74"/>
      <c r="B908" s="74"/>
      <c r="C908" s="74"/>
      <c r="D908" s="74"/>
      <c r="E908" s="74"/>
      <c r="F908" s="74"/>
      <c r="G908" s="74"/>
      <c r="H908" s="74"/>
      <c r="I908" s="74"/>
      <c r="J908" s="74"/>
      <c r="K908" s="74"/>
    </row>
    <row r="909">
      <c r="A909" s="74"/>
      <c r="B909" s="74"/>
      <c r="C909" s="74"/>
      <c r="D909" s="74"/>
      <c r="E909" s="74"/>
      <c r="F909" s="74"/>
      <c r="G909" s="74"/>
      <c r="H909" s="74"/>
      <c r="I909" s="74"/>
      <c r="J909" s="74"/>
      <c r="K909" s="74"/>
    </row>
    <row r="910">
      <c r="A910" s="74"/>
      <c r="B910" s="74"/>
      <c r="C910" s="74"/>
      <c r="D910" s="74"/>
      <c r="E910" s="74"/>
      <c r="F910" s="74"/>
      <c r="G910" s="74"/>
      <c r="H910" s="74"/>
      <c r="I910" s="74"/>
      <c r="J910" s="74"/>
      <c r="K910" s="74"/>
    </row>
    <row r="911">
      <c r="A911" s="74"/>
      <c r="B911" s="74"/>
      <c r="C911" s="74"/>
      <c r="D911" s="74"/>
      <c r="E911" s="74"/>
      <c r="F911" s="74"/>
      <c r="G911" s="74"/>
      <c r="H911" s="74"/>
      <c r="I911" s="74"/>
      <c r="J911" s="74"/>
      <c r="K911" s="74"/>
    </row>
    <row r="912">
      <c r="A912" s="74"/>
      <c r="B912" s="74"/>
      <c r="C912" s="74"/>
      <c r="D912" s="74"/>
      <c r="E912" s="74"/>
      <c r="F912" s="74"/>
      <c r="G912" s="74"/>
      <c r="H912" s="74"/>
      <c r="I912" s="74"/>
      <c r="J912" s="74"/>
      <c r="K912" s="74"/>
    </row>
    <row r="913">
      <c r="A913" s="74"/>
      <c r="B913" s="74"/>
      <c r="C913" s="74"/>
      <c r="D913" s="74"/>
      <c r="E913" s="74"/>
      <c r="F913" s="74"/>
      <c r="G913" s="74"/>
      <c r="H913" s="74"/>
      <c r="I913" s="74"/>
      <c r="J913" s="74"/>
      <c r="K913" s="74"/>
    </row>
    <row r="914">
      <c r="A914" s="74"/>
      <c r="B914" s="74"/>
      <c r="C914" s="74"/>
      <c r="D914" s="74"/>
      <c r="E914" s="74"/>
      <c r="F914" s="74"/>
      <c r="G914" s="74"/>
      <c r="H914" s="74"/>
      <c r="I914" s="74"/>
      <c r="J914" s="74"/>
      <c r="K914" s="74"/>
    </row>
    <row r="915">
      <c r="A915" s="74"/>
      <c r="B915" s="74"/>
      <c r="C915" s="74"/>
      <c r="D915" s="74"/>
      <c r="E915" s="74"/>
      <c r="F915" s="74"/>
      <c r="G915" s="74"/>
      <c r="H915" s="74"/>
      <c r="I915" s="74"/>
      <c r="J915" s="74"/>
      <c r="K915" s="74"/>
    </row>
    <row r="916">
      <c r="A916" s="74"/>
      <c r="B916" s="74"/>
      <c r="C916" s="74"/>
      <c r="D916" s="74"/>
      <c r="E916" s="74"/>
      <c r="F916" s="74"/>
      <c r="G916" s="74"/>
      <c r="H916" s="74"/>
      <c r="I916" s="74"/>
      <c r="J916" s="74"/>
      <c r="K916" s="74"/>
    </row>
    <row r="917">
      <c r="A917" s="74"/>
      <c r="B917" s="74"/>
      <c r="C917" s="74"/>
      <c r="D917" s="74"/>
      <c r="E917" s="74"/>
      <c r="F917" s="74"/>
      <c r="G917" s="74"/>
      <c r="H917" s="74"/>
      <c r="I917" s="74"/>
      <c r="J917" s="74"/>
      <c r="K917" s="74"/>
    </row>
    <row r="918">
      <c r="A918" s="74"/>
      <c r="B918" s="74"/>
      <c r="C918" s="74"/>
      <c r="D918" s="74"/>
      <c r="E918" s="74"/>
      <c r="F918" s="74"/>
      <c r="G918" s="74"/>
      <c r="H918" s="74"/>
      <c r="I918" s="74"/>
      <c r="J918" s="74"/>
      <c r="K918" s="74"/>
    </row>
    <row r="919">
      <c r="A919" s="74"/>
      <c r="B919" s="74"/>
      <c r="C919" s="74"/>
      <c r="D919" s="74"/>
      <c r="E919" s="74"/>
      <c r="F919" s="74"/>
      <c r="G919" s="74"/>
      <c r="H919" s="74"/>
      <c r="I919" s="74"/>
      <c r="J919" s="74"/>
      <c r="K919" s="74"/>
    </row>
    <row r="920">
      <c r="A920" s="74"/>
      <c r="B920" s="74"/>
      <c r="C920" s="74"/>
      <c r="D920" s="74"/>
      <c r="E920" s="74"/>
      <c r="F920" s="74"/>
      <c r="G920" s="74"/>
      <c r="H920" s="74"/>
      <c r="I920" s="74"/>
      <c r="J920" s="74"/>
      <c r="K920" s="74"/>
    </row>
    <row r="921">
      <c r="A921" s="74"/>
      <c r="B921" s="74"/>
      <c r="C921" s="74"/>
      <c r="D921" s="74"/>
      <c r="E921" s="74"/>
      <c r="F921" s="74"/>
      <c r="G921" s="74"/>
      <c r="H921" s="74"/>
      <c r="I921" s="74"/>
      <c r="J921" s="74"/>
      <c r="K921" s="74"/>
    </row>
    <row r="922">
      <c r="A922" s="74"/>
      <c r="B922" s="74"/>
      <c r="C922" s="74"/>
      <c r="D922" s="74"/>
      <c r="E922" s="74"/>
      <c r="F922" s="74"/>
      <c r="G922" s="74"/>
      <c r="H922" s="74"/>
      <c r="I922" s="74"/>
      <c r="J922" s="74"/>
      <c r="K922" s="74"/>
    </row>
    <row r="923">
      <c r="A923" s="74"/>
      <c r="B923" s="74"/>
      <c r="C923" s="74"/>
      <c r="D923" s="74"/>
      <c r="E923" s="74"/>
      <c r="F923" s="74"/>
      <c r="G923" s="74"/>
      <c r="H923" s="74"/>
      <c r="I923" s="74"/>
      <c r="J923" s="74"/>
      <c r="K923" s="74"/>
    </row>
    <row r="924">
      <c r="A924" s="74"/>
      <c r="B924" s="74"/>
      <c r="C924" s="74"/>
      <c r="D924" s="74"/>
      <c r="E924" s="74"/>
      <c r="F924" s="74"/>
      <c r="G924" s="74"/>
      <c r="H924" s="74"/>
      <c r="I924" s="74"/>
      <c r="J924" s="74"/>
      <c r="K924" s="74"/>
    </row>
    <row r="925">
      <c r="A925" s="74"/>
      <c r="B925" s="74"/>
      <c r="C925" s="74"/>
      <c r="D925" s="74"/>
      <c r="E925" s="74"/>
      <c r="F925" s="74"/>
      <c r="G925" s="74"/>
      <c r="H925" s="74"/>
      <c r="I925" s="74"/>
      <c r="J925" s="74"/>
      <c r="K925" s="74"/>
    </row>
    <row r="926">
      <c r="A926" s="74"/>
      <c r="B926" s="74"/>
      <c r="C926" s="74"/>
      <c r="D926" s="74"/>
      <c r="E926" s="74"/>
      <c r="F926" s="74"/>
      <c r="G926" s="74"/>
      <c r="H926" s="74"/>
      <c r="I926" s="74"/>
      <c r="J926" s="74"/>
      <c r="K926" s="74"/>
    </row>
    <row r="927">
      <c r="A927" s="74"/>
      <c r="B927" s="74"/>
      <c r="C927" s="74"/>
      <c r="D927" s="74"/>
      <c r="E927" s="74"/>
      <c r="F927" s="74"/>
      <c r="G927" s="74"/>
      <c r="H927" s="74"/>
      <c r="I927" s="74"/>
      <c r="J927" s="74"/>
      <c r="K927" s="74"/>
    </row>
    <row r="928">
      <c r="A928" s="74"/>
      <c r="B928" s="74"/>
      <c r="C928" s="74"/>
      <c r="D928" s="74"/>
      <c r="E928" s="74"/>
      <c r="F928" s="74"/>
      <c r="G928" s="74"/>
      <c r="H928" s="74"/>
      <c r="I928" s="74"/>
      <c r="J928" s="74"/>
      <c r="K928" s="74"/>
    </row>
    <row r="929">
      <c r="A929" s="74"/>
      <c r="B929" s="74"/>
      <c r="C929" s="74"/>
      <c r="D929" s="74"/>
      <c r="E929" s="74"/>
      <c r="F929" s="74"/>
      <c r="G929" s="74"/>
      <c r="H929" s="74"/>
      <c r="I929" s="74"/>
      <c r="J929" s="74"/>
      <c r="K929" s="74"/>
    </row>
    <row r="930">
      <c r="A930" s="74"/>
      <c r="B930" s="74"/>
      <c r="C930" s="74"/>
      <c r="D930" s="74"/>
      <c r="E930" s="74"/>
      <c r="F930" s="74"/>
      <c r="G930" s="74"/>
      <c r="H930" s="74"/>
      <c r="I930" s="74"/>
      <c r="J930" s="74"/>
      <c r="K930" s="74"/>
    </row>
    <row r="931">
      <c r="A931" s="74"/>
      <c r="B931" s="74"/>
      <c r="C931" s="74"/>
      <c r="D931" s="74"/>
      <c r="E931" s="74"/>
      <c r="F931" s="74"/>
      <c r="G931" s="74"/>
      <c r="H931" s="74"/>
      <c r="I931" s="74"/>
      <c r="J931" s="74"/>
      <c r="K931" s="74"/>
    </row>
    <row r="932">
      <c r="A932" s="74"/>
      <c r="B932" s="74"/>
      <c r="C932" s="74"/>
      <c r="D932" s="74"/>
      <c r="E932" s="74"/>
      <c r="F932" s="74"/>
      <c r="G932" s="74"/>
      <c r="H932" s="74"/>
      <c r="I932" s="74"/>
      <c r="J932" s="74"/>
      <c r="K932" s="74"/>
    </row>
    <row r="933">
      <c r="A933" s="74"/>
      <c r="B933" s="74"/>
      <c r="C933" s="74"/>
      <c r="D933" s="74"/>
      <c r="E933" s="74"/>
      <c r="F933" s="74"/>
      <c r="G933" s="74"/>
      <c r="H933" s="74"/>
      <c r="I933" s="74"/>
      <c r="J933" s="74"/>
      <c r="K933" s="74"/>
    </row>
    <row r="934">
      <c r="A934" s="74"/>
      <c r="B934" s="74"/>
      <c r="C934" s="74"/>
      <c r="D934" s="74"/>
      <c r="E934" s="74"/>
      <c r="F934" s="74"/>
      <c r="G934" s="74"/>
      <c r="H934" s="74"/>
      <c r="I934" s="74"/>
      <c r="J934" s="74"/>
      <c r="K934" s="74"/>
    </row>
    <row r="935">
      <c r="A935" s="74"/>
      <c r="B935" s="74"/>
      <c r="C935" s="74"/>
      <c r="D935" s="74"/>
      <c r="E935" s="74"/>
      <c r="F935" s="74"/>
      <c r="G935" s="74"/>
      <c r="H935" s="74"/>
      <c r="I935" s="74"/>
      <c r="J935" s="74"/>
      <c r="K935" s="74"/>
    </row>
    <row r="936">
      <c r="A936" s="74"/>
      <c r="B936" s="74"/>
      <c r="C936" s="74"/>
      <c r="D936" s="74"/>
      <c r="E936" s="74"/>
      <c r="F936" s="74"/>
      <c r="G936" s="74"/>
      <c r="H936" s="74"/>
      <c r="I936" s="74"/>
      <c r="J936" s="74"/>
      <c r="K936" s="74"/>
    </row>
    <row r="937">
      <c r="A937" s="74"/>
      <c r="B937" s="74"/>
      <c r="C937" s="74"/>
      <c r="D937" s="74"/>
      <c r="E937" s="74"/>
      <c r="F937" s="74"/>
      <c r="G937" s="74"/>
      <c r="H937" s="74"/>
      <c r="I937" s="74"/>
      <c r="J937" s="74"/>
      <c r="K937" s="74"/>
    </row>
    <row r="938">
      <c r="A938" s="74"/>
      <c r="B938" s="74"/>
      <c r="C938" s="74"/>
      <c r="D938" s="74"/>
      <c r="E938" s="74"/>
      <c r="F938" s="74"/>
      <c r="G938" s="74"/>
      <c r="H938" s="74"/>
      <c r="I938" s="74"/>
      <c r="J938" s="74"/>
      <c r="K938" s="74"/>
    </row>
    <row r="939">
      <c r="A939" s="74"/>
      <c r="B939" s="74"/>
      <c r="C939" s="74"/>
      <c r="D939" s="74"/>
      <c r="E939" s="74"/>
      <c r="F939" s="74"/>
      <c r="G939" s="74"/>
      <c r="H939" s="74"/>
      <c r="I939" s="74"/>
      <c r="J939" s="74"/>
      <c r="K939" s="74"/>
    </row>
    <row r="940">
      <c r="A940" s="74"/>
      <c r="B940" s="74"/>
      <c r="C940" s="74"/>
      <c r="D940" s="74"/>
      <c r="E940" s="74"/>
      <c r="F940" s="74"/>
      <c r="G940" s="74"/>
      <c r="H940" s="74"/>
      <c r="I940" s="74"/>
      <c r="J940" s="74"/>
      <c r="K940" s="74"/>
    </row>
    <row r="941">
      <c r="A941" s="74"/>
      <c r="B941" s="74"/>
      <c r="C941" s="74"/>
      <c r="D941" s="74"/>
      <c r="E941" s="74"/>
      <c r="F941" s="74"/>
      <c r="G941" s="74"/>
      <c r="H941" s="74"/>
      <c r="I941" s="74"/>
      <c r="J941" s="74"/>
      <c r="K941" s="74"/>
    </row>
    <row r="942">
      <c r="A942" s="74"/>
      <c r="B942" s="74"/>
      <c r="C942" s="74"/>
      <c r="D942" s="74"/>
      <c r="E942" s="74"/>
      <c r="F942" s="74"/>
      <c r="G942" s="74"/>
      <c r="H942" s="74"/>
      <c r="I942" s="74"/>
      <c r="J942" s="74"/>
      <c r="K942" s="74"/>
    </row>
    <row r="943">
      <c r="A943" s="74"/>
      <c r="B943" s="74"/>
      <c r="C943" s="74"/>
      <c r="D943" s="74"/>
      <c r="E943" s="74"/>
      <c r="F943" s="74"/>
      <c r="G943" s="74"/>
      <c r="H943" s="74"/>
      <c r="I943" s="74"/>
      <c r="J943" s="74"/>
      <c r="K943" s="74"/>
    </row>
    <row r="944">
      <c r="A944" s="74"/>
      <c r="B944" s="74"/>
      <c r="C944" s="74"/>
      <c r="D944" s="74"/>
      <c r="E944" s="74"/>
      <c r="F944" s="74"/>
      <c r="G944" s="74"/>
      <c r="H944" s="74"/>
      <c r="I944" s="74"/>
      <c r="J944" s="74"/>
      <c r="K944" s="74"/>
    </row>
    <row r="945">
      <c r="A945" s="74"/>
      <c r="B945" s="74"/>
      <c r="C945" s="74"/>
      <c r="D945" s="74"/>
      <c r="E945" s="74"/>
      <c r="F945" s="74"/>
      <c r="G945" s="74"/>
      <c r="H945" s="74"/>
      <c r="I945" s="74"/>
      <c r="J945" s="74"/>
      <c r="K945" s="74"/>
    </row>
    <row r="946">
      <c r="A946" s="74"/>
      <c r="B946" s="74"/>
      <c r="C946" s="74"/>
      <c r="D946" s="74"/>
      <c r="E946" s="74"/>
      <c r="F946" s="74"/>
      <c r="G946" s="74"/>
      <c r="H946" s="74"/>
      <c r="I946" s="74"/>
      <c r="J946" s="74"/>
      <c r="K946" s="74"/>
    </row>
    <row r="947">
      <c r="A947" s="74"/>
      <c r="B947" s="74"/>
      <c r="C947" s="74"/>
      <c r="D947" s="74"/>
      <c r="E947" s="74"/>
      <c r="F947" s="74"/>
      <c r="G947" s="74"/>
      <c r="H947" s="74"/>
      <c r="I947" s="74"/>
      <c r="J947" s="74"/>
      <c r="K947" s="74"/>
    </row>
    <row r="948">
      <c r="A948" s="74"/>
      <c r="B948" s="74"/>
      <c r="C948" s="74"/>
      <c r="D948" s="74"/>
      <c r="E948" s="74"/>
      <c r="F948" s="74"/>
      <c r="G948" s="74"/>
      <c r="H948" s="74"/>
      <c r="I948" s="74"/>
      <c r="J948" s="74"/>
      <c r="K948" s="74"/>
    </row>
    <row r="949">
      <c r="A949" s="74"/>
      <c r="B949" s="74"/>
      <c r="C949" s="74"/>
      <c r="D949" s="74"/>
      <c r="E949" s="74"/>
      <c r="F949" s="74"/>
      <c r="G949" s="74"/>
      <c r="H949" s="74"/>
      <c r="I949" s="74"/>
      <c r="J949" s="74"/>
      <c r="K949" s="74"/>
    </row>
    <row r="950">
      <c r="A950" s="74"/>
      <c r="B950" s="74"/>
      <c r="C950" s="74"/>
      <c r="D950" s="74"/>
      <c r="E950" s="74"/>
      <c r="F950" s="74"/>
      <c r="G950" s="74"/>
      <c r="H950" s="74"/>
      <c r="I950" s="74"/>
      <c r="J950" s="74"/>
      <c r="K950" s="74"/>
    </row>
    <row r="951">
      <c r="A951" s="74"/>
      <c r="B951" s="74"/>
      <c r="C951" s="74"/>
      <c r="D951" s="74"/>
      <c r="E951" s="74"/>
      <c r="F951" s="74"/>
      <c r="G951" s="74"/>
      <c r="H951" s="74"/>
      <c r="I951" s="74"/>
      <c r="J951" s="74"/>
      <c r="K951" s="74"/>
    </row>
    <row r="952">
      <c r="A952" s="74"/>
      <c r="B952" s="74"/>
      <c r="C952" s="74"/>
      <c r="D952" s="74"/>
      <c r="E952" s="74"/>
      <c r="F952" s="74"/>
      <c r="G952" s="74"/>
      <c r="H952" s="74"/>
      <c r="I952" s="74"/>
      <c r="J952" s="74"/>
      <c r="K952" s="74"/>
    </row>
    <row r="953">
      <c r="A953" s="74"/>
      <c r="B953" s="74"/>
      <c r="C953" s="74"/>
      <c r="D953" s="74"/>
      <c r="E953" s="74"/>
      <c r="F953" s="74"/>
      <c r="G953" s="74"/>
      <c r="H953" s="74"/>
      <c r="I953" s="74"/>
      <c r="J953" s="74"/>
      <c r="K953" s="74"/>
    </row>
    <row r="954">
      <c r="A954" s="74"/>
      <c r="B954" s="74"/>
      <c r="C954" s="74"/>
      <c r="D954" s="74"/>
      <c r="E954" s="74"/>
      <c r="F954" s="74"/>
      <c r="G954" s="74"/>
      <c r="H954" s="74"/>
      <c r="I954" s="74"/>
      <c r="J954" s="74"/>
      <c r="K954" s="74"/>
    </row>
    <row r="955">
      <c r="A955" s="74"/>
      <c r="B955" s="74"/>
      <c r="C955" s="74"/>
      <c r="D955" s="74"/>
      <c r="E955" s="74"/>
      <c r="F955" s="74"/>
      <c r="G955" s="74"/>
      <c r="H955" s="74"/>
      <c r="I955" s="74"/>
      <c r="J955" s="74"/>
      <c r="K955" s="74"/>
    </row>
    <row r="956">
      <c r="A956" s="74"/>
      <c r="B956" s="74"/>
      <c r="C956" s="74"/>
      <c r="D956" s="74"/>
      <c r="E956" s="74"/>
      <c r="F956" s="74"/>
      <c r="G956" s="74"/>
      <c r="H956" s="74"/>
      <c r="I956" s="74"/>
      <c r="J956" s="74"/>
      <c r="K956" s="74"/>
    </row>
    <row r="957">
      <c r="A957" s="74"/>
      <c r="B957" s="74"/>
      <c r="C957" s="74"/>
      <c r="D957" s="74"/>
      <c r="E957" s="74"/>
      <c r="F957" s="74"/>
      <c r="G957" s="74"/>
      <c r="H957" s="74"/>
      <c r="I957" s="74"/>
      <c r="J957" s="74"/>
      <c r="K957" s="74"/>
    </row>
    <row r="958">
      <c r="A958" s="74"/>
      <c r="B958" s="74"/>
      <c r="C958" s="74"/>
      <c r="D958" s="74"/>
      <c r="E958" s="74"/>
      <c r="F958" s="74"/>
      <c r="G958" s="74"/>
      <c r="H958" s="74"/>
      <c r="I958" s="74"/>
      <c r="J958" s="74"/>
      <c r="K958" s="74"/>
    </row>
    <row r="959">
      <c r="A959" s="74"/>
      <c r="B959" s="74"/>
      <c r="C959" s="74"/>
      <c r="D959" s="74"/>
      <c r="E959" s="74"/>
      <c r="F959" s="74"/>
      <c r="G959" s="74"/>
      <c r="H959" s="74"/>
      <c r="I959" s="74"/>
      <c r="J959" s="74"/>
      <c r="K959" s="74"/>
    </row>
    <row r="960">
      <c r="A960" s="74"/>
      <c r="B960" s="74"/>
      <c r="C960" s="74"/>
      <c r="D960" s="74"/>
      <c r="E960" s="74"/>
      <c r="F960" s="74"/>
      <c r="G960" s="74"/>
      <c r="H960" s="74"/>
      <c r="I960" s="74"/>
      <c r="J960" s="74"/>
      <c r="K960" s="74"/>
    </row>
    <row r="961">
      <c r="A961" s="74"/>
      <c r="B961" s="74"/>
      <c r="C961" s="74"/>
      <c r="D961" s="74"/>
      <c r="E961" s="74"/>
      <c r="F961" s="74"/>
      <c r="G961" s="74"/>
      <c r="H961" s="74"/>
      <c r="I961" s="74"/>
      <c r="J961" s="74"/>
      <c r="K961" s="74"/>
    </row>
    <row r="962">
      <c r="A962" s="74"/>
      <c r="B962" s="74"/>
      <c r="C962" s="74"/>
      <c r="D962" s="74"/>
      <c r="E962" s="74"/>
      <c r="F962" s="74"/>
      <c r="G962" s="74"/>
      <c r="H962" s="74"/>
      <c r="I962" s="74"/>
      <c r="J962" s="74"/>
      <c r="K962" s="74"/>
    </row>
    <row r="963">
      <c r="A963" s="74"/>
      <c r="B963" s="74"/>
      <c r="C963" s="74"/>
      <c r="D963" s="74"/>
      <c r="E963" s="74"/>
      <c r="F963" s="74"/>
      <c r="G963" s="74"/>
      <c r="H963" s="74"/>
      <c r="I963" s="74"/>
      <c r="J963" s="74"/>
      <c r="K963" s="74"/>
    </row>
    <row r="964">
      <c r="A964" s="74"/>
      <c r="B964" s="74"/>
      <c r="C964" s="74"/>
      <c r="D964" s="74"/>
      <c r="E964" s="74"/>
      <c r="F964" s="74"/>
      <c r="G964" s="74"/>
      <c r="H964" s="74"/>
      <c r="I964" s="74"/>
      <c r="J964" s="74"/>
      <c r="K964" s="74"/>
    </row>
    <row r="965">
      <c r="A965" s="74"/>
      <c r="B965" s="74"/>
      <c r="C965" s="74"/>
      <c r="D965" s="74"/>
      <c r="E965" s="74"/>
      <c r="F965" s="74"/>
      <c r="G965" s="74"/>
      <c r="H965" s="74"/>
      <c r="I965" s="74"/>
      <c r="J965" s="74"/>
      <c r="K965" s="74"/>
    </row>
    <row r="966">
      <c r="A966" s="74"/>
      <c r="B966" s="74"/>
      <c r="C966" s="74"/>
      <c r="D966" s="74"/>
      <c r="E966" s="74"/>
      <c r="F966" s="74"/>
      <c r="G966" s="74"/>
      <c r="H966" s="74"/>
      <c r="I966" s="74"/>
      <c r="J966" s="74"/>
      <c r="K966" s="74"/>
    </row>
    <row r="967">
      <c r="A967" s="74"/>
      <c r="B967" s="74"/>
      <c r="C967" s="74"/>
      <c r="D967" s="74"/>
      <c r="E967" s="74"/>
      <c r="F967" s="74"/>
      <c r="G967" s="74"/>
      <c r="H967" s="74"/>
      <c r="I967" s="74"/>
      <c r="J967" s="74"/>
      <c r="K967" s="74"/>
    </row>
    <row r="968">
      <c r="A968" s="74"/>
      <c r="B968" s="74"/>
      <c r="C968" s="74"/>
      <c r="D968" s="74"/>
      <c r="E968" s="74"/>
      <c r="F968" s="74"/>
      <c r="G968" s="74"/>
      <c r="H968" s="74"/>
      <c r="I968" s="74"/>
      <c r="J968" s="74"/>
      <c r="K968" s="74"/>
    </row>
    <row r="969">
      <c r="A969" s="74"/>
      <c r="B969" s="74"/>
      <c r="C969" s="74"/>
      <c r="D969" s="74"/>
      <c r="E969" s="74"/>
      <c r="F969" s="74"/>
      <c r="G969" s="74"/>
      <c r="H969" s="74"/>
      <c r="I969" s="74"/>
      <c r="J969" s="74"/>
      <c r="K969" s="74"/>
    </row>
    <row r="970">
      <c r="A970" s="74"/>
      <c r="B970" s="74"/>
      <c r="C970" s="74"/>
      <c r="D970" s="74"/>
      <c r="E970" s="74"/>
      <c r="F970" s="74"/>
      <c r="G970" s="74"/>
      <c r="H970" s="74"/>
      <c r="I970" s="74"/>
      <c r="J970" s="74"/>
      <c r="K970" s="74"/>
    </row>
    <row r="971">
      <c r="A971" s="74"/>
      <c r="B971" s="74"/>
      <c r="C971" s="74"/>
      <c r="D971" s="74"/>
      <c r="E971" s="74"/>
      <c r="F971" s="74"/>
      <c r="G971" s="74"/>
      <c r="H971" s="74"/>
      <c r="I971" s="74"/>
      <c r="J971" s="74"/>
      <c r="K971" s="74"/>
    </row>
    <row r="972">
      <c r="A972" s="74"/>
      <c r="B972" s="74"/>
      <c r="C972" s="74"/>
      <c r="D972" s="74"/>
      <c r="E972" s="74"/>
      <c r="F972" s="74"/>
      <c r="G972" s="74"/>
      <c r="H972" s="74"/>
      <c r="I972" s="74"/>
      <c r="J972" s="74"/>
      <c r="K972" s="74"/>
    </row>
    <row r="973">
      <c r="A973" s="74"/>
      <c r="B973" s="74"/>
      <c r="C973" s="74"/>
      <c r="D973" s="74"/>
      <c r="E973" s="74"/>
      <c r="F973" s="74"/>
      <c r="G973" s="74"/>
      <c r="H973" s="74"/>
      <c r="I973" s="74"/>
      <c r="J973" s="74"/>
      <c r="K973" s="74"/>
    </row>
    <row r="974">
      <c r="A974" s="74"/>
      <c r="B974" s="74"/>
      <c r="C974" s="74"/>
      <c r="D974" s="74"/>
      <c r="E974" s="74"/>
      <c r="F974" s="74"/>
      <c r="G974" s="74"/>
      <c r="H974" s="74"/>
      <c r="I974" s="74"/>
      <c r="J974" s="74"/>
      <c r="K974" s="74"/>
    </row>
    <row r="975">
      <c r="A975" s="74"/>
      <c r="B975" s="74"/>
      <c r="C975" s="74"/>
      <c r="D975" s="74"/>
      <c r="E975" s="74"/>
      <c r="F975" s="74"/>
      <c r="G975" s="74"/>
      <c r="H975" s="74"/>
      <c r="I975" s="74"/>
      <c r="J975" s="74"/>
      <c r="K975" s="74"/>
    </row>
    <row r="976">
      <c r="A976" s="74"/>
      <c r="B976" s="74"/>
      <c r="C976" s="74"/>
      <c r="D976" s="74"/>
      <c r="E976" s="74"/>
      <c r="F976" s="74"/>
      <c r="G976" s="74"/>
      <c r="H976" s="74"/>
      <c r="I976" s="74"/>
      <c r="J976" s="74"/>
      <c r="K976" s="74"/>
    </row>
    <row r="977">
      <c r="A977" s="74"/>
      <c r="B977" s="74"/>
      <c r="C977" s="74"/>
      <c r="D977" s="74"/>
      <c r="E977" s="74"/>
      <c r="F977" s="74"/>
      <c r="G977" s="74"/>
      <c r="H977" s="74"/>
      <c r="I977" s="74"/>
      <c r="J977" s="74"/>
      <c r="K977" s="74"/>
    </row>
    <row r="978">
      <c r="A978" s="74"/>
      <c r="B978" s="74"/>
      <c r="C978" s="74"/>
      <c r="D978" s="74"/>
      <c r="E978" s="74"/>
      <c r="F978" s="74"/>
      <c r="G978" s="74"/>
      <c r="H978" s="74"/>
      <c r="I978" s="74"/>
      <c r="J978" s="74"/>
      <c r="K978" s="74"/>
    </row>
    <row r="979">
      <c r="A979" s="74"/>
      <c r="B979" s="74"/>
      <c r="C979" s="74"/>
      <c r="D979" s="74"/>
      <c r="E979" s="74"/>
      <c r="F979" s="74"/>
      <c r="G979" s="74"/>
      <c r="H979" s="74"/>
      <c r="I979" s="74"/>
      <c r="J979" s="74"/>
      <c r="K979" s="74"/>
    </row>
    <row r="980">
      <c r="A980" s="74"/>
      <c r="B980" s="74"/>
      <c r="C980" s="74"/>
      <c r="D980" s="74"/>
      <c r="E980" s="74"/>
      <c r="F980" s="74"/>
      <c r="G980" s="74"/>
      <c r="H980" s="74"/>
      <c r="I980" s="74"/>
      <c r="J980" s="74"/>
      <c r="K980" s="74"/>
    </row>
    <row r="981">
      <c r="A981" s="74"/>
      <c r="B981" s="74"/>
      <c r="C981" s="74"/>
      <c r="D981" s="74"/>
      <c r="E981" s="74"/>
      <c r="F981" s="74"/>
      <c r="G981" s="74"/>
      <c r="H981" s="74"/>
      <c r="I981" s="74"/>
      <c r="J981" s="74"/>
      <c r="K981" s="74"/>
    </row>
    <row r="982">
      <c r="A982" s="74"/>
      <c r="B982" s="74"/>
      <c r="C982" s="74"/>
      <c r="D982" s="74"/>
      <c r="E982" s="74"/>
      <c r="F982" s="74"/>
      <c r="G982" s="74"/>
      <c r="H982" s="74"/>
      <c r="I982" s="74"/>
      <c r="J982" s="74"/>
      <c r="K982" s="74"/>
    </row>
    <row r="983">
      <c r="A983" s="74"/>
      <c r="B983" s="74"/>
      <c r="C983" s="74"/>
      <c r="D983" s="74"/>
      <c r="E983" s="74"/>
      <c r="F983" s="74"/>
      <c r="G983" s="74"/>
      <c r="H983" s="74"/>
      <c r="I983" s="74"/>
      <c r="J983" s="74"/>
      <c r="K983" s="74"/>
    </row>
    <row r="984">
      <c r="A984" s="74"/>
      <c r="B984" s="74"/>
      <c r="C984" s="74"/>
      <c r="D984" s="74"/>
      <c r="E984" s="74"/>
      <c r="F984" s="74"/>
      <c r="G984" s="74"/>
      <c r="H984" s="74"/>
      <c r="I984" s="74"/>
      <c r="J984" s="74"/>
      <c r="K984" s="74"/>
    </row>
    <row r="985">
      <c r="A985" s="74"/>
      <c r="B985" s="74"/>
      <c r="C985" s="74"/>
      <c r="D985" s="74"/>
      <c r="E985" s="74"/>
      <c r="F985" s="74"/>
      <c r="G985" s="74"/>
      <c r="H985" s="74"/>
      <c r="I985" s="74"/>
      <c r="J985" s="74"/>
      <c r="K985" s="74"/>
    </row>
    <row r="986">
      <c r="A986" s="74"/>
      <c r="B986" s="74"/>
      <c r="C986" s="74"/>
      <c r="D986" s="74"/>
      <c r="E986" s="74"/>
      <c r="F986" s="74"/>
      <c r="G986" s="74"/>
      <c r="H986" s="74"/>
      <c r="I986" s="74"/>
      <c r="J986" s="74"/>
      <c r="K986" s="74"/>
    </row>
    <row r="987">
      <c r="A987" s="74"/>
      <c r="B987" s="74"/>
      <c r="C987" s="74"/>
      <c r="D987" s="74"/>
      <c r="E987" s="74"/>
      <c r="F987" s="74"/>
      <c r="G987" s="74"/>
      <c r="H987" s="74"/>
      <c r="I987" s="74"/>
      <c r="J987" s="74"/>
      <c r="K987" s="74"/>
    </row>
    <row r="988">
      <c r="A988" s="74"/>
      <c r="B988" s="74"/>
      <c r="C988" s="74"/>
      <c r="D988" s="74"/>
      <c r="E988" s="74"/>
      <c r="F988" s="74"/>
      <c r="G988" s="74"/>
      <c r="H988" s="74"/>
      <c r="I988" s="74"/>
      <c r="J988" s="74"/>
      <c r="K988" s="74"/>
    </row>
    <row r="989">
      <c r="A989" s="74"/>
      <c r="B989" s="74"/>
      <c r="C989" s="74"/>
      <c r="D989" s="74"/>
      <c r="E989" s="74"/>
      <c r="F989" s="74"/>
      <c r="G989" s="74"/>
      <c r="H989" s="74"/>
      <c r="I989" s="74"/>
      <c r="J989" s="74"/>
      <c r="K989" s="74"/>
    </row>
    <row r="990">
      <c r="A990" s="74"/>
      <c r="B990" s="74"/>
      <c r="C990" s="74"/>
      <c r="D990" s="74"/>
      <c r="E990" s="74"/>
      <c r="F990" s="74"/>
      <c r="G990" s="74"/>
      <c r="H990" s="74"/>
      <c r="I990" s="74"/>
      <c r="J990" s="74"/>
      <c r="K990" s="74"/>
    </row>
    <row r="991">
      <c r="A991" s="74"/>
      <c r="B991" s="74"/>
      <c r="C991" s="74"/>
      <c r="D991" s="74"/>
      <c r="E991" s="74"/>
      <c r="F991" s="74"/>
      <c r="G991" s="74"/>
      <c r="H991" s="74"/>
      <c r="I991" s="74"/>
      <c r="J991" s="74"/>
      <c r="K991" s="74"/>
    </row>
    <row r="992">
      <c r="A992" s="74"/>
      <c r="B992" s="74"/>
      <c r="C992" s="74"/>
      <c r="D992" s="74"/>
      <c r="E992" s="74"/>
      <c r="F992" s="74"/>
      <c r="G992" s="74"/>
      <c r="H992" s="74"/>
      <c r="I992" s="74"/>
      <c r="J992" s="74"/>
      <c r="K992" s="74"/>
    </row>
    <row r="993">
      <c r="A993" s="74"/>
      <c r="B993" s="74"/>
      <c r="C993" s="74"/>
      <c r="D993" s="74"/>
      <c r="E993" s="74"/>
      <c r="F993" s="74"/>
      <c r="G993" s="74"/>
      <c r="H993" s="74"/>
      <c r="I993" s="74"/>
      <c r="J993" s="74"/>
      <c r="K993" s="74"/>
    </row>
    <row r="994">
      <c r="A994" s="74"/>
      <c r="B994" s="74"/>
      <c r="C994" s="74"/>
      <c r="D994" s="74"/>
      <c r="E994" s="74"/>
      <c r="F994" s="74"/>
      <c r="G994" s="74"/>
      <c r="H994" s="74"/>
      <c r="I994" s="74"/>
      <c r="J994" s="74"/>
      <c r="K994" s="74"/>
    </row>
    <row r="995">
      <c r="A995" s="74"/>
      <c r="B995" s="74"/>
      <c r="C995" s="74"/>
      <c r="D995" s="74"/>
      <c r="E995" s="74"/>
      <c r="F995" s="74"/>
      <c r="G995" s="74"/>
      <c r="H995" s="74"/>
      <c r="I995" s="74"/>
      <c r="J995" s="74"/>
      <c r="K995" s="74"/>
    </row>
    <row r="996">
      <c r="A996" s="74"/>
      <c r="B996" s="74"/>
      <c r="C996" s="74"/>
      <c r="D996" s="74"/>
      <c r="E996" s="74"/>
      <c r="F996" s="74"/>
      <c r="G996" s="74"/>
      <c r="H996" s="74"/>
      <c r="I996" s="74"/>
      <c r="J996" s="74"/>
      <c r="K996" s="74"/>
    </row>
    <row r="997">
      <c r="A997" s="74"/>
      <c r="B997" s="74"/>
      <c r="C997" s="74"/>
      <c r="D997" s="74"/>
      <c r="E997" s="74"/>
      <c r="F997" s="74"/>
      <c r="G997" s="74"/>
      <c r="H997" s="74"/>
      <c r="I997" s="74"/>
      <c r="J997" s="74"/>
      <c r="K997" s="74"/>
    </row>
    <row r="998">
      <c r="A998" s="74"/>
      <c r="B998" s="74"/>
      <c r="C998" s="74"/>
      <c r="D998" s="74"/>
      <c r="E998" s="74"/>
      <c r="F998" s="74"/>
      <c r="G998" s="74"/>
      <c r="H998" s="74"/>
      <c r="I998" s="74"/>
      <c r="J998" s="74"/>
      <c r="K998" s="74"/>
    </row>
    <row r="999">
      <c r="A999" s="74"/>
      <c r="B999" s="74"/>
      <c r="C999" s="74"/>
      <c r="D999" s="74"/>
      <c r="E999" s="74"/>
      <c r="F999" s="74"/>
      <c r="G999" s="74"/>
      <c r="H999" s="74"/>
      <c r="I999" s="74"/>
      <c r="J999" s="74"/>
      <c r="K999" s="74"/>
    </row>
    <row r="1000">
      <c r="A1000" s="74"/>
      <c r="B1000" s="74"/>
      <c r="C1000" s="74"/>
      <c r="D1000" s="74"/>
      <c r="E1000" s="74"/>
      <c r="F1000" s="74"/>
      <c r="G1000" s="74"/>
      <c r="H1000" s="74"/>
      <c r="I1000" s="74"/>
      <c r="J1000" s="74"/>
      <c r="K1000" s="74"/>
    </row>
    <row r="1001">
      <c r="A1001" s="74"/>
      <c r="B1001" s="74"/>
      <c r="C1001" s="74"/>
      <c r="D1001" s="74"/>
      <c r="E1001" s="74"/>
      <c r="F1001" s="74"/>
      <c r="G1001" s="74"/>
      <c r="H1001" s="74"/>
      <c r="I1001" s="74"/>
      <c r="J1001" s="74"/>
      <c r="K1001" s="74"/>
    </row>
    <row r="1002">
      <c r="A1002" s="74"/>
      <c r="B1002" s="74"/>
      <c r="C1002" s="74"/>
      <c r="D1002" s="74"/>
      <c r="E1002" s="74"/>
      <c r="F1002" s="74"/>
      <c r="G1002" s="74"/>
      <c r="H1002" s="74"/>
      <c r="I1002" s="74"/>
      <c r="J1002" s="74"/>
      <c r="K1002" s="74"/>
    </row>
    <row r="1003">
      <c r="A1003" s="74"/>
      <c r="B1003" s="74"/>
      <c r="C1003" s="74"/>
      <c r="D1003" s="74"/>
      <c r="E1003" s="74"/>
      <c r="F1003" s="74"/>
      <c r="G1003" s="74"/>
      <c r="H1003" s="74"/>
      <c r="I1003" s="74"/>
      <c r="J1003" s="74"/>
      <c r="K1003" s="74"/>
    </row>
    <row r="1004">
      <c r="A1004" s="74"/>
      <c r="B1004" s="74"/>
      <c r="C1004" s="74"/>
      <c r="D1004" s="74"/>
      <c r="E1004" s="74"/>
      <c r="F1004" s="74"/>
      <c r="G1004" s="74"/>
      <c r="H1004" s="74"/>
      <c r="I1004" s="74"/>
      <c r="J1004" s="74"/>
      <c r="K1004" s="74"/>
    </row>
    <row r="1005">
      <c r="A1005" s="74"/>
      <c r="B1005" s="74"/>
      <c r="C1005" s="74"/>
      <c r="D1005" s="74"/>
      <c r="E1005" s="74"/>
      <c r="F1005" s="74"/>
      <c r="G1005" s="74"/>
      <c r="H1005" s="74"/>
      <c r="I1005" s="74"/>
      <c r="J1005" s="74"/>
      <c r="K1005" s="74"/>
    </row>
    <row r="1006">
      <c r="A1006" s="74"/>
      <c r="B1006" s="74"/>
      <c r="C1006" s="74"/>
      <c r="D1006" s="74"/>
      <c r="E1006" s="74"/>
      <c r="F1006" s="74"/>
      <c r="G1006" s="74"/>
      <c r="H1006" s="74"/>
      <c r="I1006" s="74"/>
      <c r="J1006" s="74"/>
      <c r="K1006" s="74"/>
    </row>
  </sheetData>
  <mergeCells count="32">
    <mergeCell ref="C6:J6"/>
    <mergeCell ref="C7:J7"/>
    <mergeCell ref="E8:I8"/>
    <mergeCell ref="E9:I9"/>
    <mergeCell ref="E10:I10"/>
    <mergeCell ref="E11:I11"/>
    <mergeCell ref="E12:I12"/>
    <mergeCell ref="E13:I13"/>
    <mergeCell ref="C14:J14"/>
    <mergeCell ref="E15:I15"/>
    <mergeCell ref="E16:I16"/>
    <mergeCell ref="E17:I17"/>
    <mergeCell ref="E18:I18"/>
    <mergeCell ref="C19:J19"/>
    <mergeCell ref="E20:I20"/>
    <mergeCell ref="E21:I21"/>
    <mergeCell ref="E22:I22"/>
    <mergeCell ref="E23:I23"/>
    <mergeCell ref="E24:I24"/>
    <mergeCell ref="E25:I25"/>
    <mergeCell ref="E26:I26"/>
    <mergeCell ref="C34:J34"/>
    <mergeCell ref="E35:I35"/>
    <mergeCell ref="E36:I36"/>
    <mergeCell ref="C38:J38"/>
    <mergeCell ref="E27:I27"/>
    <mergeCell ref="E28:I28"/>
    <mergeCell ref="E29:I29"/>
    <mergeCell ref="C30:J30"/>
    <mergeCell ref="E31:I31"/>
    <mergeCell ref="E32:I32"/>
    <mergeCell ref="E33:I33"/>
  </mergeCells>
  <hyperlinks>
    <hyperlink display="START HERE" location="'START HERE'!A1" ref="C8"/>
    <hyperlink display="Legal" location="Legal!A1" ref="C9"/>
    <hyperlink display="Index" location="Index!A1" ref="C10"/>
    <hyperlink display="(I-1) General" location="'(I-1) General'!A1" ref="C15"/>
    <hyperlink display="(I-2) Bands" location="'(I-2) Bands'!A1" ref="C16"/>
    <hyperlink display="(I-3) Design &amp; Feedback" location="'(I-3) Design &amp; Feedback'!A1" ref="C17"/>
    <hyperlink display="(I-4) Length Compliance" location="'(I-4) Length Compliance'!A1" ref="C18"/>
    <hyperlink display="(R-1) Unadjusted Lengths Calcs" location="'(R-1) Unadjusted Lengths Calcs'!A1" ref="C20"/>
    <hyperlink display="(R-2) Adjusted Lengths (Tables)" location="'(R-2) Adjusted Lengths (Tables)'!A1" ref="C21"/>
    <hyperlink display="(R-3) Adjusted Lengths (Alt.)" location="'(R-3) Adjusted Lengths (Alt.)'!A1" ref="C22"/>
    <hyperlink display="(R-4) Construction (Part 1)" location="'(R-4) Construction (Part 1)'!A1" ref="C23"/>
    <hyperlink display="(R-4a) Construction (Part 2)" location="'(R-4a) Construction (Part 2)'!A1" ref="C24"/>
    <hyperlink display="(R-5) Comparison" location="'(R-5) Comparison'!A1" ref="C25"/>
    <hyperlink display="(R-6) Dbl Top Plates Nailing" location="'(R-6) Dbl Top Plates Nailing'!A1" ref="C26"/>
    <hyperlink display="(M-1) Adjustment Factors" location="'(M-1) Adjustment Factors'!A1" ref="C27"/>
    <hyperlink display="(M-2) Compliance Matrix" location="'(M-2) Compliance Matrix'!A1" ref="C28"/>
    <hyperlink display="(A-1) Custom Climate" location="'(A-1) Custom Climate'!A1" ref="C31"/>
    <hyperlink display="(BCBC) Unadjusted Lengths (W)" location="'(BCBC) Unadjusted Lengths (W)'!A1" ref="C35"/>
    <hyperlink display="(BCBC) Unadjusted Lengths (S)" location="'(BCBC) Unadjusted Lengths (S)'!A1" ref="C36"/>
  </hyperlinks>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4.38"/>
    <col customWidth="1" min="2" max="2" width="33.75"/>
    <col customWidth="1" min="3" max="9" width="10.25"/>
    <col customWidth="1" min="10" max="13" width="9.25"/>
    <col customWidth="1" min="14" max="26" width="8.63"/>
  </cols>
  <sheetData>
    <row r="1">
      <c r="A1" s="1071" t="s">
        <v>1147</v>
      </c>
    </row>
    <row r="2" ht="51.75" customHeight="1">
      <c r="A2" s="1063" t="str">
        <f>'(I-1) General'!G25</f>
        <v>Number of wood-framed floors?</v>
      </c>
      <c r="B2" s="1072" t="s">
        <v>1148</v>
      </c>
      <c r="C2" s="1063"/>
      <c r="D2" s="1063"/>
      <c r="E2" s="1063"/>
      <c r="F2" s="1063"/>
      <c r="G2" s="1063"/>
      <c r="H2" s="1063"/>
      <c r="I2" s="1063"/>
      <c r="J2" s="1063"/>
      <c r="K2" s="1063"/>
      <c r="L2" s="1063"/>
      <c r="M2" s="1063"/>
      <c r="N2" s="1063"/>
      <c r="O2" s="1063"/>
      <c r="P2" s="1063"/>
      <c r="Q2" s="1063"/>
      <c r="R2" s="1063"/>
      <c r="S2" s="1063"/>
      <c r="T2" s="1063"/>
      <c r="U2" s="1063"/>
      <c r="V2" s="1063"/>
      <c r="W2" s="1063"/>
      <c r="X2" s="1063"/>
      <c r="Y2" s="1063"/>
      <c r="Z2" s="1063"/>
    </row>
    <row r="3">
      <c r="A3" s="973">
        <v>1.0</v>
      </c>
      <c r="B3" s="973" t="str">
        <f>'(T) General Tables'!A36</f>
        <v>R</v>
      </c>
    </row>
    <row r="4">
      <c r="A4" s="973">
        <v>2.0</v>
      </c>
      <c r="B4" s="973" t="str">
        <f>'(T) General Tables'!A37</f>
        <v>R+1F</v>
      </c>
    </row>
    <row r="5">
      <c r="A5" s="973">
        <v>3.0</v>
      </c>
      <c r="B5" s="973" t="str">
        <f>'(T) General Tables'!A38</f>
        <v>R+2F</v>
      </c>
    </row>
    <row r="7">
      <c r="A7" s="1073" t="s">
        <v>1148</v>
      </c>
    </row>
    <row r="8">
      <c r="A8" s="973" t="str">
        <f t="array" ref="A8">IF(AND('(I-1) General'!H26='(T) General Tables'!A22,'(I-1) General'!H30='(T) General Tables'!A12),INDEX(A3:B5,MATCH('(I-1) General'!H25,'BCS Matrix Tables'!A3:A5,0),2),'(T) General Tables'!$A$206)</f>
        <v>N/A</v>
      </c>
    </row>
    <row r="11">
      <c r="A11" s="973" t="s">
        <v>1149</v>
      </c>
      <c r="B11" s="973" t="s">
        <v>1150</v>
      </c>
    </row>
    <row r="13">
      <c r="A13" s="1059" t="str">
        <f>'(T) General Tables'!$A$42</f>
        <v/>
      </c>
      <c r="B13" s="1070" t="str">
        <f>'(T) General Tables'!A222</f>
        <v>A</v>
      </c>
      <c r="D13" s="973" t="str">
        <f t="array" ref="D13">INDEX($A$79:$D$108,MATCH(1,($A$8=$A$79:$A$108)*(B13=$B$79:$B$108),0),4)</f>
        <v>#N/A</v>
      </c>
    </row>
    <row r="14">
      <c r="A14" s="1059" t="str">
        <f>'(T) General Tables'!$A$42</f>
        <v/>
      </c>
      <c r="B14" s="1070" t="str">
        <f>'(T) General Tables'!A223</f>
        <v>B</v>
      </c>
      <c r="D14" s="973" t="str">
        <f t="array" ref="D14">INDEX($A$79:$D$108,MATCH(1,($A$8=$A$79:$A$108)*(B14=$B$79:$B$108),0),4)</f>
        <v>#N/A</v>
      </c>
    </row>
    <row r="15">
      <c r="A15" s="1059" t="str">
        <f>'(T) General Tables'!$A$42</f>
        <v/>
      </c>
      <c r="B15" s="1070" t="str">
        <f>'(T) General Tables'!A224</f>
        <v>C</v>
      </c>
      <c r="D15" s="973" t="str">
        <f t="array" ref="D15">INDEX($A$79:$D$108,MATCH(1,($A$8=$A$79:$A$108)*(B15=$B$79:$B$108),0),4)</f>
        <v>#N/A</v>
      </c>
      <c r="E15" s="1070"/>
    </row>
    <row r="16">
      <c r="A16" s="1059" t="str">
        <f>'(T) General Tables'!$A$42</f>
        <v/>
      </c>
      <c r="B16" s="1070" t="str">
        <f>'(T) General Tables'!A225</f>
        <v>D</v>
      </c>
      <c r="D16" s="973" t="str">
        <f t="array" ref="D16">INDEX($A$79:$D$108,MATCH(1,($A$8=$A$79:$A$108)*(B16=$B$79:$B$108),0),4)</f>
        <v>#N/A</v>
      </c>
    </row>
    <row r="17">
      <c r="A17" s="1059" t="str">
        <f>'(T) General Tables'!$A$42</f>
        <v/>
      </c>
      <c r="B17" s="1070" t="str">
        <f>'(T) General Tables'!A226</f>
        <v>E</v>
      </c>
      <c r="D17" s="973" t="str">
        <f t="array" ref="D17">INDEX($A$79:$D$108,MATCH(1,($A$8=$A$79:$A$108)*(B17=$B$79:$B$108),0),4)</f>
        <v>#N/A</v>
      </c>
    </row>
    <row r="18">
      <c r="A18" s="1059"/>
      <c r="B18" s="1070" t="str">
        <f>'(T) General Tables'!A227</f>
        <v>F</v>
      </c>
    </row>
    <row r="19">
      <c r="A19" s="1059"/>
      <c r="B19" s="1070" t="str">
        <f>'(T) General Tables'!A228</f>
        <v>G</v>
      </c>
    </row>
    <row r="20">
      <c r="A20" s="1059"/>
      <c r="B20" s="1070" t="str">
        <f>'(T) General Tables'!A229</f>
        <v>H</v>
      </c>
    </row>
    <row r="21" ht="15.75" customHeight="1">
      <c r="A21" s="1059"/>
      <c r="B21" s="1070" t="str">
        <f>'(T) General Tables'!A230</f>
        <v>I</v>
      </c>
    </row>
    <row r="22" ht="15.75" customHeight="1">
      <c r="A22" s="1059"/>
      <c r="B22" s="1070" t="str">
        <f>'(T) General Tables'!A231</f>
        <v>J</v>
      </c>
    </row>
    <row r="23" ht="15.75" customHeight="1">
      <c r="A23" s="1059" t="str">
        <f>'(T) General Tables'!$A$42</f>
        <v/>
      </c>
      <c r="B23" s="1070">
        <f>'(T) General Tables'!A232</f>
        <v>1</v>
      </c>
      <c r="D23" s="973" t="str">
        <f t="array" ref="D23">INDEX($A$79:$D$108,MATCH(1,($A$8=$A$79:$A$108)*(B23=$B$79:$B$108),0),4)</f>
        <v>#N/A</v>
      </c>
    </row>
    <row r="24" ht="15.75" customHeight="1">
      <c r="A24" s="1059" t="str">
        <f>'(T) General Tables'!$A$42</f>
        <v/>
      </c>
      <c r="B24" s="1070">
        <f>'(T) General Tables'!A233</f>
        <v>2</v>
      </c>
      <c r="D24" s="973" t="str">
        <f t="array" ref="D24">INDEX($A$79:$D$108,MATCH(1,($A$8=$A$79:$A$108)*(B24=$B$79:$B$108),0),4)</f>
        <v>#N/A</v>
      </c>
    </row>
    <row r="25" ht="15.75" customHeight="1">
      <c r="A25" s="1059" t="str">
        <f>'(T) General Tables'!$A$42</f>
        <v/>
      </c>
      <c r="B25" s="1070">
        <f>'(T) General Tables'!A234</f>
        <v>3</v>
      </c>
      <c r="D25" s="973" t="str">
        <f t="array" ref="D25">INDEX($A$79:$D$108,MATCH(1,($A$8=$A$79:$A$108)*(B25=$B$79:$B$108),0),4)</f>
        <v>#N/A</v>
      </c>
    </row>
    <row r="26" ht="15.75" customHeight="1">
      <c r="A26" s="1059" t="str">
        <f>'(T) General Tables'!$A$42</f>
        <v/>
      </c>
      <c r="B26" s="1070">
        <f>'(T) General Tables'!A235</f>
        <v>4</v>
      </c>
      <c r="D26" s="973" t="str">
        <f t="array" ref="D26">INDEX($A$79:$D$108,MATCH(1,($A$8=$A$79:$A$108)*(B26=$B$79:$B$108),0),4)</f>
        <v>#N/A</v>
      </c>
    </row>
    <row r="27" ht="15.75" customHeight="1">
      <c r="A27" s="1059" t="str">
        <f>'(T) General Tables'!$A$42</f>
        <v/>
      </c>
      <c r="B27" s="1070">
        <f>'(T) General Tables'!A236</f>
        <v>5</v>
      </c>
      <c r="D27" s="973" t="str">
        <f t="array" ref="D27">INDEX($A$79:$D$108,MATCH(1,($A$8=$A$79:$A$108)*(B27=$B$79:$B$108),0),4)</f>
        <v>#N/A</v>
      </c>
    </row>
    <row r="28" ht="15.75" customHeight="1">
      <c r="A28" s="1059"/>
      <c r="B28" s="1070">
        <f>'(T) General Tables'!A237</f>
        <v>6</v>
      </c>
    </row>
    <row r="29" ht="15.75" customHeight="1">
      <c r="A29" s="1059"/>
      <c r="B29" s="1070">
        <f>'(T) General Tables'!A238</f>
        <v>7</v>
      </c>
    </row>
    <row r="30" ht="15.75" customHeight="1">
      <c r="A30" s="1059"/>
      <c r="B30" s="1070">
        <f>'(T) General Tables'!A239</f>
        <v>8</v>
      </c>
    </row>
    <row r="31" ht="15.75" customHeight="1">
      <c r="A31" s="1059"/>
      <c r="B31" s="1070">
        <f>'(T) General Tables'!A240</f>
        <v>9</v>
      </c>
    </row>
    <row r="32" ht="15.75" customHeight="1">
      <c r="A32" s="1059"/>
      <c r="B32" s="1070">
        <f>'(T) General Tables'!A241</f>
        <v>10</v>
      </c>
    </row>
    <row r="33" ht="15.75" customHeight="1"/>
    <row r="34" ht="15.75" customHeight="1">
      <c r="A34" s="1074" t="s">
        <v>1151</v>
      </c>
      <c r="B34" s="27"/>
      <c r="C34" s="27"/>
      <c r="D34" s="27"/>
      <c r="E34" s="27"/>
      <c r="F34" s="27"/>
      <c r="G34" s="27"/>
      <c r="H34" s="27"/>
      <c r="I34" s="28"/>
    </row>
    <row r="35" ht="15.75" customHeight="1">
      <c r="B35" s="1075" t="s">
        <v>1152</v>
      </c>
      <c r="C35" s="34"/>
      <c r="D35" s="34"/>
      <c r="E35" s="35"/>
      <c r="F35" s="1075" t="s">
        <v>1153</v>
      </c>
      <c r="G35" s="34"/>
      <c r="H35" s="34"/>
      <c r="I35" s="35"/>
    </row>
    <row r="36" ht="70.5" customHeight="1">
      <c r="A36" s="1076" t="s">
        <v>1147</v>
      </c>
      <c r="B36" s="1077" t="s">
        <v>1154</v>
      </c>
      <c r="C36" s="742" t="s">
        <v>1155</v>
      </c>
      <c r="D36" s="742" t="s">
        <v>1156</v>
      </c>
      <c r="E36" s="742" t="s">
        <v>1157</v>
      </c>
      <c r="F36" s="742" t="s">
        <v>397</v>
      </c>
      <c r="G36" s="742" t="s">
        <v>1155</v>
      </c>
      <c r="H36" s="742" t="s">
        <v>1158</v>
      </c>
      <c r="I36" s="742" t="s">
        <v>1157</v>
      </c>
      <c r="J36" s="639"/>
      <c r="K36" s="639"/>
      <c r="L36" s="639"/>
      <c r="M36" s="639"/>
      <c r="N36" s="639"/>
      <c r="O36" s="639"/>
      <c r="P36" s="639"/>
      <c r="Q36" s="639"/>
      <c r="R36" s="639"/>
      <c r="S36" s="639"/>
      <c r="T36" s="639"/>
      <c r="U36" s="639"/>
      <c r="V36" s="639"/>
      <c r="W36" s="639"/>
      <c r="X36" s="639"/>
      <c r="Y36" s="639"/>
      <c r="Z36" s="639"/>
    </row>
    <row r="37" ht="15.75" customHeight="1">
      <c r="A37" s="1078" t="str">
        <f>'(T) General Tables'!A36</f>
        <v>R</v>
      </c>
      <c r="B37" s="1079">
        <f>'(I-2) Bands'!K8</f>
        <v>4</v>
      </c>
      <c r="C37" s="1080">
        <f>CONVERT('(I-2) Bands'!O9,"ft","m")</f>
        <v>6.8834</v>
      </c>
      <c r="D37" s="1080">
        <f t="shared" ref="D37:D39" si="1">ROUNDUP((C37/15),0)-1</f>
        <v>0</v>
      </c>
      <c r="E37" s="1081" t="str">
        <f t="shared" ref="E37:E39" si="2">IF(C37&gt;15, "Yes","No")</f>
        <v>No</v>
      </c>
      <c r="F37" s="1082">
        <f>'(I-2) Bands'!K12</f>
        <v>3</v>
      </c>
      <c r="G37" s="1080">
        <f>CONVERT('(I-2) Bands'!O13,"ft","m")</f>
        <v>17.6022</v>
      </c>
      <c r="H37" s="1080">
        <f t="shared" ref="H37:H39" si="3">ROUNDUP((G37/15),0)-1</f>
        <v>1</v>
      </c>
      <c r="I37" s="1078" t="str">
        <f t="shared" ref="I37:I39" si="4">IF(G37&gt;15, "Yes","No")</f>
        <v>Yes</v>
      </c>
    </row>
    <row r="38" ht="15.75" customHeight="1">
      <c r="A38" s="1078" t="str">
        <f>'(T) General Tables'!A37</f>
        <v>R+1F</v>
      </c>
      <c r="B38" s="1079">
        <f>'(I-2) Bands'!K16</f>
        <v>4</v>
      </c>
      <c r="C38" s="1080">
        <f>CONVERT('(I-2) Bands'!O17,"ft","m")</f>
        <v>6.8834</v>
      </c>
      <c r="D38" s="1080">
        <f t="shared" si="1"/>
        <v>0</v>
      </c>
      <c r="E38" s="1081" t="str">
        <f t="shared" si="2"/>
        <v>No</v>
      </c>
      <c r="F38" s="1082">
        <f>'(I-2) Bands'!K13</f>
        <v>57</v>
      </c>
      <c r="G38" s="1080">
        <f>CONVERT('(I-2) Bands'!O20,"ft","m")</f>
        <v>17.6022</v>
      </c>
      <c r="H38" s="1080">
        <f t="shared" si="3"/>
        <v>1</v>
      </c>
      <c r="I38" s="1078" t="str">
        <f t="shared" si="4"/>
        <v>Yes</v>
      </c>
    </row>
    <row r="39" ht="15.75" customHeight="1">
      <c r="A39" s="1078" t="str">
        <f>'(T) General Tables'!A38</f>
        <v>R+2F</v>
      </c>
      <c r="B39" s="1079">
        <f>'(I-2) Bands'!K22</f>
        <v>4</v>
      </c>
      <c r="C39" s="1080">
        <f>CONVERT('(I-2) Bands'!O23,"ft","m")</f>
        <v>6.8834</v>
      </c>
      <c r="D39" s="1080">
        <f t="shared" si="1"/>
        <v>0</v>
      </c>
      <c r="E39" s="1081" t="str">
        <f t="shared" si="2"/>
        <v>No</v>
      </c>
      <c r="F39" s="1083">
        <f>'(I-2) Bands'!K14</f>
        <v>28.875</v>
      </c>
      <c r="G39" s="1080">
        <f>CONVERT('(I-2) Bands'!O26,"ft","m")</f>
        <v>17.6022</v>
      </c>
      <c r="H39" s="1080">
        <f t="shared" si="3"/>
        <v>1</v>
      </c>
      <c r="I39" s="1078" t="str">
        <f t="shared" si="4"/>
        <v>Yes</v>
      </c>
    </row>
    <row r="40" ht="15.75" customHeight="1"/>
    <row r="41" ht="15.75" customHeight="1">
      <c r="A41" s="973" t="s">
        <v>1159</v>
      </c>
    </row>
    <row r="42" ht="15.75" customHeight="1">
      <c r="A42" s="973" t="s">
        <v>1160</v>
      </c>
      <c r="B42" s="973" t="s">
        <v>1161</v>
      </c>
      <c r="C42" s="973" t="s">
        <v>323</v>
      </c>
      <c r="D42" s="973" t="str">
        <f t="array" ref="D42">IF(C42="YES",INDEX(A37:I39,MATCH(A8,A37:A39,0),4),"0")</f>
        <v>0</v>
      </c>
    </row>
    <row r="43" ht="15.75" customHeight="1">
      <c r="B43" s="973">
        <v>123.0</v>
      </c>
      <c r="C43" s="973" t="s">
        <v>323</v>
      </c>
      <c r="D43" s="973" t="str">
        <f t="array" ref="D43">IF(C43="YES",INDEX(A37:I39,MATCH(A8,A37:A39,0),8),"0")</f>
        <v>0</v>
      </c>
    </row>
    <row r="44" ht="15.75" customHeight="1"/>
    <row r="45" ht="15.75" customHeight="1"/>
    <row r="46" ht="15.75" customHeight="1">
      <c r="A46" s="1084" t="s">
        <v>1162</v>
      </c>
      <c r="C46" s="973" t="s">
        <v>725</v>
      </c>
      <c r="J46" s="973" t="s">
        <v>726</v>
      </c>
    </row>
    <row r="47" ht="15.75" customHeight="1">
      <c r="A47" s="1085" t="s">
        <v>1163</v>
      </c>
      <c r="C47" s="1061" t="s">
        <v>1164</v>
      </c>
      <c r="D47" s="1061" t="s">
        <v>1165</v>
      </c>
      <c r="E47" s="1061" t="s">
        <v>1166</v>
      </c>
      <c r="F47" s="1061" t="s">
        <v>1165</v>
      </c>
      <c r="G47" s="1061"/>
      <c r="H47" s="1061"/>
      <c r="I47" s="1061"/>
      <c r="J47" s="1061" t="s">
        <v>1164</v>
      </c>
      <c r="K47" s="1061" t="s">
        <v>1165</v>
      </c>
      <c r="L47" s="1061" t="s">
        <v>1166</v>
      </c>
      <c r="M47" s="1061" t="s">
        <v>1165</v>
      </c>
      <c r="N47" s="1061"/>
      <c r="O47" s="1061"/>
      <c r="P47" s="1061"/>
      <c r="Q47" s="1061"/>
      <c r="R47" s="1061"/>
      <c r="S47" s="1061"/>
      <c r="T47" s="1061"/>
      <c r="U47" s="1061"/>
      <c r="V47" s="1061"/>
      <c r="W47" s="1061"/>
      <c r="X47" s="1061"/>
      <c r="Y47" s="1061"/>
      <c r="Z47" s="1061"/>
    </row>
    <row r="48" ht="15.75" customHeight="1">
      <c r="A48" s="973" t="str">
        <f t="shared" ref="A48:A67" si="7">$A$8</f>
        <v>N/A</v>
      </c>
      <c r="B48" s="1070" t="str">
        <f>'(T) General Tables'!A222</f>
        <v>A</v>
      </c>
      <c r="C48" s="1060" t="str">
        <f t="array" ref="C48">INDEX('(R-5) Comparison'!$G$12:$AL$71,(MATCH(1,($A48='(R-5) Comparison'!$G$12:$G$71)*($B48='(R-5) Comparison'!$H$12:$H$71),0)),15)</f>
        <v>#N/A</v>
      </c>
      <c r="D48" s="1060" t="str">
        <f t="array" ref="D48">INDEX('(R-5) Comparison'!$G$12:$AL$71,(MATCH(1,($A48='(R-5) Comparison'!$G$12:$G$71)*($B48='(R-5) Comparison'!$H$12:$H$71),0)),18)</f>
        <v>#N/A</v>
      </c>
      <c r="E48" s="1060" t="str">
        <f t="shared" ref="E48:F48" si="5">C48*1.2</f>
        <v>#N/A</v>
      </c>
      <c r="F48" s="1060" t="str">
        <f t="shared" si="5"/>
        <v>#N/A</v>
      </c>
      <c r="J48" s="1060" t="str">
        <f t="array" ref="J48">INDEX('(R-5) Comparison'!$G$12:$AL$71,(MATCH(1,($A48='(R-5) Comparison'!$G$12:$G$71)*($B48='(R-5) Comparison'!$H$12:$H$71),0)),28)</f>
        <v>#N/A</v>
      </c>
      <c r="K48" s="1060" t="str">
        <f t="array" ref="K48">INDEX('(R-5) Comparison'!$G$12:$AL$71,(MATCH(1,($A48='(R-5) Comparison'!$G$12:$G$71)*($B48='(R-5) Comparison'!$H$12:$H$71),0)),31)</f>
        <v>#N/A</v>
      </c>
      <c r="L48" s="1060" t="str">
        <f t="shared" ref="L48:M48" si="6">J48*1.2</f>
        <v>#N/A</v>
      </c>
      <c r="M48" s="1060" t="str">
        <f t="shared" si="6"/>
        <v>#N/A</v>
      </c>
    </row>
    <row r="49" ht="15.75" customHeight="1">
      <c r="A49" s="973" t="str">
        <f t="shared" si="7"/>
        <v>N/A</v>
      </c>
      <c r="B49" s="1070" t="str">
        <f>'(T) General Tables'!A223</f>
        <v>B</v>
      </c>
      <c r="C49" s="1060" t="str">
        <f t="array" ref="C49">INDEX('(R-5) Comparison'!$G$12:$AL$71,(MATCH(1,($A49='(R-5) Comparison'!$G$12:$G$71)*($B49='(R-5) Comparison'!$H$12:$H$71),0)),15)</f>
        <v>#N/A</v>
      </c>
      <c r="D49" s="1060" t="str">
        <f t="array" ref="D49">INDEX('(R-5) Comparison'!$G$12:$AL$71,(MATCH(1,($A49='(R-5) Comparison'!$G$12:$G$71)*($B49='(R-5) Comparison'!$H$12:$H$71),0)),18)</f>
        <v>#N/A</v>
      </c>
      <c r="E49" s="1060" t="str">
        <f t="shared" ref="E49:F49" si="8">C49*1.2</f>
        <v>#N/A</v>
      </c>
      <c r="F49" s="1060" t="str">
        <f t="shared" si="8"/>
        <v>#N/A</v>
      </c>
      <c r="J49" s="1060" t="str">
        <f t="array" ref="J49">INDEX('(R-5) Comparison'!$G$12:$AL$71,(MATCH(1,($A49='(R-5) Comparison'!$G$12:$G$71)*($B49='(R-5) Comparison'!$H$12:$H$71),0)),28)</f>
        <v>#N/A</v>
      </c>
      <c r="K49" s="1060" t="str">
        <f t="array" ref="K49">INDEX('(R-5) Comparison'!$G$12:$AL$71,(MATCH(1,($A49='(R-5) Comparison'!$G$12:$G$71)*($B49='(R-5) Comparison'!$H$12:$H$71),0)),31)</f>
        <v>#N/A</v>
      </c>
      <c r="L49" s="1060" t="str">
        <f t="shared" ref="L49:M49" si="9">J49*1.2</f>
        <v>#N/A</v>
      </c>
      <c r="M49" s="1060" t="str">
        <f t="shared" si="9"/>
        <v>#N/A</v>
      </c>
    </row>
    <row r="50" ht="15.75" customHeight="1">
      <c r="A50" s="973" t="str">
        <f t="shared" si="7"/>
        <v>N/A</v>
      </c>
      <c r="B50" s="1070" t="str">
        <f>'(T) General Tables'!A224</f>
        <v>C</v>
      </c>
      <c r="C50" s="1060" t="str">
        <f t="array" ref="C50">INDEX('(R-5) Comparison'!$G$12:$AL$71,(MATCH(1,($A50='(R-5) Comparison'!$G$12:$G$71)*($B50='(R-5) Comparison'!$H$12:$H$71),0)),15)</f>
        <v>#N/A</v>
      </c>
      <c r="D50" s="1060" t="str">
        <f t="array" ref="D50">INDEX('(R-5) Comparison'!$G$12:$AL$71,(MATCH(1,($A50='(R-5) Comparison'!$G$12:$G$71)*($B50='(R-5) Comparison'!$H$12:$H$71),0)),18)</f>
        <v>#N/A</v>
      </c>
      <c r="E50" s="1060" t="str">
        <f t="shared" ref="E50:F50" si="10">C50*1.2</f>
        <v>#N/A</v>
      </c>
      <c r="F50" s="1060" t="str">
        <f t="shared" si="10"/>
        <v>#N/A</v>
      </c>
      <c r="J50" s="1060" t="str">
        <f t="array" ref="J50">INDEX('(R-5) Comparison'!$G$12:$AL$71,(MATCH(1,($A50='(R-5) Comparison'!$G$12:$G$71)*($B50='(R-5) Comparison'!$H$12:$H$71),0)),28)</f>
        <v>#N/A</v>
      </c>
      <c r="K50" s="1060" t="str">
        <f t="array" ref="K50">INDEX('(R-5) Comparison'!$G$12:$AL$71,(MATCH(1,($A50='(R-5) Comparison'!$G$12:$G$71)*($B50='(R-5) Comparison'!$H$12:$H$71),0)),31)</f>
        <v>#N/A</v>
      </c>
      <c r="L50" s="1060" t="str">
        <f t="shared" ref="L50:M50" si="11">J50*1.2</f>
        <v>#N/A</v>
      </c>
      <c r="M50" s="1060" t="str">
        <f t="shared" si="11"/>
        <v>#N/A</v>
      </c>
    </row>
    <row r="51" ht="15.75" customHeight="1">
      <c r="A51" s="973" t="str">
        <f t="shared" si="7"/>
        <v>N/A</v>
      </c>
      <c r="B51" s="1070" t="str">
        <f>'(T) General Tables'!A225</f>
        <v>D</v>
      </c>
      <c r="C51" s="1060" t="str">
        <f t="array" ref="C51">INDEX('(R-5) Comparison'!$G$12:$AL$71,(MATCH(1,($A51='(R-5) Comparison'!$G$12:$G$71)*($B51='(R-5) Comparison'!$H$12:$H$71),0)),15)</f>
        <v>#N/A</v>
      </c>
      <c r="D51" s="1060" t="str">
        <f t="array" ref="D51">INDEX('(R-5) Comparison'!$G$12:$AL$71,(MATCH(1,($A51='(R-5) Comparison'!$G$12:$G$71)*($B51='(R-5) Comparison'!$H$12:$H$71),0)),18)</f>
        <v>#N/A</v>
      </c>
      <c r="E51" s="1060" t="str">
        <f t="shared" ref="E51:F51" si="12">C51*1.2</f>
        <v>#N/A</v>
      </c>
      <c r="F51" s="1060" t="str">
        <f t="shared" si="12"/>
        <v>#N/A</v>
      </c>
      <c r="J51" s="1060" t="str">
        <f t="array" ref="J51">INDEX('(R-5) Comparison'!$G$12:$AL$71,(MATCH(1,($A51='(R-5) Comparison'!$G$12:$G$71)*($B51='(R-5) Comparison'!$H$12:$H$71),0)),28)</f>
        <v>#N/A</v>
      </c>
      <c r="K51" s="1060" t="str">
        <f t="array" ref="K51">INDEX('(R-5) Comparison'!$G$12:$AL$71,(MATCH(1,($A51='(R-5) Comparison'!$G$12:$G$71)*($B51='(R-5) Comparison'!$H$12:$H$71),0)),31)</f>
        <v>#N/A</v>
      </c>
      <c r="L51" s="1060" t="str">
        <f t="shared" ref="L51:M51" si="13">J51*1.2</f>
        <v>#N/A</v>
      </c>
      <c r="M51" s="1060" t="str">
        <f t="shared" si="13"/>
        <v>#N/A</v>
      </c>
    </row>
    <row r="52" ht="15.75" customHeight="1">
      <c r="A52" s="973" t="str">
        <f t="shared" si="7"/>
        <v>N/A</v>
      </c>
      <c r="B52" s="1070" t="str">
        <f>'(T) General Tables'!A226</f>
        <v>E</v>
      </c>
      <c r="C52" s="1060" t="str">
        <f t="array" ref="C52">INDEX('(R-5) Comparison'!$G$12:$AL$71,(MATCH(1,($A52='(R-5) Comparison'!$G$12:$G$71)*($B52='(R-5) Comparison'!$H$12:$H$71),0)),15)</f>
        <v>#N/A</v>
      </c>
      <c r="D52" s="1060" t="str">
        <f t="array" ref="D52">INDEX('(R-5) Comparison'!$G$12:$AL$71,(MATCH(1,($A52='(R-5) Comparison'!$G$12:$G$71)*($B52='(R-5) Comparison'!$H$12:$H$71),0)),18)</f>
        <v>#N/A</v>
      </c>
      <c r="E52" s="1060" t="str">
        <f t="shared" ref="E52:F52" si="14">C52*1.2</f>
        <v>#N/A</v>
      </c>
      <c r="F52" s="1060" t="str">
        <f t="shared" si="14"/>
        <v>#N/A</v>
      </c>
      <c r="J52" s="1060" t="str">
        <f t="array" ref="J52">INDEX('(R-5) Comparison'!$G$12:$AL$71,(MATCH(1,($A52='(R-5) Comparison'!$G$12:$G$71)*($B52='(R-5) Comparison'!$H$12:$H$71),0)),28)</f>
        <v>#N/A</v>
      </c>
      <c r="K52" s="1060" t="str">
        <f t="array" ref="K52">INDEX('(R-5) Comparison'!$G$12:$AL$71,(MATCH(1,($A52='(R-5) Comparison'!$G$12:$G$71)*($B52='(R-5) Comparison'!$H$12:$H$71),0)),31)</f>
        <v>#N/A</v>
      </c>
      <c r="L52" s="1060" t="str">
        <f t="shared" ref="L52:M52" si="15">J52*1.2</f>
        <v>#N/A</v>
      </c>
      <c r="M52" s="1060" t="str">
        <f t="shared" si="15"/>
        <v>#N/A</v>
      </c>
    </row>
    <row r="53" ht="15.75" customHeight="1">
      <c r="A53" s="973" t="str">
        <f t="shared" si="7"/>
        <v>N/A</v>
      </c>
      <c r="B53" s="1070" t="str">
        <f>'(T) General Tables'!A227</f>
        <v>F</v>
      </c>
      <c r="C53" s="1060" t="str">
        <f t="array" ref="C53">INDEX('(R-5) Comparison'!$G$12:$AL$71,(MATCH(1,($A53='(R-5) Comparison'!$G$12:$G$71)*($B53='(R-5) Comparison'!$H$12:$H$71),0)),15)</f>
        <v>#N/A</v>
      </c>
      <c r="D53" s="1060" t="str">
        <f t="array" ref="D53">INDEX('(R-5) Comparison'!$G$12:$AL$71,(MATCH(1,($A53='(R-5) Comparison'!$G$12:$G$71)*($B53='(R-5) Comparison'!$H$12:$H$71),0)),18)</f>
        <v>#N/A</v>
      </c>
      <c r="E53" s="1060" t="str">
        <f t="shared" ref="E53:F53" si="16">C53*1.2</f>
        <v>#N/A</v>
      </c>
      <c r="F53" s="1060" t="str">
        <f t="shared" si="16"/>
        <v>#N/A</v>
      </c>
      <c r="J53" s="1060" t="str">
        <f t="array" ref="J53">INDEX('(R-5) Comparison'!$G$12:$AL$71,(MATCH(1,($A53='(R-5) Comparison'!$G$12:$G$71)*($B53='(R-5) Comparison'!$H$12:$H$71),0)),28)</f>
        <v>#N/A</v>
      </c>
      <c r="K53" s="1060" t="str">
        <f t="array" ref="K53">INDEX('(R-5) Comparison'!$G$12:$AL$71,(MATCH(1,($A53='(R-5) Comparison'!$G$12:$G$71)*($B53='(R-5) Comparison'!$H$12:$H$71),0)),31)</f>
        <v>#N/A</v>
      </c>
      <c r="L53" s="1060" t="str">
        <f t="shared" ref="L53:M53" si="17">J53*1.2</f>
        <v>#N/A</v>
      </c>
      <c r="M53" s="1060" t="str">
        <f t="shared" si="17"/>
        <v>#N/A</v>
      </c>
    </row>
    <row r="54" ht="15.75" customHeight="1">
      <c r="A54" s="973" t="str">
        <f t="shared" si="7"/>
        <v>N/A</v>
      </c>
      <c r="B54" s="1070" t="str">
        <f>'(T) General Tables'!A228</f>
        <v>G</v>
      </c>
      <c r="C54" s="1060" t="str">
        <f t="array" ref="C54">INDEX('(R-5) Comparison'!$G$12:$AL$71,(MATCH(1,($A54='(R-5) Comparison'!$G$12:$G$71)*($B54='(R-5) Comparison'!$H$12:$H$71),0)),15)</f>
        <v>#N/A</v>
      </c>
      <c r="D54" s="1060" t="str">
        <f t="array" ref="D54">INDEX('(R-5) Comparison'!$G$12:$AL$71,(MATCH(1,($A54='(R-5) Comparison'!$G$12:$G$71)*($B54='(R-5) Comparison'!$H$12:$H$71),0)),18)</f>
        <v>#N/A</v>
      </c>
      <c r="E54" s="1060" t="str">
        <f t="shared" ref="E54:F54" si="18">C54*1.2</f>
        <v>#N/A</v>
      </c>
      <c r="F54" s="1060" t="str">
        <f t="shared" si="18"/>
        <v>#N/A</v>
      </c>
      <c r="J54" s="1060" t="str">
        <f t="array" ref="J54">INDEX('(R-5) Comparison'!$G$12:$AL$71,(MATCH(1,($A54='(R-5) Comparison'!$G$12:$G$71)*($B54='(R-5) Comparison'!$H$12:$H$71),0)),28)</f>
        <v>#N/A</v>
      </c>
      <c r="K54" s="1060" t="str">
        <f t="array" ref="K54">INDEX('(R-5) Comparison'!$G$12:$AL$71,(MATCH(1,($A54='(R-5) Comparison'!$G$12:$G$71)*($B54='(R-5) Comparison'!$H$12:$H$71),0)),31)</f>
        <v>#N/A</v>
      </c>
      <c r="L54" s="1060" t="str">
        <f t="shared" ref="L54:M54" si="19">J54*1.2</f>
        <v>#N/A</v>
      </c>
      <c r="M54" s="1060" t="str">
        <f t="shared" si="19"/>
        <v>#N/A</v>
      </c>
    </row>
    <row r="55" ht="15.75" customHeight="1">
      <c r="A55" s="973" t="str">
        <f t="shared" si="7"/>
        <v>N/A</v>
      </c>
      <c r="B55" s="1070" t="str">
        <f>'(T) General Tables'!A229</f>
        <v>H</v>
      </c>
      <c r="C55" s="1060" t="str">
        <f t="array" ref="C55">INDEX('(R-5) Comparison'!$G$12:$AL$71,(MATCH(1,($A55='(R-5) Comparison'!$G$12:$G$71)*($B55='(R-5) Comparison'!$H$12:$H$71),0)),15)</f>
        <v>#N/A</v>
      </c>
      <c r="D55" s="1060" t="str">
        <f t="array" ref="D55">INDEX('(R-5) Comparison'!$G$12:$AL$71,(MATCH(1,($A55='(R-5) Comparison'!$G$12:$G$71)*($B55='(R-5) Comparison'!$H$12:$H$71),0)),18)</f>
        <v>#N/A</v>
      </c>
      <c r="E55" s="1060" t="str">
        <f t="shared" ref="E55:F55" si="20">C55*1.2</f>
        <v>#N/A</v>
      </c>
      <c r="F55" s="1060" t="str">
        <f t="shared" si="20"/>
        <v>#N/A</v>
      </c>
      <c r="J55" s="1060" t="str">
        <f t="array" ref="J55">INDEX('(R-5) Comparison'!$G$12:$AL$71,(MATCH(1,($A55='(R-5) Comparison'!$G$12:$G$71)*($B55='(R-5) Comparison'!$H$12:$H$71),0)),28)</f>
        <v>#N/A</v>
      </c>
      <c r="K55" s="1060" t="str">
        <f t="array" ref="K55">INDEX('(R-5) Comparison'!$G$12:$AL$71,(MATCH(1,($A55='(R-5) Comparison'!$G$12:$G$71)*($B55='(R-5) Comparison'!$H$12:$H$71),0)),31)</f>
        <v>#N/A</v>
      </c>
      <c r="L55" s="1060" t="str">
        <f t="shared" ref="L55:M55" si="21">J55*1.2</f>
        <v>#N/A</v>
      </c>
      <c r="M55" s="1060" t="str">
        <f t="shared" si="21"/>
        <v>#N/A</v>
      </c>
    </row>
    <row r="56" ht="15.75" customHeight="1">
      <c r="A56" s="973" t="str">
        <f t="shared" si="7"/>
        <v>N/A</v>
      </c>
      <c r="B56" s="1070" t="str">
        <f>'(T) General Tables'!A230</f>
        <v>I</v>
      </c>
      <c r="C56" s="1060" t="str">
        <f t="array" ref="C56">INDEX('(R-5) Comparison'!$G$12:$AL$71,(MATCH(1,($A56='(R-5) Comparison'!$G$12:$G$71)*($B56='(R-5) Comparison'!$H$12:$H$71),0)),15)</f>
        <v>#N/A</v>
      </c>
      <c r="D56" s="1060" t="str">
        <f t="array" ref="D56">INDEX('(R-5) Comparison'!$G$12:$AL$71,(MATCH(1,($A56='(R-5) Comparison'!$G$12:$G$71)*($B56='(R-5) Comparison'!$H$12:$H$71),0)),18)</f>
        <v>#N/A</v>
      </c>
      <c r="E56" s="1060" t="str">
        <f t="shared" ref="E56:F56" si="22">C56*1.2</f>
        <v>#N/A</v>
      </c>
      <c r="F56" s="1060" t="str">
        <f t="shared" si="22"/>
        <v>#N/A</v>
      </c>
      <c r="J56" s="1060" t="str">
        <f t="array" ref="J56">INDEX('(R-5) Comparison'!$G$12:$AL$71,(MATCH(1,($A56='(R-5) Comparison'!$G$12:$G$71)*($B56='(R-5) Comparison'!$H$12:$H$71),0)),28)</f>
        <v>#N/A</v>
      </c>
      <c r="K56" s="1060" t="str">
        <f t="array" ref="K56">INDEX('(R-5) Comparison'!$G$12:$AL$71,(MATCH(1,($A56='(R-5) Comparison'!$G$12:$G$71)*($B56='(R-5) Comparison'!$H$12:$H$71),0)),31)</f>
        <v>#N/A</v>
      </c>
      <c r="L56" s="1060" t="str">
        <f t="shared" ref="L56:M56" si="23">J56*1.2</f>
        <v>#N/A</v>
      </c>
      <c r="M56" s="1060" t="str">
        <f t="shared" si="23"/>
        <v>#N/A</v>
      </c>
    </row>
    <row r="57" ht="15.75" customHeight="1">
      <c r="A57" s="973" t="str">
        <f t="shared" si="7"/>
        <v>N/A</v>
      </c>
      <c r="B57" s="1070" t="str">
        <f>'(T) General Tables'!A231</f>
        <v>J</v>
      </c>
      <c r="C57" s="1060" t="str">
        <f t="array" ref="C57">INDEX('(R-5) Comparison'!$G$12:$AL$71,(MATCH(1,($A57='(R-5) Comparison'!$G$12:$G$71)*($B57='(R-5) Comparison'!$H$12:$H$71),0)),15)</f>
        <v>#N/A</v>
      </c>
      <c r="D57" s="1060" t="str">
        <f t="array" ref="D57">INDEX('(R-5) Comparison'!$G$12:$AL$71,(MATCH(1,($A57='(R-5) Comparison'!$G$12:$G$71)*($B57='(R-5) Comparison'!$H$12:$H$71),0)),18)</f>
        <v>#N/A</v>
      </c>
      <c r="E57" s="1060" t="str">
        <f t="shared" ref="E57:F57" si="24">C57*1.2</f>
        <v>#N/A</v>
      </c>
      <c r="F57" s="1060" t="str">
        <f t="shared" si="24"/>
        <v>#N/A</v>
      </c>
      <c r="J57" s="1060" t="str">
        <f t="array" ref="J57">INDEX('(R-5) Comparison'!$G$12:$AL$71,(MATCH(1,($A57='(R-5) Comparison'!$G$12:$G$71)*($B57='(R-5) Comparison'!$H$12:$H$71),0)),28)</f>
        <v>#N/A</v>
      </c>
      <c r="K57" s="1060" t="str">
        <f t="array" ref="K57">INDEX('(R-5) Comparison'!$G$12:$AL$71,(MATCH(1,($A57='(R-5) Comparison'!$G$12:$G$71)*($B57='(R-5) Comparison'!$H$12:$H$71),0)),31)</f>
        <v>#N/A</v>
      </c>
      <c r="L57" s="1060" t="str">
        <f t="shared" ref="L57:M57" si="25">J57*1.2</f>
        <v>#N/A</v>
      </c>
      <c r="M57" s="1060" t="str">
        <f t="shared" si="25"/>
        <v>#N/A</v>
      </c>
    </row>
    <row r="58" ht="15.75" customHeight="1">
      <c r="A58" s="973" t="str">
        <f t="shared" si="7"/>
        <v>N/A</v>
      </c>
      <c r="B58" s="1070">
        <f>'(T) General Tables'!A232</f>
        <v>1</v>
      </c>
      <c r="C58" s="1060" t="str">
        <f t="array" ref="C58">INDEX('(R-5) Comparison'!$G$12:$AL$71,(MATCH(1,($A58='(R-5) Comparison'!$G$12:$G$71)*($B58='(R-5) Comparison'!$H$12:$H$71),0)),15)</f>
        <v>#N/A</v>
      </c>
      <c r="D58" s="1060" t="str">
        <f t="array" ref="D58">INDEX('(R-5) Comparison'!$G$12:$AL$71,(MATCH(1,($A58='(R-5) Comparison'!$G$12:$G$71)*($B58='(R-5) Comparison'!$H$12:$H$71),0)),18)</f>
        <v>#N/A</v>
      </c>
      <c r="E58" s="1060" t="str">
        <f t="shared" ref="E58:F58" si="26">C58*1.2</f>
        <v>#N/A</v>
      </c>
      <c r="F58" s="1060" t="str">
        <f t="shared" si="26"/>
        <v>#N/A</v>
      </c>
      <c r="J58" s="1060" t="str">
        <f t="array" ref="J58">INDEX('(R-5) Comparison'!$G$12:$AL$71,(MATCH(1,($A58='(R-5) Comparison'!$G$12:$G$71)*($B58='(R-5) Comparison'!$H$12:$H$71),0)),28)</f>
        <v>#N/A</v>
      </c>
      <c r="K58" s="1060" t="str">
        <f t="array" ref="K58">INDEX('(R-5) Comparison'!$G$12:$AL$71,(MATCH(1,($A58='(R-5) Comparison'!$G$12:$G$71)*($B58='(R-5) Comparison'!$H$12:$H$71),0)),31)</f>
        <v>#N/A</v>
      </c>
      <c r="L58" s="1060" t="str">
        <f t="shared" ref="L58:M58" si="27">J58*1.2</f>
        <v>#N/A</v>
      </c>
      <c r="M58" s="1060" t="str">
        <f t="shared" si="27"/>
        <v>#N/A</v>
      </c>
    </row>
    <row r="59" ht="15.75" customHeight="1">
      <c r="A59" s="973" t="str">
        <f t="shared" si="7"/>
        <v>N/A</v>
      </c>
      <c r="B59" s="1070">
        <f>'(T) General Tables'!A233</f>
        <v>2</v>
      </c>
      <c r="C59" s="1060" t="str">
        <f t="array" ref="C59">INDEX('(R-5) Comparison'!$G$12:$AL$71,(MATCH(1,($A59='(R-5) Comparison'!$G$12:$G$71)*($B59='(R-5) Comparison'!$H$12:$H$71),0)),15)</f>
        <v>#N/A</v>
      </c>
      <c r="D59" s="1060" t="str">
        <f t="array" ref="D59">INDEX('(R-5) Comparison'!$G$12:$AL$71,(MATCH(1,($A59='(R-5) Comparison'!$G$12:$G$71)*($B59='(R-5) Comparison'!$H$12:$H$71),0)),18)</f>
        <v>#N/A</v>
      </c>
      <c r="E59" s="1060" t="str">
        <f t="shared" ref="E59:F59" si="28">C59*1.2</f>
        <v>#N/A</v>
      </c>
      <c r="F59" s="1060" t="str">
        <f t="shared" si="28"/>
        <v>#N/A</v>
      </c>
      <c r="J59" s="1060" t="str">
        <f t="array" ref="J59">INDEX('(R-5) Comparison'!$G$12:$AL$71,(MATCH(1,($A59='(R-5) Comparison'!$G$12:$G$71)*($B59='(R-5) Comparison'!$H$12:$H$71),0)),28)</f>
        <v>#N/A</v>
      </c>
      <c r="K59" s="1060" t="str">
        <f t="array" ref="K59">INDEX('(R-5) Comparison'!$G$12:$AL$71,(MATCH(1,($A59='(R-5) Comparison'!$G$12:$G$71)*($B59='(R-5) Comparison'!$H$12:$H$71),0)),31)</f>
        <v>#N/A</v>
      </c>
      <c r="L59" s="1060" t="str">
        <f t="shared" ref="L59:M59" si="29">J59*1.2</f>
        <v>#N/A</v>
      </c>
      <c r="M59" s="1060" t="str">
        <f t="shared" si="29"/>
        <v>#N/A</v>
      </c>
    </row>
    <row r="60" ht="15.75" customHeight="1">
      <c r="A60" s="973" t="str">
        <f t="shared" si="7"/>
        <v>N/A</v>
      </c>
      <c r="B60" s="1070">
        <f>'(T) General Tables'!A234</f>
        <v>3</v>
      </c>
      <c r="C60" s="1060" t="str">
        <f t="array" ref="C60">INDEX('(R-5) Comparison'!$G$12:$AL$71,(MATCH(1,($A60='(R-5) Comparison'!$G$12:$G$71)*($B60='(R-5) Comparison'!$H$12:$H$71),0)),15)</f>
        <v>#N/A</v>
      </c>
      <c r="D60" s="1060" t="str">
        <f t="array" ref="D60">INDEX('(R-5) Comparison'!$G$12:$AL$71,(MATCH(1,($A60='(R-5) Comparison'!$G$12:$G$71)*($B60='(R-5) Comparison'!$H$12:$H$71),0)),18)</f>
        <v>#N/A</v>
      </c>
      <c r="E60" s="1060" t="str">
        <f t="shared" ref="E60:F60" si="30">C60*1.2</f>
        <v>#N/A</v>
      </c>
      <c r="F60" s="1060" t="str">
        <f t="shared" si="30"/>
        <v>#N/A</v>
      </c>
      <c r="J60" s="1060" t="str">
        <f t="array" ref="J60">INDEX('(R-5) Comparison'!$G$12:$AL$71,(MATCH(1,($A60='(R-5) Comparison'!$G$12:$G$71)*($B60='(R-5) Comparison'!$H$12:$H$71),0)),28)</f>
        <v>#N/A</v>
      </c>
      <c r="K60" s="1060" t="str">
        <f t="array" ref="K60">INDEX('(R-5) Comparison'!$G$12:$AL$71,(MATCH(1,($A60='(R-5) Comparison'!$G$12:$G$71)*($B60='(R-5) Comparison'!$H$12:$H$71),0)),31)</f>
        <v>#N/A</v>
      </c>
      <c r="L60" s="1060" t="str">
        <f t="shared" ref="L60:M60" si="31">J60*1.2</f>
        <v>#N/A</v>
      </c>
      <c r="M60" s="1060" t="str">
        <f t="shared" si="31"/>
        <v>#N/A</v>
      </c>
    </row>
    <row r="61" ht="15.75" customHeight="1">
      <c r="A61" s="973" t="str">
        <f t="shared" si="7"/>
        <v>N/A</v>
      </c>
      <c r="B61" s="1070">
        <f>'(T) General Tables'!A235</f>
        <v>4</v>
      </c>
      <c r="C61" s="1060" t="str">
        <f t="array" ref="C61">INDEX('(R-5) Comparison'!$G$12:$AL$71,(MATCH(1,($A61='(R-5) Comparison'!$G$12:$G$71)*($B61='(R-5) Comparison'!$H$12:$H$71),0)),15)</f>
        <v>#N/A</v>
      </c>
      <c r="D61" s="1060" t="str">
        <f t="array" ref="D61">INDEX('(R-5) Comparison'!$G$12:$AL$71,(MATCH(1,($A61='(R-5) Comparison'!$G$12:$G$71)*($B61='(R-5) Comparison'!$H$12:$H$71),0)),18)</f>
        <v>#N/A</v>
      </c>
      <c r="E61" s="1060" t="str">
        <f t="shared" ref="E61:F61" si="32">C61*1.2</f>
        <v>#N/A</v>
      </c>
      <c r="F61" s="1060" t="str">
        <f t="shared" si="32"/>
        <v>#N/A</v>
      </c>
      <c r="J61" s="1060" t="str">
        <f t="array" ref="J61">INDEX('(R-5) Comparison'!$G$12:$AL$71,(MATCH(1,($A61='(R-5) Comparison'!$G$12:$G$71)*($B61='(R-5) Comparison'!$H$12:$H$71),0)),28)</f>
        <v>#N/A</v>
      </c>
      <c r="K61" s="1060" t="str">
        <f t="array" ref="K61">INDEX('(R-5) Comparison'!$G$12:$AL$71,(MATCH(1,($A61='(R-5) Comparison'!$G$12:$G$71)*($B61='(R-5) Comparison'!$H$12:$H$71),0)),31)</f>
        <v>#N/A</v>
      </c>
      <c r="L61" s="1060" t="str">
        <f t="shared" ref="L61:M61" si="33">J61*1.2</f>
        <v>#N/A</v>
      </c>
      <c r="M61" s="1060" t="str">
        <f t="shared" si="33"/>
        <v>#N/A</v>
      </c>
    </row>
    <row r="62" ht="15.75" customHeight="1">
      <c r="A62" s="973" t="str">
        <f t="shared" si="7"/>
        <v>N/A</v>
      </c>
      <c r="B62" s="1070">
        <f>'(T) General Tables'!A236</f>
        <v>5</v>
      </c>
      <c r="C62" s="1060" t="str">
        <f t="array" ref="C62">INDEX('(R-5) Comparison'!$G$12:$AL$71,(MATCH(1,($A62='(R-5) Comparison'!$G$12:$G$71)*($B62='(R-5) Comparison'!$H$12:$H$71),0)),15)</f>
        <v>#N/A</v>
      </c>
      <c r="D62" s="1060" t="str">
        <f t="array" ref="D62">INDEX('(R-5) Comparison'!$G$12:$AL$71,(MATCH(1,($A62='(R-5) Comparison'!$G$12:$G$71)*($B62='(R-5) Comparison'!$H$12:$H$71),0)),18)</f>
        <v>#N/A</v>
      </c>
      <c r="E62" s="1060" t="str">
        <f t="shared" ref="E62:F62" si="34">C62*1.2</f>
        <v>#N/A</v>
      </c>
      <c r="F62" s="1060" t="str">
        <f t="shared" si="34"/>
        <v>#N/A</v>
      </c>
      <c r="J62" s="1060" t="str">
        <f t="array" ref="J62">INDEX('(R-5) Comparison'!$G$12:$AL$71,(MATCH(1,($A62='(R-5) Comparison'!$G$12:$G$71)*($B62='(R-5) Comparison'!$H$12:$H$71),0)),28)</f>
        <v>#N/A</v>
      </c>
      <c r="K62" s="1060" t="str">
        <f t="array" ref="K62">INDEX('(R-5) Comparison'!$G$12:$AL$71,(MATCH(1,($A62='(R-5) Comparison'!$G$12:$G$71)*($B62='(R-5) Comparison'!$H$12:$H$71),0)),31)</f>
        <v>#N/A</v>
      </c>
      <c r="L62" s="1060" t="str">
        <f t="shared" ref="L62:M62" si="35">J62*1.2</f>
        <v>#N/A</v>
      </c>
      <c r="M62" s="1060" t="str">
        <f t="shared" si="35"/>
        <v>#N/A</v>
      </c>
    </row>
    <row r="63" ht="15.75" customHeight="1">
      <c r="A63" s="973" t="str">
        <f t="shared" si="7"/>
        <v>N/A</v>
      </c>
      <c r="B63" s="1070">
        <f>'(T) General Tables'!A237</f>
        <v>6</v>
      </c>
      <c r="C63" s="1060" t="str">
        <f t="array" ref="C63">INDEX('(R-5) Comparison'!$G$12:$AL$71,(MATCH(1,($A63='(R-5) Comparison'!$G$12:$G$71)*($B63='(R-5) Comparison'!$H$12:$H$71),0)),15)</f>
        <v>#N/A</v>
      </c>
      <c r="D63" s="1060" t="str">
        <f t="array" ref="D63">INDEX('(R-5) Comparison'!$G$12:$AL$71,(MATCH(1,($A63='(R-5) Comparison'!$G$12:$G$71)*($B63='(R-5) Comparison'!$H$12:$H$71),0)),18)</f>
        <v>#N/A</v>
      </c>
      <c r="E63" s="1060" t="str">
        <f t="shared" ref="E63:F63" si="36">C63*1.2</f>
        <v>#N/A</v>
      </c>
      <c r="F63" s="1060" t="str">
        <f t="shared" si="36"/>
        <v>#N/A</v>
      </c>
      <c r="J63" s="1060" t="str">
        <f t="array" ref="J63">INDEX('(R-5) Comparison'!$G$12:$AL$71,(MATCH(1,($A63='(R-5) Comparison'!$G$12:$G$71)*($B63='(R-5) Comparison'!$H$12:$H$71),0)),28)</f>
        <v>#N/A</v>
      </c>
      <c r="K63" s="1060" t="str">
        <f t="array" ref="K63">INDEX('(R-5) Comparison'!$G$12:$AL$71,(MATCH(1,($A63='(R-5) Comparison'!$G$12:$G$71)*($B63='(R-5) Comparison'!$H$12:$H$71),0)),31)</f>
        <v>#N/A</v>
      </c>
      <c r="L63" s="1060" t="str">
        <f t="shared" ref="L63:M63" si="37">J63*1.2</f>
        <v>#N/A</v>
      </c>
      <c r="M63" s="1060" t="str">
        <f t="shared" si="37"/>
        <v>#N/A</v>
      </c>
    </row>
    <row r="64" ht="15.75" customHeight="1">
      <c r="A64" s="973" t="str">
        <f t="shared" si="7"/>
        <v>N/A</v>
      </c>
      <c r="B64" s="1070">
        <f>'(T) General Tables'!A238</f>
        <v>7</v>
      </c>
      <c r="C64" s="1060" t="str">
        <f t="array" ref="C64">INDEX('(R-5) Comparison'!$G$12:$AL$71,(MATCH(1,($A64='(R-5) Comparison'!$G$12:$G$71)*($B64='(R-5) Comparison'!$H$12:$H$71),0)),15)</f>
        <v>#N/A</v>
      </c>
      <c r="D64" s="1060" t="str">
        <f t="array" ref="D64">INDEX('(R-5) Comparison'!$G$12:$AL$71,(MATCH(1,($A64='(R-5) Comparison'!$G$12:$G$71)*($B64='(R-5) Comparison'!$H$12:$H$71),0)),18)</f>
        <v>#N/A</v>
      </c>
      <c r="E64" s="1060" t="str">
        <f t="shared" ref="E64:F64" si="38">C64*1.2</f>
        <v>#N/A</v>
      </c>
      <c r="F64" s="1060" t="str">
        <f t="shared" si="38"/>
        <v>#N/A</v>
      </c>
      <c r="J64" s="1060" t="str">
        <f t="array" ref="J64">INDEX('(R-5) Comparison'!$G$12:$AL$71,(MATCH(1,($A64='(R-5) Comparison'!$G$12:$G$71)*($B64='(R-5) Comparison'!$H$12:$H$71),0)),28)</f>
        <v>#N/A</v>
      </c>
      <c r="K64" s="1060" t="str">
        <f t="array" ref="K64">INDEX('(R-5) Comparison'!$G$12:$AL$71,(MATCH(1,($A64='(R-5) Comparison'!$G$12:$G$71)*($B64='(R-5) Comparison'!$H$12:$H$71),0)),31)</f>
        <v>#N/A</v>
      </c>
      <c r="L64" s="1060" t="str">
        <f t="shared" ref="L64:M64" si="39">J64*1.2</f>
        <v>#N/A</v>
      </c>
      <c r="M64" s="1060" t="str">
        <f t="shared" si="39"/>
        <v>#N/A</v>
      </c>
    </row>
    <row r="65" ht="15.75" customHeight="1">
      <c r="A65" s="973" t="str">
        <f t="shared" si="7"/>
        <v>N/A</v>
      </c>
      <c r="B65" s="1070">
        <f>'(T) General Tables'!A239</f>
        <v>8</v>
      </c>
      <c r="C65" s="1060" t="str">
        <f t="array" ref="C65">INDEX('(R-5) Comparison'!$G$12:$AL$71,(MATCH(1,($A65='(R-5) Comparison'!$G$12:$G$71)*($B65='(R-5) Comparison'!$H$12:$H$71),0)),15)</f>
        <v>#N/A</v>
      </c>
      <c r="D65" s="1060" t="str">
        <f t="array" ref="D65">INDEX('(R-5) Comparison'!$G$12:$AL$71,(MATCH(1,($A65='(R-5) Comparison'!$G$12:$G$71)*($B65='(R-5) Comparison'!$H$12:$H$71),0)),18)</f>
        <v>#N/A</v>
      </c>
      <c r="E65" s="1060" t="str">
        <f t="shared" ref="E65:F65" si="40">C65*1.2</f>
        <v>#N/A</v>
      </c>
      <c r="F65" s="1060" t="str">
        <f t="shared" si="40"/>
        <v>#N/A</v>
      </c>
      <c r="J65" s="1060" t="str">
        <f t="array" ref="J65">INDEX('(R-5) Comparison'!$G$12:$AL$71,(MATCH(1,($A65='(R-5) Comparison'!$G$12:$G$71)*($B65='(R-5) Comparison'!$H$12:$H$71),0)),28)</f>
        <v>#N/A</v>
      </c>
      <c r="K65" s="1060" t="str">
        <f t="array" ref="K65">INDEX('(R-5) Comparison'!$G$12:$AL$71,(MATCH(1,($A65='(R-5) Comparison'!$G$12:$G$71)*($B65='(R-5) Comparison'!$H$12:$H$71),0)),31)</f>
        <v>#N/A</v>
      </c>
      <c r="L65" s="1060" t="str">
        <f t="shared" ref="L65:M65" si="41">J65*1.2</f>
        <v>#N/A</v>
      </c>
      <c r="M65" s="1060" t="str">
        <f t="shared" si="41"/>
        <v>#N/A</v>
      </c>
    </row>
    <row r="66" ht="15.75" customHeight="1">
      <c r="A66" s="973" t="str">
        <f t="shared" si="7"/>
        <v>N/A</v>
      </c>
      <c r="B66" s="1070">
        <f>'(T) General Tables'!A240</f>
        <v>9</v>
      </c>
      <c r="C66" s="1060" t="str">
        <f t="array" ref="C66">INDEX('(R-5) Comparison'!$G$12:$AL$71,(MATCH(1,($A66='(R-5) Comparison'!$G$12:$G$71)*($B66='(R-5) Comparison'!$H$12:$H$71),0)),15)</f>
        <v>#N/A</v>
      </c>
      <c r="D66" s="1060" t="str">
        <f t="array" ref="D66">INDEX('(R-5) Comparison'!$G$12:$AL$71,(MATCH(1,($A66='(R-5) Comparison'!$G$12:$G$71)*($B66='(R-5) Comparison'!$H$12:$H$71),0)),18)</f>
        <v>#N/A</v>
      </c>
      <c r="E66" s="1060" t="str">
        <f t="shared" ref="E66:F66" si="42">C66*1.2</f>
        <v>#N/A</v>
      </c>
      <c r="F66" s="1060" t="str">
        <f t="shared" si="42"/>
        <v>#N/A</v>
      </c>
      <c r="J66" s="1060" t="str">
        <f t="array" ref="J66">INDEX('(R-5) Comparison'!$G$12:$AL$71,(MATCH(1,($A66='(R-5) Comparison'!$G$12:$G$71)*($B66='(R-5) Comparison'!$H$12:$H$71),0)),28)</f>
        <v>#N/A</v>
      </c>
      <c r="K66" s="1060" t="str">
        <f t="array" ref="K66">INDEX('(R-5) Comparison'!$G$12:$AL$71,(MATCH(1,($A66='(R-5) Comparison'!$G$12:$G$71)*($B66='(R-5) Comparison'!$H$12:$H$71),0)),31)</f>
        <v>#N/A</v>
      </c>
      <c r="L66" s="1060" t="str">
        <f t="shared" ref="L66:M66" si="43">J66*1.2</f>
        <v>#N/A</v>
      </c>
      <c r="M66" s="1060" t="str">
        <f t="shared" si="43"/>
        <v>#N/A</v>
      </c>
    </row>
    <row r="67" ht="15.75" customHeight="1">
      <c r="A67" s="973" t="str">
        <f t="shared" si="7"/>
        <v>N/A</v>
      </c>
      <c r="B67" s="1070">
        <f>'(T) General Tables'!A241</f>
        <v>10</v>
      </c>
      <c r="C67" s="1060" t="str">
        <f t="array" ref="C67">INDEX('(R-5) Comparison'!$G$12:$AL$71,(MATCH(1,($A67='(R-5) Comparison'!$G$12:$G$71)*($B67='(R-5) Comparison'!$H$12:$H$71),0)),15)</f>
        <v>#N/A</v>
      </c>
      <c r="D67" s="1060" t="str">
        <f t="array" ref="D67">INDEX('(R-5) Comparison'!$G$12:$AL$71,(MATCH(1,($A67='(R-5) Comparison'!$G$12:$G$71)*($B67='(R-5) Comparison'!$H$12:$H$71),0)),18)</f>
        <v>#N/A</v>
      </c>
      <c r="E67" s="1060" t="str">
        <f t="shared" ref="E67:F67" si="44">C67*1.2</f>
        <v>#N/A</v>
      </c>
      <c r="F67" s="1060" t="str">
        <f t="shared" si="44"/>
        <v>#N/A</v>
      </c>
      <c r="J67" s="1060" t="str">
        <f t="array" ref="J67">INDEX('(R-5) Comparison'!$G$12:$AL$71,(MATCH(1,($A67='(R-5) Comparison'!$G$12:$G$71)*($B67='(R-5) Comparison'!$H$12:$H$71),0)),28)</f>
        <v>#N/A</v>
      </c>
      <c r="K67" s="1060" t="str">
        <f t="array" ref="K67">INDEX('(R-5) Comparison'!$G$12:$AL$71,(MATCH(1,($A67='(R-5) Comparison'!$G$12:$G$71)*($B67='(R-5) Comparison'!$H$12:$H$71),0)),31)</f>
        <v>#N/A</v>
      </c>
      <c r="L67" s="1060" t="str">
        <f t="shared" ref="L67:M67" si="45">J67*1.2</f>
        <v>#N/A</v>
      </c>
      <c r="M67" s="1060" t="str">
        <f t="shared" si="45"/>
        <v>#N/A</v>
      </c>
    </row>
    <row r="68" ht="15.75" customHeight="1"/>
    <row r="69" ht="15.75" customHeight="1"/>
    <row r="70" ht="15.75" customHeight="1"/>
    <row r="71" ht="39.75" customHeight="1">
      <c r="A71" s="1086"/>
    </row>
    <row r="72" ht="15.75" customHeight="1"/>
    <row r="73" ht="15.75" customHeight="1"/>
    <row r="74" ht="15.75" customHeight="1"/>
    <row r="75" ht="15.75" customHeight="1"/>
    <row r="76" ht="15.75" customHeight="1"/>
    <row r="77" ht="15.75" customHeight="1">
      <c r="A77" s="1085" t="s">
        <v>1167</v>
      </c>
    </row>
    <row r="78" ht="15.75" customHeight="1">
      <c r="A78" s="1085" t="s">
        <v>460</v>
      </c>
      <c r="C78" s="1061" t="s">
        <v>1168</v>
      </c>
      <c r="D78" s="1061" t="s">
        <v>1169</v>
      </c>
    </row>
    <row r="79" ht="15.75" customHeight="1">
      <c r="A79" s="973" t="str">
        <f t="shared" ref="A79:C79" si="46">#REF!</f>
        <v>#REF!</v>
      </c>
      <c r="B79" s="1070" t="str">
        <f t="shared" si="46"/>
        <v>#REF!</v>
      </c>
      <c r="C79" s="973" t="str">
        <f t="shared" si="46"/>
        <v>#REF!</v>
      </c>
      <c r="D79" s="973" t="str">
        <f>IF(OR(C79='(T) General Tables'!$A$190,C79='(T) General Tables'!$A$191,C79='(T) General Tables'!$A$192,C79='(T) General Tables'!$A$193,C79='(T) General Tables'!$A$194),'(T) General Tables'!$A$207,'(T) General Tables'!$A$206)</f>
        <v>#REF!</v>
      </c>
    </row>
    <row r="80" ht="15.75" customHeight="1">
      <c r="A80" s="973" t="str">
        <f t="shared" ref="A80:C80" si="47">#REF!</f>
        <v>#REF!</v>
      </c>
      <c r="B80" s="1070" t="str">
        <f t="shared" si="47"/>
        <v>#REF!</v>
      </c>
      <c r="C80" s="973" t="str">
        <f t="shared" si="47"/>
        <v>#REF!</v>
      </c>
      <c r="D80" s="973" t="str">
        <f>IF(OR(C80='(T) General Tables'!$A$190,C80='(T) General Tables'!$A$191,C80='(T) General Tables'!$A$192,C80='(T) General Tables'!$A$193,C80='(T) General Tables'!$A$194),'(T) General Tables'!$A$207,'(T) General Tables'!$A$206)</f>
        <v>#REF!</v>
      </c>
    </row>
    <row r="81" ht="15.75" customHeight="1">
      <c r="A81" s="973" t="str">
        <f t="shared" ref="A81:C81" si="48">#REF!</f>
        <v>#REF!</v>
      </c>
      <c r="B81" s="1070" t="str">
        <f t="shared" si="48"/>
        <v>#REF!</v>
      </c>
      <c r="C81" s="973" t="str">
        <f t="shared" si="48"/>
        <v>#REF!</v>
      </c>
      <c r="D81" s="973" t="str">
        <f>IF(OR(C81='(T) General Tables'!$A$190,C81='(T) General Tables'!$A$191,C81='(T) General Tables'!$A$192,C81='(T) General Tables'!$A$193,C81='(T) General Tables'!$A$194),'(T) General Tables'!$A$207,'(T) General Tables'!$A$206)</f>
        <v>#REF!</v>
      </c>
    </row>
    <row r="82" ht="15.75" customHeight="1">
      <c r="A82" s="973" t="str">
        <f t="shared" ref="A82:C82" si="49">#REF!</f>
        <v>#REF!</v>
      </c>
      <c r="B82" s="1070" t="str">
        <f t="shared" si="49"/>
        <v>#REF!</v>
      </c>
      <c r="C82" s="973" t="str">
        <f t="shared" si="49"/>
        <v>#REF!</v>
      </c>
      <c r="D82" s="973" t="str">
        <f>IF(OR(C82='(T) General Tables'!$A$190,C82='(T) General Tables'!$A$191,C82='(T) General Tables'!$A$192,C82='(T) General Tables'!$A$193,C82='(T) General Tables'!$A$194),'(T) General Tables'!$A$207,'(T) General Tables'!$A$206)</f>
        <v>#REF!</v>
      </c>
    </row>
    <row r="83" ht="15.75" customHeight="1">
      <c r="A83" s="973" t="str">
        <f t="shared" ref="A83:C83" si="50">#REF!</f>
        <v>#REF!</v>
      </c>
      <c r="B83" s="1070" t="str">
        <f t="shared" si="50"/>
        <v>#REF!</v>
      </c>
      <c r="C83" s="973" t="str">
        <f t="shared" si="50"/>
        <v>#REF!</v>
      </c>
      <c r="D83" s="973" t="str">
        <f>IF(OR(C83='(T) General Tables'!$A$190,C83='(T) General Tables'!$A$191,C83='(T) General Tables'!$A$192,C83='(T) General Tables'!$A$193,C83='(T) General Tables'!$A$194),'(T) General Tables'!$A$207,'(T) General Tables'!$A$206)</f>
        <v>#REF!</v>
      </c>
    </row>
    <row r="84" ht="15.75" customHeight="1">
      <c r="A84" s="973" t="str">
        <f t="shared" ref="A84:C84" si="51">#REF!</f>
        <v>#REF!</v>
      </c>
      <c r="B84" s="1070" t="str">
        <f t="shared" si="51"/>
        <v>#REF!</v>
      </c>
      <c r="C84" s="973" t="str">
        <f t="shared" si="51"/>
        <v>#REF!</v>
      </c>
      <c r="D84" s="973" t="str">
        <f>IF(OR(C84='(T) General Tables'!$A$190,C84='(T) General Tables'!$A$191,C84='(T) General Tables'!$A$192,C84='(T) General Tables'!$A$193,C84='(T) General Tables'!$A$194),'(T) General Tables'!$A$207,'(T) General Tables'!$A$206)</f>
        <v>#REF!</v>
      </c>
    </row>
    <row r="85" ht="15.75" customHeight="1">
      <c r="A85" s="973" t="str">
        <f t="shared" ref="A85:C85" si="52">#REF!</f>
        <v>#REF!</v>
      </c>
      <c r="B85" s="1070" t="str">
        <f t="shared" si="52"/>
        <v>#REF!</v>
      </c>
      <c r="C85" s="973" t="str">
        <f t="shared" si="52"/>
        <v>#REF!</v>
      </c>
      <c r="D85" s="973" t="str">
        <f>IF(OR(C85='(T) General Tables'!$A$190,C85='(T) General Tables'!$A$191,C85='(T) General Tables'!$A$192,C85='(T) General Tables'!$A$193,C85='(T) General Tables'!$A$194),'(T) General Tables'!$A$207,'(T) General Tables'!$A$206)</f>
        <v>#REF!</v>
      </c>
    </row>
    <row r="86" ht="15.75" customHeight="1">
      <c r="A86" s="973" t="str">
        <f t="shared" ref="A86:C86" si="53">#REF!</f>
        <v>#REF!</v>
      </c>
      <c r="B86" s="1070" t="str">
        <f t="shared" si="53"/>
        <v>#REF!</v>
      </c>
      <c r="C86" s="973" t="str">
        <f t="shared" si="53"/>
        <v>#REF!</v>
      </c>
      <c r="D86" s="973" t="str">
        <f>IF(OR(C86='(T) General Tables'!$A$190,C86='(T) General Tables'!$A$191,C86='(T) General Tables'!$A$192,C86='(T) General Tables'!$A$193,C86='(T) General Tables'!$A$194),'(T) General Tables'!$A$207,'(T) General Tables'!$A$206)</f>
        <v>#REF!</v>
      </c>
    </row>
    <row r="87" ht="15.75" customHeight="1">
      <c r="A87" s="973" t="str">
        <f t="shared" ref="A87:C87" si="54">#REF!</f>
        <v>#REF!</v>
      </c>
      <c r="B87" s="1070" t="str">
        <f t="shared" si="54"/>
        <v>#REF!</v>
      </c>
      <c r="C87" s="973" t="str">
        <f t="shared" si="54"/>
        <v>#REF!</v>
      </c>
      <c r="D87" s="973" t="str">
        <f>IF(OR(C87='(T) General Tables'!$A$190,C87='(T) General Tables'!$A$191,C87='(T) General Tables'!$A$192,C87='(T) General Tables'!$A$193,C87='(T) General Tables'!$A$194),'(T) General Tables'!$A$207,'(T) General Tables'!$A$206)</f>
        <v>#REF!</v>
      </c>
    </row>
    <row r="88" ht="15.75" customHeight="1">
      <c r="A88" s="973" t="str">
        <f t="shared" ref="A88:C88" si="55">#REF!</f>
        <v>#REF!</v>
      </c>
      <c r="B88" s="1070" t="str">
        <f t="shared" si="55"/>
        <v>#REF!</v>
      </c>
      <c r="C88" s="973" t="str">
        <f t="shared" si="55"/>
        <v>#REF!</v>
      </c>
      <c r="D88" s="973" t="str">
        <f>IF(OR(C88='(T) General Tables'!$A$190,C88='(T) General Tables'!$A$191,C88='(T) General Tables'!$A$192,C88='(T) General Tables'!$A$193,C88='(T) General Tables'!$A$194),'(T) General Tables'!$A$207,'(T) General Tables'!$A$206)</f>
        <v>#REF!</v>
      </c>
    </row>
    <row r="89" ht="15.75" customHeight="1">
      <c r="A89" s="973" t="str">
        <f t="shared" ref="A89:C89" si="56">#REF!</f>
        <v>#REF!</v>
      </c>
      <c r="B89" s="1070" t="str">
        <f t="shared" si="56"/>
        <v>#REF!</v>
      </c>
      <c r="C89" s="973" t="str">
        <f t="shared" si="56"/>
        <v>#REF!</v>
      </c>
      <c r="D89" s="973" t="str">
        <f>IF(OR(C89='(T) General Tables'!$A$190,C89='(T) General Tables'!$A$191,C89='(T) General Tables'!$A$192,C89='(T) General Tables'!$A$193,C89='(T) General Tables'!$A$194),'(T) General Tables'!$A$207,'(T) General Tables'!$A$206)</f>
        <v>#REF!</v>
      </c>
    </row>
    <row r="90" ht="15.75" customHeight="1">
      <c r="A90" s="973" t="str">
        <f t="shared" ref="A90:C90" si="57">#REF!</f>
        <v>#REF!</v>
      </c>
      <c r="B90" s="1070" t="str">
        <f t="shared" si="57"/>
        <v>#REF!</v>
      </c>
      <c r="C90" s="973" t="str">
        <f t="shared" si="57"/>
        <v>#REF!</v>
      </c>
      <c r="D90" s="973" t="str">
        <f>IF(OR(C90='(T) General Tables'!$A$190,C90='(T) General Tables'!$A$191,C90='(T) General Tables'!$A$192,C90='(T) General Tables'!$A$193,C90='(T) General Tables'!$A$194),'(T) General Tables'!$A$207,'(T) General Tables'!$A$206)</f>
        <v>#REF!</v>
      </c>
    </row>
    <row r="91" ht="15.75" customHeight="1">
      <c r="A91" s="973" t="str">
        <f t="shared" ref="A91:C91" si="58">#REF!</f>
        <v>#REF!</v>
      </c>
      <c r="B91" s="1070" t="str">
        <f t="shared" si="58"/>
        <v>#REF!</v>
      </c>
      <c r="C91" s="973" t="str">
        <f t="shared" si="58"/>
        <v>#REF!</v>
      </c>
      <c r="D91" s="973" t="str">
        <f>IF(OR(C91='(T) General Tables'!$A$190,C91='(T) General Tables'!$A$191,C91='(T) General Tables'!$A$192,C91='(T) General Tables'!$A$193,C91='(T) General Tables'!$A$194),'(T) General Tables'!$A$207,'(T) General Tables'!$A$206)</f>
        <v>#REF!</v>
      </c>
    </row>
    <row r="92" ht="15.75" customHeight="1">
      <c r="A92" s="973" t="str">
        <f t="shared" ref="A92:C92" si="59">#REF!</f>
        <v>#REF!</v>
      </c>
      <c r="B92" s="1070" t="str">
        <f t="shared" si="59"/>
        <v>#REF!</v>
      </c>
      <c r="C92" s="973" t="str">
        <f t="shared" si="59"/>
        <v>#REF!</v>
      </c>
      <c r="D92" s="973" t="str">
        <f>IF(OR(C92='(T) General Tables'!$A$190,C92='(T) General Tables'!$A$191,C92='(T) General Tables'!$A$192,C92='(T) General Tables'!$A$193,C92='(T) General Tables'!$A$194),'(T) General Tables'!$A$207,'(T) General Tables'!$A$206)</f>
        <v>#REF!</v>
      </c>
    </row>
    <row r="93" ht="15.75" customHeight="1">
      <c r="A93" s="973" t="str">
        <f t="shared" ref="A93:C93" si="60">#REF!</f>
        <v>#REF!</v>
      </c>
      <c r="B93" s="1070" t="str">
        <f t="shared" si="60"/>
        <v>#REF!</v>
      </c>
      <c r="C93" s="973" t="str">
        <f t="shared" si="60"/>
        <v>#REF!</v>
      </c>
      <c r="D93" s="973" t="str">
        <f>IF(OR(C93='(T) General Tables'!$A$190,C93='(T) General Tables'!$A$191,C93='(T) General Tables'!$A$192,C93='(T) General Tables'!$A$193,C93='(T) General Tables'!$A$194),'(T) General Tables'!$A$207,'(T) General Tables'!$A$206)</f>
        <v>#REF!</v>
      </c>
    </row>
    <row r="94" ht="15.75" customHeight="1">
      <c r="A94" s="973" t="str">
        <f t="shared" ref="A94:C94" si="61">#REF!</f>
        <v>#REF!</v>
      </c>
      <c r="B94" s="1070" t="str">
        <f t="shared" si="61"/>
        <v>#REF!</v>
      </c>
      <c r="C94" s="973" t="str">
        <f t="shared" si="61"/>
        <v>#REF!</v>
      </c>
      <c r="D94" s="973" t="str">
        <f>IF(OR(C94='(T) General Tables'!$A$190,C94='(T) General Tables'!$A$191,C94='(T) General Tables'!$A$192,C94='(T) General Tables'!$A$193,C94='(T) General Tables'!$A$194),'(T) General Tables'!$A$207,'(T) General Tables'!$A$206)</f>
        <v>#REF!</v>
      </c>
    </row>
    <row r="95" ht="15.75" customHeight="1">
      <c r="A95" s="973" t="str">
        <f t="shared" ref="A95:C95" si="62">#REF!</f>
        <v>#REF!</v>
      </c>
      <c r="B95" s="1070" t="str">
        <f t="shared" si="62"/>
        <v>#REF!</v>
      </c>
      <c r="C95" s="973" t="str">
        <f t="shared" si="62"/>
        <v>#REF!</v>
      </c>
      <c r="D95" s="973" t="str">
        <f>IF(OR(C95='(T) General Tables'!$A$190,C95='(T) General Tables'!$A$191,C95='(T) General Tables'!$A$192,C95='(T) General Tables'!$A$193,C95='(T) General Tables'!$A$194),'(T) General Tables'!$A$207,'(T) General Tables'!$A$206)</f>
        <v>#REF!</v>
      </c>
    </row>
    <row r="96" ht="15.75" customHeight="1">
      <c r="A96" s="973" t="str">
        <f t="shared" ref="A96:C96" si="63">#REF!</f>
        <v>#REF!</v>
      </c>
      <c r="B96" s="1070" t="str">
        <f t="shared" si="63"/>
        <v>#REF!</v>
      </c>
      <c r="C96" s="973" t="str">
        <f t="shared" si="63"/>
        <v>#REF!</v>
      </c>
      <c r="D96" s="973" t="str">
        <f>IF(OR(C96='(T) General Tables'!$A$190,C96='(T) General Tables'!$A$191,C96='(T) General Tables'!$A$192,C96='(T) General Tables'!$A$193,C96='(T) General Tables'!$A$194),'(T) General Tables'!$A$207,'(T) General Tables'!$A$206)</f>
        <v>#REF!</v>
      </c>
    </row>
    <row r="97" ht="15.75" customHeight="1">
      <c r="A97" s="973" t="str">
        <f t="shared" ref="A97:C97" si="64">#REF!</f>
        <v>#REF!</v>
      </c>
      <c r="B97" s="1070" t="str">
        <f t="shared" si="64"/>
        <v>#REF!</v>
      </c>
      <c r="C97" s="973" t="str">
        <f t="shared" si="64"/>
        <v>#REF!</v>
      </c>
      <c r="D97" s="973" t="str">
        <f>IF(OR(C97='(T) General Tables'!$A$190,C97='(T) General Tables'!$A$191,C97='(T) General Tables'!$A$192,C97='(T) General Tables'!$A$193,C97='(T) General Tables'!$A$194),'(T) General Tables'!$A$207,'(T) General Tables'!$A$206)</f>
        <v>#REF!</v>
      </c>
    </row>
    <row r="98" ht="15.75" customHeight="1">
      <c r="A98" s="973" t="str">
        <f t="shared" ref="A98:C98" si="65">#REF!</f>
        <v>#REF!</v>
      </c>
      <c r="B98" s="1070" t="str">
        <f t="shared" si="65"/>
        <v>#REF!</v>
      </c>
      <c r="C98" s="973" t="str">
        <f t="shared" si="65"/>
        <v>#REF!</v>
      </c>
      <c r="D98" s="973" t="str">
        <f>IF(OR(C98='(T) General Tables'!$A$190,C98='(T) General Tables'!$A$191,C98='(T) General Tables'!$A$192,C98='(T) General Tables'!$A$193,C98='(T) General Tables'!$A$194),'(T) General Tables'!$A$207,'(T) General Tables'!$A$206)</f>
        <v>#REF!</v>
      </c>
    </row>
    <row r="99" ht="15.75" customHeight="1">
      <c r="A99" s="973" t="str">
        <f t="shared" ref="A99:C99" si="66">#REF!</f>
        <v>#REF!</v>
      </c>
      <c r="B99" s="1070" t="str">
        <f t="shared" si="66"/>
        <v>#REF!</v>
      </c>
      <c r="C99" s="973" t="str">
        <f t="shared" si="66"/>
        <v>#REF!</v>
      </c>
      <c r="D99" s="973" t="str">
        <f>IF(OR(C99='(T) General Tables'!$A$190,C99='(T) General Tables'!$A$191,C99='(T) General Tables'!$A$192,C99='(T) General Tables'!$A$193,C99='(T) General Tables'!$A$194),'(T) General Tables'!$A$207,'(T) General Tables'!$A$206)</f>
        <v>#REF!</v>
      </c>
    </row>
    <row r="100" ht="15.75" customHeight="1">
      <c r="A100" s="973" t="str">
        <f t="shared" ref="A100:C100" si="67">#REF!</f>
        <v>#REF!</v>
      </c>
      <c r="B100" s="1070" t="str">
        <f t="shared" si="67"/>
        <v>#REF!</v>
      </c>
      <c r="C100" s="973" t="str">
        <f t="shared" si="67"/>
        <v>#REF!</v>
      </c>
      <c r="D100" s="973" t="str">
        <f>IF(OR(C100='(T) General Tables'!$A$190,C100='(T) General Tables'!$A$191,C100='(T) General Tables'!$A$192,C100='(T) General Tables'!$A$193,C100='(T) General Tables'!$A$194),'(T) General Tables'!$A$207,'(T) General Tables'!$A$206)</f>
        <v>#REF!</v>
      </c>
    </row>
    <row r="101" ht="15.75" customHeight="1">
      <c r="A101" s="973" t="str">
        <f t="shared" ref="A101:C101" si="68">#REF!</f>
        <v>#REF!</v>
      </c>
      <c r="B101" s="1070" t="str">
        <f t="shared" si="68"/>
        <v>#REF!</v>
      </c>
      <c r="C101" s="973" t="str">
        <f t="shared" si="68"/>
        <v>#REF!</v>
      </c>
      <c r="D101" s="973" t="str">
        <f>IF(OR(C101='(T) General Tables'!$A$190,C101='(T) General Tables'!$A$191,C101='(T) General Tables'!$A$192,C101='(T) General Tables'!$A$193,C101='(T) General Tables'!$A$194),'(T) General Tables'!$A$207,'(T) General Tables'!$A$206)</f>
        <v>#REF!</v>
      </c>
    </row>
    <row r="102" ht="15.75" customHeight="1">
      <c r="A102" s="973" t="str">
        <f t="shared" ref="A102:C102" si="69">#REF!</f>
        <v>#REF!</v>
      </c>
      <c r="B102" s="1070" t="str">
        <f t="shared" si="69"/>
        <v>#REF!</v>
      </c>
      <c r="C102" s="973" t="str">
        <f t="shared" si="69"/>
        <v>#REF!</v>
      </c>
      <c r="D102" s="973" t="str">
        <f>IF(OR(C102='(T) General Tables'!$A$190,C102='(T) General Tables'!$A$191,C102='(T) General Tables'!$A$192,C102='(T) General Tables'!$A$193,C102='(T) General Tables'!$A$194),'(T) General Tables'!$A$207,'(T) General Tables'!$A$206)</f>
        <v>#REF!</v>
      </c>
    </row>
    <row r="103" ht="15.75" customHeight="1">
      <c r="A103" s="973" t="str">
        <f t="shared" ref="A103:C103" si="70">#REF!</f>
        <v>#REF!</v>
      </c>
      <c r="B103" s="1070" t="str">
        <f t="shared" si="70"/>
        <v>#REF!</v>
      </c>
      <c r="C103" s="973" t="str">
        <f t="shared" si="70"/>
        <v>#REF!</v>
      </c>
      <c r="D103" s="973" t="str">
        <f>IF(OR(C103='(T) General Tables'!$A$190,C103='(T) General Tables'!$A$191,C103='(T) General Tables'!$A$192,C103='(T) General Tables'!$A$193,C103='(T) General Tables'!$A$194),'(T) General Tables'!$A$207,'(T) General Tables'!$A$206)</f>
        <v>#REF!</v>
      </c>
    </row>
    <row r="104" ht="15.75" customHeight="1">
      <c r="A104" s="973" t="str">
        <f t="shared" ref="A104:C104" si="71">#REF!</f>
        <v>#REF!</v>
      </c>
      <c r="B104" s="1070" t="str">
        <f t="shared" si="71"/>
        <v>#REF!</v>
      </c>
      <c r="C104" s="973" t="str">
        <f t="shared" si="71"/>
        <v>#REF!</v>
      </c>
      <c r="D104" s="973" t="str">
        <f>IF(OR(C104='(T) General Tables'!$A$190,C104='(T) General Tables'!$A$191,C104='(T) General Tables'!$A$192,C104='(T) General Tables'!$A$193,C104='(T) General Tables'!$A$194),'(T) General Tables'!$A$207,'(T) General Tables'!$A$206)</f>
        <v>#REF!</v>
      </c>
    </row>
    <row r="105" ht="15.75" customHeight="1">
      <c r="A105" s="973" t="str">
        <f t="shared" ref="A105:C105" si="72">#REF!</f>
        <v>#REF!</v>
      </c>
      <c r="B105" s="1070" t="str">
        <f t="shared" si="72"/>
        <v>#REF!</v>
      </c>
      <c r="C105" s="973" t="str">
        <f t="shared" si="72"/>
        <v>#REF!</v>
      </c>
      <c r="D105" s="973" t="str">
        <f>IF(OR(C105='(T) General Tables'!$A$190,C105='(T) General Tables'!$A$191,C105='(T) General Tables'!$A$192,C105='(T) General Tables'!$A$193,C105='(T) General Tables'!$A$194),'(T) General Tables'!$A$207,'(T) General Tables'!$A$206)</f>
        <v>#REF!</v>
      </c>
    </row>
    <row r="106" ht="15.75" customHeight="1">
      <c r="A106" s="973" t="str">
        <f t="shared" ref="A106:C106" si="73">#REF!</f>
        <v>#REF!</v>
      </c>
      <c r="B106" s="1070" t="str">
        <f t="shared" si="73"/>
        <v>#REF!</v>
      </c>
      <c r="C106" s="973" t="str">
        <f t="shared" si="73"/>
        <v>#REF!</v>
      </c>
      <c r="D106" s="973" t="str">
        <f>IF(OR(C106='(T) General Tables'!$A$190,C106='(T) General Tables'!$A$191,C106='(T) General Tables'!$A$192,C106='(T) General Tables'!$A$193,C106='(T) General Tables'!$A$194),'(T) General Tables'!$A$207,'(T) General Tables'!$A$206)</f>
        <v>#REF!</v>
      </c>
    </row>
    <row r="107" ht="15.75" customHeight="1">
      <c r="A107" s="973" t="str">
        <f t="shared" ref="A107:C107" si="74">#REF!</f>
        <v>#REF!</v>
      </c>
      <c r="B107" s="1070" t="str">
        <f t="shared" si="74"/>
        <v>#REF!</v>
      </c>
      <c r="C107" s="973" t="str">
        <f t="shared" si="74"/>
        <v>#REF!</v>
      </c>
      <c r="D107" s="973" t="str">
        <f>IF(OR(C107='(T) General Tables'!$A$190,C107='(T) General Tables'!$A$191,C107='(T) General Tables'!$A$192,C107='(T) General Tables'!$A$193,C107='(T) General Tables'!$A$194),'(T) General Tables'!$A$207,'(T) General Tables'!$A$206)</f>
        <v>#REF!</v>
      </c>
    </row>
    <row r="108" ht="15.75" customHeight="1">
      <c r="A108" s="973" t="str">
        <f t="shared" ref="A108:C108" si="75">#REF!</f>
        <v>#REF!</v>
      </c>
      <c r="B108" s="1070" t="str">
        <f t="shared" si="75"/>
        <v>#REF!</v>
      </c>
      <c r="C108" s="973" t="str">
        <f t="shared" si="75"/>
        <v>#REF!</v>
      </c>
      <c r="D108" s="973" t="str">
        <f>IF(OR(C108='(T) General Tables'!$A$190,C108='(T) General Tables'!$A$191,C108='(T) General Tables'!$A$192,C108='(T) General Tables'!$A$193,C108='(T) General Tables'!$A$194),'(T) General Tables'!$A$207,'(T) General Tables'!$A$206)</f>
        <v>#REF!</v>
      </c>
    </row>
    <row r="109" ht="15.75" customHeight="1"/>
    <row r="110" ht="15.75" customHeight="1"/>
    <row r="111" ht="15.75" customHeight="1"/>
    <row r="112" ht="15.75" customHeight="1">
      <c r="A112" s="973" t="s">
        <v>611</v>
      </c>
    </row>
    <row r="113" ht="15.75" customHeight="1">
      <c r="A113" s="973" t="s">
        <v>610</v>
      </c>
    </row>
    <row r="114" ht="15.75" customHeight="1">
      <c r="A114" s="973" t="s">
        <v>1170</v>
      </c>
    </row>
    <row r="115" ht="15.75" customHeight="1"/>
    <row r="116" ht="15.75" customHeight="1">
      <c r="A116" s="973" t="s">
        <v>1171</v>
      </c>
    </row>
    <row r="117" ht="15.75" customHeight="1">
      <c r="A117" s="973" t="s">
        <v>1172</v>
      </c>
    </row>
    <row r="118" ht="15.75" customHeight="1">
      <c r="A118" s="973" t="s">
        <v>1173</v>
      </c>
    </row>
    <row r="119" ht="15.75" customHeight="1"/>
    <row r="120" ht="15.75" customHeight="1"/>
    <row r="121" ht="15.75" customHeight="1">
      <c r="A121" s="973" t="s">
        <v>322</v>
      </c>
    </row>
    <row r="122" ht="15.75" customHeight="1">
      <c r="A122" s="973" t="s">
        <v>323</v>
      </c>
    </row>
    <row r="123" ht="15.75" customHeight="1">
      <c r="A123" s="973" t="s">
        <v>1174</v>
      </c>
    </row>
    <row r="124" ht="15.75" customHeight="1"/>
    <row r="125" ht="15.75" customHeight="1"/>
    <row r="126" ht="67.5" customHeight="1">
      <c r="B126" s="1087" t="s">
        <v>1175</v>
      </c>
      <c r="C126" s="28"/>
      <c r="D126" s="1087" t="s">
        <v>1176</v>
      </c>
      <c r="E126" s="28"/>
      <c r="H126" s="1087"/>
      <c r="I126" s="28"/>
    </row>
    <row r="127" ht="15.75" customHeight="1">
      <c r="B127" s="1088" t="s">
        <v>711</v>
      </c>
      <c r="C127" s="1089" t="s">
        <v>710</v>
      </c>
      <c r="D127" s="1088" t="s">
        <v>711</v>
      </c>
      <c r="E127" s="1089" t="s">
        <v>710</v>
      </c>
      <c r="H127" s="1088"/>
      <c r="I127" s="1089"/>
    </row>
    <row r="128" ht="15.75" customHeight="1">
      <c r="A128" s="973" t="s">
        <v>1177</v>
      </c>
      <c r="B128" s="1090">
        <f>'(I-2) Bands'!O9</f>
        <v>22.58333333</v>
      </c>
      <c r="C128" s="1091"/>
      <c r="D128" s="1090">
        <f>'(I-2) Bands'!O13</f>
        <v>57.75</v>
      </c>
      <c r="E128" s="1090"/>
      <c r="H128" s="1092"/>
      <c r="I128" s="1093"/>
    </row>
    <row r="129" ht="15.75" customHeight="1">
      <c r="A129" s="973" t="s">
        <v>1178</v>
      </c>
      <c r="B129" s="1090">
        <f>'(I-2) Bands'!O17</f>
        <v>22.58333333</v>
      </c>
      <c r="C129" s="1090"/>
      <c r="D129" s="1090">
        <f>'(I-2) Bands'!O20</f>
        <v>57.75</v>
      </c>
      <c r="E129" s="1090"/>
      <c r="H129" s="1094"/>
      <c r="I129" s="1093"/>
    </row>
    <row r="130" ht="15.75" customHeight="1">
      <c r="A130" s="973" t="s">
        <v>1179</v>
      </c>
      <c r="B130" s="1090">
        <f>'(I-2) Bands'!O23</f>
        <v>22.58333333</v>
      </c>
      <c r="C130" s="1091"/>
      <c r="D130" s="1090">
        <f>'(I-2) Bands'!O26</f>
        <v>57.75</v>
      </c>
      <c r="E130" s="1090"/>
      <c r="H130" s="1092"/>
      <c r="I130" s="1093"/>
    </row>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126:C126"/>
    <mergeCell ref="D126:E126"/>
    <mergeCell ref="H126:I126"/>
    <mergeCell ref="A1:B1"/>
    <mergeCell ref="A34:I34"/>
    <mergeCell ref="B35:E35"/>
    <mergeCell ref="F35:I35"/>
    <mergeCell ref="A47:B47"/>
    <mergeCell ref="A77:D77"/>
    <mergeCell ref="A78:B78"/>
  </mergeCells>
  <printOptions/>
  <pageMargins bottom="0.75" footer="0.0" header="0.0" left="0.7" right="0.7" top="0.75"/>
  <pageSetup orientation="landscape"/>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9.13"/>
    <col customWidth="1" min="3" max="3" width="8.63"/>
    <col customWidth="1" min="4" max="4" width="18.0"/>
    <col customWidth="1" min="5" max="5" width="26.88"/>
    <col customWidth="1" min="6" max="6" width="10.0"/>
    <col customWidth="1" min="7" max="8" width="7.38"/>
    <col customWidth="1" min="9" max="9" width="17.0"/>
    <col customWidth="1" min="10" max="10" width="8.88"/>
    <col customWidth="1" min="11" max="11" width="10.0"/>
    <col customWidth="1" min="12" max="12" width="7.75"/>
    <col customWidth="1" min="13" max="13" width="9.63"/>
    <col customWidth="1" min="14" max="17" width="6.88"/>
    <col customWidth="1" min="18" max="18" width="2.75"/>
    <col customWidth="1" min="19" max="19" width="23.88"/>
    <col customWidth="1" min="20" max="20" width="8.88"/>
    <col customWidth="1" min="21" max="21" width="10.13"/>
    <col customWidth="1" min="22" max="22" width="9.13"/>
    <col customWidth="1" min="23" max="23" width="7.75"/>
    <col customWidth="1" min="24" max="27" width="6.88"/>
    <col customWidth="1" min="28" max="28" width="2.38"/>
    <col customWidth="1" min="29" max="29" width="32.25"/>
    <col customWidth="1" min="30" max="30" width="10.25"/>
    <col customWidth="1" min="31" max="31" width="7.38"/>
    <col customWidth="1" min="32" max="35" width="8.63"/>
    <col customWidth="1" min="36" max="36" width="58.13"/>
    <col customWidth="1" min="37" max="41" width="9.13"/>
  </cols>
  <sheetData>
    <row r="1">
      <c r="A1" s="1086"/>
      <c r="B1" s="1086"/>
      <c r="D1" s="1086"/>
      <c r="E1" s="1086"/>
      <c r="F1" s="1086"/>
      <c r="G1" s="1086"/>
      <c r="H1" s="1086"/>
      <c r="I1" s="1086"/>
      <c r="J1" s="1086"/>
      <c r="K1" s="1086"/>
      <c r="L1" s="1086"/>
      <c r="M1" s="1086"/>
      <c r="N1" s="1086"/>
      <c r="O1" s="1086"/>
      <c r="P1" s="1086"/>
      <c r="Q1" s="1086"/>
      <c r="R1" s="1086"/>
      <c r="S1" s="1086"/>
      <c r="T1" s="1086"/>
      <c r="U1" s="1086"/>
      <c r="V1" s="1086"/>
      <c r="W1" s="1086"/>
      <c r="X1" s="1086"/>
      <c r="Y1" s="1086"/>
      <c r="Z1" s="1086"/>
      <c r="AA1" s="1086"/>
      <c r="AB1" s="1086"/>
      <c r="AC1" s="1086"/>
      <c r="AD1" s="1086"/>
      <c r="AE1" s="1086"/>
      <c r="AF1" s="1086"/>
      <c r="AG1" s="1086"/>
      <c r="AJ1" s="1086"/>
      <c r="AK1" s="1086"/>
      <c r="AL1" s="1086"/>
      <c r="AM1" s="1086"/>
      <c r="AN1" s="1086"/>
      <c r="AO1" s="1086"/>
    </row>
    <row r="2">
      <c r="A2" s="1086"/>
      <c r="B2" s="1086"/>
      <c r="D2" s="1086"/>
      <c r="E2" s="1086"/>
      <c r="F2" s="1086"/>
      <c r="G2" s="1086"/>
      <c r="H2" s="1086"/>
      <c r="I2" s="1086"/>
      <c r="J2" s="1086"/>
      <c r="K2" s="1086"/>
      <c r="L2" s="1086"/>
      <c r="M2" s="1086"/>
      <c r="N2" s="1086"/>
      <c r="O2" s="1086"/>
      <c r="P2" s="1086"/>
      <c r="Q2" s="1086"/>
      <c r="R2" s="1086"/>
      <c r="S2" s="1086"/>
      <c r="T2" s="1086"/>
      <c r="U2" s="1086"/>
      <c r="V2" s="1086"/>
      <c r="W2" s="1086"/>
      <c r="X2" s="1086"/>
      <c r="Y2" s="1086"/>
      <c r="Z2" s="1086"/>
      <c r="AA2" s="1086"/>
      <c r="AB2" s="1086"/>
      <c r="AC2" s="1086"/>
      <c r="AD2" s="1086"/>
      <c r="AE2" s="1086"/>
      <c r="AF2" s="1086"/>
      <c r="AG2" s="1086"/>
      <c r="AJ2" s="1086"/>
      <c r="AK2" s="1086"/>
      <c r="AL2" s="1086"/>
      <c r="AM2" s="1086"/>
      <c r="AN2" s="1086"/>
      <c r="AO2" s="1086"/>
    </row>
    <row r="3">
      <c r="A3" s="1086"/>
      <c r="B3" s="1086"/>
      <c r="D3" s="1095"/>
      <c r="AK3" s="1086"/>
      <c r="AL3" s="1086"/>
      <c r="AM3" s="1086"/>
      <c r="AN3" s="1086"/>
      <c r="AO3" s="1086"/>
    </row>
    <row r="4">
      <c r="A4" s="1086"/>
      <c r="B4" s="1086"/>
      <c r="D4" s="1095"/>
      <c r="AK4" s="1086"/>
      <c r="AL4" s="1086"/>
      <c r="AM4" s="1086"/>
      <c r="AN4" s="1086"/>
      <c r="AO4" s="1086"/>
    </row>
    <row r="5" ht="15.0" customHeight="1">
      <c r="A5" s="1086"/>
      <c r="B5" s="1086"/>
      <c r="D5" s="1096"/>
      <c r="AK5" s="1086"/>
      <c r="AL5" s="1086"/>
      <c r="AM5" s="1086"/>
      <c r="AN5" s="1086"/>
      <c r="AO5" s="1086"/>
    </row>
    <row r="6">
      <c r="A6" s="1086"/>
      <c r="B6" s="1086"/>
      <c r="D6" s="1095"/>
      <c r="AK6" s="1086"/>
      <c r="AL6" s="1086"/>
      <c r="AM6" s="1086"/>
      <c r="AN6" s="1086"/>
      <c r="AO6" s="1086"/>
    </row>
    <row r="7">
      <c r="A7" s="1086"/>
      <c r="B7" s="1086"/>
      <c r="D7" s="1097" t="s">
        <v>1180</v>
      </c>
      <c r="AK7" s="1086"/>
      <c r="AL7" s="1086"/>
      <c r="AM7" s="1086"/>
      <c r="AN7" s="1086"/>
      <c r="AO7" s="1086"/>
    </row>
    <row r="8">
      <c r="A8" s="1086"/>
      <c r="B8" s="1086"/>
      <c r="D8" s="1086"/>
      <c r="AK8" s="1086"/>
      <c r="AL8" s="1086"/>
      <c r="AM8" s="1086"/>
      <c r="AN8" s="1086"/>
      <c r="AO8" s="1086"/>
    </row>
    <row r="9">
      <c r="A9" s="1086"/>
      <c r="B9" s="1086"/>
      <c r="D9" s="1098" t="s">
        <v>1181</v>
      </c>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8"/>
      <c r="AJ9" s="1086"/>
      <c r="AK9" s="1086"/>
      <c r="AL9" s="1086"/>
      <c r="AM9" s="1086"/>
      <c r="AN9" s="1086"/>
      <c r="AO9" s="1086"/>
    </row>
    <row r="10" ht="29.25" customHeight="1">
      <c r="A10" s="1063"/>
      <c r="B10" s="1063"/>
      <c r="C10" s="1063"/>
      <c r="D10" s="1034" t="s">
        <v>706</v>
      </c>
      <c r="E10" s="1099" t="s">
        <v>1182</v>
      </c>
      <c r="F10" s="30"/>
      <c r="G10" s="30"/>
      <c r="H10" s="31"/>
      <c r="I10" s="1100" t="s">
        <v>1183</v>
      </c>
      <c r="J10" s="27"/>
      <c r="K10" s="27"/>
      <c r="L10" s="27"/>
      <c r="M10" s="27"/>
      <c r="N10" s="27"/>
      <c r="O10" s="27"/>
      <c r="P10" s="27"/>
      <c r="Q10" s="27"/>
      <c r="R10" s="27"/>
      <c r="S10" s="27"/>
      <c r="T10" s="27"/>
      <c r="U10" s="27"/>
      <c r="V10" s="27"/>
      <c r="W10" s="27"/>
      <c r="X10" s="27"/>
      <c r="Y10" s="27"/>
      <c r="Z10" s="27"/>
      <c r="AA10" s="28"/>
      <c r="AB10" s="1063"/>
      <c r="AC10" s="1100" t="s">
        <v>1184</v>
      </c>
      <c r="AD10" s="27"/>
      <c r="AE10" s="27"/>
      <c r="AF10" s="27"/>
      <c r="AG10" s="28"/>
      <c r="AH10" s="1063"/>
      <c r="AI10" s="1063"/>
      <c r="AJ10" s="1063"/>
      <c r="AK10" s="1063"/>
      <c r="AL10" s="1063"/>
      <c r="AM10" s="1063"/>
      <c r="AN10" s="1063"/>
      <c r="AO10" s="1063"/>
    </row>
    <row r="11" ht="15.0" customHeight="1">
      <c r="A11" s="1101"/>
      <c r="B11" s="1101"/>
      <c r="C11" s="1063"/>
      <c r="D11" s="342"/>
      <c r="E11" s="34"/>
      <c r="F11" s="34"/>
      <c r="G11" s="34"/>
      <c r="H11" s="35"/>
      <c r="I11" s="1102" t="s">
        <v>1185</v>
      </c>
      <c r="J11" s="27"/>
      <c r="K11" s="27"/>
      <c r="L11" s="27"/>
      <c r="M11" s="27"/>
      <c r="N11" s="27"/>
      <c r="O11" s="27"/>
      <c r="P11" s="27"/>
      <c r="Q11" s="28"/>
      <c r="R11" s="1101"/>
      <c r="S11" s="1103" t="s">
        <v>805</v>
      </c>
      <c r="T11" s="27"/>
      <c r="U11" s="27"/>
      <c r="V11" s="27"/>
      <c r="W11" s="27"/>
      <c r="X11" s="27"/>
      <c r="Y11" s="27"/>
      <c r="Z11" s="27"/>
      <c r="AA11" s="1104"/>
      <c r="AB11" s="1101"/>
      <c r="AC11" s="1102" t="s">
        <v>1186</v>
      </c>
      <c r="AD11" s="27"/>
      <c r="AE11" s="27"/>
      <c r="AF11" s="27"/>
      <c r="AG11" s="28"/>
      <c r="AJ11" s="1101"/>
      <c r="AK11" s="1101"/>
      <c r="AL11" s="1101"/>
      <c r="AM11" s="1101"/>
      <c r="AN11" s="1101"/>
      <c r="AO11" s="1101"/>
    </row>
    <row r="12" ht="15.0" customHeight="1">
      <c r="A12" s="1101"/>
      <c r="B12" s="1101"/>
      <c r="C12" s="1063"/>
      <c r="D12" s="342"/>
      <c r="E12" s="1105" t="s">
        <v>860</v>
      </c>
      <c r="F12" s="1034" t="s">
        <v>1187</v>
      </c>
      <c r="G12" s="1106" t="s">
        <v>1188</v>
      </c>
      <c r="H12" s="31"/>
      <c r="I12" s="1103" t="s">
        <v>1189</v>
      </c>
      <c r="J12" s="27"/>
      <c r="K12" s="27"/>
      <c r="L12" s="27"/>
      <c r="M12" s="28"/>
      <c r="N12" s="1103" t="s">
        <v>859</v>
      </c>
      <c r="O12" s="27"/>
      <c r="P12" s="27"/>
      <c r="Q12" s="28"/>
      <c r="R12" s="1101"/>
      <c r="S12" s="1103" t="s">
        <v>1189</v>
      </c>
      <c r="T12" s="27"/>
      <c r="U12" s="27"/>
      <c r="V12" s="27"/>
      <c r="W12" s="28"/>
      <c r="X12" s="1103" t="s">
        <v>859</v>
      </c>
      <c r="Y12" s="27"/>
      <c r="Z12" s="27"/>
      <c r="AA12" s="28"/>
      <c r="AB12" s="1101"/>
      <c r="AC12" s="1103" t="s">
        <v>1189</v>
      </c>
      <c r="AD12" s="27"/>
      <c r="AE12" s="28"/>
      <c r="AF12" s="1103" t="s">
        <v>859</v>
      </c>
      <c r="AG12" s="28"/>
      <c r="AH12" s="973" t="s">
        <v>1190</v>
      </c>
    </row>
    <row r="13">
      <c r="A13" s="1101"/>
      <c r="B13" s="1101"/>
      <c r="C13" s="1063"/>
      <c r="D13" s="342"/>
      <c r="E13" s="1022"/>
      <c r="F13" s="342"/>
      <c r="G13" s="33"/>
      <c r="H13" s="35"/>
      <c r="I13" s="1107" t="s">
        <v>1191</v>
      </c>
      <c r="J13" s="1102" t="s">
        <v>1104</v>
      </c>
      <c r="K13" s="28"/>
      <c r="L13" s="1102" t="s">
        <v>1192</v>
      </c>
      <c r="M13" s="28"/>
      <c r="N13" s="1103" t="s">
        <v>835</v>
      </c>
      <c r="O13" s="28"/>
      <c r="P13" s="1103" t="s">
        <v>836</v>
      </c>
      <c r="Q13" s="28"/>
      <c r="R13" s="1101"/>
      <c r="S13" s="1107" t="s">
        <v>1191</v>
      </c>
      <c r="T13" s="1102" t="s">
        <v>1104</v>
      </c>
      <c r="U13" s="28"/>
      <c r="V13" s="1102" t="s">
        <v>1192</v>
      </c>
      <c r="W13" s="28"/>
      <c r="X13" s="1103" t="s">
        <v>835</v>
      </c>
      <c r="Y13" s="28"/>
      <c r="Z13" s="1103" t="s">
        <v>836</v>
      </c>
      <c r="AA13" s="28"/>
      <c r="AB13" s="1101"/>
      <c r="AC13" s="1107" t="s">
        <v>1191</v>
      </c>
      <c r="AD13" s="1043" t="s">
        <v>1104</v>
      </c>
      <c r="AE13" s="1043" t="s">
        <v>1192</v>
      </c>
      <c r="AF13" s="1039" t="s">
        <v>835</v>
      </c>
      <c r="AG13" s="1039" t="s">
        <v>836</v>
      </c>
      <c r="AH13" s="1039" t="s">
        <v>835</v>
      </c>
      <c r="AI13" s="1039" t="s">
        <v>836</v>
      </c>
      <c r="AJ13" s="1086" t="s">
        <v>878</v>
      </c>
      <c r="AK13" s="1101"/>
      <c r="AL13" s="1101"/>
      <c r="AM13" s="1101"/>
      <c r="AN13" s="1101"/>
      <c r="AO13" s="1101"/>
    </row>
    <row r="14" ht="18.75" customHeight="1">
      <c r="A14" s="746"/>
      <c r="B14" s="746"/>
      <c r="C14" s="711"/>
      <c r="D14" s="346"/>
      <c r="E14" s="1023"/>
      <c r="F14" s="346"/>
      <c r="G14" s="743" t="s">
        <v>899</v>
      </c>
      <c r="H14" s="743" t="s">
        <v>900</v>
      </c>
      <c r="I14" s="346"/>
      <c r="J14" s="743" t="s">
        <v>899</v>
      </c>
      <c r="K14" s="743" t="s">
        <v>900</v>
      </c>
      <c r="L14" s="743" t="s">
        <v>899</v>
      </c>
      <c r="M14" s="743" t="s">
        <v>900</v>
      </c>
      <c r="N14" s="743" t="s">
        <v>899</v>
      </c>
      <c r="O14" s="743" t="s">
        <v>900</v>
      </c>
      <c r="P14" s="743" t="s">
        <v>899</v>
      </c>
      <c r="Q14" s="743" t="s">
        <v>900</v>
      </c>
      <c r="R14" s="746"/>
      <c r="S14" s="346"/>
      <c r="T14" s="744" t="s">
        <v>899</v>
      </c>
      <c r="U14" s="744" t="s">
        <v>900</v>
      </c>
      <c r="V14" s="744" t="s">
        <v>899</v>
      </c>
      <c r="W14" s="744" t="s">
        <v>900</v>
      </c>
      <c r="X14" s="744" t="s">
        <v>899</v>
      </c>
      <c r="Y14" s="744" t="s">
        <v>900</v>
      </c>
      <c r="Z14" s="744" t="s">
        <v>899</v>
      </c>
      <c r="AA14" s="744" t="s">
        <v>900</v>
      </c>
      <c r="AB14" s="746"/>
      <c r="AC14" s="346"/>
      <c r="AD14" s="744" t="s">
        <v>900</v>
      </c>
      <c r="AE14" s="744" t="s">
        <v>900</v>
      </c>
      <c r="AF14" s="1108" t="s">
        <v>900</v>
      </c>
      <c r="AG14" s="1108" t="s">
        <v>900</v>
      </c>
      <c r="AH14" s="1108" t="s">
        <v>900</v>
      </c>
      <c r="AI14" s="1108" t="s">
        <v>900</v>
      </c>
      <c r="AJ14" s="1109"/>
      <c r="AK14" s="746"/>
      <c r="AL14" s="746"/>
      <c r="AM14" s="746"/>
      <c r="AN14" s="746"/>
      <c r="AO14" s="746"/>
    </row>
    <row r="15">
      <c r="A15" s="1086"/>
      <c r="B15" s="1086"/>
      <c r="D15" s="1110" t="s">
        <v>424</v>
      </c>
      <c r="E15" s="1110" t="s">
        <v>1193</v>
      </c>
      <c r="F15" s="1110" t="s">
        <v>1194</v>
      </c>
      <c r="G15" s="1110">
        <v>600.0</v>
      </c>
      <c r="H15" s="1111">
        <v>24.0</v>
      </c>
      <c r="I15" s="1110" t="str">
        <f>'(M) Builder Preferences'!$E$42</f>
        <v>Ring Thread Nails</v>
      </c>
      <c r="J15" s="1110" t="s">
        <v>1195</v>
      </c>
      <c r="K15" s="1110" t="s">
        <v>1196</v>
      </c>
      <c r="L15" s="1110">
        <v>2.48</v>
      </c>
      <c r="M15" s="1110">
        <f t="shared" ref="M15:M25" si="2">CONVERT(L15,"mm","in")</f>
        <v>0.09763779528</v>
      </c>
      <c r="N15" s="1112">
        <v>200.0</v>
      </c>
      <c r="O15" s="1112">
        <v>8.0</v>
      </c>
      <c r="P15" s="1112">
        <v>300.0</v>
      </c>
      <c r="Q15" s="1112">
        <v>12.0</v>
      </c>
      <c r="R15" s="1086"/>
      <c r="S15" s="1113" t="str">
        <f>'(M) Builder Preferences'!$E$41</f>
        <v>Type W Drywall Screws</v>
      </c>
      <c r="T15" s="1110" t="s">
        <v>1195</v>
      </c>
      <c r="U15" s="1110" t="s">
        <v>1196</v>
      </c>
      <c r="V15" s="1113">
        <v>3.45</v>
      </c>
      <c r="W15" s="1114">
        <f t="shared" ref="W15:W25" si="3">CONVERT(V15,"mm","in")</f>
        <v>0.1358267717</v>
      </c>
      <c r="X15" s="1115">
        <v>300.0</v>
      </c>
      <c r="Y15" s="1116">
        <v>12.0</v>
      </c>
      <c r="Z15" s="1117">
        <v>200.0</v>
      </c>
      <c r="AA15" s="1118">
        <v>8.0</v>
      </c>
      <c r="AB15" s="1086"/>
      <c r="AC15" s="1110" t="str">
        <f>'(R-4) Construction (Part 1)'!$K$13</f>
        <v>Type W Drywall Screws</v>
      </c>
      <c r="AD15" s="1110" t="str">
        <f t="array" ref="AD15">INDEX($I15:$AA15,1,(MATCH($AC15,$I15:$AA15,0)+2))</f>
        <v>3/4" (pen.)</v>
      </c>
      <c r="AE15" s="1119">
        <f t="array" ref="AE15">INDEX($I15:$AA15,1,(MATCH($AC15,$I15:$AA15,0)+4))</f>
        <v>0.1358267717</v>
      </c>
      <c r="AF15" s="1110">
        <f t="array" ref="AF15">INDEX($I15:$AA15,1,(MATCH($AC15,$I15:$AA15,0)+6))</f>
        <v>12</v>
      </c>
      <c r="AG15" s="1110">
        <f t="array" ref="AG15">INDEX($I15:$AA15,1,(MATCH($AC15,$I15:$AA15,0)+8))</f>
        <v>8</v>
      </c>
      <c r="AH15" s="1120">
        <f t="shared" ref="AH15:AI15" si="1">ROUND(AF15*8,0)/8</f>
        <v>12</v>
      </c>
      <c r="AI15" s="1120">
        <f t="shared" si="1"/>
        <v>8</v>
      </c>
      <c r="AJ15" s="1086"/>
      <c r="AK15" s="1086"/>
      <c r="AL15" s="1086"/>
      <c r="AM15" s="1086"/>
      <c r="AN15" s="1086"/>
      <c r="AO15" s="1086"/>
    </row>
    <row r="16">
      <c r="A16" s="1086"/>
      <c r="B16" s="1086"/>
      <c r="D16" s="1121" t="s">
        <v>425</v>
      </c>
      <c r="E16" s="1110" t="s">
        <v>1193</v>
      </c>
      <c r="F16" s="1121" t="s">
        <v>1194</v>
      </c>
      <c r="G16" s="1121">
        <v>600.0</v>
      </c>
      <c r="H16" s="1111">
        <v>24.0</v>
      </c>
      <c r="I16" s="1110" t="str">
        <f>'(M) Builder Preferences'!$E$42</f>
        <v>Ring Thread Nails</v>
      </c>
      <c r="J16" s="1110" t="s">
        <v>1195</v>
      </c>
      <c r="K16" s="1110" t="s">
        <v>1196</v>
      </c>
      <c r="L16" s="1121">
        <v>2.48</v>
      </c>
      <c r="M16" s="1110">
        <f t="shared" si="2"/>
        <v>0.09763779528</v>
      </c>
      <c r="N16" s="1118">
        <v>200.0</v>
      </c>
      <c r="O16" s="1112">
        <v>8.0</v>
      </c>
      <c r="P16" s="1112">
        <v>300.0</v>
      </c>
      <c r="Q16" s="1112">
        <v>12.0</v>
      </c>
      <c r="R16" s="1086"/>
      <c r="S16" s="1113" t="str">
        <f>'(M) Builder Preferences'!$E$41</f>
        <v>Type W Drywall Screws</v>
      </c>
      <c r="T16" s="1110" t="s">
        <v>1195</v>
      </c>
      <c r="U16" s="1110" t="s">
        <v>1196</v>
      </c>
      <c r="V16" s="1122">
        <v>3.45</v>
      </c>
      <c r="W16" s="1114">
        <f t="shared" si="3"/>
        <v>0.1358267717</v>
      </c>
      <c r="X16" s="1117">
        <v>300.0</v>
      </c>
      <c r="Y16" s="1116">
        <v>12.0</v>
      </c>
      <c r="Z16" s="1117">
        <v>200.0</v>
      </c>
      <c r="AA16" s="1118">
        <v>8.0</v>
      </c>
      <c r="AB16" s="1086"/>
      <c r="AC16" s="1110" t="str">
        <f>'(R-4) Construction (Part 1)'!$K$13</f>
        <v>Type W Drywall Screws</v>
      </c>
      <c r="AD16" s="1110" t="str">
        <f t="array" ref="AD16">INDEX($I16:$AA16,1,(MATCH($AC16,$I16:$AA16,0)+2))</f>
        <v>3/4" (pen.)</v>
      </c>
      <c r="AE16" s="1119">
        <f t="array" ref="AE16">INDEX($I16:$AA16,1,(MATCH($AC16,$I16:$AA16,0)+4))</f>
        <v>0.1358267717</v>
      </c>
      <c r="AF16" s="1110">
        <f t="array" ref="AF16">INDEX($I16:$AA16,1,(MATCH($AC16,$I16:$AA16,0)+6))</f>
        <v>12</v>
      </c>
      <c r="AG16" s="1110">
        <f t="array" ref="AG16">INDEX($I16:$AA16,1,(MATCH($AC16,$I16:$AA16,0)+8))</f>
        <v>8</v>
      </c>
      <c r="AH16" s="1120">
        <f t="shared" ref="AH16:AI16" si="4">ROUND(AF16*8,0)/8</f>
        <v>12</v>
      </c>
      <c r="AI16" s="1120">
        <f t="shared" si="4"/>
        <v>8</v>
      </c>
      <c r="AJ16" s="1086"/>
      <c r="AK16" s="1086"/>
      <c r="AL16" s="1086"/>
      <c r="AM16" s="1086"/>
      <c r="AN16" s="1086"/>
      <c r="AO16" s="1086"/>
    </row>
    <row r="17">
      <c r="A17" s="1086"/>
      <c r="B17" s="1086"/>
      <c r="D17" s="1095" t="s">
        <v>426</v>
      </c>
      <c r="E17" s="1110" t="s">
        <v>1193</v>
      </c>
      <c r="F17" s="1121" t="s">
        <v>1194</v>
      </c>
      <c r="G17" s="1121">
        <v>400.0</v>
      </c>
      <c r="H17" s="1111">
        <v>16.0</v>
      </c>
      <c r="I17" s="1110" t="str">
        <f>'(M) Builder Preferences'!$E$42</f>
        <v>Ring Thread Nails</v>
      </c>
      <c r="J17" s="1110" t="s">
        <v>1195</v>
      </c>
      <c r="K17" s="1110" t="s">
        <v>1196</v>
      </c>
      <c r="L17" s="1121">
        <v>2.48</v>
      </c>
      <c r="M17" s="1110">
        <f t="shared" si="2"/>
        <v>0.09763779528</v>
      </c>
      <c r="N17" s="1118">
        <v>200.0</v>
      </c>
      <c r="O17" s="1112">
        <v>8.0</v>
      </c>
      <c r="P17" s="1112">
        <v>300.0</v>
      </c>
      <c r="Q17" s="1112">
        <v>12.0</v>
      </c>
      <c r="R17" s="1086"/>
      <c r="S17" s="1113" t="str">
        <f>'(M) Builder Preferences'!$E$41</f>
        <v>Type W Drywall Screws</v>
      </c>
      <c r="T17" s="1110" t="s">
        <v>1195</v>
      </c>
      <c r="U17" s="1110" t="s">
        <v>1196</v>
      </c>
      <c r="V17" s="1122">
        <v>3.45</v>
      </c>
      <c r="W17" s="1114">
        <f t="shared" si="3"/>
        <v>0.1358267717</v>
      </c>
      <c r="X17" s="1117">
        <v>200.0</v>
      </c>
      <c r="Y17" s="1116">
        <v>8.0</v>
      </c>
      <c r="Z17" s="1117">
        <v>200.0</v>
      </c>
      <c r="AA17" s="1118">
        <v>8.0</v>
      </c>
      <c r="AB17" s="1086"/>
      <c r="AC17" s="1110" t="str">
        <f>'(R-4) Construction (Part 1)'!$K$13</f>
        <v>Type W Drywall Screws</v>
      </c>
      <c r="AD17" s="1110" t="str">
        <f t="array" ref="AD17">INDEX($I17:$AA17,1,(MATCH($AC17,$I17:$AA17,0)+2))</f>
        <v>3/4" (pen.)</v>
      </c>
      <c r="AE17" s="1119">
        <f t="array" ref="AE17">INDEX($I17:$AA17,1,(MATCH($AC17,$I17:$AA17,0)+4))</f>
        <v>0.1358267717</v>
      </c>
      <c r="AF17" s="1110">
        <f t="array" ref="AF17">INDEX($I17:$AA17,1,(MATCH($AC17,$I17:$AA17,0)+6))</f>
        <v>8</v>
      </c>
      <c r="AG17" s="1110">
        <f t="array" ref="AG17">INDEX($I17:$AA17,1,(MATCH($AC17,$I17:$AA17,0)+8))</f>
        <v>8</v>
      </c>
      <c r="AH17" s="1120">
        <f t="shared" ref="AH17:AI17" si="5">ROUND(AF17*8,0)/8</f>
        <v>8</v>
      </c>
      <c r="AI17" s="1120">
        <f t="shared" si="5"/>
        <v>8</v>
      </c>
      <c r="AJ17" s="1086"/>
      <c r="AK17" s="1086"/>
      <c r="AL17" s="1086"/>
      <c r="AM17" s="1086"/>
      <c r="AN17" s="1086"/>
      <c r="AO17" s="1086"/>
    </row>
    <row r="18">
      <c r="A18" s="1086"/>
      <c r="B18" s="1086"/>
      <c r="D18" s="1095" t="s">
        <v>427</v>
      </c>
      <c r="E18" s="1110" t="s">
        <v>1193</v>
      </c>
      <c r="F18" s="1121" t="s">
        <v>1194</v>
      </c>
      <c r="G18" s="1121">
        <v>400.0</v>
      </c>
      <c r="H18" s="1111" t="s">
        <v>1197</v>
      </c>
      <c r="I18" s="1110" t="str">
        <f>'(M) Builder Preferences'!$E$42</f>
        <v>Ring Thread Nails</v>
      </c>
      <c r="J18" s="1110" t="s">
        <v>1195</v>
      </c>
      <c r="K18" s="1110" t="s">
        <v>1196</v>
      </c>
      <c r="L18" s="1121">
        <v>2.48</v>
      </c>
      <c r="M18" s="1110">
        <f t="shared" si="2"/>
        <v>0.09763779528</v>
      </c>
      <c r="N18" s="1117">
        <v>150.0</v>
      </c>
      <c r="O18" s="1115">
        <v>6.0</v>
      </c>
      <c r="P18" s="1112">
        <v>300.0</v>
      </c>
      <c r="Q18" s="1112">
        <v>12.0</v>
      </c>
      <c r="R18" s="1086"/>
      <c r="S18" s="1113" t="str">
        <f>'(M) Builder Preferences'!$E$41</f>
        <v>Type W Drywall Screws</v>
      </c>
      <c r="T18" s="1110" t="s">
        <v>1195</v>
      </c>
      <c r="U18" s="1110" t="s">
        <v>1196</v>
      </c>
      <c r="V18" s="1122">
        <v>3.45</v>
      </c>
      <c r="W18" s="1114">
        <f t="shared" si="3"/>
        <v>0.1358267717</v>
      </c>
      <c r="X18" s="1117">
        <v>150.0</v>
      </c>
      <c r="Y18" s="1116">
        <v>6.0</v>
      </c>
      <c r="Z18" s="1117">
        <v>200.0</v>
      </c>
      <c r="AA18" s="1118">
        <v>8.0</v>
      </c>
      <c r="AB18" s="1086"/>
      <c r="AC18" s="1110" t="str">
        <f>'(R-4) Construction (Part 1)'!$K$13</f>
        <v>Type W Drywall Screws</v>
      </c>
      <c r="AD18" s="1110" t="str">
        <f t="array" ref="AD18">INDEX($I18:$AA18,1,(MATCH($AC18,$I18:$AA18,0)+2))</f>
        <v>3/4" (pen.)</v>
      </c>
      <c r="AE18" s="1119">
        <f t="array" ref="AE18">INDEX($I18:$AA18,1,(MATCH($AC18,$I18:$AA18,0)+4))</f>
        <v>0.1358267717</v>
      </c>
      <c r="AF18" s="1110">
        <f t="array" ref="AF18">INDEX($I18:$AA18,1,(MATCH($AC18,$I18:$AA18,0)+6))</f>
        <v>6</v>
      </c>
      <c r="AG18" s="1110">
        <f t="array" ref="AG18">INDEX($I18:$AA18,1,(MATCH($AC18,$I18:$AA18,0)+8))</f>
        <v>8</v>
      </c>
      <c r="AH18" s="1120">
        <f t="shared" ref="AH18:AI18" si="6">ROUND(AF18*8,0)/8</f>
        <v>6</v>
      </c>
      <c r="AI18" s="1120">
        <f t="shared" si="6"/>
        <v>8</v>
      </c>
      <c r="AJ18" s="1086" t="s">
        <v>1198</v>
      </c>
      <c r="AK18" s="1086"/>
      <c r="AL18" s="1086"/>
      <c r="AM18" s="1086"/>
      <c r="AN18" s="1086"/>
      <c r="AO18" s="1086"/>
    </row>
    <row r="19">
      <c r="A19" s="1086"/>
      <c r="B19" s="1086"/>
      <c r="D19" s="1095" t="s">
        <v>1199</v>
      </c>
      <c r="E19" s="1110" t="s">
        <v>1193</v>
      </c>
      <c r="F19" s="1121" t="s">
        <v>322</v>
      </c>
      <c r="G19" s="1121">
        <v>600.0</v>
      </c>
      <c r="H19" s="1111">
        <v>24.0</v>
      </c>
      <c r="I19" s="1110" t="str">
        <f>'(M) Builder Preferences'!$E$42</f>
        <v>Ring Thread Nails</v>
      </c>
      <c r="J19" s="1110" t="s">
        <v>1195</v>
      </c>
      <c r="K19" s="1110" t="s">
        <v>1196</v>
      </c>
      <c r="L19" s="1121">
        <v>2.48</v>
      </c>
      <c r="M19" s="1110">
        <f t="shared" si="2"/>
        <v>0.09763779528</v>
      </c>
      <c r="N19" s="1117">
        <v>200.0</v>
      </c>
      <c r="O19" s="1115">
        <v>8.0</v>
      </c>
      <c r="P19" s="1112">
        <v>300.0</v>
      </c>
      <c r="Q19" s="1112">
        <v>12.0</v>
      </c>
      <c r="R19" s="1086"/>
      <c r="S19" s="1113" t="str">
        <f>'(M) Builder Preferences'!$E$41</f>
        <v>Type W Drywall Screws</v>
      </c>
      <c r="T19" s="1110" t="s">
        <v>1195</v>
      </c>
      <c r="U19" s="1110" t="s">
        <v>1196</v>
      </c>
      <c r="V19" s="1122">
        <v>3.45</v>
      </c>
      <c r="W19" s="1114">
        <f t="shared" si="3"/>
        <v>0.1358267717</v>
      </c>
      <c r="X19" s="1117">
        <v>200.0</v>
      </c>
      <c r="Y19" s="1116">
        <v>8.0</v>
      </c>
      <c r="Z19" s="1117">
        <v>200.0</v>
      </c>
      <c r="AA19" s="1118">
        <v>8.0</v>
      </c>
      <c r="AB19" s="1086"/>
      <c r="AC19" s="1110" t="str">
        <f>'(R-4) Construction (Part 1)'!$K$13</f>
        <v>Type W Drywall Screws</v>
      </c>
      <c r="AD19" s="1110" t="str">
        <f t="array" ref="AD19">INDEX($I19:$AA19,1,(MATCH($AC19,$I19:$AA19,0)+2))</f>
        <v>3/4" (pen.)</v>
      </c>
      <c r="AE19" s="1119">
        <f t="array" ref="AE19">INDEX($I19:$AA19,1,(MATCH($AC19,$I19:$AA19,0)+4))</f>
        <v>0.1358267717</v>
      </c>
      <c r="AF19" s="1110">
        <f t="array" ref="AF19">INDEX($I19:$AA19,1,(MATCH($AC19,$I19:$AA19,0)+6))</f>
        <v>8</v>
      </c>
      <c r="AG19" s="1110">
        <f t="array" ref="AG19">INDEX($I19:$AA19,1,(MATCH($AC19,$I19:$AA19,0)+8))</f>
        <v>8</v>
      </c>
      <c r="AH19" s="1120">
        <f t="shared" ref="AH19:AI19" si="7">ROUND(AF19*8,0)/8</f>
        <v>8</v>
      </c>
      <c r="AI19" s="1120">
        <f t="shared" si="7"/>
        <v>8</v>
      </c>
      <c r="AJ19" s="1086"/>
      <c r="AK19" s="1086"/>
      <c r="AL19" s="1086"/>
      <c r="AM19" s="1086"/>
      <c r="AN19" s="1086"/>
      <c r="AO19" s="1086"/>
    </row>
    <row r="20">
      <c r="A20" s="1086"/>
      <c r="B20" s="1086"/>
      <c r="D20" s="1095" t="s">
        <v>428</v>
      </c>
      <c r="E20" s="1110" t="s">
        <v>1193</v>
      </c>
      <c r="F20" s="1123" t="s">
        <v>1194</v>
      </c>
      <c r="G20" s="1123">
        <v>400.0</v>
      </c>
      <c r="H20" s="1124">
        <v>16.0</v>
      </c>
      <c r="I20" s="1125" t="s">
        <v>1122</v>
      </c>
      <c r="J20" s="1125" t="s">
        <v>1195</v>
      </c>
      <c r="K20" s="1110" t="s">
        <v>1196</v>
      </c>
      <c r="L20" s="1123">
        <v>2.48</v>
      </c>
      <c r="M20" s="1110">
        <f t="shared" si="2"/>
        <v>0.09763779528</v>
      </c>
      <c r="N20" s="1126">
        <v>100.0</v>
      </c>
      <c r="O20" s="1127">
        <v>4.0</v>
      </c>
      <c r="P20" s="1112">
        <v>300.0</v>
      </c>
      <c r="Q20" s="1112">
        <v>12.0</v>
      </c>
      <c r="R20" s="1086"/>
      <c r="S20" s="1113" t="str">
        <f>'(M) Builder Preferences'!$E$41</f>
        <v>Type W Drywall Screws</v>
      </c>
      <c r="T20" s="1125" t="s">
        <v>1195</v>
      </c>
      <c r="U20" s="1110" t="s">
        <v>1196</v>
      </c>
      <c r="V20" s="1128">
        <v>3.45</v>
      </c>
      <c r="W20" s="1114">
        <f t="shared" si="3"/>
        <v>0.1358267717</v>
      </c>
      <c r="X20" s="1126">
        <v>100.0</v>
      </c>
      <c r="Y20" s="1129">
        <v>4.0</v>
      </c>
      <c r="Z20" s="1117">
        <v>200.0</v>
      </c>
      <c r="AA20" s="1118">
        <v>8.0</v>
      </c>
      <c r="AB20" s="1086"/>
      <c r="AC20" s="1110" t="str">
        <f>'(R-4) Construction (Part 1)'!$K$13</f>
        <v>Type W Drywall Screws</v>
      </c>
      <c r="AD20" s="1110" t="str">
        <f t="array" ref="AD20">INDEX($I20:$AA20,1,(MATCH($AC20,$I20:$AA20,0)+2))</f>
        <v>3/4" (pen.)</v>
      </c>
      <c r="AE20" s="1119">
        <f t="array" ref="AE20">INDEX($I20:$AA20,1,(MATCH($AC20,$I20:$AA20,0)+4))</f>
        <v>0.1358267717</v>
      </c>
      <c r="AF20" s="1110">
        <f t="array" ref="AF20">INDEX($I20:$AA20,1,(MATCH($AC20,$I20:$AA20,0)+6))</f>
        <v>4</v>
      </c>
      <c r="AG20" s="1110">
        <f t="array" ref="AG20">INDEX($I20:$AA20,1,(MATCH($AC20,$I20:$AA20,0)+8))</f>
        <v>8</v>
      </c>
      <c r="AH20" s="1120">
        <f t="shared" ref="AH20:AI20" si="8">ROUND(AF20*8,0)/8</f>
        <v>4</v>
      </c>
      <c r="AI20" s="1120">
        <f t="shared" si="8"/>
        <v>8</v>
      </c>
      <c r="AJ20" s="1086"/>
      <c r="AK20" s="1086"/>
      <c r="AL20" s="1086"/>
      <c r="AM20" s="1086"/>
      <c r="AN20" s="1086"/>
      <c r="AO20" s="1086"/>
    </row>
    <row r="21" ht="15.75" customHeight="1">
      <c r="A21" s="1086"/>
      <c r="B21" s="1086"/>
      <c r="D21" s="1130" t="str">
        <f>'(T) General Tables'!A182</f>
        <v>GWB-A-2</v>
      </c>
      <c r="E21" s="1125" t="s">
        <v>1200</v>
      </c>
      <c r="F21" s="1123" t="s">
        <v>1194</v>
      </c>
      <c r="G21" s="1123">
        <v>600.0</v>
      </c>
      <c r="H21" s="1124">
        <v>24.0</v>
      </c>
      <c r="I21" s="1125" t="s">
        <v>1122</v>
      </c>
      <c r="J21" s="1125" t="s">
        <v>1195</v>
      </c>
      <c r="K21" s="1110" t="s">
        <v>1196</v>
      </c>
      <c r="L21" s="1123">
        <v>2.48</v>
      </c>
      <c r="M21" s="1110">
        <f t="shared" si="2"/>
        <v>0.09763779528</v>
      </c>
      <c r="N21" s="1126">
        <v>300.0</v>
      </c>
      <c r="O21" s="1127">
        <v>12.0</v>
      </c>
      <c r="P21" s="1112">
        <v>300.0</v>
      </c>
      <c r="Q21" s="1112">
        <v>12.0</v>
      </c>
      <c r="R21" s="1086"/>
      <c r="S21" s="1113" t="str">
        <f>'(M) Builder Preferences'!$E$41</f>
        <v>Type W Drywall Screws</v>
      </c>
      <c r="T21" s="1125" t="s">
        <v>1195</v>
      </c>
      <c r="U21" s="1110" t="s">
        <v>1196</v>
      </c>
      <c r="V21" s="1128">
        <v>3.45</v>
      </c>
      <c r="W21" s="1114">
        <f t="shared" si="3"/>
        <v>0.1358267717</v>
      </c>
      <c r="X21" s="1126">
        <v>300.0</v>
      </c>
      <c r="Y21" s="1129">
        <v>12.0</v>
      </c>
      <c r="Z21" s="1117">
        <v>200.0</v>
      </c>
      <c r="AA21" s="1118">
        <v>8.0</v>
      </c>
      <c r="AB21" s="1086"/>
      <c r="AC21" s="1110" t="str">
        <f>'(R-4) Construction (Part 1)'!$K$13</f>
        <v>Type W Drywall Screws</v>
      </c>
      <c r="AD21" s="1110" t="str">
        <f t="array" ref="AD21">INDEX($I21:$AA21,1,(MATCH($AC21,$I21:$AA21,0)+2))</f>
        <v>3/4" (pen.)</v>
      </c>
      <c r="AE21" s="1119">
        <f t="array" ref="AE21">INDEX($I21:$AA21,1,(MATCH($AC21,$I21:$AA21,0)+4))</f>
        <v>0.1358267717</v>
      </c>
      <c r="AF21" s="1110">
        <f t="array" ref="AF21">INDEX($I21:$AA21,1,(MATCH($AC21,$I21:$AA21,0)+6))</f>
        <v>12</v>
      </c>
      <c r="AG21" s="1110">
        <f t="array" ref="AG21">INDEX($I21:$AA21,1,(MATCH($AC21,$I21:$AA21,0)+8))</f>
        <v>8</v>
      </c>
      <c r="AH21" s="1120">
        <f t="shared" ref="AH21:AI21" si="9">ROUND(AF21*8,0)/8</f>
        <v>12</v>
      </c>
      <c r="AI21" s="1120">
        <f t="shared" si="9"/>
        <v>8</v>
      </c>
      <c r="AJ21" s="1086"/>
      <c r="AK21" s="1086"/>
      <c r="AL21" s="1086"/>
      <c r="AM21" s="1086"/>
      <c r="AN21" s="1086"/>
      <c r="AO21" s="1086"/>
    </row>
    <row r="22" ht="15.75" customHeight="1">
      <c r="A22" s="1086"/>
      <c r="B22" s="1086"/>
      <c r="D22" s="1130" t="str">
        <f>'(T) General Tables'!A183</f>
        <v>GWB-B-2</v>
      </c>
      <c r="E22" s="1125" t="s">
        <v>1200</v>
      </c>
      <c r="F22" s="1123" t="s">
        <v>1194</v>
      </c>
      <c r="G22" s="1123">
        <v>400.0</v>
      </c>
      <c r="H22" s="1124">
        <v>16.0</v>
      </c>
      <c r="I22" s="1125" t="s">
        <v>1122</v>
      </c>
      <c r="J22" s="1125" t="s">
        <v>1195</v>
      </c>
      <c r="K22" s="1110" t="s">
        <v>1196</v>
      </c>
      <c r="L22" s="1123">
        <v>2.48</v>
      </c>
      <c r="M22" s="1110">
        <f t="shared" si="2"/>
        <v>0.09763779528</v>
      </c>
      <c r="N22" s="1126">
        <v>200.0</v>
      </c>
      <c r="O22" s="1127">
        <v>8.0</v>
      </c>
      <c r="P22" s="1112">
        <v>300.0</v>
      </c>
      <c r="Q22" s="1112">
        <v>12.0</v>
      </c>
      <c r="R22" s="1086"/>
      <c r="S22" s="1113" t="str">
        <f>'(M) Builder Preferences'!$E$41</f>
        <v>Type W Drywall Screws</v>
      </c>
      <c r="T22" s="1125" t="s">
        <v>1195</v>
      </c>
      <c r="U22" s="1110" t="s">
        <v>1196</v>
      </c>
      <c r="V22" s="1128">
        <v>3.45</v>
      </c>
      <c r="W22" s="1114">
        <f t="shared" si="3"/>
        <v>0.1358267717</v>
      </c>
      <c r="X22" s="1126">
        <v>200.0</v>
      </c>
      <c r="Y22" s="1129">
        <v>8.0</v>
      </c>
      <c r="Z22" s="1117">
        <v>200.0</v>
      </c>
      <c r="AA22" s="1118">
        <v>8.0</v>
      </c>
      <c r="AB22" s="1086"/>
      <c r="AC22" s="1110" t="str">
        <f>'(R-4) Construction (Part 1)'!$K$13</f>
        <v>Type W Drywall Screws</v>
      </c>
      <c r="AD22" s="1110" t="str">
        <f t="array" ref="AD22">INDEX($I22:$AA22,1,(MATCH($AC22,$I22:$AA22,0)+2))</f>
        <v>3/4" (pen.)</v>
      </c>
      <c r="AE22" s="1119">
        <f t="array" ref="AE22">INDEX($I22:$AA22,1,(MATCH($AC22,$I22:$AA22,0)+4))</f>
        <v>0.1358267717</v>
      </c>
      <c r="AF22" s="1110">
        <f t="array" ref="AF22">INDEX($I22:$AA22,1,(MATCH($AC22,$I22:$AA22,0)+6))</f>
        <v>8</v>
      </c>
      <c r="AG22" s="1110">
        <f t="array" ref="AG22">INDEX($I22:$AA22,1,(MATCH($AC22,$I22:$AA22,0)+8))</f>
        <v>8</v>
      </c>
      <c r="AH22" s="1120">
        <f t="shared" ref="AH22:AI22" si="10">ROUND(AF22*8,0)/8</f>
        <v>8</v>
      </c>
      <c r="AI22" s="1120">
        <f t="shared" si="10"/>
        <v>8</v>
      </c>
      <c r="AJ22" s="1086"/>
      <c r="AK22" s="1086"/>
      <c r="AL22" s="1086"/>
      <c r="AM22" s="1086"/>
      <c r="AN22" s="1086"/>
      <c r="AO22" s="1086"/>
    </row>
    <row r="23" ht="15.75" customHeight="1">
      <c r="A23" s="1086"/>
      <c r="B23" s="1086"/>
      <c r="D23" s="1130" t="str">
        <f>'(T) General Tables'!A184</f>
        <v>GWB-C-2</v>
      </c>
      <c r="E23" s="1125" t="s">
        <v>1200</v>
      </c>
      <c r="F23" s="1123" t="s">
        <v>1194</v>
      </c>
      <c r="G23" s="1123">
        <v>400.0</v>
      </c>
      <c r="H23" s="1124" t="s">
        <v>1197</v>
      </c>
      <c r="I23" s="1125" t="s">
        <v>1122</v>
      </c>
      <c r="J23" s="1125" t="s">
        <v>1195</v>
      </c>
      <c r="K23" s="1110" t="s">
        <v>1196</v>
      </c>
      <c r="L23" s="1123">
        <v>2.48</v>
      </c>
      <c r="M23" s="1110">
        <f t="shared" si="2"/>
        <v>0.09763779528</v>
      </c>
      <c r="N23" s="1126">
        <v>150.0</v>
      </c>
      <c r="O23" s="1127">
        <v>6.0</v>
      </c>
      <c r="P23" s="1112">
        <v>300.0</v>
      </c>
      <c r="Q23" s="1112">
        <v>12.0</v>
      </c>
      <c r="R23" s="1086"/>
      <c r="S23" s="1113" t="str">
        <f>'(M) Builder Preferences'!$E$41</f>
        <v>Type W Drywall Screws</v>
      </c>
      <c r="T23" s="1125" t="s">
        <v>1195</v>
      </c>
      <c r="U23" s="1110" t="s">
        <v>1196</v>
      </c>
      <c r="V23" s="1128">
        <v>3.45</v>
      </c>
      <c r="W23" s="1114">
        <f t="shared" si="3"/>
        <v>0.1358267717</v>
      </c>
      <c r="X23" s="1126">
        <v>150.0</v>
      </c>
      <c r="Y23" s="1129">
        <v>6.0</v>
      </c>
      <c r="Z23" s="1117">
        <v>200.0</v>
      </c>
      <c r="AA23" s="1118">
        <v>8.0</v>
      </c>
      <c r="AB23" s="1086"/>
      <c r="AC23" s="1110" t="str">
        <f>'(R-4) Construction (Part 1)'!$K$13</f>
        <v>Type W Drywall Screws</v>
      </c>
      <c r="AD23" s="1110" t="str">
        <f t="array" ref="AD23">INDEX($I23:$AA23,1,(MATCH($AC23,$I23:$AA23,0)+2))</f>
        <v>3/4" (pen.)</v>
      </c>
      <c r="AE23" s="1119">
        <f t="array" ref="AE23">INDEX($I23:$AA23,1,(MATCH($AC23,$I23:$AA23,0)+4))</f>
        <v>0.1358267717</v>
      </c>
      <c r="AF23" s="1110">
        <f t="array" ref="AF23">INDEX($I23:$AA23,1,(MATCH($AC23,$I23:$AA23,0)+6))</f>
        <v>6</v>
      </c>
      <c r="AG23" s="1110">
        <f t="array" ref="AG23">INDEX($I23:$AA23,1,(MATCH($AC23,$I23:$AA23,0)+8))</f>
        <v>8</v>
      </c>
      <c r="AH23" s="1120">
        <f t="shared" ref="AH23:AI23" si="11">ROUND(AF23*8,0)/8</f>
        <v>6</v>
      </c>
      <c r="AI23" s="1120">
        <f t="shared" si="11"/>
        <v>8</v>
      </c>
      <c r="AJ23" s="1086"/>
      <c r="AK23" s="1086"/>
      <c r="AL23" s="1086"/>
      <c r="AM23" s="1086"/>
      <c r="AN23" s="1086"/>
      <c r="AO23" s="1086"/>
    </row>
    <row r="24" ht="15.75" customHeight="1">
      <c r="A24" s="1086"/>
      <c r="B24" s="1086"/>
      <c r="D24" s="1130" t="s">
        <v>1201</v>
      </c>
      <c r="E24" s="1125" t="s">
        <v>1200</v>
      </c>
      <c r="F24" s="1123" t="s">
        <v>322</v>
      </c>
      <c r="G24" s="1123">
        <v>600.0</v>
      </c>
      <c r="H24" s="1124">
        <v>24.0</v>
      </c>
      <c r="I24" s="1125" t="s">
        <v>1122</v>
      </c>
      <c r="J24" s="1125" t="s">
        <v>1195</v>
      </c>
      <c r="K24" s="1110" t="s">
        <v>1196</v>
      </c>
      <c r="L24" s="1123">
        <v>2.48</v>
      </c>
      <c r="M24" s="1110">
        <f t="shared" si="2"/>
        <v>0.09763779528</v>
      </c>
      <c r="N24" s="1126">
        <v>200.0</v>
      </c>
      <c r="O24" s="1127">
        <v>8.0</v>
      </c>
      <c r="P24" s="1112">
        <v>300.0</v>
      </c>
      <c r="Q24" s="1112">
        <v>12.0</v>
      </c>
      <c r="R24" s="1086"/>
      <c r="S24" s="1113" t="str">
        <f>'(M) Builder Preferences'!$E$41</f>
        <v>Type W Drywall Screws</v>
      </c>
      <c r="T24" s="1125" t="s">
        <v>1195</v>
      </c>
      <c r="U24" s="1110" t="s">
        <v>1196</v>
      </c>
      <c r="V24" s="1128">
        <v>3.45</v>
      </c>
      <c r="W24" s="1114">
        <f t="shared" si="3"/>
        <v>0.1358267717</v>
      </c>
      <c r="X24" s="1126">
        <v>200.0</v>
      </c>
      <c r="Y24" s="1129">
        <v>8.0</v>
      </c>
      <c r="Z24" s="1117">
        <v>200.0</v>
      </c>
      <c r="AA24" s="1118">
        <v>8.0</v>
      </c>
      <c r="AB24" s="1086"/>
      <c r="AC24" s="1110" t="str">
        <f>'(R-4) Construction (Part 1)'!$K$13</f>
        <v>Type W Drywall Screws</v>
      </c>
      <c r="AD24" s="1110" t="str">
        <f t="array" ref="AD24">INDEX($I24:$AA24,1,(MATCH($AC24,$I24:$AA24,0)+2))</f>
        <v>3/4" (pen.)</v>
      </c>
      <c r="AE24" s="1119">
        <f t="array" ref="AE24">INDEX($I24:$AA24,1,(MATCH($AC24,$I24:$AA24,0)+4))</f>
        <v>0.1358267717</v>
      </c>
      <c r="AF24" s="1110">
        <f t="array" ref="AF24">INDEX($I24:$AA24,1,(MATCH($AC24,$I24:$AA24,0)+6))</f>
        <v>8</v>
      </c>
      <c r="AG24" s="1110">
        <f t="array" ref="AG24">INDEX($I24:$AA24,1,(MATCH($AC24,$I24:$AA24,0)+8))</f>
        <v>8</v>
      </c>
      <c r="AH24" s="1120">
        <f t="shared" ref="AH24:AI24" si="12">ROUND(AF24*8,0)/8</f>
        <v>8</v>
      </c>
      <c r="AI24" s="1120">
        <f t="shared" si="12"/>
        <v>8</v>
      </c>
      <c r="AJ24" s="1086"/>
      <c r="AK24" s="1086"/>
      <c r="AL24" s="1086"/>
      <c r="AM24" s="1086"/>
      <c r="AN24" s="1086"/>
      <c r="AO24" s="1086"/>
    </row>
    <row r="25" ht="15.75" customHeight="1">
      <c r="A25" s="1086"/>
      <c r="B25" s="1086"/>
      <c r="D25" s="1130" t="str">
        <f>'(T) General Tables'!A185</f>
        <v>GWB-D-2</v>
      </c>
      <c r="E25" s="1125" t="s">
        <v>1200</v>
      </c>
      <c r="F25" s="1123" t="s">
        <v>1194</v>
      </c>
      <c r="G25" s="1123">
        <v>400.0</v>
      </c>
      <c r="H25" s="1124">
        <v>16.0</v>
      </c>
      <c r="I25" s="1125" t="s">
        <v>1122</v>
      </c>
      <c r="J25" s="1125" t="s">
        <v>1195</v>
      </c>
      <c r="K25" s="1110" t="s">
        <v>1196</v>
      </c>
      <c r="L25" s="1123">
        <v>2.48</v>
      </c>
      <c r="M25" s="1110">
        <f t="shared" si="2"/>
        <v>0.09763779528</v>
      </c>
      <c r="N25" s="1126">
        <v>100.0</v>
      </c>
      <c r="O25" s="1127">
        <v>4.0</v>
      </c>
      <c r="P25" s="1112">
        <v>300.0</v>
      </c>
      <c r="Q25" s="1112">
        <v>12.0</v>
      </c>
      <c r="R25" s="1086"/>
      <c r="S25" s="1113" t="str">
        <f>'(M) Builder Preferences'!$E$41</f>
        <v>Type W Drywall Screws</v>
      </c>
      <c r="T25" s="1125" t="s">
        <v>1195</v>
      </c>
      <c r="U25" s="1110" t="s">
        <v>1196</v>
      </c>
      <c r="V25" s="1128">
        <v>3.45</v>
      </c>
      <c r="W25" s="1114">
        <f t="shared" si="3"/>
        <v>0.1358267717</v>
      </c>
      <c r="X25" s="1126">
        <v>100.0</v>
      </c>
      <c r="Y25" s="1129">
        <v>4.0</v>
      </c>
      <c r="Z25" s="1117">
        <v>200.0</v>
      </c>
      <c r="AA25" s="1118">
        <v>8.0</v>
      </c>
      <c r="AB25" s="1086"/>
      <c r="AC25" s="1110" t="str">
        <f>'(R-4) Construction (Part 1)'!$K$13</f>
        <v>Type W Drywall Screws</v>
      </c>
      <c r="AD25" s="1110" t="str">
        <f t="array" ref="AD25">INDEX($I25:$AA25,1,(MATCH($AC25,$I25:$AA25,0)+2))</f>
        <v>3/4" (pen.)</v>
      </c>
      <c r="AE25" s="1119">
        <f t="array" ref="AE25">INDEX($I25:$AA25,1,(MATCH($AC25,$I25:$AA25,0)+4))</f>
        <v>0.1358267717</v>
      </c>
      <c r="AF25" s="1110">
        <f t="array" ref="AF25">INDEX($I25:$AA25,1,(MATCH($AC25,$I25:$AA25,0)+6))</f>
        <v>4</v>
      </c>
      <c r="AG25" s="1110">
        <f t="array" ref="AG25">INDEX($I25:$AA25,1,(MATCH($AC25,$I25:$AA25,0)+8))</f>
        <v>8</v>
      </c>
      <c r="AH25" s="1120">
        <f t="shared" ref="AH25:AI25" si="13">ROUND(AF25*8,0)/8</f>
        <v>4</v>
      </c>
      <c r="AI25" s="1120">
        <f t="shared" si="13"/>
        <v>8</v>
      </c>
      <c r="AJ25" s="1086"/>
      <c r="AK25" s="1086"/>
      <c r="AL25" s="1086"/>
      <c r="AM25" s="1086"/>
      <c r="AN25" s="1086"/>
      <c r="AO25" s="1086"/>
    </row>
    <row r="26" ht="15.75" customHeight="1">
      <c r="A26" s="1086"/>
      <c r="B26" s="1086"/>
      <c r="D26" s="1095" t="str">
        <f>'(T) General Tables'!A186</f>
        <v/>
      </c>
      <c r="E26" s="1121"/>
      <c r="F26" s="1121"/>
      <c r="G26" s="1121"/>
      <c r="H26" s="1131"/>
      <c r="I26" s="1121"/>
      <c r="J26" s="1121"/>
      <c r="K26" s="1121"/>
      <c r="L26" s="1121"/>
      <c r="M26" s="1121"/>
      <c r="N26" s="1121"/>
      <c r="O26" s="1121"/>
      <c r="P26" s="1121"/>
      <c r="Q26" s="1121"/>
      <c r="R26" s="1086"/>
      <c r="S26" s="1122"/>
      <c r="T26" s="1122"/>
      <c r="U26" s="1122"/>
      <c r="V26" s="1122"/>
      <c r="W26" s="1122"/>
      <c r="X26" s="1122"/>
      <c r="Y26" s="1122"/>
      <c r="Z26" s="1113"/>
      <c r="AA26" s="1095"/>
      <c r="AB26" s="1086"/>
      <c r="AC26" s="1121"/>
      <c r="AD26" s="1121"/>
      <c r="AE26" s="1132"/>
      <c r="AF26" s="1121"/>
      <c r="AG26" s="1121"/>
      <c r="AH26" s="1120">
        <f t="shared" ref="AH26:AI26" si="14">ROUND(AF26*8,0)/8</f>
        <v>0</v>
      </c>
      <c r="AI26" s="1120">
        <f t="shared" si="14"/>
        <v>0</v>
      </c>
      <c r="AJ26" s="1086"/>
      <c r="AK26" s="1086"/>
      <c r="AL26" s="1086"/>
      <c r="AM26" s="1086"/>
      <c r="AN26" s="1086"/>
      <c r="AO26" s="1086"/>
    </row>
    <row r="27" ht="15.75" customHeight="1">
      <c r="A27" s="1086"/>
      <c r="B27" s="1086"/>
      <c r="D27" s="1095" t="str">
        <f>'(T) General Tables'!A187</f>
        <v/>
      </c>
      <c r="E27" s="1121"/>
      <c r="F27" s="1121"/>
      <c r="G27" s="1121"/>
      <c r="H27" s="1131"/>
      <c r="I27" s="1121"/>
      <c r="J27" s="1121"/>
      <c r="K27" s="1121"/>
      <c r="L27" s="1121"/>
      <c r="M27" s="1121"/>
      <c r="N27" s="1121"/>
      <c r="O27" s="1121"/>
      <c r="P27" s="1121"/>
      <c r="Q27" s="1121"/>
      <c r="R27" s="1086"/>
      <c r="S27" s="1122"/>
      <c r="T27" s="1122"/>
      <c r="U27" s="1122"/>
      <c r="V27" s="1122"/>
      <c r="W27" s="1122"/>
      <c r="X27" s="1122"/>
      <c r="Y27" s="1122"/>
      <c r="Z27" s="1122"/>
      <c r="AA27" s="1095"/>
      <c r="AB27" s="1086"/>
      <c r="AC27" s="1121"/>
      <c r="AD27" s="1121"/>
      <c r="AE27" s="1132"/>
      <c r="AF27" s="1121"/>
      <c r="AG27" s="1121"/>
      <c r="AH27" s="1120">
        <f t="shared" ref="AH27:AI27" si="15">ROUND(AF27*8,0)/8</f>
        <v>0</v>
      </c>
      <c r="AI27" s="1120">
        <f t="shared" si="15"/>
        <v>0</v>
      </c>
      <c r="AJ27" s="1086"/>
      <c r="AK27" s="1086"/>
      <c r="AL27" s="1086"/>
      <c r="AM27" s="1086"/>
      <c r="AN27" s="1086"/>
      <c r="AO27" s="1086"/>
    </row>
    <row r="28" ht="15.75" customHeight="1">
      <c r="A28" s="1086"/>
      <c r="B28" s="1086"/>
      <c r="D28" s="1095" t="str">
        <f>'(T) General Tables'!A188</f>
        <v/>
      </c>
      <c r="E28" s="1121"/>
      <c r="F28" s="1121"/>
      <c r="G28" s="1121"/>
      <c r="H28" s="1131"/>
      <c r="I28" s="1121"/>
      <c r="J28" s="1121"/>
      <c r="K28" s="1121"/>
      <c r="L28" s="1121"/>
      <c r="M28" s="1121"/>
      <c r="N28" s="1121"/>
      <c r="O28" s="1121"/>
      <c r="P28" s="1121"/>
      <c r="Q28" s="1121"/>
      <c r="R28" s="1086"/>
      <c r="S28" s="1122"/>
      <c r="T28" s="1122"/>
      <c r="U28" s="1122"/>
      <c r="V28" s="1122"/>
      <c r="W28" s="1122"/>
      <c r="X28" s="1122"/>
      <c r="Y28" s="1122"/>
      <c r="Z28" s="1122"/>
      <c r="AA28" s="1095"/>
      <c r="AB28" s="1086"/>
      <c r="AC28" s="1110"/>
      <c r="AD28" s="1121"/>
      <c r="AE28" s="1132"/>
      <c r="AF28" s="1121"/>
      <c r="AG28" s="1121"/>
      <c r="AH28" s="1120">
        <f t="shared" ref="AH28:AI28" si="16">ROUND(AF28*8,0)/8</f>
        <v>0</v>
      </c>
      <c r="AI28" s="1120">
        <f t="shared" si="16"/>
        <v>0</v>
      </c>
      <c r="AJ28" s="1086"/>
      <c r="AK28" s="1086"/>
      <c r="AL28" s="1086"/>
      <c r="AM28" s="1086"/>
      <c r="AN28" s="1086"/>
      <c r="AO28" s="1086"/>
    </row>
    <row r="29" ht="15.75" customHeight="1">
      <c r="A29" s="1086"/>
      <c r="B29" s="1086"/>
      <c r="D29" s="1095" t="str">
        <f>'(T) General Tables'!A189</f>
        <v/>
      </c>
      <c r="E29" s="1121"/>
      <c r="F29" s="1121"/>
      <c r="G29" s="1121"/>
      <c r="H29" s="1131"/>
      <c r="I29" s="1121"/>
      <c r="J29" s="1121"/>
      <c r="K29" s="1121"/>
      <c r="L29" s="1121"/>
      <c r="M29" s="1121"/>
      <c r="N29" s="1121"/>
      <c r="O29" s="1121"/>
      <c r="P29" s="1121"/>
      <c r="Q29" s="1121"/>
      <c r="R29" s="1086"/>
      <c r="S29" s="1122"/>
      <c r="T29" s="1122"/>
      <c r="U29" s="1122"/>
      <c r="V29" s="1122"/>
      <c r="W29" s="1122"/>
      <c r="X29" s="1122"/>
      <c r="Y29" s="1122"/>
      <c r="Z29" s="1122"/>
      <c r="AA29" s="1095"/>
      <c r="AB29" s="1086"/>
      <c r="AC29" s="1121"/>
      <c r="AD29" s="1121"/>
      <c r="AE29" s="1132"/>
      <c r="AF29" s="1121"/>
      <c r="AG29" s="1121"/>
      <c r="AH29" s="1120">
        <f t="shared" ref="AH29:AI29" si="17">ROUND(AF29*8,0)/8</f>
        <v>0</v>
      </c>
      <c r="AI29" s="1120">
        <f t="shared" si="17"/>
        <v>0</v>
      </c>
      <c r="AJ29" s="1086"/>
      <c r="AK29" s="1086"/>
      <c r="AL29" s="1086"/>
      <c r="AM29" s="1086"/>
      <c r="AN29" s="1086"/>
      <c r="AO29" s="1086"/>
    </row>
    <row r="30" ht="15.75" customHeight="1">
      <c r="A30" s="1086"/>
      <c r="B30" s="1086"/>
      <c r="D30" s="1095" t="str">
        <f>'(T) General Tables'!A190</f>
        <v>WSP-A</v>
      </c>
      <c r="E30" s="1121" t="s">
        <v>1202</v>
      </c>
      <c r="F30" s="1121" t="s">
        <v>1194</v>
      </c>
      <c r="G30" s="1121">
        <v>400.0</v>
      </c>
      <c r="H30" s="1131">
        <v>16.0</v>
      </c>
      <c r="I30" s="1121" t="s">
        <v>1203</v>
      </c>
      <c r="J30" s="1121">
        <v>51.0</v>
      </c>
      <c r="K30" s="1121">
        <v>2.0</v>
      </c>
      <c r="L30" s="1121">
        <v>2.84</v>
      </c>
      <c r="M30" s="1121">
        <f t="shared" ref="M30:M34" si="19">CONVERT(L30,"mm","in")</f>
        <v>0.1118110236</v>
      </c>
      <c r="N30" s="1121">
        <v>150.0</v>
      </c>
      <c r="O30" s="1121">
        <v>6.0</v>
      </c>
      <c r="P30" s="1121">
        <v>300.0</v>
      </c>
      <c r="Q30" s="1121">
        <v>12.0</v>
      </c>
      <c r="R30" s="1086"/>
      <c r="S30" s="1133" t="s">
        <v>1204</v>
      </c>
      <c r="T30" s="1133" t="s">
        <v>1194</v>
      </c>
      <c r="U30" s="1133" t="s">
        <v>1194</v>
      </c>
      <c r="V30" s="1133" t="s">
        <v>1194</v>
      </c>
      <c r="W30" s="1133" t="s">
        <v>1194</v>
      </c>
      <c r="X30" s="1133" t="s">
        <v>1194</v>
      </c>
      <c r="Y30" s="1133" t="s">
        <v>1194</v>
      </c>
      <c r="Z30" s="1133" t="s">
        <v>1194</v>
      </c>
      <c r="AA30" s="1133" t="s">
        <v>1194</v>
      </c>
      <c r="AB30" s="1086"/>
      <c r="AC30" s="1134" t="str">
        <f>'(R-4) Construction (Part 1)'!$K$11</f>
        <v>2 1/2" x 0.113" (Std Strip/Coil)</v>
      </c>
      <c r="AD30" s="1135">
        <f t="array" ref="AD30">INDEX('(M) Builder Preferences'!$E$28:$I$33,MATCH('(BCBC) BWP Construction'!AC30,'(M) Builder Preferences'!$E$28:$E$33,0),3)</f>
        <v>2.5</v>
      </c>
      <c r="AE30" s="1132">
        <f t="array" ref="AE30">INDEX('(M) Builder Preferences'!$E$28:$I$33,MATCH('(BCBC) BWP Construction'!AC30,'(M) Builder Preferences'!$E$28:$E$33,0),5)</f>
        <v>0.113</v>
      </c>
      <c r="AF30" s="1118">
        <f t="shared" ref="AF30:AF34" si="20">IF(M30&gt;AE30,(O30*(AE30/M30)^2),O30)</f>
        <v>6</v>
      </c>
      <c r="AG30" s="1136">
        <f t="shared" ref="AG30:AG34" si="21">IF(M30&gt;AE30,(Q30*(AE30/M30)^2),Q30)</f>
        <v>12</v>
      </c>
      <c r="AH30" s="1120">
        <f t="shared" ref="AH30:AI30" si="18">ROUND(AF30*8,0)/8</f>
        <v>6</v>
      </c>
      <c r="AI30" s="1120">
        <f t="shared" si="18"/>
        <v>12</v>
      </c>
      <c r="AJ30" s="1086"/>
      <c r="AK30" s="1086"/>
      <c r="AL30" s="1086"/>
      <c r="AM30" s="1086"/>
      <c r="AN30" s="1086"/>
      <c r="AO30" s="1086"/>
    </row>
    <row r="31" ht="15.75" customHeight="1">
      <c r="A31" s="1086"/>
      <c r="B31" s="1086"/>
      <c r="D31" s="1121" t="str">
        <f>'(T) General Tables'!A191</f>
        <v>WSP-B</v>
      </c>
      <c r="E31" s="1121" t="s">
        <v>1205</v>
      </c>
      <c r="F31" s="1121" t="s">
        <v>322</v>
      </c>
      <c r="G31" s="1121">
        <v>600.0</v>
      </c>
      <c r="H31" s="1131">
        <v>24.0</v>
      </c>
      <c r="I31" s="1121" t="s">
        <v>1203</v>
      </c>
      <c r="J31" s="1121">
        <v>63.0</v>
      </c>
      <c r="K31" s="1121">
        <v>2.5</v>
      </c>
      <c r="L31" s="1121">
        <v>3.25</v>
      </c>
      <c r="M31" s="1121">
        <f t="shared" si="19"/>
        <v>0.1279527559</v>
      </c>
      <c r="N31" s="1121">
        <v>150.0</v>
      </c>
      <c r="O31" s="1121">
        <v>6.0</v>
      </c>
      <c r="P31" s="1121">
        <v>300.0</v>
      </c>
      <c r="Q31" s="1121">
        <v>12.0</v>
      </c>
      <c r="R31" s="1086"/>
      <c r="S31" s="1133" t="s">
        <v>1204</v>
      </c>
      <c r="T31" s="1133" t="s">
        <v>1194</v>
      </c>
      <c r="U31" s="1133" t="s">
        <v>1194</v>
      </c>
      <c r="V31" s="1133" t="s">
        <v>1194</v>
      </c>
      <c r="W31" s="1133" t="s">
        <v>1194</v>
      </c>
      <c r="X31" s="1133" t="s">
        <v>1194</v>
      </c>
      <c r="Y31" s="1133" t="s">
        <v>1194</v>
      </c>
      <c r="Z31" s="1133" t="s">
        <v>1194</v>
      </c>
      <c r="AA31" s="1133" t="s">
        <v>1194</v>
      </c>
      <c r="AB31" s="1086"/>
      <c r="AC31" s="1134" t="str">
        <f>'(R-4) Construction (Part 1)'!$K$11</f>
        <v>2 1/2" x 0.113" (Std Strip/Coil)</v>
      </c>
      <c r="AD31" s="1135">
        <f t="array" ref="AD31">INDEX('(M) Builder Preferences'!$E$28:$I$33,MATCH('(BCBC) BWP Construction'!AC31,'(M) Builder Preferences'!$E$28:$E$33,0),3)</f>
        <v>2.5</v>
      </c>
      <c r="AE31" s="1132">
        <f t="array" ref="AE31">INDEX('(M) Builder Preferences'!$E$28:$I$33,MATCH('(BCBC) BWP Construction'!AC31,'(M) Builder Preferences'!$E$28:$E$33,0),5)</f>
        <v>0.113</v>
      </c>
      <c r="AF31" s="1118">
        <f t="shared" si="20"/>
        <v>4.679601253</v>
      </c>
      <c r="AG31" s="1136">
        <f t="shared" si="21"/>
        <v>9.359202507</v>
      </c>
      <c r="AH31" s="1120">
        <f t="shared" ref="AH31:AI31" si="22">ROUND(AF31*8,0)/8</f>
        <v>4.625</v>
      </c>
      <c r="AI31" s="1120">
        <f t="shared" si="22"/>
        <v>9.375</v>
      </c>
      <c r="AJ31" s="1086"/>
      <c r="AK31" s="1086"/>
      <c r="AL31" s="1086"/>
      <c r="AM31" s="1086"/>
      <c r="AN31" s="1086"/>
      <c r="AO31" s="1086"/>
    </row>
    <row r="32" ht="15.75" customHeight="1">
      <c r="A32" s="1086"/>
      <c r="B32" s="1086"/>
      <c r="D32" s="1121" t="str">
        <f>'(T) General Tables'!A192</f>
        <v>WSP-C</v>
      </c>
      <c r="E32" s="1121" t="s">
        <v>1205</v>
      </c>
      <c r="F32" s="1121" t="s">
        <v>322</v>
      </c>
      <c r="G32" s="1121">
        <v>600.0</v>
      </c>
      <c r="H32" s="1131">
        <v>24.0</v>
      </c>
      <c r="I32" s="1121" t="s">
        <v>1203</v>
      </c>
      <c r="J32" s="1121">
        <v>63.0</v>
      </c>
      <c r="K32" s="1121">
        <v>2.5</v>
      </c>
      <c r="L32" s="1121">
        <v>3.25</v>
      </c>
      <c r="M32" s="1121">
        <f t="shared" si="19"/>
        <v>0.1279527559</v>
      </c>
      <c r="N32" s="1121">
        <v>100.0</v>
      </c>
      <c r="O32" s="1121">
        <v>4.0</v>
      </c>
      <c r="P32" s="1121">
        <v>300.0</v>
      </c>
      <c r="Q32" s="1121">
        <v>12.0</v>
      </c>
      <c r="R32" s="1086"/>
      <c r="S32" s="1133" t="s">
        <v>1204</v>
      </c>
      <c r="T32" s="1133" t="s">
        <v>1194</v>
      </c>
      <c r="U32" s="1133" t="s">
        <v>1194</v>
      </c>
      <c r="V32" s="1133" t="s">
        <v>1194</v>
      </c>
      <c r="W32" s="1133" t="s">
        <v>1194</v>
      </c>
      <c r="X32" s="1133" t="s">
        <v>1194</v>
      </c>
      <c r="Y32" s="1133" t="s">
        <v>1194</v>
      </c>
      <c r="Z32" s="1133" t="s">
        <v>1194</v>
      </c>
      <c r="AA32" s="1133" t="s">
        <v>1194</v>
      </c>
      <c r="AB32" s="1086"/>
      <c r="AC32" s="1134" t="str">
        <f>'(R-4) Construction (Part 1)'!$K$11</f>
        <v>2 1/2" x 0.113" (Std Strip/Coil)</v>
      </c>
      <c r="AD32" s="1135">
        <f t="array" ref="AD32">INDEX('(M) Builder Preferences'!$E$28:$I$33,MATCH('(BCBC) BWP Construction'!AC32,'(M) Builder Preferences'!$E$28:$E$33,0),3)</f>
        <v>2.5</v>
      </c>
      <c r="AE32" s="1132">
        <f t="array" ref="AE32">INDEX('(M) Builder Preferences'!$E$28:$I$33,MATCH('(BCBC) BWP Construction'!AC32,'(M) Builder Preferences'!$E$28:$E$33,0),5)</f>
        <v>0.113</v>
      </c>
      <c r="AF32" s="1118">
        <f t="shared" si="20"/>
        <v>3.119734169</v>
      </c>
      <c r="AG32" s="1136">
        <f t="shared" si="21"/>
        <v>9.359202507</v>
      </c>
      <c r="AH32" s="1120">
        <f t="shared" ref="AH32:AI32" si="23">ROUND(AF32*8,0)/8</f>
        <v>3.125</v>
      </c>
      <c r="AI32" s="1120">
        <f t="shared" si="23"/>
        <v>9.375</v>
      </c>
      <c r="AJ32" s="1086"/>
      <c r="AK32" s="1086"/>
      <c r="AL32" s="1086"/>
      <c r="AM32" s="1086"/>
      <c r="AN32" s="1086"/>
      <c r="AO32" s="1086"/>
    </row>
    <row r="33" ht="15.75" customHeight="1">
      <c r="A33" s="1086"/>
      <c r="B33" s="1086"/>
      <c r="D33" s="1121" t="str">
        <f>'(T) General Tables'!A193</f>
        <v>WSP-D</v>
      </c>
      <c r="E33" s="1121" t="s">
        <v>1205</v>
      </c>
      <c r="F33" s="1121" t="s">
        <v>322</v>
      </c>
      <c r="G33" s="1121">
        <v>600.0</v>
      </c>
      <c r="H33" s="1131">
        <v>24.0</v>
      </c>
      <c r="I33" s="1121" t="s">
        <v>1203</v>
      </c>
      <c r="J33" s="1121">
        <v>63.0</v>
      </c>
      <c r="K33" s="1121">
        <v>2.5</v>
      </c>
      <c r="L33" s="1121">
        <v>3.25</v>
      </c>
      <c r="M33" s="1121">
        <f t="shared" si="19"/>
        <v>0.1279527559</v>
      </c>
      <c r="N33" s="1121">
        <v>75.0</v>
      </c>
      <c r="O33" s="1121">
        <v>3.0</v>
      </c>
      <c r="P33" s="1121">
        <v>300.0</v>
      </c>
      <c r="Q33" s="1121">
        <v>12.0</v>
      </c>
      <c r="R33" s="1086"/>
      <c r="S33" s="1133" t="s">
        <v>1204</v>
      </c>
      <c r="T33" s="1133" t="s">
        <v>1194</v>
      </c>
      <c r="U33" s="1133" t="s">
        <v>1194</v>
      </c>
      <c r="V33" s="1133" t="s">
        <v>1194</v>
      </c>
      <c r="W33" s="1133" t="s">
        <v>1194</v>
      </c>
      <c r="X33" s="1133" t="s">
        <v>1194</v>
      </c>
      <c r="Y33" s="1133" t="s">
        <v>1194</v>
      </c>
      <c r="Z33" s="1133" t="s">
        <v>1194</v>
      </c>
      <c r="AA33" s="1133" t="s">
        <v>1194</v>
      </c>
      <c r="AB33" s="1086"/>
      <c r="AC33" s="1134" t="str">
        <f>'(R-4) Construction (Part 1)'!$K$11</f>
        <v>2 1/2" x 0.113" (Std Strip/Coil)</v>
      </c>
      <c r="AD33" s="1135">
        <f t="array" ref="AD33">INDEX('(M) Builder Preferences'!$E$28:$I$33,MATCH('(BCBC) BWP Construction'!AC33,'(M) Builder Preferences'!$E$28:$E$33,0),3)</f>
        <v>2.5</v>
      </c>
      <c r="AE33" s="1132">
        <f t="array" ref="AE33">INDEX('(M) Builder Preferences'!$E$28:$I$33,MATCH('(BCBC) BWP Construction'!AC33,'(M) Builder Preferences'!$E$28:$E$33,0),5)</f>
        <v>0.113</v>
      </c>
      <c r="AF33" s="1118">
        <f t="shared" si="20"/>
        <v>2.339800627</v>
      </c>
      <c r="AG33" s="1136">
        <f t="shared" si="21"/>
        <v>9.359202507</v>
      </c>
      <c r="AH33" s="1120">
        <f t="shared" ref="AH33:AI33" si="24">ROUND(AF33*8,0)/8</f>
        <v>2.375</v>
      </c>
      <c r="AI33" s="1120">
        <f t="shared" si="24"/>
        <v>9.375</v>
      </c>
      <c r="AJ33" s="1086"/>
      <c r="AK33" s="1086"/>
      <c r="AL33" s="1086"/>
      <c r="AM33" s="1086"/>
      <c r="AN33" s="1086"/>
      <c r="AO33" s="1086"/>
    </row>
    <row r="34" ht="15.75" customHeight="1">
      <c r="A34" s="1086"/>
      <c r="B34" s="1086"/>
      <c r="D34" s="1121" t="str">
        <f>'(T) General Tables'!A194</f>
        <v>WSP-E</v>
      </c>
      <c r="E34" s="1121" t="s">
        <v>1206</v>
      </c>
      <c r="F34" s="1121" t="s">
        <v>322</v>
      </c>
      <c r="G34" s="1121">
        <v>600.0</v>
      </c>
      <c r="H34" s="1131">
        <v>24.0</v>
      </c>
      <c r="I34" s="1121" t="s">
        <v>1203</v>
      </c>
      <c r="J34" s="1121">
        <v>76.0</v>
      </c>
      <c r="K34" s="1121">
        <v>3.0</v>
      </c>
      <c r="L34" s="1121">
        <v>3.66</v>
      </c>
      <c r="M34" s="1121">
        <f t="shared" si="19"/>
        <v>0.1440944882</v>
      </c>
      <c r="N34" s="1121">
        <v>75.0</v>
      </c>
      <c r="O34" s="1121">
        <v>3.0</v>
      </c>
      <c r="P34" s="1121">
        <v>300.0</v>
      </c>
      <c r="Q34" s="1121">
        <v>12.0</v>
      </c>
      <c r="R34" s="1086"/>
      <c r="S34" s="1133" t="s">
        <v>1204</v>
      </c>
      <c r="T34" s="1133" t="s">
        <v>1194</v>
      </c>
      <c r="U34" s="1133" t="s">
        <v>1194</v>
      </c>
      <c r="V34" s="1133" t="s">
        <v>1194</v>
      </c>
      <c r="W34" s="1133" t="s">
        <v>1194</v>
      </c>
      <c r="X34" s="1133" t="s">
        <v>1194</v>
      </c>
      <c r="Y34" s="1133" t="s">
        <v>1194</v>
      </c>
      <c r="Z34" s="1133" t="s">
        <v>1194</v>
      </c>
      <c r="AA34" s="1133" t="s">
        <v>1194</v>
      </c>
      <c r="AB34" s="1086"/>
      <c r="AC34" s="1134" t="str">
        <f>'(R-4) Construction (Part 1)'!K10</f>
        <v>3 1/4" x 0.120" (Std Strip/Coil)</v>
      </c>
      <c r="AD34" s="1135">
        <f t="array" ref="AD34">INDEX('(M) Builder Preferences'!$E$22:$I$26,MATCH('(BCBC) BWP Construction'!AC34,'(M) Builder Preferences'!$E$22:$E$26,0),3)</f>
        <v>3.25</v>
      </c>
      <c r="AE34" s="1132">
        <f t="array" ref="AE34">INDEX('(M) Builder Preferences'!$E$22:$I$26,MATCH('(BCBC) BWP Construction'!AC34,'(M) Builder Preferences'!$E$22:$E$26,0),5)</f>
        <v>0.12</v>
      </c>
      <c r="AF34" s="1118">
        <f t="shared" si="20"/>
        <v>2.080601989</v>
      </c>
      <c r="AG34" s="1136">
        <f t="shared" si="21"/>
        <v>8.322407955</v>
      </c>
      <c r="AH34" s="1120">
        <f t="shared" ref="AH34:AI34" si="25">ROUND(AF34*8,0)/8</f>
        <v>2.125</v>
      </c>
      <c r="AI34" s="1120">
        <f t="shared" si="25"/>
        <v>8.375</v>
      </c>
      <c r="AJ34" s="1086"/>
      <c r="AK34" s="1086"/>
      <c r="AL34" s="1086"/>
      <c r="AM34" s="1086"/>
      <c r="AN34" s="1086"/>
      <c r="AO34" s="1086"/>
    </row>
    <row r="35" ht="15.75" customHeight="1">
      <c r="A35" s="1086"/>
      <c r="B35" s="1086"/>
      <c r="D35" s="1121" t="str">
        <f>#REF!</f>
        <v>#REF!</v>
      </c>
      <c r="E35" s="1121"/>
      <c r="F35" s="1121"/>
      <c r="G35" s="1121"/>
      <c r="H35" s="1131"/>
      <c r="I35" s="1121"/>
      <c r="J35" s="1121"/>
      <c r="K35" s="1121"/>
      <c r="L35" s="1121"/>
      <c r="M35" s="1121"/>
      <c r="N35" s="1121"/>
      <c r="O35" s="1121"/>
      <c r="P35" s="1121"/>
      <c r="Q35" s="1121"/>
      <c r="R35" s="1086"/>
      <c r="S35" s="1137"/>
      <c r="T35" s="1137"/>
      <c r="U35" s="1137"/>
      <c r="V35" s="1121"/>
      <c r="W35" s="1121"/>
      <c r="X35" s="1121"/>
      <c r="Y35" s="1121"/>
      <c r="Z35" s="1121"/>
      <c r="AA35" s="1095"/>
      <c r="AB35" s="1086"/>
      <c r="AC35" s="1121"/>
      <c r="AD35" s="1121"/>
      <c r="AE35" s="1121"/>
      <c r="AF35" s="1121"/>
      <c r="AG35" s="1121"/>
      <c r="AJ35" s="1086"/>
      <c r="AK35" s="1086"/>
      <c r="AL35" s="1086"/>
      <c r="AM35" s="1086"/>
      <c r="AN35" s="1086"/>
      <c r="AO35" s="1086"/>
    </row>
    <row r="36" ht="15.75" customHeight="1">
      <c r="A36" s="1086"/>
      <c r="B36" s="1086"/>
      <c r="D36" s="1121" t="s">
        <v>449</v>
      </c>
      <c r="E36" s="1121" t="s">
        <v>1207</v>
      </c>
      <c r="F36" s="1121" t="s">
        <v>323</v>
      </c>
      <c r="G36" s="1118" t="s">
        <v>1208</v>
      </c>
      <c r="H36" s="1138" t="s">
        <v>1208</v>
      </c>
      <c r="I36" s="1121" t="s">
        <v>1203</v>
      </c>
      <c r="J36" s="1121">
        <v>51.0</v>
      </c>
      <c r="K36" s="1121">
        <v>2.5</v>
      </c>
      <c r="L36" s="1121">
        <v>3.25</v>
      </c>
      <c r="M36" s="1121"/>
      <c r="N36" s="1121"/>
      <c r="O36" s="1121"/>
      <c r="P36" s="1121"/>
      <c r="Q36" s="1121"/>
      <c r="R36" s="1086"/>
      <c r="S36" s="1121"/>
      <c r="T36" s="1121"/>
      <c r="U36" s="1121"/>
      <c r="V36" s="1121"/>
      <c r="W36" s="1121"/>
      <c r="X36" s="1121"/>
      <c r="Y36" s="1121"/>
      <c r="Z36" s="1121"/>
      <c r="AA36" s="1095"/>
      <c r="AB36" s="1086"/>
      <c r="AC36" s="1121"/>
      <c r="AD36" s="1121"/>
      <c r="AE36" s="1121"/>
      <c r="AF36" s="1121"/>
      <c r="AG36" s="1121"/>
      <c r="AJ36" s="1086"/>
      <c r="AK36" s="1086"/>
      <c r="AL36" s="1086"/>
      <c r="AM36" s="1086"/>
      <c r="AN36" s="1086"/>
      <c r="AO36" s="1086"/>
    </row>
    <row r="37" ht="15.75" customHeight="1">
      <c r="A37" s="1086"/>
      <c r="B37" s="1086"/>
      <c r="D37" s="63"/>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J37" s="1086"/>
      <c r="AK37" s="1086"/>
      <c r="AL37" s="1086"/>
      <c r="AM37" s="1086"/>
      <c r="AN37" s="1086"/>
      <c r="AO37" s="1086"/>
    </row>
    <row r="38" ht="15.75" customHeight="1">
      <c r="A38" s="1086"/>
      <c r="B38" s="1086"/>
      <c r="D38" s="63" t="s">
        <v>1209</v>
      </c>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J38" s="1086"/>
      <c r="AK38" s="1086"/>
      <c r="AL38" s="1086"/>
      <c r="AM38" s="1086"/>
      <c r="AN38" s="1086"/>
      <c r="AO38" s="1086"/>
    </row>
    <row r="39" ht="15.75" customHeight="1">
      <c r="A39" s="1086"/>
      <c r="B39" s="1086"/>
      <c r="D39" s="63" t="s">
        <v>1210</v>
      </c>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J39" s="1086"/>
      <c r="AK39" s="1086"/>
      <c r="AL39" s="1086"/>
      <c r="AM39" s="1086"/>
      <c r="AN39" s="1086"/>
      <c r="AO39" s="1086"/>
    </row>
    <row r="40" ht="15.75" customHeight="1">
      <c r="A40" s="1086"/>
      <c r="B40" s="1086"/>
      <c r="D40" s="1139"/>
      <c r="E40" s="1140"/>
      <c r="F40" s="1140"/>
      <c r="G40" s="1140"/>
      <c r="H40" s="1140"/>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J40" s="1086"/>
      <c r="AK40" s="1086"/>
      <c r="AL40" s="1086"/>
      <c r="AM40" s="1086"/>
      <c r="AN40" s="1086"/>
      <c r="AO40" s="1086"/>
    </row>
    <row r="41" ht="15.75" customHeight="1">
      <c r="A41" s="1086"/>
      <c r="B41" s="1086"/>
      <c r="D41" s="63"/>
      <c r="E41" s="1086"/>
      <c r="F41" s="1086"/>
      <c r="G41" s="1086"/>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6"/>
      <c r="AJ41" s="1086"/>
      <c r="AK41" s="1086"/>
      <c r="AL41" s="1086"/>
      <c r="AM41" s="1086"/>
      <c r="AN41" s="1086"/>
      <c r="AO41" s="1086"/>
    </row>
    <row r="42" ht="15.75" customHeight="1">
      <c r="A42" s="1086"/>
      <c r="B42" s="1086"/>
      <c r="D42" s="63"/>
      <c r="E42" s="1086"/>
      <c r="F42" s="1086"/>
      <c r="G42" s="1086"/>
      <c r="H42" s="1086"/>
      <c r="I42" s="1086"/>
      <c r="J42" s="1086"/>
      <c r="K42" s="1086"/>
      <c r="L42" s="1086"/>
      <c r="M42" s="1086"/>
      <c r="N42" s="1086"/>
      <c r="O42" s="1086"/>
      <c r="P42" s="1086"/>
      <c r="Q42" s="1086"/>
      <c r="R42" s="1086"/>
      <c r="S42" s="1086"/>
      <c r="T42" s="1086"/>
      <c r="U42" s="1086"/>
      <c r="V42" s="1086"/>
      <c r="W42" s="1086"/>
      <c r="X42" s="1086"/>
      <c r="Y42" s="1086"/>
      <c r="Z42" s="1086"/>
      <c r="AA42" s="1086"/>
      <c r="AB42" s="1086"/>
      <c r="AC42" s="1086"/>
      <c r="AD42" s="1086"/>
      <c r="AE42" s="1086"/>
      <c r="AF42" s="1086"/>
      <c r="AG42" s="1086"/>
      <c r="AJ42" s="1086"/>
      <c r="AK42" s="1086"/>
      <c r="AL42" s="1086"/>
      <c r="AM42" s="1086"/>
      <c r="AN42" s="1086"/>
      <c r="AO42" s="1086"/>
    </row>
    <row r="43" ht="15.75" customHeight="1">
      <c r="A43" s="1086"/>
      <c r="B43" s="1086"/>
      <c r="D43" s="63"/>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J43" s="1086"/>
      <c r="AK43" s="1086"/>
      <c r="AL43" s="1086"/>
      <c r="AM43" s="1086"/>
      <c r="AN43" s="1086"/>
      <c r="AO43" s="1086"/>
    </row>
    <row r="44" ht="15.75" customHeight="1">
      <c r="A44" s="1086"/>
      <c r="B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J44" s="1086"/>
      <c r="AK44" s="1086"/>
      <c r="AL44" s="1086"/>
      <c r="AM44" s="1086"/>
      <c r="AN44" s="1086"/>
      <c r="AO44" s="1086"/>
    </row>
    <row r="45" ht="15.75" customHeight="1">
      <c r="A45" s="1086"/>
      <c r="B45" s="1086"/>
      <c r="D45" s="63"/>
      <c r="E45" s="1086"/>
      <c r="F45" s="1086"/>
      <c r="G45" s="1086"/>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J45" s="1086"/>
      <c r="AK45" s="1086"/>
      <c r="AL45" s="1086"/>
      <c r="AM45" s="1086"/>
      <c r="AN45" s="1086"/>
      <c r="AO45" s="1086"/>
    </row>
    <row r="46" ht="15.75" customHeight="1">
      <c r="A46" s="1086"/>
      <c r="B46" s="1086"/>
      <c r="D46" s="63"/>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J46" s="1086"/>
      <c r="AK46" s="1086"/>
      <c r="AL46" s="1086"/>
      <c r="AM46" s="1086"/>
      <c r="AN46" s="1086"/>
      <c r="AO46" s="1086"/>
    </row>
    <row r="47" ht="15.75" customHeight="1">
      <c r="A47" s="1086"/>
      <c r="B47" s="1086"/>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J47" s="1086"/>
      <c r="AK47" s="1086"/>
      <c r="AL47" s="1086"/>
      <c r="AM47" s="1086"/>
      <c r="AN47" s="1086"/>
      <c r="AO47" s="1086"/>
    </row>
    <row r="48" ht="15.75" customHeight="1">
      <c r="A48" s="1086"/>
      <c r="B48" s="1086"/>
      <c r="D48" s="1086"/>
      <c r="E48" s="1141"/>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J48" s="1086"/>
      <c r="AK48" s="1086"/>
      <c r="AL48" s="1086"/>
      <c r="AM48" s="1086"/>
      <c r="AN48" s="1086"/>
      <c r="AO48" s="1086"/>
    </row>
    <row r="49" ht="15.75" customHeight="1">
      <c r="A49" s="1086"/>
      <c r="B49" s="1086"/>
      <c r="D49" s="1086"/>
      <c r="F49" s="1141"/>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J49" s="1086"/>
      <c r="AK49" s="1086"/>
      <c r="AL49" s="1086"/>
      <c r="AM49" s="1086"/>
      <c r="AN49" s="1086"/>
      <c r="AO49" s="1086"/>
    </row>
    <row r="50" ht="15.75" customHeight="1">
      <c r="A50" s="1086"/>
      <c r="B50" s="1086"/>
      <c r="D50" s="1086"/>
      <c r="F50" s="1141"/>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J50" s="1086"/>
      <c r="AK50" s="1086"/>
      <c r="AL50" s="1086"/>
      <c r="AM50" s="1086"/>
      <c r="AN50" s="1086"/>
      <c r="AO50" s="1086"/>
    </row>
    <row r="51" ht="15.75" customHeight="1">
      <c r="A51" s="1086"/>
      <c r="B51" s="1086"/>
      <c r="D51" s="1086"/>
      <c r="F51" s="1141"/>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J51" s="1086"/>
      <c r="AK51" s="1086"/>
      <c r="AL51" s="1086"/>
      <c r="AM51" s="1086"/>
      <c r="AN51" s="1086"/>
      <c r="AO51" s="1086"/>
    </row>
    <row r="52" ht="15.75" customHeight="1">
      <c r="A52" s="1086"/>
      <c r="B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J52" s="1086"/>
      <c r="AK52" s="1086"/>
      <c r="AL52" s="1086"/>
      <c r="AM52" s="1086"/>
      <c r="AN52" s="1086"/>
      <c r="AO52" s="1086"/>
    </row>
    <row r="53" ht="15.75" customHeight="1">
      <c r="A53" s="1086"/>
      <c r="B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J53" s="1086"/>
      <c r="AK53" s="1086"/>
      <c r="AL53" s="1086"/>
      <c r="AM53" s="1086"/>
      <c r="AN53" s="1086"/>
      <c r="AO53" s="1086"/>
    </row>
    <row r="54" ht="15.75" customHeight="1">
      <c r="A54" s="1086"/>
      <c r="B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J54" s="1086"/>
      <c r="AK54" s="1086"/>
      <c r="AL54" s="1086"/>
      <c r="AM54" s="1086"/>
      <c r="AN54" s="1086"/>
      <c r="AO54" s="1086"/>
    </row>
    <row r="55" ht="15.75" customHeight="1">
      <c r="A55" s="1086"/>
      <c r="B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J55" s="1086"/>
      <c r="AK55" s="1086"/>
      <c r="AL55" s="1086"/>
      <c r="AM55" s="1086"/>
      <c r="AN55" s="1086"/>
      <c r="AO55" s="1086"/>
    </row>
    <row r="56" ht="15.75" customHeight="1">
      <c r="A56" s="1086"/>
      <c r="B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J56" s="1086"/>
      <c r="AK56" s="1086"/>
      <c r="AL56" s="1086"/>
      <c r="AM56" s="1086"/>
      <c r="AN56" s="1086"/>
      <c r="AO56" s="1086"/>
    </row>
    <row r="57" ht="15.75" customHeight="1">
      <c r="A57" s="1086"/>
      <c r="B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J57" s="1086"/>
      <c r="AK57" s="1086"/>
      <c r="AL57" s="1086"/>
      <c r="AM57" s="1086"/>
      <c r="AN57" s="1086"/>
      <c r="AO57" s="1086"/>
    </row>
    <row r="58" ht="15.75" customHeight="1">
      <c r="A58" s="1086"/>
      <c r="B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J58" s="1086"/>
      <c r="AK58" s="1086"/>
      <c r="AL58" s="1086"/>
      <c r="AM58" s="1086"/>
      <c r="AN58" s="1086"/>
      <c r="AO58" s="1086"/>
    </row>
    <row r="59" ht="15.75" customHeight="1">
      <c r="A59" s="1086"/>
      <c r="B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J59" s="1086"/>
      <c r="AK59" s="1086"/>
      <c r="AL59" s="1086"/>
      <c r="AM59" s="1086"/>
      <c r="AN59" s="1086"/>
      <c r="AO59" s="1086"/>
    </row>
    <row r="60" ht="15.75" customHeight="1">
      <c r="A60" s="1086"/>
      <c r="B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J60" s="1086"/>
      <c r="AK60" s="1086"/>
      <c r="AL60" s="1086"/>
      <c r="AM60" s="1086"/>
      <c r="AN60" s="1086"/>
      <c r="AO60" s="1086"/>
    </row>
    <row r="61" ht="15.75" customHeight="1">
      <c r="A61" s="1086"/>
      <c r="B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J61" s="1086"/>
      <c r="AK61" s="1086"/>
      <c r="AL61" s="1086"/>
      <c r="AM61" s="1086"/>
      <c r="AN61" s="1086"/>
      <c r="AO61" s="1086"/>
    </row>
    <row r="62" ht="15.75" customHeight="1">
      <c r="A62" s="1086"/>
      <c r="B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J62" s="1086"/>
      <c r="AK62" s="1086"/>
      <c r="AL62" s="1086"/>
      <c r="AM62" s="1086"/>
      <c r="AN62" s="1086"/>
      <c r="AO62" s="1086"/>
    </row>
    <row r="63" ht="15.75" customHeight="1">
      <c r="A63" s="1086"/>
      <c r="B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J63" s="1086"/>
      <c r="AK63" s="1086"/>
      <c r="AL63" s="1086"/>
      <c r="AM63" s="1086"/>
      <c r="AN63" s="1086"/>
      <c r="AO63" s="1086"/>
    </row>
    <row r="64" ht="15.75" customHeight="1">
      <c r="A64" s="1086"/>
      <c r="B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J64" s="1086"/>
      <c r="AK64" s="1086"/>
      <c r="AL64" s="1086"/>
      <c r="AM64" s="1086"/>
      <c r="AN64" s="1086"/>
      <c r="AO64" s="1086"/>
    </row>
    <row r="65" ht="15.75" customHeight="1">
      <c r="A65" s="1086"/>
      <c r="B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J65" s="1086"/>
      <c r="AK65" s="1086"/>
      <c r="AL65" s="1086"/>
      <c r="AM65" s="1086"/>
      <c r="AN65" s="1086"/>
      <c r="AO65" s="1086"/>
    </row>
    <row r="66" ht="15.75" customHeight="1">
      <c r="A66" s="1086"/>
      <c r="B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J66" s="1086"/>
      <c r="AK66" s="1086"/>
      <c r="AL66" s="1086"/>
      <c r="AM66" s="1086"/>
      <c r="AN66" s="1086"/>
      <c r="AO66" s="1086"/>
    </row>
    <row r="67" ht="15.75" customHeight="1">
      <c r="A67" s="1086"/>
      <c r="B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J67" s="1086"/>
      <c r="AK67" s="1086"/>
      <c r="AL67" s="1086"/>
      <c r="AM67" s="1086"/>
      <c r="AN67" s="1086"/>
      <c r="AO67" s="1086"/>
    </row>
    <row r="68" ht="15.75" customHeight="1">
      <c r="A68" s="1086"/>
      <c r="B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J68" s="1086"/>
      <c r="AK68" s="1086"/>
      <c r="AL68" s="1086"/>
      <c r="AM68" s="1086"/>
      <c r="AN68" s="1086"/>
      <c r="AO68" s="1086"/>
    </row>
    <row r="69" ht="15.75" customHeight="1">
      <c r="A69" s="1086"/>
      <c r="B69" s="1086"/>
      <c r="D69" s="1086"/>
      <c r="E69" s="1086"/>
      <c r="F69" s="1086"/>
      <c r="G69" s="1086"/>
      <c r="H69" s="1086"/>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1086"/>
      <c r="AE69" s="1086"/>
      <c r="AF69" s="1086"/>
      <c r="AG69" s="1086"/>
      <c r="AJ69" s="1086"/>
      <c r="AK69" s="1086"/>
      <c r="AL69" s="1086"/>
      <c r="AM69" s="1086"/>
      <c r="AN69" s="1086"/>
      <c r="AO69" s="1086"/>
    </row>
    <row r="70" ht="15.75" customHeight="1">
      <c r="A70" s="1086"/>
      <c r="B70" s="1086"/>
      <c r="D70" s="1086"/>
      <c r="E70" s="1086"/>
      <c r="F70" s="1086"/>
      <c r="G70" s="1086"/>
      <c r="H70" s="1086"/>
      <c r="I70" s="1086"/>
      <c r="J70" s="1086"/>
      <c r="K70" s="1086"/>
      <c r="L70" s="1086"/>
      <c r="M70" s="1086"/>
      <c r="N70" s="1086"/>
      <c r="O70" s="1086"/>
      <c r="P70" s="1086"/>
      <c r="Q70" s="1086"/>
      <c r="R70" s="1086"/>
      <c r="S70" s="1086"/>
      <c r="T70" s="1086"/>
      <c r="U70" s="1086"/>
      <c r="V70" s="1086"/>
      <c r="W70" s="1086"/>
      <c r="X70" s="1086"/>
      <c r="Y70" s="1086"/>
      <c r="Z70" s="1086"/>
      <c r="AA70" s="1086"/>
      <c r="AB70" s="1086"/>
      <c r="AC70" s="1086"/>
      <c r="AD70" s="1086"/>
      <c r="AE70" s="1086"/>
      <c r="AF70" s="1086"/>
      <c r="AG70" s="1086"/>
      <c r="AJ70" s="1086"/>
      <c r="AK70" s="1086"/>
      <c r="AL70" s="1086"/>
      <c r="AM70" s="1086"/>
      <c r="AN70" s="1086"/>
      <c r="AO70" s="1086"/>
    </row>
    <row r="71" ht="15.75" customHeight="1">
      <c r="A71" s="1086"/>
      <c r="B71" s="1086"/>
      <c r="D71" s="1086"/>
      <c r="E71" s="1086"/>
      <c r="F71" s="1086"/>
      <c r="G71" s="1086"/>
      <c r="H71" s="1086"/>
      <c r="I71" s="1086"/>
      <c r="J71" s="1086"/>
      <c r="K71" s="1086"/>
      <c r="L71" s="1086"/>
      <c r="M71" s="1086"/>
      <c r="N71" s="1086"/>
      <c r="O71" s="1086"/>
      <c r="P71" s="1086"/>
      <c r="Q71" s="1086"/>
      <c r="R71" s="1086"/>
      <c r="S71" s="1086"/>
      <c r="T71" s="1086"/>
      <c r="U71" s="1086"/>
      <c r="V71" s="1086"/>
      <c r="W71" s="1086"/>
      <c r="X71" s="1086"/>
      <c r="Y71" s="1086"/>
      <c r="Z71" s="1086"/>
      <c r="AA71" s="1086"/>
      <c r="AB71" s="1086"/>
      <c r="AC71" s="1086"/>
      <c r="AD71" s="1086"/>
      <c r="AE71" s="1086"/>
      <c r="AF71" s="1086"/>
      <c r="AG71" s="1086"/>
      <c r="AJ71" s="1086"/>
      <c r="AK71" s="1086"/>
      <c r="AL71" s="1086"/>
      <c r="AM71" s="1086"/>
      <c r="AN71" s="1086"/>
      <c r="AO71" s="1086"/>
    </row>
    <row r="72" ht="15.75" customHeight="1">
      <c r="A72" s="1086"/>
      <c r="B72" s="1086"/>
      <c r="D72" s="1086"/>
      <c r="E72" s="1086"/>
      <c r="F72" s="1086"/>
      <c r="G72" s="1086"/>
      <c r="H72" s="1086"/>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1086"/>
      <c r="AE72" s="1086"/>
      <c r="AF72" s="1086"/>
      <c r="AG72" s="1086"/>
      <c r="AJ72" s="1086"/>
      <c r="AK72" s="1086"/>
      <c r="AL72" s="1086"/>
      <c r="AM72" s="1086"/>
      <c r="AN72" s="1086"/>
      <c r="AO72" s="1086"/>
    </row>
    <row r="73" ht="15.75" customHeight="1">
      <c r="A73" s="1086"/>
      <c r="B73" s="1086"/>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1086"/>
      <c r="AA73" s="1086"/>
      <c r="AB73" s="1086"/>
      <c r="AC73" s="1086"/>
      <c r="AD73" s="1086"/>
      <c r="AE73" s="1086"/>
      <c r="AF73" s="1086"/>
      <c r="AG73" s="1086"/>
      <c r="AJ73" s="1086"/>
      <c r="AK73" s="1086"/>
      <c r="AL73" s="1086"/>
      <c r="AM73" s="1086"/>
      <c r="AN73" s="1086"/>
      <c r="AO73" s="1086"/>
    </row>
    <row r="74" ht="15.75" customHeight="1">
      <c r="A74" s="1086"/>
      <c r="B74" s="1086"/>
      <c r="D74" s="1086"/>
      <c r="E74" s="1086"/>
      <c r="F74" s="1086"/>
      <c r="G74" s="1086"/>
      <c r="H74" s="1086"/>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J74" s="1086"/>
      <c r="AK74" s="1086"/>
      <c r="AL74" s="1086"/>
      <c r="AM74" s="1086"/>
      <c r="AN74" s="1086"/>
      <c r="AO74" s="1086"/>
    </row>
    <row r="75" ht="15.75" customHeight="1">
      <c r="A75" s="1086"/>
      <c r="B75" s="1086"/>
      <c r="D75" s="1086"/>
      <c r="E75" s="1086"/>
      <c r="F75" s="1086"/>
      <c r="G75" s="1086"/>
      <c r="H75" s="1086"/>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J75" s="1086"/>
      <c r="AK75" s="1086"/>
      <c r="AL75" s="1086"/>
      <c r="AM75" s="1086"/>
      <c r="AN75" s="1086"/>
      <c r="AO75" s="1086"/>
    </row>
    <row r="76" ht="15.75" customHeight="1">
      <c r="A76" s="1086"/>
      <c r="B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J76" s="1086"/>
      <c r="AK76" s="1086"/>
      <c r="AL76" s="1086"/>
      <c r="AM76" s="1086"/>
      <c r="AN76" s="1086"/>
      <c r="AO76" s="1086"/>
    </row>
    <row r="77" ht="15.75" customHeight="1">
      <c r="A77" s="1086"/>
      <c r="B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1086"/>
      <c r="AE77" s="1086"/>
      <c r="AF77" s="1086"/>
      <c r="AG77" s="1086"/>
      <c r="AJ77" s="1086"/>
      <c r="AK77" s="1086"/>
      <c r="AL77" s="1086"/>
      <c r="AM77" s="1086"/>
      <c r="AN77" s="1086"/>
      <c r="AO77" s="1086"/>
    </row>
    <row r="78" ht="15.75" customHeight="1">
      <c r="A78" s="1086"/>
      <c r="B78" s="1086"/>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J78" s="1086"/>
      <c r="AK78" s="1086"/>
      <c r="AL78" s="1086"/>
      <c r="AM78" s="1086"/>
      <c r="AN78" s="1086"/>
      <c r="AO78" s="1086"/>
    </row>
    <row r="79" ht="15.75" customHeight="1">
      <c r="A79" s="1086"/>
      <c r="B79" s="1086"/>
      <c r="D79" s="1086"/>
      <c r="E79" s="1086"/>
      <c r="F79" s="1086"/>
      <c r="G79" s="1086"/>
      <c r="H79" s="1086"/>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1086"/>
      <c r="AJ79" s="1086"/>
      <c r="AK79" s="1086"/>
      <c r="AL79" s="1086"/>
      <c r="AM79" s="1086"/>
      <c r="AN79" s="1086"/>
      <c r="AO79" s="1086"/>
    </row>
    <row r="80" ht="15.75" customHeight="1">
      <c r="A80" s="1086"/>
      <c r="B80" s="1086"/>
      <c r="D80" s="1086"/>
      <c r="E80" s="1086"/>
      <c r="F80" s="1086"/>
      <c r="G80" s="1086"/>
      <c r="H80" s="1086"/>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J80" s="1086"/>
      <c r="AK80" s="1086"/>
      <c r="AL80" s="1086"/>
      <c r="AM80" s="1086"/>
      <c r="AN80" s="1086"/>
      <c r="AO80" s="1086"/>
    </row>
    <row r="81" ht="15.75" customHeight="1">
      <c r="A81" s="1086"/>
      <c r="B81" s="1086"/>
      <c r="D81" s="1086"/>
      <c r="E81" s="1086"/>
      <c r="F81" s="1086"/>
      <c r="G81" s="1086"/>
      <c r="H81" s="1086"/>
      <c r="I81" s="1086"/>
      <c r="J81" s="1086"/>
      <c r="K81" s="1086"/>
      <c r="L81" s="1086"/>
      <c r="M81" s="1086"/>
      <c r="N81" s="1086"/>
      <c r="O81" s="1086"/>
      <c r="P81" s="1086"/>
      <c r="Q81" s="1086"/>
      <c r="R81" s="1086"/>
      <c r="S81" s="1086"/>
      <c r="T81" s="1086"/>
      <c r="U81" s="1086"/>
      <c r="V81" s="1086"/>
      <c r="W81" s="1086"/>
      <c r="X81" s="1086"/>
      <c r="Y81" s="1086"/>
      <c r="Z81" s="1086"/>
      <c r="AA81" s="1086"/>
      <c r="AB81" s="1086"/>
      <c r="AC81" s="1086"/>
      <c r="AD81" s="1086"/>
      <c r="AE81" s="1086"/>
      <c r="AF81" s="1086"/>
      <c r="AG81" s="1086"/>
      <c r="AJ81" s="1086"/>
      <c r="AK81" s="1086"/>
      <c r="AL81" s="1086"/>
      <c r="AM81" s="1086"/>
      <c r="AN81" s="1086"/>
      <c r="AO81" s="1086"/>
    </row>
    <row r="82" ht="15.75" customHeight="1">
      <c r="A82" s="1086"/>
      <c r="B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J82" s="1086"/>
      <c r="AK82" s="1086"/>
      <c r="AL82" s="1086"/>
      <c r="AM82" s="1086"/>
      <c r="AN82" s="1086"/>
      <c r="AO82" s="1086"/>
    </row>
    <row r="83" ht="15.75" customHeight="1">
      <c r="A83" s="1086"/>
      <c r="B83" s="1086"/>
      <c r="D83" s="1086"/>
      <c r="E83" s="1086"/>
      <c r="F83" s="1086"/>
      <c r="G83" s="1086"/>
      <c r="H83" s="1086"/>
      <c r="I83" s="1086"/>
      <c r="J83" s="1086"/>
      <c r="K83" s="1086"/>
      <c r="L83" s="1086"/>
      <c r="M83" s="1086"/>
      <c r="N83" s="1086"/>
      <c r="O83" s="1086"/>
      <c r="P83" s="1086"/>
      <c r="Q83" s="1086"/>
      <c r="R83" s="1086"/>
      <c r="S83" s="1086"/>
      <c r="T83" s="1086"/>
      <c r="U83" s="1086"/>
      <c r="V83" s="1086"/>
      <c r="W83" s="1086"/>
      <c r="X83" s="1086"/>
      <c r="Y83" s="1086"/>
      <c r="Z83" s="1086"/>
      <c r="AA83" s="1086"/>
      <c r="AB83" s="1086"/>
      <c r="AC83" s="1086"/>
      <c r="AD83" s="1086"/>
      <c r="AE83" s="1086"/>
      <c r="AF83" s="1086"/>
      <c r="AG83" s="1086"/>
      <c r="AJ83" s="1086"/>
      <c r="AK83" s="1086"/>
      <c r="AL83" s="1086"/>
      <c r="AM83" s="1086"/>
      <c r="AN83" s="1086"/>
      <c r="AO83" s="1086"/>
    </row>
    <row r="84" ht="15.75" customHeight="1">
      <c r="A84" s="1086"/>
      <c r="B84" s="1086"/>
      <c r="D84" s="1086"/>
      <c r="E84" s="1086"/>
      <c r="F84" s="1086"/>
      <c r="G84" s="1086"/>
      <c r="H84" s="1086"/>
      <c r="I84" s="1086"/>
      <c r="J84" s="1086"/>
      <c r="K84" s="1086"/>
      <c r="L84" s="1086"/>
      <c r="M84" s="1086"/>
      <c r="N84" s="1086"/>
      <c r="O84" s="1086"/>
      <c r="P84" s="1086"/>
      <c r="Q84" s="1086"/>
      <c r="R84" s="1086"/>
      <c r="S84" s="1086"/>
      <c r="T84" s="1086"/>
      <c r="U84" s="1086"/>
      <c r="V84" s="1086"/>
      <c r="W84" s="1086"/>
      <c r="X84" s="1086"/>
      <c r="Y84" s="1086"/>
      <c r="Z84" s="1086"/>
      <c r="AA84" s="1086"/>
      <c r="AB84" s="1086"/>
      <c r="AC84" s="1086"/>
      <c r="AD84" s="1086"/>
      <c r="AE84" s="1086"/>
      <c r="AF84" s="1086"/>
      <c r="AG84" s="1086"/>
      <c r="AJ84" s="1086"/>
      <c r="AK84" s="1086"/>
      <c r="AL84" s="1086"/>
      <c r="AM84" s="1086"/>
      <c r="AN84" s="1086"/>
      <c r="AO84" s="1086"/>
    </row>
    <row r="85" ht="15.75" customHeight="1">
      <c r="A85" s="1086"/>
      <c r="B85" s="1086"/>
      <c r="D85" s="1086"/>
      <c r="E85" s="1086"/>
      <c r="F85" s="1086"/>
      <c r="G85" s="1086"/>
      <c r="H85" s="1086"/>
      <c r="I85" s="1086"/>
      <c r="J85" s="1086"/>
      <c r="K85" s="1086"/>
      <c r="L85" s="1086"/>
      <c r="M85" s="1086"/>
      <c r="N85" s="1086"/>
      <c r="O85" s="1086"/>
      <c r="P85" s="1086"/>
      <c r="Q85" s="1086"/>
      <c r="R85" s="1086"/>
      <c r="S85" s="1086"/>
      <c r="T85" s="1086"/>
      <c r="U85" s="1086"/>
      <c r="V85" s="1086"/>
      <c r="W85" s="1086"/>
      <c r="X85" s="1086"/>
      <c r="Y85" s="1086"/>
      <c r="Z85" s="1086"/>
      <c r="AA85" s="1086"/>
      <c r="AB85" s="1086"/>
      <c r="AC85" s="1086"/>
      <c r="AD85" s="1086"/>
      <c r="AE85" s="1086"/>
      <c r="AF85" s="1086"/>
      <c r="AG85" s="1086"/>
      <c r="AJ85" s="1086"/>
      <c r="AK85" s="1086"/>
      <c r="AL85" s="1086"/>
      <c r="AM85" s="1086"/>
      <c r="AN85" s="1086"/>
      <c r="AO85" s="1086"/>
    </row>
    <row r="86" ht="15.75" customHeight="1">
      <c r="A86" s="1086"/>
      <c r="B86" s="1086"/>
      <c r="D86" s="1086"/>
      <c r="E86" s="1086"/>
      <c r="F86" s="1086"/>
      <c r="G86" s="1086"/>
      <c r="H86" s="1086"/>
      <c r="I86" s="1086"/>
      <c r="J86" s="1086"/>
      <c r="K86" s="1086"/>
      <c r="L86" s="1086"/>
      <c r="M86" s="1086"/>
      <c r="N86" s="1086"/>
      <c r="O86" s="1086"/>
      <c r="P86" s="1086"/>
      <c r="Q86" s="1086"/>
      <c r="R86" s="1086"/>
      <c r="S86" s="1086"/>
      <c r="T86" s="1086"/>
      <c r="U86" s="1086"/>
      <c r="V86" s="1086"/>
      <c r="W86" s="1086"/>
      <c r="X86" s="1086"/>
      <c r="Y86" s="1086"/>
      <c r="Z86" s="1086"/>
      <c r="AA86" s="1086"/>
      <c r="AB86" s="1086"/>
      <c r="AC86" s="1086"/>
      <c r="AD86" s="1086"/>
      <c r="AE86" s="1086"/>
      <c r="AF86" s="1086"/>
      <c r="AG86" s="1086"/>
      <c r="AJ86" s="1086"/>
      <c r="AK86" s="1086"/>
      <c r="AL86" s="1086"/>
      <c r="AM86" s="1086"/>
      <c r="AN86" s="1086"/>
      <c r="AO86" s="1086"/>
    </row>
    <row r="87" ht="15.75" customHeight="1">
      <c r="A87" s="1086"/>
      <c r="B87" s="1086"/>
      <c r="D87" s="1086"/>
      <c r="E87" s="1086"/>
      <c r="F87" s="1086"/>
      <c r="G87" s="1086"/>
      <c r="H87" s="1086"/>
      <c r="I87" s="1086"/>
      <c r="J87" s="1086"/>
      <c r="K87" s="1086"/>
      <c r="L87" s="1086"/>
      <c r="M87" s="1086"/>
      <c r="N87" s="1086"/>
      <c r="O87" s="1086"/>
      <c r="P87" s="1086"/>
      <c r="Q87" s="1086"/>
      <c r="R87" s="1086"/>
      <c r="S87" s="1086"/>
      <c r="T87" s="1086"/>
      <c r="U87" s="1086"/>
      <c r="V87" s="1086"/>
      <c r="W87" s="1086"/>
      <c r="X87" s="1086"/>
      <c r="Y87" s="1086"/>
      <c r="Z87" s="1086"/>
      <c r="AA87" s="1086"/>
      <c r="AB87" s="1086"/>
      <c r="AC87" s="1086"/>
      <c r="AD87" s="1086"/>
      <c r="AE87" s="1086"/>
      <c r="AF87" s="1086"/>
      <c r="AG87" s="1086"/>
      <c r="AJ87" s="1086"/>
      <c r="AK87" s="1086"/>
      <c r="AL87" s="1086"/>
      <c r="AM87" s="1086"/>
      <c r="AN87" s="1086"/>
      <c r="AO87" s="1086"/>
    </row>
    <row r="88" ht="15.75" customHeight="1">
      <c r="A88" s="1086"/>
      <c r="B88" s="1086"/>
      <c r="D88" s="1086"/>
      <c r="E88" s="1086"/>
      <c r="F88" s="1086"/>
      <c r="G88" s="1086"/>
      <c r="H88" s="1086"/>
      <c r="I88" s="1086"/>
      <c r="J88" s="1086"/>
      <c r="K88" s="1086"/>
      <c r="L88" s="1086"/>
      <c r="M88" s="1086"/>
      <c r="N88" s="1086"/>
      <c r="O88" s="1086"/>
      <c r="P88" s="1086"/>
      <c r="Q88" s="1086"/>
      <c r="R88" s="1086"/>
      <c r="S88" s="1086"/>
      <c r="T88" s="1086"/>
      <c r="U88" s="1086"/>
      <c r="V88" s="1086"/>
      <c r="W88" s="1086"/>
      <c r="X88" s="1086"/>
      <c r="Y88" s="1086"/>
      <c r="Z88" s="1086"/>
      <c r="AA88" s="1086"/>
      <c r="AB88" s="1086"/>
      <c r="AC88" s="1086"/>
      <c r="AD88" s="1086"/>
      <c r="AE88" s="1086"/>
      <c r="AF88" s="1086"/>
      <c r="AG88" s="1086"/>
      <c r="AJ88" s="1086"/>
      <c r="AK88" s="1086"/>
      <c r="AL88" s="1086"/>
      <c r="AM88" s="1086"/>
      <c r="AN88" s="1086"/>
      <c r="AO88" s="1086"/>
    </row>
    <row r="89" ht="15.75" customHeight="1">
      <c r="A89" s="1086"/>
      <c r="B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J89" s="1086"/>
      <c r="AK89" s="1086"/>
      <c r="AL89" s="1086"/>
      <c r="AM89" s="1086"/>
      <c r="AN89" s="1086"/>
      <c r="AO89" s="1086"/>
    </row>
    <row r="90" ht="15.75" customHeight="1">
      <c r="A90" s="1086"/>
      <c r="B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J90" s="1086"/>
      <c r="AK90" s="1086"/>
      <c r="AL90" s="1086"/>
      <c r="AM90" s="1086"/>
      <c r="AN90" s="1086"/>
      <c r="AO90" s="1086"/>
    </row>
    <row r="91" ht="15.75" customHeight="1">
      <c r="A91" s="1086"/>
      <c r="B91" s="1086"/>
      <c r="D91" s="1086"/>
      <c r="E91" s="1086"/>
      <c r="F91" s="1086"/>
      <c r="G91" s="1086"/>
      <c r="H91" s="1086"/>
      <c r="I91" s="1086"/>
      <c r="J91" s="1086"/>
      <c r="K91" s="1086"/>
      <c r="L91" s="1086"/>
      <c r="M91" s="1086"/>
      <c r="N91" s="1086"/>
      <c r="O91" s="1086"/>
      <c r="P91" s="1086"/>
      <c r="Q91" s="1086"/>
      <c r="R91" s="1086"/>
      <c r="S91" s="1086"/>
      <c r="T91" s="1086"/>
      <c r="U91" s="1086"/>
      <c r="V91" s="1086"/>
      <c r="W91" s="1086"/>
      <c r="X91" s="1086"/>
      <c r="Y91" s="1086"/>
      <c r="Z91" s="1086"/>
      <c r="AA91" s="1086"/>
      <c r="AB91" s="1086"/>
      <c r="AC91" s="1086"/>
      <c r="AD91" s="1086"/>
      <c r="AE91" s="1086"/>
      <c r="AF91" s="1086"/>
      <c r="AG91" s="1086"/>
      <c r="AJ91" s="1086"/>
      <c r="AK91" s="1086"/>
      <c r="AL91" s="1086"/>
      <c r="AM91" s="1086"/>
      <c r="AN91" s="1086"/>
      <c r="AO91" s="1086"/>
    </row>
    <row r="92" ht="15.75" customHeight="1">
      <c r="A92" s="1086"/>
      <c r="B92" s="1086"/>
      <c r="D92" s="1086"/>
      <c r="E92" s="1086"/>
      <c r="F92" s="1086"/>
      <c r="G92" s="1086"/>
      <c r="H92" s="1086"/>
      <c r="I92" s="1086"/>
      <c r="J92" s="1086"/>
      <c r="K92" s="1086"/>
      <c r="L92" s="1086"/>
      <c r="M92" s="1086"/>
      <c r="N92" s="1086"/>
      <c r="O92" s="1086"/>
      <c r="P92" s="1086"/>
      <c r="Q92" s="1086"/>
      <c r="R92" s="1086"/>
      <c r="S92" s="1086"/>
      <c r="T92" s="1086"/>
      <c r="U92" s="1086"/>
      <c r="V92" s="1086"/>
      <c r="W92" s="1086"/>
      <c r="X92" s="1086"/>
      <c r="Y92" s="1086"/>
      <c r="Z92" s="1086"/>
      <c r="AA92" s="1086"/>
      <c r="AB92" s="1086"/>
      <c r="AC92" s="1086"/>
      <c r="AD92" s="1086"/>
      <c r="AE92" s="1086"/>
      <c r="AF92" s="1086"/>
      <c r="AG92" s="1086"/>
      <c r="AJ92" s="1086"/>
      <c r="AK92" s="1086"/>
      <c r="AL92" s="1086"/>
      <c r="AM92" s="1086"/>
      <c r="AN92" s="1086"/>
      <c r="AO92" s="1086"/>
    </row>
    <row r="93" ht="15.75" customHeight="1">
      <c r="A93" s="1086"/>
      <c r="B93" s="1086"/>
      <c r="D93" s="1086"/>
      <c r="E93" s="1086"/>
      <c r="F93" s="1086"/>
      <c r="G93" s="1086"/>
      <c r="H93" s="1086"/>
      <c r="I93" s="1086"/>
      <c r="J93" s="1086"/>
      <c r="K93" s="1086"/>
      <c r="L93" s="1086"/>
      <c r="M93" s="1086"/>
      <c r="N93" s="1086"/>
      <c r="O93" s="1086"/>
      <c r="P93" s="1086"/>
      <c r="Q93" s="1086"/>
      <c r="R93" s="1086"/>
      <c r="S93" s="1086"/>
      <c r="T93" s="1086"/>
      <c r="U93" s="1086"/>
      <c r="V93" s="1086"/>
      <c r="W93" s="1086"/>
      <c r="X93" s="1086"/>
      <c r="Y93" s="1086"/>
      <c r="Z93" s="1086"/>
      <c r="AA93" s="1086"/>
      <c r="AB93" s="1086"/>
      <c r="AC93" s="1086"/>
      <c r="AD93" s="1086"/>
      <c r="AE93" s="1086"/>
      <c r="AF93" s="1086"/>
      <c r="AG93" s="1086"/>
      <c r="AJ93" s="1086"/>
      <c r="AK93" s="1086"/>
      <c r="AL93" s="1086"/>
      <c r="AM93" s="1086"/>
      <c r="AN93" s="1086"/>
      <c r="AO93" s="1086"/>
    </row>
    <row r="94" ht="15.75" customHeight="1">
      <c r="A94" s="1086"/>
      <c r="B94" s="1086"/>
      <c r="D94" s="1086"/>
      <c r="E94" s="1086"/>
      <c r="F94" s="1086"/>
      <c r="G94" s="1086"/>
      <c r="H94" s="1086"/>
      <c r="I94" s="1086"/>
      <c r="J94" s="1086"/>
      <c r="K94" s="1086"/>
      <c r="L94" s="1086"/>
      <c r="M94" s="1086"/>
      <c r="N94" s="1086"/>
      <c r="O94" s="1086"/>
      <c r="P94" s="1086"/>
      <c r="Q94" s="1086"/>
      <c r="R94" s="1086"/>
      <c r="S94" s="1086"/>
      <c r="T94" s="1086"/>
      <c r="U94" s="1086"/>
      <c r="V94" s="1086"/>
      <c r="W94" s="1086"/>
      <c r="X94" s="1086"/>
      <c r="Y94" s="1086"/>
      <c r="Z94" s="1086"/>
      <c r="AA94" s="1086"/>
      <c r="AB94" s="1086"/>
      <c r="AC94" s="1086"/>
      <c r="AD94" s="1086"/>
      <c r="AE94" s="1086"/>
      <c r="AF94" s="1086"/>
      <c r="AG94" s="1086"/>
      <c r="AJ94" s="1086"/>
      <c r="AK94" s="1086"/>
      <c r="AL94" s="1086"/>
      <c r="AM94" s="1086"/>
      <c r="AN94" s="1086"/>
      <c r="AO94" s="1086"/>
    </row>
    <row r="95" ht="15.75" customHeight="1">
      <c r="A95" s="1086"/>
      <c r="B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J95" s="1086"/>
      <c r="AK95" s="1086"/>
      <c r="AL95" s="1086"/>
      <c r="AM95" s="1086"/>
      <c r="AN95" s="1086"/>
      <c r="AO95" s="1086"/>
    </row>
    <row r="96" ht="15.75" customHeight="1">
      <c r="A96" s="1086"/>
      <c r="B96" s="1086"/>
      <c r="D96" s="1086"/>
      <c r="E96" s="1086"/>
      <c r="F96" s="1086"/>
      <c r="G96" s="1086"/>
      <c r="H96" s="1086"/>
      <c r="I96" s="1086"/>
      <c r="J96" s="1086"/>
      <c r="K96" s="1086"/>
      <c r="L96" s="1086"/>
      <c r="M96" s="1086"/>
      <c r="N96" s="1086"/>
      <c r="O96" s="1086"/>
      <c r="P96" s="1086"/>
      <c r="Q96" s="1086"/>
      <c r="R96" s="1086"/>
      <c r="S96" s="1086"/>
      <c r="T96" s="1086"/>
      <c r="U96" s="1086"/>
      <c r="V96" s="1086"/>
      <c r="W96" s="1086"/>
      <c r="X96" s="1086"/>
      <c r="Y96" s="1086"/>
      <c r="Z96" s="1086"/>
      <c r="AA96" s="1086"/>
      <c r="AB96" s="1086"/>
      <c r="AC96" s="1086"/>
      <c r="AD96" s="1086"/>
      <c r="AE96" s="1086"/>
      <c r="AF96" s="1086"/>
      <c r="AG96" s="1086"/>
      <c r="AJ96" s="1086"/>
      <c r="AK96" s="1086"/>
      <c r="AL96" s="1086"/>
      <c r="AM96" s="1086"/>
      <c r="AN96" s="1086"/>
      <c r="AO96" s="1086"/>
    </row>
    <row r="97" ht="15.75" customHeight="1">
      <c r="A97" s="1086"/>
      <c r="B97" s="1086"/>
      <c r="D97" s="1086"/>
      <c r="E97" s="1086"/>
      <c r="F97" s="1086"/>
      <c r="G97" s="1086"/>
      <c r="H97" s="1086"/>
      <c r="I97" s="1086"/>
      <c r="J97" s="1086"/>
      <c r="K97" s="1086"/>
      <c r="L97" s="1086"/>
      <c r="M97" s="1086"/>
      <c r="N97" s="1086"/>
      <c r="O97" s="1086"/>
      <c r="P97" s="1086"/>
      <c r="Q97" s="1086"/>
      <c r="R97" s="1086"/>
      <c r="S97" s="1086"/>
      <c r="T97" s="1086"/>
      <c r="U97" s="1086"/>
      <c r="V97" s="1086"/>
      <c r="W97" s="1086"/>
      <c r="X97" s="1086"/>
      <c r="Y97" s="1086"/>
      <c r="Z97" s="1086"/>
      <c r="AA97" s="1086"/>
      <c r="AB97" s="1086"/>
      <c r="AC97" s="1086"/>
      <c r="AD97" s="1086"/>
      <c r="AE97" s="1086"/>
      <c r="AF97" s="1086"/>
      <c r="AG97" s="1086"/>
      <c r="AJ97" s="1086"/>
      <c r="AK97" s="1086"/>
      <c r="AL97" s="1086"/>
      <c r="AM97" s="1086"/>
      <c r="AN97" s="1086"/>
      <c r="AO97" s="1086"/>
    </row>
    <row r="98" ht="15.75" customHeight="1">
      <c r="A98" s="1086"/>
      <c r="B98" s="1086"/>
      <c r="D98" s="1086"/>
      <c r="E98" s="1086"/>
      <c r="F98" s="1086"/>
      <c r="G98" s="1086"/>
      <c r="H98" s="1086"/>
      <c r="I98" s="1086"/>
      <c r="J98" s="1086"/>
      <c r="K98" s="1086"/>
      <c r="L98" s="1086"/>
      <c r="M98" s="1086"/>
      <c r="N98" s="1086"/>
      <c r="O98" s="1086"/>
      <c r="P98" s="1086"/>
      <c r="Q98" s="1086"/>
      <c r="R98" s="1086"/>
      <c r="S98" s="1086"/>
      <c r="T98" s="1086"/>
      <c r="U98" s="1086"/>
      <c r="V98" s="1086"/>
      <c r="W98" s="1086"/>
      <c r="X98" s="1086"/>
      <c r="Y98" s="1086"/>
      <c r="Z98" s="1086"/>
      <c r="AA98" s="1086"/>
      <c r="AB98" s="1086"/>
      <c r="AC98" s="1086"/>
      <c r="AD98" s="1086"/>
      <c r="AE98" s="1086"/>
      <c r="AF98" s="1086"/>
      <c r="AG98" s="1086"/>
      <c r="AJ98" s="1086"/>
      <c r="AK98" s="1086"/>
      <c r="AL98" s="1086"/>
      <c r="AM98" s="1086"/>
      <c r="AN98" s="1086"/>
      <c r="AO98" s="1086"/>
    </row>
    <row r="99" ht="15.75" customHeight="1">
      <c r="A99" s="1086"/>
      <c r="B99" s="1086"/>
      <c r="D99" s="1086"/>
      <c r="E99" s="1086"/>
      <c r="F99" s="1086"/>
      <c r="G99" s="1086"/>
      <c r="H99" s="1086"/>
      <c r="I99" s="1086"/>
      <c r="J99" s="1086"/>
      <c r="K99" s="1086"/>
      <c r="L99" s="1086"/>
      <c r="M99" s="1086"/>
      <c r="N99" s="1086"/>
      <c r="O99" s="1086"/>
      <c r="P99" s="1086"/>
      <c r="Q99" s="1086"/>
      <c r="R99" s="1086"/>
      <c r="S99" s="1086"/>
      <c r="T99" s="1086"/>
      <c r="U99" s="1086"/>
      <c r="V99" s="1086"/>
      <c r="W99" s="1086"/>
      <c r="X99" s="1086"/>
      <c r="Y99" s="1086"/>
      <c r="Z99" s="1086"/>
      <c r="AA99" s="1086"/>
      <c r="AB99" s="1086"/>
      <c r="AC99" s="1086"/>
      <c r="AD99" s="1086"/>
      <c r="AE99" s="1086"/>
      <c r="AF99" s="1086"/>
      <c r="AG99" s="1086"/>
      <c r="AJ99" s="1086"/>
      <c r="AK99" s="1086"/>
      <c r="AL99" s="1086"/>
      <c r="AM99" s="1086"/>
      <c r="AN99" s="1086"/>
      <c r="AO99" s="1086"/>
    </row>
    <row r="100" ht="15.75" customHeight="1">
      <c r="A100" s="1086"/>
      <c r="B100" s="1086"/>
      <c r="D100" s="1086"/>
      <c r="E100" s="1086"/>
      <c r="F100" s="1086"/>
      <c r="G100" s="1086"/>
      <c r="H100" s="1086"/>
      <c r="I100" s="1086"/>
      <c r="J100" s="1086"/>
      <c r="K100" s="1086"/>
      <c r="L100" s="1086"/>
      <c r="M100" s="1086"/>
      <c r="N100" s="1086"/>
      <c r="O100" s="1086"/>
      <c r="P100" s="1086"/>
      <c r="Q100" s="1086"/>
      <c r="R100" s="1086"/>
      <c r="S100" s="1086"/>
      <c r="T100" s="1086"/>
      <c r="U100" s="1086"/>
      <c r="V100" s="1086"/>
      <c r="W100" s="1086"/>
      <c r="X100" s="1086"/>
      <c r="Y100" s="1086"/>
      <c r="Z100" s="1086"/>
      <c r="AA100" s="1086"/>
      <c r="AB100" s="1086"/>
      <c r="AC100" s="1086"/>
      <c r="AD100" s="1086"/>
      <c r="AE100" s="1086"/>
      <c r="AF100" s="1086"/>
      <c r="AG100" s="1086"/>
      <c r="AJ100" s="1086"/>
      <c r="AK100" s="1086"/>
      <c r="AL100" s="1086"/>
      <c r="AM100" s="1086"/>
      <c r="AN100" s="1086"/>
      <c r="AO100" s="1086"/>
    </row>
    <row r="101" ht="15.75" customHeight="1">
      <c r="A101" s="1086"/>
      <c r="B101" s="1086"/>
      <c r="D101" s="1086"/>
      <c r="E101" s="1086"/>
      <c r="F101" s="1086"/>
      <c r="G101" s="1086"/>
      <c r="H101" s="1086"/>
      <c r="I101" s="1086"/>
      <c r="J101" s="1086"/>
      <c r="K101" s="1086"/>
      <c r="L101" s="1086"/>
      <c r="M101" s="1086"/>
      <c r="N101" s="1086"/>
      <c r="O101" s="1086"/>
      <c r="P101" s="1086"/>
      <c r="Q101" s="1086"/>
      <c r="R101" s="1086"/>
      <c r="S101" s="1086"/>
      <c r="T101" s="1086"/>
      <c r="U101" s="1086"/>
      <c r="V101" s="1086"/>
      <c r="W101" s="1086"/>
      <c r="X101" s="1086"/>
      <c r="Y101" s="1086"/>
      <c r="Z101" s="1086"/>
      <c r="AA101" s="1086"/>
      <c r="AB101" s="1086"/>
      <c r="AC101" s="1086"/>
      <c r="AD101" s="1086"/>
      <c r="AE101" s="1086"/>
      <c r="AF101" s="1086"/>
      <c r="AG101" s="1086"/>
      <c r="AJ101" s="1086"/>
      <c r="AK101" s="1086"/>
      <c r="AL101" s="1086"/>
      <c r="AM101" s="1086"/>
      <c r="AN101" s="1086"/>
      <c r="AO101" s="1086"/>
    </row>
    <row r="102" ht="15.75" customHeight="1">
      <c r="A102" s="1086"/>
      <c r="B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J102" s="1086"/>
      <c r="AK102" s="1086"/>
      <c r="AL102" s="1086"/>
      <c r="AM102" s="1086"/>
      <c r="AN102" s="1086"/>
      <c r="AO102" s="1086"/>
    </row>
    <row r="103" ht="15.75" customHeight="1">
      <c r="A103" s="1086"/>
      <c r="B103" s="1086"/>
      <c r="D103" s="1086"/>
      <c r="E103" s="1086"/>
      <c r="F103" s="1086"/>
      <c r="G103" s="1086"/>
      <c r="H103" s="1086"/>
      <c r="I103" s="1086"/>
      <c r="J103" s="1086"/>
      <c r="K103" s="1086"/>
      <c r="L103" s="1086"/>
      <c r="M103" s="1086"/>
      <c r="N103" s="1086"/>
      <c r="O103" s="1086"/>
      <c r="P103" s="1086"/>
      <c r="Q103" s="1086"/>
      <c r="R103" s="1086"/>
      <c r="S103" s="1086"/>
      <c r="T103" s="1086"/>
      <c r="U103" s="1086"/>
      <c r="V103" s="1086"/>
      <c r="W103" s="1086"/>
      <c r="X103" s="1086"/>
      <c r="Y103" s="1086"/>
      <c r="Z103" s="1086"/>
      <c r="AA103" s="1086"/>
      <c r="AB103" s="1086"/>
      <c r="AC103" s="1086"/>
      <c r="AD103" s="1086"/>
      <c r="AE103" s="1086"/>
      <c r="AF103" s="1086"/>
      <c r="AG103" s="1086"/>
      <c r="AJ103" s="1086"/>
      <c r="AK103" s="1086"/>
      <c r="AL103" s="1086"/>
      <c r="AM103" s="1086"/>
      <c r="AN103" s="1086"/>
      <c r="AO103" s="1086"/>
    </row>
    <row r="104" ht="15.75" customHeight="1">
      <c r="A104" s="1086"/>
      <c r="B104" s="1086"/>
      <c r="D104" s="1086"/>
      <c r="E104" s="1086"/>
      <c r="F104" s="1086"/>
      <c r="G104" s="1086"/>
      <c r="H104" s="1086"/>
      <c r="I104" s="1086"/>
      <c r="J104" s="1086"/>
      <c r="K104" s="1086"/>
      <c r="L104" s="1086"/>
      <c r="M104" s="1086"/>
      <c r="N104" s="1086"/>
      <c r="O104" s="1086"/>
      <c r="P104" s="1086"/>
      <c r="Q104" s="1086"/>
      <c r="R104" s="1086"/>
      <c r="S104" s="1086"/>
      <c r="T104" s="1086"/>
      <c r="U104" s="1086"/>
      <c r="V104" s="1086"/>
      <c r="W104" s="1086"/>
      <c r="X104" s="1086"/>
      <c r="Y104" s="1086"/>
      <c r="Z104" s="1086"/>
      <c r="AA104" s="1086"/>
      <c r="AB104" s="1086"/>
      <c r="AC104" s="1086"/>
      <c r="AD104" s="1086"/>
      <c r="AE104" s="1086"/>
      <c r="AF104" s="1086"/>
      <c r="AG104" s="1086"/>
      <c r="AJ104" s="1086"/>
      <c r="AK104" s="1086"/>
      <c r="AL104" s="1086"/>
      <c r="AM104" s="1086"/>
      <c r="AN104" s="1086"/>
      <c r="AO104" s="1086"/>
    </row>
    <row r="105" ht="15.75" customHeight="1">
      <c r="A105" s="1086"/>
      <c r="B105" s="1086"/>
      <c r="D105" s="1086"/>
      <c r="E105" s="1086"/>
      <c r="F105" s="1086"/>
      <c r="G105" s="1086"/>
      <c r="H105" s="1086"/>
      <c r="I105" s="1086"/>
      <c r="J105" s="1086"/>
      <c r="K105" s="1086"/>
      <c r="L105" s="1086"/>
      <c r="M105" s="1086"/>
      <c r="N105" s="1086"/>
      <c r="O105" s="1086"/>
      <c r="P105" s="1086"/>
      <c r="Q105" s="1086"/>
      <c r="R105" s="1086"/>
      <c r="S105" s="1086"/>
      <c r="T105" s="1086"/>
      <c r="U105" s="1086"/>
      <c r="V105" s="1086"/>
      <c r="W105" s="1086"/>
      <c r="X105" s="1086"/>
      <c r="Y105" s="1086"/>
      <c r="Z105" s="1086"/>
      <c r="AA105" s="1086"/>
      <c r="AB105" s="1086"/>
      <c r="AC105" s="1086"/>
      <c r="AD105" s="1086"/>
      <c r="AE105" s="1086"/>
      <c r="AF105" s="1086"/>
      <c r="AG105" s="1086"/>
      <c r="AJ105" s="1086"/>
      <c r="AK105" s="1086"/>
      <c r="AL105" s="1086"/>
      <c r="AM105" s="1086"/>
      <c r="AN105" s="1086"/>
      <c r="AO105" s="1086"/>
    </row>
    <row r="106" ht="15.75" customHeight="1">
      <c r="A106" s="1086"/>
      <c r="B106" s="1086"/>
      <c r="D106" s="1086"/>
      <c r="E106" s="1086"/>
      <c r="F106" s="1086"/>
      <c r="G106" s="1086"/>
      <c r="H106" s="1086"/>
      <c r="I106" s="1086"/>
      <c r="J106" s="1086"/>
      <c r="K106" s="1086"/>
      <c r="L106" s="1086"/>
      <c r="M106" s="1086"/>
      <c r="N106" s="1086"/>
      <c r="O106" s="1086"/>
      <c r="P106" s="1086"/>
      <c r="Q106" s="1086"/>
      <c r="R106" s="1086"/>
      <c r="S106" s="1086"/>
      <c r="T106" s="1086"/>
      <c r="U106" s="1086"/>
      <c r="V106" s="1086"/>
      <c r="W106" s="1086"/>
      <c r="X106" s="1086"/>
      <c r="Y106" s="1086"/>
      <c r="Z106" s="1086"/>
      <c r="AA106" s="1086"/>
      <c r="AB106" s="1086"/>
      <c r="AC106" s="1086"/>
      <c r="AD106" s="1086"/>
      <c r="AE106" s="1086"/>
      <c r="AF106" s="1086"/>
      <c r="AG106" s="1086"/>
      <c r="AJ106" s="1086"/>
      <c r="AK106" s="1086"/>
      <c r="AL106" s="1086"/>
      <c r="AM106" s="1086"/>
      <c r="AN106" s="1086"/>
      <c r="AO106" s="1086"/>
    </row>
    <row r="107" ht="15.75" customHeight="1">
      <c r="A107" s="1086"/>
      <c r="B107" s="1086"/>
      <c r="D107" s="1086"/>
      <c r="E107" s="1086"/>
      <c r="F107" s="1086"/>
      <c r="G107" s="1086"/>
      <c r="H107" s="1086"/>
      <c r="I107" s="1086"/>
      <c r="J107" s="1086"/>
      <c r="K107" s="1086"/>
      <c r="L107" s="1086"/>
      <c r="M107" s="1086"/>
      <c r="N107" s="1086"/>
      <c r="O107" s="1086"/>
      <c r="P107" s="1086"/>
      <c r="Q107" s="1086"/>
      <c r="R107" s="1086"/>
      <c r="S107" s="1086"/>
      <c r="T107" s="1086"/>
      <c r="U107" s="1086"/>
      <c r="V107" s="1086"/>
      <c r="W107" s="1086"/>
      <c r="X107" s="1086"/>
      <c r="Y107" s="1086"/>
      <c r="Z107" s="1086"/>
      <c r="AA107" s="1086"/>
      <c r="AB107" s="1086"/>
      <c r="AC107" s="1086"/>
      <c r="AD107" s="1086"/>
      <c r="AE107" s="1086"/>
      <c r="AF107" s="1086"/>
      <c r="AG107" s="1086"/>
      <c r="AJ107" s="1086"/>
      <c r="AK107" s="1086"/>
      <c r="AL107" s="1086"/>
      <c r="AM107" s="1086"/>
      <c r="AN107" s="1086"/>
      <c r="AO107" s="1086"/>
    </row>
    <row r="108" ht="15.75" customHeight="1">
      <c r="A108" s="1086"/>
      <c r="B108" s="1086"/>
      <c r="D108" s="1086"/>
      <c r="E108" s="1086"/>
      <c r="F108" s="1086"/>
      <c r="G108" s="1086"/>
      <c r="H108" s="1086"/>
      <c r="I108" s="1086"/>
      <c r="J108" s="1086"/>
      <c r="K108" s="1086"/>
      <c r="L108" s="1086"/>
      <c r="M108" s="1086"/>
      <c r="N108" s="1086"/>
      <c r="O108" s="1086"/>
      <c r="P108" s="1086"/>
      <c r="Q108" s="1086"/>
      <c r="R108" s="1086"/>
      <c r="S108" s="1086"/>
      <c r="T108" s="1086"/>
      <c r="U108" s="1086"/>
      <c r="V108" s="1086"/>
      <c r="W108" s="1086"/>
      <c r="X108" s="1086"/>
      <c r="Y108" s="1086"/>
      <c r="Z108" s="1086"/>
      <c r="AA108" s="1086"/>
      <c r="AB108" s="1086"/>
      <c r="AC108" s="1086"/>
      <c r="AD108" s="1086"/>
      <c r="AE108" s="1086"/>
      <c r="AF108" s="1086"/>
      <c r="AG108" s="1086"/>
      <c r="AJ108" s="1086"/>
      <c r="AK108" s="1086"/>
      <c r="AL108" s="1086"/>
      <c r="AM108" s="1086"/>
      <c r="AN108" s="1086"/>
      <c r="AO108" s="1086"/>
    </row>
    <row r="109" ht="15.75" customHeight="1">
      <c r="A109" s="1086"/>
      <c r="B109" s="1086"/>
      <c r="D109" s="1086"/>
      <c r="E109" s="1086"/>
      <c r="F109" s="1086"/>
      <c r="G109" s="1086"/>
      <c r="H109" s="1086"/>
      <c r="I109" s="1086"/>
      <c r="J109" s="1086"/>
      <c r="K109" s="1086"/>
      <c r="L109" s="1086"/>
      <c r="M109" s="1086"/>
      <c r="N109" s="1086"/>
      <c r="O109" s="1086"/>
      <c r="P109" s="1086"/>
      <c r="Q109" s="1086"/>
      <c r="R109" s="1086"/>
      <c r="S109" s="1086"/>
      <c r="T109" s="1086"/>
      <c r="U109" s="1086"/>
      <c r="V109" s="1086"/>
      <c r="W109" s="1086"/>
      <c r="X109" s="1086"/>
      <c r="Y109" s="1086"/>
      <c r="Z109" s="1086"/>
      <c r="AA109" s="1086"/>
      <c r="AB109" s="1086"/>
      <c r="AC109" s="1086"/>
      <c r="AD109" s="1086"/>
      <c r="AE109" s="1086"/>
      <c r="AF109" s="1086"/>
      <c r="AG109" s="1086"/>
      <c r="AJ109" s="1086"/>
      <c r="AK109" s="1086"/>
      <c r="AL109" s="1086"/>
      <c r="AM109" s="1086"/>
      <c r="AN109" s="1086"/>
      <c r="AO109" s="1086"/>
    </row>
    <row r="110" ht="15.75" customHeight="1">
      <c r="A110" s="1086"/>
      <c r="B110" s="1086"/>
      <c r="D110" s="1086"/>
      <c r="E110" s="1086"/>
      <c r="F110" s="1086"/>
      <c r="G110" s="1086"/>
      <c r="H110" s="1086"/>
      <c r="I110" s="1086"/>
      <c r="J110" s="1086"/>
      <c r="K110" s="1086"/>
      <c r="L110" s="1086"/>
      <c r="M110" s="1086"/>
      <c r="N110" s="1086"/>
      <c r="O110" s="1086"/>
      <c r="P110" s="1086"/>
      <c r="Q110" s="1086"/>
      <c r="R110" s="1086"/>
      <c r="S110" s="1086"/>
      <c r="T110" s="1086"/>
      <c r="U110" s="1086"/>
      <c r="V110" s="1086"/>
      <c r="W110" s="1086"/>
      <c r="X110" s="1086"/>
      <c r="Y110" s="1086"/>
      <c r="Z110" s="1086"/>
      <c r="AA110" s="1086"/>
      <c r="AB110" s="1086"/>
      <c r="AC110" s="1086"/>
      <c r="AD110" s="1086"/>
      <c r="AE110" s="1086"/>
      <c r="AF110" s="1086"/>
      <c r="AG110" s="1086"/>
      <c r="AJ110" s="1086"/>
      <c r="AK110" s="1086"/>
      <c r="AL110" s="1086"/>
      <c r="AM110" s="1086"/>
      <c r="AN110" s="1086"/>
      <c r="AO110" s="1086"/>
    </row>
    <row r="111" ht="15.75" customHeight="1">
      <c r="A111" s="1086"/>
      <c r="B111" s="1086"/>
      <c r="D111" s="1086"/>
      <c r="E111" s="1086"/>
      <c r="F111" s="1086"/>
      <c r="G111" s="1086"/>
      <c r="H111" s="1086"/>
      <c r="I111" s="1086"/>
      <c r="J111" s="1086"/>
      <c r="K111" s="1086"/>
      <c r="L111" s="1086"/>
      <c r="M111" s="1086"/>
      <c r="N111" s="1086"/>
      <c r="O111" s="1086"/>
      <c r="P111" s="1086"/>
      <c r="Q111" s="1086"/>
      <c r="R111" s="1086"/>
      <c r="S111" s="1086"/>
      <c r="T111" s="1086"/>
      <c r="U111" s="1086"/>
      <c r="V111" s="1086"/>
      <c r="W111" s="1086"/>
      <c r="X111" s="1086"/>
      <c r="Y111" s="1086"/>
      <c r="Z111" s="1086"/>
      <c r="AA111" s="1086"/>
      <c r="AB111" s="1086"/>
      <c r="AC111" s="1086"/>
      <c r="AD111" s="1086"/>
      <c r="AE111" s="1086"/>
      <c r="AF111" s="1086"/>
      <c r="AG111" s="1086"/>
      <c r="AJ111" s="1086"/>
      <c r="AK111" s="1086"/>
      <c r="AL111" s="1086"/>
      <c r="AM111" s="1086"/>
      <c r="AN111" s="1086"/>
      <c r="AO111" s="1086"/>
    </row>
    <row r="112" ht="15.75" customHeight="1">
      <c r="A112" s="1086"/>
      <c r="B112" s="1086"/>
      <c r="D112" s="1086"/>
      <c r="E112" s="1086"/>
      <c r="F112" s="1086"/>
      <c r="G112" s="1086"/>
      <c r="H112" s="1086"/>
      <c r="I112" s="1086"/>
      <c r="J112" s="1086"/>
      <c r="K112" s="1086"/>
      <c r="L112" s="1086"/>
      <c r="M112" s="1086"/>
      <c r="N112" s="1086"/>
      <c r="O112" s="1086"/>
      <c r="P112" s="1086"/>
      <c r="Q112" s="1086"/>
      <c r="R112" s="1086"/>
      <c r="S112" s="1086"/>
      <c r="T112" s="1086"/>
      <c r="U112" s="1086"/>
      <c r="V112" s="1086"/>
      <c r="W112" s="1086"/>
      <c r="X112" s="1086"/>
      <c r="Y112" s="1086"/>
      <c r="Z112" s="1086"/>
      <c r="AA112" s="1086"/>
      <c r="AB112" s="1086"/>
      <c r="AC112" s="1086"/>
      <c r="AD112" s="1086"/>
      <c r="AE112" s="1086"/>
      <c r="AF112" s="1086"/>
      <c r="AG112" s="1086"/>
      <c r="AJ112" s="1086"/>
      <c r="AK112" s="1086"/>
      <c r="AL112" s="1086"/>
      <c r="AM112" s="1086"/>
      <c r="AN112" s="1086"/>
      <c r="AO112" s="1086"/>
    </row>
    <row r="113" ht="15.75" customHeight="1">
      <c r="A113" s="1086"/>
      <c r="B113" s="1086"/>
      <c r="D113" s="1086"/>
      <c r="E113" s="1086"/>
      <c r="F113" s="1086"/>
      <c r="G113" s="1086"/>
      <c r="H113" s="1086"/>
      <c r="I113" s="1086"/>
      <c r="J113" s="1086"/>
      <c r="K113" s="1086"/>
      <c r="L113" s="1086"/>
      <c r="M113" s="1086"/>
      <c r="N113" s="1086"/>
      <c r="O113" s="1086"/>
      <c r="P113" s="1086"/>
      <c r="Q113" s="1086"/>
      <c r="R113" s="1086"/>
      <c r="S113" s="1086"/>
      <c r="T113" s="1086"/>
      <c r="U113" s="1086"/>
      <c r="V113" s="1086"/>
      <c r="W113" s="1086"/>
      <c r="X113" s="1086"/>
      <c r="Y113" s="1086"/>
      <c r="Z113" s="1086"/>
      <c r="AA113" s="1086"/>
      <c r="AB113" s="1086"/>
      <c r="AC113" s="1086"/>
      <c r="AD113" s="1086"/>
      <c r="AE113" s="1086"/>
      <c r="AF113" s="1086"/>
      <c r="AG113" s="1086"/>
      <c r="AJ113" s="1086"/>
      <c r="AK113" s="1086"/>
      <c r="AL113" s="1086"/>
      <c r="AM113" s="1086"/>
      <c r="AN113" s="1086"/>
      <c r="AO113" s="1086"/>
    </row>
    <row r="114" ht="15.75" customHeight="1">
      <c r="A114" s="1086"/>
      <c r="B114" s="1086"/>
      <c r="D114" s="1086"/>
      <c r="E114" s="1086"/>
      <c r="F114" s="1086"/>
      <c r="G114" s="1086"/>
      <c r="H114" s="1086"/>
      <c r="I114" s="1086"/>
      <c r="J114" s="1086"/>
      <c r="K114" s="1086"/>
      <c r="L114" s="1086"/>
      <c r="M114" s="1086"/>
      <c r="N114" s="1086"/>
      <c r="O114" s="1086"/>
      <c r="P114" s="1086"/>
      <c r="Q114" s="1086"/>
      <c r="R114" s="1086"/>
      <c r="S114" s="1086"/>
      <c r="T114" s="1086"/>
      <c r="U114" s="1086"/>
      <c r="V114" s="1086"/>
      <c r="W114" s="1086"/>
      <c r="X114" s="1086"/>
      <c r="Y114" s="1086"/>
      <c r="Z114" s="1086"/>
      <c r="AA114" s="1086"/>
      <c r="AB114" s="1086"/>
      <c r="AC114" s="1086"/>
      <c r="AD114" s="1086"/>
      <c r="AE114" s="1086"/>
      <c r="AF114" s="1086"/>
      <c r="AG114" s="1086"/>
      <c r="AJ114" s="1086"/>
      <c r="AK114" s="1086"/>
      <c r="AL114" s="1086"/>
      <c r="AM114" s="1086"/>
      <c r="AN114" s="1086"/>
      <c r="AO114" s="1086"/>
    </row>
    <row r="115" ht="15.75" customHeight="1">
      <c r="A115" s="1086"/>
      <c r="B115" s="1086"/>
      <c r="D115" s="1086"/>
      <c r="E115" s="1086"/>
      <c r="F115" s="1086"/>
      <c r="G115" s="1086"/>
      <c r="H115" s="1086"/>
      <c r="I115" s="1086"/>
      <c r="J115" s="1086"/>
      <c r="K115" s="1086"/>
      <c r="L115" s="1086"/>
      <c r="M115" s="1086"/>
      <c r="N115" s="1086"/>
      <c r="O115" s="1086"/>
      <c r="P115" s="1086"/>
      <c r="Q115" s="1086"/>
      <c r="R115" s="1086"/>
      <c r="S115" s="1086"/>
      <c r="T115" s="1086"/>
      <c r="U115" s="1086"/>
      <c r="V115" s="1086"/>
      <c r="W115" s="1086"/>
      <c r="X115" s="1086"/>
      <c r="Y115" s="1086"/>
      <c r="Z115" s="1086"/>
      <c r="AA115" s="1086"/>
      <c r="AB115" s="1086"/>
      <c r="AC115" s="1086"/>
      <c r="AD115" s="1086"/>
      <c r="AE115" s="1086"/>
      <c r="AF115" s="1086"/>
      <c r="AG115" s="1086"/>
      <c r="AJ115" s="1086"/>
      <c r="AK115" s="1086"/>
      <c r="AL115" s="1086"/>
      <c r="AM115" s="1086"/>
      <c r="AN115" s="1086"/>
      <c r="AO115" s="1086"/>
    </row>
    <row r="116" ht="15.75" customHeight="1">
      <c r="A116" s="1086"/>
      <c r="B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J116" s="1086"/>
      <c r="AK116" s="1086"/>
      <c r="AL116" s="1086"/>
      <c r="AM116" s="1086"/>
      <c r="AN116" s="1086"/>
      <c r="AO116" s="1086"/>
    </row>
    <row r="117" ht="15.75" customHeight="1">
      <c r="A117" s="1086"/>
      <c r="B117" s="1086"/>
      <c r="D117" s="1086"/>
      <c r="E117" s="1086"/>
      <c r="F117" s="1086"/>
      <c r="G117" s="1086"/>
      <c r="H117" s="1086"/>
      <c r="I117" s="1086"/>
      <c r="J117" s="1086"/>
      <c r="K117" s="1086"/>
      <c r="L117" s="1086"/>
      <c r="M117" s="1086"/>
      <c r="N117" s="1086"/>
      <c r="O117" s="1086"/>
      <c r="P117" s="1086"/>
      <c r="Q117" s="1086"/>
      <c r="R117" s="1086"/>
      <c r="S117" s="1086"/>
      <c r="T117" s="1086"/>
      <c r="U117" s="1086"/>
      <c r="V117" s="1086"/>
      <c r="W117" s="1086"/>
      <c r="X117" s="1086"/>
      <c r="Y117" s="1086"/>
      <c r="Z117" s="1086"/>
      <c r="AA117" s="1086"/>
      <c r="AB117" s="1086"/>
      <c r="AC117" s="1086"/>
      <c r="AD117" s="1086"/>
      <c r="AE117" s="1086"/>
      <c r="AF117" s="1086"/>
      <c r="AG117" s="1086"/>
      <c r="AJ117" s="1086"/>
      <c r="AK117" s="1086"/>
      <c r="AL117" s="1086"/>
      <c r="AM117" s="1086"/>
      <c r="AN117" s="1086"/>
      <c r="AO117" s="1086"/>
    </row>
    <row r="118" ht="15.75" customHeight="1">
      <c r="A118" s="1086"/>
      <c r="B118" s="1086"/>
      <c r="D118" s="1086"/>
      <c r="E118" s="1086"/>
      <c r="F118" s="1086"/>
      <c r="G118" s="1086"/>
      <c r="H118" s="1086"/>
      <c r="I118" s="1086"/>
      <c r="J118" s="1086"/>
      <c r="K118" s="1086"/>
      <c r="L118" s="1086"/>
      <c r="M118" s="1086"/>
      <c r="N118" s="1086"/>
      <c r="O118" s="1086"/>
      <c r="P118" s="1086"/>
      <c r="Q118" s="1086"/>
      <c r="R118" s="1086"/>
      <c r="S118" s="1086"/>
      <c r="T118" s="1086"/>
      <c r="U118" s="1086"/>
      <c r="V118" s="1086"/>
      <c r="W118" s="1086"/>
      <c r="X118" s="1086"/>
      <c r="Y118" s="1086"/>
      <c r="Z118" s="1086"/>
      <c r="AA118" s="1086"/>
      <c r="AB118" s="1086"/>
      <c r="AC118" s="1086"/>
      <c r="AD118" s="1086"/>
      <c r="AE118" s="1086"/>
      <c r="AF118" s="1086"/>
      <c r="AG118" s="1086"/>
      <c r="AJ118" s="1086"/>
      <c r="AK118" s="1086"/>
      <c r="AL118" s="1086"/>
      <c r="AM118" s="1086"/>
      <c r="AN118" s="1086"/>
      <c r="AO118" s="1086"/>
    </row>
    <row r="119" ht="15.75" customHeight="1">
      <c r="A119" s="1086"/>
      <c r="B119" s="1086"/>
      <c r="D119" s="1086"/>
      <c r="E119" s="1086"/>
      <c r="F119" s="1086"/>
      <c r="G119" s="1086"/>
      <c r="H119" s="1086"/>
      <c r="I119" s="1086"/>
      <c r="J119" s="1086"/>
      <c r="K119" s="1086"/>
      <c r="L119" s="1086"/>
      <c r="M119" s="1086"/>
      <c r="N119" s="1086"/>
      <c r="O119" s="1086"/>
      <c r="P119" s="1086"/>
      <c r="Q119" s="1086"/>
      <c r="R119" s="1086"/>
      <c r="S119" s="1086"/>
      <c r="T119" s="1086"/>
      <c r="U119" s="1086"/>
      <c r="V119" s="1086"/>
      <c r="W119" s="1086"/>
      <c r="X119" s="1086"/>
      <c r="Y119" s="1086"/>
      <c r="Z119" s="1086"/>
      <c r="AA119" s="1086"/>
      <c r="AB119" s="1086"/>
      <c r="AC119" s="1086"/>
      <c r="AD119" s="1086"/>
      <c r="AE119" s="1086"/>
      <c r="AF119" s="1086"/>
      <c r="AG119" s="1086"/>
      <c r="AJ119" s="1086"/>
      <c r="AK119" s="1086"/>
      <c r="AL119" s="1086"/>
      <c r="AM119" s="1086"/>
      <c r="AN119" s="1086"/>
      <c r="AO119" s="1086"/>
    </row>
    <row r="120" ht="15.75" customHeight="1">
      <c r="A120" s="1086"/>
      <c r="B120" s="1086"/>
      <c r="D120" s="1086"/>
      <c r="E120" s="1086"/>
      <c r="F120" s="1086"/>
      <c r="G120" s="1086"/>
      <c r="H120" s="1086"/>
      <c r="I120" s="1086"/>
      <c r="J120" s="1086"/>
      <c r="K120" s="1086"/>
      <c r="L120" s="1086"/>
      <c r="M120" s="1086"/>
      <c r="N120" s="1086"/>
      <c r="O120" s="1086"/>
      <c r="P120" s="1086"/>
      <c r="Q120" s="1086"/>
      <c r="R120" s="1086"/>
      <c r="S120" s="1086"/>
      <c r="T120" s="1086"/>
      <c r="U120" s="1086"/>
      <c r="V120" s="1086"/>
      <c r="W120" s="1086"/>
      <c r="X120" s="1086"/>
      <c r="Y120" s="1086"/>
      <c r="Z120" s="1086"/>
      <c r="AA120" s="1086"/>
      <c r="AB120" s="1086"/>
      <c r="AC120" s="1086"/>
      <c r="AD120" s="1086"/>
      <c r="AE120" s="1086"/>
      <c r="AF120" s="1086"/>
      <c r="AG120" s="1086"/>
      <c r="AJ120" s="1086"/>
      <c r="AK120" s="1086"/>
      <c r="AL120" s="1086"/>
      <c r="AM120" s="1086"/>
      <c r="AN120" s="1086"/>
      <c r="AO120" s="1086"/>
    </row>
    <row r="121" ht="15.75" customHeight="1">
      <c r="A121" s="1086"/>
      <c r="B121" s="1086"/>
      <c r="D121" s="1086"/>
      <c r="E121" s="1086"/>
      <c r="F121" s="1086"/>
      <c r="G121" s="1086"/>
      <c r="H121" s="1086"/>
      <c r="I121" s="1086"/>
      <c r="J121" s="1086"/>
      <c r="K121" s="1086"/>
      <c r="L121" s="1086"/>
      <c r="M121" s="1086"/>
      <c r="N121" s="1086"/>
      <c r="O121" s="1086"/>
      <c r="P121" s="1086"/>
      <c r="Q121" s="1086"/>
      <c r="R121" s="1086"/>
      <c r="S121" s="1086"/>
      <c r="T121" s="1086"/>
      <c r="U121" s="1086"/>
      <c r="V121" s="1086"/>
      <c r="W121" s="1086"/>
      <c r="X121" s="1086"/>
      <c r="Y121" s="1086"/>
      <c r="Z121" s="1086"/>
      <c r="AA121" s="1086"/>
      <c r="AB121" s="1086"/>
      <c r="AC121" s="1086"/>
      <c r="AD121" s="1086"/>
      <c r="AE121" s="1086"/>
      <c r="AF121" s="1086"/>
      <c r="AG121" s="1086"/>
      <c r="AJ121" s="1086"/>
      <c r="AK121" s="1086"/>
      <c r="AL121" s="1086"/>
      <c r="AM121" s="1086"/>
      <c r="AN121" s="1086"/>
      <c r="AO121" s="1086"/>
    </row>
    <row r="122" ht="15.75" customHeight="1">
      <c r="A122" s="1086"/>
      <c r="B122" s="1086"/>
      <c r="D122" s="1086"/>
      <c r="E122" s="1086"/>
      <c r="F122" s="1086"/>
      <c r="G122" s="1086"/>
      <c r="H122" s="1086"/>
      <c r="I122" s="1086"/>
      <c r="J122" s="1086"/>
      <c r="K122" s="1086"/>
      <c r="L122" s="1086"/>
      <c r="M122" s="1086"/>
      <c r="N122" s="1086"/>
      <c r="O122" s="1086"/>
      <c r="P122" s="1086"/>
      <c r="Q122" s="1086"/>
      <c r="R122" s="1086"/>
      <c r="S122" s="1086"/>
      <c r="T122" s="1086"/>
      <c r="U122" s="1086"/>
      <c r="V122" s="1086"/>
      <c r="W122" s="1086"/>
      <c r="X122" s="1086"/>
      <c r="Y122" s="1086"/>
      <c r="Z122" s="1086"/>
      <c r="AA122" s="1086"/>
      <c r="AB122" s="1086"/>
      <c r="AC122" s="1086"/>
      <c r="AD122" s="1086"/>
      <c r="AE122" s="1086"/>
      <c r="AF122" s="1086"/>
      <c r="AG122" s="1086"/>
      <c r="AJ122" s="1086"/>
      <c r="AK122" s="1086"/>
      <c r="AL122" s="1086"/>
      <c r="AM122" s="1086"/>
      <c r="AN122" s="1086"/>
      <c r="AO122" s="1086"/>
    </row>
    <row r="123" ht="15.75" customHeight="1">
      <c r="A123" s="1086"/>
      <c r="B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J123" s="1086"/>
      <c r="AK123" s="1086"/>
      <c r="AL123" s="1086"/>
      <c r="AM123" s="1086"/>
      <c r="AN123" s="1086"/>
      <c r="AO123" s="1086"/>
    </row>
    <row r="124" ht="15.75" customHeight="1">
      <c r="A124" s="1086"/>
      <c r="B124" s="1086"/>
      <c r="D124" s="1086"/>
      <c r="E124" s="1086"/>
      <c r="F124" s="1086"/>
      <c r="G124" s="1086"/>
      <c r="H124" s="1086"/>
      <c r="I124" s="1086"/>
      <c r="J124" s="1086"/>
      <c r="K124" s="1086"/>
      <c r="L124" s="1086"/>
      <c r="M124" s="1086"/>
      <c r="N124" s="1086"/>
      <c r="O124" s="1086"/>
      <c r="P124" s="1086"/>
      <c r="Q124" s="1086"/>
      <c r="R124" s="1086"/>
      <c r="S124" s="1086"/>
      <c r="T124" s="1086"/>
      <c r="U124" s="1086"/>
      <c r="V124" s="1086"/>
      <c r="W124" s="1086"/>
      <c r="X124" s="1086"/>
      <c r="Y124" s="1086"/>
      <c r="Z124" s="1086"/>
      <c r="AA124" s="1086"/>
      <c r="AB124" s="1086"/>
      <c r="AC124" s="1086"/>
      <c r="AD124" s="1086"/>
      <c r="AE124" s="1086"/>
      <c r="AF124" s="1086"/>
      <c r="AG124" s="1086"/>
      <c r="AJ124" s="1086"/>
      <c r="AK124" s="1086"/>
      <c r="AL124" s="1086"/>
      <c r="AM124" s="1086"/>
      <c r="AN124" s="1086"/>
      <c r="AO124" s="1086"/>
    </row>
    <row r="125" ht="15.75" customHeight="1">
      <c r="A125" s="1086"/>
      <c r="B125" s="1086"/>
      <c r="D125" s="1086"/>
      <c r="E125" s="1086"/>
      <c r="F125" s="1086"/>
      <c r="G125" s="1086"/>
      <c r="H125" s="1086"/>
      <c r="I125" s="1086"/>
      <c r="J125" s="1086"/>
      <c r="K125" s="1086"/>
      <c r="L125" s="1086"/>
      <c r="M125" s="1086"/>
      <c r="N125" s="1086"/>
      <c r="O125" s="1086"/>
      <c r="P125" s="1086"/>
      <c r="Q125" s="1086"/>
      <c r="R125" s="1086"/>
      <c r="S125" s="1086"/>
      <c r="T125" s="1086"/>
      <c r="U125" s="1086"/>
      <c r="V125" s="1086"/>
      <c r="W125" s="1086"/>
      <c r="X125" s="1086"/>
      <c r="Y125" s="1086"/>
      <c r="Z125" s="1086"/>
      <c r="AA125" s="1086"/>
      <c r="AB125" s="1086"/>
      <c r="AC125" s="1086"/>
      <c r="AD125" s="1086"/>
      <c r="AE125" s="1086"/>
      <c r="AF125" s="1086"/>
      <c r="AG125" s="1086"/>
      <c r="AJ125" s="1086"/>
      <c r="AK125" s="1086"/>
      <c r="AL125" s="1086"/>
      <c r="AM125" s="1086"/>
      <c r="AN125" s="1086"/>
      <c r="AO125" s="1086"/>
    </row>
    <row r="126" ht="15.75" customHeight="1">
      <c r="A126" s="1086"/>
      <c r="B126" s="1086"/>
      <c r="D126" s="1086"/>
      <c r="E126" s="1086"/>
      <c r="F126" s="1086"/>
      <c r="G126" s="1086"/>
      <c r="H126" s="1086"/>
      <c r="I126" s="1086"/>
      <c r="J126" s="1086"/>
      <c r="K126" s="1086"/>
      <c r="L126" s="1086"/>
      <c r="M126" s="1086"/>
      <c r="N126" s="1086"/>
      <c r="O126" s="1086"/>
      <c r="P126" s="1086"/>
      <c r="Q126" s="1086"/>
      <c r="R126" s="1086"/>
      <c r="S126" s="1086"/>
      <c r="T126" s="1086"/>
      <c r="U126" s="1086"/>
      <c r="V126" s="1086"/>
      <c r="W126" s="1086"/>
      <c r="X126" s="1086"/>
      <c r="Y126" s="1086"/>
      <c r="Z126" s="1086"/>
      <c r="AA126" s="1086"/>
      <c r="AB126" s="1086"/>
      <c r="AC126" s="1086"/>
      <c r="AD126" s="1086"/>
      <c r="AE126" s="1086"/>
      <c r="AF126" s="1086"/>
      <c r="AG126" s="1086"/>
      <c r="AJ126" s="1086"/>
      <c r="AK126" s="1086"/>
      <c r="AL126" s="1086"/>
      <c r="AM126" s="1086"/>
      <c r="AN126" s="1086"/>
      <c r="AO126" s="1086"/>
    </row>
    <row r="127" ht="15.75" customHeight="1">
      <c r="A127" s="1086"/>
      <c r="B127" s="1086"/>
      <c r="D127" s="1086"/>
      <c r="E127" s="1086"/>
      <c r="F127" s="1086"/>
      <c r="G127" s="1086"/>
      <c r="H127" s="1086"/>
      <c r="I127" s="1086"/>
      <c r="J127" s="1086"/>
      <c r="K127" s="1086"/>
      <c r="L127" s="1086"/>
      <c r="M127" s="1086"/>
      <c r="N127" s="1086"/>
      <c r="O127" s="1086"/>
      <c r="P127" s="1086"/>
      <c r="Q127" s="1086"/>
      <c r="R127" s="1086"/>
      <c r="S127" s="1086"/>
      <c r="T127" s="1086"/>
      <c r="U127" s="1086"/>
      <c r="V127" s="1086"/>
      <c r="W127" s="1086"/>
      <c r="X127" s="1086"/>
      <c r="Y127" s="1086"/>
      <c r="Z127" s="1086"/>
      <c r="AA127" s="1086"/>
      <c r="AB127" s="1086"/>
      <c r="AC127" s="1086"/>
      <c r="AD127" s="1086"/>
      <c r="AE127" s="1086"/>
      <c r="AF127" s="1086"/>
      <c r="AG127" s="1086"/>
      <c r="AJ127" s="1086"/>
      <c r="AK127" s="1086"/>
      <c r="AL127" s="1086"/>
      <c r="AM127" s="1086"/>
      <c r="AN127" s="1086"/>
      <c r="AO127" s="1086"/>
    </row>
    <row r="128" ht="15.75" customHeight="1">
      <c r="A128" s="1086"/>
      <c r="B128" s="1086"/>
      <c r="D128" s="1086"/>
      <c r="E128" s="1086"/>
      <c r="F128" s="1086"/>
      <c r="G128" s="1086"/>
      <c r="H128" s="1086"/>
      <c r="I128" s="1086"/>
      <c r="J128" s="1086"/>
      <c r="K128" s="1086"/>
      <c r="L128" s="1086"/>
      <c r="M128" s="1086"/>
      <c r="N128" s="1086"/>
      <c r="O128" s="1086"/>
      <c r="P128" s="1086"/>
      <c r="Q128" s="1086"/>
      <c r="R128" s="1086"/>
      <c r="S128" s="1086"/>
      <c r="T128" s="1086"/>
      <c r="U128" s="1086"/>
      <c r="V128" s="1086"/>
      <c r="W128" s="1086"/>
      <c r="X128" s="1086"/>
      <c r="Y128" s="1086"/>
      <c r="Z128" s="1086"/>
      <c r="AA128" s="1086"/>
      <c r="AB128" s="1086"/>
      <c r="AC128" s="1086"/>
      <c r="AD128" s="1086"/>
      <c r="AE128" s="1086"/>
      <c r="AF128" s="1086"/>
      <c r="AG128" s="1086"/>
      <c r="AJ128" s="1086"/>
      <c r="AK128" s="1086"/>
      <c r="AL128" s="1086"/>
      <c r="AM128" s="1086"/>
      <c r="AN128" s="1086"/>
      <c r="AO128" s="1086"/>
    </row>
    <row r="129" ht="15.75" customHeight="1">
      <c r="A129" s="1086"/>
      <c r="B129" s="1086"/>
      <c r="D129" s="1086"/>
      <c r="E129" s="1086"/>
      <c r="F129" s="1086"/>
      <c r="G129" s="1086"/>
      <c r="H129" s="1086"/>
      <c r="I129" s="1086"/>
      <c r="J129" s="1086"/>
      <c r="K129" s="1086"/>
      <c r="L129" s="1086"/>
      <c r="M129" s="1086"/>
      <c r="N129" s="1086"/>
      <c r="O129" s="1086"/>
      <c r="P129" s="1086"/>
      <c r="Q129" s="1086"/>
      <c r="R129" s="1086"/>
      <c r="S129" s="1086"/>
      <c r="T129" s="1086"/>
      <c r="U129" s="1086"/>
      <c r="V129" s="1086"/>
      <c r="W129" s="1086"/>
      <c r="X129" s="1086"/>
      <c r="Y129" s="1086"/>
      <c r="Z129" s="1086"/>
      <c r="AA129" s="1086"/>
      <c r="AB129" s="1086"/>
      <c r="AC129" s="1086"/>
      <c r="AD129" s="1086"/>
      <c r="AE129" s="1086"/>
      <c r="AF129" s="1086"/>
      <c r="AG129" s="1086"/>
      <c r="AJ129" s="1086"/>
      <c r="AK129" s="1086"/>
      <c r="AL129" s="1086"/>
      <c r="AM129" s="1086"/>
      <c r="AN129" s="1086"/>
      <c r="AO129" s="1086"/>
    </row>
    <row r="130" ht="15.75" customHeight="1">
      <c r="A130" s="1086"/>
      <c r="B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1086"/>
      <c r="Y130" s="1086"/>
      <c r="Z130" s="1086"/>
      <c r="AA130" s="1086"/>
      <c r="AB130" s="1086"/>
      <c r="AC130" s="1086"/>
      <c r="AD130" s="1086"/>
      <c r="AE130" s="1086"/>
      <c r="AF130" s="1086"/>
      <c r="AG130" s="1086"/>
      <c r="AJ130" s="1086"/>
      <c r="AK130" s="1086"/>
      <c r="AL130" s="1086"/>
      <c r="AM130" s="1086"/>
      <c r="AN130" s="1086"/>
      <c r="AO130" s="1086"/>
    </row>
    <row r="131" ht="15.75" customHeight="1">
      <c r="A131" s="1086"/>
      <c r="B131" s="1086"/>
      <c r="D131" s="1086"/>
      <c r="E131" s="1086"/>
      <c r="F131" s="1086"/>
      <c r="G131" s="1086"/>
      <c r="H131" s="1086"/>
      <c r="I131" s="1086"/>
      <c r="J131" s="1086"/>
      <c r="K131" s="1086"/>
      <c r="L131" s="1086"/>
      <c r="M131" s="1086"/>
      <c r="N131" s="1086"/>
      <c r="O131" s="1086"/>
      <c r="P131" s="1086"/>
      <c r="Q131" s="1086"/>
      <c r="R131" s="1086"/>
      <c r="S131" s="1086"/>
      <c r="T131" s="1086"/>
      <c r="U131" s="1086"/>
      <c r="V131" s="1086"/>
      <c r="W131" s="1086"/>
      <c r="X131" s="1086"/>
      <c r="Y131" s="1086"/>
      <c r="Z131" s="1086"/>
      <c r="AA131" s="1086"/>
      <c r="AB131" s="1086"/>
      <c r="AC131" s="1086"/>
      <c r="AD131" s="1086"/>
      <c r="AE131" s="1086"/>
      <c r="AF131" s="1086"/>
      <c r="AG131" s="1086"/>
      <c r="AJ131" s="1086"/>
      <c r="AK131" s="1086"/>
      <c r="AL131" s="1086"/>
      <c r="AM131" s="1086"/>
      <c r="AN131" s="1086"/>
      <c r="AO131" s="1086"/>
    </row>
    <row r="132" ht="15.75" customHeight="1">
      <c r="A132" s="1086"/>
      <c r="B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1086"/>
      <c r="Y132" s="1086"/>
      <c r="Z132" s="1086"/>
      <c r="AA132" s="1086"/>
      <c r="AB132" s="1086"/>
      <c r="AC132" s="1086"/>
      <c r="AD132" s="1086"/>
      <c r="AE132" s="1086"/>
      <c r="AF132" s="1086"/>
      <c r="AG132" s="1086"/>
      <c r="AJ132" s="1086"/>
      <c r="AK132" s="1086"/>
      <c r="AL132" s="1086"/>
      <c r="AM132" s="1086"/>
      <c r="AN132" s="1086"/>
      <c r="AO132" s="1086"/>
    </row>
    <row r="133" ht="15.75" customHeight="1">
      <c r="A133" s="1086"/>
      <c r="B133" s="1086"/>
      <c r="D133" s="1086"/>
      <c r="E133" s="1086"/>
      <c r="F133" s="1086"/>
      <c r="G133" s="1086"/>
      <c r="H133" s="1086"/>
      <c r="I133" s="1086"/>
      <c r="J133" s="1086"/>
      <c r="K133" s="1086"/>
      <c r="L133" s="1086"/>
      <c r="M133" s="1086"/>
      <c r="N133" s="1086"/>
      <c r="O133" s="1086"/>
      <c r="P133" s="1086"/>
      <c r="Q133" s="1086"/>
      <c r="R133" s="1086"/>
      <c r="S133" s="1086"/>
      <c r="T133" s="1086"/>
      <c r="U133" s="1086"/>
      <c r="V133" s="1086"/>
      <c r="W133" s="1086"/>
      <c r="X133" s="1086"/>
      <c r="Y133" s="1086"/>
      <c r="Z133" s="1086"/>
      <c r="AA133" s="1086"/>
      <c r="AB133" s="1086"/>
      <c r="AC133" s="1086"/>
      <c r="AD133" s="1086"/>
      <c r="AE133" s="1086"/>
      <c r="AF133" s="1086"/>
      <c r="AG133" s="1086"/>
      <c r="AJ133" s="1086"/>
      <c r="AK133" s="1086"/>
      <c r="AL133" s="1086"/>
      <c r="AM133" s="1086"/>
      <c r="AN133" s="1086"/>
      <c r="AO133" s="1086"/>
    </row>
    <row r="134" ht="15.75" customHeight="1">
      <c r="A134" s="1086"/>
      <c r="B134" s="1086"/>
      <c r="D134" s="1086"/>
      <c r="E134" s="1086"/>
      <c r="F134" s="1086"/>
      <c r="G134" s="1086"/>
      <c r="H134" s="1086"/>
      <c r="I134" s="1086"/>
      <c r="J134" s="1086"/>
      <c r="K134" s="1086"/>
      <c r="L134" s="1086"/>
      <c r="M134" s="1086"/>
      <c r="N134" s="1086"/>
      <c r="O134" s="1086"/>
      <c r="P134" s="1086"/>
      <c r="Q134" s="1086"/>
      <c r="R134" s="1086"/>
      <c r="S134" s="1086"/>
      <c r="T134" s="1086"/>
      <c r="U134" s="1086"/>
      <c r="V134" s="1086"/>
      <c r="W134" s="1086"/>
      <c r="X134" s="1086"/>
      <c r="Y134" s="1086"/>
      <c r="Z134" s="1086"/>
      <c r="AA134" s="1086"/>
      <c r="AB134" s="1086"/>
      <c r="AC134" s="1086"/>
      <c r="AD134" s="1086"/>
      <c r="AE134" s="1086"/>
      <c r="AF134" s="1086"/>
      <c r="AG134" s="1086"/>
      <c r="AJ134" s="1086"/>
      <c r="AK134" s="1086"/>
      <c r="AL134" s="1086"/>
      <c r="AM134" s="1086"/>
      <c r="AN134" s="1086"/>
      <c r="AO134" s="1086"/>
    </row>
    <row r="135" ht="15.75" customHeight="1">
      <c r="A135" s="1086"/>
      <c r="B135" s="1086"/>
      <c r="D135" s="1086"/>
      <c r="E135" s="1086"/>
      <c r="F135" s="1086"/>
      <c r="G135" s="1086"/>
      <c r="H135" s="1086"/>
      <c r="I135" s="1086"/>
      <c r="J135" s="1086"/>
      <c r="K135" s="1086"/>
      <c r="L135" s="1086"/>
      <c r="M135" s="1086"/>
      <c r="N135" s="1086"/>
      <c r="O135" s="1086"/>
      <c r="P135" s="1086"/>
      <c r="Q135" s="1086"/>
      <c r="R135" s="1086"/>
      <c r="S135" s="1086"/>
      <c r="T135" s="1086"/>
      <c r="U135" s="1086"/>
      <c r="V135" s="1086"/>
      <c r="W135" s="1086"/>
      <c r="X135" s="1086"/>
      <c r="Y135" s="1086"/>
      <c r="Z135" s="1086"/>
      <c r="AA135" s="1086"/>
      <c r="AB135" s="1086"/>
      <c r="AC135" s="1086"/>
      <c r="AD135" s="1086"/>
      <c r="AE135" s="1086"/>
      <c r="AF135" s="1086"/>
      <c r="AG135" s="1086"/>
      <c r="AJ135" s="1086"/>
      <c r="AK135" s="1086"/>
      <c r="AL135" s="1086"/>
      <c r="AM135" s="1086"/>
      <c r="AN135" s="1086"/>
      <c r="AO135" s="1086"/>
    </row>
    <row r="136" ht="15.75" customHeight="1">
      <c r="A136" s="1086"/>
      <c r="B136" s="1086"/>
      <c r="D136" s="1086"/>
      <c r="E136" s="1086"/>
      <c r="F136" s="1086"/>
      <c r="G136" s="1086"/>
      <c r="H136" s="1086"/>
      <c r="I136" s="1086"/>
      <c r="J136" s="1086"/>
      <c r="K136" s="1086"/>
      <c r="L136" s="1086"/>
      <c r="M136" s="1086"/>
      <c r="N136" s="1086"/>
      <c r="O136" s="1086"/>
      <c r="P136" s="1086"/>
      <c r="Q136" s="1086"/>
      <c r="R136" s="1086"/>
      <c r="S136" s="1086"/>
      <c r="T136" s="1086"/>
      <c r="U136" s="1086"/>
      <c r="V136" s="1086"/>
      <c r="W136" s="1086"/>
      <c r="X136" s="1086"/>
      <c r="Y136" s="1086"/>
      <c r="Z136" s="1086"/>
      <c r="AA136" s="1086"/>
      <c r="AB136" s="1086"/>
      <c r="AC136" s="1086"/>
      <c r="AD136" s="1086"/>
      <c r="AE136" s="1086"/>
      <c r="AF136" s="1086"/>
      <c r="AG136" s="1086"/>
      <c r="AJ136" s="1086"/>
      <c r="AK136" s="1086"/>
      <c r="AL136" s="1086"/>
      <c r="AM136" s="1086"/>
      <c r="AN136" s="1086"/>
      <c r="AO136" s="1086"/>
    </row>
    <row r="137" ht="15.75" customHeight="1">
      <c r="A137" s="1086"/>
      <c r="B137" s="1086"/>
      <c r="D137" s="1086"/>
      <c r="E137" s="1086"/>
      <c r="F137" s="1086"/>
      <c r="G137" s="1086"/>
      <c r="H137" s="1086"/>
      <c r="I137" s="1086"/>
      <c r="J137" s="1086"/>
      <c r="K137" s="1086"/>
      <c r="L137" s="1086"/>
      <c r="M137" s="1086"/>
      <c r="N137" s="1086"/>
      <c r="O137" s="1086"/>
      <c r="P137" s="1086"/>
      <c r="Q137" s="1086"/>
      <c r="R137" s="1086"/>
      <c r="S137" s="1086"/>
      <c r="T137" s="1086"/>
      <c r="U137" s="1086"/>
      <c r="V137" s="1086"/>
      <c r="W137" s="1086"/>
      <c r="X137" s="1086"/>
      <c r="Y137" s="1086"/>
      <c r="Z137" s="1086"/>
      <c r="AA137" s="1086"/>
      <c r="AB137" s="1086"/>
      <c r="AC137" s="1086"/>
      <c r="AD137" s="1086"/>
      <c r="AE137" s="1086"/>
      <c r="AF137" s="1086"/>
      <c r="AG137" s="1086"/>
      <c r="AJ137" s="1086"/>
      <c r="AK137" s="1086"/>
      <c r="AL137" s="1086"/>
      <c r="AM137" s="1086"/>
      <c r="AN137" s="1086"/>
      <c r="AO137" s="1086"/>
    </row>
    <row r="138" ht="15.75" customHeight="1">
      <c r="A138" s="1086"/>
      <c r="B138" s="1086"/>
      <c r="D138" s="1086"/>
      <c r="E138" s="1086"/>
      <c r="F138" s="1086"/>
      <c r="G138" s="1086"/>
      <c r="H138" s="1086"/>
      <c r="I138" s="1086"/>
      <c r="J138" s="1086"/>
      <c r="K138" s="1086"/>
      <c r="L138" s="1086"/>
      <c r="M138" s="1086"/>
      <c r="N138" s="1086"/>
      <c r="O138" s="1086"/>
      <c r="P138" s="1086"/>
      <c r="Q138" s="1086"/>
      <c r="R138" s="1086"/>
      <c r="S138" s="1086"/>
      <c r="T138" s="1086"/>
      <c r="U138" s="1086"/>
      <c r="V138" s="1086"/>
      <c r="W138" s="1086"/>
      <c r="X138" s="1086"/>
      <c r="Y138" s="1086"/>
      <c r="Z138" s="1086"/>
      <c r="AA138" s="1086"/>
      <c r="AB138" s="1086"/>
      <c r="AC138" s="1086"/>
      <c r="AD138" s="1086"/>
      <c r="AE138" s="1086"/>
      <c r="AF138" s="1086"/>
      <c r="AG138" s="1086"/>
      <c r="AJ138" s="1086"/>
      <c r="AK138" s="1086"/>
      <c r="AL138" s="1086"/>
      <c r="AM138" s="1086"/>
      <c r="AN138" s="1086"/>
      <c r="AO138" s="1086"/>
    </row>
    <row r="139" ht="15.75" customHeight="1">
      <c r="A139" s="1086"/>
      <c r="B139" s="1086"/>
      <c r="D139" s="1086"/>
      <c r="E139" s="1086"/>
      <c r="F139" s="1086"/>
      <c r="G139" s="1086"/>
      <c r="H139" s="1086"/>
      <c r="I139" s="1086"/>
      <c r="J139" s="1086"/>
      <c r="K139" s="1086"/>
      <c r="L139" s="1086"/>
      <c r="M139" s="1086"/>
      <c r="N139" s="1086"/>
      <c r="O139" s="1086"/>
      <c r="P139" s="1086"/>
      <c r="Q139" s="1086"/>
      <c r="R139" s="1086"/>
      <c r="S139" s="1086"/>
      <c r="T139" s="1086"/>
      <c r="U139" s="1086"/>
      <c r="V139" s="1086"/>
      <c r="W139" s="1086"/>
      <c r="X139" s="1086"/>
      <c r="Y139" s="1086"/>
      <c r="Z139" s="1086"/>
      <c r="AA139" s="1086"/>
      <c r="AB139" s="1086"/>
      <c r="AC139" s="1086"/>
      <c r="AD139" s="1086"/>
      <c r="AE139" s="1086"/>
      <c r="AF139" s="1086"/>
      <c r="AG139" s="1086"/>
      <c r="AJ139" s="1086"/>
      <c r="AK139" s="1086"/>
      <c r="AL139" s="1086"/>
      <c r="AM139" s="1086"/>
      <c r="AN139" s="1086"/>
      <c r="AO139" s="1086"/>
    </row>
    <row r="140" ht="15.75" customHeight="1">
      <c r="A140" s="1086"/>
      <c r="B140" s="1086"/>
      <c r="D140" s="1086"/>
      <c r="E140" s="1086"/>
      <c r="F140" s="1086"/>
      <c r="G140" s="1086"/>
      <c r="H140" s="1086"/>
      <c r="I140" s="1086"/>
      <c r="J140" s="1086"/>
      <c r="K140" s="1086"/>
      <c r="L140" s="1086"/>
      <c r="M140" s="1086"/>
      <c r="N140" s="1086"/>
      <c r="O140" s="1086"/>
      <c r="P140" s="1086"/>
      <c r="Q140" s="1086"/>
      <c r="R140" s="1086"/>
      <c r="S140" s="1086"/>
      <c r="T140" s="1086"/>
      <c r="U140" s="1086"/>
      <c r="V140" s="1086"/>
      <c r="W140" s="1086"/>
      <c r="X140" s="1086"/>
      <c r="Y140" s="1086"/>
      <c r="Z140" s="1086"/>
      <c r="AA140" s="1086"/>
      <c r="AB140" s="1086"/>
      <c r="AC140" s="1086"/>
      <c r="AD140" s="1086"/>
      <c r="AE140" s="1086"/>
      <c r="AF140" s="1086"/>
      <c r="AG140" s="1086"/>
      <c r="AJ140" s="1086"/>
      <c r="AK140" s="1086"/>
      <c r="AL140" s="1086"/>
      <c r="AM140" s="1086"/>
      <c r="AN140" s="1086"/>
      <c r="AO140" s="1086"/>
    </row>
    <row r="141" ht="15.75" customHeight="1">
      <c r="A141" s="1086"/>
      <c r="B141" s="1086"/>
      <c r="D141" s="1086"/>
      <c r="E141" s="1086"/>
      <c r="F141" s="1086"/>
      <c r="G141" s="1086"/>
      <c r="H141" s="1086"/>
      <c r="I141" s="1086"/>
      <c r="J141" s="1086"/>
      <c r="K141" s="1086"/>
      <c r="L141" s="1086"/>
      <c r="M141" s="1086"/>
      <c r="N141" s="1086"/>
      <c r="O141" s="1086"/>
      <c r="P141" s="1086"/>
      <c r="Q141" s="1086"/>
      <c r="R141" s="1086"/>
      <c r="S141" s="1086"/>
      <c r="T141" s="1086"/>
      <c r="U141" s="1086"/>
      <c r="V141" s="1086"/>
      <c r="W141" s="1086"/>
      <c r="X141" s="1086"/>
      <c r="Y141" s="1086"/>
      <c r="Z141" s="1086"/>
      <c r="AA141" s="1086"/>
      <c r="AB141" s="1086"/>
      <c r="AC141" s="1086"/>
      <c r="AD141" s="1086"/>
      <c r="AE141" s="1086"/>
      <c r="AF141" s="1086"/>
      <c r="AG141" s="1086"/>
      <c r="AJ141" s="1086"/>
      <c r="AK141" s="1086"/>
      <c r="AL141" s="1086"/>
      <c r="AM141" s="1086"/>
      <c r="AN141" s="1086"/>
      <c r="AO141" s="1086"/>
    </row>
    <row r="142" ht="15.75" customHeight="1">
      <c r="A142" s="1086"/>
      <c r="B142" s="1086"/>
      <c r="D142" s="1086"/>
      <c r="E142" s="1086"/>
      <c r="F142" s="1086"/>
      <c r="G142" s="1086"/>
      <c r="H142" s="1086"/>
      <c r="I142" s="1086"/>
      <c r="J142" s="1086"/>
      <c r="K142" s="1086"/>
      <c r="L142" s="1086"/>
      <c r="M142" s="1086"/>
      <c r="N142" s="1086"/>
      <c r="O142" s="1086"/>
      <c r="P142" s="1086"/>
      <c r="Q142" s="1086"/>
      <c r="R142" s="1086"/>
      <c r="S142" s="1086"/>
      <c r="T142" s="1086"/>
      <c r="U142" s="1086"/>
      <c r="V142" s="1086"/>
      <c r="W142" s="1086"/>
      <c r="X142" s="1086"/>
      <c r="Y142" s="1086"/>
      <c r="Z142" s="1086"/>
      <c r="AA142" s="1086"/>
      <c r="AB142" s="1086"/>
      <c r="AC142" s="1086"/>
      <c r="AD142" s="1086"/>
      <c r="AE142" s="1086"/>
      <c r="AF142" s="1086"/>
      <c r="AG142" s="1086"/>
      <c r="AJ142" s="1086"/>
      <c r="AK142" s="1086"/>
      <c r="AL142" s="1086"/>
      <c r="AM142" s="1086"/>
      <c r="AN142" s="1086"/>
      <c r="AO142" s="1086"/>
    </row>
    <row r="143" ht="15.75" customHeight="1">
      <c r="A143" s="1086"/>
      <c r="B143" s="1086"/>
      <c r="D143" s="1086"/>
      <c r="E143" s="1086"/>
      <c r="F143" s="1086"/>
      <c r="G143" s="1086"/>
      <c r="H143" s="1086"/>
      <c r="I143" s="1086"/>
      <c r="J143" s="1086"/>
      <c r="K143" s="1086"/>
      <c r="L143" s="1086"/>
      <c r="M143" s="1086"/>
      <c r="N143" s="1086"/>
      <c r="O143" s="1086"/>
      <c r="P143" s="1086"/>
      <c r="Q143" s="1086"/>
      <c r="R143" s="1086"/>
      <c r="S143" s="1086"/>
      <c r="T143" s="1086"/>
      <c r="U143" s="1086"/>
      <c r="V143" s="1086"/>
      <c r="W143" s="1086"/>
      <c r="X143" s="1086"/>
      <c r="Y143" s="1086"/>
      <c r="Z143" s="1086"/>
      <c r="AA143" s="1086"/>
      <c r="AB143" s="1086"/>
      <c r="AC143" s="1086"/>
      <c r="AD143" s="1086"/>
      <c r="AE143" s="1086"/>
      <c r="AF143" s="1086"/>
      <c r="AG143" s="1086"/>
      <c r="AJ143" s="1086"/>
      <c r="AK143" s="1086"/>
      <c r="AL143" s="1086"/>
      <c r="AM143" s="1086"/>
      <c r="AN143" s="1086"/>
      <c r="AO143" s="1086"/>
    </row>
    <row r="144" ht="15.75" customHeight="1">
      <c r="A144" s="1086"/>
      <c r="B144" s="1086"/>
      <c r="D144" s="1086"/>
      <c r="E144" s="1086"/>
      <c r="F144" s="1086"/>
      <c r="G144" s="1086"/>
      <c r="H144" s="1086"/>
      <c r="I144" s="1086"/>
      <c r="J144" s="1086"/>
      <c r="K144" s="1086"/>
      <c r="L144" s="1086"/>
      <c r="M144" s="1086"/>
      <c r="N144" s="1086"/>
      <c r="O144" s="1086"/>
      <c r="P144" s="1086"/>
      <c r="Q144" s="1086"/>
      <c r="R144" s="1086"/>
      <c r="S144" s="1086"/>
      <c r="T144" s="1086"/>
      <c r="U144" s="1086"/>
      <c r="V144" s="1086"/>
      <c r="W144" s="1086"/>
      <c r="X144" s="1086"/>
      <c r="Y144" s="1086"/>
      <c r="Z144" s="1086"/>
      <c r="AA144" s="1086"/>
      <c r="AB144" s="1086"/>
      <c r="AC144" s="1086"/>
      <c r="AD144" s="1086"/>
      <c r="AE144" s="1086"/>
      <c r="AF144" s="1086"/>
      <c r="AG144" s="1086"/>
      <c r="AJ144" s="1086"/>
      <c r="AK144" s="1086"/>
      <c r="AL144" s="1086"/>
      <c r="AM144" s="1086"/>
      <c r="AN144" s="1086"/>
      <c r="AO144" s="1086"/>
    </row>
    <row r="145" ht="15.75" customHeight="1">
      <c r="A145" s="1086"/>
      <c r="B145" s="1086"/>
      <c r="D145" s="1086"/>
      <c r="E145" s="1086"/>
      <c r="F145" s="1086"/>
      <c r="G145" s="1086"/>
      <c r="H145" s="1086"/>
      <c r="I145" s="1086"/>
      <c r="J145" s="1086"/>
      <c r="K145" s="1086"/>
      <c r="L145" s="1086"/>
      <c r="M145" s="1086"/>
      <c r="N145" s="1086"/>
      <c r="O145" s="1086"/>
      <c r="P145" s="1086"/>
      <c r="Q145" s="1086"/>
      <c r="R145" s="1086"/>
      <c r="S145" s="1086"/>
      <c r="T145" s="1086"/>
      <c r="U145" s="1086"/>
      <c r="V145" s="1086"/>
      <c r="W145" s="1086"/>
      <c r="X145" s="1086"/>
      <c r="Y145" s="1086"/>
      <c r="Z145" s="1086"/>
      <c r="AA145" s="1086"/>
      <c r="AB145" s="1086"/>
      <c r="AC145" s="1086"/>
      <c r="AD145" s="1086"/>
      <c r="AE145" s="1086"/>
      <c r="AF145" s="1086"/>
      <c r="AG145" s="1086"/>
      <c r="AJ145" s="1086"/>
      <c r="AK145" s="1086"/>
      <c r="AL145" s="1086"/>
      <c r="AM145" s="1086"/>
      <c r="AN145" s="1086"/>
      <c r="AO145" s="1086"/>
    </row>
    <row r="146" ht="15.75" customHeight="1">
      <c r="A146" s="1086"/>
      <c r="B146" s="1086"/>
      <c r="D146" s="1086"/>
      <c r="E146" s="1086"/>
      <c r="F146" s="1086"/>
      <c r="G146" s="1086"/>
      <c r="H146" s="1086"/>
      <c r="I146" s="1086"/>
      <c r="J146" s="1086"/>
      <c r="K146" s="1086"/>
      <c r="L146" s="1086"/>
      <c r="M146" s="1086"/>
      <c r="N146" s="1086"/>
      <c r="O146" s="1086"/>
      <c r="P146" s="1086"/>
      <c r="Q146" s="1086"/>
      <c r="R146" s="1086"/>
      <c r="S146" s="1086"/>
      <c r="T146" s="1086"/>
      <c r="U146" s="1086"/>
      <c r="V146" s="1086"/>
      <c r="W146" s="1086"/>
      <c r="X146" s="1086"/>
      <c r="Y146" s="1086"/>
      <c r="Z146" s="1086"/>
      <c r="AA146" s="1086"/>
      <c r="AB146" s="1086"/>
      <c r="AC146" s="1086"/>
      <c r="AD146" s="1086"/>
      <c r="AE146" s="1086"/>
      <c r="AF146" s="1086"/>
      <c r="AG146" s="1086"/>
      <c r="AJ146" s="1086"/>
      <c r="AK146" s="1086"/>
      <c r="AL146" s="1086"/>
      <c r="AM146" s="1086"/>
      <c r="AN146" s="1086"/>
      <c r="AO146" s="1086"/>
    </row>
    <row r="147" ht="15.75" customHeight="1">
      <c r="A147" s="1086"/>
      <c r="B147" s="1086"/>
      <c r="D147" s="1086"/>
      <c r="E147" s="1086"/>
      <c r="F147" s="1086"/>
      <c r="G147" s="1086"/>
      <c r="H147" s="1086"/>
      <c r="I147" s="1086"/>
      <c r="J147" s="1086"/>
      <c r="K147" s="1086"/>
      <c r="L147" s="1086"/>
      <c r="M147" s="1086"/>
      <c r="N147" s="1086"/>
      <c r="O147" s="1086"/>
      <c r="P147" s="1086"/>
      <c r="Q147" s="1086"/>
      <c r="R147" s="1086"/>
      <c r="S147" s="1086"/>
      <c r="T147" s="1086"/>
      <c r="U147" s="1086"/>
      <c r="V147" s="1086"/>
      <c r="W147" s="1086"/>
      <c r="X147" s="1086"/>
      <c r="Y147" s="1086"/>
      <c r="Z147" s="1086"/>
      <c r="AA147" s="1086"/>
      <c r="AB147" s="1086"/>
      <c r="AC147" s="1086"/>
      <c r="AD147" s="1086"/>
      <c r="AE147" s="1086"/>
      <c r="AF147" s="1086"/>
      <c r="AG147" s="1086"/>
      <c r="AJ147" s="1086"/>
      <c r="AK147" s="1086"/>
      <c r="AL147" s="1086"/>
      <c r="AM147" s="1086"/>
      <c r="AN147" s="1086"/>
      <c r="AO147" s="1086"/>
    </row>
    <row r="148" ht="15.75" customHeight="1">
      <c r="A148" s="1086"/>
      <c r="B148" s="1086"/>
      <c r="D148" s="1086"/>
      <c r="E148" s="1086"/>
      <c r="F148" s="1086"/>
      <c r="G148" s="1086"/>
      <c r="H148" s="1086"/>
      <c r="I148" s="1086"/>
      <c r="J148" s="1086"/>
      <c r="K148" s="1086"/>
      <c r="L148" s="1086"/>
      <c r="M148" s="1086"/>
      <c r="N148" s="1086"/>
      <c r="O148" s="1086"/>
      <c r="P148" s="1086"/>
      <c r="Q148" s="1086"/>
      <c r="R148" s="1086"/>
      <c r="S148" s="1086"/>
      <c r="T148" s="1086"/>
      <c r="U148" s="1086"/>
      <c r="V148" s="1086"/>
      <c r="W148" s="1086"/>
      <c r="X148" s="1086"/>
      <c r="Y148" s="1086"/>
      <c r="Z148" s="1086"/>
      <c r="AA148" s="1086"/>
      <c r="AB148" s="1086"/>
      <c r="AC148" s="1086"/>
      <c r="AD148" s="1086"/>
      <c r="AE148" s="1086"/>
      <c r="AF148" s="1086"/>
      <c r="AG148" s="1086"/>
      <c r="AJ148" s="1086"/>
      <c r="AK148" s="1086"/>
      <c r="AL148" s="1086"/>
      <c r="AM148" s="1086"/>
      <c r="AN148" s="1086"/>
      <c r="AO148" s="1086"/>
    </row>
    <row r="149" ht="15.75" customHeight="1">
      <c r="A149" s="1086"/>
      <c r="B149" s="1086"/>
      <c r="D149" s="1086"/>
      <c r="E149" s="1086"/>
      <c r="F149" s="1086"/>
      <c r="G149" s="1086"/>
      <c r="H149" s="1086"/>
      <c r="I149" s="1086"/>
      <c r="J149" s="1086"/>
      <c r="K149" s="1086"/>
      <c r="L149" s="1086"/>
      <c r="M149" s="1086"/>
      <c r="N149" s="1086"/>
      <c r="O149" s="1086"/>
      <c r="P149" s="1086"/>
      <c r="Q149" s="1086"/>
      <c r="R149" s="1086"/>
      <c r="S149" s="1086"/>
      <c r="T149" s="1086"/>
      <c r="U149" s="1086"/>
      <c r="V149" s="1086"/>
      <c r="W149" s="1086"/>
      <c r="X149" s="1086"/>
      <c r="Y149" s="1086"/>
      <c r="Z149" s="1086"/>
      <c r="AA149" s="1086"/>
      <c r="AB149" s="1086"/>
      <c r="AC149" s="1086"/>
      <c r="AD149" s="1086"/>
      <c r="AE149" s="1086"/>
      <c r="AF149" s="1086"/>
      <c r="AG149" s="1086"/>
      <c r="AJ149" s="1086"/>
      <c r="AK149" s="1086"/>
      <c r="AL149" s="1086"/>
      <c r="AM149" s="1086"/>
      <c r="AN149" s="1086"/>
      <c r="AO149" s="1086"/>
    </row>
    <row r="150" ht="15.75" customHeight="1">
      <c r="A150" s="1086"/>
      <c r="B150" s="1086"/>
      <c r="D150" s="1086"/>
      <c r="E150" s="1086"/>
      <c r="F150" s="1086"/>
      <c r="G150" s="1086"/>
      <c r="H150" s="1086"/>
      <c r="I150" s="1086"/>
      <c r="J150" s="1086"/>
      <c r="K150" s="1086"/>
      <c r="L150" s="1086"/>
      <c r="M150" s="1086"/>
      <c r="N150" s="1086"/>
      <c r="O150" s="1086"/>
      <c r="P150" s="1086"/>
      <c r="Q150" s="1086"/>
      <c r="R150" s="1086"/>
      <c r="S150" s="1086"/>
      <c r="T150" s="1086"/>
      <c r="U150" s="1086"/>
      <c r="V150" s="1086"/>
      <c r="W150" s="1086"/>
      <c r="X150" s="1086"/>
      <c r="Y150" s="1086"/>
      <c r="Z150" s="1086"/>
      <c r="AA150" s="1086"/>
      <c r="AB150" s="1086"/>
      <c r="AC150" s="1086"/>
      <c r="AD150" s="1086"/>
      <c r="AE150" s="1086"/>
      <c r="AF150" s="1086"/>
      <c r="AG150" s="1086"/>
      <c r="AJ150" s="1086"/>
      <c r="AK150" s="1086"/>
      <c r="AL150" s="1086"/>
      <c r="AM150" s="1086"/>
      <c r="AN150" s="1086"/>
      <c r="AO150" s="1086"/>
    </row>
    <row r="151" ht="15.75" customHeight="1">
      <c r="A151" s="1086"/>
      <c r="B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J151" s="1086"/>
      <c r="AK151" s="1086"/>
      <c r="AL151" s="1086"/>
      <c r="AM151" s="1086"/>
      <c r="AN151" s="1086"/>
      <c r="AO151" s="1086"/>
    </row>
    <row r="152" ht="15.75" customHeight="1">
      <c r="A152" s="1086"/>
      <c r="B152" s="1086"/>
      <c r="D152" s="1086"/>
      <c r="E152" s="1086"/>
      <c r="F152" s="1086"/>
      <c r="G152" s="1086"/>
      <c r="H152" s="1086"/>
      <c r="I152" s="1086"/>
      <c r="J152" s="1086"/>
      <c r="K152" s="1086"/>
      <c r="L152" s="1086"/>
      <c r="M152" s="1086"/>
      <c r="N152" s="1086"/>
      <c r="O152" s="1086"/>
      <c r="P152" s="1086"/>
      <c r="Q152" s="1086"/>
      <c r="R152" s="1086"/>
      <c r="S152" s="1086"/>
      <c r="T152" s="1086"/>
      <c r="U152" s="1086"/>
      <c r="V152" s="1086"/>
      <c r="W152" s="1086"/>
      <c r="X152" s="1086"/>
      <c r="Y152" s="1086"/>
      <c r="Z152" s="1086"/>
      <c r="AA152" s="1086"/>
      <c r="AB152" s="1086"/>
      <c r="AC152" s="1086"/>
      <c r="AD152" s="1086"/>
      <c r="AE152" s="1086"/>
      <c r="AF152" s="1086"/>
      <c r="AG152" s="1086"/>
      <c r="AJ152" s="1086"/>
      <c r="AK152" s="1086"/>
      <c r="AL152" s="1086"/>
      <c r="AM152" s="1086"/>
      <c r="AN152" s="1086"/>
      <c r="AO152" s="1086"/>
    </row>
    <row r="153" ht="15.75" customHeight="1">
      <c r="A153" s="1086"/>
      <c r="B153" s="1086"/>
      <c r="D153" s="1086"/>
      <c r="E153" s="1086"/>
      <c r="F153" s="1086"/>
      <c r="G153" s="1086"/>
      <c r="H153" s="1086"/>
      <c r="I153" s="1086"/>
      <c r="J153" s="1086"/>
      <c r="K153" s="1086"/>
      <c r="L153" s="1086"/>
      <c r="M153" s="1086"/>
      <c r="N153" s="1086"/>
      <c r="O153" s="1086"/>
      <c r="P153" s="1086"/>
      <c r="Q153" s="1086"/>
      <c r="R153" s="1086"/>
      <c r="S153" s="1086"/>
      <c r="T153" s="1086"/>
      <c r="U153" s="1086"/>
      <c r="V153" s="1086"/>
      <c r="W153" s="1086"/>
      <c r="X153" s="1086"/>
      <c r="Y153" s="1086"/>
      <c r="Z153" s="1086"/>
      <c r="AA153" s="1086"/>
      <c r="AB153" s="1086"/>
      <c r="AC153" s="1086"/>
      <c r="AD153" s="1086"/>
      <c r="AE153" s="1086"/>
      <c r="AF153" s="1086"/>
      <c r="AG153" s="1086"/>
      <c r="AJ153" s="1086"/>
      <c r="AK153" s="1086"/>
      <c r="AL153" s="1086"/>
      <c r="AM153" s="1086"/>
      <c r="AN153" s="1086"/>
      <c r="AO153" s="1086"/>
    </row>
    <row r="154" ht="15.75" customHeight="1">
      <c r="A154" s="1086"/>
      <c r="B154" s="1086"/>
      <c r="D154" s="1086"/>
      <c r="E154" s="1086"/>
      <c r="F154" s="1086"/>
      <c r="G154" s="1086"/>
      <c r="H154" s="1086"/>
      <c r="I154" s="1086"/>
      <c r="J154" s="1086"/>
      <c r="K154" s="1086"/>
      <c r="L154" s="1086"/>
      <c r="M154" s="1086"/>
      <c r="N154" s="1086"/>
      <c r="O154" s="1086"/>
      <c r="P154" s="1086"/>
      <c r="Q154" s="1086"/>
      <c r="R154" s="1086"/>
      <c r="S154" s="1086"/>
      <c r="T154" s="1086"/>
      <c r="U154" s="1086"/>
      <c r="V154" s="1086"/>
      <c r="W154" s="1086"/>
      <c r="X154" s="1086"/>
      <c r="Y154" s="1086"/>
      <c r="Z154" s="1086"/>
      <c r="AA154" s="1086"/>
      <c r="AB154" s="1086"/>
      <c r="AC154" s="1086"/>
      <c r="AD154" s="1086"/>
      <c r="AE154" s="1086"/>
      <c r="AF154" s="1086"/>
      <c r="AG154" s="1086"/>
      <c r="AJ154" s="1086"/>
      <c r="AK154" s="1086"/>
      <c r="AL154" s="1086"/>
      <c r="AM154" s="1086"/>
      <c r="AN154" s="1086"/>
      <c r="AO154" s="1086"/>
    </row>
    <row r="155" ht="15.75" customHeight="1">
      <c r="A155" s="1086"/>
      <c r="B155" s="1086"/>
      <c r="D155" s="1086"/>
      <c r="E155" s="1086"/>
      <c r="F155" s="1086"/>
      <c r="G155" s="1086"/>
      <c r="H155" s="1086"/>
      <c r="I155" s="1086"/>
      <c r="J155" s="1086"/>
      <c r="K155" s="1086"/>
      <c r="L155" s="1086"/>
      <c r="M155" s="1086"/>
      <c r="N155" s="1086"/>
      <c r="O155" s="1086"/>
      <c r="P155" s="1086"/>
      <c r="Q155" s="1086"/>
      <c r="R155" s="1086"/>
      <c r="S155" s="1086"/>
      <c r="T155" s="1086"/>
      <c r="U155" s="1086"/>
      <c r="V155" s="1086"/>
      <c r="W155" s="1086"/>
      <c r="X155" s="1086"/>
      <c r="Y155" s="1086"/>
      <c r="Z155" s="1086"/>
      <c r="AA155" s="1086"/>
      <c r="AB155" s="1086"/>
      <c r="AC155" s="1086"/>
      <c r="AD155" s="1086"/>
      <c r="AE155" s="1086"/>
      <c r="AF155" s="1086"/>
      <c r="AG155" s="1086"/>
      <c r="AJ155" s="1086"/>
      <c r="AK155" s="1086"/>
      <c r="AL155" s="1086"/>
      <c r="AM155" s="1086"/>
      <c r="AN155" s="1086"/>
      <c r="AO155" s="1086"/>
    </row>
    <row r="156" ht="15.75" customHeight="1">
      <c r="A156" s="1086"/>
      <c r="B156" s="1086"/>
      <c r="D156" s="1086"/>
      <c r="E156" s="1086"/>
      <c r="F156" s="1086"/>
      <c r="G156" s="1086"/>
      <c r="H156" s="1086"/>
      <c r="I156" s="1086"/>
      <c r="J156" s="1086"/>
      <c r="K156" s="1086"/>
      <c r="L156" s="1086"/>
      <c r="M156" s="1086"/>
      <c r="N156" s="1086"/>
      <c r="O156" s="1086"/>
      <c r="P156" s="1086"/>
      <c r="Q156" s="1086"/>
      <c r="R156" s="1086"/>
      <c r="S156" s="1086"/>
      <c r="T156" s="1086"/>
      <c r="U156" s="1086"/>
      <c r="V156" s="1086"/>
      <c r="W156" s="1086"/>
      <c r="X156" s="1086"/>
      <c r="Y156" s="1086"/>
      <c r="Z156" s="1086"/>
      <c r="AA156" s="1086"/>
      <c r="AB156" s="1086"/>
      <c r="AC156" s="1086"/>
      <c r="AD156" s="1086"/>
      <c r="AE156" s="1086"/>
      <c r="AF156" s="1086"/>
      <c r="AG156" s="1086"/>
      <c r="AJ156" s="1086"/>
      <c r="AK156" s="1086"/>
      <c r="AL156" s="1086"/>
      <c r="AM156" s="1086"/>
      <c r="AN156" s="1086"/>
      <c r="AO156" s="1086"/>
    </row>
    <row r="157" ht="15.75" customHeight="1">
      <c r="A157" s="1086"/>
      <c r="B157" s="1086"/>
      <c r="D157" s="1086"/>
      <c r="E157" s="1086"/>
      <c r="F157" s="1086"/>
      <c r="G157" s="1086"/>
      <c r="H157" s="1086"/>
      <c r="I157" s="1086"/>
      <c r="J157" s="1086"/>
      <c r="K157" s="1086"/>
      <c r="L157" s="1086"/>
      <c r="M157" s="1086"/>
      <c r="N157" s="1086"/>
      <c r="O157" s="1086"/>
      <c r="P157" s="1086"/>
      <c r="Q157" s="1086"/>
      <c r="R157" s="1086"/>
      <c r="S157" s="1086"/>
      <c r="T157" s="1086"/>
      <c r="U157" s="1086"/>
      <c r="V157" s="1086"/>
      <c r="W157" s="1086"/>
      <c r="X157" s="1086"/>
      <c r="Y157" s="1086"/>
      <c r="Z157" s="1086"/>
      <c r="AA157" s="1086"/>
      <c r="AB157" s="1086"/>
      <c r="AC157" s="1086"/>
      <c r="AD157" s="1086"/>
      <c r="AE157" s="1086"/>
      <c r="AF157" s="1086"/>
      <c r="AG157" s="1086"/>
      <c r="AJ157" s="1086"/>
      <c r="AK157" s="1086"/>
      <c r="AL157" s="1086"/>
      <c r="AM157" s="1086"/>
      <c r="AN157" s="1086"/>
      <c r="AO157" s="1086"/>
    </row>
    <row r="158" ht="15.75" customHeight="1">
      <c r="A158" s="1086"/>
      <c r="B158" s="1086"/>
      <c r="D158" s="1086"/>
      <c r="E158" s="1086"/>
      <c r="F158" s="1086"/>
      <c r="G158" s="1086"/>
      <c r="H158" s="1086"/>
      <c r="I158" s="1086"/>
      <c r="J158" s="1086"/>
      <c r="K158" s="1086"/>
      <c r="L158" s="1086"/>
      <c r="M158" s="1086"/>
      <c r="N158" s="1086"/>
      <c r="O158" s="1086"/>
      <c r="P158" s="1086"/>
      <c r="Q158" s="1086"/>
      <c r="R158" s="1086"/>
      <c r="S158" s="1086"/>
      <c r="T158" s="1086"/>
      <c r="U158" s="1086"/>
      <c r="V158" s="1086"/>
      <c r="W158" s="1086"/>
      <c r="X158" s="1086"/>
      <c r="Y158" s="1086"/>
      <c r="Z158" s="1086"/>
      <c r="AA158" s="1086"/>
      <c r="AB158" s="1086"/>
      <c r="AC158" s="1086"/>
      <c r="AD158" s="1086"/>
      <c r="AE158" s="1086"/>
      <c r="AF158" s="1086"/>
      <c r="AG158" s="1086"/>
      <c r="AJ158" s="1086"/>
      <c r="AK158" s="1086"/>
      <c r="AL158" s="1086"/>
      <c r="AM158" s="1086"/>
      <c r="AN158" s="1086"/>
      <c r="AO158" s="1086"/>
    </row>
    <row r="159" ht="15.75" customHeight="1">
      <c r="A159" s="1086"/>
      <c r="B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J159" s="1086"/>
      <c r="AK159" s="1086"/>
      <c r="AL159" s="1086"/>
      <c r="AM159" s="1086"/>
      <c r="AN159" s="1086"/>
      <c r="AO159" s="1086"/>
    </row>
    <row r="160" ht="15.75" customHeight="1">
      <c r="A160" s="1086"/>
      <c r="B160" s="1086"/>
      <c r="D160" s="1086"/>
      <c r="E160" s="1086"/>
      <c r="F160" s="1086"/>
      <c r="G160" s="1086"/>
      <c r="H160" s="1086"/>
      <c r="I160" s="1086"/>
      <c r="J160" s="1086"/>
      <c r="K160" s="1086"/>
      <c r="L160" s="1086"/>
      <c r="M160" s="1086"/>
      <c r="N160" s="1086"/>
      <c r="O160" s="1086"/>
      <c r="P160" s="1086"/>
      <c r="Q160" s="1086"/>
      <c r="R160" s="1086"/>
      <c r="S160" s="1086"/>
      <c r="T160" s="1086"/>
      <c r="U160" s="1086"/>
      <c r="V160" s="1086"/>
      <c r="W160" s="1086"/>
      <c r="X160" s="1086"/>
      <c r="Y160" s="1086"/>
      <c r="Z160" s="1086"/>
      <c r="AA160" s="1086"/>
      <c r="AB160" s="1086"/>
      <c r="AC160" s="1086"/>
      <c r="AD160" s="1086"/>
      <c r="AE160" s="1086"/>
      <c r="AF160" s="1086"/>
      <c r="AG160" s="1086"/>
      <c r="AJ160" s="1086"/>
      <c r="AK160" s="1086"/>
      <c r="AL160" s="1086"/>
      <c r="AM160" s="1086"/>
      <c r="AN160" s="1086"/>
      <c r="AO160" s="1086"/>
    </row>
    <row r="161" ht="15.75" customHeight="1">
      <c r="A161" s="1086"/>
      <c r="B161" s="1086"/>
      <c r="D161" s="1086"/>
      <c r="E161" s="1086"/>
      <c r="F161" s="1086"/>
      <c r="G161" s="1086"/>
      <c r="H161" s="1086"/>
      <c r="I161" s="1086"/>
      <c r="J161" s="1086"/>
      <c r="K161" s="1086"/>
      <c r="L161" s="1086"/>
      <c r="M161" s="1086"/>
      <c r="N161" s="1086"/>
      <c r="O161" s="1086"/>
      <c r="P161" s="1086"/>
      <c r="Q161" s="1086"/>
      <c r="R161" s="1086"/>
      <c r="S161" s="1086"/>
      <c r="T161" s="1086"/>
      <c r="U161" s="1086"/>
      <c r="V161" s="1086"/>
      <c r="W161" s="1086"/>
      <c r="X161" s="1086"/>
      <c r="Y161" s="1086"/>
      <c r="Z161" s="1086"/>
      <c r="AA161" s="1086"/>
      <c r="AB161" s="1086"/>
      <c r="AC161" s="1086"/>
      <c r="AD161" s="1086"/>
      <c r="AE161" s="1086"/>
      <c r="AF161" s="1086"/>
      <c r="AG161" s="1086"/>
      <c r="AJ161" s="1086"/>
      <c r="AK161" s="1086"/>
      <c r="AL161" s="1086"/>
      <c r="AM161" s="1086"/>
      <c r="AN161" s="1086"/>
      <c r="AO161" s="1086"/>
    </row>
    <row r="162" ht="15.75" customHeight="1">
      <c r="A162" s="1086"/>
      <c r="B162" s="1086"/>
      <c r="D162" s="1086"/>
      <c r="E162" s="1086"/>
      <c r="F162" s="1086"/>
      <c r="G162" s="1086"/>
      <c r="H162" s="1086"/>
      <c r="I162" s="1086"/>
      <c r="J162" s="1086"/>
      <c r="K162" s="1086"/>
      <c r="L162" s="1086"/>
      <c r="M162" s="1086"/>
      <c r="N162" s="1086"/>
      <c r="O162" s="1086"/>
      <c r="P162" s="1086"/>
      <c r="Q162" s="1086"/>
      <c r="R162" s="1086"/>
      <c r="S162" s="1086"/>
      <c r="T162" s="1086"/>
      <c r="U162" s="1086"/>
      <c r="V162" s="1086"/>
      <c r="W162" s="1086"/>
      <c r="X162" s="1086"/>
      <c r="Y162" s="1086"/>
      <c r="Z162" s="1086"/>
      <c r="AA162" s="1086"/>
      <c r="AB162" s="1086"/>
      <c r="AC162" s="1086"/>
      <c r="AD162" s="1086"/>
      <c r="AE162" s="1086"/>
      <c r="AF162" s="1086"/>
      <c r="AG162" s="1086"/>
      <c r="AJ162" s="1086"/>
      <c r="AK162" s="1086"/>
      <c r="AL162" s="1086"/>
      <c r="AM162" s="1086"/>
      <c r="AN162" s="1086"/>
      <c r="AO162" s="1086"/>
    </row>
    <row r="163" ht="15.75" customHeight="1">
      <c r="A163" s="1086"/>
      <c r="B163" s="1086"/>
      <c r="D163" s="1086"/>
      <c r="E163" s="1086"/>
      <c r="F163" s="1086"/>
      <c r="G163" s="1086"/>
      <c r="H163" s="1086"/>
      <c r="I163" s="1086"/>
      <c r="J163" s="1086"/>
      <c r="K163" s="1086"/>
      <c r="L163" s="1086"/>
      <c r="M163" s="1086"/>
      <c r="N163" s="1086"/>
      <c r="O163" s="1086"/>
      <c r="P163" s="1086"/>
      <c r="Q163" s="1086"/>
      <c r="R163" s="1086"/>
      <c r="S163" s="1086"/>
      <c r="T163" s="1086"/>
      <c r="U163" s="1086"/>
      <c r="V163" s="1086"/>
      <c r="W163" s="1086"/>
      <c r="X163" s="1086"/>
      <c r="Y163" s="1086"/>
      <c r="Z163" s="1086"/>
      <c r="AA163" s="1086"/>
      <c r="AB163" s="1086"/>
      <c r="AC163" s="1086"/>
      <c r="AD163" s="1086"/>
      <c r="AE163" s="1086"/>
      <c r="AF163" s="1086"/>
      <c r="AG163" s="1086"/>
      <c r="AJ163" s="1086"/>
      <c r="AK163" s="1086"/>
      <c r="AL163" s="1086"/>
      <c r="AM163" s="1086"/>
      <c r="AN163" s="1086"/>
      <c r="AO163" s="1086"/>
    </row>
    <row r="164" ht="15.75" customHeight="1">
      <c r="A164" s="1086"/>
      <c r="B164" s="1086"/>
      <c r="D164" s="1086"/>
      <c r="E164" s="1086"/>
      <c r="F164" s="1086"/>
      <c r="G164" s="1086"/>
      <c r="H164" s="1086"/>
      <c r="I164" s="1086"/>
      <c r="J164" s="1086"/>
      <c r="K164" s="1086"/>
      <c r="L164" s="1086"/>
      <c r="M164" s="1086"/>
      <c r="N164" s="1086"/>
      <c r="O164" s="1086"/>
      <c r="P164" s="1086"/>
      <c r="Q164" s="1086"/>
      <c r="R164" s="1086"/>
      <c r="S164" s="1086"/>
      <c r="T164" s="1086"/>
      <c r="U164" s="1086"/>
      <c r="V164" s="1086"/>
      <c r="W164" s="1086"/>
      <c r="X164" s="1086"/>
      <c r="Y164" s="1086"/>
      <c r="Z164" s="1086"/>
      <c r="AA164" s="1086"/>
      <c r="AB164" s="1086"/>
      <c r="AC164" s="1086"/>
      <c r="AD164" s="1086"/>
      <c r="AE164" s="1086"/>
      <c r="AF164" s="1086"/>
      <c r="AG164" s="1086"/>
      <c r="AJ164" s="1086"/>
      <c r="AK164" s="1086"/>
      <c r="AL164" s="1086"/>
      <c r="AM164" s="1086"/>
      <c r="AN164" s="1086"/>
      <c r="AO164" s="1086"/>
    </row>
    <row r="165" ht="15.75" customHeight="1">
      <c r="A165" s="1086"/>
      <c r="B165" s="1086"/>
      <c r="D165" s="1086"/>
      <c r="E165" s="1086"/>
      <c r="F165" s="1086"/>
      <c r="G165" s="1086"/>
      <c r="H165" s="1086"/>
      <c r="I165" s="1086"/>
      <c r="J165" s="1086"/>
      <c r="K165" s="1086"/>
      <c r="L165" s="1086"/>
      <c r="M165" s="1086"/>
      <c r="N165" s="1086"/>
      <c r="O165" s="1086"/>
      <c r="P165" s="1086"/>
      <c r="Q165" s="1086"/>
      <c r="R165" s="1086"/>
      <c r="S165" s="1086"/>
      <c r="T165" s="1086"/>
      <c r="U165" s="1086"/>
      <c r="V165" s="1086"/>
      <c r="W165" s="1086"/>
      <c r="X165" s="1086"/>
      <c r="Y165" s="1086"/>
      <c r="Z165" s="1086"/>
      <c r="AA165" s="1086"/>
      <c r="AB165" s="1086"/>
      <c r="AC165" s="1086"/>
      <c r="AD165" s="1086"/>
      <c r="AE165" s="1086"/>
      <c r="AF165" s="1086"/>
      <c r="AG165" s="1086"/>
      <c r="AJ165" s="1086"/>
      <c r="AK165" s="1086"/>
      <c r="AL165" s="1086"/>
      <c r="AM165" s="1086"/>
      <c r="AN165" s="1086"/>
      <c r="AO165" s="1086"/>
    </row>
    <row r="166" ht="15.75" customHeight="1">
      <c r="A166" s="1086"/>
      <c r="B166" s="1086"/>
      <c r="D166" s="1086"/>
      <c r="E166" s="1086"/>
      <c r="F166" s="1086"/>
      <c r="G166" s="1086"/>
      <c r="H166" s="1086"/>
      <c r="I166" s="1086"/>
      <c r="J166" s="1086"/>
      <c r="K166" s="1086"/>
      <c r="L166" s="1086"/>
      <c r="M166" s="1086"/>
      <c r="N166" s="1086"/>
      <c r="O166" s="1086"/>
      <c r="P166" s="1086"/>
      <c r="Q166" s="1086"/>
      <c r="R166" s="1086"/>
      <c r="S166" s="1086"/>
      <c r="T166" s="1086"/>
      <c r="U166" s="1086"/>
      <c r="V166" s="1086"/>
      <c r="W166" s="1086"/>
      <c r="X166" s="1086"/>
      <c r="Y166" s="1086"/>
      <c r="Z166" s="1086"/>
      <c r="AA166" s="1086"/>
      <c r="AB166" s="1086"/>
      <c r="AC166" s="1086"/>
      <c r="AD166" s="1086"/>
      <c r="AE166" s="1086"/>
      <c r="AF166" s="1086"/>
      <c r="AG166" s="1086"/>
      <c r="AJ166" s="1086"/>
      <c r="AK166" s="1086"/>
      <c r="AL166" s="1086"/>
      <c r="AM166" s="1086"/>
      <c r="AN166" s="1086"/>
      <c r="AO166" s="1086"/>
    </row>
    <row r="167" ht="15.75" customHeight="1">
      <c r="A167" s="1086"/>
      <c r="B167" s="1086"/>
      <c r="D167" s="1086"/>
      <c r="E167" s="1086"/>
      <c r="F167" s="1086"/>
      <c r="G167" s="1086"/>
      <c r="H167" s="1086"/>
      <c r="I167" s="1086"/>
      <c r="J167" s="1086"/>
      <c r="K167" s="1086"/>
      <c r="L167" s="1086"/>
      <c r="M167" s="1086"/>
      <c r="N167" s="1086"/>
      <c r="O167" s="1086"/>
      <c r="P167" s="1086"/>
      <c r="Q167" s="1086"/>
      <c r="R167" s="1086"/>
      <c r="S167" s="1086"/>
      <c r="T167" s="1086"/>
      <c r="U167" s="1086"/>
      <c r="V167" s="1086"/>
      <c r="W167" s="1086"/>
      <c r="X167" s="1086"/>
      <c r="Y167" s="1086"/>
      <c r="Z167" s="1086"/>
      <c r="AA167" s="1086"/>
      <c r="AB167" s="1086"/>
      <c r="AC167" s="1086"/>
      <c r="AD167" s="1086"/>
      <c r="AE167" s="1086"/>
      <c r="AF167" s="1086"/>
      <c r="AG167" s="1086"/>
      <c r="AJ167" s="1086"/>
      <c r="AK167" s="1086"/>
      <c r="AL167" s="1086"/>
      <c r="AM167" s="1086"/>
      <c r="AN167" s="1086"/>
      <c r="AO167" s="1086"/>
    </row>
    <row r="168" ht="15.75" customHeight="1">
      <c r="A168" s="1086"/>
      <c r="B168" s="1086"/>
      <c r="D168" s="1086"/>
      <c r="E168" s="1086"/>
      <c r="F168" s="1086"/>
      <c r="G168" s="1086"/>
      <c r="H168" s="1086"/>
      <c r="I168" s="1086"/>
      <c r="J168" s="1086"/>
      <c r="K168" s="1086"/>
      <c r="L168" s="1086"/>
      <c r="M168" s="1086"/>
      <c r="N168" s="1086"/>
      <c r="O168" s="1086"/>
      <c r="P168" s="1086"/>
      <c r="Q168" s="1086"/>
      <c r="R168" s="1086"/>
      <c r="S168" s="1086"/>
      <c r="T168" s="1086"/>
      <c r="U168" s="1086"/>
      <c r="V168" s="1086"/>
      <c r="W168" s="1086"/>
      <c r="X168" s="1086"/>
      <c r="Y168" s="1086"/>
      <c r="Z168" s="1086"/>
      <c r="AA168" s="1086"/>
      <c r="AB168" s="1086"/>
      <c r="AC168" s="1086"/>
      <c r="AD168" s="1086"/>
      <c r="AE168" s="1086"/>
      <c r="AF168" s="1086"/>
      <c r="AG168" s="1086"/>
      <c r="AJ168" s="1086"/>
      <c r="AK168" s="1086"/>
      <c r="AL168" s="1086"/>
      <c r="AM168" s="1086"/>
      <c r="AN168" s="1086"/>
      <c r="AO168" s="1086"/>
    </row>
    <row r="169" ht="15.75" customHeight="1">
      <c r="A169" s="1086"/>
      <c r="B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J169" s="1086"/>
      <c r="AK169" s="1086"/>
      <c r="AL169" s="1086"/>
      <c r="AM169" s="1086"/>
      <c r="AN169" s="1086"/>
      <c r="AO169" s="1086"/>
    </row>
    <row r="170" ht="15.75" customHeight="1">
      <c r="A170" s="1086"/>
      <c r="B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J170" s="1086"/>
      <c r="AK170" s="1086"/>
      <c r="AL170" s="1086"/>
      <c r="AM170" s="1086"/>
      <c r="AN170" s="1086"/>
      <c r="AO170" s="1086"/>
    </row>
    <row r="171" ht="15.75" customHeight="1">
      <c r="A171" s="1086"/>
      <c r="B171" s="1086"/>
      <c r="D171" s="1086"/>
      <c r="E171" s="1086"/>
      <c r="F171" s="1086"/>
      <c r="G171" s="1086"/>
      <c r="H171" s="1086"/>
      <c r="I171" s="1086"/>
      <c r="J171" s="1086"/>
      <c r="K171" s="1086"/>
      <c r="L171" s="1086"/>
      <c r="M171" s="1086"/>
      <c r="N171" s="1086"/>
      <c r="O171" s="1086"/>
      <c r="P171" s="1086"/>
      <c r="Q171" s="1086"/>
      <c r="R171" s="1086"/>
      <c r="S171" s="1086"/>
      <c r="T171" s="1086"/>
      <c r="U171" s="1086"/>
      <c r="V171" s="1086"/>
      <c r="W171" s="1086"/>
      <c r="X171" s="1086"/>
      <c r="Y171" s="1086"/>
      <c r="Z171" s="1086"/>
      <c r="AA171" s="1086"/>
      <c r="AB171" s="1086"/>
      <c r="AC171" s="1086"/>
      <c r="AD171" s="1086"/>
      <c r="AE171" s="1086"/>
      <c r="AF171" s="1086"/>
      <c r="AG171" s="1086"/>
      <c r="AJ171" s="1086"/>
      <c r="AK171" s="1086"/>
      <c r="AL171" s="1086"/>
      <c r="AM171" s="1086"/>
      <c r="AN171" s="1086"/>
      <c r="AO171" s="1086"/>
    </row>
    <row r="172" ht="15.75" customHeight="1">
      <c r="A172" s="1086"/>
      <c r="B172" s="1086"/>
      <c r="D172" s="1086"/>
      <c r="E172" s="1086"/>
      <c r="F172" s="1086"/>
      <c r="G172" s="1086"/>
      <c r="H172" s="1086"/>
      <c r="I172" s="1086"/>
      <c r="J172" s="1086"/>
      <c r="K172" s="1086"/>
      <c r="L172" s="1086"/>
      <c r="M172" s="1086"/>
      <c r="N172" s="1086"/>
      <c r="O172" s="1086"/>
      <c r="P172" s="1086"/>
      <c r="Q172" s="1086"/>
      <c r="R172" s="1086"/>
      <c r="S172" s="1086"/>
      <c r="T172" s="1086"/>
      <c r="U172" s="1086"/>
      <c r="V172" s="1086"/>
      <c r="W172" s="1086"/>
      <c r="X172" s="1086"/>
      <c r="Y172" s="1086"/>
      <c r="Z172" s="1086"/>
      <c r="AA172" s="1086"/>
      <c r="AB172" s="1086"/>
      <c r="AC172" s="1086"/>
      <c r="AD172" s="1086"/>
      <c r="AE172" s="1086"/>
      <c r="AF172" s="1086"/>
      <c r="AG172" s="1086"/>
      <c r="AJ172" s="1086"/>
      <c r="AK172" s="1086"/>
      <c r="AL172" s="1086"/>
      <c r="AM172" s="1086"/>
      <c r="AN172" s="1086"/>
      <c r="AO172" s="1086"/>
    </row>
    <row r="173" ht="15.75" customHeight="1">
      <c r="A173" s="1086"/>
      <c r="B173" s="1086"/>
      <c r="D173" s="1086"/>
      <c r="E173" s="1086"/>
      <c r="F173" s="1086"/>
      <c r="G173" s="1086"/>
      <c r="H173" s="1086"/>
      <c r="I173" s="1086"/>
      <c r="J173" s="1086"/>
      <c r="K173" s="1086"/>
      <c r="L173" s="1086"/>
      <c r="M173" s="1086"/>
      <c r="N173" s="1086"/>
      <c r="O173" s="1086"/>
      <c r="P173" s="1086"/>
      <c r="Q173" s="1086"/>
      <c r="R173" s="1086"/>
      <c r="S173" s="1086"/>
      <c r="T173" s="1086"/>
      <c r="U173" s="1086"/>
      <c r="V173" s="1086"/>
      <c r="W173" s="1086"/>
      <c r="X173" s="1086"/>
      <c r="Y173" s="1086"/>
      <c r="Z173" s="1086"/>
      <c r="AA173" s="1086"/>
      <c r="AB173" s="1086"/>
      <c r="AC173" s="1086"/>
      <c r="AD173" s="1086"/>
      <c r="AE173" s="1086"/>
      <c r="AF173" s="1086"/>
      <c r="AG173" s="1086"/>
      <c r="AJ173" s="1086"/>
      <c r="AK173" s="1086"/>
      <c r="AL173" s="1086"/>
      <c r="AM173" s="1086"/>
      <c r="AN173" s="1086"/>
      <c r="AO173" s="1086"/>
    </row>
    <row r="174" ht="15.75" customHeight="1">
      <c r="A174" s="1086"/>
      <c r="B174" s="1086"/>
      <c r="D174" s="1086"/>
      <c r="E174" s="1086"/>
      <c r="F174" s="1086"/>
      <c r="G174" s="1086"/>
      <c r="H174" s="1086"/>
      <c r="I174" s="1086"/>
      <c r="J174" s="1086"/>
      <c r="K174" s="1086"/>
      <c r="L174" s="1086"/>
      <c r="M174" s="1086"/>
      <c r="N174" s="1086"/>
      <c r="O174" s="1086"/>
      <c r="P174" s="1086"/>
      <c r="Q174" s="1086"/>
      <c r="R174" s="1086"/>
      <c r="S174" s="1086"/>
      <c r="T174" s="1086"/>
      <c r="U174" s="1086"/>
      <c r="V174" s="1086"/>
      <c r="W174" s="1086"/>
      <c r="X174" s="1086"/>
      <c r="Y174" s="1086"/>
      <c r="Z174" s="1086"/>
      <c r="AA174" s="1086"/>
      <c r="AB174" s="1086"/>
      <c r="AC174" s="1086"/>
      <c r="AD174" s="1086"/>
      <c r="AE174" s="1086"/>
      <c r="AF174" s="1086"/>
      <c r="AG174" s="1086"/>
      <c r="AJ174" s="1086"/>
      <c r="AK174" s="1086"/>
      <c r="AL174" s="1086"/>
      <c r="AM174" s="1086"/>
      <c r="AN174" s="1086"/>
      <c r="AO174" s="1086"/>
    </row>
    <row r="175" ht="15.75" customHeight="1">
      <c r="A175" s="1086"/>
      <c r="B175" s="1086"/>
      <c r="D175" s="1086"/>
      <c r="E175" s="1086"/>
      <c r="F175" s="1086"/>
      <c r="G175" s="1086"/>
      <c r="H175" s="1086"/>
      <c r="I175" s="1086"/>
      <c r="J175" s="1086"/>
      <c r="K175" s="1086"/>
      <c r="L175" s="1086"/>
      <c r="M175" s="1086"/>
      <c r="N175" s="1086"/>
      <c r="O175" s="1086"/>
      <c r="P175" s="1086"/>
      <c r="Q175" s="1086"/>
      <c r="R175" s="1086"/>
      <c r="S175" s="1086"/>
      <c r="T175" s="1086"/>
      <c r="U175" s="1086"/>
      <c r="V175" s="1086"/>
      <c r="W175" s="1086"/>
      <c r="X175" s="1086"/>
      <c r="Y175" s="1086"/>
      <c r="Z175" s="1086"/>
      <c r="AA175" s="1086"/>
      <c r="AB175" s="1086"/>
      <c r="AC175" s="1086"/>
      <c r="AD175" s="1086"/>
      <c r="AE175" s="1086"/>
      <c r="AF175" s="1086"/>
      <c r="AG175" s="1086"/>
      <c r="AJ175" s="1086"/>
      <c r="AK175" s="1086"/>
      <c r="AL175" s="1086"/>
      <c r="AM175" s="1086"/>
      <c r="AN175" s="1086"/>
      <c r="AO175" s="1086"/>
    </row>
    <row r="176" ht="15.75" customHeight="1">
      <c r="A176" s="1086"/>
      <c r="B176" s="1086"/>
      <c r="D176" s="1086"/>
      <c r="E176" s="1086"/>
      <c r="F176" s="1086"/>
      <c r="G176" s="1086"/>
      <c r="H176" s="1086"/>
      <c r="I176" s="1086"/>
      <c r="J176" s="1086"/>
      <c r="K176" s="1086"/>
      <c r="L176" s="1086"/>
      <c r="M176" s="1086"/>
      <c r="N176" s="1086"/>
      <c r="O176" s="1086"/>
      <c r="P176" s="1086"/>
      <c r="Q176" s="1086"/>
      <c r="R176" s="1086"/>
      <c r="S176" s="1086"/>
      <c r="T176" s="1086"/>
      <c r="U176" s="1086"/>
      <c r="V176" s="1086"/>
      <c r="W176" s="1086"/>
      <c r="X176" s="1086"/>
      <c r="Y176" s="1086"/>
      <c r="Z176" s="1086"/>
      <c r="AA176" s="1086"/>
      <c r="AB176" s="1086"/>
      <c r="AC176" s="1086"/>
      <c r="AD176" s="1086"/>
      <c r="AE176" s="1086"/>
      <c r="AF176" s="1086"/>
      <c r="AG176" s="1086"/>
      <c r="AJ176" s="1086"/>
      <c r="AK176" s="1086"/>
      <c r="AL176" s="1086"/>
      <c r="AM176" s="1086"/>
      <c r="AN176" s="1086"/>
      <c r="AO176" s="1086"/>
    </row>
    <row r="177" ht="15.75" customHeight="1">
      <c r="A177" s="1086"/>
      <c r="B177" s="1086"/>
      <c r="D177" s="1086"/>
      <c r="E177" s="1086"/>
      <c r="F177" s="1086"/>
      <c r="G177" s="1086"/>
      <c r="H177" s="1086"/>
      <c r="I177" s="1086"/>
      <c r="J177" s="1086"/>
      <c r="K177" s="1086"/>
      <c r="L177" s="1086"/>
      <c r="M177" s="1086"/>
      <c r="N177" s="1086"/>
      <c r="O177" s="1086"/>
      <c r="P177" s="1086"/>
      <c r="Q177" s="1086"/>
      <c r="R177" s="1086"/>
      <c r="S177" s="1086"/>
      <c r="T177" s="1086"/>
      <c r="U177" s="1086"/>
      <c r="V177" s="1086"/>
      <c r="W177" s="1086"/>
      <c r="X177" s="1086"/>
      <c r="Y177" s="1086"/>
      <c r="Z177" s="1086"/>
      <c r="AA177" s="1086"/>
      <c r="AB177" s="1086"/>
      <c r="AC177" s="1086"/>
      <c r="AD177" s="1086"/>
      <c r="AE177" s="1086"/>
      <c r="AF177" s="1086"/>
      <c r="AG177" s="1086"/>
      <c r="AJ177" s="1086"/>
      <c r="AK177" s="1086"/>
      <c r="AL177" s="1086"/>
      <c r="AM177" s="1086"/>
      <c r="AN177" s="1086"/>
      <c r="AO177" s="1086"/>
    </row>
    <row r="178" ht="15.75" customHeight="1">
      <c r="A178" s="1086"/>
      <c r="B178" s="1086"/>
      <c r="D178" s="1086"/>
      <c r="E178" s="1086"/>
      <c r="F178" s="1086"/>
      <c r="G178" s="1086"/>
      <c r="H178" s="1086"/>
      <c r="I178" s="1086"/>
      <c r="J178" s="1086"/>
      <c r="K178" s="1086"/>
      <c r="L178" s="1086"/>
      <c r="M178" s="1086"/>
      <c r="N178" s="1086"/>
      <c r="O178" s="1086"/>
      <c r="P178" s="1086"/>
      <c r="Q178" s="1086"/>
      <c r="R178" s="1086"/>
      <c r="S178" s="1086"/>
      <c r="T178" s="1086"/>
      <c r="U178" s="1086"/>
      <c r="V178" s="1086"/>
      <c r="W178" s="1086"/>
      <c r="X178" s="1086"/>
      <c r="Y178" s="1086"/>
      <c r="Z178" s="1086"/>
      <c r="AA178" s="1086"/>
      <c r="AB178" s="1086"/>
      <c r="AC178" s="1086"/>
      <c r="AD178" s="1086"/>
      <c r="AE178" s="1086"/>
      <c r="AF178" s="1086"/>
      <c r="AG178" s="1086"/>
      <c r="AJ178" s="1086"/>
      <c r="AK178" s="1086"/>
      <c r="AL178" s="1086"/>
      <c r="AM178" s="1086"/>
      <c r="AN178" s="1086"/>
      <c r="AO178" s="1086"/>
    </row>
    <row r="179" ht="15.75" customHeight="1">
      <c r="A179" s="1086"/>
      <c r="B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J179" s="1086"/>
      <c r="AK179" s="1086"/>
      <c r="AL179" s="1086"/>
      <c r="AM179" s="1086"/>
      <c r="AN179" s="1086"/>
      <c r="AO179" s="1086"/>
    </row>
    <row r="180" ht="15.75" customHeight="1">
      <c r="A180" s="1086"/>
      <c r="B180" s="1086"/>
      <c r="D180" s="1086"/>
      <c r="E180" s="1086"/>
      <c r="F180" s="1086"/>
      <c r="G180" s="1086"/>
      <c r="H180" s="1086"/>
      <c r="I180" s="1086"/>
      <c r="J180" s="1086"/>
      <c r="K180" s="1086"/>
      <c r="L180" s="1086"/>
      <c r="M180" s="1086"/>
      <c r="N180" s="1086"/>
      <c r="O180" s="1086"/>
      <c r="P180" s="1086"/>
      <c r="Q180" s="1086"/>
      <c r="R180" s="1086"/>
      <c r="S180" s="1086"/>
      <c r="T180" s="1086"/>
      <c r="U180" s="1086"/>
      <c r="V180" s="1086"/>
      <c r="W180" s="1086"/>
      <c r="X180" s="1086"/>
      <c r="Y180" s="1086"/>
      <c r="Z180" s="1086"/>
      <c r="AA180" s="1086"/>
      <c r="AB180" s="1086"/>
      <c r="AC180" s="1086"/>
      <c r="AD180" s="1086"/>
      <c r="AE180" s="1086"/>
      <c r="AF180" s="1086"/>
      <c r="AG180" s="1086"/>
      <c r="AJ180" s="1086"/>
      <c r="AK180" s="1086"/>
      <c r="AL180" s="1086"/>
      <c r="AM180" s="1086"/>
      <c r="AN180" s="1086"/>
      <c r="AO180" s="1086"/>
    </row>
    <row r="181" ht="15.75" customHeight="1">
      <c r="A181" s="1086"/>
      <c r="B181" s="1086"/>
      <c r="D181" s="1086"/>
      <c r="E181" s="1086"/>
      <c r="F181" s="1086"/>
      <c r="G181" s="1086"/>
      <c r="H181" s="1086"/>
      <c r="I181" s="1086"/>
      <c r="J181" s="1086"/>
      <c r="K181" s="1086"/>
      <c r="L181" s="1086"/>
      <c r="M181" s="1086"/>
      <c r="N181" s="1086"/>
      <c r="O181" s="1086"/>
      <c r="P181" s="1086"/>
      <c r="Q181" s="1086"/>
      <c r="R181" s="1086"/>
      <c r="S181" s="1086"/>
      <c r="T181" s="1086"/>
      <c r="U181" s="1086"/>
      <c r="V181" s="1086"/>
      <c r="W181" s="1086"/>
      <c r="X181" s="1086"/>
      <c r="Y181" s="1086"/>
      <c r="Z181" s="1086"/>
      <c r="AA181" s="1086"/>
      <c r="AB181" s="1086"/>
      <c r="AC181" s="1086"/>
      <c r="AD181" s="1086"/>
      <c r="AE181" s="1086"/>
      <c r="AF181" s="1086"/>
      <c r="AG181" s="1086"/>
      <c r="AJ181" s="1086"/>
      <c r="AK181" s="1086"/>
      <c r="AL181" s="1086"/>
      <c r="AM181" s="1086"/>
      <c r="AN181" s="1086"/>
      <c r="AO181" s="1086"/>
    </row>
    <row r="182" ht="15.75" customHeight="1">
      <c r="A182" s="1086"/>
      <c r="B182" s="1086"/>
      <c r="D182" s="1086"/>
      <c r="E182" s="1086"/>
      <c r="F182" s="1086"/>
      <c r="G182" s="1086"/>
      <c r="H182" s="1086"/>
      <c r="I182" s="1086"/>
      <c r="J182" s="1086"/>
      <c r="K182" s="1086"/>
      <c r="L182" s="1086"/>
      <c r="M182" s="1086"/>
      <c r="N182" s="1086"/>
      <c r="O182" s="1086"/>
      <c r="P182" s="1086"/>
      <c r="Q182" s="1086"/>
      <c r="R182" s="1086"/>
      <c r="S182" s="1086"/>
      <c r="T182" s="1086"/>
      <c r="U182" s="1086"/>
      <c r="V182" s="1086"/>
      <c r="W182" s="1086"/>
      <c r="X182" s="1086"/>
      <c r="Y182" s="1086"/>
      <c r="Z182" s="1086"/>
      <c r="AA182" s="1086"/>
      <c r="AB182" s="1086"/>
      <c r="AC182" s="1086"/>
      <c r="AD182" s="1086"/>
      <c r="AE182" s="1086"/>
      <c r="AF182" s="1086"/>
      <c r="AG182" s="1086"/>
      <c r="AJ182" s="1086"/>
      <c r="AK182" s="1086"/>
      <c r="AL182" s="1086"/>
      <c r="AM182" s="1086"/>
      <c r="AN182" s="1086"/>
      <c r="AO182" s="1086"/>
    </row>
    <row r="183" ht="15.75" customHeight="1">
      <c r="A183" s="1086"/>
      <c r="B183" s="1086"/>
      <c r="D183" s="1086"/>
      <c r="E183" s="1086"/>
      <c r="F183" s="1086"/>
      <c r="G183" s="1086"/>
      <c r="H183" s="1086"/>
      <c r="I183" s="1086"/>
      <c r="J183" s="1086"/>
      <c r="K183" s="1086"/>
      <c r="L183" s="1086"/>
      <c r="M183" s="1086"/>
      <c r="N183" s="1086"/>
      <c r="O183" s="1086"/>
      <c r="P183" s="1086"/>
      <c r="Q183" s="1086"/>
      <c r="R183" s="1086"/>
      <c r="S183" s="1086"/>
      <c r="T183" s="1086"/>
      <c r="U183" s="1086"/>
      <c r="V183" s="1086"/>
      <c r="W183" s="1086"/>
      <c r="X183" s="1086"/>
      <c r="Y183" s="1086"/>
      <c r="Z183" s="1086"/>
      <c r="AA183" s="1086"/>
      <c r="AB183" s="1086"/>
      <c r="AC183" s="1086"/>
      <c r="AD183" s="1086"/>
      <c r="AE183" s="1086"/>
      <c r="AF183" s="1086"/>
      <c r="AG183" s="1086"/>
      <c r="AJ183" s="1086"/>
      <c r="AK183" s="1086"/>
      <c r="AL183" s="1086"/>
      <c r="AM183" s="1086"/>
      <c r="AN183" s="1086"/>
      <c r="AO183" s="1086"/>
    </row>
    <row r="184" ht="15.75" customHeight="1">
      <c r="A184" s="1086"/>
      <c r="B184" s="1086"/>
      <c r="D184" s="1086"/>
      <c r="E184" s="1086"/>
      <c r="F184" s="1086"/>
      <c r="G184" s="1086"/>
      <c r="H184" s="1086"/>
      <c r="I184" s="1086"/>
      <c r="J184" s="1086"/>
      <c r="K184" s="1086"/>
      <c r="L184" s="1086"/>
      <c r="M184" s="1086"/>
      <c r="N184" s="1086"/>
      <c r="O184" s="1086"/>
      <c r="P184" s="1086"/>
      <c r="Q184" s="1086"/>
      <c r="R184" s="1086"/>
      <c r="S184" s="1086"/>
      <c r="T184" s="1086"/>
      <c r="U184" s="1086"/>
      <c r="V184" s="1086"/>
      <c r="W184" s="1086"/>
      <c r="X184" s="1086"/>
      <c r="Y184" s="1086"/>
      <c r="Z184" s="1086"/>
      <c r="AA184" s="1086"/>
      <c r="AB184" s="1086"/>
      <c r="AC184" s="1086"/>
      <c r="AD184" s="1086"/>
      <c r="AE184" s="1086"/>
      <c r="AF184" s="1086"/>
      <c r="AG184" s="1086"/>
      <c r="AJ184" s="1086"/>
      <c r="AK184" s="1086"/>
      <c r="AL184" s="1086"/>
      <c r="AM184" s="1086"/>
      <c r="AN184" s="1086"/>
      <c r="AO184" s="1086"/>
    </row>
    <row r="185" ht="15.75" customHeight="1">
      <c r="A185" s="1086"/>
      <c r="B185" s="1086"/>
      <c r="D185" s="1086"/>
      <c r="E185" s="1086"/>
      <c r="F185" s="1086"/>
      <c r="G185" s="1086"/>
      <c r="H185" s="1086"/>
      <c r="I185" s="1086"/>
      <c r="J185" s="1086"/>
      <c r="K185" s="1086"/>
      <c r="L185" s="1086"/>
      <c r="M185" s="1086"/>
      <c r="N185" s="1086"/>
      <c r="O185" s="1086"/>
      <c r="P185" s="1086"/>
      <c r="Q185" s="1086"/>
      <c r="R185" s="1086"/>
      <c r="S185" s="1086"/>
      <c r="T185" s="1086"/>
      <c r="U185" s="1086"/>
      <c r="V185" s="1086"/>
      <c r="W185" s="1086"/>
      <c r="X185" s="1086"/>
      <c r="Y185" s="1086"/>
      <c r="Z185" s="1086"/>
      <c r="AA185" s="1086"/>
      <c r="AB185" s="1086"/>
      <c r="AC185" s="1086"/>
      <c r="AD185" s="1086"/>
      <c r="AE185" s="1086"/>
      <c r="AF185" s="1086"/>
      <c r="AG185" s="1086"/>
      <c r="AJ185" s="1086"/>
      <c r="AK185" s="1086"/>
      <c r="AL185" s="1086"/>
      <c r="AM185" s="1086"/>
      <c r="AN185" s="1086"/>
      <c r="AO185" s="1086"/>
    </row>
    <row r="186" ht="15.75" customHeight="1">
      <c r="A186" s="1086"/>
      <c r="B186" s="1086"/>
      <c r="D186" s="1086"/>
      <c r="E186" s="1086"/>
      <c r="F186" s="1086"/>
      <c r="G186" s="1086"/>
      <c r="H186" s="1086"/>
      <c r="I186" s="1086"/>
      <c r="J186" s="1086"/>
      <c r="K186" s="1086"/>
      <c r="L186" s="1086"/>
      <c r="M186" s="1086"/>
      <c r="N186" s="1086"/>
      <c r="O186" s="1086"/>
      <c r="P186" s="1086"/>
      <c r="Q186" s="1086"/>
      <c r="R186" s="1086"/>
      <c r="S186" s="1086"/>
      <c r="T186" s="1086"/>
      <c r="U186" s="1086"/>
      <c r="V186" s="1086"/>
      <c r="W186" s="1086"/>
      <c r="X186" s="1086"/>
      <c r="Y186" s="1086"/>
      <c r="Z186" s="1086"/>
      <c r="AA186" s="1086"/>
      <c r="AB186" s="1086"/>
      <c r="AC186" s="1086"/>
      <c r="AD186" s="1086"/>
      <c r="AE186" s="1086"/>
      <c r="AF186" s="1086"/>
      <c r="AG186" s="1086"/>
      <c r="AJ186" s="1086"/>
      <c r="AK186" s="1086"/>
      <c r="AL186" s="1086"/>
      <c r="AM186" s="1086"/>
      <c r="AN186" s="1086"/>
      <c r="AO186" s="1086"/>
    </row>
    <row r="187" ht="15.75" customHeight="1">
      <c r="A187" s="1086"/>
      <c r="B187" s="1086"/>
      <c r="D187" s="1086"/>
      <c r="E187" s="1086"/>
      <c r="F187" s="1086"/>
      <c r="G187" s="1086"/>
      <c r="H187" s="1086"/>
      <c r="I187" s="1086"/>
      <c r="J187" s="1086"/>
      <c r="K187" s="1086"/>
      <c r="L187" s="1086"/>
      <c r="M187" s="1086"/>
      <c r="N187" s="1086"/>
      <c r="O187" s="1086"/>
      <c r="P187" s="1086"/>
      <c r="Q187" s="1086"/>
      <c r="R187" s="1086"/>
      <c r="S187" s="1086"/>
      <c r="T187" s="1086"/>
      <c r="U187" s="1086"/>
      <c r="V187" s="1086"/>
      <c r="W187" s="1086"/>
      <c r="X187" s="1086"/>
      <c r="Y187" s="1086"/>
      <c r="Z187" s="1086"/>
      <c r="AA187" s="1086"/>
      <c r="AB187" s="1086"/>
      <c r="AC187" s="1086"/>
      <c r="AD187" s="1086"/>
      <c r="AE187" s="1086"/>
      <c r="AF187" s="1086"/>
      <c r="AG187" s="1086"/>
      <c r="AJ187" s="1086"/>
      <c r="AK187" s="1086"/>
      <c r="AL187" s="1086"/>
      <c r="AM187" s="1086"/>
      <c r="AN187" s="1086"/>
      <c r="AO187" s="1086"/>
    </row>
    <row r="188" ht="15.75" customHeight="1">
      <c r="A188" s="1086"/>
      <c r="B188" s="1086"/>
      <c r="D188" s="1086"/>
      <c r="E188" s="1086"/>
      <c r="F188" s="1086"/>
      <c r="G188" s="1086"/>
      <c r="H188" s="1086"/>
      <c r="I188" s="1086"/>
      <c r="J188" s="1086"/>
      <c r="K188" s="1086"/>
      <c r="L188" s="1086"/>
      <c r="M188" s="1086"/>
      <c r="N188" s="1086"/>
      <c r="O188" s="1086"/>
      <c r="P188" s="1086"/>
      <c r="Q188" s="1086"/>
      <c r="R188" s="1086"/>
      <c r="S188" s="1086"/>
      <c r="T188" s="1086"/>
      <c r="U188" s="1086"/>
      <c r="V188" s="1086"/>
      <c r="W188" s="1086"/>
      <c r="X188" s="1086"/>
      <c r="Y188" s="1086"/>
      <c r="Z188" s="1086"/>
      <c r="AA188" s="1086"/>
      <c r="AB188" s="1086"/>
      <c r="AC188" s="1086"/>
      <c r="AD188" s="1086"/>
      <c r="AE188" s="1086"/>
      <c r="AF188" s="1086"/>
      <c r="AG188" s="1086"/>
      <c r="AJ188" s="1086"/>
      <c r="AK188" s="1086"/>
      <c r="AL188" s="1086"/>
      <c r="AM188" s="1086"/>
      <c r="AN188" s="1086"/>
      <c r="AO188" s="1086"/>
    </row>
    <row r="189" ht="15.75" customHeight="1">
      <c r="A189" s="1086"/>
      <c r="B189" s="1086"/>
      <c r="D189" s="1086"/>
      <c r="E189" s="1086"/>
      <c r="F189" s="1086"/>
      <c r="G189" s="1086"/>
      <c r="H189" s="1086"/>
      <c r="I189" s="1086"/>
      <c r="J189" s="1086"/>
      <c r="K189" s="1086"/>
      <c r="L189" s="1086"/>
      <c r="M189" s="1086"/>
      <c r="N189" s="1086"/>
      <c r="O189" s="1086"/>
      <c r="P189" s="1086"/>
      <c r="Q189" s="1086"/>
      <c r="R189" s="1086"/>
      <c r="S189" s="1086"/>
      <c r="T189" s="1086"/>
      <c r="U189" s="1086"/>
      <c r="V189" s="1086"/>
      <c r="W189" s="1086"/>
      <c r="X189" s="1086"/>
      <c r="Y189" s="1086"/>
      <c r="Z189" s="1086"/>
      <c r="AA189" s="1086"/>
      <c r="AB189" s="1086"/>
      <c r="AC189" s="1086"/>
      <c r="AD189" s="1086"/>
      <c r="AE189" s="1086"/>
      <c r="AF189" s="1086"/>
      <c r="AG189" s="1086"/>
      <c r="AJ189" s="1086"/>
      <c r="AK189" s="1086"/>
      <c r="AL189" s="1086"/>
      <c r="AM189" s="1086"/>
      <c r="AN189" s="1086"/>
      <c r="AO189" s="1086"/>
    </row>
    <row r="190" ht="15.75" customHeight="1">
      <c r="A190" s="1086"/>
      <c r="B190" s="1086"/>
      <c r="D190" s="1086"/>
      <c r="E190" s="1086"/>
      <c r="F190" s="1086"/>
      <c r="G190" s="1086"/>
      <c r="H190" s="1086"/>
      <c r="I190" s="1086"/>
      <c r="J190" s="1086"/>
      <c r="K190" s="1086"/>
      <c r="L190" s="1086"/>
      <c r="M190" s="1086"/>
      <c r="N190" s="1086"/>
      <c r="O190" s="1086"/>
      <c r="P190" s="1086"/>
      <c r="Q190" s="1086"/>
      <c r="R190" s="1086"/>
      <c r="S190" s="1086"/>
      <c r="T190" s="1086"/>
      <c r="U190" s="1086"/>
      <c r="V190" s="1086"/>
      <c r="W190" s="1086"/>
      <c r="X190" s="1086"/>
      <c r="Y190" s="1086"/>
      <c r="Z190" s="1086"/>
      <c r="AA190" s="1086"/>
      <c r="AB190" s="1086"/>
      <c r="AC190" s="1086"/>
      <c r="AD190" s="1086"/>
      <c r="AE190" s="1086"/>
      <c r="AF190" s="1086"/>
      <c r="AG190" s="1086"/>
      <c r="AJ190" s="1086"/>
      <c r="AK190" s="1086"/>
      <c r="AL190" s="1086"/>
      <c r="AM190" s="1086"/>
      <c r="AN190" s="1086"/>
      <c r="AO190" s="1086"/>
    </row>
    <row r="191" ht="15.75" customHeight="1">
      <c r="A191" s="1086"/>
      <c r="B191" s="1086"/>
      <c r="D191" s="1086"/>
      <c r="E191" s="1086"/>
      <c r="F191" s="1086"/>
      <c r="G191" s="1086"/>
      <c r="H191" s="1086"/>
      <c r="I191" s="1086"/>
      <c r="J191" s="1086"/>
      <c r="K191" s="1086"/>
      <c r="L191" s="1086"/>
      <c r="M191" s="1086"/>
      <c r="N191" s="1086"/>
      <c r="O191" s="1086"/>
      <c r="P191" s="1086"/>
      <c r="Q191" s="1086"/>
      <c r="R191" s="1086"/>
      <c r="S191" s="1086"/>
      <c r="T191" s="1086"/>
      <c r="U191" s="1086"/>
      <c r="V191" s="1086"/>
      <c r="W191" s="1086"/>
      <c r="X191" s="1086"/>
      <c r="Y191" s="1086"/>
      <c r="Z191" s="1086"/>
      <c r="AA191" s="1086"/>
      <c r="AB191" s="1086"/>
      <c r="AC191" s="1086"/>
      <c r="AD191" s="1086"/>
      <c r="AE191" s="1086"/>
      <c r="AF191" s="1086"/>
      <c r="AG191" s="1086"/>
      <c r="AJ191" s="1086"/>
      <c r="AK191" s="1086"/>
      <c r="AL191" s="1086"/>
      <c r="AM191" s="1086"/>
      <c r="AN191" s="1086"/>
      <c r="AO191" s="1086"/>
    </row>
    <row r="192" ht="15.75" customHeight="1">
      <c r="A192" s="1086"/>
      <c r="B192" s="1086"/>
      <c r="D192" s="1086"/>
      <c r="E192" s="1086"/>
      <c r="F192" s="1086"/>
      <c r="G192" s="1086"/>
      <c r="H192" s="1086"/>
      <c r="I192" s="1086"/>
      <c r="J192" s="1086"/>
      <c r="K192" s="1086"/>
      <c r="L192" s="1086"/>
      <c r="M192" s="1086"/>
      <c r="N192" s="1086"/>
      <c r="O192" s="1086"/>
      <c r="P192" s="1086"/>
      <c r="Q192" s="1086"/>
      <c r="R192" s="1086"/>
      <c r="S192" s="1086"/>
      <c r="T192" s="1086"/>
      <c r="U192" s="1086"/>
      <c r="V192" s="1086"/>
      <c r="W192" s="1086"/>
      <c r="X192" s="1086"/>
      <c r="Y192" s="1086"/>
      <c r="Z192" s="1086"/>
      <c r="AA192" s="1086"/>
      <c r="AB192" s="1086"/>
      <c r="AC192" s="1086"/>
      <c r="AD192" s="1086"/>
      <c r="AE192" s="1086"/>
      <c r="AF192" s="1086"/>
      <c r="AG192" s="1086"/>
      <c r="AJ192" s="1086"/>
      <c r="AK192" s="1086"/>
      <c r="AL192" s="1086"/>
      <c r="AM192" s="1086"/>
      <c r="AN192" s="1086"/>
      <c r="AO192" s="1086"/>
    </row>
    <row r="193" ht="15.75" customHeight="1">
      <c r="A193" s="1086"/>
      <c r="B193" s="1086"/>
      <c r="D193" s="1086"/>
      <c r="E193" s="1086"/>
      <c r="F193" s="1086"/>
      <c r="G193" s="1086"/>
      <c r="H193" s="1086"/>
      <c r="I193" s="1086"/>
      <c r="J193" s="1086"/>
      <c r="K193" s="1086"/>
      <c r="L193" s="1086"/>
      <c r="M193" s="1086"/>
      <c r="N193" s="1086"/>
      <c r="O193" s="1086"/>
      <c r="P193" s="1086"/>
      <c r="Q193" s="1086"/>
      <c r="R193" s="1086"/>
      <c r="S193" s="1086"/>
      <c r="T193" s="1086"/>
      <c r="U193" s="1086"/>
      <c r="V193" s="1086"/>
      <c r="W193" s="1086"/>
      <c r="X193" s="1086"/>
      <c r="Y193" s="1086"/>
      <c r="Z193" s="1086"/>
      <c r="AA193" s="1086"/>
      <c r="AB193" s="1086"/>
      <c r="AC193" s="1086"/>
      <c r="AD193" s="1086"/>
      <c r="AE193" s="1086"/>
      <c r="AF193" s="1086"/>
      <c r="AG193" s="1086"/>
      <c r="AJ193" s="1086"/>
      <c r="AK193" s="1086"/>
      <c r="AL193" s="1086"/>
      <c r="AM193" s="1086"/>
      <c r="AN193" s="1086"/>
      <c r="AO193" s="1086"/>
    </row>
    <row r="194" ht="15.75" customHeight="1">
      <c r="A194" s="1086"/>
      <c r="B194" s="1086"/>
      <c r="D194" s="1086"/>
      <c r="E194" s="1086"/>
      <c r="F194" s="1086"/>
      <c r="G194" s="1086"/>
      <c r="H194" s="1086"/>
      <c r="I194" s="1086"/>
      <c r="J194" s="1086"/>
      <c r="K194" s="1086"/>
      <c r="L194" s="1086"/>
      <c r="M194" s="1086"/>
      <c r="N194" s="1086"/>
      <c r="O194" s="1086"/>
      <c r="P194" s="1086"/>
      <c r="Q194" s="1086"/>
      <c r="R194" s="1086"/>
      <c r="S194" s="1086"/>
      <c r="T194" s="1086"/>
      <c r="U194" s="1086"/>
      <c r="V194" s="1086"/>
      <c r="W194" s="1086"/>
      <c r="X194" s="1086"/>
      <c r="Y194" s="1086"/>
      <c r="Z194" s="1086"/>
      <c r="AA194" s="1086"/>
      <c r="AB194" s="1086"/>
      <c r="AC194" s="1086"/>
      <c r="AD194" s="1086"/>
      <c r="AE194" s="1086"/>
      <c r="AF194" s="1086"/>
      <c r="AG194" s="1086"/>
      <c r="AJ194" s="1086"/>
      <c r="AK194" s="1086"/>
      <c r="AL194" s="1086"/>
      <c r="AM194" s="1086"/>
      <c r="AN194" s="1086"/>
      <c r="AO194" s="1086"/>
    </row>
    <row r="195" ht="15.75" customHeight="1">
      <c r="A195" s="1086"/>
      <c r="B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J195" s="1086"/>
      <c r="AK195" s="1086"/>
      <c r="AL195" s="1086"/>
      <c r="AM195" s="1086"/>
      <c r="AN195" s="1086"/>
      <c r="AO195" s="1086"/>
    </row>
    <row r="196" ht="15.75" customHeight="1">
      <c r="A196" s="1086"/>
      <c r="B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J196" s="1086"/>
      <c r="AK196" s="1086"/>
      <c r="AL196" s="1086"/>
      <c r="AM196" s="1086"/>
      <c r="AN196" s="1086"/>
      <c r="AO196" s="1086"/>
    </row>
    <row r="197" ht="15.75" customHeight="1">
      <c r="A197" s="1086"/>
      <c r="B197" s="1086"/>
      <c r="D197" s="1086"/>
      <c r="E197" s="1086"/>
      <c r="F197" s="1086"/>
      <c r="G197" s="1086"/>
      <c r="H197" s="1086"/>
      <c r="I197" s="1086"/>
      <c r="J197" s="1086"/>
      <c r="K197" s="1086"/>
      <c r="L197" s="1086"/>
      <c r="M197" s="1086"/>
      <c r="N197" s="1086"/>
      <c r="O197" s="1086"/>
      <c r="P197" s="1086"/>
      <c r="Q197" s="1086"/>
      <c r="R197" s="1086"/>
      <c r="S197" s="1086"/>
      <c r="T197" s="1086"/>
      <c r="U197" s="1086"/>
      <c r="V197" s="1086"/>
      <c r="W197" s="1086"/>
      <c r="X197" s="1086"/>
      <c r="Y197" s="1086"/>
      <c r="Z197" s="1086"/>
      <c r="AA197" s="1086"/>
      <c r="AB197" s="1086"/>
      <c r="AC197" s="1086"/>
      <c r="AD197" s="1086"/>
      <c r="AE197" s="1086"/>
      <c r="AF197" s="1086"/>
      <c r="AG197" s="1086"/>
      <c r="AJ197" s="1086"/>
      <c r="AK197" s="1086"/>
      <c r="AL197" s="1086"/>
      <c r="AM197" s="1086"/>
      <c r="AN197" s="1086"/>
      <c r="AO197" s="1086"/>
    </row>
    <row r="198" ht="15.75" customHeight="1">
      <c r="A198" s="1086"/>
      <c r="B198" s="1086"/>
      <c r="D198" s="1086"/>
      <c r="E198" s="1086"/>
      <c r="F198" s="1086"/>
      <c r="G198" s="1086"/>
      <c r="H198" s="1086"/>
      <c r="I198" s="1086"/>
      <c r="J198" s="1086"/>
      <c r="K198" s="1086"/>
      <c r="L198" s="1086"/>
      <c r="M198" s="1086"/>
      <c r="N198" s="1086"/>
      <c r="O198" s="1086"/>
      <c r="P198" s="1086"/>
      <c r="Q198" s="1086"/>
      <c r="R198" s="1086"/>
      <c r="S198" s="1086"/>
      <c r="T198" s="1086"/>
      <c r="U198" s="1086"/>
      <c r="V198" s="1086"/>
      <c r="W198" s="1086"/>
      <c r="X198" s="1086"/>
      <c r="Y198" s="1086"/>
      <c r="Z198" s="1086"/>
      <c r="AA198" s="1086"/>
      <c r="AB198" s="1086"/>
      <c r="AC198" s="1086"/>
      <c r="AD198" s="1086"/>
      <c r="AE198" s="1086"/>
      <c r="AF198" s="1086"/>
      <c r="AG198" s="1086"/>
      <c r="AJ198" s="1086"/>
      <c r="AK198" s="1086"/>
      <c r="AL198" s="1086"/>
      <c r="AM198" s="1086"/>
      <c r="AN198" s="1086"/>
      <c r="AO198" s="1086"/>
    </row>
    <row r="199" ht="15.75" customHeight="1">
      <c r="A199" s="1086"/>
      <c r="B199" s="1086"/>
      <c r="D199" s="1086"/>
      <c r="E199" s="1086"/>
      <c r="F199" s="1086"/>
      <c r="G199" s="1086"/>
      <c r="H199" s="1086"/>
      <c r="I199" s="1086"/>
      <c r="J199" s="1086"/>
      <c r="K199" s="1086"/>
      <c r="L199" s="1086"/>
      <c r="M199" s="1086"/>
      <c r="N199" s="1086"/>
      <c r="O199" s="1086"/>
      <c r="P199" s="1086"/>
      <c r="Q199" s="1086"/>
      <c r="R199" s="1086"/>
      <c r="S199" s="1086"/>
      <c r="T199" s="1086"/>
      <c r="U199" s="1086"/>
      <c r="V199" s="1086"/>
      <c r="W199" s="1086"/>
      <c r="X199" s="1086"/>
      <c r="Y199" s="1086"/>
      <c r="Z199" s="1086"/>
      <c r="AA199" s="1086"/>
      <c r="AB199" s="1086"/>
      <c r="AC199" s="1086"/>
      <c r="AD199" s="1086"/>
      <c r="AE199" s="1086"/>
      <c r="AF199" s="1086"/>
      <c r="AG199" s="1086"/>
      <c r="AJ199" s="1086"/>
      <c r="AK199" s="1086"/>
      <c r="AL199" s="1086"/>
      <c r="AM199" s="1086"/>
      <c r="AN199" s="1086"/>
      <c r="AO199" s="1086"/>
    </row>
    <row r="200" ht="15.75" customHeight="1">
      <c r="A200" s="1086"/>
      <c r="B200" s="1086"/>
      <c r="D200" s="1086"/>
      <c r="E200" s="1086"/>
      <c r="F200" s="1086"/>
      <c r="G200" s="1086"/>
      <c r="H200" s="1086"/>
      <c r="I200" s="1086"/>
      <c r="J200" s="1086"/>
      <c r="K200" s="1086"/>
      <c r="L200" s="1086"/>
      <c r="M200" s="1086"/>
      <c r="N200" s="1086"/>
      <c r="O200" s="1086"/>
      <c r="P200" s="1086"/>
      <c r="Q200" s="1086"/>
      <c r="R200" s="1086"/>
      <c r="S200" s="1086"/>
      <c r="T200" s="1086"/>
      <c r="U200" s="1086"/>
      <c r="V200" s="1086"/>
      <c r="W200" s="1086"/>
      <c r="X200" s="1086"/>
      <c r="Y200" s="1086"/>
      <c r="Z200" s="1086"/>
      <c r="AA200" s="1086"/>
      <c r="AB200" s="1086"/>
      <c r="AC200" s="1086"/>
      <c r="AD200" s="1086"/>
      <c r="AE200" s="1086"/>
      <c r="AF200" s="1086"/>
      <c r="AG200" s="1086"/>
      <c r="AJ200" s="1086"/>
      <c r="AK200" s="1086"/>
      <c r="AL200" s="1086"/>
      <c r="AM200" s="1086"/>
      <c r="AN200" s="1086"/>
      <c r="AO200" s="1086"/>
    </row>
    <row r="201" ht="15.75" customHeight="1">
      <c r="A201" s="1086"/>
      <c r="B201" s="1086"/>
      <c r="D201" s="1086"/>
      <c r="E201" s="1086"/>
      <c r="F201" s="1086"/>
      <c r="G201" s="1086"/>
      <c r="H201" s="1086"/>
      <c r="I201" s="1086"/>
      <c r="J201" s="1086"/>
      <c r="K201" s="1086"/>
      <c r="L201" s="1086"/>
      <c r="M201" s="1086"/>
      <c r="N201" s="1086"/>
      <c r="O201" s="1086"/>
      <c r="P201" s="1086"/>
      <c r="Q201" s="1086"/>
      <c r="R201" s="1086"/>
      <c r="S201" s="1086"/>
      <c r="T201" s="1086"/>
      <c r="U201" s="1086"/>
      <c r="V201" s="1086"/>
      <c r="W201" s="1086"/>
      <c r="X201" s="1086"/>
      <c r="Y201" s="1086"/>
      <c r="Z201" s="1086"/>
      <c r="AA201" s="1086"/>
      <c r="AB201" s="1086"/>
      <c r="AC201" s="1086"/>
      <c r="AD201" s="1086"/>
      <c r="AE201" s="1086"/>
      <c r="AF201" s="1086"/>
      <c r="AG201" s="1086"/>
      <c r="AJ201" s="1086"/>
      <c r="AK201" s="1086"/>
      <c r="AL201" s="1086"/>
      <c r="AM201" s="1086"/>
      <c r="AN201" s="1086"/>
      <c r="AO201" s="1086"/>
    </row>
    <row r="202" ht="15.75" customHeight="1">
      <c r="A202" s="1086"/>
      <c r="B202" s="1086"/>
      <c r="D202" s="1086"/>
      <c r="E202" s="1086"/>
      <c r="F202" s="1086"/>
      <c r="G202" s="1086"/>
      <c r="H202" s="1086"/>
      <c r="I202" s="1086"/>
      <c r="J202" s="1086"/>
      <c r="K202" s="1086"/>
      <c r="L202" s="1086"/>
      <c r="M202" s="1086"/>
      <c r="N202" s="1086"/>
      <c r="O202" s="1086"/>
      <c r="P202" s="1086"/>
      <c r="Q202" s="1086"/>
      <c r="R202" s="1086"/>
      <c r="S202" s="1086"/>
      <c r="T202" s="1086"/>
      <c r="U202" s="1086"/>
      <c r="V202" s="1086"/>
      <c r="W202" s="1086"/>
      <c r="X202" s="1086"/>
      <c r="Y202" s="1086"/>
      <c r="Z202" s="1086"/>
      <c r="AA202" s="1086"/>
      <c r="AB202" s="1086"/>
      <c r="AC202" s="1086"/>
      <c r="AD202" s="1086"/>
      <c r="AE202" s="1086"/>
      <c r="AF202" s="1086"/>
      <c r="AG202" s="1086"/>
      <c r="AJ202" s="1086"/>
      <c r="AK202" s="1086"/>
      <c r="AL202" s="1086"/>
      <c r="AM202" s="1086"/>
      <c r="AN202" s="1086"/>
      <c r="AO202" s="1086"/>
    </row>
    <row r="203" ht="15.75" customHeight="1">
      <c r="A203" s="1086"/>
      <c r="B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J203" s="1086"/>
      <c r="AK203" s="1086"/>
      <c r="AL203" s="1086"/>
      <c r="AM203" s="1086"/>
      <c r="AN203" s="1086"/>
      <c r="AO203" s="1086"/>
    </row>
    <row r="204" ht="15.75" customHeight="1">
      <c r="A204" s="1086"/>
      <c r="B204" s="1086"/>
      <c r="D204" s="1086"/>
      <c r="E204" s="1086"/>
      <c r="F204" s="1086"/>
      <c r="G204" s="1086"/>
      <c r="H204" s="1086"/>
      <c r="I204" s="1086"/>
      <c r="J204" s="1086"/>
      <c r="K204" s="1086"/>
      <c r="L204" s="1086"/>
      <c r="M204" s="1086"/>
      <c r="N204" s="1086"/>
      <c r="O204" s="1086"/>
      <c r="P204" s="1086"/>
      <c r="Q204" s="1086"/>
      <c r="R204" s="1086"/>
      <c r="S204" s="1086"/>
      <c r="T204" s="1086"/>
      <c r="U204" s="1086"/>
      <c r="V204" s="1086"/>
      <c r="W204" s="1086"/>
      <c r="X204" s="1086"/>
      <c r="Y204" s="1086"/>
      <c r="Z204" s="1086"/>
      <c r="AA204" s="1086"/>
      <c r="AB204" s="1086"/>
      <c r="AC204" s="1086"/>
      <c r="AD204" s="1086"/>
      <c r="AE204" s="1086"/>
      <c r="AF204" s="1086"/>
      <c r="AG204" s="1086"/>
      <c r="AJ204" s="1086"/>
      <c r="AK204" s="1086"/>
      <c r="AL204" s="1086"/>
      <c r="AM204" s="1086"/>
      <c r="AN204" s="1086"/>
      <c r="AO204" s="1086"/>
    </row>
    <row r="205" ht="15.75" customHeight="1">
      <c r="A205" s="1086"/>
      <c r="B205" s="1086"/>
      <c r="D205" s="1086"/>
      <c r="E205" s="1086"/>
      <c r="F205" s="1086"/>
      <c r="G205" s="1086"/>
      <c r="H205" s="1086"/>
      <c r="I205" s="1086"/>
      <c r="J205" s="1086"/>
      <c r="K205" s="1086"/>
      <c r="L205" s="1086"/>
      <c r="M205" s="1086"/>
      <c r="N205" s="1086"/>
      <c r="O205" s="1086"/>
      <c r="P205" s="1086"/>
      <c r="Q205" s="1086"/>
      <c r="R205" s="1086"/>
      <c r="S205" s="1086"/>
      <c r="T205" s="1086"/>
      <c r="U205" s="1086"/>
      <c r="V205" s="1086"/>
      <c r="W205" s="1086"/>
      <c r="X205" s="1086"/>
      <c r="Y205" s="1086"/>
      <c r="Z205" s="1086"/>
      <c r="AA205" s="1086"/>
      <c r="AB205" s="1086"/>
      <c r="AC205" s="1086"/>
      <c r="AD205" s="1086"/>
      <c r="AE205" s="1086"/>
      <c r="AF205" s="1086"/>
      <c r="AG205" s="1086"/>
      <c r="AJ205" s="1086"/>
      <c r="AK205" s="1086"/>
      <c r="AL205" s="1086"/>
      <c r="AM205" s="1086"/>
      <c r="AN205" s="1086"/>
      <c r="AO205" s="1086"/>
    </row>
    <row r="206" ht="15.75" customHeight="1">
      <c r="A206" s="1086"/>
      <c r="B206" s="1086"/>
      <c r="D206" s="1086"/>
      <c r="E206" s="1086"/>
      <c r="F206" s="1086"/>
      <c r="G206" s="1086"/>
      <c r="H206" s="1086"/>
      <c r="I206" s="1086"/>
      <c r="J206" s="1086"/>
      <c r="K206" s="1086"/>
      <c r="L206" s="1086"/>
      <c r="M206" s="1086"/>
      <c r="N206" s="1086"/>
      <c r="O206" s="1086"/>
      <c r="P206" s="1086"/>
      <c r="Q206" s="1086"/>
      <c r="R206" s="1086"/>
      <c r="S206" s="1086"/>
      <c r="T206" s="1086"/>
      <c r="U206" s="1086"/>
      <c r="V206" s="1086"/>
      <c r="W206" s="1086"/>
      <c r="X206" s="1086"/>
      <c r="Y206" s="1086"/>
      <c r="Z206" s="1086"/>
      <c r="AA206" s="1086"/>
      <c r="AB206" s="1086"/>
      <c r="AC206" s="1086"/>
      <c r="AD206" s="1086"/>
      <c r="AE206" s="1086"/>
      <c r="AF206" s="1086"/>
      <c r="AG206" s="1086"/>
      <c r="AJ206" s="1086"/>
      <c r="AK206" s="1086"/>
      <c r="AL206" s="1086"/>
      <c r="AM206" s="1086"/>
      <c r="AN206" s="1086"/>
      <c r="AO206" s="1086"/>
    </row>
    <row r="207" ht="15.75" customHeight="1">
      <c r="A207" s="1086"/>
      <c r="B207" s="1086"/>
      <c r="D207" s="1086"/>
      <c r="E207" s="1086"/>
      <c r="F207" s="1086"/>
      <c r="G207" s="1086"/>
      <c r="H207" s="1086"/>
      <c r="I207" s="1086"/>
      <c r="J207" s="1086"/>
      <c r="K207" s="1086"/>
      <c r="L207" s="1086"/>
      <c r="M207" s="1086"/>
      <c r="N207" s="1086"/>
      <c r="O207" s="1086"/>
      <c r="P207" s="1086"/>
      <c r="Q207" s="1086"/>
      <c r="R207" s="1086"/>
      <c r="S207" s="1086"/>
      <c r="T207" s="1086"/>
      <c r="U207" s="1086"/>
      <c r="V207" s="1086"/>
      <c r="W207" s="1086"/>
      <c r="X207" s="1086"/>
      <c r="Y207" s="1086"/>
      <c r="Z207" s="1086"/>
      <c r="AA207" s="1086"/>
      <c r="AB207" s="1086"/>
      <c r="AC207" s="1086"/>
      <c r="AD207" s="1086"/>
      <c r="AE207" s="1086"/>
      <c r="AF207" s="1086"/>
      <c r="AG207" s="1086"/>
      <c r="AJ207" s="1086"/>
      <c r="AK207" s="1086"/>
      <c r="AL207" s="1086"/>
      <c r="AM207" s="1086"/>
      <c r="AN207" s="1086"/>
      <c r="AO207" s="1086"/>
    </row>
    <row r="208" ht="15.75" customHeight="1">
      <c r="A208" s="1086"/>
      <c r="B208" s="1086"/>
      <c r="D208" s="1086"/>
      <c r="E208" s="1086"/>
      <c r="F208" s="1086"/>
      <c r="G208" s="1086"/>
      <c r="H208" s="1086"/>
      <c r="I208" s="1086"/>
      <c r="J208" s="1086"/>
      <c r="K208" s="1086"/>
      <c r="L208" s="1086"/>
      <c r="M208" s="1086"/>
      <c r="N208" s="1086"/>
      <c r="O208" s="1086"/>
      <c r="P208" s="1086"/>
      <c r="Q208" s="1086"/>
      <c r="R208" s="1086"/>
      <c r="S208" s="1086"/>
      <c r="T208" s="1086"/>
      <c r="U208" s="1086"/>
      <c r="V208" s="1086"/>
      <c r="W208" s="1086"/>
      <c r="X208" s="1086"/>
      <c r="Y208" s="1086"/>
      <c r="Z208" s="1086"/>
      <c r="AA208" s="1086"/>
      <c r="AB208" s="1086"/>
      <c r="AC208" s="1086"/>
      <c r="AD208" s="1086"/>
      <c r="AE208" s="1086"/>
      <c r="AF208" s="1086"/>
      <c r="AG208" s="1086"/>
      <c r="AJ208" s="1086"/>
      <c r="AK208" s="1086"/>
      <c r="AL208" s="1086"/>
      <c r="AM208" s="1086"/>
      <c r="AN208" s="1086"/>
      <c r="AO208" s="1086"/>
    </row>
    <row r="209" ht="15.75" customHeight="1">
      <c r="A209" s="1086"/>
      <c r="B209" s="1086"/>
      <c r="D209" s="1086"/>
      <c r="E209" s="1086"/>
      <c r="F209" s="1086"/>
      <c r="G209" s="1086"/>
      <c r="H209" s="1086"/>
      <c r="I209" s="1086"/>
      <c r="J209" s="1086"/>
      <c r="K209" s="1086"/>
      <c r="L209" s="1086"/>
      <c r="M209" s="1086"/>
      <c r="N209" s="1086"/>
      <c r="O209" s="1086"/>
      <c r="P209" s="1086"/>
      <c r="Q209" s="1086"/>
      <c r="R209" s="1086"/>
      <c r="S209" s="1086"/>
      <c r="T209" s="1086"/>
      <c r="U209" s="1086"/>
      <c r="V209" s="1086"/>
      <c r="W209" s="1086"/>
      <c r="X209" s="1086"/>
      <c r="Y209" s="1086"/>
      <c r="Z209" s="1086"/>
      <c r="AA209" s="1086"/>
      <c r="AB209" s="1086"/>
      <c r="AC209" s="1086"/>
      <c r="AD209" s="1086"/>
      <c r="AE209" s="1086"/>
      <c r="AF209" s="1086"/>
      <c r="AG209" s="1086"/>
      <c r="AJ209" s="1086"/>
      <c r="AK209" s="1086"/>
      <c r="AL209" s="1086"/>
      <c r="AM209" s="1086"/>
      <c r="AN209" s="1086"/>
      <c r="AO209" s="1086"/>
    </row>
    <row r="210" ht="15.75" customHeight="1">
      <c r="A210" s="1086"/>
      <c r="B210" s="1086"/>
      <c r="D210" s="1086"/>
      <c r="E210" s="1086"/>
      <c r="F210" s="1086"/>
      <c r="G210" s="1086"/>
      <c r="H210" s="1086"/>
      <c r="I210" s="1086"/>
      <c r="J210" s="1086"/>
      <c r="K210" s="1086"/>
      <c r="L210" s="1086"/>
      <c r="M210" s="1086"/>
      <c r="N210" s="1086"/>
      <c r="O210" s="1086"/>
      <c r="P210" s="1086"/>
      <c r="Q210" s="1086"/>
      <c r="R210" s="1086"/>
      <c r="S210" s="1086"/>
      <c r="T210" s="1086"/>
      <c r="U210" s="1086"/>
      <c r="V210" s="1086"/>
      <c r="W210" s="1086"/>
      <c r="X210" s="1086"/>
      <c r="Y210" s="1086"/>
      <c r="Z210" s="1086"/>
      <c r="AA210" s="1086"/>
      <c r="AB210" s="1086"/>
      <c r="AC210" s="1086"/>
      <c r="AD210" s="1086"/>
      <c r="AE210" s="1086"/>
      <c r="AF210" s="1086"/>
      <c r="AG210" s="1086"/>
      <c r="AJ210" s="1086"/>
      <c r="AK210" s="1086"/>
      <c r="AL210" s="1086"/>
      <c r="AM210" s="1086"/>
      <c r="AN210" s="1086"/>
      <c r="AO210" s="1086"/>
    </row>
    <row r="211" ht="15.75" customHeight="1">
      <c r="A211" s="1086"/>
      <c r="B211" s="1086"/>
      <c r="D211" s="1086"/>
      <c r="E211" s="1086"/>
      <c r="F211" s="1086"/>
      <c r="G211" s="1086"/>
      <c r="H211" s="1086"/>
      <c r="I211" s="1086"/>
      <c r="J211" s="1086"/>
      <c r="K211" s="1086"/>
      <c r="L211" s="1086"/>
      <c r="M211" s="1086"/>
      <c r="N211" s="1086"/>
      <c r="O211" s="1086"/>
      <c r="P211" s="1086"/>
      <c r="Q211" s="1086"/>
      <c r="R211" s="1086"/>
      <c r="S211" s="1086"/>
      <c r="T211" s="1086"/>
      <c r="U211" s="1086"/>
      <c r="V211" s="1086"/>
      <c r="W211" s="1086"/>
      <c r="X211" s="1086"/>
      <c r="Y211" s="1086"/>
      <c r="Z211" s="1086"/>
      <c r="AA211" s="1086"/>
      <c r="AB211" s="1086"/>
      <c r="AC211" s="1086"/>
      <c r="AD211" s="1086"/>
      <c r="AE211" s="1086"/>
      <c r="AF211" s="1086"/>
      <c r="AG211" s="1086"/>
      <c r="AJ211" s="1086"/>
      <c r="AK211" s="1086"/>
      <c r="AL211" s="1086"/>
      <c r="AM211" s="1086"/>
      <c r="AN211" s="1086"/>
      <c r="AO211" s="1086"/>
    </row>
    <row r="212" ht="15.75" customHeight="1">
      <c r="A212" s="1086"/>
      <c r="B212" s="1086"/>
      <c r="D212" s="1086"/>
      <c r="E212" s="1086"/>
      <c r="F212" s="1086"/>
      <c r="G212" s="1086"/>
      <c r="H212" s="1086"/>
      <c r="I212" s="1086"/>
      <c r="J212" s="1086"/>
      <c r="K212" s="1086"/>
      <c r="L212" s="1086"/>
      <c r="M212" s="1086"/>
      <c r="N212" s="1086"/>
      <c r="O212" s="1086"/>
      <c r="P212" s="1086"/>
      <c r="Q212" s="1086"/>
      <c r="R212" s="1086"/>
      <c r="S212" s="1086"/>
      <c r="T212" s="1086"/>
      <c r="U212" s="1086"/>
      <c r="V212" s="1086"/>
      <c r="W212" s="1086"/>
      <c r="X212" s="1086"/>
      <c r="Y212" s="1086"/>
      <c r="Z212" s="1086"/>
      <c r="AA212" s="1086"/>
      <c r="AB212" s="1086"/>
      <c r="AC212" s="1086"/>
      <c r="AD212" s="1086"/>
      <c r="AE212" s="1086"/>
      <c r="AF212" s="1086"/>
      <c r="AG212" s="1086"/>
      <c r="AJ212" s="1086"/>
      <c r="AK212" s="1086"/>
      <c r="AL212" s="1086"/>
      <c r="AM212" s="1086"/>
      <c r="AN212" s="1086"/>
      <c r="AO212" s="1086"/>
    </row>
    <row r="213" ht="15.75" customHeight="1">
      <c r="A213" s="1086"/>
      <c r="B213" s="1086"/>
      <c r="D213" s="1086"/>
      <c r="E213" s="1086"/>
      <c r="F213" s="1086"/>
      <c r="G213" s="1086"/>
      <c r="H213" s="1086"/>
      <c r="I213" s="1086"/>
      <c r="J213" s="1086"/>
      <c r="K213" s="1086"/>
      <c r="L213" s="1086"/>
      <c r="M213" s="1086"/>
      <c r="N213" s="1086"/>
      <c r="O213" s="1086"/>
      <c r="P213" s="1086"/>
      <c r="Q213" s="1086"/>
      <c r="R213" s="1086"/>
      <c r="S213" s="1086"/>
      <c r="T213" s="1086"/>
      <c r="U213" s="1086"/>
      <c r="V213" s="1086"/>
      <c r="W213" s="1086"/>
      <c r="X213" s="1086"/>
      <c r="Y213" s="1086"/>
      <c r="Z213" s="1086"/>
      <c r="AA213" s="1086"/>
      <c r="AB213" s="1086"/>
      <c r="AC213" s="1086"/>
      <c r="AD213" s="1086"/>
      <c r="AE213" s="1086"/>
      <c r="AF213" s="1086"/>
      <c r="AG213" s="1086"/>
      <c r="AJ213" s="1086"/>
      <c r="AK213" s="1086"/>
      <c r="AL213" s="1086"/>
      <c r="AM213" s="1086"/>
      <c r="AN213" s="1086"/>
      <c r="AO213" s="1086"/>
    </row>
    <row r="214" ht="15.75" customHeight="1">
      <c r="A214" s="1086"/>
      <c r="B214" s="1086"/>
      <c r="D214" s="1086"/>
      <c r="E214" s="1086"/>
      <c r="F214" s="1086"/>
      <c r="G214" s="1086"/>
      <c r="H214" s="1086"/>
      <c r="I214" s="1086"/>
      <c r="J214" s="1086"/>
      <c r="K214" s="1086"/>
      <c r="L214" s="1086"/>
      <c r="M214" s="1086"/>
      <c r="N214" s="1086"/>
      <c r="O214" s="1086"/>
      <c r="P214" s="1086"/>
      <c r="Q214" s="1086"/>
      <c r="R214" s="1086"/>
      <c r="S214" s="1086"/>
      <c r="T214" s="1086"/>
      <c r="U214" s="1086"/>
      <c r="V214" s="1086"/>
      <c r="W214" s="1086"/>
      <c r="X214" s="1086"/>
      <c r="Y214" s="1086"/>
      <c r="Z214" s="1086"/>
      <c r="AA214" s="1086"/>
      <c r="AB214" s="1086"/>
      <c r="AC214" s="1086"/>
      <c r="AD214" s="1086"/>
      <c r="AE214" s="1086"/>
      <c r="AF214" s="1086"/>
      <c r="AG214" s="1086"/>
      <c r="AJ214" s="1086"/>
      <c r="AK214" s="1086"/>
      <c r="AL214" s="1086"/>
      <c r="AM214" s="1086"/>
      <c r="AN214" s="1086"/>
      <c r="AO214" s="1086"/>
    </row>
    <row r="215" ht="15.75" customHeight="1">
      <c r="A215" s="1086"/>
      <c r="B215" s="1086"/>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J215" s="1086"/>
      <c r="AK215" s="1086"/>
      <c r="AL215" s="1086"/>
      <c r="AM215" s="1086"/>
      <c r="AN215" s="1086"/>
      <c r="AO215" s="1086"/>
    </row>
    <row r="216" ht="15.75" customHeight="1">
      <c r="A216" s="1086"/>
      <c r="B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J216" s="1086"/>
      <c r="AK216" s="1086"/>
      <c r="AL216" s="1086"/>
      <c r="AM216" s="1086"/>
      <c r="AN216" s="1086"/>
      <c r="AO216" s="1086"/>
    </row>
    <row r="217" ht="15.75" customHeight="1">
      <c r="A217" s="1086"/>
      <c r="B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J217" s="1086"/>
      <c r="AK217" s="1086"/>
      <c r="AL217" s="1086"/>
      <c r="AM217" s="1086"/>
      <c r="AN217" s="1086"/>
      <c r="AO217" s="1086"/>
    </row>
    <row r="218" ht="15.75" customHeight="1">
      <c r="A218" s="1086"/>
      <c r="B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J218" s="1086"/>
      <c r="AK218" s="1086"/>
      <c r="AL218" s="1086"/>
      <c r="AM218" s="1086"/>
      <c r="AN218" s="1086"/>
      <c r="AO218" s="1086"/>
    </row>
    <row r="219" ht="15.75" customHeight="1">
      <c r="A219" s="1086"/>
      <c r="B219" s="1086"/>
      <c r="D219" s="1086"/>
      <c r="E219" s="1086"/>
      <c r="F219" s="1086"/>
      <c r="G219" s="1086"/>
      <c r="H219" s="1086"/>
      <c r="I219" s="1086"/>
      <c r="J219" s="1086"/>
      <c r="K219" s="1086"/>
      <c r="L219" s="1086"/>
      <c r="M219" s="1086"/>
      <c r="N219" s="1086"/>
      <c r="O219" s="1086"/>
      <c r="P219" s="1086"/>
      <c r="Q219" s="1086"/>
      <c r="R219" s="1086"/>
      <c r="S219" s="1086"/>
      <c r="T219" s="1086"/>
      <c r="U219" s="1086"/>
      <c r="V219" s="1086"/>
      <c r="W219" s="1086"/>
      <c r="X219" s="1086"/>
      <c r="Y219" s="1086"/>
      <c r="Z219" s="1086"/>
      <c r="AA219" s="1086"/>
      <c r="AB219" s="1086"/>
      <c r="AC219" s="1086"/>
      <c r="AD219" s="1086"/>
      <c r="AE219" s="1086"/>
      <c r="AF219" s="1086"/>
      <c r="AG219" s="1086"/>
      <c r="AJ219" s="1086"/>
      <c r="AK219" s="1086"/>
      <c r="AL219" s="1086"/>
      <c r="AM219" s="1086"/>
      <c r="AN219" s="1086"/>
      <c r="AO219" s="1086"/>
    </row>
    <row r="220" ht="15.75" customHeight="1">
      <c r="A220" s="1086"/>
      <c r="B220" s="1086"/>
      <c r="D220" s="1086"/>
      <c r="E220" s="1086"/>
      <c r="F220" s="1086"/>
      <c r="G220" s="1086"/>
      <c r="H220" s="1086"/>
      <c r="I220" s="1086"/>
      <c r="J220" s="1086"/>
      <c r="K220" s="1086"/>
      <c r="L220" s="1086"/>
      <c r="M220" s="1086"/>
      <c r="N220" s="1086"/>
      <c r="O220" s="1086"/>
      <c r="P220" s="1086"/>
      <c r="Q220" s="1086"/>
      <c r="R220" s="1086"/>
      <c r="S220" s="1086"/>
      <c r="T220" s="1086"/>
      <c r="U220" s="1086"/>
      <c r="V220" s="1086"/>
      <c r="W220" s="1086"/>
      <c r="X220" s="1086"/>
      <c r="Y220" s="1086"/>
      <c r="Z220" s="1086"/>
      <c r="AA220" s="1086"/>
      <c r="AB220" s="1086"/>
      <c r="AC220" s="1086"/>
      <c r="AD220" s="1086"/>
      <c r="AE220" s="1086"/>
      <c r="AF220" s="1086"/>
      <c r="AG220" s="1086"/>
      <c r="AJ220" s="1086"/>
      <c r="AK220" s="1086"/>
      <c r="AL220" s="1086"/>
      <c r="AM220" s="1086"/>
      <c r="AN220" s="1086"/>
      <c r="AO220" s="1086"/>
    </row>
    <row r="221" ht="15.75" customHeight="1">
      <c r="A221" s="1086"/>
      <c r="B221" s="1086"/>
      <c r="D221" s="1086"/>
      <c r="E221" s="1086"/>
      <c r="F221" s="1086"/>
      <c r="G221" s="1086"/>
      <c r="H221" s="1086"/>
      <c r="I221" s="1086"/>
      <c r="J221" s="1086"/>
      <c r="K221" s="1086"/>
      <c r="L221" s="1086"/>
      <c r="M221" s="1086"/>
      <c r="N221" s="1086"/>
      <c r="O221" s="1086"/>
      <c r="P221" s="1086"/>
      <c r="Q221" s="1086"/>
      <c r="R221" s="1086"/>
      <c r="S221" s="1086"/>
      <c r="T221" s="1086"/>
      <c r="U221" s="1086"/>
      <c r="V221" s="1086"/>
      <c r="W221" s="1086"/>
      <c r="X221" s="1086"/>
      <c r="Y221" s="1086"/>
      <c r="Z221" s="1086"/>
      <c r="AA221" s="1086"/>
      <c r="AB221" s="1086"/>
      <c r="AC221" s="1086"/>
      <c r="AD221" s="1086"/>
      <c r="AE221" s="1086"/>
      <c r="AF221" s="1086"/>
      <c r="AG221" s="1086"/>
      <c r="AJ221" s="1086"/>
      <c r="AK221" s="1086"/>
      <c r="AL221" s="1086"/>
      <c r="AM221" s="1086"/>
      <c r="AN221" s="1086"/>
      <c r="AO221" s="1086"/>
    </row>
    <row r="222" ht="15.75" customHeight="1">
      <c r="A222" s="1086"/>
      <c r="B222" s="1086"/>
      <c r="D222" s="1086"/>
      <c r="E222" s="1086"/>
      <c r="F222" s="1086"/>
      <c r="G222" s="1086"/>
      <c r="H222" s="1086"/>
      <c r="I222" s="1086"/>
      <c r="J222" s="1086"/>
      <c r="K222" s="1086"/>
      <c r="L222" s="1086"/>
      <c r="M222" s="1086"/>
      <c r="N222" s="1086"/>
      <c r="O222" s="1086"/>
      <c r="P222" s="1086"/>
      <c r="Q222" s="1086"/>
      <c r="R222" s="1086"/>
      <c r="S222" s="1086"/>
      <c r="T222" s="1086"/>
      <c r="U222" s="1086"/>
      <c r="V222" s="1086"/>
      <c r="W222" s="1086"/>
      <c r="X222" s="1086"/>
      <c r="Y222" s="1086"/>
      <c r="Z222" s="1086"/>
      <c r="AA222" s="1086"/>
      <c r="AB222" s="1086"/>
      <c r="AC222" s="1086"/>
      <c r="AD222" s="1086"/>
      <c r="AE222" s="1086"/>
      <c r="AF222" s="1086"/>
      <c r="AG222" s="1086"/>
      <c r="AJ222" s="1086"/>
      <c r="AK222" s="1086"/>
      <c r="AL222" s="1086"/>
      <c r="AM222" s="1086"/>
      <c r="AN222" s="1086"/>
      <c r="AO222" s="1086"/>
    </row>
    <row r="223" ht="15.75" customHeight="1">
      <c r="A223" s="1086"/>
      <c r="B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J223" s="1086"/>
      <c r="AK223" s="1086"/>
      <c r="AL223" s="1086"/>
      <c r="AM223" s="1086"/>
      <c r="AN223" s="1086"/>
      <c r="AO223" s="1086"/>
    </row>
    <row r="224" ht="15.75" customHeight="1">
      <c r="A224" s="1086"/>
      <c r="B224" s="1086"/>
      <c r="D224" s="1086"/>
      <c r="E224" s="1086"/>
      <c r="F224" s="1086"/>
      <c r="G224" s="1086"/>
      <c r="H224" s="1086"/>
      <c r="I224" s="1086"/>
      <c r="J224" s="1086"/>
      <c r="K224" s="1086"/>
      <c r="L224" s="1086"/>
      <c r="M224" s="1086"/>
      <c r="N224" s="1086"/>
      <c r="O224" s="1086"/>
      <c r="P224" s="1086"/>
      <c r="Q224" s="1086"/>
      <c r="R224" s="1086"/>
      <c r="S224" s="1086"/>
      <c r="T224" s="1086"/>
      <c r="U224" s="1086"/>
      <c r="V224" s="1086"/>
      <c r="W224" s="1086"/>
      <c r="X224" s="1086"/>
      <c r="Y224" s="1086"/>
      <c r="Z224" s="1086"/>
      <c r="AA224" s="1086"/>
      <c r="AB224" s="1086"/>
      <c r="AC224" s="1086"/>
      <c r="AD224" s="1086"/>
      <c r="AE224" s="1086"/>
      <c r="AF224" s="1086"/>
      <c r="AG224" s="1086"/>
      <c r="AJ224" s="1086"/>
      <c r="AK224" s="1086"/>
      <c r="AL224" s="1086"/>
      <c r="AM224" s="1086"/>
      <c r="AN224" s="1086"/>
      <c r="AO224" s="1086"/>
    </row>
    <row r="225" ht="15.75" customHeight="1">
      <c r="A225" s="1086"/>
      <c r="B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J225" s="1086"/>
      <c r="AK225" s="1086"/>
      <c r="AL225" s="1086"/>
      <c r="AM225" s="1086"/>
      <c r="AN225" s="1086"/>
      <c r="AO225" s="1086"/>
    </row>
    <row r="226" ht="15.75" customHeight="1">
      <c r="A226" s="1086"/>
      <c r="B226" s="1086"/>
      <c r="D226" s="1086"/>
      <c r="E226" s="1086"/>
      <c r="F226" s="1086"/>
      <c r="G226" s="1086"/>
      <c r="H226" s="1086"/>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J226" s="1086"/>
      <c r="AK226" s="1086"/>
      <c r="AL226" s="1086"/>
      <c r="AM226" s="1086"/>
      <c r="AN226" s="1086"/>
      <c r="AO226" s="1086"/>
    </row>
    <row r="227" ht="15.75" customHeight="1">
      <c r="A227" s="1086"/>
      <c r="B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J227" s="1086"/>
      <c r="AK227" s="1086"/>
      <c r="AL227" s="1086"/>
      <c r="AM227" s="1086"/>
      <c r="AN227" s="1086"/>
      <c r="AO227" s="1086"/>
    </row>
    <row r="228" ht="15.75" customHeight="1">
      <c r="A228" s="1086"/>
      <c r="B228" s="1086"/>
      <c r="D228" s="1086"/>
      <c r="E228" s="1086"/>
      <c r="F228" s="1086"/>
      <c r="G228" s="1086"/>
      <c r="H228" s="1086"/>
      <c r="I228" s="1086"/>
      <c r="J228" s="1086"/>
      <c r="K228" s="1086"/>
      <c r="L228" s="1086"/>
      <c r="M228" s="1086"/>
      <c r="N228" s="1086"/>
      <c r="O228" s="1086"/>
      <c r="P228" s="1086"/>
      <c r="Q228" s="1086"/>
      <c r="R228" s="1086"/>
      <c r="S228" s="1086"/>
      <c r="T228" s="1086"/>
      <c r="U228" s="1086"/>
      <c r="V228" s="1086"/>
      <c r="W228" s="1086"/>
      <c r="X228" s="1086"/>
      <c r="Y228" s="1086"/>
      <c r="Z228" s="1086"/>
      <c r="AA228" s="1086"/>
      <c r="AB228" s="1086"/>
      <c r="AC228" s="1086"/>
      <c r="AD228" s="1086"/>
      <c r="AE228" s="1086"/>
      <c r="AF228" s="1086"/>
      <c r="AG228" s="1086"/>
      <c r="AJ228" s="1086"/>
      <c r="AK228" s="1086"/>
      <c r="AL228" s="1086"/>
      <c r="AM228" s="1086"/>
      <c r="AN228" s="1086"/>
      <c r="AO228" s="1086"/>
    </row>
    <row r="229" ht="15.75" customHeight="1">
      <c r="A229" s="1086"/>
      <c r="B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J229" s="1086"/>
      <c r="AK229" s="1086"/>
      <c r="AL229" s="1086"/>
      <c r="AM229" s="1086"/>
      <c r="AN229" s="1086"/>
      <c r="AO229" s="1086"/>
    </row>
    <row r="230" ht="15.75" customHeight="1">
      <c r="A230" s="1086"/>
      <c r="B230" s="1086"/>
      <c r="D230" s="1086"/>
      <c r="E230" s="1086"/>
      <c r="F230" s="1086"/>
      <c r="G230" s="1086"/>
      <c r="H230" s="1086"/>
      <c r="I230" s="1086"/>
      <c r="J230" s="1086"/>
      <c r="K230" s="1086"/>
      <c r="L230" s="1086"/>
      <c r="M230" s="1086"/>
      <c r="N230" s="1086"/>
      <c r="O230" s="1086"/>
      <c r="P230" s="1086"/>
      <c r="Q230" s="1086"/>
      <c r="R230" s="1086"/>
      <c r="S230" s="1086"/>
      <c r="T230" s="1086"/>
      <c r="U230" s="1086"/>
      <c r="V230" s="1086"/>
      <c r="W230" s="1086"/>
      <c r="X230" s="1086"/>
      <c r="Y230" s="1086"/>
      <c r="Z230" s="1086"/>
      <c r="AA230" s="1086"/>
      <c r="AB230" s="1086"/>
      <c r="AC230" s="1086"/>
      <c r="AD230" s="1086"/>
      <c r="AE230" s="1086"/>
      <c r="AF230" s="1086"/>
      <c r="AG230" s="1086"/>
      <c r="AJ230" s="1086"/>
      <c r="AK230" s="1086"/>
      <c r="AL230" s="1086"/>
      <c r="AM230" s="1086"/>
      <c r="AN230" s="1086"/>
      <c r="AO230" s="1086"/>
    </row>
    <row r="231" ht="15.75" customHeight="1">
      <c r="A231" s="1086"/>
      <c r="B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J231" s="1086"/>
      <c r="AK231" s="1086"/>
      <c r="AL231" s="1086"/>
      <c r="AM231" s="1086"/>
      <c r="AN231" s="1086"/>
      <c r="AO231" s="1086"/>
    </row>
    <row r="232" ht="15.75" customHeight="1">
      <c r="A232" s="1086"/>
      <c r="B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J232" s="1086"/>
      <c r="AK232" s="1086"/>
      <c r="AL232" s="1086"/>
      <c r="AM232" s="1086"/>
      <c r="AN232" s="1086"/>
      <c r="AO232" s="1086"/>
    </row>
    <row r="233" ht="15.75" customHeight="1">
      <c r="A233" s="1086"/>
      <c r="B233" s="1086"/>
      <c r="D233" s="1086"/>
      <c r="E233" s="1086"/>
      <c r="F233" s="1086"/>
      <c r="G233" s="1086"/>
      <c r="H233" s="1086"/>
      <c r="I233" s="1086"/>
      <c r="J233" s="1086"/>
      <c r="K233" s="1086"/>
      <c r="L233" s="1086"/>
      <c r="M233" s="1086"/>
      <c r="N233" s="1086"/>
      <c r="O233" s="1086"/>
      <c r="P233" s="1086"/>
      <c r="Q233" s="1086"/>
      <c r="R233" s="1086"/>
      <c r="S233" s="1086"/>
      <c r="T233" s="1086"/>
      <c r="U233" s="1086"/>
      <c r="V233" s="1086"/>
      <c r="W233" s="1086"/>
      <c r="X233" s="1086"/>
      <c r="Y233" s="1086"/>
      <c r="Z233" s="1086"/>
      <c r="AA233" s="1086"/>
      <c r="AB233" s="1086"/>
      <c r="AC233" s="1086"/>
      <c r="AD233" s="1086"/>
      <c r="AE233" s="1086"/>
      <c r="AF233" s="1086"/>
      <c r="AG233" s="1086"/>
      <c r="AJ233" s="1086"/>
      <c r="AK233" s="1086"/>
      <c r="AL233" s="1086"/>
      <c r="AM233" s="1086"/>
      <c r="AN233" s="1086"/>
      <c r="AO233" s="1086"/>
    </row>
    <row r="234" ht="15.75" customHeight="1">
      <c r="A234" s="1086"/>
      <c r="B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J234" s="1086"/>
      <c r="AK234" s="1086"/>
      <c r="AL234" s="1086"/>
      <c r="AM234" s="1086"/>
      <c r="AN234" s="1086"/>
      <c r="AO234" s="1086"/>
    </row>
    <row r="235" ht="15.75" customHeight="1">
      <c r="A235" s="1086"/>
      <c r="B235" s="1086"/>
      <c r="D235" s="1086"/>
      <c r="E235" s="1086"/>
      <c r="F235" s="1086"/>
      <c r="G235" s="1086"/>
      <c r="H235" s="1086"/>
      <c r="I235" s="1086"/>
      <c r="J235" s="1086"/>
      <c r="K235" s="1086"/>
      <c r="L235" s="1086"/>
      <c r="M235" s="1086"/>
      <c r="N235" s="1086"/>
      <c r="O235" s="1086"/>
      <c r="P235" s="1086"/>
      <c r="Q235" s="1086"/>
      <c r="R235" s="1086"/>
      <c r="S235" s="1086"/>
      <c r="T235" s="1086"/>
      <c r="U235" s="1086"/>
      <c r="V235" s="1086"/>
      <c r="W235" s="1086"/>
      <c r="X235" s="1086"/>
      <c r="Y235" s="1086"/>
      <c r="Z235" s="1086"/>
      <c r="AA235" s="1086"/>
      <c r="AB235" s="1086"/>
      <c r="AC235" s="1086"/>
      <c r="AD235" s="1086"/>
      <c r="AE235" s="1086"/>
      <c r="AF235" s="1086"/>
      <c r="AG235" s="1086"/>
      <c r="AJ235" s="1086"/>
      <c r="AK235" s="1086"/>
      <c r="AL235" s="1086"/>
      <c r="AM235" s="1086"/>
      <c r="AN235" s="1086"/>
      <c r="AO235" s="1086"/>
    </row>
    <row r="236" ht="15.75" customHeight="1">
      <c r="A236" s="1086"/>
      <c r="B236" s="1086"/>
      <c r="D236" s="1086"/>
      <c r="E236" s="1086"/>
      <c r="F236" s="1086"/>
      <c r="G236" s="1086"/>
      <c r="H236" s="1086"/>
      <c r="I236" s="1086"/>
      <c r="J236" s="1086"/>
      <c r="K236" s="1086"/>
      <c r="L236" s="1086"/>
      <c r="M236" s="1086"/>
      <c r="N236" s="1086"/>
      <c r="O236" s="1086"/>
      <c r="P236" s="1086"/>
      <c r="Q236" s="1086"/>
      <c r="R236" s="1086"/>
      <c r="S236" s="1086"/>
      <c r="T236" s="1086"/>
      <c r="U236" s="1086"/>
      <c r="V236" s="1086"/>
      <c r="W236" s="1086"/>
      <c r="X236" s="1086"/>
      <c r="Y236" s="1086"/>
      <c r="Z236" s="1086"/>
      <c r="AA236" s="1086"/>
      <c r="AB236" s="1086"/>
      <c r="AC236" s="1086"/>
      <c r="AD236" s="1086"/>
      <c r="AE236" s="1086"/>
      <c r="AF236" s="1086"/>
      <c r="AG236" s="1086"/>
      <c r="AJ236" s="1086"/>
      <c r="AK236" s="1086"/>
      <c r="AL236" s="1086"/>
      <c r="AM236" s="1086"/>
      <c r="AN236" s="1086"/>
      <c r="AO236" s="1086"/>
    </row>
    <row r="237" ht="15.75" customHeight="1">
      <c r="A237" s="1086"/>
      <c r="B237" s="1086"/>
      <c r="D237" s="1086"/>
      <c r="E237" s="1086"/>
      <c r="F237" s="1086"/>
      <c r="G237" s="1086"/>
      <c r="H237" s="1086"/>
      <c r="I237" s="1086"/>
      <c r="J237" s="1086"/>
      <c r="K237" s="1086"/>
      <c r="L237" s="1086"/>
      <c r="M237" s="1086"/>
      <c r="N237" s="1086"/>
      <c r="O237" s="1086"/>
      <c r="P237" s="1086"/>
      <c r="Q237" s="1086"/>
      <c r="R237" s="1086"/>
      <c r="S237" s="1086"/>
      <c r="T237" s="1086"/>
      <c r="U237" s="1086"/>
      <c r="V237" s="1086"/>
      <c r="W237" s="1086"/>
      <c r="X237" s="1086"/>
      <c r="Y237" s="1086"/>
      <c r="Z237" s="1086"/>
      <c r="AA237" s="1086"/>
      <c r="AB237" s="1086"/>
      <c r="AC237" s="1086"/>
      <c r="AD237" s="1086"/>
      <c r="AE237" s="1086"/>
      <c r="AF237" s="1086"/>
      <c r="AG237" s="1086"/>
      <c r="AJ237" s="1086"/>
      <c r="AK237" s="1086"/>
      <c r="AL237" s="1086"/>
      <c r="AM237" s="1086"/>
      <c r="AN237" s="1086"/>
      <c r="AO237" s="1086"/>
    </row>
    <row r="238" ht="15.75" customHeight="1">
      <c r="A238" s="1086"/>
      <c r="B238" s="1086"/>
      <c r="D238" s="1086"/>
      <c r="E238" s="1086"/>
      <c r="F238" s="1086"/>
      <c r="G238" s="1086"/>
      <c r="H238" s="1086"/>
      <c r="I238" s="1086"/>
      <c r="J238" s="1086"/>
      <c r="K238" s="1086"/>
      <c r="L238" s="1086"/>
      <c r="M238" s="1086"/>
      <c r="N238" s="1086"/>
      <c r="O238" s="1086"/>
      <c r="P238" s="1086"/>
      <c r="Q238" s="1086"/>
      <c r="R238" s="1086"/>
      <c r="S238" s="1086"/>
      <c r="T238" s="1086"/>
      <c r="U238" s="1086"/>
      <c r="V238" s="1086"/>
      <c r="W238" s="1086"/>
      <c r="X238" s="1086"/>
      <c r="Y238" s="1086"/>
      <c r="Z238" s="1086"/>
      <c r="AA238" s="1086"/>
      <c r="AB238" s="1086"/>
      <c r="AC238" s="1086"/>
      <c r="AD238" s="1086"/>
      <c r="AE238" s="1086"/>
      <c r="AF238" s="1086"/>
      <c r="AG238" s="1086"/>
      <c r="AJ238" s="1086"/>
      <c r="AK238" s="1086"/>
      <c r="AL238" s="1086"/>
      <c r="AM238" s="1086"/>
      <c r="AN238" s="1086"/>
      <c r="AO238" s="1086"/>
    </row>
    <row r="239" ht="15.75" customHeight="1">
      <c r="A239" s="1086"/>
      <c r="B239" s="1086"/>
      <c r="D239" s="1086"/>
      <c r="E239" s="1086"/>
      <c r="F239" s="1086"/>
      <c r="G239" s="1086"/>
      <c r="H239" s="1086"/>
      <c r="I239" s="1086"/>
      <c r="J239" s="1086"/>
      <c r="K239" s="1086"/>
      <c r="L239" s="1086"/>
      <c r="M239" s="1086"/>
      <c r="N239" s="1086"/>
      <c r="O239" s="1086"/>
      <c r="P239" s="1086"/>
      <c r="Q239" s="1086"/>
      <c r="R239" s="1086"/>
      <c r="S239" s="1086"/>
      <c r="T239" s="1086"/>
      <c r="U239" s="1086"/>
      <c r="V239" s="1086"/>
      <c r="W239" s="1086"/>
      <c r="X239" s="1086"/>
      <c r="Y239" s="1086"/>
      <c r="Z239" s="1086"/>
      <c r="AA239" s="1086"/>
      <c r="AB239" s="1086"/>
      <c r="AC239" s="1086"/>
      <c r="AD239" s="1086"/>
      <c r="AE239" s="1086"/>
      <c r="AF239" s="1086"/>
      <c r="AG239" s="1086"/>
      <c r="AJ239" s="1086"/>
      <c r="AK239" s="1086"/>
      <c r="AL239" s="1086"/>
      <c r="AM239" s="1086"/>
      <c r="AN239" s="1086"/>
      <c r="AO239" s="1086"/>
    </row>
    <row r="240" ht="15.75" customHeight="1">
      <c r="A240" s="1086"/>
      <c r="B240" s="1086"/>
      <c r="D240" s="1086"/>
      <c r="E240" s="1086"/>
      <c r="F240" s="1086"/>
      <c r="G240" s="1086"/>
      <c r="H240" s="1086"/>
      <c r="I240" s="1086"/>
      <c r="J240" s="1086"/>
      <c r="K240" s="1086"/>
      <c r="L240" s="1086"/>
      <c r="M240" s="1086"/>
      <c r="N240" s="1086"/>
      <c r="O240" s="1086"/>
      <c r="P240" s="1086"/>
      <c r="Q240" s="1086"/>
      <c r="R240" s="1086"/>
      <c r="S240" s="1086"/>
      <c r="T240" s="1086"/>
      <c r="U240" s="1086"/>
      <c r="V240" s="1086"/>
      <c r="W240" s="1086"/>
      <c r="X240" s="1086"/>
      <c r="Y240" s="1086"/>
      <c r="Z240" s="1086"/>
      <c r="AA240" s="1086"/>
      <c r="AB240" s="1086"/>
      <c r="AC240" s="1086"/>
      <c r="AD240" s="1086"/>
      <c r="AE240" s="1086"/>
      <c r="AF240" s="1086"/>
      <c r="AG240" s="1086"/>
      <c r="AJ240" s="1086"/>
      <c r="AK240" s="1086"/>
      <c r="AL240" s="1086"/>
      <c r="AM240" s="1086"/>
      <c r="AN240" s="1086"/>
      <c r="AO240" s="1086"/>
    </row>
    <row r="241" ht="15.75" customHeight="1">
      <c r="A241" s="1086"/>
      <c r="B241" s="1086"/>
      <c r="D241" s="1086"/>
      <c r="E241" s="1086"/>
      <c r="F241" s="1086"/>
      <c r="G241" s="1086"/>
      <c r="H241" s="1086"/>
      <c r="I241" s="1086"/>
      <c r="J241" s="1086"/>
      <c r="K241" s="1086"/>
      <c r="L241" s="1086"/>
      <c r="M241" s="1086"/>
      <c r="N241" s="1086"/>
      <c r="O241" s="1086"/>
      <c r="P241" s="1086"/>
      <c r="Q241" s="1086"/>
      <c r="R241" s="1086"/>
      <c r="S241" s="1086"/>
      <c r="T241" s="1086"/>
      <c r="U241" s="1086"/>
      <c r="V241" s="1086"/>
      <c r="W241" s="1086"/>
      <c r="X241" s="1086"/>
      <c r="Y241" s="1086"/>
      <c r="Z241" s="1086"/>
      <c r="AA241" s="1086"/>
      <c r="AB241" s="1086"/>
      <c r="AC241" s="1086"/>
      <c r="AD241" s="1086"/>
      <c r="AE241" s="1086"/>
      <c r="AF241" s="1086"/>
      <c r="AG241" s="1086"/>
      <c r="AJ241" s="1086"/>
      <c r="AK241" s="1086"/>
      <c r="AL241" s="1086"/>
      <c r="AM241" s="1086"/>
      <c r="AN241" s="1086"/>
      <c r="AO241" s="1086"/>
    </row>
    <row r="242" ht="15.75" customHeight="1">
      <c r="A242" s="1086"/>
      <c r="B242" s="1086"/>
      <c r="D242" s="1086"/>
      <c r="E242" s="1086"/>
      <c r="F242" s="1086"/>
      <c r="G242" s="1086"/>
      <c r="H242" s="1086"/>
      <c r="I242" s="1086"/>
      <c r="J242" s="1086"/>
      <c r="K242" s="1086"/>
      <c r="L242" s="1086"/>
      <c r="M242" s="1086"/>
      <c r="N242" s="1086"/>
      <c r="O242" s="1086"/>
      <c r="P242" s="1086"/>
      <c r="Q242" s="1086"/>
      <c r="R242" s="1086"/>
      <c r="S242" s="1086"/>
      <c r="T242" s="1086"/>
      <c r="U242" s="1086"/>
      <c r="V242" s="1086"/>
      <c r="W242" s="1086"/>
      <c r="X242" s="1086"/>
      <c r="Y242" s="1086"/>
      <c r="Z242" s="1086"/>
      <c r="AA242" s="1086"/>
      <c r="AB242" s="1086"/>
      <c r="AC242" s="1086"/>
      <c r="AD242" s="1086"/>
      <c r="AE242" s="1086"/>
      <c r="AF242" s="1086"/>
      <c r="AG242" s="1086"/>
      <c r="AJ242" s="1086"/>
      <c r="AK242" s="1086"/>
      <c r="AL242" s="1086"/>
      <c r="AM242" s="1086"/>
      <c r="AN242" s="1086"/>
      <c r="AO242" s="1086"/>
    </row>
    <row r="243" ht="15.75" customHeight="1">
      <c r="A243" s="1086"/>
      <c r="B243" s="1086"/>
      <c r="D243" s="1086"/>
      <c r="E243" s="1086"/>
      <c r="F243" s="1086"/>
      <c r="G243" s="1086"/>
      <c r="H243" s="1086"/>
      <c r="I243" s="1086"/>
      <c r="J243" s="1086"/>
      <c r="K243" s="1086"/>
      <c r="L243" s="1086"/>
      <c r="M243" s="1086"/>
      <c r="N243" s="1086"/>
      <c r="O243" s="1086"/>
      <c r="P243" s="1086"/>
      <c r="Q243" s="1086"/>
      <c r="R243" s="1086"/>
      <c r="S243" s="1086"/>
      <c r="T243" s="1086"/>
      <c r="U243" s="1086"/>
      <c r="V243" s="1086"/>
      <c r="W243" s="1086"/>
      <c r="X243" s="1086"/>
      <c r="Y243" s="1086"/>
      <c r="Z243" s="1086"/>
      <c r="AA243" s="1086"/>
      <c r="AB243" s="1086"/>
      <c r="AC243" s="1086"/>
      <c r="AD243" s="1086"/>
      <c r="AE243" s="1086"/>
      <c r="AF243" s="1086"/>
      <c r="AG243" s="1086"/>
      <c r="AJ243" s="1086"/>
      <c r="AK243" s="1086"/>
      <c r="AL243" s="1086"/>
      <c r="AM243" s="1086"/>
      <c r="AN243" s="1086"/>
      <c r="AO243" s="1086"/>
    </row>
    <row r="244" ht="15.75" customHeight="1">
      <c r="A244" s="1086"/>
      <c r="B244" s="1086"/>
      <c r="D244" s="1086"/>
      <c r="E244" s="1086"/>
      <c r="F244" s="1086"/>
      <c r="G244" s="1086"/>
      <c r="H244" s="1086"/>
      <c r="I244" s="1086"/>
      <c r="J244" s="1086"/>
      <c r="K244" s="1086"/>
      <c r="L244" s="1086"/>
      <c r="M244" s="1086"/>
      <c r="N244" s="1086"/>
      <c r="O244" s="1086"/>
      <c r="P244" s="1086"/>
      <c r="Q244" s="1086"/>
      <c r="R244" s="1086"/>
      <c r="S244" s="1086"/>
      <c r="T244" s="1086"/>
      <c r="U244" s="1086"/>
      <c r="V244" s="1086"/>
      <c r="W244" s="1086"/>
      <c r="X244" s="1086"/>
      <c r="Y244" s="1086"/>
      <c r="Z244" s="1086"/>
      <c r="AA244" s="1086"/>
      <c r="AB244" s="1086"/>
      <c r="AC244" s="1086"/>
      <c r="AD244" s="1086"/>
      <c r="AE244" s="1086"/>
      <c r="AF244" s="1086"/>
      <c r="AG244" s="1086"/>
      <c r="AJ244" s="1086"/>
      <c r="AK244" s="1086"/>
      <c r="AL244" s="1086"/>
      <c r="AM244" s="1086"/>
      <c r="AN244" s="1086"/>
      <c r="AO244" s="1086"/>
    </row>
    <row r="245" ht="15.75" customHeight="1">
      <c r="A245" s="1086"/>
      <c r="B245" s="1086"/>
      <c r="D245" s="1086"/>
      <c r="E245" s="1086"/>
      <c r="F245" s="1086"/>
      <c r="G245" s="1086"/>
      <c r="H245" s="1086"/>
      <c r="I245" s="1086"/>
      <c r="J245" s="1086"/>
      <c r="K245" s="1086"/>
      <c r="L245" s="1086"/>
      <c r="M245" s="1086"/>
      <c r="N245" s="1086"/>
      <c r="O245" s="1086"/>
      <c r="P245" s="1086"/>
      <c r="Q245" s="1086"/>
      <c r="R245" s="1086"/>
      <c r="S245" s="1086"/>
      <c r="T245" s="1086"/>
      <c r="U245" s="1086"/>
      <c r="V245" s="1086"/>
      <c r="W245" s="1086"/>
      <c r="X245" s="1086"/>
      <c r="Y245" s="1086"/>
      <c r="Z245" s="1086"/>
      <c r="AA245" s="1086"/>
      <c r="AB245" s="1086"/>
      <c r="AC245" s="1086"/>
      <c r="AD245" s="1086"/>
      <c r="AE245" s="1086"/>
      <c r="AF245" s="1086"/>
      <c r="AG245" s="1086"/>
      <c r="AJ245" s="1086"/>
      <c r="AK245" s="1086"/>
      <c r="AL245" s="1086"/>
      <c r="AM245" s="1086"/>
      <c r="AN245" s="1086"/>
      <c r="AO245" s="1086"/>
    </row>
    <row r="246" ht="15.75" customHeight="1">
      <c r="A246" s="1086"/>
      <c r="B246" s="1086"/>
      <c r="D246" s="1086"/>
      <c r="E246" s="1086"/>
      <c r="F246" s="1086"/>
      <c r="G246" s="1086"/>
      <c r="H246" s="1086"/>
      <c r="I246" s="1086"/>
      <c r="J246" s="1086"/>
      <c r="K246" s="1086"/>
      <c r="L246" s="1086"/>
      <c r="M246" s="1086"/>
      <c r="N246" s="1086"/>
      <c r="O246" s="1086"/>
      <c r="P246" s="1086"/>
      <c r="Q246" s="1086"/>
      <c r="R246" s="1086"/>
      <c r="S246" s="1086"/>
      <c r="T246" s="1086"/>
      <c r="U246" s="1086"/>
      <c r="V246" s="1086"/>
      <c r="W246" s="1086"/>
      <c r="X246" s="1086"/>
      <c r="Y246" s="1086"/>
      <c r="Z246" s="1086"/>
      <c r="AA246" s="1086"/>
      <c r="AB246" s="1086"/>
      <c r="AC246" s="1086"/>
      <c r="AD246" s="1086"/>
      <c r="AE246" s="1086"/>
      <c r="AF246" s="1086"/>
      <c r="AG246" s="1086"/>
      <c r="AJ246" s="1086"/>
      <c r="AK246" s="1086"/>
      <c r="AL246" s="1086"/>
      <c r="AM246" s="1086"/>
      <c r="AN246" s="1086"/>
      <c r="AO246" s="1086"/>
    </row>
    <row r="247" ht="15.75" customHeight="1">
      <c r="A247" s="1086"/>
      <c r="B247" s="1086"/>
      <c r="D247" s="1086"/>
      <c r="E247" s="1086"/>
      <c r="F247" s="1086"/>
      <c r="G247" s="1086"/>
      <c r="H247" s="1086"/>
      <c r="I247" s="1086"/>
      <c r="J247" s="1086"/>
      <c r="K247" s="1086"/>
      <c r="L247" s="1086"/>
      <c r="M247" s="1086"/>
      <c r="N247" s="1086"/>
      <c r="O247" s="1086"/>
      <c r="P247" s="1086"/>
      <c r="Q247" s="1086"/>
      <c r="R247" s="1086"/>
      <c r="S247" s="1086"/>
      <c r="T247" s="1086"/>
      <c r="U247" s="1086"/>
      <c r="V247" s="1086"/>
      <c r="W247" s="1086"/>
      <c r="X247" s="1086"/>
      <c r="Y247" s="1086"/>
      <c r="Z247" s="1086"/>
      <c r="AA247" s="1086"/>
      <c r="AB247" s="1086"/>
      <c r="AC247" s="1086"/>
      <c r="AD247" s="1086"/>
      <c r="AE247" s="1086"/>
      <c r="AF247" s="1086"/>
      <c r="AG247" s="1086"/>
      <c r="AJ247" s="1086"/>
      <c r="AK247" s="1086"/>
      <c r="AL247" s="1086"/>
      <c r="AM247" s="1086"/>
      <c r="AN247" s="1086"/>
      <c r="AO247" s="1086"/>
    </row>
    <row r="248" ht="15.75" customHeight="1">
      <c r="A248" s="1086"/>
      <c r="B248" s="1086"/>
      <c r="D248" s="1086"/>
      <c r="E248" s="1086"/>
      <c r="F248" s="1086"/>
      <c r="G248" s="1086"/>
      <c r="H248" s="1086"/>
      <c r="I248" s="1086"/>
      <c r="J248" s="1086"/>
      <c r="K248" s="1086"/>
      <c r="L248" s="1086"/>
      <c r="M248" s="1086"/>
      <c r="N248" s="1086"/>
      <c r="O248" s="1086"/>
      <c r="P248" s="1086"/>
      <c r="Q248" s="1086"/>
      <c r="R248" s="1086"/>
      <c r="S248" s="1086"/>
      <c r="T248" s="1086"/>
      <c r="U248" s="1086"/>
      <c r="V248" s="1086"/>
      <c r="W248" s="1086"/>
      <c r="X248" s="1086"/>
      <c r="Y248" s="1086"/>
      <c r="Z248" s="1086"/>
      <c r="AA248" s="1086"/>
      <c r="AB248" s="1086"/>
      <c r="AC248" s="1086"/>
      <c r="AD248" s="1086"/>
      <c r="AE248" s="1086"/>
      <c r="AF248" s="1086"/>
      <c r="AG248" s="1086"/>
      <c r="AJ248" s="1086"/>
      <c r="AK248" s="1086"/>
      <c r="AL248" s="1086"/>
      <c r="AM248" s="1086"/>
      <c r="AN248" s="1086"/>
      <c r="AO248" s="1086"/>
    </row>
    <row r="249" ht="15.75" customHeight="1">
      <c r="A249" s="1086"/>
      <c r="B249" s="1086"/>
      <c r="D249" s="1086"/>
      <c r="E249" s="1086"/>
      <c r="F249" s="1086"/>
      <c r="G249" s="1086"/>
      <c r="H249" s="1086"/>
      <c r="I249" s="1086"/>
      <c r="J249" s="1086"/>
      <c r="K249" s="1086"/>
      <c r="L249" s="1086"/>
      <c r="M249" s="1086"/>
      <c r="N249" s="1086"/>
      <c r="O249" s="1086"/>
      <c r="P249" s="1086"/>
      <c r="Q249" s="1086"/>
      <c r="R249" s="1086"/>
      <c r="S249" s="1086"/>
      <c r="T249" s="1086"/>
      <c r="U249" s="1086"/>
      <c r="V249" s="1086"/>
      <c r="W249" s="1086"/>
      <c r="X249" s="1086"/>
      <c r="Y249" s="1086"/>
      <c r="Z249" s="1086"/>
      <c r="AA249" s="1086"/>
      <c r="AB249" s="1086"/>
      <c r="AC249" s="1086"/>
      <c r="AD249" s="1086"/>
      <c r="AE249" s="1086"/>
      <c r="AF249" s="1086"/>
      <c r="AG249" s="1086"/>
      <c r="AJ249" s="1086"/>
      <c r="AK249" s="1086"/>
      <c r="AL249" s="1086"/>
      <c r="AM249" s="1086"/>
      <c r="AN249" s="1086"/>
      <c r="AO249" s="1086"/>
    </row>
    <row r="250" ht="15.75" customHeight="1">
      <c r="A250" s="1086"/>
      <c r="B250" s="1086"/>
      <c r="D250" s="1086"/>
      <c r="E250" s="1086"/>
      <c r="F250" s="1086"/>
      <c r="G250" s="1086"/>
      <c r="H250" s="1086"/>
      <c r="I250" s="1086"/>
      <c r="J250" s="1086"/>
      <c r="K250" s="1086"/>
      <c r="L250" s="1086"/>
      <c r="M250" s="1086"/>
      <c r="N250" s="1086"/>
      <c r="O250" s="1086"/>
      <c r="P250" s="1086"/>
      <c r="Q250" s="1086"/>
      <c r="R250" s="1086"/>
      <c r="S250" s="1086"/>
      <c r="T250" s="1086"/>
      <c r="U250" s="1086"/>
      <c r="V250" s="1086"/>
      <c r="W250" s="1086"/>
      <c r="X250" s="1086"/>
      <c r="Y250" s="1086"/>
      <c r="Z250" s="1086"/>
      <c r="AA250" s="1086"/>
      <c r="AB250" s="1086"/>
      <c r="AC250" s="1086"/>
      <c r="AD250" s="1086"/>
      <c r="AE250" s="1086"/>
      <c r="AF250" s="1086"/>
      <c r="AG250" s="1086"/>
      <c r="AJ250" s="1086"/>
      <c r="AK250" s="1086"/>
      <c r="AL250" s="1086"/>
      <c r="AM250" s="1086"/>
      <c r="AN250" s="1086"/>
      <c r="AO250" s="1086"/>
    </row>
    <row r="251" ht="15.75" customHeight="1">
      <c r="A251" s="1086"/>
      <c r="B251" s="1086"/>
      <c r="D251" s="1086"/>
      <c r="E251" s="1086"/>
      <c r="F251" s="1086"/>
      <c r="G251" s="1086"/>
      <c r="H251" s="1086"/>
      <c r="I251" s="1086"/>
      <c r="J251" s="1086"/>
      <c r="K251" s="1086"/>
      <c r="L251" s="1086"/>
      <c r="M251" s="1086"/>
      <c r="N251" s="1086"/>
      <c r="O251" s="1086"/>
      <c r="P251" s="1086"/>
      <c r="Q251" s="1086"/>
      <c r="R251" s="1086"/>
      <c r="S251" s="1086"/>
      <c r="T251" s="1086"/>
      <c r="U251" s="1086"/>
      <c r="V251" s="1086"/>
      <c r="W251" s="1086"/>
      <c r="X251" s="1086"/>
      <c r="Y251" s="1086"/>
      <c r="Z251" s="1086"/>
      <c r="AA251" s="1086"/>
      <c r="AB251" s="1086"/>
      <c r="AC251" s="1086"/>
      <c r="AD251" s="1086"/>
      <c r="AE251" s="1086"/>
      <c r="AF251" s="1086"/>
      <c r="AG251" s="1086"/>
      <c r="AJ251" s="1086"/>
      <c r="AK251" s="1086"/>
      <c r="AL251" s="1086"/>
      <c r="AM251" s="1086"/>
      <c r="AN251" s="1086"/>
      <c r="AO251" s="1086"/>
    </row>
    <row r="252" ht="15.75" customHeight="1">
      <c r="A252" s="1086"/>
      <c r="B252" s="1086"/>
      <c r="D252" s="1086"/>
      <c r="E252" s="1086"/>
      <c r="F252" s="1086"/>
      <c r="G252" s="1086"/>
      <c r="H252" s="1086"/>
      <c r="I252" s="1086"/>
      <c r="J252" s="1086"/>
      <c r="K252" s="1086"/>
      <c r="L252" s="1086"/>
      <c r="M252" s="1086"/>
      <c r="N252" s="1086"/>
      <c r="O252" s="1086"/>
      <c r="P252" s="1086"/>
      <c r="Q252" s="1086"/>
      <c r="R252" s="1086"/>
      <c r="S252" s="1086"/>
      <c r="T252" s="1086"/>
      <c r="U252" s="1086"/>
      <c r="V252" s="1086"/>
      <c r="W252" s="1086"/>
      <c r="X252" s="1086"/>
      <c r="Y252" s="1086"/>
      <c r="Z252" s="1086"/>
      <c r="AA252" s="1086"/>
      <c r="AB252" s="1086"/>
      <c r="AC252" s="1086"/>
      <c r="AD252" s="1086"/>
      <c r="AE252" s="1086"/>
      <c r="AF252" s="1086"/>
      <c r="AG252" s="1086"/>
      <c r="AJ252" s="1086"/>
      <c r="AK252" s="1086"/>
      <c r="AL252" s="1086"/>
      <c r="AM252" s="1086"/>
      <c r="AN252" s="1086"/>
      <c r="AO252" s="1086"/>
    </row>
    <row r="253" ht="15.75" customHeight="1">
      <c r="A253" s="1086"/>
      <c r="B253" s="1086"/>
      <c r="D253" s="1086"/>
      <c r="E253" s="1086"/>
      <c r="F253" s="1086"/>
      <c r="G253" s="1086"/>
      <c r="H253" s="1086"/>
      <c r="I253" s="1086"/>
      <c r="J253" s="1086"/>
      <c r="K253" s="1086"/>
      <c r="L253" s="1086"/>
      <c r="M253" s="1086"/>
      <c r="N253" s="1086"/>
      <c r="O253" s="1086"/>
      <c r="P253" s="1086"/>
      <c r="Q253" s="1086"/>
      <c r="R253" s="1086"/>
      <c r="S253" s="1086"/>
      <c r="T253" s="1086"/>
      <c r="U253" s="1086"/>
      <c r="V253" s="1086"/>
      <c r="W253" s="1086"/>
      <c r="X253" s="1086"/>
      <c r="Y253" s="1086"/>
      <c r="Z253" s="1086"/>
      <c r="AA253" s="1086"/>
      <c r="AB253" s="1086"/>
      <c r="AC253" s="1086"/>
      <c r="AD253" s="1086"/>
      <c r="AE253" s="1086"/>
      <c r="AF253" s="1086"/>
      <c r="AG253" s="1086"/>
      <c r="AJ253" s="1086"/>
      <c r="AK253" s="1086"/>
      <c r="AL253" s="1086"/>
      <c r="AM253" s="1086"/>
      <c r="AN253" s="1086"/>
      <c r="AO253" s="1086"/>
    </row>
    <row r="254" ht="15.75" customHeight="1">
      <c r="A254" s="1086"/>
      <c r="B254" s="1086"/>
      <c r="D254" s="1086"/>
      <c r="E254" s="1086"/>
      <c r="F254" s="1086"/>
      <c r="G254" s="1086"/>
      <c r="H254" s="1086"/>
      <c r="I254" s="1086"/>
      <c r="J254" s="1086"/>
      <c r="K254" s="1086"/>
      <c r="L254" s="1086"/>
      <c r="M254" s="1086"/>
      <c r="N254" s="1086"/>
      <c r="O254" s="1086"/>
      <c r="P254" s="1086"/>
      <c r="Q254" s="1086"/>
      <c r="R254" s="1086"/>
      <c r="S254" s="1086"/>
      <c r="T254" s="1086"/>
      <c r="U254" s="1086"/>
      <c r="V254" s="1086"/>
      <c r="W254" s="1086"/>
      <c r="X254" s="1086"/>
      <c r="Y254" s="1086"/>
      <c r="Z254" s="1086"/>
      <c r="AA254" s="1086"/>
      <c r="AB254" s="1086"/>
      <c r="AC254" s="1086"/>
      <c r="AD254" s="1086"/>
      <c r="AE254" s="1086"/>
      <c r="AF254" s="1086"/>
      <c r="AG254" s="1086"/>
      <c r="AJ254" s="1086"/>
      <c r="AK254" s="1086"/>
      <c r="AL254" s="1086"/>
      <c r="AM254" s="1086"/>
      <c r="AN254" s="1086"/>
      <c r="AO254" s="1086"/>
    </row>
    <row r="255" ht="15.75" customHeight="1">
      <c r="A255" s="1086"/>
      <c r="B255" s="1086"/>
      <c r="D255" s="1086"/>
      <c r="E255" s="1086"/>
      <c r="F255" s="1086"/>
      <c r="G255" s="1086"/>
      <c r="H255" s="1086"/>
      <c r="I255" s="1086"/>
      <c r="J255" s="1086"/>
      <c r="K255" s="1086"/>
      <c r="L255" s="1086"/>
      <c r="M255" s="1086"/>
      <c r="N255" s="1086"/>
      <c r="O255" s="1086"/>
      <c r="P255" s="1086"/>
      <c r="Q255" s="1086"/>
      <c r="R255" s="1086"/>
      <c r="S255" s="1086"/>
      <c r="T255" s="1086"/>
      <c r="U255" s="1086"/>
      <c r="V255" s="1086"/>
      <c r="W255" s="1086"/>
      <c r="X255" s="1086"/>
      <c r="Y255" s="1086"/>
      <c r="Z255" s="1086"/>
      <c r="AA255" s="1086"/>
      <c r="AB255" s="1086"/>
      <c r="AC255" s="1086"/>
      <c r="AD255" s="1086"/>
      <c r="AE255" s="1086"/>
      <c r="AF255" s="1086"/>
      <c r="AG255" s="1086"/>
      <c r="AJ255" s="1086"/>
      <c r="AK255" s="1086"/>
      <c r="AL255" s="1086"/>
      <c r="AM255" s="1086"/>
      <c r="AN255" s="1086"/>
      <c r="AO255" s="1086"/>
    </row>
    <row r="256" ht="15.75" customHeight="1">
      <c r="A256" s="1086"/>
      <c r="B256" s="1086"/>
      <c r="D256" s="1086"/>
      <c r="E256" s="1086"/>
      <c r="F256" s="1086"/>
      <c r="G256" s="1086"/>
      <c r="H256" s="1086"/>
      <c r="I256" s="1086"/>
      <c r="J256" s="1086"/>
      <c r="K256" s="1086"/>
      <c r="L256" s="1086"/>
      <c r="M256" s="1086"/>
      <c r="N256" s="1086"/>
      <c r="O256" s="1086"/>
      <c r="P256" s="1086"/>
      <c r="Q256" s="1086"/>
      <c r="R256" s="1086"/>
      <c r="S256" s="1086"/>
      <c r="T256" s="1086"/>
      <c r="U256" s="1086"/>
      <c r="V256" s="1086"/>
      <c r="W256" s="1086"/>
      <c r="X256" s="1086"/>
      <c r="Y256" s="1086"/>
      <c r="Z256" s="1086"/>
      <c r="AA256" s="1086"/>
      <c r="AB256" s="1086"/>
      <c r="AC256" s="1086"/>
      <c r="AD256" s="1086"/>
      <c r="AE256" s="1086"/>
      <c r="AF256" s="1086"/>
      <c r="AG256" s="1086"/>
      <c r="AJ256" s="1086"/>
      <c r="AK256" s="1086"/>
      <c r="AL256" s="1086"/>
      <c r="AM256" s="1086"/>
      <c r="AN256" s="1086"/>
      <c r="AO256" s="1086"/>
    </row>
    <row r="257" ht="15.75" customHeight="1">
      <c r="A257" s="1086"/>
      <c r="B257" s="1086"/>
      <c r="D257" s="1086"/>
      <c r="E257" s="1086"/>
      <c r="F257" s="1086"/>
      <c r="G257" s="1086"/>
      <c r="H257" s="1086"/>
      <c r="I257" s="1086"/>
      <c r="J257" s="1086"/>
      <c r="K257" s="1086"/>
      <c r="L257" s="1086"/>
      <c r="M257" s="1086"/>
      <c r="N257" s="1086"/>
      <c r="O257" s="1086"/>
      <c r="P257" s="1086"/>
      <c r="Q257" s="1086"/>
      <c r="R257" s="1086"/>
      <c r="S257" s="1086"/>
      <c r="T257" s="1086"/>
      <c r="U257" s="1086"/>
      <c r="V257" s="1086"/>
      <c r="W257" s="1086"/>
      <c r="X257" s="1086"/>
      <c r="Y257" s="1086"/>
      <c r="Z257" s="1086"/>
      <c r="AA257" s="1086"/>
      <c r="AB257" s="1086"/>
      <c r="AC257" s="1086"/>
      <c r="AD257" s="1086"/>
      <c r="AE257" s="1086"/>
      <c r="AF257" s="1086"/>
      <c r="AG257" s="1086"/>
      <c r="AJ257" s="1086"/>
      <c r="AK257" s="1086"/>
      <c r="AL257" s="1086"/>
      <c r="AM257" s="1086"/>
      <c r="AN257" s="1086"/>
      <c r="AO257" s="1086"/>
    </row>
    <row r="258" ht="15.75" customHeight="1">
      <c r="A258" s="1086"/>
      <c r="B258" s="1086"/>
      <c r="D258" s="1086"/>
      <c r="E258" s="1086"/>
      <c r="F258" s="1086"/>
      <c r="G258" s="1086"/>
      <c r="H258" s="1086"/>
      <c r="I258" s="1086"/>
      <c r="J258" s="1086"/>
      <c r="K258" s="1086"/>
      <c r="L258" s="1086"/>
      <c r="M258" s="1086"/>
      <c r="N258" s="1086"/>
      <c r="O258" s="1086"/>
      <c r="P258" s="1086"/>
      <c r="Q258" s="1086"/>
      <c r="R258" s="1086"/>
      <c r="S258" s="1086"/>
      <c r="T258" s="1086"/>
      <c r="U258" s="1086"/>
      <c r="V258" s="1086"/>
      <c r="W258" s="1086"/>
      <c r="X258" s="1086"/>
      <c r="Y258" s="1086"/>
      <c r="Z258" s="1086"/>
      <c r="AA258" s="1086"/>
      <c r="AB258" s="1086"/>
      <c r="AC258" s="1086"/>
      <c r="AD258" s="1086"/>
      <c r="AE258" s="1086"/>
      <c r="AF258" s="1086"/>
      <c r="AG258" s="1086"/>
      <c r="AJ258" s="1086"/>
      <c r="AK258" s="1086"/>
      <c r="AL258" s="1086"/>
      <c r="AM258" s="1086"/>
      <c r="AN258" s="1086"/>
      <c r="AO258" s="1086"/>
    </row>
    <row r="259" ht="15.75" customHeight="1">
      <c r="A259" s="1086"/>
      <c r="B259" s="1086"/>
      <c r="D259" s="1086"/>
      <c r="E259" s="1086"/>
      <c r="F259" s="1086"/>
      <c r="G259" s="1086"/>
      <c r="H259" s="1086"/>
      <c r="I259" s="1086"/>
      <c r="J259" s="1086"/>
      <c r="K259" s="1086"/>
      <c r="L259" s="1086"/>
      <c r="M259" s="1086"/>
      <c r="N259" s="1086"/>
      <c r="O259" s="1086"/>
      <c r="P259" s="1086"/>
      <c r="Q259" s="1086"/>
      <c r="R259" s="1086"/>
      <c r="S259" s="1086"/>
      <c r="T259" s="1086"/>
      <c r="U259" s="1086"/>
      <c r="V259" s="1086"/>
      <c r="W259" s="1086"/>
      <c r="X259" s="1086"/>
      <c r="Y259" s="1086"/>
      <c r="Z259" s="1086"/>
      <c r="AA259" s="1086"/>
      <c r="AB259" s="1086"/>
      <c r="AC259" s="1086"/>
      <c r="AD259" s="1086"/>
      <c r="AE259" s="1086"/>
      <c r="AF259" s="1086"/>
      <c r="AG259" s="1086"/>
      <c r="AJ259" s="1086"/>
      <c r="AK259" s="1086"/>
      <c r="AL259" s="1086"/>
      <c r="AM259" s="1086"/>
      <c r="AN259" s="1086"/>
      <c r="AO259" s="1086"/>
    </row>
    <row r="260" ht="15.75" customHeight="1">
      <c r="A260" s="1086"/>
      <c r="B260" s="1086"/>
      <c r="D260" s="1086"/>
      <c r="E260" s="1086"/>
      <c r="F260" s="1086"/>
      <c r="G260" s="1086"/>
      <c r="H260" s="1086"/>
      <c r="I260" s="1086"/>
      <c r="J260" s="1086"/>
      <c r="K260" s="1086"/>
      <c r="L260" s="1086"/>
      <c r="M260" s="1086"/>
      <c r="N260" s="1086"/>
      <c r="O260" s="1086"/>
      <c r="P260" s="1086"/>
      <c r="Q260" s="1086"/>
      <c r="R260" s="1086"/>
      <c r="S260" s="1086"/>
      <c r="T260" s="1086"/>
      <c r="U260" s="1086"/>
      <c r="V260" s="1086"/>
      <c r="W260" s="1086"/>
      <c r="X260" s="1086"/>
      <c r="Y260" s="1086"/>
      <c r="Z260" s="1086"/>
      <c r="AA260" s="1086"/>
      <c r="AB260" s="1086"/>
      <c r="AC260" s="1086"/>
      <c r="AD260" s="1086"/>
      <c r="AE260" s="1086"/>
      <c r="AF260" s="1086"/>
      <c r="AG260" s="1086"/>
      <c r="AJ260" s="1086"/>
      <c r="AK260" s="1086"/>
      <c r="AL260" s="1086"/>
      <c r="AM260" s="1086"/>
      <c r="AN260" s="1086"/>
      <c r="AO260" s="1086"/>
    </row>
    <row r="261" ht="15.75" customHeight="1">
      <c r="A261" s="1086"/>
      <c r="B261" s="1086"/>
      <c r="D261" s="1086"/>
      <c r="E261" s="1086"/>
      <c r="F261" s="1086"/>
      <c r="G261" s="1086"/>
      <c r="H261" s="1086"/>
      <c r="I261" s="1086"/>
      <c r="J261" s="1086"/>
      <c r="K261" s="1086"/>
      <c r="L261" s="1086"/>
      <c r="M261" s="1086"/>
      <c r="N261" s="1086"/>
      <c r="O261" s="1086"/>
      <c r="P261" s="1086"/>
      <c r="Q261" s="1086"/>
      <c r="R261" s="1086"/>
      <c r="S261" s="1086"/>
      <c r="T261" s="1086"/>
      <c r="U261" s="1086"/>
      <c r="V261" s="1086"/>
      <c r="W261" s="1086"/>
      <c r="X261" s="1086"/>
      <c r="Y261" s="1086"/>
      <c r="Z261" s="1086"/>
      <c r="AA261" s="1086"/>
      <c r="AB261" s="1086"/>
      <c r="AC261" s="1086"/>
      <c r="AD261" s="1086"/>
      <c r="AE261" s="1086"/>
      <c r="AF261" s="1086"/>
      <c r="AG261" s="1086"/>
      <c r="AJ261" s="1086"/>
      <c r="AK261" s="1086"/>
      <c r="AL261" s="1086"/>
      <c r="AM261" s="1086"/>
      <c r="AN261" s="1086"/>
      <c r="AO261" s="1086"/>
    </row>
    <row r="262" ht="15.75" customHeight="1">
      <c r="A262" s="1086"/>
      <c r="B262" s="1086"/>
      <c r="D262" s="1086"/>
      <c r="E262" s="1086"/>
      <c r="F262" s="1086"/>
      <c r="G262" s="1086"/>
      <c r="H262" s="1086"/>
      <c r="I262" s="1086"/>
      <c r="J262" s="1086"/>
      <c r="K262" s="1086"/>
      <c r="L262" s="1086"/>
      <c r="M262" s="1086"/>
      <c r="N262" s="1086"/>
      <c r="O262" s="1086"/>
      <c r="P262" s="1086"/>
      <c r="Q262" s="1086"/>
      <c r="R262" s="1086"/>
      <c r="S262" s="1086"/>
      <c r="T262" s="1086"/>
      <c r="U262" s="1086"/>
      <c r="V262" s="1086"/>
      <c r="W262" s="1086"/>
      <c r="X262" s="1086"/>
      <c r="Y262" s="1086"/>
      <c r="Z262" s="1086"/>
      <c r="AA262" s="1086"/>
      <c r="AB262" s="1086"/>
      <c r="AC262" s="1086"/>
      <c r="AD262" s="1086"/>
      <c r="AE262" s="1086"/>
      <c r="AF262" s="1086"/>
      <c r="AG262" s="1086"/>
      <c r="AJ262" s="1086"/>
      <c r="AK262" s="1086"/>
      <c r="AL262" s="1086"/>
      <c r="AM262" s="1086"/>
      <c r="AN262" s="1086"/>
      <c r="AO262" s="1086"/>
    </row>
    <row r="263" ht="15.75" customHeight="1">
      <c r="A263" s="1086"/>
      <c r="B263" s="1086"/>
      <c r="D263" s="1086"/>
      <c r="E263" s="1086"/>
      <c r="F263" s="1086"/>
      <c r="G263" s="1086"/>
      <c r="H263" s="1086"/>
      <c r="I263" s="1086"/>
      <c r="J263" s="1086"/>
      <c r="K263" s="1086"/>
      <c r="L263" s="1086"/>
      <c r="M263" s="1086"/>
      <c r="N263" s="1086"/>
      <c r="O263" s="1086"/>
      <c r="P263" s="1086"/>
      <c r="Q263" s="1086"/>
      <c r="R263" s="1086"/>
      <c r="S263" s="1086"/>
      <c r="T263" s="1086"/>
      <c r="U263" s="1086"/>
      <c r="V263" s="1086"/>
      <c r="W263" s="1086"/>
      <c r="X263" s="1086"/>
      <c r="Y263" s="1086"/>
      <c r="Z263" s="1086"/>
      <c r="AA263" s="1086"/>
      <c r="AB263" s="1086"/>
      <c r="AC263" s="1086"/>
      <c r="AD263" s="1086"/>
      <c r="AE263" s="1086"/>
      <c r="AF263" s="1086"/>
      <c r="AG263" s="1086"/>
      <c r="AJ263" s="1086"/>
      <c r="AK263" s="1086"/>
      <c r="AL263" s="1086"/>
      <c r="AM263" s="1086"/>
      <c r="AN263" s="1086"/>
      <c r="AO263" s="1086"/>
    </row>
    <row r="264" ht="15.75" customHeight="1">
      <c r="A264" s="1086"/>
      <c r="B264" s="1086"/>
      <c r="D264" s="1086"/>
      <c r="E264" s="1086"/>
      <c r="F264" s="1086"/>
      <c r="G264" s="1086"/>
      <c r="H264" s="1086"/>
      <c r="I264" s="1086"/>
      <c r="J264" s="1086"/>
      <c r="K264" s="1086"/>
      <c r="L264" s="1086"/>
      <c r="M264" s="1086"/>
      <c r="N264" s="1086"/>
      <c r="O264" s="1086"/>
      <c r="P264" s="1086"/>
      <c r="Q264" s="1086"/>
      <c r="R264" s="1086"/>
      <c r="S264" s="1086"/>
      <c r="T264" s="1086"/>
      <c r="U264" s="1086"/>
      <c r="V264" s="1086"/>
      <c r="W264" s="1086"/>
      <c r="X264" s="1086"/>
      <c r="Y264" s="1086"/>
      <c r="Z264" s="1086"/>
      <c r="AA264" s="1086"/>
      <c r="AB264" s="1086"/>
      <c r="AC264" s="1086"/>
      <c r="AD264" s="1086"/>
      <c r="AE264" s="1086"/>
      <c r="AF264" s="1086"/>
      <c r="AG264" s="1086"/>
      <c r="AJ264" s="1086"/>
      <c r="AK264" s="1086"/>
      <c r="AL264" s="1086"/>
      <c r="AM264" s="1086"/>
      <c r="AN264" s="1086"/>
      <c r="AO264" s="1086"/>
    </row>
    <row r="265" ht="15.75" customHeight="1">
      <c r="A265" s="1086"/>
      <c r="B265" s="1086"/>
      <c r="D265" s="1086"/>
      <c r="E265" s="1086"/>
      <c r="F265" s="1086"/>
      <c r="G265" s="1086"/>
      <c r="H265" s="1086"/>
      <c r="I265" s="1086"/>
      <c r="J265" s="1086"/>
      <c r="K265" s="1086"/>
      <c r="L265" s="1086"/>
      <c r="M265" s="1086"/>
      <c r="N265" s="1086"/>
      <c r="O265" s="1086"/>
      <c r="P265" s="1086"/>
      <c r="Q265" s="1086"/>
      <c r="R265" s="1086"/>
      <c r="S265" s="1086"/>
      <c r="T265" s="1086"/>
      <c r="U265" s="1086"/>
      <c r="V265" s="1086"/>
      <c r="W265" s="1086"/>
      <c r="X265" s="1086"/>
      <c r="Y265" s="1086"/>
      <c r="Z265" s="1086"/>
      <c r="AA265" s="1086"/>
      <c r="AB265" s="1086"/>
      <c r="AC265" s="1086"/>
      <c r="AD265" s="1086"/>
      <c r="AE265" s="1086"/>
      <c r="AF265" s="1086"/>
      <c r="AG265" s="1086"/>
      <c r="AJ265" s="1086"/>
      <c r="AK265" s="1086"/>
      <c r="AL265" s="1086"/>
      <c r="AM265" s="1086"/>
      <c r="AN265" s="1086"/>
      <c r="AO265" s="1086"/>
    </row>
    <row r="266" ht="15.75" customHeight="1">
      <c r="A266" s="1086"/>
      <c r="B266" s="1086"/>
      <c r="D266" s="1086"/>
      <c r="E266" s="1086"/>
      <c r="F266" s="1086"/>
      <c r="G266" s="1086"/>
      <c r="H266" s="1086"/>
      <c r="I266" s="1086"/>
      <c r="J266" s="1086"/>
      <c r="K266" s="1086"/>
      <c r="L266" s="1086"/>
      <c r="M266" s="1086"/>
      <c r="N266" s="1086"/>
      <c r="O266" s="1086"/>
      <c r="P266" s="1086"/>
      <c r="Q266" s="1086"/>
      <c r="R266" s="1086"/>
      <c r="S266" s="1086"/>
      <c r="T266" s="1086"/>
      <c r="U266" s="1086"/>
      <c r="V266" s="1086"/>
      <c r="W266" s="1086"/>
      <c r="X266" s="1086"/>
      <c r="Y266" s="1086"/>
      <c r="Z266" s="1086"/>
      <c r="AA266" s="1086"/>
      <c r="AB266" s="1086"/>
      <c r="AC266" s="1086"/>
      <c r="AD266" s="1086"/>
      <c r="AE266" s="1086"/>
      <c r="AF266" s="1086"/>
      <c r="AG266" s="1086"/>
      <c r="AJ266" s="1086"/>
      <c r="AK266" s="1086"/>
      <c r="AL266" s="1086"/>
      <c r="AM266" s="1086"/>
      <c r="AN266" s="1086"/>
      <c r="AO266" s="1086"/>
    </row>
    <row r="267" ht="15.75" customHeight="1">
      <c r="A267" s="1086"/>
      <c r="B267" s="1086"/>
      <c r="D267" s="1086"/>
      <c r="E267" s="1086"/>
      <c r="F267" s="1086"/>
      <c r="G267" s="1086"/>
      <c r="H267" s="1086"/>
      <c r="I267" s="1086"/>
      <c r="J267" s="1086"/>
      <c r="K267" s="1086"/>
      <c r="L267" s="1086"/>
      <c r="M267" s="1086"/>
      <c r="N267" s="1086"/>
      <c r="O267" s="1086"/>
      <c r="P267" s="1086"/>
      <c r="Q267" s="1086"/>
      <c r="R267" s="1086"/>
      <c r="S267" s="1086"/>
      <c r="T267" s="1086"/>
      <c r="U267" s="1086"/>
      <c r="V267" s="1086"/>
      <c r="W267" s="1086"/>
      <c r="X267" s="1086"/>
      <c r="Y267" s="1086"/>
      <c r="Z267" s="1086"/>
      <c r="AA267" s="1086"/>
      <c r="AB267" s="1086"/>
      <c r="AC267" s="1086"/>
      <c r="AD267" s="1086"/>
      <c r="AE267" s="1086"/>
      <c r="AF267" s="1086"/>
      <c r="AG267" s="1086"/>
      <c r="AJ267" s="1086"/>
      <c r="AK267" s="1086"/>
      <c r="AL267" s="1086"/>
      <c r="AM267" s="1086"/>
      <c r="AN267" s="1086"/>
      <c r="AO267" s="1086"/>
    </row>
    <row r="268" ht="15.75" customHeight="1">
      <c r="A268" s="1086"/>
      <c r="B268" s="1086"/>
      <c r="D268" s="1086"/>
      <c r="E268" s="1086"/>
      <c r="F268" s="1086"/>
      <c r="G268" s="1086"/>
      <c r="H268" s="1086"/>
      <c r="I268" s="1086"/>
      <c r="J268" s="1086"/>
      <c r="K268" s="1086"/>
      <c r="L268" s="1086"/>
      <c r="M268" s="1086"/>
      <c r="N268" s="1086"/>
      <c r="O268" s="1086"/>
      <c r="P268" s="1086"/>
      <c r="Q268" s="1086"/>
      <c r="R268" s="1086"/>
      <c r="S268" s="1086"/>
      <c r="T268" s="1086"/>
      <c r="U268" s="1086"/>
      <c r="V268" s="1086"/>
      <c r="W268" s="1086"/>
      <c r="X268" s="1086"/>
      <c r="Y268" s="1086"/>
      <c r="Z268" s="1086"/>
      <c r="AA268" s="1086"/>
      <c r="AB268" s="1086"/>
      <c r="AC268" s="1086"/>
      <c r="AD268" s="1086"/>
      <c r="AE268" s="1086"/>
      <c r="AF268" s="1086"/>
      <c r="AG268" s="1086"/>
      <c r="AJ268" s="1086"/>
      <c r="AK268" s="1086"/>
      <c r="AL268" s="1086"/>
      <c r="AM268" s="1086"/>
      <c r="AN268" s="1086"/>
      <c r="AO268" s="1086"/>
    </row>
    <row r="269" ht="15.75" customHeight="1">
      <c r="A269" s="1086"/>
      <c r="B269" s="1086"/>
      <c r="D269" s="1086"/>
      <c r="E269" s="1086"/>
      <c r="F269" s="1086"/>
      <c r="G269" s="1086"/>
      <c r="H269" s="1086"/>
      <c r="I269" s="1086"/>
      <c r="J269" s="1086"/>
      <c r="K269" s="1086"/>
      <c r="L269" s="1086"/>
      <c r="M269" s="1086"/>
      <c r="N269" s="1086"/>
      <c r="O269" s="1086"/>
      <c r="P269" s="1086"/>
      <c r="Q269" s="1086"/>
      <c r="R269" s="1086"/>
      <c r="S269" s="1086"/>
      <c r="T269" s="1086"/>
      <c r="U269" s="1086"/>
      <c r="V269" s="1086"/>
      <c r="W269" s="1086"/>
      <c r="X269" s="1086"/>
      <c r="Y269" s="1086"/>
      <c r="Z269" s="1086"/>
      <c r="AA269" s="1086"/>
      <c r="AB269" s="1086"/>
      <c r="AC269" s="1086"/>
      <c r="AD269" s="1086"/>
      <c r="AE269" s="1086"/>
      <c r="AF269" s="1086"/>
      <c r="AG269" s="1086"/>
      <c r="AJ269" s="1086"/>
      <c r="AK269" s="1086"/>
      <c r="AL269" s="1086"/>
      <c r="AM269" s="1086"/>
      <c r="AN269" s="1086"/>
      <c r="AO269" s="1086"/>
    </row>
    <row r="270" ht="15.75" customHeight="1">
      <c r="A270" s="1086"/>
      <c r="B270" s="1086"/>
      <c r="D270" s="1086"/>
      <c r="E270" s="1086"/>
      <c r="F270" s="1086"/>
      <c r="G270" s="1086"/>
      <c r="H270" s="1086"/>
      <c r="I270" s="1086"/>
      <c r="J270" s="1086"/>
      <c r="K270" s="1086"/>
      <c r="L270" s="1086"/>
      <c r="M270" s="1086"/>
      <c r="N270" s="1086"/>
      <c r="O270" s="1086"/>
      <c r="P270" s="1086"/>
      <c r="Q270" s="1086"/>
      <c r="R270" s="1086"/>
      <c r="S270" s="1086"/>
      <c r="T270" s="1086"/>
      <c r="U270" s="1086"/>
      <c r="V270" s="1086"/>
      <c r="W270" s="1086"/>
      <c r="X270" s="1086"/>
      <c r="Y270" s="1086"/>
      <c r="Z270" s="1086"/>
      <c r="AA270" s="1086"/>
      <c r="AB270" s="1086"/>
      <c r="AC270" s="1086"/>
      <c r="AD270" s="1086"/>
      <c r="AE270" s="1086"/>
      <c r="AF270" s="1086"/>
      <c r="AG270" s="1086"/>
      <c r="AJ270" s="1086"/>
      <c r="AK270" s="1086"/>
      <c r="AL270" s="1086"/>
      <c r="AM270" s="1086"/>
      <c r="AN270" s="1086"/>
      <c r="AO270" s="1086"/>
    </row>
    <row r="271" ht="15.75" customHeight="1">
      <c r="A271" s="1086"/>
      <c r="B271" s="1086"/>
      <c r="D271" s="1086"/>
      <c r="E271" s="1086"/>
      <c r="F271" s="1086"/>
      <c r="G271" s="1086"/>
      <c r="H271" s="1086"/>
      <c r="I271" s="1086"/>
      <c r="J271" s="1086"/>
      <c r="K271" s="1086"/>
      <c r="L271" s="1086"/>
      <c r="M271" s="1086"/>
      <c r="N271" s="1086"/>
      <c r="O271" s="1086"/>
      <c r="P271" s="1086"/>
      <c r="Q271" s="1086"/>
      <c r="R271" s="1086"/>
      <c r="S271" s="1086"/>
      <c r="T271" s="1086"/>
      <c r="U271" s="1086"/>
      <c r="V271" s="1086"/>
      <c r="W271" s="1086"/>
      <c r="X271" s="1086"/>
      <c r="Y271" s="1086"/>
      <c r="Z271" s="1086"/>
      <c r="AA271" s="1086"/>
      <c r="AB271" s="1086"/>
      <c r="AC271" s="1086"/>
      <c r="AD271" s="1086"/>
      <c r="AE271" s="1086"/>
      <c r="AF271" s="1086"/>
      <c r="AG271" s="1086"/>
      <c r="AJ271" s="1086"/>
      <c r="AK271" s="1086"/>
      <c r="AL271" s="1086"/>
      <c r="AM271" s="1086"/>
      <c r="AN271" s="1086"/>
      <c r="AO271" s="1086"/>
    </row>
    <row r="272" ht="15.75" customHeight="1">
      <c r="A272" s="1086"/>
      <c r="B272" s="1086"/>
      <c r="D272" s="1086"/>
      <c r="E272" s="1086"/>
      <c r="F272" s="1086"/>
      <c r="G272" s="1086"/>
      <c r="H272" s="1086"/>
      <c r="I272" s="1086"/>
      <c r="J272" s="1086"/>
      <c r="K272" s="1086"/>
      <c r="L272" s="1086"/>
      <c r="M272" s="1086"/>
      <c r="N272" s="1086"/>
      <c r="O272" s="1086"/>
      <c r="P272" s="1086"/>
      <c r="Q272" s="1086"/>
      <c r="R272" s="1086"/>
      <c r="S272" s="1086"/>
      <c r="T272" s="1086"/>
      <c r="U272" s="1086"/>
      <c r="V272" s="1086"/>
      <c r="W272" s="1086"/>
      <c r="X272" s="1086"/>
      <c r="Y272" s="1086"/>
      <c r="Z272" s="1086"/>
      <c r="AA272" s="1086"/>
      <c r="AB272" s="1086"/>
      <c r="AC272" s="1086"/>
      <c r="AD272" s="1086"/>
      <c r="AE272" s="1086"/>
      <c r="AF272" s="1086"/>
      <c r="AG272" s="1086"/>
      <c r="AJ272" s="1086"/>
      <c r="AK272" s="1086"/>
      <c r="AL272" s="1086"/>
      <c r="AM272" s="1086"/>
      <c r="AN272" s="1086"/>
      <c r="AO272" s="1086"/>
    </row>
    <row r="273" ht="15.75" customHeight="1">
      <c r="A273" s="1086"/>
      <c r="B273" s="1086"/>
      <c r="D273" s="1086"/>
      <c r="E273" s="1086"/>
      <c r="F273" s="1086"/>
      <c r="G273" s="1086"/>
      <c r="H273" s="1086"/>
      <c r="I273" s="1086"/>
      <c r="J273" s="1086"/>
      <c r="K273" s="1086"/>
      <c r="L273" s="1086"/>
      <c r="M273" s="1086"/>
      <c r="N273" s="1086"/>
      <c r="O273" s="1086"/>
      <c r="P273" s="1086"/>
      <c r="Q273" s="1086"/>
      <c r="R273" s="1086"/>
      <c r="S273" s="1086"/>
      <c r="T273" s="1086"/>
      <c r="U273" s="1086"/>
      <c r="V273" s="1086"/>
      <c r="W273" s="1086"/>
      <c r="X273" s="1086"/>
      <c r="Y273" s="1086"/>
      <c r="Z273" s="1086"/>
      <c r="AA273" s="1086"/>
      <c r="AB273" s="1086"/>
      <c r="AC273" s="1086"/>
      <c r="AD273" s="1086"/>
      <c r="AE273" s="1086"/>
      <c r="AF273" s="1086"/>
      <c r="AG273" s="1086"/>
      <c r="AJ273" s="1086"/>
      <c r="AK273" s="1086"/>
      <c r="AL273" s="1086"/>
      <c r="AM273" s="1086"/>
      <c r="AN273" s="1086"/>
      <c r="AO273" s="1086"/>
    </row>
    <row r="274" ht="15.75" customHeight="1">
      <c r="A274" s="1086"/>
      <c r="B274" s="1086"/>
      <c r="D274" s="1086"/>
      <c r="E274" s="1086"/>
      <c r="F274" s="1086"/>
      <c r="G274" s="1086"/>
      <c r="H274" s="1086"/>
      <c r="I274" s="1086"/>
      <c r="J274" s="1086"/>
      <c r="K274" s="1086"/>
      <c r="L274" s="1086"/>
      <c r="M274" s="1086"/>
      <c r="N274" s="1086"/>
      <c r="O274" s="1086"/>
      <c r="P274" s="1086"/>
      <c r="Q274" s="1086"/>
      <c r="R274" s="1086"/>
      <c r="S274" s="1086"/>
      <c r="T274" s="1086"/>
      <c r="U274" s="1086"/>
      <c r="V274" s="1086"/>
      <c r="W274" s="1086"/>
      <c r="X274" s="1086"/>
      <c r="Y274" s="1086"/>
      <c r="Z274" s="1086"/>
      <c r="AA274" s="1086"/>
      <c r="AB274" s="1086"/>
      <c r="AC274" s="1086"/>
      <c r="AD274" s="1086"/>
      <c r="AE274" s="1086"/>
      <c r="AF274" s="1086"/>
      <c r="AG274" s="1086"/>
      <c r="AJ274" s="1086"/>
      <c r="AK274" s="1086"/>
      <c r="AL274" s="1086"/>
      <c r="AM274" s="1086"/>
      <c r="AN274" s="1086"/>
      <c r="AO274" s="1086"/>
    </row>
    <row r="275" ht="15.75" customHeight="1">
      <c r="A275" s="1086"/>
      <c r="B275" s="1086"/>
      <c r="D275" s="1086"/>
      <c r="E275" s="1086"/>
      <c r="F275" s="1086"/>
      <c r="G275" s="1086"/>
      <c r="H275" s="1086"/>
      <c r="I275" s="1086"/>
      <c r="J275" s="1086"/>
      <c r="K275" s="1086"/>
      <c r="L275" s="1086"/>
      <c r="M275" s="1086"/>
      <c r="N275" s="1086"/>
      <c r="O275" s="1086"/>
      <c r="P275" s="1086"/>
      <c r="Q275" s="1086"/>
      <c r="R275" s="1086"/>
      <c r="S275" s="1086"/>
      <c r="T275" s="1086"/>
      <c r="U275" s="1086"/>
      <c r="V275" s="1086"/>
      <c r="W275" s="1086"/>
      <c r="X275" s="1086"/>
      <c r="Y275" s="1086"/>
      <c r="Z275" s="1086"/>
      <c r="AA275" s="1086"/>
      <c r="AB275" s="1086"/>
      <c r="AC275" s="1086"/>
      <c r="AD275" s="1086"/>
      <c r="AE275" s="1086"/>
      <c r="AF275" s="1086"/>
      <c r="AG275" s="1086"/>
      <c r="AJ275" s="1086"/>
      <c r="AK275" s="1086"/>
      <c r="AL275" s="1086"/>
      <c r="AM275" s="1086"/>
      <c r="AN275" s="1086"/>
      <c r="AO275" s="1086"/>
    </row>
    <row r="276" ht="15.75" customHeight="1">
      <c r="A276" s="1086"/>
      <c r="B276" s="1086"/>
      <c r="D276" s="1086"/>
      <c r="E276" s="1086"/>
      <c r="F276" s="1086"/>
      <c r="G276" s="1086"/>
      <c r="H276" s="1086"/>
      <c r="I276" s="1086"/>
      <c r="J276" s="1086"/>
      <c r="K276" s="1086"/>
      <c r="L276" s="1086"/>
      <c r="M276" s="1086"/>
      <c r="N276" s="1086"/>
      <c r="O276" s="1086"/>
      <c r="P276" s="1086"/>
      <c r="Q276" s="1086"/>
      <c r="R276" s="1086"/>
      <c r="S276" s="1086"/>
      <c r="T276" s="1086"/>
      <c r="U276" s="1086"/>
      <c r="V276" s="1086"/>
      <c r="W276" s="1086"/>
      <c r="X276" s="1086"/>
      <c r="Y276" s="1086"/>
      <c r="Z276" s="1086"/>
      <c r="AA276" s="1086"/>
      <c r="AB276" s="1086"/>
      <c r="AC276" s="1086"/>
      <c r="AD276" s="1086"/>
      <c r="AE276" s="1086"/>
      <c r="AF276" s="1086"/>
      <c r="AG276" s="1086"/>
      <c r="AJ276" s="1086"/>
      <c r="AK276" s="1086"/>
      <c r="AL276" s="1086"/>
      <c r="AM276" s="1086"/>
      <c r="AN276" s="1086"/>
      <c r="AO276" s="1086"/>
    </row>
    <row r="277" ht="15.75" customHeight="1">
      <c r="A277" s="1086"/>
      <c r="B277" s="1086"/>
      <c r="D277" s="1086"/>
      <c r="E277" s="1086"/>
      <c r="F277" s="1086"/>
      <c r="G277" s="1086"/>
      <c r="H277" s="1086"/>
      <c r="I277" s="1086"/>
      <c r="J277" s="1086"/>
      <c r="K277" s="1086"/>
      <c r="L277" s="1086"/>
      <c r="M277" s="1086"/>
      <c r="N277" s="1086"/>
      <c r="O277" s="1086"/>
      <c r="P277" s="1086"/>
      <c r="Q277" s="1086"/>
      <c r="R277" s="1086"/>
      <c r="S277" s="1086"/>
      <c r="T277" s="1086"/>
      <c r="U277" s="1086"/>
      <c r="V277" s="1086"/>
      <c r="W277" s="1086"/>
      <c r="X277" s="1086"/>
      <c r="Y277" s="1086"/>
      <c r="Z277" s="1086"/>
      <c r="AA277" s="1086"/>
      <c r="AB277" s="1086"/>
      <c r="AC277" s="1086"/>
      <c r="AD277" s="1086"/>
      <c r="AE277" s="1086"/>
      <c r="AF277" s="1086"/>
      <c r="AG277" s="1086"/>
      <c r="AJ277" s="1086"/>
      <c r="AK277" s="1086"/>
      <c r="AL277" s="1086"/>
      <c r="AM277" s="1086"/>
      <c r="AN277" s="1086"/>
      <c r="AO277" s="1086"/>
    </row>
    <row r="278" ht="15.75" customHeight="1">
      <c r="A278" s="1086"/>
      <c r="B278" s="1086"/>
      <c r="D278" s="1086"/>
      <c r="E278" s="1086"/>
      <c r="F278" s="1086"/>
      <c r="G278" s="1086"/>
      <c r="H278" s="1086"/>
      <c r="I278" s="1086"/>
      <c r="J278" s="1086"/>
      <c r="K278" s="1086"/>
      <c r="L278" s="1086"/>
      <c r="M278" s="1086"/>
      <c r="N278" s="1086"/>
      <c r="O278" s="1086"/>
      <c r="P278" s="1086"/>
      <c r="Q278" s="1086"/>
      <c r="R278" s="1086"/>
      <c r="S278" s="1086"/>
      <c r="T278" s="1086"/>
      <c r="U278" s="1086"/>
      <c r="V278" s="1086"/>
      <c r="W278" s="1086"/>
      <c r="X278" s="1086"/>
      <c r="Y278" s="1086"/>
      <c r="Z278" s="1086"/>
      <c r="AA278" s="1086"/>
      <c r="AB278" s="1086"/>
      <c r="AC278" s="1086"/>
      <c r="AD278" s="1086"/>
      <c r="AE278" s="1086"/>
      <c r="AF278" s="1086"/>
      <c r="AG278" s="1086"/>
      <c r="AJ278" s="1086"/>
      <c r="AK278" s="1086"/>
      <c r="AL278" s="1086"/>
      <c r="AM278" s="1086"/>
      <c r="AN278" s="1086"/>
      <c r="AO278" s="1086"/>
    </row>
    <row r="279" ht="15.75" customHeight="1">
      <c r="A279" s="1086"/>
      <c r="B279" s="1086"/>
      <c r="D279" s="1086"/>
      <c r="E279" s="1086"/>
      <c r="F279" s="1086"/>
      <c r="G279" s="1086"/>
      <c r="H279" s="1086"/>
      <c r="I279" s="1086"/>
      <c r="J279" s="1086"/>
      <c r="K279" s="1086"/>
      <c r="L279" s="1086"/>
      <c r="M279" s="1086"/>
      <c r="N279" s="1086"/>
      <c r="O279" s="1086"/>
      <c r="P279" s="1086"/>
      <c r="Q279" s="1086"/>
      <c r="R279" s="1086"/>
      <c r="S279" s="1086"/>
      <c r="T279" s="1086"/>
      <c r="U279" s="1086"/>
      <c r="V279" s="1086"/>
      <c r="W279" s="1086"/>
      <c r="X279" s="1086"/>
      <c r="Y279" s="1086"/>
      <c r="Z279" s="1086"/>
      <c r="AA279" s="1086"/>
      <c r="AB279" s="1086"/>
      <c r="AC279" s="1086"/>
      <c r="AD279" s="1086"/>
      <c r="AE279" s="1086"/>
      <c r="AF279" s="1086"/>
      <c r="AG279" s="1086"/>
      <c r="AJ279" s="1086"/>
      <c r="AK279" s="1086"/>
      <c r="AL279" s="1086"/>
      <c r="AM279" s="1086"/>
      <c r="AN279" s="1086"/>
      <c r="AO279" s="1086"/>
    </row>
    <row r="280" ht="15.75" customHeight="1">
      <c r="A280" s="1086"/>
      <c r="B280" s="1086"/>
      <c r="D280" s="1086"/>
      <c r="E280" s="1086"/>
      <c r="F280" s="1086"/>
      <c r="G280" s="1086"/>
      <c r="H280" s="1086"/>
      <c r="I280" s="1086"/>
      <c r="J280" s="1086"/>
      <c r="K280" s="1086"/>
      <c r="L280" s="1086"/>
      <c r="M280" s="1086"/>
      <c r="N280" s="1086"/>
      <c r="O280" s="1086"/>
      <c r="P280" s="1086"/>
      <c r="Q280" s="1086"/>
      <c r="R280" s="1086"/>
      <c r="S280" s="1086"/>
      <c r="T280" s="1086"/>
      <c r="U280" s="1086"/>
      <c r="V280" s="1086"/>
      <c r="W280" s="1086"/>
      <c r="X280" s="1086"/>
      <c r="Y280" s="1086"/>
      <c r="Z280" s="1086"/>
      <c r="AA280" s="1086"/>
      <c r="AB280" s="1086"/>
      <c r="AC280" s="1086"/>
      <c r="AD280" s="1086"/>
      <c r="AE280" s="1086"/>
      <c r="AF280" s="1086"/>
      <c r="AG280" s="1086"/>
      <c r="AJ280" s="1086"/>
      <c r="AK280" s="1086"/>
      <c r="AL280" s="1086"/>
      <c r="AM280" s="1086"/>
      <c r="AN280" s="1086"/>
      <c r="AO280" s="1086"/>
    </row>
    <row r="281" ht="15.75" customHeight="1">
      <c r="A281" s="1086"/>
      <c r="B281" s="1086"/>
      <c r="D281" s="1086"/>
      <c r="E281" s="1086"/>
      <c r="F281" s="1086"/>
      <c r="G281" s="1086"/>
      <c r="H281" s="1086"/>
      <c r="I281" s="1086"/>
      <c r="J281" s="1086"/>
      <c r="K281" s="1086"/>
      <c r="L281" s="1086"/>
      <c r="M281" s="1086"/>
      <c r="N281" s="1086"/>
      <c r="O281" s="1086"/>
      <c r="P281" s="1086"/>
      <c r="Q281" s="1086"/>
      <c r="R281" s="1086"/>
      <c r="S281" s="1086"/>
      <c r="T281" s="1086"/>
      <c r="U281" s="1086"/>
      <c r="V281" s="1086"/>
      <c r="W281" s="1086"/>
      <c r="X281" s="1086"/>
      <c r="Y281" s="1086"/>
      <c r="Z281" s="1086"/>
      <c r="AA281" s="1086"/>
      <c r="AB281" s="1086"/>
      <c r="AC281" s="1086"/>
      <c r="AD281" s="1086"/>
      <c r="AE281" s="1086"/>
      <c r="AF281" s="1086"/>
      <c r="AG281" s="1086"/>
      <c r="AJ281" s="1086"/>
      <c r="AK281" s="1086"/>
      <c r="AL281" s="1086"/>
      <c r="AM281" s="1086"/>
      <c r="AN281" s="1086"/>
      <c r="AO281" s="1086"/>
    </row>
    <row r="282" ht="15.75" customHeight="1">
      <c r="A282" s="1086"/>
      <c r="B282" s="1086"/>
      <c r="D282" s="1086"/>
      <c r="E282" s="1086"/>
      <c r="F282" s="1086"/>
      <c r="G282" s="1086"/>
      <c r="H282" s="1086"/>
      <c r="I282" s="1086"/>
      <c r="J282" s="1086"/>
      <c r="K282" s="1086"/>
      <c r="L282" s="1086"/>
      <c r="M282" s="1086"/>
      <c r="N282" s="1086"/>
      <c r="O282" s="1086"/>
      <c r="P282" s="1086"/>
      <c r="Q282" s="1086"/>
      <c r="R282" s="1086"/>
      <c r="S282" s="1086"/>
      <c r="T282" s="1086"/>
      <c r="U282" s="1086"/>
      <c r="V282" s="1086"/>
      <c r="W282" s="1086"/>
      <c r="X282" s="1086"/>
      <c r="Y282" s="1086"/>
      <c r="Z282" s="1086"/>
      <c r="AA282" s="1086"/>
      <c r="AB282" s="1086"/>
      <c r="AC282" s="1086"/>
      <c r="AD282" s="1086"/>
      <c r="AE282" s="1086"/>
      <c r="AF282" s="1086"/>
      <c r="AG282" s="1086"/>
      <c r="AJ282" s="1086"/>
      <c r="AK282" s="1086"/>
      <c r="AL282" s="1086"/>
      <c r="AM282" s="1086"/>
      <c r="AN282" s="1086"/>
      <c r="AO282" s="1086"/>
    </row>
    <row r="283" ht="15.75" customHeight="1">
      <c r="A283" s="1086"/>
      <c r="B283" s="1086"/>
      <c r="D283" s="1086"/>
      <c r="E283" s="1086"/>
      <c r="F283" s="1086"/>
      <c r="G283" s="1086"/>
      <c r="H283" s="1086"/>
      <c r="I283" s="1086"/>
      <c r="J283" s="1086"/>
      <c r="K283" s="1086"/>
      <c r="L283" s="1086"/>
      <c r="M283" s="1086"/>
      <c r="N283" s="1086"/>
      <c r="O283" s="1086"/>
      <c r="P283" s="1086"/>
      <c r="Q283" s="1086"/>
      <c r="R283" s="1086"/>
      <c r="S283" s="1086"/>
      <c r="T283" s="1086"/>
      <c r="U283" s="1086"/>
      <c r="V283" s="1086"/>
      <c r="W283" s="1086"/>
      <c r="X283" s="1086"/>
      <c r="Y283" s="1086"/>
      <c r="Z283" s="1086"/>
      <c r="AA283" s="1086"/>
      <c r="AB283" s="1086"/>
      <c r="AC283" s="1086"/>
      <c r="AD283" s="1086"/>
      <c r="AE283" s="1086"/>
      <c r="AF283" s="1086"/>
      <c r="AG283" s="1086"/>
      <c r="AJ283" s="1086"/>
      <c r="AK283" s="1086"/>
      <c r="AL283" s="1086"/>
      <c r="AM283" s="1086"/>
      <c r="AN283" s="1086"/>
      <c r="AO283" s="1086"/>
    </row>
    <row r="284" ht="15.75" customHeight="1">
      <c r="A284" s="1086"/>
      <c r="B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J284" s="1086"/>
      <c r="AK284" s="1086"/>
      <c r="AL284" s="1086"/>
      <c r="AM284" s="1086"/>
      <c r="AN284" s="1086"/>
      <c r="AO284" s="1086"/>
    </row>
    <row r="285" ht="15.75" customHeight="1">
      <c r="A285" s="1086"/>
      <c r="B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J285" s="1086"/>
      <c r="AK285" s="1086"/>
      <c r="AL285" s="1086"/>
      <c r="AM285" s="1086"/>
      <c r="AN285" s="1086"/>
      <c r="AO285" s="1086"/>
    </row>
    <row r="286" ht="15.75" customHeight="1">
      <c r="A286" s="1086"/>
      <c r="B286" s="1086"/>
      <c r="D286" s="1086"/>
      <c r="E286" s="1086"/>
      <c r="F286" s="1086"/>
      <c r="G286" s="1086"/>
      <c r="H286" s="1086"/>
      <c r="I286" s="1086"/>
      <c r="J286" s="1086"/>
      <c r="K286" s="1086"/>
      <c r="L286" s="1086"/>
      <c r="M286" s="1086"/>
      <c r="N286" s="1086"/>
      <c r="O286" s="1086"/>
      <c r="P286" s="1086"/>
      <c r="Q286" s="1086"/>
      <c r="R286" s="1086"/>
      <c r="S286" s="1086"/>
      <c r="T286" s="1086"/>
      <c r="U286" s="1086"/>
      <c r="V286" s="1086"/>
      <c r="W286" s="1086"/>
      <c r="X286" s="1086"/>
      <c r="Y286" s="1086"/>
      <c r="Z286" s="1086"/>
      <c r="AA286" s="1086"/>
      <c r="AB286" s="1086"/>
      <c r="AC286" s="1086"/>
      <c r="AD286" s="1086"/>
      <c r="AE286" s="1086"/>
      <c r="AF286" s="1086"/>
      <c r="AG286" s="1086"/>
      <c r="AJ286" s="1086"/>
      <c r="AK286" s="1086"/>
      <c r="AL286" s="1086"/>
      <c r="AM286" s="1086"/>
      <c r="AN286" s="1086"/>
      <c r="AO286" s="1086"/>
    </row>
    <row r="287" ht="15.75" customHeight="1">
      <c r="A287" s="1086"/>
      <c r="B287" s="1086"/>
      <c r="D287" s="1086"/>
      <c r="E287" s="1086"/>
      <c r="F287" s="1086"/>
      <c r="G287" s="1086"/>
      <c r="H287" s="1086"/>
      <c r="I287" s="1086"/>
      <c r="J287" s="1086"/>
      <c r="K287" s="1086"/>
      <c r="L287" s="1086"/>
      <c r="M287" s="1086"/>
      <c r="N287" s="1086"/>
      <c r="O287" s="1086"/>
      <c r="P287" s="1086"/>
      <c r="Q287" s="1086"/>
      <c r="R287" s="1086"/>
      <c r="S287" s="1086"/>
      <c r="T287" s="1086"/>
      <c r="U287" s="1086"/>
      <c r="V287" s="1086"/>
      <c r="W287" s="1086"/>
      <c r="X287" s="1086"/>
      <c r="Y287" s="1086"/>
      <c r="Z287" s="1086"/>
      <c r="AA287" s="1086"/>
      <c r="AB287" s="1086"/>
      <c r="AC287" s="1086"/>
      <c r="AD287" s="1086"/>
      <c r="AE287" s="1086"/>
      <c r="AF287" s="1086"/>
      <c r="AG287" s="1086"/>
      <c r="AJ287" s="1086"/>
      <c r="AK287" s="1086"/>
      <c r="AL287" s="1086"/>
      <c r="AM287" s="1086"/>
      <c r="AN287" s="1086"/>
      <c r="AO287" s="1086"/>
    </row>
    <row r="288" ht="15.75" customHeight="1">
      <c r="A288" s="1086"/>
      <c r="B288" s="1086"/>
      <c r="D288" s="1086"/>
      <c r="E288" s="1086"/>
      <c r="F288" s="1086"/>
      <c r="G288" s="1086"/>
      <c r="H288" s="1086"/>
      <c r="I288" s="1086"/>
      <c r="J288" s="1086"/>
      <c r="K288" s="1086"/>
      <c r="L288" s="1086"/>
      <c r="M288" s="1086"/>
      <c r="N288" s="1086"/>
      <c r="O288" s="1086"/>
      <c r="P288" s="1086"/>
      <c r="Q288" s="1086"/>
      <c r="R288" s="1086"/>
      <c r="S288" s="1086"/>
      <c r="T288" s="1086"/>
      <c r="U288" s="1086"/>
      <c r="V288" s="1086"/>
      <c r="W288" s="1086"/>
      <c r="X288" s="1086"/>
      <c r="Y288" s="1086"/>
      <c r="Z288" s="1086"/>
      <c r="AA288" s="1086"/>
      <c r="AB288" s="1086"/>
      <c r="AC288" s="1086"/>
      <c r="AD288" s="1086"/>
      <c r="AE288" s="1086"/>
      <c r="AF288" s="1086"/>
      <c r="AG288" s="1086"/>
      <c r="AJ288" s="1086"/>
      <c r="AK288" s="1086"/>
      <c r="AL288" s="1086"/>
      <c r="AM288" s="1086"/>
      <c r="AN288" s="1086"/>
      <c r="AO288" s="1086"/>
    </row>
    <row r="289" ht="15.75" customHeight="1">
      <c r="A289" s="1086"/>
      <c r="B289" s="1086"/>
      <c r="D289" s="1086"/>
      <c r="E289" s="1086"/>
      <c r="F289" s="1086"/>
      <c r="G289" s="1086"/>
      <c r="H289" s="1086"/>
      <c r="I289" s="1086"/>
      <c r="J289" s="1086"/>
      <c r="K289" s="1086"/>
      <c r="L289" s="1086"/>
      <c r="M289" s="1086"/>
      <c r="N289" s="1086"/>
      <c r="O289" s="1086"/>
      <c r="P289" s="1086"/>
      <c r="Q289" s="1086"/>
      <c r="R289" s="1086"/>
      <c r="S289" s="1086"/>
      <c r="T289" s="1086"/>
      <c r="U289" s="1086"/>
      <c r="V289" s="1086"/>
      <c r="W289" s="1086"/>
      <c r="X289" s="1086"/>
      <c r="Y289" s="1086"/>
      <c r="Z289" s="1086"/>
      <c r="AA289" s="1086"/>
      <c r="AB289" s="1086"/>
      <c r="AC289" s="1086"/>
      <c r="AD289" s="1086"/>
      <c r="AE289" s="1086"/>
      <c r="AF289" s="1086"/>
      <c r="AG289" s="1086"/>
      <c r="AJ289" s="1086"/>
      <c r="AK289" s="1086"/>
      <c r="AL289" s="1086"/>
      <c r="AM289" s="1086"/>
      <c r="AN289" s="1086"/>
      <c r="AO289" s="1086"/>
    </row>
    <row r="290" ht="15.75" customHeight="1">
      <c r="A290" s="1086"/>
      <c r="B290" s="1086"/>
      <c r="D290" s="1086"/>
      <c r="E290" s="1086"/>
      <c r="F290" s="1086"/>
      <c r="G290" s="1086"/>
      <c r="H290" s="1086"/>
      <c r="I290" s="1086"/>
      <c r="J290" s="1086"/>
      <c r="K290" s="1086"/>
      <c r="L290" s="1086"/>
      <c r="M290" s="1086"/>
      <c r="N290" s="1086"/>
      <c r="O290" s="1086"/>
      <c r="P290" s="1086"/>
      <c r="Q290" s="1086"/>
      <c r="R290" s="1086"/>
      <c r="S290" s="1086"/>
      <c r="T290" s="1086"/>
      <c r="U290" s="1086"/>
      <c r="V290" s="1086"/>
      <c r="W290" s="1086"/>
      <c r="X290" s="1086"/>
      <c r="Y290" s="1086"/>
      <c r="Z290" s="1086"/>
      <c r="AA290" s="1086"/>
      <c r="AB290" s="1086"/>
      <c r="AC290" s="1086"/>
      <c r="AD290" s="1086"/>
      <c r="AE290" s="1086"/>
      <c r="AF290" s="1086"/>
      <c r="AG290" s="1086"/>
      <c r="AJ290" s="1086"/>
      <c r="AK290" s="1086"/>
      <c r="AL290" s="1086"/>
      <c r="AM290" s="1086"/>
      <c r="AN290" s="1086"/>
      <c r="AO290" s="1086"/>
    </row>
    <row r="291" ht="15.75" customHeight="1">
      <c r="A291" s="1086"/>
      <c r="B291" s="1086"/>
      <c r="D291" s="1086"/>
      <c r="E291" s="1086"/>
      <c r="F291" s="1086"/>
      <c r="G291" s="1086"/>
      <c r="H291" s="1086"/>
      <c r="I291" s="1086"/>
      <c r="J291" s="1086"/>
      <c r="K291" s="1086"/>
      <c r="L291" s="1086"/>
      <c r="M291" s="1086"/>
      <c r="N291" s="1086"/>
      <c r="O291" s="1086"/>
      <c r="P291" s="1086"/>
      <c r="Q291" s="1086"/>
      <c r="R291" s="1086"/>
      <c r="S291" s="1086"/>
      <c r="T291" s="1086"/>
      <c r="U291" s="1086"/>
      <c r="V291" s="1086"/>
      <c r="W291" s="1086"/>
      <c r="X291" s="1086"/>
      <c r="Y291" s="1086"/>
      <c r="Z291" s="1086"/>
      <c r="AA291" s="1086"/>
      <c r="AB291" s="1086"/>
      <c r="AC291" s="1086"/>
      <c r="AD291" s="1086"/>
      <c r="AE291" s="1086"/>
      <c r="AF291" s="1086"/>
      <c r="AG291" s="1086"/>
      <c r="AJ291" s="1086"/>
      <c r="AK291" s="1086"/>
      <c r="AL291" s="1086"/>
      <c r="AM291" s="1086"/>
      <c r="AN291" s="1086"/>
      <c r="AO291" s="1086"/>
    </row>
    <row r="292" ht="15.75" customHeight="1">
      <c r="A292" s="1086"/>
      <c r="B292" s="1086"/>
      <c r="D292" s="1086"/>
      <c r="E292" s="1086"/>
      <c r="F292" s="1086"/>
      <c r="G292" s="1086"/>
      <c r="H292" s="1086"/>
      <c r="I292" s="1086"/>
      <c r="J292" s="1086"/>
      <c r="K292" s="1086"/>
      <c r="L292" s="1086"/>
      <c r="M292" s="1086"/>
      <c r="N292" s="1086"/>
      <c r="O292" s="1086"/>
      <c r="P292" s="1086"/>
      <c r="Q292" s="1086"/>
      <c r="R292" s="1086"/>
      <c r="S292" s="1086"/>
      <c r="T292" s="1086"/>
      <c r="U292" s="1086"/>
      <c r="V292" s="1086"/>
      <c r="W292" s="1086"/>
      <c r="X292" s="1086"/>
      <c r="Y292" s="1086"/>
      <c r="Z292" s="1086"/>
      <c r="AA292" s="1086"/>
      <c r="AB292" s="1086"/>
      <c r="AC292" s="1086"/>
      <c r="AD292" s="1086"/>
      <c r="AE292" s="1086"/>
      <c r="AF292" s="1086"/>
      <c r="AG292" s="1086"/>
      <c r="AJ292" s="1086"/>
      <c r="AK292" s="1086"/>
      <c r="AL292" s="1086"/>
      <c r="AM292" s="1086"/>
      <c r="AN292" s="1086"/>
      <c r="AO292" s="1086"/>
    </row>
    <row r="293" ht="15.75" customHeight="1">
      <c r="A293" s="1086"/>
      <c r="B293" s="1086"/>
      <c r="D293" s="1086"/>
      <c r="E293" s="1086"/>
      <c r="F293" s="1086"/>
      <c r="G293" s="1086"/>
      <c r="H293" s="1086"/>
      <c r="I293" s="1086"/>
      <c r="J293" s="1086"/>
      <c r="K293" s="1086"/>
      <c r="L293" s="1086"/>
      <c r="M293" s="1086"/>
      <c r="N293" s="1086"/>
      <c r="O293" s="1086"/>
      <c r="P293" s="1086"/>
      <c r="Q293" s="1086"/>
      <c r="R293" s="1086"/>
      <c r="S293" s="1086"/>
      <c r="T293" s="1086"/>
      <c r="U293" s="1086"/>
      <c r="V293" s="1086"/>
      <c r="W293" s="1086"/>
      <c r="X293" s="1086"/>
      <c r="Y293" s="1086"/>
      <c r="Z293" s="1086"/>
      <c r="AA293" s="1086"/>
      <c r="AB293" s="1086"/>
      <c r="AC293" s="1086"/>
      <c r="AD293" s="1086"/>
      <c r="AE293" s="1086"/>
      <c r="AF293" s="1086"/>
      <c r="AG293" s="1086"/>
      <c r="AJ293" s="1086"/>
      <c r="AK293" s="1086"/>
      <c r="AL293" s="1086"/>
      <c r="AM293" s="1086"/>
      <c r="AN293" s="1086"/>
      <c r="AO293" s="1086"/>
    </row>
    <row r="294" ht="15.75" customHeight="1">
      <c r="A294" s="1086"/>
      <c r="B294" s="1086"/>
      <c r="D294" s="1086"/>
      <c r="E294" s="1086"/>
      <c r="F294" s="1086"/>
      <c r="G294" s="1086"/>
      <c r="H294" s="1086"/>
      <c r="I294" s="1086"/>
      <c r="J294" s="1086"/>
      <c r="K294" s="1086"/>
      <c r="L294" s="1086"/>
      <c r="M294" s="1086"/>
      <c r="N294" s="1086"/>
      <c r="O294" s="1086"/>
      <c r="P294" s="1086"/>
      <c r="Q294" s="1086"/>
      <c r="R294" s="1086"/>
      <c r="S294" s="1086"/>
      <c r="T294" s="1086"/>
      <c r="U294" s="1086"/>
      <c r="V294" s="1086"/>
      <c r="W294" s="1086"/>
      <c r="X294" s="1086"/>
      <c r="Y294" s="1086"/>
      <c r="Z294" s="1086"/>
      <c r="AA294" s="1086"/>
      <c r="AB294" s="1086"/>
      <c r="AC294" s="1086"/>
      <c r="AD294" s="1086"/>
      <c r="AE294" s="1086"/>
      <c r="AF294" s="1086"/>
      <c r="AG294" s="1086"/>
      <c r="AJ294" s="1086"/>
      <c r="AK294" s="1086"/>
      <c r="AL294" s="1086"/>
      <c r="AM294" s="1086"/>
      <c r="AN294" s="1086"/>
      <c r="AO294" s="1086"/>
    </row>
    <row r="295" ht="15.75" customHeight="1">
      <c r="A295" s="1086"/>
      <c r="B295" s="1086"/>
      <c r="D295" s="1086"/>
      <c r="E295" s="1086"/>
      <c r="F295" s="1086"/>
      <c r="G295" s="1086"/>
      <c r="H295" s="1086"/>
      <c r="I295" s="1086"/>
      <c r="J295" s="1086"/>
      <c r="K295" s="1086"/>
      <c r="L295" s="1086"/>
      <c r="M295" s="1086"/>
      <c r="N295" s="1086"/>
      <c r="O295" s="1086"/>
      <c r="P295" s="1086"/>
      <c r="Q295" s="1086"/>
      <c r="R295" s="1086"/>
      <c r="S295" s="1086"/>
      <c r="T295" s="1086"/>
      <c r="U295" s="1086"/>
      <c r="V295" s="1086"/>
      <c r="W295" s="1086"/>
      <c r="X295" s="1086"/>
      <c r="Y295" s="1086"/>
      <c r="Z295" s="1086"/>
      <c r="AA295" s="1086"/>
      <c r="AB295" s="1086"/>
      <c r="AC295" s="1086"/>
      <c r="AD295" s="1086"/>
      <c r="AE295" s="1086"/>
      <c r="AF295" s="1086"/>
      <c r="AG295" s="1086"/>
      <c r="AJ295" s="1086"/>
      <c r="AK295" s="1086"/>
      <c r="AL295" s="1086"/>
      <c r="AM295" s="1086"/>
      <c r="AN295" s="1086"/>
      <c r="AO295" s="1086"/>
    </row>
    <row r="296" ht="15.75" customHeight="1">
      <c r="A296" s="1086"/>
      <c r="B296" s="1086"/>
      <c r="D296" s="1086"/>
      <c r="E296" s="1086"/>
      <c r="F296" s="1086"/>
      <c r="G296" s="1086"/>
      <c r="H296" s="1086"/>
      <c r="I296" s="1086"/>
      <c r="J296" s="1086"/>
      <c r="K296" s="1086"/>
      <c r="L296" s="1086"/>
      <c r="M296" s="1086"/>
      <c r="N296" s="1086"/>
      <c r="O296" s="1086"/>
      <c r="P296" s="1086"/>
      <c r="Q296" s="1086"/>
      <c r="R296" s="1086"/>
      <c r="S296" s="1086"/>
      <c r="T296" s="1086"/>
      <c r="U296" s="1086"/>
      <c r="V296" s="1086"/>
      <c r="W296" s="1086"/>
      <c r="X296" s="1086"/>
      <c r="Y296" s="1086"/>
      <c r="Z296" s="1086"/>
      <c r="AA296" s="1086"/>
      <c r="AB296" s="1086"/>
      <c r="AC296" s="1086"/>
      <c r="AD296" s="1086"/>
      <c r="AE296" s="1086"/>
      <c r="AF296" s="1086"/>
      <c r="AG296" s="1086"/>
      <c r="AJ296" s="1086"/>
      <c r="AK296" s="1086"/>
      <c r="AL296" s="1086"/>
      <c r="AM296" s="1086"/>
      <c r="AN296" s="1086"/>
      <c r="AO296" s="1086"/>
    </row>
    <row r="297" ht="15.75" customHeight="1">
      <c r="A297" s="1086"/>
      <c r="B297" s="1086"/>
      <c r="D297" s="1086"/>
      <c r="E297" s="1086"/>
      <c r="F297" s="1086"/>
      <c r="G297" s="1086"/>
      <c r="H297" s="1086"/>
      <c r="I297" s="1086"/>
      <c r="J297" s="1086"/>
      <c r="K297" s="1086"/>
      <c r="L297" s="1086"/>
      <c r="M297" s="1086"/>
      <c r="N297" s="1086"/>
      <c r="O297" s="1086"/>
      <c r="P297" s="1086"/>
      <c r="Q297" s="1086"/>
      <c r="R297" s="1086"/>
      <c r="S297" s="1086"/>
      <c r="T297" s="1086"/>
      <c r="U297" s="1086"/>
      <c r="V297" s="1086"/>
      <c r="W297" s="1086"/>
      <c r="X297" s="1086"/>
      <c r="Y297" s="1086"/>
      <c r="Z297" s="1086"/>
      <c r="AA297" s="1086"/>
      <c r="AB297" s="1086"/>
      <c r="AC297" s="1086"/>
      <c r="AD297" s="1086"/>
      <c r="AE297" s="1086"/>
      <c r="AF297" s="1086"/>
      <c r="AG297" s="1086"/>
      <c r="AJ297" s="1086"/>
      <c r="AK297" s="1086"/>
      <c r="AL297" s="1086"/>
      <c r="AM297" s="1086"/>
      <c r="AN297" s="1086"/>
      <c r="AO297" s="1086"/>
    </row>
    <row r="298" ht="15.75" customHeight="1">
      <c r="A298" s="1086"/>
      <c r="B298" s="1086"/>
      <c r="D298" s="1086"/>
      <c r="E298" s="1086"/>
      <c r="F298" s="1086"/>
      <c r="G298" s="1086"/>
      <c r="H298" s="1086"/>
      <c r="I298" s="1086"/>
      <c r="J298" s="1086"/>
      <c r="K298" s="1086"/>
      <c r="L298" s="1086"/>
      <c r="M298" s="1086"/>
      <c r="N298" s="1086"/>
      <c r="O298" s="1086"/>
      <c r="P298" s="1086"/>
      <c r="Q298" s="1086"/>
      <c r="R298" s="1086"/>
      <c r="S298" s="1086"/>
      <c r="T298" s="1086"/>
      <c r="U298" s="1086"/>
      <c r="V298" s="1086"/>
      <c r="W298" s="1086"/>
      <c r="X298" s="1086"/>
      <c r="Y298" s="1086"/>
      <c r="Z298" s="1086"/>
      <c r="AA298" s="1086"/>
      <c r="AB298" s="1086"/>
      <c r="AC298" s="1086"/>
      <c r="AD298" s="1086"/>
      <c r="AE298" s="1086"/>
      <c r="AF298" s="1086"/>
      <c r="AG298" s="1086"/>
      <c r="AJ298" s="1086"/>
      <c r="AK298" s="1086"/>
      <c r="AL298" s="1086"/>
      <c r="AM298" s="1086"/>
      <c r="AN298" s="1086"/>
      <c r="AO298" s="1086"/>
    </row>
    <row r="299" ht="15.75" customHeight="1">
      <c r="A299" s="1086"/>
      <c r="B299" s="1086"/>
      <c r="D299" s="1086"/>
      <c r="E299" s="1086"/>
      <c r="F299" s="1086"/>
      <c r="G299" s="1086"/>
      <c r="H299" s="1086"/>
      <c r="I299" s="1086"/>
      <c r="J299" s="1086"/>
      <c r="K299" s="1086"/>
      <c r="L299" s="1086"/>
      <c r="M299" s="1086"/>
      <c r="N299" s="1086"/>
      <c r="O299" s="1086"/>
      <c r="P299" s="1086"/>
      <c r="Q299" s="1086"/>
      <c r="R299" s="1086"/>
      <c r="S299" s="1086"/>
      <c r="T299" s="1086"/>
      <c r="U299" s="1086"/>
      <c r="V299" s="1086"/>
      <c r="W299" s="1086"/>
      <c r="X299" s="1086"/>
      <c r="Y299" s="1086"/>
      <c r="Z299" s="1086"/>
      <c r="AA299" s="1086"/>
      <c r="AB299" s="1086"/>
      <c r="AC299" s="1086"/>
      <c r="AD299" s="1086"/>
      <c r="AE299" s="1086"/>
      <c r="AF299" s="1086"/>
      <c r="AG299" s="1086"/>
      <c r="AJ299" s="1086"/>
      <c r="AK299" s="1086"/>
      <c r="AL299" s="1086"/>
      <c r="AM299" s="1086"/>
      <c r="AN299" s="1086"/>
      <c r="AO299" s="1086"/>
    </row>
    <row r="300" ht="15.75" customHeight="1">
      <c r="A300" s="1086"/>
      <c r="B300" s="1086"/>
      <c r="D300" s="1086"/>
      <c r="E300" s="1086"/>
      <c r="F300" s="1086"/>
      <c r="G300" s="1086"/>
      <c r="H300" s="1086"/>
      <c r="I300" s="1086"/>
      <c r="J300" s="1086"/>
      <c r="K300" s="1086"/>
      <c r="L300" s="1086"/>
      <c r="M300" s="1086"/>
      <c r="N300" s="1086"/>
      <c r="O300" s="1086"/>
      <c r="P300" s="1086"/>
      <c r="Q300" s="1086"/>
      <c r="R300" s="1086"/>
      <c r="S300" s="1086"/>
      <c r="T300" s="1086"/>
      <c r="U300" s="1086"/>
      <c r="V300" s="1086"/>
      <c r="W300" s="1086"/>
      <c r="X300" s="1086"/>
      <c r="Y300" s="1086"/>
      <c r="Z300" s="1086"/>
      <c r="AA300" s="1086"/>
      <c r="AB300" s="1086"/>
      <c r="AC300" s="1086"/>
      <c r="AD300" s="1086"/>
      <c r="AE300" s="1086"/>
      <c r="AF300" s="1086"/>
      <c r="AG300" s="1086"/>
      <c r="AJ300" s="1086"/>
      <c r="AK300" s="1086"/>
      <c r="AL300" s="1086"/>
      <c r="AM300" s="1086"/>
      <c r="AN300" s="1086"/>
      <c r="AO300" s="1086"/>
    </row>
    <row r="301" ht="15.75" customHeight="1">
      <c r="A301" s="1086"/>
      <c r="B301" s="1086"/>
      <c r="D301" s="1086"/>
      <c r="E301" s="1086"/>
      <c r="F301" s="1086"/>
      <c r="G301" s="1086"/>
      <c r="H301" s="1086"/>
      <c r="I301" s="1086"/>
      <c r="J301" s="1086"/>
      <c r="K301" s="1086"/>
      <c r="L301" s="1086"/>
      <c r="M301" s="1086"/>
      <c r="N301" s="1086"/>
      <c r="O301" s="1086"/>
      <c r="P301" s="1086"/>
      <c r="Q301" s="1086"/>
      <c r="R301" s="1086"/>
      <c r="S301" s="1086"/>
      <c r="T301" s="1086"/>
      <c r="U301" s="1086"/>
      <c r="V301" s="1086"/>
      <c r="W301" s="1086"/>
      <c r="X301" s="1086"/>
      <c r="Y301" s="1086"/>
      <c r="Z301" s="1086"/>
      <c r="AA301" s="1086"/>
      <c r="AB301" s="1086"/>
      <c r="AC301" s="1086"/>
      <c r="AD301" s="1086"/>
      <c r="AE301" s="1086"/>
      <c r="AF301" s="1086"/>
      <c r="AG301" s="1086"/>
      <c r="AJ301" s="1086"/>
      <c r="AK301" s="1086"/>
      <c r="AL301" s="1086"/>
      <c r="AM301" s="1086"/>
      <c r="AN301" s="1086"/>
      <c r="AO301" s="1086"/>
    </row>
    <row r="302" ht="15.75" customHeight="1">
      <c r="A302" s="1086"/>
      <c r="B302" s="1086"/>
      <c r="D302" s="1086"/>
      <c r="E302" s="1086"/>
      <c r="F302" s="1086"/>
      <c r="G302" s="1086"/>
      <c r="H302" s="1086"/>
      <c r="I302" s="1086"/>
      <c r="J302" s="1086"/>
      <c r="K302" s="1086"/>
      <c r="L302" s="1086"/>
      <c r="M302" s="1086"/>
      <c r="N302" s="1086"/>
      <c r="O302" s="1086"/>
      <c r="P302" s="1086"/>
      <c r="Q302" s="1086"/>
      <c r="R302" s="1086"/>
      <c r="S302" s="1086"/>
      <c r="T302" s="1086"/>
      <c r="U302" s="1086"/>
      <c r="V302" s="1086"/>
      <c r="W302" s="1086"/>
      <c r="X302" s="1086"/>
      <c r="Y302" s="1086"/>
      <c r="Z302" s="1086"/>
      <c r="AA302" s="1086"/>
      <c r="AB302" s="1086"/>
      <c r="AC302" s="1086"/>
      <c r="AD302" s="1086"/>
      <c r="AE302" s="1086"/>
      <c r="AF302" s="1086"/>
      <c r="AG302" s="1086"/>
      <c r="AJ302" s="1086"/>
      <c r="AK302" s="1086"/>
      <c r="AL302" s="1086"/>
      <c r="AM302" s="1086"/>
      <c r="AN302" s="1086"/>
      <c r="AO302" s="1086"/>
    </row>
    <row r="303" ht="15.75" customHeight="1">
      <c r="A303" s="1086"/>
      <c r="B303" s="1086"/>
      <c r="D303" s="1086"/>
      <c r="E303" s="1086"/>
      <c r="F303" s="1086"/>
      <c r="G303" s="1086"/>
      <c r="H303" s="1086"/>
      <c r="I303" s="1086"/>
      <c r="J303" s="1086"/>
      <c r="K303" s="1086"/>
      <c r="L303" s="1086"/>
      <c r="M303" s="1086"/>
      <c r="N303" s="1086"/>
      <c r="O303" s="1086"/>
      <c r="P303" s="1086"/>
      <c r="Q303" s="1086"/>
      <c r="R303" s="1086"/>
      <c r="S303" s="1086"/>
      <c r="T303" s="1086"/>
      <c r="U303" s="1086"/>
      <c r="V303" s="1086"/>
      <c r="W303" s="1086"/>
      <c r="X303" s="1086"/>
      <c r="Y303" s="1086"/>
      <c r="Z303" s="1086"/>
      <c r="AA303" s="1086"/>
      <c r="AB303" s="1086"/>
      <c r="AC303" s="1086"/>
      <c r="AD303" s="1086"/>
      <c r="AE303" s="1086"/>
      <c r="AF303" s="1086"/>
      <c r="AG303" s="1086"/>
      <c r="AJ303" s="1086"/>
      <c r="AK303" s="1086"/>
      <c r="AL303" s="1086"/>
      <c r="AM303" s="1086"/>
      <c r="AN303" s="1086"/>
      <c r="AO303" s="1086"/>
    </row>
    <row r="304" ht="15.75" customHeight="1">
      <c r="A304" s="1086"/>
      <c r="B304" s="1086"/>
      <c r="D304" s="1086"/>
      <c r="E304" s="1086"/>
      <c r="F304" s="1086"/>
      <c r="G304" s="1086"/>
      <c r="H304" s="1086"/>
      <c r="I304" s="1086"/>
      <c r="J304" s="1086"/>
      <c r="K304" s="1086"/>
      <c r="L304" s="1086"/>
      <c r="M304" s="1086"/>
      <c r="N304" s="1086"/>
      <c r="O304" s="1086"/>
      <c r="P304" s="1086"/>
      <c r="Q304" s="1086"/>
      <c r="R304" s="1086"/>
      <c r="S304" s="1086"/>
      <c r="T304" s="1086"/>
      <c r="U304" s="1086"/>
      <c r="V304" s="1086"/>
      <c r="W304" s="1086"/>
      <c r="X304" s="1086"/>
      <c r="Y304" s="1086"/>
      <c r="Z304" s="1086"/>
      <c r="AA304" s="1086"/>
      <c r="AB304" s="1086"/>
      <c r="AC304" s="1086"/>
      <c r="AD304" s="1086"/>
      <c r="AE304" s="1086"/>
      <c r="AF304" s="1086"/>
      <c r="AG304" s="1086"/>
      <c r="AJ304" s="1086"/>
      <c r="AK304" s="1086"/>
      <c r="AL304" s="1086"/>
      <c r="AM304" s="1086"/>
      <c r="AN304" s="1086"/>
      <c r="AO304" s="1086"/>
    </row>
    <row r="305" ht="15.75" customHeight="1">
      <c r="A305" s="1086"/>
      <c r="B305" s="1086"/>
      <c r="D305" s="1086"/>
      <c r="E305" s="1086"/>
      <c r="F305" s="1086"/>
      <c r="G305" s="1086"/>
      <c r="H305" s="1086"/>
      <c r="I305" s="1086"/>
      <c r="J305" s="1086"/>
      <c r="K305" s="1086"/>
      <c r="L305" s="1086"/>
      <c r="M305" s="1086"/>
      <c r="N305" s="1086"/>
      <c r="O305" s="1086"/>
      <c r="P305" s="1086"/>
      <c r="Q305" s="1086"/>
      <c r="R305" s="1086"/>
      <c r="S305" s="1086"/>
      <c r="T305" s="1086"/>
      <c r="U305" s="1086"/>
      <c r="V305" s="1086"/>
      <c r="W305" s="1086"/>
      <c r="X305" s="1086"/>
      <c r="Y305" s="1086"/>
      <c r="Z305" s="1086"/>
      <c r="AA305" s="1086"/>
      <c r="AB305" s="1086"/>
      <c r="AC305" s="1086"/>
      <c r="AD305" s="1086"/>
      <c r="AE305" s="1086"/>
      <c r="AF305" s="1086"/>
      <c r="AG305" s="1086"/>
      <c r="AJ305" s="1086"/>
      <c r="AK305" s="1086"/>
      <c r="AL305" s="1086"/>
      <c r="AM305" s="1086"/>
      <c r="AN305" s="1086"/>
      <c r="AO305" s="1086"/>
    </row>
    <row r="306" ht="15.75" customHeight="1">
      <c r="A306" s="1086"/>
      <c r="B306" s="1086"/>
      <c r="D306" s="1086"/>
      <c r="E306" s="1086"/>
      <c r="F306" s="1086"/>
      <c r="G306" s="1086"/>
      <c r="H306" s="1086"/>
      <c r="I306" s="1086"/>
      <c r="J306" s="1086"/>
      <c r="K306" s="1086"/>
      <c r="L306" s="1086"/>
      <c r="M306" s="1086"/>
      <c r="N306" s="1086"/>
      <c r="O306" s="1086"/>
      <c r="P306" s="1086"/>
      <c r="Q306" s="1086"/>
      <c r="R306" s="1086"/>
      <c r="S306" s="1086"/>
      <c r="T306" s="1086"/>
      <c r="U306" s="1086"/>
      <c r="V306" s="1086"/>
      <c r="W306" s="1086"/>
      <c r="X306" s="1086"/>
      <c r="Y306" s="1086"/>
      <c r="Z306" s="1086"/>
      <c r="AA306" s="1086"/>
      <c r="AB306" s="1086"/>
      <c r="AC306" s="1086"/>
      <c r="AD306" s="1086"/>
      <c r="AE306" s="1086"/>
      <c r="AF306" s="1086"/>
      <c r="AG306" s="1086"/>
      <c r="AJ306" s="1086"/>
      <c r="AK306" s="1086"/>
      <c r="AL306" s="1086"/>
      <c r="AM306" s="1086"/>
      <c r="AN306" s="1086"/>
      <c r="AO306" s="1086"/>
    </row>
    <row r="307" ht="15.75" customHeight="1">
      <c r="A307" s="1086"/>
      <c r="B307" s="1086"/>
      <c r="D307" s="1086"/>
      <c r="E307" s="1086"/>
      <c r="F307" s="1086"/>
      <c r="G307" s="1086"/>
      <c r="H307" s="1086"/>
      <c r="I307" s="1086"/>
      <c r="J307" s="1086"/>
      <c r="K307" s="1086"/>
      <c r="L307" s="1086"/>
      <c r="M307" s="1086"/>
      <c r="N307" s="1086"/>
      <c r="O307" s="1086"/>
      <c r="P307" s="1086"/>
      <c r="Q307" s="1086"/>
      <c r="R307" s="1086"/>
      <c r="S307" s="1086"/>
      <c r="T307" s="1086"/>
      <c r="U307" s="1086"/>
      <c r="V307" s="1086"/>
      <c r="W307" s="1086"/>
      <c r="X307" s="1086"/>
      <c r="Y307" s="1086"/>
      <c r="Z307" s="1086"/>
      <c r="AA307" s="1086"/>
      <c r="AB307" s="1086"/>
      <c r="AC307" s="1086"/>
      <c r="AD307" s="1086"/>
      <c r="AE307" s="1086"/>
      <c r="AF307" s="1086"/>
      <c r="AG307" s="1086"/>
      <c r="AJ307" s="1086"/>
      <c r="AK307" s="1086"/>
      <c r="AL307" s="1086"/>
      <c r="AM307" s="1086"/>
      <c r="AN307" s="1086"/>
      <c r="AO307" s="1086"/>
    </row>
    <row r="308" ht="15.75" customHeight="1">
      <c r="A308" s="1086"/>
      <c r="B308" s="1086"/>
      <c r="D308" s="1086"/>
      <c r="E308" s="1086"/>
      <c r="F308" s="1086"/>
      <c r="G308" s="1086"/>
      <c r="H308" s="1086"/>
      <c r="I308" s="1086"/>
      <c r="J308" s="1086"/>
      <c r="K308" s="1086"/>
      <c r="L308" s="1086"/>
      <c r="M308" s="1086"/>
      <c r="N308" s="1086"/>
      <c r="O308" s="1086"/>
      <c r="P308" s="1086"/>
      <c r="Q308" s="1086"/>
      <c r="R308" s="1086"/>
      <c r="S308" s="1086"/>
      <c r="T308" s="1086"/>
      <c r="U308" s="1086"/>
      <c r="V308" s="1086"/>
      <c r="W308" s="1086"/>
      <c r="X308" s="1086"/>
      <c r="Y308" s="1086"/>
      <c r="Z308" s="1086"/>
      <c r="AA308" s="1086"/>
      <c r="AB308" s="1086"/>
      <c r="AC308" s="1086"/>
      <c r="AD308" s="1086"/>
      <c r="AE308" s="1086"/>
      <c r="AF308" s="1086"/>
      <c r="AG308" s="1086"/>
      <c r="AJ308" s="1086"/>
      <c r="AK308" s="1086"/>
      <c r="AL308" s="1086"/>
      <c r="AM308" s="1086"/>
      <c r="AN308" s="1086"/>
      <c r="AO308" s="1086"/>
    </row>
    <row r="309" ht="15.75" customHeight="1">
      <c r="A309" s="1086"/>
      <c r="B309" s="1086"/>
      <c r="D309" s="1086"/>
      <c r="E309" s="1086"/>
      <c r="F309" s="1086"/>
      <c r="G309" s="1086"/>
      <c r="H309" s="1086"/>
      <c r="I309" s="1086"/>
      <c r="J309" s="1086"/>
      <c r="K309" s="1086"/>
      <c r="L309" s="1086"/>
      <c r="M309" s="1086"/>
      <c r="N309" s="1086"/>
      <c r="O309" s="1086"/>
      <c r="P309" s="1086"/>
      <c r="Q309" s="1086"/>
      <c r="R309" s="1086"/>
      <c r="S309" s="1086"/>
      <c r="T309" s="1086"/>
      <c r="U309" s="1086"/>
      <c r="V309" s="1086"/>
      <c r="W309" s="1086"/>
      <c r="X309" s="1086"/>
      <c r="Y309" s="1086"/>
      <c r="Z309" s="1086"/>
      <c r="AA309" s="1086"/>
      <c r="AB309" s="1086"/>
      <c r="AC309" s="1086"/>
      <c r="AD309" s="1086"/>
      <c r="AE309" s="1086"/>
      <c r="AF309" s="1086"/>
      <c r="AG309" s="1086"/>
      <c r="AJ309" s="1086"/>
      <c r="AK309" s="1086"/>
      <c r="AL309" s="1086"/>
      <c r="AM309" s="1086"/>
      <c r="AN309" s="1086"/>
      <c r="AO309" s="1086"/>
    </row>
    <row r="310" ht="15.75" customHeight="1">
      <c r="A310" s="1086"/>
      <c r="B310" s="1086"/>
      <c r="D310" s="1086"/>
      <c r="E310" s="1086"/>
      <c r="F310" s="1086"/>
      <c r="G310" s="1086"/>
      <c r="H310" s="1086"/>
      <c r="I310" s="1086"/>
      <c r="J310" s="1086"/>
      <c r="K310" s="1086"/>
      <c r="L310" s="1086"/>
      <c r="M310" s="1086"/>
      <c r="N310" s="1086"/>
      <c r="O310" s="1086"/>
      <c r="P310" s="1086"/>
      <c r="Q310" s="1086"/>
      <c r="R310" s="1086"/>
      <c r="S310" s="1086"/>
      <c r="T310" s="1086"/>
      <c r="U310" s="1086"/>
      <c r="V310" s="1086"/>
      <c r="W310" s="1086"/>
      <c r="X310" s="1086"/>
      <c r="Y310" s="1086"/>
      <c r="Z310" s="1086"/>
      <c r="AA310" s="1086"/>
      <c r="AB310" s="1086"/>
      <c r="AC310" s="1086"/>
      <c r="AD310" s="1086"/>
      <c r="AE310" s="1086"/>
      <c r="AF310" s="1086"/>
      <c r="AG310" s="1086"/>
      <c r="AJ310" s="1086"/>
      <c r="AK310" s="1086"/>
      <c r="AL310" s="1086"/>
      <c r="AM310" s="1086"/>
      <c r="AN310" s="1086"/>
      <c r="AO310" s="1086"/>
    </row>
    <row r="311" ht="15.75" customHeight="1">
      <c r="A311" s="1086"/>
      <c r="B311" s="1086"/>
      <c r="D311" s="1086"/>
      <c r="E311" s="1086"/>
      <c r="F311" s="1086"/>
      <c r="G311" s="1086"/>
      <c r="H311" s="1086"/>
      <c r="I311" s="1086"/>
      <c r="J311" s="1086"/>
      <c r="K311" s="1086"/>
      <c r="L311" s="1086"/>
      <c r="M311" s="1086"/>
      <c r="N311" s="1086"/>
      <c r="O311" s="1086"/>
      <c r="P311" s="1086"/>
      <c r="Q311" s="1086"/>
      <c r="R311" s="1086"/>
      <c r="S311" s="1086"/>
      <c r="T311" s="1086"/>
      <c r="U311" s="1086"/>
      <c r="V311" s="1086"/>
      <c r="W311" s="1086"/>
      <c r="X311" s="1086"/>
      <c r="Y311" s="1086"/>
      <c r="Z311" s="1086"/>
      <c r="AA311" s="1086"/>
      <c r="AB311" s="1086"/>
      <c r="AC311" s="1086"/>
      <c r="AD311" s="1086"/>
      <c r="AE311" s="1086"/>
      <c r="AF311" s="1086"/>
      <c r="AG311" s="1086"/>
      <c r="AJ311" s="1086"/>
      <c r="AK311" s="1086"/>
      <c r="AL311" s="1086"/>
      <c r="AM311" s="1086"/>
      <c r="AN311" s="1086"/>
      <c r="AO311" s="1086"/>
    </row>
    <row r="312" ht="15.75" customHeight="1">
      <c r="A312" s="1086"/>
      <c r="B312" s="1086"/>
      <c r="D312" s="1086"/>
      <c r="E312" s="1086"/>
      <c r="F312" s="1086"/>
      <c r="G312" s="1086"/>
      <c r="H312" s="1086"/>
      <c r="I312" s="1086"/>
      <c r="J312" s="1086"/>
      <c r="K312" s="1086"/>
      <c r="L312" s="1086"/>
      <c r="M312" s="1086"/>
      <c r="N312" s="1086"/>
      <c r="O312" s="1086"/>
      <c r="P312" s="1086"/>
      <c r="Q312" s="1086"/>
      <c r="R312" s="1086"/>
      <c r="S312" s="1086"/>
      <c r="T312" s="1086"/>
      <c r="U312" s="1086"/>
      <c r="V312" s="1086"/>
      <c r="W312" s="1086"/>
      <c r="X312" s="1086"/>
      <c r="Y312" s="1086"/>
      <c r="Z312" s="1086"/>
      <c r="AA312" s="1086"/>
      <c r="AB312" s="1086"/>
      <c r="AC312" s="1086"/>
      <c r="AD312" s="1086"/>
      <c r="AE312" s="1086"/>
      <c r="AF312" s="1086"/>
      <c r="AG312" s="1086"/>
      <c r="AJ312" s="1086"/>
      <c r="AK312" s="1086"/>
      <c r="AL312" s="1086"/>
      <c r="AM312" s="1086"/>
      <c r="AN312" s="1086"/>
      <c r="AO312" s="1086"/>
    </row>
    <row r="313" ht="15.75" customHeight="1">
      <c r="A313" s="1086"/>
      <c r="B313" s="1086"/>
      <c r="D313" s="1086"/>
      <c r="E313" s="1086"/>
      <c r="F313" s="1086"/>
      <c r="G313" s="1086"/>
      <c r="H313" s="1086"/>
      <c r="I313" s="1086"/>
      <c r="J313" s="1086"/>
      <c r="K313" s="1086"/>
      <c r="L313" s="1086"/>
      <c r="M313" s="1086"/>
      <c r="N313" s="1086"/>
      <c r="O313" s="1086"/>
      <c r="P313" s="1086"/>
      <c r="Q313" s="1086"/>
      <c r="R313" s="1086"/>
      <c r="S313" s="1086"/>
      <c r="T313" s="1086"/>
      <c r="U313" s="1086"/>
      <c r="V313" s="1086"/>
      <c r="W313" s="1086"/>
      <c r="X313" s="1086"/>
      <c r="Y313" s="1086"/>
      <c r="Z313" s="1086"/>
      <c r="AA313" s="1086"/>
      <c r="AB313" s="1086"/>
      <c r="AC313" s="1086"/>
      <c r="AD313" s="1086"/>
      <c r="AE313" s="1086"/>
      <c r="AF313" s="1086"/>
      <c r="AG313" s="1086"/>
      <c r="AJ313" s="1086"/>
      <c r="AK313" s="1086"/>
      <c r="AL313" s="1086"/>
      <c r="AM313" s="1086"/>
      <c r="AN313" s="1086"/>
      <c r="AO313" s="1086"/>
    </row>
    <row r="314" ht="15.75" customHeight="1">
      <c r="A314" s="1086"/>
      <c r="B314" s="1086"/>
      <c r="D314" s="1086"/>
      <c r="E314" s="1086"/>
      <c r="F314" s="1086"/>
      <c r="G314" s="1086"/>
      <c r="H314" s="1086"/>
      <c r="I314" s="1086"/>
      <c r="J314" s="1086"/>
      <c r="K314" s="1086"/>
      <c r="L314" s="1086"/>
      <c r="M314" s="1086"/>
      <c r="N314" s="1086"/>
      <c r="O314" s="1086"/>
      <c r="P314" s="1086"/>
      <c r="Q314" s="1086"/>
      <c r="R314" s="1086"/>
      <c r="S314" s="1086"/>
      <c r="T314" s="1086"/>
      <c r="U314" s="1086"/>
      <c r="V314" s="1086"/>
      <c r="W314" s="1086"/>
      <c r="X314" s="1086"/>
      <c r="Y314" s="1086"/>
      <c r="Z314" s="1086"/>
      <c r="AA314" s="1086"/>
      <c r="AB314" s="1086"/>
      <c r="AC314" s="1086"/>
      <c r="AD314" s="1086"/>
      <c r="AE314" s="1086"/>
      <c r="AF314" s="1086"/>
      <c r="AG314" s="1086"/>
      <c r="AJ314" s="1086"/>
      <c r="AK314" s="1086"/>
      <c r="AL314" s="1086"/>
      <c r="AM314" s="1086"/>
      <c r="AN314" s="1086"/>
      <c r="AO314" s="1086"/>
    </row>
    <row r="315" ht="15.75" customHeight="1">
      <c r="A315" s="1086"/>
      <c r="B315" s="1086"/>
      <c r="D315" s="1086"/>
      <c r="E315" s="1086"/>
      <c r="F315" s="1086"/>
      <c r="G315" s="1086"/>
      <c r="H315" s="1086"/>
      <c r="I315" s="1086"/>
      <c r="J315" s="1086"/>
      <c r="K315" s="1086"/>
      <c r="L315" s="1086"/>
      <c r="M315" s="1086"/>
      <c r="N315" s="1086"/>
      <c r="O315" s="1086"/>
      <c r="P315" s="1086"/>
      <c r="Q315" s="1086"/>
      <c r="R315" s="1086"/>
      <c r="S315" s="1086"/>
      <c r="T315" s="1086"/>
      <c r="U315" s="1086"/>
      <c r="V315" s="1086"/>
      <c r="W315" s="1086"/>
      <c r="X315" s="1086"/>
      <c r="Y315" s="1086"/>
      <c r="Z315" s="1086"/>
      <c r="AA315" s="1086"/>
      <c r="AB315" s="1086"/>
      <c r="AC315" s="1086"/>
      <c r="AD315" s="1086"/>
      <c r="AE315" s="1086"/>
      <c r="AF315" s="1086"/>
      <c r="AG315" s="1086"/>
      <c r="AJ315" s="1086"/>
      <c r="AK315" s="1086"/>
      <c r="AL315" s="1086"/>
      <c r="AM315" s="1086"/>
      <c r="AN315" s="1086"/>
      <c r="AO315" s="1086"/>
    </row>
    <row r="316" ht="15.75" customHeight="1">
      <c r="A316" s="1086"/>
      <c r="B316" s="1086"/>
      <c r="D316" s="1086"/>
      <c r="E316" s="1086"/>
      <c r="F316" s="1086"/>
      <c r="G316" s="1086"/>
      <c r="H316" s="1086"/>
      <c r="I316" s="1086"/>
      <c r="J316" s="1086"/>
      <c r="K316" s="1086"/>
      <c r="L316" s="1086"/>
      <c r="M316" s="1086"/>
      <c r="N316" s="1086"/>
      <c r="O316" s="1086"/>
      <c r="P316" s="1086"/>
      <c r="Q316" s="1086"/>
      <c r="R316" s="1086"/>
      <c r="S316" s="1086"/>
      <c r="T316" s="1086"/>
      <c r="U316" s="1086"/>
      <c r="V316" s="1086"/>
      <c r="W316" s="1086"/>
      <c r="X316" s="1086"/>
      <c r="Y316" s="1086"/>
      <c r="Z316" s="1086"/>
      <c r="AA316" s="1086"/>
      <c r="AB316" s="1086"/>
      <c r="AC316" s="1086"/>
      <c r="AD316" s="1086"/>
      <c r="AE316" s="1086"/>
      <c r="AF316" s="1086"/>
      <c r="AG316" s="1086"/>
      <c r="AJ316" s="1086"/>
      <c r="AK316" s="1086"/>
      <c r="AL316" s="1086"/>
      <c r="AM316" s="1086"/>
      <c r="AN316" s="1086"/>
      <c r="AO316" s="1086"/>
    </row>
    <row r="317" ht="15.75" customHeight="1">
      <c r="A317" s="1086"/>
      <c r="B317" s="1086"/>
      <c r="D317" s="1086"/>
      <c r="E317" s="1086"/>
      <c r="F317" s="1086"/>
      <c r="G317" s="1086"/>
      <c r="H317" s="1086"/>
      <c r="I317" s="1086"/>
      <c r="J317" s="1086"/>
      <c r="K317" s="1086"/>
      <c r="L317" s="1086"/>
      <c r="M317" s="1086"/>
      <c r="N317" s="1086"/>
      <c r="O317" s="1086"/>
      <c r="P317" s="1086"/>
      <c r="Q317" s="1086"/>
      <c r="R317" s="1086"/>
      <c r="S317" s="1086"/>
      <c r="T317" s="1086"/>
      <c r="U317" s="1086"/>
      <c r="V317" s="1086"/>
      <c r="W317" s="1086"/>
      <c r="X317" s="1086"/>
      <c r="Y317" s="1086"/>
      <c r="Z317" s="1086"/>
      <c r="AA317" s="1086"/>
      <c r="AB317" s="1086"/>
      <c r="AC317" s="1086"/>
      <c r="AD317" s="1086"/>
      <c r="AE317" s="1086"/>
      <c r="AF317" s="1086"/>
      <c r="AG317" s="1086"/>
      <c r="AJ317" s="1086"/>
      <c r="AK317" s="1086"/>
      <c r="AL317" s="1086"/>
      <c r="AM317" s="1086"/>
      <c r="AN317" s="1086"/>
      <c r="AO317" s="1086"/>
    </row>
    <row r="318" ht="15.75" customHeight="1">
      <c r="A318" s="1086"/>
      <c r="B318" s="1086"/>
      <c r="D318" s="1086"/>
      <c r="E318" s="1086"/>
      <c r="F318" s="1086"/>
      <c r="G318" s="1086"/>
      <c r="H318" s="1086"/>
      <c r="I318" s="1086"/>
      <c r="J318" s="1086"/>
      <c r="K318" s="1086"/>
      <c r="L318" s="1086"/>
      <c r="M318" s="1086"/>
      <c r="N318" s="1086"/>
      <c r="O318" s="1086"/>
      <c r="P318" s="1086"/>
      <c r="Q318" s="1086"/>
      <c r="R318" s="1086"/>
      <c r="S318" s="1086"/>
      <c r="T318" s="1086"/>
      <c r="U318" s="1086"/>
      <c r="V318" s="1086"/>
      <c r="W318" s="1086"/>
      <c r="X318" s="1086"/>
      <c r="Y318" s="1086"/>
      <c r="Z318" s="1086"/>
      <c r="AA318" s="1086"/>
      <c r="AB318" s="1086"/>
      <c r="AC318" s="1086"/>
      <c r="AD318" s="1086"/>
      <c r="AE318" s="1086"/>
      <c r="AF318" s="1086"/>
      <c r="AG318" s="1086"/>
      <c r="AJ318" s="1086"/>
      <c r="AK318" s="1086"/>
      <c r="AL318" s="1086"/>
      <c r="AM318" s="1086"/>
      <c r="AN318" s="1086"/>
      <c r="AO318" s="1086"/>
    </row>
    <row r="319" ht="15.75" customHeight="1">
      <c r="A319" s="1086"/>
      <c r="B319" s="1086"/>
      <c r="D319" s="1086"/>
      <c r="E319" s="1086"/>
      <c r="F319" s="1086"/>
      <c r="G319" s="1086"/>
      <c r="H319" s="1086"/>
      <c r="I319" s="1086"/>
      <c r="J319" s="1086"/>
      <c r="K319" s="1086"/>
      <c r="L319" s="1086"/>
      <c r="M319" s="1086"/>
      <c r="N319" s="1086"/>
      <c r="O319" s="1086"/>
      <c r="P319" s="1086"/>
      <c r="Q319" s="1086"/>
      <c r="R319" s="1086"/>
      <c r="S319" s="1086"/>
      <c r="T319" s="1086"/>
      <c r="U319" s="1086"/>
      <c r="V319" s="1086"/>
      <c r="W319" s="1086"/>
      <c r="X319" s="1086"/>
      <c r="Y319" s="1086"/>
      <c r="Z319" s="1086"/>
      <c r="AA319" s="1086"/>
      <c r="AB319" s="1086"/>
      <c r="AC319" s="1086"/>
      <c r="AD319" s="1086"/>
      <c r="AE319" s="1086"/>
      <c r="AF319" s="1086"/>
      <c r="AG319" s="1086"/>
      <c r="AJ319" s="1086"/>
      <c r="AK319" s="1086"/>
      <c r="AL319" s="1086"/>
      <c r="AM319" s="1086"/>
      <c r="AN319" s="1086"/>
      <c r="AO319" s="1086"/>
    </row>
    <row r="320" ht="15.75" customHeight="1">
      <c r="A320" s="1086"/>
      <c r="B320" s="1086"/>
      <c r="D320" s="1086"/>
      <c r="E320" s="1086"/>
      <c r="F320" s="1086"/>
      <c r="G320" s="1086"/>
      <c r="H320" s="1086"/>
      <c r="I320" s="1086"/>
      <c r="J320" s="1086"/>
      <c r="K320" s="1086"/>
      <c r="L320" s="1086"/>
      <c r="M320" s="1086"/>
      <c r="N320" s="1086"/>
      <c r="O320" s="1086"/>
      <c r="P320" s="1086"/>
      <c r="Q320" s="1086"/>
      <c r="R320" s="1086"/>
      <c r="S320" s="1086"/>
      <c r="T320" s="1086"/>
      <c r="U320" s="1086"/>
      <c r="V320" s="1086"/>
      <c r="W320" s="1086"/>
      <c r="X320" s="1086"/>
      <c r="Y320" s="1086"/>
      <c r="Z320" s="1086"/>
      <c r="AA320" s="1086"/>
      <c r="AB320" s="1086"/>
      <c r="AC320" s="1086"/>
      <c r="AD320" s="1086"/>
      <c r="AE320" s="1086"/>
      <c r="AF320" s="1086"/>
      <c r="AG320" s="1086"/>
      <c r="AJ320" s="1086"/>
      <c r="AK320" s="1086"/>
      <c r="AL320" s="1086"/>
      <c r="AM320" s="1086"/>
      <c r="AN320" s="1086"/>
      <c r="AO320" s="1086"/>
    </row>
    <row r="321" ht="15.75" customHeight="1">
      <c r="A321" s="1086"/>
      <c r="B321" s="1086"/>
      <c r="D321" s="1086"/>
      <c r="E321" s="1086"/>
      <c r="F321" s="1086"/>
      <c r="G321" s="1086"/>
      <c r="H321" s="1086"/>
      <c r="I321" s="1086"/>
      <c r="J321" s="1086"/>
      <c r="K321" s="1086"/>
      <c r="L321" s="1086"/>
      <c r="M321" s="1086"/>
      <c r="N321" s="1086"/>
      <c r="O321" s="1086"/>
      <c r="P321" s="1086"/>
      <c r="Q321" s="1086"/>
      <c r="R321" s="1086"/>
      <c r="S321" s="1086"/>
      <c r="T321" s="1086"/>
      <c r="U321" s="1086"/>
      <c r="V321" s="1086"/>
      <c r="W321" s="1086"/>
      <c r="X321" s="1086"/>
      <c r="Y321" s="1086"/>
      <c r="Z321" s="1086"/>
      <c r="AA321" s="1086"/>
      <c r="AB321" s="1086"/>
      <c r="AC321" s="1086"/>
      <c r="AD321" s="1086"/>
      <c r="AE321" s="1086"/>
      <c r="AF321" s="1086"/>
      <c r="AG321" s="1086"/>
      <c r="AJ321" s="1086"/>
      <c r="AK321" s="1086"/>
      <c r="AL321" s="1086"/>
      <c r="AM321" s="1086"/>
      <c r="AN321" s="1086"/>
      <c r="AO321" s="1086"/>
    </row>
    <row r="322" ht="15.75" customHeight="1">
      <c r="A322" s="1086"/>
      <c r="B322" s="1086"/>
      <c r="D322" s="1086"/>
      <c r="E322" s="1086"/>
      <c r="F322" s="1086"/>
      <c r="G322" s="1086"/>
      <c r="H322" s="1086"/>
      <c r="I322" s="1086"/>
      <c r="J322" s="1086"/>
      <c r="K322" s="1086"/>
      <c r="L322" s="1086"/>
      <c r="M322" s="1086"/>
      <c r="N322" s="1086"/>
      <c r="O322" s="1086"/>
      <c r="P322" s="1086"/>
      <c r="Q322" s="1086"/>
      <c r="R322" s="1086"/>
      <c r="S322" s="1086"/>
      <c r="T322" s="1086"/>
      <c r="U322" s="1086"/>
      <c r="V322" s="1086"/>
      <c r="W322" s="1086"/>
      <c r="X322" s="1086"/>
      <c r="Y322" s="1086"/>
      <c r="Z322" s="1086"/>
      <c r="AA322" s="1086"/>
      <c r="AB322" s="1086"/>
      <c r="AC322" s="1086"/>
      <c r="AD322" s="1086"/>
      <c r="AE322" s="1086"/>
      <c r="AF322" s="1086"/>
      <c r="AG322" s="1086"/>
      <c r="AJ322" s="1086"/>
      <c r="AK322" s="1086"/>
      <c r="AL322" s="1086"/>
      <c r="AM322" s="1086"/>
      <c r="AN322" s="1086"/>
      <c r="AO322" s="1086"/>
    </row>
    <row r="323" ht="15.75" customHeight="1">
      <c r="A323" s="1086"/>
      <c r="B323" s="1086"/>
      <c r="D323" s="1086"/>
      <c r="E323" s="1086"/>
      <c r="F323" s="1086"/>
      <c r="G323" s="1086"/>
      <c r="H323" s="1086"/>
      <c r="I323" s="1086"/>
      <c r="J323" s="1086"/>
      <c r="K323" s="1086"/>
      <c r="L323" s="1086"/>
      <c r="M323" s="1086"/>
      <c r="N323" s="1086"/>
      <c r="O323" s="1086"/>
      <c r="P323" s="1086"/>
      <c r="Q323" s="1086"/>
      <c r="R323" s="1086"/>
      <c r="S323" s="1086"/>
      <c r="T323" s="1086"/>
      <c r="U323" s="1086"/>
      <c r="V323" s="1086"/>
      <c r="W323" s="1086"/>
      <c r="X323" s="1086"/>
      <c r="Y323" s="1086"/>
      <c r="Z323" s="1086"/>
      <c r="AA323" s="1086"/>
      <c r="AB323" s="1086"/>
      <c r="AC323" s="1086"/>
      <c r="AD323" s="1086"/>
      <c r="AE323" s="1086"/>
      <c r="AF323" s="1086"/>
      <c r="AG323" s="1086"/>
      <c r="AJ323" s="1086"/>
      <c r="AK323" s="1086"/>
      <c r="AL323" s="1086"/>
      <c r="AM323" s="1086"/>
      <c r="AN323" s="1086"/>
      <c r="AO323" s="1086"/>
    </row>
    <row r="324" ht="15.75" customHeight="1">
      <c r="A324" s="1086"/>
      <c r="B324" s="1086"/>
      <c r="D324" s="1086"/>
      <c r="E324" s="1086"/>
      <c r="F324" s="1086"/>
      <c r="G324" s="1086"/>
      <c r="H324" s="1086"/>
      <c r="I324" s="1086"/>
      <c r="J324" s="1086"/>
      <c r="K324" s="1086"/>
      <c r="L324" s="1086"/>
      <c r="M324" s="1086"/>
      <c r="N324" s="1086"/>
      <c r="O324" s="1086"/>
      <c r="P324" s="1086"/>
      <c r="Q324" s="1086"/>
      <c r="R324" s="1086"/>
      <c r="S324" s="1086"/>
      <c r="T324" s="1086"/>
      <c r="U324" s="1086"/>
      <c r="V324" s="1086"/>
      <c r="W324" s="1086"/>
      <c r="X324" s="1086"/>
      <c r="Y324" s="1086"/>
      <c r="Z324" s="1086"/>
      <c r="AA324" s="1086"/>
      <c r="AB324" s="1086"/>
      <c r="AC324" s="1086"/>
      <c r="AD324" s="1086"/>
      <c r="AE324" s="1086"/>
      <c r="AF324" s="1086"/>
      <c r="AG324" s="1086"/>
      <c r="AJ324" s="1086"/>
      <c r="AK324" s="1086"/>
      <c r="AL324" s="1086"/>
      <c r="AM324" s="1086"/>
      <c r="AN324" s="1086"/>
      <c r="AO324" s="1086"/>
    </row>
    <row r="325" ht="15.75" customHeight="1">
      <c r="A325" s="1086"/>
      <c r="B325" s="1086"/>
      <c r="D325" s="1086"/>
      <c r="E325" s="1086"/>
      <c r="F325" s="1086"/>
      <c r="G325" s="1086"/>
      <c r="H325" s="1086"/>
      <c r="I325" s="1086"/>
      <c r="J325" s="1086"/>
      <c r="K325" s="1086"/>
      <c r="L325" s="1086"/>
      <c r="M325" s="1086"/>
      <c r="N325" s="1086"/>
      <c r="O325" s="1086"/>
      <c r="P325" s="1086"/>
      <c r="Q325" s="1086"/>
      <c r="R325" s="1086"/>
      <c r="S325" s="1086"/>
      <c r="T325" s="1086"/>
      <c r="U325" s="1086"/>
      <c r="V325" s="1086"/>
      <c r="W325" s="1086"/>
      <c r="X325" s="1086"/>
      <c r="Y325" s="1086"/>
      <c r="Z325" s="1086"/>
      <c r="AA325" s="1086"/>
      <c r="AB325" s="1086"/>
      <c r="AC325" s="1086"/>
      <c r="AD325" s="1086"/>
      <c r="AE325" s="1086"/>
      <c r="AF325" s="1086"/>
      <c r="AG325" s="1086"/>
      <c r="AJ325" s="1086"/>
      <c r="AK325" s="1086"/>
      <c r="AL325" s="1086"/>
      <c r="AM325" s="1086"/>
      <c r="AN325" s="1086"/>
      <c r="AO325" s="1086"/>
    </row>
    <row r="326" ht="15.75" customHeight="1">
      <c r="A326" s="1086"/>
      <c r="B326" s="1086"/>
      <c r="D326" s="1086"/>
      <c r="E326" s="1086"/>
      <c r="F326" s="1086"/>
      <c r="G326" s="1086"/>
      <c r="H326" s="1086"/>
      <c r="I326" s="1086"/>
      <c r="J326" s="1086"/>
      <c r="K326" s="1086"/>
      <c r="L326" s="1086"/>
      <c r="M326" s="1086"/>
      <c r="N326" s="1086"/>
      <c r="O326" s="1086"/>
      <c r="P326" s="1086"/>
      <c r="Q326" s="1086"/>
      <c r="R326" s="1086"/>
      <c r="S326" s="1086"/>
      <c r="T326" s="1086"/>
      <c r="U326" s="1086"/>
      <c r="V326" s="1086"/>
      <c r="W326" s="1086"/>
      <c r="X326" s="1086"/>
      <c r="Y326" s="1086"/>
      <c r="Z326" s="1086"/>
      <c r="AA326" s="1086"/>
      <c r="AB326" s="1086"/>
      <c r="AC326" s="1086"/>
      <c r="AD326" s="1086"/>
      <c r="AE326" s="1086"/>
      <c r="AF326" s="1086"/>
      <c r="AG326" s="1086"/>
      <c r="AJ326" s="1086"/>
      <c r="AK326" s="1086"/>
      <c r="AL326" s="1086"/>
      <c r="AM326" s="1086"/>
      <c r="AN326" s="1086"/>
      <c r="AO326" s="1086"/>
    </row>
    <row r="327" ht="15.75" customHeight="1">
      <c r="A327" s="1086"/>
      <c r="B327" s="1086"/>
      <c r="D327" s="1086"/>
      <c r="E327" s="1086"/>
      <c r="F327" s="1086"/>
      <c r="G327" s="1086"/>
      <c r="H327" s="1086"/>
      <c r="I327" s="1086"/>
      <c r="J327" s="1086"/>
      <c r="K327" s="1086"/>
      <c r="L327" s="1086"/>
      <c r="M327" s="1086"/>
      <c r="N327" s="1086"/>
      <c r="O327" s="1086"/>
      <c r="P327" s="1086"/>
      <c r="Q327" s="1086"/>
      <c r="R327" s="1086"/>
      <c r="S327" s="1086"/>
      <c r="T327" s="1086"/>
      <c r="U327" s="1086"/>
      <c r="V327" s="1086"/>
      <c r="W327" s="1086"/>
      <c r="X327" s="1086"/>
      <c r="Y327" s="1086"/>
      <c r="Z327" s="1086"/>
      <c r="AA327" s="1086"/>
      <c r="AB327" s="1086"/>
      <c r="AC327" s="1086"/>
      <c r="AD327" s="1086"/>
      <c r="AE327" s="1086"/>
      <c r="AF327" s="1086"/>
      <c r="AG327" s="1086"/>
      <c r="AJ327" s="1086"/>
      <c r="AK327" s="1086"/>
      <c r="AL327" s="1086"/>
      <c r="AM327" s="1086"/>
      <c r="AN327" s="1086"/>
      <c r="AO327" s="1086"/>
    </row>
    <row r="328" ht="15.75" customHeight="1">
      <c r="A328" s="1086"/>
      <c r="B328" s="1086"/>
      <c r="D328" s="1086"/>
      <c r="E328" s="1086"/>
      <c r="F328" s="1086"/>
      <c r="G328" s="1086"/>
      <c r="H328" s="1086"/>
      <c r="I328" s="1086"/>
      <c r="J328" s="1086"/>
      <c r="K328" s="1086"/>
      <c r="L328" s="1086"/>
      <c r="M328" s="1086"/>
      <c r="N328" s="1086"/>
      <c r="O328" s="1086"/>
      <c r="P328" s="1086"/>
      <c r="Q328" s="1086"/>
      <c r="R328" s="1086"/>
      <c r="S328" s="1086"/>
      <c r="T328" s="1086"/>
      <c r="U328" s="1086"/>
      <c r="V328" s="1086"/>
      <c r="W328" s="1086"/>
      <c r="X328" s="1086"/>
      <c r="Y328" s="1086"/>
      <c r="Z328" s="1086"/>
      <c r="AA328" s="1086"/>
      <c r="AB328" s="1086"/>
      <c r="AC328" s="1086"/>
      <c r="AD328" s="1086"/>
      <c r="AE328" s="1086"/>
      <c r="AF328" s="1086"/>
      <c r="AG328" s="1086"/>
      <c r="AJ328" s="1086"/>
      <c r="AK328" s="1086"/>
      <c r="AL328" s="1086"/>
      <c r="AM328" s="1086"/>
      <c r="AN328" s="1086"/>
      <c r="AO328" s="1086"/>
    </row>
    <row r="329" ht="15.75" customHeight="1">
      <c r="A329" s="1086"/>
      <c r="B329" s="1086"/>
      <c r="D329" s="1086"/>
      <c r="E329" s="1086"/>
      <c r="F329" s="1086"/>
      <c r="G329" s="1086"/>
      <c r="H329" s="1086"/>
      <c r="I329" s="1086"/>
      <c r="J329" s="1086"/>
      <c r="K329" s="1086"/>
      <c r="L329" s="1086"/>
      <c r="M329" s="1086"/>
      <c r="N329" s="1086"/>
      <c r="O329" s="1086"/>
      <c r="P329" s="1086"/>
      <c r="Q329" s="1086"/>
      <c r="R329" s="1086"/>
      <c r="S329" s="1086"/>
      <c r="T329" s="1086"/>
      <c r="U329" s="1086"/>
      <c r="V329" s="1086"/>
      <c r="W329" s="1086"/>
      <c r="X329" s="1086"/>
      <c r="Y329" s="1086"/>
      <c r="Z329" s="1086"/>
      <c r="AA329" s="1086"/>
      <c r="AB329" s="1086"/>
      <c r="AC329" s="1086"/>
      <c r="AD329" s="1086"/>
      <c r="AE329" s="1086"/>
      <c r="AF329" s="1086"/>
      <c r="AG329" s="1086"/>
      <c r="AJ329" s="1086"/>
      <c r="AK329" s="1086"/>
      <c r="AL329" s="1086"/>
      <c r="AM329" s="1086"/>
      <c r="AN329" s="1086"/>
      <c r="AO329" s="1086"/>
    </row>
    <row r="330" ht="15.75" customHeight="1">
      <c r="A330" s="1086"/>
      <c r="B330" s="1086"/>
      <c r="D330" s="1086"/>
      <c r="E330" s="1086"/>
      <c r="F330" s="1086"/>
      <c r="G330" s="1086"/>
      <c r="H330" s="1086"/>
      <c r="I330" s="1086"/>
      <c r="J330" s="1086"/>
      <c r="K330" s="1086"/>
      <c r="L330" s="1086"/>
      <c r="M330" s="1086"/>
      <c r="N330" s="1086"/>
      <c r="O330" s="1086"/>
      <c r="P330" s="1086"/>
      <c r="Q330" s="1086"/>
      <c r="R330" s="1086"/>
      <c r="S330" s="1086"/>
      <c r="T330" s="1086"/>
      <c r="U330" s="1086"/>
      <c r="V330" s="1086"/>
      <c r="W330" s="1086"/>
      <c r="X330" s="1086"/>
      <c r="Y330" s="1086"/>
      <c r="Z330" s="1086"/>
      <c r="AA330" s="1086"/>
      <c r="AB330" s="1086"/>
      <c r="AC330" s="1086"/>
      <c r="AD330" s="1086"/>
      <c r="AE330" s="1086"/>
      <c r="AF330" s="1086"/>
      <c r="AG330" s="1086"/>
      <c r="AJ330" s="1086"/>
      <c r="AK330" s="1086"/>
      <c r="AL330" s="1086"/>
      <c r="AM330" s="1086"/>
      <c r="AN330" s="1086"/>
      <c r="AO330" s="1086"/>
    </row>
    <row r="331" ht="15.75" customHeight="1">
      <c r="A331" s="1086"/>
      <c r="B331" s="1086"/>
      <c r="D331" s="1086"/>
      <c r="E331" s="1086"/>
      <c r="F331" s="1086"/>
      <c r="G331" s="1086"/>
      <c r="H331" s="1086"/>
      <c r="I331" s="1086"/>
      <c r="J331" s="1086"/>
      <c r="K331" s="1086"/>
      <c r="L331" s="1086"/>
      <c r="M331" s="1086"/>
      <c r="N331" s="1086"/>
      <c r="O331" s="1086"/>
      <c r="P331" s="1086"/>
      <c r="Q331" s="1086"/>
      <c r="R331" s="1086"/>
      <c r="S331" s="1086"/>
      <c r="T331" s="1086"/>
      <c r="U331" s="1086"/>
      <c r="V331" s="1086"/>
      <c r="W331" s="1086"/>
      <c r="X331" s="1086"/>
      <c r="Y331" s="1086"/>
      <c r="Z331" s="1086"/>
      <c r="AA331" s="1086"/>
      <c r="AB331" s="1086"/>
      <c r="AC331" s="1086"/>
      <c r="AD331" s="1086"/>
      <c r="AE331" s="1086"/>
      <c r="AF331" s="1086"/>
      <c r="AG331" s="1086"/>
      <c r="AJ331" s="1086"/>
      <c r="AK331" s="1086"/>
      <c r="AL331" s="1086"/>
      <c r="AM331" s="1086"/>
      <c r="AN331" s="1086"/>
      <c r="AO331" s="1086"/>
    </row>
    <row r="332" ht="15.75" customHeight="1">
      <c r="A332" s="1086"/>
      <c r="B332" s="1086"/>
      <c r="D332" s="1086"/>
      <c r="E332" s="1086"/>
      <c r="F332" s="1086"/>
      <c r="G332" s="1086"/>
      <c r="H332" s="1086"/>
      <c r="I332" s="1086"/>
      <c r="J332" s="1086"/>
      <c r="K332" s="1086"/>
      <c r="L332" s="1086"/>
      <c r="M332" s="1086"/>
      <c r="N332" s="1086"/>
      <c r="O332" s="1086"/>
      <c r="P332" s="1086"/>
      <c r="Q332" s="1086"/>
      <c r="R332" s="1086"/>
      <c r="S332" s="1086"/>
      <c r="T332" s="1086"/>
      <c r="U332" s="1086"/>
      <c r="V332" s="1086"/>
      <c r="W332" s="1086"/>
      <c r="X332" s="1086"/>
      <c r="Y332" s="1086"/>
      <c r="Z332" s="1086"/>
      <c r="AA332" s="1086"/>
      <c r="AB332" s="1086"/>
      <c r="AC332" s="1086"/>
      <c r="AD332" s="1086"/>
      <c r="AE332" s="1086"/>
      <c r="AF332" s="1086"/>
      <c r="AG332" s="1086"/>
      <c r="AJ332" s="1086"/>
      <c r="AK332" s="1086"/>
      <c r="AL332" s="1086"/>
      <c r="AM332" s="1086"/>
      <c r="AN332" s="1086"/>
      <c r="AO332" s="1086"/>
    </row>
    <row r="333" ht="15.75" customHeight="1">
      <c r="A333" s="1086"/>
      <c r="B333" s="1086"/>
      <c r="D333" s="1086"/>
      <c r="E333" s="1086"/>
      <c r="F333" s="1086"/>
      <c r="G333" s="1086"/>
      <c r="H333" s="1086"/>
      <c r="I333" s="1086"/>
      <c r="J333" s="1086"/>
      <c r="K333" s="1086"/>
      <c r="L333" s="1086"/>
      <c r="M333" s="1086"/>
      <c r="N333" s="1086"/>
      <c r="O333" s="1086"/>
      <c r="P333" s="1086"/>
      <c r="Q333" s="1086"/>
      <c r="R333" s="1086"/>
      <c r="S333" s="1086"/>
      <c r="T333" s="1086"/>
      <c r="U333" s="1086"/>
      <c r="V333" s="1086"/>
      <c r="W333" s="1086"/>
      <c r="X333" s="1086"/>
      <c r="Y333" s="1086"/>
      <c r="Z333" s="1086"/>
      <c r="AA333" s="1086"/>
      <c r="AB333" s="1086"/>
      <c r="AC333" s="1086"/>
      <c r="AD333" s="1086"/>
      <c r="AE333" s="1086"/>
      <c r="AF333" s="1086"/>
      <c r="AG333" s="1086"/>
      <c r="AJ333" s="1086"/>
      <c r="AK333" s="1086"/>
      <c r="AL333" s="1086"/>
      <c r="AM333" s="1086"/>
      <c r="AN333" s="1086"/>
      <c r="AO333" s="1086"/>
    </row>
    <row r="334" ht="15.75" customHeight="1">
      <c r="A334" s="1086"/>
      <c r="B334" s="1086"/>
      <c r="D334" s="1086"/>
      <c r="E334" s="1086"/>
      <c r="F334" s="1086"/>
      <c r="G334" s="1086"/>
      <c r="H334" s="1086"/>
      <c r="I334" s="1086"/>
      <c r="J334" s="1086"/>
      <c r="K334" s="1086"/>
      <c r="L334" s="1086"/>
      <c r="M334" s="1086"/>
      <c r="N334" s="1086"/>
      <c r="O334" s="1086"/>
      <c r="P334" s="1086"/>
      <c r="Q334" s="1086"/>
      <c r="R334" s="1086"/>
      <c r="S334" s="1086"/>
      <c r="T334" s="1086"/>
      <c r="U334" s="1086"/>
      <c r="V334" s="1086"/>
      <c r="W334" s="1086"/>
      <c r="X334" s="1086"/>
      <c r="Y334" s="1086"/>
      <c r="Z334" s="1086"/>
      <c r="AA334" s="1086"/>
      <c r="AB334" s="1086"/>
      <c r="AC334" s="1086"/>
      <c r="AD334" s="1086"/>
      <c r="AE334" s="1086"/>
      <c r="AF334" s="1086"/>
      <c r="AG334" s="1086"/>
      <c r="AJ334" s="1086"/>
      <c r="AK334" s="1086"/>
      <c r="AL334" s="1086"/>
      <c r="AM334" s="1086"/>
      <c r="AN334" s="1086"/>
      <c r="AO334" s="1086"/>
    </row>
    <row r="335" ht="15.75" customHeight="1">
      <c r="A335" s="1086"/>
      <c r="B335" s="1086"/>
      <c r="D335" s="1086"/>
      <c r="E335" s="1086"/>
      <c r="F335" s="1086"/>
      <c r="G335" s="1086"/>
      <c r="H335" s="1086"/>
      <c r="I335" s="1086"/>
      <c r="J335" s="1086"/>
      <c r="K335" s="1086"/>
      <c r="L335" s="1086"/>
      <c r="M335" s="1086"/>
      <c r="N335" s="1086"/>
      <c r="O335" s="1086"/>
      <c r="P335" s="1086"/>
      <c r="Q335" s="1086"/>
      <c r="R335" s="1086"/>
      <c r="S335" s="1086"/>
      <c r="T335" s="1086"/>
      <c r="U335" s="1086"/>
      <c r="V335" s="1086"/>
      <c r="W335" s="1086"/>
      <c r="X335" s="1086"/>
      <c r="Y335" s="1086"/>
      <c r="Z335" s="1086"/>
      <c r="AA335" s="1086"/>
      <c r="AB335" s="1086"/>
      <c r="AC335" s="1086"/>
      <c r="AD335" s="1086"/>
      <c r="AE335" s="1086"/>
      <c r="AF335" s="1086"/>
      <c r="AG335" s="1086"/>
      <c r="AJ335" s="1086"/>
      <c r="AK335" s="1086"/>
      <c r="AL335" s="1086"/>
      <c r="AM335" s="1086"/>
      <c r="AN335" s="1086"/>
      <c r="AO335" s="1086"/>
    </row>
    <row r="336" ht="15.75" customHeight="1">
      <c r="A336" s="1086"/>
      <c r="B336" s="1086"/>
      <c r="D336" s="1086"/>
      <c r="E336" s="1086"/>
      <c r="F336" s="1086"/>
      <c r="G336" s="1086"/>
      <c r="H336" s="1086"/>
      <c r="I336" s="1086"/>
      <c r="J336" s="1086"/>
      <c r="K336" s="1086"/>
      <c r="L336" s="1086"/>
      <c r="M336" s="1086"/>
      <c r="N336" s="1086"/>
      <c r="O336" s="1086"/>
      <c r="P336" s="1086"/>
      <c r="Q336" s="1086"/>
      <c r="R336" s="1086"/>
      <c r="S336" s="1086"/>
      <c r="T336" s="1086"/>
      <c r="U336" s="1086"/>
      <c r="V336" s="1086"/>
      <c r="W336" s="1086"/>
      <c r="X336" s="1086"/>
      <c r="Y336" s="1086"/>
      <c r="Z336" s="1086"/>
      <c r="AA336" s="1086"/>
      <c r="AB336" s="1086"/>
      <c r="AC336" s="1086"/>
      <c r="AD336" s="1086"/>
      <c r="AE336" s="1086"/>
      <c r="AF336" s="1086"/>
      <c r="AG336" s="1086"/>
      <c r="AJ336" s="1086"/>
      <c r="AK336" s="1086"/>
      <c r="AL336" s="1086"/>
      <c r="AM336" s="1086"/>
      <c r="AN336" s="1086"/>
      <c r="AO336" s="1086"/>
    </row>
    <row r="337" ht="15.75" customHeight="1">
      <c r="A337" s="1086"/>
      <c r="B337" s="1086"/>
      <c r="D337" s="1086"/>
      <c r="E337" s="1086"/>
      <c r="F337" s="1086"/>
      <c r="G337" s="1086"/>
      <c r="H337" s="1086"/>
      <c r="I337" s="1086"/>
      <c r="J337" s="1086"/>
      <c r="K337" s="1086"/>
      <c r="L337" s="1086"/>
      <c r="M337" s="1086"/>
      <c r="N337" s="1086"/>
      <c r="O337" s="1086"/>
      <c r="P337" s="1086"/>
      <c r="Q337" s="1086"/>
      <c r="R337" s="1086"/>
      <c r="S337" s="1086"/>
      <c r="T337" s="1086"/>
      <c r="U337" s="1086"/>
      <c r="V337" s="1086"/>
      <c r="W337" s="1086"/>
      <c r="X337" s="1086"/>
      <c r="Y337" s="1086"/>
      <c r="Z337" s="1086"/>
      <c r="AA337" s="1086"/>
      <c r="AB337" s="1086"/>
      <c r="AC337" s="1086"/>
      <c r="AD337" s="1086"/>
      <c r="AE337" s="1086"/>
      <c r="AF337" s="1086"/>
      <c r="AG337" s="1086"/>
      <c r="AJ337" s="1086"/>
      <c r="AK337" s="1086"/>
      <c r="AL337" s="1086"/>
      <c r="AM337" s="1086"/>
      <c r="AN337" s="1086"/>
      <c r="AO337" s="1086"/>
    </row>
    <row r="338" ht="15.75" customHeight="1">
      <c r="A338" s="1086"/>
      <c r="B338" s="1086"/>
      <c r="D338" s="1086"/>
      <c r="E338" s="1086"/>
      <c r="F338" s="1086"/>
      <c r="G338" s="1086"/>
      <c r="H338" s="1086"/>
      <c r="I338" s="1086"/>
      <c r="J338" s="1086"/>
      <c r="K338" s="1086"/>
      <c r="L338" s="1086"/>
      <c r="M338" s="1086"/>
      <c r="N338" s="1086"/>
      <c r="O338" s="1086"/>
      <c r="P338" s="1086"/>
      <c r="Q338" s="1086"/>
      <c r="R338" s="1086"/>
      <c r="S338" s="1086"/>
      <c r="T338" s="1086"/>
      <c r="U338" s="1086"/>
      <c r="V338" s="1086"/>
      <c r="W338" s="1086"/>
      <c r="X338" s="1086"/>
      <c r="Y338" s="1086"/>
      <c r="Z338" s="1086"/>
      <c r="AA338" s="1086"/>
      <c r="AB338" s="1086"/>
      <c r="AC338" s="1086"/>
      <c r="AD338" s="1086"/>
      <c r="AE338" s="1086"/>
      <c r="AF338" s="1086"/>
      <c r="AG338" s="1086"/>
      <c r="AJ338" s="1086"/>
      <c r="AK338" s="1086"/>
      <c r="AL338" s="1086"/>
      <c r="AM338" s="1086"/>
      <c r="AN338" s="1086"/>
      <c r="AO338" s="1086"/>
    </row>
    <row r="339" ht="15.75" customHeight="1">
      <c r="A339" s="1086"/>
      <c r="B339" s="1086"/>
      <c r="D339" s="1086"/>
      <c r="E339" s="1086"/>
      <c r="F339" s="1086"/>
      <c r="G339" s="1086"/>
      <c r="H339" s="1086"/>
      <c r="I339" s="1086"/>
      <c r="J339" s="1086"/>
      <c r="K339" s="1086"/>
      <c r="L339" s="1086"/>
      <c r="M339" s="1086"/>
      <c r="N339" s="1086"/>
      <c r="O339" s="1086"/>
      <c r="P339" s="1086"/>
      <c r="Q339" s="1086"/>
      <c r="R339" s="1086"/>
      <c r="S339" s="1086"/>
      <c r="T339" s="1086"/>
      <c r="U339" s="1086"/>
      <c r="V339" s="1086"/>
      <c r="W339" s="1086"/>
      <c r="X339" s="1086"/>
      <c r="Y339" s="1086"/>
      <c r="Z339" s="1086"/>
      <c r="AA339" s="1086"/>
      <c r="AB339" s="1086"/>
      <c r="AC339" s="1086"/>
      <c r="AD339" s="1086"/>
      <c r="AE339" s="1086"/>
      <c r="AF339" s="1086"/>
      <c r="AG339" s="1086"/>
      <c r="AJ339" s="1086"/>
      <c r="AK339" s="1086"/>
      <c r="AL339" s="1086"/>
      <c r="AM339" s="1086"/>
      <c r="AN339" s="1086"/>
      <c r="AO339" s="1086"/>
    </row>
    <row r="340" ht="15.75" customHeight="1">
      <c r="A340" s="1086"/>
      <c r="B340" s="1086"/>
      <c r="D340" s="1086"/>
      <c r="E340" s="1086"/>
      <c r="F340" s="1086"/>
      <c r="G340" s="1086"/>
      <c r="H340" s="1086"/>
      <c r="I340" s="1086"/>
      <c r="J340" s="1086"/>
      <c r="K340" s="1086"/>
      <c r="L340" s="1086"/>
      <c r="M340" s="1086"/>
      <c r="N340" s="1086"/>
      <c r="O340" s="1086"/>
      <c r="P340" s="1086"/>
      <c r="Q340" s="1086"/>
      <c r="R340" s="1086"/>
      <c r="S340" s="1086"/>
      <c r="T340" s="1086"/>
      <c r="U340" s="1086"/>
      <c r="V340" s="1086"/>
      <c r="W340" s="1086"/>
      <c r="X340" s="1086"/>
      <c r="Y340" s="1086"/>
      <c r="Z340" s="1086"/>
      <c r="AA340" s="1086"/>
      <c r="AB340" s="1086"/>
      <c r="AC340" s="1086"/>
      <c r="AD340" s="1086"/>
      <c r="AE340" s="1086"/>
      <c r="AF340" s="1086"/>
      <c r="AG340" s="1086"/>
      <c r="AJ340" s="1086"/>
      <c r="AK340" s="1086"/>
      <c r="AL340" s="1086"/>
      <c r="AM340" s="1086"/>
      <c r="AN340" s="1086"/>
      <c r="AO340" s="1086"/>
    </row>
    <row r="341" ht="15.75" customHeight="1">
      <c r="A341" s="1086"/>
      <c r="B341" s="1086"/>
      <c r="D341" s="1086"/>
      <c r="E341" s="1086"/>
      <c r="F341" s="1086"/>
      <c r="G341" s="1086"/>
      <c r="H341" s="1086"/>
      <c r="I341" s="1086"/>
      <c r="J341" s="1086"/>
      <c r="K341" s="1086"/>
      <c r="L341" s="1086"/>
      <c r="M341" s="1086"/>
      <c r="N341" s="1086"/>
      <c r="O341" s="1086"/>
      <c r="P341" s="1086"/>
      <c r="Q341" s="1086"/>
      <c r="R341" s="1086"/>
      <c r="S341" s="1086"/>
      <c r="T341" s="1086"/>
      <c r="U341" s="1086"/>
      <c r="V341" s="1086"/>
      <c r="W341" s="1086"/>
      <c r="X341" s="1086"/>
      <c r="Y341" s="1086"/>
      <c r="Z341" s="1086"/>
      <c r="AA341" s="1086"/>
      <c r="AB341" s="1086"/>
      <c r="AC341" s="1086"/>
      <c r="AD341" s="1086"/>
      <c r="AE341" s="1086"/>
      <c r="AF341" s="1086"/>
      <c r="AG341" s="1086"/>
      <c r="AJ341" s="1086"/>
      <c r="AK341" s="1086"/>
      <c r="AL341" s="1086"/>
      <c r="AM341" s="1086"/>
      <c r="AN341" s="1086"/>
      <c r="AO341" s="1086"/>
    </row>
    <row r="342" ht="15.75" customHeight="1">
      <c r="A342" s="1086"/>
      <c r="B342" s="1086"/>
      <c r="D342" s="1086"/>
      <c r="E342" s="1086"/>
      <c r="F342" s="1086"/>
      <c r="G342" s="1086"/>
      <c r="H342" s="1086"/>
      <c r="I342" s="1086"/>
      <c r="J342" s="1086"/>
      <c r="K342" s="1086"/>
      <c r="L342" s="1086"/>
      <c r="M342" s="1086"/>
      <c r="N342" s="1086"/>
      <c r="O342" s="1086"/>
      <c r="P342" s="1086"/>
      <c r="Q342" s="1086"/>
      <c r="R342" s="1086"/>
      <c r="S342" s="1086"/>
      <c r="T342" s="1086"/>
      <c r="U342" s="1086"/>
      <c r="V342" s="1086"/>
      <c r="W342" s="1086"/>
      <c r="X342" s="1086"/>
      <c r="Y342" s="1086"/>
      <c r="Z342" s="1086"/>
      <c r="AA342" s="1086"/>
      <c r="AB342" s="1086"/>
      <c r="AC342" s="1086"/>
      <c r="AD342" s="1086"/>
      <c r="AE342" s="1086"/>
      <c r="AF342" s="1086"/>
      <c r="AG342" s="1086"/>
      <c r="AJ342" s="1086"/>
      <c r="AK342" s="1086"/>
      <c r="AL342" s="1086"/>
      <c r="AM342" s="1086"/>
      <c r="AN342" s="1086"/>
      <c r="AO342" s="1086"/>
    </row>
    <row r="343" ht="15.75" customHeight="1">
      <c r="A343" s="1086"/>
      <c r="B343" s="1086"/>
      <c r="D343" s="1086"/>
      <c r="E343" s="1086"/>
      <c r="F343" s="1086"/>
      <c r="G343" s="1086"/>
      <c r="H343" s="1086"/>
      <c r="I343" s="1086"/>
      <c r="J343" s="1086"/>
      <c r="K343" s="1086"/>
      <c r="L343" s="1086"/>
      <c r="M343" s="1086"/>
      <c r="N343" s="1086"/>
      <c r="O343" s="1086"/>
      <c r="P343" s="1086"/>
      <c r="Q343" s="1086"/>
      <c r="R343" s="1086"/>
      <c r="S343" s="1086"/>
      <c r="T343" s="1086"/>
      <c r="U343" s="1086"/>
      <c r="V343" s="1086"/>
      <c r="W343" s="1086"/>
      <c r="X343" s="1086"/>
      <c r="Y343" s="1086"/>
      <c r="Z343" s="1086"/>
      <c r="AA343" s="1086"/>
      <c r="AB343" s="1086"/>
      <c r="AC343" s="1086"/>
      <c r="AD343" s="1086"/>
      <c r="AE343" s="1086"/>
      <c r="AF343" s="1086"/>
      <c r="AG343" s="1086"/>
      <c r="AJ343" s="1086"/>
      <c r="AK343" s="1086"/>
      <c r="AL343" s="1086"/>
      <c r="AM343" s="1086"/>
      <c r="AN343" s="1086"/>
      <c r="AO343" s="1086"/>
    </row>
    <row r="344" ht="15.75" customHeight="1">
      <c r="A344" s="1086"/>
      <c r="B344" s="1086"/>
      <c r="D344" s="1086"/>
      <c r="E344" s="1086"/>
      <c r="F344" s="1086"/>
      <c r="G344" s="1086"/>
      <c r="H344" s="1086"/>
      <c r="I344" s="1086"/>
      <c r="J344" s="1086"/>
      <c r="K344" s="1086"/>
      <c r="L344" s="1086"/>
      <c r="M344" s="1086"/>
      <c r="N344" s="1086"/>
      <c r="O344" s="1086"/>
      <c r="P344" s="1086"/>
      <c r="Q344" s="1086"/>
      <c r="R344" s="1086"/>
      <c r="S344" s="1086"/>
      <c r="T344" s="1086"/>
      <c r="U344" s="1086"/>
      <c r="V344" s="1086"/>
      <c r="W344" s="1086"/>
      <c r="X344" s="1086"/>
      <c r="Y344" s="1086"/>
      <c r="Z344" s="1086"/>
      <c r="AA344" s="1086"/>
      <c r="AB344" s="1086"/>
      <c r="AC344" s="1086"/>
      <c r="AD344" s="1086"/>
      <c r="AE344" s="1086"/>
      <c r="AF344" s="1086"/>
      <c r="AG344" s="1086"/>
      <c r="AJ344" s="1086"/>
      <c r="AK344" s="1086"/>
      <c r="AL344" s="1086"/>
      <c r="AM344" s="1086"/>
      <c r="AN344" s="1086"/>
      <c r="AO344" s="1086"/>
    </row>
    <row r="345" ht="15.75" customHeight="1">
      <c r="A345" s="1086"/>
      <c r="B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J345" s="1086"/>
      <c r="AK345" s="1086"/>
      <c r="AL345" s="1086"/>
      <c r="AM345" s="1086"/>
      <c r="AN345" s="1086"/>
      <c r="AO345" s="1086"/>
    </row>
    <row r="346" ht="15.75" customHeight="1">
      <c r="A346" s="1086"/>
      <c r="B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J346" s="1086"/>
      <c r="AK346" s="1086"/>
      <c r="AL346" s="1086"/>
      <c r="AM346" s="1086"/>
      <c r="AN346" s="1086"/>
      <c r="AO346" s="1086"/>
    </row>
    <row r="347" ht="15.75" customHeight="1">
      <c r="A347" s="1086"/>
      <c r="B347" s="1086"/>
      <c r="D347" s="1086"/>
      <c r="E347" s="1086"/>
      <c r="F347" s="1086"/>
      <c r="G347" s="1086"/>
      <c r="H347" s="1086"/>
      <c r="I347" s="1086"/>
      <c r="J347" s="1086"/>
      <c r="K347" s="1086"/>
      <c r="L347" s="1086"/>
      <c r="M347" s="1086"/>
      <c r="N347" s="1086"/>
      <c r="O347" s="1086"/>
      <c r="P347" s="1086"/>
      <c r="Q347" s="1086"/>
      <c r="R347" s="1086"/>
      <c r="S347" s="1086"/>
      <c r="T347" s="1086"/>
      <c r="U347" s="1086"/>
      <c r="V347" s="1086"/>
      <c r="W347" s="1086"/>
      <c r="X347" s="1086"/>
      <c r="Y347" s="1086"/>
      <c r="Z347" s="1086"/>
      <c r="AA347" s="1086"/>
      <c r="AB347" s="1086"/>
      <c r="AC347" s="1086"/>
      <c r="AD347" s="1086"/>
      <c r="AE347" s="1086"/>
      <c r="AF347" s="1086"/>
      <c r="AG347" s="1086"/>
      <c r="AJ347" s="1086"/>
      <c r="AK347" s="1086"/>
      <c r="AL347" s="1086"/>
      <c r="AM347" s="1086"/>
      <c r="AN347" s="1086"/>
      <c r="AO347" s="1086"/>
    </row>
    <row r="348" ht="15.75" customHeight="1">
      <c r="A348" s="1086"/>
      <c r="B348" s="1086"/>
      <c r="D348" s="1086"/>
      <c r="E348" s="1086"/>
      <c r="F348" s="1086"/>
      <c r="G348" s="1086"/>
      <c r="H348" s="1086"/>
      <c r="I348" s="1086"/>
      <c r="J348" s="1086"/>
      <c r="K348" s="1086"/>
      <c r="L348" s="1086"/>
      <c r="M348" s="1086"/>
      <c r="N348" s="1086"/>
      <c r="O348" s="1086"/>
      <c r="P348" s="1086"/>
      <c r="Q348" s="1086"/>
      <c r="R348" s="1086"/>
      <c r="S348" s="1086"/>
      <c r="T348" s="1086"/>
      <c r="U348" s="1086"/>
      <c r="V348" s="1086"/>
      <c r="W348" s="1086"/>
      <c r="X348" s="1086"/>
      <c r="Y348" s="1086"/>
      <c r="Z348" s="1086"/>
      <c r="AA348" s="1086"/>
      <c r="AB348" s="1086"/>
      <c r="AC348" s="1086"/>
      <c r="AD348" s="1086"/>
      <c r="AE348" s="1086"/>
      <c r="AF348" s="1086"/>
      <c r="AG348" s="1086"/>
      <c r="AJ348" s="1086"/>
      <c r="AK348" s="1086"/>
      <c r="AL348" s="1086"/>
      <c r="AM348" s="1086"/>
      <c r="AN348" s="1086"/>
      <c r="AO348" s="1086"/>
    </row>
    <row r="349" ht="15.75" customHeight="1">
      <c r="A349" s="1086"/>
      <c r="B349" s="1086"/>
      <c r="D349" s="1086"/>
      <c r="E349" s="1086"/>
      <c r="F349" s="1086"/>
      <c r="G349" s="1086"/>
      <c r="H349" s="1086"/>
      <c r="I349" s="1086"/>
      <c r="J349" s="1086"/>
      <c r="K349" s="1086"/>
      <c r="L349" s="1086"/>
      <c r="M349" s="1086"/>
      <c r="N349" s="1086"/>
      <c r="O349" s="1086"/>
      <c r="P349" s="1086"/>
      <c r="Q349" s="1086"/>
      <c r="R349" s="1086"/>
      <c r="S349" s="1086"/>
      <c r="T349" s="1086"/>
      <c r="U349" s="1086"/>
      <c r="V349" s="1086"/>
      <c r="W349" s="1086"/>
      <c r="X349" s="1086"/>
      <c r="Y349" s="1086"/>
      <c r="Z349" s="1086"/>
      <c r="AA349" s="1086"/>
      <c r="AB349" s="1086"/>
      <c r="AC349" s="1086"/>
      <c r="AD349" s="1086"/>
      <c r="AE349" s="1086"/>
      <c r="AF349" s="1086"/>
      <c r="AG349" s="1086"/>
      <c r="AJ349" s="1086"/>
      <c r="AK349" s="1086"/>
      <c r="AL349" s="1086"/>
      <c r="AM349" s="1086"/>
      <c r="AN349" s="1086"/>
      <c r="AO349" s="1086"/>
    </row>
    <row r="350" ht="15.75" customHeight="1">
      <c r="A350" s="1086"/>
      <c r="B350" s="1086"/>
      <c r="D350" s="1086"/>
      <c r="E350" s="1086"/>
      <c r="F350" s="1086"/>
      <c r="G350" s="1086"/>
      <c r="H350" s="1086"/>
      <c r="I350" s="1086"/>
      <c r="J350" s="1086"/>
      <c r="K350" s="1086"/>
      <c r="L350" s="1086"/>
      <c r="M350" s="1086"/>
      <c r="N350" s="1086"/>
      <c r="O350" s="1086"/>
      <c r="P350" s="1086"/>
      <c r="Q350" s="1086"/>
      <c r="R350" s="1086"/>
      <c r="S350" s="1086"/>
      <c r="T350" s="1086"/>
      <c r="U350" s="1086"/>
      <c r="V350" s="1086"/>
      <c r="W350" s="1086"/>
      <c r="X350" s="1086"/>
      <c r="Y350" s="1086"/>
      <c r="Z350" s="1086"/>
      <c r="AA350" s="1086"/>
      <c r="AB350" s="1086"/>
      <c r="AC350" s="1086"/>
      <c r="AD350" s="1086"/>
      <c r="AE350" s="1086"/>
      <c r="AF350" s="1086"/>
      <c r="AG350" s="1086"/>
      <c r="AJ350" s="1086"/>
      <c r="AK350" s="1086"/>
      <c r="AL350" s="1086"/>
      <c r="AM350" s="1086"/>
      <c r="AN350" s="1086"/>
      <c r="AO350" s="1086"/>
    </row>
    <row r="351" ht="15.75" customHeight="1">
      <c r="A351" s="1086"/>
      <c r="B351" s="1086"/>
      <c r="D351" s="1086"/>
      <c r="E351" s="1086"/>
      <c r="F351" s="1086"/>
      <c r="G351" s="1086"/>
      <c r="H351" s="1086"/>
      <c r="I351" s="1086"/>
      <c r="J351" s="1086"/>
      <c r="K351" s="1086"/>
      <c r="L351" s="1086"/>
      <c r="M351" s="1086"/>
      <c r="N351" s="1086"/>
      <c r="O351" s="1086"/>
      <c r="P351" s="1086"/>
      <c r="Q351" s="1086"/>
      <c r="R351" s="1086"/>
      <c r="S351" s="1086"/>
      <c r="T351" s="1086"/>
      <c r="U351" s="1086"/>
      <c r="V351" s="1086"/>
      <c r="W351" s="1086"/>
      <c r="X351" s="1086"/>
      <c r="Y351" s="1086"/>
      <c r="Z351" s="1086"/>
      <c r="AA351" s="1086"/>
      <c r="AB351" s="1086"/>
      <c r="AC351" s="1086"/>
      <c r="AD351" s="1086"/>
      <c r="AE351" s="1086"/>
      <c r="AF351" s="1086"/>
      <c r="AG351" s="1086"/>
      <c r="AJ351" s="1086"/>
      <c r="AK351" s="1086"/>
      <c r="AL351" s="1086"/>
      <c r="AM351" s="1086"/>
      <c r="AN351" s="1086"/>
      <c r="AO351" s="1086"/>
    </row>
    <row r="352" ht="15.75" customHeight="1">
      <c r="A352" s="1086"/>
      <c r="B352" s="1086"/>
      <c r="D352" s="1086"/>
      <c r="E352" s="1086"/>
      <c r="F352" s="1086"/>
      <c r="G352" s="1086"/>
      <c r="H352" s="1086"/>
      <c r="I352" s="1086"/>
      <c r="J352" s="1086"/>
      <c r="K352" s="1086"/>
      <c r="L352" s="1086"/>
      <c r="M352" s="1086"/>
      <c r="N352" s="1086"/>
      <c r="O352" s="1086"/>
      <c r="P352" s="1086"/>
      <c r="Q352" s="1086"/>
      <c r="R352" s="1086"/>
      <c r="S352" s="1086"/>
      <c r="T352" s="1086"/>
      <c r="U352" s="1086"/>
      <c r="V352" s="1086"/>
      <c r="W352" s="1086"/>
      <c r="X352" s="1086"/>
      <c r="Y352" s="1086"/>
      <c r="Z352" s="1086"/>
      <c r="AA352" s="1086"/>
      <c r="AB352" s="1086"/>
      <c r="AC352" s="1086"/>
      <c r="AD352" s="1086"/>
      <c r="AE352" s="1086"/>
      <c r="AF352" s="1086"/>
      <c r="AG352" s="1086"/>
      <c r="AJ352" s="1086"/>
      <c r="AK352" s="1086"/>
      <c r="AL352" s="1086"/>
      <c r="AM352" s="1086"/>
      <c r="AN352" s="1086"/>
      <c r="AO352" s="1086"/>
    </row>
    <row r="353" ht="15.75" customHeight="1">
      <c r="A353" s="1086"/>
      <c r="B353" s="1086"/>
      <c r="D353" s="1086"/>
      <c r="E353" s="1086"/>
      <c r="F353" s="1086"/>
      <c r="G353" s="1086"/>
      <c r="H353" s="1086"/>
      <c r="I353" s="1086"/>
      <c r="J353" s="1086"/>
      <c r="K353" s="1086"/>
      <c r="L353" s="1086"/>
      <c r="M353" s="1086"/>
      <c r="N353" s="1086"/>
      <c r="O353" s="1086"/>
      <c r="P353" s="1086"/>
      <c r="Q353" s="1086"/>
      <c r="R353" s="1086"/>
      <c r="S353" s="1086"/>
      <c r="T353" s="1086"/>
      <c r="U353" s="1086"/>
      <c r="V353" s="1086"/>
      <c r="W353" s="1086"/>
      <c r="X353" s="1086"/>
      <c r="Y353" s="1086"/>
      <c r="Z353" s="1086"/>
      <c r="AA353" s="1086"/>
      <c r="AB353" s="1086"/>
      <c r="AC353" s="1086"/>
      <c r="AD353" s="1086"/>
      <c r="AE353" s="1086"/>
      <c r="AF353" s="1086"/>
      <c r="AG353" s="1086"/>
      <c r="AJ353" s="1086"/>
      <c r="AK353" s="1086"/>
      <c r="AL353" s="1086"/>
      <c r="AM353" s="1086"/>
      <c r="AN353" s="1086"/>
      <c r="AO353" s="1086"/>
    </row>
    <row r="354" ht="15.75" customHeight="1">
      <c r="A354" s="1086"/>
      <c r="B354" s="1086"/>
      <c r="D354" s="1086"/>
      <c r="E354" s="1086"/>
      <c r="F354" s="1086"/>
      <c r="G354" s="1086"/>
      <c r="H354" s="1086"/>
      <c r="I354" s="1086"/>
      <c r="J354" s="1086"/>
      <c r="K354" s="1086"/>
      <c r="L354" s="1086"/>
      <c r="M354" s="1086"/>
      <c r="N354" s="1086"/>
      <c r="O354" s="1086"/>
      <c r="P354" s="1086"/>
      <c r="Q354" s="1086"/>
      <c r="R354" s="1086"/>
      <c r="S354" s="1086"/>
      <c r="T354" s="1086"/>
      <c r="U354" s="1086"/>
      <c r="V354" s="1086"/>
      <c r="W354" s="1086"/>
      <c r="X354" s="1086"/>
      <c r="Y354" s="1086"/>
      <c r="Z354" s="1086"/>
      <c r="AA354" s="1086"/>
      <c r="AB354" s="1086"/>
      <c r="AC354" s="1086"/>
      <c r="AD354" s="1086"/>
      <c r="AE354" s="1086"/>
      <c r="AF354" s="1086"/>
      <c r="AG354" s="1086"/>
      <c r="AJ354" s="1086"/>
      <c r="AK354" s="1086"/>
      <c r="AL354" s="1086"/>
      <c r="AM354" s="1086"/>
      <c r="AN354" s="1086"/>
      <c r="AO354" s="1086"/>
    </row>
    <row r="355" ht="15.75" customHeight="1">
      <c r="A355" s="1086"/>
      <c r="B355" s="1086"/>
      <c r="D355" s="1086"/>
      <c r="E355" s="1086"/>
      <c r="F355" s="1086"/>
      <c r="G355" s="1086"/>
      <c r="H355" s="1086"/>
      <c r="I355" s="1086"/>
      <c r="J355" s="1086"/>
      <c r="K355" s="1086"/>
      <c r="L355" s="1086"/>
      <c r="M355" s="1086"/>
      <c r="N355" s="1086"/>
      <c r="O355" s="1086"/>
      <c r="P355" s="1086"/>
      <c r="Q355" s="1086"/>
      <c r="R355" s="1086"/>
      <c r="S355" s="1086"/>
      <c r="T355" s="1086"/>
      <c r="U355" s="1086"/>
      <c r="V355" s="1086"/>
      <c r="W355" s="1086"/>
      <c r="X355" s="1086"/>
      <c r="Y355" s="1086"/>
      <c r="Z355" s="1086"/>
      <c r="AA355" s="1086"/>
      <c r="AB355" s="1086"/>
      <c r="AC355" s="1086"/>
      <c r="AD355" s="1086"/>
      <c r="AE355" s="1086"/>
      <c r="AF355" s="1086"/>
      <c r="AG355" s="1086"/>
      <c r="AJ355" s="1086"/>
      <c r="AK355" s="1086"/>
      <c r="AL355" s="1086"/>
      <c r="AM355" s="1086"/>
      <c r="AN355" s="1086"/>
      <c r="AO355" s="1086"/>
    </row>
    <row r="356" ht="15.75" customHeight="1">
      <c r="A356" s="1086"/>
      <c r="B356" s="1086"/>
      <c r="D356" s="1086"/>
      <c r="E356" s="1086"/>
      <c r="F356" s="1086"/>
      <c r="G356" s="1086"/>
      <c r="H356" s="1086"/>
      <c r="I356" s="1086"/>
      <c r="J356" s="1086"/>
      <c r="K356" s="1086"/>
      <c r="L356" s="1086"/>
      <c r="M356" s="1086"/>
      <c r="N356" s="1086"/>
      <c r="O356" s="1086"/>
      <c r="P356" s="1086"/>
      <c r="Q356" s="1086"/>
      <c r="R356" s="1086"/>
      <c r="S356" s="1086"/>
      <c r="T356" s="1086"/>
      <c r="U356" s="1086"/>
      <c r="V356" s="1086"/>
      <c r="W356" s="1086"/>
      <c r="X356" s="1086"/>
      <c r="Y356" s="1086"/>
      <c r="Z356" s="1086"/>
      <c r="AA356" s="1086"/>
      <c r="AB356" s="1086"/>
      <c r="AC356" s="1086"/>
      <c r="AD356" s="1086"/>
      <c r="AE356" s="1086"/>
      <c r="AF356" s="1086"/>
      <c r="AG356" s="1086"/>
      <c r="AJ356" s="1086"/>
      <c r="AK356" s="1086"/>
      <c r="AL356" s="1086"/>
      <c r="AM356" s="1086"/>
      <c r="AN356" s="1086"/>
      <c r="AO356" s="1086"/>
    </row>
    <row r="357" ht="15.75" customHeight="1">
      <c r="A357" s="1086"/>
      <c r="B357" s="1086"/>
      <c r="D357" s="1086"/>
      <c r="E357" s="1086"/>
      <c r="F357" s="1086"/>
      <c r="G357" s="1086"/>
      <c r="H357" s="1086"/>
      <c r="I357" s="1086"/>
      <c r="J357" s="1086"/>
      <c r="K357" s="1086"/>
      <c r="L357" s="1086"/>
      <c r="M357" s="1086"/>
      <c r="N357" s="1086"/>
      <c r="O357" s="1086"/>
      <c r="P357" s="1086"/>
      <c r="Q357" s="1086"/>
      <c r="R357" s="1086"/>
      <c r="S357" s="1086"/>
      <c r="T357" s="1086"/>
      <c r="U357" s="1086"/>
      <c r="V357" s="1086"/>
      <c r="W357" s="1086"/>
      <c r="X357" s="1086"/>
      <c r="Y357" s="1086"/>
      <c r="Z357" s="1086"/>
      <c r="AA357" s="1086"/>
      <c r="AB357" s="1086"/>
      <c r="AC357" s="1086"/>
      <c r="AD357" s="1086"/>
      <c r="AE357" s="1086"/>
      <c r="AF357" s="1086"/>
      <c r="AG357" s="1086"/>
      <c r="AJ357" s="1086"/>
      <c r="AK357" s="1086"/>
      <c r="AL357" s="1086"/>
      <c r="AM357" s="1086"/>
      <c r="AN357" s="1086"/>
      <c r="AO357" s="1086"/>
    </row>
    <row r="358" ht="15.75" customHeight="1">
      <c r="A358" s="1086"/>
      <c r="B358" s="1086"/>
      <c r="D358" s="1086"/>
      <c r="E358" s="1086"/>
      <c r="F358" s="1086"/>
      <c r="G358" s="1086"/>
      <c r="H358" s="1086"/>
      <c r="I358" s="1086"/>
      <c r="J358" s="1086"/>
      <c r="K358" s="1086"/>
      <c r="L358" s="1086"/>
      <c r="M358" s="1086"/>
      <c r="N358" s="1086"/>
      <c r="O358" s="1086"/>
      <c r="P358" s="1086"/>
      <c r="Q358" s="1086"/>
      <c r="R358" s="1086"/>
      <c r="S358" s="1086"/>
      <c r="T358" s="1086"/>
      <c r="U358" s="1086"/>
      <c r="V358" s="1086"/>
      <c r="W358" s="1086"/>
      <c r="X358" s="1086"/>
      <c r="Y358" s="1086"/>
      <c r="Z358" s="1086"/>
      <c r="AA358" s="1086"/>
      <c r="AB358" s="1086"/>
      <c r="AC358" s="1086"/>
      <c r="AD358" s="1086"/>
      <c r="AE358" s="1086"/>
      <c r="AF358" s="1086"/>
      <c r="AG358" s="1086"/>
      <c r="AJ358" s="1086"/>
      <c r="AK358" s="1086"/>
      <c r="AL358" s="1086"/>
      <c r="AM358" s="1086"/>
      <c r="AN358" s="1086"/>
      <c r="AO358" s="1086"/>
    </row>
    <row r="359" ht="15.75" customHeight="1">
      <c r="A359" s="1086"/>
      <c r="B359" s="1086"/>
      <c r="D359" s="1086"/>
      <c r="E359" s="1086"/>
      <c r="F359" s="1086"/>
      <c r="G359" s="1086"/>
      <c r="H359" s="1086"/>
      <c r="I359" s="1086"/>
      <c r="J359" s="1086"/>
      <c r="K359" s="1086"/>
      <c r="L359" s="1086"/>
      <c r="M359" s="1086"/>
      <c r="N359" s="1086"/>
      <c r="O359" s="1086"/>
      <c r="P359" s="1086"/>
      <c r="Q359" s="1086"/>
      <c r="R359" s="1086"/>
      <c r="S359" s="1086"/>
      <c r="T359" s="1086"/>
      <c r="U359" s="1086"/>
      <c r="V359" s="1086"/>
      <c r="W359" s="1086"/>
      <c r="X359" s="1086"/>
      <c r="Y359" s="1086"/>
      <c r="Z359" s="1086"/>
      <c r="AA359" s="1086"/>
      <c r="AB359" s="1086"/>
      <c r="AC359" s="1086"/>
      <c r="AD359" s="1086"/>
      <c r="AE359" s="1086"/>
      <c r="AF359" s="1086"/>
      <c r="AG359" s="1086"/>
      <c r="AJ359" s="1086"/>
      <c r="AK359" s="1086"/>
      <c r="AL359" s="1086"/>
      <c r="AM359" s="1086"/>
      <c r="AN359" s="1086"/>
      <c r="AO359" s="1086"/>
    </row>
    <row r="360" ht="15.75" customHeight="1">
      <c r="A360" s="1086"/>
      <c r="B360" s="1086"/>
      <c r="D360" s="1086"/>
      <c r="E360" s="1086"/>
      <c r="F360" s="1086"/>
      <c r="G360" s="1086"/>
      <c r="H360" s="1086"/>
      <c r="I360" s="1086"/>
      <c r="J360" s="1086"/>
      <c r="K360" s="1086"/>
      <c r="L360" s="1086"/>
      <c r="M360" s="1086"/>
      <c r="N360" s="1086"/>
      <c r="O360" s="1086"/>
      <c r="P360" s="1086"/>
      <c r="Q360" s="1086"/>
      <c r="R360" s="1086"/>
      <c r="S360" s="1086"/>
      <c r="T360" s="1086"/>
      <c r="U360" s="1086"/>
      <c r="V360" s="1086"/>
      <c r="W360" s="1086"/>
      <c r="X360" s="1086"/>
      <c r="Y360" s="1086"/>
      <c r="Z360" s="1086"/>
      <c r="AA360" s="1086"/>
      <c r="AB360" s="1086"/>
      <c r="AC360" s="1086"/>
      <c r="AD360" s="1086"/>
      <c r="AE360" s="1086"/>
      <c r="AF360" s="1086"/>
      <c r="AG360" s="1086"/>
      <c r="AJ360" s="1086"/>
      <c r="AK360" s="1086"/>
      <c r="AL360" s="1086"/>
      <c r="AM360" s="1086"/>
      <c r="AN360" s="1086"/>
      <c r="AO360" s="1086"/>
    </row>
    <row r="361" ht="15.75" customHeight="1">
      <c r="A361" s="1086"/>
      <c r="B361" s="1086"/>
      <c r="D361" s="1086"/>
      <c r="E361" s="1086"/>
      <c r="F361" s="1086"/>
      <c r="G361" s="1086"/>
      <c r="H361" s="1086"/>
      <c r="I361" s="1086"/>
      <c r="J361" s="1086"/>
      <c r="K361" s="1086"/>
      <c r="L361" s="1086"/>
      <c r="M361" s="1086"/>
      <c r="N361" s="1086"/>
      <c r="O361" s="1086"/>
      <c r="P361" s="1086"/>
      <c r="Q361" s="1086"/>
      <c r="R361" s="1086"/>
      <c r="S361" s="1086"/>
      <c r="T361" s="1086"/>
      <c r="U361" s="1086"/>
      <c r="V361" s="1086"/>
      <c r="W361" s="1086"/>
      <c r="X361" s="1086"/>
      <c r="Y361" s="1086"/>
      <c r="Z361" s="1086"/>
      <c r="AA361" s="1086"/>
      <c r="AB361" s="1086"/>
      <c r="AC361" s="1086"/>
      <c r="AD361" s="1086"/>
      <c r="AE361" s="1086"/>
      <c r="AF361" s="1086"/>
      <c r="AG361" s="1086"/>
      <c r="AJ361" s="1086"/>
      <c r="AK361" s="1086"/>
      <c r="AL361" s="1086"/>
      <c r="AM361" s="1086"/>
      <c r="AN361" s="1086"/>
      <c r="AO361" s="1086"/>
    </row>
    <row r="362" ht="15.75" customHeight="1">
      <c r="A362" s="1086"/>
      <c r="B362" s="1086"/>
      <c r="D362" s="1086"/>
      <c r="E362" s="1086"/>
      <c r="F362" s="1086"/>
      <c r="G362" s="1086"/>
      <c r="H362" s="1086"/>
      <c r="I362" s="1086"/>
      <c r="J362" s="1086"/>
      <c r="K362" s="1086"/>
      <c r="L362" s="1086"/>
      <c r="M362" s="1086"/>
      <c r="N362" s="1086"/>
      <c r="O362" s="1086"/>
      <c r="P362" s="1086"/>
      <c r="Q362" s="1086"/>
      <c r="R362" s="1086"/>
      <c r="S362" s="1086"/>
      <c r="T362" s="1086"/>
      <c r="U362" s="1086"/>
      <c r="V362" s="1086"/>
      <c r="W362" s="1086"/>
      <c r="X362" s="1086"/>
      <c r="Y362" s="1086"/>
      <c r="Z362" s="1086"/>
      <c r="AA362" s="1086"/>
      <c r="AB362" s="1086"/>
      <c r="AC362" s="1086"/>
      <c r="AD362" s="1086"/>
      <c r="AE362" s="1086"/>
      <c r="AF362" s="1086"/>
      <c r="AG362" s="1086"/>
      <c r="AJ362" s="1086"/>
      <c r="AK362" s="1086"/>
      <c r="AL362" s="1086"/>
      <c r="AM362" s="1086"/>
      <c r="AN362" s="1086"/>
      <c r="AO362" s="1086"/>
    </row>
    <row r="363" ht="15.75" customHeight="1">
      <c r="A363" s="1086"/>
      <c r="B363" s="1086"/>
      <c r="D363" s="1086"/>
      <c r="E363" s="1086"/>
      <c r="F363" s="1086"/>
      <c r="G363" s="1086"/>
      <c r="H363" s="1086"/>
      <c r="I363" s="1086"/>
      <c r="J363" s="1086"/>
      <c r="K363" s="1086"/>
      <c r="L363" s="1086"/>
      <c r="M363" s="1086"/>
      <c r="N363" s="1086"/>
      <c r="O363" s="1086"/>
      <c r="P363" s="1086"/>
      <c r="Q363" s="1086"/>
      <c r="R363" s="1086"/>
      <c r="S363" s="1086"/>
      <c r="T363" s="1086"/>
      <c r="U363" s="1086"/>
      <c r="V363" s="1086"/>
      <c r="W363" s="1086"/>
      <c r="X363" s="1086"/>
      <c r="Y363" s="1086"/>
      <c r="Z363" s="1086"/>
      <c r="AA363" s="1086"/>
      <c r="AB363" s="1086"/>
      <c r="AC363" s="1086"/>
      <c r="AD363" s="1086"/>
      <c r="AE363" s="1086"/>
      <c r="AF363" s="1086"/>
      <c r="AG363" s="1086"/>
      <c r="AJ363" s="1086"/>
      <c r="AK363" s="1086"/>
      <c r="AL363" s="1086"/>
      <c r="AM363" s="1086"/>
      <c r="AN363" s="1086"/>
      <c r="AO363" s="1086"/>
    </row>
    <row r="364" ht="15.75" customHeight="1">
      <c r="A364" s="1086"/>
      <c r="B364" s="1086"/>
      <c r="D364" s="1086"/>
      <c r="E364" s="1086"/>
      <c r="F364" s="1086"/>
      <c r="G364" s="1086"/>
      <c r="H364" s="1086"/>
      <c r="I364" s="1086"/>
      <c r="J364" s="1086"/>
      <c r="K364" s="1086"/>
      <c r="L364" s="1086"/>
      <c r="M364" s="1086"/>
      <c r="N364" s="1086"/>
      <c r="O364" s="1086"/>
      <c r="P364" s="1086"/>
      <c r="Q364" s="1086"/>
      <c r="R364" s="1086"/>
      <c r="S364" s="1086"/>
      <c r="T364" s="1086"/>
      <c r="U364" s="1086"/>
      <c r="V364" s="1086"/>
      <c r="W364" s="1086"/>
      <c r="X364" s="1086"/>
      <c r="Y364" s="1086"/>
      <c r="Z364" s="1086"/>
      <c r="AA364" s="1086"/>
      <c r="AB364" s="1086"/>
      <c r="AC364" s="1086"/>
      <c r="AD364" s="1086"/>
      <c r="AE364" s="1086"/>
      <c r="AF364" s="1086"/>
      <c r="AG364" s="1086"/>
      <c r="AJ364" s="1086"/>
      <c r="AK364" s="1086"/>
      <c r="AL364" s="1086"/>
      <c r="AM364" s="1086"/>
      <c r="AN364" s="1086"/>
      <c r="AO364" s="1086"/>
    </row>
    <row r="365" ht="15.75" customHeight="1">
      <c r="A365" s="1086"/>
      <c r="B365" s="1086"/>
      <c r="D365" s="1086"/>
      <c r="E365" s="1086"/>
      <c r="F365" s="1086"/>
      <c r="G365" s="1086"/>
      <c r="H365" s="1086"/>
      <c r="I365" s="1086"/>
      <c r="J365" s="1086"/>
      <c r="K365" s="1086"/>
      <c r="L365" s="1086"/>
      <c r="M365" s="1086"/>
      <c r="N365" s="1086"/>
      <c r="O365" s="1086"/>
      <c r="P365" s="1086"/>
      <c r="Q365" s="1086"/>
      <c r="R365" s="1086"/>
      <c r="S365" s="1086"/>
      <c r="T365" s="1086"/>
      <c r="U365" s="1086"/>
      <c r="V365" s="1086"/>
      <c r="W365" s="1086"/>
      <c r="X365" s="1086"/>
      <c r="Y365" s="1086"/>
      <c r="Z365" s="1086"/>
      <c r="AA365" s="1086"/>
      <c r="AB365" s="1086"/>
      <c r="AC365" s="1086"/>
      <c r="AD365" s="1086"/>
      <c r="AE365" s="1086"/>
      <c r="AF365" s="1086"/>
      <c r="AG365" s="1086"/>
      <c r="AJ365" s="1086"/>
      <c r="AK365" s="1086"/>
      <c r="AL365" s="1086"/>
      <c r="AM365" s="1086"/>
      <c r="AN365" s="1086"/>
      <c r="AO365" s="1086"/>
    </row>
    <row r="366" ht="15.75" customHeight="1">
      <c r="A366" s="1086"/>
      <c r="B366" s="1086"/>
      <c r="D366" s="1086"/>
      <c r="E366" s="1086"/>
      <c r="F366" s="1086"/>
      <c r="G366" s="1086"/>
      <c r="H366" s="1086"/>
      <c r="I366" s="1086"/>
      <c r="J366" s="1086"/>
      <c r="K366" s="1086"/>
      <c r="L366" s="1086"/>
      <c r="M366" s="1086"/>
      <c r="N366" s="1086"/>
      <c r="O366" s="1086"/>
      <c r="P366" s="1086"/>
      <c r="Q366" s="1086"/>
      <c r="R366" s="1086"/>
      <c r="S366" s="1086"/>
      <c r="T366" s="1086"/>
      <c r="U366" s="1086"/>
      <c r="V366" s="1086"/>
      <c r="W366" s="1086"/>
      <c r="X366" s="1086"/>
      <c r="Y366" s="1086"/>
      <c r="Z366" s="1086"/>
      <c r="AA366" s="1086"/>
      <c r="AB366" s="1086"/>
      <c r="AC366" s="1086"/>
      <c r="AD366" s="1086"/>
      <c r="AE366" s="1086"/>
      <c r="AF366" s="1086"/>
      <c r="AG366" s="1086"/>
      <c r="AJ366" s="1086"/>
      <c r="AK366" s="1086"/>
      <c r="AL366" s="1086"/>
      <c r="AM366" s="1086"/>
      <c r="AN366" s="1086"/>
      <c r="AO366" s="1086"/>
    </row>
    <row r="367" ht="15.75" customHeight="1">
      <c r="A367" s="1086"/>
      <c r="B367" s="1086"/>
      <c r="D367" s="1086"/>
      <c r="E367" s="1086"/>
      <c r="F367" s="1086"/>
      <c r="G367" s="1086"/>
      <c r="H367" s="1086"/>
      <c r="I367" s="1086"/>
      <c r="J367" s="1086"/>
      <c r="K367" s="1086"/>
      <c r="L367" s="1086"/>
      <c r="M367" s="1086"/>
      <c r="N367" s="1086"/>
      <c r="O367" s="1086"/>
      <c r="P367" s="1086"/>
      <c r="Q367" s="1086"/>
      <c r="R367" s="1086"/>
      <c r="S367" s="1086"/>
      <c r="T367" s="1086"/>
      <c r="U367" s="1086"/>
      <c r="V367" s="1086"/>
      <c r="W367" s="1086"/>
      <c r="X367" s="1086"/>
      <c r="Y367" s="1086"/>
      <c r="Z367" s="1086"/>
      <c r="AA367" s="1086"/>
      <c r="AB367" s="1086"/>
      <c r="AC367" s="1086"/>
      <c r="AD367" s="1086"/>
      <c r="AE367" s="1086"/>
      <c r="AF367" s="1086"/>
      <c r="AG367" s="1086"/>
      <c r="AJ367" s="1086"/>
      <c r="AK367" s="1086"/>
      <c r="AL367" s="1086"/>
      <c r="AM367" s="1086"/>
      <c r="AN367" s="1086"/>
      <c r="AO367" s="1086"/>
    </row>
    <row r="368" ht="15.75" customHeight="1">
      <c r="A368" s="1086"/>
      <c r="B368" s="1086"/>
      <c r="D368" s="1086"/>
      <c r="E368" s="1086"/>
      <c r="F368" s="1086"/>
      <c r="G368" s="1086"/>
      <c r="H368" s="1086"/>
      <c r="I368" s="1086"/>
      <c r="J368" s="1086"/>
      <c r="K368" s="1086"/>
      <c r="L368" s="1086"/>
      <c r="M368" s="1086"/>
      <c r="N368" s="1086"/>
      <c r="O368" s="1086"/>
      <c r="P368" s="1086"/>
      <c r="Q368" s="1086"/>
      <c r="R368" s="1086"/>
      <c r="S368" s="1086"/>
      <c r="T368" s="1086"/>
      <c r="U368" s="1086"/>
      <c r="V368" s="1086"/>
      <c r="W368" s="1086"/>
      <c r="X368" s="1086"/>
      <c r="Y368" s="1086"/>
      <c r="Z368" s="1086"/>
      <c r="AA368" s="1086"/>
      <c r="AB368" s="1086"/>
      <c r="AC368" s="1086"/>
      <c r="AD368" s="1086"/>
      <c r="AE368" s="1086"/>
      <c r="AF368" s="1086"/>
      <c r="AG368" s="1086"/>
      <c r="AJ368" s="1086"/>
      <c r="AK368" s="1086"/>
      <c r="AL368" s="1086"/>
      <c r="AM368" s="1086"/>
      <c r="AN368" s="1086"/>
      <c r="AO368" s="1086"/>
    </row>
    <row r="369" ht="15.75" customHeight="1">
      <c r="A369" s="1086"/>
      <c r="B369" s="1086"/>
      <c r="D369" s="1086"/>
      <c r="E369" s="1086"/>
      <c r="F369" s="1086"/>
      <c r="G369" s="1086"/>
      <c r="H369" s="1086"/>
      <c r="I369" s="1086"/>
      <c r="J369" s="1086"/>
      <c r="K369" s="1086"/>
      <c r="L369" s="1086"/>
      <c r="M369" s="1086"/>
      <c r="N369" s="1086"/>
      <c r="O369" s="1086"/>
      <c r="P369" s="1086"/>
      <c r="Q369" s="1086"/>
      <c r="R369" s="1086"/>
      <c r="S369" s="1086"/>
      <c r="T369" s="1086"/>
      <c r="U369" s="1086"/>
      <c r="V369" s="1086"/>
      <c r="W369" s="1086"/>
      <c r="X369" s="1086"/>
      <c r="Y369" s="1086"/>
      <c r="Z369" s="1086"/>
      <c r="AA369" s="1086"/>
      <c r="AB369" s="1086"/>
      <c r="AC369" s="1086"/>
      <c r="AD369" s="1086"/>
      <c r="AE369" s="1086"/>
      <c r="AF369" s="1086"/>
      <c r="AG369" s="1086"/>
      <c r="AJ369" s="1086"/>
      <c r="AK369" s="1086"/>
      <c r="AL369" s="1086"/>
      <c r="AM369" s="1086"/>
      <c r="AN369" s="1086"/>
      <c r="AO369" s="1086"/>
    </row>
    <row r="370" ht="15.75" customHeight="1">
      <c r="A370" s="1086"/>
      <c r="B370" s="1086"/>
      <c r="D370" s="1086"/>
      <c r="E370" s="1086"/>
      <c r="F370" s="1086"/>
      <c r="G370" s="1086"/>
      <c r="H370" s="1086"/>
      <c r="I370" s="1086"/>
      <c r="J370" s="1086"/>
      <c r="K370" s="1086"/>
      <c r="L370" s="1086"/>
      <c r="M370" s="1086"/>
      <c r="N370" s="1086"/>
      <c r="O370" s="1086"/>
      <c r="P370" s="1086"/>
      <c r="Q370" s="1086"/>
      <c r="R370" s="1086"/>
      <c r="S370" s="1086"/>
      <c r="T370" s="1086"/>
      <c r="U370" s="1086"/>
      <c r="V370" s="1086"/>
      <c r="W370" s="1086"/>
      <c r="X370" s="1086"/>
      <c r="Y370" s="1086"/>
      <c r="Z370" s="1086"/>
      <c r="AA370" s="1086"/>
      <c r="AB370" s="1086"/>
      <c r="AC370" s="1086"/>
      <c r="AD370" s="1086"/>
      <c r="AE370" s="1086"/>
      <c r="AF370" s="1086"/>
      <c r="AG370" s="1086"/>
      <c r="AJ370" s="1086"/>
      <c r="AK370" s="1086"/>
      <c r="AL370" s="1086"/>
      <c r="AM370" s="1086"/>
      <c r="AN370" s="1086"/>
      <c r="AO370" s="1086"/>
    </row>
    <row r="371" ht="15.75" customHeight="1">
      <c r="A371" s="1086"/>
      <c r="B371" s="1086"/>
      <c r="D371" s="1086"/>
      <c r="E371" s="1086"/>
      <c r="F371" s="1086"/>
      <c r="G371" s="1086"/>
      <c r="H371" s="1086"/>
      <c r="I371" s="1086"/>
      <c r="J371" s="1086"/>
      <c r="K371" s="1086"/>
      <c r="L371" s="1086"/>
      <c r="M371" s="1086"/>
      <c r="N371" s="1086"/>
      <c r="O371" s="1086"/>
      <c r="P371" s="1086"/>
      <c r="Q371" s="1086"/>
      <c r="R371" s="1086"/>
      <c r="S371" s="1086"/>
      <c r="T371" s="1086"/>
      <c r="U371" s="1086"/>
      <c r="V371" s="1086"/>
      <c r="W371" s="1086"/>
      <c r="X371" s="1086"/>
      <c r="Y371" s="1086"/>
      <c r="Z371" s="1086"/>
      <c r="AA371" s="1086"/>
      <c r="AB371" s="1086"/>
      <c r="AC371" s="1086"/>
      <c r="AD371" s="1086"/>
      <c r="AE371" s="1086"/>
      <c r="AF371" s="1086"/>
      <c r="AG371" s="1086"/>
      <c r="AJ371" s="1086"/>
      <c r="AK371" s="1086"/>
      <c r="AL371" s="1086"/>
      <c r="AM371" s="1086"/>
      <c r="AN371" s="1086"/>
      <c r="AO371" s="1086"/>
    </row>
    <row r="372" ht="15.75" customHeight="1">
      <c r="A372" s="1086"/>
      <c r="B372" s="1086"/>
      <c r="D372" s="1086"/>
      <c r="E372" s="1086"/>
      <c r="F372" s="1086"/>
      <c r="G372" s="1086"/>
      <c r="H372" s="1086"/>
      <c r="I372" s="1086"/>
      <c r="J372" s="1086"/>
      <c r="K372" s="1086"/>
      <c r="L372" s="1086"/>
      <c r="M372" s="1086"/>
      <c r="N372" s="1086"/>
      <c r="O372" s="1086"/>
      <c r="P372" s="1086"/>
      <c r="Q372" s="1086"/>
      <c r="R372" s="1086"/>
      <c r="S372" s="1086"/>
      <c r="T372" s="1086"/>
      <c r="U372" s="1086"/>
      <c r="V372" s="1086"/>
      <c r="W372" s="1086"/>
      <c r="X372" s="1086"/>
      <c r="Y372" s="1086"/>
      <c r="Z372" s="1086"/>
      <c r="AA372" s="1086"/>
      <c r="AB372" s="1086"/>
      <c r="AC372" s="1086"/>
      <c r="AD372" s="1086"/>
      <c r="AE372" s="1086"/>
      <c r="AF372" s="1086"/>
      <c r="AG372" s="1086"/>
      <c r="AJ372" s="1086"/>
      <c r="AK372" s="1086"/>
      <c r="AL372" s="1086"/>
      <c r="AM372" s="1086"/>
      <c r="AN372" s="1086"/>
      <c r="AO372" s="1086"/>
    </row>
    <row r="373" ht="15.75" customHeight="1">
      <c r="A373" s="1086"/>
      <c r="B373" s="1086"/>
      <c r="D373" s="1086"/>
      <c r="E373" s="1086"/>
      <c r="F373" s="1086"/>
      <c r="G373" s="1086"/>
      <c r="H373" s="1086"/>
      <c r="I373" s="1086"/>
      <c r="J373" s="1086"/>
      <c r="K373" s="1086"/>
      <c r="L373" s="1086"/>
      <c r="M373" s="1086"/>
      <c r="N373" s="1086"/>
      <c r="O373" s="1086"/>
      <c r="P373" s="1086"/>
      <c r="Q373" s="1086"/>
      <c r="R373" s="1086"/>
      <c r="S373" s="1086"/>
      <c r="T373" s="1086"/>
      <c r="U373" s="1086"/>
      <c r="V373" s="1086"/>
      <c r="W373" s="1086"/>
      <c r="X373" s="1086"/>
      <c r="Y373" s="1086"/>
      <c r="Z373" s="1086"/>
      <c r="AA373" s="1086"/>
      <c r="AB373" s="1086"/>
      <c r="AC373" s="1086"/>
      <c r="AD373" s="1086"/>
      <c r="AE373" s="1086"/>
      <c r="AF373" s="1086"/>
      <c r="AG373" s="1086"/>
      <c r="AJ373" s="1086"/>
      <c r="AK373" s="1086"/>
      <c r="AL373" s="1086"/>
      <c r="AM373" s="1086"/>
      <c r="AN373" s="1086"/>
      <c r="AO373" s="1086"/>
    </row>
    <row r="374" ht="15.75" customHeight="1">
      <c r="A374" s="1086"/>
      <c r="B374" s="1086"/>
      <c r="D374" s="1086"/>
      <c r="E374" s="1086"/>
      <c r="F374" s="1086"/>
      <c r="G374" s="1086"/>
      <c r="H374" s="1086"/>
      <c r="I374" s="1086"/>
      <c r="J374" s="1086"/>
      <c r="K374" s="1086"/>
      <c r="L374" s="1086"/>
      <c r="M374" s="1086"/>
      <c r="N374" s="1086"/>
      <c r="O374" s="1086"/>
      <c r="P374" s="1086"/>
      <c r="Q374" s="1086"/>
      <c r="R374" s="1086"/>
      <c r="S374" s="1086"/>
      <c r="T374" s="1086"/>
      <c r="U374" s="1086"/>
      <c r="V374" s="1086"/>
      <c r="W374" s="1086"/>
      <c r="X374" s="1086"/>
      <c r="Y374" s="1086"/>
      <c r="Z374" s="1086"/>
      <c r="AA374" s="1086"/>
      <c r="AB374" s="1086"/>
      <c r="AC374" s="1086"/>
      <c r="AD374" s="1086"/>
      <c r="AE374" s="1086"/>
      <c r="AF374" s="1086"/>
      <c r="AG374" s="1086"/>
      <c r="AJ374" s="1086"/>
      <c r="AK374" s="1086"/>
      <c r="AL374" s="1086"/>
      <c r="AM374" s="1086"/>
      <c r="AN374" s="1086"/>
      <c r="AO374" s="1086"/>
    </row>
    <row r="375" ht="15.75" customHeight="1">
      <c r="A375" s="1086"/>
      <c r="B375" s="1086"/>
      <c r="D375" s="1086"/>
      <c r="E375" s="1086"/>
      <c r="F375" s="1086"/>
      <c r="G375" s="1086"/>
      <c r="H375" s="1086"/>
      <c r="I375" s="1086"/>
      <c r="J375" s="1086"/>
      <c r="K375" s="1086"/>
      <c r="L375" s="1086"/>
      <c r="M375" s="1086"/>
      <c r="N375" s="1086"/>
      <c r="O375" s="1086"/>
      <c r="P375" s="1086"/>
      <c r="Q375" s="1086"/>
      <c r="R375" s="1086"/>
      <c r="S375" s="1086"/>
      <c r="T375" s="1086"/>
      <c r="U375" s="1086"/>
      <c r="V375" s="1086"/>
      <c r="W375" s="1086"/>
      <c r="X375" s="1086"/>
      <c r="Y375" s="1086"/>
      <c r="Z375" s="1086"/>
      <c r="AA375" s="1086"/>
      <c r="AB375" s="1086"/>
      <c r="AC375" s="1086"/>
      <c r="AD375" s="1086"/>
      <c r="AE375" s="1086"/>
      <c r="AF375" s="1086"/>
      <c r="AG375" s="1086"/>
      <c r="AJ375" s="1086"/>
      <c r="AK375" s="1086"/>
      <c r="AL375" s="1086"/>
      <c r="AM375" s="1086"/>
      <c r="AN375" s="1086"/>
      <c r="AO375" s="1086"/>
    </row>
    <row r="376" ht="15.75" customHeight="1">
      <c r="A376" s="1086"/>
      <c r="B376" s="1086"/>
      <c r="D376" s="1086"/>
      <c r="E376" s="1086"/>
      <c r="F376" s="1086"/>
      <c r="G376" s="1086"/>
      <c r="H376" s="1086"/>
      <c r="I376" s="1086"/>
      <c r="J376" s="1086"/>
      <c r="K376" s="1086"/>
      <c r="L376" s="1086"/>
      <c r="M376" s="1086"/>
      <c r="N376" s="1086"/>
      <c r="O376" s="1086"/>
      <c r="P376" s="1086"/>
      <c r="Q376" s="1086"/>
      <c r="R376" s="1086"/>
      <c r="S376" s="1086"/>
      <c r="T376" s="1086"/>
      <c r="U376" s="1086"/>
      <c r="V376" s="1086"/>
      <c r="W376" s="1086"/>
      <c r="X376" s="1086"/>
      <c r="Y376" s="1086"/>
      <c r="Z376" s="1086"/>
      <c r="AA376" s="1086"/>
      <c r="AB376" s="1086"/>
      <c r="AC376" s="1086"/>
      <c r="AD376" s="1086"/>
      <c r="AE376" s="1086"/>
      <c r="AF376" s="1086"/>
      <c r="AG376" s="1086"/>
      <c r="AJ376" s="1086"/>
      <c r="AK376" s="1086"/>
      <c r="AL376" s="1086"/>
      <c r="AM376" s="1086"/>
      <c r="AN376" s="1086"/>
      <c r="AO376" s="1086"/>
    </row>
    <row r="377" ht="15.75" customHeight="1">
      <c r="A377" s="1086"/>
      <c r="B377" s="1086"/>
      <c r="D377" s="1086"/>
      <c r="E377" s="1086"/>
      <c r="F377" s="1086"/>
      <c r="G377" s="1086"/>
      <c r="H377" s="1086"/>
      <c r="I377" s="1086"/>
      <c r="J377" s="1086"/>
      <c r="K377" s="1086"/>
      <c r="L377" s="1086"/>
      <c r="M377" s="1086"/>
      <c r="N377" s="1086"/>
      <c r="O377" s="1086"/>
      <c r="P377" s="1086"/>
      <c r="Q377" s="1086"/>
      <c r="R377" s="1086"/>
      <c r="S377" s="1086"/>
      <c r="T377" s="1086"/>
      <c r="U377" s="1086"/>
      <c r="V377" s="1086"/>
      <c r="W377" s="1086"/>
      <c r="X377" s="1086"/>
      <c r="Y377" s="1086"/>
      <c r="Z377" s="1086"/>
      <c r="AA377" s="1086"/>
      <c r="AB377" s="1086"/>
      <c r="AC377" s="1086"/>
      <c r="AD377" s="1086"/>
      <c r="AE377" s="1086"/>
      <c r="AF377" s="1086"/>
      <c r="AG377" s="1086"/>
      <c r="AJ377" s="1086"/>
      <c r="AK377" s="1086"/>
      <c r="AL377" s="1086"/>
      <c r="AM377" s="1086"/>
      <c r="AN377" s="1086"/>
      <c r="AO377" s="1086"/>
    </row>
    <row r="378" ht="15.75" customHeight="1">
      <c r="A378" s="1086"/>
      <c r="B378" s="1086"/>
      <c r="D378" s="1086"/>
      <c r="E378" s="1086"/>
      <c r="F378" s="1086"/>
      <c r="G378" s="1086"/>
      <c r="H378" s="1086"/>
      <c r="I378" s="1086"/>
      <c r="J378" s="1086"/>
      <c r="K378" s="1086"/>
      <c r="L378" s="1086"/>
      <c r="M378" s="1086"/>
      <c r="N378" s="1086"/>
      <c r="O378" s="1086"/>
      <c r="P378" s="1086"/>
      <c r="Q378" s="1086"/>
      <c r="R378" s="1086"/>
      <c r="S378" s="1086"/>
      <c r="T378" s="1086"/>
      <c r="U378" s="1086"/>
      <c r="V378" s="1086"/>
      <c r="W378" s="1086"/>
      <c r="X378" s="1086"/>
      <c r="Y378" s="1086"/>
      <c r="Z378" s="1086"/>
      <c r="AA378" s="1086"/>
      <c r="AB378" s="1086"/>
      <c r="AC378" s="1086"/>
      <c r="AD378" s="1086"/>
      <c r="AE378" s="1086"/>
      <c r="AF378" s="1086"/>
      <c r="AG378" s="1086"/>
      <c r="AJ378" s="1086"/>
      <c r="AK378" s="1086"/>
      <c r="AL378" s="1086"/>
      <c r="AM378" s="1086"/>
      <c r="AN378" s="1086"/>
      <c r="AO378" s="1086"/>
    </row>
    <row r="379" ht="15.75" customHeight="1">
      <c r="A379" s="1086"/>
      <c r="B379" s="1086"/>
      <c r="D379" s="1086"/>
      <c r="E379" s="1086"/>
      <c r="F379" s="1086"/>
      <c r="G379" s="1086"/>
      <c r="H379" s="1086"/>
      <c r="I379" s="1086"/>
      <c r="J379" s="1086"/>
      <c r="K379" s="1086"/>
      <c r="L379" s="1086"/>
      <c r="M379" s="1086"/>
      <c r="N379" s="1086"/>
      <c r="O379" s="1086"/>
      <c r="P379" s="1086"/>
      <c r="Q379" s="1086"/>
      <c r="R379" s="1086"/>
      <c r="S379" s="1086"/>
      <c r="T379" s="1086"/>
      <c r="U379" s="1086"/>
      <c r="V379" s="1086"/>
      <c r="W379" s="1086"/>
      <c r="X379" s="1086"/>
      <c r="Y379" s="1086"/>
      <c r="Z379" s="1086"/>
      <c r="AA379" s="1086"/>
      <c r="AB379" s="1086"/>
      <c r="AC379" s="1086"/>
      <c r="AD379" s="1086"/>
      <c r="AE379" s="1086"/>
      <c r="AF379" s="1086"/>
      <c r="AG379" s="1086"/>
      <c r="AJ379" s="1086"/>
      <c r="AK379" s="1086"/>
      <c r="AL379" s="1086"/>
      <c r="AM379" s="1086"/>
      <c r="AN379" s="1086"/>
      <c r="AO379" s="1086"/>
    </row>
    <row r="380" ht="15.75" customHeight="1">
      <c r="A380" s="1086"/>
      <c r="B380" s="1086"/>
      <c r="D380" s="1086"/>
      <c r="E380" s="1086"/>
      <c r="F380" s="1086"/>
      <c r="G380" s="1086"/>
      <c r="H380" s="1086"/>
      <c r="I380" s="1086"/>
      <c r="J380" s="1086"/>
      <c r="K380" s="1086"/>
      <c r="L380" s="1086"/>
      <c r="M380" s="1086"/>
      <c r="N380" s="1086"/>
      <c r="O380" s="1086"/>
      <c r="P380" s="1086"/>
      <c r="Q380" s="1086"/>
      <c r="R380" s="1086"/>
      <c r="S380" s="1086"/>
      <c r="T380" s="1086"/>
      <c r="U380" s="1086"/>
      <c r="V380" s="1086"/>
      <c r="W380" s="1086"/>
      <c r="X380" s="1086"/>
      <c r="Y380" s="1086"/>
      <c r="Z380" s="1086"/>
      <c r="AA380" s="1086"/>
      <c r="AB380" s="1086"/>
      <c r="AC380" s="1086"/>
      <c r="AD380" s="1086"/>
      <c r="AE380" s="1086"/>
      <c r="AF380" s="1086"/>
      <c r="AG380" s="1086"/>
      <c r="AJ380" s="1086"/>
      <c r="AK380" s="1086"/>
      <c r="AL380" s="1086"/>
      <c r="AM380" s="1086"/>
      <c r="AN380" s="1086"/>
      <c r="AO380" s="1086"/>
    </row>
    <row r="381" ht="15.75" customHeight="1">
      <c r="A381" s="1086"/>
      <c r="B381" s="1086"/>
      <c r="D381" s="1086"/>
      <c r="E381" s="1086"/>
      <c r="F381" s="1086"/>
      <c r="G381" s="1086"/>
      <c r="H381" s="1086"/>
      <c r="I381" s="1086"/>
      <c r="J381" s="1086"/>
      <c r="K381" s="1086"/>
      <c r="L381" s="1086"/>
      <c r="M381" s="1086"/>
      <c r="N381" s="1086"/>
      <c r="O381" s="1086"/>
      <c r="P381" s="1086"/>
      <c r="Q381" s="1086"/>
      <c r="R381" s="1086"/>
      <c r="S381" s="1086"/>
      <c r="T381" s="1086"/>
      <c r="U381" s="1086"/>
      <c r="V381" s="1086"/>
      <c r="W381" s="1086"/>
      <c r="X381" s="1086"/>
      <c r="Y381" s="1086"/>
      <c r="Z381" s="1086"/>
      <c r="AA381" s="1086"/>
      <c r="AB381" s="1086"/>
      <c r="AC381" s="1086"/>
      <c r="AD381" s="1086"/>
      <c r="AE381" s="1086"/>
      <c r="AF381" s="1086"/>
      <c r="AG381" s="1086"/>
      <c r="AJ381" s="1086"/>
      <c r="AK381" s="1086"/>
      <c r="AL381" s="1086"/>
      <c r="AM381" s="1086"/>
      <c r="AN381" s="1086"/>
      <c r="AO381" s="1086"/>
    </row>
    <row r="382" ht="15.75" customHeight="1">
      <c r="A382" s="1086"/>
      <c r="B382" s="1086"/>
      <c r="D382" s="1086"/>
      <c r="E382" s="1086"/>
      <c r="F382" s="1086"/>
      <c r="G382" s="1086"/>
      <c r="H382" s="1086"/>
      <c r="I382" s="1086"/>
      <c r="J382" s="1086"/>
      <c r="K382" s="1086"/>
      <c r="L382" s="1086"/>
      <c r="M382" s="1086"/>
      <c r="N382" s="1086"/>
      <c r="O382" s="1086"/>
      <c r="P382" s="1086"/>
      <c r="Q382" s="1086"/>
      <c r="R382" s="1086"/>
      <c r="S382" s="1086"/>
      <c r="T382" s="1086"/>
      <c r="U382" s="1086"/>
      <c r="V382" s="1086"/>
      <c r="W382" s="1086"/>
      <c r="X382" s="1086"/>
      <c r="Y382" s="1086"/>
      <c r="Z382" s="1086"/>
      <c r="AA382" s="1086"/>
      <c r="AB382" s="1086"/>
      <c r="AC382" s="1086"/>
      <c r="AD382" s="1086"/>
      <c r="AE382" s="1086"/>
      <c r="AF382" s="1086"/>
      <c r="AG382" s="1086"/>
      <c r="AJ382" s="1086"/>
      <c r="AK382" s="1086"/>
      <c r="AL382" s="1086"/>
      <c r="AM382" s="1086"/>
      <c r="AN382" s="1086"/>
      <c r="AO382" s="1086"/>
    </row>
    <row r="383" ht="15.75" customHeight="1">
      <c r="A383" s="1086"/>
      <c r="B383" s="1086"/>
      <c r="D383" s="1086"/>
      <c r="E383" s="1086"/>
      <c r="F383" s="1086"/>
      <c r="G383" s="1086"/>
      <c r="H383" s="1086"/>
      <c r="I383" s="1086"/>
      <c r="J383" s="1086"/>
      <c r="K383" s="1086"/>
      <c r="L383" s="1086"/>
      <c r="M383" s="1086"/>
      <c r="N383" s="1086"/>
      <c r="O383" s="1086"/>
      <c r="P383" s="1086"/>
      <c r="Q383" s="1086"/>
      <c r="R383" s="1086"/>
      <c r="S383" s="1086"/>
      <c r="T383" s="1086"/>
      <c r="U383" s="1086"/>
      <c r="V383" s="1086"/>
      <c r="W383" s="1086"/>
      <c r="X383" s="1086"/>
      <c r="Y383" s="1086"/>
      <c r="Z383" s="1086"/>
      <c r="AA383" s="1086"/>
      <c r="AB383" s="1086"/>
      <c r="AC383" s="1086"/>
      <c r="AD383" s="1086"/>
      <c r="AE383" s="1086"/>
      <c r="AF383" s="1086"/>
      <c r="AG383" s="1086"/>
      <c r="AJ383" s="1086"/>
      <c r="AK383" s="1086"/>
      <c r="AL383" s="1086"/>
      <c r="AM383" s="1086"/>
      <c r="AN383" s="1086"/>
      <c r="AO383" s="1086"/>
    </row>
    <row r="384" ht="15.75" customHeight="1">
      <c r="A384" s="1086"/>
      <c r="B384" s="1086"/>
      <c r="D384" s="1086"/>
      <c r="E384" s="1086"/>
      <c r="F384" s="1086"/>
      <c r="G384" s="1086"/>
      <c r="H384" s="1086"/>
      <c r="I384" s="1086"/>
      <c r="J384" s="1086"/>
      <c r="K384" s="1086"/>
      <c r="L384" s="1086"/>
      <c r="M384" s="1086"/>
      <c r="N384" s="1086"/>
      <c r="O384" s="1086"/>
      <c r="P384" s="1086"/>
      <c r="Q384" s="1086"/>
      <c r="R384" s="1086"/>
      <c r="S384" s="1086"/>
      <c r="T384" s="1086"/>
      <c r="U384" s="1086"/>
      <c r="V384" s="1086"/>
      <c r="W384" s="1086"/>
      <c r="X384" s="1086"/>
      <c r="Y384" s="1086"/>
      <c r="Z384" s="1086"/>
      <c r="AA384" s="1086"/>
      <c r="AB384" s="1086"/>
      <c r="AC384" s="1086"/>
      <c r="AD384" s="1086"/>
      <c r="AE384" s="1086"/>
      <c r="AF384" s="1086"/>
      <c r="AG384" s="1086"/>
      <c r="AJ384" s="1086"/>
      <c r="AK384" s="1086"/>
      <c r="AL384" s="1086"/>
      <c r="AM384" s="1086"/>
      <c r="AN384" s="1086"/>
      <c r="AO384" s="1086"/>
    </row>
    <row r="385" ht="15.75" customHeight="1">
      <c r="A385" s="1086"/>
      <c r="B385" s="1086"/>
      <c r="D385" s="1086"/>
      <c r="E385" s="1086"/>
      <c r="F385" s="1086"/>
      <c r="G385" s="1086"/>
      <c r="H385" s="1086"/>
      <c r="I385" s="1086"/>
      <c r="J385" s="1086"/>
      <c r="K385" s="1086"/>
      <c r="L385" s="1086"/>
      <c r="M385" s="1086"/>
      <c r="N385" s="1086"/>
      <c r="O385" s="1086"/>
      <c r="P385" s="1086"/>
      <c r="Q385" s="1086"/>
      <c r="R385" s="1086"/>
      <c r="S385" s="1086"/>
      <c r="T385" s="1086"/>
      <c r="U385" s="1086"/>
      <c r="V385" s="1086"/>
      <c r="W385" s="1086"/>
      <c r="X385" s="1086"/>
      <c r="Y385" s="1086"/>
      <c r="Z385" s="1086"/>
      <c r="AA385" s="1086"/>
      <c r="AB385" s="1086"/>
      <c r="AC385" s="1086"/>
      <c r="AD385" s="1086"/>
      <c r="AE385" s="1086"/>
      <c r="AF385" s="1086"/>
      <c r="AG385" s="1086"/>
      <c r="AJ385" s="1086"/>
      <c r="AK385" s="1086"/>
      <c r="AL385" s="1086"/>
      <c r="AM385" s="1086"/>
      <c r="AN385" s="1086"/>
      <c r="AO385" s="1086"/>
    </row>
    <row r="386" ht="15.75" customHeight="1">
      <c r="A386" s="1086"/>
      <c r="B386" s="1086"/>
      <c r="D386" s="1086"/>
      <c r="E386" s="1086"/>
      <c r="F386" s="1086"/>
      <c r="G386" s="1086"/>
      <c r="H386" s="1086"/>
      <c r="I386" s="1086"/>
      <c r="J386" s="1086"/>
      <c r="K386" s="1086"/>
      <c r="L386" s="1086"/>
      <c r="M386" s="1086"/>
      <c r="N386" s="1086"/>
      <c r="O386" s="1086"/>
      <c r="P386" s="1086"/>
      <c r="Q386" s="1086"/>
      <c r="R386" s="1086"/>
      <c r="S386" s="1086"/>
      <c r="T386" s="1086"/>
      <c r="U386" s="1086"/>
      <c r="V386" s="1086"/>
      <c r="W386" s="1086"/>
      <c r="X386" s="1086"/>
      <c r="Y386" s="1086"/>
      <c r="Z386" s="1086"/>
      <c r="AA386" s="1086"/>
      <c r="AB386" s="1086"/>
      <c r="AC386" s="1086"/>
      <c r="AD386" s="1086"/>
      <c r="AE386" s="1086"/>
      <c r="AF386" s="1086"/>
      <c r="AG386" s="1086"/>
      <c r="AJ386" s="1086"/>
      <c r="AK386" s="1086"/>
      <c r="AL386" s="1086"/>
      <c r="AM386" s="1086"/>
      <c r="AN386" s="1086"/>
      <c r="AO386" s="1086"/>
    </row>
    <row r="387" ht="15.75" customHeight="1">
      <c r="A387" s="1086"/>
      <c r="B387" s="1086"/>
      <c r="D387" s="1086"/>
      <c r="E387" s="1086"/>
      <c r="F387" s="1086"/>
      <c r="G387" s="1086"/>
      <c r="H387" s="1086"/>
      <c r="I387" s="1086"/>
      <c r="J387" s="1086"/>
      <c r="K387" s="1086"/>
      <c r="L387" s="1086"/>
      <c r="M387" s="1086"/>
      <c r="N387" s="1086"/>
      <c r="O387" s="1086"/>
      <c r="P387" s="1086"/>
      <c r="Q387" s="1086"/>
      <c r="R387" s="1086"/>
      <c r="S387" s="1086"/>
      <c r="T387" s="1086"/>
      <c r="U387" s="1086"/>
      <c r="V387" s="1086"/>
      <c r="W387" s="1086"/>
      <c r="X387" s="1086"/>
      <c r="Y387" s="1086"/>
      <c r="Z387" s="1086"/>
      <c r="AA387" s="1086"/>
      <c r="AB387" s="1086"/>
      <c r="AC387" s="1086"/>
      <c r="AD387" s="1086"/>
      <c r="AE387" s="1086"/>
      <c r="AF387" s="1086"/>
      <c r="AG387" s="1086"/>
      <c r="AJ387" s="1086"/>
      <c r="AK387" s="1086"/>
      <c r="AL387" s="1086"/>
      <c r="AM387" s="1086"/>
      <c r="AN387" s="1086"/>
      <c r="AO387" s="1086"/>
    </row>
    <row r="388" ht="15.75" customHeight="1">
      <c r="A388" s="1086"/>
      <c r="B388" s="1086"/>
      <c r="D388" s="1086"/>
      <c r="E388" s="1086"/>
      <c r="F388" s="1086"/>
      <c r="G388" s="1086"/>
      <c r="H388" s="1086"/>
      <c r="I388" s="1086"/>
      <c r="J388" s="1086"/>
      <c r="K388" s="1086"/>
      <c r="L388" s="1086"/>
      <c r="M388" s="1086"/>
      <c r="N388" s="1086"/>
      <c r="O388" s="1086"/>
      <c r="P388" s="1086"/>
      <c r="Q388" s="1086"/>
      <c r="R388" s="1086"/>
      <c r="S388" s="1086"/>
      <c r="T388" s="1086"/>
      <c r="U388" s="1086"/>
      <c r="V388" s="1086"/>
      <c r="W388" s="1086"/>
      <c r="X388" s="1086"/>
      <c r="Y388" s="1086"/>
      <c r="Z388" s="1086"/>
      <c r="AA388" s="1086"/>
      <c r="AB388" s="1086"/>
      <c r="AC388" s="1086"/>
      <c r="AD388" s="1086"/>
      <c r="AE388" s="1086"/>
      <c r="AF388" s="1086"/>
      <c r="AG388" s="1086"/>
      <c r="AJ388" s="1086"/>
      <c r="AK388" s="1086"/>
      <c r="AL388" s="1086"/>
      <c r="AM388" s="1086"/>
      <c r="AN388" s="1086"/>
      <c r="AO388" s="1086"/>
    </row>
    <row r="389" ht="15.75" customHeight="1">
      <c r="A389" s="1086"/>
      <c r="B389" s="1086"/>
      <c r="D389" s="1086"/>
      <c r="E389" s="1086"/>
      <c r="F389" s="1086"/>
      <c r="G389" s="1086"/>
      <c r="H389" s="1086"/>
      <c r="I389" s="1086"/>
      <c r="J389" s="1086"/>
      <c r="K389" s="1086"/>
      <c r="L389" s="1086"/>
      <c r="M389" s="1086"/>
      <c r="N389" s="1086"/>
      <c r="O389" s="1086"/>
      <c r="P389" s="1086"/>
      <c r="Q389" s="1086"/>
      <c r="R389" s="1086"/>
      <c r="S389" s="1086"/>
      <c r="T389" s="1086"/>
      <c r="U389" s="1086"/>
      <c r="V389" s="1086"/>
      <c r="W389" s="1086"/>
      <c r="X389" s="1086"/>
      <c r="Y389" s="1086"/>
      <c r="Z389" s="1086"/>
      <c r="AA389" s="1086"/>
      <c r="AB389" s="1086"/>
      <c r="AC389" s="1086"/>
      <c r="AD389" s="1086"/>
      <c r="AE389" s="1086"/>
      <c r="AF389" s="1086"/>
      <c r="AG389" s="1086"/>
      <c r="AJ389" s="1086"/>
      <c r="AK389" s="1086"/>
      <c r="AL389" s="1086"/>
      <c r="AM389" s="1086"/>
      <c r="AN389" s="1086"/>
      <c r="AO389" s="1086"/>
    </row>
    <row r="390" ht="15.75" customHeight="1">
      <c r="A390" s="1086"/>
      <c r="B390" s="1086"/>
      <c r="D390" s="1086"/>
      <c r="E390" s="1086"/>
      <c r="F390" s="1086"/>
      <c r="G390" s="1086"/>
      <c r="H390" s="1086"/>
      <c r="I390" s="1086"/>
      <c r="J390" s="1086"/>
      <c r="K390" s="1086"/>
      <c r="L390" s="1086"/>
      <c r="M390" s="1086"/>
      <c r="N390" s="1086"/>
      <c r="O390" s="1086"/>
      <c r="P390" s="1086"/>
      <c r="Q390" s="1086"/>
      <c r="R390" s="1086"/>
      <c r="S390" s="1086"/>
      <c r="T390" s="1086"/>
      <c r="U390" s="1086"/>
      <c r="V390" s="1086"/>
      <c r="W390" s="1086"/>
      <c r="X390" s="1086"/>
      <c r="Y390" s="1086"/>
      <c r="Z390" s="1086"/>
      <c r="AA390" s="1086"/>
      <c r="AB390" s="1086"/>
      <c r="AC390" s="1086"/>
      <c r="AD390" s="1086"/>
      <c r="AE390" s="1086"/>
      <c r="AF390" s="1086"/>
      <c r="AG390" s="1086"/>
      <c r="AJ390" s="1086"/>
      <c r="AK390" s="1086"/>
      <c r="AL390" s="1086"/>
      <c r="AM390" s="1086"/>
      <c r="AN390" s="1086"/>
      <c r="AO390" s="1086"/>
    </row>
    <row r="391" ht="15.75" customHeight="1">
      <c r="A391" s="1086"/>
      <c r="B391" s="1086"/>
      <c r="D391" s="1086"/>
      <c r="E391" s="1086"/>
      <c r="F391" s="1086"/>
      <c r="G391" s="1086"/>
      <c r="H391" s="1086"/>
      <c r="I391" s="1086"/>
      <c r="J391" s="1086"/>
      <c r="K391" s="1086"/>
      <c r="L391" s="1086"/>
      <c r="M391" s="1086"/>
      <c r="N391" s="1086"/>
      <c r="O391" s="1086"/>
      <c r="P391" s="1086"/>
      <c r="Q391" s="1086"/>
      <c r="R391" s="1086"/>
      <c r="S391" s="1086"/>
      <c r="T391" s="1086"/>
      <c r="U391" s="1086"/>
      <c r="V391" s="1086"/>
      <c r="W391" s="1086"/>
      <c r="X391" s="1086"/>
      <c r="Y391" s="1086"/>
      <c r="Z391" s="1086"/>
      <c r="AA391" s="1086"/>
      <c r="AB391" s="1086"/>
      <c r="AC391" s="1086"/>
      <c r="AD391" s="1086"/>
      <c r="AE391" s="1086"/>
      <c r="AF391" s="1086"/>
      <c r="AG391" s="1086"/>
      <c r="AJ391" s="1086"/>
      <c r="AK391" s="1086"/>
      <c r="AL391" s="1086"/>
      <c r="AM391" s="1086"/>
      <c r="AN391" s="1086"/>
      <c r="AO391" s="1086"/>
    </row>
    <row r="392" ht="15.75" customHeight="1">
      <c r="A392" s="1086"/>
      <c r="B392" s="1086"/>
      <c r="D392" s="1086"/>
      <c r="E392" s="1086"/>
      <c r="F392" s="1086"/>
      <c r="G392" s="1086"/>
      <c r="H392" s="1086"/>
      <c r="I392" s="1086"/>
      <c r="J392" s="1086"/>
      <c r="K392" s="1086"/>
      <c r="L392" s="1086"/>
      <c r="M392" s="1086"/>
      <c r="N392" s="1086"/>
      <c r="O392" s="1086"/>
      <c r="P392" s="1086"/>
      <c r="Q392" s="1086"/>
      <c r="R392" s="1086"/>
      <c r="S392" s="1086"/>
      <c r="T392" s="1086"/>
      <c r="U392" s="1086"/>
      <c r="V392" s="1086"/>
      <c r="W392" s="1086"/>
      <c r="X392" s="1086"/>
      <c r="Y392" s="1086"/>
      <c r="Z392" s="1086"/>
      <c r="AA392" s="1086"/>
      <c r="AB392" s="1086"/>
      <c r="AC392" s="1086"/>
      <c r="AD392" s="1086"/>
      <c r="AE392" s="1086"/>
      <c r="AF392" s="1086"/>
      <c r="AG392" s="1086"/>
      <c r="AJ392" s="1086"/>
      <c r="AK392" s="1086"/>
      <c r="AL392" s="1086"/>
      <c r="AM392" s="1086"/>
      <c r="AN392" s="1086"/>
      <c r="AO392" s="1086"/>
    </row>
    <row r="393" ht="15.75" customHeight="1">
      <c r="A393" s="1086"/>
      <c r="B393" s="1086"/>
      <c r="D393" s="1086"/>
      <c r="E393" s="1086"/>
      <c r="F393" s="1086"/>
      <c r="G393" s="1086"/>
      <c r="H393" s="1086"/>
      <c r="I393" s="1086"/>
      <c r="J393" s="1086"/>
      <c r="K393" s="1086"/>
      <c r="L393" s="1086"/>
      <c r="M393" s="1086"/>
      <c r="N393" s="1086"/>
      <c r="O393" s="1086"/>
      <c r="P393" s="1086"/>
      <c r="Q393" s="1086"/>
      <c r="R393" s="1086"/>
      <c r="S393" s="1086"/>
      <c r="T393" s="1086"/>
      <c r="U393" s="1086"/>
      <c r="V393" s="1086"/>
      <c r="W393" s="1086"/>
      <c r="X393" s="1086"/>
      <c r="Y393" s="1086"/>
      <c r="Z393" s="1086"/>
      <c r="AA393" s="1086"/>
      <c r="AB393" s="1086"/>
      <c r="AC393" s="1086"/>
      <c r="AD393" s="1086"/>
      <c r="AE393" s="1086"/>
      <c r="AF393" s="1086"/>
      <c r="AG393" s="1086"/>
      <c r="AJ393" s="1086"/>
      <c r="AK393" s="1086"/>
      <c r="AL393" s="1086"/>
      <c r="AM393" s="1086"/>
      <c r="AN393" s="1086"/>
      <c r="AO393" s="1086"/>
    </row>
    <row r="394" ht="15.75" customHeight="1">
      <c r="A394" s="1086"/>
      <c r="B394" s="1086"/>
      <c r="D394" s="1086"/>
      <c r="E394" s="1086"/>
      <c r="F394" s="1086"/>
      <c r="G394" s="1086"/>
      <c r="H394" s="1086"/>
      <c r="I394" s="1086"/>
      <c r="J394" s="1086"/>
      <c r="K394" s="1086"/>
      <c r="L394" s="1086"/>
      <c r="M394" s="1086"/>
      <c r="N394" s="1086"/>
      <c r="O394" s="1086"/>
      <c r="P394" s="1086"/>
      <c r="Q394" s="1086"/>
      <c r="R394" s="1086"/>
      <c r="S394" s="1086"/>
      <c r="T394" s="1086"/>
      <c r="U394" s="1086"/>
      <c r="V394" s="1086"/>
      <c r="W394" s="1086"/>
      <c r="X394" s="1086"/>
      <c r="Y394" s="1086"/>
      <c r="Z394" s="1086"/>
      <c r="AA394" s="1086"/>
      <c r="AB394" s="1086"/>
      <c r="AC394" s="1086"/>
      <c r="AD394" s="1086"/>
      <c r="AE394" s="1086"/>
      <c r="AF394" s="1086"/>
      <c r="AG394" s="1086"/>
      <c r="AJ394" s="1086"/>
      <c r="AK394" s="1086"/>
      <c r="AL394" s="1086"/>
      <c r="AM394" s="1086"/>
      <c r="AN394" s="1086"/>
      <c r="AO394" s="1086"/>
    </row>
    <row r="395" ht="15.75" customHeight="1">
      <c r="A395" s="1086"/>
      <c r="B395" s="1086"/>
      <c r="D395" s="1086"/>
      <c r="E395" s="1086"/>
      <c r="F395" s="1086"/>
      <c r="G395" s="1086"/>
      <c r="H395" s="1086"/>
      <c r="I395" s="1086"/>
      <c r="J395" s="1086"/>
      <c r="K395" s="1086"/>
      <c r="L395" s="1086"/>
      <c r="M395" s="1086"/>
      <c r="N395" s="1086"/>
      <c r="O395" s="1086"/>
      <c r="P395" s="1086"/>
      <c r="Q395" s="1086"/>
      <c r="R395" s="1086"/>
      <c r="S395" s="1086"/>
      <c r="T395" s="1086"/>
      <c r="U395" s="1086"/>
      <c r="V395" s="1086"/>
      <c r="W395" s="1086"/>
      <c r="X395" s="1086"/>
      <c r="Y395" s="1086"/>
      <c r="Z395" s="1086"/>
      <c r="AA395" s="1086"/>
      <c r="AB395" s="1086"/>
      <c r="AC395" s="1086"/>
      <c r="AD395" s="1086"/>
      <c r="AE395" s="1086"/>
      <c r="AF395" s="1086"/>
      <c r="AG395" s="1086"/>
      <c r="AJ395" s="1086"/>
      <c r="AK395" s="1086"/>
      <c r="AL395" s="1086"/>
      <c r="AM395" s="1086"/>
      <c r="AN395" s="1086"/>
      <c r="AO395" s="1086"/>
    </row>
    <row r="396" ht="15.75" customHeight="1">
      <c r="A396" s="1086"/>
      <c r="B396" s="1086"/>
      <c r="D396" s="1086"/>
      <c r="E396" s="1086"/>
      <c r="F396" s="1086"/>
      <c r="G396" s="1086"/>
      <c r="H396" s="1086"/>
      <c r="I396" s="1086"/>
      <c r="J396" s="1086"/>
      <c r="K396" s="1086"/>
      <c r="L396" s="1086"/>
      <c r="M396" s="1086"/>
      <c r="N396" s="1086"/>
      <c r="O396" s="1086"/>
      <c r="P396" s="1086"/>
      <c r="Q396" s="1086"/>
      <c r="R396" s="1086"/>
      <c r="S396" s="1086"/>
      <c r="T396" s="1086"/>
      <c r="U396" s="1086"/>
      <c r="V396" s="1086"/>
      <c r="W396" s="1086"/>
      <c r="X396" s="1086"/>
      <c r="Y396" s="1086"/>
      <c r="Z396" s="1086"/>
      <c r="AA396" s="1086"/>
      <c r="AB396" s="1086"/>
      <c r="AC396" s="1086"/>
      <c r="AD396" s="1086"/>
      <c r="AE396" s="1086"/>
      <c r="AF396" s="1086"/>
      <c r="AG396" s="1086"/>
      <c r="AJ396" s="1086"/>
      <c r="AK396" s="1086"/>
      <c r="AL396" s="1086"/>
      <c r="AM396" s="1086"/>
      <c r="AN396" s="1086"/>
      <c r="AO396" s="1086"/>
    </row>
    <row r="397" ht="15.75" customHeight="1">
      <c r="A397" s="1086"/>
      <c r="B397" s="1086"/>
      <c r="D397" s="1086"/>
      <c r="E397" s="1086"/>
      <c r="F397" s="1086"/>
      <c r="G397" s="1086"/>
      <c r="H397" s="1086"/>
      <c r="I397" s="1086"/>
      <c r="J397" s="1086"/>
      <c r="K397" s="1086"/>
      <c r="L397" s="1086"/>
      <c r="M397" s="1086"/>
      <c r="N397" s="1086"/>
      <c r="O397" s="1086"/>
      <c r="P397" s="1086"/>
      <c r="Q397" s="1086"/>
      <c r="R397" s="1086"/>
      <c r="S397" s="1086"/>
      <c r="T397" s="1086"/>
      <c r="U397" s="1086"/>
      <c r="V397" s="1086"/>
      <c r="W397" s="1086"/>
      <c r="X397" s="1086"/>
      <c r="Y397" s="1086"/>
      <c r="Z397" s="1086"/>
      <c r="AA397" s="1086"/>
      <c r="AB397" s="1086"/>
      <c r="AC397" s="1086"/>
      <c r="AD397" s="1086"/>
      <c r="AE397" s="1086"/>
      <c r="AF397" s="1086"/>
      <c r="AG397" s="1086"/>
      <c r="AJ397" s="1086"/>
      <c r="AK397" s="1086"/>
      <c r="AL397" s="1086"/>
      <c r="AM397" s="1086"/>
      <c r="AN397" s="1086"/>
      <c r="AO397" s="1086"/>
    </row>
    <row r="398" ht="15.75" customHeight="1">
      <c r="A398" s="1086"/>
      <c r="B398" s="1086"/>
      <c r="D398" s="1086"/>
      <c r="E398" s="1086"/>
      <c r="F398" s="1086"/>
      <c r="G398" s="1086"/>
      <c r="H398" s="1086"/>
      <c r="I398" s="1086"/>
      <c r="J398" s="1086"/>
      <c r="K398" s="1086"/>
      <c r="L398" s="1086"/>
      <c r="M398" s="1086"/>
      <c r="N398" s="1086"/>
      <c r="O398" s="1086"/>
      <c r="P398" s="1086"/>
      <c r="Q398" s="1086"/>
      <c r="R398" s="1086"/>
      <c r="S398" s="1086"/>
      <c r="T398" s="1086"/>
      <c r="U398" s="1086"/>
      <c r="V398" s="1086"/>
      <c r="W398" s="1086"/>
      <c r="X398" s="1086"/>
      <c r="Y398" s="1086"/>
      <c r="Z398" s="1086"/>
      <c r="AA398" s="1086"/>
      <c r="AB398" s="1086"/>
      <c r="AC398" s="1086"/>
      <c r="AD398" s="1086"/>
      <c r="AE398" s="1086"/>
      <c r="AF398" s="1086"/>
      <c r="AG398" s="1086"/>
      <c r="AJ398" s="1086"/>
      <c r="AK398" s="1086"/>
      <c r="AL398" s="1086"/>
      <c r="AM398" s="1086"/>
      <c r="AN398" s="1086"/>
      <c r="AO398" s="1086"/>
    </row>
    <row r="399" ht="15.75" customHeight="1">
      <c r="A399" s="1086"/>
      <c r="B399" s="1086"/>
      <c r="D399" s="1086"/>
      <c r="E399" s="1086"/>
      <c r="F399" s="1086"/>
      <c r="G399" s="1086"/>
      <c r="H399" s="1086"/>
      <c r="I399" s="1086"/>
      <c r="J399" s="1086"/>
      <c r="K399" s="1086"/>
      <c r="L399" s="1086"/>
      <c r="M399" s="1086"/>
      <c r="N399" s="1086"/>
      <c r="O399" s="1086"/>
      <c r="P399" s="1086"/>
      <c r="Q399" s="1086"/>
      <c r="R399" s="1086"/>
      <c r="S399" s="1086"/>
      <c r="T399" s="1086"/>
      <c r="U399" s="1086"/>
      <c r="V399" s="1086"/>
      <c r="W399" s="1086"/>
      <c r="X399" s="1086"/>
      <c r="Y399" s="1086"/>
      <c r="Z399" s="1086"/>
      <c r="AA399" s="1086"/>
      <c r="AB399" s="1086"/>
      <c r="AC399" s="1086"/>
      <c r="AD399" s="1086"/>
      <c r="AE399" s="1086"/>
      <c r="AF399" s="1086"/>
      <c r="AG399" s="1086"/>
      <c r="AJ399" s="1086"/>
      <c r="AK399" s="1086"/>
      <c r="AL399" s="1086"/>
      <c r="AM399" s="1086"/>
      <c r="AN399" s="1086"/>
      <c r="AO399" s="1086"/>
    </row>
    <row r="400" ht="15.75" customHeight="1">
      <c r="A400" s="1086"/>
      <c r="B400" s="1086"/>
      <c r="D400" s="1086"/>
      <c r="E400" s="1086"/>
      <c r="F400" s="1086"/>
      <c r="G400" s="1086"/>
      <c r="H400" s="1086"/>
      <c r="I400" s="1086"/>
      <c r="J400" s="1086"/>
      <c r="K400" s="1086"/>
      <c r="L400" s="1086"/>
      <c r="M400" s="1086"/>
      <c r="N400" s="1086"/>
      <c r="O400" s="1086"/>
      <c r="P400" s="1086"/>
      <c r="Q400" s="1086"/>
      <c r="R400" s="1086"/>
      <c r="S400" s="1086"/>
      <c r="T400" s="1086"/>
      <c r="U400" s="1086"/>
      <c r="V400" s="1086"/>
      <c r="W400" s="1086"/>
      <c r="X400" s="1086"/>
      <c r="Y400" s="1086"/>
      <c r="Z400" s="1086"/>
      <c r="AA400" s="1086"/>
      <c r="AB400" s="1086"/>
      <c r="AC400" s="1086"/>
      <c r="AD400" s="1086"/>
      <c r="AE400" s="1086"/>
      <c r="AF400" s="1086"/>
      <c r="AG400" s="1086"/>
      <c r="AJ400" s="1086"/>
      <c r="AK400" s="1086"/>
      <c r="AL400" s="1086"/>
      <c r="AM400" s="1086"/>
      <c r="AN400" s="1086"/>
      <c r="AO400" s="1086"/>
    </row>
    <row r="401" ht="15.75" customHeight="1">
      <c r="A401" s="1086"/>
      <c r="B401" s="1086"/>
      <c r="D401" s="1086"/>
      <c r="E401" s="1086"/>
      <c r="F401" s="1086"/>
      <c r="G401" s="1086"/>
      <c r="H401" s="1086"/>
      <c r="I401" s="1086"/>
      <c r="J401" s="1086"/>
      <c r="K401" s="1086"/>
      <c r="L401" s="1086"/>
      <c r="M401" s="1086"/>
      <c r="N401" s="1086"/>
      <c r="O401" s="1086"/>
      <c r="P401" s="1086"/>
      <c r="Q401" s="1086"/>
      <c r="R401" s="1086"/>
      <c r="S401" s="1086"/>
      <c r="T401" s="1086"/>
      <c r="U401" s="1086"/>
      <c r="V401" s="1086"/>
      <c r="W401" s="1086"/>
      <c r="X401" s="1086"/>
      <c r="Y401" s="1086"/>
      <c r="Z401" s="1086"/>
      <c r="AA401" s="1086"/>
      <c r="AB401" s="1086"/>
      <c r="AC401" s="1086"/>
      <c r="AD401" s="1086"/>
      <c r="AE401" s="1086"/>
      <c r="AF401" s="1086"/>
      <c r="AG401" s="1086"/>
      <c r="AJ401" s="1086"/>
      <c r="AK401" s="1086"/>
      <c r="AL401" s="1086"/>
      <c r="AM401" s="1086"/>
      <c r="AN401" s="1086"/>
      <c r="AO401" s="1086"/>
    </row>
    <row r="402" ht="15.75" customHeight="1">
      <c r="A402" s="1086"/>
      <c r="B402" s="1086"/>
      <c r="D402" s="1086"/>
      <c r="E402" s="1086"/>
      <c r="F402" s="1086"/>
      <c r="G402" s="1086"/>
      <c r="H402" s="1086"/>
      <c r="I402" s="1086"/>
      <c r="J402" s="1086"/>
      <c r="K402" s="1086"/>
      <c r="L402" s="1086"/>
      <c r="M402" s="1086"/>
      <c r="N402" s="1086"/>
      <c r="O402" s="1086"/>
      <c r="P402" s="1086"/>
      <c r="Q402" s="1086"/>
      <c r="R402" s="1086"/>
      <c r="S402" s="1086"/>
      <c r="T402" s="1086"/>
      <c r="U402" s="1086"/>
      <c r="V402" s="1086"/>
      <c r="W402" s="1086"/>
      <c r="X402" s="1086"/>
      <c r="Y402" s="1086"/>
      <c r="Z402" s="1086"/>
      <c r="AA402" s="1086"/>
      <c r="AB402" s="1086"/>
      <c r="AC402" s="1086"/>
      <c r="AD402" s="1086"/>
      <c r="AE402" s="1086"/>
      <c r="AF402" s="1086"/>
      <c r="AG402" s="1086"/>
      <c r="AJ402" s="1086"/>
      <c r="AK402" s="1086"/>
      <c r="AL402" s="1086"/>
      <c r="AM402" s="1086"/>
      <c r="AN402" s="1086"/>
      <c r="AO402" s="1086"/>
    </row>
    <row r="403" ht="15.75" customHeight="1">
      <c r="A403" s="1086"/>
      <c r="B403" s="1086"/>
      <c r="D403" s="1086"/>
      <c r="E403" s="1086"/>
      <c r="F403" s="1086"/>
      <c r="G403" s="1086"/>
      <c r="H403" s="1086"/>
      <c r="I403" s="1086"/>
      <c r="J403" s="1086"/>
      <c r="K403" s="1086"/>
      <c r="L403" s="1086"/>
      <c r="M403" s="1086"/>
      <c r="N403" s="1086"/>
      <c r="O403" s="1086"/>
      <c r="P403" s="1086"/>
      <c r="Q403" s="1086"/>
      <c r="R403" s="1086"/>
      <c r="S403" s="1086"/>
      <c r="T403" s="1086"/>
      <c r="U403" s="1086"/>
      <c r="V403" s="1086"/>
      <c r="W403" s="1086"/>
      <c r="X403" s="1086"/>
      <c r="Y403" s="1086"/>
      <c r="Z403" s="1086"/>
      <c r="AA403" s="1086"/>
      <c r="AB403" s="1086"/>
      <c r="AC403" s="1086"/>
      <c r="AD403" s="1086"/>
      <c r="AE403" s="1086"/>
      <c r="AF403" s="1086"/>
      <c r="AG403" s="1086"/>
      <c r="AJ403" s="1086"/>
      <c r="AK403" s="1086"/>
      <c r="AL403" s="1086"/>
      <c r="AM403" s="1086"/>
      <c r="AN403" s="1086"/>
      <c r="AO403" s="1086"/>
    </row>
    <row r="404" ht="15.75" customHeight="1">
      <c r="A404" s="1086"/>
      <c r="B404" s="1086"/>
      <c r="D404" s="1086"/>
      <c r="E404" s="1086"/>
      <c r="F404" s="1086"/>
      <c r="G404" s="1086"/>
      <c r="H404" s="1086"/>
      <c r="I404" s="1086"/>
      <c r="J404" s="1086"/>
      <c r="K404" s="1086"/>
      <c r="L404" s="1086"/>
      <c r="M404" s="1086"/>
      <c r="N404" s="1086"/>
      <c r="O404" s="1086"/>
      <c r="P404" s="1086"/>
      <c r="Q404" s="1086"/>
      <c r="R404" s="1086"/>
      <c r="S404" s="1086"/>
      <c r="T404" s="1086"/>
      <c r="U404" s="1086"/>
      <c r="V404" s="1086"/>
      <c r="W404" s="1086"/>
      <c r="X404" s="1086"/>
      <c r="Y404" s="1086"/>
      <c r="Z404" s="1086"/>
      <c r="AA404" s="1086"/>
      <c r="AB404" s="1086"/>
      <c r="AC404" s="1086"/>
      <c r="AD404" s="1086"/>
      <c r="AE404" s="1086"/>
      <c r="AF404" s="1086"/>
      <c r="AG404" s="1086"/>
      <c r="AJ404" s="1086"/>
      <c r="AK404" s="1086"/>
      <c r="AL404" s="1086"/>
      <c r="AM404" s="1086"/>
      <c r="AN404" s="1086"/>
      <c r="AO404" s="1086"/>
    </row>
    <row r="405" ht="15.75" customHeight="1">
      <c r="A405" s="1086"/>
      <c r="B405" s="1086"/>
      <c r="D405" s="1086"/>
      <c r="E405" s="1086"/>
      <c r="F405" s="1086"/>
      <c r="G405" s="1086"/>
      <c r="H405" s="1086"/>
      <c r="I405" s="1086"/>
      <c r="J405" s="1086"/>
      <c r="K405" s="1086"/>
      <c r="L405" s="1086"/>
      <c r="M405" s="1086"/>
      <c r="N405" s="1086"/>
      <c r="O405" s="1086"/>
      <c r="P405" s="1086"/>
      <c r="Q405" s="1086"/>
      <c r="R405" s="1086"/>
      <c r="S405" s="1086"/>
      <c r="T405" s="1086"/>
      <c r="U405" s="1086"/>
      <c r="V405" s="1086"/>
      <c r="W405" s="1086"/>
      <c r="X405" s="1086"/>
      <c r="Y405" s="1086"/>
      <c r="Z405" s="1086"/>
      <c r="AA405" s="1086"/>
      <c r="AB405" s="1086"/>
      <c r="AC405" s="1086"/>
      <c r="AD405" s="1086"/>
      <c r="AE405" s="1086"/>
      <c r="AF405" s="1086"/>
      <c r="AG405" s="1086"/>
      <c r="AJ405" s="1086"/>
      <c r="AK405" s="1086"/>
      <c r="AL405" s="1086"/>
      <c r="AM405" s="1086"/>
      <c r="AN405" s="1086"/>
      <c r="AO405" s="1086"/>
    </row>
    <row r="406" ht="15.75" customHeight="1">
      <c r="A406" s="1086"/>
      <c r="B406" s="1086"/>
      <c r="D406" s="1086"/>
      <c r="E406" s="1086"/>
      <c r="F406" s="1086"/>
      <c r="G406" s="1086"/>
      <c r="H406" s="1086"/>
      <c r="I406" s="1086"/>
      <c r="J406" s="1086"/>
      <c r="K406" s="1086"/>
      <c r="L406" s="1086"/>
      <c r="M406" s="1086"/>
      <c r="N406" s="1086"/>
      <c r="O406" s="1086"/>
      <c r="P406" s="1086"/>
      <c r="Q406" s="1086"/>
      <c r="R406" s="1086"/>
      <c r="S406" s="1086"/>
      <c r="T406" s="1086"/>
      <c r="U406" s="1086"/>
      <c r="V406" s="1086"/>
      <c r="W406" s="1086"/>
      <c r="X406" s="1086"/>
      <c r="Y406" s="1086"/>
      <c r="Z406" s="1086"/>
      <c r="AA406" s="1086"/>
      <c r="AB406" s="1086"/>
      <c r="AC406" s="1086"/>
      <c r="AD406" s="1086"/>
      <c r="AE406" s="1086"/>
      <c r="AF406" s="1086"/>
      <c r="AG406" s="1086"/>
      <c r="AJ406" s="1086"/>
      <c r="AK406" s="1086"/>
      <c r="AL406" s="1086"/>
      <c r="AM406" s="1086"/>
      <c r="AN406" s="1086"/>
      <c r="AO406" s="1086"/>
    </row>
    <row r="407" ht="15.75" customHeight="1">
      <c r="A407" s="1086"/>
      <c r="B407" s="1086"/>
      <c r="D407" s="1086"/>
      <c r="E407" s="1086"/>
      <c r="F407" s="1086"/>
      <c r="G407" s="1086"/>
      <c r="H407" s="1086"/>
      <c r="I407" s="1086"/>
      <c r="J407" s="1086"/>
      <c r="K407" s="1086"/>
      <c r="L407" s="1086"/>
      <c r="M407" s="1086"/>
      <c r="N407" s="1086"/>
      <c r="O407" s="1086"/>
      <c r="P407" s="1086"/>
      <c r="Q407" s="1086"/>
      <c r="R407" s="1086"/>
      <c r="S407" s="1086"/>
      <c r="T407" s="1086"/>
      <c r="U407" s="1086"/>
      <c r="V407" s="1086"/>
      <c r="W407" s="1086"/>
      <c r="X407" s="1086"/>
      <c r="Y407" s="1086"/>
      <c r="Z407" s="1086"/>
      <c r="AA407" s="1086"/>
      <c r="AB407" s="1086"/>
      <c r="AC407" s="1086"/>
      <c r="AD407" s="1086"/>
      <c r="AE407" s="1086"/>
      <c r="AF407" s="1086"/>
      <c r="AG407" s="1086"/>
      <c r="AJ407" s="1086"/>
      <c r="AK407" s="1086"/>
      <c r="AL407" s="1086"/>
      <c r="AM407" s="1086"/>
      <c r="AN407" s="1086"/>
      <c r="AO407" s="1086"/>
    </row>
    <row r="408" ht="15.75" customHeight="1">
      <c r="A408" s="1086"/>
      <c r="B408" s="1086"/>
      <c r="D408" s="1086"/>
      <c r="E408" s="1086"/>
      <c r="F408" s="1086"/>
      <c r="G408" s="1086"/>
      <c r="H408" s="1086"/>
      <c r="I408" s="1086"/>
      <c r="J408" s="1086"/>
      <c r="K408" s="1086"/>
      <c r="L408" s="1086"/>
      <c r="M408" s="1086"/>
      <c r="N408" s="1086"/>
      <c r="O408" s="1086"/>
      <c r="P408" s="1086"/>
      <c r="Q408" s="1086"/>
      <c r="R408" s="1086"/>
      <c r="S408" s="1086"/>
      <c r="T408" s="1086"/>
      <c r="U408" s="1086"/>
      <c r="V408" s="1086"/>
      <c r="W408" s="1086"/>
      <c r="X408" s="1086"/>
      <c r="Y408" s="1086"/>
      <c r="Z408" s="1086"/>
      <c r="AA408" s="1086"/>
      <c r="AB408" s="1086"/>
      <c r="AC408" s="1086"/>
      <c r="AD408" s="1086"/>
      <c r="AE408" s="1086"/>
      <c r="AF408" s="1086"/>
      <c r="AG408" s="1086"/>
      <c r="AJ408" s="1086"/>
      <c r="AK408" s="1086"/>
      <c r="AL408" s="1086"/>
      <c r="AM408" s="1086"/>
      <c r="AN408" s="1086"/>
      <c r="AO408" s="1086"/>
    </row>
    <row r="409" ht="15.75" customHeight="1">
      <c r="A409" s="1086"/>
      <c r="B409" s="1086"/>
      <c r="D409" s="1086"/>
      <c r="E409" s="1086"/>
      <c r="F409" s="1086"/>
      <c r="G409" s="1086"/>
      <c r="H409" s="1086"/>
      <c r="I409" s="1086"/>
      <c r="J409" s="1086"/>
      <c r="K409" s="1086"/>
      <c r="L409" s="1086"/>
      <c r="M409" s="1086"/>
      <c r="N409" s="1086"/>
      <c r="O409" s="1086"/>
      <c r="P409" s="1086"/>
      <c r="Q409" s="1086"/>
      <c r="R409" s="1086"/>
      <c r="S409" s="1086"/>
      <c r="T409" s="1086"/>
      <c r="U409" s="1086"/>
      <c r="V409" s="1086"/>
      <c r="W409" s="1086"/>
      <c r="X409" s="1086"/>
      <c r="Y409" s="1086"/>
      <c r="Z409" s="1086"/>
      <c r="AA409" s="1086"/>
      <c r="AB409" s="1086"/>
      <c r="AC409" s="1086"/>
      <c r="AD409" s="1086"/>
      <c r="AE409" s="1086"/>
      <c r="AF409" s="1086"/>
      <c r="AG409" s="1086"/>
      <c r="AJ409" s="1086"/>
      <c r="AK409" s="1086"/>
      <c r="AL409" s="1086"/>
      <c r="AM409" s="1086"/>
      <c r="AN409" s="1086"/>
      <c r="AO409" s="1086"/>
    </row>
    <row r="410" ht="15.75" customHeight="1">
      <c r="A410" s="1086"/>
      <c r="B410" s="1086"/>
      <c r="D410" s="1086"/>
      <c r="E410" s="1086"/>
      <c r="F410" s="1086"/>
      <c r="G410" s="1086"/>
      <c r="H410" s="1086"/>
      <c r="I410" s="1086"/>
      <c r="J410" s="1086"/>
      <c r="K410" s="1086"/>
      <c r="L410" s="1086"/>
      <c r="M410" s="1086"/>
      <c r="N410" s="1086"/>
      <c r="O410" s="1086"/>
      <c r="P410" s="1086"/>
      <c r="Q410" s="1086"/>
      <c r="R410" s="1086"/>
      <c r="S410" s="1086"/>
      <c r="T410" s="1086"/>
      <c r="U410" s="1086"/>
      <c r="V410" s="1086"/>
      <c r="W410" s="1086"/>
      <c r="X410" s="1086"/>
      <c r="Y410" s="1086"/>
      <c r="Z410" s="1086"/>
      <c r="AA410" s="1086"/>
      <c r="AB410" s="1086"/>
      <c r="AC410" s="1086"/>
      <c r="AD410" s="1086"/>
      <c r="AE410" s="1086"/>
      <c r="AF410" s="1086"/>
      <c r="AG410" s="1086"/>
      <c r="AJ410" s="1086"/>
      <c r="AK410" s="1086"/>
      <c r="AL410" s="1086"/>
      <c r="AM410" s="1086"/>
      <c r="AN410" s="1086"/>
      <c r="AO410" s="1086"/>
    </row>
    <row r="411" ht="15.75" customHeight="1">
      <c r="A411" s="1086"/>
      <c r="B411" s="1086"/>
      <c r="D411" s="1086"/>
      <c r="E411" s="1086"/>
      <c r="F411" s="1086"/>
      <c r="G411" s="1086"/>
      <c r="H411" s="1086"/>
      <c r="I411" s="1086"/>
      <c r="J411" s="1086"/>
      <c r="K411" s="1086"/>
      <c r="L411" s="1086"/>
      <c r="M411" s="1086"/>
      <c r="N411" s="1086"/>
      <c r="O411" s="1086"/>
      <c r="P411" s="1086"/>
      <c r="Q411" s="1086"/>
      <c r="R411" s="1086"/>
      <c r="S411" s="1086"/>
      <c r="T411" s="1086"/>
      <c r="U411" s="1086"/>
      <c r="V411" s="1086"/>
      <c r="W411" s="1086"/>
      <c r="X411" s="1086"/>
      <c r="Y411" s="1086"/>
      <c r="Z411" s="1086"/>
      <c r="AA411" s="1086"/>
      <c r="AB411" s="1086"/>
      <c r="AC411" s="1086"/>
      <c r="AD411" s="1086"/>
      <c r="AE411" s="1086"/>
      <c r="AF411" s="1086"/>
      <c r="AG411" s="1086"/>
      <c r="AJ411" s="1086"/>
      <c r="AK411" s="1086"/>
      <c r="AL411" s="1086"/>
      <c r="AM411" s="1086"/>
      <c r="AN411" s="1086"/>
      <c r="AO411" s="1086"/>
    </row>
    <row r="412" ht="15.75" customHeight="1">
      <c r="A412" s="1086"/>
      <c r="B412" s="1086"/>
      <c r="D412" s="1086"/>
      <c r="E412" s="1086"/>
      <c r="F412" s="1086"/>
      <c r="G412" s="1086"/>
      <c r="H412" s="1086"/>
      <c r="I412" s="1086"/>
      <c r="J412" s="1086"/>
      <c r="K412" s="1086"/>
      <c r="L412" s="1086"/>
      <c r="M412" s="1086"/>
      <c r="N412" s="1086"/>
      <c r="O412" s="1086"/>
      <c r="P412" s="1086"/>
      <c r="Q412" s="1086"/>
      <c r="R412" s="1086"/>
      <c r="S412" s="1086"/>
      <c r="T412" s="1086"/>
      <c r="U412" s="1086"/>
      <c r="V412" s="1086"/>
      <c r="W412" s="1086"/>
      <c r="X412" s="1086"/>
      <c r="Y412" s="1086"/>
      <c r="Z412" s="1086"/>
      <c r="AA412" s="1086"/>
      <c r="AB412" s="1086"/>
      <c r="AC412" s="1086"/>
      <c r="AD412" s="1086"/>
      <c r="AE412" s="1086"/>
      <c r="AF412" s="1086"/>
      <c r="AG412" s="1086"/>
      <c r="AJ412" s="1086"/>
      <c r="AK412" s="1086"/>
      <c r="AL412" s="1086"/>
      <c r="AM412" s="1086"/>
      <c r="AN412" s="1086"/>
      <c r="AO412" s="1086"/>
    </row>
    <row r="413" ht="15.75" customHeight="1">
      <c r="A413" s="1086"/>
      <c r="B413" s="1086"/>
      <c r="D413" s="1086"/>
      <c r="E413" s="1086"/>
      <c r="F413" s="1086"/>
      <c r="G413" s="1086"/>
      <c r="H413" s="1086"/>
      <c r="I413" s="1086"/>
      <c r="J413" s="1086"/>
      <c r="K413" s="1086"/>
      <c r="L413" s="1086"/>
      <c r="M413" s="1086"/>
      <c r="N413" s="1086"/>
      <c r="O413" s="1086"/>
      <c r="P413" s="1086"/>
      <c r="Q413" s="1086"/>
      <c r="R413" s="1086"/>
      <c r="S413" s="1086"/>
      <c r="T413" s="1086"/>
      <c r="U413" s="1086"/>
      <c r="V413" s="1086"/>
      <c r="W413" s="1086"/>
      <c r="X413" s="1086"/>
      <c r="Y413" s="1086"/>
      <c r="Z413" s="1086"/>
      <c r="AA413" s="1086"/>
      <c r="AB413" s="1086"/>
      <c r="AC413" s="1086"/>
      <c r="AD413" s="1086"/>
      <c r="AE413" s="1086"/>
      <c r="AF413" s="1086"/>
      <c r="AG413" s="1086"/>
      <c r="AJ413" s="1086"/>
      <c r="AK413" s="1086"/>
      <c r="AL413" s="1086"/>
      <c r="AM413" s="1086"/>
      <c r="AN413" s="1086"/>
      <c r="AO413" s="1086"/>
    </row>
    <row r="414" ht="15.75" customHeight="1">
      <c r="A414" s="1086"/>
      <c r="B414" s="1086"/>
      <c r="D414" s="1086"/>
      <c r="E414" s="1086"/>
      <c r="F414" s="1086"/>
      <c r="G414" s="1086"/>
      <c r="H414" s="1086"/>
      <c r="I414" s="1086"/>
      <c r="J414" s="1086"/>
      <c r="K414" s="1086"/>
      <c r="L414" s="1086"/>
      <c r="M414" s="1086"/>
      <c r="N414" s="1086"/>
      <c r="O414" s="1086"/>
      <c r="P414" s="1086"/>
      <c r="Q414" s="1086"/>
      <c r="R414" s="1086"/>
      <c r="S414" s="1086"/>
      <c r="T414" s="1086"/>
      <c r="U414" s="1086"/>
      <c r="V414" s="1086"/>
      <c r="W414" s="1086"/>
      <c r="X414" s="1086"/>
      <c r="Y414" s="1086"/>
      <c r="Z414" s="1086"/>
      <c r="AA414" s="1086"/>
      <c r="AB414" s="1086"/>
      <c r="AC414" s="1086"/>
      <c r="AD414" s="1086"/>
      <c r="AE414" s="1086"/>
      <c r="AF414" s="1086"/>
      <c r="AG414" s="1086"/>
      <c r="AJ414" s="1086"/>
      <c r="AK414" s="1086"/>
      <c r="AL414" s="1086"/>
      <c r="AM414" s="1086"/>
      <c r="AN414" s="1086"/>
      <c r="AO414" s="1086"/>
    </row>
    <row r="415" ht="15.75" customHeight="1">
      <c r="A415" s="1086"/>
      <c r="B415" s="1086"/>
      <c r="D415" s="1086"/>
      <c r="E415" s="1086"/>
      <c r="F415" s="1086"/>
      <c r="G415" s="1086"/>
      <c r="H415" s="1086"/>
      <c r="I415" s="1086"/>
      <c r="J415" s="1086"/>
      <c r="K415" s="1086"/>
      <c r="L415" s="1086"/>
      <c r="M415" s="1086"/>
      <c r="N415" s="1086"/>
      <c r="O415" s="1086"/>
      <c r="P415" s="1086"/>
      <c r="Q415" s="1086"/>
      <c r="R415" s="1086"/>
      <c r="S415" s="1086"/>
      <c r="T415" s="1086"/>
      <c r="U415" s="1086"/>
      <c r="V415" s="1086"/>
      <c r="W415" s="1086"/>
      <c r="X415" s="1086"/>
      <c r="Y415" s="1086"/>
      <c r="Z415" s="1086"/>
      <c r="AA415" s="1086"/>
      <c r="AB415" s="1086"/>
      <c r="AC415" s="1086"/>
      <c r="AD415" s="1086"/>
      <c r="AE415" s="1086"/>
      <c r="AF415" s="1086"/>
      <c r="AG415" s="1086"/>
      <c r="AJ415" s="1086"/>
      <c r="AK415" s="1086"/>
      <c r="AL415" s="1086"/>
      <c r="AM415" s="1086"/>
      <c r="AN415" s="1086"/>
      <c r="AO415" s="1086"/>
    </row>
    <row r="416" ht="15.75" customHeight="1">
      <c r="A416" s="1086"/>
      <c r="B416" s="1086"/>
      <c r="D416" s="1086"/>
      <c r="E416" s="1086"/>
      <c r="F416" s="1086"/>
      <c r="G416" s="1086"/>
      <c r="H416" s="1086"/>
      <c r="I416" s="1086"/>
      <c r="J416" s="1086"/>
      <c r="K416" s="1086"/>
      <c r="L416" s="1086"/>
      <c r="M416" s="1086"/>
      <c r="N416" s="1086"/>
      <c r="O416" s="1086"/>
      <c r="P416" s="1086"/>
      <c r="Q416" s="1086"/>
      <c r="R416" s="1086"/>
      <c r="S416" s="1086"/>
      <c r="T416" s="1086"/>
      <c r="U416" s="1086"/>
      <c r="V416" s="1086"/>
      <c r="W416" s="1086"/>
      <c r="X416" s="1086"/>
      <c r="Y416" s="1086"/>
      <c r="Z416" s="1086"/>
      <c r="AA416" s="1086"/>
      <c r="AB416" s="1086"/>
      <c r="AC416" s="1086"/>
      <c r="AD416" s="1086"/>
      <c r="AE416" s="1086"/>
      <c r="AF416" s="1086"/>
      <c r="AG416" s="1086"/>
      <c r="AJ416" s="1086"/>
      <c r="AK416" s="1086"/>
      <c r="AL416" s="1086"/>
      <c r="AM416" s="1086"/>
      <c r="AN416" s="1086"/>
      <c r="AO416" s="1086"/>
    </row>
    <row r="417" ht="15.75" customHeight="1">
      <c r="A417" s="1086"/>
      <c r="B417" s="1086"/>
      <c r="D417" s="1086"/>
      <c r="E417" s="1086"/>
      <c r="F417" s="1086"/>
      <c r="G417" s="1086"/>
      <c r="H417" s="1086"/>
      <c r="I417" s="1086"/>
      <c r="J417" s="1086"/>
      <c r="K417" s="1086"/>
      <c r="L417" s="1086"/>
      <c r="M417" s="1086"/>
      <c r="N417" s="1086"/>
      <c r="O417" s="1086"/>
      <c r="P417" s="1086"/>
      <c r="Q417" s="1086"/>
      <c r="R417" s="1086"/>
      <c r="S417" s="1086"/>
      <c r="T417" s="1086"/>
      <c r="U417" s="1086"/>
      <c r="V417" s="1086"/>
      <c r="W417" s="1086"/>
      <c r="X417" s="1086"/>
      <c r="Y417" s="1086"/>
      <c r="Z417" s="1086"/>
      <c r="AA417" s="1086"/>
      <c r="AB417" s="1086"/>
      <c r="AC417" s="1086"/>
      <c r="AD417" s="1086"/>
      <c r="AE417" s="1086"/>
      <c r="AF417" s="1086"/>
      <c r="AG417" s="1086"/>
      <c r="AJ417" s="1086"/>
      <c r="AK417" s="1086"/>
      <c r="AL417" s="1086"/>
      <c r="AM417" s="1086"/>
      <c r="AN417" s="1086"/>
      <c r="AO417" s="1086"/>
    </row>
    <row r="418" ht="15.75" customHeight="1">
      <c r="A418" s="1086"/>
      <c r="B418" s="1086"/>
      <c r="D418" s="1086"/>
      <c r="E418" s="1086"/>
      <c r="F418" s="1086"/>
      <c r="G418" s="1086"/>
      <c r="H418" s="1086"/>
      <c r="I418" s="1086"/>
      <c r="J418" s="1086"/>
      <c r="K418" s="1086"/>
      <c r="L418" s="1086"/>
      <c r="M418" s="1086"/>
      <c r="N418" s="1086"/>
      <c r="O418" s="1086"/>
      <c r="P418" s="1086"/>
      <c r="Q418" s="1086"/>
      <c r="R418" s="1086"/>
      <c r="S418" s="1086"/>
      <c r="T418" s="1086"/>
      <c r="U418" s="1086"/>
      <c r="V418" s="1086"/>
      <c r="W418" s="1086"/>
      <c r="X418" s="1086"/>
      <c r="Y418" s="1086"/>
      <c r="Z418" s="1086"/>
      <c r="AA418" s="1086"/>
      <c r="AB418" s="1086"/>
      <c r="AC418" s="1086"/>
      <c r="AD418" s="1086"/>
      <c r="AE418" s="1086"/>
      <c r="AF418" s="1086"/>
      <c r="AG418" s="1086"/>
      <c r="AJ418" s="1086"/>
      <c r="AK418" s="1086"/>
      <c r="AL418" s="1086"/>
      <c r="AM418" s="1086"/>
      <c r="AN418" s="1086"/>
      <c r="AO418" s="1086"/>
    </row>
    <row r="419" ht="15.75" customHeight="1">
      <c r="A419" s="1086"/>
      <c r="B419" s="1086"/>
      <c r="D419" s="1086"/>
      <c r="E419" s="1086"/>
      <c r="F419" s="1086"/>
      <c r="G419" s="1086"/>
      <c r="H419" s="1086"/>
      <c r="I419" s="1086"/>
      <c r="J419" s="1086"/>
      <c r="K419" s="1086"/>
      <c r="L419" s="1086"/>
      <c r="M419" s="1086"/>
      <c r="N419" s="1086"/>
      <c r="O419" s="1086"/>
      <c r="P419" s="1086"/>
      <c r="Q419" s="1086"/>
      <c r="R419" s="1086"/>
      <c r="S419" s="1086"/>
      <c r="T419" s="1086"/>
      <c r="U419" s="1086"/>
      <c r="V419" s="1086"/>
      <c r="W419" s="1086"/>
      <c r="X419" s="1086"/>
      <c r="Y419" s="1086"/>
      <c r="Z419" s="1086"/>
      <c r="AA419" s="1086"/>
      <c r="AB419" s="1086"/>
      <c r="AC419" s="1086"/>
      <c r="AD419" s="1086"/>
      <c r="AE419" s="1086"/>
      <c r="AF419" s="1086"/>
      <c r="AG419" s="1086"/>
      <c r="AJ419" s="1086"/>
      <c r="AK419" s="1086"/>
      <c r="AL419" s="1086"/>
      <c r="AM419" s="1086"/>
      <c r="AN419" s="1086"/>
      <c r="AO419" s="1086"/>
    </row>
    <row r="420" ht="15.75" customHeight="1">
      <c r="A420" s="1086"/>
      <c r="B420" s="1086"/>
      <c r="D420" s="1086"/>
      <c r="E420" s="1086"/>
      <c r="F420" s="1086"/>
      <c r="G420" s="1086"/>
      <c r="H420" s="1086"/>
      <c r="I420" s="1086"/>
      <c r="J420" s="1086"/>
      <c r="K420" s="1086"/>
      <c r="L420" s="1086"/>
      <c r="M420" s="1086"/>
      <c r="N420" s="1086"/>
      <c r="O420" s="1086"/>
      <c r="P420" s="1086"/>
      <c r="Q420" s="1086"/>
      <c r="R420" s="1086"/>
      <c r="S420" s="1086"/>
      <c r="T420" s="1086"/>
      <c r="U420" s="1086"/>
      <c r="V420" s="1086"/>
      <c r="W420" s="1086"/>
      <c r="X420" s="1086"/>
      <c r="Y420" s="1086"/>
      <c r="Z420" s="1086"/>
      <c r="AA420" s="1086"/>
      <c r="AB420" s="1086"/>
      <c r="AC420" s="1086"/>
      <c r="AD420" s="1086"/>
      <c r="AE420" s="1086"/>
      <c r="AF420" s="1086"/>
      <c r="AG420" s="1086"/>
      <c r="AJ420" s="1086"/>
      <c r="AK420" s="1086"/>
      <c r="AL420" s="1086"/>
      <c r="AM420" s="1086"/>
      <c r="AN420" s="1086"/>
      <c r="AO420" s="1086"/>
    </row>
    <row r="421" ht="15.75" customHeight="1">
      <c r="A421" s="1086"/>
      <c r="B421" s="1086"/>
      <c r="D421" s="1086"/>
      <c r="E421" s="1086"/>
      <c r="F421" s="1086"/>
      <c r="G421" s="1086"/>
      <c r="H421" s="1086"/>
      <c r="I421" s="1086"/>
      <c r="J421" s="1086"/>
      <c r="K421" s="1086"/>
      <c r="L421" s="1086"/>
      <c r="M421" s="1086"/>
      <c r="N421" s="1086"/>
      <c r="O421" s="1086"/>
      <c r="P421" s="1086"/>
      <c r="Q421" s="1086"/>
      <c r="R421" s="1086"/>
      <c r="S421" s="1086"/>
      <c r="T421" s="1086"/>
      <c r="U421" s="1086"/>
      <c r="V421" s="1086"/>
      <c r="W421" s="1086"/>
      <c r="X421" s="1086"/>
      <c r="Y421" s="1086"/>
      <c r="Z421" s="1086"/>
      <c r="AA421" s="1086"/>
      <c r="AB421" s="1086"/>
      <c r="AC421" s="1086"/>
      <c r="AD421" s="1086"/>
      <c r="AE421" s="1086"/>
      <c r="AF421" s="1086"/>
      <c r="AG421" s="1086"/>
      <c r="AJ421" s="1086"/>
      <c r="AK421" s="1086"/>
      <c r="AL421" s="1086"/>
      <c r="AM421" s="1086"/>
      <c r="AN421" s="1086"/>
      <c r="AO421" s="1086"/>
    </row>
    <row r="422" ht="15.75" customHeight="1">
      <c r="A422" s="1086"/>
      <c r="B422" s="1086"/>
      <c r="D422" s="1086"/>
      <c r="E422" s="1086"/>
      <c r="F422" s="1086"/>
      <c r="G422" s="1086"/>
      <c r="H422" s="1086"/>
      <c r="I422" s="1086"/>
      <c r="J422" s="1086"/>
      <c r="K422" s="1086"/>
      <c r="L422" s="1086"/>
      <c r="M422" s="1086"/>
      <c r="N422" s="1086"/>
      <c r="O422" s="1086"/>
      <c r="P422" s="1086"/>
      <c r="Q422" s="1086"/>
      <c r="R422" s="1086"/>
      <c r="S422" s="1086"/>
      <c r="T422" s="1086"/>
      <c r="U422" s="1086"/>
      <c r="V422" s="1086"/>
      <c r="W422" s="1086"/>
      <c r="X422" s="1086"/>
      <c r="Y422" s="1086"/>
      <c r="Z422" s="1086"/>
      <c r="AA422" s="1086"/>
      <c r="AB422" s="1086"/>
      <c r="AC422" s="1086"/>
      <c r="AD422" s="1086"/>
      <c r="AE422" s="1086"/>
      <c r="AF422" s="1086"/>
      <c r="AG422" s="1086"/>
      <c r="AJ422" s="1086"/>
      <c r="AK422" s="1086"/>
      <c r="AL422" s="1086"/>
      <c r="AM422" s="1086"/>
      <c r="AN422" s="1086"/>
      <c r="AO422" s="1086"/>
    </row>
    <row r="423" ht="15.75" customHeight="1">
      <c r="A423" s="1086"/>
      <c r="B423" s="1086"/>
      <c r="D423" s="1086"/>
      <c r="E423" s="1086"/>
      <c r="F423" s="1086"/>
      <c r="G423" s="1086"/>
      <c r="H423" s="1086"/>
      <c r="I423" s="1086"/>
      <c r="J423" s="1086"/>
      <c r="K423" s="1086"/>
      <c r="L423" s="1086"/>
      <c r="M423" s="1086"/>
      <c r="N423" s="1086"/>
      <c r="O423" s="1086"/>
      <c r="P423" s="1086"/>
      <c r="Q423" s="1086"/>
      <c r="R423" s="1086"/>
      <c r="S423" s="1086"/>
      <c r="T423" s="1086"/>
      <c r="U423" s="1086"/>
      <c r="V423" s="1086"/>
      <c r="W423" s="1086"/>
      <c r="X423" s="1086"/>
      <c r="Y423" s="1086"/>
      <c r="Z423" s="1086"/>
      <c r="AA423" s="1086"/>
      <c r="AB423" s="1086"/>
      <c r="AC423" s="1086"/>
      <c r="AD423" s="1086"/>
      <c r="AE423" s="1086"/>
      <c r="AF423" s="1086"/>
      <c r="AG423" s="1086"/>
      <c r="AJ423" s="1086"/>
      <c r="AK423" s="1086"/>
      <c r="AL423" s="1086"/>
      <c r="AM423" s="1086"/>
      <c r="AN423" s="1086"/>
      <c r="AO423" s="1086"/>
    </row>
    <row r="424" ht="15.75" customHeight="1">
      <c r="A424" s="1086"/>
      <c r="B424" s="1086"/>
      <c r="D424" s="1086"/>
      <c r="E424" s="1086"/>
      <c r="F424" s="1086"/>
      <c r="G424" s="1086"/>
      <c r="H424" s="1086"/>
      <c r="I424" s="1086"/>
      <c r="J424" s="1086"/>
      <c r="K424" s="1086"/>
      <c r="L424" s="1086"/>
      <c r="M424" s="1086"/>
      <c r="N424" s="1086"/>
      <c r="O424" s="1086"/>
      <c r="P424" s="1086"/>
      <c r="Q424" s="1086"/>
      <c r="R424" s="1086"/>
      <c r="S424" s="1086"/>
      <c r="T424" s="1086"/>
      <c r="U424" s="1086"/>
      <c r="V424" s="1086"/>
      <c r="W424" s="1086"/>
      <c r="X424" s="1086"/>
      <c r="Y424" s="1086"/>
      <c r="Z424" s="1086"/>
      <c r="AA424" s="1086"/>
      <c r="AB424" s="1086"/>
      <c r="AC424" s="1086"/>
      <c r="AD424" s="1086"/>
      <c r="AE424" s="1086"/>
      <c r="AF424" s="1086"/>
      <c r="AG424" s="1086"/>
      <c r="AJ424" s="1086"/>
      <c r="AK424" s="1086"/>
      <c r="AL424" s="1086"/>
      <c r="AM424" s="1086"/>
      <c r="AN424" s="1086"/>
      <c r="AO424" s="1086"/>
    </row>
    <row r="425" ht="15.75" customHeight="1">
      <c r="A425" s="1086"/>
      <c r="B425" s="1086"/>
      <c r="D425" s="1086"/>
      <c r="E425" s="1086"/>
      <c r="F425" s="1086"/>
      <c r="G425" s="1086"/>
      <c r="H425" s="1086"/>
      <c r="I425" s="1086"/>
      <c r="J425" s="1086"/>
      <c r="K425" s="1086"/>
      <c r="L425" s="1086"/>
      <c r="M425" s="1086"/>
      <c r="N425" s="1086"/>
      <c r="O425" s="1086"/>
      <c r="P425" s="1086"/>
      <c r="Q425" s="1086"/>
      <c r="R425" s="1086"/>
      <c r="S425" s="1086"/>
      <c r="T425" s="1086"/>
      <c r="U425" s="1086"/>
      <c r="V425" s="1086"/>
      <c r="W425" s="1086"/>
      <c r="X425" s="1086"/>
      <c r="Y425" s="1086"/>
      <c r="Z425" s="1086"/>
      <c r="AA425" s="1086"/>
      <c r="AB425" s="1086"/>
      <c r="AC425" s="1086"/>
      <c r="AD425" s="1086"/>
      <c r="AE425" s="1086"/>
      <c r="AF425" s="1086"/>
      <c r="AG425" s="1086"/>
      <c r="AJ425" s="1086"/>
      <c r="AK425" s="1086"/>
      <c r="AL425" s="1086"/>
      <c r="AM425" s="1086"/>
      <c r="AN425" s="1086"/>
      <c r="AO425" s="1086"/>
    </row>
    <row r="426" ht="15.75" customHeight="1">
      <c r="A426" s="1086"/>
      <c r="B426" s="1086"/>
      <c r="D426" s="1086"/>
      <c r="E426" s="1086"/>
      <c r="F426" s="1086"/>
      <c r="G426" s="1086"/>
      <c r="H426" s="1086"/>
      <c r="I426" s="1086"/>
      <c r="J426" s="1086"/>
      <c r="K426" s="1086"/>
      <c r="L426" s="1086"/>
      <c r="M426" s="1086"/>
      <c r="N426" s="1086"/>
      <c r="O426" s="1086"/>
      <c r="P426" s="1086"/>
      <c r="Q426" s="1086"/>
      <c r="R426" s="1086"/>
      <c r="S426" s="1086"/>
      <c r="T426" s="1086"/>
      <c r="U426" s="1086"/>
      <c r="V426" s="1086"/>
      <c r="W426" s="1086"/>
      <c r="X426" s="1086"/>
      <c r="Y426" s="1086"/>
      <c r="Z426" s="1086"/>
      <c r="AA426" s="1086"/>
      <c r="AB426" s="1086"/>
      <c r="AC426" s="1086"/>
      <c r="AD426" s="1086"/>
      <c r="AE426" s="1086"/>
      <c r="AF426" s="1086"/>
      <c r="AG426" s="1086"/>
      <c r="AJ426" s="1086"/>
      <c r="AK426" s="1086"/>
      <c r="AL426" s="1086"/>
      <c r="AM426" s="1086"/>
      <c r="AN426" s="1086"/>
      <c r="AO426" s="1086"/>
    </row>
    <row r="427" ht="15.75" customHeight="1">
      <c r="A427" s="1086"/>
      <c r="B427" s="1086"/>
      <c r="D427" s="1086"/>
      <c r="E427" s="1086"/>
      <c r="F427" s="1086"/>
      <c r="G427" s="1086"/>
      <c r="H427" s="1086"/>
      <c r="I427" s="1086"/>
      <c r="J427" s="1086"/>
      <c r="K427" s="1086"/>
      <c r="L427" s="1086"/>
      <c r="M427" s="1086"/>
      <c r="N427" s="1086"/>
      <c r="O427" s="1086"/>
      <c r="P427" s="1086"/>
      <c r="Q427" s="1086"/>
      <c r="R427" s="1086"/>
      <c r="S427" s="1086"/>
      <c r="T427" s="1086"/>
      <c r="U427" s="1086"/>
      <c r="V427" s="1086"/>
      <c r="W427" s="1086"/>
      <c r="X427" s="1086"/>
      <c r="Y427" s="1086"/>
      <c r="Z427" s="1086"/>
      <c r="AA427" s="1086"/>
      <c r="AB427" s="1086"/>
      <c r="AC427" s="1086"/>
      <c r="AD427" s="1086"/>
      <c r="AE427" s="1086"/>
      <c r="AF427" s="1086"/>
      <c r="AG427" s="1086"/>
      <c r="AJ427" s="1086"/>
      <c r="AK427" s="1086"/>
      <c r="AL427" s="1086"/>
      <c r="AM427" s="1086"/>
      <c r="AN427" s="1086"/>
      <c r="AO427" s="1086"/>
    </row>
    <row r="428" ht="15.75" customHeight="1">
      <c r="A428" s="1086"/>
      <c r="B428" s="1086"/>
      <c r="D428" s="1086"/>
      <c r="E428" s="1086"/>
      <c r="F428" s="1086"/>
      <c r="G428" s="1086"/>
      <c r="H428" s="1086"/>
      <c r="I428" s="1086"/>
      <c r="J428" s="1086"/>
      <c r="K428" s="1086"/>
      <c r="L428" s="1086"/>
      <c r="M428" s="1086"/>
      <c r="N428" s="1086"/>
      <c r="O428" s="1086"/>
      <c r="P428" s="1086"/>
      <c r="Q428" s="1086"/>
      <c r="R428" s="1086"/>
      <c r="S428" s="1086"/>
      <c r="T428" s="1086"/>
      <c r="U428" s="1086"/>
      <c r="V428" s="1086"/>
      <c r="W428" s="1086"/>
      <c r="X428" s="1086"/>
      <c r="Y428" s="1086"/>
      <c r="Z428" s="1086"/>
      <c r="AA428" s="1086"/>
      <c r="AB428" s="1086"/>
      <c r="AC428" s="1086"/>
      <c r="AD428" s="1086"/>
      <c r="AE428" s="1086"/>
      <c r="AF428" s="1086"/>
      <c r="AG428" s="1086"/>
      <c r="AJ428" s="1086"/>
      <c r="AK428" s="1086"/>
      <c r="AL428" s="1086"/>
      <c r="AM428" s="1086"/>
      <c r="AN428" s="1086"/>
      <c r="AO428" s="1086"/>
    </row>
    <row r="429" ht="15.75" customHeight="1">
      <c r="A429" s="1086"/>
      <c r="B429" s="1086"/>
      <c r="D429" s="1086"/>
      <c r="E429" s="1086"/>
      <c r="F429" s="1086"/>
      <c r="G429" s="1086"/>
      <c r="H429" s="1086"/>
      <c r="I429" s="1086"/>
      <c r="J429" s="1086"/>
      <c r="K429" s="1086"/>
      <c r="L429" s="1086"/>
      <c r="M429" s="1086"/>
      <c r="N429" s="1086"/>
      <c r="O429" s="1086"/>
      <c r="P429" s="1086"/>
      <c r="Q429" s="1086"/>
      <c r="R429" s="1086"/>
      <c r="S429" s="1086"/>
      <c r="T429" s="1086"/>
      <c r="U429" s="1086"/>
      <c r="V429" s="1086"/>
      <c r="W429" s="1086"/>
      <c r="X429" s="1086"/>
      <c r="Y429" s="1086"/>
      <c r="Z429" s="1086"/>
      <c r="AA429" s="1086"/>
      <c r="AB429" s="1086"/>
      <c r="AC429" s="1086"/>
      <c r="AD429" s="1086"/>
      <c r="AE429" s="1086"/>
      <c r="AF429" s="1086"/>
      <c r="AG429" s="1086"/>
      <c r="AJ429" s="1086"/>
      <c r="AK429" s="1086"/>
      <c r="AL429" s="1086"/>
      <c r="AM429" s="1086"/>
      <c r="AN429" s="1086"/>
      <c r="AO429" s="1086"/>
    </row>
    <row r="430" ht="15.75" customHeight="1">
      <c r="A430" s="1086"/>
      <c r="B430" s="1086"/>
      <c r="D430" s="1086"/>
      <c r="E430" s="1086"/>
      <c r="F430" s="1086"/>
      <c r="G430" s="1086"/>
      <c r="H430" s="1086"/>
      <c r="I430" s="1086"/>
      <c r="J430" s="1086"/>
      <c r="K430" s="1086"/>
      <c r="L430" s="1086"/>
      <c r="M430" s="1086"/>
      <c r="N430" s="1086"/>
      <c r="O430" s="1086"/>
      <c r="P430" s="1086"/>
      <c r="Q430" s="1086"/>
      <c r="R430" s="1086"/>
      <c r="S430" s="1086"/>
      <c r="T430" s="1086"/>
      <c r="U430" s="1086"/>
      <c r="V430" s="1086"/>
      <c r="W430" s="1086"/>
      <c r="X430" s="1086"/>
      <c r="Y430" s="1086"/>
      <c r="Z430" s="1086"/>
      <c r="AA430" s="1086"/>
      <c r="AB430" s="1086"/>
      <c r="AC430" s="1086"/>
      <c r="AD430" s="1086"/>
      <c r="AE430" s="1086"/>
      <c r="AF430" s="1086"/>
      <c r="AG430" s="1086"/>
      <c r="AJ430" s="1086"/>
      <c r="AK430" s="1086"/>
      <c r="AL430" s="1086"/>
      <c r="AM430" s="1086"/>
      <c r="AN430" s="1086"/>
      <c r="AO430" s="1086"/>
    </row>
    <row r="431" ht="15.75" customHeight="1">
      <c r="A431" s="1086"/>
      <c r="B431" s="1086"/>
      <c r="D431" s="1086"/>
      <c r="E431" s="1086"/>
      <c r="F431" s="1086"/>
      <c r="G431" s="1086"/>
      <c r="H431" s="1086"/>
      <c r="I431" s="1086"/>
      <c r="J431" s="1086"/>
      <c r="K431" s="1086"/>
      <c r="L431" s="1086"/>
      <c r="M431" s="1086"/>
      <c r="N431" s="1086"/>
      <c r="O431" s="1086"/>
      <c r="P431" s="1086"/>
      <c r="Q431" s="1086"/>
      <c r="R431" s="1086"/>
      <c r="S431" s="1086"/>
      <c r="T431" s="1086"/>
      <c r="U431" s="1086"/>
      <c r="V431" s="1086"/>
      <c r="W431" s="1086"/>
      <c r="X431" s="1086"/>
      <c r="Y431" s="1086"/>
      <c r="Z431" s="1086"/>
      <c r="AA431" s="1086"/>
      <c r="AB431" s="1086"/>
      <c r="AC431" s="1086"/>
      <c r="AD431" s="1086"/>
      <c r="AE431" s="1086"/>
      <c r="AF431" s="1086"/>
      <c r="AG431" s="1086"/>
      <c r="AJ431" s="1086"/>
      <c r="AK431" s="1086"/>
      <c r="AL431" s="1086"/>
      <c r="AM431" s="1086"/>
      <c r="AN431" s="1086"/>
      <c r="AO431" s="1086"/>
    </row>
    <row r="432" ht="15.75" customHeight="1">
      <c r="A432" s="1086"/>
      <c r="B432" s="1086"/>
      <c r="D432" s="1086"/>
      <c r="E432" s="1086"/>
      <c r="F432" s="1086"/>
      <c r="G432" s="1086"/>
      <c r="H432" s="1086"/>
      <c r="I432" s="1086"/>
      <c r="J432" s="1086"/>
      <c r="K432" s="1086"/>
      <c r="L432" s="1086"/>
      <c r="M432" s="1086"/>
      <c r="N432" s="1086"/>
      <c r="O432" s="1086"/>
      <c r="P432" s="1086"/>
      <c r="Q432" s="1086"/>
      <c r="R432" s="1086"/>
      <c r="S432" s="1086"/>
      <c r="T432" s="1086"/>
      <c r="U432" s="1086"/>
      <c r="V432" s="1086"/>
      <c r="W432" s="1086"/>
      <c r="X432" s="1086"/>
      <c r="Y432" s="1086"/>
      <c r="Z432" s="1086"/>
      <c r="AA432" s="1086"/>
      <c r="AB432" s="1086"/>
      <c r="AC432" s="1086"/>
      <c r="AD432" s="1086"/>
      <c r="AE432" s="1086"/>
      <c r="AF432" s="1086"/>
      <c r="AG432" s="1086"/>
      <c r="AJ432" s="1086"/>
      <c r="AK432" s="1086"/>
      <c r="AL432" s="1086"/>
      <c r="AM432" s="1086"/>
      <c r="AN432" s="1086"/>
      <c r="AO432" s="1086"/>
    </row>
    <row r="433" ht="15.75" customHeight="1">
      <c r="A433" s="1086"/>
      <c r="B433" s="1086"/>
      <c r="D433" s="1086"/>
      <c r="E433" s="1086"/>
      <c r="F433" s="1086"/>
      <c r="G433" s="1086"/>
      <c r="H433" s="1086"/>
      <c r="I433" s="1086"/>
      <c r="J433" s="1086"/>
      <c r="K433" s="1086"/>
      <c r="L433" s="1086"/>
      <c r="M433" s="1086"/>
      <c r="N433" s="1086"/>
      <c r="O433" s="1086"/>
      <c r="P433" s="1086"/>
      <c r="Q433" s="1086"/>
      <c r="R433" s="1086"/>
      <c r="S433" s="1086"/>
      <c r="T433" s="1086"/>
      <c r="U433" s="1086"/>
      <c r="V433" s="1086"/>
      <c r="W433" s="1086"/>
      <c r="X433" s="1086"/>
      <c r="Y433" s="1086"/>
      <c r="Z433" s="1086"/>
      <c r="AA433" s="1086"/>
      <c r="AB433" s="1086"/>
      <c r="AC433" s="1086"/>
      <c r="AD433" s="1086"/>
      <c r="AE433" s="1086"/>
      <c r="AF433" s="1086"/>
      <c r="AG433" s="1086"/>
      <c r="AJ433" s="1086"/>
      <c r="AK433" s="1086"/>
      <c r="AL433" s="1086"/>
      <c r="AM433" s="1086"/>
      <c r="AN433" s="1086"/>
      <c r="AO433" s="1086"/>
    </row>
    <row r="434" ht="15.75" customHeight="1">
      <c r="A434" s="1086"/>
      <c r="B434" s="1086"/>
      <c r="D434" s="1086"/>
      <c r="E434" s="1086"/>
      <c r="F434" s="1086"/>
      <c r="G434" s="1086"/>
      <c r="H434" s="1086"/>
      <c r="I434" s="1086"/>
      <c r="J434" s="1086"/>
      <c r="K434" s="1086"/>
      <c r="L434" s="1086"/>
      <c r="M434" s="1086"/>
      <c r="N434" s="1086"/>
      <c r="O434" s="1086"/>
      <c r="P434" s="1086"/>
      <c r="Q434" s="1086"/>
      <c r="R434" s="1086"/>
      <c r="S434" s="1086"/>
      <c r="T434" s="1086"/>
      <c r="U434" s="1086"/>
      <c r="V434" s="1086"/>
      <c r="W434" s="1086"/>
      <c r="X434" s="1086"/>
      <c r="Y434" s="1086"/>
      <c r="Z434" s="1086"/>
      <c r="AA434" s="1086"/>
      <c r="AB434" s="1086"/>
      <c r="AC434" s="1086"/>
      <c r="AD434" s="1086"/>
      <c r="AE434" s="1086"/>
      <c r="AF434" s="1086"/>
      <c r="AG434" s="1086"/>
      <c r="AJ434" s="1086"/>
      <c r="AK434" s="1086"/>
      <c r="AL434" s="1086"/>
      <c r="AM434" s="1086"/>
      <c r="AN434" s="1086"/>
      <c r="AO434" s="1086"/>
    </row>
    <row r="435" ht="15.75" customHeight="1">
      <c r="A435" s="1086"/>
      <c r="B435" s="1086"/>
      <c r="D435" s="1086"/>
      <c r="E435" s="1086"/>
      <c r="F435" s="1086"/>
      <c r="G435" s="1086"/>
      <c r="H435" s="1086"/>
      <c r="I435" s="1086"/>
      <c r="J435" s="1086"/>
      <c r="K435" s="1086"/>
      <c r="L435" s="1086"/>
      <c r="M435" s="1086"/>
      <c r="N435" s="1086"/>
      <c r="O435" s="1086"/>
      <c r="P435" s="1086"/>
      <c r="Q435" s="1086"/>
      <c r="R435" s="1086"/>
      <c r="S435" s="1086"/>
      <c r="T435" s="1086"/>
      <c r="U435" s="1086"/>
      <c r="V435" s="1086"/>
      <c r="W435" s="1086"/>
      <c r="X435" s="1086"/>
      <c r="Y435" s="1086"/>
      <c r="Z435" s="1086"/>
      <c r="AA435" s="1086"/>
      <c r="AB435" s="1086"/>
      <c r="AC435" s="1086"/>
      <c r="AD435" s="1086"/>
      <c r="AE435" s="1086"/>
      <c r="AF435" s="1086"/>
      <c r="AG435" s="1086"/>
      <c r="AJ435" s="1086"/>
      <c r="AK435" s="1086"/>
      <c r="AL435" s="1086"/>
      <c r="AM435" s="1086"/>
      <c r="AN435" s="1086"/>
      <c r="AO435" s="1086"/>
    </row>
    <row r="436" ht="15.75" customHeight="1">
      <c r="A436" s="1086"/>
      <c r="B436" s="1086"/>
      <c r="D436" s="1086"/>
      <c r="E436" s="1086"/>
      <c r="F436" s="1086"/>
      <c r="G436" s="1086"/>
      <c r="H436" s="1086"/>
      <c r="I436" s="1086"/>
      <c r="J436" s="1086"/>
      <c r="K436" s="1086"/>
      <c r="L436" s="1086"/>
      <c r="M436" s="1086"/>
      <c r="N436" s="1086"/>
      <c r="O436" s="1086"/>
      <c r="P436" s="1086"/>
      <c r="Q436" s="1086"/>
      <c r="R436" s="1086"/>
      <c r="S436" s="1086"/>
      <c r="T436" s="1086"/>
      <c r="U436" s="1086"/>
      <c r="V436" s="1086"/>
      <c r="W436" s="1086"/>
      <c r="X436" s="1086"/>
      <c r="Y436" s="1086"/>
      <c r="Z436" s="1086"/>
      <c r="AA436" s="1086"/>
      <c r="AB436" s="1086"/>
      <c r="AC436" s="1086"/>
      <c r="AD436" s="1086"/>
      <c r="AE436" s="1086"/>
      <c r="AF436" s="1086"/>
      <c r="AG436" s="1086"/>
      <c r="AJ436" s="1086"/>
      <c r="AK436" s="1086"/>
      <c r="AL436" s="1086"/>
      <c r="AM436" s="1086"/>
      <c r="AN436" s="1086"/>
      <c r="AO436" s="1086"/>
    </row>
    <row r="437" ht="15.75" customHeight="1">
      <c r="A437" s="1086"/>
      <c r="B437" s="1086"/>
      <c r="D437" s="1086"/>
      <c r="E437" s="1086"/>
      <c r="F437" s="1086"/>
      <c r="G437" s="1086"/>
      <c r="H437" s="1086"/>
      <c r="I437" s="1086"/>
      <c r="J437" s="1086"/>
      <c r="K437" s="1086"/>
      <c r="L437" s="1086"/>
      <c r="M437" s="1086"/>
      <c r="N437" s="1086"/>
      <c r="O437" s="1086"/>
      <c r="P437" s="1086"/>
      <c r="Q437" s="1086"/>
      <c r="R437" s="1086"/>
      <c r="S437" s="1086"/>
      <c r="T437" s="1086"/>
      <c r="U437" s="1086"/>
      <c r="V437" s="1086"/>
      <c r="W437" s="1086"/>
      <c r="X437" s="1086"/>
      <c r="Y437" s="1086"/>
      <c r="Z437" s="1086"/>
      <c r="AA437" s="1086"/>
      <c r="AB437" s="1086"/>
      <c r="AC437" s="1086"/>
      <c r="AD437" s="1086"/>
      <c r="AE437" s="1086"/>
      <c r="AF437" s="1086"/>
      <c r="AG437" s="1086"/>
      <c r="AJ437" s="1086"/>
      <c r="AK437" s="1086"/>
      <c r="AL437" s="1086"/>
      <c r="AM437" s="1086"/>
      <c r="AN437" s="1086"/>
      <c r="AO437" s="1086"/>
    </row>
    <row r="438" ht="15.75" customHeight="1">
      <c r="A438" s="1086"/>
      <c r="B438" s="1086"/>
      <c r="D438" s="1086"/>
      <c r="E438" s="1086"/>
      <c r="F438" s="1086"/>
      <c r="G438" s="1086"/>
      <c r="H438" s="1086"/>
      <c r="I438" s="1086"/>
      <c r="J438" s="1086"/>
      <c r="K438" s="1086"/>
      <c r="L438" s="1086"/>
      <c r="M438" s="1086"/>
      <c r="N438" s="1086"/>
      <c r="O438" s="1086"/>
      <c r="P438" s="1086"/>
      <c r="Q438" s="1086"/>
      <c r="R438" s="1086"/>
      <c r="S438" s="1086"/>
      <c r="T438" s="1086"/>
      <c r="U438" s="1086"/>
      <c r="V438" s="1086"/>
      <c r="W438" s="1086"/>
      <c r="X438" s="1086"/>
      <c r="Y438" s="1086"/>
      <c r="Z438" s="1086"/>
      <c r="AA438" s="1086"/>
      <c r="AB438" s="1086"/>
      <c r="AC438" s="1086"/>
      <c r="AD438" s="1086"/>
      <c r="AE438" s="1086"/>
      <c r="AF438" s="1086"/>
      <c r="AG438" s="1086"/>
      <c r="AJ438" s="1086"/>
      <c r="AK438" s="1086"/>
      <c r="AL438" s="1086"/>
      <c r="AM438" s="1086"/>
      <c r="AN438" s="1086"/>
      <c r="AO438" s="1086"/>
    </row>
    <row r="439" ht="15.75" customHeight="1">
      <c r="A439" s="1086"/>
      <c r="B439" s="1086"/>
      <c r="D439" s="1086"/>
      <c r="E439" s="1086"/>
      <c r="F439" s="1086"/>
      <c r="G439" s="1086"/>
      <c r="H439" s="1086"/>
      <c r="I439" s="1086"/>
      <c r="J439" s="1086"/>
      <c r="K439" s="1086"/>
      <c r="L439" s="1086"/>
      <c r="M439" s="1086"/>
      <c r="N439" s="1086"/>
      <c r="O439" s="1086"/>
      <c r="P439" s="1086"/>
      <c r="Q439" s="1086"/>
      <c r="R439" s="1086"/>
      <c r="S439" s="1086"/>
      <c r="T439" s="1086"/>
      <c r="U439" s="1086"/>
      <c r="V439" s="1086"/>
      <c r="W439" s="1086"/>
      <c r="X439" s="1086"/>
      <c r="Y439" s="1086"/>
      <c r="Z439" s="1086"/>
      <c r="AA439" s="1086"/>
      <c r="AB439" s="1086"/>
      <c r="AC439" s="1086"/>
      <c r="AD439" s="1086"/>
      <c r="AE439" s="1086"/>
      <c r="AF439" s="1086"/>
      <c r="AG439" s="1086"/>
      <c r="AJ439" s="1086"/>
      <c r="AK439" s="1086"/>
      <c r="AL439" s="1086"/>
      <c r="AM439" s="1086"/>
      <c r="AN439" s="1086"/>
      <c r="AO439" s="1086"/>
    </row>
    <row r="440" ht="15.75" customHeight="1">
      <c r="A440" s="1086"/>
      <c r="B440" s="1086"/>
      <c r="D440" s="1086"/>
      <c r="E440" s="1086"/>
      <c r="F440" s="1086"/>
      <c r="G440" s="1086"/>
      <c r="H440" s="1086"/>
      <c r="I440" s="1086"/>
      <c r="J440" s="1086"/>
      <c r="K440" s="1086"/>
      <c r="L440" s="1086"/>
      <c r="M440" s="1086"/>
      <c r="N440" s="1086"/>
      <c r="O440" s="1086"/>
      <c r="P440" s="1086"/>
      <c r="Q440" s="1086"/>
      <c r="R440" s="1086"/>
      <c r="S440" s="1086"/>
      <c r="T440" s="1086"/>
      <c r="U440" s="1086"/>
      <c r="V440" s="1086"/>
      <c r="W440" s="1086"/>
      <c r="X440" s="1086"/>
      <c r="Y440" s="1086"/>
      <c r="Z440" s="1086"/>
      <c r="AA440" s="1086"/>
      <c r="AB440" s="1086"/>
      <c r="AC440" s="1086"/>
      <c r="AD440" s="1086"/>
      <c r="AE440" s="1086"/>
      <c r="AF440" s="1086"/>
      <c r="AG440" s="1086"/>
      <c r="AJ440" s="1086"/>
      <c r="AK440" s="1086"/>
      <c r="AL440" s="1086"/>
      <c r="AM440" s="1086"/>
      <c r="AN440" s="1086"/>
      <c r="AO440" s="1086"/>
    </row>
    <row r="441" ht="15.75" customHeight="1">
      <c r="A441" s="1086"/>
      <c r="B441" s="1086"/>
      <c r="D441" s="1086"/>
      <c r="E441" s="1086"/>
      <c r="F441" s="1086"/>
      <c r="G441" s="1086"/>
      <c r="H441" s="1086"/>
      <c r="I441" s="1086"/>
      <c r="J441" s="1086"/>
      <c r="K441" s="1086"/>
      <c r="L441" s="1086"/>
      <c r="M441" s="1086"/>
      <c r="N441" s="1086"/>
      <c r="O441" s="1086"/>
      <c r="P441" s="1086"/>
      <c r="Q441" s="1086"/>
      <c r="R441" s="1086"/>
      <c r="S441" s="1086"/>
      <c r="T441" s="1086"/>
      <c r="U441" s="1086"/>
      <c r="V441" s="1086"/>
      <c r="W441" s="1086"/>
      <c r="X441" s="1086"/>
      <c r="Y441" s="1086"/>
      <c r="Z441" s="1086"/>
      <c r="AA441" s="1086"/>
      <c r="AB441" s="1086"/>
      <c r="AC441" s="1086"/>
      <c r="AD441" s="1086"/>
      <c r="AE441" s="1086"/>
      <c r="AF441" s="1086"/>
      <c r="AG441" s="1086"/>
      <c r="AJ441" s="1086"/>
      <c r="AK441" s="1086"/>
      <c r="AL441" s="1086"/>
      <c r="AM441" s="1086"/>
      <c r="AN441" s="1086"/>
      <c r="AO441" s="1086"/>
    </row>
    <row r="442" ht="15.75" customHeight="1">
      <c r="A442" s="1086"/>
      <c r="B442" s="1086"/>
      <c r="D442" s="1086"/>
      <c r="E442" s="1086"/>
      <c r="F442" s="1086"/>
      <c r="G442" s="1086"/>
      <c r="H442" s="1086"/>
      <c r="I442" s="1086"/>
      <c r="J442" s="1086"/>
      <c r="K442" s="1086"/>
      <c r="L442" s="1086"/>
      <c r="M442" s="1086"/>
      <c r="N442" s="1086"/>
      <c r="O442" s="1086"/>
      <c r="P442" s="1086"/>
      <c r="Q442" s="1086"/>
      <c r="R442" s="1086"/>
      <c r="S442" s="1086"/>
      <c r="T442" s="1086"/>
      <c r="U442" s="1086"/>
      <c r="V442" s="1086"/>
      <c r="W442" s="1086"/>
      <c r="X442" s="1086"/>
      <c r="Y442" s="1086"/>
      <c r="Z442" s="1086"/>
      <c r="AA442" s="1086"/>
      <c r="AB442" s="1086"/>
      <c r="AC442" s="1086"/>
      <c r="AD442" s="1086"/>
      <c r="AE442" s="1086"/>
      <c r="AF442" s="1086"/>
      <c r="AG442" s="1086"/>
      <c r="AJ442" s="1086"/>
      <c r="AK442" s="1086"/>
      <c r="AL442" s="1086"/>
      <c r="AM442" s="1086"/>
      <c r="AN442" s="1086"/>
      <c r="AO442" s="1086"/>
    </row>
    <row r="443" ht="15.75" customHeight="1">
      <c r="A443" s="1086"/>
      <c r="B443" s="1086"/>
      <c r="D443" s="1086"/>
      <c r="E443" s="1086"/>
      <c r="F443" s="1086"/>
      <c r="G443" s="1086"/>
      <c r="H443" s="1086"/>
      <c r="I443" s="1086"/>
      <c r="J443" s="1086"/>
      <c r="K443" s="1086"/>
      <c r="L443" s="1086"/>
      <c r="M443" s="1086"/>
      <c r="N443" s="1086"/>
      <c r="O443" s="1086"/>
      <c r="P443" s="1086"/>
      <c r="Q443" s="1086"/>
      <c r="R443" s="1086"/>
      <c r="S443" s="1086"/>
      <c r="T443" s="1086"/>
      <c r="U443" s="1086"/>
      <c r="V443" s="1086"/>
      <c r="W443" s="1086"/>
      <c r="X443" s="1086"/>
      <c r="Y443" s="1086"/>
      <c r="Z443" s="1086"/>
      <c r="AA443" s="1086"/>
      <c r="AB443" s="1086"/>
      <c r="AC443" s="1086"/>
      <c r="AD443" s="1086"/>
      <c r="AE443" s="1086"/>
      <c r="AF443" s="1086"/>
      <c r="AG443" s="1086"/>
      <c r="AJ443" s="1086"/>
      <c r="AK443" s="1086"/>
      <c r="AL443" s="1086"/>
      <c r="AM443" s="1086"/>
      <c r="AN443" s="1086"/>
      <c r="AO443" s="1086"/>
    </row>
    <row r="444" ht="15.75" customHeight="1">
      <c r="A444" s="1086"/>
      <c r="B444" s="1086"/>
      <c r="D444" s="1086"/>
      <c r="E444" s="1086"/>
      <c r="F444" s="1086"/>
      <c r="G444" s="1086"/>
      <c r="H444" s="1086"/>
      <c r="I444" s="1086"/>
      <c r="J444" s="1086"/>
      <c r="K444" s="1086"/>
      <c r="L444" s="1086"/>
      <c r="M444" s="1086"/>
      <c r="N444" s="1086"/>
      <c r="O444" s="1086"/>
      <c r="P444" s="1086"/>
      <c r="Q444" s="1086"/>
      <c r="R444" s="1086"/>
      <c r="S444" s="1086"/>
      <c r="T444" s="1086"/>
      <c r="U444" s="1086"/>
      <c r="V444" s="1086"/>
      <c r="W444" s="1086"/>
      <c r="X444" s="1086"/>
      <c r="Y444" s="1086"/>
      <c r="Z444" s="1086"/>
      <c r="AA444" s="1086"/>
      <c r="AB444" s="1086"/>
      <c r="AC444" s="1086"/>
      <c r="AD444" s="1086"/>
      <c r="AE444" s="1086"/>
      <c r="AF444" s="1086"/>
      <c r="AG444" s="1086"/>
      <c r="AJ444" s="1086"/>
      <c r="AK444" s="1086"/>
      <c r="AL444" s="1086"/>
      <c r="AM444" s="1086"/>
      <c r="AN444" s="1086"/>
      <c r="AO444" s="1086"/>
    </row>
    <row r="445" ht="15.75" customHeight="1">
      <c r="A445" s="1086"/>
      <c r="B445" s="1086"/>
      <c r="D445" s="1086"/>
      <c r="E445" s="1086"/>
      <c r="F445" s="1086"/>
      <c r="G445" s="1086"/>
      <c r="H445" s="1086"/>
      <c r="I445" s="1086"/>
      <c r="J445" s="1086"/>
      <c r="K445" s="1086"/>
      <c r="L445" s="1086"/>
      <c r="M445" s="1086"/>
      <c r="N445" s="1086"/>
      <c r="O445" s="1086"/>
      <c r="P445" s="1086"/>
      <c r="Q445" s="1086"/>
      <c r="R445" s="1086"/>
      <c r="S445" s="1086"/>
      <c r="T445" s="1086"/>
      <c r="U445" s="1086"/>
      <c r="V445" s="1086"/>
      <c r="W445" s="1086"/>
      <c r="X445" s="1086"/>
      <c r="Y445" s="1086"/>
      <c r="Z445" s="1086"/>
      <c r="AA445" s="1086"/>
      <c r="AB445" s="1086"/>
      <c r="AC445" s="1086"/>
      <c r="AD445" s="1086"/>
      <c r="AE445" s="1086"/>
      <c r="AF445" s="1086"/>
      <c r="AG445" s="1086"/>
      <c r="AJ445" s="1086"/>
      <c r="AK445" s="1086"/>
      <c r="AL445" s="1086"/>
      <c r="AM445" s="1086"/>
      <c r="AN445" s="1086"/>
      <c r="AO445" s="1086"/>
    </row>
    <row r="446" ht="15.75" customHeight="1">
      <c r="A446" s="1086"/>
      <c r="B446" s="1086"/>
      <c r="D446" s="1086"/>
      <c r="E446" s="1086"/>
      <c r="F446" s="1086"/>
      <c r="G446" s="1086"/>
      <c r="H446" s="1086"/>
      <c r="I446" s="1086"/>
      <c r="J446" s="1086"/>
      <c r="K446" s="1086"/>
      <c r="L446" s="1086"/>
      <c r="M446" s="1086"/>
      <c r="N446" s="1086"/>
      <c r="O446" s="1086"/>
      <c r="P446" s="1086"/>
      <c r="Q446" s="1086"/>
      <c r="R446" s="1086"/>
      <c r="S446" s="1086"/>
      <c r="T446" s="1086"/>
      <c r="U446" s="1086"/>
      <c r="V446" s="1086"/>
      <c r="W446" s="1086"/>
      <c r="X446" s="1086"/>
      <c r="Y446" s="1086"/>
      <c r="Z446" s="1086"/>
      <c r="AA446" s="1086"/>
      <c r="AB446" s="1086"/>
      <c r="AC446" s="1086"/>
      <c r="AD446" s="1086"/>
      <c r="AE446" s="1086"/>
      <c r="AF446" s="1086"/>
      <c r="AG446" s="1086"/>
      <c r="AJ446" s="1086"/>
      <c r="AK446" s="1086"/>
      <c r="AL446" s="1086"/>
      <c r="AM446" s="1086"/>
      <c r="AN446" s="1086"/>
      <c r="AO446" s="1086"/>
    </row>
    <row r="447" ht="15.75" customHeight="1">
      <c r="A447" s="1086"/>
      <c r="B447" s="1086"/>
      <c r="D447" s="1086"/>
      <c r="E447" s="1086"/>
      <c r="F447" s="1086"/>
      <c r="G447" s="1086"/>
      <c r="H447" s="1086"/>
      <c r="I447" s="1086"/>
      <c r="J447" s="1086"/>
      <c r="K447" s="1086"/>
      <c r="L447" s="1086"/>
      <c r="M447" s="1086"/>
      <c r="N447" s="1086"/>
      <c r="O447" s="1086"/>
      <c r="P447" s="1086"/>
      <c r="Q447" s="1086"/>
      <c r="R447" s="1086"/>
      <c r="S447" s="1086"/>
      <c r="T447" s="1086"/>
      <c r="U447" s="1086"/>
      <c r="V447" s="1086"/>
      <c r="W447" s="1086"/>
      <c r="X447" s="1086"/>
      <c r="Y447" s="1086"/>
      <c r="Z447" s="1086"/>
      <c r="AA447" s="1086"/>
      <c r="AB447" s="1086"/>
      <c r="AC447" s="1086"/>
      <c r="AD447" s="1086"/>
      <c r="AE447" s="1086"/>
      <c r="AF447" s="1086"/>
      <c r="AG447" s="1086"/>
      <c r="AJ447" s="1086"/>
      <c r="AK447" s="1086"/>
      <c r="AL447" s="1086"/>
      <c r="AM447" s="1086"/>
      <c r="AN447" s="1086"/>
      <c r="AO447" s="1086"/>
    </row>
    <row r="448" ht="15.75" customHeight="1">
      <c r="A448" s="1086"/>
      <c r="B448" s="1086"/>
      <c r="D448" s="1086"/>
      <c r="E448" s="1086"/>
      <c r="F448" s="1086"/>
      <c r="G448" s="1086"/>
      <c r="H448" s="1086"/>
      <c r="I448" s="1086"/>
      <c r="J448" s="1086"/>
      <c r="K448" s="1086"/>
      <c r="L448" s="1086"/>
      <c r="M448" s="1086"/>
      <c r="N448" s="1086"/>
      <c r="O448" s="1086"/>
      <c r="P448" s="1086"/>
      <c r="Q448" s="1086"/>
      <c r="R448" s="1086"/>
      <c r="S448" s="1086"/>
      <c r="T448" s="1086"/>
      <c r="U448" s="1086"/>
      <c r="V448" s="1086"/>
      <c r="W448" s="1086"/>
      <c r="X448" s="1086"/>
      <c r="Y448" s="1086"/>
      <c r="Z448" s="1086"/>
      <c r="AA448" s="1086"/>
      <c r="AB448" s="1086"/>
      <c r="AC448" s="1086"/>
      <c r="AD448" s="1086"/>
      <c r="AE448" s="1086"/>
      <c r="AF448" s="1086"/>
      <c r="AG448" s="1086"/>
      <c r="AJ448" s="1086"/>
      <c r="AK448" s="1086"/>
      <c r="AL448" s="1086"/>
      <c r="AM448" s="1086"/>
      <c r="AN448" s="1086"/>
      <c r="AO448" s="1086"/>
    </row>
    <row r="449" ht="15.75" customHeight="1">
      <c r="A449" s="1086"/>
      <c r="B449" s="1086"/>
      <c r="D449" s="1086"/>
      <c r="E449" s="1086"/>
      <c r="F449" s="1086"/>
      <c r="G449" s="1086"/>
      <c r="H449" s="1086"/>
      <c r="I449" s="1086"/>
      <c r="J449" s="1086"/>
      <c r="K449" s="1086"/>
      <c r="L449" s="1086"/>
      <c r="M449" s="1086"/>
      <c r="N449" s="1086"/>
      <c r="O449" s="1086"/>
      <c r="P449" s="1086"/>
      <c r="Q449" s="1086"/>
      <c r="R449" s="1086"/>
      <c r="S449" s="1086"/>
      <c r="T449" s="1086"/>
      <c r="U449" s="1086"/>
      <c r="V449" s="1086"/>
      <c r="W449" s="1086"/>
      <c r="X449" s="1086"/>
      <c r="Y449" s="1086"/>
      <c r="Z449" s="1086"/>
      <c r="AA449" s="1086"/>
      <c r="AB449" s="1086"/>
      <c r="AC449" s="1086"/>
      <c r="AD449" s="1086"/>
      <c r="AE449" s="1086"/>
      <c r="AF449" s="1086"/>
      <c r="AG449" s="1086"/>
      <c r="AJ449" s="1086"/>
      <c r="AK449" s="1086"/>
      <c r="AL449" s="1086"/>
      <c r="AM449" s="1086"/>
      <c r="AN449" s="1086"/>
      <c r="AO449" s="1086"/>
    </row>
    <row r="450" ht="15.75" customHeight="1">
      <c r="A450" s="1086"/>
      <c r="B450" s="1086"/>
      <c r="D450" s="1086"/>
      <c r="E450" s="1086"/>
      <c r="F450" s="1086"/>
      <c r="G450" s="1086"/>
      <c r="H450" s="1086"/>
      <c r="I450" s="1086"/>
      <c r="J450" s="1086"/>
      <c r="K450" s="1086"/>
      <c r="L450" s="1086"/>
      <c r="M450" s="1086"/>
      <c r="N450" s="1086"/>
      <c r="O450" s="1086"/>
      <c r="P450" s="1086"/>
      <c r="Q450" s="1086"/>
      <c r="R450" s="1086"/>
      <c r="S450" s="1086"/>
      <c r="T450" s="1086"/>
      <c r="U450" s="1086"/>
      <c r="V450" s="1086"/>
      <c r="W450" s="1086"/>
      <c r="X450" s="1086"/>
      <c r="Y450" s="1086"/>
      <c r="Z450" s="1086"/>
      <c r="AA450" s="1086"/>
      <c r="AB450" s="1086"/>
      <c r="AC450" s="1086"/>
      <c r="AD450" s="1086"/>
      <c r="AE450" s="1086"/>
      <c r="AF450" s="1086"/>
      <c r="AG450" s="1086"/>
      <c r="AJ450" s="1086"/>
      <c r="AK450" s="1086"/>
      <c r="AL450" s="1086"/>
      <c r="AM450" s="1086"/>
      <c r="AN450" s="1086"/>
      <c r="AO450" s="1086"/>
    </row>
    <row r="451" ht="15.75" customHeight="1">
      <c r="A451" s="1086"/>
      <c r="B451" s="1086"/>
      <c r="D451" s="1086"/>
      <c r="E451" s="1086"/>
      <c r="F451" s="1086"/>
      <c r="G451" s="1086"/>
      <c r="H451" s="1086"/>
      <c r="I451" s="1086"/>
      <c r="J451" s="1086"/>
      <c r="K451" s="1086"/>
      <c r="L451" s="1086"/>
      <c r="M451" s="1086"/>
      <c r="N451" s="1086"/>
      <c r="O451" s="1086"/>
      <c r="P451" s="1086"/>
      <c r="Q451" s="1086"/>
      <c r="R451" s="1086"/>
      <c r="S451" s="1086"/>
      <c r="T451" s="1086"/>
      <c r="U451" s="1086"/>
      <c r="V451" s="1086"/>
      <c r="W451" s="1086"/>
      <c r="X451" s="1086"/>
      <c r="Y451" s="1086"/>
      <c r="Z451" s="1086"/>
      <c r="AA451" s="1086"/>
      <c r="AB451" s="1086"/>
      <c r="AC451" s="1086"/>
      <c r="AD451" s="1086"/>
      <c r="AE451" s="1086"/>
      <c r="AF451" s="1086"/>
      <c r="AG451" s="1086"/>
      <c r="AJ451" s="1086"/>
      <c r="AK451" s="1086"/>
      <c r="AL451" s="1086"/>
      <c r="AM451" s="1086"/>
      <c r="AN451" s="1086"/>
      <c r="AO451" s="1086"/>
    </row>
    <row r="452" ht="15.75" customHeight="1">
      <c r="A452" s="1086"/>
      <c r="B452" s="1086"/>
      <c r="D452" s="1086"/>
      <c r="E452" s="1086"/>
      <c r="F452" s="1086"/>
      <c r="G452" s="1086"/>
      <c r="H452" s="1086"/>
      <c r="I452" s="1086"/>
      <c r="J452" s="1086"/>
      <c r="K452" s="1086"/>
      <c r="L452" s="1086"/>
      <c r="M452" s="1086"/>
      <c r="N452" s="1086"/>
      <c r="O452" s="1086"/>
      <c r="P452" s="1086"/>
      <c r="Q452" s="1086"/>
      <c r="R452" s="1086"/>
      <c r="S452" s="1086"/>
      <c r="T452" s="1086"/>
      <c r="U452" s="1086"/>
      <c r="V452" s="1086"/>
      <c r="W452" s="1086"/>
      <c r="X452" s="1086"/>
      <c r="Y452" s="1086"/>
      <c r="Z452" s="1086"/>
      <c r="AA452" s="1086"/>
      <c r="AB452" s="1086"/>
      <c r="AC452" s="1086"/>
      <c r="AD452" s="1086"/>
      <c r="AE452" s="1086"/>
      <c r="AF452" s="1086"/>
      <c r="AG452" s="1086"/>
      <c r="AJ452" s="1086"/>
      <c r="AK452" s="1086"/>
      <c r="AL452" s="1086"/>
      <c r="AM452" s="1086"/>
      <c r="AN452" s="1086"/>
      <c r="AO452" s="1086"/>
    </row>
    <row r="453" ht="15.75" customHeight="1">
      <c r="A453" s="1086"/>
      <c r="B453" s="1086"/>
      <c r="D453" s="1086"/>
      <c r="E453" s="1086"/>
      <c r="F453" s="1086"/>
      <c r="G453" s="1086"/>
      <c r="H453" s="1086"/>
      <c r="I453" s="1086"/>
      <c r="J453" s="1086"/>
      <c r="K453" s="1086"/>
      <c r="L453" s="1086"/>
      <c r="M453" s="1086"/>
      <c r="N453" s="1086"/>
      <c r="O453" s="1086"/>
      <c r="P453" s="1086"/>
      <c r="Q453" s="1086"/>
      <c r="R453" s="1086"/>
      <c r="S453" s="1086"/>
      <c r="T453" s="1086"/>
      <c r="U453" s="1086"/>
      <c r="V453" s="1086"/>
      <c r="W453" s="1086"/>
      <c r="X453" s="1086"/>
      <c r="Y453" s="1086"/>
      <c r="Z453" s="1086"/>
      <c r="AA453" s="1086"/>
      <c r="AB453" s="1086"/>
      <c r="AC453" s="1086"/>
      <c r="AD453" s="1086"/>
      <c r="AE453" s="1086"/>
      <c r="AF453" s="1086"/>
      <c r="AG453" s="1086"/>
      <c r="AJ453" s="1086"/>
      <c r="AK453" s="1086"/>
      <c r="AL453" s="1086"/>
      <c r="AM453" s="1086"/>
      <c r="AN453" s="1086"/>
      <c r="AO453" s="1086"/>
    </row>
    <row r="454" ht="15.75" customHeight="1">
      <c r="A454" s="1086"/>
      <c r="B454" s="1086"/>
      <c r="D454" s="1086"/>
      <c r="E454" s="1086"/>
      <c r="F454" s="1086"/>
      <c r="G454" s="1086"/>
      <c r="H454" s="1086"/>
      <c r="I454" s="1086"/>
      <c r="J454" s="1086"/>
      <c r="K454" s="1086"/>
      <c r="L454" s="1086"/>
      <c r="M454" s="1086"/>
      <c r="N454" s="1086"/>
      <c r="O454" s="1086"/>
      <c r="P454" s="1086"/>
      <c r="Q454" s="1086"/>
      <c r="R454" s="1086"/>
      <c r="S454" s="1086"/>
      <c r="T454" s="1086"/>
      <c r="U454" s="1086"/>
      <c r="V454" s="1086"/>
      <c r="W454" s="1086"/>
      <c r="X454" s="1086"/>
      <c r="Y454" s="1086"/>
      <c r="Z454" s="1086"/>
      <c r="AA454" s="1086"/>
      <c r="AB454" s="1086"/>
      <c r="AC454" s="1086"/>
      <c r="AD454" s="1086"/>
      <c r="AE454" s="1086"/>
      <c r="AF454" s="1086"/>
      <c r="AG454" s="1086"/>
      <c r="AJ454" s="1086"/>
      <c r="AK454" s="1086"/>
      <c r="AL454" s="1086"/>
      <c r="AM454" s="1086"/>
      <c r="AN454" s="1086"/>
      <c r="AO454" s="1086"/>
    </row>
    <row r="455" ht="15.75" customHeight="1">
      <c r="A455" s="1086"/>
      <c r="B455" s="1086"/>
      <c r="D455" s="1086"/>
      <c r="E455" s="1086"/>
      <c r="F455" s="1086"/>
      <c r="G455" s="1086"/>
      <c r="H455" s="1086"/>
      <c r="I455" s="1086"/>
      <c r="J455" s="1086"/>
      <c r="K455" s="1086"/>
      <c r="L455" s="1086"/>
      <c r="M455" s="1086"/>
      <c r="N455" s="1086"/>
      <c r="O455" s="1086"/>
      <c r="P455" s="1086"/>
      <c r="Q455" s="1086"/>
      <c r="R455" s="1086"/>
      <c r="S455" s="1086"/>
      <c r="T455" s="1086"/>
      <c r="U455" s="1086"/>
      <c r="V455" s="1086"/>
      <c r="W455" s="1086"/>
      <c r="X455" s="1086"/>
      <c r="Y455" s="1086"/>
      <c r="Z455" s="1086"/>
      <c r="AA455" s="1086"/>
      <c r="AB455" s="1086"/>
      <c r="AC455" s="1086"/>
      <c r="AD455" s="1086"/>
      <c r="AE455" s="1086"/>
      <c r="AF455" s="1086"/>
      <c r="AG455" s="1086"/>
      <c r="AJ455" s="1086"/>
      <c r="AK455" s="1086"/>
      <c r="AL455" s="1086"/>
      <c r="AM455" s="1086"/>
      <c r="AN455" s="1086"/>
      <c r="AO455" s="1086"/>
    </row>
    <row r="456" ht="15.75" customHeight="1">
      <c r="A456" s="1086"/>
      <c r="B456" s="1086"/>
      <c r="D456" s="1086"/>
      <c r="E456" s="1086"/>
      <c r="F456" s="1086"/>
      <c r="G456" s="1086"/>
      <c r="H456" s="1086"/>
      <c r="I456" s="1086"/>
      <c r="J456" s="1086"/>
      <c r="K456" s="1086"/>
      <c r="L456" s="1086"/>
      <c r="M456" s="1086"/>
      <c r="N456" s="1086"/>
      <c r="O456" s="1086"/>
      <c r="P456" s="1086"/>
      <c r="Q456" s="1086"/>
      <c r="R456" s="1086"/>
      <c r="S456" s="1086"/>
      <c r="T456" s="1086"/>
      <c r="U456" s="1086"/>
      <c r="V456" s="1086"/>
      <c r="W456" s="1086"/>
      <c r="X456" s="1086"/>
      <c r="Y456" s="1086"/>
      <c r="Z456" s="1086"/>
      <c r="AA456" s="1086"/>
      <c r="AB456" s="1086"/>
      <c r="AC456" s="1086"/>
      <c r="AD456" s="1086"/>
      <c r="AE456" s="1086"/>
      <c r="AF456" s="1086"/>
      <c r="AG456" s="1086"/>
      <c r="AJ456" s="1086"/>
      <c r="AK456" s="1086"/>
      <c r="AL456" s="1086"/>
      <c r="AM456" s="1086"/>
      <c r="AN456" s="1086"/>
      <c r="AO456" s="1086"/>
    </row>
    <row r="457" ht="15.75" customHeight="1">
      <c r="A457" s="1086"/>
      <c r="B457" s="1086"/>
      <c r="D457" s="1086"/>
      <c r="E457" s="1086"/>
      <c r="F457" s="1086"/>
      <c r="G457" s="1086"/>
      <c r="H457" s="1086"/>
      <c r="I457" s="1086"/>
      <c r="J457" s="1086"/>
      <c r="K457" s="1086"/>
      <c r="L457" s="1086"/>
      <c r="M457" s="1086"/>
      <c r="N457" s="1086"/>
      <c r="O457" s="1086"/>
      <c r="P457" s="1086"/>
      <c r="Q457" s="1086"/>
      <c r="R457" s="1086"/>
      <c r="S457" s="1086"/>
      <c r="T457" s="1086"/>
      <c r="U457" s="1086"/>
      <c r="V457" s="1086"/>
      <c r="W457" s="1086"/>
      <c r="X457" s="1086"/>
      <c r="Y457" s="1086"/>
      <c r="Z457" s="1086"/>
      <c r="AA457" s="1086"/>
      <c r="AB457" s="1086"/>
      <c r="AC457" s="1086"/>
      <c r="AD457" s="1086"/>
      <c r="AE457" s="1086"/>
      <c r="AF457" s="1086"/>
      <c r="AG457" s="1086"/>
      <c r="AJ457" s="1086"/>
      <c r="AK457" s="1086"/>
      <c r="AL457" s="1086"/>
      <c r="AM457" s="1086"/>
      <c r="AN457" s="1086"/>
      <c r="AO457" s="1086"/>
    </row>
    <row r="458" ht="15.75" customHeight="1">
      <c r="A458" s="1086"/>
      <c r="B458" s="1086"/>
      <c r="D458" s="1086"/>
      <c r="E458" s="1086"/>
      <c r="F458" s="1086"/>
      <c r="G458" s="1086"/>
      <c r="H458" s="1086"/>
      <c r="I458" s="1086"/>
      <c r="J458" s="1086"/>
      <c r="K458" s="1086"/>
      <c r="L458" s="1086"/>
      <c r="M458" s="1086"/>
      <c r="N458" s="1086"/>
      <c r="O458" s="1086"/>
      <c r="P458" s="1086"/>
      <c r="Q458" s="1086"/>
      <c r="R458" s="1086"/>
      <c r="S458" s="1086"/>
      <c r="T458" s="1086"/>
      <c r="U458" s="1086"/>
      <c r="V458" s="1086"/>
      <c r="W458" s="1086"/>
      <c r="X458" s="1086"/>
      <c r="Y458" s="1086"/>
      <c r="Z458" s="1086"/>
      <c r="AA458" s="1086"/>
      <c r="AB458" s="1086"/>
      <c r="AC458" s="1086"/>
      <c r="AD458" s="1086"/>
      <c r="AE458" s="1086"/>
      <c r="AF458" s="1086"/>
      <c r="AG458" s="1086"/>
      <c r="AJ458" s="1086"/>
      <c r="AK458" s="1086"/>
      <c r="AL458" s="1086"/>
      <c r="AM458" s="1086"/>
      <c r="AN458" s="1086"/>
      <c r="AO458" s="1086"/>
    </row>
    <row r="459" ht="15.75" customHeight="1">
      <c r="A459" s="1086"/>
      <c r="B459" s="1086"/>
      <c r="D459" s="1086"/>
      <c r="E459" s="1086"/>
      <c r="F459" s="1086"/>
      <c r="G459" s="1086"/>
      <c r="H459" s="1086"/>
      <c r="I459" s="1086"/>
      <c r="J459" s="1086"/>
      <c r="K459" s="1086"/>
      <c r="L459" s="1086"/>
      <c r="M459" s="1086"/>
      <c r="N459" s="1086"/>
      <c r="O459" s="1086"/>
      <c r="P459" s="1086"/>
      <c r="Q459" s="1086"/>
      <c r="R459" s="1086"/>
      <c r="S459" s="1086"/>
      <c r="T459" s="1086"/>
      <c r="U459" s="1086"/>
      <c r="V459" s="1086"/>
      <c r="W459" s="1086"/>
      <c r="X459" s="1086"/>
      <c r="Y459" s="1086"/>
      <c r="Z459" s="1086"/>
      <c r="AA459" s="1086"/>
      <c r="AB459" s="1086"/>
      <c r="AC459" s="1086"/>
      <c r="AD459" s="1086"/>
      <c r="AE459" s="1086"/>
      <c r="AF459" s="1086"/>
      <c r="AG459" s="1086"/>
      <c r="AJ459" s="1086"/>
      <c r="AK459" s="1086"/>
      <c r="AL459" s="1086"/>
      <c r="AM459" s="1086"/>
      <c r="AN459" s="1086"/>
      <c r="AO459" s="1086"/>
    </row>
    <row r="460" ht="15.75" customHeight="1">
      <c r="A460" s="1086"/>
      <c r="B460" s="1086"/>
      <c r="D460" s="1086"/>
      <c r="E460" s="1086"/>
      <c r="F460" s="1086"/>
      <c r="G460" s="1086"/>
      <c r="H460" s="1086"/>
      <c r="I460" s="1086"/>
      <c r="J460" s="1086"/>
      <c r="K460" s="1086"/>
      <c r="L460" s="1086"/>
      <c r="M460" s="1086"/>
      <c r="N460" s="1086"/>
      <c r="O460" s="1086"/>
      <c r="P460" s="1086"/>
      <c r="Q460" s="1086"/>
      <c r="R460" s="1086"/>
      <c r="S460" s="1086"/>
      <c r="T460" s="1086"/>
      <c r="U460" s="1086"/>
      <c r="V460" s="1086"/>
      <c r="W460" s="1086"/>
      <c r="X460" s="1086"/>
      <c r="Y460" s="1086"/>
      <c r="Z460" s="1086"/>
      <c r="AA460" s="1086"/>
      <c r="AB460" s="1086"/>
      <c r="AC460" s="1086"/>
      <c r="AD460" s="1086"/>
      <c r="AE460" s="1086"/>
      <c r="AF460" s="1086"/>
      <c r="AG460" s="1086"/>
      <c r="AJ460" s="1086"/>
      <c r="AK460" s="1086"/>
      <c r="AL460" s="1086"/>
      <c r="AM460" s="1086"/>
      <c r="AN460" s="1086"/>
      <c r="AO460" s="1086"/>
    </row>
    <row r="461" ht="15.75" customHeight="1">
      <c r="A461" s="1086"/>
      <c r="B461" s="1086"/>
      <c r="D461" s="1086"/>
      <c r="E461" s="1086"/>
      <c r="F461" s="1086"/>
      <c r="G461" s="1086"/>
      <c r="H461" s="1086"/>
      <c r="I461" s="1086"/>
      <c r="J461" s="1086"/>
      <c r="K461" s="1086"/>
      <c r="L461" s="1086"/>
      <c r="M461" s="1086"/>
      <c r="N461" s="1086"/>
      <c r="O461" s="1086"/>
      <c r="P461" s="1086"/>
      <c r="Q461" s="1086"/>
      <c r="R461" s="1086"/>
      <c r="S461" s="1086"/>
      <c r="T461" s="1086"/>
      <c r="U461" s="1086"/>
      <c r="V461" s="1086"/>
      <c r="W461" s="1086"/>
      <c r="X461" s="1086"/>
      <c r="Y461" s="1086"/>
      <c r="Z461" s="1086"/>
      <c r="AA461" s="1086"/>
      <c r="AB461" s="1086"/>
      <c r="AC461" s="1086"/>
      <c r="AD461" s="1086"/>
      <c r="AE461" s="1086"/>
      <c r="AF461" s="1086"/>
      <c r="AG461" s="1086"/>
      <c r="AJ461" s="1086"/>
      <c r="AK461" s="1086"/>
      <c r="AL461" s="1086"/>
      <c r="AM461" s="1086"/>
      <c r="AN461" s="1086"/>
      <c r="AO461" s="1086"/>
    </row>
    <row r="462" ht="15.75" customHeight="1">
      <c r="A462" s="1086"/>
      <c r="B462" s="1086"/>
      <c r="D462" s="1086"/>
      <c r="E462" s="1086"/>
      <c r="F462" s="1086"/>
      <c r="G462" s="1086"/>
      <c r="H462" s="1086"/>
      <c r="I462" s="1086"/>
      <c r="J462" s="1086"/>
      <c r="K462" s="1086"/>
      <c r="L462" s="1086"/>
      <c r="M462" s="1086"/>
      <c r="N462" s="1086"/>
      <c r="O462" s="1086"/>
      <c r="P462" s="1086"/>
      <c r="Q462" s="1086"/>
      <c r="R462" s="1086"/>
      <c r="S462" s="1086"/>
      <c r="T462" s="1086"/>
      <c r="U462" s="1086"/>
      <c r="V462" s="1086"/>
      <c r="W462" s="1086"/>
      <c r="X462" s="1086"/>
      <c r="Y462" s="1086"/>
      <c r="Z462" s="1086"/>
      <c r="AA462" s="1086"/>
      <c r="AB462" s="1086"/>
      <c r="AC462" s="1086"/>
      <c r="AD462" s="1086"/>
      <c r="AE462" s="1086"/>
      <c r="AF462" s="1086"/>
      <c r="AG462" s="1086"/>
      <c r="AJ462" s="1086"/>
      <c r="AK462" s="1086"/>
      <c r="AL462" s="1086"/>
      <c r="AM462" s="1086"/>
      <c r="AN462" s="1086"/>
      <c r="AO462" s="1086"/>
    </row>
    <row r="463" ht="15.75" customHeight="1">
      <c r="A463" s="1086"/>
      <c r="B463" s="1086"/>
      <c r="D463" s="1086"/>
      <c r="E463" s="1086"/>
      <c r="F463" s="1086"/>
      <c r="G463" s="1086"/>
      <c r="H463" s="1086"/>
      <c r="I463" s="1086"/>
      <c r="J463" s="1086"/>
      <c r="K463" s="1086"/>
      <c r="L463" s="1086"/>
      <c r="M463" s="1086"/>
      <c r="N463" s="1086"/>
      <c r="O463" s="1086"/>
      <c r="P463" s="1086"/>
      <c r="Q463" s="1086"/>
      <c r="R463" s="1086"/>
      <c r="S463" s="1086"/>
      <c r="T463" s="1086"/>
      <c r="U463" s="1086"/>
      <c r="V463" s="1086"/>
      <c r="W463" s="1086"/>
      <c r="X463" s="1086"/>
      <c r="Y463" s="1086"/>
      <c r="Z463" s="1086"/>
      <c r="AA463" s="1086"/>
      <c r="AB463" s="1086"/>
      <c r="AC463" s="1086"/>
      <c r="AD463" s="1086"/>
      <c r="AE463" s="1086"/>
      <c r="AF463" s="1086"/>
      <c r="AG463" s="1086"/>
      <c r="AJ463" s="1086"/>
      <c r="AK463" s="1086"/>
      <c r="AL463" s="1086"/>
      <c r="AM463" s="1086"/>
      <c r="AN463" s="1086"/>
      <c r="AO463" s="1086"/>
    </row>
    <row r="464" ht="15.75" customHeight="1">
      <c r="A464" s="1086"/>
      <c r="B464" s="1086"/>
      <c r="D464" s="1086"/>
      <c r="E464" s="1086"/>
      <c r="F464" s="1086"/>
      <c r="G464" s="1086"/>
      <c r="H464" s="1086"/>
      <c r="I464" s="1086"/>
      <c r="J464" s="1086"/>
      <c r="K464" s="1086"/>
      <c r="L464" s="1086"/>
      <c r="M464" s="1086"/>
      <c r="N464" s="1086"/>
      <c r="O464" s="1086"/>
      <c r="P464" s="1086"/>
      <c r="Q464" s="1086"/>
      <c r="R464" s="1086"/>
      <c r="S464" s="1086"/>
      <c r="T464" s="1086"/>
      <c r="U464" s="1086"/>
      <c r="V464" s="1086"/>
      <c r="W464" s="1086"/>
      <c r="X464" s="1086"/>
      <c r="Y464" s="1086"/>
      <c r="Z464" s="1086"/>
      <c r="AA464" s="1086"/>
      <c r="AB464" s="1086"/>
      <c r="AC464" s="1086"/>
      <c r="AD464" s="1086"/>
      <c r="AE464" s="1086"/>
      <c r="AF464" s="1086"/>
      <c r="AG464" s="1086"/>
      <c r="AJ464" s="1086"/>
      <c r="AK464" s="1086"/>
      <c r="AL464" s="1086"/>
      <c r="AM464" s="1086"/>
      <c r="AN464" s="1086"/>
      <c r="AO464" s="1086"/>
    </row>
    <row r="465" ht="15.75" customHeight="1">
      <c r="A465" s="1086"/>
      <c r="B465" s="1086"/>
      <c r="D465" s="1086"/>
      <c r="E465" s="1086"/>
      <c r="F465" s="1086"/>
      <c r="G465" s="1086"/>
      <c r="H465" s="1086"/>
      <c r="I465" s="1086"/>
      <c r="J465" s="1086"/>
      <c r="K465" s="1086"/>
      <c r="L465" s="1086"/>
      <c r="M465" s="1086"/>
      <c r="N465" s="1086"/>
      <c r="O465" s="1086"/>
      <c r="P465" s="1086"/>
      <c r="Q465" s="1086"/>
      <c r="R465" s="1086"/>
      <c r="S465" s="1086"/>
      <c r="T465" s="1086"/>
      <c r="U465" s="1086"/>
      <c r="V465" s="1086"/>
      <c r="W465" s="1086"/>
      <c r="X465" s="1086"/>
      <c r="Y465" s="1086"/>
      <c r="Z465" s="1086"/>
      <c r="AA465" s="1086"/>
      <c r="AB465" s="1086"/>
      <c r="AC465" s="1086"/>
      <c r="AD465" s="1086"/>
      <c r="AE465" s="1086"/>
      <c r="AF465" s="1086"/>
      <c r="AG465" s="1086"/>
      <c r="AJ465" s="1086"/>
      <c r="AK465" s="1086"/>
      <c r="AL465" s="1086"/>
      <c r="AM465" s="1086"/>
      <c r="AN465" s="1086"/>
      <c r="AO465" s="1086"/>
    </row>
    <row r="466" ht="15.75" customHeight="1">
      <c r="A466" s="1086"/>
      <c r="B466" s="1086"/>
      <c r="D466" s="1086"/>
      <c r="E466" s="1086"/>
      <c r="F466" s="1086"/>
      <c r="G466" s="1086"/>
      <c r="H466" s="1086"/>
      <c r="I466" s="1086"/>
      <c r="J466" s="1086"/>
      <c r="K466" s="1086"/>
      <c r="L466" s="1086"/>
      <c r="M466" s="1086"/>
      <c r="N466" s="1086"/>
      <c r="O466" s="1086"/>
      <c r="P466" s="1086"/>
      <c r="Q466" s="1086"/>
      <c r="R466" s="1086"/>
      <c r="S466" s="1086"/>
      <c r="T466" s="1086"/>
      <c r="U466" s="1086"/>
      <c r="V466" s="1086"/>
      <c r="W466" s="1086"/>
      <c r="X466" s="1086"/>
      <c r="Y466" s="1086"/>
      <c r="Z466" s="1086"/>
      <c r="AA466" s="1086"/>
      <c r="AB466" s="1086"/>
      <c r="AC466" s="1086"/>
      <c r="AD466" s="1086"/>
      <c r="AE466" s="1086"/>
      <c r="AF466" s="1086"/>
      <c r="AG466" s="1086"/>
      <c r="AJ466" s="1086"/>
      <c r="AK466" s="1086"/>
      <c r="AL466" s="1086"/>
      <c r="AM466" s="1086"/>
      <c r="AN466" s="1086"/>
      <c r="AO466" s="1086"/>
    </row>
    <row r="467" ht="15.75" customHeight="1">
      <c r="A467" s="1086"/>
      <c r="B467" s="1086"/>
      <c r="D467" s="1086"/>
      <c r="E467" s="1086"/>
      <c r="F467" s="1086"/>
      <c r="G467" s="1086"/>
      <c r="H467" s="1086"/>
      <c r="I467" s="1086"/>
      <c r="J467" s="1086"/>
      <c r="K467" s="1086"/>
      <c r="L467" s="1086"/>
      <c r="M467" s="1086"/>
      <c r="N467" s="1086"/>
      <c r="O467" s="1086"/>
      <c r="P467" s="1086"/>
      <c r="Q467" s="1086"/>
      <c r="R467" s="1086"/>
      <c r="S467" s="1086"/>
      <c r="T467" s="1086"/>
      <c r="U467" s="1086"/>
      <c r="V467" s="1086"/>
      <c r="W467" s="1086"/>
      <c r="X467" s="1086"/>
      <c r="Y467" s="1086"/>
      <c r="Z467" s="1086"/>
      <c r="AA467" s="1086"/>
      <c r="AB467" s="1086"/>
      <c r="AC467" s="1086"/>
      <c r="AD467" s="1086"/>
      <c r="AE467" s="1086"/>
      <c r="AF467" s="1086"/>
      <c r="AG467" s="1086"/>
      <c r="AJ467" s="1086"/>
      <c r="AK467" s="1086"/>
      <c r="AL467" s="1086"/>
      <c r="AM467" s="1086"/>
      <c r="AN467" s="1086"/>
      <c r="AO467" s="1086"/>
    </row>
    <row r="468" ht="15.75" customHeight="1">
      <c r="A468" s="1086"/>
      <c r="B468" s="1086"/>
      <c r="D468" s="1086"/>
      <c r="E468" s="1086"/>
      <c r="F468" s="1086"/>
      <c r="G468" s="1086"/>
      <c r="H468" s="1086"/>
      <c r="I468" s="1086"/>
      <c r="J468" s="1086"/>
      <c r="K468" s="1086"/>
      <c r="L468" s="1086"/>
      <c r="M468" s="1086"/>
      <c r="N468" s="1086"/>
      <c r="O468" s="1086"/>
      <c r="P468" s="1086"/>
      <c r="Q468" s="1086"/>
      <c r="R468" s="1086"/>
      <c r="S468" s="1086"/>
      <c r="T468" s="1086"/>
      <c r="U468" s="1086"/>
      <c r="V468" s="1086"/>
      <c r="W468" s="1086"/>
      <c r="X468" s="1086"/>
      <c r="Y468" s="1086"/>
      <c r="Z468" s="1086"/>
      <c r="AA468" s="1086"/>
      <c r="AB468" s="1086"/>
      <c r="AC468" s="1086"/>
      <c r="AD468" s="1086"/>
      <c r="AE468" s="1086"/>
      <c r="AF468" s="1086"/>
      <c r="AG468" s="1086"/>
      <c r="AJ468" s="1086"/>
      <c r="AK468" s="1086"/>
      <c r="AL468" s="1086"/>
      <c r="AM468" s="1086"/>
      <c r="AN468" s="1086"/>
      <c r="AO468" s="1086"/>
    </row>
    <row r="469" ht="15.75" customHeight="1">
      <c r="A469" s="1086"/>
      <c r="B469" s="1086"/>
      <c r="D469" s="1086"/>
      <c r="E469" s="1086"/>
      <c r="F469" s="1086"/>
      <c r="G469" s="1086"/>
      <c r="H469" s="1086"/>
      <c r="I469" s="1086"/>
      <c r="J469" s="1086"/>
      <c r="K469" s="1086"/>
      <c r="L469" s="1086"/>
      <c r="M469" s="1086"/>
      <c r="N469" s="1086"/>
      <c r="O469" s="1086"/>
      <c r="P469" s="1086"/>
      <c r="Q469" s="1086"/>
      <c r="R469" s="1086"/>
      <c r="S469" s="1086"/>
      <c r="T469" s="1086"/>
      <c r="U469" s="1086"/>
      <c r="V469" s="1086"/>
      <c r="W469" s="1086"/>
      <c r="X469" s="1086"/>
      <c r="Y469" s="1086"/>
      <c r="Z469" s="1086"/>
      <c r="AA469" s="1086"/>
      <c r="AB469" s="1086"/>
      <c r="AC469" s="1086"/>
      <c r="AD469" s="1086"/>
      <c r="AE469" s="1086"/>
      <c r="AF469" s="1086"/>
      <c r="AG469" s="1086"/>
      <c r="AJ469" s="1086"/>
      <c r="AK469" s="1086"/>
      <c r="AL469" s="1086"/>
      <c r="AM469" s="1086"/>
      <c r="AN469" s="1086"/>
      <c r="AO469" s="1086"/>
    </row>
    <row r="470" ht="15.75" customHeight="1">
      <c r="A470" s="1086"/>
      <c r="B470" s="1086"/>
      <c r="D470" s="1086"/>
      <c r="E470" s="1086"/>
      <c r="F470" s="1086"/>
      <c r="G470" s="1086"/>
      <c r="H470" s="1086"/>
      <c r="I470" s="1086"/>
      <c r="J470" s="1086"/>
      <c r="K470" s="1086"/>
      <c r="L470" s="1086"/>
      <c r="M470" s="1086"/>
      <c r="N470" s="1086"/>
      <c r="O470" s="1086"/>
      <c r="P470" s="1086"/>
      <c r="Q470" s="1086"/>
      <c r="R470" s="1086"/>
      <c r="S470" s="1086"/>
      <c r="T470" s="1086"/>
      <c r="U470" s="1086"/>
      <c r="V470" s="1086"/>
      <c r="W470" s="1086"/>
      <c r="X470" s="1086"/>
      <c r="Y470" s="1086"/>
      <c r="Z470" s="1086"/>
      <c r="AA470" s="1086"/>
      <c r="AB470" s="1086"/>
      <c r="AC470" s="1086"/>
      <c r="AD470" s="1086"/>
      <c r="AE470" s="1086"/>
      <c r="AF470" s="1086"/>
      <c r="AG470" s="1086"/>
      <c r="AJ470" s="1086"/>
      <c r="AK470" s="1086"/>
      <c r="AL470" s="1086"/>
      <c r="AM470" s="1086"/>
      <c r="AN470" s="1086"/>
      <c r="AO470" s="1086"/>
    </row>
    <row r="471" ht="15.75" customHeight="1">
      <c r="A471" s="1086"/>
      <c r="B471" s="1086"/>
      <c r="D471" s="1086"/>
      <c r="E471" s="1086"/>
      <c r="F471" s="1086"/>
      <c r="G471" s="1086"/>
      <c r="H471" s="1086"/>
      <c r="I471" s="1086"/>
      <c r="J471" s="1086"/>
      <c r="K471" s="1086"/>
      <c r="L471" s="1086"/>
      <c r="M471" s="1086"/>
      <c r="N471" s="1086"/>
      <c r="O471" s="1086"/>
      <c r="P471" s="1086"/>
      <c r="Q471" s="1086"/>
      <c r="R471" s="1086"/>
      <c r="S471" s="1086"/>
      <c r="T471" s="1086"/>
      <c r="U471" s="1086"/>
      <c r="V471" s="1086"/>
      <c r="W471" s="1086"/>
      <c r="X471" s="1086"/>
      <c r="Y471" s="1086"/>
      <c r="Z471" s="1086"/>
      <c r="AA471" s="1086"/>
      <c r="AB471" s="1086"/>
      <c r="AC471" s="1086"/>
      <c r="AD471" s="1086"/>
      <c r="AE471" s="1086"/>
      <c r="AF471" s="1086"/>
      <c r="AG471" s="1086"/>
      <c r="AJ471" s="1086"/>
      <c r="AK471" s="1086"/>
      <c r="AL471" s="1086"/>
      <c r="AM471" s="1086"/>
      <c r="AN471" s="1086"/>
      <c r="AO471" s="1086"/>
    </row>
    <row r="472" ht="15.75" customHeight="1">
      <c r="A472" s="1086"/>
      <c r="B472" s="1086"/>
      <c r="D472" s="1086"/>
      <c r="E472" s="1086"/>
      <c r="F472" s="1086"/>
      <c r="G472" s="1086"/>
      <c r="H472" s="1086"/>
      <c r="I472" s="1086"/>
      <c r="J472" s="1086"/>
      <c r="K472" s="1086"/>
      <c r="L472" s="1086"/>
      <c r="M472" s="1086"/>
      <c r="N472" s="1086"/>
      <c r="O472" s="1086"/>
      <c r="P472" s="1086"/>
      <c r="Q472" s="1086"/>
      <c r="R472" s="1086"/>
      <c r="S472" s="1086"/>
      <c r="T472" s="1086"/>
      <c r="U472" s="1086"/>
      <c r="V472" s="1086"/>
      <c r="W472" s="1086"/>
      <c r="X472" s="1086"/>
      <c r="Y472" s="1086"/>
      <c r="Z472" s="1086"/>
      <c r="AA472" s="1086"/>
      <c r="AB472" s="1086"/>
      <c r="AC472" s="1086"/>
      <c r="AD472" s="1086"/>
      <c r="AE472" s="1086"/>
      <c r="AF472" s="1086"/>
      <c r="AG472" s="1086"/>
      <c r="AJ472" s="1086"/>
      <c r="AK472" s="1086"/>
      <c r="AL472" s="1086"/>
      <c r="AM472" s="1086"/>
      <c r="AN472" s="1086"/>
      <c r="AO472" s="1086"/>
    </row>
    <row r="473" ht="15.75" customHeight="1">
      <c r="A473" s="1086"/>
      <c r="B473" s="1086"/>
      <c r="D473" s="1086"/>
      <c r="E473" s="1086"/>
      <c r="F473" s="1086"/>
      <c r="G473" s="1086"/>
      <c r="H473" s="1086"/>
      <c r="I473" s="1086"/>
      <c r="J473" s="1086"/>
      <c r="K473" s="1086"/>
      <c r="L473" s="1086"/>
      <c r="M473" s="1086"/>
      <c r="N473" s="1086"/>
      <c r="O473" s="1086"/>
      <c r="P473" s="1086"/>
      <c r="Q473" s="1086"/>
      <c r="R473" s="1086"/>
      <c r="S473" s="1086"/>
      <c r="T473" s="1086"/>
      <c r="U473" s="1086"/>
      <c r="V473" s="1086"/>
      <c r="W473" s="1086"/>
      <c r="X473" s="1086"/>
      <c r="Y473" s="1086"/>
      <c r="Z473" s="1086"/>
      <c r="AA473" s="1086"/>
      <c r="AB473" s="1086"/>
      <c r="AC473" s="1086"/>
      <c r="AD473" s="1086"/>
      <c r="AE473" s="1086"/>
      <c r="AF473" s="1086"/>
      <c r="AG473" s="1086"/>
      <c r="AJ473" s="1086"/>
      <c r="AK473" s="1086"/>
      <c r="AL473" s="1086"/>
      <c r="AM473" s="1086"/>
      <c r="AN473" s="1086"/>
      <c r="AO473" s="1086"/>
    </row>
    <row r="474" ht="15.75" customHeight="1">
      <c r="A474" s="1086"/>
      <c r="B474" s="1086"/>
      <c r="D474" s="1086"/>
      <c r="E474" s="1086"/>
      <c r="F474" s="1086"/>
      <c r="G474" s="1086"/>
      <c r="H474" s="1086"/>
      <c r="I474" s="1086"/>
      <c r="J474" s="1086"/>
      <c r="K474" s="1086"/>
      <c r="L474" s="1086"/>
      <c r="M474" s="1086"/>
      <c r="N474" s="1086"/>
      <c r="O474" s="1086"/>
      <c r="P474" s="1086"/>
      <c r="Q474" s="1086"/>
      <c r="R474" s="1086"/>
      <c r="S474" s="1086"/>
      <c r="T474" s="1086"/>
      <c r="U474" s="1086"/>
      <c r="V474" s="1086"/>
      <c r="W474" s="1086"/>
      <c r="X474" s="1086"/>
      <c r="Y474" s="1086"/>
      <c r="Z474" s="1086"/>
      <c r="AA474" s="1086"/>
      <c r="AB474" s="1086"/>
      <c r="AC474" s="1086"/>
      <c r="AD474" s="1086"/>
      <c r="AE474" s="1086"/>
      <c r="AF474" s="1086"/>
      <c r="AG474" s="1086"/>
      <c r="AJ474" s="1086"/>
      <c r="AK474" s="1086"/>
      <c r="AL474" s="1086"/>
      <c r="AM474" s="1086"/>
      <c r="AN474" s="1086"/>
      <c r="AO474" s="1086"/>
    </row>
    <row r="475" ht="15.75" customHeight="1">
      <c r="A475" s="1086"/>
      <c r="B475" s="1086"/>
      <c r="D475" s="1086"/>
      <c r="E475" s="1086"/>
      <c r="F475" s="1086"/>
      <c r="G475" s="1086"/>
      <c r="H475" s="1086"/>
      <c r="I475" s="1086"/>
      <c r="J475" s="1086"/>
      <c r="K475" s="1086"/>
      <c r="L475" s="1086"/>
      <c r="M475" s="1086"/>
      <c r="N475" s="1086"/>
      <c r="O475" s="1086"/>
      <c r="P475" s="1086"/>
      <c r="Q475" s="1086"/>
      <c r="R475" s="1086"/>
      <c r="S475" s="1086"/>
      <c r="T475" s="1086"/>
      <c r="U475" s="1086"/>
      <c r="V475" s="1086"/>
      <c r="W475" s="1086"/>
      <c r="X475" s="1086"/>
      <c r="Y475" s="1086"/>
      <c r="Z475" s="1086"/>
      <c r="AA475" s="1086"/>
      <c r="AB475" s="1086"/>
      <c r="AC475" s="1086"/>
      <c r="AD475" s="1086"/>
      <c r="AE475" s="1086"/>
      <c r="AF475" s="1086"/>
      <c r="AG475" s="1086"/>
      <c r="AJ475" s="1086"/>
      <c r="AK475" s="1086"/>
      <c r="AL475" s="1086"/>
      <c r="AM475" s="1086"/>
      <c r="AN475" s="1086"/>
      <c r="AO475" s="1086"/>
    </row>
    <row r="476" ht="15.75" customHeight="1">
      <c r="A476" s="1086"/>
      <c r="B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J476" s="1086"/>
      <c r="AK476" s="1086"/>
      <c r="AL476" s="1086"/>
      <c r="AM476" s="1086"/>
      <c r="AN476" s="1086"/>
      <c r="AO476" s="1086"/>
    </row>
    <row r="477" ht="15.75" customHeight="1">
      <c r="A477" s="1086"/>
      <c r="B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J477" s="1086"/>
      <c r="AK477" s="1086"/>
      <c r="AL477" s="1086"/>
      <c r="AM477" s="1086"/>
      <c r="AN477" s="1086"/>
      <c r="AO477" s="1086"/>
    </row>
    <row r="478" ht="15.75" customHeight="1">
      <c r="A478" s="1086"/>
      <c r="B478" s="1086"/>
      <c r="D478" s="1086"/>
      <c r="E478" s="1086"/>
      <c r="F478" s="1086"/>
      <c r="G478" s="1086"/>
      <c r="H478" s="1086"/>
      <c r="I478" s="1086"/>
      <c r="J478" s="1086"/>
      <c r="K478" s="1086"/>
      <c r="L478" s="1086"/>
      <c r="M478" s="1086"/>
      <c r="N478" s="1086"/>
      <c r="O478" s="1086"/>
      <c r="P478" s="1086"/>
      <c r="Q478" s="1086"/>
      <c r="R478" s="1086"/>
      <c r="S478" s="1086"/>
      <c r="T478" s="1086"/>
      <c r="U478" s="1086"/>
      <c r="V478" s="1086"/>
      <c r="W478" s="1086"/>
      <c r="X478" s="1086"/>
      <c r="Y478" s="1086"/>
      <c r="Z478" s="1086"/>
      <c r="AA478" s="1086"/>
      <c r="AB478" s="1086"/>
      <c r="AC478" s="1086"/>
      <c r="AD478" s="1086"/>
      <c r="AE478" s="1086"/>
      <c r="AF478" s="1086"/>
      <c r="AG478" s="1086"/>
      <c r="AJ478" s="1086"/>
      <c r="AK478" s="1086"/>
      <c r="AL478" s="1086"/>
      <c r="AM478" s="1086"/>
      <c r="AN478" s="1086"/>
      <c r="AO478" s="1086"/>
    </row>
    <row r="479" ht="15.75" customHeight="1">
      <c r="A479" s="1086"/>
      <c r="B479" s="1086"/>
      <c r="D479" s="1086"/>
      <c r="E479" s="1086"/>
      <c r="F479" s="1086"/>
      <c r="G479" s="1086"/>
      <c r="H479" s="1086"/>
      <c r="I479" s="1086"/>
      <c r="J479" s="1086"/>
      <c r="K479" s="1086"/>
      <c r="L479" s="1086"/>
      <c r="M479" s="1086"/>
      <c r="N479" s="1086"/>
      <c r="O479" s="1086"/>
      <c r="P479" s="1086"/>
      <c r="Q479" s="1086"/>
      <c r="R479" s="1086"/>
      <c r="S479" s="1086"/>
      <c r="T479" s="1086"/>
      <c r="U479" s="1086"/>
      <c r="V479" s="1086"/>
      <c r="W479" s="1086"/>
      <c r="X479" s="1086"/>
      <c r="Y479" s="1086"/>
      <c r="Z479" s="1086"/>
      <c r="AA479" s="1086"/>
      <c r="AB479" s="1086"/>
      <c r="AC479" s="1086"/>
      <c r="AD479" s="1086"/>
      <c r="AE479" s="1086"/>
      <c r="AF479" s="1086"/>
      <c r="AG479" s="1086"/>
      <c r="AJ479" s="1086"/>
      <c r="AK479" s="1086"/>
      <c r="AL479" s="1086"/>
      <c r="AM479" s="1086"/>
      <c r="AN479" s="1086"/>
      <c r="AO479" s="1086"/>
    </row>
    <row r="480" ht="15.75" customHeight="1">
      <c r="A480" s="1086"/>
      <c r="B480" s="1086"/>
      <c r="D480" s="1086"/>
      <c r="E480" s="1086"/>
      <c r="F480" s="1086"/>
      <c r="G480" s="1086"/>
      <c r="H480" s="1086"/>
      <c r="I480" s="1086"/>
      <c r="J480" s="1086"/>
      <c r="K480" s="1086"/>
      <c r="L480" s="1086"/>
      <c r="M480" s="1086"/>
      <c r="N480" s="1086"/>
      <c r="O480" s="1086"/>
      <c r="P480" s="1086"/>
      <c r="Q480" s="1086"/>
      <c r="R480" s="1086"/>
      <c r="S480" s="1086"/>
      <c r="T480" s="1086"/>
      <c r="U480" s="1086"/>
      <c r="V480" s="1086"/>
      <c r="W480" s="1086"/>
      <c r="X480" s="1086"/>
      <c r="Y480" s="1086"/>
      <c r="Z480" s="1086"/>
      <c r="AA480" s="1086"/>
      <c r="AB480" s="1086"/>
      <c r="AC480" s="1086"/>
      <c r="AD480" s="1086"/>
      <c r="AE480" s="1086"/>
      <c r="AF480" s="1086"/>
      <c r="AG480" s="1086"/>
      <c r="AJ480" s="1086"/>
      <c r="AK480" s="1086"/>
      <c r="AL480" s="1086"/>
      <c r="AM480" s="1086"/>
      <c r="AN480" s="1086"/>
      <c r="AO480" s="1086"/>
    </row>
    <row r="481" ht="15.75" customHeight="1">
      <c r="A481" s="1086"/>
      <c r="B481" s="1086"/>
      <c r="D481" s="1086"/>
      <c r="E481" s="1086"/>
      <c r="F481" s="1086"/>
      <c r="G481" s="1086"/>
      <c r="H481" s="1086"/>
      <c r="I481" s="1086"/>
      <c r="J481" s="1086"/>
      <c r="K481" s="1086"/>
      <c r="L481" s="1086"/>
      <c r="M481" s="1086"/>
      <c r="N481" s="1086"/>
      <c r="O481" s="1086"/>
      <c r="P481" s="1086"/>
      <c r="Q481" s="1086"/>
      <c r="R481" s="1086"/>
      <c r="S481" s="1086"/>
      <c r="T481" s="1086"/>
      <c r="U481" s="1086"/>
      <c r="V481" s="1086"/>
      <c r="W481" s="1086"/>
      <c r="X481" s="1086"/>
      <c r="Y481" s="1086"/>
      <c r="Z481" s="1086"/>
      <c r="AA481" s="1086"/>
      <c r="AB481" s="1086"/>
      <c r="AC481" s="1086"/>
      <c r="AD481" s="1086"/>
      <c r="AE481" s="1086"/>
      <c r="AF481" s="1086"/>
      <c r="AG481" s="1086"/>
      <c r="AJ481" s="1086"/>
      <c r="AK481" s="1086"/>
      <c r="AL481" s="1086"/>
      <c r="AM481" s="1086"/>
      <c r="AN481" s="1086"/>
      <c r="AO481" s="1086"/>
    </row>
    <row r="482" ht="15.75" customHeight="1">
      <c r="A482" s="1086"/>
      <c r="B482" s="1086"/>
      <c r="D482" s="1086"/>
      <c r="E482" s="1086"/>
      <c r="F482" s="1086"/>
      <c r="G482" s="1086"/>
      <c r="H482" s="1086"/>
      <c r="I482" s="1086"/>
      <c r="J482" s="1086"/>
      <c r="K482" s="1086"/>
      <c r="L482" s="1086"/>
      <c r="M482" s="1086"/>
      <c r="N482" s="1086"/>
      <c r="O482" s="1086"/>
      <c r="P482" s="1086"/>
      <c r="Q482" s="1086"/>
      <c r="R482" s="1086"/>
      <c r="S482" s="1086"/>
      <c r="T482" s="1086"/>
      <c r="U482" s="1086"/>
      <c r="V482" s="1086"/>
      <c r="W482" s="1086"/>
      <c r="X482" s="1086"/>
      <c r="Y482" s="1086"/>
      <c r="Z482" s="1086"/>
      <c r="AA482" s="1086"/>
      <c r="AB482" s="1086"/>
      <c r="AC482" s="1086"/>
      <c r="AD482" s="1086"/>
      <c r="AE482" s="1086"/>
      <c r="AF482" s="1086"/>
      <c r="AG482" s="1086"/>
      <c r="AJ482" s="1086"/>
      <c r="AK482" s="1086"/>
      <c r="AL482" s="1086"/>
      <c r="AM482" s="1086"/>
      <c r="AN482" s="1086"/>
      <c r="AO482" s="1086"/>
    </row>
    <row r="483" ht="15.75" customHeight="1">
      <c r="A483" s="1086"/>
      <c r="B483" s="1086"/>
      <c r="D483" s="1086"/>
      <c r="E483" s="1086"/>
      <c r="F483" s="1086"/>
      <c r="G483" s="1086"/>
      <c r="H483" s="1086"/>
      <c r="I483" s="1086"/>
      <c r="J483" s="1086"/>
      <c r="K483" s="1086"/>
      <c r="L483" s="1086"/>
      <c r="M483" s="1086"/>
      <c r="N483" s="1086"/>
      <c r="O483" s="1086"/>
      <c r="P483" s="1086"/>
      <c r="Q483" s="1086"/>
      <c r="R483" s="1086"/>
      <c r="S483" s="1086"/>
      <c r="T483" s="1086"/>
      <c r="U483" s="1086"/>
      <c r="V483" s="1086"/>
      <c r="W483" s="1086"/>
      <c r="X483" s="1086"/>
      <c r="Y483" s="1086"/>
      <c r="Z483" s="1086"/>
      <c r="AA483" s="1086"/>
      <c r="AB483" s="1086"/>
      <c r="AC483" s="1086"/>
      <c r="AD483" s="1086"/>
      <c r="AE483" s="1086"/>
      <c r="AF483" s="1086"/>
      <c r="AG483" s="1086"/>
      <c r="AJ483" s="1086"/>
      <c r="AK483" s="1086"/>
      <c r="AL483" s="1086"/>
      <c r="AM483" s="1086"/>
      <c r="AN483" s="1086"/>
      <c r="AO483" s="1086"/>
    </row>
    <row r="484" ht="15.75" customHeight="1">
      <c r="A484" s="1086"/>
      <c r="B484" s="1086"/>
      <c r="D484" s="1086"/>
      <c r="E484" s="1086"/>
      <c r="F484" s="1086"/>
      <c r="G484" s="1086"/>
      <c r="H484" s="1086"/>
      <c r="I484" s="1086"/>
      <c r="J484" s="1086"/>
      <c r="K484" s="1086"/>
      <c r="L484" s="1086"/>
      <c r="M484" s="1086"/>
      <c r="N484" s="1086"/>
      <c r="O484" s="1086"/>
      <c r="P484" s="1086"/>
      <c r="Q484" s="1086"/>
      <c r="R484" s="1086"/>
      <c r="S484" s="1086"/>
      <c r="T484" s="1086"/>
      <c r="U484" s="1086"/>
      <c r="V484" s="1086"/>
      <c r="W484" s="1086"/>
      <c r="X484" s="1086"/>
      <c r="Y484" s="1086"/>
      <c r="Z484" s="1086"/>
      <c r="AA484" s="1086"/>
      <c r="AB484" s="1086"/>
      <c r="AC484" s="1086"/>
      <c r="AD484" s="1086"/>
      <c r="AE484" s="1086"/>
      <c r="AF484" s="1086"/>
      <c r="AG484" s="1086"/>
      <c r="AJ484" s="1086"/>
      <c r="AK484" s="1086"/>
      <c r="AL484" s="1086"/>
      <c r="AM484" s="1086"/>
      <c r="AN484" s="1086"/>
      <c r="AO484" s="1086"/>
    </row>
    <row r="485" ht="15.75" customHeight="1">
      <c r="A485" s="1086"/>
      <c r="B485" s="1086"/>
      <c r="D485" s="1086"/>
      <c r="E485" s="1086"/>
      <c r="F485" s="1086"/>
      <c r="G485" s="1086"/>
      <c r="H485" s="1086"/>
      <c r="I485" s="1086"/>
      <c r="J485" s="1086"/>
      <c r="K485" s="1086"/>
      <c r="L485" s="1086"/>
      <c r="M485" s="1086"/>
      <c r="N485" s="1086"/>
      <c r="O485" s="1086"/>
      <c r="P485" s="1086"/>
      <c r="Q485" s="1086"/>
      <c r="R485" s="1086"/>
      <c r="S485" s="1086"/>
      <c r="T485" s="1086"/>
      <c r="U485" s="1086"/>
      <c r="V485" s="1086"/>
      <c r="W485" s="1086"/>
      <c r="X485" s="1086"/>
      <c r="Y485" s="1086"/>
      <c r="Z485" s="1086"/>
      <c r="AA485" s="1086"/>
      <c r="AB485" s="1086"/>
      <c r="AC485" s="1086"/>
      <c r="AD485" s="1086"/>
      <c r="AE485" s="1086"/>
      <c r="AF485" s="1086"/>
      <c r="AG485" s="1086"/>
      <c r="AJ485" s="1086"/>
      <c r="AK485" s="1086"/>
      <c r="AL485" s="1086"/>
      <c r="AM485" s="1086"/>
      <c r="AN485" s="1086"/>
      <c r="AO485" s="1086"/>
    </row>
    <row r="486" ht="15.75" customHeight="1">
      <c r="A486" s="1086"/>
      <c r="B486" s="1086"/>
      <c r="D486" s="1086"/>
      <c r="E486" s="1086"/>
      <c r="F486" s="1086"/>
      <c r="G486" s="1086"/>
      <c r="H486" s="1086"/>
      <c r="I486" s="1086"/>
      <c r="J486" s="1086"/>
      <c r="K486" s="1086"/>
      <c r="L486" s="1086"/>
      <c r="M486" s="1086"/>
      <c r="N486" s="1086"/>
      <c r="O486" s="1086"/>
      <c r="P486" s="1086"/>
      <c r="Q486" s="1086"/>
      <c r="R486" s="1086"/>
      <c r="S486" s="1086"/>
      <c r="T486" s="1086"/>
      <c r="U486" s="1086"/>
      <c r="V486" s="1086"/>
      <c r="W486" s="1086"/>
      <c r="X486" s="1086"/>
      <c r="Y486" s="1086"/>
      <c r="Z486" s="1086"/>
      <c r="AA486" s="1086"/>
      <c r="AB486" s="1086"/>
      <c r="AC486" s="1086"/>
      <c r="AD486" s="1086"/>
      <c r="AE486" s="1086"/>
      <c r="AF486" s="1086"/>
      <c r="AG486" s="1086"/>
      <c r="AJ486" s="1086"/>
      <c r="AK486" s="1086"/>
      <c r="AL486" s="1086"/>
      <c r="AM486" s="1086"/>
      <c r="AN486" s="1086"/>
      <c r="AO486" s="1086"/>
    </row>
    <row r="487" ht="15.75" customHeight="1">
      <c r="A487" s="1086"/>
      <c r="B487" s="1086"/>
      <c r="D487" s="1086"/>
      <c r="E487" s="1086"/>
      <c r="F487" s="1086"/>
      <c r="G487" s="1086"/>
      <c r="H487" s="1086"/>
      <c r="I487" s="1086"/>
      <c r="J487" s="1086"/>
      <c r="K487" s="1086"/>
      <c r="L487" s="1086"/>
      <c r="M487" s="1086"/>
      <c r="N487" s="1086"/>
      <c r="O487" s="1086"/>
      <c r="P487" s="1086"/>
      <c r="Q487" s="1086"/>
      <c r="R487" s="1086"/>
      <c r="S487" s="1086"/>
      <c r="T487" s="1086"/>
      <c r="U487" s="1086"/>
      <c r="V487" s="1086"/>
      <c r="W487" s="1086"/>
      <c r="X487" s="1086"/>
      <c r="Y487" s="1086"/>
      <c r="Z487" s="1086"/>
      <c r="AA487" s="1086"/>
      <c r="AB487" s="1086"/>
      <c r="AC487" s="1086"/>
      <c r="AD487" s="1086"/>
      <c r="AE487" s="1086"/>
      <c r="AF487" s="1086"/>
      <c r="AG487" s="1086"/>
      <c r="AJ487" s="1086"/>
      <c r="AK487" s="1086"/>
      <c r="AL487" s="1086"/>
      <c r="AM487" s="1086"/>
      <c r="AN487" s="1086"/>
      <c r="AO487" s="1086"/>
    </row>
    <row r="488" ht="15.75" customHeight="1">
      <c r="A488" s="1086"/>
      <c r="B488" s="1086"/>
      <c r="D488" s="1086"/>
      <c r="E488" s="1086"/>
      <c r="F488" s="1086"/>
      <c r="G488" s="1086"/>
      <c r="H488" s="1086"/>
      <c r="I488" s="1086"/>
      <c r="J488" s="1086"/>
      <c r="K488" s="1086"/>
      <c r="L488" s="1086"/>
      <c r="M488" s="1086"/>
      <c r="N488" s="1086"/>
      <c r="O488" s="1086"/>
      <c r="P488" s="1086"/>
      <c r="Q488" s="1086"/>
      <c r="R488" s="1086"/>
      <c r="S488" s="1086"/>
      <c r="T488" s="1086"/>
      <c r="U488" s="1086"/>
      <c r="V488" s="1086"/>
      <c r="W488" s="1086"/>
      <c r="X488" s="1086"/>
      <c r="Y488" s="1086"/>
      <c r="Z488" s="1086"/>
      <c r="AA488" s="1086"/>
      <c r="AB488" s="1086"/>
      <c r="AC488" s="1086"/>
      <c r="AD488" s="1086"/>
      <c r="AE488" s="1086"/>
      <c r="AF488" s="1086"/>
      <c r="AG488" s="1086"/>
      <c r="AJ488" s="1086"/>
      <c r="AK488" s="1086"/>
      <c r="AL488" s="1086"/>
      <c r="AM488" s="1086"/>
      <c r="AN488" s="1086"/>
      <c r="AO488" s="1086"/>
    </row>
    <row r="489" ht="15.75" customHeight="1">
      <c r="A489" s="1086"/>
      <c r="B489" s="1086"/>
      <c r="D489" s="1086"/>
      <c r="E489" s="1086"/>
      <c r="F489" s="1086"/>
      <c r="G489" s="1086"/>
      <c r="H489" s="1086"/>
      <c r="I489" s="1086"/>
      <c r="J489" s="1086"/>
      <c r="K489" s="1086"/>
      <c r="L489" s="1086"/>
      <c r="M489" s="1086"/>
      <c r="N489" s="1086"/>
      <c r="O489" s="1086"/>
      <c r="P489" s="1086"/>
      <c r="Q489" s="1086"/>
      <c r="R489" s="1086"/>
      <c r="S489" s="1086"/>
      <c r="T489" s="1086"/>
      <c r="U489" s="1086"/>
      <c r="V489" s="1086"/>
      <c r="W489" s="1086"/>
      <c r="X489" s="1086"/>
      <c r="Y489" s="1086"/>
      <c r="Z489" s="1086"/>
      <c r="AA489" s="1086"/>
      <c r="AB489" s="1086"/>
      <c r="AC489" s="1086"/>
      <c r="AD489" s="1086"/>
      <c r="AE489" s="1086"/>
      <c r="AF489" s="1086"/>
      <c r="AG489" s="1086"/>
      <c r="AJ489" s="1086"/>
      <c r="AK489" s="1086"/>
      <c r="AL489" s="1086"/>
      <c r="AM489" s="1086"/>
      <c r="AN489" s="1086"/>
      <c r="AO489" s="1086"/>
    </row>
    <row r="490" ht="15.75" customHeight="1">
      <c r="A490" s="1086"/>
      <c r="B490" s="1086"/>
      <c r="D490" s="1086"/>
      <c r="E490" s="1086"/>
      <c r="F490" s="1086"/>
      <c r="G490" s="1086"/>
      <c r="H490" s="1086"/>
      <c r="I490" s="1086"/>
      <c r="J490" s="1086"/>
      <c r="K490" s="1086"/>
      <c r="L490" s="1086"/>
      <c r="M490" s="1086"/>
      <c r="N490" s="1086"/>
      <c r="O490" s="1086"/>
      <c r="P490" s="1086"/>
      <c r="Q490" s="1086"/>
      <c r="R490" s="1086"/>
      <c r="S490" s="1086"/>
      <c r="T490" s="1086"/>
      <c r="U490" s="1086"/>
      <c r="V490" s="1086"/>
      <c r="W490" s="1086"/>
      <c r="X490" s="1086"/>
      <c r="Y490" s="1086"/>
      <c r="Z490" s="1086"/>
      <c r="AA490" s="1086"/>
      <c r="AB490" s="1086"/>
      <c r="AC490" s="1086"/>
      <c r="AD490" s="1086"/>
      <c r="AE490" s="1086"/>
      <c r="AF490" s="1086"/>
      <c r="AG490" s="1086"/>
      <c r="AJ490" s="1086"/>
      <c r="AK490" s="1086"/>
      <c r="AL490" s="1086"/>
      <c r="AM490" s="1086"/>
      <c r="AN490" s="1086"/>
      <c r="AO490" s="1086"/>
    </row>
    <row r="491" ht="15.75" customHeight="1">
      <c r="A491" s="1086"/>
      <c r="B491" s="1086"/>
      <c r="D491" s="1086"/>
      <c r="E491" s="1086"/>
      <c r="F491" s="1086"/>
      <c r="G491" s="1086"/>
      <c r="H491" s="1086"/>
      <c r="I491" s="1086"/>
      <c r="J491" s="1086"/>
      <c r="K491" s="1086"/>
      <c r="L491" s="1086"/>
      <c r="M491" s="1086"/>
      <c r="N491" s="1086"/>
      <c r="O491" s="1086"/>
      <c r="P491" s="1086"/>
      <c r="Q491" s="1086"/>
      <c r="R491" s="1086"/>
      <c r="S491" s="1086"/>
      <c r="T491" s="1086"/>
      <c r="U491" s="1086"/>
      <c r="V491" s="1086"/>
      <c r="W491" s="1086"/>
      <c r="X491" s="1086"/>
      <c r="Y491" s="1086"/>
      <c r="Z491" s="1086"/>
      <c r="AA491" s="1086"/>
      <c r="AB491" s="1086"/>
      <c r="AC491" s="1086"/>
      <c r="AD491" s="1086"/>
      <c r="AE491" s="1086"/>
      <c r="AF491" s="1086"/>
      <c r="AG491" s="1086"/>
      <c r="AJ491" s="1086"/>
      <c r="AK491" s="1086"/>
      <c r="AL491" s="1086"/>
      <c r="AM491" s="1086"/>
      <c r="AN491" s="1086"/>
      <c r="AO491" s="1086"/>
    </row>
    <row r="492" ht="15.75" customHeight="1">
      <c r="A492" s="1086"/>
      <c r="B492" s="1086"/>
      <c r="D492" s="1086"/>
      <c r="E492" s="1086"/>
      <c r="F492" s="1086"/>
      <c r="G492" s="1086"/>
      <c r="H492" s="1086"/>
      <c r="I492" s="1086"/>
      <c r="J492" s="1086"/>
      <c r="K492" s="1086"/>
      <c r="L492" s="1086"/>
      <c r="M492" s="1086"/>
      <c r="N492" s="1086"/>
      <c r="O492" s="1086"/>
      <c r="P492" s="1086"/>
      <c r="Q492" s="1086"/>
      <c r="R492" s="1086"/>
      <c r="S492" s="1086"/>
      <c r="T492" s="1086"/>
      <c r="U492" s="1086"/>
      <c r="V492" s="1086"/>
      <c r="W492" s="1086"/>
      <c r="X492" s="1086"/>
      <c r="Y492" s="1086"/>
      <c r="Z492" s="1086"/>
      <c r="AA492" s="1086"/>
      <c r="AB492" s="1086"/>
      <c r="AC492" s="1086"/>
      <c r="AD492" s="1086"/>
      <c r="AE492" s="1086"/>
      <c r="AF492" s="1086"/>
      <c r="AG492" s="1086"/>
      <c r="AJ492" s="1086"/>
      <c r="AK492" s="1086"/>
      <c r="AL492" s="1086"/>
      <c r="AM492" s="1086"/>
      <c r="AN492" s="1086"/>
      <c r="AO492" s="1086"/>
    </row>
    <row r="493" ht="15.75" customHeight="1">
      <c r="A493" s="1086"/>
      <c r="B493" s="1086"/>
      <c r="D493" s="1086"/>
      <c r="E493" s="1086"/>
      <c r="F493" s="1086"/>
      <c r="G493" s="1086"/>
      <c r="H493" s="1086"/>
      <c r="I493" s="1086"/>
      <c r="J493" s="1086"/>
      <c r="K493" s="1086"/>
      <c r="L493" s="1086"/>
      <c r="M493" s="1086"/>
      <c r="N493" s="1086"/>
      <c r="O493" s="1086"/>
      <c r="P493" s="1086"/>
      <c r="Q493" s="1086"/>
      <c r="R493" s="1086"/>
      <c r="S493" s="1086"/>
      <c r="T493" s="1086"/>
      <c r="U493" s="1086"/>
      <c r="V493" s="1086"/>
      <c r="W493" s="1086"/>
      <c r="X493" s="1086"/>
      <c r="Y493" s="1086"/>
      <c r="Z493" s="1086"/>
      <c r="AA493" s="1086"/>
      <c r="AB493" s="1086"/>
      <c r="AC493" s="1086"/>
      <c r="AD493" s="1086"/>
      <c r="AE493" s="1086"/>
      <c r="AF493" s="1086"/>
      <c r="AG493" s="1086"/>
      <c r="AJ493" s="1086"/>
      <c r="AK493" s="1086"/>
      <c r="AL493" s="1086"/>
      <c r="AM493" s="1086"/>
      <c r="AN493" s="1086"/>
      <c r="AO493" s="1086"/>
    </row>
    <row r="494" ht="15.75" customHeight="1">
      <c r="A494" s="1086"/>
      <c r="B494" s="1086"/>
      <c r="D494" s="1086"/>
      <c r="E494" s="1086"/>
      <c r="F494" s="1086"/>
      <c r="G494" s="1086"/>
      <c r="H494" s="1086"/>
      <c r="I494" s="1086"/>
      <c r="J494" s="1086"/>
      <c r="K494" s="1086"/>
      <c r="L494" s="1086"/>
      <c r="M494" s="1086"/>
      <c r="N494" s="1086"/>
      <c r="O494" s="1086"/>
      <c r="P494" s="1086"/>
      <c r="Q494" s="1086"/>
      <c r="R494" s="1086"/>
      <c r="S494" s="1086"/>
      <c r="T494" s="1086"/>
      <c r="U494" s="1086"/>
      <c r="V494" s="1086"/>
      <c r="W494" s="1086"/>
      <c r="X494" s="1086"/>
      <c r="Y494" s="1086"/>
      <c r="Z494" s="1086"/>
      <c r="AA494" s="1086"/>
      <c r="AB494" s="1086"/>
      <c r="AC494" s="1086"/>
      <c r="AD494" s="1086"/>
      <c r="AE494" s="1086"/>
      <c r="AF494" s="1086"/>
      <c r="AG494" s="1086"/>
      <c r="AJ494" s="1086"/>
      <c r="AK494" s="1086"/>
      <c r="AL494" s="1086"/>
      <c r="AM494" s="1086"/>
      <c r="AN494" s="1086"/>
      <c r="AO494" s="1086"/>
    </row>
    <row r="495" ht="15.75" customHeight="1">
      <c r="A495" s="1086"/>
      <c r="B495" s="1086"/>
      <c r="D495" s="1086"/>
      <c r="E495" s="1086"/>
      <c r="F495" s="1086"/>
      <c r="G495" s="1086"/>
      <c r="H495" s="1086"/>
      <c r="I495" s="1086"/>
      <c r="J495" s="1086"/>
      <c r="K495" s="1086"/>
      <c r="L495" s="1086"/>
      <c r="M495" s="1086"/>
      <c r="N495" s="1086"/>
      <c r="O495" s="1086"/>
      <c r="P495" s="1086"/>
      <c r="Q495" s="1086"/>
      <c r="R495" s="1086"/>
      <c r="S495" s="1086"/>
      <c r="T495" s="1086"/>
      <c r="U495" s="1086"/>
      <c r="V495" s="1086"/>
      <c r="W495" s="1086"/>
      <c r="X495" s="1086"/>
      <c r="Y495" s="1086"/>
      <c r="Z495" s="1086"/>
      <c r="AA495" s="1086"/>
      <c r="AB495" s="1086"/>
      <c r="AC495" s="1086"/>
      <c r="AD495" s="1086"/>
      <c r="AE495" s="1086"/>
      <c r="AF495" s="1086"/>
      <c r="AG495" s="1086"/>
      <c r="AJ495" s="1086"/>
      <c r="AK495" s="1086"/>
      <c r="AL495" s="1086"/>
      <c r="AM495" s="1086"/>
      <c r="AN495" s="1086"/>
      <c r="AO495" s="1086"/>
    </row>
    <row r="496" ht="15.75" customHeight="1">
      <c r="A496" s="1086"/>
      <c r="B496" s="1086"/>
      <c r="D496" s="1086"/>
      <c r="E496" s="1086"/>
      <c r="F496" s="1086"/>
      <c r="G496" s="1086"/>
      <c r="H496" s="1086"/>
      <c r="I496" s="1086"/>
      <c r="J496" s="1086"/>
      <c r="K496" s="1086"/>
      <c r="L496" s="1086"/>
      <c r="M496" s="1086"/>
      <c r="N496" s="1086"/>
      <c r="O496" s="1086"/>
      <c r="P496" s="1086"/>
      <c r="Q496" s="1086"/>
      <c r="R496" s="1086"/>
      <c r="S496" s="1086"/>
      <c r="T496" s="1086"/>
      <c r="U496" s="1086"/>
      <c r="V496" s="1086"/>
      <c r="W496" s="1086"/>
      <c r="X496" s="1086"/>
      <c r="Y496" s="1086"/>
      <c r="Z496" s="1086"/>
      <c r="AA496" s="1086"/>
      <c r="AB496" s="1086"/>
      <c r="AC496" s="1086"/>
      <c r="AD496" s="1086"/>
      <c r="AE496" s="1086"/>
      <c r="AF496" s="1086"/>
      <c r="AG496" s="1086"/>
      <c r="AJ496" s="1086"/>
      <c r="AK496" s="1086"/>
      <c r="AL496" s="1086"/>
      <c r="AM496" s="1086"/>
      <c r="AN496" s="1086"/>
      <c r="AO496" s="1086"/>
    </row>
    <row r="497" ht="15.75" customHeight="1">
      <c r="A497" s="1086"/>
      <c r="B497" s="1086"/>
      <c r="D497" s="1086"/>
      <c r="E497" s="1086"/>
      <c r="F497" s="1086"/>
      <c r="G497" s="1086"/>
      <c r="H497" s="1086"/>
      <c r="I497" s="1086"/>
      <c r="J497" s="1086"/>
      <c r="K497" s="1086"/>
      <c r="L497" s="1086"/>
      <c r="M497" s="1086"/>
      <c r="N497" s="1086"/>
      <c r="O497" s="1086"/>
      <c r="P497" s="1086"/>
      <c r="Q497" s="1086"/>
      <c r="R497" s="1086"/>
      <c r="S497" s="1086"/>
      <c r="T497" s="1086"/>
      <c r="U497" s="1086"/>
      <c r="V497" s="1086"/>
      <c r="W497" s="1086"/>
      <c r="X497" s="1086"/>
      <c r="Y497" s="1086"/>
      <c r="Z497" s="1086"/>
      <c r="AA497" s="1086"/>
      <c r="AB497" s="1086"/>
      <c r="AC497" s="1086"/>
      <c r="AD497" s="1086"/>
      <c r="AE497" s="1086"/>
      <c r="AF497" s="1086"/>
      <c r="AG497" s="1086"/>
      <c r="AJ497" s="1086"/>
      <c r="AK497" s="1086"/>
      <c r="AL497" s="1086"/>
      <c r="AM497" s="1086"/>
      <c r="AN497" s="1086"/>
      <c r="AO497" s="1086"/>
    </row>
    <row r="498" ht="15.75" customHeight="1">
      <c r="A498" s="1086"/>
      <c r="B498" s="1086"/>
      <c r="D498" s="1086"/>
      <c r="E498" s="1086"/>
      <c r="F498" s="1086"/>
      <c r="G498" s="1086"/>
      <c r="H498" s="1086"/>
      <c r="I498" s="1086"/>
      <c r="J498" s="1086"/>
      <c r="K498" s="1086"/>
      <c r="L498" s="1086"/>
      <c r="M498" s="1086"/>
      <c r="N498" s="1086"/>
      <c r="O498" s="1086"/>
      <c r="P498" s="1086"/>
      <c r="Q498" s="1086"/>
      <c r="R498" s="1086"/>
      <c r="S498" s="1086"/>
      <c r="T498" s="1086"/>
      <c r="U498" s="1086"/>
      <c r="V498" s="1086"/>
      <c r="W498" s="1086"/>
      <c r="X498" s="1086"/>
      <c r="Y498" s="1086"/>
      <c r="Z498" s="1086"/>
      <c r="AA498" s="1086"/>
      <c r="AB498" s="1086"/>
      <c r="AC498" s="1086"/>
      <c r="AD498" s="1086"/>
      <c r="AE498" s="1086"/>
      <c r="AF498" s="1086"/>
      <c r="AG498" s="1086"/>
      <c r="AJ498" s="1086"/>
      <c r="AK498" s="1086"/>
      <c r="AL498" s="1086"/>
      <c r="AM498" s="1086"/>
      <c r="AN498" s="1086"/>
      <c r="AO498" s="1086"/>
    </row>
    <row r="499" ht="15.75" customHeight="1">
      <c r="A499" s="1086"/>
      <c r="B499" s="1086"/>
      <c r="D499" s="1086"/>
      <c r="E499" s="1086"/>
      <c r="F499" s="1086"/>
      <c r="G499" s="1086"/>
      <c r="H499" s="1086"/>
      <c r="I499" s="1086"/>
      <c r="J499" s="1086"/>
      <c r="K499" s="1086"/>
      <c r="L499" s="1086"/>
      <c r="M499" s="1086"/>
      <c r="N499" s="1086"/>
      <c r="O499" s="1086"/>
      <c r="P499" s="1086"/>
      <c r="Q499" s="1086"/>
      <c r="R499" s="1086"/>
      <c r="S499" s="1086"/>
      <c r="T499" s="1086"/>
      <c r="U499" s="1086"/>
      <c r="V499" s="1086"/>
      <c r="W499" s="1086"/>
      <c r="X499" s="1086"/>
      <c r="Y499" s="1086"/>
      <c r="Z499" s="1086"/>
      <c r="AA499" s="1086"/>
      <c r="AB499" s="1086"/>
      <c r="AC499" s="1086"/>
      <c r="AD499" s="1086"/>
      <c r="AE499" s="1086"/>
      <c r="AF499" s="1086"/>
      <c r="AG499" s="1086"/>
      <c r="AJ499" s="1086"/>
      <c r="AK499" s="1086"/>
      <c r="AL499" s="1086"/>
      <c r="AM499" s="1086"/>
      <c r="AN499" s="1086"/>
      <c r="AO499" s="1086"/>
    </row>
    <row r="500" ht="15.75" customHeight="1">
      <c r="A500" s="1086"/>
      <c r="B500" s="1086"/>
      <c r="D500" s="1086"/>
      <c r="E500" s="1086"/>
      <c r="F500" s="1086"/>
      <c r="G500" s="1086"/>
      <c r="H500" s="1086"/>
      <c r="I500" s="1086"/>
      <c r="J500" s="1086"/>
      <c r="K500" s="1086"/>
      <c r="L500" s="1086"/>
      <c r="M500" s="1086"/>
      <c r="N500" s="1086"/>
      <c r="O500" s="1086"/>
      <c r="P500" s="1086"/>
      <c r="Q500" s="1086"/>
      <c r="R500" s="1086"/>
      <c r="S500" s="1086"/>
      <c r="T500" s="1086"/>
      <c r="U500" s="1086"/>
      <c r="V500" s="1086"/>
      <c r="W500" s="1086"/>
      <c r="X500" s="1086"/>
      <c r="Y500" s="1086"/>
      <c r="Z500" s="1086"/>
      <c r="AA500" s="1086"/>
      <c r="AB500" s="1086"/>
      <c r="AC500" s="1086"/>
      <c r="AD500" s="1086"/>
      <c r="AE500" s="1086"/>
      <c r="AF500" s="1086"/>
      <c r="AG500" s="1086"/>
      <c r="AJ500" s="1086"/>
      <c r="AK500" s="1086"/>
      <c r="AL500" s="1086"/>
      <c r="AM500" s="1086"/>
      <c r="AN500" s="1086"/>
      <c r="AO500" s="1086"/>
    </row>
    <row r="501" ht="15.75" customHeight="1">
      <c r="A501" s="1086"/>
      <c r="B501" s="1086"/>
      <c r="D501" s="1086"/>
      <c r="E501" s="1086"/>
      <c r="F501" s="1086"/>
      <c r="G501" s="1086"/>
      <c r="H501" s="1086"/>
      <c r="I501" s="1086"/>
      <c r="J501" s="1086"/>
      <c r="K501" s="1086"/>
      <c r="L501" s="1086"/>
      <c r="M501" s="1086"/>
      <c r="N501" s="1086"/>
      <c r="O501" s="1086"/>
      <c r="P501" s="1086"/>
      <c r="Q501" s="1086"/>
      <c r="R501" s="1086"/>
      <c r="S501" s="1086"/>
      <c r="T501" s="1086"/>
      <c r="U501" s="1086"/>
      <c r="V501" s="1086"/>
      <c r="W501" s="1086"/>
      <c r="X501" s="1086"/>
      <c r="Y501" s="1086"/>
      <c r="Z501" s="1086"/>
      <c r="AA501" s="1086"/>
      <c r="AB501" s="1086"/>
      <c r="AC501" s="1086"/>
      <c r="AD501" s="1086"/>
      <c r="AE501" s="1086"/>
      <c r="AF501" s="1086"/>
      <c r="AG501" s="1086"/>
      <c r="AJ501" s="1086"/>
      <c r="AK501" s="1086"/>
      <c r="AL501" s="1086"/>
      <c r="AM501" s="1086"/>
      <c r="AN501" s="1086"/>
      <c r="AO501" s="1086"/>
    </row>
    <row r="502" ht="15.75" customHeight="1">
      <c r="A502" s="1086"/>
      <c r="B502" s="1086"/>
      <c r="D502" s="1086"/>
      <c r="E502" s="1086"/>
      <c r="F502" s="1086"/>
      <c r="G502" s="1086"/>
      <c r="H502" s="1086"/>
      <c r="I502" s="1086"/>
      <c r="J502" s="1086"/>
      <c r="K502" s="1086"/>
      <c r="L502" s="1086"/>
      <c r="M502" s="1086"/>
      <c r="N502" s="1086"/>
      <c r="O502" s="1086"/>
      <c r="P502" s="1086"/>
      <c r="Q502" s="1086"/>
      <c r="R502" s="1086"/>
      <c r="S502" s="1086"/>
      <c r="T502" s="1086"/>
      <c r="U502" s="1086"/>
      <c r="V502" s="1086"/>
      <c r="W502" s="1086"/>
      <c r="X502" s="1086"/>
      <c r="Y502" s="1086"/>
      <c r="Z502" s="1086"/>
      <c r="AA502" s="1086"/>
      <c r="AB502" s="1086"/>
      <c r="AC502" s="1086"/>
      <c r="AD502" s="1086"/>
      <c r="AE502" s="1086"/>
      <c r="AF502" s="1086"/>
      <c r="AG502" s="1086"/>
      <c r="AJ502" s="1086"/>
      <c r="AK502" s="1086"/>
      <c r="AL502" s="1086"/>
      <c r="AM502" s="1086"/>
      <c r="AN502" s="1086"/>
      <c r="AO502" s="1086"/>
    </row>
    <row r="503" ht="15.75" customHeight="1">
      <c r="A503" s="1086"/>
      <c r="B503" s="1086"/>
      <c r="D503" s="1086"/>
      <c r="E503" s="1086"/>
      <c r="F503" s="1086"/>
      <c r="G503" s="1086"/>
      <c r="H503" s="1086"/>
      <c r="I503" s="1086"/>
      <c r="J503" s="1086"/>
      <c r="K503" s="1086"/>
      <c r="L503" s="1086"/>
      <c r="M503" s="1086"/>
      <c r="N503" s="1086"/>
      <c r="O503" s="1086"/>
      <c r="P503" s="1086"/>
      <c r="Q503" s="1086"/>
      <c r="R503" s="1086"/>
      <c r="S503" s="1086"/>
      <c r="T503" s="1086"/>
      <c r="U503" s="1086"/>
      <c r="V503" s="1086"/>
      <c r="W503" s="1086"/>
      <c r="X503" s="1086"/>
      <c r="Y503" s="1086"/>
      <c r="Z503" s="1086"/>
      <c r="AA503" s="1086"/>
      <c r="AB503" s="1086"/>
      <c r="AC503" s="1086"/>
      <c r="AD503" s="1086"/>
      <c r="AE503" s="1086"/>
      <c r="AF503" s="1086"/>
      <c r="AG503" s="1086"/>
      <c r="AJ503" s="1086"/>
      <c r="AK503" s="1086"/>
      <c r="AL503" s="1086"/>
      <c r="AM503" s="1086"/>
      <c r="AN503" s="1086"/>
      <c r="AO503" s="1086"/>
    </row>
    <row r="504" ht="15.75" customHeight="1">
      <c r="A504" s="1086"/>
      <c r="B504" s="1086"/>
      <c r="D504" s="1086"/>
      <c r="E504" s="1086"/>
      <c r="F504" s="1086"/>
      <c r="G504" s="1086"/>
      <c r="H504" s="1086"/>
      <c r="I504" s="1086"/>
      <c r="J504" s="1086"/>
      <c r="K504" s="1086"/>
      <c r="L504" s="1086"/>
      <c r="M504" s="1086"/>
      <c r="N504" s="1086"/>
      <c r="O504" s="1086"/>
      <c r="P504" s="1086"/>
      <c r="Q504" s="1086"/>
      <c r="R504" s="1086"/>
      <c r="S504" s="1086"/>
      <c r="T504" s="1086"/>
      <c r="U504" s="1086"/>
      <c r="V504" s="1086"/>
      <c r="W504" s="1086"/>
      <c r="X504" s="1086"/>
      <c r="Y504" s="1086"/>
      <c r="Z504" s="1086"/>
      <c r="AA504" s="1086"/>
      <c r="AB504" s="1086"/>
      <c r="AC504" s="1086"/>
      <c r="AD504" s="1086"/>
      <c r="AE504" s="1086"/>
      <c r="AF504" s="1086"/>
      <c r="AG504" s="1086"/>
      <c r="AJ504" s="1086"/>
      <c r="AK504" s="1086"/>
      <c r="AL504" s="1086"/>
      <c r="AM504" s="1086"/>
      <c r="AN504" s="1086"/>
      <c r="AO504" s="1086"/>
    </row>
    <row r="505" ht="15.75" customHeight="1">
      <c r="A505" s="1086"/>
      <c r="B505" s="1086"/>
      <c r="D505" s="1086"/>
      <c r="E505" s="1086"/>
      <c r="F505" s="1086"/>
      <c r="G505" s="1086"/>
      <c r="H505" s="1086"/>
      <c r="I505" s="1086"/>
      <c r="J505" s="1086"/>
      <c r="K505" s="1086"/>
      <c r="L505" s="1086"/>
      <c r="M505" s="1086"/>
      <c r="N505" s="1086"/>
      <c r="O505" s="1086"/>
      <c r="P505" s="1086"/>
      <c r="Q505" s="1086"/>
      <c r="R505" s="1086"/>
      <c r="S505" s="1086"/>
      <c r="T505" s="1086"/>
      <c r="U505" s="1086"/>
      <c r="V505" s="1086"/>
      <c r="W505" s="1086"/>
      <c r="X505" s="1086"/>
      <c r="Y505" s="1086"/>
      <c r="Z505" s="1086"/>
      <c r="AA505" s="1086"/>
      <c r="AB505" s="1086"/>
      <c r="AC505" s="1086"/>
      <c r="AD505" s="1086"/>
      <c r="AE505" s="1086"/>
      <c r="AF505" s="1086"/>
      <c r="AG505" s="1086"/>
      <c r="AJ505" s="1086"/>
      <c r="AK505" s="1086"/>
      <c r="AL505" s="1086"/>
      <c r="AM505" s="1086"/>
      <c r="AN505" s="1086"/>
      <c r="AO505" s="1086"/>
    </row>
    <row r="506" ht="15.75" customHeight="1">
      <c r="A506" s="1086"/>
      <c r="B506" s="1086"/>
      <c r="D506" s="1086"/>
      <c r="E506" s="1086"/>
      <c r="F506" s="1086"/>
      <c r="G506" s="1086"/>
      <c r="H506" s="1086"/>
      <c r="I506" s="1086"/>
      <c r="J506" s="1086"/>
      <c r="K506" s="1086"/>
      <c r="L506" s="1086"/>
      <c r="M506" s="1086"/>
      <c r="N506" s="1086"/>
      <c r="O506" s="1086"/>
      <c r="P506" s="1086"/>
      <c r="Q506" s="1086"/>
      <c r="R506" s="1086"/>
      <c r="S506" s="1086"/>
      <c r="T506" s="1086"/>
      <c r="U506" s="1086"/>
      <c r="V506" s="1086"/>
      <c r="W506" s="1086"/>
      <c r="X506" s="1086"/>
      <c r="Y506" s="1086"/>
      <c r="Z506" s="1086"/>
      <c r="AA506" s="1086"/>
      <c r="AB506" s="1086"/>
      <c r="AC506" s="1086"/>
      <c r="AD506" s="1086"/>
      <c r="AE506" s="1086"/>
      <c r="AF506" s="1086"/>
      <c r="AG506" s="1086"/>
      <c r="AJ506" s="1086"/>
      <c r="AK506" s="1086"/>
      <c r="AL506" s="1086"/>
      <c r="AM506" s="1086"/>
      <c r="AN506" s="1086"/>
      <c r="AO506" s="1086"/>
    </row>
    <row r="507" ht="15.75" customHeight="1">
      <c r="A507" s="1086"/>
      <c r="B507" s="1086"/>
      <c r="D507" s="1086"/>
      <c r="E507" s="1086"/>
      <c r="F507" s="1086"/>
      <c r="G507" s="1086"/>
      <c r="H507" s="1086"/>
      <c r="I507" s="1086"/>
      <c r="J507" s="1086"/>
      <c r="K507" s="1086"/>
      <c r="L507" s="1086"/>
      <c r="M507" s="1086"/>
      <c r="N507" s="1086"/>
      <c r="O507" s="1086"/>
      <c r="P507" s="1086"/>
      <c r="Q507" s="1086"/>
      <c r="R507" s="1086"/>
      <c r="S507" s="1086"/>
      <c r="T507" s="1086"/>
      <c r="U507" s="1086"/>
      <c r="V507" s="1086"/>
      <c r="W507" s="1086"/>
      <c r="X507" s="1086"/>
      <c r="Y507" s="1086"/>
      <c r="Z507" s="1086"/>
      <c r="AA507" s="1086"/>
      <c r="AB507" s="1086"/>
      <c r="AC507" s="1086"/>
      <c r="AD507" s="1086"/>
      <c r="AE507" s="1086"/>
      <c r="AF507" s="1086"/>
      <c r="AG507" s="1086"/>
      <c r="AJ507" s="1086"/>
      <c r="AK507" s="1086"/>
      <c r="AL507" s="1086"/>
      <c r="AM507" s="1086"/>
      <c r="AN507" s="1086"/>
      <c r="AO507" s="1086"/>
    </row>
    <row r="508" ht="15.75" customHeight="1">
      <c r="A508" s="1086"/>
      <c r="B508" s="1086"/>
      <c r="D508" s="1086"/>
      <c r="E508" s="1086"/>
      <c r="F508" s="1086"/>
      <c r="G508" s="1086"/>
      <c r="H508" s="1086"/>
      <c r="I508" s="1086"/>
      <c r="J508" s="1086"/>
      <c r="K508" s="1086"/>
      <c r="L508" s="1086"/>
      <c r="M508" s="1086"/>
      <c r="N508" s="1086"/>
      <c r="O508" s="1086"/>
      <c r="P508" s="1086"/>
      <c r="Q508" s="1086"/>
      <c r="R508" s="1086"/>
      <c r="S508" s="1086"/>
      <c r="T508" s="1086"/>
      <c r="U508" s="1086"/>
      <c r="V508" s="1086"/>
      <c r="W508" s="1086"/>
      <c r="X508" s="1086"/>
      <c r="Y508" s="1086"/>
      <c r="Z508" s="1086"/>
      <c r="AA508" s="1086"/>
      <c r="AB508" s="1086"/>
      <c r="AC508" s="1086"/>
      <c r="AD508" s="1086"/>
      <c r="AE508" s="1086"/>
      <c r="AF508" s="1086"/>
      <c r="AG508" s="1086"/>
      <c r="AJ508" s="1086"/>
      <c r="AK508" s="1086"/>
      <c r="AL508" s="1086"/>
      <c r="AM508" s="1086"/>
      <c r="AN508" s="1086"/>
      <c r="AO508" s="1086"/>
    </row>
    <row r="509" ht="15.75" customHeight="1">
      <c r="A509" s="1086"/>
      <c r="B509" s="1086"/>
      <c r="D509" s="1086"/>
      <c r="E509" s="1086"/>
      <c r="F509" s="1086"/>
      <c r="G509" s="1086"/>
      <c r="H509" s="1086"/>
      <c r="I509" s="1086"/>
      <c r="J509" s="1086"/>
      <c r="K509" s="1086"/>
      <c r="L509" s="1086"/>
      <c r="M509" s="1086"/>
      <c r="N509" s="1086"/>
      <c r="O509" s="1086"/>
      <c r="P509" s="1086"/>
      <c r="Q509" s="1086"/>
      <c r="R509" s="1086"/>
      <c r="S509" s="1086"/>
      <c r="T509" s="1086"/>
      <c r="U509" s="1086"/>
      <c r="V509" s="1086"/>
      <c r="W509" s="1086"/>
      <c r="X509" s="1086"/>
      <c r="Y509" s="1086"/>
      <c r="Z509" s="1086"/>
      <c r="AA509" s="1086"/>
      <c r="AB509" s="1086"/>
      <c r="AC509" s="1086"/>
      <c r="AD509" s="1086"/>
      <c r="AE509" s="1086"/>
      <c r="AF509" s="1086"/>
      <c r="AG509" s="1086"/>
      <c r="AJ509" s="1086"/>
      <c r="AK509" s="1086"/>
      <c r="AL509" s="1086"/>
      <c r="AM509" s="1086"/>
      <c r="AN509" s="1086"/>
      <c r="AO509" s="1086"/>
    </row>
    <row r="510" ht="15.75" customHeight="1">
      <c r="A510" s="1086"/>
      <c r="B510" s="1086"/>
      <c r="D510" s="1086"/>
      <c r="E510" s="1086"/>
      <c r="F510" s="1086"/>
      <c r="G510" s="1086"/>
      <c r="H510" s="1086"/>
      <c r="I510" s="1086"/>
      <c r="J510" s="1086"/>
      <c r="K510" s="1086"/>
      <c r="L510" s="1086"/>
      <c r="M510" s="1086"/>
      <c r="N510" s="1086"/>
      <c r="O510" s="1086"/>
      <c r="P510" s="1086"/>
      <c r="Q510" s="1086"/>
      <c r="R510" s="1086"/>
      <c r="S510" s="1086"/>
      <c r="T510" s="1086"/>
      <c r="U510" s="1086"/>
      <c r="V510" s="1086"/>
      <c r="W510" s="1086"/>
      <c r="X510" s="1086"/>
      <c r="Y510" s="1086"/>
      <c r="Z510" s="1086"/>
      <c r="AA510" s="1086"/>
      <c r="AB510" s="1086"/>
      <c r="AC510" s="1086"/>
      <c r="AD510" s="1086"/>
      <c r="AE510" s="1086"/>
      <c r="AF510" s="1086"/>
      <c r="AG510" s="1086"/>
      <c r="AJ510" s="1086"/>
      <c r="AK510" s="1086"/>
      <c r="AL510" s="1086"/>
      <c r="AM510" s="1086"/>
      <c r="AN510" s="1086"/>
      <c r="AO510" s="1086"/>
    </row>
    <row r="511" ht="15.75" customHeight="1">
      <c r="A511" s="1086"/>
      <c r="B511" s="1086"/>
      <c r="D511" s="1086"/>
      <c r="E511" s="1086"/>
      <c r="F511" s="1086"/>
      <c r="G511" s="1086"/>
      <c r="H511" s="1086"/>
      <c r="I511" s="1086"/>
      <c r="J511" s="1086"/>
      <c r="K511" s="1086"/>
      <c r="L511" s="1086"/>
      <c r="M511" s="1086"/>
      <c r="N511" s="1086"/>
      <c r="O511" s="1086"/>
      <c r="P511" s="1086"/>
      <c r="Q511" s="1086"/>
      <c r="R511" s="1086"/>
      <c r="S511" s="1086"/>
      <c r="T511" s="1086"/>
      <c r="U511" s="1086"/>
      <c r="V511" s="1086"/>
      <c r="W511" s="1086"/>
      <c r="X511" s="1086"/>
      <c r="Y511" s="1086"/>
      <c r="Z511" s="1086"/>
      <c r="AA511" s="1086"/>
      <c r="AB511" s="1086"/>
      <c r="AC511" s="1086"/>
      <c r="AD511" s="1086"/>
      <c r="AE511" s="1086"/>
      <c r="AF511" s="1086"/>
      <c r="AG511" s="1086"/>
      <c r="AJ511" s="1086"/>
      <c r="AK511" s="1086"/>
      <c r="AL511" s="1086"/>
      <c r="AM511" s="1086"/>
      <c r="AN511" s="1086"/>
      <c r="AO511" s="1086"/>
    </row>
    <row r="512" ht="15.75" customHeight="1">
      <c r="A512" s="1086"/>
      <c r="B512" s="1086"/>
      <c r="D512" s="1086"/>
      <c r="E512" s="1086"/>
      <c r="F512" s="1086"/>
      <c r="G512" s="1086"/>
      <c r="H512" s="1086"/>
      <c r="I512" s="1086"/>
      <c r="J512" s="1086"/>
      <c r="K512" s="1086"/>
      <c r="L512" s="1086"/>
      <c r="M512" s="1086"/>
      <c r="N512" s="1086"/>
      <c r="O512" s="1086"/>
      <c r="P512" s="1086"/>
      <c r="Q512" s="1086"/>
      <c r="R512" s="1086"/>
      <c r="S512" s="1086"/>
      <c r="T512" s="1086"/>
      <c r="U512" s="1086"/>
      <c r="V512" s="1086"/>
      <c r="W512" s="1086"/>
      <c r="X512" s="1086"/>
      <c r="Y512" s="1086"/>
      <c r="Z512" s="1086"/>
      <c r="AA512" s="1086"/>
      <c r="AB512" s="1086"/>
      <c r="AC512" s="1086"/>
      <c r="AD512" s="1086"/>
      <c r="AE512" s="1086"/>
      <c r="AF512" s="1086"/>
      <c r="AG512" s="1086"/>
      <c r="AJ512" s="1086"/>
      <c r="AK512" s="1086"/>
      <c r="AL512" s="1086"/>
      <c r="AM512" s="1086"/>
      <c r="AN512" s="1086"/>
      <c r="AO512" s="1086"/>
    </row>
    <row r="513" ht="15.75" customHeight="1">
      <c r="A513" s="1086"/>
      <c r="B513" s="1086"/>
      <c r="D513" s="1086"/>
      <c r="E513" s="1086"/>
      <c r="F513" s="1086"/>
      <c r="G513" s="1086"/>
      <c r="H513" s="1086"/>
      <c r="I513" s="1086"/>
      <c r="J513" s="1086"/>
      <c r="K513" s="1086"/>
      <c r="L513" s="1086"/>
      <c r="M513" s="1086"/>
      <c r="N513" s="1086"/>
      <c r="O513" s="1086"/>
      <c r="P513" s="1086"/>
      <c r="Q513" s="1086"/>
      <c r="R513" s="1086"/>
      <c r="S513" s="1086"/>
      <c r="T513" s="1086"/>
      <c r="U513" s="1086"/>
      <c r="V513" s="1086"/>
      <c r="W513" s="1086"/>
      <c r="X513" s="1086"/>
      <c r="Y513" s="1086"/>
      <c r="Z513" s="1086"/>
      <c r="AA513" s="1086"/>
      <c r="AB513" s="1086"/>
      <c r="AC513" s="1086"/>
      <c r="AD513" s="1086"/>
      <c r="AE513" s="1086"/>
      <c r="AF513" s="1086"/>
      <c r="AG513" s="1086"/>
      <c r="AJ513" s="1086"/>
      <c r="AK513" s="1086"/>
      <c r="AL513" s="1086"/>
      <c r="AM513" s="1086"/>
      <c r="AN513" s="1086"/>
      <c r="AO513" s="1086"/>
    </row>
    <row r="514" ht="15.75" customHeight="1">
      <c r="A514" s="1086"/>
      <c r="B514" s="1086"/>
      <c r="D514" s="1086"/>
      <c r="E514" s="1086"/>
      <c r="F514" s="1086"/>
      <c r="G514" s="1086"/>
      <c r="H514" s="1086"/>
      <c r="I514" s="1086"/>
      <c r="J514" s="1086"/>
      <c r="K514" s="1086"/>
      <c r="L514" s="1086"/>
      <c r="M514" s="1086"/>
      <c r="N514" s="1086"/>
      <c r="O514" s="1086"/>
      <c r="P514" s="1086"/>
      <c r="Q514" s="1086"/>
      <c r="R514" s="1086"/>
      <c r="S514" s="1086"/>
      <c r="T514" s="1086"/>
      <c r="U514" s="1086"/>
      <c r="V514" s="1086"/>
      <c r="W514" s="1086"/>
      <c r="X514" s="1086"/>
      <c r="Y514" s="1086"/>
      <c r="Z514" s="1086"/>
      <c r="AA514" s="1086"/>
      <c r="AB514" s="1086"/>
      <c r="AC514" s="1086"/>
      <c r="AD514" s="1086"/>
      <c r="AE514" s="1086"/>
      <c r="AF514" s="1086"/>
      <c r="AG514" s="1086"/>
      <c r="AJ514" s="1086"/>
      <c r="AK514" s="1086"/>
      <c r="AL514" s="1086"/>
      <c r="AM514" s="1086"/>
      <c r="AN514" s="1086"/>
      <c r="AO514" s="1086"/>
    </row>
    <row r="515" ht="15.75" customHeight="1">
      <c r="A515" s="1086"/>
      <c r="B515" s="1086"/>
      <c r="D515" s="1086"/>
      <c r="E515" s="1086"/>
      <c r="F515" s="1086"/>
      <c r="G515" s="1086"/>
      <c r="H515" s="1086"/>
      <c r="I515" s="1086"/>
      <c r="J515" s="1086"/>
      <c r="K515" s="1086"/>
      <c r="L515" s="1086"/>
      <c r="M515" s="1086"/>
      <c r="N515" s="1086"/>
      <c r="O515" s="1086"/>
      <c r="P515" s="1086"/>
      <c r="Q515" s="1086"/>
      <c r="R515" s="1086"/>
      <c r="S515" s="1086"/>
      <c r="T515" s="1086"/>
      <c r="U515" s="1086"/>
      <c r="V515" s="1086"/>
      <c r="W515" s="1086"/>
      <c r="X515" s="1086"/>
      <c r="Y515" s="1086"/>
      <c r="Z515" s="1086"/>
      <c r="AA515" s="1086"/>
      <c r="AB515" s="1086"/>
      <c r="AC515" s="1086"/>
      <c r="AD515" s="1086"/>
      <c r="AE515" s="1086"/>
      <c r="AF515" s="1086"/>
      <c r="AG515" s="1086"/>
      <c r="AJ515" s="1086"/>
      <c r="AK515" s="1086"/>
      <c r="AL515" s="1086"/>
      <c r="AM515" s="1086"/>
      <c r="AN515" s="1086"/>
      <c r="AO515" s="1086"/>
    </row>
    <row r="516" ht="15.75" customHeight="1">
      <c r="A516" s="1086"/>
      <c r="B516" s="1086"/>
      <c r="D516" s="1086"/>
      <c r="E516" s="1086"/>
      <c r="F516" s="1086"/>
      <c r="G516" s="1086"/>
      <c r="H516" s="1086"/>
      <c r="I516" s="1086"/>
      <c r="J516" s="1086"/>
      <c r="K516" s="1086"/>
      <c r="L516" s="1086"/>
      <c r="M516" s="1086"/>
      <c r="N516" s="1086"/>
      <c r="O516" s="1086"/>
      <c r="P516" s="1086"/>
      <c r="Q516" s="1086"/>
      <c r="R516" s="1086"/>
      <c r="S516" s="1086"/>
      <c r="T516" s="1086"/>
      <c r="U516" s="1086"/>
      <c r="V516" s="1086"/>
      <c r="W516" s="1086"/>
      <c r="X516" s="1086"/>
      <c r="Y516" s="1086"/>
      <c r="Z516" s="1086"/>
      <c r="AA516" s="1086"/>
      <c r="AB516" s="1086"/>
      <c r="AC516" s="1086"/>
      <c r="AD516" s="1086"/>
      <c r="AE516" s="1086"/>
      <c r="AF516" s="1086"/>
      <c r="AG516" s="1086"/>
      <c r="AJ516" s="1086"/>
      <c r="AK516" s="1086"/>
      <c r="AL516" s="1086"/>
      <c r="AM516" s="1086"/>
      <c r="AN516" s="1086"/>
      <c r="AO516" s="1086"/>
    </row>
    <row r="517" ht="15.75" customHeight="1">
      <c r="A517" s="1086"/>
      <c r="B517" s="1086"/>
      <c r="D517" s="1086"/>
      <c r="E517" s="1086"/>
      <c r="F517" s="1086"/>
      <c r="G517" s="1086"/>
      <c r="H517" s="1086"/>
      <c r="I517" s="1086"/>
      <c r="J517" s="1086"/>
      <c r="K517" s="1086"/>
      <c r="L517" s="1086"/>
      <c r="M517" s="1086"/>
      <c r="N517" s="1086"/>
      <c r="O517" s="1086"/>
      <c r="P517" s="1086"/>
      <c r="Q517" s="1086"/>
      <c r="R517" s="1086"/>
      <c r="S517" s="1086"/>
      <c r="T517" s="1086"/>
      <c r="U517" s="1086"/>
      <c r="V517" s="1086"/>
      <c r="W517" s="1086"/>
      <c r="X517" s="1086"/>
      <c r="Y517" s="1086"/>
      <c r="Z517" s="1086"/>
      <c r="AA517" s="1086"/>
      <c r="AB517" s="1086"/>
      <c r="AC517" s="1086"/>
      <c r="AD517" s="1086"/>
      <c r="AE517" s="1086"/>
      <c r="AF517" s="1086"/>
      <c r="AG517" s="1086"/>
      <c r="AJ517" s="1086"/>
      <c r="AK517" s="1086"/>
      <c r="AL517" s="1086"/>
      <c r="AM517" s="1086"/>
      <c r="AN517" s="1086"/>
      <c r="AO517" s="1086"/>
    </row>
    <row r="518" ht="15.75" customHeight="1">
      <c r="A518" s="1086"/>
      <c r="B518" s="1086"/>
      <c r="D518" s="1086"/>
      <c r="E518" s="1086"/>
      <c r="F518" s="1086"/>
      <c r="G518" s="1086"/>
      <c r="H518" s="1086"/>
      <c r="I518" s="1086"/>
      <c r="J518" s="1086"/>
      <c r="K518" s="1086"/>
      <c r="L518" s="1086"/>
      <c r="M518" s="1086"/>
      <c r="N518" s="1086"/>
      <c r="O518" s="1086"/>
      <c r="P518" s="1086"/>
      <c r="Q518" s="1086"/>
      <c r="R518" s="1086"/>
      <c r="S518" s="1086"/>
      <c r="T518" s="1086"/>
      <c r="U518" s="1086"/>
      <c r="V518" s="1086"/>
      <c r="W518" s="1086"/>
      <c r="X518" s="1086"/>
      <c r="Y518" s="1086"/>
      <c r="Z518" s="1086"/>
      <c r="AA518" s="1086"/>
      <c r="AB518" s="1086"/>
      <c r="AC518" s="1086"/>
      <c r="AD518" s="1086"/>
      <c r="AE518" s="1086"/>
      <c r="AF518" s="1086"/>
      <c r="AG518" s="1086"/>
      <c r="AJ518" s="1086"/>
      <c r="AK518" s="1086"/>
      <c r="AL518" s="1086"/>
      <c r="AM518" s="1086"/>
      <c r="AN518" s="1086"/>
      <c r="AO518" s="1086"/>
    </row>
    <row r="519" ht="15.75" customHeight="1">
      <c r="A519" s="1086"/>
      <c r="B519" s="1086"/>
      <c r="D519" s="1086"/>
      <c r="E519" s="1086"/>
      <c r="F519" s="1086"/>
      <c r="G519" s="1086"/>
      <c r="H519" s="1086"/>
      <c r="I519" s="1086"/>
      <c r="J519" s="1086"/>
      <c r="K519" s="1086"/>
      <c r="L519" s="1086"/>
      <c r="M519" s="1086"/>
      <c r="N519" s="1086"/>
      <c r="O519" s="1086"/>
      <c r="P519" s="1086"/>
      <c r="Q519" s="1086"/>
      <c r="R519" s="1086"/>
      <c r="S519" s="1086"/>
      <c r="T519" s="1086"/>
      <c r="U519" s="1086"/>
      <c r="V519" s="1086"/>
      <c r="W519" s="1086"/>
      <c r="X519" s="1086"/>
      <c r="Y519" s="1086"/>
      <c r="Z519" s="1086"/>
      <c r="AA519" s="1086"/>
      <c r="AB519" s="1086"/>
      <c r="AC519" s="1086"/>
      <c r="AD519" s="1086"/>
      <c r="AE519" s="1086"/>
      <c r="AF519" s="1086"/>
      <c r="AG519" s="1086"/>
      <c r="AJ519" s="1086"/>
      <c r="AK519" s="1086"/>
      <c r="AL519" s="1086"/>
      <c r="AM519" s="1086"/>
      <c r="AN519" s="1086"/>
      <c r="AO519" s="1086"/>
    </row>
    <row r="520" ht="15.75" customHeight="1">
      <c r="A520" s="1086"/>
      <c r="B520" s="1086"/>
      <c r="D520" s="1086"/>
      <c r="E520" s="1086"/>
      <c r="F520" s="1086"/>
      <c r="G520" s="1086"/>
      <c r="H520" s="1086"/>
      <c r="I520" s="1086"/>
      <c r="J520" s="1086"/>
      <c r="K520" s="1086"/>
      <c r="L520" s="1086"/>
      <c r="M520" s="1086"/>
      <c r="N520" s="1086"/>
      <c r="O520" s="1086"/>
      <c r="P520" s="1086"/>
      <c r="Q520" s="1086"/>
      <c r="R520" s="1086"/>
      <c r="S520" s="1086"/>
      <c r="T520" s="1086"/>
      <c r="U520" s="1086"/>
      <c r="V520" s="1086"/>
      <c r="W520" s="1086"/>
      <c r="X520" s="1086"/>
      <c r="Y520" s="1086"/>
      <c r="Z520" s="1086"/>
      <c r="AA520" s="1086"/>
      <c r="AB520" s="1086"/>
      <c r="AC520" s="1086"/>
      <c r="AD520" s="1086"/>
      <c r="AE520" s="1086"/>
      <c r="AF520" s="1086"/>
      <c r="AG520" s="1086"/>
      <c r="AJ520" s="1086"/>
      <c r="AK520" s="1086"/>
      <c r="AL520" s="1086"/>
      <c r="AM520" s="1086"/>
      <c r="AN520" s="1086"/>
      <c r="AO520" s="1086"/>
    </row>
    <row r="521" ht="15.75" customHeight="1">
      <c r="A521" s="1086"/>
      <c r="B521" s="1086"/>
      <c r="D521" s="1086"/>
      <c r="E521" s="1086"/>
      <c r="F521" s="1086"/>
      <c r="G521" s="1086"/>
      <c r="H521" s="1086"/>
      <c r="I521" s="1086"/>
      <c r="J521" s="1086"/>
      <c r="K521" s="1086"/>
      <c r="L521" s="1086"/>
      <c r="M521" s="1086"/>
      <c r="N521" s="1086"/>
      <c r="O521" s="1086"/>
      <c r="P521" s="1086"/>
      <c r="Q521" s="1086"/>
      <c r="R521" s="1086"/>
      <c r="S521" s="1086"/>
      <c r="T521" s="1086"/>
      <c r="U521" s="1086"/>
      <c r="V521" s="1086"/>
      <c r="W521" s="1086"/>
      <c r="X521" s="1086"/>
      <c r="Y521" s="1086"/>
      <c r="Z521" s="1086"/>
      <c r="AA521" s="1086"/>
      <c r="AB521" s="1086"/>
      <c r="AC521" s="1086"/>
      <c r="AD521" s="1086"/>
      <c r="AE521" s="1086"/>
      <c r="AF521" s="1086"/>
      <c r="AG521" s="1086"/>
      <c r="AJ521" s="1086"/>
      <c r="AK521" s="1086"/>
      <c r="AL521" s="1086"/>
      <c r="AM521" s="1086"/>
      <c r="AN521" s="1086"/>
      <c r="AO521" s="1086"/>
    </row>
    <row r="522" ht="15.75" customHeight="1">
      <c r="A522" s="1086"/>
      <c r="B522" s="1086"/>
      <c r="D522" s="1086"/>
      <c r="E522" s="1086"/>
      <c r="F522" s="1086"/>
      <c r="G522" s="1086"/>
      <c r="H522" s="1086"/>
      <c r="I522" s="1086"/>
      <c r="J522" s="1086"/>
      <c r="K522" s="1086"/>
      <c r="L522" s="1086"/>
      <c r="M522" s="1086"/>
      <c r="N522" s="1086"/>
      <c r="O522" s="1086"/>
      <c r="P522" s="1086"/>
      <c r="Q522" s="1086"/>
      <c r="R522" s="1086"/>
      <c r="S522" s="1086"/>
      <c r="T522" s="1086"/>
      <c r="U522" s="1086"/>
      <c r="V522" s="1086"/>
      <c r="W522" s="1086"/>
      <c r="X522" s="1086"/>
      <c r="Y522" s="1086"/>
      <c r="Z522" s="1086"/>
      <c r="AA522" s="1086"/>
      <c r="AB522" s="1086"/>
      <c r="AC522" s="1086"/>
      <c r="AD522" s="1086"/>
      <c r="AE522" s="1086"/>
      <c r="AF522" s="1086"/>
      <c r="AG522" s="1086"/>
      <c r="AJ522" s="1086"/>
      <c r="AK522" s="1086"/>
      <c r="AL522" s="1086"/>
      <c r="AM522" s="1086"/>
      <c r="AN522" s="1086"/>
      <c r="AO522" s="1086"/>
    </row>
    <row r="523" ht="15.75" customHeight="1">
      <c r="A523" s="1086"/>
      <c r="B523" s="1086"/>
      <c r="D523" s="1086"/>
      <c r="E523" s="1086"/>
      <c r="F523" s="1086"/>
      <c r="G523" s="1086"/>
      <c r="H523" s="1086"/>
      <c r="I523" s="1086"/>
      <c r="J523" s="1086"/>
      <c r="K523" s="1086"/>
      <c r="L523" s="1086"/>
      <c r="M523" s="1086"/>
      <c r="N523" s="1086"/>
      <c r="O523" s="1086"/>
      <c r="P523" s="1086"/>
      <c r="Q523" s="1086"/>
      <c r="R523" s="1086"/>
      <c r="S523" s="1086"/>
      <c r="T523" s="1086"/>
      <c r="U523" s="1086"/>
      <c r="V523" s="1086"/>
      <c r="W523" s="1086"/>
      <c r="X523" s="1086"/>
      <c r="Y523" s="1086"/>
      <c r="Z523" s="1086"/>
      <c r="AA523" s="1086"/>
      <c r="AB523" s="1086"/>
      <c r="AC523" s="1086"/>
      <c r="AD523" s="1086"/>
      <c r="AE523" s="1086"/>
      <c r="AF523" s="1086"/>
      <c r="AG523" s="1086"/>
      <c r="AJ523" s="1086"/>
      <c r="AK523" s="1086"/>
      <c r="AL523" s="1086"/>
      <c r="AM523" s="1086"/>
      <c r="AN523" s="1086"/>
      <c r="AO523" s="1086"/>
    </row>
    <row r="524" ht="15.75" customHeight="1">
      <c r="A524" s="1086"/>
      <c r="B524" s="1086"/>
      <c r="D524" s="1086"/>
      <c r="E524" s="1086"/>
      <c r="F524" s="1086"/>
      <c r="G524" s="1086"/>
      <c r="H524" s="1086"/>
      <c r="I524" s="1086"/>
      <c r="J524" s="1086"/>
      <c r="K524" s="1086"/>
      <c r="L524" s="1086"/>
      <c r="M524" s="1086"/>
      <c r="N524" s="1086"/>
      <c r="O524" s="1086"/>
      <c r="P524" s="1086"/>
      <c r="Q524" s="1086"/>
      <c r="R524" s="1086"/>
      <c r="S524" s="1086"/>
      <c r="T524" s="1086"/>
      <c r="U524" s="1086"/>
      <c r="V524" s="1086"/>
      <c r="W524" s="1086"/>
      <c r="X524" s="1086"/>
      <c r="Y524" s="1086"/>
      <c r="Z524" s="1086"/>
      <c r="AA524" s="1086"/>
      <c r="AB524" s="1086"/>
      <c r="AC524" s="1086"/>
      <c r="AD524" s="1086"/>
      <c r="AE524" s="1086"/>
      <c r="AF524" s="1086"/>
      <c r="AG524" s="1086"/>
      <c r="AJ524" s="1086"/>
      <c r="AK524" s="1086"/>
      <c r="AL524" s="1086"/>
      <c r="AM524" s="1086"/>
      <c r="AN524" s="1086"/>
      <c r="AO524" s="1086"/>
    </row>
    <row r="525" ht="15.75" customHeight="1">
      <c r="A525" s="1086"/>
      <c r="B525" s="1086"/>
      <c r="D525" s="1086"/>
      <c r="E525" s="1086"/>
      <c r="F525" s="1086"/>
      <c r="G525" s="1086"/>
      <c r="H525" s="1086"/>
      <c r="I525" s="1086"/>
      <c r="J525" s="1086"/>
      <c r="K525" s="1086"/>
      <c r="L525" s="1086"/>
      <c r="M525" s="1086"/>
      <c r="N525" s="1086"/>
      <c r="O525" s="1086"/>
      <c r="P525" s="1086"/>
      <c r="Q525" s="1086"/>
      <c r="R525" s="1086"/>
      <c r="S525" s="1086"/>
      <c r="T525" s="1086"/>
      <c r="U525" s="1086"/>
      <c r="V525" s="1086"/>
      <c r="W525" s="1086"/>
      <c r="X525" s="1086"/>
      <c r="Y525" s="1086"/>
      <c r="Z525" s="1086"/>
      <c r="AA525" s="1086"/>
      <c r="AB525" s="1086"/>
      <c r="AC525" s="1086"/>
      <c r="AD525" s="1086"/>
      <c r="AE525" s="1086"/>
      <c r="AF525" s="1086"/>
      <c r="AG525" s="1086"/>
      <c r="AJ525" s="1086"/>
      <c r="AK525" s="1086"/>
      <c r="AL525" s="1086"/>
      <c r="AM525" s="1086"/>
      <c r="AN525" s="1086"/>
      <c r="AO525" s="1086"/>
    </row>
    <row r="526" ht="15.75" customHeight="1">
      <c r="A526" s="1086"/>
      <c r="B526" s="1086"/>
      <c r="D526" s="1086"/>
      <c r="E526" s="1086"/>
      <c r="F526" s="1086"/>
      <c r="G526" s="1086"/>
      <c r="H526" s="1086"/>
      <c r="I526" s="1086"/>
      <c r="J526" s="1086"/>
      <c r="K526" s="1086"/>
      <c r="L526" s="1086"/>
      <c r="M526" s="1086"/>
      <c r="N526" s="1086"/>
      <c r="O526" s="1086"/>
      <c r="P526" s="1086"/>
      <c r="Q526" s="1086"/>
      <c r="R526" s="1086"/>
      <c r="S526" s="1086"/>
      <c r="T526" s="1086"/>
      <c r="U526" s="1086"/>
      <c r="V526" s="1086"/>
      <c r="W526" s="1086"/>
      <c r="X526" s="1086"/>
      <c r="Y526" s="1086"/>
      <c r="Z526" s="1086"/>
      <c r="AA526" s="1086"/>
      <c r="AB526" s="1086"/>
      <c r="AC526" s="1086"/>
      <c r="AD526" s="1086"/>
      <c r="AE526" s="1086"/>
      <c r="AF526" s="1086"/>
      <c r="AG526" s="1086"/>
      <c r="AJ526" s="1086"/>
      <c r="AK526" s="1086"/>
      <c r="AL526" s="1086"/>
      <c r="AM526" s="1086"/>
      <c r="AN526" s="1086"/>
      <c r="AO526" s="1086"/>
    </row>
    <row r="527" ht="15.75" customHeight="1">
      <c r="A527" s="1086"/>
      <c r="B527" s="1086"/>
      <c r="D527" s="1086"/>
      <c r="E527" s="1086"/>
      <c r="F527" s="1086"/>
      <c r="G527" s="1086"/>
      <c r="H527" s="1086"/>
      <c r="I527" s="1086"/>
      <c r="J527" s="1086"/>
      <c r="K527" s="1086"/>
      <c r="L527" s="1086"/>
      <c r="M527" s="1086"/>
      <c r="N527" s="1086"/>
      <c r="O527" s="1086"/>
      <c r="P527" s="1086"/>
      <c r="Q527" s="1086"/>
      <c r="R527" s="1086"/>
      <c r="S527" s="1086"/>
      <c r="T527" s="1086"/>
      <c r="U527" s="1086"/>
      <c r="V527" s="1086"/>
      <c r="W527" s="1086"/>
      <c r="X527" s="1086"/>
      <c r="Y527" s="1086"/>
      <c r="Z527" s="1086"/>
      <c r="AA527" s="1086"/>
      <c r="AB527" s="1086"/>
      <c r="AC527" s="1086"/>
      <c r="AD527" s="1086"/>
      <c r="AE527" s="1086"/>
      <c r="AF527" s="1086"/>
      <c r="AG527" s="1086"/>
      <c r="AJ527" s="1086"/>
      <c r="AK527" s="1086"/>
      <c r="AL527" s="1086"/>
      <c r="AM527" s="1086"/>
      <c r="AN527" s="1086"/>
      <c r="AO527" s="1086"/>
    </row>
    <row r="528" ht="15.75" customHeight="1">
      <c r="A528" s="1086"/>
      <c r="B528" s="1086"/>
      <c r="D528" s="1086"/>
      <c r="E528" s="1086"/>
      <c r="F528" s="1086"/>
      <c r="G528" s="1086"/>
      <c r="H528" s="1086"/>
      <c r="I528" s="1086"/>
      <c r="J528" s="1086"/>
      <c r="K528" s="1086"/>
      <c r="L528" s="1086"/>
      <c r="M528" s="1086"/>
      <c r="N528" s="1086"/>
      <c r="O528" s="1086"/>
      <c r="P528" s="1086"/>
      <c r="Q528" s="1086"/>
      <c r="R528" s="1086"/>
      <c r="S528" s="1086"/>
      <c r="T528" s="1086"/>
      <c r="U528" s="1086"/>
      <c r="V528" s="1086"/>
      <c r="W528" s="1086"/>
      <c r="X528" s="1086"/>
      <c r="Y528" s="1086"/>
      <c r="Z528" s="1086"/>
      <c r="AA528" s="1086"/>
      <c r="AB528" s="1086"/>
      <c r="AC528" s="1086"/>
      <c r="AD528" s="1086"/>
      <c r="AE528" s="1086"/>
      <c r="AF528" s="1086"/>
      <c r="AG528" s="1086"/>
      <c r="AJ528" s="1086"/>
      <c r="AK528" s="1086"/>
      <c r="AL528" s="1086"/>
      <c r="AM528" s="1086"/>
      <c r="AN528" s="1086"/>
      <c r="AO528" s="1086"/>
    </row>
    <row r="529" ht="15.75" customHeight="1">
      <c r="A529" s="1086"/>
      <c r="B529" s="1086"/>
      <c r="D529" s="1086"/>
      <c r="E529" s="1086"/>
      <c r="F529" s="1086"/>
      <c r="G529" s="1086"/>
      <c r="H529" s="1086"/>
      <c r="I529" s="1086"/>
      <c r="J529" s="1086"/>
      <c r="K529" s="1086"/>
      <c r="L529" s="1086"/>
      <c r="M529" s="1086"/>
      <c r="N529" s="1086"/>
      <c r="O529" s="1086"/>
      <c r="P529" s="1086"/>
      <c r="Q529" s="1086"/>
      <c r="R529" s="1086"/>
      <c r="S529" s="1086"/>
      <c r="T529" s="1086"/>
      <c r="U529" s="1086"/>
      <c r="V529" s="1086"/>
      <c r="W529" s="1086"/>
      <c r="X529" s="1086"/>
      <c r="Y529" s="1086"/>
      <c r="Z529" s="1086"/>
      <c r="AA529" s="1086"/>
      <c r="AB529" s="1086"/>
      <c r="AC529" s="1086"/>
      <c r="AD529" s="1086"/>
      <c r="AE529" s="1086"/>
      <c r="AF529" s="1086"/>
      <c r="AG529" s="1086"/>
      <c r="AJ529" s="1086"/>
      <c r="AK529" s="1086"/>
      <c r="AL529" s="1086"/>
      <c r="AM529" s="1086"/>
      <c r="AN529" s="1086"/>
      <c r="AO529" s="1086"/>
    </row>
    <row r="530" ht="15.75" customHeight="1">
      <c r="A530" s="1086"/>
      <c r="B530" s="1086"/>
      <c r="D530" s="1086"/>
      <c r="E530" s="1086"/>
      <c r="F530" s="1086"/>
      <c r="G530" s="1086"/>
      <c r="H530" s="1086"/>
      <c r="I530" s="1086"/>
      <c r="J530" s="1086"/>
      <c r="K530" s="1086"/>
      <c r="L530" s="1086"/>
      <c r="M530" s="1086"/>
      <c r="N530" s="1086"/>
      <c r="O530" s="1086"/>
      <c r="P530" s="1086"/>
      <c r="Q530" s="1086"/>
      <c r="R530" s="1086"/>
      <c r="S530" s="1086"/>
      <c r="T530" s="1086"/>
      <c r="U530" s="1086"/>
      <c r="V530" s="1086"/>
      <c r="W530" s="1086"/>
      <c r="X530" s="1086"/>
      <c r="Y530" s="1086"/>
      <c r="Z530" s="1086"/>
      <c r="AA530" s="1086"/>
      <c r="AB530" s="1086"/>
      <c r="AC530" s="1086"/>
      <c r="AD530" s="1086"/>
      <c r="AE530" s="1086"/>
      <c r="AF530" s="1086"/>
      <c r="AG530" s="1086"/>
      <c r="AJ530" s="1086"/>
      <c r="AK530" s="1086"/>
      <c r="AL530" s="1086"/>
      <c r="AM530" s="1086"/>
      <c r="AN530" s="1086"/>
      <c r="AO530" s="1086"/>
    </row>
    <row r="531" ht="15.75" customHeight="1">
      <c r="A531" s="1086"/>
      <c r="B531" s="1086"/>
      <c r="D531" s="1086"/>
      <c r="E531" s="1086"/>
      <c r="F531" s="1086"/>
      <c r="G531" s="1086"/>
      <c r="H531" s="1086"/>
      <c r="I531" s="1086"/>
      <c r="J531" s="1086"/>
      <c r="K531" s="1086"/>
      <c r="L531" s="1086"/>
      <c r="M531" s="1086"/>
      <c r="N531" s="1086"/>
      <c r="O531" s="1086"/>
      <c r="P531" s="1086"/>
      <c r="Q531" s="1086"/>
      <c r="R531" s="1086"/>
      <c r="S531" s="1086"/>
      <c r="T531" s="1086"/>
      <c r="U531" s="1086"/>
      <c r="V531" s="1086"/>
      <c r="W531" s="1086"/>
      <c r="X531" s="1086"/>
      <c r="Y531" s="1086"/>
      <c r="Z531" s="1086"/>
      <c r="AA531" s="1086"/>
      <c r="AB531" s="1086"/>
      <c r="AC531" s="1086"/>
      <c r="AD531" s="1086"/>
      <c r="AE531" s="1086"/>
      <c r="AF531" s="1086"/>
      <c r="AG531" s="1086"/>
      <c r="AJ531" s="1086"/>
      <c r="AK531" s="1086"/>
      <c r="AL531" s="1086"/>
      <c r="AM531" s="1086"/>
      <c r="AN531" s="1086"/>
      <c r="AO531" s="1086"/>
    </row>
    <row r="532" ht="15.75" customHeight="1">
      <c r="A532" s="1086"/>
      <c r="B532" s="1086"/>
      <c r="D532" s="1086"/>
      <c r="E532" s="1086"/>
      <c r="F532" s="1086"/>
      <c r="G532" s="1086"/>
      <c r="H532" s="1086"/>
      <c r="I532" s="1086"/>
      <c r="J532" s="1086"/>
      <c r="K532" s="1086"/>
      <c r="L532" s="1086"/>
      <c r="M532" s="1086"/>
      <c r="N532" s="1086"/>
      <c r="O532" s="1086"/>
      <c r="P532" s="1086"/>
      <c r="Q532" s="1086"/>
      <c r="R532" s="1086"/>
      <c r="S532" s="1086"/>
      <c r="T532" s="1086"/>
      <c r="U532" s="1086"/>
      <c r="V532" s="1086"/>
      <c r="W532" s="1086"/>
      <c r="X532" s="1086"/>
      <c r="Y532" s="1086"/>
      <c r="Z532" s="1086"/>
      <c r="AA532" s="1086"/>
      <c r="AB532" s="1086"/>
      <c r="AC532" s="1086"/>
      <c r="AD532" s="1086"/>
      <c r="AE532" s="1086"/>
      <c r="AF532" s="1086"/>
      <c r="AG532" s="1086"/>
      <c r="AJ532" s="1086"/>
      <c r="AK532" s="1086"/>
      <c r="AL532" s="1086"/>
      <c r="AM532" s="1086"/>
      <c r="AN532" s="1086"/>
      <c r="AO532" s="1086"/>
    </row>
    <row r="533" ht="15.75" customHeight="1">
      <c r="A533" s="1086"/>
      <c r="B533" s="1086"/>
      <c r="D533" s="1086"/>
      <c r="E533" s="1086"/>
      <c r="F533" s="1086"/>
      <c r="G533" s="1086"/>
      <c r="H533" s="1086"/>
      <c r="I533" s="1086"/>
      <c r="J533" s="1086"/>
      <c r="K533" s="1086"/>
      <c r="L533" s="1086"/>
      <c r="M533" s="1086"/>
      <c r="N533" s="1086"/>
      <c r="O533" s="1086"/>
      <c r="P533" s="1086"/>
      <c r="Q533" s="1086"/>
      <c r="R533" s="1086"/>
      <c r="S533" s="1086"/>
      <c r="T533" s="1086"/>
      <c r="U533" s="1086"/>
      <c r="V533" s="1086"/>
      <c r="W533" s="1086"/>
      <c r="X533" s="1086"/>
      <c r="Y533" s="1086"/>
      <c r="Z533" s="1086"/>
      <c r="AA533" s="1086"/>
      <c r="AB533" s="1086"/>
      <c r="AC533" s="1086"/>
      <c r="AD533" s="1086"/>
      <c r="AE533" s="1086"/>
      <c r="AF533" s="1086"/>
      <c r="AG533" s="1086"/>
      <c r="AJ533" s="1086"/>
      <c r="AK533" s="1086"/>
      <c r="AL533" s="1086"/>
      <c r="AM533" s="1086"/>
      <c r="AN533" s="1086"/>
      <c r="AO533" s="1086"/>
    </row>
    <row r="534" ht="15.75" customHeight="1">
      <c r="A534" s="1086"/>
      <c r="B534" s="1086"/>
      <c r="D534" s="1086"/>
      <c r="E534" s="1086"/>
      <c r="F534" s="1086"/>
      <c r="G534" s="1086"/>
      <c r="H534" s="1086"/>
      <c r="I534" s="1086"/>
      <c r="J534" s="1086"/>
      <c r="K534" s="1086"/>
      <c r="L534" s="1086"/>
      <c r="M534" s="1086"/>
      <c r="N534" s="1086"/>
      <c r="O534" s="1086"/>
      <c r="P534" s="1086"/>
      <c r="Q534" s="1086"/>
      <c r="R534" s="1086"/>
      <c r="S534" s="1086"/>
      <c r="T534" s="1086"/>
      <c r="U534" s="1086"/>
      <c r="V534" s="1086"/>
      <c r="W534" s="1086"/>
      <c r="X534" s="1086"/>
      <c r="Y534" s="1086"/>
      <c r="Z534" s="1086"/>
      <c r="AA534" s="1086"/>
      <c r="AB534" s="1086"/>
      <c r="AC534" s="1086"/>
      <c r="AD534" s="1086"/>
      <c r="AE534" s="1086"/>
      <c r="AF534" s="1086"/>
      <c r="AG534" s="1086"/>
      <c r="AJ534" s="1086"/>
      <c r="AK534" s="1086"/>
      <c r="AL534" s="1086"/>
      <c r="AM534" s="1086"/>
      <c r="AN534" s="1086"/>
      <c r="AO534" s="1086"/>
    </row>
    <row r="535" ht="15.75" customHeight="1">
      <c r="A535" s="1086"/>
      <c r="B535" s="1086"/>
      <c r="D535" s="1086"/>
      <c r="E535" s="1086"/>
      <c r="F535" s="1086"/>
      <c r="G535" s="1086"/>
      <c r="H535" s="1086"/>
      <c r="I535" s="1086"/>
      <c r="J535" s="1086"/>
      <c r="K535" s="1086"/>
      <c r="L535" s="1086"/>
      <c r="M535" s="1086"/>
      <c r="N535" s="1086"/>
      <c r="O535" s="1086"/>
      <c r="P535" s="1086"/>
      <c r="Q535" s="1086"/>
      <c r="R535" s="1086"/>
      <c r="S535" s="1086"/>
      <c r="T535" s="1086"/>
      <c r="U535" s="1086"/>
      <c r="V535" s="1086"/>
      <c r="W535" s="1086"/>
      <c r="X535" s="1086"/>
      <c r="Y535" s="1086"/>
      <c r="Z535" s="1086"/>
      <c r="AA535" s="1086"/>
      <c r="AB535" s="1086"/>
      <c r="AC535" s="1086"/>
      <c r="AD535" s="1086"/>
      <c r="AE535" s="1086"/>
      <c r="AF535" s="1086"/>
      <c r="AG535" s="1086"/>
      <c r="AJ535" s="1086"/>
      <c r="AK535" s="1086"/>
      <c r="AL535" s="1086"/>
      <c r="AM535" s="1086"/>
      <c r="AN535" s="1086"/>
      <c r="AO535" s="1086"/>
    </row>
    <row r="536" ht="15.75" customHeight="1">
      <c r="A536" s="1086"/>
      <c r="B536" s="1086"/>
      <c r="D536" s="1086"/>
      <c r="E536" s="1086"/>
      <c r="F536" s="1086"/>
      <c r="G536" s="1086"/>
      <c r="H536" s="1086"/>
      <c r="I536" s="1086"/>
      <c r="J536" s="1086"/>
      <c r="K536" s="1086"/>
      <c r="L536" s="1086"/>
      <c r="M536" s="1086"/>
      <c r="N536" s="1086"/>
      <c r="O536" s="1086"/>
      <c r="P536" s="1086"/>
      <c r="Q536" s="1086"/>
      <c r="R536" s="1086"/>
      <c r="S536" s="1086"/>
      <c r="T536" s="1086"/>
      <c r="U536" s="1086"/>
      <c r="V536" s="1086"/>
      <c r="W536" s="1086"/>
      <c r="X536" s="1086"/>
      <c r="Y536" s="1086"/>
      <c r="Z536" s="1086"/>
      <c r="AA536" s="1086"/>
      <c r="AB536" s="1086"/>
      <c r="AC536" s="1086"/>
      <c r="AD536" s="1086"/>
      <c r="AE536" s="1086"/>
      <c r="AF536" s="1086"/>
      <c r="AG536" s="1086"/>
      <c r="AJ536" s="1086"/>
      <c r="AK536" s="1086"/>
      <c r="AL536" s="1086"/>
      <c r="AM536" s="1086"/>
      <c r="AN536" s="1086"/>
      <c r="AO536" s="1086"/>
    </row>
    <row r="537" ht="15.75" customHeight="1">
      <c r="A537" s="1086"/>
      <c r="B537" s="1086"/>
      <c r="D537" s="1086"/>
      <c r="E537" s="1086"/>
      <c r="F537" s="1086"/>
      <c r="G537" s="1086"/>
      <c r="H537" s="1086"/>
      <c r="I537" s="1086"/>
      <c r="J537" s="1086"/>
      <c r="K537" s="1086"/>
      <c r="L537" s="1086"/>
      <c r="M537" s="1086"/>
      <c r="N537" s="1086"/>
      <c r="O537" s="1086"/>
      <c r="P537" s="1086"/>
      <c r="Q537" s="1086"/>
      <c r="R537" s="1086"/>
      <c r="S537" s="1086"/>
      <c r="T537" s="1086"/>
      <c r="U537" s="1086"/>
      <c r="V537" s="1086"/>
      <c r="W537" s="1086"/>
      <c r="X537" s="1086"/>
      <c r="Y537" s="1086"/>
      <c r="Z537" s="1086"/>
      <c r="AA537" s="1086"/>
      <c r="AB537" s="1086"/>
      <c r="AC537" s="1086"/>
      <c r="AD537" s="1086"/>
      <c r="AE537" s="1086"/>
      <c r="AF537" s="1086"/>
      <c r="AG537" s="1086"/>
      <c r="AJ537" s="1086"/>
      <c r="AK537" s="1086"/>
      <c r="AL537" s="1086"/>
      <c r="AM537" s="1086"/>
      <c r="AN537" s="1086"/>
      <c r="AO537" s="1086"/>
    </row>
    <row r="538" ht="15.75" customHeight="1">
      <c r="A538" s="1086"/>
      <c r="B538" s="1086"/>
      <c r="D538" s="1086"/>
      <c r="E538" s="1086"/>
      <c r="F538" s="1086"/>
      <c r="G538" s="1086"/>
      <c r="H538" s="1086"/>
      <c r="I538" s="1086"/>
      <c r="J538" s="1086"/>
      <c r="K538" s="1086"/>
      <c r="L538" s="1086"/>
      <c r="M538" s="1086"/>
      <c r="N538" s="1086"/>
      <c r="O538" s="1086"/>
      <c r="P538" s="1086"/>
      <c r="Q538" s="1086"/>
      <c r="R538" s="1086"/>
      <c r="S538" s="1086"/>
      <c r="T538" s="1086"/>
      <c r="U538" s="1086"/>
      <c r="V538" s="1086"/>
      <c r="W538" s="1086"/>
      <c r="X538" s="1086"/>
      <c r="Y538" s="1086"/>
      <c r="Z538" s="1086"/>
      <c r="AA538" s="1086"/>
      <c r="AB538" s="1086"/>
      <c r="AC538" s="1086"/>
      <c r="AD538" s="1086"/>
      <c r="AE538" s="1086"/>
      <c r="AF538" s="1086"/>
      <c r="AG538" s="1086"/>
      <c r="AJ538" s="1086"/>
      <c r="AK538" s="1086"/>
      <c r="AL538" s="1086"/>
      <c r="AM538" s="1086"/>
      <c r="AN538" s="1086"/>
      <c r="AO538" s="1086"/>
    </row>
    <row r="539" ht="15.75" customHeight="1">
      <c r="A539" s="1086"/>
      <c r="B539" s="1086"/>
      <c r="D539" s="1086"/>
      <c r="E539" s="1086"/>
      <c r="F539" s="1086"/>
      <c r="G539" s="1086"/>
      <c r="H539" s="1086"/>
      <c r="I539" s="1086"/>
      <c r="J539" s="1086"/>
      <c r="K539" s="1086"/>
      <c r="L539" s="1086"/>
      <c r="M539" s="1086"/>
      <c r="N539" s="1086"/>
      <c r="O539" s="1086"/>
      <c r="P539" s="1086"/>
      <c r="Q539" s="1086"/>
      <c r="R539" s="1086"/>
      <c r="S539" s="1086"/>
      <c r="T539" s="1086"/>
      <c r="U539" s="1086"/>
      <c r="V539" s="1086"/>
      <c r="W539" s="1086"/>
      <c r="X539" s="1086"/>
      <c r="Y539" s="1086"/>
      <c r="Z539" s="1086"/>
      <c r="AA539" s="1086"/>
      <c r="AB539" s="1086"/>
      <c r="AC539" s="1086"/>
      <c r="AD539" s="1086"/>
      <c r="AE539" s="1086"/>
      <c r="AF539" s="1086"/>
      <c r="AG539" s="1086"/>
      <c r="AJ539" s="1086"/>
      <c r="AK539" s="1086"/>
      <c r="AL539" s="1086"/>
      <c r="AM539" s="1086"/>
      <c r="AN539" s="1086"/>
      <c r="AO539" s="1086"/>
    </row>
    <row r="540" ht="15.75" customHeight="1">
      <c r="A540" s="1086"/>
      <c r="B540" s="1086"/>
      <c r="D540" s="1086"/>
      <c r="E540" s="1086"/>
      <c r="F540" s="1086"/>
      <c r="G540" s="1086"/>
      <c r="H540" s="1086"/>
      <c r="I540" s="1086"/>
      <c r="J540" s="1086"/>
      <c r="K540" s="1086"/>
      <c r="L540" s="1086"/>
      <c r="M540" s="1086"/>
      <c r="N540" s="1086"/>
      <c r="O540" s="1086"/>
      <c r="P540" s="1086"/>
      <c r="Q540" s="1086"/>
      <c r="R540" s="1086"/>
      <c r="S540" s="1086"/>
      <c r="T540" s="1086"/>
      <c r="U540" s="1086"/>
      <c r="V540" s="1086"/>
      <c r="W540" s="1086"/>
      <c r="X540" s="1086"/>
      <c r="Y540" s="1086"/>
      <c r="Z540" s="1086"/>
      <c r="AA540" s="1086"/>
      <c r="AB540" s="1086"/>
      <c r="AC540" s="1086"/>
      <c r="AD540" s="1086"/>
      <c r="AE540" s="1086"/>
      <c r="AF540" s="1086"/>
      <c r="AG540" s="1086"/>
      <c r="AJ540" s="1086"/>
      <c r="AK540" s="1086"/>
      <c r="AL540" s="1086"/>
      <c r="AM540" s="1086"/>
      <c r="AN540" s="1086"/>
      <c r="AO540" s="1086"/>
    </row>
    <row r="541" ht="15.75" customHeight="1">
      <c r="A541" s="1086"/>
      <c r="B541" s="1086"/>
      <c r="D541" s="1086"/>
      <c r="E541" s="1086"/>
      <c r="F541" s="1086"/>
      <c r="G541" s="1086"/>
      <c r="H541" s="1086"/>
      <c r="I541" s="1086"/>
      <c r="J541" s="1086"/>
      <c r="K541" s="1086"/>
      <c r="L541" s="1086"/>
      <c r="M541" s="1086"/>
      <c r="N541" s="1086"/>
      <c r="O541" s="1086"/>
      <c r="P541" s="1086"/>
      <c r="Q541" s="1086"/>
      <c r="R541" s="1086"/>
      <c r="S541" s="1086"/>
      <c r="T541" s="1086"/>
      <c r="U541" s="1086"/>
      <c r="V541" s="1086"/>
      <c r="W541" s="1086"/>
      <c r="X541" s="1086"/>
      <c r="Y541" s="1086"/>
      <c r="Z541" s="1086"/>
      <c r="AA541" s="1086"/>
      <c r="AB541" s="1086"/>
      <c r="AC541" s="1086"/>
      <c r="AD541" s="1086"/>
      <c r="AE541" s="1086"/>
      <c r="AF541" s="1086"/>
      <c r="AG541" s="1086"/>
      <c r="AJ541" s="1086"/>
      <c r="AK541" s="1086"/>
      <c r="AL541" s="1086"/>
      <c r="AM541" s="1086"/>
      <c r="AN541" s="1086"/>
      <c r="AO541" s="1086"/>
    </row>
    <row r="542" ht="15.75" customHeight="1">
      <c r="A542" s="1086"/>
      <c r="B542" s="1086"/>
      <c r="D542" s="1086"/>
      <c r="E542" s="1086"/>
      <c r="F542" s="1086"/>
      <c r="G542" s="1086"/>
      <c r="H542" s="1086"/>
      <c r="I542" s="1086"/>
      <c r="J542" s="1086"/>
      <c r="K542" s="1086"/>
      <c r="L542" s="1086"/>
      <c r="M542" s="1086"/>
      <c r="N542" s="1086"/>
      <c r="O542" s="1086"/>
      <c r="P542" s="1086"/>
      <c r="Q542" s="1086"/>
      <c r="R542" s="1086"/>
      <c r="S542" s="1086"/>
      <c r="T542" s="1086"/>
      <c r="U542" s="1086"/>
      <c r="V542" s="1086"/>
      <c r="W542" s="1086"/>
      <c r="X542" s="1086"/>
      <c r="Y542" s="1086"/>
      <c r="Z542" s="1086"/>
      <c r="AA542" s="1086"/>
      <c r="AB542" s="1086"/>
      <c r="AC542" s="1086"/>
      <c r="AD542" s="1086"/>
      <c r="AE542" s="1086"/>
      <c r="AF542" s="1086"/>
      <c r="AG542" s="1086"/>
      <c r="AJ542" s="1086"/>
      <c r="AK542" s="1086"/>
      <c r="AL542" s="1086"/>
      <c r="AM542" s="1086"/>
      <c r="AN542" s="1086"/>
      <c r="AO542" s="1086"/>
    </row>
    <row r="543" ht="15.75" customHeight="1">
      <c r="A543" s="1086"/>
      <c r="B543" s="1086"/>
      <c r="D543" s="1086"/>
      <c r="E543" s="1086"/>
      <c r="F543" s="1086"/>
      <c r="G543" s="1086"/>
      <c r="H543" s="1086"/>
      <c r="I543" s="1086"/>
      <c r="J543" s="1086"/>
      <c r="K543" s="1086"/>
      <c r="L543" s="1086"/>
      <c r="M543" s="1086"/>
      <c r="N543" s="1086"/>
      <c r="O543" s="1086"/>
      <c r="P543" s="1086"/>
      <c r="Q543" s="1086"/>
      <c r="R543" s="1086"/>
      <c r="S543" s="1086"/>
      <c r="T543" s="1086"/>
      <c r="U543" s="1086"/>
      <c r="V543" s="1086"/>
      <c r="W543" s="1086"/>
      <c r="X543" s="1086"/>
      <c r="Y543" s="1086"/>
      <c r="Z543" s="1086"/>
      <c r="AA543" s="1086"/>
      <c r="AB543" s="1086"/>
      <c r="AC543" s="1086"/>
      <c r="AD543" s="1086"/>
      <c r="AE543" s="1086"/>
      <c r="AF543" s="1086"/>
      <c r="AG543" s="1086"/>
      <c r="AJ543" s="1086"/>
      <c r="AK543" s="1086"/>
      <c r="AL543" s="1086"/>
      <c r="AM543" s="1086"/>
      <c r="AN543" s="1086"/>
      <c r="AO543" s="1086"/>
    </row>
    <row r="544" ht="15.75" customHeight="1">
      <c r="A544" s="1086"/>
      <c r="B544" s="1086"/>
      <c r="D544" s="1086"/>
      <c r="E544" s="1086"/>
      <c r="F544" s="1086"/>
      <c r="G544" s="1086"/>
      <c r="H544" s="1086"/>
      <c r="I544" s="1086"/>
      <c r="J544" s="1086"/>
      <c r="K544" s="1086"/>
      <c r="L544" s="1086"/>
      <c r="M544" s="1086"/>
      <c r="N544" s="1086"/>
      <c r="O544" s="1086"/>
      <c r="P544" s="1086"/>
      <c r="Q544" s="1086"/>
      <c r="R544" s="1086"/>
      <c r="S544" s="1086"/>
      <c r="T544" s="1086"/>
      <c r="U544" s="1086"/>
      <c r="V544" s="1086"/>
      <c r="W544" s="1086"/>
      <c r="X544" s="1086"/>
      <c r="Y544" s="1086"/>
      <c r="Z544" s="1086"/>
      <c r="AA544" s="1086"/>
      <c r="AB544" s="1086"/>
      <c r="AC544" s="1086"/>
      <c r="AD544" s="1086"/>
      <c r="AE544" s="1086"/>
      <c r="AF544" s="1086"/>
      <c r="AG544" s="1086"/>
      <c r="AJ544" s="1086"/>
      <c r="AK544" s="1086"/>
      <c r="AL544" s="1086"/>
      <c r="AM544" s="1086"/>
      <c r="AN544" s="1086"/>
      <c r="AO544" s="1086"/>
    </row>
    <row r="545" ht="15.75" customHeight="1">
      <c r="A545" s="1086"/>
      <c r="B545" s="1086"/>
      <c r="D545" s="1086"/>
      <c r="E545" s="1086"/>
      <c r="F545" s="1086"/>
      <c r="G545" s="1086"/>
      <c r="H545" s="1086"/>
      <c r="I545" s="1086"/>
      <c r="J545" s="1086"/>
      <c r="K545" s="1086"/>
      <c r="L545" s="1086"/>
      <c r="M545" s="1086"/>
      <c r="N545" s="1086"/>
      <c r="O545" s="1086"/>
      <c r="P545" s="1086"/>
      <c r="Q545" s="1086"/>
      <c r="R545" s="1086"/>
      <c r="S545" s="1086"/>
      <c r="T545" s="1086"/>
      <c r="U545" s="1086"/>
      <c r="V545" s="1086"/>
      <c r="W545" s="1086"/>
      <c r="X545" s="1086"/>
      <c r="Y545" s="1086"/>
      <c r="Z545" s="1086"/>
      <c r="AA545" s="1086"/>
      <c r="AB545" s="1086"/>
      <c r="AC545" s="1086"/>
      <c r="AD545" s="1086"/>
      <c r="AE545" s="1086"/>
      <c r="AF545" s="1086"/>
      <c r="AG545" s="1086"/>
      <c r="AJ545" s="1086"/>
      <c r="AK545" s="1086"/>
      <c r="AL545" s="1086"/>
      <c r="AM545" s="1086"/>
      <c r="AN545" s="1086"/>
      <c r="AO545" s="1086"/>
    </row>
    <row r="546" ht="15.75" customHeight="1">
      <c r="A546" s="1086"/>
      <c r="B546" s="1086"/>
      <c r="D546" s="1086"/>
      <c r="E546" s="1086"/>
      <c r="F546" s="1086"/>
      <c r="G546" s="1086"/>
      <c r="H546" s="1086"/>
      <c r="I546" s="1086"/>
      <c r="J546" s="1086"/>
      <c r="K546" s="1086"/>
      <c r="L546" s="1086"/>
      <c r="M546" s="1086"/>
      <c r="N546" s="1086"/>
      <c r="O546" s="1086"/>
      <c r="P546" s="1086"/>
      <c r="Q546" s="1086"/>
      <c r="R546" s="1086"/>
      <c r="S546" s="1086"/>
      <c r="T546" s="1086"/>
      <c r="U546" s="1086"/>
      <c r="V546" s="1086"/>
      <c r="W546" s="1086"/>
      <c r="X546" s="1086"/>
      <c r="Y546" s="1086"/>
      <c r="Z546" s="1086"/>
      <c r="AA546" s="1086"/>
      <c r="AB546" s="1086"/>
      <c r="AC546" s="1086"/>
      <c r="AD546" s="1086"/>
      <c r="AE546" s="1086"/>
      <c r="AF546" s="1086"/>
      <c r="AG546" s="1086"/>
      <c r="AJ546" s="1086"/>
      <c r="AK546" s="1086"/>
      <c r="AL546" s="1086"/>
      <c r="AM546" s="1086"/>
      <c r="AN546" s="1086"/>
      <c r="AO546" s="1086"/>
    </row>
    <row r="547" ht="15.75" customHeight="1">
      <c r="A547" s="1086"/>
      <c r="B547" s="1086"/>
      <c r="D547" s="1086"/>
      <c r="E547" s="1086"/>
      <c r="F547" s="1086"/>
      <c r="G547" s="1086"/>
      <c r="H547" s="1086"/>
      <c r="I547" s="1086"/>
      <c r="J547" s="1086"/>
      <c r="K547" s="1086"/>
      <c r="L547" s="1086"/>
      <c r="M547" s="1086"/>
      <c r="N547" s="1086"/>
      <c r="O547" s="1086"/>
      <c r="P547" s="1086"/>
      <c r="Q547" s="1086"/>
      <c r="R547" s="1086"/>
      <c r="S547" s="1086"/>
      <c r="T547" s="1086"/>
      <c r="U547" s="1086"/>
      <c r="V547" s="1086"/>
      <c r="W547" s="1086"/>
      <c r="X547" s="1086"/>
      <c r="Y547" s="1086"/>
      <c r="Z547" s="1086"/>
      <c r="AA547" s="1086"/>
      <c r="AB547" s="1086"/>
      <c r="AC547" s="1086"/>
      <c r="AD547" s="1086"/>
      <c r="AE547" s="1086"/>
      <c r="AF547" s="1086"/>
      <c r="AG547" s="1086"/>
      <c r="AJ547" s="1086"/>
      <c r="AK547" s="1086"/>
      <c r="AL547" s="1086"/>
      <c r="AM547" s="1086"/>
      <c r="AN547" s="1086"/>
      <c r="AO547" s="1086"/>
    </row>
    <row r="548" ht="15.75" customHeight="1">
      <c r="A548" s="1086"/>
      <c r="B548" s="1086"/>
      <c r="D548" s="1086"/>
      <c r="E548" s="1086"/>
      <c r="F548" s="1086"/>
      <c r="G548" s="1086"/>
      <c r="H548" s="1086"/>
      <c r="I548" s="1086"/>
      <c r="J548" s="1086"/>
      <c r="K548" s="1086"/>
      <c r="L548" s="1086"/>
      <c r="M548" s="1086"/>
      <c r="N548" s="1086"/>
      <c r="O548" s="1086"/>
      <c r="P548" s="1086"/>
      <c r="Q548" s="1086"/>
      <c r="R548" s="1086"/>
      <c r="S548" s="1086"/>
      <c r="T548" s="1086"/>
      <c r="U548" s="1086"/>
      <c r="V548" s="1086"/>
      <c r="W548" s="1086"/>
      <c r="X548" s="1086"/>
      <c r="Y548" s="1086"/>
      <c r="Z548" s="1086"/>
      <c r="AA548" s="1086"/>
      <c r="AB548" s="1086"/>
      <c r="AC548" s="1086"/>
      <c r="AD548" s="1086"/>
      <c r="AE548" s="1086"/>
      <c r="AF548" s="1086"/>
      <c r="AG548" s="1086"/>
      <c r="AJ548" s="1086"/>
      <c r="AK548" s="1086"/>
      <c r="AL548" s="1086"/>
      <c r="AM548" s="1086"/>
      <c r="AN548" s="1086"/>
      <c r="AO548" s="1086"/>
    </row>
    <row r="549" ht="15.75" customHeight="1">
      <c r="A549" s="1086"/>
      <c r="B549" s="1086"/>
      <c r="D549" s="1086"/>
      <c r="E549" s="1086"/>
      <c r="F549" s="1086"/>
      <c r="G549" s="1086"/>
      <c r="H549" s="1086"/>
      <c r="I549" s="1086"/>
      <c r="J549" s="1086"/>
      <c r="K549" s="1086"/>
      <c r="L549" s="1086"/>
      <c r="M549" s="1086"/>
      <c r="N549" s="1086"/>
      <c r="O549" s="1086"/>
      <c r="P549" s="1086"/>
      <c r="Q549" s="1086"/>
      <c r="R549" s="1086"/>
      <c r="S549" s="1086"/>
      <c r="T549" s="1086"/>
      <c r="U549" s="1086"/>
      <c r="V549" s="1086"/>
      <c r="W549" s="1086"/>
      <c r="X549" s="1086"/>
      <c r="Y549" s="1086"/>
      <c r="Z549" s="1086"/>
      <c r="AA549" s="1086"/>
      <c r="AB549" s="1086"/>
      <c r="AC549" s="1086"/>
      <c r="AD549" s="1086"/>
      <c r="AE549" s="1086"/>
      <c r="AF549" s="1086"/>
      <c r="AG549" s="1086"/>
      <c r="AJ549" s="1086"/>
      <c r="AK549" s="1086"/>
      <c r="AL549" s="1086"/>
      <c r="AM549" s="1086"/>
      <c r="AN549" s="1086"/>
      <c r="AO549" s="1086"/>
    </row>
    <row r="550" ht="15.75" customHeight="1">
      <c r="A550" s="1086"/>
      <c r="B550" s="1086"/>
      <c r="D550" s="1086"/>
      <c r="E550" s="1086"/>
      <c r="F550" s="1086"/>
      <c r="G550" s="1086"/>
      <c r="H550" s="1086"/>
      <c r="I550" s="1086"/>
      <c r="J550" s="1086"/>
      <c r="K550" s="1086"/>
      <c r="L550" s="1086"/>
      <c r="M550" s="1086"/>
      <c r="N550" s="1086"/>
      <c r="O550" s="1086"/>
      <c r="P550" s="1086"/>
      <c r="Q550" s="1086"/>
      <c r="R550" s="1086"/>
      <c r="S550" s="1086"/>
      <c r="T550" s="1086"/>
      <c r="U550" s="1086"/>
      <c r="V550" s="1086"/>
      <c r="W550" s="1086"/>
      <c r="X550" s="1086"/>
      <c r="Y550" s="1086"/>
      <c r="Z550" s="1086"/>
      <c r="AA550" s="1086"/>
      <c r="AB550" s="1086"/>
      <c r="AC550" s="1086"/>
      <c r="AD550" s="1086"/>
      <c r="AE550" s="1086"/>
      <c r="AF550" s="1086"/>
      <c r="AG550" s="1086"/>
      <c r="AJ550" s="1086"/>
      <c r="AK550" s="1086"/>
      <c r="AL550" s="1086"/>
      <c r="AM550" s="1086"/>
      <c r="AN550" s="1086"/>
      <c r="AO550" s="1086"/>
    </row>
    <row r="551" ht="15.75" customHeight="1">
      <c r="A551" s="1086"/>
      <c r="B551" s="1086"/>
      <c r="D551" s="1086"/>
      <c r="E551" s="1086"/>
      <c r="F551" s="1086"/>
      <c r="G551" s="1086"/>
      <c r="H551" s="1086"/>
      <c r="I551" s="1086"/>
      <c r="J551" s="1086"/>
      <c r="K551" s="1086"/>
      <c r="L551" s="1086"/>
      <c r="M551" s="1086"/>
      <c r="N551" s="1086"/>
      <c r="O551" s="1086"/>
      <c r="P551" s="1086"/>
      <c r="Q551" s="1086"/>
      <c r="R551" s="1086"/>
      <c r="S551" s="1086"/>
      <c r="T551" s="1086"/>
      <c r="U551" s="1086"/>
      <c r="V551" s="1086"/>
      <c r="W551" s="1086"/>
      <c r="X551" s="1086"/>
      <c r="Y551" s="1086"/>
      <c r="Z551" s="1086"/>
      <c r="AA551" s="1086"/>
      <c r="AB551" s="1086"/>
      <c r="AC551" s="1086"/>
      <c r="AD551" s="1086"/>
      <c r="AE551" s="1086"/>
      <c r="AF551" s="1086"/>
      <c r="AG551" s="1086"/>
      <c r="AJ551" s="1086"/>
      <c r="AK551" s="1086"/>
      <c r="AL551" s="1086"/>
      <c r="AM551" s="1086"/>
      <c r="AN551" s="1086"/>
      <c r="AO551" s="1086"/>
    </row>
    <row r="552" ht="15.75" customHeight="1">
      <c r="A552" s="1086"/>
      <c r="B552" s="1086"/>
      <c r="D552" s="1086"/>
      <c r="E552" s="1086"/>
      <c r="F552" s="1086"/>
      <c r="G552" s="1086"/>
      <c r="H552" s="1086"/>
      <c r="I552" s="1086"/>
      <c r="J552" s="1086"/>
      <c r="K552" s="1086"/>
      <c r="L552" s="1086"/>
      <c r="M552" s="1086"/>
      <c r="N552" s="1086"/>
      <c r="O552" s="1086"/>
      <c r="P552" s="1086"/>
      <c r="Q552" s="1086"/>
      <c r="R552" s="1086"/>
      <c r="S552" s="1086"/>
      <c r="T552" s="1086"/>
      <c r="U552" s="1086"/>
      <c r="V552" s="1086"/>
      <c r="W552" s="1086"/>
      <c r="X552" s="1086"/>
      <c r="Y552" s="1086"/>
      <c r="Z552" s="1086"/>
      <c r="AA552" s="1086"/>
      <c r="AB552" s="1086"/>
      <c r="AC552" s="1086"/>
      <c r="AD552" s="1086"/>
      <c r="AE552" s="1086"/>
      <c r="AF552" s="1086"/>
      <c r="AG552" s="1086"/>
      <c r="AJ552" s="1086"/>
      <c r="AK552" s="1086"/>
      <c r="AL552" s="1086"/>
      <c r="AM552" s="1086"/>
      <c r="AN552" s="1086"/>
      <c r="AO552" s="1086"/>
    </row>
    <row r="553" ht="15.75" customHeight="1">
      <c r="A553" s="1086"/>
      <c r="B553" s="1086"/>
      <c r="D553" s="1086"/>
      <c r="E553" s="1086"/>
      <c r="F553" s="1086"/>
      <c r="G553" s="1086"/>
      <c r="H553" s="1086"/>
      <c r="I553" s="1086"/>
      <c r="J553" s="1086"/>
      <c r="K553" s="1086"/>
      <c r="L553" s="1086"/>
      <c r="M553" s="1086"/>
      <c r="N553" s="1086"/>
      <c r="O553" s="1086"/>
      <c r="P553" s="1086"/>
      <c r="Q553" s="1086"/>
      <c r="R553" s="1086"/>
      <c r="S553" s="1086"/>
      <c r="T553" s="1086"/>
      <c r="U553" s="1086"/>
      <c r="V553" s="1086"/>
      <c r="W553" s="1086"/>
      <c r="X553" s="1086"/>
      <c r="Y553" s="1086"/>
      <c r="Z553" s="1086"/>
      <c r="AA553" s="1086"/>
      <c r="AB553" s="1086"/>
      <c r="AC553" s="1086"/>
      <c r="AD553" s="1086"/>
      <c r="AE553" s="1086"/>
      <c r="AF553" s="1086"/>
      <c r="AG553" s="1086"/>
      <c r="AJ553" s="1086"/>
      <c r="AK553" s="1086"/>
      <c r="AL553" s="1086"/>
      <c r="AM553" s="1086"/>
      <c r="AN553" s="1086"/>
      <c r="AO553" s="1086"/>
    </row>
    <row r="554" ht="15.75" customHeight="1">
      <c r="A554" s="1086"/>
      <c r="B554" s="1086"/>
      <c r="D554" s="1086"/>
      <c r="E554" s="1086"/>
      <c r="F554" s="1086"/>
      <c r="G554" s="1086"/>
      <c r="H554" s="1086"/>
      <c r="I554" s="1086"/>
      <c r="J554" s="1086"/>
      <c r="K554" s="1086"/>
      <c r="L554" s="1086"/>
      <c r="M554" s="1086"/>
      <c r="N554" s="1086"/>
      <c r="O554" s="1086"/>
      <c r="P554" s="1086"/>
      <c r="Q554" s="1086"/>
      <c r="R554" s="1086"/>
      <c r="S554" s="1086"/>
      <c r="T554" s="1086"/>
      <c r="U554" s="1086"/>
      <c r="V554" s="1086"/>
      <c r="W554" s="1086"/>
      <c r="X554" s="1086"/>
      <c r="Y554" s="1086"/>
      <c r="Z554" s="1086"/>
      <c r="AA554" s="1086"/>
      <c r="AB554" s="1086"/>
      <c r="AC554" s="1086"/>
      <c r="AD554" s="1086"/>
      <c r="AE554" s="1086"/>
      <c r="AF554" s="1086"/>
      <c r="AG554" s="1086"/>
      <c r="AJ554" s="1086"/>
      <c r="AK554" s="1086"/>
      <c r="AL554" s="1086"/>
      <c r="AM554" s="1086"/>
      <c r="AN554" s="1086"/>
      <c r="AO554" s="1086"/>
    </row>
    <row r="555" ht="15.75" customHeight="1">
      <c r="A555" s="1086"/>
      <c r="B555" s="1086"/>
      <c r="D555" s="1086"/>
      <c r="E555" s="1086"/>
      <c r="F555" s="1086"/>
      <c r="G555" s="1086"/>
      <c r="H555" s="1086"/>
      <c r="I555" s="1086"/>
      <c r="J555" s="1086"/>
      <c r="K555" s="1086"/>
      <c r="L555" s="1086"/>
      <c r="M555" s="1086"/>
      <c r="N555" s="1086"/>
      <c r="O555" s="1086"/>
      <c r="P555" s="1086"/>
      <c r="Q555" s="1086"/>
      <c r="R555" s="1086"/>
      <c r="S555" s="1086"/>
      <c r="T555" s="1086"/>
      <c r="U555" s="1086"/>
      <c r="V555" s="1086"/>
      <c r="W555" s="1086"/>
      <c r="X555" s="1086"/>
      <c r="Y555" s="1086"/>
      <c r="Z555" s="1086"/>
      <c r="AA555" s="1086"/>
      <c r="AB555" s="1086"/>
      <c r="AC555" s="1086"/>
      <c r="AD555" s="1086"/>
      <c r="AE555" s="1086"/>
      <c r="AF555" s="1086"/>
      <c r="AG555" s="1086"/>
      <c r="AJ555" s="1086"/>
      <c r="AK555" s="1086"/>
      <c r="AL555" s="1086"/>
      <c r="AM555" s="1086"/>
      <c r="AN555" s="1086"/>
      <c r="AO555" s="1086"/>
    </row>
    <row r="556" ht="15.75" customHeight="1">
      <c r="A556" s="1086"/>
      <c r="B556" s="1086"/>
      <c r="D556" s="1086"/>
      <c r="E556" s="1086"/>
      <c r="F556" s="1086"/>
      <c r="G556" s="1086"/>
      <c r="H556" s="1086"/>
      <c r="I556" s="1086"/>
      <c r="J556" s="1086"/>
      <c r="K556" s="1086"/>
      <c r="L556" s="1086"/>
      <c r="M556" s="1086"/>
      <c r="N556" s="1086"/>
      <c r="O556" s="1086"/>
      <c r="P556" s="1086"/>
      <c r="Q556" s="1086"/>
      <c r="R556" s="1086"/>
      <c r="S556" s="1086"/>
      <c r="T556" s="1086"/>
      <c r="U556" s="1086"/>
      <c r="V556" s="1086"/>
      <c r="W556" s="1086"/>
      <c r="X556" s="1086"/>
      <c r="Y556" s="1086"/>
      <c r="Z556" s="1086"/>
      <c r="AA556" s="1086"/>
      <c r="AB556" s="1086"/>
      <c r="AC556" s="1086"/>
      <c r="AD556" s="1086"/>
      <c r="AE556" s="1086"/>
      <c r="AF556" s="1086"/>
      <c r="AG556" s="1086"/>
      <c r="AJ556" s="1086"/>
      <c r="AK556" s="1086"/>
      <c r="AL556" s="1086"/>
      <c r="AM556" s="1086"/>
      <c r="AN556" s="1086"/>
      <c r="AO556" s="1086"/>
    </row>
    <row r="557" ht="15.75" customHeight="1">
      <c r="A557" s="1086"/>
      <c r="B557" s="1086"/>
      <c r="D557" s="1086"/>
      <c r="E557" s="1086"/>
      <c r="F557" s="1086"/>
      <c r="G557" s="1086"/>
      <c r="H557" s="1086"/>
      <c r="I557" s="1086"/>
      <c r="J557" s="1086"/>
      <c r="K557" s="1086"/>
      <c r="L557" s="1086"/>
      <c r="M557" s="1086"/>
      <c r="N557" s="1086"/>
      <c r="O557" s="1086"/>
      <c r="P557" s="1086"/>
      <c r="Q557" s="1086"/>
      <c r="R557" s="1086"/>
      <c r="S557" s="1086"/>
      <c r="T557" s="1086"/>
      <c r="U557" s="1086"/>
      <c r="V557" s="1086"/>
      <c r="W557" s="1086"/>
      <c r="X557" s="1086"/>
      <c r="Y557" s="1086"/>
      <c r="Z557" s="1086"/>
      <c r="AA557" s="1086"/>
      <c r="AB557" s="1086"/>
      <c r="AC557" s="1086"/>
      <c r="AD557" s="1086"/>
      <c r="AE557" s="1086"/>
      <c r="AF557" s="1086"/>
      <c r="AG557" s="1086"/>
      <c r="AJ557" s="1086"/>
      <c r="AK557" s="1086"/>
      <c r="AL557" s="1086"/>
      <c r="AM557" s="1086"/>
      <c r="AN557" s="1086"/>
      <c r="AO557" s="1086"/>
    </row>
    <row r="558" ht="15.75" customHeight="1">
      <c r="A558" s="1086"/>
      <c r="B558" s="1086"/>
      <c r="D558" s="1086"/>
      <c r="E558" s="1086"/>
      <c r="F558" s="1086"/>
      <c r="G558" s="1086"/>
      <c r="H558" s="1086"/>
      <c r="I558" s="1086"/>
      <c r="J558" s="1086"/>
      <c r="K558" s="1086"/>
      <c r="L558" s="1086"/>
      <c r="M558" s="1086"/>
      <c r="N558" s="1086"/>
      <c r="O558" s="1086"/>
      <c r="P558" s="1086"/>
      <c r="Q558" s="1086"/>
      <c r="R558" s="1086"/>
      <c r="S558" s="1086"/>
      <c r="T558" s="1086"/>
      <c r="U558" s="1086"/>
      <c r="V558" s="1086"/>
      <c r="W558" s="1086"/>
      <c r="X558" s="1086"/>
      <c r="Y558" s="1086"/>
      <c r="Z558" s="1086"/>
      <c r="AA558" s="1086"/>
      <c r="AB558" s="1086"/>
      <c r="AC558" s="1086"/>
      <c r="AD558" s="1086"/>
      <c r="AE558" s="1086"/>
      <c r="AF558" s="1086"/>
      <c r="AG558" s="1086"/>
      <c r="AJ558" s="1086"/>
      <c r="AK558" s="1086"/>
      <c r="AL558" s="1086"/>
      <c r="AM558" s="1086"/>
      <c r="AN558" s="1086"/>
      <c r="AO558" s="1086"/>
    </row>
    <row r="559" ht="15.75" customHeight="1">
      <c r="A559" s="1086"/>
      <c r="B559" s="1086"/>
      <c r="D559" s="1086"/>
      <c r="E559" s="1086"/>
      <c r="F559" s="1086"/>
      <c r="G559" s="1086"/>
      <c r="H559" s="1086"/>
      <c r="I559" s="1086"/>
      <c r="J559" s="1086"/>
      <c r="K559" s="1086"/>
      <c r="L559" s="1086"/>
      <c r="M559" s="1086"/>
      <c r="N559" s="1086"/>
      <c r="O559" s="1086"/>
      <c r="P559" s="1086"/>
      <c r="Q559" s="1086"/>
      <c r="R559" s="1086"/>
      <c r="S559" s="1086"/>
      <c r="T559" s="1086"/>
      <c r="U559" s="1086"/>
      <c r="V559" s="1086"/>
      <c r="W559" s="1086"/>
      <c r="X559" s="1086"/>
      <c r="Y559" s="1086"/>
      <c r="Z559" s="1086"/>
      <c r="AA559" s="1086"/>
      <c r="AB559" s="1086"/>
      <c r="AC559" s="1086"/>
      <c r="AD559" s="1086"/>
      <c r="AE559" s="1086"/>
      <c r="AF559" s="1086"/>
      <c r="AG559" s="1086"/>
      <c r="AJ559" s="1086"/>
      <c r="AK559" s="1086"/>
      <c r="AL559" s="1086"/>
      <c r="AM559" s="1086"/>
      <c r="AN559" s="1086"/>
      <c r="AO559" s="1086"/>
    </row>
    <row r="560" ht="15.75" customHeight="1">
      <c r="A560" s="1086"/>
      <c r="B560" s="1086"/>
      <c r="D560" s="1086"/>
      <c r="E560" s="1086"/>
      <c r="F560" s="1086"/>
      <c r="G560" s="1086"/>
      <c r="H560" s="1086"/>
      <c r="I560" s="1086"/>
      <c r="J560" s="1086"/>
      <c r="K560" s="1086"/>
      <c r="L560" s="1086"/>
      <c r="M560" s="1086"/>
      <c r="N560" s="1086"/>
      <c r="O560" s="1086"/>
      <c r="P560" s="1086"/>
      <c r="Q560" s="1086"/>
      <c r="R560" s="1086"/>
      <c r="S560" s="1086"/>
      <c r="T560" s="1086"/>
      <c r="U560" s="1086"/>
      <c r="V560" s="1086"/>
      <c r="W560" s="1086"/>
      <c r="X560" s="1086"/>
      <c r="Y560" s="1086"/>
      <c r="Z560" s="1086"/>
      <c r="AA560" s="1086"/>
      <c r="AB560" s="1086"/>
      <c r="AC560" s="1086"/>
      <c r="AD560" s="1086"/>
      <c r="AE560" s="1086"/>
      <c r="AF560" s="1086"/>
      <c r="AG560" s="1086"/>
      <c r="AJ560" s="1086"/>
      <c r="AK560" s="1086"/>
      <c r="AL560" s="1086"/>
      <c r="AM560" s="1086"/>
      <c r="AN560" s="1086"/>
      <c r="AO560" s="1086"/>
    </row>
    <row r="561" ht="15.75" customHeight="1">
      <c r="A561" s="1086"/>
      <c r="B561" s="1086"/>
      <c r="D561" s="1086"/>
      <c r="E561" s="1086"/>
      <c r="F561" s="1086"/>
      <c r="G561" s="1086"/>
      <c r="H561" s="1086"/>
      <c r="I561" s="1086"/>
      <c r="J561" s="1086"/>
      <c r="K561" s="1086"/>
      <c r="L561" s="1086"/>
      <c r="M561" s="1086"/>
      <c r="N561" s="1086"/>
      <c r="O561" s="1086"/>
      <c r="P561" s="1086"/>
      <c r="Q561" s="1086"/>
      <c r="R561" s="1086"/>
      <c r="S561" s="1086"/>
      <c r="T561" s="1086"/>
      <c r="U561" s="1086"/>
      <c r="V561" s="1086"/>
      <c r="W561" s="1086"/>
      <c r="X561" s="1086"/>
      <c r="Y561" s="1086"/>
      <c r="Z561" s="1086"/>
      <c r="AA561" s="1086"/>
      <c r="AB561" s="1086"/>
      <c r="AC561" s="1086"/>
      <c r="AD561" s="1086"/>
      <c r="AE561" s="1086"/>
      <c r="AF561" s="1086"/>
      <c r="AG561" s="1086"/>
      <c r="AJ561" s="1086"/>
      <c r="AK561" s="1086"/>
      <c r="AL561" s="1086"/>
      <c r="AM561" s="1086"/>
      <c r="AN561" s="1086"/>
      <c r="AO561" s="1086"/>
    </row>
    <row r="562" ht="15.75" customHeight="1">
      <c r="A562" s="1086"/>
      <c r="B562" s="1086"/>
      <c r="D562" s="1086"/>
      <c r="E562" s="1086"/>
      <c r="F562" s="1086"/>
      <c r="G562" s="1086"/>
      <c r="H562" s="1086"/>
      <c r="I562" s="1086"/>
      <c r="J562" s="1086"/>
      <c r="K562" s="1086"/>
      <c r="L562" s="1086"/>
      <c r="M562" s="1086"/>
      <c r="N562" s="1086"/>
      <c r="O562" s="1086"/>
      <c r="P562" s="1086"/>
      <c r="Q562" s="1086"/>
      <c r="R562" s="1086"/>
      <c r="S562" s="1086"/>
      <c r="T562" s="1086"/>
      <c r="U562" s="1086"/>
      <c r="V562" s="1086"/>
      <c r="W562" s="1086"/>
      <c r="X562" s="1086"/>
      <c r="Y562" s="1086"/>
      <c r="Z562" s="1086"/>
      <c r="AA562" s="1086"/>
      <c r="AB562" s="1086"/>
      <c r="AC562" s="1086"/>
      <c r="AD562" s="1086"/>
      <c r="AE562" s="1086"/>
      <c r="AF562" s="1086"/>
      <c r="AG562" s="1086"/>
      <c r="AJ562" s="1086"/>
      <c r="AK562" s="1086"/>
      <c r="AL562" s="1086"/>
      <c r="AM562" s="1086"/>
      <c r="AN562" s="1086"/>
      <c r="AO562" s="1086"/>
    </row>
    <row r="563" ht="15.75" customHeight="1">
      <c r="A563" s="1086"/>
      <c r="B563" s="1086"/>
      <c r="D563" s="1086"/>
      <c r="E563" s="1086"/>
      <c r="F563" s="1086"/>
      <c r="G563" s="1086"/>
      <c r="H563" s="1086"/>
      <c r="I563" s="1086"/>
      <c r="J563" s="1086"/>
      <c r="K563" s="1086"/>
      <c r="L563" s="1086"/>
      <c r="M563" s="1086"/>
      <c r="N563" s="1086"/>
      <c r="O563" s="1086"/>
      <c r="P563" s="1086"/>
      <c r="Q563" s="1086"/>
      <c r="R563" s="1086"/>
      <c r="S563" s="1086"/>
      <c r="T563" s="1086"/>
      <c r="U563" s="1086"/>
      <c r="V563" s="1086"/>
      <c r="W563" s="1086"/>
      <c r="X563" s="1086"/>
      <c r="Y563" s="1086"/>
      <c r="Z563" s="1086"/>
      <c r="AA563" s="1086"/>
      <c r="AB563" s="1086"/>
      <c r="AC563" s="1086"/>
      <c r="AD563" s="1086"/>
      <c r="AE563" s="1086"/>
      <c r="AF563" s="1086"/>
      <c r="AG563" s="1086"/>
      <c r="AJ563" s="1086"/>
      <c r="AK563" s="1086"/>
      <c r="AL563" s="1086"/>
      <c r="AM563" s="1086"/>
      <c r="AN563" s="1086"/>
      <c r="AO563" s="1086"/>
    </row>
    <row r="564" ht="15.75" customHeight="1">
      <c r="A564" s="1086"/>
      <c r="B564" s="1086"/>
      <c r="D564" s="1086"/>
      <c r="E564" s="1086"/>
      <c r="F564" s="1086"/>
      <c r="G564" s="1086"/>
      <c r="H564" s="1086"/>
      <c r="I564" s="1086"/>
      <c r="J564" s="1086"/>
      <c r="K564" s="1086"/>
      <c r="L564" s="1086"/>
      <c r="M564" s="1086"/>
      <c r="N564" s="1086"/>
      <c r="O564" s="1086"/>
      <c r="P564" s="1086"/>
      <c r="Q564" s="1086"/>
      <c r="R564" s="1086"/>
      <c r="S564" s="1086"/>
      <c r="T564" s="1086"/>
      <c r="U564" s="1086"/>
      <c r="V564" s="1086"/>
      <c r="W564" s="1086"/>
      <c r="X564" s="1086"/>
      <c r="Y564" s="1086"/>
      <c r="Z564" s="1086"/>
      <c r="AA564" s="1086"/>
      <c r="AB564" s="1086"/>
      <c r="AC564" s="1086"/>
      <c r="AD564" s="1086"/>
      <c r="AE564" s="1086"/>
      <c r="AF564" s="1086"/>
      <c r="AG564" s="1086"/>
      <c r="AJ564" s="1086"/>
      <c r="AK564" s="1086"/>
      <c r="AL564" s="1086"/>
      <c r="AM564" s="1086"/>
      <c r="AN564" s="1086"/>
      <c r="AO564" s="1086"/>
    </row>
    <row r="565" ht="15.75" customHeight="1">
      <c r="A565" s="1086"/>
      <c r="B565" s="1086"/>
      <c r="D565" s="1086"/>
      <c r="E565" s="1086"/>
      <c r="F565" s="1086"/>
      <c r="G565" s="1086"/>
      <c r="H565" s="1086"/>
      <c r="I565" s="1086"/>
      <c r="J565" s="1086"/>
      <c r="K565" s="1086"/>
      <c r="L565" s="1086"/>
      <c r="M565" s="1086"/>
      <c r="N565" s="1086"/>
      <c r="O565" s="1086"/>
      <c r="P565" s="1086"/>
      <c r="Q565" s="1086"/>
      <c r="R565" s="1086"/>
      <c r="S565" s="1086"/>
      <c r="T565" s="1086"/>
      <c r="U565" s="1086"/>
      <c r="V565" s="1086"/>
      <c r="W565" s="1086"/>
      <c r="X565" s="1086"/>
      <c r="Y565" s="1086"/>
      <c r="Z565" s="1086"/>
      <c r="AA565" s="1086"/>
      <c r="AB565" s="1086"/>
      <c r="AC565" s="1086"/>
      <c r="AD565" s="1086"/>
      <c r="AE565" s="1086"/>
      <c r="AF565" s="1086"/>
      <c r="AG565" s="1086"/>
      <c r="AJ565" s="1086"/>
      <c r="AK565" s="1086"/>
      <c r="AL565" s="1086"/>
      <c r="AM565" s="1086"/>
      <c r="AN565" s="1086"/>
      <c r="AO565" s="1086"/>
    </row>
    <row r="566" ht="15.75" customHeight="1">
      <c r="A566" s="1086"/>
      <c r="B566" s="1086"/>
      <c r="D566" s="1086"/>
      <c r="E566" s="1086"/>
      <c r="F566" s="1086"/>
      <c r="G566" s="1086"/>
      <c r="H566" s="1086"/>
      <c r="I566" s="1086"/>
      <c r="J566" s="1086"/>
      <c r="K566" s="1086"/>
      <c r="L566" s="1086"/>
      <c r="M566" s="1086"/>
      <c r="N566" s="1086"/>
      <c r="O566" s="1086"/>
      <c r="P566" s="1086"/>
      <c r="Q566" s="1086"/>
      <c r="R566" s="1086"/>
      <c r="S566" s="1086"/>
      <c r="T566" s="1086"/>
      <c r="U566" s="1086"/>
      <c r="V566" s="1086"/>
      <c r="W566" s="1086"/>
      <c r="X566" s="1086"/>
      <c r="Y566" s="1086"/>
      <c r="Z566" s="1086"/>
      <c r="AA566" s="1086"/>
      <c r="AB566" s="1086"/>
      <c r="AC566" s="1086"/>
      <c r="AD566" s="1086"/>
      <c r="AE566" s="1086"/>
      <c r="AF566" s="1086"/>
      <c r="AG566" s="1086"/>
      <c r="AJ566" s="1086"/>
      <c r="AK566" s="1086"/>
      <c r="AL566" s="1086"/>
      <c r="AM566" s="1086"/>
      <c r="AN566" s="1086"/>
      <c r="AO566" s="1086"/>
    </row>
    <row r="567" ht="15.75" customHeight="1">
      <c r="A567" s="1086"/>
      <c r="B567" s="1086"/>
      <c r="D567" s="1086"/>
      <c r="E567" s="1086"/>
      <c r="F567" s="1086"/>
      <c r="G567" s="1086"/>
      <c r="H567" s="1086"/>
      <c r="I567" s="1086"/>
      <c r="J567" s="1086"/>
      <c r="K567" s="1086"/>
      <c r="L567" s="1086"/>
      <c r="M567" s="1086"/>
      <c r="N567" s="1086"/>
      <c r="O567" s="1086"/>
      <c r="P567" s="1086"/>
      <c r="Q567" s="1086"/>
      <c r="R567" s="1086"/>
      <c r="S567" s="1086"/>
      <c r="T567" s="1086"/>
      <c r="U567" s="1086"/>
      <c r="V567" s="1086"/>
      <c r="W567" s="1086"/>
      <c r="X567" s="1086"/>
      <c r="Y567" s="1086"/>
      <c r="Z567" s="1086"/>
      <c r="AA567" s="1086"/>
      <c r="AB567" s="1086"/>
      <c r="AC567" s="1086"/>
      <c r="AD567" s="1086"/>
      <c r="AE567" s="1086"/>
      <c r="AF567" s="1086"/>
      <c r="AG567" s="1086"/>
      <c r="AJ567" s="1086"/>
      <c r="AK567" s="1086"/>
      <c r="AL567" s="1086"/>
      <c r="AM567" s="1086"/>
      <c r="AN567" s="1086"/>
      <c r="AO567" s="1086"/>
    </row>
    <row r="568" ht="15.75" customHeight="1">
      <c r="A568" s="1086"/>
      <c r="B568" s="1086"/>
      <c r="D568" s="1086"/>
      <c r="E568" s="1086"/>
      <c r="F568" s="1086"/>
      <c r="G568" s="1086"/>
      <c r="H568" s="1086"/>
      <c r="I568" s="1086"/>
      <c r="J568" s="1086"/>
      <c r="K568" s="1086"/>
      <c r="L568" s="1086"/>
      <c r="M568" s="1086"/>
      <c r="N568" s="1086"/>
      <c r="O568" s="1086"/>
      <c r="P568" s="1086"/>
      <c r="Q568" s="1086"/>
      <c r="R568" s="1086"/>
      <c r="S568" s="1086"/>
      <c r="T568" s="1086"/>
      <c r="U568" s="1086"/>
      <c r="V568" s="1086"/>
      <c r="W568" s="1086"/>
      <c r="X568" s="1086"/>
      <c r="Y568" s="1086"/>
      <c r="Z568" s="1086"/>
      <c r="AA568" s="1086"/>
      <c r="AB568" s="1086"/>
      <c r="AC568" s="1086"/>
      <c r="AD568" s="1086"/>
      <c r="AE568" s="1086"/>
      <c r="AF568" s="1086"/>
      <c r="AG568" s="1086"/>
      <c r="AJ568" s="1086"/>
      <c r="AK568" s="1086"/>
      <c r="AL568" s="1086"/>
      <c r="AM568" s="1086"/>
      <c r="AN568" s="1086"/>
      <c r="AO568" s="1086"/>
    </row>
    <row r="569" ht="15.75" customHeight="1">
      <c r="A569" s="1086"/>
      <c r="B569" s="1086"/>
      <c r="D569" s="1086"/>
      <c r="E569" s="1086"/>
      <c r="F569" s="1086"/>
      <c r="G569" s="1086"/>
      <c r="H569" s="1086"/>
      <c r="I569" s="1086"/>
      <c r="J569" s="1086"/>
      <c r="K569" s="1086"/>
      <c r="L569" s="1086"/>
      <c r="M569" s="1086"/>
      <c r="N569" s="1086"/>
      <c r="O569" s="1086"/>
      <c r="P569" s="1086"/>
      <c r="Q569" s="1086"/>
      <c r="R569" s="1086"/>
      <c r="S569" s="1086"/>
      <c r="T569" s="1086"/>
      <c r="U569" s="1086"/>
      <c r="V569" s="1086"/>
      <c r="W569" s="1086"/>
      <c r="X569" s="1086"/>
      <c r="Y569" s="1086"/>
      <c r="Z569" s="1086"/>
      <c r="AA569" s="1086"/>
      <c r="AB569" s="1086"/>
      <c r="AC569" s="1086"/>
      <c r="AD569" s="1086"/>
      <c r="AE569" s="1086"/>
      <c r="AF569" s="1086"/>
      <c r="AG569" s="1086"/>
      <c r="AJ569" s="1086"/>
      <c r="AK569" s="1086"/>
      <c r="AL569" s="1086"/>
      <c r="AM569" s="1086"/>
      <c r="AN569" s="1086"/>
      <c r="AO569" s="1086"/>
    </row>
    <row r="570" ht="15.75" customHeight="1">
      <c r="A570" s="1086"/>
      <c r="B570" s="1086"/>
      <c r="D570" s="1086"/>
      <c r="E570" s="1086"/>
      <c r="F570" s="1086"/>
      <c r="G570" s="1086"/>
      <c r="H570" s="1086"/>
      <c r="I570" s="1086"/>
      <c r="J570" s="1086"/>
      <c r="K570" s="1086"/>
      <c r="L570" s="1086"/>
      <c r="M570" s="1086"/>
      <c r="N570" s="1086"/>
      <c r="O570" s="1086"/>
      <c r="P570" s="1086"/>
      <c r="Q570" s="1086"/>
      <c r="R570" s="1086"/>
      <c r="S570" s="1086"/>
      <c r="T570" s="1086"/>
      <c r="U570" s="1086"/>
      <c r="V570" s="1086"/>
      <c r="W570" s="1086"/>
      <c r="X570" s="1086"/>
      <c r="Y570" s="1086"/>
      <c r="Z570" s="1086"/>
      <c r="AA570" s="1086"/>
      <c r="AB570" s="1086"/>
      <c r="AC570" s="1086"/>
      <c r="AD570" s="1086"/>
      <c r="AE570" s="1086"/>
      <c r="AF570" s="1086"/>
      <c r="AG570" s="1086"/>
      <c r="AJ570" s="1086"/>
      <c r="AK570" s="1086"/>
      <c r="AL570" s="1086"/>
      <c r="AM570" s="1086"/>
      <c r="AN570" s="1086"/>
      <c r="AO570" s="1086"/>
    </row>
    <row r="571" ht="15.75" customHeight="1">
      <c r="A571" s="1086"/>
      <c r="B571" s="1086"/>
      <c r="D571" s="1086"/>
      <c r="E571" s="1086"/>
      <c r="F571" s="1086"/>
      <c r="G571" s="1086"/>
      <c r="H571" s="1086"/>
      <c r="I571" s="1086"/>
      <c r="J571" s="1086"/>
      <c r="K571" s="1086"/>
      <c r="L571" s="1086"/>
      <c r="M571" s="1086"/>
      <c r="N571" s="1086"/>
      <c r="O571" s="1086"/>
      <c r="P571" s="1086"/>
      <c r="Q571" s="1086"/>
      <c r="R571" s="1086"/>
      <c r="S571" s="1086"/>
      <c r="T571" s="1086"/>
      <c r="U571" s="1086"/>
      <c r="V571" s="1086"/>
      <c r="W571" s="1086"/>
      <c r="X571" s="1086"/>
      <c r="Y571" s="1086"/>
      <c r="Z571" s="1086"/>
      <c r="AA571" s="1086"/>
      <c r="AB571" s="1086"/>
      <c r="AC571" s="1086"/>
      <c r="AD571" s="1086"/>
      <c r="AE571" s="1086"/>
      <c r="AF571" s="1086"/>
      <c r="AG571" s="1086"/>
      <c r="AJ571" s="1086"/>
      <c r="AK571" s="1086"/>
      <c r="AL571" s="1086"/>
      <c r="AM571" s="1086"/>
      <c r="AN571" s="1086"/>
      <c r="AO571" s="1086"/>
    </row>
    <row r="572" ht="15.75" customHeight="1">
      <c r="A572" s="1086"/>
      <c r="B572" s="1086"/>
      <c r="D572" s="1086"/>
      <c r="E572" s="1086"/>
      <c r="F572" s="1086"/>
      <c r="G572" s="1086"/>
      <c r="H572" s="1086"/>
      <c r="I572" s="1086"/>
      <c r="J572" s="1086"/>
      <c r="K572" s="1086"/>
      <c r="L572" s="1086"/>
      <c r="M572" s="1086"/>
      <c r="N572" s="1086"/>
      <c r="O572" s="1086"/>
      <c r="P572" s="1086"/>
      <c r="Q572" s="1086"/>
      <c r="R572" s="1086"/>
      <c r="S572" s="1086"/>
      <c r="T572" s="1086"/>
      <c r="U572" s="1086"/>
      <c r="V572" s="1086"/>
      <c r="W572" s="1086"/>
      <c r="X572" s="1086"/>
      <c r="Y572" s="1086"/>
      <c r="Z572" s="1086"/>
      <c r="AA572" s="1086"/>
      <c r="AB572" s="1086"/>
      <c r="AC572" s="1086"/>
      <c r="AD572" s="1086"/>
      <c r="AE572" s="1086"/>
      <c r="AF572" s="1086"/>
      <c r="AG572" s="1086"/>
      <c r="AJ572" s="1086"/>
      <c r="AK572" s="1086"/>
      <c r="AL572" s="1086"/>
      <c r="AM572" s="1086"/>
      <c r="AN572" s="1086"/>
      <c r="AO572" s="1086"/>
    </row>
    <row r="573" ht="15.75" customHeight="1">
      <c r="A573" s="1086"/>
      <c r="B573" s="1086"/>
      <c r="D573" s="1086"/>
      <c r="E573" s="1086"/>
      <c r="F573" s="1086"/>
      <c r="G573" s="1086"/>
      <c r="H573" s="1086"/>
      <c r="I573" s="1086"/>
      <c r="J573" s="1086"/>
      <c r="K573" s="1086"/>
      <c r="L573" s="1086"/>
      <c r="M573" s="1086"/>
      <c r="N573" s="1086"/>
      <c r="O573" s="1086"/>
      <c r="P573" s="1086"/>
      <c r="Q573" s="1086"/>
      <c r="R573" s="1086"/>
      <c r="S573" s="1086"/>
      <c r="T573" s="1086"/>
      <c r="U573" s="1086"/>
      <c r="V573" s="1086"/>
      <c r="W573" s="1086"/>
      <c r="X573" s="1086"/>
      <c r="Y573" s="1086"/>
      <c r="Z573" s="1086"/>
      <c r="AA573" s="1086"/>
      <c r="AB573" s="1086"/>
      <c r="AC573" s="1086"/>
      <c r="AD573" s="1086"/>
      <c r="AE573" s="1086"/>
      <c r="AF573" s="1086"/>
      <c r="AG573" s="1086"/>
      <c r="AJ573" s="1086"/>
      <c r="AK573" s="1086"/>
      <c r="AL573" s="1086"/>
      <c r="AM573" s="1086"/>
      <c r="AN573" s="1086"/>
      <c r="AO573" s="1086"/>
    </row>
    <row r="574" ht="15.75" customHeight="1">
      <c r="A574" s="1086"/>
      <c r="B574" s="1086"/>
      <c r="D574" s="1086"/>
      <c r="E574" s="1086"/>
      <c r="F574" s="1086"/>
      <c r="G574" s="1086"/>
      <c r="H574" s="1086"/>
      <c r="I574" s="1086"/>
      <c r="J574" s="1086"/>
      <c r="K574" s="1086"/>
      <c r="L574" s="1086"/>
      <c r="M574" s="1086"/>
      <c r="N574" s="1086"/>
      <c r="O574" s="1086"/>
      <c r="P574" s="1086"/>
      <c r="Q574" s="1086"/>
      <c r="R574" s="1086"/>
      <c r="S574" s="1086"/>
      <c r="T574" s="1086"/>
      <c r="U574" s="1086"/>
      <c r="V574" s="1086"/>
      <c r="W574" s="1086"/>
      <c r="X574" s="1086"/>
      <c r="Y574" s="1086"/>
      <c r="Z574" s="1086"/>
      <c r="AA574" s="1086"/>
      <c r="AB574" s="1086"/>
      <c r="AC574" s="1086"/>
      <c r="AD574" s="1086"/>
      <c r="AE574" s="1086"/>
      <c r="AF574" s="1086"/>
      <c r="AG574" s="1086"/>
      <c r="AJ574" s="1086"/>
      <c r="AK574" s="1086"/>
      <c r="AL574" s="1086"/>
      <c r="AM574" s="1086"/>
      <c r="AN574" s="1086"/>
      <c r="AO574" s="1086"/>
    </row>
    <row r="575" ht="15.75" customHeight="1">
      <c r="A575" s="1086"/>
      <c r="B575" s="1086"/>
      <c r="D575" s="1086"/>
      <c r="E575" s="1086"/>
      <c r="F575" s="1086"/>
      <c r="G575" s="1086"/>
      <c r="H575" s="1086"/>
      <c r="I575" s="1086"/>
      <c r="J575" s="1086"/>
      <c r="K575" s="1086"/>
      <c r="L575" s="1086"/>
      <c r="M575" s="1086"/>
      <c r="N575" s="1086"/>
      <c r="O575" s="1086"/>
      <c r="P575" s="1086"/>
      <c r="Q575" s="1086"/>
      <c r="R575" s="1086"/>
      <c r="S575" s="1086"/>
      <c r="T575" s="1086"/>
      <c r="U575" s="1086"/>
      <c r="V575" s="1086"/>
      <c r="W575" s="1086"/>
      <c r="X575" s="1086"/>
      <c r="Y575" s="1086"/>
      <c r="Z575" s="1086"/>
      <c r="AA575" s="1086"/>
      <c r="AB575" s="1086"/>
      <c r="AC575" s="1086"/>
      <c r="AD575" s="1086"/>
      <c r="AE575" s="1086"/>
      <c r="AF575" s="1086"/>
      <c r="AG575" s="1086"/>
      <c r="AJ575" s="1086"/>
      <c r="AK575" s="1086"/>
      <c r="AL575" s="1086"/>
      <c r="AM575" s="1086"/>
      <c r="AN575" s="1086"/>
      <c r="AO575" s="1086"/>
    </row>
    <row r="576" ht="15.75" customHeight="1">
      <c r="A576" s="1086"/>
      <c r="B576" s="1086"/>
      <c r="D576" s="1086"/>
      <c r="E576" s="1086"/>
      <c r="F576" s="1086"/>
      <c r="G576" s="1086"/>
      <c r="H576" s="1086"/>
      <c r="I576" s="1086"/>
      <c r="J576" s="1086"/>
      <c r="K576" s="1086"/>
      <c r="L576" s="1086"/>
      <c r="M576" s="1086"/>
      <c r="N576" s="1086"/>
      <c r="O576" s="1086"/>
      <c r="P576" s="1086"/>
      <c r="Q576" s="1086"/>
      <c r="R576" s="1086"/>
      <c r="S576" s="1086"/>
      <c r="T576" s="1086"/>
      <c r="U576" s="1086"/>
      <c r="V576" s="1086"/>
      <c r="W576" s="1086"/>
      <c r="X576" s="1086"/>
      <c r="Y576" s="1086"/>
      <c r="Z576" s="1086"/>
      <c r="AA576" s="1086"/>
      <c r="AB576" s="1086"/>
      <c r="AC576" s="1086"/>
      <c r="AD576" s="1086"/>
      <c r="AE576" s="1086"/>
      <c r="AF576" s="1086"/>
      <c r="AG576" s="1086"/>
      <c r="AJ576" s="1086"/>
      <c r="AK576" s="1086"/>
      <c r="AL576" s="1086"/>
      <c r="AM576" s="1086"/>
      <c r="AN576" s="1086"/>
      <c r="AO576" s="1086"/>
    </row>
    <row r="577" ht="15.75" customHeight="1">
      <c r="A577" s="1086"/>
      <c r="B577" s="1086"/>
      <c r="D577" s="1086"/>
      <c r="E577" s="1086"/>
      <c r="F577" s="1086"/>
      <c r="G577" s="1086"/>
      <c r="H577" s="1086"/>
      <c r="I577" s="1086"/>
      <c r="J577" s="1086"/>
      <c r="K577" s="1086"/>
      <c r="L577" s="1086"/>
      <c r="M577" s="1086"/>
      <c r="N577" s="1086"/>
      <c r="O577" s="1086"/>
      <c r="P577" s="1086"/>
      <c r="Q577" s="1086"/>
      <c r="R577" s="1086"/>
      <c r="S577" s="1086"/>
      <c r="T577" s="1086"/>
      <c r="U577" s="1086"/>
      <c r="V577" s="1086"/>
      <c r="W577" s="1086"/>
      <c r="X577" s="1086"/>
      <c r="Y577" s="1086"/>
      <c r="Z577" s="1086"/>
      <c r="AA577" s="1086"/>
      <c r="AB577" s="1086"/>
      <c r="AC577" s="1086"/>
      <c r="AD577" s="1086"/>
      <c r="AE577" s="1086"/>
      <c r="AF577" s="1086"/>
      <c r="AG577" s="1086"/>
      <c r="AJ577" s="1086"/>
      <c r="AK577" s="1086"/>
      <c r="AL577" s="1086"/>
      <c r="AM577" s="1086"/>
      <c r="AN577" s="1086"/>
      <c r="AO577" s="1086"/>
    </row>
    <row r="578" ht="15.75" customHeight="1">
      <c r="A578" s="1086"/>
      <c r="B578" s="1086"/>
      <c r="D578" s="1086"/>
      <c r="E578" s="1086"/>
      <c r="F578" s="1086"/>
      <c r="G578" s="1086"/>
      <c r="H578" s="1086"/>
      <c r="I578" s="1086"/>
      <c r="J578" s="1086"/>
      <c r="K578" s="1086"/>
      <c r="L578" s="1086"/>
      <c r="M578" s="1086"/>
      <c r="N578" s="1086"/>
      <c r="O578" s="1086"/>
      <c r="P578" s="1086"/>
      <c r="Q578" s="1086"/>
      <c r="R578" s="1086"/>
      <c r="S578" s="1086"/>
      <c r="T578" s="1086"/>
      <c r="U578" s="1086"/>
      <c r="V578" s="1086"/>
      <c r="W578" s="1086"/>
      <c r="X578" s="1086"/>
      <c r="Y578" s="1086"/>
      <c r="Z578" s="1086"/>
      <c r="AA578" s="1086"/>
      <c r="AB578" s="1086"/>
      <c r="AC578" s="1086"/>
      <c r="AD578" s="1086"/>
      <c r="AE578" s="1086"/>
      <c r="AF578" s="1086"/>
      <c r="AG578" s="1086"/>
      <c r="AJ578" s="1086"/>
      <c r="AK578" s="1086"/>
      <c r="AL578" s="1086"/>
      <c r="AM578" s="1086"/>
      <c r="AN578" s="1086"/>
      <c r="AO578" s="1086"/>
    </row>
    <row r="579" ht="15.75" customHeight="1">
      <c r="A579" s="1086"/>
      <c r="B579" s="1086"/>
      <c r="D579" s="1086"/>
      <c r="E579" s="1086"/>
      <c r="F579" s="1086"/>
      <c r="G579" s="1086"/>
      <c r="H579" s="1086"/>
      <c r="I579" s="1086"/>
      <c r="J579" s="1086"/>
      <c r="K579" s="1086"/>
      <c r="L579" s="1086"/>
      <c r="M579" s="1086"/>
      <c r="N579" s="1086"/>
      <c r="O579" s="1086"/>
      <c r="P579" s="1086"/>
      <c r="Q579" s="1086"/>
      <c r="R579" s="1086"/>
      <c r="S579" s="1086"/>
      <c r="T579" s="1086"/>
      <c r="U579" s="1086"/>
      <c r="V579" s="1086"/>
      <c r="W579" s="1086"/>
      <c r="X579" s="1086"/>
      <c r="Y579" s="1086"/>
      <c r="Z579" s="1086"/>
      <c r="AA579" s="1086"/>
      <c r="AB579" s="1086"/>
      <c r="AC579" s="1086"/>
      <c r="AD579" s="1086"/>
      <c r="AE579" s="1086"/>
      <c r="AF579" s="1086"/>
      <c r="AG579" s="1086"/>
      <c r="AJ579" s="1086"/>
      <c r="AK579" s="1086"/>
      <c r="AL579" s="1086"/>
      <c r="AM579" s="1086"/>
      <c r="AN579" s="1086"/>
      <c r="AO579" s="1086"/>
    </row>
    <row r="580" ht="15.75" customHeight="1">
      <c r="A580" s="1086"/>
      <c r="B580" s="1086"/>
      <c r="D580" s="1086"/>
      <c r="E580" s="1086"/>
      <c r="F580" s="1086"/>
      <c r="G580" s="1086"/>
      <c r="H580" s="1086"/>
      <c r="I580" s="1086"/>
      <c r="J580" s="1086"/>
      <c r="K580" s="1086"/>
      <c r="L580" s="1086"/>
      <c r="M580" s="1086"/>
      <c r="N580" s="1086"/>
      <c r="O580" s="1086"/>
      <c r="P580" s="1086"/>
      <c r="Q580" s="1086"/>
      <c r="R580" s="1086"/>
      <c r="S580" s="1086"/>
      <c r="T580" s="1086"/>
      <c r="U580" s="1086"/>
      <c r="V580" s="1086"/>
      <c r="W580" s="1086"/>
      <c r="X580" s="1086"/>
      <c r="Y580" s="1086"/>
      <c r="Z580" s="1086"/>
      <c r="AA580" s="1086"/>
      <c r="AB580" s="1086"/>
      <c r="AC580" s="1086"/>
      <c r="AD580" s="1086"/>
      <c r="AE580" s="1086"/>
      <c r="AF580" s="1086"/>
      <c r="AG580" s="1086"/>
      <c r="AJ580" s="1086"/>
      <c r="AK580" s="1086"/>
      <c r="AL580" s="1086"/>
      <c r="AM580" s="1086"/>
      <c r="AN580" s="1086"/>
      <c r="AO580" s="1086"/>
    </row>
    <row r="581" ht="15.75" customHeight="1">
      <c r="A581" s="1086"/>
      <c r="B581" s="1086"/>
      <c r="D581" s="1086"/>
      <c r="E581" s="1086"/>
      <c r="F581" s="1086"/>
      <c r="G581" s="1086"/>
      <c r="H581" s="1086"/>
      <c r="I581" s="1086"/>
      <c r="J581" s="1086"/>
      <c r="K581" s="1086"/>
      <c r="L581" s="1086"/>
      <c r="M581" s="1086"/>
      <c r="N581" s="1086"/>
      <c r="O581" s="1086"/>
      <c r="P581" s="1086"/>
      <c r="Q581" s="1086"/>
      <c r="R581" s="1086"/>
      <c r="S581" s="1086"/>
      <c r="T581" s="1086"/>
      <c r="U581" s="1086"/>
      <c r="V581" s="1086"/>
      <c r="W581" s="1086"/>
      <c r="X581" s="1086"/>
      <c r="Y581" s="1086"/>
      <c r="Z581" s="1086"/>
      <c r="AA581" s="1086"/>
      <c r="AB581" s="1086"/>
      <c r="AC581" s="1086"/>
      <c r="AD581" s="1086"/>
      <c r="AE581" s="1086"/>
      <c r="AF581" s="1086"/>
      <c r="AG581" s="1086"/>
      <c r="AJ581" s="1086"/>
      <c r="AK581" s="1086"/>
      <c r="AL581" s="1086"/>
      <c r="AM581" s="1086"/>
      <c r="AN581" s="1086"/>
      <c r="AO581" s="1086"/>
    </row>
    <row r="582" ht="15.75" customHeight="1">
      <c r="A582" s="1086"/>
      <c r="B582" s="1086"/>
      <c r="D582" s="1086"/>
      <c r="E582" s="1086"/>
      <c r="F582" s="1086"/>
      <c r="G582" s="1086"/>
      <c r="H582" s="1086"/>
      <c r="I582" s="1086"/>
      <c r="J582" s="1086"/>
      <c r="K582" s="1086"/>
      <c r="L582" s="1086"/>
      <c r="M582" s="1086"/>
      <c r="N582" s="1086"/>
      <c r="O582" s="1086"/>
      <c r="P582" s="1086"/>
      <c r="Q582" s="1086"/>
      <c r="R582" s="1086"/>
      <c r="S582" s="1086"/>
      <c r="T582" s="1086"/>
      <c r="U582" s="1086"/>
      <c r="V582" s="1086"/>
      <c r="W582" s="1086"/>
      <c r="X582" s="1086"/>
      <c r="Y582" s="1086"/>
      <c r="Z582" s="1086"/>
      <c r="AA582" s="1086"/>
      <c r="AB582" s="1086"/>
      <c r="AC582" s="1086"/>
      <c r="AD582" s="1086"/>
      <c r="AE582" s="1086"/>
      <c r="AF582" s="1086"/>
      <c r="AG582" s="1086"/>
      <c r="AJ582" s="1086"/>
      <c r="AK582" s="1086"/>
      <c r="AL582" s="1086"/>
      <c r="AM582" s="1086"/>
      <c r="AN582" s="1086"/>
      <c r="AO582" s="1086"/>
    </row>
    <row r="583" ht="15.75" customHeight="1">
      <c r="A583" s="1086"/>
      <c r="B583" s="1086"/>
      <c r="D583" s="1086"/>
      <c r="E583" s="1086"/>
      <c r="F583" s="1086"/>
      <c r="G583" s="1086"/>
      <c r="H583" s="1086"/>
      <c r="I583" s="1086"/>
      <c r="J583" s="1086"/>
      <c r="K583" s="1086"/>
      <c r="L583" s="1086"/>
      <c r="M583" s="1086"/>
      <c r="N583" s="1086"/>
      <c r="O583" s="1086"/>
      <c r="P583" s="1086"/>
      <c r="Q583" s="1086"/>
      <c r="R583" s="1086"/>
      <c r="S583" s="1086"/>
      <c r="T583" s="1086"/>
      <c r="U583" s="1086"/>
      <c r="V583" s="1086"/>
      <c r="W583" s="1086"/>
      <c r="X583" s="1086"/>
      <c r="Y583" s="1086"/>
      <c r="Z583" s="1086"/>
      <c r="AA583" s="1086"/>
      <c r="AB583" s="1086"/>
      <c r="AC583" s="1086"/>
      <c r="AD583" s="1086"/>
      <c r="AE583" s="1086"/>
      <c r="AF583" s="1086"/>
      <c r="AG583" s="1086"/>
      <c r="AJ583" s="1086"/>
      <c r="AK583" s="1086"/>
      <c r="AL583" s="1086"/>
      <c r="AM583" s="1086"/>
      <c r="AN583" s="1086"/>
      <c r="AO583" s="1086"/>
    </row>
    <row r="584" ht="15.75" customHeight="1">
      <c r="A584" s="1086"/>
      <c r="B584" s="1086"/>
      <c r="D584" s="1086"/>
      <c r="E584" s="1086"/>
      <c r="F584" s="1086"/>
      <c r="G584" s="1086"/>
      <c r="H584" s="1086"/>
      <c r="I584" s="1086"/>
      <c r="J584" s="1086"/>
      <c r="K584" s="1086"/>
      <c r="L584" s="1086"/>
      <c r="M584" s="1086"/>
      <c r="N584" s="1086"/>
      <c r="O584" s="1086"/>
      <c r="P584" s="1086"/>
      <c r="Q584" s="1086"/>
      <c r="R584" s="1086"/>
      <c r="S584" s="1086"/>
      <c r="T584" s="1086"/>
      <c r="U584" s="1086"/>
      <c r="V584" s="1086"/>
      <c r="W584" s="1086"/>
      <c r="X584" s="1086"/>
      <c r="Y584" s="1086"/>
      <c r="Z584" s="1086"/>
      <c r="AA584" s="1086"/>
      <c r="AB584" s="1086"/>
      <c r="AC584" s="1086"/>
      <c r="AD584" s="1086"/>
      <c r="AE584" s="1086"/>
      <c r="AF584" s="1086"/>
      <c r="AG584" s="1086"/>
      <c r="AJ584" s="1086"/>
      <c r="AK584" s="1086"/>
      <c r="AL584" s="1086"/>
      <c r="AM584" s="1086"/>
      <c r="AN584" s="1086"/>
      <c r="AO584" s="1086"/>
    </row>
    <row r="585" ht="15.75" customHeight="1">
      <c r="A585" s="1086"/>
      <c r="B585" s="1086"/>
      <c r="D585" s="1086"/>
      <c r="E585" s="1086"/>
      <c r="F585" s="1086"/>
      <c r="G585" s="1086"/>
      <c r="H585" s="1086"/>
      <c r="I585" s="1086"/>
      <c r="J585" s="1086"/>
      <c r="K585" s="1086"/>
      <c r="L585" s="1086"/>
      <c r="M585" s="1086"/>
      <c r="N585" s="1086"/>
      <c r="O585" s="1086"/>
      <c r="P585" s="1086"/>
      <c r="Q585" s="1086"/>
      <c r="R585" s="1086"/>
      <c r="S585" s="1086"/>
      <c r="T585" s="1086"/>
      <c r="U585" s="1086"/>
      <c r="V585" s="1086"/>
      <c r="W585" s="1086"/>
      <c r="X585" s="1086"/>
      <c r="Y585" s="1086"/>
      <c r="Z585" s="1086"/>
      <c r="AA585" s="1086"/>
      <c r="AB585" s="1086"/>
      <c r="AC585" s="1086"/>
      <c r="AD585" s="1086"/>
      <c r="AE585" s="1086"/>
      <c r="AF585" s="1086"/>
      <c r="AG585" s="1086"/>
      <c r="AJ585" s="1086"/>
      <c r="AK585" s="1086"/>
      <c r="AL585" s="1086"/>
      <c r="AM585" s="1086"/>
      <c r="AN585" s="1086"/>
      <c r="AO585" s="1086"/>
    </row>
    <row r="586" ht="15.75" customHeight="1">
      <c r="A586" s="1086"/>
      <c r="B586" s="1086"/>
      <c r="D586" s="1086"/>
      <c r="E586" s="1086"/>
      <c r="F586" s="1086"/>
      <c r="G586" s="1086"/>
      <c r="H586" s="1086"/>
      <c r="I586" s="1086"/>
      <c r="J586" s="1086"/>
      <c r="K586" s="1086"/>
      <c r="L586" s="1086"/>
      <c r="M586" s="1086"/>
      <c r="N586" s="1086"/>
      <c r="O586" s="1086"/>
      <c r="P586" s="1086"/>
      <c r="Q586" s="1086"/>
      <c r="R586" s="1086"/>
      <c r="S586" s="1086"/>
      <c r="T586" s="1086"/>
      <c r="U586" s="1086"/>
      <c r="V586" s="1086"/>
      <c r="W586" s="1086"/>
      <c r="X586" s="1086"/>
      <c r="Y586" s="1086"/>
      <c r="Z586" s="1086"/>
      <c r="AA586" s="1086"/>
      <c r="AB586" s="1086"/>
      <c r="AC586" s="1086"/>
      <c r="AD586" s="1086"/>
      <c r="AE586" s="1086"/>
      <c r="AF586" s="1086"/>
      <c r="AG586" s="1086"/>
      <c r="AJ586" s="1086"/>
      <c r="AK586" s="1086"/>
      <c r="AL586" s="1086"/>
      <c r="AM586" s="1086"/>
      <c r="AN586" s="1086"/>
      <c r="AO586" s="1086"/>
    </row>
    <row r="587" ht="15.75" customHeight="1">
      <c r="A587" s="1086"/>
      <c r="B587" s="1086"/>
      <c r="D587" s="1086"/>
      <c r="E587" s="1086"/>
      <c r="F587" s="1086"/>
      <c r="G587" s="1086"/>
      <c r="H587" s="1086"/>
      <c r="I587" s="1086"/>
      <c r="J587" s="1086"/>
      <c r="K587" s="1086"/>
      <c r="L587" s="1086"/>
      <c r="M587" s="1086"/>
      <c r="N587" s="1086"/>
      <c r="O587" s="1086"/>
      <c r="P587" s="1086"/>
      <c r="Q587" s="1086"/>
      <c r="R587" s="1086"/>
      <c r="S587" s="1086"/>
      <c r="T587" s="1086"/>
      <c r="U587" s="1086"/>
      <c r="V587" s="1086"/>
      <c r="W587" s="1086"/>
      <c r="X587" s="1086"/>
      <c r="Y587" s="1086"/>
      <c r="Z587" s="1086"/>
      <c r="AA587" s="1086"/>
      <c r="AB587" s="1086"/>
      <c r="AC587" s="1086"/>
      <c r="AD587" s="1086"/>
      <c r="AE587" s="1086"/>
      <c r="AF587" s="1086"/>
      <c r="AG587" s="1086"/>
      <c r="AJ587" s="1086"/>
      <c r="AK587" s="1086"/>
      <c r="AL587" s="1086"/>
      <c r="AM587" s="1086"/>
      <c r="AN587" s="1086"/>
      <c r="AO587" s="1086"/>
    </row>
    <row r="588" ht="15.75" customHeight="1">
      <c r="A588" s="1086"/>
      <c r="B588" s="1086"/>
      <c r="D588" s="1086"/>
      <c r="E588" s="1086"/>
      <c r="F588" s="1086"/>
      <c r="G588" s="1086"/>
      <c r="H588" s="1086"/>
      <c r="I588" s="1086"/>
      <c r="J588" s="1086"/>
      <c r="K588" s="1086"/>
      <c r="L588" s="1086"/>
      <c r="M588" s="1086"/>
      <c r="N588" s="1086"/>
      <c r="O588" s="1086"/>
      <c r="P588" s="1086"/>
      <c r="Q588" s="1086"/>
      <c r="R588" s="1086"/>
      <c r="S588" s="1086"/>
      <c r="T588" s="1086"/>
      <c r="U588" s="1086"/>
      <c r="V588" s="1086"/>
      <c r="W588" s="1086"/>
      <c r="X588" s="1086"/>
      <c r="Y588" s="1086"/>
      <c r="Z588" s="1086"/>
      <c r="AA588" s="1086"/>
      <c r="AB588" s="1086"/>
      <c r="AC588" s="1086"/>
      <c r="AD588" s="1086"/>
      <c r="AE588" s="1086"/>
      <c r="AF588" s="1086"/>
      <c r="AG588" s="1086"/>
      <c r="AJ588" s="1086"/>
      <c r="AK588" s="1086"/>
      <c r="AL588" s="1086"/>
      <c r="AM588" s="1086"/>
      <c r="AN588" s="1086"/>
      <c r="AO588" s="1086"/>
    </row>
    <row r="589" ht="15.75" customHeight="1">
      <c r="A589" s="1086"/>
      <c r="B589" s="1086"/>
      <c r="D589" s="1086"/>
      <c r="E589" s="1086"/>
      <c r="F589" s="1086"/>
      <c r="G589" s="1086"/>
      <c r="H589" s="1086"/>
      <c r="I589" s="1086"/>
      <c r="J589" s="1086"/>
      <c r="K589" s="1086"/>
      <c r="L589" s="1086"/>
      <c r="M589" s="1086"/>
      <c r="N589" s="1086"/>
      <c r="O589" s="1086"/>
      <c r="P589" s="1086"/>
      <c r="Q589" s="1086"/>
      <c r="R589" s="1086"/>
      <c r="S589" s="1086"/>
      <c r="T589" s="1086"/>
      <c r="U589" s="1086"/>
      <c r="V589" s="1086"/>
      <c r="W589" s="1086"/>
      <c r="X589" s="1086"/>
      <c r="Y589" s="1086"/>
      <c r="Z589" s="1086"/>
      <c r="AA589" s="1086"/>
      <c r="AB589" s="1086"/>
      <c r="AC589" s="1086"/>
      <c r="AD589" s="1086"/>
      <c r="AE589" s="1086"/>
      <c r="AF589" s="1086"/>
      <c r="AG589" s="1086"/>
      <c r="AJ589" s="1086"/>
      <c r="AK589" s="1086"/>
      <c r="AL589" s="1086"/>
      <c r="AM589" s="1086"/>
      <c r="AN589" s="1086"/>
      <c r="AO589" s="1086"/>
    </row>
    <row r="590" ht="15.75" customHeight="1">
      <c r="A590" s="1086"/>
      <c r="B590" s="1086"/>
      <c r="D590" s="1086"/>
      <c r="E590" s="1086"/>
      <c r="F590" s="1086"/>
      <c r="G590" s="1086"/>
      <c r="H590" s="1086"/>
      <c r="I590" s="1086"/>
      <c r="J590" s="1086"/>
      <c r="K590" s="1086"/>
      <c r="L590" s="1086"/>
      <c r="M590" s="1086"/>
      <c r="N590" s="1086"/>
      <c r="O590" s="1086"/>
      <c r="P590" s="1086"/>
      <c r="Q590" s="1086"/>
      <c r="R590" s="1086"/>
      <c r="S590" s="1086"/>
      <c r="T590" s="1086"/>
      <c r="U590" s="1086"/>
      <c r="V590" s="1086"/>
      <c r="W590" s="1086"/>
      <c r="X590" s="1086"/>
      <c r="Y590" s="1086"/>
      <c r="Z590" s="1086"/>
      <c r="AA590" s="1086"/>
      <c r="AB590" s="1086"/>
      <c r="AC590" s="1086"/>
      <c r="AD590" s="1086"/>
      <c r="AE590" s="1086"/>
      <c r="AF590" s="1086"/>
      <c r="AG590" s="1086"/>
      <c r="AJ590" s="1086"/>
      <c r="AK590" s="1086"/>
      <c r="AL590" s="1086"/>
      <c r="AM590" s="1086"/>
      <c r="AN590" s="1086"/>
      <c r="AO590" s="1086"/>
    </row>
    <row r="591" ht="15.75" customHeight="1">
      <c r="A591" s="1086"/>
      <c r="B591" s="1086"/>
      <c r="D591" s="1086"/>
      <c r="E591" s="1086"/>
      <c r="F591" s="1086"/>
      <c r="G591" s="1086"/>
      <c r="H591" s="1086"/>
      <c r="I591" s="1086"/>
      <c r="J591" s="1086"/>
      <c r="K591" s="1086"/>
      <c r="L591" s="1086"/>
      <c r="M591" s="1086"/>
      <c r="N591" s="1086"/>
      <c r="O591" s="1086"/>
      <c r="P591" s="1086"/>
      <c r="Q591" s="1086"/>
      <c r="R591" s="1086"/>
      <c r="S591" s="1086"/>
      <c r="T591" s="1086"/>
      <c r="U591" s="1086"/>
      <c r="V591" s="1086"/>
      <c r="W591" s="1086"/>
      <c r="X591" s="1086"/>
      <c r="Y591" s="1086"/>
      <c r="Z591" s="1086"/>
      <c r="AA591" s="1086"/>
      <c r="AB591" s="1086"/>
      <c r="AC591" s="1086"/>
      <c r="AD591" s="1086"/>
      <c r="AE591" s="1086"/>
      <c r="AF591" s="1086"/>
      <c r="AG591" s="1086"/>
      <c r="AJ591" s="1086"/>
      <c r="AK591" s="1086"/>
      <c r="AL591" s="1086"/>
      <c r="AM591" s="1086"/>
      <c r="AN591" s="1086"/>
      <c r="AO591" s="1086"/>
    </row>
    <row r="592" ht="15.75" customHeight="1">
      <c r="A592" s="1086"/>
      <c r="B592" s="1086"/>
      <c r="D592" s="1086"/>
      <c r="E592" s="1086"/>
      <c r="F592" s="1086"/>
      <c r="G592" s="1086"/>
      <c r="H592" s="1086"/>
      <c r="I592" s="1086"/>
      <c r="J592" s="1086"/>
      <c r="K592" s="1086"/>
      <c r="L592" s="1086"/>
      <c r="M592" s="1086"/>
      <c r="N592" s="1086"/>
      <c r="O592" s="1086"/>
      <c r="P592" s="1086"/>
      <c r="Q592" s="1086"/>
      <c r="R592" s="1086"/>
      <c r="S592" s="1086"/>
      <c r="T592" s="1086"/>
      <c r="U592" s="1086"/>
      <c r="V592" s="1086"/>
      <c r="W592" s="1086"/>
      <c r="X592" s="1086"/>
      <c r="Y592" s="1086"/>
      <c r="Z592" s="1086"/>
      <c r="AA592" s="1086"/>
      <c r="AB592" s="1086"/>
      <c r="AC592" s="1086"/>
      <c r="AD592" s="1086"/>
      <c r="AE592" s="1086"/>
      <c r="AF592" s="1086"/>
      <c r="AG592" s="1086"/>
      <c r="AJ592" s="1086"/>
      <c r="AK592" s="1086"/>
      <c r="AL592" s="1086"/>
      <c r="AM592" s="1086"/>
      <c r="AN592" s="1086"/>
      <c r="AO592" s="1086"/>
    </row>
    <row r="593" ht="15.75" customHeight="1">
      <c r="A593" s="1086"/>
      <c r="B593" s="1086"/>
      <c r="D593" s="1086"/>
      <c r="E593" s="1086"/>
      <c r="F593" s="1086"/>
      <c r="G593" s="1086"/>
      <c r="H593" s="1086"/>
      <c r="I593" s="1086"/>
      <c r="J593" s="1086"/>
      <c r="K593" s="1086"/>
      <c r="L593" s="1086"/>
      <c r="M593" s="1086"/>
      <c r="N593" s="1086"/>
      <c r="O593" s="1086"/>
      <c r="P593" s="1086"/>
      <c r="Q593" s="1086"/>
      <c r="R593" s="1086"/>
      <c r="S593" s="1086"/>
      <c r="T593" s="1086"/>
      <c r="U593" s="1086"/>
      <c r="V593" s="1086"/>
      <c r="W593" s="1086"/>
      <c r="X593" s="1086"/>
      <c r="Y593" s="1086"/>
      <c r="Z593" s="1086"/>
      <c r="AA593" s="1086"/>
      <c r="AB593" s="1086"/>
      <c r="AC593" s="1086"/>
      <c r="AD593" s="1086"/>
      <c r="AE593" s="1086"/>
      <c r="AF593" s="1086"/>
      <c r="AG593" s="1086"/>
      <c r="AJ593" s="1086"/>
      <c r="AK593" s="1086"/>
      <c r="AL593" s="1086"/>
      <c r="AM593" s="1086"/>
      <c r="AN593" s="1086"/>
      <c r="AO593" s="1086"/>
    </row>
    <row r="594" ht="15.75" customHeight="1">
      <c r="A594" s="1086"/>
      <c r="B594" s="1086"/>
      <c r="D594" s="1086"/>
      <c r="E594" s="1086"/>
      <c r="F594" s="1086"/>
      <c r="G594" s="1086"/>
      <c r="H594" s="1086"/>
      <c r="I594" s="1086"/>
      <c r="J594" s="1086"/>
      <c r="K594" s="1086"/>
      <c r="L594" s="1086"/>
      <c r="M594" s="1086"/>
      <c r="N594" s="1086"/>
      <c r="O594" s="1086"/>
      <c r="P594" s="1086"/>
      <c r="Q594" s="1086"/>
      <c r="R594" s="1086"/>
      <c r="S594" s="1086"/>
      <c r="T594" s="1086"/>
      <c r="U594" s="1086"/>
      <c r="V594" s="1086"/>
      <c r="W594" s="1086"/>
      <c r="X594" s="1086"/>
      <c r="Y594" s="1086"/>
      <c r="Z594" s="1086"/>
      <c r="AA594" s="1086"/>
      <c r="AB594" s="1086"/>
      <c r="AC594" s="1086"/>
      <c r="AD594" s="1086"/>
      <c r="AE594" s="1086"/>
      <c r="AF594" s="1086"/>
      <c r="AG594" s="1086"/>
      <c r="AJ594" s="1086"/>
      <c r="AK594" s="1086"/>
      <c r="AL594" s="1086"/>
      <c r="AM594" s="1086"/>
      <c r="AN594" s="1086"/>
      <c r="AO594" s="1086"/>
    </row>
    <row r="595" ht="15.75" customHeight="1">
      <c r="A595" s="1086"/>
      <c r="B595" s="1086"/>
      <c r="D595" s="1086"/>
      <c r="E595" s="1086"/>
      <c r="F595" s="1086"/>
      <c r="G595" s="1086"/>
      <c r="H595" s="1086"/>
      <c r="I595" s="1086"/>
      <c r="J595" s="1086"/>
      <c r="K595" s="1086"/>
      <c r="L595" s="1086"/>
      <c r="M595" s="1086"/>
      <c r="N595" s="1086"/>
      <c r="O595" s="1086"/>
      <c r="P595" s="1086"/>
      <c r="Q595" s="1086"/>
      <c r="R595" s="1086"/>
      <c r="S595" s="1086"/>
      <c r="T595" s="1086"/>
      <c r="U595" s="1086"/>
      <c r="V595" s="1086"/>
      <c r="W595" s="1086"/>
      <c r="X595" s="1086"/>
      <c r="Y595" s="1086"/>
      <c r="Z595" s="1086"/>
      <c r="AA595" s="1086"/>
      <c r="AB595" s="1086"/>
      <c r="AC595" s="1086"/>
      <c r="AD595" s="1086"/>
      <c r="AE595" s="1086"/>
      <c r="AF595" s="1086"/>
      <c r="AG595" s="1086"/>
      <c r="AJ595" s="1086"/>
      <c r="AK595" s="1086"/>
      <c r="AL595" s="1086"/>
      <c r="AM595" s="1086"/>
      <c r="AN595" s="1086"/>
      <c r="AO595" s="1086"/>
    </row>
    <row r="596" ht="15.75" customHeight="1">
      <c r="A596" s="1086"/>
      <c r="B596" s="1086"/>
      <c r="D596" s="1086"/>
      <c r="E596" s="1086"/>
      <c r="F596" s="1086"/>
      <c r="G596" s="1086"/>
      <c r="H596" s="1086"/>
      <c r="I596" s="1086"/>
      <c r="J596" s="1086"/>
      <c r="K596" s="1086"/>
      <c r="L596" s="1086"/>
      <c r="M596" s="1086"/>
      <c r="N596" s="1086"/>
      <c r="O596" s="1086"/>
      <c r="P596" s="1086"/>
      <c r="Q596" s="1086"/>
      <c r="R596" s="1086"/>
      <c r="S596" s="1086"/>
      <c r="T596" s="1086"/>
      <c r="U596" s="1086"/>
      <c r="V596" s="1086"/>
      <c r="W596" s="1086"/>
      <c r="X596" s="1086"/>
      <c r="Y596" s="1086"/>
      <c r="Z596" s="1086"/>
      <c r="AA596" s="1086"/>
      <c r="AB596" s="1086"/>
      <c r="AC596" s="1086"/>
      <c r="AD596" s="1086"/>
      <c r="AE596" s="1086"/>
      <c r="AF596" s="1086"/>
      <c r="AG596" s="1086"/>
      <c r="AJ596" s="1086"/>
      <c r="AK596" s="1086"/>
      <c r="AL596" s="1086"/>
      <c r="AM596" s="1086"/>
      <c r="AN596" s="1086"/>
      <c r="AO596" s="1086"/>
    </row>
    <row r="597" ht="15.75" customHeight="1">
      <c r="A597" s="1086"/>
      <c r="B597" s="1086"/>
      <c r="D597" s="1086"/>
      <c r="E597" s="1086"/>
      <c r="F597" s="1086"/>
      <c r="G597" s="1086"/>
      <c r="H597" s="1086"/>
      <c r="I597" s="1086"/>
      <c r="J597" s="1086"/>
      <c r="K597" s="1086"/>
      <c r="L597" s="1086"/>
      <c r="M597" s="1086"/>
      <c r="N597" s="1086"/>
      <c r="O597" s="1086"/>
      <c r="P597" s="1086"/>
      <c r="Q597" s="1086"/>
      <c r="R597" s="1086"/>
      <c r="S597" s="1086"/>
      <c r="T597" s="1086"/>
      <c r="U597" s="1086"/>
      <c r="V597" s="1086"/>
      <c r="W597" s="1086"/>
      <c r="X597" s="1086"/>
      <c r="Y597" s="1086"/>
      <c r="Z597" s="1086"/>
      <c r="AA597" s="1086"/>
      <c r="AB597" s="1086"/>
      <c r="AC597" s="1086"/>
      <c r="AD597" s="1086"/>
      <c r="AE597" s="1086"/>
      <c r="AF597" s="1086"/>
      <c r="AG597" s="1086"/>
      <c r="AJ597" s="1086"/>
      <c r="AK597" s="1086"/>
      <c r="AL597" s="1086"/>
      <c r="AM597" s="1086"/>
      <c r="AN597" s="1086"/>
      <c r="AO597" s="1086"/>
    </row>
    <row r="598" ht="15.75" customHeight="1">
      <c r="A598" s="1086"/>
      <c r="B598" s="1086"/>
      <c r="D598" s="1086"/>
      <c r="E598" s="1086"/>
      <c r="F598" s="1086"/>
      <c r="G598" s="1086"/>
      <c r="H598" s="1086"/>
      <c r="I598" s="1086"/>
      <c r="J598" s="1086"/>
      <c r="K598" s="1086"/>
      <c r="L598" s="1086"/>
      <c r="M598" s="1086"/>
      <c r="N598" s="1086"/>
      <c r="O598" s="1086"/>
      <c r="P598" s="1086"/>
      <c r="Q598" s="1086"/>
      <c r="R598" s="1086"/>
      <c r="S598" s="1086"/>
      <c r="T598" s="1086"/>
      <c r="U598" s="1086"/>
      <c r="V598" s="1086"/>
      <c r="W598" s="1086"/>
      <c r="X598" s="1086"/>
      <c r="Y598" s="1086"/>
      <c r="Z598" s="1086"/>
      <c r="AA598" s="1086"/>
      <c r="AB598" s="1086"/>
      <c r="AC598" s="1086"/>
      <c r="AD598" s="1086"/>
      <c r="AE598" s="1086"/>
      <c r="AF598" s="1086"/>
      <c r="AG598" s="1086"/>
      <c r="AJ598" s="1086"/>
      <c r="AK598" s="1086"/>
      <c r="AL598" s="1086"/>
      <c r="AM598" s="1086"/>
      <c r="AN598" s="1086"/>
      <c r="AO598" s="1086"/>
    </row>
    <row r="599" ht="15.75" customHeight="1">
      <c r="A599" s="1086"/>
      <c r="B599" s="1086"/>
      <c r="D599" s="1086"/>
      <c r="E599" s="1086"/>
      <c r="F599" s="1086"/>
      <c r="G599" s="1086"/>
      <c r="H599" s="1086"/>
      <c r="I599" s="1086"/>
      <c r="J599" s="1086"/>
      <c r="K599" s="1086"/>
      <c r="L599" s="1086"/>
      <c r="M599" s="1086"/>
      <c r="N599" s="1086"/>
      <c r="O599" s="1086"/>
      <c r="P599" s="1086"/>
      <c r="Q599" s="1086"/>
      <c r="R599" s="1086"/>
      <c r="S599" s="1086"/>
      <c r="T599" s="1086"/>
      <c r="U599" s="1086"/>
      <c r="V599" s="1086"/>
      <c r="W599" s="1086"/>
      <c r="X599" s="1086"/>
      <c r="Y599" s="1086"/>
      <c r="Z599" s="1086"/>
      <c r="AA599" s="1086"/>
      <c r="AB599" s="1086"/>
      <c r="AC599" s="1086"/>
      <c r="AD599" s="1086"/>
      <c r="AE599" s="1086"/>
      <c r="AF599" s="1086"/>
      <c r="AG599" s="1086"/>
      <c r="AJ599" s="1086"/>
      <c r="AK599" s="1086"/>
      <c r="AL599" s="1086"/>
      <c r="AM599" s="1086"/>
      <c r="AN599" s="1086"/>
      <c r="AO599" s="1086"/>
    </row>
    <row r="600" ht="15.75" customHeight="1">
      <c r="A600" s="1086"/>
      <c r="B600" s="1086"/>
      <c r="D600" s="1086"/>
      <c r="E600" s="1086"/>
      <c r="F600" s="1086"/>
      <c r="G600" s="1086"/>
      <c r="H600" s="1086"/>
      <c r="I600" s="1086"/>
      <c r="J600" s="1086"/>
      <c r="K600" s="1086"/>
      <c r="L600" s="1086"/>
      <c r="M600" s="1086"/>
      <c r="N600" s="1086"/>
      <c r="O600" s="1086"/>
      <c r="P600" s="1086"/>
      <c r="Q600" s="1086"/>
      <c r="R600" s="1086"/>
      <c r="S600" s="1086"/>
      <c r="T600" s="1086"/>
      <c r="U600" s="1086"/>
      <c r="V600" s="1086"/>
      <c r="W600" s="1086"/>
      <c r="X600" s="1086"/>
      <c r="Y600" s="1086"/>
      <c r="Z600" s="1086"/>
      <c r="AA600" s="1086"/>
      <c r="AB600" s="1086"/>
      <c r="AC600" s="1086"/>
      <c r="AD600" s="1086"/>
      <c r="AE600" s="1086"/>
      <c r="AF600" s="1086"/>
      <c r="AG600" s="1086"/>
      <c r="AJ600" s="1086"/>
      <c r="AK600" s="1086"/>
      <c r="AL600" s="1086"/>
      <c r="AM600" s="1086"/>
      <c r="AN600" s="1086"/>
      <c r="AO600" s="1086"/>
    </row>
    <row r="601" ht="15.75" customHeight="1">
      <c r="A601" s="1086"/>
      <c r="B601" s="1086"/>
      <c r="D601" s="1086"/>
      <c r="E601" s="1086"/>
      <c r="F601" s="1086"/>
      <c r="G601" s="1086"/>
      <c r="H601" s="1086"/>
      <c r="I601" s="1086"/>
      <c r="J601" s="1086"/>
      <c r="K601" s="1086"/>
      <c r="L601" s="1086"/>
      <c r="M601" s="1086"/>
      <c r="N601" s="1086"/>
      <c r="O601" s="1086"/>
      <c r="P601" s="1086"/>
      <c r="Q601" s="1086"/>
      <c r="R601" s="1086"/>
      <c r="S601" s="1086"/>
      <c r="T601" s="1086"/>
      <c r="U601" s="1086"/>
      <c r="V601" s="1086"/>
      <c r="W601" s="1086"/>
      <c r="X601" s="1086"/>
      <c r="Y601" s="1086"/>
      <c r="Z601" s="1086"/>
      <c r="AA601" s="1086"/>
      <c r="AB601" s="1086"/>
      <c r="AC601" s="1086"/>
      <c r="AD601" s="1086"/>
      <c r="AE601" s="1086"/>
      <c r="AF601" s="1086"/>
      <c r="AG601" s="1086"/>
      <c r="AJ601" s="1086"/>
      <c r="AK601" s="1086"/>
      <c r="AL601" s="1086"/>
      <c r="AM601" s="1086"/>
      <c r="AN601" s="1086"/>
      <c r="AO601" s="1086"/>
    </row>
    <row r="602" ht="15.75" customHeight="1">
      <c r="A602" s="1086"/>
      <c r="B602" s="1086"/>
      <c r="D602" s="1086"/>
      <c r="E602" s="1086"/>
      <c r="F602" s="1086"/>
      <c r="G602" s="1086"/>
      <c r="H602" s="1086"/>
      <c r="I602" s="1086"/>
      <c r="J602" s="1086"/>
      <c r="K602" s="1086"/>
      <c r="L602" s="1086"/>
      <c r="M602" s="1086"/>
      <c r="N602" s="1086"/>
      <c r="O602" s="1086"/>
      <c r="P602" s="1086"/>
      <c r="Q602" s="1086"/>
      <c r="R602" s="1086"/>
      <c r="S602" s="1086"/>
      <c r="T602" s="1086"/>
      <c r="U602" s="1086"/>
      <c r="V602" s="1086"/>
      <c r="W602" s="1086"/>
      <c r="X602" s="1086"/>
      <c r="Y602" s="1086"/>
      <c r="Z602" s="1086"/>
      <c r="AA602" s="1086"/>
      <c r="AB602" s="1086"/>
      <c r="AC602" s="1086"/>
      <c r="AD602" s="1086"/>
      <c r="AE602" s="1086"/>
      <c r="AF602" s="1086"/>
      <c r="AG602" s="1086"/>
      <c r="AJ602" s="1086"/>
      <c r="AK602" s="1086"/>
      <c r="AL602" s="1086"/>
      <c r="AM602" s="1086"/>
      <c r="AN602" s="1086"/>
      <c r="AO602" s="1086"/>
    </row>
    <row r="603" ht="15.75" customHeight="1">
      <c r="A603" s="1086"/>
      <c r="B603" s="1086"/>
      <c r="D603" s="1086"/>
      <c r="E603" s="1086"/>
      <c r="F603" s="1086"/>
      <c r="G603" s="1086"/>
      <c r="H603" s="1086"/>
      <c r="I603" s="1086"/>
      <c r="J603" s="1086"/>
      <c r="K603" s="1086"/>
      <c r="L603" s="1086"/>
      <c r="M603" s="1086"/>
      <c r="N603" s="1086"/>
      <c r="O603" s="1086"/>
      <c r="P603" s="1086"/>
      <c r="Q603" s="1086"/>
      <c r="R603" s="1086"/>
      <c r="S603" s="1086"/>
      <c r="T603" s="1086"/>
      <c r="U603" s="1086"/>
      <c r="V603" s="1086"/>
      <c r="W603" s="1086"/>
      <c r="X603" s="1086"/>
      <c r="Y603" s="1086"/>
      <c r="Z603" s="1086"/>
      <c r="AA603" s="1086"/>
      <c r="AB603" s="1086"/>
      <c r="AC603" s="1086"/>
      <c r="AD603" s="1086"/>
      <c r="AE603" s="1086"/>
      <c r="AF603" s="1086"/>
      <c r="AG603" s="1086"/>
      <c r="AJ603" s="1086"/>
      <c r="AK603" s="1086"/>
      <c r="AL603" s="1086"/>
      <c r="AM603" s="1086"/>
      <c r="AN603" s="1086"/>
      <c r="AO603" s="1086"/>
    </row>
    <row r="604" ht="15.75" customHeight="1">
      <c r="A604" s="1086"/>
      <c r="B604" s="1086"/>
      <c r="D604" s="1086"/>
      <c r="E604" s="1086"/>
      <c r="F604" s="1086"/>
      <c r="G604" s="1086"/>
      <c r="H604" s="1086"/>
      <c r="I604" s="1086"/>
      <c r="J604" s="1086"/>
      <c r="K604" s="1086"/>
      <c r="L604" s="1086"/>
      <c r="M604" s="1086"/>
      <c r="N604" s="1086"/>
      <c r="O604" s="1086"/>
      <c r="P604" s="1086"/>
      <c r="Q604" s="1086"/>
      <c r="R604" s="1086"/>
      <c r="S604" s="1086"/>
      <c r="T604" s="1086"/>
      <c r="U604" s="1086"/>
      <c r="V604" s="1086"/>
      <c r="W604" s="1086"/>
      <c r="X604" s="1086"/>
      <c r="Y604" s="1086"/>
      <c r="Z604" s="1086"/>
      <c r="AA604" s="1086"/>
      <c r="AB604" s="1086"/>
      <c r="AC604" s="1086"/>
      <c r="AD604" s="1086"/>
      <c r="AE604" s="1086"/>
      <c r="AF604" s="1086"/>
      <c r="AG604" s="1086"/>
      <c r="AJ604" s="1086"/>
      <c r="AK604" s="1086"/>
      <c r="AL604" s="1086"/>
      <c r="AM604" s="1086"/>
      <c r="AN604" s="1086"/>
      <c r="AO604" s="1086"/>
    </row>
    <row r="605" ht="15.75" customHeight="1">
      <c r="A605" s="1086"/>
      <c r="B605" s="1086"/>
      <c r="D605" s="1086"/>
      <c r="E605" s="1086"/>
      <c r="F605" s="1086"/>
      <c r="G605" s="1086"/>
      <c r="H605" s="1086"/>
      <c r="I605" s="1086"/>
      <c r="J605" s="1086"/>
      <c r="K605" s="1086"/>
      <c r="L605" s="1086"/>
      <c r="M605" s="1086"/>
      <c r="N605" s="1086"/>
      <c r="O605" s="1086"/>
      <c r="P605" s="1086"/>
      <c r="Q605" s="1086"/>
      <c r="R605" s="1086"/>
      <c r="S605" s="1086"/>
      <c r="T605" s="1086"/>
      <c r="U605" s="1086"/>
      <c r="V605" s="1086"/>
      <c r="W605" s="1086"/>
      <c r="X605" s="1086"/>
      <c r="Y605" s="1086"/>
      <c r="Z605" s="1086"/>
      <c r="AA605" s="1086"/>
      <c r="AB605" s="1086"/>
      <c r="AC605" s="1086"/>
      <c r="AD605" s="1086"/>
      <c r="AE605" s="1086"/>
      <c r="AF605" s="1086"/>
      <c r="AG605" s="1086"/>
      <c r="AJ605" s="1086"/>
      <c r="AK605" s="1086"/>
      <c r="AL605" s="1086"/>
      <c r="AM605" s="1086"/>
      <c r="AN605" s="1086"/>
      <c r="AO605" s="1086"/>
    </row>
    <row r="606" ht="15.75" customHeight="1">
      <c r="A606" s="1086"/>
      <c r="B606" s="1086"/>
      <c r="D606" s="1086"/>
      <c r="E606" s="1086"/>
      <c r="F606" s="1086"/>
      <c r="G606" s="1086"/>
      <c r="H606" s="1086"/>
      <c r="I606" s="1086"/>
      <c r="J606" s="1086"/>
      <c r="K606" s="1086"/>
      <c r="L606" s="1086"/>
      <c r="M606" s="1086"/>
      <c r="N606" s="1086"/>
      <c r="O606" s="1086"/>
      <c r="P606" s="1086"/>
      <c r="Q606" s="1086"/>
      <c r="R606" s="1086"/>
      <c r="S606" s="1086"/>
      <c r="T606" s="1086"/>
      <c r="U606" s="1086"/>
      <c r="V606" s="1086"/>
      <c r="W606" s="1086"/>
      <c r="X606" s="1086"/>
      <c r="Y606" s="1086"/>
      <c r="Z606" s="1086"/>
      <c r="AA606" s="1086"/>
      <c r="AB606" s="1086"/>
      <c r="AC606" s="1086"/>
      <c r="AD606" s="1086"/>
      <c r="AE606" s="1086"/>
      <c r="AF606" s="1086"/>
      <c r="AG606" s="1086"/>
      <c r="AJ606" s="1086"/>
      <c r="AK606" s="1086"/>
      <c r="AL606" s="1086"/>
      <c r="AM606" s="1086"/>
      <c r="AN606" s="1086"/>
      <c r="AO606" s="1086"/>
    </row>
    <row r="607" ht="15.75" customHeight="1">
      <c r="A607" s="1086"/>
      <c r="B607" s="1086"/>
      <c r="D607" s="1086"/>
      <c r="E607" s="1086"/>
      <c r="F607" s="1086"/>
      <c r="G607" s="1086"/>
      <c r="H607" s="1086"/>
      <c r="I607" s="1086"/>
      <c r="J607" s="1086"/>
      <c r="K607" s="1086"/>
      <c r="L607" s="1086"/>
      <c r="M607" s="1086"/>
      <c r="N607" s="1086"/>
      <c r="O607" s="1086"/>
      <c r="P607" s="1086"/>
      <c r="Q607" s="1086"/>
      <c r="R607" s="1086"/>
      <c r="S607" s="1086"/>
      <c r="T607" s="1086"/>
      <c r="U607" s="1086"/>
      <c r="V607" s="1086"/>
      <c r="W607" s="1086"/>
      <c r="X607" s="1086"/>
      <c r="Y607" s="1086"/>
      <c r="Z607" s="1086"/>
      <c r="AA607" s="1086"/>
      <c r="AB607" s="1086"/>
      <c r="AC607" s="1086"/>
      <c r="AD607" s="1086"/>
      <c r="AE607" s="1086"/>
      <c r="AF607" s="1086"/>
      <c r="AG607" s="1086"/>
      <c r="AJ607" s="1086"/>
      <c r="AK607" s="1086"/>
      <c r="AL607" s="1086"/>
      <c r="AM607" s="1086"/>
      <c r="AN607" s="1086"/>
      <c r="AO607" s="1086"/>
    </row>
    <row r="608" ht="15.75" customHeight="1">
      <c r="A608" s="1086"/>
      <c r="B608" s="1086"/>
      <c r="D608" s="1086"/>
      <c r="E608" s="1086"/>
      <c r="F608" s="1086"/>
      <c r="G608" s="1086"/>
      <c r="H608" s="1086"/>
      <c r="I608" s="1086"/>
      <c r="J608" s="1086"/>
      <c r="K608" s="1086"/>
      <c r="L608" s="1086"/>
      <c r="M608" s="1086"/>
      <c r="N608" s="1086"/>
      <c r="O608" s="1086"/>
      <c r="P608" s="1086"/>
      <c r="Q608" s="1086"/>
      <c r="R608" s="1086"/>
      <c r="S608" s="1086"/>
      <c r="T608" s="1086"/>
      <c r="U608" s="1086"/>
      <c r="V608" s="1086"/>
      <c r="W608" s="1086"/>
      <c r="X608" s="1086"/>
      <c r="Y608" s="1086"/>
      <c r="Z608" s="1086"/>
      <c r="AA608" s="1086"/>
      <c r="AB608" s="1086"/>
      <c r="AC608" s="1086"/>
      <c r="AD608" s="1086"/>
      <c r="AE608" s="1086"/>
      <c r="AF608" s="1086"/>
      <c r="AG608" s="1086"/>
      <c r="AJ608" s="1086"/>
      <c r="AK608" s="1086"/>
      <c r="AL608" s="1086"/>
      <c r="AM608" s="1086"/>
      <c r="AN608" s="1086"/>
      <c r="AO608" s="1086"/>
    </row>
    <row r="609" ht="15.75" customHeight="1">
      <c r="A609" s="1086"/>
      <c r="B609" s="1086"/>
      <c r="D609" s="1086"/>
      <c r="E609" s="1086"/>
      <c r="F609" s="1086"/>
      <c r="G609" s="1086"/>
      <c r="H609" s="1086"/>
      <c r="I609" s="1086"/>
      <c r="J609" s="1086"/>
      <c r="K609" s="1086"/>
      <c r="L609" s="1086"/>
      <c r="M609" s="1086"/>
      <c r="N609" s="1086"/>
      <c r="O609" s="1086"/>
      <c r="P609" s="1086"/>
      <c r="Q609" s="1086"/>
      <c r="R609" s="1086"/>
      <c r="S609" s="1086"/>
      <c r="T609" s="1086"/>
      <c r="U609" s="1086"/>
      <c r="V609" s="1086"/>
      <c r="W609" s="1086"/>
      <c r="X609" s="1086"/>
      <c r="Y609" s="1086"/>
      <c r="Z609" s="1086"/>
      <c r="AA609" s="1086"/>
      <c r="AB609" s="1086"/>
      <c r="AC609" s="1086"/>
      <c r="AD609" s="1086"/>
      <c r="AE609" s="1086"/>
      <c r="AF609" s="1086"/>
      <c r="AG609" s="1086"/>
      <c r="AJ609" s="1086"/>
      <c r="AK609" s="1086"/>
      <c r="AL609" s="1086"/>
      <c r="AM609" s="1086"/>
      <c r="AN609" s="1086"/>
      <c r="AO609" s="1086"/>
    </row>
    <row r="610" ht="15.75" customHeight="1">
      <c r="A610" s="1086"/>
      <c r="B610" s="1086"/>
      <c r="D610" s="1086"/>
      <c r="E610" s="1086"/>
      <c r="F610" s="1086"/>
      <c r="G610" s="1086"/>
      <c r="H610" s="1086"/>
      <c r="I610" s="1086"/>
      <c r="J610" s="1086"/>
      <c r="K610" s="1086"/>
      <c r="L610" s="1086"/>
      <c r="M610" s="1086"/>
      <c r="N610" s="1086"/>
      <c r="O610" s="1086"/>
      <c r="P610" s="1086"/>
      <c r="Q610" s="1086"/>
      <c r="R610" s="1086"/>
      <c r="S610" s="1086"/>
      <c r="T610" s="1086"/>
      <c r="U610" s="1086"/>
      <c r="V610" s="1086"/>
      <c r="W610" s="1086"/>
      <c r="X610" s="1086"/>
      <c r="Y610" s="1086"/>
      <c r="Z610" s="1086"/>
      <c r="AA610" s="1086"/>
      <c r="AB610" s="1086"/>
      <c r="AC610" s="1086"/>
      <c r="AD610" s="1086"/>
      <c r="AE610" s="1086"/>
      <c r="AF610" s="1086"/>
      <c r="AG610" s="1086"/>
      <c r="AJ610" s="1086"/>
      <c r="AK610" s="1086"/>
      <c r="AL610" s="1086"/>
      <c r="AM610" s="1086"/>
      <c r="AN610" s="1086"/>
      <c r="AO610" s="1086"/>
    </row>
    <row r="611" ht="15.75" customHeight="1">
      <c r="A611" s="1086"/>
      <c r="B611" s="1086"/>
      <c r="D611" s="1086"/>
      <c r="E611" s="1086"/>
      <c r="F611" s="1086"/>
      <c r="G611" s="1086"/>
      <c r="H611" s="1086"/>
      <c r="I611" s="1086"/>
      <c r="J611" s="1086"/>
      <c r="K611" s="1086"/>
      <c r="L611" s="1086"/>
      <c r="M611" s="1086"/>
      <c r="N611" s="1086"/>
      <c r="O611" s="1086"/>
      <c r="P611" s="1086"/>
      <c r="Q611" s="1086"/>
      <c r="R611" s="1086"/>
      <c r="S611" s="1086"/>
      <c r="T611" s="1086"/>
      <c r="U611" s="1086"/>
      <c r="V611" s="1086"/>
      <c r="W611" s="1086"/>
      <c r="X611" s="1086"/>
      <c r="Y611" s="1086"/>
      <c r="Z611" s="1086"/>
      <c r="AA611" s="1086"/>
      <c r="AB611" s="1086"/>
      <c r="AC611" s="1086"/>
      <c r="AD611" s="1086"/>
      <c r="AE611" s="1086"/>
      <c r="AF611" s="1086"/>
      <c r="AG611" s="1086"/>
      <c r="AJ611" s="1086"/>
      <c r="AK611" s="1086"/>
      <c r="AL611" s="1086"/>
      <c r="AM611" s="1086"/>
      <c r="AN611" s="1086"/>
      <c r="AO611" s="1086"/>
    </row>
    <row r="612" ht="15.75" customHeight="1">
      <c r="A612" s="1086"/>
      <c r="B612" s="1086"/>
      <c r="D612" s="1086"/>
      <c r="E612" s="1086"/>
      <c r="F612" s="1086"/>
      <c r="G612" s="1086"/>
      <c r="H612" s="1086"/>
      <c r="I612" s="1086"/>
      <c r="J612" s="1086"/>
      <c r="K612" s="1086"/>
      <c r="L612" s="1086"/>
      <c r="M612" s="1086"/>
      <c r="N612" s="1086"/>
      <c r="O612" s="1086"/>
      <c r="P612" s="1086"/>
      <c r="Q612" s="1086"/>
      <c r="R612" s="1086"/>
      <c r="S612" s="1086"/>
      <c r="T612" s="1086"/>
      <c r="U612" s="1086"/>
      <c r="V612" s="1086"/>
      <c r="W612" s="1086"/>
      <c r="X612" s="1086"/>
      <c r="Y612" s="1086"/>
      <c r="Z612" s="1086"/>
      <c r="AA612" s="1086"/>
      <c r="AB612" s="1086"/>
      <c r="AC612" s="1086"/>
      <c r="AD612" s="1086"/>
      <c r="AE612" s="1086"/>
      <c r="AF612" s="1086"/>
      <c r="AG612" s="1086"/>
      <c r="AJ612" s="1086"/>
      <c r="AK612" s="1086"/>
      <c r="AL612" s="1086"/>
      <c r="AM612" s="1086"/>
      <c r="AN612" s="1086"/>
      <c r="AO612" s="1086"/>
    </row>
    <row r="613" ht="15.75" customHeight="1">
      <c r="A613" s="1086"/>
      <c r="B613" s="1086"/>
      <c r="D613" s="1086"/>
      <c r="E613" s="1086"/>
      <c r="F613" s="1086"/>
      <c r="G613" s="1086"/>
      <c r="H613" s="1086"/>
      <c r="I613" s="1086"/>
      <c r="J613" s="1086"/>
      <c r="K613" s="1086"/>
      <c r="L613" s="1086"/>
      <c r="M613" s="1086"/>
      <c r="N613" s="1086"/>
      <c r="O613" s="1086"/>
      <c r="P613" s="1086"/>
      <c r="Q613" s="1086"/>
      <c r="R613" s="1086"/>
      <c r="S613" s="1086"/>
      <c r="T613" s="1086"/>
      <c r="U613" s="1086"/>
      <c r="V613" s="1086"/>
      <c r="W613" s="1086"/>
      <c r="X613" s="1086"/>
      <c r="Y613" s="1086"/>
      <c r="Z613" s="1086"/>
      <c r="AA613" s="1086"/>
      <c r="AB613" s="1086"/>
      <c r="AC613" s="1086"/>
      <c r="AD613" s="1086"/>
      <c r="AE613" s="1086"/>
      <c r="AF613" s="1086"/>
      <c r="AG613" s="1086"/>
      <c r="AJ613" s="1086"/>
      <c r="AK613" s="1086"/>
      <c r="AL613" s="1086"/>
      <c r="AM613" s="1086"/>
      <c r="AN613" s="1086"/>
      <c r="AO613" s="1086"/>
    </row>
    <row r="614" ht="15.75" customHeight="1">
      <c r="A614" s="1086"/>
      <c r="B614" s="1086"/>
      <c r="D614" s="1086"/>
      <c r="E614" s="1086"/>
      <c r="F614" s="1086"/>
      <c r="G614" s="1086"/>
      <c r="H614" s="1086"/>
      <c r="I614" s="1086"/>
      <c r="J614" s="1086"/>
      <c r="K614" s="1086"/>
      <c r="L614" s="1086"/>
      <c r="M614" s="1086"/>
      <c r="N614" s="1086"/>
      <c r="O614" s="1086"/>
      <c r="P614" s="1086"/>
      <c r="Q614" s="1086"/>
      <c r="R614" s="1086"/>
      <c r="S614" s="1086"/>
      <c r="T614" s="1086"/>
      <c r="U614" s="1086"/>
      <c r="V614" s="1086"/>
      <c r="W614" s="1086"/>
      <c r="X614" s="1086"/>
      <c r="Y614" s="1086"/>
      <c r="Z614" s="1086"/>
      <c r="AA614" s="1086"/>
      <c r="AB614" s="1086"/>
      <c r="AC614" s="1086"/>
      <c r="AD614" s="1086"/>
      <c r="AE614" s="1086"/>
      <c r="AF614" s="1086"/>
      <c r="AG614" s="1086"/>
      <c r="AJ614" s="1086"/>
      <c r="AK614" s="1086"/>
      <c r="AL614" s="1086"/>
      <c r="AM614" s="1086"/>
      <c r="AN614" s="1086"/>
      <c r="AO614" s="1086"/>
    </row>
    <row r="615" ht="15.75" customHeight="1">
      <c r="A615" s="1086"/>
      <c r="B615" s="1086"/>
      <c r="D615" s="1086"/>
      <c r="E615" s="1086"/>
      <c r="F615" s="1086"/>
      <c r="G615" s="1086"/>
      <c r="H615" s="1086"/>
      <c r="I615" s="1086"/>
      <c r="J615" s="1086"/>
      <c r="K615" s="1086"/>
      <c r="L615" s="1086"/>
      <c r="M615" s="1086"/>
      <c r="N615" s="1086"/>
      <c r="O615" s="1086"/>
      <c r="P615" s="1086"/>
      <c r="Q615" s="1086"/>
      <c r="R615" s="1086"/>
      <c r="S615" s="1086"/>
      <c r="T615" s="1086"/>
      <c r="U615" s="1086"/>
      <c r="V615" s="1086"/>
      <c r="W615" s="1086"/>
      <c r="X615" s="1086"/>
      <c r="Y615" s="1086"/>
      <c r="Z615" s="1086"/>
      <c r="AA615" s="1086"/>
      <c r="AB615" s="1086"/>
      <c r="AC615" s="1086"/>
      <c r="AD615" s="1086"/>
      <c r="AE615" s="1086"/>
      <c r="AF615" s="1086"/>
      <c r="AG615" s="1086"/>
      <c r="AJ615" s="1086"/>
      <c r="AK615" s="1086"/>
      <c r="AL615" s="1086"/>
      <c r="AM615" s="1086"/>
      <c r="AN615" s="1086"/>
      <c r="AO615" s="1086"/>
    </row>
    <row r="616" ht="15.75" customHeight="1">
      <c r="A616" s="1086"/>
      <c r="B616" s="1086"/>
      <c r="D616" s="1086"/>
      <c r="E616" s="1086"/>
      <c r="F616" s="1086"/>
      <c r="G616" s="1086"/>
      <c r="H616" s="1086"/>
      <c r="I616" s="1086"/>
      <c r="J616" s="1086"/>
      <c r="K616" s="1086"/>
      <c r="L616" s="1086"/>
      <c r="M616" s="1086"/>
      <c r="N616" s="1086"/>
      <c r="O616" s="1086"/>
      <c r="P616" s="1086"/>
      <c r="Q616" s="1086"/>
      <c r="R616" s="1086"/>
      <c r="S616" s="1086"/>
      <c r="T616" s="1086"/>
      <c r="U616" s="1086"/>
      <c r="V616" s="1086"/>
      <c r="W616" s="1086"/>
      <c r="X616" s="1086"/>
      <c r="Y616" s="1086"/>
      <c r="Z616" s="1086"/>
      <c r="AA616" s="1086"/>
      <c r="AB616" s="1086"/>
      <c r="AC616" s="1086"/>
      <c r="AD616" s="1086"/>
      <c r="AE616" s="1086"/>
      <c r="AF616" s="1086"/>
      <c r="AG616" s="1086"/>
      <c r="AJ616" s="1086"/>
      <c r="AK616" s="1086"/>
      <c r="AL616" s="1086"/>
      <c r="AM616" s="1086"/>
      <c r="AN616" s="1086"/>
      <c r="AO616" s="1086"/>
    </row>
    <row r="617" ht="15.75" customHeight="1">
      <c r="A617" s="1086"/>
      <c r="B617" s="1086"/>
      <c r="D617" s="1086"/>
      <c r="E617" s="1086"/>
      <c r="F617" s="1086"/>
      <c r="G617" s="1086"/>
      <c r="H617" s="1086"/>
      <c r="I617" s="1086"/>
      <c r="J617" s="1086"/>
      <c r="K617" s="1086"/>
      <c r="L617" s="1086"/>
      <c r="M617" s="1086"/>
      <c r="N617" s="1086"/>
      <c r="O617" s="1086"/>
      <c r="P617" s="1086"/>
      <c r="Q617" s="1086"/>
      <c r="R617" s="1086"/>
      <c r="S617" s="1086"/>
      <c r="T617" s="1086"/>
      <c r="U617" s="1086"/>
      <c r="V617" s="1086"/>
      <c r="W617" s="1086"/>
      <c r="X617" s="1086"/>
      <c r="Y617" s="1086"/>
      <c r="Z617" s="1086"/>
      <c r="AA617" s="1086"/>
      <c r="AB617" s="1086"/>
      <c r="AC617" s="1086"/>
      <c r="AD617" s="1086"/>
      <c r="AE617" s="1086"/>
      <c r="AF617" s="1086"/>
      <c r="AG617" s="1086"/>
      <c r="AJ617" s="1086"/>
      <c r="AK617" s="1086"/>
      <c r="AL617" s="1086"/>
      <c r="AM617" s="1086"/>
      <c r="AN617" s="1086"/>
      <c r="AO617" s="1086"/>
    </row>
    <row r="618" ht="15.75" customHeight="1">
      <c r="A618" s="1086"/>
      <c r="B618" s="1086"/>
      <c r="D618" s="1086"/>
      <c r="E618" s="1086"/>
      <c r="F618" s="1086"/>
      <c r="G618" s="1086"/>
      <c r="H618" s="1086"/>
      <c r="I618" s="1086"/>
      <c r="J618" s="1086"/>
      <c r="K618" s="1086"/>
      <c r="L618" s="1086"/>
      <c r="M618" s="1086"/>
      <c r="N618" s="1086"/>
      <c r="O618" s="1086"/>
      <c r="P618" s="1086"/>
      <c r="Q618" s="1086"/>
      <c r="R618" s="1086"/>
      <c r="S618" s="1086"/>
      <c r="T618" s="1086"/>
      <c r="U618" s="1086"/>
      <c r="V618" s="1086"/>
      <c r="W618" s="1086"/>
      <c r="X618" s="1086"/>
      <c r="Y618" s="1086"/>
      <c r="Z618" s="1086"/>
      <c r="AA618" s="1086"/>
      <c r="AB618" s="1086"/>
      <c r="AC618" s="1086"/>
      <c r="AD618" s="1086"/>
      <c r="AE618" s="1086"/>
      <c r="AF618" s="1086"/>
      <c r="AG618" s="1086"/>
      <c r="AJ618" s="1086"/>
      <c r="AK618" s="1086"/>
      <c r="AL618" s="1086"/>
      <c r="AM618" s="1086"/>
      <c r="AN618" s="1086"/>
      <c r="AO618" s="1086"/>
    </row>
    <row r="619" ht="15.75" customHeight="1">
      <c r="A619" s="1086"/>
      <c r="B619" s="1086"/>
      <c r="D619" s="1086"/>
      <c r="E619" s="1086"/>
      <c r="F619" s="1086"/>
      <c r="G619" s="1086"/>
      <c r="H619" s="1086"/>
      <c r="I619" s="1086"/>
      <c r="J619" s="1086"/>
      <c r="K619" s="1086"/>
      <c r="L619" s="1086"/>
      <c r="M619" s="1086"/>
      <c r="N619" s="1086"/>
      <c r="O619" s="1086"/>
      <c r="P619" s="1086"/>
      <c r="Q619" s="1086"/>
      <c r="R619" s="1086"/>
      <c r="S619" s="1086"/>
      <c r="T619" s="1086"/>
      <c r="U619" s="1086"/>
      <c r="V619" s="1086"/>
      <c r="W619" s="1086"/>
      <c r="X619" s="1086"/>
      <c r="Y619" s="1086"/>
      <c r="Z619" s="1086"/>
      <c r="AA619" s="1086"/>
      <c r="AB619" s="1086"/>
      <c r="AC619" s="1086"/>
      <c r="AD619" s="1086"/>
      <c r="AE619" s="1086"/>
      <c r="AF619" s="1086"/>
      <c r="AG619" s="1086"/>
      <c r="AJ619" s="1086"/>
      <c r="AK619" s="1086"/>
      <c r="AL619" s="1086"/>
      <c r="AM619" s="1086"/>
      <c r="AN619" s="1086"/>
      <c r="AO619" s="1086"/>
    </row>
    <row r="620" ht="15.75" customHeight="1">
      <c r="A620" s="1086"/>
      <c r="B620" s="1086"/>
      <c r="D620" s="1086"/>
      <c r="E620" s="1086"/>
      <c r="F620" s="1086"/>
      <c r="G620" s="1086"/>
      <c r="H620" s="1086"/>
      <c r="I620" s="1086"/>
      <c r="J620" s="1086"/>
      <c r="K620" s="1086"/>
      <c r="L620" s="1086"/>
      <c r="M620" s="1086"/>
      <c r="N620" s="1086"/>
      <c r="O620" s="1086"/>
      <c r="P620" s="1086"/>
      <c r="Q620" s="1086"/>
      <c r="R620" s="1086"/>
      <c r="S620" s="1086"/>
      <c r="T620" s="1086"/>
      <c r="U620" s="1086"/>
      <c r="V620" s="1086"/>
      <c r="W620" s="1086"/>
      <c r="X620" s="1086"/>
      <c r="Y620" s="1086"/>
      <c r="Z620" s="1086"/>
      <c r="AA620" s="1086"/>
      <c r="AB620" s="1086"/>
      <c r="AC620" s="1086"/>
      <c r="AD620" s="1086"/>
      <c r="AE620" s="1086"/>
      <c r="AF620" s="1086"/>
      <c r="AG620" s="1086"/>
      <c r="AJ620" s="1086"/>
      <c r="AK620" s="1086"/>
      <c r="AL620" s="1086"/>
      <c r="AM620" s="1086"/>
      <c r="AN620" s="1086"/>
      <c r="AO620" s="1086"/>
    </row>
    <row r="621" ht="15.75" customHeight="1">
      <c r="A621" s="1086"/>
      <c r="B621" s="1086"/>
      <c r="D621" s="1086"/>
      <c r="E621" s="1086"/>
      <c r="F621" s="1086"/>
      <c r="G621" s="1086"/>
      <c r="H621" s="1086"/>
      <c r="I621" s="1086"/>
      <c r="J621" s="1086"/>
      <c r="K621" s="1086"/>
      <c r="L621" s="1086"/>
      <c r="M621" s="1086"/>
      <c r="N621" s="1086"/>
      <c r="O621" s="1086"/>
      <c r="P621" s="1086"/>
      <c r="Q621" s="1086"/>
      <c r="R621" s="1086"/>
      <c r="S621" s="1086"/>
      <c r="T621" s="1086"/>
      <c r="U621" s="1086"/>
      <c r="V621" s="1086"/>
      <c r="W621" s="1086"/>
      <c r="X621" s="1086"/>
      <c r="Y621" s="1086"/>
      <c r="Z621" s="1086"/>
      <c r="AA621" s="1086"/>
      <c r="AB621" s="1086"/>
      <c r="AC621" s="1086"/>
      <c r="AD621" s="1086"/>
      <c r="AE621" s="1086"/>
      <c r="AF621" s="1086"/>
      <c r="AG621" s="1086"/>
      <c r="AJ621" s="1086"/>
      <c r="AK621" s="1086"/>
      <c r="AL621" s="1086"/>
      <c r="AM621" s="1086"/>
      <c r="AN621" s="1086"/>
      <c r="AO621" s="1086"/>
    </row>
    <row r="622" ht="15.75" customHeight="1">
      <c r="A622" s="1086"/>
      <c r="B622" s="1086"/>
      <c r="D622" s="1086"/>
      <c r="E622" s="1086"/>
      <c r="F622" s="1086"/>
      <c r="G622" s="1086"/>
      <c r="H622" s="1086"/>
      <c r="I622" s="1086"/>
      <c r="J622" s="1086"/>
      <c r="K622" s="1086"/>
      <c r="L622" s="1086"/>
      <c r="M622" s="1086"/>
      <c r="N622" s="1086"/>
      <c r="O622" s="1086"/>
      <c r="P622" s="1086"/>
      <c r="Q622" s="1086"/>
      <c r="R622" s="1086"/>
      <c r="S622" s="1086"/>
      <c r="T622" s="1086"/>
      <c r="U622" s="1086"/>
      <c r="V622" s="1086"/>
      <c r="W622" s="1086"/>
      <c r="X622" s="1086"/>
      <c r="Y622" s="1086"/>
      <c r="Z622" s="1086"/>
      <c r="AA622" s="1086"/>
      <c r="AB622" s="1086"/>
      <c r="AC622" s="1086"/>
      <c r="AD622" s="1086"/>
      <c r="AE622" s="1086"/>
      <c r="AF622" s="1086"/>
      <c r="AG622" s="1086"/>
      <c r="AJ622" s="1086"/>
      <c r="AK622" s="1086"/>
      <c r="AL622" s="1086"/>
      <c r="AM622" s="1086"/>
      <c r="AN622" s="1086"/>
      <c r="AO622" s="1086"/>
    </row>
    <row r="623" ht="15.75" customHeight="1">
      <c r="A623" s="1086"/>
      <c r="B623" s="1086"/>
      <c r="D623" s="1086"/>
      <c r="E623" s="1086"/>
      <c r="F623" s="1086"/>
      <c r="G623" s="1086"/>
      <c r="H623" s="1086"/>
      <c r="I623" s="1086"/>
      <c r="J623" s="1086"/>
      <c r="K623" s="1086"/>
      <c r="L623" s="1086"/>
      <c r="M623" s="1086"/>
      <c r="N623" s="1086"/>
      <c r="O623" s="1086"/>
      <c r="P623" s="1086"/>
      <c r="Q623" s="1086"/>
      <c r="R623" s="1086"/>
      <c r="S623" s="1086"/>
      <c r="T623" s="1086"/>
      <c r="U623" s="1086"/>
      <c r="V623" s="1086"/>
      <c r="W623" s="1086"/>
      <c r="X623" s="1086"/>
      <c r="Y623" s="1086"/>
      <c r="Z623" s="1086"/>
      <c r="AA623" s="1086"/>
      <c r="AB623" s="1086"/>
      <c r="AC623" s="1086"/>
      <c r="AD623" s="1086"/>
      <c r="AE623" s="1086"/>
      <c r="AF623" s="1086"/>
      <c r="AG623" s="1086"/>
      <c r="AJ623" s="1086"/>
      <c r="AK623" s="1086"/>
      <c r="AL623" s="1086"/>
      <c r="AM623" s="1086"/>
      <c r="AN623" s="1086"/>
      <c r="AO623" s="1086"/>
    </row>
    <row r="624" ht="15.75" customHeight="1">
      <c r="A624" s="1086"/>
      <c r="B624" s="1086"/>
      <c r="D624" s="1086"/>
      <c r="E624" s="1086"/>
      <c r="F624" s="1086"/>
      <c r="G624" s="1086"/>
      <c r="H624" s="1086"/>
      <c r="I624" s="1086"/>
      <c r="J624" s="1086"/>
      <c r="K624" s="1086"/>
      <c r="L624" s="1086"/>
      <c r="M624" s="1086"/>
      <c r="N624" s="1086"/>
      <c r="O624" s="1086"/>
      <c r="P624" s="1086"/>
      <c r="Q624" s="1086"/>
      <c r="R624" s="1086"/>
      <c r="S624" s="1086"/>
      <c r="T624" s="1086"/>
      <c r="U624" s="1086"/>
      <c r="V624" s="1086"/>
      <c r="W624" s="1086"/>
      <c r="X624" s="1086"/>
      <c r="Y624" s="1086"/>
      <c r="Z624" s="1086"/>
      <c r="AA624" s="1086"/>
      <c r="AB624" s="1086"/>
      <c r="AC624" s="1086"/>
      <c r="AD624" s="1086"/>
      <c r="AE624" s="1086"/>
      <c r="AF624" s="1086"/>
      <c r="AG624" s="1086"/>
      <c r="AJ624" s="1086"/>
      <c r="AK624" s="1086"/>
      <c r="AL624" s="1086"/>
      <c r="AM624" s="1086"/>
      <c r="AN624" s="1086"/>
      <c r="AO624" s="1086"/>
    </row>
    <row r="625" ht="15.75" customHeight="1">
      <c r="A625" s="1086"/>
      <c r="B625" s="1086"/>
      <c r="D625" s="1086"/>
      <c r="E625" s="1086"/>
      <c r="F625" s="1086"/>
      <c r="G625" s="1086"/>
      <c r="H625" s="1086"/>
      <c r="I625" s="1086"/>
      <c r="J625" s="1086"/>
      <c r="K625" s="1086"/>
      <c r="L625" s="1086"/>
      <c r="M625" s="1086"/>
      <c r="N625" s="1086"/>
      <c r="O625" s="1086"/>
      <c r="P625" s="1086"/>
      <c r="Q625" s="1086"/>
      <c r="R625" s="1086"/>
      <c r="S625" s="1086"/>
      <c r="T625" s="1086"/>
      <c r="U625" s="1086"/>
      <c r="V625" s="1086"/>
      <c r="W625" s="1086"/>
      <c r="X625" s="1086"/>
      <c r="Y625" s="1086"/>
      <c r="Z625" s="1086"/>
      <c r="AA625" s="1086"/>
      <c r="AB625" s="1086"/>
      <c r="AC625" s="1086"/>
      <c r="AD625" s="1086"/>
      <c r="AE625" s="1086"/>
      <c r="AF625" s="1086"/>
      <c r="AG625" s="1086"/>
      <c r="AJ625" s="1086"/>
      <c r="AK625" s="1086"/>
      <c r="AL625" s="1086"/>
      <c r="AM625" s="1086"/>
      <c r="AN625" s="1086"/>
      <c r="AO625" s="1086"/>
    </row>
    <row r="626" ht="15.75" customHeight="1">
      <c r="A626" s="1086"/>
      <c r="B626" s="1086"/>
      <c r="D626" s="1086"/>
      <c r="E626" s="1086"/>
      <c r="F626" s="1086"/>
      <c r="G626" s="1086"/>
      <c r="H626" s="1086"/>
      <c r="I626" s="1086"/>
      <c r="J626" s="1086"/>
      <c r="K626" s="1086"/>
      <c r="L626" s="1086"/>
      <c r="M626" s="1086"/>
      <c r="N626" s="1086"/>
      <c r="O626" s="1086"/>
      <c r="P626" s="1086"/>
      <c r="Q626" s="1086"/>
      <c r="R626" s="1086"/>
      <c r="S626" s="1086"/>
      <c r="T626" s="1086"/>
      <c r="U626" s="1086"/>
      <c r="V626" s="1086"/>
      <c r="W626" s="1086"/>
      <c r="X626" s="1086"/>
      <c r="Y626" s="1086"/>
      <c r="Z626" s="1086"/>
      <c r="AA626" s="1086"/>
      <c r="AB626" s="1086"/>
      <c r="AC626" s="1086"/>
      <c r="AD626" s="1086"/>
      <c r="AE626" s="1086"/>
      <c r="AF626" s="1086"/>
      <c r="AG626" s="1086"/>
      <c r="AJ626" s="1086"/>
      <c r="AK626" s="1086"/>
      <c r="AL626" s="1086"/>
      <c r="AM626" s="1086"/>
      <c r="AN626" s="1086"/>
      <c r="AO626" s="1086"/>
    </row>
    <row r="627" ht="15.75" customHeight="1">
      <c r="A627" s="1086"/>
      <c r="B627" s="1086"/>
      <c r="D627" s="1086"/>
      <c r="E627" s="1086"/>
      <c r="F627" s="1086"/>
      <c r="G627" s="1086"/>
      <c r="H627" s="1086"/>
      <c r="I627" s="1086"/>
      <c r="J627" s="1086"/>
      <c r="K627" s="1086"/>
      <c r="L627" s="1086"/>
      <c r="M627" s="1086"/>
      <c r="N627" s="1086"/>
      <c r="O627" s="1086"/>
      <c r="P627" s="1086"/>
      <c r="Q627" s="1086"/>
      <c r="R627" s="1086"/>
      <c r="S627" s="1086"/>
      <c r="T627" s="1086"/>
      <c r="U627" s="1086"/>
      <c r="V627" s="1086"/>
      <c r="W627" s="1086"/>
      <c r="X627" s="1086"/>
      <c r="Y627" s="1086"/>
      <c r="Z627" s="1086"/>
      <c r="AA627" s="1086"/>
      <c r="AB627" s="1086"/>
      <c r="AC627" s="1086"/>
      <c r="AD627" s="1086"/>
      <c r="AE627" s="1086"/>
      <c r="AF627" s="1086"/>
      <c r="AG627" s="1086"/>
      <c r="AJ627" s="1086"/>
      <c r="AK627" s="1086"/>
      <c r="AL627" s="1086"/>
      <c r="AM627" s="1086"/>
      <c r="AN627" s="1086"/>
      <c r="AO627" s="1086"/>
    </row>
    <row r="628" ht="15.75" customHeight="1">
      <c r="A628" s="1086"/>
      <c r="B628" s="1086"/>
      <c r="D628" s="1086"/>
      <c r="E628" s="1086"/>
      <c r="F628" s="1086"/>
      <c r="G628" s="1086"/>
      <c r="H628" s="1086"/>
      <c r="I628" s="1086"/>
      <c r="J628" s="1086"/>
      <c r="K628" s="1086"/>
      <c r="L628" s="1086"/>
      <c r="M628" s="1086"/>
      <c r="N628" s="1086"/>
      <c r="O628" s="1086"/>
      <c r="P628" s="1086"/>
      <c r="Q628" s="1086"/>
      <c r="R628" s="1086"/>
      <c r="S628" s="1086"/>
      <c r="T628" s="1086"/>
      <c r="U628" s="1086"/>
      <c r="V628" s="1086"/>
      <c r="W628" s="1086"/>
      <c r="X628" s="1086"/>
      <c r="Y628" s="1086"/>
      <c r="Z628" s="1086"/>
      <c r="AA628" s="1086"/>
      <c r="AB628" s="1086"/>
      <c r="AC628" s="1086"/>
      <c r="AD628" s="1086"/>
      <c r="AE628" s="1086"/>
      <c r="AF628" s="1086"/>
      <c r="AG628" s="1086"/>
      <c r="AJ628" s="1086"/>
      <c r="AK628" s="1086"/>
      <c r="AL628" s="1086"/>
      <c r="AM628" s="1086"/>
      <c r="AN628" s="1086"/>
      <c r="AO628" s="1086"/>
    </row>
    <row r="629" ht="15.75" customHeight="1">
      <c r="A629" s="1086"/>
      <c r="B629" s="1086"/>
      <c r="D629" s="1086"/>
      <c r="E629" s="1086"/>
      <c r="F629" s="1086"/>
      <c r="G629" s="1086"/>
      <c r="H629" s="1086"/>
      <c r="I629" s="1086"/>
      <c r="J629" s="1086"/>
      <c r="K629" s="1086"/>
      <c r="L629" s="1086"/>
      <c r="M629" s="1086"/>
      <c r="N629" s="1086"/>
      <c r="O629" s="1086"/>
      <c r="P629" s="1086"/>
      <c r="Q629" s="1086"/>
      <c r="R629" s="1086"/>
      <c r="S629" s="1086"/>
      <c r="T629" s="1086"/>
      <c r="U629" s="1086"/>
      <c r="V629" s="1086"/>
      <c r="W629" s="1086"/>
      <c r="X629" s="1086"/>
      <c r="Y629" s="1086"/>
      <c r="Z629" s="1086"/>
      <c r="AA629" s="1086"/>
      <c r="AB629" s="1086"/>
      <c r="AC629" s="1086"/>
      <c r="AD629" s="1086"/>
      <c r="AE629" s="1086"/>
      <c r="AF629" s="1086"/>
      <c r="AG629" s="1086"/>
      <c r="AJ629" s="1086"/>
      <c r="AK629" s="1086"/>
      <c r="AL629" s="1086"/>
      <c r="AM629" s="1086"/>
      <c r="AN629" s="1086"/>
      <c r="AO629" s="1086"/>
    </row>
    <row r="630" ht="15.75" customHeight="1">
      <c r="A630" s="1086"/>
      <c r="B630" s="1086"/>
      <c r="D630" s="1086"/>
      <c r="E630" s="1086"/>
      <c r="F630" s="1086"/>
      <c r="G630" s="1086"/>
      <c r="H630" s="1086"/>
      <c r="I630" s="1086"/>
      <c r="J630" s="1086"/>
      <c r="K630" s="1086"/>
      <c r="L630" s="1086"/>
      <c r="M630" s="1086"/>
      <c r="N630" s="1086"/>
      <c r="O630" s="1086"/>
      <c r="P630" s="1086"/>
      <c r="Q630" s="1086"/>
      <c r="R630" s="1086"/>
      <c r="S630" s="1086"/>
      <c r="T630" s="1086"/>
      <c r="U630" s="1086"/>
      <c r="V630" s="1086"/>
      <c r="W630" s="1086"/>
      <c r="X630" s="1086"/>
      <c r="Y630" s="1086"/>
      <c r="Z630" s="1086"/>
      <c r="AA630" s="1086"/>
      <c r="AB630" s="1086"/>
      <c r="AC630" s="1086"/>
      <c r="AD630" s="1086"/>
      <c r="AE630" s="1086"/>
      <c r="AF630" s="1086"/>
      <c r="AG630" s="1086"/>
      <c r="AJ630" s="1086"/>
      <c r="AK630" s="1086"/>
      <c r="AL630" s="1086"/>
      <c r="AM630" s="1086"/>
      <c r="AN630" s="1086"/>
      <c r="AO630" s="1086"/>
    </row>
    <row r="631" ht="15.75" customHeight="1">
      <c r="A631" s="1086"/>
      <c r="B631" s="1086"/>
      <c r="D631" s="1086"/>
      <c r="E631" s="1086"/>
      <c r="F631" s="1086"/>
      <c r="G631" s="1086"/>
      <c r="H631" s="1086"/>
      <c r="I631" s="1086"/>
      <c r="J631" s="1086"/>
      <c r="K631" s="1086"/>
      <c r="L631" s="1086"/>
      <c r="M631" s="1086"/>
      <c r="N631" s="1086"/>
      <c r="O631" s="1086"/>
      <c r="P631" s="1086"/>
      <c r="Q631" s="1086"/>
      <c r="R631" s="1086"/>
      <c r="S631" s="1086"/>
      <c r="T631" s="1086"/>
      <c r="U631" s="1086"/>
      <c r="V631" s="1086"/>
      <c r="W631" s="1086"/>
      <c r="X631" s="1086"/>
      <c r="Y631" s="1086"/>
      <c r="Z631" s="1086"/>
      <c r="AA631" s="1086"/>
      <c r="AB631" s="1086"/>
      <c r="AC631" s="1086"/>
      <c r="AD631" s="1086"/>
      <c r="AE631" s="1086"/>
      <c r="AF631" s="1086"/>
      <c r="AG631" s="1086"/>
      <c r="AJ631" s="1086"/>
      <c r="AK631" s="1086"/>
      <c r="AL631" s="1086"/>
      <c r="AM631" s="1086"/>
      <c r="AN631" s="1086"/>
      <c r="AO631" s="1086"/>
    </row>
    <row r="632" ht="15.75" customHeight="1">
      <c r="A632" s="1086"/>
      <c r="B632" s="1086"/>
      <c r="D632" s="1086"/>
      <c r="E632" s="1086"/>
      <c r="F632" s="1086"/>
      <c r="G632" s="1086"/>
      <c r="H632" s="1086"/>
      <c r="I632" s="1086"/>
      <c r="J632" s="1086"/>
      <c r="K632" s="1086"/>
      <c r="L632" s="1086"/>
      <c r="M632" s="1086"/>
      <c r="N632" s="1086"/>
      <c r="O632" s="1086"/>
      <c r="P632" s="1086"/>
      <c r="Q632" s="1086"/>
      <c r="R632" s="1086"/>
      <c r="S632" s="1086"/>
      <c r="T632" s="1086"/>
      <c r="U632" s="1086"/>
      <c r="V632" s="1086"/>
      <c r="W632" s="1086"/>
      <c r="X632" s="1086"/>
      <c r="Y632" s="1086"/>
      <c r="Z632" s="1086"/>
      <c r="AA632" s="1086"/>
      <c r="AB632" s="1086"/>
      <c r="AC632" s="1086"/>
      <c r="AD632" s="1086"/>
      <c r="AE632" s="1086"/>
      <c r="AF632" s="1086"/>
      <c r="AG632" s="1086"/>
      <c r="AJ632" s="1086"/>
      <c r="AK632" s="1086"/>
      <c r="AL632" s="1086"/>
      <c r="AM632" s="1086"/>
      <c r="AN632" s="1086"/>
      <c r="AO632" s="1086"/>
    </row>
    <row r="633" ht="15.75" customHeight="1">
      <c r="A633" s="1086"/>
      <c r="B633" s="1086"/>
      <c r="D633" s="1086"/>
      <c r="E633" s="1086"/>
      <c r="F633" s="1086"/>
      <c r="G633" s="1086"/>
      <c r="H633" s="1086"/>
      <c r="I633" s="1086"/>
      <c r="J633" s="1086"/>
      <c r="K633" s="1086"/>
      <c r="L633" s="1086"/>
      <c r="M633" s="1086"/>
      <c r="N633" s="1086"/>
      <c r="O633" s="1086"/>
      <c r="P633" s="1086"/>
      <c r="Q633" s="1086"/>
      <c r="R633" s="1086"/>
      <c r="S633" s="1086"/>
      <c r="T633" s="1086"/>
      <c r="U633" s="1086"/>
      <c r="V633" s="1086"/>
      <c r="W633" s="1086"/>
      <c r="X633" s="1086"/>
      <c r="Y633" s="1086"/>
      <c r="Z633" s="1086"/>
      <c r="AA633" s="1086"/>
      <c r="AB633" s="1086"/>
      <c r="AC633" s="1086"/>
      <c r="AD633" s="1086"/>
      <c r="AE633" s="1086"/>
      <c r="AF633" s="1086"/>
      <c r="AG633" s="1086"/>
      <c r="AJ633" s="1086"/>
      <c r="AK633" s="1086"/>
      <c r="AL633" s="1086"/>
      <c r="AM633" s="1086"/>
      <c r="AN633" s="1086"/>
      <c r="AO633" s="1086"/>
    </row>
    <row r="634" ht="15.75" customHeight="1">
      <c r="A634" s="1086"/>
      <c r="B634" s="1086"/>
      <c r="D634" s="1086"/>
      <c r="E634" s="1086"/>
      <c r="F634" s="1086"/>
      <c r="G634" s="1086"/>
      <c r="H634" s="1086"/>
      <c r="I634" s="1086"/>
      <c r="J634" s="1086"/>
      <c r="K634" s="1086"/>
      <c r="L634" s="1086"/>
      <c r="M634" s="1086"/>
      <c r="N634" s="1086"/>
      <c r="O634" s="1086"/>
      <c r="P634" s="1086"/>
      <c r="Q634" s="1086"/>
      <c r="R634" s="1086"/>
      <c r="S634" s="1086"/>
      <c r="T634" s="1086"/>
      <c r="U634" s="1086"/>
      <c r="V634" s="1086"/>
      <c r="W634" s="1086"/>
      <c r="X634" s="1086"/>
      <c r="Y634" s="1086"/>
      <c r="Z634" s="1086"/>
      <c r="AA634" s="1086"/>
      <c r="AB634" s="1086"/>
      <c r="AC634" s="1086"/>
      <c r="AD634" s="1086"/>
      <c r="AE634" s="1086"/>
      <c r="AF634" s="1086"/>
      <c r="AG634" s="1086"/>
      <c r="AJ634" s="1086"/>
      <c r="AK634" s="1086"/>
      <c r="AL634" s="1086"/>
      <c r="AM634" s="1086"/>
      <c r="AN634" s="1086"/>
      <c r="AO634" s="1086"/>
    </row>
    <row r="635" ht="15.75" customHeight="1">
      <c r="A635" s="1086"/>
      <c r="B635" s="1086"/>
      <c r="D635" s="1086"/>
      <c r="E635" s="1086"/>
      <c r="F635" s="1086"/>
      <c r="G635" s="1086"/>
      <c r="H635" s="1086"/>
      <c r="I635" s="1086"/>
      <c r="J635" s="1086"/>
      <c r="K635" s="1086"/>
      <c r="L635" s="1086"/>
      <c r="M635" s="1086"/>
      <c r="N635" s="1086"/>
      <c r="O635" s="1086"/>
      <c r="P635" s="1086"/>
      <c r="Q635" s="1086"/>
      <c r="R635" s="1086"/>
      <c r="S635" s="1086"/>
      <c r="T635" s="1086"/>
      <c r="U635" s="1086"/>
      <c r="V635" s="1086"/>
      <c r="W635" s="1086"/>
      <c r="X635" s="1086"/>
      <c r="Y635" s="1086"/>
      <c r="Z635" s="1086"/>
      <c r="AA635" s="1086"/>
      <c r="AB635" s="1086"/>
      <c r="AC635" s="1086"/>
      <c r="AD635" s="1086"/>
      <c r="AE635" s="1086"/>
      <c r="AF635" s="1086"/>
      <c r="AG635" s="1086"/>
      <c r="AJ635" s="1086"/>
      <c r="AK635" s="1086"/>
      <c r="AL635" s="1086"/>
      <c r="AM635" s="1086"/>
      <c r="AN635" s="1086"/>
      <c r="AO635" s="1086"/>
    </row>
    <row r="636" ht="15.75" customHeight="1">
      <c r="A636" s="1086"/>
      <c r="B636" s="1086"/>
      <c r="D636" s="1086"/>
      <c r="E636" s="1086"/>
      <c r="F636" s="1086"/>
      <c r="G636" s="1086"/>
      <c r="H636" s="1086"/>
      <c r="I636" s="1086"/>
      <c r="J636" s="1086"/>
      <c r="K636" s="1086"/>
      <c r="L636" s="1086"/>
      <c r="M636" s="1086"/>
      <c r="N636" s="1086"/>
      <c r="O636" s="1086"/>
      <c r="P636" s="1086"/>
      <c r="Q636" s="1086"/>
      <c r="R636" s="1086"/>
      <c r="S636" s="1086"/>
      <c r="T636" s="1086"/>
      <c r="U636" s="1086"/>
      <c r="V636" s="1086"/>
      <c r="W636" s="1086"/>
      <c r="X636" s="1086"/>
      <c r="Y636" s="1086"/>
      <c r="Z636" s="1086"/>
      <c r="AA636" s="1086"/>
      <c r="AB636" s="1086"/>
      <c r="AC636" s="1086"/>
      <c r="AD636" s="1086"/>
      <c r="AE636" s="1086"/>
      <c r="AF636" s="1086"/>
      <c r="AG636" s="1086"/>
      <c r="AJ636" s="1086"/>
      <c r="AK636" s="1086"/>
      <c r="AL636" s="1086"/>
      <c r="AM636" s="1086"/>
      <c r="AN636" s="1086"/>
      <c r="AO636" s="1086"/>
    </row>
    <row r="637" ht="15.75" customHeight="1">
      <c r="A637" s="1086"/>
      <c r="B637" s="1086"/>
      <c r="D637" s="1086"/>
      <c r="E637" s="1086"/>
      <c r="F637" s="1086"/>
      <c r="G637" s="1086"/>
      <c r="H637" s="1086"/>
      <c r="I637" s="1086"/>
      <c r="J637" s="1086"/>
      <c r="K637" s="1086"/>
      <c r="L637" s="1086"/>
      <c r="M637" s="1086"/>
      <c r="N637" s="1086"/>
      <c r="O637" s="1086"/>
      <c r="P637" s="1086"/>
      <c r="Q637" s="1086"/>
      <c r="R637" s="1086"/>
      <c r="S637" s="1086"/>
      <c r="T637" s="1086"/>
      <c r="U637" s="1086"/>
      <c r="V637" s="1086"/>
      <c r="W637" s="1086"/>
      <c r="X637" s="1086"/>
      <c r="Y637" s="1086"/>
      <c r="Z637" s="1086"/>
      <c r="AA637" s="1086"/>
      <c r="AB637" s="1086"/>
      <c r="AC637" s="1086"/>
      <c r="AD637" s="1086"/>
      <c r="AE637" s="1086"/>
      <c r="AF637" s="1086"/>
      <c r="AG637" s="1086"/>
      <c r="AJ637" s="1086"/>
      <c r="AK637" s="1086"/>
      <c r="AL637" s="1086"/>
      <c r="AM637" s="1086"/>
      <c r="AN637" s="1086"/>
      <c r="AO637" s="1086"/>
    </row>
    <row r="638" ht="15.75" customHeight="1">
      <c r="A638" s="1086"/>
      <c r="B638" s="1086"/>
      <c r="D638" s="1086"/>
      <c r="E638" s="1086"/>
      <c r="F638" s="1086"/>
      <c r="G638" s="1086"/>
      <c r="H638" s="1086"/>
      <c r="I638" s="1086"/>
      <c r="J638" s="1086"/>
      <c r="K638" s="1086"/>
      <c r="L638" s="1086"/>
      <c r="M638" s="1086"/>
      <c r="N638" s="1086"/>
      <c r="O638" s="1086"/>
      <c r="P638" s="1086"/>
      <c r="Q638" s="1086"/>
      <c r="R638" s="1086"/>
      <c r="S638" s="1086"/>
      <c r="T638" s="1086"/>
      <c r="U638" s="1086"/>
      <c r="V638" s="1086"/>
      <c r="W638" s="1086"/>
      <c r="X638" s="1086"/>
      <c r="Y638" s="1086"/>
      <c r="Z638" s="1086"/>
      <c r="AA638" s="1086"/>
      <c r="AB638" s="1086"/>
      <c r="AC638" s="1086"/>
      <c r="AD638" s="1086"/>
      <c r="AE638" s="1086"/>
      <c r="AF638" s="1086"/>
      <c r="AG638" s="1086"/>
      <c r="AJ638" s="1086"/>
      <c r="AK638" s="1086"/>
      <c r="AL638" s="1086"/>
      <c r="AM638" s="1086"/>
      <c r="AN638" s="1086"/>
      <c r="AO638" s="1086"/>
    </row>
    <row r="639" ht="15.75" customHeight="1">
      <c r="A639" s="1086"/>
      <c r="B639" s="1086"/>
      <c r="D639" s="1086"/>
      <c r="E639" s="1086"/>
      <c r="F639" s="1086"/>
      <c r="G639" s="1086"/>
      <c r="H639" s="1086"/>
      <c r="I639" s="1086"/>
      <c r="J639" s="1086"/>
      <c r="K639" s="1086"/>
      <c r="L639" s="1086"/>
      <c r="M639" s="1086"/>
      <c r="N639" s="1086"/>
      <c r="O639" s="1086"/>
      <c r="P639" s="1086"/>
      <c r="Q639" s="1086"/>
      <c r="R639" s="1086"/>
      <c r="S639" s="1086"/>
      <c r="T639" s="1086"/>
      <c r="U639" s="1086"/>
      <c r="V639" s="1086"/>
      <c r="W639" s="1086"/>
      <c r="X639" s="1086"/>
      <c r="Y639" s="1086"/>
      <c r="Z639" s="1086"/>
      <c r="AA639" s="1086"/>
      <c r="AB639" s="1086"/>
      <c r="AC639" s="1086"/>
      <c r="AD639" s="1086"/>
      <c r="AE639" s="1086"/>
      <c r="AF639" s="1086"/>
      <c r="AG639" s="1086"/>
      <c r="AJ639" s="1086"/>
      <c r="AK639" s="1086"/>
      <c r="AL639" s="1086"/>
      <c r="AM639" s="1086"/>
      <c r="AN639" s="1086"/>
      <c r="AO639" s="1086"/>
    </row>
    <row r="640" ht="15.75" customHeight="1">
      <c r="A640" s="1086"/>
      <c r="B640" s="1086"/>
      <c r="D640" s="1086"/>
      <c r="E640" s="1086"/>
      <c r="F640" s="1086"/>
      <c r="G640" s="1086"/>
      <c r="H640" s="1086"/>
      <c r="I640" s="1086"/>
      <c r="J640" s="1086"/>
      <c r="K640" s="1086"/>
      <c r="L640" s="1086"/>
      <c r="M640" s="1086"/>
      <c r="N640" s="1086"/>
      <c r="O640" s="1086"/>
      <c r="P640" s="1086"/>
      <c r="Q640" s="1086"/>
      <c r="R640" s="1086"/>
      <c r="S640" s="1086"/>
      <c r="T640" s="1086"/>
      <c r="U640" s="1086"/>
      <c r="V640" s="1086"/>
      <c r="W640" s="1086"/>
      <c r="X640" s="1086"/>
      <c r="Y640" s="1086"/>
      <c r="Z640" s="1086"/>
      <c r="AA640" s="1086"/>
      <c r="AB640" s="1086"/>
      <c r="AC640" s="1086"/>
      <c r="AD640" s="1086"/>
      <c r="AE640" s="1086"/>
      <c r="AF640" s="1086"/>
      <c r="AG640" s="1086"/>
      <c r="AJ640" s="1086"/>
      <c r="AK640" s="1086"/>
      <c r="AL640" s="1086"/>
      <c r="AM640" s="1086"/>
      <c r="AN640" s="1086"/>
      <c r="AO640" s="1086"/>
    </row>
    <row r="641" ht="15.75" customHeight="1">
      <c r="A641" s="1086"/>
      <c r="B641" s="1086"/>
      <c r="D641" s="1086"/>
      <c r="E641" s="1086"/>
      <c r="F641" s="1086"/>
      <c r="G641" s="1086"/>
      <c r="H641" s="1086"/>
      <c r="I641" s="1086"/>
      <c r="J641" s="1086"/>
      <c r="K641" s="1086"/>
      <c r="L641" s="1086"/>
      <c r="M641" s="1086"/>
      <c r="N641" s="1086"/>
      <c r="O641" s="1086"/>
      <c r="P641" s="1086"/>
      <c r="Q641" s="1086"/>
      <c r="R641" s="1086"/>
      <c r="S641" s="1086"/>
      <c r="T641" s="1086"/>
      <c r="U641" s="1086"/>
      <c r="V641" s="1086"/>
      <c r="W641" s="1086"/>
      <c r="X641" s="1086"/>
      <c r="Y641" s="1086"/>
      <c r="Z641" s="1086"/>
      <c r="AA641" s="1086"/>
      <c r="AB641" s="1086"/>
      <c r="AC641" s="1086"/>
      <c r="AD641" s="1086"/>
      <c r="AE641" s="1086"/>
      <c r="AF641" s="1086"/>
      <c r="AG641" s="1086"/>
      <c r="AJ641" s="1086"/>
      <c r="AK641" s="1086"/>
      <c r="AL641" s="1086"/>
      <c r="AM641" s="1086"/>
      <c r="AN641" s="1086"/>
      <c r="AO641" s="1086"/>
    </row>
    <row r="642" ht="15.75" customHeight="1">
      <c r="A642" s="1086"/>
      <c r="B642" s="1086"/>
      <c r="D642" s="1086"/>
      <c r="E642" s="1086"/>
      <c r="F642" s="1086"/>
      <c r="G642" s="1086"/>
      <c r="H642" s="1086"/>
      <c r="I642" s="1086"/>
      <c r="J642" s="1086"/>
      <c r="K642" s="1086"/>
      <c r="L642" s="1086"/>
      <c r="M642" s="1086"/>
      <c r="N642" s="1086"/>
      <c r="O642" s="1086"/>
      <c r="P642" s="1086"/>
      <c r="Q642" s="1086"/>
      <c r="R642" s="1086"/>
      <c r="S642" s="1086"/>
      <c r="T642" s="1086"/>
      <c r="U642" s="1086"/>
      <c r="V642" s="1086"/>
      <c r="W642" s="1086"/>
      <c r="X642" s="1086"/>
      <c r="Y642" s="1086"/>
      <c r="Z642" s="1086"/>
      <c r="AA642" s="1086"/>
      <c r="AB642" s="1086"/>
      <c r="AC642" s="1086"/>
      <c r="AD642" s="1086"/>
      <c r="AE642" s="1086"/>
      <c r="AF642" s="1086"/>
      <c r="AG642" s="1086"/>
      <c r="AJ642" s="1086"/>
      <c r="AK642" s="1086"/>
      <c r="AL642" s="1086"/>
      <c r="AM642" s="1086"/>
      <c r="AN642" s="1086"/>
      <c r="AO642" s="1086"/>
    </row>
    <row r="643" ht="15.75" customHeight="1">
      <c r="A643" s="1086"/>
      <c r="B643" s="1086"/>
      <c r="D643" s="1086"/>
      <c r="E643" s="1086"/>
      <c r="F643" s="1086"/>
      <c r="G643" s="1086"/>
      <c r="H643" s="1086"/>
      <c r="I643" s="1086"/>
      <c r="J643" s="1086"/>
      <c r="K643" s="1086"/>
      <c r="L643" s="1086"/>
      <c r="M643" s="1086"/>
      <c r="N643" s="1086"/>
      <c r="O643" s="1086"/>
      <c r="P643" s="1086"/>
      <c r="Q643" s="1086"/>
      <c r="R643" s="1086"/>
      <c r="S643" s="1086"/>
      <c r="T643" s="1086"/>
      <c r="U643" s="1086"/>
      <c r="V643" s="1086"/>
      <c r="W643" s="1086"/>
      <c r="X643" s="1086"/>
      <c r="Y643" s="1086"/>
      <c r="Z643" s="1086"/>
      <c r="AA643" s="1086"/>
      <c r="AB643" s="1086"/>
      <c r="AC643" s="1086"/>
      <c r="AD643" s="1086"/>
      <c r="AE643" s="1086"/>
      <c r="AF643" s="1086"/>
      <c r="AG643" s="1086"/>
      <c r="AJ643" s="1086"/>
      <c r="AK643" s="1086"/>
      <c r="AL643" s="1086"/>
      <c r="AM643" s="1086"/>
      <c r="AN643" s="1086"/>
      <c r="AO643" s="1086"/>
    </row>
    <row r="644" ht="15.75" customHeight="1">
      <c r="A644" s="1086"/>
      <c r="B644" s="1086"/>
      <c r="D644" s="1086"/>
      <c r="E644" s="1086"/>
      <c r="F644" s="1086"/>
      <c r="G644" s="1086"/>
      <c r="H644" s="1086"/>
      <c r="I644" s="1086"/>
      <c r="J644" s="1086"/>
      <c r="K644" s="1086"/>
      <c r="L644" s="1086"/>
      <c r="M644" s="1086"/>
      <c r="N644" s="1086"/>
      <c r="O644" s="1086"/>
      <c r="P644" s="1086"/>
      <c r="Q644" s="1086"/>
      <c r="R644" s="1086"/>
      <c r="S644" s="1086"/>
      <c r="T644" s="1086"/>
      <c r="U644" s="1086"/>
      <c r="V644" s="1086"/>
      <c r="W644" s="1086"/>
      <c r="X644" s="1086"/>
      <c r="Y644" s="1086"/>
      <c r="Z644" s="1086"/>
      <c r="AA644" s="1086"/>
      <c r="AB644" s="1086"/>
      <c r="AC644" s="1086"/>
      <c r="AD644" s="1086"/>
      <c r="AE644" s="1086"/>
      <c r="AF644" s="1086"/>
      <c r="AG644" s="1086"/>
      <c r="AJ644" s="1086"/>
      <c r="AK644" s="1086"/>
      <c r="AL644" s="1086"/>
      <c r="AM644" s="1086"/>
      <c r="AN644" s="1086"/>
      <c r="AO644" s="1086"/>
    </row>
    <row r="645" ht="15.75" customHeight="1">
      <c r="A645" s="1086"/>
      <c r="B645" s="1086"/>
      <c r="D645" s="1086"/>
      <c r="E645" s="1086"/>
      <c r="F645" s="1086"/>
      <c r="G645" s="1086"/>
      <c r="H645" s="1086"/>
      <c r="I645" s="1086"/>
      <c r="J645" s="1086"/>
      <c r="K645" s="1086"/>
      <c r="L645" s="1086"/>
      <c r="M645" s="1086"/>
      <c r="N645" s="1086"/>
      <c r="O645" s="1086"/>
      <c r="P645" s="1086"/>
      <c r="Q645" s="1086"/>
      <c r="R645" s="1086"/>
      <c r="S645" s="1086"/>
      <c r="T645" s="1086"/>
      <c r="U645" s="1086"/>
      <c r="V645" s="1086"/>
      <c r="W645" s="1086"/>
      <c r="X645" s="1086"/>
      <c r="Y645" s="1086"/>
      <c r="Z645" s="1086"/>
      <c r="AA645" s="1086"/>
      <c r="AB645" s="1086"/>
      <c r="AC645" s="1086"/>
      <c r="AD645" s="1086"/>
      <c r="AE645" s="1086"/>
      <c r="AF645" s="1086"/>
      <c r="AG645" s="1086"/>
      <c r="AJ645" s="1086"/>
      <c r="AK645" s="1086"/>
      <c r="AL645" s="1086"/>
      <c r="AM645" s="1086"/>
      <c r="AN645" s="1086"/>
      <c r="AO645" s="1086"/>
    </row>
    <row r="646" ht="15.75" customHeight="1">
      <c r="A646" s="1086"/>
      <c r="B646" s="1086"/>
      <c r="D646" s="1086"/>
      <c r="E646" s="1086"/>
      <c r="F646" s="1086"/>
      <c r="G646" s="1086"/>
      <c r="H646" s="1086"/>
      <c r="I646" s="1086"/>
      <c r="J646" s="1086"/>
      <c r="K646" s="1086"/>
      <c r="L646" s="1086"/>
      <c r="M646" s="1086"/>
      <c r="N646" s="1086"/>
      <c r="O646" s="1086"/>
      <c r="P646" s="1086"/>
      <c r="Q646" s="1086"/>
      <c r="R646" s="1086"/>
      <c r="S646" s="1086"/>
      <c r="T646" s="1086"/>
      <c r="U646" s="1086"/>
      <c r="V646" s="1086"/>
      <c r="W646" s="1086"/>
      <c r="X646" s="1086"/>
      <c r="Y646" s="1086"/>
      <c r="Z646" s="1086"/>
      <c r="AA646" s="1086"/>
      <c r="AB646" s="1086"/>
      <c r="AC646" s="1086"/>
      <c r="AD646" s="1086"/>
      <c r="AE646" s="1086"/>
      <c r="AF646" s="1086"/>
      <c r="AG646" s="1086"/>
      <c r="AJ646" s="1086"/>
      <c r="AK646" s="1086"/>
      <c r="AL646" s="1086"/>
      <c r="AM646" s="1086"/>
      <c r="AN646" s="1086"/>
      <c r="AO646" s="1086"/>
    </row>
    <row r="647" ht="15.75" customHeight="1">
      <c r="A647" s="1086"/>
      <c r="B647" s="1086"/>
      <c r="D647" s="1086"/>
      <c r="E647" s="1086"/>
      <c r="F647" s="1086"/>
      <c r="G647" s="1086"/>
      <c r="H647" s="1086"/>
      <c r="I647" s="1086"/>
      <c r="J647" s="1086"/>
      <c r="K647" s="1086"/>
      <c r="L647" s="1086"/>
      <c r="M647" s="1086"/>
      <c r="N647" s="1086"/>
      <c r="O647" s="1086"/>
      <c r="P647" s="1086"/>
      <c r="Q647" s="1086"/>
      <c r="R647" s="1086"/>
      <c r="S647" s="1086"/>
      <c r="T647" s="1086"/>
      <c r="U647" s="1086"/>
      <c r="V647" s="1086"/>
      <c r="W647" s="1086"/>
      <c r="X647" s="1086"/>
      <c r="Y647" s="1086"/>
      <c r="Z647" s="1086"/>
      <c r="AA647" s="1086"/>
      <c r="AB647" s="1086"/>
      <c r="AC647" s="1086"/>
      <c r="AD647" s="1086"/>
      <c r="AE647" s="1086"/>
      <c r="AF647" s="1086"/>
      <c r="AG647" s="1086"/>
      <c r="AJ647" s="1086"/>
      <c r="AK647" s="1086"/>
      <c r="AL647" s="1086"/>
      <c r="AM647" s="1086"/>
      <c r="AN647" s="1086"/>
      <c r="AO647" s="1086"/>
    </row>
    <row r="648" ht="15.75" customHeight="1">
      <c r="A648" s="1086"/>
      <c r="B648" s="1086"/>
      <c r="D648" s="1086"/>
      <c r="E648" s="1086"/>
      <c r="F648" s="1086"/>
      <c r="G648" s="1086"/>
      <c r="H648" s="1086"/>
      <c r="I648" s="1086"/>
      <c r="J648" s="1086"/>
      <c r="K648" s="1086"/>
      <c r="L648" s="1086"/>
      <c r="M648" s="1086"/>
      <c r="N648" s="1086"/>
      <c r="O648" s="1086"/>
      <c r="P648" s="1086"/>
      <c r="Q648" s="1086"/>
      <c r="R648" s="1086"/>
      <c r="S648" s="1086"/>
      <c r="T648" s="1086"/>
      <c r="U648" s="1086"/>
      <c r="V648" s="1086"/>
      <c r="W648" s="1086"/>
      <c r="X648" s="1086"/>
      <c r="Y648" s="1086"/>
      <c r="Z648" s="1086"/>
      <c r="AA648" s="1086"/>
      <c r="AB648" s="1086"/>
      <c r="AC648" s="1086"/>
      <c r="AD648" s="1086"/>
      <c r="AE648" s="1086"/>
      <c r="AF648" s="1086"/>
      <c r="AG648" s="1086"/>
      <c r="AJ648" s="1086"/>
      <c r="AK648" s="1086"/>
      <c r="AL648" s="1086"/>
      <c r="AM648" s="1086"/>
      <c r="AN648" s="1086"/>
      <c r="AO648" s="1086"/>
    </row>
    <row r="649" ht="15.75" customHeight="1">
      <c r="A649" s="1086"/>
      <c r="B649" s="1086"/>
      <c r="D649" s="1086"/>
      <c r="E649" s="1086"/>
      <c r="F649" s="1086"/>
      <c r="G649" s="1086"/>
      <c r="H649" s="1086"/>
      <c r="I649" s="1086"/>
      <c r="J649" s="1086"/>
      <c r="K649" s="1086"/>
      <c r="L649" s="1086"/>
      <c r="M649" s="1086"/>
      <c r="N649" s="1086"/>
      <c r="O649" s="1086"/>
      <c r="P649" s="1086"/>
      <c r="Q649" s="1086"/>
      <c r="R649" s="1086"/>
      <c r="S649" s="1086"/>
      <c r="T649" s="1086"/>
      <c r="U649" s="1086"/>
      <c r="V649" s="1086"/>
      <c r="W649" s="1086"/>
      <c r="X649" s="1086"/>
      <c r="Y649" s="1086"/>
      <c r="Z649" s="1086"/>
      <c r="AA649" s="1086"/>
      <c r="AB649" s="1086"/>
      <c r="AC649" s="1086"/>
      <c r="AD649" s="1086"/>
      <c r="AE649" s="1086"/>
      <c r="AF649" s="1086"/>
      <c r="AG649" s="1086"/>
      <c r="AJ649" s="1086"/>
      <c r="AK649" s="1086"/>
      <c r="AL649" s="1086"/>
      <c r="AM649" s="1086"/>
      <c r="AN649" s="1086"/>
      <c r="AO649" s="1086"/>
    </row>
    <row r="650" ht="15.75" customHeight="1">
      <c r="A650" s="1086"/>
      <c r="B650" s="1086"/>
      <c r="D650" s="1086"/>
      <c r="E650" s="1086"/>
      <c r="F650" s="1086"/>
      <c r="G650" s="1086"/>
      <c r="H650" s="1086"/>
      <c r="I650" s="1086"/>
      <c r="J650" s="1086"/>
      <c r="K650" s="1086"/>
      <c r="L650" s="1086"/>
      <c r="M650" s="1086"/>
      <c r="N650" s="1086"/>
      <c r="O650" s="1086"/>
      <c r="P650" s="1086"/>
      <c r="Q650" s="1086"/>
      <c r="R650" s="1086"/>
      <c r="S650" s="1086"/>
      <c r="T650" s="1086"/>
      <c r="U650" s="1086"/>
      <c r="V650" s="1086"/>
      <c r="W650" s="1086"/>
      <c r="X650" s="1086"/>
      <c r="Y650" s="1086"/>
      <c r="Z650" s="1086"/>
      <c r="AA650" s="1086"/>
      <c r="AB650" s="1086"/>
      <c r="AC650" s="1086"/>
      <c r="AD650" s="1086"/>
      <c r="AE650" s="1086"/>
      <c r="AF650" s="1086"/>
      <c r="AG650" s="1086"/>
      <c r="AJ650" s="1086"/>
      <c r="AK650" s="1086"/>
      <c r="AL650" s="1086"/>
      <c r="AM650" s="1086"/>
      <c r="AN650" s="1086"/>
      <c r="AO650" s="1086"/>
    </row>
    <row r="651" ht="15.75" customHeight="1">
      <c r="A651" s="1086"/>
      <c r="B651" s="1086"/>
      <c r="D651" s="1086"/>
      <c r="E651" s="1086"/>
      <c r="F651" s="1086"/>
      <c r="G651" s="1086"/>
      <c r="H651" s="1086"/>
      <c r="I651" s="1086"/>
      <c r="J651" s="1086"/>
      <c r="K651" s="1086"/>
      <c r="L651" s="1086"/>
      <c r="M651" s="1086"/>
      <c r="N651" s="1086"/>
      <c r="O651" s="1086"/>
      <c r="P651" s="1086"/>
      <c r="Q651" s="1086"/>
      <c r="R651" s="1086"/>
      <c r="S651" s="1086"/>
      <c r="T651" s="1086"/>
      <c r="U651" s="1086"/>
      <c r="V651" s="1086"/>
      <c r="W651" s="1086"/>
      <c r="X651" s="1086"/>
      <c r="Y651" s="1086"/>
      <c r="Z651" s="1086"/>
      <c r="AA651" s="1086"/>
      <c r="AB651" s="1086"/>
      <c r="AC651" s="1086"/>
      <c r="AD651" s="1086"/>
      <c r="AE651" s="1086"/>
      <c r="AF651" s="1086"/>
      <c r="AG651" s="1086"/>
      <c r="AJ651" s="1086"/>
      <c r="AK651" s="1086"/>
      <c r="AL651" s="1086"/>
      <c r="AM651" s="1086"/>
      <c r="AN651" s="1086"/>
      <c r="AO651" s="1086"/>
    </row>
    <row r="652" ht="15.75" customHeight="1">
      <c r="A652" s="1086"/>
      <c r="B652" s="1086"/>
      <c r="D652" s="1086"/>
      <c r="E652" s="1086"/>
      <c r="F652" s="1086"/>
      <c r="G652" s="1086"/>
      <c r="H652" s="1086"/>
      <c r="I652" s="1086"/>
      <c r="J652" s="1086"/>
      <c r="K652" s="1086"/>
      <c r="L652" s="1086"/>
      <c r="M652" s="1086"/>
      <c r="N652" s="1086"/>
      <c r="O652" s="1086"/>
      <c r="P652" s="1086"/>
      <c r="Q652" s="1086"/>
      <c r="R652" s="1086"/>
      <c r="S652" s="1086"/>
      <c r="T652" s="1086"/>
      <c r="U652" s="1086"/>
      <c r="V652" s="1086"/>
      <c r="W652" s="1086"/>
      <c r="X652" s="1086"/>
      <c r="Y652" s="1086"/>
      <c r="Z652" s="1086"/>
      <c r="AA652" s="1086"/>
      <c r="AB652" s="1086"/>
      <c r="AC652" s="1086"/>
      <c r="AD652" s="1086"/>
      <c r="AE652" s="1086"/>
      <c r="AF652" s="1086"/>
      <c r="AG652" s="1086"/>
      <c r="AJ652" s="1086"/>
      <c r="AK652" s="1086"/>
      <c r="AL652" s="1086"/>
      <c r="AM652" s="1086"/>
      <c r="AN652" s="1086"/>
      <c r="AO652" s="1086"/>
    </row>
    <row r="653" ht="15.75" customHeight="1">
      <c r="A653" s="1086"/>
      <c r="B653" s="1086"/>
      <c r="D653" s="1086"/>
      <c r="E653" s="1086"/>
      <c r="F653" s="1086"/>
      <c r="G653" s="1086"/>
      <c r="H653" s="1086"/>
      <c r="I653" s="1086"/>
      <c r="J653" s="1086"/>
      <c r="K653" s="1086"/>
      <c r="L653" s="1086"/>
      <c r="M653" s="1086"/>
      <c r="N653" s="1086"/>
      <c r="O653" s="1086"/>
      <c r="P653" s="1086"/>
      <c r="Q653" s="1086"/>
      <c r="R653" s="1086"/>
      <c r="S653" s="1086"/>
      <c r="T653" s="1086"/>
      <c r="U653" s="1086"/>
      <c r="V653" s="1086"/>
      <c r="W653" s="1086"/>
      <c r="X653" s="1086"/>
      <c r="Y653" s="1086"/>
      <c r="Z653" s="1086"/>
      <c r="AA653" s="1086"/>
      <c r="AB653" s="1086"/>
      <c r="AC653" s="1086"/>
      <c r="AD653" s="1086"/>
      <c r="AE653" s="1086"/>
      <c r="AF653" s="1086"/>
      <c r="AG653" s="1086"/>
      <c r="AJ653" s="1086"/>
      <c r="AK653" s="1086"/>
      <c r="AL653" s="1086"/>
      <c r="AM653" s="1086"/>
      <c r="AN653" s="1086"/>
      <c r="AO653" s="1086"/>
    </row>
    <row r="654" ht="15.75" customHeight="1">
      <c r="A654" s="1086"/>
      <c r="B654" s="1086"/>
      <c r="D654" s="1086"/>
      <c r="E654" s="1086"/>
      <c r="F654" s="1086"/>
      <c r="G654" s="1086"/>
      <c r="H654" s="1086"/>
      <c r="I654" s="1086"/>
      <c r="J654" s="1086"/>
      <c r="K654" s="1086"/>
      <c r="L654" s="1086"/>
      <c r="M654" s="1086"/>
      <c r="N654" s="1086"/>
      <c r="O654" s="1086"/>
      <c r="P654" s="1086"/>
      <c r="Q654" s="1086"/>
      <c r="R654" s="1086"/>
      <c r="S654" s="1086"/>
      <c r="T654" s="1086"/>
      <c r="U654" s="1086"/>
      <c r="V654" s="1086"/>
      <c r="W654" s="1086"/>
      <c r="X654" s="1086"/>
      <c r="Y654" s="1086"/>
      <c r="Z654" s="1086"/>
      <c r="AA654" s="1086"/>
      <c r="AB654" s="1086"/>
      <c r="AC654" s="1086"/>
      <c r="AD654" s="1086"/>
      <c r="AE654" s="1086"/>
      <c r="AF654" s="1086"/>
      <c r="AG654" s="1086"/>
      <c r="AJ654" s="1086"/>
      <c r="AK654" s="1086"/>
      <c r="AL654" s="1086"/>
      <c r="AM654" s="1086"/>
      <c r="AN654" s="1086"/>
      <c r="AO654" s="1086"/>
    </row>
    <row r="655" ht="15.75" customHeight="1">
      <c r="A655" s="1086"/>
      <c r="B655" s="1086"/>
      <c r="D655" s="1086"/>
      <c r="E655" s="1086"/>
      <c r="F655" s="1086"/>
      <c r="G655" s="1086"/>
      <c r="H655" s="1086"/>
      <c r="I655" s="1086"/>
      <c r="J655" s="1086"/>
      <c r="K655" s="1086"/>
      <c r="L655" s="1086"/>
      <c r="M655" s="1086"/>
      <c r="N655" s="1086"/>
      <c r="O655" s="1086"/>
      <c r="P655" s="1086"/>
      <c r="Q655" s="1086"/>
      <c r="R655" s="1086"/>
      <c r="S655" s="1086"/>
      <c r="T655" s="1086"/>
      <c r="U655" s="1086"/>
      <c r="V655" s="1086"/>
      <c r="W655" s="1086"/>
      <c r="X655" s="1086"/>
      <c r="Y655" s="1086"/>
      <c r="Z655" s="1086"/>
      <c r="AA655" s="1086"/>
      <c r="AB655" s="1086"/>
      <c r="AC655" s="1086"/>
      <c r="AD655" s="1086"/>
      <c r="AE655" s="1086"/>
      <c r="AF655" s="1086"/>
      <c r="AG655" s="1086"/>
      <c r="AJ655" s="1086"/>
      <c r="AK655" s="1086"/>
      <c r="AL655" s="1086"/>
      <c r="AM655" s="1086"/>
      <c r="AN655" s="1086"/>
      <c r="AO655" s="1086"/>
    </row>
    <row r="656" ht="15.75" customHeight="1">
      <c r="A656" s="1086"/>
      <c r="B656" s="1086"/>
      <c r="D656" s="1086"/>
      <c r="E656" s="1086"/>
      <c r="F656" s="1086"/>
      <c r="G656" s="1086"/>
      <c r="H656" s="1086"/>
      <c r="I656" s="1086"/>
      <c r="J656" s="1086"/>
      <c r="K656" s="1086"/>
      <c r="L656" s="1086"/>
      <c r="M656" s="1086"/>
      <c r="N656" s="1086"/>
      <c r="O656" s="1086"/>
      <c r="P656" s="1086"/>
      <c r="Q656" s="1086"/>
      <c r="R656" s="1086"/>
      <c r="S656" s="1086"/>
      <c r="T656" s="1086"/>
      <c r="U656" s="1086"/>
      <c r="V656" s="1086"/>
      <c r="W656" s="1086"/>
      <c r="X656" s="1086"/>
      <c r="Y656" s="1086"/>
      <c r="Z656" s="1086"/>
      <c r="AA656" s="1086"/>
      <c r="AB656" s="1086"/>
      <c r="AC656" s="1086"/>
      <c r="AD656" s="1086"/>
      <c r="AE656" s="1086"/>
      <c r="AF656" s="1086"/>
      <c r="AG656" s="1086"/>
      <c r="AJ656" s="1086"/>
      <c r="AK656" s="1086"/>
      <c r="AL656" s="1086"/>
      <c r="AM656" s="1086"/>
      <c r="AN656" s="1086"/>
      <c r="AO656" s="1086"/>
    </row>
    <row r="657" ht="15.75" customHeight="1">
      <c r="A657" s="1086"/>
      <c r="B657" s="1086"/>
      <c r="D657" s="1086"/>
      <c r="E657" s="1086"/>
      <c r="F657" s="1086"/>
      <c r="G657" s="1086"/>
      <c r="H657" s="1086"/>
      <c r="I657" s="1086"/>
      <c r="J657" s="1086"/>
      <c r="K657" s="1086"/>
      <c r="L657" s="1086"/>
      <c r="M657" s="1086"/>
      <c r="N657" s="1086"/>
      <c r="O657" s="1086"/>
      <c r="P657" s="1086"/>
      <c r="Q657" s="1086"/>
      <c r="R657" s="1086"/>
      <c r="S657" s="1086"/>
      <c r="T657" s="1086"/>
      <c r="U657" s="1086"/>
      <c r="V657" s="1086"/>
      <c r="W657" s="1086"/>
      <c r="X657" s="1086"/>
      <c r="Y657" s="1086"/>
      <c r="Z657" s="1086"/>
      <c r="AA657" s="1086"/>
      <c r="AB657" s="1086"/>
      <c r="AC657" s="1086"/>
      <c r="AD657" s="1086"/>
      <c r="AE657" s="1086"/>
      <c r="AF657" s="1086"/>
      <c r="AG657" s="1086"/>
      <c r="AJ657" s="1086"/>
      <c r="AK657" s="1086"/>
      <c r="AL657" s="1086"/>
      <c r="AM657" s="1086"/>
      <c r="AN657" s="1086"/>
      <c r="AO657" s="1086"/>
    </row>
    <row r="658" ht="15.75" customHeight="1">
      <c r="A658" s="1086"/>
      <c r="B658" s="1086"/>
      <c r="D658" s="1086"/>
      <c r="E658" s="1086"/>
      <c r="F658" s="1086"/>
      <c r="G658" s="1086"/>
      <c r="H658" s="1086"/>
      <c r="I658" s="1086"/>
      <c r="J658" s="1086"/>
      <c r="K658" s="1086"/>
      <c r="L658" s="1086"/>
      <c r="M658" s="1086"/>
      <c r="N658" s="1086"/>
      <c r="O658" s="1086"/>
      <c r="P658" s="1086"/>
      <c r="Q658" s="1086"/>
      <c r="R658" s="1086"/>
      <c r="S658" s="1086"/>
      <c r="T658" s="1086"/>
      <c r="U658" s="1086"/>
      <c r="V658" s="1086"/>
      <c r="W658" s="1086"/>
      <c r="X658" s="1086"/>
      <c r="Y658" s="1086"/>
      <c r="Z658" s="1086"/>
      <c r="AA658" s="1086"/>
      <c r="AB658" s="1086"/>
      <c r="AC658" s="1086"/>
      <c r="AD658" s="1086"/>
      <c r="AE658" s="1086"/>
      <c r="AF658" s="1086"/>
      <c r="AG658" s="1086"/>
      <c r="AJ658" s="1086"/>
      <c r="AK658" s="1086"/>
      <c r="AL658" s="1086"/>
      <c r="AM658" s="1086"/>
      <c r="AN658" s="1086"/>
      <c r="AO658" s="1086"/>
    </row>
    <row r="659" ht="15.75" customHeight="1">
      <c r="A659" s="1086"/>
      <c r="B659" s="1086"/>
      <c r="D659" s="1086"/>
      <c r="E659" s="1086"/>
      <c r="F659" s="1086"/>
      <c r="G659" s="1086"/>
      <c r="H659" s="1086"/>
      <c r="I659" s="1086"/>
      <c r="J659" s="1086"/>
      <c r="K659" s="1086"/>
      <c r="L659" s="1086"/>
      <c r="M659" s="1086"/>
      <c r="N659" s="1086"/>
      <c r="O659" s="1086"/>
      <c r="P659" s="1086"/>
      <c r="Q659" s="1086"/>
      <c r="R659" s="1086"/>
      <c r="S659" s="1086"/>
      <c r="T659" s="1086"/>
      <c r="U659" s="1086"/>
      <c r="V659" s="1086"/>
      <c r="W659" s="1086"/>
      <c r="X659" s="1086"/>
      <c r="Y659" s="1086"/>
      <c r="Z659" s="1086"/>
      <c r="AA659" s="1086"/>
      <c r="AB659" s="1086"/>
      <c r="AC659" s="1086"/>
      <c r="AD659" s="1086"/>
      <c r="AE659" s="1086"/>
      <c r="AF659" s="1086"/>
      <c r="AG659" s="1086"/>
      <c r="AJ659" s="1086"/>
      <c r="AK659" s="1086"/>
      <c r="AL659" s="1086"/>
      <c r="AM659" s="1086"/>
      <c r="AN659" s="1086"/>
      <c r="AO659" s="1086"/>
    </row>
    <row r="660" ht="15.75" customHeight="1">
      <c r="A660" s="1086"/>
      <c r="B660" s="1086"/>
      <c r="D660" s="1086"/>
      <c r="E660" s="1086"/>
      <c r="F660" s="1086"/>
      <c r="G660" s="1086"/>
      <c r="H660" s="1086"/>
      <c r="I660" s="1086"/>
      <c r="J660" s="1086"/>
      <c r="K660" s="1086"/>
      <c r="L660" s="1086"/>
      <c r="M660" s="1086"/>
      <c r="N660" s="1086"/>
      <c r="O660" s="1086"/>
      <c r="P660" s="1086"/>
      <c r="Q660" s="1086"/>
      <c r="R660" s="1086"/>
      <c r="S660" s="1086"/>
      <c r="T660" s="1086"/>
      <c r="U660" s="1086"/>
      <c r="V660" s="1086"/>
      <c r="W660" s="1086"/>
      <c r="X660" s="1086"/>
      <c r="Y660" s="1086"/>
      <c r="Z660" s="1086"/>
      <c r="AA660" s="1086"/>
      <c r="AB660" s="1086"/>
      <c r="AC660" s="1086"/>
      <c r="AD660" s="1086"/>
      <c r="AE660" s="1086"/>
      <c r="AF660" s="1086"/>
      <c r="AG660" s="1086"/>
      <c r="AJ660" s="1086"/>
      <c r="AK660" s="1086"/>
      <c r="AL660" s="1086"/>
      <c r="AM660" s="1086"/>
      <c r="AN660" s="1086"/>
      <c r="AO660" s="1086"/>
    </row>
    <row r="661" ht="15.75" customHeight="1">
      <c r="A661" s="1086"/>
      <c r="B661" s="1086"/>
      <c r="D661" s="1086"/>
      <c r="E661" s="1086"/>
      <c r="F661" s="1086"/>
      <c r="G661" s="1086"/>
      <c r="H661" s="1086"/>
      <c r="I661" s="1086"/>
      <c r="J661" s="1086"/>
      <c r="K661" s="1086"/>
      <c r="L661" s="1086"/>
      <c r="M661" s="1086"/>
      <c r="N661" s="1086"/>
      <c r="O661" s="1086"/>
      <c r="P661" s="1086"/>
      <c r="Q661" s="1086"/>
      <c r="R661" s="1086"/>
      <c r="S661" s="1086"/>
      <c r="T661" s="1086"/>
      <c r="U661" s="1086"/>
      <c r="V661" s="1086"/>
      <c r="W661" s="1086"/>
      <c r="X661" s="1086"/>
      <c r="Y661" s="1086"/>
      <c r="Z661" s="1086"/>
      <c r="AA661" s="1086"/>
      <c r="AB661" s="1086"/>
      <c r="AC661" s="1086"/>
      <c r="AD661" s="1086"/>
      <c r="AE661" s="1086"/>
      <c r="AF661" s="1086"/>
      <c r="AG661" s="1086"/>
      <c r="AJ661" s="1086"/>
      <c r="AK661" s="1086"/>
      <c r="AL661" s="1086"/>
      <c r="AM661" s="1086"/>
      <c r="AN661" s="1086"/>
      <c r="AO661" s="1086"/>
    </row>
    <row r="662" ht="15.75" customHeight="1">
      <c r="A662" s="1086"/>
      <c r="B662" s="1086"/>
      <c r="D662" s="1086"/>
      <c r="E662" s="1086"/>
      <c r="F662" s="1086"/>
      <c r="G662" s="1086"/>
      <c r="H662" s="1086"/>
      <c r="I662" s="1086"/>
      <c r="J662" s="1086"/>
      <c r="K662" s="1086"/>
      <c r="L662" s="1086"/>
      <c r="M662" s="1086"/>
      <c r="N662" s="1086"/>
      <c r="O662" s="1086"/>
      <c r="P662" s="1086"/>
      <c r="Q662" s="1086"/>
      <c r="R662" s="1086"/>
      <c r="S662" s="1086"/>
      <c r="T662" s="1086"/>
      <c r="U662" s="1086"/>
      <c r="V662" s="1086"/>
      <c r="W662" s="1086"/>
      <c r="X662" s="1086"/>
      <c r="Y662" s="1086"/>
      <c r="Z662" s="1086"/>
      <c r="AA662" s="1086"/>
      <c r="AB662" s="1086"/>
      <c r="AC662" s="1086"/>
      <c r="AD662" s="1086"/>
      <c r="AE662" s="1086"/>
      <c r="AF662" s="1086"/>
      <c r="AG662" s="1086"/>
      <c r="AJ662" s="1086"/>
      <c r="AK662" s="1086"/>
      <c r="AL662" s="1086"/>
      <c r="AM662" s="1086"/>
      <c r="AN662" s="1086"/>
      <c r="AO662" s="1086"/>
    </row>
    <row r="663" ht="15.75" customHeight="1">
      <c r="A663" s="1086"/>
      <c r="B663" s="1086"/>
      <c r="D663" s="1086"/>
      <c r="E663" s="1086"/>
      <c r="F663" s="1086"/>
      <c r="G663" s="1086"/>
      <c r="H663" s="1086"/>
      <c r="I663" s="1086"/>
      <c r="J663" s="1086"/>
      <c r="K663" s="1086"/>
      <c r="L663" s="1086"/>
      <c r="M663" s="1086"/>
      <c r="N663" s="1086"/>
      <c r="O663" s="1086"/>
      <c r="P663" s="1086"/>
      <c r="Q663" s="1086"/>
      <c r="R663" s="1086"/>
      <c r="S663" s="1086"/>
      <c r="T663" s="1086"/>
      <c r="U663" s="1086"/>
      <c r="V663" s="1086"/>
      <c r="W663" s="1086"/>
      <c r="X663" s="1086"/>
      <c r="Y663" s="1086"/>
      <c r="Z663" s="1086"/>
      <c r="AA663" s="1086"/>
      <c r="AB663" s="1086"/>
      <c r="AC663" s="1086"/>
      <c r="AD663" s="1086"/>
      <c r="AE663" s="1086"/>
      <c r="AF663" s="1086"/>
      <c r="AG663" s="1086"/>
      <c r="AJ663" s="1086"/>
      <c r="AK663" s="1086"/>
      <c r="AL663" s="1086"/>
      <c r="AM663" s="1086"/>
      <c r="AN663" s="1086"/>
      <c r="AO663" s="1086"/>
    </row>
    <row r="664" ht="15.75" customHeight="1">
      <c r="A664" s="1086"/>
      <c r="B664" s="1086"/>
      <c r="D664" s="1086"/>
      <c r="E664" s="1086"/>
      <c r="F664" s="1086"/>
      <c r="G664" s="1086"/>
      <c r="H664" s="1086"/>
      <c r="I664" s="1086"/>
      <c r="J664" s="1086"/>
      <c r="K664" s="1086"/>
      <c r="L664" s="1086"/>
      <c r="M664" s="1086"/>
      <c r="N664" s="1086"/>
      <c r="O664" s="1086"/>
      <c r="P664" s="1086"/>
      <c r="Q664" s="1086"/>
      <c r="R664" s="1086"/>
      <c r="S664" s="1086"/>
      <c r="T664" s="1086"/>
      <c r="U664" s="1086"/>
      <c r="V664" s="1086"/>
      <c r="W664" s="1086"/>
      <c r="X664" s="1086"/>
      <c r="Y664" s="1086"/>
      <c r="Z664" s="1086"/>
      <c r="AA664" s="1086"/>
      <c r="AB664" s="1086"/>
      <c r="AC664" s="1086"/>
      <c r="AD664" s="1086"/>
      <c r="AE664" s="1086"/>
      <c r="AF664" s="1086"/>
      <c r="AG664" s="1086"/>
      <c r="AJ664" s="1086"/>
      <c r="AK664" s="1086"/>
      <c r="AL664" s="1086"/>
      <c r="AM664" s="1086"/>
      <c r="AN664" s="1086"/>
      <c r="AO664" s="1086"/>
    </row>
    <row r="665" ht="15.75" customHeight="1">
      <c r="A665" s="1086"/>
      <c r="B665" s="1086"/>
      <c r="D665" s="1086"/>
      <c r="E665" s="1086"/>
      <c r="F665" s="1086"/>
      <c r="G665" s="1086"/>
      <c r="H665" s="1086"/>
      <c r="I665" s="1086"/>
      <c r="J665" s="1086"/>
      <c r="K665" s="1086"/>
      <c r="L665" s="1086"/>
      <c r="M665" s="1086"/>
      <c r="N665" s="1086"/>
      <c r="O665" s="1086"/>
      <c r="P665" s="1086"/>
      <c r="Q665" s="1086"/>
      <c r="R665" s="1086"/>
      <c r="S665" s="1086"/>
      <c r="T665" s="1086"/>
      <c r="U665" s="1086"/>
      <c r="V665" s="1086"/>
      <c r="W665" s="1086"/>
      <c r="X665" s="1086"/>
      <c r="Y665" s="1086"/>
      <c r="Z665" s="1086"/>
      <c r="AA665" s="1086"/>
      <c r="AB665" s="1086"/>
      <c r="AC665" s="1086"/>
      <c r="AD665" s="1086"/>
      <c r="AE665" s="1086"/>
      <c r="AF665" s="1086"/>
      <c r="AG665" s="1086"/>
      <c r="AJ665" s="1086"/>
      <c r="AK665" s="1086"/>
      <c r="AL665" s="1086"/>
      <c r="AM665" s="1086"/>
      <c r="AN665" s="1086"/>
      <c r="AO665" s="1086"/>
    </row>
    <row r="666" ht="15.75" customHeight="1">
      <c r="A666" s="1086"/>
      <c r="B666" s="1086"/>
      <c r="D666" s="1086"/>
      <c r="E666" s="1086"/>
      <c r="F666" s="1086"/>
      <c r="G666" s="1086"/>
      <c r="H666" s="1086"/>
      <c r="I666" s="1086"/>
      <c r="J666" s="1086"/>
      <c r="K666" s="1086"/>
      <c r="L666" s="1086"/>
      <c r="M666" s="1086"/>
      <c r="N666" s="1086"/>
      <c r="O666" s="1086"/>
      <c r="P666" s="1086"/>
      <c r="Q666" s="1086"/>
      <c r="R666" s="1086"/>
      <c r="S666" s="1086"/>
      <c r="T666" s="1086"/>
      <c r="U666" s="1086"/>
      <c r="V666" s="1086"/>
      <c r="W666" s="1086"/>
      <c r="X666" s="1086"/>
      <c r="Y666" s="1086"/>
      <c r="Z666" s="1086"/>
      <c r="AA666" s="1086"/>
      <c r="AB666" s="1086"/>
      <c r="AC666" s="1086"/>
      <c r="AD666" s="1086"/>
      <c r="AE666" s="1086"/>
      <c r="AF666" s="1086"/>
      <c r="AG666" s="1086"/>
      <c r="AJ666" s="1086"/>
      <c r="AK666" s="1086"/>
      <c r="AL666" s="1086"/>
      <c r="AM666" s="1086"/>
      <c r="AN666" s="1086"/>
      <c r="AO666" s="1086"/>
    </row>
    <row r="667" ht="15.75" customHeight="1">
      <c r="A667" s="1086"/>
      <c r="B667" s="1086"/>
      <c r="D667" s="1086"/>
      <c r="E667" s="1086"/>
      <c r="F667" s="1086"/>
      <c r="G667" s="1086"/>
      <c r="H667" s="1086"/>
      <c r="I667" s="1086"/>
      <c r="J667" s="1086"/>
      <c r="K667" s="1086"/>
      <c r="L667" s="1086"/>
      <c r="M667" s="1086"/>
      <c r="N667" s="1086"/>
      <c r="O667" s="1086"/>
      <c r="P667" s="1086"/>
      <c r="Q667" s="1086"/>
      <c r="R667" s="1086"/>
      <c r="S667" s="1086"/>
      <c r="T667" s="1086"/>
      <c r="U667" s="1086"/>
      <c r="V667" s="1086"/>
      <c r="W667" s="1086"/>
      <c r="X667" s="1086"/>
      <c r="Y667" s="1086"/>
      <c r="Z667" s="1086"/>
      <c r="AA667" s="1086"/>
      <c r="AB667" s="1086"/>
      <c r="AC667" s="1086"/>
      <c r="AD667" s="1086"/>
      <c r="AE667" s="1086"/>
      <c r="AF667" s="1086"/>
      <c r="AG667" s="1086"/>
      <c r="AJ667" s="1086"/>
      <c r="AK667" s="1086"/>
      <c r="AL667" s="1086"/>
      <c r="AM667" s="1086"/>
      <c r="AN667" s="1086"/>
      <c r="AO667" s="1086"/>
    </row>
    <row r="668" ht="15.75" customHeight="1">
      <c r="A668" s="1086"/>
      <c r="B668" s="1086"/>
      <c r="D668" s="1086"/>
      <c r="E668" s="1086"/>
      <c r="F668" s="1086"/>
      <c r="G668" s="1086"/>
      <c r="H668" s="1086"/>
      <c r="I668" s="1086"/>
      <c r="J668" s="1086"/>
      <c r="K668" s="1086"/>
      <c r="L668" s="1086"/>
      <c r="M668" s="1086"/>
      <c r="N668" s="1086"/>
      <c r="O668" s="1086"/>
      <c r="P668" s="1086"/>
      <c r="Q668" s="1086"/>
      <c r="R668" s="1086"/>
      <c r="S668" s="1086"/>
      <c r="T668" s="1086"/>
      <c r="U668" s="1086"/>
      <c r="V668" s="1086"/>
      <c r="W668" s="1086"/>
      <c r="X668" s="1086"/>
      <c r="Y668" s="1086"/>
      <c r="Z668" s="1086"/>
      <c r="AA668" s="1086"/>
      <c r="AB668" s="1086"/>
      <c r="AC668" s="1086"/>
      <c r="AD668" s="1086"/>
      <c r="AE668" s="1086"/>
      <c r="AF668" s="1086"/>
      <c r="AG668" s="1086"/>
      <c r="AJ668" s="1086"/>
      <c r="AK668" s="1086"/>
      <c r="AL668" s="1086"/>
      <c r="AM668" s="1086"/>
      <c r="AN668" s="1086"/>
      <c r="AO668" s="1086"/>
    </row>
    <row r="669" ht="15.75" customHeight="1">
      <c r="A669" s="1086"/>
      <c r="B669" s="1086"/>
      <c r="D669" s="1086"/>
      <c r="E669" s="1086"/>
      <c r="F669" s="1086"/>
      <c r="G669" s="1086"/>
      <c r="H669" s="1086"/>
      <c r="I669" s="1086"/>
      <c r="J669" s="1086"/>
      <c r="K669" s="1086"/>
      <c r="L669" s="1086"/>
      <c r="M669" s="1086"/>
      <c r="N669" s="1086"/>
      <c r="O669" s="1086"/>
      <c r="P669" s="1086"/>
      <c r="Q669" s="1086"/>
      <c r="R669" s="1086"/>
      <c r="S669" s="1086"/>
      <c r="T669" s="1086"/>
      <c r="U669" s="1086"/>
      <c r="V669" s="1086"/>
      <c r="W669" s="1086"/>
      <c r="X669" s="1086"/>
      <c r="Y669" s="1086"/>
      <c r="Z669" s="1086"/>
      <c r="AA669" s="1086"/>
      <c r="AB669" s="1086"/>
      <c r="AC669" s="1086"/>
      <c r="AD669" s="1086"/>
      <c r="AE669" s="1086"/>
      <c r="AF669" s="1086"/>
      <c r="AG669" s="1086"/>
      <c r="AJ669" s="1086"/>
      <c r="AK669" s="1086"/>
      <c r="AL669" s="1086"/>
      <c r="AM669" s="1086"/>
      <c r="AN669" s="1086"/>
      <c r="AO669" s="1086"/>
    </row>
    <row r="670" ht="15.75" customHeight="1">
      <c r="A670" s="1086"/>
      <c r="B670" s="1086"/>
      <c r="D670" s="1086"/>
      <c r="E670" s="1086"/>
      <c r="F670" s="1086"/>
      <c r="G670" s="1086"/>
      <c r="H670" s="1086"/>
      <c r="I670" s="1086"/>
      <c r="J670" s="1086"/>
      <c r="K670" s="1086"/>
      <c r="L670" s="1086"/>
      <c r="M670" s="1086"/>
      <c r="N670" s="1086"/>
      <c r="O670" s="1086"/>
      <c r="P670" s="1086"/>
      <c r="Q670" s="1086"/>
      <c r="R670" s="1086"/>
      <c r="S670" s="1086"/>
      <c r="T670" s="1086"/>
      <c r="U670" s="1086"/>
      <c r="V670" s="1086"/>
      <c r="W670" s="1086"/>
      <c r="X670" s="1086"/>
      <c r="Y670" s="1086"/>
      <c r="Z670" s="1086"/>
      <c r="AA670" s="1086"/>
      <c r="AB670" s="1086"/>
      <c r="AC670" s="1086"/>
      <c r="AD670" s="1086"/>
      <c r="AE670" s="1086"/>
      <c r="AF670" s="1086"/>
      <c r="AG670" s="1086"/>
      <c r="AJ670" s="1086"/>
      <c r="AK670" s="1086"/>
      <c r="AL670" s="1086"/>
      <c r="AM670" s="1086"/>
      <c r="AN670" s="1086"/>
      <c r="AO670" s="1086"/>
    </row>
    <row r="671" ht="15.75" customHeight="1">
      <c r="A671" s="1086"/>
      <c r="B671" s="1086"/>
      <c r="D671" s="1086"/>
      <c r="E671" s="1086"/>
      <c r="F671" s="1086"/>
      <c r="G671" s="1086"/>
      <c r="H671" s="1086"/>
      <c r="I671" s="1086"/>
      <c r="J671" s="1086"/>
      <c r="K671" s="1086"/>
      <c r="L671" s="1086"/>
      <c r="M671" s="1086"/>
      <c r="N671" s="1086"/>
      <c r="O671" s="1086"/>
      <c r="P671" s="1086"/>
      <c r="Q671" s="1086"/>
      <c r="R671" s="1086"/>
      <c r="S671" s="1086"/>
      <c r="T671" s="1086"/>
      <c r="U671" s="1086"/>
      <c r="V671" s="1086"/>
      <c r="W671" s="1086"/>
      <c r="X671" s="1086"/>
      <c r="Y671" s="1086"/>
      <c r="Z671" s="1086"/>
      <c r="AA671" s="1086"/>
      <c r="AB671" s="1086"/>
      <c r="AC671" s="1086"/>
      <c r="AD671" s="1086"/>
      <c r="AE671" s="1086"/>
      <c r="AF671" s="1086"/>
      <c r="AG671" s="1086"/>
      <c r="AJ671" s="1086"/>
      <c r="AK671" s="1086"/>
      <c r="AL671" s="1086"/>
      <c r="AM671" s="1086"/>
      <c r="AN671" s="1086"/>
      <c r="AO671" s="1086"/>
    </row>
    <row r="672" ht="15.75" customHeight="1">
      <c r="A672" s="1086"/>
      <c r="B672" s="1086"/>
      <c r="D672" s="1086"/>
      <c r="E672" s="1086"/>
      <c r="F672" s="1086"/>
      <c r="G672" s="1086"/>
      <c r="H672" s="1086"/>
      <c r="I672" s="1086"/>
      <c r="J672" s="1086"/>
      <c r="K672" s="1086"/>
      <c r="L672" s="1086"/>
      <c r="M672" s="1086"/>
      <c r="N672" s="1086"/>
      <c r="O672" s="1086"/>
      <c r="P672" s="1086"/>
      <c r="Q672" s="1086"/>
      <c r="R672" s="1086"/>
      <c r="S672" s="1086"/>
      <c r="T672" s="1086"/>
      <c r="U672" s="1086"/>
      <c r="V672" s="1086"/>
      <c r="W672" s="1086"/>
      <c r="X672" s="1086"/>
      <c r="Y672" s="1086"/>
      <c r="Z672" s="1086"/>
      <c r="AA672" s="1086"/>
      <c r="AB672" s="1086"/>
      <c r="AC672" s="1086"/>
      <c r="AD672" s="1086"/>
      <c r="AE672" s="1086"/>
      <c r="AF672" s="1086"/>
      <c r="AG672" s="1086"/>
      <c r="AJ672" s="1086"/>
      <c r="AK672" s="1086"/>
      <c r="AL672" s="1086"/>
      <c r="AM672" s="1086"/>
      <c r="AN672" s="1086"/>
      <c r="AO672" s="1086"/>
    </row>
    <row r="673" ht="15.75" customHeight="1">
      <c r="A673" s="1086"/>
      <c r="B673" s="1086"/>
      <c r="D673" s="1086"/>
      <c r="E673" s="1086"/>
      <c r="F673" s="1086"/>
      <c r="G673" s="1086"/>
      <c r="H673" s="1086"/>
      <c r="I673" s="1086"/>
      <c r="J673" s="1086"/>
      <c r="K673" s="1086"/>
      <c r="L673" s="1086"/>
      <c r="M673" s="1086"/>
      <c r="N673" s="1086"/>
      <c r="O673" s="1086"/>
      <c r="P673" s="1086"/>
      <c r="Q673" s="1086"/>
      <c r="R673" s="1086"/>
      <c r="S673" s="1086"/>
      <c r="T673" s="1086"/>
      <c r="U673" s="1086"/>
      <c r="V673" s="1086"/>
      <c r="W673" s="1086"/>
      <c r="X673" s="1086"/>
      <c r="Y673" s="1086"/>
      <c r="Z673" s="1086"/>
      <c r="AA673" s="1086"/>
      <c r="AB673" s="1086"/>
      <c r="AC673" s="1086"/>
      <c r="AD673" s="1086"/>
      <c r="AE673" s="1086"/>
      <c r="AF673" s="1086"/>
      <c r="AG673" s="1086"/>
      <c r="AJ673" s="1086"/>
      <c r="AK673" s="1086"/>
      <c r="AL673" s="1086"/>
      <c r="AM673" s="1086"/>
      <c r="AN673" s="1086"/>
      <c r="AO673" s="1086"/>
    </row>
    <row r="674" ht="15.75" customHeight="1">
      <c r="A674" s="1086"/>
      <c r="B674" s="1086"/>
      <c r="D674" s="1086"/>
      <c r="E674" s="1086"/>
      <c r="F674" s="1086"/>
      <c r="G674" s="1086"/>
      <c r="H674" s="1086"/>
      <c r="I674" s="1086"/>
      <c r="J674" s="1086"/>
      <c r="K674" s="1086"/>
      <c r="L674" s="1086"/>
      <c r="M674" s="1086"/>
      <c r="N674" s="1086"/>
      <c r="O674" s="1086"/>
      <c r="P674" s="1086"/>
      <c r="Q674" s="1086"/>
      <c r="R674" s="1086"/>
      <c r="S674" s="1086"/>
      <c r="T674" s="1086"/>
      <c r="U674" s="1086"/>
      <c r="V674" s="1086"/>
      <c r="W674" s="1086"/>
      <c r="X674" s="1086"/>
      <c r="Y674" s="1086"/>
      <c r="Z674" s="1086"/>
      <c r="AA674" s="1086"/>
      <c r="AB674" s="1086"/>
      <c r="AC674" s="1086"/>
      <c r="AD674" s="1086"/>
      <c r="AE674" s="1086"/>
      <c r="AF674" s="1086"/>
      <c r="AG674" s="1086"/>
      <c r="AJ674" s="1086"/>
      <c r="AK674" s="1086"/>
      <c r="AL674" s="1086"/>
      <c r="AM674" s="1086"/>
      <c r="AN674" s="1086"/>
      <c r="AO674" s="1086"/>
    </row>
    <row r="675" ht="15.75" customHeight="1">
      <c r="A675" s="1086"/>
      <c r="B675" s="1086"/>
      <c r="D675" s="1086"/>
      <c r="E675" s="1086"/>
      <c r="F675" s="1086"/>
      <c r="G675" s="1086"/>
      <c r="H675" s="1086"/>
      <c r="I675" s="1086"/>
      <c r="J675" s="1086"/>
      <c r="K675" s="1086"/>
      <c r="L675" s="1086"/>
      <c r="M675" s="1086"/>
      <c r="N675" s="1086"/>
      <c r="O675" s="1086"/>
      <c r="P675" s="1086"/>
      <c r="Q675" s="1086"/>
      <c r="R675" s="1086"/>
      <c r="S675" s="1086"/>
      <c r="T675" s="1086"/>
      <c r="U675" s="1086"/>
      <c r="V675" s="1086"/>
      <c r="W675" s="1086"/>
      <c r="X675" s="1086"/>
      <c r="Y675" s="1086"/>
      <c r="Z675" s="1086"/>
      <c r="AA675" s="1086"/>
      <c r="AB675" s="1086"/>
      <c r="AC675" s="1086"/>
      <c r="AD675" s="1086"/>
      <c r="AE675" s="1086"/>
      <c r="AF675" s="1086"/>
      <c r="AG675" s="1086"/>
      <c r="AJ675" s="1086"/>
      <c r="AK675" s="1086"/>
      <c r="AL675" s="1086"/>
      <c r="AM675" s="1086"/>
      <c r="AN675" s="1086"/>
      <c r="AO675" s="1086"/>
    </row>
    <row r="676" ht="15.75" customHeight="1">
      <c r="A676" s="1086"/>
      <c r="B676" s="1086"/>
      <c r="D676" s="1086"/>
      <c r="E676" s="1086"/>
      <c r="F676" s="1086"/>
      <c r="G676" s="1086"/>
      <c r="H676" s="1086"/>
      <c r="I676" s="1086"/>
      <c r="J676" s="1086"/>
      <c r="K676" s="1086"/>
      <c r="L676" s="1086"/>
      <c r="M676" s="1086"/>
      <c r="N676" s="1086"/>
      <c r="O676" s="1086"/>
      <c r="P676" s="1086"/>
      <c r="Q676" s="1086"/>
      <c r="R676" s="1086"/>
      <c r="S676" s="1086"/>
      <c r="T676" s="1086"/>
      <c r="U676" s="1086"/>
      <c r="V676" s="1086"/>
      <c r="W676" s="1086"/>
      <c r="X676" s="1086"/>
      <c r="Y676" s="1086"/>
      <c r="Z676" s="1086"/>
      <c r="AA676" s="1086"/>
      <c r="AB676" s="1086"/>
      <c r="AC676" s="1086"/>
      <c r="AD676" s="1086"/>
      <c r="AE676" s="1086"/>
      <c r="AF676" s="1086"/>
      <c r="AG676" s="1086"/>
      <c r="AJ676" s="1086"/>
      <c r="AK676" s="1086"/>
      <c r="AL676" s="1086"/>
      <c r="AM676" s="1086"/>
      <c r="AN676" s="1086"/>
      <c r="AO676" s="1086"/>
    </row>
    <row r="677" ht="15.75" customHeight="1">
      <c r="A677" s="1086"/>
      <c r="B677" s="1086"/>
      <c r="D677" s="1086"/>
      <c r="E677" s="1086"/>
      <c r="F677" s="1086"/>
      <c r="G677" s="1086"/>
      <c r="H677" s="1086"/>
      <c r="I677" s="1086"/>
      <c r="J677" s="1086"/>
      <c r="K677" s="1086"/>
      <c r="L677" s="1086"/>
      <c r="M677" s="1086"/>
      <c r="N677" s="1086"/>
      <c r="O677" s="1086"/>
      <c r="P677" s="1086"/>
      <c r="Q677" s="1086"/>
      <c r="R677" s="1086"/>
      <c r="S677" s="1086"/>
      <c r="T677" s="1086"/>
      <c r="U677" s="1086"/>
      <c r="V677" s="1086"/>
      <c r="W677" s="1086"/>
      <c r="X677" s="1086"/>
      <c r="Y677" s="1086"/>
      <c r="Z677" s="1086"/>
      <c r="AA677" s="1086"/>
      <c r="AB677" s="1086"/>
      <c r="AC677" s="1086"/>
      <c r="AD677" s="1086"/>
      <c r="AE677" s="1086"/>
      <c r="AF677" s="1086"/>
      <c r="AG677" s="1086"/>
      <c r="AJ677" s="1086"/>
      <c r="AK677" s="1086"/>
      <c r="AL677" s="1086"/>
      <c r="AM677" s="1086"/>
      <c r="AN677" s="1086"/>
      <c r="AO677" s="1086"/>
    </row>
    <row r="678" ht="15.75" customHeight="1">
      <c r="A678" s="1086"/>
      <c r="B678" s="1086"/>
      <c r="D678" s="1086"/>
      <c r="E678" s="1086"/>
      <c r="F678" s="1086"/>
      <c r="G678" s="1086"/>
      <c r="H678" s="1086"/>
      <c r="I678" s="1086"/>
      <c r="J678" s="1086"/>
      <c r="K678" s="1086"/>
      <c r="L678" s="1086"/>
      <c r="M678" s="1086"/>
      <c r="N678" s="1086"/>
      <c r="O678" s="1086"/>
      <c r="P678" s="1086"/>
      <c r="Q678" s="1086"/>
      <c r="R678" s="1086"/>
      <c r="S678" s="1086"/>
      <c r="T678" s="1086"/>
      <c r="U678" s="1086"/>
      <c r="V678" s="1086"/>
      <c r="W678" s="1086"/>
      <c r="X678" s="1086"/>
      <c r="Y678" s="1086"/>
      <c r="Z678" s="1086"/>
      <c r="AA678" s="1086"/>
      <c r="AB678" s="1086"/>
      <c r="AC678" s="1086"/>
      <c r="AD678" s="1086"/>
      <c r="AE678" s="1086"/>
      <c r="AF678" s="1086"/>
      <c r="AG678" s="1086"/>
      <c r="AJ678" s="1086"/>
      <c r="AK678" s="1086"/>
      <c r="AL678" s="1086"/>
      <c r="AM678" s="1086"/>
      <c r="AN678" s="1086"/>
      <c r="AO678" s="1086"/>
    </row>
    <row r="679" ht="15.75" customHeight="1">
      <c r="A679" s="1086"/>
      <c r="B679" s="1086"/>
      <c r="D679" s="1086"/>
      <c r="E679" s="1086"/>
      <c r="F679" s="1086"/>
      <c r="G679" s="1086"/>
      <c r="H679" s="1086"/>
      <c r="I679" s="1086"/>
      <c r="J679" s="1086"/>
      <c r="K679" s="1086"/>
      <c r="L679" s="1086"/>
      <c r="M679" s="1086"/>
      <c r="N679" s="1086"/>
      <c r="O679" s="1086"/>
      <c r="P679" s="1086"/>
      <c r="Q679" s="1086"/>
      <c r="R679" s="1086"/>
      <c r="S679" s="1086"/>
      <c r="T679" s="1086"/>
      <c r="U679" s="1086"/>
      <c r="V679" s="1086"/>
      <c r="W679" s="1086"/>
      <c r="X679" s="1086"/>
      <c r="Y679" s="1086"/>
      <c r="Z679" s="1086"/>
      <c r="AA679" s="1086"/>
      <c r="AB679" s="1086"/>
      <c r="AC679" s="1086"/>
      <c r="AD679" s="1086"/>
      <c r="AE679" s="1086"/>
      <c r="AF679" s="1086"/>
      <c r="AG679" s="1086"/>
      <c r="AJ679" s="1086"/>
      <c r="AK679" s="1086"/>
      <c r="AL679" s="1086"/>
      <c r="AM679" s="1086"/>
      <c r="AN679" s="1086"/>
      <c r="AO679" s="1086"/>
    </row>
    <row r="680" ht="15.75" customHeight="1">
      <c r="A680" s="1086"/>
      <c r="B680" s="1086"/>
      <c r="D680" s="1086"/>
      <c r="E680" s="1086"/>
      <c r="F680" s="1086"/>
      <c r="G680" s="1086"/>
      <c r="H680" s="1086"/>
      <c r="I680" s="1086"/>
      <c r="J680" s="1086"/>
      <c r="K680" s="1086"/>
      <c r="L680" s="1086"/>
      <c r="M680" s="1086"/>
      <c r="N680" s="1086"/>
      <c r="O680" s="1086"/>
      <c r="P680" s="1086"/>
      <c r="Q680" s="1086"/>
      <c r="R680" s="1086"/>
      <c r="S680" s="1086"/>
      <c r="T680" s="1086"/>
      <c r="U680" s="1086"/>
      <c r="V680" s="1086"/>
      <c r="W680" s="1086"/>
      <c r="X680" s="1086"/>
      <c r="Y680" s="1086"/>
      <c r="Z680" s="1086"/>
      <c r="AA680" s="1086"/>
      <c r="AB680" s="1086"/>
      <c r="AC680" s="1086"/>
      <c r="AD680" s="1086"/>
      <c r="AE680" s="1086"/>
      <c r="AF680" s="1086"/>
      <c r="AG680" s="1086"/>
      <c r="AJ680" s="1086"/>
      <c r="AK680" s="1086"/>
      <c r="AL680" s="1086"/>
      <c r="AM680" s="1086"/>
      <c r="AN680" s="1086"/>
      <c r="AO680" s="1086"/>
    </row>
    <row r="681" ht="15.75" customHeight="1">
      <c r="A681" s="1086"/>
      <c r="B681" s="1086"/>
      <c r="D681" s="1086"/>
      <c r="E681" s="1086"/>
      <c r="F681" s="1086"/>
      <c r="G681" s="1086"/>
      <c r="H681" s="1086"/>
      <c r="I681" s="1086"/>
      <c r="J681" s="1086"/>
      <c r="K681" s="1086"/>
      <c r="L681" s="1086"/>
      <c r="M681" s="1086"/>
      <c r="N681" s="1086"/>
      <c r="O681" s="1086"/>
      <c r="P681" s="1086"/>
      <c r="Q681" s="1086"/>
      <c r="R681" s="1086"/>
      <c r="S681" s="1086"/>
      <c r="T681" s="1086"/>
      <c r="U681" s="1086"/>
      <c r="V681" s="1086"/>
      <c r="W681" s="1086"/>
      <c r="X681" s="1086"/>
      <c r="Y681" s="1086"/>
      <c r="Z681" s="1086"/>
      <c r="AA681" s="1086"/>
      <c r="AB681" s="1086"/>
      <c r="AC681" s="1086"/>
      <c r="AD681" s="1086"/>
      <c r="AE681" s="1086"/>
      <c r="AF681" s="1086"/>
      <c r="AG681" s="1086"/>
      <c r="AJ681" s="1086"/>
      <c r="AK681" s="1086"/>
      <c r="AL681" s="1086"/>
      <c r="AM681" s="1086"/>
      <c r="AN681" s="1086"/>
      <c r="AO681" s="1086"/>
    </row>
    <row r="682" ht="15.75" customHeight="1">
      <c r="A682" s="1086"/>
      <c r="B682" s="1086"/>
      <c r="D682" s="1086"/>
      <c r="E682" s="1086"/>
      <c r="F682" s="1086"/>
      <c r="G682" s="1086"/>
      <c r="H682" s="1086"/>
      <c r="I682" s="1086"/>
      <c r="J682" s="1086"/>
      <c r="K682" s="1086"/>
      <c r="L682" s="1086"/>
      <c r="M682" s="1086"/>
      <c r="N682" s="1086"/>
      <c r="O682" s="1086"/>
      <c r="P682" s="1086"/>
      <c r="Q682" s="1086"/>
      <c r="R682" s="1086"/>
      <c r="S682" s="1086"/>
      <c r="T682" s="1086"/>
      <c r="U682" s="1086"/>
      <c r="V682" s="1086"/>
      <c r="W682" s="1086"/>
      <c r="X682" s="1086"/>
      <c r="Y682" s="1086"/>
      <c r="Z682" s="1086"/>
      <c r="AA682" s="1086"/>
      <c r="AB682" s="1086"/>
      <c r="AC682" s="1086"/>
      <c r="AD682" s="1086"/>
      <c r="AE682" s="1086"/>
      <c r="AF682" s="1086"/>
      <c r="AG682" s="1086"/>
      <c r="AJ682" s="1086"/>
      <c r="AK682" s="1086"/>
      <c r="AL682" s="1086"/>
      <c r="AM682" s="1086"/>
      <c r="AN682" s="1086"/>
      <c r="AO682" s="1086"/>
    </row>
    <row r="683" ht="15.75" customHeight="1">
      <c r="A683" s="1086"/>
      <c r="B683" s="1086"/>
      <c r="D683" s="1086"/>
      <c r="E683" s="1086"/>
      <c r="F683" s="1086"/>
      <c r="G683" s="1086"/>
      <c r="H683" s="1086"/>
      <c r="I683" s="1086"/>
      <c r="J683" s="1086"/>
      <c r="K683" s="1086"/>
      <c r="L683" s="1086"/>
      <c r="M683" s="1086"/>
      <c r="N683" s="1086"/>
      <c r="O683" s="1086"/>
      <c r="P683" s="1086"/>
      <c r="Q683" s="1086"/>
      <c r="R683" s="1086"/>
      <c r="S683" s="1086"/>
      <c r="T683" s="1086"/>
      <c r="U683" s="1086"/>
      <c r="V683" s="1086"/>
      <c r="W683" s="1086"/>
      <c r="X683" s="1086"/>
      <c r="Y683" s="1086"/>
      <c r="Z683" s="1086"/>
      <c r="AA683" s="1086"/>
      <c r="AB683" s="1086"/>
      <c r="AC683" s="1086"/>
      <c r="AD683" s="1086"/>
      <c r="AE683" s="1086"/>
      <c r="AF683" s="1086"/>
      <c r="AG683" s="1086"/>
      <c r="AJ683" s="1086"/>
      <c r="AK683" s="1086"/>
      <c r="AL683" s="1086"/>
      <c r="AM683" s="1086"/>
      <c r="AN683" s="1086"/>
      <c r="AO683" s="1086"/>
    </row>
    <row r="684" ht="15.75" customHeight="1">
      <c r="A684" s="1086"/>
      <c r="B684" s="1086"/>
      <c r="D684" s="1086"/>
      <c r="E684" s="1086"/>
      <c r="F684" s="1086"/>
      <c r="G684" s="1086"/>
      <c r="H684" s="1086"/>
      <c r="I684" s="1086"/>
      <c r="J684" s="1086"/>
      <c r="K684" s="1086"/>
      <c r="L684" s="1086"/>
      <c r="M684" s="1086"/>
      <c r="N684" s="1086"/>
      <c r="O684" s="1086"/>
      <c r="P684" s="1086"/>
      <c r="Q684" s="1086"/>
      <c r="R684" s="1086"/>
      <c r="S684" s="1086"/>
      <c r="T684" s="1086"/>
      <c r="U684" s="1086"/>
      <c r="V684" s="1086"/>
      <c r="W684" s="1086"/>
      <c r="X684" s="1086"/>
      <c r="Y684" s="1086"/>
      <c r="Z684" s="1086"/>
      <c r="AA684" s="1086"/>
      <c r="AB684" s="1086"/>
      <c r="AC684" s="1086"/>
      <c r="AD684" s="1086"/>
      <c r="AE684" s="1086"/>
      <c r="AF684" s="1086"/>
      <c r="AG684" s="1086"/>
      <c r="AJ684" s="1086"/>
      <c r="AK684" s="1086"/>
      <c r="AL684" s="1086"/>
      <c r="AM684" s="1086"/>
      <c r="AN684" s="1086"/>
      <c r="AO684" s="1086"/>
    </row>
    <row r="685" ht="15.75" customHeight="1">
      <c r="A685" s="1086"/>
      <c r="B685" s="1086"/>
      <c r="D685" s="1086"/>
      <c r="E685" s="1086"/>
      <c r="F685" s="1086"/>
      <c r="G685" s="1086"/>
      <c r="H685" s="1086"/>
      <c r="I685" s="1086"/>
      <c r="J685" s="1086"/>
      <c r="K685" s="1086"/>
      <c r="L685" s="1086"/>
      <c r="M685" s="1086"/>
      <c r="N685" s="1086"/>
      <c r="O685" s="1086"/>
      <c r="P685" s="1086"/>
      <c r="Q685" s="1086"/>
      <c r="R685" s="1086"/>
      <c r="S685" s="1086"/>
      <c r="T685" s="1086"/>
      <c r="U685" s="1086"/>
      <c r="V685" s="1086"/>
      <c r="W685" s="1086"/>
      <c r="X685" s="1086"/>
      <c r="Y685" s="1086"/>
      <c r="Z685" s="1086"/>
      <c r="AA685" s="1086"/>
      <c r="AB685" s="1086"/>
      <c r="AC685" s="1086"/>
      <c r="AD685" s="1086"/>
      <c r="AE685" s="1086"/>
      <c r="AF685" s="1086"/>
      <c r="AG685" s="1086"/>
      <c r="AJ685" s="1086"/>
      <c r="AK685" s="1086"/>
      <c r="AL685" s="1086"/>
      <c r="AM685" s="1086"/>
      <c r="AN685" s="1086"/>
      <c r="AO685" s="1086"/>
    </row>
    <row r="686" ht="15.75" customHeight="1">
      <c r="A686" s="1086"/>
      <c r="B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J686" s="1086"/>
      <c r="AK686" s="1086"/>
      <c r="AL686" s="1086"/>
      <c r="AM686" s="1086"/>
      <c r="AN686" s="1086"/>
      <c r="AO686" s="1086"/>
    </row>
    <row r="687" ht="15.75" customHeight="1">
      <c r="A687" s="1086"/>
      <c r="B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J687" s="1086"/>
      <c r="AK687" s="1086"/>
      <c r="AL687" s="1086"/>
      <c r="AM687" s="1086"/>
      <c r="AN687" s="1086"/>
      <c r="AO687" s="1086"/>
    </row>
    <row r="688" ht="15.75" customHeight="1">
      <c r="A688" s="1086"/>
      <c r="B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J688" s="1086"/>
      <c r="AK688" s="1086"/>
      <c r="AL688" s="1086"/>
      <c r="AM688" s="1086"/>
      <c r="AN688" s="1086"/>
      <c r="AO688" s="1086"/>
    </row>
    <row r="689" ht="15.75" customHeight="1">
      <c r="A689" s="1086"/>
      <c r="B689" s="1086"/>
      <c r="D689" s="1086"/>
      <c r="E689" s="1086"/>
      <c r="F689" s="1086"/>
      <c r="G689" s="1086"/>
      <c r="H689" s="1086"/>
      <c r="I689" s="1086"/>
      <c r="J689" s="1086"/>
      <c r="K689" s="1086"/>
      <c r="L689" s="1086"/>
      <c r="M689" s="1086"/>
      <c r="N689" s="1086"/>
      <c r="O689" s="1086"/>
      <c r="P689" s="1086"/>
      <c r="Q689" s="1086"/>
      <c r="R689" s="1086"/>
      <c r="S689" s="1086"/>
      <c r="T689" s="1086"/>
      <c r="U689" s="1086"/>
      <c r="V689" s="1086"/>
      <c r="W689" s="1086"/>
      <c r="X689" s="1086"/>
      <c r="Y689" s="1086"/>
      <c r="Z689" s="1086"/>
      <c r="AA689" s="1086"/>
      <c r="AB689" s="1086"/>
      <c r="AC689" s="1086"/>
      <c r="AD689" s="1086"/>
      <c r="AE689" s="1086"/>
      <c r="AF689" s="1086"/>
      <c r="AG689" s="1086"/>
      <c r="AJ689" s="1086"/>
      <c r="AK689" s="1086"/>
      <c r="AL689" s="1086"/>
      <c r="AM689" s="1086"/>
      <c r="AN689" s="1086"/>
      <c r="AO689" s="1086"/>
    </row>
    <row r="690" ht="15.75" customHeight="1">
      <c r="A690" s="1086"/>
      <c r="B690" s="1086"/>
      <c r="D690" s="1086"/>
      <c r="E690" s="1086"/>
      <c r="F690" s="1086"/>
      <c r="G690" s="1086"/>
      <c r="H690" s="1086"/>
      <c r="I690" s="1086"/>
      <c r="J690" s="1086"/>
      <c r="K690" s="1086"/>
      <c r="L690" s="1086"/>
      <c r="M690" s="1086"/>
      <c r="N690" s="1086"/>
      <c r="O690" s="1086"/>
      <c r="P690" s="1086"/>
      <c r="Q690" s="1086"/>
      <c r="R690" s="1086"/>
      <c r="S690" s="1086"/>
      <c r="T690" s="1086"/>
      <c r="U690" s="1086"/>
      <c r="V690" s="1086"/>
      <c r="W690" s="1086"/>
      <c r="X690" s="1086"/>
      <c r="Y690" s="1086"/>
      <c r="Z690" s="1086"/>
      <c r="AA690" s="1086"/>
      <c r="AB690" s="1086"/>
      <c r="AC690" s="1086"/>
      <c r="AD690" s="1086"/>
      <c r="AE690" s="1086"/>
      <c r="AF690" s="1086"/>
      <c r="AG690" s="1086"/>
      <c r="AJ690" s="1086"/>
      <c r="AK690" s="1086"/>
      <c r="AL690" s="1086"/>
      <c r="AM690" s="1086"/>
      <c r="AN690" s="1086"/>
      <c r="AO690" s="1086"/>
    </row>
    <row r="691" ht="15.75" customHeight="1">
      <c r="A691" s="1086"/>
      <c r="B691" s="1086"/>
      <c r="D691" s="1086"/>
      <c r="E691" s="1086"/>
      <c r="F691" s="1086"/>
      <c r="G691" s="1086"/>
      <c r="H691" s="1086"/>
      <c r="I691" s="1086"/>
      <c r="J691" s="1086"/>
      <c r="K691" s="1086"/>
      <c r="L691" s="1086"/>
      <c r="M691" s="1086"/>
      <c r="N691" s="1086"/>
      <c r="O691" s="1086"/>
      <c r="P691" s="1086"/>
      <c r="Q691" s="1086"/>
      <c r="R691" s="1086"/>
      <c r="S691" s="1086"/>
      <c r="T691" s="1086"/>
      <c r="U691" s="1086"/>
      <c r="V691" s="1086"/>
      <c r="W691" s="1086"/>
      <c r="X691" s="1086"/>
      <c r="Y691" s="1086"/>
      <c r="Z691" s="1086"/>
      <c r="AA691" s="1086"/>
      <c r="AB691" s="1086"/>
      <c r="AC691" s="1086"/>
      <c r="AD691" s="1086"/>
      <c r="AE691" s="1086"/>
      <c r="AF691" s="1086"/>
      <c r="AG691" s="1086"/>
      <c r="AJ691" s="1086"/>
      <c r="AK691" s="1086"/>
      <c r="AL691" s="1086"/>
      <c r="AM691" s="1086"/>
      <c r="AN691" s="1086"/>
      <c r="AO691" s="1086"/>
    </row>
    <row r="692" ht="15.75" customHeight="1">
      <c r="A692" s="1086"/>
      <c r="B692" s="1086"/>
      <c r="D692" s="1086"/>
      <c r="E692" s="1086"/>
      <c r="F692" s="1086"/>
      <c r="G692" s="1086"/>
      <c r="H692" s="1086"/>
      <c r="I692" s="1086"/>
      <c r="J692" s="1086"/>
      <c r="K692" s="1086"/>
      <c r="L692" s="1086"/>
      <c r="M692" s="1086"/>
      <c r="N692" s="1086"/>
      <c r="O692" s="1086"/>
      <c r="P692" s="1086"/>
      <c r="Q692" s="1086"/>
      <c r="R692" s="1086"/>
      <c r="S692" s="1086"/>
      <c r="T692" s="1086"/>
      <c r="U692" s="1086"/>
      <c r="V692" s="1086"/>
      <c r="W692" s="1086"/>
      <c r="X692" s="1086"/>
      <c r="Y692" s="1086"/>
      <c r="Z692" s="1086"/>
      <c r="AA692" s="1086"/>
      <c r="AB692" s="1086"/>
      <c r="AC692" s="1086"/>
      <c r="AD692" s="1086"/>
      <c r="AE692" s="1086"/>
      <c r="AF692" s="1086"/>
      <c r="AG692" s="1086"/>
      <c r="AJ692" s="1086"/>
      <c r="AK692" s="1086"/>
      <c r="AL692" s="1086"/>
      <c r="AM692" s="1086"/>
      <c r="AN692" s="1086"/>
      <c r="AO692" s="1086"/>
    </row>
    <row r="693" ht="15.75" customHeight="1">
      <c r="A693" s="1086"/>
      <c r="B693" s="1086"/>
      <c r="D693" s="1086"/>
      <c r="E693" s="1086"/>
      <c r="F693" s="1086"/>
      <c r="G693" s="1086"/>
      <c r="H693" s="1086"/>
      <c r="I693" s="1086"/>
      <c r="J693" s="1086"/>
      <c r="K693" s="1086"/>
      <c r="L693" s="1086"/>
      <c r="M693" s="1086"/>
      <c r="N693" s="1086"/>
      <c r="O693" s="1086"/>
      <c r="P693" s="1086"/>
      <c r="Q693" s="1086"/>
      <c r="R693" s="1086"/>
      <c r="S693" s="1086"/>
      <c r="T693" s="1086"/>
      <c r="U693" s="1086"/>
      <c r="V693" s="1086"/>
      <c r="W693" s="1086"/>
      <c r="X693" s="1086"/>
      <c r="Y693" s="1086"/>
      <c r="Z693" s="1086"/>
      <c r="AA693" s="1086"/>
      <c r="AB693" s="1086"/>
      <c r="AC693" s="1086"/>
      <c r="AD693" s="1086"/>
      <c r="AE693" s="1086"/>
      <c r="AF693" s="1086"/>
      <c r="AG693" s="1086"/>
      <c r="AJ693" s="1086"/>
      <c r="AK693" s="1086"/>
      <c r="AL693" s="1086"/>
      <c r="AM693" s="1086"/>
      <c r="AN693" s="1086"/>
      <c r="AO693" s="1086"/>
    </row>
    <row r="694" ht="15.75" customHeight="1">
      <c r="A694" s="1086"/>
      <c r="B694" s="1086"/>
      <c r="D694" s="1086"/>
      <c r="E694" s="1086"/>
      <c r="F694" s="1086"/>
      <c r="G694" s="1086"/>
      <c r="H694" s="1086"/>
      <c r="I694" s="1086"/>
      <c r="J694" s="1086"/>
      <c r="K694" s="1086"/>
      <c r="L694" s="1086"/>
      <c r="M694" s="1086"/>
      <c r="N694" s="1086"/>
      <c r="O694" s="1086"/>
      <c r="P694" s="1086"/>
      <c r="Q694" s="1086"/>
      <c r="R694" s="1086"/>
      <c r="S694" s="1086"/>
      <c r="T694" s="1086"/>
      <c r="U694" s="1086"/>
      <c r="V694" s="1086"/>
      <c r="W694" s="1086"/>
      <c r="X694" s="1086"/>
      <c r="Y694" s="1086"/>
      <c r="Z694" s="1086"/>
      <c r="AA694" s="1086"/>
      <c r="AB694" s="1086"/>
      <c r="AC694" s="1086"/>
      <c r="AD694" s="1086"/>
      <c r="AE694" s="1086"/>
      <c r="AF694" s="1086"/>
      <c r="AG694" s="1086"/>
      <c r="AJ694" s="1086"/>
      <c r="AK694" s="1086"/>
      <c r="AL694" s="1086"/>
      <c r="AM694" s="1086"/>
      <c r="AN694" s="1086"/>
      <c r="AO694" s="1086"/>
    </row>
    <row r="695" ht="15.75" customHeight="1">
      <c r="A695" s="1086"/>
      <c r="B695" s="1086"/>
      <c r="D695" s="1086"/>
      <c r="E695" s="1086"/>
      <c r="F695" s="1086"/>
      <c r="G695" s="1086"/>
      <c r="H695" s="1086"/>
      <c r="I695" s="1086"/>
      <c r="J695" s="1086"/>
      <c r="K695" s="1086"/>
      <c r="L695" s="1086"/>
      <c r="M695" s="1086"/>
      <c r="N695" s="1086"/>
      <c r="O695" s="1086"/>
      <c r="P695" s="1086"/>
      <c r="Q695" s="1086"/>
      <c r="R695" s="1086"/>
      <c r="S695" s="1086"/>
      <c r="T695" s="1086"/>
      <c r="U695" s="1086"/>
      <c r="V695" s="1086"/>
      <c r="W695" s="1086"/>
      <c r="X695" s="1086"/>
      <c r="Y695" s="1086"/>
      <c r="Z695" s="1086"/>
      <c r="AA695" s="1086"/>
      <c r="AB695" s="1086"/>
      <c r="AC695" s="1086"/>
      <c r="AD695" s="1086"/>
      <c r="AE695" s="1086"/>
      <c r="AF695" s="1086"/>
      <c r="AG695" s="1086"/>
      <c r="AJ695" s="1086"/>
      <c r="AK695" s="1086"/>
      <c r="AL695" s="1086"/>
      <c r="AM695" s="1086"/>
      <c r="AN695" s="1086"/>
      <c r="AO695" s="1086"/>
    </row>
    <row r="696" ht="15.75" customHeight="1">
      <c r="A696" s="1086"/>
      <c r="B696" s="1086"/>
      <c r="D696" s="1086"/>
      <c r="E696" s="1086"/>
      <c r="F696" s="1086"/>
      <c r="G696" s="1086"/>
      <c r="H696" s="1086"/>
      <c r="I696" s="1086"/>
      <c r="J696" s="1086"/>
      <c r="K696" s="1086"/>
      <c r="L696" s="1086"/>
      <c r="M696" s="1086"/>
      <c r="N696" s="1086"/>
      <c r="O696" s="1086"/>
      <c r="P696" s="1086"/>
      <c r="Q696" s="1086"/>
      <c r="R696" s="1086"/>
      <c r="S696" s="1086"/>
      <c r="T696" s="1086"/>
      <c r="U696" s="1086"/>
      <c r="V696" s="1086"/>
      <c r="W696" s="1086"/>
      <c r="X696" s="1086"/>
      <c r="Y696" s="1086"/>
      <c r="Z696" s="1086"/>
      <c r="AA696" s="1086"/>
      <c r="AB696" s="1086"/>
      <c r="AC696" s="1086"/>
      <c r="AD696" s="1086"/>
      <c r="AE696" s="1086"/>
      <c r="AF696" s="1086"/>
      <c r="AG696" s="1086"/>
      <c r="AJ696" s="1086"/>
      <c r="AK696" s="1086"/>
      <c r="AL696" s="1086"/>
      <c r="AM696" s="1086"/>
      <c r="AN696" s="1086"/>
      <c r="AO696" s="1086"/>
    </row>
    <row r="697" ht="15.75" customHeight="1">
      <c r="A697" s="1086"/>
      <c r="B697" s="1086"/>
      <c r="D697" s="1086"/>
      <c r="E697" s="1086"/>
      <c r="F697" s="1086"/>
      <c r="G697" s="1086"/>
      <c r="H697" s="1086"/>
      <c r="I697" s="1086"/>
      <c r="J697" s="1086"/>
      <c r="K697" s="1086"/>
      <c r="L697" s="1086"/>
      <c r="M697" s="1086"/>
      <c r="N697" s="1086"/>
      <c r="O697" s="1086"/>
      <c r="P697" s="1086"/>
      <c r="Q697" s="1086"/>
      <c r="R697" s="1086"/>
      <c r="S697" s="1086"/>
      <c r="T697" s="1086"/>
      <c r="U697" s="1086"/>
      <c r="V697" s="1086"/>
      <c r="W697" s="1086"/>
      <c r="X697" s="1086"/>
      <c r="Y697" s="1086"/>
      <c r="Z697" s="1086"/>
      <c r="AA697" s="1086"/>
      <c r="AB697" s="1086"/>
      <c r="AC697" s="1086"/>
      <c r="AD697" s="1086"/>
      <c r="AE697" s="1086"/>
      <c r="AF697" s="1086"/>
      <c r="AG697" s="1086"/>
      <c r="AJ697" s="1086"/>
      <c r="AK697" s="1086"/>
      <c r="AL697" s="1086"/>
      <c r="AM697" s="1086"/>
      <c r="AN697" s="1086"/>
      <c r="AO697" s="1086"/>
    </row>
    <row r="698" ht="15.75" customHeight="1">
      <c r="A698" s="1086"/>
      <c r="B698" s="1086"/>
      <c r="D698" s="1086"/>
      <c r="E698" s="1086"/>
      <c r="F698" s="1086"/>
      <c r="G698" s="1086"/>
      <c r="H698" s="1086"/>
      <c r="I698" s="1086"/>
      <c r="J698" s="1086"/>
      <c r="K698" s="1086"/>
      <c r="L698" s="1086"/>
      <c r="M698" s="1086"/>
      <c r="N698" s="1086"/>
      <c r="O698" s="1086"/>
      <c r="P698" s="1086"/>
      <c r="Q698" s="1086"/>
      <c r="R698" s="1086"/>
      <c r="S698" s="1086"/>
      <c r="T698" s="1086"/>
      <c r="U698" s="1086"/>
      <c r="V698" s="1086"/>
      <c r="W698" s="1086"/>
      <c r="X698" s="1086"/>
      <c r="Y698" s="1086"/>
      <c r="Z698" s="1086"/>
      <c r="AA698" s="1086"/>
      <c r="AB698" s="1086"/>
      <c r="AC698" s="1086"/>
      <c r="AD698" s="1086"/>
      <c r="AE698" s="1086"/>
      <c r="AF698" s="1086"/>
      <c r="AG698" s="1086"/>
      <c r="AJ698" s="1086"/>
      <c r="AK698" s="1086"/>
      <c r="AL698" s="1086"/>
      <c r="AM698" s="1086"/>
      <c r="AN698" s="1086"/>
      <c r="AO698" s="1086"/>
    </row>
    <row r="699" ht="15.75" customHeight="1">
      <c r="A699" s="1086"/>
      <c r="B699" s="1086"/>
      <c r="D699" s="1086"/>
      <c r="E699" s="1086"/>
      <c r="F699" s="1086"/>
      <c r="G699" s="1086"/>
      <c r="H699" s="1086"/>
      <c r="I699" s="1086"/>
      <c r="J699" s="1086"/>
      <c r="K699" s="1086"/>
      <c r="L699" s="1086"/>
      <c r="M699" s="1086"/>
      <c r="N699" s="1086"/>
      <c r="O699" s="1086"/>
      <c r="P699" s="1086"/>
      <c r="Q699" s="1086"/>
      <c r="R699" s="1086"/>
      <c r="S699" s="1086"/>
      <c r="T699" s="1086"/>
      <c r="U699" s="1086"/>
      <c r="V699" s="1086"/>
      <c r="W699" s="1086"/>
      <c r="X699" s="1086"/>
      <c r="Y699" s="1086"/>
      <c r="Z699" s="1086"/>
      <c r="AA699" s="1086"/>
      <c r="AB699" s="1086"/>
      <c r="AC699" s="1086"/>
      <c r="AD699" s="1086"/>
      <c r="AE699" s="1086"/>
      <c r="AF699" s="1086"/>
      <c r="AG699" s="1086"/>
      <c r="AJ699" s="1086"/>
      <c r="AK699" s="1086"/>
      <c r="AL699" s="1086"/>
      <c r="AM699" s="1086"/>
      <c r="AN699" s="1086"/>
      <c r="AO699" s="1086"/>
    </row>
    <row r="700" ht="15.75" customHeight="1">
      <c r="A700" s="1086"/>
      <c r="B700" s="1086"/>
      <c r="D700" s="1086"/>
      <c r="E700" s="1086"/>
      <c r="F700" s="1086"/>
      <c r="G700" s="1086"/>
      <c r="H700" s="1086"/>
      <c r="I700" s="1086"/>
      <c r="J700" s="1086"/>
      <c r="K700" s="1086"/>
      <c r="L700" s="1086"/>
      <c r="M700" s="1086"/>
      <c r="N700" s="1086"/>
      <c r="O700" s="1086"/>
      <c r="P700" s="1086"/>
      <c r="Q700" s="1086"/>
      <c r="R700" s="1086"/>
      <c r="S700" s="1086"/>
      <c r="T700" s="1086"/>
      <c r="U700" s="1086"/>
      <c r="V700" s="1086"/>
      <c r="W700" s="1086"/>
      <c r="X700" s="1086"/>
      <c r="Y700" s="1086"/>
      <c r="Z700" s="1086"/>
      <c r="AA700" s="1086"/>
      <c r="AB700" s="1086"/>
      <c r="AC700" s="1086"/>
      <c r="AD700" s="1086"/>
      <c r="AE700" s="1086"/>
      <c r="AF700" s="1086"/>
      <c r="AG700" s="1086"/>
      <c r="AJ700" s="1086"/>
      <c r="AK700" s="1086"/>
      <c r="AL700" s="1086"/>
      <c r="AM700" s="1086"/>
      <c r="AN700" s="1086"/>
      <c r="AO700" s="1086"/>
    </row>
    <row r="701" ht="15.75" customHeight="1">
      <c r="A701" s="1086"/>
      <c r="B701" s="1086"/>
      <c r="D701" s="1086"/>
      <c r="E701" s="1086"/>
      <c r="F701" s="1086"/>
      <c r="G701" s="1086"/>
      <c r="H701" s="1086"/>
      <c r="I701" s="1086"/>
      <c r="J701" s="1086"/>
      <c r="K701" s="1086"/>
      <c r="L701" s="1086"/>
      <c r="M701" s="1086"/>
      <c r="N701" s="1086"/>
      <c r="O701" s="1086"/>
      <c r="P701" s="1086"/>
      <c r="Q701" s="1086"/>
      <c r="R701" s="1086"/>
      <c r="S701" s="1086"/>
      <c r="T701" s="1086"/>
      <c r="U701" s="1086"/>
      <c r="V701" s="1086"/>
      <c r="W701" s="1086"/>
      <c r="X701" s="1086"/>
      <c r="Y701" s="1086"/>
      <c r="Z701" s="1086"/>
      <c r="AA701" s="1086"/>
      <c r="AB701" s="1086"/>
      <c r="AC701" s="1086"/>
      <c r="AD701" s="1086"/>
      <c r="AE701" s="1086"/>
      <c r="AF701" s="1086"/>
      <c r="AG701" s="1086"/>
      <c r="AJ701" s="1086"/>
      <c r="AK701" s="1086"/>
      <c r="AL701" s="1086"/>
      <c r="AM701" s="1086"/>
      <c r="AN701" s="1086"/>
      <c r="AO701" s="1086"/>
    </row>
    <row r="702" ht="15.75" customHeight="1">
      <c r="A702" s="1086"/>
      <c r="B702" s="1086"/>
      <c r="D702" s="1086"/>
      <c r="E702" s="1086"/>
      <c r="F702" s="1086"/>
      <c r="G702" s="1086"/>
      <c r="H702" s="1086"/>
      <c r="I702" s="1086"/>
      <c r="J702" s="1086"/>
      <c r="K702" s="1086"/>
      <c r="L702" s="1086"/>
      <c r="M702" s="1086"/>
      <c r="N702" s="1086"/>
      <c r="O702" s="1086"/>
      <c r="P702" s="1086"/>
      <c r="Q702" s="1086"/>
      <c r="R702" s="1086"/>
      <c r="S702" s="1086"/>
      <c r="T702" s="1086"/>
      <c r="U702" s="1086"/>
      <c r="V702" s="1086"/>
      <c r="W702" s="1086"/>
      <c r="X702" s="1086"/>
      <c r="Y702" s="1086"/>
      <c r="Z702" s="1086"/>
      <c r="AA702" s="1086"/>
      <c r="AB702" s="1086"/>
      <c r="AC702" s="1086"/>
      <c r="AD702" s="1086"/>
      <c r="AE702" s="1086"/>
      <c r="AF702" s="1086"/>
      <c r="AG702" s="1086"/>
      <c r="AJ702" s="1086"/>
      <c r="AK702" s="1086"/>
      <c r="AL702" s="1086"/>
      <c r="AM702" s="1086"/>
      <c r="AN702" s="1086"/>
      <c r="AO702" s="1086"/>
    </row>
    <row r="703" ht="15.75" customHeight="1">
      <c r="A703" s="1086"/>
      <c r="B703" s="1086"/>
      <c r="D703" s="1086"/>
      <c r="E703" s="1086"/>
      <c r="F703" s="1086"/>
      <c r="G703" s="1086"/>
      <c r="H703" s="1086"/>
      <c r="I703" s="1086"/>
      <c r="J703" s="1086"/>
      <c r="K703" s="1086"/>
      <c r="L703" s="1086"/>
      <c r="M703" s="1086"/>
      <c r="N703" s="1086"/>
      <c r="O703" s="1086"/>
      <c r="P703" s="1086"/>
      <c r="Q703" s="1086"/>
      <c r="R703" s="1086"/>
      <c r="S703" s="1086"/>
      <c r="T703" s="1086"/>
      <c r="U703" s="1086"/>
      <c r="V703" s="1086"/>
      <c r="W703" s="1086"/>
      <c r="X703" s="1086"/>
      <c r="Y703" s="1086"/>
      <c r="Z703" s="1086"/>
      <c r="AA703" s="1086"/>
      <c r="AB703" s="1086"/>
      <c r="AC703" s="1086"/>
      <c r="AD703" s="1086"/>
      <c r="AE703" s="1086"/>
      <c r="AF703" s="1086"/>
      <c r="AG703" s="1086"/>
      <c r="AJ703" s="1086"/>
      <c r="AK703" s="1086"/>
      <c r="AL703" s="1086"/>
      <c r="AM703" s="1086"/>
      <c r="AN703" s="1086"/>
      <c r="AO703" s="1086"/>
    </row>
    <row r="704" ht="15.75" customHeight="1">
      <c r="A704" s="1086"/>
      <c r="B704" s="1086"/>
      <c r="D704" s="1086"/>
      <c r="E704" s="1086"/>
      <c r="F704" s="1086"/>
      <c r="G704" s="1086"/>
      <c r="H704" s="1086"/>
      <c r="I704" s="1086"/>
      <c r="J704" s="1086"/>
      <c r="K704" s="1086"/>
      <c r="L704" s="1086"/>
      <c r="M704" s="1086"/>
      <c r="N704" s="1086"/>
      <c r="O704" s="1086"/>
      <c r="P704" s="1086"/>
      <c r="Q704" s="1086"/>
      <c r="R704" s="1086"/>
      <c r="S704" s="1086"/>
      <c r="T704" s="1086"/>
      <c r="U704" s="1086"/>
      <c r="V704" s="1086"/>
      <c r="W704" s="1086"/>
      <c r="X704" s="1086"/>
      <c r="Y704" s="1086"/>
      <c r="Z704" s="1086"/>
      <c r="AA704" s="1086"/>
      <c r="AB704" s="1086"/>
      <c r="AC704" s="1086"/>
      <c r="AD704" s="1086"/>
      <c r="AE704" s="1086"/>
      <c r="AF704" s="1086"/>
      <c r="AG704" s="1086"/>
      <c r="AJ704" s="1086"/>
      <c r="AK704" s="1086"/>
      <c r="AL704" s="1086"/>
      <c r="AM704" s="1086"/>
      <c r="AN704" s="1086"/>
      <c r="AO704" s="1086"/>
    </row>
    <row r="705" ht="15.75" customHeight="1">
      <c r="A705" s="1086"/>
      <c r="B705" s="1086"/>
      <c r="D705" s="1086"/>
      <c r="E705" s="1086"/>
      <c r="F705" s="1086"/>
      <c r="G705" s="1086"/>
      <c r="H705" s="1086"/>
      <c r="I705" s="1086"/>
      <c r="J705" s="1086"/>
      <c r="K705" s="1086"/>
      <c r="L705" s="1086"/>
      <c r="M705" s="1086"/>
      <c r="N705" s="1086"/>
      <c r="O705" s="1086"/>
      <c r="P705" s="1086"/>
      <c r="Q705" s="1086"/>
      <c r="R705" s="1086"/>
      <c r="S705" s="1086"/>
      <c r="T705" s="1086"/>
      <c r="U705" s="1086"/>
      <c r="V705" s="1086"/>
      <c r="W705" s="1086"/>
      <c r="X705" s="1086"/>
      <c r="Y705" s="1086"/>
      <c r="Z705" s="1086"/>
      <c r="AA705" s="1086"/>
      <c r="AB705" s="1086"/>
      <c r="AC705" s="1086"/>
      <c r="AD705" s="1086"/>
      <c r="AE705" s="1086"/>
      <c r="AF705" s="1086"/>
      <c r="AG705" s="1086"/>
      <c r="AJ705" s="1086"/>
      <c r="AK705" s="1086"/>
      <c r="AL705" s="1086"/>
      <c r="AM705" s="1086"/>
      <c r="AN705" s="1086"/>
      <c r="AO705" s="1086"/>
    </row>
    <row r="706" ht="15.75" customHeight="1">
      <c r="A706" s="1086"/>
      <c r="B706" s="1086"/>
      <c r="D706" s="1086"/>
      <c r="E706" s="1086"/>
      <c r="F706" s="1086"/>
      <c r="G706" s="1086"/>
      <c r="H706" s="1086"/>
      <c r="I706" s="1086"/>
      <c r="J706" s="1086"/>
      <c r="K706" s="1086"/>
      <c r="L706" s="1086"/>
      <c r="M706" s="1086"/>
      <c r="N706" s="1086"/>
      <c r="O706" s="1086"/>
      <c r="P706" s="1086"/>
      <c r="Q706" s="1086"/>
      <c r="R706" s="1086"/>
      <c r="S706" s="1086"/>
      <c r="T706" s="1086"/>
      <c r="U706" s="1086"/>
      <c r="V706" s="1086"/>
      <c r="W706" s="1086"/>
      <c r="X706" s="1086"/>
      <c r="Y706" s="1086"/>
      <c r="Z706" s="1086"/>
      <c r="AA706" s="1086"/>
      <c r="AB706" s="1086"/>
      <c r="AC706" s="1086"/>
      <c r="AD706" s="1086"/>
      <c r="AE706" s="1086"/>
      <c r="AF706" s="1086"/>
      <c r="AG706" s="1086"/>
      <c r="AJ706" s="1086"/>
      <c r="AK706" s="1086"/>
      <c r="AL706" s="1086"/>
      <c r="AM706" s="1086"/>
      <c r="AN706" s="1086"/>
      <c r="AO706" s="1086"/>
    </row>
    <row r="707" ht="15.75" customHeight="1">
      <c r="A707" s="1086"/>
      <c r="B707" s="1086"/>
      <c r="D707" s="1086"/>
      <c r="E707" s="1086"/>
      <c r="F707" s="1086"/>
      <c r="G707" s="1086"/>
      <c r="H707" s="1086"/>
      <c r="I707" s="1086"/>
      <c r="J707" s="1086"/>
      <c r="K707" s="1086"/>
      <c r="L707" s="1086"/>
      <c r="M707" s="1086"/>
      <c r="N707" s="1086"/>
      <c r="O707" s="1086"/>
      <c r="P707" s="1086"/>
      <c r="Q707" s="1086"/>
      <c r="R707" s="1086"/>
      <c r="S707" s="1086"/>
      <c r="T707" s="1086"/>
      <c r="U707" s="1086"/>
      <c r="V707" s="1086"/>
      <c r="W707" s="1086"/>
      <c r="X707" s="1086"/>
      <c r="Y707" s="1086"/>
      <c r="Z707" s="1086"/>
      <c r="AA707" s="1086"/>
      <c r="AB707" s="1086"/>
      <c r="AC707" s="1086"/>
      <c r="AD707" s="1086"/>
      <c r="AE707" s="1086"/>
      <c r="AF707" s="1086"/>
      <c r="AG707" s="1086"/>
      <c r="AJ707" s="1086"/>
      <c r="AK707" s="1086"/>
      <c r="AL707" s="1086"/>
      <c r="AM707" s="1086"/>
      <c r="AN707" s="1086"/>
      <c r="AO707" s="1086"/>
    </row>
    <row r="708" ht="15.75" customHeight="1">
      <c r="A708" s="1086"/>
      <c r="B708" s="1086"/>
      <c r="D708" s="1086"/>
      <c r="E708" s="1086"/>
      <c r="F708" s="1086"/>
      <c r="G708" s="1086"/>
      <c r="H708" s="1086"/>
      <c r="I708" s="1086"/>
      <c r="J708" s="1086"/>
      <c r="K708" s="1086"/>
      <c r="L708" s="1086"/>
      <c r="M708" s="1086"/>
      <c r="N708" s="1086"/>
      <c r="O708" s="1086"/>
      <c r="P708" s="1086"/>
      <c r="Q708" s="1086"/>
      <c r="R708" s="1086"/>
      <c r="S708" s="1086"/>
      <c r="T708" s="1086"/>
      <c r="U708" s="1086"/>
      <c r="V708" s="1086"/>
      <c r="W708" s="1086"/>
      <c r="X708" s="1086"/>
      <c r="Y708" s="1086"/>
      <c r="Z708" s="1086"/>
      <c r="AA708" s="1086"/>
      <c r="AB708" s="1086"/>
      <c r="AC708" s="1086"/>
      <c r="AD708" s="1086"/>
      <c r="AE708" s="1086"/>
      <c r="AF708" s="1086"/>
      <c r="AG708" s="1086"/>
      <c r="AJ708" s="1086"/>
      <c r="AK708" s="1086"/>
      <c r="AL708" s="1086"/>
      <c r="AM708" s="1086"/>
      <c r="AN708" s="1086"/>
      <c r="AO708" s="1086"/>
    </row>
    <row r="709" ht="15.75" customHeight="1">
      <c r="A709" s="1086"/>
      <c r="B709" s="1086"/>
      <c r="D709" s="1086"/>
      <c r="E709" s="1086"/>
      <c r="F709" s="1086"/>
      <c r="G709" s="1086"/>
      <c r="H709" s="1086"/>
      <c r="I709" s="1086"/>
      <c r="J709" s="1086"/>
      <c r="K709" s="1086"/>
      <c r="L709" s="1086"/>
      <c r="M709" s="1086"/>
      <c r="N709" s="1086"/>
      <c r="O709" s="1086"/>
      <c r="P709" s="1086"/>
      <c r="Q709" s="1086"/>
      <c r="R709" s="1086"/>
      <c r="S709" s="1086"/>
      <c r="T709" s="1086"/>
      <c r="U709" s="1086"/>
      <c r="V709" s="1086"/>
      <c r="W709" s="1086"/>
      <c r="X709" s="1086"/>
      <c r="Y709" s="1086"/>
      <c r="Z709" s="1086"/>
      <c r="AA709" s="1086"/>
      <c r="AB709" s="1086"/>
      <c r="AC709" s="1086"/>
      <c r="AD709" s="1086"/>
      <c r="AE709" s="1086"/>
      <c r="AF709" s="1086"/>
      <c r="AG709" s="1086"/>
      <c r="AJ709" s="1086"/>
      <c r="AK709" s="1086"/>
      <c r="AL709" s="1086"/>
      <c r="AM709" s="1086"/>
      <c r="AN709" s="1086"/>
      <c r="AO709" s="1086"/>
    </row>
    <row r="710" ht="15.75" customHeight="1">
      <c r="A710" s="1086"/>
      <c r="B710" s="1086"/>
      <c r="D710" s="1086"/>
      <c r="E710" s="1086"/>
      <c r="F710" s="1086"/>
      <c r="G710" s="1086"/>
      <c r="H710" s="1086"/>
      <c r="I710" s="1086"/>
      <c r="J710" s="1086"/>
      <c r="K710" s="1086"/>
      <c r="L710" s="1086"/>
      <c r="M710" s="1086"/>
      <c r="N710" s="1086"/>
      <c r="O710" s="1086"/>
      <c r="P710" s="1086"/>
      <c r="Q710" s="1086"/>
      <c r="R710" s="1086"/>
      <c r="S710" s="1086"/>
      <c r="T710" s="1086"/>
      <c r="U710" s="1086"/>
      <c r="V710" s="1086"/>
      <c r="W710" s="1086"/>
      <c r="X710" s="1086"/>
      <c r="Y710" s="1086"/>
      <c r="Z710" s="1086"/>
      <c r="AA710" s="1086"/>
      <c r="AB710" s="1086"/>
      <c r="AC710" s="1086"/>
      <c r="AD710" s="1086"/>
      <c r="AE710" s="1086"/>
      <c r="AF710" s="1086"/>
      <c r="AG710" s="1086"/>
      <c r="AJ710" s="1086"/>
      <c r="AK710" s="1086"/>
      <c r="AL710" s="1086"/>
      <c r="AM710" s="1086"/>
      <c r="AN710" s="1086"/>
      <c r="AO710" s="1086"/>
    </row>
    <row r="711" ht="15.75" customHeight="1">
      <c r="A711" s="1086"/>
      <c r="B711" s="1086"/>
      <c r="D711" s="1086"/>
      <c r="E711" s="1086"/>
      <c r="F711" s="1086"/>
      <c r="G711" s="1086"/>
      <c r="H711" s="1086"/>
      <c r="I711" s="1086"/>
      <c r="J711" s="1086"/>
      <c r="K711" s="1086"/>
      <c r="L711" s="1086"/>
      <c r="M711" s="1086"/>
      <c r="N711" s="1086"/>
      <c r="O711" s="1086"/>
      <c r="P711" s="1086"/>
      <c r="Q711" s="1086"/>
      <c r="R711" s="1086"/>
      <c r="S711" s="1086"/>
      <c r="T711" s="1086"/>
      <c r="U711" s="1086"/>
      <c r="V711" s="1086"/>
      <c r="W711" s="1086"/>
      <c r="X711" s="1086"/>
      <c r="Y711" s="1086"/>
      <c r="Z711" s="1086"/>
      <c r="AA711" s="1086"/>
      <c r="AB711" s="1086"/>
      <c r="AC711" s="1086"/>
      <c r="AD711" s="1086"/>
      <c r="AE711" s="1086"/>
      <c r="AF711" s="1086"/>
      <c r="AG711" s="1086"/>
      <c r="AJ711" s="1086"/>
      <c r="AK711" s="1086"/>
      <c r="AL711" s="1086"/>
      <c r="AM711" s="1086"/>
      <c r="AN711" s="1086"/>
      <c r="AO711" s="1086"/>
    </row>
    <row r="712" ht="15.75" customHeight="1">
      <c r="A712" s="1086"/>
      <c r="B712" s="1086"/>
      <c r="D712" s="1086"/>
      <c r="E712" s="1086"/>
      <c r="F712" s="1086"/>
      <c r="G712" s="1086"/>
      <c r="H712" s="1086"/>
      <c r="I712" s="1086"/>
      <c r="J712" s="1086"/>
      <c r="K712" s="1086"/>
      <c r="L712" s="1086"/>
      <c r="M712" s="1086"/>
      <c r="N712" s="1086"/>
      <c r="O712" s="1086"/>
      <c r="P712" s="1086"/>
      <c r="Q712" s="1086"/>
      <c r="R712" s="1086"/>
      <c r="S712" s="1086"/>
      <c r="T712" s="1086"/>
      <c r="U712" s="1086"/>
      <c r="V712" s="1086"/>
      <c r="W712" s="1086"/>
      <c r="X712" s="1086"/>
      <c r="Y712" s="1086"/>
      <c r="Z712" s="1086"/>
      <c r="AA712" s="1086"/>
      <c r="AB712" s="1086"/>
      <c r="AC712" s="1086"/>
      <c r="AD712" s="1086"/>
      <c r="AE712" s="1086"/>
      <c r="AF712" s="1086"/>
      <c r="AG712" s="1086"/>
      <c r="AJ712" s="1086"/>
      <c r="AK712" s="1086"/>
      <c r="AL712" s="1086"/>
      <c r="AM712" s="1086"/>
      <c r="AN712" s="1086"/>
      <c r="AO712" s="1086"/>
    </row>
    <row r="713" ht="15.75" customHeight="1">
      <c r="A713" s="1086"/>
      <c r="B713" s="1086"/>
      <c r="D713" s="1086"/>
      <c r="E713" s="1086"/>
      <c r="F713" s="1086"/>
      <c r="G713" s="1086"/>
      <c r="H713" s="1086"/>
      <c r="I713" s="1086"/>
      <c r="J713" s="1086"/>
      <c r="K713" s="1086"/>
      <c r="L713" s="1086"/>
      <c r="M713" s="1086"/>
      <c r="N713" s="1086"/>
      <c r="O713" s="1086"/>
      <c r="P713" s="1086"/>
      <c r="Q713" s="1086"/>
      <c r="R713" s="1086"/>
      <c r="S713" s="1086"/>
      <c r="T713" s="1086"/>
      <c r="U713" s="1086"/>
      <c r="V713" s="1086"/>
      <c r="W713" s="1086"/>
      <c r="X713" s="1086"/>
      <c r="Y713" s="1086"/>
      <c r="Z713" s="1086"/>
      <c r="AA713" s="1086"/>
      <c r="AB713" s="1086"/>
      <c r="AC713" s="1086"/>
      <c r="AD713" s="1086"/>
      <c r="AE713" s="1086"/>
      <c r="AF713" s="1086"/>
      <c r="AG713" s="1086"/>
      <c r="AJ713" s="1086"/>
      <c r="AK713" s="1086"/>
      <c r="AL713" s="1086"/>
      <c r="AM713" s="1086"/>
      <c r="AN713" s="1086"/>
      <c r="AO713" s="1086"/>
    </row>
    <row r="714" ht="15.75" customHeight="1">
      <c r="A714" s="1086"/>
      <c r="B714" s="1086"/>
      <c r="D714" s="1086"/>
      <c r="E714" s="1086"/>
      <c r="F714" s="1086"/>
      <c r="G714" s="1086"/>
      <c r="H714" s="1086"/>
      <c r="I714" s="1086"/>
      <c r="J714" s="1086"/>
      <c r="K714" s="1086"/>
      <c r="L714" s="1086"/>
      <c r="M714" s="1086"/>
      <c r="N714" s="1086"/>
      <c r="O714" s="1086"/>
      <c r="P714" s="1086"/>
      <c r="Q714" s="1086"/>
      <c r="R714" s="1086"/>
      <c r="S714" s="1086"/>
      <c r="T714" s="1086"/>
      <c r="U714" s="1086"/>
      <c r="V714" s="1086"/>
      <c r="W714" s="1086"/>
      <c r="X714" s="1086"/>
      <c r="Y714" s="1086"/>
      <c r="Z714" s="1086"/>
      <c r="AA714" s="1086"/>
      <c r="AB714" s="1086"/>
      <c r="AC714" s="1086"/>
      <c r="AD714" s="1086"/>
      <c r="AE714" s="1086"/>
      <c r="AF714" s="1086"/>
      <c r="AG714" s="1086"/>
      <c r="AJ714" s="1086"/>
      <c r="AK714" s="1086"/>
      <c r="AL714" s="1086"/>
      <c r="AM714" s="1086"/>
      <c r="AN714" s="1086"/>
      <c r="AO714" s="1086"/>
    </row>
    <row r="715" ht="15.75" customHeight="1">
      <c r="A715" s="1086"/>
      <c r="B715" s="1086"/>
      <c r="D715" s="1086"/>
      <c r="E715" s="1086"/>
      <c r="F715" s="1086"/>
      <c r="G715" s="1086"/>
      <c r="H715" s="1086"/>
      <c r="I715" s="1086"/>
      <c r="J715" s="1086"/>
      <c r="K715" s="1086"/>
      <c r="L715" s="1086"/>
      <c r="M715" s="1086"/>
      <c r="N715" s="1086"/>
      <c r="O715" s="1086"/>
      <c r="P715" s="1086"/>
      <c r="Q715" s="1086"/>
      <c r="R715" s="1086"/>
      <c r="S715" s="1086"/>
      <c r="T715" s="1086"/>
      <c r="U715" s="1086"/>
      <c r="V715" s="1086"/>
      <c r="W715" s="1086"/>
      <c r="X715" s="1086"/>
      <c r="Y715" s="1086"/>
      <c r="Z715" s="1086"/>
      <c r="AA715" s="1086"/>
      <c r="AB715" s="1086"/>
      <c r="AC715" s="1086"/>
      <c r="AD715" s="1086"/>
      <c r="AE715" s="1086"/>
      <c r="AF715" s="1086"/>
      <c r="AG715" s="1086"/>
      <c r="AJ715" s="1086"/>
      <c r="AK715" s="1086"/>
      <c r="AL715" s="1086"/>
      <c r="AM715" s="1086"/>
      <c r="AN715" s="1086"/>
      <c r="AO715" s="1086"/>
    </row>
    <row r="716" ht="15.75" customHeight="1">
      <c r="A716" s="1086"/>
      <c r="B716" s="1086"/>
      <c r="D716" s="1086"/>
      <c r="E716" s="1086"/>
      <c r="F716" s="1086"/>
      <c r="G716" s="1086"/>
      <c r="H716" s="1086"/>
      <c r="I716" s="1086"/>
      <c r="J716" s="1086"/>
      <c r="K716" s="1086"/>
      <c r="L716" s="1086"/>
      <c r="M716" s="1086"/>
      <c r="N716" s="1086"/>
      <c r="O716" s="1086"/>
      <c r="P716" s="1086"/>
      <c r="Q716" s="1086"/>
      <c r="R716" s="1086"/>
      <c r="S716" s="1086"/>
      <c r="T716" s="1086"/>
      <c r="U716" s="1086"/>
      <c r="V716" s="1086"/>
      <c r="W716" s="1086"/>
      <c r="X716" s="1086"/>
      <c r="Y716" s="1086"/>
      <c r="Z716" s="1086"/>
      <c r="AA716" s="1086"/>
      <c r="AB716" s="1086"/>
      <c r="AC716" s="1086"/>
      <c r="AD716" s="1086"/>
      <c r="AE716" s="1086"/>
      <c r="AF716" s="1086"/>
      <c r="AG716" s="1086"/>
      <c r="AJ716" s="1086"/>
      <c r="AK716" s="1086"/>
      <c r="AL716" s="1086"/>
      <c r="AM716" s="1086"/>
      <c r="AN716" s="1086"/>
      <c r="AO716" s="1086"/>
    </row>
    <row r="717" ht="15.75" customHeight="1">
      <c r="A717" s="1086"/>
      <c r="B717" s="1086"/>
      <c r="D717" s="1086"/>
      <c r="E717" s="1086"/>
      <c r="F717" s="1086"/>
      <c r="G717" s="1086"/>
      <c r="H717" s="1086"/>
      <c r="I717" s="1086"/>
      <c r="J717" s="1086"/>
      <c r="K717" s="1086"/>
      <c r="L717" s="1086"/>
      <c r="M717" s="1086"/>
      <c r="N717" s="1086"/>
      <c r="O717" s="1086"/>
      <c r="P717" s="1086"/>
      <c r="Q717" s="1086"/>
      <c r="R717" s="1086"/>
      <c r="S717" s="1086"/>
      <c r="T717" s="1086"/>
      <c r="U717" s="1086"/>
      <c r="V717" s="1086"/>
      <c r="W717" s="1086"/>
      <c r="X717" s="1086"/>
      <c r="Y717" s="1086"/>
      <c r="Z717" s="1086"/>
      <c r="AA717" s="1086"/>
      <c r="AB717" s="1086"/>
      <c r="AC717" s="1086"/>
      <c r="AD717" s="1086"/>
      <c r="AE717" s="1086"/>
      <c r="AF717" s="1086"/>
      <c r="AG717" s="1086"/>
      <c r="AJ717" s="1086"/>
      <c r="AK717" s="1086"/>
      <c r="AL717" s="1086"/>
      <c r="AM717" s="1086"/>
      <c r="AN717" s="1086"/>
      <c r="AO717" s="1086"/>
    </row>
    <row r="718" ht="15.75" customHeight="1">
      <c r="A718" s="1086"/>
      <c r="B718" s="1086"/>
      <c r="D718" s="1086"/>
      <c r="E718" s="1086"/>
      <c r="F718" s="1086"/>
      <c r="G718" s="1086"/>
      <c r="H718" s="1086"/>
      <c r="I718" s="1086"/>
      <c r="J718" s="1086"/>
      <c r="K718" s="1086"/>
      <c r="L718" s="1086"/>
      <c r="M718" s="1086"/>
      <c r="N718" s="1086"/>
      <c r="O718" s="1086"/>
      <c r="P718" s="1086"/>
      <c r="Q718" s="1086"/>
      <c r="R718" s="1086"/>
      <c r="S718" s="1086"/>
      <c r="T718" s="1086"/>
      <c r="U718" s="1086"/>
      <c r="V718" s="1086"/>
      <c r="W718" s="1086"/>
      <c r="X718" s="1086"/>
      <c r="Y718" s="1086"/>
      <c r="Z718" s="1086"/>
      <c r="AA718" s="1086"/>
      <c r="AB718" s="1086"/>
      <c r="AC718" s="1086"/>
      <c r="AD718" s="1086"/>
      <c r="AE718" s="1086"/>
      <c r="AF718" s="1086"/>
      <c r="AG718" s="1086"/>
      <c r="AJ718" s="1086"/>
      <c r="AK718" s="1086"/>
      <c r="AL718" s="1086"/>
      <c r="AM718" s="1086"/>
      <c r="AN718" s="1086"/>
      <c r="AO718" s="1086"/>
    </row>
    <row r="719" ht="15.75" customHeight="1">
      <c r="A719" s="1086"/>
      <c r="B719" s="1086"/>
      <c r="D719" s="1086"/>
      <c r="E719" s="1086"/>
      <c r="F719" s="1086"/>
      <c r="G719" s="1086"/>
      <c r="H719" s="1086"/>
      <c r="I719" s="1086"/>
      <c r="J719" s="1086"/>
      <c r="K719" s="1086"/>
      <c r="L719" s="1086"/>
      <c r="M719" s="1086"/>
      <c r="N719" s="1086"/>
      <c r="O719" s="1086"/>
      <c r="P719" s="1086"/>
      <c r="Q719" s="1086"/>
      <c r="R719" s="1086"/>
      <c r="S719" s="1086"/>
      <c r="T719" s="1086"/>
      <c r="U719" s="1086"/>
      <c r="V719" s="1086"/>
      <c r="W719" s="1086"/>
      <c r="X719" s="1086"/>
      <c r="Y719" s="1086"/>
      <c r="Z719" s="1086"/>
      <c r="AA719" s="1086"/>
      <c r="AB719" s="1086"/>
      <c r="AC719" s="1086"/>
      <c r="AD719" s="1086"/>
      <c r="AE719" s="1086"/>
      <c r="AF719" s="1086"/>
      <c r="AG719" s="1086"/>
      <c r="AJ719" s="1086"/>
      <c r="AK719" s="1086"/>
      <c r="AL719" s="1086"/>
      <c r="AM719" s="1086"/>
      <c r="AN719" s="1086"/>
      <c r="AO719" s="1086"/>
    </row>
    <row r="720" ht="15.75" customHeight="1">
      <c r="A720" s="1086"/>
      <c r="B720" s="1086"/>
      <c r="D720" s="1086"/>
      <c r="E720" s="1086"/>
      <c r="F720" s="1086"/>
      <c r="G720" s="1086"/>
      <c r="H720" s="1086"/>
      <c r="I720" s="1086"/>
      <c r="J720" s="1086"/>
      <c r="K720" s="1086"/>
      <c r="L720" s="1086"/>
      <c r="M720" s="1086"/>
      <c r="N720" s="1086"/>
      <c r="O720" s="1086"/>
      <c r="P720" s="1086"/>
      <c r="Q720" s="1086"/>
      <c r="R720" s="1086"/>
      <c r="S720" s="1086"/>
      <c r="T720" s="1086"/>
      <c r="U720" s="1086"/>
      <c r="V720" s="1086"/>
      <c r="W720" s="1086"/>
      <c r="X720" s="1086"/>
      <c r="Y720" s="1086"/>
      <c r="Z720" s="1086"/>
      <c r="AA720" s="1086"/>
      <c r="AB720" s="1086"/>
      <c r="AC720" s="1086"/>
      <c r="AD720" s="1086"/>
      <c r="AE720" s="1086"/>
      <c r="AF720" s="1086"/>
      <c r="AG720" s="1086"/>
      <c r="AJ720" s="1086"/>
      <c r="AK720" s="1086"/>
      <c r="AL720" s="1086"/>
      <c r="AM720" s="1086"/>
      <c r="AN720" s="1086"/>
      <c r="AO720" s="1086"/>
    </row>
    <row r="721" ht="15.75" customHeight="1">
      <c r="A721" s="1086"/>
      <c r="B721" s="1086"/>
      <c r="D721" s="1086"/>
      <c r="E721" s="1086"/>
      <c r="F721" s="1086"/>
      <c r="G721" s="1086"/>
      <c r="H721" s="1086"/>
      <c r="I721" s="1086"/>
      <c r="J721" s="1086"/>
      <c r="K721" s="1086"/>
      <c r="L721" s="1086"/>
      <c r="M721" s="1086"/>
      <c r="N721" s="1086"/>
      <c r="O721" s="1086"/>
      <c r="P721" s="1086"/>
      <c r="Q721" s="1086"/>
      <c r="R721" s="1086"/>
      <c r="S721" s="1086"/>
      <c r="T721" s="1086"/>
      <c r="U721" s="1086"/>
      <c r="V721" s="1086"/>
      <c r="W721" s="1086"/>
      <c r="X721" s="1086"/>
      <c r="Y721" s="1086"/>
      <c r="Z721" s="1086"/>
      <c r="AA721" s="1086"/>
      <c r="AB721" s="1086"/>
      <c r="AC721" s="1086"/>
      <c r="AD721" s="1086"/>
      <c r="AE721" s="1086"/>
      <c r="AF721" s="1086"/>
      <c r="AG721" s="1086"/>
      <c r="AJ721" s="1086"/>
      <c r="AK721" s="1086"/>
      <c r="AL721" s="1086"/>
      <c r="AM721" s="1086"/>
      <c r="AN721" s="1086"/>
      <c r="AO721" s="1086"/>
    </row>
    <row r="722" ht="15.75" customHeight="1">
      <c r="A722" s="1086"/>
      <c r="B722" s="1086"/>
      <c r="D722" s="1086"/>
      <c r="E722" s="1086"/>
      <c r="F722" s="1086"/>
      <c r="G722" s="1086"/>
      <c r="H722" s="1086"/>
      <c r="I722" s="1086"/>
      <c r="J722" s="1086"/>
      <c r="K722" s="1086"/>
      <c r="L722" s="1086"/>
      <c r="M722" s="1086"/>
      <c r="N722" s="1086"/>
      <c r="O722" s="1086"/>
      <c r="P722" s="1086"/>
      <c r="Q722" s="1086"/>
      <c r="R722" s="1086"/>
      <c r="S722" s="1086"/>
      <c r="T722" s="1086"/>
      <c r="U722" s="1086"/>
      <c r="V722" s="1086"/>
      <c r="W722" s="1086"/>
      <c r="X722" s="1086"/>
      <c r="Y722" s="1086"/>
      <c r="Z722" s="1086"/>
      <c r="AA722" s="1086"/>
      <c r="AB722" s="1086"/>
      <c r="AC722" s="1086"/>
      <c r="AD722" s="1086"/>
      <c r="AE722" s="1086"/>
      <c r="AF722" s="1086"/>
      <c r="AG722" s="1086"/>
      <c r="AJ722" s="1086"/>
      <c r="AK722" s="1086"/>
      <c r="AL722" s="1086"/>
      <c r="AM722" s="1086"/>
      <c r="AN722" s="1086"/>
      <c r="AO722" s="1086"/>
    </row>
    <row r="723" ht="15.75" customHeight="1">
      <c r="A723" s="1086"/>
      <c r="B723" s="1086"/>
      <c r="D723" s="1086"/>
      <c r="E723" s="1086"/>
      <c r="F723" s="1086"/>
      <c r="G723" s="1086"/>
      <c r="H723" s="1086"/>
      <c r="I723" s="1086"/>
      <c r="J723" s="1086"/>
      <c r="K723" s="1086"/>
      <c r="L723" s="1086"/>
      <c r="M723" s="1086"/>
      <c r="N723" s="1086"/>
      <c r="O723" s="1086"/>
      <c r="P723" s="1086"/>
      <c r="Q723" s="1086"/>
      <c r="R723" s="1086"/>
      <c r="S723" s="1086"/>
      <c r="T723" s="1086"/>
      <c r="U723" s="1086"/>
      <c r="V723" s="1086"/>
      <c r="W723" s="1086"/>
      <c r="X723" s="1086"/>
      <c r="Y723" s="1086"/>
      <c r="Z723" s="1086"/>
      <c r="AA723" s="1086"/>
      <c r="AB723" s="1086"/>
      <c r="AC723" s="1086"/>
      <c r="AD723" s="1086"/>
      <c r="AE723" s="1086"/>
      <c r="AF723" s="1086"/>
      <c r="AG723" s="1086"/>
      <c r="AJ723" s="1086"/>
      <c r="AK723" s="1086"/>
      <c r="AL723" s="1086"/>
      <c r="AM723" s="1086"/>
      <c r="AN723" s="1086"/>
      <c r="AO723" s="1086"/>
    </row>
    <row r="724" ht="15.75" customHeight="1">
      <c r="A724" s="1086"/>
      <c r="B724" s="1086"/>
      <c r="D724" s="1086"/>
      <c r="E724" s="1086"/>
      <c r="F724" s="1086"/>
      <c r="G724" s="1086"/>
      <c r="H724" s="1086"/>
      <c r="I724" s="1086"/>
      <c r="J724" s="1086"/>
      <c r="K724" s="1086"/>
      <c r="L724" s="1086"/>
      <c r="M724" s="1086"/>
      <c r="N724" s="1086"/>
      <c r="O724" s="1086"/>
      <c r="P724" s="1086"/>
      <c r="Q724" s="1086"/>
      <c r="R724" s="1086"/>
      <c r="S724" s="1086"/>
      <c r="T724" s="1086"/>
      <c r="U724" s="1086"/>
      <c r="V724" s="1086"/>
      <c r="W724" s="1086"/>
      <c r="X724" s="1086"/>
      <c r="Y724" s="1086"/>
      <c r="Z724" s="1086"/>
      <c r="AA724" s="1086"/>
      <c r="AB724" s="1086"/>
      <c r="AC724" s="1086"/>
      <c r="AD724" s="1086"/>
      <c r="AE724" s="1086"/>
      <c r="AF724" s="1086"/>
      <c r="AG724" s="1086"/>
      <c r="AJ724" s="1086"/>
      <c r="AK724" s="1086"/>
      <c r="AL724" s="1086"/>
      <c r="AM724" s="1086"/>
      <c r="AN724" s="1086"/>
      <c r="AO724" s="1086"/>
    </row>
    <row r="725" ht="15.75" customHeight="1">
      <c r="A725" s="1086"/>
      <c r="B725" s="1086"/>
      <c r="D725" s="1086"/>
      <c r="E725" s="1086"/>
      <c r="F725" s="1086"/>
      <c r="G725" s="1086"/>
      <c r="H725" s="1086"/>
      <c r="I725" s="1086"/>
      <c r="J725" s="1086"/>
      <c r="K725" s="1086"/>
      <c r="L725" s="1086"/>
      <c r="M725" s="1086"/>
      <c r="N725" s="1086"/>
      <c r="O725" s="1086"/>
      <c r="P725" s="1086"/>
      <c r="Q725" s="1086"/>
      <c r="R725" s="1086"/>
      <c r="S725" s="1086"/>
      <c r="T725" s="1086"/>
      <c r="U725" s="1086"/>
      <c r="V725" s="1086"/>
      <c r="W725" s="1086"/>
      <c r="X725" s="1086"/>
      <c r="Y725" s="1086"/>
      <c r="Z725" s="1086"/>
      <c r="AA725" s="1086"/>
      <c r="AB725" s="1086"/>
      <c r="AC725" s="1086"/>
      <c r="AD725" s="1086"/>
      <c r="AE725" s="1086"/>
      <c r="AF725" s="1086"/>
      <c r="AG725" s="1086"/>
      <c r="AJ725" s="1086"/>
      <c r="AK725" s="1086"/>
      <c r="AL725" s="1086"/>
      <c r="AM725" s="1086"/>
      <c r="AN725" s="1086"/>
      <c r="AO725" s="1086"/>
    </row>
    <row r="726" ht="15.75" customHeight="1">
      <c r="A726" s="1086"/>
      <c r="B726" s="1086"/>
      <c r="D726" s="1086"/>
      <c r="E726" s="1086"/>
      <c r="F726" s="1086"/>
      <c r="G726" s="1086"/>
      <c r="H726" s="1086"/>
      <c r="I726" s="1086"/>
      <c r="J726" s="1086"/>
      <c r="K726" s="1086"/>
      <c r="L726" s="1086"/>
      <c r="M726" s="1086"/>
      <c r="N726" s="1086"/>
      <c r="O726" s="1086"/>
      <c r="P726" s="1086"/>
      <c r="Q726" s="1086"/>
      <c r="R726" s="1086"/>
      <c r="S726" s="1086"/>
      <c r="T726" s="1086"/>
      <c r="U726" s="1086"/>
      <c r="V726" s="1086"/>
      <c r="W726" s="1086"/>
      <c r="X726" s="1086"/>
      <c r="Y726" s="1086"/>
      <c r="Z726" s="1086"/>
      <c r="AA726" s="1086"/>
      <c r="AB726" s="1086"/>
      <c r="AC726" s="1086"/>
      <c r="AD726" s="1086"/>
      <c r="AE726" s="1086"/>
      <c r="AF726" s="1086"/>
      <c r="AG726" s="1086"/>
      <c r="AJ726" s="1086"/>
      <c r="AK726" s="1086"/>
      <c r="AL726" s="1086"/>
      <c r="AM726" s="1086"/>
      <c r="AN726" s="1086"/>
      <c r="AO726" s="1086"/>
    </row>
    <row r="727" ht="15.75" customHeight="1">
      <c r="A727" s="1086"/>
      <c r="B727" s="1086"/>
      <c r="D727" s="1086"/>
      <c r="E727" s="1086"/>
      <c r="F727" s="1086"/>
      <c r="G727" s="1086"/>
      <c r="H727" s="1086"/>
      <c r="I727" s="1086"/>
      <c r="J727" s="1086"/>
      <c r="K727" s="1086"/>
      <c r="L727" s="1086"/>
      <c r="M727" s="1086"/>
      <c r="N727" s="1086"/>
      <c r="O727" s="1086"/>
      <c r="P727" s="1086"/>
      <c r="Q727" s="1086"/>
      <c r="R727" s="1086"/>
      <c r="S727" s="1086"/>
      <c r="T727" s="1086"/>
      <c r="U727" s="1086"/>
      <c r="V727" s="1086"/>
      <c r="W727" s="1086"/>
      <c r="X727" s="1086"/>
      <c r="Y727" s="1086"/>
      <c r="Z727" s="1086"/>
      <c r="AA727" s="1086"/>
      <c r="AB727" s="1086"/>
      <c r="AC727" s="1086"/>
      <c r="AD727" s="1086"/>
      <c r="AE727" s="1086"/>
      <c r="AF727" s="1086"/>
      <c r="AG727" s="1086"/>
      <c r="AJ727" s="1086"/>
      <c r="AK727" s="1086"/>
      <c r="AL727" s="1086"/>
      <c r="AM727" s="1086"/>
      <c r="AN727" s="1086"/>
      <c r="AO727" s="1086"/>
    </row>
    <row r="728" ht="15.75" customHeight="1">
      <c r="A728" s="1086"/>
      <c r="B728" s="1086"/>
      <c r="D728" s="1086"/>
      <c r="E728" s="1086"/>
      <c r="F728" s="1086"/>
      <c r="G728" s="1086"/>
      <c r="H728" s="1086"/>
      <c r="I728" s="1086"/>
      <c r="J728" s="1086"/>
      <c r="K728" s="1086"/>
      <c r="L728" s="1086"/>
      <c r="M728" s="1086"/>
      <c r="N728" s="1086"/>
      <c r="O728" s="1086"/>
      <c r="P728" s="1086"/>
      <c r="Q728" s="1086"/>
      <c r="R728" s="1086"/>
      <c r="S728" s="1086"/>
      <c r="T728" s="1086"/>
      <c r="U728" s="1086"/>
      <c r="V728" s="1086"/>
      <c r="W728" s="1086"/>
      <c r="X728" s="1086"/>
      <c r="Y728" s="1086"/>
      <c r="Z728" s="1086"/>
      <c r="AA728" s="1086"/>
      <c r="AB728" s="1086"/>
      <c r="AC728" s="1086"/>
      <c r="AD728" s="1086"/>
      <c r="AE728" s="1086"/>
      <c r="AF728" s="1086"/>
      <c r="AG728" s="1086"/>
      <c r="AJ728" s="1086"/>
      <c r="AK728" s="1086"/>
      <c r="AL728" s="1086"/>
      <c r="AM728" s="1086"/>
      <c r="AN728" s="1086"/>
      <c r="AO728" s="1086"/>
    </row>
    <row r="729" ht="15.75" customHeight="1">
      <c r="A729" s="1086"/>
      <c r="B729" s="1086"/>
      <c r="D729" s="1086"/>
      <c r="E729" s="1086"/>
      <c r="F729" s="1086"/>
      <c r="G729" s="1086"/>
      <c r="H729" s="1086"/>
      <c r="I729" s="1086"/>
      <c r="J729" s="1086"/>
      <c r="K729" s="1086"/>
      <c r="L729" s="1086"/>
      <c r="M729" s="1086"/>
      <c r="N729" s="1086"/>
      <c r="O729" s="1086"/>
      <c r="P729" s="1086"/>
      <c r="Q729" s="1086"/>
      <c r="R729" s="1086"/>
      <c r="S729" s="1086"/>
      <c r="T729" s="1086"/>
      <c r="U729" s="1086"/>
      <c r="V729" s="1086"/>
      <c r="W729" s="1086"/>
      <c r="X729" s="1086"/>
      <c r="Y729" s="1086"/>
      <c r="Z729" s="1086"/>
      <c r="AA729" s="1086"/>
      <c r="AB729" s="1086"/>
      <c r="AC729" s="1086"/>
      <c r="AD729" s="1086"/>
      <c r="AE729" s="1086"/>
      <c r="AF729" s="1086"/>
      <c r="AG729" s="1086"/>
      <c r="AJ729" s="1086"/>
      <c r="AK729" s="1086"/>
      <c r="AL729" s="1086"/>
      <c r="AM729" s="1086"/>
      <c r="AN729" s="1086"/>
      <c r="AO729" s="1086"/>
    </row>
    <row r="730" ht="15.75" customHeight="1">
      <c r="A730" s="1086"/>
      <c r="B730" s="1086"/>
      <c r="D730" s="1086"/>
      <c r="E730" s="1086"/>
      <c r="F730" s="1086"/>
      <c r="G730" s="1086"/>
      <c r="H730" s="1086"/>
      <c r="I730" s="1086"/>
      <c r="J730" s="1086"/>
      <c r="K730" s="1086"/>
      <c r="L730" s="1086"/>
      <c r="M730" s="1086"/>
      <c r="N730" s="1086"/>
      <c r="O730" s="1086"/>
      <c r="P730" s="1086"/>
      <c r="Q730" s="1086"/>
      <c r="R730" s="1086"/>
      <c r="S730" s="1086"/>
      <c r="T730" s="1086"/>
      <c r="U730" s="1086"/>
      <c r="V730" s="1086"/>
      <c r="W730" s="1086"/>
      <c r="X730" s="1086"/>
      <c r="Y730" s="1086"/>
      <c r="Z730" s="1086"/>
      <c r="AA730" s="1086"/>
      <c r="AB730" s="1086"/>
      <c r="AC730" s="1086"/>
      <c r="AD730" s="1086"/>
      <c r="AE730" s="1086"/>
      <c r="AF730" s="1086"/>
      <c r="AG730" s="1086"/>
      <c r="AJ730" s="1086"/>
      <c r="AK730" s="1086"/>
      <c r="AL730" s="1086"/>
      <c r="AM730" s="1086"/>
      <c r="AN730" s="1086"/>
      <c r="AO730" s="1086"/>
    </row>
    <row r="731" ht="15.75" customHeight="1">
      <c r="A731" s="1086"/>
      <c r="B731" s="1086"/>
      <c r="D731" s="1086"/>
      <c r="E731" s="1086"/>
      <c r="F731" s="1086"/>
      <c r="G731" s="1086"/>
      <c r="H731" s="1086"/>
      <c r="I731" s="1086"/>
      <c r="J731" s="1086"/>
      <c r="K731" s="1086"/>
      <c r="L731" s="1086"/>
      <c r="M731" s="1086"/>
      <c r="N731" s="1086"/>
      <c r="O731" s="1086"/>
      <c r="P731" s="1086"/>
      <c r="Q731" s="1086"/>
      <c r="R731" s="1086"/>
      <c r="S731" s="1086"/>
      <c r="T731" s="1086"/>
      <c r="U731" s="1086"/>
      <c r="V731" s="1086"/>
      <c r="W731" s="1086"/>
      <c r="X731" s="1086"/>
      <c r="Y731" s="1086"/>
      <c r="Z731" s="1086"/>
      <c r="AA731" s="1086"/>
      <c r="AB731" s="1086"/>
      <c r="AC731" s="1086"/>
      <c r="AD731" s="1086"/>
      <c r="AE731" s="1086"/>
      <c r="AF731" s="1086"/>
      <c r="AG731" s="1086"/>
      <c r="AJ731" s="1086"/>
      <c r="AK731" s="1086"/>
      <c r="AL731" s="1086"/>
      <c r="AM731" s="1086"/>
      <c r="AN731" s="1086"/>
      <c r="AO731" s="1086"/>
    </row>
    <row r="732" ht="15.75" customHeight="1">
      <c r="A732" s="1086"/>
      <c r="B732" s="1086"/>
      <c r="D732" s="1086"/>
      <c r="E732" s="1086"/>
      <c r="F732" s="1086"/>
      <c r="G732" s="1086"/>
      <c r="H732" s="1086"/>
      <c r="I732" s="1086"/>
      <c r="J732" s="1086"/>
      <c r="K732" s="1086"/>
      <c r="L732" s="1086"/>
      <c r="M732" s="1086"/>
      <c r="N732" s="1086"/>
      <c r="O732" s="1086"/>
      <c r="P732" s="1086"/>
      <c r="Q732" s="1086"/>
      <c r="R732" s="1086"/>
      <c r="S732" s="1086"/>
      <c r="T732" s="1086"/>
      <c r="U732" s="1086"/>
      <c r="V732" s="1086"/>
      <c r="W732" s="1086"/>
      <c r="X732" s="1086"/>
      <c r="Y732" s="1086"/>
      <c r="Z732" s="1086"/>
      <c r="AA732" s="1086"/>
      <c r="AB732" s="1086"/>
      <c r="AC732" s="1086"/>
      <c r="AD732" s="1086"/>
      <c r="AE732" s="1086"/>
      <c r="AF732" s="1086"/>
      <c r="AG732" s="1086"/>
      <c r="AJ732" s="1086"/>
      <c r="AK732" s="1086"/>
      <c r="AL732" s="1086"/>
      <c r="AM732" s="1086"/>
      <c r="AN732" s="1086"/>
      <c r="AO732" s="1086"/>
    </row>
    <row r="733" ht="15.75" customHeight="1">
      <c r="A733" s="1086"/>
      <c r="B733" s="1086"/>
      <c r="D733" s="1086"/>
      <c r="E733" s="1086"/>
      <c r="F733" s="1086"/>
      <c r="G733" s="1086"/>
      <c r="H733" s="1086"/>
      <c r="I733" s="1086"/>
      <c r="J733" s="1086"/>
      <c r="K733" s="1086"/>
      <c r="L733" s="1086"/>
      <c r="M733" s="1086"/>
      <c r="N733" s="1086"/>
      <c r="O733" s="1086"/>
      <c r="P733" s="1086"/>
      <c r="Q733" s="1086"/>
      <c r="R733" s="1086"/>
      <c r="S733" s="1086"/>
      <c r="T733" s="1086"/>
      <c r="U733" s="1086"/>
      <c r="V733" s="1086"/>
      <c r="W733" s="1086"/>
      <c r="X733" s="1086"/>
      <c r="Y733" s="1086"/>
      <c r="Z733" s="1086"/>
      <c r="AA733" s="1086"/>
      <c r="AB733" s="1086"/>
      <c r="AC733" s="1086"/>
      <c r="AD733" s="1086"/>
      <c r="AE733" s="1086"/>
      <c r="AF733" s="1086"/>
      <c r="AG733" s="1086"/>
      <c r="AJ733" s="1086"/>
      <c r="AK733" s="1086"/>
      <c r="AL733" s="1086"/>
      <c r="AM733" s="1086"/>
      <c r="AN733" s="1086"/>
      <c r="AO733" s="1086"/>
    </row>
    <row r="734" ht="15.75" customHeight="1">
      <c r="A734" s="1086"/>
      <c r="B734" s="1086"/>
      <c r="D734" s="1086"/>
      <c r="E734" s="1086"/>
      <c r="F734" s="1086"/>
      <c r="G734" s="1086"/>
      <c r="H734" s="1086"/>
      <c r="I734" s="1086"/>
      <c r="J734" s="1086"/>
      <c r="K734" s="1086"/>
      <c r="L734" s="1086"/>
      <c r="M734" s="1086"/>
      <c r="N734" s="1086"/>
      <c r="O734" s="1086"/>
      <c r="P734" s="1086"/>
      <c r="Q734" s="1086"/>
      <c r="R734" s="1086"/>
      <c r="S734" s="1086"/>
      <c r="T734" s="1086"/>
      <c r="U734" s="1086"/>
      <c r="V734" s="1086"/>
      <c r="W734" s="1086"/>
      <c r="X734" s="1086"/>
      <c r="Y734" s="1086"/>
      <c r="Z734" s="1086"/>
      <c r="AA734" s="1086"/>
      <c r="AB734" s="1086"/>
      <c r="AC734" s="1086"/>
      <c r="AD734" s="1086"/>
      <c r="AE734" s="1086"/>
      <c r="AF734" s="1086"/>
      <c r="AG734" s="1086"/>
      <c r="AJ734" s="1086"/>
      <c r="AK734" s="1086"/>
      <c r="AL734" s="1086"/>
      <c r="AM734" s="1086"/>
      <c r="AN734" s="1086"/>
      <c r="AO734" s="1086"/>
    </row>
    <row r="735" ht="15.75" customHeight="1">
      <c r="A735" s="1086"/>
      <c r="B735" s="1086"/>
      <c r="D735" s="1086"/>
      <c r="E735" s="1086"/>
      <c r="F735" s="1086"/>
      <c r="G735" s="1086"/>
      <c r="H735" s="1086"/>
      <c r="I735" s="1086"/>
      <c r="J735" s="1086"/>
      <c r="K735" s="1086"/>
      <c r="L735" s="1086"/>
      <c r="M735" s="1086"/>
      <c r="N735" s="1086"/>
      <c r="O735" s="1086"/>
      <c r="P735" s="1086"/>
      <c r="Q735" s="1086"/>
      <c r="R735" s="1086"/>
      <c r="S735" s="1086"/>
      <c r="T735" s="1086"/>
      <c r="U735" s="1086"/>
      <c r="V735" s="1086"/>
      <c r="W735" s="1086"/>
      <c r="X735" s="1086"/>
      <c r="Y735" s="1086"/>
      <c r="Z735" s="1086"/>
      <c r="AA735" s="1086"/>
      <c r="AB735" s="1086"/>
      <c r="AC735" s="1086"/>
      <c r="AD735" s="1086"/>
      <c r="AE735" s="1086"/>
      <c r="AF735" s="1086"/>
      <c r="AG735" s="1086"/>
      <c r="AJ735" s="1086"/>
      <c r="AK735" s="1086"/>
      <c r="AL735" s="1086"/>
      <c r="AM735" s="1086"/>
      <c r="AN735" s="1086"/>
      <c r="AO735" s="1086"/>
    </row>
    <row r="736" ht="15.75" customHeight="1">
      <c r="A736" s="1086"/>
      <c r="B736" s="1086"/>
      <c r="D736" s="1086"/>
      <c r="E736" s="1086"/>
      <c r="F736" s="1086"/>
      <c r="G736" s="1086"/>
      <c r="H736" s="1086"/>
      <c r="I736" s="1086"/>
      <c r="J736" s="1086"/>
      <c r="K736" s="1086"/>
      <c r="L736" s="1086"/>
      <c r="M736" s="1086"/>
      <c r="N736" s="1086"/>
      <c r="O736" s="1086"/>
      <c r="P736" s="1086"/>
      <c r="Q736" s="1086"/>
      <c r="R736" s="1086"/>
      <c r="S736" s="1086"/>
      <c r="T736" s="1086"/>
      <c r="U736" s="1086"/>
      <c r="V736" s="1086"/>
      <c r="W736" s="1086"/>
      <c r="X736" s="1086"/>
      <c r="Y736" s="1086"/>
      <c r="Z736" s="1086"/>
      <c r="AA736" s="1086"/>
      <c r="AB736" s="1086"/>
      <c r="AC736" s="1086"/>
      <c r="AD736" s="1086"/>
      <c r="AE736" s="1086"/>
      <c r="AF736" s="1086"/>
      <c r="AG736" s="1086"/>
      <c r="AJ736" s="1086"/>
      <c r="AK736" s="1086"/>
      <c r="AL736" s="1086"/>
      <c r="AM736" s="1086"/>
      <c r="AN736" s="1086"/>
      <c r="AO736" s="1086"/>
    </row>
    <row r="737" ht="15.75" customHeight="1">
      <c r="A737" s="1086"/>
      <c r="B737" s="1086"/>
      <c r="D737" s="1086"/>
      <c r="E737" s="1086"/>
      <c r="F737" s="1086"/>
      <c r="G737" s="1086"/>
      <c r="H737" s="1086"/>
      <c r="I737" s="1086"/>
      <c r="J737" s="1086"/>
      <c r="K737" s="1086"/>
      <c r="L737" s="1086"/>
      <c r="M737" s="1086"/>
      <c r="N737" s="1086"/>
      <c r="O737" s="1086"/>
      <c r="P737" s="1086"/>
      <c r="Q737" s="1086"/>
      <c r="R737" s="1086"/>
      <c r="S737" s="1086"/>
      <c r="T737" s="1086"/>
      <c r="U737" s="1086"/>
      <c r="V737" s="1086"/>
      <c r="W737" s="1086"/>
      <c r="X737" s="1086"/>
      <c r="Y737" s="1086"/>
      <c r="Z737" s="1086"/>
      <c r="AA737" s="1086"/>
      <c r="AB737" s="1086"/>
      <c r="AC737" s="1086"/>
      <c r="AD737" s="1086"/>
      <c r="AE737" s="1086"/>
      <c r="AF737" s="1086"/>
      <c r="AG737" s="1086"/>
      <c r="AJ737" s="1086"/>
      <c r="AK737" s="1086"/>
      <c r="AL737" s="1086"/>
      <c r="AM737" s="1086"/>
      <c r="AN737" s="1086"/>
      <c r="AO737" s="1086"/>
    </row>
    <row r="738" ht="15.75" customHeight="1">
      <c r="A738" s="1086"/>
      <c r="B738" s="1086"/>
      <c r="D738" s="1086"/>
      <c r="E738" s="1086"/>
      <c r="F738" s="1086"/>
      <c r="G738" s="1086"/>
      <c r="H738" s="1086"/>
      <c r="I738" s="1086"/>
      <c r="J738" s="1086"/>
      <c r="K738" s="1086"/>
      <c r="L738" s="1086"/>
      <c r="M738" s="1086"/>
      <c r="N738" s="1086"/>
      <c r="O738" s="1086"/>
      <c r="P738" s="1086"/>
      <c r="Q738" s="1086"/>
      <c r="R738" s="1086"/>
      <c r="S738" s="1086"/>
      <c r="T738" s="1086"/>
      <c r="U738" s="1086"/>
      <c r="V738" s="1086"/>
      <c r="W738" s="1086"/>
      <c r="X738" s="1086"/>
      <c r="Y738" s="1086"/>
      <c r="Z738" s="1086"/>
      <c r="AA738" s="1086"/>
      <c r="AB738" s="1086"/>
      <c r="AC738" s="1086"/>
      <c r="AD738" s="1086"/>
      <c r="AE738" s="1086"/>
      <c r="AF738" s="1086"/>
      <c r="AG738" s="1086"/>
      <c r="AJ738" s="1086"/>
      <c r="AK738" s="1086"/>
      <c r="AL738" s="1086"/>
      <c r="AM738" s="1086"/>
      <c r="AN738" s="1086"/>
      <c r="AO738" s="1086"/>
    </row>
    <row r="739" ht="15.75" customHeight="1">
      <c r="A739" s="1086"/>
      <c r="B739" s="1086"/>
      <c r="D739" s="1086"/>
      <c r="E739" s="1086"/>
      <c r="F739" s="1086"/>
      <c r="G739" s="1086"/>
      <c r="H739" s="1086"/>
      <c r="I739" s="1086"/>
      <c r="J739" s="1086"/>
      <c r="K739" s="1086"/>
      <c r="L739" s="1086"/>
      <c r="M739" s="1086"/>
      <c r="N739" s="1086"/>
      <c r="O739" s="1086"/>
      <c r="P739" s="1086"/>
      <c r="Q739" s="1086"/>
      <c r="R739" s="1086"/>
      <c r="S739" s="1086"/>
      <c r="T739" s="1086"/>
      <c r="U739" s="1086"/>
      <c r="V739" s="1086"/>
      <c r="W739" s="1086"/>
      <c r="X739" s="1086"/>
      <c r="Y739" s="1086"/>
      <c r="Z739" s="1086"/>
      <c r="AA739" s="1086"/>
      <c r="AB739" s="1086"/>
      <c r="AC739" s="1086"/>
      <c r="AD739" s="1086"/>
      <c r="AE739" s="1086"/>
      <c r="AF739" s="1086"/>
      <c r="AG739" s="1086"/>
      <c r="AJ739" s="1086"/>
      <c r="AK739" s="1086"/>
      <c r="AL739" s="1086"/>
      <c r="AM739" s="1086"/>
      <c r="AN739" s="1086"/>
      <c r="AO739" s="1086"/>
    </row>
    <row r="740" ht="15.75" customHeight="1">
      <c r="A740" s="1086"/>
      <c r="B740" s="1086"/>
      <c r="D740" s="1086"/>
      <c r="E740" s="1086"/>
      <c r="F740" s="1086"/>
      <c r="G740" s="1086"/>
      <c r="H740" s="1086"/>
      <c r="I740" s="1086"/>
      <c r="J740" s="1086"/>
      <c r="K740" s="1086"/>
      <c r="L740" s="1086"/>
      <c r="M740" s="1086"/>
      <c r="N740" s="1086"/>
      <c r="O740" s="1086"/>
      <c r="P740" s="1086"/>
      <c r="Q740" s="1086"/>
      <c r="R740" s="1086"/>
      <c r="S740" s="1086"/>
      <c r="T740" s="1086"/>
      <c r="U740" s="1086"/>
      <c r="V740" s="1086"/>
      <c r="W740" s="1086"/>
      <c r="X740" s="1086"/>
      <c r="Y740" s="1086"/>
      <c r="Z740" s="1086"/>
      <c r="AA740" s="1086"/>
      <c r="AB740" s="1086"/>
      <c r="AC740" s="1086"/>
      <c r="AD740" s="1086"/>
      <c r="AE740" s="1086"/>
      <c r="AF740" s="1086"/>
      <c r="AG740" s="1086"/>
      <c r="AJ740" s="1086"/>
      <c r="AK740" s="1086"/>
      <c r="AL740" s="1086"/>
      <c r="AM740" s="1086"/>
      <c r="AN740" s="1086"/>
      <c r="AO740" s="1086"/>
    </row>
    <row r="741" ht="15.75" customHeight="1">
      <c r="A741" s="1086"/>
      <c r="B741" s="1086"/>
      <c r="D741" s="1086"/>
      <c r="E741" s="1086"/>
      <c r="F741" s="1086"/>
      <c r="G741" s="1086"/>
      <c r="H741" s="1086"/>
      <c r="I741" s="1086"/>
      <c r="J741" s="1086"/>
      <c r="K741" s="1086"/>
      <c r="L741" s="1086"/>
      <c r="M741" s="1086"/>
      <c r="N741" s="1086"/>
      <c r="O741" s="1086"/>
      <c r="P741" s="1086"/>
      <c r="Q741" s="1086"/>
      <c r="R741" s="1086"/>
      <c r="S741" s="1086"/>
      <c r="T741" s="1086"/>
      <c r="U741" s="1086"/>
      <c r="V741" s="1086"/>
      <c r="W741" s="1086"/>
      <c r="X741" s="1086"/>
      <c r="Y741" s="1086"/>
      <c r="Z741" s="1086"/>
      <c r="AA741" s="1086"/>
      <c r="AB741" s="1086"/>
      <c r="AC741" s="1086"/>
      <c r="AD741" s="1086"/>
      <c r="AE741" s="1086"/>
      <c r="AF741" s="1086"/>
      <c r="AG741" s="1086"/>
      <c r="AJ741" s="1086"/>
      <c r="AK741" s="1086"/>
      <c r="AL741" s="1086"/>
      <c r="AM741" s="1086"/>
      <c r="AN741" s="1086"/>
      <c r="AO741" s="1086"/>
    </row>
    <row r="742" ht="15.75" customHeight="1">
      <c r="A742" s="1086"/>
      <c r="B742" s="1086"/>
      <c r="D742" s="1086"/>
      <c r="E742" s="1086"/>
      <c r="F742" s="1086"/>
      <c r="G742" s="1086"/>
      <c r="H742" s="1086"/>
      <c r="I742" s="1086"/>
      <c r="J742" s="1086"/>
      <c r="K742" s="1086"/>
      <c r="L742" s="1086"/>
      <c r="M742" s="1086"/>
      <c r="N742" s="1086"/>
      <c r="O742" s="1086"/>
      <c r="P742" s="1086"/>
      <c r="Q742" s="1086"/>
      <c r="R742" s="1086"/>
      <c r="S742" s="1086"/>
      <c r="T742" s="1086"/>
      <c r="U742" s="1086"/>
      <c r="V742" s="1086"/>
      <c r="W742" s="1086"/>
      <c r="X742" s="1086"/>
      <c r="Y742" s="1086"/>
      <c r="Z742" s="1086"/>
      <c r="AA742" s="1086"/>
      <c r="AB742" s="1086"/>
      <c r="AC742" s="1086"/>
      <c r="AD742" s="1086"/>
      <c r="AE742" s="1086"/>
      <c r="AF742" s="1086"/>
      <c r="AG742" s="1086"/>
      <c r="AJ742" s="1086"/>
      <c r="AK742" s="1086"/>
      <c r="AL742" s="1086"/>
      <c r="AM742" s="1086"/>
      <c r="AN742" s="1086"/>
      <c r="AO742" s="1086"/>
    </row>
    <row r="743" ht="15.75" customHeight="1">
      <c r="A743" s="1086"/>
      <c r="B743" s="1086"/>
      <c r="D743" s="1086"/>
      <c r="E743" s="1086"/>
      <c r="F743" s="1086"/>
      <c r="G743" s="1086"/>
      <c r="H743" s="1086"/>
      <c r="I743" s="1086"/>
      <c r="J743" s="1086"/>
      <c r="K743" s="1086"/>
      <c r="L743" s="1086"/>
      <c r="M743" s="1086"/>
      <c r="N743" s="1086"/>
      <c r="O743" s="1086"/>
      <c r="P743" s="1086"/>
      <c r="Q743" s="1086"/>
      <c r="R743" s="1086"/>
      <c r="S743" s="1086"/>
      <c r="T743" s="1086"/>
      <c r="U743" s="1086"/>
      <c r="V743" s="1086"/>
      <c r="W743" s="1086"/>
      <c r="X743" s="1086"/>
      <c r="Y743" s="1086"/>
      <c r="Z743" s="1086"/>
      <c r="AA743" s="1086"/>
      <c r="AB743" s="1086"/>
      <c r="AC743" s="1086"/>
      <c r="AD743" s="1086"/>
      <c r="AE743" s="1086"/>
      <c r="AF743" s="1086"/>
      <c r="AG743" s="1086"/>
      <c r="AJ743" s="1086"/>
      <c r="AK743" s="1086"/>
      <c r="AL743" s="1086"/>
      <c r="AM743" s="1086"/>
      <c r="AN743" s="1086"/>
      <c r="AO743" s="1086"/>
    </row>
    <row r="744" ht="15.75" customHeight="1">
      <c r="A744" s="1086"/>
      <c r="B744" s="1086"/>
      <c r="D744" s="1086"/>
      <c r="E744" s="1086"/>
      <c r="F744" s="1086"/>
      <c r="G744" s="1086"/>
      <c r="H744" s="1086"/>
      <c r="I744" s="1086"/>
      <c r="J744" s="1086"/>
      <c r="K744" s="1086"/>
      <c r="L744" s="1086"/>
      <c r="M744" s="1086"/>
      <c r="N744" s="1086"/>
      <c r="O744" s="1086"/>
      <c r="P744" s="1086"/>
      <c r="Q744" s="1086"/>
      <c r="R744" s="1086"/>
      <c r="S744" s="1086"/>
      <c r="T744" s="1086"/>
      <c r="U744" s="1086"/>
      <c r="V744" s="1086"/>
      <c r="W744" s="1086"/>
      <c r="X744" s="1086"/>
      <c r="Y744" s="1086"/>
      <c r="Z744" s="1086"/>
      <c r="AA744" s="1086"/>
      <c r="AB744" s="1086"/>
      <c r="AC744" s="1086"/>
      <c r="AD744" s="1086"/>
      <c r="AE744" s="1086"/>
      <c r="AF744" s="1086"/>
      <c r="AG744" s="1086"/>
      <c r="AJ744" s="1086"/>
      <c r="AK744" s="1086"/>
      <c r="AL744" s="1086"/>
      <c r="AM744" s="1086"/>
      <c r="AN744" s="1086"/>
      <c r="AO744" s="1086"/>
    </row>
    <row r="745" ht="15.75" customHeight="1">
      <c r="A745" s="1086"/>
      <c r="B745" s="1086"/>
      <c r="D745" s="1086"/>
      <c r="E745" s="1086"/>
      <c r="F745" s="1086"/>
      <c r="G745" s="1086"/>
      <c r="H745" s="1086"/>
      <c r="I745" s="1086"/>
      <c r="J745" s="1086"/>
      <c r="K745" s="1086"/>
      <c r="L745" s="1086"/>
      <c r="M745" s="1086"/>
      <c r="N745" s="1086"/>
      <c r="O745" s="1086"/>
      <c r="P745" s="1086"/>
      <c r="Q745" s="1086"/>
      <c r="R745" s="1086"/>
      <c r="S745" s="1086"/>
      <c r="T745" s="1086"/>
      <c r="U745" s="1086"/>
      <c r="V745" s="1086"/>
      <c r="W745" s="1086"/>
      <c r="X745" s="1086"/>
      <c r="Y745" s="1086"/>
      <c r="Z745" s="1086"/>
      <c r="AA745" s="1086"/>
      <c r="AB745" s="1086"/>
      <c r="AC745" s="1086"/>
      <c r="AD745" s="1086"/>
      <c r="AE745" s="1086"/>
      <c r="AF745" s="1086"/>
      <c r="AG745" s="1086"/>
      <c r="AJ745" s="1086"/>
      <c r="AK745" s="1086"/>
      <c r="AL745" s="1086"/>
      <c r="AM745" s="1086"/>
      <c r="AN745" s="1086"/>
      <c r="AO745" s="1086"/>
    </row>
    <row r="746" ht="15.75" customHeight="1">
      <c r="A746" s="1086"/>
      <c r="B746" s="1086"/>
      <c r="D746" s="1086"/>
      <c r="E746" s="1086"/>
      <c r="F746" s="1086"/>
      <c r="G746" s="1086"/>
      <c r="H746" s="1086"/>
      <c r="I746" s="1086"/>
      <c r="J746" s="1086"/>
      <c r="K746" s="1086"/>
      <c r="L746" s="1086"/>
      <c r="M746" s="1086"/>
      <c r="N746" s="1086"/>
      <c r="O746" s="1086"/>
      <c r="P746" s="1086"/>
      <c r="Q746" s="1086"/>
      <c r="R746" s="1086"/>
      <c r="S746" s="1086"/>
      <c r="T746" s="1086"/>
      <c r="U746" s="1086"/>
      <c r="V746" s="1086"/>
      <c r="W746" s="1086"/>
      <c r="X746" s="1086"/>
      <c r="Y746" s="1086"/>
      <c r="Z746" s="1086"/>
      <c r="AA746" s="1086"/>
      <c r="AB746" s="1086"/>
      <c r="AC746" s="1086"/>
      <c r="AD746" s="1086"/>
      <c r="AE746" s="1086"/>
      <c r="AF746" s="1086"/>
      <c r="AG746" s="1086"/>
      <c r="AJ746" s="1086"/>
      <c r="AK746" s="1086"/>
      <c r="AL746" s="1086"/>
      <c r="AM746" s="1086"/>
      <c r="AN746" s="1086"/>
      <c r="AO746" s="1086"/>
    </row>
    <row r="747" ht="15.75" customHeight="1">
      <c r="A747" s="1086"/>
      <c r="B747" s="1086"/>
      <c r="D747" s="1086"/>
      <c r="E747" s="1086"/>
      <c r="F747" s="1086"/>
      <c r="G747" s="1086"/>
      <c r="H747" s="1086"/>
      <c r="I747" s="1086"/>
      <c r="J747" s="1086"/>
      <c r="K747" s="1086"/>
      <c r="L747" s="1086"/>
      <c r="M747" s="1086"/>
      <c r="N747" s="1086"/>
      <c r="O747" s="1086"/>
      <c r="P747" s="1086"/>
      <c r="Q747" s="1086"/>
      <c r="R747" s="1086"/>
      <c r="S747" s="1086"/>
      <c r="T747" s="1086"/>
      <c r="U747" s="1086"/>
      <c r="V747" s="1086"/>
      <c r="W747" s="1086"/>
      <c r="X747" s="1086"/>
      <c r="Y747" s="1086"/>
      <c r="Z747" s="1086"/>
      <c r="AA747" s="1086"/>
      <c r="AB747" s="1086"/>
      <c r="AC747" s="1086"/>
      <c r="AD747" s="1086"/>
      <c r="AE747" s="1086"/>
      <c r="AF747" s="1086"/>
      <c r="AG747" s="1086"/>
      <c r="AJ747" s="1086"/>
      <c r="AK747" s="1086"/>
      <c r="AL747" s="1086"/>
      <c r="AM747" s="1086"/>
      <c r="AN747" s="1086"/>
      <c r="AO747" s="1086"/>
    </row>
    <row r="748" ht="15.75" customHeight="1">
      <c r="A748" s="1086"/>
      <c r="B748" s="1086"/>
      <c r="D748" s="1086"/>
      <c r="E748" s="1086"/>
      <c r="F748" s="1086"/>
      <c r="G748" s="1086"/>
      <c r="H748" s="1086"/>
      <c r="I748" s="1086"/>
      <c r="J748" s="1086"/>
      <c r="K748" s="1086"/>
      <c r="L748" s="1086"/>
      <c r="M748" s="1086"/>
      <c r="N748" s="1086"/>
      <c r="O748" s="1086"/>
      <c r="P748" s="1086"/>
      <c r="Q748" s="1086"/>
      <c r="R748" s="1086"/>
      <c r="S748" s="1086"/>
      <c r="T748" s="1086"/>
      <c r="U748" s="1086"/>
      <c r="V748" s="1086"/>
      <c r="W748" s="1086"/>
      <c r="X748" s="1086"/>
      <c r="Y748" s="1086"/>
      <c r="Z748" s="1086"/>
      <c r="AA748" s="1086"/>
      <c r="AB748" s="1086"/>
      <c r="AC748" s="1086"/>
      <c r="AD748" s="1086"/>
      <c r="AE748" s="1086"/>
      <c r="AF748" s="1086"/>
      <c r="AG748" s="1086"/>
      <c r="AJ748" s="1086"/>
      <c r="AK748" s="1086"/>
      <c r="AL748" s="1086"/>
      <c r="AM748" s="1086"/>
      <c r="AN748" s="1086"/>
      <c r="AO748" s="1086"/>
    </row>
    <row r="749" ht="15.75" customHeight="1">
      <c r="A749" s="1086"/>
      <c r="B749" s="1086"/>
      <c r="D749" s="1086"/>
      <c r="E749" s="1086"/>
      <c r="F749" s="1086"/>
      <c r="G749" s="1086"/>
      <c r="H749" s="1086"/>
      <c r="I749" s="1086"/>
      <c r="J749" s="1086"/>
      <c r="K749" s="1086"/>
      <c r="L749" s="1086"/>
      <c r="M749" s="1086"/>
      <c r="N749" s="1086"/>
      <c r="O749" s="1086"/>
      <c r="P749" s="1086"/>
      <c r="Q749" s="1086"/>
      <c r="R749" s="1086"/>
      <c r="S749" s="1086"/>
      <c r="T749" s="1086"/>
      <c r="U749" s="1086"/>
      <c r="V749" s="1086"/>
      <c r="W749" s="1086"/>
      <c r="X749" s="1086"/>
      <c r="Y749" s="1086"/>
      <c r="Z749" s="1086"/>
      <c r="AA749" s="1086"/>
      <c r="AB749" s="1086"/>
      <c r="AC749" s="1086"/>
      <c r="AD749" s="1086"/>
      <c r="AE749" s="1086"/>
      <c r="AF749" s="1086"/>
      <c r="AG749" s="1086"/>
      <c r="AJ749" s="1086"/>
      <c r="AK749" s="1086"/>
      <c r="AL749" s="1086"/>
      <c r="AM749" s="1086"/>
      <c r="AN749" s="1086"/>
      <c r="AO749" s="1086"/>
    </row>
    <row r="750" ht="15.75" customHeight="1">
      <c r="A750" s="1086"/>
      <c r="B750" s="1086"/>
      <c r="D750" s="1086"/>
      <c r="E750" s="1086"/>
      <c r="F750" s="1086"/>
      <c r="G750" s="1086"/>
      <c r="H750" s="1086"/>
      <c r="I750" s="1086"/>
      <c r="J750" s="1086"/>
      <c r="K750" s="1086"/>
      <c r="L750" s="1086"/>
      <c r="M750" s="1086"/>
      <c r="N750" s="1086"/>
      <c r="O750" s="1086"/>
      <c r="P750" s="1086"/>
      <c r="Q750" s="1086"/>
      <c r="R750" s="1086"/>
      <c r="S750" s="1086"/>
      <c r="T750" s="1086"/>
      <c r="U750" s="1086"/>
      <c r="V750" s="1086"/>
      <c r="W750" s="1086"/>
      <c r="X750" s="1086"/>
      <c r="Y750" s="1086"/>
      <c r="Z750" s="1086"/>
      <c r="AA750" s="1086"/>
      <c r="AB750" s="1086"/>
      <c r="AC750" s="1086"/>
      <c r="AD750" s="1086"/>
      <c r="AE750" s="1086"/>
      <c r="AF750" s="1086"/>
      <c r="AG750" s="1086"/>
      <c r="AJ750" s="1086"/>
      <c r="AK750" s="1086"/>
      <c r="AL750" s="1086"/>
      <c r="AM750" s="1086"/>
      <c r="AN750" s="1086"/>
      <c r="AO750" s="1086"/>
    </row>
    <row r="751" ht="15.75" customHeight="1">
      <c r="A751" s="1086"/>
      <c r="B751" s="1086"/>
      <c r="D751" s="1086"/>
      <c r="E751" s="1086"/>
      <c r="F751" s="1086"/>
      <c r="G751" s="1086"/>
      <c r="H751" s="1086"/>
      <c r="I751" s="1086"/>
      <c r="J751" s="1086"/>
      <c r="K751" s="1086"/>
      <c r="L751" s="1086"/>
      <c r="M751" s="1086"/>
      <c r="N751" s="1086"/>
      <c r="O751" s="1086"/>
      <c r="P751" s="1086"/>
      <c r="Q751" s="1086"/>
      <c r="R751" s="1086"/>
      <c r="S751" s="1086"/>
      <c r="T751" s="1086"/>
      <c r="U751" s="1086"/>
      <c r="V751" s="1086"/>
      <c r="W751" s="1086"/>
      <c r="X751" s="1086"/>
      <c r="Y751" s="1086"/>
      <c r="Z751" s="1086"/>
      <c r="AA751" s="1086"/>
      <c r="AB751" s="1086"/>
      <c r="AC751" s="1086"/>
      <c r="AD751" s="1086"/>
      <c r="AE751" s="1086"/>
      <c r="AF751" s="1086"/>
      <c r="AG751" s="1086"/>
      <c r="AJ751" s="1086"/>
      <c r="AK751" s="1086"/>
      <c r="AL751" s="1086"/>
      <c r="AM751" s="1086"/>
      <c r="AN751" s="1086"/>
      <c r="AO751" s="1086"/>
    </row>
    <row r="752" ht="15.75" customHeight="1">
      <c r="A752" s="1086"/>
      <c r="B752" s="1086"/>
      <c r="D752" s="1086"/>
      <c r="E752" s="1086"/>
      <c r="F752" s="1086"/>
      <c r="G752" s="1086"/>
      <c r="H752" s="1086"/>
      <c r="I752" s="1086"/>
      <c r="J752" s="1086"/>
      <c r="K752" s="1086"/>
      <c r="L752" s="1086"/>
      <c r="M752" s="1086"/>
      <c r="N752" s="1086"/>
      <c r="O752" s="1086"/>
      <c r="P752" s="1086"/>
      <c r="Q752" s="1086"/>
      <c r="R752" s="1086"/>
      <c r="S752" s="1086"/>
      <c r="T752" s="1086"/>
      <c r="U752" s="1086"/>
      <c r="V752" s="1086"/>
      <c r="W752" s="1086"/>
      <c r="X752" s="1086"/>
      <c r="Y752" s="1086"/>
      <c r="Z752" s="1086"/>
      <c r="AA752" s="1086"/>
      <c r="AB752" s="1086"/>
      <c r="AC752" s="1086"/>
      <c r="AD752" s="1086"/>
      <c r="AE752" s="1086"/>
      <c r="AF752" s="1086"/>
      <c r="AG752" s="1086"/>
      <c r="AJ752" s="1086"/>
      <c r="AK752" s="1086"/>
      <c r="AL752" s="1086"/>
      <c r="AM752" s="1086"/>
      <c r="AN752" s="1086"/>
      <c r="AO752" s="1086"/>
    </row>
    <row r="753" ht="15.75" customHeight="1">
      <c r="A753" s="1086"/>
      <c r="B753" s="1086"/>
      <c r="D753" s="1086"/>
      <c r="E753" s="1086"/>
      <c r="F753" s="1086"/>
      <c r="G753" s="1086"/>
      <c r="H753" s="1086"/>
      <c r="I753" s="1086"/>
      <c r="J753" s="1086"/>
      <c r="K753" s="1086"/>
      <c r="L753" s="1086"/>
      <c r="M753" s="1086"/>
      <c r="N753" s="1086"/>
      <c r="O753" s="1086"/>
      <c r="P753" s="1086"/>
      <c r="Q753" s="1086"/>
      <c r="R753" s="1086"/>
      <c r="S753" s="1086"/>
      <c r="T753" s="1086"/>
      <c r="U753" s="1086"/>
      <c r="V753" s="1086"/>
      <c r="W753" s="1086"/>
      <c r="X753" s="1086"/>
      <c r="Y753" s="1086"/>
      <c r="Z753" s="1086"/>
      <c r="AA753" s="1086"/>
      <c r="AB753" s="1086"/>
      <c r="AC753" s="1086"/>
      <c r="AD753" s="1086"/>
      <c r="AE753" s="1086"/>
      <c r="AF753" s="1086"/>
      <c r="AG753" s="1086"/>
      <c r="AJ753" s="1086"/>
      <c r="AK753" s="1086"/>
      <c r="AL753" s="1086"/>
      <c r="AM753" s="1086"/>
      <c r="AN753" s="1086"/>
      <c r="AO753" s="1086"/>
    </row>
    <row r="754" ht="15.75" customHeight="1">
      <c r="A754" s="1086"/>
      <c r="B754" s="1086"/>
      <c r="D754" s="1086"/>
      <c r="E754" s="1086"/>
      <c r="F754" s="1086"/>
      <c r="G754" s="1086"/>
      <c r="H754" s="1086"/>
      <c r="I754" s="1086"/>
      <c r="J754" s="1086"/>
      <c r="K754" s="1086"/>
      <c r="L754" s="1086"/>
      <c r="M754" s="1086"/>
      <c r="N754" s="1086"/>
      <c r="O754" s="1086"/>
      <c r="P754" s="1086"/>
      <c r="Q754" s="1086"/>
      <c r="R754" s="1086"/>
      <c r="S754" s="1086"/>
      <c r="T754" s="1086"/>
      <c r="U754" s="1086"/>
      <c r="V754" s="1086"/>
      <c r="W754" s="1086"/>
      <c r="X754" s="1086"/>
      <c r="Y754" s="1086"/>
      <c r="Z754" s="1086"/>
      <c r="AA754" s="1086"/>
      <c r="AB754" s="1086"/>
      <c r="AC754" s="1086"/>
      <c r="AD754" s="1086"/>
      <c r="AE754" s="1086"/>
      <c r="AF754" s="1086"/>
      <c r="AG754" s="1086"/>
      <c r="AJ754" s="1086"/>
      <c r="AK754" s="1086"/>
      <c r="AL754" s="1086"/>
      <c r="AM754" s="1086"/>
      <c r="AN754" s="1086"/>
      <c r="AO754" s="1086"/>
    </row>
    <row r="755" ht="15.75" customHeight="1">
      <c r="A755" s="1086"/>
      <c r="B755" s="1086"/>
      <c r="D755" s="1086"/>
      <c r="E755" s="1086"/>
      <c r="F755" s="1086"/>
      <c r="G755" s="1086"/>
      <c r="H755" s="1086"/>
      <c r="I755" s="1086"/>
      <c r="J755" s="1086"/>
      <c r="K755" s="1086"/>
      <c r="L755" s="1086"/>
      <c r="M755" s="1086"/>
      <c r="N755" s="1086"/>
      <c r="O755" s="1086"/>
      <c r="P755" s="1086"/>
      <c r="Q755" s="1086"/>
      <c r="R755" s="1086"/>
      <c r="S755" s="1086"/>
      <c r="T755" s="1086"/>
      <c r="U755" s="1086"/>
      <c r="V755" s="1086"/>
      <c r="W755" s="1086"/>
      <c r="X755" s="1086"/>
      <c r="Y755" s="1086"/>
      <c r="Z755" s="1086"/>
      <c r="AA755" s="1086"/>
      <c r="AB755" s="1086"/>
      <c r="AC755" s="1086"/>
      <c r="AD755" s="1086"/>
      <c r="AE755" s="1086"/>
      <c r="AF755" s="1086"/>
      <c r="AG755" s="1086"/>
      <c r="AJ755" s="1086"/>
      <c r="AK755" s="1086"/>
      <c r="AL755" s="1086"/>
      <c r="AM755" s="1086"/>
      <c r="AN755" s="1086"/>
      <c r="AO755" s="1086"/>
    </row>
    <row r="756" ht="15.75" customHeight="1">
      <c r="A756" s="1086"/>
      <c r="B756" s="1086"/>
      <c r="D756" s="1086"/>
      <c r="E756" s="1086"/>
      <c r="F756" s="1086"/>
      <c r="G756" s="1086"/>
      <c r="H756" s="1086"/>
      <c r="I756" s="1086"/>
      <c r="J756" s="1086"/>
      <c r="K756" s="1086"/>
      <c r="L756" s="1086"/>
      <c r="M756" s="1086"/>
      <c r="N756" s="1086"/>
      <c r="O756" s="1086"/>
      <c r="P756" s="1086"/>
      <c r="Q756" s="1086"/>
      <c r="R756" s="1086"/>
      <c r="S756" s="1086"/>
      <c r="T756" s="1086"/>
      <c r="U756" s="1086"/>
      <c r="V756" s="1086"/>
      <c r="W756" s="1086"/>
      <c r="X756" s="1086"/>
      <c r="Y756" s="1086"/>
      <c r="Z756" s="1086"/>
      <c r="AA756" s="1086"/>
      <c r="AB756" s="1086"/>
      <c r="AC756" s="1086"/>
      <c r="AD756" s="1086"/>
      <c r="AE756" s="1086"/>
      <c r="AF756" s="1086"/>
      <c r="AG756" s="1086"/>
      <c r="AJ756" s="1086"/>
      <c r="AK756" s="1086"/>
      <c r="AL756" s="1086"/>
      <c r="AM756" s="1086"/>
      <c r="AN756" s="1086"/>
      <c r="AO756" s="1086"/>
    </row>
    <row r="757" ht="15.75" customHeight="1">
      <c r="A757" s="1086"/>
      <c r="B757" s="1086"/>
      <c r="D757" s="1086"/>
      <c r="E757" s="1086"/>
      <c r="F757" s="1086"/>
      <c r="G757" s="1086"/>
      <c r="H757" s="1086"/>
      <c r="I757" s="1086"/>
      <c r="J757" s="1086"/>
      <c r="K757" s="1086"/>
      <c r="L757" s="1086"/>
      <c r="M757" s="1086"/>
      <c r="N757" s="1086"/>
      <c r="O757" s="1086"/>
      <c r="P757" s="1086"/>
      <c r="Q757" s="1086"/>
      <c r="R757" s="1086"/>
      <c r="S757" s="1086"/>
      <c r="T757" s="1086"/>
      <c r="U757" s="1086"/>
      <c r="V757" s="1086"/>
      <c r="W757" s="1086"/>
      <c r="X757" s="1086"/>
      <c r="Y757" s="1086"/>
      <c r="Z757" s="1086"/>
      <c r="AA757" s="1086"/>
      <c r="AB757" s="1086"/>
      <c r="AC757" s="1086"/>
      <c r="AD757" s="1086"/>
      <c r="AE757" s="1086"/>
      <c r="AF757" s="1086"/>
      <c r="AG757" s="1086"/>
      <c r="AJ757" s="1086"/>
      <c r="AK757" s="1086"/>
      <c r="AL757" s="1086"/>
      <c r="AM757" s="1086"/>
      <c r="AN757" s="1086"/>
      <c r="AO757" s="1086"/>
    </row>
    <row r="758" ht="15.75" customHeight="1">
      <c r="A758" s="1086"/>
      <c r="B758" s="1086"/>
      <c r="D758" s="1086"/>
      <c r="E758" s="1086"/>
      <c r="F758" s="1086"/>
      <c r="G758" s="1086"/>
      <c r="H758" s="1086"/>
      <c r="I758" s="1086"/>
      <c r="J758" s="1086"/>
      <c r="K758" s="1086"/>
      <c r="L758" s="1086"/>
      <c r="M758" s="1086"/>
      <c r="N758" s="1086"/>
      <c r="O758" s="1086"/>
      <c r="P758" s="1086"/>
      <c r="Q758" s="1086"/>
      <c r="R758" s="1086"/>
      <c r="S758" s="1086"/>
      <c r="T758" s="1086"/>
      <c r="U758" s="1086"/>
      <c r="V758" s="1086"/>
      <c r="W758" s="1086"/>
      <c r="X758" s="1086"/>
      <c r="Y758" s="1086"/>
      <c r="Z758" s="1086"/>
      <c r="AA758" s="1086"/>
      <c r="AB758" s="1086"/>
      <c r="AC758" s="1086"/>
      <c r="AD758" s="1086"/>
      <c r="AE758" s="1086"/>
      <c r="AF758" s="1086"/>
      <c r="AG758" s="1086"/>
      <c r="AJ758" s="1086"/>
      <c r="AK758" s="1086"/>
      <c r="AL758" s="1086"/>
      <c r="AM758" s="1086"/>
      <c r="AN758" s="1086"/>
      <c r="AO758" s="1086"/>
    </row>
    <row r="759" ht="15.75" customHeight="1">
      <c r="A759" s="1086"/>
      <c r="B759" s="1086"/>
      <c r="D759" s="1086"/>
      <c r="E759" s="1086"/>
      <c r="F759" s="1086"/>
      <c r="G759" s="1086"/>
      <c r="H759" s="1086"/>
      <c r="I759" s="1086"/>
      <c r="J759" s="1086"/>
      <c r="K759" s="1086"/>
      <c r="L759" s="1086"/>
      <c r="M759" s="1086"/>
      <c r="N759" s="1086"/>
      <c r="O759" s="1086"/>
      <c r="P759" s="1086"/>
      <c r="Q759" s="1086"/>
      <c r="R759" s="1086"/>
      <c r="S759" s="1086"/>
      <c r="T759" s="1086"/>
      <c r="U759" s="1086"/>
      <c r="V759" s="1086"/>
      <c r="W759" s="1086"/>
      <c r="X759" s="1086"/>
      <c r="Y759" s="1086"/>
      <c r="Z759" s="1086"/>
      <c r="AA759" s="1086"/>
      <c r="AB759" s="1086"/>
      <c r="AC759" s="1086"/>
      <c r="AD759" s="1086"/>
      <c r="AE759" s="1086"/>
      <c r="AF759" s="1086"/>
      <c r="AG759" s="1086"/>
      <c r="AJ759" s="1086"/>
      <c r="AK759" s="1086"/>
      <c r="AL759" s="1086"/>
      <c r="AM759" s="1086"/>
      <c r="AN759" s="1086"/>
      <c r="AO759" s="1086"/>
    </row>
    <row r="760" ht="15.75" customHeight="1">
      <c r="A760" s="1086"/>
      <c r="B760" s="1086"/>
      <c r="D760" s="1086"/>
      <c r="E760" s="1086"/>
      <c r="F760" s="1086"/>
      <c r="G760" s="1086"/>
      <c r="H760" s="1086"/>
      <c r="I760" s="1086"/>
      <c r="J760" s="1086"/>
      <c r="K760" s="1086"/>
      <c r="L760" s="1086"/>
      <c r="M760" s="1086"/>
      <c r="N760" s="1086"/>
      <c r="O760" s="1086"/>
      <c r="P760" s="1086"/>
      <c r="Q760" s="1086"/>
      <c r="R760" s="1086"/>
      <c r="S760" s="1086"/>
      <c r="T760" s="1086"/>
      <c r="U760" s="1086"/>
      <c r="V760" s="1086"/>
      <c r="W760" s="1086"/>
      <c r="X760" s="1086"/>
      <c r="Y760" s="1086"/>
      <c r="Z760" s="1086"/>
      <c r="AA760" s="1086"/>
      <c r="AB760" s="1086"/>
      <c r="AC760" s="1086"/>
      <c r="AD760" s="1086"/>
      <c r="AE760" s="1086"/>
      <c r="AF760" s="1086"/>
      <c r="AG760" s="1086"/>
      <c r="AJ760" s="1086"/>
      <c r="AK760" s="1086"/>
      <c r="AL760" s="1086"/>
      <c r="AM760" s="1086"/>
      <c r="AN760" s="1086"/>
      <c r="AO760" s="1086"/>
    </row>
    <row r="761" ht="15.75" customHeight="1">
      <c r="A761" s="1086"/>
      <c r="B761" s="1086"/>
      <c r="D761" s="1086"/>
      <c r="E761" s="1086"/>
      <c r="F761" s="1086"/>
      <c r="G761" s="1086"/>
      <c r="H761" s="1086"/>
      <c r="I761" s="1086"/>
      <c r="J761" s="1086"/>
      <c r="K761" s="1086"/>
      <c r="L761" s="1086"/>
      <c r="M761" s="1086"/>
      <c r="N761" s="1086"/>
      <c r="O761" s="1086"/>
      <c r="P761" s="1086"/>
      <c r="Q761" s="1086"/>
      <c r="R761" s="1086"/>
      <c r="S761" s="1086"/>
      <c r="T761" s="1086"/>
      <c r="U761" s="1086"/>
      <c r="V761" s="1086"/>
      <c r="W761" s="1086"/>
      <c r="X761" s="1086"/>
      <c r="Y761" s="1086"/>
      <c r="Z761" s="1086"/>
      <c r="AA761" s="1086"/>
      <c r="AB761" s="1086"/>
      <c r="AC761" s="1086"/>
      <c r="AD761" s="1086"/>
      <c r="AE761" s="1086"/>
      <c r="AF761" s="1086"/>
      <c r="AG761" s="1086"/>
      <c r="AJ761" s="1086"/>
      <c r="AK761" s="1086"/>
      <c r="AL761" s="1086"/>
      <c r="AM761" s="1086"/>
      <c r="AN761" s="1086"/>
      <c r="AO761" s="1086"/>
    </row>
    <row r="762" ht="15.75" customHeight="1">
      <c r="A762" s="1086"/>
      <c r="B762" s="1086"/>
      <c r="D762" s="1086"/>
      <c r="E762" s="1086"/>
      <c r="F762" s="1086"/>
      <c r="G762" s="1086"/>
      <c r="H762" s="1086"/>
      <c r="I762" s="1086"/>
      <c r="J762" s="1086"/>
      <c r="K762" s="1086"/>
      <c r="L762" s="1086"/>
      <c r="M762" s="1086"/>
      <c r="N762" s="1086"/>
      <c r="O762" s="1086"/>
      <c r="P762" s="1086"/>
      <c r="Q762" s="1086"/>
      <c r="R762" s="1086"/>
      <c r="S762" s="1086"/>
      <c r="T762" s="1086"/>
      <c r="U762" s="1086"/>
      <c r="V762" s="1086"/>
      <c r="W762" s="1086"/>
      <c r="X762" s="1086"/>
      <c r="Y762" s="1086"/>
      <c r="Z762" s="1086"/>
      <c r="AA762" s="1086"/>
      <c r="AB762" s="1086"/>
      <c r="AC762" s="1086"/>
      <c r="AD762" s="1086"/>
      <c r="AE762" s="1086"/>
      <c r="AF762" s="1086"/>
      <c r="AG762" s="1086"/>
      <c r="AJ762" s="1086"/>
      <c r="AK762" s="1086"/>
      <c r="AL762" s="1086"/>
      <c r="AM762" s="1086"/>
      <c r="AN762" s="1086"/>
      <c r="AO762" s="1086"/>
    </row>
    <row r="763" ht="15.75" customHeight="1">
      <c r="A763" s="1086"/>
      <c r="B763" s="1086"/>
      <c r="D763" s="1086"/>
      <c r="E763" s="1086"/>
      <c r="F763" s="1086"/>
      <c r="G763" s="1086"/>
      <c r="H763" s="1086"/>
      <c r="I763" s="1086"/>
      <c r="J763" s="1086"/>
      <c r="K763" s="1086"/>
      <c r="L763" s="1086"/>
      <c r="M763" s="1086"/>
      <c r="N763" s="1086"/>
      <c r="O763" s="1086"/>
      <c r="P763" s="1086"/>
      <c r="Q763" s="1086"/>
      <c r="R763" s="1086"/>
      <c r="S763" s="1086"/>
      <c r="T763" s="1086"/>
      <c r="U763" s="1086"/>
      <c r="V763" s="1086"/>
      <c r="W763" s="1086"/>
      <c r="X763" s="1086"/>
      <c r="Y763" s="1086"/>
      <c r="Z763" s="1086"/>
      <c r="AA763" s="1086"/>
      <c r="AB763" s="1086"/>
      <c r="AC763" s="1086"/>
      <c r="AD763" s="1086"/>
      <c r="AE763" s="1086"/>
      <c r="AF763" s="1086"/>
      <c r="AG763" s="1086"/>
      <c r="AJ763" s="1086"/>
      <c r="AK763" s="1086"/>
      <c r="AL763" s="1086"/>
      <c r="AM763" s="1086"/>
      <c r="AN763" s="1086"/>
      <c r="AO763" s="1086"/>
    </row>
    <row r="764" ht="15.75" customHeight="1">
      <c r="A764" s="1086"/>
      <c r="B764" s="1086"/>
      <c r="D764" s="1086"/>
      <c r="E764" s="1086"/>
      <c r="F764" s="1086"/>
      <c r="G764" s="1086"/>
      <c r="H764" s="1086"/>
      <c r="I764" s="1086"/>
      <c r="J764" s="1086"/>
      <c r="K764" s="1086"/>
      <c r="L764" s="1086"/>
      <c r="M764" s="1086"/>
      <c r="N764" s="1086"/>
      <c r="O764" s="1086"/>
      <c r="P764" s="1086"/>
      <c r="Q764" s="1086"/>
      <c r="R764" s="1086"/>
      <c r="S764" s="1086"/>
      <c r="T764" s="1086"/>
      <c r="U764" s="1086"/>
      <c r="V764" s="1086"/>
      <c r="W764" s="1086"/>
      <c r="X764" s="1086"/>
      <c r="Y764" s="1086"/>
      <c r="Z764" s="1086"/>
      <c r="AA764" s="1086"/>
      <c r="AB764" s="1086"/>
      <c r="AC764" s="1086"/>
      <c r="AD764" s="1086"/>
      <c r="AE764" s="1086"/>
      <c r="AF764" s="1086"/>
      <c r="AG764" s="1086"/>
      <c r="AJ764" s="1086"/>
      <c r="AK764" s="1086"/>
      <c r="AL764" s="1086"/>
      <c r="AM764" s="1086"/>
      <c r="AN764" s="1086"/>
      <c r="AO764" s="1086"/>
    </row>
    <row r="765" ht="15.75" customHeight="1">
      <c r="A765" s="1086"/>
      <c r="B765" s="1086"/>
      <c r="D765" s="1086"/>
      <c r="E765" s="1086"/>
      <c r="F765" s="1086"/>
      <c r="G765" s="1086"/>
      <c r="H765" s="1086"/>
      <c r="I765" s="1086"/>
      <c r="J765" s="1086"/>
      <c r="K765" s="1086"/>
      <c r="L765" s="1086"/>
      <c r="M765" s="1086"/>
      <c r="N765" s="1086"/>
      <c r="O765" s="1086"/>
      <c r="P765" s="1086"/>
      <c r="Q765" s="1086"/>
      <c r="R765" s="1086"/>
      <c r="S765" s="1086"/>
      <c r="T765" s="1086"/>
      <c r="U765" s="1086"/>
      <c r="V765" s="1086"/>
      <c r="W765" s="1086"/>
      <c r="X765" s="1086"/>
      <c r="Y765" s="1086"/>
      <c r="Z765" s="1086"/>
      <c r="AA765" s="1086"/>
      <c r="AB765" s="1086"/>
      <c r="AC765" s="1086"/>
      <c r="AD765" s="1086"/>
      <c r="AE765" s="1086"/>
      <c r="AF765" s="1086"/>
      <c r="AG765" s="1086"/>
      <c r="AJ765" s="1086"/>
      <c r="AK765" s="1086"/>
      <c r="AL765" s="1086"/>
      <c r="AM765" s="1086"/>
      <c r="AN765" s="1086"/>
      <c r="AO765" s="1086"/>
    </row>
    <row r="766" ht="15.75" customHeight="1">
      <c r="A766" s="1086"/>
      <c r="B766" s="1086"/>
      <c r="D766" s="1086"/>
      <c r="E766" s="1086"/>
      <c r="F766" s="1086"/>
      <c r="G766" s="1086"/>
      <c r="H766" s="1086"/>
      <c r="I766" s="1086"/>
      <c r="J766" s="1086"/>
      <c r="K766" s="1086"/>
      <c r="L766" s="1086"/>
      <c r="M766" s="1086"/>
      <c r="N766" s="1086"/>
      <c r="O766" s="1086"/>
      <c r="P766" s="1086"/>
      <c r="Q766" s="1086"/>
      <c r="R766" s="1086"/>
      <c r="S766" s="1086"/>
      <c r="T766" s="1086"/>
      <c r="U766" s="1086"/>
      <c r="V766" s="1086"/>
      <c r="W766" s="1086"/>
      <c r="X766" s="1086"/>
      <c r="Y766" s="1086"/>
      <c r="Z766" s="1086"/>
      <c r="AA766" s="1086"/>
      <c r="AB766" s="1086"/>
      <c r="AC766" s="1086"/>
      <c r="AD766" s="1086"/>
      <c r="AE766" s="1086"/>
      <c r="AF766" s="1086"/>
      <c r="AG766" s="1086"/>
      <c r="AJ766" s="1086"/>
      <c r="AK766" s="1086"/>
      <c r="AL766" s="1086"/>
      <c r="AM766" s="1086"/>
      <c r="AN766" s="1086"/>
      <c r="AO766" s="1086"/>
    </row>
    <row r="767" ht="15.75" customHeight="1">
      <c r="A767" s="1086"/>
      <c r="B767" s="1086"/>
      <c r="D767" s="1086"/>
      <c r="E767" s="1086"/>
      <c r="F767" s="1086"/>
      <c r="G767" s="1086"/>
      <c r="H767" s="1086"/>
      <c r="I767" s="1086"/>
      <c r="J767" s="1086"/>
      <c r="K767" s="1086"/>
      <c r="L767" s="1086"/>
      <c r="M767" s="1086"/>
      <c r="N767" s="1086"/>
      <c r="O767" s="1086"/>
      <c r="P767" s="1086"/>
      <c r="Q767" s="1086"/>
      <c r="R767" s="1086"/>
      <c r="S767" s="1086"/>
      <c r="T767" s="1086"/>
      <c r="U767" s="1086"/>
      <c r="V767" s="1086"/>
      <c r="W767" s="1086"/>
      <c r="X767" s="1086"/>
      <c r="Y767" s="1086"/>
      <c r="Z767" s="1086"/>
      <c r="AA767" s="1086"/>
      <c r="AB767" s="1086"/>
      <c r="AC767" s="1086"/>
      <c r="AD767" s="1086"/>
      <c r="AE767" s="1086"/>
      <c r="AF767" s="1086"/>
      <c r="AG767" s="1086"/>
      <c r="AJ767" s="1086"/>
      <c r="AK767" s="1086"/>
      <c r="AL767" s="1086"/>
      <c r="AM767" s="1086"/>
      <c r="AN767" s="1086"/>
      <c r="AO767" s="1086"/>
    </row>
    <row r="768" ht="15.75" customHeight="1">
      <c r="A768" s="1086"/>
      <c r="B768" s="1086"/>
      <c r="D768" s="1086"/>
      <c r="E768" s="1086"/>
      <c r="F768" s="1086"/>
      <c r="G768" s="1086"/>
      <c r="H768" s="1086"/>
      <c r="I768" s="1086"/>
      <c r="J768" s="1086"/>
      <c r="K768" s="1086"/>
      <c r="L768" s="1086"/>
      <c r="M768" s="1086"/>
      <c r="N768" s="1086"/>
      <c r="O768" s="1086"/>
      <c r="P768" s="1086"/>
      <c r="Q768" s="1086"/>
      <c r="R768" s="1086"/>
      <c r="S768" s="1086"/>
      <c r="T768" s="1086"/>
      <c r="U768" s="1086"/>
      <c r="V768" s="1086"/>
      <c r="W768" s="1086"/>
      <c r="X768" s="1086"/>
      <c r="Y768" s="1086"/>
      <c r="Z768" s="1086"/>
      <c r="AA768" s="1086"/>
      <c r="AB768" s="1086"/>
      <c r="AC768" s="1086"/>
      <c r="AD768" s="1086"/>
      <c r="AE768" s="1086"/>
      <c r="AF768" s="1086"/>
      <c r="AG768" s="1086"/>
      <c r="AJ768" s="1086"/>
      <c r="AK768" s="1086"/>
      <c r="AL768" s="1086"/>
      <c r="AM768" s="1086"/>
      <c r="AN768" s="1086"/>
      <c r="AO768" s="1086"/>
    </row>
    <row r="769" ht="15.75" customHeight="1">
      <c r="A769" s="1086"/>
      <c r="B769" s="1086"/>
      <c r="D769" s="1086"/>
      <c r="E769" s="1086"/>
      <c r="F769" s="1086"/>
      <c r="G769" s="1086"/>
      <c r="H769" s="1086"/>
      <c r="I769" s="1086"/>
      <c r="J769" s="1086"/>
      <c r="K769" s="1086"/>
      <c r="L769" s="1086"/>
      <c r="M769" s="1086"/>
      <c r="N769" s="1086"/>
      <c r="O769" s="1086"/>
      <c r="P769" s="1086"/>
      <c r="Q769" s="1086"/>
      <c r="R769" s="1086"/>
      <c r="S769" s="1086"/>
      <c r="T769" s="1086"/>
      <c r="U769" s="1086"/>
      <c r="V769" s="1086"/>
      <c r="W769" s="1086"/>
      <c r="X769" s="1086"/>
      <c r="Y769" s="1086"/>
      <c r="Z769" s="1086"/>
      <c r="AA769" s="1086"/>
      <c r="AB769" s="1086"/>
      <c r="AC769" s="1086"/>
      <c r="AD769" s="1086"/>
      <c r="AE769" s="1086"/>
      <c r="AF769" s="1086"/>
      <c r="AG769" s="1086"/>
      <c r="AJ769" s="1086"/>
      <c r="AK769" s="1086"/>
      <c r="AL769" s="1086"/>
      <c r="AM769" s="1086"/>
      <c r="AN769" s="1086"/>
      <c r="AO769" s="1086"/>
    </row>
    <row r="770" ht="15.75" customHeight="1">
      <c r="A770" s="1086"/>
      <c r="B770" s="1086"/>
      <c r="D770" s="1086"/>
      <c r="E770" s="1086"/>
      <c r="F770" s="1086"/>
      <c r="G770" s="1086"/>
      <c r="H770" s="1086"/>
      <c r="I770" s="1086"/>
      <c r="J770" s="1086"/>
      <c r="K770" s="1086"/>
      <c r="L770" s="1086"/>
      <c r="M770" s="1086"/>
      <c r="N770" s="1086"/>
      <c r="O770" s="1086"/>
      <c r="P770" s="1086"/>
      <c r="Q770" s="1086"/>
      <c r="R770" s="1086"/>
      <c r="S770" s="1086"/>
      <c r="T770" s="1086"/>
      <c r="U770" s="1086"/>
      <c r="V770" s="1086"/>
      <c r="W770" s="1086"/>
      <c r="X770" s="1086"/>
      <c r="Y770" s="1086"/>
      <c r="Z770" s="1086"/>
      <c r="AA770" s="1086"/>
      <c r="AB770" s="1086"/>
      <c r="AC770" s="1086"/>
      <c r="AD770" s="1086"/>
      <c r="AE770" s="1086"/>
      <c r="AF770" s="1086"/>
      <c r="AG770" s="1086"/>
      <c r="AJ770" s="1086"/>
      <c r="AK770" s="1086"/>
      <c r="AL770" s="1086"/>
      <c r="AM770" s="1086"/>
      <c r="AN770" s="1086"/>
      <c r="AO770" s="1086"/>
    </row>
    <row r="771" ht="15.75" customHeight="1">
      <c r="A771" s="1086"/>
      <c r="B771" s="1086"/>
      <c r="D771" s="1086"/>
      <c r="E771" s="1086"/>
      <c r="F771" s="1086"/>
      <c r="G771" s="1086"/>
      <c r="H771" s="1086"/>
      <c r="I771" s="1086"/>
      <c r="J771" s="1086"/>
      <c r="K771" s="1086"/>
      <c r="L771" s="1086"/>
      <c r="M771" s="1086"/>
      <c r="N771" s="1086"/>
      <c r="O771" s="1086"/>
      <c r="P771" s="1086"/>
      <c r="Q771" s="1086"/>
      <c r="R771" s="1086"/>
      <c r="S771" s="1086"/>
      <c r="T771" s="1086"/>
      <c r="U771" s="1086"/>
      <c r="V771" s="1086"/>
      <c r="W771" s="1086"/>
      <c r="X771" s="1086"/>
      <c r="Y771" s="1086"/>
      <c r="Z771" s="1086"/>
      <c r="AA771" s="1086"/>
      <c r="AB771" s="1086"/>
      <c r="AC771" s="1086"/>
      <c r="AD771" s="1086"/>
      <c r="AE771" s="1086"/>
      <c r="AF771" s="1086"/>
      <c r="AG771" s="1086"/>
      <c r="AJ771" s="1086"/>
      <c r="AK771" s="1086"/>
      <c r="AL771" s="1086"/>
      <c r="AM771" s="1086"/>
      <c r="AN771" s="1086"/>
      <c r="AO771" s="1086"/>
    </row>
    <row r="772" ht="15.75" customHeight="1">
      <c r="A772" s="1086"/>
      <c r="B772" s="1086"/>
      <c r="D772" s="1086"/>
      <c r="E772" s="1086"/>
      <c r="F772" s="1086"/>
      <c r="G772" s="1086"/>
      <c r="H772" s="1086"/>
      <c r="I772" s="1086"/>
      <c r="J772" s="1086"/>
      <c r="K772" s="1086"/>
      <c r="L772" s="1086"/>
      <c r="M772" s="1086"/>
      <c r="N772" s="1086"/>
      <c r="O772" s="1086"/>
      <c r="P772" s="1086"/>
      <c r="Q772" s="1086"/>
      <c r="R772" s="1086"/>
      <c r="S772" s="1086"/>
      <c r="T772" s="1086"/>
      <c r="U772" s="1086"/>
      <c r="V772" s="1086"/>
      <c r="W772" s="1086"/>
      <c r="X772" s="1086"/>
      <c r="Y772" s="1086"/>
      <c r="Z772" s="1086"/>
      <c r="AA772" s="1086"/>
      <c r="AB772" s="1086"/>
      <c r="AC772" s="1086"/>
      <c r="AD772" s="1086"/>
      <c r="AE772" s="1086"/>
      <c r="AF772" s="1086"/>
      <c r="AG772" s="1086"/>
      <c r="AJ772" s="1086"/>
      <c r="AK772" s="1086"/>
      <c r="AL772" s="1086"/>
      <c r="AM772" s="1086"/>
      <c r="AN772" s="1086"/>
      <c r="AO772" s="1086"/>
    </row>
    <row r="773" ht="15.75" customHeight="1">
      <c r="A773" s="1086"/>
      <c r="B773" s="1086"/>
      <c r="D773" s="1086"/>
      <c r="E773" s="1086"/>
      <c r="F773" s="1086"/>
      <c r="G773" s="1086"/>
      <c r="H773" s="1086"/>
      <c r="I773" s="1086"/>
      <c r="J773" s="1086"/>
      <c r="K773" s="1086"/>
      <c r="L773" s="1086"/>
      <c r="M773" s="1086"/>
      <c r="N773" s="1086"/>
      <c r="O773" s="1086"/>
      <c r="P773" s="1086"/>
      <c r="Q773" s="1086"/>
      <c r="R773" s="1086"/>
      <c r="S773" s="1086"/>
      <c r="T773" s="1086"/>
      <c r="U773" s="1086"/>
      <c r="V773" s="1086"/>
      <c r="W773" s="1086"/>
      <c r="X773" s="1086"/>
      <c r="Y773" s="1086"/>
      <c r="Z773" s="1086"/>
      <c r="AA773" s="1086"/>
      <c r="AB773" s="1086"/>
      <c r="AC773" s="1086"/>
      <c r="AD773" s="1086"/>
      <c r="AE773" s="1086"/>
      <c r="AF773" s="1086"/>
      <c r="AG773" s="1086"/>
      <c r="AJ773" s="1086"/>
      <c r="AK773" s="1086"/>
      <c r="AL773" s="1086"/>
      <c r="AM773" s="1086"/>
      <c r="AN773" s="1086"/>
      <c r="AO773" s="1086"/>
    </row>
    <row r="774" ht="15.75" customHeight="1">
      <c r="A774" s="1086"/>
      <c r="B774" s="1086"/>
      <c r="D774" s="1086"/>
      <c r="E774" s="1086"/>
      <c r="F774" s="1086"/>
      <c r="G774" s="1086"/>
      <c r="H774" s="1086"/>
      <c r="I774" s="1086"/>
      <c r="J774" s="1086"/>
      <c r="K774" s="1086"/>
      <c r="L774" s="1086"/>
      <c r="M774" s="1086"/>
      <c r="N774" s="1086"/>
      <c r="O774" s="1086"/>
      <c r="P774" s="1086"/>
      <c r="Q774" s="1086"/>
      <c r="R774" s="1086"/>
      <c r="S774" s="1086"/>
      <c r="T774" s="1086"/>
      <c r="U774" s="1086"/>
      <c r="V774" s="1086"/>
      <c r="W774" s="1086"/>
      <c r="X774" s="1086"/>
      <c r="Y774" s="1086"/>
      <c r="Z774" s="1086"/>
      <c r="AA774" s="1086"/>
      <c r="AB774" s="1086"/>
      <c r="AC774" s="1086"/>
      <c r="AD774" s="1086"/>
      <c r="AE774" s="1086"/>
      <c r="AF774" s="1086"/>
      <c r="AG774" s="1086"/>
      <c r="AJ774" s="1086"/>
      <c r="AK774" s="1086"/>
      <c r="AL774" s="1086"/>
      <c r="AM774" s="1086"/>
      <c r="AN774" s="1086"/>
      <c r="AO774" s="1086"/>
    </row>
    <row r="775" ht="15.75" customHeight="1">
      <c r="A775" s="1086"/>
      <c r="B775" s="1086"/>
      <c r="D775" s="1086"/>
      <c r="E775" s="1086"/>
      <c r="F775" s="1086"/>
      <c r="G775" s="1086"/>
      <c r="H775" s="1086"/>
      <c r="I775" s="1086"/>
      <c r="J775" s="1086"/>
      <c r="K775" s="1086"/>
      <c r="L775" s="1086"/>
      <c r="M775" s="1086"/>
      <c r="N775" s="1086"/>
      <c r="O775" s="1086"/>
      <c r="P775" s="1086"/>
      <c r="Q775" s="1086"/>
      <c r="R775" s="1086"/>
      <c r="S775" s="1086"/>
      <c r="T775" s="1086"/>
      <c r="U775" s="1086"/>
      <c r="V775" s="1086"/>
      <c r="W775" s="1086"/>
      <c r="X775" s="1086"/>
      <c r="Y775" s="1086"/>
      <c r="Z775" s="1086"/>
      <c r="AA775" s="1086"/>
      <c r="AB775" s="1086"/>
      <c r="AC775" s="1086"/>
      <c r="AD775" s="1086"/>
      <c r="AE775" s="1086"/>
      <c r="AF775" s="1086"/>
      <c r="AG775" s="1086"/>
      <c r="AJ775" s="1086"/>
      <c r="AK775" s="1086"/>
      <c r="AL775" s="1086"/>
      <c r="AM775" s="1086"/>
      <c r="AN775" s="1086"/>
      <c r="AO775" s="1086"/>
    </row>
    <row r="776" ht="15.75" customHeight="1">
      <c r="A776" s="1086"/>
      <c r="B776" s="1086"/>
      <c r="D776" s="1086"/>
      <c r="E776" s="1086"/>
      <c r="F776" s="1086"/>
      <c r="G776" s="1086"/>
      <c r="H776" s="1086"/>
      <c r="I776" s="1086"/>
      <c r="J776" s="1086"/>
      <c r="K776" s="1086"/>
      <c r="L776" s="1086"/>
      <c r="M776" s="1086"/>
      <c r="N776" s="1086"/>
      <c r="O776" s="1086"/>
      <c r="P776" s="1086"/>
      <c r="Q776" s="1086"/>
      <c r="R776" s="1086"/>
      <c r="S776" s="1086"/>
      <c r="T776" s="1086"/>
      <c r="U776" s="1086"/>
      <c r="V776" s="1086"/>
      <c r="W776" s="1086"/>
      <c r="X776" s="1086"/>
      <c r="Y776" s="1086"/>
      <c r="Z776" s="1086"/>
      <c r="AA776" s="1086"/>
      <c r="AB776" s="1086"/>
      <c r="AC776" s="1086"/>
      <c r="AD776" s="1086"/>
      <c r="AE776" s="1086"/>
      <c r="AF776" s="1086"/>
      <c r="AG776" s="1086"/>
      <c r="AJ776" s="1086"/>
      <c r="AK776" s="1086"/>
      <c r="AL776" s="1086"/>
      <c r="AM776" s="1086"/>
      <c r="AN776" s="1086"/>
      <c r="AO776" s="1086"/>
    </row>
    <row r="777" ht="15.75" customHeight="1">
      <c r="A777" s="1086"/>
      <c r="B777" s="1086"/>
      <c r="D777" s="1086"/>
      <c r="E777" s="1086"/>
      <c r="F777" s="1086"/>
      <c r="G777" s="1086"/>
      <c r="H777" s="1086"/>
      <c r="I777" s="1086"/>
      <c r="J777" s="1086"/>
      <c r="K777" s="1086"/>
      <c r="L777" s="1086"/>
      <c r="M777" s="1086"/>
      <c r="N777" s="1086"/>
      <c r="O777" s="1086"/>
      <c r="P777" s="1086"/>
      <c r="Q777" s="1086"/>
      <c r="R777" s="1086"/>
      <c r="S777" s="1086"/>
      <c r="T777" s="1086"/>
      <c r="U777" s="1086"/>
      <c r="V777" s="1086"/>
      <c r="W777" s="1086"/>
      <c r="X777" s="1086"/>
      <c r="Y777" s="1086"/>
      <c r="Z777" s="1086"/>
      <c r="AA777" s="1086"/>
      <c r="AB777" s="1086"/>
      <c r="AC777" s="1086"/>
      <c r="AD777" s="1086"/>
      <c r="AE777" s="1086"/>
      <c r="AF777" s="1086"/>
      <c r="AG777" s="1086"/>
      <c r="AJ777" s="1086"/>
      <c r="AK777" s="1086"/>
      <c r="AL777" s="1086"/>
      <c r="AM777" s="1086"/>
      <c r="AN777" s="1086"/>
      <c r="AO777" s="1086"/>
    </row>
    <row r="778" ht="15.75" customHeight="1">
      <c r="A778" s="1086"/>
      <c r="B778" s="1086"/>
      <c r="D778" s="1086"/>
      <c r="E778" s="1086"/>
      <c r="F778" s="1086"/>
      <c r="G778" s="1086"/>
      <c r="H778" s="1086"/>
      <c r="I778" s="1086"/>
      <c r="J778" s="1086"/>
      <c r="K778" s="1086"/>
      <c r="L778" s="1086"/>
      <c r="M778" s="1086"/>
      <c r="N778" s="1086"/>
      <c r="O778" s="1086"/>
      <c r="P778" s="1086"/>
      <c r="Q778" s="1086"/>
      <c r="R778" s="1086"/>
      <c r="S778" s="1086"/>
      <c r="T778" s="1086"/>
      <c r="U778" s="1086"/>
      <c r="V778" s="1086"/>
      <c r="W778" s="1086"/>
      <c r="X778" s="1086"/>
      <c r="Y778" s="1086"/>
      <c r="Z778" s="1086"/>
      <c r="AA778" s="1086"/>
      <c r="AB778" s="1086"/>
      <c r="AC778" s="1086"/>
      <c r="AD778" s="1086"/>
      <c r="AE778" s="1086"/>
      <c r="AF778" s="1086"/>
      <c r="AG778" s="1086"/>
      <c r="AJ778" s="1086"/>
      <c r="AK778" s="1086"/>
      <c r="AL778" s="1086"/>
      <c r="AM778" s="1086"/>
      <c r="AN778" s="1086"/>
      <c r="AO778" s="1086"/>
    </row>
    <row r="779" ht="15.75" customHeight="1">
      <c r="A779" s="1086"/>
      <c r="B779" s="1086"/>
      <c r="D779" s="1086"/>
      <c r="E779" s="1086"/>
      <c r="F779" s="1086"/>
      <c r="G779" s="1086"/>
      <c r="H779" s="1086"/>
      <c r="I779" s="1086"/>
      <c r="J779" s="1086"/>
      <c r="K779" s="1086"/>
      <c r="L779" s="1086"/>
      <c r="M779" s="1086"/>
      <c r="N779" s="1086"/>
      <c r="O779" s="1086"/>
      <c r="P779" s="1086"/>
      <c r="Q779" s="1086"/>
      <c r="R779" s="1086"/>
      <c r="S779" s="1086"/>
      <c r="T779" s="1086"/>
      <c r="U779" s="1086"/>
      <c r="V779" s="1086"/>
      <c r="W779" s="1086"/>
      <c r="X779" s="1086"/>
      <c r="Y779" s="1086"/>
      <c r="Z779" s="1086"/>
      <c r="AA779" s="1086"/>
      <c r="AB779" s="1086"/>
      <c r="AC779" s="1086"/>
      <c r="AD779" s="1086"/>
      <c r="AE779" s="1086"/>
      <c r="AF779" s="1086"/>
      <c r="AG779" s="1086"/>
      <c r="AJ779" s="1086"/>
      <c r="AK779" s="1086"/>
      <c r="AL779" s="1086"/>
      <c r="AM779" s="1086"/>
      <c r="AN779" s="1086"/>
      <c r="AO779" s="1086"/>
    </row>
    <row r="780" ht="15.75" customHeight="1">
      <c r="A780" s="1086"/>
      <c r="B780" s="1086"/>
      <c r="D780" s="1086"/>
      <c r="E780" s="1086"/>
      <c r="F780" s="1086"/>
      <c r="G780" s="1086"/>
      <c r="H780" s="1086"/>
      <c r="I780" s="1086"/>
      <c r="J780" s="1086"/>
      <c r="K780" s="1086"/>
      <c r="L780" s="1086"/>
      <c r="M780" s="1086"/>
      <c r="N780" s="1086"/>
      <c r="O780" s="1086"/>
      <c r="P780" s="1086"/>
      <c r="Q780" s="1086"/>
      <c r="R780" s="1086"/>
      <c r="S780" s="1086"/>
      <c r="T780" s="1086"/>
      <c r="U780" s="1086"/>
      <c r="V780" s="1086"/>
      <c r="W780" s="1086"/>
      <c r="X780" s="1086"/>
      <c r="Y780" s="1086"/>
      <c r="Z780" s="1086"/>
      <c r="AA780" s="1086"/>
      <c r="AB780" s="1086"/>
      <c r="AC780" s="1086"/>
      <c r="AD780" s="1086"/>
      <c r="AE780" s="1086"/>
      <c r="AF780" s="1086"/>
      <c r="AG780" s="1086"/>
      <c r="AJ780" s="1086"/>
      <c r="AK780" s="1086"/>
      <c r="AL780" s="1086"/>
      <c r="AM780" s="1086"/>
      <c r="AN780" s="1086"/>
      <c r="AO780" s="1086"/>
    </row>
    <row r="781" ht="15.75" customHeight="1">
      <c r="A781" s="1086"/>
      <c r="B781" s="1086"/>
      <c r="D781" s="1086"/>
      <c r="E781" s="1086"/>
      <c r="F781" s="1086"/>
      <c r="G781" s="1086"/>
      <c r="H781" s="1086"/>
      <c r="I781" s="1086"/>
      <c r="J781" s="1086"/>
      <c r="K781" s="1086"/>
      <c r="L781" s="1086"/>
      <c r="M781" s="1086"/>
      <c r="N781" s="1086"/>
      <c r="O781" s="1086"/>
      <c r="P781" s="1086"/>
      <c r="Q781" s="1086"/>
      <c r="R781" s="1086"/>
      <c r="S781" s="1086"/>
      <c r="T781" s="1086"/>
      <c r="U781" s="1086"/>
      <c r="V781" s="1086"/>
      <c r="W781" s="1086"/>
      <c r="X781" s="1086"/>
      <c r="Y781" s="1086"/>
      <c r="Z781" s="1086"/>
      <c r="AA781" s="1086"/>
      <c r="AB781" s="1086"/>
      <c r="AC781" s="1086"/>
      <c r="AD781" s="1086"/>
      <c r="AE781" s="1086"/>
      <c r="AF781" s="1086"/>
      <c r="AG781" s="1086"/>
      <c r="AJ781" s="1086"/>
      <c r="AK781" s="1086"/>
      <c r="AL781" s="1086"/>
      <c r="AM781" s="1086"/>
      <c r="AN781" s="1086"/>
      <c r="AO781" s="1086"/>
    </row>
    <row r="782" ht="15.75" customHeight="1">
      <c r="A782" s="1086"/>
      <c r="B782" s="1086"/>
      <c r="D782" s="1086"/>
      <c r="E782" s="1086"/>
      <c r="F782" s="1086"/>
      <c r="G782" s="1086"/>
      <c r="H782" s="1086"/>
      <c r="I782" s="1086"/>
      <c r="J782" s="1086"/>
      <c r="K782" s="1086"/>
      <c r="L782" s="1086"/>
      <c r="M782" s="1086"/>
      <c r="N782" s="1086"/>
      <c r="O782" s="1086"/>
      <c r="P782" s="1086"/>
      <c r="Q782" s="1086"/>
      <c r="R782" s="1086"/>
      <c r="S782" s="1086"/>
      <c r="T782" s="1086"/>
      <c r="U782" s="1086"/>
      <c r="V782" s="1086"/>
      <c r="W782" s="1086"/>
      <c r="X782" s="1086"/>
      <c r="Y782" s="1086"/>
      <c r="Z782" s="1086"/>
      <c r="AA782" s="1086"/>
      <c r="AB782" s="1086"/>
      <c r="AC782" s="1086"/>
      <c r="AD782" s="1086"/>
      <c r="AE782" s="1086"/>
      <c r="AF782" s="1086"/>
      <c r="AG782" s="1086"/>
      <c r="AJ782" s="1086"/>
      <c r="AK782" s="1086"/>
      <c r="AL782" s="1086"/>
      <c r="AM782" s="1086"/>
      <c r="AN782" s="1086"/>
      <c r="AO782" s="1086"/>
    </row>
    <row r="783" ht="15.75" customHeight="1">
      <c r="A783" s="1086"/>
      <c r="B783" s="1086"/>
      <c r="D783" s="1086"/>
      <c r="E783" s="1086"/>
      <c r="F783" s="1086"/>
      <c r="G783" s="1086"/>
      <c r="H783" s="1086"/>
      <c r="I783" s="1086"/>
      <c r="J783" s="1086"/>
      <c r="K783" s="1086"/>
      <c r="L783" s="1086"/>
      <c r="M783" s="1086"/>
      <c r="N783" s="1086"/>
      <c r="O783" s="1086"/>
      <c r="P783" s="1086"/>
      <c r="Q783" s="1086"/>
      <c r="R783" s="1086"/>
      <c r="S783" s="1086"/>
      <c r="T783" s="1086"/>
      <c r="U783" s="1086"/>
      <c r="V783" s="1086"/>
      <c r="W783" s="1086"/>
      <c r="X783" s="1086"/>
      <c r="Y783" s="1086"/>
      <c r="Z783" s="1086"/>
      <c r="AA783" s="1086"/>
      <c r="AB783" s="1086"/>
      <c r="AC783" s="1086"/>
      <c r="AD783" s="1086"/>
      <c r="AE783" s="1086"/>
      <c r="AF783" s="1086"/>
      <c r="AG783" s="1086"/>
      <c r="AJ783" s="1086"/>
      <c r="AK783" s="1086"/>
      <c r="AL783" s="1086"/>
      <c r="AM783" s="1086"/>
      <c r="AN783" s="1086"/>
      <c r="AO783" s="1086"/>
    </row>
    <row r="784" ht="15.75" customHeight="1">
      <c r="A784" s="1086"/>
      <c r="B784" s="1086"/>
      <c r="D784" s="1086"/>
      <c r="E784" s="1086"/>
      <c r="F784" s="1086"/>
      <c r="G784" s="1086"/>
      <c r="H784" s="1086"/>
      <c r="I784" s="1086"/>
      <c r="J784" s="1086"/>
      <c r="K784" s="1086"/>
      <c r="L784" s="1086"/>
      <c r="M784" s="1086"/>
      <c r="N784" s="1086"/>
      <c r="O784" s="1086"/>
      <c r="P784" s="1086"/>
      <c r="Q784" s="1086"/>
      <c r="R784" s="1086"/>
      <c r="S784" s="1086"/>
      <c r="T784" s="1086"/>
      <c r="U784" s="1086"/>
      <c r="V784" s="1086"/>
      <c r="W784" s="1086"/>
      <c r="X784" s="1086"/>
      <c r="Y784" s="1086"/>
      <c r="Z784" s="1086"/>
      <c r="AA784" s="1086"/>
      <c r="AB784" s="1086"/>
      <c r="AC784" s="1086"/>
      <c r="AD784" s="1086"/>
      <c r="AE784" s="1086"/>
      <c r="AF784" s="1086"/>
      <c r="AG784" s="1086"/>
      <c r="AJ784" s="1086"/>
      <c r="AK784" s="1086"/>
      <c r="AL784" s="1086"/>
      <c r="AM784" s="1086"/>
      <c r="AN784" s="1086"/>
      <c r="AO784" s="1086"/>
    </row>
    <row r="785" ht="15.75" customHeight="1">
      <c r="A785" s="1086"/>
      <c r="B785" s="1086"/>
      <c r="D785" s="1086"/>
      <c r="E785" s="1086"/>
      <c r="F785" s="1086"/>
      <c r="G785" s="1086"/>
      <c r="H785" s="1086"/>
      <c r="I785" s="1086"/>
      <c r="J785" s="1086"/>
      <c r="K785" s="1086"/>
      <c r="L785" s="1086"/>
      <c r="M785" s="1086"/>
      <c r="N785" s="1086"/>
      <c r="O785" s="1086"/>
      <c r="P785" s="1086"/>
      <c r="Q785" s="1086"/>
      <c r="R785" s="1086"/>
      <c r="S785" s="1086"/>
      <c r="T785" s="1086"/>
      <c r="U785" s="1086"/>
      <c r="V785" s="1086"/>
      <c r="W785" s="1086"/>
      <c r="X785" s="1086"/>
      <c r="Y785" s="1086"/>
      <c r="Z785" s="1086"/>
      <c r="AA785" s="1086"/>
      <c r="AB785" s="1086"/>
      <c r="AC785" s="1086"/>
      <c r="AD785" s="1086"/>
      <c r="AE785" s="1086"/>
      <c r="AF785" s="1086"/>
      <c r="AG785" s="1086"/>
      <c r="AJ785" s="1086"/>
      <c r="AK785" s="1086"/>
      <c r="AL785" s="1086"/>
      <c r="AM785" s="1086"/>
      <c r="AN785" s="1086"/>
      <c r="AO785" s="1086"/>
    </row>
    <row r="786" ht="15.75" customHeight="1">
      <c r="A786" s="1086"/>
      <c r="B786" s="1086"/>
      <c r="D786" s="1086"/>
      <c r="E786" s="1086"/>
      <c r="F786" s="1086"/>
      <c r="G786" s="1086"/>
      <c r="H786" s="1086"/>
      <c r="I786" s="1086"/>
      <c r="J786" s="1086"/>
      <c r="K786" s="1086"/>
      <c r="L786" s="1086"/>
      <c r="M786" s="1086"/>
      <c r="N786" s="1086"/>
      <c r="O786" s="1086"/>
      <c r="P786" s="1086"/>
      <c r="Q786" s="1086"/>
      <c r="R786" s="1086"/>
      <c r="S786" s="1086"/>
      <c r="T786" s="1086"/>
      <c r="U786" s="1086"/>
      <c r="V786" s="1086"/>
      <c r="W786" s="1086"/>
      <c r="X786" s="1086"/>
      <c r="Y786" s="1086"/>
      <c r="Z786" s="1086"/>
      <c r="AA786" s="1086"/>
      <c r="AB786" s="1086"/>
      <c r="AC786" s="1086"/>
      <c r="AD786" s="1086"/>
      <c r="AE786" s="1086"/>
      <c r="AF786" s="1086"/>
      <c r="AG786" s="1086"/>
      <c r="AJ786" s="1086"/>
      <c r="AK786" s="1086"/>
      <c r="AL786" s="1086"/>
      <c r="AM786" s="1086"/>
      <c r="AN786" s="1086"/>
      <c r="AO786" s="1086"/>
    </row>
    <row r="787" ht="15.75" customHeight="1">
      <c r="A787" s="1086"/>
      <c r="B787" s="1086"/>
      <c r="D787" s="1086"/>
      <c r="E787" s="1086"/>
      <c r="F787" s="1086"/>
      <c r="G787" s="1086"/>
      <c r="H787" s="1086"/>
      <c r="I787" s="1086"/>
      <c r="J787" s="1086"/>
      <c r="K787" s="1086"/>
      <c r="L787" s="1086"/>
      <c r="M787" s="1086"/>
      <c r="N787" s="1086"/>
      <c r="O787" s="1086"/>
      <c r="P787" s="1086"/>
      <c r="Q787" s="1086"/>
      <c r="R787" s="1086"/>
      <c r="S787" s="1086"/>
      <c r="T787" s="1086"/>
      <c r="U787" s="1086"/>
      <c r="V787" s="1086"/>
      <c r="W787" s="1086"/>
      <c r="X787" s="1086"/>
      <c r="Y787" s="1086"/>
      <c r="Z787" s="1086"/>
      <c r="AA787" s="1086"/>
      <c r="AB787" s="1086"/>
      <c r="AC787" s="1086"/>
      <c r="AD787" s="1086"/>
      <c r="AE787" s="1086"/>
      <c r="AF787" s="1086"/>
      <c r="AG787" s="1086"/>
      <c r="AJ787" s="1086"/>
      <c r="AK787" s="1086"/>
      <c r="AL787" s="1086"/>
      <c r="AM787" s="1086"/>
      <c r="AN787" s="1086"/>
      <c r="AO787" s="1086"/>
    </row>
    <row r="788" ht="15.75" customHeight="1">
      <c r="A788" s="1086"/>
      <c r="B788" s="1086"/>
      <c r="D788" s="1086"/>
      <c r="E788" s="1086"/>
      <c r="F788" s="1086"/>
      <c r="G788" s="1086"/>
      <c r="H788" s="1086"/>
      <c r="I788" s="1086"/>
      <c r="J788" s="1086"/>
      <c r="K788" s="1086"/>
      <c r="L788" s="1086"/>
      <c r="M788" s="1086"/>
      <c r="N788" s="1086"/>
      <c r="O788" s="1086"/>
      <c r="P788" s="1086"/>
      <c r="Q788" s="1086"/>
      <c r="R788" s="1086"/>
      <c r="S788" s="1086"/>
      <c r="T788" s="1086"/>
      <c r="U788" s="1086"/>
      <c r="V788" s="1086"/>
      <c r="W788" s="1086"/>
      <c r="X788" s="1086"/>
      <c r="Y788" s="1086"/>
      <c r="Z788" s="1086"/>
      <c r="AA788" s="1086"/>
      <c r="AB788" s="1086"/>
      <c r="AC788" s="1086"/>
      <c r="AD788" s="1086"/>
      <c r="AE788" s="1086"/>
      <c r="AF788" s="1086"/>
      <c r="AG788" s="1086"/>
      <c r="AJ788" s="1086"/>
      <c r="AK788" s="1086"/>
      <c r="AL788" s="1086"/>
      <c r="AM788" s="1086"/>
      <c r="AN788" s="1086"/>
      <c r="AO788" s="1086"/>
    </row>
    <row r="789" ht="15.75" customHeight="1">
      <c r="A789" s="1086"/>
      <c r="B789" s="1086"/>
      <c r="D789" s="1086"/>
      <c r="E789" s="1086"/>
      <c r="F789" s="1086"/>
      <c r="G789" s="1086"/>
      <c r="H789" s="1086"/>
      <c r="I789" s="1086"/>
      <c r="J789" s="1086"/>
      <c r="K789" s="1086"/>
      <c r="L789" s="1086"/>
      <c r="M789" s="1086"/>
      <c r="N789" s="1086"/>
      <c r="O789" s="1086"/>
      <c r="P789" s="1086"/>
      <c r="Q789" s="1086"/>
      <c r="R789" s="1086"/>
      <c r="S789" s="1086"/>
      <c r="T789" s="1086"/>
      <c r="U789" s="1086"/>
      <c r="V789" s="1086"/>
      <c r="W789" s="1086"/>
      <c r="X789" s="1086"/>
      <c r="Y789" s="1086"/>
      <c r="Z789" s="1086"/>
      <c r="AA789" s="1086"/>
      <c r="AB789" s="1086"/>
      <c r="AC789" s="1086"/>
      <c r="AD789" s="1086"/>
      <c r="AE789" s="1086"/>
      <c r="AF789" s="1086"/>
      <c r="AG789" s="1086"/>
      <c r="AJ789" s="1086"/>
      <c r="AK789" s="1086"/>
      <c r="AL789" s="1086"/>
      <c r="AM789" s="1086"/>
      <c r="AN789" s="1086"/>
      <c r="AO789" s="1086"/>
    </row>
    <row r="790" ht="15.75" customHeight="1">
      <c r="A790" s="1086"/>
      <c r="B790" s="1086"/>
      <c r="D790" s="1086"/>
      <c r="E790" s="1086"/>
      <c r="F790" s="1086"/>
      <c r="G790" s="1086"/>
      <c r="H790" s="1086"/>
      <c r="I790" s="1086"/>
      <c r="J790" s="1086"/>
      <c r="K790" s="1086"/>
      <c r="L790" s="1086"/>
      <c r="M790" s="1086"/>
      <c r="N790" s="1086"/>
      <c r="O790" s="1086"/>
      <c r="P790" s="1086"/>
      <c r="Q790" s="1086"/>
      <c r="R790" s="1086"/>
      <c r="S790" s="1086"/>
      <c r="T790" s="1086"/>
      <c r="U790" s="1086"/>
      <c r="V790" s="1086"/>
      <c r="W790" s="1086"/>
      <c r="X790" s="1086"/>
      <c r="Y790" s="1086"/>
      <c r="Z790" s="1086"/>
      <c r="AA790" s="1086"/>
      <c r="AB790" s="1086"/>
      <c r="AC790" s="1086"/>
      <c r="AD790" s="1086"/>
      <c r="AE790" s="1086"/>
      <c r="AF790" s="1086"/>
      <c r="AG790" s="1086"/>
      <c r="AJ790" s="1086"/>
      <c r="AK790" s="1086"/>
      <c r="AL790" s="1086"/>
      <c r="AM790" s="1086"/>
      <c r="AN790" s="1086"/>
      <c r="AO790" s="1086"/>
    </row>
    <row r="791" ht="15.75" customHeight="1">
      <c r="A791" s="1086"/>
      <c r="B791" s="1086"/>
      <c r="D791" s="1086"/>
      <c r="E791" s="1086"/>
      <c r="F791" s="1086"/>
      <c r="G791" s="1086"/>
      <c r="H791" s="1086"/>
      <c r="I791" s="1086"/>
      <c r="J791" s="1086"/>
      <c r="K791" s="1086"/>
      <c r="L791" s="1086"/>
      <c r="M791" s="1086"/>
      <c r="N791" s="1086"/>
      <c r="O791" s="1086"/>
      <c r="P791" s="1086"/>
      <c r="Q791" s="1086"/>
      <c r="R791" s="1086"/>
      <c r="S791" s="1086"/>
      <c r="T791" s="1086"/>
      <c r="U791" s="1086"/>
      <c r="V791" s="1086"/>
      <c r="W791" s="1086"/>
      <c r="X791" s="1086"/>
      <c r="Y791" s="1086"/>
      <c r="Z791" s="1086"/>
      <c r="AA791" s="1086"/>
      <c r="AB791" s="1086"/>
      <c r="AC791" s="1086"/>
      <c r="AD791" s="1086"/>
      <c r="AE791" s="1086"/>
      <c r="AF791" s="1086"/>
      <c r="AG791" s="1086"/>
      <c r="AJ791" s="1086"/>
      <c r="AK791" s="1086"/>
      <c r="AL791" s="1086"/>
      <c r="AM791" s="1086"/>
      <c r="AN791" s="1086"/>
      <c r="AO791" s="1086"/>
    </row>
    <row r="792" ht="15.75" customHeight="1">
      <c r="A792" s="1086"/>
      <c r="B792" s="1086"/>
      <c r="D792" s="1086"/>
      <c r="E792" s="1086"/>
      <c r="F792" s="1086"/>
      <c r="G792" s="1086"/>
      <c r="H792" s="1086"/>
      <c r="I792" s="1086"/>
      <c r="J792" s="1086"/>
      <c r="K792" s="1086"/>
      <c r="L792" s="1086"/>
      <c r="M792" s="1086"/>
      <c r="N792" s="1086"/>
      <c r="O792" s="1086"/>
      <c r="P792" s="1086"/>
      <c r="Q792" s="1086"/>
      <c r="R792" s="1086"/>
      <c r="S792" s="1086"/>
      <c r="T792" s="1086"/>
      <c r="U792" s="1086"/>
      <c r="V792" s="1086"/>
      <c r="W792" s="1086"/>
      <c r="X792" s="1086"/>
      <c r="Y792" s="1086"/>
      <c r="Z792" s="1086"/>
      <c r="AA792" s="1086"/>
      <c r="AB792" s="1086"/>
      <c r="AC792" s="1086"/>
      <c r="AD792" s="1086"/>
      <c r="AE792" s="1086"/>
      <c r="AF792" s="1086"/>
      <c r="AG792" s="1086"/>
      <c r="AJ792" s="1086"/>
      <c r="AK792" s="1086"/>
      <c r="AL792" s="1086"/>
      <c r="AM792" s="1086"/>
      <c r="AN792" s="1086"/>
      <c r="AO792" s="1086"/>
    </row>
    <row r="793" ht="15.75" customHeight="1">
      <c r="A793" s="1086"/>
      <c r="B793" s="1086"/>
      <c r="D793" s="1086"/>
      <c r="E793" s="1086"/>
      <c r="F793" s="1086"/>
      <c r="G793" s="1086"/>
      <c r="H793" s="1086"/>
      <c r="I793" s="1086"/>
      <c r="J793" s="1086"/>
      <c r="K793" s="1086"/>
      <c r="L793" s="1086"/>
      <c r="M793" s="1086"/>
      <c r="N793" s="1086"/>
      <c r="O793" s="1086"/>
      <c r="P793" s="1086"/>
      <c r="Q793" s="1086"/>
      <c r="R793" s="1086"/>
      <c r="S793" s="1086"/>
      <c r="T793" s="1086"/>
      <c r="U793" s="1086"/>
      <c r="V793" s="1086"/>
      <c r="W793" s="1086"/>
      <c r="X793" s="1086"/>
      <c r="Y793" s="1086"/>
      <c r="Z793" s="1086"/>
      <c r="AA793" s="1086"/>
      <c r="AB793" s="1086"/>
      <c r="AC793" s="1086"/>
      <c r="AD793" s="1086"/>
      <c r="AE793" s="1086"/>
      <c r="AF793" s="1086"/>
      <c r="AG793" s="1086"/>
      <c r="AJ793" s="1086"/>
      <c r="AK793" s="1086"/>
      <c r="AL793" s="1086"/>
      <c r="AM793" s="1086"/>
      <c r="AN793" s="1086"/>
      <c r="AO793" s="1086"/>
    </row>
    <row r="794" ht="15.75" customHeight="1">
      <c r="A794" s="1086"/>
      <c r="B794" s="1086"/>
      <c r="D794" s="1086"/>
      <c r="E794" s="1086"/>
      <c r="F794" s="1086"/>
      <c r="G794" s="1086"/>
      <c r="H794" s="1086"/>
      <c r="I794" s="1086"/>
      <c r="J794" s="1086"/>
      <c r="K794" s="1086"/>
      <c r="L794" s="1086"/>
      <c r="M794" s="1086"/>
      <c r="N794" s="1086"/>
      <c r="O794" s="1086"/>
      <c r="P794" s="1086"/>
      <c r="Q794" s="1086"/>
      <c r="R794" s="1086"/>
      <c r="S794" s="1086"/>
      <c r="T794" s="1086"/>
      <c r="U794" s="1086"/>
      <c r="V794" s="1086"/>
      <c r="W794" s="1086"/>
      <c r="X794" s="1086"/>
      <c r="Y794" s="1086"/>
      <c r="Z794" s="1086"/>
      <c r="AA794" s="1086"/>
      <c r="AB794" s="1086"/>
      <c r="AC794" s="1086"/>
      <c r="AD794" s="1086"/>
      <c r="AE794" s="1086"/>
      <c r="AF794" s="1086"/>
      <c r="AG794" s="1086"/>
      <c r="AJ794" s="1086"/>
      <c r="AK794" s="1086"/>
      <c r="AL794" s="1086"/>
      <c r="AM794" s="1086"/>
      <c r="AN794" s="1086"/>
      <c r="AO794" s="1086"/>
    </row>
    <row r="795" ht="15.75" customHeight="1">
      <c r="A795" s="1086"/>
      <c r="B795" s="1086"/>
      <c r="D795" s="1086"/>
      <c r="E795" s="1086"/>
      <c r="F795" s="1086"/>
      <c r="G795" s="1086"/>
      <c r="H795" s="1086"/>
      <c r="I795" s="1086"/>
      <c r="J795" s="1086"/>
      <c r="K795" s="1086"/>
      <c r="L795" s="1086"/>
      <c r="M795" s="1086"/>
      <c r="N795" s="1086"/>
      <c r="O795" s="1086"/>
      <c r="P795" s="1086"/>
      <c r="Q795" s="1086"/>
      <c r="R795" s="1086"/>
      <c r="S795" s="1086"/>
      <c r="T795" s="1086"/>
      <c r="U795" s="1086"/>
      <c r="V795" s="1086"/>
      <c r="W795" s="1086"/>
      <c r="X795" s="1086"/>
      <c r="Y795" s="1086"/>
      <c r="Z795" s="1086"/>
      <c r="AA795" s="1086"/>
      <c r="AB795" s="1086"/>
      <c r="AC795" s="1086"/>
      <c r="AD795" s="1086"/>
      <c r="AE795" s="1086"/>
      <c r="AF795" s="1086"/>
      <c r="AG795" s="1086"/>
      <c r="AJ795" s="1086"/>
      <c r="AK795" s="1086"/>
      <c r="AL795" s="1086"/>
      <c r="AM795" s="1086"/>
      <c r="AN795" s="1086"/>
      <c r="AO795" s="1086"/>
    </row>
    <row r="796" ht="15.75" customHeight="1">
      <c r="A796" s="1086"/>
      <c r="B796" s="1086"/>
      <c r="D796" s="1086"/>
      <c r="E796" s="1086"/>
      <c r="F796" s="1086"/>
      <c r="G796" s="1086"/>
      <c r="H796" s="1086"/>
      <c r="I796" s="1086"/>
      <c r="J796" s="1086"/>
      <c r="K796" s="1086"/>
      <c r="L796" s="1086"/>
      <c r="M796" s="1086"/>
      <c r="N796" s="1086"/>
      <c r="O796" s="1086"/>
      <c r="P796" s="1086"/>
      <c r="Q796" s="1086"/>
      <c r="R796" s="1086"/>
      <c r="S796" s="1086"/>
      <c r="T796" s="1086"/>
      <c r="U796" s="1086"/>
      <c r="V796" s="1086"/>
      <c r="W796" s="1086"/>
      <c r="X796" s="1086"/>
      <c r="Y796" s="1086"/>
      <c r="Z796" s="1086"/>
      <c r="AA796" s="1086"/>
      <c r="AB796" s="1086"/>
      <c r="AC796" s="1086"/>
      <c r="AD796" s="1086"/>
      <c r="AE796" s="1086"/>
      <c r="AF796" s="1086"/>
      <c r="AG796" s="1086"/>
      <c r="AJ796" s="1086"/>
      <c r="AK796" s="1086"/>
      <c r="AL796" s="1086"/>
      <c r="AM796" s="1086"/>
      <c r="AN796" s="1086"/>
      <c r="AO796" s="1086"/>
    </row>
    <row r="797" ht="15.75" customHeight="1">
      <c r="A797" s="1086"/>
      <c r="B797" s="1086"/>
      <c r="D797" s="1086"/>
      <c r="E797" s="1086"/>
      <c r="F797" s="1086"/>
      <c r="G797" s="1086"/>
      <c r="H797" s="1086"/>
      <c r="I797" s="1086"/>
      <c r="J797" s="1086"/>
      <c r="K797" s="1086"/>
      <c r="L797" s="1086"/>
      <c r="M797" s="1086"/>
      <c r="N797" s="1086"/>
      <c r="O797" s="1086"/>
      <c r="P797" s="1086"/>
      <c r="Q797" s="1086"/>
      <c r="R797" s="1086"/>
      <c r="S797" s="1086"/>
      <c r="T797" s="1086"/>
      <c r="U797" s="1086"/>
      <c r="V797" s="1086"/>
      <c r="W797" s="1086"/>
      <c r="X797" s="1086"/>
      <c r="Y797" s="1086"/>
      <c r="Z797" s="1086"/>
      <c r="AA797" s="1086"/>
      <c r="AB797" s="1086"/>
      <c r="AC797" s="1086"/>
      <c r="AD797" s="1086"/>
      <c r="AE797" s="1086"/>
      <c r="AF797" s="1086"/>
      <c r="AG797" s="1086"/>
      <c r="AJ797" s="1086"/>
      <c r="AK797" s="1086"/>
      <c r="AL797" s="1086"/>
      <c r="AM797" s="1086"/>
      <c r="AN797" s="1086"/>
      <c r="AO797" s="1086"/>
    </row>
    <row r="798" ht="15.75" customHeight="1">
      <c r="A798" s="1086"/>
      <c r="B798" s="1086"/>
      <c r="D798" s="1086"/>
      <c r="E798" s="1086"/>
      <c r="F798" s="1086"/>
      <c r="G798" s="1086"/>
      <c r="H798" s="1086"/>
      <c r="I798" s="1086"/>
      <c r="J798" s="1086"/>
      <c r="K798" s="1086"/>
      <c r="L798" s="1086"/>
      <c r="M798" s="1086"/>
      <c r="N798" s="1086"/>
      <c r="O798" s="1086"/>
      <c r="P798" s="1086"/>
      <c r="Q798" s="1086"/>
      <c r="R798" s="1086"/>
      <c r="S798" s="1086"/>
      <c r="T798" s="1086"/>
      <c r="U798" s="1086"/>
      <c r="V798" s="1086"/>
      <c r="W798" s="1086"/>
      <c r="X798" s="1086"/>
      <c r="Y798" s="1086"/>
      <c r="Z798" s="1086"/>
      <c r="AA798" s="1086"/>
      <c r="AB798" s="1086"/>
      <c r="AC798" s="1086"/>
      <c r="AD798" s="1086"/>
      <c r="AE798" s="1086"/>
      <c r="AF798" s="1086"/>
      <c r="AG798" s="1086"/>
      <c r="AJ798" s="1086"/>
      <c r="AK798" s="1086"/>
      <c r="AL798" s="1086"/>
      <c r="AM798" s="1086"/>
      <c r="AN798" s="1086"/>
      <c r="AO798" s="1086"/>
    </row>
    <row r="799" ht="15.75" customHeight="1">
      <c r="A799" s="1086"/>
      <c r="B799" s="1086"/>
      <c r="D799" s="1086"/>
      <c r="E799" s="1086"/>
      <c r="F799" s="1086"/>
      <c r="G799" s="1086"/>
      <c r="H799" s="1086"/>
      <c r="I799" s="1086"/>
      <c r="J799" s="1086"/>
      <c r="K799" s="1086"/>
      <c r="L799" s="1086"/>
      <c r="M799" s="1086"/>
      <c r="N799" s="1086"/>
      <c r="O799" s="1086"/>
      <c r="P799" s="1086"/>
      <c r="Q799" s="1086"/>
      <c r="R799" s="1086"/>
      <c r="S799" s="1086"/>
      <c r="T799" s="1086"/>
      <c r="U799" s="1086"/>
      <c r="V799" s="1086"/>
      <c r="W799" s="1086"/>
      <c r="X799" s="1086"/>
      <c r="Y799" s="1086"/>
      <c r="Z799" s="1086"/>
      <c r="AA799" s="1086"/>
      <c r="AB799" s="1086"/>
      <c r="AC799" s="1086"/>
      <c r="AD799" s="1086"/>
      <c r="AE799" s="1086"/>
      <c r="AF799" s="1086"/>
      <c r="AG799" s="1086"/>
      <c r="AJ799" s="1086"/>
      <c r="AK799" s="1086"/>
      <c r="AL799" s="1086"/>
      <c r="AM799" s="1086"/>
      <c r="AN799" s="1086"/>
      <c r="AO799" s="1086"/>
    </row>
    <row r="800" ht="15.75" customHeight="1">
      <c r="A800" s="1086"/>
      <c r="B800" s="1086"/>
      <c r="D800" s="1086"/>
      <c r="E800" s="1086"/>
      <c r="F800" s="1086"/>
      <c r="G800" s="1086"/>
      <c r="H800" s="1086"/>
      <c r="I800" s="1086"/>
      <c r="J800" s="1086"/>
      <c r="K800" s="1086"/>
      <c r="L800" s="1086"/>
      <c r="M800" s="1086"/>
      <c r="N800" s="1086"/>
      <c r="O800" s="1086"/>
      <c r="P800" s="1086"/>
      <c r="Q800" s="1086"/>
      <c r="R800" s="1086"/>
      <c r="S800" s="1086"/>
      <c r="T800" s="1086"/>
      <c r="U800" s="1086"/>
      <c r="V800" s="1086"/>
      <c r="W800" s="1086"/>
      <c r="X800" s="1086"/>
      <c r="Y800" s="1086"/>
      <c r="Z800" s="1086"/>
      <c r="AA800" s="1086"/>
      <c r="AB800" s="1086"/>
      <c r="AC800" s="1086"/>
      <c r="AD800" s="1086"/>
      <c r="AE800" s="1086"/>
      <c r="AF800" s="1086"/>
      <c r="AG800" s="1086"/>
      <c r="AJ800" s="1086"/>
      <c r="AK800" s="1086"/>
      <c r="AL800" s="1086"/>
      <c r="AM800" s="1086"/>
      <c r="AN800" s="1086"/>
      <c r="AO800" s="1086"/>
    </row>
    <row r="801" ht="15.75" customHeight="1">
      <c r="A801" s="1086"/>
      <c r="B801" s="1086"/>
      <c r="D801" s="1086"/>
      <c r="E801" s="1086"/>
      <c r="F801" s="1086"/>
      <c r="G801" s="1086"/>
      <c r="H801" s="1086"/>
      <c r="I801" s="1086"/>
      <c r="J801" s="1086"/>
      <c r="K801" s="1086"/>
      <c r="L801" s="1086"/>
      <c r="M801" s="1086"/>
      <c r="N801" s="1086"/>
      <c r="O801" s="1086"/>
      <c r="P801" s="1086"/>
      <c r="Q801" s="1086"/>
      <c r="R801" s="1086"/>
      <c r="S801" s="1086"/>
      <c r="T801" s="1086"/>
      <c r="U801" s="1086"/>
      <c r="V801" s="1086"/>
      <c r="W801" s="1086"/>
      <c r="X801" s="1086"/>
      <c r="Y801" s="1086"/>
      <c r="Z801" s="1086"/>
      <c r="AA801" s="1086"/>
      <c r="AB801" s="1086"/>
      <c r="AC801" s="1086"/>
      <c r="AD801" s="1086"/>
      <c r="AE801" s="1086"/>
      <c r="AF801" s="1086"/>
      <c r="AG801" s="1086"/>
      <c r="AJ801" s="1086"/>
      <c r="AK801" s="1086"/>
      <c r="AL801" s="1086"/>
      <c r="AM801" s="1086"/>
      <c r="AN801" s="1086"/>
      <c r="AO801" s="1086"/>
    </row>
    <row r="802" ht="15.75" customHeight="1">
      <c r="A802" s="1086"/>
      <c r="B802" s="1086"/>
      <c r="D802" s="1086"/>
      <c r="E802" s="1086"/>
      <c r="F802" s="1086"/>
      <c r="G802" s="1086"/>
      <c r="H802" s="1086"/>
      <c r="I802" s="1086"/>
      <c r="J802" s="1086"/>
      <c r="K802" s="1086"/>
      <c r="L802" s="1086"/>
      <c r="M802" s="1086"/>
      <c r="N802" s="1086"/>
      <c r="O802" s="1086"/>
      <c r="P802" s="1086"/>
      <c r="Q802" s="1086"/>
      <c r="R802" s="1086"/>
      <c r="S802" s="1086"/>
      <c r="T802" s="1086"/>
      <c r="U802" s="1086"/>
      <c r="V802" s="1086"/>
      <c r="W802" s="1086"/>
      <c r="X802" s="1086"/>
      <c r="Y802" s="1086"/>
      <c r="Z802" s="1086"/>
      <c r="AA802" s="1086"/>
      <c r="AB802" s="1086"/>
      <c r="AC802" s="1086"/>
      <c r="AD802" s="1086"/>
      <c r="AE802" s="1086"/>
      <c r="AF802" s="1086"/>
      <c r="AG802" s="1086"/>
      <c r="AJ802" s="1086"/>
      <c r="AK802" s="1086"/>
      <c r="AL802" s="1086"/>
      <c r="AM802" s="1086"/>
      <c r="AN802" s="1086"/>
      <c r="AO802" s="1086"/>
    </row>
    <row r="803" ht="15.75" customHeight="1">
      <c r="A803" s="1086"/>
      <c r="B803" s="1086"/>
      <c r="D803" s="1086"/>
      <c r="E803" s="1086"/>
      <c r="F803" s="1086"/>
      <c r="G803" s="1086"/>
      <c r="H803" s="1086"/>
      <c r="I803" s="1086"/>
      <c r="J803" s="1086"/>
      <c r="K803" s="1086"/>
      <c r="L803" s="1086"/>
      <c r="M803" s="1086"/>
      <c r="N803" s="1086"/>
      <c r="O803" s="1086"/>
      <c r="P803" s="1086"/>
      <c r="Q803" s="1086"/>
      <c r="R803" s="1086"/>
      <c r="S803" s="1086"/>
      <c r="T803" s="1086"/>
      <c r="U803" s="1086"/>
      <c r="V803" s="1086"/>
      <c r="W803" s="1086"/>
      <c r="X803" s="1086"/>
      <c r="Y803" s="1086"/>
      <c r="Z803" s="1086"/>
      <c r="AA803" s="1086"/>
      <c r="AB803" s="1086"/>
      <c r="AC803" s="1086"/>
      <c r="AD803" s="1086"/>
      <c r="AE803" s="1086"/>
      <c r="AF803" s="1086"/>
      <c r="AG803" s="1086"/>
      <c r="AJ803" s="1086"/>
      <c r="AK803" s="1086"/>
      <c r="AL803" s="1086"/>
      <c r="AM803" s="1086"/>
      <c r="AN803" s="1086"/>
      <c r="AO803" s="1086"/>
    </row>
    <row r="804" ht="15.75" customHeight="1">
      <c r="A804" s="1086"/>
      <c r="B804" s="1086"/>
      <c r="D804" s="1086"/>
      <c r="E804" s="1086"/>
      <c r="F804" s="1086"/>
      <c r="G804" s="1086"/>
      <c r="H804" s="1086"/>
      <c r="I804" s="1086"/>
      <c r="J804" s="1086"/>
      <c r="K804" s="1086"/>
      <c r="L804" s="1086"/>
      <c r="M804" s="1086"/>
      <c r="N804" s="1086"/>
      <c r="O804" s="1086"/>
      <c r="P804" s="1086"/>
      <c r="Q804" s="1086"/>
      <c r="R804" s="1086"/>
      <c r="S804" s="1086"/>
      <c r="T804" s="1086"/>
      <c r="U804" s="1086"/>
      <c r="V804" s="1086"/>
      <c r="W804" s="1086"/>
      <c r="X804" s="1086"/>
      <c r="Y804" s="1086"/>
      <c r="Z804" s="1086"/>
      <c r="AA804" s="1086"/>
      <c r="AB804" s="1086"/>
      <c r="AC804" s="1086"/>
      <c r="AD804" s="1086"/>
      <c r="AE804" s="1086"/>
      <c r="AF804" s="1086"/>
      <c r="AG804" s="1086"/>
      <c r="AJ804" s="1086"/>
      <c r="AK804" s="1086"/>
      <c r="AL804" s="1086"/>
      <c r="AM804" s="1086"/>
      <c r="AN804" s="1086"/>
      <c r="AO804" s="1086"/>
    </row>
    <row r="805" ht="15.75" customHeight="1">
      <c r="A805" s="1086"/>
      <c r="B805" s="1086"/>
      <c r="D805" s="1086"/>
      <c r="E805" s="1086"/>
      <c r="F805" s="1086"/>
      <c r="G805" s="1086"/>
      <c r="H805" s="1086"/>
      <c r="I805" s="1086"/>
      <c r="J805" s="1086"/>
      <c r="K805" s="1086"/>
      <c r="L805" s="1086"/>
      <c r="M805" s="1086"/>
      <c r="N805" s="1086"/>
      <c r="O805" s="1086"/>
      <c r="P805" s="1086"/>
      <c r="Q805" s="1086"/>
      <c r="R805" s="1086"/>
      <c r="S805" s="1086"/>
      <c r="T805" s="1086"/>
      <c r="U805" s="1086"/>
      <c r="V805" s="1086"/>
      <c r="W805" s="1086"/>
      <c r="X805" s="1086"/>
      <c r="Y805" s="1086"/>
      <c r="Z805" s="1086"/>
      <c r="AA805" s="1086"/>
      <c r="AB805" s="1086"/>
      <c r="AC805" s="1086"/>
      <c r="AD805" s="1086"/>
      <c r="AE805" s="1086"/>
      <c r="AF805" s="1086"/>
      <c r="AG805" s="1086"/>
      <c r="AJ805" s="1086"/>
      <c r="AK805" s="1086"/>
      <c r="AL805" s="1086"/>
      <c r="AM805" s="1086"/>
      <c r="AN805" s="1086"/>
      <c r="AO805" s="1086"/>
    </row>
    <row r="806" ht="15.75" customHeight="1">
      <c r="A806" s="1086"/>
      <c r="B806" s="1086"/>
      <c r="D806" s="1086"/>
      <c r="E806" s="1086"/>
      <c r="F806" s="1086"/>
      <c r="G806" s="1086"/>
      <c r="H806" s="1086"/>
      <c r="I806" s="1086"/>
      <c r="J806" s="1086"/>
      <c r="K806" s="1086"/>
      <c r="L806" s="1086"/>
      <c r="M806" s="1086"/>
      <c r="N806" s="1086"/>
      <c r="O806" s="1086"/>
      <c r="P806" s="1086"/>
      <c r="Q806" s="1086"/>
      <c r="R806" s="1086"/>
      <c r="S806" s="1086"/>
      <c r="T806" s="1086"/>
      <c r="U806" s="1086"/>
      <c r="V806" s="1086"/>
      <c r="W806" s="1086"/>
      <c r="X806" s="1086"/>
      <c r="Y806" s="1086"/>
      <c r="Z806" s="1086"/>
      <c r="AA806" s="1086"/>
      <c r="AB806" s="1086"/>
      <c r="AC806" s="1086"/>
      <c r="AD806" s="1086"/>
      <c r="AE806" s="1086"/>
      <c r="AF806" s="1086"/>
      <c r="AG806" s="1086"/>
      <c r="AJ806" s="1086"/>
      <c r="AK806" s="1086"/>
      <c r="AL806" s="1086"/>
      <c r="AM806" s="1086"/>
      <c r="AN806" s="1086"/>
      <c r="AO806" s="1086"/>
    </row>
    <row r="807" ht="15.75" customHeight="1">
      <c r="A807" s="1086"/>
      <c r="B807" s="1086"/>
      <c r="D807" s="1086"/>
      <c r="E807" s="1086"/>
      <c r="F807" s="1086"/>
      <c r="G807" s="1086"/>
      <c r="H807" s="1086"/>
      <c r="I807" s="1086"/>
      <c r="J807" s="1086"/>
      <c r="K807" s="1086"/>
      <c r="L807" s="1086"/>
      <c r="M807" s="1086"/>
      <c r="N807" s="1086"/>
      <c r="O807" s="1086"/>
      <c r="P807" s="1086"/>
      <c r="Q807" s="1086"/>
      <c r="R807" s="1086"/>
      <c r="S807" s="1086"/>
      <c r="T807" s="1086"/>
      <c r="U807" s="1086"/>
      <c r="V807" s="1086"/>
      <c r="W807" s="1086"/>
      <c r="X807" s="1086"/>
      <c r="Y807" s="1086"/>
      <c r="Z807" s="1086"/>
      <c r="AA807" s="1086"/>
      <c r="AB807" s="1086"/>
      <c r="AC807" s="1086"/>
      <c r="AD807" s="1086"/>
      <c r="AE807" s="1086"/>
      <c r="AF807" s="1086"/>
      <c r="AG807" s="1086"/>
      <c r="AJ807" s="1086"/>
      <c r="AK807" s="1086"/>
      <c r="AL807" s="1086"/>
      <c r="AM807" s="1086"/>
      <c r="AN807" s="1086"/>
      <c r="AO807" s="1086"/>
    </row>
    <row r="808" ht="15.75" customHeight="1">
      <c r="A808" s="1086"/>
      <c r="B808" s="1086"/>
      <c r="D808" s="1086"/>
      <c r="E808" s="1086"/>
      <c r="F808" s="1086"/>
      <c r="G808" s="1086"/>
      <c r="H808" s="1086"/>
      <c r="I808" s="1086"/>
      <c r="J808" s="1086"/>
      <c r="K808" s="1086"/>
      <c r="L808" s="1086"/>
      <c r="M808" s="1086"/>
      <c r="N808" s="1086"/>
      <c r="O808" s="1086"/>
      <c r="P808" s="1086"/>
      <c r="Q808" s="1086"/>
      <c r="R808" s="1086"/>
      <c r="S808" s="1086"/>
      <c r="T808" s="1086"/>
      <c r="U808" s="1086"/>
      <c r="V808" s="1086"/>
      <c r="W808" s="1086"/>
      <c r="X808" s="1086"/>
      <c r="Y808" s="1086"/>
      <c r="Z808" s="1086"/>
      <c r="AA808" s="1086"/>
      <c r="AB808" s="1086"/>
      <c r="AC808" s="1086"/>
      <c r="AD808" s="1086"/>
      <c r="AE808" s="1086"/>
      <c r="AF808" s="1086"/>
      <c r="AG808" s="1086"/>
      <c r="AJ808" s="1086"/>
      <c r="AK808" s="1086"/>
      <c r="AL808" s="1086"/>
      <c r="AM808" s="1086"/>
      <c r="AN808" s="1086"/>
      <c r="AO808" s="1086"/>
    </row>
    <row r="809" ht="15.75" customHeight="1">
      <c r="A809" s="1086"/>
      <c r="B809" s="1086"/>
      <c r="D809" s="1086"/>
      <c r="E809" s="1086"/>
      <c r="F809" s="1086"/>
      <c r="G809" s="1086"/>
      <c r="H809" s="1086"/>
      <c r="I809" s="1086"/>
      <c r="J809" s="1086"/>
      <c r="K809" s="1086"/>
      <c r="L809" s="1086"/>
      <c r="M809" s="1086"/>
      <c r="N809" s="1086"/>
      <c r="O809" s="1086"/>
      <c r="P809" s="1086"/>
      <c r="Q809" s="1086"/>
      <c r="R809" s="1086"/>
      <c r="S809" s="1086"/>
      <c r="T809" s="1086"/>
      <c r="U809" s="1086"/>
      <c r="V809" s="1086"/>
      <c r="W809" s="1086"/>
      <c r="X809" s="1086"/>
      <c r="Y809" s="1086"/>
      <c r="Z809" s="1086"/>
      <c r="AA809" s="1086"/>
      <c r="AB809" s="1086"/>
      <c r="AC809" s="1086"/>
      <c r="AD809" s="1086"/>
      <c r="AE809" s="1086"/>
      <c r="AF809" s="1086"/>
      <c r="AG809" s="1086"/>
      <c r="AJ809" s="1086"/>
      <c r="AK809" s="1086"/>
      <c r="AL809" s="1086"/>
      <c r="AM809" s="1086"/>
      <c r="AN809" s="1086"/>
      <c r="AO809" s="1086"/>
    </row>
    <row r="810" ht="15.75" customHeight="1">
      <c r="A810" s="1086"/>
      <c r="B810" s="1086"/>
      <c r="D810" s="1086"/>
      <c r="E810" s="1086"/>
      <c r="F810" s="1086"/>
      <c r="G810" s="1086"/>
      <c r="H810" s="1086"/>
      <c r="I810" s="1086"/>
      <c r="J810" s="1086"/>
      <c r="K810" s="1086"/>
      <c r="L810" s="1086"/>
      <c r="M810" s="1086"/>
      <c r="N810" s="1086"/>
      <c r="O810" s="1086"/>
      <c r="P810" s="1086"/>
      <c r="Q810" s="1086"/>
      <c r="R810" s="1086"/>
      <c r="S810" s="1086"/>
      <c r="T810" s="1086"/>
      <c r="U810" s="1086"/>
      <c r="V810" s="1086"/>
      <c r="W810" s="1086"/>
      <c r="X810" s="1086"/>
      <c r="Y810" s="1086"/>
      <c r="Z810" s="1086"/>
      <c r="AA810" s="1086"/>
      <c r="AB810" s="1086"/>
      <c r="AC810" s="1086"/>
      <c r="AD810" s="1086"/>
      <c r="AE810" s="1086"/>
      <c r="AF810" s="1086"/>
      <c r="AG810" s="1086"/>
      <c r="AJ810" s="1086"/>
      <c r="AK810" s="1086"/>
      <c r="AL810" s="1086"/>
      <c r="AM810" s="1086"/>
      <c r="AN810" s="1086"/>
      <c r="AO810" s="1086"/>
    </row>
    <row r="811" ht="15.75" customHeight="1">
      <c r="A811" s="1086"/>
      <c r="B811" s="1086"/>
      <c r="D811" s="1086"/>
      <c r="E811" s="1086"/>
      <c r="F811" s="1086"/>
      <c r="G811" s="1086"/>
      <c r="H811" s="1086"/>
      <c r="I811" s="1086"/>
      <c r="J811" s="1086"/>
      <c r="K811" s="1086"/>
      <c r="L811" s="1086"/>
      <c r="M811" s="1086"/>
      <c r="N811" s="1086"/>
      <c r="O811" s="1086"/>
      <c r="P811" s="1086"/>
      <c r="Q811" s="1086"/>
      <c r="R811" s="1086"/>
      <c r="S811" s="1086"/>
      <c r="T811" s="1086"/>
      <c r="U811" s="1086"/>
      <c r="V811" s="1086"/>
      <c r="W811" s="1086"/>
      <c r="X811" s="1086"/>
      <c r="Y811" s="1086"/>
      <c r="Z811" s="1086"/>
      <c r="AA811" s="1086"/>
      <c r="AB811" s="1086"/>
      <c r="AC811" s="1086"/>
      <c r="AD811" s="1086"/>
      <c r="AE811" s="1086"/>
      <c r="AF811" s="1086"/>
      <c r="AG811" s="1086"/>
      <c r="AJ811" s="1086"/>
      <c r="AK811" s="1086"/>
      <c r="AL811" s="1086"/>
      <c r="AM811" s="1086"/>
      <c r="AN811" s="1086"/>
      <c r="AO811" s="1086"/>
    </row>
    <row r="812" ht="15.75" customHeight="1">
      <c r="A812" s="1086"/>
      <c r="B812" s="1086"/>
      <c r="D812" s="1086"/>
      <c r="E812" s="1086"/>
      <c r="F812" s="1086"/>
      <c r="G812" s="1086"/>
      <c r="H812" s="1086"/>
      <c r="I812" s="1086"/>
      <c r="J812" s="1086"/>
      <c r="K812" s="1086"/>
      <c r="L812" s="1086"/>
      <c r="M812" s="1086"/>
      <c r="N812" s="1086"/>
      <c r="O812" s="1086"/>
      <c r="P812" s="1086"/>
      <c r="Q812" s="1086"/>
      <c r="R812" s="1086"/>
      <c r="S812" s="1086"/>
      <c r="T812" s="1086"/>
      <c r="U812" s="1086"/>
      <c r="V812" s="1086"/>
      <c r="W812" s="1086"/>
      <c r="X812" s="1086"/>
      <c r="Y812" s="1086"/>
      <c r="Z812" s="1086"/>
      <c r="AA812" s="1086"/>
      <c r="AB812" s="1086"/>
      <c r="AC812" s="1086"/>
      <c r="AD812" s="1086"/>
      <c r="AE812" s="1086"/>
      <c r="AF812" s="1086"/>
      <c r="AG812" s="1086"/>
      <c r="AJ812" s="1086"/>
      <c r="AK812" s="1086"/>
      <c r="AL812" s="1086"/>
      <c r="AM812" s="1086"/>
      <c r="AN812" s="1086"/>
      <c r="AO812" s="1086"/>
    </row>
    <row r="813" ht="15.75" customHeight="1">
      <c r="A813" s="1086"/>
      <c r="B813" s="1086"/>
      <c r="D813" s="1086"/>
      <c r="E813" s="1086"/>
      <c r="F813" s="1086"/>
      <c r="G813" s="1086"/>
      <c r="H813" s="1086"/>
      <c r="I813" s="1086"/>
      <c r="J813" s="1086"/>
      <c r="K813" s="1086"/>
      <c r="L813" s="1086"/>
      <c r="M813" s="1086"/>
      <c r="N813" s="1086"/>
      <c r="O813" s="1086"/>
      <c r="P813" s="1086"/>
      <c r="Q813" s="1086"/>
      <c r="R813" s="1086"/>
      <c r="S813" s="1086"/>
      <c r="T813" s="1086"/>
      <c r="U813" s="1086"/>
      <c r="V813" s="1086"/>
      <c r="W813" s="1086"/>
      <c r="X813" s="1086"/>
      <c r="Y813" s="1086"/>
      <c r="Z813" s="1086"/>
      <c r="AA813" s="1086"/>
      <c r="AB813" s="1086"/>
      <c r="AC813" s="1086"/>
      <c r="AD813" s="1086"/>
      <c r="AE813" s="1086"/>
      <c r="AF813" s="1086"/>
      <c r="AG813" s="1086"/>
      <c r="AJ813" s="1086"/>
      <c r="AK813" s="1086"/>
      <c r="AL813" s="1086"/>
      <c r="AM813" s="1086"/>
      <c r="AN813" s="1086"/>
      <c r="AO813" s="1086"/>
    </row>
    <row r="814" ht="15.75" customHeight="1">
      <c r="A814" s="1086"/>
      <c r="B814" s="1086"/>
      <c r="D814" s="1086"/>
      <c r="E814" s="1086"/>
      <c r="F814" s="1086"/>
      <c r="G814" s="1086"/>
      <c r="H814" s="1086"/>
      <c r="I814" s="1086"/>
      <c r="J814" s="1086"/>
      <c r="K814" s="1086"/>
      <c r="L814" s="1086"/>
      <c r="M814" s="1086"/>
      <c r="N814" s="1086"/>
      <c r="O814" s="1086"/>
      <c r="P814" s="1086"/>
      <c r="Q814" s="1086"/>
      <c r="R814" s="1086"/>
      <c r="S814" s="1086"/>
      <c r="T814" s="1086"/>
      <c r="U814" s="1086"/>
      <c r="V814" s="1086"/>
      <c r="W814" s="1086"/>
      <c r="X814" s="1086"/>
      <c r="Y814" s="1086"/>
      <c r="Z814" s="1086"/>
      <c r="AA814" s="1086"/>
      <c r="AB814" s="1086"/>
      <c r="AC814" s="1086"/>
      <c r="AD814" s="1086"/>
      <c r="AE814" s="1086"/>
      <c r="AF814" s="1086"/>
      <c r="AG814" s="1086"/>
      <c r="AJ814" s="1086"/>
      <c r="AK814" s="1086"/>
      <c r="AL814" s="1086"/>
      <c r="AM814" s="1086"/>
      <c r="AN814" s="1086"/>
      <c r="AO814" s="1086"/>
    </row>
    <row r="815" ht="15.75" customHeight="1">
      <c r="A815" s="1086"/>
      <c r="B815" s="1086"/>
      <c r="D815" s="1086"/>
      <c r="E815" s="1086"/>
      <c r="F815" s="1086"/>
      <c r="G815" s="1086"/>
      <c r="H815" s="1086"/>
      <c r="I815" s="1086"/>
      <c r="J815" s="1086"/>
      <c r="K815" s="1086"/>
      <c r="L815" s="1086"/>
      <c r="M815" s="1086"/>
      <c r="N815" s="1086"/>
      <c r="O815" s="1086"/>
      <c r="P815" s="1086"/>
      <c r="Q815" s="1086"/>
      <c r="R815" s="1086"/>
      <c r="S815" s="1086"/>
      <c r="T815" s="1086"/>
      <c r="U815" s="1086"/>
      <c r="V815" s="1086"/>
      <c r="W815" s="1086"/>
      <c r="X815" s="1086"/>
      <c r="Y815" s="1086"/>
      <c r="Z815" s="1086"/>
      <c r="AA815" s="1086"/>
      <c r="AB815" s="1086"/>
      <c r="AC815" s="1086"/>
      <c r="AD815" s="1086"/>
      <c r="AE815" s="1086"/>
      <c r="AF815" s="1086"/>
      <c r="AG815" s="1086"/>
      <c r="AJ815" s="1086"/>
      <c r="AK815" s="1086"/>
      <c r="AL815" s="1086"/>
      <c r="AM815" s="1086"/>
      <c r="AN815" s="1086"/>
      <c r="AO815" s="1086"/>
    </row>
    <row r="816" ht="15.75" customHeight="1">
      <c r="A816" s="1086"/>
      <c r="B816" s="1086"/>
      <c r="D816" s="1086"/>
      <c r="E816" s="1086"/>
      <c r="F816" s="1086"/>
      <c r="G816" s="1086"/>
      <c r="H816" s="1086"/>
      <c r="I816" s="1086"/>
      <c r="J816" s="1086"/>
      <c r="K816" s="1086"/>
      <c r="L816" s="1086"/>
      <c r="M816" s="1086"/>
      <c r="N816" s="1086"/>
      <c r="O816" s="1086"/>
      <c r="P816" s="1086"/>
      <c r="Q816" s="1086"/>
      <c r="R816" s="1086"/>
      <c r="S816" s="1086"/>
      <c r="T816" s="1086"/>
      <c r="U816" s="1086"/>
      <c r="V816" s="1086"/>
      <c r="W816" s="1086"/>
      <c r="X816" s="1086"/>
      <c r="Y816" s="1086"/>
      <c r="Z816" s="1086"/>
      <c r="AA816" s="1086"/>
      <c r="AB816" s="1086"/>
      <c r="AC816" s="1086"/>
      <c r="AD816" s="1086"/>
      <c r="AE816" s="1086"/>
      <c r="AF816" s="1086"/>
      <c r="AG816" s="1086"/>
      <c r="AJ816" s="1086"/>
      <c r="AK816" s="1086"/>
      <c r="AL816" s="1086"/>
      <c r="AM816" s="1086"/>
      <c r="AN816" s="1086"/>
      <c r="AO816" s="1086"/>
    </row>
    <row r="817" ht="15.75" customHeight="1">
      <c r="A817" s="1086"/>
      <c r="B817" s="1086"/>
      <c r="D817" s="1086"/>
      <c r="E817" s="1086"/>
      <c r="F817" s="1086"/>
      <c r="G817" s="1086"/>
      <c r="H817" s="1086"/>
      <c r="I817" s="1086"/>
      <c r="J817" s="1086"/>
      <c r="K817" s="1086"/>
      <c r="L817" s="1086"/>
      <c r="M817" s="1086"/>
      <c r="N817" s="1086"/>
      <c r="O817" s="1086"/>
      <c r="P817" s="1086"/>
      <c r="Q817" s="1086"/>
      <c r="R817" s="1086"/>
      <c r="S817" s="1086"/>
      <c r="T817" s="1086"/>
      <c r="U817" s="1086"/>
      <c r="V817" s="1086"/>
      <c r="W817" s="1086"/>
      <c r="X817" s="1086"/>
      <c r="Y817" s="1086"/>
      <c r="Z817" s="1086"/>
      <c r="AA817" s="1086"/>
      <c r="AB817" s="1086"/>
      <c r="AC817" s="1086"/>
      <c r="AD817" s="1086"/>
      <c r="AE817" s="1086"/>
      <c r="AF817" s="1086"/>
      <c r="AG817" s="1086"/>
      <c r="AJ817" s="1086"/>
      <c r="AK817" s="1086"/>
      <c r="AL817" s="1086"/>
      <c r="AM817" s="1086"/>
      <c r="AN817" s="1086"/>
      <c r="AO817" s="1086"/>
    </row>
    <row r="818" ht="15.75" customHeight="1">
      <c r="A818" s="1086"/>
      <c r="B818" s="1086"/>
      <c r="D818" s="1086"/>
      <c r="E818" s="1086"/>
      <c r="F818" s="1086"/>
      <c r="G818" s="1086"/>
      <c r="H818" s="1086"/>
      <c r="I818" s="1086"/>
      <c r="J818" s="1086"/>
      <c r="K818" s="1086"/>
      <c r="L818" s="1086"/>
      <c r="M818" s="1086"/>
      <c r="N818" s="1086"/>
      <c r="O818" s="1086"/>
      <c r="P818" s="1086"/>
      <c r="Q818" s="1086"/>
      <c r="R818" s="1086"/>
      <c r="S818" s="1086"/>
      <c r="T818" s="1086"/>
      <c r="U818" s="1086"/>
      <c r="V818" s="1086"/>
      <c r="W818" s="1086"/>
      <c r="X818" s="1086"/>
      <c r="Y818" s="1086"/>
      <c r="Z818" s="1086"/>
      <c r="AA818" s="1086"/>
      <c r="AB818" s="1086"/>
      <c r="AC818" s="1086"/>
      <c r="AD818" s="1086"/>
      <c r="AE818" s="1086"/>
      <c r="AF818" s="1086"/>
      <c r="AG818" s="1086"/>
      <c r="AJ818" s="1086"/>
      <c r="AK818" s="1086"/>
      <c r="AL818" s="1086"/>
      <c r="AM818" s="1086"/>
      <c r="AN818" s="1086"/>
      <c r="AO818" s="1086"/>
    </row>
    <row r="819" ht="15.75" customHeight="1">
      <c r="A819" s="1086"/>
      <c r="B819" s="1086"/>
      <c r="D819" s="1086"/>
      <c r="E819" s="1086"/>
      <c r="F819" s="1086"/>
      <c r="G819" s="1086"/>
      <c r="H819" s="1086"/>
      <c r="I819" s="1086"/>
      <c r="J819" s="1086"/>
      <c r="K819" s="1086"/>
      <c r="L819" s="1086"/>
      <c r="M819" s="1086"/>
      <c r="N819" s="1086"/>
      <c r="O819" s="1086"/>
      <c r="P819" s="1086"/>
      <c r="Q819" s="1086"/>
      <c r="R819" s="1086"/>
      <c r="S819" s="1086"/>
      <c r="T819" s="1086"/>
      <c r="U819" s="1086"/>
      <c r="V819" s="1086"/>
      <c r="W819" s="1086"/>
      <c r="X819" s="1086"/>
      <c r="Y819" s="1086"/>
      <c r="Z819" s="1086"/>
      <c r="AA819" s="1086"/>
      <c r="AB819" s="1086"/>
      <c r="AC819" s="1086"/>
      <c r="AD819" s="1086"/>
      <c r="AE819" s="1086"/>
      <c r="AF819" s="1086"/>
      <c r="AG819" s="1086"/>
      <c r="AJ819" s="1086"/>
      <c r="AK819" s="1086"/>
      <c r="AL819" s="1086"/>
      <c r="AM819" s="1086"/>
      <c r="AN819" s="1086"/>
      <c r="AO819" s="1086"/>
    </row>
    <row r="820" ht="15.75" customHeight="1">
      <c r="A820" s="1086"/>
      <c r="B820" s="1086"/>
      <c r="D820" s="1086"/>
      <c r="E820" s="1086"/>
      <c r="F820" s="1086"/>
      <c r="G820" s="1086"/>
      <c r="H820" s="1086"/>
      <c r="I820" s="1086"/>
      <c r="J820" s="1086"/>
      <c r="K820" s="1086"/>
      <c r="L820" s="1086"/>
      <c r="M820" s="1086"/>
      <c r="N820" s="1086"/>
      <c r="O820" s="1086"/>
      <c r="P820" s="1086"/>
      <c r="Q820" s="1086"/>
      <c r="R820" s="1086"/>
      <c r="S820" s="1086"/>
      <c r="T820" s="1086"/>
      <c r="U820" s="1086"/>
      <c r="V820" s="1086"/>
      <c r="W820" s="1086"/>
      <c r="X820" s="1086"/>
      <c r="Y820" s="1086"/>
      <c r="Z820" s="1086"/>
      <c r="AA820" s="1086"/>
      <c r="AB820" s="1086"/>
      <c r="AC820" s="1086"/>
      <c r="AD820" s="1086"/>
      <c r="AE820" s="1086"/>
      <c r="AF820" s="1086"/>
      <c r="AG820" s="1086"/>
      <c r="AJ820" s="1086"/>
      <c r="AK820" s="1086"/>
      <c r="AL820" s="1086"/>
      <c r="AM820" s="1086"/>
      <c r="AN820" s="1086"/>
      <c r="AO820" s="1086"/>
    </row>
    <row r="821" ht="15.75" customHeight="1">
      <c r="A821" s="1086"/>
      <c r="B821" s="1086"/>
      <c r="D821" s="1086"/>
      <c r="E821" s="1086"/>
      <c r="F821" s="1086"/>
      <c r="G821" s="1086"/>
      <c r="H821" s="1086"/>
      <c r="I821" s="1086"/>
      <c r="J821" s="1086"/>
      <c r="K821" s="1086"/>
      <c r="L821" s="1086"/>
      <c r="M821" s="1086"/>
      <c r="N821" s="1086"/>
      <c r="O821" s="1086"/>
      <c r="P821" s="1086"/>
      <c r="Q821" s="1086"/>
      <c r="R821" s="1086"/>
      <c r="S821" s="1086"/>
      <c r="T821" s="1086"/>
      <c r="U821" s="1086"/>
      <c r="V821" s="1086"/>
      <c r="W821" s="1086"/>
      <c r="X821" s="1086"/>
      <c r="Y821" s="1086"/>
      <c r="Z821" s="1086"/>
      <c r="AA821" s="1086"/>
      <c r="AB821" s="1086"/>
      <c r="AC821" s="1086"/>
      <c r="AD821" s="1086"/>
      <c r="AE821" s="1086"/>
      <c r="AF821" s="1086"/>
      <c r="AG821" s="1086"/>
      <c r="AJ821" s="1086"/>
      <c r="AK821" s="1086"/>
      <c r="AL821" s="1086"/>
      <c r="AM821" s="1086"/>
      <c r="AN821" s="1086"/>
      <c r="AO821" s="1086"/>
    </row>
    <row r="822" ht="15.75" customHeight="1">
      <c r="A822" s="1086"/>
      <c r="B822" s="1086"/>
      <c r="D822" s="1086"/>
      <c r="E822" s="1086"/>
      <c r="F822" s="1086"/>
      <c r="G822" s="1086"/>
      <c r="H822" s="1086"/>
      <c r="I822" s="1086"/>
      <c r="J822" s="1086"/>
      <c r="K822" s="1086"/>
      <c r="L822" s="1086"/>
      <c r="M822" s="1086"/>
      <c r="N822" s="1086"/>
      <c r="O822" s="1086"/>
      <c r="P822" s="1086"/>
      <c r="Q822" s="1086"/>
      <c r="R822" s="1086"/>
      <c r="S822" s="1086"/>
      <c r="T822" s="1086"/>
      <c r="U822" s="1086"/>
      <c r="V822" s="1086"/>
      <c r="W822" s="1086"/>
      <c r="X822" s="1086"/>
      <c r="Y822" s="1086"/>
      <c r="Z822" s="1086"/>
      <c r="AA822" s="1086"/>
      <c r="AB822" s="1086"/>
      <c r="AC822" s="1086"/>
      <c r="AD822" s="1086"/>
      <c r="AE822" s="1086"/>
      <c r="AF822" s="1086"/>
      <c r="AG822" s="1086"/>
      <c r="AJ822" s="1086"/>
      <c r="AK822" s="1086"/>
      <c r="AL822" s="1086"/>
      <c r="AM822" s="1086"/>
      <c r="AN822" s="1086"/>
      <c r="AO822" s="1086"/>
    </row>
    <row r="823" ht="15.75" customHeight="1">
      <c r="A823" s="1086"/>
      <c r="B823" s="1086"/>
      <c r="D823" s="1086"/>
      <c r="E823" s="1086"/>
      <c r="F823" s="1086"/>
      <c r="G823" s="1086"/>
      <c r="H823" s="1086"/>
      <c r="I823" s="1086"/>
      <c r="J823" s="1086"/>
      <c r="K823" s="1086"/>
      <c r="L823" s="1086"/>
      <c r="M823" s="1086"/>
      <c r="N823" s="1086"/>
      <c r="O823" s="1086"/>
      <c r="P823" s="1086"/>
      <c r="Q823" s="1086"/>
      <c r="R823" s="1086"/>
      <c r="S823" s="1086"/>
      <c r="T823" s="1086"/>
      <c r="U823" s="1086"/>
      <c r="V823" s="1086"/>
      <c r="W823" s="1086"/>
      <c r="X823" s="1086"/>
      <c r="Y823" s="1086"/>
      <c r="Z823" s="1086"/>
      <c r="AA823" s="1086"/>
      <c r="AB823" s="1086"/>
      <c r="AC823" s="1086"/>
      <c r="AD823" s="1086"/>
      <c r="AE823" s="1086"/>
      <c r="AF823" s="1086"/>
      <c r="AG823" s="1086"/>
      <c r="AJ823" s="1086"/>
      <c r="AK823" s="1086"/>
      <c r="AL823" s="1086"/>
      <c r="AM823" s="1086"/>
      <c r="AN823" s="1086"/>
      <c r="AO823" s="1086"/>
    </row>
    <row r="824" ht="15.75" customHeight="1">
      <c r="A824" s="1086"/>
      <c r="B824" s="1086"/>
      <c r="D824" s="1086"/>
      <c r="E824" s="1086"/>
      <c r="F824" s="1086"/>
      <c r="G824" s="1086"/>
      <c r="H824" s="1086"/>
      <c r="I824" s="1086"/>
      <c r="J824" s="1086"/>
      <c r="K824" s="1086"/>
      <c r="L824" s="1086"/>
      <c r="M824" s="1086"/>
      <c r="N824" s="1086"/>
      <c r="O824" s="1086"/>
      <c r="P824" s="1086"/>
      <c r="Q824" s="1086"/>
      <c r="R824" s="1086"/>
      <c r="S824" s="1086"/>
      <c r="T824" s="1086"/>
      <c r="U824" s="1086"/>
      <c r="V824" s="1086"/>
      <c r="W824" s="1086"/>
      <c r="X824" s="1086"/>
      <c r="Y824" s="1086"/>
      <c r="Z824" s="1086"/>
      <c r="AA824" s="1086"/>
      <c r="AB824" s="1086"/>
      <c r="AC824" s="1086"/>
      <c r="AD824" s="1086"/>
      <c r="AE824" s="1086"/>
      <c r="AF824" s="1086"/>
      <c r="AG824" s="1086"/>
      <c r="AJ824" s="1086"/>
      <c r="AK824" s="1086"/>
      <c r="AL824" s="1086"/>
      <c r="AM824" s="1086"/>
      <c r="AN824" s="1086"/>
      <c r="AO824" s="1086"/>
    </row>
    <row r="825" ht="15.75" customHeight="1">
      <c r="A825" s="1086"/>
      <c r="B825" s="1086"/>
      <c r="D825" s="1086"/>
      <c r="E825" s="1086"/>
      <c r="F825" s="1086"/>
      <c r="G825" s="1086"/>
      <c r="H825" s="1086"/>
      <c r="I825" s="1086"/>
      <c r="J825" s="1086"/>
      <c r="K825" s="1086"/>
      <c r="L825" s="1086"/>
      <c r="M825" s="1086"/>
      <c r="N825" s="1086"/>
      <c r="O825" s="1086"/>
      <c r="P825" s="1086"/>
      <c r="Q825" s="1086"/>
      <c r="R825" s="1086"/>
      <c r="S825" s="1086"/>
      <c r="T825" s="1086"/>
      <c r="U825" s="1086"/>
      <c r="V825" s="1086"/>
      <c r="W825" s="1086"/>
      <c r="X825" s="1086"/>
      <c r="Y825" s="1086"/>
      <c r="Z825" s="1086"/>
      <c r="AA825" s="1086"/>
      <c r="AB825" s="1086"/>
      <c r="AC825" s="1086"/>
      <c r="AD825" s="1086"/>
      <c r="AE825" s="1086"/>
      <c r="AF825" s="1086"/>
      <c r="AG825" s="1086"/>
      <c r="AJ825" s="1086"/>
      <c r="AK825" s="1086"/>
      <c r="AL825" s="1086"/>
      <c r="AM825" s="1086"/>
      <c r="AN825" s="1086"/>
      <c r="AO825" s="1086"/>
    </row>
    <row r="826" ht="15.75" customHeight="1">
      <c r="A826" s="1086"/>
      <c r="B826" s="1086"/>
      <c r="D826" s="1086"/>
      <c r="E826" s="1086"/>
      <c r="F826" s="1086"/>
      <c r="G826" s="1086"/>
      <c r="H826" s="1086"/>
      <c r="I826" s="1086"/>
      <c r="J826" s="1086"/>
      <c r="K826" s="1086"/>
      <c r="L826" s="1086"/>
      <c r="M826" s="1086"/>
      <c r="N826" s="1086"/>
      <c r="O826" s="1086"/>
      <c r="P826" s="1086"/>
      <c r="Q826" s="1086"/>
      <c r="R826" s="1086"/>
      <c r="S826" s="1086"/>
      <c r="T826" s="1086"/>
      <c r="U826" s="1086"/>
      <c r="V826" s="1086"/>
      <c r="W826" s="1086"/>
      <c r="X826" s="1086"/>
      <c r="Y826" s="1086"/>
      <c r="Z826" s="1086"/>
      <c r="AA826" s="1086"/>
      <c r="AB826" s="1086"/>
      <c r="AC826" s="1086"/>
      <c r="AD826" s="1086"/>
      <c r="AE826" s="1086"/>
      <c r="AF826" s="1086"/>
      <c r="AG826" s="1086"/>
      <c r="AJ826" s="1086"/>
      <c r="AK826" s="1086"/>
      <c r="AL826" s="1086"/>
      <c r="AM826" s="1086"/>
      <c r="AN826" s="1086"/>
      <c r="AO826" s="1086"/>
    </row>
    <row r="827" ht="15.75" customHeight="1">
      <c r="A827" s="1086"/>
      <c r="B827" s="1086"/>
      <c r="D827" s="1086"/>
      <c r="E827" s="1086"/>
      <c r="F827" s="1086"/>
      <c r="G827" s="1086"/>
      <c r="H827" s="1086"/>
      <c r="I827" s="1086"/>
      <c r="J827" s="1086"/>
      <c r="K827" s="1086"/>
      <c r="L827" s="1086"/>
      <c r="M827" s="1086"/>
      <c r="N827" s="1086"/>
      <c r="O827" s="1086"/>
      <c r="P827" s="1086"/>
      <c r="Q827" s="1086"/>
      <c r="R827" s="1086"/>
      <c r="S827" s="1086"/>
      <c r="T827" s="1086"/>
      <c r="U827" s="1086"/>
      <c r="V827" s="1086"/>
      <c r="W827" s="1086"/>
      <c r="X827" s="1086"/>
      <c r="Y827" s="1086"/>
      <c r="Z827" s="1086"/>
      <c r="AA827" s="1086"/>
      <c r="AB827" s="1086"/>
      <c r="AC827" s="1086"/>
      <c r="AD827" s="1086"/>
      <c r="AE827" s="1086"/>
      <c r="AF827" s="1086"/>
      <c r="AG827" s="1086"/>
      <c r="AJ827" s="1086"/>
      <c r="AK827" s="1086"/>
      <c r="AL827" s="1086"/>
      <c r="AM827" s="1086"/>
      <c r="AN827" s="1086"/>
      <c r="AO827" s="1086"/>
    </row>
    <row r="828" ht="15.75" customHeight="1">
      <c r="A828" s="1086"/>
      <c r="B828" s="1086"/>
      <c r="D828" s="1086"/>
      <c r="E828" s="1086"/>
      <c r="F828" s="1086"/>
      <c r="G828" s="1086"/>
      <c r="H828" s="1086"/>
      <c r="I828" s="1086"/>
      <c r="J828" s="1086"/>
      <c r="K828" s="1086"/>
      <c r="L828" s="1086"/>
      <c r="M828" s="1086"/>
      <c r="N828" s="1086"/>
      <c r="O828" s="1086"/>
      <c r="P828" s="1086"/>
      <c r="Q828" s="1086"/>
      <c r="R828" s="1086"/>
      <c r="S828" s="1086"/>
      <c r="T828" s="1086"/>
      <c r="U828" s="1086"/>
      <c r="V828" s="1086"/>
      <c r="W828" s="1086"/>
      <c r="X828" s="1086"/>
      <c r="Y828" s="1086"/>
      <c r="Z828" s="1086"/>
      <c r="AA828" s="1086"/>
      <c r="AB828" s="1086"/>
      <c r="AC828" s="1086"/>
      <c r="AD828" s="1086"/>
      <c r="AE828" s="1086"/>
      <c r="AF828" s="1086"/>
      <c r="AG828" s="1086"/>
      <c r="AJ828" s="1086"/>
      <c r="AK828" s="1086"/>
      <c r="AL828" s="1086"/>
      <c r="AM828" s="1086"/>
      <c r="AN828" s="1086"/>
      <c r="AO828" s="1086"/>
    </row>
    <row r="829" ht="15.75" customHeight="1">
      <c r="A829" s="1086"/>
      <c r="B829" s="1086"/>
      <c r="D829" s="1086"/>
      <c r="E829" s="1086"/>
      <c r="F829" s="1086"/>
      <c r="G829" s="1086"/>
      <c r="H829" s="1086"/>
      <c r="I829" s="1086"/>
      <c r="J829" s="1086"/>
      <c r="K829" s="1086"/>
      <c r="L829" s="1086"/>
      <c r="M829" s="1086"/>
      <c r="N829" s="1086"/>
      <c r="O829" s="1086"/>
      <c r="P829" s="1086"/>
      <c r="Q829" s="1086"/>
      <c r="R829" s="1086"/>
      <c r="S829" s="1086"/>
      <c r="T829" s="1086"/>
      <c r="U829" s="1086"/>
      <c r="V829" s="1086"/>
      <c r="W829" s="1086"/>
      <c r="X829" s="1086"/>
      <c r="Y829" s="1086"/>
      <c r="Z829" s="1086"/>
      <c r="AA829" s="1086"/>
      <c r="AB829" s="1086"/>
      <c r="AC829" s="1086"/>
      <c r="AD829" s="1086"/>
      <c r="AE829" s="1086"/>
      <c r="AF829" s="1086"/>
      <c r="AG829" s="1086"/>
      <c r="AJ829" s="1086"/>
      <c r="AK829" s="1086"/>
      <c r="AL829" s="1086"/>
      <c r="AM829" s="1086"/>
      <c r="AN829" s="1086"/>
      <c r="AO829" s="1086"/>
    </row>
    <row r="830" ht="15.75" customHeight="1">
      <c r="A830" s="1086"/>
      <c r="B830" s="1086"/>
      <c r="D830" s="1086"/>
      <c r="E830" s="1086"/>
      <c r="F830" s="1086"/>
      <c r="G830" s="1086"/>
      <c r="H830" s="1086"/>
      <c r="I830" s="1086"/>
      <c r="J830" s="1086"/>
      <c r="K830" s="1086"/>
      <c r="L830" s="1086"/>
      <c r="M830" s="1086"/>
      <c r="N830" s="1086"/>
      <c r="O830" s="1086"/>
      <c r="P830" s="1086"/>
      <c r="Q830" s="1086"/>
      <c r="R830" s="1086"/>
      <c r="S830" s="1086"/>
      <c r="T830" s="1086"/>
      <c r="U830" s="1086"/>
      <c r="V830" s="1086"/>
      <c r="W830" s="1086"/>
      <c r="X830" s="1086"/>
      <c r="Y830" s="1086"/>
      <c r="Z830" s="1086"/>
      <c r="AA830" s="1086"/>
      <c r="AB830" s="1086"/>
      <c r="AC830" s="1086"/>
      <c r="AD830" s="1086"/>
      <c r="AE830" s="1086"/>
      <c r="AF830" s="1086"/>
      <c r="AG830" s="1086"/>
      <c r="AJ830" s="1086"/>
      <c r="AK830" s="1086"/>
      <c r="AL830" s="1086"/>
      <c r="AM830" s="1086"/>
      <c r="AN830" s="1086"/>
      <c r="AO830" s="1086"/>
    </row>
    <row r="831" ht="15.75" customHeight="1">
      <c r="A831" s="1086"/>
      <c r="B831" s="1086"/>
      <c r="D831" s="1086"/>
      <c r="E831" s="1086"/>
      <c r="F831" s="1086"/>
      <c r="G831" s="1086"/>
      <c r="H831" s="1086"/>
      <c r="I831" s="1086"/>
      <c r="J831" s="1086"/>
      <c r="K831" s="1086"/>
      <c r="L831" s="1086"/>
      <c r="M831" s="1086"/>
      <c r="N831" s="1086"/>
      <c r="O831" s="1086"/>
      <c r="P831" s="1086"/>
      <c r="Q831" s="1086"/>
      <c r="R831" s="1086"/>
      <c r="S831" s="1086"/>
      <c r="T831" s="1086"/>
      <c r="U831" s="1086"/>
      <c r="V831" s="1086"/>
      <c r="W831" s="1086"/>
      <c r="X831" s="1086"/>
      <c r="Y831" s="1086"/>
      <c r="Z831" s="1086"/>
      <c r="AA831" s="1086"/>
      <c r="AB831" s="1086"/>
      <c r="AC831" s="1086"/>
      <c r="AD831" s="1086"/>
      <c r="AE831" s="1086"/>
      <c r="AF831" s="1086"/>
      <c r="AG831" s="1086"/>
      <c r="AJ831" s="1086"/>
      <c r="AK831" s="1086"/>
      <c r="AL831" s="1086"/>
      <c r="AM831" s="1086"/>
      <c r="AN831" s="1086"/>
      <c r="AO831" s="1086"/>
    </row>
    <row r="832" ht="15.75" customHeight="1">
      <c r="A832" s="1086"/>
      <c r="B832" s="1086"/>
      <c r="D832" s="1086"/>
      <c r="E832" s="1086"/>
      <c r="F832" s="1086"/>
      <c r="G832" s="1086"/>
      <c r="H832" s="1086"/>
      <c r="I832" s="1086"/>
      <c r="J832" s="1086"/>
      <c r="K832" s="1086"/>
      <c r="L832" s="1086"/>
      <c r="M832" s="1086"/>
      <c r="N832" s="1086"/>
      <c r="O832" s="1086"/>
      <c r="P832" s="1086"/>
      <c r="Q832" s="1086"/>
      <c r="R832" s="1086"/>
      <c r="S832" s="1086"/>
      <c r="T832" s="1086"/>
      <c r="U832" s="1086"/>
      <c r="V832" s="1086"/>
      <c r="W832" s="1086"/>
      <c r="X832" s="1086"/>
      <c r="Y832" s="1086"/>
      <c r="Z832" s="1086"/>
      <c r="AA832" s="1086"/>
      <c r="AB832" s="1086"/>
      <c r="AC832" s="1086"/>
      <c r="AD832" s="1086"/>
      <c r="AE832" s="1086"/>
      <c r="AF832" s="1086"/>
      <c r="AG832" s="1086"/>
      <c r="AJ832" s="1086"/>
      <c r="AK832" s="1086"/>
      <c r="AL832" s="1086"/>
      <c r="AM832" s="1086"/>
      <c r="AN832" s="1086"/>
      <c r="AO832" s="1086"/>
    </row>
    <row r="833" ht="15.75" customHeight="1">
      <c r="A833" s="1086"/>
      <c r="B833" s="1086"/>
      <c r="D833" s="1086"/>
      <c r="E833" s="1086"/>
      <c r="F833" s="1086"/>
      <c r="G833" s="1086"/>
      <c r="H833" s="1086"/>
      <c r="I833" s="1086"/>
      <c r="J833" s="1086"/>
      <c r="K833" s="1086"/>
      <c r="L833" s="1086"/>
      <c r="M833" s="1086"/>
      <c r="N833" s="1086"/>
      <c r="O833" s="1086"/>
      <c r="P833" s="1086"/>
      <c r="Q833" s="1086"/>
      <c r="R833" s="1086"/>
      <c r="S833" s="1086"/>
      <c r="T833" s="1086"/>
      <c r="U833" s="1086"/>
      <c r="V833" s="1086"/>
      <c r="W833" s="1086"/>
      <c r="X833" s="1086"/>
      <c r="Y833" s="1086"/>
      <c r="Z833" s="1086"/>
      <c r="AA833" s="1086"/>
      <c r="AB833" s="1086"/>
      <c r="AC833" s="1086"/>
      <c r="AD833" s="1086"/>
      <c r="AE833" s="1086"/>
      <c r="AF833" s="1086"/>
      <c r="AG833" s="1086"/>
      <c r="AJ833" s="1086"/>
      <c r="AK833" s="1086"/>
      <c r="AL833" s="1086"/>
      <c r="AM833" s="1086"/>
      <c r="AN833" s="1086"/>
      <c r="AO833" s="1086"/>
    </row>
    <row r="834" ht="15.75" customHeight="1">
      <c r="A834" s="1086"/>
      <c r="B834" s="1086"/>
      <c r="D834" s="1086"/>
      <c r="E834" s="1086"/>
      <c r="F834" s="1086"/>
      <c r="G834" s="1086"/>
      <c r="H834" s="1086"/>
      <c r="I834" s="1086"/>
      <c r="J834" s="1086"/>
      <c r="K834" s="1086"/>
      <c r="L834" s="1086"/>
      <c r="M834" s="1086"/>
      <c r="N834" s="1086"/>
      <c r="O834" s="1086"/>
      <c r="P834" s="1086"/>
      <c r="Q834" s="1086"/>
      <c r="R834" s="1086"/>
      <c r="S834" s="1086"/>
      <c r="T834" s="1086"/>
      <c r="U834" s="1086"/>
      <c r="V834" s="1086"/>
      <c r="W834" s="1086"/>
      <c r="X834" s="1086"/>
      <c r="Y834" s="1086"/>
      <c r="Z834" s="1086"/>
      <c r="AA834" s="1086"/>
      <c r="AB834" s="1086"/>
      <c r="AC834" s="1086"/>
      <c r="AD834" s="1086"/>
      <c r="AE834" s="1086"/>
      <c r="AF834" s="1086"/>
      <c r="AG834" s="1086"/>
      <c r="AJ834" s="1086"/>
      <c r="AK834" s="1086"/>
      <c r="AL834" s="1086"/>
      <c r="AM834" s="1086"/>
      <c r="AN834" s="1086"/>
      <c r="AO834" s="1086"/>
    </row>
    <row r="835" ht="15.75" customHeight="1">
      <c r="A835" s="1086"/>
      <c r="B835" s="1086"/>
      <c r="D835" s="1086"/>
      <c r="E835" s="1086"/>
      <c r="F835" s="1086"/>
      <c r="G835" s="1086"/>
      <c r="H835" s="1086"/>
      <c r="I835" s="1086"/>
      <c r="J835" s="1086"/>
      <c r="K835" s="1086"/>
      <c r="L835" s="1086"/>
      <c r="M835" s="1086"/>
      <c r="N835" s="1086"/>
      <c r="O835" s="1086"/>
      <c r="P835" s="1086"/>
      <c r="Q835" s="1086"/>
      <c r="R835" s="1086"/>
      <c r="S835" s="1086"/>
      <c r="T835" s="1086"/>
      <c r="U835" s="1086"/>
      <c r="V835" s="1086"/>
      <c r="W835" s="1086"/>
      <c r="X835" s="1086"/>
      <c r="Y835" s="1086"/>
      <c r="Z835" s="1086"/>
      <c r="AA835" s="1086"/>
      <c r="AB835" s="1086"/>
      <c r="AC835" s="1086"/>
      <c r="AD835" s="1086"/>
      <c r="AE835" s="1086"/>
      <c r="AF835" s="1086"/>
      <c r="AG835" s="1086"/>
      <c r="AJ835" s="1086"/>
      <c r="AK835" s="1086"/>
      <c r="AL835" s="1086"/>
      <c r="AM835" s="1086"/>
      <c r="AN835" s="1086"/>
      <c r="AO835" s="1086"/>
    </row>
    <row r="836" ht="15.75" customHeight="1">
      <c r="A836" s="1086"/>
      <c r="B836" s="1086"/>
      <c r="D836" s="1086"/>
      <c r="E836" s="1086"/>
      <c r="F836" s="1086"/>
      <c r="G836" s="1086"/>
      <c r="H836" s="1086"/>
      <c r="I836" s="1086"/>
      <c r="J836" s="1086"/>
      <c r="K836" s="1086"/>
      <c r="L836" s="1086"/>
      <c r="M836" s="1086"/>
      <c r="N836" s="1086"/>
      <c r="O836" s="1086"/>
      <c r="P836" s="1086"/>
      <c r="Q836" s="1086"/>
      <c r="R836" s="1086"/>
      <c r="S836" s="1086"/>
      <c r="T836" s="1086"/>
      <c r="U836" s="1086"/>
      <c r="V836" s="1086"/>
      <c r="W836" s="1086"/>
      <c r="X836" s="1086"/>
      <c r="Y836" s="1086"/>
      <c r="Z836" s="1086"/>
      <c r="AA836" s="1086"/>
      <c r="AB836" s="1086"/>
      <c r="AC836" s="1086"/>
      <c r="AD836" s="1086"/>
      <c r="AE836" s="1086"/>
      <c r="AF836" s="1086"/>
      <c r="AG836" s="1086"/>
      <c r="AJ836" s="1086"/>
      <c r="AK836" s="1086"/>
      <c r="AL836" s="1086"/>
      <c r="AM836" s="1086"/>
      <c r="AN836" s="1086"/>
      <c r="AO836" s="1086"/>
    </row>
    <row r="837" ht="15.75" customHeight="1">
      <c r="A837" s="1086"/>
      <c r="B837" s="1086"/>
      <c r="D837" s="1086"/>
      <c r="E837" s="1086"/>
      <c r="F837" s="1086"/>
      <c r="G837" s="1086"/>
      <c r="H837" s="1086"/>
      <c r="I837" s="1086"/>
      <c r="J837" s="1086"/>
      <c r="K837" s="1086"/>
      <c r="L837" s="1086"/>
      <c r="M837" s="1086"/>
      <c r="N837" s="1086"/>
      <c r="O837" s="1086"/>
      <c r="P837" s="1086"/>
      <c r="Q837" s="1086"/>
      <c r="R837" s="1086"/>
      <c r="S837" s="1086"/>
      <c r="T837" s="1086"/>
      <c r="U837" s="1086"/>
      <c r="V837" s="1086"/>
      <c r="W837" s="1086"/>
      <c r="X837" s="1086"/>
      <c r="Y837" s="1086"/>
      <c r="Z837" s="1086"/>
      <c r="AA837" s="1086"/>
      <c r="AB837" s="1086"/>
      <c r="AC837" s="1086"/>
      <c r="AD837" s="1086"/>
      <c r="AE837" s="1086"/>
      <c r="AF837" s="1086"/>
      <c r="AG837" s="1086"/>
      <c r="AJ837" s="1086"/>
      <c r="AK837" s="1086"/>
      <c r="AL837" s="1086"/>
      <c r="AM837" s="1086"/>
      <c r="AN837" s="1086"/>
      <c r="AO837" s="1086"/>
    </row>
    <row r="838" ht="15.75" customHeight="1">
      <c r="A838" s="1086"/>
      <c r="B838" s="1086"/>
      <c r="D838" s="1086"/>
      <c r="E838" s="1086"/>
      <c r="F838" s="1086"/>
      <c r="G838" s="1086"/>
      <c r="H838" s="1086"/>
      <c r="I838" s="1086"/>
      <c r="J838" s="1086"/>
      <c r="K838" s="1086"/>
      <c r="L838" s="1086"/>
      <c r="M838" s="1086"/>
      <c r="N838" s="1086"/>
      <c r="O838" s="1086"/>
      <c r="P838" s="1086"/>
      <c r="Q838" s="1086"/>
      <c r="R838" s="1086"/>
      <c r="S838" s="1086"/>
      <c r="T838" s="1086"/>
      <c r="U838" s="1086"/>
      <c r="V838" s="1086"/>
      <c r="W838" s="1086"/>
      <c r="X838" s="1086"/>
      <c r="Y838" s="1086"/>
      <c r="Z838" s="1086"/>
      <c r="AA838" s="1086"/>
      <c r="AB838" s="1086"/>
      <c r="AC838" s="1086"/>
      <c r="AD838" s="1086"/>
      <c r="AE838" s="1086"/>
      <c r="AF838" s="1086"/>
      <c r="AG838" s="1086"/>
      <c r="AJ838" s="1086"/>
      <c r="AK838" s="1086"/>
      <c r="AL838" s="1086"/>
      <c r="AM838" s="1086"/>
      <c r="AN838" s="1086"/>
      <c r="AO838" s="1086"/>
    </row>
    <row r="839" ht="15.75" customHeight="1">
      <c r="A839" s="1086"/>
      <c r="B839" s="1086"/>
      <c r="D839" s="1086"/>
      <c r="E839" s="1086"/>
      <c r="F839" s="1086"/>
      <c r="G839" s="1086"/>
      <c r="H839" s="1086"/>
      <c r="I839" s="1086"/>
      <c r="J839" s="1086"/>
      <c r="K839" s="1086"/>
      <c r="L839" s="1086"/>
      <c r="M839" s="1086"/>
      <c r="N839" s="1086"/>
      <c r="O839" s="1086"/>
      <c r="P839" s="1086"/>
      <c r="Q839" s="1086"/>
      <c r="R839" s="1086"/>
      <c r="S839" s="1086"/>
      <c r="T839" s="1086"/>
      <c r="U839" s="1086"/>
      <c r="V839" s="1086"/>
      <c r="W839" s="1086"/>
      <c r="X839" s="1086"/>
      <c r="Y839" s="1086"/>
      <c r="Z839" s="1086"/>
      <c r="AA839" s="1086"/>
      <c r="AB839" s="1086"/>
      <c r="AC839" s="1086"/>
      <c r="AD839" s="1086"/>
      <c r="AE839" s="1086"/>
      <c r="AF839" s="1086"/>
      <c r="AG839" s="1086"/>
      <c r="AJ839" s="1086"/>
      <c r="AK839" s="1086"/>
      <c r="AL839" s="1086"/>
      <c r="AM839" s="1086"/>
      <c r="AN839" s="1086"/>
      <c r="AO839" s="1086"/>
    </row>
    <row r="840" ht="15.75" customHeight="1">
      <c r="A840" s="1086"/>
      <c r="B840" s="1086"/>
      <c r="D840" s="1086"/>
      <c r="E840" s="1086"/>
      <c r="F840" s="1086"/>
      <c r="G840" s="1086"/>
      <c r="H840" s="1086"/>
      <c r="I840" s="1086"/>
      <c r="J840" s="1086"/>
      <c r="K840" s="1086"/>
      <c r="L840" s="1086"/>
      <c r="M840" s="1086"/>
      <c r="N840" s="1086"/>
      <c r="O840" s="1086"/>
      <c r="P840" s="1086"/>
      <c r="Q840" s="1086"/>
      <c r="R840" s="1086"/>
      <c r="S840" s="1086"/>
      <c r="T840" s="1086"/>
      <c r="U840" s="1086"/>
      <c r="V840" s="1086"/>
      <c r="W840" s="1086"/>
      <c r="X840" s="1086"/>
      <c r="Y840" s="1086"/>
      <c r="Z840" s="1086"/>
      <c r="AA840" s="1086"/>
      <c r="AB840" s="1086"/>
      <c r="AC840" s="1086"/>
      <c r="AD840" s="1086"/>
      <c r="AE840" s="1086"/>
      <c r="AF840" s="1086"/>
      <c r="AG840" s="1086"/>
      <c r="AJ840" s="1086"/>
      <c r="AK840" s="1086"/>
      <c r="AL840" s="1086"/>
      <c r="AM840" s="1086"/>
      <c r="AN840" s="1086"/>
      <c r="AO840" s="1086"/>
    </row>
    <row r="841" ht="15.75" customHeight="1">
      <c r="A841" s="1086"/>
      <c r="B841" s="1086"/>
      <c r="D841" s="1086"/>
      <c r="E841" s="1086"/>
      <c r="F841" s="1086"/>
      <c r="G841" s="1086"/>
      <c r="H841" s="1086"/>
      <c r="I841" s="1086"/>
      <c r="J841" s="1086"/>
      <c r="K841" s="1086"/>
      <c r="L841" s="1086"/>
      <c r="M841" s="1086"/>
      <c r="N841" s="1086"/>
      <c r="O841" s="1086"/>
      <c r="P841" s="1086"/>
      <c r="Q841" s="1086"/>
      <c r="R841" s="1086"/>
      <c r="S841" s="1086"/>
      <c r="T841" s="1086"/>
      <c r="U841" s="1086"/>
      <c r="V841" s="1086"/>
      <c r="W841" s="1086"/>
      <c r="X841" s="1086"/>
      <c r="Y841" s="1086"/>
      <c r="Z841" s="1086"/>
      <c r="AA841" s="1086"/>
      <c r="AB841" s="1086"/>
      <c r="AC841" s="1086"/>
      <c r="AD841" s="1086"/>
      <c r="AE841" s="1086"/>
      <c r="AF841" s="1086"/>
      <c r="AG841" s="1086"/>
      <c r="AJ841" s="1086"/>
      <c r="AK841" s="1086"/>
      <c r="AL841" s="1086"/>
      <c r="AM841" s="1086"/>
      <c r="AN841" s="1086"/>
      <c r="AO841" s="1086"/>
    </row>
    <row r="842" ht="15.75" customHeight="1">
      <c r="A842" s="1086"/>
      <c r="B842" s="1086"/>
      <c r="D842" s="1086"/>
      <c r="E842" s="1086"/>
      <c r="F842" s="1086"/>
      <c r="G842" s="1086"/>
      <c r="H842" s="1086"/>
      <c r="I842" s="1086"/>
      <c r="J842" s="1086"/>
      <c r="K842" s="1086"/>
      <c r="L842" s="1086"/>
      <c r="M842" s="1086"/>
      <c r="N842" s="1086"/>
      <c r="O842" s="1086"/>
      <c r="P842" s="1086"/>
      <c r="Q842" s="1086"/>
      <c r="R842" s="1086"/>
      <c r="S842" s="1086"/>
      <c r="T842" s="1086"/>
      <c r="U842" s="1086"/>
      <c r="V842" s="1086"/>
      <c r="W842" s="1086"/>
      <c r="X842" s="1086"/>
      <c r="Y842" s="1086"/>
      <c r="Z842" s="1086"/>
      <c r="AA842" s="1086"/>
      <c r="AB842" s="1086"/>
      <c r="AC842" s="1086"/>
      <c r="AD842" s="1086"/>
      <c r="AE842" s="1086"/>
      <c r="AF842" s="1086"/>
      <c r="AG842" s="1086"/>
      <c r="AJ842" s="1086"/>
      <c r="AK842" s="1086"/>
      <c r="AL842" s="1086"/>
      <c r="AM842" s="1086"/>
      <c r="AN842" s="1086"/>
      <c r="AO842" s="1086"/>
    </row>
    <row r="843" ht="15.75" customHeight="1">
      <c r="A843" s="1086"/>
      <c r="B843" s="1086"/>
      <c r="D843" s="1086"/>
      <c r="E843" s="1086"/>
      <c r="F843" s="1086"/>
      <c r="G843" s="1086"/>
      <c r="H843" s="1086"/>
      <c r="I843" s="1086"/>
      <c r="J843" s="1086"/>
      <c r="K843" s="1086"/>
      <c r="L843" s="1086"/>
      <c r="M843" s="1086"/>
      <c r="N843" s="1086"/>
      <c r="O843" s="1086"/>
      <c r="P843" s="1086"/>
      <c r="Q843" s="1086"/>
      <c r="R843" s="1086"/>
      <c r="S843" s="1086"/>
      <c r="T843" s="1086"/>
      <c r="U843" s="1086"/>
      <c r="V843" s="1086"/>
      <c r="W843" s="1086"/>
      <c r="X843" s="1086"/>
      <c r="Y843" s="1086"/>
      <c r="Z843" s="1086"/>
      <c r="AA843" s="1086"/>
      <c r="AB843" s="1086"/>
      <c r="AC843" s="1086"/>
      <c r="AD843" s="1086"/>
      <c r="AE843" s="1086"/>
      <c r="AF843" s="1086"/>
      <c r="AG843" s="1086"/>
      <c r="AJ843" s="1086"/>
      <c r="AK843" s="1086"/>
      <c r="AL843" s="1086"/>
      <c r="AM843" s="1086"/>
      <c r="AN843" s="1086"/>
      <c r="AO843" s="1086"/>
    </row>
    <row r="844" ht="15.75" customHeight="1">
      <c r="A844" s="1086"/>
      <c r="B844" s="1086"/>
      <c r="D844" s="1086"/>
      <c r="E844" s="1086"/>
      <c r="F844" s="1086"/>
      <c r="G844" s="1086"/>
      <c r="H844" s="1086"/>
      <c r="I844" s="1086"/>
      <c r="J844" s="1086"/>
      <c r="K844" s="1086"/>
      <c r="L844" s="1086"/>
      <c r="M844" s="1086"/>
      <c r="N844" s="1086"/>
      <c r="O844" s="1086"/>
      <c r="P844" s="1086"/>
      <c r="Q844" s="1086"/>
      <c r="R844" s="1086"/>
      <c r="S844" s="1086"/>
      <c r="T844" s="1086"/>
      <c r="U844" s="1086"/>
      <c r="V844" s="1086"/>
      <c r="W844" s="1086"/>
      <c r="X844" s="1086"/>
      <c r="Y844" s="1086"/>
      <c r="Z844" s="1086"/>
      <c r="AA844" s="1086"/>
      <c r="AB844" s="1086"/>
      <c r="AC844" s="1086"/>
      <c r="AD844" s="1086"/>
      <c r="AE844" s="1086"/>
      <c r="AF844" s="1086"/>
      <c r="AG844" s="1086"/>
      <c r="AJ844" s="1086"/>
      <c r="AK844" s="1086"/>
      <c r="AL844" s="1086"/>
      <c r="AM844" s="1086"/>
      <c r="AN844" s="1086"/>
      <c r="AO844" s="1086"/>
    </row>
    <row r="845" ht="15.75" customHeight="1">
      <c r="A845" s="1086"/>
      <c r="B845" s="1086"/>
      <c r="D845" s="1086"/>
      <c r="E845" s="1086"/>
      <c r="F845" s="1086"/>
      <c r="G845" s="1086"/>
      <c r="H845" s="1086"/>
      <c r="I845" s="1086"/>
      <c r="J845" s="1086"/>
      <c r="K845" s="1086"/>
      <c r="L845" s="1086"/>
      <c r="M845" s="1086"/>
      <c r="N845" s="1086"/>
      <c r="O845" s="1086"/>
      <c r="P845" s="1086"/>
      <c r="Q845" s="1086"/>
      <c r="R845" s="1086"/>
      <c r="S845" s="1086"/>
      <c r="T845" s="1086"/>
      <c r="U845" s="1086"/>
      <c r="V845" s="1086"/>
      <c r="W845" s="1086"/>
      <c r="X845" s="1086"/>
      <c r="Y845" s="1086"/>
      <c r="Z845" s="1086"/>
      <c r="AA845" s="1086"/>
      <c r="AB845" s="1086"/>
      <c r="AC845" s="1086"/>
      <c r="AD845" s="1086"/>
      <c r="AE845" s="1086"/>
      <c r="AF845" s="1086"/>
      <c r="AG845" s="1086"/>
      <c r="AJ845" s="1086"/>
      <c r="AK845" s="1086"/>
      <c r="AL845" s="1086"/>
      <c r="AM845" s="1086"/>
      <c r="AN845" s="1086"/>
      <c r="AO845" s="1086"/>
    </row>
    <row r="846" ht="15.75" customHeight="1">
      <c r="A846" s="1086"/>
      <c r="B846" s="1086"/>
      <c r="D846" s="1086"/>
      <c r="E846" s="1086"/>
      <c r="F846" s="1086"/>
      <c r="G846" s="1086"/>
      <c r="H846" s="1086"/>
      <c r="I846" s="1086"/>
      <c r="J846" s="1086"/>
      <c r="K846" s="1086"/>
      <c r="L846" s="1086"/>
      <c r="M846" s="1086"/>
      <c r="N846" s="1086"/>
      <c r="O846" s="1086"/>
      <c r="P846" s="1086"/>
      <c r="Q846" s="1086"/>
      <c r="R846" s="1086"/>
      <c r="S846" s="1086"/>
      <c r="T846" s="1086"/>
      <c r="U846" s="1086"/>
      <c r="V846" s="1086"/>
      <c r="W846" s="1086"/>
      <c r="X846" s="1086"/>
      <c r="Y846" s="1086"/>
      <c r="Z846" s="1086"/>
      <c r="AA846" s="1086"/>
      <c r="AB846" s="1086"/>
      <c r="AC846" s="1086"/>
      <c r="AD846" s="1086"/>
      <c r="AE846" s="1086"/>
      <c r="AF846" s="1086"/>
      <c r="AG846" s="1086"/>
      <c r="AJ846" s="1086"/>
      <c r="AK846" s="1086"/>
      <c r="AL846" s="1086"/>
      <c r="AM846" s="1086"/>
      <c r="AN846" s="1086"/>
      <c r="AO846" s="1086"/>
    </row>
    <row r="847" ht="15.75" customHeight="1">
      <c r="A847" s="1086"/>
      <c r="B847" s="1086"/>
      <c r="D847" s="1086"/>
      <c r="E847" s="1086"/>
      <c r="F847" s="1086"/>
      <c r="G847" s="1086"/>
      <c r="H847" s="1086"/>
      <c r="I847" s="1086"/>
      <c r="J847" s="1086"/>
      <c r="K847" s="1086"/>
      <c r="L847" s="1086"/>
      <c r="M847" s="1086"/>
      <c r="N847" s="1086"/>
      <c r="O847" s="1086"/>
      <c r="P847" s="1086"/>
      <c r="Q847" s="1086"/>
      <c r="R847" s="1086"/>
      <c r="S847" s="1086"/>
      <c r="T847" s="1086"/>
      <c r="U847" s="1086"/>
      <c r="V847" s="1086"/>
      <c r="W847" s="1086"/>
      <c r="X847" s="1086"/>
      <c r="Y847" s="1086"/>
      <c r="Z847" s="1086"/>
      <c r="AA847" s="1086"/>
      <c r="AB847" s="1086"/>
      <c r="AC847" s="1086"/>
      <c r="AD847" s="1086"/>
      <c r="AE847" s="1086"/>
      <c r="AF847" s="1086"/>
      <c r="AG847" s="1086"/>
      <c r="AJ847" s="1086"/>
      <c r="AK847" s="1086"/>
      <c r="AL847" s="1086"/>
      <c r="AM847" s="1086"/>
      <c r="AN847" s="1086"/>
      <c r="AO847" s="1086"/>
    </row>
    <row r="848" ht="15.75" customHeight="1">
      <c r="A848" s="1086"/>
      <c r="B848" s="1086"/>
      <c r="D848" s="1086"/>
      <c r="E848" s="1086"/>
      <c r="F848" s="1086"/>
      <c r="G848" s="1086"/>
      <c r="H848" s="1086"/>
      <c r="I848" s="1086"/>
      <c r="J848" s="1086"/>
      <c r="K848" s="1086"/>
      <c r="L848" s="1086"/>
      <c r="M848" s="1086"/>
      <c r="N848" s="1086"/>
      <c r="O848" s="1086"/>
      <c r="P848" s="1086"/>
      <c r="Q848" s="1086"/>
      <c r="R848" s="1086"/>
      <c r="S848" s="1086"/>
      <c r="T848" s="1086"/>
      <c r="U848" s="1086"/>
      <c r="V848" s="1086"/>
      <c r="W848" s="1086"/>
      <c r="X848" s="1086"/>
      <c r="Y848" s="1086"/>
      <c r="Z848" s="1086"/>
      <c r="AA848" s="1086"/>
      <c r="AB848" s="1086"/>
      <c r="AC848" s="1086"/>
      <c r="AD848" s="1086"/>
      <c r="AE848" s="1086"/>
      <c r="AF848" s="1086"/>
      <c r="AG848" s="1086"/>
      <c r="AJ848" s="1086"/>
      <c r="AK848" s="1086"/>
      <c r="AL848" s="1086"/>
      <c r="AM848" s="1086"/>
      <c r="AN848" s="1086"/>
      <c r="AO848" s="1086"/>
    </row>
    <row r="849" ht="15.75" customHeight="1">
      <c r="A849" s="1086"/>
      <c r="B849" s="1086"/>
      <c r="D849" s="1086"/>
      <c r="E849" s="1086"/>
      <c r="F849" s="1086"/>
      <c r="G849" s="1086"/>
      <c r="H849" s="1086"/>
      <c r="I849" s="1086"/>
      <c r="J849" s="1086"/>
      <c r="K849" s="1086"/>
      <c r="L849" s="1086"/>
      <c r="M849" s="1086"/>
      <c r="N849" s="1086"/>
      <c r="O849" s="1086"/>
      <c r="P849" s="1086"/>
      <c r="Q849" s="1086"/>
      <c r="R849" s="1086"/>
      <c r="S849" s="1086"/>
      <c r="T849" s="1086"/>
      <c r="U849" s="1086"/>
      <c r="V849" s="1086"/>
      <c r="W849" s="1086"/>
      <c r="X849" s="1086"/>
      <c r="Y849" s="1086"/>
      <c r="Z849" s="1086"/>
      <c r="AA849" s="1086"/>
      <c r="AB849" s="1086"/>
      <c r="AC849" s="1086"/>
      <c r="AD849" s="1086"/>
      <c r="AE849" s="1086"/>
      <c r="AF849" s="1086"/>
      <c r="AG849" s="1086"/>
      <c r="AJ849" s="1086"/>
      <c r="AK849" s="1086"/>
      <c r="AL849" s="1086"/>
      <c r="AM849" s="1086"/>
      <c r="AN849" s="1086"/>
      <c r="AO849" s="1086"/>
    </row>
    <row r="850" ht="15.75" customHeight="1">
      <c r="A850" s="1086"/>
      <c r="B850" s="1086"/>
      <c r="D850" s="1086"/>
      <c r="E850" s="1086"/>
      <c r="F850" s="1086"/>
      <c r="G850" s="1086"/>
      <c r="H850" s="1086"/>
      <c r="I850" s="1086"/>
      <c r="J850" s="1086"/>
      <c r="K850" s="1086"/>
      <c r="L850" s="1086"/>
      <c r="M850" s="1086"/>
      <c r="N850" s="1086"/>
      <c r="O850" s="1086"/>
      <c r="P850" s="1086"/>
      <c r="Q850" s="1086"/>
      <c r="R850" s="1086"/>
      <c r="S850" s="1086"/>
      <c r="T850" s="1086"/>
      <c r="U850" s="1086"/>
      <c r="V850" s="1086"/>
      <c r="W850" s="1086"/>
      <c r="X850" s="1086"/>
      <c r="Y850" s="1086"/>
      <c r="Z850" s="1086"/>
      <c r="AA850" s="1086"/>
      <c r="AB850" s="1086"/>
      <c r="AC850" s="1086"/>
      <c r="AD850" s="1086"/>
      <c r="AE850" s="1086"/>
      <c r="AF850" s="1086"/>
      <c r="AG850" s="1086"/>
      <c r="AJ850" s="1086"/>
      <c r="AK850" s="1086"/>
      <c r="AL850" s="1086"/>
      <c r="AM850" s="1086"/>
      <c r="AN850" s="1086"/>
      <c r="AO850" s="1086"/>
    </row>
    <row r="851" ht="15.75" customHeight="1">
      <c r="A851" s="1086"/>
      <c r="B851" s="1086"/>
      <c r="D851" s="1086"/>
      <c r="E851" s="1086"/>
      <c r="F851" s="1086"/>
      <c r="G851" s="1086"/>
      <c r="H851" s="1086"/>
      <c r="I851" s="1086"/>
      <c r="J851" s="1086"/>
      <c r="K851" s="1086"/>
      <c r="L851" s="1086"/>
      <c r="M851" s="1086"/>
      <c r="N851" s="1086"/>
      <c r="O851" s="1086"/>
      <c r="P851" s="1086"/>
      <c r="Q851" s="1086"/>
      <c r="R851" s="1086"/>
      <c r="S851" s="1086"/>
      <c r="T851" s="1086"/>
      <c r="U851" s="1086"/>
      <c r="V851" s="1086"/>
      <c r="W851" s="1086"/>
      <c r="X851" s="1086"/>
      <c r="Y851" s="1086"/>
      <c r="Z851" s="1086"/>
      <c r="AA851" s="1086"/>
      <c r="AB851" s="1086"/>
      <c r="AC851" s="1086"/>
      <c r="AD851" s="1086"/>
      <c r="AE851" s="1086"/>
      <c r="AF851" s="1086"/>
      <c r="AG851" s="1086"/>
      <c r="AJ851" s="1086"/>
      <c r="AK851" s="1086"/>
      <c r="AL851" s="1086"/>
      <c r="AM851" s="1086"/>
      <c r="AN851" s="1086"/>
      <c r="AO851" s="1086"/>
    </row>
    <row r="852" ht="15.75" customHeight="1">
      <c r="A852" s="1086"/>
      <c r="B852" s="1086"/>
      <c r="D852" s="1086"/>
      <c r="E852" s="1086"/>
      <c r="F852" s="1086"/>
      <c r="G852" s="1086"/>
      <c r="H852" s="1086"/>
      <c r="I852" s="1086"/>
      <c r="J852" s="1086"/>
      <c r="K852" s="1086"/>
      <c r="L852" s="1086"/>
      <c r="M852" s="1086"/>
      <c r="N852" s="1086"/>
      <c r="O852" s="1086"/>
      <c r="P852" s="1086"/>
      <c r="Q852" s="1086"/>
      <c r="R852" s="1086"/>
      <c r="S852" s="1086"/>
      <c r="T852" s="1086"/>
      <c r="U852" s="1086"/>
      <c r="V852" s="1086"/>
      <c r="W852" s="1086"/>
      <c r="X852" s="1086"/>
      <c r="Y852" s="1086"/>
      <c r="Z852" s="1086"/>
      <c r="AA852" s="1086"/>
      <c r="AB852" s="1086"/>
      <c r="AC852" s="1086"/>
      <c r="AD852" s="1086"/>
      <c r="AE852" s="1086"/>
      <c r="AF852" s="1086"/>
      <c r="AG852" s="1086"/>
      <c r="AJ852" s="1086"/>
      <c r="AK852" s="1086"/>
      <c r="AL852" s="1086"/>
      <c r="AM852" s="1086"/>
      <c r="AN852" s="1086"/>
      <c r="AO852" s="1086"/>
    </row>
    <row r="853" ht="15.75" customHeight="1">
      <c r="A853" s="1086"/>
      <c r="B853" s="1086"/>
      <c r="D853" s="1086"/>
      <c r="E853" s="1086"/>
      <c r="F853" s="1086"/>
      <c r="G853" s="1086"/>
      <c r="H853" s="1086"/>
      <c r="I853" s="1086"/>
      <c r="J853" s="1086"/>
      <c r="K853" s="1086"/>
      <c r="L853" s="1086"/>
      <c r="M853" s="1086"/>
      <c r="N853" s="1086"/>
      <c r="O853" s="1086"/>
      <c r="P853" s="1086"/>
      <c r="Q853" s="1086"/>
      <c r="R853" s="1086"/>
      <c r="S853" s="1086"/>
      <c r="T853" s="1086"/>
      <c r="U853" s="1086"/>
      <c r="V853" s="1086"/>
      <c r="W853" s="1086"/>
      <c r="X853" s="1086"/>
      <c r="Y853" s="1086"/>
      <c r="Z853" s="1086"/>
      <c r="AA853" s="1086"/>
      <c r="AB853" s="1086"/>
      <c r="AC853" s="1086"/>
      <c r="AD853" s="1086"/>
      <c r="AE853" s="1086"/>
      <c r="AF853" s="1086"/>
      <c r="AG853" s="1086"/>
      <c r="AJ853" s="1086"/>
      <c r="AK853" s="1086"/>
      <c r="AL853" s="1086"/>
      <c r="AM853" s="1086"/>
      <c r="AN853" s="1086"/>
      <c r="AO853" s="1086"/>
    </row>
    <row r="854" ht="15.75" customHeight="1">
      <c r="A854" s="1086"/>
      <c r="B854" s="1086"/>
      <c r="D854" s="1086"/>
      <c r="E854" s="1086"/>
      <c r="F854" s="1086"/>
      <c r="G854" s="1086"/>
      <c r="H854" s="1086"/>
      <c r="I854" s="1086"/>
      <c r="J854" s="1086"/>
      <c r="K854" s="1086"/>
      <c r="L854" s="1086"/>
      <c r="M854" s="1086"/>
      <c r="N854" s="1086"/>
      <c r="O854" s="1086"/>
      <c r="P854" s="1086"/>
      <c r="Q854" s="1086"/>
      <c r="R854" s="1086"/>
      <c r="S854" s="1086"/>
      <c r="T854" s="1086"/>
      <c r="U854" s="1086"/>
      <c r="V854" s="1086"/>
      <c r="W854" s="1086"/>
      <c r="X854" s="1086"/>
      <c r="Y854" s="1086"/>
      <c r="Z854" s="1086"/>
      <c r="AA854" s="1086"/>
      <c r="AB854" s="1086"/>
      <c r="AC854" s="1086"/>
      <c r="AD854" s="1086"/>
      <c r="AE854" s="1086"/>
      <c r="AF854" s="1086"/>
      <c r="AG854" s="1086"/>
      <c r="AJ854" s="1086"/>
      <c r="AK854" s="1086"/>
      <c r="AL854" s="1086"/>
      <c r="AM854" s="1086"/>
      <c r="AN854" s="1086"/>
      <c r="AO854" s="1086"/>
    </row>
    <row r="855" ht="15.75" customHeight="1">
      <c r="A855" s="1086"/>
      <c r="B855" s="1086"/>
      <c r="D855" s="1086"/>
      <c r="E855" s="1086"/>
      <c r="F855" s="1086"/>
      <c r="G855" s="1086"/>
      <c r="H855" s="1086"/>
      <c r="I855" s="1086"/>
      <c r="J855" s="1086"/>
      <c r="K855" s="1086"/>
      <c r="L855" s="1086"/>
      <c r="M855" s="1086"/>
      <c r="N855" s="1086"/>
      <c r="O855" s="1086"/>
      <c r="P855" s="1086"/>
      <c r="Q855" s="1086"/>
      <c r="R855" s="1086"/>
      <c r="S855" s="1086"/>
      <c r="T855" s="1086"/>
      <c r="U855" s="1086"/>
      <c r="V855" s="1086"/>
      <c r="W855" s="1086"/>
      <c r="X855" s="1086"/>
      <c r="Y855" s="1086"/>
      <c r="Z855" s="1086"/>
      <c r="AA855" s="1086"/>
      <c r="AB855" s="1086"/>
      <c r="AC855" s="1086"/>
      <c r="AD855" s="1086"/>
      <c r="AE855" s="1086"/>
      <c r="AF855" s="1086"/>
      <c r="AG855" s="1086"/>
      <c r="AJ855" s="1086"/>
      <c r="AK855" s="1086"/>
      <c r="AL855" s="1086"/>
      <c r="AM855" s="1086"/>
      <c r="AN855" s="1086"/>
      <c r="AO855" s="1086"/>
    </row>
    <row r="856" ht="15.75" customHeight="1">
      <c r="A856" s="1086"/>
      <c r="B856" s="1086"/>
      <c r="D856" s="1086"/>
      <c r="E856" s="1086"/>
      <c r="F856" s="1086"/>
      <c r="G856" s="1086"/>
      <c r="H856" s="1086"/>
      <c r="I856" s="1086"/>
      <c r="J856" s="1086"/>
      <c r="K856" s="1086"/>
      <c r="L856" s="1086"/>
      <c r="M856" s="1086"/>
      <c r="N856" s="1086"/>
      <c r="O856" s="1086"/>
      <c r="P856" s="1086"/>
      <c r="Q856" s="1086"/>
      <c r="R856" s="1086"/>
      <c r="S856" s="1086"/>
      <c r="T856" s="1086"/>
      <c r="U856" s="1086"/>
      <c r="V856" s="1086"/>
      <c r="W856" s="1086"/>
      <c r="X856" s="1086"/>
      <c r="Y856" s="1086"/>
      <c r="Z856" s="1086"/>
      <c r="AA856" s="1086"/>
      <c r="AB856" s="1086"/>
      <c r="AC856" s="1086"/>
      <c r="AD856" s="1086"/>
      <c r="AE856" s="1086"/>
      <c r="AF856" s="1086"/>
      <c r="AG856" s="1086"/>
      <c r="AJ856" s="1086"/>
      <c r="AK856" s="1086"/>
      <c r="AL856" s="1086"/>
      <c r="AM856" s="1086"/>
      <c r="AN856" s="1086"/>
      <c r="AO856" s="1086"/>
    </row>
    <row r="857" ht="15.75" customHeight="1">
      <c r="A857" s="1086"/>
      <c r="B857" s="1086"/>
      <c r="D857" s="1086"/>
      <c r="E857" s="1086"/>
      <c r="F857" s="1086"/>
      <c r="G857" s="1086"/>
      <c r="H857" s="1086"/>
      <c r="I857" s="1086"/>
      <c r="J857" s="1086"/>
      <c r="K857" s="1086"/>
      <c r="L857" s="1086"/>
      <c r="M857" s="1086"/>
      <c r="N857" s="1086"/>
      <c r="O857" s="1086"/>
      <c r="P857" s="1086"/>
      <c r="Q857" s="1086"/>
      <c r="R857" s="1086"/>
      <c r="S857" s="1086"/>
      <c r="T857" s="1086"/>
      <c r="U857" s="1086"/>
      <c r="V857" s="1086"/>
      <c r="W857" s="1086"/>
      <c r="X857" s="1086"/>
      <c r="Y857" s="1086"/>
      <c r="Z857" s="1086"/>
      <c r="AA857" s="1086"/>
      <c r="AB857" s="1086"/>
      <c r="AC857" s="1086"/>
      <c r="AD857" s="1086"/>
      <c r="AE857" s="1086"/>
      <c r="AF857" s="1086"/>
      <c r="AG857" s="1086"/>
      <c r="AJ857" s="1086"/>
      <c r="AK857" s="1086"/>
      <c r="AL857" s="1086"/>
      <c r="AM857" s="1086"/>
      <c r="AN857" s="1086"/>
      <c r="AO857" s="1086"/>
    </row>
    <row r="858" ht="15.75" customHeight="1">
      <c r="A858" s="1086"/>
      <c r="B858" s="1086"/>
      <c r="D858" s="1086"/>
      <c r="E858" s="1086"/>
      <c r="F858" s="1086"/>
      <c r="G858" s="1086"/>
      <c r="H858" s="1086"/>
      <c r="I858" s="1086"/>
      <c r="J858" s="1086"/>
      <c r="K858" s="1086"/>
      <c r="L858" s="1086"/>
      <c r="M858" s="1086"/>
      <c r="N858" s="1086"/>
      <c r="O858" s="1086"/>
      <c r="P858" s="1086"/>
      <c r="Q858" s="1086"/>
      <c r="R858" s="1086"/>
      <c r="S858" s="1086"/>
      <c r="T858" s="1086"/>
      <c r="U858" s="1086"/>
      <c r="V858" s="1086"/>
      <c r="W858" s="1086"/>
      <c r="X858" s="1086"/>
      <c r="Y858" s="1086"/>
      <c r="Z858" s="1086"/>
      <c r="AA858" s="1086"/>
      <c r="AB858" s="1086"/>
      <c r="AC858" s="1086"/>
      <c r="AD858" s="1086"/>
      <c r="AE858" s="1086"/>
      <c r="AF858" s="1086"/>
      <c r="AG858" s="1086"/>
      <c r="AJ858" s="1086"/>
      <c r="AK858" s="1086"/>
      <c r="AL858" s="1086"/>
      <c r="AM858" s="1086"/>
      <c r="AN858" s="1086"/>
      <c r="AO858" s="1086"/>
    </row>
    <row r="859" ht="15.75" customHeight="1">
      <c r="A859" s="1086"/>
      <c r="B859" s="1086"/>
      <c r="D859" s="1086"/>
      <c r="E859" s="1086"/>
      <c r="F859" s="1086"/>
      <c r="G859" s="1086"/>
      <c r="H859" s="1086"/>
      <c r="I859" s="1086"/>
      <c r="J859" s="1086"/>
      <c r="K859" s="1086"/>
      <c r="L859" s="1086"/>
      <c r="M859" s="1086"/>
      <c r="N859" s="1086"/>
      <c r="O859" s="1086"/>
      <c r="P859" s="1086"/>
      <c r="Q859" s="1086"/>
      <c r="R859" s="1086"/>
      <c r="S859" s="1086"/>
      <c r="T859" s="1086"/>
      <c r="U859" s="1086"/>
      <c r="V859" s="1086"/>
      <c r="W859" s="1086"/>
      <c r="X859" s="1086"/>
      <c r="Y859" s="1086"/>
      <c r="Z859" s="1086"/>
      <c r="AA859" s="1086"/>
      <c r="AB859" s="1086"/>
      <c r="AC859" s="1086"/>
      <c r="AD859" s="1086"/>
      <c r="AE859" s="1086"/>
      <c r="AF859" s="1086"/>
      <c r="AG859" s="1086"/>
      <c r="AJ859" s="1086"/>
      <c r="AK859" s="1086"/>
      <c r="AL859" s="1086"/>
      <c r="AM859" s="1086"/>
      <c r="AN859" s="1086"/>
      <c r="AO859" s="1086"/>
    </row>
    <row r="860" ht="15.75" customHeight="1">
      <c r="A860" s="1086"/>
      <c r="B860" s="1086"/>
      <c r="D860" s="1086"/>
      <c r="E860" s="1086"/>
      <c r="F860" s="1086"/>
      <c r="G860" s="1086"/>
      <c r="H860" s="1086"/>
      <c r="I860" s="1086"/>
      <c r="J860" s="1086"/>
      <c r="K860" s="1086"/>
      <c r="L860" s="1086"/>
      <c r="M860" s="1086"/>
      <c r="N860" s="1086"/>
      <c r="O860" s="1086"/>
      <c r="P860" s="1086"/>
      <c r="Q860" s="1086"/>
      <c r="R860" s="1086"/>
      <c r="S860" s="1086"/>
      <c r="T860" s="1086"/>
      <c r="U860" s="1086"/>
      <c r="V860" s="1086"/>
      <c r="W860" s="1086"/>
      <c r="X860" s="1086"/>
      <c r="Y860" s="1086"/>
      <c r="Z860" s="1086"/>
      <c r="AA860" s="1086"/>
      <c r="AB860" s="1086"/>
      <c r="AC860" s="1086"/>
      <c r="AD860" s="1086"/>
      <c r="AE860" s="1086"/>
      <c r="AF860" s="1086"/>
      <c r="AG860" s="1086"/>
      <c r="AJ860" s="1086"/>
      <c r="AK860" s="1086"/>
      <c r="AL860" s="1086"/>
      <c r="AM860" s="1086"/>
      <c r="AN860" s="1086"/>
      <c r="AO860" s="1086"/>
    </row>
    <row r="861" ht="15.75" customHeight="1">
      <c r="A861" s="1086"/>
      <c r="B861" s="1086"/>
      <c r="D861" s="1086"/>
      <c r="E861" s="1086"/>
      <c r="F861" s="1086"/>
      <c r="G861" s="1086"/>
      <c r="H861" s="1086"/>
      <c r="I861" s="1086"/>
      <c r="J861" s="1086"/>
      <c r="K861" s="1086"/>
      <c r="L861" s="1086"/>
      <c r="M861" s="1086"/>
      <c r="N861" s="1086"/>
      <c r="O861" s="1086"/>
      <c r="P861" s="1086"/>
      <c r="Q861" s="1086"/>
      <c r="R861" s="1086"/>
      <c r="S861" s="1086"/>
      <c r="T861" s="1086"/>
      <c r="U861" s="1086"/>
      <c r="V861" s="1086"/>
      <c r="W861" s="1086"/>
      <c r="X861" s="1086"/>
      <c r="Y861" s="1086"/>
      <c r="Z861" s="1086"/>
      <c r="AA861" s="1086"/>
      <c r="AB861" s="1086"/>
      <c r="AC861" s="1086"/>
      <c r="AD861" s="1086"/>
      <c r="AE861" s="1086"/>
      <c r="AF861" s="1086"/>
      <c r="AG861" s="1086"/>
      <c r="AJ861" s="1086"/>
      <c r="AK861" s="1086"/>
      <c r="AL861" s="1086"/>
      <c r="AM861" s="1086"/>
      <c r="AN861" s="1086"/>
      <c r="AO861" s="1086"/>
    </row>
    <row r="862" ht="15.75" customHeight="1">
      <c r="A862" s="1086"/>
      <c r="B862" s="1086"/>
      <c r="D862" s="1086"/>
      <c r="E862" s="1086"/>
      <c r="F862" s="1086"/>
      <c r="G862" s="1086"/>
      <c r="H862" s="1086"/>
      <c r="I862" s="1086"/>
      <c r="J862" s="1086"/>
      <c r="K862" s="1086"/>
      <c r="L862" s="1086"/>
      <c r="M862" s="1086"/>
      <c r="N862" s="1086"/>
      <c r="O862" s="1086"/>
      <c r="P862" s="1086"/>
      <c r="Q862" s="1086"/>
      <c r="R862" s="1086"/>
      <c r="S862" s="1086"/>
      <c r="T862" s="1086"/>
      <c r="U862" s="1086"/>
      <c r="V862" s="1086"/>
      <c r="W862" s="1086"/>
      <c r="X862" s="1086"/>
      <c r="Y862" s="1086"/>
      <c r="Z862" s="1086"/>
      <c r="AA862" s="1086"/>
      <c r="AB862" s="1086"/>
      <c r="AC862" s="1086"/>
      <c r="AD862" s="1086"/>
      <c r="AE862" s="1086"/>
      <c r="AF862" s="1086"/>
      <c r="AG862" s="1086"/>
      <c r="AJ862" s="1086"/>
      <c r="AK862" s="1086"/>
      <c r="AL862" s="1086"/>
      <c r="AM862" s="1086"/>
      <c r="AN862" s="1086"/>
      <c r="AO862" s="1086"/>
    </row>
    <row r="863" ht="15.75" customHeight="1">
      <c r="A863" s="1086"/>
      <c r="B863" s="1086"/>
      <c r="D863" s="1086"/>
      <c r="E863" s="1086"/>
      <c r="F863" s="1086"/>
      <c r="G863" s="1086"/>
      <c r="H863" s="1086"/>
      <c r="I863" s="1086"/>
      <c r="J863" s="1086"/>
      <c r="K863" s="1086"/>
      <c r="L863" s="1086"/>
      <c r="M863" s="1086"/>
      <c r="N863" s="1086"/>
      <c r="O863" s="1086"/>
      <c r="P863" s="1086"/>
      <c r="Q863" s="1086"/>
      <c r="R863" s="1086"/>
      <c r="S863" s="1086"/>
      <c r="T863" s="1086"/>
      <c r="U863" s="1086"/>
      <c r="V863" s="1086"/>
      <c r="W863" s="1086"/>
      <c r="X863" s="1086"/>
      <c r="Y863" s="1086"/>
      <c r="Z863" s="1086"/>
      <c r="AA863" s="1086"/>
      <c r="AB863" s="1086"/>
      <c r="AC863" s="1086"/>
      <c r="AD863" s="1086"/>
      <c r="AE863" s="1086"/>
      <c r="AF863" s="1086"/>
      <c r="AG863" s="1086"/>
      <c r="AJ863" s="1086"/>
      <c r="AK863" s="1086"/>
      <c r="AL863" s="1086"/>
      <c r="AM863" s="1086"/>
      <c r="AN863" s="1086"/>
      <c r="AO863" s="1086"/>
    </row>
    <row r="864" ht="15.75" customHeight="1">
      <c r="A864" s="1086"/>
      <c r="B864" s="1086"/>
      <c r="D864" s="1086"/>
      <c r="E864" s="1086"/>
      <c r="F864" s="1086"/>
      <c r="G864" s="1086"/>
      <c r="H864" s="1086"/>
      <c r="I864" s="1086"/>
      <c r="J864" s="1086"/>
      <c r="K864" s="1086"/>
      <c r="L864" s="1086"/>
      <c r="M864" s="1086"/>
      <c r="N864" s="1086"/>
      <c r="O864" s="1086"/>
      <c r="P864" s="1086"/>
      <c r="Q864" s="1086"/>
      <c r="R864" s="1086"/>
      <c r="S864" s="1086"/>
      <c r="T864" s="1086"/>
      <c r="U864" s="1086"/>
      <c r="V864" s="1086"/>
      <c r="W864" s="1086"/>
      <c r="X864" s="1086"/>
      <c r="Y864" s="1086"/>
      <c r="Z864" s="1086"/>
      <c r="AA864" s="1086"/>
      <c r="AB864" s="1086"/>
      <c r="AC864" s="1086"/>
      <c r="AD864" s="1086"/>
      <c r="AE864" s="1086"/>
      <c r="AF864" s="1086"/>
      <c r="AG864" s="1086"/>
      <c r="AJ864" s="1086"/>
      <c r="AK864" s="1086"/>
      <c r="AL864" s="1086"/>
      <c r="AM864" s="1086"/>
      <c r="AN864" s="1086"/>
      <c r="AO864" s="1086"/>
    </row>
    <row r="865" ht="15.75" customHeight="1">
      <c r="A865" s="1086"/>
      <c r="B865" s="1086"/>
      <c r="D865" s="1086"/>
      <c r="E865" s="1086"/>
      <c r="F865" s="1086"/>
      <c r="G865" s="1086"/>
      <c r="H865" s="1086"/>
      <c r="I865" s="1086"/>
      <c r="J865" s="1086"/>
      <c r="K865" s="1086"/>
      <c r="L865" s="1086"/>
      <c r="M865" s="1086"/>
      <c r="N865" s="1086"/>
      <c r="O865" s="1086"/>
      <c r="P865" s="1086"/>
      <c r="Q865" s="1086"/>
      <c r="R865" s="1086"/>
      <c r="S865" s="1086"/>
      <c r="T865" s="1086"/>
      <c r="U865" s="1086"/>
      <c r="V865" s="1086"/>
      <c r="W865" s="1086"/>
      <c r="X865" s="1086"/>
      <c r="Y865" s="1086"/>
      <c r="Z865" s="1086"/>
      <c r="AA865" s="1086"/>
      <c r="AB865" s="1086"/>
      <c r="AC865" s="1086"/>
      <c r="AD865" s="1086"/>
      <c r="AE865" s="1086"/>
      <c r="AF865" s="1086"/>
      <c r="AG865" s="1086"/>
      <c r="AJ865" s="1086"/>
      <c r="AK865" s="1086"/>
      <c r="AL865" s="1086"/>
      <c r="AM865" s="1086"/>
      <c r="AN865" s="1086"/>
      <c r="AO865" s="1086"/>
    </row>
    <row r="866" ht="15.75" customHeight="1">
      <c r="A866" s="1086"/>
      <c r="B866" s="1086"/>
      <c r="D866" s="1086"/>
      <c r="E866" s="1086"/>
      <c r="F866" s="1086"/>
      <c r="G866" s="1086"/>
      <c r="H866" s="1086"/>
      <c r="I866" s="1086"/>
      <c r="J866" s="1086"/>
      <c r="K866" s="1086"/>
      <c r="L866" s="1086"/>
      <c r="M866" s="1086"/>
      <c r="N866" s="1086"/>
      <c r="O866" s="1086"/>
      <c r="P866" s="1086"/>
      <c r="Q866" s="1086"/>
      <c r="R866" s="1086"/>
      <c r="S866" s="1086"/>
      <c r="T866" s="1086"/>
      <c r="U866" s="1086"/>
      <c r="V866" s="1086"/>
      <c r="W866" s="1086"/>
      <c r="X866" s="1086"/>
      <c r="Y866" s="1086"/>
      <c r="Z866" s="1086"/>
      <c r="AA866" s="1086"/>
      <c r="AB866" s="1086"/>
      <c r="AC866" s="1086"/>
      <c r="AD866" s="1086"/>
      <c r="AE866" s="1086"/>
      <c r="AF866" s="1086"/>
      <c r="AG866" s="1086"/>
      <c r="AJ866" s="1086"/>
      <c r="AK866" s="1086"/>
      <c r="AL866" s="1086"/>
      <c r="AM866" s="1086"/>
      <c r="AN866" s="1086"/>
      <c r="AO866" s="1086"/>
    </row>
    <row r="867" ht="15.75" customHeight="1">
      <c r="A867" s="1086"/>
      <c r="B867" s="1086"/>
      <c r="D867" s="1086"/>
      <c r="E867" s="1086"/>
      <c r="F867" s="1086"/>
      <c r="G867" s="1086"/>
      <c r="H867" s="1086"/>
      <c r="I867" s="1086"/>
      <c r="J867" s="1086"/>
      <c r="K867" s="1086"/>
      <c r="L867" s="1086"/>
      <c r="M867" s="1086"/>
      <c r="N867" s="1086"/>
      <c r="O867" s="1086"/>
      <c r="P867" s="1086"/>
      <c r="Q867" s="1086"/>
      <c r="R867" s="1086"/>
      <c r="S867" s="1086"/>
      <c r="T867" s="1086"/>
      <c r="U867" s="1086"/>
      <c r="V867" s="1086"/>
      <c r="W867" s="1086"/>
      <c r="X867" s="1086"/>
      <c r="Y867" s="1086"/>
      <c r="Z867" s="1086"/>
      <c r="AA867" s="1086"/>
      <c r="AB867" s="1086"/>
      <c r="AC867" s="1086"/>
      <c r="AD867" s="1086"/>
      <c r="AE867" s="1086"/>
      <c r="AF867" s="1086"/>
      <c r="AG867" s="1086"/>
      <c r="AJ867" s="1086"/>
      <c r="AK867" s="1086"/>
      <c r="AL867" s="1086"/>
      <c r="AM867" s="1086"/>
      <c r="AN867" s="1086"/>
      <c r="AO867" s="1086"/>
    </row>
    <row r="868" ht="15.75" customHeight="1">
      <c r="A868" s="1086"/>
      <c r="B868" s="1086"/>
      <c r="D868" s="1086"/>
      <c r="E868" s="1086"/>
      <c r="F868" s="1086"/>
      <c r="G868" s="1086"/>
      <c r="H868" s="1086"/>
      <c r="I868" s="1086"/>
      <c r="J868" s="1086"/>
      <c r="K868" s="1086"/>
      <c r="L868" s="1086"/>
      <c r="M868" s="1086"/>
      <c r="N868" s="1086"/>
      <c r="O868" s="1086"/>
      <c r="P868" s="1086"/>
      <c r="Q868" s="1086"/>
      <c r="R868" s="1086"/>
      <c r="S868" s="1086"/>
      <c r="T868" s="1086"/>
      <c r="U868" s="1086"/>
      <c r="V868" s="1086"/>
      <c r="W868" s="1086"/>
      <c r="X868" s="1086"/>
      <c r="Y868" s="1086"/>
      <c r="Z868" s="1086"/>
      <c r="AA868" s="1086"/>
      <c r="AB868" s="1086"/>
      <c r="AC868" s="1086"/>
      <c r="AD868" s="1086"/>
      <c r="AE868" s="1086"/>
      <c r="AF868" s="1086"/>
      <c r="AG868" s="1086"/>
      <c r="AJ868" s="1086"/>
      <c r="AK868" s="1086"/>
      <c r="AL868" s="1086"/>
      <c r="AM868" s="1086"/>
      <c r="AN868" s="1086"/>
      <c r="AO868" s="1086"/>
    </row>
    <row r="869" ht="15.75" customHeight="1">
      <c r="A869" s="1086"/>
      <c r="B869" s="1086"/>
      <c r="D869" s="1086"/>
      <c r="E869" s="1086"/>
      <c r="F869" s="1086"/>
      <c r="G869" s="1086"/>
      <c r="H869" s="1086"/>
      <c r="I869" s="1086"/>
      <c r="J869" s="1086"/>
      <c r="K869" s="1086"/>
      <c r="L869" s="1086"/>
      <c r="M869" s="1086"/>
      <c r="N869" s="1086"/>
      <c r="O869" s="1086"/>
      <c r="P869" s="1086"/>
      <c r="Q869" s="1086"/>
      <c r="R869" s="1086"/>
      <c r="S869" s="1086"/>
      <c r="T869" s="1086"/>
      <c r="U869" s="1086"/>
      <c r="V869" s="1086"/>
      <c r="W869" s="1086"/>
      <c r="X869" s="1086"/>
      <c r="Y869" s="1086"/>
      <c r="Z869" s="1086"/>
      <c r="AA869" s="1086"/>
      <c r="AB869" s="1086"/>
      <c r="AC869" s="1086"/>
      <c r="AD869" s="1086"/>
      <c r="AE869" s="1086"/>
      <c r="AF869" s="1086"/>
      <c r="AG869" s="1086"/>
      <c r="AJ869" s="1086"/>
      <c r="AK869" s="1086"/>
      <c r="AL869" s="1086"/>
      <c r="AM869" s="1086"/>
      <c r="AN869" s="1086"/>
      <c r="AO869" s="1086"/>
    </row>
    <row r="870" ht="15.75" customHeight="1">
      <c r="A870" s="1086"/>
      <c r="B870" s="1086"/>
      <c r="D870" s="1086"/>
      <c r="E870" s="1086"/>
      <c r="F870" s="1086"/>
      <c r="G870" s="1086"/>
      <c r="H870" s="1086"/>
      <c r="I870" s="1086"/>
      <c r="J870" s="1086"/>
      <c r="K870" s="1086"/>
      <c r="L870" s="1086"/>
      <c r="M870" s="1086"/>
      <c r="N870" s="1086"/>
      <c r="O870" s="1086"/>
      <c r="P870" s="1086"/>
      <c r="Q870" s="1086"/>
      <c r="R870" s="1086"/>
      <c r="S870" s="1086"/>
      <c r="T870" s="1086"/>
      <c r="U870" s="1086"/>
      <c r="V870" s="1086"/>
      <c r="W870" s="1086"/>
      <c r="X870" s="1086"/>
      <c r="Y870" s="1086"/>
      <c r="Z870" s="1086"/>
      <c r="AA870" s="1086"/>
      <c r="AB870" s="1086"/>
      <c r="AC870" s="1086"/>
      <c r="AD870" s="1086"/>
      <c r="AE870" s="1086"/>
      <c r="AF870" s="1086"/>
      <c r="AG870" s="1086"/>
      <c r="AJ870" s="1086"/>
      <c r="AK870" s="1086"/>
      <c r="AL870" s="1086"/>
      <c r="AM870" s="1086"/>
      <c r="AN870" s="1086"/>
      <c r="AO870" s="1086"/>
    </row>
    <row r="871" ht="15.75" customHeight="1">
      <c r="A871" s="1086"/>
      <c r="B871" s="1086"/>
      <c r="D871" s="1086"/>
      <c r="E871" s="1086"/>
      <c r="F871" s="1086"/>
      <c r="G871" s="1086"/>
      <c r="H871" s="1086"/>
      <c r="I871" s="1086"/>
      <c r="J871" s="1086"/>
      <c r="K871" s="1086"/>
      <c r="L871" s="1086"/>
      <c r="M871" s="1086"/>
      <c r="N871" s="1086"/>
      <c r="O871" s="1086"/>
      <c r="P871" s="1086"/>
      <c r="Q871" s="1086"/>
      <c r="R871" s="1086"/>
      <c r="S871" s="1086"/>
      <c r="T871" s="1086"/>
      <c r="U871" s="1086"/>
      <c r="V871" s="1086"/>
      <c r="W871" s="1086"/>
      <c r="X871" s="1086"/>
      <c r="Y871" s="1086"/>
      <c r="Z871" s="1086"/>
      <c r="AA871" s="1086"/>
      <c r="AB871" s="1086"/>
      <c r="AC871" s="1086"/>
      <c r="AD871" s="1086"/>
      <c r="AE871" s="1086"/>
      <c r="AF871" s="1086"/>
      <c r="AG871" s="1086"/>
      <c r="AJ871" s="1086"/>
      <c r="AK871" s="1086"/>
      <c r="AL871" s="1086"/>
      <c r="AM871" s="1086"/>
      <c r="AN871" s="1086"/>
      <c r="AO871" s="1086"/>
    </row>
    <row r="872" ht="15.75" customHeight="1">
      <c r="A872" s="1086"/>
      <c r="B872" s="1086"/>
      <c r="D872" s="1086"/>
      <c r="E872" s="1086"/>
      <c r="F872" s="1086"/>
      <c r="G872" s="1086"/>
      <c r="H872" s="1086"/>
      <c r="I872" s="1086"/>
      <c r="J872" s="1086"/>
      <c r="K872" s="1086"/>
      <c r="L872" s="1086"/>
      <c r="M872" s="1086"/>
      <c r="N872" s="1086"/>
      <c r="O872" s="1086"/>
      <c r="P872" s="1086"/>
      <c r="Q872" s="1086"/>
      <c r="R872" s="1086"/>
      <c r="S872" s="1086"/>
      <c r="T872" s="1086"/>
      <c r="U872" s="1086"/>
      <c r="V872" s="1086"/>
      <c r="W872" s="1086"/>
      <c r="X872" s="1086"/>
      <c r="Y872" s="1086"/>
      <c r="Z872" s="1086"/>
      <c r="AA872" s="1086"/>
      <c r="AB872" s="1086"/>
      <c r="AC872" s="1086"/>
      <c r="AD872" s="1086"/>
      <c r="AE872" s="1086"/>
      <c r="AF872" s="1086"/>
      <c r="AG872" s="1086"/>
      <c r="AJ872" s="1086"/>
      <c r="AK872" s="1086"/>
      <c r="AL872" s="1086"/>
      <c r="AM872" s="1086"/>
      <c r="AN872" s="1086"/>
      <c r="AO872" s="1086"/>
    </row>
    <row r="873" ht="15.75" customHeight="1">
      <c r="A873" s="1086"/>
      <c r="B873" s="1086"/>
      <c r="D873" s="1086"/>
      <c r="E873" s="1086"/>
      <c r="F873" s="1086"/>
      <c r="G873" s="1086"/>
      <c r="H873" s="1086"/>
      <c r="I873" s="1086"/>
      <c r="J873" s="1086"/>
      <c r="K873" s="1086"/>
      <c r="L873" s="1086"/>
      <c r="M873" s="1086"/>
      <c r="N873" s="1086"/>
      <c r="O873" s="1086"/>
      <c r="P873" s="1086"/>
      <c r="Q873" s="1086"/>
      <c r="R873" s="1086"/>
      <c r="S873" s="1086"/>
      <c r="T873" s="1086"/>
      <c r="U873" s="1086"/>
      <c r="V873" s="1086"/>
      <c r="W873" s="1086"/>
      <c r="X873" s="1086"/>
      <c r="Y873" s="1086"/>
      <c r="Z873" s="1086"/>
      <c r="AA873" s="1086"/>
      <c r="AB873" s="1086"/>
      <c r="AC873" s="1086"/>
      <c r="AD873" s="1086"/>
      <c r="AE873" s="1086"/>
      <c r="AF873" s="1086"/>
      <c r="AG873" s="1086"/>
      <c r="AJ873" s="1086"/>
      <c r="AK873" s="1086"/>
      <c r="AL873" s="1086"/>
      <c r="AM873" s="1086"/>
      <c r="AN873" s="1086"/>
      <c r="AO873" s="1086"/>
    </row>
    <row r="874" ht="15.75" customHeight="1">
      <c r="A874" s="1086"/>
      <c r="B874" s="1086"/>
      <c r="D874" s="1086"/>
      <c r="E874" s="1086"/>
      <c r="F874" s="1086"/>
      <c r="G874" s="1086"/>
      <c r="H874" s="1086"/>
      <c r="I874" s="1086"/>
      <c r="J874" s="1086"/>
      <c r="K874" s="1086"/>
      <c r="L874" s="1086"/>
      <c r="M874" s="1086"/>
      <c r="N874" s="1086"/>
      <c r="O874" s="1086"/>
      <c r="P874" s="1086"/>
      <c r="Q874" s="1086"/>
      <c r="R874" s="1086"/>
      <c r="S874" s="1086"/>
      <c r="T874" s="1086"/>
      <c r="U874" s="1086"/>
      <c r="V874" s="1086"/>
      <c r="W874" s="1086"/>
      <c r="X874" s="1086"/>
      <c r="Y874" s="1086"/>
      <c r="Z874" s="1086"/>
      <c r="AA874" s="1086"/>
      <c r="AB874" s="1086"/>
      <c r="AC874" s="1086"/>
      <c r="AD874" s="1086"/>
      <c r="AE874" s="1086"/>
      <c r="AF874" s="1086"/>
      <c r="AG874" s="1086"/>
      <c r="AJ874" s="1086"/>
      <c r="AK874" s="1086"/>
      <c r="AL874" s="1086"/>
      <c r="AM874" s="1086"/>
      <c r="AN874" s="1086"/>
      <c r="AO874" s="1086"/>
    </row>
    <row r="875" ht="15.75" customHeight="1">
      <c r="A875" s="1086"/>
      <c r="B875" s="1086"/>
      <c r="D875" s="1086"/>
      <c r="E875" s="1086"/>
      <c r="F875" s="1086"/>
      <c r="G875" s="1086"/>
      <c r="H875" s="1086"/>
      <c r="I875" s="1086"/>
      <c r="J875" s="1086"/>
      <c r="K875" s="1086"/>
      <c r="L875" s="1086"/>
      <c r="M875" s="1086"/>
      <c r="N875" s="1086"/>
      <c r="O875" s="1086"/>
      <c r="P875" s="1086"/>
      <c r="Q875" s="1086"/>
      <c r="R875" s="1086"/>
      <c r="S875" s="1086"/>
      <c r="T875" s="1086"/>
      <c r="U875" s="1086"/>
      <c r="V875" s="1086"/>
      <c r="W875" s="1086"/>
      <c r="X875" s="1086"/>
      <c r="Y875" s="1086"/>
      <c r="Z875" s="1086"/>
      <c r="AA875" s="1086"/>
      <c r="AB875" s="1086"/>
      <c r="AC875" s="1086"/>
      <c r="AD875" s="1086"/>
      <c r="AE875" s="1086"/>
      <c r="AF875" s="1086"/>
      <c r="AG875" s="1086"/>
      <c r="AJ875" s="1086"/>
      <c r="AK875" s="1086"/>
      <c r="AL875" s="1086"/>
      <c r="AM875" s="1086"/>
      <c r="AN875" s="1086"/>
      <c r="AO875" s="1086"/>
    </row>
    <row r="876" ht="15.75" customHeight="1">
      <c r="A876" s="1086"/>
      <c r="B876" s="1086"/>
      <c r="D876" s="1086"/>
      <c r="E876" s="1086"/>
      <c r="F876" s="1086"/>
      <c r="G876" s="1086"/>
      <c r="H876" s="1086"/>
      <c r="I876" s="1086"/>
      <c r="J876" s="1086"/>
      <c r="K876" s="1086"/>
      <c r="L876" s="1086"/>
      <c r="M876" s="1086"/>
      <c r="N876" s="1086"/>
      <c r="O876" s="1086"/>
      <c r="P876" s="1086"/>
      <c r="Q876" s="1086"/>
      <c r="R876" s="1086"/>
      <c r="S876" s="1086"/>
      <c r="T876" s="1086"/>
      <c r="U876" s="1086"/>
      <c r="V876" s="1086"/>
      <c r="W876" s="1086"/>
      <c r="X876" s="1086"/>
      <c r="Y876" s="1086"/>
      <c r="Z876" s="1086"/>
      <c r="AA876" s="1086"/>
      <c r="AB876" s="1086"/>
      <c r="AC876" s="1086"/>
      <c r="AD876" s="1086"/>
      <c r="AE876" s="1086"/>
      <c r="AF876" s="1086"/>
      <c r="AG876" s="1086"/>
      <c r="AJ876" s="1086"/>
      <c r="AK876" s="1086"/>
      <c r="AL876" s="1086"/>
      <c r="AM876" s="1086"/>
      <c r="AN876" s="1086"/>
      <c r="AO876" s="1086"/>
    </row>
    <row r="877" ht="15.75" customHeight="1">
      <c r="A877" s="1086"/>
      <c r="B877" s="1086"/>
      <c r="D877" s="1086"/>
      <c r="E877" s="1086"/>
      <c r="F877" s="1086"/>
      <c r="G877" s="1086"/>
      <c r="H877" s="1086"/>
      <c r="I877" s="1086"/>
      <c r="J877" s="1086"/>
      <c r="K877" s="1086"/>
      <c r="L877" s="1086"/>
      <c r="M877" s="1086"/>
      <c r="N877" s="1086"/>
      <c r="O877" s="1086"/>
      <c r="P877" s="1086"/>
      <c r="Q877" s="1086"/>
      <c r="R877" s="1086"/>
      <c r="S877" s="1086"/>
      <c r="T877" s="1086"/>
      <c r="U877" s="1086"/>
      <c r="V877" s="1086"/>
      <c r="W877" s="1086"/>
      <c r="X877" s="1086"/>
      <c r="Y877" s="1086"/>
      <c r="Z877" s="1086"/>
      <c r="AA877" s="1086"/>
      <c r="AB877" s="1086"/>
      <c r="AC877" s="1086"/>
      <c r="AD877" s="1086"/>
      <c r="AE877" s="1086"/>
      <c r="AF877" s="1086"/>
      <c r="AG877" s="1086"/>
      <c r="AJ877" s="1086"/>
      <c r="AK877" s="1086"/>
      <c r="AL877" s="1086"/>
      <c r="AM877" s="1086"/>
      <c r="AN877" s="1086"/>
      <c r="AO877" s="1086"/>
    </row>
    <row r="878" ht="15.75" customHeight="1">
      <c r="A878" s="1086"/>
      <c r="B878" s="1086"/>
      <c r="D878" s="1086"/>
      <c r="E878" s="1086"/>
      <c r="F878" s="1086"/>
      <c r="G878" s="1086"/>
      <c r="H878" s="1086"/>
      <c r="I878" s="1086"/>
      <c r="J878" s="1086"/>
      <c r="K878" s="1086"/>
      <c r="L878" s="1086"/>
      <c r="M878" s="1086"/>
      <c r="N878" s="1086"/>
      <c r="O878" s="1086"/>
      <c r="P878" s="1086"/>
      <c r="Q878" s="1086"/>
      <c r="R878" s="1086"/>
      <c r="S878" s="1086"/>
      <c r="T878" s="1086"/>
      <c r="U878" s="1086"/>
      <c r="V878" s="1086"/>
      <c r="W878" s="1086"/>
      <c r="X878" s="1086"/>
      <c r="Y878" s="1086"/>
      <c r="Z878" s="1086"/>
      <c r="AA878" s="1086"/>
      <c r="AB878" s="1086"/>
      <c r="AC878" s="1086"/>
      <c r="AD878" s="1086"/>
      <c r="AE878" s="1086"/>
      <c r="AF878" s="1086"/>
      <c r="AG878" s="1086"/>
      <c r="AJ878" s="1086"/>
      <c r="AK878" s="1086"/>
      <c r="AL878" s="1086"/>
      <c r="AM878" s="1086"/>
      <c r="AN878" s="1086"/>
      <c r="AO878" s="1086"/>
    </row>
    <row r="879" ht="15.75" customHeight="1">
      <c r="A879" s="1086"/>
      <c r="B879" s="1086"/>
      <c r="D879" s="1086"/>
      <c r="E879" s="1086"/>
      <c r="F879" s="1086"/>
      <c r="G879" s="1086"/>
      <c r="H879" s="1086"/>
      <c r="I879" s="1086"/>
      <c r="J879" s="1086"/>
      <c r="K879" s="1086"/>
      <c r="L879" s="1086"/>
      <c r="M879" s="1086"/>
      <c r="N879" s="1086"/>
      <c r="O879" s="1086"/>
      <c r="P879" s="1086"/>
      <c r="Q879" s="1086"/>
      <c r="R879" s="1086"/>
      <c r="S879" s="1086"/>
      <c r="T879" s="1086"/>
      <c r="U879" s="1086"/>
      <c r="V879" s="1086"/>
      <c r="W879" s="1086"/>
      <c r="X879" s="1086"/>
      <c r="Y879" s="1086"/>
      <c r="Z879" s="1086"/>
      <c r="AA879" s="1086"/>
      <c r="AB879" s="1086"/>
      <c r="AC879" s="1086"/>
      <c r="AD879" s="1086"/>
      <c r="AE879" s="1086"/>
      <c r="AF879" s="1086"/>
      <c r="AG879" s="1086"/>
      <c r="AJ879" s="1086"/>
      <c r="AK879" s="1086"/>
      <c r="AL879" s="1086"/>
      <c r="AM879" s="1086"/>
      <c r="AN879" s="1086"/>
      <c r="AO879" s="1086"/>
    </row>
    <row r="880" ht="15.75" customHeight="1">
      <c r="A880" s="1086"/>
      <c r="B880" s="1086"/>
      <c r="D880" s="1086"/>
      <c r="E880" s="1086"/>
      <c r="F880" s="1086"/>
      <c r="G880" s="1086"/>
      <c r="H880" s="1086"/>
      <c r="I880" s="1086"/>
      <c r="J880" s="1086"/>
      <c r="K880" s="1086"/>
      <c r="L880" s="1086"/>
      <c r="M880" s="1086"/>
      <c r="N880" s="1086"/>
      <c r="O880" s="1086"/>
      <c r="P880" s="1086"/>
      <c r="Q880" s="1086"/>
      <c r="R880" s="1086"/>
      <c r="S880" s="1086"/>
      <c r="T880" s="1086"/>
      <c r="U880" s="1086"/>
      <c r="V880" s="1086"/>
      <c r="W880" s="1086"/>
      <c r="X880" s="1086"/>
      <c r="Y880" s="1086"/>
      <c r="Z880" s="1086"/>
      <c r="AA880" s="1086"/>
      <c r="AB880" s="1086"/>
      <c r="AC880" s="1086"/>
      <c r="AD880" s="1086"/>
      <c r="AE880" s="1086"/>
      <c r="AF880" s="1086"/>
      <c r="AG880" s="1086"/>
      <c r="AJ880" s="1086"/>
      <c r="AK880" s="1086"/>
      <c r="AL880" s="1086"/>
      <c r="AM880" s="1086"/>
      <c r="AN880" s="1086"/>
      <c r="AO880" s="1086"/>
    </row>
    <row r="881" ht="15.75" customHeight="1">
      <c r="A881" s="1086"/>
      <c r="B881" s="1086"/>
      <c r="D881" s="1086"/>
      <c r="E881" s="1086"/>
      <c r="F881" s="1086"/>
      <c r="G881" s="1086"/>
      <c r="H881" s="1086"/>
      <c r="I881" s="1086"/>
      <c r="J881" s="1086"/>
      <c r="K881" s="1086"/>
      <c r="L881" s="1086"/>
      <c r="M881" s="1086"/>
      <c r="N881" s="1086"/>
      <c r="O881" s="1086"/>
      <c r="P881" s="1086"/>
      <c r="Q881" s="1086"/>
      <c r="R881" s="1086"/>
      <c r="S881" s="1086"/>
      <c r="T881" s="1086"/>
      <c r="U881" s="1086"/>
      <c r="V881" s="1086"/>
      <c r="W881" s="1086"/>
      <c r="X881" s="1086"/>
      <c r="Y881" s="1086"/>
      <c r="Z881" s="1086"/>
      <c r="AA881" s="1086"/>
      <c r="AB881" s="1086"/>
      <c r="AC881" s="1086"/>
      <c r="AD881" s="1086"/>
      <c r="AE881" s="1086"/>
      <c r="AF881" s="1086"/>
      <c r="AG881" s="1086"/>
      <c r="AJ881" s="1086"/>
      <c r="AK881" s="1086"/>
      <c r="AL881" s="1086"/>
      <c r="AM881" s="1086"/>
      <c r="AN881" s="1086"/>
      <c r="AO881" s="1086"/>
    </row>
    <row r="882" ht="15.75" customHeight="1">
      <c r="A882" s="1086"/>
      <c r="B882" s="1086"/>
      <c r="D882" s="1086"/>
      <c r="E882" s="1086"/>
      <c r="F882" s="1086"/>
      <c r="G882" s="1086"/>
      <c r="H882" s="1086"/>
      <c r="I882" s="1086"/>
      <c r="J882" s="1086"/>
      <c r="K882" s="1086"/>
      <c r="L882" s="1086"/>
      <c r="M882" s="1086"/>
      <c r="N882" s="1086"/>
      <c r="O882" s="1086"/>
      <c r="P882" s="1086"/>
      <c r="Q882" s="1086"/>
      <c r="R882" s="1086"/>
      <c r="S882" s="1086"/>
      <c r="T882" s="1086"/>
      <c r="U882" s="1086"/>
      <c r="V882" s="1086"/>
      <c r="W882" s="1086"/>
      <c r="X882" s="1086"/>
      <c r="Y882" s="1086"/>
      <c r="Z882" s="1086"/>
      <c r="AA882" s="1086"/>
      <c r="AB882" s="1086"/>
      <c r="AC882" s="1086"/>
      <c r="AD882" s="1086"/>
      <c r="AE882" s="1086"/>
      <c r="AF882" s="1086"/>
      <c r="AG882" s="1086"/>
      <c r="AJ882" s="1086"/>
      <c r="AK882" s="1086"/>
      <c r="AL882" s="1086"/>
      <c r="AM882" s="1086"/>
      <c r="AN882" s="1086"/>
      <c r="AO882" s="1086"/>
    </row>
    <row r="883" ht="15.75" customHeight="1">
      <c r="A883" s="1086"/>
      <c r="B883" s="1086"/>
      <c r="D883" s="1086"/>
      <c r="E883" s="1086"/>
      <c r="F883" s="1086"/>
      <c r="G883" s="1086"/>
      <c r="H883" s="1086"/>
      <c r="I883" s="1086"/>
      <c r="J883" s="1086"/>
      <c r="K883" s="1086"/>
      <c r="L883" s="1086"/>
      <c r="M883" s="1086"/>
      <c r="N883" s="1086"/>
      <c r="O883" s="1086"/>
      <c r="P883" s="1086"/>
      <c r="Q883" s="1086"/>
      <c r="R883" s="1086"/>
      <c r="S883" s="1086"/>
      <c r="T883" s="1086"/>
      <c r="U883" s="1086"/>
      <c r="V883" s="1086"/>
      <c r="W883" s="1086"/>
      <c r="X883" s="1086"/>
      <c r="Y883" s="1086"/>
      <c r="Z883" s="1086"/>
      <c r="AA883" s="1086"/>
      <c r="AB883" s="1086"/>
      <c r="AC883" s="1086"/>
      <c r="AD883" s="1086"/>
      <c r="AE883" s="1086"/>
      <c r="AF883" s="1086"/>
      <c r="AG883" s="1086"/>
      <c r="AJ883" s="1086"/>
      <c r="AK883" s="1086"/>
      <c r="AL883" s="1086"/>
      <c r="AM883" s="1086"/>
      <c r="AN883" s="1086"/>
      <c r="AO883" s="1086"/>
    </row>
    <row r="884" ht="15.75" customHeight="1">
      <c r="A884" s="1086"/>
      <c r="B884" s="1086"/>
      <c r="D884" s="1086"/>
      <c r="E884" s="1086"/>
      <c r="F884" s="1086"/>
      <c r="G884" s="1086"/>
      <c r="H884" s="1086"/>
      <c r="I884" s="1086"/>
      <c r="J884" s="1086"/>
      <c r="K884" s="1086"/>
      <c r="L884" s="1086"/>
      <c r="M884" s="1086"/>
      <c r="N884" s="1086"/>
      <c r="O884" s="1086"/>
      <c r="P884" s="1086"/>
      <c r="Q884" s="1086"/>
      <c r="R884" s="1086"/>
      <c r="S884" s="1086"/>
      <c r="T884" s="1086"/>
      <c r="U884" s="1086"/>
      <c r="V884" s="1086"/>
      <c r="W884" s="1086"/>
      <c r="X884" s="1086"/>
      <c r="Y884" s="1086"/>
      <c r="Z884" s="1086"/>
      <c r="AA884" s="1086"/>
      <c r="AB884" s="1086"/>
      <c r="AC884" s="1086"/>
      <c r="AD884" s="1086"/>
      <c r="AE884" s="1086"/>
      <c r="AF884" s="1086"/>
      <c r="AG884" s="1086"/>
      <c r="AJ884" s="1086"/>
      <c r="AK884" s="1086"/>
      <c r="AL884" s="1086"/>
      <c r="AM884" s="1086"/>
      <c r="AN884" s="1086"/>
      <c r="AO884" s="1086"/>
    </row>
    <row r="885" ht="15.75" customHeight="1">
      <c r="A885" s="1086"/>
      <c r="B885" s="1086"/>
      <c r="D885" s="1086"/>
      <c r="E885" s="1086"/>
      <c r="F885" s="1086"/>
      <c r="G885" s="1086"/>
      <c r="H885" s="1086"/>
      <c r="I885" s="1086"/>
      <c r="J885" s="1086"/>
      <c r="K885" s="1086"/>
      <c r="L885" s="1086"/>
      <c r="M885" s="1086"/>
      <c r="N885" s="1086"/>
      <c r="O885" s="1086"/>
      <c r="P885" s="1086"/>
      <c r="Q885" s="1086"/>
      <c r="R885" s="1086"/>
      <c r="S885" s="1086"/>
      <c r="T885" s="1086"/>
      <c r="U885" s="1086"/>
      <c r="V885" s="1086"/>
      <c r="W885" s="1086"/>
      <c r="X885" s="1086"/>
      <c r="Y885" s="1086"/>
      <c r="Z885" s="1086"/>
      <c r="AA885" s="1086"/>
      <c r="AB885" s="1086"/>
      <c r="AC885" s="1086"/>
      <c r="AD885" s="1086"/>
      <c r="AE885" s="1086"/>
      <c r="AF885" s="1086"/>
      <c r="AG885" s="1086"/>
      <c r="AJ885" s="1086"/>
      <c r="AK885" s="1086"/>
      <c r="AL885" s="1086"/>
      <c r="AM885" s="1086"/>
      <c r="AN885" s="1086"/>
      <c r="AO885" s="1086"/>
    </row>
    <row r="886" ht="15.75" customHeight="1">
      <c r="A886" s="1086"/>
      <c r="B886" s="1086"/>
      <c r="D886" s="1086"/>
      <c r="E886" s="1086"/>
      <c r="F886" s="1086"/>
      <c r="G886" s="1086"/>
      <c r="H886" s="1086"/>
      <c r="I886" s="1086"/>
      <c r="J886" s="1086"/>
      <c r="K886" s="1086"/>
      <c r="L886" s="1086"/>
      <c r="M886" s="1086"/>
      <c r="N886" s="1086"/>
      <c r="O886" s="1086"/>
      <c r="P886" s="1086"/>
      <c r="Q886" s="1086"/>
      <c r="R886" s="1086"/>
      <c r="S886" s="1086"/>
      <c r="T886" s="1086"/>
      <c r="U886" s="1086"/>
      <c r="V886" s="1086"/>
      <c r="W886" s="1086"/>
      <c r="X886" s="1086"/>
      <c r="Y886" s="1086"/>
      <c r="Z886" s="1086"/>
      <c r="AA886" s="1086"/>
      <c r="AB886" s="1086"/>
      <c r="AC886" s="1086"/>
      <c r="AD886" s="1086"/>
      <c r="AE886" s="1086"/>
      <c r="AF886" s="1086"/>
      <c r="AG886" s="1086"/>
      <c r="AJ886" s="1086"/>
      <c r="AK886" s="1086"/>
      <c r="AL886" s="1086"/>
      <c r="AM886" s="1086"/>
      <c r="AN886" s="1086"/>
      <c r="AO886" s="1086"/>
    </row>
    <row r="887" ht="15.75" customHeight="1">
      <c r="A887" s="1086"/>
      <c r="B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J887" s="1086"/>
      <c r="AK887" s="1086"/>
      <c r="AL887" s="1086"/>
      <c r="AM887" s="1086"/>
      <c r="AN887" s="1086"/>
      <c r="AO887" s="1086"/>
    </row>
    <row r="888" ht="15.75" customHeight="1">
      <c r="A888" s="1086"/>
      <c r="B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J888" s="1086"/>
      <c r="AK888" s="1086"/>
      <c r="AL888" s="1086"/>
      <c r="AM888" s="1086"/>
      <c r="AN888" s="1086"/>
      <c r="AO888" s="1086"/>
    </row>
    <row r="889" ht="15.75" customHeight="1">
      <c r="A889" s="1086"/>
      <c r="B889" s="1086"/>
      <c r="D889" s="1086"/>
      <c r="E889" s="1086"/>
      <c r="F889" s="1086"/>
      <c r="G889" s="1086"/>
      <c r="H889" s="1086"/>
      <c r="I889" s="1086"/>
      <c r="J889" s="1086"/>
      <c r="K889" s="1086"/>
      <c r="L889" s="1086"/>
      <c r="M889" s="1086"/>
      <c r="N889" s="1086"/>
      <c r="O889" s="1086"/>
      <c r="P889" s="1086"/>
      <c r="Q889" s="1086"/>
      <c r="R889" s="1086"/>
      <c r="S889" s="1086"/>
      <c r="T889" s="1086"/>
      <c r="U889" s="1086"/>
      <c r="V889" s="1086"/>
      <c r="W889" s="1086"/>
      <c r="X889" s="1086"/>
      <c r="Y889" s="1086"/>
      <c r="Z889" s="1086"/>
      <c r="AA889" s="1086"/>
      <c r="AB889" s="1086"/>
      <c r="AC889" s="1086"/>
      <c r="AD889" s="1086"/>
      <c r="AE889" s="1086"/>
      <c r="AF889" s="1086"/>
      <c r="AG889" s="1086"/>
      <c r="AJ889" s="1086"/>
      <c r="AK889" s="1086"/>
      <c r="AL889" s="1086"/>
      <c r="AM889" s="1086"/>
      <c r="AN889" s="1086"/>
      <c r="AO889" s="1086"/>
    </row>
    <row r="890" ht="15.75" customHeight="1">
      <c r="A890" s="1086"/>
      <c r="B890" s="1086"/>
      <c r="D890" s="1086"/>
      <c r="E890" s="1086"/>
      <c r="F890" s="1086"/>
      <c r="G890" s="1086"/>
      <c r="H890" s="1086"/>
      <c r="I890" s="1086"/>
      <c r="J890" s="1086"/>
      <c r="K890" s="1086"/>
      <c r="L890" s="1086"/>
      <c r="M890" s="1086"/>
      <c r="N890" s="1086"/>
      <c r="O890" s="1086"/>
      <c r="P890" s="1086"/>
      <c r="Q890" s="1086"/>
      <c r="R890" s="1086"/>
      <c r="S890" s="1086"/>
      <c r="T890" s="1086"/>
      <c r="U890" s="1086"/>
      <c r="V890" s="1086"/>
      <c r="W890" s="1086"/>
      <c r="X890" s="1086"/>
      <c r="Y890" s="1086"/>
      <c r="Z890" s="1086"/>
      <c r="AA890" s="1086"/>
      <c r="AB890" s="1086"/>
      <c r="AC890" s="1086"/>
      <c r="AD890" s="1086"/>
      <c r="AE890" s="1086"/>
      <c r="AF890" s="1086"/>
      <c r="AG890" s="1086"/>
      <c r="AJ890" s="1086"/>
      <c r="AK890" s="1086"/>
      <c r="AL890" s="1086"/>
      <c r="AM890" s="1086"/>
      <c r="AN890" s="1086"/>
      <c r="AO890" s="1086"/>
    </row>
    <row r="891" ht="15.75" customHeight="1">
      <c r="A891" s="1086"/>
      <c r="B891" s="1086"/>
      <c r="D891" s="1086"/>
      <c r="E891" s="1086"/>
      <c r="F891" s="1086"/>
      <c r="G891" s="1086"/>
      <c r="H891" s="1086"/>
      <c r="I891" s="1086"/>
      <c r="J891" s="1086"/>
      <c r="K891" s="1086"/>
      <c r="L891" s="1086"/>
      <c r="M891" s="1086"/>
      <c r="N891" s="1086"/>
      <c r="O891" s="1086"/>
      <c r="P891" s="1086"/>
      <c r="Q891" s="1086"/>
      <c r="R891" s="1086"/>
      <c r="S891" s="1086"/>
      <c r="T891" s="1086"/>
      <c r="U891" s="1086"/>
      <c r="V891" s="1086"/>
      <c r="W891" s="1086"/>
      <c r="X891" s="1086"/>
      <c r="Y891" s="1086"/>
      <c r="Z891" s="1086"/>
      <c r="AA891" s="1086"/>
      <c r="AB891" s="1086"/>
      <c r="AC891" s="1086"/>
      <c r="AD891" s="1086"/>
      <c r="AE891" s="1086"/>
      <c r="AF891" s="1086"/>
      <c r="AG891" s="1086"/>
      <c r="AJ891" s="1086"/>
      <c r="AK891" s="1086"/>
      <c r="AL891" s="1086"/>
      <c r="AM891" s="1086"/>
      <c r="AN891" s="1086"/>
      <c r="AO891" s="1086"/>
    </row>
    <row r="892" ht="15.75" customHeight="1">
      <c r="A892" s="1086"/>
      <c r="B892" s="1086"/>
      <c r="D892" s="1086"/>
      <c r="E892" s="1086"/>
      <c r="F892" s="1086"/>
      <c r="G892" s="1086"/>
      <c r="H892" s="1086"/>
      <c r="I892" s="1086"/>
      <c r="J892" s="1086"/>
      <c r="K892" s="1086"/>
      <c r="L892" s="1086"/>
      <c r="M892" s="1086"/>
      <c r="N892" s="1086"/>
      <c r="O892" s="1086"/>
      <c r="P892" s="1086"/>
      <c r="Q892" s="1086"/>
      <c r="R892" s="1086"/>
      <c r="S892" s="1086"/>
      <c r="T892" s="1086"/>
      <c r="U892" s="1086"/>
      <c r="V892" s="1086"/>
      <c r="W892" s="1086"/>
      <c r="X892" s="1086"/>
      <c r="Y892" s="1086"/>
      <c r="Z892" s="1086"/>
      <c r="AA892" s="1086"/>
      <c r="AB892" s="1086"/>
      <c r="AC892" s="1086"/>
      <c r="AD892" s="1086"/>
      <c r="AE892" s="1086"/>
      <c r="AF892" s="1086"/>
      <c r="AG892" s="1086"/>
      <c r="AJ892" s="1086"/>
      <c r="AK892" s="1086"/>
      <c r="AL892" s="1086"/>
      <c r="AM892" s="1086"/>
      <c r="AN892" s="1086"/>
      <c r="AO892" s="1086"/>
    </row>
    <row r="893" ht="15.75" customHeight="1">
      <c r="A893" s="1086"/>
      <c r="B893" s="1086"/>
      <c r="D893" s="1086"/>
      <c r="E893" s="1086"/>
      <c r="F893" s="1086"/>
      <c r="G893" s="1086"/>
      <c r="H893" s="1086"/>
      <c r="I893" s="1086"/>
      <c r="J893" s="1086"/>
      <c r="K893" s="1086"/>
      <c r="L893" s="1086"/>
      <c r="M893" s="1086"/>
      <c r="N893" s="1086"/>
      <c r="O893" s="1086"/>
      <c r="P893" s="1086"/>
      <c r="Q893" s="1086"/>
      <c r="R893" s="1086"/>
      <c r="S893" s="1086"/>
      <c r="T893" s="1086"/>
      <c r="U893" s="1086"/>
      <c r="V893" s="1086"/>
      <c r="W893" s="1086"/>
      <c r="X893" s="1086"/>
      <c r="Y893" s="1086"/>
      <c r="Z893" s="1086"/>
      <c r="AA893" s="1086"/>
      <c r="AB893" s="1086"/>
      <c r="AC893" s="1086"/>
      <c r="AD893" s="1086"/>
      <c r="AE893" s="1086"/>
      <c r="AF893" s="1086"/>
      <c r="AG893" s="1086"/>
      <c r="AJ893" s="1086"/>
      <c r="AK893" s="1086"/>
      <c r="AL893" s="1086"/>
      <c r="AM893" s="1086"/>
      <c r="AN893" s="1086"/>
      <c r="AO893" s="1086"/>
    </row>
    <row r="894" ht="15.75" customHeight="1">
      <c r="A894" s="1086"/>
      <c r="B894" s="1086"/>
      <c r="D894" s="1086"/>
      <c r="E894" s="1086"/>
      <c r="F894" s="1086"/>
      <c r="G894" s="1086"/>
      <c r="H894" s="1086"/>
      <c r="I894" s="1086"/>
      <c r="J894" s="1086"/>
      <c r="K894" s="1086"/>
      <c r="L894" s="1086"/>
      <c r="M894" s="1086"/>
      <c r="N894" s="1086"/>
      <c r="O894" s="1086"/>
      <c r="P894" s="1086"/>
      <c r="Q894" s="1086"/>
      <c r="R894" s="1086"/>
      <c r="S894" s="1086"/>
      <c r="T894" s="1086"/>
      <c r="U894" s="1086"/>
      <c r="V894" s="1086"/>
      <c r="W894" s="1086"/>
      <c r="X894" s="1086"/>
      <c r="Y894" s="1086"/>
      <c r="Z894" s="1086"/>
      <c r="AA894" s="1086"/>
      <c r="AB894" s="1086"/>
      <c r="AC894" s="1086"/>
      <c r="AD894" s="1086"/>
      <c r="AE894" s="1086"/>
      <c r="AF894" s="1086"/>
      <c r="AG894" s="1086"/>
      <c r="AJ894" s="1086"/>
      <c r="AK894" s="1086"/>
      <c r="AL894" s="1086"/>
      <c r="AM894" s="1086"/>
      <c r="AN894" s="1086"/>
      <c r="AO894" s="1086"/>
    </row>
    <row r="895" ht="15.75" customHeight="1">
      <c r="A895" s="1086"/>
      <c r="B895" s="1086"/>
      <c r="D895" s="1086"/>
      <c r="E895" s="1086"/>
      <c r="F895" s="1086"/>
      <c r="G895" s="1086"/>
      <c r="H895" s="1086"/>
      <c r="I895" s="1086"/>
      <c r="J895" s="1086"/>
      <c r="K895" s="1086"/>
      <c r="L895" s="1086"/>
      <c r="M895" s="1086"/>
      <c r="N895" s="1086"/>
      <c r="O895" s="1086"/>
      <c r="P895" s="1086"/>
      <c r="Q895" s="1086"/>
      <c r="R895" s="1086"/>
      <c r="S895" s="1086"/>
      <c r="T895" s="1086"/>
      <c r="U895" s="1086"/>
      <c r="V895" s="1086"/>
      <c r="W895" s="1086"/>
      <c r="X895" s="1086"/>
      <c r="Y895" s="1086"/>
      <c r="Z895" s="1086"/>
      <c r="AA895" s="1086"/>
      <c r="AB895" s="1086"/>
      <c r="AC895" s="1086"/>
      <c r="AD895" s="1086"/>
      <c r="AE895" s="1086"/>
      <c r="AF895" s="1086"/>
      <c r="AG895" s="1086"/>
      <c r="AJ895" s="1086"/>
      <c r="AK895" s="1086"/>
      <c r="AL895" s="1086"/>
      <c r="AM895" s="1086"/>
      <c r="AN895" s="1086"/>
      <c r="AO895" s="1086"/>
    </row>
    <row r="896" ht="15.75" customHeight="1">
      <c r="A896" s="1086"/>
      <c r="B896" s="1086"/>
      <c r="D896" s="1086"/>
      <c r="E896" s="1086"/>
      <c r="F896" s="1086"/>
      <c r="G896" s="1086"/>
      <c r="H896" s="1086"/>
      <c r="I896" s="1086"/>
      <c r="J896" s="1086"/>
      <c r="K896" s="1086"/>
      <c r="L896" s="1086"/>
      <c r="M896" s="1086"/>
      <c r="N896" s="1086"/>
      <c r="O896" s="1086"/>
      <c r="P896" s="1086"/>
      <c r="Q896" s="1086"/>
      <c r="R896" s="1086"/>
      <c r="S896" s="1086"/>
      <c r="T896" s="1086"/>
      <c r="U896" s="1086"/>
      <c r="V896" s="1086"/>
      <c r="W896" s="1086"/>
      <c r="X896" s="1086"/>
      <c r="Y896" s="1086"/>
      <c r="Z896" s="1086"/>
      <c r="AA896" s="1086"/>
      <c r="AB896" s="1086"/>
      <c r="AC896" s="1086"/>
      <c r="AD896" s="1086"/>
      <c r="AE896" s="1086"/>
      <c r="AF896" s="1086"/>
      <c r="AG896" s="1086"/>
      <c r="AJ896" s="1086"/>
      <c r="AK896" s="1086"/>
      <c r="AL896" s="1086"/>
      <c r="AM896" s="1086"/>
      <c r="AN896" s="1086"/>
      <c r="AO896" s="1086"/>
    </row>
    <row r="897" ht="15.75" customHeight="1">
      <c r="A897" s="1086"/>
      <c r="B897" s="1086"/>
      <c r="D897" s="1086"/>
      <c r="E897" s="1086"/>
      <c r="F897" s="1086"/>
      <c r="G897" s="1086"/>
      <c r="H897" s="1086"/>
      <c r="I897" s="1086"/>
      <c r="J897" s="1086"/>
      <c r="K897" s="1086"/>
      <c r="L897" s="1086"/>
      <c r="M897" s="1086"/>
      <c r="N897" s="1086"/>
      <c r="O897" s="1086"/>
      <c r="P897" s="1086"/>
      <c r="Q897" s="1086"/>
      <c r="R897" s="1086"/>
      <c r="S897" s="1086"/>
      <c r="T897" s="1086"/>
      <c r="U897" s="1086"/>
      <c r="V897" s="1086"/>
      <c r="W897" s="1086"/>
      <c r="X897" s="1086"/>
      <c r="Y897" s="1086"/>
      <c r="Z897" s="1086"/>
      <c r="AA897" s="1086"/>
      <c r="AB897" s="1086"/>
      <c r="AC897" s="1086"/>
      <c r="AD897" s="1086"/>
      <c r="AE897" s="1086"/>
      <c r="AF897" s="1086"/>
      <c r="AG897" s="1086"/>
      <c r="AJ897" s="1086"/>
      <c r="AK897" s="1086"/>
      <c r="AL897" s="1086"/>
      <c r="AM897" s="1086"/>
      <c r="AN897" s="1086"/>
      <c r="AO897" s="1086"/>
    </row>
    <row r="898" ht="15.75" customHeight="1">
      <c r="A898" s="1086"/>
      <c r="B898" s="1086"/>
      <c r="D898" s="1086"/>
      <c r="E898" s="1086"/>
      <c r="F898" s="1086"/>
      <c r="G898" s="1086"/>
      <c r="H898" s="1086"/>
      <c r="I898" s="1086"/>
      <c r="J898" s="1086"/>
      <c r="K898" s="1086"/>
      <c r="L898" s="1086"/>
      <c r="M898" s="1086"/>
      <c r="N898" s="1086"/>
      <c r="O898" s="1086"/>
      <c r="P898" s="1086"/>
      <c r="Q898" s="1086"/>
      <c r="R898" s="1086"/>
      <c r="S898" s="1086"/>
      <c r="T898" s="1086"/>
      <c r="U898" s="1086"/>
      <c r="V898" s="1086"/>
      <c r="W898" s="1086"/>
      <c r="X898" s="1086"/>
      <c r="Y898" s="1086"/>
      <c r="Z898" s="1086"/>
      <c r="AA898" s="1086"/>
      <c r="AB898" s="1086"/>
      <c r="AC898" s="1086"/>
      <c r="AD898" s="1086"/>
      <c r="AE898" s="1086"/>
      <c r="AF898" s="1086"/>
      <c r="AG898" s="1086"/>
      <c r="AJ898" s="1086"/>
      <c r="AK898" s="1086"/>
      <c r="AL898" s="1086"/>
      <c r="AM898" s="1086"/>
      <c r="AN898" s="1086"/>
      <c r="AO898" s="1086"/>
    </row>
    <row r="899" ht="15.75" customHeight="1">
      <c r="A899" s="1086"/>
      <c r="B899" s="1086"/>
      <c r="D899" s="1086"/>
      <c r="E899" s="1086"/>
      <c r="F899" s="1086"/>
      <c r="G899" s="1086"/>
      <c r="H899" s="1086"/>
      <c r="I899" s="1086"/>
      <c r="J899" s="1086"/>
      <c r="K899" s="1086"/>
      <c r="L899" s="1086"/>
      <c r="M899" s="1086"/>
      <c r="N899" s="1086"/>
      <c r="O899" s="1086"/>
      <c r="P899" s="1086"/>
      <c r="Q899" s="1086"/>
      <c r="R899" s="1086"/>
      <c r="S899" s="1086"/>
      <c r="T899" s="1086"/>
      <c r="U899" s="1086"/>
      <c r="V899" s="1086"/>
      <c r="W899" s="1086"/>
      <c r="X899" s="1086"/>
      <c r="Y899" s="1086"/>
      <c r="Z899" s="1086"/>
      <c r="AA899" s="1086"/>
      <c r="AB899" s="1086"/>
      <c r="AC899" s="1086"/>
      <c r="AD899" s="1086"/>
      <c r="AE899" s="1086"/>
      <c r="AF899" s="1086"/>
      <c r="AG899" s="1086"/>
      <c r="AJ899" s="1086"/>
      <c r="AK899" s="1086"/>
      <c r="AL899" s="1086"/>
      <c r="AM899" s="1086"/>
      <c r="AN899" s="1086"/>
      <c r="AO899" s="1086"/>
    </row>
    <row r="900" ht="15.75" customHeight="1">
      <c r="A900" s="1086"/>
      <c r="B900" s="1086"/>
      <c r="D900" s="1086"/>
      <c r="E900" s="1086"/>
      <c r="F900" s="1086"/>
      <c r="G900" s="1086"/>
      <c r="H900" s="1086"/>
      <c r="I900" s="1086"/>
      <c r="J900" s="1086"/>
      <c r="K900" s="1086"/>
      <c r="L900" s="1086"/>
      <c r="M900" s="1086"/>
      <c r="N900" s="1086"/>
      <c r="O900" s="1086"/>
      <c r="P900" s="1086"/>
      <c r="Q900" s="1086"/>
      <c r="R900" s="1086"/>
      <c r="S900" s="1086"/>
      <c r="T900" s="1086"/>
      <c r="U900" s="1086"/>
      <c r="V900" s="1086"/>
      <c r="W900" s="1086"/>
      <c r="X900" s="1086"/>
      <c r="Y900" s="1086"/>
      <c r="Z900" s="1086"/>
      <c r="AA900" s="1086"/>
      <c r="AB900" s="1086"/>
      <c r="AC900" s="1086"/>
      <c r="AD900" s="1086"/>
      <c r="AE900" s="1086"/>
      <c r="AF900" s="1086"/>
      <c r="AG900" s="1086"/>
      <c r="AJ900" s="1086"/>
      <c r="AK900" s="1086"/>
      <c r="AL900" s="1086"/>
      <c r="AM900" s="1086"/>
      <c r="AN900" s="1086"/>
      <c r="AO900" s="1086"/>
    </row>
    <row r="901" ht="15.75" customHeight="1">
      <c r="A901" s="1086"/>
      <c r="B901" s="1086"/>
      <c r="D901" s="1086"/>
      <c r="E901" s="1086"/>
      <c r="F901" s="1086"/>
      <c r="G901" s="1086"/>
      <c r="H901" s="1086"/>
      <c r="I901" s="1086"/>
      <c r="J901" s="1086"/>
      <c r="K901" s="1086"/>
      <c r="L901" s="1086"/>
      <c r="M901" s="1086"/>
      <c r="N901" s="1086"/>
      <c r="O901" s="1086"/>
      <c r="P901" s="1086"/>
      <c r="Q901" s="1086"/>
      <c r="R901" s="1086"/>
      <c r="S901" s="1086"/>
      <c r="T901" s="1086"/>
      <c r="U901" s="1086"/>
      <c r="V901" s="1086"/>
      <c r="W901" s="1086"/>
      <c r="X901" s="1086"/>
      <c r="Y901" s="1086"/>
      <c r="Z901" s="1086"/>
      <c r="AA901" s="1086"/>
      <c r="AB901" s="1086"/>
      <c r="AC901" s="1086"/>
      <c r="AD901" s="1086"/>
      <c r="AE901" s="1086"/>
      <c r="AF901" s="1086"/>
      <c r="AG901" s="1086"/>
      <c r="AJ901" s="1086"/>
      <c r="AK901" s="1086"/>
      <c r="AL901" s="1086"/>
      <c r="AM901" s="1086"/>
      <c r="AN901" s="1086"/>
      <c r="AO901" s="1086"/>
    </row>
    <row r="902" ht="15.75" customHeight="1">
      <c r="A902" s="1086"/>
      <c r="B902" s="1086"/>
      <c r="D902" s="1086"/>
      <c r="E902" s="1086"/>
      <c r="F902" s="1086"/>
      <c r="G902" s="1086"/>
      <c r="H902" s="1086"/>
      <c r="I902" s="1086"/>
      <c r="J902" s="1086"/>
      <c r="K902" s="1086"/>
      <c r="L902" s="1086"/>
      <c r="M902" s="1086"/>
      <c r="N902" s="1086"/>
      <c r="O902" s="1086"/>
      <c r="P902" s="1086"/>
      <c r="Q902" s="1086"/>
      <c r="R902" s="1086"/>
      <c r="S902" s="1086"/>
      <c r="T902" s="1086"/>
      <c r="U902" s="1086"/>
      <c r="V902" s="1086"/>
      <c r="W902" s="1086"/>
      <c r="X902" s="1086"/>
      <c r="Y902" s="1086"/>
      <c r="Z902" s="1086"/>
      <c r="AA902" s="1086"/>
      <c r="AB902" s="1086"/>
      <c r="AC902" s="1086"/>
      <c r="AD902" s="1086"/>
      <c r="AE902" s="1086"/>
      <c r="AF902" s="1086"/>
      <c r="AG902" s="1086"/>
      <c r="AJ902" s="1086"/>
      <c r="AK902" s="1086"/>
      <c r="AL902" s="1086"/>
      <c r="AM902" s="1086"/>
      <c r="AN902" s="1086"/>
      <c r="AO902" s="1086"/>
    </row>
    <row r="903" ht="15.75" customHeight="1">
      <c r="A903" s="1086"/>
      <c r="B903" s="1086"/>
      <c r="D903" s="1086"/>
      <c r="E903" s="1086"/>
      <c r="F903" s="1086"/>
      <c r="G903" s="1086"/>
      <c r="H903" s="1086"/>
      <c r="I903" s="1086"/>
      <c r="J903" s="1086"/>
      <c r="K903" s="1086"/>
      <c r="L903" s="1086"/>
      <c r="M903" s="1086"/>
      <c r="N903" s="1086"/>
      <c r="O903" s="1086"/>
      <c r="P903" s="1086"/>
      <c r="Q903" s="1086"/>
      <c r="R903" s="1086"/>
      <c r="S903" s="1086"/>
      <c r="T903" s="1086"/>
      <c r="U903" s="1086"/>
      <c r="V903" s="1086"/>
      <c r="W903" s="1086"/>
      <c r="X903" s="1086"/>
      <c r="Y903" s="1086"/>
      <c r="Z903" s="1086"/>
      <c r="AA903" s="1086"/>
      <c r="AB903" s="1086"/>
      <c r="AC903" s="1086"/>
      <c r="AD903" s="1086"/>
      <c r="AE903" s="1086"/>
      <c r="AF903" s="1086"/>
      <c r="AG903" s="1086"/>
      <c r="AJ903" s="1086"/>
      <c r="AK903" s="1086"/>
      <c r="AL903" s="1086"/>
      <c r="AM903" s="1086"/>
      <c r="AN903" s="1086"/>
      <c r="AO903" s="1086"/>
    </row>
    <row r="904" ht="15.75" customHeight="1">
      <c r="A904" s="1086"/>
      <c r="B904" s="1086"/>
      <c r="D904" s="1086"/>
      <c r="E904" s="1086"/>
      <c r="F904" s="1086"/>
      <c r="G904" s="1086"/>
      <c r="H904" s="1086"/>
      <c r="I904" s="1086"/>
      <c r="J904" s="1086"/>
      <c r="K904" s="1086"/>
      <c r="L904" s="1086"/>
      <c r="M904" s="1086"/>
      <c r="N904" s="1086"/>
      <c r="O904" s="1086"/>
      <c r="P904" s="1086"/>
      <c r="Q904" s="1086"/>
      <c r="R904" s="1086"/>
      <c r="S904" s="1086"/>
      <c r="T904" s="1086"/>
      <c r="U904" s="1086"/>
      <c r="V904" s="1086"/>
      <c r="W904" s="1086"/>
      <c r="X904" s="1086"/>
      <c r="Y904" s="1086"/>
      <c r="Z904" s="1086"/>
      <c r="AA904" s="1086"/>
      <c r="AB904" s="1086"/>
      <c r="AC904" s="1086"/>
      <c r="AD904" s="1086"/>
      <c r="AE904" s="1086"/>
      <c r="AF904" s="1086"/>
      <c r="AG904" s="1086"/>
      <c r="AJ904" s="1086"/>
      <c r="AK904" s="1086"/>
      <c r="AL904" s="1086"/>
      <c r="AM904" s="1086"/>
      <c r="AN904" s="1086"/>
      <c r="AO904" s="1086"/>
    </row>
    <row r="905" ht="15.75" customHeight="1">
      <c r="A905" s="1086"/>
      <c r="B905" s="1086"/>
      <c r="D905" s="1086"/>
      <c r="E905" s="1086"/>
      <c r="F905" s="1086"/>
      <c r="G905" s="1086"/>
      <c r="H905" s="1086"/>
      <c r="I905" s="1086"/>
      <c r="J905" s="1086"/>
      <c r="K905" s="1086"/>
      <c r="L905" s="1086"/>
      <c r="M905" s="1086"/>
      <c r="N905" s="1086"/>
      <c r="O905" s="1086"/>
      <c r="P905" s="1086"/>
      <c r="Q905" s="1086"/>
      <c r="R905" s="1086"/>
      <c r="S905" s="1086"/>
      <c r="T905" s="1086"/>
      <c r="U905" s="1086"/>
      <c r="V905" s="1086"/>
      <c r="W905" s="1086"/>
      <c r="X905" s="1086"/>
      <c r="Y905" s="1086"/>
      <c r="Z905" s="1086"/>
      <c r="AA905" s="1086"/>
      <c r="AB905" s="1086"/>
      <c r="AC905" s="1086"/>
      <c r="AD905" s="1086"/>
      <c r="AE905" s="1086"/>
      <c r="AF905" s="1086"/>
      <c r="AG905" s="1086"/>
      <c r="AJ905" s="1086"/>
      <c r="AK905" s="1086"/>
      <c r="AL905" s="1086"/>
      <c r="AM905" s="1086"/>
      <c r="AN905" s="1086"/>
      <c r="AO905" s="1086"/>
    </row>
    <row r="906" ht="15.75" customHeight="1">
      <c r="A906" s="1086"/>
      <c r="B906" s="1086"/>
      <c r="D906" s="1086"/>
      <c r="E906" s="1086"/>
      <c r="F906" s="1086"/>
      <c r="G906" s="1086"/>
      <c r="H906" s="1086"/>
      <c r="I906" s="1086"/>
      <c r="J906" s="1086"/>
      <c r="K906" s="1086"/>
      <c r="L906" s="1086"/>
      <c r="M906" s="1086"/>
      <c r="N906" s="1086"/>
      <c r="O906" s="1086"/>
      <c r="P906" s="1086"/>
      <c r="Q906" s="1086"/>
      <c r="R906" s="1086"/>
      <c r="S906" s="1086"/>
      <c r="T906" s="1086"/>
      <c r="U906" s="1086"/>
      <c r="V906" s="1086"/>
      <c r="W906" s="1086"/>
      <c r="X906" s="1086"/>
      <c r="Y906" s="1086"/>
      <c r="Z906" s="1086"/>
      <c r="AA906" s="1086"/>
      <c r="AB906" s="1086"/>
      <c r="AC906" s="1086"/>
      <c r="AD906" s="1086"/>
      <c r="AE906" s="1086"/>
      <c r="AF906" s="1086"/>
      <c r="AG906" s="1086"/>
      <c r="AJ906" s="1086"/>
      <c r="AK906" s="1086"/>
      <c r="AL906" s="1086"/>
      <c r="AM906" s="1086"/>
      <c r="AN906" s="1086"/>
      <c r="AO906" s="1086"/>
    </row>
    <row r="907" ht="15.75" customHeight="1">
      <c r="A907" s="1086"/>
      <c r="B907" s="1086"/>
      <c r="D907" s="1086"/>
      <c r="E907" s="1086"/>
      <c r="F907" s="1086"/>
      <c r="G907" s="1086"/>
      <c r="H907" s="1086"/>
      <c r="I907" s="1086"/>
      <c r="J907" s="1086"/>
      <c r="K907" s="1086"/>
      <c r="L907" s="1086"/>
      <c r="M907" s="1086"/>
      <c r="N907" s="1086"/>
      <c r="O907" s="1086"/>
      <c r="P907" s="1086"/>
      <c r="Q907" s="1086"/>
      <c r="R907" s="1086"/>
      <c r="S907" s="1086"/>
      <c r="T907" s="1086"/>
      <c r="U907" s="1086"/>
      <c r="V907" s="1086"/>
      <c r="W907" s="1086"/>
      <c r="X907" s="1086"/>
      <c r="Y907" s="1086"/>
      <c r="Z907" s="1086"/>
      <c r="AA907" s="1086"/>
      <c r="AB907" s="1086"/>
      <c r="AC907" s="1086"/>
      <c r="AD907" s="1086"/>
      <c r="AE907" s="1086"/>
      <c r="AF907" s="1086"/>
      <c r="AG907" s="1086"/>
      <c r="AJ907" s="1086"/>
      <c r="AK907" s="1086"/>
      <c r="AL907" s="1086"/>
      <c r="AM907" s="1086"/>
      <c r="AN907" s="1086"/>
      <c r="AO907" s="1086"/>
    </row>
    <row r="908" ht="15.75" customHeight="1">
      <c r="A908" s="1086"/>
      <c r="B908" s="1086"/>
      <c r="D908" s="1086"/>
      <c r="E908" s="1086"/>
      <c r="F908" s="1086"/>
      <c r="G908" s="1086"/>
      <c r="H908" s="1086"/>
      <c r="I908" s="1086"/>
      <c r="J908" s="1086"/>
      <c r="K908" s="1086"/>
      <c r="L908" s="1086"/>
      <c r="M908" s="1086"/>
      <c r="N908" s="1086"/>
      <c r="O908" s="1086"/>
      <c r="P908" s="1086"/>
      <c r="Q908" s="1086"/>
      <c r="R908" s="1086"/>
      <c r="S908" s="1086"/>
      <c r="T908" s="1086"/>
      <c r="U908" s="1086"/>
      <c r="V908" s="1086"/>
      <c r="W908" s="1086"/>
      <c r="X908" s="1086"/>
      <c r="Y908" s="1086"/>
      <c r="Z908" s="1086"/>
      <c r="AA908" s="1086"/>
      <c r="AB908" s="1086"/>
      <c r="AC908" s="1086"/>
      <c r="AD908" s="1086"/>
      <c r="AE908" s="1086"/>
      <c r="AF908" s="1086"/>
      <c r="AG908" s="1086"/>
      <c r="AJ908" s="1086"/>
      <c r="AK908" s="1086"/>
      <c r="AL908" s="1086"/>
      <c r="AM908" s="1086"/>
      <c r="AN908" s="1086"/>
      <c r="AO908" s="1086"/>
    </row>
    <row r="909" ht="15.75" customHeight="1">
      <c r="A909" s="1086"/>
      <c r="B909" s="1086"/>
      <c r="D909" s="1086"/>
      <c r="E909" s="1086"/>
      <c r="F909" s="1086"/>
      <c r="G909" s="1086"/>
      <c r="H909" s="1086"/>
      <c r="I909" s="1086"/>
      <c r="J909" s="1086"/>
      <c r="K909" s="1086"/>
      <c r="L909" s="1086"/>
      <c r="M909" s="1086"/>
      <c r="N909" s="1086"/>
      <c r="O909" s="1086"/>
      <c r="P909" s="1086"/>
      <c r="Q909" s="1086"/>
      <c r="R909" s="1086"/>
      <c r="S909" s="1086"/>
      <c r="T909" s="1086"/>
      <c r="U909" s="1086"/>
      <c r="V909" s="1086"/>
      <c r="W909" s="1086"/>
      <c r="X909" s="1086"/>
      <c r="Y909" s="1086"/>
      <c r="Z909" s="1086"/>
      <c r="AA909" s="1086"/>
      <c r="AB909" s="1086"/>
      <c r="AC909" s="1086"/>
      <c r="AD909" s="1086"/>
      <c r="AE909" s="1086"/>
      <c r="AF909" s="1086"/>
      <c r="AG909" s="1086"/>
      <c r="AJ909" s="1086"/>
      <c r="AK909" s="1086"/>
      <c r="AL909" s="1086"/>
      <c r="AM909" s="1086"/>
      <c r="AN909" s="1086"/>
      <c r="AO909" s="1086"/>
    </row>
    <row r="910" ht="15.75" customHeight="1">
      <c r="A910" s="1086"/>
      <c r="B910" s="1086"/>
      <c r="D910" s="1086"/>
      <c r="E910" s="1086"/>
      <c r="F910" s="1086"/>
      <c r="G910" s="1086"/>
      <c r="H910" s="1086"/>
      <c r="I910" s="1086"/>
      <c r="J910" s="1086"/>
      <c r="K910" s="1086"/>
      <c r="L910" s="1086"/>
      <c r="M910" s="1086"/>
      <c r="N910" s="1086"/>
      <c r="O910" s="1086"/>
      <c r="P910" s="1086"/>
      <c r="Q910" s="1086"/>
      <c r="R910" s="1086"/>
      <c r="S910" s="1086"/>
      <c r="T910" s="1086"/>
      <c r="U910" s="1086"/>
      <c r="V910" s="1086"/>
      <c r="W910" s="1086"/>
      <c r="X910" s="1086"/>
      <c r="Y910" s="1086"/>
      <c r="Z910" s="1086"/>
      <c r="AA910" s="1086"/>
      <c r="AB910" s="1086"/>
      <c r="AC910" s="1086"/>
      <c r="AD910" s="1086"/>
      <c r="AE910" s="1086"/>
      <c r="AF910" s="1086"/>
      <c r="AG910" s="1086"/>
      <c r="AJ910" s="1086"/>
      <c r="AK910" s="1086"/>
      <c r="AL910" s="1086"/>
      <c r="AM910" s="1086"/>
      <c r="AN910" s="1086"/>
      <c r="AO910" s="1086"/>
    </row>
    <row r="911" ht="15.75" customHeight="1">
      <c r="A911" s="1086"/>
      <c r="B911" s="1086"/>
      <c r="D911" s="1086"/>
      <c r="E911" s="1086"/>
      <c r="F911" s="1086"/>
      <c r="G911" s="1086"/>
      <c r="H911" s="1086"/>
      <c r="I911" s="1086"/>
      <c r="J911" s="1086"/>
      <c r="K911" s="1086"/>
      <c r="L911" s="1086"/>
      <c r="M911" s="1086"/>
      <c r="N911" s="1086"/>
      <c r="O911" s="1086"/>
      <c r="P911" s="1086"/>
      <c r="Q911" s="1086"/>
      <c r="R911" s="1086"/>
      <c r="S911" s="1086"/>
      <c r="T911" s="1086"/>
      <c r="U911" s="1086"/>
      <c r="V911" s="1086"/>
      <c r="W911" s="1086"/>
      <c r="X911" s="1086"/>
      <c r="Y911" s="1086"/>
      <c r="Z911" s="1086"/>
      <c r="AA911" s="1086"/>
      <c r="AB911" s="1086"/>
      <c r="AC911" s="1086"/>
      <c r="AD911" s="1086"/>
      <c r="AE911" s="1086"/>
      <c r="AF911" s="1086"/>
      <c r="AG911" s="1086"/>
      <c r="AJ911" s="1086"/>
      <c r="AK911" s="1086"/>
      <c r="AL911" s="1086"/>
      <c r="AM911" s="1086"/>
      <c r="AN911" s="1086"/>
      <c r="AO911" s="1086"/>
    </row>
    <row r="912" ht="15.75" customHeight="1">
      <c r="A912" s="1086"/>
      <c r="B912" s="1086"/>
      <c r="D912" s="1086"/>
      <c r="E912" s="1086"/>
      <c r="F912" s="1086"/>
      <c r="G912" s="1086"/>
      <c r="H912" s="1086"/>
      <c r="I912" s="1086"/>
      <c r="J912" s="1086"/>
      <c r="K912" s="1086"/>
      <c r="L912" s="1086"/>
      <c r="M912" s="1086"/>
      <c r="N912" s="1086"/>
      <c r="O912" s="1086"/>
      <c r="P912" s="1086"/>
      <c r="Q912" s="1086"/>
      <c r="R912" s="1086"/>
      <c r="S912" s="1086"/>
      <c r="T912" s="1086"/>
      <c r="U912" s="1086"/>
      <c r="V912" s="1086"/>
      <c r="W912" s="1086"/>
      <c r="X912" s="1086"/>
      <c r="Y912" s="1086"/>
      <c r="Z912" s="1086"/>
      <c r="AA912" s="1086"/>
      <c r="AB912" s="1086"/>
      <c r="AC912" s="1086"/>
      <c r="AD912" s="1086"/>
      <c r="AE912" s="1086"/>
      <c r="AF912" s="1086"/>
      <c r="AG912" s="1086"/>
      <c r="AJ912" s="1086"/>
      <c r="AK912" s="1086"/>
      <c r="AL912" s="1086"/>
      <c r="AM912" s="1086"/>
      <c r="AN912" s="1086"/>
      <c r="AO912" s="1086"/>
    </row>
    <row r="913" ht="15.75" customHeight="1">
      <c r="A913" s="1086"/>
      <c r="B913" s="1086"/>
      <c r="D913" s="1086"/>
      <c r="E913" s="1086"/>
      <c r="F913" s="1086"/>
      <c r="G913" s="1086"/>
      <c r="H913" s="1086"/>
      <c r="I913" s="1086"/>
      <c r="J913" s="1086"/>
      <c r="K913" s="1086"/>
      <c r="L913" s="1086"/>
      <c r="M913" s="1086"/>
      <c r="N913" s="1086"/>
      <c r="O913" s="1086"/>
      <c r="P913" s="1086"/>
      <c r="Q913" s="1086"/>
      <c r="R913" s="1086"/>
      <c r="S913" s="1086"/>
      <c r="T913" s="1086"/>
      <c r="U913" s="1086"/>
      <c r="V913" s="1086"/>
      <c r="W913" s="1086"/>
      <c r="X913" s="1086"/>
      <c r="Y913" s="1086"/>
      <c r="Z913" s="1086"/>
      <c r="AA913" s="1086"/>
      <c r="AB913" s="1086"/>
      <c r="AC913" s="1086"/>
      <c r="AD913" s="1086"/>
      <c r="AE913" s="1086"/>
      <c r="AF913" s="1086"/>
      <c r="AG913" s="1086"/>
      <c r="AJ913" s="1086"/>
      <c r="AK913" s="1086"/>
      <c r="AL913" s="1086"/>
      <c r="AM913" s="1086"/>
      <c r="AN913" s="1086"/>
      <c r="AO913" s="1086"/>
    </row>
    <row r="914" ht="15.75" customHeight="1">
      <c r="A914" s="1086"/>
      <c r="B914" s="1086"/>
      <c r="D914" s="1086"/>
      <c r="E914" s="1086"/>
      <c r="F914" s="1086"/>
      <c r="G914" s="1086"/>
      <c r="H914" s="1086"/>
      <c r="I914" s="1086"/>
      <c r="J914" s="1086"/>
      <c r="K914" s="1086"/>
      <c r="L914" s="1086"/>
      <c r="M914" s="1086"/>
      <c r="N914" s="1086"/>
      <c r="O914" s="1086"/>
      <c r="P914" s="1086"/>
      <c r="Q914" s="1086"/>
      <c r="R914" s="1086"/>
      <c r="S914" s="1086"/>
      <c r="T914" s="1086"/>
      <c r="U914" s="1086"/>
      <c r="V914" s="1086"/>
      <c r="W914" s="1086"/>
      <c r="X914" s="1086"/>
      <c r="Y914" s="1086"/>
      <c r="Z914" s="1086"/>
      <c r="AA914" s="1086"/>
      <c r="AB914" s="1086"/>
      <c r="AC914" s="1086"/>
      <c r="AD914" s="1086"/>
      <c r="AE914" s="1086"/>
      <c r="AF914" s="1086"/>
      <c r="AG914" s="1086"/>
      <c r="AJ914" s="1086"/>
      <c r="AK914" s="1086"/>
      <c r="AL914" s="1086"/>
      <c r="AM914" s="1086"/>
      <c r="AN914" s="1086"/>
      <c r="AO914" s="1086"/>
    </row>
    <row r="915" ht="15.75" customHeight="1">
      <c r="A915" s="1086"/>
      <c r="B915" s="1086"/>
      <c r="D915" s="1086"/>
      <c r="E915" s="1086"/>
      <c r="F915" s="1086"/>
      <c r="G915" s="1086"/>
      <c r="H915" s="1086"/>
      <c r="I915" s="1086"/>
      <c r="J915" s="1086"/>
      <c r="K915" s="1086"/>
      <c r="L915" s="1086"/>
      <c r="M915" s="1086"/>
      <c r="N915" s="1086"/>
      <c r="O915" s="1086"/>
      <c r="P915" s="1086"/>
      <c r="Q915" s="1086"/>
      <c r="R915" s="1086"/>
      <c r="S915" s="1086"/>
      <c r="T915" s="1086"/>
      <c r="U915" s="1086"/>
      <c r="V915" s="1086"/>
      <c r="W915" s="1086"/>
      <c r="X915" s="1086"/>
      <c r="Y915" s="1086"/>
      <c r="Z915" s="1086"/>
      <c r="AA915" s="1086"/>
      <c r="AB915" s="1086"/>
      <c r="AC915" s="1086"/>
      <c r="AD915" s="1086"/>
      <c r="AE915" s="1086"/>
      <c r="AF915" s="1086"/>
      <c r="AG915" s="1086"/>
      <c r="AJ915" s="1086"/>
      <c r="AK915" s="1086"/>
      <c r="AL915" s="1086"/>
      <c r="AM915" s="1086"/>
      <c r="AN915" s="1086"/>
      <c r="AO915" s="1086"/>
    </row>
    <row r="916" ht="15.75" customHeight="1">
      <c r="A916" s="1086"/>
      <c r="B916" s="1086"/>
      <c r="D916" s="1086"/>
      <c r="E916" s="1086"/>
      <c r="F916" s="1086"/>
      <c r="G916" s="1086"/>
      <c r="H916" s="1086"/>
      <c r="I916" s="1086"/>
      <c r="J916" s="1086"/>
      <c r="K916" s="1086"/>
      <c r="L916" s="1086"/>
      <c r="M916" s="1086"/>
      <c r="N916" s="1086"/>
      <c r="O916" s="1086"/>
      <c r="P916" s="1086"/>
      <c r="Q916" s="1086"/>
      <c r="R916" s="1086"/>
      <c r="S916" s="1086"/>
      <c r="T916" s="1086"/>
      <c r="U916" s="1086"/>
      <c r="V916" s="1086"/>
      <c r="W916" s="1086"/>
      <c r="X916" s="1086"/>
      <c r="Y916" s="1086"/>
      <c r="Z916" s="1086"/>
      <c r="AA916" s="1086"/>
      <c r="AB916" s="1086"/>
      <c r="AC916" s="1086"/>
      <c r="AD916" s="1086"/>
      <c r="AE916" s="1086"/>
      <c r="AF916" s="1086"/>
      <c r="AG916" s="1086"/>
      <c r="AJ916" s="1086"/>
      <c r="AK916" s="1086"/>
      <c r="AL916" s="1086"/>
      <c r="AM916" s="1086"/>
      <c r="AN916" s="1086"/>
      <c r="AO916" s="1086"/>
    </row>
    <row r="917" ht="15.75" customHeight="1">
      <c r="A917" s="1086"/>
      <c r="B917" s="1086"/>
      <c r="D917" s="1086"/>
      <c r="E917" s="1086"/>
      <c r="F917" s="1086"/>
      <c r="G917" s="1086"/>
      <c r="H917" s="1086"/>
      <c r="I917" s="1086"/>
      <c r="J917" s="1086"/>
      <c r="K917" s="1086"/>
      <c r="L917" s="1086"/>
      <c r="M917" s="1086"/>
      <c r="N917" s="1086"/>
      <c r="O917" s="1086"/>
      <c r="P917" s="1086"/>
      <c r="Q917" s="1086"/>
      <c r="R917" s="1086"/>
      <c r="S917" s="1086"/>
      <c r="T917" s="1086"/>
      <c r="U917" s="1086"/>
      <c r="V917" s="1086"/>
      <c r="W917" s="1086"/>
      <c r="X917" s="1086"/>
      <c r="Y917" s="1086"/>
      <c r="Z917" s="1086"/>
      <c r="AA917" s="1086"/>
      <c r="AB917" s="1086"/>
      <c r="AC917" s="1086"/>
      <c r="AD917" s="1086"/>
      <c r="AE917" s="1086"/>
      <c r="AF917" s="1086"/>
      <c r="AG917" s="1086"/>
      <c r="AJ917" s="1086"/>
      <c r="AK917" s="1086"/>
      <c r="AL917" s="1086"/>
      <c r="AM917" s="1086"/>
      <c r="AN917" s="1086"/>
      <c r="AO917" s="1086"/>
    </row>
    <row r="918" ht="15.75" customHeight="1">
      <c r="A918" s="1086"/>
      <c r="B918" s="1086"/>
      <c r="D918" s="1086"/>
      <c r="E918" s="1086"/>
      <c r="F918" s="1086"/>
      <c r="G918" s="1086"/>
      <c r="H918" s="1086"/>
      <c r="I918" s="1086"/>
      <c r="J918" s="1086"/>
      <c r="K918" s="1086"/>
      <c r="L918" s="1086"/>
      <c r="M918" s="1086"/>
      <c r="N918" s="1086"/>
      <c r="O918" s="1086"/>
      <c r="P918" s="1086"/>
      <c r="Q918" s="1086"/>
      <c r="R918" s="1086"/>
      <c r="S918" s="1086"/>
      <c r="T918" s="1086"/>
      <c r="U918" s="1086"/>
      <c r="V918" s="1086"/>
      <c r="W918" s="1086"/>
      <c r="X918" s="1086"/>
      <c r="Y918" s="1086"/>
      <c r="Z918" s="1086"/>
      <c r="AA918" s="1086"/>
      <c r="AB918" s="1086"/>
      <c r="AC918" s="1086"/>
      <c r="AD918" s="1086"/>
      <c r="AE918" s="1086"/>
      <c r="AF918" s="1086"/>
      <c r="AG918" s="1086"/>
      <c r="AJ918" s="1086"/>
      <c r="AK918" s="1086"/>
      <c r="AL918" s="1086"/>
      <c r="AM918" s="1086"/>
      <c r="AN918" s="1086"/>
      <c r="AO918" s="1086"/>
    </row>
    <row r="919" ht="15.75" customHeight="1">
      <c r="A919" s="1086"/>
      <c r="B919" s="1086"/>
      <c r="D919" s="1086"/>
      <c r="E919" s="1086"/>
      <c r="F919" s="1086"/>
      <c r="G919" s="1086"/>
      <c r="H919" s="1086"/>
      <c r="I919" s="1086"/>
      <c r="J919" s="1086"/>
      <c r="K919" s="1086"/>
      <c r="L919" s="1086"/>
      <c r="M919" s="1086"/>
      <c r="N919" s="1086"/>
      <c r="O919" s="1086"/>
      <c r="P919" s="1086"/>
      <c r="Q919" s="1086"/>
      <c r="R919" s="1086"/>
      <c r="S919" s="1086"/>
      <c r="T919" s="1086"/>
      <c r="U919" s="1086"/>
      <c r="V919" s="1086"/>
      <c r="W919" s="1086"/>
      <c r="X919" s="1086"/>
      <c r="Y919" s="1086"/>
      <c r="Z919" s="1086"/>
      <c r="AA919" s="1086"/>
      <c r="AB919" s="1086"/>
      <c r="AC919" s="1086"/>
      <c r="AD919" s="1086"/>
      <c r="AE919" s="1086"/>
      <c r="AF919" s="1086"/>
      <c r="AG919" s="1086"/>
      <c r="AJ919" s="1086"/>
      <c r="AK919" s="1086"/>
      <c r="AL919" s="1086"/>
      <c r="AM919" s="1086"/>
      <c r="AN919" s="1086"/>
      <c r="AO919" s="1086"/>
    </row>
    <row r="920" ht="15.75" customHeight="1">
      <c r="A920" s="1086"/>
      <c r="B920" s="1086"/>
      <c r="D920" s="1086"/>
      <c r="E920" s="1086"/>
      <c r="F920" s="1086"/>
      <c r="G920" s="1086"/>
      <c r="H920" s="1086"/>
      <c r="I920" s="1086"/>
      <c r="J920" s="1086"/>
      <c r="K920" s="1086"/>
      <c r="L920" s="1086"/>
      <c r="M920" s="1086"/>
      <c r="N920" s="1086"/>
      <c r="O920" s="1086"/>
      <c r="P920" s="1086"/>
      <c r="Q920" s="1086"/>
      <c r="R920" s="1086"/>
      <c r="S920" s="1086"/>
      <c r="T920" s="1086"/>
      <c r="U920" s="1086"/>
      <c r="V920" s="1086"/>
      <c r="W920" s="1086"/>
      <c r="X920" s="1086"/>
      <c r="Y920" s="1086"/>
      <c r="Z920" s="1086"/>
      <c r="AA920" s="1086"/>
      <c r="AB920" s="1086"/>
      <c r="AC920" s="1086"/>
      <c r="AD920" s="1086"/>
      <c r="AE920" s="1086"/>
      <c r="AF920" s="1086"/>
      <c r="AG920" s="1086"/>
      <c r="AJ920" s="1086"/>
      <c r="AK920" s="1086"/>
      <c r="AL920" s="1086"/>
      <c r="AM920" s="1086"/>
      <c r="AN920" s="1086"/>
      <c r="AO920" s="1086"/>
    </row>
    <row r="921" ht="15.75" customHeight="1">
      <c r="A921" s="1086"/>
      <c r="B921" s="1086"/>
      <c r="D921" s="1086"/>
      <c r="E921" s="1086"/>
      <c r="F921" s="1086"/>
      <c r="G921" s="1086"/>
      <c r="H921" s="1086"/>
      <c r="I921" s="1086"/>
      <c r="J921" s="1086"/>
      <c r="K921" s="1086"/>
      <c r="L921" s="1086"/>
      <c r="M921" s="1086"/>
      <c r="N921" s="1086"/>
      <c r="O921" s="1086"/>
      <c r="P921" s="1086"/>
      <c r="Q921" s="1086"/>
      <c r="R921" s="1086"/>
      <c r="S921" s="1086"/>
      <c r="T921" s="1086"/>
      <c r="U921" s="1086"/>
      <c r="V921" s="1086"/>
      <c r="W921" s="1086"/>
      <c r="X921" s="1086"/>
      <c r="Y921" s="1086"/>
      <c r="Z921" s="1086"/>
      <c r="AA921" s="1086"/>
      <c r="AB921" s="1086"/>
      <c r="AC921" s="1086"/>
      <c r="AD921" s="1086"/>
      <c r="AE921" s="1086"/>
      <c r="AF921" s="1086"/>
      <c r="AG921" s="1086"/>
      <c r="AJ921" s="1086"/>
      <c r="AK921" s="1086"/>
      <c r="AL921" s="1086"/>
      <c r="AM921" s="1086"/>
      <c r="AN921" s="1086"/>
      <c r="AO921" s="1086"/>
    </row>
    <row r="922" ht="15.75" customHeight="1">
      <c r="A922" s="1086"/>
      <c r="B922" s="1086"/>
      <c r="D922" s="1086"/>
      <c r="E922" s="1086"/>
      <c r="F922" s="1086"/>
      <c r="G922" s="1086"/>
      <c r="H922" s="1086"/>
      <c r="I922" s="1086"/>
      <c r="J922" s="1086"/>
      <c r="K922" s="1086"/>
      <c r="L922" s="1086"/>
      <c r="M922" s="1086"/>
      <c r="N922" s="1086"/>
      <c r="O922" s="1086"/>
      <c r="P922" s="1086"/>
      <c r="Q922" s="1086"/>
      <c r="R922" s="1086"/>
      <c r="S922" s="1086"/>
      <c r="T922" s="1086"/>
      <c r="U922" s="1086"/>
      <c r="V922" s="1086"/>
      <c r="W922" s="1086"/>
      <c r="X922" s="1086"/>
      <c r="Y922" s="1086"/>
      <c r="Z922" s="1086"/>
      <c r="AA922" s="1086"/>
      <c r="AB922" s="1086"/>
      <c r="AC922" s="1086"/>
      <c r="AD922" s="1086"/>
      <c r="AE922" s="1086"/>
      <c r="AF922" s="1086"/>
      <c r="AG922" s="1086"/>
      <c r="AJ922" s="1086"/>
      <c r="AK922" s="1086"/>
      <c r="AL922" s="1086"/>
      <c r="AM922" s="1086"/>
      <c r="AN922" s="1086"/>
      <c r="AO922" s="1086"/>
    </row>
    <row r="923" ht="15.75" customHeight="1">
      <c r="A923" s="1086"/>
      <c r="B923" s="1086"/>
      <c r="D923" s="1086"/>
      <c r="E923" s="1086"/>
      <c r="F923" s="1086"/>
      <c r="G923" s="1086"/>
      <c r="H923" s="1086"/>
      <c r="I923" s="1086"/>
      <c r="J923" s="1086"/>
      <c r="K923" s="1086"/>
      <c r="L923" s="1086"/>
      <c r="M923" s="1086"/>
      <c r="N923" s="1086"/>
      <c r="O923" s="1086"/>
      <c r="P923" s="1086"/>
      <c r="Q923" s="1086"/>
      <c r="R923" s="1086"/>
      <c r="S923" s="1086"/>
      <c r="T923" s="1086"/>
      <c r="U923" s="1086"/>
      <c r="V923" s="1086"/>
      <c r="W923" s="1086"/>
      <c r="X923" s="1086"/>
      <c r="Y923" s="1086"/>
      <c r="Z923" s="1086"/>
      <c r="AA923" s="1086"/>
      <c r="AB923" s="1086"/>
      <c r="AC923" s="1086"/>
      <c r="AD923" s="1086"/>
      <c r="AE923" s="1086"/>
      <c r="AF923" s="1086"/>
      <c r="AG923" s="1086"/>
      <c r="AJ923" s="1086"/>
      <c r="AK923" s="1086"/>
      <c r="AL923" s="1086"/>
      <c r="AM923" s="1086"/>
      <c r="AN923" s="1086"/>
      <c r="AO923" s="1086"/>
    </row>
    <row r="924" ht="15.75" customHeight="1">
      <c r="A924" s="1086"/>
      <c r="B924" s="1086"/>
      <c r="D924" s="1086"/>
      <c r="E924" s="1086"/>
      <c r="F924" s="1086"/>
      <c r="G924" s="1086"/>
      <c r="H924" s="1086"/>
      <c r="I924" s="1086"/>
      <c r="J924" s="1086"/>
      <c r="K924" s="1086"/>
      <c r="L924" s="1086"/>
      <c r="M924" s="1086"/>
      <c r="N924" s="1086"/>
      <c r="O924" s="1086"/>
      <c r="P924" s="1086"/>
      <c r="Q924" s="1086"/>
      <c r="R924" s="1086"/>
      <c r="S924" s="1086"/>
      <c r="T924" s="1086"/>
      <c r="U924" s="1086"/>
      <c r="V924" s="1086"/>
      <c r="W924" s="1086"/>
      <c r="X924" s="1086"/>
      <c r="Y924" s="1086"/>
      <c r="Z924" s="1086"/>
      <c r="AA924" s="1086"/>
      <c r="AB924" s="1086"/>
      <c r="AC924" s="1086"/>
      <c r="AD924" s="1086"/>
      <c r="AE924" s="1086"/>
      <c r="AF924" s="1086"/>
      <c r="AG924" s="1086"/>
      <c r="AJ924" s="1086"/>
      <c r="AK924" s="1086"/>
      <c r="AL924" s="1086"/>
      <c r="AM924" s="1086"/>
      <c r="AN924" s="1086"/>
      <c r="AO924" s="1086"/>
    </row>
    <row r="925" ht="15.75" customHeight="1">
      <c r="A925" s="1086"/>
      <c r="B925" s="1086"/>
      <c r="D925" s="1086"/>
      <c r="E925" s="1086"/>
      <c r="F925" s="1086"/>
      <c r="G925" s="1086"/>
      <c r="H925" s="1086"/>
      <c r="I925" s="1086"/>
      <c r="J925" s="1086"/>
      <c r="K925" s="1086"/>
      <c r="L925" s="1086"/>
      <c r="M925" s="1086"/>
      <c r="N925" s="1086"/>
      <c r="O925" s="1086"/>
      <c r="P925" s="1086"/>
      <c r="Q925" s="1086"/>
      <c r="R925" s="1086"/>
      <c r="S925" s="1086"/>
      <c r="T925" s="1086"/>
      <c r="U925" s="1086"/>
      <c r="V925" s="1086"/>
      <c r="W925" s="1086"/>
      <c r="X925" s="1086"/>
      <c r="Y925" s="1086"/>
      <c r="Z925" s="1086"/>
      <c r="AA925" s="1086"/>
      <c r="AB925" s="1086"/>
      <c r="AC925" s="1086"/>
      <c r="AD925" s="1086"/>
      <c r="AE925" s="1086"/>
      <c r="AF925" s="1086"/>
      <c r="AG925" s="1086"/>
      <c r="AJ925" s="1086"/>
      <c r="AK925" s="1086"/>
      <c r="AL925" s="1086"/>
      <c r="AM925" s="1086"/>
      <c r="AN925" s="1086"/>
      <c r="AO925" s="1086"/>
    </row>
    <row r="926" ht="15.75" customHeight="1">
      <c r="A926" s="1086"/>
      <c r="B926" s="1086"/>
      <c r="D926" s="1086"/>
      <c r="E926" s="1086"/>
      <c r="F926" s="1086"/>
      <c r="G926" s="1086"/>
      <c r="H926" s="1086"/>
      <c r="I926" s="1086"/>
      <c r="J926" s="1086"/>
      <c r="K926" s="1086"/>
      <c r="L926" s="1086"/>
      <c r="M926" s="1086"/>
      <c r="N926" s="1086"/>
      <c r="O926" s="1086"/>
      <c r="P926" s="1086"/>
      <c r="Q926" s="1086"/>
      <c r="R926" s="1086"/>
      <c r="S926" s="1086"/>
      <c r="T926" s="1086"/>
      <c r="U926" s="1086"/>
      <c r="V926" s="1086"/>
      <c r="W926" s="1086"/>
      <c r="X926" s="1086"/>
      <c r="Y926" s="1086"/>
      <c r="Z926" s="1086"/>
      <c r="AA926" s="1086"/>
      <c r="AB926" s="1086"/>
      <c r="AC926" s="1086"/>
      <c r="AD926" s="1086"/>
      <c r="AE926" s="1086"/>
      <c r="AF926" s="1086"/>
      <c r="AG926" s="1086"/>
      <c r="AJ926" s="1086"/>
      <c r="AK926" s="1086"/>
      <c r="AL926" s="1086"/>
      <c r="AM926" s="1086"/>
      <c r="AN926" s="1086"/>
      <c r="AO926" s="1086"/>
    </row>
    <row r="927" ht="15.75" customHeight="1">
      <c r="A927" s="1086"/>
      <c r="B927" s="1086"/>
      <c r="D927" s="1086"/>
      <c r="E927" s="1086"/>
      <c r="F927" s="1086"/>
      <c r="G927" s="1086"/>
      <c r="H927" s="1086"/>
      <c r="I927" s="1086"/>
      <c r="J927" s="1086"/>
      <c r="K927" s="1086"/>
      <c r="L927" s="1086"/>
      <c r="M927" s="1086"/>
      <c r="N927" s="1086"/>
      <c r="O927" s="1086"/>
      <c r="P927" s="1086"/>
      <c r="Q927" s="1086"/>
      <c r="R927" s="1086"/>
      <c r="S927" s="1086"/>
      <c r="T927" s="1086"/>
      <c r="U927" s="1086"/>
      <c r="V927" s="1086"/>
      <c r="W927" s="1086"/>
      <c r="X927" s="1086"/>
      <c r="Y927" s="1086"/>
      <c r="Z927" s="1086"/>
      <c r="AA927" s="1086"/>
      <c r="AB927" s="1086"/>
      <c r="AC927" s="1086"/>
      <c r="AD927" s="1086"/>
      <c r="AE927" s="1086"/>
      <c r="AF927" s="1086"/>
      <c r="AG927" s="1086"/>
      <c r="AJ927" s="1086"/>
      <c r="AK927" s="1086"/>
      <c r="AL927" s="1086"/>
      <c r="AM927" s="1086"/>
      <c r="AN927" s="1086"/>
      <c r="AO927" s="1086"/>
    </row>
    <row r="928" ht="15.75" customHeight="1">
      <c r="A928" s="1086"/>
      <c r="B928" s="1086"/>
      <c r="D928" s="1086"/>
      <c r="E928" s="1086"/>
      <c r="F928" s="1086"/>
      <c r="G928" s="1086"/>
      <c r="H928" s="1086"/>
      <c r="I928" s="1086"/>
      <c r="J928" s="1086"/>
      <c r="K928" s="1086"/>
      <c r="L928" s="1086"/>
      <c r="M928" s="1086"/>
      <c r="N928" s="1086"/>
      <c r="O928" s="1086"/>
      <c r="P928" s="1086"/>
      <c r="Q928" s="1086"/>
      <c r="R928" s="1086"/>
      <c r="S928" s="1086"/>
      <c r="T928" s="1086"/>
      <c r="U928" s="1086"/>
      <c r="V928" s="1086"/>
      <c r="W928" s="1086"/>
      <c r="X928" s="1086"/>
      <c r="Y928" s="1086"/>
      <c r="Z928" s="1086"/>
      <c r="AA928" s="1086"/>
      <c r="AB928" s="1086"/>
      <c r="AC928" s="1086"/>
      <c r="AD928" s="1086"/>
      <c r="AE928" s="1086"/>
      <c r="AF928" s="1086"/>
      <c r="AG928" s="1086"/>
      <c r="AJ928" s="1086"/>
      <c r="AK928" s="1086"/>
      <c r="AL928" s="1086"/>
      <c r="AM928" s="1086"/>
      <c r="AN928" s="1086"/>
      <c r="AO928" s="1086"/>
    </row>
    <row r="929" ht="15.75" customHeight="1">
      <c r="A929" s="1086"/>
      <c r="B929" s="1086"/>
      <c r="D929" s="1086"/>
      <c r="E929" s="1086"/>
      <c r="F929" s="1086"/>
      <c r="G929" s="1086"/>
      <c r="H929" s="1086"/>
      <c r="I929" s="1086"/>
      <c r="J929" s="1086"/>
      <c r="K929" s="1086"/>
      <c r="L929" s="1086"/>
      <c r="M929" s="1086"/>
      <c r="N929" s="1086"/>
      <c r="O929" s="1086"/>
      <c r="P929" s="1086"/>
      <c r="Q929" s="1086"/>
      <c r="R929" s="1086"/>
      <c r="S929" s="1086"/>
      <c r="T929" s="1086"/>
      <c r="U929" s="1086"/>
      <c r="V929" s="1086"/>
      <c r="W929" s="1086"/>
      <c r="X929" s="1086"/>
      <c r="Y929" s="1086"/>
      <c r="Z929" s="1086"/>
      <c r="AA929" s="1086"/>
      <c r="AB929" s="1086"/>
      <c r="AC929" s="1086"/>
      <c r="AD929" s="1086"/>
      <c r="AE929" s="1086"/>
      <c r="AF929" s="1086"/>
      <c r="AG929" s="1086"/>
      <c r="AJ929" s="1086"/>
      <c r="AK929" s="1086"/>
      <c r="AL929" s="1086"/>
      <c r="AM929" s="1086"/>
      <c r="AN929" s="1086"/>
      <c r="AO929" s="1086"/>
    </row>
    <row r="930" ht="15.75" customHeight="1">
      <c r="A930" s="1086"/>
      <c r="B930" s="1086"/>
      <c r="D930" s="1086"/>
      <c r="E930" s="1086"/>
      <c r="F930" s="1086"/>
      <c r="G930" s="1086"/>
      <c r="H930" s="1086"/>
      <c r="I930" s="1086"/>
      <c r="J930" s="1086"/>
      <c r="K930" s="1086"/>
      <c r="L930" s="1086"/>
      <c r="M930" s="1086"/>
      <c r="N930" s="1086"/>
      <c r="O930" s="1086"/>
      <c r="P930" s="1086"/>
      <c r="Q930" s="1086"/>
      <c r="R930" s="1086"/>
      <c r="S930" s="1086"/>
      <c r="T930" s="1086"/>
      <c r="U930" s="1086"/>
      <c r="V930" s="1086"/>
      <c r="W930" s="1086"/>
      <c r="X930" s="1086"/>
      <c r="Y930" s="1086"/>
      <c r="Z930" s="1086"/>
      <c r="AA930" s="1086"/>
      <c r="AB930" s="1086"/>
      <c r="AC930" s="1086"/>
      <c r="AD930" s="1086"/>
      <c r="AE930" s="1086"/>
      <c r="AF930" s="1086"/>
      <c r="AG930" s="1086"/>
      <c r="AJ930" s="1086"/>
      <c r="AK930" s="1086"/>
      <c r="AL930" s="1086"/>
      <c r="AM930" s="1086"/>
      <c r="AN930" s="1086"/>
      <c r="AO930" s="1086"/>
    </row>
    <row r="931" ht="15.75" customHeight="1">
      <c r="A931" s="1086"/>
      <c r="B931" s="1086"/>
      <c r="D931" s="1086"/>
      <c r="E931" s="1086"/>
      <c r="F931" s="1086"/>
      <c r="G931" s="1086"/>
      <c r="H931" s="1086"/>
      <c r="I931" s="1086"/>
      <c r="J931" s="1086"/>
      <c r="K931" s="1086"/>
      <c r="L931" s="1086"/>
      <c r="M931" s="1086"/>
      <c r="N931" s="1086"/>
      <c r="O931" s="1086"/>
      <c r="P931" s="1086"/>
      <c r="Q931" s="1086"/>
      <c r="R931" s="1086"/>
      <c r="S931" s="1086"/>
      <c r="T931" s="1086"/>
      <c r="U931" s="1086"/>
      <c r="V931" s="1086"/>
      <c r="W931" s="1086"/>
      <c r="X931" s="1086"/>
      <c r="Y931" s="1086"/>
      <c r="Z931" s="1086"/>
      <c r="AA931" s="1086"/>
      <c r="AB931" s="1086"/>
      <c r="AC931" s="1086"/>
      <c r="AD931" s="1086"/>
      <c r="AE931" s="1086"/>
      <c r="AF931" s="1086"/>
      <c r="AG931" s="1086"/>
      <c r="AJ931" s="1086"/>
      <c r="AK931" s="1086"/>
      <c r="AL931" s="1086"/>
      <c r="AM931" s="1086"/>
      <c r="AN931" s="1086"/>
      <c r="AO931" s="1086"/>
    </row>
    <row r="932" ht="15.75" customHeight="1">
      <c r="A932" s="1086"/>
      <c r="B932" s="1086"/>
      <c r="D932" s="1086"/>
      <c r="E932" s="1086"/>
      <c r="F932" s="1086"/>
      <c r="G932" s="1086"/>
      <c r="H932" s="1086"/>
      <c r="I932" s="1086"/>
      <c r="J932" s="1086"/>
      <c r="K932" s="1086"/>
      <c r="L932" s="1086"/>
      <c r="M932" s="1086"/>
      <c r="N932" s="1086"/>
      <c r="O932" s="1086"/>
      <c r="P932" s="1086"/>
      <c r="Q932" s="1086"/>
      <c r="R932" s="1086"/>
      <c r="S932" s="1086"/>
      <c r="T932" s="1086"/>
      <c r="U932" s="1086"/>
      <c r="V932" s="1086"/>
      <c r="W932" s="1086"/>
      <c r="X932" s="1086"/>
      <c r="Y932" s="1086"/>
      <c r="Z932" s="1086"/>
      <c r="AA932" s="1086"/>
      <c r="AB932" s="1086"/>
      <c r="AC932" s="1086"/>
      <c r="AD932" s="1086"/>
      <c r="AE932" s="1086"/>
      <c r="AF932" s="1086"/>
      <c r="AG932" s="1086"/>
      <c r="AJ932" s="1086"/>
      <c r="AK932" s="1086"/>
      <c r="AL932" s="1086"/>
      <c r="AM932" s="1086"/>
      <c r="AN932" s="1086"/>
      <c r="AO932" s="1086"/>
    </row>
    <row r="933" ht="15.75" customHeight="1">
      <c r="A933" s="1086"/>
      <c r="B933" s="1086"/>
      <c r="D933" s="1086"/>
      <c r="E933" s="1086"/>
      <c r="F933" s="1086"/>
      <c r="G933" s="1086"/>
      <c r="H933" s="1086"/>
      <c r="I933" s="1086"/>
      <c r="J933" s="1086"/>
      <c r="K933" s="1086"/>
      <c r="L933" s="1086"/>
      <c r="M933" s="1086"/>
      <c r="N933" s="1086"/>
      <c r="O933" s="1086"/>
      <c r="P933" s="1086"/>
      <c r="Q933" s="1086"/>
      <c r="R933" s="1086"/>
      <c r="S933" s="1086"/>
      <c r="T933" s="1086"/>
      <c r="U933" s="1086"/>
      <c r="V933" s="1086"/>
      <c r="W933" s="1086"/>
      <c r="X933" s="1086"/>
      <c r="Y933" s="1086"/>
      <c r="Z933" s="1086"/>
      <c r="AA933" s="1086"/>
      <c r="AB933" s="1086"/>
      <c r="AC933" s="1086"/>
      <c r="AD933" s="1086"/>
      <c r="AE933" s="1086"/>
      <c r="AF933" s="1086"/>
      <c r="AG933" s="1086"/>
      <c r="AJ933" s="1086"/>
      <c r="AK933" s="1086"/>
      <c r="AL933" s="1086"/>
      <c r="AM933" s="1086"/>
      <c r="AN933" s="1086"/>
      <c r="AO933" s="1086"/>
    </row>
    <row r="934" ht="15.75" customHeight="1">
      <c r="A934" s="1086"/>
      <c r="B934" s="1086"/>
      <c r="D934" s="1086"/>
      <c r="E934" s="1086"/>
      <c r="F934" s="1086"/>
      <c r="G934" s="1086"/>
      <c r="H934" s="1086"/>
      <c r="I934" s="1086"/>
      <c r="J934" s="1086"/>
      <c r="K934" s="1086"/>
      <c r="L934" s="1086"/>
      <c r="M934" s="1086"/>
      <c r="N934" s="1086"/>
      <c r="O934" s="1086"/>
      <c r="P934" s="1086"/>
      <c r="Q934" s="1086"/>
      <c r="R934" s="1086"/>
      <c r="S934" s="1086"/>
      <c r="T934" s="1086"/>
      <c r="U934" s="1086"/>
      <c r="V934" s="1086"/>
      <c r="W934" s="1086"/>
      <c r="X934" s="1086"/>
      <c r="Y934" s="1086"/>
      <c r="Z934" s="1086"/>
      <c r="AA934" s="1086"/>
      <c r="AB934" s="1086"/>
      <c r="AC934" s="1086"/>
      <c r="AD934" s="1086"/>
      <c r="AE934" s="1086"/>
      <c r="AF934" s="1086"/>
      <c r="AG934" s="1086"/>
      <c r="AJ934" s="1086"/>
      <c r="AK934" s="1086"/>
      <c r="AL934" s="1086"/>
      <c r="AM934" s="1086"/>
      <c r="AN934" s="1086"/>
      <c r="AO934" s="1086"/>
    </row>
    <row r="935" ht="15.75" customHeight="1">
      <c r="A935" s="1086"/>
      <c r="B935" s="1086"/>
      <c r="D935" s="1086"/>
      <c r="E935" s="1086"/>
      <c r="F935" s="1086"/>
      <c r="G935" s="1086"/>
      <c r="H935" s="1086"/>
      <c r="I935" s="1086"/>
      <c r="J935" s="1086"/>
      <c r="K935" s="1086"/>
      <c r="L935" s="1086"/>
      <c r="M935" s="1086"/>
      <c r="N935" s="1086"/>
      <c r="O935" s="1086"/>
      <c r="P935" s="1086"/>
      <c r="Q935" s="1086"/>
      <c r="R935" s="1086"/>
      <c r="S935" s="1086"/>
      <c r="T935" s="1086"/>
      <c r="U935" s="1086"/>
      <c r="V935" s="1086"/>
      <c r="W935" s="1086"/>
      <c r="X935" s="1086"/>
      <c r="Y935" s="1086"/>
      <c r="Z935" s="1086"/>
      <c r="AA935" s="1086"/>
      <c r="AB935" s="1086"/>
      <c r="AC935" s="1086"/>
      <c r="AD935" s="1086"/>
      <c r="AE935" s="1086"/>
      <c r="AF935" s="1086"/>
      <c r="AG935" s="1086"/>
      <c r="AJ935" s="1086"/>
      <c r="AK935" s="1086"/>
      <c r="AL935" s="1086"/>
      <c r="AM935" s="1086"/>
      <c r="AN935" s="1086"/>
      <c r="AO935" s="1086"/>
    </row>
    <row r="936" ht="15.75" customHeight="1">
      <c r="A936" s="1086"/>
      <c r="B936" s="1086"/>
      <c r="D936" s="1086"/>
      <c r="E936" s="1086"/>
      <c r="F936" s="1086"/>
      <c r="G936" s="1086"/>
      <c r="H936" s="1086"/>
      <c r="I936" s="1086"/>
      <c r="J936" s="1086"/>
      <c r="K936" s="1086"/>
      <c r="L936" s="1086"/>
      <c r="M936" s="1086"/>
      <c r="N936" s="1086"/>
      <c r="O936" s="1086"/>
      <c r="P936" s="1086"/>
      <c r="Q936" s="1086"/>
      <c r="R936" s="1086"/>
      <c r="S936" s="1086"/>
      <c r="T936" s="1086"/>
      <c r="U936" s="1086"/>
      <c r="V936" s="1086"/>
      <c r="W936" s="1086"/>
      <c r="X936" s="1086"/>
      <c r="Y936" s="1086"/>
      <c r="Z936" s="1086"/>
      <c r="AA936" s="1086"/>
      <c r="AB936" s="1086"/>
      <c r="AC936" s="1086"/>
      <c r="AD936" s="1086"/>
      <c r="AE936" s="1086"/>
      <c r="AF936" s="1086"/>
      <c r="AG936" s="1086"/>
      <c r="AJ936" s="1086"/>
      <c r="AK936" s="1086"/>
      <c r="AL936" s="1086"/>
      <c r="AM936" s="1086"/>
      <c r="AN936" s="1086"/>
      <c r="AO936" s="1086"/>
    </row>
    <row r="937" ht="15.75" customHeight="1">
      <c r="A937" s="1086"/>
      <c r="B937" s="1086"/>
      <c r="D937" s="1086"/>
      <c r="E937" s="1086"/>
      <c r="F937" s="1086"/>
      <c r="G937" s="1086"/>
      <c r="H937" s="1086"/>
      <c r="I937" s="1086"/>
      <c r="J937" s="1086"/>
      <c r="K937" s="1086"/>
      <c r="L937" s="1086"/>
      <c r="M937" s="1086"/>
      <c r="N937" s="1086"/>
      <c r="O937" s="1086"/>
      <c r="P937" s="1086"/>
      <c r="Q937" s="1086"/>
      <c r="R937" s="1086"/>
      <c r="S937" s="1086"/>
      <c r="T937" s="1086"/>
      <c r="U937" s="1086"/>
      <c r="V937" s="1086"/>
      <c r="W937" s="1086"/>
      <c r="X937" s="1086"/>
      <c r="Y937" s="1086"/>
      <c r="Z937" s="1086"/>
      <c r="AA937" s="1086"/>
      <c r="AB937" s="1086"/>
      <c r="AC937" s="1086"/>
      <c r="AD937" s="1086"/>
      <c r="AE937" s="1086"/>
      <c r="AF937" s="1086"/>
      <c r="AG937" s="1086"/>
      <c r="AJ937" s="1086"/>
      <c r="AK937" s="1086"/>
      <c r="AL937" s="1086"/>
      <c r="AM937" s="1086"/>
      <c r="AN937" s="1086"/>
      <c r="AO937" s="1086"/>
    </row>
    <row r="938" ht="15.75" customHeight="1">
      <c r="A938" s="1086"/>
      <c r="B938" s="1086"/>
      <c r="D938" s="1086"/>
      <c r="E938" s="1086"/>
      <c r="F938" s="1086"/>
      <c r="G938" s="1086"/>
      <c r="H938" s="1086"/>
      <c r="I938" s="1086"/>
      <c r="J938" s="1086"/>
      <c r="K938" s="1086"/>
      <c r="L938" s="1086"/>
      <c r="M938" s="1086"/>
      <c r="N938" s="1086"/>
      <c r="O938" s="1086"/>
      <c r="P938" s="1086"/>
      <c r="Q938" s="1086"/>
      <c r="R938" s="1086"/>
      <c r="S938" s="1086"/>
      <c r="T938" s="1086"/>
      <c r="U938" s="1086"/>
      <c r="V938" s="1086"/>
      <c r="W938" s="1086"/>
      <c r="X938" s="1086"/>
      <c r="Y938" s="1086"/>
      <c r="Z938" s="1086"/>
      <c r="AA938" s="1086"/>
      <c r="AB938" s="1086"/>
      <c r="AC938" s="1086"/>
      <c r="AD938" s="1086"/>
      <c r="AE938" s="1086"/>
      <c r="AF938" s="1086"/>
      <c r="AG938" s="1086"/>
      <c r="AJ938" s="1086"/>
      <c r="AK938" s="1086"/>
      <c r="AL938" s="1086"/>
      <c r="AM938" s="1086"/>
      <c r="AN938" s="1086"/>
      <c r="AO938" s="1086"/>
    </row>
    <row r="939" ht="15.75" customHeight="1">
      <c r="A939" s="1086"/>
      <c r="B939" s="1086"/>
      <c r="D939" s="1086"/>
      <c r="E939" s="1086"/>
      <c r="F939" s="1086"/>
      <c r="G939" s="1086"/>
      <c r="H939" s="1086"/>
      <c r="I939" s="1086"/>
      <c r="J939" s="1086"/>
      <c r="K939" s="1086"/>
      <c r="L939" s="1086"/>
      <c r="M939" s="1086"/>
      <c r="N939" s="1086"/>
      <c r="O939" s="1086"/>
      <c r="P939" s="1086"/>
      <c r="Q939" s="1086"/>
      <c r="R939" s="1086"/>
      <c r="S939" s="1086"/>
      <c r="T939" s="1086"/>
      <c r="U939" s="1086"/>
      <c r="V939" s="1086"/>
      <c r="W939" s="1086"/>
      <c r="X939" s="1086"/>
      <c r="Y939" s="1086"/>
      <c r="Z939" s="1086"/>
      <c r="AA939" s="1086"/>
      <c r="AB939" s="1086"/>
      <c r="AC939" s="1086"/>
      <c r="AD939" s="1086"/>
      <c r="AE939" s="1086"/>
      <c r="AF939" s="1086"/>
      <c r="AG939" s="1086"/>
      <c r="AJ939" s="1086"/>
      <c r="AK939" s="1086"/>
      <c r="AL939" s="1086"/>
      <c r="AM939" s="1086"/>
      <c r="AN939" s="1086"/>
      <c r="AO939" s="1086"/>
    </row>
    <row r="940" ht="15.75" customHeight="1">
      <c r="A940" s="1086"/>
      <c r="B940" s="1086"/>
      <c r="D940" s="1086"/>
      <c r="E940" s="1086"/>
      <c r="F940" s="1086"/>
      <c r="G940" s="1086"/>
      <c r="H940" s="1086"/>
      <c r="I940" s="1086"/>
      <c r="J940" s="1086"/>
      <c r="K940" s="1086"/>
      <c r="L940" s="1086"/>
      <c r="M940" s="1086"/>
      <c r="N940" s="1086"/>
      <c r="O940" s="1086"/>
      <c r="P940" s="1086"/>
      <c r="Q940" s="1086"/>
      <c r="R940" s="1086"/>
      <c r="S940" s="1086"/>
      <c r="T940" s="1086"/>
      <c r="U940" s="1086"/>
      <c r="V940" s="1086"/>
      <c r="W940" s="1086"/>
      <c r="X940" s="1086"/>
      <c r="Y940" s="1086"/>
      <c r="Z940" s="1086"/>
      <c r="AA940" s="1086"/>
      <c r="AB940" s="1086"/>
      <c r="AC940" s="1086"/>
      <c r="AD940" s="1086"/>
      <c r="AE940" s="1086"/>
      <c r="AF940" s="1086"/>
      <c r="AG940" s="1086"/>
      <c r="AJ940" s="1086"/>
      <c r="AK940" s="1086"/>
      <c r="AL940" s="1086"/>
      <c r="AM940" s="1086"/>
      <c r="AN940" s="1086"/>
      <c r="AO940" s="1086"/>
    </row>
    <row r="941" ht="15.75" customHeight="1">
      <c r="A941" s="1086"/>
      <c r="B941" s="1086"/>
      <c r="D941" s="1086"/>
      <c r="E941" s="1086"/>
      <c r="F941" s="1086"/>
      <c r="G941" s="1086"/>
      <c r="H941" s="1086"/>
      <c r="I941" s="1086"/>
      <c r="J941" s="1086"/>
      <c r="K941" s="1086"/>
      <c r="L941" s="1086"/>
      <c r="M941" s="1086"/>
      <c r="N941" s="1086"/>
      <c r="O941" s="1086"/>
      <c r="P941" s="1086"/>
      <c r="Q941" s="1086"/>
      <c r="R941" s="1086"/>
      <c r="S941" s="1086"/>
      <c r="T941" s="1086"/>
      <c r="U941" s="1086"/>
      <c r="V941" s="1086"/>
      <c r="W941" s="1086"/>
      <c r="X941" s="1086"/>
      <c r="Y941" s="1086"/>
      <c r="Z941" s="1086"/>
      <c r="AA941" s="1086"/>
      <c r="AB941" s="1086"/>
      <c r="AC941" s="1086"/>
      <c r="AD941" s="1086"/>
      <c r="AE941" s="1086"/>
      <c r="AF941" s="1086"/>
      <c r="AG941" s="1086"/>
      <c r="AJ941" s="1086"/>
      <c r="AK941" s="1086"/>
      <c r="AL941" s="1086"/>
      <c r="AM941" s="1086"/>
      <c r="AN941" s="1086"/>
      <c r="AO941" s="1086"/>
    </row>
    <row r="942" ht="15.75" customHeight="1">
      <c r="A942" s="1086"/>
      <c r="B942" s="1086"/>
      <c r="D942" s="1086"/>
      <c r="E942" s="1086"/>
      <c r="F942" s="1086"/>
      <c r="G942" s="1086"/>
      <c r="H942" s="1086"/>
      <c r="I942" s="1086"/>
      <c r="J942" s="1086"/>
      <c r="K942" s="1086"/>
      <c r="L942" s="1086"/>
      <c r="M942" s="1086"/>
      <c r="N942" s="1086"/>
      <c r="O942" s="1086"/>
      <c r="P942" s="1086"/>
      <c r="Q942" s="1086"/>
      <c r="R942" s="1086"/>
      <c r="S942" s="1086"/>
      <c r="T942" s="1086"/>
      <c r="U942" s="1086"/>
      <c r="V942" s="1086"/>
      <c r="W942" s="1086"/>
      <c r="X942" s="1086"/>
      <c r="Y942" s="1086"/>
      <c r="Z942" s="1086"/>
      <c r="AA942" s="1086"/>
      <c r="AB942" s="1086"/>
      <c r="AC942" s="1086"/>
      <c r="AD942" s="1086"/>
      <c r="AE942" s="1086"/>
      <c r="AF942" s="1086"/>
      <c r="AG942" s="1086"/>
      <c r="AJ942" s="1086"/>
      <c r="AK942" s="1086"/>
      <c r="AL942" s="1086"/>
      <c r="AM942" s="1086"/>
      <c r="AN942" s="1086"/>
      <c r="AO942" s="1086"/>
    </row>
    <row r="943" ht="15.75" customHeight="1">
      <c r="A943" s="1086"/>
      <c r="B943" s="1086"/>
      <c r="D943" s="1086"/>
      <c r="E943" s="1086"/>
      <c r="F943" s="1086"/>
      <c r="G943" s="1086"/>
      <c r="H943" s="1086"/>
      <c r="I943" s="1086"/>
      <c r="J943" s="1086"/>
      <c r="K943" s="1086"/>
      <c r="L943" s="1086"/>
      <c r="M943" s="1086"/>
      <c r="N943" s="1086"/>
      <c r="O943" s="1086"/>
      <c r="P943" s="1086"/>
      <c r="Q943" s="1086"/>
      <c r="R943" s="1086"/>
      <c r="S943" s="1086"/>
      <c r="T943" s="1086"/>
      <c r="U943" s="1086"/>
      <c r="V943" s="1086"/>
      <c r="W943" s="1086"/>
      <c r="X943" s="1086"/>
      <c r="Y943" s="1086"/>
      <c r="Z943" s="1086"/>
      <c r="AA943" s="1086"/>
      <c r="AB943" s="1086"/>
      <c r="AC943" s="1086"/>
      <c r="AD943" s="1086"/>
      <c r="AE943" s="1086"/>
      <c r="AF943" s="1086"/>
      <c r="AG943" s="1086"/>
      <c r="AJ943" s="1086"/>
      <c r="AK943" s="1086"/>
      <c r="AL943" s="1086"/>
      <c r="AM943" s="1086"/>
      <c r="AN943" s="1086"/>
      <c r="AO943" s="1086"/>
    </row>
    <row r="944" ht="15.75" customHeight="1">
      <c r="A944" s="1086"/>
      <c r="B944" s="1086"/>
      <c r="D944" s="1086"/>
      <c r="E944" s="1086"/>
      <c r="F944" s="1086"/>
      <c r="G944" s="1086"/>
      <c r="H944" s="1086"/>
      <c r="I944" s="1086"/>
      <c r="J944" s="1086"/>
      <c r="K944" s="1086"/>
      <c r="L944" s="1086"/>
      <c r="M944" s="1086"/>
      <c r="N944" s="1086"/>
      <c r="O944" s="1086"/>
      <c r="P944" s="1086"/>
      <c r="Q944" s="1086"/>
      <c r="R944" s="1086"/>
      <c r="S944" s="1086"/>
      <c r="T944" s="1086"/>
      <c r="U944" s="1086"/>
      <c r="V944" s="1086"/>
      <c r="W944" s="1086"/>
      <c r="X944" s="1086"/>
      <c r="Y944" s="1086"/>
      <c r="Z944" s="1086"/>
      <c r="AA944" s="1086"/>
      <c r="AB944" s="1086"/>
      <c r="AC944" s="1086"/>
      <c r="AD944" s="1086"/>
      <c r="AE944" s="1086"/>
      <c r="AF944" s="1086"/>
      <c r="AG944" s="1086"/>
      <c r="AJ944" s="1086"/>
      <c r="AK944" s="1086"/>
      <c r="AL944" s="1086"/>
      <c r="AM944" s="1086"/>
      <c r="AN944" s="1086"/>
      <c r="AO944" s="1086"/>
    </row>
    <row r="945" ht="15.75" customHeight="1">
      <c r="A945" s="1086"/>
      <c r="B945" s="1086"/>
      <c r="D945" s="1086"/>
      <c r="E945" s="1086"/>
      <c r="F945" s="1086"/>
      <c r="G945" s="1086"/>
      <c r="H945" s="1086"/>
      <c r="I945" s="1086"/>
      <c r="J945" s="1086"/>
      <c r="K945" s="1086"/>
      <c r="L945" s="1086"/>
      <c r="M945" s="1086"/>
      <c r="N945" s="1086"/>
      <c r="O945" s="1086"/>
      <c r="P945" s="1086"/>
      <c r="Q945" s="1086"/>
      <c r="R945" s="1086"/>
      <c r="S945" s="1086"/>
      <c r="T945" s="1086"/>
      <c r="U945" s="1086"/>
      <c r="V945" s="1086"/>
      <c r="W945" s="1086"/>
      <c r="X945" s="1086"/>
      <c r="Y945" s="1086"/>
      <c r="Z945" s="1086"/>
      <c r="AA945" s="1086"/>
      <c r="AB945" s="1086"/>
      <c r="AC945" s="1086"/>
      <c r="AD945" s="1086"/>
      <c r="AE945" s="1086"/>
      <c r="AF945" s="1086"/>
      <c r="AG945" s="1086"/>
      <c r="AJ945" s="1086"/>
      <c r="AK945" s="1086"/>
      <c r="AL945" s="1086"/>
      <c r="AM945" s="1086"/>
      <c r="AN945" s="1086"/>
      <c r="AO945" s="1086"/>
    </row>
    <row r="946" ht="15.75" customHeight="1">
      <c r="A946" s="1086"/>
      <c r="B946" s="1086"/>
      <c r="D946" s="1086"/>
      <c r="E946" s="1086"/>
      <c r="F946" s="1086"/>
      <c r="G946" s="1086"/>
      <c r="H946" s="1086"/>
      <c r="I946" s="1086"/>
      <c r="J946" s="1086"/>
      <c r="K946" s="1086"/>
      <c r="L946" s="1086"/>
      <c r="M946" s="1086"/>
      <c r="N946" s="1086"/>
      <c r="O946" s="1086"/>
      <c r="P946" s="1086"/>
      <c r="Q946" s="1086"/>
      <c r="R946" s="1086"/>
      <c r="S946" s="1086"/>
      <c r="T946" s="1086"/>
      <c r="U946" s="1086"/>
      <c r="V946" s="1086"/>
      <c r="W946" s="1086"/>
      <c r="X946" s="1086"/>
      <c r="Y946" s="1086"/>
      <c r="Z946" s="1086"/>
      <c r="AA946" s="1086"/>
      <c r="AB946" s="1086"/>
      <c r="AC946" s="1086"/>
      <c r="AD946" s="1086"/>
      <c r="AE946" s="1086"/>
      <c r="AF946" s="1086"/>
      <c r="AG946" s="1086"/>
      <c r="AJ946" s="1086"/>
      <c r="AK946" s="1086"/>
      <c r="AL946" s="1086"/>
      <c r="AM946" s="1086"/>
      <c r="AN946" s="1086"/>
      <c r="AO946" s="1086"/>
    </row>
    <row r="947" ht="15.75" customHeight="1">
      <c r="A947" s="1086"/>
      <c r="B947" s="1086"/>
      <c r="D947" s="1086"/>
      <c r="E947" s="1086"/>
      <c r="F947" s="1086"/>
      <c r="G947" s="1086"/>
      <c r="H947" s="1086"/>
      <c r="I947" s="1086"/>
      <c r="J947" s="1086"/>
      <c r="K947" s="1086"/>
      <c r="L947" s="1086"/>
      <c r="M947" s="1086"/>
      <c r="N947" s="1086"/>
      <c r="O947" s="1086"/>
      <c r="P947" s="1086"/>
      <c r="Q947" s="1086"/>
      <c r="R947" s="1086"/>
      <c r="S947" s="1086"/>
      <c r="T947" s="1086"/>
      <c r="U947" s="1086"/>
      <c r="V947" s="1086"/>
      <c r="W947" s="1086"/>
      <c r="X947" s="1086"/>
      <c r="Y947" s="1086"/>
      <c r="Z947" s="1086"/>
      <c r="AA947" s="1086"/>
      <c r="AB947" s="1086"/>
      <c r="AC947" s="1086"/>
      <c r="AD947" s="1086"/>
      <c r="AE947" s="1086"/>
      <c r="AF947" s="1086"/>
      <c r="AG947" s="1086"/>
      <c r="AJ947" s="1086"/>
      <c r="AK947" s="1086"/>
      <c r="AL947" s="1086"/>
      <c r="AM947" s="1086"/>
      <c r="AN947" s="1086"/>
      <c r="AO947" s="1086"/>
    </row>
    <row r="948" ht="15.75" customHeight="1">
      <c r="A948" s="1086"/>
      <c r="B948" s="1086"/>
      <c r="D948" s="1086"/>
      <c r="E948" s="1086"/>
      <c r="F948" s="1086"/>
      <c r="G948" s="1086"/>
      <c r="H948" s="1086"/>
      <c r="I948" s="1086"/>
      <c r="J948" s="1086"/>
      <c r="K948" s="1086"/>
      <c r="L948" s="1086"/>
      <c r="M948" s="1086"/>
      <c r="N948" s="1086"/>
      <c r="O948" s="1086"/>
      <c r="P948" s="1086"/>
      <c r="Q948" s="1086"/>
      <c r="R948" s="1086"/>
      <c r="S948" s="1086"/>
      <c r="T948" s="1086"/>
      <c r="U948" s="1086"/>
      <c r="V948" s="1086"/>
      <c r="W948" s="1086"/>
      <c r="X948" s="1086"/>
      <c r="Y948" s="1086"/>
      <c r="Z948" s="1086"/>
      <c r="AA948" s="1086"/>
      <c r="AB948" s="1086"/>
      <c r="AC948" s="1086"/>
      <c r="AD948" s="1086"/>
      <c r="AE948" s="1086"/>
      <c r="AF948" s="1086"/>
      <c r="AG948" s="1086"/>
      <c r="AJ948" s="1086"/>
      <c r="AK948" s="1086"/>
      <c r="AL948" s="1086"/>
      <c r="AM948" s="1086"/>
      <c r="AN948" s="1086"/>
      <c r="AO948" s="1086"/>
    </row>
    <row r="949" ht="15.75" customHeight="1">
      <c r="A949" s="1086"/>
      <c r="B949" s="1086"/>
      <c r="D949" s="1086"/>
      <c r="E949" s="1086"/>
      <c r="F949" s="1086"/>
      <c r="G949" s="1086"/>
      <c r="H949" s="1086"/>
      <c r="I949" s="1086"/>
      <c r="J949" s="1086"/>
      <c r="K949" s="1086"/>
      <c r="L949" s="1086"/>
      <c r="M949" s="1086"/>
      <c r="N949" s="1086"/>
      <c r="O949" s="1086"/>
      <c r="P949" s="1086"/>
      <c r="Q949" s="1086"/>
      <c r="R949" s="1086"/>
      <c r="S949" s="1086"/>
      <c r="T949" s="1086"/>
      <c r="U949" s="1086"/>
      <c r="V949" s="1086"/>
      <c r="W949" s="1086"/>
      <c r="X949" s="1086"/>
      <c r="Y949" s="1086"/>
      <c r="Z949" s="1086"/>
      <c r="AA949" s="1086"/>
      <c r="AB949" s="1086"/>
      <c r="AC949" s="1086"/>
      <c r="AD949" s="1086"/>
      <c r="AE949" s="1086"/>
      <c r="AF949" s="1086"/>
      <c r="AG949" s="1086"/>
      <c r="AJ949" s="1086"/>
      <c r="AK949" s="1086"/>
      <c r="AL949" s="1086"/>
      <c r="AM949" s="1086"/>
      <c r="AN949" s="1086"/>
      <c r="AO949" s="1086"/>
    </row>
    <row r="950" ht="15.75" customHeight="1">
      <c r="A950" s="1086"/>
      <c r="B950" s="1086"/>
      <c r="D950" s="1086"/>
      <c r="E950" s="1086"/>
      <c r="F950" s="1086"/>
      <c r="G950" s="1086"/>
      <c r="H950" s="1086"/>
      <c r="I950" s="1086"/>
      <c r="J950" s="1086"/>
      <c r="K950" s="1086"/>
      <c r="L950" s="1086"/>
      <c r="M950" s="1086"/>
      <c r="N950" s="1086"/>
      <c r="O950" s="1086"/>
      <c r="P950" s="1086"/>
      <c r="Q950" s="1086"/>
      <c r="R950" s="1086"/>
      <c r="S950" s="1086"/>
      <c r="T950" s="1086"/>
      <c r="U950" s="1086"/>
      <c r="V950" s="1086"/>
      <c r="W950" s="1086"/>
      <c r="X950" s="1086"/>
      <c r="Y950" s="1086"/>
      <c r="Z950" s="1086"/>
      <c r="AA950" s="1086"/>
      <c r="AB950" s="1086"/>
      <c r="AC950" s="1086"/>
      <c r="AD950" s="1086"/>
      <c r="AE950" s="1086"/>
      <c r="AF950" s="1086"/>
      <c r="AG950" s="1086"/>
      <c r="AJ950" s="1086"/>
      <c r="AK950" s="1086"/>
      <c r="AL950" s="1086"/>
      <c r="AM950" s="1086"/>
      <c r="AN950" s="1086"/>
      <c r="AO950" s="1086"/>
    </row>
    <row r="951" ht="15.75" customHeight="1">
      <c r="A951" s="1086"/>
      <c r="B951" s="1086"/>
      <c r="D951" s="1086"/>
      <c r="E951" s="1086"/>
      <c r="F951" s="1086"/>
      <c r="G951" s="1086"/>
      <c r="H951" s="1086"/>
      <c r="I951" s="1086"/>
      <c r="J951" s="1086"/>
      <c r="K951" s="1086"/>
      <c r="L951" s="1086"/>
      <c r="M951" s="1086"/>
      <c r="N951" s="1086"/>
      <c r="O951" s="1086"/>
      <c r="P951" s="1086"/>
      <c r="Q951" s="1086"/>
      <c r="R951" s="1086"/>
      <c r="S951" s="1086"/>
      <c r="T951" s="1086"/>
      <c r="U951" s="1086"/>
      <c r="V951" s="1086"/>
      <c r="W951" s="1086"/>
      <c r="X951" s="1086"/>
      <c r="Y951" s="1086"/>
      <c r="Z951" s="1086"/>
      <c r="AA951" s="1086"/>
      <c r="AB951" s="1086"/>
      <c r="AC951" s="1086"/>
      <c r="AD951" s="1086"/>
      <c r="AE951" s="1086"/>
      <c r="AF951" s="1086"/>
      <c r="AG951" s="1086"/>
      <c r="AJ951" s="1086"/>
      <c r="AK951" s="1086"/>
      <c r="AL951" s="1086"/>
      <c r="AM951" s="1086"/>
      <c r="AN951" s="1086"/>
      <c r="AO951" s="1086"/>
    </row>
    <row r="952" ht="15.75" customHeight="1">
      <c r="A952" s="1086"/>
      <c r="B952" s="1086"/>
      <c r="D952" s="1086"/>
      <c r="E952" s="1086"/>
      <c r="F952" s="1086"/>
      <c r="G952" s="1086"/>
      <c r="H952" s="1086"/>
      <c r="I952" s="1086"/>
      <c r="J952" s="1086"/>
      <c r="K952" s="1086"/>
      <c r="L952" s="1086"/>
      <c r="M952" s="1086"/>
      <c r="N952" s="1086"/>
      <c r="O952" s="1086"/>
      <c r="P952" s="1086"/>
      <c r="Q952" s="1086"/>
      <c r="R952" s="1086"/>
      <c r="S952" s="1086"/>
      <c r="T952" s="1086"/>
      <c r="U952" s="1086"/>
      <c r="V952" s="1086"/>
      <c r="W952" s="1086"/>
      <c r="X952" s="1086"/>
      <c r="Y952" s="1086"/>
      <c r="Z952" s="1086"/>
      <c r="AA952" s="1086"/>
      <c r="AB952" s="1086"/>
      <c r="AC952" s="1086"/>
      <c r="AD952" s="1086"/>
      <c r="AE952" s="1086"/>
      <c r="AF952" s="1086"/>
      <c r="AG952" s="1086"/>
      <c r="AJ952" s="1086"/>
      <c r="AK952" s="1086"/>
      <c r="AL952" s="1086"/>
      <c r="AM952" s="1086"/>
      <c r="AN952" s="1086"/>
      <c r="AO952" s="1086"/>
    </row>
    <row r="953" ht="15.75" customHeight="1">
      <c r="A953" s="1086"/>
      <c r="B953" s="1086"/>
      <c r="D953" s="1086"/>
      <c r="E953" s="1086"/>
      <c r="F953" s="1086"/>
      <c r="G953" s="1086"/>
      <c r="H953" s="1086"/>
      <c r="I953" s="1086"/>
      <c r="J953" s="1086"/>
      <c r="K953" s="1086"/>
      <c r="L953" s="1086"/>
      <c r="M953" s="1086"/>
      <c r="N953" s="1086"/>
      <c r="O953" s="1086"/>
      <c r="P953" s="1086"/>
      <c r="Q953" s="1086"/>
      <c r="R953" s="1086"/>
      <c r="S953" s="1086"/>
      <c r="T953" s="1086"/>
      <c r="U953" s="1086"/>
      <c r="V953" s="1086"/>
      <c r="W953" s="1086"/>
      <c r="X953" s="1086"/>
      <c r="Y953" s="1086"/>
      <c r="Z953" s="1086"/>
      <c r="AA953" s="1086"/>
      <c r="AB953" s="1086"/>
      <c r="AC953" s="1086"/>
      <c r="AD953" s="1086"/>
      <c r="AE953" s="1086"/>
      <c r="AF953" s="1086"/>
      <c r="AG953" s="1086"/>
      <c r="AJ953" s="1086"/>
      <c r="AK953" s="1086"/>
      <c r="AL953" s="1086"/>
      <c r="AM953" s="1086"/>
      <c r="AN953" s="1086"/>
      <c r="AO953" s="1086"/>
    </row>
    <row r="954" ht="15.75" customHeight="1">
      <c r="A954" s="1086"/>
      <c r="B954" s="1086"/>
      <c r="D954" s="1086"/>
      <c r="E954" s="1086"/>
      <c r="F954" s="1086"/>
      <c r="G954" s="1086"/>
      <c r="H954" s="1086"/>
      <c r="I954" s="1086"/>
      <c r="J954" s="1086"/>
      <c r="K954" s="1086"/>
      <c r="L954" s="1086"/>
      <c r="M954" s="1086"/>
      <c r="N954" s="1086"/>
      <c r="O954" s="1086"/>
      <c r="P954" s="1086"/>
      <c r="Q954" s="1086"/>
      <c r="R954" s="1086"/>
      <c r="S954" s="1086"/>
      <c r="T954" s="1086"/>
      <c r="U954" s="1086"/>
      <c r="V954" s="1086"/>
      <c r="W954" s="1086"/>
      <c r="X954" s="1086"/>
      <c r="Y954" s="1086"/>
      <c r="Z954" s="1086"/>
      <c r="AA954" s="1086"/>
      <c r="AB954" s="1086"/>
      <c r="AC954" s="1086"/>
      <c r="AD954" s="1086"/>
      <c r="AE954" s="1086"/>
      <c r="AF954" s="1086"/>
      <c r="AG954" s="1086"/>
      <c r="AJ954" s="1086"/>
      <c r="AK954" s="1086"/>
      <c r="AL954" s="1086"/>
      <c r="AM954" s="1086"/>
      <c r="AN954" s="1086"/>
      <c r="AO954" s="1086"/>
    </row>
    <row r="955" ht="15.75" customHeight="1">
      <c r="A955" s="1086"/>
      <c r="B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J955" s="1086"/>
      <c r="AK955" s="1086"/>
      <c r="AL955" s="1086"/>
      <c r="AM955" s="1086"/>
      <c r="AN955" s="1086"/>
      <c r="AO955" s="1086"/>
    </row>
    <row r="956" ht="15.75" customHeight="1">
      <c r="A956" s="1086"/>
      <c r="B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J956" s="1086"/>
      <c r="AK956" s="1086"/>
      <c r="AL956" s="1086"/>
      <c r="AM956" s="1086"/>
      <c r="AN956" s="1086"/>
      <c r="AO956" s="1086"/>
    </row>
    <row r="957" ht="15.75" customHeight="1">
      <c r="A957" s="1086"/>
      <c r="B957" s="1086"/>
      <c r="D957" s="1086"/>
      <c r="E957" s="1086"/>
      <c r="F957" s="1086"/>
      <c r="G957" s="1086"/>
      <c r="H957" s="1086"/>
      <c r="I957" s="1086"/>
      <c r="J957" s="1086"/>
      <c r="K957" s="1086"/>
      <c r="L957" s="1086"/>
      <c r="M957" s="1086"/>
      <c r="N957" s="1086"/>
      <c r="O957" s="1086"/>
      <c r="P957" s="1086"/>
      <c r="Q957" s="1086"/>
      <c r="R957" s="1086"/>
      <c r="S957" s="1086"/>
      <c r="T957" s="1086"/>
      <c r="U957" s="1086"/>
      <c r="V957" s="1086"/>
      <c r="W957" s="1086"/>
      <c r="X957" s="1086"/>
      <c r="Y957" s="1086"/>
      <c r="Z957" s="1086"/>
      <c r="AA957" s="1086"/>
      <c r="AB957" s="1086"/>
      <c r="AC957" s="1086"/>
      <c r="AD957" s="1086"/>
      <c r="AE957" s="1086"/>
      <c r="AF957" s="1086"/>
      <c r="AG957" s="1086"/>
      <c r="AJ957" s="1086"/>
      <c r="AK957" s="1086"/>
      <c r="AL957" s="1086"/>
      <c r="AM957" s="1086"/>
      <c r="AN957" s="1086"/>
      <c r="AO957" s="1086"/>
    </row>
    <row r="958" ht="15.75" customHeight="1">
      <c r="A958" s="1086"/>
      <c r="B958" s="1086"/>
      <c r="D958" s="1086"/>
      <c r="E958" s="1086"/>
      <c r="F958" s="1086"/>
      <c r="G958" s="1086"/>
      <c r="H958" s="1086"/>
      <c r="I958" s="1086"/>
      <c r="J958" s="1086"/>
      <c r="K958" s="1086"/>
      <c r="L958" s="1086"/>
      <c r="M958" s="1086"/>
      <c r="N958" s="1086"/>
      <c r="O958" s="1086"/>
      <c r="P958" s="1086"/>
      <c r="Q958" s="1086"/>
      <c r="R958" s="1086"/>
      <c r="S958" s="1086"/>
      <c r="T958" s="1086"/>
      <c r="U958" s="1086"/>
      <c r="V958" s="1086"/>
      <c r="W958" s="1086"/>
      <c r="X958" s="1086"/>
      <c r="Y958" s="1086"/>
      <c r="Z958" s="1086"/>
      <c r="AA958" s="1086"/>
      <c r="AB958" s="1086"/>
      <c r="AC958" s="1086"/>
      <c r="AD958" s="1086"/>
      <c r="AE958" s="1086"/>
      <c r="AF958" s="1086"/>
      <c r="AG958" s="1086"/>
      <c r="AJ958" s="1086"/>
      <c r="AK958" s="1086"/>
      <c r="AL958" s="1086"/>
      <c r="AM958" s="1086"/>
      <c r="AN958" s="1086"/>
      <c r="AO958" s="1086"/>
    </row>
    <row r="959" ht="15.75" customHeight="1">
      <c r="A959" s="1086"/>
      <c r="B959" s="1086"/>
      <c r="D959" s="1086"/>
      <c r="E959" s="1086"/>
      <c r="F959" s="1086"/>
      <c r="G959" s="1086"/>
      <c r="H959" s="1086"/>
      <c r="I959" s="1086"/>
      <c r="J959" s="1086"/>
      <c r="K959" s="1086"/>
      <c r="L959" s="1086"/>
      <c r="M959" s="1086"/>
      <c r="N959" s="1086"/>
      <c r="O959" s="1086"/>
      <c r="P959" s="1086"/>
      <c r="Q959" s="1086"/>
      <c r="R959" s="1086"/>
      <c r="S959" s="1086"/>
      <c r="T959" s="1086"/>
      <c r="U959" s="1086"/>
      <c r="V959" s="1086"/>
      <c r="W959" s="1086"/>
      <c r="X959" s="1086"/>
      <c r="Y959" s="1086"/>
      <c r="Z959" s="1086"/>
      <c r="AA959" s="1086"/>
      <c r="AB959" s="1086"/>
      <c r="AC959" s="1086"/>
      <c r="AD959" s="1086"/>
      <c r="AE959" s="1086"/>
      <c r="AF959" s="1086"/>
      <c r="AG959" s="1086"/>
      <c r="AJ959" s="1086"/>
      <c r="AK959" s="1086"/>
      <c r="AL959" s="1086"/>
      <c r="AM959" s="1086"/>
      <c r="AN959" s="1086"/>
      <c r="AO959" s="1086"/>
    </row>
    <row r="960" ht="15.75" customHeight="1">
      <c r="A960" s="1086"/>
      <c r="B960" s="1086"/>
      <c r="D960" s="1086"/>
      <c r="E960" s="1086"/>
      <c r="F960" s="1086"/>
      <c r="G960" s="1086"/>
      <c r="H960" s="1086"/>
      <c r="I960" s="1086"/>
      <c r="J960" s="1086"/>
      <c r="K960" s="1086"/>
      <c r="L960" s="1086"/>
      <c r="M960" s="1086"/>
      <c r="N960" s="1086"/>
      <c r="O960" s="1086"/>
      <c r="P960" s="1086"/>
      <c r="Q960" s="1086"/>
      <c r="R960" s="1086"/>
      <c r="S960" s="1086"/>
      <c r="T960" s="1086"/>
      <c r="U960" s="1086"/>
      <c r="V960" s="1086"/>
      <c r="W960" s="1086"/>
      <c r="X960" s="1086"/>
      <c r="Y960" s="1086"/>
      <c r="Z960" s="1086"/>
      <c r="AA960" s="1086"/>
      <c r="AB960" s="1086"/>
      <c r="AC960" s="1086"/>
      <c r="AD960" s="1086"/>
      <c r="AE960" s="1086"/>
      <c r="AF960" s="1086"/>
      <c r="AG960" s="1086"/>
      <c r="AJ960" s="1086"/>
      <c r="AK960" s="1086"/>
      <c r="AL960" s="1086"/>
      <c r="AM960" s="1086"/>
      <c r="AN960" s="1086"/>
      <c r="AO960" s="1086"/>
    </row>
    <row r="961" ht="15.75" customHeight="1">
      <c r="A961" s="1086"/>
      <c r="B961" s="1086"/>
      <c r="D961" s="1086"/>
      <c r="E961" s="1086"/>
      <c r="F961" s="1086"/>
      <c r="G961" s="1086"/>
      <c r="H961" s="1086"/>
      <c r="I961" s="1086"/>
      <c r="J961" s="1086"/>
      <c r="K961" s="1086"/>
      <c r="L961" s="1086"/>
      <c r="M961" s="1086"/>
      <c r="N961" s="1086"/>
      <c r="O961" s="1086"/>
      <c r="P961" s="1086"/>
      <c r="Q961" s="1086"/>
      <c r="R961" s="1086"/>
      <c r="S961" s="1086"/>
      <c r="T961" s="1086"/>
      <c r="U961" s="1086"/>
      <c r="V961" s="1086"/>
      <c r="W961" s="1086"/>
      <c r="X961" s="1086"/>
      <c r="Y961" s="1086"/>
      <c r="Z961" s="1086"/>
      <c r="AA961" s="1086"/>
      <c r="AB961" s="1086"/>
      <c r="AC961" s="1086"/>
      <c r="AD961" s="1086"/>
      <c r="AE961" s="1086"/>
      <c r="AF961" s="1086"/>
      <c r="AG961" s="1086"/>
      <c r="AJ961" s="1086"/>
      <c r="AK961" s="1086"/>
      <c r="AL961" s="1086"/>
      <c r="AM961" s="1086"/>
      <c r="AN961" s="1086"/>
      <c r="AO961" s="1086"/>
    </row>
    <row r="962" ht="15.75" customHeight="1">
      <c r="A962" s="1086"/>
      <c r="B962" s="1086"/>
      <c r="D962" s="1086"/>
      <c r="E962" s="1086"/>
      <c r="F962" s="1086"/>
      <c r="G962" s="1086"/>
      <c r="H962" s="1086"/>
      <c r="I962" s="1086"/>
      <c r="J962" s="1086"/>
      <c r="K962" s="1086"/>
      <c r="L962" s="1086"/>
      <c r="M962" s="1086"/>
      <c r="N962" s="1086"/>
      <c r="O962" s="1086"/>
      <c r="P962" s="1086"/>
      <c r="Q962" s="1086"/>
      <c r="R962" s="1086"/>
      <c r="S962" s="1086"/>
      <c r="T962" s="1086"/>
      <c r="U962" s="1086"/>
      <c r="V962" s="1086"/>
      <c r="W962" s="1086"/>
      <c r="X962" s="1086"/>
      <c r="Y962" s="1086"/>
      <c r="Z962" s="1086"/>
      <c r="AA962" s="1086"/>
      <c r="AB962" s="1086"/>
      <c r="AC962" s="1086"/>
      <c r="AD962" s="1086"/>
      <c r="AE962" s="1086"/>
      <c r="AF962" s="1086"/>
      <c r="AG962" s="1086"/>
      <c r="AJ962" s="1086"/>
      <c r="AK962" s="1086"/>
      <c r="AL962" s="1086"/>
      <c r="AM962" s="1086"/>
      <c r="AN962" s="1086"/>
      <c r="AO962" s="1086"/>
    </row>
    <row r="963" ht="15.75" customHeight="1">
      <c r="A963" s="1086"/>
      <c r="B963" s="1086"/>
      <c r="D963" s="1086"/>
      <c r="E963" s="1086"/>
      <c r="F963" s="1086"/>
      <c r="G963" s="1086"/>
      <c r="H963" s="1086"/>
      <c r="I963" s="1086"/>
      <c r="J963" s="1086"/>
      <c r="K963" s="1086"/>
      <c r="L963" s="1086"/>
      <c r="M963" s="1086"/>
      <c r="N963" s="1086"/>
      <c r="O963" s="1086"/>
      <c r="P963" s="1086"/>
      <c r="Q963" s="1086"/>
      <c r="R963" s="1086"/>
      <c r="S963" s="1086"/>
      <c r="T963" s="1086"/>
      <c r="U963" s="1086"/>
      <c r="V963" s="1086"/>
      <c r="W963" s="1086"/>
      <c r="X963" s="1086"/>
      <c r="Y963" s="1086"/>
      <c r="Z963" s="1086"/>
      <c r="AA963" s="1086"/>
      <c r="AB963" s="1086"/>
      <c r="AC963" s="1086"/>
      <c r="AD963" s="1086"/>
      <c r="AE963" s="1086"/>
      <c r="AF963" s="1086"/>
      <c r="AG963" s="1086"/>
      <c r="AJ963" s="1086"/>
      <c r="AK963" s="1086"/>
      <c r="AL963" s="1086"/>
      <c r="AM963" s="1086"/>
      <c r="AN963" s="1086"/>
      <c r="AO963" s="1086"/>
    </row>
    <row r="964" ht="15.75" customHeight="1">
      <c r="A964" s="1086"/>
      <c r="B964" s="1086"/>
      <c r="D964" s="1086"/>
      <c r="E964" s="1086"/>
      <c r="F964" s="1086"/>
      <c r="G964" s="1086"/>
      <c r="H964" s="1086"/>
      <c r="I964" s="1086"/>
      <c r="J964" s="1086"/>
      <c r="K964" s="1086"/>
      <c r="L964" s="1086"/>
      <c r="M964" s="1086"/>
      <c r="N964" s="1086"/>
      <c r="O964" s="1086"/>
      <c r="P964" s="1086"/>
      <c r="Q964" s="1086"/>
      <c r="R964" s="1086"/>
      <c r="S964" s="1086"/>
      <c r="T964" s="1086"/>
      <c r="U964" s="1086"/>
      <c r="V964" s="1086"/>
      <c r="W964" s="1086"/>
      <c r="X964" s="1086"/>
      <c r="Y964" s="1086"/>
      <c r="Z964" s="1086"/>
      <c r="AA964" s="1086"/>
      <c r="AB964" s="1086"/>
      <c r="AC964" s="1086"/>
      <c r="AD964" s="1086"/>
      <c r="AE964" s="1086"/>
      <c r="AF964" s="1086"/>
      <c r="AG964" s="1086"/>
      <c r="AJ964" s="1086"/>
      <c r="AK964" s="1086"/>
      <c r="AL964" s="1086"/>
      <c r="AM964" s="1086"/>
      <c r="AN964" s="1086"/>
      <c r="AO964" s="1086"/>
    </row>
    <row r="965" ht="15.75" customHeight="1">
      <c r="A965" s="1086"/>
      <c r="B965" s="1086"/>
      <c r="D965" s="1086"/>
      <c r="E965" s="1086"/>
      <c r="F965" s="1086"/>
      <c r="G965" s="1086"/>
      <c r="H965" s="1086"/>
      <c r="I965" s="1086"/>
      <c r="J965" s="1086"/>
      <c r="K965" s="1086"/>
      <c r="L965" s="1086"/>
      <c r="M965" s="1086"/>
      <c r="N965" s="1086"/>
      <c r="O965" s="1086"/>
      <c r="P965" s="1086"/>
      <c r="Q965" s="1086"/>
      <c r="R965" s="1086"/>
      <c r="S965" s="1086"/>
      <c r="T965" s="1086"/>
      <c r="U965" s="1086"/>
      <c r="V965" s="1086"/>
      <c r="W965" s="1086"/>
      <c r="X965" s="1086"/>
      <c r="Y965" s="1086"/>
      <c r="Z965" s="1086"/>
      <c r="AA965" s="1086"/>
      <c r="AB965" s="1086"/>
      <c r="AC965" s="1086"/>
      <c r="AD965" s="1086"/>
      <c r="AE965" s="1086"/>
      <c r="AF965" s="1086"/>
      <c r="AG965" s="1086"/>
      <c r="AJ965" s="1086"/>
      <c r="AK965" s="1086"/>
      <c r="AL965" s="1086"/>
      <c r="AM965" s="1086"/>
      <c r="AN965" s="1086"/>
      <c r="AO965" s="1086"/>
    </row>
    <row r="966" ht="15.75" customHeight="1">
      <c r="A966" s="1086"/>
      <c r="B966" s="1086"/>
      <c r="D966" s="1086"/>
      <c r="E966" s="1086"/>
      <c r="F966" s="1086"/>
      <c r="G966" s="1086"/>
      <c r="H966" s="1086"/>
      <c r="I966" s="1086"/>
      <c r="J966" s="1086"/>
      <c r="K966" s="1086"/>
      <c r="L966" s="1086"/>
      <c r="M966" s="1086"/>
      <c r="N966" s="1086"/>
      <c r="O966" s="1086"/>
      <c r="P966" s="1086"/>
      <c r="Q966" s="1086"/>
      <c r="R966" s="1086"/>
      <c r="S966" s="1086"/>
      <c r="T966" s="1086"/>
      <c r="U966" s="1086"/>
      <c r="V966" s="1086"/>
      <c r="W966" s="1086"/>
      <c r="X966" s="1086"/>
      <c r="Y966" s="1086"/>
      <c r="Z966" s="1086"/>
      <c r="AA966" s="1086"/>
      <c r="AB966" s="1086"/>
      <c r="AC966" s="1086"/>
      <c r="AD966" s="1086"/>
      <c r="AE966" s="1086"/>
      <c r="AF966" s="1086"/>
      <c r="AG966" s="1086"/>
      <c r="AJ966" s="1086"/>
      <c r="AK966" s="1086"/>
      <c r="AL966" s="1086"/>
      <c r="AM966" s="1086"/>
      <c r="AN966" s="1086"/>
      <c r="AO966" s="1086"/>
    </row>
    <row r="967" ht="15.75" customHeight="1">
      <c r="A967" s="1086"/>
      <c r="B967" s="1086"/>
      <c r="D967" s="1086"/>
      <c r="E967" s="1086"/>
      <c r="F967" s="1086"/>
      <c r="G967" s="1086"/>
      <c r="H967" s="1086"/>
      <c r="I967" s="1086"/>
      <c r="J967" s="1086"/>
      <c r="K967" s="1086"/>
      <c r="L967" s="1086"/>
      <c r="M967" s="1086"/>
      <c r="N967" s="1086"/>
      <c r="O967" s="1086"/>
      <c r="P967" s="1086"/>
      <c r="Q967" s="1086"/>
      <c r="R967" s="1086"/>
      <c r="S967" s="1086"/>
      <c r="T967" s="1086"/>
      <c r="U967" s="1086"/>
      <c r="V967" s="1086"/>
      <c r="W967" s="1086"/>
      <c r="X967" s="1086"/>
      <c r="Y967" s="1086"/>
      <c r="Z967" s="1086"/>
      <c r="AA967" s="1086"/>
      <c r="AB967" s="1086"/>
      <c r="AC967" s="1086"/>
      <c r="AD967" s="1086"/>
      <c r="AE967" s="1086"/>
      <c r="AF967" s="1086"/>
      <c r="AG967" s="1086"/>
      <c r="AJ967" s="1086"/>
      <c r="AK967" s="1086"/>
      <c r="AL967" s="1086"/>
      <c r="AM967" s="1086"/>
      <c r="AN967" s="1086"/>
      <c r="AO967" s="1086"/>
    </row>
    <row r="968" ht="15.75" customHeight="1">
      <c r="A968" s="1086"/>
      <c r="B968" s="1086"/>
      <c r="D968" s="1086"/>
      <c r="E968" s="1086"/>
      <c r="F968" s="1086"/>
      <c r="G968" s="1086"/>
      <c r="H968" s="1086"/>
      <c r="I968" s="1086"/>
      <c r="J968" s="1086"/>
      <c r="K968" s="1086"/>
      <c r="L968" s="1086"/>
      <c r="M968" s="1086"/>
      <c r="N968" s="1086"/>
      <c r="O968" s="1086"/>
      <c r="P968" s="1086"/>
      <c r="Q968" s="1086"/>
      <c r="R968" s="1086"/>
      <c r="S968" s="1086"/>
      <c r="T968" s="1086"/>
      <c r="U968" s="1086"/>
      <c r="V968" s="1086"/>
      <c r="W968" s="1086"/>
      <c r="X968" s="1086"/>
      <c r="Y968" s="1086"/>
      <c r="Z968" s="1086"/>
      <c r="AA968" s="1086"/>
      <c r="AB968" s="1086"/>
      <c r="AC968" s="1086"/>
      <c r="AD968" s="1086"/>
      <c r="AE968" s="1086"/>
      <c r="AF968" s="1086"/>
      <c r="AG968" s="1086"/>
      <c r="AJ968" s="1086"/>
      <c r="AK968" s="1086"/>
      <c r="AL968" s="1086"/>
      <c r="AM968" s="1086"/>
      <c r="AN968" s="1086"/>
      <c r="AO968" s="1086"/>
    </row>
    <row r="969" ht="15.75" customHeight="1">
      <c r="A969" s="1086"/>
      <c r="B969" s="1086"/>
      <c r="D969" s="1086"/>
      <c r="E969" s="1086"/>
      <c r="F969" s="1086"/>
      <c r="G969" s="1086"/>
      <c r="H969" s="1086"/>
      <c r="I969" s="1086"/>
      <c r="J969" s="1086"/>
      <c r="K969" s="1086"/>
      <c r="L969" s="1086"/>
      <c r="M969" s="1086"/>
      <c r="N969" s="1086"/>
      <c r="O969" s="1086"/>
      <c r="P969" s="1086"/>
      <c r="Q969" s="1086"/>
      <c r="R969" s="1086"/>
      <c r="S969" s="1086"/>
      <c r="T969" s="1086"/>
      <c r="U969" s="1086"/>
      <c r="V969" s="1086"/>
      <c r="W969" s="1086"/>
      <c r="X969" s="1086"/>
      <c r="Y969" s="1086"/>
      <c r="Z969" s="1086"/>
      <c r="AA969" s="1086"/>
      <c r="AB969" s="1086"/>
      <c r="AC969" s="1086"/>
      <c r="AD969" s="1086"/>
      <c r="AE969" s="1086"/>
      <c r="AF969" s="1086"/>
      <c r="AG969" s="1086"/>
      <c r="AJ969" s="1086"/>
      <c r="AK969" s="1086"/>
      <c r="AL969" s="1086"/>
      <c r="AM969" s="1086"/>
      <c r="AN969" s="1086"/>
      <c r="AO969" s="1086"/>
    </row>
    <row r="970" ht="15.75" customHeight="1">
      <c r="A970" s="1086"/>
      <c r="B970" s="1086"/>
      <c r="D970" s="1086"/>
      <c r="E970" s="1086"/>
      <c r="F970" s="1086"/>
      <c r="G970" s="1086"/>
      <c r="H970" s="1086"/>
      <c r="I970" s="1086"/>
      <c r="J970" s="1086"/>
      <c r="K970" s="1086"/>
      <c r="L970" s="1086"/>
      <c r="M970" s="1086"/>
      <c r="N970" s="1086"/>
      <c r="O970" s="1086"/>
      <c r="P970" s="1086"/>
      <c r="Q970" s="1086"/>
      <c r="R970" s="1086"/>
      <c r="S970" s="1086"/>
      <c r="T970" s="1086"/>
      <c r="U970" s="1086"/>
      <c r="V970" s="1086"/>
      <c r="W970" s="1086"/>
      <c r="X970" s="1086"/>
      <c r="Y970" s="1086"/>
      <c r="Z970" s="1086"/>
      <c r="AA970" s="1086"/>
      <c r="AB970" s="1086"/>
      <c r="AC970" s="1086"/>
      <c r="AD970" s="1086"/>
      <c r="AE970" s="1086"/>
      <c r="AF970" s="1086"/>
      <c r="AG970" s="1086"/>
      <c r="AJ970" s="1086"/>
      <c r="AK970" s="1086"/>
      <c r="AL970" s="1086"/>
      <c r="AM970" s="1086"/>
      <c r="AN970" s="1086"/>
      <c r="AO970" s="1086"/>
    </row>
    <row r="971" ht="15.75" customHeight="1">
      <c r="A971" s="1086"/>
      <c r="B971" s="1086"/>
      <c r="D971" s="1086"/>
      <c r="E971" s="1086"/>
      <c r="F971" s="1086"/>
      <c r="G971" s="1086"/>
      <c r="H971" s="1086"/>
      <c r="I971" s="1086"/>
      <c r="J971" s="1086"/>
      <c r="K971" s="1086"/>
      <c r="L971" s="1086"/>
      <c r="M971" s="1086"/>
      <c r="N971" s="1086"/>
      <c r="O971" s="1086"/>
      <c r="P971" s="1086"/>
      <c r="Q971" s="1086"/>
      <c r="R971" s="1086"/>
      <c r="S971" s="1086"/>
      <c r="T971" s="1086"/>
      <c r="U971" s="1086"/>
      <c r="V971" s="1086"/>
      <c r="W971" s="1086"/>
      <c r="X971" s="1086"/>
      <c r="Y971" s="1086"/>
      <c r="Z971" s="1086"/>
      <c r="AA971" s="1086"/>
      <c r="AB971" s="1086"/>
      <c r="AC971" s="1086"/>
      <c r="AD971" s="1086"/>
      <c r="AE971" s="1086"/>
      <c r="AF971" s="1086"/>
      <c r="AG971" s="1086"/>
      <c r="AJ971" s="1086"/>
      <c r="AK971" s="1086"/>
      <c r="AL971" s="1086"/>
      <c r="AM971" s="1086"/>
      <c r="AN971" s="1086"/>
      <c r="AO971" s="1086"/>
    </row>
    <row r="972" ht="15.75" customHeight="1">
      <c r="A972" s="1086"/>
      <c r="B972" s="1086"/>
      <c r="D972" s="1086"/>
      <c r="E972" s="1086"/>
      <c r="F972" s="1086"/>
      <c r="G972" s="1086"/>
      <c r="H972" s="1086"/>
      <c r="I972" s="1086"/>
      <c r="J972" s="1086"/>
      <c r="K972" s="1086"/>
      <c r="L972" s="1086"/>
      <c r="M972" s="1086"/>
      <c r="N972" s="1086"/>
      <c r="O972" s="1086"/>
      <c r="P972" s="1086"/>
      <c r="Q972" s="1086"/>
      <c r="R972" s="1086"/>
      <c r="S972" s="1086"/>
      <c r="T972" s="1086"/>
      <c r="U972" s="1086"/>
      <c r="V972" s="1086"/>
      <c r="W972" s="1086"/>
      <c r="X972" s="1086"/>
      <c r="Y972" s="1086"/>
      <c r="Z972" s="1086"/>
      <c r="AA972" s="1086"/>
      <c r="AB972" s="1086"/>
      <c r="AC972" s="1086"/>
      <c r="AD972" s="1086"/>
      <c r="AE972" s="1086"/>
      <c r="AF972" s="1086"/>
      <c r="AG972" s="1086"/>
      <c r="AJ972" s="1086"/>
      <c r="AK972" s="1086"/>
      <c r="AL972" s="1086"/>
      <c r="AM972" s="1086"/>
      <c r="AN972" s="1086"/>
      <c r="AO972" s="1086"/>
    </row>
    <row r="973" ht="15.75" customHeight="1">
      <c r="A973" s="1086"/>
      <c r="B973" s="1086"/>
      <c r="D973" s="1086"/>
      <c r="E973" s="1086"/>
      <c r="F973" s="1086"/>
      <c r="G973" s="1086"/>
      <c r="H973" s="1086"/>
      <c r="I973" s="1086"/>
      <c r="J973" s="1086"/>
      <c r="K973" s="1086"/>
      <c r="L973" s="1086"/>
      <c r="M973" s="1086"/>
      <c r="N973" s="1086"/>
      <c r="O973" s="1086"/>
      <c r="P973" s="1086"/>
      <c r="Q973" s="1086"/>
      <c r="R973" s="1086"/>
      <c r="S973" s="1086"/>
      <c r="T973" s="1086"/>
      <c r="U973" s="1086"/>
      <c r="V973" s="1086"/>
      <c r="W973" s="1086"/>
      <c r="X973" s="1086"/>
      <c r="Y973" s="1086"/>
      <c r="Z973" s="1086"/>
      <c r="AA973" s="1086"/>
      <c r="AB973" s="1086"/>
      <c r="AC973" s="1086"/>
      <c r="AD973" s="1086"/>
      <c r="AE973" s="1086"/>
      <c r="AF973" s="1086"/>
      <c r="AG973" s="1086"/>
      <c r="AJ973" s="1086"/>
      <c r="AK973" s="1086"/>
      <c r="AL973" s="1086"/>
      <c r="AM973" s="1086"/>
      <c r="AN973" s="1086"/>
      <c r="AO973" s="1086"/>
    </row>
    <row r="974" ht="15.75" customHeight="1">
      <c r="A974" s="1086"/>
      <c r="B974" s="1086"/>
      <c r="D974" s="1086"/>
      <c r="E974" s="1086"/>
      <c r="F974" s="1086"/>
      <c r="G974" s="1086"/>
      <c r="H974" s="1086"/>
      <c r="I974" s="1086"/>
      <c r="J974" s="1086"/>
      <c r="K974" s="1086"/>
      <c r="L974" s="1086"/>
      <c r="M974" s="1086"/>
      <c r="N974" s="1086"/>
      <c r="O974" s="1086"/>
      <c r="P974" s="1086"/>
      <c r="Q974" s="1086"/>
      <c r="R974" s="1086"/>
      <c r="S974" s="1086"/>
      <c r="T974" s="1086"/>
      <c r="U974" s="1086"/>
      <c r="V974" s="1086"/>
      <c r="W974" s="1086"/>
      <c r="X974" s="1086"/>
      <c r="Y974" s="1086"/>
      <c r="Z974" s="1086"/>
      <c r="AA974" s="1086"/>
      <c r="AB974" s="1086"/>
      <c r="AC974" s="1086"/>
      <c r="AD974" s="1086"/>
      <c r="AE974" s="1086"/>
      <c r="AF974" s="1086"/>
      <c r="AG974" s="1086"/>
      <c r="AJ974" s="1086"/>
      <c r="AK974" s="1086"/>
      <c r="AL974" s="1086"/>
      <c r="AM974" s="1086"/>
      <c r="AN974" s="1086"/>
      <c r="AO974" s="1086"/>
    </row>
    <row r="975" ht="15.75" customHeight="1">
      <c r="A975" s="1086"/>
      <c r="B975" s="1086"/>
      <c r="D975" s="1086"/>
      <c r="E975" s="1086"/>
      <c r="F975" s="1086"/>
      <c r="G975" s="1086"/>
      <c r="H975" s="1086"/>
      <c r="I975" s="1086"/>
      <c r="J975" s="1086"/>
      <c r="K975" s="1086"/>
      <c r="L975" s="1086"/>
      <c r="M975" s="1086"/>
      <c r="N975" s="1086"/>
      <c r="O975" s="1086"/>
      <c r="P975" s="1086"/>
      <c r="Q975" s="1086"/>
      <c r="R975" s="1086"/>
      <c r="S975" s="1086"/>
      <c r="T975" s="1086"/>
      <c r="U975" s="1086"/>
      <c r="V975" s="1086"/>
      <c r="W975" s="1086"/>
      <c r="X975" s="1086"/>
      <c r="Y975" s="1086"/>
      <c r="Z975" s="1086"/>
      <c r="AA975" s="1086"/>
      <c r="AB975" s="1086"/>
      <c r="AC975" s="1086"/>
      <c r="AD975" s="1086"/>
      <c r="AE975" s="1086"/>
      <c r="AF975" s="1086"/>
      <c r="AG975" s="1086"/>
      <c r="AJ975" s="1086"/>
      <c r="AK975" s="1086"/>
      <c r="AL975" s="1086"/>
      <c r="AM975" s="1086"/>
      <c r="AN975" s="1086"/>
      <c r="AO975" s="1086"/>
    </row>
    <row r="976" ht="15.75" customHeight="1">
      <c r="A976" s="1086"/>
      <c r="B976" s="1086"/>
      <c r="D976" s="1086"/>
      <c r="E976" s="1086"/>
      <c r="F976" s="1086"/>
      <c r="G976" s="1086"/>
      <c r="H976" s="1086"/>
      <c r="I976" s="1086"/>
      <c r="J976" s="1086"/>
      <c r="K976" s="1086"/>
      <c r="L976" s="1086"/>
      <c r="M976" s="1086"/>
      <c r="N976" s="1086"/>
      <c r="O976" s="1086"/>
      <c r="P976" s="1086"/>
      <c r="Q976" s="1086"/>
      <c r="R976" s="1086"/>
      <c r="S976" s="1086"/>
      <c r="T976" s="1086"/>
      <c r="U976" s="1086"/>
      <c r="V976" s="1086"/>
      <c r="W976" s="1086"/>
      <c r="X976" s="1086"/>
      <c r="Y976" s="1086"/>
      <c r="Z976" s="1086"/>
      <c r="AA976" s="1086"/>
      <c r="AB976" s="1086"/>
      <c r="AC976" s="1086"/>
      <c r="AD976" s="1086"/>
      <c r="AE976" s="1086"/>
      <c r="AF976" s="1086"/>
      <c r="AG976" s="1086"/>
      <c r="AJ976" s="1086"/>
      <c r="AK976" s="1086"/>
      <c r="AL976" s="1086"/>
      <c r="AM976" s="1086"/>
      <c r="AN976" s="1086"/>
      <c r="AO976" s="1086"/>
    </row>
    <row r="977" ht="15.75" customHeight="1">
      <c r="A977" s="1086"/>
      <c r="B977" s="1086"/>
      <c r="D977" s="1086"/>
      <c r="E977" s="1086"/>
      <c r="F977" s="1086"/>
      <c r="G977" s="1086"/>
      <c r="H977" s="1086"/>
      <c r="I977" s="1086"/>
      <c r="J977" s="1086"/>
      <c r="K977" s="1086"/>
      <c r="L977" s="1086"/>
      <c r="M977" s="1086"/>
      <c r="N977" s="1086"/>
      <c r="O977" s="1086"/>
      <c r="P977" s="1086"/>
      <c r="Q977" s="1086"/>
      <c r="R977" s="1086"/>
      <c r="S977" s="1086"/>
      <c r="T977" s="1086"/>
      <c r="U977" s="1086"/>
      <c r="V977" s="1086"/>
      <c r="W977" s="1086"/>
      <c r="X977" s="1086"/>
      <c r="Y977" s="1086"/>
      <c r="Z977" s="1086"/>
      <c r="AA977" s="1086"/>
      <c r="AB977" s="1086"/>
      <c r="AC977" s="1086"/>
      <c r="AD977" s="1086"/>
      <c r="AE977" s="1086"/>
      <c r="AF977" s="1086"/>
      <c r="AG977" s="1086"/>
      <c r="AJ977" s="1086"/>
      <c r="AK977" s="1086"/>
      <c r="AL977" s="1086"/>
      <c r="AM977" s="1086"/>
      <c r="AN977" s="1086"/>
      <c r="AO977" s="1086"/>
    </row>
    <row r="978" ht="15.75" customHeight="1">
      <c r="A978" s="1086"/>
      <c r="B978" s="1086"/>
      <c r="D978" s="1086"/>
      <c r="E978" s="1086"/>
      <c r="F978" s="1086"/>
      <c r="G978" s="1086"/>
      <c r="H978" s="1086"/>
      <c r="I978" s="1086"/>
      <c r="J978" s="1086"/>
      <c r="K978" s="1086"/>
      <c r="L978" s="1086"/>
      <c r="M978" s="1086"/>
      <c r="N978" s="1086"/>
      <c r="O978" s="1086"/>
      <c r="P978" s="1086"/>
      <c r="Q978" s="1086"/>
      <c r="R978" s="1086"/>
      <c r="S978" s="1086"/>
      <c r="T978" s="1086"/>
      <c r="U978" s="1086"/>
      <c r="V978" s="1086"/>
      <c r="W978" s="1086"/>
      <c r="X978" s="1086"/>
      <c r="Y978" s="1086"/>
      <c r="Z978" s="1086"/>
      <c r="AA978" s="1086"/>
      <c r="AB978" s="1086"/>
      <c r="AC978" s="1086"/>
      <c r="AD978" s="1086"/>
      <c r="AE978" s="1086"/>
      <c r="AF978" s="1086"/>
      <c r="AG978" s="1086"/>
      <c r="AJ978" s="1086"/>
      <c r="AK978" s="1086"/>
      <c r="AL978" s="1086"/>
      <c r="AM978" s="1086"/>
      <c r="AN978" s="1086"/>
      <c r="AO978" s="1086"/>
    </row>
    <row r="979" ht="15.75" customHeight="1">
      <c r="A979" s="1086"/>
      <c r="B979" s="1086"/>
      <c r="D979" s="1086"/>
      <c r="E979" s="1086"/>
      <c r="F979" s="1086"/>
      <c r="G979" s="1086"/>
      <c r="H979" s="1086"/>
      <c r="I979" s="1086"/>
      <c r="J979" s="1086"/>
      <c r="K979" s="1086"/>
      <c r="L979" s="1086"/>
      <c r="M979" s="1086"/>
      <c r="N979" s="1086"/>
      <c r="O979" s="1086"/>
      <c r="P979" s="1086"/>
      <c r="Q979" s="1086"/>
      <c r="R979" s="1086"/>
      <c r="S979" s="1086"/>
      <c r="T979" s="1086"/>
      <c r="U979" s="1086"/>
      <c r="V979" s="1086"/>
      <c r="W979" s="1086"/>
      <c r="X979" s="1086"/>
      <c r="Y979" s="1086"/>
      <c r="Z979" s="1086"/>
      <c r="AA979" s="1086"/>
      <c r="AB979" s="1086"/>
      <c r="AC979" s="1086"/>
      <c r="AD979" s="1086"/>
      <c r="AE979" s="1086"/>
      <c r="AF979" s="1086"/>
      <c r="AG979" s="1086"/>
      <c r="AJ979" s="1086"/>
      <c r="AK979" s="1086"/>
      <c r="AL979" s="1086"/>
      <c r="AM979" s="1086"/>
      <c r="AN979" s="1086"/>
      <c r="AO979" s="1086"/>
    </row>
    <row r="980" ht="15.75" customHeight="1">
      <c r="A980" s="1086"/>
      <c r="B980" s="1086"/>
      <c r="D980" s="1086"/>
      <c r="E980" s="1086"/>
      <c r="F980" s="1086"/>
      <c r="G980" s="1086"/>
      <c r="H980" s="1086"/>
      <c r="I980" s="1086"/>
      <c r="J980" s="1086"/>
      <c r="K980" s="1086"/>
      <c r="L980" s="1086"/>
      <c r="M980" s="1086"/>
      <c r="N980" s="1086"/>
      <c r="O980" s="1086"/>
      <c r="P980" s="1086"/>
      <c r="Q980" s="1086"/>
      <c r="R980" s="1086"/>
      <c r="S980" s="1086"/>
      <c r="T980" s="1086"/>
      <c r="U980" s="1086"/>
      <c r="V980" s="1086"/>
      <c r="W980" s="1086"/>
      <c r="X980" s="1086"/>
      <c r="Y980" s="1086"/>
      <c r="Z980" s="1086"/>
      <c r="AA980" s="1086"/>
      <c r="AB980" s="1086"/>
      <c r="AC980" s="1086"/>
      <c r="AD980" s="1086"/>
      <c r="AE980" s="1086"/>
      <c r="AF980" s="1086"/>
      <c r="AG980" s="1086"/>
      <c r="AJ980" s="1086"/>
      <c r="AK980" s="1086"/>
      <c r="AL980" s="1086"/>
      <c r="AM980" s="1086"/>
      <c r="AN980" s="1086"/>
      <c r="AO980" s="1086"/>
    </row>
    <row r="981" ht="15.75" customHeight="1">
      <c r="A981" s="1086"/>
      <c r="B981" s="1086"/>
      <c r="D981" s="1086"/>
      <c r="E981" s="1086"/>
      <c r="F981" s="1086"/>
      <c r="G981" s="1086"/>
      <c r="H981" s="1086"/>
      <c r="I981" s="1086"/>
      <c r="J981" s="1086"/>
      <c r="K981" s="1086"/>
      <c r="L981" s="1086"/>
      <c r="M981" s="1086"/>
      <c r="N981" s="1086"/>
      <c r="O981" s="1086"/>
      <c r="P981" s="1086"/>
      <c r="Q981" s="1086"/>
      <c r="R981" s="1086"/>
      <c r="S981" s="1086"/>
      <c r="T981" s="1086"/>
      <c r="U981" s="1086"/>
      <c r="V981" s="1086"/>
      <c r="W981" s="1086"/>
      <c r="X981" s="1086"/>
      <c r="Y981" s="1086"/>
      <c r="Z981" s="1086"/>
      <c r="AA981" s="1086"/>
      <c r="AB981" s="1086"/>
      <c r="AC981" s="1086"/>
      <c r="AD981" s="1086"/>
      <c r="AE981" s="1086"/>
      <c r="AF981" s="1086"/>
      <c r="AG981" s="1086"/>
      <c r="AJ981" s="1086"/>
      <c r="AK981" s="1086"/>
      <c r="AL981" s="1086"/>
      <c r="AM981" s="1086"/>
      <c r="AN981" s="1086"/>
      <c r="AO981" s="1086"/>
    </row>
    <row r="982" ht="15.75" customHeight="1">
      <c r="A982" s="1086"/>
      <c r="B982" s="1086"/>
      <c r="D982" s="1086"/>
      <c r="E982" s="1086"/>
      <c r="F982" s="1086"/>
      <c r="G982" s="1086"/>
      <c r="H982" s="1086"/>
      <c r="I982" s="1086"/>
      <c r="J982" s="1086"/>
      <c r="K982" s="1086"/>
      <c r="L982" s="1086"/>
      <c r="M982" s="1086"/>
      <c r="N982" s="1086"/>
      <c r="O982" s="1086"/>
      <c r="P982" s="1086"/>
      <c r="Q982" s="1086"/>
      <c r="R982" s="1086"/>
      <c r="S982" s="1086"/>
      <c r="T982" s="1086"/>
      <c r="U982" s="1086"/>
      <c r="V982" s="1086"/>
      <c r="W982" s="1086"/>
      <c r="X982" s="1086"/>
      <c r="Y982" s="1086"/>
      <c r="Z982" s="1086"/>
      <c r="AA982" s="1086"/>
      <c r="AB982" s="1086"/>
      <c r="AC982" s="1086"/>
      <c r="AD982" s="1086"/>
      <c r="AE982" s="1086"/>
      <c r="AF982" s="1086"/>
      <c r="AG982" s="1086"/>
      <c r="AJ982" s="1086"/>
      <c r="AK982" s="1086"/>
      <c r="AL982" s="1086"/>
      <c r="AM982" s="1086"/>
      <c r="AN982" s="1086"/>
      <c r="AO982" s="1086"/>
    </row>
    <row r="983" ht="15.75" customHeight="1">
      <c r="A983" s="1086"/>
      <c r="B983" s="1086"/>
      <c r="D983" s="1086"/>
      <c r="E983" s="1086"/>
      <c r="F983" s="1086"/>
      <c r="G983" s="1086"/>
      <c r="H983" s="1086"/>
      <c r="I983" s="1086"/>
      <c r="J983" s="1086"/>
      <c r="K983" s="1086"/>
      <c r="L983" s="1086"/>
      <c r="M983" s="1086"/>
      <c r="N983" s="1086"/>
      <c r="O983" s="1086"/>
      <c r="P983" s="1086"/>
      <c r="Q983" s="1086"/>
      <c r="R983" s="1086"/>
      <c r="S983" s="1086"/>
      <c r="T983" s="1086"/>
      <c r="U983" s="1086"/>
      <c r="V983" s="1086"/>
      <c r="W983" s="1086"/>
      <c r="X983" s="1086"/>
      <c r="Y983" s="1086"/>
      <c r="Z983" s="1086"/>
      <c r="AA983" s="1086"/>
      <c r="AB983" s="1086"/>
      <c r="AC983" s="1086"/>
      <c r="AD983" s="1086"/>
      <c r="AE983" s="1086"/>
      <c r="AF983" s="1086"/>
      <c r="AG983" s="1086"/>
      <c r="AJ983" s="1086"/>
      <c r="AK983" s="1086"/>
      <c r="AL983" s="1086"/>
      <c r="AM983" s="1086"/>
      <c r="AN983" s="1086"/>
      <c r="AO983" s="1086"/>
    </row>
    <row r="984" ht="15.75" customHeight="1">
      <c r="A984" s="1086"/>
      <c r="B984" s="1086"/>
      <c r="D984" s="1086"/>
      <c r="E984" s="1086"/>
      <c r="F984" s="1086"/>
      <c r="G984" s="1086"/>
      <c r="H984" s="1086"/>
      <c r="I984" s="1086"/>
      <c r="J984" s="1086"/>
      <c r="K984" s="1086"/>
      <c r="L984" s="1086"/>
      <c r="M984" s="1086"/>
      <c r="N984" s="1086"/>
      <c r="O984" s="1086"/>
      <c r="P984" s="1086"/>
      <c r="Q984" s="1086"/>
      <c r="R984" s="1086"/>
      <c r="S984" s="1086"/>
      <c r="T984" s="1086"/>
      <c r="U984" s="1086"/>
      <c r="V984" s="1086"/>
      <c r="W984" s="1086"/>
      <c r="X984" s="1086"/>
      <c r="Y984" s="1086"/>
      <c r="Z984" s="1086"/>
      <c r="AA984" s="1086"/>
      <c r="AB984" s="1086"/>
      <c r="AC984" s="1086"/>
      <c r="AD984" s="1086"/>
      <c r="AE984" s="1086"/>
      <c r="AF984" s="1086"/>
      <c r="AG984" s="1086"/>
      <c r="AJ984" s="1086"/>
      <c r="AK984" s="1086"/>
      <c r="AL984" s="1086"/>
      <c r="AM984" s="1086"/>
      <c r="AN984" s="1086"/>
      <c r="AO984" s="1086"/>
    </row>
    <row r="985" ht="15.75" customHeight="1">
      <c r="A985" s="1086"/>
      <c r="B985" s="1086"/>
      <c r="D985" s="1086"/>
      <c r="E985" s="1086"/>
      <c r="F985" s="1086"/>
      <c r="G985" s="1086"/>
      <c r="H985" s="1086"/>
      <c r="I985" s="1086"/>
      <c r="J985" s="1086"/>
      <c r="K985" s="1086"/>
      <c r="L985" s="1086"/>
      <c r="M985" s="1086"/>
      <c r="N985" s="1086"/>
      <c r="O985" s="1086"/>
      <c r="P985" s="1086"/>
      <c r="Q985" s="1086"/>
      <c r="R985" s="1086"/>
      <c r="S985" s="1086"/>
      <c r="T985" s="1086"/>
      <c r="U985" s="1086"/>
      <c r="V985" s="1086"/>
      <c r="W985" s="1086"/>
      <c r="X985" s="1086"/>
      <c r="Y985" s="1086"/>
      <c r="Z985" s="1086"/>
      <c r="AA985" s="1086"/>
      <c r="AB985" s="1086"/>
      <c r="AC985" s="1086"/>
      <c r="AD985" s="1086"/>
      <c r="AE985" s="1086"/>
      <c r="AF985" s="1086"/>
      <c r="AG985" s="1086"/>
      <c r="AJ985" s="1086"/>
      <c r="AK985" s="1086"/>
      <c r="AL985" s="1086"/>
      <c r="AM985" s="1086"/>
      <c r="AN985" s="1086"/>
      <c r="AO985" s="1086"/>
    </row>
    <row r="986" ht="15.75" customHeight="1">
      <c r="A986" s="1086"/>
      <c r="B986" s="1086"/>
      <c r="D986" s="1086"/>
      <c r="E986" s="1086"/>
      <c r="F986" s="1086"/>
      <c r="G986" s="1086"/>
      <c r="H986" s="1086"/>
      <c r="I986" s="1086"/>
      <c r="J986" s="1086"/>
      <c r="K986" s="1086"/>
      <c r="L986" s="1086"/>
      <c r="M986" s="1086"/>
      <c r="N986" s="1086"/>
      <c r="O986" s="1086"/>
      <c r="P986" s="1086"/>
      <c r="Q986" s="1086"/>
      <c r="R986" s="1086"/>
      <c r="S986" s="1086"/>
      <c r="T986" s="1086"/>
      <c r="U986" s="1086"/>
      <c r="V986" s="1086"/>
      <c r="W986" s="1086"/>
      <c r="X986" s="1086"/>
      <c r="Y986" s="1086"/>
      <c r="Z986" s="1086"/>
      <c r="AA986" s="1086"/>
      <c r="AB986" s="1086"/>
      <c r="AC986" s="1086"/>
      <c r="AD986" s="1086"/>
      <c r="AE986" s="1086"/>
      <c r="AF986" s="1086"/>
      <c r="AG986" s="1086"/>
      <c r="AJ986" s="1086"/>
      <c r="AK986" s="1086"/>
      <c r="AL986" s="1086"/>
      <c r="AM986" s="1086"/>
      <c r="AN986" s="1086"/>
      <c r="AO986" s="1086"/>
    </row>
    <row r="987" ht="15.75" customHeight="1">
      <c r="A987" s="1086"/>
      <c r="B987" s="1086"/>
      <c r="D987" s="1086"/>
      <c r="E987" s="1086"/>
      <c r="F987" s="1086"/>
      <c r="G987" s="1086"/>
      <c r="H987" s="1086"/>
      <c r="I987" s="1086"/>
      <c r="J987" s="1086"/>
      <c r="K987" s="1086"/>
      <c r="L987" s="1086"/>
      <c r="M987" s="1086"/>
      <c r="N987" s="1086"/>
      <c r="O987" s="1086"/>
      <c r="P987" s="1086"/>
      <c r="Q987" s="1086"/>
      <c r="R987" s="1086"/>
      <c r="S987" s="1086"/>
      <c r="T987" s="1086"/>
      <c r="U987" s="1086"/>
      <c r="V987" s="1086"/>
      <c r="W987" s="1086"/>
      <c r="X987" s="1086"/>
      <c r="Y987" s="1086"/>
      <c r="Z987" s="1086"/>
      <c r="AA987" s="1086"/>
      <c r="AB987" s="1086"/>
      <c r="AC987" s="1086"/>
      <c r="AD987" s="1086"/>
      <c r="AE987" s="1086"/>
      <c r="AF987" s="1086"/>
      <c r="AG987" s="1086"/>
      <c r="AJ987" s="1086"/>
      <c r="AK987" s="1086"/>
      <c r="AL987" s="1086"/>
      <c r="AM987" s="1086"/>
      <c r="AN987" s="1086"/>
      <c r="AO987" s="1086"/>
    </row>
    <row r="988" ht="15.75" customHeight="1">
      <c r="A988" s="1086"/>
      <c r="B988" s="1086"/>
      <c r="D988" s="1086"/>
      <c r="E988" s="1086"/>
      <c r="F988" s="1086"/>
      <c r="G988" s="1086"/>
      <c r="H988" s="1086"/>
      <c r="I988" s="1086"/>
      <c r="J988" s="1086"/>
      <c r="K988" s="1086"/>
      <c r="L988" s="1086"/>
      <c r="M988" s="1086"/>
      <c r="N988" s="1086"/>
      <c r="O988" s="1086"/>
      <c r="P988" s="1086"/>
      <c r="Q988" s="1086"/>
      <c r="R988" s="1086"/>
      <c r="S988" s="1086"/>
      <c r="T988" s="1086"/>
      <c r="U988" s="1086"/>
      <c r="V988" s="1086"/>
      <c r="W988" s="1086"/>
      <c r="X988" s="1086"/>
      <c r="Y988" s="1086"/>
      <c r="Z988" s="1086"/>
      <c r="AA988" s="1086"/>
      <c r="AB988" s="1086"/>
      <c r="AC988" s="1086"/>
      <c r="AD988" s="1086"/>
      <c r="AE988" s="1086"/>
      <c r="AF988" s="1086"/>
      <c r="AG988" s="1086"/>
      <c r="AJ988" s="1086"/>
      <c r="AK988" s="1086"/>
      <c r="AL988" s="1086"/>
      <c r="AM988" s="1086"/>
      <c r="AN988" s="1086"/>
      <c r="AO988" s="1086"/>
    </row>
    <row r="989" ht="15.75" customHeight="1">
      <c r="A989" s="1086"/>
      <c r="B989" s="1086"/>
      <c r="D989" s="1086"/>
      <c r="E989" s="1086"/>
      <c r="F989" s="1086"/>
      <c r="G989" s="1086"/>
      <c r="H989" s="1086"/>
      <c r="I989" s="1086"/>
      <c r="J989" s="1086"/>
      <c r="K989" s="1086"/>
      <c r="L989" s="1086"/>
      <c r="M989" s="1086"/>
      <c r="N989" s="1086"/>
      <c r="O989" s="1086"/>
      <c r="P989" s="1086"/>
      <c r="Q989" s="1086"/>
      <c r="R989" s="1086"/>
      <c r="S989" s="1086"/>
      <c r="T989" s="1086"/>
      <c r="U989" s="1086"/>
      <c r="V989" s="1086"/>
      <c r="W989" s="1086"/>
      <c r="X989" s="1086"/>
      <c r="Y989" s="1086"/>
      <c r="Z989" s="1086"/>
      <c r="AA989" s="1086"/>
      <c r="AB989" s="1086"/>
      <c r="AC989" s="1086"/>
      <c r="AD989" s="1086"/>
      <c r="AE989" s="1086"/>
      <c r="AF989" s="1086"/>
      <c r="AG989" s="1086"/>
      <c r="AJ989" s="1086"/>
      <c r="AK989" s="1086"/>
      <c r="AL989" s="1086"/>
      <c r="AM989" s="1086"/>
      <c r="AN989" s="1086"/>
      <c r="AO989" s="1086"/>
    </row>
    <row r="990" ht="15.75" customHeight="1">
      <c r="A990" s="1086"/>
      <c r="B990" s="1086"/>
      <c r="D990" s="1086"/>
      <c r="E990" s="1086"/>
      <c r="F990" s="1086"/>
      <c r="G990" s="1086"/>
      <c r="H990" s="1086"/>
      <c r="I990" s="1086"/>
      <c r="J990" s="1086"/>
      <c r="K990" s="1086"/>
      <c r="L990" s="1086"/>
      <c r="M990" s="1086"/>
      <c r="N990" s="1086"/>
      <c r="O990" s="1086"/>
      <c r="P990" s="1086"/>
      <c r="Q990" s="1086"/>
      <c r="R990" s="1086"/>
      <c r="S990" s="1086"/>
      <c r="T990" s="1086"/>
      <c r="U990" s="1086"/>
      <c r="V990" s="1086"/>
      <c r="W990" s="1086"/>
      <c r="X990" s="1086"/>
      <c r="Y990" s="1086"/>
      <c r="Z990" s="1086"/>
      <c r="AA990" s="1086"/>
      <c r="AB990" s="1086"/>
      <c r="AC990" s="1086"/>
      <c r="AD990" s="1086"/>
      <c r="AE990" s="1086"/>
      <c r="AF990" s="1086"/>
      <c r="AG990" s="1086"/>
      <c r="AJ990" s="1086"/>
      <c r="AK990" s="1086"/>
      <c r="AL990" s="1086"/>
      <c r="AM990" s="1086"/>
      <c r="AN990" s="1086"/>
      <c r="AO990" s="1086"/>
    </row>
    <row r="991" ht="15.75" customHeight="1">
      <c r="A991" s="1086"/>
      <c r="B991" s="1086"/>
      <c r="D991" s="1086"/>
      <c r="E991" s="1086"/>
      <c r="F991" s="1086"/>
      <c r="G991" s="1086"/>
      <c r="H991" s="1086"/>
      <c r="I991" s="1086"/>
      <c r="J991" s="1086"/>
      <c r="K991" s="1086"/>
      <c r="L991" s="1086"/>
      <c r="M991" s="1086"/>
      <c r="N991" s="1086"/>
      <c r="O991" s="1086"/>
      <c r="P991" s="1086"/>
      <c r="Q991" s="1086"/>
      <c r="R991" s="1086"/>
      <c r="S991" s="1086"/>
      <c r="T991" s="1086"/>
      <c r="U991" s="1086"/>
      <c r="V991" s="1086"/>
      <c r="W991" s="1086"/>
      <c r="X991" s="1086"/>
      <c r="Y991" s="1086"/>
      <c r="Z991" s="1086"/>
      <c r="AA991" s="1086"/>
      <c r="AB991" s="1086"/>
      <c r="AC991" s="1086"/>
      <c r="AD991" s="1086"/>
      <c r="AE991" s="1086"/>
      <c r="AF991" s="1086"/>
      <c r="AG991" s="1086"/>
      <c r="AJ991" s="1086"/>
      <c r="AK991" s="1086"/>
      <c r="AL991" s="1086"/>
      <c r="AM991" s="1086"/>
      <c r="AN991" s="1086"/>
      <c r="AO991" s="1086"/>
    </row>
    <row r="992" ht="15.75" customHeight="1">
      <c r="A992" s="1086"/>
      <c r="B992" s="1086"/>
      <c r="D992" s="1086"/>
      <c r="E992" s="1086"/>
      <c r="F992" s="1086"/>
      <c r="G992" s="1086"/>
      <c r="H992" s="1086"/>
      <c r="I992" s="1086"/>
      <c r="J992" s="1086"/>
      <c r="K992" s="1086"/>
      <c r="L992" s="1086"/>
      <c r="M992" s="1086"/>
      <c r="N992" s="1086"/>
      <c r="O992" s="1086"/>
      <c r="P992" s="1086"/>
      <c r="Q992" s="1086"/>
      <c r="R992" s="1086"/>
      <c r="S992" s="1086"/>
      <c r="T992" s="1086"/>
      <c r="U992" s="1086"/>
      <c r="V992" s="1086"/>
      <c r="W992" s="1086"/>
      <c r="X992" s="1086"/>
      <c r="Y992" s="1086"/>
      <c r="Z992" s="1086"/>
      <c r="AA992" s="1086"/>
      <c r="AB992" s="1086"/>
      <c r="AC992" s="1086"/>
      <c r="AD992" s="1086"/>
      <c r="AE992" s="1086"/>
      <c r="AF992" s="1086"/>
      <c r="AG992" s="1086"/>
      <c r="AJ992" s="1086"/>
      <c r="AK992" s="1086"/>
      <c r="AL992" s="1086"/>
      <c r="AM992" s="1086"/>
      <c r="AN992" s="1086"/>
      <c r="AO992" s="1086"/>
    </row>
    <row r="993" ht="15.75" customHeight="1">
      <c r="A993" s="1086"/>
      <c r="B993" s="1086"/>
      <c r="D993" s="1086"/>
      <c r="E993" s="1086"/>
      <c r="F993" s="1086"/>
      <c r="G993" s="1086"/>
      <c r="H993" s="1086"/>
      <c r="I993" s="1086"/>
      <c r="J993" s="1086"/>
      <c r="K993" s="1086"/>
      <c r="L993" s="1086"/>
      <c r="M993" s="1086"/>
      <c r="N993" s="1086"/>
      <c r="O993" s="1086"/>
      <c r="P993" s="1086"/>
      <c r="Q993" s="1086"/>
      <c r="R993" s="1086"/>
      <c r="S993" s="1086"/>
      <c r="T993" s="1086"/>
      <c r="U993" s="1086"/>
      <c r="V993" s="1086"/>
      <c r="W993" s="1086"/>
      <c r="X993" s="1086"/>
      <c r="Y993" s="1086"/>
      <c r="Z993" s="1086"/>
      <c r="AA993" s="1086"/>
      <c r="AB993" s="1086"/>
      <c r="AC993" s="1086"/>
      <c r="AD993" s="1086"/>
      <c r="AE993" s="1086"/>
      <c r="AF993" s="1086"/>
      <c r="AG993" s="1086"/>
      <c r="AJ993" s="1086"/>
      <c r="AK993" s="1086"/>
      <c r="AL993" s="1086"/>
      <c r="AM993" s="1086"/>
      <c r="AN993" s="1086"/>
      <c r="AO993" s="1086"/>
    </row>
    <row r="994" ht="15.75" customHeight="1">
      <c r="A994" s="1086"/>
      <c r="B994" s="1086"/>
      <c r="D994" s="1086"/>
      <c r="E994" s="1086"/>
      <c r="F994" s="1086"/>
      <c r="G994" s="1086"/>
      <c r="H994" s="1086"/>
      <c r="I994" s="1086"/>
      <c r="J994" s="1086"/>
      <c r="K994" s="1086"/>
      <c r="L994" s="1086"/>
      <c r="M994" s="1086"/>
      <c r="N994" s="1086"/>
      <c r="O994" s="1086"/>
      <c r="P994" s="1086"/>
      <c r="Q994" s="1086"/>
      <c r="R994" s="1086"/>
      <c r="S994" s="1086"/>
      <c r="T994" s="1086"/>
      <c r="U994" s="1086"/>
      <c r="V994" s="1086"/>
      <c r="W994" s="1086"/>
      <c r="X994" s="1086"/>
      <c r="Y994" s="1086"/>
      <c r="Z994" s="1086"/>
      <c r="AA994" s="1086"/>
      <c r="AB994" s="1086"/>
      <c r="AC994" s="1086"/>
      <c r="AD994" s="1086"/>
      <c r="AE994" s="1086"/>
      <c r="AF994" s="1086"/>
      <c r="AG994" s="1086"/>
      <c r="AJ994" s="1086"/>
      <c r="AK994" s="1086"/>
      <c r="AL994" s="1086"/>
      <c r="AM994" s="1086"/>
      <c r="AN994" s="1086"/>
      <c r="AO994" s="1086"/>
    </row>
    <row r="995" ht="15.75" customHeight="1">
      <c r="A995" s="1086"/>
      <c r="B995" s="1086"/>
      <c r="D995" s="1086"/>
      <c r="E995" s="1086"/>
      <c r="F995" s="1086"/>
      <c r="G995" s="1086"/>
      <c r="H995" s="1086"/>
      <c r="I995" s="1086"/>
      <c r="J995" s="1086"/>
      <c r="K995" s="1086"/>
      <c r="L995" s="1086"/>
      <c r="M995" s="1086"/>
      <c r="N995" s="1086"/>
      <c r="O995" s="1086"/>
      <c r="P995" s="1086"/>
      <c r="Q995" s="1086"/>
      <c r="R995" s="1086"/>
      <c r="S995" s="1086"/>
      <c r="T995" s="1086"/>
      <c r="U995" s="1086"/>
      <c r="V995" s="1086"/>
      <c r="W995" s="1086"/>
      <c r="X995" s="1086"/>
      <c r="Y995" s="1086"/>
      <c r="Z995" s="1086"/>
      <c r="AA995" s="1086"/>
      <c r="AB995" s="1086"/>
      <c r="AC995" s="1086"/>
      <c r="AD995" s="1086"/>
      <c r="AE995" s="1086"/>
      <c r="AF995" s="1086"/>
      <c r="AG995" s="1086"/>
      <c r="AJ995" s="1086"/>
      <c r="AK995" s="1086"/>
      <c r="AL995" s="1086"/>
      <c r="AM995" s="1086"/>
      <c r="AN995" s="1086"/>
      <c r="AO995" s="1086"/>
    </row>
    <row r="996" ht="15.75" customHeight="1">
      <c r="A996" s="1086"/>
      <c r="B996" s="1086"/>
      <c r="D996" s="1086"/>
      <c r="E996" s="1086"/>
      <c r="F996" s="1086"/>
      <c r="G996" s="1086"/>
      <c r="H996" s="1086"/>
      <c r="I996" s="1086"/>
      <c r="J996" s="1086"/>
      <c r="K996" s="1086"/>
      <c r="L996" s="1086"/>
      <c r="M996" s="1086"/>
      <c r="N996" s="1086"/>
      <c r="O996" s="1086"/>
      <c r="P996" s="1086"/>
      <c r="Q996" s="1086"/>
      <c r="R996" s="1086"/>
      <c r="S996" s="1086"/>
      <c r="T996" s="1086"/>
      <c r="U996" s="1086"/>
      <c r="V996" s="1086"/>
      <c r="W996" s="1086"/>
      <c r="X996" s="1086"/>
      <c r="Y996" s="1086"/>
      <c r="Z996" s="1086"/>
      <c r="AA996" s="1086"/>
      <c r="AB996" s="1086"/>
      <c r="AC996" s="1086"/>
      <c r="AD996" s="1086"/>
      <c r="AE996" s="1086"/>
      <c r="AF996" s="1086"/>
      <c r="AG996" s="1086"/>
      <c r="AJ996" s="1086"/>
      <c r="AK996" s="1086"/>
      <c r="AL996" s="1086"/>
      <c r="AM996" s="1086"/>
      <c r="AN996" s="1086"/>
      <c r="AO996" s="1086"/>
    </row>
    <row r="997" ht="15.75" customHeight="1">
      <c r="A997" s="1086"/>
      <c r="B997" s="1086"/>
      <c r="D997" s="1086"/>
      <c r="E997" s="1086"/>
      <c r="F997" s="1086"/>
      <c r="G997" s="1086"/>
      <c r="H997" s="1086"/>
      <c r="I997" s="1086"/>
      <c r="J997" s="1086"/>
      <c r="K997" s="1086"/>
      <c r="L997" s="1086"/>
      <c r="M997" s="1086"/>
      <c r="N997" s="1086"/>
      <c r="O997" s="1086"/>
      <c r="P997" s="1086"/>
      <c r="Q997" s="1086"/>
      <c r="R997" s="1086"/>
      <c r="S997" s="1086"/>
      <c r="T997" s="1086"/>
      <c r="U997" s="1086"/>
      <c r="V997" s="1086"/>
      <c r="W997" s="1086"/>
      <c r="X997" s="1086"/>
      <c r="Y997" s="1086"/>
      <c r="Z997" s="1086"/>
      <c r="AA997" s="1086"/>
      <c r="AB997" s="1086"/>
      <c r="AC997" s="1086"/>
      <c r="AD997" s="1086"/>
      <c r="AE997" s="1086"/>
      <c r="AF997" s="1086"/>
      <c r="AG997" s="1086"/>
      <c r="AJ997" s="1086"/>
      <c r="AK997" s="1086"/>
      <c r="AL997" s="1086"/>
      <c r="AM997" s="1086"/>
      <c r="AN997" s="1086"/>
      <c r="AO997" s="1086"/>
    </row>
    <row r="998" ht="15.75" customHeight="1">
      <c r="A998" s="1086"/>
      <c r="B998" s="1086"/>
      <c r="D998" s="1086"/>
      <c r="E998" s="1086"/>
      <c r="F998" s="1086"/>
      <c r="G998" s="1086"/>
      <c r="H998" s="1086"/>
      <c r="I998" s="1086"/>
      <c r="J998" s="1086"/>
      <c r="K998" s="1086"/>
      <c r="L998" s="1086"/>
      <c r="M998" s="1086"/>
      <c r="N998" s="1086"/>
      <c r="O998" s="1086"/>
      <c r="P998" s="1086"/>
      <c r="Q998" s="1086"/>
      <c r="R998" s="1086"/>
      <c r="S998" s="1086"/>
      <c r="T998" s="1086"/>
      <c r="U998" s="1086"/>
      <c r="V998" s="1086"/>
      <c r="W998" s="1086"/>
      <c r="X998" s="1086"/>
      <c r="Y998" s="1086"/>
      <c r="Z998" s="1086"/>
      <c r="AA998" s="1086"/>
      <c r="AB998" s="1086"/>
      <c r="AC998" s="1086"/>
      <c r="AD998" s="1086"/>
      <c r="AE998" s="1086"/>
      <c r="AF998" s="1086"/>
      <c r="AG998" s="1086"/>
      <c r="AJ998" s="1086"/>
      <c r="AK998" s="1086"/>
      <c r="AL998" s="1086"/>
      <c r="AM998" s="1086"/>
      <c r="AN998" s="1086"/>
      <c r="AO998" s="1086"/>
    </row>
    <row r="999" ht="15.75" customHeight="1">
      <c r="A999" s="1086"/>
      <c r="B999" s="1086"/>
      <c r="D999" s="1086"/>
      <c r="E999" s="1086"/>
      <c r="F999" s="1086"/>
      <c r="G999" s="1086"/>
      <c r="H999" s="1086"/>
      <c r="I999" s="1086"/>
      <c r="J999" s="1086"/>
      <c r="K999" s="1086"/>
      <c r="L999" s="1086"/>
      <c r="M999" s="1086"/>
      <c r="N999" s="1086"/>
      <c r="O999" s="1086"/>
      <c r="P999" s="1086"/>
      <c r="Q999" s="1086"/>
      <c r="R999" s="1086"/>
      <c r="S999" s="1086"/>
      <c r="T999" s="1086"/>
      <c r="U999" s="1086"/>
      <c r="V999" s="1086"/>
      <c r="W999" s="1086"/>
      <c r="X999" s="1086"/>
      <c r="Y999" s="1086"/>
      <c r="Z999" s="1086"/>
      <c r="AA999" s="1086"/>
      <c r="AB999" s="1086"/>
      <c r="AC999" s="1086"/>
      <c r="AD999" s="1086"/>
      <c r="AE999" s="1086"/>
      <c r="AF999" s="1086"/>
      <c r="AG999" s="1086"/>
      <c r="AJ999" s="1086"/>
      <c r="AK999" s="1086"/>
      <c r="AL999" s="1086"/>
      <c r="AM999" s="1086"/>
      <c r="AN999" s="1086"/>
      <c r="AO999" s="1086"/>
    </row>
    <row r="1000" ht="15.75" customHeight="1">
      <c r="A1000" s="1086"/>
      <c r="B1000" s="1086"/>
      <c r="D1000" s="1086"/>
      <c r="E1000" s="1086"/>
      <c r="F1000" s="1086"/>
      <c r="G1000" s="1086"/>
      <c r="H1000" s="1086"/>
      <c r="I1000" s="1086"/>
      <c r="J1000" s="1086"/>
      <c r="K1000" s="1086"/>
      <c r="L1000" s="1086"/>
      <c r="M1000" s="1086"/>
      <c r="N1000" s="1086"/>
      <c r="O1000" s="1086"/>
      <c r="P1000" s="1086"/>
      <c r="Q1000" s="1086"/>
      <c r="R1000" s="1086"/>
      <c r="S1000" s="1086"/>
      <c r="T1000" s="1086"/>
      <c r="U1000" s="1086"/>
      <c r="V1000" s="1086"/>
      <c r="W1000" s="1086"/>
      <c r="X1000" s="1086"/>
      <c r="Y1000" s="1086"/>
      <c r="Z1000" s="1086"/>
      <c r="AA1000" s="1086"/>
      <c r="AB1000" s="1086"/>
      <c r="AC1000" s="1086"/>
      <c r="AD1000" s="1086"/>
      <c r="AE1000" s="1086"/>
      <c r="AF1000" s="1086"/>
      <c r="AG1000" s="1086"/>
      <c r="AJ1000" s="1086"/>
      <c r="AK1000" s="1086"/>
      <c r="AL1000" s="1086"/>
      <c r="AM1000" s="1086"/>
      <c r="AN1000" s="1086"/>
      <c r="AO1000" s="1086"/>
    </row>
  </sheetData>
  <mergeCells count="28">
    <mergeCell ref="S12:W12"/>
    <mergeCell ref="X12:AA12"/>
    <mergeCell ref="AC12:AE12"/>
    <mergeCell ref="AF12:AG12"/>
    <mergeCell ref="D9:AG9"/>
    <mergeCell ref="E10:H11"/>
    <mergeCell ref="I10:AA10"/>
    <mergeCell ref="AC10:AG10"/>
    <mergeCell ref="I11:Q11"/>
    <mergeCell ref="S11:AA11"/>
    <mergeCell ref="AC11:AG11"/>
    <mergeCell ref="J13:K13"/>
    <mergeCell ref="L13:M13"/>
    <mergeCell ref="N13:O13"/>
    <mergeCell ref="P13:Q13"/>
    <mergeCell ref="S13:S14"/>
    <mergeCell ref="T13:U13"/>
    <mergeCell ref="V13:W13"/>
    <mergeCell ref="X13:Y13"/>
    <mergeCell ref="Z13:AA13"/>
    <mergeCell ref="AC13:AC14"/>
    <mergeCell ref="D10:D14"/>
    <mergeCell ref="E12:E14"/>
    <mergeCell ref="F12:F14"/>
    <mergeCell ref="G12:H13"/>
    <mergeCell ref="I12:M12"/>
    <mergeCell ref="N12:Q12"/>
    <mergeCell ref="I13:I14"/>
  </mergeCells>
  <printOptions/>
  <pageMargins bottom="0.75" footer="0.0" header="0.0" left="0.7" right="0.7" top="0.75"/>
  <pageSetup orientation="landscape"/>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2.63" defaultRowHeight="15.0" outlineLevelCol="1"/>
  <cols>
    <col customWidth="1" min="1" max="1" width="3.38"/>
    <col customWidth="1" min="2" max="2" width="12.25"/>
    <col customWidth="1" min="3" max="3" width="4.0"/>
    <col customWidth="1" min="4" max="4" width="6.88"/>
    <col customWidth="1" min="5" max="5" width="4.13"/>
    <col customWidth="1" min="6" max="6" width="9.63"/>
    <col customWidth="1" min="7" max="8" width="12.63"/>
    <col customWidth="1" min="9" max="9" width="2.88"/>
    <col customWidth="1" min="10" max="10" width="3.25"/>
    <col customWidth="1" min="11" max="11" width="2.13"/>
    <col customWidth="1" min="12" max="12" width="3.25"/>
    <col customWidth="1" min="13" max="13" width="2.13"/>
    <col customWidth="1" min="14" max="16" width="3.25"/>
    <col customWidth="1" min="17" max="17" width="2.13"/>
    <col customWidth="1" min="18" max="18" width="3.25"/>
    <col customWidth="1" min="19" max="19" width="2.13"/>
    <col customWidth="1" min="20" max="22" width="3.25"/>
    <col customWidth="1" min="23" max="23" width="2.13"/>
    <col customWidth="1" min="24" max="24" width="3.25"/>
    <col customWidth="1" min="25" max="25" width="2.13"/>
    <col customWidth="1" min="26" max="28" width="3.25"/>
    <col customWidth="1" min="29" max="29" width="2.13"/>
    <col customWidth="1" min="30" max="30" width="3.25"/>
    <col customWidth="1" min="31" max="31" width="2.13"/>
    <col customWidth="1" min="32" max="33" width="3.25"/>
    <col customWidth="1" min="34" max="34" width="3.75"/>
    <col customWidth="1" min="35" max="35" width="2.13"/>
    <col customWidth="1" min="36" max="36" width="3.25"/>
    <col customWidth="1" min="37" max="37" width="2.13"/>
    <col customWidth="1" min="38" max="40" width="3.25"/>
    <col customWidth="1" min="41" max="41" width="2.13"/>
    <col customWidth="1" min="42" max="42" width="3.25"/>
    <col customWidth="1" min="43" max="43" width="2.13"/>
    <col customWidth="1" min="44" max="46" width="3.25"/>
    <col customWidth="1" min="47" max="47" width="2.13"/>
    <col customWidth="1" min="48" max="48" width="3.25"/>
    <col customWidth="1" min="49" max="49" width="2.13"/>
    <col customWidth="1" min="50" max="52" width="3.25"/>
    <col customWidth="1" min="53" max="53" width="2.13"/>
    <col customWidth="1" min="54" max="54" width="3.25"/>
    <col customWidth="1" min="55" max="55" width="2.13"/>
    <col customWidth="1" min="56" max="58" width="3.25"/>
    <col customWidth="1" min="59" max="59" width="2.13"/>
    <col customWidth="1" min="60" max="60" width="3.25"/>
    <col customWidth="1" min="61" max="61" width="2.13"/>
    <col customWidth="1" min="62" max="64" width="3.25"/>
    <col customWidth="1" min="65" max="65" width="2.13"/>
    <col customWidth="1" min="66" max="66" width="3.25"/>
    <col customWidth="1" min="67" max="67" width="2.13"/>
    <col customWidth="1" min="68" max="68" width="3.25"/>
    <col customWidth="1" min="69" max="69" width="9.13"/>
    <col customWidth="1" min="70" max="79" width="7.13" outlineLevel="1"/>
    <col customWidth="1" min="80" max="80" width="3.75"/>
  </cols>
  <sheetData>
    <row r="1">
      <c r="A1" s="639"/>
      <c r="B1" s="639"/>
      <c r="C1" s="639"/>
      <c r="D1" s="639"/>
      <c r="E1" s="711"/>
      <c r="F1" s="711"/>
      <c r="G1" s="711"/>
      <c r="H1" s="711"/>
      <c r="I1" s="639"/>
      <c r="J1" s="711"/>
      <c r="K1" s="711"/>
      <c r="L1" s="711"/>
      <c r="M1" s="711"/>
      <c r="N1" s="711"/>
      <c r="O1" s="711"/>
      <c r="P1" s="711"/>
      <c r="Q1" s="711"/>
      <c r="R1" s="711"/>
      <c r="S1" s="711"/>
      <c r="T1" s="711"/>
      <c r="U1" s="711"/>
      <c r="V1" s="711"/>
      <c r="W1" s="711"/>
      <c r="X1" s="711"/>
      <c r="Y1" s="711"/>
      <c r="Z1" s="711"/>
      <c r="AA1" s="711"/>
      <c r="AB1" s="711"/>
      <c r="AC1" s="711"/>
      <c r="AD1" s="711"/>
      <c r="AE1" s="711"/>
      <c r="AF1" s="711"/>
      <c r="AG1" s="711"/>
      <c r="AH1" s="711"/>
      <c r="AI1" s="711"/>
      <c r="AJ1" s="711"/>
      <c r="AK1" s="711"/>
      <c r="AL1" s="711"/>
      <c r="AM1" s="711"/>
      <c r="AN1" s="711"/>
      <c r="AO1" s="711"/>
      <c r="AP1" s="711"/>
      <c r="AQ1" s="711"/>
      <c r="AR1" s="711"/>
      <c r="AS1" s="711"/>
      <c r="AT1" s="711"/>
      <c r="AU1" s="711"/>
      <c r="AV1" s="711"/>
      <c r="AW1" s="711"/>
      <c r="AX1" s="711"/>
      <c r="AY1" s="711"/>
      <c r="AZ1" s="711"/>
      <c r="BA1" s="711"/>
      <c r="BB1" s="711"/>
      <c r="BC1" s="711"/>
      <c r="BD1" s="711"/>
      <c r="BE1" s="711"/>
      <c r="BF1" s="711"/>
      <c r="BG1" s="711"/>
      <c r="BH1" s="711"/>
      <c r="BI1" s="711"/>
      <c r="BJ1" s="711"/>
      <c r="BK1" s="711"/>
      <c r="BL1" s="711"/>
      <c r="BM1" s="711"/>
      <c r="BN1" s="711"/>
      <c r="BO1" s="711"/>
      <c r="BP1" s="711"/>
      <c r="BQ1" s="639"/>
      <c r="CB1" s="1142"/>
    </row>
    <row r="2">
      <c r="A2" s="639"/>
      <c r="B2" s="1143" t="str">
        <f>'(I-3) Design &amp; Feedback'!D4</f>
        <v>Filter: </v>
      </c>
      <c r="C2" s="639"/>
      <c r="D2" s="639"/>
      <c r="E2" s="711"/>
      <c r="F2" s="711"/>
      <c r="G2" s="1144" t="s">
        <v>1211</v>
      </c>
      <c r="H2" s="31"/>
      <c r="I2" s="639"/>
      <c r="J2" s="1145" t="s">
        <v>1212</v>
      </c>
      <c r="K2" s="27"/>
      <c r="L2" s="27"/>
      <c r="M2" s="27"/>
      <c r="N2" s="28"/>
      <c r="O2" s="711"/>
      <c r="P2" s="1145" t="s">
        <v>1213</v>
      </c>
      <c r="Q2" s="27"/>
      <c r="R2" s="27"/>
      <c r="S2" s="27"/>
      <c r="T2" s="28"/>
      <c r="U2" s="711"/>
      <c r="V2" s="1145" t="s">
        <v>1214</v>
      </c>
      <c r="W2" s="27"/>
      <c r="X2" s="27"/>
      <c r="Y2" s="27"/>
      <c r="Z2" s="28"/>
      <c r="AA2" s="711"/>
      <c r="AB2" s="1145" t="s">
        <v>1215</v>
      </c>
      <c r="AC2" s="27"/>
      <c r="AD2" s="27"/>
      <c r="AE2" s="27"/>
      <c r="AF2" s="28"/>
      <c r="AG2" s="711"/>
      <c r="AH2" s="1145" t="s">
        <v>1216</v>
      </c>
      <c r="AI2" s="27"/>
      <c r="AJ2" s="27"/>
      <c r="AK2" s="27"/>
      <c r="AL2" s="28"/>
      <c r="AM2" s="711"/>
      <c r="AN2" s="1145" t="s">
        <v>1217</v>
      </c>
      <c r="AO2" s="27"/>
      <c r="AP2" s="27"/>
      <c r="AQ2" s="27"/>
      <c r="AR2" s="28"/>
      <c r="AS2" s="711"/>
      <c r="AT2" s="1145" t="s">
        <v>1218</v>
      </c>
      <c r="AU2" s="27"/>
      <c r="AV2" s="27"/>
      <c r="AW2" s="27"/>
      <c r="AX2" s="28"/>
      <c r="AY2" s="711"/>
      <c r="AZ2" s="1145" t="s">
        <v>1219</v>
      </c>
      <c r="BA2" s="27"/>
      <c r="BB2" s="27"/>
      <c r="BC2" s="27"/>
      <c r="BD2" s="28"/>
      <c r="BE2" s="711"/>
      <c r="BF2" s="1145" t="s">
        <v>1220</v>
      </c>
      <c r="BG2" s="27"/>
      <c r="BH2" s="27"/>
      <c r="BI2" s="27"/>
      <c r="BJ2" s="28"/>
      <c r="BK2" s="711"/>
      <c r="BL2" s="1145" t="s">
        <v>1221</v>
      </c>
      <c r="BM2" s="27"/>
      <c r="BN2" s="27"/>
      <c r="BO2" s="27"/>
      <c r="BP2" s="28"/>
      <c r="BQ2" s="639"/>
      <c r="BR2" s="1146" t="s">
        <v>1222</v>
      </c>
      <c r="BS2" s="273"/>
      <c r="BT2" s="273"/>
      <c r="BU2" s="273"/>
      <c r="BV2" s="273"/>
      <c r="BW2" s="273"/>
      <c r="BX2" s="273"/>
      <c r="BY2" s="273"/>
      <c r="BZ2" s="273"/>
      <c r="CA2" s="274"/>
      <c r="CB2" s="639"/>
    </row>
    <row r="3">
      <c r="A3" s="639"/>
      <c r="B3" s="1147" t="str">
        <f>'(I-3) Design &amp; Feedback'!D9</f>
        <v>Required</v>
      </c>
      <c r="C3" s="639"/>
      <c r="D3" s="639"/>
      <c r="E3" s="711"/>
      <c r="F3" s="711"/>
      <c r="G3" s="33"/>
      <c r="H3" s="35"/>
      <c r="I3" s="639"/>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1"/>
      <c r="AO3" s="711"/>
      <c r="AP3" s="711"/>
      <c r="AQ3" s="711"/>
      <c r="AR3" s="711"/>
      <c r="AS3" s="711"/>
      <c r="AT3" s="711"/>
      <c r="AU3" s="711"/>
      <c r="AV3" s="711"/>
      <c r="AW3" s="711"/>
      <c r="AX3" s="711"/>
      <c r="AY3" s="711"/>
      <c r="AZ3" s="711"/>
      <c r="BA3" s="711"/>
      <c r="BB3" s="711"/>
      <c r="BC3" s="711"/>
      <c r="BD3" s="711"/>
      <c r="BE3" s="711"/>
      <c r="BF3" s="711"/>
      <c r="BG3" s="711"/>
      <c r="BH3" s="711"/>
      <c r="BI3" s="711"/>
      <c r="BJ3" s="711"/>
      <c r="BK3" s="711"/>
      <c r="BL3" s="711"/>
      <c r="BM3" s="711"/>
      <c r="BN3" s="711"/>
      <c r="BO3" s="711"/>
      <c r="BP3" s="711"/>
      <c r="BQ3" s="639"/>
      <c r="BR3" s="1078">
        <v>1.0</v>
      </c>
      <c r="BS3" s="1078">
        <v>2.0</v>
      </c>
      <c r="BT3" s="1078">
        <v>3.0</v>
      </c>
      <c r="BU3" s="1078">
        <v>4.0</v>
      </c>
      <c r="BV3" s="1078">
        <v>5.0</v>
      </c>
      <c r="BW3" s="1078">
        <v>6.0</v>
      </c>
      <c r="BX3" s="1078">
        <v>7.0</v>
      </c>
      <c r="BY3" s="1078">
        <v>8.0</v>
      </c>
      <c r="BZ3" s="1078">
        <v>9.0</v>
      </c>
      <c r="CA3" s="1078">
        <v>10.0</v>
      </c>
      <c r="CB3" s="639"/>
    </row>
    <row r="4" ht="65.25" customHeight="1">
      <c r="A4" s="746"/>
      <c r="B4" s="1147" t="str">
        <f>'(I-3) Design &amp; Feedback'!D10</f>
        <v>Required</v>
      </c>
      <c r="C4" s="746"/>
      <c r="D4" s="1087" t="str">
        <f>'(I-3) Design &amp; Feedback'!G10</f>
        <v>Band ID</v>
      </c>
      <c r="E4" s="28"/>
      <c r="F4" s="743" t="str">
        <f>'(I-3) Design &amp; Feedback'!J10</f>
        <v>Reference Framing Type</v>
      </c>
      <c r="G4" s="744" t="s">
        <v>725</v>
      </c>
      <c r="H4" s="744" t="s">
        <v>726</v>
      </c>
      <c r="I4" s="639"/>
      <c r="J4" s="738" t="s">
        <v>728</v>
      </c>
      <c r="K4" s="738" t="s">
        <v>729</v>
      </c>
      <c r="L4" s="738" t="s">
        <v>730</v>
      </c>
      <c r="M4" s="738" t="s">
        <v>729</v>
      </c>
      <c r="N4" s="738">
        <v>16.0</v>
      </c>
      <c r="O4" s="711"/>
      <c r="P4" s="738" t="s">
        <v>728</v>
      </c>
      <c r="Q4" s="738" t="s">
        <v>729</v>
      </c>
      <c r="R4" s="738" t="s">
        <v>730</v>
      </c>
      <c r="S4" s="738" t="s">
        <v>729</v>
      </c>
      <c r="T4" s="738">
        <v>16.0</v>
      </c>
      <c r="U4" s="711"/>
      <c r="V4" s="711" t="s">
        <v>728</v>
      </c>
      <c r="W4" s="711" t="s">
        <v>729</v>
      </c>
      <c r="X4" s="711" t="s">
        <v>730</v>
      </c>
      <c r="Y4" s="711" t="s">
        <v>729</v>
      </c>
      <c r="Z4" s="711">
        <v>16.0</v>
      </c>
      <c r="AA4" s="711"/>
      <c r="AB4" s="711" t="s">
        <v>728</v>
      </c>
      <c r="AC4" s="711" t="s">
        <v>729</v>
      </c>
      <c r="AD4" s="711" t="s">
        <v>730</v>
      </c>
      <c r="AE4" s="711" t="s">
        <v>729</v>
      </c>
      <c r="AF4" s="711">
        <v>16.0</v>
      </c>
      <c r="AG4" s="711"/>
      <c r="AH4" s="711" t="s">
        <v>728</v>
      </c>
      <c r="AI4" s="711" t="s">
        <v>729</v>
      </c>
      <c r="AJ4" s="711" t="s">
        <v>730</v>
      </c>
      <c r="AK4" s="711" t="s">
        <v>729</v>
      </c>
      <c r="AL4" s="711">
        <v>16.0</v>
      </c>
      <c r="AM4" s="711"/>
      <c r="AN4" s="711" t="s">
        <v>728</v>
      </c>
      <c r="AO4" s="711" t="s">
        <v>729</v>
      </c>
      <c r="AP4" s="711" t="s">
        <v>730</v>
      </c>
      <c r="AQ4" s="711" t="s">
        <v>729</v>
      </c>
      <c r="AR4" s="711">
        <v>16.0</v>
      </c>
      <c r="AS4" s="711"/>
      <c r="AT4" s="711" t="s">
        <v>728</v>
      </c>
      <c r="AU4" s="711" t="s">
        <v>729</v>
      </c>
      <c r="AV4" s="711" t="s">
        <v>730</v>
      </c>
      <c r="AW4" s="711" t="s">
        <v>729</v>
      </c>
      <c r="AX4" s="711">
        <v>16.0</v>
      </c>
      <c r="AY4" s="711"/>
      <c r="AZ4" s="711" t="s">
        <v>728</v>
      </c>
      <c r="BA4" s="711" t="s">
        <v>729</v>
      </c>
      <c r="BB4" s="711" t="s">
        <v>730</v>
      </c>
      <c r="BC4" s="711" t="s">
        <v>729</v>
      </c>
      <c r="BD4" s="711">
        <v>16.0</v>
      </c>
      <c r="BE4" s="711"/>
      <c r="BF4" s="711" t="s">
        <v>728</v>
      </c>
      <c r="BG4" s="711" t="s">
        <v>729</v>
      </c>
      <c r="BH4" s="711" t="s">
        <v>730</v>
      </c>
      <c r="BI4" s="711" t="s">
        <v>729</v>
      </c>
      <c r="BJ4" s="711">
        <v>16.0</v>
      </c>
      <c r="BK4" s="711"/>
      <c r="BL4" s="711" t="s">
        <v>728</v>
      </c>
      <c r="BM4" s="711" t="s">
        <v>729</v>
      </c>
      <c r="BN4" s="711" t="s">
        <v>730</v>
      </c>
      <c r="BO4" s="711" t="s">
        <v>729</v>
      </c>
      <c r="BP4" s="711">
        <v>16.0</v>
      </c>
      <c r="BQ4" s="746"/>
      <c r="BR4" s="746"/>
      <c r="BS4" s="746"/>
      <c r="BT4" s="746"/>
      <c r="BU4" s="746"/>
      <c r="BV4" s="746"/>
      <c r="BW4" s="746"/>
      <c r="BX4" s="746"/>
      <c r="BY4" s="746"/>
      <c r="BZ4" s="746"/>
      <c r="CA4" s="746"/>
      <c r="CB4" s="746"/>
    </row>
    <row r="5">
      <c r="A5" s="639"/>
      <c r="B5" s="1143" t="str">
        <f>'(I-3) Design &amp; Feedback'!D11</f>
        <v>Required</v>
      </c>
      <c r="C5" s="639"/>
      <c r="D5" s="749" t="str">
        <f>'(I-3) Design &amp; Feedback'!G11</f>
        <v>R</v>
      </c>
      <c r="E5" s="1148">
        <f>'(I-3) Design &amp; Feedback'!H11</f>
        <v>1</v>
      </c>
      <c r="F5" s="738" t="str">
        <f>'(I-3) Design &amp; Feedback'!J11</f>
        <v>WSP-A</v>
      </c>
      <c r="G5" s="1149">
        <f>SUM(BR5:CA5)/'(I-3) Design &amp; Feedback'!R11</f>
        <v>7.974662304</v>
      </c>
      <c r="H5" s="1149">
        <f>SUM(BR5:CA5)/'(I-3) Design &amp; Feedback'!W11</f>
        <v>9.565567158</v>
      </c>
      <c r="I5" s="639"/>
      <c r="J5" s="738">
        <v>10.0</v>
      </c>
      <c r="K5" s="738"/>
      <c r="L5" s="738">
        <v>6.0</v>
      </c>
      <c r="M5" s="738"/>
      <c r="N5" s="738"/>
      <c r="O5" s="711"/>
      <c r="P5" s="738">
        <v>3.0</v>
      </c>
      <c r="Q5" s="738"/>
      <c r="R5" s="738">
        <v>8.0</v>
      </c>
      <c r="S5" s="738"/>
      <c r="T5" s="738"/>
      <c r="U5" s="711"/>
      <c r="V5" s="711">
        <v>6.0</v>
      </c>
      <c r="W5" s="711"/>
      <c r="X5" s="711">
        <v>6.0</v>
      </c>
      <c r="Y5" s="711"/>
      <c r="Z5" s="711"/>
      <c r="AA5" s="711"/>
      <c r="AB5" s="711">
        <v>6.0</v>
      </c>
      <c r="AC5" s="711"/>
      <c r="AD5" s="711">
        <v>8.0</v>
      </c>
      <c r="AE5" s="711"/>
      <c r="AF5" s="711"/>
      <c r="AG5" s="711"/>
      <c r="AH5" s="711">
        <v>2.0</v>
      </c>
      <c r="AI5" s="711"/>
      <c r="AJ5" s="711"/>
      <c r="AK5" s="711"/>
      <c r="AL5" s="711"/>
      <c r="AM5" s="711"/>
      <c r="AN5" s="711"/>
      <c r="AO5" s="711"/>
      <c r="AP5" s="711"/>
      <c r="AQ5" s="711"/>
      <c r="AR5" s="711"/>
      <c r="AS5" s="711"/>
      <c r="AT5" s="711"/>
      <c r="AU5" s="711"/>
      <c r="AV5" s="711"/>
      <c r="AW5" s="711"/>
      <c r="AX5" s="711"/>
      <c r="AY5" s="711"/>
      <c r="AZ5" s="711"/>
      <c r="BA5" s="711"/>
      <c r="BB5" s="711"/>
      <c r="BC5" s="711"/>
      <c r="BD5" s="711"/>
      <c r="BE5" s="711"/>
      <c r="BF5" s="711"/>
      <c r="BG5" s="711"/>
      <c r="BH5" s="711"/>
      <c r="BI5" s="711"/>
      <c r="BJ5" s="711"/>
      <c r="BK5" s="711"/>
      <c r="BL5" s="711"/>
      <c r="BM5" s="711"/>
      <c r="BN5" s="711"/>
      <c r="BO5" s="711"/>
      <c r="BP5" s="711"/>
      <c r="BQ5" s="639"/>
      <c r="BR5" s="1078">
        <f t="shared" ref="BR5:BR64" si="1">J5+L5/12+N5/192</f>
        <v>10.5</v>
      </c>
      <c r="BS5" s="1078">
        <f t="shared" ref="BS5:BS64" si="2">P5+R5/12+T5/192</f>
        <v>3.666666667</v>
      </c>
      <c r="BT5" s="1078">
        <f t="shared" ref="BT5:BT64" si="3">V5+X5/12+Z5/192</f>
        <v>6.5</v>
      </c>
      <c r="BU5" s="1078">
        <f t="shared" ref="BU5:BU64" si="4">AB5+AD5/12+AF5/192</f>
        <v>6.666666667</v>
      </c>
      <c r="BV5" s="1078">
        <f t="shared" ref="BV5:BV64" si="5">AH5+AJ5/12+AL5/192</f>
        <v>2</v>
      </c>
      <c r="BW5" s="1078">
        <f t="shared" ref="BW5:BW64" si="6">AN5+AP5/12+AR5/192</f>
        <v>0</v>
      </c>
      <c r="BX5" s="1078">
        <f t="shared" ref="BX5:BX64" si="7">AT5+AV5/12+AX5/192</f>
        <v>0</v>
      </c>
      <c r="BY5" s="1078">
        <f t="shared" ref="BY5:BY64" si="8">AZ5+BB5/12+BD5/192</f>
        <v>0</v>
      </c>
      <c r="BZ5" s="1078">
        <f t="shared" ref="BZ5:BZ64" si="9">BF5+BH5/12+BJ5/192</f>
        <v>0</v>
      </c>
      <c r="CA5" s="1078">
        <f t="shared" ref="CA5:CA64" si="10">BL5+BN5/12+BP5/192</f>
        <v>0</v>
      </c>
      <c r="CB5" s="639"/>
    </row>
    <row r="6">
      <c r="A6" s="639"/>
      <c r="B6" s="1143" t="str">
        <f>'(I-3) Design &amp; Feedback'!D12</f>
        <v>Required</v>
      </c>
      <c r="C6" s="639"/>
      <c r="D6" s="749" t="str">
        <f>'(I-3) Design &amp; Feedback'!G12</f>
        <v>R</v>
      </c>
      <c r="E6" s="1148">
        <f>'(I-3) Design &amp; Feedback'!H12</f>
        <v>2</v>
      </c>
      <c r="F6" s="738" t="str">
        <f>'(I-3) Design &amp; Feedback'!J12</f>
        <v>WSP-A</v>
      </c>
      <c r="G6" s="1149">
        <f>SUM(BR6:CA6)/'(I-3) Design &amp; Feedback'!R12</f>
        <v>0</v>
      </c>
      <c r="H6" s="1149">
        <f>SUM(BR6:CA6)/'(I-3) Design &amp; Feedback'!W12</f>
        <v>0</v>
      </c>
      <c r="I6" s="639"/>
      <c r="J6" s="738"/>
      <c r="K6" s="738"/>
      <c r="L6" s="738"/>
      <c r="M6" s="738"/>
      <c r="N6" s="738"/>
      <c r="O6" s="711"/>
      <c r="P6" s="738"/>
      <c r="Q6" s="738"/>
      <c r="R6" s="738"/>
      <c r="S6" s="738"/>
      <c r="T6" s="738"/>
      <c r="U6" s="711"/>
      <c r="V6" s="711"/>
      <c r="W6" s="711"/>
      <c r="X6" s="711"/>
      <c r="Y6" s="711"/>
      <c r="Z6" s="711"/>
      <c r="AA6" s="711"/>
      <c r="AB6" s="711"/>
      <c r="AC6" s="711"/>
      <c r="AD6" s="711"/>
      <c r="AE6" s="711"/>
      <c r="AF6" s="711"/>
      <c r="AG6" s="711"/>
      <c r="AH6" s="711"/>
      <c r="AI6" s="711"/>
      <c r="AJ6" s="711"/>
      <c r="AK6" s="711"/>
      <c r="AL6" s="711"/>
      <c r="AM6" s="711"/>
      <c r="AN6" s="711"/>
      <c r="AO6" s="711"/>
      <c r="AP6" s="711"/>
      <c r="AQ6" s="711"/>
      <c r="AR6" s="711"/>
      <c r="AS6" s="711"/>
      <c r="AT6" s="711"/>
      <c r="AU6" s="711"/>
      <c r="AV6" s="711"/>
      <c r="AW6" s="711"/>
      <c r="AX6" s="711"/>
      <c r="AY6" s="711"/>
      <c r="AZ6" s="711"/>
      <c r="BA6" s="711"/>
      <c r="BB6" s="711"/>
      <c r="BC6" s="711"/>
      <c r="BD6" s="711"/>
      <c r="BE6" s="711"/>
      <c r="BF6" s="711"/>
      <c r="BG6" s="711"/>
      <c r="BH6" s="711"/>
      <c r="BI6" s="711"/>
      <c r="BJ6" s="711"/>
      <c r="BK6" s="711"/>
      <c r="BL6" s="711"/>
      <c r="BM6" s="711"/>
      <c r="BN6" s="711"/>
      <c r="BO6" s="711"/>
      <c r="BP6" s="711"/>
      <c r="BQ6" s="639"/>
      <c r="BR6" s="1078">
        <f t="shared" si="1"/>
        <v>0</v>
      </c>
      <c r="BS6" s="1078">
        <f t="shared" si="2"/>
        <v>0</v>
      </c>
      <c r="BT6" s="1078">
        <f t="shared" si="3"/>
        <v>0</v>
      </c>
      <c r="BU6" s="1078">
        <f t="shared" si="4"/>
        <v>0</v>
      </c>
      <c r="BV6" s="1078">
        <f t="shared" si="5"/>
        <v>0</v>
      </c>
      <c r="BW6" s="1078">
        <f t="shared" si="6"/>
        <v>0</v>
      </c>
      <c r="BX6" s="1078">
        <f t="shared" si="7"/>
        <v>0</v>
      </c>
      <c r="BY6" s="1078">
        <f t="shared" si="8"/>
        <v>0</v>
      </c>
      <c r="BZ6" s="1078">
        <f t="shared" si="9"/>
        <v>0</v>
      </c>
      <c r="CA6" s="1078">
        <f t="shared" si="10"/>
        <v>0</v>
      </c>
      <c r="CB6" s="639"/>
    </row>
    <row r="7">
      <c r="A7" s="639"/>
      <c r="B7" s="1120" t="str">
        <f>'(I-3) Design &amp; Feedback'!D13</f>
        <v>Required</v>
      </c>
      <c r="C7" s="639"/>
      <c r="D7" s="1078" t="str">
        <f>'(I-3) Design &amp; Feedback'!G13</f>
        <v>R</v>
      </c>
      <c r="E7" s="1150">
        <f>'(I-3) Design &amp; Feedback'!H13</f>
        <v>3</v>
      </c>
      <c r="F7" s="1151" t="str">
        <f>'(I-3) Design &amp; Feedback'!J13</f>
        <v>WSP-A</v>
      </c>
      <c r="G7" s="1152">
        <f>SUM(BR7:CA7)/'(I-3) Design &amp; Feedback'!R13</f>
        <v>0</v>
      </c>
      <c r="H7" s="1152">
        <f>SUM(BR7:CA7)/'(I-3) Design &amp; Feedback'!W13</f>
        <v>0</v>
      </c>
      <c r="I7" s="639"/>
      <c r="J7" s="1151"/>
      <c r="K7" s="1151"/>
      <c r="L7" s="1151"/>
      <c r="M7" s="1151"/>
      <c r="N7" s="1151"/>
      <c r="O7" s="1153"/>
      <c r="P7" s="1151"/>
      <c r="Q7" s="1151"/>
      <c r="R7" s="1151"/>
      <c r="S7" s="1151"/>
      <c r="T7" s="1151"/>
      <c r="U7" s="1153"/>
      <c r="V7" s="1153"/>
      <c r="W7" s="1153"/>
      <c r="X7" s="1153"/>
      <c r="Y7" s="1153"/>
      <c r="Z7" s="1153"/>
      <c r="AA7" s="1153"/>
      <c r="AB7" s="1153"/>
      <c r="AC7" s="1153"/>
      <c r="AD7" s="1153"/>
      <c r="AE7" s="1153"/>
      <c r="AF7" s="1153"/>
      <c r="AG7" s="1153"/>
      <c r="AH7" s="1153"/>
      <c r="AI7" s="1153"/>
      <c r="AJ7" s="1153"/>
      <c r="AK7" s="1153"/>
      <c r="AL7" s="1153"/>
      <c r="AM7" s="1153"/>
      <c r="AN7" s="1153"/>
      <c r="AO7" s="1153"/>
      <c r="AP7" s="1153"/>
      <c r="AQ7" s="1153"/>
      <c r="AR7" s="1153"/>
      <c r="AS7" s="1153"/>
      <c r="AT7" s="1153"/>
      <c r="AU7" s="1153"/>
      <c r="AV7" s="1153"/>
      <c r="AW7" s="1153"/>
      <c r="AX7" s="1153"/>
      <c r="AY7" s="1153"/>
      <c r="AZ7" s="1153"/>
      <c r="BA7" s="1153"/>
      <c r="BB7" s="1153"/>
      <c r="BC7" s="1153"/>
      <c r="BD7" s="1153"/>
      <c r="BE7" s="1153"/>
      <c r="BF7" s="1153"/>
      <c r="BG7" s="1153"/>
      <c r="BH7" s="1153"/>
      <c r="BI7" s="1153"/>
      <c r="BJ7" s="1153"/>
      <c r="BK7" s="1153"/>
      <c r="BL7" s="1153"/>
      <c r="BM7" s="1153"/>
      <c r="BN7" s="1153"/>
      <c r="BO7" s="1153"/>
      <c r="BP7" s="1153"/>
      <c r="BQ7" s="639"/>
      <c r="BR7" s="1078">
        <f t="shared" si="1"/>
        <v>0</v>
      </c>
      <c r="BS7" s="1078">
        <f t="shared" si="2"/>
        <v>0</v>
      </c>
      <c r="BT7" s="1078">
        <f t="shared" si="3"/>
        <v>0</v>
      </c>
      <c r="BU7" s="1078">
        <f t="shared" si="4"/>
        <v>0</v>
      </c>
      <c r="BV7" s="1078">
        <f t="shared" si="5"/>
        <v>0</v>
      </c>
      <c r="BW7" s="1078">
        <f t="shared" si="6"/>
        <v>0</v>
      </c>
      <c r="BX7" s="1078">
        <f t="shared" si="7"/>
        <v>0</v>
      </c>
      <c r="BY7" s="1078">
        <f t="shared" si="8"/>
        <v>0</v>
      </c>
      <c r="BZ7" s="1078">
        <f t="shared" si="9"/>
        <v>0</v>
      </c>
      <c r="CA7" s="1078">
        <f t="shared" si="10"/>
        <v>0</v>
      </c>
      <c r="CB7" s="639"/>
    </row>
    <row r="8">
      <c r="A8" s="639"/>
      <c r="B8" s="1120" t="str">
        <f>'(I-3) Design &amp; Feedback'!D14</f>
        <v>Required</v>
      </c>
      <c r="C8" s="639"/>
      <c r="D8" s="1078" t="str">
        <f>'(I-3) Design &amp; Feedback'!G14</f>
        <v>R</v>
      </c>
      <c r="E8" s="1150">
        <f>'(I-3) Design &amp; Feedback'!H14</f>
        <v>4</v>
      </c>
      <c r="F8" s="1151" t="str">
        <f>'(I-3) Design &amp; Feedback'!J14</f>
        <v>WSP-A</v>
      </c>
      <c r="G8" s="1152">
        <f>SUM(BR8:CA8)/'(I-3) Design &amp; Feedback'!R14</f>
        <v>0</v>
      </c>
      <c r="H8" s="1152">
        <f>SUM(BR8:CA8)/'(I-3) Design &amp; Feedback'!W14</f>
        <v>0</v>
      </c>
      <c r="I8" s="639"/>
      <c r="J8" s="1151"/>
      <c r="K8" s="1151"/>
      <c r="L8" s="1151"/>
      <c r="M8" s="1151"/>
      <c r="N8" s="1151"/>
      <c r="O8" s="1153"/>
      <c r="P8" s="1151"/>
      <c r="Q8" s="1151"/>
      <c r="R8" s="1151"/>
      <c r="S8" s="1151"/>
      <c r="T8" s="1151"/>
      <c r="U8" s="1153"/>
      <c r="V8" s="1153"/>
      <c r="W8" s="1153"/>
      <c r="X8" s="1153"/>
      <c r="Y8" s="1153"/>
      <c r="Z8" s="1153"/>
      <c r="AA8" s="1153"/>
      <c r="AB8" s="1153"/>
      <c r="AC8" s="1153"/>
      <c r="AD8" s="1153"/>
      <c r="AE8" s="1153"/>
      <c r="AF8" s="1153"/>
      <c r="AG8" s="1153"/>
      <c r="AH8" s="1153"/>
      <c r="AI8" s="1153"/>
      <c r="AJ8" s="1153"/>
      <c r="AK8" s="1153"/>
      <c r="AL8" s="1153"/>
      <c r="AM8" s="1153"/>
      <c r="AN8" s="1153"/>
      <c r="AO8" s="1153"/>
      <c r="AP8" s="1153"/>
      <c r="AQ8" s="1153"/>
      <c r="AR8" s="1153"/>
      <c r="AS8" s="1153"/>
      <c r="AT8" s="1153"/>
      <c r="AU8" s="1153"/>
      <c r="AV8" s="1153"/>
      <c r="AW8" s="1153"/>
      <c r="AX8" s="1153"/>
      <c r="AY8" s="1153"/>
      <c r="AZ8" s="1153"/>
      <c r="BA8" s="1153"/>
      <c r="BB8" s="1153"/>
      <c r="BC8" s="1153"/>
      <c r="BD8" s="1153"/>
      <c r="BE8" s="1153"/>
      <c r="BF8" s="1153"/>
      <c r="BG8" s="1153"/>
      <c r="BH8" s="1153"/>
      <c r="BI8" s="1153"/>
      <c r="BJ8" s="1153"/>
      <c r="BK8" s="1153"/>
      <c r="BL8" s="1153"/>
      <c r="BM8" s="1153"/>
      <c r="BN8" s="1153"/>
      <c r="BO8" s="1153"/>
      <c r="BP8" s="1153"/>
      <c r="BQ8" s="639"/>
      <c r="BR8" s="1078">
        <f t="shared" si="1"/>
        <v>0</v>
      </c>
      <c r="BS8" s="1078">
        <f t="shared" si="2"/>
        <v>0</v>
      </c>
      <c r="BT8" s="1078">
        <f t="shared" si="3"/>
        <v>0</v>
      </c>
      <c r="BU8" s="1078">
        <f t="shared" si="4"/>
        <v>0</v>
      </c>
      <c r="BV8" s="1078">
        <f t="shared" si="5"/>
        <v>0</v>
      </c>
      <c r="BW8" s="1078">
        <f t="shared" si="6"/>
        <v>0</v>
      </c>
      <c r="BX8" s="1078">
        <f t="shared" si="7"/>
        <v>0</v>
      </c>
      <c r="BY8" s="1078">
        <f t="shared" si="8"/>
        <v>0</v>
      </c>
      <c r="BZ8" s="1078">
        <f t="shared" si="9"/>
        <v>0</v>
      </c>
      <c r="CA8" s="1078">
        <f t="shared" si="10"/>
        <v>0</v>
      </c>
      <c r="CB8" s="639"/>
    </row>
    <row r="9">
      <c r="A9" s="639"/>
      <c r="B9" s="1120" t="str">
        <f>'(I-3) Design &amp; Feedback'!D15</f>
        <v>Not Required</v>
      </c>
      <c r="C9" s="639"/>
      <c r="D9" s="1078" t="str">
        <f>'(I-3) Design &amp; Feedback'!G15</f>
        <v>R</v>
      </c>
      <c r="E9" s="1150" t="str">
        <f>'(I-3) Design &amp; Feedback'!H15</f>
        <v/>
      </c>
      <c r="F9" s="1151" t="str">
        <f>'(I-3) Design &amp; Feedback'!J15</f>
        <v/>
      </c>
      <c r="G9" s="1152" t="str">
        <f>SUM(BR9:CA9)/'(I-3) Design &amp; Feedback'!R15</f>
        <v>#N/A</v>
      </c>
      <c r="H9" s="1152" t="str">
        <f>SUM(BR9:CA9)/'(I-3) Design &amp; Feedback'!W15</f>
        <v>#N/A</v>
      </c>
      <c r="I9" s="639"/>
      <c r="J9" s="1151"/>
      <c r="K9" s="1151"/>
      <c r="L9" s="1151"/>
      <c r="M9" s="1151"/>
      <c r="N9" s="1151"/>
      <c r="O9" s="1153"/>
      <c r="P9" s="1151"/>
      <c r="Q9" s="1151"/>
      <c r="R9" s="1151"/>
      <c r="S9" s="1151"/>
      <c r="T9" s="1151"/>
      <c r="U9" s="1153"/>
      <c r="V9" s="1153"/>
      <c r="W9" s="1153"/>
      <c r="X9" s="1153"/>
      <c r="Y9" s="1153"/>
      <c r="Z9" s="1153"/>
      <c r="AA9" s="1153"/>
      <c r="AB9" s="1153"/>
      <c r="AC9" s="1153"/>
      <c r="AD9" s="1153"/>
      <c r="AE9" s="1153"/>
      <c r="AF9" s="1153"/>
      <c r="AG9" s="1153"/>
      <c r="AH9" s="1153"/>
      <c r="AI9" s="1153"/>
      <c r="AJ9" s="1153"/>
      <c r="AK9" s="1153"/>
      <c r="AL9" s="1153"/>
      <c r="AM9" s="1153"/>
      <c r="AN9" s="1153"/>
      <c r="AO9" s="1153"/>
      <c r="AP9" s="1153"/>
      <c r="AQ9" s="1153"/>
      <c r="AR9" s="1153"/>
      <c r="AS9" s="1153"/>
      <c r="AT9" s="1153"/>
      <c r="AU9" s="1153"/>
      <c r="AV9" s="1153"/>
      <c r="AW9" s="1153"/>
      <c r="AX9" s="1153"/>
      <c r="AY9" s="1153"/>
      <c r="AZ9" s="1153"/>
      <c r="BA9" s="1153"/>
      <c r="BB9" s="1153"/>
      <c r="BC9" s="1153"/>
      <c r="BD9" s="1153"/>
      <c r="BE9" s="1153"/>
      <c r="BF9" s="1153"/>
      <c r="BG9" s="1153"/>
      <c r="BH9" s="1153"/>
      <c r="BI9" s="1153"/>
      <c r="BJ9" s="1153"/>
      <c r="BK9" s="1153"/>
      <c r="BL9" s="1153"/>
      <c r="BM9" s="1153"/>
      <c r="BN9" s="1153"/>
      <c r="BO9" s="1153"/>
      <c r="BP9" s="1153"/>
      <c r="BQ9" s="639"/>
      <c r="BR9" s="1078">
        <f t="shared" si="1"/>
        <v>0</v>
      </c>
      <c r="BS9" s="1078">
        <f t="shared" si="2"/>
        <v>0</v>
      </c>
      <c r="BT9" s="1078">
        <f t="shared" si="3"/>
        <v>0</v>
      </c>
      <c r="BU9" s="1078">
        <f t="shared" si="4"/>
        <v>0</v>
      </c>
      <c r="BV9" s="1078">
        <f t="shared" si="5"/>
        <v>0</v>
      </c>
      <c r="BW9" s="1078">
        <f t="shared" si="6"/>
        <v>0</v>
      </c>
      <c r="BX9" s="1078">
        <f t="shared" si="7"/>
        <v>0</v>
      </c>
      <c r="BY9" s="1078">
        <f t="shared" si="8"/>
        <v>0</v>
      </c>
      <c r="BZ9" s="1078">
        <f t="shared" si="9"/>
        <v>0</v>
      </c>
      <c r="CA9" s="1078">
        <f t="shared" si="10"/>
        <v>0</v>
      </c>
      <c r="CB9" s="639"/>
    </row>
    <row r="10">
      <c r="A10" s="639"/>
      <c r="B10" s="1120" t="str">
        <f>'(I-3) Design &amp; Feedback'!D16</f>
        <v>Not Required</v>
      </c>
      <c r="C10" s="639"/>
      <c r="D10" s="1078" t="str">
        <f>'(I-3) Design &amp; Feedback'!G16</f>
        <v>R</v>
      </c>
      <c r="E10" s="1150" t="str">
        <f>'(I-3) Design &amp; Feedback'!H16</f>
        <v/>
      </c>
      <c r="F10" s="1151" t="str">
        <f>'(I-3) Design &amp; Feedback'!J16</f>
        <v/>
      </c>
      <c r="G10" s="1152" t="str">
        <f>SUM(BR10:CA10)/'(I-3) Design &amp; Feedback'!R16</f>
        <v>#N/A</v>
      </c>
      <c r="H10" s="1152" t="str">
        <f>SUM(BR10:CA10)/'(I-3) Design &amp; Feedback'!W16</f>
        <v>#N/A</v>
      </c>
      <c r="I10" s="639"/>
      <c r="J10" s="1151"/>
      <c r="K10" s="1151"/>
      <c r="L10" s="1151"/>
      <c r="M10" s="1151"/>
      <c r="N10" s="1151"/>
      <c r="O10" s="1153"/>
      <c r="P10" s="1151"/>
      <c r="Q10" s="1151"/>
      <c r="R10" s="1151"/>
      <c r="S10" s="1151"/>
      <c r="T10" s="1151"/>
      <c r="U10" s="1153"/>
      <c r="V10" s="1153"/>
      <c r="W10" s="1153"/>
      <c r="X10" s="1153"/>
      <c r="Y10" s="1153"/>
      <c r="Z10" s="1153"/>
      <c r="AA10" s="1153"/>
      <c r="AB10" s="1153"/>
      <c r="AC10" s="1153"/>
      <c r="AD10" s="1153"/>
      <c r="AE10" s="1153"/>
      <c r="AF10" s="1153"/>
      <c r="AG10" s="1153"/>
      <c r="AH10" s="1153"/>
      <c r="AI10" s="1153"/>
      <c r="AJ10" s="1153"/>
      <c r="AK10" s="1153"/>
      <c r="AL10" s="1153"/>
      <c r="AM10" s="1153"/>
      <c r="AN10" s="1153"/>
      <c r="AO10" s="1153"/>
      <c r="AP10" s="1153"/>
      <c r="AQ10" s="1153"/>
      <c r="AR10" s="1153"/>
      <c r="AS10" s="1153"/>
      <c r="AT10" s="1153"/>
      <c r="AU10" s="1153"/>
      <c r="AV10" s="1153"/>
      <c r="AW10" s="1153"/>
      <c r="AX10" s="1153"/>
      <c r="AY10" s="1153"/>
      <c r="AZ10" s="1153"/>
      <c r="BA10" s="1153"/>
      <c r="BB10" s="1153"/>
      <c r="BC10" s="1153"/>
      <c r="BD10" s="1153"/>
      <c r="BE10" s="1153"/>
      <c r="BF10" s="1153"/>
      <c r="BG10" s="1153"/>
      <c r="BH10" s="1153"/>
      <c r="BI10" s="1153"/>
      <c r="BJ10" s="1153"/>
      <c r="BK10" s="1153"/>
      <c r="BL10" s="1153"/>
      <c r="BM10" s="1153"/>
      <c r="BN10" s="1153"/>
      <c r="BO10" s="1153"/>
      <c r="BP10" s="1153"/>
      <c r="BQ10" s="639"/>
      <c r="BR10" s="1078">
        <f t="shared" si="1"/>
        <v>0</v>
      </c>
      <c r="BS10" s="1078">
        <f t="shared" si="2"/>
        <v>0</v>
      </c>
      <c r="BT10" s="1078">
        <f t="shared" si="3"/>
        <v>0</v>
      </c>
      <c r="BU10" s="1078">
        <f t="shared" si="4"/>
        <v>0</v>
      </c>
      <c r="BV10" s="1078">
        <f t="shared" si="5"/>
        <v>0</v>
      </c>
      <c r="BW10" s="1078">
        <f t="shared" si="6"/>
        <v>0</v>
      </c>
      <c r="BX10" s="1078">
        <f t="shared" si="7"/>
        <v>0</v>
      </c>
      <c r="BY10" s="1078">
        <f t="shared" si="8"/>
        <v>0</v>
      </c>
      <c r="BZ10" s="1078">
        <f t="shared" si="9"/>
        <v>0</v>
      </c>
      <c r="CA10" s="1078">
        <f t="shared" si="10"/>
        <v>0</v>
      </c>
      <c r="CB10" s="639"/>
    </row>
    <row r="11">
      <c r="A11" s="639"/>
      <c r="B11" s="1120" t="str">
        <f>'(I-3) Design &amp; Feedback'!D17</f>
        <v>Not Required</v>
      </c>
      <c r="C11" s="639"/>
      <c r="D11" s="1078" t="str">
        <f>'(I-3) Design &amp; Feedback'!G17</f>
        <v>R</v>
      </c>
      <c r="E11" s="1150" t="str">
        <f>'(I-3) Design &amp; Feedback'!H17</f>
        <v/>
      </c>
      <c r="F11" s="1151" t="str">
        <f>'(I-3) Design &amp; Feedback'!J17</f>
        <v/>
      </c>
      <c r="G11" s="1152" t="str">
        <f>SUM(BR11:CA11)/'(I-3) Design &amp; Feedback'!R17</f>
        <v>#N/A</v>
      </c>
      <c r="H11" s="1152" t="str">
        <f>SUM(BR11:CA11)/'(I-3) Design &amp; Feedback'!W17</f>
        <v>#N/A</v>
      </c>
      <c r="I11" s="639"/>
      <c r="J11" s="1151"/>
      <c r="K11" s="1151"/>
      <c r="L11" s="1151"/>
      <c r="M11" s="1151"/>
      <c r="N11" s="1151"/>
      <c r="O11" s="1153"/>
      <c r="P11" s="1151"/>
      <c r="Q11" s="1151"/>
      <c r="R11" s="1151"/>
      <c r="S11" s="1151"/>
      <c r="T11" s="1151"/>
      <c r="U11" s="1153"/>
      <c r="V11" s="1153"/>
      <c r="W11" s="1153"/>
      <c r="X11" s="1153"/>
      <c r="Y11" s="1153"/>
      <c r="Z11" s="1153"/>
      <c r="AA11" s="1153"/>
      <c r="AB11" s="1153"/>
      <c r="AC11" s="1153"/>
      <c r="AD11" s="1153"/>
      <c r="AE11" s="1153"/>
      <c r="AF11" s="1153"/>
      <c r="AG11" s="1153"/>
      <c r="AH11" s="1153"/>
      <c r="AI11" s="1153"/>
      <c r="AJ11" s="1153"/>
      <c r="AK11" s="1153"/>
      <c r="AL11" s="1153"/>
      <c r="AM11" s="1153"/>
      <c r="AN11" s="1153"/>
      <c r="AO11" s="1153"/>
      <c r="AP11" s="1153"/>
      <c r="AQ11" s="1153"/>
      <c r="AR11" s="1153"/>
      <c r="AS11" s="1153"/>
      <c r="AT11" s="1153"/>
      <c r="AU11" s="1153"/>
      <c r="AV11" s="1153"/>
      <c r="AW11" s="1153"/>
      <c r="AX11" s="1153"/>
      <c r="AY11" s="1153"/>
      <c r="AZ11" s="1153"/>
      <c r="BA11" s="1153"/>
      <c r="BB11" s="1153"/>
      <c r="BC11" s="1153"/>
      <c r="BD11" s="1153"/>
      <c r="BE11" s="1153"/>
      <c r="BF11" s="1153"/>
      <c r="BG11" s="1153"/>
      <c r="BH11" s="1153"/>
      <c r="BI11" s="1153"/>
      <c r="BJ11" s="1153"/>
      <c r="BK11" s="1153"/>
      <c r="BL11" s="1153"/>
      <c r="BM11" s="1153"/>
      <c r="BN11" s="1153"/>
      <c r="BO11" s="1153"/>
      <c r="BP11" s="1153"/>
      <c r="BQ11" s="639"/>
      <c r="BR11" s="1078">
        <f t="shared" si="1"/>
        <v>0</v>
      </c>
      <c r="BS11" s="1078">
        <f t="shared" si="2"/>
        <v>0</v>
      </c>
      <c r="BT11" s="1078">
        <f t="shared" si="3"/>
        <v>0</v>
      </c>
      <c r="BU11" s="1078">
        <f t="shared" si="4"/>
        <v>0</v>
      </c>
      <c r="BV11" s="1078">
        <f t="shared" si="5"/>
        <v>0</v>
      </c>
      <c r="BW11" s="1078">
        <f t="shared" si="6"/>
        <v>0</v>
      </c>
      <c r="BX11" s="1078">
        <f t="shared" si="7"/>
        <v>0</v>
      </c>
      <c r="BY11" s="1078">
        <f t="shared" si="8"/>
        <v>0</v>
      </c>
      <c r="BZ11" s="1078">
        <f t="shared" si="9"/>
        <v>0</v>
      </c>
      <c r="CA11" s="1078">
        <f t="shared" si="10"/>
        <v>0</v>
      </c>
      <c r="CB11" s="639"/>
    </row>
    <row r="12">
      <c r="A12" s="639"/>
      <c r="B12" s="1120" t="str">
        <f>'(I-3) Design &amp; Feedback'!D18</f>
        <v>Not Required</v>
      </c>
      <c r="C12" s="639"/>
      <c r="D12" s="1078" t="str">
        <f>'(I-3) Design &amp; Feedback'!G18</f>
        <v>R</v>
      </c>
      <c r="E12" s="1150" t="str">
        <f>'(I-3) Design &amp; Feedback'!H18</f>
        <v/>
      </c>
      <c r="F12" s="1151" t="str">
        <f>'(I-3) Design &amp; Feedback'!J18</f>
        <v/>
      </c>
      <c r="G12" s="1152" t="str">
        <f>SUM(BR12:CA12)/'(I-3) Design &amp; Feedback'!R18</f>
        <v>#N/A</v>
      </c>
      <c r="H12" s="1152" t="str">
        <f>SUM(BR12:CA12)/'(I-3) Design &amp; Feedback'!W18</f>
        <v>#N/A</v>
      </c>
      <c r="I12" s="639"/>
      <c r="J12" s="1151"/>
      <c r="K12" s="1151"/>
      <c r="L12" s="1151"/>
      <c r="M12" s="1151"/>
      <c r="N12" s="1151"/>
      <c r="O12" s="1153"/>
      <c r="P12" s="1151"/>
      <c r="Q12" s="1151"/>
      <c r="R12" s="1151"/>
      <c r="S12" s="1151"/>
      <c r="T12" s="1151"/>
      <c r="U12" s="1153"/>
      <c r="V12" s="1153"/>
      <c r="W12" s="1153"/>
      <c r="X12" s="1153"/>
      <c r="Y12" s="1153"/>
      <c r="Z12" s="1153"/>
      <c r="AA12" s="1153"/>
      <c r="AB12" s="1153"/>
      <c r="AC12" s="1153"/>
      <c r="AD12" s="1153"/>
      <c r="AE12" s="1153"/>
      <c r="AF12" s="1153"/>
      <c r="AG12" s="1153"/>
      <c r="AH12" s="1153"/>
      <c r="AI12" s="1153"/>
      <c r="AJ12" s="1153"/>
      <c r="AK12" s="1153"/>
      <c r="AL12" s="1153"/>
      <c r="AM12" s="1153"/>
      <c r="AN12" s="1153"/>
      <c r="AO12" s="1153"/>
      <c r="AP12" s="1153"/>
      <c r="AQ12" s="1153"/>
      <c r="AR12" s="1153"/>
      <c r="AS12" s="1153"/>
      <c r="AT12" s="1153"/>
      <c r="AU12" s="1153"/>
      <c r="AV12" s="1153"/>
      <c r="AW12" s="1153"/>
      <c r="AX12" s="1153"/>
      <c r="AY12" s="1153"/>
      <c r="AZ12" s="1153"/>
      <c r="BA12" s="1153"/>
      <c r="BB12" s="1153"/>
      <c r="BC12" s="1153"/>
      <c r="BD12" s="1153"/>
      <c r="BE12" s="1153"/>
      <c r="BF12" s="1153"/>
      <c r="BG12" s="1153"/>
      <c r="BH12" s="1153"/>
      <c r="BI12" s="1153"/>
      <c r="BJ12" s="1153"/>
      <c r="BK12" s="1153"/>
      <c r="BL12" s="1153"/>
      <c r="BM12" s="1153"/>
      <c r="BN12" s="1153"/>
      <c r="BO12" s="1153"/>
      <c r="BP12" s="1153"/>
      <c r="BQ12" s="639"/>
      <c r="BR12" s="1078">
        <f t="shared" si="1"/>
        <v>0</v>
      </c>
      <c r="BS12" s="1078">
        <f t="shared" si="2"/>
        <v>0</v>
      </c>
      <c r="BT12" s="1078">
        <f t="shared" si="3"/>
        <v>0</v>
      </c>
      <c r="BU12" s="1078">
        <f t="shared" si="4"/>
        <v>0</v>
      </c>
      <c r="BV12" s="1078">
        <f t="shared" si="5"/>
        <v>0</v>
      </c>
      <c r="BW12" s="1078">
        <f t="shared" si="6"/>
        <v>0</v>
      </c>
      <c r="BX12" s="1078">
        <f t="shared" si="7"/>
        <v>0</v>
      </c>
      <c r="BY12" s="1078">
        <f t="shared" si="8"/>
        <v>0</v>
      </c>
      <c r="BZ12" s="1078">
        <f t="shared" si="9"/>
        <v>0</v>
      </c>
      <c r="CA12" s="1078">
        <f t="shared" si="10"/>
        <v>0</v>
      </c>
      <c r="CB12" s="639"/>
    </row>
    <row r="13">
      <c r="A13" s="639"/>
      <c r="B13" s="1120" t="str">
        <f>'(I-3) Design &amp; Feedback'!D19</f>
        <v>Not Required</v>
      </c>
      <c r="C13" s="639"/>
      <c r="D13" s="1078" t="str">
        <f>'(I-3) Design &amp; Feedback'!G19</f>
        <v>R</v>
      </c>
      <c r="E13" s="1150" t="str">
        <f>'(I-3) Design &amp; Feedback'!H19</f>
        <v/>
      </c>
      <c r="F13" s="1151" t="str">
        <f>'(I-3) Design &amp; Feedback'!J19</f>
        <v/>
      </c>
      <c r="G13" s="1152" t="str">
        <f>SUM(BR13:CA13)/'(I-3) Design &amp; Feedback'!R19</f>
        <v>#N/A</v>
      </c>
      <c r="H13" s="1152" t="str">
        <f>SUM(BR13:CA13)/'(I-3) Design &amp; Feedback'!W19</f>
        <v>#N/A</v>
      </c>
      <c r="I13" s="639"/>
      <c r="J13" s="1151"/>
      <c r="K13" s="1151"/>
      <c r="L13" s="1151"/>
      <c r="M13" s="1151"/>
      <c r="N13" s="1151"/>
      <c r="O13" s="1153"/>
      <c r="P13" s="1151"/>
      <c r="Q13" s="1151"/>
      <c r="R13" s="1151"/>
      <c r="S13" s="1151"/>
      <c r="T13" s="1151"/>
      <c r="U13" s="1153"/>
      <c r="V13" s="1153"/>
      <c r="W13" s="1153"/>
      <c r="X13" s="1153"/>
      <c r="Y13" s="1153"/>
      <c r="Z13" s="1153"/>
      <c r="AA13" s="1153"/>
      <c r="AB13" s="1153"/>
      <c r="AC13" s="1153"/>
      <c r="AD13" s="1153"/>
      <c r="AE13" s="1153"/>
      <c r="AF13" s="1153"/>
      <c r="AG13" s="1153"/>
      <c r="AH13" s="1153"/>
      <c r="AI13" s="1153"/>
      <c r="AJ13" s="1153"/>
      <c r="AK13" s="1153"/>
      <c r="AL13" s="1153"/>
      <c r="AM13" s="1153"/>
      <c r="AN13" s="1153"/>
      <c r="AO13" s="1153"/>
      <c r="AP13" s="1153"/>
      <c r="AQ13" s="1153"/>
      <c r="AR13" s="1153"/>
      <c r="AS13" s="1153"/>
      <c r="AT13" s="1153"/>
      <c r="AU13" s="1153"/>
      <c r="AV13" s="1153"/>
      <c r="AW13" s="1153"/>
      <c r="AX13" s="1153"/>
      <c r="AY13" s="1153"/>
      <c r="AZ13" s="1153"/>
      <c r="BA13" s="1153"/>
      <c r="BB13" s="1153"/>
      <c r="BC13" s="1153"/>
      <c r="BD13" s="1153"/>
      <c r="BE13" s="1153"/>
      <c r="BF13" s="1153"/>
      <c r="BG13" s="1153"/>
      <c r="BH13" s="1153"/>
      <c r="BI13" s="1153"/>
      <c r="BJ13" s="1153"/>
      <c r="BK13" s="1153"/>
      <c r="BL13" s="1153"/>
      <c r="BM13" s="1153"/>
      <c r="BN13" s="1153"/>
      <c r="BO13" s="1153"/>
      <c r="BP13" s="1153"/>
      <c r="BQ13" s="639"/>
      <c r="BR13" s="1078">
        <f t="shared" si="1"/>
        <v>0</v>
      </c>
      <c r="BS13" s="1078">
        <f t="shared" si="2"/>
        <v>0</v>
      </c>
      <c r="BT13" s="1078">
        <f t="shared" si="3"/>
        <v>0</v>
      </c>
      <c r="BU13" s="1078">
        <f t="shared" si="4"/>
        <v>0</v>
      </c>
      <c r="BV13" s="1078">
        <f t="shared" si="5"/>
        <v>0</v>
      </c>
      <c r="BW13" s="1078">
        <f t="shared" si="6"/>
        <v>0</v>
      </c>
      <c r="BX13" s="1078">
        <f t="shared" si="7"/>
        <v>0</v>
      </c>
      <c r="BY13" s="1078">
        <f t="shared" si="8"/>
        <v>0</v>
      </c>
      <c r="BZ13" s="1078">
        <f t="shared" si="9"/>
        <v>0</v>
      </c>
      <c r="CA13" s="1078">
        <f t="shared" si="10"/>
        <v>0</v>
      </c>
      <c r="CB13" s="639"/>
    </row>
    <row r="14">
      <c r="A14" s="639"/>
      <c r="B14" s="1120" t="str">
        <f>'(I-3) Design &amp; Feedback'!D20</f>
        <v>Not Required</v>
      </c>
      <c r="C14" s="639"/>
      <c r="D14" s="1078" t="str">
        <f>'(I-3) Design &amp; Feedback'!G20</f>
        <v>R</v>
      </c>
      <c r="E14" s="1150" t="str">
        <f>'(I-3) Design &amp; Feedback'!H20</f>
        <v/>
      </c>
      <c r="F14" s="1151" t="str">
        <f>'(I-3) Design &amp; Feedback'!J20</f>
        <v/>
      </c>
      <c r="G14" s="1152" t="str">
        <f>SUM(BR14:CA14)/'(I-3) Design &amp; Feedback'!R20</f>
        <v>#N/A</v>
      </c>
      <c r="H14" s="1152" t="str">
        <f>SUM(BR14:CA14)/'(I-3) Design &amp; Feedback'!W20</f>
        <v>#N/A</v>
      </c>
      <c r="I14" s="639"/>
      <c r="J14" s="1151"/>
      <c r="K14" s="1151"/>
      <c r="L14" s="1151"/>
      <c r="M14" s="1151"/>
      <c r="N14" s="1151"/>
      <c r="O14" s="1153"/>
      <c r="P14" s="1151"/>
      <c r="Q14" s="1151"/>
      <c r="R14" s="1151"/>
      <c r="S14" s="1151"/>
      <c r="T14" s="1151"/>
      <c r="U14" s="1153"/>
      <c r="V14" s="1153"/>
      <c r="W14" s="1153"/>
      <c r="X14" s="1153"/>
      <c r="Y14" s="1153"/>
      <c r="Z14" s="1153"/>
      <c r="AA14" s="1153"/>
      <c r="AB14" s="1153"/>
      <c r="AC14" s="1153"/>
      <c r="AD14" s="1153"/>
      <c r="AE14" s="1153"/>
      <c r="AF14" s="1153"/>
      <c r="AG14" s="1153"/>
      <c r="AH14" s="1153"/>
      <c r="AI14" s="1153"/>
      <c r="AJ14" s="1153"/>
      <c r="AK14" s="1153"/>
      <c r="AL14" s="1153"/>
      <c r="AM14" s="1153"/>
      <c r="AN14" s="1153"/>
      <c r="AO14" s="1153"/>
      <c r="AP14" s="1153"/>
      <c r="AQ14" s="1153"/>
      <c r="AR14" s="1153"/>
      <c r="AS14" s="1153"/>
      <c r="AT14" s="1153"/>
      <c r="AU14" s="1153"/>
      <c r="AV14" s="1153"/>
      <c r="AW14" s="1153"/>
      <c r="AX14" s="1153"/>
      <c r="AY14" s="1153"/>
      <c r="AZ14" s="1153"/>
      <c r="BA14" s="1153"/>
      <c r="BB14" s="1153"/>
      <c r="BC14" s="1153"/>
      <c r="BD14" s="1153"/>
      <c r="BE14" s="1153"/>
      <c r="BF14" s="1153"/>
      <c r="BG14" s="1153"/>
      <c r="BH14" s="1153"/>
      <c r="BI14" s="1153"/>
      <c r="BJ14" s="1153"/>
      <c r="BK14" s="1153"/>
      <c r="BL14" s="1153"/>
      <c r="BM14" s="1153"/>
      <c r="BN14" s="1153"/>
      <c r="BO14" s="1153"/>
      <c r="BP14" s="1153"/>
      <c r="BQ14" s="639"/>
      <c r="BR14" s="1078">
        <f t="shared" si="1"/>
        <v>0</v>
      </c>
      <c r="BS14" s="1078">
        <f t="shared" si="2"/>
        <v>0</v>
      </c>
      <c r="BT14" s="1078">
        <f t="shared" si="3"/>
        <v>0</v>
      </c>
      <c r="BU14" s="1078">
        <f t="shared" si="4"/>
        <v>0</v>
      </c>
      <c r="BV14" s="1078">
        <f t="shared" si="5"/>
        <v>0</v>
      </c>
      <c r="BW14" s="1078">
        <f t="shared" si="6"/>
        <v>0</v>
      </c>
      <c r="BX14" s="1078">
        <f t="shared" si="7"/>
        <v>0</v>
      </c>
      <c r="BY14" s="1078">
        <f t="shared" si="8"/>
        <v>0</v>
      </c>
      <c r="BZ14" s="1078">
        <f t="shared" si="9"/>
        <v>0</v>
      </c>
      <c r="CA14" s="1078">
        <f t="shared" si="10"/>
        <v>0</v>
      </c>
      <c r="CB14" s="639"/>
    </row>
    <row r="15">
      <c r="A15" s="639"/>
      <c r="B15" s="1143" t="str">
        <f>'(I-3) Design &amp; Feedback'!D21</f>
        <v>Required</v>
      </c>
      <c r="C15" s="639"/>
      <c r="D15" s="749" t="str">
        <f>'(I-3) Design &amp; Feedback'!G21</f>
        <v>R</v>
      </c>
      <c r="E15" s="1148" t="str">
        <f>'(I-3) Design &amp; Feedback'!H21</f>
        <v>A</v>
      </c>
      <c r="F15" s="738" t="str">
        <f>'(I-3) Design &amp; Feedback'!J21</f>
        <v>WSP-A</v>
      </c>
      <c r="G15" s="1149">
        <f>SUM(BR15:CA15)/'(I-3) Design &amp; Feedback'!R21</f>
        <v>0</v>
      </c>
      <c r="H15" s="1149">
        <f>SUM(BR15:CA15)/'(I-3) Design &amp; Feedback'!W21</f>
        <v>0</v>
      </c>
      <c r="I15" s="639"/>
      <c r="J15" s="738"/>
      <c r="K15" s="738"/>
      <c r="L15" s="738"/>
      <c r="M15" s="738"/>
      <c r="N15" s="738"/>
      <c r="O15" s="711"/>
      <c r="P15" s="738"/>
      <c r="Q15" s="738"/>
      <c r="R15" s="738"/>
      <c r="S15" s="738"/>
      <c r="T15" s="738"/>
      <c r="U15" s="711"/>
      <c r="V15" s="711"/>
      <c r="W15" s="711"/>
      <c r="X15" s="711"/>
      <c r="Y15" s="711"/>
      <c r="Z15" s="711"/>
      <c r="AA15" s="711"/>
      <c r="AB15" s="711"/>
      <c r="AC15" s="711"/>
      <c r="AD15" s="711"/>
      <c r="AE15" s="711"/>
      <c r="AF15" s="711"/>
      <c r="AG15" s="711"/>
      <c r="AH15" s="711"/>
      <c r="AI15" s="711"/>
      <c r="AJ15" s="711"/>
      <c r="AK15" s="711"/>
      <c r="AL15" s="711"/>
      <c r="AM15" s="711"/>
      <c r="AN15" s="711"/>
      <c r="AO15" s="711"/>
      <c r="AP15" s="711"/>
      <c r="AQ15" s="711"/>
      <c r="AR15" s="711"/>
      <c r="AS15" s="711"/>
      <c r="AT15" s="711"/>
      <c r="AU15" s="711"/>
      <c r="AV15" s="711"/>
      <c r="AW15" s="711"/>
      <c r="AX15" s="711"/>
      <c r="AY15" s="711"/>
      <c r="AZ15" s="711"/>
      <c r="BA15" s="711"/>
      <c r="BB15" s="711"/>
      <c r="BC15" s="711"/>
      <c r="BD15" s="711"/>
      <c r="BE15" s="711"/>
      <c r="BF15" s="711"/>
      <c r="BG15" s="711"/>
      <c r="BH15" s="711"/>
      <c r="BI15" s="711"/>
      <c r="BJ15" s="711"/>
      <c r="BK15" s="711"/>
      <c r="BL15" s="711"/>
      <c r="BM15" s="711"/>
      <c r="BN15" s="711"/>
      <c r="BO15" s="711"/>
      <c r="BP15" s="711"/>
      <c r="BQ15" s="639"/>
      <c r="BR15" s="1078">
        <f t="shared" si="1"/>
        <v>0</v>
      </c>
      <c r="BS15" s="1078">
        <f t="shared" si="2"/>
        <v>0</v>
      </c>
      <c r="BT15" s="1078">
        <f t="shared" si="3"/>
        <v>0</v>
      </c>
      <c r="BU15" s="1078">
        <f t="shared" si="4"/>
        <v>0</v>
      </c>
      <c r="BV15" s="1078">
        <f t="shared" si="5"/>
        <v>0</v>
      </c>
      <c r="BW15" s="1078">
        <f t="shared" si="6"/>
        <v>0</v>
      </c>
      <c r="BX15" s="1078">
        <f t="shared" si="7"/>
        <v>0</v>
      </c>
      <c r="BY15" s="1078">
        <f t="shared" si="8"/>
        <v>0</v>
      </c>
      <c r="BZ15" s="1078">
        <f t="shared" si="9"/>
        <v>0</v>
      </c>
      <c r="CA15" s="1078">
        <f t="shared" si="10"/>
        <v>0</v>
      </c>
      <c r="CB15" s="639"/>
    </row>
    <row r="16">
      <c r="A16" s="639"/>
      <c r="B16" s="1143" t="str">
        <f>'(I-3) Design &amp; Feedback'!D22</f>
        <v>Required</v>
      </c>
      <c r="C16" s="639"/>
      <c r="D16" s="749" t="str">
        <f>'(I-3) Design &amp; Feedback'!G22</f>
        <v>R</v>
      </c>
      <c r="E16" s="1148" t="str">
        <f>'(I-3) Design &amp; Feedback'!H22</f>
        <v>B</v>
      </c>
      <c r="F16" s="738" t="str">
        <f>'(I-3) Design &amp; Feedback'!J22</f>
        <v>WSP-A</v>
      </c>
      <c r="G16" s="1149">
        <f>SUM(BR16:CA16)/'(I-3) Design &amp; Feedback'!R22</f>
        <v>0</v>
      </c>
      <c r="H16" s="1149">
        <f>SUM(BR16:CA16)/'(I-3) Design &amp; Feedback'!W22</f>
        <v>0</v>
      </c>
      <c r="I16" s="639"/>
      <c r="J16" s="738"/>
      <c r="K16" s="738"/>
      <c r="L16" s="738"/>
      <c r="M16" s="738"/>
      <c r="N16" s="738"/>
      <c r="O16" s="711"/>
      <c r="P16" s="738"/>
      <c r="Q16" s="738"/>
      <c r="R16" s="738"/>
      <c r="S16" s="738"/>
      <c r="T16" s="738"/>
      <c r="U16" s="711"/>
      <c r="V16" s="711"/>
      <c r="W16" s="711"/>
      <c r="X16" s="711"/>
      <c r="Y16" s="711"/>
      <c r="Z16" s="711"/>
      <c r="AA16" s="711"/>
      <c r="AB16" s="711"/>
      <c r="AC16" s="711"/>
      <c r="AD16" s="711"/>
      <c r="AE16" s="711"/>
      <c r="AF16" s="711"/>
      <c r="AG16" s="711"/>
      <c r="AH16" s="711"/>
      <c r="AI16" s="711"/>
      <c r="AJ16" s="711"/>
      <c r="AK16" s="711"/>
      <c r="AL16" s="711"/>
      <c r="AM16" s="711"/>
      <c r="AN16" s="711"/>
      <c r="AO16" s="711"/>
      <c r="AP16" s="711"/>
      <c r="AQ16" s="711"/>
      <c r="AR16" s="711"/>
      <c r="AS16" s="711"/>
      <c r="AT16" s="711"/>
      <c r="AU16" s="711"/>
      <c r="AV16" s="711"/>
      <c r="AW16" s="711"/>
      <c r="AX16" s="711"/>
      <c r="AY16" s="711"/>
      <c r="AZ16" s="711"/>
      <c r="BA16" s="711"/>
      <c r="BB16" s="711"/>
      <c r="BC16" s="711"/>
      <c r="BD16" s="711"/>
      <c r="BE16" s="711"/>
      <c r="BF16" s="711"/>
      <c r="BG16" s="711"/>
      <c r="BH16" s="711"/>
      <c r="BI16" s="711"/>
      <c r="BJ16" s="711"/>
      <c r="BK16" s="711"/>
      <c r="BL16" s="711"/>
      <c r="BM16" s="711"/>
      <c r="BN16" s="711"/>
      <c r="BO16" s="711"/>
      <c r="BP16" s="711"/>
      <c r="BQ16" s="639"/>
      <c r="BR16" s="1078">
        <f t="shared" si="1"/>
        <v>0</v>
      </c>
      <c r="BS16" s="1078">
        <f t="shared" si="2"/>
        <v>0</v>
      </c>
      <c r="BT16" s="1078">
        <f t="shared" si="3"/>
        <v>0</v>
      </c>
      <c r="BU16" s="1078">
        <f t="shared" si="4"/>
        <v>0</v>
      </c>
      <c r="BV16" s="1078">
        <f t="shared" si="5"/>
        <v>0</v>
      </c>
      <c r="BW16" s="1078">
        <f t="shared" si="6"/>
        <v>0</v>
      </c>
      <c r="BX16" s="1078">
        <f t="shared" si="7"/>
        <v>0</v>
      </c>
      <c r="BY16" s="1078">
        <f t="shared" si="8"/>
        <v>0</v>
      </c>
      <c r="BZ16" s="1078">
        <f t="shared" si="9"/>
        <v>0</v>
      </c>
      <c r="CA16" s="1078">
        <f t="shared" si="10"/>
        <v>0</v>
      </c>
      <c r="CB16" s="639"/>
    </row>
    <row r="17">
      <c r="A17" s="639"/>
      <c r="B17" s="1120" t="str">
        <f>'(I-3) Design &amp; Feedback'!D23</f>
        <v>Required</v>
      </c>
      <c r="C17" s="639"/>
      <c r="D17" s="1078" t="str">
        <f>'(I-3) Design &amp; Feedback'!G23</f>
        <v>R</v>
      </c>
      <c r="E17" s="1150" t="str">
        <f>'(I-3) Design &amp; Feedback'!H23</f>
        <v>C</v>
      </c>
      <c r="F17" s="1151" t="str">
        <f>'(I-3) Design &amp; Feedback'!J23</f>
        <v>WSP-A</v>
      </c>
      <c r="G17" s="1152">
        <f>SUM(BR17:CA17)/'(I-3) Design &amp; Feedback'!R23</f>
        <v>0</v>
      </c>
      <c r="H17" s="1152">
        <f>SUM(BR17:CA17)/'(I-3) Design &amp; Feedback'!W23</f>
        <v>0</v>
      </c>
      <c r="I17" s="639"/>
      <c r="J17" s="1151"/>
      <c r="K17" s="1151"/>
      <c r="L17" s="1151"/>
      <c r="M17" s="1151"/>
      <c r="N17" s="1151"/>
      <c r="O17" s="1153"/>
      <c r="P17" s="1151"/>
      <c r="Q17" s="1151"/>
      <c r="R17" s="1151"/>
      <c r="S17" s="1151"/>
      <c r="T17" s="1151"/>
      <c r="U17" s="1153"/>
      <c r="V17" s="1153"/>
      <c r="W17" s="1153"/>
      <c r="X17" s="1153"/>
      <c r="Y17" s="1153"/>
      <c r="Z17" s="1153"/>
      <c r="AA17" s="1153"/>
      <c r="AB17" s="1153"/>
      <c r="AC17" s="1153"/>
      <c r="AD17" s="1153"/>
      <c r="AE17" s="1153"/>
      <c r="AF17" s="1153"/>
      <c r="AG17" s="1153"/>
      <c r="AH17" s="1153"/>
      <c r="AI17" s="1153"/>
      <c r="AJ17" s="1153"/>
      <c r="AK17" s="1153"/>
      <c r="AL17" s="1153"/>
      <c r="AM17" s="1153"/>
      <c r="AN17" s="1153"/>
      <c r="AO17" s="1153"/>
      <c r="AP17" s="1153"/>
      <c r="AQ17" s="1153"/>
      <c r="AR17" s="1153"/>
      <c r="AS17" s="1153"/>
      <c r="AT17" s="1153"/>
      <c r="AU17" s="1153"/>
      <c r="AV17" s="1153"/>
      <c r="AW17" s="1153"/>
      <c r="AX17" s="1153"/>
      <c r="AY17" s="1153"/>
      <c r="AZ17" s="1153"/>
      <c r="BA17" s="1153"/>
      <c r="BB17" s="1153"/>
      <c r="BC17" s="1153"/>
      <c r="BD17" s="1153"/>
      <c r="BE17" s="1153"/>
      <c r="BF17" s="1153"/>
      <c r="BG17" s="1153"/>
      <c r="BH17" s="1153"/>
      <c r="BI17" s="1153"/>
      <c r="BJ17" s="1153"/>
      <c r="BK17" s="1153"/>
      <c r="BL17" s="1153"/>
      <c r="BM17" s="1153"/>
      <c r="BN17" s="1153"/>
      <c r="BO17" s="1153"/>
      <c r="BP17" s="1153"/>
      <c r="BQ17" s="639"/>
      <c r="BR17" s="1078">
        <f t="shared" si="1"/>
        <v>0</v>
      </c>
      <c r="BS17" s="1078">
        <f t="shared" si="2"/>
        <v>0</v>
      </c>
      <c r="BT17" s="1078">
        <f t="shared" si="3"/>
        <v>0</v>
      </c>
      <c r="BU17" s="1078">
        <f t="shared" si="4"/>
        <v>0</v>
      </c>
      <c r="BV17" s="1078">
        <f t="shared" si="5"/>
        <v>0</v>
      </c>
      <c r="BW17" s="1078">
        <f t="shared" si="6"/>
        <v>0</v>
      </c>
      <c r="BX17" s="1078">
        <f t="shared" si="7"/>
        <v>0</v>
      </c>
      <c r="BY17" s="1078">
        <f t="shared" si="8"/>
        <v>0</v>
      </c>
      <c r="BZ17" s="1078">
        <f t="shared" si="9"/>
        <v>0</v>
      </c>
      <c r="CA17" s="1078">
        <f t="shared" si="10"/>
        <v>0</v>
      </c>
      <c r="CB17" s="639"/>
    </row>
    <row r="18">
      <c r="A18" s="639"/>
      <c r="B18" s="1120" t="str">
        <f>'(I-3) Design &amp; Feedback'!D24</f>
        <v>Not Required</v>
      </c>
      <c r="C18" s="639"/>
      <c r="D18" s="1078" t="str">
        <f>'(I-3) Design &amp; Feedback'!G24</f>
        <v>R</v>
      </c>
      <c r="E18" s="1150" t="str">
        <f>'(I-3) Design &amp; Feedback'!H24</f>
        <v/>
      </c>
      <c r="F18" s="1151" t="str">
        <f>'(I-3) Design &amp; Feedback'!J24</f>
        <v/>
      </c>
      <c r="G18" s="1152" t="str">
        <f>SUM(BR18:CA18)/'(I-3) Design &amp; Feedback'!R24</f>
        <v>#N/A</v>
      </c>
      <c r="H18" s="1152" t="str">
        <f>SUM(BR18:CA18)/'(I-3) Design &amp; Feedback'!W24</f>
        <v>#N/A</v>
      </c>
      <c r="I18" s="639"/>
      <c r="J18" s="1151"/>
      <c r="K18" s="1151"/>
      <c r="L18" s="1151"/>
      <c r="M18" s="1151"/>
      <c r="N18" s="1151"/>
      <c r="O18" s="1153"/>
      <c r="P18" s="1151"/>
      <c r="Q18" s="1151"/>
      <c r="R18" s="1151"/>
      <c r="S18" s="1151"/>
      <c r="T18" s="1151"/>
      <c r="U18" s="1153"/>
      <c r="V18" s="1153"/>
      <c r="W18" s="1153"/>
      <c r="X18" s="1153"/>
      <c r="Y18" s="1153"/>
      <c r="Z18" s="1153"/>
      <c r="AA18" s="1153"/>
      <c r="AB18" s="1153"/>
      <c r="AC18" s="1153"/>
      <c r="AD18" s="1153"/>
      <c r="AE18" s="1153"/>
      <c r="AF18" s="1153"/>
      <c r="AG18" s="1153"/>
      <c r="AH18" s="1153"/>
      <c r="AI18" s="1153"/>
      <c r="AJ18" s="1153"/>
      <c r="AK18" s="1153"/>
      <c r="AL18" s="1153"/>
      <c r="AM18" s="1153"/>
      <c r="AN18" s="1153"/>
      <c r="AO18" s="1153"/>
      <c r="AP18" s="1153"/>
      <c r="AQ18" s="1153"/>
      <c r="AR18" s="1153"/>
      <c r="AS18" s="1153"/>
      <c r="AT18" s="1153"/>
      <c r="AU18" s="1153"/>
      <c r="AV18" s="1153"/>
      <c r="AW18" s="1153"/>
      <c r="AX18" s="1153"/>
      <c r="AY18" s="1153"/>
      <c r="AZ18" s="1153"/>
      <c r="BA18" s="1153"/>
      <c r="BB18" s="1153"/>
      <c r="BC18" s="1153"/>
      <c r="BD18" s="1153"/>
      <c r="BE18" s="1153"/>
      <c r="BF18" s="1153"/>
      <c r="BG18" s="1153"/>
      <c r="BH18" s="1153"/>
      <c r="BI18" s="1153"/>
      <c r="BJ18" s="1153"/>
      <c r="BK18" s="1153"/>
      <c r="BL18" s="1153"/>
      <c r="BM18" s="1153"/>
      <c r="BN18" s="1153"/>
      <c r="BO18" s="1153"/>
      <c r="BP18" s="1153"/>
      <c r="BQ18" s="639"/>
      <c r="BR18" s="1078">
        <f t="shared" si="1"/>
        <v>0</v>
      </c>
      <c r="BS18" s="1078">
        <f t="shared" si="2"/>
        <v>0</v>
      </c>
      <c r="BT18" s="1078">
        <f t="shared" si="3"/>
        <v>0</v>
      </c>
      <c r="BU18" s="1078">
        <f t="shared" si="4"/>
        <v>0</v>
      </c>
      <c r="BV18" s="1078">
        <f t="shared" si="5"/>
        <v>0</v>
      </c>
      <c r="BW18" s="1078">
        <f t="shared" si="6"/>
        <v>0</v>
      </c>
      <c r="BX18" s="1078">
        <f t="shared" si="7"/>
        <v>0</v>
      </c>
      <c r="BY18" s="1078">
        <f t="shared" si="8"/>
        <v>0</v>
      </c>
      <c r="BZ18" s="1078">
        <f t="shared" si="9"/>
        <v>0</v>
      </c>
      <c r="CA18" s="1078">
        <f t="shared" si="10"/>
        <v>0</v>
      </c>
      <c r="CB18" s="639"/>
    </row>
    <row r="19">
      <c r="A19" s="639"/>
      <c r="B19" s="1120" t="str">
        <f>'(I-3) Design &amp; Feedback'!D25</f>
        <v>Not Required</v>
      </c>
      <c r="C19" s="639"/>
      <c r="D19" s="1078" t="str">
        <f>'(I-3) Design &amp; Feedback'!G25</f>
        <v>R</v>
      </c>
      <c r="E19" s="1150" t="str">
        <f>'(I-3) Design &amp; Feedback'!H25</f>
        <v/>
      </c>
      <c r="F19" s="1151" t="str">
        <f>'(I-3) Design &amp; Feedback'!J25</f>
        <v/>
      </c>
      <c r="G19" s="1152" t="str">
        <f>SUM(BR19:CA19)/'(I-3) Design &amp; Feedback'!R25</f>
        <v>#N/A</v>
      </c>
      <c r="H19" s="1152" t="str">
        <f>SUM(BR19:CA19)/'(I-3) Design &amp; Feedback'!W25</f>
        <v>#N/A</v>
      </c>
      <c r="I19" s="639"/>
      <c r="J19" s="1151"/>
      <c r="K19" s="1151"/>
      <c r="L19" s="1151"/>
      <c r="M19" s="1151"/>
      <c r="N19" s="1151"/>
      <c r="O19" s="1153"/>
      <c r="P19" s="1151"/>
      <c r="Q19" s="1151"/>
      <c r="R19" s="1151"/>
      <c r="S19" s="1151"/>
      <c r="T19" s="1151"/>
      <c r="U19" s="1153"/>
      <c r="V19" s="1153"/>
      <c r="W19" s="1153"/>
      <c r="X19" s="1153"/>
      <c r="Y19" s="1153"/>
      <c r="Z19" s="1153"/>
      <c r="AA19" s="1153"/>
      <c r="AB19" s="1153"/>
      <c r="AC19" s="1153"/>
      <c r="AD19" s="1153"/>
      <c r="AE19" s="1153"/>
      <c r="AF19" s="1153"/>
      <c r="AG19" s="1153"/>
      <c r="AH19" s="1153"/>
      <c r="AI19" s="1153"/>
      <c r="AJ19" s="1153"/>
      <c r="AK19" s="1153"/>
      <c r="AL19" s="1153"/>
      <c r="AM19" s="1153"/>
      <c r="AN19" s="1153"/>
      <c r="AO19" s="1153"/>
      <c r="AP19" s="1153"/>
      <c r="AQ19" s="1153"/>
      <c r="AR19" s="1153"/>
      <c r="AS19" s="1153"/>
      <c r="AT19" s="1153"/>
      <c r="AU19" s="1153"/>
      <c r="AV19" s="1153"/>
      <c r="AW19" s="1153"/>
      <c r="AX19" s="1153"/>
      <c r="AY19" s="1153"/>
      <c r="AZ19" s="1153"/>
      <c r="BA19" s="1153"/>
      <c r="BB19" s="1153"/>
      <c r="BC19" s="1153"/>
      <c r="BD19" s="1153"/>
      <c r="BE19" s="1153"/>
      <c r="BF19" s="1153"/>
      <c r="BG19" s="1153"/>
      <c r="BH19" s="1153"/>
      <c r="BI19" s="1153"/>
      <c r="BJ19" s="1153"/>
      <c r="BK19" s="1153"/>
      <c r="BL19" s="1153"/>
      <c r="BM19" s="1153"/>
      <c r="BN19" s="1153"/>
      <c r="BO19" s="1153"/>
      <c r="BP19" s="1153"/>
      <c r="BQ19" s="639"/>
      <c r="BR19" s="1078">
        <f t="shared" si="1"/>
        <v>0</v>
      </c>
      <c r="BS19" s="1078">
        <f t="shared" si="2"/>
        <v>0</v>
      </c>
      <c r="BT19" s="1078">
        <f t="shared" si="3"/>
        <v>0</v>
      </c>
      <c r="BU19" s="1078">
        <f t="shared" si="4"/>
        <v>0</v>
      </c>
      <c r="BV19" s="1078">
        <f t="shared" si="5"/>
        <v>0</v>
      </c>
      <c r="BW19" s="1078">
        <f t="shared" si="6"/>
        <v>0</v>
      </c>
      <c r="BX19" s="1078">
        <f t="shared" si="7"/>
        <v>0</v>
      </c>
      <c r="BY19" s="1078">
        <f t="shared" si="8"/>
        <v>0</v>
      </c>
      <c r="BZ19" s="1078">
        <f t="shared" si="9"/>
        <v>0</v>
      </c>
      <c r="CA19" s="1078">
        <f t="shared" si="10"/>
        <v>0</v>
      </c>
      <c r="CB19" s="639"/>
    </row>
    <row r="20">
      <c r="A20" s="639"/>
      <c r="B20" s="1120" t="str">
        <f>'(I-3) Design &amp; Feedback'!D26</f>
        <v>Not Required</v>
      </c>
      <c r="C20" s="639"/>
      <c r="D20" s="1078" t="str">
        <f>'(I-3) Design &amp; Feedback'!G26</f>
        <v>R</v>
      </c>
      <c r="E20" s="1150" t="str">
        <f>'(I-3) Design &amp; Feedback'!H26</f>
        <v/>
      </c>
      <c r="F20" s="1151" t="str">
        <f>'(I-3) Design &amp; Feedback'!J26</f>
        <v/>
      </c>
      <c r="G20" s="1152" t="str">
        <f>SUM(BR20:CA20)/'(I-3) Design &amp; Feedback'!R26</f>
        <v>#N/A</v>
      </c>
      <c r="H20" s="1152" t="str">
        <f>SUM(BR20:CA20)/'(I-3) Design &amp; Feedback'!W26</f>
        <v>#N/A</v>
      </c>
      <c r="I20" s="639"/>
      <c r="J20" s="1151"/>
      <c r="K20" s="1151"/>
      <c r="L20" s="1151"/>
      <c r="M20" s="1151"/>
      <c r="N20" s="1151"/>
      <c r="O20" s="1153"/>
      <c r="P20" s="1151"/>
      <c r="Q20" s="1151"/>
      <c r="R20" s="1151"/>
      <c r="S20" s="1151"/>
      <c r="T20" s="1151"/>
      <c r="U20" s="1153"/>
      <c r="V20" s="1153"/>
      <c r="W20" s="1153"/>
      <c r="X20" s="1153"/>
      <c r="Y20" s="1153"/>
      <c r="Z20" s="1153"/>
      <c r="AA20" s="1153"/>
      <c r="AB20" s="1153"/>
      <c r="AC20" s="1153"/>
      <c r="AD20" s="1153"/>
      <c r="AE20" s="1153"/>
      <c r="AF20" s="1153"/>
      <c r="AG20" s="1153"/>
      <c r="AH20" s="1153"/>
      <c r="AI20" s="1153"/>
      <c r="AJ20" s="1153"/>
      <c r="AK20" s="1153"/>
      <c r="AL20" s="1153"/>
      <c r="AM20" s="1153"/>
      <c r="AN20" s="1153"/>
      <c r="AO20" s="1153"/>
      <c r="AP20" s="1153"/>
      <c r="AQ20" s="1153"/>
      <c r="AR20" s="1153"/>
      <c r="AS20" s="1153"/>
      <c r="AT20" s="1153"/>
      <c r="AU20" s="1153"/>
      <c r="AV20" s="1153"/>
      <c r="AW20" s="1153"/>
      <c r="AX20" s="1153"/>
      <c r="AY20" s="1153"/>
      <c r="AZ20" s="1153"/>
      <c r="BA20" s="1153"/>
      <c r="BB20" s="1153"/>
      <c r="BC20" s="1153"/>
      <c r="BD20" s="1153"/>
      <c r="BE20" s="1153"/>
      <c r="BF20" s="1153"/>
      <c r="BG20" s="1153"/>
      <c r="BH20" s="1153"/>
      <c r="BI20" s="1153"/>
      <c r="BJ20" s="1153"/>
      <c r="BK20" s="1153"/>
      <c r="BL20" s="1153"/>
      <c r="BM20" s="1153"/>
      <c r="BN20" s="1153"/>
      <c r="BO20" s="1153"/>
      <c r="BP20" s="1153"/>
      <c r="BQ20" s="639"/>
      <c r="BR20" s="1078">
        <f t="shared" si="1"/>
        <v>0</v>
      </c>
      <c r="BS20" s="1078">
        <f t="shared" si="2"/>
        <v>0</v>
      </c>
      <c r="BT20" s="1078">
        <f t="shared" si="3"/>
        <v>0</v>
      </c>
      <c r="BU20" s="1078">
        <f t="shared" si="4"/>
        <v>0</v>
      </c>
      <c r="BV20" s="1078">
        <f t="shared" si="5"/>
        <v>0</v>
      </c>
      <c r="BW20" s="1078">
        <f t="shared" si="6"/>
        <v>0</v>
      </c>
      <c r="BX20" s="1078">
        <f t="shared" si="7"/>
        <v>0</v>
      </c>
      <c r="BY20" s="1078">
        <f t="shared" si="8"/>
        <v>0</v>
      </c>
      <c r="BZ20" s="1078">
        <f t="shared" si="9"/>
        <v>0</v>
      </c>
      <c r="CA20" s="1078">
        <f t="shared" si="10"/>
        <v>0</v>
      </c>
      <c r="CB20" s="639"/>
    </row>
    <row r="21" ht="15.75" customHeight="1">
      <c r="A21" s="639"/>
      <c r="B21" s="1120" t="str">
        <f>'(I-3) Design &amp; Feedback'!D27</f>
        <v>Not Required</v>
      </c>
      <c r="C21" s="639"/>
      <c r="D21" s="1078" t="str">
        <f>'(I-3) Design &amp; Feedback'!G27</f>
        <v>R</v>
      </c>
      <c r="E21" s="1150" t="str">
        <f>'(I-3) Design &amp; Feedback'!H27</f>
        <v/>
      </c>
      <c r="F21" s="1151" t="str">
        <f>'(I-3) Design &amp; Feedback'!J27</f>
        <v/>
      </c>
      <c r="G21" s="1152" t="str">
        <f>SUM(BR21:CA21)/'(I-3) Design &amp; Feedback'!R27</f>
        <v>#N/A</v>
      </c>
      <c r="H21" s="1152" t="str">
        <f>SUM(BR21:CA21)/'(I-3) Design &amp; Feedback'!W27</f>
        <v>#N/A</v>
      </c>
      <c r="I21" s="639"/>
      <c r="J21" s="1151"/>
      <c r="K21" s="1151"/>
      <c r="L21" s="1151"/>
      <c r="M21" s="1151"/>
      <c r="N21" s="1151"/>
      <c r="O21" s="1153"/>
      <c r="P21" s="1151"/>
      <c r="Q21" s="1151"/>
      <c r="R21" s="1151"/>
      <c r="S21" s="1151"/>
      <c r="T21" s="1151"/>
      <c r="U21" s="1153"/>
      <c r="V21" s="1153"/>
      <c r="W21" s="1153"/>
      <c r="X21" s="1153"/>
      <c r="Y21" s="1153"/>
      <c r="Z21" s="1153"/>
      <c r="AA21" s="1153"/>
      <c r="AB21" s="1153"/>
      <c r="AC21" s="1153"/>
      <c r="AD21" s="1153"/>
      <c r="AE21" s="1153"/>
      <c r="AF21" s="1153"/>
      <c r="AG21" s="1153"/>
      <c r="AH21" s="1153"/>
      <c r="AI21" s="1153"/>
      <c r="AJ21" s="1153"/>
      <c r="AK21" s="1153"/>
      <c r="AL21" s="1153"/>
      <c r="AM21" s="1153"/>
      <c r="AN21" s="1153"/>
      <c r="AO21" s="1153"/>
      <c r="AP21" s="1153"/>
      <c r="AQ21" s="1153"/>
      <c r="AR21" s="1153"/>
      <c r="AS21" s="1153"/>
      <c r="AT21" s="1153"/>
      <c r="AU21" s="1153"/>
      <c r="AV21" s="1153"/>
      <c r="AW21" s="1153"/>
      <c r="AX21" s="1153"/>
      <c r="AY21" s="1153"/>
      <c r="AZ21" s="1153"/>
      <c r="BA21" s="1153"/>
      <c r="BB21" s="1153"/>
      <c r="BC21" s="1153"/>
      <c r="BD21" s="1153"/>
      <c r="BE21" s="1153"/>
      <c r="BF21" s="1153"/>
      <c r="BG21" s="1153"/>
      <c r="BH21" s="1153"/>
      <c r="BI21" s="1153"/>
      <c r="BJ21" s="1153"/>
      <c r="BK21" s="1153"/>
      <c r="BL21" s="1153"/>
      <c r="BM21" s="1153"/>
      <c r="BN21" s="1153"/>
      <c r="BO21" s="1153"/>
      <c r="BP21" s="1153"/>
      <c r="BQ21" s="639"/>
      <c r="BR21" s="1078">
        <f t="shared" si="1"/>
        <v>0</v>
      </c>
      <c r="BS21" s="1078">
        <f t="shared" si="2"/>
        <v>0</v>
      </c>
      <c r="BT21" s="1078">
        <f t="shared" si="3"/>
        <v>0</v>
      </c>
      <c r="BU21" s="1078">
        <f t="shared" si="4"/>
        <v>0</v>
      </c>
      <c r="BV21" s="1078">
        <f t="shared" si="5"/>
        <v>0</v>
      </c>
      <c r="BW21" s="1078">
        <f t="shared" si="6"/>
        <v>0</v>
      </c>
      <c r="BX21" s="1078">
        <f t="shared" si="7"/>
        <v>0</v>
      </c>
      <c r="BY21" s="1078">
        <f t="shared" si="8"/>
        <v>0</v>
      </c>
      <c r="BZ21" s="1078">
        <f t="shared" si="9"/>
        <v>0</v>
      </c>
      <c r="CA21" s="1078">
        <f t="shared" si="10"/>
        <v>0</v>
      </c>
      <c r="CB21" s="639"/>
    </row>
    <row r="22" ht="15.75" customHeight="1">
      <c r="A22" s="639"/>
      <c r="B22" s="1120" t="str">
        <f>'(I-3) Design &amp; Feedback'!D28</f>
        <v>Not Required</v>
      </c>
      <c r="C22" s="639"/>
      <c r="D22" s="1078" t="str">
        <f>'(I-3) Design &amp; Feedback'!G28</f>
        <v>R</v>
      </c>
      <c r="E22" s="1150" t="str">
        <f>'(I-3) Design &amp; Feedback'!H28</f>
        <v/>
      </c>
      <c r="F22" s="1151" t="str">
        <f>'(I-3) Design &amp; Feedback'!J28</f>
        <v/>
      </c>
      <c r="G22" s="1152" t="str">
        <f>SUM(BR22:CA22)/'(I-3) Design &amp; Feedback'!R28</f>
        <v>#N/A</v>
      </c>
      <c r="H22" s="1152" t="str">
        <f>SUM(BR22:CA22)/'(I-3) Design &amp; Feedback'!W28</f>
        <v>#N/A</v>
      </c>
      <c r="I22" s="639"/>
      <c r="J22" s="1151"/>
      <c r="K22" s="1151"/>
      <c r="L22" s="1151"/>
      <c r="M22" s="1151"/>
      <c r="N22" s="1151"/>
      <c r="O22" s="1153"/>
      <c r="P22" s="1151"/>
      <c r="Q22" s="1151"/>
      <c r="R22" s="1151"/>
      <c r="S22" s="1151"/>
      <c r="T22" s="1151"/>
      <c r="U22" s="1153"/>
      <c r="V22" s="1153"/>
      <c r="W22" s="1153"/>
      <c r="X22" s="1153"/>
      <c r="Y22" s="1153"/>
      <c r="Z22" s="1153"/>
      <c r="AA22" s="1153"/>
      <c r="AB22" s="1153"/>
      <c r="AC22" s="1153"/>
      <c r="AD22" s="1153"/>
      <c r="AE22" s="1153"/>
      <c r="AF22" s="1153"/>
      <c r="AG22" s="1153"/>
      <c r="AH22" s="1153"/>
      <c r="AI22" s="1153"/>
      <c r="AJ22" s="1153"/>
      <c r="AK22" s="1153"/>
      <c r="AL22" s="1153"/>
      <c r="AM22" s="1153"/>
      <c r="AN22" s="1153"/>
      <c r="AO22" s="1153"/>
      <c r="AP22" s="1153"/>
      <c r="AQ22" s="1153"/>
      <c r="AR22" s="1153"/>
      <c r="AS22" s="1153"/>
      <c r="AT22" s="1153"/>
      <c r="AU22" s="1153"/>
      <c r="AV22" s="1153"/>
      <c r="AW22" s="1153"/>
      <c r="AX22" s="1153"/>
      <c r="AY22" s="1153"/>
      <c r="AZ22" s="1153"/>
      <c r="BA22" s="1153"/>
      <c r="BB22" s="1153"/>
      <c r="BC22" s="1153"/>
      <c r="BD22" s="1153"/>
      <c r="BE22" s="1153"/>
      <c r="BF22" s="1153"/>
      <c r="BG22" s="1153"/>
      <c r="BH22" s="1153"/>
      <c r="BI22" s="1153"/>
      <c r="BJ22" s="1153"/>
      <c r="BK22" s="1153"/>
      <c r="BL22" s="1153"/>
      <c r="BM22" s="1153"/>
      <c r="BN22" s="1153"/>
      <c r="BO22" s="1153"/>
      <c r="BP22" s="1153"/>
      <c r="BQ22" s="639"/>
      <c r="BR22" s="1078">
        <f t="shared" si="1"/>
        <v>0</v>
      </c>
      <c r="BS22" s="1078">
        <f t="shared" si="2"/>
        <v>0</v>
      </c>
      <c r="BT22" s="1078">
        <f t="shared" si="3"/>
        <v>0</v>
      </c>
      <c r="BU22" s="1078">
        <f t="shared" si="4"/>
        <v>0</v>
      </c>
      <c r="BV22" s="1078">
        <f t="shared" si="5"/>
        <v>0</v>
      </c>
      <c r="BW22" s="1078">
        <f t="shared" si="6"/>
        <v>0</v>
      </c>
      <c r="BX22" s="1078">
        <f t="shared" si="7"/>
        <v>0</v>
      </c>
      <c r="BY22" s="1078">
        <f t="shared" si="8"/>
        <v>0</v>
      </c>
      <c r="BZ22" s="1078">
        <f t="shared" si="9"/>
        <v>0</v>
      </c>
      <c r="CA22" s="1078">
        <f t="shared" si="10"/>
        <v>0</v>
      </c>
      <c r="CB22" s="639"/>
    </row>
    <row r="23" ht="15.75" customHeight="1">
      <c r="A23" s="639"/>
      <c r="B23" s="1120" t="str">
        <f>'(I-3) Design &amp; Feedback'!D29</f>
        <v>Not Required</v>
      </c>
      <c r="C23" s="639"/>
      <c r="D23" s="1078" t="str">
        <f>'(I-3) Design &amp; Feedback'!G29</f>
        <v>R</v>
      </c>
      <c r="E23" s="1150" t="str">
        <f>'(I-3) Design &amp; Feedback'!H29</f>
        <v/>
      </c>
      <c r="F23" s="1151" t="str">
        <f>'(I-3) Design &amp; Feedback'!J29</f>
        <v/>
      </c>
      <c r="G23" s="1152" t="str">
        <f>SUM(BR23:CA23)/'(I-3) Design &amp; Feedback'!R29</f>
        <v>#N/A</v>
      </c>
      <c r="H23" s="1152" t="str">
        <f>SUM(BR23:CA23)/'(I-3) Design &amp; Feedback'!W29</f>
        <v>#N/A</v>
      </c>
      <c r="I23" s="639"/>
      <c r="J23" s="1151"/>
      <c r="K23" s="1151"/>
      <c r="L23" s="1151"/>
      <c r="M23" s="1151"/>
      <c r="N23" s="1151"/>
      <c r="O23" s="1153"/>
      <c r="P23" s="1151"/>
      <c r="Q23" s="1151"/>
      <c r="R23" s="1151"/>
      <c r="S23" s="1151"/>
      <c r="T23" s="1151"/>
      <c r="U23" s="1153"/>
      <c r="V23" s="1153"/>
      <c r="W23" s="1153"/>
      <c r="X23" s="1153"/>
      <c r="Y23" s="1153"/>
      <c r="Z23" s="1153"/>
      <c r="AA23" s="1153"/>
      <c r="AB23" s="1153"/>
      <c r="AC23" s="1153"/>
      <c r="AD23" s="1153"/>
      <c r="AE23" s="1153"/>
      <c r="AF23" s="1153"/>
      <c r="AG23" s="1153"/>
      <c r="AH23" s="1153"/>
      <c r="AI23" s="1153"/>
      <c r="AJ23" s="1153"/>
      <c r="AK23" s="1153"/>
      <c r="AL23" s="1153"/>
      <c r="AM23" s="1153"/>
      <c r="AN23" s="1153"/>
      <c r="AO23" s="1153"/>
      <c r="AP23" s="1153"/>
      <c r="AQ23" s="1153"/>
      <c r="AR23" s="1153"/>
      <c r="AS23" s="1153"/>
      <c r="AT23" s="1153"/>
      <c r="AU23" s="1153"/>
      <c r="AV23" s="1153"/>
      <c r="AW23" s="1153"/>
      <c r="AX23" s="1153"/>
      <c r="AY23" s="1153"/>
      <c r="AZ23" s="1153"/>
      <c r="BA23" s="1153"/>
      <c r="BB23" s="1153"/>
      <c r="BC23" s="1153"/>
      <c r="BD23" s="1153"/>
      <c r="BE23" s="1153"/>
      <c r="BF23" s="1153"/>
      <c r="BG23" s="1153"/>
      <c r="BH23" s="1153"/>
      <c r="BI23" s="1153"/>
      <c r="BJ23" s="1153"/>
      <c r="BK23" s="1153"/>
      <c r="BL23" s="1153"/>
      <c r="BM23" s="1153"/>
      <c r="BN23" s="1153"/>
      <c r="BO23" s="1153"/>
      <c r="BP23" s="1153"/>
      <c r="BQ23" s="639"/>
      <c r="BR23" s="1078">
        <f t="shared" si="1"/>
        <v>0</v>
      </c>
      <c r="BS23" s="1078">
        <f t="shared" si="2"/>
        <v>0</v>
      </c>
      <c r="BT23" s="1078">
        <f t="shared" si="3"/>
        <v>0</v>
      </c>
      <c r="BU23" s="1078">
        <f t="shared" si="4"/>
        <v>0</v>
      </c>
      <c r="BV23" s="1078">
        <f t="shared" si="5"/>
        <v>0</v>
      </c>
      <c r="BW23" s="1078">
        <f t="shared" si="6"/>
        <v>0</v>
      </c>
      <c r="BX23" s="1078">
        <f t="shared" si="7"/>
        <v>0</v>
      </c>
      <c r="BY23" s="1078">
        <f t="shared" si="8"/>
        <v>0</v>
      </c>
      <c r="BZ23" s="1078">
        <f t="shared" si="9"/>
        <v>0</v>
      </c>
      <c r="CA23" s="1078">
        <f t="shared" si="10"/>
        <v>0</v>
      </c>
      <c r="CB23" s="639"/>
    </row>
    <row r="24" ht="15.75" customHeight="1">
      <c r="A24" s="639"/>
      <c r="B24" s="1120" t="str">
        <f>'(I-3) Design &amp; Feedback'!D30</f>
        <v>Not Required</v>
      </c>
      <c r="C24" s="639"/>
      <c r="D24" s="1078" t="str">
        <f>'(I-3) Design &amp; Feedback'!G30</f>
        <v>R</v>
      </c>
      <c r="E24" s="1150" t="str">
        <f>'(I-3) Design &amp; Feedback'!H30</f>
        <v/>
      </c>
      <c r="F24" s="1151" t="str">
        <f>'(I-3) Design &amp; Feedback'!J30</f>
        <v/>
      </c>
      <c r="G24" s="1152" t="str">
        <f>SUM(BR24:CA24)/'(I-3) Design &amp; Feedback'!R30</f>
        <v>#N/A</v>
      </c>
      <c r="H24" s="1152" t="str">
        <f>SUM(BR24:CA24)/'(I-3) Design &amp; Feedback'!W30</f>
        <v>#N/A</v>
      </c>
      <c r="I24" s="639"/>
      <c r="J24" s="1151"/>
      <c r="K24" s="1151"/>
      <c r="L24" s="1151"/>
      <c r="M24" s="1151"/>
      <c r="N24" s="1151"/>
      <c r="O24" s="1153"/>
      <c r="P24" s="1151"/>
      <c r="Q24" s="1151"/>
      <c r="R24" s="1151"/>
      <c r="S24" s="1151"/>
      <c r="T24" s="1151"/>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1153"/>
      <c r="BA24" s="1153"/>
      <c r="BB24" s="1153"/>
      <c r="BC24" s="1153"/>
      <c r="BD24" s="1153"/>
      <c r="BE24" s="1153"/>
      <c r="BF24" s="1153"/>
      <c r="BG24" s="1153"/>
      <c r="BH24" s="1153"/>
      <c r="BI24" s="1153"/>
      <c r="BJ24" s="1153"/>
      <c r="BK24" s="1153"/>
      <c r="BL24" s="1153"/>
      <c r="BM24" s="1153"/>
      <c r="BN24" s="1153"/>
      <c r="BO24" s="1153"/>
      <c r="BP24" s="1153"/>
      <c r="BQ24" s="639"/>
      <c r="BR24" s="1078">
        <f t="shared" si="1"/>
        <v>0</v>
      </c>
      <c r="BS24" s="1078">
        <f t="shared" si="2"/>
        <v>0</v>
      </c>
      <c r="BT24" s="1078">
        <f t="shared" si="3"/>
        <v>0</v>
      </c>
      <c r="BU24" s="1078">
        <f t="shared" si="4"/>
        <v>0</v>
      </c>
      <c r="BV24" s="1078">
        <f t="shared" si="5"/>
        <v>0</v>
      </c>
      <c r="BW24" s="1078">
        <f t="shared" si="6"/>
        <v>0</v>
      </c>
      <c r="BX24" s="1078">
        <f t="shared" si="7"/>
        <v>0</v>
      </c>
      <c r="BY24" s="1078">
        <f t="shared" si="8"/>
        <v>0</v>
      </c>
      <c r="BZ24" s="1078">
        <f t="shared" si="9"/>
        <v>0</v>
      </c>
      <c r="CA24" s="1078">
        <f t="shared" si="10"/>
        <v>0</v>
      </c>
      <c r="CB24" s="639"/>
    </row>
    <row r="25" ht="15.75" customHeight="1">
      <c r="A25" s="639"/>
      <c r="B25" s="1143" t="str">
        <f>'(I-3) Design &amp; Feedback'!D31</f>
        <v>Required</v>
      </c>
      <c r="C25" s="639"/>
      <c r="D25" s="749" t="str">
        <f>'(I-3) Design &amp; Feedback'!G31</f>
        <v>R+1F</v>
      </c>
      <c r="E25" s="1148">
        <f>'(I-3) Design &amp; Feedback'!H31</f>
        <v>1</v>
      </c>
      <c r="F25" s="738" t="str">
        <f>'(I-3) Design &amp; Feedback'!J31</f>
        <v>WSP-A</v>
      </c>
      <c r="G25" s="1149">
        <f>SUM(BR25:CA25)/'(I-3) Design &amp; Feedback'!R31</f>
        <v>0</v>
      </c>
      <c r="H25" s="1149">
        <f>SUM(BR25:CA25)/'(I-3) Design &amp; Feedback'!W31</f>
        <v>0</v>
      </c>
      <c r="I25" s="639"/>
      <c r="J25" s="738"/>
      <c r="K25" s="738"/>
      <c r="L25" s="738"/>
      <c r="M25" s="738"/>
      <c r="N25" s="738"/>
      <c r="O25" s="711"/>
      <c r="P25" s="738"/>
      <c r="Q25" s="738"/>
      <c r="R25" s="738"/>
      <c r="S25" s="738"/>
      <c r="T25" s="738"/>
      <c r="U25" s="711"/>
      <c r="V25" s="711"/>
      <c r="W25" s="711"/>
      <c r="X25" s="711"/>
      <c r="Y25" s="711"/>
      <c r="Z25" s="711"/>
      <c r="AA25" s="711"/>
      <c r="AB25" s="711"/>
      <c r="AC25" s="711"/>
      <c r="AD25" s="711"/>
      <c r="AE25" s="711"/>
      <c r="AF25" s="711"/>
      <c r="AG25" s="711"/>
      <c r="AH25" s="711"/>
      <c r="AI25" s="711"/>
      <c r="AJ25" s="711"/>
      <c r="AK25" s="711"/>
      <c r="AL25" s="711"/>
      <c r="AM25" s="711"/>
      <c r="AN25" s="711"/>
      <c r="AO25" s="711"/>
      <c r="AP25" s="711"/>
      <c r="AQ25" s="711"/>
      <c r="AR25" s="711"/>
      <c r="AS25" s="711"/>
      <c r="AT25" s="711"/>
      <c r="AU25" s="711"/>
      <c r="AV25" s="711"/>
      <c r="AW25" s="711"/>
      <c r="AX25" s="711"/>
      <c r="AY25" s="711"/>
      <c r="AZ25" s="711"/>
      <c r="BA25" s="711"/>
      <c r="BB25" s="711"/>
      <c r="BC25" s="711"/>
      <c r="BD25" s="711"/>
      <c r="BE25" s="711"/>
      <c r="BF25" s="711"/>
      <c r="BG25" s="711"/>
      <c r="BH25" s="711"/>
      <c r="BI25" s="711"/>
      <c r="BJ25" s="711"/>
      <c r="BK25" s="711"/>
      <c r="BL25" s="711"/>
      <c r="BM25" s="711"/>
      <c r="BN25" s="711"/>
      <c r="BO25" s="711"/>
      <c r="BP25" s="711"/>
      <c r="BQ25" s="639"/>
      <c r="BR25" s="1078">
        <f t="shared" si="1"/>
        <v>0</v>
      </c>
      <c r="BS25" s="1078">
        <f t="shared" si="2"/>
        <v>0</v>
      </c>
      <c r="BT25" s="1078">
        <f t="shared" si="3"/>
        <v>0</v>
      </c>
      <c r="BU25" s="1078">
        <f t="shared" si="4"/>
        <v>0</v>
      </c>
      <c r="BV25" s="1078">
        <f t="shared" si="5"/>
        <v>0</v>
      </c>
      <c r="BW25" s="1078">
        <f t="shared" si="6"/>
        <v>0</v>
      </c>
      <c r="BX25" s="1078">
        <f t="shared" si="7"/>
        <v>0</v>
      </c>
      <c r="BY25" s="1078">
        <f t="shared" si="8"/>
        <v>0</v>
      </c>
      <c r="BZ25" s="1078">
        <f t="shared" si="9"/>
        <v>0</v>
      </c>
      <c r="CA25" s="1078">
        <f t="shared" si="10"/>
        <v>0</v>
      </c>
      <c r="CB25" s="639"/>
    </row>
    <row r="26" ht="15.75" customHeight="1">
      <c r="A26" s="639"/>
      <c r="B26" s="1143" t="str">
        <f>'(I-3) Design &amp; Feedback'!D32</f>
        <v>Required</v>
      </c>
      <c r="C26" s="639"/>
      <c r="D26" s="749" t="str">
        <f>'(I-3) Design &amp; Feedback'!G32</f>
        <v>R+1F</v>
      </c>
      <c r="E26" s="1148">
        <f>'(I-3) Design &amp; Feedback'!H32</f>
        <v>2</v>
      </c>
      <c r="F26" s="738" t="str">
        <f>'(I-3) Design &amp; Feedback'!J32</f>
        <v>WSP-A</v>
      </c>
      <c r="G26" s="1149">
        <f>SUM(BR26:CA26)/'(I-3) Design &amp; Feedback'!R32</f>
        <v>0</v>
      </c>
      <c r="H26" s="1149">
        <f>SUM(BR26:CA26)/'(I-3) Design &amp; Feedback'!W32</f>
        <v>0</v>
      </c>
      <c r="I26" s="639"/>
      <c r="J26" s="738"/>
      <c r="K26" s="738"/>
      <c r="L26" s="738"/>
      <c r="M26" s="738"/>
      <c r="N26" s="738"/>
      <c r="O26" s="711"/>
      <c r="P26" s="738"/>
      <c r="Q26" s="738"/>
      <c r="R26" s="738"/>
      <c r="S26" s="738"/>
      <c r="T26" s="738"/>
      <c r="U26" s="711"/>
      <c r="V26" s="711"/>
      <c r="W26" s="711"/>
      <c r="X26" s="711"/>
      <c r="Y26" s="711"/>
      <c r="Z26" s="711"/>
      <c r="AA26" s="711"/>
      <c r="AB26" s="711"/>
      <c r="AC26" s="711"/>
      <c r="AD26" s="711"/>
      <c r="AE26" s="711"/>
      <c r="AF26" s="711"/>
      <c r="AG26" s="711"/>
      <c r="AH26" s="711"/>
      <c r="AI26" s="711"/>
      <c r="AJ26" s="711"/>
      <c r="AK26" s="711"/>
      <c r="AL26" s="711"/>
      <c r="AM26" s="711"/>
      <c r="AN26" s="711"/>
      <c r="AO26" s="711"/>
      <c r="AP26" s="711"/>
      <c r="AQ26" s="711"/>
      <c r="AR26" s="711"/>
      <c r="AS26" s="711"/>
      <c r="AT26" s="711"/>
      <c r="AU26" s="711"/>
      <c r="AV26" s="711"/>
      <c r="AW26" s="711"/>
      <c r="AX26" s="711"/>
      <c r="AY26" s="711"/>
      <c r="AZ26" s="711"/>
      <c r="BA26" s="711"/>
      <c r="BB26" s="711"/>
      <c r="BC26" s="711"/>
      <c r="BD26" s="711"/>
      <c r="BE26" s="711"/>
      <c r="BF26" s="711"/>
      <c r="BG26" s="711"/>
      <c r="BH26" s="711"/>
      <c r="BI26" s="711"/>
      <c r="BJ26" s="711"/>
      <c r="BK26" s="711"/>
      <c r="BL26" s="711"/>
      <c r="BM26" s="711"/>
      <c r="BN26" s="711"/>
      <c r="BO26" s="711"/>
      <c r="BP26" s="711"/>
      <c r="BQ26" s="639"/>
      <c r="BR26" s="1078">
        <f t="shared" si="1"/>
        <v>0</v>
      </c>
      <c r="BS26" s="1078">
        <f t="shared" si="2"/>
        <v>0</v>
      </c>
      <c r="BT26" s="1078">
        <f t="shared" si="3"/>
        <v>0</v>
      </c>
      <c r="BU26" s="1078">
        <f t="shared" si="4"/>
        <v>0</v>
      </c>
      <c r="BV26" s="1078">
        <f t="shared" si="5"/>
        <v>0</v>
      </c>
      <c r="BW26" s="1078">
        <f t="shared" si="6"/>
        <v>0</v>
      </c>
      <c r="BX26" s="1078">
        <f t="shared" si="7"/>
        <v>0</v>
      </c>
      <c r="BY26" s="1078">
        <f t="shared" si="8"/>
        <v>0</v>
      </c>
      <c r="BZ26" s="1078">
        <f t="shared" si="9"/>
        <v>0</v>
      </c>
      <c r="CA26" s="1078">
        <f t="shared" si="10"/>
        <v>0</v>
      </c>
      <c r="CB26" s="639"/>
    </row>
    <row r="27" ht="15.75" customHeight="1">
      <c r="A27" s="639"/>
      <c r="B27" s="1120" t="str">
        <f>'(I-3) Design &amp; Feedback'!D33</f>
        <v>Required</v>
      </c>
      <c r="C27" s="639"/>
      <c r="D27" s="1078" t="str">
        <f>'(I-3) Design &amp; Feedback'!G33</f>
        <v>R+1F</v>
      </c>
      <c r="E27" s="1150">
        <f>'(I-3) Design &amp; Feedback'!H33</f>
        <v>3</v>
      </c>
      <c r="F27" s="1151" t="str">
        <f>'(I-3) Design &amp; Feedback'!J33</f>
        <v>WSP-A</v>
      </c>
      <c r="G27" s="1152">
        <f>SUM(BR27:CA27)/'(I-3) Design &amp; Feedback'!R33</f>
        <v>0</v>
      </c>
      <c r="H27" s="1152">
        <f>SUM(BR27:CA27)/'(I-3) Design &amp; Feedback'!W33</f>
        <v>0</v>
      </c>
      <c r="I27" s="639"/>
      <c r="J27" s="1151"/>
      <c r="K27" s="1151"/>
      <c r="L27" s="1151"/>
      <c r="M27" s="1151"/>
      <c r="N27" s="1151"/>
      <c r="O27" s="1153"/>
      <c r="P27" s="1151"/>
      <c r="Q27" s="1151"/>
      <c r="R27" s="1151"/>
      <c r="S27" s="1151"/>
      <c r="T27" s="1151"/>
      <c r="U27" s="1153"/>
      <c r="V27" s="1153"/>
      <c r="W27" s="1153"/>
      <c r="X27" s="1153"/>
      <c r="Y27" s="1153"/>
      <c r="Z27" s="1153"/>
      <c r="AA27" s="1153"/>
      <c r="AB27" s="1153"/>
      <c r="AC27" s="1153"/>
      <c r="AD27" s="1153"/>
      <c r="AE27" s="1153"/>
      <c r="AF27" s="1153"/>
      <c r="AG27" s="1153"/>
      <c r="AH27" s="1153"/>
      <c r="AI27" s="1153"/>
      <c r="AJ27" s="1153"/>
      <c r="AK27" s="1153"/>
      <c r="AL27" s="1153"/>
      <c r="AM27" s="1153"/>
      <c r="AN27" s="1153"/>
      <c r="AO27" s="1153"/>
      <c r="AP27" s="1153"/>
      <c r="AQ27" s="1153"/>
      <c r="AR27" s="1153"/>
      <c r="AS27" s="1153"/>
      <c r="AT27" s="1153"/>
      <c r="AU27" s="1153"/>
      <c r="AV27" s="1153"/>
      <c r="AW27" s="1153"/>
      <c r="AX27" s="1153"/>
      <c r="AY27" s="1153"/>
      <c r="AZ27" s="1153"/>
      <c r="BA27" s="1153"/>
      <c r="BB27" s="1153"/>
      <c r="BC27" s="1153"/>
      <c r="BD27" s="1153"/>
      <c r="BE27" s="1153"/>
      <c r="BF27" s="1153"/>
      <c r="BG27" s="1153"/>
      <c r="BH27" s="1153"/>
      <c r="BI27" s="1153"/>
      <c r="BJ27" s="1153"/>
      <c r="BK27" s="1153"/>
      <c r="BL27" s="1153"/>
      <c r="BM27" s="1153"/>
      <c r="BN27" s="1153"/>
      <c r="BO27" s="1153"/>
      <c r="BP27" s="1153"/>
      <c r="BQ27" s="639"/>
      <c r="BR27" s="1078">
        <f t="shared" si="1"/>
        <v>0</v>
      </c>
      <c r="BS27" s="1078">
        <f t="shared" si="2"/>
        <v>0</v>
      </c>
      <c r="BT27" s="1078">
        <f t="shared" si="3"/>
        <v>0</v>
      </c>
      <c r="BU27" s="1078">
        <f t="shared" si="4"/>
        <v>0</v>
      </c>
      <c r="BV27" s="1078">
        <f t="shared" si="5"/>
        <v>0</v>
      </c>
      <c r="BW27" s="1078">
        <f t="shared" si="6"/>
        <v>0</v>
      </c>
      <c r="BX27" s="1078">
        <f t="shared" si="7"/>
        <v>0</v>
      </c>
      <c r="BY27" s="1078">
        <f t="shared" si="8"/>
        <v>0</v>
      </c>
      <c r="BZ27" s="1078">
        <f t="shared" si="9"/>
        <v>0</v>
      </c>
      <c r="CA27" s="1078">
        <f t="shared" si="10"/>
        <v>0</v>
      </c>
      <c r="CB27" s="639"/>
    </row>
    <row r="28" ht="15.75" customHeight="1">
      <c r="A28" s="639"/>
      <c r="B28" s="1120" t="str">
        <f>'(I-3) Design &amp; Feedback'!D34</f>
        <v>Required</v>
      </c>
      <c r="C28" s="639"/>
      <c r="D28" s="1078" t="str">
        <f>'(I-3) Design &amp; Feedback'!G34</f>
        <v>R+1F</v>
      </c>
      <c r="E28" s="1150">
        <f>'(I-3) Design &amp; Feedback'!H34</f>
        <v>4</v>
      </c>
      <c r="F28" s="1151" t="str">
        <f>'(I-3) Design &amp; Feedback'!J34</f>
        <v>WSP-A</v>
      </c>
      <c r="G28" s="1152">
        <f>SUM(BR28:CA28)/'(I-3) Design &amp; Feedback'!R34</f>
        <v>0</v>
      </c>
      <c r="H28" s="1152">
        <f>SUM(BR28:CA28)/'(I-3) Design &amp; Feedback'!W34</f>
        <v>0</v>
      </c>
      <c r="I28" s="639"/>
      <c r="J28" s="1151"/>
      <c r="K28" s="1151"/>
      <c r="L28" s="1151"/>
      <c r="M28" s="1151"/>
      <c r="N28" s="1151"/>
      <c r="O28" s="1153"/>
      <c r="P28" s="1151"/>
      <c r="Q28" s="1151"/>
      <c r="R28" s="1151"/>
      <c r="S28" s="1151"/>
      <c r="T28" s="1151"/>
      <c r="U28" s="1153"/>
      <c r="V28" s="1153"/>
      <c r="W28" s="1153"/>
      <c r="X28" s="1153"/>
      <c r="Y28" s="1153"/>
      <c r="Z28" s="1153"/>
      <c r="AA28" s="1153"/>
      <c r="AB28" s="1153"/>
      <c r="AC28" s="1153"/>
      <c r="AD28" s="1153"/>
      <c r="AE28" s="1153"/>
      <c r="AF28" s="1153"/>
      <c r="AG28" s="1153"/>
      <c r="AH28" s="1153"/>
      <c r="AI28" s="1153"/>
      <c r="AJ28" s="1153"/>
      <c r="AK28" s="1153"/>
      <c r="AL28" s="1153"/>
      <c r="AM28" s="1153"/>
      <c r="AN28" s="1153"/>
      <c r="AO28" s="1153"/>
      <c r="AP28" s="1153"/>
      <c r="AQ28" s="1153"/>
      <c r="AR28" s="1153"/>
      <c r="AS28" s="1153"/>
      <c r="AT28" s="1153"/>
      <c r="AU28" s="1153"/>
      <c r="AV28" s="1153"/>
      <c r="AW28" s="1153"/>
      <c r="AX28" s="1153"/>
      <c r="AY28" s="1153"/>
      <c r="AZ28" s="1153"/>
      <c r="BA28" s="1153"/>
      <c r="BB28" s="1153"/>
      <c r="BC28" s="1153"/>
      <c r="BD28" s="1153"/>
      <c r="BE28" s="1153"/>
      <c r="BF28" s="1153"/>
      <c r="BG28" s="1153"/>
      <c r="BH28" s="1153"/>
      <c r="BI28" s="1153"/>
      <c r="BJ28" s="1153"/>
      <c r="BK28" s="1153"/>
      <c r="BL28" s="1153"/>
      <c r="BM28" s="1153"/>
      <c r="BN28" s="1153"/>
      <c r="BO28" s="1153"/>
      <c r="BP28" s="1153"/>
      <c r="BQ28" s="639"/>
      <c r="BR28" s="1078">
        <f t="shared" si="1"/>
        <v>0</v>
      </c>
      <c r="BS28" s="1078">
        <f t="shared" si="2"/>
        <v>0</v>
      </c>
      <c r="BT28" s="1078">
        <f t="shared" si="3"/>
        <v>0</v>
      </c>
      <c r="BU28" s="1078">
        <f t="shared" si="4"/>
        <v>0</v>
      </c>
      <c r="BV28" s="1078">
        <f t="shared" si="5"/>
        <v>0</v>
      </c>
      <c r="BW28" s="1078">
        <f t="shared" si="6"/>
        <v>0</v>
      </c>
      <c r="BX28" s="1078">
        <f t="shared" si="7"/>
        <v>0</v>
      </c>
      <c r="BY28" s="1078">
        <f t="shared" si="8"/>
        <v>0</v>
      </c>
      <c r="BZ28" s="1078">
        <f t="shared" si="9"/>
        <v>0</v>
      </c>
      <c r="CA28" s="1078">
        <f t="shared" si="10"/>
        <v>0</v>
      </c>
      <c r="CB28" s="639"/>
    </row>
    <row r="29" ht="15.75" customHeight="1">
      <c r="A29" s="639"/>
      <c r="B29" s="1120" t="str">
        <f>'(I-3) Design &amp; Feedback'!D35</f>
        <v>Not Required</v>
      </c>
      <c r="C29" s="639"/>
      <c r="D29" s="1078" t="str">
        <f>'(I-3) Design &amp; Feedback'!G35</f>
        <v>R+1F</v>
      </c>
      <c r="E29" s="1150" t="str">
        <f>'(I-3) Design &amp; Feedback'!H35</f>
        <v/>
      </c>
      <c r="F29" s="1151" t="str">
        <f>'(I-3) Design &amp; Feedback'!J35</f>
        <v/>
      </c>
      <c r="G29" s="1152" t="str">
        <f>SUM(BR29:CA29)/'(I-3) Design &amp; Feedback'!R35</f>
        <v>#N/A</v>
      </c>
      <c r="H29" s="1152" t="str">
        <f>SUM(BR29:CA29)/'(I-3) Design &amp; Feedback'!W35</f>
        <v>#N/A</v>
      </c>
      <c r="I29" s="639"/>
      <c r="J29" s="1151"/>
      <c r="K29" s="1151"/>
      <c r="L29" s="1151"/>
      <c r="M29" s="1151"/>
      <c r="N29" s="1151"/>
      <c r="O29" s="1153"/>
      <c r="P29" s="1151"/>
      <c r="Q29" s="1151"/>
      <c r="R29" s="1151"/>
      <c r="S29" s="1151"/>
      <c r="T29" s="1151"/>
      <c r="U29" s="1153"/>
      <c r="V29" s="1153"/>
      <c r="W29" s="1153"/>
      <c r="X29" s="1153"/>
      <c r="Y29" s="1153"/>
      <c r="Z29" s="1153"/>
      <c r="AA29" s="1153"/>
      <c r="AB29" s="1153"/>
      <c r="AC29" s="1153"/>
      <c r="AD29" s="1153"/>
      <c r="AE29" s="1153"/>
      <c r="AF29" s="1153"/>
      <c r="AG29" s="1153"/>
      <c r="AH29" s="1153"/>
      <c r="AI29" s="1153"/>
      <c r="AJ29" s="1153"/>
      <c r="AK29" s="1153"/>
      <c r="AL29" s="1153"/>
      <c r="AM29" s="1153"/>
      <c r="AN29" s="1153"/>
      <c r="AO29" s="1153"/>
      <c r="AP29" s="1153"/>
      <c r="AQ29" s="1153"/>
      <c r="AR29" s="1153"/>
      <c r="AS29" s="1153"/>
      <c r="AT29" s="1153"/>
      <c r="AU29" s="1153"/>
      <c r="AV29" s="1153"/>
      <c r="AW29" s="1153"/>
      <c r="AX29" s="1153"/>
      <c r="AY29" s="1153"/>
      <c r="AZ29" s="1153"/>
      <c r="BA29" s="1153"/>
      <c r="BB29" s="1153"/>
      <c r="BC29" s="1153"/>
      <c r="BD29" s="1153"/>
      <c r="BE29" s="1153"/>
      <c r="BF29" s="1153"/>
      <c r="BG29" s="1153"/>
      <c r="BH29" s="1153"/>
      <c r="BI29" s="1153"/>
      <c r="BJ29" s="1153"/>
      <c r="BK29" s="1153"/>
      <c r="BL29" s="1153"/>
      <c r="BM29" s="1153"/>
      <c r="BN29" s="1153"/>
      <c r="BO29" s="1153"/>
      <c r="BP29" s="1153"/>
      <c r="BQ29" s="639"/>
      <c r="BR29" s="1078">
        <f t="shared" si="1"/>
        <v>0</v>
      </c>
      <c r="BS29" s="1078">
        <f t="shared" si="2"/>
        <v>0</v>
      </c>
      <c r="BT29" s="1078">
        <f t="shared" si="3"/>
        <v>0</v>
      </c>
      <c r="BU29" s="1078">
        <f t="shared" si="4"/>
        <v>0</v>
      </c>
      <c r="BV29" s="1078">
        <f t="shared" si="5"/>
        <v>0</v>
      </c>
      <c r="BW29" s="1078">
        <f t="shared" si="6"/>
        <v>0</v>
      </c>
      <c r="BX29" s="1078">
        <f t="shared" si="7"/>
        <v>0</v>
      </c>
      <c r="BY29" s="1078">
        <f t="shared" si="8"/>
        <v>0</v>
      </c>
      <c r="BZ29" s="1078">
        <f t="shared" si="9"/>
        <v>0</v>
      </c>
      <c r="CA29" s="1078">
        <f t="shared" si="10"/>
        <v>0</v>
      </c>
      <c r="CB29" s="639"/>
    </row>
    <row r="30" ht="15.75" customHeight="1">
      <c r="A30" s="639"/>
      <c r="B30" s="1120" t="str">
        <f>'(I-3) Design &amp; Feedback'!D36</f>
        <v>Not Required</v>
      </c>
      <c r="C30" s="639"/>
      <c r="D30" s="1078" t="str">
        <f>'(I-3) Design &amp; Feedback'!G36</f>
        <v>R+1F</v>
      </c>
      <c r="E30" s="1150" t="str">
        <f>'(I-3) Design &amp; Feedback'!H36</f>
        <v/>
      </c>
      <c r="F30" s="1151" t="str">
        <f>'(I-3) Design &amp; Feedback'!J36</f>
        <v/>
      </c>
      <c r="G30" s="1152" t="str">
        <f>SUM(BR30:CA30)/'(I-3) Design &amp; Feedback'!R36</f>
        <v>#N/A</v>
      </c>
      <c r="H30" s="1152" t="str">
        <f>SUM(BR30:CA30)/'(I-3) Design &amp; Feedback'!W36</f>
        <v>#N/A</v>
      </c>
      <c r="I30" s="639"/>
      <c r="J30" s="1151"/>
      <c r="K30" s="1151"/>
      <c r="L30" s="1151"/>
      <c r="M30" s="1151"/>
      <c r="N30" s="1151"/>
      <c r="O30" s="1153"/>
      <c r="P30" s="1151"/>
      <c r="Q30" s="1151"/>
      <c r="R30" s="1151"/>
      <c r="S30" s="1151"/>
      <c r="T30" s="1151"/>
      <c r="U30" s="1153"/>
      <c r="V30" s="1153"/>
      <c r="W30" s="1153"/>
      <c r="X30" s="1153"/>
      <c r="Y30" s="1153"/>
      <c r="Z30" s="1153"/>
      <c r="AA30" s="1153"/>
      <c r="AB30" s="1153"/>
      <c r="AC30" s="1153"/>
      <c r="AD30" s="1153"/>
      <c r="AE30" s="1153"/>
      <c r="AF30" s="1153"/>
      <c r="AG30" s="1153"/>
      <c r="AH30" s="1153"/>
      <c r="AI30" s="1153"/>
      <c r="AJ30" s="1153"/>
      <c r="AK30" s="1153"/>
      <c r="AL30" s="1153"/>
      <c r="AM30" s="1153"/>
      <c r="AN30" s="1153"/>
      <c r="AO30" s="1153"/>
      <c r="AP30" s="1153"/>
      <c r="AQ30" s="1153"/>
      <c r="AR30" s="1153"/>
      <c r="AS30" s="1153"/>
      <c r="AT30" s="1153"/>
      <c r="AU30" s="1153"/>
      <c r="AV30" s="1153"/>
      <c r="AW30" s="1153"/>
      <c r="AX30" s="1153"/>
      <c r="AY30" s="1153"/>
      <c r="AZ30" s="1153"/>
      <c r="BA30" s="1153"/>
      <c r="BB30" s="1153"/>
      <c r="BC30" s="1153"/>
      <c r="BD30" s="1153"/>
      <c r="BE30" s="1153"/>
      <c r="BF30" s="1153"/>
      <c r="BG30" s="1153"/>
      <c r="BH30" s="1153"/>
      <c r="BI30" s="1153"/>
      <c r="BJ30" s="1153"/>
      <c r="BK30" s="1153"/>
      <c r="BL30" s="1153"/>
      <c r="BM30" s="1153"/>
      <c r="BN30" s="1153"/>
      <c r="BO30" s="1153"/>
      <c r="BP30" s="1153"/>
      <c r="BQ30" s="639"/>
      <c r="BR30" s="1078">
        <f t="shared" si="1"/>
        <v>0</v>
      </c>
      <c r="BS30" s="1078">
        <f t="shared" si="2"/>
        <v>0</v>
      </c>
      <c r="BT30" s="1078">
        <f t="shared" si="3"/>
        <v>0</v>
      </c>
      <c r="BU30" s="1078">
        <f t="shared" si="4"/>
        <v>0</v>
      </c>
      <c r="BV30" s="1078">
        <f t="shared" si="5"/>
        <v>0</v>
      </c>
      <c r="BW30" s="1078">
        <f t="shared" si="6"/>
        <v>0</v>
      </c>
      <c r="BX30" s="1078">
        <f t="shared" si="7"/>
        <v>0</v>
      </c>
      <c r="BY30" s="1078">
        <f t="shared" si="8"/>
        <v>0</v>
      </c>
      <c r="BZ30" s="1078">
        <f t="shared" si="9"/>
        <v>0</v>
      </c>
      <c r="CA30" s="1078">
        <f t="shared" si="10"/>
        <v>0</v>
      </c>
      <c r="CB30" s="639"/>
    </row>
    <row r="31" ht="15.75" customHeight="1">
      <c r="A31" s="639"/>
      <c r="B31" s="1120" t="str">
        <f>'(I-3) Design &amp; Feedback'!D37</f>
        <v>Not Required</v>
      </c>
      <c r="C31" s="639"/>
      <c r="D31" s="1078" t="str">
        <f>'(I-3) Design &amp; Feedback'!G37</f>
        <v>R+1F</v>
      </c>
      <c r="E31" s="1150" t="str">
        <f>'(I-3) Design &amp; Feedback'!H37</f>
        <v/>
      </c>
      <c r="F31" s="1151" t="str">
        <f>'(I-3) Design &amp; Feedback'!J37</f>
        <v/>
      </c>
      <c r="G31" s="1152" t="str">
        <f>SUM(BR31:CA31)/'(I-3) Design &amp; Feedback'!R37</f>
        <v>#N/A</v>
      </c>
      <c r="H31" s="1152" t="str">
        <f>SUM(BR31:CA31)/'(I-3) Design &amp; Feedback'!W37</f>
        <v>#N/A</v>
      </c>
      <c r="I31" s="639"/>
      <c r="J31" s="1151"/>
      <c r="K31" s="1151"/>
      <c r="L31" s="1151"/>
      <c r="M31" s="1151"/>
      <c r="N31" s="1151"/>
      <c r="O31" s="1153"/>
      <c r="P31" s="1151"/>
      <c r="Q31" s="1151"/>
      <c r="R31" s="1151"/>
      <c r="S31" s="1151"/>
      <c r="T31" s="1151"/>
      <c r="U31" s="1153"/>
      <c r="V31" s="1153"/>
      <c r="W31" s="1153"/>
      <c r="X31" s="1153"/>
      <c r="Y31" s="1153"/>
      <c r="Z31" s="1153"/>
      <c r="AA31" s="1153"/>
      <c r="AB31" s="1153"/>
      <c r="AC31" s="1153"/>
      <c r="AD31" s="1153"/>
      <c r="AE31" s="1153"/>
      <c r="AF31" s="1153"/>
      <c r="AG31" s="1153"/>
      <c r="AH31" s="1153"/>
      <c r="AI31" s="1153"/>
      <c r="AJ31" s="1153"/>
      <c r="AK31" s="1153"/>
      <c r="AL31" s="1153"/>
      <c r="AM31" s="1153"/>
      <c r="AN31" s="1153"/>
      <c r="AO31" s="1153"/>
      <c r="AP31" s="1153"/>
      <c r="AQ31" s="1153"/>
      <c r="AR31" s="1153"/>
      <c r="AS31" s="1153"/>
      <c r="AT31" s="1153"/>
      <c r="AU31" s="1153"/>
      <c r="AV31" s="1153"/>
      <c r="AW31" s="1153"/>
      <c r="AX31" s="1153"/>
      <c r="AY31" s="1153"/>
      <c r="AZ31" s="1153"/>
      <c r="BA31" s="1153"/>
      <c r="BB31" s="1153"/>
      <c r="BC31" s="1153"/>
      <c r="BD31" s="1153"/>
      <c r="BE31" s="1153"/>
      <c r="BF31" s="1153"/>
      <c r="BG31" s="1153"/>
      <c r="BH31" s="1153"/>
      <c r="BI31" s="1153"/>
      <c r="BJ31" s="1153"/>
      <c r="BK31" s="1153"/>
      <c r="BL31" s="1153"/>
      <c r="BM31" s="1153"/>
      <c r="BN31" s="1153"/>
      <c r="BO31" s="1153"/>
      <c r="BP31" s="1153"/>
      <c r="BQ31" s="639"/>
      <c r="BR31" s="1078">
        <f t="shared" si="1"/>
        <v>0</v>
      </c>
      <c r="BS31" s="1078">
        <f t="shared" si="2"/>
        <v>0</v>
      </c>
      <c r="BT31" s="1078">
        <f t="shared" si="3"/>
        <v>0</v>
      </c>
      <c r="BU31" s="1078">
        <f t="shared" si="4"/>
        <v>0</v>
      </c>
      <c r="BV31" s="1078">
        <f t="shared" si="5"/>
        <v>0</v>
      </c>
      <c r="BW31" s="1078">
        <f t="shared" si="6"/>
        <v>0</v>
      </c>
      <c r="BX31" s="1078">
        <f t="shared" si="7"/>
        <v>0</v>
      </c>
      <c r="BY31" s="1078">
        <f t="shared" si="8"/>
        <v>0</v>
      </c>
      <c r="BZ31" s="1078">
        <f t="shared" si="9"/>
        <v>0</v>
      </c>
      <c r="CA31" s="1078">
        <f t="shared" si="10"/>
        <v>0</v>
      </c>
      <c r="CB31" s="639"/>
    </row>
    <row r="32" ht="15.75" customHeight="1">
      <c r="A32" s="639"/>
      <c r="B32" s="1120" t="str">
        <f>'(I-3) Design &amp; Feedback'!D38</f>
        <v>Not Required</v>
      </c>
      <c r="C32" s="639"/>
      <c r="D32" s="1078" t="str">
        <f>'(I-3) Design &amp; Feedback'!G38</f>
        <v>R+1F</v>
      </c>
      <c r="E32" s="1150" t="str">
        <f>'(I-3) Design &amp; Feedback'!H38</f>
        <v/>
      </c>
      <c r="F32" s="1151" t="str">
        <f>'(I-3) Design &amp; Feedback'!J38</f>
        <v/>
      </c>
      <c r="G32" s="1152" t="str">
        <f>SUM(BR32:CA32)/'(I-3) Design &amp; Feedback'!R38</f>
        <v>#N/A</v>
      </c>
      <c r="H32" s="1152" t="str">
        <f>SUM(BR32:CA32)/'(I-3) Design &amp; Feedback'!W38</f>
        <v>#N/A</v>
      </c>
      <c r="I32" s="639"/>
      <c r="J32" s="1151"/>
      <c r="K32" s="1151"/>
      <c r="L32" s="1151"/>
      <c r="M32" s="1151"/>
      <c r="N32" s="1151"/>
      <c r="O32" s="1153"/>
      <c r="P32" s="1151"/>
      <c r="Q32" s="1151"/>
      <c r="R32" s="1151"/>
      <c r="S32" s="1151"/>
      <c r="T32" s="1151"/>
      <c r="U32" s="1153"/>
      <c r="V32" s="1153"/>
      <c r="W32" s="1153"/>
      <c r="X32" s="1153"/>
      <c r="Y32" s="1153"/>
      <c r="Z32" s="1153"/>
      <c r="AA32" s="1153"/>
      <c r="AB32" s="1153"/>
      <c r="AC32" s="1153"/>
      <c r="AD32" s="1153"/>
      <c r="AE32" s="1153"/>
      <c r="AF32" s="1153"/>
      <c r="AG32" s="1153"/>
      <c r="AH32" s="1153"/>
      <c r="AI32" s="1153"/>
      <c r="AJ32" s="1153"/>
      <c r="AK32" s="1153"/>
      <c r="AL32" s="1153"/>
      <c r="AM32" s="1153"/>
      <c r="AN32" s="1153"/>
      <c r="AO32" s="1153"/>
      <c r="AP32" s="1153"/>
      <c r="AQ32" s="1153"/>
      <c r="AR32" s="1153"/>
      <c r="AS32" s="1153"/>
      <c r="AT32" s="1153"/>
      <c r="AU32" s="1153"/>
      <c r="AV32" s="1153"/>
      <c r="AW32" s="1153"/>
      <c r="AX32" s="1153"/>
      <c r="AY32" s="1153"/>
      <c r="AZ32" s="1153"/>
      <c r="BA32" s="1153"/>
      <c r="BB32" s="1153"/>
      <c r="BC32" s="1153"/>
      <c r="BD32" s="1153"/>
      <c r="BE32" s="1153"/>
      <c r="BF32" s="1153"/>
      <c r="BG32" s="1153"/>
      <c r="BH32" s="1153"/>
      <c r="BI32" s="1153"/>
      <c r="BJ32" s="1153"/>
      <c r="BK32" s="1153"/>
      <c r="BL32" s="1153"/>
      <c r="BM32" s="1153"/>
      <c r="BN32" s="1153"/>
      <c r="BO32" s="1153"/>
      <c r="BP32" s="1153"/>
      <c r="BQ32" s="639"/>
      <c r="BR32" s="1078">
        <f t="shared" si="1"/>
        <v>0</v>
      </c>
      <c r="BS32" s="1078">
        <f t="shared" si="2"/>
        <v>0</v>
      </c>
      <c r="BT32" s="1078">
        <f t="shared" si="3"/>
        <v>0</v>
      </c>
      <c r="BU32" s="1078">
        <f t="shared" si="4"/>
        <v>0</v>
      </c>
      <c r="BV32" s="1078">
        <f t="shared" si="5"/>
        <v>0</v>
      </c>
      <c r="BW32" s="1078">
        <f t="shared" si="6"/>
        <v>0</v>
      </c>
      <c r="BX32" s="1078">
        <f t="shared" si="7"/>
        <v>0</v>
      </c>
      <c r="BY32" s="1078">
        <f t="shared" si="8"/>
        <v>0</v>
      </c>
      <c r="BZ32" s="1078">
        <f t="shared" si="9"/>
        <v>0</v>
      </c>
      <c r="CA32" s="1078">
        <f t="shared" si="10"/>
        <v>0</v>
      </c>
      <c r="CB32" s="639"/>
    </row>
    <row r="33" ht="15.75" customHeight="1">
      <c r="A33" s="639"/>
      <c r="B33" s="1120" t="str">
        <f>'(I-3) Design &amp; Feedback'!D39</f>
        <v>Not Required</v>
      </c>
      <c r="C33" s="639"/>
      <c r="D33" s="1078" t="str">
        <f>'(I-3) Design &amp; Feedback'!G39</f>
        <v>R+1F</v>
      </c>
      <c r="E33" s="1150" t="str">
        <f>'(I-3) Design &amp; Feedback'!H39</f>
        <v/>
      </c>
      <c r="F33" s="1151" t="str">
        <f>'(I-3) Design &amp; Feedback'!J39</f>
        <v/>
      </c>
      <c r="G33" s="1152" t="str">
        <f>SUM(BR33:CA33)/'(I-3) Design &amp; Feedback'!R39</f>
        <v>#N/A</v>
      </c>
      <c r="H33" s="1152" t="str">
        <f>SUM(BR33:CA33)/'(I-3) Design &amp; Feedback'!W39</f>
        <v>#N/A</v>
      </c>
      <c r="I33" s="639"/>
      <c r="J33" s="1151"/>
      <c r="K33" s="1151"/>
      <c r="L33" s="1151"/>
      <c r="M33" s="1151"/>
      <c r="N33" s="1151"/>
      <c r="O33" s="1153"/>
      <c r="P33" s="1151"/>
      <c r="Q33" s="1151"/>
      <c r="R33" s="1151"/>
      <c r="S33" s="1151"/>
      <c r="T33" s="1151"/>
      <c r="U33" s="1153"/>
      <c r="V33" s="1153"/>
      <c r="W33" s="1153"/>
      <c r="X33" s="1153"/>
      <c r="Y33" s="1153"/>
      <c r="Z33" s="1153"/>
      <c r="AA33" s="1153"/>
      <c r="AB33" s="1153"/>
      <c r="AC33" s="1153"/>
      <c r="AD33" s="1153"/>
      <c r="AE33" s="1153"/>
      <c r="AF33" s="1153"/>
      <c r="AG33" s="1153"/>
      <c r="AH33" s="1153"/>
      <c r="AI33" s="1153"/>
      <c r="AJ33" s="1153"/>
      <c r="AK33" s="1153"/>
      <c r="AL33" s="1153"/>
      <c r="AM33" s="1153"/>
      <c r="AN33" s="1153"/>
      <c r="AO33" s="1153"/>
      <c r="AP33" s="1153"/>
      <c r="AQ33" s="1153"/>
      <c r="AR33" s="1153"/>
      <c r="AS33" s="1153"/>
      <c r="AT33" s="1153"/>
      <c r="AU33" s="1153"/>
      <c r="AV33" s="1153"/>
      <c r="AW33" s="1153"/>
      <c r="AX33" s="1153"/>
      <c r="AY33" s="1153"/>
      <c r="AZ33" s="1153"/>
      <c r="BA33" s="1153"/>
      <c r="BB33" s="1153"/>
      <c r="BC33" s="1153"/>
      <c r="BD33" s="1153"/>
      <c r="BE33" s="1153"/>
      <c r="BF33" s="1153"/>
      <c r="BG33" s="1153"/>
      <c r="BH33" s="1153"/>
      <c r="BI33" s="1153"/>
      <c r="BJ33" s="1153"/>
      <c r="BK33" s="1153"/>
      <c r="BL33" s="1153"/>
      <c r="BM33" s="1153"/>
      <c r="BN33" s="1153"/>
      <c r="BO33" s="1153"/>
      <c r="BP33" s="1153"/>
      <c r="BQ33" s="639"/>
      <c r="BR33" s="1078">
        <f t="shared" si="1"/>
        <v>0</v>
      </c>
      <c r="BS33" s="1078">
        <f t="shared" si="2"/>
        <v>0</v>
      </c>
      <c r="BT33" s="1078">
        <f t="shared" si="3"/>
        <v>0</v>
      </c>
      <c r="BU33" s="1078">
        <f t="shared" si="4"/>
        <v>0</v>
      </c>
      <c r="BV33" s="1078">
        <f t="shared" si="5"/>
        <v>0</v>
      </c>
      <c r="BW33" s="1078">
        <f t="shared" si="6"/>
        <v>0</v>
      </c>
      <c r="BX33" s="1078">
        <f t="shared" si="7"/>
        <v>0</v>
      </c>
      <c r="BY33" s="1078">
        <f t="shared" si="8"/>
        <v>0</v>
      </c>
      <c r="BZ33" s="1078">
        <f t="shared" si="9"/>
        <v>0</v>
      </c>
      <c r="CA33" s="1078">
        <f t="shared" si="10"/>
        <v>0</v>
      </c>
      <c r="CB33" s="639"/>
    </row>
    <row r="34" ht="15.75" customHeight="1">
      <c r="A34" s="639"/>
      <c r="B34" s="1120" t="str">
        <f>'(I-3) Design &amp; Feedback'!D40</f>
        <v>Not Required</v>
      </c>
      <c r="C34" s="639"/>
      <c r="D34" s="1078" t="str">
        <f>'(I-3) Design &amp; Feedback'!G40</f>
        <v>R+1F</v>
      </c>
      <c r="E34" s="1150" t="str">
        <f>'(I-3) Design &amp; Feedback'!H40</f>
        <v/>
      </c>
      <c r="F34" s="1151" t="str">
        <f>'(I-3) Design &amp; Feedback'!J40</f>
        <v/>
      </c>
      <c r="G34" s="1152" t="str">
        <f>SUM(BR34:CA34)/'(I-3) Design &amp; Feedback'!R40</f>
        <v>#N/A</v>
      </c>
      <c r="H34" s="1152" t="str">
        <f>SUM(BR34:CA34)/'(I-3) Design &amp; Feedback'!W40</f>
        <v>#N/A</v>
      </c>
      <c r="I34" s="639"/>
      <c r="J34" s="1151"/>
      <c r="K34" s="1151"/>
      <c r="L34" s="1151"/>
      <c r="M34" s="1151"/>
      <c r="N34" s="1151"/>
      <c r="O34" s="1153"/>
      <c r="P34" s="1151"/>
      <c r="Q34" s="1151"/>
      <c r="R34" s="1151"/>
      <c r="S34" s="1151"/>
      <c r="T34" s="1151"/>
      <c r="U34" s="1153"/>
      <c r="V34" s="1153"/>
      <c r="W34" s="1153"/>
      <c r="X34" s="1153"/>
      <c r="Y34" s="1153"/>
      <c r="Z34" s="1153"/>
      <c r="AA34" s="1153"/>
      <c r="AB34" s="1153"/>
      <c r="AC34" s="1153"/>
      <c r="AD34" s="1153"/>
      <c r="AE34" s="1153"/>
      <c r="AF34" s="1153"/>
      <c r="AG34" s="1153"/>
      <c r="AH34" s="1153"/>
      <c r="AI34" s="1153"/>
      <c r="AJ34" s="1153"/>
      <c r="AK34" s="1153"/>
      <c r="AL34" s="1153"/>
      <c r="AM34" s="1153"/>
      <c r="AN34" s="1153"/>
      <c r="AO34" s="1153"/>
      <c r="AP34" s="1153"/>
      <c r="AQ34" s="1153"/>
      <c r="AR34" s="1153"/>
      <c r="AS34" s="1153"/>
      <c r="AT34" s="1153"/>
      <c r="AU34" s="1153"/>
      <c r="AV34" s="1153"/>
      <c r="AW34" s="1153"/>
      <c r="AX34" s="1153"/>
      <c r="AY34" s="1153"/>
      <c r="AZ34" s="1153"/>
      <c r="BA34" s="1153"/>
      <c r="BB34" s="1153"/>
      <c r="BC34" s="1153"/>
      <c r="BD34" s="1153"/>
      <c r="BE34" s="1153"/>
      <c r="BF34" s="1153"/>
      <c r="BG34" s="1153"/>
      <c r="BH34" s="1153"/>
      <c r="BI34" s="1153"/>
      <c r="BJ34" s="1153"/>
      <c r="BK34" s="1153"/>
      <c r="BL34" s="1153"/>
      <c r="BM34" s="1153"/>
      <c r="BN34" s="1153"/>
      <c r="BO34" s="1153"/>
      <c r="BP34" s="1153"/>
      <c r="BQ34" s="639"/>
      <c r="BR34" s="1078">
        <f t="shared" si="1"/>
        <v>0</v>
      </c>
      <c r="BS34" s="1078">
        <f t="shared" si="2"/>
        <v>0</v>
      </c>
      <c r="BT34" s="1078">
        <f t="shared" si="3"/>
        <v>0</v>
      </c>
      <c r="BU34" s="1078">
        <f t="shared" si="4"/>
        <v>0</v>
      </c>
      <c r="BV34" s="1078">
        <f t="shared" si="5"/>
        <v>0</v>
      </c>
      <c r="BW34" s="1078">
        <f t="shared" si="6"/>
        <v>0</v>
      </c>
      <c r="BX34" s="1078">
        <f t="shared" si="7"/>
        <v>0</v>
      </c>
      <c r="BY34" s="1078">
        <f t="shared" si="8"/>
        <v>0</v>
      </c>
      <c r="BZ34" s="1078">
        <f t="shared" si="9"/>
        <v>0</v>
      </c>
      <c r="CA34" s="1078">
        <f t="shared" si="10"/>
        <v>0</v>
      </c>
      <c r="CB34" s="639"/>
    </row>
    <row r="35" ht="15.75" customHeight="1">
      <c r="A35" s="639"/>
      <c r="B35" s="1143" t="str">
        <f>'(I-3) Design &amp; Feedback'!D41</f>
        <v>Required</v>
      </c>
      <c r="C35" s="639"/>
      <c r="D35" s="749" t="str">
        <f>'(I-3) Design &amp; Feedback'!G41</f>
        <v>R+1F</v>
      </c>
      <c r="E35" s="1148" t="str">
        <f>'(I-3) Design &amp; Feedback'!H41</f>
        <v>A</v>
      </c>
      <c r="F35" s="738" t="str">
        <f>'(I-3) Design &amp; Feedback'!J41</f>
        <v>WSP-D</v>
      </c>
      <c r="G35" s="1149">
        <f>SUM(BR35:CA35)/'(I-3) Design &amp; Feedback'!R41</f>
        <v>0</v>
      </c>
      <c r="H35" s="1149">
        <f>SUM(BR35:CA35)/'(I-3) Design &amp; Feedback'!W41</f>
        <v>0</v>
      </c>
      <c r="I35" s="639"/>
      <c r="J35" s="738"/>
      <c r="K35" s="738"/>
      <c r="L35" s="738"/>
      <c r="M35" s="738"/>
      <c r="N35" s="738"/>
      <c r="O35" s="711"/>
      <c r="P35" s="738"/>
      <c r="Q35" s="738"/>
      <c r="R35" s="738"/>
      <c r="S35" s="738"/>
      <c r="T35" s="738"/>
      <c r="U35" s="711"/>
      <c r="V35" s="711"/>
      <c r="W35" s="711"/>
      <c r="X35" s="711"/>
      <c r="Y35" s="711"/>
      <c r="Z35" s="711"/>
      <c r="AA35" s="711"/>
      <c r="AB35" s="711"/>
      <c r="AC35" s="711"/>
      <c r="AD35" s="711"/>
      <c r="AE35" s="711"/>
      <c r="AF35" s="711"/>
      <c r="AG35" s="711"/>
      <c r="AH35" s="711"/>
      <c r="AI35" s="711"/>
      <c r="AJ35" s="711"/>
      <c r="AK35" s="711"/>
      <c r="AL35" s="711"/>
      <c r="AM35" s="711"/>
      <c r="AN35" s="711"/>
      <c r="AO35" s="711"/>
      <c r="AP35" s="711"/>
      <c r="AQ35" s="711"/>
      <c r="AR35" s="711"/>
      <c r="AS35" s="711"/>
      <c r="AT35" s="711"/>
      <c r="AU35" s="711"/>
      <c r="AV35" s="711"/>
      <c r="AW35" s="711"/>
      <c r="AX35" s="711"/>
      <c r="AY35" s="711"/>
      <c r="AZ35" s="711"/>
      <c r="BA35" s="711"/>
      <c r="BB35" s="711"/>
      <c r="BC35" s="711"/>
      <c r="BD35" s="711"/>
      <c r="BE35" s="711"/>
      <c r="BF35" s="711"/>
      <c r="BG35" s="711"/>
      <c r="BH35" s="711"/>
      <c r="BI35" s="711"/>
      <c r="BJ35" s="711"/>
      <c r="BK35" s="711"/>
      <c r="BL35" s="711"/>
      <c r="BM35" s="711"/>
      <c r="BN35" s="711"/>
      <c r="BO35" s="711"/>
      <c r="BP35" s="711"/>
      <c r="BQ35" s="639"/>
      <c r="BR35" s="1078">
        <f t="shared" si="1"/>
        <v>0</v>
      </c>
      <c r="BS35" s="1078">
        <f t="shared" si="2"/>
        <v>0</v>
      </c>
      <c r="BT35" s="1078">
        <f t="shared" si="3"/>
        <v>0</v>
      </c>
      <c r="BU35" s="1078">
        <f t="shared" si="4"/>
        <v>0</v>
      </c>
      <c r="BV35" s="1078">
        <f t="shared" si="5"/>
        <v>0</v>
      </c>
      <c r="BW35" s="1078">
        <f t="shared" si="6"/>
        <v>0</v>
      </c>
      <c r="BX35" s="1078">
        <f t="shared" si="7"/>
        <v>0</v>
      </c>
      <c r="BY35" s="1078">
        <f t="shared" si="8"/>
        <v>0</v>
      </c>
      <c r="BZ35" s="1078">
        <f t="shared" si="9"/>
        <v>0</v>
      </c>
      <c r="CA35" s="1078">
        <f t="shared" si="10"/>
        <v>0</v>
      </c>
      <c r="CB35" s="639"/>
    </row>
    <row r="36" ht="15.75" customHeight="1">
      <c r="A36" s="639"/>
      <c r="B36" s="1143" t="str">
        <f>'(I-3) Design &amp; Feedback'!D42</f>
        <v>Required</v>
      </c>
      <c r="C36" s="639"/>
      <c r="D36" s="749" t="str">
        <f>'(I-3) Design &amp; Feedback'!G42</f>
        <v>R+1F</v>
      </c>
      <c r="E36" s="1148" t="str">
        <f>'(I-3) Design &amp; Feedback'!H42</f>
        <v>B</v>
      </c>
      <c r="F36" s="738" t="str">
        <f>'(I-3) Design &amp; Feedback'!J42</f>
        <v>WSP-D</v>
      </c>
      <c r="G36" s="1149">
        <f>SUM(BR36:CA36)/'(I-3) Design &amp; Feedback'!R42</f>
        <v>0</v>
      </c>
      <c r="H36" s="1149">
        <f>SUM(BR36:CA36)/'(I-3) Design &amp; Feedback'!W42</f>
        <v>0</v>
      </c>
      <c r="I36" s="639"/>
      <c r="J36" s="738"/>
      <c r="K36" s="738"/>
      <c r="L36" s="738"/>
      <c r="M36" s="738"/>
      <c r="N36" s="738"/>
      <c r="O36" s="711"/>
      <c r="P36" s="738"/>
      <c r="Q36" s="738"/>
      <c r="R36" s="738"/>
      <c r="S36" s="738"/>
      <c r="T36" s="738"/>
      <c r="U36" s="711"/>
      <c r="V36" s="711"/>
      <c r="W36" s="711"/>
      <c r="X36" s="711"/>
      <c r="Y36" s="711"/>
      <c r="Z36" s="711"/>
      <c r="AA36" s="711"/>
      <c r="AB36" s="711"/>
      <c r="AC36" s="711"/>
      <c r="AD36" s="711"/>
      <c r="AE36" s="711"/>
      <c r="AF36" s="711"/>
      <c r="AG36" s="711"/>
      <c r="AH36" s="711"/>
      <c r="AI36" s="711"/>
      <c r="AJ36" s="711"/>
      <c r="AK36" s="711"/>
      <c r="AL36" s="711"/>
      <c r="AM36" s="711"/>
      <c r="AN36" s="711"/>
      <c r="AO36" s="711"/>
      <c r="AP36" s="711"/>
      <c r="AQ36" s="711"/>
      <c r="AR36" s="711"/>
      <c r="AS36" s="711"/>
      <c r="AT36" s="711"/>
      <c r="AU36" s="711"/>
      <c r="AV36" s="711"/>
      <c r="AW36" s="711"/>
      <c r="AX36" s="711"/>
      <c r="AY36" s="711"/>
      <c r="AZ36" s="711"/>
      <c r="BA36" s="711"/>
      <c r="BB36" s="711"/>
      <c r="BC36" s="711"/>
      <c r="BD36" s="711"/>
      <c r="BE36" s="711"/>
      <c r="BF36" s="711"/>
      <c r="BG36" s="711"/>
      <c r="BH36" s="711"/>
      <c r="BI36" s="711"/>
      <c r="BJ36" s="711"/>
      <c r="BK36" s="711"/>
      <c r="BL36" s="711"/>
      <c r="BM36" s="711"/>
      <c r="BN36" s="711"/>
      <c r="BO36" s="711"/>
      <c r="BP36" s="711"/>
      <c r="BQ36" s="639"/>
      <c r="BR36" s="1078">
        <f t="shared" si="1"/>
        <v>0</v>
      </c>
      <c r="BS36" s="1078">
        <f t="shared" si="2"/>
        <v>0</v>
      </c>
      <c r="BT36" s="1078">
        <f t="shared" si="3"/>
        <v>0</v>
      </c>
      <c r="BU36" s="1078">
        <f t="shared" si="4"/>
        <v>0</v>
      </c>
      <c r="BV36" s="1078">
        <f t="shared" si="5"/>
        <v>0</v>
      </c>
      <c r="BW36" s="1078">
        <f t="shared" si="6"/>
        <v>0</v>
      </c>
      <c r="BX36" s="1078">
        <f t="shared" si="7"/>
        <v>0</v>
      </c>
      <c r="BY36" s="1078">
        <f t="shared" si="8"/>
        <v>0</v>
      </c>
      <c r="BZ36" s="1078">
        <f t="shared" si="9"/>
        <v>0</v>
      </c>
      <c r="CA36" s="1078">
        <f t="shared" si="10"/>
        <v>0</v>
      </c>
      <c r="CB36" s="639"/>
    </row>
    <row r="37" ht="15.75" customHeight="1">
      <c r="A37" s="639"/>
      <c r="B37" s="1143" t="str">
        <f>'(I-3) Design &amp; Feedback'!D43</f>
        <v>Required</v>
      </c>
      <c r="C37" s="639"/>
      <c r="D37" s="749" t="str">
        <f>'(I-3) Design &amp; Feedback'!G43</f>
        <v>R+1F</v>
      </c>
      <c r="E37" s="1148" t="str">
        <f>'(I-3) Design &amp; Feedback'!H43</f>
        <v>C</v>
      </c>
      <c r="F37" s="738" t="str">
        <f>'(I-3) Design &amp; Feedback'!J43</f>
        <v>WSP-D</v>
      </c>
      <c r="G37" s="1149">
        <f>SUM(BR37:CA37)/'(I-3) Design &amp; Feedback'!R43</f>
        <v>0</v>
      </c>
      <c r="H37" s="1149">
        <f>SUM(BR37:CA37)/'(I-3) Design &amp; Feedback'!W43</f>
        <v>0</v>
      </c>
      <c r="I37" s="639"/>
      <c r="J37" s="738"/>
      <c r="K37" s="738"/>
      <c r="L37" s="738"/>
      <c r="M37" s="738"/>
      <c r="N37" s="738"/>
      <c r="O37" s="711"/>
      <c r="P37" s="738"/>
      <c r="Q37" s="738"/>
      <c r="R37" s="738"/>
      <c r="S37" s="738"/>
      <c r="T37" s="738"/>
      <c r="U37" s="711"/>
      <c r="V37" s="711"/>
      <c r="W37" s="711"/>
      <c r="X37" s="711"/>
      <c r="Y37" s="711"/>
      <c r="Z37" s="711"/>
      <c r="AA37" s="711"/>
      <c r="AB37" s="711"/>
      <c r="AC37" s="711"/>
      <c r="AD37" s="711"/>
      <c r="AE37" s="711"/>
      <c r="AF37" s="711"/>
      <c r="AG37" s="711"/>
      <c r="AH37" s="711"/>
      <c r="AI37" s="711"/>
      <c r="AJ37" s="711"/>
      <c r="AK37" s="711"/>
      <c r="AL37" s="711"/>
      <c r="AM37" s="711"/>
      <c r="AN37" s="711"/>
      <c r="AO37" s="711"/>
      <c r="AP37" s="711"/>
      <c r="AQ37" s="711"/>
      <c r="AR37" s="711"/>
      <c r="AS37" s="711"/>
      <c r="AT37" s="711"/>
      <c r="AU37" s="711"/>
      <c r="AV37" s="711"/>
      <c r="AW37" s="711"/>
      <c r="AX37" s="711"/>
      <c r="AY37" s="711"/>
      <c r="AZ37" s="711"/>
      <c r="BA37" s="711"/>
      <c r="BB37" s="711"/>
      <c r="BC37" s="711"/>
      <c r="BD37" s="711"/>
      <c r="BE37" s="711"/>
      <c r="BF37" s="711"/>
      <c r="BG37" s="711"/>
      <c r="BH37" s="711"/>
      <c r="BI37" s="711"/>
      <c r="BJ37" s="711"/>
      <c r="BK37" s="711"/>
      <c r="BL37" s="711"/>
      <c r="BM37" s="711"/>
      <c r="BN37" s="711"/>
      <c r="BO37" s="711"/>
      <c r="BP37" s="711"/>
      <c r="BQ37" s="639"/>
      <c r="BR37" s="1078">
        <f t="shared" si="1"/>
        <v>0</v>
      </c>
      <c r="BS37" s="1078">
        <f t="shared" si="2"/>
        <v>0</v>
      </c>
      <c r="BT37" s="1078">
        <f t="shared" si="3"/>
        <v>0</v>
      </c>
      <c r="BU37" s="1078">
        <f t="shared" si="4"/>
        <v>0</v>
      </c>
      <c r="BV37" s="1078">
        <f t="shared" si="5"/>
        <v>0</v>
      </c>
      <c r="BW37" s="1078">
        <f t="shared" si="6"/>
        <v>0</v>
      </c>
      <c r="BX37" s="1078">
        <f t="shared" si="7"/>
        <v>0</v>
      </c>
      <c r="BY37" s="1078">
        <f t="shared" si="8"/>
        <v>0</v>
      </c>
      <c r="BZ37" s="1078">
        <f t="shared" si="9"/>
        <v>0</v>
      </c>
      <c r="CA37" s="1078">
        <f t="shared" si="10"/>
        <v>0</v>
      </c>
      <c r="CB37" s="639"/>
    </row>
    <row r="38" ht="15.75" customHeight="1">
      <c r="A38" s="639"/>
      <c r="B38" s="1120" t="str">
        <f>'(I-3) Design &amp; Feedback'!D44</f>
        <v>Not Required</v>
      </c>
      <c r="C38" s="639"/>
      <c r="D38" s="1078" t="str">
        <f>'(I-3) Design &amp; Feedback'!G44</f>
        <v>R+1F</v>
      </c>
      <c r="E38" s="1150" t="str">
        <f>'(I-3) Design &amp; Feedback'!H44</f>
        <v>D</v>
      </c>
      <c r="F38" s="1151" t="str">
        <f>'(I-3) Design &amp; Feedback'!J44</f>
        <v>WSP-A</v>
      </c>
      <c r="G38" s="1152" t="str">
        <f>SUM(BR38:CA38)/'(I-3) Design &amp; Feedback'!R44</f>
        <v>#N/A</v>
      </c>
      <c r="H38" s="1152" t="str">
        <f>SUM(BR38:CA38)/'(I-3) Design &amp; Feedback'!W44</f>
        <v>#N/A</v>
      </c>
      <c r="I38" s="639"/>
      <c r="J38" s="1151"/>
      <c r="K38" s="1151"/>
      <c r="L38" s="1151"/>
      <c r="M38" s="1151"/>
      <c r="N38" s="1151"/>
      <c r="O38" s="1153"/>
      <c r="P38" s="1151"/>
      <c r="Q38" s="1151"/>
      <c r="R38" s="1151"/>
      <c r="S38" s="1151"/>
      <c r="T38" s="1151"/>
      <c r="U38" s="1153"/>
      <c r="V38" s="1153"/>
      <c r="W38" s="1153"/>
      <c r="X38" s="1153"/>
      <c r="Y38" s="1153"/>
      <c r="Z38" s="1153"/>
      <c r="AA38" s="1153"/>
      <c r="AB38" s="1153"/>
      <c r="AC38" s="1153"/>
      <c r="AD38" s="1153"/>
      <c r="AE38" s="1153"/>
      <c r="AF38" s="1153"/>
      <c r="AG38" s="1153"/>
      <c r="AH38" s="1153"/>
      <c r="AI38" s="1153"/>
      <c r="AJ38" s="1153"/>
      <c r="AK38" s="1153"/>
      <c r="AL38" s="1153"/>
      <c r="AM38" s="1153"/>
      <c r="AN38" s="1153"/>
      <c r="AO38" s="1153"/>
      <c r="AP38" s="1153"/>
      <c r="AQ38" s="1153"/>
      <c r="AR38" s="1153"/>
      <c r="AS38" s="1153"/>
      <c r="AT38" s="1153"/>
      <c r="AU38" s="1153"/>
      <c r="AV38" s="1153"/>
      <c r="AW38" s="1153"/>
      <c r="AX38" s="1153"/>
      <c r="AY38" s="1153"/>
      <c r="AZ38" s="1153"/>
      <c r="BA38" s="1153"/>
      <c r="BB38" s="1153"/>
      <c r="BC38" s="1153"/>
      <c r="BD38" s="1153"/>
      <c r="BE38" s="1153"/>
      <c r="BF38" s="1153"/>
      <c r="BG38" s="1153"/>
      <c r="BH38" s="1153"/>
      <c r="BI38" s="1153"/>
      <c r="BJ38" s="1153"/>
      <c r="BK38" s="1153"/>
      <c r="BL38" s="1153"/>
      <c r="BM38" s="1153"/>
      <c r="BN38" s="1153"/>
      <c r="BO38" s="1153"/>
      <c r="BP38" s="1153"/>
      <c r="BQ38" s="639"/>
      <c r="BR38" s="1078">
        <f t="shared" si="1"/>
        <v>0</v>
      </c>
      <c r="BS38" s="1078">
        <f t="shared" si="2"/>
        <v>0</v>
      </c>
      <c r="BT38" s="1078">
        <f t="shared" si="3"/>
        <v>0</v>
      </c>
      <c r="BU38" s="1078">
        <f t="shared" si="4"/>
        <v>0</v>
      </c>
      <c r="BV38" s="1078">
        <f t="shared" si="5"/>
        <v>0</v>
      </c>
      <c r="BW38" s="1078">
        <f t="shared" si="6"/>
        <v>0</v>
      </c>
      <c r="BX38" s="1078">
        <f t="shared" si="7"/>
        <v>0</v>
      </c>
      <c r="BY38" s="1078">
        <f t="shared" si="8"/>
        <v>0</v>
      </c>
      <c r="BZ38" s="1078">
        <f t="shared" si="9"/>
        <v>0</v>
      </c>
      <c r="CA38" s="1078">
        <f t="shared" si="10"/>
        <v>0</v>
      </c>
      <c r="CB38" s="639"/>
    </row>
    <row r="39" ht="15.75" customHeight="1">
      <c r="A39" s="639"/>
      <c r="B39" s="1120" t="str">
        <f>'(I-3) Design &amp; Feedback'!D45</f>
        <v>Not Required</v>
      </c>
      <c r="C39" s="639"/>
      <c r="D39" s="1078" t="str">
        <f>'(I-3) Design &amp; Feedback'!G45</f>
        <v>R+1F</v>
      </c>
      <c r="E39" s="1150" t="str">
        <f>'(I-3) Design &amp; Feedback'!H45</f>
        <v>E</v>
      </c>
      <c r="F39" s="1151" t="str">
        <f>'(I-3) Design &amp; Feedback'!J45</f>
        <v>WSP-A</v>
      </c>
      <c r="G39" s="1152" t="str">
        <f>SUM(BR39:CA39)/'(I-3) Design &amp; Feedback'!R45</f>
        <v>#N/A</v>
      </c>
      <c r="H39" s="1152" t="str">
        <f>SUM(BR39:CA39)/'(I-3) Design &amp; Feedback'!W45</f>
        <v>#N/A</v>
      </c>
      <c r="I39" s="639"/>
      <c r="J39" s="1151"/>
      <c r="K39" s="1151"/>
      <c r="L39" s="1151"/>
      <c r="M39" s="1151"/>
      <c r="N39" s="1151"/>
      <c r="O39" s="1153"/>
      <c r="P39" s="1151"/>
      <c r="Q39" s="1151"/>
      <c r="R39" s="1151"/>
      <c r="S39" s="1151"/>
      <c r="T39" s="1151"/>
      <c r="U39" s="1153"/>
      <c r="V39" s="1153"/>
      <c r="W39" s="1153"/>
      <c r="X39" s="1153"/>
      <c r="Y39" s="1153"/>
      <c r="Z39" s="1153"/>
      <c r="AA39" s="1153"/>
      <c r="AB39" s="1153"/>
      <c r="AC39" s="1153"/>
      <c r="AD39" s="1153"/>
      <c r="AE39" s="1153"/>
      <c r="AF39" s="1153"/>
      <c r="AG39" s="1153"/>
      <c r="AH39" s="1153"/>
      <c r="AI39" s="1153"/>
      <c r="AJ39" s="1153"/>
      <c r="AK39" s="1153"/>
      <c r="AL39" s="1153"/>
      <c r="AM39" s="1153"/>
      <c r="AN39" s="1153"/>
      <c r="AO39" s="1153"/>
      <c r="AP39" s="1153"/>
      <c r="AQ39" s="1153"/>
      <c r="AR39" s="1153"/>
      <c r="AS39" s="1153"/>
      <c r="AT39" s="1153"/>
      <c r="AU39" s="1153"/>
      <c r="AV39" s="1153"/>
      <c r="AW39" s="1153"/>
      <c r="AX39" s="1153"/>
      <c r="AY39" s="1153"/>
      <c r="AZ39" s="1153"/>
      <c r="BA39" s="1153"/>
      <c r="BB39" s="1153"/>
      <c r="BC39" s="1153"/>
      <c r="BD39" s="1153"/>
      <c r="BE39" s="1153"/>
      <c r="BF39" s="1153"/>
      <c r="BG39" s="1153"/>
      <c r="BH39" s="1153"/>
      <c r="BI39" s="1153"/>
      <c r="BJ39" s="1153"/>
      <c r="BK39" s="1153"/>
      <c r="BL39" s="1153"/>
      <c r="BM39" s="1153"/>
      <c r="BN39" s="1153"/>
      <c r="BO39" s="1153"/>
      <c r="BP39" s="1153"/>
      <c r="BQ39" s="639"/>
      <c r="BR39" s="1078">
        <f t="shared" si="1"/>
        <v>0</v>
      </c>
      <c r="BS39" s="1078">
        <f t="shared" si="2"/>
        <v>0</v>
      </c>
      <c r="BT39" s="1078">
        <f t="shared" si="3"/>
        <v>0</v>
      </c>
      <c r="BU39" s="1078">
        <f t="shared" si="4"/>
        <v>0</v>
      </c>
      <c r="BV39" s="1078">
        <f t="shared" si="5"/>
        <v>0</v>
      </c>
      <c r="BW39" s="1078">
        <f t="shared" si="6"/>
        <v>0</v>
      </c>
      <c r="BX39" s="1078">
        <f t="shared" si="7"/>
        <v>0</v>
      </c>
      <c r="BY39" s="1078">
        <f t="shared" si="8"/>
        <v>0</v>
      </c>
      <c r="BZ39" s="1078">
        <f t="shared" si="9"/>
        <v>0</v>
      </c>
      <c r="CA39" s="1078">
        <f t="shared" si="10"/>
        <v>0</v>
      </c>
      <c r="CB39" s="639"/>
    </row>
    <row r="40" ht="15.75" customHeight="1">
      <c r="A40" s="639"/>
      <c r="B40" s="1120" t="str">
        <f>'(I-3) Design &amp; Feedback'!D46</f>
        <v>Not Required</v>
      </c>
      <c r="C40" s="639"/>
      <c r="D40" s="1078" t="str">
        <f>'(I-3) Design &amp; Feedback'!G46</f>
        <v>R+1F</v>
      </c>
      <c r="E40" s="1150" t="str">
        <f>'(I-3) Design &amp; Feedback'!H46</f>
        <v/>
      </c>
      <c r="F40" s="1151" t="str">
        <f>'(I-3) Design &amp; Feedback'!J46</f>
        <v/>
      </c>
      <c r="G40" s="1152" t="str">
        <f>SUM(BR40:CA40)/'(I-3) Design &amp; Feedback'!R46</f>
        <v>#N/A</v>
      </c>
      <c r="H40" s="1152" t="str">
        <f>SUM(BR40:CA40)/'(I-3) Design &amp; Feedback'!W46</f>
        <v>#N/A</v>
      </c>
      <c r="I40" s="639"/>
      <c r="J40" s="1151"/>
      <c r="K40" s="1151"/>
      <c r="L40" s="1151"/>
      <c r="M40" s="1151"/>
      <c r="N40" s="1151"/>
      <c r="O40" s="1153"/>
      <c r="P40" s="1151"/>
      <c r="Q40" s="1151"/>
      <c r="R40" s="1151"/>
      <c r="S40" s="1151"/>
      <c r="T40" s="1151"/>
      <c r="U40" s="1153"/>
      <c r="V40" s="1153"/>
      <c r="W40" s="1153"/>
      <c r="X40" s="1153"/>
      <c r="Y40" s="1153"/>
      <c r="Z40" s="1153"/>
      <c r="AA40" s="1153"/>
      <c r="AB40" s="1153"/>
      <c r="AC40" s="1153"/>
      <c r="AD40" s="1153"/>
      <c r="AE40" s="1153"/>
      <c r="AF40" s="1153"/>
      <c r="AG40" s="1153"/>
      <c r="AH40" s="1153"/>
      <c r="AI40" s="1153"/>
      <c r="AJ40" s="1153"/>
      <c r="AK40" s="1153"/>
      <c r="AL40" s="1153"/>
      <c r="AM40" s="1153"/>
      <c r="AN40" s="1153"/>
      <c r="AO40" s="1153"/>
      <c r="AP40" s="1153"/>
      <c r="AQ40" s="1153"/>
      <c r="AR40" s="1153"/>
      <c r="AS40" s="1153"/>
      <c r="AT40" s="1153"/>
      <c r="AU40" s="1153"/>
      <c r="AV40" s="1153"/>
      <c r="AW40" s="1153"/>
      <c r="AX40" s="1153"/>
      <c r="AY40" s="1153"/>
      <c r="AZ40" s="1153"/>
      <c r="BA40" s="1153"/>
      <c r="BB40" s="1153"/>
      <c r="BC40" s="1153"/>
      <c r="BD40" s="1153"/>
      <c r="BE40" s="1153"/>
      <c r="BF40" s="1153"/>
      <c r="BG40" s="1153"/>
      <c r="BH40" s="1153"/>
      <c r="BI40" s="1153"/>
      <c r="BJ40" s="1153"/>
      <c r="BK40" s="1153"/>
      <c r="BL40" s="1153"/>
      <c r="BM40" s="1153"/>
      <c r="BN40" s="1153"/>
      <c r="BO40" s="1153"/>
      <c r="BP40" s="1153"/>
      <c r="BQ40" s="639"/>
      <c r="BR40" s="1078">
        <f t="shared" si="1"/>
        <v>0</v>
      </c>
      <c r="BS40" s="1078">
        <f t="shared" si="2"/>
        <v>0</v>
      </c>
      <c r="BT40" s="1078">
        <f t="shared" si="3"/>
        <v>0</v>
      </c>
      <c r="BU40" s="1078">
        <f t="shared" si="4"/>
        <v>0</v>
      </c>
      <c r="BV40" s="1078">
        <f t="shared" si="5"/>
        <v>0</v>
      </c>
      <c r="BW40" s="1078">
        <f t="shared" si="6"/>
        <v>0</v>
      </c>
      <c r="BX40" s="1078">
        <f t="shared" si="7"/>
        <v>0</v>
      </c>
      <c r="BY40" s="1078">
        <f t="shared" si="8"/>
        <v>0</v>
      </c>
      <c r="BZ40" s="1078">
        <f t="shared" si="9"/>
        <v>0</v>
      </c>
      <c r="CA40" s="1078">
        <f t="shared" si="10"/>
        <v>0</v>
      </c>
      <c r="CB40" s="639"/>
    </row>
    <row r="41" ht="15.75" customHeight="1">
      <c r="A41" s="639"/>
      <c r="B41" s="1120" t="str">
        <f>'(I-3) Design &amp; Feedback'!D47</f>
        <v>Not Required</v>
      </c>
      <c r="C41" s="639"/>
      <c r="D41" s="1078" t="str">
        <f>'(I-3) Design &amp; Feedback'!G47</f>
        <v>R+1F</v>
      </c>
      <c r="E41" s="1150" t="str">
        <f>'(I-3) Design &amp; Feedback'!H47</f>
        <v/>
      </c>
      <c r="F41" s="1151" t="str">
        <f>'(I-3) Design &amp; Feedback'!J47</f>
        <v/>
      </c>
      <c r="G41" s="1152" t="str">
        <f>SUM(BR41:CA41)/'(I-3) Design &amp; Feedback'!R47</f>
        <v>#N/A</v>
      </c>
      <c r="H41" s="1152" t="str">
        <f>SUM(BR41:CA41)/'(I-3) Design &amp; Feedback'!W47</f>
        <v>#N/A</v>
      </c>
      <c r="I41" s="639"/>
      <c r="J41" s="1151"/>
      <c r="K41" s="1151"/>
      <c r="L41" s="1151"/>
      <c r="M41" s="1151"/>
      <c r="N41" s="1151"/>
      <c r="O41" s="1153"/>
      <c r="P41" s="1151"/>
      <c r="Q41" s="1151"/>
      <c r="R41" s="1151"/>
      <c r="S41" s="1151"/>
      <c r="T41" s="1151"/>
      <c r="U41" s="1153"/>
      <c r="V41" s="1153"/>
      <c r="W41" s="1153"/>
      <c r="X41" s="1153"/>
      <c r="Y41" s="1153"/>
      <c r="Z41" s="1153"/>
      <c r="AA41" s="1153"/>
      <c r="AB41" s="1153"/>
      <c r="AC41" s="1153"/>
      <c r="AD41" s="1153"/>
      <c r="AE41" s="1153"/>
      <c r="AF41" s="1153"/>
      <c r="AG41" s="1153"/>
      <c r="AH41" s="1153"/>
      <c r="AI41" s="1153"/>
      <c r="AJ41" s="1153"/>
      <c r="AK41" s="1153"/>
      <c r="AL41" s="1153"/>
      <c r="AM41" s="1153"/>
      <c r="AN41" s="1153"/>
      <c r="AO41" s="1153"/>
      <c r="AP41" s="1153"/>
      <c r="AQ41" s="1153"/>
      <c r="AR41" s="1153"/>
      <c r="AS41" s="1153"/>
      <c r="AT41" s="1153"/>
      <c r="AU41" s="1153"/>
      <c r="AV41" s="1153"/>
      <c r="AW41" s="1153"/>
      <c r="AX41" s="1153"/>
      <c r="AY41" s="1153"/>
      <c r="AZ41" s="1153"/>
      <c r="BA41" s="1153"/>
      <c r="BB41" s="1153"/>
      <c r="BC41" s="1153"/>
      <c r="BD41" s="1153"/>
      <c r="BE41" s="1153"/>
      <c r="BF41" s="1153"/>
      <c r="BG41" s="1153"/>
      <c r="BH41" s="1153"/>
      <c r="BI41" s="1153"/>
      <c r="BJ41" s="1153"/>
      <c r="BK41" s="1153"/>
      <c r="BL41" s="1153"/>
      <c r="BM41" s="1153"/>
      <c r="BN41" s="1153"/>
      <c r="BO41" s="1153"/>
      <c r="BP41" s="1153"/>
      <c r="BQ41" s="639"/>
      <c r="BR41" s="1078">
        <f t="shared" si="1"/>
        <v>0</v>
      </c>
      <c r="BS41" s="1078">
        <f t="shared" si="2"/>
        <v>0</v>
      </c>
      <c r="BT41" s="1078">
        <f t="shared" si="3"/>
        <v>0</v>
      </c>
      <c r="BU41" s="1078">
        <f t="shared" si="4"/>
        <v>0</v>
      </c>
      <c r="BV41" s="1078">
        <f t="shared" si="5"/>
        <v>0</v>
      </c>
      <c r="BW41" s="1078">
        <f t="shared" si="6"/>
        <v>0</v>
      </c>
      <c r="BX41" s="1078">
        <f t="shared" si="7"/>
        <v>0</v>
      </c>
      <c r="BY41" s="1078">
        <f t="shared" si="8"/>
        <v>0</v>
      </c>
      <c r="BZ41" s="1078">
        <f t="shared" si="9"/>
        <v>0</v>
      </c>
      <c r="CA41" s="1078">
        <f t="shared" si="10"/>
        <v>0</v>
      </c>
      <c r="CB41" s="639"/>
    </row>
    <row r="42" ht="15.75" customHeight="1">
      <c r="A42" s="639"/>
      <c r="B42" s="1120" t="str">
        <f>'(I-3) Design &amp; Feedback'!D48</f>
        <v>Not Required</v>
      </c>
      <c r="C42" s="639"/>
      <c r="D42" s="1078" t="str">
        <f>'(I-3) Design &amp; Feedback'!G48</f>
        <v>R+1F</v>
      </c>
      <c r="E42" s="1150" t="str">
        <f>'(I-3) Design &amp; Feedback'!H48</f>
        <v/>
      </c>
      <c r="F42" s="1151" t="str">
        <f>'(I-3) Design &amp; Feedback'!J48</f>
        <v/>
      </c>
      <c r="G42" s="1152" t="str">
        <f>SUM(BR42:CA42)/'(I-3) Design &amp; Feedback'!R48</f>
        <v>#N/A</v>
      </c>
      <c r="H42" s="1152" t="str">
        <f>SUM(BR42:CA42)/'(I-3) Design &amp; Feedback'!W48</f>
        <v>#N/A</v>
      </c>
      <c r="I42" s="639"/>
      <c r="J42" s="1151"/>
      <c r="K42" s="1151"/>
      <c r="L42" s="1151"/>
      <c r="M42" s="1151"/>
      <c r="N42" s="1151"/>
      <c r="O42" s="1153"/>
      <c r="P42" s="1151"/>
      <c r="Q42" s="1151"/>
      <c r="R42" s="1151"/>
      <c r="S42" s="1151"/>
      <c r="T42" s="1151"/>
      <c r="U42" s="1153"/>
      <c r="V42" s="1153"/>
      <c r="W42" s="1153"/>
      <c r="X42" s="1153"/>
      <c r="Y42" s="1153"/>
      <c r="Z42" s="1153"/>
      <c r="AA42" s="1153"/>
      <c r="AB42" s="1153"/>
      <c r="AC42" s="1153"/>
      <c r="AD42" s="1153"/>
      <c r="AE42" s="1153"/>
      <c r="AF42" s="1153"/>
      <c r="AG42" s="1153"/>
      <c r="AH42" s="1153"/>
      <c r="AI42" s="1153"/>
      <c r="AJ42" s="1153"/>
      <c r="AK42" s="1153"/>
      <c r="AL42" s="1153"/>
      <c r="AM42" s="1153"/>
      <c r="AN42" s="1153"/>
      <c r="AO42" s="1153"/>
      <c r="AP42" s="1153"/>
      <c r="AQ42" s="1153"/>
      <c r="AR42" s="1153"/>
      <c r="AS42" s="1153"/>
      <c r="AT42" s="1153"/>
      <c r="AU42" s="1153"/>
      <c r="AV42" s="1153"/>
      <c r="AW42" s="1153"/>
      <c r="AX42" s="1153"/>
      <c r="AY42" s="1153"/>
      <c r="AZ42" s="1153"/>
      <c r="BA42" s="1153"/>
      <c r="BB42" s="1153"/>
      <c r="BC42" s="1153"/>
      <c r="BD42" s="1153"/>
      <c r="BE42" s="1153"/>
      <c r="BF42" s="1153"/>
      <c r="BG42" s="1153"/>
      <c r="BH42" s="1153"/>
      <c r="BI42" s="1153"/>
      <c r="BJ42" s="1153"/>
      <c r="BK42" s="1153"/>
      <c r="BL42" s="1153"/>
      <c r="BM42" s="1153"/>
      <c r="BN42" s="1153"/>
      <c r="BO42" s="1153"/>
      <c r="BP42" s="1153"/>
      <c r="BQ42" s="639"/>
      <c r="BR42" s="1078">
        <f t="shared" si="1"/>
        <v>0</v>
      </c>
      <c r="BS42" s="1078">
        <f t="shared" si="2"/>
        <v>0</v>
      </c>
      <c r="BT42" s="1078">
        <f t="shared" si="3"/>
        <v>0</v>
      </c>
      <c r="BU42" s="1078">
        <f t="shared" si="4"/>
        <v>0</v>
      </c>
      <c r="BV42" s="1078">
        <f t="shared" si="5"/>
        <v>0</v>
      </c>
      <c r="BW42" s="1078">
        <f t="shared" si="6"/>
        <v>0</v>
      </c>
      <c r="BX42" s="1078">
        <f t="shared" si="7"/>
        <v>0</v>
      </c>
      <c r="BY42" s="1078">
        <f t="shared" si="8"/>
        <v>0</v>
      </c>
      <c r="BZ42" s="1078">
        <f t="shared" si="9"/>
        <v>0</v>
      </c>
      <c r="CA42" s="1078">
        <f t="shared" si="10"/>
        <v>0</v>
      </c>
      <c r="CB42" s="639"/>
    </row>
    <row r="43" ht="15.75" customHeight="1">
      <c r="A43" s="639"/>
      <c r="B43" s="1120" t="str">
        <f>'(I-3) Design &amp; Feedback'!D49</f>
        <v>Not Required</v>
      </c>
      <c r="C43" s="639"/>
      <c r="D43" s="1078" t="str">
        <f>'(I-3) Design &amp; Feedback'!G49</f>
        <v>R+1F</v>
      </c>
      <c r="E43" s="1150" t="str">
        <f>'(I-3) Design &amp; Feedback'!H49</f>
        <v/>
      </c>
      <c r="F43" s="1151" t="str">
        <f>'(I-3) Design &amp; Feedback'!J49</f>
        <v/>
      </c>
      <c r="G43" s="1152" t="str">
        <f>SUM(BR43:CA43)/'(I-3) Design &amp; Feedback'!R49</f>
        <v>#N/A</v>
      </c>
      <c r="H43" s="1152" t="str">
        <f>SUM(BR43:CA43)/'(I-3) Design &amp; Feedback'!W49</f>
        <v>#N/A</v>
      </c>
      <c r="I43" s="639"/>
      <c r="J43" s="1151"/>
      <c r="K43" s="1151"/>
      <c r="L43" s="1151"/>
      <c r="M43" s="1151"/>
      <c r="N43" s="1151"/>
      <c r="O43" s="1153"/>
      <c r="P43" s="1151"/>
      <c r="Q43" s="1151"/>
      <c r="R43" s="1151"/>
      <c r="S43" s="1151"/>
      <c r="T43" s="1151"/>
      <c r="U43" s="1153"/>
      <c r="V43" s="1153"/>
      <c r="W43" s="1153"/>
      <c r="X43" s="1153"/>
      <c r="Y43" s="1153"/>
      <c r="Z43" s="1153"/>
      <c r="AA43" s="1153"/>
      <c r="AB43" s="1153"/>
      <c r="AC43" s="1153"/>
      <c r="AD43" s="1153"/>
      <c r="AE43" s="1153"/>
      <c r="AF43" s="1153"/>
      <c r="AG43" s="1153"/>
      <c r="AH43" s="1153"/>
      <c r="AI43" s="1153"/>
      <c r="AJ43" s="1153"/>
      <c r="AK43" s="1153"/>
      <c r="AL43" s="1153"/>
      <c r="AM43" s="1153"/>
      <c r="AN43" s="1153"/>
      <c r="AO43" s="1153"/>
      <c r="AP43" s="1153"/>
      <c r="AQ43" s="1153"/>
      <c r="AR43" s="1153"/>
      <c r="AS43" s="1153"/>
      <c r="AT43" s="1153"/>
      <c r="AU43" s="1153"/>
      <c r="AV43" s="1153"/>
      <c r="AW43" s="1153"/>
      <c r="AX43" s="1153"/>
      <c r="AY43" s="1153"/>
      <c r="AZ43" s="1153"/>
      <c r="BA43" s="1153"/>
      <c r="BB43" s="1153"/>
      <c r="BC43" s="1153"/>
      <c r="BD43" s="1153"/>
      <c r="BE43" s="1153"/>
      <c r="BF43" s="1153"/>
      <c r="BG43" s="1153"/>
      <c r="BH43" s="1153"/>
      <c r="BI43" s="1153"/>
      <c r="BJ43" s="1153"/>
      <c r="BK43" s="1153"/>
      <c r="BL43" s="1153"/>
      <c r="BM43" s="1153"/>
      <c r="BN43" s="1153"/>
      <c r="BO43" s="1153"/>
      <c r="BP43" s="1153"/>
      <c r="BQ43" s="639"/>
      <c r="BR43" s="1078">
        <f t="shared" si="1"/>
        <v>0</v>
      </c>
      <c r="BS43" s="1078">
        <f t="shared" si="2"/>
        <v>0</v>
      </c>
      <c r="BT43" s="1078">
        <f t="shared" si="3"/>
        <v>0</v>
      </c>
      <c r="BU43" s="1078">
        <f t="shared" si="4"/>
        <v>0</v>
      </c>
      <c r="BV43" s="1078">
        <f t="shared" si="5"/>
        <v>0</v>
      </c>
      <c r="BW43" s="1078">
        <f t="shared" si="6"/>
        <v>0</v>
      </c>
      <c r="BX43" s="1078">
        <f t="shared" si="7"/>
        <v>0</v>
      </c>
      <c r="BY43" s="1078">
        <f t="shared" si="8"/>
        <v>0</v>
      </c>
      <c r="BZ43" s="1078">
        <f t="shared" si="9"/>
        <v>0</v>
      </c>
      <c r="CA43" s="1078">
        <f t="shared" si="10"/>
        <v>0</v>
      </c>
      <c r="CB43" s="639"/>
    </row>
    <row r="44" ht="15.75" customHeight="1">
      <c r="A44" s="639"/>
      <c r="B44" s="1120" t="str">
        <f>'(I-3) Design &amp; Feedback'!D50</f>
        <v>Not Required</v>
      </c>
      <c r="C44" s="639"/>
      <c r="D44" s="1078" t="str">
        <f>'(I-3) Design &amp; Feedback'!G50</f>
        <v>R+1F</v>
      </c>
      <c r="E44" s="1150" t="str">
        <f>'(I-3) Design &amp; Feedback'!H50</f>
        <v/>
      </c>
      <c r="F44" s="1151" t="str">
        <f>'(I-3) Design &amp; Feedback'!J50</f>
        <v/>
      </c>
      <c r="G44" s="1152" t="str">
        <f>SUM(BR44:CA44)/'(I-3) Design &amp; Feedback'!R50</f>
        <v>#N/A</v>
      </c>
      <c r="H44" s="1152" t="str">
        <f>SUM(BR44:CA44)/'(I-3) Design &amp; Feedback'!W50</f>
        <v>#N/A</v>
      </c>
      <c r="I44" s="639"/>
      <c r="J44" s="1151"/>
      <c r="K44" s="1151"/>
      <c r="L44" s="1151"/>
      <c r="M44" s="1151"/>
      <c r="N44" s="1151"/>
      <c r="O44" s="1153"/>
      <c r="P44" s="1151"/>
      <c r="Q44" s="1151"/>
      <c r="R44" s="1151"/>
      <c r="S44" s="1151"/>
      <c r="T44" s="1151"/>
      <c r="U44" s="1153"/>
      <c r="V44" s="1153"/>
      <c r="W44" s="1153"/>
      <c r="X44" s="1153"/>
      <c r="Y44" s="1153"/>
      <c r="Z44" s="1153"/>
      <c r="AA44" s="1153"/>
      <c r="AB44" s="1153"/>
      <c r="AC44" s="1153"/>
      <c r="AD44" s="1153"/>
      <c r="AE44" s="1153"/>
      <c r="AF44" s="1153"/>
      <c r="AG44" s="1153"/>
      <c r="AH44" s="1153"/>
      <c r="AI44" s="1153"/>
      <c r="AJ44" s="1153"/>
      <c r="AK44" s="1153"/>
      <c r="AL44" s="1153"/>
      <c r="AM44" s="1153"/>
      <c r="AN44" s="1153"/>
      <c r="AO44" s="1153"/>
      <c r="AP44" s="1153"/>
      <c r="AQ44" s="1153"/>
      <c r="AR44" s="1153"/>
      <c r="AS44" s="1153"/>
      <c r="AT44" s="1153"/>
      <c r="AU44" s="1153"/>
      <c r="AV44" s="1153"/>
      <c r="AW44" s="1153"/>
      <c r="AX44" s="1153"/>
      <c r="AY44" s="1153"/>
      <c r="AZ44" s="1153"/>
      <c r="BA44" s="1153"/>
      <c r="BB44" s="1153"/>
      <c r="BC44" s="1153"/>
      <c r="BD44" s="1153"/>
      <c r="BE44" s="1153"/>
      <c r="BF44" s="1153"/>
      <c r="BG44" s="1153"/>
      <c r="BH44" s="1153"/>
      <c r="BI44" s="1153"/>
      <c r="BJ44" s="1153"/>
      <c r="BK44" s="1153"/>
      <c r="BL44" s="1153"/>
      <c r="BM44" s="1153"/>
      <c r="BN44" s="1153"/>
      <c r="BO44" s="1153"/>
      <c r="BP44" s="1153"/>
      <c r="BQ44" s="639"/>
      <c r="BR44" s="1078">
        <f t="shared" si="1"/>
        <v>0</v>
      </c>
      <c r="BS44" s="1078">
        <f t="shared" si="2"/>
        <v>0</v>
      </c>
      <c r="BT44" s="1078">
        <f t="shared" si="3"/>
        <v>0</v>
      </c>
      <c r="BU44" s="1078">
        <f t="shared" si="4"/>
        <v>0</v>
      </c>
      <c r="BV44" s="1078">
        <f t="shared" si="5"/>
        <v>0</v>
      </c>
      <c r="BW44" s="1078">
        <f t="shared" si="6"/>
        <v>0</v>
      </c>
      <c r="BX44" s="1078">
        <f t="shared" si="7"/>
        <v>0</v>
      </c>
      <c r="BY44" s="1078">
        <f t="shared" si="8"/>
        <v>0</v>
      </c>
      <c r="BZ44" s="1078">
        <f t="shared" si="9"/>
        <v>0</v>
      </c>
      <c r="CA44" s="1078">
        <f t="shared" si="10"/>
        <v>0</v>
      </c>
      <c r="CB44" s="639"/>
    </row>
    <row r="45" ht="15.75" customHeight="1">
      <c r="A45" s="639"/>
      <c r="B45" s="1143" t="str">
        <f>'(I-3) Design &amp; Feedback'!D51</f>
        <v>Required</v>
      </c>
      <c r="C45" s="639"/>
      <c r="D45" s="749" t="str">
        <f>'(I-3) Design &amp; Feedback'!G51</f>
        <v>R+2F</v>
      </c>
      <c r="E45" s="1148">
        <f>'(I-3) Design &amp; Feedback'!H51</f>
        <v>1</v>
      </c>
      <c r="F45" s="738" t="str">
        <f>'(I-3) Design &amp; Feedback'!J51</f>
        <v>WSP-A</v>
      </c>
      <c r="G45" s="1149">
        <f>SUM(BR45:CA45)/'(I-3) Design &amp; Feedback'!R51</f>
        <v>0</v>
      </c>
      <c r="H45" s="1149">
        <f>SUM(BR45:CA45)/'(I-3) Design &amp; Feedback'!W51</f>
        <v>0</v>
      </c>
      <c r="I45" s="639"/>
      <c r="J45" s="738"/>
      <c r="K45" s="738"/>
      <c r="L45" s="738"/>
      <c r="M45" s="738"/>
      <c r="N45" s="738"/>
      <c r="O45" s="711"/>
      <c r="P45" s="738"/>
      <c r="Q45" s="738"/>
      <c r="R45" s="738"/>
      <c r="S45" s="738"/>
      <c r="T45" s="738"/>
      <c r="U45" s="711"/>
      <c r="V45" s="711"/>
      <c r="W45" s="711"/>
      <c r="X45" s="711"/>
      <c r="Y45" s="711"/>
      <c r="Z45" s="711"/>
      <c r="AA45" s="711"/>
      <c r="AB45" s="711"/>
      <c r="AC45" s="711"/>
      <c r="AD45" s="711"/>
      <c r="AE45" s="711"/>
      <c r="AF45" s="711"/>
      <c r="AG45" s="711"/>
      <c r="AH45" s="711"/>
      <c r="AI45" s="711"/>
      <c r="AJ45" s="711"/>
      <c r="AK45" s="711"/>
      <c r="AL45" s="711"/>
      <c r="AM45" s="711"/>
      <c r="AN45" s="711"/>
      <c r="AO45" s="711"/>
      <c r="AP45" s="711"/>
      <c r="AQ45" s="711"/>
      <c r="AR45" s="711"/>
      <c r="AS45" s="711"/>
      <c r="AT45" s="711"/>
      <c r="AU45" s="711"/>
      <c r="AV45" s="711"/>
      <c r="AW45" s="711"/>
      <c r="AX45" s="711"/>
      <c r="AY45" s="711"/>
      <c r="AZ45" s="711"/>
      <c r="BA45" s="711"/>
      <c r="BB45" s="711"/>
      <c r="BC45" s="711"/>
      <c r="BD45" s="711"/>
      <c r="BE45" s="711"/>
      <c r="BF45" s="711"/>
      <c r="BG45" s="711"/>
      <c r="BH45" s="711"/>
      <c r="BI45" s="711"/>
      <c r="BJ45" s="711"/>
      <c r="BK45" s="711"/>
      <c r="BL45" s="711"/>
      <c r="BM45" s="711"/>
      <c r="BN45" s="711"/>
      <c r="BO45" s="711"/>
      <c r="BP45" s="711"/>
      <c r="BQ45" s="639"/>
      <c r="BR45" s="1078">
        <f t="shared" si="1"/>
        <v>0</v>
      </c>
      <c r="BS45" s="1078">
        <f t="shared" si="2"/>
        <v>0</v>
      </c>
      <c r="BT45" s="1078">
        <f t="shared" si="3"/>
        <v>0</v>
      </c>
      <c r="BU45" s="1078">
        <f t="shared" si="4"/>
        <v>0</v>
      </c>
      <c r="BV45" s="1078">
        <f t="shared" si="5"/>
        <v>0</v>
      </c>
      <c r="BW45" s="1078">
        <f t="shared" si="6"/>
        <v>0</v>
      </c>
      <c r="BX45" s="1078">
        <f t="shared" si="7"/>
        <v>0</v>
      </c>
      <c r="BY45" s="1078">
        <f t="shared" si="8"/>
        <v>0</v>
      </c>
      <c r="BZ45" s="1078">
        <f t="shared" si="9"/>
        <v>0</v>
      </c>
      <c r="CA45" s="1078">
        <f t="shared" si="10"/>
        <v>0</v>
      </c>
      <c r="CB45" s="639"/>
    </row>
    <row r="46" ht="15.75" customHeight="1">
      <c r="A46" s="639"/>
      <c r="B46" s="1143" t="str">
        <f>'(I-3) Design &amp; Feedback'!D52</f>
        <v>Required</v>
      </c>
      <c r="C46" s="639"/>
      <c r="D46" s="749" t="str">
        <f>'(I-3) Design &amp; Feedback'!G52</f>
        <v>R+2F</v>
      </c>
      <c r="E46" s="1148">
        <f>'(I-3) Design &amp; Feedback'!H52</f>
        <v>2</v>
      </c>
      <c r="F46" s="738" t="str">
        <f>'(I-3) Design &amp; Feedback'!J52</f>
        <v>WSP-A</v>
      </c>
      <c r="G46" s="1149">
        <f>SUM(BR46:CA46)/'(I-3) Design &amp; Feedback'!R52</f>
        <v>0</v>
      </c>
      <c r="H46" s="1149">
        <f>SUM(BR46:CA46)/'(I-3) Design &amp; Feedback'!W52</f>
        <v>0</v>
      </c>
      <c r="I46" s="639"/>
      <c r="J46" s="738"/>
      <c r="K46" s="738"/>
      <c r="L46" s="738"/>
      <c r="M46" s="738"/>
      <c r="N46" s="738"/>
      <c r="O46" s="711"/>
      <c r="P46" s="738"/>
      <c r="Q46" s="738"/>
      <c r="R46" s="738"/>
      <c r="S46" s="738"/>
      <c r="T46" s="738"/>
      <c r="U46" s="711"/>
      <c r="V46" s="711"/>
      <c r="W46" s="711"/>
      <c r="X46" s="711"/>
      <c r="Y46" s="711"/>
      <c r="Z46" s="711"/>
      <c r="AA46" s="711"/>
      <c r="AB46" s="711"/>
      <c r="AC46" s="711"/>
      <c r="AD46" s="711"/>
      <c r="AE46" s="711"/>
      <c r="AF46" s="711"/>
      <c r="AG46" s="711"/>
      <c r="AH46" s="711"/>
      <c r="AI46" s="711"/>
      <c r="AJ46" s="711"/>
      <c r="AK46" s="711"/>
      <c r="AL46" s="711"/>
      <c r="AM46" s="711"/>
      <c r="AN46" s="711"/>
      <c r="AO46" s="711"/>
      <c r="AP46" s="711"/>
      <c r="AQ46" s="711"/>
      <c r="AR46" s="711"/>
      <c r="AS46" s="711"/>
      <c r="AT46" s="711"/>
      <c r="AU46" s="711"/>
      <c r="AV46" s="711"/>
      <c r="AW46" s="711"/>
      <c r="AX46" s="711"/>
      <c r="AY46" s="711"/>
      <c r="AZ46" s="711"/>
      <c r="BA46" s="711"/>
      <c r="BB46" s="711"/>
      <c r="BC46" s="711"/>
      <c r="BD46" s="711"/>
      <c r="BE46" s="711"/>
      <c r="BF46" s="711"/>
      <c r="BG46" s="711"/>
      <c r="BH46" s="711"/>
      <c r="BI46" s="711"/>
      <c r="BJ46" s="711"/>
      <c r="BK46" s="711"/>
      <c r="BL46" s="711"/>
      <c r="BM46" s="711"/>
      <c r="BN46" s="711"/>
      <c r="BO46" s="711"/>
      <c r="BP46" s="711"/>
      <c r="BQ46" s="639"/>
      <c r="BR46" s="1078">
        <f t="shared" si="1"/>
        <v>0</v>
      </c>
      <c r="BS46" s="1078">
        <f t="shared" si="2"/>
        <v>0</v>
      </c>
      <c r="BT46" s="1078">
        <f t="shared" si="3"/>
        <v>0</v>
      </c>
      <c r="BU46" s="1078">
        <f t="shared" si="4"/>
        <v>0</v>
      </c>
      <c r="BV46" s="1078">
        <f t="shared" si="5"/>
        <v>0</v>
      </c>
      <c r="BW46" s="1078">
        <f t="shared" si="6"/>
        <v>0</v>
      </c>
      <c r="BX46" s="1078">
        <f t="shared" si="7"/>
        <v>0</v>
      </c>
      <c r="BY46" s="1078">
        <f t="shared" si="8"/>
        <v>0</v>
      </c>
      <c r="BZ46" s="1078">
        <f t="shared" si="9"/>
        <v>0</v>
      </c>
      <c r="CA46" s="1078">
        <f t="shared" si="10"/>
        <v>0</v>
      </c>
      <c r="CB46" s="639"/>
    </row>
    <row r="47" ht="15.75" customHeight="1">
      <c r="A47" s="639"/>
      <c r="B47" s="1120" t="str">
        <f>'(I-3) Design &amp; Feedback'!D53</f>
        <v>Required</v>
      </c>
      <c r="C47" s="639"/>
      <c r="D47" s="1078" t="str">
        <f>'(I-3) Design &amp; Feedback'!G53</f>
        <v>R+2F</v>
      </c>
      <c r="E47" s="1150">
        <f>'(I-3) Design &amp; Feedback'!H53</f>
        <v>3</v>
      </c>
      <c r="F47" s="1151" t="str">
        <f>'(I-3) Design &amp; Feedback'!J53</f>
        <v>WSP-A</v>
      </c>
      <c r="G47" s="1152">
        <f>SUM(BR47:CA47)/'(I-3) Design &amp; Feedback'!R53</f>
        <v>0</v>
      </c>
      <c r="H47" s="1152">
        <f>SUM(BR47:CA47)/'(I-3) Design &amp; Feedback'!W53</f>
        <v>0</v>
      </c>
      <c r="I47" s="639"/>
      <c r="J47" s="1151"/>
      <c r="K47" s="1151"/>
      <c r="L47" s="1151"/>
      <c r="M47" s="1151"/>
      <c r="N47" s="1151"/>
      <c r="O47" s="1153"/>
      <c r="P47" s="1151"/>
      <c r="Q47" s="1151"/>
      <c r="R47" s="1151"/>
      <c r="S47" s="1151"/>
      <c r="T47" s="1151"/>
      <c r="U47" s="1153"/>
      <c r="V47" s="1153"/>
      <c r="W47" s="1153"/>
      <c r="X47" s="1153"/>
      <c r="Y47" s="1153"/>
      <c r="Z47" s="1153"/>
      <c r="AA47" s="1153"/>
      <c r="AB47" s="1153"/>
      <c r="AC47" s="1153"/>
      <c r="AD47" s="1153"/>
      <c r="AE47" s="1153"/>
      <c r="AF47" s="1153"/>
      <c r="AG47" s="1153"/>
      <c r="AH47" s="1153"/>
      <c r="AI47" s="1153"/>
      <c r="AJ47" s="1153"/>
      <c r="AK47" s="1153"/>
      <c r="AL47" s="1153"/>
      <c r="AM47" s="1153"/>
      <c r="AN47" s="1153"/>
      <c r="AO47" s="1153"/>
      <c r="AP47" s="1153"/>
      <c r="AQ47" s="1153"/>
      <c r="AR47" s="1153"/>
      <c r="AS47" s="1153"/>
      <c r="AT47" s="1153"/>
      <c r="AU47" s="1153"/>
      <c r="AV47" s="1153"/>
      <c r="AW47" s="1153"/>
      <c r="AX47" s="1153"/>
      <c r="AY47" s="1153"/>
      <c r="AZ47" s="1153"/>
      <c r="BA47" s="1153"/>
      <c r="BB47" s="1153"/>
      <c r="BC47" s="1153"/>
      <c r="BD47" s="1153"/>
      <c r="BE47" s="1153"/>
      <c r="BF47" s="1153"/>
      <c r="BG47" s="1153"/>
      <c r="BH47" s="1153"/>
      <c r="BI47" s="1153"/>
      <c r="BJ47" s="1153"/>
      <c r="BK47" s="1153"/>
      <c r="BL47" s="1153"/>
      <c r="BM47" s="1153"/>
      <c r="BN47" s="1153"/>
      <c r="BO47" s="1153"/>
      <c r="BP47" s="1153"/>
      <c r="BQ47" s="639"/>
      <c r="BR47" s="1078">
        <f t="shared" si="1"/>
        <v>0</v>
      </c>
      <c r="BS47" s="1078">
        <f t="shared" si="2"/>
        <v>0</v>
      </c>
      <c r="BT47" s="1078">
        <f t="shared" si="3"/>
        <v>0</v>
      </c>
      <c r="BU47" s="1078">
        <f t="shared" si="4"/>
        <v>0</v>
      </c>
      <c r="BV47" s="1078">
        <f t="shared" si="5"/>
        <v>0</v>
      </c>
      <c r="BW47" s="1078">
        <f t="shared" si="6"/>
        <v>0</v>
      </c>
      <c r="BX47" s="1078">
        <f t="shared" si="7"/>
        <v>0</v>
      </c>
      <c r="BY47" s="1078">
        <f t="shared" si="8"/>
        <v>0</v>
      </c>
      <c r="BZ47" s="1078">
        <f t="shared" si="9"/>
        <v>0</v>
      </c>
      <c r="CA47" s="1078">
        <f t="shared" si="10"/>
        <v>0</v>
      </c>
      <c r="CB47" s="639"/>
    </row>
    <row r="48" ht="15.75" customHeight="1">
      <c r="A48" s="639"/>
      <c r="B48" s="1120" t="str">
        <f>'(I-3) Design &amp; Feedback'!D54</f>
        <v>Required</v>
      </c>
      <c r="C48" s="639"/>
      <c r="D48" s="1078" t="str">
        <f>'(I-3) Design &amp; Feedback'!G54</f>
        <v>R+2F</v>
      </c>
      <c r="E48" s="1150">
        <f>'(I-3) Design &amp; Feedback'!H54</f>
        <v>4</v>
      </c>
      <c r="F48" s="1151" t="str">
        <f>'(I-3) Design &amp; Feedback'!J54</f>
        <v>WSP-A</v>
      </c>
      <c r="G48" s="1152">
        <f>SUM(BR48:CA48)/'(I-3) Design &amp; Feedback'!R54</f>
        <v>0</v>
      </c>
      <c r="H48" s="1152">
        <f>SUM(BR48:CA48)/'(I-3) Design &amp; Feedback'!W54</f>
        <v>0</v>
      </c>
      <c r="I48" s="639"/>
      <c r="J48" s="1151"/>
      <c r="K48" s="1151"/>
      <c r="L48" s="1151"/>
      <c r="M48" s="1151"/>
      <c r="N48" s="1151"/>
      <c r="O48" s="1153"/>
      <c r="P48" s="1151"/>
      <c r="Q48" s="1151"/>
      <c r="R48" s="1151"/>
      <c r="S48" s="1151"/>
      <c r="T48" s="1151"/>
      <c r="U48" s="1153"/>
      <c r="V48" s="1153"/>
      <c r="W48" s="1153"/>
      <c r="X48" s="1153"/>
      <c r="Y48" s="1153"/>
      <c r="Z48" s="1153"/>
      <c r="AA48" s="1153"/>
      <c r="AB48" s="1153"/>
      <c r="AC48" s="1153"/>
      <c r="AD48" s="1153"/>
      <c r="AE48" s="1153"/>
      <c r="AF48" s="1153"/>
      <c r="AG48" s="1153"/>
      <c r="AH48" s="1153"/>
      <c r="AI48" s="1153"/>
      <c r="AJ48" s="1153"/>
      <c r="AK48" s="1153"/>
      <c r="AL48" s="1153"/>
      <c r="AM48" s="1153"/>
      <c r="AN48" s="1153"/>
      <c r="AO48" s="1153"/>
      <c r="AP48" s="1153"/>
      <c r="AQ48" s="1153"/>
      <c r="AR48" s="1153"/>
      <c r="AS48" s="1153"/>
      <c r="AT48" s="1153"/>
      <c r="AU48" s="1153"/>
      <c r="AV48" s="1153"/>
      <c r="AW48" s="1153"/>
      <c r="AX48" s="1153"/>
      <c r="AY48" s="1153"/>
      <c r="AZ48" s="1153"/>
      <c r="BA48" s="1153"/>
      <c r="BB48" s="1153"/>
      <c r="BC48" s="1153"/>
      <c r="BD48" s="1153"/>
      <c r="BE48" s="1153"/>
      <c r="BF48" s="1153"/>
      <c r="BG48" s="1153"/>
      <c r="BH48" s="1153"/>
      <c r="BI48" s="1153"/>
      <c r="BJ48" s="1153"/>
      <c r="BK48" s="1153"/>
      <c r="BL48" s="1153"/>
      <c r="BM48" s="1153"/>
      <c r="BN48" s="1153"/>
      <c r="BO48" s="1153"/>
      <c r="BP48" s="1153"/>
      <c r="BQ48" s="639"/>
      <c r="BR48" s="1078">
        <f t="shared" si="1"/>
        <v>0</v>
      </c>
      <c r="BS48" s="1078">
        <f t="shared" si="2"/>
        <v>0</v>
      </c>
      <c r="BT48" s="1078">
        <f t="shared" si="3"/>
        <v>0</v>
      </c>
      <c r="BU48" s="1078">
        <f t="shared" si="4"/>
        <v>0</v>
      </c>
      <c r="BV48" s="1078">
        <f t="shared" si="5"/>
        <v>0</v>
      </c>
      <c r="BW48" s="1078">
        <f t="shared" si="6"/>
        <v>0</v>
      </c>
      <c r="BX48" s="1078">
        <f t="shared" si="7"/>
        <v>0</v>
      </c>
      <c r="BY48" s="1078">
        <f t="shared" si="8"/>
        <v>0</v>
      </c>
      <c r="BZ48" s="1078">
        <f t="shared" si="9"/>
        <v>0</v>
      </c>
      <c r="CA48" s="1078">
        <f t="shared" si="10"/>
        <v>0</v>
      </c>
      <c r="CB48" s="639"/>
    </row>
    <row r="49" ht="15.75" customHeight="1">
      <c r="A49" s="639"/>
      <c r="B49" s="1120" t="str">
        <f>'(I-3) Design &amp; Feedback'!D55</f>
        <v>Not Required</v>
      </c>
      <c r="C49" s="639"/>
      <c r="D49" s="1078" t="str">
        <f>'(I-3) Design &amp; Feedback'!G55</f>
        <v>R+2F</v>
      </c>
      <c r="E49" s="1150" t="str">
        <f>'(I-3) Design &amp; Feedback'!H55</f>
        <v/>
      </c>
      <c r="F49" s="1151" t="str">
        <f>'(I-3) Design &amp; Feedback'!J55</f>
        <v/>
      </c>
      <c r="G49" s="1152" t="str">
        <f>SUM(BR49:CA49)/'(I-3) Design &amp; Feedback'!R55</f>
        <v>#N/A</v>
      </c>
      <c r="H49" s="1152" t="str">
        <f>SUM(BR49:CA49)/'(I-3) Design &amp; Feedback'!W55</f>
        <v>#N/A</v>
      </c>
      <c r="I49" s="639"/>
      <c r="J49" s="1151"/>
      <c r="K49" s="1151"/>
      <c r="L49" s="1151"/>
      <c r="M49" s="1151"/>
      <c r="N49" s="1151"/>
      <c r="O49" s="1153"/>
      <c r="P49" s="1151"/>
      <c r="Q49" s="1151"/>
      <c r="R49" s="1151"/>
      <c r="S49" s="1151"/>
      <c r="T49" s="1151"/>
      <c r="U49" s="1153"/>
      <c r="V49" s="1153"/>
      <c r="W49" s="1153"/>
      <c r="X49" s="1153"/>
      <c r="Y49" s="1153"/>
      <c r="Z49" s="1153"/>
      <c r="AA49" s="1153"/>
      <c r="AB49" s="1153"/>
      <c r="AC49" s="1153"/>
      <c r="AD49" s="1153"/>
      <c r="AE49" s="1153"/>
      <c r="AF49" s="1153"/>
      <c r="AG49" s="1153"/>
      <c r="AH49" s="1153"/>
      <c r="AI49" s="1153"/>
      <c r="AJ49" s="1153"/>
      <c r="AK49" s="1153"/>
      <c r="AL49" s="1153"/>
      <c r="AM49" s="1153"/>
      <c r="AN49" s="1153"/>
      <c r="AO49" s="1153"/>
      <c r="AP49" s="1153"/>
      <c r="AQ49" s="1153"/>
      <c r="AR49" s="1153"/>
      <c r="AS49" s="1153"/>
      <c r="AT49" s="1153"/>
      <c r="AU49" s="1153"/>
      <c r="AV49" s="1153"/>
      <c r="AW49" s="1153"/>
      <c r="AX49" s="1153"/>
      <c r="AY49" s="1153"/>
      <c r="AZ49" s="1153"/>
      <c r="BA49" s="1153"/>
      <c r="BB49" s="1153"/>
      <c r="BC49" s="1153"/>
      <c r="BD49" s="1153"/>
      <c r="BE49" s="1153"/>
      <c r="BF49" s="1153"/>
      <c r="BG49" s="1153"/>
      <c r="BH49" s="1153"/>
      <c r="BI49" s="1153"/>
      <c r="BJ49" s="1153"/>
      <c r="BK49" s="1153"/>
      <c r="BL49" s="1153"/>
      <c r="BM49" s="1153"/>
      <c r="BN49" s="1153"/>
      <c r="BO49" s="1153"/>
      <c r="BP49" s="1153"/>
      <c r="BQ49" s="639"/>
      <c r="BR49" s="1078">
        <f t="shared" si="1"/>
        <v>0</v>
      </c>
      <c r="BS49" s="1078">
        <f t="shared" si="2"/>
        <v>0</v>
      </c>
      <c r="BT49" s="1078">
        <f t="shared" si="3"/>
        <v>0</v>
      </c>
      <c r="BU49" s="1078">
        <f t="shared" si="4"/>
        <v>0</v>
      </c>
      <c r="BV49" s="1078">
        <f t="shared" si="5"/>
        <v>0</v>
      </c>
      <c r="BW49" s="1078">
        <f t="shared" si="6"/>
        <v>0</v>
      </c>
      <c r="BX49" s="1078">
        <f t="shared" si="7"/>
        <v>0</v>
      </c>
      <c r="BY49" s="1078">
        <f t="shared" si="8"/>
        <v>0</v>
      </c>
      <c r="BZ49" s="1078">
        <f t="shared" si="9"/>
        <v>0</v>
      </c>
      <c r="CA49" s="1078">
        <f t="shared" si="10"/>
        <v>0</v>
      </c>
      <c r="CB49" s="639"/>
    </row>
    <row r="50" ht="15.75" customHeight="1">
      <c r="A50" s="639"/>
      <c r="B50" s="1120" t="str">
        <f>'(I-3) Design &amp; Feedback'!D56</f>
        <v>Not Required</v>
      </c>
      <c r="C50" s="639"/>
      <c r="D50" s="1078" t="str">
        <f>'(I-3) Design &amp; Feedback'!G56</f>
        <v>R+2F</v>
      </c>
      <c r="E50" s="1150" t="str">
        <f>'(I-3) Design &amp; Feedback'!H56</f>
        <v/>
      </c>
      <c r="F50" s="1151" t="str">
        <f>'(I-3) Design &amp; Feedback'!J56</f>
        <v/>
      </c>
      <c r="G50" s="1152" t="str">
        <f>SUM(BR50:CA50)/'(I-3) Design &amp; Feedback'!R56</f>
        <v>#N/A</v>
      </c>
      <c r="H50" s="1152" t="str">
        <f>SUM(BR50:CA50)/'(I-3) Design &amp; Feedback'!W56</f>
        <v>#N/A</v>
      </c>
      <c r="I50" s="639"/>
      <c r="J50" s="1151"/>
      <c r="K50" s="1151"/>
      <c r="L50" s="1151"/>
      <c r="M50" s="1151"/>
      <c r="N50" s="1151"/>
      <c r="O50" s="1153"/>
      <c r="P50" s="1151"/>
      <c r="Q50" s="1151"/>
      <c r="R50" s="1151"/>
      <c r="S50" s="1151"/>
      <c r="T50" s="1151"/>
      <c r="U50" s="1153"/>
      <c r="V50" s="1153"/>
      <c r="W50" s="1153"/>
      <c r="X50" s="1153"/>
      <c r="Y50" s="1153"/>
      <c r="Z50" s="1153"/>
      <c r="AA50" s="1153"/>
      <c r="AB50" s="1153"/>
      <c r="AC50" s="1153"/>
      <c r="AD50" s="1153"/>
      <c r="AE50" s="1153"/>
      <c r="AF50" s="1153"/>
      <c r="AG50" s="1153"/>
      <c r="AH50" s="1153"/>
      <c r="AI50" s="1153"/>
      <c r="AJ50" s="1153"/>
      <c r="AK50" s="1153"/>
      <c r="AL50" s="1153"/>
      <c r="AM50" s="1153"/>
      <c r="AN50" s="1153"/>
      <c r="AO50" s="1153"/>
      <c r="AP50" s="1153"/>
      <c r="AQ50" s="1153"/>
      <c r="AR50" s="1153"/>
      <c r="AS50" s="1153"/>
      <c r="AT50" s="1153"/>
      <c r="AU50" s="1153"/>
      <c r="AV50" s="1153"/>
      <c r="AW50" s="1153"/>
      <c r="AX50" s="1153"/>
      <c r="AY50" s="1153"/>
      <c r="AZ50" s="1153"/>
      <c r="BA50" s="1153"/>
      <c r="BB50" s="1153"/>
      <c r="BC50" s="1153"/>
      <c r="BD50" s="1153"/>
      <c r="BE50" s="1153"/>
      <c r="BF50" s="1153"/>
      <c r="BG50" s="1153"/>
      <c r="BH50" s="1153"/>
      <c r="BI50" s="1153"/>
      <c r="BJ50" s="1153"/>
      <c r="BK50" s="1153"/>
      <c r="BL50" s="1153"/>
      <c r="BM50" s="1153"/>
      <c r="BN50" s="1153"/>
      <c r="BO50" s="1153"/>
      <c r="BP50" s="1153"/>
      <c r="BQ50" s="639"/>
      <c r="BR50" s="1078">
        <f t="shared" si="1"/>
        <v>0</v>
      </c>
      <c r="BS50" s="1078">
        <f t="shared" si="2"/>
        <v>0</v>
      </c>
      <c r="BT50" s="1078">
        <f t="shared" si="3"/>
        <v>0</v>
      </c>
      <c r="BU50" s="1078">
        <f t="shared" si="4"/>
        <v>0</v>
      </c>
      <c r="BV50" s="1078">
        <f t="shared" si="5"/>
        <v>0</v>
      </c>
      <c r="BW50" s="1078">
        <f t="shared" si="6"/>
        <v>0</v>
      </c>
      <c r="BX50" s="1078">
        <f t="shared" si="7"/>
        <v>0</v>
      </c>
      <c r="BY50" s="1078">
        <f t="shared" si="8"/>
        <v>0</v>
      </c>
      <c r="BZ50" s="1078">
        <f t="shared" si="9"/>
        <v>0</v>
      </c>
      <c r="CA50" s="1078">
        <f t="shared" si="10"/>
        <v>0</v>
      </c>
      <c r="CB50" s="639"/>
    </row>
    <row r="51" ht="15.75" customHeight="1">
      <c r="A51" s="639"/>
      <c r="B51" s="1120" t="str">
        <f>'(I-3) Design &amp; Feedback'!D57</f>
        <v>Not Required</v>
      </c>
      <c r="C51" s="639"/>
      <c r="D51" s="1078" t="str">
        <f>'(I-3) Design &amp; Feedback'!G57</f>
        <v>R+2F</v>
      </c>
      <c r="E51" s="1150" t="str">
        <f>'(I-3) Design &amp; Feedback'!H57</f>
        <v/>
      </c>
      <c r="F51" s="1151" t="str">
        <f>'(I-3) Design &amp; Feedback'!J57</f>
        <v/>
      </c>
      <c r="G51" s="1152" t="str">
        <f>SUM(BR51:CA51)/'(I-3) Design &amp; Feedback'!R57</f>
        <v>#N/A</v>
      </c>
      <c r="H51" s="1152" t="str">
        <f>SUM(BR51:CA51)/'(I-3) Design &amp; Feedback'!W57</f>
        <v>#N/A</v>
      </c>
      <c r="I51" s="639"/>
      <c r="J51" s="1151"/>
      <c r="K51" s="1151"/>
      <c r="L51" s="1151"/>
      <c r="M51" s="1151"/>
      <c r="N51" s="1151"/>
      <c r="O51" s="1153"/>
      <c r="P51" s="1151"/>
      <c r="Q51" s="1151"/>
      <c r="R51" s="1151"/>
      <c r="S51" s="1151"/>
      <c r="T51" s="1151"/>
      <c r="U51" s="1153"/>
      <c r="V51" s="1153"/>
      <c r="W51" s="1153"/>
      <c r="X51" s="1153"/>
      <c r="Y51" s="1153"/>
      <c r="Z51" s="1153"/>
      <c r="AA51" s="1153"/>
      <c r="AB51" s="1153"/>
      <c r="AC51" s="1153"/>
      <c r="AD51" s="1153"/>
      <c r="AE51" s="1153"/>
      <c r="AF51" s="1153"/>
      <c r="AG51" s="1153"/>
      <c r="AH51" s="1153"/>
      <c r="AI51" s="1153"/>
      <c r="AJ51" s="1153"/>
      <c r="AK51" s="1153"/>
      <c r="AL51" s="1153"/>
      <c r="AM51" s="1153"/>
      <c r="AN51" s="1153"/>
      <c r="AO51" s="1153"/>
      <c r="AP51" s="1153"/>
      <c r="AQ51" s="1153"/>
      <c r="AR51" s="1153"/>
      <c r="AS51" s="1153"/>
      <c r="AT51" s="1153"/>
      <c r="AU51" s="1153"/>
      <c r="AV51" s="1153"/>
      <c r="AW51" s="1153"/>
      <c r="AX51" s="1153"/>
      <c r="AY51" s="1153"/>
      <c r="AZ51" s="1153"/>
      <c r="BA51" s="1153"/>
      <c r="BB51" s="1153"/>
      <c r="BC51" s="1153"/>
      <c r="BD51" s="1153"/>
      <c r="BE51" s="1153"/>
      <c r="BF51" s="1153"/>
      <c r="BG51" s="1153"/>
      <c r="BH51" s="1153"/>
      <c r="BI51" s="1153"/>
      <c r="BJ51" s="1153"/>
      <c r="BK51" s="1153"/>
      <c r="BL51" s="1153"/>
      <c r="BM51" s="1153"/>
      <c r="BN51" s="1153"/>
      <c r="BO51" s="1153"/>
      <c r="BP51" s="1153"/>
      <c r="BQ51" s="639"/>
      <c r="BR51" s="1078">
        <f t="shared" si="1"/>
        <v>0</v>
      </c>
      <c r="BS51" s="1078">
        <f t="shared" si="2"/>
        <v>0</v>
      </c>
      <c r="BT51" s="1078">
        <f t="shared" si="3"/>
        <v>0</v>
      </c>
      <c r="BU51" s="1078">
        <f t="shared" si="4"/>
        <v>0</v>
      </c>
      <c r="BV51" s="1078">
        <f t="shared" si="5"/>
        <v>0</v>
      </c>
      <c r="BW51" s="1078">
        <f t="shared" si="6"/>
        <v>0</v>
      </c>
      <c r="BX51" s="1078">
        <f t="shared" si="7"/>
        <v>0</v>
      </c>
      <c r="BY51" s="1078">
        <f t="shared" si="8"/>
        <v>0</v>
      </c>
      <c r="BZ51" s="1078">
        <f t="shared" si="9"/>
        <v>0</v>
      </c>
      <c r="CA51" s="1078">
        <f t="shared" si="10"/>
        <v>0</v>
      </c>
      <c r="CB51" s="639"/>
    </row>
    <row r="52" ht="15.75" customHeight="1">
      <c r="A52" s="639"/>
      <c r="B52" s="1120" t="str">
        <f>'(I-3) Design &amp; Feedback'!D58</f>
        <v>Not Required</v>
      </c>
      <c r="C52" s="639"/>
      <c r="D52" s="1078" t="str">
        <f>'(I-3) Design &amp; Feedback'!G58</f>
        <v>R+2F</v>
      </c>
      <c r="E52" s="1150" t="str">
        <f>'(I-3) Design &amp; Feedback'!H58</f>
        <v/>
      </c>
      <c r="F52" s="1151" t="str">
        <f>'(I-3) Design &amp; Feedback'!J58</f>
        <v/>
      </c>
      <c r="G52" s="1152" t="str">
        <f>SUM(BR52:CA52)/'(I-3) Design &amp; Feedback'!R58</f>
        <v>#N/A</v>
      </c>
      <c r="H52" s="1152" t="str">
        <f>SUM(BR52:CA52)/'(I-3) Design &amp; Feedback'!W58</f>
        <v>#N/A</v>
      </c>
      <c r="I52" s="639"/>
      <c r="J52" s="1151"/>
      <c r="K52" s="1151"/>
      <c r="L52" s="1151"/>
      <c r="M52" s="1151"/>
      <c r="N52" s="1151"/>
      <c r="O52" s="1153"/>
      <c r="P52" s="1151"/>
      <c r="Q52" s="1151"/>
      <c r="R52" s="1151"/>
      <c r="S52" s="1151"/>
      <c r="T52" s="1151"/>
      <c r="U52" s="1153"/>
      <c r="V52" s="1153"/>
      <c r="W52" s="1153"/>
      <c r="X52" s="1153"/>
      <c r="Y52" s="1153"/>
      <c r="Z52" s="1153"/>
      <c r="AA52" s="1153"/>
      <c r="AB52" s="1153"/>
      <c r="AC52" s="1153"/>
      <c r="AD52" s="1153"/>
      <c r="AE52" s="1153"/>
      <c r="AF52" s="1153"/>
      <c r="AG52" s="1153"/>
      <c r="AH52" s="1153"/>
      <c r="AI52" s="1153"/>
      <c r="AJ52" s="1153"/>
      <c r="AK52" s="1153"/>
      <c r="AL52" s="1153"/>
      <c r="AM52" s="1153"/>
      <c r="AN52" s="1153"/>
      <c r="AO52" s="1153"/>
      <c r="AP52" s="1153"/>
      <c r="AQ52" s="1153"/>
      <c r="AR52" s="1153"/>
      <c r="AS52" s="1153"/>
      <c r="AT52" s="1153"/>
      <c r="AU52" s="1153"/>
      <c r="AV52" s="1153"/>
      <c r="AW52" s="1153"/>
      <c r="AX52" s="1153"/>
      <c r="AY52" s="1153"/>
      <c r="AZ52" s="1153"/>
      <c r="BA52" s="1153"/>
      <c r="BB52" s="1153"/>
      <c r="BC52" s="1153"/>
      <c r="BD52" s="1153"/>
      <c r="BE52" s="1153"/>
      <c r="BF52" s="1153"/>
      <c r="BG52" s="1153"/>
      <c r="BH52" s="1153"/>
      <c r="BI52" s="1153"/>
      <c r="BJ52" s="1153"/>
      <c r="BK52" s="1153"/>
      <c r="BL52" s="1153"/>
      <c r="BM52" s="1153"/>
      <c r="BN52" s="1153"/>
      <c r="BO52" s="1153"/>
      <c r="BP52" s="1153"/>
      <c r="BQ52" s="639"/>
      <c r="BR52" s="1078">
        <f t="shared" si="1"/>
        <v>0</v>
      </c>
      <c r="BS52" s="1078">
        <f t="shared" si="2"/>
        <v>0</v>
      </c>
      <c r="BT52" s="1078">
        <f t="shared" si="3"/>
        <v>0</v>
      </c>
      <c r="BU52" s="1078">
        <f t="shared" si="4"/>
        <v>0</v>
      </c>
      <c r="BV52" s="1078">
        <f t="shared" si="5"/>
        <v>0</v>
      </c>
      <c r="BW52" s="1078">
        <f t="shared" si="6"/>
        <v>0</v>
      </c>
      <c r="BX52" s="1078">
        <f t="shared" si="7"/>
        <v>0</v>
      </c>
      <c r="BY52" s="1078">
        <f t="shared" si="8"/>
        <v>0</v>
      </c>
      <c r="BZ52" s="1078">
        <f t="shared" si="9"/>
        <v>0</v>
      </c>
      <c r="CA52" s="1078">
        <f t="shared" si="10"/>
        <v>0</v>
      </c>
      <c r="CB52" s="639"/>
    </row>
    <row r="53" ht="15.75" customHeight="1">
      <c r="A53" s="639"/>
      <c r="B53" s="1120" t="str">
        <f>'(I-3) Design &amp; Feedback'!D59</f>
        <v>Not Required</v>
      </c>
      <c r="C53" s="639"/>
      <c r="D53" s="1078" t="str">
        <f>'(I-3) Design &amp; Feedback'!G59</f>
        <v>R+2F</v>
      </c>
      <c r="E53" s="1150" t="str">
        <f>'(I-3) Design &amp; Feedback'!H59</f>
        <v/>
      </c>
      <c r="F53" s="1151" t="str">
        <f>'(I-3) Design &amp; Feedback'!J59</f>
        <v/>
      </c>
      <c r="G53" s="1152" t="str">
        <f>SUM(BR53:CA53)/'(I-3) Design &amp; Feedback'!R59</f>
        <v>#N/A</v>
      </c>
      <c r="H53" s="1152" t="str">
        <f>SUM(BR53:CA53)/'(I-3) Design &amp; Feedback'!W59</f>
        <v>#N/A</v>
      </c>
      <c r="I53" s="639"/>
      <c r="J53" s="1151"/>
      <c r="K53" s="1151"/>
      <c r="L53" s="1151"/>
      <c r="M53" s="1151"/>
      <c r="N53" s="1151"/>
      <c r="O53" s="1153"/>
      <c r="P53" s="1151"/>
      <c r="Q53" s="1151"/>
      <c r="R53" s="1151"/>
      <c r="S53" s="1151"/>
      <c r="T53" s="1151"/>
      <c r="U53" s="1153"/>
      <c r="V53" s="1153"/>
      <c r="W53" s="1153"/>
      <c r="X53" s="1153"/>
      <c r="Y53" s="1153"/>
      <c r="Z53" s="1153"/>
      <c r="AA53" s="1153"/>
      <c r="AB53" s="1153"/>
      <c r="AC53" s="1153"/>
      <c r="AD53" s="1153"/>
      <c r="AE53" s="1153"/>
      <c r="AF53" s="1153"/>
      <c r="AG53" s="1153"/>
      <c r="AH53" s="1153"/>
      <c r="AI53" s="1153"/>
      <c r="AJ53" s="1153"/>
      <c r="AK53" s="1153"/>
      <c r="AL53" s="1153"/>
      <c r="AM53" s="1153"/>
      <c r="AN53" s="1153"/>
      <c r="AO53" s="1153"/>
      <c r="AP53" s="1153"/>
      <c r="AQ53" s="1153"/>
      <c r="AR53" s="1153"/>
      <c r="AS53" s="1153"/>
      <c r="AT53" s="1153"/>
      <c r="AU53" s="1153"/>
      <c r="AV53" s="1153"/>
      <c r="AW53" s="1153"/>
      <c r="AX53" s="1153"/>
      <c r="AY53" s="1153"/>
      <c r="AZ53" s="1153"/>
      <c r="BA53" s="1153"/>
      <c r="BB53" s="1153"/>
      <c r="BC53" s="1153"/>
      <c r="BD53" s="1153"/>
      <c r="BE53" s="1153"/>
      <c r="BF53" s="1153"/>
      <c r="BG53" s="1153"/>
      <c r="BH53" s="1153"/>
      <c r="BI53" s="1153"/>
      <c r="BJ53" s="1153"/>
      <c r="BK53" s="1153"/>
      <c r="BL53" s="1153"/>
      <c r="BM53" s="1153"/>
      <c r="BN53" s="1153"/>
      <c r="BO53" s="1153"/>
      <c r="BP53" s="1153"/>
      <c r="BQ53" s="639"/>
      <c r="BR53" s="1078">
        <f t="shared" si="1"/>
        <v>0</v>
      </c>
      <c r="BS53" s="1078">
        <f t="shared" si="2"/>
        <v>0</v>
      </c>
      <c r="BT53" s="1078">
        <f t="shared" si="3"/>
        <v>0</v>
      </c>
      <c r="BU53" s="1078">
        <f t="shared" si="4"/>
        <v>0</v>
      </c>
      <c r="BV53" s="1078">
        <f t="shared" si="5"/>
        <v>0</v>
      </c>
      <c r="BW53" s="1078">
        <f t="shared" si="6"/>
        <v>0</v>
      </c>
      <c r="BX53" s="1078">
        <f t="shared" si="7"/>
        <v>0</v>
      </c>
      <c r="BY53" s="1078">
        <f t="shared" si="8"/>
        <v>0</v>
      </c>
      <c r="BZ53" s="1078">
        <f t="shared" si="9"/>
        <v>0</v>
      </c>
      <c r="CA53" s="1078">
        <f t="shared" si="10"/>
        <v>0</v>
      </c>
      <c r="CB53" s="639"/>
    </row>
    <row r="54" ht="15.75" customHeight="1">
      <c r="A54" s="639"/>
      <c r="B54" s="1120" t="str">
        <f>'(I-3) Design &amp; Feedback'!D60</f>
        <v>Not Required</v>
      </c>
      <c r="C54" s="639"/>
      <c r="D54" s="1078" t="str">
        <f>'(I-3) Design &amp; Feedback'!G60</f>
        <v>R+2F</v>
      </c>
      <c r="E54" s="1150" t="str">
        <f>'(I-3) Design &amp; Feedback'!H60</f>
        <v/>
      </c>
      <c r="F54" s="1151" t="str">
        <f>'(I-3) Design &amp; Feedback'!J60</f>
        <v/>
      </c>
      <c r="G54" s="1152" t="str">
        <f>SUM(BR54:CA54)/'(I-3) Design &amp; Feedback'!R60</f>
        <v>#N/A</v>
      </c>
      <c r="H54" s="1152" t="str">
        <f>SUM(BR54:CA54)/'(I-3) Design &amp; Feedback'!W60</f>
        <v>#N/A</v>
      </c>
      <c r="I54" s="639"/>
      <c r="J54" s="1151"/>
      <c r="K54" s="1151"/>
      <c r="L54" s="1151"/>
      <c r="M54" s="1151"/>
      <c r="N54" s="1151"/>
      <c r="O54" s="1153"/>
      <c r="P54" s="1151"/>
      <c r="Q54" s="1151"/>
      <c r="R54" s="1151"/>
      <c r="S54" s="1151"/>
      <c r="T54" s="1151"/>
      <c r="U54" s="1153"/>
      <c r="V54" s="1153"/>
      <c r="W54" s="1153"/>
      <c r="X54" s="1153"/>
      <c r="Y54" s="1153"/>
      <c r="Z54" s="1153"/>
      <c r="AA54" s="1153"/>
      <c r="AB54" s="1153"/>
      <c r="AC54" s="1153"/>
      <c r="AD54" s="1153"/>
      <c r="AE54" s="1153"/>
      <c r="AF54" s="1153"/>
      <c r="AG54" s="1153"/>
      <c r="AH54" s="1153"/>
      <c r="AI54" s="1153"/>
      <c r="AJ54" s="1153"/>
      <c r="AK54" s="1153"/>
      <c r="AL54" s="1153"/>
      <c r="AM54" s="1153"/>
      <c r="AN54" s="1153"/>
      <c r="AO54" s="1153"/>
      <c r="AP54" s="1153"/>
      <c r="AQ54" s="1153"/>
      <c r="AR54" s="1153"/>
      <c r="AS54" s="1153"/>
      <c r="AT54" s="1153"/>
      <c r="AU54" s="1153"/>
      <c r="AV54" s="1153"/>
      <c r="AW54" s="1153"/>
      <c r="AX54" s="1153"/>
      <c r="AY54" s="1153"/>
      <c r="AZ54" s="1153"/>
      <c r="BA54" s="1153"/>
      <c r="BB54" s="1153"/>
      <c r="BC54" s="1153"/>
      <c r="BD54" s="1153"/>
      <c r="BE54" s="1153"/>
      <c r="BF54" s="1153"/>
      <c r="BG54" s="1153"/>
      <c r="BH54" s="1153"/>
      <c r="BI54" s="1153"/>
      <c r="BJ54" s="1153"/>
      <c r="BK54" s="1153"/>
      <c r="BL54" s="1153"/>
      <c r="BM54" s="1153"/>
      <c r="BN54" s="1153"/>
      <c r="BO54" s="1153"/>
      <c r="BP54" s="1153"/>
      <c r="BQ54" s="639"/>
      <c r="BR54" s="1078">
        <f t="shared" si="1"/>
        <v>0</v>
      </c>
      <c r="BS54" s="1078">
        <f t="shared" si="2"/>
        <v>0</v>
      </c>
      <c r="BT54" s="1078">
        <f t="shared" si="3"/>
        <v>0</v>
      </c>
      <c r="BU54" s="1078">
        <f t="shared" si="4"/>
        <v>0</v>
      </c>
      <c r="BV54" s="1078">
        <f t="shared" si="5"/>
        <v>0</v>
      </c>
      <c r="BW54" s="1078">
        <f t="shared" si="6"/>
        <v>0</v>
      </c>
      <c r="BX54" s="1078">
        <f t="shared" si="7"/>
        <v>0</v>
      </c>
      <c r="BY54" s="1078">
        <f t="shared" si="8"/>
        <v>0</v>
      </c>
      <c r="BZ54" s="1078">
        <f t="shared" si="9"/>
        <v>0</v>
      </c>
      <c r="CA54" s="1078">
        <f t="shared" si="10"/>
        <v>0</v>
      </c>
      <c r="CB54" s="639"/>
    </row>
    <row r="55" ht="15.75" customHeight="1">
      <c r="A55" s="639"/>
      <c r="B55" s="1143" t="str">
        <f>'(I-3) Design &amp; Feedback'!D61</f>
        <v>Required</v>
      </c>
      <c r="C55" s="639"/>
      <c r="D55" s="749" t="str">
        <f>'(I-3) Design &amp; Feedback'!G61</f>
        <v>R+2F</v>
      </c>
      <c r="E55" s="1148" t="str">
        <f>'(I-3) Design &amp; Feedback'!H61</f>
        <v>A</v>
      </c>
      <c r="F55" s="738" t="str">
        <f>'(I-3) Design &amp; Feedback'!J61</f>
        <v>WSP-E</v>
      </c>
      <c r="G55" s="1149">
        <f>SUM(BR55:CA55)/'(I-3) Design &amp; Feedback'!R61</f>
        <v>0</v>
      </c>
      <c r="H55" s="1149">
        <f>SUM(BR55:CA55)/'(I-3) Design &amp; Feedback'!W61</f>
        <v>0</v>
      </c>
      <c r="I55" s="639"/>
      <c r="J55" s="738"/>
      <c r="K55" s="738"/>
      <c r="L55" s="738"/>
      <c r="M55" s="738"/>
      <c r="N55" s="738"/>
      <c r="O55" s="711"/>
      <c r="P55" s="738"/>
      <c r="Q55" s="738"/>
      <c r="R55" s="738"/>
      <c r="S55" s="738"/>
      <c r="T55" s="738"/>
      <c r="U55" s="711"/>
      <c r="V55" s="711"/>
      <c r="W55" s="711"/>
      <c r="X55" s="711"/>
      <c r="Y55" s="711"/>
      <c r="Z55" s="711"/>
      <c r="AA55" s="711"/>
      <c r="AB55" s="711"/>
      <c r="AC55" s="711"/>
      <c r="AD55" s="711"/>
      <c r="AE55" s="711"/>
      <c r="AF55" s="711"/>
      <c r="AG55" s="711"/>
      <c r="AH55" s="711"/>
      <c r="AI55" s="711"/>
      <c r="AJ55" s="711"/>
      <c r="AK55" s="711"/>
      <c r="AL55" s="711"/>
      <c r="AM55" s="711"/>
      <c r="AN55" s="711"/>
      <c r="AO55" s="711"/>
      <c r="AP55" s="711"/>
      <c r="AQ55" s="711"/>
      <c r="AR55" s="711"/>
      <c r="AS55" s="711"/>
      <c r="AT55" s="711"/>
      <c r="AU55" s="711"/>
      <c r="AV55" s="711"/>
      <c r="AW55" s="711"/>
      <c r="AX55" s="711"/>
      <c r="AY55" s="711"/>
      <c r="AZ55" s="711"/>
      <c r="BA55" s="711"/>
      <c r="BB55" s="711"/>
      <c r="BC55" s="711"/>
      <c r="BD55" s="711"/>
      <c r="BE55" s="711"/>
      <c r="BF55" s="711"/>
      <c r="BG55" s="711"/>
      <c r="BH55" s="711"/>
      <c r="BI55" s="711"/>
      <c r="BJ55" s="711"/>
      <c r="BK55" s="711"/>
      <c r="BL55" s="711"/>
      <c r="BM55" s="711"/>
      <c r="BN55" s="711"/>
      <c r="BO55" s="711"/>
      <c r="BP55" s="711"/>
      <c r="BQ55" s="639"/>
      <c r="BR55" s="1078">
        <f t="shared" si="1"/>
        <v>0</v>
      </c>
      <c r="BS55" s="1078">
        <f t="shared" si="2"/>
        <v>0</v>
      </c>
      <c r="BT55" s="1078">
        <f t="shared" si="3"/>
        <v>0</v>
      </c>
      <c r="BU55" s="1078">
        <f t="shared" si="4"/>
        <v>0</v>
      </c>
      <c r="BV55" s="1078">
        <f t="shared" si="5"/>
        <v>0</v>
      </c>
      <c r="BW55" s="1078">
        <f t="shared" si="6"/>
        <v>0</v>
      </c>
      <c r="BX55" s="1078">
        <f t="shared" si="7"/>
        <v>0</v>
      </c>
      <c r="BY55" s="1078">
        <f t="shared" si="8"/>
        <v>0</v>
      </c>
      <c r="BZ55" s="1078">
        <f t="shared" si="9"/>
        <v>0</v>
      </c>
      <c r="CA55" s="1078">
        <f t="shared" si="10"/>
        <v>0</v>
      </c>
      <c r="CB55" s="639"/>
    </row>
    <row r="56" ht="15.75" customHeight="1">
      <c r="A56" s="639"/>
      <c r="B56" s="1143" t="str">
        <f>'(I-3) Design &amp; Feedback'!D62</f>
        <v>Required</v>
      </c>
      <c r="C56" s="639"/>
      <c r="D56" s="749" t="str">
        <f>'(I-3) Design &amp; Feedback'!G62</f>
        <v>R+2F</v>
      </c>
      <c r="E56" s="1148" t="str">
        <f>'(I-3) Design &amp; Feedback'!H62</f>
        <v>B</v>
      </c>
      <c r="F56" s="738" t="str">
        <f>'(I-3) Design &amp; Feedback'!J62</f>
        <v>WSP-E</v>
      </c>
      <c r="G56" s="1149">
        <f>SUM(BR56:CA56)/'(I-3) Design &amp; Feedback'!R62</f>
        <v>0</v>
      </c>
      <c r="H56" s="1149">
        <f>SUM(BR56:CA56)/'(I-3) Design &amp; Feedback'!W62</f>
        <v>0</v>
      </c>
      <c r="I56" s="639"/>
      <c r="J56" s="738"/>
      <c r="K56" s="738"/>
      <c r="L56" s="738"/>
      <c r="M56" s="738"/>
      <c r="N56" s="738"/>
      <c r="O56" s="711"/>
      <c r="P56" s="738"/>
      <c r="Q56" s="738"/>
      <c r="R56" s="738"/>
      <c r="S56" s="738"/>
      <c r="T56" s="738"/>
      <c r="U56" s="711"/>
      <c r="V56" s="711"/>
      <c r="W56" s="711"/>
      <c r="X56" s="711"/>
      <c r="Y56" s="711"/>
      <c r="Z56" s="711"/>
      <c r="AA56" s="711"/>
      <c r="AB56" s="711"/>
      <c r="AC56" s="711"/>
      <c r="AD56" s="711"/>
      <c r="AE56" s="711"/>
      <c r="AF56" s="711"/>
      <c r="AG56" s="711"/>
      <c r="AH56" s="711"/>
      <c r="AI56" s="711"/>
      <c r="AJ56" s="711"/>
      <c r="AK56" s="711"/>
      <c r="AL56" s="711"/>
      <c r="AM56" s="711"/>
      <c r="AN56" s="711"/>
      <c r="AO56" s="711"/>
      <c r="AP56" s="711"/>
      <c r="AQ56" s="711"/>
      <c r="AR56" s="711"/>
      <c r="AS56" s="711"/>
      <c r="AT56" s="711"/>
      <c r="AU56" s="711"/>
      <c r="AV56" s="711"/>
      <c r="AW56" s="711"/>
      <c r="AX56" s="711"/>
      <c r="AY56" s="711"/>
      <c r="AZ56" s="711"/>
      <c r="BA56" s="711"/>
      <c r="BB56" s="711"/>
      <c r="BC56" s="711"/>
      <c r="BD56" s="711"/>
      <c r="BE56" s="711"/>
      <c r="BF56" s="711"/>
      <c r="BG56" s="711"/>
      <c r="BH56" s="711"/>
      <c r="BI56" s="711"/>
      <c r="BJ56" s="711"/>
      <c r="BK56" s="711"/>
      <c r="BL56" s="711"/>
      <c r="BM56" s="711"/>
      <c r="BN56" s="711"/>
      <c r="BO56" s="711"/>
      <c r="BP56" s="711"/>
      <c r="BQ56" s="639"/>
      <c r="BR56" s="1078">
        <f t="shared" si="1"/>
        <v>0</v>
      </c>
      <c r="BS56" s="1078">
        <f t="shared" si="2"/>
        <v>0</v>
      </c>
      <c r="BT56" s="1078">
        <f t="shared" si="3"/>
        <v>0</v>
      </c>
      <c r="BU56" s="1078">
        <f t="shared" si="4"/>
        <v>0</v>
      </c>
      <c r="BV56" s="1078">
        <f t="shared" si="5"/>
        <v>0</v>
      </c>
      <c r="BW56" s="1078">
        <f t="shared" si="6"/>
        <v>0</v>
      </c>
      <c r="BX56" s="1078">
        <f t="shared" si="7"/>
        <v>0</v>
      </c>
      <c r="BY56" s="1078">
        <f t="shared" si="8"/>
        <v>0</v>
      </c>
      <c r="BZ56" s="1078">
        <f t="shared" si="9"/>
        <v>0</v>
      </c>
      <c r="CA56" s="1078">
        <f t="shared" si="10"/>
        <v>0</v>
      </c>
      <c r="CB56" s="639"/>
    </row>
    <row r="57" ht="15.75" customHeight="1">
      <c r="A57" s="639"/>
      <c r="B57" s="1143" t="str">
        <f>'(I-3) Design &amp; Feedback'!D63</f>
        <v>Required</v>
      </c>
      <c r="C57" s="639"/>
      <c r="D57" s="749" t="str">
        <f>'(I-3) Design &amp; Feedback'!G63</f>
        <v>R+2F</v>
      </c>
      <c r="E57" s="1148" t="str">
        <f>'(I-3) Design &amp; Feedback'!H63</f>
        <v>C</v>
      </c>
      <c r="F57" s="738" t="str">
        <f>'(I-3) Design &amp; Feedback'!J63</f>
        <v>WSP-E</v>
      </c>
      <c r="G57" s="1149">
        <f>SUM(BR57:CA57)/'(I-3) Design &amp; Feedback'!R63</f>
        <v>0</v>
      </c>
      <c r="H57" s="1149">
        <f>SUM(BR57:CA57)/'(I-3) Design &amp; Feedback'!W63</f>
        <v>0</v>
      </c>
      <c r="I57" s="639"/>
      <c r="J57" s="738"/>
      <c r="K57" s="738"/>
      <c r="L57" s="738"/>
      <c r="M57" s="738"/>
      <c r="N57" s="738"/>
      <c r="O57" s="711"/>
      <c r="P57" s="738"/>
      <c r="Q57" s="738"/>
      <c r="R57" s="738"/>
      <c r="S57" s="738"/>
      <c r="T57" s="738"/>
      <c r="U57" s="711"/>
      <c r="V57" s="711"/>
      <c r="W57" s="711"/>
      <c r="X57" s="711"/>
      <c r="Y57" s="711"/>
      <c r="Z57" s="711"/>
      <c r="AA57" s="711"/>
      <c r="AB57" s="711"/>
      <c r="AC57" s="711"/>
      <c r="AD57" s="711"/>
      <c r="AE57" s="711"/>
      <c r="AF57" s="711"/>
      <c r="AG57" s="711"/>
      <c r="AH57" s="711"/>
      <c r="AI57" s="711"/>
      <c r="AJ57" s="711"/>
      <c r="AK57" s="711"/>
      <c r="AL57" s="711"/>
      <c r="AM57" s="711"/>
      <c r="AN57" s="711"/>
      <c r="AO57" s="711"/>
      <c r="AP57" s="711"/>
      <c r="AQ57" s="711"/>
      <c r="AR57" s="711"/>
      <c r="AS57" s="711"/>
      <c r="AT57" s="711"/>
      <c r="AU57" s="711"/>
      <c r="AV57" s="711"/>
      <c r="AW57" s="711"/>
      <c r="AX57" s="711"/>
      <c r="AY57" s="711"/>
      <c r="AZ57" s="711"/>
      <c r="BA57" s="711"/>
      <c r="BB57" s="711"/>
      <c r="BC57" s="711"/>
      <c r="BD57" s="711"/>
      <c r="BE57" s="711"/>
      <c r="BF57" s="711"/>
      <c r="BG57" s="711"/>
      <c r="BH57" s="711"/>
      <c r="BI57" s="711"/>
      <c r="BJ57" s="711"/>
      <c r="BK57" s="711"/>
      <c r="BL57" s="711"/>
      <c r="BM57" s="711"/>
      <c r="BN57" s="711"/>
      <c r="BO57" s="711"/>
      <c r="BP57" s="711"/>
      <c r="BQ57" s="639"/>
      <c r="BR57" s="1078">
        <f t="shared" si="1"/>
        <v>0</v>
      </c>
      <c r="BS57" s="1078">
        <f t="shared" si="2"/>
        <v>0</v>
      </c>
      <c r="BT57" s="1078">
        <f t="shared" si="3"/>
        <v>0</v>
      </c>
      <c r="BU57" s="1078">
        <f t="shared" si="4"/>
        <v>0</v>
      </c>
      <c r="BV57" s="1078">
        <f t="shared" si="5"/>
        <v>0</v>
      </c>
      <c r="BW57" s="1078">
        <f t="shared" si="6"/>
        <v>0</v>
      </c>
      <c r="BX57" s="1078">
        <f t="shared" si="7"/>
        <v>0</v>
      </c>
      <c r="BY57" s="1078">
        <f t="shared" si="8"/>
        <v>0</v>
      </c>
      <c r="BZ57" s="1078">
        <f t="shared" si="9"/>
        <v>0</v>
      </c>
      <c r="CA57" s="1078">
        <f t="shared" si="10"/>
        <v>0</v>
      </c>
      <c r="CB57" s="639"/>
    </row>
    <row r="58" ht="15.75" customHeight="1">
      <c r="A58" s="639"/>
      <c r="B58" s="1120" t="str">
        <f>'(I-3) Design &amp; Feedback'!D64</f>
        <v>Not Required</v>
      </c>
      <c r="C58" s="639"/>
      <c r="D58" s="1078" t="str">
        <f>'(I-3) Design &amp; Feedback'!G64</f>
        <v>R+2F</v>
      </c>
      <c r="E58" s="1150" t="str">
        <f>'(I-3) Design &amp; Feedback'!H64</f>
        <v/>
      </c>
      <c r="F58" s="1151" t="str">
        <f>'(I-3) Design &amp; Feedback'!J64</f>
        <v/>
      </c>
      <c r="G58" s="1152" t="str">
        <f>SUM(BR58:CA58)/'(I-3) Design &amp; Feedback'!R64</f>
        <v>#N/A</v>
      </c>
      <c r="H58" s="1152" t="str">
        <f>SUM(BR58:CA58)/'(I-3) Design &amp; Feedback'!W64</f>
        <v>#N/A</v>
      </c>
      <c r="I58" s="639"/>
      <c r="J58" s="1151"/>
      <c r="K58" s="1151"/>
      <c r="L58" s="1151"/>
      <c r="M58" s="1151"/>
      <c r="N58" s="1151"/>
      <c r="O58" s="1153"/>
      <c r="P58" s="1151"/>
      <c r="Q58" s="1151"/>
      <c r="R58" s="1151"/>
      <c r="S58" s="1151"/>
      <c r="T58" s="1151"/>
      <c r="U58" s="1153"/>
      <c r="V58" s="1153"/>
      <c r="W58" s="1153"/>
      <c r="X58" s="1153"/>
      <c r="Y58" s="1153"/>
      <c r="Z58" s="1153"/>
      <c r="AA58" s="1153"/>
      <c r="AB58" s="1153"/>
      <c r="AC58" s="1153"/>
      <c r="AD58" s="1153"/>
      <c r="AE58" s="1153"/>
      <c r="AF58" s="1153"/>
      <c r="AG58" s="1153"/>
      <c r="AH58" s="1153"/>
      <c r="AI58" s="1153"/>
      <c r="AJ58" s="1153"/>
      <c r="AK58" s="1153"/>
      <c r="AL58" s="1153"/>
      <c r="AM58" s="1153"/>
      <c r="AN58" s="1153"/>
      <c r="AO58" s="1153"/>
      <c r="AP58" s="1153"/>
      <c r="AQ58" s="1153"/>
      <c r="AR58" s="1153"/>
      <c r="AS58" s="1153"/>
      <c r="AT58" s="1153"/>
      <c r="AU58" s="1153"/>
      <c r="AV58" s="1153"/>
      <c r="AW58" s="1153"/>
      <c r="AX58" s="1153"/>
      <c r="AY58" s="1153"/>
      <c r="AZ58" s="1153"/>
      <c r="BA58" s="1153"/>
      <c r="BB58" s="1153"/>
      <c r="BC58" s="1153"/>
      <c r="BD58" s="1153"/>
      <c r="BE58" s="1153"/>
      <c r="BF58" s="1153"/>
      <c r="BG58" s="1153"/>
      <c r="BH58" s="1153"/>
      <c r="BI58" s="1153"/>
      <c r="BJ58" s="1153"/>
      <c r="BK58" s="1153"/>
      <c r="BL58" s="1153"/>
      <c r="BM58" s="1153"/>
      <c r="BN58" s="1153"/>
      <c r="BO58" s="1153"/>
      <c r="BP58" s="1153"/>
      <c r="BQ58" s="639"/>
      <c r="BR58" s="1078">
        <f t="shared" si="1"/>
        <v>0</v>
      </c>
      <c r="BS58" s="1078">
        <f t="shared" si="2"/>
        <v>0</v>
      </c>
      <c r="BT58" s="1078">
        <f t="shared" si="3"/>
        <v>0</v>
      </c>
      <c r="BU58" s="1078">
        <f t="shared" si="4"/>
        <v>0</v>
      </c>
      <c r="BV58" s="1078">
        <f t="shared" si="5"/>
        <v>0</v>
      </c>
      <c r="BW58" s="1078">
        <f t="shared" si="6"/>
        <v>0</v>
      </c>
      <c r="BX58" s="1078">
        <f t="shared" si="7"/>
        <v>0</v>
      </c>
      <c r="BY58" s="1078">
        <f t="shared" si="8"/>
        <v>0</v>
      </c>
      <c r="BZ58" s="1078">
        <f t="shared" si="9"/>
        <v>0</v>
      </c>
      <c r="CA58" s="1078">
        <f t="shared" si="10"/>
        <v>0</v>
      </c>
      <c r="CB58" s="639"/>
    </row>
    <row r="59" ht="15.75" customHeight="1">
      <c r="A59" s="639"/>
      <c r="B59" s="1120" t="str">
        <f>'(I-3) Design &amp; Feedback'!D65</f>
        <v>Not Required</v>
      </c>
      <c r="C59" s="639"/>
      <c r="D59" s="1078" t="str">
        <f>'(I-3) Design &amp; Feedback'!G65</f>
        <v>R+2F</v>
      </c>
      <c r="E59" s="1150" t="str">
        <f>'(I-3) Design &amp; Feedback'!H65</f>
        <v/>
      </c>
      <c r="F59" s="1151" t="str">
        <f>'(I-3) Design &amp; Feedback'!J65</f>
        <v/>
      </c>
      <c r="G59" s="1152" t="str">
        <f>SUM(BR59:CA59)/'(I-3) Design &amp; Feedback'!R65</f>
        <v>#N/A</v>
      </c>
      <c r="H59" s="1152" t="str">
        <f>SUM(BR59:CA59)/'(I-3) Design &amp; Feedback'!W65</f>
        <v>#N/A</v>
      </c>
      <c r="I59" s="639"/>
      <c r="J59" s="1151"/>
      <c r="K59" s="1151"/>
      <c r="L59" s="1151"/>
      <c r="M59" s="1151"/>
      <c r="N59" s="1151"/>
      <c r="O59" s="1153"/>
      <c r="P59" s="1151"/>
      <c r="Q59" s="1151"/>
      <c r="R59" s="1151"/>
      <c r="S59" s="1151"/>
      <c r="T59" s="1151"/>
      <c r="U59" s="1153"/>
      <c r="V59" s="1153"/>
      <c r="W59" s="1153"/>
      <c r="X59" s="1153"/>
      <c r="Y59" s="1153"/>
      <c r="Z59" s="1153"/>
      <c r="AA59" s="1153"/>
      <c r="AB59" s="1153"/>
      <c r="AC59" s="1153"/>
      <c r="AD59" s="1153"/>
      <c r="AE59" s="1153"/>
      <c r="AF59" s="1153"/>
      <c r="AG59" s="1153"/>
      <c r="AH59" s="1153"/>
      <c r="AI59" s="1153"/>
      <c r="AJ59" s="1153"/>
      <c r="AK59" s="1153"/>
      <c r="AL59" s="1153"/>
      <c r="AM59" s="1153"/>
      <c r="AN59" s="1153"/>
      <c r="AO59" s="1153"/>
      <c r="AP59" s="1153"/>
      <c r="AQ59" s="1153"/>
      <c r="AR59" s="1153"/>
      <c r="AS59" s="1153"/>
      <c r="AT59" s="1153"/>
      <c r="AU59" s="1153"/>
      <c r="AV59" s="1153"/>
      <c r="AW59" s="1153"/>
      <c r="AX59" s="1153"/>
      <c r="AY59" s="1153"/>
      <c r="AZ59" s="1153"/>
      <c r="BA59" s="1153"/>
      <c r="BB59" s="1153"/>
      <c r="BC59" s="1153"/>
      <c r="BD59" s="1153"/>
      <c r="BE59" s="1153"/>
      <c r="BF59" s="1153"/>
      <c r="BG59" s="1153"/>
      <c r="BH59" s="1153"/>
      <c r="BI59" s="1153"/>
      <c r="BJ59" s="1153"/>
      <c r="BK59" s="1153"/>
      <c r="BL59" s="1153"/>
      <c r="BM59" s="1153"/>
      <c r="BN59" s="1153"/>
      <c r="BO59" s="1153"/>
      <c r="BP59" s="1153"/>
      <c r="BQ59" s="639"/>
      <c r="BR59" s="1078">
        <f t="shared" si="1"/>
        <v>0</v>
      </c>
      <c r="BS59" s="1078">
        <f t="shared" si="2"/>
        <v>0</v>
      </c>
      <c r="BT59" s="1078">
        <f t="shared" si="3"/>
        <v>0</v>
      </c>
      <c r="BU59" s="1078">
        <f t="shared" si="4"/>
        <v>0</v>
      </c>
      <c r="BV59" s="1078">
        <f t="shared" si="5"/>
        <v>0</v>
      </c>
      <c r="BW59" s="1078">
        <f t="shared" si="6"/>
        <v>0</v>
      </c>
      <c r="BX59" s="1078">
        <f t="shared" si="7"/>
        <v>0</v>
      </c>
      <c r="BY59" s="1078">
        <f t="shared" si="8"/>
        <v>0</v>
      </c>
      <c r="BZ59" s="1078">
        <f t="shared" si="9"/>
        <v>0</v>
      </c>
      <c r="CA59" s="1078">
        <f t="shared" si="10"/>
        <v>0</v>
      </c>
      <c r="CB59" s="639"/>
    </row>
    <row r="60" ht="15.75" customHeight="1">
      <c r="A60" s="639"/>
      <c r="B60" s="1120" t="str">
        <f>'(I-3) Design &amp; Feedback'!D66</f>
        <v>Not Required</v>
      </c>
      <c r="C60" s="639"/>
      <c r="D60" s="1078" t="str">
        <f>'(I-3) Design &amp; Feedback'!G66</f>
        <v>R+2F</v>
      </c>
      <c r="E60" s="1150" t="str">
        <f>'(I-3) Design &amp; Feedback'!H66</f>
        <v/>
      </c>
      <c r="F60" s="1151" t="str">
        <f>'(I-3) Design &amp; Feedback'!J66</f>
        <v/>
      </c>
      <c r="G60" s="1152" t="str">
        <f>SUM(BR60:CA60)/'(I-3) Design &amp; Feedback'!R66</f>
        <v>#N/A</v>
      </c>
      <c r="H60" s="1152" t="str">
        <f>SUM(BR60:CA60)/'(I-3) Design &amp; Feedback'!W66</f>
        <v>#N/A</v>
      </c>
      <c r="I60" s="639"/>
      <c r="J60" s="1151"/>
      <c r="K60" s="1151"/>
      <c r="L60" s="1151"/>
      <c r="M60" s="1151"/>
      <c r="N60" s="1151"/>
      <c r="O60" s="1153"/>
      <c r="P60" s="1151"/>
      <c r="Q60" s="1151"/>
      <c r="R60" s="1151"/>
      <c r="S60" s="1151"/>
      <c r="T60" s="1151"/>
      <c r="U60" s="1153"/>
      <c r="V60" s="1153"/>
      <c r="W60" s="1153"/>
      <c r="X60" s="1153"/>
      <c r="Y60" s="1153"/>
      <c r="Z60" s="1153"/>
      <c r="AA60" s="1153"/>
      <c r="AB60" s="1153"/>
      <c r="AC60" s="1153"/>
      <c r="AD60" s="1153"/>
      <c r="AE60" s="1153"/>
      <c r="AF60" s="1153"/>
      <c r="AG60" s="1153"/>
      <c r="AH60" s="1153"/>
      <c r="AI60" s="1153"/>
      <c r="AJ60" s="1153"/>
      <c r="AK60" s="1153"/>
      <c r="AL60" s="1153"/>
      <c r="AM60" s="1153"/>
      <c r="AN60" s="1153"/>
      <c r="AO60" s="1153"/>
      <c r="AP60" s="1153"/>
      <c r="AQ60" s="1153"/>
      <c r="AR60" s="1153"/>
      <c r="AS60" s="1153"/>
      <c r="AT60" s="1153"/>
      <c r="AU60" s="1153"/>
      <c r="AV60" s="1153"/>
      <c r="AW60" s="1153"/>
      <c r="AX60" s="1153"/>
      <c r="AY60" s="1153"/>
      <c r="AZ60" s="1153"/>
      <c r="BA60" s="1153"/>
      <c r="BB60" s="1153"/>
      <c r="BC60" s="1153"/>
      <c r="BD60" s="1153"/>
      <c r="BE60" s="1153"/>
      <c r="BF60" s="1153"/>
      <c r="BG60" s="1153"/>
      <c r="BH60" s="1153"/>
      <c r="BI60" s="1153"/>
      <c r="BJ60" s="1153"/>
      <c r="BK60" s="1153"/>
      <c r="BL60" s="1153"/>
      <c r="BM60" s="1153"/>
      <c r="BN60" s="1153"/>
      <c r="BO60" s="1153"/>
      <c r="BP60" s="1153"/>
      <c r="BQ60" s="639"/>
      <c r="BR60" s="1078">
        <f t="shared" si="1"/>
        <v>0</v>
      </c>
      <c r="BS60" s="1078">
        <f t="shared" si="2"/>
        <v>0</v>
      </c>
      <c r="BT60" s="1078">
        <f t="shared" si="3"/>
        <v>0</v>
      </c>
      <c r="BU60" s="1078">
        <f t="shared" si="4"/>
        <v>0</v>
      </c>
      <c r="BV60" s="1078">
        <f t="shared" si="5"/>
        <v>0</v>
      </c>
      <c r="BW60" s="1078">
        <f t="shared" si="6"/>
        <v>0</v>
      </c>
      <c r="BX60" s="1078">
        <f t="shared" si="7"/>
        <v>0</v>
      </c>
      <c r="BY60" s="1078">
        <f t="shared" si="8"/>
        <v>0</v>
      </c>
      <c r="BZ60" s="1078">
        <f t="shared" si="9"/>
        <v>0</v>
      </c>
      <c r="CA60" s="1078">
        <f t="shared" si="10"/>
        <v>0</v>
      </c>
      <c r="CB60" s="639"/>
    </row>
    <row r="61" ht="15.75" customHeight="1">
      <c r="A61" s="639"/>
      <c r="B61" s="1120" t="str">
        <f>'(I-3) Design &amp; Feedback'!D67</f>
        <v>Not Required</v>
      </c>
      <c r="C61" s="639"/>
      <c r="D61" s="1078" t="str">
        <f>'(I-3) Design &amp; Feedback'!G67</f>
        <v>R+2F</v>
      </c>
      <c r="E61" s="1150" t="str">
        <f>'(I-3) Design &amp; Feedback'!H67</f>
        <v/>
      </c>
      <c r="F61" s="1151" t="str">
        <f>'(I-3) Design &amp; Feedback'!J67</f>
        <v/>
      </c>
      <c r="G61" s="1152" t="str">
        <f>SUM(BR61:CA61)/'(I-3) Design &amp; Feedback'!R67</f>
        <v>#N/A</v>
      </c>
      <c r="H61" s="1152" t="str">
        <f>SUM(BR61:CA61)/'(I-3) Design &amp; Feedback'!W67</f>
        <v>#N/A</v>
      </c>
      <c r="I61" s="639"/>
      <c r="J61" s="1151"/>
      <c r="K61" s="1151"/>
      <c r="L61" s="1151"/>
      <c r="M61" s="1151"/>
      <c r="N61" s="1151"/>
      <c r="O61" s="1153"/>
      <c r="P61" s="1151"/>
      <c r="Q61" s="1151"/>
      <c r="R61" s="1151"/>
      <c r="S61" s="1151"/>
      <c r="T61" s="1151"/>
      <c r="U61" s="1153"/>
      <c r="V61" s="1153"/>
      <c r="W61" s="1153"/>
      <c r="X61" s="1153"/>
      <c r="Y61" s="1153"/>
      <c r="Z61" s="1153"/>
      <c r="AA61" s="1153"/>
      <c r="AB61" s="1153"/>
      <c r="AC61" s="1153"/>
      <c r="AD61" s="1153"/>
      <c r="AE61" s="1153"/>
      <c r="AF61" s="1153"/>
      <c r="AG61" s="1153"/>
      <c r="AH61" s="1153"/>
      <c r="AI61" s="1153"/>
      <c r="AJ61" s="1153"/>
      <c r="AK61" s="1153"/>
      <c r="AL61" s="1153"/>
      <c r="AM61" s="1153"/>
      <c r="AN61" s="1153"/>
      <c r="AO61" s="1153"/>
      <c r="AP61" s="1153"/>
      <c r="AQ61" s="1153"/>
      <c r="AR61" s="1153"/>
      <c r="AS61" s="1153"/>
      <c r="AT61" s="1153"/>
      <c r="AU61" s="1153"/>
      <c r="AV61" s="1153"/>
      <c r="AW61" s="1153"/>
      <c r="AX61" s="1153"/>
      <c r="AY61" s="1153"/>
      <c r="AZ61" s="1153"/>
      <c r="BA61" s="1153"/>
      <c r="BB61" s="1153"/>
      <c r="BC61" s="1153"/>
      <c r="BD61" s="1153"/>
      <c r="BE61" s="1153"/>
      <c r="BF61" s="1153"/>
      <c r="BG61" s="1153"/>
      <c r="BH61" s="1153"/>
      <c r="BI61" s="1153"/>
      <c r="BJ61" s="1153"/>
      <c r="BK61" s="1153"/>
      <c r="BL61" s="1153"/>
      <c r="BM61" s="1153"/>
      <c r="BN61" s="1153"/>
      <c r="BO61" s="1153"/>
      <c r="BP61" s="1153"/>
      <c r="BQ61" s="639"/>
      <c r="BR61" s="1078">
        <f t="shared" si="1"/>
        <v>0</v>
      </c>
      <c r="BS61" s="1078">
        <f t="shared" si="2"/>
        <v>0</v>
      </c>
      <c r="BT61" s="1078">
        <f t="shared" si="3"/>
        <v>0</v>
      </c>
      <c r="BU61" s="1078">
        <f t="shared" si="4"/>
        <v>0</v>
      </c>
      <c r="BV61" s="1078">
        <f t="shared" si="5"/>
        <v>0</v>
      </c>
      <c r="BW61" s="1078">
        <f t="shared" si="6"/>
        <v>0</v>
      </c>
      <c r="BX61" s="1078">
        <f t="shared" si="7"/>
        <v>0</v>
      </c>
      <c r="BY61" s="1078">
        <f t="shared" si="8"/>
        <v>0</v>
      </c>
      <c r="BZ61" s="1078">
        <f t="shared" si="9"/>
        <v>0</v>
      </c>
      <c r="CA61" s="1078">
        <f t="shared" si="10"/>
        <v>0</v>
      </c>
      <c r="CB61" s="639"/>
    </row>
    <row r="62" ht="15.75" customHeight="1">
      <c r="A62" s="639"/>
      <c r="B62" s="1120" t="str">
        <f>'(I-3) Design &amp; Feedback'!D68</f>
        <v>Not Required</v>
      </c>
      <c r="C62" s="639"/>
      <c r="D62" s="1078" t="str">
        <f>'(I-3) Design &amp; Feedback'!G68</f>
        <v>R+2F</v>
      </c>
      <c r="E62" s="1150" t="str">
        <f>'(I-3) Design &amp; Feedback'!H68</f>
        <v/>
      </c>
      <c r="F62" s="1151" t="str">
        <f>'(I-3) Design &amp; Feedback'!J68</f>
        <v/>
      </c>
      <c r="G62" s="1152" t="str">
        <f>SUM(BR62:CA62)/'(I-3) Design &amp; Feedback'!R68</f>
        <v>#N/A</v>
      </c>
      <c r="H62" s="1152" t="str">
        <f>SUM(BR62:CA62)/'(I-3) Design &amp; Feedback'!W68</f>
        <v>#N/A</v>
      </c>
      <c r="I62" s="639"/>
      <c r="J62" s="1151"/>
      <c r="K62" s="1151"/>
      <c r="L62" s="1151"/>
      <c r="M62" s="1151"/>
      <c r="N62" s="1151"/>
      <c r="O62" s="1153"/>
      <c r="P62" s="1151"/>
      <c r="Q62" s="1151"/>
      <c r="R62" s="1151"/>
      <c r="S62" s="1151"/>
      <c r="T62" s="1151"/>
      <c r="U62" s="1153"/>
      <c r="V62" s="1153"/>
      <c r="W62" s="1153"/>
      <c r="X62" s="1153"/>
      <c r="Y62" s="1153"/>
      <c r="Z62" s="1153"/>
      <c r="AA62" s="1153"/>
      <c r="AB62" s="1153"/>
      <c r="AC62" s="1153"/>
      <c r="AD62" s="1153"/>
      <c r="AE62" s="1153"/>
      <c r="AF62" s="1153"/>
      <c r="AG62" s="1153"/>
      <c r="AH62" s="1153"/>
      <c r="AI62" s="1153"/>
      <c r="AJ62" s="1153"/>
      <c r="AK62" s="1153"/>
      <c r="AL62" s="1153"/>
      <c r="AM62" s="1153"/>
      <c r="AN62" s="1153"/>
      <c r="AO62" s="1153"/>
      <c r="AP62" s="1153"/>
      <c r="AQ62" s="1153"/>
      <c r="AR62" s="1153"/>
      <c r="AS62" s="1153"/>
      <c r="AT62" s="1153"/>
      <c r="AU62" s="1153"/>
      <c r="AV62" s="1153"/>
      <c r="AW62" s="1153"/>
      <c r="AX62" s="1153"/>
      <c r="AY62" s="1153"/>
      <c r="AZ62" s="1153"/>
      <c r="BA62" s="1153"/>
      <c r="BB62" s="1153"/>
      <c r="BC62" s="1153"/>
      <c r="BD62" s="1153"/>
      <c r="BE62" s="1153"/>
      <c r="BF62" s="1153"/>
      <c r="BG62" s="1153"/>
      <c r="BH62" s="1153"/>
      <c r="BI62" s="1153"/>
      <c r="BJ62" s="1153"/>
      <c r="BK62" s="1153"/>
      <c r="BL62" s="1153"/>
      <c r="BM62" s="1153"/>
      <c r="BN62" s="1153"/>
      <c r="BO62" s="1153"/>
      <c r="BP62" s="1153"/>
      <c r="BQ62" s="639"/>
      <c r="BR62" s="1078">
        <f t="shared" si="1"/>
        <v>0</v>
      </c>
      <c r="BS62" s="1078">
        <f t="shared" si="2"/>
        <v>0</v>
      </c>
      <c r="BT62" s="1078">
        <f t="shared" si="3"/>
        <v>0</v>
      </c>
      <c r="BU62" s="1078">
        <f t="shared" si="4"/>
        <v>0</v>
      </c>
      <c r="BV62" s="1078">
        <f t="shared" si="5"/>
        <v>0</v>
      </c>
      <c r="BW62" s="1078">
        <f t="shared" si="6"/>
        <v>0</v>
      </c>
      <c r="BX62" s="1078">
        <f t="shared" si="7"/>
        <v>0</v>
      </c>
      <c r="BY62" s="1078">
        <f t="shared" si="8"/>
        <v>0</v>
      </c>
      <c r="BZ62" s="1078">
        <f t="shared" si="9"/>
        <v>0</v>
      </c>
      <c r="CA62" s="1078">
        <f t="shared" si="10"/>
        <v>0</v>
      </c>
      <c r="CB62" s="639"/>
    </row>
    <row r="63" ht="15.75" customHeight="1">
      <c r="A63" s="639"/>
      <c r="B63" s="1120" t="str">
        <f>'(I-3) Design &amp; Feedback'!D69</f>
        <v>Not Required</v>
      </c>
      <c r="C63" s="639"/>
      <c r="D63" s="1078" t="str">
        <f>'(I-3) Design &amp; Feedback'!G69</f>
        <v>R+2F</v>
      </c>
      <c r="E63" s="1150" t="str">
        <f>'(I-3) Design &amp; Feedback'!H69</f>
        <v/>
      </c>
      <c r="F63" s="1151" t="str">
        <f>'(I-3) Design &amp; Feedback'!J69</f>
        <v/>
      </c>
      <c r="G63" s="1152" t="str">
        <f>SUM(BR63:CA63)/'(I-3) Design &amp; Feedback'!R69</f>
        <v>#N/A</v>
      </c>
      <c r="H63" s="1152" t="str">
        <f>SUM(BR63:CA63)/'(I-3) Design &amp; Feedback'!W69</f>
        <v>#N/A</v>
      </c>
      <c r="I63" s="639"/>
      <c r="J63" s="1151"/>
      <c r="K63" s="1151"/>
      <c r="L63" s="1151"/>
      <c r="M63" s="1151"/>
      <c r="N63" s="1151"/>
      <c r="O63" s="1153"/>
      <c r="P63" s="1151"/>
      <c r="Q63" s="1151"/>
      <c r="R63" s="1151"/>
      <c r="S63" s="1151"/>
      <c r="T63" s="1151"/>
      <c r="U63" s="1153"/>
      <c r="V63" s="1153"/>
      <c r="W63" s="1153"/>
      <c r="X63" s="1153"/>
      <c r="Y63" s="1153"/>
      <c r="Z63" s="1153"/>
      <c r="AA63" s="1153"/>
      <c r="AB63" s="1153"/>
      <c r="AC63" s="1153"/>
      <c r="AD63" s="1153"/>
      <c r="AE63" s="1153"/>
      <c r="AF63" s="1153"/>
      <c r="AG63" s="1153"/>
      <c r="AH63" s="1153"/>
      <c r="AI63" s="1153"/>
      <c r="AJ63" s="1153"/>
      <c r="AK63" s="1153"/>
      <c r="AL63" s="1153"/>
      <c r="AM63" s="1153"/>
      <c r="AN63" s="1153"/>
      <c r="AO63" s="1153"/>
      <c r="AP63" s="1153"/>
      <c r="AQ63" s="1153"/>
      <c r="AR63" s="1153"/>
      <c r="AS63" s="1153"/>
      <c r="AT63" s="1153"/>
      <c r="AU63" s="1153"/>
      <c r="AV63" s="1153"/>
      <c r="AW63" s="1153"/>
      <c r="AX63" s="1153"/>
      <c r="AY63" s="1153"/>
      <c r="AZ63" s="1153"/>
      <c r="BA63" s="1153"/>
      <c r="BB63" s="1153"/>
      <c r="BC63" s="1153"/>
      <c r="BD63" s="1153"/>
      <c r="BE63" s="1153"/>
      <c r="BF63" s="1153"/>
      <c r="BG63" s="1153"/>
      <c r="BH63" s="1153"/>
      <c r="BI63" s="1153"/>
      <c r="BJ63" s="1153"/>
      <c r="BK63" s="1153"/>
      <c r="BL63" s="1153"/>
      <c r="BM63" s="1153"/>
      <c r="BN63" s="1153"/>
      <c r="BO63" s="1153"/>
      <c r="BP63" s="1153"/>
      <c r="BQ63" s="639"/>
      <c r="BR63" s="1078">
        <f t="shared" si="1"/>
        <v>0</v>
      </c>
      <c r="BS63" s="1078">
        <f t="shared" si="2"/>
        <v>0</v>
      </c>
      <c r="BT63" s="1078">
        <f t="shared" si="3"/>
        <v>0</v>
      </c>
      <c r="BU63" s="1078">
        <f t="shared" si="4"/>
        <v>0</v>
      </c>
      <c r="BV63" s="1078">
        <f t="shared" si="5"/>
        <v>0</v>
      </c>
      <c r="BW63" s="1078">
        <f t="shared" si="6"/>
        <v>0</v>
      </c>
      <c r="BX63" s="1078">
        <f t="shared" si="7"/>
        <v>0</v>
      </c>
      <c r="BY63" s="1078">
        <f t="shared" si="8"/>
        <v>0</v>
      </c>
      <c r="BZ63" s="1078">
        <f t="shared" si="9"/>
        <v>0</v>
      </c>
      <c r="CA63" s="1078">
        <f t="shared" si="10"/>
        <v>0</v>
      </c>
      <c r="CB63" s="639"/>
    </row>
    <row r="64" ht="15.75" customHeight="1">
      <c r="A64" s="639"/>
      <c r="B64" s="1120" t="str">
        <f>'(I-3) Design &amp; Feedback'!D70</f>
        <v>Not Required</v>
      </c>
      <c r="C64" s="639"/>
      <c r="D64" s="1078" t="str">
        <f>'(I-3) Design &amp; Feedback'!G70</f>
        <v>R+2F</v>
      </c>
      <c r="E64" s="1150" t="str">
        <f>'(I-3) Design &amp; Feedback'!H70</f>
        <v/>
      </c>
      <c r="F64" s="1151" t="str">
        <f>'(I-3) Design &amp; Feedback'!J70</f>
        <v/>
      </c>
      <c r="G64" s="1152" t="str">
        <f>SUM(BR64:CA64)/'(I-3) Design &amp; Feedback'!R70</f>
        <v>#N/A</v>
      </c>
      <c r="H64" s="1152" t="str">
        <f>SUM(BR64:CA64)/'(I-3) Design &amp; Feedback'!W70</f>
        <v>#N/A</v>
      </c>
      <c r="I64" s="639"/>
      <c r="J64" s="1151"/>
      <c r="K64" s="1151"/>
      <c r="L64" s="1151"/>
      <c r="M64" s="1151"/>
      <c r="N64" s="1151"/>
      <c r="O64" s="1153"/>
      <c r="P64" s="1151"/>
      <c r="Q64" s="1151"/>
      <c r="R64" s="1151"/>
      <c r="S64" s="1151"/>
      <c r="T64" s="1151"/>
      <c r="U64" s="1153"/>
      <c r="V64" s="1153"/>
      <c r="W64" s="1153"/>
      <c r="X64" s="1153"/>
      <c r="Y64" s="1153"/>
      <c r="Z64" s="1153"/>
      <c r="AA64" s="1153"/>
      <c r="AB64" s="1153"/>
      <c r="AC64" s="1153"/>
      <c r="AD64" s="1153"/>
      <c r="AE64" s="1153"/>
      <c r="AF64" s="1153"/>
      <c r="AG64" s="1153"/>
      <c r="AH64" s="1153"/>
      <c r="AI64" s="1153"/>
      <c r="AJ64" s="1153"/>
      <c r="AK64" s="1153"/>
      <c r="AL64" s="1153"/>
      <c r="AM64" s="1153"/>
      <c r="AN64" s="1153"/>
      <c r="AO64" s="1153"/>
      <c r="AP64" s="1153"/>
      <c r="AQ64" s="1153"/>
      <c r="AR64" s="1153"/>
      <c r="AS64" s="1153"/>
      <c r="AT64" s="1153"/>
      <c r="AU64" s="1153"/>
      <c r="AV64" s="1153"/>
      <c r="AW64" s="1153"/>
      <c r="AX64" s="1153"/>
      <c r="AY64" s="1153"/>
      <c r="AZ64" s="1153"/>
      <c r="BA64" s="1153"/>
      <c r="BB64" s="1153"/>
      <c r="BC64" s="1153"/>
      <c r="BD64" s="1153"/>
      <c r="BE64" s="1153"/>
      <c r="BF64" s="1153"/>
      <c r="BG64" s="1153"/>
      <c r="BH64" s="1153"/>
      <c r="BI64" s="1153"/>
      <c r="BJ64" s="1153"/>
      <c r="BK64" s="1153"/>
      <c r="BL64" s="1153"/>
      <c r="BM64" s="1153"/>
      <c r="BN64" s="1153"/>
      <c r="BO64" s="1153"/>
      <c r="BP64" s="1153"/>
      <c r="BQ64" s="639"/>
      <c r="BR64" s="1078">
        <f t="shared" si="1"/>
        <v>0</v>
      </c>
      <c r="BS64" s="1078">
        <f t="shared" si="2"/>
        <v>0</v>
      </c>
      <c r="BT64" s="1078">
        <f t="shared" si="3"/>
        <v>0</v>
      </c>
      <c r="BU64" s="1078">
        <f t="shared" si="4"/>
        <v>0</v>
      </c>
      <c r="BV64" s="1078">
        <f t="shared" si="5"/>
        <v>0</v>
      </c>
      <c r="BW64" s="1078">
        <f t="shared" si="6"/>
        <v>0</v>
      </c>
      <c r="BX64" s="1078">
        <f t="shared" si="7"/>
        <v>0</v>
      </c>
      <c r="BY64" s="1078">
        <f t="shared" si="8"/>
        <v>0</v>
      </c>
      <c r="BZ64" s="1078">
        <f t="shared" si="9"/>
        <v>0</v>
      </c>
      <c r="CA64" s="1078">
        <f t="shared" si="10"/>
        <v>0</v>
      </c>
      <c r="CB64" s="639"/>
    </row>
    <row r="65" ht="15.75" customHeight="1">
      <c r="A65" s="639"/>
      <c r="B65" s="639" t="str">
        <f>'(I-3) Design &amp; Feedback'!D71</f>
        <v>Not Required</v>
      </c>
      <c r="C65" s="639"/>
      <c r="D65" s="639" t="str">
        <f>'(I-3) Design &amp; Feedback'!G71</f>
        <v/>
      </c>
      <c r="E65" s="711" t="str">
        <f>'(I-3) Design &amp; Feedback'!H71</f>
        <v/>
      </c>
      <c r="F65" s="711" t="str">
        <f>'(I-3) Design &amp; Feedback'!J71</f>
        <v/>
      </c>
      <c r="G65" s="711"/>
      <c r="H65" s="711"/>
      <c r="I65" s="639"/>
      <c r="J65" s="711"/>
      <c r="K65" s="711"/>
      <c r="L65" s="711"/>
      <c r="M65" s="711"/>
      <c r="N65" s="711"/>
      <c r="O65" s="711"/>
      <c r="P65" s="711"/>
      <c r="Q65" s="711"/>
      <c r="R65" s="711"/>
      <c r="S65" s="711"/>
      <c r="T65" s="711"/>
      <c r="U65" s="711"/>
      <c r="V65" s="711"/>
      <c r="W65" s="711"/>
      <c r="X65" s="711"/>
      <c r="Y65" s="711"/>
      <c r="Z65" s="711"/>
      <c r="AA65" s="711"/>
      <c r="AB65" s="711"/>
      <c r="AC65" s="711"/>
      <c r="AD65" s="711"/>
      <c r="AE65" s="711"/>
      <c r="AF65" s="711"/>
      <c r="AG65" s="711"/>
      <c r="AH65" s="711"/>
      <c r="AI65" s="711"/>
      <c r="AJ65" s="711"/>
      <c r="AK65" s="711"/>
      <c r="AL65" s="711"/>
      <c r="AM65" s="711"/>
      <c r="AN65" s="711"/>
      <c r="AO65" s="711"/>
      <c r="AP65" s="711"/>
      <c r="AQ65" s="711"/>
      <c r="AR65" s="711"/>
      <c r="AS65" s="711"/>
      <c r="AT65" s="711"/>
      <c r="AU65" s="711"/>
      <c r="AV65" s="711"/>
      <c r="AW65" s="711"/>
      <c r="AX65" s="711"/>
      <c r="AY65" s="711"/>
      <c r="AZ65" s="711"/>
      <c r="BA65" s="711"/>
      <c r="BB65" s="711"/>
      <c r="BC65" s="711"/>
      <c r="BD65" s="711"/>
      <c r="BE65" s="711"/>
      <c r="BF65" s="711"/>
      <c r="BG65" s="711"/>
      <c r="BH65" s="711"/>
      <c r="BI65" s="711"/>
      <c r="BJ65" s="711"/>
      <c r="BK65" s="711"/>
      <c r="BL65" s="711"/>
      <c r="BM65" s="711"/>
      <c r="BN65" s="711"/>
      <c r="BO65" s="711"/>
      <c r="BP65" s="711"/>
      <c r="BQ65" s="639"/>
      <c r="CB65" s="639"/>
    </row>
    <row r="66" ht="15.75" customHeight="1">
      <c r="A66" s="639"/>
      <c r="B66" s="973" t="str">
        <f>'(I-3) Design &amp; Feedback'!D77</f>
        <v>Not Required</v>
      </c>
      <c r="C66" s="639"/>
      <c r="D66" s="973" t="str">
        <f>'(I-3) Design &amp; Feedback'!G77</f>
        <v>B/CS</v>
      </c>
      <c r="E66" s="1153" t="str">
        <f>'(I-3) Design &amp; Feedback'!H77</f>
        <v/>
      </c>
      <c r="F66" s="1153" t="str">
        <f>'(I-3) Design &amp; Feedback'!J77</f>
        <v/>
      </c>
      <c r="G66" s="1153"/>
      <c r="H66" s="1153"/>
      <c r="I66" s="639"/>
      <c r="J66" s="1153"/>
      <c r="K66" s="1153"/>
      <c r="L66" s="1153"/>
      <c r="M66" s="1153"/>
      <c r="N66" s="1153"/>
      <c r="O66" s="1153"/>
      <c r="P66" s="1153"/>
      <c r="Q66" s="1153"/>
      <c r="R66" s="1153"/>
      <c r="S66" s="1153"/>
      <c r="T66" s="1153"/>
      <c r="U66" s="1153"/>
      <c r="V66" s="1153"/>
      <c r="W66" s="1153"/>
      <c r="X66" s="1153"/>
      <c r="Y66" s="1153"/>
      <c r="Z66" s="1153"/>
      <c r="AA66" s="1153"/>
      <c r="AB66" s="1153"/>
      <c r="AC66" s="1153"/>
      <c r="AD66" s="1153"/>
      <c r="AE66" s="1153"/>
      <c r="AF66" s="1153"/>
      <c r="AG66" s="1153"/>
      <c r="AH66" s="1153"/>
      <c r="AI66" s="1153"/>
      <c r="AJ66" s="1153"/>
      <c r="AK66" s="1153"/>
      <c r="AL66" s="1153"/>
      <c r="AM66" s="1153"/>
      <c r="AN66" s="1153"/>
      <c r="AO66" s="1153"/>
      <c r="AP66" s="1153"/>
      <c r="AQ66" s="1153"/>
      <c r="AR66" s="1153"/>
      <c r="AS66" s="1153"/>
      <c r="AT66" s="1153"/>
      <c r="AU66" s="1153"/>
      <c r="AV66" s="1153"/>
      <c r="AW66" s="1153"/>
      <c r="AX66" s="1153"/>
      <c r="AY66" s="1153"/>
      <c r="AZ66" s="1153"/>
      <c r="BA66" s="1153"/>
      <c r="BB66" s="1153"/>
      <c r="BC66" s="1153"/>
      <c r="BD66" s="1153"/>
      <c r="BE66" s="1153"/>
      <c r="BF66" s="1153"/>
      <c r="BG66" s="1153"/>
      <c r="BH66" s="1153"/>
      <c r="BI66" s="1153"/>
      <c r="BJ66" s="1153"/>
      <c r="BK66" s="1153"/>
      <c r="BL66" s="1153"/>
      <c r="BM66" s="1153"/>
      <c r="BN66" s="1153"/>
      <c r="BO66" s="1153"/>
      <c r="BP66" s="1153"/>
      <c r="BQ66" s="639"/>
      <c r="CB66" s="639"/>
    </row>
    <row r="67" ht="15.75" customHeight="1">
      <c r="A67" s="639"/>
      <c r="B67" s="973" t="str">
        <f>'(I-3) Design &amp; Feedback'!D78</f>
        <v>Not Required</v>
      </c>
      <c r="C67" s="639"/>
      <c r="D67" s="973" t="str">
        <f>'(I-3) Design &amp; Feedback'!G78</f>
        <v>B/CS</v>
      </c>
      <c r="E67" s="1153" t="str">
        <f>'(I-3) Design &amp; Feedback'!H78</f>
        <v/>
      </c>
      <c r="F67" s="1153" t="str">
        <f>'(I-3) Design &amp; Feedback'!J78</f>
        <v/>
      </c>
      <c r="G67" s="1153"/>
      <c r="H67" s="1153"/>
      <c r="I67" s="639"/>
      <c r="J67" s="1153"/>
      <c r="K67" s="1153"/>
      <c r="L67" s="1153"/>
      <c r="M67" s="1153"/>
      <c r="N67" s="1153"/>
      <c r="O67" s="1153"/>
      <c r="P67" s="1153"/>
      <c r="Q67" s="1153"/>
      <c r="R67" s="1153"/>
      <c r="S67" s="1153"/>
      <c r="T67" s="1153"/>
      <c r="U67" s="1153"/>
      <c r="V67" s="1153"/>
      <c r="W67" s="1153"/>
      <c r="X67" s="1153"/>
      <c r="Y67" s="1153"/>
      <c r="Z67" s="1153"/>
      <c r="AA67" s="1153"/>
      <c r="AB67" s="1153"/>
      <c r="AC67" s="1153"/>
      <c r="AD67" s="1153"/>
      <c r="AE67" s="1153"/>
      <c r="AF67" s="1153"/>
      <c r="AG67" s="1153"/>
      <c r="AH67" s="1153"/>
      <c r="AI67" s="1153"/>
      <c r="AJ67" s="1153"/>
      <c r="AK67" s="1153"/>
      <c r="AL67" s="1153"/>
      <c r="AM67" s="1153"/>
      <c r="AN67" s="1153"/>
      <c r="AO67" s="1153"/>
      <c r="AP67" s="1153"/>
      <c r="AQ67" s="1153"/>
      <c r="AR67" s="1153"/>
      <c r="AS67" s="1153"/>
      <c r="AT67" s="1153"/>
      <c r="AU67" s="1153"/>
      <c r="AV67" s="1153"/>
      <c r="AW67" s="1153"/>
      <c r="AX67" s="1153"/>
      <c r="AY67" s="1153"/>
      <c r="AZ67" s="1153"/>
      <c r="BA67" s="1153"/>
      <c r="BB67" s="1153"/>
      <c r="BC67" s="1153"/>
      <c r="BD67" s="1153"/>
      <c r="BE67" s="1153"/>
      <c r="BF67" s="1153"/>
      <c r="BG67" s="1153"/>
      <c r="BH67" s="1153"/>
      <c r="BI67" s="1153"/>
      <c r="BJ67" s="1153"/>
      <c r="BK67" s="1153"/>
      <c r="BL67" s="1153"/>
      <c r="BM67" s="1153"/>
      <c r="BN67" s="1153"/>
      <c r="BO67" s="1153"/>
      <c r="BP67" s="1153"/>
      <c r="BQ67" s="639"/>
      <c r="CB67" s="639"/>
    </row>
    <row r="68" ht="15.75" customHeight="1">
      <c r="A68" s="639"/>
      <c r="B68" s="973" t="str">
        <f>'(I-3) Design &amp; Feedback'!D79</f>
        <v>Not Required</v>
      </c>
      <c r="C68" s="639"/>
      <c r="D68" s="973" t="str">
        <f>'(I-3) Design &amp; Feedback'!G79</f>
        <v>B/CS</v>
      </c>
      <c r="E68" s="1153" t="str">
        <f>'(I-3) Design &amp; Feedback'!H79</f>
        <v/>
      </c>
      <c r="F68" s="1153" t="str">
        <f>'(I-3) Design &amp; Feedback'!J79</f>
        <v/>
      </c>
      <c r="G68" s="1153"/>
      <c r="H68" s="1153"/>
      <c r="I68" s="639"/>
      <c r="J68" s="1153"/>
      <c r="K68" s="1153"/>
      <c r="L68" s="1153"/>
      <c r="M68" s="1153"/>
      <c r="N68" s="1153"/>
      <c r="O68" s="1153"/>
      <c r="P68" s="1153"/>
      <c r="Q68" s="1153"/>
      <c r="R68" s="1153"/>
      <c r="S68" s="1153"/>
      <c r="T68" s="1153"/>
      <c r="U68" s="1153"/>
      <c r="V68" s="1153"/>
      <c r="W68" s="1153"/>
      <c r="X68" s="1153"/>
      <c r="Y68" s="1153"/>
      <c r="Z68" s="1153"/>
      <c r="AA68" s="1153"/>
      <c r="AB68" s="1153"/>
      <c r="AC68" s="1153"/>
      <c r="AD68" s="1153"/>
      <c r="AE68" s="1153"/>
      <c r="AF68" s="1153"/>
      <c r="AG68" s="1153"/>
      <c r="AH68" s="1153"/>
      <c r="AI68" s="1153"/>
      <c r="AJ68" s="1153"/>
      <c r="AK68" s="1153"/>
      <c r="AL68" s="1153"/>
      <c r="AM68" s="1153"/>
      <c r="AN68" s="1153"/>
      <c r="AO68" s="1153"/>
      <c r="AP68" s="1153"/>
      <c r="AQ68" s="1153"/>
      <c r="AR68" s="1153"/>
      <c r="AS68" s="1153"/>
      <c r="AT68" s="1153"/>
      <c r="AU68" s="1153"/>
      <c r="AV68" s="1153"/>
      <c r="AW68" s="1153"/>
      <c r="AX68" s="1153"/>
      <c r="AY68" s="1153"/>
      <c r="AZ68" s="1153"/>
      <c r="BA68" s="1153"/>
      <c r="BB68" s="1153"/>
      <c r="BC68" s="1153"/>
      <c r="BD68" s="1153"/>
      <c r="BE68" s="1153"/>
      <c r="BF68" s="1153"/>
      <c r="BG68" s="1153"/>
      <c r="BH68" s="1153"/>
      <c r="BI68" s="1153"/>
      <c r="BJ68" s="1153"/>
      <c r="BK68" s="1153"/>
      <c r="BL68" s="1153"/>
      <c r="BM68" s="1153"/>
      <c r="BN68" s="1153"/>
      <c r="BO68" s="1153"/>
      <c r="BP68" s="1153"/>
      <c r="BQ68" s="639"/>
      <c r="CB68" s="639"/>
    </row>
    <row r="69" ht="15.75" customHeight="1">
      <c r="A69" s="639"/>
      <c r="B69" s="973" t="str">
        <f>'(I-3) Design &amp; Feedback'!D80</f>
        <v>Not Required</v>
      </c>
      <c r="C69" s="639"/>
      <c r="D69" s="973" t="str">
        <f>'(I-3) Design &amp; Feedback'!G80</f>
        <v>B/CS</v>
      </c>
      <c r="E69" s="1153" t="str">
        <f>'(I-3) Design &amp; Feedback'!H80</f>
        <v/>
      </c>
      <c r="F69" s="1153" t="str">
        <f>'(I-3) Design &amp; Feedback'!J80</f>
        <v/>
      </c>
      <c r="G69" s="1153"/>
      <c r="H69" s="1153"/>
      <c r="I69" s="639"/>
      <c r="J69" s="1153"/>
      <c r="K69" s="1153"/>
      <c r="L69" s="1153"/>
      <c r="M69" s="1153"/>
      <c r="N69" s="1153"/>
      <c r="O69" s="1153"/>
      <c r="P69" s="1153"/>
      <c r="Q69" s="1153"/>
      <c r="R69" s="1153"/>
      <c r="S69" s="1153"/>
      <c r="T69" s="1153"/>
      <c r="U69" s="1153"/>
      <c r="V69" s="1153"/>
      <c r="W69" s="1153"/>
      <c r="X69" s="1153"/>
      <c r="Y69" s="1153"/>
      <c r="Z69" s="1153"/>
      <c r="AA69" s="1153"/>
      <c r="AB69" s="1153"/>
      <c r="AC69" s="1153"/>
      <c r="AD69" s="1153"/>
      <c r="AE69" s="1153"/>
      <c r="AF69" s="1153"/>
      <c r="AG69" s="1153"/>
      <c r="AH69" s="1153"/>
      <c r="AI69" s="1153"/>
      <c r="AJ69" s="1153"/>
      <c r="AK69" s="1153"/>
      <c r="AL69" s="1153"/>
      <c r="AM69" s="1153"/>
      <c r="AN69" s="1153"/>
      <c r="AO69" s="1153"/>
      <c r="AP69" s="1153"/>
      <c r="AQ69" s="1153"/>
      <c r="AR69" s="1153"/>
      <c r="AS69" s="1153"/>
      <c r="AT69" s="1153"/>
      <c r="AU69" s="1153"/>
      <c r="AV69" s="1153"/>
      <c r="AW69" s="1153"/>
      <c r="AX69" s="1153"/>
      <c r="AY69" s="1153"/>
      <c r="AZ69" s="1153"/>
      <c r="BA69" s="1153"/>
      <c r="BB69" s="1153"/>
      <c r="BC69" s="1153"/>
      <c r="BD69" s="1153"/>
      <c r="BE69" s="1153"/>
      <c r="BF69" s="1153"/>
      <c r="BG69" s="1153"/>
      <c r="BH69" s="1153"/>
      <c r="BI69" s="1153"/>
      <c r="BJ69" s="1153"/>
      <c r="BK69" s="1153"/>
      <c r="BL69" s="1153"/>
      <c r="BM69" s="1153"/>
      <c r="BN69" s="1153"/>
      <c r="BO69" s="1153"/>
      <c r="BP69" s="1153"/>
      <c r="BQ69" s="639"/>
      <c r="CB69" s="639"/>
    </row>
    <row r="70" ht="15.75" customHeight="1">
      <c r="A70" s="639"/>
      <c r="B70" s="973" t="str">
        <f>'(I-3) Design &amp; Feedback'!D81</f>
        <v>Not Required</v>
      </c>
      <c r="C70" s="639"/>
      <c r="D70" s="973" t="str">
        <f>'(I-3) Design &amp; Feedback'!G81</f>
        <v>B/CS</v>
      </c>
      <c r="E70" s="1153" t="str">
        <f>'(I-3) Design &amp; Feedback'!H81</f>
        <v/>
      </c>
      <c r="F70" s="1153" t="str">
        <f>'(I-3) Design &amp; Feedback'!J81</f>
        <v/>
      </c>
      <c r="G70" s="1153"/>
      <c r="H70" s="1153"/>
      <c r="I70" s="639"/>
      <c r="J70" s="1153"/>
      <c r="K70" s="1153"/>
      <c r="L70" s="1153"/>
      <c r="M70" s="1153"/>
      <c r="N70" s="1153"/>
      <c r="O70" s="1153"/>
      <c r="P70" s="1153"/>
      <c r="Q70" s="1153"/>
      <c r="R70" s="1153"/>
      <c r="S70" s="1153"/>
      <c r="T70" s="1153"/>
      <c r="U70" s="1153"/>
      <c r="V70" s="1153"/>
      <c r="W70" s="1153"/>
      <c r="X70" s="1153"/>
      <c r="Y70" s="1153"/>
      <c r="Z70" s="1153"/>
      <c r="AA70" s="1153"/>
      <c r="AB70" s="1153"/>
      <c r="AC70" s="1153"/>
      <c r="AD70" s="1153"/>
      <c r="AE70" s="1153"/>
      <c r="AF70" s="1153"/>
      <c r="AG70" s="1153"/>
      <c r="AH70" s="1153"/>
      <c r="AI70" s="1153"/>
      <c r="AJ70" s="1153"/>
      <c r="AK70" s="1153"/>
      <c r="AL70" s="1153"/>
      <c r="AM70" s="1153"/>
      <c r="AN70" s="1153"/>
      <c r="AO70" s="1153"/>
      <c r="AP70" s="1153"/>
      <c r="AQ70" s="1153"/>
      <c r="AR70" s="1153"/>
      <c r="AS70" s="1153"/>
      <c r="AT70" s="1153"/>
      <c r="AU70" s="1153"/>
      <c r="AV70" s="1153"/>
      <c r="AW70" s="1153"/>
      <c r="AX70" s="1153"/>
      <c r="AY70" s="1153"/>
      <c r="AZ70" s="1153"/>
      <c r="BA70" s="1153"/>
      <c r="BB70" s="1153"/>
      <c r="BC70" s="1153"/>
      <c r="BD70" s="1153"/>
      <c r="BE70" s="1153"/>
      <c r="BF70" s="1153"/>
      <c r="BG70" s="1153"/>
      <c r="BH70" s="1153"/>
      <c r="BI70" s="1153"/>
      <c r="BJ70" s="1153"/>
      <c r="BK70" s="1153"/>
      <c r="BL70" s="1153"/>
      <c r="BM70" s="1153"/>
      <c r="BN70" s="1153"/>
      <c r="BO70" s="1153"/>
      <c r="BP70" s="1153"/>
      <c r="BQ70" s="639"/>
      <c r="CB70" s="639"/>
    </row>
    <row r="71" ht="15.75" customHeight="1">
      <c r="A71" s="639"/>
      <c r="B71" s="973" t="str">
        <f>'(I-3) Design &amp; Feedback'!D82</f>
        <v>Not Required</v>
      </c>
      <c r="C71" s="639"/>
      <c r="D71" s="973" t="str">
        <f>'(I-3) Design &amp; Feedback'!G82</f>
        <v>B/CS</v>
      </c>
      <c r="E71" s="1153" t="str">
        <f>'(I-3) Design &amp; Feedback'!H82</f>
        <v/>
      </c>
      <c r="F71" s="1153" t="str">
        <f>'(I-3) Design &amp; Feedback'!J82</f>
        <v/>
      </c>
      <c r="G71" s="1153"/>
      <c r="H71" s="1153"/>
      <c r="I71" s="639"/>
      <c r="J71" s="1153"/>
      <c r="K71" s="1153"/>
      <c r="L71" s="1153"/>
      <c r="M71" s="1153"/>
      <c r="N71" s="1153"/>
      <c r="O71" s="1153"/>
      <c r="P71" s="1153"/>
      <c r="Q71" s="1153"/>
      <c r="R71" s="1153"/>
      <c r="S71" s="1153"/>
      <c r="T71" s="1153"/>
      <c r="U71" s="1153"/>
      <c r="V71" s="1153"/>
      <c r="W71" s="1153"/>
      <c r="X71" s="1153"/>
      <c r="Y71" s="1153"/>
      <c r="Z71" s="1153"/>
      <c r="AA71" s="1153"/>
      <c r="AB71" s="1153"/>
      <c r="AC71" s="1153"/>
      <c r="AD71" s="1153"/>
      <c r="AE71" s="1153"/>
      <c r="AF71" s="1153"/>
      <c r="AG71" s="1153"/>
      <c r="AH71" s="1153"/>
      <c r="AI71" s="1153"/>
      <c r="AJ71" s="1153"/>
      <c r="AK71" s="1153"/>
      <c r="AL71" s="1153"/>
      <c r="AM71" s="1153"/>
      <c r="AN71" s="1153"/>
      <c r="AO71" s="1153"/>
      <c r="AP71" s="1153"/>
      <c r="AQ71" s="1153"/>
      <c r="AR71" s="1153"/>
      <c r="AS71" s="1153"/>
      <c r="AT71" s="1153"/>
      <c r="AU71" s="1153"/>
      <c r="AV71" s="1153"/>
      <c r="AW71" s="1153"/>
      <c r="AX71" s="1153"/>
      <c r="AY71" s="1153"/>
      <c r="AZ71" s="1153"/>
      <c r="BA71" s="1153"/>
      <c r="BB71" s="1153"/>
      <c r="BC71" s="1153"/>
      <c r="BD71" s="1153"/>
      <c r="BE71" s="1153"/>
      <c r="BF71" s="1153"/>
      <c r="BG71" s="1153"/>
      <c r="BH71" s="1153"/>
      <c r="BI71" s="1153"/>
      <c r="BJ71" s="1153"/>
      <c r="BK71" s="1153"/>
      <c r="BL71" s="1153"/>
      <c r="BM71" s="1153"/>
      <c r="BN71" s="1153"/>
      <c r="BO71" s="1153"/>
      <c r="BP71" s="1153"/>
      <c r="BQ71" s="639"/>
      <c r="CB71" s="639"/>
    </row>
    <row r="72" ht="15.75" customHeight="1">
      <c r="A72" s="639"/>
      <c r="B72" s="973" t="str">
        <f>'(I-3) Design &amp; Feedback'!D83</f>
        <v>Not Required</v>
      </c>
      <c r="C72" s="639"/>
      <c r="D72" s="973" t="str">
        <f>'(I-3) Design &amp; Feedback'!G83</f>
        <v>B/CS</v>
      </c>
      <c r="E72" s="1153" t="str">
        <f>'(I-3) Design &amp; Feedback'!H83</f>
        <v/>
      </c>
      <c r="F72" s="1153" t="str">
        <f>'(I-3) Design &amp; Feedback'!J83</f>
        <v/>
      </c>
      <c r="G72" s="1153"/>
      <c r="H72" s="1153"/>
      <c r="I72" s="639"/>
      <c r="J72" s="1153"/>
      <c r="K72" s="1153"/>
      <c r="L72" s="1153"/>
      <c r="M72" s="1153"/>
      <c r="N72" s="1153"/>
      <c r="O72" s="1153"/>
      <c r="P72" s="1153"/>
      <c r="Q72" s="1153"/>
      <c r="R72" s="1153"/>
      <c r="S72" s="1153"/>
      <c r="T72" s="1153"/>
      <c r="U72" s="1153"/>
      <c r="V72" s="1153"/>
      <c r="W72" s="1153"/>
      <c r="X72" s="1153"/>
      <c r="Y72" s="1153"/>
      <c r="Z72" s="1153"/>
      <c r="AA72" s="1153"/>
      <c r="AB72" s="1153"/>
      <c r="AC72" s="1153"/>
      <c r="AD72" s="1153"/>
      <c r="AE72" s="1153"/>
      <c r="AF72" s="1153"/>
      <c r="AG72" s="1153"/>
      <c r="AH72" s="1153"/>
      <c r="AI72" s="1153"/>
      <c r="AJ72" s="1153"/>
      <c r="AK72" s="1153"/>
      <c r="AL72" s="1153"/>
      <c r="AM72" s="1153"/>
      <c r="AN72" s="1153"/>
      <c r="AO72" s="1153"/>
      <c r="AP72" s="1153"/>
      <c r="AQ72" s="1153"/>
      <c r="AR72" s="1153"/>
      <c r="AS72" s="1153"/>
      <c r="AT72" s="1153"/>
      <c r="AU72" s="1153"/>
      <c r="AV72" s="1153"/>
      <c r="AW72" s="1153"/>
      <c r="AX72" s="1153"/>
      <c r="AY72" s="1153"/>
      <c r="AZ72" s="1153"/>
      <c r="BA72" s="1153"/>
      <c r="BB72" s="1153"/>
      <c r="BC72" s="1153"/>
      <c r="BD72" s="1153"/>
      <c r="BE72" s="1153"/>
      <c r="BF72" s="1153"/>
      <c r="BG72" s="1153"/>
      <c r="BH72" s="1153"/>
      <c r="BI72" s="1153"/>
      <c r="BJ72" s="1153"/>
      <c r="BK72" s="1153"/>
      <c r="BL72" s="1153"/>
      <c r="BM72" s="1153"/>
      <c r="BN72" s="1153"/>
      <c r="BO72" s="1153"/>
      <c r="BP72" s="1153"/>
      <c r="BQ72" s="639"/>
      <c r="CB72" s="639"/>
    </row>
    <row r="73" ht="15.75" customHeight="1">
      <c r="A73" s="639"/>
      <c r="B73" s="973" t="str">
        <f>'(I-3) Design &amp; Feedback'!D84</f>
        <v>Not Required</v>
      </c>
      <c r="C73" s="639"/>
      <c r="D73" s="973" t="str">
        <f>'(I-3) Design &amp; Feedback'!G84</f>
        <v>B/CS</v>
      </c>
      <c r="E73" s="1153" t="str">
        <f>'(I-3) Design &amp; Feedback'!H84</f>
        <v/>
      </c>
      <c r="F73" s="1153" t="str">
        <f>'(I-3) Design &amp; Feedback'!J84</f>
        <v/>
      </c>
      <c r="G73" s="1153"/>
      <c r="H73" s="1153"/>
      <c r="I73" s="639"/>
      <c r="J73" s="1153"/>
      <c r="K73" s="1153"/>
      <c r="L73" s="1153"/>
      <c r="M73" s="1153"/>
      <c r="N73" s="1153"/>
      <c r="O73" s="1153"/>
      <c r="P73" s="1153"/>
      <c r="Q73" s="1153"/>
      <c r="R73" s="1153"/>
      <c r="S73" s="1153"/>
      <c r="T73" s="1153"/>
      <c r="U73" s="1153"/>
      <c r="V73" s="1153"/>
      <c r="W73" s="1153"/>
      <c r="X73" s="1153"/>
      <c r="Y73" s="1153"/>
      <c r="Z73" s="1153"/>
      <c r="AA73" s="1153"/>
      <c r="AB73" s="1153"/>
      <c r="AC73" s="1153"/>
      <c r="AD73" s="1153"/>
      <c r="AE73" s="1153"/>
      <c r="AF73" s="1153"/>
      <c r="AG73" s="1153"/>
      <c r="AH73" s="1153"/>
      <c r="AI73" s="1153"/>
      <c r="AJ73" s="1153"/>
      <c r="AK73" s="1153"/>
      <c r="AL73" s="1153"/>
      <c r="AM73" s="1153"/>
      <c r="AN73" s="1153"/>
      <c r="AO73" s="1153"/>
      <c r="AP73" s="1153"/>
      <c r="AQ73" s="1153"/>
      <c r="AR73" s="1153"/>
      <c r="AS73" s="1153"/>
      <c r="AT73" s="1153"/>
      <c r="AU73" s="1153"/>
      <c r="AV73" s="1153"/>
      <c r="AW73" s="1153"/>
      <c r="AX73" s="1153"/>
      <c r="AY73" s="1153"/>
      <c r="AZ73" s="1153"/>
      <c r="BA73" s="1153"/>
      <c r="BB73" s="1153"/>
      <c r="BC73" s="1153"/>
      <c r="BD73" s="1153"/>
      <c r="BE73" s="1153"/>
      <c r="BF73" s="1153"/>
      <c r="BG73" s="1153"/>
      <c r="BH73" s="1153"/>
      <c r="BI73" s="1153"/>
      <c r="BJ73" s="1153"/>
      <c r="BK73" s="1153"/>
      <c r="BL73" s="1153"/>
      <c r="BM73" s="1153"/>
      <c r="BN73" s="1153"/>
      <c r="BO73" s="1153"/>
      <c r="BP73" s="1153"/>
      <c r="BQ73" s="639"/>
      <c r="CB73" s="639"/>
    </row>
    <row r="74" ht="15.75" customHeight="1">
      <c r="A74" s="639"/>
      <c r="B74" s="973" t="str">
        <f>'(I-3) Design &amp; Feedback'!D85</f>
        <v>Not Required</v>
      </c>
      <c r="C74" s="639"/>
      <c r="D74" s="973" t="str">
        <f>'(I-3) Design &amp; Feedback'!G85</f>
        <v>B/CS</v>
      </c>
      <c r="E74" s="1153" t="str">
        <f>'(I-3) Design &amp; Feedback'!H85</f>
        <v/>
      </c>
      <c r="F74" s="1153" t="str">
        <f>'(I-3) Design &amp; Feedback'!J85</f>
        <v/>
      </c>
      <c r="G74" s="1153"/>
      <c r="H74" s="1153"/>
      <c r="I74" s="639"/>
      <c r="J74" s="1153"/>
      <c r="K74" s="1153"/>
      <c r="L74" s="1153"/>
      <c r="M74" s="1153"/>
      <c r="N74" s="1153"/>
      <c r="O74" s="1153"/>
      <c r="P74" s="1153"/>
      <c r="Q74" s="1153"/>
      <c r="R74" s="1153"/>
      <c r="S74" s="1153"/>
      <c r="T74" s="1153"/>
      <c r="U74" s="1153"/>
      <c r="V74" s="1153"/>
      <c r="W74" s="1153"/>
      <c r="X74" s="1153"/>
      <c r="Y74" s="1153"/>
      <c r="Z74" s="1153"/>
      <c r="AA74" s="1153"/>
      <c r="AB74" s="1153"/>
      <c r="AC74" s="1153"/>
      <c r="AD74" s="1153"/>
      <c r="AE74" s="1153"/>
      <c r="AF74" s="1153"/>
      <c r="AG74" s="1153"/>
      <c r="AH74" s="1153"/>
      <c r="AI74" s="1153"/>
      <c r="AJ74" s="1153"/>
      <c r="AK74" s="1153"/>
      <c r="AL74" s="1153"/>
      <c r="AM74" s="1153"/>
      <c r="AN74" s="1153"/>
      <c r="AO74" s="1153"/>
      <c r="AP74" s="1153"/>
      <c r="AQ74" s="1153"/>
      <c r="AR74" s="1153"/>
      <c r="AS74" s="1153"/>
      <c r="AT74" s="1153"/>
      <c r="AU74" s="1153"/>
      <c r="AV74" s="1153"/>
      <c r="AW74" s="1153"/>
      <c r="AX74" s="1153"/>
      <c r="AY74" s="1153"/>
      <c r="AZ74" s="1153"/>
      <c r="BA74" s="1153"/>
      <c r="BB74" s="1153"/>
      <c r="BC74" s="1153"/>
      <c r="BD74" s="1153"/>
      <c r="BE74" s="1153"/>
      <c r="BF74" s="1153"/>
      <c r="BG74" s="1153"/>
      <c r="BH74" s="1153"/>
      <c r="BI74" s="1153"/>
      <c r="BJ74" s="1153"/>
      <c r="BK74" s="1153"/>
      <c r="BL74" s="1153"/>
      <c r="BM74" s="1153"/>
      <c r="BN74" s="1153"/>
      <c r="BO74" s="1153"/>
      <c r="BP74" s="1153"/>
      <c r="BQ74" s="639"/>
      <c r="CB74" s="639"/>
    </row>
    <row r="75" ht="15.75" customHeight="1">
      <c r="A75" s="639"/>
      <c r="B75" s="973" t="str">
        <f>'(I-3) Design &amp; Feedback'!D86</f>
        <v>Not Required</v>
      </c>
      <c r="C75" s="639"/>
      <c r="D75" s="973" t="str">
        <f>'(I-3) Design &amp; Feedback'!G86</f>
        <v>B/CS</v>
      </c>
      <c r="E75" s="1153" t="str">
        <f>'(I-3) Design &amp; Feedback'!H86</f>
        <v/>
      </c>
      <c r="F75" s="1153" t="str">
        <f>'(I-3) Design &amp; Feedback'!J86</f>
        <v/>
      </c>
      <c r="G75" s="1153"/>
      <c r="H75" s="1153"/>
      <c r="I75" s="639"/>
      <c r="J75" s="1153"/>
      <c r="K75" s="1153"/>
      <c r="L75" s="1153"/>
      <c r="M75" s="1153"/>
      <c r="N75" s="1153"/>
      <c r="O75" s="1153"/>
      <c r="P75" s="1153"/>
      <c r="Q75" s="1153"/>
      <c r="R75" s="1153"/>
      <c r="S75" s="1153"/>
      <c r="T75" s="1153"/>
      <c r="U75" s="1153"/>
      <c r="V75" s="1153"/>
      <c r="W75" s="1153"/>
      <c r="X75" s="1153"/>
      <c r="Y75" s="1153"/>
      <c r="Z75" s="1153"/>
      <c r="AA75" s="1153"/>
      <c r="AB75" s="1153"/>
      <c r="AC75" s="1153"/>
      <c r="AD75" s="1153"/>
      <c r="AE75" s="1153"/>
      <c r="AF75" s="1153"/>
      <c r="AG75" s="1153"/>
      <c r="AH75" s="1153"/>
      <c r="AI75" s="1153"/>
      <c r="AJ75" s="1153"/>
      <c r="AK75" s="1153"/>
      <c r="AL75" s="1153"/>
      <c r="AM75" s="1153"/>
      <c r="AN75" s="1153"/>
      <c r="AO75" s="1153"/>
      <c r="AP75" s="1153"/>
      <c r="AQ75" s="1153"/>
      <c r="AR75" s="1153"/>
      <c r="AS75" s="1153"/>
      <c r="AT75" s="1153"/>
      <c r="AU75" s="1153"/>
      <c r="AV75" s="1153"/>
      <c r="AW75" s="1153"/>
      <c r="AX75" s="1153"/>
      <c r="AY75" s="1153"/>
      <c r="AZ75" s="1153"/>
      <c r="BA75" s="1153"/>
      <c r="BB75" s="1153"/>
      <c r="BC75" s="1153"/>
      <c r="BD75" s="1153"/>
      <c r="BE75" s="1153"/>
      <c r="BF75" s="1153"/>
      <c r="BG75" s="1153"/>
      <c r="BH75" s="1153"/>
      <c r="BI75" s="1153"/>
      <c r="BJ75" s="1153"/>
      <c r="BK75" s="1153"/>
      <c r="BL75" s="1153"/>
      <c r="BM75" s="1153"/>
      <c r="BN75" s="1153"/>
      <c r="BO75" s="1153"/>
      <c r="BP75" s="1153"/>
      <c r="BQ75" s="639"/>
      <c r="CB75" s="639"/>
    </row>
    <row r="76" ht="15.75" customHeight="1">
      <c r="A76" s="639"/>
      <c r="B76" s="973" t="str">
        <f>'(I-3) Design &amp; Feedback'!D87</f>
        <v>Not Required</v>
      </c>
      <c r="C76" s="639"/>
      <c r="D76" s="973" t="str">
        <f>'(I-3) Design &amp; Feedback'!G87</f>
        <v>B/CS</v>
      </c>
      <c r="E76" s="1153" t="str">
        <f>'(I-3) Design &amp; Feedback'!H87</f>
        <v/>
      </c>
      <c r="F76" s="1153" t="str">
        <f>'(I-3) Design &amp; Feedback'!J87</f>
        <v/>
      </c>
      <c r="G76" s="1153"/>
      <c r="H76" s="1153"/>
      <c r="I76" s="639"/>
      <c r="J76" s="1153"/>
      <c r="K76" s="1153"/>
      <c r="L76" s="1153"/>
      <c r="M76" s="1153"/>
      <c r="N76" s="1153"/>
      <c r="O76" s="1153"/>
      <c r="P76" s="1153"/>
      <c r="Q76" s="1153"/>
      <c r="R76" s="1153"/>
      <c r="S76" s="1153"/>
      <c r="T76" s="1153"/>
      <c r="U76" s="1153"/>
      <c r="V76" s="1153"/>
      <c r="W76" s="1153"/>
      <c r="X76" s="1153"/>
      <c r="Y76" s="1153"/>
      <c r="Z76" s="1153"/>
      <c r="AA76" s="1153"/>
      <c r="AB76" s="1153"/>
      <c r="AC76" s="1153"/>
      <c r="AD76" s="1153"/>
      <c r="AE76" s="1153"/>
      <c r="AF76" s="1153"/>
      <c r="AG76" s="1153"/>
      <c r="AH76" s="1153"/>
      <c r="AI76" s="1153"/>
      <c r="AJ76" s="1153"/>
      <c r="AK76" s="1153"/>
      <c r="AL76" s="1153"/>
      <c r="AM76" s="1153"/>
      <c r="AN76" s="1153"/>
      <c r="AO76" s="1153"/>
      <c r="AP76" s="1153"/>
      <c r="AQ76" s="1153"/>
      <c r="AR76" s="1153"/>
      <c r="AS76" s="1153"/>
      <c r="AT76" s="1153"/>
      <c r="AU76" s="1153"/>
      <c r="AV76" s="1153"/>
      <c r="AW76" s="1153"/>
      <c r="AX76" s="1153"/>
      <c r="AY76" s="1153"/>
      <c r="AZ76" s="1153"/>
      <c r="BA76" s="1153"/>
      <c r="BB76" s="1153"/>
      <c r="BC76" s="1153"/>
      <c r="BD76" s="1153"/>
      <c r="BE76" s="1153"/>
      <c r="BF76" s="1153"/>
      <c r="BG76" s="1153"/>
      <c r="BH76" s="1153"/>
      <c r="BI76" s="1153"/>
      <c r="BJ76" s="1153"/>
      <c r="BK76" s="1153"/>
      <c r="BL76" s="1153"/>
      <c r="BM76" s="1153"/>
      <c r="BN76" s="1153"/>
      <c r="BO76" s="1153"/>
      <c r="BP76" s="1153"/>
      <c r="BQ76" s="639"/>
      <c r="CB76" s="639"/>
    </row>
    <row r="77" ht="15.75" customHeight="1">
      <c r="A77" s="639"/>
      <c r="B77" s="973" t="str">
        <f>'(I-3) Design &amp; Feedback'!D88</f>
        <v>Not Required</v>
      </c>
      <c r="C77" s="639"/>
      <c r="D77" s="973" t="str">
        <f>'(I-3) Design &amp; Feedback'!G88</f>
        <v>B/CS</v>
      </c>
      <c r="E77" s="1153" t="str">
        <f>'(I-3) Design &amp; Feedback'!H88</f>
        <v/>
      </c>
      <c r="F77" s="1153" t="str">
        <f>'(I-3) Design &amp; Feedback'!J88</f>
        <v/>
      </c>
      <c r="G77" s="1153"/>
      <c r="H77" s="1153"/>
      <c r="I77" s="639"/>
      <c r="J77" s="1153"/>
      <c r="K77" s="1153"/>
      <c r="L77" s="1153"/>
      <c r="M77" s="1153"/>
      <c r="N77" s="1153"/>
      <c r="O77" s="1153"/>
      <c r="P77" s="1153"/>
      <c r="Q77" s="1153"/>
      <c r="R77" s="1153"/>
      <c r="S77" s="1153"/>
      <c r="T77" s="1153"/>
      <c r="U77" s="1153"/>
      <c r="V77" s="1153"/>
      <c r="W77" s="1153"/>
      <c r="X77" s="1153"/>
      <c r="Y77" s="1153"/>
      <c r="Z77" s="1153"/>
      <c r="AA77" s="1153"/>
      <c r="AB77" s="1153"/>
      <c r="AC77" s="1153"/>
      <c r="AD77" s="1153"/>
      <c r="AE77" s="1153"/>
      <c r="AF77" s="1153"/>
      <c r="AG77" s="1153"/>
      <c r="AH77" s="1153"/>
      <c r="AI77" s="1153"/>
      <c r="AJ77" s="1153"/>
      <c r="AK77" s="1153"/>
      <c r="AL77" s="1153"/>
      <c r="AM77" s="1153"/>
      <c r="AN77" s="1153"/>
      <c r="AO77" s="1153"/>
      <c r="AP77" s="1153"/>
      <c r="AQ77" s="1153"/>
      <c r="AR77" s="1153"/>
      <c r="AS77" s="1153"/>
      <c r="AT77" s="1153"/>
      <c r="AU77" s="1153"/>
      <c r="AV77" s="1153"/>
      <c r="AW77" s="1153"/>
      <c r="AX77" s="1153"/>
      <c r="AY77" s="1153"/>
      <c r="AZ77" s="1153"/>
      <c r="BA77" s="1153"/>
      <c r="BB77" s="1153"/>
      <c r="BC77" s="1153"/>
      <c r="BD77" s="1153"/>
      <c r="BE77" s="1153"/>
      <c r="BF77" s="1153"/>
      <c r="BG77" s="1153"/>
      <c r="BH77" s="1153"/>
      <c r="BI77" s="1153"/>
      <c r="BJ77" s="1153"/>
      <c r="BK77" s="1153"/>
      <c r="BL77" s="1153"/>
      <c r="BM77" s="1153"/>
      <c r="BN77" s="1153"/>
      <c r="BO77" s="1153"/>
      <c r="BP77" s="1153"/>
      <c r="BQ77" s="639"/>
      <c r="CB77" s="639"/>
    </row>
    <row r="78" ht="15.75" customHeight="1">
      <c r="A78" s="639"/>
      <c r="B78" s="973" t="str">
        <f>'(I-3) Design &amp; Feedback'!D89</f>
        <v>Not Required</v>
      </c>
      <c r="C78" s="639"/>
      <c r="D78" s="973" t="str">
        <f>'(I-3) Design &amp; Feedback'!G89</f>
        <v>B/CS</v>
      </c>
      <c r="E78" s="1153" t="str">
        <f>'(I-3) Design &amp; Feedback'!H89</f>
        <v/>
      </c>
      <c r="F78" s="1153" t="str">
        <f>'(I-3) Design &amp; Feedback'!J89</f>
        <v/>
      </c>
      <c r="G78" s="1153"/>
      <c r="H78" s="1153"/>
      <c r="I78" s="639"/>
      <c r="J78" s="1153"/>
      <c r="K78" s="1153"/>
      <c r="L78" s="1153"/>
      <c r="M78" s="1153"/>
      <c r="N78" s="1153"/>
      <c r="O78" s="1153"/>
      <c r="P78" s="1153"/>
      <c r="Q78" s="1153"/>
      <c r="R78" s="1153"/>
      <c r="S78" s="1153"/>
      <c r="T78" s="1153"/>
      <c r="U78" s="1153"/>
      <c r="V78" s="1153"/>
      <c r="W78" s="1153"/>
      <c r="X78" s="1153"/>
      <c r="Y78" s="1153"/>
      <c r="Z78" s="1153"/>
      <c r="AA78" s="1153"/>
      <c r="AB78" s="1153"/>
      <c r="AC78" s="1153"/>
      <c r="AD78" s="1153"/>
      <c r="AE78" s="1153"/>
      <c r="AF78" s="1153"/>
      <c r="AG78" s="1153"/>
      <c r="AH78" s="1153"/>
      <c r="AI78" s="1153"/>
      <c r="AJ78" s="1153"/>
      <c r="AK78" s="1153"/>
      <c r="AL78" s="1153"/>
      <c r="AM78" s="1153"/>
      <c r="AN78" s="1153"/>
      <c r="AO78" s="1153"/>
      <c r="AP78" s="1153"/>
      <c r="AQ78" s="1153"/>
      <c r="AR78" s="1153"/>
      <c r="AS78" s="1153"/>
      <c r="AT78" s="1153"/>
      <c r="AU78" s="1153"/>
      <c r="AV78" s="1153"/>
      <c r="AW78" s="1153"/>
      <c r="AX78" s="1153"/>
      <c r="AY78" s="1153"/>
      <c r="AZ78" s="1153"/>
      <c r="BA78" s="1153"/>
      <c r="BB78" s="1153"/>
      <c r="BC78" s="1153"/>
      <c r="BD78" s="1153"/>
      <c r="BE78" s="1153"/>
      <c r="BF78" s="1153"/>
      <c r="BG78" s="1153"/>
      <c r="BH78" s="1153"/>
      <c r="BI78" s="1153"/>
      <c r="BJ78" s="1153"/>
      <c r="BK78" s="1153"/>
      <c r="BL78" s="1153"/>
      <c r="BM78" s="1153"/>
      <c r="BN78" s="1153"/>
      <c r="BO78" s="1153"/>
      <c r="BP78" s="1153"/>
      <c r="BQ78" s="639"/>
      <c r="CB78" s="639"/>
    </row>
    <row r="79" ht="15.75" customHeight="1">
      <c r="A79" s="639"/>
      <c r="B79" s="973" t="str">
        <f>'(I-3) Design &amp; Feedback'!D90</f>
        <v>Not Required</v>
      </c>
      <c r="C79" s="639"/>
      <c r="D79" s="973" t="str">
        <f>'(I-3) Design &amp; Feedback'!G90</f>
        <v>B/CS</v>
      </c>
      <c r="E79" s="1153" t="str">
        <f>'(I-3) Design &amp; Feedback'!H90</f>
        <v/>
      </c>
      <c r="F79" s="1153" t="str">
        <f>'(I-3) Design &amp; Feedback'!J90</f>
        <v/>
      </c>
      <c r="G79" s="1153"/>
      <c r="H79" s="1153"/>
      <c r="I79" s="639"/>
      <c r="J79" s="1153"/>
      <c r="K79" s="1153"/>
      <c r="L79" s="1153"/>
      <c r="M79" s="1153"/>
      <c r="N79" s="1153"/>
      <c r="O79" s="1153"/>
      <c r="P79" s="1153"/>
      <c r="Q79" s="1153"/>
      <c r="R79" s="1153"/>
      <c r="S79" s="1153"/>
      <c r="T79" s="1153"/>
      <c r="U79" s="1153"/>
      <c r="V79" s="1153"/>
      <c r="W79" s="1153"/>
      <c r="X79" s="1153"/>
      <c r="Y79" s="1153"/>
      <c r="Z79" s="1153"/>
      <c r="AA79" s="1153"/>
      <c r="AB79" s="1153"/>
      <c r="AC79" s="1153"/>
      <c r="AD79" s="1153"/>
      <c r="AE79" s="1153"/>
      <c r="AF79" s="1153"/>
      <c r="AG79" s="1153"/>
      <c r="AH79" s="1153"/>
      <c r="AI79" s="1153"/>
      <c r="AJ79" s="1153"/>
      <c r="AK79" s="1153"/>
      <c r="AL79" s="1153"/>
      <c r="AM79" s="1153"/>
      <c r="AN79" s="1153"/>
      <c r="AO79" s="1153"/>
      <c r="AP79" s="1153"/>
      <c r="AQ79" s="1153"/>
      <c r="AR79" s="1153"/>
      <c r="AS79" s="1153"/>
      <c r="AT79" s="1153"/>
      <c r="AU79" s="1153"/>
      <c r="AV79" s="1153"/>
      <c r="AW79" s="1153"/>
      <c r="AX79" s="1153"/>
      <c r="AY79" s="1153"/>
      <c r="AZ79" s="1153"/>
      <c r="BA79" s="1153"/>
      <c r="BB79" s="1153"/>
      <c r="BC79" s="1153"/>
      <c r="BD79" s="1153"/>
      <c r="BE79" s="1153"/>
      <c r="BF79" s="1153"/>
      <c r="BG79" s="1153"/>
      <c r="BH79" s="1153"/>
      <c r="BI79" s="1153"/>
      <c r="BJ79" s="1153"/>
      <c r="BK79" s="1153"/>
      <c r="BL79" s="1153"/>
      <c r="BM79" s="1153"/>
      <c r="BN79" s="1153"/>
      <c r="BO79" s="1153"/>
      <c r="BP79" s="1153"/>
      <c r="BQ79" s="639"/>
      <c r="CB79" s="639"/>
    </row>
    <row r="80" ht="15.75" customHeight="1">
      <c r="A80" s="639"/>
      <c r="B80" s="973" t="str">
        <f>'(I-3) Design &amp; Feedback'!D91</f>
        <v>Not Required</v>
      </c>
      <c r="C80" s="639"/>
      <c r="D80" s="973" t="str">
        <f>'(I-3) Design &amp; Feedback'!G91</f>
        <v>B/CS</v>
      </c>
      <c r="E80" s="1153" t="str">
        <f>'(I-3) Design &amp; Feedback'!H91</f>
        <v/>
      </c>
      <c r="F80" s="1153" t="str">
        <f>'(I-3) Design &amp; Feedback'!J91</f>
        <v/>
      </c>
      <c r="G80" s="1153"/>
      <c r="H80" s="1153"/>
      <c r="I80" s="639"/>
      <c r="J80" s="1153"/>
      <c r="K80" s="1153"/>
      <c r="L80" s="1153"/>
      <c r="M80" s="1153"/>
      <c r="N80" s="1153"/>
      <c r="O80" s="1153"/>
      <c r="P80" s="1153"/>
      <c r="Q80" s="1153"/>
      <c r="R80" s="1153"/>
      <c r="S80" s="1153"/>
      <c r="T80" s="1153"/>
      <c r="U80" s="1153"/>
      <c r="V80" s="1153"/>
      <c r="W80" s="1153"/>
      <c r="X80" s="1153"/>
      <c r="Y80" s="1153"/>
      <c r="Z80" s="1153"/>
      <c r="AA80" s="1153"/>
      <c r="AB80" s="1153"/>
      <c r="AC80" s="1153"/>
      <c r="AD80" s="1153"/>
      <c r="AE80" s="1153"/>
      <c r="AF80" s="1153"/>
      <c r="AG80" s="1153"/>
      <c r="AH80" s="1153"/>
      <c r="AI80" s="1153"/>
      <c r="AJ80" s="1153"/>
      <c r="AK80" s="1153"/>
      <c r="AL80" s="1153"/>
      <c r="AM80" s="1153"/>
      <c r="AN80" s="1153"/>
      <c r="AO80" s="1153"/>
      <c r="AP80" s="1153"/>
      <c r="AQ80" s="1153"/>
      <c r="AR80" s="1153"/>
      <c r="AS80" s="1153"/>
      <c r="AT80" s="1153"/>
      <c r="AU80" s="1153"/>
      <c r="AV80" s="1153"/>
      <c r="AW80" s="1153"/>
      <c r="AX80" s="1153"/>
      <c r="AY80" s="1153"/>
      <c r="AZ80" s="1153"/>
      <c r="BA80" s="1153"/>
      <c r="BB80" s="1153"/>
      <c r="BC80" s="1153"/>
      <c r="BD80" s="1153"/>
      <c r="BE80" s="1153"/>
      <c r="BF80" s="1153"/>
      <c r="BG80" s="1153"/>
      <c r="BH80" s="1153"/>
      <c r="BI80" s="1153"/>
      <c r="BJ80" s="1153"/>
      <c r="BK80" s="1153"/>
      <c r="BL80" s="1153"/>
      <c r="BM80" s="1153"/>
      <c r="BN80" s="1153"/>
      <c r="BO80" s="1153"/>
      <c r="BP80" s="1153"/>
      <c r="BQ80" s="639"/>
      <c r="CB80" s="639"/>
    </row>
    <row r="81" ht="15.75" customHeight="1">
      <c r="A81" s="639"/>
      <c r="B81" s="973" t="str">
        <f>'(I-3) Design &amp; Feedback'!D92</f>
        <v>Not Required</v>
      </c>
      <c r="C81" s="639"/>
      <c r="D81" s="973" t="str">
        <f>'(I-3) Design &amp; Feedback'!G92</f>
        <v>B/CS</v>
      </c>
      <c r="E81" s="1153" t="str">
        <f>'(I-3) Design &amp; Feedback'!H92</f>
        <v/>
      </c>
      <c r="F81" s="1153" t="str">
        <f>'(I-3) Design &amp; Feedback'!J92</f>
        <v/>
      </c>
      <c r="G81" s="1153"/>
      <c r="H81" s="1153"/>
      <c r="I81" s="639"/>
      <c r="J81" s="1153"/>
      <c r="K81" s="1153"/>
      <c r="L81" s="1153"/>
      <c r="M81" s="1153"/>
      <c r="N81" s="1153"/>
      <c r="O81" s="1153"/>
      <c r="P81" s="1153"/>
      <c r="Q81" s="1153"/>
      <c r="R81" s="1153"/>
      <c r="S81" s="1153"/>
      <c r="T81" s="1153"/>
      <c r="U81" s="1153"/>
      <c r="V81" s="1153"/>
      <c r="W81" s="1153"/>
      <c r="X81" s="1153"/>
      <c r="Y81" s="1153"/>
      <c r="Z81" s="1153"/>
      <c r="AA81" s="1153"/>
      <c r="AB81" s="1153"/>
      <c r="AC81" s="1153"/>
      <c r="AD81" s="1153"/>
      <c r="AE81" s="1153"/>
      <c r="AF81" s="1153"/>
      <c r="AG81" s="1153"/>
      <c r="AH81" s="1153"/>
      <c r="AI81" s="1153"/>
      <c r="AJ81" s="1153"/>
      <c r="AK81" s="1153"/>
      <c r="AL81" s="1153"/>
      <c r="AM81" s="1153"/>
      <c r="AN81" s="1153"/>
      <c r="AO81" s="1153"/>
      <c r="AP81" s="1153"/>
      <c r="AQ81" s="1153"/>
      <c r="AR81" s="1153"/>
      <c r="AS81" s="1153"/>
      <c r="AT81" s="1153"/>
      <c r="AU81" s="1153"/>
      <c r="AV81" s="1153"/>
      <c r="AW81" s="1153"/>
      <c r="AX81" s="1153"/>
      <c r="AY81" s="1153"/>
      <c r="AZ81" s="1153"/>
      <c r="BA81" s="1153"/>
      <c r="BB81" s="1153"/>
      <c r="BC81" s="1153"/>
      <c r="BD81" s="1153"/>
      <c r="BE81" s="1153"/>
      <c r="BF81" s="1153"/>
      <c r="BG81" s="1153"/>
      <c r="BH81" s="1153"/>
      <c r="BI81" s="1153"/>
      <c r="BJ81" s="1153"/>
      <c r="BK81" s="1153"/>
      <c r="BL81" s="1153"/>
      <c r="BM81" s="1153"/>
      <c r="BN81" s="1153"/>
      <c r="BO81" s="1153"/>
      <c r="BP81" s="1153"/>
      <c r="BQ81" s="639"/>
      <c r="CB81" s="639"/>
    </row>
    <row r="82" ht="15.75" customHeight="1">
      <c r="A82" s="639"/>
      <c r="B82" s="973" t="str">
        <f>'(I-3) Design &amp; Feedback'!D93</f>
        <v>Not Required</v>
      </c>
      <c r="C82" s="639"/>
      <c r="D82" s="973" t="str">
        <f>'(I-3) Design &amp; Feedback'!G93</f>
        <v>B/CS</v>
      </c>
      <c r="E82" s="1153" t="str">
        <f>'(I-3) Design &amp; Feedback'!H93</f>
        <v/>
      </c>
      <c r="F82" s="1153" t="str">
        <f>'(I-3) Design &amp; Feedback'!J93</f>
        <v/>
      </c>
      <c r="G82" s="1153"/>
      <c r="H82" s="1153"/>
      <c r="I82" s="639"/>
      <c r="J82" s="1153"/>
      <c r="K82" s="1153"/>
      <c r="L82" s="1153"/>
      <c r="M82" s="1153"/>
      <c r="N82" s="1153"/>
      <c r="O82" s="1153"/>
      <c r="P82" s="1153"/>
      <c r="Q82" s="1153"/>
      <c r="R82" s="1153"/>
      <c r="S82" s="1153"/>
      <c r="T82" s="1153"/>
      <c r="U82" s="1153"/>
      <c r="V82" s="1153"/>
      <c r="W82" s="1153"/>
      <c r="X82" s="1153"/>
      <c r="Y82" s="1153"/>
      <c r="Z82" s="1153"/>
      <c r="AA82" s="1153"/>
      <c r="AB82" s="1153"/>
      <c r="AC82" s="1153"/>
      <c r="AD82" s="1153"/>
      <c r="AE82" s="1153"/>
      <c r="AF82" s="1153"/>
      <c r="AG82" s="1153"/>
      <c r="AH82" s="1153"/>
      <c r="AI82" s="1153"/>
      <c r="AJ82" s="1153"/>
      <c r="AK82" s="1153"/>
      <c r="AL82" s="1153"/>
      <c r="AM82" s="1153"/>
      <c r="AN82" s="1153"/>
      <c r="AO82" s="1153"/>
      <c r="AP82" s="1153"/>
      <c r="AQ82" s="1153"/>
      <c r="AR82" s="1153"/>
      <c r="AS82" s="1153"/>
      <c r="AT82" s="1153"/>
      <c r="AU82" s="1153"/>
      <c r="AV82" s="1153"/>
      <c r="AW82" s="1153"/>
      <c r="AX82" s="1153"/>
      <c r="AY82" s="1153"/>
      <c r="AZ82" s="1153"/>
      <c r="BA82" s="1153"/>
      <c r="BB82" s="1153"/>
      <c r="BC82" s="1153"/>
      <c r="BD82" s="1153"/>
      <c r="BE82" s="1153"/>
      <c r="BF82" s="1153"/>
      <c r="BG82" s="1153"/>
      <c r="BH82" s="1153"/>
      <c r="BI82" s="1153"/>
      <c r="BJ82" s="1153"/>
      <c r="BK82" s="1153"/>
      <c r="BL82" s="1153"/>
      <c r="BM82" s="1153"/>
      <c r="BN82" s="1153"/>
      <c r="BO82" s="1153"/>
      <c r="BP82" s="1153"/>
      <c r="BQ82" s="639"/>
      <c r="CB82" s="639"/>
    </row>
    <row r="83" ht="15.75" customHeight="1">
      <c r="A83" s="639"/>
      <c r="B83" s="973" t="str">
        <f>'(I-3) Design &amp; Feedback'!D94</f>
        <v>Not Required</v>
      </c>
      <c r="C83" s="639"/>
      <c r="D83" s="973" t="str">
        <f>'(I-3) Design &amp; Feedback'!G94</f>
        <v>B/CS</v>
      </c>
      <c r="E83" s="1153" t="str">
        <f>'(I-3) Design &amp; Feedback'!H94</f>
        <v/>
      </c>
      <c r="F83" s="1153" t="str">
        <f>'(I-3) Design &amp; Feedback'!J94</f>
        <v/>
      </c>
      <c r="G83" s="1153"/>
      <c r="H83" s="1153"/>
      <c r="I83" s="639"/>
      <c r="J83" s="1153"/>
      <c r="K83" s="1153"/>
      <c r="L83" s="1153"/>
      <c r="M83" s="1153"/>
      <c r="N83" s="1153"/>
      <c r="O83" s="1153"/>
      <c r="P83" s="1153"/>
      <c r="Q83" s="1153"/>
      <c r="R83" s="1153"/>
      <c r="S83" s="1153"/>
      <c r="T83" s="1153"/>
      <c r="U83" s="1153"/>
      <c r="V83" s="1153"/>
      <c r="W83" s="1153"/>
      <c r="X83" s="1153"/>
      <c r="Y83" s="1153"/>
      <c r="Z83" s="1153"/>
      <c r="AA83" s="1153"/>
      <c r="AB83" s="1153"/>
      <c r="AC83" s="1153"/>
      <c r="AD83" s="1153"/>
      <c r="AE83" s="1153"/>
      <c r="AF83" s="1153"/>
      <c r="AG83" s="1153"/>
      <c r="AH83" s="1153"/>
      <c r="AI83" s="1153"/>
      <c r="AJ83" s="1153"/>
      <c r="AK83" s="1153"/>
      <c r="AL83" s="1153"/>
      <c r="AM83" s="1153"/>
      <c r="AN83" s="1153"/>
      <c r="AO83" s="1153"/>
      <c r="AP83" s="1153"/>
      <c r="AQ83" s="1153"/>
      <c r="AR83" s="1153"/>
      <c r="AS83" s="1153"/>
      <c r="AT83" s="1153"/>
      <c r="AU83" s="1153"/>
      <c r="AV83" s="1153"/>
      <c r="AW83" s="1153"/>
      <c r="AX83" s="1153"/>
      <c r="AY83" s="1153"/>
      <c r="AZ83" s="1153"/>
      <c r="BA83" s="1153"/>
      <c r="BB83" s="1153"/>
      <c r="BC83" s="1153"/>
      <c r="BD83" s="1153"/>
      <c r="BE83" s="1153"/>
      <c r="BF83" s="1153"/>
      <c r="BG83" s="1153"/>
      <c r="BH83" s="1153"/>
      <c r="BI83" s="1153"/>
      <c r="BJ83" s="1153"/>
      <c r="BK83" s="1153"/>
      <c r="BL83" s="1153"/>
      <c r="BM83" s="1153"/>
      <c r="BN83" s="1153"/>
      <c r="BO83" s="1153"/>
      <c r="BP83" s="1153"/>
      <c r="BQ83" s="639"/>
      <c r="CB83" s="639"/>
    </row>
    <row r="84" ht="15.75" customHeight="1">
      <c r="A84" s="639"/>
      <c r="B84" s="973" t="str">
        <f>'(I-3) Design &amp; Feedback'!D95</f>
        <v>Not Required</v>
      </c>
      <c r="C84" s="639"/>
      <c r="D84" s="973" t="str">
        <f>'(I-3) Design &amp; Feedback'!G95</f>
        <v>B/CS</v>
      </c>
      <c r="E84" s="1153" t="str">
        <f>'(I-3) Design &amp; Feedback'!H95</f>
        <v/>
      </c>
      <c r="F84" s="1153" t="str">
        <f>'(I-3) Design &amp; Feedback'!J95</f>
        <v/>
      </c>
      <c r="G84" s="1153"/>
      <c r="H84" s="1153"/>
      <c r="I84" s="639"/>
      <c r="J84" s="1153"/>
      <c r="K84" s="1153"/>
      <c r="L84" s="1153"/>
      <c r="M84" s="1153"/>
      <c r="N84" s="1153"/>
      <c r="O84" s="1153"/>
      <c r="P84" s="1153"/>
      <c r="Q84" s="1153"/>
      <c r="R84" s="1153"/>
      <c r="S84" s="1153"/>
      <c r="T84" s="1153"/>
      <c r="U84" s="1153"/>
      <c r="V84" s="1153"/>
      <c r="W84" s="1153"/>
      <c r="X84" s="1153"/>
      <c r="Y84" s="1153"/>
      <c r="Z84" s="1153"/>
      <c r="AA84" s="1153"/>
      <c r="AB84" s="1153"/>
      <c r="AC84" s="1153"/>
      <c r="AD84" s="1153"/>
      <c r="AE84" s="1153"/>
      <c r="AF84" s="1153"/>
      <c r="AG84" s="1153"/>
      <c r="AH84" s="1153"/>
      <c r="AI84" s="1153"/>
      <c r="AJ84" s="1153"/>
      <c r="AK84" s="1153"/>
      <c r="AL84" s="1153"/>
      <c r="AM84" s="1153"/>
      <c r="AN84" s="1153"/>
      <c r="AO84" s="1153"/>
      <c r="AP84" s="1153"/>
      <c r="AQ84" s="1153"/>
      <c r="AR84" s="1153"/>
      <c r="AS84" s="1153"/>
      <c r="AT84" s="1153"/>
      <c r="AU84" s="1153"/>
      <c r="AV84" s="1153"/>
      <c r="AW84" s="1153"/>
      <c r="AX84" s="1153"/>
      <c r="AY84" s="1153"/>
      <c r="AZ84" s="1153"/>
      <c r="BA84" s="1153"/>
      <c r="BB84" s="1153"/>
      <c r="BC84" s="1153"/>
      <c r="BD84" s="1153"/>
      <c r="BE84" s="1153"/>
      <c r="BF84" s="1153"/>
      <c r="BG84" s="1153"/>
      <c r="BH84" s="1153"/>
      <c r="BI84" s="1153"/>
      <c r="BJ84" s="1153"/>
      <c r="BK84" s="1153"/>
      <c r="BL84" s="1153"/>
      <c r="BM84" s="1153"/>
      <c r="BN84" s="1153"/>
      <c r="BO84" s="1153"/>
      <c r="BP84" s="1153"/>
      <c r="BQ84" s="639"/>
      <c r="CB84" s="639"/>
    </row>
    <row r="85" ht="15.75" customHeight="1">
      <c r="A85" s="639"/>
      <c r="B85" s="973" t="str">
        <f>'(I-3) Design &amp; Feedback'!D96</f>
        <v>Not Required</v>
      </c>
      <c r="C85" s="639"/>
      <c r="D85" s="973" t="str">
        <f>'(I-3) Design &amp; Feedback'!G96</f>
        <v>B/CS</v>
      </c>
      <c r="E85" s="1153" t="str">
        <f>'(I-3) Design &amp; Feedback'!H96</f>
        <v/>
      </c>
      <c r="F85" s="1153" t="str">
        <f>'(I-3) Design &amp; Feedback'!J96</f>
        <v/>
      </c>
      <c r="G85" s="1153"/>
      <c r="H85" s="1153"/>
      <c r="I85" s="639"/>
      <c r="J85" s="1153"/>
      <c r="K85" s="1153"/>
      <c r="L85" s="1153"/>
      <c r="M85" s="1153"/>
      <c r="N85" s="1153"/>
      <c r="O85" s="1153"/>
      <c r="P85" s="1153"/>
      <c r="Q85" s="1153"/>
      <c r="R85" s="1153"/>
      <c r="S85" s="1153"/>
      <c r="T85" s="1153"/>
      <c r="U85" s="1153"/>
      <c r="V85" s="1153"/>
      <c r="W85" s="1153"/>
      <c r="X85" s="1153"/>
      <c r="Y85" s="1153"/>
      <c r="Z85" s="1153"/>
      <c r="AA85" s="1153"/>
      <c r="AB85" s="1153"/>
      <c r="AC85" s="1153"/>
      <c r="AD85" s="1153"/>
      <c r="AE85" s="1153"/>
      <c r="AF85" s="1153"/>
      <c r="AG85" s="1153"/>
      <c r="AH85" s="1153"/>
      <c r="AI85" s="1153"/>
      <c r="AJ85" s="1153"/>
      <c r="AK85" s="1153"/>
      <c r="AL85" s="1153"/>
      <c r="AM85" s="1153"/>
      <c r="AN85" s="1153"/>
      <c r="AO85" s="1153"/>
      <c r="AP85" s="1153"/>
      <c r="AQ85" s="1153"/>
      <c r="AR85" s="1153"/>
      <c r="AS85" s="1153"/>
      <c r="AT85" s="1153"/>
      <c r="AU85" s="1153"/>
      <c r="AV85" s="1153"/>
      <c r="AW85" s="1153"/>
      <c r="AX85" s="1153"/>
      <c r="AY85" s="1153"/>
      <c r="AZ85" s="1153"/>
      <c r="BA85" s="1153"/>
      <c r="BB85" s="1153"/>
      <c r="BC85" s="1153"/>
      <c r="BD85" s="1153"/>
      <c r="BE85" s="1153"/>
      <c r="BF85" s="1153"/>
      <c r="BG85" s="1153"/>
      <c r="BH85" s="1153"/>
      <c r="BI85" s="1153"/>
      <c r="BJ85" s="1153"/>
      <c r="BK85" s="1153"/>
      <c r="BL85" s="1153"/>
      <c r="BM85" s="1153"/>
      <c r="BN85" s="1153"/>
      <c r="BO85" s="1153"/>
      <c r="BP85" s="1153"/>
      <c r="BQ85" s="639"/>
      <c r="CB85" s="639"/>
    </row>
    <row r="86" ht="15.75" customHeight="1">
      <c r="A86" s="639"/>
      <c r="B86" s="973" t="str">
        <f>'(I-3) Design &amp; Feedback'!#REF!</f>
        <v>#ERROR!</v>
      </c>
      <c r="C86" s="639"/>
      <c r="D86" s="973" t="str">
        <f>'(I-3) Design &amp; Feedback'!#REF!</f>
        <v>#ERROR!</v>
      </c>
      <c r="E86" s="1153" t="str">
        <f>'(I-3) Design &amp; Feedback'!#REF!</f>
        <v>#ERROR!</v>
      </c>
      <c r="F86" s="1153" t="str">
        <f>'(I-3) Design &amp; Feedback'!#REF!</f>
        <v>#ERROR!</v>
      </c>
      <c r="G86" s="1153"/>
      <c r="H86" s="1153"/>
      <c r="I86" s="639"/>
      <c r="J86" s="1153"/>
      <c r="K86" s="1153"/>
      <c r="L86" s="1153"/>
      <c r="M86" s="1153"/>
      <c r="N86" s="1153"/>
      <c r="O86" s="1153"/>
      <c r="P86" s="1153"/>
      <c r="Q86" s="1153"/>
      <c r="R86" s="1153"/>
      <c r="S86" s="1153"/>
      <c r="T86" s="1153"/>
      <c r="U86" s="1153"/>
      <c r="V86" s="1153"/>
      <c r="W86" s="1153"/>
      <c r="X86" s="1153"/>
      <c r="Y86" s="1153"/>
      <c r="Z86" s="1153"/>
      <c r="AA86" s="1153"/>
      <c r="AB86" s="1153"/>
      <c r="AC86" s="1153"/>
      <c r="AD86" s="1153"/>
      <c r="AE86" s="1153"/>
      <c r="AF86" s="1153"/>
      <c r="AG86" s="1153"/>
      <c r="AH86" s="1153"/>
      <c r="AI86" s="1153"/>
      <c r="AJ86" s="1153"/>
      <c r="AK86" s="1153"/>
      <c r="AL86" s="1153"/>
      <c r="AM86" s="1153"/>
      <c r="AN86" s="1153"/>
      <c r="AO86" s="1153"/>
      <c r="AP86" s="1153"/>
      <c r="AQ86" s="1153"/>
      <c r="AR86" s="1153"/>
      <c r="AS86" s="1153"/>
      <c r="AT86" s="1153"/>
      <c r="AU86" s="1153"/>
      <c r="AV86" s="1153"/>
      <c r="AW86" s="1153"/>
      <c r="AX86" s="1153"/>
      <c r="AY86" s="1153"/>
      <c r="AZ86" s="1153"/>
      <c r="BA86" s="1153"/>
      <c r="BB86" s="1153"/>
      <c r="BC86" s="1153"/>
      <c r="BD86" s="1153"/>
      <c r="BE86" s="1153"/>
      <c r="BF86" s="1153"/>
      <c r="BG86" s="1153"/>
      <c r="BH86" s="1153"/>
      <c r="BI86" s="1153"/>
      <c r="BJ86" s="1153"/>
      <c r="BK86" s="1153"/>
      <c r="BL86" s="1153"/>
      <c r="BM86" s="1153"/>
      <c r="BN86" s="1153"/>
      <c r="BO86" s="1153"/>
      <c r="BP86" s="1153"/>
      <c r="BQ86" s="639"/>
      <c r="CB86" s="639"/>
    </row>
    <row r="87" ht="15.75" customHeight="1">
      <c r="A87" s="639"/>
      <c r="B87" s="973" t="str">
        <f>'(I-3) Design &amp; Feedback'!#REF!</f>
        <v>#ERROR!</v>
      </c>
      <c r="C87" s="639"/>
      <c r="D87" s="973" t="str">
        <f>'(I-3) Design &amp; Feedback'!#REF!</f>
        <v>#ERROR!</v>
      </c>
      <c r="E87" s="1153" t="str">
        <f>'(I-3) Design &amp; Feedback'!#REF!</f>
        <v>#ERROR!</v>
      </c>
      <c r="F87" s="1153" t="str">
        <f>'(I-3) Design &amp; Feedback'!#REF!</f>
        <v>#ERROR!</v>
      </c>
      <c r="G87" s="1153"/>
      <c r="H87" s="1153"/>
      <c r="I87" s="639"/>
      <c r="J87" s="1153"/>
      <c r="K87" s="1153"/>
      <c r="L87" s="1153"/>
      <c r="M87" s="1153"/>
      <c r="N87" s="1153"/>
      <c r="O87" s="1153"/>
      <c r="P87" s="1153"/>
      <c r="Q87" s="1153"/>
      <c r="R87" s="1153"/>
      <c r="S87" s="1153"/>
      <c r="T87" s="1153"/>
      <c r="U87" s="1153"/>
      <c r="V87" s="1153"/>
      <c r="W87" s="1153"/>
      <c r="X87" s="1153"/>
      <c r="Y87" s="1153"/>
      <c r="Z87" s="1153"/>
      <c r="AA87" s="1153"/>
      <c r="AB87" s="1153"/>
      <c r="AC87" s="1153"/>
      <c r="AD87" s="1153"/>
      <c r="AE87" s="1153"/>
      <c r="AF87" s="1153"/>
      <c r="AG87" s="1153"/>
      <c r="AH87" s="1153"/>
      <c r="AI87" s="1153"/>
      <c r="AJ87" s="1153"/>
      <c r="AK87" s="1153"/>
      <c r="AL87" s="1153"/>
      <c r="AM87" s="1153"/>
      <c r="AN87" s="1153"/>
      <c r="AO87" s="1153"/>
      <c r="AP87" s="1153"/>
      <c r="AQ87" s="1153"/>
      <c r="AR87" s="1153"/>
      <c r="AS87" s="1153"/>
      <c r="AT87" s="1153"/>
      <c r="AU87" s="1153"/>
      <c r="AV87" s="1153"/>
      <c r="AW87" s="1153"/>
      <c r="AX87" s="1153"/>
      <c r="AY87" s="1153"/>
      <c r="AZ87" s="1153"/>
      <c r="BA87" s="1153"/>
      <c r="BB87" s="1153"/>
      <c r="BC87" s="1153"/>
      <c r="BD87" s="1153"/>
      <c r="BE87" s="1153"/>
      <c r="BF87" s="1153"/>
      <c r="BG87" s="1153"/>
      <c r="BH87" s="1153"/>
      <c r="BI87" s="1153"/>
      <c r="BJ87" s="1153"/>
      <c r="BK87" s="1153"/>
      <c r="BL87" s="1153"/>
      <c r="BM87" s="1153"/>
      <c r="BN87" s="1153"/>
      <c r="BO87" s="1153"/>
      <c r="BP87" s="1153"/>
      <c r="BQ87" s="639"/>
      <c r="CB87" s="639"/>
    </row>
    <row r="88" ht="15.75" customHeight="1">
      <c r="A88" s="639"/>
      <c r="B88" s="973" t="str">
        <f>'(I-3) Design &amp; Feedback'!#REF!</f>
        <v>#ERROR!</v>
      </c>
      <c r="C88" s="639"/>
      <c r="D88" s="973" t="str">
        <f>'(I-3) Design &amp; Feedback'!#REF!</f>
        <v>#ERROR!</v>
      </c>
      <c r="E88" s="1153" t="str">
        <f>'(I-3) Design &amp; Feedback'!#REF!</f>
        <v>#ERROR!</v>
      </c>
      <c r="F88" s="1153" t="str">
        <f>'(I-3) Design &amp; Feedback'!#REF!</f>
        <v>#ERROR!</v>
      </c>
      <c r="G88" s="1153"/>
      <c r="H88" s="1153"/>
      <c r="I88" s="639"/>
      <c r="J88" s="1153"/>
      <c r="K88" s="1153"/>
      <c r="L88" s="1153"/>
      <c r="M88" s="1153"/>
      <c r="N88" s="1153"/>
      <c r="O88" s="1153"/>
      <c r="P88" s="1153"/>
      <c r="Q88" s="1153"/>
      <c r="R88" s="1153"/>
      <c r="S88" s="1153"/>
      <c r="T88" s="1153"/>
      <c r="U88" s="1153"/>
      <c r="V88" s="1153"/>
      <c r="W88" s="1153"/>
      <c r="X88" s="1153"/>
      <c r="Y88" s="1153"/>
      <c r="Z88" s="1153"/>
      <c r="AA88" s="1153"/>
      <c r="AB88" s="1153"/>
      <c r="AC88" s="1153"/>
      <c r="AD88" s="1153"/>
      <c r="AE88" s="1153"/>
      <c r="AF88" s="1153"/>
      <c r="AG88" s="1153"/>
      <c r="AH88" s="1153"/>
      <c r="AI88" s="1153"/>
      <c r="AJ88" s="1153"/>
      <c r="AK88" s="1153"/>
      <c r="AL88" s="1153"/>
      <c r="AM88" s="1153"/>
      <c r="AN88" s="1153"/>
      <c r="AO88" s="1153"/>
      <c r="AP88" s="1153"/>
      <c r="AQ88" s="1153"/>
      <c r="AR88" s="1153"/>
      <c r="AS88" s="1153"/>
      <c r="AT88" s="1153"/>
      <c r="AU88" s="1153"/>
      <c r="AV88" s="1153"/>
      <c r="AW88" s="1153"/>
      <c r="AX88" s="1153"/>
      <c r="AY88" s="1153"/>
      <c r="AZ88" s="1153"/>
      <c r="BA88" s="1153"/>
      <c r="BB88" s="1153"/>
      <c r="BC88" s="1153"/>
      <c r="BD88" s="1153"/>
      <c r="BE88" s="1153"/>
      <c r="BF88" s="1153"/>
      <c r="BG88" s="1153"/>
      <c r="BH88" s="1153"/>
      <c r="BI88" s="1153"/>
      <c r="BJ88" s="1153"/>
      <c r="BK88" s="1153"/>
      <c r="BL88" s="1153"/>
      <c r="BM88" s="1153"/>
      <c r="BN88" s="1153"/>
      <c r="BO88" s="1153"/>
      <c r="BP88" s="1153"/>
      <c r="BQ88" s="639"/>
      <c r="CB88" s="639"/>
    </row>
    <row r="89" ht="15.75" customHeight="1">
      <c r="A89" s="639"/>
      <c r="B89" s="973" t="str">
        <f>'(I-3) Design &amp; Feedback'!#REF!</f>
        <v>#ERROR!</v>
      </c>
      <c r="C89" s="639"/>
      <c r="D89" s="973" t="str">
        <f>'(I-3) Design &amp; Feedback'!#REF!</f>
        <v>#ERROR!</v>
      </c>
      <c r="E89" s="1153" t="str">
        <f>'(I-3) Design &amp; Feedback'!#REF!</f>
        <v>#ERROR!</v>
      </c>
      <c r="F89" s="1153" t="str">
        <f>'(I-3) Design &amp; Feedback'!#REF!</f>
        <v>#ERROR!</v>
      </c>
      <c r="G89" s="1153"/>
      <c r="H89" s="1153"/>
      <c r="I89" s="639"/>
      <c r="J89" s="1153"/>
      <c r="K89" s="1153"/>
      <c r="L89" s="1153"/>
      <c r="M89" s="1153"/>
      <c r="N89" s="1153"/>
      <c r="O89" s="1153"/>
      <c r="P89" s="1153"/>
      <c r="Q89" s="1153"/>
      <c r="R89" s="1153"/>
      <c r="S89" s="1153"/>
      <c r="T89" s="1153"/>
      <c r="U89" s="1153"/>
      <c r="V89" s="1153"/>
      <c r="W89" s="1153"/>
      <c r="X89" s="1153"/>
      <c r="Y89" s="1153"/>
      <c r="Z89" s="1153"/>
      <c r="AA89" s="1153"/>
      <c r="AB89" s="1153"/>
      <c r="AC89" s="1153"/>
      <c r="AD89" s="1153"/>
      <c r="AE89" s="1153"/>
      <c r="AF89" s="1153"/>
      <c r="AG89" s="1153"/>
      <c r="AH89" s="1153"/>
      <c r="AI89" s="1153"/>
      <c r="AJ89" s="1153"/>
      <c r="AK89" s="1153"/>
      <c r="AL89" s="1153"/>
      <c r="AM89" s="1153"/>
      <c r="AN89" s="1153"/>
      <c r="AO89" s="1153"/>
      <c r="AP89" s="1153"/>
      <c r="AQ89" s="1153"/>
      <c r="AR89" s="1153"/>
      <c r="AS89" s="1153"/>
      <c r="AT89" s="1153"/>
      <c r="AU89" s="1153"/>
      <c r="AV89" s="1153"/>
      <c r="AW89" s="1153"/>
      <c r="AX89" s="1153"/>
      <c r="AY89" s="1153"/>
      <c r="AZ89" s="1153"/>
      <c r="BA89" s="1153"/>
      <c r="BB89" s="1153"/>
      <c r="BC89" s="1153"/>
      <c r="BD89" s="1153"/>
      <c r="BE89" s="1153"/>
      <c r="BF89" s="1153"/>
      <c r="BG89" s="1153"/>
      <c r="BH89" s="1153"/>
      <c r="BI89" s="1153"/>
      <c r="BJ89" s="1153"/>
      <c r="BK89" s="1153"/>
      <c r="BL89" s="1153"/>
      <c r="BM89" s="1153"/>
      <c r="BN89" s="1153"/>
      <c r="BO89" s="1153"/>
      <c r="BP89" s="1153"/>
      <c r="BQ89" s="639"/>
      <c r="CB89" s="639"/>
    </row>
    <row r="90" ht="15.75" customHeight="1">
      <c r="A90" s="639"/>
      <c r="B90" s="973" t="str">
        <f>'(I-3) Design &amp; Feedback'!#REF!</f>
        <v>#ERROR!</v>
      </c>
      <c r="C90" s="639"/>
      <c r="D90" s="973" t="str">
        <f>'(I-3) Design &amp; Feedback'!#REF!</f>
        <v>#ERROR!</v>
      </c>
      <c r="E90" s="1153" t="str">
        <f>'(I-3) Design &amp; Feedback'!#REF!</f>
        <v>#ERROR!</v>
      </c>
      <c r="F90" s="1153" t="str">
        <f>'(I-3) Design &amp; Feedback'!#REF!</f>
        <v>#ERROR!</v>
      </c>
      <c r="G90" s="1153"/>
      <c r="H90" s="1153"/>
      <c r="I90" s="639"/>
      <c r="J90" s="1153"/>
      <c r="K90" s="1153"/>
      <c r="L90" s="1153"/>
      <c r="M90" s="1153"/>
      <c r="N90" s="1153"/>
      <c r="O90" s="1153"/>
      <c r="P90" s="1153"/>
      <c r="Q90" s="1153"/>
      <c r="R90" s="1153"/>
      <c r="S90" s="1153"/>
      <c r="T90" s="1153"/>
      <c r="U90" s="1153"/>
      <c r="V90" s="1153"/>
      <c r="W90" s="1153"/>
      <c r="X90" s="1153"/>
      <c r="Y90" s="1153"/>
      <c r="Z90" s="1153"/>
      <c r="AA90" s="1153"/>
      <c r="AB90" s="1153"/>
      <c r="AC90" s="1153"/>
      <c r="AD90" s="1153"/>
      <c r="AE90" s="1153"/>
      <c r="AF90" s="1153"/>
      <c r="AG90" s="1153"/>
      <c r="AH90" s="1153"/>
      <c r="AI90" s="1153"/>
      <c r="AJ90" s="1153"/>
      <c r="AK90" s="1153"/>
      <c r="AL90" s="1153"/>
      <c r="AM90" s="1153"/>
      <c r="AN90" s="1153"/>
      <c r="AO90" s="1153"/>
      <c r="AP90" s="1153"/>
      <c r="AQ90" s="1153"/>
      <c r="AR90" s="1153"/>
      <c r="AS90" s="1153"/>
      <c r="AT90" s="1153"/>
      <c r="AU90" s="1153"/>
      <c r="AV90" s="1153"/>
      <c r="AW90" s="1153"/>
      <c r="AX90" s="1153"/>
      <c r="AY90" s="1153"/>
      <c r="AZ90" s="1153"/>
      <c r="BA90" s="1153"/>
      <c r="BB90" s="1153"/>
      <c r="BC90" s="1153"/>
      <c r="BD90" s="1153"/>
      <c r="BE90" s="1153"/>
      <c r="BF90" s="1153"/>
      <c r="BG90" s="1153"/>
      <c r="BH90" s="1153"/>
      <c r="BI90" s="1153"/>
      <c r="BJ90" s="1153"/>
      <c r="BK90" s="1153"/>
      <c r="BL90" s="1153"/>
      <c r="BM90" s="1153"/>
      <c r="BN90" s="1153"/>
      <c r="BO90" s="1153"/>
      <c r="BP90" s="1153"/>
      <c r="BQ90" s="639"/>
      <c r="CB90" s="639"/>
    </row>
    <row r="91" ht="15.75" customHeight="1">
      <c r="A91" s="639"/>
      <c r="B91" s="973" t="str">
        <f>'(I-3) Design &amp; Feedback'!#REF!</f>
        <v>#ERROR!</v>
      </c>
      <c r="C91" s="639"/>
      <c r="D91" s="973" t="str">
        <f>'(I-3) Design &amp; Feedback'!#REF!</f>
        <v>#ERROR!</v>
      </c>
      <c r="E91" s="1153" t="str">
        <f>'(I-3) Design &amp; Feedback'!#REF!</f>
        <v>#ERROR!</v>
      </c>
      <c r="F91" s="1153" t="str">
        <f>'(I-3) Design &amp; Feedback'!#REF!</f>
        <v>#ERROR!</v>
      </c>
      <c r="G91" s="1153"/>
      <c r="H91" s="1153"/>
      <c r="I91" s="639"/>
      <c r="J91" s="1153"/>
      <c r="K91" s="1153"/>
      <c r="L91" s="1153"/>
      <c r="M91" s="1153"/>
      <c r="N91" s="1153"/>
      <c r="O91" s="1153"/>
      <c r="P91" s="1153"/>
      <c r="Q91" s="1153"/>
      <c r="R91" s="1153"/>
      <c r="S91" s="1153"/>
      <c r="T91" s="1153"/>
      <c r="U91" s="1153"/>
      <c r="V91" s="1153"/>
      <c r="W91" s="1153"/>
      <c r="X91" s="1153"/>
      <c r="Y91" s="1153"/>
      <c r="Z91" s="1153"/>
      <c r="AA91" s="1153"/>
      <c r="AB91" s="1153"/>
      <c r="AC91" s="1153"/>
      <c r="AD91" s="1153"/>
      <c r="AE91" s="1153"/>
      <c r="AF91" s="1153"/>
      <c r="AG91" s="1153"/>
      <c r="AH91" s="1153"/>
      <c r="AI91" s="1153"/>
      <c r="AJ91" s="1153"/>
      <c r="AK91" s="1153"/>
      <c r="AL91" s="1153"/>
      <c r="AM91" s="1153"/>
      <c r="AN91" s="1153"/>
      <c r="AO91" s="1153"/>
      <c r="AP91" s="1153"/>
      <c r="AQ91" s="1153"/>
      <c r="AR91" s="1153"/>
      <c r="AS91" s="1153"/>
      <c r="AT91" s="1153"/>
      <c r="AU91" s="1153"/>
      <c r="AV91" s="1153"/>
      <c r="AW91" s="1153"/>
      <c r="AX91" s="1153"/>
      <c r="AY91" s="1153"/>
      <c r="AZ91" s="1153"/>
      <c r="BA91" s="1153"/>
      <c r="BB91" s="1153"/>
      <c r="BC91" s="1153"/>
      <c r="BD91" s="1153"/>
      <c r="BE91" s="1153"/>
      <c r="BF91" s="1153"/>
      <c r="BG91" s="1153"/>
      <c r="BH91" s="1153"/>
      <c r="BI91" s="1153"/>
      <c r="BJ91" s="1153"/>
      <c r="BK91" s="1153"/>
      <c r="BL91" s="1153"/>
      <c r="BM91" s="1153"/>
      <c r="BN91" s="1153"/>
      <c r="BO91" s="1153"/>
      <c r="BP91" s="1153"/>
      <c r="BQ91" s="639"/>
      <c r="CB91" s="639"/>
    </row>
    <row r="92" ht="15.75" customHeight="1">
      <c r="A92" s="639"/>
      <c r="B92" s="973" t="str">
        <f>'(I-3) Design &amp; Feedback'!#REF!</f>
        <v>#ERROR!</v>
      </c>
      <c r="C92" s="639"/>
      <c r="D92" s="973" t="str">
        <f>'(I-3) Design &amp; Feedback'!#REF!</f>
        <v>#ERROR!</v>
      </c>
      <c r="E92" s="1153" t="str">
        <f>'(I-3) Design &amp; Feedback'!#REF!</f>
        <v>#ERROR!</v>
      </c>
      <c r="F92" s="1153" t="str">
        <f>'(I-3) Design &amp; Feedback'!#REF!</f>
        <v>#ERROR!</v>
      </c>
      <c r="G92" s="1153"/>
      <c r="H92" s="1153"/>
      <c r="I92" s="639"/>
      <c r="J92" s="1153"/>
      <c r="K92" s="1153"/>
      <c r="L92" s="1153"/>
      <c r="M92" s="1153"/>
      <c r="N92" s="1153"/>
      <c r="O92" s="1153"/>
      <c r="P92" s="1153"/>
      <c r="Q92" s="1153"/>
      <c r="R92" s="1153"/>
      <c r="S92" s="1153"/>
      <c r="T92" s="1153"/>
      <c r="U92" s="1153"/>
      <c r="V92" s="1153"/>
      <c r="W92" s="1153"/>
      <c r="X92" s="1153"/>
      <c r="Y92" s="1153"/>
      <c r="Z92" s="1153"/>
      <c r="AA92" s="1153"/>
      <c r="AB92" s="1153"/>
      <c r="AC92" s="1153"/>
      <c r="AD92" s="1153"/>
      <c r="AE92" s="1153"/>
      <c r="AF92" s="1153"/>
      <c r="AG92" s="1153"/>
      <c r="AH92" s="1153"/>
      <c r="AI92" s="1153"/>
      <c r="AJ92" s="1153"/>
      <c r="AK92" s="1153"/>
      <c r="AL92" s="1153"/>
      <c r="AM92" s="1153"/>
      <c r="AN92" s="1153"/>
      <c r="AO92" s="1153"/>
      <c r="AP92" s="1153"/>
      <c r="AQ92" s="1153"/>
      <c r="AR92" s="1153"/>
      <c r="AS92" s="1153"/>
      <c r="AT92" s="1153"/>
      <c r="AU92" s="1153"/>
      <c r="AV92" s="1153"/>
      <c r="AW92" s="1153"/>
      <c r="AX92" s="1153"/>
      <c r="AY92" s="1153"/>
      <c r="AZ92" s="1153"/>
      <c r="BA92" s="1153"/>
      <c r="BB92" s="1153"/>
      <c r="BC92" s="1153"/>
      <c r="BD92" s="1153"/>
      <c r="BE92" s="1153"/>
      <c r="BF92" s="1153"/>
      <c r="BG92" s="1153"/>
      <c r="BH92" s="1153"/>
      <c r="BI92" s="1153"/>
      <c r="BJ92" s="1153"/>
      <c r="BK92" s="1153"/>
      <c r="BL92" s="1153"/>
      <c r="BM92" s="1153"/>
      <c r="BN92" s="1153"/>
      <c r="BO92" s="1153"/>
      <c r="BP92" s="1153"/>
      <c r="BQ92" s="639"/>
      <c r="CB92" s="639"/>
    </row>
    <row r="93" ht="15.75" customHeight="1">
      <c r="A93" s="639"/>
      <c r="B93" s="973" t="str">
        <f>'(I-3) Design &amp; Feedback'!#REF!</f>
        <v>#ERROR!</v>
      </c>
      <c r="C93" s="639"/>
      <c r="D93" s="973" t="str">
        <f>'(I-3) Design &amp; Feedback'!#REF!</f>
        <v>#ERROR!</v>
      </c>
      <c r="E93" s="1153" t="str">
        <f>'(I-3) Design &amp; Feedback'!#REF!</f>
        <v>#ERROR!</v>
      </c>
      <c r="F93" s="1153" t="str">
        <f>'(I-3) Design &amp; Feedback'!#REF!</f>
        <v>#ERROR!</v>
      </c>
      <c r="G93" s="1153"/>
      <c r="H93" s="1153"/>
      <c r="I93" s="639"/>
      <c r="J93" s="1153"/>
      <c r="K93" s="1153"/>
      <c r="L93" s="1153"/>
      <c r="M93" s="1153"/>
      <c r="N93" s="1153"/>
      <c r="O93" s="1153"/>
      <c r="P93" s="1153"/>
      <c r="Q93" s="1153"/>
      <c r="R93" s="1153"/>
      <c r="S93" s="1153"/>
      <c r="T93" s="1153"/>
      <c r="U93" s="1153"/>
      <c r="V93" s="1153"/>
      <c r="W93" s="1153"/>
      <c r="X93" s="1153"/>
      <c r="Y93" s="1153"/>
      <c r="Z93" s="1153"/>
      <c r="AA93" s="1153"/>
      <c r="AB93" s="1153"/>
      <c r="AC93" s="1153"/>
      <c r="AD93" s="1153"/>
      <c r="AE93" s="1153"/>
      <c r="AF93" s="1153"/>
      <c r="AG93" s="1153"/>
      <c r="AH93" s="1153"/>
      <c r="AI93" s="1153"/>
      <c r="AJ93" s="1153"/>
      <c r="AK93" s="1153"/>
      <c r="AL93" s="1153"/>
      <c r="AM93" s="1153"/>
      <c r="AN93" s="1153"/>
      <c r="AO93" s="1153"/>
      <c r="AP93" s="1153"/>
      <c r="AQ93" s="1153"/>
      <c r="AR93" s="1153"/>
      <c r="AS93" s="1153"/>
      <c r="AT93" s="1153"/>
      <c r="AU93" s="1153"/>
      <c r="AV93" s="1153"/>
      <c r="AW93" s="1153"/>
      <c r="AX93" s="1153"/>
      <c r="AY93" s="1153"/>
      <c r="AZ93" s="1153"/>
      <c r="BA93" s="1153"/>
      <c r="BB93" s="1153"/>
      <c r="BC93" s="1153"/>
      <c r="BD93" s="1153"/>
      <c r="BE93" s="1153"/>
      <c r="BF93" s="1153"/>
      <c r="BG93" s="1153"/>
      <c r="BH93" s="1153"/>
      <c r="BI93" s="1153"/>
      <c r="BJ93" s="1153"/>
      <c r="BK93" s="1153"/>
      <c r="BL93" s="1153"/>
      <c r="BM93" s="1153"/>
      <c r="BN93" s="1153"/>
      <c r="BO93" s="1153"/>
      <c r="BP93" s="1153"/>
      <c r="BQ93" s="639"/>
      <c r="CB93" s="639"/>
    </row>
    <row r="94" ht="15.75" customHeight="1">
      <c r="A94" s="639"/>
      <c r="B94" s="973" t="str">
        <f>'(I-3) Design &amp; Feedback'!#REF!</f>
        <v>#ERROR!</v>
      </c>
      <c r="C94" s="639"/>
      <c r="D94" s="973" t="str">
        <f>'(I-3) Design &amp; Feedback'!#REF!</f>
        <v>#ERROR!</v>
      </c>
      <c r="E94" s="1153" t="str">
        <f>'(I-3) Design &amp; Feedback'!#REF!</f>
        <v>#ERROR!</v>
      </c>
      <c r="F94" s="1153" t="str">
        <f>'(I-3) Design &amp; Feedback'!#REF!</f>
        <v>#ERROR!</v>
      </c>
      <c r="G94" s="1153"/>
      <c r="H94" s="1153"/>
      <c r="I94" s="639"/>
      <c r="J94" s="1153"/>
      <c r="K94" s="1153"/>
      <c r="L94" s="1153"/>
      <c r="M94" s="1153"/>
      <c r="N94" s="1153"/>
      <c r="O94" s="1153"/>
      <c r="P94" s="1153"/>
      <c r="Q94" s="1153"/>
      <c r="R94" s="1153"/>
      <c r="S94" s="1153"/>
      <c r="T94" s="1153"/>
      <c r="U94" s="1153"/>
      <c r="V94" s="1153"/>
      <c r="W94" s="1153"/>
      <c r="X94" s="1153"/>
      <c r="Y94" s="1153"/>
      <c r="Z94" s="1153"/>
      <c r="AA94" s="1153"/>
      <c r="AB94" s="1153"/>
      <c r="AC94" s="1153"/>
      <c r="AD94" s="1153"/>
      <c r="AE94" s="1153"/>
      <c r="AF94" s="1153"/>
      <c r="AG94" s="1153"/>
      <c r="AH94" s="1153"/>
      <c r="AI94" s="1153"/>
      <c r="AJ94" s="1153"/>
      <c r="AK94" s="1153"/>
      <c r="AL94" s="1153"/>
      <c r="AM94" s="1153"/>
      <c r="AN94" s="1153"/>
      <c r="AO94" s="1153"/>
      <c r="AP94" s="1153"/>
      <c r="AQ94" s="1153"/>
      <c r="AR94" s="1153"/>
      <c r="AS94" s="1153"/>
      <c r="AT94" s="1153"/>
      <c r="AU94" s="1153"/>
      <c r="AV94" s="1153"/>
      <c r="AW94" s="1153"/>
      <c r="AX94" s="1153"/>
      <c r="AY94" s="1153"/>
      <c r="AZ94" s="1153"/>
      <c r="BA94" s="1153"/>
      <c r="BB94" s="1153"/>
      <c r="BC94" s="1153"/>
      <c r="BD94" s="1153"/>
      <c r="BE94" s="1153"/>
      <c r="BF94" s="1153"/>
      <c r="BG94" s="1153"/>
      <c r="BH94" s="1153"/>
      <c r="BI94" s="1153"/>
      <c r="BJ94" s="1153"/>
      <c r="BK94" s="1153"/>
      <c r="BL94" s="1153"/>
      <c r="BM94" s="1153"/>
      <c r="BN94" s="1153"/>
      <c r="BO94" s="1153"/>
      <c r="BP94" s="1153"/>
      <c r="BQ94" s="639"/>
      <c r="CB94" s="639"/>
    </row>
    <row r="95" ht="15.75" customHeight="1">
      <c r="A95" s="639"/>
      <c r="B95" s="973" t="str">
        <f>'(I-3) Design &amp; Feedback'!#REF!</f>
        <v>#ERROR!</v>
      </c>
      <c r="C95" s="639"/>
      <c r="D95" s="973" t="str">
        <f>'(I-3) Design &amp; Feedback'!#REF!</f>
        <v>#ERROR!</v>
      </c>
      <c r="E95" s="1153" t="str">
        <f>'(I-3) Design &amp; Feedback'!#REF!</f>
        <v>#ERROR!</v>
      </c>
      <c r="F95" s="1153" t="str">
        <f>'(I-3) Design &amp; Feedback'!#REF!</f>
        <v>#ERROR!</v>
      </c>
      <c r="G95" s="1153"/>
      <c r="H95" s="1153"/>
      <c r="I95" s="639"/>
      <c r="J95" s="1153"/>
      <c r="K95" s="1153"/>
      <c r="L95" s="1153"/>
      <c r="M95" s="1153"/>
      <c r="N95" s="1153"/>
      <c r="O95" s="1153"/>
      <c r="P95" s="1153"/>
      <c r="Q95" s="1153"/>
      <c r="R95" s="1153"/>
      <c r="S95" s="1153"/>
      <c r="T95" s="1153"/>
      <c r="U95" s="1153"/>
      <c r="V95" s="1153"/>
      <c r="W95" s="1153"/>
      <c r="X95" s="1153"/>
      <c r="Y95" s="1153"/>
      <c r="Z95" s="1153"/>
      <c r="AA95" s="1153"/>
      <c r="AB95" s="1153"/>
      <c r="AC95" s="1153"/>
      <c r="AD95" s="1153"/>
      <c r="AE95" s="1153"/>
      <c r="AF95" s="1153"/>
      <c r="AG95" s="1153"/>
      <c r="AH95" s="1153"/>
      <c r="AI95" s="1153"/>
      <c r="AJ95" s="1153"/>
      <c r="AK95" s="1153"/>
      <c r="AL95" s="1153"/>
      <c r="AM95" s="1153"/>
      <c r="AN95" s="1153"/>
      <c r="AO95" s="1153"/>
      <c r="AP95" s="1153"/>
      <c r="AQ95" s="1153"/>
      <c r="AR95" s="1153"/>
      <c r="AS95" s="1153"/>
      <c r="AT95" s="1153"/>
      <c r="AU95" s="1153"/>
      <c r="AV95" s="1153"/>
      <c r="AW95" s="1153"/>
      <c r="AX95" s="1153"/>
      <c r="AY95" s="1153"/>
      <c r="AZ95" s="1153"/>
      <c r="BA95" s="1153"/>
      <c r="BB95" s="1153"/>
      <c r="BC95" s="1153"/>
      <c r="BD95" s="1153"/>
      <c r="BE95" s="1153"/>
      <c r="BF95" s="1153"/>
      <c r="BG95" s="1153"/>
      <c r="BH95" s="1153"/>
      <c r="BI95" s="1153"/>
      <c r="BJ95" s="1153"/>
      <c r="BK95" s="1153"/>
      <c r="BL95" s="1153"/>
      <c r="BM95" s="1153"/>
      <c r="BN95" s="1153"/>
      <c r="BO95" s="1153"/>
      <c r="BP95" s="1153"/>
      <c r="BQ95" s="639"/>
      <c r="CB95" s="639"/>
    </row>
    <row r="96" ht="15.75" customHeight="1">
      <c r="A96" s="639"/>
      <c r="B96" s="639" t="str">
        <f>'(I-3) Design &amp; Feedback'!#REF!</f>
        <v>#ERROR!</v>
      </c>
      <c r="C96" s="639"/>
      <c r="D96" s="639" t="str">
        <f>'(I-3) Design &amp; Feedback'!#REF!</f>
        <v>#ERROR!</v>
      </c>
      <c r="E96" s="711" t="str">
        <f>'(I-3) Design &amp; Feedback'!#REF!</f>
        <v>#ERROR!</v>
      </c>
      <c r="F96" s="711" t="str">
        <f>'(I-3) Design &amp; Feedback'!#REF!</f>
        <v>#ERROR!</v>
      </c>
      <c r="G96" s="711"/>
      <c r="H96" s="711"/>
      <c r="I96" s="639"/>
      <c r="J96" s="711"/>
      <c r="K96" s="711"/>
      <c r="L96" s="711"/>
      <c r="M96" s="711"/>
      <c r="N96" s="711"/>
      <c r="O96" s="711"/>
      <c r="P96" s="711"/>
      <c r="Q96" s="711"/>
      <c r="R96" s="711"/>
      <c r="S96" s="711"/>
      <c r="T96" s="711"/>
      <c r="U96" s="711"/>
      <c r="V96" s="711"/>
      <c r="W96" s="711"/>
      <c r="X96" s="711"/>
      <c r="Y96" s="711"/>
      <c r="Z96" s="711"/>
      <c r="AA96" s="711"/>
      <c r="AB96" s="711"/>
      <c r="AC96" s="711"/>
      <c r="AD96" s="711"/>
      <c r="AE96" s="711"/>
      <c r="AF96" s="711"/>
      <c r="AG96" s="711"/>
      <c r="AH96" s="711"/>
      <c r="AI96" s="711"/>
      <c r="AJ96" s="711"/>
      <c r="AK96" s="711"/>
      <c r="AL96" s="711"/>
      <c r="AM96" s="711"/>
      <c r="AN96" s="711"/>
      <c r="AO96" s="711"/>
      <c r="AP96" s="711"/>
      <c r="AQ96" s="711"/>
      <c r="AR96" s="711"/>
      <c r="AS96" s="711"/>
      <c r="AT96" s="711"/>
      <c r="AU96" s="711"/>
      <c r="AV96" s="711"/>
      <c r="AW96" s="711"/>
      <c r="AX96" s="711"/>
      <c r="AY96" s="711"/>
      <c r="AZ96" s="711"/>
      <c r="BA96" s="711"/>
      <c r="BB96" s="711"/>
      <c r="BC96" s="711"/>
      <c r="BD96" s="711"/>
      <c r="BE96" s="711"/>
      <c r="BF96" s="711"/>
      <c r="BG96" s="711"/>
      <c r="BH96" s="711"/>
      <c r="BI96" s="711"/>
      <c r="BJ96" s="711"/>
      <c r="BK96" s="711"/>
      <c r="BL96" s="711"/>
      <c r="BM96" s="711"/>
      <c r="BN96" s="711"/>
      <c r="BO96" s="711"/>
      <c r="BP96" s="711"/>
      <c r="BQ96" s="639"/>
      <c r="CB96" s="639"/>
    </row>
    <row r="97" ht="15.75" customHeight="1">
      <c r="A97" s="639"/>
      <c r="B97" s="639" t="str">
        <f>'(I-3) Design &amp; Feedback'!#REF!</f>
        <v>#ERROR!</v>
      </c>
      <c r="C97" s="639"/>
      <c r="D97" s="639" t="str">
        <f>'(I-3) Design &amp; Feedback'!#REF!</f>
        <v>#ERROR!</v>
      </c>
      <c r="E97" s="711" t="str">
        <f>'(I-3) Design &amp; Feedback'!#REF!</f>
        <v>#ERROR!</v>
      </c>
      <c r="F97" s="711" t="str">
        <f>'(I-3) Design &amp; Feedback'!#REF!</f>
        <v>#ERROR!</v>
      </c>
      <c r="G97" s="711"/>
      <c r="H97" s="711"/>
      <c r="I97" s="639"/>
      <c r="J97" s="711"/>
      <c r="K97" s="711"/>
      <c r="L97" s="711"/>
      <c r="M97" s="711"/>
      <c r="N97" s="711"/>
      <c r="O97" s="711"/>
      <c r="P97" s="711"/>
      <c r="Q97" s="711"/>
      <c r="R97" s="711"/>
      <c r="S97" s="711"/>
      <c r="T97" s="711"/>
      <c r="U97" s="711"/>
      <c r="V97" s="711"/>
      <c r="W97" s="711"/>
      <c r="X97" s="711"/>
      <c r="Y97" s="711"/>
      <c r="Z97" s="711"/>
      <c r="AA97" s="711"/>
      <c r="AB97" s="711"/>
      <c r="AC97" s="711"/>
      <c r="AD97" s="711"/>
      <c r="AE97" s="711"/>
      <c r="AF97" s="711"/>
      <c r="AG97" s="711"/>
      <c r="AH97" s="711"/>
      <c r="AI97" s="711"/>
      <c r="AJ97" s="711"/>
      <c r="AK97" s="711"/>
      <c r="AL97" s="711"/>
      <c r="AM97" s="711"/>
      <c r="AN97" s="711"/>
      <c r="AO97" s="711"/>
      <c r="AP97" s="711"/>
      <c r="AQ97" s="711"/>
      <c r="AR97" s="711"/>
      <c r="AS97" s="711"/>
      <c r="AT97" s="711"/>
      <c r="AU97" s="711"/>
      <c r="AV97" s="711"/>
      <c r="AW97" s="711"/>
      <c r="AX97" s="711"/>
      <c r="AY97" s="711"/>
      <c r="AZ97" s="711"/>
      <c r="BA97" s="711"/>
      <c r="BB97" s="711"/>
      <c r="BC97" s="711"/>
      <c r="BD97" s="711"/>
      <c r="BE97" s="711"/>
      <c r="BF97" s="711"/>
      <c r="BG97" s="711"/>
      <c r="BH97" s="711"/>
      <c r="BI97" s="711"/>
      <c r="BJ97" s="711"/>
      <c r="BK97" s="711"/>
      <c r="BL97" s="711"/>
      <c r="BM97" s="711"/>
      <c r="BN97" s="711"/>
      <c r="BO97" s="711"/>
      <c r="BP97" s="711"/>
      <c r="BQ97" s="639"/>
      <c r="CB97" s="639"/>
    </row>
    <row r="98" ht="15.75" customHeight="1">
      <c r="A98" s="639"/>
      <c r="B98" s="973" t="str">
        <f>'(I-3) Design &amp; Feedback'!#REF!</f>
        <v>#ERROR!</v>
      </c>
      <c r="C98" s="639"/>
      <c r="D98" s="973" t="str">
        <f>'(I-3) Design &amp; Feedback'!#REF!</f>
        <v>#ERROR!</v>
      </c>
      <c r="E98" s="1153" t="str">
        <f>'(I-3) Design &amp; Feedback'!#REF!</f>
        <v>#ERROR!</v>
      </c>
      <c r="F98" s="1153" t="str">
        <f>'(I-3) Design &amp; Feedback'!#REF!</f>
        <v>#ERROR!</v>
      </c>
      <c r="G98" s="1153"/>
      <c r="H98" s="1153"/>
      <c r="I98" s="639"/>
      <c r="J98" s="1153"/>
      <c r="K98" s="1153"/>
      <c r="L98" s="1153"/>
      <c r="M98" s="1153"/>
      <c r="N98" s="1153"/>
      <c r="O98" s="1153"/>
      <c r="P98" s="1153"/>
      <c r="Q98" s="1153"/>
      <c r="R98" s="1153"/>
      <c r="S98" s="1153"/>
      <c r="T98" s="1153"/>
      <c r="U98" s="1153"/>
      <c r="V98" s="1153"/>
      <c r="W98" s="1153"/>
      <c r="X98" s="1153"/>
      <c r="Y98" s="1153"/>
      <c r="Z98" s="1153"/>
      <c r="AA98" s="1153"/>
      <c r="AB98" s="1153"/>
      <c r="AC98" s="1153"/>
      <c r="AD98" s="1153"/>
      <c r="AE98" s="1153"/>
      <c r="AF98" s="1153"/>
      <c r="AG98" s="1153"/>
      <c r="AH98" s="1153"/>
      <c r="AI98" s="1153"/>
      <c r="AJ98" s="1153"/>
      <c r="AK98" s="1153"/>
      <c r="AL98" s="1153"/>
      <c r="AM98" s="1153"/>
      <c r="AN98" s="1153"/>
      <c r="AO98" s="1153"/>
      <c r="AP98" s="1153"/>
      <c r="AQ98" s="1153"/>
      <c r="AR98" s="1153"/>
      <c r="AS98" s="1153"/>
      <c r="AT98" s="1153"/>
      <c r="AU98" s="1153"/>
      <c r="AV98" s="1153"/>
      <c r="AW98" s="1153"/>
      <c r="AX98" s="1153"/>
      <c r="AY98" s="1153"/>
      <c r="AZ98" s="1153"/>
      <c r="BA98" s="1153"/>
      <c r="BB98" s="1153"/>
      <c r="BC98" s="1153"/>
      <c r="BD98" s="1153"/>
      <c r="BE98" s="1153"/>
      <c r="BF98" s="1153"/>
      <c r="BG98" s="1153"/>
      <c r="BH98" s="1153"/>
      <c r="BI98" s="1153"/>
      <c r="BJ98" s="1153"/>
      <c r="BK98" s="1153"/>
      <c r="BL98" s="1153"/>
      <c r="BM98" s="1153"/>
      <c r="BN98" s="1153"/>
      <c r="BO98" s="1153"/>
      <c r="BP98" s="1153"/>
      <c r="BQ98" s="639"/>
      <c r="CB98" s="639"/>
    </row>
    <row r="99" ht="15.75" customHeight="1">
      <c r="A99" s="639"/>
      <c r="B99" s="973" t="str">
        <f>'(I-3) Design &amp; Feedback'!#REF!</f>
        <v>#ERROR!</v>
      </c>
      <c r="C99" s="639"/>
      <c r="D99" s="973" t="str">
        <f>'(I-3) Design &amp; Feedback'!#REF!</f>
        <v>#ERROR!</v>
      </c>
      <c r="E99" s="1153" t="str">
        <f>'(I-3) Design &amp; Feedback'!#REF!</f>
        <v>#ERROR!</v>
      </c>
      <c r="F99" s="1153" t="str">
        <f>'(I-3) Design &amp; Feedback'!#REF!</f>
        <v>#ERROR!</v>
      </c>
      <c r="G99" s="1153"/>
      <c r="H99" s="1153"/>
      <c r="I99" s="639"/>
      <c r="J99" s="1153"/>
      <c r="K99" s="1153"/>
      <c r="L99" s="1153"/>
      <c r="M99" s="1153"/>
      <c r="N99" s="1153"/>
      <c r="O99" s="1153"/>
      <c r="P99" s="1153"/>
      <c r="Q99" s="1153"/>
      <c r="R99" s="1153"/>
      <c r="S99" s="1153"/>
      <c r="T99" s="1153"/>
      <c r="U99" s="1153"/>
      <c r="V99" s="1153"/>
      <c r="W99" s="1153"/>
      <c r="X99" s="1153"/>
      <c r="Y99" s="1153"/>
      <c r="Z99" s="1153"/>
      <c r="AA99" s="1153"/>
      <c r="AB99" s="1153"/>
      <c r="AC99" s="1153"/>
      <c r="AD99" s="1153"/>
      <c r="AE99" s="1153"/>
      <c r="AF99" s="1153"/>
      <c r="AG99" s="1153"/>
      <c r="AH99" s="1153"/>
      <c r="AI99" s="1153"/>
      <c r="AJ99" s="1153"/>
      <c r="AK99" s="1153"/>
      <c r="AL99" s="1153"/>
      <c r="AM99" s="1153"/>
      <c r="AN99" s="1153"/>
      <c r="AO99" s="1153"/>
      <c r="AP99" s="1153"/>
      <c r="AQ99" s="1153"/>
      <c r="AR99" s="1153"/>
      <c r="AS99" s="1153"/>
      <c r="AT99" s="1153"/>
      <c r="AU99" s="1153"/>
      <c r="AV99" s="1153"/>
      <c r="AW99" s="1153"/>
      <c r="AX99" s="1153"/>
      <c r="AY99" s="1153"/>
      <c r="AZ99" s="1153"/>
      <c r="BA99" s="1153"/>
      <c r="BB99" s="1153"/>
      <c r="BC99" s="1153"/>
      <c r="BD99" s="1153"/>
      <c r="BE99" s="1153"/>
      <c r="BF99" s="1153"/>
      <c r="BG99" s="1153"/>
      <c r="BH99" s="1153"/>
      <c r="BI99" s="1153"/>
      <c r="BJ99" s="1153"/>
      <c r="BK99" s="1153"/>
      <c r="BL99" s="1153"/>
      <c r="BM99" s="1153"/>
      <c r="BN99" s="1153"/>
      <c r="BO99" s="1153"/>
      <c r="BP99" s="1153"/>
      <c r="BQ99" s="639"/>
      <c r="CB99" s="639"/>
    </row>
    <row r="100" ht="15.75" customHeight="1">
      <c r="A100" s="639"/>
      <c r="B100" s="973" t="str">
        <f>'(I-3) Design &amp; Feedback'!#REF!</f>
        <v>#ERROR!</v>
      </c>
      <c r="C100" s="639"/>
      <c r="D100" s="973" t="str">
        <f>'(I-3) Design &amp; Feedback'!#REF!</f>
        <v>#ERROR!</v>
      </c>
      <c r="E100" s="1153" t="str">
        <f>'(I-3) Design &amp; Feedback'!#REF!</f>
        <v>#ERROR!</v>
      </c>
      <c r="F100" s="1153" t="str">
        <f>'(I-3) Design &amp; Feedback'!#REF!</f>
        <v>#ERROR!</v>
      </c>
      <c r="G100" s="1153"/>
      <c r="H100" s="1153"/>
      <c r="I100" s="639"/>
      <c r="J100" s="1153"/>
      <c r="K100" s="1153"/>
      <c r="L100" s="1153"/>
      <c r="M100" s="1153"/>
      <c r="N100" s="1153"/>
      <c r="O100" s="1153"/>
      <c r="P100" s="1153"/>
      <c r="Q100" s="1153"/>
      <c r="R100" s="1153"/>
      <c r="S100" s="1153"/>
      <c r="T100" s="1153"/>
      <c r="U100" s="1153"/>
      <c r="V100" s="1153"/>
      <c r="W100" s="1153"/>
      <c r="X100" s="1153"/>
      <c r="Y100" s="1153"/>
      <c r="Z100" s="1153"/>
      <c r="AA100" s="1153"/>
      <c r="AB100" s="1153"/>
      <c r="AC100" s="1153"/>
      <c r="AD100" s="1153"/>
      <c r="AE100" s="1153"/>
      <c r="AF100" s="1153"/>
      <c r="AG100" s="1153"/>
      <c r="AH100" s="1153"/>
      <c r="AI100" s="1153"/>
      <c r="AJ100" s="1153"/>
      <c r="AK100" s="1153"/>
      <c r="AL100" s="1153"/>
      <c r="AM100" s="1153"/>
      <c r="AN100" s="1153"/>
      <c r="AO100" s="1153"/>
      <c r="AP100" s="1153"/>
      <c r="AQ100" s="1153"/>
      <c r="AR100" s="1153"/>
      <c r="AS100" s="1153"/>
      <c r="AT100" s="1153"/>
      <c r="AU100" s="1153"/>
      <c r="AV100" s="1153"/>
      <c r="AW100" s="1153"/>
      <c r="AX100" s="1153"/>
      <c r="AY100" s="1153"/>
      <c r="AZ100" s="1153"/>
      <c r="BA100" s="1153"/>
      <c r="BB100" s="1153"/>
      <c r="BC100" s="1153"/>
      <c r="BD100" s="1153"/>
      <c r="BE100" s="1153"/>
      <c r="BF100" s="1153"/>
      <c r="BG100" s="1153"/>
      <c r="BH100" s="1153"/>
      <c r="BI100" s="1153"/>
      <c r="BJ100" s="1153"/>
      <c r="BK100" s="1153"/>
      <c r="BL100" s="1153"/>
      <c r="BM100" s="1153"/>
      <c r="BN100" s="1153"/>
      <c r="BO100" s="1153"/>
      <c r="BP100" s="1153"/>
      <c r="BQ100" s="639"/>
      <c r="CB100" s="639"/>
    </row>
    <row r="101" ht="15.75" customHeight="1">
      <c r="A101" s="639"/>
      <c r="B101" s="973" t="str">
        <f>'(I-3) Design &amp; Feedback'!#REF!</f>
        <v>#ERROR!</v>
      </c>
      <c r="C101" s="639"/>
      <c r="D101" s="973" t="str">
        <f>'(I-3) Design &amp; Feedback'!#REF!</f>
        <v>#ERROR!</v>
      </c>
      <c r="E101" s="1153" t="str">
        <f>'(I-3) Design &amp; Feedback'!#REF!</f>
        <v>#ERROR!</v>
      </c>
      <c r="F101" s="1153" t="str">
        <f>'(I-3) Design &amp; Feedback'!#REF!</f>
        <v>#ERROR!</v>
      </c>
      <c r="G101" s="1153"/>
      <c r="H101" s="1153"/>
      <c r="I101" s="639"/>
      <c r="J101" s="1153"/>
      <c r="K101" s="1153"/>
      <c r="L101" s="1153"/>
      <c r="M101" s="1153"/>
      <c r="N101" s="1153"/>
      <c r="O101" s="1153"/>
      <c r="P101" s="1153"/>
      <c r="Q101" s="1153"/>
      <c r="R101" s="1153"/>
      <c r="S101" s="1153"/>
      <c r="T101" s="1153"/>
      <c r="U101" s="1153"/>
      <c r="V101" s="1153"/>
      <c r="W101" s="1153"/>
      <c r="X101" s="1153"/>
      <c r="Y101" s="1153"/>
      <c r="Z101" s="1153"/>
      <c r="AA101" s="1153"/>
      <c r="AB101" s="1153"/>
      <c r="AC101" s="1153"/>
      <c r="AD101" s="1153"/>
      <c r="AE101" s="1153"/>
      <c r="AF101" s="1153"/>
      <c r="AG101" s="1153"/>
      <c r="AH101" s="1153"/>
      <c r="AI101" s="1153"/>
      <c r="AJ101" s="1153"/>
      <c r="AK101" s="1153"/>
      <c r="AL101" s="1153"/>
      <c r="AM101" s="1153"/>
      <c r="AN101" s="1153"/>
      <c r="AO101" s="1153"/>
      <c r="AP101" s="1153"/>
      <c r="AQ101" s="1153"/>
      <c r="AR101" s="1153"/>
      <c r="AS101" s="1153"/>
      <c r="AT101" s="1153"/>
      <c r="AU101" s="1153"/>
      <c r="AV101" s="1153"/>
      <c r="AW101" s="1153"/>
      <c r="AX101" s="1153"/>
      <c r="AY101" s="1153"/>
      <c r="AZ101" s="1153"/>
      <c r="BA101" s="1153"/>
      <c r="BB101" s="1153"/>
      <c r="BC101" s="1153"/>
      <c r="BD101" s="1153"/>
      <c r="BE101" s="1153"/>
      <c r="BF101" s="1153"/>
      <c r="BG101" s="1153"/>
      <c r="BH101" s="1153"/>
      <c r="BI101" s="1153"/>
      <c r="BJ101" s="1153"/>
      <c r="BK101" s="1153"/>
      <c r="BL101" s="1153"/>
      <c r="BM101" s="1153"/>
      <c r="BN101" s="1153"/>
      <c r="BO101" s="1153"/>
      <c r="BP101" s="1153"/>
      <c r="BQ101" s="639"/>
      <c r="CB101" s="639"/>
    </row>
    <row r="102" ht="15.75" customHeight="1">
      <c r="A102" s="639"/>
      <c r="B102" s="973" t="str">
        <f>'(I-3) Design &amp; Feedback'!#REF!</f>
        <v>#ERROR!</v>
      </c>
      <c r="C102" s="639"/>
      <c r="D102" s="973" t="str">
        <f>'(I-3) Design &amp; Feedback'!#REF!</f>
        <v>#ERROR!</v>
      </c>
      <c r="E102" s="1153" t="str">
        <f>'(I-3) Design &amp; Feedback'!#REF!</f>
        <v>#ERROR!</v>
      </c>
      <c r="F102" s="1153" t="str">
        <f>'(I-3) Design &amp; Feedback'!#REF!</f>
        <v>#ERROR!</v>
      </c>
      <c r="G102" s="1153"/>
      <c r="H102" s="1153"/>
      <c r="I102" s="639"/>
      <c r="J102" s="1153"/>
      <c r="K102" s="1153"/>
      <c r="L102" s="1153"/>
      <c r="M102" s="1153"/>
      <c r="N102" s="1153"/>
      <c r="O102" s="1153"/>
      <c r="P102" s="1153"/>
      <c r="Q102" s="1153"/>
      <c r="R102" s="1153"/>
      <c r="S102" s="1153"/>
      <c r="T102" s="1153"/>
      <c r="U102" s="1153"/>
      <c r="V102" s="1153"/>
      <c r="W102" s="1153"/>
      <c r="X102" s="1153"/>
      <c r="Y102" s="1153"/>
      <c r="Z102" s="1153"/>
      <c r="AA102" s="1153"/>
      <c r="AB102" s="1153"/>
      <c r="AC102" s="1153"/>
      <c r="AD102" s="1153"/>
      <c r="AE102" s="1153"/>
      <c r="AF102" s="1153"/>
      <c r="AG102" s="1153"/>
      <c r="AH102" s="1153"/>
      <c r="AI102" s="1153"/>
      <c r="AJ102" s="1153"/>
      <c r="AK102" s="1153"/>
      <c r="AL102" s="1153"/>
      <c r="AM102" s="1153"/>
      <c r="AN102" s="1153"/>
      <c r="AO102" s="1153"/>
      <c r="AP102" s="1153"/>
      <c r="AQ102" s="1153"/>
      <c r="AR102" s="1153"/>
      <c r="AS102" s="1153"/>
      <c r="AT102" s="1153"/>
      <c r="AU102" s="1153"/>
      <c r="AV102" s="1153"/>
      <c r="AW102" s="1153"/>
      <c r="AX102" s="1153"/>
      <c r="AY102" s="1153"/>
      <c r="AZ102" s="1153"/>
      <c r="BA102" s="1153"/>
      <c r="BB102" s="1153"/>
      <c r="BC102" s="1153"/>
      <c r="BD102" s="1153"/>
      <c r="BE102" s="1153"/>
      <c r="BF102" s="1153"/>
      <c r="BG102" s="1153"/>
      <c r="BH102" s="1153"/>
      <c r="BI102" s="1153"/>
      <c r="BJ102" s="1153"/>
      <c r="BK102" s="1153"/>
      <c r="BL102" s="1153"/>
      <c r="BM102" s="1153"/>
      <c r="BN102" s="1153"/>
      <c r="BO102" s="1153"/>
      <c r="BP102" s="1153"/>
      <c r="BQ102" s="639"/>
      <c r="CB102" s="639"/>
    </row>
    <row r="103" ht="15.75" customHeight="1">
      <c r="A103" s="639"/>
      <c r="B103" s="973" t="str">
        <f>'(I-3) Design &amp; Feedback'!#REF!</f>
        <v>#ERROR!</v>
      </c>
      <c r="C103" s="639"/>
      <c r="D103" s="973" t="str">
        <f>'(I-3) Design &amp; Feedback'!#REF!</f>
        <v>#ERROR!</v>
      </c>
      <c r="E103" s="1153" t="str">
        <f>'(I-3) Design &amp; Feedback'!#REF!</f>
        <v>#ERROR!</v>
      </c>
      <c r="F103" s="1153" t="str">
        <f>'(I-3) Design &amp; Feedback'!#REF!</f>
        <v>#ERROR!</v>
      </c>
      <c r="G103" s="1153"/>
      <c r="H103" s="1153"/>
      <c r="I103" s="639"/>
      <c r="J103" s="1153"/>
      <c r="K103" s="1153"/>
      <c r="L103" s="1153"/>
      <c r="M103" s="1153"/>
      <c r="N103" s="1153"/>
      <c r="O103" s="1153"/>
      <c r="P103" s="1153"/>
      <c r="Q103" s="1153"/>
      <c r="R103" s="1153"/>
      <c r="S103" s="1153"/>
      <c r="T103" s="1153"/>
      <c r="U103" s="1153"/>
      <c r="V103" s="1153"/>
      <c r="W103" s="1153"/>
      <c r="X103" s="1153"/>
      <c r="Y103" s="1153"/>
      <c r="Z103" s="1153"/>
      <c r="AA103" s="1153"/>
      <c r="AB103" s="1153"/>
      <c r="AC103" s="1153"/>
      <c r="AD103" s="1153"/>
      <c r="AE103" s="1153"/>
      <c r="AF103" s="1153"/>
      <c r="AG103" s="1153"/>
      <c r="AH103" s="1153"/>
      <c r="AI103" s="1153"/>
      <c r="AJ103" s="1153"/>
      <c r="AK103" s="1153"/>
      <c r="AL103" s="1153"/>
      <c r="AM103" s="1153"/>
      <c r="AN103" s="1153"/>
      <c r="AO103" s="1153"/>
      <c r="AP103" s="1153"/>
      <c r="AQ103" s="1153"/>
      <c r="AR103" s="1153"/>
      <c r="AS103" s="1153"/>
      <c r="AT103" s="1153"/>
      <c r="AU103" s="1153"/>
      <c r="AV103" s="1153"/>
      <c r="AW103" s="1153"/>
      <c r="AX103" s="1153"/>
      <c r="AY103" s="1153"/>
      <c r="AZ103" s="1153"/>
      <c r="BA103" s="1153"/>
      <c r="BB103" s="1153"/>
      <c r="BC103" s="1153"/>
      <c r="BD103" s="1153"/>
      <c r="BE103" s="1153"/>
      <c r="BF103" s="1153"/>
      <c r="BG103" s="1153"/>
      <c r="BH103" s="1153"/>
      <c r="BI103" s="1153"/>
      <c r="BJ103" s="1153"/>
      <c r="BK103" s="1153"/>
      <c r="BL103" s="1153"/>
      <c r="BM103" s="1153"/>
      <c r="BN103" s="1153"/>
      <c r="BO103" s="1153"/>
      <c r="BP103" s="1153"/>
      <c r="BQ103" s="639"/>
      <c r="CB103" s="639"/>
    </row>
    <row r="104" ht="15.75" customHeight="1">
      <c r="A104" s="639"/>
      <c r="B104" s="973" t="str">
        <f>'(I-3) Design &amp; Feedback'!#REF!</f>
        <v>#ERROR!</v>
      </c>
      <c r="C104" s="639"/>
      <c r="D104" s="973" t="str">
        <f>'(I-3) Design &amp; Feedback'!#REF!</f>
        <v>#ERROR!</v>
      </c>
      <c r="E104" s="1153" t="str">
        <f>'(I-3) Design &amp; Feedback'!#REF!</f>
        <v>#ERROR!</v>
      </c>
      <c r="F104" s="1153" t="str">
        <f>'(I-3) Design &amp; Feedback'!#REF!</f>
        <v>#ERROR!</v>
      </c>
      <c r="G104" s="1153"/>
      <c r="H104" s="1153"/>
      <c r="I104" s="639"/>
      <c r="J104" s="1153"/>
      <c r="K104" s="1153"/>
      <c r="L104" s="1153"/>
      <c r="M104" s="1153"/>
      <c r="N104" s="1153"/>
      <c r="O104" s="1153"/>
      <c r="P104" s="1153"/>
      <c r="Q104" s="1153"/>
      <c r="R104" s="1153"/>
      <c r="S104" s="1153"/>
      <c r="T104" s="1153"/>
      <c r="U104" s="1153"/>
      <c r="V104" s="1153"/>
      <c r="W104" s="1153"/>
      <c r="X104" s="1153"/>
      <c r="Y104" s="1153"/>
      <c r="Z104" s="1153"/>
      <c r="AA104" s="1153"/>
      <c r="AB104" s="1153"/>
      <c r="AC104" s="1153"/>
      <c r="AD104" s="1153"/>
      <c r="AE104" s="1153"/>
      <c r="AF104" s="1153"/>
      <c r="AG104" s="1153"/>
      <c r="AH104" s="1153"/>
      <c r="AI104" s="1153"/>
      <c r="AJ104" s="1153"/>
      <c r="AK104" s="1153"/>
      <c r="AL104" s="1153"/>
      <c r="AM104" s="1153"/>
      <c r="AN104" s="1153"/>
      <c r="AO104" s="1153"/>
      <c r="AP104" s="1153"/>
      <c r="AQ104" s="1153"/>
      <c r="AR104" s="1153"/>
      <c r="AS104" s="1153"/>
      <c r="AT104" s="1153"/>
      <c r="AU104" s="1153"/>
      <c r="AV104" s="1153"/>
      <c r="AW104" s="1153"/>
      <c r="AX104" s="1153"/>
      <c r="AY104" s="1153"/>
      <c r="AZ104" s="1153"/>
      <c r="BA104" s="1153"/>
      <c r="BB104" s="1153"/>
      <c r="BC104" s="1153"/>
      <c r="BD104" s="1153"/>
      <c r="BE104" s="1153"/>
      <c r="BF104" s="1153"/>
      <c r="BG104" s="1153"/>
      <c r="BH104" s="1153"/>
      <c r="BI104" s="1153"/>
      <c r="BJ104" s="1153"/>
      <c r="BK104" s="1153"/>
      <c r="BL104" s="1153"/>
      <c r="BM104" s="1153"/>
      <c r="BN104" s="1153"/>
      <c r="BO104" s="1153"/>
      <c r="BP104" s="1153"/>
      <c r="BQ104" s="639"/>
      <c r="CB104" s="639"/>
    </row>
    <row r="105" ht="15.75" customHeight="1">
      <c r="A105" s="639"/>
      <c r="B105" s="973" t="str">
        <f>'(I-3) Design &amp; Feedback'!#REF!</f>
        <v>#ERROR!</v>
      </c>
      <c r="C105" s="639"/>
      <c r="D105" s="973" t="str">
        <f>'(I-3) Design &amp; Feedback'!#REF!</f>
        <v>#ERROR!</v>
      </c>
      <c r="E105" s="1153" t="str">
        <f>'(I-3) Design &amp; Feedback'!#REF!</f>
        <v>#ERROR!</v>
      </c>
      <c r="F105" s="1153" t="str">
        <f>'(I-3) Design &amp; Feedback'!#REF!</f>
        <v>#ERROR!</v>
      </c>
      <c r="G105" s="1153"/>
      <c r="H105" s="1153"/>
      <c r="I105" s="639"/>
      <c r="J105" s="1153"/>
      <c r="K105" s="1153"/>
      <c r="L105" s="1153"/>
      <c r="M105" s="1153"/>
      <c r="N105" s="1153"/>
      <c r="O105" s="1153"/>
      <c r="P105" s="1153"/>
      <c r="Q105" s="1153"/>
      <c r="R105" s="1153"/>
      <c r="S105" s="1153"/>
      <c r="T105" s="1153"/>
      <c r="U105" s="1153"/>
      <c r="V105" s="1153"/>
      <c r="W105" s="1153"/>
      <c r="X105" s="1153"/>
      <c r="Y105" s="1153"/>
      <c r="Z105" s="1153"/>
      <c r="AA105" s="1153"/>
      <c r="AB105" s="1153"/>
      <c r="AC105" s="1153"/>
      <c r="AD105" s="1153"/>
      <c r="AE105" s="1153"/>
      <c r="AF105" s="1153"/>
      <c r="AG105" s="1153"/>
      <c r="AH105" s="1153"/>
      <c r="AI105" s="1153"/>
      <c r="AJ105" s="1153"/>
      <c r="AK105" s="1153"/>
      <c r="AL105" s="1153"/>
      <c r="AM105" s="1153"/>
      <c r="AN105" s="1153"/>
      <c r="AO105" s="1153"/>
      <c r="AP105" s="1153"/>
      <c r="AQ105" s="1153"/>
      <c r="AR105" s="1153"/>
      <c r="AS105" s="1153"/>
      <c r="AT105" s="1153"/>
      <c r="AU105" s="1153"/>
      <c r="AV105" s="1153"/>
      <c r="AW105" s="1153"/>
      <c r="AX105" s="1153"/>
      <c r="AY105" s="1153"/>
      <c r="AZ105" s="1153"/>
      <c r="BA105" s="1153"/>
      <c r="BB105" s="1153"/>
      <c r="BC105" s="1153"/>
      <c r="BD105" s="1153"/>
      <c r="BE105" s="1153"/>
      <c r="BF105" s="1153"/>
      <c r="BG105" s="1153"/>
      <c r="BH105" s="1153"/>
      <c r="BI105" s="1153"/>
      <c r="BJ105" s="1153"/>
      <c r="BK105" s="1153"/>
      <c r="BL105" s="1153"/>
      <c r="BM105" s="1153"/>
      <c r="BN105" s="1153"/>
      <c r="BO105" s="1153"/>
      <c r="BP105" s="1153"/>
      <c r="BQ105" s="639"/>
      <c r="CB105" s="639"/>
    </row>
    <row r="106" ht="15.75" customHeight="1">
      <c r="A106" s="639"/>
      <c r="B106" s="639"/>
      <c r="C106" s="639"/>
      <c r="D106" s="639"/>
      <c r="E106" s="711"/>
      <c r="F106" s="711"/>
      <c r="G106" s="711"/>
      <c r="H106" s="711"/>
      <c r="I106" s="639"/>
      <c r="J106" s="711"/>
      <c r="K106" s="711"/>
      <c r="L106" s="711"/>
      <c r="M106" s="711"/>
      <c r="N106" s="711"/>
      <c r="O106" s="711"/>
      <c r="P106" s="711"/>
      <c r="Q106" s="711"/>
      <c r="R106" s="711"/>
      <c r="S106" s="711"/>
      <c r="T106" s="711"/>
      <c r="U106" s="711"/>
      <c r="V106" s="711"/>
      <c r="W106" s="711"/>
      <c r="X106" s="711"/>
      <c r="Y106" s="711"/>
      <c r="Z106" s="711"/>
      <c r="AA106" s="711"/>
      <c r="AB106" s="711"/>
      <c r="AC106" s="711"/>
      <c r="AD106" s="711"/>
      <c r="AE106" s="711"/>
      <c r="AF106" s="711"/>
      <c r="AG106" s="711"/>
      <c r="AH106" s="711"/>
      <c r="AI106" s="711"/>
      <c r="AJ106" s="711"/>
      <c r="AK106" s="711"/>
      <c r="AL106" s="711"/>
      <c r="AM106" s="711"/>
      <c r="AN106" s="711"/>
      <c r="AO106" s="711"/>
      <c r="AP106" s="711"/>
      <c r="AQ106" s="711"/>
      <c r="AR106" s="711"/>
      <c r="AS106" s="711"/>
      <c r="AT106" s="711"/>
      <c r="AU106" s="711"/>
      <c r="AV106" s="711"/>
      <c r="AW106" s="711"/>
      <c r="AX106" s="711"/>
      <c r="AY106" s="711"/>
      <c r="AZ106" s="711"/>
      <c r="BA106" s="711"/>
      <c r="BB106" s="711"/>
      <c r="BC106" s="711"/>
      <c r="BD106" s="711"/>
      <c r="BE106" s="711"/>
      <c r="BF106" s="711"/>
      <c r="BG106" s="711"/>
      <c r="BH106" s="711"/>
      <c r="BI106" s="711"/>
      <c r="BJ106" s="711"/>
      <c r="BK106" s="711"/>
      <c r="BL106" s="711"/>
      <c r="BM106" s="711"/>
      <c r="BN106" s="711"/>
      <c r="BO106" s="711"/>
      <c r="BP106" s="711"/>
      <c r="BQ106" s="639"/>
      <c r="CB106" s="639"/>
    </row>
    <row r="107" ht="15.75" customHeight="1">
      <c r="A107" s="639"/>
      <c r="B107" s="639"/>
      <c r="C107" s="639"/>
      <c r="D107" s="639"/>
      <c r="E107" s="711"/>
      <c r="F107" s="711"/>
      <c r="G107" s="711"/>
      <c r="H107" s="711"/>
      <c r="I107" s="639"/>
      <c r="J107" s="711"/>
      <c r="K107" s="711"/>
      <c r="L107" s="711"/>
      <c r="M107" s="711"/>
      <c r="N107" s="711"/>
      <c r="O107" s="711"/>
      <c r="P107" s="711"/>
      <c r="Q107" s="711"/>
      <c r="R107" s="711"/>
      <c r="S107" s="711"/>
      <c r="T107" s="711"/>
      <c r="U107" s="711"/>
      <c r="V107" s="711"/>
      <c r="W107" s="711"/>
      <c r="X107" s="711"/>
      <c r="Y107" s="711"/>
      <c r="Z107" s="711"/>
      <c r="AA107" s="711"/>
      <c r="AB107" s="711"/>
      <c r="AC107" s="711"/>
      <c r="AD107" s="711"/>
      <c r="AE107" s="711"/>
      <c r="AF107" s="711"/>
      <c r="AG107" s="711"/>
      <c r="AH107" s="711"/>
      <c r="AI107" s="711"/>
      <c r="AJ107" s="711"/>
      <c r="AK107" s="711"/>
      <c r="AL107" s="711"/>
      <c r="AM107" s="711"/>
      <c r="AN107" s="711"/>
      <c r="AO107" s="711"/>
      <c r="AP107" s="711"/>
      <c r="AQ107" s="711"/>
      <c r="AR107" s="711"/>
      <c r="AS107" s="711"/>
      <c r="AT107" s="711"/>
      <c r="AU107" s="711"/>
      <c r="AV107" s="711"/>
      <c r="AW107" s="711"/>
      <c r="AX107" s="711"/>
      <c r="AY107" s="711"/>
      <c r="AZ107" s="711"/>
      <c r="BA107" s="711"/>
      <c r="BB107" s="711"/>
      <c r="BC107" s="711"/>
      <c r="BD107" s="711"/>
      <c r="BE107" s="711"/>
      <c r="BF107" s="711"/>
      <c r="BG107" s="711"/>
      <c r="BH107" s="711"/>
      <c r="BI107" s="711"/>
      <c r="BJ107" s="711"/>
      <c r="BK107" s="711"/>
      <c r="BL107" s="711"/>
      <c r="BM107" s="711"/>
      <c r="BN107" s="711"/>
      <c r="BO107" s="711"/>
      <c r="BP107" s="711"/>
      <c r="BQ107" s="639"/>
      <c r="CB107" s="639"/>
    </row>
    <row r="108" ht="15.75" customHeight="1">
      <c r="A108" s="639"/>
      <c r="B108" s="639"/>
      <c r="C108" s="639"/>
      <c r="D108" s="639"/>
      <c r="E108" s="711"/>
      <c r="F108" s="711"/>
      <c r="G108" s="711"/>
      <c r="H108" s="711"/>
      <c r="I108" s="639"/>
      <c r="J108" s="711"/>
      <c r="K108" s="711"/>
      <c r="L108" s="711"/>
      <c r="M108" s="711"/>
      <c r="N108" s="711"/>
      <c r="O108" s="711"/>
      <c r="P108" s="711"/>
      <c r="Q108" s="711"/>
      <c r="R108" s="711"/>
      <c r="S108" s="711"/>
      <c r="T108" s="711"/>
      <c r="U108" s="711"/>
      <c r="V108" s="711"/>
      <c r="W108" s="711"/>
      <c r="X108" s="711"/>
      <c r="Y108" s="711"/>
      <c r="Z108" s="711"/>
      <c r="AA108" s="711"/>
      <c r="AB108" s="711"/>
      <c r="AC108" s="711"/>
      <c r="AD108" s="711"/>
      <c r="AE108" s="711"/>
      <c r="AF108" s="711"/>
      <c r="AG108" s="711"/>
      <c r="AH108" s="711"/>
      <c r="AI108" s="711"/>
      <c r="AJ108" s="711"/>
      <c r="AK108" s="711"/>
      <c r="AL108" s="711"/>
      <c r="AM108" s="711"/>
      <c r="AN108" s="711"/>
      <c r="AO108" s="711"/>
      <c r="AP108" s="711"/>
      <c r="AQ108" s="711"/>
      <c r="AR108" s="711"/>
      <c r="AS108" s="711"/>
      <c r="AT108" s="711"/>
      <c r="AU108" s="711"/>
      <c r="AV108" s="711"/>
      <c r="AW108" s="711"/>
      <c r="AX108" s="711"/>
      <c r="AY108" s="711"/>
      <c r="AZ108" s="711"/>
      <c r="BA108" s="711"/>
      <c r="BB108" s="711"/>
      <c r="BC108" s="711"/>
      <c r="BD108" s="711"/>
      <c r="BE108" s="711"/>
      <c r="BF108" s="711"/>
      <c r="BG108" s="711"/>
      <c r="BH108" s="711"/>
      <c r="BI108" s="711"/>
      <c r="BJ108" s="711"/>
      <c r="BK108" s="711"/>
      <c r="BL108" s="711"/>
      <c r="BM108" s="711"/>
      <c r="BN108" s="711"/>
      <c r="BO108" s="711"/>
      <c r="BP108" s="711"/>
      <c r="BQ108" s="639"/>
      <c r="CB108" s="639"/>
    </row>
    <row r="109" ht="15.75" customHeight="1">
      <c r="A109" s="639"/>
      <c r="B109" s="639"/>
      <c r="C109" s="639"/>
      <c r="D109" s="639"/>
      <c r="E109" s="711"/>
      <c r="F109" s="711"/>
      <c r="G109" s="711"/>
      <c r="H109" s="711"/>
      <c r="I109" s="639"/>
      <c r="J109" s="711"/>
      <c r="K109" s="711"/>
      <c r="L109" s="711"/>
      <c r="M109" s="711"/>
      <c r="N109" s="711"/>
      <c r="O109" s="711"/>
      <c r="P109" s="711"/>
      <c r="Q109" s="711"/>
      <c r="R109" s="711"/>
      <c r="S109" s="711"/>
      <c r="T109" s="711"/>
      <c r="U109" s="711"/>
      <c r="V109" s="711"/>
      <c r="W109" s="711"/>
      <c r="X109" s="711"/>
      <c r="Y109" s="711"/>
      <c r="Z109" s="711"/>
      <c r="AA109" s="711"/>
      <c r="AB109" s="711"/>
      <c r="AC109" s="711"/>
      <c r="AD109" s="711"/>
      <c r="AE109" s="711"/>
      <c r="AF109" s="711"/>
      <c r="AG109" s="711"/>
      <c r="AH109" s="711"/>
      <c r="AI109" s="711"/>
      <c r="AJ109" s="711"/>
      <c r="AK109" s="711"/>
      <c r="AL109" s="711"/>
      <c r="AM109" s="711"/>
      <c r="AN109" s="711"/>
      <c r="AO109" s="711"/>
      <c r="AP109" s="711"/>
      <c r="AQ109" s="711"/>
      <c r="AR109" s="711"/>
      <c r="AS109" s="711"/>
      <c r="AT109" s="711"/>
      <c r="AU109" s="711"/>
      <c r="AV109" s="711"/>
      <c r="AW109" s="711"/>
      <c r="AX109" s="711"/>
      <c r="AY109" s="711"/>
      <c r="AZ109" s="711"/>
      <c r="BA109" s="711"/>
      <c r="BB109" s="711"/>
      <c r="BC109" s="711"/>
      <c r="BD109" s="711"/>
      <c r="BE109" s="711"/>
      <c r="BF109" s="711"/>
      <c r="BG109" s="711"/>
      <c r="BH109" s="711"/>
      <c r="BI109" s="711"/>
      <c r="BJ109" s="711"/>
      <c r="BK109" s="711"/>
      <c r="BL109" s="711"/>
      <c r="BM109" s="711"/>
      <c r="BN109" s="711"/>
      <c r="BO109" s="711"/>
      <c r="BP109" s="711"/>
      <c r="BQ109" s="639"/>
      <c r="CB109" s="639"/>
    </row>
    <row r="110" ht="15.75" customHeight="1">
      <c r="A110" s="639"/>
      <c r="B110" s="639"/>
      <c r="C110" s="639"/>
      <c r="D110" s="639"/>
      <c r="E110" s="711"/>
      <c r="F110" s="711"/>
      <c r="G110" s="711"/>
      <c r="H110" s="711"/>
      <c r="I110" s="639"/>
      <c r="J110" s="711"/>
      <c r="K110" s="711"/>
      <c r="L110" s="711"/>
      <c r="M110" s="711"/>
      <c r="N110" s="711"/>
      <c r="O110" s="711"/>
      <c r="P110" s="711"/>
      <c r="Q110" s="711"/>
      <c r="R110" s="711"/>
      <c r="S110" s="711"/>
      <c r="T110" s="711"/>
      <c r="U110" s="711"/>
      <c r="V110" s="711"/>
      <c r="W110" s="711"/>
      <c r="X110" s="711"/>
      <c r="Y110" s="711"/>
      <c r="Z110" s="711"/>
      <c r="AA110" s="711"/>
      <c r="AB110" s="711"/>
      <c r="AC110" s="711"/>
      <c r="AD110" s="711"/>
      <c r="AE110" s="711"/>
      <c r="AF110" s="711"/>
      <c r="AG110" s="711"/>
      <c r="AH110" s="711"/>
      <c r="AI110" s="711"/>
      <c r="AJ110" s="711"/>
      <c r="AK110" s="711"/>
      <c r="AL110" s="711"/>
      <c r="AM110" s="711"/>
      <c r="AN110" s="711"/>
      <c r="AO110" s="711"/>
      <c r="AP110" s="711"/>
      <c r="AQ110" s="711"/>
      <c r="AR110" s="711"/>
      <c r="AS110" s="711"/>
      <c r="AT110" s="711"/>
      <c r="AU110" s="711"/>
      <c r="AV110" s="711"/>
      <c r="AW110" s="711"/>
      <c r="AX110" s="711"/>
      <c r="AY110" s="711"/>
      <c r="AZ110" s="711"/>
      <c r="BA110" s="711"/>
      <c r="BB110" s="711"/>
      <c r="BC110" s="711"/>
      <c r="BD110" s="711"/>
      <c r="BE110" s="711"/>
      <c r="BF110" s="711"/>
      <c r="BG110" s="711"/>
      <c r="BH110" s="711"/>
      <c r="BI110" s="711"/>
      <c r="BJ110" s="711"/>
      <c r="BK110" s="711"/>
      <c r="BL110" s="711"/>
      <c r="BM110" s="711"/>
      <c r="BN110" s="711"/>
      <c r="BO110" s="711"/>
      <c r="BP110" s="711"/>
      <c r="BQ110" s="639"/>
      <c r="CB110" s="639"/>
    </row>
    <row r="111" ht="15.75" customHeight="1">
      <c r="A111" s="639"/>
      <c r="B111" s="639"/>
      <c r="C111" s="639"/>
      <c r="D111" s="639"/>
      <c r="E111" s="711"/>
      <c r="F111" s="711"/>
      <c r="G111" s="711"/>
      <c r="H111" s="711"/>
      <c r="I111" s="639"/>
      <c r="J111" s="711"/>
      <c r="K111" s="711"/>
      <c r="L111" s="711"/>
      <c r="M111" s="711"/>
      <c r="N111" s="711"/>
      <c r="O111" s="711"/>
      <c r="P111" s="711"/>
      <c r="Q111" s="711"/>
      <c r="R111" s="711"/>
      <c r="S111" s="711"/>
      <c r="T111" s="711"/>
      <c r="U111" s="711"/>
      <c r="V111" s="711"/>
      <c r="W111" s="711"/>
      <c r="X111" s="711"/>
      <c r="Y111" s="711"/>
      <c r="Z111" s="711"/>
      <c r="AA111" s="711"/>
      <c r="AB111" s="711"/>
      <c r="AC111" s="711"/>
      <c r="AD111" s="711"/>
      <c r="AE111" s="711"/>
      <c r="AF111" s="711"/>
      <c r="AG111" s="711"/>
      <c r="AH111" s="711"/>
      <c r="AI111" s="711"/>
      <c r="AJ111" s="711"/>
      <c r="AK111" s="711"/>
      <c r="AL111" s="711"/>
      <c r="AM111" s="711"/>
      <c r="AN111" s="711"/>
      <c r="AO111" s="711"/>
      <c r="AP111" s="711"/>
      <c r="AQ111" s="711"/>
      <c r="AR111" s="711"/>
      <c r="AS111" s="711"/>
      <c r="AT111" s="711"/>
      <c r="AU111" s="711"/>
      <c r="AV111" s="711"/>
      <c r="AW111" s="711"/>
      <c r="AX111" s="711"/>
      <c r="AY111" s="711"/>
      <c r="AZ111" s="711"/>
      <c r="BA111" s="711"/>
      <c r="BB111" s="711"/>
      <c r="BC111" s="711"/>
      <c r="BD111" s="711"/>
      <c r="BE111" s="711"/>
      <c r="BF111" s="711"/>
      <c r="BG111" s="711"/>
      <c r="BH111" s="711"/>
      <c r="BI111" s="711"/>
      <c r="BJ111" s="711"/>
      <c r="BK111" s="711"/>
      <c r="BL111" s="711"/>
      <c r="BM111" s="711"/>
      <c r="BN111" s="711"/>
      <c r="BO111" s="711"/>
      <c r="BP111" s="711"/>
      <c r="BQ111" s="639"/>
      <c r="CB111" s="639"/>
    </row>
    <row r="112" ht="15.75" customHeight="1">
      <c r="A112" s="639"/>
      <c r="B112" s="639"/>
      <c r="C112" s="639"/>
      <c r="D112" s="639"/>
      <c r="E112" s="711"/>
      <c r="F112" s="711"/>
      <c r="G112" s="711"/>
      <c r="H112" s="711"/>
      <c r="I112" s="639"/>
      <c r="J112" s="711"/>
      <c r="K112" s="711"/>
      <c r="L112" s="711"/>
      <c r="M112" s="711"/>
      <c r="N112" s="711"/>
      <c r="O112" s="711"/>
      <c r="P112" s="711"/>
      <c r="Q112" s="711"/>
      <c r="R112" s="711"/>
      <c r="S112" s="711"/>
      <c r="T112" s="711"/>
      <c r="U112" s="711"/>
      <c r="V112" s="711"/>
      <c r="W112" s="711"/>
      <c r="X112" s="711"/>
      <c r="Y112" s="711"/>
      <c r="Z112" s="711"/>
      <c r="AA112" s="711"/>
      <c r="AB112" s="711"/>
      <c r="AC112" s="711"/>
      <c r="AD112" s="711"/>
      <c r="AE112" s="711"/>
      <c r="AF112" s="711"/>
      <c r="AG112" s="711"/>
      <c r="AH112" s="711"/>
      <c r="AI112" s="711"/>
      <c r="AJ112" s="711"/>
      <c r="AK112" s="711"/>
      <c r="AL112" s="711"/>
      <c r="AM112" s="711"/>
      <c r="AN112" s="711"/>
      <c r="AO112" s="711"/>
      <c r="AP112" s="711"/>
      <c r="AQ112" s="711"/>
      <c r="AR112" s="711"/>
      <c r="AS112" s="711"/>
      <c r="AT112" s="711"/>
      <c r="AU112" s="711"/>
      <c r="AV112" s="711"/>
      <c r="AW112" s="711"/>
      <c r="AX112" s="711"/>
      <c r="AY112" s="711"/>
      <c r="AZ112" s="711"/>
      <c r="BA112" s="711"/>
      <c r="BB112" s="711"/>
      <c r="BC112" s="711"/>
      <c r="BD112" s="711"/>
      <c r="BE112" s="711"/>
      <c r="BF112" s="711"/>
      <c r="BG112" s="711"/>
      <c r="BH112" s="711"/>
      <c r="BI112" s="711"/>
      <c r="BJ112" s="711"/>
      <c r="BK112" s="711"/>
      <c r="BL112" s="711"/>
      <c r="BM112" s="711"/>
      <c r="BN112" s="711"/>
      <c r="BO112" s="711"/>
      <c r="BP112" s="711"/>
      <c r="BQ112" s="639"/>
      <c r="CB112" s="639"/>
    </row>
    <row r="113" ht="15.75" customHeight="1">
      <c r="A113" s="639"/>
      <c r="B113" s="639"/>
      <c r="C113" s="639"/>
      <c r="D113" s="639"/>
      <c r="E113" s="711"/>
      <c r="F113" s="711"/>
      <c r="G113" s="711"/>
      <c r="H113" s="711"/>
      <c r="I113" s="639"/>
      <c r="J113" s="711"/>
      <c r="K113" s="711"/>
      <c r="L113" s="711"/>
      <c r="M113" s="711"/>
      <c r="N113" s="711"/>
      <c r="O113" s="711"/>
      <c r="P113" s="711"/>
      <c r="Q113" s="711"/>
      <c r="R113" s="711"/>
      <c r="S113" s="711"/>
      <c r="T113" s="711"/>
      <c r="U113" s="711"/>
      <c r="V113" s="711"/>
      <c r="W113" s="711"/>
      <c r="X113" s="711"/>
      <c r="Y113" s="711"/>
      <c r="Z113" s="711"/>
      <c r="AA113" s="711"/>
      <c r="AB113" s="711"/>
      <c r="AC113" s="711"/>
      <c r="AD113" s="711"/>
      <c r="AE113" s="711"/>
      <c r="AF113" s="711"/>
      <c r="AG113" s="711"/>
      <c r="AH113" s="711"/>
      <c r="AI113" s="711"/>
      <c r="AJ113" s="711"/>
      <c r="AK113" s="711"/>
      <c r="AL113" s="711"/>
      <c r="AM113" s="711"/>
      <c r="AN113" s="711"/>
      <c r="AO113" s="711"/>
      <c r="AP113" s="711"/>
      <c r="AQ113" s="711"/>
      <c r="AR113" s="711"/>
      <c r="AS113" s="711"/>
      <c r="AT113" s="711"/>
      <c r="AU113" s="711"/>
      <c r="AV113" s="711"/>
      <c r="AW113" s="711"/>
      <c r="AX113" s="711"/>
      <c r="AY113" s="711"/>
      <c r="AZ113" s="711"/>
      <c r="BA113" s="711"/>
      <c r="BB113" s="711"/>
      <c r="BC113" s="711"/>
      <c r="BD113" s="711"/>
      <c r="BE113" s="711"/>
      <c r="BF113" s="711"/>
      <c r="BG113" s="711"/>
      <c r="BH113" s="711"/>
      <c r="BI113" s="711"/>
      <c r="BJ113" s="711"/>
      <c r="BK113" s="711"/>
      <c r="BL113" s="711"/>
      <c r="BM113" s="711"/>
      <c r="BN113" s="711"/>
      <c r="BO113" s="711"/>
      <c r="BP113" s="711"/>
      <c r="BQ113" s="639"/>
      <c r="CB113" s="639"/>
    </row>
    <row r="114" ht="15.75" customHeight="1">
      <c r="A114" s="639"/>
      <c r="B114" s="639"/>
      <c r="C114" s="639"/>
      <c r="D114" s="639"/>
      <c r="E114" s="711"/>
      <c r="F114" s="711"/>
      <c r="G114" s="711"/>
      <c r="H114" s="711"/>
      <c r="I114" s="639"/>
      <c r="J114" s="711"/>
      <c r="K114" s="711"/>
      <c r="L114" s="711"/>
      <c r="M114" s="711"/>
      <c r="N114" s="711"/>
      <c r="O114" s="711"/>
      <c r="P114" s="711"/>
      <c r="Q114" s="711"/>
      <c r="R114" s="711"/>
      <c r="S114" s="711"/>
      <c r="T114" s="711"/>
      <c r="U114" s="711"/>
      <c r="V114" s="711"/>
      <c r="W114" s="711"/>
      <c r="X114" s="711"/>
      <c r="Y114" s="711"/>
      <c r="Z114" s="711"/>
      <c r="AA114" s="711"/>
      <c r="AB114" s="711"/>
      <c r="AC114" s="711"/>
      <c r="AD114" s="711"/>
      <c r="AE114" s="711"/>
      <c r="AF114" s="711"/>
      <c r="AG114" s="711"/>
      <c r="AH114" s="711"/>
      <c r="AI114" s="711"/>
      <c r="AJ114" s="711"/>
      <c r="AK114" s="711"/>
      <c r="AL114" s="711"/>
      <c r="AM114" s="711"/>
      <c r="AN114" s="711"/>
      <c r="AO114" s="711"/>
      <c r="AP114" s="711"/>
      <c r="AQ114" s="711"/>
      <c r="AR114" s="711"/>
      <c r="AS114" s="711"/>
      <c r="AT114" s="711"/>
      <c r="AU114" s="711"/>
      <c r="AV114" s="711"/>
      <c r="AW114" s="711"/>
      <c r="AX114" s="711"/>
      <c r="AY114" s="711"/>
      <c r="AZ114" s="711"/>
      <c r="BA114" s="711"/>
      <c r="BB114" s="711"/>
      <c r="BC114" s="711"/>
      <c r="BD114" s="711"/>
      <c r="BE114" s="711"/>
      <c r="BF114" s="711"/>
      <c r="BG114" s="711"/>
      <c r="BH114" s="711"/>
      <c r="BI114" s="711"/>
      <c r="BJ114" s="711"/>
      <c r="BK114" s="711"/>
      <c r="BL114" s="711"/>
      <c r="BM114" s="711"/>
      <c r="BN114" s="711"/>
      <c r="BO114" s="711"/>
      <c r="BP114" s="711"/>
      <c r="BQ114" s="639"/>
      <c r="CB114" s="639"/>
    </row>
    <row r="115" ht="15.75" customHeight="1">
      <c r="A115" s="639"/>
      <c r="B115" s="639"/>
      <c r="C115" s="639"/>
      <c r="D115" s="639"/>
      <c r="E115" s="711"/>
      <c r="F115" s="711"/>
      <c r="G115" s="711"/>
      <c r="H115" s="711"/>
      <c r="I115" s="639"/>
      <c r="J115" s="711"/>
      <c r="K115" s="711"/>
      <c r="L115" s="711"/>
      <c r="M115" s="711"/>
      <c r="N115" s="711"/>
      <c r="O115" s="711"/>
      <c r="P115" s="711"/>
      <c r="Q115" s="711"/>
      <c r="R115" s="711"/>
      <c r="S115" s="711"/>
      <c r="T115" s="711"/>
      <c r="U115" s="711"/>
      <c r="V115" s="711"/>
      <c r="W115" s="711"/>
      <c r="X115" s="711"/>
      <c r="Y115" s="711"/>
      <c r="Z115" s="711"/>
      <c r="AA115" s="711"/>
      <c r="AB115" s="711"/>
      <c r="AC115" s="711"/>
      <c r="AD115" s="711"/>
      <c r="AE115" s="711"/>
      <c r="AF115" s="711"/>
      <c r="AG115" s="711"/>
      <c r="AH115" s="711"/>
      <c r="AI115" s="711"/>
      <c r="AJ115" s="711"/>
      <c r="AK115" s="711"/>
      <c r="AL115" s="711"/>
      <c r="AM115" s="711"/>
      <c r="AN115" s="711"/>
      <c r="AO115" s="711"/>
      <c r="AP115" s="711"/>
      <c r="AQ115" s="711"/>
      <c r="AR115" s="711"/>
      <c r="AS115" s="711"/>
      <c r="AT115" s="711"/>
      <c r="AU115" s="711"/>
      <c r="AV115" s="711"/>
      <c r="AW115" s="711"/>
      <c r="AX115" s="711"/>
      <c r="AY115" s="711"/>
      <c r="AZ115" s="711"/>
      <c r="BA115" s="711"/>
      <c r="BB115" s="711"/>
      <c r="BC115" s="711"/>
      <c r="BD115" s="711"/>
      <c r="BE115" s="711"/>
      <c r="BF115" s="711"/>
      <c r="BG115" s="711"/>
      <c r="BH115" s="711"/>
      <c r="BI115" s="711"/>
      <c r="BJ115" s="711"/>
      <c r="BK115" s="711"/>
      <c r="BL115" s="711"/>
      <c r="BM115" s="711"/>
      <c r="BN115" s="711"/>
      <c r="BO115" s="711"/>
      <c r="BP115" s="711"/>
      <c r="BQ115" s="639"/>
      <c r="CB115" s="639"/>
    </row>
    <row r="116" ht="15.75" customHeight="1">
      <c r="A116" s="639"/>
      <c r="B116" s="639"/>
      <c r="C116" s="639"/>
      <c r="D116" s="639"/>
      <c r="E116" s="711"/>
      <c r="F116" s="711"/>
      <c r="G116" s="711"/>
      <c r="H116" s="711"/>
      <c r="I116" s="639"/>
      <c r="J116" s="711"/>
      <c r="K116" s="711"/>
      <c r="L116" s="711"/>
      <c r="M116" s="711"/>
      <c r="N116" s="711"/>
      <c r="O116" s="711"/>
      <c r="P116" s="711"/>
      <c r="Q116" s="711"/>
      <c r="R116" s="711"/>
      <c r="S116" s="711"/>
      <c r="T116" s="711"/>
      <c r="U116" s="711"/>
      <c r="V116" s="711"/>
      <c r="W116" s="711"/>
      <c r="X116" s="711"/>
      <c r="Y116" s="711"/>
      <c r="Z116" s="711"/>
      <c r="AA116" s="711"/>
      <c r="AB116" s="711"/>
      <c r="AC116" s="711"/>
      <c r="AD116" s="711"/>
      <c r="AE116" s="711"/>
      <c r="AF116" s="711"/>
      <c r="AG116" s="711"/>
      <c r="AH116" s="711"/>
      <c r="AI116" s="711"/>
      <c r="AJ116" s="711"/>
      <c r="AK116" s="711"/>
      <c r="AL116" s="711"/>
      <c r="AM116" s="711"/>
      <c r="AN116" s="711"/>
      <c r="AO116" s="711"/>
      <c r="AP116" s="711"/>
      <c r="AQ116" s="711"/>
      <c r="AR116" s="711"/>
      <c r="AS116" s="711"/>
      <c r="AT116" s="711"/>
      <c r="AU116" s="711"/>
      <c r="AV116" s="711"/>
      <c r="AW116" s="711"/>
      <c r="AX116" s="711"/>
      <c r="AY116" s="711"/>
      <c r="AZ116" s="711"/>
      <c r="BA116" s="711"/>
      <c r="BB116" s="711"/>
      <c r="BC116" s="711"/>
      <c r="BD116" s="711"/>
      <c r="BE116" s="711"/>
      <c r="BF116" s="711"/>
      <c r="BG116" s="711"/>
      <c r="BH116" s="711"/>
      <c r="BI116" s="711"/>
      <c r="BJ116" s="711"/>
      <c r="BK116" s="711"/>
      <c r="BL116" s="711"/>
      <c r="BM116" s="711"/>
      <c r="BN116" s="711"/>
      <c r="BO116" s="711"/>
      <c r="BP116" s="711"/>
      <c r="BQ116" s="639"/>
      <c r="CB116" s="639"/>
    </row>
    <row r="117" ht="15.75" customHeight="1">
      <c r="A117" s="639"/>
      <c r="B117" s="639"/>
      <c r="C117" s="639"/>
      <c r="D117" s="639"/>
      <c r="E117" s="711"/>
      <c r="F117" s="711"/>
      <c r="G117" s="711"/>
      <c r="H117" s="711"/>
      <c r="I117" s="639"/>
      <c r="J117" s="711"/>
      <c r="K117" s="711"/>
      <c r="L117" s="711"/>
      <c r="M117" s="711"/>
      <c r="N117" s="711"/>
      <c r="O117" s="711"/>
      <c r="P117" s="711"/>
      <c r="Q117" s="711"/>
      <c r="R117" s="711"/>
      <c r="S117" s="711"/>
      <c r="T117" s="711"/>
      <c r="U117" s="711"/>
      <c r="V117" s="711"/>
      <c r="W117" s="711"/>
      <c r="X117" s="711"/>
      <c r="Y117" s="711"/>
      <c r="Z117" s="711"/>
      <c r="AA117" s="711"/>
      <c r="AB117" s="711"/>
      <c r="AC117" s="711"/>
      <c r="AD117" s="711"/>
      <c r="AE117" s="711"/>
      <c r="AF117" s="711"/>
      <c r="AG117" s="711"/>
      <c r="AH117" s="711"/>
      <c r="AI117" s="711"/>
      <c r="AJ117" s="711"/>
      <c r="AK117" s="711"/>
      <c r="AL117" s="711"/>
      <c r="AM117" s="711"/>
      <c r="AN117" s="711"/>
      <c r="AO117" s="711"/>
      <c r="AP117" s="711"/>
      <c r="AQ117" s="711"/>
      <c r="AR117" s="711"/>
      <c r="AS117" s="711"/>
      <c r="AT117" s="711"/>
      <c r="AU117" s="711"/>
      <c r="AV117" s="711"/>
      <c r="AW117" s="711"/>
      <c r="AX117" s="711"/>
      <c r="AY117" s="711"/>
      <c r="AZ117" s="711"/>
      <c r="BA117" s="711"/>
      <c r="BB117" s="711"/>
      <c r="BC117" s="711"/>
      <c r="BD117" s="711"/>
      <c r="BE117" s="711"/>
      <c r="BF117" s="711"/>
      <c r="BG117" s="711"/>
      <c r="BH117" s="711"/>
      <c r="BI117" s="711"/>
      <c r="BJ117" s="711"/>
      <c r="BK117" s="711"/>
      <c r="BL117" s="711"/>
      <c r="BM117" s="711"/>
      <c r="BN117" s="711"/>
      <c r="BO117" s="711"/>
      <c r="BP117" s="711"/>
      <c r="BQ117" s="639"/>
      <c r="CB117" s="639"/>
    </row>
    <row r="118" ht="15.75" customHeight="1">
      <c r="A118" s="639"/>
      <c r="B118" s="639"/>
      <c r="C118" s="639"/>
      <c r="D118" s="639"/>
      <c r="E118" s="711"/>
      <c r="F118" s="711"/>
      <c r="G118" s="711"/>
      <c r="H118" s="711"/>
      <c r="I118" s="639"/>
      <c r="J118" s="711"/>
      <c r="K118" s="711"/>
      <c r="L118" s="711"/>
      <c r="M118" s="711"/>
      <c r="N118" s="711"/>
      <c r="O118" s="711"/>
      <c r="P118" s="711"/>
      <c r="Q118" s="711"/>
      <c r="R118" s="711"/>
      <c r="S118" s="711"/>
      <c r="T118" s="711"/>
      <c r="U118" s="711"/>
      <c r="V118" s="711"/>
      <c r="W118" s="711"/>
      <c r="X118" s="711"/>
      <c r="Y118" s="711"/>
      <c r="Z118" s="711"/>
      <c r="AA118" s="711"/>
      <c r="AB118" s="711"/>
      <c r="AC118" s="711"/>
      <c r="AD118" s="711"/>
      <c r="AE118" s="711"/>
      <c r="AF118" s="711"/>
      <c r="AG118" s="711"/>
      <c r="AH118" s="711"/>
      <c r="AI118" s="711"/>
      <c r="AJ118" s="711"/>
      <c r="AK118" s="711"/>
      <c r="AL118" s="711"/>
      <c r="AM118" s="711"/>
      <c r="AN118" s="711"/>
      <c r="AO118" s="711"/>
      <c r="AP118" s="711"/>
      <c r="AQ118" s="711"/>
      <c r="AR118" s="711"/>
      <c r="AS118" s="711"/>
      <c r="AT118" s="711"/>
      <c r="AU118" s="711"/>
      <c r="AV118" s="711"/>
      <c r="AW118" s="711"/>
      <c r="AX118" s="711"/>
      <c r="AY118" s="711"/>
      <c r="AZ118" s="711"/>
      <c r="BA118" s="711"/>
      <c r="BB118" s="711"/>
      <c r="BC118" s="711"/>
      <c r="BD118" s="711"/>
      <c r="BE118" s="711"/>
      <c r="BF118" s="711"/>
      <c r="BG118" s="711"/>
      <c r="BH118" s="711"/>
      <c r="BI118" s="711"/>
      <c r="BJ118" s="711"/>
      <c r="BK118" s="711"/>
      <c r="BL118" s="711"/>
      <c r="BM118" s="711"/>
      <c r="BN118" s="711"/>
      <c r="BO118" s="711"/>
      <c r="BP118" s="711"/>
      <c r="BQ118" s="639"/>
      <c r="CB118" s="639"/>
    </row>
    <row r="119" ht="15.75" customHeight="1">
      <c r="A119" s="639"/>
      <c r="B119" s="639"/>
      <c r="C119" s="639"/>
      <c r="D119" s="639"/>
      <c r="E119" s="711"/>
      <c r="F119" s="711"/>
      <c r="G119" s="711"/>
      <c r="H119" s="711"/>
      <c r="I119" s="639"/>
      <c r="J119" s="711"/>
      <c r="K119" s="711"/>
      <c r="L119" s="711"/>
      <c r="M119" s="711"/>
      <c r="N119" s="711"/>
      <c r="O119" s="711"/>
      <c r="P119" s="711"/>
      <c r="Q119" s="711"/>
      <c r="R119" s="711"/>
      <c r="S119" s="711"/>
      <c r="T119" s="711"/>
      <c r="U119" s="711"/>
      <c r="V119" s="711"/>
      <c r="W119" s="711"/>
      <c r="X119" s="711"/>
      <c r="Y119" s="711"/>
      <c r="Z119" s="711"/>
      <c r="AA119" s="711"/>
      <c r="AB119" s="711"/>
      <c r="AC119" s="711"/>
      <c r="AD119" s="711"/>
      <c r="AE119" s="711"/>
      <c r="AF119" s="711"/>
      <c r="AG119" s="711"/>
      <c r="AH119" s="711"/>
      <c r="AI119" s="711"/>
      <c r="AJ119" s="711"/>
      <c r="AK119" s="711"/>
      <c r="AL119" s="711"/>
      <c r="AM119" s="711"/>
      <c r="AN119" s="711"/>
      <c r="AO119" s="711"/>
      <c r="AP119" s="711"/>
      <c r="AQ119" s="711"/>
      <c r="AR119" s="711"/>
      <c r="AS119" s="711"/>
      <c r="AT119" s="711"/>
      <c r="AU119" s="711"/>
      <c r="AV119" s="711"/>
      <c r="AW119" s="711"/>
      <c r="AX119" s="711"/>
      <c r="AY119" s="711"/>
      <c r="AZ119" s="711"/>
      <c r="BA119" s="711"/>
      <c r="BB119" s="711"/>
      <c r="BC119" s="711"/>
      <c r="BD119" s="711"/>
      <c r="BE119" s="711"/>
      <c r="BF119" s="711"/>
      <c r="BG119" s="711"/>
      <c r="BH119" s="711"/>
      <c r="BI119" s="711"/>
      <c r="BJ119" s="711"/>
      <c r="BK119" s="711"/>
      <c r="BL119" s="711"/>
      <c r="BM119" s="711"/>
      <c r="BN119" s="711"/>
      <c r="BO119" s="711"/>
      <c r="BP119" s="711"/>
      <c r="BQ119" s="639"/>
      <c r="CB119" s="639"/>
    </row>
    <row r="120" ht="15.75" customHeight="1">
      <c r="A120" s="639"/>
      <c r="B120" s="639"/>
      <c r="C120" s="639"/>
      <c r="D120" s="639"/>
      <c r="E120" s="711"/>
      <c r="F120" s="711"/>
      <c r="G120" s="711"/>
      <c r="H120" s="711"/>
      <c r="I120" s="639"/>
      <c r="J120" s="711"/>
      <c r="K120" s="711"/>
      <c r="L120" s="711"/>
      <c r="M120" s="711"/>
      <c r="N120" s="711"/>
      <c r="O120" s="711"/>
      <c r="P120" s="711"/>
      <c r="Q120" s="711"/>
      <c r="R120" s="711"/>
      <c r="S120" s="711"/>
      <c r="T120" s="711"/>
      <c r="U120" s="711"/>
      <c r="V120" s="711"/>
      <c r="W120" s="711"/>
      <c r="X120" s="711"/>
      <c r="Y120" s="711"/>
      <c r="Z120" s="711"/>
      <c r="AA120" s="711"/>
      <c r="AB120" s="711"/>
      <c r="AC120" s="711"/>
      <c r="AD120" s="711"/>
      <c r="AE120" s="711"/>
      <c r="AF120" s="711"/>
      <c r="AG120" s="711"/>
      <c r="AH120" s="711"/>
      <c r="AI120" s="711"/>
      <c r="AJ120" s="711"/>
      <c r="AK120" s="711"/>
      <c r="AL120" s="711"/>
      <c r="AM120" s="711"/>
      <c r="AN120" s="711"/>
      <c r="AO120" s="711"/>
      <c r="AP120" s="711"/>
      <c r="AQ120" s="711"/>
      <c r="AR120" s="711"/>
      <c r="AS120" s="711"/>
      <c r="AT120" s="711"/>
      <c r="AU120" s="711"/>
      <c r="AV120" s="711"/>
      <c r="AW120" s="711"/>
      <c r="AX120" s="711"/>
      <c r="AY120" s="711"/>
      <c r="AZ120" s="711"/>
      <c r="BA120" s="711"/>
      <c r="BB120" s="711"/>
      <c r="BC120" s="711"/>
      <c r="BD120" s="711"/>
      <c r="BE120" s="711"/>
      <c r="BF120" s="711"/>
      <c r="BG120" s="711"/>
      <c r="BH120" s="711"/>
      <c r="BI120" s="711"/>
      <c r="BJ120" s="711"/>
      <c r="BK120" s="711"/>
      <c r="BL120" s="711"/>
      <c r="BM120" s="711"/>
      <c r="BN120" s="711"/>
      <c r="BO120" s="711"/>
      <c r="BP120" s="711"/>
      <c r="BQ120" s="639"/>
      <c r="CB120" s="639"/>
    </row>
    <row r="121" ht="15.75" customHeight="1">
      <c r="A121" s="639"/>
      <c r="B121" s="639"/>
      <c r="C121" s="639"/>
      <c r="D121" s="639"/>
      <c r="E121" s="711"/>
      <c r="F121" s="711"/>
      <c r="G121" s="711"/>
      <c r="H121" s="711"/>
      <c r="I121" s="639"/>
      <c r="J121" s="711"/>
      <c r="K121" s="711"/>
      <c r="L121" s="711"/>
      <c r="M121" s="711"/>
      <c r="N121" s="711"/>
      <c r="O121" s="711"/>
      <c r="P121" s="711"/>
      <c r="Q121" s="711"/>
      <c r="R121" s="711"/>
      <c r="S121" s="711"/>
      <c r="T121" s="711"/>
      <c r="U121" s="711"/>
      <c r="V121" s="711"/>
      <c r="W121" s="711"/>
      <c r="X121" s="711"/>
      <c r="Y121" s="711"/>
      <c r="Z121" s="711"/>
      <c r="AA121" s="711"/>
      <c r="AB121" s="711"/>
      <c r="AC121" s="711"/>
      <c r="AD121" s="711"/>
      <c r="AE121" s="711"/>
      <c r="AF121" s="711"/>
      <c r="AG121" s="711"/>
      <c r="AH121" s="711"/>
      <c r="AI121" s="711"/>
      <c r="AJ121" s="711"/>
      <c r="AK121" s="711"/>
      <c r="AL121" s="711"/>
      <c r="AM121" s="711"/>
      <c r="AN121" s="711"/>
      <c r="AO121" s="711"/>
      <c r="AP121" s="711"/>
      <c r="AQ121" s="711"/>
      <c r="AR121" s="711"/>
      <c r="AS121" s="711"/>
      <c r="AT121" s="711"/>
      <c r="AU121" s="711"/>
      <c r="AV121" s="711"/>
      <c r="AW121" s="711"/>
      <c r="AX121" s="711"/>
      <c r="AY121" s="711"/>
      <c r="AZ121" s="711"/>
      <c r="BA121" s="711"/>
      <c r="BB121" s="711"/>
      <c r="BC121" s="711"/>
      <c r="BD121" s="711"/>
      <c r="BE121" s="711"/>
      <c r="BF121" s="711"/>
      <c r="BG121" s="711"/>
      <c r="BH121" s="711"/>
      <c r="BI121" s="711"/>
      <c r="BJ121" s="711"/>
      <c r="BK121" s="711"/>
      <c r="BL121" s="711"/>
      <c r="BM121" s="711"/>
      <c r="BN121" s="711"/>
      <c r="BO121" s="711"/>
      <c r="BP121" s="711"/>
      <c r="BQ121" s="639"/>
      <c r="CB121" s="639"/>
    </row>
    <row r="122" ht="15.75" customHeight="1">
      <c r="A122" s="639"/>
      <c r="B122" s="639"/>
      <c r="C122" s="639"/>
      <c r="D122" s="639"/>
      <c r="E122" s="711"/>
      <c r="F122" s="711"/>
      <c r="G122" s="711"/>
      <c r="H122" s="711"/>
      <c r="I122" s="639"/>
      <c r="J122" s="711"/>
      <c r="K122" s="711"/>
      <c r="L122" s="711"/>
      <c r="M122" s="711"/>
      <c r="N122" s="711"/>
      <c r="O122" s="711"/>
      <c r="P122" s="711"/>
      <c r="Q122" s="711"/>
      <c r="R122" s="711"/>
      <c r="S122" s="711"/>
      <c r="T122" s="711"/>
      <c r="U122" s="711"/>
      <c r="V122" s="711"/>
      <c r="W122" s="711"/>
      <c r="X122" s="711"/>
      <c r="Y122" s="711"/>
      <c r="Z122" s="711"/>
      <c r="AA122" s="711"/>
      <c r="AB122" s="711"/>
      <c r="AC122" s="711"/>
      <c r="AD122" s="711"/>
      <c r="AE122" s="711"/>
      <c r="AF122" s="711"/>
      <c r="AG122" s="711"/>
      <c r="AH122" s="711"/>
      <c r="AI122" s="711"/>
      <c r="AJ122" s="711"/>
      <c r="AK122" s="711"/>
      <c r="AL122" s="711"/>
      <c r="AM122" s="711"/>
      <c r="AN122" s="711"/>
      <c r="AO122" s="711"/>
      <c r="AP122" s="711"/>
      <c r="AQ122" s="711"/>
      <c r="AR122" s="711"/>
      <c r="AS122" s="711"/>
      <c r="AT122" s="711"/>
      <c r="AU122" s="711"/>
      <c r="AV122" s="711"/>
      <c r="AW122" s="711"/>
      <c r="AX122" s="711"/>
      <c r="AY122" s="711"/>
      <c r="AZ122" s="711"/>
      <c r="BA122" s="711"/>
      <c r="BB122" s="711"/>
      <c r="BC122" s="711"/>
      <c r="BD122" s="711"/>
      <c r="BE122" s="711"/>
      <c r="BF122" s="711"/>
      <c r="BG122" s="711"/>
      <c r="BH122" s="711"/>
      <c r="BI122" s="711"/>
      <c r="BJ122" s="711"/>
      <c r="BK122" s="711"/>
      <c r="BL122" s="711"/>
      <c r="BM122" s="711"/>
      <c r="BN122" s="711"/>
      <c r="BO122" s="711"/>
      <c r="BP122" s="711"/>
      <c r="BQ122" s="639"/>
      <c r="CB122" s="639"/>
    </row>
    <row r="123" ht="15.75" customHeight="1">
      <c r="A123" s="639"/>
      <c r="B123" s="639"/>
      <c r="C123" s="639"/>
      <c r="D123" s="639"/>
      <c r="E123" s="711"/>
      <c r="F123" s="711"/>
      <c r="G123" s="711"/>
      <c r="H123" s="711"/>
      <c r="I123" s="639"/>
      <c r="J123" s="711"/>
      <c r="K123" s="711"/>
      <c r="L123" s="711"/>
      <c r="M123" s="711"/>
      <c r="N123" s="711"/>
      <c r="O123" s="711"/>
      <c r="P123" s="711"/>
      <c r="Q123" s="711"/>
      <c r="R123" s="711"/>
      <c r="S123" s="711"/>
      <c r="T123" s="711"/>
      <c r="U123" s="711"/>
      <c r="V123" s="711"/>
      <c r="W123" s="711"/>
      <c r="X123" s="711"/>
      <c r="Y123" s="711"/>
      <c r="Z123" s="711"/>
      <c r="AA123" s="711"/>
      <c r="AB123" s="711"/>
      <c r="AC123" s="711"/>
      <c r="AD123" s="711"/>
      <c r="AE123" s="711"/>
      <c r="AF123" s="711"/>
      <c r="AG123" s="711"/>
      <c r="AH123" s="711"/>
      <c r="AI123" s="711"/>
      <c r="AJ123" s="711"/>
      <c r="AK123" s="711"/>
      <c r="AL123" s="711"/>
      <c r="AM123" s="711"/>
      <c r="AN123" s="711"/>
      <c r="AO123" s="711"/>
      <c r="AP123" s="711"/>
      <c r="AQ123" s="711"/>
      <c r="AR123" s="711"/>
      <c r="AS123" s="711"/>
      <c r="AT123" s="711"/>
      <c r="AU123" s="711"/>
      <c r="AV123" s="711"/>
      <c r="AW123" s="711"/>
      <c r="AX123" s="711"/>
      <c r="AY123" s="711"/>
      <c r="AZ123" s="711"/>
      <c r="BA123" s="711"/>
      <c r="BB123" s="711"/>
      <c r="BC123" s="711"/>
      <c r="BD123" s="711"/>
      <c r="BE123" s="711"/>
      <c r="BF123" s="711"/>
      <c r="BG123" s="711"/>
      <c r="BH123" s="711"/>
      <c r="BI123" s="711"/>
      <c r="BJ123" s="711"/>
      <c r="BK123" s="711"/>
      <c r="BL123" s="711"/>
      <c r="BM123" s="711"/>
      <c r="BN123" s="711"/>
      <c r="BO123" s="711"/>
      <c r="BP123" s="711"/>
      <c r="BQ123" s="639"/>
      <c r="CB123" s="639"/>
    </row>
    <row r="124" ht="15.75" customHeight="1">
      <c r="A124" s="639"/>
      <c r="B124" s="639"/>
      <c r="C124" s="639"/>
      <c r="D124" s="639"/>
      <c r="E124" s="711"/>
      <c r="F124" s="711"/>
      <c r="G124" s="711"/>
      <c r="H124" s="711"/>
      <c r="I124" s="639"/>
      <c r="J124" s="711"/>
      <c r="K124" s="711"/>
      <c r="L124" s="711"/>
      <c r="M124" s="711"/>
      <c r="N124" s="711"/>
      <c r="O124" s="711"/>
      <c r="P124" s="711"/>
      <c r="Q124" s="711"/>
      <c r="R124" s="711"/>
      <c r="S124" s="711"/>
      <c r="T124" s="711"/>
      <c r="U124" s="711"/>
      <c r="V124" s="711"/>
      <c r="W124" s="711"/>
      <c r="X124" s="711"/>
      <c r="Y124" s="711"/>
      <c r="Z124" s="711"/>
      <c r="AA124" s="711"/>
      <c r="AB124" s="711"/>
      <c r="AC124" s="711"/>
      <c r="AD124" s="711"/>
      <c r="AE124" s="711"/>
      <c r="AF124" s="711"/>
      <c r="AG124" s="711"/>
      <c r="AH124" s="711"/>
      <c r="AI124" s="711"/>
      <c r="AJ124" s="711"/>
      <c r="AK124" s="711"/>
      <c r="AL124" s="711"/>
      <c r="AM124" s="711"/>
      <c r="AN124" s="711"/>
      <c r="AO124" s="711"/>
      <c r="AP124" s="711"/>
      <c r="AQ124" s="711"/>
      <c r="AR124" s="711"/>
      <c r="AS124" s="711"/>
      <c r="AT124" s="711"/>
      <c r="AU124" s="711"/>
      <c r="AV124" s="711"/>
      <c r="AW124" s="711"/>
      <c r="AX124" s="711"/>
      <c r="AY124" s="711"/>
      <c r="AZ124" s="711"/>
      <c r="BA124" s="711"/>
      <c r="BB124" s="711"/>
      <c r="BC124" s="711"/>
      <c r="BD124" s="711"/>
      <c r="BE124" s="711"/>
      <c r="BF124" s="711"/>
      <c r="BG124" s="711"/>
      <c r="BH124" s="711"/>
      <c r="BI124" s="711"/>
      <c r="BJ124" s="711"/>
      <c r="BK124" s="711"/>
      <c r="BL124" s="711"/>
      <c r="BM124" s="711"/>
      <c r="BN124" s="711"/>
      <c r="BO124" s="711"/>
      <c r="BP124" s="711"/>
      <c r="BQ124" s="639"/>
      <c r="CB124" s="639"/>
    </row>
    <row r="125" ht="15.75" customHeight="1">
      <c r="A125" s="639"/>
      <c r="B125" s="639"/>
      <c r="C125" s="639"/>
      <c r="D125" s="639"/>
      <c r="E125" s="711"/>
      <c r="F125" s="711"/>
      <c r="G125" s="711"/>
      <c r="H125" s="711"/>
      <c r="I125" s="639"/>
      <c r="J125" s="711"/>
      <c r="K125" s="711"/>
      <c r="L125" s="711"/>
      <c r="M125" s="711"/>
      <c r="N125" s="711"/>
      <c r="O125" s="711"/>
      <c r="P125" s="711"/>
      <c r="Q125" s="711"/>
      <c r="R125" s="711"/>
      <c r="S125" s="711"/>
      <c r="T125" s="711"/>
      <c r="U125" s="711"/>
      <c r="V125" s="711"/>
      <c r="W125" s="711"/>
      <c r="X125" s="711"/>
      <c r="Y125" s="711"/>
      <c r="Z125" s="711"/>
      <c r="AA125" s="711"/>
      <c r="AB125" s="711"/>
      <c r="AC125" s="711"/>
      <c r="AD125" s="711"/>
      <c r="AE125" s="711"/>
      <c r="AF125" s="711"/>
      <c r="AG125" s="711"/>
      <c r="AH125" s="711"/>
      <c r="AI125" s="711"/>
      <c r="AJ125" s="711"/>
      <c r="AK125" s="711"/>
      <c r="AL125" s="711"/>
      <c r="AM125" s="711"/>
      <c r="AN125" s="711"/>
      <c r="AO125" s="711"/>
      <c r="AP125" s="711"/>
      <c r="AQ125" s="711"/>
      <c r="AR125" s="711"/>
      <c r="AS125" s="711"/>
      <c r="AT125" s="711"/>
      <c r="AU125" s="711"/>
      <c r="AV125" s="711"/>
      <c r="AW125" s="711"/>
      <c r="AX125" s="711"/>
      <c r="AY125" s="711"/>
      <c r="AZ125" s="711"/>
      <c r="BA125" s="711"/>
      <c r="BB125" s="711"/>
      <c r="BC125" s="711"/>
      <c r="BD125" s="711"/>
      <c r="BE125" s="711"/>
      <c r="BF125" s="711"/>
      <c r="BG125" s="711"/>
      <c r="BH125" s="711"/>
      <c r="BI125" s="711"/>
      <c r="BJ125" s="711"/>
      <c r="BK125" s="711"/>
      <c r="BL125" s="711"/>
      <c r="BM125" s="711"/>
      <c r="BN125" s="711"/>
      <c r="BO125" s="711"/>
      <c r="BP125" s="711"/>
      <c r="BQ125" s="639"/>
      <c r="CB125" s="639"/>
    </row>
    <row r="126" ht="15.75" customHeight="1">
      <c r="A126" s="639"/>
      <c r="B126" s="639"/>
      <c r="C126" s="639"/>
      <c r="D126" s="639"/>
      <c r="E126" s="711"/>
      <c r="F126" s="711"/>
      <c r="G126" s="711"/>
      <c r="H126" s="711"/>
      <c r="I126" s="639"/>
      <c r="J126" s="711"/>
      <c r="K126" s="711"/>
      <c r="L126" s="711"/>
      <c r="M126" s="711"/>
      <c r="N126" s="711"/>
      <c r="O126" s="711"/>
      <c r="P126" s="711"/>
      <c r="Q126" s="711"/>
      <c r="R126" s="711"/>
      <c r="S126" s="711"/>
      <c r="T126" s="711"/>
      <c r="U126" s="711"/>
      <c r="V126" s="711"/>
      <c r="W126" s="711"/>
      <c r="X126" s="711"/>
      <c r="Y126" s="711"/>
      <c r="Z126" s="711"/>
      <c r="AA126" s="711"/>
      <c r="AB126" s="711"/>
      <c r="AC126" s="711"/>
      <c r="AD126" s="711"/>
      <c r="AE126" s="711"/>
      <c r="AF126" s="711"/>
      <c r="AG126" s="711"/>
      <c r="AH126" s="711"/>
      <c r="AI126" s="711"/>
      <c r="AJ126" s="711"/>
      <c r="AK126" s="711"/>
      <c r="AL126" s="711"/>
      <c r="AM126" s="711"/>
      <c r="AN126" s="711"/>
      <c r="AO126" s="711"/>
      <c r="AP126" s="711"/>
      <c r="AQ126" s="711"/>
      <c r="AR126" s="711"/>
      <c r="AS126" s="711"/>
      <c r="AT126" s="711"/>
      <c r="AU126" s="711"/>
      <c r="AV126" s="711"/>
      <c r="AW126" s="711"/>
      <c r="AX126" s="711"/>
      <c r="AY126" s="711"/>
      <c r="AZ126" s="711"/>
      <c r="BA126" s="711"/>
      <c r="BB126" s="711"/>
      <c r="BC126" s="711"/>
      <c r="BD126" s="711"/>
      <c r="BE126" s="711"/>
      <c r="BF126" s="711"/>
      <c r="BG126" s="711"/>
      <c r="BH126" s="711"/>
      <c r="BI126" s="711"/>
      <c r="BJ126" s="711"/>
      <c r="BK126" s="711"/>
      <c r="BL126" s="711"/>
      <c r="BM126" s="711"/>
      <c r="BN126" s="711"/>
      <c r="BO126" s="711"/>
      <c r="BP126" s="711"/>
      <c r="BQ126" s="639"/>
      <c r="CB126" s="639"/>
    </row>
    <row r="127" ht="15.75" customHeight="1">
      <c r="A127" s="639"/>
      <c r="B127" s="639"/>
      <c r="C127" s="639"/>
      <c r="D127" s="639"/>
      <c r="E127" s="711"/>
      <c r="F127" s="711"/>
      <c r="G127" s="711"/>
      <c r="H127" s="711"/>
      <c r="I127" s="639"/>
      <c r="J127" s="711"/>
      <c r="K127" s="711"/>
      <c r="L127" s="711"/>
      <c r="M127" s="711"/>
      <c r="N127" s="711"/>
      <c r="O127" s="711"/>
      <c r="P127" s="711"/>
      <c r="Q127" s="711"/>
      <c r="R127" s="711"/>
      <c r="S127" s="711"/>
      <c r="T127" s="711"/>
      <c r="U127" s="711"/>
      <c r="V127" s="711"/>
      <c r="W127" s="711"/>
      <c r="X127" s="711"/>
      <c r="Y127" s="711"/>
      <c r="Z127" s="711"/>
      <c r="AA127" s="711"/>
      <c r="AB127" s="711"/>
      <c r="AC127" s="711"/>
      <c r="AD127" s="711"/>
      <c r="AE127" s="711"/>
      <c r="AF127" s="711"/>
      <c r="AG127" s="711"/>
      <c r="AH127" s="711"/>
      <c r="AI127" s="711"/>
      <c r="AJ127" s="711"/>
      <c r="AK127" s="711"/>
      <c r="AL127" s="711"/>
      <c r="AM127" s="711"/>
      <c r="AN127" s="711"/>
      <c r="AO127" s="711"/>
      <c r="AP127" s="711"/>
      <c r="AQ127" s="711"/>
      <c r="AR127" s="711"/>
      <c r="AS127" s="711"/>
      <c r="AT127" s="711"/>
      <c r="AU127" s="711"/>
      <c r="AV127" s="711"/>
      <c r="AW127" s="711"/>
      <c r="AX127" s="711"/>
      <c r="AY127" s="711"/>
      <c r="AZ127" s="711"/>
      <c r="BA127" s="711"/>
      <c r="BB127" s="711"/>
      <c r="BC127" s="711"/>
      <c r="BD127" s="711"/>
      <c r="BE127" s="711"/>
      <c r="BF127" s="711"/>
      <c r="BG127" s="711"/>
      <c r="BH127" s="711"/>
      <c r="BI127" s="711"/>
      <c r="BJ127" s="711"/>
      <c r="BK127" s="711"/>
      <c r="BL127" s="711"/>
      <c r="BM127" s="711"/>
      <c r="BN127" s="711"/>
      <c r="BO127" s="711"/>
      <c r="BP127" s="711"/>
      <c r="BQ127" s="639"/>
      <c r="CB127" s="639"/>
    </row>
    <row r="128" ht="15.75" customHeight="1">
      <c r="A128" s="639"/>
      <c r="B128" s="639"/>
      <c r="C128" s="639"/>
      <c r="D128" s="639"/>
      <c r="E128" s="711"/>
      <c r="F128" s="711"/>
      <c r="G128" s="711"/>
      <c r="H128" s="711"/>
      <c r="I128" s="639"/>
      <c r="J128" s="711"/>
      <c r="K128" s="711"/>
      <c r="L128" s="711"/>
      <c r="M128" s="711"/>
      <c r="N128" s="711"/>
      <c r="O128" s="711"/>
      <c r="P128" s="711"/>
      <c r="Q128" s="711"/>
      <c r="R128" s="711"/>
      <c r="S128" s="711"/>
      <c r="T128" s="711"/>
      <c r="U128" s="711"/>
      <c r="V128" s="711"/>
      <c r="W128" s="711"/>
      <c r="X128" s="711"/>
      <c r="Y128" s="711"/>
      <c r="Z128" s="711"/>
      <c r="AA128" s="711"/>
      <c r="AB128" s="711"/>
      <c r="AC128" s="711"/>
      <c r="AD128" s="711"/>
      <c r="AE128" s="711"/>
      <c r="AF128" s="711"/>
      <c r="AG128" s="711"/>
      <c r="AH128" s="711"/>
      <c r="AI128" s="711"/>
      <c r="AJ128" s="711"/>
      <c r="AK128" s="711"/>
      <c r="AL128" s="711"/>
      <c r="AM128" s="711"/>
      <c r="AN128" s="711"/>
      <c r="AO128" s="711"/>
      <c r="AP128" s="711"/>
      <c r="AQ128" s="711"/>
      <c r="AR128" s="711"/>
      <c r="AS128" s="711"/>
      <c r="AT128" s="711"/>
      <c r="AU128" s="711"/>
      <c r="AV128" s="711"/>
      <c r="AW128" s="711"/>
      <c r="AX128" s="711"/>
      <c r="AY128" s="711"/>
      <c r="AZ128" s="711"/>
      <c r="BA128" s="711"/>
      <c r="BB128" s="711"/>
      <c r="BC128" s="711"/>
      <c r="BD128" s="711"/>
      <c r="BE128" s="711"/>
      <c r="BF128" s="711"/>
      <c r="BG128" s="711"/>
      <c r="BH128" s="711"/>
      <c r="BI128" s="711"/>
      <c r="BJ128" s="711"/>
      <c r="BK128" s="711"/>
      <c r="BL128" s="711"/>
      <c r="BM128" s="711"/>
      <c r="BN128" s="711"/>
      <c r="BO128" s="711"/>
      <c r="BP128" s="711"/>
      <c r="BQ128" s="639"/>
      <c r="CB128" s="639"/>
    </row>
    <row r="129" ht="15.75" customHeight="1">
      <c r="A129" s="639"/>
      <c r="B129" s="639"/>
      <c r="C129" s="639"/>
      <c r="D129" s="639"/>
      <c r="E129" s="711"/>
      <c r="F129" s="711"/>
      <c r="G129" s="711"/>
      <c r="H129" s="711"/>
      <c r="I129" s="639"/>
      <c r="J129" s="711"/>
      <c r="K129" s="711"/>
      <c r="L129" s="711"/>
      <c r="M129" s="711"/>
      <c r="N129" s="711"/>
      <c r="O129" s="711"/>
      <c r="P129" s="711"/>
      <c r="Q129" s="711"/>
      <c r="R129" s="711"/>
      <c r="S129" s="711"/>
      <c r="T129" s="711"/>
      <c r="U129" s="711"/>
      <c r="V129" s="711"/>
      <c r="W129" s="711"/>
      <c r="X129" s="711"/>
      <c r="Y129" s="711"/>
      <c r="Z129" s="711"/>
      <c r="AA129" s="711"/>
      <c r="AB129" s="711"/>
      <c r="AC129" s="711"/>
      <c r="AD129" s="711"/>
      <c r="AE129" s="711"/>
      <c r="AF129" s="711"/>
      <c r="AG129" s="711"/>
      <c r="AH129" s="711"/>
      <c r="AI129" s="711"/>
      <c r="AJ129" s="711"/>
      <c r="AK129" s="711"/>
      <c r="AL129" s="711"/>
      <c r="AM129" s="711"/>
      <c r="AN129" s="711"/>
      <c r="AO129" s="711"/>
      <c r="AP129" s="711"/>
      <c r="AQ129" s="711"/>
      <c r="AR129" s="711"/>
      <c r="AS129" s="711"/>
      <c r="AT129" s="711"/>
      <c r="AU129" s="711"/>
      <c r="AV129" s="711"/>
      <c r="AW129" s="711"/>
      <c r="AX129" s="711"/>
      <c r="AY129" s="711"/>
      <c r="AZ129" s="711"/>
      <c r="BA129" s="711"/>
      <c r="BB129" s="711"/>
      <c r="BC129" s="711"/>
      <c r="BD129" s="711"/>
      <c r="BE129" s="711"/>
      <c r="BF129" s="711"/>
      <c r="BG129" s="711"/>
      <c r="BH129" s="711"/>
      <c r="BI129" s="711"/>
      <c r="BJ129" s="711"/>
      <c r="BK129" s="711"/>
      <c r="BL129" s="711"/>
      <c r="BM129" s="711"/>
      <c r="BN129" s="711"/>
      <c r="BO129" s="711"/>
      <c r="BP129" s="711"/>
      <c r="BQ129" s="639"/>
      <c r="CB129" s="639"/>
    </row>
    <row r="130" ht="15.75" customHeight="1">
      <c r="A130" s="639"/>
      <c r="B130" s="639"/>
      <c r="C130" s="639"/>
      <c r="D130" s="639"/>
      <c r="E130" s="711"/>
      <c r="F130" s="711"/>
      <c r="G130" s="711"/>
      <c r="H130" s="711"/>
      <c r="I130" s="639"/>
      <c r="J130" s="711"/>
      <c r="K130" s="711"/>
      <c r="L130" s="711"/>
      <c r="M130" s="711"/>
      <c r="N130" s="711"/>
      <c r="O130" s="711"/>
      <c r="P130" s="711"/>
      <c r="Q130" s="711"/>
      <c r="R130" s="711"/>
      <c r="S130" s="711"/>
      <c r="T130" s="711"/>
      <c r="U130" s="711"/>
      <c r="V130" s="711"/>
      <c r="W130" s="711"/>
      <c r="X130" s="711"/>
      <c r="Y130" s="711"/>
      <c r="Z130" s="711"/>
      <c r="AA130" s="711"/>
      <c r="AB130" s="711"/>
      <c r="AC130" s="711"/>
      <c r="AD130" s="711"/>
      <c r="AE130" s="711"/>
      <c r="AF130" s="711"/>
      <c r="AG130" s="711"/>
      <c r="AH130" s="711"/>
      <c r="AI130" s="711"/>
      <c r="AJ130" s="711"/>
      <c r="AK130" s="711"/>
      <c r="AL130" s="711"/>
      <c r="AM130" s="711"/>
      <c r="AN130" s="711"/>
      <c r="AO130" s="711"/>
      <c r="AP130" s="711"/>
      <c r="AQ130" s="711"/>
      <c r="AR130" s="711"/>
      <c r="AS130" s="711"/>
      <c r="AT130" s="711"/>
      <c r="AU130" s="711"/>
      <c r="AV130" s="711"/>
      <c r="AW130" s="711"/>
      <c r="AX130" s="711"/>
      <c r="AY130" s="711"/>
      <c r="AZ130" s="711"/>
      <c r="BA130" s="711"/>
      <c r="BB130" s="711"/>
      <c r="BC130" s="711"/>
      <c r="BD130" s="711"/>
      <c r="BE130" s="711"/>
      <c r="BF130" s="711"/>
      <c r="BG130" s="711"/>
      <c r="BH130" s="711"/>
      <c r="BI130" s="711"/>
      <c r="BJ130" s="711"/>
      <c r="BK130" s="711"/>
      <c r="BL130" s="711"/>
      <c r="BM130" s="711"/>
      <c r="BN130" s="711"/>
      <c r="BO130" s="711"/>
      <c r="BP130" s="711"/>
      <c r="BQ130" s="639"/>
      <c r="CB130" s="639"/>
    </row>
    <row r="131" ht="15.75" customHeight="1">
      <c r="A131" s="639"/>
      <c r="B131" s="639"/>
      <c r="C131" s="639"/>
      <c r="D131" s="639"/>
      <c r="E131" s="711"/>
      <c r="F131" s="711"/>
      <c r="G131" s="711"/>
      <c r="H131" s="711"/>
      <c r="I131" s="639"/>
      <c r="J131" s="711"/>
      <c r="K131" s="711"/>
      <c r="L131" s="711"/>
      <c r="M131" s="711"/>
      <c r="N131" s="711"/>
      <c r="O131" s="711"/>
      <c r="P131" s="711"/>
      <c r="Q131" s="711"/>
      <c r="R131" s="711"/>
      <c r="S131" s="711"/>
      <c r="T131" s="711"/>
      <c r="U131" s="711"/>
      <c r="V131" s="711"/>
      <c r="W131" s="711"/>
      <c r="X131" s="711"/>
      <c r="Y131" s="711"/>
      <c r="Z131" s="711"/>
      <c r="AA131" s="711"/>
      <c r="AB131" s="711"/>
      <c r="AC131" s="711"/>
      <c r="AD131" s="711"/>
      <c r="AE131" s="711"/>
      <c r="AF131" s="711"/>
      <c r="AG131" s="711"/>
      <c r="AH131" s="711"/>
      <c r="AI131" s="711"/>
      <c r="AJ131" s="711"/>
      <c r="AK131" s="711"/>
      <c r="AL131" s="711"/>
      <c r="AM131" s="711"/>
      <c r="AN131" s="711"/>
      <c r="AO131" s="711"/>
      <c r="AP131" s="711"/>
      <c r="AQ131" s="711"/>
      <c r="AR131" s="711"/>
      <c r="AS131" s="711"/>
      <c r="AT131" s="711"/>
      <c r="AU131" s="711"/>
      <c r="AV131" s="711"/>
      <c r="AW131" s="711"/>
      <c r="AX131" s="711"/>
      <c r="AY131" s="711"/>
      <c r="AZ131" s="711"/>
      <c r="BA131" s="711"/>
      <c r="BB131" s="711"/>
      <c r="BC131" s="711"/>
      <c r="BD131" s="711"/>
      <c r="BE131" s="711"/>
      <c r="BF131" s="711"/>
      <c r="BG131" s="711"/>
      <c r="BH131" s="711"/>
      <c r="BI131" s="711"/>
      <c r="BJ131" s="711"/>
      <c r="BK131" s="711"/>
      <c r="BL131" s="711"/>
      <c r="BM131" s="711"/>
      <c r="BN131" s="711"/>
      <c r="BO131" s="711"/>
      <c r="BP131" s="711"/>
      <c r="BQ131" s="639"/>
      <c r="CB131" s="639"/>
    </row>
    <row r="132" ht="15.75" customHeight="1">
      <c r="A132" s="639"/>
      <c r="B132" s="639"/>
      <c r="C132" s="639"/>
      <c r="D132" s="639"/>
      <c r="E132" s="711"/>
      <c r="F132" s="711"/>
      <c r="G132" s="711"/>
      <c r="H132" s="711"/>
      <c r="I132" s="639"/>
      <c r="J132" s="711"/>
      <c r="K132" s="711"/>
      <c r="L132" s="711"/>
      <c r="M132" s="711"/>
      <c r="N132" s="711"/>
      <c r="O132" s="711"/>
      <c r="P132" s="711"/>
      <c r="Q132" s="711"/>
      <c r="R132" s="711"/>
      <c r="S132" s="711"/>
      <c r="T132" s="711"/>
      <c r="U132" s="711"/>
      <c r="V132" s="711"/>
      <c r="W132" s="711"/>
      <c r="X132" s="711"/>
      <c r="Y132" s="711"/>
      <c r="Z132" s="711"/>
      <c r="AA132" s="711"/>
      <c r="AB132" s="711"/>
      <c r="AC132" s="711"/>
      <c r="AD132" s="711"/>
      <c r="AE132" s="711"/>
      <c r="AF132" s="711"/>
      <c r="AG132" s="711"/>
      <c r="AH132" s="711"/>
      <c r="AI132" s="711"/>
      <c r="AJ132" s="711"/>
      <c r="AK132" s="711"/>
      <c r="AL132" s="711"/>
      <c r="AM132" s="711"/>
      <c r="AN132" s="711"/>
      <c r="AO132" s="711"/>
      <c r="AP132" s="711"/>
      <c r="AQ132" s="711"/>
      <c r="AR132" s="711"/>
      <c r="AS132" s="711"/>
      <c r="AT132" s="711"/>
      <c r="AU132" s="711"/>
      <c r="AV132" s="711"/>
      <c r="AW132" s="711"/>
      <c r="AX132" s="711"/>
      <c r="AY132" s="711"/>
      <c r="AZ132" s="711"/>
      <c r="BA132" s="711"/>
      <c r="BB132" s="711"/>
      <c r="BC132" s="711"/>
      <c r="BD132" s="711"/>
      <c r="BE132" s="711"/>
      <c r="BF132" s="711"/>
      <c r="BG132" s="711"/>
      <c r="BH132" s="711"/>
      <c r="BI132" s="711"/>
      <c r="BJ132" s="711"/>
      <c r="BK132" s="711"/>
      <c r="BL132" s="711"/>
      <c r="BM132" s="711"/>
      <c r="BN132" s="711"/>
      <c r="BO132" s="711"/>
      <c r="BP132" s="711"/>
      <c r="BQ132" s="639"/>
      <c r="CB132" s="639"/>
    </row>
    <row r="133" ht="15.75" customHeight="1">
      <c r="A133" s="639"/>
      <c r="B133" s="639"/>
      <c r="C133" s="639"/>
      <c r="D133" s="639"/>
      <c r="E133" s="711"/>
      <c r="F133" s="711"/>
      <c r="G133" s="711"/>
      <c r="H133" s="711"/>
      <c r="I133" s="639"/>
      <c r="J133" s="711"/>
      <c r="K133" s="711"/>
      <c r="L133" s="711"/>
      <c r="M133" s="711"/>
      <c r="N133" s="711"/>
      <c r="O133" s="711"/>
      <c r="P133" s="711"/>
      <c r="Q133" s="711"/>
      <c r="R133" s="711"/>
      <c r="S133" s="711"/>
      <c r="T133" s="711"/>
      <c r="U133" s="711"/>
      <c r="V133" s="711"/>
      <c r="W133" s="711"/>
      <c r="X133" s="711"/>
      <c r="Y133" s="711"/>
      <c r="Z133" s="711"/>
      <c r="AA133" s="711"/>
      <c r="AB133" s="711"/>
      <c r="AC133" s="711"/>
      <c r="AD133" s="711"/>
      <c r="AE133" s="711"/>
      <c r="AF133" s="711"/>
      <c r="AG133" s="711"/>
      <c r="AH133" s="711"/>
      <c r="AI133" s="711"/>
      <c r="AJ133" s="711"/>
      <c r="AK133" s="711"/>
      <c r="AL133" s="711"/>
      <c r="AM133" s="711"/>
      <c r="AN133" s="711"/>
      <c r="AO133" s="711"/>
      <c r="AP133" s="711"/>
      <c r="AQ133" s="711"/>
      <c r="AR133" s="711"/>
      <c r="AS133" s="711"/>
      <c r="AT133" s="711"/>
      <c r="AU133" s="711"/>
      <c r="AV133" s="711"/>
      <c r="AW133" s="711"/>
      <c r="AX133" s="711"/>
      <c r="AY133" s="711"/>
      <c r="AZ133" s="711"/>
      <c r="BA133" s="711"/>
      <c r="BB133" s="711"/>
      <c r="BC133" s="711"/>
      <c r="BD133" s="711"/>
      <c r="BE133" s="711"/>
      <c r="BF133" s="711"/>
      <c r="BG133" s="711"/>
      <c r="BH133" s="711"/>
      <c r="BI133" s="711"/>
      <c r="BJ133" s="711"/>
      <c r="BK133" s="711"/>
      <c r="BL133" s="711"/>
      <c r="BM133" s="711"/>
      <c r="BN133" s="711"/>
      <c r="BO133" s="711"/>
      <c r="BP133" s="711"/>
      <c r="BQ133" s="639"/>
      <c r="CB133" s="639"/>
    </row>
    <row r="134" ht="15.75" customHeight="1">
      <c r="A134" s="639"/>
      <c r="B134" s="639"/>
      <c r="C134" s="639"/>
      <c r="D134" s="639"/>
      <c r="E134" s="711"/>
      <c r="F134" s="711"/>
      <c r="G134" s="711"/>
      <c r="H134" s="711"/>
      <c r="I134" s="639"/>
      <c r="J134" s="711"/>
      <c r="K134" s="711"/>
      <c r="L134" s="711"/>
      <c r="M134" s="711"/>
      <c r="N134" s="711"/>
      <c r="O134" s="711"/>
      <c r="P134" s="711"/>
      <c r="Q134" s="711"/>
      <c r="R134" s="711"/>
      <c r="S134" s="711"/>
      <c r="T134" s="711"/>
      <c r="U134" s="711"/>
      <c r="V134" s="711"/>
      <c r="W134" s="711"/>
      <c r="X134" s="711"/>
      <c r="Y134" s="711"/>
      <c r="Z134" s="711"/>
      <c r="AA134" s="711"/>
      <c r="AB134" s="711"/>
      <c r="AC134" s="711"/>
      <c r="AD134" s="711"/>
      <c r="AE134" s="711"/>
      <c r="AF134" s="711"/>
      <c r="AG134" s="711"/>
      <c r="AH134" s="711"/>
      <c r="AI134" s="711"/>
      <c r="AJ134" s="711"/>
      <c r="AK134" s="711"/>
      <c r="AL134" s="711"/>
      <c r="AM134" s="711"/>
      <c r="AN134" s="711"/>
      <c r="AO134" s="711"/>
      <c r="AP134" s="711"/>
      <c r="AQ134" s="711"/>
      <c r="AR134" s="711"/>
      <c r="AS134" s="711"/>
      <c r="AT134" s="711"/>
      <c r="AU134" s="711"/>
      <c r="AV134" s="711"/>
      <c r="AW134" s="711"/>
      <c r="AX134" s="711"/>
      <c r="AY134" s="711"/>
      <c r="AZ134" s="711"/>
      <c r="BA134" s="711"/>
      <c r="BB134" s="711"/>
      <c r="BC134" s="711"/>
      <c r="BD134" s="711"/>
      <c r="BE134" s="711"/>
      <c r="BF134" s="711"/>
      <c r="BG134" s="711"/>
      <c r="BH134" s="711"/>
      <c r="BI134" s="711"/>
      <c r="BJ134" s="711"/>
      <c r="BK134" s="711"/>
      <c r="BL134" s="711"/>
      <c r="BM134" s="711"/>
      <c r="BN134" s="711"/>
      <c r="BO134" s="711"/>
      <c r="BP134" s="711"/>
      <c r="BQ134" s="639"/>
      <c r="CB134" s="639"/>
    </row>
    <row r="135" ht="15.75" customHeight="1">
      <c r="A135" s="639"/>
      <c r="B135" s="639"/>
      <c r="C135" s="639"/>
      <c r="D135" s="639"/>
      <c r="E135" s="711"/>
      <c r="F135" s="711"/>
      <c r="G135" s="711"/>
      <c r="H135" s="711"/>
      <c r="I135" s="639"/>
      <c r="J135" s="711"/>
      <c r="K135" s="711"/>
      <c r="L135" s="711"/>
      <c r="M135" s="711"/>
      <c r="N135" s="711"/>
      <c r="O135" s="711"/>
      <c r="P135" s="711"/>
      <c r="Q135" s="711"/>
      <c r="R135" s="711"/>
      <c r="S135" s="711"/>
      <c r="T135" s="711"/>
      <c r="U135" s="711"/>
      <c r="V135" s="711"/>
      <c r="W135" s="711"/>
      <c r="X135" s="711"/>
      <c r="Y135" s="711"/>
      <c r="Z135" s="711"/>
      <c r="AA135" s="711"/>
      <c r="AB135" s="711"/>
      <c r="AC135" s="711"/>
      <c r="AD135" s="711"/>
      <c r="AE135" s="711"/>
      <c r="AF135" s="711"/>
      <c r="AG135" s="711"/>
      <c r="AH135" s="711"/>
      <c r="AI135" s="711"/>
      <c r="AJ135" s="711"/>
      <c r="AK135" s="711"/>
      <c r="AL135" s="711"/>
      <c r="AM135" s="711"/>
      <c r="AN135" s="711"/>
      <c r="AO135" s="711"/>
      <c r="AP135" s="711"/>
      <c r="AQ135" s="711"/>
      <c r="AR135" s="711"/>
      <c r="AS135" s="711"/>
      <c r="AT135" s="711"/>
      <c r="AU135" s="711"/>
      <c r="AV135" s="711"/>
      <c r="AW135" s="711"/>
      <c r="AX135" s="711"/>
      <c r="AY135" s="711"/>
      <c r="AZ135" s="711"/>
      <c r="BA135" s="711"/>
      <c r="BB135" s="711"/>
      <c r="BC135" s="711"/>
      <c r="BD135" s="711"/>
      <c r="BE135" s="711"/>
      <c r="BF135" s="711"/>
      <c r="BG135" s="711"/>
      <c r="BH135" s="711"/>
      <c r="BI135" s="711"/>
      <c r="BJ135" s="711"/>
      <c r="BK135" s="711"/>
      <c r="BL135" s="711"/>
      <c r="BM135" s="711"/>
      <c r="BN135" s="711"/>
      <c r="BO135" s="711"/>
      <c r="BP135" s="711"/>
      <c r="BQ135" s="639"/>
      <c r="CB135" s="639"/>
    </row>
    <row r="136" ht="15.75" customHeight="1">
      <c r="A136" s="639"/>
      <c r="B136" s="639"/>
      <c r="C136" s="639"/>
      <c r="D136" s="639"/>
      <c r="E136" s="711"/>
      <c r="F136" s="711"/>
      <c r="G136" s="711"/>
      <c r="H136" s="711"/>
      <c r="I136" s="639"/>
      <c r="J136" s="711"/>
      <c r="K136" s="711"/>
      <c r="L136" s="711"/>
      <c r="M136" s="711"/>
      <c r="N136" s="711"/>
      <c r="O136" s="711"/>
      <c r="P136" s="711"/>
      <c r="Q136" s="711"/>
      <c r="R136" s="711"/>
      <c r="S136" s="711"/>
      <c r="T136" s="711"/>
      <c r="U136" s="711"/>
      <c r="V136" s="711"/>
      <c r="W136" s="711"/>
      <c r="X136" s="711"/>
      <c r="Y136" s="711"/>
      <c r="Z136" s="711"/>
      <c r="AA136" s="711"/>
      <c r="AB136" s="711"/>
      <c r="AC136" s="711"/>
      <c r="AD136" s="711"/>
      <c r="AE136" s="711"/>
      <c r="AF136" s="711"/>
      <c r="AG136" s="711"/>
      <c r="AH136" s="711"/>
      <c r="AI136" s="711"/>
      <c r="AJ136" s="711"/>
      <c r="AK136" s="711"/>
      <c r="AL136" s="711"/>
      <c r="AM136" s="711"/>
      <c r="AN136" s="711"/>
      <c r="AO136" s="711"/>
      <c r="AP136" s="711"/>
      <c r="AQ136" s="711"/>
      <c r="AR136" s="711"/>
      <c r="AS136" s="711"/>
      <c r="AT136" s="711"/>
      <c r="AU136" s="711"/>
      <c r="AV136" s="711"/>
      <c r="AW136" s="711"/>
      <c r="AX136" s="711"/>
      <c r="AY136" s="711"/>
      <c r="AZ136" s="711"/>
      <c r="BA136" s="711"/>
      <c r="BB136" s="711"/>
      <c r="BC136" s="711"/>
      <c r="BD136" s="711"/>
      <c r="BE136" s="711"/>
      <c r="BF136" s="711"/>
      <c r="BG136" s="711"/>
      <c r="BH136" s="711"/>
      <c r="BI136" s="711"/>
      <c r="BJ136" s="711"/>
      <c r="BK136" s="711"/>
      <c r="BL136" s="711"/>
      <c r="BM136" s="711"/>
      <c r="BN136" s="711"/>
      <c r="BO136" s="711"/>
      <c r="BP136" s="711"/>
      <c r="BQ136" s="639"/>
      <c r="CB136" s="639"/>
    </row>
    <row r="137" ht="15.75" customHeight="1">
      <c r="A137" s="639"/>
      <c r="B137" s="639"/>
      <c r="C137" s="639"/>
      <c r="D137" s="639"/>
      <c r="E137" s="711"/>
      <c r="F137" s="711"/>
      <c r="G137" s="711"/>
      <c r="H137" s="711"/>
      <c r="I137" s="639"/>
      <c r="J137" s="711"/>
      <c r="K137" s="711"/>
      <c r="L137" s="711"/>
      <c r="M137" s="711"/>
      <c r="N137" s="711"/>
      <c r="O137" s="711"/>
      <c r="P137" s="711"/>
      <c r="Q137" s="711"/>
      <c r="R137" s="711"/>
      <c r="S137" s="711"/>
      <c r="T137" s="711"/>
      <c r="U137" s="711"/>
      <c r="V137" s="711"/>
      <c r="W137" s="711"/>
      <c r="X137" s="711"/>
      <c r="Y137" s="711"/>
      <c r="Z137" s="711"/>
      <c r="AA137" s="711"/>
      <c r="AB137" s="711"/>
      <c r="AC137" s="711"/>
      <c r="AD137" s="711"/>
      <c r="AE137" s="711"/>
      <c r="AF137" s="711"/>
      <c r="AG137" s="711"/>
      <c r="AH137" s="711"/>
      <c r="AI137" s="711"/>
      <c r="AJ137" s="711"/>
      <c r="AK137" s="711"/>
      <c r="AL137" s="711"/>
      <c r="AM137" s="711"/>
      <c r="AN137" s="711"/>
      <c r="AO137" s="711"/>
      <c r="AP137" s="711"/>
      <c r="AQ137" s="711"/>
      <c r="AR137" s="711"/>
      <c r="AS137" s="711"/>
      <c r="AT137" s="711"/>
      <c r="AU137" s="711"/>
      <c r="AV137" s="711"/>
      <c r="AW137" s="711"/>
      <c r="AX137" s="711"/>
      <c r="AY137" s="711"/>
      <c r="AZ137" s="711"/>
      <c r="BA137" s="711"/>
      <c r="BB137" s="711"/>
      <c r="BC137" s="711"/>
      <c r="BD137" s="711"/>
      <c r="BE137" s="711"/>
      <c r="BF137" s="711"/>
      <c r="BG137" s="711"/>
      <c r="BH137" s="711"/>
      <c r="BI137" s="711"/>
      <c r="BJ137" s="711"/>
      <c r="BK137" s="711"/>
      <c r="BL137" s="711"/>
      <c r="BM137" s="711"/>
      <c r="BN137" s="711"/>
      <c r="BO137" s="711"/>
      <c r="BP137" s="711"/>
      <c r="BQ137" s="639"/>
      <c r="CB137" s="639"/>
    </row>
    <row r="138" ht="15.75" customHeight="1">
      <c r="A138" s="639"/>
      <c r="B138" s="639"/>
      <c r="C138" s="639"/>
      <c r="D138" s="639"/>
      <c r="E138" s="711"/>
      <c r="F138" s="711"/>
      <c r="G138" s="711"/>
      <c r="H138" s="711"/>
      <c r="I138" s="639"/>
      <c r="J138" s="711"/>
      <c r="K138" s="711"/>
      <c r="L138" s="711"/>
      <c r="M138" s="711"/>
      <c r="N138" s="711"/>
      <c r="O138" s="711"/>
      <c r="P138" s="711"/>
      <c r="Q138" s="711"/>
      <c r="R138" s="711"/>
      <c r="S138" s="711"/>
      <c r="T138" s="711"/>
      <c r="U138" s="711"/>
      <c r="V138" s="711"/>
      <c r="W138" s="711"/>
      <c r="X138" s="711"/>
      <c r="Y138" s="711"/>
      <c r="Z138" s="711"/>
      <c r="AA138" s="711"/>
      <c r="AB138" s="711"/>
      <c r="AC138" s="711"/>
      <c r="AD138" s="711"/>
      <c r="AE138" s="711"/>
      <c r="AF138" s="711"/>
      <c r="AG138" s="711"/>
      <c r="AH138" s="711"/>
      <c r="AI138" s="711"/>
      <c r="AJ138" s="711"/>
      <c r="AK138" s="711"/>
      <c r="AL138" s="711"/>
      <c r="AM138" s="711"/>
      <c r="AN138" s="711"/>
      <c r="AO138" s="711"/>
      <c r="AP138" s="711"/>
      <c r="AQ138" s="711"/>
      <c r="AR138" s="711"/>
      <c r="AS138" s="711"/>
      <c r="AT138" s="711"/>
      <c r="AU138" s="711"/>
      <c r="AV138" s="711"/>
      <c r="AW138" s="711"/>
      <c r="AX138" s="711"/>
      <c r="AY138" s="711"/>
      <c r="AZ138" s="711"/>
      <c r="BA138" s="711"/>
      <c r="BB138" s="711"/>
      <c r="BC138" s="711"/>
      <c r="BD138" s="711"/>
      <c r="BE138" s="711"/>
      <c r="BF138" s="711"/>
      <c r="BG138" s="711"/>
      <c r="BH138" s="711"/>
      <c r="BI138" s="711"/>
      <c r="BJ138" s="711"/>
      <c r="BK138" s="711"/>
      <c r="BL138" s="711"/>
      <c r="BM138" s="711"/>
      <c r="BN138" s="711"/>
      <c r="BO138" s="711"/>
      <c r="BP138" s="711"/>
      <c r="BQ138" s="639"/>
      <c r="CB138" s="639"/>
    </row>
    <row r="139" ht="15.75" customHeight="1">
      <c r="A139" s="639"/>
      <c r="B139" s="639"/>
      <c r="C139" s="639"/>
      <c r="D139" s="639"/>
      <c r="E139" s="711"/>
      <c r="F139" s="711"/>
      <c r="G139" s="711"/>
      <c r="H139" s="711"/>
      <c r="I139" s="639"/>
      <c r="J139" s="711"/>
      <c r="K139" s="711"/>
      <c r="L139" s="711"/>
      <c r="M139" s="711"/>
      <c r="N139" s="711"/>
      <c r="O139" s="711"/>
      <c r="P139" s="711"/>
      <c r="Q139" s="711"/>
      <c r="R139" s="711"/>
      <c r="S139" s="711"/>
      <c r="T139" s="711"/>
      <c r="U139" s="711"/>
      <c r="V139" s="711"/>
      <c r="W139" s="711"/>
      <c r="X139" s="711"/>
      <c r="Y139" s="711"/>
      <c r="Z139" s="711"/>
      <c r="AA139" s="711"/>
      <c r="AB139" s="711"/>
      <c r="AC139" s="711"/>
      <c r="AD139" s="711"/>
      <c r="AE139" s="711"/>
      <c r="AF139" s="711"/>
      <c r="AG139" s="711"/>
      <c r="AH139" s="711"/>
      <c r="AI139" s="711"/>
      <c r="AJ139" s="711"/>
      <c r="AK139" s="711"/>
      <c r="AL139" s="711"/>
      <c r="AM139" s="711"/>
      <c r="AN139" s="711"/>
      <c r="AO139" s="711"/>
      <c r="AP139" s="711"/>
      <c r="AQ139" s="711"/>
      <c r="AR139" s="711"/>
      <c r="AS139" s="711"/>
      <c r="AT139" s="711"/>
      <c r="AU139" s="711"/>
      <c r="AV139" s="711"/>
      <c r="AW139" s="711"/>
      <c r="AX139" s="711"/>
      <c r="AY139" s="711"/>
      <c r="AZ139" s="711"/>
      <c r="BA139" s="711"/>
      <c r="BB139" s="711"/>
      <c r="BC139" s="711"/>
      <c r="BD139" s="711"/>
      <c r="BE139" s="711"/>
      <c r="BF139" s="711"/>
      <c r="BG139" s="711"/>
      <c r="BH139" s="711"/>
      <c r="BI139" s="711"/>
      <c r="BJ139" s="711"/>
      <c r="BK139" s="711"/>
      <c r="BL139" s="711"/>
      <c r="BM139" s="711"/>
      <c r="BN139" s="711"/>
      <c r="BO139" s="711"/>
      <c r="BP139" s="711"/>
      <c r="BQ139" s="639"/>
      <c r="CB139" s="639"/>
    </row>
    <row r="140" ht="15.75" customHeight="1">
      <c r="A140" s="639"/>
      <c r="B140" s="639"/>
      <c r="C140" s="639"/>
      <c r="D140" s="639"/>
      <c r="E140" s="711"/>
      <c r="F140" s="711"/>
      <c r="G140" s="711"/>
      <c r="H140" s="711"/>
      <c r="I140" s="639"/>
      <c r="J140" s="711"/>
      <c r="K140" s="711"/>
      <c r="L140" s="711"/>
      <c r="M140" s="711"/>
      <c r="N140" s="711"/>
      <c r="O140" s="711"/>
      <c r="P140" s="711"/>
      <c r="Q140" s="711"/>
      <c r="R140" s="711"/>
      <c r="S140" s="711"/>
      <c r="T140" s="711"/>
      <c r="U140" s="711"/>
      <c r="V140" s="711"/>
      <c r="W140" s="711"/>
      <c r="X140" s="711"/>
      <c r="Y140" s="711"/>
      <c r="Z140" s="711"/>
      <c r="AA140" s="711"/>
      <c r="AB140" s="711"/>
      <c r="AC140" s="711"/>
      <c r="AD140" s="711"/>
      <c r="AE140" s="711"/>
      <c r="AF140" s="711"/>
      <c r="AG140" s="711"/>
      <c r="AH140" s="711"/>
      <c r="AI140" s="711"/>
      <c r="AJ140" s="711"/>
      <c r="AK140" s="711"/>
      <c r="AL140" s="711"/>
      <c r="AM140" s="711"/>
      <c r="AN140" s="711"/>
      <c r="AO140" s="711"/>
      <c r="AP140" s="711"/>
      <c r="AQ140" s="711"/>
      <c r="AR140" s="711"/>
      <c r="AS140" s="711"/>
      <c r="AT140" s="711"/>
      <c r="AU140" s="711"/>
      <c r="AV140" s="711"/>
      <c r="AW140" s="711"/>
      <c r="AX140" s="711"/>
      <c r="AY140" s="711"/>
      <c r="AZ140" s="711"/>
      <c r="BA140" s="711"/>
      <c r="BB140" s="711"/>
      <c r="BC140" s="711"/>
      <c r="BD140" s="711"/>
      <c r="BE140" s="711"/>
      <c r="BF140" s="711"/>
      <c r="BG140" s="711"/>
      <c r="BH140" s="711"/>
      <c r="BI140" s="711"/>
      <c r="BJ140" s="711"/>
      <c r="BK140" s="711"/>
      <c r="BL140" s="711"/>
      <c r="BM140" s="711"/>
      <c r="BN140" s="711"/>
      <c r="BO140" s="711"/>
      <c r="BP140" s="711"/>
      <c r="BQ140" s="639"/>
      <c r="CB140" s="639"/>
    </row>
    <row r="141" ht="15.75" customHeight="1">
      <c r="A141" s="639"/>
      <c r="B141" s="639"/>
      <c r="C141" s="639"/>
      <c r="D141" s="639"/>
      <c r="E141" s="711"/>
      <c r="F141" s="711"/>
      <c r="G141" s="711"/>
      <c r="H141" s="711"/>
      <c r="I141" s="639"/>
      <c r="J141" s="711"/>
      <c r="K141" s="711"/>
      <c r="L141" s="711"/>
      <c r="M141" s="711"/>
      <c r="N141" s="711"/>
      <c r="O141" s="711"/>
      <c r="P141" s="711"/>
      <c r="Q141" s="711"/>
      <c r="R141" s="711"/>
      <c r="S141" s="711"/>
      <c r="T141" s="711"/>
      <c r="U141" s="711"/>
      <c r="V141" s="711"/>
      <c r="W141" s="711"/>
      <c r="X141" s="711"/>
      <c r="Y141" s="711"/>
      <c r="Z141" s="711"/>
      <c r="AA141" s="711"/>
      <c r="AB141" s="711"/>
      <c r="AC141" s="711"/>
      <c r="AD141" s="711"/>
      <c r="AE141" s="711"/>
      <c r="AF141" s="711"/>
      <c r="AG141" s="711"/>
      <c r="AH141" s="711"/>
      <c r="AI141" s="711"/>
      <c r="AJ141" s="711"/>
      <c r="AK141" s="711"/>
      <c r="AL141" s="711"/>
      <c r="AM141" s="711"/>
      <c r="AN141" s="711"/>
      <c r="AO141" s="711"/>
      <c r="AP141" s="711"/>
      <c r="AQ141" s="711"/>
      <c r="AR141" s="711"/>
      <c r="AS141" s="711"/>
      <c r="AT141" s="711"/>
      <c r="AU141" s="711"/>
      <c r="AV141" s="711"/>
      <c r="AW141" s="711"/>
      <c r="AX141" s="711"/>
      <c r="AY141" s="711"/>
      <c r="AZ141" s="711"/>
      <c r="BA141" s="711"/>
      <c r="BB141" s="711"/>
      <c r="BC141" s="711"/>
      <c r="BD141" s="711"/>
      <c r="BE141" s="711"/>
      <c r="BF141" s="711"/>
      <c r="BG141" s="711"/>
      <c r="BH141" s="711"/>
      <c r="BI141" s="711"/>
      <c r="BJ141" s="711"/>
      <c r="BK141" s="711"/>
      <c r="BL141" s="711"/>
      <c r="BM141" s="711"/>
      <c r="BN141" s="711"/>
      <c r="BO141" s="711"/>
      <c r="BP141" s="711"/>
      <c r="BQ141" s="639"/>
      <c r="CB141" s="639"/>
    </row>
    <row r="142" ht="15.75" customHeight="1">
      <c r="A142" s="639"/>
      <c r="B142" s="639"/>
      <c r="C142" s="639"/>
      <c r="D142" s="639"/>
      <c r="E142" s="711"/>
      <c r="F142" s="711"/>
      <c r="G142" s="711"/>
      <c r="H142" s="711"/>
      <c r="I142" s="639"/>
      <c r="J142" s="711"/>
      <c r="K142" s="711"/>
      <c r="L142" s="711"/>
      <c r="M142" s="711"/>
      <c r="N142" s="711"/>
      <c r="O142" s="711"/>
      <c r="P142" s="711"/>
      <c r="Q142" s="711"/>
      <c r="R142" s="711"/>
      <c r="S142" s="711"/>
      <c r="T142" s="711"/>
      <c r="U142" s="711"/>
      <c r="V142" s="711"/>
      <c r="W142" s="711"/>
      <c r="X142" s="711"/>
      <c r="Y142" s="711"/>
      <c r="Z142" s="711"/>
      <c r="AA142" s="711"/>
      <c r="AB142" s="711"/>
      <c r="AC142" s="711"/>
      <c r="AD142" s="711"/>
      <c r="AE142" s="711"/>
      <c r="AF142" s="711"/>
      <c r="AG142" s="711"/>
      <c r="AH142" s="711"/>
      <c r="AI142" s="711"/>
      <c r="AJ142" s="711"/>
      <c r="AK142" s="711"/>
      <c r="AL142" s="711"/>
      <c r="AM142" s="711"/>
      <c r="AN142" s="711"/>
      <c r="AO142" s="711"/>
      <c r="AP142" s="711"/>
      <c r="AQ142" s="711"/>
      <c r="AR142" s="711"/>
      <c r="AS142" s="711"/>
      <c r="AT142" s="711"/>
      <c r="AU142" s="711"/>
      <c r="AV142" s="711"/>
      <c r="AW142" s="711"/>
      <c r="AX142" s="711"/>
      <c r="AY142" s="711"/>
      <c r="AZ142" s="711"/>
      <c r="BA142" s="711"/>
      <c r="BB142" s="711"/>
      <c r="BC142" s="711"/>
      <c r="BD142" s="711"/>
      <c r="BE142" s="711"/>
      <c r="BF142" s="711"/>
      <c r="BG142" s="711"/>
      <c r="BH142" s="711"/>
      <c r="BI142" s="711"/>
      <c r="BJ142" s="711"/>
      <c r="BK142" s="711"/>
      <c r="BL142" s="711"/>
      <c r="BM142" s="711"/>
      <c r="BN142" s="711"/>
      <c r="BO142" s="711"/>
      <c r="BP142" s="711"/>
      <c r="BQ142" s="639"/>
      <c r="CB142" s="639"/>
    </row>
    <row r="143" ht="15.75" customHeight="1">
      <c r="A143" s="639"/>
      <c r="B143" s="639"/>
      <c r="C143" s="639"/>
      <c r="D143" s="639"/>
      <c r="E143" s="711"/>
      <c r="F143" s="711"/>
      <c r="G143" s="711"/>
      <c r="H143" s="711"/>
      <c r="I143" s="639"/>
      <c r="J143" s="711"/>
      <c r="K143" s="711"/>
      <c r="L143" s="711"/>
      <c r="M143" s="711"/>
      <c r="N143" s="711"/>
      <c r="O143" s="711"/>
      <c r="P143" s="711"/>
      <c r="Q143" s="711"/>
      <c r="R143" s="711"/>
      <c r="S143" s="711"/>
      <c r="T143" s="711"/>
      <c r="U143" s="711"/>
      <c r="V143" s="711"/>
      <c r="W143" s="711"/>
      <c r="X143" s="711"/>
      <c r="Y143" s="711"/>
      <c r="Z143" s="711"/>
      <c r="AA143" s="711"/>
      <c r="AB143" s="711"/>
      <c r="AC143" s="711"/>
      <c r="AD143" s="711"/>
      <c r="AE143" s="711"/>
      <c r="AF143" s="711"/>
      <c r="AG143" s="711"/>
      <c r="AH143" s="711"/>
      <c r="AI143" s="711"/>
      <c r="AJ143" s="711"/>
      <c r="AK143" s="711"/>
      <c r="AL143" s="711"/>
      <c r="AM143" s="711"/>
      <c r="AN143" s="711"/>
      <c r="AO143" s="711"/>
      <c r="AP143" s="711"/>
      <c r="AQ143" s="711"/>
      <c r="AR143" s="711"/>
      <c r="AS143" s="711"/>
      <c r="AT143" s="711"/>
      <c r="AU143" s="711"/>
      <c r="AV143" s="711"/>
      <c r="AW143" s="711"/>
      <c r="AX143" s="711"/>
      <c r="AY143" s="711"/>
      <c r="AZ143" s="711"/>
      <c r="BA143" s="711"/>
      <c r="BB143" s="711"/>
      <c r="BC143" s="711"/>
      <c r="BD143" s="711"/>
      <c r="BE143" s="711"/>
      <c r="BF143" s="711"/>
      <c r="BG143" s="711"/>
      <c r="BH143" s="711"/>
      <c r="BI143" s="711"/>
      <c r="BJ143" s="711"/>
      <c r="BK143" s="711"/>
      <c r="BL143" s="711"/>
      <c r="BM143" s="711"/>
      <c r="BN143" s="711"/>
      <c r="BO143" s="711"/>
      <c r="BP143" s="711"/>
      <c r="BQ143" s="639"/>
      <c r="CB143" s="639"/>
    </row>
    <row r="144" ht="15.75" customHeight="1">
      <c r="A144" s="639"/>
      <c r="B144" s="639"/>
      <c r="C144" s="639"/>
      <c r="D144" s="639"/>
      <c r="E144" s="711"/>
      <c r="F144" s="711"/>
      <c r="G144" s="711"/>
      <c r="H144" s="711"/>
      <c r="I144" s="639"/>
      <c r="J144" s="711"/>
      <c r="K144" s="711"/>
      <c r="L144" s="711"/>
      <c r="M144" s="711"/>
      <c r="N144" s="711"/>
      <c r="O144" s="711"/>
      <c r="P144" s="711"/>
      <c r="Q144" s="711"/>
      <c r="R144" s="711"/>
      <c r="S144" s="711"/>
      <c r="T144" s="711"/>
      <c r="U144" s="711"/>
      <c r="V144" s="711"/>
      <c r="W144" s="711"/>
      <c r="X144" s="711"/>
      <c r="Y144" s="711"/>
      <c r="Z144" s="711"/>
      <c r="AA144" s="711"/>
      <c r="AB144" s="711"/>
      <c r="AC144" s="711"/>
      <c r="AD144" s="711"/>
      <c r="AE144" s="711"/>
      <c r="AF144" s="711"/>
      <c r="AG144" s="711"/>
      <c r="AH144" s="711"/>
      <c r="AI144" s="711"/>
      <c r="AJ144" s="711"/>
      <c r="AK144" s="711"/>
      <c r="AL144" s="711"/>
      <c r="AM144" s="711"/>
      <c r="AN144" s="711"/>
      <c r="AO144" s="711"/>
      <c r="AP144" s="711"/>
      <c r="AQ144" s="711"/>
      <c r="AR144" s="711"/>
      <c r="AS144" s="711"/>
      <c r="AT144" s="711"/>
      <c r="AU144" s="711"/>
      <c r="AV144" s="711"/>
      <c r="AW144" s="711"/>
      <c r="AX144" s="711"/>
      <c r="AY144" s="711"/>
      <c r="AZ144" s="711"/>
      <c r="BA144" s="711"/>
      <c r="BB144" s="711"/>
      <c r="BC144" s="711"/>
      <c r="BD144" s="711"/>
      <c r="BE144" s="711"/>
      <c r="BF144" s="711"/>
      <c r="BG144" s="711"/>
      <c r="BH144" s="711"/>
      <c r="BI144" s="711"/>
      <c r="BJ144" s="711"/>
      <c r="BK144" s="711"/>
      <c r="BL144" s="711"/>
      <c r="BM144" s="711"/>
      <c r="BN144" s="711"/>
      <c r="BO144" s="711"/>
      <c r="BP144" s="711"/>
      <c r="BQ144" s="639"/>
      <c r="CB144" s="639"/>
    </row>
    <row r="145" ht="15.75" customHeight="1">
      <c r="A145" s="639"/>
      <c r="B145" s="639"/>
      <c r="C145" s="639"/>
      <c r="D145" s="639"/>
      <c r="E145" s="711"/>
      <c r="F145" s="711"/>
      <c r="G145" s="711"/>
      <c r="H145" s="711"/>
      <c r="I145" s="639"/>
      <c r="J145" s="711"/>
      <c r="K145" s="711"/>
      <c r="L145" s="711"/>
      <c r="M145" s="711"/>
      <c r="N145" s="711"/>
      <c r="O145" s="711"/>
      <c r="P145" s="711"/>
      <c r="Q145" s="711"/>
      <c r="R145" s="711"/>
      <c r="S145" s="711"/>
      <c r="T145" s="711"/>
      <c r="U145" s="711"/>
      <c r="V145" s="711"/>
      <c r="W145" s="711"/>
      <c r="X145" s="711"/>
      <c r="Y145" s="711"/>
      <c r="Z145" s="711"/>
      <c r="AA145" s="711"/>
      <c r="AB145" s="711"/>
      <c r="AC145" s="711"/>
      <c r="AD145" s="711"/>
      <c r="AE145" s="711"/>
      <c r="AF145" s="711"/>
      <c r="AG145" s="711"/>
      <c r="AH145" s="711"/>
      <c r="AI145" s="711"/>
      <c r="AJ145" s="711"/>
      <c r="AK145" s="711"/>
      <c r="AL145" s="711"/>
      <c r="AM145" s="711"/>
      <c r="AN145" s="711"/>
      <c r="AO145" s="711"/>
      <c r="AP145" s="711"/>
      <c r="AQ145" s="711"/>
      <c r="AR145" s="711"/>
      <c r="AS145" s="711"/>
      <c r="AT145" s="711"/>
      <c r="AU145" s="711"/>
      <c r="AV145" s="711"/>
      <c r="AW145" s="711"/>
      <c r="AX145" s="711"/>
      <c r="AY145" s="711"/>
      <c r="AZ145" s="711"/>
      <c r="BA145" s="711"/>
      <c r="BB145" s="711"/>
      <c r="BC145" s="711"/>
      <c r="BD145" s="711"/>
      <c r="BE145" s="711"/>
      <c r="BF145" s="711"/>
      <c r="BG145" s="711"/>
      <c r="BH145" s="711"/>
      <c r="BI145" s="711"/>
      <c r="BJ145" s="711"/>
      <c r="BK145" s="711"/>
      <c r="BL145" s="711"/>
      <c r="BM145" s="711"/>
      <c r="BN145" s="711"/>
      <c r="BO145" s="711"/>
      <c r="BP145" s="711"/>
      <c r="BQ145" s="639"/>
      <c r="CB145" s="639"/>
    </row>
    <row r="146" ht="15.75" customHeight="1">
      <c r="A146" s="639"/>
      <c r="B146" s="639"/>
      <c r="C146" s="639"/>
      <c r="D146" s="639"/>
      <c r="E146" s="711"/>
      <c r="F146" s="711"/>
      <c r="G146" s="711"/>
      <c r="H146" s="711"/>
      <c r="I146" s="639"/>
      <c r="J146" s="711"/>
      <c r="K146" s="711"/>
      <c r="L146" s="711"/>
      <c r="M146" s="711"/>
      <c r="N146" s="711"/>
      <c r="O146" s="711"/>
      <c r="P146" s="711"/>
      <c r="Q146" s="711"/>
      <c r="R146" s="711"/>
      <c r="S146" s="711"/>
      <c r="T146" s="711"/>
      <c r="U146" s="711"/>
      <c r="V146" s="711"/>
      <c r="W146" s="711"/>
      <c r="X146" s="711"/>
      <c r="Y146" s="711"/>
      <c r="Z146" s="711"/>
      <c r="AA146" s="711"/>
      <c r="AB146" s="711"/>
      <c r="AC146" s="711"/>
      <c r="AD146" s="711"/>
      <c r="AE146" s="711"/>
      <c r="AF146" s="711"/>
      <c r="AG146" s="711"/>
      <c r="AH146" s="711"/>
      <c r="AI146" s="711"/>
      <c r="AJ146" s="711"/>
      <c r="AK146" s="711"/>
      <c r="AL146" s="711"/>
      <c r="AM146" s="711"/>
      <c r="AN146" s="711"/>
      <c r="AO146" s="711"/>
      <c r="AP146" s="711"/>
      <c r="AQ146" s="711"/>
      <c r="AR146" s="711"/>
      <c r="AS146" s="711"/>
      <c r="AT146" s="711"/>
      <c r="AU146" s="711"/>
      <c r="AV146" s="711"/>
      <c r="AW146" s="711"/>
      <c r="AX146" s="711"/>
      <c r="AY146" s="711"/>
      <c r="AZ146" s="711"/>
      <c r="BA146" s="711"/>
      <c r="BB146" s="711"/>
      <c r="BC146" s="711"/>
      <c r="BD146" s="711"/>
      <c r="BE146" s="711"/>
      <c r="BF146" s="711"/>
      <c r="BG146" s="711"/>
      <c r="BH146" s="711"/>
      <c r="BI146" s="711"/>
      <c r="BJ146" s="711"/>
      <c r="BK146" s="711"/>
      <c r="BL146" s="711"/>
      <c r="BM146" s="711"/>
      <c r="BN146" s="711"/>
      <c r="BO146" s="711"/>
      <c r="BP146" s="711"/>
      <c r="BQ146" s="639"/>
      <c r="CB146" s="639"/>
    </row>
    <row r="147" ht="15.75" customHeight="1">
      <c r="A147" s="639"/>
      <c r="B147" s="639"/>
      <c r="C147" s="639"/>
      <c r="D147" s="639"/>
      <c r="E147" s="711"/>
      <c r="F147" s="711"/>
      <c r="G147" s="711"/>
      <c r="H147" s="711"/>
      <c r="I147" s="639"/>
      <c r="J147" s="711"/>
      <c r="K147" s="711"/>
      <c r="L147" s="711"/>
      <c r="M147" s="711"/>
      <c r="N147" s="711"/>
      <c r="O147" s="711"/>
      <c r="P147" s="711"/>
      <c r="Q147" s="711"/>
      <c r="R147" s="711"/>
      <c r="S147" s="711"/>
      <c r="T147" s="711"/>
      <c r="U147" s="711"/>
      <c r="V147" s="711"/>
      <c r="W147" s="711"/>
      <c r="X147" s="711"/>
      <c r="Y147" s="711"/>
      <c r="Z147" s="711"/>
      <c r="AA147" s="711"/>
      <c r="AB147" s="711"/>
      <c r="AC147" s="711"/>
      <c r="AD147" s="711"/>
      <c r="AE147" s="711"/>
      <c r="AF147" s="711"/>
      <c r="AG147" s="711"/>
      <c r="AH147" s="711"/>
      <c r="AI147" s="711"/>
      <c r="AJ147" s="711"/>
      <c r="AK147" s="711"/>
      <c r="AL147" s="711"/>
      <c r="AM147" s="711"/>
      <c r="AN147" s="711"/>
      <c r="AO147" s="711"/>
      <c r="AP147" s="711"/>
      <c r="AQ147" s="711"/>
      <c r="AR147" s="711"/>
      <c r="AS147" s="711"/>
      <c r="AT147" s="711"/>
      <c r="AU147" s="711"/>
      <c r="AV147" s="711"/>
      <c r="AW147" s="711"/>
      <c r="AX147" s="711"/>
      <c r="AY147" s="711"/>
      <c r="AZ147" s="711"/>
      <c r="BA147" s="711"/>
      <c r="BB147" s="711"/>
      <c r="BC147" s="711"/>
      <c r="BD147" s="711"/>
      <c r="BE147" s="711"/>
      <c r="BF147" s="711"/>
      <c r="BG147" s="711"/>
      <c r="BH147" s="711"/>
      <c r="BI147" s="711"/>
      <c r="BJ147" s="711"/>
      <c r="BK147" s="711"/>
      <c r="BL147" s="711"/>
      <c r="BM147" s="711"/>
      <c r="BN147" s="711"/>
      <c r="BO147" s="711"/>
      <c r="BP147" s="711"/>
      <c r="BQ147" s="639"/>
      <c r="CB147" s="639"/>
    </row>
    <row r="148" ht="15.75" customHeight="1">
      <c r="A148" s="639"/>
      <c r="B148" s="639"/>
      <c r="C148" s="639"/>
      <c r="D148" s="639"/>
      <c r="E148" s="711"/>
      <c r="F148" s="711"/>
      <c r="G148" s="711"/>
      <c r="H148" s="711"/>
      <c r="I148" s="639"/>
      <c r="J148" s="711"/>
      <c r="K148" s="711"/>
      <c r="L148" s="711"/>
      <c r="M148" s="711"/>
      <c r="N148" s="711"/>
      <c r="O148" s="711"/>
      <c r="P148" s="711"/>
      <c r="Q148" s="711"/>
      <c r="R148" s="711"/>
      <c r="S148" s="711"/>
      <c r="T148" s="711"/>
      <c r="U148" s="711"/>
      <c r="V148" s="711"/>
      <c r="W148" s="711"/>
      <c r="X148" s="711"/>
      <c r="Y148" s="711"/>
      <c r="Z148" s="711"/>
      <c r="AA148" s="711"/>
      <c r="AB148" s="711"/>
      <c r="AC148" s="711"/>
      <c r="AD148" s="711"/>
      <c r="AE148" s="711"/>
      <c r="AF148" s="711"/>
      <c r="AG148" s="711"/>
      <c r="AH148" s="711"/>
      <c r="AI148" s="711"/>
      <c r="AJ148" s="711"/>
      <c r="AK148" s="711"/>
      <c r="AL148" s="711"/>
      <c r="AM148" s="711"/>
      <c r="AN148" s="711"/>
      <c r="AO148" s="711"/>
      <c r="AP148" s="711"/>
      <c r="AQ148" s="711"/>
      <c r="AR148" s="711"/>
      <c r="AS148" s="711"/>
      <c r="AT148" s="711"/>
      <c r="AU148" s="711"/>
      <c r="AV148" s="711"/>
      <c r="AW148" s="711"/>
      <c r="AX148" s="711"/>
      <c r="AY148" s="711"/>
      <c r="AZ148" s="711"/>
      <c r="BA148" s="711"/>
      <c r="BB148" s="711"/>
      <c r="BC148" s="711"/>
      <c r="BD148" s="711"/>
      <c r="BE148" s="711"/>
      <c r="BF148" s="711"/>
      <c r="BG148" s="711"/>
      <c r="BH148" s="711"/>
      <c r="BI148" s="711"/>
      <c r="BJ148" s="711"/>
      <c r="BK148" s="711"/>
      <c r="BL148" s="711"/>
      <c r="BM148" s="711"/>
      <c r="BN148" s="711"/>
      <c r="BO148" s="711"/>
      <c r="BP148" s="711"/>
      <c r="BQ148" s="639"/>
      <c r="CB148" s="639"/>
    </row>
    <row r="149" ht="15.75" customHeight="1">
      <c r="A149" s="639"/>
      <c r="B149" s="639"/>
      <c r="C149" s="639"/>
      <c r="D149" s="639"/>
      <c r="E149" s="711"/>
      <c r="F149" s="711"/>
      <c r="G149" s="711"/>
      <c r="H149" s="711"/>
      <c r="I149" s="639"/>
      <c r="J149" s="711"/>
      <c r="K149" s="711"/>
      <c r="L149" s="711"/>
      <c r="M149" s="711"/>
      <c r="N149" s="711"/>
      <c r="O149" s="711"/>
      <c r="P149" s="711"/>
      <c r="Q149" s="711"/>
      <c r="R149" s="711"/>
      <c r="S149" s="711"/>
      <c r="T149" s="711"/>
      <c r="U149" s="711"/>
      <c r="V149" s="711"/>
      <c r="W149" s="711"/>
      <c r="X149" s="711"/>
      <c r="Y149" s="711"/>
      <c r="Z149" s="711"/>
      <c r="AA149" s="711"/>
      <c r="AB149" s="711"/>
      <c r="AC149" s="711"/>
      <c r="AD149" s="711"/>
      <c r="AE149" s="711"/>
      <c r="AF149" s="711"/>
      <c r="AG149" s="711"/>
      <c r="AH149" s="711"/>
      <c r="AI149" s="711"/>
      <c r="AJ149" s="711"/>
      <c r="AK149" s="711"/>
      <c r="AL149" s="711"/>
      <c r="AM149" s="711"/>
      <c r="AN149" s="711"/>
      <c r="AO149" s="711"/>
      <c r="AP149" s="711"/>
      <c r="AQ149" s="711"/>
      <c r="AR149" s="711"/>
      <c r="AS149" s="711"/>
      <c r="AT149" s="711"/>
      <c r="AU149" s="711"/>
      <c r="AV149" s="711"/>
      <c r="AW149" s="711"/>
      <c r="AX149" s="711"/>
      <c r="AY149" s="711"/>
      <c r="AZ149" s="711"/>
      <c r="BA149" s="711"/>
      <c r="BB149" s="711"/>
      <c r="BC149" s="711"/>
      <c r="BD149" s="711"/>
      <c r="BE149" s="711"/>
      <c r="BF149" s="711"/>
      <c r="BG149" s="711"/>
      <c r="BH149" s="711"/>
      <c r="BI149" s="711"/>
      <c r="BJ149" s="711"/>
      <c r="BK149" s="711"/>
      <c r="BL149" s="711"/>
      <c r="BM149" s="711"/>
      <c r="BN149" s="711"/>
      <c r="BO149" s="711"/>
      <c r="BP149" s="711"/>
      <c r="BQ149" s="639"/>
      <c r="CB149" s="639"/>
    </row>
    <row r="150" ht="15.75" customHeight="1">
      <c r="A150" s="639"/>
      <c r="B150" s="639"/>
      <c r="C150" s="639"/>
      <c r="D150" s="639"/>
      <c r="E150" s="711"/>
      <c r="F150" s="711"/>
      <c r="G150" s="711"/>
      <c r="H150" s="711"/>
      <c r="I150" s="639"/>
      <c r="J150" s="711"/>
      <c r="K150" s="711"/>
      <c r="L150" s="711"/>
      <c r="M150" s="711"/>
      <c r="N150" s="711"/>
      <c r="O150" s="711"/>
      <c r="P150" s="711"/>
      <c r="Q150" s="711"/>
      <c r="R150" s="711"/>
      <c r="S150" s="711"/>
      <c r="T150" s="711"/>
      <c r="U150" s="711"/>
      <c r="V150" s="711"/>
      <c r="W150" s="711"/>
      <c r="X150" s="711"/>
      <c r="Y150" s="711"/>
      <c r="Z150" s="711"/>
      <c r="AA150" s="711"/>
      <c r="AB150" s="711"/>
      <c r="AC150" s="711"/>
      <c r="AD150" s="711"/>
      <c r="AE150" s="711"/>
      <c r="AF150" s="711"/>
      <c r="AG150" s="711"/>
      <c r="AH150" s="711"/>
      <c r="AI150" s="711"/>
      <c r="AJ150" s="711"/>
      <c r="AK150" s="711"/>
      <c r="AL150" s="711"/>
      <c r="AM150" s="711"/>
      <c r="AN150" s="711"/>
      <c r="AO150" s="711"/>
      <c r="AP150" s="711"/>
      <c r="AQ150" s="711"/>
      <c r="AR150" s="711"/>
      <c r="AS150" s="711"/>
      <c r="AT150" s="711"/>
      <c r="AU150" s="711"/>
      <c r="AV150" s="711"/>
      <c r="AW150" s="711"/>
      <c r="AX150" s="711"/>
      <c r="AY150" s="711"/>
      <c r="AZ150" s="711"/>
      <c r="BA150" s="711"/>
      <c r="BB150" s="711"/>
      <c r="BC150" s="711"/>
      <c r="BD150" s="711"/>
      <c r="BE150" s="711"/>
      <c r="BF150" s="711"/>
      <c r="BG150" s="711"/>
      <c r="BH150" s="711"/>
      <c r="BI150" s="711"/>
      <c r="BJ150" s="711"/>
      <c r="BK150" s="711"/>
      <c r="BL150" s="711"/>
      <c r="BM150" s="711"/>
      <c r="BN150" s="711"/>
      <c r="BO150" s="711"/>
      <c r="BP150" s="711"/>
      <c r="BQ150" s="639"/>
      <c r="CB150" s="639"/>
    </row>
    <row r="151" ht="15.75" customHeight="1">
      <c r="A151" s="639"/>
      <c r="B151" s="639"/>
      <c r="C151" s="639"/>
      <c r="D151" s="639"/>
      <c r="E151" s="711"/>
      <c r="F151" s="711"/>
      <c r="G151" s="711"/>
      <c r="H151" s="711"/>
      <c r="I151" s="639"/>
      <c r="J151" s="711"/>
      <c r="K151" s="711"/>
      <c r="L151" s="711"/>
      <c r="M151" s="711"/>
      <c r="N151" s="711"/>
      <c r="O151" s="711"/>
      <c r="P151" s="711"/>
      <c r="Q151" s="711"/>
      <c r="R151" s="711"/>
      <c r="S151" s="711"/>
      <c r="T151" s="711"/>
      <c r="U151" s="711"/>
      <c r="V151" s="711"/>
      <c r="W151" s="711"/>
      <c r="X151" s="711"/>
      <c r="Y151" s="711"/>
      <c r="Z151" s="711"/>
      <c r="AA151" s="711"/>
      <c r="AB151" s="711"/>
      <c r="AC151" s="711"/>
      <c r="AD151" s="711"/>
      <c r="AE151" s="711"/>
      <c r="AF151" s="711"/>
      <c r="AG151" s="711"/>
      <c r="AH151" s="711"/>
      <c r="AI151" s="711"/>
      <c r="AJ151" s="711"/>
      <c r="AK151" s="711"/>
      <c r="AL151" s="711"/>
      <c r="AM151" s="711"/>
      <c r="AN151" s="711"/>
      <c r="AO151" s="711"/>
      <c r="AP151" s="711"/>
      <c r="AQ151" s="711"/>
      <c r="AR151" s="711"/>
      <c r="AS151" s="711"/>
      <c r="AT151" s="711"/>
      <c r="AU151" s="711"/>
      <c r="AV151" s="711"/>
      <c r="AW151" s="711"/>
      <c r="AX151" s="711"/>
      <c r="AY151" s="711"/>
      <c r="AZ151" s="711"/>
      <c r="BA151" s="711"/>
      <c r="BB151" s="711"/>
      <c r="BC151" s="711"/>
      <c r="BD151" s="711"/>
      <c r="BE151" s="711"/>
      <c r="BF151" s="711"/>
      <c r="BG151" s="711"/>
      <c r="BH151" s="711"/>
      <c r="BI151" s="711"/>
      <c r="BJ151" s="711"/>
      <c r="BK151" s="711"/>
      <c r="BL151" s="711"/>
      <c r="BM151" s="711"/>
      <c r="BN151" s="711"/>
      <c r="BO151" s="711"/>
      <c r="BP151" s="711"/>
      <c r="BQ151" s="639"/>
      <c r="CB151" s="639"/>
    </row>
    <row r="152" ht="15.75" customHeight="1">
      <c r="A152" s="639"/>
      <c r="B152" s="639"/>
      <c r="C152" s="639"/>
      <c r="D152" s="639"/>
      <c r="E152" s="711"/>
      <c r="F152" s="711"/>
      <c r="G152" s="711"/>
      <c r="H152" s="711"/>
      <c r="I152" s="639"/>
      <c r="J152" s="711"/>
      <c r="K152" s="711"/>
      <c r="L152" s="711"/>
      <c r="M152" s="711"/>
      <c r="N152" s="711"/>
      <c r="O152" s="711"/>
      <c r="P152" s="711"/>
      <c r="Q152" s="711"/>
      <c r="R152" s="711"/>
      <c r="S152" s="711"/>
      <c r="T152" s="711"/>
      <c r="U152" s="711"/>
      <c r="V152" s="711"/>
      <c r="W152" s="711"/>
      <c r="X152" s="711"/>
      <c r="Y152" s="711"/>
      <c r="Z152" s="711"/>
      <c r="AA152" s="711"/>
      <c r="AB152" s="711"/>
      <c r="AC152" s="711"/>
      <c r="AD152" s="711"/>
      <c r="AE152" s="711"/>
      <c r="AF152" s="711"/>
      <c r="AG152" s="711"/>
      <c r="AH152" s="711"/>
      <c r="AI152" s="711"/>
      <c r="AJ152" s="711"/>
      <c r="AK152" s="711"/>
      <c r="AL152" s="711"/>
      <c r="AM152" s="711"/>
      <c r="AN152" s="711"/>
      <c r="AO152" s="711"/>
      <c r="AP152" s="711"/>
      <c r="AQ152" s="711"/>
      <c r="AR152" s="711"/>
      <c r="AS152" s="711"/>
      <c r="AT152" s="711"/>
      <c r="AU152" s="711"/>
      <c r="AV152" s="711"/>
      <c r="AW152" s="711"/>
      <c r="AX152" s="711"/>
      <c r="AY152" s="711"/>
      <c r="AZ152" s="711"/>
      <c r="BA152" s="711"/>
      <c r="BB152" s="711"/>
      <c r="BC152" s="711"/>
      <c r="BD152" s="711"/>
      <c r="BE152" s="711"/>
      <c r="BF152" s="711"/>
      <c r="BG152" s="711"/>
      <c r="BH152" s="711"/>
      <c r="BI152" s="711"/>
      <c r="BJ152" s="711"/>
      <c r="BK152" s="711"/>
      <c r="BL152" s="711"/>
      <c r="BM152" s="711"/>
      <c r="BN152" s="711"/>
      <c r="BO152" s="711"/>
      <c r="BP152" s="711"/>
      <c r="BQ152" s="639"/>
      <c r="CB152" s="639"/>
    </row>
    <row r="153" ht="15.75" customHeight="1">
      <c r="A153" s="639"/>
      <c r="B153" s="639"/>
      <c r="C153" s="639"/>
      <c r="D153" s="639"/>
      <c r="E153" s="711"/>
      <c r="F153" s="711"/>
      <c r="G153" s="711"/>
      <c r="H153" s="711"/>
      <c r="I153" s="639"/>
      <c r="J153" s="711"/>
      <c r="K153" s="711"/>
      <c r="L153" s="711"/>
      <c r="M153" s="711"/>
      <c r="N153" s="711"/>
      <c r="O153" s="711"/>
      <c r="P153" s="711"/>
      <c r="Q153" s="711"/>
      <c r="R153" s="711"/>
      <c r="S153" s="711"/>
      <c r="T153" s="711"/>
      <c r="U153" s="711"/>
      <c r="V153" s="711"/>
      <c r="W153" s="711"/>
      <c r="X153" s="711"/>
      <c r="Y153" s="711"/>
      <c r="Z153" s="711"/>
      <c r="AA153" s="711"/>
      <c r="AB153" s="711"/>
      <c r="AC153" s="711"/>
      <c r="AD153" s="711"/>
      <c r="AE153" s="711"/>
      <c r="AF153" s="711"/>
      <c r="AG153" s="711"/>
      <c r="AH153" s="711"/>
      <c r="AI153" s="711"/>
      <c r="AJ153" s="711"/>
      <c r="AK153" s="711"/>
      <c r="AL153" s="711"/>
      <c r="AM153" s="711"/>
      <c r="AN153" s="711"/>
      <c r="AO153" s="711"/>
      <c r="AP153" s="711"/>
      <c r="AQ153" s="711"/>
      <c r="AR153" s="711"/>
      <c r="AS153" s="711"/>
      <c r="AT153" s="711"/>
      <c r="AU153" s="711"/>
      <c r="AV153" s="711"/>
      <c r="AW153" s="711"/>
      <c r="AX153" s="711"/>
      <c r="AY153" s="711"/>
      <c r="AZ153" s="711"/>
      <c r="BA153" s="711"/>
      <c r="BB153" s="711"/>
      <c r="BC153" s="711"/>
      <c r="BD153" s="711"/>
      <c r="BE153" s="711"/>
      <c r="BF153" s="711"/>
      <c r="BG153" s="711"/>
      <c r="BH153" s="711"/>
      <c r="BI153" s="711"/>
      <c r="BJ153" s="711"/>
      <c r="BK153" s="711"/>
      <c r="BL153" s="711"/>
      <c r="BM153" s="711"/>
      <c r="BN153" s="711"/>
      <c r="BO153" s="711"/>
      <c r="BP153" s="711"/>
      <c r="BQ153" s="639"/>
      <c r="CB153" s="639"/>
    </row>
    <row r="154" ht="15.75" customHeight="1">
      <c r="A154" s="639"/>
      <c r="B154" s="639"/>
      <c r="C154" s="639"/>
      <c r="D154" s="639"/>
      <c r="E154" s="711"/>
      <c r="F154" s="711"/>
      <c r="G154" s="711"/>
      <c r="H154" s="711"/>
      <c r="I154" s="639"/>
      <c r="J154" s="711"/>
      <c r="K154" s="711"/>
      <c r="L154" s="711"/>
      <c r="M154" s="711"/>
      <c r="N154" s="711"/>
      <c r="O154" s="711"/>
      <c r="P154" s="711"/>
      <c r="Q154" s="711"/>
      <c r="R154" s="711"/>
      <c r="S154" s="711"/>
      <c r="T154" s="711"/>
      <c r="U154" s="711"/>
      <c r="V154" s="711"/>
      <c r="W154" s="711"/>
      <c r="X154" s="711"/>
      <c r="Y154" s="711"/>
      <c r="Z154" s="711"/>
      <c r="AA154" s="711"/>
      <c r="AB154" s="711"/>
      <c r="AC154" s="711"/>
      <c r="AD154" s="711"/>
      <c r="AE154" s="711"/>
      <c r="AF154" s="711"/>
      <c r="AG154" s="711"/>
      <c r="AH154" s="711"/>
      <c r="AI154" s="711"/>
      <c r="AJ154" s="711"/>
      <c r="AK154" s="711"/>
      <c r="AL154" s="711"/>
      <c r="AM154" s="711"/>
      <c r="AN154" s="711"/>
      <c r="AO154" s="711"/>
      <c r="AP154" s="711"/>
      <c r="AQ154" s="711"/>
      <c r="AR154" s="711"/>
      <c r="AS154" s="711"/>
      <c r="AT154" s="711"/>
      <c r="AU154" s="711"/>
      <c r="AV154" s="711"/>
      <c r="AW154" s="711"/>
      <c r="AX154" s="711"/>
      <c r="AY154" s="711"/>
      <c r="AZ154" s="711"/>
      <c r="BA154" s="711"/>
      <c r="BB154" s="711"/>
      <c r="BC154" s="711"/>
      <c r="BD154" s="711"/>
      <c r="BE154" s="711"/>
      <c r="BF154" s="711"/>
      <c r="BG154" s="711"/>
      <c r="BH154" s="711"/>
      <c r="BI154" s="711"/>
      <c r="BJ154" s="711"/>
      <c r="BK154" s="711"/>
      <c r="BL154" s="711"/>
      <c r="BM154" s="711"/>
      <c r="BN154" s="711"/>
      <c r="BO154" s="711"/>
      <c r="BP154" s="711"/>
      <c r="BQ154" s="639"/>
      <c r="CB154" s="639"/>
    </row>
    <row r="155" ht="15.75" customHeight="1">
      <c r="A155" s="639"/>
      <c r="B155" s="639"/>
      <c r="C155" s="639"/>
      <c r="D155" s="639"/>
      <c r="E155" s="711"/>
      <c r="F155" s="711"/>
      <c r="G155" s="711"/>
      <c r="H155" s="711"/>
      <c r="I155" s="639"/>
      <c r="J155" s="711"/>
      <c r="K155" s="711"/>
      <c r="L155" s="711"/>
      <c r="M155" s="711"/>
      <c r="N155" s="711"/>
      <c r="O155" s="711"/>
      <c r="P155" s="711"/>
      <c r="Q155" s="711"/>
      <c r="R155" s="711"/>
      <c r="S155" s="711"/>
      <c r="T155" s="711"/>
      <c r="U155" s="711"/>
      <c r="V155" s="711"/>
      <c r="W155" s="711"/>
      <c r="X155" s="711"/>
      <c r="Y155" s="711"/>
      <c r="Z155" s="711"/>
      <c r="AA155" s="711"/>
      <c r="AB155" s="711"/>
      <c r="AC155" s="711"/>
      <c r="AD155" s="711"/>
      <c r="AE155" s="711"/>
      <c r="AF155" s="711"/>
      <c r="AG155" s="711"/>
      <c r="AH155" s="711"/>
      <c r="AI155" s="711"/>
      <c r="AJ155" s="711"/>
      <c r="AK155" s="711"/>
      <c r="AL155" s="711"/>
      <c r="AM155" s="711"/>
      <c r="AN155" s="711"/>
      <c r="AO155" s="711"/>
      <c r="AP155" s="711"/>
      <c r="AQ155" s="711"/>
      <c r="AR155" s="711"/>
      <c r="AS155" s="711"/>
      <c r="AT155" s="711"/>
      <c r="AU155" s="711"/>
      <c r="AV155" s="711"/>
      <c r="AW155" s="711"/>
      <c r="AX155" s="711"/>
      <c r="AY155" s="711"/>
      <c r="AZ155" s="711"/>
      <c r="BA155" s="711"/>
      <c r="BB155" s="711"/>
      <c r="BC155" s="711"/>
      <c r="BD155" s="711"/>
      <c r="BE155" s="711"/>
      <c r="BF155" s="711"/>
      <c r="BG155" s="711"/>
      <c r="BH155" s="711"/>
      <c r="BI155" s="711"/>
      <c r="BJ155" s="711"/>
      <c r="BK155" s="711"/>
      <c r="BL155" s="711"/>
      <c r="BM155" s="711"/>
      <c r="BN155" s="711"/>
      <c r="BO155" s="711"/>
      <c r="BP155" s="711"/>
      <c r="BQ155" s="639"/>
      <c r="CB155" s="639"/>
    </row>
    <row r="156" ht="15.75" customHeight="1">
      <c r="A156" s="639"/>
      <c r="B156" s="639"/>
      <c r="C156" s="639"/>
      <c r="D156" s="639"/>
      <c r="E156" s="711"/>
      <c r="F156" s="711"/>
      <c r="G156" s="711"/>
      <c r="H156" s="711"/>
      <c r="I156" s="639"/>
      <c r="J156" s="711"/>
      <c r="K156" s="711"/>
      <c r="L156" s="711"/>
      <c r="M156" s="711"/>
      <c r="N156" s="711"/>
      <c r="O156" s="711"/>
      <c r="P156" s="711"/>
      <c r="Q156" s="711"/>
      <c r="R156" s="711"/>
      <c r="S156" s="711"/>
      <c r="T156" s="711"/>
      <c r="U156" s="711"/>
      <c r="V156" s="711"/>
      <c r="W156" s="711"/>
      <c r="X156" s="711"/>
      <c r="Y156" s="711"/>
      <c r="Z156" s="711"/>
      <c r="AA156" s="711"/>
      <c r="AB156" s="711"/>
      <c r="AC156" s="711"/>
      <c r="AD156" s="711"/>
      <c r="AE156" s="711"/>
      <c r="AF156" s="711"/>
      <c r="AG156" s="711"/>
      <c r="AH156" s="711"/>
      <c r="AI156" s="711"/>
      <c r="AJ156" s="711"/>
      <c r="AK156" s="711"/>
      <c r="AL156" s="711"/>
      <c r="AM156" s="711"/>
      <c r="AN156" s="711"/>
      <c r="AO156" s="711"/>
      <c r="AP156" s="711"/>
      <c r="AQ156" s="711"/>
      <c r="AR156" s="711"/>
      <c r="AS156" s="711"/>
      <c r="AT156" s="711"/>
      <c r="AU156" s="711"/>
      <c r="AV156" s="711"/>
      <c r="AW156" s="711"/>
      <c r="AX156" s="711"/>
      <c r="AY156" s="711"/>
      <c r="AZ156" s="711"/>
      <c r="BA156" s="711"/>
      <c r="BB156" s="711"/>
      <c r="BC156" s="711"/>
      <c r="BD156" s="711"/>
      <c r="BE156" s="711"/>
      <c r="BF156" s="711"/>
      <c r="BG156" s="711"/>
      <c r="BH156" s="711"/>
      <c r="BI156" s="711"/>
      <c r="BJ156" s="711"/>
      <c r="BK156" s="711"/>
      <c r="BL156" s="711"/>
      <c r="BM156" s="711"/>
      <c r="BN156" s="711"/>
      <c r="BO156" s="711"/>
      <c r="BP156" s="711"/>
      <c r="BQ156" s="639"/>
      <c r="CB156" s="639"/>
    </row>
    <row r="157" ht="15.75" customHeight="1">
      <c r="A157" s="639"/>
      <c r="B157" s="639"/>
      <c r="C157" s="639"/>
      <c r="D157" s="639"/>
      <c r="E157" s="711"/>
      <c r="F157" s="711"/>
      <c r="G157" s="711"/>
      <c r="H157" s="711"/>
      <c r="I157" s="639"/>
      <c r="J157" s="711"/>
      <c r="K157" s="711"/>
      <c r="L157" s="711"/>
      <c r="M157" s="711"/>
      <c r="N157" s="711"/>
      <c r="O157" s="711"/>
      <c r="P157" s="711"/>
      <c r="Q157" s="711"/>
      <c r="R157" s="711"/>
      <c r="S157" s="711"/>
      <c r="T157" s="711"/>
      <c r="U157" s="711"/>
      <c r="V157" s="711"/>
      <c r="W157" s="711"/>
      <c r="X157" s="711"/>
      <c r="Y157" s="711"/>
      <c r="Z157" s="711"/>
      <c r="AA157" s="711"/>
      <c r="AB157" s="711"/>
      <c r="AC157" s="711"/>
      <c r="AD157" s="711"/>
      <c r="AE157" s="711"/>
      <c r="AF157" s="711"/>
      <c r="AG157" s="711"/>
      <c r="AH157" s="711"/>
      <c r="AI157" s="711"/>
      <c r="AJ157" s="711"/>
      <c r="AK157" s="711"/>
      <c r="AL157" s="711"/>
      <c r="AM157" s="711"/>
      <c r="AN157" s="711"/>
      <c r="AO157" s="711"/>
      <c r="AP157" s="711"/>
      <c r="AQ157" s="711"/>
      <c r="AR157" s="711"/>
      <c r="AS157" s="711"/>
      <c r="AT157" s="711"/>
      <c r="AU157" s="711"/>
      <c r="AV157" s="711"/>
      <c r="AW157" s="711"/>
      <c r="AX157" s="711"/>
      <c r="AY157" s="711"/>
      <c r="AZ157" s="711"/>
      <c r="BA157" s="711"/>
      <c r="BB157" s="711"/>
      <c r="BC157" s="711"/>
      <c r="BD157" s="711"/>
      <c r="BE157" s="711"/>
      <c r="BF157" s="711"/>
      <c r="BG157" s="711"/>
      <c r="BH157" s="711"/>
      <c r="BI157" s="711"/>
      <c r="BJ157" s="711"/>
      <c r="BK157" s="711"/>
      <c r="BL157" s="711"/>
      <c r="BM157" s="711"/>
      <c r="BN157" s="711"/>
      <c r="BO157" s="711"/>
      <c r="BP157" s="711"/>
      <c r="BQ157" s="639"/>
      <c r="CB157" s="639"/>
    </row>
    <row r="158" ht="15.75" customHeight="1">
      <c r="A158" s="639"/>
      <c r="B158" s="639"/>
      <c r="C158" s="639"/>
      <c r="D158" s="639"/>
      <c r="E158" s="711"/>
      <c r="F158" s="711"/>
      <c r="G158" s="711"/>
      <c r="H158" s="711"/>
      <c r="I158" s="639"/>
      <c r="J158" s="711"/>
      <c r="K158" s="711"/>
      <c r="L158" s="711"/>
      <c r="M158" s="711"/>
      <c r="N158" s="711"/>
      <c r="O158" s="711"/>
      <c r="P158" s="711"/>
      <c r="Q158" s="711"/>
      <c r="R158" s="711"/>
      <c r="S158" s="711"/>
      <c r="T158" s="711"/>
      <c r="U158" s="711"/>
      <c r="V158" s="711"/>
      <c r="W158" s="711"/>
      <c r="X158" s="711"/>
      <c r="Y158" s="711"/>
      <c r="Z158" s="711"/>
      <c r="AA158" s="711"/>
      <c r="AB158" s="711"/>
      <c r="AC158" s="711"/>
      <c r="AD158" s="711"/>
      <c r="AE158" s="711"/>
      <c r="AF158" s="711"/>
      <c r="AG158" s="711"/>
      <c r="AH158" s="711"/>
      <c r="AI158" s="711"/>
      <c r="AJ158" s="711"/>
      <c r="AK158" s="711"/>
      <c r="AL158" s="711"/>
      <c r="AM158" s="711"/>
      <c r="AN158" s="711"/>
      <c r="AO158" s="711"/>
      <c r="AP158" s="711"/>
      <c r="AQ158" s="711"/>
      <c r="AR158" s="711"/>
      <c r="AS158" s="711"/>
      <c r="AT158" s="711"/>
      <c r="AU158" s="711"/>
      <c r="AV158" s="711"/>
      <c r="AW158" s="711"/>
      <c r="AX158" s="711"/>
      <c r="AY158" s="711"/>
      <c r="AZ158" s="711"/>
      <c r="BA158" s="711"/>
      <c r="BB158" s="711"/>
      <c r="BC158" s="711"/>
      <c r="BD158" s="711"/>
      <c r="BE158" s="711"/>
      <c r="BF158" s="711"/>
      <c r="BG158" s="711"/>
      <c r="BH158" s="711"/>
      <c r="BI158" s="711"/>
      <c r="BJ158" s="711"/>
      <c r="BK158" s="711"/>
      <c r="BL158" s="711"/>
      <c r="BM158" s="711"/>
      <c r="BN158" s="711"/>
      <c r="BO158" s="711"/>
      <c r="BP158" s="711"/>
      <c r="BQ158" s="639"/>
      <c r="CB158" s="639"/>
    </row>
    <row r="159" ht="15.75" customHeight="1">
      <c r="A159" s="639"/>
      <c r="B159" s="639"/>
      <c r="C159" s="639"/>
      <c r="D159" s="639"/>
      <c r="E159" s="711"/>
      <c r="F159" s="711"/>
      <c r="G159" s="711"/>
      <c r="H159" s="711"/>
      <c r="I159" s="639"/>
      <c r="J159" s="711"/>
      <c r="K159" s="711"/>
      <c r="L159" s="711"/>
      <c r="M159" s="711"/>
      <c r="N159" s="711"/>
      <c r="O159" s="711"/>
      <c r="P159" s="711"/>
      <c r="Q159" s="711"/>
      <c r="R159" s="711"/>
      <c r="S159" s="711"/>
      <c r="T159" s="711"/>
      <c r="U159" s="711"/>
      <c r="V159" s="711"/>
      <c r="W159" s="711"/>
      <c r="X159" s="711"/>
      <c r="Y159" s="711"/>
      <c r="Z159" s="711"/>
      <c r="AA159" s="711"/>
      <c r="AB159" s="711"/>
      <c r="AC159" s="711"/>
      <c r="AD159" s="711"/>
      <c r="AE159" s="711"/>
      <c r="AF159" s="711"/>
      <c r="AG159" s="711"/>
      <c r="AH159" s="711"/>
      <c r="AI159" s="711"/>
      <c r="AJ159" s="711"/>
      <c r="AK159" s="711"/>
      <c r="AL159" s="711"/>
      <c r="AM159" s="711"/>
      <c r="AN159" s="711"/>
      <c r="AO159" s="711"/>
      <c r="AP159" s="711"/>
      <c r="AQ159" s="711"/>
      <c r="AR159" s="711"/>
      <c r="AS159" s="711"/>
      <c r="AT159" s="711"/>
      <c r="AU159" s="711"/>
      <c r="AV159" s="711"/>
      <c r="AW159" s="711"/>
      <c r="AX159" s="711"/>
      <c r="AY159" s="711"/>
      <c r="AZ159" s="711"/>
      <c r="BA159" s="711"/>
      <c r="BB159" s="711"/>
      <c r="BC159" s="711"/>
      <c r="BD159" s="711"/>
      <c r="BE159" s="711"/>
      <c r="BF159" s="711"/>
      <c r="BG159" s="711"/>
      <c r="BH159" s="711"/>
      <c r="BI159" s="711"/>
      <c r="BJ159" s="711"/>
      <c r="BK159" s="711"/>
      <c r="BL159" s="711"/>
      <c r="BM159" s="711"/>
      <c r="BN159" s="711"/>
      <c r="BO159" s="711"/>
      <c r="BP159" s="711"/>
      <c r="BQ159" s="639"/>
      <c r="CB159" s="639"/>
    </row>
    <row r="160" ht="15.75" customHeight="1">
      <c r="A160" s="639"/>
      <c r="B160" s="639"/>
      <c r="C160" s="639"/>
      <c r="D160" s="639"/>
      <c r="E160" s="711"/>
      <c r="F160" s="711"/>
      <c r="G160" s="711"/>
      <c r="H160" s="711"/>
      <c r="I160" s="639"/>
      <c r="J160" s="711"/>
      <c r="K160" s="711"/>
      <c r="L160" s="711"/>
      <c r="M160" s="711"/>
      <c r="N160" s="711"/>
      <c r="O160" s="711"/>
      <c r="P160" s="711"/>
      <c r="Q160" s="711"/>
      <c r="R160" s="711"/>
      <c r="S160" s="711"/>
      <c r="T160" s="711"/>
      <c r="U160" s="711"/>
      <c r="V160" s="711"/>
      <c r="W160" s="711"/>
      <c r="X160" s="711"/>
      <c r="Y160" s="711"/>
      <c r="Z160" s="711"/>
      <c r="AA160" s="711"/>
      <c r="AB160" s="711"/>
      <c r="AC160" s="711"/>
      <c r="AD160" s="711"/>
      <c r="AE160" s="711"/>
      <c r="AF160" s="711"/>
      <c r="AG160" s="711"/>
      <c r="AH160" s="711"/>
      <c r="AI160" s="711"/>
      <c r="AJ160" s="711"/>
      <c r="AK160" s="711"/>
      <c r="AL160" s="711"/>
      <c r="AM160" s="711"/>
      <c r="AN160" s="711"/>
      <c r="AO160" s="711"/>
      <c r="AP160" s="711"/>
      <c r="AQ160" s="711"/>
      <c r="AR160" s="711"/>
      <c r="AS160" s="711"/>
      <c r="AT160" s="711"/>
      <c r="AU160" s="711"/>
      <c r="AV160" s="711"/>
      <c r="AW160" s="711"/>
      <c r="AX160" s="711"/>
      <c r="AY160" s="711"/>
      <c r="AZ160" s="711"/>
      <c r="BA160" s="711"/>
      <c r="BB160" s="711"/>
      <c r="BC160" s="711"/>
      <c r="BD160" s="711"/>
      <c r="BE160" s="711"/>
      <c r="BF160" s="711"/>
      <c r="BG160" s="711"/>
      <c r="BH160" s="711"/>
      <c r="BI160" s="711"/>
      <c r="BJ160" s="711"/>
      <c r="BK160" s="711"/>
      <c r="BL160" s="711"/>
      <c r="BM160" s="711"/>
      <c r="BN160" s="711"/>
      <c r="BO160" s="711"/>
      <c r="BP160" s="711"/>
      <c r="BQ160" s="639"/>
      <c r="CB160" s="639"/>
    </row>
    <row r="161" ht="15.75" customHeight="1">
      <c r="A161" s="639"/>
      <c r="B161" s="639"/>
      <c r="C161" s="639"/>
      <c r="D161" s="639"/>
      <c r="E161" s="711"/>
      <c r="F161" s="711"/>
      <c r="G161" s="711"/>
      <c r="H161" s="711"/>
      <c r="I161" s="639"/>
      <c r="J161" s="711"/>
      <c r="K161" s="711"/>
      <c r="L161" s="711"/>
      <c r="M161" s="711"/>
      <c r="N161" s="711"/>
      <c r="O161" s="711"/>
      <c r="P161" s="711"/>
      <c r="Q161" s="711"/>
      <c r="R161" s="711"/>
      <c r="S161" s="711"/>
      <c r="T161" s="711"/>
      <c r="U161" s="711"/>
      <c r="V161" s="711"/>
      <c r="W161" s="711"/>
      <c r="X161" s="711"/>
      <c r="Y161" s="711"/>
      <c r="Z161" s="711"/>
      <c r="AA161" s="711"/>
      <c r="AB161" s="711"/>
      <c r="AC161" s="711"/>
      <c r="AD161" s="711"/>
      <c r="AE161" s="711"/>
      <c r="AF161" s="711"/>
      <c r="AG161" s="711"/>
      <c r="AH161" s="711"/>
      <c r="AI161" s="711"/>
      <c r="AJ161" s="711"/>
      <c r="AK161" s="711"/>
      <c r="AL161" s="711"/>
      <c r="AM161" s="711"/>
      <c r="AN161" s="711"/>
      <c r="AO161" s="711"/>
      <c r="AP161" s="711"/>
      <c r="AQ161" s="711"/>
      <c r="AR161" s="711"/>
      <c r="AS161" s="711"/>
      <c r="AT161" s="711"/>
      <c r="AU161" s="711"/>
      <c r="AV161" s="711"/>
      <c r="AW161" s="711"/>
      <c r="AX161" s="711"/>
      <c r="AY161" s="711"/>
      <c r="AZ161" s="711"/>
      <c r="BA161" s="711"/>
      <c r="BB161" s="711"/>
      <c r="BC161" s="711"/>
      <c r="BD161" s="711"/>
      <c r="BE161" s="711"/>
      <c r="BF161" s="711"/>
      <c r="BG161" s="711"/>
      <c r="BH161" s="711"/>
      <c r="BI161" s="711"/>
      <c r="BJ161" s="711"/>
      <c r="BK161" s="711"/>
      <c r="BL161" s="711"/>
      <c r="BM161" s="711"/>
      <c r="BN161" s="711"/>
      <c r="BO161" s="711"/>
      <c r="BP161" s="711"/>
      <c r="BQ161" s="639"/>
      <c r="CB161" s="639"/>
    </row>
    <row r="162" ht="15.75" customHeight="1">
      <c r="A162" s="639"/>
      <c r="B162" s="639"/>
      <c r="C162" s="639"/>
      <c r="D162" s="639"/>
      <c r="E162" s="711"/>
      <c r="F162" s="711"/>
      <c r="G162" s="711"/>
      <c r="H162" s="711"/>
      <c r="I162" s="639"/>
      <c r="J162" s="711"/>
      <c r="K162" s="711"/>
      <c r="L162" s="711"/>
      <c r="M162" s="711"/>
      <c r="N162" s="711"/>
      <c r="O162" s="711"/>
      <c r="P162" s="711"/>
      <c r="Q162" s="711"/>
      <c r="R162" s="711"/>
      <c r="S162" s="711"/>
      <c r="T162" s="711"/>
      <c r="U162" s="711"/>
      <c r="V162" s="711"/>
      <c r="W162" s="711"/>
      <c r="X162" s="711"/>
      <c r="Y162" s="711"/>
      <c r="Z162" s="711"/>
      <c r="AA162" s="711"/>
      <c r="AB162" s="711"/>
      <c r="AC162" s="711"/>
      <c r="AD162" s="711"/>
      <c r="AE162" s="711"/>
      <c r="AF162" s="711"/>
      <c r="AG162" s="711"/>
      <c r="AH162" s="711"/>
      <c r="AI162" s="711"/>
      <c r="AJ162" s="711"/>
      <c r="AK162" s="711"/>
      <c r="AL162" s="711"/>
      <c r="AM162" s="711"/>
      <c r="AN162" s="711"/>
      <c r="AO162" s="711"/>
      <c r="AP162" s="711"/>
      <c r="AQ162" s="711"/>
      <c r="AR162" s="711"/>
      <c r="AS162" s="711"/>
      <c r="AT162" s="711"/>
      <c r="AU162" s="711"/>
      <c r="AV162" s="711"/>
      <c r="AW162" s="711"/>
      <c r="AX162" s="711"/>
      <c r="AY162" s="711"/>
      <c r="AZ162" s="711"/>
      <c r="BA162" s="711"/>
      <c r="BB162" s="711"/>
      <c r="BC162" s="711"/>
      <c r="BD162" s="711"/>
      <c r="BE162" s="711"/>
      <c r="BF162" s="711"/>
      <c r="BG162" s="711"/>
      <c r="BH162" s="711"/>
      <c r="BI162" s="711"/>
      <c r="BJ162" s="711"/>
      <c r="BK162" s="711"/>
      <c r="BL162" s="711"/>
      <c r="BM162" s="711"/>
      <c r="BN162" s="711"/>
      <c r="BO162" s="711"/>
      <c r="BP162" s="711"/>
      <c r="BQ162" s="639"/>
      <c r="CB162" s="639"/>
    </row>
    <row r="163" ht="15.75" customHeight="1">
      <c r="A163" s="639"/>
      <c r="B163" s="639"/>
      <c r="C163" s="639"/>
      <c r="D163" s="639"/>
      <c r="E163" s="711"/>
      <c r="F163" s="711"/>
      <c r="G163" s="711"/>
      <c r="H163" s="711"/>
      <c r="I163" s="639"/>
      <c r="J163" s="711"/>
      <c r="K163" s="711"/>
      <c r="L163" s="711"/>
      <c r="M163" s="711"/>
      <c r="N163" s="711"/>
      <c r="O163" s="711"/>
      <c r="P163" s="711"/>
      <c r="Q163" s="711"/>
      <c r="R163" s="711"/>
      <c r="S163" s="711"/>
      <c r="T163" s="711"/>
      <c r="U163" s="711"/>
      <c r="V163" s="711"/>
      <c r="W163" s="711"/>
      <c r="X163" s="711"/>
      <c r="Y163" s="711"/>
      <c r="Z163" s="711"/>
      <c r="AA163" s="711"/>
      <c r="AB163" s="711"/>
      <c r="AC163" s="711"/>
      <c r="AD163" s="711"/>
      <c r="AE163" s="711"/>
      <c r="AF163" s="711"/>
      <c r="AG163" s="711"/>
      <c r="AH163" s="711"/>
      <c r="AI163" s="711"/>
      <c r="AJ163" s="711"/>
      <c r="AK163" s="711"/>
      <c r="AL163" s="711"/>
      <c r="AM163" s="711"/>
      <c r="AN163" s="711"/>
      <c r="AO163" s="711"/>
      <c r="AP163" s="711"/>
      <c r="AQ163" s="711"/>
      <c r="AR163" s="711"/>
      <c r="AS163" s="711"/>
      <c r="AT163" s="711"/>
      <c r="AU163" s="711"/>
      <c r="AV163" s="711"/>
      <c r="AW163" s="711"/>
      <c r="AX163" s="711"/>
      <c r="AY163" s="711"/>
      <c r="AZ163" s="711"/>
      <c r="BA163" s="711"/>
      <c r="BB163" s="711"/>
      <c r="BC163" s="711"/>
      <c r="BD163" s="711"/>
      <c r="BE163" s="711"/>
      <c r="BF163" s="711"/>
      <c r="BG163" s="711"/>
      <c r="BH163" s="711"/>
      <c r="BI163" s="711"/>
      <c r="BJ163" s="711"/>
      <c r="BK163" s="711"/>
      <c r="BL163" s="711"/>
      <c r="BM163" s="711"/>
      <c r="BN163" s="711"/>
      <c r="BO163" s="711"/>
      <c r="BP163" s="711"/>
      <c r="BQ163" s="639"/>
      <c r="CB163" s="639"/>
    </row>
    <row r="164" ht="15.75" customHeight="1">
      <c r="A164" s="639"/>
      <c r="B164" s="639"/>
      <c r="C164" s="639"/>
      <c r="D164" s="639"/>
      <c r="E164" s="711"/>
      <c r="F164" s="711"/>
      <c r="G164" s="711"/>
      <c r="H164" s="711"/>
      <c r="I164" s="639"/>
      <c r="J164" s="711"/>
      <c r="K164" s="711"/>
      <c r="L164" s="711"/>
      <c r="M164" s="711"/>
      <c r="N164" s="711"/>
      <c r="O164" s="711"/>
      <c r="P164" s="711"/>
      <c r="Q164" s="711"/>
      <c r="R164" s="711"/>
      <c r="S164" s="711"/>
      <c r="T164" s="711"/>
      <c r="U164" s="711"/>
      <c r="V164" s="711"/>
      <c r="W164" s="711"/>
      <c r="X164" s="711"/>
      <c r="Y164" s="711"/>
      <c r="Z164" s="711"/>
      <c r="AA164" s="711"/>
      <c r="AB164" s="711"/>
      <c r="AC164" s="711"/>
      <c r="AD164" s="711"/>
      <c r="AE164" s="711"/>
      <c r="AF164" s="711"/>
      <c r="AG164" s="711"/>
      <c r="AH164" s="711"/>
      <c r="AI164" s="711"/>
      <c r="AJ164" s="711"/>
      <c r="AK164" s="711"/>
      <c r="AL164" s="711"/>
      <c r="AM164" s="711"/>
      <c r="AN164" s="711"/>
      <c r="AO164" s="711"/>
      <c r="AP164" s="711"/>
      <c r="AQ164" s="711"/>
      <c r="AR164" s="711"/>
      <c r="AS164" s="711"/>
      <c r="AT164" s="711"/>
      <c r="AU164" s="711"/>
      <c r="AV164" s="711"/>
      <c r="AW164" s="711"/>
      <c r="AX164" s="711"/>
      <c r="AY164" s="711"/>
      <c r="AZ164" s="711"/>
      <c r="BA164" s="711"/>
      <c r="BB164" s="711"/>
      <c r="BC164" s="711"/>
      <c r="BD164" s="711"/>
      <c r="BE164" s="711"/>
      <c r="BF164" s="711"/>
      <c r="BG164" s="711"/>
      <c r="BH164" s="711"/>
      <c r="BI164" s="711"/>
      <c r="BJ164" s="711"/>
      <c r="BK164" s="711"/>
      <c r="BL164" s="711"/>
      <c r="BM164" s="711"/>
      <c r="BN164" s="711"/>
      <c r="BO164" s="711"/>
      <c r="BP164" s="711"/>
      <c r="BQ164" s="639"/>
      <c r="CB164" s="639"/>
    </row>
    <row r="165" ht="15.75" customHeight="1">
      <c r="A165" s="639"/>
      <c r="B165" s="639"/>
      <c r="C165" s="639"/>
      <c r="D165" s="639"/>
      <c r="E165" s="711"/>
      <c r="F165" s="711"/>
      <c r="G165" s="711"/>
      <c r="H165" s="711"/>
      <c r="I165" s="639"/>
      <c r="J165" s="711"/>
      <c r="K165" s="711"/>
      <c r="L165" s="711"/>
      <c r="M165" s="711"/>
      <c r="N165" s="711"/>
      <c r="O165" s="711"/>
      <c r="P165" s="711"/>
      <c r="Q165" s="711"/>
      <c r="R165" s="711"/>
      <c r="S165" s="711"/>
      <c r="T165" s="711"/>
      <c r="U165" s="711"/>
      <c r="V165" s="711"/>
      <c r="W165" s="711"/>
      <c r="X165" s="711"/>
      <c r="Y165" s="711"/>
      <c r="Z165" s="711"/>
      <c r="AA165" s="711"/>
      <c r="AB165" s="711"/>
      <c r="AC165" s="711"/>
      <c r="AD165" s="711"/>
      <c r="AE165" s="711"/>
      <c r="AF165" s="711"/>
      <c r="AG165" s="711"/>
      <c r="AH165" s="711"/>
      <c r="AI165" s="711"/>
      <c r="AJ165" s="711"/>
      <c r="AK165" s="711"/>
      <c r="AL165" s="711"/>
      <c r="AM165" s="711"/>
      <c r="AN165" s="711"/>
      <c r="AO165" s="711"/>
      <c r="AP165" s="711"/>
      <c r="AQ165" s="711"/>
      <c r="AR165" s="711"/>
      <c r="AS165" s="711"/>
      <c r="AT165" s="711"/>
      <c r="AU165" s="711"/>
      <c r="AV165" s="711"/>
      <c r="AW165" s="711"/>
      <c r="AX165" s="711"/>
      <c r="AY165" s="711"/>
      <c r="AZ165" s="711"/>
      <c r="BA165" s="711"/>
      <c r="BB165" s="711"/>
      <c r="BC165" s="711"/>
      <c r="BD165" s="711"/>
      <c r="BE165" s="711"/>
      <c r="BF165" s="711"/>
      <c r="BG165" s="711"/>
      <c r="BH165" s="711"/>
      <c r="BI165" s="711"/>
      <c r="BJ165" s="711"/>
      <c r="BK165" s="711"/>
      <c r="BL165" s="711"/>
      <c r="BM165" s="711"/>
      <c r="BN165" s="711"/>
      <c r="BO165" s="711"/>
      <c r="BP165" s="711"/>
      <c r="BQ165" s="639"/>
      <c r="CB165" s="639"/>
    </row>
    <row r="166" ht="15.75" customHeight="1">
      <c r="A166" s="639"/>
      <c r="B166" s="639"/>
      <c r="C166" s="639"/>
      <c r="D166" s="639"/>
      <c r="E166" s="711"/>
      <c r="F166" s="711"/>
      <c r="G166" s="711"/>
      <c r="H166" s="711"/>
      <c r="I166" s="639"/>
      <c r="J166" s="711"/>
      <c r="K166" s="711"/>
      <c r="L166" s="711"/>
      <c r="M166" s="711"/>
      <c r="N166" s="711"/>
      <c r="O166" s="711"/>
      <c r="P166" s="711"/>
      <c r="Q166" s="711"/>
      <c r="R166" s="711"/>
      <c r="S166" s="711"/>
      <c r="T166" s="711"/>
      <c r="U166" s="711"/>
      <c r="V166" s="711"/>
      <c r="W166" s="711"/>
      <c r="X166" s="711"/>
      <c r="Y166" s="711"/>
      <c r="Z166" s="711"/>
      <c r="AA166" s="711"/>
      <c r="AB166" s="711"/>
      <c r="AC166" s="711"/>
      <c r="AD166" s="711"/>
      <c r="AE166" s="711"/>
      <c r="AF166" s="711"/>
      <c r="AG166" s="711"/>
      <c r="AH166" s="711"/>
      <c r="AI166" s="711"/>
      <c r="AJ166" s="711"/>
      <c r="AK166" s="711"/>
      <c r="AL166" s="711"/>
      <c r="AM166" s="711"/>
      <c r="AN166" s="711"/>
      <c r="AO166" s="711"/>
      <c r="AP166" s="711"/>
      <c r="AQ166" s="711"/>
      <c r="AR166" s="711"/>
      <c r="AS166" s="711"/>
      <c r="AT166" s="711"/>
      <c r="AU166" s="711"/>
      <c r="AV166" s="711"/>
      <c r="AW166" s="711"/>
      <c r="AX166" s="711"/>
      <c r="AY166" s="711"/>
      <c r="AZ166" s="711"/>
      <c r="BA166" s="711"/>
      <c r="BB166" s="711"/>
      <c r="BC166" s="711"/>
      <c r="BD166" s="711"/>
      <c r="BE166" s="711"/>
      <c r="BF166" s="711"/>
      <c r="BG166" s="711"/>
      <c r="BH166" s="711"/>
      <c r="BI166" s="711"/>
      <c r="BJ166" s="711"/>
      <c r="BK166" s="711"/>
      <c r="BL166" s="711"/>
      <c r="BM166" s="711"/>
      <c r="BN166" s="711"/>
      <c r="BO166" s="711"/>
      <c r="BP166" s="711"/>
      <c r="BQ166" s="639"/>
      <c r="CB166" s="639"/>
    </row>
    <row r="167" ht="15.75" customHeight="1">
      <c r="A167" s="639"/>
      <c r="B167" s="639"/>
      <c r="C167" s="639"/>
      <c r="D167" s="639"/>
      <c r="E167" s="711"/>
      <c r="F167" s="711"/>
      <c r="G167" s="711"/>
      <c r="H167" s="711"/>
      <c r="I167" s="639"/>
      <c r="J167" s="711"/>
      <c r="K167" s="711"/>
      <c r="L167" s="711"/>
      <c r="M167" s="711"/>
      <c r="N167" s="711"/>
      <c r="O167" s="711"/>
      <c r="P167" s="711"/>
      <c r="Q167" s="711"/>
      <c r="R167" s="711"/>
      <c r="S167" s="711"/>
      <c r="T167" s="711"/>
      <c r="U167" s="711"/>
      <c r="V167" s="711"/>
      <c r="W167" s="711"/>
      <c r="X167" s="711"/>
      <c r="Y167" s="711"/>
      <c r="Z167" s="711"/>
      <c r="AA167" s="711"/>
      <c r="AB167" s="711"/>
      <c r="AC167" s="711"/>
      <c r="AD167" s="711"/>
      <c r="AE167" s="711"/>
      <c r="AF167" s="711"/>
      <c r="AG167" s="711"/>
      <c r="AH167" s="711"/>
      <c r="AI167" s="711"/>
      <c r="AJ167" s="711"/>
      <c r="AK167" s="711"/>
      <c r="AL167" s="711"/>
      <c r="AM167" s="711"/>
      <c r="AN167" s="711"/>
      <c r="AO167" s="711"/>
      <c r="AP167" s="711"/>
      <c r="AQ167" s="711"/>
      <c r="AR167" s="711"/>
      <c r="AS167" s="711"/>
      <c r="AT167" s="711"/>
      <c r="AU167" s="711"/>
      <c r="AV167" s="711"/>
      <c r="AW167" s="711"/>
      <c r="AX167" s="711"/>
      <c r="AY167" s="711"/>
      <c r="AZ167" s="711"/>
      <c r="BA167" s="711"/>
      <c r="BB167" s="711"/>
      <c r="BC167" s="711"/>
      <c r="BD167" s="711"/>
      <c r="BE167" s="711"/>
      <c r="BF167" s="711"/>
      <c r="BG167" s="711"/>
      <c r="BH167" s="711"/>
      <c r="BI167" s="711"/>
      <c r="BJ167" s="711"/>
      <c r="BK167" s="711"/>
      <c r="BL167" s="711"/>
      <c r="BM167" s="711"/>
      <c r="BN167" s="711"/>
      <c r="BO167" s="711"/>
      <c r="BP167" s="711"/>
      <c r="BQ167" s="639"/>
      <c r="CB167" s="639"/>
    </row>
    <row r="168" ht="15.75" customHeight="1">
      <c r="A168" s="639"/>
      <c r="B168" s="639"/>
      <c r="C168" s="639"/>
      <c r="D168" s="639"/>
      <c r="E168" s="711"/>
      <c r="F168" s="711"/>
      <c r="G168" s="711"/>
      <c r="H168" s="711"/>
      <c r="I168" s="639"/>
      <c r="J168" s="711"/>
      <c r="K168" s="711"/>
      <c r="L168" s="711"/>
      <c r="M168" s="711"/>
      <c r="N168" s="711"/>
      <c r="O168" s="711"/>
      <c r="P168" s="711"/>
      <c r="Q168" s="711"/>
      <c r="R168" s="711"/>
      <c r="S168" s="711"/>
      <c r="T168" s="711"/>
      <c r="U168" s="711"/>
      <c r="V168" s="711"/>
      <c r="W168" s="711"/>
      <c r="X168" s="711"/>
      <c r="Y168" s="711"/>
      <c r="Z168" s="711"/>
      <c r="AA168" s="711"/>
      <c r="AB168" s="711"/>
      <c r="AC168" s="711"/>
      <c r="AD168" s="711"/>
      <c r="AE168" s="711"/>
      <c r="AF168" s="711"/>
      <c r="AG168" s="711"/>
      <c r="AH168" s="711"/>
      <c r="AI168" s="711"/>
      <c r="AJ168" s="711"/>
      <c r="AK168" s="711"/>
      <c r="AL168" s="711"/>
      <c r="AM168" s="711"/>
      <c r="AN168" s="711"/>
      <c r="AO168" s="711"/>
      <c r="AP168" s="711"/>
      <c r="AQ168" s="711"/>
      <c r="AR168" s="711"/>
      <c r="AS168" s="711"/>
      <c r="AT168" s="711"/>
      <c r="AU168" s="711"/>
      <c r="AV168" s="711"/>
      <c r="AW168" s="711"/>
      <c r="AX168" s="711"/>
      <c r="AY168" s="711"/>
      <c r="AZ168" s="711"/>
      <c r="BA168" s="711"/>
      <c r="BB168" s="711"/>
      <c r="BC168" s="711"/>
      <c r="BD168" s="711"/>
      <c r="BE168" s="711"/>
      <c r="BF168" s="711"/>
      <c r="BG168" s="711"/>
      <c r="BH168" s="711"/>
      <c r="BI168" s="711"/>
      <c r="BJ168" s="711"/>
      <c r="BK168" s="711"/>
      <c r="BL168" s="711"/>
      <c r="BM168" s="711"/>
      <c r="BN168" s="711"/>
      <c r="BO168" s="711"/>
      <c r="BP168" s="711"/>
      <c r="BQ168" s="639"/>
      <c r="CB168" s="639"/>
    </row>
    <row r="169" ht="15.75" customHeight="1">
      <c r="A169" s="639"/>
      <c r="B169" s="639"/>
      <c r="C169" s="639"/>
      <c r="D169" s="639"/>
      <c r="E169" s="711"/>
      <c r="F169" s="711"/>
      <c r="G169" s="711"/>
      <c r="H169" s="711"/>
      <c r="I169" s="639"/>
      <c r="J169" s="711"/>
      <c r="K169" s="711"/>
      <c r="L169" s="711"/>
      <c r="M169" s="711"/>
      <c r="N169" s="711"/>
      <c r="O169" s="711"/>
      <c r="P169" s="711"/>
      <c r="Q169" s="711"/>
      <c r="R169" s="711"/>
      <c r="S169" s="711"/>
      <c r="T169" s="711"/>
      <c r="U169" s="711"/>
      <c r="V169" s="711"/>
      <c r="W169" s="711"/>
      <c r="X169" s="711"/>
      <c r="Y169" s="711"/>
      <c r="Z169" s="711"/>
      <c r="AA169" s="711"/>
      <c r="AB169" s="711"/>
      <c r="AC169" s="711"/>
      <c r="AD169" s="711"/>
      <c r="AE169" s="711"/>
      <c r="AF169" s="711"/>
      <c r="AG169" s="711"/>
      <c r="AH169" s="711"/>
      <c r="AI169" s="711"/>
      <c r="AJ169" s="711"/>
      <c r="AK169" s="711"/>
      <c r="AL169" s="711"/>
      <c r="AM169" s="711"/>
      <c r="AN169" s="711"/>
      <c r="AO169" s="711"/>
      <c r="AP169" s="711"/>
      <c r="AQ169" s="711"/>
      <c r="AR169" s="711"/>
      <c r="AS169" s="711"/>
      <c r="AT169" s="711"/>
      <c r="AU169" s="711"/>
      <c r="AV169" s="711"/>
      <c r="AW169" s="711"/>
      <c r="AX169" s="711"/>
      <c r="AY169" s="711"/>
      <c r="AZ169" s="711"/>
      <c r="BA169" s="711"/>
      <c r="BB169" s="711"/>
      <c r="BC169" s="711"/>
      <c r="BD169" s="711"/>
      <c r="BE169" s="711"/>
      <c r="BF169" s="711"/>
      <c r="BG169" s="711"/>
      <c r="BH169" s="711"/>
      <c r="BI169" s="711"/>
      <c r="BJ169" s="711"/>
      <c r="BK169" s="711"/>
      <c r="BL169" s="711"/>
      <c r="BM169" s="711"/>
      <c r="BN169" s="711"/>
      <c r="BO169" s="711"/>
      <c r="BP169" s="711"/>
      <c r="BQ169" s="639"/>
      <c r="CB169" s="639"/>
    </row>
    <row r="170" ht="15.75" customHeight="1">
      <c r="A170" s="639"/>
      <c r="B170" s="639"/>
      <c r="C170" s="639"/>
      <c r="D170" s="639"/>
      <c r="E170" s="711"/>
      <c r="F170" s="711"/>
      <c r="G170" s="711"/>
      <c r="H170" s="711"/>
      <c r="I170" s="639"/>
      <c r="J170" s="711"/>
      <c r="K170" s="711"/>
      <c r="L170" s="711"/>
      <c r="M170" s="711"/>
      <c r="N170" s="711"/>
      <c r="O170" s="711"/>
      <c r="P170" s="711"/>
      <c r="Q170" s="711"/>
      <c r="R170" s="711"/>
      <c r="S170" s="711"/>
      <c r="T170" s="711"/>
      <c r="U170" s="711"/>
      <c r="V170" s="711"/>
      <c r="W170" s="711"/>
      <c r="X170" s="711"/>
      <c r="Y170" s="711"/>
      <c r="Z170" s="711"/>
      <c r="AA170" s="711"/>
      <c r="AB170" s="711"/>
      <c r="AC170" s="711"/>
      <c r="AD170" s="711"/>
      <c r="AE170" s="711"/>
      <c r="AF170" s="711"/>
      <c r="AG170" s="711"/>
      <c r="AH170" s="711"/>
      <c r="AI170" s="711"/>
      <c r="AJ170" s="711"/>
      <c r="AK170" s="711"/>
      <c r="AL170" s="711"/>
      <c r="AM170" s="711"/>
      <c r="AN170" s="711"/>
      <c r="AO170" s="711"/>
      <c r="AP170" s="711"/>
      <c r="AQ170" s="711"/>
      <c r="AR170" s="711"/>
      <c r="AS170" s="711"/>
      <c r="AT170" s="711"/>
      <c r="AU170" s="711"/>
      <c r="AV170" s="711"/>
      <c r="AW170" s="711"/>
      <c r="AX170" s="711"/>
      <c r="AY170" s="711"/>
      <c r="AZ170" s="711"/>
      <c r="BA170" s="711"/>
      <c r="BB170" s="711"/>
      <c r="BC170" s="711"/>
      <c r="BD170" s="711"/>
      <c r="BE170" s="711"/>
      <c r="BF170" s="711"/>
      <c r="BG170" s="711"/>
      <c r="BH170" s="711"/>
      <c r="BI170" s="711"/>
      <c r="BJ170" s="711"/>
      <c r="BK170" s="711"/>
      <c r="BL170" s="711"/>
      <c r="BM170" s="711"/>
      <c r="BN170" s="711"/>
      <c r="BO170" s="711"/>
      <c r="BP170" s="711"/>
      <c r="BQ170" s="639"/>
      <c r="CB170" s="639"/>
    </row>
    <row r="171" ht="15.75" customHeight="1">
      <c r="A171" s="639"/>
      <c r="B171" s="639"/>
      <c r="C171" s="639"/>
      <c r="D171" s="639"/>
      <c r="E171" s="711"/>
      <c r="F171" s="711"/>
      <c r="G171" s="711"/>
      <c r="H171" s="711"/>
      <c r="I171" s="639"/>
      <c r="J171" s="711"/>
      <c r="K171" s="711"/>
      <c r="L171" s="711"/>
      <c r="M171" s="711"/>
      <c r="N171" s="711"/>
      <c r="O171" s="711"/>
      <c r="P171" s="711"/>
      <c r="Q171" s="711"/>
      <c r="R171" s="711"/>
      <c r="S171" s="711"/>
      <c r="T171" s="711"/>
      <c r="U171" s="711"/>
      <c r="V171" s="711"/>
      <c r="W171" s="711"/>
      <c r="X171" s="711"/>
      <c r="Y171" s="711"/>
      <c r="Z171" s="711"/>
      <c r="AA171" s="711"/>
      <c r="AB171" s="711"/>
      <c r="AC171" s="711"/>
      <c r="AD171" s="711"/>
      <c r="AE171" s="711"/>
      <c r="AF171" s="711"/>
      <c r="AG171" s="711"/>
      <c r="AH171" s="711"/>
      <c r="AI171" s="711"/>
      <c r="AJ171" s="711"/>
      <c r="AK171" s="711"/>
      <c r="AL171" s="711"/>
      <c r="AM171" s="711"/>
      <c r="AN171" s="711"/>
      <c r="AO171" s="711"/>
      <c r="AP171" s="711"/>
      <c r="AQ171" s="711"/>
      <c r="AR171" s="711"/>
      <c r="AS171" s="711"/>
      <c r="AT171" s="711"/>
      <c r="AU171" s="711"/>
      <c r="AV171" s="711"/>
      <c r="AW171" s="711"/>
      <c r="AX171" s="711"/>
      <c r="AY171" s="711"/>
      <c r="AZ171" s="711"/>
      <c r="BA171" s="711"/>
      <c r="BB171" s="711"/>
      <c r="BC171" s="711"/>
      <c r="BD171" s="711"/>
      <c r="BE171" s="711"/>
      <c r="BF171" s="711"/>
      <c r="BG171" s="711"/>
      <c r="BH171" s="711"/>
      <c r="BI171" s="711"/>
      <c r="BJ171" s="711"/>
      <c r="BK171" s="711"/>
      <c r="BL171" s="711"/>
      <c r="BM171" s="711"/>
      <c r="BN171" s="711"/>
      <c r="BO171" s="711"/>
      <c r="BP171" s="711"/>
      <c r="BQ171" s="639"/>
      <c r="CB171" s="639"/>
    </row>
    <row r="172" ht="15.75" customHeight="1">
      <c r="A172" s="639"/>
      <c r="B172" s="639"/>
      <c r="C172" s="639"/>
      <c r="D172" s="639"/>
      <c r="E172" s="711"/>
      <c r="F172" s="711"/>
      <c r="G172" s="711"/>
      <c r="H172" s="711"/>
      <c r="I172" s="639"/>
      <c r="J172" s="711"/>
      <c r="K172" s="711"/>
      <c r="L172" s="711"/>
      <c r="M172" s="711"/>
      <c r="N172" s="711"/>
      <c r="O172" s="711"/>
      <c r="P172" s="711"/>
      <c r="Q172" s="711"/>
      <c r="R172" s="711"/>
      <c r="S172" s="711"/>
      <c r="T172" s="711"/>
      <c r="U172" s="711"/>
      <c r="V172" s="711"/>
      <c r="W172" s="711"/>
      <c r="X172" s="711"/>
      <c r="Y172" s="711"/>
      <c r="Z172" s="711"/>
      <c r="AA172" s="711"/>
      <c r="AB172" s="711"/>
      <c r="AC172" s="711"/>
      <c r="AD172" s="711"/>
      <c r="AE172" s="711"/>
      <c r="AF172" s="711"/>
      <c r="AG172" s="711"/>
      <c r="AH172" s="711"/>
      <c r="AI172" s="711"/>
      <c r="AJ172" s="711"/>
      <c r="AK172" s="711"/>
      <c r="AL172" s="711"/>
      <c r="AM172" s="711"/>
      <c r="AN172" s="711"/>
      <c r="AO172" s="711"/>
      <c r="AP172" s="711"/>
      <c r="AQ172" s="711"/>
      <c r="AR172" s="711"/>
      <c r="AS172" s="711"/>
      <c r="AT172" s="711"/>
      <c r="AU172" s="711"/>
      <c r="AV172" s="711"/>
      <c r="AW172" s="711"/>
      <c r="AX172" s="711"/>
      <c r="AY172" s="711"/>
      <c r="AZ172" s="711"/>
      <c r="BA172" s="711"/>
      <c r="BB172" s="711"/>
      <c r="BC172" s="711"/>
      <c r="BD172" s="711"/>
      <c r="BE172" s="711"/>
      <c r="BF172" s="711"/>
      <c r="BG172" s="711"/>
      <c r="BH172" s="711"/>
      <c r="BI172" s="711"/>
      <c r="BJ172" s="711"/>
      <c r="BK172" s="711"/>
      <c r="BL172" s="711"/>
      <c r="BM172" s="711"/>
      <c r="BN172" s="711"/>
      <c r="BO172" s="711"/>
      <c r="BP172" s="711"/>
      <c r="BQ172" s="639"/>
      <c r="CB172" s="639"/>
    </row>
    <row r="173" ht="15.75" customHeight="1">
      <c r="A173" s="639"/>
      <c r="B173" s="639"/>
      <c r="C173" s="639"/>
      <c r="D173" s="639"/>
      <c r="E173" s="711"/>
      <c r="F173" s="711"/>
      <c r="G173" s="711"/>
      <c r="H173" s="711"/>
      <c r="I173" s="639"/>
      <c r="J173" s="711"/>
      <c r="K173" s="711"/>
      <c r="L173" s="711"/>
      <c r="M173" s="711"/>
      <c r="N173" s="711"/>
      <c r="O173" s="711"/>
      <c r="P173" s="711"/>
      <c r="Q173" s="711"/>
      <c r="R173" s="711"/>
      <c r="S173" s="711"/>
      <c r="T173" s="711"/>
      <c r="U173" s="711"/>
      <c r="V173" s="711"/>
      <c r="W173" s="711"/>
      <c r="X173" s="711"/>
      <c r="Y173" s="711"/>
      <c r="Z173" s="711"/>
      <c r="AA173" s="711"/>
      <c r="AB173" s="711"/>
      <c r="AC173" s="711"/>
      <c r="AD173" s="711"/>
      <c r="AE173" s="711"/>
      <c r="AF173" s="711"/>
      <c r="AG173" s="711"/>
      <c r="AH173" s="711"/>
      <c r="AI173" s="711"/>
      <c r="AJ173" s="711"/>
      <c r="AK173" s="711"/>
      <c r="AL173" s="711"/>
      <c r="AM173" s="711"/>
      <c r="AN173" s="711"/>
      <c r="AO173" s="711"/>
      <c r="AP173" s="711"/>
      <c r="AQ173" s="711"/>
      <c r="AR173" s="711"/>
      <c r="AS173" s="711"/>
      <c r="AT173" s="711"/>
      <c r="AU173" s="711"/>
      <c r="AV173" s="711"/>
      <c r="AW173" s="711"/>
      <c r="AX173" s="711"/>
      <c r="AY173" s="711"/>
      <c r="AZ173" s="711"/>
      <c r="BA173" s="711"/>
      <c r="BB173" s="711"/>
      <c r="BC173" s="711"/>
      <c r="BD173" s="711"/>
      <c r="BE173" s="711"/>
      <c r="BF173" s="711"/>
      <c r="BG173" s="711"/>
      <c r="BH173" s="711"/>
      <c r="BI173" s="711"/>
      <c r="BJ173" s="711"/>
      <c r="BK173" s="711"/>
      <c r="BL173" s="711"/>
      <c r="BM173" s="711"/>
      <c r="BN173" s="711"/>
      <c r="BO173" s="711"/>
      <c r="BP173" s="711"/>
      <c r="BQ173" s="639"/>
      <c r="CB173" s="639"/>
    </row>
    <row r="174" ht="15.75" customHeight="1">
      <c r="A174" s="639"/>
      <c r="B174" s="639"/>
      <c r="C174" s="639"/>
      <c r="D174" s="639"/>
      <c r="E174" s="711"/>
      <c r="F174" s="711"/>
      <c r="G174" s="711"/>
      <c r="H174" s="711"/>
      <c r="I174" s="639"/>
      <c r="J174" s="711"/>
      <c r="K174" s="711"/>
      <c r="L174" s="711"/>
      <c r="M174" s="711"/>
      <c r="N174" s="711"/>
      <c r="O174" s="711"/>
      <c r="P174" s="711"/>
      <c r="Q174" s="711"/>
      <c r="R174" s="711"/>
      <c r="S174" s="711"/>
      <c r="T174" s="711"/>
      <c r="U174" s="711"/>
      <c r="V174" s="711"/>
      <c r="W174" s="711"/>
      <c r="X174" s="711"/>
      <c r="Y174" s="711"/>
      <c r="Z174" s="711"/>
      <c r="AA174" s="711"/>
      <c r="AB174" s="711"/>
      <c r="AC174" s="711"/>
      <c r="AD174" s="711"/>
      <c r="AE174" s="711"/>
      <c r="AF174" s="711"/>
      <c r="AG174" s="711"/>
      <c r="AH174" s="711"/>
      <c r="AI174" s="711"/>
      <c r="AJ174" s="711"/>
      <c r="AK174" s="711"/>
      <c r="AL174" s="711"/>
      <c r="AM174" s="711"/>
      <c r="AN174" s="711"/>
      <c r="AO174" s="711"/>
      <c r="AP174" s="711"/>
      <c r="AQ174" s="711"/>
      <c r="AR174" s="711"/>
      <c r="AS174" s="711"/>
      <c r="AT174" s="711"/>
      <c r="AU174" s="711"/>
      <c r="AV174" s="711"/>
      <c r="AW174" s="711"/>
      <c r="AX174" s="711"/>
      <c r="AY174" s="711"/>
      <c r="AZ174" s="711"/>
      <c r="BA174" s="711"/>
      <c r="BB174" s="711"/>
      <c r="BC174" s="711"/>
      <c r="BD174" s="711"/>
      <c r="BE174" s="711"/>
      <c r="BF174" s="711"/>
      <c r="BG174" s="711"/>
      <c r="BH174" s="711"/>
      <c r="BI174" s="711"/>
      <c r="BJ174" s="711"/>
      <c r="BK174" s="711"/>
      <c r="BL174" s="711"/>
      <c r="BM174" s="711"/>
      <c r="BN174" s="711"/>
      <c r="BO174" s="711"/>
      <c r="BP174" s="711"/>
      <c r="BQ174" s="639"/>
      <c r="CB174" s="639"/>
    </row>
    <row r="175" ht="15.75" customHeight="1">
      <c r="A175" s="639"/>
      <c r="B175" s="639"/>
      <c r="C175" s="639"/>
      <c r="D175" s="639"/>
      <c r="E175" s="711"/>
      <c r="F175" s="711"/>
      <c r="G175" s="711"/>
      <c r="H175" s="711"/>
      <c r="I175" s="639"/>
      <c r="J175" s="711"/>
      <c r="K175" s="711"/>
      <c r="L175" s="711"/>
      <c r="M175" s="711"/>
      <c r="N175" s="711"/>
      <c r="O175" s="711"/>
      <c r="P175" s="711"/>
      <c r="Q175" s="711"/>
      <c r="R175" s="711"/>
      <c r="S175" s="711"/>
      <c r="T175" s="711"/>
      <c r="U175" s="711"/>
      <c r="V175" s="711"/>
      <c r="W175" s="711"/>
      <c r="X175" s="711"/>
      <c r="Y175" s="711"/>
      <c r="Z175" s="711"/>
      <c r="AA175" s="711"/>
      <c r="AB175" s="711"/>
      <c r="AC175" s="711"/>
      <c r="AD175" s="711"/>
      <c r="AE175" s="711"/>
      <c r="AF175" s="711"/>
      <c r="AG175" s="711"/>
      <c r="AH175" s="711"/>
      <c r="AI175" s="711"/>
      <c r="AJ175" s="711"/>
      <c r="AK175" s="711"/>
      <c r="AL175" s="711"/>
      <c r="AM175" s="711"/>
      <c r="AN175" s="711"/>
      <c r="AO175" s="711"/>
      <c r="AP175" s="711"/>
      <c r="AQ175" s="711"/>
      <c r="AR175" s="711"/>
      <c r="AS175" s="711"/>
      <c r="AT175" s="711"/>
      <c r="AU175" s="711"/>
      <c r="AV175" s="711"/>
      <c r="AW175" s="711"/>
      <c r="AX175" s="711"/>
      <c r="AY175" s="711"/>
      <c r="AZ175" s="711"/>
      <c r="BA175" s="711"/>
      <c r="BB175" s="711"/>
      <c r="BC175" s="711"/>
      <c r="BD175" s="711"/>
      <c r="BE175" s="711"/>
      <c r="BF175" s="711"/>
      <c r="BG175" s="711"/>
      <c r="BH175" s="711"/>
      <c r="BI175" s="711"/>
      <c r="BJ175" s="711"/>
      <c r="BK175" s="711"/>
      <c r="BL175" s="711"/>
      <c r="BM175" s="711"/>
      <c r="BN175" s="711"/>
      <c r="BO175" s="711"/>
      <c r="BP175" s="711"/>
      <c r="BQ175" s="639"/>
      <c r="CB175" s="639"/>
    </row>
    <row r="176" ht="15.75" customHeight="1">
      <c r="A176" s="639"/>
      <c r="B176" s="639"/>
      <c r="C176" s="639"/>
      <c r="D176" s="639"/>
      <c r="E176" s="711"/>
      <c r="F176" s="711"/>
      <c r="G176" s="711"/>
      <c r="H176" s="711"/>
      <c r="I176" s="639"/>
      <c r="J176" s="711"/>
      <c r="K176" s="711"/>
      <c r="L176" s="711"/>
      <c r="M176" s="711"/>
      <c r="N176" s="711"/>
      <c r="O176" s="711"/>
      <c r="P176" s="711"/>
      <c r="Q176" s="711"/>
      <c r="R176" s="711"/>
      <c r="S176" s="711"/>
      <c r="T176" s="711"/>
      <c r="U176" s="711"/>
      <c r="V176" s="711"/>
      <c r="W176" s="711"/>
      <c r="X176" s="711"/>
      <c r="Y176" s="711"/>
      <c r="Z176" s="711"/>
      <c r="AA176" s="711"/>
      <c r="AB176" s="711"/>
      <c r="AC176" s="711"/>
      <c r="AD176" s="711"/>
      <c r="AE176" s="711"/>
      <c r="AF176" s="711"/>
      <c r="AG176" s="711"/>
      <c r="AH176" s="711"/>
      <c r="AI176" s="711"/>
      <c r="AJ176" s="711"/>
      <c r="AK176" s="711"/>
      <c r="AL176" s="711"/>
      <c r="AM176" s="711"/>
      <c r="AN176" s="711"/>
      <c r="AO176" s="711"/>
      <c r="AP176" s="711"/>
      <c r="AQ176" s="711"/>
      <c r="AR176" s="711"/>
      <c r="AS176" s="711"/>
      <c r="AT176" s="711"/>
      <c r="AU176" s="711"/>
      <c r="AV176" s="711"/>
      <c r="AW176" s="711"/>
      <c r="AX176" s="711"/>
      <c r="AY176" s="711"/>
      <c r="AZ176" s="711"/>
      <c r="BA176" s="711"/>
      <c r="BB176" s="711"/>
      <c r="BC176" s="711"/>
      <c r="BD176" s="711"/>
      <c r="BE176" s="711"/>
      <c r="BF176" s="711"/>
      <c r="BG176" s="711"/>
      <c r="BH176" s="711"/>
      <c r="BI176" s="711"/>
      <c r="BJ176" s="711"/>
      <c r="BK176" s="711"/>
      <c r="BL176" s="711"/>
      <c r="BM176" s="711"/>
      <c r="BN176" s="711"/>
      <c r="BO176" s="711"/>
      <c r="BP176" s="711"/>
      <c r="BQ176" s="639"/>
      <c r="CB176" s="639"/>
    </row>
    <row r="177" ht="15.75" customHeight="1">
      <c r="A177" s="639"/>
      <c r="B177" s="639"/>
      <c r="C177" s="639"/>
      <c r="D177" s="639"/>
      <c r="E177" s="711"/>
      <c r="F177" s="711"/>
      <c r="G177" s="711"/>
      <c r="H177" s="711"/>
      <c r="I177" s="639"/>
      <c r="J177" s="711"/>
      <c r="K177" s="711"/>
      <c r="L177" s="711"/>
      <c r="M177" s="711"/>
      <c r="N177" s="711"/>
      <c r="O177" s="711"/>
      <c r="P177" s="711"/>
      <c r="Q177" s="711"/>
      <c r="R177" s="711"/>
      <c r="S177" s="711"/>
      <c r="T177" s="711"/>
      <c r="U177" s="711"/>
      <c r="V177" s="711"/>
      <c r="W177" s="711"/>
      <c r="X177" s="711"/>
      <c r="Y177" s="711"/>
      <c r="Z177" s="711"/>
      <c r="AA177" s="711"/>
      <c r="AB177" s="711"/>
      <c r="AC177" s="711"/>
      <c r="AD177" s="711"/>
      <c r="AE177" s="711"/>
      <c r="AF177" s="711"/>
      <c r="AG177" s="711"/>
      <c r="AH177" s="711"/>
      <c r="AI177" s="711"/>
      <c r="AJ177" s="711"/>
      <c r="AK177" s="711"/>
      <c r="AL177" s="711"/>
      <c r="AM177" s="711"/>
      <c r="AN177" s="711"/>
      <c r="AO177" s="711"/>
      <c r="AP177" s="711"/>
      <c r="AQ177" s="711"/>
      <c r="AR177" s="711"/>
      <c r="AS177" s="711"/>
      <c r="AT177" s="711"/>
      <c r="AU177" s="711"/>
      <c r="AV177" s="711"/>
      <c r="AW177" s="711"/>
      <c r="AX177" s="711"/>
      <c r="AY177" s="711"/>
      <c r="AZ177" s="711"/>
      <c r="BA177" s="711"/>
      <c r="BB177" s="711"/>
      <c r="BC177" s="711"/>
      <c r="BD177" s="711"/>
      <c r="BE177" s="711"/>
      <c r="BF177" s="711"/>
      <c r="BG177" s="711"/>
      <c r="BH177" s="711"/>
      <c r="BI177" s="711"/>
      <c r="BJ177" s="711"/>
      <c r="BK177" s="711"/>
      <c r="BL177" s="711"/>
      <c r="BM177" s="711"/>
      <c r="BN177" s="711"/>
      <c r="BO177" s="711"/>
      <c r="BP177" s="711"/>
      <c r="BQ177" s="639"/>
      <c r="CB177" s="639"/>
    </row>
    <row r="178" ht="15.75" customHeight="1">
      <c r="A178" s="639"/>
      <c r="B178" s="639"/>
      <c r="C178" s="639"/>
      <c r="D178" s="639"/>
      <c r="E178" s="711"/>
      <c r="F178" s="711"/>
      <c r="G178" s="711"/>
      <c r="H178" s="711"/>
      <c r="I178" s="639"/>
      <c r="J178" s="711"/>
      <c r="K178" s="711"/>
      <c r="L178" s="711"/>
      <c r="M178" s="711"/>
      <c r="N178" s="711"/>
      <c r="O178" s="711"/>
      <c r="P178" s="711"/>
      <c r="Q178" s="711"/>
      <c r="R178" s="711"/>
      <c r="S178" s="711"/>
      <c r="T178" s="711"/>
      <c r="U178" s="711"/>
      <c r="V178" s="711"/>
      <c r="W178" s="711"/>
      <c r="X178" s="711"/>
      <c r="Y178" s="711"/>
      <c r="Z178" s="711"/>
      <c r="AA178" s="711"/>
      <c r="AB178" s="711"/>
      <c r="AC178" s="711"/>
      <c r="AD178" s="711"/>
      <c r="AE178" s="711"/>
      <c r="AF178" s="711"/>
      <c r="AG178" s="711"/>
      <c r="AH178" s="711"/>
      <c r="AI178" s="711"/>
      <c r="AJ178" s="711"/>
      <c r="AK178" s="711"/>
      <c r="AL178" s="711"/>
      <c r="AM178" s="711"/>
      <c r="AN178" s="711"/>
      <c r="AO178" s="711"/>
      <c r="AP178" s="711"/>
      <c r="AQ178" s="711"/>
      <c r="AR178" s="711"/>
      <c r="AS178" s="711"/>
      <c r="AT178" s="711"/>
      <c r="AU178" s="711"/>
      <c r="AV178" s="711"/>
      <c r="AW178" s="711"/>
      <c r="AX178" s="711"/>
      <c r="AY178" s="711"/>
      <c r="AZ178" s="711"/>
      <c r="BA178" s="711"/>
      <c r="BB178" s="711"/>
      <c r="BC178" s="711"/>
      <c r="BD178" s="711"/>
      <c r="BE178" s="711"/>
      <c r="BF178" s="711"/>
      <c r="BG178" s="711"/>
      <c r="BH178" s="711"/>
      <c r="BI178" s="711"/>
      <c r="BJ178" s="711"/>
      <c r="BK178" s="711"/>
      <c r="BL178" s="711"/>
      <c r="BM178" s="711"/>
      <c r="BN178" s="711"/>
      <c r="BO178" s="711"/>
      <c r="BP178" s="711"/>
      <c r="BQ178" s="639"/>
      <c r="CB178" s="639"/>
    </row>
    <row r="179" ht="15.75" customHeight="1">
      <c r="A179" s="639"/>
      <c r="B179" s="639"/>
      <c r="C179" s="639"/>
      <c r="D179" s="639"/>
      <c r="E179" s="711"/>
      <c r="F179" s="711"/>
      <c r="G179" s="711"/>
      <c r="H179" s="711"/>
      <c r="I179" s="639"/>
      <c r="J179" s="711"/>
      <c r="K179" s="711"/>
      <c r="L179" s="711"/>
      <c r="M179" s="711"/>
      <c r="N179" s="711"/>
      <c r="O179" s="711"/>
      <c r="P179" s="711"/>
      <c r="Q179" s="711"/>
      <c r="R179" s="711"/>
      <c r="S179" s="711"/>
      <c r="T179" s="711"/>
      <c r="U179" s="711"/>
      <c r="V179" s="711"/>
      <c r="W179" s="711"/>
      <c r="X179" s="711"/>
      <c r="Y179" s="711"/>
      <c r="Z179" s="711"/>
      <c r="AA179" s="711"/>
      <c r="AB179" s="711"/>
      <c r="AC179" s="711"/>
      <c r="AD179" s="711"/>
      <c r="AE179" s="711"/>
      <c r="AF179" s="711"/>
      <c r="AG179" s="711"/>
      <c r="AH179" s="711"/>
      <c r="AI179" s="711"/>
      <c r="AJ179" s="711"/>
      <c r="AK179" s="711"/>
      <c r="AL179" s="711"/>
      <c r="AM179" s="711"/>
      <c r="AN179" s="711"/>
      <c r="AO179" s="711"/>
      <c r="AP179" s="711"/>
      <c r="AQ179" s="711"/>
      <c r="AR179" s="711"/>
      <c r="AS179" s="711"/>
      <c r="AT179" s="711"/>
      <c r="AU179" s="711"/>
      <c r="AV179" s="711"/>
      <c r="AW179" s="711"/>
      <c r="AX179" s="711"/>
      <c r="AY179" s="711"/>
      <c r="AZ179" s="711"/>
      <c r="BA179" s="711"/>
      <c r="BB179" s="711"/>
      <c r="BC179" s="711"/>
      <c r="BD179" s="711"/>
      <c r="BE179" s="711"/>
      <c r="BF179" s="711"/>
      <c r="BG179" s="711"/>
      <c r="BH179" s="711"/>
      <c r="BI179" s="711"/>
      <c r="BJ179" s="711"/>
      <c r="BK179" s="711"/>
      <c r="BL179" s="711"/>
      <c r="BM179" s="711"/>
      <c r="BN179" s="711"/>
      <c r="BO179" s="711"/>
      <c r="BP179" s="711"/>
      <c r="BQ179" s="639"/>
      <c r="CB179" s="639"/>
    </row>
    <row r="180" ht="15.75" customHeight="1">
      <c r="A180" s="639"/>
      <c r="B180" s="639"/>
      <c r="C180" s="639"/>
      <c r="D180" s="639"/>
      <c r="E180" s="711"/>
      <c r="F180" s="711"/>
      <c r="G180" s="711"/>
      <c r="H180" s="711"/>
      <c r="I180" s="639"/>
      <c r="J180" s="711"/>
      <c r="K180" s="711"/>
      <c r="L180" s="711"/>
      <c r="M180" s="711"/>
      <c r="N180" s="711"/>
      <c r="O180" s="711"/>
      <c r="P180" s="711"/>
      <c r="Q180" s="711"/>
      <c r="R180" s="711"/>
      <c r="S180" s="711"/>
      <c r="T180" s="711"/>
      <c r="U180" s="711"/>
      <c r="V180" s="711"/>
      <c r="W180" s="711"/>
      <c r="X180" s="711"/>
      <c r="Y180" s="711"/>
      <c r="Z180" s="711"/>
      <c r="AA180" s="711"/>
      <c r="AB180" s="711"/>
      <c r="AC180" s="711"/>
      <c r="AD180" s="711"/>
      <c r="AE180" s="711"/>
      <c r="AF180" s="711"/>
      <c r="AG180" s="711"/>
      <c r="AH180" s="711"/>
      <c r="AI180" s="711"/>
      <c r="AJ180" s="711"/>
      <c r="AK180" s="711"/>
      <c r="AL180" s="711"/>
      <c r="AM180" s="711"/>
      <c r="AN180" s="711"/>
      <c r="AO180" s="711"/>
      <c r="AP180" s="711"/>
      <c r="AQ180" s="711"/>
      <c r="AR180" s="711"/>
      <c r="AS180" s="711"/>
      <c r="AT180" s="711"/>
      <c r="AU180" s="711"/>
      <c r="AV180" s="711"/>
      <c r="AW180" s="711"/>
      <c r="AX180" s="711"/>
      <c r="AY180" s="711"/>
      <c r="AZ180" s="711"/>
      <c r="BA180" s="711"/>
      <c r="BB180" s="711"/>
      <c r="BC180" s="711"/>
      <c r="BD180" s="711"/>
      <c r="BE180" s="711"/>
      <c r="BF180" s="711"/>
      <c r="BG180" s="711"/>
      <c r="BH180" s="711"/>
      <c r="BI180" s="711"/>
      <c r="BJ180" s="711"/>
      <c r="BK180" s="711"/>
      <c r="BL180" s="711"/>
      <c r="BM180" s="711"/>
      <c r="BN180" s="711"/>
      <c r="BO180" s="711"/>
      <c r="BP180" s="711"/>
      <c r="BQ180" s="639"/>
      <c r="CB180" s="639"/>
    </row>
    <row r="181" ht="15.75" customHeight="1">
      <c r="A181" s="639"/>
      <c r="B181" s="639"/>
      <c r="C181" s="639"/>
      <c r="D181" s="639"/>
      <c r="E181" s="711"/>
      <c r="F181" s="711"/>
      <c r="G181" s="711"/>
      <c r="H181" s="711"/>
      <c r="I181" s="639"/>
      <c r="J181" s="711"/>
      <c r="K181" s="711"/>
      <c r="L181" s="711"/>
      <c r="M181" s="711"/>
      <c r="N181" s="711"/>
      <c r="O181" s="711"/>
      <c r="P181" s="711"/>
      <c r="Q181" s="711"/>
      <c r="R181" s="711"/>
      <c r="S181" s="711"/>
      <c r="T181" s="711"/>
      <c r="U181" s="711"/>
      <c r="V181" s="711"/>
      <c r="W181" s="711"/>
      <c r="X181" s="711"/>
      <c r="Y181" s="711"/>
      <c r="Z181" s="711"/>
      <c r="AA181" s="711"/>
      <c r="AB181" s="711"/>
      <c r="AC181" s="711"/>
      <c r="AD181" s="711"/>
      <c r="AE181" s="711"/>
      <c r="AF181" s="711"/>
      <c r="AG181" s="711"/>
      <c r="AH181" s="711"/>
      <c r="AI181" s="711"/>
      <c r="AJ181" s="711"/>
      <c r="AK181" s="711"/>
      <c r="AL181" s="711"/>
      <c r="AM181" s="711"/>
      <c r="AN181" s="711"/>
      <c r="AO181" s="711"/>
      <c r="AP181" s="711"/>
      <c r="AQ181" s="711"/>
      <c r="AR181" s="711"/>
      <c r="AS181" s="711"/>
      <c r="AT181" s="711"/>
      <c r="AU181" s="711"/>
      <c r="AV181" s="711"/>
      <c r="AW181" s="711"/>
      <c r="AX181" s="711"/>
      <c r="AY181" s="711"/>
      <c r="AZ181" s="711"/>
      <c r="BA181" s="711"/>
      <c r="BB181" s="711"/>
      <c r="BC181" s="711"/>
      <c r="BD181" s="711"/>
      <c r="BE181" s="711"/>
      <c r="BF181" s="711"/>
      <c r="BG181" s="711"/>
      <c r="BH181" s="711"/>
      <c r="BI181" s="711"/>
      <c r="BJ181" s="711"/>
      <c r="BK181" s="711"/>
      <c r="BL181" s="711"/>
      <c r="BM181" s="711"/>
      <c r="BN181" s="711"/>
      <c r="BO181" s="711"/>
      <c r="BP181" s="711"/>
      <c r="BQ181" s="639"/>
      <c r="CB181" s="639"/>
    </row>
    <row r="182" ht="15.75" customHeight="1">
      <c r="A182" s="639"/>
      <c r="B182" s="639"/>
      <c r="C182" s="639"/>
      <c r="D182" s="639"/>
      <c r="E182" s="711"/>
      <c r="F182" s="711"/>
      <c r="G182" s="711"/>
      <c r="H182" s="711"/>
      <c r="I182" s="639"/>
      <c r="J182" s="711"/>
      <c r="K182" s="711"/>
      <c r="L182" s="711"/>
      <c r="M182" s="711"/>
      <c r="N182" s="711"/>
      <c r="O182" s="711"/>
      <c r="P182" s="711"/>
      <c r="Q182" s="711"/>
      <c r="R182" s="711"/>
      <c r="S182" s="711"/>
      <c r="T182" s="711"/>
      <c r="U182" s="711"/>
      <c r="V182" s="711"/>
      <c r="W182" s="711"/>
      <c r="X182" s="711"/>
      <c r="Y182" s="711"/>
      <c r="Z182" s="711"/>
      <c r="AA182" s="711"/>
      <c r="AB182" s="711"/>
      <c r="AC182" s="711"/>
      <c r="AD182" s="711"/>
      <c r="AE182" s="711"/>
      <c r="AF182" s="711"/>
      <c r="AG182" s="711"/>
      <c r="AH182" s="711"/>
      <c r="AI182" s="711"/>
      <c r="AJ182" s="711"/>
      <c r="AK182" s="711"/>
      <c r="AL182" s="711"/>
      <c r="AM182" s="711"/>
      <c r="AN182" s="711"/>
      <c r="AO182" s="711"/>
      <c r="AP182" s="711"/>
      <c r="AQ182" s="711"/>
      <c r="AR182" s="711"/>
      <c r="AS182" s="711"/>
      <c r="AT182" s="711"/>
      <c r="AU182" s="711"/>
      <c r="AV182" s="711"/>
      <c r="AW182" s="711"/>
      <c r="AX182" s="711"/>
      <c r="AY182" s="711"/>
      <c r="AZ182" s="711"/>
      <c r="BA182" s="711"/>
      <c r="BB182" s="711"/>
      <c r="BC182" s="711"/>
      <c r="BD182" s="711"/>
      <c r="BE182" s="711"/>
      <c r="BF182" s="711"/>
      <c r="BG182" s="711"/>
      <c r="BH182" s="711"/>
      <c r="BI182" s="711"/>
      <c r="BJ182" s="711"/>
      <c r="BK182" s="711"/>
      <c r="BL182" s="711"/>
      <c r="BM182" s="711"/>
      <c r="BN182" s="711"/>
      <c r="BO182" s="711"/>
      <c r="BP182" s="711"/>
      <c r="BQ182" s="639"/>
      <c r="CB182" s="639"/>
    </row>
    <row r="183" ht="15.75" customHeight="1">
      <c r="A183" s="639"/>
      <c r="B183" s="639"/>
      <c r="C183" s="639"/>
      <c r="D183" s="639"/>
      <c r="E183" s="711"/>
      <c r="F183" s="711"/>
      <c r="G183" s="711"/>
      <c r="H183" s="711"/>
      <c r="I183" s="639"/>
      <c r="J183" s="711"/>
      <c r="K183" s="711"/>
      <c r="L183" s="711"/>
      <c r="M183" s="711"/>
      <c r="N183" s="711"/>
      <c r="O183" s="711"/>
      <c r="P183" s="711"/>
      <c r="Q183" s="711"/>
      <c r="R183" s="711"/>
      <c r="S183" s="711"/>
      <c r="T183" s="711"/>
      <c r="U183" s="711"/>
      <c r="V183" s="711"/>
      <c r="W183" s="711"/>
      <c r="X183" s="711"/>
      <c r="Y183" s="711"/>
      <c r="Z183" s="711"/>
      <c r="AA183" s="711"/>
      <c r="AB183" s="711"/>
      <c r="AC183" s="711"/>
      <c r="AD183" s="711"/>
      <c r="AE183" s="711"/>
      <c r="AF183" s="711"/>
      <c r="AG183" s="711"/>
      <c r="AH183" s="711"/>
      <c r="AI183" s="711"/>
      <c r="AJ183" s="711"/>
      <c r="AK183" s="711"/>
      <c r="AL183" s="711"/>
      <c r="AM183" s="711"/>
      <c r="AN183" s="711"/>
      <c r="AO183" s="711"/>
      <c r="AP183" s="711"/>
      <c r="AQ183" s="711"/>
      <c r="AR183" s="711"/>
      <c r="AS183" s="711"/>
      <c r="AT183" s="711"/>
      <c r="AU183" s="711"/>
      <c r="AV183" s="711"/>
      <c r="AW183" s="711"/>
      <c r="AX183" s="711"/>
      <c r="AY183" s="711"/>
      <c r="AZ183" s="711"/>
      <c r="BA183" s="711"/>
      <c r="BB183" s="711"/>
      <c r="BC183" s="711"/>
      <c r="BD183" s="711"/>
      <c r="BE183" s="711"/>
      <c r="BF183" s="711"/>
      <c r="BG183" s="711"/>
      <c r="BH183" s="711"/>
      <c r="BI183" s="711"/>
      <c r="BJ183" s="711"/>
      <c r="BK183" s="711"/>
      <c r="BL183" s="711"/>
      <c r="BM183" s="711"/>
      <c r="BN183" s="711"/>
      <c r="BO183" s="711"/>
      <c r="BP183" s="711"/>
      <c r="BQ183" s="639"/>
      <c r="CB183" s="639"/>
    </row>
    <row r="184" ht="15.75" customHeight="1">
      <c r="A184" s="639"/>
      <c r="B184" s="639"/>
      <c r="C184" s="639"/>
      <c r="D184" s="639"/>
      <c r="E184" s="711"/>
      <c r="F184" s="711"/>
      <c r="G184" s="711"/>
      <c r="H184" s="711"/>
      <c r="I184" s="639"/>
      <c r="J184" s="711"/>
      <c r="K184" s="711"/>
      <c r="L184" s="711"/>
      <c r="M184" s="711"/>
      <c r="N184" s="711"/>
      <c r="O184" s="711"/>
      <c r="P184" s="711"/>
      <c r="Q184" s="711"/>
      <c r="R184" s="711"/>
      <c r="S184" s="711"/>
      <c r="T184" s="711"/>
      <c r="U184" s="711"/>
      <c r="V184" s="711"/>
      <c r="W184" s="711"/>
      <c r="X184" s="711"/>
      <c r="Y184" s="711"/>
      <c r="Z184" s="711"/>
      <c r="AA184" s="711"/>
      <c r="AB184" s="711"/>
      <c r="AC184" s="711"/>
      <c r="AD184" s="711"/>
      <c r="AE184" s="711"/>
      <c r="AF184" s="711"/>
      <c r="AG184" s="711"/>
      <c r="AH184" s="711"/>
      <c r="AI184" s="711"/>
      <c r="AJ184" s="711"/>
      <c r="AK184" s="711"/>
      <c r="AL184" s="711"/>
      <c r="AM184" s="711"/>
      <c r="AN184" s="711"/>
      <c r="AO184" s="711"/>
      <c r="AP184" s="711"/>
      <c r="AQ184" s="711"/>
      <c r="AR184" s="711"/>
      <c r="AS184" s="711"/>
      <c r="AT184" s="711"/>
      <c r="AU184" s="711"/>
      <c r="AV184" s="711"/>
      <c r="AW184" s="711"/>
      <c r="AX184" s="711"/>
      <c r="AY184" s="711"/>
      <c r="AZ184" s="711"/>
      <c r="BA184" s="711"/>
      <c r="BB184" s="711"/>
      <c r="BC184" s="711"/>
      <c r="BD184" s="711"/>
      <c r="BE184" s="711"/>
      <c r="BF184" s="711"/>
      <c r="BG184" s="711"/>
      <c r="BH184" s="711"/>
      <c r="BI184" s="711"/>
      <c r="BJ184" s="711"/>
      <c r="BK184" s="711"/>
      <c r="BL184" s="711"/>
      <c r="BM184" s="711"/>
      <c r="BN184" s="711"/>
      <c r="BO184" s="711"/>
      <c r="BP184" s="711"/>
      <c r="BQ184" s="639"/>
      <c r="CB184" s="639"/>
    </row>
    <row r="185" ht="15.75" customHeight="1">
      <c r="A185" s="639"/>
      <c r="B185" s="639"/>
      <c r="C185" s="639"/>
      <c r="D185" s="639"/>
      <c r="E185" s="711"/>
      <c r="F185" s="711"/>
      <c r="G185" s="711"/>
      <c r="H185" s="711"/>
      <c r="I185" s="639"/>
      <c r="J185" s="711"/>
      <c r="K185" s="711"/>
      <c r="L185" s="711"/>
      <c r="M185" s="711"/>
      <c r="N185" s="711"/>
      <c r="O185" s="711"/>
      <c r="P185" s="711"/>
      <c r="Q185" s="711"/>
      <c r="R185" s="711"/>
      <c r="S185" s="711"/>
      <c r="T185" s="711"/>
      <c r="U185" s="711"/>
      <c r="V185" s="711"/>
      <c r="W185" s="711"/>
      <c r="X185" s="711"/>
      <c r="Y185" s="711"/>
      <c r="Z185" s="711"/>
      <c r="AA185" s="711"/>
      <c r="AB185" s="711"/>
      <c r="AC185" s="711"/>
      <c r="AD185" s="711"/>
      <c r="AE185" s="711"/>
      <c r="AF185" s="711"/>
      <c r="AG185" s="711"/>
      <c r="AH185" s="711"/>
      <c r="AI185" s="711"/>
      <c r="AJ185" s="711"/>
      <c r="AK185" s="711"/>
      <c r="AL185" s="711"/>
      <c r="AM185" s="711"/>
      <c r="AN185" s="711"/>
      <c r="AO185" s="711"/>
      <c r="AP185" s="711"/>
      <c r="AQ185" s="711"/>
      <c r="AR185" s="711"/>
      <c r="AS185" s="711"/>
      <c r="AT185" s="711"/>
      <c r="AU185" s="711"/>
      <c r="AV185" s="711"/>
      <c r="AW185" s="711"/>
      <c r="AX185" s="711"/>
      <c r="AY185" s="711"/>
      <c r="AZ185" s="711"/>
      <c r="BA185" s="711"/>
      <c r="BB185" s="711"/>
      <c r="BC185" s="711"/>
      <c r="BD185" s="711"/>
      <c r="BE185" s="711"/>
      <c r="BF185" s="711"/>
      <c r="BG185" s="711"/>
      <c r="BH185" s="711"/>
      <c r="BI185" s="711"/>
      <c r="BJ185" s="711"/>
      <c r="BK185" s="711"/>
      <c r="BL185" s="711"/>
      <c r="BM185" s="711"/>
      <c r="BN185" s="711"/>
      <c r="BO185" s="711"/>
      <c r="BP185" s="711"/>
      <c r="BQ185" s="639"/>
      <c r="CB185" s="639"/>
    </row>
    <row r="186" ht="15.75" customHeight="1">
      <c r="A186" s="639"/>
      <c r="B186" s="639"/>
      <c r="C186" s="639"/>
      <c r="D186" s="639"/>
      <c r="E186" s="711"/>
      <c r="F186" s="711"/>
      <c r="G186" s="711"/>
      <c r="H186" s="711"/>
      <c r="I186" s="639"/>
      <c r="J186" s="711"/>
      <c r="K186" s="711"/>
      <c r="L186" s="711"/>
      <c r="M186" s="711"/>
      <c r="N186" s="711"/>
      <c r="O186" s="711"/>
      <c r="P186" s="711"/>
      <c r="Q186" s="711"/>
      <c r="R186" s="711"/>
      <c r="S186" s="711"/>
      <c r="T186" s="711"/>
      <c r="U186" s="711"/>
      <c r="V186" s="711"/>
      <c r="W186" s="711"/>
      <c r="X186" s="711"/>
      <c r="Y186" s="711"/>
      <c r="Z186" s="711"/>
      <c r="AA186" s="711"/>
      <c r="AB186" s="711"/>
      <c r="AC186" s="711"/>
      <c r="AD186" s="711"/>
      <c r="AE186" s="711"/>
      <c r="AF186" s="711"/>
      <c r="AG186" s="711"/>
      <c r="AH186" s="711"/>
      <c r="AI186" s="711"/>
      <c r="AJ186" s="711"/>
      <c r="AK186" s="711"/>
      <c r="AL186" s="711"/>
      <c r="AM186" s="711"/>
      <c r="AN186" s="711"/>
      <c r="AO186" s="711"/>
      <c r="AP186" s="711"/>
      <c r="AQ186" s="711"/>
      <c r="AR186" s="711"/>
      <c r="AS186" s="711"/>
      <c r="AT186" s="711"/>
      <c r="AU186" s="711"/>
      <c r="AV186" s="711"/>
      <c r="AW186" s="711"/>
      <c r="AX186" s="711"/>
      <c r="AY186" s="711"/>
      <c r="AZ186" s="711"/>
      <c r="BA186" s="711"/>
      <c r="BB186" s="711"/>
      <c r="BC186" s="711"/>
      <c r="BD186" s="711"/>
      <c r="BE186" s="711"/>
      <c r="BF186" s="711"/>
      <c r="BG186" s="711"/>
      <c r="BH186" s="711"/>
      <c r="BI186" s="711"/>
      <c r="BJ186" s="711"/>
      <c r="BK186" s="711"/>
      <c r="BL186" s="711"/>
      <c r="BM186" s="711"/>
      <c r="BN186" s="711"/>
      <c r="BO186" s="711"/>
      <c r="BP186" s="711"/>
      <c r="BQ186" s="639"/>
      <c r="CB186" s="639"/>
    </row>
    <row r="187" ht="15.75" customHeight="1">
      <c r="A187" s="639"/>
      <c r="B187" s="639"/>
      <c r="C187" s="639"/>
      <c r="D187" s="639"/>
      <c r="E187" s="711"/>
      <c r="F187" s="711"/>
      <c r="G187" s="711"/>
      <c r="H187" s="711"/>
      <c r="I187" s="639"/>
      <c r="J187" s="711"/>
      <c r="K187" s="711"/>
      <c r="L187" s="711"/>
      <c r="M187" s="711"/>
      <c r="N187" s="711"/>
      <c r="O187" s="711"/>
      <c r="P187" s="711"/>
      <c r="Q187" s="711"/>
      <c r="R187" s="711"/>
      <c r="S187" s="711"/>
      <c r="T187" s="711"/>
      <c r="U187" s="711"/>
      <c r="V187" s="711"/>
      <c r="W187" s="711"/>
      <c r="X187" s="711"/>
      <c r="Y187" s="711"/>
      <c r="Z187" s="711"/>
      <c r="AA187" s="711"/>
      <c r="AB187" s="711"/>
      <c r="AC187" s="711"/>
      <c r="AD187" s="711"/>
      <c r="AE187" s="711"/>
      <c r="AF187" s="711"/>
      <c r="AG187" s="711"/>
      <c r="AH187" s="711"/>
      <c r="AI187" s="711"/>
      <c r="AJ187" s="711"/>
      <c r="AK187" s="711"/>
      <c r="AL187" s="711"/>
      <c r="AM187" s="711"/>
      <c r="AN187" s="711"/>
      <c r="AO187" s="711"/>
      <c r="AP187" s="711"/>
      <c r="AQ187" s="711"/>
      <c r="AR187" s="711"/>
      <c r="AS187" s="711"/>
      <c r="AT187" s="711"/>
      <c r="AU187" s="711"/>
      <c r="AV187" s="711"/>
      <c r="AW187" s="711"/>
      <c r="AX187" s="711"/>
      <c r="AY187" s="711"/>
      <c r="AZ187" s="711"/>
      <c r="BA187" s="711"/>
      <c r="BB187" s="711"/>
      <c r="BC187" s="711"/>
      <c r="BD187" s="711"/>
      <c r="BE187" s="711"/>
      <c r="BF187" s="711"/>
      <c r="BG187" s="711"/>
      <c r="BH187" s="711"/>
      <c r="BI187" s="711"/>
      <c r="BJ187" s="711"/>
      <c r="BK187" s="711"/>
      <c r="BL187" s="711"/>
      <c r="BM187" s="711"/>
      <c r="BN187" s="711"/>
      <c r="BO187" s="711"/>
      <c r="BP187" s="711"/>
      <c r="BQ187" s="639"/>
      <c r="CB187" s="639"/>
    </row>
    <row r="188" ht="15.75" customHeight="1">
      <c r="A188" s="639"/>
      <c r="B188" s="639"/>
      <c r="C188" s="639"/>
      <c r="D188" s="639"/>
      <c r="E188" s="711"/>
      <c r="F188" s="711"/>
      <c r="G188" s="711"/>
      <c r="H188" s="711"/>
      <c r="I188" s="639"/>
      <c r="J188" s="711"/>
      <c r="K188" s="711"/>
      <c r="L188" s="711"/>
      <c r="M188" s="711"/>
      <c r="N188" s="711"/>
      <c r="O188" s="711"/>
      <c r="P188" s="711"/>
      <c r="Q188" s="711"/>
      <c r="R188" s="711"/>
      <c r="S188" s="711"/>
      <c r="T188" s="711"/>
      <c r="U188" s="711"/>
      <c r="V188" s="711"/>
      <c r="W188" s="711"/>
      <c r="X188" s="711"/>
      <c r="Y188" s="711"/>
      <c r="Z188" s="711"/>
      <c r="AA188" s="711"/>
      <c r="AB188" s="711"/>
      <c r="AC188" s="711"/>
      <c r="AD188" s="711"/>
      <c r="AE188" s="711"/>
      <c r="AF188" s="711"/>
      <c r="AG188" s="711"/>
      <c r="AH188" s="711"/>
      <c r="AI188" s="711"/>
      <c r="AJ188" s="711"/>
      <c r="AK188" s="711"/>
      <c r="AL188" s="711"/>
      <c r="AM188" s="711"/>
      <c r="AN188" s="711"/>
      <c r="AO188" s="711"/>
      <c r="AP188" s="711"/>
      <c r="AQ188" s="711"/>
      <c r="AR188" s="711"/>
      <c r="AS188" s="711"/>
      <c r="AT188" s="711"/>
      <c r="AU188" s="711"/>
      <c r="AV188" s="711"/>
      <c r="AW188" s="711"/>
      <c r="AX188" s="711"/>
      <c r="AY188" s="711"/>
      <c r="AZ188" s="711"/>
      <c r="BA188" s="711"/>
      <c r="BB188" s="711"/>
      <c r="BC188" s="711"/>
      <c r="BD188" s="711"/>
      <c r="BE188" s="711"/>
      <c r="BF188" s="711"/>
      <c r="BG188" s="711"/>
      <c r="BH188" s="711"/>
      <c r="BI188" s="711"/>
      <c r="BJ188" s="711"/>
      <c r="BK188" s="711"/>
      <c r="BL188" s="711"/>
      <c r="BM188" s="711"/>
      <c r="BN188" s="711"/>
      <c r="BO188" s="711"/>
      <c r="BP188" s="711"/>
      <c r="BQ188" s="639"/>
      <c r="CB188" s="639"/>
    </row>
    <row r="189" ht="15.75" customHeight="1">
      <c r="A189" s="639"/>
      <c r="B189" s="639"/>
      <c r="C189" s="639"/>
      <c r="D189" s="639"/>
      <c r="E189" s="711"/>
      <c r="F189" s="711"/>
      <c r="G189" s="711"/>
      <c r="H189" s="711"/>
      <c r="I189" s="639"/>
      <c r="J189" s="711"/>
      <c r="K189" s="711"/>
      <c r="L189" s="711"/>
      <c r="M189" s="711"/>
      <c r="N189" s="711"/>
      <c r="O189" s="711"/>
      <c r="P189" s="711"/>
      <c r="Q189" s="711"/>
      <c r="R189" s="711"/>
      <c r="S189" s="711"/>
      <c r="T189" s="711"/>
      <c r="U189" s="711"/>
      <c r="V189" s="711"/>
      <c r="W189" s="711"/>
      <c r="X189" s="711"/>
      <c r="Y189" s="711"/>
      <c r="Z189" s="711"/>
      <c r="AA189" s="711"/>
      <c r="AB189" s="711"/>
      <c r="AC189" s="711"/>
      <c r="AD189" s="711"/>
      <c r="AE189" s="711"/>
      <c r="AF189" s="711"/>
      <c r="AG189" s="711"/>
      <c r="AH189" s="711"/>
      <c r="AI189" s="711"/>
      <c r="AJ189" s="711"/>
      <c r="AK189" s="711"/>
      <c r="AL189" s="711"/>
      <c r="AM189" s="711"/>
      <c r="AN189" s="711"/>
      <c r="AO189" s="711"/>
      <c r="AP189" s="711"/>
      <c r="AQ189" s="711"/>
      <c r="AR189" s="711"/>
      <c r="AS189" s="711"/>
      <c r="AT189" s="711"/>
      <c r="AU189" s="711"/>
      <c r="AV189" s="711"/>
      <c r="AW189" s="711"/>
      <c r="AX189" s="711"/>
      <c r="AY189" s="711"/>
      <c r="AZ189" s="711"/>
      <c r="BA189" s="711"/>
      <c r="BB189" s="711"/>
      <c r="BC189" s="711"/>
      <c r="BD189" s="711"/>
      <c r="BE189" s="711"/>
      <c r="BF189" s="711"/>
      <c r="BG189" s="711"/>
      <c r="BH189" s="711"/>
      <c r="BI189" s="711"/>
      <c r="BJ189" s="711"/>
      <c r="BK189" s="711"/>
      <c r="BL189" s="711"/>
      <c r="BM189" s="711"/>
      <c r="BN189" s="711"/>
      <c r="BO189" s="711"/>
      <c r="BP189" s="711"/>
      <c r="BQ189" s="639"/>
      <c r="CB189" s="639"/>
    </row>
    <row r="190" ht="15.75" customHeight="1">
      <c r="A190" s="639"/>
      <c r="B190" s="639"/>
      <c r="C190" s="639"/>
      <c r="D190" s="639"/>
      <c r="E190" s="711"/>
      <c r="F190" s="711"/>
      <c r="G190" s="711"/>
      <c r="H190" s="711"/>
      <c r="I190" s="639"/>
      <c r="J190" s="711"/>
      <c r="K190" s="711"/>
      <c r="L190" s="711"/>
      <c r="M190" s="711"/>
      <c r="N190" s="711"/>
      <c r="O190" s="711"/>
      <c r="P190" s="711"/>
      <c r="Q190" s="711"/>
      <c r="R190" s="711"/>
      <c r="S190" s="711"/>
      <c r="T190" s="711"/>
      <c r="U190" s="711"/>
      <c r="V190" s="711"/>
      <c r="W190" s="711"/>
      <c r="X190" s="711"/>
      <c r="Y190" s="711"/>
      <c r="Z190" s="711"/>
      <c r="AA190" s="711"/>
      <c r="AB190" s="711"/>
      <c r="AC190" s="711"/>
      <c r="AD190" s="711"/>
      <c r="AE190" s="711"/>
      <c r="AF190" s="711"/>
      <c r="AG190" s="711"/>
      <c r="AH190" s="711"/>
      <c r="AI190" s="711"/>
      <c r="AJ190" s="711"/>
      <c r="AK190" s="711"/>
      <c r="AL190" s="711"/>
      <c r="AM190" s="711"/>
      <c r="AN190" s="711"/>
      <c r="AO190" s="711"/>
      <c r="AP190" s="711"/>
      <c r="AQ190" s="711"/>
      <c r="AR190" s="711"/>
      <c r="AS190" s="711"/>
      <c r="AT190" s="711"/>
      <c r="AU190" s="711"/>
      <c r="AV190" s="711"/>
      <c r="AW190" s="711"/>
      <c r="AX190" s="711"/>
      <c r="AY190" s="711"/>
      <c r="AZ190" s="711"/>
      <c r="BA190" s="711"/>
      <c r="BB190" s="711"/>
      <c r="BC190" s="711"/>
      <c r="BD190" s="711"/>
      <c r="BE190" s="711"/>
      <c r="BF190" s="711"/>
      <c r="BG190" s="711"/>
      <c r="BH190" s="711"/>
      <c r="BI190" s="711"/>
      <c r="BJ190" s="711"/>
      <c r="BK190" s="711"/>
      <c r="BL190" s="711"/>
      <c r="BM190" s="711"/>
      <c r="BN190" s="711"/>
      <c r="BO190" s="711"/>
      <c r="BP190" s="711"/>
      <c r="BQ190" s="639"/>
      <c r="CB190" s="639"/>
    </row>
    <row r="191" ht="15.75" customHeight="1">
      <c r="A191" s="639"/>
      <c r="B191" s="639"/>
      <c r="C191" s="639"/>
      <c r="D191" s="639"/>
      <c r="E191" s="711"/>
      <c r="F191" s="711"/>
      <c r="G191" s="711"/>
      <c r="H191" s="711"/>
      <c r="I191" s="639"/>
      <c r="J191" s="711"/>
      <c r="K191" s="711"/>
      <c r="L191" s="711"/>
      <c r="M191" s="711"/>
      <c r="N191" s="711"/>
      <c r="O191" s="711"/>
      <c r="P191" s="711"/>
      <c r="Q191" s="711"/>
      <c r="R191" s="711"/>
      <c r="S191" s="711"/>
      <c r="T191" s="711"/>
      <c r="U191" s="711"/>
      <c r="V191" s="711"/>
      <c r="W191" s="711"/>
      <c r="X191" s="711"/>
      <c r="Y191" s="711"/>
      <c r="Z191" s="711"/>
      <c r="AA191" s="711"/>
      <c r="AB191" s="711"/>
      <c r="AC191" s="711"/>
      <c r="AD191" s="711"/>
      <c r="AE191" s="711"/>
      <c r="AF191" s="711"/>
      <c r="AG191" s="711"/>
      <c r="AH191" s="711"/>
      <c r="AI191" s="711"/>
      <c r="AJ191" s="711"/>
      <c r="AK191" s="711"/>
      <c r="AL191" s="711"/>
      <c r="AM191" s="711"/>
      <c r="AN191" s="711"/>
      <c r="AO191" s="711"/>
      <c r="AP191" s="711"/>
      <c r="AQ191" s="711"/>
      <c r="AR191" s="711"/>
      <c r="AS191" s="711"/>
      <c r="AT191" s="711"/>
      <c r="AU191" s="711"/>
      <c r="AV191" s="711"/>
      <c r="AW191" s="711"/>
      <c r="AX191" s="711"/>
      <c r="AY191" s="711"/>
      <c r="AZ191" s="711"/>
      <c r="BA191" s="711"/>
      <c r="BB191" s="711"/>
      <c r="BC191" s="711"/>
      <c r="BD191" s="711"/>
      <c r="BE191" s="711"/>
      <c r="BF191" s="711"/>
      <c r="BG191" s="711"/>
      <c r="BH191" s="711"/>
      <c r="BI191" s="711"/>
      <c r="BJ191" s="711"/>
      <c r="BK191" s="711"/>
      <c r="BL191" s="711"/>
      <c r="BM191" s="711"/>
      <c r="BN191" s="711"/>
      <c r="BO191" s="711"/>
      <c r="BP191" s="711"/>
      <c r="BQ191" s="639"/>
      <c r="CB191" s="639"/>
    </row>
    <row r="192" ht="15.75" customHeight="1">
      <c r="A192" s="639"/>
      <c r="B192" s="639"/>
      <c r="C192" s="639"/>
      <c r="D192" s="639"/>
      <c r="E192" s="711"/>
      <c r="F192" s="711"/>
      <c r="G192" s="711"/>
      <c r="H192" s="711"/>
      <c r="I192" s="639"/>
      <c r="J192" s="711"/>
      <c r="K192" s="711"/>
      <c r="L192" s="711"/>
      <c r="M192" s="711"/>
      <c r="N192" s="711"/>
      <c r="O192" s="711"/>
      <c r="P192" s="711"/>
      <c r="Q192" s="711"/>
      <c r="R192" s="711"/>
      <c r="S192" s="711"/>
      <c r="T192" s="711"/>
      <c r="U192" s="711"/>
      <c r="V192" s="711"/>
      <c r="W192" s="711"/>
      <c r="X192" s="711"/>
      <c r="Y192" s="711"/>
      <c r="Z192" s="711"/>
      <c r="AA192" s="711"/>
      <c r="AB192" s="711"/>
      <c r="AC192" s="711"/>
      <c r="AD192" s="711"/>
      <c r="AE192" s="711"/>
      <c r="AF192" s="711"/>
      <c r="AG192" s="711"/>
      <c r="AH192" s="711"/>
      <c r="AI192" s="711"/>
      <c r="AJ192" s="711"/>
      <c r="AK192" s="711"/>
      <c r="AL192" s="711"/>
      <c r="AM192" s="711"/>
      <c r="AN192" s="711"/>
      <c r="AO192" s="711"/>
      <c r="AP192" s="711"/>
      <c r="AQ192" s="711"/>
      <c r="AR192" s="711"/>
      <c r="AS192" s="711"/>
      <c r="AT192" s="711"/>
      <c r="AU192" s="711"/>
      <c r="AV192" s="711"/>
      <c r="AW192" s="711"/>
      <c r="AX192" s="711"/>
      <c r="AY192" s="711"/>
      <c r="AZ192" s="711"/>
      <c r="BA192" s="711"/>
      <c r="BB192" s="711"/>
      <c r="BC192" s="711"/>
      <c r="BD192" s="711"/>
      <c r="BE192" s="711"/>
      <c r="BF192" s="711"/>
      <c r="BG192" s="711"/>
      <c r="BH192" s="711"/>
      <c r="BI192" s="711"/>
      <c r="BJ192" s="711"/>
      <c r="BK192" s="711"/>
      <c r="BL192" s="711"/>
      <c r="BM192" s="711"/>
      <c r="BN192" s="711"/>
      <c r="BO192" s="711"/>
      <c r="BP192" s="711"/>
      <c r="BQ192" s="639"/>
      <c r="CB192" s="639"/>
    </row>
    <row r="193" ht="15.75" customHeight="1">
      <c r="A193" s="639"/>
      <c r="B193" s="639"/>
      <c r="C193" s="639"/>
      <c r="D193" s="639"/>
      <c r="E193" s="711"/>
      <c r="F193" s="711"/>
      <c r="G193" s="711"/>
      <c r="H193" s="711"/>
      <c r="I193" s="639"/>
      <c r="J193" s="711"/>
      <c r="K193" s="711"/>
      <c r="L193" s="711"/>
      <c r="M193" s="711"/>
      <c r="N193" s="711"/>
      <c r="O193" s="711"/>
      <c r="P193" s="711"/>
      <c r="Q193" s="711"/>
      <c r="R193" s="711"/>
      <c r="S193" s="711"/>
      <c r="T193" s="711"/>
      <c r="U193" s="711"/>
      <c r="V193" s="711"/>
      <c r="W193" s="711"/>
      <c r="X193" s="711"/>
      <c r="Y193" s="711"/>
      <c r="Z193" s="711"/>
      <c r="AA193" s="711"/>
      <c r="AB193" s="711"/>
      <c r="AC193" s="711"/>
      <c r="AD193" s="711"/>
      <c r="AE193" s="711"/>
      <c r="AF193" s="711"/>
      <c r="AG193" s="711"/>
      <c r="AH193" s="711"/>
      <c r="AI193" s="711"/>
      <c r="AJ193" s="711"/>
      <c r="AK193" s="711"/>
      <c r="AL193" s="711"/>
      <c r="AM193" s="711"/>
      <c r="AN193" s="711"/>
      <c r="AO193" s="711"/>
      <c r="AP193" s="711"/>
      <c r="AQ193" s="711"/>
      <c r="AR193" s="711"/>
      <c r="AS193" s="711"/>
      <c r="AT193" s="711"/>
      <c r="AU193" s="711"/>
      <c r="AV193" s="711"/>
      <c r="AW193" s="711"/>
      <c r="AX193" s="711"/>
      <c r="AY193" s="711"/>
      <c r="AZ193" s="711"/>
      <c r="BA193" s="711"/>
      <c r="BB193" s="711"/>
      <c r="BC193" s="711"/>
      <c r="BD193" s="711"/>
      <c r="BE193" s="711"/>
      <c r="BF193" s="711"/>
      <c r="BG193" s="711"/>
      <c r="BH193" s="711"/>
      <c r="BI193" s="711"/>
      <c r="BJ193" s="711"/>
      <c r="BK193" s="711"/>
      <c r="BL193" s="711"/>
      <c r="BM193" s="711"/>
      <c r="BN193" s="711"/>
      <c r="BO193" s="711"/>
      <c r="BP193" s="711"/>
      <c r="BQ193" s="639"/>
      <c r="CB193" s="639"/>
    </row>
    <row r="194" ht="15.75" customHeight="1">
      <c r="A194" s="639"/>
      <c r="B194" s="639"/>
      <c r="C194" s="639"/>
      <c r="D194" s="639"/>
      <c r="E194" s="711"/>
      <c r="F194" s="711"/>
      <c r="G194" s="711"/>
      <c r="H194" s="711"/>
      <c r="I194" s="639"/>
      <c r="J194" s="711"/>
      <c r="K194" s="711"/>
      <c r="L194" s="711"/>
      <c r="M194" s="711"/>
      <c r="N194" s="711"/>
      <c r="O194" s="711"/>
      <c r="P194" s="711"/>
      <c r="Q194" s="711"/>
      <c r="R194" s="711"/>
      <c r="S194" s="711"/>
      <c r="T194" s="711"/>
      <c r="U194" s="711"/>
      <c r="V194" s="711"/>
      <c r="W194" s="711"/>
      <c r="X194" s="711"/>
      <c r="Y194" s="711"/>
      <c r="Z194" s="711"/>
      <c r="AA194" s="711"/>
      <c r="AB194" s="711"/>
      <c r="AC194" s="711"/>
      <c r="AD194" s="711"/>
      <c r="AE194" s="711"/>
      <c r="AF194" s="711"/>
      <c r="AG194" s="711"/>
      <c r="AH194" s="711"/>
      <c r="AI194" s="711"/>
      <c r="AJ194" s="711"/>
      <c r="AK194" s="711"/>
      <c r="AL194" s="711"/>
      <c r="AM194" s="711"/>
      <c r="AN194" s="711"/>
      <c r="AO194" s="711"/>
      <c r="AP194" s="711"/>
      <c r="AQ194" s="711"/>
      <c r="AR194" s="711"/>
      <c r="AS194" s="711"/>
      <c r="AT194" s="711"/>
      <c r="AU194" s="711"/>
      <c r="AV194" s="711"/>
      <c r="AW194" s="711"/>
      <c r="AX194" s="711"/>
      <c r="AY194" s="711"/>
      <c r="AZ194" s="711"/>
      <c r="BA194" s="711"/>
      <c r="BB194" s="711"/>
      <c r="BC194" s="711"/>
      <c r="BD194" s="711"/>
      <c r="BE194" s="711"/>
      <c r="BF194" s="711"/>
      <c r="BG194" s="711"/>
      <c r="BH194" s="711"/>
      <c r="BI194" s="711"/>
      <c r="BJ194" s="711"/>
      <c r="BK194" s="711"/>
      <c r="BL194" s="711"/>
      <c r="BM194" s="711"/>
      <c r="BN194" s="711"/>
      <c r="BO194" s="711"/>
      <c r="BP194" s="711"/>
      <c r="BQ194" s="639"/>
      <c r="CB194" s="639"/>
    </row>
    <row r="195" ht="15.75" customHeight="1">
      <c r="A195" s="639"/>
      <c r="B195" s="639"/>
      <c r="C195" s="639"/>
      <c r="D195" s="639"/>
      <c r="E195" s="711"/>
      <c r="F195" s="711"/>
      <c r="G195" s="711"/>
      <c r="H195" s="711"/>
      <c r="I195" s="639"/>
      <c r="J195" s="711"/>
      <c r="K195" s="711"/>
      <c r="L195" s="711"/>
      <c r="M195" s="711"/>
      <c r="N195" s="711"/>
      <c r="O195" s="711"/>
      <c r="P195" s="711"/>
      <c r="Q195" s="711"/>
      <c r="R195" s="711"/>
      <c r="S195" s="711"/>
      <c r="T195" s="711"/>
      <c r="U195" s="711"/>
      <c r="V195" s="711"/>
      <c r="W195" s="711"/>
      <c r="X195" s="711"/>
      <c r="Y195" s="711"/>
      <c r="Z195" s="711"/>
      <c r="AA195" s="711"/>
      <c r="AB195" s="711"/>
      <c r="AC195" s="711"/>
      <c r="AD195" s="711"/>
      <c r="AE195" s="711"/>
      <c r="AF195" s="711"/>
      <c r="AG195" s="711"/>
      <c r="AH195" s="711"/>
      <c r="AI195" s="711"/>
      <c r="AJ195" s="711"/>
      <c r="AK195" s="711"/>
      <c r="AL195" s="711"/>
      <c r="AM195" s="711"/>
      <c r="AN195" s="711"/>
      <c r="AO195" s="711"/>
      <c r="AP195" s="711"/>
      <c r="AQ195" s="711"/>
      <c r="AR195" s="711"/>
      <c r="AS195" s="711"/>
      <c r="AT195" s="711"/>
      <c r="AU195" s="711"/>
      <c r="AV195" s="711"/>
      <c r="AW195" s="711"/>
      <c r="AX195" s="711"/>
      <c r="AY195" s="711"/>
      <c r="AZ195" s="711"/>
      <c r="BA195" s="711"/>
      <c r="BB195" s="711"/>
      <c r="BC195" s="711"/>
      <c r="BD195" s="711"/>
      <c r="BE195" s="711"/>
      <c r="BF195" s="711"/>
      <c r="BG195" s="711"/>
      <c r="BH195" s="711"/>
      <c r="BI195" s="711"/>
      <c r="BJ195" s="711"/>
      <c r="BK195" s="711"/>
      <c r="BL195" s="711"/>
      <c r="BM195" s="711"/>
      <c r="BN195" s="711"/>
      <c r="BO195" s="711"/>
      <c r="BP195" s="711"/>
      <c r="BQ195" s="639"/>
      <c r="CB195" s="639"/>
    </row>
    <row r="196" ht="15.75" customHeight="1">
      <c r="A196" s="639"/>
      <c r="B196" s="639"/>
      <c r="C196" s="639"/>
      <c r="D196" s="639"/>
      <c r="E196" s="711"/>
      <c r="F196" s="711"/>
      <c r="G196" s="711"/>
      <c r="H196" s="711"/>
      <c r="I196" s="639"/>
      <c r="J196" s="711"/>
      <c r="K196" s="711"/>
      <c r="L196" s="711"/>
      <c r="M196" s="711"/>
      <c r="N196" s="711"/>
      <c r="O196" s="711"/>
      <c r="P196" s="711"/>
      <c r="Q196" s="711"/>
      <c r="R196" s="711"/>
      <c r="S196" s="711"/>
      <c r="T196" s="711"/>
      <c r="U196" s="711"/>
      <c r="V196" s="711"/>
      <c r="W196" s="711"/>
      <c r="X196" s="711"/>
      <c r="Y196" s="711"/>
      <c r="Z196" s="711"/>
      <c r="AA196" s="711"/>
      <c r="AB196" s="711"/>
      <c r="AC196" s="711"/>
      <c r="AD196" s="711"/>
      <c r="AE196" s="711"/>
      <c r="AF196" s="711"/>
      <c r="AG196" s="711"/>
      <c r="AH196" s="711"/>
      <c r="AI196" s="711"/>
      <c r="AJ196" s="711"/>
      <c r="AK196" s="711"/>
      <c r="AL196" s="711"/>
      <c r="AM196" s="711"/>
      <c r="AN196" s="711"/>
      <c r="AO196" s="711"/>
      <c r="AP196" s="711"/>
      <c r="AQ196" s="711"/>
      <c r="AR196" s="711"/>
      <c r="AS196" s="711"/>
      <c r="AT196" s="711"/>
      <c r="AU196" s="711"/>
      <c r="AV196" s="711"/>
      <c r="AW196" s="711"/>
      <c r="AX196" s="711"/>
      <c r="AY196" s="711"/>
      <c r="AZ196" s="711"/>
      <c r="BA196" s="711"/>
      <c r="BB196" s="711"/>
      <c r="BC196" s="711"/>
      <c r="BD196" s="711"/>
      <c r="BE196" s="711"/>
      <c r="BF196" s="711"/>
      <c r="BG196" s="711"/>
      <c r="BH196" s="711"/>
      <c r="BI196" s="711"/>
      <c r="BJ196" s="711"/>
      <c r="BK196" s="711"/>
      <c r="BL196" s="711"/>
      <c r="BM196" s="711"/>
      <c r="BN196" s="711"/>
      <c r="BO196" s="711"/>
      <c r="BP196" s="711"/>
      <c r="BQ196" s="639"/>
      <c r="CB196" s="639"/>
    </row>
    <row r="197" ht="15.75" customHeight="1">
      <c r="A197" s="639"/>
      <c r="B197" s="639"/>
      <c r="C197" s="639"/>
      <c r="D197" s="639"/>
      <c r="E197" s="711"/>
      <c r="F197" s="711"/>
      <c r="G197" s="711"/>
      <c r="H197" s="711"/>
      <c r="I197" s="639"/>
      <c r="J197" s="711"/>
      <c r="K197" s="711"/>
      <c r="L197" s="711"/>
      <c r="M197" s="711"/>
      <c r="N197" s="711"/>
      <c r="O197" s="711"/>
      <c r="P197" s="711"/>
      <c r="Q197" s="711"/>
      <c r="R197" s="711"/>
      <c r="S197" s="711"/>
      <c r="T197" s="711"/>
      <c r="U197" s="711"/>
      <c r="V197" s="711"/>
      <c r="W197" s="711"/>
      <c r="X197" s="711"/>
      <c r="Y197" s="711"/>
      <c r="Z197" s="711"/>
      <c r="AA197" s="711"/>
      <c r="AB197" s="711"/>
      <c r="AC197" s="711"/>
      <c r="AD197" s="711"/>
      <c r="AE197" s="711"/>
      <c r="AF197" s="711"/>
      <c r="AG197" s="711"/>
      <c r="AH197" s="711"/>
      <c r="AI197" s="711"/>
      <c r="AJ197" s="711"/>
      <c r="AK197" s="711"/>
      <c r="AL197" s="711"/>
      <c r="AM197" s="711"/>
      <c r="AN197" s="711"/>
      <c r="AO197" s="711"/>
      <c r="AP197" s="711"/>
      <c r="AQ197" s="711"/>
      <c r="AR197" s="711"/>
      <c r="AS197" s="711"/>
      <c r="AT197" s="711"/>
      <c r="AU197" s="711"/>
      <c r="AV197" s="711"/>
      <c r="AW197" s="711"/>
      <c r="AX197" s="711"/>
      <c r="AY197" s="711"/>
      <c r="AZ197" s="711"/>
      <c r="BA197" s="711"/>
      <c r="BB197" s="711"/>
      <c r="BC197" s="711"/>
      <c r="BD197" s="711"/>
      <c r="BE197" s="711"/>
      <c r="BF197" s="711"/>
      <c r="BG197" s="711"/>
      <c r="BH197" s="711"/>
      <c r="BI197" s="711"/>
      <c r="BJ197" s="711"/>
      <c r="BK197" s="711"/>
      <c r="BL197" s="711"/>
      <c r="BM197" s="711"/>
      <c r="BN197" s="711"/>
      <c r="BO197" s="711"/>
      <c r="BP197" s="711"/>
      <c r="BQ197" s="639"/>
      <c r="CB197" s="639"/>
    </row>
    <row r="198" ht="15.75" customHeight="1">
      <c r="A198" s="639"/>
      <c r="B198" s="639"/>
      <c r="C198" s="639"/>
      <c r="D198" s="639"/>
      <c r="E198" s="711"/>
      <c r="F198" s="711"/>
      <c r="G198" s="711"/>
      <c r="H198" s="711"/>
      <c r="I198" s="639"/>
      <c r="J198" s="711"/>
      <c r="K198" s="711"/>
      <c r="L198" s="711"/>
      <c r="M198" s="711"/>
      <c r="N198" s="711"/>
      <c r="O198" s="711"/>
      <c r="P198" s="711"/>
      <c r="Q198" s="711"/>
      <c r="R198" s="711"/>
      <c r="S198" s="711"/>
      <c r="T198" s="711"/>
      <c r="U198" s="711"/>
      <c r="V198" s="711"/>
      <c r="W198" s="711"/>
      <c r="X198" s="711"/>
      <c r="Y198" s="711"/>
      <c r="Z198" s="711"/>
      <c r="AA198" s="711"/>
      <c r="AB198" s="711"/>
      <c r="AC198" s="711"/>
      <c r="AD198" s="711"/>
      <c r="AE198" s="711"/>
      <c r="AF198" s="711"/>
      <c r="AG198" s="711"/>
      <c r="AH198" s="711"/>
      <c r="AI198" s="711"/>
      <c r="AJ198" s="711"/>
      <c r="AK198" s="711"/>
      <c r="AL198" s="711"/>
      <c r="AM198" s="711"/>
      <c r="AN198" s="711"/>
      <c r="AO198" s="711"/>
      <c r="AP198" s="711"/>
      <c r="AQ198" s="711"/>
      <c r="AR198" s="711"/>
      <c r="AS198" s="711"/>
      <c r="AT198" s="711"/>
      <c r="AU198" s="711"/>
      <c r="AV198" s="711"/>
      <c r="AW198" s="711"/>
      <c r="AX198" s="711"/>
      <c r="AY198" s="711"/>
      <c r="AZ198" s="711"/>
      <c r="BA198" s="711"/>
      <c r="BB198" s="711"/>
      <c r="BC198" s="711"/>
      <c r="BD198" s="711"/>
      <c r="BE198" s="711"/>
      <c r="BF198" s="711"/>
      <c r="BG198" s="711"/>
      <c r="BH198" s="711"/>
      <c r="BI198" s="711"/>
      <c r="BJ198" s="711"/>
      <c r="BK198" s="711"/>
      <c r="BL198" s="711"/>
      <c r="BM198" s="711"/>
      <c r="BN198" s="711"/>
      <c r="BO198" s="711"/>
      <c r="BP198" s="711"/>
      <c r="BQ198" s="639"/>
      <c r="CB198" s="639"/>
    </row>
    <row r="199" ht="15.75" customHeight="1">
      <c r="A199" s="639"/>
      <c r="B199" s="639"/>
      <c r="C199" s="639"/>
      <c r="D199" s="639"/>
      <c r="E199" s="711"/>
      <c r="F199" s="711"/>
      <c r="G199" s="711"/>
      <c r="H199" s="711"/>
      <c r="I199" s="639"/>
      <c r="J199" s="711"/>
      <c r="K199" s="711"/>
      <c r="L199" s="711"/>
      <c r="M199" s="711"/>
      <c r="N199" s="711"/>
      <c r="O199" s="711"/>
      <c r="P199" s="711"/>
      <c r="Q199" s="711"/>
      <c r="R199" s="711"/>
      <c r="S199" s="711"/>
      <c r="T199" s="711"/>
      <c r="U199" s="711"/>
      <c r="V199" s="711"/>
      <c r="W199" s="711"/>
      <c r="X199" s="711"/>
      <c r="Y199" s="711"/>
      <c r="Z199" s="711"/>
      <c r="AA199" s="711"/>
      <c r="AB199" s="711"/>
      <c r="AC199" s="711"/>
      <c r="AD199" s="711"/>
      <c r="AE199" s="711"/>
      <c r="AF199" s="711"/>
      <c r="AG199" s="711"/>
      <c r="AH199" s="711"/>
      <c r="AI199" s="711"/>
      <c r="AJ199" s="711"/>
      <c r="AK199" s="711"/>
      <c r="AL199" s="711"/>
      <c r="AM199" s="711"/>
      <c r="AN199" s="711"/>
      <c r="AO199" s="711"/>
      <c r="AP199" s="711"/>
      <c r="AQ199" s="711"/>
      <c r="AR199" s="711"/>
      <c r="AS199" s="711"/>
      <c r="AT199" s="711"/>
      <c r="AU199" s="711"/>
      <c r="AV199" s="711"/>
      <c r="AW199" s="711"/>
      <c r="AX199" s="711"/>
      <c r="AY199" s="711"/>
      <c r="AZ199" s="711"/>
      <c r="BA199" s="711"/>
      <c r="BB199" s="711"/>
      <c r="BC199" s="711"/>
      <c r="BD199" s="711"/>
      <c r="BE199" s="711"/>
      <c r="BF199" s="711"/>
      <c r="BG199" s="711"/>
      <c r="BH199" s="711"/>
      <c r="BI199" s="711"/>
      <c r="BJ199" s="711"/>
      <c r="BK199" s="711"/>
      <c r="BL199" s="711"/>
      <c r="BM199" s="711"/>
      <c r="BN199" s="711"/>
      <c r="BO199" s="711"/>
      <c r="BP199" s="711"/>
      <c r="BQ199" s="639"/>
      <c r="CB199" s="639"/>
    </row>
    <row r="200" ht="15.75" customHeight="1">
      <c r="A200" s="639"/>
      <c r="B200" s="639"/>
      <c r="C200" s="639"/>
      <c r="D200" s="639"/>
      <c r="E200" s="711"/>
      <c r="F200" s="711"/>
      <c r="G200" s="711"/>
      <c r="H200" s="711"/>
      <c r="I200" s="639"/>
      <c r="J200" s="711"/>
      <c r="K200" s="711"/>
      <c r="L200" s="711"/>
      <c r="M200" s="711"/>
      <c r="N200" s="711"/>
      <c r="O200" s="711"/>
      <c r="P200" s="711"/>
      <c r="Q200" s="711"/>
      <c r="R200" s="711"/>
      <c r="S200" s="711"/>
      <c r="T200" s="711"/>
      <c r="U200" s="711"/>
      <c r="V200" s="711"/>
      <c r="W200" s="711"/>
      <c r="X200" s="711"/>
      <c r="Y200" s="711"/>
      <c r="Z200" s="711"/>
      <c r="AA200" s="711"/>
      <c r="AB200" s="711"/>
      <c r="AC200" s="711"/>
      <c r="AD200" s="711"/>
      <c r="AE200" s="711"/>
      <c r="AF200" s="711"/>
      <c r="AG200" s="711"/>
      <c r="AH200" s="711"/>
      <c r="AI200" s="711"/>
      <c r="AJ200" s="711"/>
      <c r="AK200" s="711"/>
      <c r="AL200" s="711"/>
      <c r="AM200" s="711"/>
      <c r="AN200" s="711"/>
      <c r="AO200" s="711"/>
      <c r="AP200" s="711"/>
      <c r="AQ200" s="711"/>
      <c r="AR200" s="711"/>
      <c r="AS200" s="711"/>
      <c r="AT200" s="711"/>
      <c r="AU200" s="711"/>
      <c r="AV200" s="711"/>
      <c r="AW200" s="711"/>
      <c r="AX200" s="711"/>
      <c r="AY200" s="711"/>
      <c r="AZ200" s="711"/>
      <c r="BA200" s="711"/>
      <c r="BB200" s="711"/>
      <c r="BC200" s="711"/>
      <c r="BD200" s="711"/>
      <c r="BE200" s="711"/>
      <c r="BF200" s="711"/>
      <c r="BG200" s="711"/>
      <c r="BH200" s="711"/>
      <c r="BI200" s="711"/>
      <c r="BJ200" s="711"/>
      <c r="BK200" s="711"/>
      <c r="BL200" s="711"/>
      <c r="BM200" s="711"/>
      <c r="BN200" s="711"/>
      <c r="BO200" s="711"/>
      <c r="BP200" s="711"/>
      <c r="BQ200" s="639"/>
      <c r="CB200" s="639"/>
    </row>
    <row r="201" ht="15.75" customHeight="1">
      <c r="A201" s="639"/>
      <c r="B201" s="639"/>
      <c r="C201" s="639"/>
      <c r="D201" s="639"/>
      <c r="E201" s="711"/>
      <c r="F201" s="711"/>
      <c r="G201" s="711"/>
      <c r="H201" s="711"/>
      <c r="I201" s="639"/>
      <c r="J201" s="711"/>
      <c r="K201" s="711"/>
      <c r="L201" s="711"/>
      <c r="M201" s="711"/>
      <c r="N201" s="711"/>
      <c r="O201" s="711"/>
      <c r="P201" s="711"/>
      <c r="Q201" s="711"/>
      <c r="R201" s="711"/>
      <c r="S201" s="711"/>
      <c r="T201" s="711"/>
      <c r="U201" s="711"/>
      <c r="V201" s="711"/>
      <c r="W201" s="711"/>
      <c r="X201" s="711"/>
      <c r="Y201" s="711"/>
      <c r="Z201" s="711"/>
      <c r="AA201" s="711"/>
      <c r="AB201" s="711"/>
      <c r="AC201" s="711"/>
      <c r="AD201" s="711"/>
      <c r="AE201" s="711"/>
      <c r="AF201" s="711"/>
      <c r="AG201" s="711"/>
      <c r="AH201" s="711"/>
      <c r="AI201" s="711"/>
      <c r="AJ201" s="711"/>
      <c r="AK201" s="711"/>
      <c r="AL201" s="711"/>
      <c r="AM201" s="711"/>
      <c r="AN201" s="711"/>
      <c r="AO201" s="711"/>
      <c r="AP201" s="711"/>
      <c r="AQ201" s="711"/>
      <c r="AR201" s="711"/>
      <c r="AS201" s="711"/>
      <c r="AT201" s="711"/>
      <c r="AU201" s="711"/>
      <c r="AV201" s="711"/>
      <c r="AW201" s="711"/>
      <c r="AX201" s="711"/>
      <c r="AY201" s="711"/>
      <c r="AZ201" s="711"/>
      <c r="BA201" s="711"/>
      <c r="BB201" s="711"/>
      <c r="BC201" s="711"/>
      <c r="BD201" s="711"/>
      <c r="BE201" s="711"/>
      <c r="BF201" s="711"/>
      <c r="BG201" s="711"/>
      <c r="BH201" s="711"/>
      <c r="BI201" s="711"/>
      <c r="BJ201" s="711"/>
      <c r="BK201" s="711"/>
      <c r="BL201" s="711"/>
      <c r="BM201" s="711"/>
      <c r="BN201" s="711"/>
      <c r="BO201" s="711"/>
      <c r="BP201" s="711"/>
      <c r="BQ201" s="639"/>
      <c r="CB201" s="639"/>
    </row>
    <row r="202" ht="15.75" customHeight="1">
      <c r="A202" s="639"/>
      <c r="B202" s="639"/>
      <c r="C202" s="639"/>
      <c r="D202" s="639"/>
      <c r="E202" s="711"/>
      <c r="F202" s="711"/>
      <c r="G202" s="711"/>
      <c r="H202" s="711"/>
      <c r="I202" s="639"/>
      <c r="J202" s="711"/>
      <c r="K202" s="711"/>
      <c r="L202" s="711"/>
      <c r="M202" s="711"/>
      <c r="N202" s="711"/>
      <c r="O202" s="711"/>
      <c r="P202" s="711"/>
      <c r="Q202" s="711"/>
      <c r="R202" s="711"/>
      <c r="S202" s="711"/>
      <c r="T202" s="711"/>
      <c r="U202" s="711"/>
      <c r="V202" s="711"/>
      <c r="W202" s="711"/>
      <c r="X202" s="711"/>
      <c r="Y202" s="711"/>
      <c r="Z202" s="711"/>
      <c r="AA202" s="711"/>
      <c r="AB202" s="711"/>
      <c r="AC202" s="711"/>
      <c r="AD202" s="711"/>
      <c r="AE202" s="711"/>
      <c r="AF202" s="711"/>
      <c r="AG202" s="711"/>
      <c r="AH202" s="711"/>
      <c r="AI202" s="711"/>
      <c r="AJ202" s="711"/>
      <c r="AK202" s="711"/>
      <c r="AL202" s="711"/>
      <c r="AM202" s="711"/>
      <c r="AN202" s="711"/>
      <c r="AO202" s="711"/>
      <c r="AP202" s="711"/>
      <c r="AQ202" s="711"/>
      <c r="AR202" s="711"/>
      <c r="AS202" s="711"/>
      <c r="AT202" s="711"/>
      <c r="AU202" s="711"/>
      <c r="AV202" s="711"/>
      <c r="AW202" s="711"/>
      <c r="AX202" s="711"/>
      <c r="AY202" s="711"/>
      <c r="AZ202" s="711"/>
      <c r="BA202" s="711"/>
      <c r="BB202" s="711"/>
      <c r="BC202" s="711"/>
      <c r="BD202" s="711"/>
      <c r="BE202" s="711"/>
      <c r="BF202" s="711"/>
      <c r="BG202" s="711"/>
      <c r="BH202" s="711"/>
      <c r="BI202" s="711"/>
      <c r="BJ202" s="711"/>
      <c r="BK202" s="711"/>
      <c r="BL202" s="711"/>
      <c r="BM202" s="711"/>
      <c r="BN202" s="711"/>
      <c r="BO202" s="711"/>
      <c r="BP202" s="711"/>
      <c r="BQ202" s="639"/>
      <c r="CB202" s="639"/>
    </row>
    <row r="203" ht="15.75" customHeight="1">
      <c r="A203" s="639"/>
      <c r="B203" s="639"/>
      <c r="C203" s="639"/>
      <c r="D203" s="639"/>
      <c r="E203" s="711"/>
      <c r="F203" s="711"/>
      <c r="G203" s="711"/>
      <c r="H203" s="711"/>
      <c r="I203" s="639"/>
      <c r="J203" s="711"/>
      <c r="K203" s="711"/>
      <c r="L203" s="711"/>
      <c r="M203" s="711"/>
      <c r="N203" s="711"/>
      <c r="O203" s="711"/>
      <c r="P203" s="711"/>
      <c r="Q203" s="711"/>
      <c r="R203" s="711"/>
      <c r="S203" s="711"/>
      <c r="T203" s="711"/>
      <c r="U203" s="711"/>
      <c r="V203" s="711"/>
      <c r="W203" s="711"/>
      <c r="X203" s="711"/>
      <c r="Y203" s="711"/>
      <c r="Z203" s="711"/>
      <c r="AA203" s="711"/>
      <c r="AB203" s="711"/>
      <c r="AC203" s="711"/>
      <c r="AD203" s="711"/>
      <c r="AE203" s="711"/>
      <c r="AF203" s="711"/>
      <c r="AG203" s="711"/>
      <c r="AH203" s="711"/>
      <c r="AI203" s="711"/>
      <c r="AJ203" s="711"/>
      <c r="AK203" s="711"/>
      <c r="AL203" s="711"/>
      <c r="AM203" s="711"/>
      <c r="AN203" s="711"/>
      <c r="AO203" s="711"/>
      <c r="AP203" s="711"/>
      <c r="AQ203" s="711"/>
      <c r="AR203" s="711"/>
      <c r="AS203" s="711"/>
      <c r="AT203" s="711"/>
      <c r="AU203" s="711"/>
      <c r="AV203" s="711"/>
      <c r="AW203" s="711"/>
      <c r="AX203" s="711"/>
      <c r="AY203" s="711"/>
      <c r="AZ203" s="711"/>
      <c r="BA203" s="711"/>
      <c r="BB203" s="711"/>
      <c r="BC203" s="711"/>
      <c r="BD203" s="711"/>
      <c r="BE203" s="711"/>
      <c r="BF203" s="711"/>
      <c r="BG203" s="711"/>
      <c r="BH203" s="711"/>
      <c r="BI203" s="711"/>
      <c r="BJ203" s="711"/>
      <c r="BK203" s="711"/>
      <c r="BL203" s="711"/>
      <c r="BM203" s="711"/>
      <c r="BN203" s="711"/>
      <c r="BO203" s="711"/>
      <c r="BP203" s="711"/>
      <c r="BQ203" s="639"/>
      <c r="CB203" s="639"/>
    </row>
    <row r="204" ht="15.75" customHeight="1">
      <c r="A204" s="639"/>
      <c r="B204" s="639"/>
      <c r="C204" s="639"/>
      <c r="D204" s="639"/>
      <c r="E204" s="711"/>
      <c r="F204" s="711"/>
      <c r="G204" s="711"/>
      <c r="H204" s="711"/>
      <c r="I204" s="639"/>
      <c r="J204" s="711"/>
      <c r="K204" s="711"/>
      <c r="L204" s="711"/>
      <c r="M204" s="711"/>
      <c r="N204" s="711"/>
      <c r="O204" s="711"/>
      <c r="P204" s="711"/>
      <c r="Q204" s="711"/>
      <c r="R204" s="711"/>
      <c r="S204" s="711"/>
      <c r="T204" s="711"/>
      <c r="U204" s="711"/>
      <c r="V204" s="711"/>
      <c r="W204" s="711"/>
      <c r="X204" s="711"/>
      <c r="Y204" s="711"/>
      <c r="Z204" s="711"/>
      <c r="AA204" s="711"/>
      <c r="AB204" s="711"/>
      <c r="AC204" s="711"/>
      <c r="AD204" s="711"/>
      <c r="AE204" s="711"/>
      <c r="AF204" s="711"/>
      <c r="AG204" s="711"/>
      <c r="AH204" s="711"/>
      <c r="AI204" s="711"/>
      <c r="AJ204" s="711"/>
      <c r="AK204" s="711"/>
      <c r="AL204" s="711"/>
      <c r="AM204" s="711"/>
      <c r="AN204" s="711"/>
      <c r="AO204" s="711"/>
      <c r="AP204" s="711"/>
      <c r="AQ204" s="711"/>
      <c r="AR204" s="711"/>
      <c r="AS204" s="711"/>
      <c r="AT204" s="711"/>
      <c r="AU204" s="711"/>
      <c r="AV204" s="711"/>
      <c r="AW204" s="711"/>
      <c r="AX204" s="711"/>
      <c r="AY204" s="711"/>
      <c r="AZ204" s="711"/>
      <c r="BA204" s="711"/>
      <c r="BB204" s="711"/>
      <c r="BC204" s="711"/>
      <c r="BD204" s="711"/>
      <c r="BE204" s="711"/>
      <c r="BF204" s="711"/>
      <c r="BG204" s="711"/>
      <c r="BH204" s="711"/>
      <c r="BI204" s="711"/>
      <c r="BJ204" s="711"/>
      <c r="BK204" s="711"/>
      <c r="BL204" s="711"/>
      <c r="BM204" s="711"/>
      <c r="BN204" s="711"/>
      <c r="BO204" s="711"/>
      <c r="BP204" s="711"/>
      <c r="BQ204" s="639"/>
      <c r="CB204" s="639"/>
    </row>
    <row r="205" ht="15.75" customHeight="1">
      <c r="A205" s="639"/>
      <c r="B205" s="639"/>
      <c r="C205" s="639"/>
      <c r="D205" s="639"/>
      <c r="E205" s="711"/>
      <c r="F205" s="711"/>
      <c r="G205" s="711"/>
      <c r="H205" s="711"/>
      <c r="I205" s="639"/>
      <c r="J205" s="711"/>
      <c r="K205" s="711"/>
      <c r="L205" s="711"/>
      <c r="M205" s="711"/>
      <c r="N205" s="711"/>
      <c r="O205" s="711"/>
      <c r="P205" s="711"/>
      <c r="Q205" s="711"/>
      <c r="R205" s="711"/>
      <c r="S205" s="711"/>
      <c r="T205" s="711"/>
      <c r="U205" s="711"/>
      <c r="V205" s="711"/>
      <c r="W205" s="711"/>
      <c r="X205" s="711"/>
      <c r="Y205" s="711"/>
      <c r="Z205" s="711"/>
      <c r="AA205" s="711"/>
      <c r="AB205" s="711"/>
      <c r="AC205" s="711"/>
      <c r="AD205" s="711"/>
      <c r="AE205" s="711"/>
      <c r="AF205" s="711"/>
      <c r="AG205" s="711"/>
      <c r="AH205" s="711"/>
      <c r="AI205" s="711"/>
      <c r="AJ205" s="711"/>
      <c r="AK205" s="711"/>
      <c r="AL205" s="711"/>
      <c r="AM205" s="711"/>
      <c r="AN205" s="711"/>
      <c r="AO205" s="711"/>
      <c r="AP205" s="711"/>
      <c r="AQ205" s="711"/>
      <c r="AR205" s="711"/>
      <c r="AS205" s="711"/>
      <c r="AT205" s="711"/>
      <c r="AU205" s="711"/>
      <c r="AV205" s="711"/>
      <c r="AW205" s="711"/>
      <c r="AX205" s="711"/>
      <c r="AY205" s="711"/>
      <c r="AZ205" s="711"/>
      <c r="BA205" s="711"/>
      <c r="BB205" s="711"/>
      <c r="BC205" s="711"/>
      <c r="BD205" s="711"/>
      <c r="BE205" s="711"/>
      <c r="BF205" s="711"/>
      <c r="BG205" s="711"/>
      <c r="BH205" s="711"/>
      <c r="BI205" s="711"/>
      <c r="BJ205" s="711"/>
      <c r="BK205" s="711"/>
      <c r="BL205" s="711"/>
      <c r="BM205" s="711"/>
      <c r="BN205" s="711"/>
      <c r="BO205" s="711"/>
      <c r="BP205" s="711"/>
      <c r="BQ205" s="639"/>
      <c r="CB205" s="639"/>
    </row>
    <row r="206" ht="15.75" customHeight="1">
      <c r="A206" s="639"/>
      <c r="B206" s="639"/>
      <c r="C206" s="639"/>
      <c r="D206" s="639"/>
      <c r="E206" s="711"/>
      <c r="F206" s="711"/>
      <c r="G206" s="711"/>
      <c r="H206" s="711"/>
      <c r="I206" s="639"/>
      <c r="J206" s="711"/>
      <c r="K206" s="711"/>
      <c r="L206" s="711"/>
      <c r="M206" s="711"/>
      <c r="N206" s="711"/>
      <c r="O206" s="711"/>
      <c r="P206" s="711"/>
      <c r="Q206" s="711"/>
      <c r="R206" s="711"/>
      <c r="S206" s="711"/>
      <c r="T206" s="711"/>
      <c r="U206" s="711"/>
      <c r="V206" s="711"/>
      <c r="W206" s="711"/>
      <c r="X206" s="711"/>
      <c r="Y206" s="711"/>
      <c r="Z206" s="711"/>
      <c r="AA206" s="711"/>
      <c r="AB206" s="711"/>
      <c r="AC206" s="711"/>
      <c r="AD206" s="711"/>
      <c r="AE206" s="711"/>
      <c r="AF206" s="711"/>
      <c r="AG206" s="711"/>
      <c r="AH206" s="711"/>
      <c r="AI206" s="711"/>
      <c r="AJ206" s="711"/>
      <c r="AK206" s="711"/>
      <c r="AL206" s="711"/>
      <c r="AM206" s="711"/>
      <c r="AN206" s="711"/>
      <c r="AO206" s="711"/>
      <c r="AP206" s="711"/>
      <c r="AQ206" s="711"/>
      <c r="AR206" s="711"/>
      <c r="AS206" s="711"/>
      <c r="AT206" s="711"/>
      <c r="AU206" s="711"/>
      <c r="AV206" s="711"/>
      <c r="AW206" s="711"/>
      <c r="AX206" s="711"/>
      <c r="AY206" s="711"/>
      <c r="AZ206" s="711"/>
      <c r="BA206" s="711"/>
      <c r="BB206" s="711"/>
      <c r="BC206" s="711"/>
      <c r="BD206" s="711"/>
      <c r="BE206" s="711"/>
      <c r="BF206" s="711"/>
      <c r="BG206" s="711"/>
      <c r="BH206" s="711"/>
      <c r="BI206" s="711"/>
      <c r="BJ206" s="711"/>
      <c r="BK206" s="711"/>
      <c r="BL206" s="711"/>
      <c r="BM206" s="711"/>
      <c r="BN206" s="711"/>
      <c r="BO206" s="711"/>
      <c r="BP206" s="711"/>
      <c r="BQ206" s="639"/>
      <c r="CB206" s="639"/>
    </row>
    <row r="207" ht="15.75" customHeight="1">
      <c r="A207" s="639"/>
      <c r="B207" s="639"/>
      <c r="C207" s="639"/>
      <c r="D207" s="639"/>
      <c r="E207" s="711"/>
      <c r="F207" s="711"/>
      <c r="G207" s="711"/>
      <c r="H207" s="711"/>
      <c r="I207" s="639"/>
      <c r="J207" s="711"/>
      <c r="K207" s="711"/>
      <c r="L207" s="711"/>
      <c r="M207" s="711"/>
      <c r="N207" s="711"/>
      <c r="O207" s="711"/>
      <c r="P207" s="711"/>
      <c r="Q207" s="711"/>
      <c r="R207" s="711"/>
      <c r="S207" s="711"/>
      <c r="T207" s="711"/>
      <c r="U207" s="711"/>
      <c r="V207" s="711"/>
      <c r="W207" s="711"/>
      <c r="X207" s="711"/>
      <c r="Y207" s="711"/>
      <c r="Z207" s="711"/>
      <c r="AA207" s="711"/>
      <c r="AB207" s="711"/>
      <c r="AC207" s="711"/>
      <c r="AD207" s="711"/>
      <c r="AE207" s="711"/>
      <c r="AF207" s="711"/>
      <c r="AG207" s="711"/>
      <c r="AH207" s="711"/>
      <c r="AI207" s="711"/>
      <c r="AJ207" s="711"/>
      <c r="AK207" s="711"/>
      <c r="AL207" s="711"/>
      <c r="AM207" s="711"/>
      <c r="AN207" s="711"/>
      <c r="AO207" s="711"/>
      <c r="AP207" s="711"/>
      <c r="AQ207" s="711"/>
      <c r="AR207" s="711"/>
      <c r="AS207" s="711"/>
      <c r="AT207" s="711"/>
      <c r="AU207" s="711"/>
      <c r="AV207" s="711"/>
      <c r="AW207" s="711"/>
      <c r="AX207" s="711"/>
      <c r="AY207" s="711"/>
      <c r="AZ207" s="711"/>
      <c r="BA207" s="711"/>
      <c r="BB207" s="711"/>
      <c r="BC207" s="711"/>
      <c r="BD207" s="711"/>
      <c r="BE207" s="711"/>
      <c r="BF207" s="711"/>
      <c r="BG207" s="711"/>
      <c r="BH207" s="711"/>
      <c r="BI207" s="711"/>
      <c r="BJ207" s="711"/>
      <c r="BK207" s="711"/>
      <c r="BL207" s="711"/>
      <c r="BM207" s="711"/>
      <c r="BN207" s="711"/>
      <c r="BO207" s="711"/>
      <c r="BP207" s="711"/>
      <c r="BQ207" s="639"/>
      <c r="CB207" s="639"/>
    </row>
    <row r="208" ht="15.75" customHeight="1">
      <c r="A208" s="639"/>
      <c r="B208" s="639"/>
      <c r="C208" s="639"/>
      <c r="D208" s="639"/>
      <c r="E208" s="711"/>
      <c r="F208" s="711"/>
      <c r="G208" s="711"/>
      <c r="H208" s="711"/>
      <c r="I208" s="639"/>
      <c r="J208" s="711"/>
      <c r="K208" s="711"/>
      <c r="L208" s="711"/>
      <c r="M208" s="711"/>
      <c r="N208" s="711"/>
      <c r="O208" s="711"/>
      <c r="P208" s="711"/>
      <c r="Q208" s="711"/>
      <c r="R208" s="711"/>
      <c r="S208" s="711"/>
      <c r="T208" s="711"/>
      <c r="U208" s="711"/>
      <c r="V208" s="711"/>
      <c r="W208" s="711"/>
      <c r="X208" s="711"/>
      <c r="Y208" s="711"/>
      <c r="Z208" s="711"/>
      <c r="AA208" s="711"/>
      <c r="AB208" s="711"/>
      <c r="AC208" s="711"/>
      <c r="AD208" s="711"/>
      <c r="AE208" s="711"/>
      <c r="AF208" s="711"/>
      <c r="AG208" s="711"/>
      <c r="AH208" s="711"/>
      <c r="AI208" s="711"/>
      <c r="AJ208" s="711"/>
      <c r="AK208" s="711"/>
      <c r="AL208" s="711"/>
      <c r="AM208" s="711"/>
      <c r="AN208" s="711"/>
      <c r="AO208" s="711"/>
      <c r="AP208" s="711"/>
      <c r="AQ208" s="711"/>
      <c r="AR208" s="711"/>
      <c r="AS208" s="711"/>
      <c r="AT208" s="711"/>
      <c r="AU208" s="711"/>
      <c r="AV208" s="711"/>
      <c r="AW208" s="711"/>
      <c r="AX208" s="711"/>
      <c r="AY208" s="711"/>
      <c r="AZ208" s="711"/>
      <c r="BA208" s="711"/>
      <c r="BB208" s="711"/>
      <c r="BC208" s="711"/>
      <c r="BD208" s="711"/>
      <c r="BE208" s="711"/>
      <c r="BF208" s="711"/>
      <c r="BG208" s="711"/>
      <c r="BH208" s="711"/>
      <c r="BI208" s="711"/>
      <c r="BJ208" s="711"/>
      <c r="BK208" s="711"/>
      <c r="BL208" s="711"/>
      <c r="BM208" s="711"/>
      <c r="BN208" s="711"/>
      <c r="BO208" s="711"/>
      <c r="BP208" s="711"/>
      <c r="BQ208" s="639"/>
      <c r="CB208" s="639"/>
    </row>
    <row r="209" ht="15.75" customHeight="1">
      <c r="A209" s="639"/>
      <c r="B209" s="639"/>
      <c r="C209" s="639"/>
      <c r="D209" s="639"/>
      <c r="E209" s="711"/>
      <c r="F209" s="711"/>
      <c r="G209" s="711"/>
      <c r="H209" s="711"/>
      <c r="I209" s="639"/>
      <c r="J209" s="711"/>
      <c r="K209" s="711"/>
      <c r="L209" s="711"/>
      <c r="M209" s="711"/>
      <c r="N209" s="711"/>
      <c r="O209" s="711"/>
      <c r="P209" s="711"/>
      <c r="Q209" s="711"/>
      <c r="R209" s="711"/>
      <c r="S209" s="711"/>
      <c r="T209" s="711"/>
      <c r="U209" s="711"/>
      <c r="V209" s="711"/>
      <c r="W209" s="711"/>
      <c r="X209" s="711"/>
      <c r="Y209" s="711"/>
      <c r="Z209" s="711"/>
      <c r="AA209" s="711"/>
      <c r="AB209" s="711"/>
      <c r="AC209" s="711"/>
      <c r="AD209" s="711"/>
      <c r="AE209" s="711"/>
      <c r="AF209" s="711"/>
      <c r="AG209" s="711"/>
      <c r="AH209" s="711"/>
      <c r="AI209" s="711"/>
      <c r="AJ209" s="711"/>
      <c r="AK209" s="711"/>
      <c r="AL209" s="711"/>
      <c r="AM209" s="711"/>
      <c r="AN209" s="711"/>
      <c r="AO209" s="711"/>
      <c r="AP209" s="711"/>
      <c r="AQ209" s="711"/>
      <c r="AR209" s="711"/>
      <c r="AS209" s="711"/>
      <c r="AT209" s="711"/>
      <c r="AU209" s="711"/>
      <c r="AV209" s="711"/>
      <c r="AW209" s="711"/>
      <c r="AX209" s="711"/>
      <c r="AY209" s="711"/>
      <c r="AZ209" s="711"/>
      <c r="BA209" s="711"/>
      <c r="BB209" s="711"/>
      <c r="BC209" s="711"/>
      <c r="BD209" s="711"/>
      <c r="BE209" s="711"/>
      <c r="BF209" s="711"/>
      <c r="BG209" s="711"/>
      <c r="BH209" s="711"/>
      <c r="BI209" s="711"/>
      <c r="BJ209" s="711"/>
      <c r="BK209" s="711"/>
      <c r="BL209" s="711"/>
      <c r="BM209" s="711"/>
      <c r="BN209" s="711"/>
      <c r="BO209" s="711"/>
      <c r="BP209" s="711"/>
      <c r="BQ209" s="639"/>
      <c r="CB209" s="639"/>
    </row>
    <row r="210" ht="15.75" customHeight="1">
      <c r="A210" s="639"/>
      <c r="B210" s="639"/>
      <c r="C210" s="639"/>
      <c r="D210" s="639"/>
      <c r="E210" s="711"/>
      <c r="F210" s="711"/>
      <c r="G210" s="711"/>
      <c r="H210" s="711"/>
      <c r="I210" s="639"/>
      <c r="J210" s="711"/>
      <c r="K210" s="711"/>
      <c r="L210" s="711"/>
      <c r="M210" s="711"/>
      <c r="N210" s="711"/>
      <c r="O210" s="711"/>
      <c r="P210" s="711"/>
      <c r="Q210" s="711"/>
      <c r="R210" s="711"/>
      <c r="S210" s="711"/>
      <c r="T210" s="711"/>
      <c r="U210" s="711"/>
      <c r="V210" s="711"/>
      <c r="W210" s="711"/>
      <c r="X210" s="711"/>
      <c r="Y210" s="711"/>
      <c r="Z210" s="711"/>
      <c r="AA210" s="711"/>
      <c r="AB210" s="711"/>
      <c r="AC210" s="711"/>
      <c r="AD210" s="711"/>
      <c r="AE210" s="711"/>
      <c r="AF210" s="711"/>
      <c r="AG210" s="711"/>
      <c r="AH210" s="711"/>
      <c r="AI210" s="711"/>
      <c r="AJ210" s="711"/>
      <c r="AK210" s="711"/>
      <c r="AL210" s="711"/>
      <c r="AM210" s="711"/>
      <c r="AN210" s="711"/>
      <c r="AO210" s="711"/>
      <c r="AP210" s="711"/>
      <c r="AQ210" s="711"/>
      <c r="AR210" s="711"/>
      <c r="AS210" s="711"/>
      <c r="AT210" s="711"/>
      <c r="AU210" s="711"/>
      <c r="AV210" s="711"/>
      <c r="AW210" s="711"/>
      <c r="AX210" s="711"/>
      <c r="AY210" s="711"/>
      <c r="AZ210" s="711"/>
      <c r="BA210" s="711"/>
      <c r="BB210" s="711"/>
      <c r="BC210" s="711"/>
      <c r="BD210" s="711"/>
      <c r="BE210" s="711"/>
      <c r="BF210" s="711"/>
      <c r="BG210" s="711"/>
      <c r="BH210" s="711"/>
      <c r="BI210" s="711"/>
      <c r="BJ210" s="711"/>
      <c r="BK210" s="711"/>
      <c r="BL210" s="711"/>
      <c r="BM210" s="711"/>
      <c r="BN210" s="711"/>
      <c r="BO210" s="711"/>
      <c r="BP210" s="711"/>
      <c r="BQ210" s="639"/>
      <c r="CB210" s="639"/>
    </row>
    <row r="211" ht="15.75" customHeight="1">
      <c r="A211" s="639"/>
      <c r="B211" s="639"/>
      <c r="C211" s="639"/>
      <c r="D211" s="639"/>
      <c r="E211" s="711"/>
      <c r="F211" s="711"/>
      <c r="G211" s="711"/>
      <c r="H211" s="711"/>
      <c r="I211" s="639"/>
      <c r="J211" s="711"/>
      <c r="K211" s="711"/>
      <c r="L211" s="711"/>
      <c r="M211" s="711"/>
      <c r="N211" s="711"/>
      <c r="O211" s="711"/>
      <c r="P211" s="711"/>
      <c r="Q211" s="711"/>
      <c r="R211" s="711"/>
      <c r="S211" s="711"/>
      <c r="T211" s="711"/>
      <c r="U211" s="711"/>
      <c r="V211" s="711"/>
      <c r="W211" s="711"/>
      <c r="X211" s="711"/>
      <c r="Y211" s="711"/>
      <c r="Z211" s="711"/>
      <c r="AA211" s="711"/>
      <c r="AB211" s="711"/>
      <c r="AC211" s="711"/>
      <c r="AD211" s="711"/>
      <c r="AE211" s="711"/>
      <c r="AF211" s="711"/>
      <c r="AG211" s="711"/>
      <c r="AH211" s="711"/>
      <c r="AI211" s="711"/>
      <c r="AJ211" s="711"/>
      <c r="AK211" s="711"/>
      <c r="AL211" s="711"/>
      <c r="AM211" s="711"/>
      <c r="AN211" s="711"/>
      <c r="AO211" s="711"/>
      <c r="AP211" s="711"/>
      <c r="AQ211" s="711"/>
      <c r="AR211" s="711"/>
      <c r="AS211" s="711"/>
      <c r="AT211" s="711"/>
      <c r="AU211" s="711"/>
      <c r="AV211" s="711"/>
      <c r="AW211" s="711"/>
      <c r="AX211" s="711"/>
      <c r="AY211" s="711"/>
      <c r="AZ211" s="711"/>
      <c r="BA211" s="711"/>
      <c r="BB211" s="711"/>
      <c r="BC211" s="711"/>
      <c r="BD211" s="711"/>
      <c r="BE211" s="711"/>
      <c r="BF211" s="711"/>
      <c r="BG211" s="711"/>
      <c r="BH211" s="711"/>
      <c r="BI211" s="711"/>
      <c r="BJ211" s="711"/>
      <c r="BK211" s="711"/>
      <c r="BL211" s="711"/>
      <c r="BM211" s="711"/>
      <c r="BN211" s="711"/>
      <c r="BO211" s="711"/>
      <c r="BP211" s="711"/>
      <c r="BQ211" s="639"/>
      <c r="CB211" s="639"/>
    </row>
    <row r="212" ht="15.75" customHeight="1">
      <c r="A212" s="639"/>
      <c r="B212" s="639"/>
      <c r="C212" s="639"/>
      <c r="D212" s="639"/>
      <c r="E212" s="711"/>
      <c r="F212" s="711"/>
      <c r="G212" s="711"/>
      <c r="H212" s="711"/>
      <c r="I212" s="639"/>
      <c r="J212" s="711"/>
      <c r="K212" s="711"/>
      <c r="L212" s="711"/>
      <c r="M212" s="711"/>
      <c r="N212" s="711"/>
      <c r="O212" s="711"/>
      <c r="P212" s="711"/>
      <c r="Q212" s="711"/>
      <c r="R212" s="711"/>
      <c r="S212" s="711"/>
      <c r="T212" s="711"/>
      <c r="U212" s="711"/>
      <c r="V212" s="711"/>
      <c r="W212" s="711"/>
      <c r="X212" s="711"/>
      <c r="Y212" s="711"/>
      <c r="Z212" s="711"/>
      <c r="AA212" s="711"/>
      <c r="AB212" s="711"/>
      <c r="AC212" s="711"/>
      <c r="AD212" s="711"/>
      <c r="AE212" s="711"/>
      <c r="AF212" s="711"/>
      <c r="AG212" s="711"/>
      <c r="AH212" s="711"/>
      <c r="AI212" s="711"/>
      <c r="AJ212" s="711"/>
      <c r="AK212" s="711"/>
      <c r="AL212" s="711"/>
      <c r="AM212" s="711"/>
      <c r="AN212" s="711"/>
      <c r="AO212" s="711"/>
      <c r="AP212" s="711"/>
      <c r="AQ212" s="711"/>
      <c r="AR212" s="711"/>
      <c r="AS212" s="711"/>
      <c r="AT212" s="711"/>
      <c r="AU212" s="711"/>
      <c r="AV212" s="711"/>
      <c r="AW212" s="711"/>
      <c r="AX212" s="711"/>
      <c r="AY212" s="711"/>
      <c r="AZ212" s="711"/>
      <c r="BA212" s="711"/>
      <c r="BB212" s="711"/>
      <c r="BC212" s="711"/>
      <c r="BD212" s="711"/>
      <c r="BE212" s="711"/>
      <c r="BF212" s="711"/>
      <c r="BG212" s="711"/>
      <c r="BH212" s="711"/>
      <c r="BI212" s="711"/>
      <c r="BJ212" s="711"/>
      <c r="BK212" s="711"/>
      <c r="BL212" s="711"/>
      <c r="BM212" s="711"/>
      <c r="BN212" s="711"/>
      <c r="BO212" s="711"/>
      <c r="BP212" s="711"/>
      <c r="BQ212" s="639"/>
      <c r="CB212" s="639"/>
    </row>
    <row r="213" ht="15.75" customHeight="1">
      <c r="A213" s="639"/>
      <c r="B213" s="639"/>
      <c r="C213" s="639"/>
      <c r="D213" s="639"/>
      <c r="E213" s="711"/>
      <c r="F213" s="711"/>
      <c r="G213" s="711"/>
      <c r="H213" s="711"/>
      <c r="I213" s="639"/>
      <c r="J213" s="711"/>
      <c r="K213" s="711"/>
      <c r="L213" s="711"/>
      <c r="M213" s="711"/>
      <c r="N213" s="711"/>
      <c r="O213" s="711"/>
      <c r="P213" s="711"/>
      <c r="Q213" s="711"/>
      <c r="R213" s="711"/>
      <c r="S213" s="711"/>
      <c r="T213" s="711"/>
      <c r="U213" s="711"/>
      <c r="V213" s="711"/>
      <c r="W213" s="711"/>
      <c r="X213" s="711"/>
      <c r="Y213" s="711"/>
      <c r="Z213" s="711"/>
      <c r="AA213" s="711"/>
      <c r="AB213" s="711"/>
      <c r="AC213" s="711"/>
      <c r="AD213" s="711"/>
      <c r="AE213" s="711"/>
      <c r="AF213" s="711"/>
      <c r="AG213" s="711"/>
      <c r="AH213" s="711"/>
      <c r="AI213" s="711"/>
      <c r="AJ213" s="711"/>
      <c r="AK213" s="711"/>
      <c r="AL213" s="711"/>
      <c r="AM213" s="711"/>
      <c r="AN213" s="711"/>
      <c r="AO213" s="711"/>
      <c r="AP213" s="711"/>
      <c r="AQ213" s="711"/>
      <c r="AR213" s="711"/>
      <c r="AS213" s="711"/>
      <c r="AT213" s="711"/>
      <c r="AU213" s="711"/>
      <c r="AV213" s="711"/>
      <c r="AW213" s="711"/>
      <c r="AX213" s="711"/>
      <c r="AY213" s="711"/>
      <c r="AZ213" s="711"/>
      <c r="BA213" s="711"/>
      <c r="BB213" s="711"/>
      <c r="BC213" s="711"/>
      <c r="BD213" s="711"/>
      <c r="BE213" s="711"/>
      <c r="BF213" s="711"/>
      <c r="BG213" s="711"/>
      <c r="BH213" s="711"/>
      <c r="BI213" s="711"/>
      <c r="BJ213" s="711"/>
      <c r="BK213" s="711"/>
      <c r="BL213" s="711"/>
      <c r="BM213" s="711"/>
      <c r="BN213" s="711"/>
      <c r="BO213" s="711"/>
      <c r="BP213" s="711"/>
      <c r="BQ213" s="639"/>
      <c r="CB213" s="639"/>
    </row>
    <row r="214" ht="15.75" customHeight="1">
      <c r="A214" s="639"/>
      <c r="B214" s="639"/>
      <c r="C214" s="639"/>
      <c r="D214" s="639"/>
      <c r="E214" s="711"/>
      <c r="F214" s="711"/>
      <c r="G214" s="711"/>
      <c r="H214" s="711"/>
      <c r="I214" s="639"/>
      <c r="J214" s="711"/>
      <c r="K214" s="711"/>
      <c r="L214" s="711"/>
      <c r="M214" s="711"/>
      <c r="N214" s="711"/>
      <c r="O214" s="711"/>
      <c r="P214" s="711"/>
      <c r="Q214" s="711"/>
      <c r="R214" s="711"/>
      <c r="S214" s="711"/>
      <c r="T214" s="711"/>
      <c r="U214" s="711"/>
      <c r="V214" s="711"/>
      <c r="W214" s="711"/>
      <c r="X214" s="711"/>
      <c r="Y214" s="711"/>
      <c r="Z214" s="711"/>
      <c r="AA214" s="711"/>
      <c r="AB214" s="711"/>
      <c r="AC214" s="711"/>
      <c r="AD214" s="711"/>
      <c r="AE214" s="711"/>
      <c r="AF214" s="711"/>
      <c r="AG214" s="711"/>
      <c r="AH214" s="711"/>
      <c r="AI214" s="711"/>
      <c r="AJ214" s="711"/>
      <c r="AK214" s="711"/>
      <c r="AL214" s="711"/>
      <c r="AM214" s="711"/>
      <c r="AN214" s="711"/>
      <c r="AO214" s="711"/>
      <c r="AP214" s="711"/>
      <c r="AQ214" s="711"/>
      <c r="AR214" s="711"/>
      <c r="AS214" s="711"/>
      <c r="AT214" s="711"/>
      <c r="AU214" s="711"/>
      <c r="AV214" s="711"/>
      <c r="AW214" s="711"/>
      <c r="AX214" s="711"/>
      <c r="AY214" s="711"/>
      <c r="AZ214" s="711"/>
      <c r="BA214" s="711"/>
      <c r="BB214" s="711"/>
      <c r="BC214" s="711"/>
      <c r="BD214" s="711"/>
      <c r="BE214" s="711"/>
      <c r="BF214" s="711"/>
      <c r="BG214" s="711"/>
      <c r="BH214" s="711"/>
      <c r="BI214" s="711"/>
      <c r="BJ214" s="711"/>
      <c r="BK214" s="711"/>
      <c r="BL214" s="711"/>
      <c r="BM214" s="711"/>
      <c r="BN214" s="711"/>
      <c r="BO214" s="711"/>
      <c r="BP214" s="711"/>
      <c r="BQ214" s="639"/>
      <c r="CB214" s="639"/>
    </row>
    <row r="215" ht="15.75" customHeight="1">
      <c r="A215" s="639"/>
      <c r="B215" s="639"/>
      <c r="C215" s="639"/>
      <c r="D215" s="639"/>
      <c r="E215" s="711"/>
      <c r="F215" s="711"/>
      <c r="G215" s="711"/>
      <c r="H215" s="711"/>
      <c r="I215" s="639"/>
      <c r="J215" s="711"/>
      <c r="K215" s="711"/>
      <c r="L215" s="711"/>
      <c r="M215" s="711"/>
      <c r="N215" s="711"/>
      <c r="O215" s="711"/>
      <c r="P215" s="711"/>
      <c r="Q215" s="711"/>
      <c r="R215" s="711"/>
      <c r="S215" s="711"/>
      <c r="T215" s="711"/>
      <c r="U215" s="711"/>
      <c r="V215" s="711"/>
      <c r="W215" s="711"/>
      <c r="X215" s="711"/>
      <c r="Y215" s="711"/>
      <c r="Z215" s="711"/>
      <c r="AA215" s="711"/>
      <c r="AB215" s="711"/>
      <c r="AC215" s="711"/>
      <c r="AD215" s="711"/>
      <c r="AE215" s="711"/>
      <c r="AF215" s="711"/>
      <c r="AG215" s="711"/>
      <c r="AH215" s="711"/>
      <c r="AI215" s="711"/>
      <c r="AJ215" s="711"/>
      <c r="AK215" s="711"/>
      <c r="AL215" s="711"/>
      <c r="AM215" s="711"/>
      <c r="AN215" s="711"/>
      <c r="AO215" s="711"/>
      <c r="AP215" s="711"/>
      <c r="AQ215" s="711"/>
      <c r="AR215" s="711"/>
      <c r="AS215" s="711"/>
      <c r="AT215" s="711"/>
      <c r="AU215" s="711"/>
      <c r="AV215" s="711"/>
      <c r="AW215" s="711"/>
      <c r="AX215" s="711"/>
      <c r="AY215" s="711"/>
      <c r="AZ215" s="711"/>
      <c r="BA215" s="711"/>
      <c r="BB215" s="711"/>
      <c r="BC215" s="711"/>
      <c r="BD215" s="711"/>
      <c r="BE215" s="711"/>
      <c r="BF215" s="711"/>
      <c r="BG215" s="711"/>
      <c r="BH215" s="711"/>
      <c r="BI215" s="711"/>
      <c r="BJ215" s="711"/>
      <c r="BK215" s="711"/>
      <c r="BL215" s="711"/>
      <c r="BM215" s="711"/>
      <c r="BN215" s="711"/>
      <c r="BO215" s="711"/>
      <c r="BP215" s="711"/>
      <c r="BQ215" s="639"/>
      <c r="CB215" s="639"/>
    </row>
    <row r="216" ht="15.75" customHeight="1">
      <c r="A216" s="639"/>
      <c r="B216" s="639"/>
      <c r="C216" s="639"/>
      <c r="D216" s="639"/>
      <c r="E216" s="711"/>
      <c r="F216" s="711"/>
      <c r="G216" s="711"/>
      <c r="H216" s="711"/>
      <c r="I216" s="639"/>
      <c r="J216" s="711"/>
      <c r="K216" s="711"/>
      <c r="L216" s="711"/>
      <c r="M216" s="711"/>
      <c r="N216" s="711"/>
      <c r="O216" s="711"/>
      <c r="P216" s="711"/>
      <c r="Q216" s="711"/>
      <c r="R216" s="711"/>
      <c r="S216" s="711"/>
      <c r="T216" s="711"/>
      <c r="U216" s="711"/>
      <c r="V216" s="711"/>
      <c r="W216" s="711"/>
      <c r="X216" s="711"/>
      <c r="Y216" s="711"/>
      <c r="Z216" s="711"/>
      <c r="AA216" s="711"/>
      <c r="AB216" s="711"/>
      <c r="AC216" s="711"/>
      <c r="AD216" s="711"/>
      <c r="AE216" s="711"/>
      <c r="AF216" s="711"/>
      <c r="AG216" s="711"/>
      <c r="AH216" s="711"/>
      <c r="AI216" s="711"/>
      <c r="AJ216" s="711"/>
      <c r="AK216" s="711"/>
      <c r="AL216" s="711"/>
      <c r="AM216" s="711"/>
      <c r="AN216" s="711"/>
      <c r="AO216" s="711"/>
      <c r="AP216" s="711"/>
      <c r="AQ216" s="711"/>
      <c r="AR216" s="711"/>
      <c r="AS216" s="711"/>
      <c r="AT216" s="711"/>
      <c r="AU216" s="711"/>
      <c r="AV216" s="711"/>
      <c r="AW216" s="711"/>
      <c r="AX216" s="711"/>
      <c r="AY216" s="711"/>
      <c r="AZ216" s="711"/>
      <c r="BA216" s="711"/>
      <c r="BB216" s="711"/>
      <c r="BC216" s="711"/>
      <c r="BD216" s="711"/>
      <c r="BE216" s="711"/>
      <c r="BF216" s="711"/>
      <c r="BG216" s="711"/>
      <c r="BH216" s="711"/>
      <c r="BI216" s="711"/>
      <c r="BJ216" s="711"/>
      <c r="BK216" s="711"/>
      <c r="BL216" s="711"/>
      <c r="BM216" s="711"/>
      <c r="BN216" s="711"/>
      <c r="BO216" s="711"/>
      <c r="BP216" s="711"/>
      <c r="BQ216" s="639"/>
      <c r="CB216" s="639"/>
    </row>
    <row r="217" ht="15.75" customHeight="1">
      <c r="A217" s="639"/>
      <c r="B217" s="639"/>
      <c r="C217" s="639"/>
      <c r="D217" s="639"/>
      <c r="E217" s="711"/>
      <c r="F217" s="711"/>
      <c r="G217" s="711"/>
      <c r="H217" s="711"/>
      <c r="I217" s="639"/>
      <c r="J217" s="711"/>
      <c r="K217" s="711"/>
      <c r="L217" s="711"/>
      <c r="M217" s="711"/>
      <c r="N217" s="711"/>
      <c r="O217" s="711"/>
      <c r="P217" s="711"/>
      <c r="Q217" s="711"/>
      <c r="R217" s="711"/>
      <c r="S217" s="711"/>
      <c r="T217" s="711"/>
      <c r="U217" s="711"/>
      <c r="V217" s="711"/>
      <c r="W217" s="711"/>
      <c r="X217" s="711"/>
      <c r="Y217" s="711"/>
      <c r="Z217" s="711"/>
      <c r="AA217" s="711"/>
      <c r="AB217" s="711"/>
      <c r="AC217" s="711"/>
      <c r="AD217" s="711"/>
      <c r="AE217" s="711"/>
      <c r="AF217" s="711"/>
      <c r="AG217" s="711"/>
      <c r="AH217" s="711"/>
      <c r="AI217" s="711"/>
      <c r="AJ217" s="711"/>
      <c r="AK217" s="711"/>
      <c r="AL217" s="711"/>
      <c r="AM217" s="711"/>
      <c r="AN217" s="711"/>
      <c r="AO217" s="711"/>
      <c r="AP217" s="711"/>
      <c r="AQ217" s="711"/>
      <c r="AR217" s="711"/>
      <c r="AS217" s="711"/>
      <c r="AT217" s="711"/>
      <c r="AU217" s="711"/>
      <c r="AV217" s="711"/>
      <c r="AW217" s="711"/>
      <c r="AX217" s="711"/>
      <c r="AY217" s="711"/>
      <c r="AZ217" s="711"/>
      <c r="BA217" s="711"/>
      <c r="BB217" s="711"/>
      <c r="BC217" s="711"/>
      <c r="BD217" s="711"/>
      <c r="BE217" s="711"/>
      <c r="BF217" s="711"/>
      <c r="BG217" s="711"/>
      <c r="BH217" s="711"/>
      <c r="BI217" s="711"/>
      <c r="BJ217" s="711"/>
      <c r="BK217" s="711"/>
      <c r="BL217" s="711"/>
      <c r="BM217" s="711"/>
      <c r="BN217" s="711"/>
      <c r="BO217" s="711"/>
      <c r="BP217" s="711"/>
      <c r="BQ217" s="639"/>
      <c r="CB217" s="639"/>
    </row>
    <row r="218" ht="15.75" customHeight="1">
      <c r="A218" s="639"/>
      <c r="B218" s="639"/>
      <c r="C218" s="639"/>
      <c r="D218" s="639"/>
      <c r="E218" s="711"/>
      <c r="F218" s="711"/>
      <c r="G218" s="711"/>
      <c r="H218" s="711"/>
      <c r="I218" s="639"/>
      <c r="J218" s="711"/>
      <c r="K218" s="711"/>
      <c r="L218" s="711"/>
      <c r="M218" s="711"/>
      <c r="N218" s="711"/>
      <c r="O218" s="711"/>
      <c r="P218" s="711"/>
      <c r="Q218" s="711"/>
      <c r="R218" s="711"/>
      <c r="S218" s="711"/>
      <c r="T218" s="711"/>
      <c r="U218" s="711"/>
      <c r="V218" s="711"/>
      <c r="W218" s="711"/>
      <c r="X218" s="711"/>
      <c r="Y218" s="711"/>
      <c r="Z218" s="711"/>
      <c r="AA218" s="711"/>
      <c r="AB218" s="711"/>
      <c r="AC218" s="711"/>
      <c r="AD218" s="711"/>
      <c r="AE218" s="711"/>
      <c r="AF218" s="711"/>
      <c r="AG218" s="711"/>
      <c r="AH218" s="711"/>
      <c r="AI218" s="711"/>
      <c r="AJ218" s="711"/>
      <c r="AK218" s="711"/>
      <c r="AL218" s="711"/>
      <c r="AM218" s="711"/>
      <c r="AN218" s="711"/>
      <c r="AO218" s="711"/>
      <c r="AP218" s="711"/>
      <c r="AQ218" s="711"/>
      <c r="AR218" s="711"/>
      <c r="AS218" s="711"/>
      <c r="AT218" s="711"/>
      <c r="AU218" s="711"/>
      <c r="AV218" s="711"/>
      <c r="AW218" s="711"/>
      <c r="AX218" s="711"/>
      <c r="AY218" s="711"/>
      <c r="AZ218" s="711"/>
      <c r="BA218" s="711"/>
      <c r="BB218" s="711"/>
      <c r="BC218" s="711"/>
      <c r="BD218" s="711"/>
      <c r="BE218" s="711"/>
      <c r="BF218" s="711"/>
      <c r="BG218" s="711"/>
      <c r="BH218" s="711"/>
      <c r="BI218" s="711"/>
      <c r="BJ218" s="711"/>
      <c r="BK218" s="711"/>
      <c r="BL218" s="711"/>
      <c r="BM218" s="711"/>
      <c r="BN218" s="711"/>
      <c r="BO218" s="711"/>
      <c r="BP218" s="711"/>
      <c r="BQ218" s="639"/>
      <c r="CB218" s="639"/>
    </row>
    <row r="219" ht="15.75" customHeight="1">
      <c r="A219" s="639"/>
      <c r="B219" s="639"/>
      <c r="C219" s="639"/>
      <c r="D219" s="639"/>
      <c r="E219" s="711"/>
      <c r="F219" s="711"/>
      <c r="G219" s="711"/>
      <c r="H219" s="711"/>
      <c r="I219" s="639"/>
      <c r="J219" s="711"/>
      <c r="K219" s="711"/>
      <c r="L219" s="711"/>
      <c r="M219" s="711"/>
      <c r="N219" s="711"/>
      <c r="O219" s="711"/>
      <c r="P219" s="711"/>
      <c r="Q219" s="711"/>
      <c r="R219" s="711"/>
      <c r="S219" s="711"/>
      <c r="T219" s="711"/>
      <c r="U219" s="711"/>
      <c r="V219" s="711"/>
      <c r="W219" s="711"/>
      <c r="X219" s="711"/>
      <c r="Y219" s="711"/>
      <c r="Z219" s="711"/>
      <c r="AA219" s="711"/>
      <c r="AB219" s="711"/>
      <c r="AC219" s="711"/>
      <c r="AD219" s="711"/>
      <c r="AE219" s="711"/>
      <c r="AF219" s="711"/>
      <c r="AG219" s="711"/>
      <c r="AH219" s="711"/>
      <c r="AI219" s="711"/>
      <c r="AJ219" s="711"/>
      <c r="AK219" s="711"/>
      <c r="AL219" s="711"/>
      <c r="AM219" s="711"/>
      <c r="AN219" s="711"/>
      <c r="AO219" s="711"/>
      <c r="AP219" s="711"/>
      <c r="AQ219" s="711"/>
      <c r="AR219" s="711"/>
      <c r="AS219" s="711"/>
      <c r="AT219" s="711"/>
      <c r="AU219" s="711"/>
      <c r="AV219" s="711"/>
      <c r="AW219" s="711"/>
      <c r="AX219" s="711"/>
      <c r="AY219" s="711"/>
      <c r="AZ219" s="711"/>
      <c r="BA219" s="711"/>
      <c r="BB219" s="711"/>
      <c r="BC219" s="711"/>
      <c r="BD219" s="711"/>
      <c r="BE219" s="711"/>
      <c r="BF219" s="711"/>
      <c r="BG219" s="711"/>
      <c r="BH219" s="711"/>
      <c r="BI219" s="711"/>
      <c r="BJ219" s="711"/>
      <c r="BK219" s="711"/>
      <c r="BL219" s="711"/>
      <c r="BM219" s="711"/>
      <c r="BN219" s="711"/>
      <c r="BO219" s="711"/>
      <c r="BP219" s="711"/>
      <c r="BQ219" s="639"/>
      <c r="CB219" s="639"/>
    </row>
    <row r="220" ht="15.75" customHeight="1">
      <c r="A220" s="639"/>
      <c r="B220" s="639"/>
      <c r="C220" s="639"/>
      <c r="D220" s="639"/>
      <c r="E220" s="711"/>
      <c r="F220" s="711"/>
      <c r="G220" s="711"/>
      <c r="H220" s="711"/>
      <c r="I220" s="639"/>
      <c r="J220" s="711"/>
      <c r="K220" s="711"/>
      <c r="L220" s="711"/>
      <c r="M220" s="711"/>
      <c r="N220" s="711"/>
      <c r="O220" s="711"/>
      <c r="P220" s="711"/>
      <c r="Q220" s="711"/>
      <c r="R220" s="711"/>
      <c r="S220" s="711"/>
      <c r="T220" s="711"/>
      <c r="U220" s="711"/>
      <c r="V220" s="711"/>
      <c r="W220" s="711"/>
      <c r="X220" s="711"/>
      <c r="Y220" s="711"/>
      <c r="Z220" s="711"/>
      <c r="AA220" s="711"/>
      <c r="AB220" s="711"/>
      <c r="AC220" s="711"/>
      <c r="AD220" s="711"/>
      <c r="AE220" s="711"/>
      <c r="AF220" s="711"/>
      <c r="AG220" s="711"/>
      <c r="AH220" s="711"/>
      <c r="AI220" s="711"/>
      <c r="AJ220" s="711"/>
      <c r="AK220" s="711"/>
      <c r="AL220" s="711"/>
      <c r="AM220" s="711"/>
      <c r="AN220" s="711"/>
      <c r="AO220" s="711"/>
      <c r="AP220" s="711"/>
      <c r="AQ220" s="711"/>
      <c r="AR220" s="711"/>
      <c r="AS220" s="711"/>
      <c r="AT220" s="711"/>
      <c r="AU220" s="711"/>
      <c r="AV220" s="711"/>
      <c r="AW220" s="711"/>
      <c r="AX220" s="711"/>
      <c r="AY220" s="711"/>
      <c r="AZ220" s="711"/>
      <c r="BA220" s="711"/>
      <c r="BB220" s="711"/>
      <c r="BC220" s="711"/>
      <c r="BD220" s="711"/>
      <c r="BE220" s="711"/>
      <c r="BF220" s="711"/>
      <c r="BG220" s="711"/>
      <c r="BH220" s="711"/>
      <c r="BI220" s="711"/>
      <c r="BJ220" s="711"/>
      <c r="BK220" s="711"/>
      <c r="BL220" s="711"/>
      <c r="BM220" s="711"/>
      <c r="BN220" s="711"/>
      <c r="BO220" s="711"/>
      <c r="BP220" s="711"/>
      <c r="BQ220" s="639"/>
      <c r="CB220" s="639"/>
    </row>
    <row r="221" ht="15.75" customHeight="1">
      <c r="A221" s="639"/>
      <c r="B221" s="639"/>
      <c r="C221" s="639"/>
      <c r="D221" s="639"/>
      <c r="E221" s="711"/>
      <c r="F221" s="711"/>
      <c r="G221" s="711"/>
      <c r="H221" s="711"/>
      <c r="I221" s="639"/>
      <c r="J221" s="711"/>
      <c r="K221" s="711"/>
      <c r="L221" s="711"/>
      <c r="M221" s="711"/>
      <c r="N221" s="711"/>
      <c r="O221" s="711"/>
      <c r="P221" s="711"/>
      <c r="Q221" s="711"/>
      <c r="R221" s="711"/>
      <c r="S221" s="711"/>
      <c r="T221" s="711"/>
      <c r="U221" s="711"/>
      <c r="V221" s="711"/>
      <c r="W221" s="711"/>
      <c r="X221" s="711"/>
      <c r="Y221" s="711"/>
      <c r="Z221" s="711"/>
      <c r="AA221" s="711"/>
      <c r="AB221" s="711"/>
      <c r="AC221" s="711"/>
      <c r="AD221" s="711"/>
      <c r="AE221" s="711"/>
      <c r="AF221" s="711"/>
      <c r="AG221" s="711"/>
      <c r="AH221" s="711"/>
      <c r="AI221" s="711"/>
      <c r="AJ221" s="711"/>
      <c r="AK221" s="711"/>
      <c r="AL221" s="711"/>
      <c r="AM221" s="711"/>
      <c r="AN221" s="711"/>
      <c r="AO221" s="711"/>
      <c r="AP221" s="711"/>
      <c r="AQ221" s="711"/>
      <c r="AR221" s="711"/>
      <c r="AS221" s="711"/>
      <c r="AT221" s="711"/>
      <c r="AU221" s="711"/>
      <c r="AV221" s="711"/>
      <c r="AW221" s="711"/>
      <c r="AX221" s="711"/>
      <c r="AY221" s="711"/>
      <c r="AZ221" s="711"/>
      <c r="BA221" s="711"/>
      <c r="BB221" s="711"/>
      <c r="BC221" s="711"/>
      <c r="BD221" s="711"/>
      <c r="BE221" s="711"/>
      <c r="BF221" s="711"/>
      <c r="BG221" s="711"/>
      <c r="BH221" s="711"/>
      <c r="BI221" s="711"/>
      <c r="BJ221" s="711"/>
      <c r="BK221" s="711"/>
      <c r="BL221" s="711"/>
      <c r="BM221" s="711"/>
      <c r="BN221" s="711"/>
      <c r="BO221" s="711"/>
      <c r="BP221" s="711"/>
      <c r="BQ221" s="639"/>
      <c r="CB221" s="639"/>
    </row>
    <row r="222" ht="15.75" customHeight="1">
      <c r="A222" s="639"/>
      <c r="B222" s="639"/>
      <c r="C222" s="639"/>
      <c r="D222" s="639"/>
      <c r="E222" s="711"/>
      <c r="F222" s="711"/>
      <c r="G222" s="711"/>
      <c r="H222" s="711"/>
      <c r="I222" s="639"/>
      <c r="J222" s="711"/>
      <c r="K222" s="711"/>
      <c r="L222" s="711"/>
      <c r="M222" s="711"/>
      <c r="N222" s="711"/>
      <c r="O222" s="711"/>
      <c r="P222" s="711"/>
      <c r="Q222" s="711"/>
      <c r="R222" s="711"/>
      <c r="S222" s="711"/>
      <c r="T222" s="711"/>
      <c r="U222" s="711"/>
      <c r="V222" s="711"/>
      <c r="W222" s="711"/>
      <c r="X222" s="711"/>
      <c r="Y222" s="711"/>
      <c r="Z222" s="711"/>
      <c r="AA222" s="711"/>
      <c r="AB222" s="711"/>
      <c r="AC222" s="711"/>
      <c r="AD222" s="711"/>
      <c r="AE222" s="711"/>
      <c r="AF222" s="711"/>
      <c r="AG222" s="711"/>
      <c r="AH222" s="711"/>
      <c r="AI222" s="711"/>
      <c r="AJ222" s="711"/>
      <c r="AK222" s="711"/>
      <c r="AL222" s="711"/>
      <c r="AM222" s="711"/>
      <c r="AN222" s="711"/>
      <c r="AO222" s="711"/>
      <c r="AP222" s="711"/>
      <c r="AQ222" s="711"/>
      <c r="AR222" s="711"/>
      <c r="AS222" s="711"/>
      <c r="AT222" s="711"/>
      <c r="AU222" s="711"/>
      <c r="AV222" s="711"/>
      <c r="AW222" s="711"/>
      <c r="AX222" s="711"/>
      <c r="AY222" s="711"/>
      <c r="AZ222" s="711"/>
      <c r="BA222" s="711"/>
      <c r="BB222" s="711"/>
      <c r="BC222" s="711"/>
      <c r="BD222" s="711"/>
      <c r="BE222" s="711"/>
      <c r="BF222" s="711"/>
      <c r="BG222" s="711"/>
      <c r="BH222" s="711"/>
      <c r="BI222" s="711"/>
      <c r="BJ222" s="711"/>
      <c r="BK222" s="711"/>
      <c r="BL222" s="711"/>
      <c r="BM222" s="711"/>
      <c r="BN222" s="711"/>
      <c r="BO222" s="711"/>
      <c r="BP222" s="711"/>
      <c r="BQ222" s="639"/>
      <c r="CB222" s="639"/>
    </row>
    <row r="223" ht="15.75" customHeight="1">
      <c r="A223" s="639"/>
      <c r="B223" s="639"/>
      <c r="C223" s="639"/>
      <c r="D223" s="639"/>
      <c r="E223" s="711"/>
      <c r="F223" s="711"/>
      <c r="G223" s="711"/>
      <c r="H223" s="711"/>
      <c r="I223" s="639"/>
      <c r="J223" s="711"/>
      <c r="K223" s="711"/>
      <c r="L223" s="711"/>
      <c r="M223" s="711"/>
      <c r="N223" s="711"/>
      <c r="O223" s="711"/>
      <c r="P223" s="711"/>
      <c r="Q223" s="711"/>
      <c r="R223" s="711"/>
      <c r="S223" s="711"/>
      <c r="T223" s="711"/>
      <c r="U223" s="711"/>
      <c r="V223" s="711"/>
      <c r="W223" s="711"/>
      <c r="X223" s="711"/>
      <c r="Y223" s="711"/>
      <c r="Z223" s="711"/>
      <c r="AA223" s="711"/>
      <c r="AB223" s="711"/>
      <c r="AC223" s="711"/>
      <c r="AD223" s="711"/>
      <c r="AE223" s="711"/>
      <c r="AF223" s="711"/>
      <c r="AG223" s="711"/>
      <c r="AH223" s="711"/>
      <c r="AI223" s="711"/>
      <c r="AJ223" s="711"/>
      <c r="AK223" s="711"/>
      <c r="AL223" s="711"/>
      <c r="AM223" s="711"/>
      <c r="AN223" s="711"/>
      <c r="AO223" s="711"/>
      <c r="AP223" s="711"/>
      <c r="AQ223" s="711"/>
      <c r="AR223" s="711"/>
      <c r="AS223" s="711"/>
      <c r="AT223" s="711"/>
      <c r="AU223" s="711"/>
      <c r="AV223" s="711"/>
      <c r="AW223" s="711"/>
      <c r="AX223" s="711"/>
      <c r="AY223" s="711"/>
      <c r="AZ223" s="711"/>
      <c r="BA223" s="711"/>
      <c r="BB223" s="711"/>
      <c r="BC223" s="711"/>
      <c r="BD223" s="711"/>
      <c r="BE223" s="711"/>
      <c r="BF223" s="711"/>
      <c r="BG223" s="711"/>
      <c r="BH223" s="711"/>
      <c r="BI223" s="711"/>
      <c r="BJ223" s="711"/>
      <c r="BK223" s="711"/>
      <c r="BL223" s="711"/>
      <c r="BM223" s="711"/>
      <c r="BN223" s="711"/>
      <c r="BO223" s="711"/>
      <c r="BP223" s="711"/>
      <c r="BQ223" s="639"/>
      <c r="CB223" s="639"/>
    </row>
    <row r="224" ht="15.75" customHeight="1">
      <c r="A224" s="639"/>
      <c r="B224" s="639"/>
      <c r="C224" s="639"/>
      <c r="D224" s="639"/>
      <c r="E224" s="711"/>
      <c r="F224" s="711"/>
      <c r="G224" s="711"/>
      <c r="H224" s="711"/>
      <c r="I224" s="639"/>
      <c r="J224" s="711"/>
      <c r="K224" s="711"/>
      <c r="L224" s="711"/>
      <c r="M224" s="711"/>
      <c r="N224" s="711"/>
      <c r="O224" s="711"/>
      <c r="P224" s="711"/>
      <c r="Q224" s="711"/>
      <c r="R224" s="711"/>
      <c r="S224" s="711"/>
      <c r="T224" s="711"/>
      <c r="U224" s="711"/>
      <c r="V224" s="711"/>
      <c r="W224" s="711"/>
      <c r="X224" s="711"/>
      <c r="Y224" s="711"/>
      <c r="Z224" s="711"/>
      <c r="AA224" s="711"/>
      <c r="AB224" s="711"/>
      <c r="AC224" s="711"/>
      <c r="AD224" s="711"/>
      <c r="AE224" s="711"/>
      <c r="AF224" s="711"/>
      <c r="AG224" s="711"/>
      <c r="AH224" s="711"/>
      <c r="AI224" s="711"/>
      <c r="AJ224" s="711"/>
      <c r="AK224" s="711"/>
      <c r="AL224" s="711"/>
      <c r="AM224" s="711"/>
      <c r="AN224" s="711"/>
      <c r="AO224" s="711"/>
      <c r="AP224" s="711"/>
      <c r="AQ224" s="711"/>
      <c r="AR224" s="711"/>
      <c r="AS224" s="711"/>
      <c r="AT224" s="711"/>
      <c r="AU224" s="711"/>
      <c r="AV224" s="711"/>
      <c r="AW224" s="711"/>
      <c r="AX224" s="711"/>
      <c r="AY224" s="711"/>
      <c r="AZ224" s="711"/>
      <c r="BA224" s="711"/>
      <c r="BB224" s="711"/>
      <c r="BC224" s="711"/>
      <c r="BD224" s="711"/>
      <c r="BE224" s="711"/>
      <c r="BF224" s="711"/>
      <c r="BG224" s="711"/>
      <c r="BH224" s="711"/>
      <c r="BI224" s="711"/>
      <c r="BJ224" s="711"/>
      <c r="BK224" s="711"/>
      <c r="BL224" s="711"/>
      <c r="BM224" s="711"/>
      <c r="BN224" s="711"/>
      <c r="BO224" s="711"/>
      <c r="BP224" s="711"/>
      <c r="BQ224" s="639"/>
      <c r="CB224" s="639"/>
    </row>
    <row r="225" ht="15.75" customHeight="1">
      <c r="A225" s="639"/>
      <c r="B225" s="639"/>
      <c r="C225" s="639"/>
      <c r="D225" s="639"/>
      <c r="E225" s="711"/>
      <c r="F225" s="711"/>
      <c r="G225" s="711"/>
      <c r="H225" s="711"/>
      <c r="I225" s="639"/>
      <c r="J225" s="711"/>
      <c r="K225" s="711"/>
      <c r="L225" s="711"/>
      <c r="M225" s="711"/>
      <c r="N225" s="711"/>
      <c r="O225" s="711"/>
      <c r="P225" s="711"/>
      <c r="Q225" s="711"/>
      <c r="R225" s="711"/>
      <c r="S225" s="711"/>
      <c r="T225" s="711"/>
      <c r="U225" s="711"/>
      <c r="V225" s="711"/>
      <c r="W225" s="711"/>
      <c r="X225" s="711"/>
      <c r="Y225" s="711"/>
      <c r="Z225" s="711"/>
      <c r="AA225" s="711"/>
      <c r="AB225" s="711"/>
      <c r="AC225" s="711"/>
      <c r="AD225" s="711"/>
      <c r="AE225" s="711"/>
      <c r="AF225" s="711"/>
      <c r="AG225" s="711"/>
      <c r="AH225" s="711"/>
      <c r="AI225" s="711"/>
      <c r="AJ225" s="711"/>
      <c r="AK225" s="711"/>
      <c r="AL225" s="711"/>
      <c r="AM225" s="711"/>
      <c r="AN225" s="711"/>
      <c r="AO225" s="711"/>
      <c r="AP225" s="711"/>
      <c r="AQ225" s="711"/>
      <c r="AR225" s="711"/>
      <c r="AS225" s="711"/>
      <c r="AT225" s="711"/>
      <c r="AU225" s="711"/>
      <c r="AV225" s="711"/>
      <c r="AW225" s="711"/>
      <c r="AX225" s="711"/>
      <c r="AY225" s="711"/>
      <c r="AZ225" s="711"/>
      <c r="BA225" s="711"/>
      <c r="BB225" s="711"/>
      <c r="BC225" s="711"/>
      <c r="BD225" s="711"/>
      <c r="BE225" s="711"/>
      <c r="BF225" s="711"/>
      <c r="BG225" s="711"/>
      <c r="BH225" s="711"/>
      <c r="BI225" s="711"/>
      <c r="BJ225" s="711"/>
      <c r="BK225" s="711"/>
      <c r="BL225" s="711"/>
      <c r="BM225" s="711"/>
      <c r="BN225" s="711"/>
      <c r="BO225" s="711"/>
      <c r="BP225" s="711"/>
      <c r="BQ225" s="639"/>
      <c r="CB225" s="639"/>
    </row>
    <row r="226" ht="15.75" customHeight="1">
      <c r="A226" s="639"/>
      <c r="B226" s="639"/>
      <c r="C226" s="639"/>
      <c r="D226" s="639"/>
      <c r="E226" s="711"/>
      <c r="F226" s="711"/>
      <c r="G226" s="711"/>
      <c r="H226" s="711"/>
      <c r="I226" s="639"/>
      <c r="J226" s="711"/>
      <c r="K226" s="711"/>
      <c r="L226" s="711"/>
      <c r="M226" s="711"/>
      <c r="N226" s="711"/>
      <c r="O226" s="711"/>
      <c r="P226" s="711"/>
      <c r="Q226" s="711"/>
      <c r="R226" s="711"/>
      <c r="S226" s="711"/>
      <c r="T226" s="711"/>
      <c r="U226" s="711"/>
      <c r="V226" s="711"/>
      <c r="W226" s="711"/>
      <c r="X226" s="711"/>
      <c r="Y226" s="711"/>
      <c r="Z226" s="711"/>
      <c r="AA226" s="711"/>
      <c r="AB226" s="711"/>
      <c r="AC226" s="711"/>
      <c r="AD226" s="711"/>
      <c r="AE226" s="711"/>
      <c r="AF226" s="711"/>
      <c r="AG226" s="711"/>
      <c r="AH226" s="711"/>
      <c r="AI226" s="711"/>
      <c r="AJ226" s="711"/>
      <c r="AK226" s="711"/>
      <c r="AL226" s="711"/>
      <c r="AM226" s="711"/>
      <c r="AN226" s="711"/>
      <c r="AO226" s="711"/>
      <c r="AP226" s="711"/>
      <c r="AQ226" s="711"/>
      <c r="AR226" s="711"/>
      <c r="AS226" s="711"/>
      <c r="AT226" s="711"/>
      <c r="AU226" s="711"/>
      <c r="AV226" s="711"/>
      <c r="AW226" s="711"/>
      <c r="AX226" s="711"/>
      <c r="AY226" s="711"/>
      <c r="AZ226" s="711"/>
      <c r="BA226" s="711"/>
      <c r="BB226" s="711"/>
      <c r="BC226" s="711"/>
      <c r="BD226" s="711"/>
      <c r="BE226" s="711"/>
      <c r="BF226" s="711"/>
      <c r="BG226" s="711"/>
      <c r="BH226" s="711"/>
      <c r="BI226" s="711"/>
      <c r="BJ226" s="711"/>
      <c r="BK226" s="711"/>
      <c r="BL226" s="711"/>
      <c r="BM226" s="711"/>
      <c r="BN226" s="711"/>
      <c r="BO226" s="711"/>
      <c r="BP226" s="711"/>
      <c r="BQ226" s="639"/>
      <c r="CB226" s="639"/>
    </row>
    <row r="227" ht="15.75" customHeight="1">
      <c r="A227" s="639"/>
      <c r="B227" s="639"/>
      <c r="C227" s="639"/>
      <c r="D227" s="639"/>
      <c r="E227" s="711"/>
      <c r="F227" s="711"/>
      <c r="G227" s="711"/>
      <c r="H227" s="711"/>
      <c r="I227" s="639"/>
      <c r="J227" s="711"/>
      <c r="K227" s="711"/>
      <c r="L227" s="711"/>
      <c r="M227" s="711"/>
      <c r="N227" s="711"/>
      <c r="O227" s="711"/>
      <c r="P227" s="711"/>
      <c r="Q227" s="711"/>
      <c r="R227" s="711"/>
      <c r="S227" s="711"/>
      <c r="T227" s="711"/>
      <c r="U227" s="711"/>
      <c r="V227" s="711"/>
      <c r="W227" s="711"/>
      <c r="X227" s="711"/>
      <c r="Y227" s="711"/>
      <c r="Z227" s="711"/>
      <c r="AA227" s="711"/>
      <c r="AB227" s="711"/>
      <c r="AC227" s="711"/>
      <c r="AD227" s="711"/>
      <c r="AE227" s="711"/>
      <c r="AF227" s="711"/>
      <c r="AG227" s="711"/>
      <c r="AH227" s="711"/>
      <c r="AI227" s="711"/>
      <c r="AJ227" s="711"/>
      <c r="AK227" s="711"/>
      <c r="AL227" s="711"/>
      <c r="AM227" s="711"/>
      <c r="AN227" s="711"/>
      <c r="AO227" s="711"/>
      <c r="AP227" s="711"/>
      <c r="AQ227" s="711"/>
      <c r="AR227" s="711"/>
      <c r="AS227" s="711"/>
      <c r="AT227" s="711"/>
      <c r="AU227" s="711"/>
      <c r="AV227" s="711"/>
      <c r="AW227" s="711"/>
      <c r="AX227" s="711"/>
      <c r="AY227" s="711"/>
      <c r="AZ227" s="711"/>
      <c r="BA227" s="711"/>
      <c r="BB227" s="711"/>
      <c r="BC227" s="711"/>
      <c r="BD227" s="711"/>
      <c r="BE227" s="711"/>
      <c r="BF227" s="711"/>
      <c r="BG227" s="711"/>
      <c r="BH227" s="711"/>
      <c r="BI227" s="711"/>
      <c r="BJ227" s="711"/>
      <c r="BK227" s="711"/>
      <c r="BL227" s="711"/>
      <c r="BM227" s="711"/>
      <c r="BN227" s="711"/>
      <c r="BO227" s="711"/>
      <c r="BP227" s="711"/>
      <c r="BQ227" s="639"/>
      <c r="CB227" s="639"/>
    </row>
    <row r="228" ht="15.75" customHeight="1">
      <c r="A228" s="639"/>
      <c r="B228" s="639"/>
      <c r="C228" s="639"/>
      <c r="D228" s="639"/>
      <c r="E228" s="711"/>
      <c r="F228" s="711"/>
      <c r="G228" s="711"/>
      <c r="H228" s="711"/>
      <c r="I228" s="639"/>
      <c r="J228" s="711"/>
      <c r="K228" s="711"/>
      <c r="L228" s="711"/>
      <c r="M228" s="711"/>
      <c r="N228" s="711"/>
      <c r="O228" s="711"/>
      <c r="P228" s="711"/>
      <c r="Q228" s="711"/>
      <c r="R228" s="711"/>
      <c r="S228" s="711"/>
      <c r="T228" s="711"/>
      <c r="U228" s="711"/>
      <c r="V228" s="711"/>
      <c r="W228" s="711"/>
      <c r="X228" s="711"/>
      <c r="Y228" s="711"/>
      <c r="Z228" s="711"/>
      <c r="AA228" s="711"/>
      <c r="AB228" s="711"/>
      <c r="AC228" s="711"/>
      <c r="AD228" s="711"/>
      <c r="AE228" s="711"/>
      <c r="AF228" s="711"/>
      <c r="AG228" s="711"/>
      <c r="AH228" s="711"/>
      <c r="AI228" s="711"/>
      <c r="AJ228" s="711"/>
      <c r="AK228" s="711"/>
      <c r="AL228" s="711"/>
      <c r="AM228" s="711"/>
      <c r="AN228" s="711"/>
      <c r="AO228" s="711"/>
      <c r="AP228" s="711"/>
      <c r="AQ228" s="711"/>
      <c r="AR228" s="711"/>
      <c r="AS228" s="711"/>
      <c r="AT228" s="711"/>
      <c r="AU228" s="711"/>
      <c r="AV228" s="711"/>
      <c r="AW228" s="711"/>
      <c r="AX228" s="711"/>
      <c r="AY228" s="711"/>
      <c r="AZ228" s="711"/>
      <c r="BA228" s="711"/>
      <c r="BB228" s="711"/>
      <c r="BC228" s="711"/>
      <c r="BD228" s="711"/>
      <c r="BE228" s="711"/>
      <c r="BF228" s="711"/>
      <c r="BG228" s="711"/>
      <c r="BH228" s="711"/>
      <c r="BI228" s="711"/>
      <c r="BJ228" s="711"/>
      <c r="BK228" s="711"/>
      <c r="BL228" s="711"/>
      <c r="BM228" s="711"/>
      <c r="BN228" s="711"/>
      <c r="BO228" s="711"/>
      <c r="BP228" s="711"/>
      <c r="BQ228" s="639"/>
      <c r="CB228" s="639"/>
    </row>
    <row r="229" ht="15.75" customHeight="1">
      <c r="A229" s="639"/>
      <c r="B229" s="639"/>
      <c r="C229" s="639"/>
      <c r="D229" s="639"/>
      <c r="E229" s="711"/>
      <c r="F229" s="711"/>
      <c r="G229" s="711"/>
      <c r="H229" s="711"/>
      <c r="I229" s="639"/>
      <c r="J229" s="711"/>
      <c r="K229" s="711"/>
      <c r="L229" s="711"/>
      <c r="M229" s="711"/>
      <c r="N229" s="711"/>
      <c r="O229" s="711"/>
      <c r="P229" s="711"/>
      <c r="Q229" s="711"/>
      <c r="R229" s="711"/>
      <c r="S229" s="711"/>
      <c r="T229" s="711"/>
      <c r="U229" s="711"/>
      <c r="V229" s="711"/>
      <c r="W229" s="711"/>
      <c r="X229" s="711"/>
      <c r="Y229" s="711"/>
      <c r="Z229" s="711"/>
      <c r="AA229" s="711"/>
      <c r="AB229" s="711"/>
      <c r="AC229" s="711"/>
      <c r="AD229" s="711"/>
      <c r="AE229" s="711"/>
      <c r="AF229" s="711"/>
      <c r="AG229" s="711"/>
      <c r="AH229" s="711"/>
      <c r="AI229" s="711"/>
      <c r="AJ229" s="711"/>
      <c r="AK229" s="711"/>
      <c r="AL229" s="711"/>
      <c r="AM229" s="711"/>
      <c r="AN229" s="711"/>
      <c r="AO229" s="711"/>
      <c r="AP229" s="711"/>
      <c r="AQ229" s="711"/>
      <c r="AR229" s="711"/>
      <c r="AS229" s="711"/>
      <c r="AT229" s="711"/>
      <c r="AU229" s="711"/>
      <c r="AV229" s="711"/>
      <c r="AW229" s="711"/>
      <c r="AX229" s="711"/>
      <c r="AY229" s="711"/>
      <c r="AZ229" s="711"/>
      <c r="BA229" s="711"/>
      <c r="BB229" s="711"/>
      <c r="BC229" s="711"/>
      <c r="BD229" s="711"/>
      <c r="BE229" s="711"/>
      <c r="BF229" s="711"/>
      <c r="BG229" s="711"/>
      <c r="BH229" s="711"/>
      <c r="BI229" s="711"/>
      <c r="BJ229" s="711"/>
      <c r="BK229" s="711"/>
      <c r="BL229" s="711"/>
      <c r="BM229" s="711"/>
      <c r="BN229" s="711"/>
      <c r="BO229" s="711"/>
      <c r="BP229" s="711"/>
      <c r="BQ229" s="639"/>
      <c r="CB229" s="639"/>
    </row>
    <row r="230" ht="15.75" customHeight="1">
      <c r="A230" s="639"/>
      <c r="B230" s="639"/>
      <c r="C230" s="639"/>
      <c r="D230" s="639"/>
      <c r="E230" s="711"/>
      <c r="F230" s="711"/>
      <c r="G230" s="711"/>
      <c r="H230" s="711"/>
      <c r="I230" s="639"/>
      <c r="J230" s="711"/>
      <c r="K230" s="711"/>
      <c r="L230" s="711"/>
      <c r="M230" s="711"/>
      <c r="N230" s="711"/>
      <c r="O230" s="711"/>
      <c r="P230" s="711"/>
      <c r="Q230" s="711"/>
      <c r="R230" s="711"/>
      <c r="S230" s="711"/>
      <c r="T230" s="711"/>
      <c r="U230" s="711"/>
      <c r="V230" s="711"/>
      <c r="W230" s="711"/>
      <c r="X230" s="711"/>
      <c r="Y230" s="711"/>
      <c r="Z230" s="711"/>
      <c r="AA230" s="711"/>
      <c r="AB230" s="711"/>
      <c r="AC230" s="711"/>
      <c r="AD230" s="711"/>
      <c r="AE230" s="711"/>
      <c r="AF230" s="711"/>
      <c r="AG230" s="711"/>
      <c r="AH230" s="711"/>
      <c r="AI230" s="711"/>
      <c r="AJ230" s="711"/>
      <c r="AK230" s="711"/>
      <c r="AL230" s="711"/>
      <c r="AM230" s="711"/>
      <c r="AN230" s="711"/>
      <c r="AO230" s="711"/>
      <c r="AP230" s="711"/>
      <c r="AQ230" s="711"/>
      <c r="AR230" s="711"/>
      <c r="AS230" s="711"/>
      <c r="AT230" s="711"/>
      <c r="AU230" s="711"/>
      <c r="AV230" s="711"/>
      <c r="AW230" s="711"/>
      <c r="AX230" s="711"/>
      <c r="AY230" s="711"/>
      <c r="AZ230" s="711"/>
      <c r="BA230" s="711"/>
      <c r="BB230" s="711"/>
      <c r="BC230" s="711"/>
      <c r="BD230" s="711"/>
      <c r="BE230" s="711"/>
      <c r="BF230" s="711"/>
      <c r="BG230" s="711"/>
      <c r="BH230" s="711"/>
      <c r="BI230" s="711"/>
      <c r="BJ230" s="711"/>
      <c r="BK230" s="711"/>
      <c r="BL230" s="711"/>
      <c r="BM230" s="711"/>
      <c r="BN230" s="711"/>
      <c r="BO230" s="711"/>
      <c r="BP230" s="711"/>
      <c r="BQ230" s="639"/>
      <c r="CB230" s="639"/>
    </row>
    <row r="231" ht="15.75" customHeight="1">
      <c r="A231" s="639"/>
      <c r="B231" s="639"/>
      <c r="C231" s="639"/>
      <c r="D231" s="639"/>
      <c r="E231" s="711"/>
      <c r="F231" s="711"/>
      <c r="G231" s="711"/>
      <c r="H231" s="711"/>
      <c r="I231" s="639"/>
      <c r="J231" s="711"/>
      <c r="K231" s="711"/>
      <c r="L231" s="711"/>
      <c r="M231" s="711"/>
      <c r="N231" s="711"/>
      <c r="O231" s="711"/>
      <c r="P231" s="711"/>
      <c r="Q231" s="711"/>
      <c r="R231" s="711"/>
      <c r="S231" s="711"/>
      <c r="T231" s="711"/>
      <c r="U231" s="711"/>
      <c r="V231" s="711"/>
      <c r="W231" s="711"/>
      <c r="X231" s="711"/>
      <c r="Y231" s="711"/>
      <c r="Z231" s="711"/>
      <c r="AA231" s="711"/>
      <c r="AB231" s="711"/>
      <c r="AC231" s="711"/>
      <c r="AD231" s="711"/>
      <c r="AE231" s="711"/>
      <c r="AF231" s="711"/>
      <c r="AG231" s="711"/>
      <c r="AH231" s="711"/>
      <c r="AI231" s="711"/>
      <c r="AJ231" s="711"/>
      <c r="AK231" s="711"/>
      <c r="AL231" s="711"/>
      <c r="AM231" s="711"/>
      <c r="AN231" s="711"/>
      <c r="AO231" s="711"/>
      <c r="AP231" s="711"/>
      <c r="AQ231" s="711"/>
      <c r="AR231" s="711"/>
      <c r="AS231" s="711"/>
      <c r="AT231" s="711"/>
      <c r="AU231" s="711"/>
      <c r="AV231" s="711"/>
      <c r="AW231" s="711"/>
      <c r="AX231" s="711"/>
      <c r="AY231" s="711"/>
      <c r="AZ231" s="711"/>
      <c r="BA231" s="711"/>
      <c r="BB231" s="711"/>
      <c r="BC231" s="711"/>
      <c r="BD231" s="711"/>
      <c r="BE231" s="711"/>
      <c r="BF231" s="711"/>
      <c r="BG231" s="711"/>
      <c r="BH231" s="711"/>
      <c r="BI231" s="711"/>
      <c r="BJ231" s="711"/>
      <c r="BK231" s="711"/>
      <c r="BL231" s="711"/>
      <c r="BM231" s="711"/>
      <c r="BN231" s="711"/>
      <c r="BO231" s="711"/>
      <c r="BP231" s="711"/>
      <c r="BQ231" s="639"/>
      <c r="CB231" s="639"/>
    </row>
    <row r="232" ht="15.75" customHeight="1">
      <c r="A232" s="639"/>
      <c r="B232" s="639"/>
      <c r="C232" s="639"/>
      <c r="D232" s="639"/>
      <c r="E232" s="711"/>
      <c r="F232" s="711"/>
      <c r="G232" s="711"/>
      <c r="H232" s="711"/>
      <c r="I232" s="639"/>
      <c r="J232" s="711"/>
      <c r="K232" s="711"/>
      <c r="L232" s="711"/>
      <c r="M232" s="711"/>
      <c r="N232" s="711"/>
      <c r="O232" s="711"/>
      <c r="P232" s="711"/>
      <c r="Q232" s="711"/>
      <c r="R232" s="711"/>
      <c r="S232" s="711"/>
      <c r="T232" s="711"/>
      <c r="U232" s="711"/>
      <c r="V232" s="711"/>
      <c r="W232" s="711"/>
      <c r="X232" s="711"/>
      <c r="Y232" s="711"/>
      <c r="Z232" s="711"/>
      <c r="AA232" s="711"/>
      <c r="AB232" s="711"/>
      <c r="AC232" s="711"/>
      <c r="AD232" s="711"/>
      <c r="AE232" s="711"/>
      <c r="AF232" s="711"/>
      <c r="AG232" s="711"/>
      <c r="AH232" s="711"/>
      <c r="AI232" s="711"/>
      <c r="AJ232" s="711"/>
      <c r="AK232" s="711"/>
      <c r="AL232" s="711"/>
      <c r="AM232" s="711"/>
      <c r="AN232" s="711"/>
      <c r="AO232" s="711"/>
      <c r="AP232" s="711"/>
      <c r="AQ232" s="711"/>
      <c r="AR232" s="711"/>
      <c r="AS232" s="711"/>
      <c r="AT232" s="711"/>
      <c r="AU232" s="711"/>
      <c r="AV232" s="711"/>
      <c r="AW232" s="711"/>
      <c r="AX232" s="711"/>
      <c r="AY232" s="711"/>
      <c r="AZ232" s="711"/>
      <c r="BA232" s="711"/>
      <c r="BB232" s="711"/>
      <c r="BC232" s="711"/>
      <c r="BD232" s="711"/>
      <c r="BE232" s="711"/>
      <c r="BF232" s="711"/>
      <c r="BG232" s="711"/>
      <c r="BH232" s="711"/>
      <c r="BI232" s="711"/>
      <c r="BJ232" s="711"/>
      <c r="BK232" s="711"/>
      <c r="BL232" s="711"/>
      <c r="BM232" s="711"/>
      <c r="BN232" s="711"/>
      <c r="BO232" s="711"/>
      <c r="BP232" s="711"/>
      <c r="BQ232" s="639"/>
      <c r="CB232" s="639"/>
    </row>
    <row r="233" ht="15.75" customHeight="1">
      <c r="A233" s="639"/>
      <c r="B233" s="639"/>
      <c r="C233" s="639"/>
      <c r="D233" s="639"/>
      <c r="E233" s="711"/>
      <c r="F233" s="711"/>
      <c r="G233" s="711"/>
      <c r="H233" s="711"/>
      <c r="I233" s="639"/>
      <c r="J233" s="711"/>
      <c r="K233" s="711"/>
      <c r="L233" s="711"/>
      <c r="M233" s="711"/>
      <c r="N233" s="711"/>
      <c r="O233" s="711"/>
      <c r="P233" s="711"/>
      <c r="Q233" s="711"/>
      <c r="R233" s="711"/>
      <c r="S233" s="711"/>
      <c r="T233" s="711"/>
      <c r="U233" s="711"/>
      <c r="V233" s="711"/>
      <c r="W233" s="711"/>
      <c r="X233" s="711"/>
      <c r="Y233" s="711"/>
      <c r="Z233" s="711"/>
      <c r="AA233" s="711"/>
      <c r="AB233" s="711"/>
      <c r="AC233" s="711"/>
      <c r="AD233" s="711"/>
      <c r="AE233" s="711"/>
      <c r="AF233" s="711"/>
      <c r="AG233" s="711"/>
      <c r="AH233" s="711"/>
      <c r="AI233" s="711"/>
      <c r="AJ233" s="711"/>
      <c r="AK233" s="711"/>
      <c r="AL233" s="711"/>
      <c r="AM233" s="711"/>
      <c r="AN233" s="711"/>
      <c r="AO233" s="711"/>
      <c r="AP233" s="711"/>
      <c r="AQ233" s="711"/>
      <c r="AR233" s="711"/>
      <c r="AS233" s="711"/>
      <c r="AT233" s="711"/>
      <c r="AU233" s="711"/>
      <c r="AV233" s="711"/>
      <c r="AW233" s="711"/>
      <c r="AX233" s="711"/>
      <c r="AY233" s="711"/>
      <c r="AZ233" s="711"/>
      <c r="BA233" s="711"/>
      <c r="BB233" s="711"/>
      <c r="BC233" s="711"/>
      <c r="BD233" s="711"/>
      <c r="BE233" s="711"/>
      <c r="BF233" s="711"/>
      <c r="BG233" s="711"/>
      <c r="BH233" s="711"/>
      <c r="BI233" s="711"/>
      <c r="BJ233" s="711"/>
      <c r="BK233" s="711"/>
      <c r="BL233" s="711"/>
      <c r="BM233" s="711"/>
      <c r="BN233" s="711"/>
      <c r="BO233" s="711"/>
      <c r="BP233" s="711"/>
      <c r="BQ233" s="639"/>
      <c r="CB233" s="639"/>
    </row>
    <row r="234" ht="15.75" customHeight="1">
      <c r="A234" s="639"/>
      <c r="B234" s="639"/>
      <c r="C234" s="639"/>
      <c r="D234" s="639"/>
      <c r="E234" s="711"/>
      <c r="F234" s="711"/>
      <c r="G234" s="711"/>
      <c r="H234" s="711"/>
      <c r="I234" s="639"/>
      <c r="J234" s="711"/>
      <c r="K234" s="711"/>
      <c r="L234" s="711"/>
      <c r="M234" s="711"/>
      <c r="N234" s="711"/>
      <c r="O234" s="711"/>
      <c r="P234" s="711"/>
      <c r="Q234" s="711"/>
      <c r="R234" s="711"/>
      <c r="S234" s="711"/>
      <c r="T234" s="711"/>
      <c r="U234" s="711"/>
      <c r="V234" s="711"/>
      <c r="W234" s="711"/>
      <c r="X234" s="711"/>
      <c r="Y234" s="711"/>
      <c r="Z234" s="711"/>
      <c r="AA234" s="711"/>
      <c r="AB234" s="711"/>
      <c r="AC234" s="711"/>
      <c r="AD234" s="711"/>
      <c r="AE234" s="711"/>
      <c r="AF234" s="711"/>
      <c r="AG234" s="711"/>
      <c r="AH234" s="711"/>
      <c r="AI234" s="711"/>
      <c r="AJ234" s="711"/>
      <c r="AK234" s="711"/>
      <c r="AL234" s="711"/>
      <c r="AM234" s="711"/>
      <c r="AN234" s="711"/>
      <c r="AO234" s="711"/>
      <c r="AP234" s="711"/>
      <c r="AQ234" s="711"/>
      <c r="AR234" s="711"/>
      <c r="AS234" s="711"/>
      <c r="AT234" s="711"/>
      <c r="AU234" s="711"/>
      <c r="AV234" s="711"/>
      <c r="AW234" s="711"/>
      <c r="AX234" s="711"/>
      <c r="AY234" s="711"/>
      <c r="AZ234" s="711"/>
      <c r="BA234" s="711"/>
      <c r="BB234" s="711"/>
      <c r="BC234" s="711"/>
      <c r="BD234" s="711"/>
      <c r="BE234" s="711"/>
      <c r="BF234" s="711"/>
      <c r="BG234" s="711"/>
      <c r="BH234" s="711"/>
      <c r="BI234" s="711"/>
      <c r="BJ234" s="711"/>
      <c r="BK234" s="711"/>
      <c r="BL234" s="711"/>
      <c r="BM234" s="711"/>
      <c r="BN234" s="711"/>
      <c r="BO234" s="711"/>
      <c r="BP234" s="711"/>
      <c r="BQ234" s="639"/>
      <c r="CB234" s="639"/>
    </row>
    <row r="235" ht="15.75" customHeight="1">
      <c r="A235" s="639"/>
      <c r="B235" s="639"/>
      <c r="C235" s="639"/>
      <c r="D235" s="639"/>
      <c r="E235" s="711"/>
      <c r="F235" s="711"/>
      <c r="G235" s="711"/>
      <c r="H235" s="711"/>
      <c r="I235" s="639"/>
      <c r="J235" s="711"/>
      <c r="K235" s="711"/>
      <c r="L235" s="711"/>
      <c r="M235" s="711"/>
      <c r="N235" s="711"/>
      <c r="O235" s="711"/>
      <c r="P235" s="711"/>
      <c r="Q235" s="711"/>
      <c r="R235" s="711"/>
      <c r="S235" s="711"/>
      <c r="T235" s="711"/>
      <c r="U235" s="711"/>
      <c r="V235" s="711"/>
      <c r="W235" s="711"/>
      <c r="X235" s="711"/>
      <c r="Y235" s="711"/>
      <c r="Z235" s="711"/>
      <c r="AA235" s="711"/>
      <c r="AB235" s="711"/>
      <c r="AC235" s="711"/>
      <c r="AD235" s="711"/>
      <c r="AE235" s="711"/>
      <c r="AF235" s="711"/>
      <c r="AG235" s="711"/>
      <c r="AH235" s="711"/>
      <c r="AI235" s="711"/>
      <c r="AJ235" s="711"/>
      <c r="AK235" s="711"/>
      <c r="AL235" s="711"/>
      <c r="AM235" s="711"/>
      <c r="AN235" s="711"/>
      <c r="AO235" s="711"/>
      <c r="AP235" s="711"/>
      <c r="AQ235" s="711"/>
      <c r="AR235" s="711"/>
      <c r="AS235" s="711"/>
      <c r="AT235" s="711"/>
      <c r="AU235" s="711"/>
      <c r="AV235" s="711"/>
      <c r="AW235" s="711"/>
      <c r="AX235" s="711"/>
      <c r="AY235" s="711"/>
      <c r="AZ235" s="711"/>
      <c r="BA235" s="711"/>
      <c r="BB235" s="711"/>
      <c r="BC235" s="711"/>
      <c r="BD235" s="711"/>
      <c r="BE235" s="711"/>
      <c r="BF235" s="711"/>
      <c r="BG235" s="711"/>
      <c r="BH235" s="711"/>
      <c r="BI235" s="711"/>
      <c r="BJ235" s="711"/>
      <c r="BK235" s="711"/>
      <c r="BL235" s="711"/>
      <c r="BM235" s="711"/>
      <c r="BN235" s="711"/>
      <c r="BO235" s="711"/>
      <c r="BP235" s="711"/>
      <c r="BQ235" s="639"/>
      <c r="CB235" s="639"/>
    </row>
    <row r="236" ht="15.75" customHeight="1">
      <c r="A236" s="639"/>
      <c r="B236" s="639"/>
      <c r="C236" s="639"/>
      <c r="D236" s="639"/>
      <c r="E236" s="711"/>
      <c r="F236" s="711"/>
      <c r="G236" s="711"/>
      <c r="H236" s="711"/>
      <c r="I236" s="639"/>
      <c r="J236" s="711"/>
      <c r="K236" s="711"/>
      <c r="L236" s="711"/>
      <c r="M236" s="711"/>
      <c r="N236" s="711"/>
      <c r="O236" s="711"/>
      <c r="P236" s="711"/>
      <c r="Q236" s="711"/>
      <c r="R236" s="711"/>
      <c r="S236" s="711"/>
      <c r="T236" s="711"/>
      <c r="U236" s="711"/>
      <c r="V236" s="711"/>
      <c r="W236" s="711"/>
      <c r="X236" s="711"/>
      <c r="Y236" s="711"/>
      <c r="Z236" s="711"/>
      <c r="AA236" s="711"/>
      <c r="AB236" s="711"/>
      <c r="AC236" s="711"/>
      <c r="AD236" s="711"/>
      <c r="AE236" s="711"/>
      <c r="AF236" s="711"/>
      <c r="AG236" s="711"/>
      <c r="AH236" s="711"/>
      <c r="AI236" s="711"/>
      <c r="AJ236" s="711"/>
      <c r="AK236" s="711"/>
      <c r="AL236" s="711"/>
      <c r="AM236" s="711"/>
      <c r="AN236" s="711"/>
      <c r="AO236" s="711"/>
      <c r="AP236" s="711"/>
      <c r="AQ236" s="711"/>
      <c r="AR236" s="711"/>
      <c r="AS236" s="711"/>
      <c r="AT236" s="711"/>
      <c r="AU236" s="711"/>
      <c r="AV236" s="711"/>
      <c r="AW236" s="711"/>
      <c r="AX236" s="711"/>
      <c r="AY236" s="711"/>
      <c r="AZ236" s="711"/>
      <c r="BA236" s="711"/>
      <c r="BB236" s="711"/>
      <c r="BC236" s="711"/>
      <c r="BD236" s="711"/>
      <c r="BE236" s="711"/>
      <c r="BF236" s="711"/>
      <c r="BG236" s="711"/>
      <c r="BH236" s="711"/>
      <c r="BI236" s="711"/>
      <c r="BJ236" s="711"/>
      <c r="BK236" s="711"/>
      <c r="BL236" s="711"/>
      <c r="BM236" s="711"/>
      <c r="BN236" s="711"/>
      <c r="BO236" s="711"/>
      <c r="BP236" s="711"/>
      <c r="BQ236" s="639"/>
      <c r="CB236" s="639"/>
    </row>
    <row r="237" ht="15.75" customHeight="1">
      <c r="A237" s="639"/>
      <c r="B237" s="639"/>
      <c r="C237" s="639"/>
      <c r="D237" s="639"/>
      <c r="E237" s="711"/>
      <c r="F237" s="711"/>
      <c r="G237" s="711"/>
      <c r="H237" s="711"/>
      <c r="I237" s="639"/>
      <c r="J237" s="711"/>
      <c r="K237" s="711"/>
      <c r="L237" s="711"/>
      <c r="M237" s="711"/>
      <c r="N237" s="711"/>
      <c r="O237" s="711"/>
      <c r="P237" s="711"/>
      <c r="Q237" s="711"/>
      <c r="R237" s="711"/>
      <c r="S237" s="711"/>
      <c r="T237" s="711"/>
      <c r="U237" s="711"/>
      <c r="V237" s="711"/>
      <c r="W237" s="711"/>
      <c r="X237" s="711"/>
      <c r="Y237" s="711"/>
      <c r="Z237" s="711"/>
      <c r="AA237" s="711"/>
      <c r="AB237" s="711"/>
      <c r="AC237" s="711"/>
      <c r="AD237" s="711"/>
      <c r="AE237" s="711"/>
      <c r="AF237" s="711"/>
      <c r="AG237" s="711"/>
      <c r="AH237" s="711"/>
      <c r="AI237" s="711"/>
      <c r="AJ237" s="711"/>
      <c r="AK237" s="711"/>
      <c r="AL237" s="711"/>
      <c r="AM237" s="711"/>
      <c r="AN237" s="711"/>
      <c r="AO237" s="711"/>
      <c r="AP237" s="711"/>
      <c r="AQ237" s="711"/>
      <c r="AR237" s="711"/>
      <c r="AS237" s="711"/>
      <c r="AT237" s="711"/>
      <c r="AU237" s="711"/>
      <c r="AV237" s="711"/>
      <c r="AW237" s="711"/>
      <c r="AX237" s="711"/>
      <c r="AY237" s="711"/>
      <c r="AZ237" s="711"/>
      <c r="BA237" s="711"/>
      <c r="BB237" s="711"/>
      <c r="BC237" s="711"/>
      <c r="BD237" s="711"/>
      <c r="BE237" s="711"/>
      <c r="BF237" s="711"/>
      <c r="BG237" s="711"/>
      <c r="BH237" s="711"/>
      <c r="BI237" s="711"/>
      <c r="BJ237" s="711"/>
      <c r="BK237" s="711"/>
      <c r="BL237" s="711"/>
      <c r="BM237" s="711"/>
      <c r="BN237" s="711"/>
      <c r="BO237" s="711"/>
      <c r="BP237" s="711"/>
      <c r="BQ237" s="639"/>
      <c r="CB237" s="639"/>
    </row>
    <row r="238" ht="15.75" customHeight="1">
      <c r="A238" s="639"/>
      <c r="B238" s="639"/>
      <c r="C238" s="639"/>
      <c r="D238" s="639"/>
      <c r="E238" s="711"/>
      <c r="F238" s="711"/>
      <c r="G238" s="711"/>
      <c r="H238" s="711"/>
      <c r="I238" s="639"/>
      <c r="J238" s="711"/>
      <c r="K238" s="711"/>
      <c r="L238" s="711"/>
      <c r="M238" s="711"/>
      <c r="N238" s="711"/>
      <c r="O238" s="711"/>
      <c r="P238" s="711"/>
      <c r="Q238" s="711"/>
      <c r="R238" s="711"/>
      <c r="S238" s="711"/>
      <c r="T238" s="711"/>
      <c r="U238" s="711"/>
      <c r="V238" s="711"/>
      <c r="W238" s="711"/>
      <c r="X238" s="711"/>
      <c r="Y238" s="711"/>
      <c r="Z238" s="711"/>
      <c r="AA238" s="711"/>
      <c r="AB238" s="711"/>
      <c r="AC238" s="711"/>
      <c r="AD238" s="711"/>
      <c r="AE238" s="711"/>
      <c r="AF238" s="711"/>
      <c r="AG238" s="711"/>
      <c r="AH238" s="711"/>
      <c r="AI238" s="711"/>
      <c r="AJ238" s="711"/>
      <c r="AK238" s="711"/>
      <c r="AL238" s="711"/>
      <c r="AM238" s="711"/>
      <c r="AN238" s="711"/>
      <c r="AO238" s="711"/>
      <c r="AP238" s="711"/>
      <c r="AQ238" s="711"/>
      <c r="AR238" s="711"/>
      <c r="AS238" s="711"/>
      <c r="AT238" s="711"/>
      <c r="AU238" s="711"/>
      <c r="AV238" s="711"/>
      <c r="AW238" s="711"/>
      <c r="AX238" s="711"/>
      <c r="AY238" s="711"/>
      <c r="AZ238" s="711"/>
      <c r="BA238" s="711"/>
      <c r="BB238" s="711"/>
      <c r="BC238" s="711"/>
      <c r="BD238" s="711"/>
      <c r="BE238" s="711"/>
      <c r="BF238" s="711"/>
      <c r="BG238" s="711"/>
      <c r="BH238" s="711"/>
      <c r="BI238" s="711"/>
      <c r="BJ238" s="711"/>
      <c r="BK238" s="711"/>
      <c r="BL238" s="711"/>
      <c r="BM238" s="711"/>
      <c r="BN238" s="711"/>
      <c r="BO238" s="711"/>
      <c r="BP238" s="711"/>
      <c r="BQ238" s="639"/>
      <c r="CB238" s="639"/>
    </row>
    <row r="239" ht="15.75" customHeight="1">
      <c r="A239" s="639"/>
      <c r="B239" s="639"/>
      <c r="C239" s="639"/>
      <c r="D239" s="639"/>
      <c r="E239" s="711"/>
      <c r="F239" s="711"/>
      <c r="G239" s="711"/>
      <c r="H239" s="711"/>
      <c r="I239" s="639"/>
      <c r="J239" s="711"/>
      <c r="K239" s="711"/>
      <c r="L239" s="711"/>
      <c r="M239" s="711"/>
      <c r="N239" s="711"/>
      <c r="O239" s="711"/>
      <c r="P239" s="711"/>
      <c r="Q239" s="711"/>
      <c r="R239" s="711"/>
      <c r="S239" s="711"/>
      <c r="T239" s="711"/>
      <c r="U239" s="711"/>
      <c r="V239" s="711"/>
      <c r="W239" s="711"/>
      <c r="X239" s="711"/>
      <c r="Y239" s="711"/>
      <c r="Z239" s="711"/>
      <c r="AA239" s="711"/>
      <c r="AB239" s="711"/>
      <c r="AC239" s="711"/>
      <c r="AD239" s="711"/>
      <c r="AE239" s="711"/>
      <c r="AF239" s="711"/>
      <c r="AG239" s="711"/>
      <c r="AH239" s="711"/>
      <c r="AI239" s="711"/>
      <c r="AJ239" s="711"/>
      <c r="AK239" s="711"/>
      <c r="AL239" s="711"/>
      <c r="AM239" s="711"/>
      <c r="AN239" s="711"/>
      <c r="AO239" s="711"/>
      <c r="AP239" s="711"/>
      <c r="AQ239" s="711"/>
      <c r="AR239" s="711"/>
      <c r="AS239" s="711"/>
      <c r="AT239" s="711"/>
      <c r="AU239" s="711"/>
      <c r="AV239" s="711"/>
      <c r="AW239" s="711"/>
      <c r="AX239" s="711"/>
      <c r="AY239" s="711"/>
      <c r="AZ239" s="711"/>
      <c r="BA239" s="711"/>
      <c r="BB239" s="711"/>
      <c r="BC239" s="711"/>
      <c r="BD239" s="711"/>
      <c r="BE239" s="711"/>
      <c r="BF239" s="711"/>
      <c r="BG239" s="711"/>
      <c r="BH239" s="711"/>
      <c r="BI239" s="711"/>
      <c r="BJ239" s="711"/>
      <c r="BK239" s="711"/>
      <c r="BL239" s="711"/>
      <c r="BM239" s="711"/>
      <c r="BN239" s="711"/>
      <c r="BO239" s="711"/>
      <c r="BP239" s="711"/>
      <c r="BQ239" s="639"/>
      <c r="CB239" s="639"/>
    </row>
    <row r="240" ht="15.75" customHeight="1">
      <c r="A240" s="639"/>
      <c r="B240" s="639"/>
      <c r="C240" s="639"/>
      <c r="D240" s="639"/>
      <c r="E240" s="711"/>
      <c r="F240" s="711"/>
      <c r="G240" s="711"/>
      <c r="H240" s="711"/>
      <c r="I240" s="639"/>
      <c r="J240" s="711"/>
      <c r="K240" s="711"/>
      <c r="L240" s="711"/>
      <c r="M240" s="711"/>
      <c r="N240" s="711"/>
      <c r="O240" s="711"/>
      <c r="P240" s="711"/>
      <c r="Q240" s="711"/>
      <c r="R240" s="711"/>
      <c r="S240" s="711"/>
      <c r="T240" s="711"/>
      <c r="U240" s="711"/>
      <c r="V240" s="711"/>
      <c r="W240" s="711"/>
      <c r="X240" s="711"/>
      <c r="Y240" s="711"/>
      <c r="Z240" s="711"/>
      <c r="AA240" s="711"/>
      <c r="AB240" s="711"/>
      <c r="AC240" s="711"/>
      <c r="AD240" s="711"/>
      <c r="AE240" s="711"/>
      <c r="AF240" s="711"/>
      <c r="AG240" s="711"/>
      <c r="AH240" s="711"/>
      <c r="AI240" s="711"/>
      <c r="AJ240" s="711"/>
      <c r="AK240" s="711"/>
      <c r="AL240" s="711"/>
      <c r="AM240" s="711"/>
      <c r="AN240" s="711"/>
      <c r="AO240" s="711"/>
      <c r="AP240" s="711"/>
      <c r="AQ240" s="711"/>
      <c r="AR240" s="711"/>
      <c r="AS240" s="711"/>
      <c r="AT240" s="711"/>
      <c r="AU240" s="711"/>
      <c r="AV240" s="711"/>
      <c r="AW240" s="711"/>
      <c r="AX240" s="711"/>
      <c r="AY240" s="711"/>
      <c r="AZ240" s="711"/>
      <c r="BA240" s="711"/>
      <c r="BB240" s="711"/>
      <c r="BC240" s="711"/>
      <c r="BD240" s="711"/>
      <c r="BE240" s="711"/>
      <c r="BF240" s="711"/>
      <c r="BG240" s="711"/>
      <c r="BH240" s="711"/>
      <c r="BI240" s="711"/>
      <c r="BJ240" s="711"/>
      <c r="BK240" s="711"/>
      <c r="BL240" s="711"/>
      <c r="BM240" s="711"/>
      <c r="BN240" s="711"/>
      <c r="BO240" s="711"/>
      <c r="BP240" s="711"/>
      <c r="BQ240" s="639"/>
      <c r="CB240" s="639"/>
    </row>
    <row r="241" ht="15.75" customHeight="1">
      <c r="A241" s="639"/>
      <c r="B241" s="639"/>
      <c r="C241" s="639"/>
      <c r="D241" s="639"/>
      <c r="E241" s="711"/>
      <c r="F241" s="711"/>
      <c r="G241" s="711"/>
      <c r="H241" s="711"/>
      <c r="I241" s="639"/>
      <c r="J241" s="711"/>
      <c r="K241" s="711"/>
      <c r="L241" s="711"/>
      <c r="M241" s="711"/>
      <c r="N241" s="711"/>
      <c r="O241" s="711"/>
      <c r="P241" s="711"/>
      <c r="Q241" s="711"/>
      <c r="R241" s="711"/>
      <c r="S241" s="711"/>
      <c r="T241" s="711"/>
      <c r="U241" s="711"/>
      <c r="V241" s="711"/>
      <c r="W241" s="711"/>
      <c r="X241" s="711"/>
      <c r="Y241" s="711"/>
      <c r="Z241" s="711"/>
      <c r="AA241" s="711"/>
      <c r="AB241" s="711"/>
      <c r="AC241" s="711"/>
      <c r="AD241" s="711"/>
      <c r="AE241" s="711"/>
      <c r="AF241" s="711"/>
      <c r="AG241" s="711"/>
      <c r="AH241" s="711"/>
      <c r="AI241" s="711"/>
      <c r="AJ241" s="711"/>
      <c r="AK241" s="711"/>
      <c r="AL241" s="711"/>
      <c r="AM241" s="711"/>
      <c r="AN241" s="711"/>
      <c r="AO241" s="711"/>
      <c r="AP241" s="711"/>
      <c r="AQ241" s="711"/>
      <c r="AR241" s="711"/>
      <c r="AS241" s="711"/>
      <c r="AT241" s="711"/>
      <c r="AU241" s="711"/>
      <c r="AV241" s="711"/>
      <c r="AW241" s="711"/>
      <c r="AX241" s="711"/>
      <c r="AY241" s="711"/>
      <c r="AZ241" s="711"/>
      <c r="BA241" s="711"/>
      <c r="BB241" s="711"/>
      <c r="BC241" s="711"/>
      <c r="BD241" s="711"/>
      <c r="BE241" s="711"/>
      <c r="BF241" s="711"/>
      <c r="BG241" s="711"/>
      <c r="BH241" s="711"/>
      <c r="BI241" s="711"/>
      <c r="BJ241" s="711"/>
      <c r="BK241" s="711"/>
      <c r="BL241" s="711"/>
      <c r="BM241" s="711"/>
      <c r="BN241" s="711"/>
      <c r="BO241" s="711"/>
      <c r="BP241" s="711"/>
      <c r="BQ241" s="639"/>
      <c r="CB241" s="639"/>
    </row>
    <row r="242" ht="15.75" customHeight="1">
      <c r="A242" s="639"/>
      <c r="B242" s="639"/>
      <c r="C242" s="639"/>
      <c r="D242" s="639"/>
      <c r="E242" s="711"/>
      <c r="F242" s="711"/>
      <c r="G242" s="711"/>
      <c r="H242" s="711"/>
      <c r="I242" s="639"/>
      <c r="J242" s="711"/>
      <c r="K242" s="711"/>
      <c r="L242" s="711"/>
      <c r="M242" s="711"/>
      <c r="N242" s="711"/>
      <c r="O242" s="711"/>
      <c r="P242" s="711"/>
      <c r="Q242" s="711"/>
      <c r="R242" s="711"/>
      <c r="S242" s="711"/>
      <c r="T242" s="711"/>
      <c r="U242" s="711"/>
      <c r="V242" s="711"/>
      <c r="W242" s="711"/>
      <c r="X242" s="711"/>
      <c r="Y242" s="711"/>
      <c r="Z242" s="711"/>
      <c r="AA242" s="711"/>
      <c r="AB242" s="711"/>
      <c r="AC242" s="711"/>
      <c r="AD242" s="711"/>
      <c r="AE242" s="711"/>
      <c r="AF242" s="711"/>
      <c r="AG242" s="711"/>
      <c r="AH242" s="711"/>
      <c r="AI242" s="711"/>
      <c r="AJ242" s="711"/>
      <c r="AK242" s="711"/>
      <c r="AL242" s="711"/>
      <c r="AM242" s="711"/>
      <c r="AN242" s="711"/>
      <c r="AO242" s="711"/>
      <c r="AP242" s="711"/>
      <c r="AQ242" s="711"/>
      <c r="AR242" s="711"/>
      <c r="AS242" s="711"/>
      <c r="AT242" s="711"/>
      <c r="AU242" s="711"/>
      <c r="AV242" s="711"/>
      <c r="AW242" s="711"/>
      <c r="AX242" s="711"/>
      <c r="AY242" s="711"/>
      <c r="AZ242" s="711"/>
      <c r="BA242" s="711"/>
      <c r="BB242" s="711"/>
      <c r="BC242" s="711"/>
      <c r="BD242" s="711"/>
      <c r="BE242" s="711"/>
      <c r="BF242" s="711"/>
      <c r="BG242" s="711"/>
      <c r="BH242" s="711"/>
      <c r="BI242" s="711"/>
      <c r="BJ242" s="711"/>
      <c r="BK242" s="711"/>
      <c r="BL242" s="711"/>
      <c r="BM242" s="711"/>
      <c r="BN242" s="711"/>
      <c r="BO242" s="711"/>
      <c r="BP242" s="711"/>
      <c r="BQ242" s="639"/>
      <c r="CB242" s="639"/>
    </row>
    <row r="243" ht="15.75" customHeight="1">
      <c r="A243" s="639"/>
      <c r="B243" s="639"/>
      <c r="C243" s="639"/>
      <c r="D243" s="639"/>
      <c r="E243" s="711"/>
      <c r="F243" s="711"/>
      <c r="G243" s="711"/>
      <c r="H243" s="711"/>
      <c r="I243" s="639"/>
      <c r="J243" s="711"/>
      <c r="K243" s="711"/>
      <c r="L243" s="711"/>
      <c r="M243" s="711"/>
      <c r="N243" s="711"/>
      <c r="O243" s="711"/>
      <c r="P243" s="711"/>
      <c r="Q243" s="711"/>
      <c r="R243" s="711"/>
      <c r="S243" s="711"/>
      <c r="T243" s="711"/>
      <c r="U243" s="711"/>
      <c r="V243" s="711"/>
      <c r="W243" s="711"/>
      <c r="X243" s="711"/>
      <c r="Y243" s="711"/>
      <c r="Z243" s="711"/>
      <c r="AA243" s="711"/>
      <c r="AB243" s="711"/>
      <c r="AC243" s="711"/>
      <c r="AD243" s="711"/>
      <c r="AE243" s="711"/>
      <c r="AF243" s="711"/>
      <c r="AG243" s="711"/>
      <c r="AH243" s="711"/>
      <c r="AI243" s="711"/>
      <c r="AJ243" s="711"/>
      <c r="AK243" s="711"/>
      <c r="AL243" s="711"/>
      <c r="AM243" s="711"/>
      <c r="AN243" s="711"/>
      <c r="AO243" s="711"/>
      <c r="AP243" s="711"/>
      <c r="AQ243" s="711"/>
      <c r="AR243" s="711"/>
      <c r="AS243" s="711"/>
      <c r="AT243" s="711"/>
      <c r="AU243" s="711"/>
      <c r="AV243" s="711"/>
      <c r="AW243" s="711"/>
      <c r="AX243" s="711"/>
      <c r="AY243" s="711"/>
      <c r="AZ243" s="711"/>
      <c r="BA243" s="711"/>
      <c r="BB243" s="711"/>
      <c r="BC243" s="711"/>
      <c r="BD243" s="711"/>
      <c r="BE243" s="711"/>
      <c r="BF243" s="711"/>
      <c r="BG243" s="711"/>
      <c r="BH243" s="711"/>
      <c r="BI243" s="711"/>
      <c r="BJ243" s="711"/>
      <c r="BK243" s="711"/>
      <c r="BL243" s="711"/>
      <c r="BM243" s="711"/>
      <c r="BN243" s="711"/>
      <c r="BO243" s="711"/>
      <c r="BP243" s="711"/>
      <c r="BQ243" s="639"/>
      <c r="CB243" s="639"/>
    </row>
    <row r="244" ht="15.75" customHeight="1">
      <c r="A244" s="639"/>
      <c r="B244" s="639"/>
      <c r="C244" s="639"/>
      <c r="D244" s="639"/>
      <c r="E244" s="711"/>
      <c r="F244" s="711"/>
      <c r="G244" s="711"/>
      <c r="H244" s="711"/>
      <c r="I244" s="639"/>
      <c r="J244" s="711"/>
      <c r="K244" s="711"/>
      <c r="L244" s="711"/>
      <c r="M244" s="711"/>
      <c r="N244" s="711"/>
      <c r="O244" s="711"/>
      <c r="P244" s="711"/>
      <c r="Q244" s="711"/>
      <c r="R244" s="711"/>
      <c r="S244" s="711"/>
      <c r="T244" s="711"/>
      <c r="U244" s="711"/>
      <c r="V244" s="711"/>
      <c r="W244" s="711"/>
      <c r="X244" s="711"/>
      <c r="Y244" s="711"/>
      <c r="Z244" s="711"/>
      <c r="AA244" s="711"/>
      <c r="AB244" s="711"/>
      <c r="AC244" s="711"/>
      <c r="AD244" s="711"/>
      <c r="AE244" s="711"/>
      <c r="AF244" s="711"/>
      <c r="AG244" s="711"/>
      <c r="AH244" s="711"/>
      <c r="AI244" s="711"/>
      <c r="AJ244" s="711"/>
      <c r="AK244" s="711"/>
      <c r="AL244" s="711"/>
      <c r="AM244" s="711"/>
      <c r="AN244" s="711"/>
      <c r="AO244" s="711"/>
      <c r="AP244" s="711"/>
      <c r="AQ244" s="711"/>
      <c r="AR244" s="711"/>
      <c r="AS244" s="711"/>
      <c r="AT244" s="711"/>
      <c r="AU244" s="711"/>
      <c r="AV244" s="711"/>
      <c r="AW244" s="711"/>
      <c r="AX244" s="711"/>
      <c r="AY244" s="711"/>
      <c r="AZ244" s="711"/>
      <c r="BA244" s="711"/>
      <c r="BB244" s="711"/>
      <c r="BC244" s="711"/>
      <c r="BD244" s="711"/>
      <c r="BE244" s="711"/>
      <c r="BF244" s="711"/>
      <c r="BG244" s="711"/>
      <c r="BH244" s="711"/>
      <c r="BI244" s="711"/>
      <c r="BJ244" s="711"/>
      <c r="BK244" s="711"/>
      <c r="BL244" s="711"/>
      <c r="BM244" s="711"/>
      <c r="BN244" s="711"/>
      <c r="BO244" s="711"/>
      <c r="BP244" s="711"/>
      <c r="BQ244" s="639"/>
      <c r="CB244" s="639"/>
    </row>
    <row r="245" ht="15.75" customHeight="1">
      <c r="A245" s="639"/>
      <c r="B245" s="639"/>
      <c r="C245" s="639"/>
      <c r="D245" s="639"/>
      <c r="E245" s="711"/>
      <c r="F245" s="711"/>
      <c r="G245" s="711"/>
      <c r="H245" s="711"/>
      <c r="I245" s="639"/>
      <c r="J245" s="711"/>
      <c r="K245" s="711"/>
      <c r="L245" s="711"/>
      <c r="M245" s="711"/>
      <c r="N245" s="711"/>
      <c r="O245" s="711"/>
      <c r="P245" s="711"/>
      <c r="Q245" s="711"/>
      <c r="R245" s="711"/>
      <c r="S245" s="711"/>
      <c r="T245" s="711"/>
      <c r="U245" s="711"/>
      <c r="V245" s="711"/>
      <c r="W245" s="711"/>
      <c r="X245" s="711"/>
      <c r="Y245" s="711"/>
      <c r="Z245" s="711"/>
      <c r="AA245" s="711"/>
      <c r="AB245" s="711"/>
      <c r="AC245" s="711"/>
      <c r="AD245" s="711"/>
      <c r="AE245" s="711"/>
      <c r="AF245" s="711"/>
      <c r="AG245" s="711"/>
      <c r="AH245" s="711"/>
      <c r="AI245" s="711"/>
      <c r="AJ245" s="711"/>
      <c r="AK245" s="711"/>
      <c r="AL245" s="711"/>
      <c r="AM245" s="711"/>
      <c r="AN245" s="711"/>
      <c r="AO245" s="711"/>
      <c r="AP245" s="711"/>
      <c r="AQ245" s="711"/>
      <c r="AR245" s="711"/>
      <c r="AS245" s="711"/>
      <c r="AT245" s="711"/>
      <c r="AU245" s="711"/>
      <c r="AV245" s="711"/>
      <c r="AW245" s="711"/>
      <c r="AX245" s="711"/>
      <c r="AY245" s="711"/>
      <c r="AZ245" s="711"/>
      <c r="BA245" s="711"/>
      <c r="BB245" s="711"/>
      <c r="BC245" s="711"/>
      <c r="BD245" s="711"/>
      <c r="BE245" s="711"/>
      <c r="BF245" s="711"/>
      <c r="BG245" s="711"/>
      <c r="BH245" s="711"/>
      <c r="BI245" s="711"/>
      <c r="BJ245" s="711"/>
      <c r="BK245" s="711"/>
      <c r="BL245" s="711"/>
      <c r="BM245" s="711"/>
      <c r="BN245" s="711"/>
      <c r="BO245" s="711"/>
      <c r="BP245" s="711"/>
      <c r="BQ245" s="639"/>
      <c r="CB245" s="639"/>
    </row>
    <row r="246" ht="15.75" customHeight="1">
      <c r="A246" s="639"/>
      <c r="B246" s="639"/>
      <c r="C246" s="639"/>
      <c r="D246" s="639"/>
      <c r="E246" s="711"/>
      <c r="F246" s="711"/>
      <c r="G246" s="711"/>
      <c r="H246" s="711"/>
      <c r="I246" s="639"/>
      <c r="J246" s="711"/>
      <c r="K246" s="711"/>
      <c r="L246" s="711"/>
      <c r="M246" s="711"/>
      <c r="N246" s="711"/>
      <c r="O246" s="711"/>
      <c r="P246" s="711"/>
      <c r="Q246" s="711"/>
      <c r="R246" s="711"/>
      <c r="S246" s="711"/>
      <c r="T246" s="711"/>
      <c r="U246" s="711"/>
      <c r="V246" s="711"/>
      <c r="W246" s="711"/>
      <c r="X246" s="711"/>
      <c r="Y246" s="711"/>
      <c r="Z246" s="711"/>
      <c r="AA246" s="711"/>
      <c r="AB246" s="711"/>
      <c r="AC246" s="711"/>
      <c r="AD246" s="711"/>
      <c r="AE246" s="711"/>
      <c r="AF246" s="711"/>
      <c r="AG246" s="711"/>
      <c r="AH246" s="711"/>
      <c r="AI246" s="711"/>
      <c r="AJ246" s="711"/>
      <c r="AK246" s="711"/>
      <c r="AL246" s="711"/>
      <c r="AM246" s="711"/>
      <c r="AN246" s="711"/>
      <c r="AO246" s="711"/>
      <c r="AP246" s="711"/>
      <c r="AQ246" s="711"/>
      <c r="AR246" s="711"/>
      <c r="AS246" s="711"/>
      <c r="AT246" s="711"/>
      <c r="AU246" s="711"/>
      <c r="AV246" s="711"/>
      <c r="AW246" s="711"/>
      <c r="AX246" s="711"/>
      <c r="AY246" s="711"/>
      <c r="AZ246" s="711"/>
      <c r="BA246" s="711"/>
      <c r="BB246" s="711"/>
      <c r="BC246" s="711"/>
      <c r="BD246" s="711"/>
      <c r="BE246" s="711"/>
      <c r="BF246" s="711"/>
      <c r="BG246" s="711"/>
      <c r="BH246" s="711"/>
      <c r="BI246" s="711"/>
      <c r="BJ246" s="711"/>
      <c r="BK246" s="711"/>
      <c r="BL246" s="711"/>
      <c r="BM246" s="711"/>
      <c r="BN246" s="711"/>
      <c r="BO246" s="711"/>
      <c r="BP246" s="711"/>
      <c r="BQ246" s="639"/>
      <c r="CB246" s="639"/>
    </row>
    <row r="247" ht="15.75" customHeight="1">
      <c r="A247" s="639"/>
      <c r="B247" s="639"/>
      <c r="C247" s="639"/>
      <c r="D247" s="639"/>
      <c r="E247" s="711"/>
      <c r="F247" s="711"/>
      <c r="G247" s="711"/>
      <c r="H247" s="711"/>
      <c r="I247" s="639"/>
      <c r="J247" s="711"/>
      <c r="K247" s="711"/>
      <c r="L247" s="711"/>
      <c r="M247" s="711"/>
      <c r="N247" s="711"/>
      <c r="O247" s="711"/>
      <c r="P247" s="711"/>
      <c r="Q247" s="711"/>
      <c r="R247" s="711"/>
      <c r="S247" s="711"/>
      <c r="T247" s="711"/>
      <c r="U247" s="711"/>
      <c r="V247" s="711"/>
      <c r="W247" s="711"/>
      <c r="X247" s="711"/>
      <c r="Y247" s="711"/>
      <c r="Z247" s="711"/>
      <c r="AA247" s="711"/>
      <c r="AB247" s="711"/>
      <c r="AC247" s="711"/>
      <c r="AD247" s="711"/>
      <c r="AE247" s="711"/>
      <c r="AF247" s="711"/>
      <c r="AG247" s="711"/>
      <c r="AH247" s="711"/>
      <c r="AI247" s="711"/>
      <c r="AJ247" s="711"/>
      <c r="AK247" s="711"/>
      <c r="AL247" s="711"/>
      <c r="AM247" s="711"/>
      <c r="AN247" s="711"/>
      <c r="AO247" s="711"/>
      <c r="AP247" s="711"/>
      <c r="AQ247" s="711"/>
      <c r="AR247" s="711"/>
      <c r="AS247" s="711"/>
      <c r="AT247" s="711"/>
      <c r="AU247" s="711"/>
      <c r="AV247" s="711"/>
      <c r="AW247" s="711"/>
      <c r="AX247" s="711"/>
      <c r="AY247" s="711"/>
      <c r="AZ247" s="711"/>
      <c r="BA247" s="711"/>
      <c r="BB247" s="711"/>
      <c r="BC247" s="711"/>
      <c r="BD247" s="711"/>
      <c r="BE247" s="711"/>
      <c r="BF247" s="711"/>
      <c r="BG247" s="711"/>
      <c r="BH247" s="711"/>
      <c r="BI247" s="711"/>
      <c r="BJ247" s="711"/>
      <c r="BK247" s="711"/>
      <c r="BL247" s="711"/>
      <c r="BM247" s="711"/>
      <c r="BN247" s="711"/>
      <c r="BO247" s="711"/>
      <c r="BP247" s="711"/>
      <c r="BQ247" s="639"/>
      <c r="CB247" s="639"/>
    </row>
    <row r="248" ht="15.75" customHeight="1">
      <c r="A248" s="639"/>
      <c r="B248" s="639"/>
      <c r="C248" s="639"/>
      <c r="D248" s="639"/>
      <c r="E248" s="711"/>
      <c r="F248" s="711"/>
      <c r="G248" s="711"/>
      <c r="H248" s="711"/>
      <c r="I248" s="639"/>
      <c r="J248" s="711"/>
      <c r="K248" s="711"/>
      <c r="L248" s="711"/>
      <c r="M248" s="711"/>
      <c r="N248" s="711"/>
      <c r="O248" s="711"/>
      <c r="P248" s="711"/>
      <c r="Q248" s="711"/>
      <c r="R248" s="711"/>
      <c r="S248" s="711"/>
      <c r="T248" s="711"/>
      <c r="U248" s="711"/>
      <c r="V248" s="711"/>
      <c r="W248" s="711"/>
      <c r="X248" s="711"/>
      <c r="Y248" s="711"/>
      <c r="Z248" s="711"/>
      <c r="AA248" s="711"/>
      <c r="AB248" s="711"/>
      <c r="AC248" s="711"/>
      <c r="AD248" s="711"/>
      <c r="AE248" s="711"/>
      <c r="AF248" s="711"/>
      <c r="AG248" s="711"/>
      <c r="AH248" s="711"/>
      <c r="AI248" s="711"/>
      <c r="AJ248" s="711"/>
      <c r="AK248" s="711"/>
      <c r="AL248" s="711"/>
      <c r="AM248" s="711"/>
      <c r="AN248" s="711"/>
      <c r="AO248" s="711"/>
      <c r="AP248" s="711"/>
      <c r="AQ248" s="711"/>
      <c r="AR248" s="711"/>
      <c r="AS248" s="711"/>
      <c r="AT248" s="711"/>
      <c r="AU248" s="711"/>
      <c r="AV248" s="711"/>
      <c r="AW248" s="711"/>
      <c r="AX248" s="711"/>
      <c r="AY248" s="711"/>
      <c r="AZ248" s="711"/>
      <c r="BA248" s="711"/>
      <c r="BB248" s="711"/>
      <c r="BC248" s="711"/>
      <c r="BD248" s="711"/>
      <c r="BE248" s="711"/>
      <c r="BF248" s="711"/>
      <c r="BG248" s="711"/>
      <c r="BH248" s="711"/>
      <c r="BI248" s="711"/>
      <c r="BJ248" s="711"/>
      <c r="BK248" s="711"/>
      <c r="BL248" s="711"/>
      <c r="BM248" s="711"/>
      <c r="BN248" s="711"/>
      <c r="BO248" s="711"/>
      <c r="BP248" s="711"/>
      <c r="BQ248" s="639"/>
      <c r="CB248" s="639"/>
    </row>
    <row r="249" ht="15.75" customHeight="1">
      <c r="A249" s="639"/>
      <c r="B249" s="639"/>
      <c r="C249" s="639"/>
      <c r="D249" s="639"/>
      <c r="E249" s="711"/>
      <c r="F249" s="711"/>
      <c r="G249" s="711"/>
      <c r="H249" s="711"/>
      <c r="I249" s="639"/>
      <c r="J249" s="711"/>
      <c r="K249" s="711"/>
      <c r="L249" s="711"/>
      <c r="M249" s="711"/>
      <c r="N249" s="711"/>
      <c r="O249" s="711"/>
      <c r="P249" s="711"/>
      <c r="Q249" s="711"/>
      <c r="R249" s="711"/>
      <c r="S249" s="711"/>
      <c r="T249" s="711"/>
      <c r="U249" s="711"/>
      <c r="V249" s="711"/>
      <c r="W249" s="711"/>
      <c r="X249" s="711"/>
      <c r="Y249" s="711"/>
      <c r="Z249" s="711"/>
      <c r="AA249" s="711"/>
      <c r="AB249" s="711"/>
      <c r="AC249" s="711"/>
      <c r="AD249" s="711"/>
      <c r="AE249" s="711"/>
      <c r="AF249" s="711"/>
      <c r="AG249" s="711"/>
      <c r="AH249" s="711"/>
      <c r="AI249" s="711"/>
      <c r="AJ249" s="711"/>
      <c r="AK249" s="711"/>
      <c r="AL249" s="711"/>
      <c r="AM249" s="711"/>
      <c r="AN249" s="711"/>
      <c r="AO249" s="711"/>
      <c r="AP249" s="711"/>
      <c r="AQ249" s="711"/>
      <c r="AR249" s="711"/>
      <c r="AS249" s="711"/>
      <c r="AT249" s="711"/>
      <c r="AU249" s="711"/>
      <c r="AV249" s="711"/>
      <c r="AW249" s="711"/>
      <c r="AX249" s="711"/>
      <c r="AY249" s="711"/>
      <c r="AZ249" s="711"/>
      <c r="BA249" s="711"/>
      <c r="BB249" s="711"/>
      <c r="BC249" s="711"/>
      <c r="BD249" s="711"/>
      <c r="BE249" s="711"/>
      <c r="BF249" s="711"/>
      <c r="BG249" s="711"/>
      <c r="BH249" s="711"/>
      <c r="BI249" s="711"/>
      <c r="BJ249" s="711"/>
      <c r="BK249" s="711"/>
      <c r="BL249" s="711"/>
      <c r="BM249" s="711"/>
      <c r="BN249" s="711"/>
      <c r="BO249" s="711"/>
      <c r="BP249" s="711"/>
      <c r="BQ249" s="639"/>
      <c r="CB249" s="639"/>
    </row>
    <row r="250" ht="15.75" customHeight="1">
      <c r="A250" s="639"/>
      <c r="B250" s="639"/>
      <c r="C250" s="639"/>
      <c r="D250" s="639"/>
      <c r="E250" s="711"/>
      <c r="F250" s="711"/>
      <c r="G250" s="711"/>
      <c r="H250" s="711"/>
      <c r="I250" s="639"/>
      <c r="J250" s="711"/>
      <c r="K250" s="711"/>
      <c r="L250" s="711"/>
      <c r="M250" s="711"/>
      <c r="N250" s="711"/>
      <c r="O250" s="711"/>
      <c r="P250" s="711"/>
      <c r="Q250" s="711"/>
      <c r="R250" s="711"/>
      <c r="S250" s="711"/>
      <c r="T250" s="711"/>
      <c r="U250" s="711"/>
      <c r="V250" s="711"/>
      <c r="W250" s="711"/>
      <c r="X250" s="711"/>
      <c r="Y250" s="711"/>
      <c r="Z250" s="711"/>
      <c r="AA250" s="711"/>
      <c r="AB250" s="711"/>
      <c r="AC250" s="711"/>
      <c r="AD250" s="711"/>
      <c r="AE250" s="711"/>
      <c r="AF250" s="711"/>
      <c r="AG250" s="711"/>
      <c r="AH250" s="711"/>
      <c r="AI250" s="711"/>
      <c r="AJ250" s="711"/>
      <c r="AK250" s="711"/>
      <c r="AL250" s="711"/>
      <c r="AM250" s="711"/>
      <c r="AN250" s="711"/>
      <c r="AO250" s="711"/>
      <c r="AP250" s="711"/>
      <c r="AQ250" s="711"/>
      <c r="AR250" s="711"/>
      <c r="AS250" s="711"/>
      <c r="AT250" s="711"/>
      <c r="AU250" s="711"/>
      <c r="AV250" s="711"/>
      <c r="AW250" s="711"/>
      <c r="AX250" s="711"/>
      <c r="AY250" s="711"/>
      <c r="AZ250" s="711"/>
      <c r="BA250" s="711"/>
      <c r="BB250" s="711"/>
      <c r="BC250" s="711"/>
      <c r="BD250" s="711"/>
      <c r="BE250" s="711"/>
      <c r="BF250" s="711"/>
      <c r="BG250" s="711"/>
      <c r="BH250" s="711"/>
      <c r="BI250" s="711"/>
      <c r="BJ250" s="711"/>
      <c r="BK250" s="711"/>
      <c r="BL250" s="711"/>
      <c r="BM250" s="711"/>
      <c r="BN250" s="711"/>
      <c r="BO250" s="711"/>
      <c r="BP250" s="711"/>
      <c r="BQ250" s="639"/>
      <c r="CB250" s="639"/>
    </row>
    <row r="251" ht="15.75" customHeight="1">
      <c r="A251" s="639"/>
      <c r="B251" s="639"/>
      <c r="C251" s="639"/>
      <c r="D251" s="639"/>
      <c r="E251" s="711"/>
      <c r="F251" s="711"/>
      <c r="G251" s="711"/>
      <c r="H251" s="711"/>
      <c r="I251" s="639"/>
      <c r="J251" s="711"/>
      <c r="K251" s="711"/>
      <c r="L251" s="711"/>
      <c r="M251" s="711"/>
      <c r="N251" s="711"/>
      <c r="O251" s="711"/>
      <c r="P251" s="711"/>
      <c r="Q251" s="711"/>
      <c r="R251" s="711"/>
      <c r="S251" s="711"/>
      <c r="T251" s="711"/>
      <c r="U251" s="711"/>
      <c r="V251" s="711"/>
      <c r="W251" s="711"/>
      <c r="X251" s="711"/>
      <c r="Y251" s="711"/>
      <c r="Z251" s="711"/>
      <c r="AA251" s="711"/>
      <c r="AB251" s="711"/>
      <c r="AC251" s="711"/>
      <c r="AD251" s="711"/>
      <c r="AE251" s="711"/>
      <c r="AF251" s="711"/>
      <c r="AG251" s="711"/>
      <c r="AH251" s="711"/>
      <c r="AI251" s="711"/>
      <c r="AJ251" s="711"/>
      <c r="AK251" s="711"/>
      <c r="AL251" s="711"/>
      <c r="AM251" s="711"/>
      <c r="AN251" s="711"/>
      <c r="AO251" s="711"/>
      <c r="AP251" s="711"/>
      <c r="AQ251" s="711"/>
      <c r="AR251" s="711"/>
      <c r="AS251" s="711"/>
      <c r="AT251" s="711"/>
      <c r="AU251" s="711"/>
      <c r="AV251" s="711"/>
      <c r="AW251" s="711"/>
      <c r="AX251" s="711"/>
      <c r="AY251" s="711"/>
      <c r="AZ251" s="711"/>
      <c r="BA251" s="711"/>
      <c r="BB251" s="711"/>
      <c r="BC251" s="711"/>
      <c r="BD251" s="711"/>
      <c r="BE251" s="711"/>
      <c r="BF251" s="711"/>
      <c r="BG251" s="711"/>
      <c r="BH251" s="711"/>
      <c r="BI251" s="711"/>
      <c r="BJ251" s="711"/>
      <c r="BK251" s="711"/>
      <c r="BL251" s="711"/>
      <c r="BM251" s="711"/>
      <c r="BN251" s="711"/>
      <c r="BO251" s="711"/>
      <c r="BP251" s="711"/>
      <c r="BQ251" s="639"/>
      <c r="CB251" s="639"/>
    </row>
    <row r="252" ht="15.75" customHeight="1">
      <c r="A252" s="639"/>
      <c r="B252" s="639"/>
      <c r="C252" s="639"/>
      <c r="D252" s="639"/>
      <c r="E252" s="711"/>
      <c r="F252" s="711"/>
      <c r="G252" s="711"/>
      <c r="H252" s="711"/>
      <c r="I252" s="639"/>
      <c r="J252" s="711"/>
      <c r="K252" s="711"/>
      <c r="L252" s="711"/>
      <c r="M252" s="711"/>
      <c r="N252" s="711"/>
      <c r="O252" s="711"/>
      <c r="P252" s="711"/>
      <c r="Q252" s="711"/>
      <c r="R252" s="711"/>
      <c r="S252" s="711"/>
      <c r="T252" s="711"/>
      <c r="U252" s="711"/>
      <c r="V252" s="711"/>
      <c r="W252" s="711"/>
      <c r="X252" s="711"/>
      <c r="Y252" s="711"/>
      <c r="Z252" s="711"/>
      <c r="AA252" s="711"/>
      <c r="AB252" s="711"/>
      <c r="AC252" s="711"/>
      <c r="AD252" s="711"/>
      <c r="AE252" s="711"/>
      <c r="AF252" s="711"/>
      <c r="AG252" s="711"/>
      <c r="AH252" s="711"/>
      <c r="AI252" s="711"/>
      <c r="AJ252" s="711"/>
      <c r="AK252" s="711"/>
      <c r="AL252" s="711"/>
      <c r="AM252" s="711"/>
      <c r="AN252" s="711"/>
      <c r="AO252" s="711"/>
      <c r="AP252" s="711"/>
      <c r="AQ252" s="711"/>
      <c r="AR252" s="711"/>
      <c r="AS252" s="711"/>
      <c r="AT252" s="711"/>
      <c r="AU252" s="711"/>
      <c r="AV252" s="711"/>
      <c r="AW252" s="711"/>
      <c r="AX252" s="711"/>
      <c r="AY252" s="711"/>
      <c r="AZ252" s="711"/>
      <c r="BA252" s="711"/>
      <c r="BB252" s="711"/>
      <c r="BC252" s="711"/>
      <c r="BD252" s="711"/>
      <c r="BE252" s="711"/>
      <c r="BF252" s="711"/>
      <c r="BG252" s="711"/>
      <c r="BH252" s="711"/>
      <c r="BI252" s="711"/>
      <c r="BJ252" s="711"/>
      <c r="BK252" s="711"/>
      <c r="BL252" s="711"/>
      <c r="BM252" s="711"/>
      <c r="BN252" s="711"/>
      <c r="BO252" s="711"/>
      <c r="BP252" s="711"/>
      <c r="BQ252" s="639"/>
      <c r="CB252" s="639"/>
    </row>
    <row r="253" ht="15.75" customHeight="1">
      <c r="A253" s="639"/>
      <c r="B253" s="639"/>
      <c r="C253" s="639"/>
      <c r="D253" s="639"/>
      <c r="E253" s="711"/>
      <c r="F253" s="711"/>
      <c r="G253" s="711"/>
      <c r="H253" s="711"/>
      <c r="I253" s="639"/>
      <c r="J253" s="711"/>
      <c r="K253" s="711"/>
      <c r="L253" s="711"/>
      <c r="M253" s="711"/>
      <c r="N253" s="711"/>
      <c r="O253" s="711"/>
      <c r="P253" s="711"/>
      <c r="Q253" s="711"/>
      <c r="R253" s="711"/>
      <c r="S253" s="711"/>
      <c r="T253" s="711"/>
      <c r="U253" s="711"/>
      <c r="V253" s="711"/>
      <c r="W253" s="711"/>
      <c r="X253" s="711"/>
      <c r="Y253" s="711"/>
      <c r="Z253" s="711"/>
      <c r="AA253" s="711"/>
      <c r="AB253" s="711"/>
      <c r="AC253" s="711"/>
      <c r="AD253" s="711"/>
      <c r="AE253" s="711"/>
      <c r="AF253" s="711"/>
      <c r="AG253" s="711"/>
      <c r="AH253" s="711"/>
      <c r="AI253" s="711"/>
      <c r="AJ253" s="711"/>
      <c r="AK253" s="711"/>
      <c r="AL253" s="711"/>
      <c r="AM253" s="711"/>
      <c r="AN253" s="711"/>
      <c r="AO253" s="711"/>
      <c r="AP253" s="711"/>
      <c r="AQ253" s="711"/>
      <c r="AR253" s="711"/>
      <c r="AS253" s="711"/>
      <c r="AT253" s="711"/>
      <c r="AU253" s="711"/>
      <c r="AV253" s="711"/>
      <c r="AW253" s="711"/>
      <c r="AX253" s="711"/>
      <c r="AY253" s="711"/>
      <c r="AZ253" s="711"/>
      <c r="BA253" s="711"/>
      <c r="BB253" s="711"/>
      <c r="BC253" s="711"/>
      <c r="BD253" s="711"/>
      <c r="BE253" s="711"/>
      <c r="BF253" s="711"/>
      <c r="BG253" s="711"/>
      <c r="BH253" s="711"/>
      <c r="BI253" s="711"/>
      <c r="BJ253" s="711"/>
      <c r="BK253" s="711"/>
      <c r="BL253" s="711"/>
      <c r="BM253" s="711"/>
      <c r="BN253" s="711"/>
      <c r="BO253" s="711"/>
      <c r="BP253" s="711"/>
      <c r="BQ253" s="639"/>
      <c r="CB253" s="639"/>
    </row>
    <row r="254" ht="15.75" customHeight="1">
      <c r="A254" s="639"/>
      <c r="B254" s="639"/>
      <c r="C254" s="639"/>
      <c r="D254" s="639"/>
      <c r="E254" s="711"/>
      <c r="F254" s="711"/>
      <c r="G254" s="711"/>
      <c r="H254" s="711"/>
      <c r="I254" s="639"/>
      <c r="J254" s="711"/>
      <c r="K254" s="711"/>
      <c r="L254" s="711"/>
      <c r="M254" s="711"/>
      <c r="N254" s="711"/>
      <c r="O254" s="711"/>
      <c r="P254" s="711"/>
      <c r="Q254" s="711"/>
      <c r="R254" s="711"/>
      <c r="S254" s="711"/>
      <c r="T254" s="711"/>
      <c r="U254" s="711"/>
      <c r="V254" s="711"/>
      <c r="W254" s="711"/>
      <c r="X254" s="711"/>
      <c r="Y254" s="711"/>
      <c r="Z254" s="711"/>
      <c r="AA254" s="711"/>
      <c r="AB254" s="711"/>
      <c r="AC254" s="711"/>
      <c r="AD254" s="711"/>
      <c r="AE254" s="711"/>
      <c r="AF254" s="711"/>
      <c r="AG254" s="711"/>
      <c r="AH254" s="711"/>
      <c r="AI254" s="711"/>
      <c r="AJ254" s="711"/>
      <c r="AK254" s="711"/>
      <c r="AL254" s="711"/>
      <c r="AM254" s="711"/>
      <c r="AN254" s="711"/>
      <c r="AO254" s="711"/>
      <c r="AP254" s="711"/>
      <c r="AQ254" s="711"/>
      <c r="AR254" s="711"/>
      <c r="AS254" s="711"/>
      <c r="AT254" s="711"/>
      <c r="AU254" s="711"/>
      <c r="AV254" s="711"/>
      <c r="AW254" s="711"/>
      <c r="AX254" s="711"/>
      <c r="AY254" s="711"/>
      <c r="AZ254" s="711"/>
      <c r="BA254" s="711"/>
      <c r="BB254" s="711"/>
      <c r="BC254" s="711"/>
      <c r="BD254" s="711"/>
      <c r="BE254" s="711"/>
      <c r="BF254" s="711"/>
      <c r="BG254" s="711"/>
      <c r="BH254" s="711"/>
      <c r="BI254" s="711"/>
      <c r="BJ254" s="711"/>
      <c r="BK254" s="711"/>
      <c r="BL254" s="711"/>
      <c r="BM254" s="711"/>
      <c r="BN254" s="711"/>
      <c r="BO254" s="711"/>
      <c r="BP254" s="711"/>
      <c r="BQ254" s="639"/>
      <c r="CB254" s="639"/>
    </row>
    <row r="255" ht="15.75" customHeight="1">
      <c r="A255" s="639"/>
      <c r="B255" s="639"/>
      <c r="C255" s="639"/>
      <c r="D255" s="639"/>
      <c r="E255" s="711"/>
      <c r="F255" s="711"/>
      <c r="G255" s="711"/>
      <c r="H255" s="711"/>
      <c r="I255" s="639"/>
      <c r="J255" s="711"/>
      <c r="K255" s="711"/>
      <c r="L255" s="711"/>
      <c r="M255" s="711"/>
      <c r="N255" s="711"/>
      <c r="O255" s="711"/>
      <c r="P255" s="711"/>
      <c r="Q255" s="711"/>
      <c r="R255" s="711"/>
      <c r="S255" s="711"/>
      <c r="T255" s="711"/>
      <c r="U255" s="711"/>
      <c r="V255" s="711"/>
      <c r="W255" s="711"/>
      <c r="X255" s="711"/>
      <c r="Y255" s="711"/>
      <c r="Z255" s="711"/>
      <c r="AA255" s="711"/>
      <c r="AB255" s="711"/>
      <c r="AC255" s="711"/>
      <c r="AD255" s="711"/>
      <c r="AE255" s="711"/>
      <c r="AF255" s="711"/>
      <c r="AG255" s="711"/>
      <c r="AH255" s="711"/>
      <c r="AI255" s="711"/>
      <c r="AJ255" s="711"/>
      <c r="AK255" s="711"/>
      <c r="AL255" s="711"/>
      <c r="AM255" s="711"/>
      <c r="AN255" s="711"/>
      <c r="AO255" s="711"/>
      <c r="AP255" s="711"/>
      <c r="AQ255" s="711"/>
      <c r="AR255" s="711"/>
      <c r="AS255" s="711"/>
      <c r="AT255" s="711"/>
      <c r="AU255" s="711"/>
      <c r="AV255" s="711"/>
      <c r="AW255" s="711"/>
      <c r="AX255" s="711"/>
      <c r="AY255" s="711"/>
      <c r="AZ255" s="711"/>
      <c r="BA255" s="711"/>
      <c r="BB255" s="711"/>
      <c r="BC255" s="711"/>
      <c r="BD255" s="711"/>
      <c r="BE255" s="711"/>
      <c r="BF255" s="711"/>
      <c r="BG255" s="711"/>
      <c r="BH255" s="711"/>
      <c r="BI255" s="711"/>
      <c r="BJ255" s="711"/>
      <c r="BK255" s="711"/>
      <c r="BL255" s="711"/>
      <c r="BM255" s="711"/>
      <c r="BN255" s="711"/>
      <c r="BO255" s="711"/>
      <c r="BP255" s="711"/>
      <c r="BQ255" s="639"/>
      <c r="CB255" s="639"/>
    </row>
    <row r="256" ht="15.75" customHeight="1">
      <c r="A256" s="639"/>
      <c r="B256" s="639"/>
      <c r="C256" s="639"/>
      <c r="D256" s="639"/>
      <c r="E256" s="711"/>
      <c r="F256" s="711"/>
      <c r="G256" s="711"/>
      <c r="H256" s="711"/>
      <c r="I256" s="639"/>
      <c r="J256" s="711"/>
      <c r="K256" s="711"/>
      <c r="L256" s="711"/>
      <c r="M256" s="711"/>
      <c r="N256" s="711"/>
      <c r="O256" s="711"/>
      <c r="P256" s="711"/>
      <c r="Q256" s="711"/>
      <c r="R256" s="711"/>
      <c r="S256" s="711"/>
      <c r="T256" s="711"/>
      <c r="U256" s="711"/>
      <c r="V256" s="711"/>
      <c r="W256" s="711"/>
      <c r="X256" s="711"/>
      <c r="Y256" s="711"/>
      <c r="Z256" s="711"/>
      <c r="AA256" s="711"/>
      <c r="AB256" s="711"/>
      <c r="AC256" s="711"/>
      <c r="AD256" s="711"/>
      <c r="AE256" s="711"/>
      <c r="AF256" s="711"/>
      <c r="AG256" s="711"/>
      <c r="AH256" s="711"/>
      <c r="AI256" s="711"/>
      <c r="AJ256" s="711"/>
      <c r="AK256" s="711"/>
      <c r="AL256" s="711"/>
      <c r="AM256" s="711"/>
      <c r="AN256" s="711"/>
      <c r="AO256" s="711"/>
      <c r="AP256" s="711"/>
      <c r="AQ256" s="711"/>
      <c r="AR256" s="711"/>
      <c r="AS256" s="711"/>
      <c r="AT256" s="711"/>
      <c r="AU256" s="711"/>
      <c r="AV256" s="711"/>
      <c r="AW256" s="711"/>
      <c r="AX256" s="711"/>
      <c r="AY256" s="711"/>
      <c r="AZ256" s="711"/>
      <c r="BA256" s="711"/>
      <c r="BB256" s="711"/>
      <c r="BC256" s="711"/>
      <c r="BD256" s="711"/>
      <c r="BE256" s="711"/>
      <c r="BF256" s="711"/>
      <c r="BG256" s="711"/>
      <c r="BH256" s="711"/>
      <c r="BI256" s="711"/>
      <c r="BJ256" s="711"/>
      <c r="BK256" s="711"/>
      <c r="BL256" s="711"/>
      <c r="BM256" s="711"/>
      <c r="BN256" s="711"/>
      <c r="BO256" s="711"/>
      <c r="BP256" s="711"/>
      <c r="BQ256" s="639"/>
      <c r="CB256" s="639"/>
    </row>
    <row r="257" ht="15.75" customHeight="1">
      <c r="A257" s="639"/>
      <c r="B257" s="639"/>
      <c r="C257" s="639"/>
      <c r="D257" s="639"/>
      <c r="E257" s="711"/>
      <c r="F257" s="711"/>
      <c r="G257" s="711"/>
      <c r="H257" s="711"/>
      <c r="I257" s="639"/>
      <c r="J257" s="711"/>
      <c r="K257" s="711"/>
      <c r="L257" s="711"/>
      <c r="M257" s="711"/>
      <c r="N257" s="711"/>
      <c r="O257" s="711"/>
      <c r="P257" s="711"/>
      <c r="Q257" s="711"/>
      <c r="R257" s="711"/>
      <c r="S257" s="711"/>
      <c r="T257" s="711"/>
      <c r="U257" s="711"/>
      <c r="V257" s="711"/>
      <c r="W257" s="711"/>
      <c r="X257" s="711"/>
      <c r="Y257" s="711"/>
      <c r="Z257" s="711"/>
      <c r="AA257" s="711"/>
      <c r="AB257" s="711"/>
      <c r="AC257" s="711"/>
      <c r="AD257" s="711"/>
      <c r="AE257" s="711"/>
      <c r="AF257" s="711"/>
      <c r="AG257" s="711"/>
      <c r="AH257" s="711"/>
      <c r="AI257" s="711"/>
      <c r="AJ257" s="711"/>
      <c r="AK257" s="711"/>
      <c r="AL257" s="711"/>
      <c r="AM257" s="711"/>
      <c r="AN257" s="711"/>
      <c r="AO257" s="711"/>
      <c r="AP257" s="711"/>
      <c r="AQ257" s="711"/>
      <c r="AR257" s="711"/>
      <c r="AS257" s="711"/>
      <c r="AT257" s="711"/>
      <c r="AU257" s="711"/>
      <c r="AV257" s="711"/>
      <c r="AW257" s="711"/>
      <c r="AX257" s="711"/>
      <c r="AY257" s="711"/>
      <c r="AZ257" s="711"/>
      <c r="BA257" s="711"/>
      <c r="BB257" s="711"/>
      <c r="BC257" s="711"/>
      <c r="BD257" s="711"/>
      <c r="BE257" s="711"/>
      <c r="BF257" s="711"/>
      <c r="BG257" s="711"/>
      <c r="BH257" s="711"/>
      <c r="BI257" s="711"/>
      <c r="BJ257" s="711"/>
      <c r="BK257" s="711"/>
      <c r="BL257" s="711"/>
      <c r="BM257" s="711"/>
      <c r="BN257" s="711"/>
      <c r="BO257" s="711"/>
      <c r="BP257" s="711"/>
      <c r="BQ257" s="639"/>
      <c r="CB257" s="639"/>
    </row>
    <row r="258" ht="15.75" customHeight="1">
      <c r="A258" s="639"/>
      <c r="B258" s="639"/>
      <c r="C258" s="639"/>
      <c r="D258" s="639"/>
      <c r="E258" s="711"/>
      <c r="F258" s="711"/>
      <c r="G258" s="711"/>
      <c r="H258" s="711"/>
      <c r="I258" s="639"/>
      <c r="J258" s="711"/>
      <c r="K258" s="711"/>
      <c r="L258" s="711"/>
      <c r="M258" s="711"/>
      <c r="N258" s="711"/>
      <c r="O258" s="711"/>
      <c r="P258" s="711"/>
      <c r="Q258" s="711"/>
      <c r="R258" s="711"/>
      <c r="S258" s="711"/>
      <c r="T258" s="711"/>
      <c r="U258" s="711"/>
      <c r="V258" s="711"/>
      <c r="W258" s="711"/>
      <c r="X258" s="711"/>
      <c r="Y258" s="711"/>
      <c r="Z258" s="711"/>
      <c r="AA258" s="711"/>
      <c r="AB258" s="711"/>
      <c r="AC258" s="711"/>
      <c r="AD258" s="711"/>
      <c r="AE258" s="711"/>
      <c r="AF258" s="711"/>
      <c r="AG258" s="711"/>
      <c r="AH258" s="711"/>
      <c r="AI258" s="711"/>
      <c r="AJ258" s="711"/>
      <c r="AK258" s="711"/>
      <c r="AL258" s="711"/>
      <c r="AM258" s="711"/>
      <c r="AN258" s="711"/>
      <c r="AO258" s="711"/>
      <c r="AP258" s="711"/>
      <c r="AQ258" s="711"/>
      <c r="AR258" s="711"/>
      <c r="AS258" s="711"/>
      <c r="AT258" s="711"/>
      <c r="AU258" s="711"/>
      <c r="AV258" s="711"/>
      <c r="AW258" s="711"/>
      <c r="AX258" s="711"/>
      <c r="AY258" s="711"/>
      <c r="AZ258" s="711"/>
      <c r="BA258" s="711"/>
      <c r="BB258" s="711"/>
      <c r="BC258" s="711"/>
      <c r="BD258" s="711"/>
      <c r="BE258" s="711"/>
      <c r="BF258" s="711"/>
      <c r="BG258" s="711"/>
      <c r="BH258" s="711"/>
      <c r="BI258" s="711"/>
      <c r="BJ258" s="711"/>
      <c r="BK258" s="711"/>
      <c r="BL258" s="711"/>
      <c r="BM258" s="711"/>
      <c r="BN258" s="711"/>
      <c r="BO258" s="711"/>
      <c r="BP258" s="711"/>
      <c r="BQ258" s="639"/>
      <c r="CB258" s="639"/>
    </row>
    <row r="259" ht="15.75" customHeight="1">
      <c r="A259" s="639"/>
      <c r="B259" s="639"/>
      <c r="C259" s="639"/>
      <c r="D259" s="639"/>
      <c r="E259" s="711"/>
      <c r="F259" s="711"/>
      <c r="G259" s="711"/>
      <c r="H259" s="711"/>
      <c r="I259" s="639"/>
      <c r="J259" s="711"/>
      <c r="K259" s="711"/>
      <c r="L259" s="711"/>
      <c r="M259" s="711"/>
      <c r="N259" s="711"/>
      <c r="O259" s="711"/>
      <c r="P259" s="711"/>
      <c r="Q259" s="711"/>
      <c r="R259" s="711"/>
      <c r="S259" s="711"/>
      <c r="T259" s="711"/>
      <c r="U259" s="711"/>
      <c r="V259" s="711"/>
      <c r="W259" s="711"/>
      <c r="X259" s="711"/>
      <c r="Y259" s="711"/>
      <c r="Z259" s="711"/>
      <c r="AA259" s="711"/>
      <c r="AB259" s="711"/>
      <c r="AC259" s="711"/>
      <c r="AD259" s="711"/>
      <c r="AE259" s="711"/>
      <c r="AF259" s="711"/>
      <c r="AG259" s="711"/>
      <c r="AH259" s="711"/>
      <c r="AI259" s="711"/>
      <c r="AJ259" s="711"/>
      <c r="AK259" s="711"/>
      <c r="AL259" s="711"/>
      <c r="AM259" s="711"/>
      <c r="AN259" s="711"/>
      <c r="AO259" s="711"/>
      <c r="AP259" s="711"/>
      <c r="AQ259" s="711"/>
      <c r="AR259" s="711"/>
      <c r="AS259" s="711"/>
      <c r="AT259" s="711"/>
      <c r="AU259" s="711"/>
      <c r="AV259" s="711"/>
      <c r="AW259" s="711"/>
      <c r="AX259" s="711"/>
      <c r="AY259" s="711"/>
      <c r="AZ259" s="711"/>
      <c r="BA259" s="711"/>
      <c r="BB259" s="711"/>
      <c r="BC259" s="711"/>
      <c r="BD259" s="711"/>
      <c r="BE259" s="711"/>
      <c r="BF259" s="711"/>
      <c r="BG259" s="711"/>
      <c r="BH259" s="711"/>
      <c r="BI259" s="711"/>
      <c r="BJ259" s="711"/>
      <c r="BK259" s="711"/>
      <c r="BL259" s="711"/>
      <c r="BM259" s="711"/>
      <c r="BN259" s="711"/>
      <c r="BO259" s="711"/>
      <c r="BP259" s="711"/>
      <c r="BQ259" s="639"/>
      <c r="CB259" s="639"/>
    </row>
    <row r="260" ht="15.75" customHeight="1">
      <c r="A260" s="639"/>
      <c r="B260" s="639"/>
      <c r="C260" s="639"/>
      <c r="D260" s="639"/>
      <c r="E260" s="711"/>
      <c r="F260" s="711"/>
      <c r="G260" s="711"/>
      <c r="H260" s="711"/>
      <c r="I260" s="639"/>
      <c r="J260" s="711"/>
      <c r="K260" s="711"/>
      <c r="L260" s="711"/>
      <c r="M260" s="711"/>
      <c r="N260" s="711"/>
      <c r="O260" s="711"/>
      <c r="P260" s="711"/>
      <c r="Q260" s="711"/>
      <c r="R260" s="711"/>
      <c r="S260" s="711"/>
      <c r="T260" s="711"/>
      <c r="U260" s="711"/>
      <c r="V260" s="711"/>
      <c r="W260" s="711"/>
      <c r="X260" s="711"/>
      <c r="Y260" s="711"/>
      <c r="Z260" s="711"/>
      <c r="AA260" s="711"/>
      <c r="AB260" s="711"/>
      <c r="AC260" s="711"/>
      <c r="AD260" s="711"/>
      <c r="AE260" s="711"/>
      <c r="AF260" s="711"/>
      <c r="AG260" s="711"/>
      <c r="AH260" s="711"/>
      <c r="AI260" s="711"/>
      <c r="AJ260" s="711"/>
      <c r="AK260" s="711"/>
      <c r="AL260" s="711"/>
      <c r="AM260" s="711"/>
      <c r="AN260" s="711"/>
      <c r="AO260" s="711"/>
      <c r="AP260" s="711"/>
      <c r="AQ260" s="711"/>
      <c r="AR260" s="711"/>
      <c r="AS260" s="711"/>
      <c r="AT260" s="711"/>
      <c r="AU260" s="711"/>
      <c r="AV260" s="711"/>
      <c r="AW260" s="711"/>
      <c r="AX260" s="711"/>
      <c r="AY260" s="711"/>
      <c r="AZ260" s="711"/>
      <c r="BA260" s="711"/>
      <c r="BB260" s="711"/>
      <c r="BC260" s="711"/>
      <c r="BD260" s="711"/>
      <c r="BE260" s="711"/>
      <c r="BF260" s="711"/>
      <c r="BG260" s="711"/>
      <c r="BH260" s="711"/>
      <c r="BI260" s="711"/>
      <c r="BJ260" s="711"/>
      <c r="BK260" s="711"/>
      <c r="BL260" s="711"/>
      <c r="BM260" s="711"/>
      <c r="BN260" s="711"/>
      <c r="BO260" s="711"/>
      <c r="BP260" s="711"/>
      <c r="BQ260" s="639"/>
      <c r="CB260" s="639"/>
    </row>
    <row r="261" ht="15.75" customHeight="1">
      <c r="A261" s="639"/>
      <c r="B261" s="639"/>
      <c r="C261" s="639"/>
      <c r="D261" s="639"/>
      <c r="E261" s="711"/>
      <c r="F261" s="711"/>
      <c r="G261" s="711"/>
      <c r="H261" s="711"/>
      <c r="I261" s="639"/>
      <c r="J261" s="711"/>
      <c r="K261" s="711"/>
      <c r="L261" s="711"/>
      <c r="M261" s="711"/>
      <c r="N261" s="711"/>
      <c r="O261" s="711"/>
      <c r="P261" s="711"/>
      <c r="Q261" s="711"/>
      <c r="R261" s="711"/>
      <c r="S261" s="711"/>
      <c r="T261" s="711"/>
      <c r="U261" s="711"/>
      <c r="V261" s="711"/>
      <c r="W261" s="711"/>
      <c r="X261" s="711"/>
      <c r="Y261" s="711"/>
      <c r="Z261" s="711"/>
      <c r="AA261" s="711"/>
      <c r="AB261" s="711"/>
      <c r="AC261" s="711"/>
      <c r="AD261" s="711"/>
      <c r="AE261" s="711"/>
      <c r="AF261" s="711"/>
      <c r="AG261" s="711"/>
      <c r="AH261" s="711"/>
      <c r="AI261" s="711"/>
      <c r="AJ261" s="711"/>
      <c r="AK261" s="711"/>
      <c r="AL261" s="711"/>
      <c r="AM261" s="711"/>
      <c r="AN261" s="711"/>
      <c r="AO261" s="711"/>
      <c r="AP261" s="711"/>
      <c r="AQ261" s="711"/>
      <c r="AR261" s="711"/>
      <c r="AS261" s="711"/>
      <c r="AT261" s="711"/>
      <c r="AU261" s="711"/>
      <c r="AV261" s="711"/>
      <c r="AW261" s="711"/>
      <c r="AX261" s="711"/>
      <c r="AY261" s="711"/>
      <c r="AZ261" s="711"/>
      <c r="BA261" s="711"/>
      <c r="BB261" s="711"/>
      <c r="BC261" s="711"/>
      <c r="BD261" s="711"/>
      <c r="BE261" s="711"/>
      <c r="BF261" s="711"/>
      <c r="BG261" s="711"/>
      <c r="BH261" s="711"/>
      <c r="BI261" s="711"/>
      <c r="BJ261" s="711"/>
      <c r="BK261" s="711"/>
      <c r="BL261" s="711"/>
      <c r="BM261" s="711"/>
      <c r="BN261" s="711"/>
      <c r="BO261" s="711"/>
      <c r="BP261" s="711"/>
      <c r="BQ261" s="639"/>
      <c r="CB261" s="639"/>
    </row>
    <row r="262" ht="15.75" customHeight="1">
      <c r="A262" s="639"/>
      <c r="B262" s="639"/>
      <c r="C262" s="639"/>
      <c r="D262" s="639"/>
      <c r="E262" s="711"/>
      <c r="F262" s="711"/>
      <c r="G262" s="711"/>
      <c r="H262" s="711"/>
      <c r="I262" s="639"/>
      <c r="J262" s="711"/>
      <c r="K262" s="711"/>
      <c r="L262" s="711"/>
      <c r="M262" s="711"/>
      <c r="N262" s="711"/>
      <c r="O262" s="711"/>
      <c r="P262" s="711"/>
      <c r="Q262" s="711"/>
      <c r="R262" s="711"/>
      <c r="S262" s="711"/>
      <c r="T262" s="711"/>
      <c r="U262" s="711"/>
      <c r="V262" s="711"/>
      <c r="W262" s="711"/>
      <c r="X262" s="711"/>
      <c r="Y262" s="711"/>
      <c r="Z262" s="711"/>
      <c r="AA262" s="711"/>
      <c r="AB262" s="711"/>
      <c r="AC262" s="711"/>
      <c r="AD262" s="711"/>
      <c r="AE262" s="711"/>
      <c r="AF262" s="711"/>
      <c r="AG262" s="711"/>
      <c r="AH262" s="711"/>
      <c r="AI262" s="711"/>
      <c r="AJ262" s="711"/>
      <c r="AK262" s="711"/>
      <c r="AL262" s="711"/>
      <c r="AM262" s="711"/>
      <c r="AN262" s="711"/>
      <c r="AO262" s="711"/>
      <c r="AP262" s="711"/>
      <c r="AQ262" s="711"/>
      <c r="AR262" s="711"/>
      <c r="AS262" s="711"/>
      <c r="AT262" s="711"/>
      <c r="AU262" s="711"/>
      <c r="AV262" s="711"/>
      <c r="AW262" s="711"/>
      <c r="AX262" s="711"/>
      <c r="AY262" s="711"/>
      <c r="AZ262" s="711"/>
      <c r="BA262" s="711"/>
      <c r="BB262" s="711"/>
      <c r="BC262" s="711"/>
      <c r="BD262" s="711"/>
      <c r="BE262" s="711"/>
      <c r="BF262" s="711"/>
      <c r="BG262" s="711"/>
      <c r="BH262" s="711"/>
      <c r="BI262" s="711"/>
      <c r="BJ262" s="711"/>
      <c r="BK262" s="711"/>
      <c r="BL262" s="711"/>
      <c r="BM262" s="711"/>
      <c r="BN262" s="711"/>
      <c r="BO262" s="711"/>
      <c r="BP262" s="711"/>
      <c r="BQ262" s="639"/>
      <c r="CB262" s="639"/>
    </row>
    <row r="263" ht="15.75" customHeight="1">
      <c r="A263" s="639"/>
      <c r="B263" s="639"/>
      <c r="C263" s="639"/>
      <c r="D263" s="639"/>
      <c r="E263" s="711"/>
      <c r="F263" s="711"/>
      <c r="G263" s="711"/>
      <c r="H263" s="711"/>
      <c r="I263" s="639"/>
      <c r="J263" s="711"/>
      <c r="K263" s="711"/>
      <c r="L263" s="711"/>
      <c r="M263" s="711"/>
      <c r="N263" s="711"/>
      <c r="O263" s="711"/>
      <c r="P263" s="711"/>
      <c r="Q263" s="711"/>
      <c r="R263" s="711"/>
      <c r="S263" s="711"/>
      <c r="T263" s="711"/>
      <c r="U263" s="711"/>
      <c r="V263" s="711"/>
      <c r="W263" s="711"/>
      <c r="X263" s="711"/>
      <c r="Y263" s="711"/>
      <c r="Z263" s="711"/>
      <c r="AA263" s="711"/>
      <c r="AB263" s="711"/>
      <c r="AC263" s="711"/>
      <c r="AD263" s="711"/>
      <c r="AE263" s="711"/>
      <c r="AF263" s="711"/>
      <c r="AG263" s="711"/>
      <c r="AH263" s="711"/>
      <c r="AI263" s="711"/>
      <c r="AJ263" s="711"/>
      <c r="AK263" s="711"/>
      <c r="AL263" s="711"/>
      <c r="AM263" s="711"/>
      <c r="AN263" s="711"/>
      <c r="AO263" s="711"/>
      <c r="AP263" s="711"/>
      <c r="AQ263" s="711"/>
      <c r="AR263" s="711"/>
      <c r="AS263" s="711"/>
      <c r="AT263" s="711"/>
      <c r="AU263" s="711"/>
      <c r="AV263" s="711"/>
      <c r="AW263" s="711"/>
      <c r="AX263" s="711"/>
      <c r="AY263" s="711"/>
      <c r="AZ263" s="711"/>
      <c r="BA263" s="711"/>
      <c r="BB263" s="711"/>
      <c r="BC263" s="711"/>
      <c r="BD263" s="711"/>
      <c r="BE263" s="711"/>
      <c r="BF263" s="711"/>
      <c r="BG263" s="711"/>
      <c r="BH263" s="711"/>
      <c r="BI263" s="711"/>
      <c r="BJ263" s="711"/>
      <c r="BK263" s="711"/>
      <c r="BL263" s="711"/>
      <c r="BM263" s="711"/>
      <c r="BN263" s="711"/>
      <c r="BO263" s="711"/>
      <c r="BP263" s="711"/>
      <c r="BQ263" s="639"/>
      <c r="CB263" s="639"/>
    </row>
    <row r="264" ht="15.75" customHeight="1">
      <c r="A264" s="639"/>
      <c r="B264" s="639"/>
      <c r="C264" s="639"/>
      <c r="D264" s="639"/>
      <c r="E264" s="711"/>
      <c r="F264" s="711"/>
      <c r="G264" s="711"/>
      <c r="H264" s="711"/>
      <c r="I264" s="639"/>
      <c r="J264" s="711"/>
      <c r="K264" s="711"/>
      <c r="L264" s="711"/>
      <c r="M264" s="711"/>
      <c r="N264" s="711"/>
      <c r="O264" s="711"/>
      <c r="P264" s="711"/>
      <c r="Q264" s="711"/>
      <c r="R264" s="711"/>
      <c r="S264" s="711"/>
      <c r="T264" s="711"/>
      <c r="U264" s="711"/>
      <c r="V264" s="711"/>
      <c r="W264" s="711"/>
      <c r="X264" s="711"/>
      <c r="Y264" s="711"/>
      <c r="Z264" s="711"/>
      <c r="AA264" s="711"/>
      <c r="AB264" s="711"/>
      <c r="AC264" s="711"/>
      <c r="AD264" s="711"/>
      <c r="AE264" s="711"/>
      <c r="AF264" s="711"/>
      <c r="AG264" s="711"/>
      <c r="AH264" s="711"/>
      <c r="AI264" s="711"/>
      <c r="AJ264" s="711"/>
      <c r="AK264" s="711"/>
      <c r="AL264" s="711"/>
      <c r="AM264" s="711"/>
      <c r="AN264" s="711"/>
      <c r="AO264" s="711"/>
      <c r="AP264" s="711"/>
      <c r="AQ264" s="711"/>
      <c r="AR264" s="711"/>
      <c r="AS264" s="711"/>
      <c r="AT264" s="711"/>
      <c r="AU264" s="711"/>
      <c r="AV264" s="711"/>
      <c r="AW264" s="711"/>
      <c r="AX264" s="711"/>
      <c r="AY264" s="711"/>
      <c r="AZ264" s="711"/>
      <c r="BA264" s="711"/>
      <c r="BB264" s="711"/>
      <c r="BC264" s="711"/>
      <c r="BD264" s="711"/>
      <c r="BE264" s="711"/>
      <c r="BF264" s="711"/>
      <c r="BG264" s="711"/>
      <c r="BH264" s="711"/>
      <c r="BI264" s="711"/>
      <c r="BJ264" s="711"/>
      <c r="BK264" s="711"/>
      <c r="BL264" s="711"/>
      <c r="BM264" s="711"/>
      <c r="BN264" s="711"/>
      <c r="BO264" s="711"/>
      <c r="BP264" s="711"/>
      <c r="BQ264" s="639"/>
      <c r="CB264" s="639"/>
    </row>
    <row r="265" ht="15.75" customHeight="1">
      <c r="A265" s="639"/>
      <c r="B265" s="639"/>
      <c r="C265" s="639"/>
      <c r="D265" s="639"/>
      <c r="E265" s="711"/>
      <c r="F265" s="711"/>
      <c r="G265" s="711"/>
      <c r="H265" s="711"/>
      <c r="I265" s="639"/>
      <c r="J265" s="711"/>
      <c r="K265" s="711"/>
      <c r="L265" s="711"/>
      <c r="M265" s="711"/>
      <c r="N265" s="711"/>
      <c r="O265" s="711"/>
      <c r="P265" s="711"/>
      <c r="Q265" s="711"/>
      <c r="R265" s="711"/>
      <c r="S265" s="711"/>
      <c r="T265" s="711"/>
      <c r="U265" s="711"/>
      <c r="V265" s="711"/>
      <c r="W265" s="711"/>
      <c r="X265" s="711"/>
      <c r="Y265" s="711"/>
      <c r="Z265" s="711"/>
      <c r="AA265" s="711"/>
      <c r="AB265" s="711"/>
      <c r="AC265" s="711"/>
      <c r="AD265" s="711"/>
      <c r="AE265" s="711"/>
      <c r="AF265" s="711"/>
      <c r="AG265" s="711"/>
      <c r="AH265" s="711"/>
      <c r="AI265" s="711"/>
      <c r="AJ265" s="711"/>
      <c r="AK265" s="711"/>
      <c r="AL265" s="711"/>
      <c r="AM265" s="711"/>
      <c r="AN265" s="711"/>
      <c r="AO265" s="711"/>
      <c r="AP265" s="711"/>
      <c r="AQ265" s="711"/>
      <c r="AR265" s="711"/>
      <c r="AS265" s="711"/>
      <c r="AT265" s="711"/>
      <c r="AU265" s="711"/>
      <c r="AV265" s="711"/>
      <c r="AW265" s="711"/>
      <c r="AX265" s="711"/>
      <c r="AY265" s="711"/>
      <c r="AZ265" s="711"/>
      <c r="BA265" s="711"/>
      <c r="BB265" s="711"/>
      <c r="BC265" s="711"/>
      <c r="BD265" s="711"/>
      <c r="BE265" s="711"/>
      <c r="BF265" s="711"/>
      <c r="BG265" s="711"/>
      <c r="BH265" s="711"/>
      <c r="BI265" s="711"/>
      <c r="BJ265" s="711"/>
      <c r="BK265" s="711"/>
      <c r="BL265" s="711"/>
      <c r="BM265" s="711"/>
      <c r="BN265" s="711"/>
      <c r="BO265" s="711"/>
      <c r="BP265" s="711"/>
      <c r="BQ265" s="639"/>
      <c r="CB265" s="639"/>
    </row>
    <row r="266" ht="15.75" customHeight="1">
      <c r="A266" s="639"/>
      <c r="B266" s="639"/>
      <c r="C266" s="639"/>
      <c r="D266" s="639"/>
      <c r="E266" s="711"/>
      <c r="F266" s="711"/>
      <c r="G266" s="711"/>
      <c r="H266" s="711"/>
      <c r="I266" s="639"/>
      <c r="J266" s="711"/>
      <c r="K266" s="711"/>
      <c r="L266" s="711"/>
      <c r="M266" s="711"/>
      <c r="N266" s="711"/>
      <c r="O266" s="711"/>
      <c r="P266" s="711"/>
      <c r="Q266" s="711"/>
      <c r="R266" s="711"/>
      <c r="S266" s="711"/>
      <c r="T266" s="711"/>
      <c r="U266" s="711"/>
      <c r="V266" s="711"/>
      <c r="W266" s="711"/>
      <c r="X266" s="711"/>
      <c r="Y266" s="711"/>
      <c r="Z266" s="711"/>
      <c r="AA266" s="711"/>
      <c r="AB266" s="711"/>
      <c r="AC266" s="711"/>
      <c r="AD266" s="711"/>
      <c r="AE266" s="711"/>
      <c r="AF266" s="711"/>
      <c r="AG266" s="711"/>
      <c r="AH266" s="711"/>
      <c r="AI266" s="711"/>
      <c r="AJ266" s="711"/>
      <c r="AK266" s="711"/>
      <c r="AL266" s="711"/>
      <c r="AM266" s="711"/>
      <c r="AN266" s="711"/>
      <c r="AO266" s="711"/>
      <c r="AP266" s="711"/>
      <c r="AQ266" s="711"/>
      <c r="AR266" s="711"/>
      <c r="AS266" s="711"/>
      <c r="AT266" s="711"/>
      <c r="AU266" s="711"/>
      <c r="AV266" s="711"/>
      <c r="AW266" s="711"/>
      <c r="AX266" s="711"/>
      <c r="AY266" s="711"/>
      <c r="AZ266" s="711"/>
      <c r="BA266" s="711"/>
      <c r="BB266" s="711"/>
      <c r="BC266" s="711"/>
      <c r="BD266" s="711"/>
      <c r="BE266" s="711"/>
      <c r="BF266" s="711"/>
      <c r="BG266" s="711"/>
      <c r="BH266" s="711"/>
      <c r="BI266" s="711"/>
      <c r="BJ266" s="711"/>
      <c r="BK266" s="711"/>
      <c r="BL266" s="711"/>
      <c r="BM266" s="711"/>
      <c r="BN266" s="711"/>
      <c r="BO266" s="711"/>
      <c r="BP266" s="711"/>
      <c r="BQ266" s="639"/>
      <c r="CB266" s="639"/>
    </row>
    <row r="267" ht="15.75" customHeight="1">
      <c r="A267" s="639"/>
      <c r="B267" s="639"/>
      <c r="C267" s="639"/>
      <c r="D267" s="639"/>
      <c r="E267" s="711"/>
      <c r="F267" s="711"/>
      <c r="G267" s="711"/>
      <c r="H267" s="711"/>
      <c r="I267" s="639"/>
      <c r="J267" s="711"/>
      <c r="K267" s="711"/>
      <c r="L267" s="711"/>
      <c r="M267" s="711"/>
      <c r="N267" s="711"/>
      <c r="O267" s="711"/>
      <c r="P267" s="711"/>
      <c r="Q267" s="711"/>
      <c r="R267" s="711"/>
      <c r="S267" s="711"/>
      <c r="T267" s="711"/>
      <c r="U267" s="711"/>
      <c r="V267" s="711"/>
      <c r="W267" s="711"/>
      <c r="X267" s="711"/>
      <c r="Y267" s="711"/>
      <c r="Z267" s="711"/>
      <c r="AA267" s="711"/>
      <c r="AB267" s="711"/>
      <c r="AC267" s="711"/>
      <c r="AD267" s="711"/>
      <c r="AE267" s="711"/>
      <c r="AF267" s="711"/>
      <c r="AG267" s="711"/>
      <c r="AH267" s="711"/>
      <c r="AI267" s="711"/>
      <c r="AJ267" s="711"/>
      <c r="AK267" s="711"/>
      <c r="AL267" s="711"/>
      <c r="AM267" s="711"/>
      <c r="AN267" s="711"/>
      <c r="AO267" s="711"/>
      <c r="AP267" s="711"/>
      <c r="AQ267" s="711"/>
      <c r="AR267" s="711"/>
      <c r="AS267" s="711"/>
      <c r="AT267" s="711"/>
      <c r="AU267" s="711"/>
      <c r="AV267" s="711"/>
      <c r="AW267" s="711"/>
      <c r="AX267" s="711"/>
      <c r="AY267" s="711"/>
      <c r="AZ267" s="711"/>
      <c r="BA267" s="711"/>
      <c r="BB267" s="711"/>
      <c r="BC267" s="711"/>
      <c r="BD267" s="711"/>
      <c r="BE267" s="711"/>
      <c r="BF267" s="711"/>
      <c r="BG267" s="711"/>
      <c r="BH267" s="711"/>
      <c r="BI267" s="711"/>
      <c r="BJ267" s="711"/>
      <c r="BK267" s="711"/>
      <c r="BL267" s="711"/>
      <c r="BM267" s="711"/>
      <c r="BN267" s="711"/>
      <c r="BO267" s="711"/>
      <c r="BP267" s="711"/>
      <c r="BQ267" s="639"/>
      <c r="CB267" s="639"/>
    </row>
    <row r="268" ht="15.75" customHeight="1">
      <c r="A268" s="639"/>
      <c r="B268" s="639"/>
      <c r="C268" s="639"/>
      <c r="D268" s="639"/>
      <c r="E268" s="711"/>
      <c r="F268" s="711"/>
      <c r="G268" s="711"/>
      <c r="H268" s="711"/>
      <c r="I268" s="639"/>
      <c r="J268" s="711"/>
      <c r="K268" s="711"/>
      <c r="L268" s="711"/>
      <c r="M268" s="711"/>
      <c r="N268" s="711"/>
      <c r="O268" s="711"/>
      <c r="P268" s="711"/>
      <c r="Q268" s="711"/>
      <c r="R268" s="711"/>
      <c r="S268" s="711"/>
      <c r="T268" s="711"/>
      <c r="U268" s="711"/>
      <c r="V268" s="711"/>
      <c r="W268" s="711"/>
      <c r="X268" s="711"/>
      <c r="Y268" s="711"/>
      <c r="Z268" s="711"/>
      <c r="AA268" s="711"/>
      <c r="AB268" s="711"/>
      <c r="AC268" s="711"/>
      <c r="AD268" s="711"/>
      <c r="AE268" s="711"/>
      <c r="AF268" s="711"/>
      <c r="AG268" s="711"/>
      <c r="AH268" s="711"/>
      <c r="AI268" s="711"/>
      <c r="AJ268" s="711"/>
      <c r="AK268" s="711"/>
      <c r="AL268" s="711"/>
      <c r="AM268" s="711"/>
      <c r="AN268" s="711"/>
      <c r="AO268" s="711"/>
      <c r="AP268" s="711"/>
      <c r="AQ268" s="711"/>
      <c r="AR268" s="711"/>
      <c r="AS268" s="711"/>
      <c r="AT268" s="711"/>
      <c r="AU268" s="711"/>
      <c r="AV268" s="711"/>
      <c r="AW268" s="711"/>
      <c r="AX268" s="711"/>
      <c r="AY268" s="711"/>
      <c r="AZ268" s="711"/>
      <c r="BA268" s="711"/>
      <c r="BB268" s="711"/>
      <c r="BC268" s="711"/>
      <c r="BD268" s="711"/>
      <c r="BE268" s="711"/>
      <c r="BF268" s="711"/>
      <c r="BG268" s="711"/>
      <c r="BH268" s="711"/>
      <c r="BI268" s="711"/>
      <c r="BJ268" s="711"/>
      <c r="BK268" s="711"/>
      <c r="BL268" s="711"/>
      <c r="BM268" s="711"/>
      <c r="BN268" s="711"/>
      <c r="BO268" s="711"/>
      <c r="BP268" s="711"/>
      <c r="BQ268" s="639"/>
      <c r="CB268" s="639"/>
    </row>
    <row r="269" ht="15.75" customHeight="1">
      <c r="A269" s="639"/>
      <c r="B269" s="639"/>
      <c r="C269" s="639"/>
      <c r="D269" s="639"/>
      <c r="E269" s="711"/>
      <c r="F269" s="711"/>
      <c r="G269" s="711"/>
      <c r="H269" s="711"/>
      <c r="I269" s="639"/>
      <c r="J269" s="711"/>
      <c r="K269" s="711"/>
      <c r="L269" s="711"/>
      <c r="M269" s="711"/>
      <c r="N269" s="711"/>
      <c r="O269" s="711"/>
      <c r="P269" s="711"/>
      <c r="Q269" s="711"/>
      <c r="R269" s="711"/>
      <c r="S269" s="711"/>
      <c r="T269" s="711"/>
      <c r="U269" s="711"/>
      <c r="V269" s="711"/>
      <c r="W269" s="711"/>
      <c r="X269" s="711"/>
      <c r="Y269" s="711"/>
      <c r="Z269" s="711"/>
      <c r="AA269" s="711"/>
      <c r="AB269" s="711"/>
      <c r="AC269" s="711"/>
      <c r="AD269" s="711"/>
      <c r="AE269" s="711"/>
      <c r="AF269" s="711"/>
      <c r="AG269" s="711"/>
      <c r="AH269" s="711"/>
      <c r="AI269" s="711"/>
      <c r="AJ269" s="711"/>
      <c r="AK269" s="711"/>
      <c r="AL269" s="711"/>
      <c r="AM269" s="711"/>
      <c r="AN269" s="711"/>
      <c r="AO269" s="711"/>
      <c r="AP269" s="711"/>
      <c r="AQ269" s="711"/>
      <c r="AR269" s="711"/>
      <c r="AS269" s="711"/>
      <c r="AT269" s="711"/>
      <c r="AU269" s="711"/>
      <c r="AV269" s="711"/>
      <c r="AW269" s="711"/>
      <c r="AX269" s="711"/>
      <c r="AY269" s="711"/>
      <c r="AZ269" s="711"/>
      <c r="BA269" s="711"/>
      <c r="BB269" s="711"/>
      <c r="BC269" s="711"/>
      <c r="BD269" s="711"/>
      <c r="BE269" s="711"/>
      <c r="BF269" s="711"/>
      <c r="BG269" s="711"/>
      <c r="BH269" s="711"/>
      <c r="BI269" s="711"/>
      <c r="BJ269" s="711"/>
      <c r="BK269" s="711"/>
      <c r="BL269" s="711"/>
      <c r="BM269" s="711"/>
      <c r="BN269" s="711"/>
      <c r="BO269" s="711"/>
      <c r="BP269" s="711"/>
      <c r="BQ269" s="639"/>
      <c r="CB269" s="639"/>
    </row>
    <row r="270" ht="15.75" customHeight="1">
      <c r="A270" s="639"/>
      <c r="B270" s="639"/>
      <c r="C270" s="639"/>
      <c r="D270" s="639"/>
      <c r="E270" s="711"/>
      <c r="F270" s="711"/>
      <c r="G270" s="711"/>
      <c r="H270" s="711"/>
      <c r="I270" s="639"/>
      <c r="J270" s="711"/>
      <c r="K270" s="711"/>
      <c r="L270" s="711"/>
      <c r="M270" s="711"/>
      <c r="N270" s="711"/>
      <c r="O270" s="711"/>
      <c r="P270" s="711"/>
      <c r="Q270" s="711"/>
      <c r="R270" s="711"/>
      <c r="S270" s="711"/>
      <c r="T270" s="711"/>
      <c r="U270" s="711"/>
      <c r="V270" s="711"/>
      <c r="W270" s="711"/>
      <c r="X270" s="711"/>
      <c r="Y270" s="711"/>
      <c r="Z270" s="711"/>
      <c r="AA270" s="711"/>
      <c r="AB270" s="711"/>
      <c r="AC270" s="711"/>
      <c r="AD270" s="711"/>
      <c r="AE270" s="711"/>
      <c r="AF270" s="711"/>
      <c r="AG270" s="711"/>
      <c r="AH270" s="711"/>
      <c r="AI270" s="711"/>
      <c r="AJ270" s="711"/>
      <c r="AK270" s="711"/>
      <c r="AL270" s="711"/>
      <c r="AM270" s="711"/>
      <c r="AN270" s="711"/>
      <c r="AO270" s="711"/>
      <c r="AP270" s="711"/>
      <c r="AQ270" s="711"/>
      <c r="AR270" s="711"/>
      <c r="AS270" s="711"/>
      <c r="AT270" s="711"/>
      <c r="AU270" s="711"/>
      <c r="AV270" s="711"/>
      <c r="AW270" s="711"/>
      <c r="AX270" s="711"/>
      <c r="AY270" s="711"/>
      <c r="AZ270" s="711"/>
      <c r="BA270" s="711"/>
      <c r="BB270" s="711"/>
      <c r="BC270" s="711"/>
      <c r="BD270" s="711"/>
      <c r="BE270" s="711"/>
      <c r="BF270" s="711"/>
      <c r="BG270" s="711"/>
      <c r="BH270" s="711"/>
      <c r="BI270" s="711"/>
      <c r="BJ270" s="711"/>
      <c r="BK270" s="711"/>
      <c r="BL270" s="711"/>
      <c r="BM270" s="711"/>
      <c r="BN270" s="711"/>
      <c r="BO270" s="711"/>
      <c r="BP270" s="711"/>
      <c r="BQ270" s="639"/>
      <c r="CB270" s="639"/>
    </row>
    <row r="271" ht="15.75" customHeight="1">
      <c r="A271" s="639"/>
      <c r="B271" s="639"/>
      <c r="C271" s="639"/>
      <c r="D271" s="639"/>
      <c r="E271" s="711"/>
      <c r="F271" s="711"/>
      <c r="G271" s="711"/>
      <c r="H271" s="711"/>
      <c r="I271" s="639"/>
      <c r="J271" s="711"/>
      <c r="K271" s="711"/>
      <c r="L271" s="711"/>
      <c r="M271" s="711"/>
      <c r="N271" s="711"/>
      <c r="O271" s="711"/>
      <c r="P271" s="711"/>
      <c r="Q271" s="711"/>
      <c r="R271" s="711"/>
      <c r="S271" s="711"/>
      <c r="T271" s="711"/>
      <c r="U271" s="711"/>
      <c r="V271" s="711"/>
      <c r="W271" s="711"/>
      <c r="X271" s="711"/>
      <c r="Y271" s="711"/>
      <c r="Z271" s="711"/>
      <c r="AA271" s="711"/>
      <c r="AB271" s="711"/>
      <c r="AC271" s="711"/>
      <c r="AD271" s="711"/>
      <c r="AE271" s="711"/>
      <c r="AF271" s="711"/>
      <c r="AG271" s="711"/>
      <c r="AH271" s="711"/>
      <c r="AI271" s="711"/>
      <c r="AJ271" s="711"/>
      <c r="AK271" s="711"/>
      <c r="AL271" s="711"/>
      <c r="AM271" s="711"/>
      <c r="AN271" s="711"/>
      <c r="AO271" s="711"/>
      <c r="AP271" s="711"/>
      <c r="AQ271" s="711"/>
      <c r="AR271" s="711"/>
      <c r="AS271" s="711"/>
      <c r="AT271" s="711"/>
      <c r="AU271" s="711"/>
      <c r="AV271" s="711"/>
      <c r="AW271" s="711"/>
      <c r="AX271" s="711"/>
      <c r="AY271" s="711"/>
      <c r="AZ271" s="711"/>
      <c r="BA271" s="711"/>
      <c r="BB271" s="711"/>
      <c r="BC271" s="711"/>
      <c r="BD271" s="711"/>
      <c r="BE271" s="711"/>
      <c r="BF271" s="711"/>
      <c r="BG271" s="711"/>
      <c r="BH271" s="711"/>
      <c r="BI271" s="711"/>
      <c r="BJ271" s="711"/>
      <c r="BK271" s="711"/>
      <c r="BL271" s="711"/>
      <c r="BM271" s="711"/>
      <c r="BN271" s="711"/>
      <c r="BO271" s="711"/>
      <c r="BP271" s="711"/>
      <c r="BQ271" s="639"/>
      <c r="CB271" s="639"/>
    </row>
    <row r="272" ht="15.75" customHeight="1">
      <c r="A272" s="639"/>
      <c r="B272" s="639"/>
      <c r="C272" s="639"/>
      <c r="D272" s="639"/>
      <c r="E272" s="711"/>
      <c r="F272" s="711"/>
      <c r="G272" s="711"/>
      <c r="H272" s="711"/>
      <c r="I272" s="639"/>
      <c r="J272" s="711"/>
      <c r="K272" s="711"/>
      <c r="L272" s="711"/>
      <c r="M272" s="711"/>
      <c r="N272" s="711"/>
      <c r="O272" s="711"/>
      <c r="P272" s="711"/>
      <c r="Q272" s="711"/>
      <c r="R272" s="711"/>
      <c r="S272" s="711"/>
      <c r="T272" s="711"/>
      <c r="U272" s="711"/>
      <c r="V272" s="711"/>
      <c r="W272" s="711"/>
      <c r="X272" s="711"/>
      <c r="Y272" s="711"/>
      <c r="Z272" s="711"/>
      <c r="AA272" s="711"/>
      <c r="AB272" s="711"/>
      <c r="AC272" s="711"/>
      <c r="AD272" s="711"/>
      <c r="AE272" s="711"/>
      <c r="AF272" s="711"/>
      <c r="AG272" s="711"/>
      <c r="AH272" s="711"/>
      <c r="AI272" s="711"/>
      <c r="AJ272" s="711"/>
      <c r="AK272" s="711"/>
      <c r="AL272" s="711"/>
      <c r="AM272" s="711"/>
      <c r="AN272" s="711"/>
      <c r="AO272" s="711"/>
      <c r="AP272" s="711"/>
      <c r="AQ272" s="711"/>
      <c r="AR272" s="711"/>
      <c r="AS272" s="711"/>
      <c r="AT272" s="711"/>
      <c r="AU272" s="711"/>
      <c r="AV272" s="711"/>
      <c r="AW272" s="711"/>
      <c r="AX272" s="711"/>
      <c r="AY272" s="711"/>
      <c r="AZ272" s="711"/>
      <c r="BA272" s="711"/>
      <c r="BB272" s="711"/>
      <c r="BC272" s="711"/>
      <c r="BD272" s="711"/>
      <c r="BE272" s="711"/>
      <c r="BF272" s="711"/>
      <c r="BG272" s="711"/>
      <c r="BH272" s="711"/>
      <c r="BI272" s="711"/>
      <c r="BJ272" s="711"/>
      <c r="BK272" s="711"/>
      <c r="BL272" s="711"/>
      <c r="BM272" s="711"/>
      <c r="BN272" s="711"/>
      <c r="BO272" s="711"/>
      <c r="BP272" s="711"/>
      <c r="BQ272" s="639"/>
      <c r="CB272" s="639"/>
    </row>
    <row r="273" ht="15.75" customHeight="1">
      <c r="A273" s="639"/>
      <c r="B273" s="639"/>
      <c r="C273" s="639"/>
      <c r="D273" s="639"/>
      <c r="E273" s="711"/>
      <c r="F273" s="711"/>
      <c r="G273" s="711"/>
      <c r="H273" s="711"/>
      <c r="I273" s="639"/>
      <c r="J273" s="711"/>
      <c r="K273" s="711"/>
      <c r="L273" s="711"/>
      <c r="M273" s="711"/>
      <c r="N273" s="711"/>
      <c r="O273" s="711"/>
      <c r="P273" s="711"/>
      <c r="Q273" s="711"/>
      <c r="R273" s="711"/>
      <c r="S273" s="711"/>
      <c r="T273" s="711"/>
      <c r="U273" s="711"/>
      <c r="V273" s="711"/>
      <c r="W273" s="711"/>
      <c r="X273" s="711"/>
      <c r="Y273" s="711"/>
      <c r="Z273" s="711"/>
      <c r="AA273" s="711"/>
      <c r="AB273" s="711"/>
      <c r="AC273" s="711"/>
      <c r="AD273" s="711"/>
      <c r="AE273" s="711"/>
      <c r="AF273" s="711"/>
      <c r="AG273" s="711"/>
      <c r="AH273" s="711"/>
      <c r="AI273" s="711"/>
      <c r="AJ273" s="711"/>
      <c r="AK273" s="711"/>
      <c r="AL273" s="711"/>
      <c r="AM273" s="711"/>
      <c r="AN273" s="711"/>
      <c r="AO273" s="711"/>
      <c r="AP273" s="711"/>
      <c r="AQ273" s="711"/>
      <c r="AR273" s="711"/>
      <c r="AS273" s="711"/>
      <c r="AT273" s="711"/>
      <c r="AU273" s="711"/>
      <c r="AV273" s="711"/>
      <c r="AW273" s="711"/>
      <c r="AX273" s="711"/>
      <c r="AY273" s="711"/>
      <c r="AZ273" s="711"/>
      <c r="BA273" s="711"/>
      <c r="BB273" s="711"/>
      <c r="BC273" s="711"/>
      <c r="BD273" s="711"/>
      <c r="BE273" s="711"/>
      <c r="BF273" s="711"/>
      <c r="BG273" s="711"/>
      <c r="BH273" s="711"/>
      <c r="BI273" s="711"/>
      <c r="BJ273" s="711"/>
      <c r="BK273" s="711"/>
      <c r="BL273" s="711"/>
      <c r="BM273" s="711"/>
      <c r="BN273" s="711"/>
      <c r="BO273" s="711"/>
      <c r="BP273" s="711"/>
      <c r="BQ273" s="639"/>
      <c r="CB273" s="639"/>
    </row>
    <row r="274" ht="15.75" customHeight="1">
      <c r="A274" s="639"/>
      <c r="B274" s="639"/>
      <c r="C274" s="639"/>
      <c r="D274" s="639"/>
      <c r="E274" s="711"/>
      <c r="F274" s="711"/>
      <c r="G274" s="711"/>
      <c r="H274" s="711"/>
      <c r="I274" s="639"/>
      <c r="J274" s="711"/>
      <c r="K274" s="711"/>
      <c r="L274" s="711"/>
      <c r="M274" s="711"/>
      <c r="N274" s="711"/>
      <c r="O274" s="711"/>
      <c r="P274" s="711"/>
      <c r="Q274" s="711"/>
      <c r="R274" s="711"/>
      <c r="S274" s="711"/>
      <c r="T274" s="711"/>
      <c r="U274" s="711"/>
      <c r="V274" s="711"/>
      <c r="W274" s="711"/>
      <c r="X274" s="711"/>
      <c r="Y274" s="711"/>
      <c r="Z274" s="711"/>
      <c r="AA274" s="711"/>
      <c r="AB274" s="711"/>
      <c r="AC274" s="711"/>
      <c r="AD274" s="711"/>
      <c r="AE274" s="711"/>
      <c r="AF274" s="711"/>
      <c r="AG274" s="711"/>
      <c r="AH274" s="711"/>
      <c r="AI274" s="711"/>
      <c r="AJ274" s="711"/>
      <c r="AK274" s="711"/>
      <c r="AL274" s="711"/>
      <c r="AM274" s="711"/>
      <c r="AN274" s="711"/>
      <c r="AO274" s="711"/>
      <c r="AP274" s="711"/>
      <c r="AQ274" s="711"/>
      <c r="AR274" s="711"/>
      <c r="AS274" s="711"/>
      <c r="AT274" s="711"/>
      <c r="AU274" s="711"/>
      <c r="AV274" s="711"/>
      <c r="AW274" s="711"/>
      <c r="AX274" s="711"/>
      <c r="AY274" s="711"/>
      <c r="AZ274" s="711"/>
      <c r="BA274" s="711"/>
      <c r="BB274" s="711"/>
      <c r="BC274" s="711"/>
      <c r="BD274" s="711"/>
      <c r="BE274" s="711"/>
      <c r="BF274" s="711"/>
      <c r="BG274" s="711"/>
      <c r="BH274" s="711"/>
      <c r="BI274" s="711"/>
      <c r="BJ274" s="711"/>
      <c r="BK274" s="711"/>
      <c r="BL274" s="711"/>
      <c r="BM274" s="711"/>
      <c r="BN274" s="711"/>
      <c r="BO274" s="711"/>
      <c r="BP274" s="711"/>
      <c r="BQ274" s="639"/>
      <c r="CB274" s="639"/>
    </row>
    <row r="275" ht="15.75" customHeight="1">
      <c r="A275" s="639"/>
      <c r="B275" s="639"/>
      <c r="C275" s="639"/>
      <c r="D275" s="639"/>
      <c r="E275" s="711"/>
      <c r="F275" s="711"/>
      <c r="G275" s="711"/>
      <c r="H275" s="711"/>
      <c r="I275" s="639"/>
      <c r="J275" s="711"/>
      <c r="K275" s="711"/>
      <c r="L275" s="711"/>
      <c r="M275" s="711"/>
      <c r="N275" s="711"/>
      <c r="O275" s="711"/>
      <c r="P275" s="711"/>
      <c r="Q275" s="711"/>
      <c r="R275" s="711"/>
      <c r="S275" s="711"/>
      <c r="T275" s="711"/>
      <c r="U275" s="711"/>
      <c r="V275" s="711"/>
      <c r="W275" s="711"/>
      <c r="X275" s="711"/>
      <c r="Y275" s="711"/>
      <c r="Z275" s="711"/>
      <c r="AA275" s="711"/>
      <c r="AB275" s="711"/>
      <c r="AC275" s="711"/>
      <c r="AD275" s="711"/>
      <c r="AE275" s="711"/>
      <c r="AF275" s="711"/>
      <c r="AG275" s="711"/>
      <c r="AH275" s="711"/>
      <c r="AI275" s="711"/>
      <c r="AJ275" s="711"/>
      <c r="AK275" s="711"/>
      <c r="AL275" s="711"/>
      <c r="AM275" s="711"/>
      <c r="AN275" s="711"/>
      <c r="AO275" s="711"/>
      <c r="AP275" s="711"/>
      <c r="AQ275" s="711"/>
      <c r="AR275" s="711"/>
      <c r="AS275" s="711"/>
      <c r="AT275" s="711"/>
      <c r="AU275" s="711"/>
      <c r="AV275" s="711"/>
      <c r="AW275" s="711"/>
      <c r="AX275" s="711"/>
      <c r="AY275" s="711"/>
      <c r="AZ275" s="711"/>
      <c r="BA275" s="711"/>
      <c r="BB275" s="711"/>
      <c r="BC275" s="711"/>
      <c r="BD275" s="711"/>
      <c r="BE275" s="711"/>
      <c r="BF275" s="711"/>
      <c r="BG275" s="711"/>
      <c r="BH275" s="711"/>
      <c r="BI275" s="711"/>
      <c r="BJ275" s="711"/>
      <c r="BK275" s="711"/>
      <c r="BL275" s="711"/>
      <c r="BM275" s="711"/>
      <c r="BN275" s="711"/>
      <c r="BO275" s="711"/>
      <c r="BP275" s="711"/>
      <c r="BQ275" s="639"/>
      <c r="CB275" s="639"/>
    </row>
    <row r="276" ht="15.75" customHeight="1">
      <c r="A276" s="639"/>
      <c r="B276" s="639"/>
      <c r="C276" s="639"/>
      <c r="D276" s="639"/>
      <c r="E276" s="711"/>
      <c r="F276" s="711"/>
      <c r="G276" s="711"/>
      <c r="H276" s="711"/>
      <c r="I276" s="639"/>
      <c r="J276" s="711"/>
      <c r="K276" s="711"/>
      <c r="L276" s="711"/>
      <c r="M276" s="711"/>
      <c r="N276" s="711"/>
      <c r="O276" s="711"/>
      <c r="P276" s="711"/>
      <c r="Q276" s="711"/>
      <c r="R276" s="711"/>
      <c r="S276" s="711"/>
      <c r="T276" s="711"/>
      <c r="U276" s="711"/>
      <c r="V276" s="711"/>
      <c r="W276" s="711"/>
      <c r="X276" s="711"/>
      <c r="Y276" s="711"/>
      <c r="Z276" s="711"/>
      <c r="AA276" s="711"/>
      <c r="AB276" s="711"/>
      <c r="AC276" s="711"/>
      <c r="AD276" s="711"/>
      <c r="AE276" s="711"/>
      <c r="AF276" s="711"/>
      <c r="AG276" s="711"/>
      <c r="AH276" s="711"/>
      <c r="AI276" s="711"/>
      <c r="AJ276" s="711"/>
      <c r="AK276" s="711"/>
      <c r="AL276" s="711"/>
      <c r="AM276" s="711"/>
      <c r="AN276" s="711"/>
      <c r="AO276" s="711"/>
      <c r="AP276" s="711"/>
      <c r="AQ276" s="711"/>
      <c r="AR276" s="711"/>
      <c r="AS276" s="711"/>
      <c r="AT276" s="711"/>
      <c r="AU276" s="711"/>
      <c r="AV276" s="711"/>
      <c r="AW276" s="711"/>
      <c r="AX276" s="711"/>
      <c r="AY276" s="711"/>
      <c r="AZ276" s="711"/>
      <c r="BA276" s="711"/>
      <c r="BB276" s="711"/>
      <c r="BC276" s="711"/>
      <c r="BD276" s="711"/>
      <c r="BE276" s="711"/>
      <c r="BF276" s="711"/>
      <c r="BG276" s="711"/>
      <c r="BH276" s="711"/>
      <c r="BI276" s="711"/>
      <c r="BJ276" s="711"/>
      <c r="BK276" s="711"/>
      <c r="BL276" s="711"/>
      <c r="BM276" s="711"/>
      <c r="BN276" s="711"/>
      <c r="BO276" s="711"/>
      <c r="BP276" s="711"/>
      <c r="BQ276" s="639"/>
      <c r="CB276" s="639"/>
    </row>
    <row r="277" ht="15.75" customHeight="1">
      <c r="A277" s="639"/>
      <c r="B277" s="639"/>
      <c r="C277" s="639"/>
      <c r="D277" s="639"/>
      <c r="E277" s="711"/>
      <c r="F277" s="711"/>
      <c r="G277" s="711"/>
      <c r="H277" s="711"/>
      <c r="I277" s="639"/>
      <c r="J277" s="711"/>
      <c r="K277" s="711"/>
      <c r="L277" s="711"/>
      <c r="M277" s="711"/>
      <c r="N277" s="711"/>
      <c r="O277" s="711"/>
      <c r="P277" s="711"/>
      <c r="Q277" s="711"/>
      <c r="R277" s="711"/>
      <c r="S277" s="711"/>
      <c r="T277" s="711"/>
      <c r="U277" s="711"/>
      <c r="V277" s="711"/>
      <c r="W277" s="711"/>
      <c r="X277" s="711"/>
      <c r="Y277" s="711"/>
      <c r="Z277" s="711"/>
      <c r="AA277" s="711"/>
      <c r="AB277" s="711"/>
      <c r="AC277" s="711"/>
      <c r="AD277" s="711"/>
      <c r="AE277" s="711"/>
      <c r="AF277" s="711"/>
      <c r="AG277" s="711"/>
      <c r="AH277" s="711"/>
      <c r="AI277" s="711"/>
      <c r="AJ277" s="711"/>
      <c r="AK277" s="711"/>
      <c r="AL277" s="711"/>
      <c r="AM277" s="711"/>
      <c r="AN277" s="711"/>
      <c r="AO277" s="711"/>
      <c r="AP277" s="711"/>
      <c r="AQ277" s="711"/>
      <c r="AR277" s="711"/>
      <c r="AS277" s="711"/>
      <c r="AT277" s="711"/>
      <c r="AU277" s="711"/>
      <c r="AV277" s="711"/>
      <c r="AW277" s="711"/>
      <c r="AX277" s="711"/>
      <c r="AY277" s="711"/>
      <c r="AZ277" s="711"/>
      <c r="BA277" s="711"/>
      <c r="BB277" s="711"/>
      <c r="BC277" s="711"/>
      <c r="BD277" s="711"/>
      <c r="BE277" s="711"/>
      <c r="BF277" s="711"/>
      <c r="BG277" s="711"/>
      <c r="BH277" s="711"/>
      <c r="BI277" s="711"/>
      <c r="BJ277" s="711"/>
      <c r="BK277" s="711"/>
      <c r="BL277" s="711"/>
      <c r="BM277" s="711"/>
      <c r="BN277" s="711"/>
      <c r="BO277" s="711"/>
      <c r="BP277" s="711"/>
      <c r="BQ277" s="639"/>
      <c r="CB277" s="639"/>
    </row>
    <row r="278" ht="15.75" customHeight="1">
      <c r="A278" s="639"/>
      <c r="B278" s="639"/>
      <c r="C278" s="639"/>
      <c r="D278" s="639"/>
      <c r="E278" s="711"/>
      <c r="F278" s="711"/>
      <c r="G278" s="711"/>
      <c r="H278" s="711"/>
      <c r="I278" s="639"/>
      <c r="J278" s="711"/>
      <c r="K278" s="711"/>
      <c r="L278" s="711"/>
      <c r="M278" s="711"/>
      <c r="N278" s="711"/>
      <c r="O278" s="711"/>
      <c r="P278" s="711"/>
      <c r="Q278" s="711"/>
      <c r="R278" s="711"/>
      <c r="S278" s="711"/>
      <c r="T278" s="711"/>
      <c r="U278" s="711"/>
      <c r="V278" s="711"/>
      <c r="W278" s="711"/>
      <c r="X278" s="711"/>
      <c r="Y278" s="711"/>
      <c r="Z278" s="711"/>
      <c r="AA278" s="711"/>
      <c r="AB278" s="711"/>
      <c r="AC278" s="711"/>
      <c r="AD278" s="711"/>
      <c r="AE278" s="711"/>
      <c r="AF278" s="711"/>
      <c r="AG278" s="711"/>
      <c r="AH278" s="711"/>
      <c r="AI278" s="711"/>
      <c r="AJ278" s="711"/>
      <c r="AK278" s="711"/>
      <c r="AL278" s="711"/>
      <c r="AM278" s="711"/>
      <c r="AN278" s="711"/>
      <c r="AO278" s="711"/>
      <c r="AP278" s="711"/>
      <c r="AQ278" s="711"/>
      <c r="AR278" s="711"/>
      <c r="AS278" s="711"/>
      <c r="AT278" s="711"/>
      <c r="AU278" s="711"/>
      <c r="AV278" s="711"/>
      <c r="AW278" s="711"/>
      <c r="AX278" s="711"/>
      <c r="AY278" s="711"/>
      <c r="AZ278" s="711"/>
      <c r="BA278" s="711"/>
      <c r="BB278" s="711"/>
      <c r="BC278" s="711"/>
      <c r="BD278" s="711"/>
      <c r="BE278" s="711"/>
      <c r="BF278" s="711"/>
      <c r="BG278" s="711"/>
      <c r="BH278" s="711"/>
      <c r="BI278" s="711"/>
      <c r="BJ278" s="711"/>
      <c r="BK278" s="711"/>
      <c r="BL278" s="711"/>
      <c r="BM278" s="711"/>
      <c r="BN278" s="711"/>
      <c r="BO278" s="711"/>
      <c r="BP278" s="711"/>
      <c r="BQ278" s="639"/>
      <c r="CB278" s="639"/>
    </row>
    <row r="279" ht="15.75" customHeight="1">
      <c r="A279" s="639"/>
      <c r="B279" s="639"/>
      <c r="C279" s="639"/>
      <c r="D279" s="639"/>
      <c r="E279" s="711"/>
      <c r="F279" s="711"/>
      <c r="G279" s="711"/>
      <c r="H279" s="711"/>
      <c r="I279" s="639"/>
      <c r="J279" s="711"/>
      <c r="K279" s="711"/>
      <c r="L279" s="711"/>
      <c r="M279" s="711"/>
      <c r="N279" s="711"/>
      <c r="O279" s="711"/>
      <c r="P279" s="711"/>
      <c r="Q279" s="711"/>
      <c r="R279" s="711"/>
      <c r="S279" s="711"/>
      <c r="T279" s="711"/>
      <c r="U279" s="711"/>
      <c r="V279" s="711"/>
      <c r="W279" s="711"/>
      <c r="X279" s="711"/>
      <c r="Y279" s="711"/>
      <c r="Z279" s="711"/>
      <c r="AA279" s="711"/>
      <c r="AB279" s="711"/>
      <c r="AC279" s="711"/>
      <c r="AD279" s="711"/>
      <c r="AE279" s="711"/>
      <c r="AF279" s="711"/>
      <c r="AG279" s="711"/>
      <c r="AH279" s="711"/>
      <c r="AI279" s="711"/>
      <c r="AJ279" s="711"/>
      <c r="AK279" s="711"/>
      <c r="AL279" s="711"/>
      <c r="AM279" s="711"/>
      <c r="AN279" s="711"/>
      <c r="AO279" s="711"/>
      <c r="AP279" s="711"/>
      <c r="AQ279" s="711"/>
      <c r="AR279" s="711"/>
      <c r="AS279" s="711"/>
      <c r="AT279" s="711"/>
      <c r="AU279" s="711"/>
      <c r="AV279" s="711"/>
      <c r="AW279" s="711"/>
      <c r="AX279" s="711"/>
      <c r="AY279" s="711"/>
      <c r="AZ279" s="711"/>
      <c r="BA279" s="711"/>
      <c r="BB279" s="711"/>
      <c r="BC279" s="711"/>
      <c r="BD279" s="711"/>
      <c r="BE279" s="711"/>
      <c r="BF279" s="711"/>
      <c r="BG279" s="711"/>
      <c r="BH279" s="711"/>
      <c r="BI279" s="711"/>
      <c r="BJ279" s="711"/>
      <c r="BK279" s="711"/>
      <c r="BL279" s="711"/>
      <c r="BM279" s="711"/>
      <c r="BN279" s="711"/>
      <c r="BO279" s="711"/>
      <c r="BP279" s="711"/>
      <c r="BQ279" s="639"/>
      <c r="CB279" s="639"/>
    </row>
    <row r="280" ht="15.75" customHeight="1">
      <c r="A280" s="639"/>
      <c r="B280" s="639"/>
      <c r="C280" s="639"/>
      <c r="D280" s="639"/>
      <c r="E280" s="711"/>
      <c r="F280" s="711"/>
      <c r="G280" s="711"/>
      <c r="H280" s="711"/>
      <c r="I280" s="639"/>
      <c r="J280" s="711"/>
      <c r="K280" s="711"/>
      <c r="L280" s="711"/>
      <c r="M280" s="711"/>
      <c r="N280" s="711"/>
      <c r="O280" s="711"/>
      <c r="P280" s="711"/>
      <c r="Q280" s="711"/>
      <c r="R280" s="711"/>
      <c r="S280" s="711"/>
      <c r="T280" s="711"/>
      <c r="U280" s="711"/>
      <c r="V280" s="711"/>
      <c r="W280" s="711"/>
      <c r="X280" s="711"/>
      <c r="Y280" s="711"/>
      <c r="Z280" s="711"/>
      <c r="AA280" s="711"/>
      <c r="AB280" s="711"/>
      <c r="AC280" s="711"/>
      <c r="AD280" s="711"/>
      <c r="AE280" s="711"/>
      <c r="AF280" s="711"/>
      <c r="AG280" s="711"/>
      <c r="AH280" s="711"/>
      <c r="AI280" s="711"/>
      <c r="AJ280" s="711"/>
      <c r="AK280" s="711"/>
      <c r="AL280" s="711"/>
      <c r="AM280" s="711"/>
      <c r="AN280" s="711"/>
      <c r="AO280" s="711"/>
      <c r="AP280" s="711"/>
      <c r="AQ280" s="711"/>
      <c r="AR280" s="711"/>
      <c r="AS280" s="711"/>
      <c r="AT280" s="711"/>
      <c r="AU280" s="711"/>
      <c r="AV280" s="711"/>
      <c r="AW280" s="711"/>
      <c r="AX280" s="711"/>
      <c r="AY280" s="711"/>
      <c r="AZ280" s="711"/>
      <c r="BA280" s="711"/>
      <c r="BB280" s="711"/>
      <c r="BC280" s="711"/>
      <c r="BD280" s="711"/>
      <c r="BE280" s="711"/>
      <c r="BF280" s="711"/>
      <c r="BG280" s="711"/>
      <c r="BH280" s="711"/>
      <c r="BI280" s="711"/>
      <c r="BJ280" s="711"/>
      <c r="BK280" s="711"/>
      <c r="BL280" s="711"/>
      <c r="BM280" s="711"/>
      <c r="BN280" s="711"/>
      <c r="BO280" s="711"/>
      <c r="BP280" s="711"/>
      <c r="BQ280" s="639"/>
      <c r="CB280" s="639"/>
    </row>
    <row r="281" ht="15.75" customHeight="1">
      <c r="A281" s="639"/>
      <c r="B281" s="639"/>
      <c r="C281" s="639"/>
      <c r="D281" s="639"/>
      <c r="E281" s="711"/>
      <c r="F281" s="711"/>
      <c r="G281" s="711"/>
      <c r="H281" s="711"/>
      <c r="I281" s="639"/>
      <c r="J281" s="711"/>
      <c r="K281" s="711"/>
      <c r="L281" s="711"/>
      <c r="M281" s="711"/>
      <c r="N281" s="711"/>
      <c r="O281" s="711"/>
      <c r="P281" s="711"/>
      <c r="Q281" s="711"/>
      <c r="R281" s="711"/>
      <c r="S281" s="711"/>
      <c r="T281" s="711"/>
      <c r="U281" s="711"/>
      <c r="V281" s="711"/>
      <c r="W281" s="711"/>
      <c r="X281" s="711"/>
      <c r="Y281" s="711"/>
      <c r="Z281" s="711"/>
      <c r="AA281" s="711"/>
      <c r="AB281" s="711"/>
      <c r="AC281" s="711"/>
      <c r="AD281" s="711"/>
      <c r="AE281" s="711"/>
      <c r="AF281" s="711"/>
      <c r="AG281" s="711"/>
      <c r="AH281" s="711"/>
      <c r="AI281" s="711"/>
      <c r="AJ281" s="711"/>
      <c r="AK281" s="711"/>
      <c r="AL281" s="711"/>
      <c r="AM281" s="711"/>
      <c r="AN281" s="711"/>
      <c r="AO281" s="711"/>
      <c r="AP281" s="711"/>
      <c r="AQ281" s="711"/>
      <c r="AR281" s="711"/>
      <c r="AS281" s="711"/>
      <c r="AT281" s="711"/>
      <c r="AU281" s="711"/>
      <c r="AV281" s="711"/>
      <c r="AW281" s="711"/>
      <c r="AX281" s="711"/>
      <c r="AY281" s="711"/>
      <c r="AZ281" s="711"/>
      <c r="BA281" s="711"/>
      <c r="BB281" s="711"/>
      <c r="BC281" s="711"/>
      <c r="BD281" s="711"/>
      <c r="BE281" s="711"/>
      <c r="BF281" s="711"/>
      <c r="BG281" s="711"/>
      <c r="BH281" s="711"/>
      <c r="BI281" s="711"/>
      <c r="BJ281" s="711"/>
      <c r="BK281" s="711"/>
      <c r="BL281" s="711"/>
      <c r="BM281" s="711"/>
      <c r="BN281" s="711"/>
      <c r="BO281" s="711"/>
      <c r="BP281" s="711"/>
      <c r="BQ281" s="639"/>
      <c r="CB281" s="639"/>
    </row>
    <row r="282" ht="15.75" customHeight="1">
      <c r="A282" s="639"/>
      <c r="B282" s="639"/>
      <c r="C282" s="639"/>
      <c r="D282" s="639"/>
      <c r="E282" s="711"/>
      <c r="F282" s="711"/>
      <c r="G282" s="711"/>
      <c r="H282" s="711"/>
      <c r="I282" s="639"/>
      <c r="J282" s="711"/>
      <c r="K282" s="711"/>
      <c r="L282" s="711"/>
      <c r="M282" s="711"/>
      <c r="N282" s="711"/>
      <c r="O282" s="711"/>
      <c r="P282" s="711"/>
      <c r="Q282" s="711"/>
      <c r="R282" s="711"/>
      <c r="S282" s="711"/>
      <c r="T282" s="711"/>
      <c r="U282" s="711"/>
      <c r="V282" s="711"/>
      <c r="W282" s="711"/>
      <c r="X282" s="711"/>
      <c r="Y282" s="711"/>
      <c r="Z282" s="711"/>
      <c r="AA282" s="711"/>
      <c r="AB282" s="711"/>
      <c r="AC282" s="711"/>
      <c r="AD282" s="711"/>
      <c r="AE282" s="711"/>
      <c r="AF282" s="711"/>
      <c r="AG282" s="711"/>
      <c r="AH282" s="711"/>
      <c r="AI282" s="711"/>
      <c r="AJ282" s="711"/>
      <c r="AK282" s="711"/>
      <c r="AL282" s="711"/>
      <c r="AM282" s="711"/>
      <c r="AN282" s="711"/>
      <c r="AO282" s="711"/>
      <c r="AP282" s="711"/>
      <c r="AQ282" s="711"/>
      <c r="AR282" s="711"/>
      <c r="AS282" s="711"/>
      <c r="AT282" s="711"/>
      <c r="AU282" s="711"/>
      <c r="AV282" s="711"/>
      <c r="AW282" s="711"/>
      <c r="AX282" s="711"/>
      <c r="AY282" s="711"/>
      <c r="AZ282" s="711"/>
      <c r="BA282" s="711"/>
      <c r="BB282" s="711"/>
      <c r="BC282" s="711"/>
      <c r="BD282" s="711"/>
      <c r="BE282" s="711"/>
      <c r="BF282" s="711"/>
      <c r="BG282" s="711"/>
      <c r="BH282" s="711"/>
      <c r="BI282" s="711"/>
      <c r="BJ282" s="711"/>
      <c r="BK282" s="711"/>
      <c r="BL282" s="711"/>
      <c r="BM282" s="711"/>
      <c r="BN282" s="711"/>
      <c r="BO282" s="711"/>
      <c r="BP282" s="711"/>
      <c r="BQ282" s="639"/>
      <c r="CB282" s="639"/>
    </row>
    <row r="283" ht="15.75" customHeight="1">
      <c r="A283" s="639"/>
      <c r="B283" s="639"/>
      <c r="C283" s="639"/>
      <c r="D283" s="639"/>
      <c r="E283" s="711"/>
      <c r="F283" s="711"/>
      <c r="G283" s="711"/>
      <c r="H283" s="711"/>
      <c r="I283" s="639"/>
      <c r="J283" s="711"/>
      <c r="K283" s="711"/>
      <c r="L283" s="711"/>
      <c r="M283" s="711"/>
      <c r="N283" s="711"/>
      <c r="O283" s="711"/>
      <c r="P283" s="711"/>
      <c r="Q283" s="711"/>
      <c r="R283" s="711"/>
      <c r="S283" s="711"/>
      <c r="T283" s="711"/>
      <c r="U283" s="711"/>
      <c r="V283" s="711"/>
      <c r="W283" s="711"/>
      <c r="X283" s="711"/>
      <c r="Y283" s="711"/>
      <c r="Z283" s="711"/>
      <c r="AA283" s="711"/>
      <c r="AB283" s="711"/>
      <c r="AC283" s="711"/>
      <c r="AD283" s="711"/>
      <c r="AE283" s="711"/>
      <c r="AF283" s="711"/>
      <c r="AG283" s="711"/>
      <c r="AH283" s="711"/>
      <c r="AI283" s="711"/>
      <c r="AJ283" s="711"/>
      <c r="AK283" s="711"/>
      <c r="AL283" s="711"/>
      <c r="AM283" s="711"/>
      <c r="AN283" s="711"/>
      <c r="AO283" s="711"/>
      <c r="AP283" s="711"/>
      <c r="AQ283" s="711"/>
      <c r="AR283" s="711"/>
      <c r="AS283" s="711"/>
      <c r="AT283" s="711"/>
      <c r="AU283" s="711"/>
      <c r="AV283" s="711"/>
      <c r="AW283" s="711"/>
      <c r="AX283" s="711"/>
      <c r="AY283" s="711"/>
      <c r="AZ283" s="711"/>
      <c r="BA283" s="711"/>
      <c r="BB283" s="711"/>
      <c r="BC283" s="711"/>
      <c r="BD283" s="711"/>
      <c r="BE283" s="711"/>
      <c r="BF283" s="711"/>
      <c r="BG283" s="711"/>
      <c r="BH283" s="711"/>
      <c r="BI283" s="711"/>
      <c r="BJ283" s="711"/>
      <c r="BK283" s="711"/>
      <c r="BL283" s="711"/>
      <c r="BM283" s="711"/>
      <c r="BN283" s="711"/>
      <c r="BO283" s="711"/>
      <c r="BP283" s="711"/>
      <c r="BQ283" s="639"/>
      <c r="CB283" s="639"/>
    </row>
    <row r="284" ht="15.75" customHeight="1">
      <c r="A284" s="639"/>
      <c r="B284" s="639"/>
      <c r="C284" s="639"/>
      <c r="D284" s="639"/>
      <c r="E284" s="711"/>
      <c r="F284" s="711"/>
      <c r="G284" s="711"/>
      <c r="H284" s="711"/>
      <c r="I284" s="639"/>
      <c r="J284" s="711"/>
      <c r="K284" s="711"/>
      <c r="L284" s="711"/>
      <c r="M284" s="711"/>
      <c r="N284" s="711"/>
      <c r="O284" s="711"/>
      <c r="P284" s="711"/>
      <c r="Q284" s="711"/>
      <c r="R284" s="711"/>
      <c r="S284" s="711"/>
      <c r="T284" s="711"/>
      <c r="U284" s="711"/>
      <c r="V284" s="711"/>
      <c r="W284" s="711"/>
      <c r="X284" s="711"/>
      <c r="Y284" s="711"/>
      <c r="Z284" s="711"/>
      <c r="AA284" s="711"/>
      <c r="AB284" s="711"/>
      <c r="AC284" s="711"/>
      <c r="AD284" s="711"/>
      <c r="AE284" s="711"/>
      <c r="AF284" s="711"/>
      <c r="AG284" s="711"/>
      <c r="AH284" s="711"/>
      <c r="AI284" s="711"/>
      <c r="AJ284" s="711"/>
      <c r="AK284" s="711"/>
      <c r="AL284" s="711"/>
      <c r="AM284" s="711"/>
      <c r="AN284" s="711"/>
      <c r="AO284" s="711"/>
      <c r="AP284" s="711"/>
      <c r="AQ284" s="711"/>
      <c r="AR284" s="711"/>
      <c r="AS284" s="711"/>
      <c r="AT284" s="711"/>
      <c r="AU284" s="711"/>
      <c r="AV284" s="711"/>
      <c r="AW284" s="711"/>
      <c r="AX284" s="711"/>
      <c r="AY284" s="711"/>
      <c r="AZ284" s="711"/>
      <c r="BA284" s="711"/>
      <c r="BB284" s="711"/>
      <c r="BC284" s="711"/>
      <c r="BD284" s="711"/>
      <c r="BE284" s="711"/>
      <c r="BF284" s="711"/>
      <c r="BG284" s="711"/>
      <c r="BH284" s="711"/>
      <c r="BI284" s="711"/>
      <c r="BJ284" s="711"/>
      <c r="BK284" s="711"/>
      <c r="BL284" s="711"/>
      <c r="BM284" s="711"/>
      <c r="BN284" s="711"/>
      <c r="BO284" s="711"/>
      <c r="BP284" s="711"/>
      <c r="BQ284" s="639"/>
      <c r="CB284" s="639"/>
    </row>
    <row r="285" ht="15.75" customHeight="1">
      <c r="A285" s="639"/>
      <c r="B285" s="639"/>
      <c r="C285" s="639"/>
      <c r="D285" s="639"/>
      <c r="E285" s="711"/>
      <c r="F285" s="711"/>
      <c r="G285" s="711"/>
      <c r="H285" s="711"/>
      <c r="I285" s="639"/>
      <c r="J285" s="711"/>
      <c r="K285" s="711"/>
      <c r="L285" s="711"/>
      <c r="M285" s="711"/>
      <c r="N285" s="711"/>
      <c r="O285" s="711"/>
      <c r="P285" s="711"/>
      <c r="Q285" s="711"/>
      <c r="R285" s="711"/>
      <c r="S285" s="711"/>
      <c r="T285" s="711"/>
      <c r="U285" s="711"/>
      <c r="V285" s="711"/>
      <c r="W285" s="711"/>
      <c r="X285" s="711"/>
      <c r="Y285" s="711"/>
      <c r="Z285" s="711"/>
      <c r="AA285" s="711"/>
      <c r="AB285" s="711"/>
      <c r="AC285" s="711"/>
      <c r="AD285" s="711"/>
      <c r="AE285" s="711"/>
      <c r="AF285" s="711"/>
      <c r="AG285" s="711"/>
      <c r="AH285" s="711"/>
      <c r="AI285" s="711"/>
      <c r="AJ285" s="711"/>
      <c r="AK285" s="711"/>
      <c r="AL285" s="711"/>
      <c r="AM285" s="711"/>
      <c r="AN285" s="711"/>
      <c r="AO285" s="711"/>
      <c r="AP285" s="711"/>
      <c r="AQ285" s="711"/>
      <c r="AR285" s="711"/>
      <c r="AS285" s="711"/>
      <c r="AT285" s="711"/>
      <c r="AU285" s="711"/>
      <c r="AV285" s="711"/>
      <c r="AW285" s="711"/>
      <c r="AX285" s="711"/>
      <c r="AY285" s="711"/>
      <c r="AZ285" s="711"/>
      <c r="BA285" s="711"/>
      <c r="BB285" s="711"/>
      <c r="BC285" s="711"/>
      <c r="BD285" s="711"/>
      <c r="BE285" s="711"/>
      <c r="BF285" s="711"/>
      <c r="BG285" s="711"/>
      <c r="BH285" s="711"/>
      <c r="BI285" s="711"/>
      <c r="BJ285" s="711"/>
      <c r="BK285" s="711"/>
      <c r="BL285" s="711"/>
      <c r="BM285" s="711"/>
      <c r="BN285" s="711"/>
      <c r="BO285" s="711"/>
      <c r="BP285" s="711"/>
      <c r="BQ285" s="639"/>
      <c r="CB285" s="639"/>
    </row>
    <row r="286" ht="15.75" customHeight="1">
      <c r="A286" s="639"/>
      <c r="B286" s="639"/>
      <c r="C286" s="639"/>
      <c r="D286" s="639"/>
      <c r="E286" s="711"/>
      <c r="F286" s="711"/>
      <c r="G286" s="711"/>
      <c r="H286" s="711"/>
      <c r="I286" s="639"/>
      <c r="J286" s="711"/>
      <c r="K286" s="711"/>
      <c r="L286" s="711"/>
      <c r="M286" s="711"/>
      <c r="N286" s="711"/>
      <c r="O286" s="711"/>
      <c r="P286" s="711"/>
      <c r="Q286" s="711"/>
      <c r="R286" s="711"/>
      <c r="S286" s="711"/>
      <c r="T286" s="711"/>
      <c r="U286" s="711"/>
      <c r="V286" s="711"/>
      <c r="W286" s="711"/>
      <c r="X286" s="711"/>
      <c r="Y286" s="711"/>
      <c r="Z286" s="711"/>
      <c r="AA286" s="711"/>
      <c r="AB286" s="711"/>
      <c r="AC286" s="711"/>
      <c r="AD286" s="711"/>
      <c r="AE286" s="711"/>
      <c r="AF286" s="711"/>
      <c r="AG286" s="711"/>
      <c r="AH286" s="711"/>
      <c r="AI286" s="711"/>
      <c r="AJ286" s="711"/>
      <c r="AK286" s="711"/>
      <c r="AL286" s="711"/>
      <c r="AM286" s="711"/>
      <c r="AN286" s="711"/>
      <c r="AO286" s="711"/>
      <c r="AP286" s="711"/>
      <c r="AQ286" s="711"/>
      <c r="AR286" s="711"/>
      <c r="AS286" s="711"/>
      <c r="AT286" s="711"/>
      <c r="AU286" s="711"/>
      <c r="AV286" s="711"/>
      <c r="AW286" s="711"/>
      <c r="AX286" s="711"/>
      <c r="AY286" s="711"/>
      <c r="AZ286" s="711"/>
      <c r="BA286" s="711"/>
      <c r="BB286" s="711"/>
      <c r="BC286" s="711"/>
      <c r="BD286" s="711"/>
      <c r="BE286" s="711"/>
      <c r="BF286" s="711"/>
      <c r="BG286" s="711"/>
      <c r="BH286" s="711"/>
      <c r="BI286" s="711"/>
      <c r="BJ286" s="711"/>
      <c r="BK286" s="711"/>
      <c r="BL286" s="711"/>
      <c r="BM286" s="711"/>
      <c r="BN286" s="711"/>
      <c r="BO286" s="711"/>
      <c r="BP286" s="711"/>
      <c r="BQ286" s="639"/>
      <c r="CB286" s="639"/>
    </row>
    <row r="287" ht="15.75" customHeight="1">
      <c r="A287" s="639"/>
      <c r="B287" s="639"/>
      <c r="C287" s="639"/>
      <c r="D287" s="639"/>
      <c r="E287" s="711"/>
      <c r="F287" s="711"/>
      <c r="G287" s="711"/>
      <c r="H287" s="711"/>
      <c r="I287" s="639"/>
      <c r="J287" s="711"/>
      <c r="K287" s="711"/>
      <c r="L287" s="711"/>
      <c r="M287" s="711"/>
      <c r="N287" s="711"/>
      <c r="O287" s="711"/>
      <c r="P287" s="711"/>
      <c r="Q287" s="711"/>
      <c r="R287" s="711"/>
      <c r="S287" s="711"/>
      <c r="T287" s="711"/>
      <c r="U287" s="711"/>
      <c r="V287" s="711"/>
      <c r="W287" s="711"/>
      <c r="X287" s="711"/>
      <c r="Y287" s="711"/>
      <c r="Z287" s="711"/>
      <c r="AA287" s="711"/>
      <c r="AB287" s="711"/>
      <c r="AC287" s="711"/>
      <c r="AD287" s="711"/>
      <c r="AE287" s="711"/>
      <c r="AF287" s="711"/>
      <c r="AG287" s="711"/>
      <c r="AH287" s="711"/>
      <c r="AI287" s="711"/>
      <c r="AJ287" s="711"/>
      <c r="AK287" s="711"/>
      <c r="AL287" s="711"/>
      <c r="AM287" s="711"/>
      <c r="AN287" s="711"/>
      <c r="AO287" s="711"/>
      <c r="AP287" s="711"/>
      <c r="AQ287" s="711"/>
      <c r="AR287" s="711"/>
      <c r="AS287" s="711"/>
      <c r="AT287" s="711"/>
      <c r="AU287" s="711"/>
      <c r="AV287" s="711"/>
      <c r="AW287" s="711"/>
      <c r="AX287" s="711"/>
      <c r="AY287" s="711"/>
      <c r="AZ287" s="711"/>
      <c r="BA287" s="711"/>
      <c r="BB287" s="711"/>
      <c r="BC287" s="711"/>
      <c r="BD287" s="711"/>
      <c r="BE287" s="711"/>
      <c r="BF287" s="711"/>
      <c r="BG287" s="711"/>
      <c r="BH287" s="711"/>
      <c r="BI287" s="711"/>
      <c r="BJ287" s="711"/>
      <c r="BK287" s="711"/>
      <c r="BL287" s="711"/>
      <c r="BM287" s="711"/>
      <c r="BN287" s="711"/>
      <c r="BO287" s="711"/>
      <c r="BP287" s="711"/>
      <c r="BQ287" s="639"/>
      <c r="CB287" s="639"/>
    </row>
    <row r="288" ht="15.75" customHeight="1">
      <c r="A288" s="639"/>
      <c r="B288" s="639"/>
      <c r="C288" s="639"/>
      <c r="D288" s="639"/>
      <c r="E288" s="711"/>
      <c r="F288" s="711"/>
      <c r="G288" s="711"/>
      <c r="H288" s="711"/>
      <c r="I288" s="639"/>
      <c r="J288" s="711"/>
      <c r="K288" s="711"/>
      <c r="L288" s="711"/>
      <c r="M288" s="711"/>
      <c r="N288" s="711"/>
      <c r="O288" s="711"/>
      <c r="P288" s="711"/>
      <c r="Q288" s="711"/>
      <c r="R288" s="711"/>
      <c r="S288" s="711"/>
      <c r="T288" s="711"/>
      <c r="U288" s="711"/>
      <c r="V288" s="711"/>
      <c r="W288" s="711"/>
      <c r="X288" s="711"/>
      <c r="Y288" s="711"/>
      <c r="Z288" s="711"/>
      <c r="AA288" s="711"/>
      <c r="AB288" s="711"/>
      <c r="AC288" s="711"/>
      <c r="AD288" s="711"/>
      <c r="AE288" s="711"/>
      <c r="AF288" s="711"/>
      <c r="AG288" s="711"/>
      <c r="AH288" s="711"/>
      <c r="AI288" s="711"/>
      <c r="AJ288" s="711"/>
      <c r="AK288" s="711"/>
      <c r="AL288" s="711"/>
      <c r="AM288" s="711"/>
      <c r="AN288" s="711"/>
      <c r="AO288" s="711"/>
      <c r="AP288" s="711"/>
      <c r="AQ288" s="711"/>
      <c r="AR288" s="711"/>
      <c r="AS288" s="711"/>
      <c r="AT288" s="711"/>
      <c r="AU288" s="711"/>
      <c r="AV288" s="711"/>
      <c r="AW288" s="711"/>
      <c r="AX288" s="711"/>
      <c r="AY288" s="711"/>
      <c r="AZ288" s="711"/>
      <c r="BA288" s="711"/>
      <c r="BB288" s="711"/>
      <c r="BC288" s="711"/>
      <c r="BD288" s="711"/>
      <c r="BE288" s="711"/>
      <c r="BF288" s="711"/>
      <c r="BG288" s="711"/>
      <c r="BH288" s="711"/>
      <c r="BI288" s="711"/>
      <c r="BJ288" s="711"/>
      <c r="BK288" s="711"/>
      <c r="BL288" s="711"/>
      <c r="BM288" s="711"/>
      <c r="BN288" s="711"/>
      <c r="BO288" s="711"/>
      <c r="BP288" s="711"/>
      <c r="BQ288" s="639"/>
      <c r="CB288" s="639"/>
    </row>
    <row r="289" ht="15.75" customHeight="1">
      <c r="A289" s="639"/>
      <c r="B289" s="639"/>
      <c r="C289" s="639"/>
      <c r="D289" s="639"/>
      <c r="E289" s="711"/>
      <c r="F289" s="711"/>
      <c r="G289" s="711"/>
      <c r="H289" s="711"/>
      <c r="I289" s="639"/>
      <c r="J289" s="711"/>
      <c r="K289" s="711"/>
      <c r="L289" s="711"/>
      <c r="M289" s="711"/>
      <c r="N289" s="711"/>
      <c r="O289" s="711"/>
      <c r="P289" s="711"/>
      <c r="Q289" s="711"/>
      <c r="R289" s="711"/>
      <c r="S289" s="711"/>
      <c r="T289" s="711"/>
      <c r="U289" s="711"/>
      <c r="V289" s="711"/>
      <c r="W289" s="711"/>
      <c r="X289" s="711"/>
      <c r="Y289" s="711"/>
      <c r="Z289" s="711"/>
      <c r="AA289" s="711"/>
      <c r="AB289" s="711"/>
      <c r="AC289" s="711"/>
      <c r="AD289" s="711"/>
      <c r="AE289" s="711"/>
      <c r="AF289" s="711"/>
      <c r="AG289" s="711"/>
      <c r="AH289" s="711"/>
      <c r="AI289" s="711"/>
      <c r="AJ289" s="711"/>
      <c r="AK289" s="711"/>
      <c r="AL289" s="711"/>
      <c r="AM289" s="711"/>
      <c r="AN289" s="711"/>
      <c r="AO289" s="711"/>
      <c r="AP289" s="711"/>
      <c r="AQ289" s="711"/>
      <c r="AR289" s="711"/>
      <c r="AS289" s="711"/>
      <c r="AT289" s="711"/>
      <c r="AU289" s="711"/>
      <c r="AV289" s="711"/>
      <c r="AW289" s="711"/>
      <c r="AX289" s="711"/>
      <c r="AY289" s="711"/>
      <c r="AZ289" s="711"/>
      <c r="BA289" s="711"/>
      <c r="BB289" s="711"/>
      <c r="BC289" s="711"/>
      <c r="BD289" s="711"/>
      <c r="BE289" s="711"/>
      <c r="BF289" s="711"/>
      <c r="BG289" s="711"/>
      <c r="BH289" s="711"/>
      <c r="BI289" s="711"/>
      <c r="BJ289" s="711"/>
      <c r="BK289" s="711"/>
      <c r="BL289" s="711"/>
      <c r="BM289" s="711"/>
      <c r="BN289" s="711"/>
      <c r="BO289" s="711"/>
      <c r="BP289" s="711"/>
      <c r="BQ289" s="639"/>
      <c r="CB289" s="639"/>
    </row>
    <row r="290" ht="15.75" customHeight="1">
      <c r="A290" s="639"/>
      <c r="B290" s="639"/>
      <c r="C290" s="639"/>
      <c r="D290" s="639"/>
      <c r="E290" s="711"/>
      <c r="F290" s="711"/>
      <c r="G290" s="711"/>
      <c r="H290" s="711"/>
      <c r="I290" s="639"/>
      <c r="J290" s="711"/>
      <c r="K290" s="711"/>
      <c r="L290" s="711"/>
      <c r="M290" s="711"/>
      <c r="N290" s="711"/>
      <c r="O290" s="711"/>
      <c r="P290" s="711"/>
      <c r="Q290" s="711"/>
      <c r="R290" s="711"/>
      <c r="S290" s="711"/>
      <c r="T290" s="711"/>
      <c r="U290" s="711"/>
      <c r="V290" s="711"/>
      <c r="W290" s="711"/>
      <c r="X290" s="711"/>
      <c r="Y290" s="711"/>
      <c r="Z290" s="711"/>
      <c r="AA290" s="711"/>
      <c r="AB290" s="711"/>
      <c r="AC290" s="711"/>
      <c r="AD290" s="711"/>
      <c r="AE290" s="711"/>
      <c r="AF290" s="711"/>
      <c r="AG290" s="711"/>
      <c r="AH290" s="711"/>
      <c r="AI290" s="711"/>
      <c r="AJ290" s="711"/>
      <c r="AK290" s="711"/>
      <c r="AL290" s="711"/>
      <c r="AM290" s="711"/>
      <c r="AN290" s="711"/>
      <c r="AO290" s="711"/>
      <c r="AP290" s="711"/>
      <c r="AQ290" s="711"/>
      <c r="AR290" s="711"/>
      <c r="AS290" s="711"/>
      <c r="AT290" s="711"/>
      <c r="AU290" s="711"/>
      <c r="AV290" s="711"/>
      <c r="AW290" s="711"/>
      <c r="AX290" s="711"/>
      <c r="AY290" s="711"/>
      <c r="AZ290" s="711"/>
      <c r="BA290" s="711"/>
      <c r="BB290" s="711"/>
      <c r="BC290" s="711"/>
      <c r="BD290" s="711"/>
      <c r="BE290" s="711"/>
      <c r="BF290" s="711"/>
      <c r="BG290" s="711"/>
      <c r="BH290" s="711"/>
      <c r="BI290" s="711"/>
      <c r="BJ290" s="711"/>
      <c r="BK290" s="711"/>
      <c r="BL290" s="711"/>
      <c r="BM290" s="711"/>
      <c r="BN290" s="711"/>
      <c r="BO290" s="711"/>
      <c r="BP290" s="711"/>
      <c r="BQ290" s="639"/>
      <c r="CB290" s="639"/>
    </row>
    <row r="291" ht="15.75" customHeight="1">
      <c r="A291" s="639"/>
      <c r="B291" s="639"/>
      <c r="C291" s="639"/>
      <c r="D291" s="639"/>
      <c r="E291" s="711"/>
      <c r="F291" s="711"/>
      <c r="G291" s="711"/>
      <c r="H291" s="711"/>
      <c r="I291" s="639"/>
      <c r="J291" s="711"/>
      <c r="K291" s="711"/>
      <c r="L291" s="711"/>
      <c r="M291" s="711"/>
      <c r="N291" s="711"/>
      <c r="O291" s="711"/>
      <c r="P291" s="711"/>
      <c r="Q291" s="711"/>
      <c r="R291" s="711"/>
      <c r="S291" s="711"/>
      <c r="T291" s="711"/>
      <c r="U291" s="711"/>
      <c r="V291" s="711"/>
      <c r="W291" s="711"/>
      <c r="X291" s="711"/>
      <c r="Y291" s="711"/>
      <c r="Z291" s="711"/>
      <c r="AA291" s="711"/>
      <c r="AB291" s="711"/>
      <c r="AC291" s="711"/>
      <c r="AD291" s="711"/>
      <c r="AE291" s="711"/>
      <c r="AF291" s="711"/>
      <c r="AG291" s="711"/>
      <c r="AH291" s="711"/>
      <c r="AI291" s="711"/>
      <c r="AJ291" s="711"/>
      <c r="AK291" s="711"/>
      <c r="AL291" s="711"/>
      <c r="AM291" s="711"/>
      <c r="AN291" s="711"/>
      <c r="AO291" s="711"/>
      <c r="AP291" s="711"/>
      <c r="AQ291" s="711"/>
      <c r="AR291" s="711"/>
      <c r="AS291" s="711"/>
      <c r="AT291" s="711"/>
      <c r="AU291" s="711"/>
      <c r="AV291" s="711"/>
      <c r="AW291" s="711"/>
      <c r="AX291" s="711"/>
      <c r="AY291" s="711"/>
      <c r="AZ291" s="711"/>
      <c r="BA291" s="711"/>
      <c r="BB291" s="711"/>
      <c r="BC291" s="711"/>
      <c r="BD291" s="711"/>
      <c r="BE291" s="711"/>
      <c r="BF291" s="711"/>
      <c r="BG291" s="711"/>
      <c r="BH291" s="711"/>
      <c r="BI291" s="711"/>
      <c r="BJ291" s="711"/>
      <c r="BK291" s="711"/>
      <c r="BL291" s="711"/>
      <c r="BM291" s="711"/>
      <c r="BN291" s="711"/>
      <c r="BO291" s="711"/>
      <c r="BP291" s="711"/>
      <c r="BQ291" s="639"/>
      <c r="CB291" s="639"/>
    </row>
    <row r="292" ht="15.75" customHeight="1">
      <c r="A292" s="639"/>
      <c r="B292" s="639"/>
      <c r="C292" s="639"/>
      <c r="D292" s="639"/>
      <c r="E292" s="711"/>
      <c r="F292" s="711"/>
      <c r="G292" s="711"/>
      <c r="H292" s="711"/>
      <c r="I292" s="639"/>
      <c r="J292" s="711"/>
      <c r="K292" s="711"/>
      <c r="L292" s="711"/>
      <c r="M292" s="711"/>
      <c r="N292" s="711"/>
      <c r="O292" s="711"/>
      <c r="P292" s="711"/>
      <c r="Q292" s="711"/>
      <c r="R292" s="711"/>
      <c r="S292" s="711"/>
      <c r="T292" s="711"/>
      <c r="U292" s="711"/>
      <c r="V292" s="711"/>
      <c r="W292" s="711"/>
      <c r="X292" s="711"/>
      <c r="Y292" s="711"/>
      <c r="Z292" s="711"/>
      <c r="AA292" s="711"/>
      <c r="AB292" s="711"/>
      <c r="AC292" s="711"/>
      <c r="AD292" s="711"/>
      <c r="AE292" s="711"/>
      <c r="AF292" s="711"/>
      <c r="AG292" s="711"/>
      <c r="AH292" s="711"/>
      <c r="AI292" s="711"/>
      <c r="AJ292" s="711"/>
      <c r="AK292" s="711"/>
      <c r="AL292" s="711"/>
      <c r="AM292" s="711"/>
      <c r="AN292" s="711"/>
      <c r="AO292" s="711"/>
      <c r="AP292" s="711"/>
      <c r="AQ292" s="711"/>
      <c r="AR292" s="711"/>
      <c r="AS292" s="711"/>
      <c r="AT292" s="711"/>
      <c r="AU292" s="711"/>
      <c r="AV292" s="711"/>
      <c r="AW292" s="711"/>
      <c r="AX292" s="711"/>
      <c r="AY292" s="711"/>
      <c r="AZ292" s="711"/>
      <c r="BA292" s="711"/>
      <c r="BB292" s="711"/>
      <c r="BC292" s="711"/>
      <c r="BD292" s="711"/>
      <c r="BE292" s="711"/>
      <c r="BF292" s="711"/>
      <c r="BG292" s="711"/>
      <c r="BH292" s="711"/>
      <c r="BI292" s="711"/>
      <c r="BJ292" s="711"/>
      <c r="BK292" s="711"/>
      <c r="BL292" s="711"/>
      <c r="BM292" s="711"/>
      <c r="BN292" s="711"/>
      <c r="BO292" s="711"/>
      <c r="BP292" s="711"/>
      <c r="BQ292" s="639"/>
      <c r="CB292" s="639"/>
    </row>
    <row r="293" ht="15.75" customHeight="1">
      <c r="A293" s="639"/>
      <c r="B293" s="639"/>
      <c r="C293" s="639"/>
      <c r="D293" s="639"/>
      <c r="E293" s="711"/>
      <c r="F293" s="711"/>
      <c r="G293" s="711"/>
      <c r="H293" s="711"/>
      <c r="I293" s="639"/>
      <c r="J293" s="711"/>
      <c r="K293" s="711"/>
      <c r="L293" s="711"/>
      <c r="M293" s="711"/>
      <c r="N293" s="711"/>
      <c r="O293" s="711"/>
      <c r="P293" s="711"/>
      <c r="Q293" s="711"/>
      <c r="R293" s="711"/>
      <c r="S293" s="711"/>
      <c r="T293" s="711"/>
      <c r="U293" s="711"/>
      <c r="V293" s="711"/>
      <c r="W293" s="711"/>
      <c r="X293" s="711"/>
      <c r="Y293" s="711"/>
      <c r="Z293" s="711"/>
      <c r="AA293" s="711"/>
      <c r="AB293" s="711"/>
      <c r="AC293" s="711"/>
      <c r="AD293" s="711"/>
      <c r="AE293" s="711"/>
      <c r="AF293" s="711"/>
      <c r="AG293" s="711"/>
      <c r="AH293" s="711"/>
      <c r="AI293" s="711"/>
      <c r="AJ293" s="711"/>
      <c r="AK293" s="711"/>
      <c r="AL293" s="711"/>
      <c r="AM293" s="711"/>
      <c r="AN293" s="711"/>
      <c r="AO293" s="711"/>
      <c r="AP293" s="711"/>
      <c r="AQ293" s="711"/>
      <c r="AR293" s="711"/>
      <c r="AS293" s="711"/>
      <c r="AT293" s="711"/>
      <c r="AU293" s="711"/>
      <c r="AV293" s="711"/>
      <c r="AW293" s="711"/>
      <c r="AX293" s="711"/>
      <c r="AY293" s="711"/>
      <c r="AZ293" s="711"/>
      <c r="BA293" s="711"/>
      <c r="BB293" s="711"/>
      <c r="BC293" s="711"/>
      <c r="BD293" s="711"/>
      <c r="BE293" s="711"/>
      <c r="BF293" s="711"/>
      <c r="BG293" s="711"/>
      <c r="BH293" s="711"/>
      <c r="BI293" s="711"/>
      <c r="BJ293" s="711"/>
      <c r="BK293" s="711"/>
      <c r="BL293" s="711"/>
      <c r="BM293" s="711"/>
      <c r="BN293" s="711"/>
      <c r="BO293" s="711"/>
      <c r="BP293" s="711"/>
      <c r="BQ293" s="639"/>
      <c r="CB293" s="639"/>
    </row>
    <row r="294" ht="15.75" customHeight="1">
      <c r="A294" s="639"/>
      <c r="B294" s="639"/>
      <c r="C294" s="639"/>
      <c r="D294" s="639"/>
      <c r="E294" s="711"/>
      <c r="F294" s="711"/>
      <c r="G294" s="711"/>
      <c r="H294" s="711"/>
      <c r="I294" s="639"/>
      <c r="J294" s="711"/>
      <c r="K294" s="711"/>
      <c r="L294" s="711"/>
      <c r="M294" s="711"/>
      <c r="N294" s="711"/>
      <c r="O294" s="711"/>
      <c r="P294" s="711"/>
      <c r="Q294" s="711"/>
      <c r="R294" s="711"/>
      <c r="S294" s="711"/>
      <c r="T294" s="711"/>
      <c r="U294" s="711"/>
      <c r="V294" s="711"/>
      <c r="W294" s="711"/>
      <c r="X294" s="711"/>
      <c r="Y294" s="711"/>
      <c r="Z294" s="711"/>
      <c r="AA294" s="711"/>
      <c r="AB294" s="711"/>
      <c r="AC294" s="711"/>
      <c r="AD294" s="711"/>
      <c r="AE294" s="711"/>
      <c r="AF294" s="711"/>
      <c r="AG294" s="711"/>
      <c r="AH294" s="711"/>
      <c r="AI294" s="711"/>
      <c r="AJ294" s="711"/>
      <c r="AK294" s="711"/>
      <c r="AL294" s="711"/>
      <c r="AM294" s="711"/>
      <c r="AN294" s="711"/>
      <c r="AO294" s="711"/>
      <c r="AP294" s="711"/>
      <c r="AQ294" s="711"/>
      <c r="AR294" s="711"/>
      <c r="AS294" s="711"/>
      <c r="AT294" s="711"/>
      <c r="AU294" s="711"/>
      <c r="AV294" s="711"/>
      <c r="AW294" s="711"/>
      <c r="AX294" s="711"/>
      <c r="AY294" s="711"/>
      <c r="AZ294" s="711"/>
      <c r="BA294" s="711"/>
      <c r="BB294" s="711"/>
      <c r="BC294" s="711"/>
      <c r="BD294" s="711"/>
      <c r="BE294" s="711"/>
      <c r="BF294" s="711"/>
      <c r="BG294" s="711"/>
      <c r="BH294" s="711"/>
      <c r="BI294" s="711"/>
      <c r="BJ294" s="711"/>
      <c r="BK294" s="711"/>
      <c r="BL294" s="711"/>
      <c r="BM294" s="711"/>
      <c r="BN294" s="711"/>
      <c r="BO294" s="711"/>
      <c r="BP294" s="711"/>
      <c r="BQ294" s="639"/>
      <c r="CB294" s="639"/>
    </row>
    <row r="295" ht="15.75" customHeight="1">
      <c r="A295" s="639"/>
      <c r="B295" s="639"/>
      <c r="C295" s="639"/>
      <c r="D295" s="639"/>
      <c r="E295" s="711"/>
      <c r="F295" s="711"/>
      <c r="G295" s="711"/>
      <c r="H295" s="711"/>
      <c r="I295" s="639"/>
      <c r="J295" s="711"/>
      <c r="K295" s="711"/>
      <c r="L295" s="711"/>
      <c r="M295" s="711"/>
      <c r="N295" s="711"/>
      <c r="O295" s="711"/>
      <c r="P295" s="711"/>
      <c r="Q295" s="711"/>
      <c r="R295" s="711"/>
      <c r="S295" s="711"/>
      <c r="T295" s="711"/>
      <c r="U295" s="711"/>
      <c r="V295" s="711"/>
      <c r="W295" s="711"/>
      <c r="X295" s="711"/>
      <c r="Y295" s="711"/>
      <c r="Z295" s="711"/>
      <c r="AA295" s="711"/>
      <c r="AB295" s="711"/>
      <c r="AC295" s="711"/>
      <c r="AD295" s="711"/>
      <c r="AE295" s="711"/>
      <c r="AF295" s="711"/>
      <c r="AG295" s="711"/>
      <c r="AH295" s="711"/>
      <c r="AI295" s="711"/>
      <c r="AJ295" s="711"/>
      <c r="AK295" s="711"/>
      <c r="AL295" s="711"/>
      <c r="AM295" s="711"/>
      <c r="AN295" s="711"/>
      <c r="AO295" s="711"/>
      <c r="AP295" s="711"/>
      <c r="AQ295" s="711"/>
      <c r="AR295" s="711"/>
      <c r="AS295" s="711"/>
      <c r="AT295" s="711"/>
      <c r="AU295" s="711"/>
      <c r="AV295" s="711"/>
      <c r="AW295" s="711"/>
      <c r="AX295" s="711"/>
      <c r="AY295" s="711"/>
      <c r="AZ295" s="711"/>
      <c r="BA295" s="711"/>
      <c r="BB295" s="711"/>
      <c r="BC295" s="711"/>
      <c r="BD295" s="711"/>
      <c r="BE295" s="711"/>
      <c r="BF295" s="711"/>
      <c r="BG295" s="711"/>
      <c r="BH295" s="711"/>
      <c r="BI295" s="711"/>
      <c r="BJ295" s="711"/>
      <c r="BK295" s="711"/>
      <c r="BL295" s="711"/>
      <c r="BM295" s="711"/>
      <c r="BN295" s="711"/>
      <c r="BO295" s="711"/>
      <c r="BP295" s="711"/>
      <c r="BQ295" s="639"/>
      <c r="CB295" s="639"/>
    </row>
    <row r="296" ht="15.75" customHeight="1">
      <c r="A296" s="639"/>
      <c r="B296" s="639"/>
      <c r="C296" s="639"/>
      <c r="D296" s="639"/>
      <c r="E296" s="711"/>
      <c r="F296" s="711"/>
      <c r="G296" s="711"/>
      <c r="H296" s="711"/>
      <c r="I296" s="639"/>
      <c r="J296" s="711"/>
      <c r="K296" s="711"/>
      <c r="L296" s="711"/>
      <c r="M296" s="711"/>
      <c r="N296" s="711"/>
      <c r="O296" s="711"/>
      <c r="P296" s="711"/>
      <c r="Q296" s="711"/>
      <c r="R296" s="711"/>
      <c r="S296" s="711"/>
      <c r="T296" s="711"/>
      <c r="U296" s="711"/>
      <c r="V296" s="711"/>
      <c r="W296" s="711"/>
      <c r="X296" s="711"/>
      <c r="Y296" s="711"/>
      <c r="Z296" s="711"/>
      <c r="AA296" s="711"/>
      <c r="AB296" s="711"/>
      <c r="AC296" s="711"/>
      <c r="AD296" s="711"/>
      <c r="AE296" s="711"/>
      <c r="AF296" s="711"/>
      <c r="AG296" s="711"/>
      <c r="AH296" s="711"/>
      <c r="AI296" s="711"/>
      <c r="AJ296" s="711"/>
      <c r="AK296" s="711"/>
      <c r="AL296" s="711"/>
      <c r="AM296" s="711"/>
      <c r="AN296" s="711"/>
      <c r="AO296" s="711"/>
      <c r="AP296" s="711"/>
      <c r="AQ296" s="711"/>
      <c r="AR296" s="711"/>
      <c r="AS296" s="711"/>
      <c r="AT296" s="711"/>
      <c r="AU296" s="711"/>
      <c r="AV296" s="711"/>
      <c r="AW296" s="711"/>
      <c r="AX296" s="711"/>
      <c r="AY296" s="711"/>
      <c r="AZ296" s="711"/>
      <c r="BA296" s="711"/>
      <c r="BB296" s="711"/>
      <c r="BC296" s="711"/>
      <c r="BD296" s="711"/>
      <c r="BE296" s="711"/>
      <c r="BF296" s="711"/>
      <c r="BG296" s="711"/>
      <c r="BH296" s="711"/>
      <c r="BI296" s="711"/>
      <c r="BJ296" s="711"/>
      <c r="BK296" s="711"/>
      <c r="BL296" s="711"/>
      <c r="BM296" s="711"/>
      <c r="BN296" s="711"/>
      <c r="BO296" s="711"/>
      <c r="BP296" s="711"/>
      <c r="BQ296" s="639"/>
      <c r="CB296" s="639"/>
    </row>
    <row r="297" ht="15.75" customHeight="1">
      <c r="A297" s="639"/>
      <c r="B297" s="639"/>
      <c r="C297" s="639"/>
      <c r="D297" s="639"/>
      <c r="E297" s="711"/>
      <c r="F297" s="711"/>
      <c r="G297" s="711"/>
      <c r="H297" s="711"/>
      <c r="I297" s="639"/>
      <c r="J297" s="711"/>
      <c r="K297" s="711"/>
      <c r="L297" s="711"/>
      <c r="M297" s="711"/>
      <c r="N297" s="711"/>
      <c r="O297" s="711"/>
      <c r="P297" s="711"/>
      <c r="Q297" s="711"/>
      <c r="R297" s="711"/>
      <c r="S297" s="711"/>
      <c r="T297" s="711"/>
      <c r="U297" s="711"/>
      <c r="V297" s="711"/>
      <c r="W297" s="711"/>
      <c r="X297" s="711"/>
      <c r="Y297" s="711"/>
      <c r="Z297" s="711"/>
      <c r="AA297" s="711"/>
      <c r="AB297" s="711"/>
      <c r="AC297" s="711"/>
      <c r="AD297" s="711"/>
      <c r="AE297" s="711"/>
      <c r="AF297" s="711"/>
      <c r="AG297" s="711"/>
      <c r="AH297" s="711"/>
      <c r="AI297" s="711"/>
      <c r="AJ297" s="711"/>
      <c r="AK297" s="711"/>
      <c r="AL297" s="711"/>
      <c r="AM297" s="711"/>
      <c r="AN297" s="711"/>
      <c r="AO297" s="711"/>
      <c r="AP297" s="711"/>
      <c r="AQ297" s="711"/>
      <c r="AR297" s="711"/>
      <c r="AS297" s="711"/>
      <c r="AT297" s="711"/>
      <c r="AU297" s="711"/>
      <c r="AV297" s="711"/>
      <c r="AW297" s="711"/>
      <c r="AX297" s="711"/>
      <c r="AY297" s="711"/>
      <c r="AZ297" s="711"/>
      <c r="BA297" s="711"/>
      <c r="BB297" s="711"/>
      <c r="BC297" s="711"/>
      <c r="BD297" s="711"/>
      <c r="BE297" s="711"/>
      <c r="BF297" s="711"/>
      <c r="BG297" s="711"/>
      <c r="BH297" s="711"/>
      <c r="BI297" s="711"/>
      <c r="BJ297" s="711"/>
      <c r="BK297" s="711"/>
      <c r="BL297" s="711"/>
      <c r="BM297" s="711"/>
      <c r="BN297" s="711"/>
      <c r="BO297" s="711"/>
      <c r="BP297" s="711"/>
      <c r="BQ297" s="639"/>
      <c r="CB297" s="639"/>
    </row>
    <row r="298" ht="15.75" customHeight="1">
      <c r="A298" s="639"/>
      <c r="B298" s="639"/>
      <c r="C298" s="639"/>
      <c r="D298" s="639"/>
      <c r="E298" s="711"/>
      <c r="F298" s="711"/>
      <c r="G298" s="711"/>
      <c r="H298" s="711"/>
      <c r="I298" s="639"/>
      <c r="J298" s="711"/>
      <c r="K298" s="711"/>
      <c r="L298" s="711"/>
      <c r="M298" s="711"/>
      <c r="N298" s="711"/>
      <c r="O298" s="711"/>
      <c r="P298" s="711"/>
      <c r="Q298" s="711"/>
      <c r="R298" s="711"/>
      <c r="S298" s="711"/>
      <c r="T298" s="711"/>
      <c r="U298" s="711"/>
      <c r="V298" s="711"/>
      <c r="W298" s="711"/>
      <c r="X298" s="711"/>
      <c r="Y298" s="711"/>
      <c r="Z298" s="711"/>
      <c r="AA298" s="711"/>
      <c r="AB298" s="711"/>
      <c r="AC298" s="711"/>
      <c r="AD298" s="711"/>
      <c r="AE298" s="711"/>
      <c r="AF298" s="711"/>
      <c r="AG298" s="711"/>
      <c r="AH298" s="711"/>
      <c r="AI298" s="711"/>
      <c r="AJ298" s="711"/>
      <c r="AK298" s="711"/>
      <c r="AL298" s="711"/>
      <c r="AM298" s="711"/>
      <c r="AN298" s="711"/>
      <c r="AO298" s="711"/>
      <c r="AP298" s="711"/>
      <c r="AQ298" s="711"/>
      <c r="AR298" s="711"/>
      <c r="AS298" s="711"/>
      <c r="AT298" s="711"/>
      <c r="AU298" s="711"/>
      <c r="AV298" s="711"/>
      <c r="AW298" s="711"/>
      <c r="AX298" s="711"/>
      <c r="AY298" s="711"/>
      <c r="AZ298" s="711"/>
      <c r="BA298" s="711"/>
      <c r="BB298" s="711"/>
      <c r="BC298" s="711"/>
      <c r="BD298" s="711"/>
      <c r="BE298" s="711"/>
      <c r="BF298" s="711"/>
      <c r="BG298" s="711"/>
      <c r="BH298" s="711"/>
      <c r="BI298" s="711"/>
      <c r="BJ298" s="711"/>
      <c r="BK298" s="711"/>
      <c r="BL298" s="711"/>
      <c r="BM298" s="711"/>
      <c r="BN298" s="711"/>
      <c r="BO298" s="711"/>
      <c r="BP298" s="711"/>
      <c r="BQ298" s="639"/>
      <c r="CB298" s="639"/>
    </row>
    <row r="299" ht="15.75" customHeight="1">
      <c r="A299" s="639"/>
      <c r="B299" s="639"/>
      <c r="C299" s="639"/>
      <c r="D299" s="639"/>
      <c r="E299" s="711"/>
      <c r="F299" s="711"/>
      <c r="G299" s="711"/>
      <c r="H299" s="711"/>
      <c r="I299" s="639"/>
      <c r="J299" s="711"/>
      <c r="K299" s="711"/>
      <c r="L299" s="711"/>
      <c r="M299" s="711"/>
      <c r="N299" s="711"/>
      <c r="O299" s="711"/>
      <c r="P299" s="711"/>
      <c r="Q299" s="711"/>
      <c r="R299" s="711"/>
      <c r="S299" s="711"/>
      <c r="T299" s="711"/>
      <c r="U299" s="711"/>
      <c r="V299" s="711"/>
      <c r="W299" s="711"/>
      <c r="X299" s="711"/>
      <c r="Y299" s="711"/>
      <c r="Z299" s="711"/>
      <c r="AA299" s="711"/>
      <c r="AB299" s="711"/>
      <c r="AC299" s="711"/>
      <c r="AD299" s="711"/>
      <c r="AE299" s="711"/>
      <c r="AF299" s="711"/>
      <c r="AG299" s="711"/>
      <c r="AH299" s="711"/>
      <c r="AI299" s="711"/>
      <c r="AJ299" s="711"/>
      <c r="AK299" s="711"/>
      <c r="AL299" s="711"/>
      <c r="AM299" s="711"/>
      <c r="AN299" s="711"/>
      <c r="AO299" s="711"/>
      <c r="AP299" s="711"/>
      <c r="AQ299" s="711"/>
      <c r="AR299" s="711"/>
      <c r="AS299" s="711"/>
      <c r="AT299" s="711"/>
      <c r="AU299" s="711"/>
      <c r="AV299" s="711"/>
      <c r="AW299" s="711"/>
      <c r="AX299" s="711"/>
      <c r="AY299" s="711"/>
      <c r="AZ299" s="711"/>
      <c r="BA299" s="711"/>
      <c r="BB299" s="711"/>
      <c r="BC299" s="711"/>
      <c r="BD299" s="711"/>
      <c r="BE299" s="711"/>
      <c r="BF299" s="711"/>
      <c r="BG299" s="711"/>
      <c r="BH299" s="711"/>
      <c r="BI299" s="711"/>
      <c r="BJ299" s="711"/>
      <c r="BK299" s="711"/>
      <c r="BL299" s="711"/>
      <c r="BM299" s="711"/>
      <c r="BN299" s="711"/>
      <c r="BO299" s="711"/>
      <c r="BP299" s="711"/>
      <c r="BQ299" s="639"/>
      <c r="CB299" s="639"/>
    </row>
    <row r="300" ht="15.75" customHeight="1">
      <c r="A300" s="639"/>
      <c r="B300" s="639"/>
      <c r="C300" s="639"/>
      <c r="D300" s="639"/>
      <c r="E300" s="711"/>
      <c r="F300" s="711"/>
      <c r="G300" s="711"/>
      <c r="H300" s="711"/>
      <c r="I300" s="639"/>
      <c r="J300" s="711"/>
      <c r="K300" s="711"/>
      <c r="L300" s="711"/>
      <c r="M300" s="711"/>
      <c r="N300" s="711"/>
      <c r="O300" s="711"/>
      <c r="P300" s="711"/>
      <c r="Q300" s="711"/>
      <c r="R300" s="711"/>
      <c r="S300" s="711"/>
      <c r="T300" s="711"/>
      <c r="U300" s="711"/>
      <c r="V300" s="711"/>
      <c r="W300" s="711"/>
      <c r="X300" s="711"/>
      <c r="Y300" s="711"/>
      <c r="Z300" s="711"/>
      <c r="AA300" s="711"/>
      <c r="AB300" s="711"/>
      <c r="AC300" s="711"/>
      <c r="AD300" s="711"/>
      <c r="AE300" s="711"/>
      <c r="AF300" s="711"/>
      <c r="AG300" s="711"/>
      <c r="AH300" s="711"/>
      <c r="AI300" s="711"/>
      <c r="AJ300" s="711"/>
      <c r="AK300" s="711"/>
      <c r="AL300" s="711"/>
      <c r="AM300" s="711"/>
      <c r="AN300" s="711"/>
      <c r="AO300" s="711"/>
      <c r="AP300" s="711"/>
      <c r="AQ300" s="711"/>
      <c r="AR300" s="711"/>
      <c r="AS300" s="711"/>
      <c r="AT300" s="711"/>
      <c r="AU300" s="711"/>
      <c r="AV300" s="711"/>
      <c r="AW300" s="711"/>
      <c r="AX300" s="711"/>
      <c r="AY300" s="711"/>
      <c r="AZ300" s="711"/>
      <c r="BA300" s="711"/>
      <c r="BB300" s="711"/>
      <c r="BC300" s="711"/>
      <c r="BD300" s="711"/>
      <c r="BE300" s="711"/>
      <c r="BF300" s="711"/>
      <c r="BG300" s="711"/>
      <c r="BH300" s="711"/>
      <c r="BI300" s="711"/>
      <c r="BJ300" s="711"/>
      <c r="BK300" s="711"/>
      <c r="BL300" s="711"/>
      <c r="BM300" s="711"/>
      <c r="BN300" s="711"/>
      <c r="BO300" s="711"/>
      <c r="BP300" s="711"/>
      <c r="BQ300" s="639"/>
      <c r="CB300" s="639"/>
    </row>
    <row r="301" ht="15.75" customHeight="1">
      <c r="A301" s="639"/>
      <c r="B301" s="639"/>
      <c r="C301" s="639"/>
      <c r="D301" s="639"/>
      <c r="E301" s="711"/>
      <c r="F301" s="711"/>
      <c r="G301" s="711"/>
      <c r="H301" s="711"/>
      <c r="I301" s="639"/>
      <c r="J301" s="711"/>
      <c r="K301" s="711"/>
      <c r="L301" s="711"/>
      <c r="M301" s="711"/>
      <c r="N301" s="711"/>
      <c r="O301" s="711"/>
      <c r="P301" s="711"/>
      <c r="Q301" s="711"/>
      <c r="R301" s="711"/>
      <c r="S301" s="711"/>
      <c r="T301" s="711"/>
      <c r="U301" s="711"/>
      <c r="V301" s="711"/>
      <c r="W301" s="711"/>
      <c r="X301" s="711"/>
      <c r="Y301" s="711"/>
      <c r="Z301" s="711"/>
      <c r="AA301" s="711"/>
      <c r="AB301" s="711"/>
      <c r="AC301" s="711"/>
      <c r="AD301" s="711"/>
      <c r="AE301" s="711"/>
      <c r="AF301" s="711"/>
      <c r="AG301" s="711"/>
      <c r="AH301" s="711"/>
      <c r="AI301" s="711"/>
      <c r="AJ301" s="711"/>
      <c r="AK301" s="711"/>
      <c r="AL301" s="711"/>
      <c r="AM301" s="711"/>
      <c r="AN301" s="711"/>
      <c r="AO301" s="711"/>
      <c r="AP301" s="711"/>
      <c r="AQ301" s="711"/>
      <c r="AR301" s="711"/>
      <c r="AS301" s="711"/>
      <c r="AT301" s="711"/>
      <c r="AU301" s="711"/>
      <c r="AV301" s="711"/>
      <c r="AW301" s="711"/>
      <c r="AX301" s="711"/>
      <c r="AY301" s="711"/>
      <c r="AZ301" s="711"/>
      <c r="BA301" s="711"/>
      <c r="BB301" s="711"/>
      <c r="BC301" s="711"/>
      <c r="BD301" s="711"/>
      <c r="BE301" s="711"/>
      <c r="BF301" s="711"/>
      <c r="BG301" s="711"/>
      <c r="BH301" s="711"/>
      <c r="BI301" s="711"/>
      <c r="BJ301" s="711"/>
      <c r="BK301" s="711"/>
      <c r="BL301" s="711"/>
      <c r="BM301" s="711"/>
      <c r="BN301" s="711"/>
      <c r="BO301" s="711"/>
      <c r="BP301" s="711"/>
      <c r="BQ301" s="639"/>
      <c r="CB301" s="639"/>
    </row>
    <row r="302" ht="15.75" customHeight="1">
      <c r="A302" s="639"/>
      <c r="B302" s="639"/>
      <c r="C302" s="639"/>
      <c r="D302" s="639"/>
      <c r="E302" s="711"/>
      <c r="F302" s="711"/>
      <c r="G302" s="711"/>
      <c r="H302" s="711"/>
      <c r="I302" s="639"/>
      <c r="J302" s="711"/>
      <c r="K302" s="711"/>
      <c r="L302" s="711"/>
      <c r="M302" s="711"/>
      <c r="N302" s="711"/>
      <c r="O302" s="711"/>
      <c r="P302" s="711"/>
      <c r="Q302" s="711"/>
      <c r="R302" s="711"/>
      <c r="S302" s="711"/>
      <c r="T302" s="711"/>
      <c r="U302" s="711"/>
      <c r="V302" s="711"/>
      <c r="W302" s="711"/>
      <c r="X302" s="711"/>
      <c r="Y302" s="711"/>
      <c r="Z302" s="711"/>
      <c r="AA302" s="711"/>
      <c r="AB302" s="711"/>
      <c r="AC302" s="711"/>
      <c r="AD302" s="711"/>
      <c r="AE302" s="711"/>
      <c r="AF302" s="711"/>
      <c r="AG302" s="711"/>
      <c r="AH302" s="711"/>
      <c r="AI302" s="711"/>
      <c r="AJ302" s="711"/>
      <c r="AK302" s="711"/>
      <c r="AL302" s="711"/>
      <c r="AM302" s="711"/>
      <c r="AN302" s="711"/>
      <c r="AO302" s="711"/>
      <c r="AP302" s="711"/>
      <c r="AQ302" s="711"/>
      <c r="AR302" s="711"/>
      <c r="AS302" s="711"/>
      <c r="AT302" s="711"/>
      <c r="AU302" s="711"/>
      <c r="AV302" s="711"/>
      <c r="AW302" s="711"/>
      <c r="AX302" s="711"/>
      <c r="AY302" s="711"/>
      <c r="AZ302" s="711"/>
      <c r="BA302" s="711"/>
      <c r="BB302" s="711"/>
      <c r="BC302" s="711"/>
      <c r="BD302" s="711"/>
      <c r="BE302" s="711"/>
      <c r="BF302" s="711"/>
      <c r="BG302" s="711"/>
      <c r="BH302" s="711"/>
      <c r="BI302" s="711"/>
      <c r="BJ302" s="711"/>
      <c r="BK302" s="711"/>
      <c r="BL302" s="711"/>
      <c r="BM302" s="711"/>
      <c r="BN302" s="711"/>
      <c r="BO302" s="711"/>
      <c r="BP302" s="711"/>
      <c r="BQ302" s="639"/>
      <c r="CB302" s="639"/>
    </row>
    <row r="303" ht="15.75" customHeight="1">
      <c r="A303" s="639"/>
      <c r="B303" s="639"/>
      <c r="C303" s="639"/>
      <c r="D303" s="639"/>
      <c r="E303" s="711"/>
      <c r="F303" s="711"/>
      <c r="G303" s="711"/>
      <c r="H303" s="711"/>
      <c r="I303" s="639"/>
      <c r="J303" s="711"/>
      <c r="K303" s="711"/>
      <c r="L303" s="711"/>
      <c r="M303" s="711"/>
      <c r="N303" s="711"/>
      <c r="O303" s="711"/>
      <c r="P303" s="711"/>
      <c r="Q303" s="711"/>
      <c r="R303" s="711"/>
      <c r="S303" s="711"/>
      <c r="T303" s="711"/>
      <c r="U303" s="711"/>
      <c r="V303" s="711"/>
      <c r="W303" s="711"/>
      <c r="X303" s="711"/>
      <c r="Y303" s="711"/>
      <c r="Z303" s="711"/>
      <c r="AA303" s="711"/>
      <c r="AB303" s="711"/>
      <c r="AC303" s="711"/>
      <c r="AD303" s="711"/>
      <c r="AE303" s="711"/>
      <c r="AF303" s="711"/>
      <c r="AG303" s="711"/>
      <c r="AH303" s="711"/>
      <c r="AI303" s="711"/>
      <c r="AJ303" s="711"/>
      <c r="AK303" s="711"/>
      <c r="AL303" s="711"/>
      <c r="AM303" s="711"/>
      <c r="AN303" s="711"/>
      <c r="AO303" s="711"/>
      <c r="AP303" s="711"/>
      <c r="AQ303" s="711"/>
      <c r="AR303" s="711"/>
      <c r="AS303" s="711"/>
      <c r="AT303" s="711"/>
      <c r="AU303" s="711"/>
      <c r="AV303" s="711"/>
      <c r="AW303" s="711"/>
      <c r="AX303" s="711"/>
      <c r="AY303" s="711"/>
      <c r="AZ303" s="711"/>
      <c r="BA303" s="711"/>
      <c r="BB303" s="711"/>
      <c r="BC303" s="711"/>
      <c r="BD303" s="711"/>
      <c r="BE303" s="711"/>
      <c r="BF303" s="711"/>
      <c r="BG303" s="711"/>
      <c r="BH303" s="711"/>
      <c r="BI303" s="711"/>
      <c r="BJ303" s="711"/>
      <c r="BK303" s="711"/>
      <c r="BL303" s="711"/>
      <c r="BM303" s="711"/>
      <c r="BN303" s="711"/>
      <c r="BO303" s="711"/>
      <c r="BP303" s="711"/>
      <c r="BQ303" s="639"/>
      <c r="CB303" s="639"/>
    </row>
    <row r="304" ht="15.75" customHeight="1">
      <c r="A304" s="639"/>
      <c r="B304" s="639"/>
      <c r="C304" s="639"/>
      <c r="D304" s="639"/>
      <c r="E304" s="711"/>
      <c r="F304" s="711"/>
      <c r="G304" s="711"/>
      <c r="H304" s="711"/>
      <c r="I304" s="639"/>
      <c r="J304" s="711"/>
      <c r="K304" s="711"/>
      <c r="L304" s="711"/>
      <c r="M304" s="711"/>
      <c r="N304" s="711"/>
      <c r="O304" s="711"/>
      <c r="P304" s="711"/>
      <c r="Q304" s="711"/>
      <c r="R304" s="711"/>
      <c r="S304" s="711"/>
      <c r="T304" s="711"/>
      <c r="U304" s="711"/>
      <c r="V304" s="711"/>
      <c r="W304" s="711"/>
      <c r="X304" s="711"/>
      <c r="Y304" s="711"/>
      <c r="Z304" s="711"/>
      <c r="AA304" s="711"/>
      <c r="AB304" s="711"/>
      <c r="AC304" s="711"/>
      <c r="AD304" s="711"/>
      <c r="AE304" s="711"/>
      <c r="AF304" s="711"/>
      <c r="AG304" s="711"/>
      <c r="AH304" s="711"/>
      <c r="AI304" s="711"/>
      <c r="AJ304" s="711"/>
      <c r="AK304" s="711"/>
      <c r="AL304" s="711"/>
      <c r="AM304" s="711"/>
      <c r="AN304" s="711"/>
      <c r="AO304" s="711"/>
      <c r="AP304" s="711"/>
      <c r="AQ304" s="711"/>
      <c r="AR304" s="711"/>
      <c r="AS304" s="711"/>
      <c r="AT304" s="711"/>
      <c r="AU304" s="711"/>
      <c r="AV304" s="711"/>
      <c r="AW304" s="711"/>
      <c r="AX304" s="711"/>
      <c r="AY304" s="711"/>
      <c r="AZ304" s="711"/>
      <c r="BA304" s="711"/>
      <c r="BB304" s="711"/>
      <c r="BC304" s="711"/>
      <c r="BD304" s="711"/>
      <c r="BE304" s="711"/>
      <c r="BF304" s="711"/>
      <c r="BG304" s="711"/>
      <c r="BH304" s="711"/>
      <c r="BI304" s="711"/>
      <c r="BJ304" s="711"/>
      <c r="BK304" s="711"/>
      <c r="BL304" s="711"/>
      <c r="BM304" s="711"/>
      <c r="BN304" s="711"/>
      <c r="BO304" s="711"/>
      <c r="BP304" s="711"/>
      <c r="BQ304" s="639"/>
      <c r="CB304" s="639"/>
    </row>
    <row r="305" ht="15.75" customHeight="1">
      <c r="A305" s="639"/>
      <c r="B305" s="639"/>
      <c r="C305" s="639"/>
      <c r="D305" s="639"/>
      <c r="E305" s="711"/>
      <c r="F305" s="711"/>
      <c r="G305" s="711"/>
      <c r="H305" s="711"/>
      <c r="I305" s="639"/>
      <c r="J305" s="711"/>
      <c r="K305" s="711"/>
      <c r="L305" s="711"/>
      <c r="M305" s="711"/>
      <c r="N305" s="711"/>
      <c r="O305" s="711"/>
      <c r="P305" s="711"/>
      <c r="Q305" s="711"/>
      <c r="R305" s="711"/>
      <c r="S305" s="711"/>
      <c r="T305" s="711"/>
      <c r="U305" s="711"/>
      <c r="V305" s="711"/>
      <c r="W305" s="711"/>
      <c r="X305" s="711"/>
      <c r="Y305" s="711"/>
      <c r="Z305" s="711"/>
      <c r="AA305" s="711"/>
      <c r="AB305" s="711"/>
      <c r="AC305" s="711"/>
      <c r="AD305" s="711"/>
      <c r="AE305" s="711"/>
      <c r="AF305" s="711"/>
      <c r="AG305" s="711"/>
      <c r="AH305" s="711"/>
      <c r="AI305" s="711"/>
      <c r="AJ305" s="711"/>
      <c r="AK305" s="711"/>
      <c r="AL305" s="711"/>
      <c r="AM305" s="711"/>
      <c r="AN305" s="711"/>
      <c r="AO305" s="711"/>
      <c r="AP305" s="711"/>
      <c r="AQ305" s="711"/>
      <c r="AR305" s="711"/>
      <c r="AS305" s="711"/>
      <c r="AT305" s="711"/>
      <c r="AU305" s="711"/>
      <c r="AV305" s="711"/>
      <c r="AW305" s="711"/>
      <c r="AX305" s="711"/>
      <c r="AY305" s="711"/>
      <c r="AZ305" s="711"/>
      <c r="BA305" s="711"/>
      <c r="BB305" s="711"/>
      <c r="BC305" s="711"/>
      <c r="BD305" s="711"/>
      <c r="BE305" s="711"/>
      <c r="BF305" s="711"/>
      <c r="BG305" s="711"/>
      <c r="BH305" s="711"/>
      <c r="BI305" s="711"/>
      <c r="BJ305" s="711"/>
      <c r="BK305" s="711"/>
      <c r="BL305" s="711"/>
      <c r="BM305" s="711"/>
      <c r="BN305" s="711"/>
      <c r="BO305" s="711"/>
      <c r="BP305" s="711"/>
      <c r="BQ305" s="639"/>
      <c r="CB305" s="639"/>
    </row>
    <row r="306" ht="15.75" customHeight="1">
      <c r="A306" s="639"/>
      <c r="B306" s="639"/>
      <c r="C306" s="639"/>
      <c r="D306" s="639"/>
      <c r="E306" s="711"/>
      <c r="F306" s="711"/>
      <c r="G306" s="711"/>
      <c r="H306" s="711"/>
      <c r="I306" s="639"/>
      <c r="J306" s="711"/>
      <c r="K306" s="711"/>
      <c r="L306" s="711"/>
      <c r="M306" s="711"/>
      <c r="N306" s="711"/>
      <c r="O306" s="711"/>
      <c r="P306" s="711"/>
      <c r="Q306" s="711"/>
      <c r="R306" s="711"/>
      <c r="S306" s="711"/>
      <c r="T306" s="711"/>
      <c r="U306" s="711"/>
      <c r="V306" s="711"/>
      <c r="W306" s="711"/>
      <c r="X306" s="711"/>
      <c r="Y306" s="711"/>
      <c r="Z306" s="711"/>
      <c r="AA306" s="711"/>
      <c r="AB306" s="711"/>
      <c r="AC306" s="711"/>
      <c r="AD306" s="711"/>
      <c r="AE306" s="711"/>
      <c r="AF306" s="711"/>
      <c r="AG306" s="711"/>
      <c r="AH306" s="711"/>
      <c r="AI306" s="711"/>
      <c r="AJ306" s="711"/>
      <c r="AK306" s="711"/>
      <c r="AL306" s="711"/>
      <c r="AM306" s="711"/>
      <c r="AN306" s="711"/>
      <c r="AO306" s="711"/>
      <c r="AP306" s="711"/>
      <c r="AQ306" s="711"/>
      <c r="AR306" s="711"/>
      <c r="AS306" s="711"/>
      <c r="AT306" s="711"/>
      <c r="AU306" s="711"/>
      <c r="AV306" s="711"/>
      <c r="AW306" s="711"/>
      <c r="AX306" s="711"/>
      <c r="AY306" s="711"/>
      <c r="AZ306" s="711"/>
      <c r="BA306" s="711"/>
      <c r="BB306" s="711"/>
      <c r="BC306" s="711"/>
      <c r="BD306" s="711"/>
      <c r="BE306" s="711"/>
      <c r="BF306" s="711"/>
      <c r="BG306" s="711"/>
      <c r="BH306" s="711"/>
      <c r="BI306" s="711"/>
      <c r="BJ306" s="711"/>
      <c r="BK306" s="711"/>
      <c r="BL306" s="711"/>
      <c r="BM306" s="711"/>
      <c r="BN306" s="711"/>
      <c r="BO306" s="711"/>
      <c r="BP306" s="711"/>
      <c r="BQ306" s="639"/>
      <c r="CB306" s="639"/>
    </row>
    <row r="307" ht="15.75" customHeight="1">
      <c r="A307" s="639"/>
      <c r="B307" s="639"/>
      <c r="C307" s="639"/>
      <c r="D307" s="639"/>
      <c r="E307" s="711"/>
      <c r="F307" s="711"/>
      <c r="G307" s="711"/>
      <c r="H307" s="711"/>
      <c r="I307" s="639"/>
      <c r="J307" s="711"/>
      <c r="K307" s="711"/>
      <c r="L307" s="711"/>
      <c r="M307" s="711"/>
      <c r="N307" s="711"/>
      <c r="O307" s="711"/>
      <c r="P307" s="711"/>
      <c r="Q307" s="711"/>
      <c r="R307" s="711"/>
      <c r="S307" s="711"/>
      <c r="T307" s="711"/>
      <c r="U307" s="711"/>
      <c r="V307" s="711"/>
      <c r="W307" s="711"/>
      <c r="X307" s="711"/>
      <c r="Y307" s="711"/>
      <c r="Z307" s="711"/>
      <c r="AA307" s="711"/>
      <c r="AB307" s="711"/>
      <c r="AC307" s="711"/>
      <c r="AD307" s="711"/>
      <c r="AE307" s="711"/>
      <c r="AF307" s="711"/>
      <c r="AG307" s="711"/>
      <c r="AH307" s="711"/>
      <c r="AI307" s="711"/>
      <c r="AJ307" s="711"/>
      <c r="AK307" s="711"/>
      <c r="AL307" s="711"/>
      <c r="AM307" s="711"/>
      <c r="AN307" s="711"/>
      <c r="AO307" s="711"/>
      <c r="AP307" s="711"/>
      <c r="AQ307" s="711"/>
      <c r="AR307" s="711"/>
      <c r="AS307" s="711"/>
      <c r="AT307" s="711"/>
      <c r="AU307" s="711"/>
      <c r="AV307" s="711"/>
      <c r="AW307" s="711"/>
      <c r="AX307" s="711"/>
      <c r="AY307" s="711"/>
      <c r="AZ307" s="711"/>
      <c r="BA307" s="711"/>
      <c r="BB307" s="711"/>
      <c r="BC307" s="711"/>
      <c r="BD307" s="711"/>
      <c r="BE307" s="711"/>
      <c r="BF307" s="711"/>
      <c r="BG307" s="711"/>
      <c r="BH307" s="711"/>
      <c r="BI307" s="711"/>
      <c r="BJ307" s="711"/>
      <c r="BK307" s="711"/>
      <c r="BL307" s="711"/>
      <c r="BM307" s="711"/>
      <c r="BN307" s="711"/>
      <c r="BO307" s="711"/>
      <c r="BP307" s="711"/>
      <c r="BQ307" s="639"/>
      <c r="CB307" s="639"/>
    </row>
    <row r="308" ht="15.75" customHeight="1">
      <c r="A308" s="639"/>
      <c r="B308" s="639"/>
      <c r="C308" s="639"/>
      <c r="D308" s="639"/>
      <c r="E308" s="711"/>
      <c r="F308" s="711"/>
      <c r="G308" s="711"/>
      <c r="H308" s="711"/>
      <c r="I308" s="639"/>
      <c r="J308" s="711"/>
      <c r="K308" s="711"/>
      <c r="L308" s="711"/>
      <c r="M308" s="711"/>
      <c r="N308" s="711"/>
      <c r="O308" s="711"/>
      <c r="P308" s="711"/>
      <c r="Q308" s="711"/>
      <c r="R308" s="711"/>
      <c r="S308" s="711"/>
      <c r="T308" s="711"/>
      <c r="U308" s="711"/>
      <c r="V308" s="711"/>
      <c r="W308" s="711"/>
      <c r="X308" s="711"/>
      <c r="Y308" s="711"/>
      <c r="Z308" s="711"/>
      <c r="AA308" s="711"/>
      <c r="AB308" s="711"/>
      <c r="AC308" s="711"/>
      <c r="AD308" s="711"/>
      <c r="AE308" s="711"/>
      <c r="AF308" s="711"/>
      <c r="AG308" s="711"/>
      <c r="AH308" s="711"/>
      <c r="AI308" s="711"/>
      <c r="AJ308" s="711"/>
      <c r="AK308" s="711"/>
      <c r="AL308" s="711"/>
      <c r="AM308" s="711"/>
      <c r="AN308" s="711"/>
      <c r="AO308" s="711"/>
      <c r="AP308" s="711"/>
      <c r="AQ308" s="711"/>
      <c r="AR308" s="711"/>
      <c r="AS308" s="711"/>
      <c r="AT308" s="711"/>
      <c r="AU308" s="711"/>
      <c r="AV308" s="711"/>
      <c r="AW308" s="711"/>
      <c r="AX308" s="711"/>
      <c r="AY308" s="711"/>
      <c r="AZ308" s="711"/>
      <c r="BA308" s="711"/>
      <c r="BB308" s="711"/>
      <c r="BC308" s="711"/>
      <c r="BD308" s="711"/>
      <c r="BE308" s="711"/>
      <c r="BF308" s="711"/>
      <c r="BG308" s="711"/>
      <c r="BH308" s="711"/>
      <c r="BI308" s="711"/>
      <c r="BJ308" s="711"/>
      <c r="BK308" s="711"/>
      <c r="BL308" s="711"/>
      <c r="BM308" s="711"/>
      <c r="BN308" s="711"/>
      <c r="BO308" s="711"/>
      <c r="BP308" s="711"/>
      <c r="BQ308" s="639"/>
      <c r="CB308" s="639"/>
    </row>
    <row r="309" ht="15.75" customHeight="1">
      <c r="A309" s="639"/>
      <c r="B309" s="639"/>
      <c r="C309" s="639"/>
      <c r="D309" s="639"/>
      <c r="E309" s="711"/>
      <c r="F309" s="711"/>
      <c r="G309" s="711"/>
      <c r="H309" s="711"/>
      <c r="I309" s="639"/>
      <c r="J309" s="711"/>
      <c r="K309" s="711"/>
      <c r="L309" s="711"/>
      <c r="M309" s="711"/>
      <c r="N309" s="711"/>
      <c r="O309" s="711"/>
      <c r="P309" s="711"/>
      <c r="Q309" s="711"/>
      <c r="R309" s="711"/>
      <c r="S309" s="711"/>
      <c r="T309" s="711"/>
      <c r="U309" s="711"/>
      <c r="V309" s="711"/>
      <c r="W309" s="711"/>
      <c r="X309" s="711"/>
      <c r="Y309" s="711"/>
      <c r="Z309" s="711"/>
      <c r="AA309" s="711"/>
      <c r="AB309" s="711"/>
      <c r="AC309" s="711"/>
      <c r="AD309" s="711"/>
      <c r="AE309" s="711"/>
      <c r="AF309" s="711"/>
      <c r="AG309" s="711"/>
      <c r="AH309" s="711"/>
      <c r="AI309" s="711"/>
      <c r="AJ309" s="711"/>
      <c r="AK309" s="711"/>
      <c r="AL309" s="711"/>
      <c r="AM309" s="711"/>
      <c r="AN309" s="711"/>
      <c r="AO309" s="711"/>
      <c r="AP309" s="711"/>
      <c r="AQ309" s="711"/>
      <c r="AR309" s="711"/>
      <c r="AS309" s="711"/>
      <c r="AT309" s="711"/>
      <c r="AU309" s="711"/>
      <c r="AV309" s="711"/>
      <c r="AW309" s="711"/>
      <c r="AX309" s="711"/>
      <c r="AY309" s="711"/>
      <c r="AZ309" s="711"/>
      <c r="BA309" s="711"/>
      <c r="BB309" s="711"/>
      <c r="BC309" s="711"/>
      <c r="BD309" s="711"/>
      <c r="BE309" s="711"/>
      <c r="BF309" s="711"/>
      <c r="BG309" s="711"/>
      <c r="BH309" s="711"/>
      <c r="BI309" s="711"/>
      <c r="BJ309" s="711"/>
      <c r="BK309" s="711"/>
      <c r="BL309" s="711"/>
      <c r="BM309" s="711"/>
      <c r="BN309" s="711"/>
      <c r="BO309" s="711"/>
      <c r="BP309" s="711"/>
      <c r="BQ309" s="639"/>
      <c r="CB309" s="639"/>
    </row>
    <row r="310" ht="15.75" customHeight="1">
      <c r="A310" s="639"/>
      <c r="B310" s="639"/>
      <c r="C310" s="639"/>
      <c r="D310" s="639"/>
      <c r="E310" s="711"/>
      <c r="F310" s="711"/>
      <c r="G310" s="711"/>
      <c r="H310" s="711"/>
      <c r="I310" s="639"/>
      <c r="J310" s="711"/>
      <c r="K310" s="711"/>
      <c r="L310" s="711"/>
      <c r="M310" s="711"/>
      <c r="N310" s="711"/>
      <c r="O310" s="711"/>
      <c r="P310" s="711"/>
      <c r="Q310" s="711"/>
      <c r="R310" s="711"/>
      <c r="S310" s="711"/>
      <c r="T310" s="711"/>
      <c r="U310" s="711"/>
      <c r="V310" s="711"/>
      <c r="W310" s="711"/>
      <c r="X310" s="711"/>
      <c r="Y310" s="711"/>
      <c r="Z310" s="711"/>
      <c r="AA310" s="711"/>
      <c r="AB310" s="711"/>
      <c r="AC310" s="711"/>
      <c r="AD310" s="711"/>
      <c r="AE310" s="711"/>
      <c r="AF310" s="711"/>
      <c r="AG310" s="711"/>
      <c r="AH310" s="711"/>
      <c r="AI310" s="711"/>
      <c r="AJ310" s="711"/>
      <c r="AK310" s="711"/>
      <c r="AL310" s="711"/>
      <c r="AM310" s="711"/>
      <c r="AN310" s="711"/>
      <c r="AO310" s="711"/>
      <c r="AP310" s="711"/>
      <c r="AQ310" s="711"/>
      <c r="AR310" s="711"/>
      <c r="AS310" s="711"/>
      <c r="AT310" s="711"/>
      <c r="AU310" s="711"/>
      <c r="AV310" s="711"/>
      <c r="AW310" s="711"/>
      <c r="AX310" s="711"/>
      <c r="AY310" s="711"/>
      <c r="AZ310" s="711"/>
      <c r="BA310" s="711"/>
      <c r="BB310" s="711"/>
      <c r="BC310" s="711"/>
      <c r="BD310" s="711"/>
      <c r="BE310" s="711"/>
      <c r="BF310" s="711"/>
      <c r="BG310" s="711"/>
      <c r="BH310" s="711"/>
      <c r="BI310" s="711"/>
      <c r="BJ310" s="711"/>
      <c r="BK310" s="711"/>
      <c r="BL310" s="711"/>
      <c r="BM310" s="711"/>
      <c r="BN310" s="711"/>
      <c r="BO310" s="711"/>
      <c r="BP310" s="711"/>
      <c r="BQ310" s="639"/>
      <c r="CB310" s="639"/>
    </row>
    <row r="311" ht="15.75" customHeight="1">
      <c r="A311" s="639"/>
      <c r="B311" s="639"/>
      <c r="C311" s="639"/>
      <c r="D311" s="639"/>
      <c r="E311" s="711"/>
      <c r="F311" s="711"/>
      <c r="G311" s="711"/>
      <c r="H311" s="711"/>
      <c r="I311" s="639"/>
      <c r="J311" s="711"/>
      <c r="K311" s="711"/>
      <c r="L311" s="711"/>
      <c r="M311" s="711"/>
      <c r="N311" s="711"/>
      <c r="O311" s="711"/>
      <c r="P311" s="711"/>
      <c r="Q311" s="711"/>
      <c r="R311" s="711"/>
      <c r="S311" s="711"/>
      <c r="T311" s="711"/>
      <c r="U311" s="711"/>
      <c r="V311" s="711"/>
      <c r="W311" s="711"/>
      <c r="X311" s="711"/>
      <c r="Y311" s="711"/>
      <c r="Z311" s="711"/>
      <c r="AA311" s="711"/>
      <c r="AB311" s="711"/>
      <c r="AC311" s="711"/>
      <c r="AD311" s="711"/>
      <c r="AE311" s="711"/>
      <c r="AF311" s="711"/>
      <c r="AG311" s="711"/>
      <c r="AH311" s="711"/>
      <c r="AI311" s="711"/>
      <c r="AJ311" s="711"/>
      <c r="AK311" s="711"/>
      <c r="AL311" s="711"/>
      <c r="AM311" s="711"/>
      <c r="AN311" s="711"/>
      <c r="AO311" s="711"/>
      <c r="AP311" s="711"/>
      <c r="AQ311" s="711"/>
      <c r="AR311" s="711"/>
      <c r="AS311" s="711"/>
      <c r="AT311" s="711"/>
      <c r="AU311" s="711"/>
      <c r="AV311" s="711"/>
      <c r="AW311" s="711"/>
      <c r="AX311" s="711"/>
      <c r="AY311" s="711"/>
      <c r="AZ311" s="711"/>
      <c r="BA311" s="711"/>
      <c r="BB311" s="711"/>
      <c r="BC311" s="711"/>
      <c r="BD311" s="711"/>
      <c r="BE311" s="711"/>
      <c r="BF311" s="711"/>
      <c r="BG311" s="711"/>
      <c r="BH311" s="711"/>
      <c r="BI311" s="711"/>
      <c r="BJ311" s="711"/>
      <c r="BK311" s="711"/>
      <c r="BL311" s="711"/>
      <c r="BM311" s="711"/>
      <c r="BN311" s="711"/>
      <c r="BO311" s="711"/>
      <c r="BP311" s="711"/>
      <c r="BQ311" s="639"/>
      <c r="CB311" s="639"/>
    </row>
    <row r="312" ht="15.75" customHeight="1">
      <c r="A312" s="639"/>
      <c r="B312" s="639"/>
      <c r="C312" s="639"/>
      <c r="D312" s="639"/>
      <c r="E312" s="711"/>
      <c r="F312" s="711"/>
      <c r="G312" s="711"/>
      <c r="H312" s="711"/>
      <c r="I312" s="639"/>
      <c r="J312" s="711"/>
      <c r="K312" s="711"/>
      <c r="L312" s="711"/>
      <c r="M312" s="711"/>
      <c r="N312" s="711"/>
      <c r="O312" s="711"/>
      <c r="P312" s="711"/>
      <c r="Q312" s="711"/>
      <c r="R312" s="711"/>
      <c r="S312" s="711"/>
      <c r="T312" s="711"/>
      <c r="U312" s="711"/>
      <c r="V312" s="711"/>
      <c r="W312" s="711"/>
      <c r="X312" s="711"/>
      <c r="Y312" s="711"/>
      <c r="Z312" s="711"/>
      <c r="AA312" s="711"/>
      <c r="AB312" s="711"/>
      <c r="AC312" s="711"/>
      <c r="AD312" s="711"/>
      <c r="AE312" s="711"/>
      <c r="AF312" s="711"/>
      <c r="AG312" s="711"/>
      <c r="AH312" s="711"/>
      <c r="AI312" s="711"/>
      <c r="AJ312" s="711"/>
      <c r="AK312" s="711"/>
      <c r="AL312" s="711"/>
      <c r="AM312" s="711"/>
      <c r="AN312" s="711"/>
      <c r="AO312" s="711"/>
      <c r="AP312" s="711"/>
      <c r="AQ312" s="711"/>
      <c r="AR312" s="711"/>
      <c r="AS312" s="711"/>
      <c r="AT312" s="711"/>
      <c r="AU312" s="711"/>
      <c r="AV312" s="711"/>
      <c r="AW312" s="711"/>
      <c r="AX312" s="711"/>
      <c r="AY312" s="711"/>
      <c r="AZ312" s="711"/>
      <c r="BA312" s="711"/>
      <c r="BB312" s="711"/>
      <c r="BC312" s="711"/>
      <c r="BD312" s="711"/>
      <c r="BE312" s="711"/>
      <c r="BF312" s="711"/>
      <c r="BG312" s="711"/>
      <c r="BH312" s="711"/>
      <c r="BI312" s="711"/>
      <c r="BJ312" s="711"/>
      <c r="BK312" s="711"/>
      <c r="BL312" s="711"/>
      <c r="BM312" s="711"/>
      <c r="BN312" s="711"/>
      <c r="BO312" s="711"/>
      <c r="BP312" s="711"/>
      <c r="BQ312" s="639"/>
      <c r="CB312" s="639"/>
    </row>
    <row r="313" ht="15.75" customHeight="1">
      <c r="A313" s="639"/>
      <c r="B313" s="639"/>
      <c r="C313" s="639"/>
      <c r="D313" s="639"/>
      <c r="E313" s="711"/>
      <c r="F313" s="711"/>
      <c r="G313" s="711"/>
      <c r="H313" s="711"/>
      <c r="I313" s="639"/>
      <c r="J313" s="711"/>
      <c r="K313" s="711"/>
      <c r="L313" s="711"/>
      <c r="M313" s="711"/>
      <c r="N313" s="711"/>
      <c r="O313" s="711"/>
      <c r="P313" s="711"/>
      <c r="Q313" s="711"/>
      <c r="R313" s="711"/>
      <c r="S313" s="711"/>
      <c r="T313" s="711"/>
      <c r="U313" s="711"/>
      <c r="V313" s="711"/>
      <c r="W313" s="711"/>
      <c r="X313" s="711"/>
      <c r="Y313" s="711"/>
      <c r="Z313" s="711"/>
      <c r="AA313" s="711"/>
      <c r="AB313" s="711"/>
      <c r="AC313" s="711"/>
      <c r="AD313" s="711"/>
      <c r="AE313" s="711"/>
      <c r="AF313" s="711"/>
      <c r="AG313" s="711"/>
      <c r="AH313" s="711"/>
      <c r="AI313" s="711"/>
      <c r="AJ313" s="711"/>
      <c r="AK313" s="711"/>
      <c r="AL313" s="711"/>
      <c r="AM313" s="711"/>
      <c r="AN313" s="711"/>
      <c r="AO313" s="711"/>
      <c r="AP313" s="711"/>
      <c r="AQ313" s="711"/>
      <c r="AR313" s="711"/>
      <c r="AS313" s="711"/>
      <c r="AT313" s="711"/>
      <c r="AU313" s="711"/>
      <c r="AV313" s="711"/>
      <c r="AW313" s="711"/>
      <c r="AX313" s="711"/>
      <c r="AY313" s="711"/>
      <c r="AZ313" s="711"/>
      <c r="BA313" s="711"/>
      <c r="BB313" s="711"/>
      <c r="BC313" s="711"/>
      <c r="BD313" s="711"/>
      <c r="BE313" s="711"/>
      <c r="BF313" s="711"/>
      <c r="BG313" s="711"/>
      <c r="BH313" s="711"/>
      <c r="BI313" s="711"/>
      <c r="BJ313" s="711"/>
      <c r="BK313" s="711"/>
      <c r="BL313" s="711"/>
      <c r="BM313" s="711"/>
      <c r="BN313" s="711"/>
      <c r="BO313" s="711"/>
      <c r="BP313" s="711"/>
      <c r="BQ313" s="639"/>
      <c r="CB313" s="639"/>
    </row>
    <row r="314" ht="15.75" customHeight="1">
      <c r="A314" s="639"/>
      <c r="B314" s="639"/>
      <c r="C314" s="639"/>
      <c r="D314" s="639"/>
      <c r="E314" s="711"/>
      <c r="F314" s="711"/>
      <c r="G314" s="711"/>
      <c r="H314" s="711"/>
      <c r="I314" s="639"/>
      <c r="J314" s="711"/>
      <c r="K314" s="711"/>
      <c r="L314" s="711"/>
      <c r="M314" s="711"/>
      <c r="N314" s="711"/>
      <c r="O314" s="711"/>
      <c r="P314" s="711"/>
      <c r="Q314" s="711"/>
      <c r="R314" s="711"/>
      <c r="S314" s="711"/>
      <c r="T314" s="711"/>
      <c r="U314" s="711"/>
      <c r="V314" s="711"/>
      <c r="W314" s="711"/>
      <c r="X314" s="711"/>
      <c r="Y314" s="711"/>
      <c r="Z314" s="711"/>
      <c r="AA314" s="711"/>
      <c r="AB314" s="711"/>
      <c r="AC314" s="711"/>
      <c r="AD314" s="711"/>
      <c r="AE314" s="711"/>
      <c r="AF314" s="711"/>
      <c r="AG314" s="711"/>
      <c r="AH314" s="711"/>
      <c r="AI314" s="711"/>
      <c r="AJ314" s="711"/>
      <c r="AK314" s="711"/>
      <c r="AL314" s="711"/>
      <c r="AM314" s="711"/>
      <c r="AN314" s="711"/>
      <c r="AO314" s="711"/>
      <c r="AP314" s="711"/>
      <c r="AQ314" s="711"/>
      <c r="AR314" s="711"/>
      <c r="AS314" s="711"/>
      <c r="AT314" s="711"/>
      <c r="AU314" s="711"/>
      <c r="AV314" s="711"/>
      <c r="AW314" s="711"/>
      <c r="AX314" s="711"/>
      <c r="AY314" s="711"/>
      <c r="AZ314" s="711"/>
      <c r="BA314" s="711"/>
      <c r="BB314" s="711"/>
      <c r="BC314" s="711"/>
      <c r="BD314" s="711"/>
      <c r="BE314" s="711"/>
      <c r="BF314" s="711"/>
      <c r="BG314" s="711"/>
      <c r="BH314" s="711"/>
      <c r="BI314" s="711"/>
      <c r="BJ314" s="711"/>
      <c r="BK314" s="711"/>
      <c r="BL314" s="711"/>
      <c r="BM314" s="711"/>
      <c r="BN314" s="711"/>
      <c r="BO314" s="711"/>
      <c r="BP314" s="711"/>
      <c r="BQ314" s="639"/>
      <c r="CB314" s="639"/>
    </row>
    <row r="315" ht="15.75" customHeight="1">
      <c r="A315" s="639"/>
      <c r="B315" s="639"/>
      <c r="C315" s="639"/>
      <c r="D315" s="639"/>
      <c r="E315" s="711"/>
      <c r="F315" s="711"/>
      <c r="G315" s="711"/>
      <c r="H315" s="711"/>
      <c r="I315" s="639"/>
      <c r="J315" s="711"/>
      <c r="K315" s="711"/>
      <c r="L315" s="711"/>
      <c r="M315" s="711"/>
      <c r="N315" s="711"/>
      <c r="O315" s="711"/>
      <c r="P315" s="711"/>
      <c r="Q315" s="711"/>
      <c r="R315" s="711"/>
      <c r="S315" s="711"/>
      <c r="T315" s="711"/>
      <c r="U315" s="711"/>
      <c r="V315" s="711"/>
      <c r="W315" s="711"/>
      <c r="X315" s="711"/>
      <c r="Y315" s="711"/>
      <c r="Z315" s="711"/>
      <c r="AA315" s="711"/>
      <c r="AB315" s="711"/>
      <c r="AC315" s="711"/>
      <c r="AD315" s="711"/>
      <c r="AE315" s="711"/>
      <c r="AF315" s="711"/>
      <c r="AG315" s="711"/>
      <c r="AH315" s="711"/>
      <c r="AI315" s="711"/>
      <c r="AJ315" s="711"/>
      <c r="AK315" s="711"/>
      <c r="AL315" s="711"/>
      <c r="AM315" s="711"/>
      <c r="AN315" s="711"/>
      <c r="AO315" s="711"/>
      <c r="AP315" s="711"/>
      <c r="AQ315" s="711"/>
      <c r="AR315" s="711"/>
      <c r="AS315" s="711"/>
      <c r="AT315" s="711"/>
      <c r="AU315" s="711"/>
      <c r="AV315" s="711"/>
      <c r="AW315" s="711"/>
      <c r="AX315" s="711"/>
      <c r="AY315" s="711"/>
      <c r="AZ315" s="711"/>
      <c r="BA315" s="711"/>
      <c r="BB315" s="711"/>
      <c r="BC315" s="711"/>
      <c r="BD315" s="711"/>
      <c r="BE315" s="711"/>
      <c r="BF315" s="711"/>
      <c r="BG315" s="711"/>
      <c r="BH315" s="711"/>
      <c r="BI315" s="711"/>
      <c r="BJ315" s="711"/>
      <c r="BK315" s="711"/>
      <c r="BL315" s="711"/>
      <c r="BM315" s="711"/>
      <c r="BN315" s="711"/>
      <c r="BO315" s="711"/>
      <c r="BP315" s="711"/>
      <c r="BQ315" s="639"/>
      <c r="CB315" s="639"/>
    </row>
    <row r="316" ht="15.75" customHeight="1">
      <c r="A316" s="639"/>
      <c r="B316" s="639"/>
      <c r="C316" s="639"/>
      <c r="D316" s="639"/>
      <c r="E316" s="711"/>
      <c r="F316" s="711"/>
      <c r="G316" s="711"/>
      <c r="H316" s="711"/>
      <c r="I316" s="639"/>
      <c r="J316" s="711"/>
      <c r="K316" s="711"/>
      <c r="L316" s="711"/>
      <c r="M316" s="711"/>
      <c r="N316" s="711"/>
      <c r="O316" s="711"/>
      <c r="P316" s="711"/>
      <c r="Q316" s="711"/>
      <c r="R316" s="711"/>
      <c r="S316" s="711"/>
      <c r="T316" s="711"/>
      <c r="U316" s="711"/>
      <c r="V316" s="711"/>
      <c r="W316" s="711"/>
      <c r="X316" s="711"/>
      <c r="Y316" s="711"/>
      <c r="Z316" s="711"/>
      <c r="AA316" s="711"/>
      <c r="AB316" s="711"/>
      <c r="AC316" s="711"/>
      <c r="AD316" s="711"/>
      <c r="AE316" s="711"/>
      <c r="AF316" s="711"/>
      <c r="AG316" s="711"/>
      <c r="AH316" s="711"/>
      <c r="AI316" s="711"/>
      <c r="AJ316" s="711"/>
      <c r="AK316" s="711"/>
      <c r="AL316" s="711"/>
      <c r="AM316" s="711"/>
      <c r="AN316" s="711"/>
      <c r="AO316" s="711"/>
      <c r="AP316" s="711"/>
      <c r="AQ316" s="711"/>
      <c r="AR316" s="711"/>
      <c r="AS316" s="711"/>
      <c r="AT316" s="711"/>
      <c r="AU316" s="711"/>
      <c r="AV316" s="711"/>
      <c r="AW316" s="711"/>
      <c r="AX316" s="711"/>
      <c r="AY316" s="711"/>
      <c r="AZ316" s="711"/>
      <c r="BA316" s="711"/>
      <c r="BB316" s="711"/>
      <c r="BC316" s="711"/>
      <c r="BD316" s="711"/>
      <c r="BE316" s="711"/>
      <c r="BF316" s="711"/>
      <c r="BG316" s="711"/>
      <c r="BH316" s="711"/>
      <c r="BI316" s="711"/>
      <c r="BJ316" s="711"/>
      <c r="BK316" s="711"/>
      <c r="BL316" s="711"/>
      <c r="BM316" s="711"/>
      <c r="BN316" s="711"/>
      <c r="BO316" s="711"/>
      <c r="BP316" s="711"/>
      <c r="BQ316" s="639"/>
      <c r="CB316" s="639"/>
    </row>
    <row r="317" ht="15.75" customHeight="1">
      <c r="A317" s="639"/>
      <c r="B317" s="639"/>
      <c r="C317" s="639"/>
      <c r="D317" s="639"/>
      <c r="E317" s="711"/>
      <c r="F317" s="711"/>
      <c r="G317" s="711"/>
      <c r="H317" s="711"/>
      <c r="I317" s="639"/>
      <c r="J317" s="711"/>
      <c r="K317" s="711"/>
      <c r="L317" s="711"/>
      <c r="M317" s="711"/>
      <c r="N317" s="711"/>
      <c r="O317" s="711"/>
      <c r="P317" s="711"/>
      <c r="Q317" s="711"/>
      <c r="R317" s="711"/>
      <c r="S317" s="711"/>
      <c r="T317" s="711"/>
      <c r="U317" s="711"/>
      <c r="V317" s="711"/>
      <c r="W317" s="711"/>
      <c r="X317" s="711"/>
      <c r="Y317" s="711"/>
      <c r="Z317" s="711"/>
      <c r="AA317" s="711"/>
      <c r="AB317" s="711"/>
      <c r="AC317" s="711"/>
      <c r="AD317" s="711"/>
      <c r="AE317" s="711"/>
      <c r="AF317" s="711"/>
      <c r="AG317" s="711"/>
      <c r="AH317" s="711"/>
      <c r="AI317" s="711"/>
      <c r="AJ317" s="711"/>
      <c r="AK317" s="711"/>
      <c r="AL317" s="711"/>
      <c r="AM317" s="711"/>
      <c r="AN317" s="711"/>
      <c r="AO317" s="711"/>
      <c r="AP317" s="711"/>
      <c r="AQ317" s="711"/>
      <c r="AR317" s="711"/>
      <c r="AS317" s="711"/>
      <c r="AT317" s="711"/>
      <c r="AU317" s="711"/>
      <c r="AV317" s="711"/>
      <c r="AW317" s="711"/>
      <c r="AX317" s="711"/>
      <c r="AY317" s="711"/>
      <c r="AZ317" s="711"/>
      <c r="BA317" s="711"/>
      <c r="BB317" s="711"/>
      <c r="BC317" s="711"/>
      <c r="BD317" s="711"/>
      <c r="BE317" s="711"/>
      <c r="BF317" s="711"/>
      <c r="BG317" s="711"/>
      <c r="BH317" s="711"/>
      <c r="BI317" s="711"/>
      <c r="BJ317" s="711"/>
      <c r="BK317" s="711"/>
      <c r="BL317" s="711"/>
      <c r="BM317" s="711"/>
      <c r="BN317" s="711"/>
      <c r="BO317" s="711"/>
      <c r="BP317" s="711"/>
      <c r="BQ317" s="639"/>
      <c r="CB317" s="639"/>
    </row>
    <row r="318" ht="15.75" customHeight="1">
      <c r="A318" s="639"/>
      <c r="B318" s="639"/>
      <c r="C318" s="639"/>
      <c r="D318" s="639"/>
      <c r="E318" s="711"/>
      <c r="F318" s="711"/>
      <c r="G318" s="711"/>
      <c r="H318" s="711"/>
      <c r="I318" s="639"/>
      <c r="J318" s="711"/>
      <c r="K318" s="711"/>
      <c r="L318" s="711"/>
      <c r="M318" s="711"/>
      <c r="N318" s="711"/>
      <c r="O318" s="711"/>
      <c r="P318" s="711"/>
      <c r="Q318" s="711"/>
      <c r="R318" s="711"/>
      <c r="S318" s="711"/>
      <c r="T318" s="711"/>
      <c r="U318" s="711"/>
      <c r="V318" s="711"/>
      <c r="W318" s="711"/>
      <c r="X318" s="711"/>
      <c r="Y318" s="711"/>
      <c r="Z318" s="711"/>
      <c r="AA318" s="711"/>
      <c r="AB318" s="711"/>
      <c r="AC318" s="711"/>
      <c r="AD318" s="711"/>
      <c r="AE318" s="711"/>
      <c r="AF318" s="711"/>
      <c r="AG318" s="711"/>
      <c r="AH318" s="711"/>
      <c r="AI318" s="711"/>
      <c r="AJ318" s="711"/>
      <c r="AK318" s="711"/>
      <c r="AL318" s="711"/>
      <c r="AM318" s="711"/>
      <c r="AN318" s="711"/>
      <c r="AO318" s="711"/>
      <c r="AP318" s="711"/>
      <c r="AQ318" s="711"/>
      <c r="AR318" s="711"/>
      <c r="AS318" s="711"/>
      <c r="AT318" s="711"/>
      <c r="AU318" s="711"/>
      <c r="AV318" s="711"/>
      <c r="AW318" s="711"/>
      <c r="AX318" s="711"/>
      <c r="AY318" s="711"/>
      <c r="AZ318" s="711"/>
      <c r="BA318" s="711"/>
      <c r="BB318" s="711"/>
      <c r="BC318" s="711"/>
      <c r="BD318" s="711"/>
      <c r="BE318" s="711"/>
      <c r="BF318" s="711"/>
      <c r="BG318" s="711"/>
      <c r="BH318" s="711"/>
      <c r="BI318" s="711"/>
      <c r="BJ318" s="711"/>
      <c r="BK318" s="711"/>
      <c r="BL318" s="711"/>
      <c r="BM318" s="711"/>
      <c r="BN318" s="711"/>
      <c r="BO318" s="711"/>
      <c r="BP318" s="711"/>
      <c r="BQ318" s="639"/>
      <c r="CB318" s="639"/>
    </row>
    <row r="319" ht="15.75" customHeight="1">
      <c r="A319" s="639"/>
      <c r="B319" s="639"/>
      <c r="C319" s="639"/>
      <c r="D319" s="639"/>
      <c r="E319" s="711"/>
      <c r="F319" s="711"/>
      <c r="G319" s="711"/>
      <c r="H319" s="711"/>
      <c r="I319" s="639"/>
      <c r="J319" s="711"/>
      <c r="K319" s="711"/>
      <c r="L319" s="711"/>
      <c r="M319" s="711"/>
      <c r="N319" s="711"/>
      <c r="O319" s="711"/>
      <c r="P319" s="711"/>
      <c r="Q319" s="711"/>
      <c r="R319" s="711"/>
      <c r="S319" s="711"/>
      <c r="T319" s="711"/>
      <c r="U319" s="711"/>
      <c r="V319" s="711"/>
      <c r="W319" s="711"/>
      <c r="X319" s="711"/>
      <c r="Y319" s="711"/>
      <c r="Z319" s="711"/>
      <c r="AA319" s="711"/>
      <c r="AB319" s="711"/>
      <c r="AC319" s="711"/>
      <c r="AD319" s="711"/>
      <c r="AE319" s="711"/>
      <c r="AF319" s="711"/>
      <c r="AG319" s="711"/>
      <c r="AH319" s="711"/>
      <c r="AI319" s="711"/>
      <c r="AJ319" s="711"/>
      <c r="AK319" s="711"/>
      <c r="AL319" s="711"/>
      <c r="AM319" s="711"/>
      <c r="AN319" s="711"/>
      <c r="AO319" s="711"/>
      <c r="AP319" s="711"/>
      <c r="AQ319" s="711"/>
      <c r="AR319" s="711"/>
      <c r="AS319" s="711"/>
      <c r="AT319" s="711"/>
      <c r="AU319" s="711"/>
      <c r="AV319" s="711"/>
      <c r="AW319" s="711"/>
      <c r="AX319" s="711"/>
      <c r="AY319" s="711"/>
      <c r="AZ319" s="711"/>
      <c r="BA319" s="711"/>
      <c r="BB319" s="711"/>
      <c r="BC319" s="711"/>
      <c r="BD319" s="711"/>
      <c r="BE319" s="711"/>
      <c r="BF319" s="711"/>
      <c r="BG319" s="711"/>
      <c r="BH319" s="711"/>
      <c r="BI319" s="711"/>
      <c r="BJ319" s="711"/>
      <c r="BK319" s="711"/>
      <c r="BL319" s="711"/>
      <c r="BM319" s="711"/>
      <c r="BN319" s="711"/>
      <c r="BO319" s="711"/>
      <c r="BP319" s="711"/>
      <c r="BQ319" s="639"/>
      <c r="CB319" s="639"/>
    </row>
    <row r="320" ht="15.75" customHeight="1">
      <c r="A320" s="639"/>
      <c r="B320" s="639"/>
      <c r="C320" s="639"/>
      <c r="D320" s="639"/>
      <c r="E320" s="711"/>
      <c r="F320" s="711"/>
      <c r="G320" s="711"/>
      <c r="H320" s="711"/>
      <c r="I320" s="639"/>
      <c r="J320" s="711"/>
      <c r="K320" s="711"/>
      <c r="L320" s="711"/>
      <c r="M320" s="711"/>
      <c r="N320" s="711"/>
      <c r="O320" s="711"/>
      <c r="P320" s="711"/>
      <c r="Q320" s="711"/>
      <c r="R320" s="711"/>
      <c r="S320" s="711"/>
      <c r="T320" s="711"/>
      <c r="U320" s="711"/>
      <c r="V320" s="711"/>
      <c r="W320" s="711"/>
      <c r="X320" s="711"/>
      <c r="Y320" s="711"/>
      <c r="Z320" s="711"/>
      <c r="AA320" s="711"/>
      <c r="AB320" s="711"/>
      <c r="AC320" s="711"/>
      <c r="AD320" s="711"/>
      <c r="AE320" s="711"/>
      <c r="AF320" s="711"/>
      <c r="AG320" s="711"/>
      <c r="AH320" s="711"/>
      <c r="AI320" s="711"/>
      <c r="AJ320" s="711"/>
      <c r="AK320" s="711"/>
      <c r="AL320" s="711"/>
      <c r="AM320" s="711"/>
      <c r="AN320" s="711"/>
      <c r="AO320" s="711"/>
      <c r="AP320" s="711"/>
      <c r="AQ320" s="711"/>
      <c r="AR320" s="711"/>
      <c r="AS320" s="711"/>
      <c r="AT320" s="711"/>
      <c r="AU320" s="711"/>
      <c r="AV320" s="711"/>
      <c r="AW320" s="711"/>
      <c r="AX320" s="711"/>
      <c r="AY320" s="711"/>
      <c r="AZ320" s="711"/>
      <c r="BA320" s="711"/>
      <c r="BB320" s="711"/>
      <c r="BC320" s="711"/>
      <c r="BD320" s="711"/>
      <c r="BE320" s="711"/>
      <c r="BF320" s="711"/>
      <c r="BG320" s="711"/>
      <c r="BH320" s="711"/>
      <c r="BI320" s="711"/>
      <c r="BJ320" s="711"/>
      <c r="BK320" s="711"/>
      <c r="BL320" s="711"/>
      <c r="BM320" s="711"/>
      <c r="BN320" s="711"/>
      <c r="BO320" s="711"/>
      <c r="BP320" s="711"/>
      <c r="BQ320" s="639"/>
      <c r="CB320" s="639"/>
    </row>
    <row r="321" ht="15.75" customHeight="1">
      <c r="A321" s="639"/>
      <c r="B321" s="639"/>
      <c r="C321" s="639"/>
      <c r="D321" s="639"/>
      <c r="E321" s="711"/>
      <c r="F321" s="711"/>
      <c r="G321" s="711"/>
      <c r="H321" s="711"/>
      <c r="I321" s="639"/>
      <c r="J321" s="711"/>
      <c r="K321" s="711"/>
      <c r="L321" s="711"/>
      <c r="M321" s="711"/>
      <c r="N321" s="711"/>
      <c r="O321" s="711"/>
      <c r="P321" s="711"/>
      <c r="Q321" s="711"/>
      <c r="R321" s="711"/>
      <c r="S321" s="711"/>
      <c r="T321" s="711"/>
      <c r="U321" s="711"/>
      <c r="V321" s="711"/>
      <c r="W321" s="711"/>
      <c r="X321" s="711"/>
      <c r="Y321" s="711"/>
      <c r="Z321" s="711"/>
      <c r="AA321" s="711"/>
      <c r="AB321" s="711"/>
      <c r="AC321" s="711"/>
      <c r="AD321" s="711"/>
      <c r="AE321" s="711"/>
      <c r="AF321" s="711"/>
      <c r="AG321" s="711"/>
      <c r="AH321" s="711"/>
      <c r="AI321" s="711"/>
      <c r="AJ321" s="711"/>
      <c r="AK321" s="711"/>
      <c r="AL321" s="711"/>
      <c r="AM321" s="711"/>
      <c r="AN321" s="711"/>
      <c r="AO321" s="711"/>
      <c r="AP321" s="711"/>
      <c r="AQ321" s="711"/>
      <c r="AR321" s="711"/>
      <c r="AS321" s="711"/>
      <c r="AT321" s="711"/>
      <c r="AU321" s="711"/>
      <c r="AV321" s="711"/>
      <c r="AW321" s="711"/>
      <c r="AX321" s="711"/>
      <c r="AY321" s="711"/>
      <c r="AZ321" s="711"/>
      <c r="BA321" s="711"/>
      <c r="BB321" s="711"/>
      <c r="BC321" s="711"/>
      <c r="BD321" s="711"/>
      <c r="BE321" s="711"/>
      <c r="BF321" s="711"/>
      <c r="BG321" s="711"/>
      <c r="BH321" s="711"/>
      <c r="BI321" s="711"/>
      <c r="BJ321" s="711"/>
      <c r="BK321" s="711"/>
      <c r="BL321" s="711"/>
      <c r="BM321" s="711"/>
      <c r="BN321" s="711"/>
      <c r="BO321" s="711"/>
      <c r="BP321" s="711"/>
      <c r="BQ321" s="639"/>
      <c r="CB321" s="639"/>
    </row>
    <row r="322" ht="15.75" customHeight="1">
      <c r="A322" s="639"/>
      <c r="B322" s="639"/>
      <c r="C322" s="639"/>
      <c r="D322" s="639"/>
      <c r="E322" s="711"/>
      <c r="F322" s="711"/>
      <c r="G322" s="711"/>
      <c r="H322" s="711"/>
      <c r="I322" s="639"/>
      <c r="J322" s="711"/>
      <c r="K322" s="711"/>
      <c r="L322" s="711"/>
      <c r="M322" s="711"/>
      <c r="N322" s="711"/>
      <c r="O322" s="711"/>
      <c r="P322" s="711"/>
      <c r="Q322" s="711"/>
      <c r="R322" s="711"/>
      <c r="S322" s="711"/>
      <c r="T322" s="711"/>
      <c r="U322" s="711"/>
      <c r="V322" s="711"/>
      <c r="W322" s="711"/>
      <c r="X322" s="711"/>
      <c r="Y322" s="711"/>
      <c r="Z322" s="711"/>
      <c r="AA322" s="711"/>
      <c r="AB322" s="711"/>
      <c r="AC322" s="711"/>
      <c r="AD322" s="711"/>
      <c r="AE322" s="711"/>
      <c r="AF322" s="711"/>
      <c r="AG322" s="711"/>
      <c r="AH322" s="711"/>
      <c r="AI322" s="711"/>
      <c r="AJ322" s="711"/>
      <c r="AK322" s="711"/>
      <c r="AL322" s="711"/>
      <c r="AM322" s="711"/>
      <c r="AN322" s="711"/>
      <c r="AO322" s="711"/>
      <c r="AP322" s="711"/>
      <c r="AQ322" s="711"/>
      <c r="AR322" s="711"/>
      <c r="AS322" s="711"/>
      <c r="AT322" s="711"/>
      <c r="AU322" s="711"/>
      <c r="AV322" s="711"/>
      <c r="AW322" s="711"/>
      <c r="AX322" s="711"/>
      <c r="AY322" s="711"/>
      <c r="AZ322" s="711"/>
      <c r="BA322" s="711"/>
      <c r="BB322" s="711"/>
      <c r="BC322" s="711"/>
      <c r="BD322" s="711"/>
      <c r="BE322" s="711"/>
      <c r="BF322" s="711"/>
      <c r="BG322" s="711"/>
      <c r="BH322" s="711"/>
      <c r="BI322" s="711"/>
      <c r="BJ322" s="711"/>
      <c r="BK322" s="711"/>
      <c r="BL322" s="711"/>
      <c r="BM322" s="711"/>
      <c r="BN322" s="711"/>
      <c r="BO322" s="711"/>
      <c r="BP322" s="711"/>
      <c r="BQ322" s="639"/>
      <c r="CB322" s="639"/>
    </row>
    <row r="323" ht="15.75" customHeight="1">
      <c r="A323" s="639"/>
      <c r="B323" s="639"/>
      <c r="C323" s="639"/>
      <c r="D323" s="639"/>
      <c r="E323" s="711"/>
      <c r="F323" s="711"/>
      <c r="G323" s="711"/>
      <c r="H323" s="711"/>
      <c r="I323" s="639"/>
      <c r="J323" s="711"/>
      <c r="K323" s="711"/>
      <c r="L323" s="711"/>
      <c r="M323" s="711"/>
      <c r="N323" s="711"/>
      <c r="O323" s="711"/>
      <c r="P323" s="711"/>
      <c r="Q323" s="711"/>
      <c r="R323" s="711"/>
      <c r="S323" s="711"/>
      <c r="T323" s="711"/>
      <c r="U323" s="711"/>
      <c r="V323" s="711"/>
      <c r="W323" s="711"/>
      <c r="X323" s="711"/>
      <c r="Y323" s="711"/>
      <c r="Z323" s="711"/>
      <c r="AA323" s="711"/>
      <c r="AB323" s="711"/>
      <c r="AC323" s="711"/>
      <c r="AD323" s="711"/>
      <c r="AE323" s="711"/>
      <c r="AF323" s="711"/>
      <c r="AG323" s="711"/>
      <c r="AH323" s="711"/>
      <c r="AI323" s="711"/>
      <c r="AJ323" s="711"/>
      <c r="AK323" s="711"/>
      <c r="AL323" s="711"/>
      <c r="AM323" s="711"/>
      <c r="AN323" s="711"/>
      <c r="AO323" s="711"/>
      <c r="AP323" s="711"/>
      <c r="AQ323" s="711"/>
      <c r="AR323" s="711"/>
      <c r="AS323" s="711"/>
      <c r="AT323" s="711"/>
      <c r="AU323" s="711"/>
      <c r="AV323" s="711"/>
      <c r="AW323" s="711"/>
      <c r="AX323" s="711"/>
      <c r="AY323" s="711"/>
      <c r="AZ323" s="711"/>
      <c r="BA323" s="711"/>
      <c r="BB323" s="711"/>
      <c r="BC323" s="711"/>
      <c r="BD323" s="711"/>
      <c r="BE323" s="711"/>
      <c r="BF323" s="711"/>
      <c r="BG323" s="711"/>
      <c r="BH323" s="711"/>
      <c r="BI323" s="711"/>
      <c r="BJ323" s="711"/>
      <c r="BK323" s="711"/>
      <c r="BL323" s="711"/>
      <c r="BM323" s="711"/>
      <c r="BN323" s="711"/>
      <c r="BO323" s="711"/>
      <c r="BP323" s="711"/>
      <c r="BQ323" s="639"/>
      <c r="CB323" s="639"/>
    </row>
    <row r="324" ht="15.75" customHeight="1">
      <c r="A324" s="639"/>
      <c r="B324" s="639"/>
      <c r="C324" s="639"/>
      <c r="D324" s="639"/>
      <c r="E324" s="711"/>
      <c r="F324" s="711"/>
      <c r="G324" s="711"/>
      <c r="H324" s="711"/>
      <c r="I324" s="639"/>
      <c r="J324" s="711"/>
      <c r="K324" s="711"/>
      <c r="L324" s="711"/>
      <c r="M324" s="711"/>
      <c r="N324" s="711"/>
      <c r="O324" s="711"/>
      <c r="P324" s="711"/>
      <c r="Q324" s="711"/>
      <c r="R324" s="711"/>
      <c r="S324" s="711"/>
      <c r="T324" s="711"/>
      <c r="U324" s="711"/>
      <c r="V324" s="711"/>
      <c r="W324" s="711"/>
      <c r="X324" s="711"/>
      <c r="Y324" s="711"/>
      <c r="Z324" s="711"/>
      <c r="AA324" s="711"/>
      <c r="AB324" s="711"/>
      <c r="AC324" s="711"/>
      <c r="AD324" s="711"/>
      <c r="AE324" s="711"/>
      <c r="AF324" s="711"/>
      <c r="AG324" s="711"/>
      <c r="AH324" s="711"/>
      <c r="AI324" s="711"/>
      <c r="AJ324" s="711"/>
      <c r="AK324" s="711"/>
      <c r="AL324" s="711"/>
      <c r="AM324" s="711"/>
      <c r="AN324" s="711"/>
      <c r="AO324" s="711"/>
      <c r="AP324" s="711"/>
      <c r="AQ324" s="711"/>
      <c r="AR324" s="711"/>
      <c r="AS324" s="711"/>
      <c r="AT324" s="711"/>
      <c r="AU324" s="711"/>
      <c r="AV324" s="711"/>
      <c r="AW324" s="711"/>
      <c r="AX324" s="711"/>
      <c r="AY324" s="711"/>
      <c r="AZ324" s="711"/>
      <c r="BA324" s="711"/>
      <c r="BB324" s="711"/>
      <c r="BC324" s="711"/>
      <c r="BD324" s="711"/>
      <c r="BE324" s="711"/>
      <c r="BF324" s="711"/>
      <c r="BG324" s="711"/>
      <c r="BH324" s="711"/>
      <c r="BI324" s="711"/>
      <c r="BJ324" s="711"/>
      <c r="BK324" s="711"/>
      <c r="BL324" s="711"/>
      <c r="BM324" s="711"/>
      <c r="BN324" s="711"/>
      <c r="BO324" s="711"/>
      <c r="BP324" s="711"/>
      <c r="BQ324" s="639"/>
      <c r="CB324" s="639"/>
    </row>
    <row r="325" ht="15.75" customHeight="1">
      <c r="A325" s="639"/>
      <c r="B325" s="639"/>
      <c r="C325" s="639"/>
      <c r="D325" s="639"/>
      <c r="E325" s="711"/>
      <c r="F325" s="711"/>
      <c r="G325" s="711"/>
      <c r="H325" s="711"/>
      <c r="I325" s="639"/>
      <c r="J325" s="711"/>
      <c r="K325" s="711"/>
      <c r="L325" s="711"/>
      <c r="M325" s="711"/>
      <c r="N325" s="711"/>
      <c r="O325" s="711"/>
      <c r="P325" s="711"/>
      <c r="Q325" s="711"/>
      <c r="R325" s="711"/>
      <c r="S325" s="711"/>
      <c r="T325" s="711"/>
      <c r="U325" s="711"/>
      <c r="V325" s="711"/>
      <c r="W325" s="711"/>
      <c r="X325" s="711"/>
      <c r="Y325" s="711"/>
      <c r="Z325" s="711"/>
      <c r="AA325" s="711"/>
      <c r="AB325" s="711"/>
      <c r="AC325" s="711"/>
      <c r="AD325" s="711"/>
      <c r="AE325" s="711"/>
      <c r="AF325" s="711"/>
      <c r="AG325" s="711"/>
      <c r="AH325" s="711"/>
      <c r="AI325" s="711"/>
      <c r="AJ325" s="711"/>
      <c r="AK325" s="711"/>
      <c r="AL325" s="711"/>
      <c r="AM325" s="711"/>
      <c r="AN325" s="711"/>
      <c r="AO325" s="711"/>
      <c r="AP325" s="711"/>
      <c r="AQ325" s="711"/>
      <c r="AR325" s="711"/>
      <c r="AS325" s="711"/>
      <c r="AT325" s="711"/>
      <c r="AU325" s="711"/>
      <c r="AV325" s="711"/>
      <c r="AW325" s="711"/>
      <c r="AX325" s="711"/>
      <c r="AY325" s="711"/>
      <c r="AZ325" s="711"/>
      <c r="BA325" s="711"/>
      <c r="BB325" s="711"/>
      <c r="BC325" s="711"/>
      <c r="BD325" s="711"/>
      <c r="BE325" s="711"/>
      <c r="BF325" s="711"/>
      <c r="BG325" s="711"/>
      <c r="BH325" s="711"/>
      <c r="BI325" s="711"/>
      <c r="BJ325" s="711"/>
      <c r="BK325" s="711"/>
      <c r="BL325" s="711"/>
      <c r="BM325" s="711"/>
      <c r="BN325" s="711"/>
      <c r="BO325" s="711"/>
      <c r="BP325" s="711"/>
      <c r="BQ325" s="639"/>
      <c r="CB325" s="639"/>
    </row>
    <row r="326" ht="15.75" customHeight="1">
      <c r="A326" s="639"/>
      <c r="B326" s="639"/>
      <c r="C326" s="639"/>
      <c r="D326" s="639"/>
      <c r="E326" s="711"/>
      <c r="F326" s="711"/>
      <c r="G326" s="711"/>
      <c r="H326" s="711"/>
      <c r="I326" s="639"/>
      <c r="J326" s="711"/>
      <c r="K326" s="711"/>
      <c r="L326" s="711"/>
      <c r="M326" s="711"/>
      <c r="N326" s="711"/>
      <c r="O326" s="711"/>
      <c r="P326" s="711"/>
      <c r="Q326" s="711"/>
      <c r="R326" s="711"/>
      <c r="S326" s="711"/>
      <c r="T326" s="711"/>
      <c r="U326" s="711"/>
      <c r="V326" s="711"/>
      <c r="W326" s="711"/>
      <c r="X326" s="711"/>
      <c r="Y326" s="711"/>
      <c r="Z326" s="711"/>
      <c r="AA326" s="711"/>
      <c r="AB326" s="711"/>
      <c r="AC326" s="711"/>
      <c r="AD326" s="711"/>
      <c r="AE326" s="711"/>
      <c r="AF326" s="711"/>
      <c r="AG326" s="711"/>
      <c r="AH326" s="711"/>
      <c r="AI326" s="711"/>
      <c r="AJ326" s="711"/>
      <c r="AK326" s="711"/>
      <c r="AL326" s="711"/>
      <c r="AM326" s="711"/>
      <c r="AN326" s="711"/>
      <c r="AO326" s="711"/>
      <c r="AP326" s="711"/>
      <c r="AQ326" s="711"/>
      <c r="AR326" s="711"/>
      <c r="AS326" s="711"/>
      <c r="AT326" s="711"/>
      <c r="AU326" s="711"/>
      <c r="AV326" s="711"/>
      <c r="AW326" s="711"/>
      <c r="AX326" s="711"/>
      <c r="AY326" s="711"/>
      <c r="AZ326" s="711"/>
      <c r="BA326" s="711"/>
      <c r="BB326" s="711"/>
      <c r="BC326" s="711"/>
      <c r="BD326" s="711"/>
      <c r="BE326" s="711"/>
      <c r="BF326" s="711"/>
      <c r="BG326" s="711"/>
      <c r="BH326" s="711"/>
      <c r="BI326" s="711"/>
      <c r="BJ326" s="711"/>
      <c r="BK326" s="711"/>
      <c r="BL326" s="711"/>
      <c r="BM326" s="711"/>
      <c r="BN326" s="711"/>
      <c r="BO326" s="711"/>
      <c r="BP326" s="711"/>
      <c r="BQ326" s="639"/>
      <c r="CB326" s="639"/>
    </row>
    <row r="327" ht="15.75" customHeight="1">
      <c r="A327" s="639"/>
      <c r="B327" s="639"/>
      <c r="C327" s="639"/>
      <c r="D327" s="639"/>
      <c r="E327" s="711"/>
      <c r="F327" s="711"/>
      <c r="G327" s="711"/>
      <c r="H327" s="711"/>
      <c r="I327" s="639"/>
      <c r="J327" s="711"/>
      <c r="K327" s="711"/>
      <c r="L327" s="711"/>
      <c r="M327" s="711"/>
      <c r="N327" s="711"/>
      <c r="O327" s="711"/>
      <c r="P327" s="711"/>
      <c r="Q327" s="711"/>
      <c r="R327" s="711"/>
      <c r="S327" s="711"/>
      <c r="T327" s="711"/>
      <c r="U327" s="711"/>
      <c r="V327" s="711"/>
      <c r="W327" s="711"/>
      <c r="X327" s="711"/>
      <c r="Y327" s="711"/>
      <c r="Z327" s="711"/>
      <c r="AA327" s="711"/>
      <c r="AB327" s="711"/>
      <c r="AC327" s="711"/>
      <c r="AD327" s="711"/>
      <c r="AE327" s="711"/>
      <c r="AF327" s="711"/>
      <c r="AG327" s="711"/>
      <c r="AH327" s="711"/>
      <c r="AI327" s="711"/>
      <c r="AJ327" s="711"/>
      <c r="AK327" s="711"/>
      <c r="AL327" s="711"/>
      <c r="AM327" s="711"/>
      <c r="AN327" s="711"/>
      <c r="AO327" s="711"/>
      <c r="AP327" s="711"/>
      <c r="AQ327" s="711"/>
      <c r="AR327" s="711"/>
      <c r="AS327" s="711"/>
      <c r="AT327" s="711"/>
      <c r="AU327" s="711"/>
      <c r="AV327" s="711"/>
      <c r="AW327" s="711"/>
      <c r="AX327" s="711"/>
      <c r="AY327" s="711"/>
      <c r="AZ327" s="711"/>
      <c r="BA327" s="711"/>
      <c r="BB327" s="711"/>
      <c r="BC327" s="711"/>
      <c r="BD327" s="711"/>
      <c r="BE327" s="711"/>
      <c r="BF327" s="711"/>
      <c r="BG327" s="711"/>
      <c r="BH327" s="711"/>
      <c r="BI327" s="711"/>
      <c r="BJ327" s="711"/>
      <c r="BK327" s="711"/>
      <c r="BL327" s="711"/>
      <c r="BM327" s="711"/>
      <c r="BN327" s="711"/>
      <c r="BO327" s="711"/>
      <c r="BP327" s="711"/>
      <c r="BQ327" s="639"/>
      <c r="CB327" s="639"/>
    </row>
    <row r="328" ht="15.75" customHeight="1">
      <c r="A328" s="639"/>
      <c r="B328" s="639"/>
      <c r="C328" s="639"/>
      <c r="D328" s="639"/>
      <c r="E328" s="711"/>
      <c r="F328" s="711"/>
      <c r="G328" s="711"/>
      <c r="H328" s="711"/>
      <c r="I328" s="639"/>
      <c r="J328" s="711"/>
      <c r="K328" s="711"/>
      <c r="L328" s="711"/>
      <c r="M328" s="711"/>
      <c r="N328" s="711"/>
      <c r="O328" s="711"/>
      <c r="P328" s="711"/>
      <c r="Q328" s="711"/>
      <c r="R328" s="711"/>
      <c r="S328" s="711"/>
      <c r="T328" s="711"/>
      <c r="U328" s="711"/>
      <c r="V328" s="711"/>
      <c r="W328" s="711"/>
      <c r="X328" s="711"/>
      <c r="Y328" s="711"/>
      <c r="Z328" s="711"/>
      <c r="AA328" s="711"/>
      <c r="AB328" s="711"/>
      <c r="AC328" s="711"/>
      <c r="AD328" s="711"/>
      <c r="AE328" s="711"/>
      <c r="AF328" s="711"/>
      <c r="AG328" s="711"/>
      <c r="AH328" s="711"/>
      <c r="AI328" s="711"/>
      <c r="AJ328" s="711"/>
      <c r="AK328" s="711"/>
      <c r="AL328" s="711"/>
      <c r="AM328" s="711"/>
      <c r="AN328" s="711"/>
      <c r="AO328" s="711"/>
      <c r="AP328" s="711"/>
      <c r="AQ328" s="711"/>
      <c r="AR328" s="711"/>
      <c r="AS328" s="711"/>
      <c r="AT328" s="711"/>
      <c r="AU328" s="711"/>
      <c r="AV328" s="711"/>
      <c r="AW328" s="711"/>
      <c r="AX328" s="711"/>
      <c r="AY328" s="711"/>
      <c r="AZ328" s="711"/>
      <c r="BA328" s="711"/>
      <c r="BB328" s="711"/>
      <c r="BC328" s="711"/>
      <c r="BD328" s="711"/>
      <c r="BE328" s="711"/>
      <c r="BF328" s="711"/>
      <c r="BG328" s="711"/>
      <c r="BH328" s="711"/>
      <c r="BI328" s="711"/>
      <c r="BJ328" s="711"/>
      <c r="BK328" s="711"/>
      <c r="BL328" s="711"/>
      <c r="BM328" s="711"/>
      <c r="BN328" s="711"/>
      <c r="BO328" s="711"/>
      <c r="BP328" s="711"/>
      <c r="BQ328" s="639"/>
      <c r="CB328" s="639"/>
    </row>
    <row r="329" ht="15.75" customHeight="1">
      <c r="A329" s="639"/>
      <c r="B329" s="639"/>
      <c r="C329" s="639"/>
      <c r="D329" s="639"/>
      <c r="E329" s="711"/>
      <c r="F329" s="711"/>
      <c r="G329" s="711"/>
      <c r="H329" s="711"/>
      <c r="I329" s="639"/>
      <c r="J329" s="711"/>
      <c r="K329" s="711"/>
      <c r="L329" s="711"/>
      <c r="M329" s="711"/>
      <c r="N329" s="711"/>
      <c r="O329" s="711"/>
      <c r="P329" s="711"/>
      <c r="Q329" s="711"/>
      <c r="R329" s="711"/>
      <c r="S329" s="711"/>
      <c r="T329" s="711"/>
      <c r="U329" s="711"/>
      <c r="V329" s="711"/>
      <c r="W329" s="711"/>
      <c r="X329" s="711"/>
      <c r="Y329" s="711"/>
      <c r="Z329" s="711"/>
      <c r="AA329" s="711"/>
      <c r="AB329" s="711"/>
      <c r="AC329" s="711"/>
      <c r="AD329" s="711"/>
      <c r="AE329" s="711"/>
      <c r="AF329" s="711"/>
      <c r="AG329" s="711"/>
      <c r="AH329" s="711"/>
      <c r="AI329" s="711"/>
      <c r="AJ329" s="711"/>
      <c r="AK329" s="711"/>
      <c r="AL329" s="711"/>
      <c r="AM329" s="711"/>
      <c r="AN329" s="711"/>
      <c r="AO329" s="711"/>
      <c r="AP329" s="711"/>
      <c r="AQ329" s="711"/>
      <c r="AR329" s="711"/>
      <c r="AS329" s="711"/>
      <c r="AT329" s="711"/>
      <c r="AU329" s="711"/>
      <c r="AV329" s="711"/>
      <c r="AW329" s="711"/>
      <c r="AX329" s="711"/>
      <c r="AY329" s="711"/>
      <c r="AZ329" s="711"/>
      <c r="BA329" s="711"/>
      <c r="BB329" s="711"/>
      <c r="BC329" s="711"/>
      <c r="BD329" s="711"/>
      <c r="BE329" s="711"/>
      <c r="BF329" s="711"/>
      <c r="BG329" s="711"/>
      <c r="BH329" s="711"/>
      <c r="BI329" s="711"/>
      <c r="BJ329" s="711"/>
      <c r="BK329" s="711"/>
      <c r="BL329" s="711"/>
      <c r="BM329" s="711"/>
      <c r="BN329" s="711"/>
      <c r="BO329" s="711"/>
      <c r="BP329" s="711"/>
      <c r="BQ329" s="639"/>
      <c r="CB329" s="639"/>
    </row>
    <row r="330" ht="15.75" customHeight="1">
      <c r="A330" s="639"/>
      <c r="B330" s="639"/>
      <c r="C330" s="639"/>
      <c r="D330" s="639"/>
      <c r="E330" s="711"/>
      <c r="F330" s="711"/>
      <c r="G330" s="711"/>
      <c r="H330" s="711"/>
      <c r="I330" s="639"/>
      <c r="J330" s="711"/>
      <c r="K330" s="711"/>
      <c r="L330" s="711"/>
      <c r="M330" s="711"/>
      <c r="N330" s="711"/>
      <c r="O330" s="711"/>
      <c r="P330" s="711"/>
      <c r="Q330" s="711"/>
      <c r="R330" s="711"/>
      <c r="S330" s="711"/>
      <c r="T330" s="711"/>
      <c r="U330" s="711"/>
      <c r="V330" s="711"/>
      <c r="W330" s="711"/>
      <c r="X330" s="711"/>
      <c r="Y330" s="711"/>
      <c r="Z330" s="711"/>
      <c r="AA330" s="711"/>
      <c r="AB330" s="711"/>
      <c r="AC330" s="711"/>
      <c r="AD330" s="711"/>
      <c r="AE330" s="711"/>
      <c r="AF330" s="711"/>
      <c r="AG330" s="711"/>
      <c r="AH330" s="711"/>
      <c r="AI330" s="711"/>
      <c r="AJ330" s="711"/>
      <c r="AK330" s="711"/>
      <c r="AL330" s="711"/>
      <c r="AM330" s="711"/>
      <c r="AN330" s="711"/>
      <c r="AO330" s="711"/>
      <c r="AP330" s="711"/>
      <c r="AQ330" s="711"/>
      <c r="AR330" s="711"/>
      <c r="AS330" s="711"/>
      <c r="AT330" s="711"/>
      <c r="AU330" s="711"/>
      <c r="AV330" s="711"/>
      <c r="AW330" s="711"/>
      <c r="AX330" s="711"/>
      <c r="AY330" s="711"/>
      <c r="AZ330" s="711"/>
      <c r="BA330" s="711"/>
      <c r="BB330" s="711"/>
      <c r="BC330" s="711"/>
      <c r="BD330" s="711"/>
      <c r="BE330" s="711"/>
      <c r="BF330" s="711"/>
      <c r="BG330" s="711"/>
      <c r="BH330" s="711"/>
      <c r="BI330" s="711"/>
      <c r="BJ330" s="711"/>
      <c r="BK330" s="711"/>
      <c r="BL330" s="711"/>
      <c r="BM330" s="711"/>
      <c r="BN330" s="711"/>
      <c r="BO330" s="711"/>
      <c r="BP330" s="711"/>
      <c r="BQ330" s="639"/>
      <c r="CB330" s="639"/>
    </row>
    <row r="331" ht="15.75" customHeight="1">
      <c r="A331" s="639"/>
      <c r="B331" s="639"/>
      <c r="C331" s="639"/>
      <c r="D331" s="639"/>
      <c r="E331" s="711"/>
      <c r="F331" s="711"/>
      <c r="G331" s="711"/>
      <c r="H331" s="711"/>
      <c r="I331" s="639"/>
      <c r="J331" s="711"/>
      <c r="K331" s="711"/>
      <c r="L331" s="711"/>
      <c r="M331" s="711"/>
      <c r="N331" s="711"/>
      <c r="O331" s="711"/>
      <c r="P331" s="711"/>
      <c r="Q331" s="711"/>
      <c r="R331" s="711"/>
      <c r="S331" s="711"/>
      <c r="T331" s="711"/>
      <c r="U331" s="711"/>
      <c r="V331" s="711"/>
      <c r="W331" s="711"/>
      <c r="X331" s="711"/>
      <c r="Y331" s="711"/>
      <c r="Z331" s="711"/>
      <c r="AA331" s="711"/>
      <c r="AB331" s="711"/>
      <c r="AC331" s="711"/>
      <c r="AD331" s="711"/>
      <c r="AE331" s="711"/>
      <c r="AF331" s="711"/>
      <c r="AG331" s="711"/>
      <c r="AH331" s="711"/>
      <c r="AI331" s="711"/>
      <c r="AJ331" s="711"/>
      <c r="AK331" s="711"/>
      <c r="AL331" s="711"/>
      <c r="AM331" s="711"/>
      <c r="AN331" s="711"/>
      <c r="AO331" s="711"/>
      <c r="AP331" s="711"/>
      <c r="AQ331" s="711"/>
      <c r="AR331" s="711"/>
      <c r="AS331" s="711"/>
      <c r="AT331" s="711"/>
      <c r="AU331" s="711"/>
      <c r="AV331" s="711"/>
      <c r="AW331" s="711"/>
      <c r="AX331" s="711"/>
      <c r="AY331" s="711"/>
      <c r="AZ331" s="711"/>
      <c r="BA331" s="711"/>
      <c r="BB331" s="711"/>
      <c r="BC331" s="711"/>
      <c r="BD331" s="711"/>
      <c r="BE331" s="711"/>
      <c r="BF331" s="711"/>
      <c r="BG331" s="711"/>
      <c r="BH331" s="711"/>
      <c r="BI331" s="711"/>
      <c r="BJ331" s="711"/>
      <c r="BK331" s="711"/>
      <c r="BL331" s="711"/>
      <c r="BM331" s="711"/>
      <c r="BN331" s="711"/>
      <c r="BO331" s="711"/>
      <c r="BP331" s="711"/>
      <c r="BQ331" s="639"/>
      <c r="CB331" s="639"/>
    </row>
    <row r="332" ht="15.75" customHeight="1">
      <c r="A332" s="639"/>
      <c r="B332" s="639"/>
      <c r="C332" s="639"/>
      <c r="D332" s="639"/>
      <c r="E332" s="711"/>
      <c r="F332" s="711"/>
      <c r="G332" s="711"/>
      <c r="H332" s="711"/>
      <c r="I332" s="639"/>
      <c r="J332" s="711"/>
      <c r="K332" s="711"/>
      <c r="L332" s="711"/>
      <c r="M332" s="711"/>
      <c r="N332" s="711"/>
      <c r="O332" s="711"/>
      <c r="P332" s="711"/>
      <c r="Q332" s="711"/>
      <c r="R332" s="711"/>
      <c r="S332" s="711"/>
      <c r="T332" s="711"/>
      <c r="U332" s="711"/>
      <c r="V332" s="711"/>
      <c r="W332" s="711"/>
      <c r="X332" s="711"/>
      <c r="Y332" s="711"/>
      <c r="Z332" s="711"/>
      <c r="AA332" s="711"/>
      <c r="AB332" s="711"/>
      <c r="AC332" s="711"/>
      <c r="AD332" s="711"/>
      <c r="AE332" s="711"/>
      <c r="AF332" s="711"/>
      <c r="AG332" s="711"/>
      <c r="AH332" s="711"/>
      <c r="AI332" s="711"/>
      <c r="AJ332" s="711"/>
      <c r="AK332" s="711"/>
      <c r="AL332" s="711"/>
      <c r="AM332" s="711"/>
      <c r="AN332" s="711"/>
      <c r="AO332" s="711"/>
      <c r="AP332" s="711"/>
      <c r="AQ332" s="711"/>
      <c r="AR332" s="711"/>
      <c r="AS332" s="711"/>
      <c r="AT332" s="711"/>
      <c r="AU332" s="711"/>
      <c r="AV332" s="711"/>
      <c r="AW332" s="711"/>
      <c r="AX332" s="711"/>
      <c r="AY332" s="711"/>
      <c r="AZ332" s="711"/>
      <c r="BA332" s="711"/>
      <c r="BB332" s="711"/>
      <c r="BC332" s="711"/>
      <c r="BD332" s="711"/>
      <c r="BE332" s="711"/>
      <c r="BF332" s="711"/>
      <c r="BG332" s="711"/>
      <c r="BH332" s="711"/>
      <c r="BI332" s="711"/>
      <c r="BJ332" s="711"/>
      <c r="BK332" s="711"/>
      <c r="BL332" s="711"/>
      <c r="BM332" s="711"/>
      <c r="BN332" s="711"/>
      <c r="BO332" s="711"/>
      <c r="BP332" s="711"/>
      <c r="BQ332" s="639"/>
      <c r="CB332" s="639"/>
    </row>
    <row r="333" ht="15.75" customHeight="1">
      <c r="A333" s="639"/>
      <c r="B333" s="639"/>
      <c r="C333" s="639"/>
      <c r="D333" s="639"/>
      <c r="E333" s="711"/>
      <c r="F333" s="711"/>
      <c r="G333" s="711"/>
      <c r="H333" s="711"/>
      <c r="I333" s="639"/>
      <c r="J333" s="711"/>
      <c r="K333" s="711"/>
      <c r="L333" s="711"/>
      <c r="M333" s="711"/>
      <c r="N333" s="711"/>
      <c r="O333" s="711"/>
      <c r="P333" s="711"/>
      <c r="Q333" s="711"/>
      <c r="R333" s="711"/>
      <c r="S333" s="711"/>
      <c r="T333" s="711"/>
      <c r="U333" s="711"/>
      <c r="V333" s="711"/>
      <c r="W333" s="711"/>
      <c r="X333" s="711"/>
      <c r="Y333" s="711"/>
      <c r="Z333" s="711"/>
      <c r="AA333" s="711"/>
      <c r="AB333" s="711"/>
      <c r="AC333" s="711"/>
      <c r="AD333" s="711"/>
      <c r="AE333" s="711"/>
      <c r="AF333" s="711"/>
      <c r="AG333" s="711"/>
      <c r="AH333" s="711"/>
      <c r="AI333" s="711"/>
      <c r="AJ333" s="711"/>
      <c r="AK333" s="711"/>
      <c r="AL333" s="711"/>
      <c r="AM333" s="711"/>
      <c r="AN333" s="711"/>
      <c r="AO333" s="711"/>
      <c r="AP333" s="711"/>
      <c r="AQ333" s="711"/>
      <c r="AR333" s="711"/>
      <c r="AS333" s="711"/>
      <c r="AT333" s="711"/>
      <c r="AU333" s="711"/>
      <c r="AV333" s="711"/>
      <c r="AW333" s="711"/>
      <c r="AX333" s="711"/>
      <c r="AY333" s="711"/>
      <c r="AZ333" s="711"/>
      <c r="BA333" s="711"/>
      <c r="BB333" s="711"/>
      <c r="BC333" s="711"/>
      <c r="BD333" s="711"/>
      <c r="BE333" s="711"/>
      <c r="BF333" s="711"/>
      <c r="BG333" s="711"/>
      <c r="BH333" s="711"/>
      <c r="BI333" s="711"/>
      <c r="BJ333" s="711"/>
      <c r="BK333" s="711"/>
      <c r="BL333" s="711"/>
      <c r="BM333" s="711"/>
      <c r="BN333" s="711"/>
      <c r="BO333" s="711"/>
      <c r="BP333" s="711"/>
      <c r="BQ333" s="639"/>
      <c r="CB333" s="639"/>
    </row>
    <row r="334" ht="15.75" customHeight="1">
      <c r="A334" s="639"/>
      <c r="B334" s="639"/>
      <c r="C334" s="639"/>
      <c r="D334" s="639"/>
      <c r="E334" s="711"/>
      <c r="F334" s="711"/>
      <c r="G334" s="711"/>
      <c r="H334" s="711"/>
      <c r="I334" s="639"/>
      <c r="J334" s="711"/>
      <c r="K334" s="711"/>
      <c r="L334" s="711"/>
      <c r="M334" s="711"/>
      <c r="N334" s="711"/>
      <c r="O334" s="711"/>
      <c r="P334" s="711"/>
      <c r="Q334" s="711"/>
      <c r="R334" s="711"/>
      <c r="S334" s="711"/>
      <c r="T334" s="711"/>
      <c r="U334" s="711"/>
      <c r="V334" s="711"/>
      <c r="W334" s="711"/>
      <c r="X334" s="711"/>
      <c r="Y334" s="711"/>
      <c r="Z334" s="711"/>
      <c r="AA334" s="711"/>
      <c r="AB334" s="711"/>
      <c r="AC334" s="711"/>
      <c r="AD334" s="711"/>
      <c r="AE334" s="711"/>
      <c r="AF334" s="711"/>
      <c r="AG334" s="711"/>
      <c r="AH334" s="711"/>
      <c r="AI334" s="711"/>
      <c r="AJ334" s="711"/>
      <c r="AK334" s="711"/>
      <c r="AL334" s="711"/>
      <c r="AM334" s="711"/>
      <c r="AN334" s="711"/>
      <c r="AO334" s="711"/>
      <c r="AP334" s="711"/>
      <c r="AQ334" s="711"/>
      <c r="AR334" s="711"/>
      <c r="AS334" s="711"/>
      <c r="AT334" s="711"/>
      <c r="AU334" s="711"/>
      <c r="AV334" s="711"/>
      <c r="AW334" s="711"/>
      <c r="AX334" s="711"/>
      <c r="AY334" s="711"/>
      <c r="AZ334" s="711"/>
      <c r="BA334" s="711"/>
      <c r="BB334" s="711"/>
      <c r="BC334" s="711"/>
      <c r="BD334" s="711"/>
      <c r="BE334" s="711"/>
      <c r="BF334" s="711"/>
      <c r="BG334" s="711"/>
      <c r="BH334" s="711"/>
      <c r="BI334" s="711"/>
      <c r="BJ334" s="711"/>
      <c r="BK334" s="711"/>
      <c r="BL334" s="711"/>
      <c r="BM334" s="711"/>
      <c r="BN334" s="711"/>
      <c r="BO334" s="711"/>
      <c r="BP334" s="711"/>
      <c r="BQ334" s="639"/>
      <c r="CB334" s="639"/>
    </row>
    <row r="335" ht="15.75" customHeight="1">
      <c r="A335" s="639"/>
      <c r="B335" s="639"/>
      <c r="C335" s="639"/>
      <c r="D335" s="639"/>
      <c r="E335" s="711"/>
      <c r="F335" s="711"/>
      <c r="G335" s="711"/>
      <c r="H335" s="711"/>
      <c r="I335" s="639"/>
      <c r="J335" s="711"/>
      <c r="K335" s="711"/>
      <c r="L335" s="711"/>
      <c r="M335" s="711"/>
      <c r="N335" s="711"/>
      <c r="O335" s="711"/>
      <c r="P335" s="711"/>
      <c r="Q335" s="711"/>
      <c r="R335" s="711"/>
      <c r="S335" s="711"/>
      <c r="T335" s="711"/>
      <c r="U335" s="711"/>
      <c r="V335" s="711"/>
      <c r="W335" s="711"/>
      <c r="X335" s="711"/>
      <c r="Y335" s="711"/>
      <c r="Z335" s="711"/>
      <c r="AA335" s="711"/>
      <c r="AB335" s="711"/>
      <c r="AC335" s="711"/>
      <c r="AD335" s="711"/>
      <c r="AE335" s="711"/>
      <c r="AF335" s="711"/>
      <c r="AG335" s="711"/>
      <c r="AH335" s="711"/>
      <c r="AI335" s="711"/>
      <c r="AJ335" s="711"/>
      <c r="AK335" s="711"/>
      <c r="AL335" s="711"/>
      <c r="AM335" s="711"/>
      <c r="AN335" s="711"/>
      <c r="AO335" s="711"/>
      <c r="AP335" s="711"/>
      <c r="AQ335" s="711"/>
      <c r="AR335" s="711"/>
      <c r="AS335" s="711"/>
      <c r="AT335" s="711"/>
      <c r="AU335" s="711"/>
      <c r="AV335" s="711"/>
      <c r="AW335" s="711"/>
      <c r="AX335" s="711"/>
      <c r="AY335" s="711"/>
      <c r="AZ335" s="711"/>
      <c r="BA335" s="711"/>
      <c r="BB335" s="711"/>
      <c r="BC335" s="711"/>
      <c r="BD335" s="711"/>
      <c r="BE335" s="711"/>
      <c r="BF335" s="711"/>
      <c r="BG335" s="711"/>
      <c r="BH335" s="711"/>
      <c r="BI335" s="711"/>
      <c r="BJ335" s="711"/>
      <c r="BK335" s="711"/>
      <c r="BL335" s="711"/>
      <c r="BM335" s="711"/>
      <c r="BN335" s="711"/>
      <c r="BO335" s="711"/>
      <c r="BP335" s="711"/>
      <c r="BQ335" s="639"/>
      <c r="CB335" s="639"/>
    </row>
    <row r="336" ht="15.75" customHeight="1">
      <c r="A336" s="639"/>
      <c r="B336" s="639"/>
      <c r="C336" s="639"/>
      <c r="D336" s="639"/>
      <c r="E336" s="711"/>
      <c r="F336" s="711"/>
      <c r="G336" s="711"/>
      <c r="H336" s="711"/>
      <c r="I336" s="639"/>
      <c r="J336" s="711"/>
      <c r="K336" s="711"/>
      <c r="L336" s="711"/>
      <c r="M336" s="711"/>
      <c r="N336" s="711"/>
      <c r="O336" s="711"/>
      <c r="P336" s="711"/>
      <c r="Q336" s="711"/>
      <c r="R336" s="711"/>
      <c r="S336" s="711"/>
      <c r="T336" s="711"/>
      <c r="U336" s="711"/>
      <c r="V336" s="711"/>
      <c r="W336" s="711"/>
      <c r="X336" s="711"/>
      <c r="Y336" s="711"/>
      <c r="Z336" s="711"/>
      <c r="AA336" s="711"/>
      <c r="AB336" s="711"/>
      <c r="AC336" s="711"/>
      <c r="AD336" s="711"/>
      <c r="AE336" s="711"/>
      <c r="AF336" s="711"/>
      <c r="AG336" s="711"/>
      <c r="AH336" s="711"/>
      <c r="AI336" s="711"/>
      <c r="AJ336" s="711"/>
      <c r="AK336" s="711"/>
      <c r="AL336" s="711"/>
      <c r="AM336" s="711"/>
      <c r="AN336" s="711"/>
      <c r="AO336" s="711"/>
      <c r="AP336" s="711"/>
      <c r="AQ336" s="711"/>
      <c r="AR336" s="711"/>
      <c r="AS336" s="711"/>
      <c r="AT336" s="711"/>
      <c r="AU336" s="711"/>
      <c r="AV336" s="711"/>
      <c r="AW336" s="711"/>
      <c r="AX336" s="711"/>
      <c r="AY336" s="711"/>
      <c r="AZ336" s="711"/>
      <c r="BA336" s="711"/>
      <c r="BB336" s="711"/>
      <c r="BC336" s="711"/>
      <c r="BD336" s="711"/>
      <c r="BE336" s="711"/>
      <c r="BF336" s="711"/>
      <c r="BG336" s="711"/>
      <c r="BH336" s="711"/>
      <c r="BI336" s="711"/>
      <c r="BJ336" s="711"/>
      <c r="BK336" s="711"/>
      <c r="BL336" s="711"/>
      <c r="BM336" s="711"/>
      <c r="BN336" s="711"/>
      <c r="BO336" s="711"/>
      <c r="BP336" s="711"/>
      <c r="BQ336" s="639"/>
      <c r="CB336" s="639"/>
    </row>
    <row r="337" ht="15.75" customHeight="1">
      <c r="A337" s="639"/>
      <c r="B337" s="639"/>
      <c r="C337" s="639"/>
      <c r="D337" s="639"/>
      <c r="E337" s="711"/>
      <c r="F337" s="711"/>
      <c r="G337" s="711"/>
      <c r="H337" s="711"/>
      <c r="I337" s="639"/>
      <c r="J337" s="711"/>
      <c r="K337" s="711"/>
      <c r="L337" s="711"/>
      <c r="M337" s="711"/>
      <c r="N337" s="711"/>
      <c r="O337" s="711"/>
      <c r="P337" s="711"/>
      <c r="Q337" s="711"/>
      <c r="R337" s="711"/>
      <c r="S337" s="711"/>
      <c r="T337" s="711"/>
      <c r="U337" s="711"/>
      <c r="V337" s="711"/>
      <c r="W337" s="711"/>
      <c r="X337" s="711"/>
      <c r="Y337" s="711"/>
      <c r="Z337" s="711"/>
      <c r="AA337" s="711"/>
      <c r="AB337" s="711"/>
      <c r="AC337" s="711"/>
      <c r="AD337" s="711"/>
      <c r="AE337" s="711"/>
      <c r="AF337" s="711"/>
      <c r="AG337" s="711"/>
      <c r="AH337" s="711"/>
      <c r="AI337" s="711"/>
      <c r="AJ337" s="711"/>
      <c r="AK337" s="711"/>
      <c r="AL337" s="711"/>
      <c r="AM337" s="711"/>
      <c r="AN337" s="711"/>
      <c r="AO337" s="711"/>
      <c r="AP337" s="711"/>
      <c r="AQ337" s="711"/>
      <c r="AR337" s="711"/>
      <c r="AS337" s="711"/>
      <c r="AT337" s="711"/>
      <c r="AU337" s="711"/>
      <c r="AV337" s="711"/>
      <c r="AW337" s="711"/>
      <c r="AX337" s="711"/>
      <c r="AY337" s="711"/>
      <c r="AZ337" s="711"/>
      <c r="BA337" s="711"/>
      <c r="BB337" s="711"/>
      <c r="BC337" s="711"/>
      <c r="BD337" s="711"/>
      <c r="BE337" s="711"/>
      <c r="BF337" s="711"/>
      <c r="BG337" s="711"/>
      <c r="BH337" s="711"/>
      <c r="BI337" s="711"/>
      <c r="BJ337" s="711"/>
      <c r="BK337" s="711"/>
      <c r="BL337" s="711"/>
      <c r="BM337" s="711"/>
      <c r="BN337" s="711"/>
      <c r="BO337" s="711"/>
      <c r="BP337" s="711"/>
      <c r="BQ337" s="639"/>
      <c r="CB337" s="639"/>
    </row>
    <row r="338" ht="15.75" customHeight="1">
      <c r="A338" s="639"/>
      <c r="B338" s="639"/>
      <c r="C338" s="639"/>
      <c r="D338" s="639"/>
      <c r="E338" s="711"/>
      <c r="F338" s="711"/>
      <c r="G338" s="711"/>
      <c r="H338" s="711"/>
      <c r="I338" s="639"/>
      <c r="J338" s="711"/>
      <c r="K338" s="711"/>
      <c r="L338" s="711"/>
      <c r="M338" s="711"/>
      <c r="N338" s="711"/>
      <c r="O338" s="711"/>
      <c r="P338" s="711"/>
      <c r="Q338" s="711"/>
      <c r="R338" s="711"/>
      <c r="S338" s="711"/>
      <c r="T338" s="711"/>
      <c r="U338" s="711"/>
      <c r="V338" s="711"/>
      <c r="W338" s="711"/>
      <c r="X338" s="711"/>
      <c r="Y338" s="711"/>
      <c r="Z338" s="711"/>
      <c r="AA338" s="711"/>
      <c r="AB338" s="711"/>
      <c r="AC338" s="711"/>
      <c r="AD338" s="711"/>
      <c r="AE338" s="711"/>
      <c r="AF338" s="711"/>
      <c r="AG338" s="711"/>
      <c r="AH338" s="711"/>
      <c r="AI338" s="711"/>
      <c r="AJ338" s="711"/>
      <c r="AK338" s="711"/>
      <c r="AL338" s="711"/>
      <c r="AM338" s="711"/>
      <c r="AN338" s="711"/>
      <c r="AO338" s="711"/>
      <c r="AP338" s="711"/>
      <c r="AQ338" s="711"/>
      <c r="AR338" s="711"/>
      <c r="AS338" s="711"/>
      <c r="AT338" s="711"/>
      <c r="AU338" s="711"/>
      <c r="AV338" s="711"/>
      <c r="AW338" s="711"/>
      <c r="AX338" s="711"/>
      <c r="AY338" s="711"/>
      <c r="AZ338" s="711"/>
      <c r="BA338" s="711"/>
      <c r="BB338" s="711"/>
      <c r="BC338" s="711"/>
      <c r="BD338" s="711"/>
      <c r="BE338" s="711"/>
      <c r="BF338" s="711"/>
      <c r="BG338" s="711"/>
      <c r="BH338" s="711"/>
      <c r="BI338" s="711"/>
      <c r="BJ338" s="711"/>
      <c r="BK338" s="711"/>
      <c r="BL338" s="711"/>
      <c r="BM338" s="711"/>
      <c r="BN338" s="711"/>
      <c r="BO338" s="711"/>
      <c r="BP338" s="711"/>
      <c r="BQ338" s="639"/>
      <c r="CB338" s="639"/>
    </row>
    <row r="339" ht="15.75" customHeight="1">
      <c r="A339" s="639"/>
      <c r="B339" s="639"/>
      <c r="C339" s="639"/>
      <c r="D339" s="639"/>
      <c r="E339" s="711"/>
      <c r="F339" s="711"/>
      <c r="G339" s="711"/>
      <c r="H339" s="711"/>
      <c r="I339" s="639"/>
      <c r="J339" s="711"/>
      <c r="K339" s="711"/>
      <c r="L339" s="711"/>
      <c r="M339" s="711"/>
      <c r="N339" s="711"/>
      <c r="O339" s="711"/>
      <c r="P339" s="711"/>
      <c r="Q339" s="711"/>
      <c r="R339" s="711"/>
      <c r="S339" s="711"/>
      <c r="T339" s="711"/>
      <c r="U339" s="711"/>
      <c r="V339" s="711"/>
      <c r="W339" s="711"/>
      <c r="X339" s="711"/>
      <c r="Y339" s="711"/>
      <c r="Z339" s="711"/>
      <c r="AA339" s="711"/>
      <c r="AB339" s="711"/>
      <c r="AC339" s="711"/>
      <c r="AD339" s="711"/>
      <c r="AE339" s="711"/>
      <c r="AF339" s="711"/>
      <c r="AG339" s="711"/>
      <c r="AH339" s="711"/>
      <c r="AI339" s="711"/>
      <c r="AJ339" s="711"/>
      <c r="AK339" s="711"/>
      <c r="AL339" s="711"/>
      <c r="AM339" s="711"/>
      <c r="AN339" s="711"/>
      <c r="AO339" s="711"/>
      <c r="AP339" s="711"/>
      <c r="AQ339" s="711"/>
      <c r="AR339" s="711"/>
      <c r="AS339" s="711"/>
      <c r="AT339" s="711"/>
      <c r="AU339" s="711"/>
      <c r="AV339" s="711"/>
      <c r="AW339" s="711"/>
      <c r="AX339" s="711"/>
      <c r="AY339" s="711"/>
      <c r="AZ339" s="711"/>
      <c r="BA339" s="711"/>
      <c r="BB339" s="711"/>
      <c r="BC339" s="711"/>
      <c r="BD339" s="711"/>
      <c r="BE339" s="711"/>
      <c r="BF339" s="711"/>
      <c r="BG339" s="711"/>
      <c r="BH339" s="711"/>
      <c r="BI339" s="711"/>
      <c r="BJ339" s="711"/>
      <c r="BK339" s="711"/>
      <c r="BL339" s="711"/>
      <c r="BM339" s="711"/>
      <c r="BN339" s="711"/>
      <c r="BO339" s="711"/>
      <c r="BP339" s="711"/>
      <c r="BQ339" s="639"/>
      <c r="CB339" s="639"/>
    </row>
    <row r="340" ht="15.75" customHeight="1">
      <c r="A340" s="639"/>
      <c r="B340" s="639"/>
      <c r="C340" s="639"/>
      <c r="D340" s="639"/>
      <c r="E340" s="711"/>
      <c r="F340" s="711"/>
      <c r="G340" s="711"/>
      <c r="H340" s="711"/>
      <c r="I340" s="639"/>
      <c r="J340" s="711"/>
      <c r="K340" s="711"/>
      <c r="L340" s="711"/>
      <c r="M340" s="711"/>
      <c r="N340" s="711"/>
      <c r="O340" s="711"/>
      <c r="P340" s="711"/>
      <c r="Q340" s="711"/>
      <c r="R340" s="711"/>
      <c r="S340" s="711"/>
      <c r="T340" s="711"/>
      <c r="U340" s="711"/>
      <c r="V340" s="711"/>
      <c r="W340" s="711"/>
      <c r="X340" s="711"/>
      <c r="Y340" s="711"/>
      <c r="Z340" s="711"/>
      <c r="AA340" s="711"/>
      <c r="AB340" s="711"/>
      <c r="AC340" s="711"/>
      <c r="AD340" s="711"/>
      <c r="AE340" s="711"/>
      <c r="AF340" s="711"/>
      <c r="AG340" s="711"/>
      <c r="AH340" s="711"/>
      <c r="AI340" s="711"/>
      <c r="AJ340" s="711"/>
      <c r="AK340" s="711"/>
      <c r="AL340" s="711"/>
      <c r="AM340" s="711"/>
      <c r="AN340" s="711"/>
      <c r="AO340" s="711"/>
      <c r="AP340" s="711"/>
      <c r="AQ340" s="711"/>
      <c r="AR340" s="711"/>
      <c r="AS340" s="711"/>
      <c r="AT340" s="711"/>
      <c r="AU340" s="711"/>
      <c r="AV340" s="711"/>
      <c r="AW340" s="711"/>
      <c r="AX340" s="711"/>
      <c r="AY340" s="711"/>
      <c r="AZ340" s="711"/>
      <c r="BA340" s="711"/>
      <c r="BB340" s="711"/>
      <c r="BC340" s="711"/>
      <c r="BD340" s="711"/>
      <c r="BE340" s="711"/>
      <c r="BF340" s="711"/>
      <c r="BG340" s="711"/>
      <c r="BH340" s="711"/>
      <c r="BI340" s="711"/>
      <c r="BJ340" s="711"/>
      <c r="BK340" s="711"/>
      <c r="BL340" s="711"/>
      <c r="BM340" s="711"/>
      <c r="BN340" s="711"/>
      <c r="BO340" s="711"/>
      <c r="BP340" s="711"/>
      <c r="BQ340" s="639"/>
      <c r="CB340" s="639"/>
    </row>
    <row r="341" ht="15.75" customHeight="1">
      <c r="A341" s="639"/>
      <c r="B341" s="639"/>
      <c r="C341" s="639"/>
      <c r="D341" s="639"/>
      <c r="E341" s="711"/>
      <c r="F341" s="711"/>
      <c r="G341" s="711"/>
      <c r="H341" s="711"/>
      <c r="I341" s="639"/>
      <c r="J341" s="711"/>
      <c r="K341" s="711"/>
      <c r="L341" s="711"/>
      <c r="M341" s="711"/>
      <c r="N341" s="711"/>
      <c r="O341" s="711"/>
      <c r="P341" s="711"/>
      <c r="Q341" s="711"/>
      <c r="R341" s="711"/>
      <c r="S341" s="711"/>
      <c r="T341" s="711"/>
      <c r="U341" s="711"/>
      <c r="V341" s="711"/>
      <c r="W341" s="711"/>
      <c r="X341" s="711"/>
      <c r="Y341" s="711"/>
      <c r="Z341" s="711"/>
      <c r="AA341" s="711"/>
      <c r="AB341" s="711"/>
      <c r="AC341" s="711"/>
      <c r="AD341" s="711"/>
      <c r="AE341" s="711"/>
      <c r="AF341" s="711"/>
      <c r="AG341" s="711"/>
      <c r="AH341" s="711"/>
      <c r="AI341" s="711"/>
      <c r="AJ341" s="711"/>
      <c r="AK341" s="711"/>
      <c r="AL341" s="711"/>
      <c r="AM341" s="711"/>
      <c r="AN341" s="711"/>
      <c r="AO341" s="711"/>
      <c r="AP341" s="711"/>
      <c r="AQ341" s="711"/>
      <c r="AR341" s="711"/>
      <c r="AS341" s="711"/>
      <c r="AT341" s="711"/>
      <c r="AU341" s="711"/>
      <c r="AV341" s="711"/>
      <c r="AW341" s="711"/>
      <c r="AX341" s="711"/>
      <c r="AY341" s="711"/>
      <c r="AZ341" s="711"/>
      <c r="BA341" s="711"/>
      <c r="BB341" s="711"/>
      <c r="BC341" s="711"/>
      <c r="BD341" s="711"/>
      <c r="BE341" s="711"/>
      <c r="BF341" s="711"/>
      <c r="BG341" s="711"/>
      <c r="BH341" s="711"/>
      <c r="BI341" s="711"/>
      <c r="BJ341" s="711"/>
      <c r="BK341" s="711"/>
      <c r="BL341" s="711"/>
      <c r="BM341" s="711"/>
      <c r="BN341" s="711"/>
      <c r="BO341" s="711"/>
      <c r="BP341" s="711"/>
      <c r="BQ341" s="639"/>
      <c r="CB341" s="639"/>
    </row>
    <row r="342" ht="15.75" customHeight="1">
      <c r="A342" s="639"/>
      <c r="B342" s="639"/>
      <c r="C342" s="639"/>
      <c r="D342" s="639"/>
      <c r="E342" s="711"/>
      <c r="F342" s="711"/>
      <c r="G342" s="711"/>
      <c r="H342" s="711"/>
      <c r="I342" s="639"/>
      <c r="J342" s="711"/>
      <c r="K342" s="711"/>
      <c r="L342" s="711"/>
      <c r="M342" s="711"/>
      <c r="N342" s="711"/>
      <c r="O342" s="711"/>
      <c r="P342" s="711"/>
      <c r="Q342" s="711"/>
      <c r="R342" s="711"/>
      <c r="S342" s="711"/>
      <c r="T342" s="711"/>
      <c r="U342" s="711"/>
      <c r="V342" s="711"/>
      <c r="W342" s="711"/>
      <c r="X342" s="711"/>
      <c r="Y342" s="711"/>
      <c r="Z342" s="711"/>
      <c r="AA342" s="711"/>
      <c r="AB342" s="711"/>
      <c r="AC342" s="711"/>
      <c r="AD342" s="711"/>
      <c r="AE342" s="711"/>
      <c r="AF342" s="711"/>
      <c r="AG342" s="711"/>
      <c r="AH342" s="711"/>
      <c r="AI342" s="711"/>
      <c r="AJ342" s="711"/>
      <c r="AK342" s="711"/>
      <c r="AL342" s="711"/>
      <c r="AM342" s="711"/>
      <c r="AN342" s="711"/>
      <c r="AO342" s="711"/>
      <c r="AP342" s="711"/>
      <c r="AQ342" s="711"/>
      <c r="AR342" s="711"/>
      <c r="AS342" s="711"/>
      <c r="AT342" s="711"/>
      <c r="AU342" s="711"/>
      <c r="AV342" s="711"/>
      <c r="AW342" s="711"/>
      <c r="AX342" s="711"/>
      <c r="AY342" s="711"/>
      <c r="AZ342" s="711"/>
      <c r="BA342" s="711"/>
      <c r="BB342" s="711"/>
      <c r="BC342" s="711"/>
      <c r="BD342" s="711"/>
      <c r="BE342" s="711"/>
      <c r="BF342" s="711"/>
      <c r="BG342" s="711"/>
      <c r="BH342" s="711"/>
      <c r="BI342" s="711"/>
      <c r="BJ342" s="711"/>
      <c r="BK342" s="711"/>
      <c r="BL342" s="711"/>
      <c r="BM342" s="711"/>
      <c r="BN342" s="711"/>
      <c r="BO342" s="711"/>
      <c r="BP342" s="711"/>
      <c r="BQ342" s="639"/>
      <c r="CB342" s="639"/>
    </row>
    <row r="343" ht="15.75" customHeight="1">
      <c r="A343" s="639"/>
      <c r="B343" s="639"/>
      <c r="C343" s="639"/>
      <c r="D343" s="639"/>
      <c r="E343" s="711"/>
      <c r="F343" s="711"/>
      <c r="G343" s="711"/>
      <c r="H343" s="711"/>
      <c r="I343" s="639"/>
      <c r="J343" s="711"/>
      <c r="K343" s="711"/>
      <c r="L343" s="711"/>
      <c r="M343" s="711"/>
      <c r="N343" s="711"/>
      <c r="O343" s="711"/>
      <c r="P343" s="711"/>
      <c r="Q343" s="711"/>
      <c r="R343" s="711"/>
      <c r="S343" s="711"/>
      <c r="T343" s="711"/>
      <c r="U343" s="711"/>
      <c r="V343" s="711"/>
      <c r="W343" s="711"/>
      <c r="X343" s="711"/>
      <c r="Y343" s="711"/>
      <c r="Z343" s="711"/>
      <c r="AA343" s="711"/>
      <c r="AB343" s="711"/>
      <c r="AC343" s="711"/>
      <c r="AD343" s="711"/>
      <c r="AE343" s="711"/>
      <c r="AF343" s="711"/>
      <c r="AG343" s="711"/>
      <c r="AH343" s="711"/>
      <c r="AI343" s="711"/>
      <c r="AJ343" s="711"/>
      <c r="AK343" s="711"/>
      <c r="AL343" s="711"/>
      <c r="AM343" s="711"/>
      <c r="AN343" s="711"/>
      <c r="AO343" s="711"/>
      <c r="AP343" s="711"/>
      <c r="AQ343" s="711"/>
      <c r="AR343" s="711"/>
      <c r="AS343" s="711"/>
      <c r="AT343" s="711"/>
      <c r="AU343" s="711"/>
      <c r="AV343" s="711"/>
      <c r="AW343" s="711"/>
      <c r="AX343" s="711"/>
      <c r="AY343" s="711"/>
      <c r="AZ343" s="711"/>
      <c r="BA343" s="711"/>
      <c r="BB343" s="711"/>
      <c r="BC343" s="711"/>
      <c r="BD343" s="711"/>
      <c r="BE343" s="711"/>
      <c r="BF343" s="711"/>
      <c r="BG343" s="711"/>
      <c r="BH343" s="711"/>
      <c r="BI343" s="711"/>
      <c r="BJ343" s="711"/>
      <c r="BK343" s="711"/>
      <c r="BL343" s="711"/>
      <c r="BM343" s="711"/>
      <c r="BN343" s="711"/>
      <c r="BO343" s="711"/>
      <c r="BP343" s="711"/>
      <c r="BQ343" s="639"/>
      <c r="CB343" s="639"/>
    </row>
    <row r="344" ht="15.75" customHeight="1">
      <c r="A344" s="639"/>
      <c r="B344" s="639"/>
      <c r="C344" s="639"/>
      <c r="D344" s="639"/>
      <c r="E344" s="711"/>
      <c r="F344" s="711"/>
      <c r="G344" s="711"/>
      <c r="H344" s="711"/>
      <c r="I344" s="639"/>
      <c r="J344" s="711"/>
      <c r="K344" s="711"/>
      <c r="L344" s="711"/>
      <c r="M344" s="711"/>
      <c r="N344" s="711"/>
      <c r="O344" s="711"/>
      <c r="P344" s="711"/>
      <c r="Q344" s="711"/>
      <c r="R344" s="711"/>
      <c r="S344" s="711"/>
      <c r="T344" s="711"/>
      <c r="U344" s="711"/>
      <c r="V344" s="711"/>
      <c r="W344" s="711"/>
      <c r="X344" s="711"/>
      <c r="Y344" s="711"/>
      <c r="Z344" s="711"/>
      <c r="AA344" s="711"/>
      <c r="AB344" s="711"/>
      <c r="AC344" s="711"/>
      <c r="AD344" s="711"/>
      <c r="AE344" s="711"/>
      <c r="AF344" s="711"/>
      <c r="AG344" s="711"/>
      <c r="AH344" s="711"/>
      <c r="AI344" s="711"/>
      <c r="AJ344" s="711"/>
      <c r="AK344" s="711"/>
      <c r="AL344" s="711"/>
      <c r="AM344" s="711"/>
      <c r="AN344" s="711"/>
      <c r="AO344" s="711"/>
      <c r="AP344" s="711"/>
      <c r="AQ344" s="711"/>
      <c r="AR344" s="711"/>
      <c r="AS344" s="711"/>
      <c r="AT344" s="711"/>
      <c r="AU344" s="711"/>
      <c r="AV344" s="711"/>
      <c r="AW344" s="711"/>
      <c r="AX344" s="711"/>
      <c r="AY344" s="711"/>
      <c r="AZ344" s="711"/>
      <c r="BA344" s="711"/>
      <c r="BB344" s="711"/>
      <c r="BC344" s="711"/>
      <c r="BD344" s="711"/>
      <c r="BE344" s="711"/>
      <c r="BF344" s="711"/>
      <c r="BG344" s="711"/>
      <c r="BH344" s="711"/>
      <c r="BI344" s="711"/>
      <c r="BJ344" s="711"/>
      <c r="BK344" s="711"/>
      <c r="BL344" s="711"/>
      <c r="BM344" s="711"/>
      <c r="BN344" s="711"/>
      <c r="BO344" s="711"/>
      <c r="BP344" s="711"/>
      <c r="BQ344" s="639"/>
      <c r="CB344" s="639"/>
    </row>
    <row r="345" ht="15.75" customHeight="1">
      <c r="A345" s="639"/>
      <c r="B345" s="639"/>
      <c r="C345" s="639"/>
      <c r="D345" s="639"/>
      <c r="E345" s="711"/>
      <c r="F345" s="711"/>
      <c r="G345" s="711"/>
      <c r="H345" s="711"/>
      <c r="I345" s="639"/>
      <c r="J345" s="711"/>
      <c r="K345" s="711"/>
      <c r="L345" s="711"/>
      <c r="M345" s="711"/>
      <c r="N345" s="711"/>
      <c r="O345" s="711"/>
      <c r="P345" s="711"/>
      <c r="Q345" s="711"/>
      <c r="R345" s="711"/>
      <c r="S345" s="711"/>
      <c r="T345" s="711"/>
      <c r="U345" s="711"/>
      <c r="V345" s="711"/>
      <c r="W345" s="711"/>
      <c r="X345" s="711"/>
      <c r="Y345" s="711"/>
      <c r="Z345" s="711"/>
      <c r="AA345" s="711"/>
      <c r="AB345" s="711"/>
      <c r="AC345" s="711"/>
      <c r="AD345" s="711"/>
      <c r="AE345" s="711"/>
      <c r="AF345" s="711"/>
      <c r="AG345" s="711"/>
      <c r="AH345" s="711"/>
      <c r="AI345" s="711"/>
      <c r="AJ345" s="711"/>
      <c r="AK345" s="711"/>
      <c r="AL345" s="711"/>
      <c r="AM345" s="711"/>
      <c r="AN345" s="711"/>
      <c r="AO345" s="711"/>
      <c r="AP345" s="711"/>
      <c r="AQ345" s="711"/>
      <c r="AR345" s="711"/>
      <c r="AS345" s="711"/>
      <c r="AT345" s="711"/>
      <c r="AU345" s="711"/>
      <c r="AV345" s="711"/>
      <c r="AW345" s="711"/>
      <c r="AX345" s="711"/>
      <c r="AY345" s="711"/>
      <c r="AZ345" s="711"/>
      <c r="BA345" s="711"/>
      <c r="BB345" s="711"/>
      <c r="BC345" s="711"/>
      <c r="BD345" s="711"/>
      <c r="BE345" s="711"/>
      <c r="BF345" s="711"/>
      <c r="BG345" s="711"/>
      <c r="BH345" s="711"/>
      <c r="BI345" s="711"/>
      <c r="BJ345" s="711"/>
      <c r="BK345" s="711"/>
      <c r="BL345" s="711"/>
      <c r="BM345" s="711"/>
      <c r="BN345" s="711"/>
      <c r="BO345" s="711"/>
      <c r="BP345" s="711"/>
      <c r="BQ345" s="639"/>
      <c r="CB345" s="639"/>
    </row>
    <row r="346" ht="15.75" customHeight="1">
      <c r="A346" s="639"/>
      <c r="B346" s="639"/>
      <c r="C346" s="639"/>
      <c r="D346" s="639"/>
      <c r="E346" s="711"/>
      <c r="F346" s="711"/>
      <c r="G346" s="711"/>
      <c r="H346" s="711"/>
      <c r="I346" s="639"/>
      <c r="J346" s="711"/>
      <c r="K346" s="711"/>
      <c r="L346" s="711"/>
      <c r="M346" s="711"/>
      <c r="N346" s="711"/>
      <c r="O346" s="711"/>
      <c r="P346" s="711"/>
      <c r="Q346" s="711"/>
      <c r="R346" s="711"/>
      <c r="S346" s="711"/>
      <c r="T346" s="711"/>
      <c r="U346" s="711"/>
      <c r="V346" s="711"/>
      <c r="W346" s="711"/>
      <c r="X346" s="711"/>
      <c r="Y346" s="711"/>
      <c r="Z346" s="711"/>
      <c r="AA346" s="711"/>
      <c r="AB346" s="711"/>
      <c r="AC346" s="711"/>
      <c r="AD346" s="711"/>
      <c r="AE346" s="711"/>
      <c r="AF346" s="711"/>
      <c r="AG346" s="711"/>
      <c r="AH346" s="711"/>
      <c r="AI346" s="711"/>
      <c r="AJ346" s="711"/>
      <c r="AK346" s="711"/>
      <c r="AL346" s="711"/>
      <c r="AM346" s="711"/>
      <c r="AN346" s="711"/>
      <c r="AO346" s="711"/>
      <c r="AP346" s="711"/>
      <c r="AQ346" s="711"/>
      <c r="AR346" s="711"/>
      <c r="AS346" s="711"/>
      <c r="AT346" s="711"/>
      <c r="AU346" s="711"/>
      <c r="AV346" s="711"/>
      <c r="AW346" s="711"/>
      <c r="AX346" s="711"/>
      <c r="AY346" s="711"/>
      <c r="AZ346" s="711"/>
      <c r="BA346" s="711"/>
      <c r="BB346" s="711"/>
      <c r="BC346" s="711"/>
      <c r="BD346" s="711"/>
      <c r="BE346" s="711"/>
      <c r="BF346" s="711"/>
      <c r="BG346" s="711"/>
      <c r="BH346" s="711"/>
      <c r="BI346" s="711"/>
      <c r="BJ346" s="711"/>
      <c r="BK346" s="711"/>
      <c r="BL346" s="711"/>
      <c r="BM346" s="711"/>
      <c r="BN346" s="711"/>
      <c r="BO346" s="711"/>
      <c r="BP346" s="711"/>
      <c r="BQ346" s="639"/>
      <c r="CB346" s="639"/>
    </row>
    <row r="347" ht="15.75" customHeight="1">
      <c r="A347" s="639"/>
      <c r="B347" s="639"/>
      <c r="C347" s="639"/>
      <c r="D347" s="639"/>
      <c r="E347" s="711"/>
      <c r="F347" s="711"/>
      <c r="G347" s="711"/>
      <c r="H347" s="711"/>
      <c r="I347" s="639"/>
      <c r="J347" s="711"/>
      <c r="K347" s="711"/>
      <c r="L347" s="711"/>
      <c r="M347" s="711"/>
      <c r="N347" s="711"/>
      <c r="O347" s="711"/>
      <c r="P347" s="711"/>
      <c r="Q347" s="711"/>
      <c r="R347" s="711"/>
      <c r="S347" s="711"/>
      <c r="T347" s="711"/>
      <c r="U347" s="711"/>
      <c r="V347" s="711"/>
      <c r="W347" s="711"/>
      <c r="X347" s="711"/>
      <c r="Y347" s="711"/>
      <c r="Z347" s="711"/>
      <c r="AA347" s="711"/>
      <c r="AB347" s="711"/>
      <c r="AC347" s="711"/>
      <c r="AD347" s="711"/>
      <c r="AE347" s="711"/>
      <c r="AF347" s="711"/>
      <c r="AG347" s="711"/>
      <c r="AH347" s="711"/>
      <c r="AI347" s="711"/>
      <c r="AJ347" s="711"/>
      <c r="AK347" s="711"/>
      <c r="AL347" s="711"/>
      <c r="AM347" s="711"/>
      <c r="AN347" s="711"/>
      <c r="AO347" s="711"/>
      <c r="AP347" s="711"/>
      <c r="AQ347" s="711"/>
      <c r="AR347" s="711"/>
      <c r="AS347" s="711"/>
      <c r="AT347" s="711"/>
      <c r="AU347" s="711"/>
      <c r="AV347" s="711"/>
      <c r="AW347" s="711"/>
      <c r="AX347" s="711"/>
      <c r="AY347" s="711"/>
      <c r="AZ347" s="711"/>
      <c r="BA347" s="711"/>
      <c r="BB347" s="711"/>
      <c r="BC347" s="711"/>
      <c r="BD347" s="711"/>
      <c r="BE347" s="711"/>
      <c r="BF347" s="711"/>
      <c r="BG347" s="711"/>
      <c r="BH347" s="711"/>
      <c r="BI347" s="711"/>
      <c r="BJ347" s="711"/>
      <c r="BK347" s="711"/>
      <c r="BL347" s="711"/>
      <c r="BM347" s="711"/>
      <c r="BN347" s="711"/>
      <c r="BO347" s="711"/>
      <c r="BP347" s="711"/>
      <c r="BQ347" s="639"/>
      <c r="CB347" s="639"/>
    </row>
    <row r="348" ht="15.75" customHeight="1">
      <c r="A348" s="639"/>
      <c r="B348" s="639"/>
      <c r="C348" s="639"/>
      <c r="D348" s="639"/>
      <c r="E348" s="711"/>
      <c r="F348" s="711"/>
      <c r="G348" s="711"/>
      <c r="H348" s="711"/>
      <c r="I348" s="639"/>
      <c r="J348" s="711"/>
      <c r="K348" s="711"/>
      <c r="L348" s="711"/>
      <c r="M348" s="711"/>
      <c r="N348" s="711"/>
      <c r="O348" s="711"/>
      <c r="P348" s="711"/>
      <c r="Q348" s="711"/>
      <c r="R348" s="711"/>
      <c r="S348" s="711"/>
      <c r="T348" s="711"/>
      <c r="U348" s="711"/>
      <c r="V348" s="711"/>
      <c r="W348" s="711"/>
      <c r="X348" s="711"/>
      <c r="Y348" s="711"/>
      <c r="Z348" s="711"/>
      <c r="AA348" s="711"/>
      <c r="AB348" s="711"/>
      <c r="AC348" s="711"/>
      <c r="AD348" s="711"/>
      <c r="AE348" s="711"/>
      <c r="AF348" s="711"/>
      <c r="AG348" s="711"/>
      <c r="AH348" s="711"/>
      <c r="AI348" s="711"/>
      <c r="AJ348" s="711"/>
      <c r="AK348" s="711"/>
      <c r="AL348" s="711"/>
      <c r="AM348" s="711"/>
      <c r="AN348" s="711"/>
      <c r="AO348" s="711"/>
      <c r="AP348" s="711"/>
      <c r="AQ348" s="711"/>
      <c r="AR348" s="711"/>
      <c r="AS348" s="711"/>
      <c r="AT348" s="711"/>
      <c r="AU348" s="711"/>
      <c r="AV348" s="711"/>
      <c r="AW348" s="711"/>
      <c r="AX348" s="711"/>
      <c r="AY348" s="711"/>
      <c r="AZ348" s="711"/>
      <c r="BA348" s="711"/>
      <c r="BB348" s="711"/>
      <c r="BC348" s="711"/>
      <c r="BD348" s="711"/>
      <c r="BE348" s="711"/>
      <c r="BF348" s="711"/>
      <c r="BG348" s="711"/>
      <c r="BH348" s="711"/>
      <c r="BI348" s="711"/>
      <c r="BJ348" s="711"/>
      <c r="BK348" s="711"/>
      <c r="BL348" s="711"/>
      <c r="BM348" s="711"/>
      <c r="BN348" s="711"/>
      <c r="BO348" s="711"/>
      <c r="BP348" s="711"/>
      <c r="BQ348" s="639"/>
      <c r="CB348" s="639"/>
    </row>
    <row r="349" ht="15.75" customHeight="1">
      <c r="A349" s="639"/>
      <c r="B349" s="639"/>
      <c r="C349" s="639"/>
      <c r="D349" s="639"/>
      <c r="E349" s="711"/>
      <c r="F349" s="711"/>
      <c r="G349" s="711"/>
      <c r="H349" s="711"/>
      <c r="I349" s="639"/>
      <c r="J349" s="711"/>
      <c r="K349" s="711"/>
      <c r="L349" s="711"/>
      <c r="M349" s="711"/>
      <c r="N349" s="711"/>
      <c r="O349" s="711"/>
      <c r="P349" s="711"/>
      <c r="Q349" s="711"/>
      <c r="R349" s="711"/>
      <c r="S349" s="711"/>
      <c r="T349" s="711"/>
      <c r="U349" s="711"/>
      <c r="V349" s="711"/>
      <c r="W349" s="711"/>
      <c r="X349" s="711"/>
      <c r="Y349" s="711"/>
      <c r="Z349" s="711"/>
      <c r="AA349" s="711"/>
      <c r="AB349" s="711"/>
      <c r="AC349" s="711"/>
      <c r="AD349" s="711"/>
      <c r="AE349" s="711"/>
      <c r="AF349" s="711"/>
      <c r="AG349" s="711"/>
      <c r="AH349" s="711"/>
      <c r="AI349" s="711"/>
      <c r="AJ349" s="711"/>
      <c r="AK349" s="711"/>
      <c r="AL349" s="711"/>
      <c r="AM349" s="711"/>
      <c r="AN349" s="711"/>
      <c r="AO349" s="711"/>
      <c r="AP349" s="711"/>
      <c r="AQ349" s="711"/>
      <c r="AR349" s="711"/>
      <c r="AS349" s="711"/>
      <c r="AT349" s="711"/>
      <c r="AU349" s="711"/>
      <c r="AV349" s="711"/>
      <c r="AW349" s="711"/>
      <c r="AX349" s="711"/>
      <c r="AY349" s="711"/>
      <c r="AZ349" s="711"/>
      <c r="BA349" s="711"/>
      <c r="BB349" s="711"/>
      <c r="BC349" s="711"/>
      <c r="BD349" s="711"/>
      <c r="BE349" s="711"/>
      <c r="BF349" s="711"/>
      <c r="BG349" s="711"/>
      <c r="BH349" s="711"/>
      <c r="BI349" s="711"/>
      <c r="BJ349" s="711"/>
      <c r="BK349" s="711"/>
      <c r="BL349" s="711"/>
      <c r="BM349" s="711"/>
      <c r="BN349" s="711"/>
      <c r="BO349" s="711"/>
      <c r="BP349" s="711"/>
      <c r="BQ349" s="639"/>
      <c r="CB349" s="639"/>
    </row>
    <row r="350" ht="15.75" customHeight="1">
      <c r="A350" s="639"/>
      <c r="B350" s="639"/>
      <c r="C350" s="639"/>
      <c r="D350" s="639"/>
      <c r="E350" s="711"/>
      <c r="F350" s="711"/>
      <c r="G350" s="711"/>
      <c r="H350" s="711"/>
      <c r="I350" s="639"/>
      <c r="J350" s="711"/>
      <c r="K350" s="711"/>
      <c r="L350" s="711"/>
      <c r="M350" s="711"/>
      <c r="N350" s="711"/>
      <c r="O350" s="711"/>
      <c r="P350" s="711"/>
      <c r="Q350" s="711"/>
      <c r="R350" s="711"/>
      <c r="S350" s="711"/>
      <c r="T350" s="711"/>
      <c r="U350" s="711"/>
      <c r="V350" s="711"/>
      <c r="W350" s="711"/>
      <c r="X350" s="711"/>
      <c r="Y350" s="711"/>
      <c r="Z350" s="711"/>
      <c r="AA350" s="711"/>
      <c r="AB350" s="711"/>
      <c r="AC350" s="711"/>
      <c r="AD350" s="711"/>
      <c r="AE350" s="711"/>
      <c r="AF350" s="711"/>
      <c r="AG350" s="711"/>
      <c r="AH350" s="711"/>
      <c r="AI350" s="711"/>
      <c r="AJ350" s="711"/>
      <c r="AK350" s="711"/>
      <c r="AL350" s="711"/>
      <c r="AM350" s="711"/>
      <c r="AN350" s="711"/>
      <c r="AO350" s="711"/>
      <c r="AP350" s="711"/>
      <c r="AQ350" s="711"/>
      <c r="AR350" s="711"/>
      <c r="AS350" s="711"/>
      <c r="AT350" s="711"/>
      <c r="AU350" s="711"/>
      <c r="AV350" s="711"/>
      <c r="AW350" s="711"/>
      <c r="AX350" s="711"/>
      <c r="AY350" s="711"/>
      <c r="AZ350" s="711"/>
      <c r="BA350" s="711"/>
      <c r="BB350" s="711"/>
      <c r="BC350" s="711"/>
      <c r="BD350" s="711"/>
      <c r="BE350" s="711"/>
      <c r="BF350" s="711"/>
      <c r="BG350" s="711"/>
      <c r="BH350" s="711"/>
      <c r="BI350" s="711"/>
      <c r="BJ350" s="711"/>
      <c r="BK350" s="711"/>
      <c r="BL350" s="711"/>
      <c r="BM350" s="711"/>
      <c r="BN350" s="711"/>
      <c r="BO350" s="711"/>
      <c r="BP350" s="711"/>
      <c r="BQ350" s="639"/>
      <c r="CB350" s="639"/>
    </row>
    <row r="351" ht="15.75" customHeight="1">
      <c r="A351" s="639"/>
      <c r="B351" s="639"/>
      <c r="C351" s="639"/>
      <c r="D351" s="639"/>
      <c r="E351" s="711"/>
      <c r="F351" s="711"/>
      <c r="G351" s="711"/>
      <c r="H351" s="711"/>
      <c r="I351" s="639"/>
      <c r="J351" s="711"/>
      <c r="K351" s="711"/>
      <c r="L351" s="711"/>
      <c r="M351" s="711"/>
      <c r="N351" s="711"/>
      <c r="O351" s="711"/>
      <c r="P351" s="711"/>
      <c r="Q351" s="711"/>
      <c r="R351" s="711"/>
      <c r="S351" s="711"/>
      <c r="T351" s="711"/>
      <c r="U351" s="711"/>
      <c r="V351" s="711"/>
      <c r="W351" s="711"/>
      <c r="X351" s="711"/>
      <c r="Y351" s="711"/>
      <c r="Z351" s="711"/>
      <c r="AA351" s="711"/>
      <c r="AB351" s="711"/>
      <c r="AC351" s="711"/>
      <c r="AD351" s="711"/>
      <c r="AE351" s="711"/>
      <c r="AF351" s="711"/>
      <c r="AG351" s="711"/>
      <c r="AH351" s="711"/>
      <c r="AI351" s="711"/>
      <c r="AJ351" s="711"/>
      <c r="AK351" s="711"/>
      <c r="AL351" s="711"/>
      <c r="AM351" s="711"/>
      <c r="AN351" s="711"/>
      <c r="AO351" s="711"/>
      <c r="AP351" s="711"/>
      <c r="AQ351" s="711"/>
      <c r="AR351" s="711"/>
      <c r="AS351" s="711"/>
      <c r="AT351" s="711"/>
      <c r="AU351" s="711"/>
      <c r="AV351" s="711"/>
      <c r="AW351" s="711"/>
      <c r="AX351" s="711"/>
      <c r="AY351" s="711"/>
      <c r="AZ351" s="711"/>
      <c r="BA351" s="711"/>
      <c r="BB351" s="711"/>
      <c r="BC351" s="711"/>
      <c r="BD351" s="711"/>
      <c r="BE351" s="711"/>
      <c r="BF351" s="711"/>
      <c r="BG351" s="711"/>
      <c r="BH351" s="711"/>
      <c r="BI351" s="711"/>
      <c r="BJ351" s="711"/>
      <c r="BK351" s="711"/>
      <c r="BL351" s="711"/>
      <c r="BM351" s="711"/>
      <c r="BN351" s="711"/>
      <c r="BO351" s="711"/>
      <c r="BP351" s="711"/>
      <c r="BQ351" s="639"/>
      <c r="CB351" s="639"/>
    </row>
    <row r="352" ht="15.75" customHeight="1">
      <c r="A352" s="639"/>
      <c r="B352" s="639"/>
      <c r="C352" s="639"/>
      <c r="D352" s="639"/>
      <c r="E352" s="711"/>
      <c r="F352" s="711"/>
      <c r="G352" s="711"/>
      <c r="H352" s="711"/>
      <c r="I352" s="639"/>
      <c r="J352" s="711"/>
      <c r="K352" s="711"/>
      <c r="L352" s="711"/>
      <c r="M352" s="711"/>
      <c r="N352" s="711"/>
      <c r="O352" s="711"/>
      <c r="P352" s="711"/>
      <c r="Q352" s="711"/>
      <c r="R352" s="711"/>
      <c r="S352" s="711"/>
      <c r="T352" s="711"/>
      <c r="U352" s="711"/>
      <c r="V352" s="711"/>
      <c r="W352" s="711"/>
      <c r="X352" s="711"/>
      <c r="Y352" s="711"/>
      <c r="Z352" s="711"/>
      <c r="AA352" s="711"/>
      <c r="AB352" s="711"/>
      <c r="AC352" s="711"/>
      <c r="AD352" s="711"/>
      <c r="AE352" s="711"/>
      <c r="AF352" s="711"/>
      <c r="AG352" s="711"/>
      <c r="AH352" s="711"/>
      <c r="AI352" s="711"/>
      <c r="AJ352" s="711"/>
      <c r="AK352" s="711"/>
      <c r="AL352" s="711"/>
      <c r="AM352" s="711"/>
      <c r="AN352" s="711"/>
      <c r="AO352" s="711"/>
      <c r="AP352" s="711"/>
      <c r="AQ352" s="711"/>
      <c r="AR352" s="711"/>
      <c r="AS352" s="711"/>
      <c r="AT352" s="711"/>
      <c r="AU352" s="711"/>
      <c r="AV352" s="711"/>
      <c r="AW352" s="711"/>
      <c r="AX352" s="711"/>
      <c r="AY352" s="711"/>
      <c r="AZ352" s="711"/>
      <c r="BA352" s="711"/>
      <c r="BB352" s="711"/>
      <c r="BC352" s="711"/>
      <c r="BD352" s="711"/>
      <c r="BE352" s="711"/>
      <c r="BF352" s="711"/>
      <c r="BG352" s="711"/>
      <c r="BH352" s="711"/>
      <c r="BI352" s="711"/>
      <c r="BJ352" s="711"/>
      <c r="BK352" s="711"/>
      <c r="BL352" s="711"/>
      <c r="BM352" s="711"/>
      <c r="BN352" s="711"/>
      <c r="BO352" s="711"/>
      <c r="BP352" s="711"/>
      <c r="BQ352" s="639"/>
      <c r="CB352" s="639"/>
    </row>
    <row r="353" ht="15.75" customHeight="1">
      <c r="A353" s="639"/>
      <c r="B353" s="639"/>
      <c r="C353" s="639"/>
      <c r="D353" s="639"/>
      <c r="E353" s="711"/>
      <c r="F353" s="711"/>
      <c r="G353" s="711"/>
      <c r="H353" s="711"/>
      <c r="I353" s="639"/>
      <c r="J353" s="711"/>
      <c r="K353" s="711"/>
      <c r="L353" s="711"/>
      <c r="M353" s="711"/>
      <c r="N353" s="711"/>
      <c r="O353" s="711"/>
      <c r="P353" s="711"/>
      <c r="Q353" s="711"/>
      <c r="R353" s="711"/>
      <c r="S353" s="711"/>
      <c r="T353" s="711"/>
      <c r="U353" s="711"/>
      <c r="V353" s="711"/>
      <c r="W353" s="711"/>
      <c r="X353" s="711"/>
      <c r="Y353" s="711"/>
      <c r="Z353" s="711"/>
      <c r="AA353" s="711"/>
      <c r="AB353" s="711"/>
      <c r="AC353" s="711"/>
      <c r="AD353" s="711"/>
      <c r="AE353" s="711"/>
      <c r="AF353" s="711"/>
      <c r="AG353" s="711"/>
      <c r="AH353" s="711"/>
      <c r="AI353" s="711"/>
      <c r="AJ353" s="711"/>
      <c r="AK353" s="711"/>
      <c r="AL353" s="711"/>
      <c r="AM353" s="711"/>
      <c r="AN353" s="711"/>
      <c r="AO353" s="711"/>
      <c r="AP353" s="711"/>
      <c r="AQ353" s="711"/>
      <c r="AR353" s="711"/>
      <c r="AS353" s="711"/>
      <c r="AT353" s="711"/>
      <c r="AU353" s="711"/>
      <c r="AV353" s="711"/>
      <c r="AW353" s="711"/>
      <c r="AX353" s="711"/>
      <c r="AY353" s="711"/>
      <c r="AZ353" s="711"/>
      <c r="BA353" s="711"/>
      <c r="BB353" s="711"/>
      <c r="BC353" s="711"/>
      <c r="BD353" s="711"/>
      <c r="BE353" s="711"/>
      <c r="BF353" s="711"/>
      <c r="BG353" s="711"/>
      <c r="BH353" s="711"/>
      <c r="BI353" s="711"/>
      <c r="BJ353" s="711"/>
      <c r="BK353" s="711"/>
      <c r="BL353" s="711"/>
      <c r="BM353" s="711"/>
      <c r="BN353" s="711"/>
      <c r="BO353" s="711"/>
      <c r="BP353" s="711"/>
      <c r="BQ353" s="639"/>
      <c r="CB353" s="639"/>
    </row>
    <row r="354" ht="15.75" customHeight="1">
      <c r="A354" s="639"/>
      <c r="B354" s="639"/>
      <c r="C354" s="639"/>
      <c r="D354" s="639"/>
      <c r="E354" s="711"/>
      <c r="F354" s="711"/>
      <c r="G354" s="711"/>
      <c r="H354" s="711"/>
      <c r="I354" s="639"/>
      <c r="J354" s="711"/>
      <c r="K354" s="711"/>
      <c r="L354" s="711"/>
      <c r="M354" s="711"/>
      <c r="N354" s="711"/>
      <c r="O354" s="711"/>
      <c r="P354" s="711"/>
      <c r="Q354" s="711"/>
      <c r="R354" s="711"/>
      <c r="S354" s="711"/>
      <c r="T354" s="711"/>
      <c r="U354" s="711"/>
      <c r="V354" s="711"/>
      <c r="W354" s="711"/>
      <c r="X354" s="711"/>
      <c r="Y354" s="711"/>
      <c r="Z354" s="711"/>
      <c r="AA354" s="711"/>
      <c r="AB354" s="711"/>
      <c r="AC354" s="711"/>
      <c r="AD354" s="711"/>
      <c r="AE354" s="711"/>
      <c r="AF354" s="711"/>
      <c r="AG354" s="711"/>
      <c r="AH354" s="711"/>
      <c r="AI354" s="711"/>
      <c r="AJ354" s="711"/>
      <c r="AK354" s="711"/>
      <c r="AL354" s="711"/>
      <c r="AM354" s="711"/>
      <c r="AN354" s="711"/>
      <c r="AO354" s="711"/>
      <c r="AP354" s="711"/>
      <c r="AQ354" s="711"/>
      <c r="AR354" s="711"/>
      <c r="AS354" s="711"/>
      <c r="AT354" s="711"/>
      <c r="AU354" s="711"/>
      <c r="AV354" s="711"/>
      <c r="AW354" s="711"/>
      <c r="AX354" s="711"/>
      <c r="AY354" s="711"/>
      <c r="AZ354" s="711"/>
      <c r="BA354" s="711"/>
      <c r="BB354" s="711"/>
      <c r="BC354" s="711"/>
      <c r="BD354" s="711"/>
      <c r="BE354" s="711"/>
      <c r="BF354" s="711"/>
      <c r="BG354" s="711"/>
      <c r="BH354" s="711"/>
      <c r="BI354" s="711"/>
      <c r="BJ354" s="711"/>
      <c r="BK354" s="711"/>
      <c r="BL354" s="711"/>
      <c r="BM354" s="711"/>
      <c r="BN354" s="711"/>
      <c r="BO354" s="711"/>
      <c r="BP354" s="711"/>
      <c r="BQ354" s="639"/>
      <c r="CB354" s="639"/>
    </row>
    <row r="355" ht="15.75" customHeight="1">
      <c r="A355" s="639"/>
      <c r="B355" s="639"/>
      <c r="C355" s="639"/>
      <c r="D355" s="639"/>
      <c r="E355" s="711"/>
      <c r="F355" s="711"/>
      <c r="G355" s="711"/>
      <c r="H355" s="711"/>
      <c r="I355" s="639"/>
      <c r="J355" s="711"/>
      <c r="K355" s="711"/>
      <c r="L355" s="711"/>
      <c r="M355" s="711"/>
      <c r="N355" s="711"/>
      <c r="O355" s="711"/>
      <c r="P355" s="711"/>
      <c r="Q355" s="711"/>
      <c r="R355" s="711"/>
      <c r="S355" s="711"/>
      <c r="T355" s="711"/>
      <c r="U355" s="711"/>
      <c r="V355" s="711"/>
      <c r="W355" s="711"/>
      <c r="X355" s="711"/>
      <c r="Y355" s="711"/>
      <c r="Z355" s="711"/>
      <c r="AA355" s="711"/>
      <c r="AB355" s="711"/>
      <c r="AC355" s="711"/>
      <c r="AD355" s="711"/>
      <c r="AE355" s="711"/>
      <c r="AF355" s="711"/>
      <c r="AG355" s="711"/>
      <c r="AH355" s="711"/>
      <c r="AI355" s="711"/>
      <c r="AJ355" s="711"/>
      <c r="AK355" s="711"/>
      <c r="AL355" s="711"/>
      <c r="AM355" s="711"/>
      <c r="AN355" s="711"/>
      <c r="AO355" s="711"/>
      <c r="AP355" s="711"/>
      <c r="AQ355" s="711"/>
      <c r="AR355" s="711"/>
      <c r="AS355" s="711"/>
      <c r="AT355" s="711"/>
      <c r="AU355" s="711"/>
      <c r="AV355" s="711"/>
      <c r="AW355" s="711"/>
      <c r="AX355" s="711"/>
      <c r="AY355" s="711"/>
      <c r="AZ355" s="711"/>
      <c r="BA355" s="711"/>
      <c r="BB355" s="711"/>
      <c r="BC355" s="711"/>
      <c r="BD355" s="711"/>
      <c r="BE355" s="711"/>
      <c r="BF355" s="711"/>
      <c r="BG355" s="711"/>
      <c r="BH355" s="711"/>
      <c r="BI355" s="711"/>
      <c r="BJ355" s="711"/>
      <c r="BK355" s="711"/>
      <c r="BL355" s="711"/>
      <c r="BM355" s="711"/>
      <c r="BN355" s="711"/>
      <c r="BO355" s="711"/>
      <c r="BP355" s="711"/>
      <c r="BQ355" s="639"/>
      <c r="CB355" s="639"/>
    </row>
    <row r="356" ht="15.75" customHeight="1">
      <c r="A356" s="639"/>
      <c r="B356" s="639"/>
      <c r="C356" s="639"/>
      <c r="D356" s="639"/>
      <c r="E356" s="711"/>
      <c r="F356" s="711"/>
      <c r="G356" s="711"/>
      <c r="H356" s="711"/>
      <c r="I356" s="639"/>
      <c r="J356" s="711"/>
      <c r="K356" s="711"/>
      <c r="L356" s="711"/>
      <c r="M356" s="711"/>
      <c r="N356" s="711"/>
      <c r="O356" s="711"/>
      <c r="P356" s="711"/>
      <c r="Q356" s="711"/>
      <c r="R356" s="711"/>
      <c r="S356" s="711"/>
      <c r="T356" s="711"/>
      <c r="U356" s="711"/>
      <c r="V356" s="711"/>
      <c r="W356" s="711"/>
      <c r="X356" s="711"/>
      <c r="Y356" s="711"/>
      <c r="Z356" s="711"/>
      <c r="AA356" s="711"/>
      <c r="AB356" s="711"/>
      <c r="AC356" s="711"/>
      <c r="AD356" s="711"/>
      <c r="AE356" s="711"/>
      <c r="AF356" s="711"/>
      <c r="AG356" s="711"/>
      <c r="AH356" s="711"/>
      <c r="AI356" s="711"/>
      <c r="AJ356" s="711"/>
      <c r="AK356" s="711"/>
      <c r="AL356" s="711"/>
      <c r="AM356" s="711"/>
      <c r="AN356" s="711"/>
      <c r="AO356" s="711"/>
      <c r="AP356" s="711"/>
      <c r="AQ356" s="711"/>
      <c r="AR356" s="711"/>
      <c r="AS356" s="711"/>
      <c r="AT356" s="711"/>
      <c r="AU356" s="711"/>
      <c r="AV356" s="711"/>
      <c r="AW356" s="711"/>
      <c r="AX356" s="711"/>
      <c r="AY356" s="711"/>
      <c r="AZ356" s="711"/>
      <c r="BA356" s="711"/>
      <c r="BB356" s="711"/>
      <c r="BC356" s="711"/>
      <c r="BD356" s="711"/>
      <c r="BE356" s="711"/>
      <c r="BF356" s="711"/>
      <c r="BG356" s="711"/>
      <c r="BH356" s="711"/>
      <c r="BI356" s="711"/>
      <c r="BJ356" s="711"/>
      <c r="BK356" s="711"/>
      <c r="BL356" s="711"/>
      <c r="BM356" s="711"/>
      <c r="BN356" s="711"/>
      <c r="BO356" s="711"/>
      <c r="BP356" s="711"/>
      <c r="BQ356" s="639"/>
      <c r="CB356" s="639"/>
    </row>
    <row r="357" ht="15.75" customHeight="1">
      <c r="A357" s="639"/>
      <c r="B357" s="639"/>
      <c r="C357" s="639"/>
      <c r="D357" s="639"/>
      <c r="E357" s="711"/>
      <c r="F357" s="711"/>
      <c r="G357" s="711"/>
      <c r="H357" s="711"/>
      <c r="I357" s="639"/>
      <c r="J357" s="711"/>
      <c r="K357" s="711"/>
      <c r="L357" s="711"/>
      <c r="M357" s="711"/>
      <c r="N357" s="711"/>
      <c r="O357" s="711"/>
      <c r="P357" s="711"/>
      <c r="Q357" s="711"/>
      <c r="R357" s="711"/>
      <c r="S357" s="711"/>
      <c r="T357" s="711"/>
      <c r="U357" s="711"/>
      <c r="V357" s="711"/>
      <c r="W357" s="711"/>
      <c r="X357" s="711"/>
      <c r="Y357" s="711"/>
      <c r="Z357" s="711"/>
      <c r="AA357" s="711"/>
      <c r="AB357" s="711"/>
      <c r="AC357" s="711"/>
      <c r="AD357" s="711"/>
      <c r="AE357" s="711"/>
      <c r="AF357" s="711"/>
      <c r="AG357" s="711"/>
      <c r="AH357" s="711"/>
      <c r="AI357" s="711"/>
      <c r="AJ357" s="711"/>
      <c r="AK357" s="711"/>
      <c r="AL357" s="711"/>
      <c r="AM357" s="711"/>
      <c r="AN357" s="711"/>
      <c r="AO357" s="711"/>
      <c r="AP357" s="711"/>
      <c r="AQ357" s="711"/>
      <c r="AR357" s="711"/>
      <c r="AS357" s="711"/>
      <c r="AT357" s="711"/>
      <c r="AU357" s="711"/>
      <c r="AV357" s="711"/>
      <c r="AW357" s="711"/>
      <c r="AX357" s="711"/>
      <c r="AY357" s="711"/>
      <c r="AZ357" s="711"/>
      <c r="BA357" s="711"/>
      <c r="BB357" s="711"/>
      <c r="BC357" s="711"/>
      <c r="BD357" s="711"/>
      <c r="BE357" s="711"/>
      <c r="BF357" s="711"/>
      <c r="BG357" s="711"/>
      <c r="BH357" s="711"/>
      <c r="BI357" s="711"/>
      <c r="BJ357" s="711"/>
      <c r="BK357" s="711"/>
      <c r="BL357" s="711"/>
      <c r="BM357" s="711"/>
      <c r="BN357" s="711"/>
      <c r="BO357" s="711"/>
      <c r="BP357" s="711"/>
      <c r="BQ357" s="639"/>
      <c r="CB357" s="639"/>
    </row>
    <row r="358" ht="15.75" customHeight="1">
      <c r="A358" s="639"/>
      <c r="B358" s="639"/>
      <c r="C358" s="639"/>
      <c r="D358" s="639"/>
      <c r="E358" s="711"/>
      <c r="F358" s="711"/>
      <c r="G358" s="711"/>
      <c r="H358" s="711"/>
      <c r="I358" s="639"/>
      <c r="J358" s="711"/>
      <c r="K358" s="711"/>
      <c r="L358" s="711"/>
      <c r="M358" s="711"/>
      <c r="N358" s="711"/>
      <c r="O358" s="711"/>
      <c r="P358" s="711"/>
      <c r="Q358" s="711"/>
      <c r="R358" s="711"/>
      <c r="S358" s="711"/>
      <c r="T358" s="711"/>
      <c r="U358" s="711"/>
      <c r="V358" s="711"/>
      <c r="W358" s="711"/>
      <c r="X358" s="711"/>
      <c r="Y358" s="711"/>
      <c r="Z358" s="711"/>
      <c r="AA358" s="711"/>
      <c r="AB358" s="711"/>
      <c r="AC358" s="711"/>
      <c r="AD358" s="711"/>
      <c r="AE358" s="711"/>
      <c r="AF358" s="711"/>
      <c r="AG358" s="711"/>
      <c r="AH358" s="711"/>
      <c r="AI358" s="711"/>
      <c r="AJ358" s="711"/>
      <c r="AK358" s="711"/>
      <c r="AL358" s="711"/>
      <c r="AM358" s="711"/>
      <c r="AN358" s="711"/>
      <c r="AO358" s="711"/>
      <c r="AP358" s="711"/>
      <c r="AQ358" s="711"/>
      <c r="AR358" s="711"/>
      <c r="AS358" s="711"/>
      <c r="AT358" s="711"/>
      <c r="AU358" s="711"/>
      <c r="AV358" s="711"/>
      <c r="AW358" s="711"/>
      <c r="AX358" s="711"/>
      <c r="AY358" s="711"/>
      <c r="AZ358" s="711"/>
      <c r="BA358" s="711"/>
      <c r="BB358" s="711"/>
      <c r="BC358" s="711"/>
      <c r="BD358" s="711"/>
      <c r="BE358" s="711"/>
      <c r="BF358" s="711"/>
      <c r="BG358" s="711"/>
      <c r="BH358" s="711"/>
      <c r="BI358" s="711"/>
      <c r="BJ358" s="711"/>
      <c r="BK358" s="711"/>
      <c r="BL358" s="711"/>
      <c r="BM358" s="711"/>
      <c r="BN358" s="711"/>
      <c r="BO358" s="711"/>
      <c r="BP358" s="711"/>
      <c r="BQ358" s="639"/>
      <c r="CB358" s="639"/>
    </row>
    <row r="359" ht="15.75" customHeight="1">
      <c r="A359" s="639"/>
      <c r="B359" s="639"/>
      <c r="C359" s="639"/>
      <c r="D359" s="639"/>
      <c r="E359" s="711"/>
      <c r="F359" s="711"/>
      <c r="G359" s="711"/>
      <c r="H359" s="711"/>
      <c r="I359" s="639"/>
      <c r="J359" s="711"/>
      <c r="K359" s="711"/>
      <c r="L359" s="711"/>
      <c r="M359" s="711"/>
      <c r="N359" s="711"/>
      <c r="O359" s="711"/>
      <c r="P359" s="711"/>
      <c r="Q359" s="711"/>
      <c r="R359" s="711"/>
      <c r="S359" s="711"/>
      <c r="T359" s="711"/>
      <c r="U359" s="711"/>
      <c r="V359" s="711"/>
      <c r="W359" s="711"/>
      <c r="X359" s="711"/>
      <c r="Y359" s="711"/>
      <c r="Z359" s="711"/>
      <c r="AA359" s="711"/>
      <c r="AB359" s="711"/>
      <c r="AC359" s="711"/>
      <c r="AD359" s="711"/>
      <c r="AE359" s="711"/>
      <c r="AF359" s="711"/>
      <c r="AG359" s="711"/>
      <c r="AH359" s="711"/>
      <c r="AI359" s="711"/>
      <c r="AJ359" s="711"/>
      <c r="AK359" s="711"/>
      <c r="AL359" s="711"/>
      <c r="AM359" s="711"/>
      <c r="AN359" s="711"/>
      <c r="AO359" s="711"/>
      <c r="AP359" s="711"/>
      <c r="AQ359" s="711"/>
      <c r="AR359" s="711"/>
      <c r="AS359" s="711"/>
      <c r="AT359" s="711"/>
      <c r="AU359" s="711"/>
      <c r="AV359" s="711"/>
      <c r="AW359" s="711"/>
      <c r="AX359" s="711"/>
      <c r="AY359" s="711"/>
      <c r="AZ359" s="711"/>
      <c r="BA359" s="711"/>
      <c r="BB359" s="711"/>
      <c r="BC359" s="711"/>
      <c r="BD359" s="711"/>
      <c r="BE359" s="711"/>
      <c r="BF359" s="711"/>
      <c r="BG359" s="711"/>
      <c r="BH359" s="711"/>
      <c r="BI359" s="711"/>
      <c r="BJ359" s="711"/>
      <c r="BK359" s="711"/>
      <c r="BL359" s="711"/>
      <c r="BM359" s="711"/>
      <c r="BN359" s="711"/>
      <c r="BO359" s="711"/>
      <c r="BP359" s="711"/>
      <c r="BQ359" s="639"/>
      <c r="CB359" s="639"/>
    </row>
    <row r="360" ht="15.75" customHeight="1">
      <c r="A360" s="639"/>
      <c r="B360" s="639"/>
      <c r="C360" s="639"/>
      <c r="D360" s="639"/>
      <c r="E360" s="711"/>
      <c r="F360" s="711"/>
      <c r="G360" s="711"/>
      <c r="H360" s="711"/>
      <c r="I360" s="639"/>
      <c r="J360" s="711"/>
      <c r="K360" s="711"/>
      <c r="L360" s="711"/>
      <c r="M360" s="711"/>
      <c r="N360" s="711"/>
      <c r="O360" s="711"/>
      <c r="P360" s="711"/>
      <c r="Q360" s="711"/>
      <c r="R360" s="711"/>
      <c r="S360" s="711"/>
      <c r="T360" s="711"/>
      <c r="U360" s="711"/>
      <c r="V360" s="711"/>
      <c r="W360" s="711"/>
      <c r="X360" s="711"/>
      <c r="Y360" s="711"/>
      <c r="Z360" s="711"/>
      <c r="AA360" s="711"/>
      <c r="AB360" s="711"/>
      <c r="AC360" s="711"/>
      <c r="AD360" s="711"/>
      <c r="AE360" s="711"/>
      <c r="AF360" s="711"/>
      <c r="AG360" s="711"/>
      <c r="AH360" s="711"/>
      <c r="AI360" s="711"/>
      <c r="AJ360" s="711"/>
      <c r="AK360" s="711"/>
      <c r="AL360" s="711"/>
      <c r="AM360" s="711"/>
      <c r="AN360" s="711"/>
      <c r="AO360" s="711"/>
      <c r="AP360" s="711"/>
      <c r="AQ360" s="711"/>
      <c r="AR360" s="711"/>
      <c r="AS360" s="711"/>
      <c r="AT360" s="711"/>
      <c r="AU360" s="711"/>
      <c r="AV360" s="711"/>
      <c r="AW360" s="711"/>
      <c r="AX360" s="711"/>
      <c r="AY360" s="711"/>
      <c r="AZ360" s="711"/>
      <c r="BA360" s="711"/>
      <c r="BB360" s="711"/>
      <c r="BC360" s="711"/>
      <c r="BD360" s="711"/>
      <c r="BE360" s="711"/>
      <c r="BF360" s="711"/>
      <c r="BG360" s="711"/>
      <c r="BH360" s="711"/>
      <c r="BI360" s="711"/>
      <c r="BJ360" s="711"/>
      <c r="BK360" s="711"/>
      <c r="BL360" s="711"/>
      <c r="BM360" s="711"/>
      <c r="BN360" s="711"/>
      <c r="BO360" s="711"/>
      <c r="BP360" s="711"/>
      <c r="BQ360" s="639"/>
      <c r="CB360" s="639"/>
    </row>
    <row r="361" ht="15.75" customHeight="1">
      <c r="A361" s="639"/>
      <c r="B361" s="639"/>
      <c r="C361" s="639"/>
      <c r="D361" s="639"/>
      <c r="E361" s="711"/>
      <c r="F361" s="711"/>
      <c r="G361" s="711"/>
      <c r="H361" s="711"/>
      <c r="I361" s="639"/>
      <c r="J361" s="711"/>
      <c r="K361" s="711"/>
      <c r="L361" s="711"/>
      <c r="M361" s="711"/>
      <c r="N361" s="711"/>
      <c r="O361" s="711"/>
      <c r="P361" s="711"/>
      <c r="Q361" s="711"/>
      <c r="R361" s="711"/>
      <c r="S361" s="711"/>
      <c r="T361" s="711"/>
      <c r="U361" s="711"/>
      <c r="V361" s="711"/>
      <c r="W361" s="711"/>
      <c r="X361" s="711"/>
      <c r="Y361" s="711"/>
      <c r="Z361" s="711"/>
      <c r="AA361" s="711"/>
      <c r="AB361" s="711"/>
      <c r="AC361" s="711"/>
      <c r="AD361" s="711"/>
      <c r="AE361" s="711"/>
      <c r="AF361" s="711"/>
      <c r="AG361" s="711"/>
      <c r="AH361" s="711"/>
      <c r="AI361" s="711"/>
      <c r="AJ361" s="711"/>
      <c r="AK361" s="711"/>
      <c r="AL361" s="711"/>
      <c r="AM361" s="711"/>
      <c r="AN361" s="711"/>
      <c r="AO361" s="711"/>
      <c r="AP361" s="711"/>
      <c r="AQ361" s="711"/>
      <c r="AR361" s="711"/>
      <c r="AS361" s="711"/>
      <c r="AT361" s="711"/>
      <c r="AU361" s="711"/>
      <c r="AV361" s="711"/>
      <c r="AW361" s="711"/>
      <c r="AX361" s="711"/>
      <c r="AY361" s="711"/>
      <c r="AZ361" s="711"/>
      <c r="BA361" s="711"/>
      <c r="BB361" s="711"/>
      <c r="BC361" s="711"/>
      <c r="BD361" s="711"/>
      <c r="BE361" s="711"/>
      <c r="BF361" s="711"/>
      <c r="BG361" s="711"/>
      <c r="BH361" s="711"/>
      <c r="BI361" s="711"/>
      <c r="BJ361" s="711"/>
      <c r="BK361" s="711"/>
      <c r="BL361" s="711"/>
      <c r="BM361" s="711"/>
      <c r="BN361" s="711"/>
      <c r="BO361" s="711"/>
      <c r="BP361" s="711"/>
      <c r="BQ361" s="639"/>
      <c r="CB361" s="639"/>
    </row>
    <row r="362" ht="15.75" customHeight="1">
      <c r="A362" s="639"/>
      <c r="B362" s="639"/>
      <c r="C362" s="639"/>
      <c r="D362" s="639"/>
      <c r="E362" s="711"/>
      <c r="F362" s="711"/>
      <c r="G362" s="711"/>
      <c r="H362" s="711"/>
      <c r="I362" s="639"/>
      <c r="J362" s="711"/>
      <c r="K362" s="711"/>
      <c r="L362" s="711"/>
      <c r="M362" s="711"/>
      <c r="N362" s="711"/>
      <c r="O362" s="711"/>
      <c r="P362" s="711"/>
      <c r="Q362" s="711"/>
      <c r="R362" s="711"/>
      <c r="S362" s="711"/>
      <c r="T362" s="711"/>
      <c r="U362" s="711"/>
      <c r="V362" s="711"/>
      <c r="W362" s="711"/>
      <c r="X362" s="711"/>
      <c r="Y362" s="711"/>
      <c r="Z362" s="711"/>
      <c r="AA362" s="711"/>
      <c r="AB362" s="711"/>
      <c r="AC362" s="711"/>
      <c r="AD362" s="711"/>
      <c r="AE362" s="711"/>
      <c r="AF362" s="711"/>
      <c r="AG362" s="711"/>
      <c r="AH362" s="711"/>
      <c r="AI362" s="711"/>
      <c r="AJ362" s="711"/>
      <c r="AK362" s="711"/>
      <c r="AL362" s="711"/>
      <c r="AM362" s="711"/>
      <c r="AN362" s="711"/>
      <c r="AO362" s="711"/>
      <c r="AP362" s="711"/>
      <c r="AQ362" s="711"/>
      <c r="AR362" s="711"/>
      <c r="AS362" s="711"/>
      <c r="AT362" s="711"/>
      <c r="AU362" s="711"/>
      <c r="AV362" s="711"/>
      <c r="AW362" s="711"/>
      <c r="AX362" s="711"/>
      <c r="AY362" s="711"/>
      <c r="AZ362" s="711"/>
      <c r="BA362" s="711"/>
      <c r="BB362" s="711"/>
      <c r="BC362" s="711"/>
      <c r="BD362" s="711"/>
      <c r="BE362" s="711"/>
      <c r="BF362" s="711"/>
      <c r="BG362" s="711"/>
      <c r="BH362" s="711"/>
      <c r="BI362" s="711"/>
      <c r="BJ362" s="711"/>
      <c r="BK362" s="711"/>
      <c r="BL362" s="711"/>
      <c r="BM362" s="711"/>
      <c r="BN362" s="711"/>
      <c r="BO362" s="711"/>
      <c r="BP362" s="711"/>
      <c r="BQ362" s="639"/>
      <c r="CB362" s="639"/>
    </row>
    <row r="363" ht="15.75" customHeight="1">
      <c r="A363" s="639"/>
      <c r="B363" s="639"/>
      <c r="C363" s="639"/>
      <c r="D363" s="639"/>
      <c r="E363" s="711"/>
      <c r="F363" s="711"/>
      <c r="G363" s="711"/>
      <c r="H363" s="711"/>
      <c r="I363" s="639"/>
      <c r="J363" s="711"/>
      <c r="K363" s="711"/>
      <c r="L363" s="711"/>
      <c r="M363" s="711"/>
      <c r="N363" s="711"/>
      <c r="O363" s="711"/>
      <c r="P363" s="711"/>
      <c r="Q363" s="711"/>
      <c r="R363" s="711"/>
      <c r="S363" s="711"/>
      <c r="T363" s="711"/>
      <c r="U363" s="711"/>
      <c r="V363" s="711"/>
      <c r="W363" s="711"/>
      <c r="X363" s="711"/>
      <c r="Y363" s="711"/>
      <c r="Z363" s="711"/>
      <c r="AA363" s="711"/>
      <c r="AB363" s="711"/>
      <c r="AC363" s="711"/>
      <c r="AD363" s="711"/>
      <c r="AE363" s="711"/>
      <c r="AF363" s="711"/>
      <c r="AG363" s="711"/>
      <c r="AH363" s="711"/>
      <c r="AI363" s="711"/>
      <c r="AJ363" s="711"/>
      <c r="AK363" s="711"/>
      <c r="AL363" s="711"/>
      <c r="AM363" s="711"/>
      <c r="AN363" s="711"/>
      <c r="AO363" s="711"/>
      <c r="AP363" s="711"/>
      <c r="AQ363" s="711"/>
      <c r="AR363" s="711"/>
      <c r="AS363" s="711"/>
      <c r="AT363" s="711"/>
      <c r="AU363" s="711"/>
      <c r="AV363" s="711"/>
      <c r="AW363" s="711"/>
      <c r="AX363" s="711"/>
      <c r="AY363" s="711"/>
      <c r="AZ363" s="711"/>
      <c r="BA363" s="711"/>
      <c r="BB363" s="711"/>
      <c r="BC363" s="711"/>
      <c r="BD363" s="711"/>
      <c r="BE363" s="711"/>
      <c r="BF363" s="711"/>
      <c r="BG363" s="711"/>
      <c r="BH363" s="711"/>
      <c r="BI363" s="711"/>
      <c r="BJ363" s="711"/>
      <c r="BK363" s="711"/>
      <c r="BL363" s="711"/>
      <c r="BM363" s="711"/>
      <c r="BN363" s="711"/>
      <c r="BO363" s="711"/>
      <c r="BP363" s="711"/>
      <c r="BQ363" s="639"/>
      <c r="CB363" s="639"/>
    </row>
    <row r="364" ht="15.75" customHeight="1">
      <c r="A364" s="639"/>
      <c r="B364" s="639"/>
      <c r="C364" s="639"/>
      <c r="D364" s="639"/>
      <c r="E364" s="711"/>
      <c r="F364" s="711"/>
      <c r="G364" s="711"/>
      <c r="H364" s="711"/>
      <c r="I364" s="639"/>
      <c r="J364" s="711"/>
      <c r="K364" s="711"/>
      <c r="L364" s="711"/>
      <c r="M364" s="711"/>
      <c r="N364" s="711"/>
      <c r="O364" s="711"/>
      <c r="P364" s="711"/>
      <c r="Q364" s="711"/>
      <c r="R364" s="711"/>
      <c r="S364" s="711"/>
      <c r="T364" s="711"/>
      <c r="U364" s="711"/>
      <c r="V364" s="711"/>
      <c r="W364" s="711"/>
      <c r="X364" s="711"/>
      <c r="Y364" s="711"/>
      <c r="Z364" s="711"/>
      <c r="AA364" s="711"/>
      <c r="AB364" s="711"/>
      <c r="AC364" s="711"/>
      <c r="AD364" s="711"/>
      <c r="AE364" s="711"/>
      <c r="AF364" s="711"/>
      <c r="AG364" s="711"/>
      <c r="AH364" s="711"/>
      <c r="AI364" s="711"/>
      <c r="AJ364" s="711"/>
      <c r="AK364" s="711"/>
      <c r="AL364" s="711"/>
      <c r="AM364" s="711"/>
      <c r="AN364" s="711"/>
      <c r="AO364" s="711"/>
      <c r="AP364" s="711"/>
      <c r="AQ364" s="711"/>
      <c r="AR364" s="711"/>
      <c r="AS364" s="711"/>
      <c r="AT364" s="711"/>
      <c r="AU364" s="711"/>
      <c r="AV364" s="711"/>
      <c r="AW364" s="711"/>
      <c r="AX364" s="711"/>
      <c r="AY364" s="711"/>
      <c r="AZ364" s="711"/>
      <c r="BA364" s="711"/>
      <c r="BB364" s="711"/>
      <c r="BC364" s="711"/>
      <c r="BD364" s="711"/>
      <c r="BE364" s="711"/>
      <c r="BF364" s="711"/>
      <c r="BG364" s="711"/>
      <c r="BH364" s="711"/>
      <c r="BI364" s="711"/>
      <c r="BJ364" s="711"/>
      <c r="BK364" s="711"/>
      <c r="BL364" s="711"/>
      <c r="BM364" s="711"/>
      <c r="BN364" s="711"/>
      <c r="BO364" s="711"/>
      <c r="BP364" s="711"/>
      <c r="BQ364" s="639"/>
      <c r="CB364" s="639"/>
    </row>
    <row r="365" ht="15.75" customHeight="1">
      <c r="A365" s="639"/>
      <c r="B365" s="639"/>
      <c r="C365" s="639"/>
      <c r="D365" s="639"/>
      <c r="E365" s="711"/>
      <c r="F365" s="711"/>
      <c r="G365" s="711"/>
      <c r="H365" s="711"/>
      <c r="I365" s="639"/>
      <c r="J365" s="711"/>
      <c r="K365" s="711"/>
      <c r="L365" s="711"/>
      <c r="M365" s="711"/>
      <c r="N365" s="711"/>
      <c r="O365" s="711"/>
      <c r="P365" s="711"/>
      <c r="Q365" s="711"/>
      <c r="R365" s="711"/>
      <c r="S365" s="711"/>
      <c r="T365" s="711"/>
      <c r="U365" s="711"/>
      <c r="V365" s="711"/>
      <c r="W365" s="711"/>
      <c r="X365" s="711"/>
      <c r="Y365" s="711"/>
      <c r="Z365" s="711"/>
      <c r="AA365" s="711"/>
      <c r="AB365" s="711"/>
      <c r="AC365" s="711"/>
      <c r="AD365" s="711"/>
      <c r="AE365" s="711"/>
      <c r="AF365" s="711"/>
      <c r="AG365" s="711"/>
      <c r="AH365" s="711"/>
      <c r="AI365" s="711"/>
      <c r="AJ365" s="711"/>
      <c r="AK365" s="711"/>
      <c r="AL365" s="711"/>
      <c r="AM365" s="711"/>
      <c r="AN365" s="711"/>
      <c r="AO365" s="711"/>
      <c r="AP365" s="711"/>
      <c r="AQ365" s="711"/>
      <c r="AR365" s="711"/>
      <c r="AS365" s="711"/>
      <c r="AT365" s="711"/>
      <c r="AU365" s="711"/>
      <c r="AV365" s="711"/>
      <c r="AW365" s="711"/>
      <c r="AX365" s="711"/>
      <c r="AY365" s="711"/>
      <c r="AZ365" s="711"/>
      <c r="BA365" s="711"/>
      <c r="BB365" s="711"/>
      <c r="BC365" s="711"/>
      <c r="BD365" s="711"/>
      <c r="BE365" s="711"/>
      <c r="BF365" s="711"/>
      <c r="BG365" s="711"/>
      <c r="BH365" s="711"/>
      <c r="BI365" s="711"/>
      <c r="BJ365" s="711"/>
      <c r="BK365" s="711"/>
      <c r="BL365" s="711"/>
      <c r="BM365" s="711"/>
      <c r="BN365" s="711"/>
      <c r="BO365" s="711"/>
      <c r="BP365" s="711"/>
      <c r="BQ365" s="639"/>
      <c r="CB365" s="639"/>
    </row>
    <row r="366" ht="15.75" customHeight="1">
      <c r="A366" s="639"/>
      <c r="B366" s="639"/>
      <c r="C366" s="639"/>
      <c r="D366" s="639"/>
      <c r="E366" s="711"/>
      <c r="F366" s="711"/>
      <c r="G366" s="711"/>
      <c r="H366" s="711"/>
      <c r="I366" s="639"/>
      <c r="J366" s="711"/>
      <c r="K366" s="711"/>
      <c r="L366" s="711"/>
      <c r="M366" s="711"/>
      <c r="N366" s="711"/>
      <c r="O366" s="711"/>
      <c r="P366" s="711"/>
      <c r="Q366" s="711"/>
      <c r="R366" s="711"/>
      <c r="S366" s="711"/>
      <c r="T366" s="711"/>
      <c r="U366" s="711"/>
      <c r="V366" s="711"/>
      <c r="W366" s="711"/>
      <c r="X366" s="711"/>
      <c r="Y366" s="711"/>
      <c r="Z366" s="711"/>
      <c r="AA366" s="711"/>
      <c r="AB366" s="711"/>
      <c r="AC366" s="711"/>
      <c r="AD366" s="711"/>
      <c r="AE366" s="711"/>
      <c r="AF366" s="711"/>
      <c r="AG366" s="711"/>
      <c r="AH366" s="711"/>
      <c r="AI366" s="711"/>
      <c r="AJ366" s="711"/>
      <c r="AK366" s="711"/>
      <c r="AL366" s="711"/>
      <c r="AM366" s="711"/>
      <c r="AN366" s="711"/>
      <c r="AO366" s="711"/>
      <c r="AP366" s="711"/>
      <c r="AQ366" s="711"/>
      <c r="AR366" s="711"/>
      <c r="AS366" s="711"/>
      <c r="AT366" s="711"/>
      <c r="AU366" s="711"/>
      <c r="AV366" s="711"/>
      <c r="AW366" s="711"/>
      <c r="AX366" s="711"/>
      <c r="AY366" s="711"/>
      <c r="AZ366" s="711"/>
      <c r="BA366" s="711"/>
      <c r="BB366" s="711"/>
      <c r="BC366" s="711"/>
      <c r="BD366" s="711"/>
      <c r="BE366" s="711"/>
      <c r="BF366" s="711"/>
      <c r="BG366" s="711"/>
      <c r="BH366" s="711"/>
      <c r="BI366" s="711"/>
      <c r="BJ366" s="711"/>
      <c r="BK366" s="711"/>
      <c r="BL366" s="711"/>
      <c r="BM366" s="711"/>
      <c r="BN366" s="711"/>
      <c r="BO366" s="711"/>
      <c r="BP366" s="711"/>
      <c r="BQ366" s="639"/>
      <c r="CB366" s="639"/>
    </row>
    <row r="367" ht="15.75" customHeight="1">
      <c r="A367" s="639"/>
      <c r="B367" s="639"/>
      <c r="C367" s="639"/>
      <c r="D367" s="639"/>
      <c r="E367" s="711"/>
      <c r="F367" s="711"/>
      <c r="G367" s="711"/>
      <c r="H367" s="711"/>
      <c r="I367" s="639"/>
      <c r="J367" s="711"/>
      <c r="K367" s="711"/>
      <c r="L367" s="711"/>
      <c r="M367" s="711"/>
      <c r="N367" s="711"/>
      <c r="O367" s="711"/>
      <c r="P367" s="711"/>
      <c r="Q367" s="711"/>
      <c r="R367" s="711"/>
      <c r="S367" s="711"/>
      <c r="T367" s="711"/>
      <c r="U367" s="711"/>
      <c r="V367" s="711"/>
      <c r="W367" s="711"/>
      <c r="X367" s="711"/>
      <c r="Y367" s="711"/>
      <c r="Z367" s="711"/>
      <c r="AA367" s="711"/>
      <c r="AB367" s="711"/>
      <c r="AC367" s="711"/>
      <c r="AD367" s="711"/>
      <c r="AE367" s="711"/>
      <c r="AF367" s="711"/>
      <c r="AG367" s="711"/>
      <c r="AH367" s="711"/>
      <c r="AI367" s="711"/>
      <c r="AJ367" s="711"/>
      <c r="AK367" s="711"/>
      <c r="AL367" s="711"/>
      <c r="AM367" s="711"/>
      <c r="AN367" s="711"/>
      <c r="AO367" s="711"/>
      <c r="AP367" s="711"/>
      <c r="AQ367" s="711"/>
      <c r="AR367" s="711"/>
      <c r="AS367" s="711"/>
      <c r="AT367" s="711"/>
      <c r="AU367" s="711"/>
      <c r="AV367" s="711"/>
      <c r="AW367" s="711"/>
      <c r="AX367" s="711"/>
      <c r="AY367" s="711"/>
      <c r="AZ367" s="711"/>
      <c r="BA367" s="711"/>
      <c r="BB367" s="711"/>
      <c r="BC367" s="711"/>
      <c r="BD367" s="711"/>
      <c r="BE367" s="711"/>
      <c r="BF367" s="711"/>
      <c r="BG367" s="711"/>
      <c r="BH367" s="711"/>
      <c r="BI367" s="711"/>
      <c r="BJ367" s="711"/>
      <c r="BK367" s="711"/>
      <c r="BL367" s="711"/>
      <c r="BM367" s="711"/>
      <c r="BN367" s="711"/>
      <c r="BO367" s="711"/>
      <c r="BP367" s="711"/>
      <c r="BQ367" s="639"/>
      <c r="CB367" s="639"/>
    </row>
    <row r="368" ht="15.75" customHeight="1">
      <c r="A368" s="639"/>
      <c r="B368" s="639"/>
      <c r="C368" s="639"/>
      <c r="D368" s="639"/>
      <c r="E368" s="711"/>
      <c r="F368" s="711"/>
      <c r="G368" s="711"/>
      <c r="H368" s="711"/>
      <c r="I368" s="639"/>
      <c r="J368" s="711"/>
      <c r="K368" s="711"/>
      <c r="L368" s="711"/>
      <c r="M368" s="711"/>
      <c r="N368" s="711"/>
      <c r="O368" s="711"/>
      <c r="P368" s="711"/>
      <c r="Q368" s="711"/>
      <c r="R368" s="711"/>
      <c r="S368" s="711"/>
      <c r="T368" s="711"/>
      <c r="U368" s="711"/>
      <c r="V368" s="711"/>
      <c r="W368" s="711"/>
      <c r="X368" s="711"/>
      <c r="Y368" s="711"/>
      <c r="Z368" s="711"/>
      <c r="AA368" s="711"/>
      <c r="AB368" s="711"/>
      <c r="AC368" s="711"/>
      <c r="AD368" s="711"/>
      <c r="AE368" s="711"/>
      <c r="AF368" s="711"/>
      <c r="AG368" s="711"/>
      <c r="AH368" s="711"/>
      <c r="AI368" s="711"/>
      <c r="AJ368" s="711"/>
      <c r="AK368" s="711"/>
      <c r="AL368" s="711"/>
      <c r="AM368" s="711"/>
      <c r="AN368" s="711"/>
      <c r="AO368" s="711"/>
      <c r="AP368" s="711"/>
      <c r="AQ368" s="711"/>
      <c r="AR368" s="711"/>
      <c r="AS368" s="711"/>
      <c r="AT368" s="711"/>
      <c r="AU368" s="711"/>
      <c r="AV368" s="711"/>
      <c r="AW368" s="711"/>
      <c r="AX368" s="711"/>
      <c r="AY368" s="711"/>
      <c r="AZ368" s="711"/>
      <c r="BA368" s="711"/>
      <c r="BB368" s="711"/>
      <c r="BC368" s="711"/>
      <c r="BD368" s="711"/>
      <c r="BE368" s="711"/>
      <c r="BF368" s="711"/>
      <c r="BG368" s="711"/>
      <c r="BH368" s="711"/>
      <c r="BI368" s="711"/>
      <c r="BJ368" s="711"/>
      <c r="BK368" s="711"/>
      <c r="BL368" s="711"/>
      <c r="BM368" s="711"/>
      <c r="BN368" s="711"/>
      <c r="BO368" s="711"/>
      <c r="BP368" s="711"/>
      <c r="BQ368" s="639"/>
      <c r="CB368" s="639"/>
    </row>
    <row r="369" ht="15.75" customHeight="1">
      <c r="A369" s="639"/>
      <c r="B369" s="639"/>
      <c r="C369" s="639"/>
      <c r="D369" s="639"/>
      <c r="E369" s="711"/>
      <c r="F369" s="711"/>
      <c r="G369" s="711"/>
      <c r="H369" s="711"/>
      <c r="I369" s="639"/>
      <c r="J369" s="711"/>
      <c r="K369" s="711"/>
      <c r="L369" s="711"/>
      <c r="M369" s="711"/>
      <c r="N369" s="711"/>
      <c r="O369" s="711"/>
      <c r="P369" s="711"/>
      <c r="Q369" s="711"/>
      <c r="R369" s="711"/>
      <c r="S369" s="711"/>
      <c r="T369" s="711"/>
      <c r="U369" s="711"/>
      <c r="V369" s="711"/>
      <c r="W369" s="711"/>
      <c r="X369" s="711"/>
      <c r="Y369" s="711"/>
      <c r="Z369" s="711"/>
      <c r="AA369" s="711"/>
      <c r="AB369" s="711"/>
      <c r="AC369" s="711"/>
      <c r="AD369" s="711"/>
      <c r="AE369" s="711"/>
      <c r="AF369" s="711"/>
      <c r="AG369" s="711"/>
      <c r="AH369" s="711"/>
      <c r="AI369" s="711"/>
      <c r="AJ369" s="711"/>
      <c r="AK369" s="711"/>
      <c r="AL369" s="711"/>
      <c r="AM369" s="711"/>
      <c r="AN369" s="711"/>
      <c r="AO369" s="711"/>
      <c r="AP369" s="711"/>
      <c r="AQ369" s="711"/>
      <c r="AR369" s="711"/>
      <c r="AS369" s="711"/>
      <c r="AT369" s="711"/>
      <c r="AU369" s="711"/>
      <c r="AV369" s="711"/>
      <c r="AW369" s="711"/>
      <c r="AX369" s="711"/>
      <c r="AY369" s="711"/>
      <c r="AZ369" s="711"/>
      <c r="BA369" s="711"/>
      <c r="BB369" s="711"/>
      <c r="BC369" s="711"/>
      <c r="BD369" s="711"/>
      <c r="BE369" s="711"/>
      <c r="BF369" s="711"/>
      <c r="BG369" s="711"/>
      <c r="BH369" s="711"/>
      <c r="BI369" s="711"/>
      <c r="BJ369" s="711"/>
      <c r="BK369" s="711"/>
      <c r="BL369" s="711"/>
      <c r="BM369" s="711"/>
      <c r="BN369" s="711"/>
      <c r="BO369" s="711"/>
      <c r="BP369" s="711"/>
      <c r="BQ369" s="639"/>
      <c r="CB369" s="639"/>
    </row>
    <row r="370" ht="15.75" customHeight="1">
      <c r="A370" s="639"/>
      <c r="B370" s="639"/>
      <c r="C370" s="639"/>
      <c r="D370" s="639"/>
      <c r="E370" s="711"/>
      <c r="F370" s="711"/>
      <c r="G370" s="711"/>
      <c r="H370" s="711"/>
      <c r="I370" s="639"/>
      <c r="J370" s="711"/>
      <c r="K370" s="711"/>
      <c r="L370" s="711"/>
      <c r="M370" s="711"/>
      <c r="N370" s="711"/>
      <c r="O370" s="711"/>
      <c r="P370" s="711"/>
      <c r="Q370" s="711"/>
      <c r="R370" s="711"/>
      <c r="S370" s="711"/>
      <c r="T370" s="711"/>
      <c r="U370" s="711"/>
      <c r="V370" s="711"/>
      <c r="W370" s="711"/>
      <c r="X370" s="711"/>
      <c r="Y370" s="711"/>
      <c r="Z370" s="711"/>
      <c r="AA370" s="711"/>
      <c r="AB370" s="711"/>
      <c r="AC370" s="711"/>
      <c r="AD370" s="711"/>
      <c r="AE370" s="711"/>
      <c r="AF370" s="711"/>
      <c r="AG370" s="711"/>
      <c r="AH370" s="711"/>
      <c r="AI370" s="711"/>
      <c r="AJ370" s="711"/>
      <c r="AK370" s="711"/>
      <c r="AL370" s="711"/>
      <c r="AM370" s="711"/>
      <c r="AN370" s="711"/>
      <c r="AO370" s="711"/>
      <c r="AP370" s="711"/>
      <c r="AQ370" s="711"/>
      <c r="AR370" s="711"/>
      <c r="AS370" s="711"/>
      <c r="AT370" s="711"/>
      <c r="AU370" s="711"/>
      <c r="AV370" s="711"/>
      <c r="AW370" s="711"/>
      <c r="AX370" s="711"/>
      <c r="AY370" s="711"/>
      <c r="AZ370" s="711"/>
      <c r="BA370" s="711"/>
      <c r="BB370" s="711"/>
      <c r="BC370" s="711"/>
      <c r="BD370" s="711"/>
      <c r="BE370" s="711"/>
      <c r="BF370" s="711"/>
      <c r="BG370" s="711"/>
      <c r="BH370" s="711"/>
      <c r="BI370" s="711"/>
      <c r="BJ370" s="711"/>
      <c r="BK370" s="711"/>
      <c r="BL370" s="711"/>
      <c r="BM370" s="711"/>
      <c r="BN370" s="711"/>
      <c r="BO370" s="711"/>
      <c r="BP370" s="711"/>
      <c r="BQ370" s="639"/>
      <c r="CB370" s="639"/>
    </row>
    <row r="371" ht="15.75" customHeight="1">
      <c r="A371" s="639"/>
      <c r="B371" s="639"/>
      <c r="C371" s="639"/>
      <c r="D371" s="639"/>
      <c r="E371" s="711"/>
      <c r="F371" s="711"/>
      <c r="G371" s="711"/>
      <c r="H371" s="711"/>
      <c r="I371" s="639"/>
      <c r="J371" s="711"/>
      <c r="K371" s="711"/>
      <c r="L371" s="711"/>
      <c r="M371" s="711"/>
      <c r="N371" s="711"/>
      <c r="O371" s="711"/>
      <c r="P371" s="711"/>
      <c r="Q371" s="711"/>
      <c r="R371" s="711"/>
      <c r="S371" s="711"/>
      <c r="T371" s="711"/>
      <c r="U371" s="711"/>
      <c r="V371" s="711"/>
      <c r="W371" s="711"/>
      <c r="X371" s="711"/>
      <c r="Y371" s="711"/>
      <c r="Z371" s="711"/>
      <c r="AA371" s="711"/>
      <c r="AB371" s="711"/>
      <c r="AC371" s="711"/>
      <c r="AD371" s="711"/>
      <c r="AE371" s="711"/>
      <c r="AF371" s="711"/>
      <c r="AG371" s="711"/>
      <c r="AH371" s="711"/>
      <c r="AI371" s="711"/>
      <c r="AJ371" s="711"/>
      <c r="AK371" s="711"/>
      <c r="AL371" s="711"/>
      <c r="AM371" s="711"/>
      <c r="AN371" s="711"/>
      <c r="AO371" s="711"/>
      <c r="AP371" s="711"/>
      <c r="AQ371" s="711"/>
      <c r="AR371" s="711"/>
      <c r="AS371" s="711"/>
      <c r="AT371" s="711"/>
      <c r="AU371" s="711"/>
      <c r="AV371" s="711"/>
      <c r="AW371" s="711"/>
      <c r="AX371" s="711"/>
      <c r="AY371" s="711"/>
      <c r="AZ371" s="711"/>
      <c r="BA371" s="711"/>
      <c r="BB371" s="711"/>
      <c r="BC371" s="711"/>
      <c r="BD371" s="711"/>
      <c r="BE371" s="711"/>
      <c r="BF371" s="711"/>
      <c r="BG371" s="711"/>
      <c r="BH371" s="711"/>
      <c r="BI371" s="711"/>
      <c r="BJ371" s="711"/>
      <c r="BK371" s="711"/>
      <c r="BL371" s="711"/>
      <c r="BM371" s="711"/>
      <c r="BN371" s="711"/>
      <c r="BO371" s="711"/>
      <c r="BP371" s="711"/>
      <c r="BQ371" s="639"/>
      <c r="CB371" s="639"/>
    </row>
    <row r="372" ht="15.75" customHeight="1">
      <c r="A372" s="639"/>
      <c r="B372" s="639"/>
      <c r="C372" s="639"/>
      <c r="D372" s="639"/>
      <c r="E372" s="711"/>
      <c r="F372" s="711"/>
      <c r="G372" s="711"/>
      <c r="H372" s="711"/>
      <c r="I372" s="639"/>
      <c r="J372" s="711"/>
      <c r="K372" s="711"/>
      <c r="L372" s="711"/>
      <c r="M372" s="711"/>
      <c r="N372" s="711"/>
      <c r="O372" s="711"/>
      <c r="P372" s="711"/>
      <c r="Q372" s="711"/>
      <c r="R372" s="711"/>
      <c r="S372" s="711"/>
      <c r="T372" s="711"/>
      <c r="U372" s="711"/>
      <c r="V372" s="711"/>
      <c r="W372" s="711"/>
      <c r="X372" s="711"/>
      <c r="Y372" s="711"/>
      <c r="Z372" s="711"/>
      <c r="AA372" s="711"/>
      <c r="AB372" s="711"/>
      <c r="AC372" s="711"/>
      <c r="AD372" s="711"/>
      <c r="AE372" s="711"/>
      <c r="AF372" s="711"/>
      <c r="AG372" s="711"/>
      <c r="AH372" s="711"/>
      <c r="AI372" s="711"/>
      <c r="AJ372" s="711"/>
      <c r="AK372" s="711"/>
      <c r="AL372" s="711"/>
      <c r="AM372" s="711"/>
      <c r="AN372" s="711"/>
      <c r="AO372" s="711"/>
      <c r="AP372" s="711"/>
      <c r="AQ372" s="711"/>
      <c r="AR372" s="711"/>
      <c r="AS372" s="711"/>
      <c r="AT372" s="711"/>
      <c r="AU372" s="711"/>
      <c r="AV372" s="711"/>
      <c r="AW372" s="711"/>
      <c r="AX372" s="711"/>
      <c r="AY372" s="711"/>
      <c r="AZ372" s="711"/>
      <c r="BA372" s="711"/>
      <c r="BB372" s="711"/>
      <c r="BC372" s="711"/>
      <c r="BD372" s="711"/>
      <c r="BE372" s="711"/>
      <c r="BF372" s="711"/>
      <c r="BG372" s="711"/>
      <c r="BH372" s="711"/>
      <c r="BI372" s="711"/>
      <c r="BJ372" s="711"/>
      <c r="BK372" s="711"/>
      <c r="BL372" s="711"/>
      <c r="BM372" s="711"/>
      <c r="BN372" s="711"/>
      <c r="BO372" s="711"/>
      <c r="BP372" s="711"/>
      <c r="BQ372" s="639"/>
      <c r="CB372" s="639"/>
    </row>
    <row r="373" ht="15.75" customHeight="1">
      <c r="A373" s="639"/>
      <c r="B373" s="639"/>
      <c r="C373" s="639"/>
      <c r="D373" s="639"/>
      <c r="E373" s="711"/>
      <c r="F373" s="711"/>
      <c r="G373" s="711"/>
      <c r="H373" s="711"/>
      <c r="I373" s="639"/>
      <c r="J373" s="711"/>
      <c r="K373" s="711"/>
      <c r="L373" s="711"/>
      <c r="M373" s="711"/>
      <c r="N373" s="711"/>
      <c r="O373" s="711"/>
      <c r="P373" s="711"/>
      <c r="Q373" s="711"/>
      <c r="R373" s="711"/>
      <c r="S373" s="711"/>
      <c r="T373" s="711"/>
      <c r="U373" s="711"/>
      <c r="V373" s="711"/>
      <c r="W373" s="711"/>
      <c r="X373" s="711"/>
      <c r="Y373" s="711"/>
      <c r="Z373" s="711"/>
      <c r="AA373" s="711"/>
      <c r="AB373" s="711"/>
      <c r="AC373" s="711"/>
      <c r="AD373" s="711"/>
      <c r="AE373" s="711"/>
      <c r="AF373" s="711"/>
      <c r="AG373" s="711"/>
      <c r="AH373" s="711"/>
      <c r="AI373" s="711"/>
      <c r="AJ373" s="711"/>
      <c r="AK373" s="711"/>
      <c r="AL373" s="711"/>
      <c r="AM373" s="711"/>
      <c r="AN373" s="711"/>
      <c r="AO373" s="711"/>
      <c r="AP373" s="711"/>
      <c r="AQ373" s="711"/>
      <c r="AR373" s="711"/>
      <c r="AS373" s="711"/>
      <c r="AT373" s="711"/>
      <c r="AU373" s="711"/>
      <c r="AV373" s="711"/>
      <c r="AW373" s="711"/>
      <c r="AX373" s="711"/>
      <c r="AY373" s="711"/>
      <c r="AZ373" s="711"/>
      <c r="BA373" s="711"/>
      <c r="BB373" s="711"/>
      <c r="BC373" s="711"/>
      <c r="BD373" s="711"/>
      <c r="BE373" s="711"/>
      <c r="BF373" s="711"/>
      <c r="BG373" s="711"/>
      <c r="BH373" s="711"/>
      <c r="BI373" s="711"/>
      <c r="BJ373" s="711"/>
      <c r="BK373" s="711"/>
      <c r="BL373" s="711"/>
      <c r="BM373" s="711"/>
      <c r="BN373" s="711"/>
      <c r="BO373" s="711"/>
      <c r="BP373" s="711"/>
      <c r="BQ373" s="639"/>
      <c r="CB373" s="639"/>
    </row>
    <row r="374" ht="15.75" customHeight="1">
      <c r="A374" s="639"/>
      <c r="B374" s="639"/>
      <c r="C374" s="639"/>
      <c r="D374" s="639"/>
      <c r="E374" s="711"/>
      <c r="F374" s="711"/>
      <c r="G374" s="711"/>
      <c r="H374" s="711"/>
      <c r="I374" s="639"/>
      <c r="J374" s="711"/>
      <c r="K374" s="711"/>
      <c r="L374" s="711"/>
      <c r="M374" s="711"/>
      <c r="N374" s="711"/>
      <c r="O374" s="711"/>
      <c r="P374" s="711"/>
      <c r="Q374" s="711"/>
      <c r="R374" s="711"/>
      <c r="S374" s="711"/>
      <c r="T374" s="711"/>
      <c r="U374" s="711"/>
      <c r="V374" s="711"/>
      <c r="W374" s="711"/>
      <c r="X374" s="711"/>
      <c r="Y374" s="711"/>
      <c r="Z374" s="711"/>
      <c r="AA374" s="711"/>
      <c r="AB374" s="711"/>
      <c r="AC374" s="711"/>
      <c r="AD374" s="711"/>
      <c r="AE374" s="711"/>
      <c r="AF374" s="711"/>
      <c r="AG374" s="711"/>
      <c r="AH374" s="711"/>
      <c r="AI374" s="711"/>
      <c r="AJ374" s="711"/>
      <c r="AK374" s="711"/>
      <c r="AL374" s="711"/>
      <c r="AM374" s="711"/>
      <c r="AN374" s="711"/>
      <c r="AO374" s="711"/>
      <c r="AP374" s="711"/>
      <c r="AQ374" s="711"/>
      <c r="AR374" s="711"/>
      <c r="AS374" s="711"/>
      <c r="AT374" s="711"/>
      <c r="AU374" s="711"/>
      <c r="AV374" s="711"/>
      <c r="AW374" s="711"/>
      <c r="AX374" s="711"/>
      <c r="AY374" s="711"/>
      <c r="AZ374" s="711"/>
      <c r="BA374" s="711"/>
      <c r="BB374" s="711"/>
      <c r="BC374" s="711"/>
      <c r="BD374" s="711"/>
      <c r="BE374" s="711"/>
      <c r="BF374" s="711"/>
      <c r="BG374" s="711"/>
      <c r="BH374" s="711"/>
      <c r="BI374" s="711"/>
      <c r="BJ374" s="711"/>
      <c r="BK374" s="711"/>
      <c r="BL374" s="711"/>
      <c r="BM374" s="711"/>
      <c r="BN374" s="711"/>
      <c r="BO374" s="711"/>
      <c r="BP374" s="711"/>
      <c r="BQ374" s="639"/>
      <c r="CB374" s="639"/>
    </row>
    <row r="375" ht="15.75" customHeight="1">
      <c r="A375" s="639"/>
      <c r="B375" s="639"/>
      <c r="C375" s="639"/>
      <c r="D375" s="639"/>
      <c r="E375" s="711"/>
      <c r="F375" s="711"/>
      <c r="G375" s="711"/>
      <c r="H375" s="711"/>
      <c r="I375" s="639"/>
      <c r="J375" s="711"/>
      <c r="K375" s="711"/>
      <c r="L375" s="711"/>
      <c r="M375" s="711"/>
      <c r="N375" s="711"/>
      <c r="O375" s="711"/>
      <c r="P375" s="711"/>
      <c r="Q375" s="711"/>
      <c r="R375" s="711"/>
      <c r="S375" s="711"/>
      <c r="T375" s="711"/>
      <c r="U375" s="711"/>
      <c r="V375" s="711"/>
      <c r="W375" s="711"/>
      <c r="X375" s="711"/>
      <c r="Y375" s="711"/>
      <c r="Z375" s="711"/>
      <c r="AA375" s="711"/>
      <c r="AB375" s="711"/>
      <c r="AC375" s="711"/>
      <c r="AD375" s="711"/>
      <c r="AE375" s="711"/>
      <c r="AF375" s="711"/>
      <c r="AG375" s="711"/>
      <c r="AH375" s="711"/>
      <c r="AI375" s="711"/>
      <c r="AJ375" s="711"/>
      <c r="AK375" s="711"/>
      <c r="AL375" s="711"/>
      <c r="AM375" s="711"/>
      <c r="AN375" s="711"/>
      <c r="AO375" s="711"/>
      <c r="AP375" s="711"/>
      <c r="AQ375" s="711"/>
      <c r="AR375" s="711"/>
      <c r="AS375" s="711"/>
      <c r="AT375" s="711"/>
      <c r="AU375" s="711"/>
      <c r="AV375" s="711"/>
      <c r="AW375" s="711"/>
      <c r="AX375" s="711"/>
      <c r="AY375" s="711"/>
      <c r="AZ375" s="711"/>
      <c r="BA375" s="711"/>
      <c r="BB375" s="711"/>
      <c r="BC375" s="711"/>
      <c r="BD375" s="711"/>
      <c r="BE375" s="711"/>
      <c r="BF375" s="711"/>
      <c r="BG375" s="711"/>
      <c r="BH375" s="711"/>
      <c r="BI375" s="711"/>
      <c r="BJ375" s="711"/>
      <c r="BK375" s="711"/>
      <c r="BL375" s="711"/>
      <c r="BM375" s="711"/>
      <c r="BN375" s="711"/>
      <c r="BO375" s="711"/>
      <c r="BP375" s="711"/>
      <c r="BQ375" s="639"/>
      <c r="CB375" s="639"/>
    </row>
    <row r="376" ht="15.75" customHeight="1">
      <c r="A376" s="639"/>
      <c r="B376" s="639"/>
      <c r="C376" s="639"/>
      <c r="D376" s="639"/>
      <c r="E376" s="711"/>
      <c r="F376" s="711"/>
      <c r="G376" s="711"/>
      <c r="H376" s="711"/>
      <c r="I376" s="639"/>
      <c r="J376" s="711"/>
      <c r="K376" s="711"/>
      <c r="L376" s="711"/>
      <c r="M376" s="711"/>
      <c r="N376" s="711"/>
      <c r="O376" s="711"/>
      <c r="P376" s="711"/>
      <c r="Q376" s="711"/>
      <c r="R376" s="711"/>
      <c r="S376" s="711"/>
      <c r="T376" s="711"/>
      <c r="U376" s="711"/>
      <c r="V376" s="711"/>
      <c r="W376" s="711"/>
      <c r="X376" s="711"/>
      <c r="Y376" s="711"/>
      <c r="Z376" s="711"/>
      <c r="AA376" s="711"/>
      <c r="AB376" s="711"/>
      <c r="AC376" s="711"/>
      <c r="AD376" s="711"/>
      <c r="AE376" s="711"/>
      <c r="AF376" s="711"/>
      <c r="AG376" s="711"/>
      <c r="AH376" s="711"/>
      <c r="AI376" s="711"/>
      <c r="AJ376" s="711"/>
      <c r="AK376" s="711"/>
      <c r="AL376" s="711"/>
      <c r="AM376" s="711"/>
      <c r="AN376" s="711"/>
      <c r="AO376" s="711"/>
      <c r="AP376" s="711"/>
      <c r="AQ376" s="711"/>
      <c r="AR376" s="711"/>
      <c r="AS376" s="711"/>
      <c r="AT376" s="711"/>
      <c r="AU376" s="711"/>
      <c r="AV376" s="711"/>
      <c r="AW376" s="711"/>
      <c r="AX376" s="711"/>
      <c r="AY376" s="711"/>
      <c r="AZ376" s="711"/>
      <c r="BA376" s="711"/>
      <c r="BB376" s="711"/>
      <c r="BC376" s="711"/>
      <c r="BD376" s="711"/>
      <c r="BE376" s="711"/>
      <c r="BF376" s="711"/>
      <c r="BG376" s="711"/>
      <c r="BH376" s="711"/>
      <c r="BI376" s="711"/>
      <c r="BJ376" s="711"/>
      <c r="BK376" s="711"/>
      <c r="BL376" s="711"/>
      <c r="BM376" s="711"/>
      <c r="BN376" s="711"/>
      <c r="BO376" s="711"/>
      <c r="BP376" s="711"/>
      <c r="BQ376" s="639"/>
      <c r="CB376" s="639"/>
    </row>
    <row r="377" ht="15.75" customHeight="1">
      <c r="A377" s="639"/>
      <c r="B377" s="639"/>
      <c r="C377" s="639"/>
      <c r="D377" s="639"/>
      <c r="E377" s="711"/>
      <c r="F377" s="711"/>
      <c r="G377" s="711"/>
      <c r="H377" s="711"/>
      <c r="I377" s="639"/>
      <c r="J377" s="711"/>
      <c r="K377" s="711"/>
      <c r="L377" s="711"/>
      <c r="M377" s="711"/>
      <c r="N377" s="711"/>
      <c r="O377" s="711"/>
      <c r="P377" s="711"/>
      <c r="Q377" s="711"/>
      <c r="R377" s="711"/>
      <c r="S377" s="711"/>
      <c r="T377" s="711"/>
      <c r="U377" s="711"/>
      <c r="V377" s="711"/>
      <c r="W377" s="711"/>
      <c r="X377" s="711"/>
      <c r="Y377" s="711"/>
      <c r="Z377" s="711"/>
      <c r="AA377" s="711"/>
      <c r="AB377" s="711"/>
      <c r="AC377" s="711"/>
      <c r="AD377" s="711"/>
      <c r="AE377" s="711"/>
      <c r="AF377" s="711"/>
      <c r="AG377" s="711"/>
      <c r="AH377" s="711"/>
      <c r="AI377" s="711"/>
      <c r="AJ377" s="711"/>
      <c r="AK377" s="711"/>
      <c r="AL377" s="711"/>
      <c r="AM377" s="711"/>
      <c r="AN377" s="711"/>
      <c r="AO377" s="711"/>
      <c r="AP377" s="711"/>
      <c r="AQ377" s="711"/>
      <c r="AR377" s="711"/>
      <c r="AS377" s="711"/>
      <c r="AT377" s="711"/>
      <c r="AU377" s="711"/>
      <c r="AV377" s="711"/>
      <c r="AW377" s="711"/>
      <c r="AX377" s="711"/>
      <c r="AY377" s="711"/>
      <c r="AZ377" s="711"/>
      <c r="BA377" s="711"/>
      <c r="BB377" s="711"/>
      <c r="BC377" s="711"/>
      <c r="BD377" s="711"/>
      <c r="BE377" s="711"/>
      <c r="BF377" s="711"/>
      <c r="BG377" s="711"/>
      <c r="BH377" s="711"/>
      <c r="BI377" s="711"/>
      <c r="BJ377" s="711"/>
      <c r="BK377" s="711"/>
      <c r="BL377" s="711"/>
      <c r="BM377" s="711"/>
      <c r="BN377" s="711"/>
      <c r="BO377" s="711"/>
      <c r="BP377" s="711"/>
      <c r="BQ377" s="639"/>
      <c r="CB377" s="639"/>
    </row>
    <row r="378" ht="15.75" customHeight="1">
      <c r="A378" s="639"/>
      <c r="B378" s="639"/>
      <c r="C378" s="639"/>
      <c r="D378" s="639"/>
      <c r="E378" s="711"/>
      <c r="F378" s="711"/>
      <c r="G378" s="711"/>
      <c r="H378" s="711"/>
      <c r="I378" s="639"/>
      <c r="J378" s="711"/>
      <c r="K378" s="711"/>
      <c r="L378" s="711"/>
      <c r="M378" s="711"/>
      <c r="N378" s="711"/>
      <c r="O378" s="711"/>
      <c r="P378" s="711"/>
      <c r="Q378" s="711"/>
      <c r="R378" s="711"/>
      <c r="S378" s="711"/>
      <c r="T378" s="711"/>
      <c r="U378" s="711"/>
      <c r="V378" s="711"/>
      <c r="W378" s="711"/>
      <c r="X378" s="711"/>
      <c r="Y378" s="711"/>
      <c r="Z378" s="711"/>
      <c r="AA378" s="711"/>
      <c r="AB378" s="711"/>
      <c r="AC378" s="711"/>
      <c r="AD378" s="711"/>
      <c r="AE378" s="711"/>
      <c r="AF378" s="711"/>
      <c r="AG378" s="711"/>
      <c r="AH378" s="711"/>
      <c r="AI378" s="711"/>
      <c r="AJ378" s="711"/>
      <c r="AK378" s="711"/>
      <c r="AL378" s="711"/>
      <c r="AM378" s="711"/>
      <c r="AN378" s="711"/>
      <c r="AO378" s="711"/>
      <c r="AP378" s="711"/>
      <c r="AQ378" s="711"/>
      <c r="AR378" s="711"/>
      <c r="AS378" s="711"/>
      <c r="AT378" s="711"/>
      <c r="AU378" s="711"/>
      <c r="AV378" s="711"/>
      <c r="AW378" s="711"/>
      <c r="AX378" s="711"/>
      <c r="AY378" s="711"/>
      <c r="AZ378" s="711"/>
      <c r="BA378" s="711"/>
      <c r="BB378" s="711"/>
      <c r="BC378" s="711"/>
      <c r="BD378" s="711"/>
      <c r="BE378" s="711"/>
      <c r="BF378" s="711"/>
      <c r="BG378" s="711"/>
      <c r="BH378" s="711"/>
      <c r="BI378" s="711"/>
      <c r="BJ378" s="711"/>
      <c r="BK378" s="711"/>
      <c r="BL378" s="711"/>
      <c r="BM378" s="711"/>
      <c r="BN378" s="711"/>
      <c r="BO378" s="711"/>
      <c r="BP378" s="711"/>
      <c r="BQ378" s="639"/>
      <c r="CB378" s="639"/>
    </row>
    <row r="379" ht="15.75" customHeight="1">
      <c r="A379" s="639"/>
      <c r="B379" s="639"/>
      <c r="C379" s="639"/>
      <c r="D379" s="639"/>
      <c r="E379" s="711"/>
      <c r="F379" s="711"/>
      <c r="G379" s="711"/>
      <c r="H379" s="711"/>
      <c r="I379" s="639"/>
      <c r="J379" s="711"/>
      <c r="K379" s="711"/>
      <c r="L379" s="711"/>
      <c r="M379" s="711"/>
      <c r="N379" s="711"/>
      <c r="O379" s="711"/>
      <c r="P379" s="711"/>
      <c r="Q379" s="711"/>
      <c r="R379" s="711"/>
      <c r="S379" s="711"/>
      <c r="T379" s="711"/>
      <c r="U379" s="711"/>
      <c r="V379" s="711"/>
      <c r="W379" s="711"/>
      <c r="X379" s="711"/>
      <c r="Y379" s="711"/>
      <c r="Z379" s="711"/>
      <c r="AA379" s="711"/>
      <c r="AB379" s="711"/>
      <c r="AC379" s="711"/>
      <c r="AD379" s="711"/>
      <c r="AE379" s="711"/>
      <c r="AF379" s="711"/>
      <c r="AG379" s="711"/>
      <c r="AH379" s="711"/>
      <c r="AI379" s="711"/>
      <c r="AJ379" s="711"/>
      <c r="AK379" s="711"/>
      <c r="AL379" s="711"/>
      <c r="AM379" s="711"/>
      <c r="AN379" s="711"/>
      <c r="AO379" s="711"/>
      <c r="AP379" s="711"/>
      <c r="AQ379" s="711"/>
      <c r="AR379" s="711"/>
      <c r="AS379" s="711"/>
      <c r="AT379" s="711"/>
      <c r="AU379" s="711"/>
      <c r="AV379" s="711"/>
      <c r="AW379" s="711"/>
      <c r="AX379" s="711"/>
      <c r="AY379" s="711"/>
      <c r="AZ379" s="711"/>
      <c r="BA379" s="711"/>
      <c r="BB379" s="711"/>
      <c r="BC379" s="711"/>
      <c r="BD379" s="711"/>
      <c r="BE379" s="711"/>
      <c r="BF379" s="711"/>
      <c r="BG379" s="711"/>
      <c r="BH379" s="711"/>
      <c r="BI379" s="711"/>
      <c r="BJ379" s="711"/>
      <c r="BK379" s="711"/>
      <c r="BL379" s="711"/>
      <c r="BM379" s="711"/>
      <c r="BN379" s="711"/>
      <c r="BO379" s="711"/>
      <c r="BP379" s="711"/>
      <c r="BQ379" s="639"/>
      <c r="CB379" s="639"/>
    </row>
    <row r="380" ht="15.75" customHeight="1">
      <c r="A380" s="639"/>
      <c r="B380" s="639"/>
      <c r="C380" s="639"/>
      <c r="D380" s="639"/>
      <c r="E380" s="711"/>
      <c r="F380" s="711"/>
      <c r="G380" s="711"/>
      <c r="H380" s="711"/>
      <c r="I380" s="639"/>
      <c r="J380" s="711"/>
      <c r="K380" s="711"/>
      <c r="L380" s="711"/>
      <c r="M380" s="711"/>
      <c r="N380" s="711"/>
      <c r="O380" s="711"/>
      <c r="P380" s="711"/>
      <c r="Q380" s="711"/>
      <c r="R380" s="711"/>
      <c r="S380" s="711"/>
      <c r="T380" s="711"/>
      <c r="U380" s="711"/>
      <c r="V380" s="711"/>
      <c r="W380" s="711"/>
      <c r="X380" s="711"/>
      <c r="Y380" s="711"/>
      <c r="Z380" s="711"/>
      <c r="AA380" s="711"/>
      <c r="AB380" s="711"/>
      <c r="AC380" s="711"/>
      <c r="AD380" s="711"/>
      <c r="AE380" s="711"/>
      <c r="AF380" s="711"/>
      <c r="AG380" s="711"/>
      <c r="AH380" s="711"/>
      <c r="AI380" s="711"/>
      <c r="AJ380" s="711"/>
      <c r="AK380" s="711"/>
      <c r="AL380" s="711"/>
      <c r="AM380" s="711"/>
      <c r="AN380" s="711"/>
      <c r="AO380" s="711"/>
      <c r="AP380" s="711"/>
      <c r="AQ380" s="711"/>
      <c r="AR380" s="711"/>
      <c r="AS380" s="711"/>
      <c r="AT380" s="711"/>
      <c r="AU380" s="711"/>
      <c r="AV380" s="711"/>
      <c r="AW380" s="711"/>
      <c r="AX380" s="711"/>
      <c r="AY380" s="711"/>
      <c r="AZ380" s="711"/>
      <c r="BA380" s="711"/>
      <c r="BB380" s="711"/>
      <c r="BC380" s="711"/>
      <c r="BD380" s="711"/>
      <c r="BE380" s="711"/>
      <c r="BF380" s="711"/>
      <c r="BG380" s="711"/>
      <c r="BH380" s="711"/>
      <c r="BI380" s="711"/>
      <c r="BJ380" s="711"/>
      <c r="BK380" s="711"/>
      <c r="BL380" s="711"/>
      <c r="BM380" s="711"/>
      <c r="BN380" s="711"/>
      <c r="BO380" s="711"/>
      <c r="BP380" s="711"/>
      <c r="BQ380" s="639"/>
      <c r="CB380" s="639"/>
    </row>
    <row r="381" ht="15.75" customHeight="1">
      <c r="A381" s="639"/>
      <c r="B381" s="639"/>
      <c r="C381" s="639"/>
      <c r="D381" s="639"/>
      <c r="E381" s="711"/>
      <c r="F381" s="711"/>
      <c r="G381" s="711"/>
      <c r="H381" s="711"/>
      <c r="I381" s="639"/>
      <c r="J381" s="711"/>
      <c r="K381" s="711"/>
      <c r="L381" s="711"/>
      <c r="M381" s="711"/>
      <c r="N381" s="711"/>
      <c r="O381" s="711"/>
      <c r="P381" s="711"/>
      <c r="Q381" s="711"/>
      <c r="R381" s="711"/>
      <c r="S381" s="711"/>
      <c r="T381" s="711"/>
      <c r="U381" s="711"/>
      <c r="V381" s="711"/>
      <c r="W381" s="711"/>
      <c r="X381" s="711"/>
      <c r="Y381" s="711"/>
      <c r="Z381" s="711"/>
      <c r="AA381" s="711"/>
      <c r="AB381" s="711"/>
      <c r="AC381" s="711"/>
      <c r="AD381" s="711"/>
      <c r="AE381" s="711"/>
      <c r="AF381" s="711"/>
      <c r="AG381" s="711"/>
      <c r="AH381" s="711"/>
      <c r="AI381" s="711"/>
      <c r="AJ381" s="711"/>
      <c r="AK381" s="711"/>
      <c r="AL381" s="711"/>
      <c r="AM381" s="711"/>
      <c r="AN381" s="711"/>
      <c r="AO381" s="711"/>
      <c r="AP381" s="711"/>
      <c r="AQ381" s="711"/>
      <c r="AR381" s="711"/>
      <c r="AS381" s="711"/>
      <c r="AT381" s="711"/>
      <c r="AU381" s="711"/>
      <c r="AV381" s="711"/>
      <c r="AW381" s="711"/>
      <c r="AX381" s="711"/>
      <c r="AY381" s="711"/>
      <c r="AZ381" s="711"/>
      <c r="BA381" s="711"/>
      <c r="BB381" s="711"/>
      <c r="BC381" s="711"/>
      <c r="BD381" s="711"/>
      <c r="BE381" s="711"/>
      <c r="BF381" s="711"/>
      <c r="BG381" s="711"/>
      <c r="BH381" s="711"/>
      <c r="BI381" s="711"/>
      <c r="BJ381" s="711"/>
      <c r="BK381" s="711"/>
      <c r="BL381" s="711"/>
      <c r="BM381" s="711"/>
      <c r="BN381" s="711"/>
      <c r="BO381" s="711"/>
      <c r="BP381" s="711"/>
      <c r="BQ381" s="639"/>
      <c r="CB381" s="639"/>
    </row>
    <row r="382" ht="15.75" customHeight="1">
      <c r="A382" s="639"/>
      <c r="B382" s="639"/>
      <c r="C382" s="639"/>
      <c r="D382" s="639"/>
      <c r="E382" s="711"/>
      <c r="F382" s="711"/>
      <c r="G382" s="711"/>
      <c r="H382" s="711"/>
      <c r="I382" s="639"/>
      <c r="J382" s="711"/>
      <c r="K382" s="711"/>
      <c r="L382" s="711"/>
      <c r="M382" s="711"/>
      <c r="N382" s="711"/>
      <c r="O382" s="711"/>
      <c r="P382" s="711"/>
      <c r="Q382" s="711"/>
      <c r="R382" s="711"/>
      <c r="S382" s="711"/>
      <c r="T382" s="711"/>
      <c r="U382" s="711"/>
      <c r="V382" s="711"/>
      <c r="W382" s="711"/>
      <c r="X382" s="711"/>
      <c r="Y382" s="711"/>
      <c r="Z382" s="711"/>
      <c r="AA382" s="711"/>
      <c r="AB382" s="711"/>
      <c r="AC382" s="711"/>
      <c r="AD382" s="711"/>
      <c r="AE382" s="711"/>
      <c r="AF382" s="711"/>
      <c r="AG382" s="711"/>
      <c r="AH382" s="711"/>
      <c r="AI382" s="711"/>
      <c r="AJ382" s="711"/>
      <c r="AK382" s="711"/>
      <c r="AL382" s="711"/>
      <c r="AM382" s="711"/>
      <c r="AN382" s="711"/>
      <c r="AO382" s="711"/>
      <c r="AP382" s="711"/>
      <c r="AQ382" s="711"/>
      <c r="AR382" s="711"/>
      <c r="AS382" s="711"/>
      <c r="AT382" s="711"/>
      <c r="AU382" s="711"/>
      <c r="AV382" s="711"/>
      <c r="AW382" s="711"/>
      <c r="AX382" s="711"/>
      <c r="AY382" s="711"/>
      <c r="AZ382" s="711"/>
      <c r="BA382" s="711"/>
      <c r="BB382" s="711"/>
      <c r="BC382" s="711"/>
      <c r="BD382" s="711"/>
      <c r="BE382" s="711"/>
      <c r="BF382" s="711"/>
      <c r="BG382" s="711"/>
      <c r="BH382" s="711"/>
      <c r="BI382" s="711"/>
      <c r="BJ382" s="711"/>
      <c r="BK382" s="711"/>
      <c r="BL382" s="711"/>
      <c r="BM382" s="711"/>
      <c r="BN382" s="711"/>
      <c r="BO382" s="711"/>
      <c r="BP382" s="711"/>
      <c r="BQ382" s="639"/>
      <c r="CB382" s="639"/>
    </row>
    <row r="383" ht="15.75" customHeight="1">
      <c r="A383" s="639"/>
      <c r="B383" s="639"/>
      <c r="C383" s="639"/>
      <c r="D383" s="639"/>
      <c r="E383" s="711"/>
      <c r="F383" s="711"/>
      <c r="G383" s="711"/>
      <c r="H383" s="711"/>
      <c r="I383" s="639"/>
      <c r="J383" s="711"/>
      <c r="K383" s="711"/>
      <c r="L383" s="711"/>
      <c r="M383" s="711"/>
      <c r="N383" s="711"/>
      <c r="O383" s="711"/>
      <c r="P383" s="711"/>
      <c r="Q383" s="711"/>
      <c r="R383" s="711"/>
      <c r="S383" s="711"/>
      <c r="T383" s="711"/>
      <c r="U383" s="711"/>
      <c r="V383" s="711"/>
      <c r="W383" s="711"/>
      <c r="X383" s="711"/>
      <c r="Y383" s="711"/>
      <c r="Z383" s="711"/>
      <c r="AA383" s="711"/>
      <c r="AB383" s="711"/>
      <c r="AC383" s="711"/>
      <c r="AD383" s="711"/>
      <c r="AE383" s="711"/>
      <c r="AF383" s="711"/>
      <c r="AG383" s="711"/>
      <c r="AH383" s="711"/>
      <c r="AI383" s="711"/>
      <c r="AJ383" s="711"/>
      <c r="AK383" s="711"/>
      <c r="AL383" s="711"/>
      <c r="AM383" s="711"/>
      <c r="AN383" s="711"/>
      <c r="AO383" s="711"/>
      <c r="AP383" s="711"/>
      <c r="AQ383" s="711"/>
      <c r="AR383" s="711"/>
      <c r="AS383" s="711"/>
      <c r="AT383" s="711"/>
      <c r="AU383" s="711"/>
      <c r="AV383" s="711"/>
      <c r="AW383" s="711"/>
      <c r="AX383" s="711"/>
      <c r="AY383" s="711"/>
      <c r="AZ383" s="711"/>
      <c r="BA383" s="711"/>
      <c r="BB383" s="711"/>
      <c r="BC383" s="711"/>
      <c r="BD383" s="711"/>
      <c r="BE383" s="711"/>
      <c r="BF383" s="711"/>
      <c r="BG383" s="711"/>
      <c r="BH383" s="711"/>
      <c r="BI383" s="711"/>
      <c r="BJ383" s="711"/>
      <c r="BK383" s="711"/>
      <c r="BL383" s="711"/>
      <c r="BM383" s="711"/>
      <c r="BN383" s="711"/>
      <c r="BO383" s="711"/>
      <c r="BP383" s="711"/>
      <c r="BQ383" s="639"/>
      <c r="CB383" s="639"/>
    </row>
    <row r="384" ht="15.75" customHeight="1">
      <c r="A384" s="639"/>
      <c r="B384" s="639"/>
      <c r="C384" s="639"/>
      <c r="D384" s="639"/>
      <c r="E384" s="711"/>
      <c r="F384" s="711"/>
      <c r="G384" s="711"/>
      <c r="H384" s="711"/>
      <c r="I384" s="639"/>
      <c r="J384" s="711"/>
      <c r="K384" s="711"/>
      <c r="L384" s="711"/>
      <c r="M384" s="711"/>
      <c r="N384" s="711"/>
      <c r="O384" s="711"/>
      <c r="P384" s="711"/>
      <c r="Q384" s="711"/>
      <c r="R384" s="711"/>
      <c r="S384" s="711"/>
      <c r="T384" s="711"/>
      <c r="U384" s="711"/>
      <c r="V384" s="711"/>
      <c r="W384" s="711"/>
      <c r="X384" s="711"/>
      <c r="Y384" s="711"/>
      <c r="Z384" s="711"/>
      <c r="AA384" s="711"/>
      <c r="AB384" s="711"/>
      <c r="AC384" s="711"/>
      <c r="AD384" s="711"/>
      <c r="AE384" s="711"/>
      <c r="AF384" s="711"/>
      <c r="AG384" s="711"/>
      <c r="AH384" s="711"/>
      <c r="AI384" s="711"/>
      <c r="AJ384" s="711"/>
      <c r="AK384" s="711"/>
      <c r="AL384" s="711"/>
      <c r="AM384" s="711"/>
      <c r="AN384" s="711"/>
      <c r="AO384" s="711"/>
      <c r="AP384" s="711"/>
      <c r="AQ384" s="711"/>
      <c r="AR384" s="711"/>
      <c r="AS384" s="711"/>
      <c r="AT384" s="711"/>
      <c r="AU384" s="711"/>
      <c r="AV384" s="711"/>
      <c r="AW384" s="711"/>
      <c r="AX384" s="711"/>
      <c r="AY384" s="711"/>
      <c r="AZ384" s="711"/>
      <c r="BA384" s="711"/>
      <c r="BB384" s="711"/>
      <c r="BC384" s="711"/>
      <c r="BD384" s="711"/>
      <c r="BE384" s="711"/>
      <c r="BF384" s="711"/>
      <c r="BG384" s="711"/>
      <c r="BH384" s="711"/>
      <c r="BI384" s="711"/>
      <c r="BJ384" s="711"/>
      <c r="BK384" s="711"/>
      <c r="BL384" s="711"/>
      <c r="BM384" s="711"/>
      <c r="BN384" s="711"/>
      <c r="BO384" s="711"/>
      <c r="BP384" s="711"/>
      <c r="BQ384" s="639"/>
      <c r="CB384" s="639"/>
    </row>
    <row r="385" ht="15.75" customHeight="1">
      <c r="A385" s="639"/>
      <c r="B385" s="639"/>
      <c r="C385" s="639"/>
      <c r="D385" s="639"/>
      <c r="E385" s="711"/>
      <c r="F385" s="711"/>
      <c r="G385" s="711"/>
      <c r="H385" s="711"/>
      <c r="I385" s="639"/>
      <c r="J385" s="711"/>
      <c r="K385" s="711"/>
      <c r="L385" s="711"/>
      <c r="M385" s="711"/>
      <c r="N385" s="711"/>
      <c r="O385" s="711"/>
      <c r="P385" s="711"/>
      <c r="Q385" s="711"/>
      <c r="R385" s="711"/>
      <c r="S385" s="711"/>
      <c r="T385" s="711"/>
      <c r="U385" s="711"/>
      <c r="V385" s="711"/>
      <c r="W385" s="711"/>
      <c r="X385" s="711"/>
      <c r="Y385" s="711"/>
      <c r="Z385" s="711"/>
      <c r="AA385" s="711"/>
      <c r="AB385" s="711"/>
      <c r="AC385" s="711"/>
      <c r="AD385" s="711"/>
      <c r="AE385" s="711"/>
      <c r="AF385" s="711"/>
      <c r="AG385" s="711"/>
      <c r="AH385" s="711"/>
      <c r="AI385" s="711"/>
      <c r="AJ385" s="711"/>
      <c r="AK385" s="711"/>
      <c r="AL385" s="711"/>
      <c r="AM385" s="711"/>
      <c r="AN385" s="711"/>
      <c r="AO385" s="711"/>
      <c r="AP385" s="711"/>
      <c r="AQ385" s="711"/>
      <c r="AR385" s="711"/>
      <c r="AS385" s="711"/>
      <c r="AT385" s="711"/>
      <c r="AU385" s="711"/>
      <c r="AV385" s="711"/>
      <c r="AW385" s="711"/>
      <c r="AX385" s="711"/>
      <c r="AY385" s="711"/>
      <c r="AZ385" s="711"/>
      <c r="BA385" s="711"/>
      <c r="BB385" s="711"/>
      <c r="BC385" s="711"/>
      <c r="BD385" s="711"/>
      <c r="BE385" s="711"/>
      <c r="BF385" s="711"/>
      <c r="BG385" s="711"/>
      <c r="BH385" s="711"/>
      <c r="BI385" s="711"/>
      <c r="BJ385" s="711"/>
      <c r="BK385" s="711"/>
      <c r="BL385" s="711"/>
      <c r="BM385" s="711"/>
      <c r="BN385" s="711"/>
      <c r="BO385" s="711"/>
      <c r="BP385" s="711"/>
      <c r="BQ385" s="639"/>
      <c r="CB385" s="639"/>
    </row>
    <row r="386" ht="15.75" customHeight="1">
      <c r="A386" s="639"/>
      <c r="B386" s="639"/>
      <c r="C386" s="639"/>
      <c r="D386" s="639"/>
      <c r="E386" s="711"/>
      <c r="F386" s="711"/>
      <c r="G386" s="711"/>
      <c r="H386" s="711"/>
      <c r="I386" s="639"/>
      <c r="J386" s="711"/>
      <c r="K386" s="711"/>
      <c r="L386" s="711"/>
      <c r="M386" s="711"/>
      <c r="N386" s="711"/>
      <c r="O386" s="711"/>
      <c r="P386" s="711"/>
      <c r="Q386" s="711"/>
      <c r="R386" s="711"/>
      <c r="S386" s="711"/>
      <c r="T386" s="711"/>
      <c r="U386" s="711"/>
      <c r="V386" s="711"/>
      <c r="W386" s="711"/>
      <c r="X386" s="711"/>
      <c r="Y386" s="711"/>
      <c r="Z386" s="711"/>
      <c r="AA386" s="711"/>
      <c r="AB386" s="711"/>
      <c r="AC386" s="711"/>
      <c r="AD386" s="711"/>
      <c r="AE386" s="711"/>
      <c r="AF386" s="711"/>
      <c r="AG386" s="711"/>
      <c r="AH386" s="711"/>
      <c r="AI386" s="711"/>
      <c r="AJ386" s="711"/>
      <c r="AK386" s="711"/>
      <c r="AL386" s="711"/>
      <c r="AM386" s="711"/>
      <c r="AN386" s="711"/>
      <c r="AO386" s="711"/>
      <c r="AP386" s="711"/>
      <c r="AQ386" s="711"/>
      <c r="AR386" s="711"/>
      <c r="AS386" s="711"/>
      <c r="AT386" s="711"/>
      <c r="AU386" s="711"/>
      <c r="AV386" s="711"/>
      <c r="AW386" s="711"/>
      <c r="AX386" s="711"/>
      <c r="AY386" s="711"/>
      <c r="AZ386" s="711"/>
      <c r="BA386" s="711"/>
      <c r="BB386" s="711"/>
      <c r="BC386" s="711"/>
      <c r="BD386" s="711"/>
      <c r="BE386" s="711"/>
      <c r="BF386" s="711"/>
      <c r="BG386" s="711"/>
      <c r="BH386" s="711"/>
      <c r="BI386" s="711"/>
      <c r="BJ386" s="711"/>
      <c r="BK386" s="711"/>
      <c r="BL386" s="711"/>
      <c r="BM386" s="711"/>
      <c r="BN386" s="711"/>
      <c r="BO386" s="711"/>
      <c r="BP386" s="711"/>
      <c r="BQ386" s="639"/>
      <c r="CB386" s="639"/>
    </row>
    <row r="387" ht="15.75" customHeight="1">
      <c r="A387" s="639"/>
      <c r="B387" s="639"/>
      <c r="C387" s="639"/>
      <c r="D387" s="639"/>
      <c r="E387" s="711"/>
      <c r="F387" s="711"/>
      <c r="G387" s="711"/>
      <c r="H387" s="711"/>
      <c r="I387" s="639"/>
      <c r="J387" s="711"/>
      <c r="K387" s="711"/>
      <c r="L387" s="711"/>
      <c r="M387" s="711"/>
      <c r="N387" s="711"/>
      <c r="O387" s="711"/>
      <c r="P387" s="711"/>
      <c r="Q387" s="711"/>
      <c r="R387" s="711"/>
      <c r="S387" s="711"/>
      <c r="T387" s="711"/>
      <c r="U387" s="711"/>
      <c r="V387" s="711"/>
      <c r="W387" s="711"/>
      <c r="X387" s="711"/>
      <c r="Y387" s="711"/>
      <c r="Z387" s="711"/>
      <c r="AA387" s="711"/>
      <c r="AB387" s="711"/>
      <c r="AC387" s="711"/>
      <c r="AD387" s="711"/>
      <c r="AE387" s="711"/>
      <c r="AF387" s="711"/>
      <c r="AG387" s="711"/>
      <c r="AH387" s="711"/>
      <c r="AI387" s="711"/>
      <c r="AJ387" s="711"/>
      <c r="AK387" s="711"/>
      <c r="AL387" s="711"/>
      <c r="AM387" s="711"/>
      <c r="AN387" s="711"/>
      <c r="AO387" s="711"/>
      <c r="AP387" s="711"/>
      <c r="AQ387" s="711"/>
      <c r="AR387" s="711"/>
      <c r="AS387" s="711"/>
      <c r="AT387" s="711"/>
      <c r="AU387" s="711"/>
      <c r="AV387" s="711"/>
      <c r="AW387" s="711"/>
      <c r="AX387" s="711"/>
      <c r="AY387" s="711"/>
      <c r="AZ387" s="711"/>
      <c r="BA387" s="711"/>
      <c r="BB387" s="711"/>
      <c r="BC387" s="711"/>
      <c r="BD387" s="711"/>
      <c r="BE387" s="711"/>
      <c r="BF387" s="711"/>
      <c r="BG387" s="711"/>
      <c r="BH387" s="711"/>
      <c r="BI387" s="711"/>
      <c r="BJ387" s="711"/>
      <c r="BK387" s="711"/>
      <c r="BL387" s="711"/>
      <c r="BM387" s="711"/>
      <c r="BN387" s="711"/>
      <c r="BO387" s="711"/>
      <c r="BP387" s="711"/>
      <c r="BQ387" s="639"/>
      <c r="CB387" s="639"/>
    </row>
    <row r="388" ht="15.75" customHeight="1">
      <c r="A388" s="639"/>
      <c r="B388" s="639"/>
      <c r="C388" s="639"/>
      <c r="D388" s="639"/>
      <c r="E388" s="711"/>
      <c r="F388" s="711"/>
      <c r="G388" s="711"/>
      <c r="H388" s="711"/>
      <c r="I388" s="639"/>
      <c r="J388" s="711"/>
      <c r="K388" s="711"/>
      <c r="L388" s="711"/>
      <c r="M388" s="711"/>
      <c r="N388" s="711"/>
      <c r="O388" s="711"/>
      <c r="P388" s="711"/>
      <c r="Q388" s="711"/>
      <c r="R388" s="711"/>
      <c r="S388" s="711"/>
      <c r="T388" s="711"/>
      <c r="U388" s="711"/>
      <c r="V388" s="711"/>
      <c r="W388" s="711"/>
      <c r="X388" s="711"/>
      <c r="Y388" s="711"/>
      <c r="Z388" s="711"/>
      <c r="AA388" s="711"/>
      <c r="AB388" s="711"/>
      <c r="AC388" s="711"/>
      <c r="AD388" s="711"/>
      <c r="AE388" s="711"/>
      <c r="AF388" s="711"/>
      <c r="AG388" s="711"/>
      <c r="AH388" s="711"/>
      <c r="AI388" s="711"/>
      <c r="AJ388" s="711"/>
      <c r="AK388" s="711"/>
      <c r="AL388" s="711"/>
      <c r="AM388" s="711"/>
      <c r="AN388" s="711"/>
      <c r="AO388" s="711"/>
      <c r="AP388" s="711"/>
      <c r="AQ388" s="711"/>
      <c r="AR388" s="711"/>
      <c r="AS388" s="711"/>
      <c r="AT388" s="711"/>
      <c r="AU388" s="711"/>
      <c r="AV388" s="711"/>
      <c r="AW388" s="711"/>
      <c r="AX388" s="711"/>
      <c r="AY388" s="711"/>
      <c r="AZ388" s="711"/>
      <c r="BA388" s="711"/>
      <c r="BB388" s="711"/>
      <c r="BC388" s="711"/>
      <c r="BD388" s="711"/>
      <c r="BE388" s="711"/>
      <c r="BF388" s="711"/>
      <c r="BG388" s="711"/>
      <c r="BH388" s="711"/>
      <c r="BI388" s="711"/>
      <c r="BJ388" s="711"/>
      <c r="BK388" s="711"/>
      <c r="BL388" s="711"/>
      <c r="BM388" s="711"/>
      <c r="BN388" s="711"/>
      <c r="BO388" s="711"/>
      <c r="BP388" s="711"/>
      <c r="BQ388" s="639"/>
      <c r="CB388" s="639"/>
    </row>
    <row r="389" ht="15.75" customHeight="1">
      <c r="A389" s="639"/>
      <c r="B389" s="639"/>
      <c r="C389" s="639"/>
      <c r="D389" s="639"/>
      <c r="E389" s="711"/>
      <c r="F389" s="711"/>
      <c r="G389" s="711"/>
      <c r="H389" s="711"/>
      <c r="I389" s="639"/>
      <c r="J389" s="711"/>
      <c r="K389" s="711"/>
      <c r="L389" s="711"/>
      <c r="M389" s="711"/>
      <c r="N389" s="711"/>
      <c r="O389" s="711"/>
      <c r="P389" s="711"/>
      <c r="Q389" s="711"/>
      <c r="R389" s="711"/>
      <c r="S389" s="711"/>
      <c r="T389" s="711"/>
      <c r="U389" s="711"/>
      <c r="V389" s="711"/>
      <c r="W389" s="711"/>
      <c r="X389" s="711"/>
      <c r="Y389" s="711"/>
      <c r="Z389" s="711"/>
      <c r="AA389" s="711"/>
      <c r="AB389" s="711"/>
      <c r="AC389" s="711"/>
      <c r="AD389" s="711"/>
      <c r="AE389" s="711"/>
      <c r="AF389" s="711"/>
      <c r="AG389" s="711"/>
      <c r="AH389" s="711"/>
      <c r="AI389" s="711"/>
      <c r="AJ389" s="711"/>
      <c r="AK389" s="711"/>
      <c r="AL389" s="711"/>
      <c r="AM389" s="711"/>
      <c r="AN389" s="711"/>
      <c r="AO389" s="711"/>
      <c r="AP389" s="711"/>
      <c r="AQ389" s="711"/>
      <c r="AR389" s="711"/>
      <c r="AS389" s="711"/>
      <c r="AT389" s="711"/>
      <c r="AU389" s="711"/>
      <c r="AV389" s="711"/>
      <c r="AW389" s="711"/>
      <c r="AX389" s="711"/>
      <c r="AY389" s="711"/>
      <c r="AZ389" s="711"/>
      <c r="BA389" s="711"/>
      <c r="BB389" s="711"/>
      <c r="BC389" s="711"/>
      <c r="BD389" s="711"/>
      <c r="BE389" s="711"/>
      <c r="BF389" s="711"/>
      <c r="BG389" s="711"/>
      <c r="BH389" s="711"/>
      <c r="BI389" s="711"/>
      <c r="BJ389" s="711"/>
      <c r="BK389" s="711"/>
      <c r="BL389" s="711"/>
      <c r="BM389" s="711"/>
      <c r="BN389" s="711"/>
      <c r="BO389" s="711"/>
      <c r="BP389" s="711"/>
      <c r="BQ389" s="639"/>
      <c r="CB389" s="639"/>
    </row>
    <row r="390" ht="15.75" customHeight="1">
      <c r="A390" s="639"/>
      <c r="B390" s="639"/>
      <c r="C390" s="639"/>
      <c r="D390" s="639"/>
      <c r="E390" s="711"/>
      <c r="F390" s="711"/>
      <c r="G390" s="711"/>
      <c r="H390" s="711"/>
      <c r="I390" s="639"/>
      <c r="J390" s="711"/>
      <c r="K390" s="711"/>
      <c r="L390" s="711"/>
      <c r="M390" s="711"/>
      <c r="N390" s="711"/>
      <c r="O390" s="711"/>
      <c r="P390" s="711"/>
      <c r="Q390" s="711"/>
      <c r="R390" s="711"/>
      <c r="S390" s="711"/>
      <c r="T390" s="711"/>
      <c r="U390" s="711"/>
      <c r="V390" s="711"/>
      <c r="W390" s="711"/>
      <c r="X390" s="711"/>
      <c r="Y390" s="711"/>
      <c r="Z390" s="711"/>
      <c r="AA390" s="711"/>
      <c r="AB390" s="711"/>
      <c r="AC390" s="711"/>
      <c r="AD390" s="711"/>
      <c r="AE390" s="711"/>
      <c r="AF390" s="711"/>
      <c r="AG390" s="711"/>
      <c r="AH390" s="711"/>
      <c r="AI390" s="711"/>
      <c r="AJ390" s="711"/>
      <c r="AK390" s="711"/>
      <c r="AL390" s="711"/>
      <c r="AM390" s="711"/>
      <c r="AN390" s="711"/>
      <c r="AO390" s="711"/>
      <c r="AP390" s="711"/>
      <c r="AQ390" s="711"/>
      <c r="AR390" s="711"/>
      <c r="AS390" s="711"/>
      <c r="AT390" s="711"/>
      <c r="AU390" s="711"/>
      <c r="AV390" s="711"/>
      <c r="AW390" s="711"/>
      <c r="AX390" s="711"/>
      <c r="AY390" s="711"/>
      <c r="AZ390" s="711"/>
      <c r="BA390" s="711"/>
      <c r="BB390" s="711"/>
      <c r="BC390" s="711"/>
      <c r="BD390" s="711"/>
      <c r="BE390" s="711"/>
      <c r="BF390" s="711"/>
      <c r="BG390" s="711"/>
      <c r="BH390" s="711"/>
      <c r="BI390" s="711"/>
      <c r="BJ390" s="711"/>
      <c r="BK390" s="711"/>
      <c r="BL390" s="711"/>
      <c r="BM390" s="711"/>
      <c r="BN390" s="711"/>
      <c r="BO390" s="711"/>
      <c r="BP390" s="711"/>
      <c r="BQ390" s="639"/>
      <c r="CB390" s="639"/>
    </row>
    <row r="391" ht="15.75" customHeight="1">
      <c r="A391" s="639"/>
      <c r="B391" s="639"/>
      <c r="C391" s="639"/>
      <c r="D391" s="639"/>
      <c r="E391" s="711"/>
      <c r="F391" s="711"/>
      <c r="G391" s="711"/>
      <c r="H391" s="711"/>
      <c r="I391" s="639"/>
      <c r="J391" s="711"/>
      <c r="K391" s="711"/>
      <c r="L391" s="711"/>
      <c r="M391" s="711"/>
      <c r="N391" s="711"/>
      <c r="O391" s="711"/>
      <c r="P391" s="711"/>
      <c r="Q391" s="711"/>
      <c r="R391" s="711"/>
      <c r="S391" s="711"/>
      <c r="T391" s="711"/>
      <c r="U391" s="711"/>
      <c r="V391" s="711"/>
      <c r="W391" s="711"/>
      <c r="X391" s="711"/>
      <c r="Y391" s="711"/>
      <c r="Z391" s="711"/>
      <c r="AA391" s="711"/>
      <c r="AB391" s="711"/>
      <c r="AC391" s="711"/>
      <c r="AD391" s="711"/>
      <c r="AE391" s="711"/>
      <c r="AF391" s="711"/>
      <c r="AG391" s="711"/>
      <c r="AH391" s="711"/>
      <c r="AI391" s="711"/>
      <c r="AJ391" s="711"/>
      <c r="AK391" s="711"/>
      <c r="AL391" s="711"/>
      <c r="AM391" s="711"/>
      <c r="AN391" s="711"/>
      <c r="AO391" s="711"/>
      <c r="AP391" s="711"/>
      <c r="AQ391" s="711"/>
      <c r="AR391" s="711"/>
      <c r="AS391" s="711"/>
      <c r="AT391" s="711"/>
      <c r="AU391" s="711"/>
      <c r="AV391" s="711"/>
      <c r="AW391" s="711"/>
      <c r="AX391" s="711"/>
      <c r="AY391" s="711"/>
      <c r="AZ391" s="711"/>
      <c r="BA391" s="711"/>
      <c r="BB391" s="711"/>
      <c r="BC391" s="711"/>
      <c r="BD391" s="711"/>
      <c r="BE391" s="711"/>
      <c r="BF391" s="711"/>
      <c r="BG391" s="711"/>
      <c r="BH391" s="711"/>
      <c r="BI391" s="711"/>
      <c r="BJ391" s="711"/>
      <c r="BK391" s="711"/>
      <c r="BL391" s="711"/>
      <c r="BM391" s="711"/>
      <c r="BN391" s="711"/>
      <c r="BO391" s="711"/>
      <c r="BP391" s="711"/>
      <c r="BQ391" s="639"/>
      <c r="CB391" s="639"/>
    </row>
    <row r="392" ht="15.75" customHeight="1">
      <c r="A392" s="639"/>
      <c r="B392" s="639"/>
      <c r="C392" s="639"/>
      <c r="D392" s="639"/>
      <c r="E392" s="711"/>
      <c r="F392" s="711"/>
      <c r="G392" s="711"/>
      <c r="H392" s="711"/>
      <c r="I392" s="639"/>
      <c r="J392" s="711"/>
      <c r="K392" s="711"/>
      <c r="L392" s="711"/>
      <c r="M392" s="711"/>
      <c r="N392" s="711"/>
      <c r="O392" s="711"/>
      <c r="P392" s="711"/>
      <c r="Q392" s="711"/>
      <c r="R392" s="711"/>
      <c r="S392" s="711"/>
      <c r="T392" s="711"/>
      <c r="U392" s="711"/>
      <c r="V392" s="711"/>
      <c r="W392" s="711"/>
      <c r="X392" s="711"/>
      <c r="Y392" s="711"/>
      <c r="Z392" s="711"/>
      <c r="AA392" s="711"/>
      <c r="AB392" s="711"/>
      <c r="AC392" s="711"/>
      <c r="AD392" s="711"/>
      <c r="AE392" s="711"/>
      <c r="AF392" s="711"/>
      <c r="AG392" s="711"/>
      <c r="AH392" s="711"/>
      <c r="AI392" s="711"/>
      <c r="AJ392" s="711"/>
      <c r="AK392" s="711"/>
      <c r="AL392" s="711"/>
      <c r="AM392" s="711"/>
      <c r="AN392" s="711"/>
      <c r="AO392" s="711"/>
      <c r="AP392" s="711"/>
      <c r="AQ392" s="711"/>
      <c r="AR392" s="711"/>
      <c r="AS392" s="711"/>
      <c r="AT392" s="711"/>
      <c r="AU392" s="711"/>
      <c r="AV392" s="711"/>
      <c r="AW392" s="711"/>
      <c r="AX392" s="711"/>
      <c r="AY392" s="711"/>
      <c r="AZ392" s="711"/>
      <c r="BA392" s="711"/>
      <c r="BB392" s="711"/>
      <c r="BC392" s="711"/>
      <c r="BD392" s="711"/>
      <c r="BE392" s="711"/>
      <c r="BF392" s="711"/>
      <c r="BG392" s="711"/>
      <c r="BH392" s="711"/>
      <c r="BI392" s="711"/>
      <c r="BJ392" s="711"/>
      <c r="BK392" s="711"/>
      <c r="BL392" s="711"/>
      <c r="BM392" s="711"/>
      <c r="BN392" s="711"/>
      <c r="BO392" s="711"/>
      <c r="BP392" s="711"/>
      <c r="BQ392" s="639"/>
      <c r="CB392" s="639"/>
    </row>
    <row r="393" ht="15.75" customHeight="1">
      <c r="A393" s="639"/>
      <c r="B393" s="639"/>
      <c r="C393" s="639"/>
      <c r="D393" s="639"/>
      <c r="E393" s="711"/>
      <c r="F393" s="711"/>
      <c r="G393" s="711"/>
      <c r="H393" s="711"/>
      <c r="I393" s="639"/>
      <c r="J393" s="711"/>
      <c r="K393" s="711"/>
      <c r="L393" s="711"/>
      <c r="M393" s="711"/>
      <c r="N393" s="711"/>
      <c r="O393" s="711"/>
      <c r="P393" s="711"/>
      <c r="Q393" s="711"/>
      <c r="R393" s="711"/>
      <c r="S393" s="711"/>
      <c r="T393" s="711"/>
      <c r="U393" s="711"/>
      <c r="V393" s="711"/>
      <c r="W393" s="711"/>
      <c r="X393" s="711"/>
      <c r="Y393" s="711"/>
      <c r="Z393" s="711"/>
      <c r="AA393" s="711"/>
      <c r="AB393" s="711"/>
      <c r="AC393" s="711"/>
      <c r="AD393" s="711"/>
      <c r="AE393" s="711"/>
      <c r="AF393" s="711"/>
      <c r="AG393" s="711"/>
      <c r="AH393" s="711"/>
      <c r="AI393" s="711"/>
      <c r="AJ393" s="711"/>
      <c r="AK393" s="711"/>
      <c r="AL393" s="711"/>
      <c r="AM393" s="711"/>
      <c r="AN393" s="711"/>
      <c r="AO393" s="711"/>
      <c r="AP393" s="711"/>
      <c r="AQ393" s="711"/>
      <c r="AR393" s="711"/>
      <c r="AS393" s="711"/>
      <c r="AT393" s="711"/>
      <c r="AU393" s="711"/>
      <c r="AV393" s="711"/>
      <c r="AW393" s="711"/>
      <c r="AX393" s="711"/>
      <c r="AY393" s="711"/>
      <c r="AZ393" s="711"/>
      <c r="BA393" s="711"/>
      <c r="BB393" s="711"/>
      <c r="BC393" s="711"/>
      <c r="BD393" s="711"/>
      <c r="BE393" s="711"/>
      <c r="BF393" s="711"/>
      <c r="BG393" s="711"/>
      <c r="BH393" s="711"/>
      <c r="BI393" s="711"/>
      <c r="BJ393" s="711"/>
      <c r="BK393" s="711"/>
      <c r="BL393" s="711"/>
      <c r="BM393" s="711"/>
      <c r="BN393" s="711"/>
      <c r="BO393" s="711"/>
      <c r="BP393" s="711"/>
      <c r="BQ393" s="639"/>
      <c r="CB393" s="639"/>
    </row>
    <row r="394" ht="15.75" customHeight="1">
      <c r="A394" s="639"/>
      <c r="B394" s="639"/>
      <c r="C394" s="639"/>
      <c r="D394" s="639"/>
      <c r="E394" s="711"/>
      <c r="F394" s="711"/>
      <c r="G394" s="711"/>
      <c r="H394" s="711"/>
      <c r="I394" s="639"/>
      <c r="J394" s="711"/>
      <c r="K394" s="711"/>
      <c r="L394" s="711"/>
      <c r="M394" s="711"/>
      <c r="N394" s="711"/>
      <c r="O394" s="711"/>
      <c r="P394" s="711"/>
      <c r="Q394" s="711"/>
      <c r="R394" s="711"/>
      <c r="S394" s="711"/>
      <c r="T394" s="711"/>
      <c r="U394" s="711"/>
      <c r="V394" s="711"/>
      <c r="W394" s="711"/>
      <c r="X394" s="711"/>
      <c r="Y394" s="711"/>
      <c r="Z394" s="711"/>
      <c r="AA394" s="711"/>
      <c r="AB394" s="711"/>
      <c r="AC394" s="711"/>
      <c r="AD394" s="711"/>
      <c r="AE394" s="711"/>
      <c r="AF394" s="711"/>
      <c r="AG394" s="711"/>
      <c r="AH394" s="711"/>
      <c r="AI394" s="711"/>
      <c r="AJ394" s="711"/>
      <c r="AK394" s="711"/>
      <c r="AL394" s="711"/>
      <c r="AM394" s="711"/>
      <c r="AN394" s="711"/>
      <c r="AO394" s="711"/>
      <c r="AP394" s="711"/>
      <c r="AQ394" s="711"/>
      <c r="AR394" s="711"/>
      <c r="AS394" s="711"/>
      <c r="AT394" s="711"/>
      <c r="AU394" s="711"/>
      <c r="AV394" s="711"/>
      <c r="AW394" s="711"/>
      <c r="AX394" s="711"/>
      <c r="AY394" s="711"/>
      <c r="AZ394" s="711"/>
      <c r="BA394" s="711"/>
      <c r="BB394" s="711"/>
      <c r="BC394" s="711"/>
      <c r="BD394" s="711"/>
      <c r="BE394" s="711"/>
      <c r="BF394" s="711"/>
      <c r="BG394" s="711"/>
      <c r="BH394" s="711"/>
      <c r="BI394" s="711"/>
      <c r="BJ394" s="711"/>
      <c r="BK394" s="711"/>
      <c r="BL394" s="711"/>
      <c r="BM394" s="711"/>
      <c r="BN394" s="711"/>
      <c r="BO394" s="711"/>
      <c r="BP394" s="711"/>
      <c r="BQ394" s="639"/>
      <c r="CB394" s="639"/>
    </row>
    <row r="395" ht="15.75" customHeight="1">
      <c r="A395" s="639"/>
      <c r="B395" s="639"/>
      <c r="C395" s="639"/>
      <c r="D395" s="639"/>
      <c r="E395" s="711"/>
      <c r="F395" s="711"/>
      <c r="G395" s="711"/>
      <c r="H395" s="711"/>
      <c r="I395" s="639"/>
      <c r="J395" s="711"/>
      <c r="K395" s="711"/>
      <c r="L395" s="711"/>
      <c r="M395" s="711"/>
      <c r="N395" s="711"/>
      <c r="O395" s="711"/>
      <c r="P395" s="711"/>
      <c r="Q395" s="711"/>
      <c r="R395" s="711"/>
      <c r="S395" s="711"/>
      <c r="T395" s="711"/>
      <c r="U395" s="711"/>
      <c r="V395" s="711"/>
      <c r="W395" s="711"/>
      <c r="X395" s="711"/>
      <c r="Y395" s="711"/>
      <c r="Z395" s="711"/>
      <c r="AA395" s="711"/>
      <c r="AB395" s="711"/>
      <c r="AC395" s="711"/>
      <c r="AD395" s="711"/>
      <c r="AE395" s="711"/>
      <c r="AF395" s="711"/>
      <c r="AG395" s="711"/>
      <c r="AH395" s="711"/>
      <c r="AI395" s="711"/>
      <c r="AJ395" s="711"/>
      <c r="AK395" s="711"/>
      <c r="AL395" s="711"/>
      <c r="AM395" s="711"/>
      <c r="AN395" s="711"/>
      <c r="AO395" s="711"/>
      <c r="AP395" s="711"/>
      <c r="AQ395" s="711"/>
      <c r="AR395" s="711"/>
      <c r="AS395" s="711"/>
      <c r="AT395" s="711"/>
      <c r="AU395" s="711"/>
      <c r="AV395" s="711"/>
      <c r="AW395" s="711"/>
      <c r="AX395" s="711"/>
      <c r="AY395" s="711"/>
      <c r="AZ395" s="711"/>
      <c r="BA395" s="711"/>
      <c r="BB395" s="711"/>
      <c r="BC395" s="711"/>
      <c r="BD395" s="711"/>
      <c r="BE395" s="711"/>
      <c r="BF395" s="711"/>
      <c r="BG395" s="711"/>
      <c r="BH395" s="711"/>
      <c r="BI395" s="711"/>
      <c r="BJ395" s="711"/>
      <c r="BK395" s="711"/>
      <c r="BL395" s="711"/>
      <c r="BM395" s="711"/>
      <c r="BN395" s="711"/>
      <c r="BO395" s="711"/>
      <c r="BP395" s="711"/>
      <c r="BQ395" s="639"/>
      <c r="CB395" s="639"/>
    </row>
    <row r="396" ht="15.75" customHeight="1">
      <c r="A396" s="639"/>
      <c r="B396" s="639"/>
      <c r="C396" s="639"/>
      <c r="D396" s="639"/>
      <c r="E396" s="711"/>
      <c r="F396" s="711"/>
      <c r="G396" s="711"/>
      <c r="H396" s="711"/>
      <c r="I396" s="639"/>
      <c r="J396" s="711"/>
      <c r="K396" s="711"/>
      <c r="L396" s="711"/>
      <c r="M396" s="711"/>
      <c r="N396" s="711"/>
      <c r="O396" s="711"/>
      <c r="P396" s="711"/>
      <c r="Q396" s="711"/>
      <c r="R396" s="711"/>
      <c r="S396" s="711"/>
      <c r="T396" s="711"/>
      <c r="U396" s="711"/>
      <c r="V396" s="711"/>
      <c r="W396" s="711"/>
      <c r="X396" s="711"/>
      <c r="Y396" s="711"/>
      <c r="Z396" s="711"/>
      <c r="AA396" s="711"/>
      <c r="AB396" s="711"/>
      <c r="AC396" s="711"/>
      <c r="AD396" s="711"/>
      <c r="AE396" s="711"/>
      <c r="AF396" s="711"/>
      <c r="AG396" s="711"/>
      <c r="AH396" s="711"/>
      <c r="AI396" s="711"/>
      <c r="AJ396" s="711"/>
      <c r="AK396" s="711"/>
      <c r="AL396" s="711"/>
      <c r="AM396" s="711"/>
      <c r="AN396" s="711"/>
      <c r="AO396" s="711"/>
      <c r="AP396" s="711"/>
      <c r="AQ396" s="711"/>
      <c r="AR396" s="711"/>
      <c r="AS396" s="711"/>
      <c r="AT396" s="711"/>
      <c r="AU396" s="711"/>
      <c r="AV396" s="711"/>
      <c r="AW396" s="711"/>
      <c r="AX396" s="711"/>
      <c r="AY396" s="711"/>
      <c r="AZ396" s="711"/>
      <c r="BA396" s="711"/>
      <c r="BB396" s="711"/>
      <c r="BC396" s="711"/>
      <c r="BD396" s="711"/>
      <c r="BE396" s="711"/>
      <c r="BF396" s="711"/>
      <c r="BG396" s="711"/>
      <c r="BH396" s="711"/>
      <c r="BI396" s="711"/>
      <c r="BJ396" s="711"/>
      <c r="BK396" s="711"/>
      <c r="BL396" s="711"/>
      <c r="BM396" s="711"/>
      <c r="BN396" s="711"/>
      <c r="BO396" s="711"/>
      <c r="BP396" s="711"/>
      <c r="BQ396" s="639"/>
      <c r="CB396" s="639"/>
    </row>
    <row r="397" ht="15.75" customHeight="1">
      <c r="A397" s="639"/>
      <c r="B397" s="639"/>
      <c r="C397" s="639"/>
      <c r="D397" s="639"/>
      <c r="E397" s="711"/>
      <c r="F397" s="711"/>
      <c r="G397" s="711"/>
      <c r="H397" s="711"/>
      <c r="I397" s="639"/>
      <c r="J397" s="711"/>
      <c r="K397" s="711"/>
      <c r="L397" s="711"/>
      <c r="M397" s="711"/>
      <c r="N397" s="711"/>
      <c r="O397" s="711"/>
      <c r="P397" s="711"/>
      <c r="Q397" s="711"/>
      <c r="R397" s="711"/>
      <c r="S397" s="711"/>
      <c r="T397" s="711"/>
      <c r="U397" s="711"/>
      <c r="V397" s="711"/>
      <c r="W397" s="711"/>
      <c r="X397" s="711"/>
      <c r="Y397" s="711"/>
      <c r="Z397" s="711"/>
      <c r="AA397" s="711"/>
      <c r="AB397" s="711"/>
      <c r="AC397" s="711"/>
      <c r="AD397" s="711"/>
      <c r="AE397" s="711"/>
      <c r="AF397" s="711"/>
      <c r="AG397" s="711"/>
      <c r="AH397" s="711"/>
      <c r="AI397" s="711"/>
      <c r="AJ397" s="711"/>
      <c r="AK397" s="711"/>
      <c r="AL397" s="711"/>
      <c r="AM397" s="711"/>
      <c r="AN397" s="711"/>
      <c r="AO397" s="711"/>
      <c r="AP397" s="711"/>
      <c r="AQ397" s="711"/>
      <c r="AR397" s="711"/>
      <c r="AS397" s="711"/>
      <c r="AT397" s="711"/>
      <c r="AU397" s="711"/>
      <c r="AV397" s="711"/>
      <c r="AW397" s="711"/>
      <c r="AX397" s="711"/>
      <c r="AY397" s="711"/>
      <c r="AZ397" s="711"/>
      <c r="BA397" s="711"/>
      <c r="BB397" s="711"/>
      <c r="BC397" s="711"/>
      <c r="BD397" s="711"/>
      <c r="BE397" s="711"/>
      <c r="BF397" s="711"/>
      <c r="BG397" s="711"/>
      <c r="BH397" s="711"/>
      <c r="BI397" s="711"/>
      <c r="BJ397" s="711"/>
      <c r="BK397" s="711"/>
      <c r="BL397" s="711"/>
      <c r="BM397" s="711"/>
      <c r="BN397" s="711"/>
      <c r="BO397" s="711"/>
      <c r="BP397" s="711"/>
      <c r="BQ397" s="639"/>
      <c r="CB397" s="639"/>
    </row>
    <row r="398" ht="15.75" customHeight="1">
      <c r="A398" s="639"/>
      <c r="B398" s="639"/>
      <c r="C398" s="639"/>
      <c r="D398" s="639"/>
      <c r="E398" s="711"/>
      <c r="F398" s="711"/>
      <c r="G398" s="711"/>
      <c r="H398" s="711"/>
      <c r="I398" s="639"/>
      <c r="J398" s="711"/>
      <c r="K398" s="711"/>
      <c r="L398" s="711"/>
      <c r="M398" s="711"/>
      <c r="N398" s="711"/>
      <c r="O398" s="711"/>
      <c r="P398" s="711"/>
      <c r="Q398" s="711"/>
      <c r="R398" s="711"/>
      <c r="S398" s="711"/>
      <c r="T398" s="711"/>
      <c r="U398" s="711"/>
      <c r="V398" s="711"/>
      <c r="W398" s="711"/>
      <c r="X398" s="711"/>
      <c r="Y398" s="711"/>
      <c r="Z398" s="711"/>
      <c r="AA398" s="711"/>
      <c r="AB398" s="711"/>
      <c r="AC398" s="711"/>
      <c r="AD398" s="711"/>
      <c r="AE398" s="711"/>
      <c r="AF398" s="711"/>
      <c r="AG398" s="711"/>
      <c r="AH398" s="711"/>
      <c r="AI398" s="711"/>
      <c r="AJ398" s="711"/>
      <c r="AK398" s="711"/>
      <c r="AL398" s="711"/>
      <c r="AM398" s="711"/>
      <c r="AN398" s="711"/>
      <c r="AO398" s="711"/>
      <c r="AP398" s="711"/>
      <c r="AQ398" s="711"/>
      <c r="AR398" s="711"/>
      <c r="AS398" s="711"/>
      <c r="AT398" s="711"/>
      <c r="AU398" s="711"/>
      <c r="AV398" s="711"/>
      <c r="AW398" s="711"/>
      <c r="AX398" s="711"/>
      <c r="AY398" s="711"/>
      <c r="AZ398" s="711"/>
      <c r="BA398" s="711"/>
      <c r="BB398" s="711"/>
      <c r="BC398" s="711"/>
      <c r="BD398" s="711"/>
      <c r="BE398" s="711"/>
      <c r="BF398" s="711"/>
      <c r="BG398" s="711"/>
      <c r="BH398" s="711"/>
      <c r="BI398" s="711"/>
      <c r="BJ398" s="711"/>
      <c r="BK398" s="711"/>
      <c r="BL398" s="711"/>
      <c r="BM398" s="711"/>
      <c r="BN398" s="711"/>
      <c r="BO398" s="711"/>
      <c r="BP398" s="711"/>
      <c r="BQ398" s="639"/>
      <c r="CB398" s="639"/>
    </row>
    <row r="399" ht="15.75" customHeight="1">
      <c r="A399" s="639"/>
      <c r="B399" s="639"/>
      <c r="C399" s="639"/>
      <c r="D399" s="639"/>
      <c r="E399" s="711"/>
      <c r="F399" s="711"/>
      <c r="G399" s="711"/>
      <c r="H399" s="711"/>
      <c r="I399" s="639"/>
      <c r="J399" s="711"/>
      <c r="K399" s="711"/>
      <c r="L399" s="711"/>
      <c r="M399" s="711"/>
      <c r="N399" s="711"/>
      <c r="O399" s="711"/>
      <c r="P399" s="711"/>
      <c r="Q399" s="711"/>
      <c r="R399" s="711"/>
      <c r="S399" s="711"/>
      <c r="T399" s="711"/>
      <c r="U399" s="711"/>
      <c r="V399" s="711"/>
      <c r="W399" s="711"/>
      <c r="X399" s="711"/>
      <c r="Y399" s="711"/>
      <c r="Z399" s="711"/>
      <c r="AA399" s="711"/>
      <c r="AB399" s="711"/>
      <c r="AC399" s="711"/>
      <c r="AD399" s="711"/>
      <c r="AE399" s="711"/>
      <c r="AF399" s="711"/>
      <c r="AG399" s="711"/>
      <c r="AH399" s="711"/>
      <c r="AI399" s="711"/>
      <c r="AJ399" s="711"/>
      <c r="AK399" s="711"/>
      <c r="AL399" s="711"/>
      <c r="AM399" s="711"/>
      <c r="AN399" s="711"/>
      <c r="AO399" s="711"/>
      <c r="AP399" s="711"/>
      <c r="AQ399" s="711"/>
      <c r="AR399" s="711"/>
      <c r="AS399" s="711"/>
      <c r="AT399" s="711"/>
      <c r="AU399" s="711"/>
      <c r="AV399" s="711"/>
      <c r="AW399" s="711"/>
      <c r="AX399" s="711"/>
      <c r="AY399" s="711"/>
      <c r="AZ399" s="711"/>
      <c r="BA399" s="711"/>
      <c r="BB399" s="711"/>
      <c r="BC399" s="711"/>
      <c r="BD399" s="711"/>
      <c r="BE399" s="711"/>
      <c r="BF399" s="711"/>
      <c r="BG399" s="711"/>
      <c r="BH399" s="711"/>
      <c r="BI399" s="711"/>
      <c r="BJ399" s="711"/>
      <c r="BK399" s="711"/>
      <c r="BL399" s="711"/>
      <c r="BM399" s="711"/>
      <c r="BN399" s="711"/>
      <c r="BO399" s="711"/>
      <c r="BP399" s="711"/>
      <c r="BQ399" s="639"/>
      <c r="CB399" s="639"/>
    </row>
    <row r="400" ht="15.75" customHeight="1">
      <c r="A400" s="639"/>
      <c r="B400" s="639"/>
      <c r="C400" s="639"/>
      <c r="D400" s="639"/>
      <c r="E400" s="711"/>
      <c r="F400" s="711"/>
      <c r="G400" s="711"/>
      <c r="H400" s="711"/>
      <c r="I400" s="639"/>
      <c r="J400" s="711"/>
      <c r="K400" s="711"/>
      <c r="L400" s="711"/>
      <c r="M400" s="711"/>
      <c r="N400" s="711"/>
      <c r="O400" s="711"/>
      <c r="P400" s="711"/>
      <c r="Q400" s="711"/>
      <c r="R400" s="711"/>
      <c r="S400" s="711"/>
      <c r="T400" s="711"/>
      <c r="U400" s="711"/>
      <c r="V400" s="711"/>
      <c r="W400" s="711"/>
      <c r="X400" s="711"/>
      <c r="Y400" s="711"/>
      <c r="Z400" s="711"/>
      <c r="AA400" s="711"/>
      <c r="AB400" s="711"/>
      <c r="AC400" s="711"/>
      <c r="AD400" s="711"/>
      <c r="AE400" s="711"/>
      <c r="AF400" s="711"/>
      <c r="AG400" s="711"/>
      <c r="AH400" s="711"/>
      <c r="AI400" s="711"/>
      <c r="AJ400" s="711"/>
      <c r="AK400" s="711"/>
      <c r="AL400" s="711"/>
      <c r="AM400" s="711"/>
      <c r="AN400" s="711"/>
      <c r="AO400" s="711"/>
      <c r="AP400" s="711"/>
      <c r="AQ400" s="711"/>
      <c r="AR400" s="711"/>
      <c r="AS400" s="711"/>
      <c r="AT400" s="711"/>
      <c r="AU400" s="711"/>
      <c r="AV400" s="711"/>
      <c r="AW400" s="711"/>
      <c r="AX400" s="711"/>
      <c r="AY400" s="711"/>
      <c r="AZ400" s="711"/>
      <c r="BA400" s="711"/>
      <c r="BB400" s="711"/>
      <c r="BC400" s="711"/>
      <c r="BD400" s="711"/>
      <c r="BE400" s="711"/>
      <c r="BF400" s="711"/>
      <c r="BG400" s="711"/>
      <c r="BH400" s="711"/>
      <c r="BI400" s="711"/>
      <c r="BJ400" s="711"/>
      <c r="BK400" s="711"/>
      <c r="BL400" s="711"/>
      <c r="BM400" s="711"/>
      <c r="BN400" s="711"/>
      <c r="BO400" s="711"/>
      <c r="BP400" s="711"/>
      <c r="BQ400" s="639"/>
      <c r="CB400" s="639"/>
    </row>
    <row r="401" ht="15.75" customHeight="1">
      <c r="A401" s="639"/>
      <c r="B401" s="639"/>
      <c r="C401" s="639"/>
      <c r="D401" s="639"/>
      <c r="E401" s="711"/>
      <c r="F401" s="711"/>
      <c r="G401" s="711"/>
      <c r="H401" s="711"/>
      <c r="I401" s="639"/>
      <c r="J401" s="711"/>
      <c r="K401" s="711"/>
      <c r="L401" s="711"/>
      <c r="M401" s="711"/>
      <c r="N401" s="711"/>
      <c r="O401" s="711"/>
      <c r="P401" s="711"/>
      <c r="Q401" s="711"/>
      <c r="R401" s="711"/>
      <c r="S401" s="711"/>
      <c r="T401" s="711"/>
      <c r="U401" s="711"/>
      <c r="V401" s="711"/>
      <c r="W401" s="711"/>
      <c r="X401" s="711"/>
      <c r="Y401" s="711"/>
      <c r="Z401" s="711"/>
      <c r="AA401" s="711"/>
      <c r="AB401" s="711"/>
      <c r="AC401" s="711"/>
      <c r="AD401" s="711"/>
      <c r="AE401" s="711"/>
      <c r="AF401" s="711"/>
      <c r="AG401" s="711"/>
      <c r="AH401" s="711"/>
      <c r="AI401" s="711"/>
      <c r="AJ401" s="711"/>
      <c r="AK401" s="711"/>
      <c r="AL401" s="711"/>
      <c r="AM401" s="711"/>
      <c r="AN401" s="711"/>
      <c r="AO401" s="711"/>
      <c r="AP401" s="711"/>
      <c r="AQ401" s="711"/>
      <c r="AR401" s="711"/>
      <c r="AS401" s="711"/>
      <c r="AT401" s="711"/>
      <c r="AU401" s="711"/>
      <c r="AV401" s="711"/>
      <c r="AW401" s="711"/>
      <c r="AX401" s="711"/>
      <c r="AY401" s="711"/>
      <c r="AZ401" s="711"/>
      <c r="BA401" s="711"/>
      <c r="BB401" s="711"/>
      <c r="BC401" s="711"/>
      <c r="BD401" s="711"/>
      <c r="BE401" s="711"/>
      <c r="BF401" s="711"/>
      <c r="BG401" s="711"/>
      <c r="BH401" s="711"/>
      <c r="BI401" s="711"/>
      <c r="BJ401" s="711"/>
      <c r="BK401" s="711"/>
      <c r="BL401" s="711"/>
      <c r="BM401" s="711"/>
      <c r="BN401" s="711"/>
      <c r="BO401" s="711"/>
      <c r="BP401" s="711"/>
      <c r="BQ401" s="639"/>
      <c r="CB401" s="639"/>
    </row>
    <row r="402" ht="15.75" customHeight="1">
      <c r="A402" s="639"/>
      <c r="B402" s="639"/>
      <c r="C402" s="639"/>
      <c r="D402" s="639"/>
      <c r="E402" s="711"/>
      <c r="F402" s="711"/>
      <c r="G402" s="711"/>
      <c r="H402" s="711"/>
      <c r="I402" s="639"/>
      <c r="J402" s="711"/>
      <c r="K402" s="711"/>
      <c r="L402" s="711"/>
      <c r="M402" s="711"/>
      <c r="N402" s="711"/>
      <c r="O402" s="711"/>
      <c r="P402" s="711"/>
      <c r="Q402" s="711"/>
      <c r="R402" s="711"/>
      <c r="S402" s="711"/>
      <c r="T402" s="711"/>
      <c r="U402" s="711"/>
      <c r="V402" s="711"/>
      <c r="W402" s="711"/>
      <c r="X402" s="711"/>
      <c r="Y402" s="711"/>
      <c r="Z402" s="711"/>
      <c r="AA402" s="711"/>
      <c r="AB402" s="711"/>
      <c r="AC402" s="711"/>
      <c r="AD402" s="711"/>
      <c r="AE402" s="711"/>
      <c r="AF402" s="711"/>
      <c r="AG402" s="711"/>
      <c r="AH402" s="711"/>
      <c r="AI402" s="711"/>
      <c r="AJ402" s="711"/>
      <c r="AK402" s="711"/>
      <c r="AL402" s="711"/>
      <c r="AM402" s="711"/>
      <c r="AN402" s="711"/>
      <c r="AO402" s="711"/>
      <c r="AP402" s="711"/>
      <c r="AQ402" s="711"/>
      <c r="AR402" s="711"/>
      <c r="AS402" s="711"/>
      <c r="AT402" s="711"/>
      <c r="AU402" s="711"/>
      <c r="AV402" s="711"/>
      <c r="AW402" s="711"/>
      <c r="AX402" s="711"/>
      <c r="AY402" s="711"/>
      <c r="AZ402" s="711"/>
      <c r="BA402" s="711"/>
      <c r="BB402" s="711"/>
      <c r="BC402" s="711"/>
      <c r="BD402" s="711"/>
      <c r="BE402" s="711"/>
      <c r="BF402" s="711"/>
      <c r="BG402" s="711"/>
      <c r="BH402" s="711"/>
      <c r="BI402" s="711"/>
      <c r="BJ402" s="711"/>
      <c r="BK402" s="711"/>
      <c r="BL402" s="711"/>
      <c r="BM402" s="711"/>
      <c r="BN402" s="711"/>
      <c r="BO402" s="711"/>
      <c r="BP402" s="711"/>
      <c r="BQ402" s="639"/>
      <c r="CB402" s="639"/>
    </row>
    <row r="403" ht="15.75" customHeight="1">
      <c r="A403" s="639"/>
      <c r="B403" s="639"/>
      <c r="C403" s="639"/>
      <c r="D403" s="639"/>
      <c r="E403" s="711"/>
      <c r="F403" s="711"/>
      <c r="G403" s="711"/>
      <c r="H403" s="711"/>
      <c r="I403" s="639"/>
      <c r="J403" s="711"/>
      <c r="K403" s="711"/>
      <c r="L403" s="711"/>
      <c r="M403" s="711"/>
      <c r="N403" s="711"/>
      <c r="O403" s="711"/>
      <c r="P403" s="711"/>
      <c r="Q403" s="711"/>
      <c r="R403" s="711"/>
      <c r="S403" s="711"/>
      <c r="T403" s="711"/>
      <c r="U403" s="711"/>
      <c r="V403" s="711"/>
      <c r="W403" s="711"/>
      <c r="X403" s="711"/>
      <c r="Y403" s="711"/>
      <c r="Z403" s="711"/>
      <c r="AA403" s="711"/>
      <c r="AB403" s="711"/>
      <c r="AC403" s="711"/>
      <c r="AD403" s="711"/>
      <c r="AE403" s="711"/>
      <c r="AF403" s="711"/>
      <c r="AG403" s="711"/>
      <c r="AH403" s="711"/>
      <c r="AI403" s="711"/>
      <c r="AJ403" s="711"/>
      <c r="AK403" s="711"/>
      <c r="AL403" s="711"/>
      <c r="AM403" s="711"/>
      <c r="AN403" s="711"/>
      <c r="AO403" s="711"/>
      <c r="AP403" s="711"/>
      <c r="AQ403" s="711"/>
      <c r="AR403" s="711"/>
      <c r="AS403" s="711"/>
      <c r="AT403" s="711"/>
      <c r="AU403" s="711"/>
      <c r="AV403" s="711"/>
      <c r="AW403" s="711"/>
      <c r="AX403" s="711"/>
      <c r="AY403" s="711"/>
      <c r="AZ403" s="711"/>
      <c r="BA403" s="711"/>
      <c r="BB403" s="711"/>
      <c r="BC403" s="711"/>
      <c r="BD403" s="711"/>
      <c r="BE403" s="711"/>
      <c r="BF403" s="711"/>
      <c r="BG403" s="711"/>
      <c r="BH403" s="711"/>
      <c r="BI403" s="711"/>
      <c r="BJ403" s="711"/>
      <c r="BK403" s="711"/>
      <c r="BL403" s="711"/>
      <c r="BM403" s="711"/>
      <c r="BN403" s="711"/>
      <c r="BO403" s="711"/>
      <c r="BP403" s="711"/>
      <c r="BQ403" s="639"/>
      <c r="CB403" s="639"/>
    </row>
    <row r="404" ht="15.75" customHeight="1">
      <c r="A404" s="639"/>
      <c r="B404" s="639"/>
      <c r="C404" s="639"/>
      <c r="D404" s="639"/>
      <c r="E404" s="711"/>
      <c r="F404" s="711"/>
      <c r="G404" s="711"/>
      <c r="H404" s="711"/>
      <c r="I404" s="639"/>
      <c r="J404" s="711"/>
      <c r="K404" s="711"/>
      <c r="L404" s="711"/>
      <c r="M404" s="711"/>
      <c r="N404" s="711"/>
      <c r="O404" s="711"/>
      <c r="P404" s="711"/>
      <c r="Q404" s="711"/>
      <c r="R404" s="711"/>
      <c r="S404" s="711"/>
      <c r="T404" s="711"/>
      <c r="U404" s="711"/>
      <c r="V404" s="711"/>
      <c r="W404" s="711"/>
      <c r="X404" s="711"/>
      <c r="Y404" s="711"/>
      <c r="Z404" s="711"/>
      <c r="AA404" s="711"/>
      <c r="AB404" s="711"/>
      <c r="AC404" s="711"/>
      <c r="AD404" s="711"/>
      <c r="AE404" s="711"/>
      <c r="AF404" s="711"/>
      <c r="AG404" s="711"/>
      <c r="AH404" s="711"/>
      <c r="AI404" s="711"/>
      <c r="AJ404" s="711"/>
      <c r="AK404" s="711"/>
      <c r="AL404" s="711"/>
      <c r="AM404" s="711"/>
      <c r="AN404" s="711"/>
      <c r="AO404" s="711"/>
      <c r="AP404" s="711"/>
      <c r="AQ404" s="711"/>
      <c r="AR404" s="711"/>
      <c r="AS404" s="711"/>
      <c r="AT404" s="711"/>
      <c r="AU404" s="711"/>
      <c r="AV404" s="711"/>
      <c r="AW404" s="711"/>
      <c r="AX404" s="711"/>
      <c r="AY404" s="711"/>
      <c r="AZ404" s="711"/>
      <c r="BA404" s="711"/>
      <c r="BB404" s="711"/>
      <c r="BC404" s="711"/>
      <c r="BD404" s="711"/>
      <c r="BE404" s="711"/>
      <c r="BF404" s="711"/>
      <c r="BG404" s="711"/>
      <c r="BH404" s="711"/>
      <c r="BI404" s="711"/>
      <c r="BJ404" s="711"/>
      <c r="BK404" s="711"/>
      <c r="BL404" s="711"/>
      <c r="BM404" s="711"/>
      <c r="BN404" s="711"/>
      <c r="BO404" s="711"/>
      <c r="BP404" s="711"/>
      <c r="BQ404" s="639"/>
      <c r="CB404" s="639"/>
    </row>
    <row r="405" ht="15.75" customHeight="1">
      <c r="A405" s="639"/>
      <c r="B405" s="639"/>
      <c r="C405" s="639"/>
      <c r="D405" s="639"/>
      <c r="E405" s="711"/>
      <c r="F405" s="711"/>
      <c r="G405" s="711"/>
      <c r="H405" s="711"/>
      <c r="I405" s="639"/>
      <c r="J405" s="711"/>
      <c r="K405" s="711"/>
      <c r="L405" s="711"/>
      <c r="M405" s="711"/>
      <c r="N405" s="711"/>
      <c r="O405" s="711"/>
      <c r="P405" s="711"/>
      <c r="Q405" s="711"/>
      <c r="R405" s="711"/>
      <c r="S405" s="711"/>
      <c r="T405" s="711"/>
      <c r="U405" s="711"/>
      <c r="V405" s="711"/>
      <c r="W405" s="711"/>
      <c r="X405" s="711"/>
      <c r="Y405" s="711"/>
      <c r="Z405" s="711"/>
      <c r="AA405" s="711"/>
      <c r="AB405" s="711"/>
      <c r="AC405" s="711"/>
      <c r="AD405" s="711"/>
      <c r="AE405" s="711"/>
      <c r="AF405" s="711"/>
      <c r="AG405" s="711"/>
      <c r="AH405" s="711"/>
      <c r="AI405" s="711"/>
      <c r="AJ405" s="711"/>
      <c r="AK405" s="711"/>
      <c r="AL405" s="711"/>
      <c r="AM405" s="711"/>
      <c r="AN405" s="711"/>
      <c r="AO405" s="711"/>
      <c r="AP405" s="711"/>
      <c r="AQ405" s="711"/>
      <c r="AR405" s="711"/>
      <c r="AS405" s="711"/>
      <c r="AT405" s="711"/>
      <c r="AU405" s="711"/>
      <c r="AV405" s="711"/>
      <c r="AW405" s="711"/>
      <c r="AX405" s="711"/>
      <c r="AY405" s="711"/>
      <c r="AZ405" s="711"/>
      <c r="BA405" s="711"/>
      <c r="BB405" s="711"/>
      <c r="BC405" s="711"/>
      <c r="BD405" s="711"/>
      <c r="BE405" s="711"/>
      <c r="BF405" s="711"/>
      <c r="BG405" s="711"/>
      <c r="BH405" s="711"/>
      <c r="BI405" s="711"/>
      <c r="BJ405" s="711"/>
      <c r="BK405" s="711"/>
      <c r="BL405" s="711"/>
      <c r="BM405" s="711"/>
      <c r="BN405" s="711"/>
      <c r="BO405" s="711"/>
      <c r="BP405" s="711"/>
      <c r="BQ405" s="639"/>
      <c r="CB405" s="639"/>
    </row>
    <row r="406" ht="15.75" customHeight="1">
      <c r="A406" s="639"/>
      <c r="B406" s="639"/>
      <c r="C406" s="639"/>
      <c r="D406" s="639"/>
      <c r="E406" s="711"/>
      <c r="F406" s="711"/>
      <c r="G406" s="711"/>
      <c r="H406" s="711"/>
      <c r="I406" s="639"/>
      <c r="J406" s="711"/>
      <c r="K406" s="711"/>
      <c r="L406" s="711"/>
      <c r="M406" s="711"/>
      <c r="N406" s="711"/>
      <c r="O406" s="711"/>
      <c r="P406" s="711"/>
      <c r="Q406" s="711"/>
      <c r="R406" s="711"/>
      <c r="S406" s="711"/>
      <c r="T406" s="711"/>
      <c r="U406" s="711"/>
      <c r="V406" s="711"/>
      <c r="W406" s="711"/>
      <c r="X406" s="711"/>
      <c r="Y406" s="711"/>
      <c r="Z406" s="711"/>
      <c r="AA406" s="711"/>
      <c r="AB406" s="711"/>
      <c r="AC406" s="711"/>
      <c r="AD406" s="711"/>
      <c r="AE406" s="711"/>
      <c r="AF406" s="711"/>
      <c r="AG406" s="711"/>
      <c r="AH406" s="711"/>
      <c r="AI406" s="711"/>
      <c r="AJ406" s="711"/>
      <c r="AK406" s="711"/>
      <c r="AL406" s="711"/>
      <c r="AM406" s="711"/>
      <c r="AN406" s="711"/>
      <c r="AO406" s="711"/>
      <c r="AP406" s="711"/>
      <c r="AQ406" s="711"/>
      <c r="AR406" s="711"/>
      <c r="AS406" s="711"/>
      <c r="AT406" s="711"/>
      <c r="AU406" s="711"/>
      <c r="AV406" s="711"/>
      <c r="AW406" s="711"/>
      <c r="AX406" s="711"/>
      <c r="AY406" s="711"/>
      <c r="AZ406" s="711"/>
      <c r="BA406" s="711"/>
      <c r="BB406" s="711"/>
      <c r="BC406" s="711"/>
      <c r="BD406" s="711"/>
      <c r="BE406" s="711"/>
      <c r="BF406" s="711"/>
      <c r="BG406" s="711"/>
      <c r="BH406" s="711"/>
      <c r="BI406" s="711"/>
      <c r="BJ406" s="711"/>
      <c r="BK406" s="711"/>
      <c r="BL406" s="711"/>
      <c r="BM406" s="711"/>
      <c r="BN406" s="711"/>
      <c r="BO406" s="711"/>
      <c r="BP406" s="711"/>
      <c r="BQ406" s="639"/>
      <c r="CB406" s="639"/>
    </row>
    <row r="407" ht="15.75" customHeight="1">
      <c r="A407" s="639"/>
      <c r="B407" s="639"/>
      <c r="C407" s="639"/>
      <c r="D407" s="639"/>
      <c r="E407" s="711"/>
      <c r="F407" s="711"/>
      <c r="G407" s="711"/>
      <c r="H407" s="711"/>
      <c r="I407" s="639"/>
      <c r="J407" s="711"/>
      <c r="K407" s="711"/>
      <c r="L407" s="711"/>
      <c r="M407" s="711"/>
      <c r="N407" s="711"/>
      <c r="O407" s="711"/>
      <c r="P407" s="711"/>
      <c r="Q407" s="711"/>
      <c r="R407" s="711"/>
      <c r="S407" s="711"/>
      <c r="T407" s="711"/>
      <c r="U407" s="711"/>
      <c r="V407" s="711"/>
      <c r="W407" s="711"/>
      <c r="X407" s="711"/>
      <c r="Y407" s="711"/>
      <c r="Z407" s="711"/>
      <c r="AA407" s="711"/>
      <c r="AB407" s="711"/>
      <c r="AC407" s="711"/>
      <c r="AD407" s="711"/>
      <c r="AE407" s="711"/>
      <c r="AF407" s="711"/>
      <c r="AG407" s="711"/>
      <c r="AH407" s="711"/>
      <c r="AI407" s="711"/>
      <c r="AJ407" s="711"/>
      <c r="AK407" s="711"/>
      <c r="AL407" s="711"/>
      <c r="AM407" s="711"/>
      <c r="AN407" s="711"/>
      <c r="AO407" s="711"/>
      <c r="AP407" s="711"/>
      <c r="AQ407" s="711"/>
      <c r="AR407" s="711"/>
      <c r="AS407" s="711"/>
      <c r="AT407" s="711"/>
      <c r="AU407" s="711"/>
      <c r="AV407" s="711"/>
      <c r="AW407" s="711"/>
      <c r="AX407" s="711"/>
      <c r="AY407" s="711"/>
      <c r="AZ407" s="711"/>
      <c r="BA407" s="711"/>
      <c r="BB407" s="711"/>
      <c r="BC407" s="711"/>
      <c r="BD407" s="711"/>
      <c r="BE407" s="711"/>
      <c r="BF407" s="711"/>
      <c r="BG407" s="711"/>
      <c r="BH407" s="711"/>
      <c r="BI407" s="711"/>
      <c r="BJ407" s="711"/>
      <c r="BK407" s="711"/>
      <c r="BL407" s="711"/>
      <c r="BM407" s="711"/>
      <c r="BN407" s="711"/>
      <c r="BO407" s="711"/>
      <c r="BP407" s="711"/>
      <c r="BQ407" s="639"/>
      <c r="CB407" s="639"/>
    </row>
    <row r="408" ht="15.75" customHeight="1">
      <c r="A408" s="639"/>
      <c r="B408" s="639"/>
      <c r="C408" s="639"/>
      <c r="D408" s="639"/>
      <c r="E408" s="711"/>
      <c r="F408" s="711"/>
      <c r="G408" s="711"/>
      <c r="H408" s="711"/>
      <c r="I408" s="639"/>
      <c r="J408" s="711"/>
      <c r="K408" s="711"/>
      <c r="L408" s="711"/>
      <c r="M408" s="711"/>
      <c r="N408" s="711"/>
      <c r="O408" s="711"/>
      <c r="P408" s="711"/>
      <c r="Q408" s="711"/>
      <c r="R408" s="711"/>
      <c r="S408" s="711"/>
      <c r="T408" s="711"/>
      <c r="U408" s="711"/>
      <c r="V408" s="711"/>
      <c r="W408" s="711"/>
      <c r="X408" s="711"/>
      <c r="Y408" s="711"/>
      <c r="Z408" s="711"/>
      <c r="AA408" s="711"/>
      <c r="AB408" s="711"/>
      <c r="AC408" s="711"/>
      <c r="AD408" s="711"/>
      <c r="AE408" s="711"/>
      <c r="AF408" s="711"/>
      <c r="AG408" s="711"/>
      <c r="AH408" s="711"/>
      <c r="AI408" s="711"/>
      <c r="AJ408" s="711"/>
      <c r="AK408" s="711"/>
      <c r="AL408" s="711"/>
      <c r="AM408" s="711"/>
      <c r="AN408" s="711"/>
      <c r="AO408" s="711"/>
      <c r="AP408" s="711"/>
      <c r="AQ408" s="711"/>
      <c r="AR408" s="711"/>
      <c r="AS408" s="711"/>
      <c r="AT408" s="711"/>
      <c r="AU408" s="711"/>
      <c r="AV408" s="711"/>
      <c r="AW408" s="711"/>
      <c r="AX408" s="711"/>
      <c r="AY408" s="711"/>
      <c r="AZ408" s="711"/>
      <c r="BA408" s="711"/>
      <c r="BB408" s="711"/>
      <c r="BC408" s="711"/>
      <c r="BD408" s="711"/>
      <c r="BE408" s="711"/>
      <c r="BF408" s="711"/>
      <c r="BG408" s="711"/>
      <c r="BH408" s="711"/>
      <c r="BI408" s="711"/>
      <c r="BJ408" s="711"/>
      <c r="BK408" s="711"/>
      <c r="BL408" s="711"/>
      <c r="BM408" s="711"/>
      <c r="BN408" s="711"/>
      <c r="BO408" s="711"/>
      <c r="BP408" s="711"/>
      <c r="BQ408" s="639"/>
      <c r="CB408" s="639"/>
    </row>
    <row r="409" ht="15.75" customHeight="1">
      <c r="A409" s="639"/>
      <c r="B409" s="639"/>
      <c r="C409" s="639"/>
      <c r="D409" s="639"/>
      <c r="E409" s="711"/>
      <c r="F409" s="711"/>
      <c r="G409" s="711"/>
      <c r="H409" s="711"/>
      <c r="I409" s="639"/>
      <c r="J409" s="711"/>
      <c r="K409" s="711"/>
      <c r="L409" s="711"/>
      <c r="M409" s="711"/>
      <c r="N409" s="711"/>
      <c r="O409" s="711"/>
      <c r="P409" s="711"/>
      <c r="Q409" s="711"/>
      <c r="R409" s="711"/>
      <c r="S409" s="711"/>
      <c r="T409" s="711"/>
      <c r="U409" s="711"/>
      <c r="V409" s="711"/>
      <c r="W409" s="711"/>
      <c r="X409" s="711"/>
      <c r="Y409" s="711"/>
      <c r="Z409" s="711"/>
      <c r="AA409" s="711"/>
      <c r="AB409" s="711"/>
      <c r="AC409" s="711"/>
      <c r="AD409" s="711"/>
      <c r="AE409" s="711"/>
      <c r="AF409" s="711"/>
      <c r="AG409" s="711"/>
      <c r="AH409" s="711"/>
      <c r="AI409" s="711"/>
      <c r="AJ409" s="711"/>
      <c r="AK409" s="711"/>
      <c r="AL409" s="711"/>
      <c r="AM409" s="711"/>
      <c r="AN409" s="711"/>
      <c r="AO409" s="711"/>
      <c r="AP409" s="711"/>
      <c r="AQ409" s="711"/>
      <c r="AR409" s="711"/>
      <c r="AS409" s="711"/>
      <c r="AT409" s="711"/>
      <c r="AU409" s="711"/>
      <c r="AV409" s="711"/>
      <c r="AW409" s="711"/>
      <c r="AX409" s="711"/>
      <c r="AY409" s="711"/>
      <c r="AZ409" s="711"/>
      <c r="BA409" s="711"/>
      <c r="BB409" s="711"/>
      <c r="BC409" s="711"/>
      <c r="BD409" s="711"/>
      <c r="BE409" s="711"/>
      <c r="BF409" s="711"/>
      <c r="BG409" s="711"/>
      <c r="BH409" s="711"/>
      <c r="BI409" s="711"/>
      <c r="BJ409" s="711"/>
      <c r="BK409" s="711"/>
      <c r="BL409" s="711"/>
      <c r="BM409" s="711"/>
      <c r="BN409" s="711"/>
      <c r="BO409" s="711"/>
      <c r="BP409" s="711"/>
      <c r="BQ409" s="639"/>
      <c r="CB409" s="639"/>
    </row>
    <row r="410" ht="15.75" customHeight="1">
      <c r="A410" s="639"/>
      <c r="B410" s="639"/>
      <c r="C410" s="639"/>
      <c r="D410" s="639"/>
      <c r="E410" s="711"/>
      <c r="F410" s="711"/>
      <c r="G410" s="711"/>
      <c r="H410" s="711"/>
      <c r="I410" s="639"/>
      <c r="J410" s="711"/>
      <c r="K410" s="711"/>
      <c r="L410" s="711"/>
      <c r="M410" s="711"/>
      <c r="N410" s="711"/>
      <c r="O410" s="711"/>
      <c r="P410" s="711"/>
      <c r="Q410" s="711"/>
      <c r="R410" s="711"/>
      <c r="S410" s="711"/>
      <c r="T410" s="711"/>
      <c r="U410" s="711"/>
      <c r="V410" s="711"/>
      <c r="W410" s="711"/>
      <c r="X410" s="711"/>
      <c r="Y410" s="711"/>
      <c r="Z410" s="711"/>
      <c r="AA410" s="711"/>
      <c r="AB410" s="711"/>
      <c r="AC410" s="711"/>
      <c r="AD410" s="711"/>
      <c r="AE410" s="711"/>
      <c r="AF410" s="711"/>
      <c r="AG410" s="711"/>
      <c r="AH410" s="711"/>
      <c r="AI410" s="711"/>
      <c r="AJ410" s="711"/>
      <c r="AK410" s="711"/>
      <c r="AL410" s="711"/>
      <c r="AM410" s="711"/>
      <c r="AN410" s="711"/>
      <c r="AO410" s="711"/>
      <c r="AP410" s="711"/>
      <c r="AQ410" s="711"/>
      <c r="AR410" s="711"/>
      <c r="AS410" s="711"/>
      <c r="AT410" s="711"/>
      <c r="AU410" s="711"/>
      <c r="AV410" s="711"/>
      <c r="AW410" s="711"/>
      <c r="AX410" s="711"/>
      <c r="AY410" s="711"/>
      <c r="AZ410" s="711"/>
      <c r="BA410" s="711"/>
      <c r="BB410" s="711"/>
      <c r="BC410" s="711"/>
      <c r="BD410" s="711"/>
      <c r="BE410" s="711"/>
      <c r="BF410" s="711"/>
      <c r="BG410" s="711"/>
      <c r="BH410" s="711"/>
      <c r="BI410" s="711"/>
      <c r="BJ410" s="711"/>
      <c r="BK410" s="711"/>
      <c r="BL410" s="711"/>
      <c r="BM410" s="711"/>
      <c r="BN410" s="711"/>
      <c r="BO410" s="711"/>
      <c r="BP410" s="711"/>
      <c r="BQ410" s="639"/>
      <c r="CB410" s="639"/>
    </row>
    <row r="411" ht="15.75" customHeight="1">
      <c r="A411" s="639"/>
      <c r="B411" s="639"/>
      <c r="C411" s="639"/>
      <c r="D411" s="639"/>
      <c r="E411" s="711"/>
      <c r="F411" s="711"/>
      <c r="G411" s="711"/>
      <c r="H411" s="711"/>
      <c r="I411" s="639"/>
      <c r="J411" s="711"/>
      <c r="K411" s="711"/>
      <c r="L411" s="711"/>
      <c r="M411" s="711"/>
      <c r="N411" s="711"/>
      <c r="O411" s="711"/>
      <c r="P411" s="711"/>
      <c r="Q411" s="711"/>
      <c r="R411" s="711"/>
      <c r="S411" s="711"/>
      <c r="T411" s="711"/>
      <c r="U411" s="711"/>
      <c r="V411" s="711"/>
      <c r="W411" s="711"/>
      <c r="X411" s="711"/>
      <c r="Y411" s="711"/>
      <c r="Z411" s="711"/>
      <c r="AA411" s="711"/>
      <c r="AB411" s="711"/>
      <c r="AC411" s="711"/>
      <c r="AD411" s="711"/>
      <c r="AE411" s="711"/>
      <c r="AF411" s="711"/>
      <c r="AG411" s="711"/>
      <c r="AH411" s="711"/>
      <c r="AI411" s="711"/>
      <c r="AJ411" s="711"/>
      <c r="AK411" s="711"/>
      <c r="AL411" s="711"/>
      <c r="AM411" s="711"/>
      <c r="AN411" s="711"/>
      <c r="AO411" s="711"/>
      <c r="AP411" s="711"/>
      <c r="AQ411" s="711"/>
      <c r="AR411" s="711"/>
      <c r="AS411" s="711"/>
      <c r="AT411" s="711"/>
      <c r="AU411" s="711"/>
      <c r="AV411" s="711"/>
      <c r="AW411" s="711"/>
      <c r="AX411" s="711"/>
      <c r="AY411" s="711"/>
      <c r="AZ411" s="711"/>
      <c r="BA411" s="711"/>
      <c r="BB411" s="711"/>
      <c r="BC411" s="711"/>
      <c r="BD411" s="711"/>
      <c r="BE411" s="711"/>
      <c r="BF411" s="711"/>
      <c r="BG411" s="711"/>
      <c r="BH411" s="711"/>
      <c r="BI411" s="711"/>
      <c r="BJ411" s="711"/>
      <c r="BK411" s="711"/>
      <c r="BL411" s="711"/>
      <c r="BM411" s="711"/>
      <c r="BN411" s="711"/>
      <c r="BO411" s="711"/>
      <c r="BP411" s="711"/>
      <c r="BQ411" s="639"/>
      <c r="CB411" s="639"/>
    </row>
    <row r="412" ht="15.75" customHeight="1">
      <c r="A412" s="639"/>
      <c r="B412" s="639"/>
      <c r="C412" s="639"/>
      <c r="D412" s="639"/>
      <c r="E412" s="711"/>
      <c r="F412" s="711"/>
      <c r="G412" s="711"/>
      <c r="H412" s="711"/>
      <c r="I412" s="639"/>
      <c r="J412" s="711"/>
      <c r="K412" s="711"/>
      <c r="L412" s="711"/>
      <c r="M412" s="711"/>
      <c r="N412" s="711"/>
      <c r="O412" s="711"/>
      <c r="P412" s="711"/>
      <c r="Q412" s="711"/>
      <c r="R412" s="711"/>
      <c r="S412" s="711"/>
      <c r="T412" s="711"/>
      <c r="U412" s="711"/>
      <c r="V412" s="711"/>
      <c r="W412" s="711"/>
      <c r="X412" s="711"/>
      <c r="Y412" s="711"/>
      <c r="Z412" s="711"/>
      <c r="AA412" s="711"/>
      <c r="AB412" s="711"/>
      <c r="AC412" s="711"/>
      <c r="AD412" s="711"/>
      <c r="AE412" s="711"/>
      <c r="AF412" s="711"/>
      <c r="AG412" s="711"/>
      <c r="AH412" s="711"/>
      <c r="AI412" s="711"/>
      <c r="AJ412" s="711"/>
      <c r="AK412" s="711"/>
      <c r="AL412" s="711"/>
      <c r="AM412" s="711"/>
      <c r="AN412" s="711"/>
      <c r="AO412" s="711"/>
      <c r="AP412" s="711"/>
      <c r="AQ412" s="711"/>
      <c r="AR412" s="711"/>
      <c r="AS412" s="711"/>
      <c r="AT412" s="711"/>
      <c r="AU412" s="711"/>
      <c r="AV412" s="711"/>
      <c r="AW412" s="711"/>
      <c r="AX412" s="711"/>
      <c r="AY412" s="711"/>
      <c r="AZ412" s="711"/>
      <c r="BA412" s="711"/>
      <c r="BB412" s="711"/>
      <c r="BC412" s="711"/>
      <c r="BD412" s="711"/>
      <c r="BE412" s="711"/>
      <c r="BF412" s="711"/>
      <c r="BG412" s="711"/>
      <c r="BH412" s="711"/>
      <c r="BI412" s="711"/>
      <c r="BJ412" s="711"/>
      <c r="BK412" s="711"/>
      <c r="BL412" s="711"/>
      <c r="BM412" s="711"/>
      <c r="BN412" s="711"/>
      <c r="BO412" s="711"/>
      <c r="BP412" s="711"/>
      <c r="BQ412" s="639"/>
      <c r="CB412" s="639"/>
    </row>
    <row r="413" ht="15.75" customHeight="1">
      <c r="A413" s="639"/>
      <c r="B413" s="639"/>
      <c r="C413" s="639"/>
      <c r="D413" s="639"/>
      <c r="E413" s="711"/>
      <c r="F413" s="711"/>
      <c r="G413" s="711"/>
      <c r="H413" s="711"/>
      <c r="I413" s="639"/>
      <c r="J413" s="711"/>
      <c r="K413" s="711"/>
      <c r="L413" s="711"/>
      <c r="M413" s="711"/>
      <c r="N413" s="711"/>
      <c r="O413" s="711"/>
      <c r="P413" s="711"/>
      <c r="Q413" s="711"/>
      <c r="R413" s="711"/>
      <c r="S413" s="711"/>
      <c r="T413" s="711"/>
      <c r="U413" s="711"/>
      <c r="V413" s="711"/>
      <c r="W413" s="711"/>
      <c r="X413" s="711"/>
      <c r="Y413" s="711"/>
      <c r="Z413" s="711"/>
      <c r="AA413" s="711"/>
      <c r="AB413" s="711"/>
      <c r="AC413" s="711"/>
      <c r="AD413" s="711"/>
      <c r="AE413" s="711"/>
      <c r="AF413" s="711"/>
      <c r="AG413" s="711"/>
      <c r="AH413" s="711"/>
      <c r="AI413" s="711"/>
      <c r="AJ413" s="711"/>
      <c r="AK413" s="711"/>
      <c r="AL413" s="711"/>
      <c r="AM413" s="711"/>
      <c r="AN413" s="711"/>
      <c r="AO413" s="711"/>
      <c r="AP413" s="711"/>
      <c r="AQ413" s="711"/>
      <c r="AR413" s="711"/>
      <c r="AS413" s="711"/>
      <c r="AT413" s="711"/>
      <c r="AU413" s="711"/>
      <c r="AV413" s="711"/>
      <c r="AW413" s="711"/>
      <c r="AX413" s="711"/>
      <c r="AY413" s="711"/>
      <c r="AZ413" s="711"/>
      <c r="BA413" s="711"/>
      <c r="BB413" s="711"/>
      <c r="BC413" s="711"/>
      <c r="BD413" s="711"/>
      <c r="BE413" s="711"/>
      <c r="BF413" s="711"/>
      <c r="BG413" s="711"/>
      <c r="BH413" s="711"/>
      <c r="BI413" s="711"/>
      <c r="BJ413" s="711"/>
      <c r="BK413" s="711"/>
      <c r="BL413" s="711"/>
      <c r="BM413" s="711"/>
      <c r="BN413" s="711"/>
      <c r="BO413" s="711"/>
      <c r="BP413" s="711"/>
      <c r="BQ413" s="639"/>
      <c r="CB413" s="639"/>
    </row>
    <row r="414" ht="15.75" customHeight="1">
      <c r="A414" s="639"/>
      <c r="B414" s="639"/>
      <c r="C414" s="639"/>
      <c r="D414" s="639"/>
      <c r="E414" s="711"/>
      <c r="F414" s="711"/>
      <c r="G414" s="711"/>
      <c r="H414" s="711"/>
      <c r="I414" s="639"/>
      <c r="J414" s="711"/>
      <c r="K414" s="711"/>
      <c r="L414" s="711"/>
      <c r="M414" s="711"/>
      <c r="N414" s="711"/>
      <c r="O414" s="711"/>
      <c r="P414" s="711"/>
      <c r="Q414" s="711"/>
      <c r="R414" s="711"/>
      <c r="S414" s="711"/>
      <c r="T414" s="711"/>
      <c r="U414" s="711"/>
      <c r="V414" s="711"/>
      <c r="W414" s="711"/>
      <c r="X414" s="711"/>
      <c r="Y414" s="711"/>
      <c r="Z414" s="711"/>
      <c r="AA414" s="711"/>
      <c r="AB414" s="711"/>
      <c r="AC414" s="711"/>
      <c r="AD414" s="711"/>
      <c r="AE414" s="711"/>
      <c r="AF414" s="711"/>
      <c r="AG414" s="711"/>
      <c r="AH414" s="711"/>
      <c r="AI414" s="711"/>
      <c r="AJ414" s="711"/>
      <c r="AK414" s="711"/>
      <c r="AL414" s="711"/>
      <c r="AM414" s="711"/>
      <c r="AN414" s="711"/>
      <c r="AO414" s="711"/>
      <c r="AP414" s="711"/>
      <c r="AQ414" s="711"/>
      <c r="AR414" s="711"/>
      <c r="AS414" s="711"/>
      <c r="AT414" s="711"/>
      <c r="AU414" s="711"/>
      <c r="AV414" s="711"/>
      <c r="AW414" s="711"/>
      <c r="AX414" s="711"/>
      <c r="AY414" s="711"/>
      <c r="AZ414" s="711"/>
      <c r="BA414" s="711"/>
      <c r="BB414" s="711"/>
      <c r="BC414" s="711"/>
      <c r="BD414" s="711"/>
      <c r="BE414" s="711"/>
      <c r="BF414" s="711"/>
      <c r="BG414" s="711"/>
      <c r="BH414" s="711"/>
      <c r="BI414" s="711"/>
      <c r="BJ414" s="711"/>
      <c r="BK414" s="711"/>
      <c r="BL414" s="711"/>
      <c r="BM414" s="711"/>
      <c r="BN414" s="711"/>
      <c r="BO414" s="711"/>
      <c r="BP414" s="711"/>
      <c r="BQ414" s="639"/>
      <c r="CB414" s="639"/>
    </row>
    <row r="415" ht="15.75" customHeight="1">
      <c r="A415" s="639"/>
      <c r="B415" s="639"/>
      <c r="C415" s="639"/>
      <c r="D415" s="639"/>
      <c r="E415" s="711"/>
      <c r="F415" s="711"/>
      <c r="G415" s="711"/>
      <c r="H415" s="711"/>
      <c r="I415" s="639"/>
      <c r="J415" s="711"/>
      <c r="K415" s="711"/>
      <c r="L415" s="711"/>
      <c r="M415" s="711"/>
      <c r="N415" s="711"/>
      <c r="O415" s="711"/>
      <c r="P415" s="711"/>
      <c r="Q415" s="711"/>
      <c r="R415" s="711"/>
      <c r="S415" s="711"/>
      <c r="T415" s="711"/>
      <c r="U415" s="711"/>
      <c r="V415" s="711"/>
      <c r="W415" s="711"/>
      <c r="X415" s="711"/>
      <c r="Y415" s="711"/>
      <c r="Z415" s="711"/>
      <c r="AA415" s="711"/>
      <c r="AB415" s="711"/>
      <c r="AC415" s="711"/>
      <c r="AD415" s="711"/>
      <c r="AE415" s="711"/>
      <c r="AF415" s="711"/>
      <c r="AG415" s="711"/>
      <c r="AH415" s="711"/>
      <c r="AI415" s="711"/>
      <c r="AJ415" s="711"/>
      <c r="AK415" s="711"/>
      <c r="AL415" s="711"/>
      <c r="AM415" s="711"/>
      <c r="AN415" s="711"/>
      <c r="AO415" s="711"/>
      <c r="AP415" s="711"/>
      <c r="AQ415" s="711"/>
      <c r="AR415" s="711"/>
      <c r="AS415" s="711"/>
      <c r="AT415" s="711"/>
      <c r="AU415" s="711"/>
      <c r="AV415" s="711"/>
      <c r="AW415" s="711"/>
      <c r="AX415" s="711"/>
      <c r="AY415" s="711"/>
      <c r="AZ415" s="711"/>
      <c r="BA415" s="711"/>
      <c r="BB415" s="711"/>
      <c r="BC415" s="711"/>
      <c r="BD415" s="711"/>
      <c r="BE415" s="711"/>
      <c r="BF415" s="711"/>
      <c r="BG415" s="711"/>
      <c r="BH415" s="711"/>
      <c r="BI415" s="711"/>
      <c r="BJ415" s="711"/>
      <c r="BK415" s="711"/>
      <c r="BL415" s="711"/>
      <c r="BM415" s="711"/>
      <c r="BN415" s="711"/>
      <c r="BO415" s="711"/>
      <c r="BP415" s="711"/>
      <c r="BQ415" s="639"/>
      <c r="CB415" s="639"/>
    </row>
    <row r="416" ht="15.75" customHeight="1">
      <c r="A416" s="639"/>
      <c r="B416" s="639"/>
      <c r="C416" s="639"/>
      <c r="D416" s="639"/>
      <c r="E416" s="711"/>
      <c r="F416" s="711"/>
      <c r="G416" s="711"/>
      <c r="H416" s="711"/>
      <c r="I416" s="639"/>
      <c r="J416" s="711"/>
      <c r="K416" s="711"/>
      <c r="L416" s="711"/>
      <c r="M416" s="711"/>
      <c r="N416" s="711"/>
      <c r="O416" s="711"/>
      <c r="P416" s="711"/>
      <c r="Q416" s="711"/>
      <c r="R416" s="711"/>
      <c r="S416" s="711"/>
      <c r="T416" s="711"/>
      <c r="U416" s="711"/>
      <c r="V416" s="711"/>
      <c r="W416" s="711"/>
      <c r="X416" s="711"/>
      <c r="Y416" s="711"/>
      <c r="Z416" s="711"/>
      <c r="AA416" s="711"/>
      <c r="AB416" s="711"/>
      <c r="AC416" s="711"/>
      <c r="AD416" s="711"/>
      <c r="AE416" s="711"/>
      <c r="AF416" s="711"/>
      <c r="AG416" s="711"/>
      <c r="AH416" s="711"/>
      <c r="AI416" s="711"/>
      <c r="AJ416" s="711"/>
      <c r="AK416" s="711"/>
      <c r="AL416" s="711"/>
      <c r="AM416" s="711"/>
      <c r="AN416" s="711"/>
      <c r="AO416" s="711"/>
      <c r="AP416" s="711"/>
      <c r="AQ416" s="711"/>
      <c r="AR416" s="711"/>
      <c r="AS416" s="711"/>
      <c r="AT416" s="711"/>
      <c r="AU416" s="711"/>
      <c r="AV416" s="711"/>
      <c r="AW416" s="711"/>
      <c r="AX416" s="711"/>
      <c r="AY416" s="711"/>
      <c r="AZ416" s="711"/>
      <c r="BA416" s="711"/>
      <c r="BB416" s="711"/>
      <c r="BC416" s="711"/>
      <c r="BD416" s="711"/>
      <c r="BE416" s="711"/>
      <c r="BF416" s="711"/>
      <c r="BG416" s="711"/>
      <c r="BH416" s="711"/>
      <c r="BI416" s="711"/>
      <c r="BJ416" s="711"/>
      <c r="BK416" s="711"/>
      <c r="BL416" s="711"/>
      <c r="BM416" s="711"/>
      <c r="BN416" s="711"/>
      <c r="BO416" s="711"/>
      <c r="BP416" s="711"/>
      <c r="BQ416" s="639"/>
      <c r="CB416" s="639"/>
    </row>
    <row r="417" ht="15.75" customHeight="1">
      <c r="A417" s="639"/>
      <c r="B417" s="639"/>
      <c r="C417" s="639"/>
      <c r="D417" s="639"/>
      <c r="E417" s="711"/>
      <c r="F417" s="711"/>
      <c r="G417" s="711"/>
      <c r="H417" s="711"/>
      <c r="I417" s="639"/>
      <c r="J417" s="711"/>
      <c r="K417" s="711"/>
      <c r="L417" s="711"/>
      <c r="M417" s="711"/>
      <c r="N417" s="711"/>
      <c r="O417" s="711"/>
      <c r="P417" s="711"/>
      <c r="Q417" s="711"/>
      <c r="R417" s="711"/>
      <c r="S417" s="711"/>
      <c r="T417" s="711"/>
      <c r="U417" s="711"/>
      <c r="V417" s="711"/>
      <c r="W417" s="711"/>
      <c r="X417" s="711"/>
      <c r="Y417" s="711"/>
      <c r="Z417" s="711"/>
      <c r="AA417" s="711"/>
      <c r="AB417" s="711"/>
      <c r="AC417" s="711"/>
      <c r="AD417" s="711"/>
      <c r="AE417" s="711"/>
      <c r="AF417" s="711"/>
      <c r="AG417" s="711"/>
      <c r="AH417" s="711"/>
      <c r="AI417" s="711"/>
      <c r="AJ417" s="711"/>
      <c r="AK417" s="711"/>
      <c r="AL417" s="711"/>
      <c r="AM417" s="711"/>
      <c r="AN417" s="711"/>
      <c r="AO417" s="711"/>
      <c r="AP417" s="711"/>
      <c r="AQ417" s="711"/>
      <c r="AR417" s="711"/>
      <c r="AS417" s="711"/>
      <c r="AT417" s="711"/>
      <c r="AU417" s="711"/>
      <c r="AV417" s="711"/>
      <c r="AW417" s="711"/>
      <c r="AX417" s="711"/>
      <c r="AY417" s="711"/>
      <c r="AZ417" s="711"/>
      <c r="BA417" s="711"/>
      <c r="BB417" s="711"/>
      <c r="BC417" s="711"/>
      <c r="BD417" s="711"/>
      <c r="BE417" s="711"/>
      <c r="BF417" s="711"/>
      <c r="BG417" s="711"/>
      <c r="BH417" s="711"/>
      <c r="BI417" s="711"/>
      <c r="BJ417" s="711"/>
      <c r="BK417" s="711"/>
      <c r="BL417" s="711"/>
      <c r="BM417" s="711"/>
      <c r="BN417" s="711"/>
      <c r="BO417" s="711"/>
      <c r="BP417" s="711"/>
      <c r="BQ417" s="639"/>
      <c r="CB417" s="639"/>
    </row>
    <row r="418" ht="15.75" customHeight="1">
      <c r="A418" s="639"/>
      <c r="B418" s="639"/>
      <c r="C418" s="639"/>
      <c r="D418" s="639"/>
      <c r="E418" s="711"/>
      <c r="F418" s="711"/>
      <c r="G418" s="711"/>
      <c r="H418" s="711"/>
      <c r="I418" s="639"/>
      <c r="J418" s="711"/>
      <c r="K418" s="711"/>
      <c r="L418" s="711"/>
      <c r="M418" s="711"/>
      <c r="N418" s="711"/>
      <c r="O418" s="711"/>
      <c r="P418" s="711"/>
      <c r="Q418" s="711"/>
      <c r="R418" s="711"/>
      <c r="S418" s="711"/>
      <c r="T418" s="711"/>
      <c r="U418" s="711"/>
      <c r="V418" s="711"/>
      <c r="W418" s="711"/>
      <c r="X418" s="711"/>
      <c r="Y418" s="711"/>
      <c r="Z418" s="711"/>
      <c r="AA418" s="711"/>
      <c r="AB418" s="711"/>
      <c r="AC418" s="711"/>
      <c r="AD418" s="711"/>
      <c r="AE418" s="711"/>
      <c r="AF418" s="711"/>
      <c r="AG418" s="711"/>
      <c r="AH418" s="711"/>
      <c r="AI418" s="711"/>
      <c r="AJ418" s="711"/>
      <c r="AK418" s="711"/>
      <c r="AL418" s="711"/>
      <c r="AM418" s="711"/>
      <c r="AN418" s="711"/>
      <c r="AO418" s="711"/>
      <c r="AP418" s="711"/>
      <c r="AQ418" s="711"/>
      <c r="AR418" s="711"/>
      <c r="AS418" s="711"/>
      <c r="AT418" s="711"/>
      <c r="AU418" s="711"/>
      <c r="AV418" s="711"/>
      <c r="AW418" s="711"/>
      <c r="AX418" s="711"/>
      <c r="AY418" s="711"/>
      <c r="AZ418" s="711"/>
      <c r="BA418" s="711"/>
      <c r="BB418" s="711"/>
      <c r="BC418" s="711"/>
      <c r="BD418" s="711"/>
      <c r="BE418" s="711"/>
      <c r="BF418" s="711"/>
      <c r="BG418" s="711"/>
      <c r="BH418" s="711"/>
      <c r="BI418" s="711"/>
      <c r="BJ418" s="711"/>
      <c r="BK418" s="711"/>
      <c r="BL418" s="711"/>
      <c r="BM418" s="711"/>
      <c r="BN418" s="711"/>
      <c r="BO418" s="711"/>
      <c r="BP418" s="711"/>
      <c r="BQ418" s="639"/>
      <c r="CB418" s="639"/>
    </row>
    <row r="419" ht="15.75" customHeight="1">
      <c r="A419" s="639"/>
      <c r="B419" s="639"/>
      <c r="C419" s="639"/>
      <c r="D419" s="639"/>
      <c r="E419" s="711"/>
      <c r="F419" s="711"/>
      <c r="G419" s="711"/>
      <c r="H419" s="711"/>
      <c r="I419" s="639"/>
      <c r="J419" s="711"/>
      <c r="K419" s="711"/>
      <c r="L419" s="711"/>
      <c r="M419" s="711"/>
      <c r="N419" s="711"/>
      <c r="O419" s="711"/>
      <c r="P419" s="711"/>
      <c r="Q419" s="711"/>
      <c r="R419" s="711"/>
      <c r="S419" s="711"/>
      <c r="T419" s="711"/>
      <c r="U419" s="711"/>
      <c r="V419" s="711"/>
      <c r="W419" s="711"/>
      <c r="X419" s="711"/>
      <c r="Y419" s="711"/>
      <c r="Z419" s="711"/>
      <c r="AA419" s="711"/>
      <c r="AB419" s="711"/>
      <c r="AC419" s="711"/>
      <c r="AD419" s="711"/>
      <c r="AE419" s="711"/>
      <c r="AF419" s="711"/>
      <c r="AG419" s="711"/>
      <c r="AH419" s="711"/>
      <c r="AI419" s="711"/>
      <c r="AJ419" s="711"/>
      <c r="AK419" s="711"/>
      <c r="AL419" s="711"/>
      <c r="AM419" s="711"/>
      <c r="AN419" s="711"/>
      <c r="AO419" s="711"/>
      <c r="AP419" s="711"/>
      <c r="AQ419" s="711"/>
      <c r="AR419" s="711"/>
      <c r="AS419" s="711"/>
      <c r="AT419" s="711"/>
      <c r="AU419" s="711"/>
      <c r="AV419" s="711"/>
      <c r="AW419" s="711"/>
      <c r="AX419" s="711"/>
      <c r="AY419" s="711"/>
      <c r="AZ419" s="711"/>
      <c r="BA419" s="711"/>
      <c r="BB419" s="711"/>
      <c r="BC419" s="711"/>
      <c r="BD419" s="711"/>
      <c r="BE419" s="711"/>
      <c r="BF419" s="711"/>
      <c r="BG419" s="711"/>
      <c r="BH419" s="711"/>
      <c r="BI419" s="711"/>
      <c r="BJ419" s="711"/>
      <c r="BK419" s="711"/>
      <c r="BL419" s="711"/>
      <c r="BM419" s="711"/>
      <c r="BN419" s="711"/>
      <c r="BO419" s="711"/>
      <c r="BP419" s="711"/>
      <c r="BQ419" s="639"/>
      <c r="CB419" s="639"/>
    </row>
    <row r="420" ht="15.75" customHeight="1">
      <c r="A420" s="639"/>
      <c r="B420" s="639"/>
      <c r="C420" s="639"/>
      <c r="D420" s="639"/>
      <c r="E420" s="711"/>
      <c r="F420" s="711"/>
      <c r="G420" s="711"/>
      <c r="H420" s="711"/>
      <c r="I420" s="639"/>
      <c r="J420" s="711"/>
      <c r="K420" s="711"/>
      <c r="L420" s="711"/>
      <c r="M420" s="711"/>
      <c r="N420" s="711"/>
      <c r="O420" s="711"/>
      <c r="P420" s="711"/>
      <c r="Q420" s="711"/>
      <c r="R420" s="711"/>
      <c r="S420" s="711"/>
      <c r="T420" s="711"/>
      <c r="U420" s="711"/>
      <c r="V420" s="711"/>
      <c r="W420" s="711"/>
      <c r="X420" s="711"/>
      <c r="Y420" s="711"/>
      <c r="Z420" s="711"/>
      <c r="AA420" s="711"/>
      <c r="AB420" s="711"/>
      <c r="AC420" s="711"/>
      <c r="AD420" s="711"/>
      <c r="AE420" s="711"/>
      <c r="AF420" s="711"/>
      <c r="AG420" s="711"/>
      <c r="AH420" s="711"/>
      <c r="AI420" s="711"/>
      <c r="AJ420" s="711"/>
      <c r="AK420" s="711"/>
      <c r="AL420" s="711"/>
      <c r="AM420" s="711"/>
      <c r="AN420" s="711"/>
      <c r="AO420" s="711"/>
      <c r="AP420" s="711"/>
      <c r="AQ420" s="711"/>
      <c r="AR420" s="711"/>
      <c r="AS420" s="711"/>
      <c r="AT420" s="711"/>
      <c r="AU420" s="711"/>
      <c r="AV420" s="711"/>
      <c r="AW420" s="711"/>
      <c r="AX420" s="711"/>
      <c r="AY420" s="711"/>
      <c r="AZ420" s="711"/>
      <c r="BA420" s="711"/>
      <c r="BB420" s="711"/>
      <c r="BC420" s="711"/>
      <c r="BD420" s="711"/>
      <c r="BE420" s="711"/>
      <c r="BF420" s="711"/>
      <c r="BG420" s="711"/>
      <c r="BH420" s="711"/>
      <c r="BI420" s="711"/>
      <c r="BJ420" s="711"/>
      <c r="BK420" s="711"/>
      <c r="BL420" s="711"/>
      <c r="BM420" s="711"/>
      <c r="BN420" s="711"/>
      <c r="BO420" s="711"/>
      <c r="BP420" s="711"/>
      <c r="BQ420" s="639"/>
      <c r="CB420" s="639"/>
    </row>
    <row r="421" ht="15.75" customHeight="1">
      <c r="A421" s="639"/>
      <c r="B421" s="639"/>
      <c r="C421" s="639"/>
      <c r="D421" s="639"/>
      <c r="E421" s="711"/>
      <c r="F421" s="711"/>
      <c r="G421" s="711"/>
      <c r="H421" s="711"/>
      <c r="I421" s="639"/>
      <c r="J421" s="711"/>
      <c r="K421" s="711"/>
      <c r="L421" s="711"/>
      <c r="M421" s="711"/>
      <c r="N421" s="711"/>
      <c r="O421" s="711"/>
      <c r="P421" s="711"/>
      <c r="Q421" s="711"/>
      <c r="R421" s="711"/>
      <c r="S421" s="711"/>
      <c r="T421" s="711"/>
      <c r="U421" s="711"/>
      <c r="V421" s="711"/>
      <c r="W421" s="711"/>
      <c r="X421" s="711"/>
      <c r="Y421" s="711"/>
      <c r="Z421" s="711"/>
      <c r="AA421" s="711"/>
      <c r="AB421" s="711"/>
      <c r="AC421" s="711"/>
      <c r="AD421" s="711"/>
      <c r="AE421" s="711"/>
      <c r="AF421" s="711"/>
      <c r="AG421" s="711"/>
      <c r="AH421" s="711"/>
      <c r="AI421" s="711"/>
      <c r="AJ421" s="711"/>
      <c r="AK421" s="711"/>
      <c r="AL421" s="711"/>
      <c r="AM421" s="711"/>
      <c r="AN421" s="711"/>
      <c r="AO421" s="711"/>
      <c r="AP421" s="711"/>
      <c r="AQ421" s="711"/>
      <c r="AR421" s="711"/>
      <c r="AS421" s="711"/>
      <c r="AT421" s="711"/>
      <c r="AU421" s="711"/>
      <c r="AV421" s="711"/>
      <c r="AW421" s="711"/>
      <c r="AX421" s="711"/>
      <c r="AY421" s="711"/>
      <c r="AZ421" s="711"/>
      <c r="BA421" s="711"/>
      <c r="BB421" s="711"/>
      <c r="BC421" s="711"/>
      <c r="BD421" s="711"/>
      <c r="BE421" s="711"/>
      <c r="BF421" s="711"/>
      <c r="BG421" s="711"/>
      <c r="BH421" s="711"/>
      <c r="BI421" s="711"/>
      <c r="BJ421" s="711"/>
      <c r="BK421" s="711"/>
      <c r="BL421" s="711"/>
      <c r="BM421" s="711"/>
      <c r="BN421" s="711"/>
      <c r="BO421" s="711"/>
      <c r="BP421" s="711"/>
      <c r="BQ421" s="639"/>
      <c r="CB421" s="639"/>
    </row>
    <row r="422" ht="15.75" customHeight="1">
      <c r="A422" s="639"/>
      <c r="B422" s="639"/>
      <c r="C422" s="639"/>
      <c r="D422" s="639"/>
      <c r="E422" s="711"/>
      <c r="F422" s="711"/>
      <c r="G422" s="711"/>
      <c r="H422" s="711"/>
      <c r="I422" s="639"/>
      <c r="J422" s="711"/>
      <c r="K422" s="711"/>
      <c r="L422" s="711"/>
      <c r="M422" s="711"/>
      <c r="N422" s="711"/>
      <c r="O422" s="711"/>
      <c r="P422" s="711"/>
      <c r="Q422" s="711"/>
      <c r="R422" s="711"/>
      <c r="S422" s="711"/>
      <c r="T422" s="711"/>
      <c r="U422" s="711"/>
      <c r="V422" s="711"/>
      <c r="W422" s="711"/>
      <c r="X422" s="711"/>
      <c r="Y422" s="711"/>
      <c r="Z422" s="711"/>
      <c r="AA422" s="711"/>
      <c r="AB422" s="711"/>
      <c r="AC422" s="711"/>
      <c r="AD422" s="711"/>
      <c r="AE422" s="711"/>
      <c r="AF422" s="711"/>
      <c r="AG422" s="711"/>
      <c r="AH422" s="711"/>
      <c r="AI422" s="711"/>
      <c r="AJ422" s="711"/>
      <c r="AK422" s="711"/>
      <c r="AL422" s="711"/>
      <c r="AM422" s="711"/>
      <c r="AN422" s="711"/>
      <c r="AO422" s="711"/>
      <c r="AP422" s="711"/>
      <c r="AQ422" s="711"/>
      <c r="AR422" s="711"/>
      <c r="AS422" s="711"/>
      <c r="AT422" s="711"/>
      <c r="AU422" s="711"/>
      <c r="AV422" s="711"/>
      <c r="AW422" s="711"/>
      <c r="AX422" s="711"/>
      <c r="AY422" s="711"/>
      <c r="AZ422" s="711"/>
      <c r="BA422" s="711"/>
      <c r="BB422" s="711"/>
      <c r="BC422" s="711"/>
      <c r="BD422" s="711"/>
      <c r="BE422" s="711"/>
      <c r="BF422" s="711"/>
      <c r="BG422" s="711"/>
      <c r="BH422" s="711"/>
      <c r="BI422" s="711"/>
      <c r="BJ422" s="711"/>
      <c r="BK422" s="711"/>
      <c r="BL422" s="711"/>
      <c r="BM422" s="711"/>
      <c r="BN422" s="711"/>
      <c r="BO422" s="711"/>
      <c r="BP422" s="711"/>
      <c r="BQ422" s="639"/>
      <c r="CB422" s="639"/>
    </row>
    <row r="423" ht="15.75" customHeight="1">
      <c r="A423" s="639"/>
      <c r="B423" s="639"/>
      <c r="C423" s="639"/>
      <c r="D423" s="639"/>
      <c r="E423" s="711"/>
      <c r="F423" s="711"/>
      <c r="G423" s="711"/>
      <c r="H423" s="711"/>
      <c r="I423" s="639"/>
      <c r="J423" s="711"/>
      <c r="K423" s="711"/>
      <c r="L423" s="711"/>
      <c r="M423" s="711"/>
      <c r="N423" s="711"/>
      <c r="O423" s="711"/>
      <c r="P423" s="711"/>
      <c r="Q423" s="711"/>
      <c r="R423" s="711"/>
      <c r="S423" s="711"/>
      <c r="T423" s="711"/>
      <c r="U423" s="711"/>
      <c r="V423" s="711"/>
      <c r="W423" s="711"/>
      <c r="X423" s="711"/>
      <c r="Y423" s="711"/>
      <c r="Z423" s="711"/>
      <c r="AA423" s="711"/>
      <c r="AB423" s="711"/>
      <c r="AC423" s="711"/>
      <c r="AD423" s="711"/>
      <c r="AE423" s="711"/>
      <c r="AF423" s="711"/>
      <c r="AG423" s="711"/>
      <c r="AH423" s="711"/>
      <c r="AI423" s="711"/>
      <c r="AJ423" s="711"/>
      <c r="AK423" s="711"/>
      <c r="AL423" s="711"/>
      <c r="AM423" s="711"/>
      <c r="AN423" s="711"/>
      <c r="AO423" s="711"/>
      <c r="AP423" s="711"/>
      <c r="AQ423" s="711"/>
      <c r="AR423" s="711"/>
      <c r="AS423" s="711"/>
      <c r="AT423" s="711"/>
      <c r="AU423" s="711"/>
      <c r="AV423" s="711"/>
      <c r="AW423" s="711"/>
      <c r="AX423" s="711"/>
      <c r="AY423" s="711"/>
      <c r="AZ423" s="711"/>
      <c r="BA423" s="711"/>
      <c r="BB423" s="711"/>
      <c r="BC423" s="711"/>
      <c r="BD423" s="711"/>
      <c r="BE423" s="711"/>
      <c r="BF423" s="711"/>
      <c r="BG423" s="711"/>
      <c r="BH423" s="711"/>
      <c r="BI423" s="711"/>
      <c r="BJ423" s="711"/>
      <c r="BK423" s="711"/>
      <c r="BL423" s="711"/>
      <c r="BM423" s="711"/>
      <c r="BN423" s="711"/>
      <c r="BO423" s="711"/>
      <c r="BP423" s="711"/>
      <c r="BQ423" s="639"/>
      <c r="CB423" s="639"/>
    </row>
    <row r="424" ht="15.75" customHeight="1">
      <c r="A424" s="639"/>
      <c r="B424" s="639"/>
      <c r="C424" s="639"/>
      <c r="D424" s="639"/>
      <c r="E424" s="711"/>
      <c r="F424" s="711"/>
      <c r="G424" s="711"/>
      <c r="H424" s="711"/>
      <c r="I424" s="639"/>
      <c r="J424" s="711"/>
      <c r="K424" s="711"/>
      <c r="L424" s="711"/>
      <c r="M424" s="711"/>
      <c r="N424" s="711"/>
      <c r="O424" s="711"/>
      <c r="P424" s="711"/>
      <c r="Q424" s="711"/>
      <c r="R424" s="711"/>
      <c r="S424" s="711"/>
      <c r="T424" s="711"/>
      <c r="U424" s="711"/>
      <c r="V424" s="711"/>
      <c r="W424" s="711"/>
      <c r="X424" s="711"/>
      <c r="Y424" s="711"/>
      <c r="Z424" s="711"/>
      <c r="AA424" s="711"/>
      <c r="AB424" s="711"/>
      <c r="AC424" s="711"/>
      <c r="AD424" s="711"/>
      <c r="AE424" s="711"/>
      <c r="AF424" s="711"/>
      <c r="AG424" s="711"/>
      <c r="AH424" s="711"/>
      <c r="AI424" s="711"/>
      <c r="AJ424" s="711"/>
      <c r="AK424" s="711"/>
      <c r="AL424" s="711"/>
      <c r="AM424" s="711"/>
      <c r="AN424" s="711"/>
      <c r="AO424" s="711"/>
      <c r="AP424" s="711"/>
      <c r="AQ424" s="711"/>
      <c r="AR424" s="711"/>
      <c r="AS424" s="711"/>
      <c r="AT424" s="711"/>
      <c r="AU424" s="711"/>
      <c r="AV424" s="711"/>
      <c r="AW424" s="711"/>
      <c r="AX424" s="711"/>
      <c r="AY424" s="711"/>
      <c r="AZ424" s="711"/>
      <c r="BA424" s="711"/>
      <c r="BB424" s="711"/>
      <c r="BC424" s="711"/>
      <c r="BD424" s="711"/>
      <c r="BE424" s="711"/>
      <c r="BF424" s="711"/>
      <c r="BG424" s="711"/>
      <c r="BH424" s="711"/>
      <c r="BI424" s="711"/>
      <c r="BJ424" s="711"/>
      <c r="BK424" s="711"/>
      <c r="BL424" s="711"/>
      <c r="BM424" s="711"/>
      <c r="BN424" s="711"/>
      <c r="BO424" s="711"/>
      <c r="BP424" s="711"/>
      <c r="BQ424" s="639"/>
      <c r="CB424" s="639"/>
    </row>
    <row r="425" ht="15.75" customHeight="1">
      <c r="A425" s="639"/>
      <c r="B425" s="639"/>
      <c r="C425" s="639"/>
      <c r="D425" s="639"/>
      <c r="E425" s="711"/>
      <c r="F425" s="711"/>
      <c r="G425" s="711"/>
      <c r="H425" s="711"/>
      <c r="I425" s="639"/>
      <c r="J425" s="711"/>
      <c r="K425" s="711"/>
      <c r="L425" s="711"/>
      <c r="M425" s="711"/>
      <c r="N425" s="711"/>
      <c r="O425" s="711"/>
      <c r="P425" s="711"/>
      <c r="Q425" s="711"/>
      <c r="R425" s="711"/>
      <c r="S425" s="711"/>
      <c r="T425" s="711"/>
      <c r="U425" s="711"/>
      <c r="V425" s="711"/>
      <c r="W425" s="711"/>
      <c r="X425" s="711"/>
      <c r="Y425" s="711"/>
      <c r="Z425" s="711"/>
      <c r="AA425" s="711"/>
      <c r="AB425" s="711"/>
      <c r="AC425" s="711"/>
      <c r="AD425" s="711"/>
      <c r="AE425" s="711"/>
      <c r="AF425" s="711"/>
      <c r="AG425" s="711"/>
      <c r="AH425" s="711"/>
      <c r="AI425" s="711"/>
      <c r="AJ425" s="711"/>
      <c r="AK425" s="711"/>
      <c r="AL425" s="711"/>
      <c r="AM425" s="711"/>
      <c r="AN425" s="711"/>
      <c r="AO425" s="711"/>
      <c r="AP425" s="711"/>
      <c r="AQ425" s="711"/>
      <c r="AR425" s="711"/>
      <c r="AS425" s="711"/>
      <c r="AT425" s="711"/>
      <c r="AU425" s="711"/>
      <c r="AV425" s="711"/>
      <c r="AW425" s="711"/>
      <c r="AX425" s="711"/>
      <c r="AY425" s="711"/>
      <c r="AZ425" s="711"/>
      <c r="BA425" s="711"/>
      <c r="BB425" s="711"/>
      <c r="BC425" s="711"/>
      <c r="BD425" s="711"/>
      <c r="BE425" s="711"/>
      <c r="BF425" s="711"/>
      <c r="BG425" s="711"/>
      <c r="BH425" s="711"/>
      <c r="BI425" s="711"/>
      <c r="BJ425" s="711"/>
      <c r="BK425" s="711"/>
      <c r="BL425" s="711"/>
      <c r="BM425" s="711"/>
      <c r="BN425" s="711"/>
      <c r="BO425" s="711"/>
      <c r="BP425" s="711"/>
      <c r="BQ425" s="639"/>
      <c r="CB425" s="639"/>
    </row>
    <row r="426" ht="15.75" customHeight="1">
      <c r="A426" s="639"/>
      <c r="B426" s="639"/>
      <c r="C426" s="639"/>
      <c r="D426" s="639"/>
      <c r="E426" s="711"/>
      <c r="F426" s="711"/>
      <c r="G426" s="711"/>
      <c r="H426" s="711"/>
      <c r="I426" s="639"/>
      <c r="J426" s="711"/>
      <c r="K426" s="711"/>
      <c r="L426" s="711"/>
      <c r="M426" s="711"/>
      <c r="N426" s="711"/>
      <c r="O426" s="711"/>
      <c r="P426" s="711"/>
      <c r="Q426" s="711"/>
      <c r="R426" s="711"/>
      <c r="S426" s="711"/>
      <c r="T426" s="711"/>
      <c r="U426" s="711"/>
      <c r="V426" s="711"/>
      <c r="W426" s="711"/>
      <c r="X426" s="711"/>
      <c r="Y426" s="711"/>
      <c r="Z426" s="711"/>
      <c r="AA426" s="711"/>
      <c r="AB426" s="711"/>
      <c r="AC426" s="711"/>
      <c r="AD426" s="711"/>
      <c r="AE426" s="711"/>
      <c r="AF426" s="711"/>
      <c r="AG426" s="711"/>
      <c r="AH426" s="711"/>
      <c r="AI426" s="711"/>
      <c r="AJ426" s="711"/>
      <c r="AK426" s="711"/>
      <c r="AL426" s="711"/>
      <c r="AM426" s="711"/>
      <c r="AN426" s="711"/>
      <c r="AO426" s="711"/>
      <c r="AP426" s="711"/>
      <c r="AQ426" s="711"/>
      <c r="AR426" s="711"/>
      <c r="AS426" s="711"/>
      <c r="AT426" s="711"/>
      <c r="AU426" s="711"/>
      <c r="AV426" s="711"/>
      <c r="AW426" s="711"/>
      <c r="AX426" s="711"/>
      <c r="AY426" s="711"/>
      <c r="AZ426" s="711"/>
      <c r="BA426" s="711"/>
      <c r="BB426" s="711"/>
      <c r="BC426" s="711"/>
      <c r="BD426" s="711"/>
      <c r="BE426" s="711"/>
      <c r="BF426" s="711"/>
      <c r="BG426" s="711"/>
      <c r="BH426" s="711"/>
      <c r="BI426" s="711"/>
      <c r="BJ426" s="711"/>
      <c r="BK426" s="711"/>
      <c r="BL426" s="711"/>
      <c r="BM426" s="711"/>
      <c r="BN426" s="711"/>
      <c r="BO426" s="711"/>
      <c r="BP426" s="711"/>
      <c r="BQ426" s="639"/>
      <c r="CB426" s="639"/>
    </row>
    <row r="427" ht="15.75" customHeight="1">
      <c r="A427" s="639"/>
      <c r="B427" s="639"/>
      <c r="C427" s="639"/>
      <c r="D427" s="639"/>
      <c r="E427" s="711"/>
      <c r="F427" s="711"/>
      <c r="G427" s="711"/>
      <c r="H427" s="711"/>
      <c r="I427" s="639"/>
      <c r="J427" s="711"/>
      <c r="K427" s="711"/>
      <c r="L427" s="711"/>
      <c r="M427" s="711"/>
      <c r="N427" s="711"/>
      <c r="O427" s="711"/>
      <c r="P427" s="711"/>
      <c r="Q427" s="711"/>
      <c r="R427" s="711"/>
      <c r="S427" s="711"/>
      <c r="T427" s="711"/>
      <c r="U427" s="711"/>
      <c r="V427" s="711"/>
      <c r="W427" s="711"/>
      <c r="X427" s="711"/>
      <c r="Y427" s="711"/>
      <c r="Z427" s="711"/>
      <c r="AA427" s="711"/>
      <c r="AB427" s="711"/>
      <c r="AC427" s="711"/>
      <c r="AD427" s="711"/>
      <c r="AE427" s="711"/>
      <c r="AF427" s="711"/>
      <c r="AG427" s="711"/>
      <c r="AH427" s="711"/>
      <c r="AI427" s="711"/>
      <c r="AJ427" s="711"/>
      <c r="AK427" s="711"/>
      <c r="AL427" s="711"/>
      <c r="AM427" s="711"/>
      <c r="AN427" s="711"/>
      <c r="AO427" s="711"/>
      <c r="AP427" s="711"/>
      <c r="AQ427" s="711"/>
      <c r="AR427" s="711"/>
      <c r="AS427" s="711"/>
      <c r="AT427" s="711"/>
      <c r="AU427" s="711"/>
      <c r="AV427" s="711"/>
      <c r="AW427" s="711"/>
      <c r="AX427" s="711"/>
      <c r="AY427" s="711"/>
      <c r="AZ427" s="711"/>
      <c r="BA427" s="711"/>
      <c r="BB427" s="711"/>
      <c r="BC427" s="711"/>
      <c r="BD427" s="711"/>
      <c r="BE427" s="711"/>
      <c r="BF427" s="711"/>
      <c r="BG427" s="711"/>
      <c r="BH427" s="711"/>
      <c r="BI427" s="711"/>
      <c r="BJ427" s="711"/>
      <c r="BK427" s="711"/>
      <c r="BL427" s="711"/>
      <c r="BM427" s="711"/>
      <c r="BN427" s="711"/>
      <c r="BO427" s="711"/>
      <c r="BP427" s="711"/>
      <c r="BQ427" s="639"/>
      <c r="CB427" s="639"/>
    </row>
    <row r="428" ht="15.75" customHeight="1">
      <c r="A428" s="639"/>
      <c r="B428" s="639"/>
      <c r="C428" s="639"/>
      <c r="D428" s="639"/>
      <c r="E428" s="711"/>
      <c r="F428" s="711"/>
      <c r="G428" s="711"/>
      <c r="H428" s="711"/>
      <c r="I428" s="639"/>
      <c r="J428" s="711"/>
      <c r="K428" s="711"/>
      <c r="L428" s="711"/>
      <c r="M428" s="711"/>
      <c r="N428" s="711"/>
      <c r="O428" s="711"/>
      <c r="P428" s="711"/>
      <c r="Q428" s="711"/>
      <c r="R428" s="711"/>
      <c r="S428" s="711"/>
      <c r="T428" s="711"/>
      <c r="U428" s="711"/>
      <c r="V428" s="711"/>
      <c r="W428" s="711"/>
      <c r="X428" s="711"/>
      <c r="Y428" s="711"/>
      <c r="Z428" s="711"/>
      <c r="AA428" s="711"/>
      <c r="AB428" s="711"/>
      <c r="AC428" s="711"/>
      <c r="AD428" s="711"/>
      <c r="AE428" s="711"/>
      <c r="AF428" s="711"/>
      <c r="AG428" s="711"/>
      <c r="AH428" s="711"/>
      <c r="AI428" s="711"/>
      <c r="AJ428" s="711"/>
      <c r="AK428" s="711"/>
      <c r="AL428" s="711"/>
      <c r="AM428" s="711"/>
      <c r="AN428" s="711"/>
      <c r="AO428" s="711"/>
      <c r="AP428" s="711"/>
      <c r="AQ428" s="711"/>
      <c r="AR428" s="711"/>
      <c r="AS428" s="711"/>
      <c r="AT428" s="711"/>
      <c r="AU428" s="711"/>
      <c r="AV428" s="711"/>
      <c r="AW428" s="711"/>
      <c r="AX428" s="711"/>
      <c r="AY428" s="711"/>
      <c r="AZ428" s="711"/>
      <c r="BA428" s="711"/>
      <c r="BB428" s="711"/>
      <c r="BC428" s="711"/>
      <c r="BD428" s="711"/>
      <c r="BE428" s="711"/>
      <c r="BF428" s="711"/>
      <c r="BG428" s="711"/>
      <c r="BH428" s="711"/>
      <c r="BI428" s="711"/>
      <c r="BJ428" s="711"/>
      <c r="BK428" s="711"/>
      <c r="BL428" s="711"/>
      <c r="BM428" s="711"/>
      <c r="BN428" s="711"/>
      <c r="BO428" s="711"/>
      <c r="BP428" s="711"/>
      <c r="BQ428" s="639"/>
      <c r="CB428" s="639"/>
    </row>
    <row r="429" ht="15.75" customHeight="1">
      <c r="A429" s="639"/>
      <c r="B429" s="639"/>
      <c r="C429" s="639"/>
      <c r="D429" s="639"/>
      <c r="E429" s="711"/>
      <c r="F429" s="711"/>
      <c r="G429" s="711"/>
      <c r="H429" s="711"/>
      <c r="I429" s="639"/>
      <c r="J429" s="711"/>
      <c r="K429" s="711"/>
      <c r="L429" s="711"/>
      <c r="M429" s="711"/>
      <c r="N429" s="711"/>
      <c r="O429" s="711"/>
      <c r="P429" s="711"/>
      <c r="Q429" s="711"/>
      <c r="R429" s="711"/>
      <c r="S429" s="711"/>
      <c r="T429" s="711"/>
      <c r="U429" s="711"/>
      <c r="V429" s="711"/>
      <c r="W429" s="711"/>
      <c r="X429" s="711"/>
      <c r="Y429" s="711"/>
      <c r="Z429" s="711"/>
      <c r="AA429" s="711"/>
      <c r="AB429" s="711"/>
      <c r="AC429" s="711"/>
      <c r="AD429" s="711"/>
      <c r="AE429" s="711"/>
      <c r="AF429" s="711"/>
      <c r="AG429" s="711"/>
      <c r="AH429" s="711"/>
      <c r="AI429" s="711"/>
      <c r="AJ429" s="711"/>
      <c r="AK429" s="711"/>
      <c r="AL429" s="711"/>
      <c r="AM429" s="711"/>
      <c r="AN429" s="711"/>
      <c r="AO429" s="711"/>
      <c r="AP429" s="711"/>
      <c r="AQ429" s="711"/>
      <c r="AR429" s="711"/>
      <c r="AS429" s="711"/>
      <c r="AT429" s="711"/>
      <c r="AU429" s="711"/>
      <c r="AV429" s="711"/>
      <c r="AW429" s="711"/>
      <c r="AX429" s="711"/>
      <c r="AY429" s="711"/>
      <c r="AZ429" s="711"/>
      <c r="BA429" s="711"/>
      <c r="BB429" s="711"/>
      <c r="BC429" s="711"/>
      <c r="BD429" s="711"/>
      <c r="BE429" s="711"/>
      <c r="BF429" s="711"/>
      <c r="BG429" s="711"/>
      <c r="BH429" s="711"/>
      <c r="BI429" s="711"/>
      <c r="BJ429" s="711"/>
      <c r="BK429" s="711"/>
      <c r="BL429" s="711"/>
      <c r="BM429" s="711"/>
      <c r="BN429" s="711"/>
      <c r="BO429" s="711"/>
      <c r="BP429" s="711"/>
      <c r="BQ429" s="639"/>
      <c r="CB429" s="639"/>
    </row>
    <row r="430" ht="15.75" customHeight="1">
      <c r="A430" s="639"/>
      <c r="B430" s="639"/>
      <c r="C430" s="639"/>
      <c r="D430" s="639"/>
      <c r="E430" s="711"/>
      <c r="F430" s="711"/>
      <c r="G430" s="711"/>
      <c r="H430" s="711"/>
      <c r="I430" s="639"/>
      <c r="J430" s="711"/>
      <c r="K430" s="711"/>
      <c r="L430" s="711"/>
      <c r="M430" s="711"/>
      <c r="N430" s="711"/>
      <c r="O430" s="711"/>
      <c r="P430" s="711"/>
      <c r="Q430" s="711"/>
      <c r="R430" s="711"/>
      <c r="S430" s="711"/>
      <c r="T430" s="711"/>
      <c r="U430" s="711"/>
      <c r="V430" s="711"/>
      <c r="W430" s="711"/>
      <c r="X430" s="711"/>
      <c r="Y430" s="711"/>
      <c r="Z430" s="711"/>
      <c r="AA430" s="711"/>
      <c r="AB430" s="711"/>
      <c r="AC430" s="711"/>
      <c r="AD430" s="711"/>
      <c r="AE430" s="711"/>
      <c r="AF430" s="711"/>
      <c r="AG430" s="711"/>
      <c r="AH430" s="711"/>
      <c r="AI430" s="711"/>
      <c r="AJ430" s="711"/>
      <c r="AK430" s="711"/>
      <c r="AL430" s="711"/>
      <c r="AM430" s="711"/>
      <c r="AN430" s="711"/>
      <c r="AO430" s="711"/>
      <c r="AP430" s="711"/>
      <c r="AQ430" s="711"/>
      <c r="AR430" s="711"/>
      <c r="AS430" s="711"/>
      <c r="AT430" s="711"/>
      <c r="AU430" s="711"/>
      <c r="AV430" s="711"/>
      <c r="AW430" s="711"/>
      <c r="AX430" s="711"/>
      <c r="AY430" s="711"/>
      <c r="AZ430" s="711"/>
      <c r="BA430" s="711"/>
      <c r="BB430" s="711"/>
      <c r="BC430" s="711"/>
      <c r="BD430" s="711"/>
      <c r="BE430" s="711"/>
      <c r="BF430" s="711"/>
      <c r="BG430" s="711"/>
      <c r="BH430" s="711"/>
      <c r="BI430" s="711"/>
      <c r="BJ430" s="711"/>
      <c r="BK430" s="711"/>
      <c r="BL430" s="711"/>
      <c r="BM430" s="711"/>
      <c r="BN430" s="711"/>
      <c r="BO430" s="711"/>
      <c r="BP430" s="711"/>
      <c r="BQ430" s="639"/>
      <c r="CB430" s="639"/>
    </row>
    <row r="431" ht="15.75" customHeight="1">
      <c r="A431" s="639"/>
      <c r="B431" s="639"/>
      <c r="C431" s="639"/>
      <c r="D431" s="639"/>
      <c r="E431" s="711"/>
      <c r="F431" s="711"/>
      <c r="G431" s="711"/>
      <c r="H431" s="711"/>
      <c r="I431" s="639"/>
      <c r="J431" s="711"/>
      <c r="K431" s="711"/>
      <c r="L431" s="711"/>
      <c r="M431" s="711"/>
      <c r="N431" s="711"/>
      <c r="O431" s="711"/>
      <c r="P431" s="711"/>
      <c r="Q431" s="711"/>
      <c r="R431" s="711"/>
      <c r="S431" s="711"/>
      <c r="T431" s="711"/>
      <c r="U431" s="711"/>
      <c r="V431" s="711"/>
      <c r="W431" s="711"/>
      <c r="X431" s="711"/>
      <c r="Y431" s="711"/>
      <c r="Z431" s="711"/>
      <c r="AA431" s="711"/>
      <c r="AB431" s="711"/>
      <c r="AC431" s="711"/>
      <c r="AD431" s="711"/>
      <c r="AE431" s="711"/>
      <c r="AF431" s="711"/>
      <c r="AG431" s="711"/>
      <c r="AH431" s="711"/>
      <c r="AI431" s="711"/>
      <c r="AJ431" s="711"/>
      <c r="AK431" s="711"/>
      <c r="AL431" s="711"/>
      <c r="AM431" s="711"/>
      <c r="AN431" s="711"/>
      <c r="AO431" s="711"/>
      <c r="AP431" s="711"/>
      <c r="AQ431" s="711"/>
      <c r="AR431" s="711"/>
      <c r="AS431" s="711"/>
      <c r="AT431" s="711"/>
      <c r="AU431" s="711"/>
      <c r="AV431" s="711"/>
      <c r="AW431" s="711"/>
      <c r="AX431" s="711"/>
      <c r="AY431" s="711"/>
      <c r="AZ431" s="711"/>
      <c r="BA431" s="711"/>
      <c r="BB431" s="711"/>
      <c r="BC431" s="711"/>
      <c r="BD431" s="711"/>
      <c r="BE431" s="711"/>
      <c r="BF431" s="711"/>
      <c r="BG431" s="711"/>
      <c r="BH431" s="711"/>
      <c r="BI431" s="711"/>
      <c r="BJ431" s="711"/>
      <c r="BK431" s="711"/>
      <c r="BL431" s="711"/>
      <c r="BM431" s="711"/>
      <c r="BN431" s="711"/>
      <c r="BO431" s="711"/>
      <c r="BP431" s="711"/>
      <c r="BQ431" s="639"/>
      <c r="CB431" s="639"/>
    </row>
    <row r="432" ht="15.75" customHeight="1">
      <c r="A432" s="639"/>
      <c r="B432" s="639"/>
      <c r="C432" s="639"/>
      <c r="D432" s="639"/>
      <c r="E432" s="711"/>
      <c r="F432" s="711"/>
      <c r="G432" s="711"/>
      <c r="H432" s="711"/>
      <c r="I432" s="639"/>
      <c r="J432" s="711"/>
      <c r="K432" s="711"/>
      <c r="L432" s="711"/>
      <c r="M432" s="711"/>
      <c r="N432" s="711"/>
      <c r="O432" s="711"/>
      <c r="P432" s="711"/>
      <c r="Q432" s="711"/>
      <c r="R432" s="711"/>
      <c r="S432" s="711"/>
      <c r="T432" s="711"/>
      <c r="U432" s="711"/>
      <c r="V432" s="711"/>
      <c r="W432" s="711"/>
      <c r="X432" s="711"/>
      <c r="Y432" s="711"/>
      <c r="Z432" s="711"/>
      <c r="AA432" s="711"/>
      <c r="AB432" s="711"/>
      <c r="AC432" s="711"/>
      <c r="AD432" s="711"/>
      <c r="AE432" s="711"/>
      <c r="AF432" s="711"/>
      <c r="AG432" s="711"/>
      <c r="AH432" s="711"/>
      <c r="AI432" s="711"/>
      <c r="AJ432" s="711"/>
      <c r="AK432" s="711"/>
      <c r="AL432" s="711"/>
      <c r="AM432" s="711"/>
      <c r="AN432" s="711"/>
      <c r="AO432" s="711"/>
      <c r="AP432" s="711"/>
      <c r="AQ432" s="711"/>
      <c r="AR432" s="711"/>
      <c r="AS432" s="711"/>
      <c r="AT432" s="711"/>
      <c r="AU432" s="711"/>
      <c r="AV432" s="711"/>
      <c r="AW432" s="711"/>
      <c r="AX432" s="711"/>
      <c r="AY432" s="711"/>
      <c r="AZ432" s="711"/>
      <c r="BA432" s="711"/>
      <c r="BB432" s="711"/>
      <c r="BC432" s="711"/>
      <c r="BD432" s="711"/>
      <c r="BE432" s="711"/>
      <c r="BF432" s="711"/>
      <c r="BG432" s="711"/>
      <c r="BH432" s="711"/>
      <c r="BI432" s="711"/>
      <c r="BJ432" s="711"/>
      <c r="BK432" s="711"/>
      <c r="BL432" s="711"/>
      <c r="BM432" s="711"/>
      <c r="BN432" s="711"/>
      <c r="BO432" s="711"/>
      <c r="BP432" s="711"/>
      <c r="BQ432" s="639"/>
      <c r="CB432" s="639"/>
    </row>
    <row r="433" ht="15.75" customHeight="1">
      <c r="A433" s="639"/>
      <c r="B433" s="639"/>
      <c r="C433" s="639"/>
      <c r="D433" s="639"/>
      <c r="E433" s="711"/>
      <c r="F433" s="711"/>
      <c r="G433" s="711"/>
      <c r="H433" s="711"/>
      <c r="I433" s="639"/>
      <c r="J433" s="711"/>
      <c r="K433" s="711"/>
      <c r="L433" s="711"/>
      <c r="M433" s="711"/>
      <c r="N433" s="711"/>
      <c r="O433" s="711"/>
      <c r="P433" s="711"/>
      <c r="Q433" s="711"/>
      <c r="R433" s="711"/>
      <c r="S433" s="711"/>
      <c r="T433" s="711"/>
      <c r="U433" s="711"/>
      <c r="V433" s="711"/>
      <c r="W433" s="711"/>
      <c r="X433" s="711"/>
      <c r="Y433" s="711"/>
      <c r="Z433" s="711"/>
      <c r="AA433" s="711"/>
      <c r="AB433" s="711"/>
      <c r="AC433" s="711"/>
      <c r="AD433" s="711"/>
      <c r="AE433" s="711"/>
      <c r="AF433" s="711"/>
      <c r="AG433" s="711"/>
      <c r="AH433" s="711"/>
      <c r="AI433" s="711"/>
      <c r="AJ433" s="711"/>
      <c r="AK433" s="711"/>
      <c r="AL433" s="711"/>
      <c r="AM433" s="711"/>
      <c r="AN433" s="711"/>
      <c r="AO433" s="711"/>
      <c r="AP433" s="711"/>
      <c r="AQ433" s="711"/>
      <c r="AR433" s="711"/>
      <c r="AS433" s="711"/>
      <c r="AT433" s="711"/>
      <c r="AU433" s="711"/>
      <c r="AV433" s="711"/>
      <c r="AW433" s="711"/>
      <c r="AX433" s="711"/>
      <c r="AY433" s="711"/>
      <c r="AZ433" s="711"/>
      <c r="BA433" s="711"/>
      <c r="BB433" s="711"/>
      <c r="BC433" s="711"/>
      <c r="BD433" s="711"/>
      <c r="BE433" s="711"/>
      <c r="BF433" s="711"/>
      <c r="BG433" s="711"/>
      <c r="BH433" s="711"/>
      <c r="BI433" s="711"/>
      <c r="BJ433" s="711"/>
      <c r="BK433" s="711"/>
      <c r="BL433" s="711"/>
      <c r="BM433" s="711"/>
      <c r="BN433" s="711"/>
      <c r="BO433" s="711"/>
      <c r="BP433" s="711"/>
      <c r="BQ433" s="639"/>
      <c r="CB433" s="639"/>
    </row>
    <row r="434" ht="15.75" customHeight="1">
      <c r="A434" s="639"/>
      <c r="B434" s="639"/>
      <c r="C434" s="639"/>
      <c r="D434" s="639"/>
      <c r="E434" s="711"/>
      <c r="F434" s="711"/>
      <c r="G434" s="711"/>
      <c r="H434" s="711"/>
      <c r="I434" s="639"/>
      <c r="J434" s="711"/>
      <c r="K434" s="711"/>
      <c r="L434" s="711"/>
      <c r="M434" s="711"/>
      <c r="N434" s="711"/>
      <c r="O434" s="711"/>
      <c r="P434" s="711"/>
      <c r="Q434" s="711"/>
      <c r="R434" s="711"/>
      <c r="S434" s="711"/>
      <c r="T434" s="711"/>
      <c r="U434" s="711"/>
      <c r="V434" s="711"/>
      <c r="W434" s="711"/>
      <c r="X434" s="711"/>
      <c r="Y434" s="711"/>
      <c r="Z434" s="711"/>
      <c r="AA434" s="711"/>
      <c r="AB434" s="711"/>
      <c r="AC434" s="711"/>
      <c r="AD434" s="711"/>
      <c r="AE434" s="711"/>
      <c r="AF434" s="711"/>
      <c r="AG434" s="711"/>
      <c r="AH434" s="711"/>
      <c r="AI434" s="711"/>
      <c r="AJ434" s="711"/>
      <c r="AK434" s="711"/>
      <c r="AL434" s="711"/>
      <c r="AM434" s="711"/>
      <c r="AN434" s="711"/>
      <c r="AO434" s="711"/>
      <c r="AP434" s="711"/>
      <c r="AQ434" s="711"/>
      <c r="AR434" s="711"/>
      <c r="AS434" s="711"/>
      <c r="AT434" s="711"/>
      <c r="AU434" s="711"/>
      <c r="AV434" s="711"/>
      <c r="AW434" s="711"/>
      <c r="AX434" s="711"/>
      <c r="AY434" s="711"/>
      <c r="AZ434" s="711"/>
      <c r="BA434" s="711"/>
      <c r="BB434" s="711"/>
      <c r="BC434" s="711"/>
      <c r="BD434" s="711"/>
      <c r="BE434" s="711"/>
      <c r="BF434" s="711"/>
      <c r="BG434" s="711"/>
      <c r="BH434" s="711"/>
      <c r="BI434" s="711"/>
      <c r="BJ434" s="711"/>
      <c r="BK434" s="711"/>
      <c r="BL434" s="711"/>
      <c r="BM434" s="711"/>
      <c r="BN434" s="711"/>
      <c r="BO434" s="711"/>
      <c r="BP434" s="711"/>
      <c r="BQ434" s="639"/>
      <c r="CB434" s="639"/>
    </row>
    <row r="435" ht="15.75" customHeight="1">
      <c r="A435" s="639"/>
      <c r="B435" s="639"/>
      <c r="C435" s="639"/>
      <c r="D435" s="639"/>
      <c r="E435" s="711"/>
      <c r="F435" s="711"/>
      <c r="G435" s="711"/>
      <c r="H435" s="711"/>
      <c r="I435" s="639"/>
      <c r="J435" s="711"/>
      <c r="K435" s="711"/>
      <c r="L435" s="711"/>
      <c r="M435" s="711"/>
      <c r="N435" s="711"/>
      <c r="O435" s="711"/>
      <c r="P435" s="711"/>
      <c r="Q435" s="711"/>
      <c r="R435" s="711"/>
      <c r="S435" s="711"/>
      <c r="T435" s="711"/>
      <c r="U435" s="711"/>
      <c r="V435" s="711"/>
      <c r="W435" s="711"/>
      <c r="X435" s="711"/>
      <c r="Y435" s="711"/>
      <c r="Z435" s="711"/>
      <c r="AA435" s="711"/>
      <c r="AB435" s="711"/>
      <c r="AC435" s="711"/>
      <c r="AD435" s="711"/>
      <c r="AE435" s="711"/>
      <c r="AF435" s="711"/>
      <c r="AG435" s="711"/>
      <c r="AH435" s="711"/>
      <c r="AI435" s="711"/>
      <c r="AJ435" s="711"/>
      <c r="AK435" s="711"/>
      <c r="AL435" s="711"/>
      <c r="AM435" s="711"/>
      <c r="AN435" s="711"/>
      <c r="AO435" s="711"/>
      <c r="AP435" s="711"/>
      <c r="AQ435" s="711"/>
      <c r="AR435" s="711"/>
      <c r="AS435" s="711"/>
      <c r="AT435" s="711"/>
      <c r="AU435" s="711"/>
      <c r="AV435" s="711"/>
      <c r="AW435" s="711"/>
      <c r="AX435" s="711"/>
      <c r="AY435" s="711"/>
      <c r="AZ435" s="711"/>
      <c r="BA435" s="711"/>
      <c r="BB435" s="711"/>
      <c r="BC435" s="711"/>
      <c r="BD435" s="711"/>
      <c r="BE435" s="711"/>
      <c r="BF435" s="711"/>
      <c r="BG435" s="711"/>
      <c r="BH435" s="711"/>
      <c r="BI435" s="711"/>
      <c r="BJ435" s="711"/>
      <c r="BK435" s="711"/>
      <c r="BL435" s="711"/>
      <c r="BM435" s="711"/>
      <c r="BN435" s="711"/>
      <c r="BO435" s="711"/>
      <c r="BP435" s="711"/>
      <c r="BQ435" s="639"/>
      <c r="CB435" s="639"/>
    </row>
    <row r="436" ht="15.75" customHeight="1">
      <c r="A436" s="639"/>
      <c r="B436" s="639"/>
      <c r="C436" s="639"/>
      <c r="D436" s="639"/>
      <c r="E436" s="711"/>
      <c r="F436" s="711"/>
      <c r="G436" s="711"/>
      <c r="H436" s="711"/>
      <c r="I436" s="639"/>
      <c r="J436" s="711"/>
      <c r="K436" s="711"/>
      <c r="L436" s="711"/>
      <c r="M436" s="711"/>
      <c r="N436" s="711"/>
      <c r="O436" s="711"/>
      <c r="P436" s="711"/>
      <c r="Q436" s="711"/>
      <c r="R436" s="711"/>
      <c r="S436" s="711"/>
      <c r="T436" s="711"/>
      <c r="U436" s="711"/>
      <c r="V436" s="711"/>
      <c r="W436" s="711"/>
      <c r="X436" s="711"/>
      <c r="Y436" s="711"/>
      <c r="Z436" s="711"/>
      <c r="AA436" s="711"/>
      <c r="AB436" s="711"/>
      <c r="AC436" s="711"/>
      <c r="AD436" s="711"/>
      <c r="AE436" s="711"/>
      <c r="AF436" s="711"/>
      <c r="AG436" s="711"/>
      <c r="AH436" s="711"/>
      <c r="AI436" s="711"/>
      <c r="AJ436" s="711"/>
      <c r="AK436" s="711"/>
      <c r="AL436" s="711"/>
      <c r="AM436" s="711"/>
      <c r="AN436" s="711"/>
      <c r="AO436" s="711"/>
      <c r="AP436" s="711"/>
      <c r="AQ436" s="711"/>
      <c r="AR436" s="711"/>
      <c r="AS436" s="711"/>
      <c r="AT436" s="711"/>
      <c r="AU436" s="711"/>
      <c r="AV436" s="711"/>
      <c r="AW436" s="711"/>
      <c r="AX436" s="711"/>
      <c r="AY436" s="711"/>
      <c r="AZ436" s="711"/>
      <c r="BA436" s="711"/>
      <c r="BB436" s="711"/>
      <c r="BC436" s="711"/>
      <c r="BD436" s="711"/>
      <c r="BE436" s="711"/>
      <c r="BF436" s="711"/>
      <c r="BG436" s="711"/>
      <c r="BH436" s="711"/>
      <c r="BI436" s="711"/>
      <c r="BJ436" s="711"/>
      <c r="BK436" s="711"/>
      <c r="BL436" s="711"/>
      <c r="BM436" s="711"/>
      <c r="BN436" s="711"/>
      <c r="BO436" s="711"/>
      <c r="BP436" s="711"/>
      <c r="BQ436" s="639"/>
      <c r="CB436" s="639"/>
    </row>
    <row r="437" ht="15.75" customHeight="1">
      <c r="A437" s="639"/>
      <c r="B437" s="639"/>
      <c r="C437" s="639"/>
      <c r="D437" s="639"/>
      <c r="E437" s="711"/>
      <c r="F437" s="711"/>
      <c r="G437" s="711"/>
      <c r="H437" s="711"/>
      <c r="I437" s="639"/>
      <c r="J437" s="711"/>
      <c r="K437" s="711"/>
      <c r="L437" s="711"/>
      <c r="M437" s="711"/>
      <c r="N437" s="711"/>
      <c r="O437" s="711"/>
      <c r="P437" s="711"/>
      <c r="Q437" s="711"/>
      <c r="R437" s="711"/>
      <c r="S437" s="711"/>
      <c r="T437" s="711"/>
      <c r="U437" s="711"/>
      <c r="V437" s="711"/>
      <c r="W437" s="711"/>
      <c r="X437" s="711"/>
      <c r="Y437" s="711"/>
      <c r="Z437" s="711"/>
      <c r="AA437" s="711"/>
      <c r="AB437" s="711"/>
      <c r="AC437" s="711"/>
      <c r="AD437" s="711"/>
      <c r="AE437" s="711"/>
      <c r="AF437" s="711"/>
      <c r="AG437" s="711"/>
      <c r="AH437" s="711"/>
      <c r="AI437" s="711"/>
      <c r="AJ437" s="711"/>
      <c r="AK437" s="711"/>
      <c r="AL437" s="711"/>
      <c r="AM437" s="711"/>
      <c r="AN437" s="711"/>
      <c r="AO437" s="711"/>
      <c r="AP437" s="711"/>
      <c r="AQ437" s="711"/>
      <c r="AR437" s="711"/>
      <c r="AS437" s="711"/>
      <c r="AT437" s="711"/>
      <c r="AU437" s="711"/>
      <c r="AV437" s="711"/>
      <c r="AW437" s="711"/>
      <c r="AX437" s="711"/>
      <c r="AY437" s="711"/>
      <c r="AZ437" s="711"/>
      <c r="BA437" s="711"/>
      <c r="BB437" s="711"/>
      <c r="BC437" s="711"/>
      <c r="BD437" s="711"/>
      <c r="BE437" s="711"/>
      <c r="BF437" s="711"/>
      <c r="BG437" s="711"/>
      <c r="BH437" s="711"/>
      <c r="BI437" s="711"/>
      <c r="BJ437" s="711"/>
      <c r="BK437" s="711"/>
      <c r="BL437" s="711"/>
      <c r="BM437" s="711"/>
      <c r="BN437" s="711"/>
      <c r="BO437" s="711"/>
      <c r="BP437" s="711"/>
      <c r="BQ437" s="639"/>
      <c r="CB437" s="639"/>
    </row>
    <row r="438" ht="15.75" customHeight="1">
      <c r="A438" s="639"/>
      <c r="B438" s="639"/>
      <c r="C438" s="639"/>
      <c r="D438" s="639"/>
      <c r="E438" s="711"/>
      <c r="F438" s="711"/>
      <c r="G438" s="711"/>
      <c r="H438" s="711"/>
      <c r="I438" s="639"/>
      <c r="J438" s="711"/>
      <c r="K438" s="711"/>
      <c r="L438" s="711"/>
      <c r="M438" s="711"/>
      <c r="N438" s="711"/>
      <c r="O438" s="711"/>
      <c r="P438" s="711"/>
      <c r="Q438" s="711"/>
      <c r="R438" s="711"/>
      <c r="S438" s="711"/>
      <c r="T438" s="711"/>
      <c r="U438" s="711"/>
      <c r="V438" s="711"/>
      <c r="W438" s="711"/>
      <c r="X438" s="711"/>
      <c r="Y438" s="711"/>
      <c r="Z438" s="711"/>
      <c r="AA438" s="711"/>
      <c r="AB438" s="711"/>
      <c r="AC438" s="711"/>
      <c r="AD438" s="711"/>
      <c r="AE438" s="711"/>
      <c r="AF438" s="711"/>
      <c r="AG438" s="711"/>
      <c r="AH438" s="711"/>
      <c r="AI438" s="711"/>
      <c r="AJ438" s="711"/>
      <c r="AK438" s="711"/>
      <c r="AL438" s="711"/>
      <c r="AM438" s="711"/>
      <c r="AN438" s="711"/>
      <c r="AO438" s="711"/>
      <c r="AP438" s="711"/>
      <c r="AQ438" s="711"/>
      <c r="AR438" s="711"/>
      <c r="AS438" s="711"/>
      <c r="AT438" s="711"/>
      <c r="AU438" s="711"/>
      <c r="AV438" s="711"/>
      <c r="AW438" s="711"/>
      <c r="AX438" s="711"/>
      <c r="AY438" s="711"/>
      <c r="AZ438" s="711"/>
      <c r="BA438" s="711"/>
      <c r="BB438" s="711"/>
      <c r="BC438" s="711"/>
      <c r="BD438" s="711"/>
      <c r="BE438" s="711"/>
      <c r="BF438" s="711"/>
      <c r="BG438" s="711"/>
      <c r="BH438" s="711"/>
      <c r="BI438" s="711"/>
      <c r="BJ438" s="711"/>
      <c r="BK438" s="711"/>
      <c r="BL438" s="711"/>
      <c r="BM438" s="711"/>
      <c r="BN438" s="711"/>
      <c r="BO438" s="711"/>
      <c r="BP438" s="711"/>
      <c r="BQ438" s="639"/>
      <c r="CB438" s="639"/>
    </row>
    <row r="439" ht="15.75" customHeight="1">
      <c r="A439" s="639"/>
      <c r="B439" s="639"/>
      <c r="C439" s="639"/>
      <c r="D439" s="639"/>
      <c r="E439" s="711"/>
      <c r="F439" s="711"/>
      <c r="G439" s="711"/>
      <c r="H439" s="711"/>
      <c r="I439" s="639"/>
      <c r="J439" s="711"/>
      <c r="K439" s="711"/>
      <c r="L439" s="711"/>
      <c r="M439" s="711"/>
      <c r="N439" s="711"/>
      <c r="O439" s="711"/>
      <c r="P439" s="711"/>
      <c r="Q439" s="711"/>
      <c r="R439" s="711"/>
      <c r="S439" s="711"/>
      <c r="T439" s="711"/>
      <c r="U439" s="711"/>
      <c r="V439" s="711"/>
      <c r="W439" s="711"/>
      <c r="X439" s="711"/>
      <c r="Y439" s="711"/>
      <c r="Z439" s="711"/>
      <c r="AA439" s="711"/>
      <c r="AB439" s="711"/>
      <c r="AC439" s="711"/>
      <c r="AD439" s="711"/>
      <c r="AE439" s="711"/>
      <c r="AF439" s="711"/>
      <c r="AG439" s="711"/>
      <c r="AH439" s="711"/>
      <c r="AI439" s="711"/>
      <c r="AJ439" s="711"/>
      <c r="AK439" s="711"/>
      <c r="AL439" s="711"/>
      <c r="AM439" s="711"/>
      <c r="AN439" s="711"/>
      <c r="AO439" s="711"/>
      <c r="AP439" s="711"/>
      <c r="AQ439" s="711"/>
      <c r="AR439" s="711"/>
      <c r="AS439" s="711"/>
      <c r="AT439" s="711"/>
      <c r="AU439" s="711"/>
      <c r="AV439" s="711"/>
      <c r="AW439" s="711"/>
      <c r="AX439" s="711"/>
      <c r="AY439" s="711"/>
      <c r="AZ439" s="711"/>
      <c r="BA439" s="711"/>
      <c r="BB439" s="711"/>
      <c r="BC439" s="711"/>
      <c r="BD439" s="711"/>
      <c r="BE439" s="711"/>
      <c r="BF439" s="711"/>
      <c r="BG439" s="711"/>
      <c r="BH439" s="711"/>
      <c r="BI439" s="711"/>
      <c r="BJ439" s="711"/>
      <c r="BK439" s="711"/>
      <c r="BL439" s="711"/>
      <c r="BM439" s="711"/>
      <c r="BN439" s="711"/>
      <c r="BO439" s="711"/>
      <c r="BP439" s="711"/>
      <c r="BQ439" s="639"/>
      <c r="CB439" s="639"/>
    </row>
    <row r="440" ht="15.75" customHeight="1">
      <c r="A440" s="639"/>
      <c r="B440" s="639"/>
      <c r="C440" s="639"/>
      <c r="D440" s="639"/>
      <c r="E440" s="711"/>
      <c r="F440" s="711"/>
      <c r="G440" s="711"/>
      <c r="H440" s="711"/>
      <c r="I440" s="639"/>
      <c r="J440" s="711"/>
      <c r="K440" s="711"/>
      <c r="L440" s="711"/>
      <c r="M440" s="711"/>
      <c r="N440" s="711"/>
      <c r="O440" s="711"/>
      <c r="P440" s="711"/>
      <c r="Q440" s="711"/>
      <c r="R440" s="711"/>
      <c r="S440" s="711"/>
      <c r="T440" s="711"/>
      <c r="U440" s="711"/>
      <c r="V440" s="711"/>
      <c r="W440" s="711"/>
      <c r="X440" s="711"/>
      <c r="Y440" s="711"/>
      <c r="Z440" s="711"/>
      <c r="AA440" s="711"/>
      <c r="AB440" s="711"/>
      <c r="AC440" s="711"/>
      <c r="AD440" s="711"/>
      <c r="AE440" s="711"/>
      <c r="AF440" s="711"/>
      <c r="AG440" s="711"/>
      <c r="AH440" s="711"/>
      <c r="AI440" s="711"/>
      <c r="AJ440" s="711"/>
      <c r="AK440" s="711"/>
      <c r="AL440" s="711"/>
      <c r="AM440" s="711"/>
      <c r="AN440" s="711"/>
      <c r="AO440" s="711"/>
      <c r="AP440" s="711"/>
      <c r="AQ440" s="711"/>
      <c r="AR440" s="711"/>
      <c r="AS440" s="711"/>
      <c r="AT440" s="711"/>
      <c r="AU440" s="711"/>
      <c r="AV440" s="711"/>
      <c r="AW440" s="711"/>
      <c r="AX440" s="711"/>
      <c r="AY440" s="711"/>
      <c r="AZ440" s="711"/>
      <c r="BA440" s="711"/>
      <c r="BB440" s="711"/>
      <c r="BC440" s="711"/>
      <c r="BD440" s="711"/>
      <c r="BE440" s="711"/>
      <c r="BF440" s="711"/>
      <c r="BG440" s="711"/>
      <c r="BH440" s="711"/>
      <c r="BI440" s="711"/>
      <c r="BJ440" s="711"/>
      <c r="BK440" s="711"/>
      <c r="BL440" s="711"/>
      <c r="BM440" s="711"/>
      <c r="BN440" s="711"/>
      <c r="BO440" s="711"/>
      <c r="BP440" s="711"/>
      <c r="BQ440" s="639"/>
      <c r="CB440" s="639"/>
    </row>
    <row r="441" ht="15.75" customHeight="1">
      <c r="A441" s="639"/>
      <c r="B441" s="639"/>
      <c r="C441" s="639"/>
      <c r="D441" s="639"/>
      <c r="E441" s="711"/>
      <c r="F441" s="711"/>
      <c r="G441" s="711"/>
      <c r="H441" s="711"/>
      <c r="I441" s="639"/>
      <c r="J441" s="711"/>
      <c r="K441" s="711"/>
      <c r="L441" s="711"/>
      <c r="M441" s="711"/>
      <c r="N441" s="711"/>
      <c r="O441" s="711"/>
      <c r="P441" s="711"/>
      <c r="Q441" s="711"/>
      <c r="R441" s="711"/>
      <c r="S441" s="711"/>
      <c r="T441" s="711"/>
      <c r="U441" s="711"/>
      <c r="V441" s="711"/>
      <c r="W441" s="711"/>
      <c r="X441" s="711"/>
      <c r="Y441" s="711"/>
      <c r="Z441" s="711"/>
      <c r="AA441" s="711"/>
      <c r="AB441" s="711"/>
      <c r="AC441" s="711"/>
      <c r="AD441" s="711"/>
      <c r="AE441" s="711"/>
      <c r="AF441" s="711"/>
      <c r="AG441" s="711"/>
      <c r="AH441" s="711"/>
      <c r="AI441" s="711"/>
      <c r="AJ441" s="711"/>
      <c r="AK441" s="711"/>
      <c r="AL441" s="711"/>
      <c r="AM441" s="711"/>
      <c r="AN441" s="711"/>
      <c r="AO441" s="711"/>
      <c r="AP441" s="711"/>
      <c r="AQ441" s="711"/>
      <c r="AR441" s="711"/>
      <c r="AS441" s="711"/>
      <c r="AT441" s="711"/>
      <c r="AU441" s="711"/>
      <c r="AV441" s="711"/>
      <c r="AW441" s="711"/>
      <c r="AX441" s="711"/>
      <c r="AY441" s="711"/>
      <c r="AZ441" s="711"/>
      <c r="BA441" s="711"/>
      <c r="BB441" s="711"/>
      <c r="BC441" s="711"/>
      <c r="BD441" s="711"/>
      <c r="BE441" s="711"/>
      <c r="BF441" s="711"/>
      <c r="BG441" s="711"/>
      <c r="BH441" s="711"/>
      <c r="BI441" s="711"/>
      <c r="BJ441" s="711"/>
      <c r="BK441" s="711"/>
      <c r="BL441" s="711"/>
      <c r="BM441" s="711"/>
      <c r="BN441" s="711"/>
      <c r="BO441" s="711"/>
      <c r="BP441" s="711"/>
      <c r="BQ441" s="639"/>
      <c r="CB441" s="639"/>
    </row>
    <row r="442" ht="15.75" customHeight="1">
      <c r="A442" s="639"/>
      <c r="B442" s="639"/>
      <c r="C442" s="639"/>
      <c r="D442" s="639"/>
      <c r="E442" s="711"/>
      <c r="F442" s="711"/>
      <c r="G442" s="711"/>
      <c r="H442" s="711"/>
      <c r="I442" s="639"/>
      <c r="J442" s="711"/>
      <c r="K442" s="711"/>
      <c r="L442" s="711"/>
      <c r="M442" s="711"/>
      <c r="N442" s="711"/>
      <c r="O442" s="711"/>
      <c r="P442" s="711"/>
      <c r="Q442" s="711"/>
      <c r="R442" s="711"/>
      <c r="S442" s="711"/>
      <c r="T442" s="711"/>
      <c r="U442" s="711"/>
      <c r="V442" s="711"/>
      <c r="W442" s="711"/>
      <c r="X442" s="711"/>
      <c r="Y442" s="711"/>
      <c r="Z442" s="711"/>
      <c r="AA442" s="711"/>
      <c r="AB442" s="711"/>
      <c r="AC442" s="711"/>
      <c r="AD442" s="711"/>
      <c r="AE442" s="711"/>
      <c r="AF442" s="711"/>
      <c r="AG442" s="711"/>
      <c r="AH442" s="711"/>
      <c r="AI442" s="711"/>
      <c r="AJ442" s="711"/>
      <c r="AK442" s="711"/>
      <c r="AL442" s="711"/>
      <c r="AM442" s="711"/>
      <c r="AN442" s="711"/>
      <c r="AO442" s="711"/>
      <c r="AP442" s="711"/>
      <c r="AQ442" s="711"/>
      <c r="AR442" s="711"/>
      <c r="AS442" s="711"/>
      <c r="AT442" s="711"/>
      <c r="AU442" s="711"/>
      <c r="AV442" s="711"/>
      <c r="AW442" s="711"/>
      <c r="AX442" s="711"/>
      <c r="AY442" s="711"/>
      <c r="AZ442" s="711"/>
      <c r="BA442" s="711"/>
      <c r="BB442" s="711"/>
      <c r="BC442" s="711"/>
      <c r="BD442" s="711"/>
      <c r="BE442" s="711"/>
      <c r="BF442" s="711"/>
      <c r="BG442" s="711"/>
      <c r="BH442" s="711"/>
      <c r="BI442" s="711"/>
      <c r="BJ442" s="711"/>
      <c r="BK442" s="711"/>
      <c r="BL442" s="711"/>
      <c r="BM442" s="711"/>
      <c r="BN442" s="711"/>
      <c r="BO442" s="711"/>
      <c r="BP442" s="711"/>
      <c r="BQ442" s="639"/>
      <c r="CB442" s="639"/>
    </row>
    <row r="443" ht="15.75" customHeight="1">
      <c r="A443" s="639"/>
      <c r="B443" s="639"/>
      <c r="C443" s="639"/>
      <c r="D443" s="639"/>
      <c r="E443" s="711"/>
      <c r="F443" s="711"/>
      <c r="G443" s="711"/>
      <c r="H443" s="711"/>
      <c r="I443" s="639"/>
      <c r="J443" s="711"/>
      <c r="K443" s="711"/>
      <c r="L443" s="711"/>
      <c r="M443" s="711"/>
      <c r="N443" s="711"/>
      <c r="O443" s="711"/>
      <c r="P443" s="711"/>
      <c r="Q443" s="711"/>
      <c r="R443" s="711"/>
      <c r="S443" s="711"/>
      <c r="T443" s="711"/>
      <c r="U443" s="711"/>
      <c r="V443" s="711"/>
      <c r="W443" s="711"/>
      <c r="X443" s="711"/>
      <c r="Y443" s="711"/>
      <c r="Z443" s="711"/>
      <c r="AA443" s="711"/>
      <c r="AB443" s="711"/>
      <c r="AC443" s="711"/>
      <c r="AD443" s="711"/>
      <c r="AE443" s="711"/>
      <c r="AF443" s="711"/>
      <c r="AG443" s="711"/>
      <c r="AH443" s="711"/>
      <c r="AI443" s="711"/>
      <c r="AJ443" s="711"/>
      <c r="AK443" s="711"/>
      <c r="AL443" s="711"/>
      <c r="AM443" s="711"/>
      <c r="AN443" s="711"/>
      <c r="AO443" s="711"/>
      <c r="AP443" s="711"/>
      <c r="AQ443" s="711"/>
      <c r="AR443" s="711"/>
      <c r="AS443" s="711"/>
      <c r="AT443" s="711"/>
      <c r="AU443" s="711"/>
      <c r="AV443" s="711"/>
      <c r="AW443" s="711"/>
      <c r="AX443" s="711"/>
      <c r="AY443" s="711"/>
      <c r="AZ443" s="711"/>
      <c r="BA443" s="711"/>
      <c r="BB443" s="711"/>
      <c r="BC443" s="711"/>
      <c r="BD443" s="711"/>
      <c r="BE443" s="711"/>
      <c r="BF443" s="711"/>
      <c r="BG443" s="711"/>
      <c r="BH443" s="711"/>
      <c r="BI443" s="711"/>
      <c r="BJ443" s="711"/>
      <c r="BK443" s="711"/>
      <c r="BL443" s="711"/>
      <c r="BM443" s="711"/>
      <c r="BN443" s="711"/>
      <c r="BO443" s="711"/>
      <c r="BP443" s="711"/>
      <c r="BQ443" s="639"/>
      <c r="CB443" s="639"/>
    </row>
    <row r="444" ht="15.75" customHeight="1">
      <c r="A444" s="639"/>
      <c r="B444" s="639"/>
      <c r="C444" s="639"/>
      <c r="D444" s="639"/>
      <c r="E444" s="711"/>
      <c r="F444" s="711"/>
      <c r="G444" s="711"/>
      <c r="H444" s="711"/>
      <c r="I444" s="639"/>
      <c r="J444" s="711"/>
      <c r="K444" s="711"/>
      <c r="L444" s="711"/>
      <c r="M444" s="711"/>
      <c r="N444" s="711"/>
      <c r="O444" s="711"/>
      <c r="P444" s="711"/>
      <c r="Q444" s="711"/>
      <c r="R444" s="711"/>
      <c r="S444" s="711"/>
      <c r="T444" s="711"/>
      <c r="U444" s="711"/>
      <c r="V444" s="711"/>
      <c r="W444" s="711"/>
      <c r="X444" s="711"/>
      <c r="Y444" s="711"/>
      <c r="Z444" s="711"/>
      <c r="AA444" s="711"/>
      <c r="AB444" s="711"/>
      <c r="AC444" s="711"/>
      <c r="AD444" s="711"/>
      <c r="AE444" s="711"/>
      <c r="AF444" s="711"/>
      <c r="AG444" s="711"/>
      <c r="AH444" s="711"/>
      <c r="AI444" s="711"/>
      <c r="AJ444" s="711"/>
      <c r="AK444" s="711"/>
      <c r="AL444" s="711"/>
      <c r="AM444" s="711"/>
      <c r="AN444" s="711"/>
      <c r="AO444" s="711"/>
      <c r="AP444" s="711"/>
      <c r="AQ444" s="711"/>
      <c r="AR444" s="711"/>
      <c r="AS444" s="711"/>
      <c r="AT444" s="711"/>
      <c r="AU444" s="711"/>
      <c r="AV444" s="711"/>
      <c r="AW444" s="711"/>
      <c r="AX444" s="711"/>
      <c r="AY444" s="711"/>
      <c r="AZ444" s="711"/>
      <c r="BA444" s="711"/>
      <c r="BB444" s="711"/>
      <c r="BC444" s="711"/>
      <c r="BD444" s="711"/>
      <c r="BE444" s="711"/>
      <c r="BF444" s="711"/>
      <c r="BG444" s="711"/>
      <c r="BH444" s="711"/>
      <c r="BI444" s="711"/>
      <c r="BJ444" s="711"/>
      <c r="BK444" s="711"/>
      <c r="BL444" s="711"/>
      <c r="BM444" s="711"/>
      <c r="BN444" s="711"/>
      <c r="BO444" s="711"/>
      <c r="BP444" s="711"/>
      <c r="BQ444" s="639"/>
      <c r="CB444" s="639"/>
    </row>
    <row r="445" ht="15.75" customHeight="1">
      <c r="A445" s="639"/>
      <c r="B445" s="639"/>
      <c r="C445" s="639"/>
      <c r="D445" s="639"/>
      <c r="E445" s="711"/>
      <c r="F445" s="711"/>
      <c r="G445" s="711"/>
      <c r="H445" s="711"/>
      <c r="I445" s="639"/>
      <c r="J445" s="711"/>
      <c r="K445" s="711"/>
      <c r="L445" s="711"/>
      <c r="M445" s="711"/>
      <c r="N445" s="711"/>
      <c r="O445" s="711"/>
      <c r="P445" s="711"/>
      <c r="Q445" s="711"/>
      <c r="R445" s="711"/>
      <c r="S445" s="711"/>
      <c r="T445" s="711"/>
      <c r="U445" s="711"/>
      <c r="V445" s="711"/>
      <c r="W445" s="711"/>
      <c r="X445" s="711"/>
      <c r="Y445" s="711"/>
      <c r="Z445" s="711"/>
      <c r="AA445" s="711"/>
      <c r="AB445" s="711"/>
      <c r="AC445" s="711"/>
      <c r="AD445" s="711"/>
      <c r="AE445" s="711"/>
      <c r="AF445" s="711"/>
      <c r="AG445" s="711"/>
      <c r="AH445" s="711"/>
      <c r="AI445" s="711"/>
      <c r="AJ445" s="711"/>
      <c r="AK445" s="711"/>
      <c r="AL445" s="711"/>
      <c r="AM445" s="711"/>
      <c r="AN445" s="711"/>
      <c r="AO445" s="711"/>
      <c r="AP445" s="711"/>
      <c r="AQ445" s="711"/>
      <c r="AR445" s="711"/>
      <c r="AS445" s="711"/>
      <c r="AT445" s="711"/>
      <c r="AU445" s="711"/>
      <c r="AV445" s="711"/>
      <c r="AW445" s="711"/>
      <c r="AX445" s="711"/>
      <c r="AY445" s="711"/>
      <c r="AZ445" s="711"/>
      <c r="BA445" s="711"/>
      <c r="BB445" s="711"/>
      <c r="BC445" s="711"/>
      <c r="BD445" s="711"/>
      <c r="BE445" s="711"/>
      <c r="BF445" s="711"/>
      <c r="BG445" s="711"/>
      <c r="BH445" s="711"/>
      <c r="BI445" s="711"/>
      <c r="BJ445" s="711"/>
      <c r="BK445" s="711"/>
      <c r="BL445" s="711"/>
      <c r="BM445" s="711"/>
      <c r="BN445" s="711"/>
      <c r="BO445" s="711"/>
      <c r="BP445" s="711"/>
      <c r="BQ445" s="639"/>
      <c r="CB445" s="639"/>
    </row>
    <row r="446" ht="15.75" customHeight="1">
      <c r="A446" s="639"/>
      <c r="B446" s="639"/>
      <c r="C446" s="639"/>
      <c r="D446" s="639"/>
      <c r="E446" s="711"/>
      <c r="F446" s="711"/>
      <c r="G446" s="711"/>
      <c r="H446" s="711"/>
      <c r="I446" s="639"/>
      <c r="J446" s="711"/>
      <c r="K446" s="711"/>
      <c r="L446" s="711"/>
      <c r="M446" s="711"/>
      <c r="N446" s="711"/>
      <c r="O446" s="711"/>
      <c r="P446" s="711"/>
      <c r="Q446" s="711"/>
      <c r="R446" s="711"/>
      <c r="S446" s="711"/>
      <c r="T446" s="711"/>
      <c r="U446" s="711"/>
      <c r="V446" s="711"/>
      <c r="W446" s="711"/>
      <c r="X446" s="711"/>
      <c r="Y446" s="711"/>
      <c r="Z446" s="711"/>
      <c r="AA446" s="711"/>
      <c r="AB446" s="711"/>
      <c r="AC446" s="711"/>
      <c r="AD446" s="711"/>
      <c r="AE446" s="711"/>
      <c r="AF446" s="711"/>
      <c r="AG446" s="711"/>
      <c r="AH446" s="711"/>
      <c r="AI446" s="711"/>
      <c r="AJ446" s="711"/>
      <c r="AK446" s="711"/>
      <c r="AL446" s="711"/>
      <c r="AM446" s="711"/>
      <c r="AN446" s="711"/>
      <c r="AO446" s="711"/>
      <c r="AP446" s="711"/>
      <c r="AQ446" s="711"/>
      <c r="AR446" s="711"/>
      <c r="AS446" s="711"/>
      <c r="AT446" s="711"/>
      <c r="AU446" s="711"/>
      <c r="AV446" s="711"/>
      <c r="AW446" s="711"/>
      <c r="AX446" s="711"/>
      <c r="AY446" s="711"/>
      <c r="AZ446" s="711"/>
      <c r="BA446" s="711"/>
      <c r="BB446" s="711"/>
      <c r="BC446" s="711"/>
      <c r="BD446" s="711"/>
      <c r="BE446" s="711"/>
      <c r="BF446" s="711"/>
      <c r="BG446" s="711"/>
      <c r="BH446" s="711"/>
      <c r="BI446" s="711"/>
      <c r="BJ446" s="711"/>
      <c r="BK446" s="711"/>
      <c r="BL446" s="711"/>
      <c r="BM446" s="711"/>
      <c r="BN446" s="711"/>
      <c r="BO446" s="711"/>
      <c r="BP446" s="711"/>
      <c r="BQ446" s="639"/>
      <c r="CB446" s="639"/>
    </row>
    <row r="447" ht="15.75" customHeight="1">
      <c r="A447" s="639"/>
      <c r="B447" s="639"/>
      <c r="C447" s="639"/>
      <c r="D447" s="639"/>
      <c r="E447" s="711"/>
      <c r="F447" s="711"/>
      <c r="G447" s="711"/>
      <c r="H447" s="711"/>
      <c r="I447" s="639"/>
      <c r="J447" s="711"/>
      <c r="K447" s="711"/>
      <c r="L447" s="711"/>
      <c r="M447" s="711"/>
      <c r="N447" s="711"/>
      <c r="O447" s="711"/>
      <c r="P447" s="711"/>
      <c r="Q447" s="711"/>
      <c r="R447" s="711"/>
      <c r="S447" s="711"/>
      <c r="T447" s="711"/>
      <c r="U447" s="711"/>
      <c r="V447" s="711"/>
      <c r="W447" s="711"/>
      <c r="X447" s="711"/>
      <c r="Y447" s="711"/>
      <c r="Z447" s="711"/>
      <c r="AA447" s="711"/>
      <c r="AB447" s="711"/>
      <c r="AC447" s="711"/>
      <c r="AD447" s="711"/>
      <c r="AE447" s="711"/>
      <c r="AF447" s="711"/>
      <c r="AG447" s="711"/>
      <c r="AH447" s="711"/>
      <c r="AI447" s="711"/>
      <c r="AJ447" s="711"/>
      <c r="AK447" s="711"/>
      <c r="AL447" s="711"/>
      <c r="AM447" s="711"/>
      <c r="AN447" s="711"/>
      <c r="AO447" s="711"/>
      <c r="AP447" s="711"/>
      <c r="AQ447" s="711"/>
      <c r="AR447" s="711"/>
      <c r="AS447" s="711"/>
      <c r="AT447" s="711"/>
      <c r="AU447" s="711"/>
      <c r="AV447" s="711"/>
      <c r="AW447" s="711"/>
      <c r="AX447" s="711"/>
      <c r="AY447" s="711"/>
      <c r="AZ447" s="711"/>
      <c r="BA447" s="711"/>
      <c r="BB447" s="711"/>
      <c r="BC447" s="711"/>
      <c r="BD447" s="711"/>
      <c r="BE447" s="711"/>
      <c r="BF447" s="711"/>
      <c r="BG447" s="711"/>
      <c r="BH447" s="711"/>
      <c r="BI447" s="711"/>
      <c r="BJ447" s="711"/>
      <c r="BK447" s="711"/>
      <c r="BL447" s="711"/>
      <c r="BM447" s="711"/>
      <c r="BN447" s="711"/>
      <c r="BO447" s="711"/>
      <c r="BP447" s="711"/>
      <c r="BQ447" s="639"/>
      <c r="CB447" s="639"/>
    </row>
    <row r="448" ht="15.75" customHeight="1">
      <c r="A448" s="639"/>
      <c r="B448" s="639"/>
      <c r="C448" s="639"/>
      <c r="D448" s="639"/>
      <c r="E448" s="711"/>
      <c r="F448" s="711"/>
      <c r="G448" s="711"/>
      <c r="H448" s="711"/>
      <c r="I448" s="639"/>
      <c r="J448" s="711"/>
      <c r="K448" s="711"/>
      <c r="L448" s="711"/>
      <c r="M448" s="711"/>
      <c r="N448" s="711"/>
      <c r="O448" s="711"/>
      <c r="P448" s="711"/>
      <c r="Q448" s="711"/>
      <c r="R448" s="711"/>
      <c r="S448" s="711"/>
      <c r="T448" s="711"/>
      <c r="U448" s="711"/>
      <c r="V448" s="711"/>
      <c r="W448" s="711"/>
      <c r="X448" s="711"/>
      <c r="Y448" s="711"/>
      <c r="Z448" s="711"/>
      <c r="AA448" s="711"/>
      <c r="AB448" s="711"/>
      <c r="AC448" s="711"/>
      <c r="AD448" s="711"/>
      <c r="AE448" s="711"/>
      <c r="AF448" s="711"/>
      <c r="AG448" s="711"/>
      <c r="AH448" s="711"/>
      <c r="AI448" s="711"/>
      <c r="AJ448" s="711"/>
      <c r="AK448" s="711"/>
      <c r="AL448" s="711"/>
      <c r="AM448" s="711"/>
      <c r="AN448" s="711"/>
      <c r="AO448" s="711"/>
      <c r="AP448" s="711"/>
      <c r="AQ448" s="711"/>
      <c r="AR448" s="711"/>
      <c r="AS448" s="711"/>
      <c r="AT448" s="711"/>
      <c r="AU448" s="711"/>
      <c r="AV448" s="711"/>
      <c r="AW448" s="711"/>
      <c r="AX448" s="711"/>
      <c r="AY448" s="711"/>
      <c r="AZ448" s="711"/>
      <c r="BA448" s="711"/>
      <c r="BB448" s="711"/>
      <c r="BC448" s="711"/>
      <c r="BD448" s="711"/>
      <c r="BE448" s="711"/>
      <c r="BF448" s="711"/>
      <c r="BG448" s="711"/>
      <c r="BH448" s="711"/>
      <c r="BI448" s="711"/>
      <c r="BJ448" s="711"/>
      <c r="BK448" s="711"/>
      <c r="BL448" s="711"/>
      <c r="BM448" s="711"/>
      <c r="BN448" s="711"/>
      <c r="BO448" s="711"/>
      <c r="BP448" s="711"/>
      <c r="BQ448" s="639"/>
      <c r="CB448" s="639"/>
    </row>
    <row r="449" ht="15.75" customHeight="1">
      <c r="A449" s="639"/>
      <c r="B449" s="639"/>
      <c r="C449" s="639"/>
      <c r="D449" s="639"/>
      <c r="E449" s="711"/>
      <c r="F449" s="711"/>
      <c r="G449" s="711"/>
      <c r="H449" s="711"/>
      <c r="I449" s="639"/>
      <c r="J449" s="711"/>
      <c r="K449" s="711"/>
      <c r="L449" s="711"/>
      <c r="M449" s="711"/>
      <c r="N449" s="711"/>
      <c r="O449" s="711"/>
      <c r="P449" s="711"/>
      <c r="Q449" s="711"/>
      <c r="R449" s="711"/>
      <c r="S449" s="711"/>
      <c r="T449" s="711"/>
      <c r="U449" s="711"/>
      <c r="V449" s="711"/>
      <c r="W449" s="711"/>
      <c r="X449" s="711"/>
      <c r="Y449" s="711"/>
      <c r="Z449" s="711"/>
      <c r="AA449" s="711"/>
      <c r="AB449" s="711"/>
      <c r="AC449" s="711"/>
      <c r="AD449" s="711"/>
      <c r="AE449" s="711"/>
      <c r="AF449" s="711"/>
      <c r="AG449" s="711"/>
      <c r="AH449" s="711"/>
      <c r="AI449" s="711"/>
      <c r="AJ449" s="711"/>
      <c r="AK449" s="711"/>
      <c r="AL449" s="711"/>
      <c r="AM449" s="711"/>
      <c r="AN449" s="711"/>
      <c r="AO449" s="711"/>
      <c r="AP449" s="711"/>
      <c r="AQ449" s="711"/>
      <c r="AR449" s="711"/>
      <c r="AS449" s="711"/>
      <c r="AT449" s="711"/>
      <c r="AU449" s="711"/>
      <c r="AV449" s="711"/>
      <c r="AW449" s="711"/>
      <c r="AX449" s="711"/>
      <c r="AY449" s="711"/>
      <c r="AZ449" s="711"/>
      <c r="BA449" s="711"/>
      <c r="BB449" s="711"/>
      <c r="BC449" s="711"/>
      <c r="BD449" s="711"/>
      <c r="BE449" s="711"/>
      <c r="BF449" s="711"/>
      <c r="BG449" s="711"/>
      <c r="BH449" s="711"/>
      <c r="BI449" s="711"/>
      <c r="BJ449" s="711"/>
      <c r="BK449" s="711"/>
      <c r="BL449" s="711"/>
      <c r="BM449" s="711"/>
      <c r="BN449" s="711"/>
      <c r="BO449" s="711"/>
      <c r="BP449" s="711"/>
      <c r="BQ449" s="639"/>
      <c r="CB449" s="639"/>
    </row>
    <row r="450" ht="15.75" customHeight="1">
      <c r="A450" s="639"/>
      <c r="B450" s="639"/>
      <c r="C450" s="639"/>
      <c r="D450" s="639"/>
      <c r="E450" s="711"/>
      <c r="F450" s="711"/>
      <c r="G450" s="711"/>
      <c r="H450" s="711"/>
      <c r="I450" s="639"/>
      <c r="J450" s="711"/>
      <c r="K450" s="711"/>
      <c r="L450" s="711"/>
      <c r="M450" s="711"/>
      <c r="N450" s="711"/>
      <c r="O450" s="711"/>
      <c r="P450" s="711"/>
      <c r="Q450" s="711"/>
      <c r="R450" s="711"/>
      <c r="S450" s="711"/>
      <c r="T450" s="711"/>
      <c r="U450" s="711"/>
      <c r="V450" s="711"/>
      <c r="W450" s="711"/>
      <c r="X450" s="711"/>
      <c r="Y450" s="711"/>
      <c r="Z450" s="711"/>
      <c r="AA450" s="711"/>
      <c r="AB450" s="711"/>
      <c r="AC450" s="711"/>
      <c r="AD450" s="711"/>
      <c r="AE450" s="711"/>
      <c r="AF450" s="711"/>
      <c r="AG450" s="711"/>
      <c r="AH450" s="711"/>
      <c r="AI450" s="711"/>
      <c r="AJ450" s="711"/>
      <c r="AK450" s="711"/>
      <c r="AL450" s="711"/>
      <c r="AM450" s="711"/>
      <c r="AN450" s="711"/>
      <c r="AO450" s="711"/>
      <c r="AP450" s="711"/>
      <c r="AQ450" s="711"/>
      <c r="AR450" s="711"/>
      <c r="AS450" s="711"/>
      <c r="AT450" s="711"/>
      <c r="AU450" s="711"/>
      <c r="AV450" s="711"/>
      <c r="AW450" s="711"/>
      <c r="AX450" s="711"/>
      <c r="AY450" s="711"/>
      <c r="AZ450" s="711"/>
      <c r="BA450" s="711"/>
      <c r="BB450" s="711"/>
      <c r="BC450" s="711"/>
      <c r="BD450" s="711"/>
      <c r="BE450" s="711"/>
      <c r="BF450" s="711"/>
      <c r="BG450" s="711"/>
      <c r="BH450" s="711"/>
      <c r="BI450" s="711"/>
      <c r="BJ450" s="711"/>
      <c r="BK450" s="711"/>
      <c r="BL450" s="711"/>
      <c r="BM450" s="711"/>
      <c r="BN450" s="711"/>
      <c r="BO450" s="711"/>
      <c r="BP450" s="711"/>
      <c r="BQ450" s="639"/>
      <c r="CB450" s="639"/>
    </row>
    <row r="451" ht="15.75" customHeight="1">
      <c r="A451" s="639"/>
      <c r="B451" s="639"/>
      <c r="C451" s="639"/>
      <c r="D451" s="639"/>
      <c r="E451" s="711"/>
      <c r="F451" s="711"/>
      <c r="G451" s="711"/>
      <c r="H451" s="711"/>
      <c r="I451" s="639"/>
      <c r="J451" s="711"/>
      <c r="K451" s="711"/>
      <c r="L451" s="711"/>
      <c r="M451" s="711"/>
      <c r="N451" s="711"/>
      <c r="O451" s="711"/>
      <c r="P451" s="711"/>
      <c r="Q451" s="711"/>
      <c r="R451" s="711"/>
      <c r="S451" s="711"/>
      <c r="T451" s="711"/>
      <c r="U451" s="711"/>
      <c r="V451" s="711"/>
      <c r="W451" s="711"/>
      <c r="X451" s="711"/>
      <c r="Y451" s="711"/>
      <c r="Z451" s="711"/>
      <c r="AA451" s="711"/>
      <c r="AB451" s="711"/>
      <c r="AC451" s="711"/>
      <c r="AD451" s="711"/>
      <c r="AE451" s="711"/>
      <c r="AF451" s="711"/>
      <c r="AG451" s="711"/>
      <c r="AH451" s="711"/>
      <c r="AI451" s="711"/>
      <c r="AJ451" s="711"/>
      <c r="AK451" s="711"/>
      <c r="AL451" s="711"/>
      <c r="AM451" s="711"/>
      <c r="AN451" s="711"/>
      <c r="AO451" s="711"/>
      <c r="AP451" s="711"/>
      <c r="AQ451" s="711"/>
      <c r="AR451" s="711"/>
      <c r="AS451" s="711"/>
      <c r="AT451" s="711"/>
      <c r="AU451" s="711"/>
      <c r="AV451" s="711"/>
      <c r="AW451" s="711"/>
      <c r="AX451" s="711"/>
      <c r="AY451" s="711"/>
      <c r="AZ451" s="711"/>
      <c r="BA451" s="711"/>
      <c r="BB451" s="711"/>
      <c r="BC451" s="711"/>
      <c r="BD451" s="711"/>
      <c r="BE451" s="711"/>
      <c r="BF451" s="711"/>
      <c r="BG451" s="711"/>
      <c r="BH451" s="711"/>
      <c r="BI451" s="711"/>
      <c r="BJ451" s="711"/>
      <c r="BK451" s="711"/>
      <c r="BL451" s="711"/>
      <c r="BM451" s="711"/>
      <c r="BN451" s="711"/>
      <c r="BO451" s="711"/>
      <c r="BP451" s="711"/>
      <c r="BQ451" s="639"/>
      <c r="CB451" s="639"/>
    </row>
    <row r="452" ht="15.75" customHeight="1">
      <c r="A452" s="639"/>
      <c r="B452" s="639"/>
      <c r="C452" s="639"/>
      <c r="D452" s="639"/>
      <c r="E452" s="711"/>
      <c r="F452" s="711"/>
      <c r="G452" s="711"/>
      <c r="H452" s="711"/>
      <c r="I452" s="639"/>
      <c r="J452" s="711"/>
      <c r="K452" s="711"/>
      <c r="L452" s="711"/>
      <c r="M452" s="711"/>
      <c r="N452" s="711"/>
      <c r="O452" s="711"/>
      <c r="P452" s="711"/>
      <c r="Q452" s="711"/>
      <c r="R452" s="711"/>
      <c r="S452" s="711"/>
      <c r="T452" s="711"/>
      <c r="U452" s="711"/>
      <c r="V452" s="711"/>
      <c r="W452" s="711"/>
      <c r="X452" s="711"/>
      <c r="Y452" s="711"/>
      <c r="Z452" s="711"/>
      <c r="AA452" s="711"/>
      <c r="AB452" s="711"/>
      <c r="AC452" s="711"/>
      <c r="AD452" s="711"/>
      <c r="AE452" s="711"/>
      <c r="AF452" s="711"/>
      <c r="AG452" s="711"/>
      <c r="AH452" s="711"/>
      <c r="AI452" s="711"/>
      <c r="AJ452" s="711"/>
      <c r="AK452" s="711"/>
      <c r="AL452" s="711"/>
      <c r="AM452" s="711"/>
      <c r="AN452" s="711"/>
      <c r="AO452" s="711"/>
      <c r="AP452" s="711"/>
      <c r="AQ452" s="711"/>
      <c r="AR452" s="711"/>
      <c r="AS452" s="711"/>
      <c r="AT452" s="711"/>
      <c r="AU452" s="711"/>
      <c r="AV452" s="711"/>
      <c r="AW452" s="711"/>
      <c r="AX452" s="711"/>
      <c r="AY452" s="711"/>
      <c r="AZ452" s="711"/>
      <c r="BA452" s="711"/>
      <c r="BB452" s="711"/>
      <c r="BC452" s="711"/>
      <c r="BD452" s="711"/>
      <c r="BE452" s="711"/>
      <c r="BF452" s="711"/>
      <c r="BG452" s="711"/>
      <c r="BH452" s="711"/>
      <c r="BI452" s="711"/>
      <c r="BJ452" s="711"/>
      <c r="BK452" s="711"/>
      <c r="BL452" s="711"/>
      <c r="BM452" s="711"/>
      <c r="BN452" s="711"/>
      <c r="BO452" s="711"/>
      <c r="BP452" s="711"/>
      <c r="BQ452" s="639"/>
      <c r="CB452" s="639"/>
    </row>
    <row r="453" ht="15.75" customHeight="1">
      <c r="A453" s="639"/>
      <c r="B453" s="639"/>
      <c r="C453" s="639"/>
      <c r="D453" s="639"/>
      <c r="E453" s="711"/>
      <c r="F453" s="711"/>
      <c r="G453" s="711"/>
      <c r="H453" s="711"/>
      <c r="I453" s="639"/>
      <c r="J453" s="711"/>
      <c r="K453" s="711"/>
      <c r="L453" s="711"/>
      <c r="M453" s="711"/>
      <c r="N453" s="711"/>
      <c r="O453" s="711"/>
      <c r="P453" s="711"/>
      <c r="Q453" s="711"/>
      <c r="R453" s="711"/>
      <c r="S453" s="711"/>
      <c r="T453" s="711"/>
      <c r="U453" s="711"/>
      <c r="V453" s="711"/>
      <c r="W453" s="711"/>
      <c r="X453" s="711"/>
      <c r="Y453" s="711"/>
      <c r="Z453" s="711"/>
      <c r="AA453" s="711"/>
      <c r="AB453" s="711"/>
      <c r="AC453" s="711"/>
      <c r="AD453" s="711"/>
      <c r="AE453" s="711"/>
      <c r="AF453" s="711"/>
      <c r="AG453" s="711"/>
      <c r="AH453" s="711"/>
      <c r="AI453" s="711"/>
      <c r="AJ453" s="711"/>
      <c r="AK453" s="711"/>
      <c r="AL453" s="711"/>
      <c r="AM453" s="711"/>
      <c r="AN453" s="711"/>
      <c r="AO453" s="711"/>
      <c r="AP453" s="711"/>
      <c r="AQ453" s="711"/>
      <c r="AR453" s="711"/>
      <c r="AS453" s="711"/>
      <c r="AT453" s="711"/>
      <c r="AU453" s="711"/>
      <c r="AV453" s="711"/>
      <c r="AW453" s="711"/>
      <c r="AX453" s="711"/>
      <c r="AY453" s="711"/>
      <c r="AZ453" s="711"/>
      <c r="BA453" s="711"/>
      <c r="BB453" s="711"/>
      <c r="BC453" s="711"/>
      <c r="BD453" s="711"/>
      <c r="BE453" s="711"/>
      <c r="BF453" s="711"/>
      <c r="BG453" s="711"/>
      <c r="BH453" s="711"/>
      <c r="BI453" s="711"/>
      <c r="BJ453" s="711"/>
      <c r="BK453" s="711"/>
      <c r="BL453" s="711"/>
      <c r="BM453" s="711"/>
      <c r="BN453" s="711"/>
      <c r="BO453" s="711"/>
      <c r="BP453" s="711"/>
      <c r="BQ453" s="639"/>
      <c r="CB453" s="639"/>
    </row>
    <row r="454" ht="15.75" customHeight="1">
      <c r="A454" s="639"/>
      <c r="B454" s="639"/>
      <c r="C454" s="639"/>
      <c r="D454" s="639"/>
      <c r="E454" s="711"/>
      <c r="F454" s="711"/>
      <c r="G454" s="711"/>
      <c r="H454" s="711"/>
      <c r="I454" s="639"/>
      <c r="J454" s="711"/>
      <c r="K454" s="711"/>
      <c r="L454" s="711"/>
      <c r="M454" s="711"/>
      <c r="N454" s="711"/>
      <c r="O454" s="711"/>
      <c r="P454" s="711"/>
      <c r="Q454" s="711"/>
      <c r="R454" s="711"/>
      <c r="S454" s="711"/>
      <c r="T454" s="711"/>
      <c r="U454" s="711"/>
      <c r="V454" s="711"/>
      <c r="W454" s="711"/>
      <c r="X454" s="711"/>
      <c r="Y454" s="711"/>
      <c r="Z454" s="711"/>
      <c r="AA454" s="711"/>
      <c r="AB454" s="711"/>
      <c r="AC454" s="711"/>
      <c r="AD454" s="711"/>
      <c r="AE454" s="711"/>
      <c r="AF454" s="711"/>
      <c r="AG454" s="711"/>
      <c r="AH454" s="711"/>
      <c r="AI454" s="711"/>
      <c r="AJ454" s="711"/>
      <c r="AK454" s="711"/>
      <c r="AL454" s="711"/>
      <c r="AM454" s="711"/>
      <c r="AN454" s="711"/>
      <c r="AO454" s="711"/>
      <c r="AP454" s="711"/>
      <c r="AQ454" s="711"/>
      <c r="AR454" s="711"/>
      <c r="AS454" s="711"/>
      <c r="AT454" s="711"/>
      <c r="AU454" s="711"/>
      <c r="AV454" s="711"/>
      <c r="AW454" s="711"/>
      <c r="AX454" s="711"/>
      <c r="AY454" s="711"/>
      <c r="AZ454" s="711"/>
      <c r="BA454" s="711"/>
      <c r="BB454" s="711"/>
      <c r="BC454" s="711"/>
      <c r="BD454" s="711"/>
      <c r="BE454" s="711"/>
      <c r="BF454" s="711"/>
      <c r="BG454" s="711"/>
      <c r="BH454" s="711"/>
      <c r="BI454" s="711"/>
      <c r="BJ454" s="711"/>
      <c r="BK454" s="711"/>
      <c r="BL454" s="711"/>
      <c r="BM454" s="711"/>
      <c r="BN454" s="711"/>
      <c r="BO454" s="711"/>
      <c r="BP454" s="711"/>
      <c r="BQ454" s="639"/>
      <c r="CB454" s="639"/>
    </row>
    <row r="455" ht="15.75" customHeight="1">
      <c r="A455" s="639"/>
      <c r="B455" s="639"/>
      <c r="C455" s="639"/>
      <c r="D455" s="639"/>
      <c r="E455" s="711"/>
      <c r="F455" s="711"/>
      <c r="G455" s="711"/>
      <c r="H455" s="711"/>
      <c r="I455" s="639"/>
      <c r="J455" s="711"/>
      <c r="K455" s="711"/>
      <c r="L455" s="711"/>
      <c r="M455" s="711"/>
      <c r="N455" s="711"/>
      <c r="O455" s="711"/>
      <c r="P455" s="711"/>
      <c r="Q455" s="711"/>
      <c r="R455" s="711"/>
      <c r="S455" s="711"/>
      <c r="T455" s="711"/>
      <c r="U455" s="711"/>
      <c r="V455" s="711"/>
      <c r="W455" s="711"/>
      <c r="X455" s="711"/>
      <c r="Y455" s="711"/>
      <c r="Z455" s="711"/>
      <c r="AA455" s="711"/>
      <c r="AB455" s="711"/>
      <c r="AC455" s="711"/>
      <c r="AD455" s="711"/>
      <c r="AE455" s="711"/>
      <c r="AF455" s="711"/>
      <c r="AG455" s="711"/>
      <c r="AH455" s="711"/>
      <c r="AI455" s="711"/>
      <c r="AJ455" s="711"/>
      <c r="AK455" s="711"/>
      <c r="AL455" s="711"/>
      <c r="AM455" s="711"/>
      <c r="AN455" s="711"/>
      <c r="AO455" s="711"/>
      <c r="AP455" s="711"/>
      <c r="AQ455" s="711"/>
      <c r="AR455" s="711"/>
      <c r="AS455" s="711"/>
      <c r="AT455" s="711"/>
      <c r="AU455" s="711"/>
      <c r="AV455" s="711"/>
      <c r="AW455" s="711"/>
      <c r="AX455" s="711"/>
      <c r="AY455" s="711"/>
      <c r="AZ455" s="711"/>
      <c r="BA455" s="711"/>
      <c r="BB455" s="711"/>
      <c r="BC455" s="711"/>
      <c r="BD455" s="711"/>
      <c r="BE455" s="711"/>
      <c r="BF455" s="711"/>
      <c r="BG455" s="711"/>
      <c r="BH455" s="711"/>
      <c r="BI455" s="711"/>
      <c r="BJ455" s="711"/>
      <c r="BK455" s="711"/>
      <c r="BL455" s="711"/>
      <c r="BM455" s="711"/>
      <c r="BN455" s="711"/>
      <c r="BO455" s="711"/>
      <c r="BP455" s="711"/>
      <c r="BQ455" s="639"/>
      <c r="CB455" s="639"/>
    </row>
    <row r="456" ht="15.75" customHeight="1">
      <c r="A456" s="639"/>
      <c r="B456" s="639"/>
      <c r="C456" s="639"/>
      <c r="D456" s="639"/>
      <c r="E456" s="711"/>
      <c r="F456" s="711"/>
      <c r="G456" s="711"/>
      <c r="H456" s="711"/>
      <c r="I456" s="639"/>
      <c r="J456" s="711"/>
      <c r="K456" s="711"/>
      <c r="L456" s="711"/>
      <c r="M456" s="711"/>
      <c r="N456" s="711"/>
      <c r="O456" s="711"/>
      <c r="P456" s="711"/>
      <c r="Q456" s="711"/>
      <c r="R456" s="711"/>
      <c r="S456" s="711"/>
      <c r="T456" s="711"/>
      <c r="U456" s="711"/>
      <c r="V456" s="711"/>
      <c r="W456" s="711"/>
      <c r="X456" s="711"/>
      <c r="Y456" s="711"/>
      <c r="Z456" s="711"/>
      <c r="AA456" s="711"/>
      <c r="AB456" s="711"/>
      <c r="AC456" s="711"/>
      <c r="AD456" s="711"/>
      <c r="AE456" s="711"/>
      <c r="AF456" s="711"/>
      <c r="AG456" s="711"/>
      <c r="AH456" s="711"/>
      <c r="AI456" s="711"/>
      <c r="AJ456" s="711"/>
      <c r="AK456" s="711"/>
      <c r="AL456" s="711"/>
      <c r="AM456" s="711"/>
      <c r="AN456" s="711"/>
      <c r="AO456" s="711"/>
      <c r="AP456" s="711"/>
      <c r="AQ456" s="711"/>
      <c r="AR456" s="711"/>
      <c r="AS456" s="711"/>
      <c r="AT456" s="711"/>
      <c r="AU456" s="711"/>
      <c r="AV456" s="711"/>
      <c r="AW456" s="711"/>
      <c r="AX456" s="711"/>
      <c r="AY456" s="711"/>
      <c r="AZ456" s="711"/>
      <c r="BA456" s="711"/>
      <c r="BB456" s="711"/>
      <c r="BC456" s="711"/>
      <c r="BD456" s="711"/>
      <c r="BE456" s="711"/>
      <c r="BF456" s="711"/>
      <c r="BG456" s="711"/>
      <c r="BH456" s="711"/>
      <c r="BI456" s="711"/>
      <c r="BJ456" s="711"/>
      <c r="BK456" s="711"/>
      <c r="BL456" s="711"/>
      <c r="BM456" s="711"/>
      <c r="BN456" s="711"/>
      <c r="BO456" s="711"/>
      <c r="BP456" s="711"/>
      <c r="BQ456" s="639"/>
      <c r="CB456" s="639"/>
    </row>
    <row r="457" ht="15.75" customHeight="1">
      <c r="A457" s="639"/>
      <c r="B457" s="639"/>
      <c r="C457" s="639"/>
      <c r="D457" s="639"/>
      <c r="E457" s="711"/>
      <c r="F457" s="711"/>
      <c r="G457" s="711"/>
      <c r="H457" s="711"/>
      <c r="I457" s="639"/>
      <c r="J457" s="711"/>
      <c r="K457" s="711"/>
      <c r="L457" s="711"/>
      <c r="M457" s="711"/>
      <c r="N457" s="711"/>
      <c r="O457" s="711"/>
      <c r="P457" s="711"/>
      <c r="Q457" s="711"/>
      <c r="R457" s="711"/>
      <c r="S457" s="711"/>
      <c r="T457" s="711"/>
      <c r="U457" s="711"/>
      <c r="V457" s="711"/>
      <c r="W457" s="711"/>
      <c r="X457" s="711"/>
      <c r="Y457" s="711"/>
      <c r="Z457" s="711"/>
      <c r="AA457" s="711"/>
      <c r="AB457" s="711"/>
      <c r="AC457" s="711"/>
      <c r="AD457" s="711"/>
      <c r="AE457" s="711"/>
      <c r="AF457" s="711"/>
      <c r="AG457" s="711"/>
      <c r="AH457" s="711"/>
      <c r="AI457" s="711"/>
      <c r="AJ457" s="711"/>
      <c r="AK457" s="711"/>
      <c r="AL457" s="711"/>
      <c r="AM457" s="711"/>
      <c r="AN457" s="711"/>
      <c r="AO457" s="711"/>
      <c r="AP457" s="711"/>
      <c r="AQ457" s="711"/>
      <c r="AR457" s="711"/>
      <c r="AS457" s="711"/>
      <c r="AT457" s="711"/>
      <c r="AU457" s="711"/>
      <c r="AV457" s="711"/>
      <c r="AW457" s="711"/>
      <c r="AX457" s="711"/>
      <c r="AY457" s="711"/>
      <c r="AZ457" s="711"/>
      <c r="BA457" s="711"/>
      <c r="BB457" s="711"/>
      <c r="BC457" s="711"/>
      <c r="BD457" s="711"/>
      <c r="BE457" s="711"/>
      <c r="BF457" s="711"/>
      <c r="BG457" s="711"/>
      <c r="BH457" s="711"/>
      <c r="BI457" s="711"/>
      <c r="BJ457" s="711"/>
      <c r="BK457" s="711"/>
      <c r="BL457" s="711"/>
      <c r="BM457" s="711"/>
      <c r="BN457" s="711"/>
      <c r="BO457" s="711"/>
      <c r="BP457" s="711"/>
      <c r="BQ457" s="639"/>
      <c r="CB457" s="639"/>
    </row>
    <row r="458" ht="15.75" customHeight="1">
      <c r="A458" s="639"/>
      <c r="B458" s="639"/>
      <c r="C458" s="639"/>
      <c r="D458" s="639"/>
      <c r="E458" s="711"/>
      <c r="F458" s="711"/>
      <c r="G458" s="711"/>
      <c r="H458" s="711"/>
      <c r="I458" s="639"/>
      <c r="J458" s="711"/>
      <c r="K458" s="711"/>
      <c r="L458" s="711"/>
      <c r="M458" s="711"/>
      <c r="N458" s="711"/>
      <c r="O458" s="711"/>
      <c r="P458" s="711"/>
      <c r="Q458" s="711"/>
      <c r="R458" s="711"/>
      <c r="S458" s="711"/>
      <c r="T458" s="711"/>
      <c r="U458" s="711"/>
      <c r="V458" s="711"/>
      <c r="W458" s="711"/>
      <c r="X458" s="711"/>
      <c r="Y458" s="711"/>
      <c r="Z458" s="711"/>
      <c r="AA458" s="711"/>
      <c r="AB458" s="711"/>
      <c r="AC458" s="711"/>
      <c r="AD458" s="711"/>
      <c r="AE458" s="711"/>
      <c r="AF458" s="711"/>
      <c r="AG458" s="711"/>
      <c r="AH458" s="711"/>
      <c r="AI458" s="711"/>
      <c r="AJ458" s="711"/>
      <c r="AK458" s="711"/>
      <c r="AL458" s="711"/>
      <c r="AM458" s="711"/>
      <c r="AN458" s="711"/>
      <c r="AO458" s="711"/>
      <c r="AP458" s="711"/>
      <c r="AQ458" s="711"/>
      <c r="AR458" s="711"/>
      <c r="AS458" s="711"/>
      <c r="AT458" s="711"/>
      <c r="AU458" s="711"/>
      <c r="AV458" s="711"/>
      <c r="AW458" s="711"/>
      <c r="AX458" s="711"/>
      <c r="AY458" s="711"/>
      <c r="AZ458" s="711"/>
      <c r="BA458" s="711"/>
      <c r="BB458" s="711"/>
      <c r="BC458" s="711"/>
      <c r="BD458" s="711"/>
      <c r="BE458" s="711"/>
      <c r="BF458" s="711"/>
      <c r="BG458" s="711"/>
      <c r="BH458" s="711"/>
      <c r="BI458" s="711"/>
      <c r="BJ458" s="711"/>
      <c r="BK458" s="711"/>
      <c r="BL458" s="711"/>
      <c r="BM458" s="711"/>
      <c r="BN458" s="711"/>
      <c r="BO458" s="711"/>
      <c r="BP458" s="711"/>
      <c r="BQ458" s="639"/>
      <c r="CB458" s="639"/>
    </row>
    <row r="459" ht="15.75" customHeight="1">
      <c r="A459" s="639"/>
      <c r="B459" s="639"/>
      <c r="C459" s="639"/>
      <c r="D459" s="639"/>
      <c r="E459" s="711"/>
      <c r="F459" s="711"/>
      <c r="G459" s="711"/>
      <c r="H459" s="711"/>
      <c r="I459" s="639"/>
      <c r="J459" s="711"/>
      <c r="K459" s="711"/>
      <c r="L459" s="711"/>
      <c r="M459" s="711"/>
      <c r="N459" s="711"/>
      <c r="O459" s="711"/>
      <c r="P459" s="711"/>
      <c r="Q459" s="711"/>
      <c r="R459" s="711"/>
      <c r="S459" s="711"/>
      <c r="T459" s="711"/>
      <c r="U459" s="711"/>
      <c r="V459" s="711"/>
      <c r="W459" s="711"/>
      <c r="X459" s="711"/>
      <c r="Y459" s="711"/>
      <c r="Z459" s="711"/>
      <c r="AA459" s="711"/>
      <c r="AB459" s="711"/>
      <c r="AC459" s="711"/>
      <c r="AD459" s="711"/>
      <c r="AE459" s="711"/>
      <c r="AF459" s="711"/>
      <c r="AG459" s="711"/>
      <c r="AH459" s="711"/>
      <c r="AI459" s="711"/>
      <c r="AJ459" s="711"/>
      <c r="AK459" s="711"/>
      <c r="AL459" s="711"/>
      <c r="AM459" s="711"/>
      <c r="AN459" s="711"/>
      <c r="AO459" s="711"/>
      <c r="AP459" s="711"/>
      <c r="AQ459" s="711"/>
      <c r="AR459" s="711"/>
      <c r="AS459" s="711"/>
      <c r="AT459" s="711"/>
      <c r="AU459" s="711"/>
      <c r="AV459" s="711"/>
      <c r="AW459" s="711"/>
      <c r="AX459" s="711"/>
      <c r="AY459" s="711"/>
      <c r="AZ459" s="711"/>
      <c r="BA459" s="711"/>
      <c r="BB459" s="711"/>
      <c r="BC459" s="711"/>
      <c r="BD459" s="711"/>
      <c r="BE459" s="711"/>
      <c r="BF459" s="711"/>
      <c r="BG459" s="711"/>
      <c r="BH459" s="711"/>
      <c r="BI459" s="711"/>
      <c r="BJ459" s="711"/>
      <c r="BK459" s="711"/>
      <c r="BL459" s="711"/>
      <c r="BM459" s="711"/>
      <c r="BN459" s="711"/>
      <c r="BO459" s="711"/>
      <c r="BP459" s="711"/>
      <c r="BQ459" s="639"/>
      <c r="CB459" s="639"/>
    </row>
    <row r="460" ht="15.75" customHeight="1">
      <c r="A460" s="639"/>
      <c r="B460" s="639"/>
      <c r="C460" s="639"/>
      <c r="D460" s="639"/>
      <c r="E460" s="711"/>
      <c r="F460" s="711"/>
      <c r="G460" s="711"/>
      <c r="H460" s="711"/>
      <c r="I460" s="639"/>
      <c r="J460" s="711"/>
      <c r="K460" s="711"/>
      <c r="L460" s="711"/>
      <c r="M460" s="711"/>
      <c r="N460" s="711"/>
      <c r="O460" s="711"/>
      <c r="P460" s="711"/>
      <c r="Q460" s="711"/>
      <c r="R460" s="711"/>
      <c r="S460" s="711"/>
      <c r="T460" s="711"/>
      <c r="U460" s="711"/>
      <c r="V460" s="711"/>
      <c r="W460" s="711"/>
      <c r="X460" s="711"/>
      <c r="Y460" s="711"/>
      <c r="Z460" s="711"/>
      <c r="AA460" s="711"/>
      <c r="AB460" s="711"/>
      <c r="AC460" s="711"/>
      <c r="AD460" s="711"/>
      <c r="AE460" s="711"/>
      <c r="AF460" s="711"/>
      <c r="AG460" s="711"/>
      <c r="AH460" s="711"/>
      <c r="AI460" s="711"/>
      <c r="AJ460" s="711"/>
      <c r="AK460" s="711"/>
      <c r="AL460" s="711"/>
      <c r="AM460" s="711"/>
      <c r="AN460" s="711"/>
      <c r="AO460" s="711"/>
      <c r="AP460" s="711"/>
      <c r="AQ460" s="711"/>
      <c r="AR460" s="711"/>
      <c r="AS460" s="711"/>
      <c r="AT460" s="711"/>
      <c r="AU460" s="711"/>
      <c r="AV460" s="711"/>
      <c r="AW460" s="711"/>
      <c r="AX460" s="711"/>
      <c r="AY460" s="711"/>
      <c r="AZ460" s="711"/>
      <c r="BA460" s="711"/>
      <c r="BB460" s="711"/>
      <c r="BC460" s="711"/>
      <c r="BD460" s="711"/>
      <c r="BE460" s="711"/>
      <c r="BF460" s="711"/>
      <c r="BG460" s="711"/>
      <c r="BH460" s="711"/>
      <c r="BI460" s="711"/>
      <c r="BJ460" s="711"/>
      <c r="BK460" s="711"/>
      <c r="BL460" s="711"/>
      <c r="BM460" s="711"/>
      <c r="BN460" s="711"/>
      <c r="BO460" s="711"/>
      <c r="BP460" s="711"/>
      <c r="BQ460" s="639"/>
      <c r="CB460" s="639"/>
    </row>
    <row r="461" ht="15.75" customHeight="1">
      <c r="A461" s="639"/>
      <c r="B461" s="639"/>
      <c r="C461" s="639"/>
      <c r="D461" s="639"/>
      <c r="E461" s="711"/>
      <c r="F461" s="711"/>
      <c r="G461" s="711"/>
      <c r="H461" s="711"/>
      <c r="I461" s="639"/>
      <c r="J461" s="711"/>
      <c r="K461" s="711"/>
      <c r="L461" s="711"/>
      <c r="M461" s="711"/>
      <c r="N461" s="711"/>
      <c r="O461" s="711"/>
      <c r="P461" s="711"/>
      <c r="Q461" s="711"/>
      <c r="R461" s="711"/>
      <c r="S461" s="711"/>
      <c r="T461" s="711"/>
      <c r="U461" s="711"/>
      <c r="V461" s="711"/>
      <c r="W461" s="711"/>
      <c r="X461" s="711"/>
      <c r="Y461" s="711"/>
      <c r="Z461" s="711"/>
      <c r="AA461" s="711"/>
      <c r="AB461" s="711"/>
      <c r="AC461" s="711"/>
      <c r="AD461" s="711"/>
      <c r="AE461" s="711"/>
      <c r="AF461" s="711"/>
      <c r="AG461" s="711"/>
      <c r="AH461" s="711"/>
      <c r="AI461" s="711"/>
      <c r="AJ461" s="711"/>
      <c r="AK461" s="711"/>
      <c r="AL461" s="711"/>
      <c r="AM461" s="711"/>
      <c r="AN461" s="711"/>
      <c r="AO461" s="711"/>
      <c r="AP461" s="711"/>
      <c r="AQ461" s="711"/>
      <c r="AR461" s="711"/>
      <c r="AS461" s="711"/>
      <c r="AT461" s="711"/>
      <c r="AU461" s="711"/>
      <c r="AV461" s="711"/>
      <c r="AW461" s="711"/>
      <c r="AX461" s="711"/>
      <c r="AY461" s="711"/>
      <c r="AZ461" s="711"/>
      <c r="BA461" s="711"/>
      <c r="BB461" s="711"/>
      <c r="BC461" s="711"/>
      <c r="BD461" s="711"/>
      <c r="BE461" s="711"/>
      <c r="BF461" s="711"/>
      <c r="BG461" s="711"/>
      <c r="BH461" s="711"/>
      <c r="BI461" s="711"/>
      <c r="BJ461" s="711"/>
      <c r="BK461" s="711"/>
      <c r="BL461" s="711"/>
      <c r="BM461" s="711"/>
      <c r="BN461" s="711"/>
      <c r="BO461" s="711"/>
      <c r="BP461" s="711"/>
      <c r="BQ461" s="639"/>
      <c r="CB461" s="639"/>
    </row>
    <row r="462" ht="15.75" customHeight="1">
      <c r="A462" s="639"/>
      <c r="B462" s="639"/>
      <c r="C462" s="639"/>
      <c r="D462" s="639"/>
      <c r="E462" s="711"/>
      <c r="F462" s="711"/>
      <c r="G462" s="711"/>
      <c r="H462" s="711"/>
      <c r="I462" s="639"/>
      <c r="J462" s="711"/>
      <c r="K462" s="711"/>
      <c r="L462" s="711"/>
      <c r="M462" s="711"/>
      <c r="N462" s="711"/>
      <c r="O462" s="711"/>
      <c r="P462" s="711"/>
      <c r="Q462" s="711"/>
      <c r="R462" s="711"/>
      <c r="S462" s="711"/>
      <c r="T462" s="711"/>
      <c r="U462" s="711"/>
      <c r="V462" s="711"/>
      <c r="W462" s="711"/>
      <c r="X462" s="711"/>
      <c r="Y462" s="711"/>
      <c r="Z462" s="711"/>
      <c r="AA462" s="711"/>
      <c r="AB462" s="711"/>
      <c r="AC462" s="711"/>
      <c r="AD462" s="711"/>
      <c r="AE462" s="711"/>
      <c r="AF462" s="711"/>
      <c r="AG462" s="711"/>
      <c r="AH462" s="711"/>
      <c r="AI462" s="711"/>
      <c r="AJ462" s="711"/>
      <c r="AK462" s="711"/>
      <c r="AL462" s="711"/>
      <c r="AM462" s="711"/>
      <c r="AN462" s="711"/>
      <c r="AO462" s="711"/>
      <c r="AP462" s="711"/>
      <c r="AQ462" s="711"/>
      <c r="AR462" s="711"/>
      <c r="AS462" s="711"/>
      <c r="AT462" s="711"/>
      <c r="AU462" s="711"/>
      <c r="AV462" s="711"/>
      <c r="AW462" s="711"/>
      <c r="AX462" s="711"/>
      <c r="AY462" s="711"/>
      <c r="AZ462" s="711"/>
      <c r="BA462" s="711"/>
      <c r="BB462" s="711"/>
      <c r="BC462" s="711"/>
      <c r="BD462" s="711"/>
      <c r="BE462" s="711"/>
      <c r="BF462" s="711"/>
      <c r="BG462" s="711"/>
      <c r="BH462" s="711"/>
      <c r="BI462" s="711"/>
      <c r="BJ462" s="711"/>
      <c r="BK462" s="711"/>
      <c r="BL462" s="711"/>
      <c r="BM462" s="711"/>
      <c r="BN462" s="711"/>
      <c r="BO462" s="711"/>
      <c r="BP462" s="711"/>
      <c r="BQ462" s="639"/>
      <c r="CB462" s="639"/>
    </row>
    <row r="463" ht="15.75" customHeight="1">
      <c r="A463" s="639"/>
      <c r="B463" s="639"/>
      <c r="C463" s="639"/>
      <c r="D463" s="639"/>
      <c r="E463" s="711"/>
      <c r="F463" s="711"/>
      <c r="G463" s="711"/>
      <c r="H463" s="711"/>
      <c r="I463" s="639"/>
      <c r="J463" s="711"/>
      <c r="K463" s="711"/>
      <c r="L463" s="711"/>
      <c r="M463" s="711"/>
      <c r="N463" s="711"/>
      <c r="O463" s="711"/>
      <c r="P463" s="711"/>
      <c r="Q463" s="711"/>
      <c r="R463" s="711"/>
      <c r="S463" s="711"/>
      <c r="T463" s="711"/>
      <c r="U463" s="711"/>
      <c r="V463" s="711"/>
      <c r="W463" s="711"/>
      <c r="X463" s="711"/>
      <c r="Y463" s="711"/>
      <c r="Z463" s="711"/>
      <c r="AA463" s="711"/>
      <c r="AB463" s="711"/>
      <c r="AC463" s="711"/>
      <c r="AD463" s="711"/>
      <c r="AE463" s="711"/>
      <c r="AF463" s="711"/>
      <c r="AG463" s="711"/>
      <c r="AH463" s="711"/>
      <c r="AI463" s="711"/>
      <c r="AJ463" s="711"/>
      <c r="AK463" s="711"/>
      <c r="AL463" s="711"/>
      <c r="AM463" s="711"/>
      <c r="AN463" s="711"/>
      <c r="AO463" s="711"/>
      <c r="AP463" s="711"/>
      <c r="AQ463" s="711"/>
      <c r="AR463" s="711"/>
      <c r="AS463" s="711"/>
      <c r="AT463" s="711"/>
      <c r="AU463" s="711"/>
      <c r="AV463" s="711"/>
      <c r="AW463" s="711"/>
      <c r="AX463" s="711"/>
      <c r="AY463" s="711"/>
      <c r="AZ463" s="711"/>
      <c r="BA463" s="711"/>
      <c r="BB463" s="711"/>
      <c r="BC463" s="711"/>
      <c r="BD463" s="711"/>
      <c r="BE463" s="711"/>
      <c r="BF463" s="711"/>
      <c r="BG463" s="711"/>
      <c r="BH463" s="711"/>
      <c r="BI463" s="711"/>
      <c r="BJ463" s="711"/>
      <c r="BK463" s="711"/>
      <c r="BL463" s="711"/>
      <c r="BM463" s="711"/>
      <c r="BN463" s="711"/>
      <c r="BO463" s="711"/>
      <c r="BP463" s="711"/>
      <c r="BQ463" s="639"/>
      <c r="CB463" s="639"/>
    </row>
    <row r="464" ht="15.75" customHeight="1">
      <c r="A464" s="639"/>
      <c r="B464" s="639"/>
      <c r="C464" s="639"/>
      <c r="D464" s="639"/>
      <c r="E464" s="711"/>
      <c r="F464" s="711"/>
      <c r="G464" s="711"/>
      <c r="H464" s="711"/>
      <c r="I464" s="639"/>
      <c r="J464" s="711"/>
      <c r="K464" s="711"/>
      <c r="L464" s="711"/>
      <c r="M464" s="711"/>
      <c r="N464" s="711"/>
      <c r="O464" s="711"/>
      <c r="P464" s="711"/>
      <c r="Q464" s="711"/>
      <c r="R464" s="711"/>
      <c r="S464" s="711"/>
      <c r="T464" s="711"/>
      <c r="U464" s="711"/>
      <c r="V464" s="711"/>
      <c r="W464" s="711"/>
      <c r="X464" s="711"/>
      <c r="Y464" s="711"/>
      <c r="Z464" s="711"/>
      <c r="AA464" s="711"/>
      <c r="AB464" s="711"/>
      <c r="AC464" s="711"/>
      <c r="AD464" s="711"/>
      <c r="AE464" s="711"/>
      <c r="AF464" s="711"/>
      <c r="AG464" s="711"/>
      <c r="AH464" s="711"/>
      <c r="AI464" s="711"/>
      <c r="AJ464" s="711"/>
      <c r="AK464" s="711"/>
      <c r="AL464" s="711"/>
      <c r="AM464" s="711"/>
      <c r="AN464" s="711"/>
      <c r="AO464" s="711"/>
      <c r="AP464" s="711"/>
      <c r="AQ464" s="711"/>
      <c r="AR464" s="711"/>
      <c r="AS464" s="711"/>
      <c r="AT464" s="711"/>
      <c r="AU464" s="711"/>
      <c r="AV464" s="711"/>
      <c r="AW464" s="711"/>
      <c r="AX464" s="711"/>
      <c r="AY464" s="711"/>
      <c r="AZ464" s="711"/>
      <c r="BA464" s="711"/>
      <c r="BB464" s="711"/>
      <c r="BC464" s="711"/>
      <c r="BD464" s="711"/>
      <c r="BE464" s="711"/>
      <c r="BF464" s="711"/>
      <c r="BG464" s="711"/>
      <c r="BH464" s="711"/>
      <c r="BI464" s="711"/>
      <c r="BJ464" s="711"/>
      <c r="BK464" s="711"/>
      <c r="BL464" s="711"/>
      <c r="BM464" s="711"/>
      <c r="BN464" s="711"/>
      <c r="BO464" s="711"/>
      <c r="BP464" s="711"/>
      <c r="BQ464" s="639"/>
      <c r="CB464" s="639"/>
    </row>
    <row r="465" ht="15.75" customHeight="1">
      <c r="A465" s="639"/>
      <c r="B465" s="639"/>
      <c r="C465" s="639"/>
      <c r="D465" s="639"/>
      <c r="E465" s="711"/>
      <c r="F465" s="711"/>
      <c r="G465" s="711"/>
      <c r="H465" s="711"/>
      <c r="I465" s="639"/>
      <c r="J465" s="711"/>
      <c r="K465" s="711"/>
      <c r="L465" s="711"/>
      <c r="M465" s="711"/>
      <c r="N465" s="711"/>
      <c r="O465" s="711"/>
      <c r="P465" s="711"/>
      <c r="Q465" s="711"/>
      <c r="R465" s="711"/>
      <c r="S465" s="711"/>
      <c r="T465" s="711"/>
      <c r="U465" s="711"/>
      <c r="V465" s="711"/>
      <c r="W465" s="711"/>
      <c r="X465" s="711"/>
      <c r="Y465" s="711"/>
      <c r="Z465" s="711"/>
      <c r="AA465" s="711"/>
      <c r="AB465" s="711"/>
      <c r="AC465" s="711"/>
      <c r="AD465" s="711"/>
      <c r="AE465" s="711"/>
      <c r="AF465" s="711"/>
      <c r="AG465" s="711"/>
      <c r="AH465" s="711"/>
      <c r="AI465" s="711"/>
      <c r="AJ465" s="711"/>
      <c r="AK465" s="711"/>
      <c r="AL465" s="711"/>
      <c r="AM465" s="711"/>
      <c r="AN465" s="711"/>
      <c r="AO465" s="711"/>
      <c r="AP465" s="711"/>
      <c r="AQ465" s="711"/>
      <c r="AR465" s="711"/>
      <c r="AS465" s="711"/>
      <c r="AT465" s="711"/>
      <c r="AU465" s="711"/>
      <c r="AV465" s="711"/>
      <c r="AW465" s="711"/>
      <c r="AX465" s="711"/>
      <c r="AY465" s="711"/>
      <c r="AZ465" s="711"/>
      <c r="BA465" s="711"/>
      <c r="BB465" s="711"/>
      <c r="BC465" s="711"/>
      <c r="BD465" s="711"/>
      <c r="BE465" s="711"/>
      <c r="BF465" s="711"/>
      <c r="BG465" s="711"/>
      <c r="BH465" s="711"/>
      <c r="BI465" s="711"/>
      <c r="BJ465" s="711"/>
      <c r="BK465" s="711"/>
      <c r="BL465" s="711"/>
      <c r="BM465" s="711"/>
      <c r="BN465" s="711"/>
      <c r="BO465" s="711"/>
      <c r="BP465" s="711"/>
      <c r="BQ465" s="639"/>
      <c r="CB465" s="639"/>
    </row>
    <row r="466" ht="15.75" customHeight="1">
      <c r="A466" s="639"/>
      <c r="B466" s="639"/>
      <c r="C466" s="639"/>
      <c r="D466" s="639"/>
      <c r="E466" s="711"/>
      <c r="F466" s="711"/>
      <c r="G466" s="711"/>
      <c r="H466" s="711"/>
      <c r="I466" s="639"/>
      <c r="J466" s="711"/>
      <c r="K466" s="711"/>
      <c r="L466" s="711"/>
      <c r="M466" s="711"/>
      <c r="N466" s="711"/>
      <c r="O466" s="711"/>
      <c r="P466" s="711"/>
      <c r="Q466" s="711"/>
      <c r="R466" s="711"/>
      <c r="S466" s="711"/>
      <c r="T466" s="711"/>
      <c r="U466" s="711"/>
      <c r="V466" s="711"/>
      <c r="W466" s="711"/>
      <c r="X466" s="711"/>
      <c r="Y466" s="711"/>
      <c r="Z466" s="711"/>
      <c r="AA466" s="711"/>
      <c r="AB466" s="711"/>
      <c r="AC466" s="711"/>
      <c r="AD466" s="711"/>
      <c r="AE466" s="711"/>
      <c r="AF466" s="711"/>
      <c r="AG466" s="711"/>
      <c r="AH466" s="711"/>
      <c r="AI466" s="711"/>
      <c r="AJ466" s="711"/>
      <c r="AK466" s="711"/>
      <c r="AL466" s="711"/>
      <c r="AM466" s="711"/>
      <c r="AN466" s="711"/>
      <c r="AO466" s="711"/>
      <c r="AP466" s="711"/>
      <c r="AQ466" s="711"/>
      <c r="AR466" s="711"/>
      <c r="AS466" s="711"/>
      <c r="AT466" s="711"/>
      <c r="AU466" s="711"/>
      <c r="AV466" s="711"/>
      <c r="AW466" s="711"/>
      <c r="AX466" s="711"/>
      <c r="AY466" s="711"/>
      <c r="AZ466" s="711"/>
      <c r="BA466" s="711"/>
      <c r="BB466" s="711"/>
      <c r="BC466" s="711"/>
      <c r="BD466" s="711"/>
      <c r="BE466" s="711"/>
      <c r="BF466" s="711"/>
      <c r="BG466" s="711"/>
      <c r="BH466" s="711"/>
      <c r="BI466" s="711"/>
      <c r="BJ466" s="711"/>
      <c r="BK466" s="711"/>
      <c r="BL466" s="711"/>
      <c r="BM466" s="711"/>
      <c r="BN466" s="711"/>
      <c r="BO466" s="711"/>
      <c r="BP466" s="711"/>
      <c r="BQ466" s="639"/>
      <c r="CB466" s="639"/>
    </row>
    <row r="467" ht="15.75" customHeight="1">
      <c r="A467" s="639"/>
      <c r="B467" s="639"/>
      <c r="C467" s="639"/>
      <c r="D467" s="639"/>
      <c r="E467" s="711"/>
      <c r="F467" s="711"/>
      <c r="G467" s="711"/>
      <c r="H467" s="711"/>
      <c r="I467" s="639"/>
      <c r="J467" s="711"/>
      <c r="K467" s="711"/>
      <c r="L467" s="711"/>
      <c r="M467" s="711"/>
      <c r="N467" s="711"/>
      <c r="O467" s="711"/>
      <c r="P467" s="711"/>
      <c r="Q467" s="711"/>
      <c r="R467" s="711"/>
      <c r="S467" s="711"/>
      <c r="T467" s="711"/>
      <c r="U467" s="711"/>
      <c r="V467" s="711"/>
      <c r="W467" s="711"/>
      <c r="X467" s="711"/>
      <c r="Y467" s="711"/>
      <c r="Z467" s="711"/>
      <c r="AA467" s="711"/>
      <c r="AB467" s="711"/>
      <c r="AC467" s="711"/>
      <c r="AD467" s="711"/>
      <c r="AE467" s="711"/>
      <c r="AF467" s="711"/>
      <c r="AG467" s="711"/>
      <c r="AH467" s="711"/>
      <c r="AI467" s="711"/>
      <c r="AJ467" s="711"/>
      <c r="AK467" s="711"/>
      <c r="AL467" s="711"/>
      <c r="AM467" s="711"/>
      <c r="AN467" s="711"/>
      <c r="AO467" s="711"/>
      <c r="AP467" s="711"/>
      <c r="AQ467" s="711"/>
      <c r="AR467" s="711"/>
      <c r="AS467" s="711"/>
      <c r="AT467" s="711"/>
      <c r="AU467" s="711"/>
      <c r="AV467" s="711"/>
      <c r="AW467" s="711"/>
      <c r="AX467" s="711"/>
      <c r="AY467" s="711"/>
      <c r="AZ467" s="711"/>
      <c r="BA467" s="711"/>
      <c r="BB467" s="711"/>
      <c r="BC467" s="711"/>
      <c r="BD467" s="711"/>
      <c r="BE467" s="711"/>
      <c r="BF467" s="711"/>
      <c r="BG467" s="711"/>
      <c r="BH467" s="711"/>
      <c r="BI467" s="711"/>
      <c r="BJ467" s="711"/>
      <c r="BK467" s="711"/>
      <c r="BL467" s="711"/>
      <c r="BM467" s="711"/>
      <c r="BN467" s="711"/>
      <c r="BO467" s="711"/>
      <c r="BP467" s="711"/>
      <c r="BQ467" s="639"/>
      <c r="CB467" s="639"/>
    </row>
    <row r="468" ht="15.75" customHeight="1">
      <c r="A468" s="639"/>
      <c r="B468" s="639"/>
      <c r="C468" s="639"/>
      <c r="D468" s="639"/>
      <c r="E468" s="711"/>
      <c r="F468" s="711"/>
      <c r="G468" s="711"/>
      <c r="H468" s="711"/>
      <c r="I468" s="639"/>
      <c r="J468" s="711"/>
      <c r="K468" s="711"/>
      <c r="L468" s="711"/>
      <c r="M468" s="711"/>
      <c r="N468" s="711"/>
      <c r="O468" s="711"/>
      <c r="P468" s="711"/>
      <c r="Q468" s="711"/>
      <c r="R468" s="711"/>
      <c r="S468" s="711"/>
      <c r="T468" s="711"/>
      <c r="U468" s="711"/>
      <c r="V468" s="711"/>
      <c r="W468" s="711"/>
      <c r="X468" s="711"/>
      <c r="Y468" s="711"/>
      <c r="Z468" s="711"/>
      <c r="AA468" s="711"/>
      <c r="AB468" s="711"/>
      <c r="AC468" s="711"/>
      <c r="AD468" s="711"/>
      <c r="AE468" s="711"/>
      <c r="AF468" s="711"/>
      <c r="AG468" s="711"/>
      <c r="AH468" s="711"/>
      <c r="AI468" s="711"/>
      <c r="AJ468" s="711"/>
      <c r="AK468" s="711"/>
      <c r="AL468" s="711"/>
      <c r="AM468" s="711"/>
      <c r="AN468" s="711"/>
      <c r="AO468" s="711"/>
      <c r="AP468" s="711"/>
      <c r="AQ468" s="711"/>
      <c r="AR468" s="711"/>
      <c r="AS468" s="711"/>
      <c r="AT468" s="711"/>
      <c r="AU468" s="711"/>
      <c r="AV468" s="711"/>
      <c r="AW468" s="711"/>
      <c r="AX468" s="711"/>
      <c r="AY468" s="711"/>
      <c r="AZ468" s="711"/>
      <c r="BA468" s="711"/>
      <c r="BB468" s="711"/>
      <c r="BC468" s="711"/>
      <c r="BD468" s="711"/>
      <c r="BE468" s="711"/>
      <c r="BF468" s="711"/>
      <c r="BG468" s="711"/>
      <c r="BH468" s="711"/>
      <c r="BI468" s="711"/>
      <c r="BJ468" s="711"/>
      <c r="BK468" s="711"/>
      <c r="BL468" s="711"/>
      <c r="BM468" s="711"/>
      <c r="BN468" s="711"/>
      <c r="BO468" s="711"/>
      <c r="BP468" s="711"/>
      <c r="BQ468" s="639"/>
      <c r="CB468" s="639"/>
    </row>
    <row r="469" ht="15.75" customHeight="1">
      <c r="A469" s="639"/>
      <c r="B469" s="639"/>
      <c r="C469" s="639"/>
      <c r="D469" s="639"/>
      <c r="E469" s="711"/>
      <c r="F469" s="711"/>
      <c r="G469" s="711"/>
      <c r="H469" s="711"/>
      <c r="I469" s="639"/>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1"/>
      <c r="AM469" s="711"/>
      <c r="AN469" s="711"/>
      <c r="AO469" s="711"/>
      <c r="AP469" s="711"/>
      <c r="AQ469" s="711"/>
      <c r="AR469" s="711"/>
      <c r="AS469" s="711"/>
      <c r="AT469" s="711"/>
      <c r="AU469" s="711"/>
      <c r="AV469" s="711"/>
      <c r="AW469" s="711"/>
      <c r="AX469" s="711"/>
      <c r="AY469" s="711"/>
      <c r="AZ469" s="711"/>
      <c r="BA469" s="711"/>
      <c r="BB469" s="711"/>
      <c r="BC469" s="711"/>
      <c r="BD469" s="711"/>
      <c r="BE469" s="711"/>
      <c r="BF469" s="711"/>
      <c r="BG469" s="711"/>
      <c r="BH469" s="711"/>
      <c r="BI469" s="711"/>
      <c r="BJ469" s="711"/>
      <c r="BK469" s="711"/>
      <c r="BL469" s="711"/>
      <c r="BM469" s="711"/>
      <c r="BN469" s="711"/>
      <c r="BO469" s="711"/>
      <c r="BP469" s="711"/>
      <c r="BQ469" s="639"/>
      <c r="CB469" s="639"/>
    </row>
    <row r="470" ht="15.75" customHeight="1">
      <c r="A470" s="639"/>
      <c r="B470" s="639"/>
      <c r="C470" s="639"/>
      <c r="D470" s="639"/>
      <c r="E470" s="711"/>
      <c r="F470" s="711"/>
      <c r="G470" s="711"/>
      <c r="H470" s="711"/>
      <c r="I470" s="639"/>
      <c r="J470" s="711"/>
      <c r="K470" s="711"/>
      <c r="L470" s="711"/>
      <c r="M470" s="711"/>
      <c r="N470" s="711"/>
      <c r="O470" s="711"/>
      <c r="P470" s="711"/>
      <c r="Q470" s="711"/>
      <c r="R470" s="711"/>
      <c r="S470" s="711"/>
      <c r="T470" s="711"/>
      <c r="U470" s="711"/>
      <c r="V470" s="711"/>
      <c r="W470" s="711"/>
      <c r="X470" s="711"/>
      <c r="Y470" s="711"/>
      <c r="Z470" s="711"/>
      <c r="AA470" s="711"/>
      <c r="AB470" s="711"/>
      <c r="AC470" s="711"/>
      <c r="AD470" s="711"/>
      <c r="AE470" s="711"/>
      <c r="AF470" s="711"/>
      <c r="AG470" s="711"/>
      <c r="AH470" s="711"/>
      <c r="AI470" s="711"/>
      <c r="AJ470" s="711"/>
      <c r="AK470" s="711"/>
      <c r="AL470" s="711"/>
      <c r="AM470" s="711"/>
      <c r="AN470" s="711"/>
      <c r="AO470" s="711"/>
      <c r="AP470" s="711"/>
      <c r="AQ470" s="711"/>
      <c r="AR470" s="711"/>
      <c r="AS470" s="711"/>
      <c r="AT470" s="711"/>
      <c r="AU470" s="711"/>
      <c r="AV470" s="711"/>
      <c r="AW470" s="711"/>
      <c r="AX470" s="711"/>
      <c r="AY470" s="711"/>
      <c r="AZ470" s="711"/>
      <c r="BA470" s="711"/>
      <c r="BB470" s="711"/>
      <c r="BC470" s="711"/>
      <c r="BD470" s="711"/>
      <c r="BE470" s="711"/>
      <c r="BF470" s="711"/>
      <c r="BG470" s="711"/>
      <c r="BH470" s="711"/>
      <c r="BI470" s="711"/>
      <c r="BJ470" s="711"/>
      <c r="BK470" s="711"/>
      <c r="BL470" s="711"/>
      <c r="BM470" s="711"/>
      <c r="BN470" s="711"/>
      <c r="BO470" s="711"/>
      <c r="BP470" s="711"/>
      <c r="BQ470" s="639"/>
      <c r="CB470" s="639"/>
    </row>
    <row r="471" ht="15.75" customHeight="1">
      <c r="A471" s="639"/>
      <c r="B471" s="639"/>
      <c r="C471" s="639"/>
      <c r="D471" s="639"/>
      <c r="E471" s="711"/>
      <c r="F471" s="711"/>
      <c r="G471" s="711"/>
      <c r="H471" s="711"/>
      <c r="I471" s="639"/>
      <c r="J471" s="711"/>
      <c r="K471" s="711"/>
      <c r="L471" s="711"/>
      <c r="M471" s="711"/>
      <c r="N471" s="711"/>
      <c r="O471" s="711"/>
      <c r="P471" s="711"/>
      <c r="Q471" s="711"/>
      <c r="R471" s="711"/>
      <c r="S471" s="711"/>
      <c r="T471" s="711"/>
      <c r="U471" s="711"/>
      <c r="V471" s="711"/>
      <c r="W471" s="711"/>
      <c r="X471" s="711"/>
      <c r="Y471" s="711"/>
      <c r="Z471" s="711"/>
      <c r="AA471" s="711"/>
      <c r="AB471" s="711"/>
      <c r="AC471" s="711"/>
      <c r="AD471" s="711"/>
      <c r="AE471" s="711"/>
      <c r="AF471" s="711"/>
      <c r="AG471" s="711"/>
      <c r="AH471" s="711"/>
      <c r="AI471" s="711"/>
      <c r="AJ471" s="711"/>
      <c r="AK471" s="711"/>
      <c r="AL471" s="711"/>
      <c r="AM471" s="711"/>
      <c r="AN471" s="711"/>
      <c r="AO471" s="711"/>
      <c r="AP471" s="711"/>
      <c r="AQ471" s="711"/>
      <c r="AR471" s="711"/>
      <c r="AS471" s="711"/>
      <c r="AT471" s="711"/>
      <c r="AU471" s="711"/>
      <c r="AV471" s="711"/>
      <c r="AW471" s="711"/>
      <c r="AX471" s="711"/>
      <c r="AY471" s="711"/>
      <c r="AZ471" s="711"/>
      <c r="BA471" s="711"/>
      <c r="BB471" s="711"/>
      <c r="BC471" s="711"/>
      <c r="BD471" s="711"/>
      <c r="BE471" s="711"/>
      <c r="BF471" s="711"/>
      <c r="BG471" s="711"/>
      <c r="BH471" s="711"/>
      <c r="BI471" s="711"/>
      <c r="BJ471" s="711"/>
      <c r="BK471" s="711"/>
      <c r="BL471" s="711"/>
      <c r="BM471" s="711"/>
      <c r="BN471" s="711"/>
      <c r="BO471" s="711"/>
      <c r="BP471" s="711"/>
      <c r="BQ471" s="639"/>
      <c r="CB471" s="639"/>
    </row>
    <row r="472" ht="15.75" customHeight="1">
      <c r="A472" s="639"/>
      <c r="B472" s="639"/>
      <c r="C472" s="639"/>
      <c r="D472" s="639"/>
      <c r="E472" s="711"/>
      <c r="F472" s="711"/>
      <c r="G472" s="711"/>
      <c r="H472" s="711"/>
      <c r="I472" s="639"/>
      <c r="J472" s="711"/>
      <c r="K472" s="711"/>
      <c r="L472" s="711"/>
      <c r="M472" s="711"/>
      <c r="N472" s="711"/>
      <c r="O472" s="711"/>
      <c r="P472" s="711"/>
      <c r="Q472" s="711"/>
      <c r="R472" s="711"/>
      <c r="S472" s="711"/>
      <c r="T472" s="711"/>
      <c r="U472" s="711"/>
      <c r="V472" s="711"/>
      <c r="W472" s="711"/>
      <c r="X472" s="711"/>
      <c r="Y472" s="711"/>
      <c r="Z472" s="711"/>
      <c r="AA472" s="711"/>
      <c r="AB472" s="711"/>
      <c r="AC472" s="711"/>
      <c r="AD472" s="711"/>
      <c r="AE472" s="711"/>
      <c r="AF472" s="711"/>
      <c r="AG472" s="711"/>
      <c r="AH472" s="711"/>
      <c r="AI472" s="711"/>
      <c r="AJ472" s="711"/>
      <c r="AK472" s="711"/>
      <c r="AL472" s="711"/>
      <c r="AM472" s="711"/>
      <c r="AN472" s="711"/>
      <c r="AO472" s="711"/>
      <c r="AP472" s="711"/>
      <c r="AQ472" s="711"/>
      <c r="AR472" s="711"/>
      <c r="AS472" s="711"/>
      <c r="AT472" s="711"/>
      <c r="AU472" s="711"/>
      <c r="AV472" s="711"/>
      <c r="AW472" s="711"/>
      <c r="AX472" s="711"/>
      <c r="AY472" s="711"/>
      <c r="AZ472" s="711"/>
      <c r="BA472" s="711"/>
      <c r="BB472" s="711"/>
      <c r="BC472" s="711"/>
      <c r="BD472" s="711"/>
      <c r="BE472" s="711"/>
      <c r="BF472" s="711"/>
      <c r="BG472" s="711"/>
      <c r="BH472" s="711"/>
      <c r="BI472" s="711"/>
      <c r="BJ472" s="711"/>
      <c r="BK472" s="711"/>
      <c r="BL472" s="711"/>
      <c r="BM472" s="711"/>
      <c r="BN472" s="711"/>
      <c r="BO472" s="711"/>
      <c r="BP472" s="711"/>
      <c r="BQ472" s="639"/>
      <c r="CB472" s="639"/>
    </row>
    <row r="473" ht="15.75" customHeight="1">
      <c r="A473" s="639"/>
      <c r="B473" s="639"/>
      <c r="C473" s="639"/>
      <c r="D473" s="639"/>
      <c r="E473" s="711"/>
      <c r="F473" s="711"/>
      <c r="G473" s="711"/>
      <c r="H473" s="711"/>
      <c r="I473" s="639"/>
      <c r="J473" s="711"/>
      <c r="K473" s="711"/>
      <c r="L473" s="711"/>
      <c r="M473" s="711"/>
      <c r="N473" s="711"/>
      <c r="O473" s="711"/>
      <c r="P473" s="711"/>
      <c r="Q473" s="711"/>
      <c r="R473" s="711"/>
      <c r="S473" s="711"/>
      <c r="T473" s="711"/>
      <c r="U473" s="711"/>
      <c r="V473" s="711"/>
      <c r="W473" s="711"/>
      <c r="X473" s="711"/>
      <c r="Y473" s="711"/>
      <c r="Z473" s="711"/>
      <c r="AA473" s="711"/>
      <c r="AB473" s="711"/>
      <c r="AC473" s="711"/>
      <c r="AD473" s="711"/>
      <c r="AE473" s="711"/>
      <c r="AF473" s="711"/>
      <c r="AG473" s="711"/>
      <c r="AH473" s="711"/>
      <c r="AI473" s="711"/>
      <c r="AJ473" s="711"/>
      <c r="AK473" s="711"/>
      <c r="AL473" s="711"/>
      <c r="AM473" s="711"/>
      <c r="AN473" s="711"/>
      <c r="AO473" s="711"/>
      <c r="AP473" s="711"/>
      <c r="AQ473" s="711"/>
      <c r="AR473" s="711"/>
      <c r="AS473" s="711"/>
      <c r="AT473" s="711"/>
      <c r="AU473" s="711"/>
      <c r="AV473" s="711"/>
      <c r="AW473" s="711"/>
      <c r="AX473" s="711"/>
      <c r="AY473" s="711"/>
      <c r="AZ473" s="711"/>
      <c r="BA473" s="711"/>
      <c r="BB473" s="711"/>
      <c r="BC473" s="711"/>
      <c r="BD473" s="711"/>
      <c r="BE473" s="711"/>
      <c r="BF473" s="711"/>
      <c r="BG473" s="711"/>
      <c r="BH473" s="711"/>
      <c r="BI473" s="711"/>
      <c r="BJ473" s="711"/>
      <c r="BK473" s="711"/>
      <c r="BL473" s="711"/>
      <c r="BM473" s="711"/>
      <c r="BN473" s="711"/>
      <c r="BO473" s="711"/>
      <c r="BP473" s="711"/>
      <c r="BQ473" s="639"/>
      <c r="CB473" s="639"/>
    </row>
    <row r="474" ht="15.75" customHeight="1">
      <c r="A474" s="639"/>
      <c r="B474" s="639"/>
      <c r="C474" s="639"/>
      <c r="D474" s="639"/>
      <c r="E474" s="711"/>
      <c r="F474" s="711"/>
      <c r="G474" s="711"/>
      <c r="H474" s="711"/>
      <c r="I474" s="639"/>
      <c r="J474" s="711"/>
      <c r="K474" s="711"/>
      <c r="L474" s="711"/>
      <c r="M474" s="711"/>
      <c r="N474" s="711"/>
      <c r="O474" s="711"/>
      <c r="P474" s="711"/>
      <c r="Q474" s="711"/>
      <c r="R474" s="711"/>
      <c r="S474" s="711"/>
      <c r="T474" s="711"/>
      <c r="U474" s="711"/>
      <c r="V474" s="711"/>
      <c r="W474" s="711"/>
      <c r="X474" s="711"/>
      <c r="Y474" s="711"/>
      <c r="Z474" s="711"/>
      <c r="AA474" s="711"/>
      <c r="AB474" s="711"/>
      <c r="AC474" s="711"/>
      <c r="AD474" s="711"/>
      <c r="AE474" s="711"/>
      <c r="AF474" s="711"/>
      <c r="AG474" s="711"/>
      <c r="AH474" s="711"/>
      <c r="AI474" s="711"/>
      <c r="AJ474" s="711"/>
      <c r="AK474" s="711"/>
      <c r="AL474" s="711"/>
      <c r="AM474" s="711"/>
      <c r="AN474" s="711"/>
      <c r="AO474" s="711"/>
      <c r="AP474" s="711"/>
      <c r="AQ474" s="711"/>
      <c r="AR474" s="711"/>
      <c r="AS474" s="711"/>
      <c r="AT474" s="711"/>
      <c r="AU474" s="711"/>
      <c r="AV474" s="711"/>
      <c r="AW474" s="711"/>
      <c r="AX474" s="711"/>
      <c r="AY474" s="711"/>
      <c r="AZ474" s="711"/>
      <c r="BA474" s="711"/>
      <c r="BB474" s="711"/>
      <c r="BC474" s="711"/>
      <c r="BD474" s="711"/>
      <c r="BE474" s="711"/>
      <c r="BF474" s="711"/>
      <c r="BG474" s="711"/>
      <c r="BH474" s="711"/>
      <c r="BI474" s="711"/>
      <c r="BJ474" s="711"/>
      <c r="BK474" s="711"/>
      <c r="BL474" s="711"/>
      <c r="BM474" s="711"/>
      <c r="BN474" s="711"/>
      <c r="BO474" s="711"/>
      <c r="BP474" s="711"/>
      <c r="BQ474" s="639"/>
      <c r="CB474" s="639"/>
    </row>
    <row r="475" ht="15.75" customHeight="1">
      <c r="A475" s="639"/>
      <c r="B475" s="639"/>
      <c r="C475" s="639"/>
      <c r="D475" s="639"/>
      <c r="E475" s="711"/>
      <c r="F475" s="711"/>
      <c r="G475" s="711"/>
      <c r="H475" s="711"/>
      <c r="I475" s="639"/>
      <c r="J475" s="711"/>
      <c r="K475" s="711"/>
      <c r="L475" s="711"/>
      <c r="M475" s="711"/>
      <c r="N475" s="711"/>
      <c r="O475" s="711"/>
      <c r="P475" s="711"/>
      <c r="Q475" s="711"/>
      <c r="R475" s="711"/>
      <c r="S475" s="711"/>
      <c r="T475" s="711"/>
      <c r="U475" s="711"/>
      <c r="V475" s="711"/>
      <c r="W475" s="711"/>
      <c r="X475" s="711"/>
      <c r="Y475" s="711"/>
      <c r="Z475" s="711"/>
      <c r="AA475" s="711"/>
      <c r="AB475" s="711"/>
      <c r="AC475" s="711"/>
      <c r="AD475" s="711"/>
      <c r="AE475" s="711"/>
      <c r="AF475" s="711"/>
      <c r="AG475" s="711"/>
      <c r="AH475" s="711"/>
      <c r="AI475" s="711"/>
      <c r="AJ475" s="711"/>
      <c r="AK475" s="711"/>
      <c r="AL475" s="711"/>
      <c r="AM475" s="711"/>
      <c r="AN475" s="711"/>
      <c r="AO475" s="711"/>
      <c r="AP475" s="711"/>
      <c r="AQ475" s="711"/>
      <c r="AR475" s="711"/>
      <c r="AS475" s="711"/>
      <c r="AT475" s="711"/>
      <c r="AU475" s="711"/>
      <c r="AV475" s="711"/>
      <c r="AW475" s="711"/>
      <c r="AX475" s="711"/>
      <c r="AY475" s="711"/>
      <c r="AZ475" s="711"/>
      <c r="BA475" s="711"/>
      <c r="BB475" s="711"/>
      <c r="BC475" s="711"/>
      <c r="BD475" s="711"/>
      <c r="BE475" s="711"/>
      <c r="BF475" s="711"/>
      <c r="BG475" s="711"/>
      <c r="BH475" s="711"/>
      <c r="BI475" s="711"/>
      <c r="BJ475" s="711"/>
      <c r="BK475" s="711"/>
      <c r="BL475" s="711"/>
      <c r="BM475" s="711"/>
      <c r="BN475" s="711"/>
      <c r="BO475" s="711"/>
      <c r="BP475" s="711"/>
      <c r="BQ475" s="639"/>
      <c r="CB475" s="639"/>
    </row>
    <row r="476" ht="15.75" customHeight="1">
      <c r="A476" s="639"/>
      <c r="B476" s="639"/>
      <c r="C476" s="639"/>
      <c r="D476" s="639"/>
      <c r="E476" s="711"/>
      <c r="F476" s="711"/>
      <c r="G476" s="711"/>
      <c r="H476" s="711"/>
      <c r="I476" s="639"/>
      <c r="J476" s="711"/>
      <c r="K476" s="711"/>
      <c r="L476" s="711"/>
      <c r="M476" s="711"/>
      <c r="N476" s="711"/>
      <c r="O476" s="711"/>
      <c r="P476" s="711"/>
      <c r="Q476" s="711"/>
      <c r="R476" s="711"/>
      <c r="S476" s="711"/>
      <c r="T476" s="711"/>
      <c r="U476" s="711"/>
      <c r="V476" s="711"/>
      <c r="W476" s="711"/>
      <c r="X476" s="711"/>
      <c r="Y476" s="711"/>
      <c r="Z476" s="711"/>
      <c r="AA476" s="711"/>
      <c r="AB476" s="711"/>
      <c r="AC476" s="711"/>
      <c r="AD476" s="711"/>
      <c r="AE476" s="711"/>
      <c r="AF476" s="711"/>
      <c r="AG476" s="711"/>
      <c r="AH476" s="711"/>
      <c r="AI476" s="711"/>
      <c r="AJ476" s="711"/>
      <c r="AK476" s="711"/>
      <c r="AL476" s="711"/>
      <c r="AM476" s="711"/>
      <c r="AN476" s="711"/>
      <c r="AO476" s="711"/>
      <c r="AP476" s="711"/>
      <c r="AQ476" s="711"/>
      <c r="AR476" s="711"/>
      <c r="AS476" s="711"/>
      <c r="AT476" s="711"/>
      <c r="AU476" s="711"/>
      <c r="AV476" s="711"/>
      <c r="AW476" s="711"/>
      <c r="AX476" s="711"/>
      <c r="AY476" s="711"/>
      <c r="AZ476" s="711"/>
      <c r="BA476" s="711"/>
      <c r="BB476" s="711"/>
      <c r="BC476" s="711"/>
      <c r="BD476" s="711"/>
      <c r="BE476" s="711"/>
      <c r="BF476" s="711"/>
      <c r="BG476" s="711"/>
      <c r="BH476" s="711"/>
      <c r="BI476" s="711"/>
      <c r="BJ476" s="711"/>
      <c r="BK476" s="711"/>
      <c r="BL476" s="711"/>
      <c r="BM476" s="711"/>
      <c r="BN476" s="711"/>
      <c r="BO476" s="711"/>
      <c r="BP476" s="711"/>
      <c r="BQ476" s="639"/>
      <c r="CB476" s="639"/>
    </row>
    <row r="477" ht="15.75" customHeight="1">
      <c r="A477" s="639"/>
      <c r="B477" s="639"/>
      <c r="C477" s="639"/>
      <c r="D477" s="639"/>
      <c r="E477" s="711"/>
      <c r="F477" s="711"/>
      <c r="G477" s="711"/>
      <c r="H477" s="711"/>
      <c r="I477" s="639"/>
      <c r="J477" s="711"/>
      <c r="K477" s="711"/>
      <c r="L477" s="711"/>
      <c r="M477" s="711"/>
      <c r="N477" s="711"/>
      <c r="O477" s="711"/>
      <c r="P477" s="711"/>
      <c r="Q477" s="711"/>
      <c r="R477" s="711"/>
      <c r="S477" s="711"/>
      <c r="T477" s="711"/>
      <c r="U477" s="711"/>
      <c r="V477" s="711"/>
      <c r="W477" s="711"/>
      <c r="X477" s="711"/>
      <c r="Y477" s="711"/>
      <c r="Z477" s="711"/>
      <c r="AA477" s="711"/>
      <c r="AB477" s="711"/>
      <c r="AC477" s="711"/>
      <c r="AD477" s="711"/>
      <c r="AE477" s="711"/>
      <c r="AF477" s="711"/>
      <c r="AG477" s="711"/>
      <c r="AH477" s="711"/>
      <c r="AI477" s="711"/>
      <c r="AJ477" s="711"/>
      <c r="AK477" s="711"/>
      <c r="AL477" s="711"/>
      <c r="AM477" s="711"/>
      <c r="AN477" s="711"/>
      <c r="AO477" s="711"/>
      <c r="AP477" s="711"/>
      <c r="AQ477" s="711"/>
      <c r="AR477" s="711"/>
      <c r="AS477" s="711"/>
      <c r="AT477" s="711"/>
      <c r="AU477" s="711"/>
      <c r="AV477" s="711"/>
      <c r="AW477" s="711"/>
      <c r="AX477" s="711"/>
      <c r="AY477" s="711"/>
      <c r="AZ477" s="711"/>
      <c r="BA477" s="711"/>
      <c r="BB477" s="711"/>
      <c r="BC477" s="711"/>
      <c r="BD477" s="711"/>
      <c r="BE477" s="711"/>
      <c r="BF477" s="711"/>
      <c r="BG477" s="711"/>
      <c r="BH477" s="711"/>
      <c r="BI477" s="711"/>
      <c r="BJ477" s="711"/>
      <c r="BK477" s="711"/>
      <c r="BL477" s="711"/>
      <c r="BM477" s="711"/>
      <c r="BN477" s="711"/>
      <c r="BO477" s="711"/>
      <c r="BP477" s="711"/>
      <c r="BQ477" s="639"/>
      <c r="CB477" s="639"/>
    </row>
    <row r="478" ht="15.75" customHeight="1">
      <c r="A478" s="639"/>
      <c r="B478" s="639"/>
      <c r="C478" s="639"/>
      <c r="D478" s="639"/>
      <c r="E478" s="711"/>
      <c r="F478" s="711"/>
      <c r="G478" s="711"/>
      <c r="H478" s="711"/>
      <c r="I478" s="639"/>
      <c r="J478" s="711"/>
      <c r="K478" s="711"/>
      <c r="L478" s="711"/>
      <c r="M478" s="711"/>
      <c r="N478" s="711"/>
      <c r="O478" s="711"/>
      <c r="P478" s="711"/>
      <c r="Q478" s="711"/>
      <c r="R478" s="711"/>
      <c r="S478" s="711"/>
      <c r="T478" s="711"/>
      <c r="U478" s="711"/>
      <c r="V478" s="711"/>
      <c r="W478" s="711"/>
      <c r="X478" s="711"/>
      <c r="Y478" s="711"/>
      <c r="Z478" s="711"/>
      <c r="AA478" s="711"/>
      <c r="AB478" s="711"/>
      <c r="AC478" s="711"/>
      <c r="AD478" s="711"/>
      <c r="AE478" s="711"/>
      <c r="AF478" s="711"/>
      <c r="AG478" s="711"/>
      <c r="AH478" s="711"/>
      <c r="AI478" s="711"/>
      <c r="AJ478" s="711"/>
      <c r="AK478" s="711"/>
      <c r="AL478" s="711"/>
      <c r="AM478" s="711"/>
      <c r="AN478" s="711"/>
      <c r="AO478" s="711"/>
      <c r="AP478" s="711"/>
      <c r="AQ478" s="711"/>
      <c r="AR478" s="711"/>
      <c r="AS478" s="711"/>
      <c r="AT478" s="711"/>
      <c r="AU478" s="711"/>
      <c r="AV478" s="711"/>
      <c r="AW478" s="711"/>
      <c r="AX478" s="711"/>
      <c r="AY478" s="711"/>
      <c r="AZ478" s="711"/>
      <c r="BA478" s="711"/>
      <c r="BB478" s="711"/>
      <c r="BC478" s="711"/>
      <c r="BD478" s="711"/>
      <c r="BE478" s="711"/>
      <c r="BF478" s="711"/>
      <c r="BG478" s="711"/>
      <c r="BH478" s="711"/>
      <c r="BI478" s="711"/>
      <c r="BJ478" s="711"/>
      <c r="BK478" s="711"/>
      <c r="BL478" s="711"/>
      <c r="BM478" s="711"/>
      <c r="BN478" s="711"/>
      <c r="BO478" s="711"/>
      <c r="BP478" s="711"/>
      <c r="BQ478" s="639"/>
      <c r="CB478" s="639"/>
    </row>
    <row r="479" ht="15.75" customHeight="1">
      <c r="A479" s="639"/>
      <c r="B479" s="639"/>
      <c r="C479" s="639"/>
      <c r="D479" s="639"/>
      <c r="E479" s="711"/>
      <c r="F479" s="711"/>
      <c r="G479" s="711"/>
      <c r="H479" s="711"/>
      <c r="I479" s="639"/>
      <c r="J479" s="711"/>
      <c r="K479" s="711"/>
      <c r="L479" s="711"/>
      <c r="M479" s="711"/>
      <c r="N479" s="711"/>
      <c r="O479" s="711"/>
      <c r="P479" s="711"/>
      <c r="Q479" s="711"/>
      <c r="R479" s="711"/>
      <c r="S479" s="711"/>
      <c r="T479" s="711"/>
      <c r="U479" s="711"/>
      <c r="V479" s="711"/>
      <c r="W479" s="711"/>
      <c r="X479" s="711"/>
      <c r="Y479" s="711"/>
      <c r="Z479" s="711"/>
      <c r="AA479" s="711"/>
      <c r="AB479" s="711"/>
      <c r="AC479" s="711"/>
      <c r="AD479" s="711"/>
      <c r="AE479" s="711"/>
      <c r="AF479" s="711"/>
      <c r="AG479" s="711"/>
      <c r="AH479" s="711"/>
      <c r="AI479" s="711"/>
      <c r="AJ479" s="711"/>
      <c r="AK479" s="711"/>
      <c r="AL479" s="711"/>
      <c r="AM479" s="711"/>
      <c r="AN479" s="711"/>
      <c r="AO479" s="711"/>
      <c r="AP479" s="711"/>
      <c r="AQ479" s="711"/>
      <c r="AR479" s="711"/>
      <c r="AS479" s="711"/>
      <c r="AT479" s="711"/>
      <c r="AU479" s="711"/>
      <c r="AV479" s="711"/>
      <c r="AW479" s="711"/>
      <c r="AX479" s="711"/>
      <c r="AY479" s="711"/>
      <c r="AZ479" s="711"/>
      <c r="BA479" s="711"/>
      <c r="BB479" s="711"/>
      <c r="BC479" s="711"/>
      <c r="BD479" s="711"/>
      <c r="BE479" s="711"/>
      <c r="BF479" s="711"/>
      <c r="BG479" s="711"/>
      <c r="BH479" s="711"/>
      <c r="BI479" s="711"/>
      <c r="BJ479" s="711"/>
      <c r="BK479" s="711"/>
      <c r="BL479" s="711"/>
      <c r="BM479" s="711"/>
      <c r="BN479" s="711"/>
      <c r="BO479" s="711"/>
      <c r="BP479" s="711"/>
      <c r="BQ479" s="639"/>
      <c r="CB479" s="639"/>
    </row>
    <row r="480" ht="15.75" customHeight="1">
      <c r="A480" s="639"/>
      <c r="B480" s="639"/>
      <c r="C480" s="639"/>
      <c r="D480" s="639"/>
      <c r="E480" s="711"/>
      <c r="F480" s="711"/>
      <c r="G480" s="711"/>
      <c r="H480" s="711"/>
      <c r="I480" s="639"/>
      <c r="J480" s="711"/>
      <c r="K480" s="711"/>
      <c r="L480" s="711"/>
      <c r="M480" s="711"/>
      <c r="N480" s="711"/>
      <c r="O480" s="711"/>
      <c r="P480" s="711"/>
      <c r="Q480" s="711"/>
      <c r="R480" s="711"/>
      <c r="S480" s="711"/>
      <c r="T480" s="711"/>
      <c r="U480" s="711"/>
      <c r="V480" s="711"/>
      <c r="W480" s="711"/>
      <c r="X480" s="711"/>
      <c r="Y480" s="711"/>
      <c r="Z480" s="711"/>
      <c r="AA480" s="711"/>
      <c r="AB480" s="711"/>
      <c r="AC480" s="711"/>
      <c r="AD480" s="711"/>
      <c r="AE480" s="711"/>
      <c r="AF480" s="711"/>
      <c r="AG480" s="711"/>
      <c r="AH480" s="711"/>
      <c r="AI480" s="711"/>
      <c r="AJ480" s="711"/>
      <c r="AK480" s="711"/>
      <c r="AL480" s="711"/>
      <c r="AM480" s="711"/>
      <c r="AN480" s="711"/>
      <c r="AO480" s="711"/>
      <c r="AP480" s="711"/>
      <c r="AQ480" s="711"/>
      <c r="AR480" s="711"/>
      <c r="AS480" s="711"/>
      <c r="AT480" s="711"/>
      <c r="AU480" s="711"/>
      <c r="AV480" s="711"/>
      <c r="AW480" s="711"/>
      <c r="AX480" s="711"/>
      <c r="AY480" s="711"/>
      <c r="AZ480" s="711"/>
      <c r="BA480" s="711"/>
      <c r="BB480" s="711"/>
      <c r="BC480" s="711"/>
      <c r="BD480" s="711"/>
      <c r="BE480" s="711"/>
      <c r="BF480" s="711"/>
      <c r="BG480" s="711"/>
      <c r="BH480" s="711"/>
      <c r="BI480" s="711"/>
      <c r="BJ480" s="711"/>
      <c r="BK480" s="711"/>
      <c r="BL480" s="711"/>
      <c r="BM480" s="711"/>
      <c r="BN480" s="711"/>
      <c r="BO480" s="711"/>
      <c r="BP480" s="711"/>
      <c r="BQ480" s="639"/>
      <c r="CB480" s="639"/>
    </row>
    <row r="481" ht="15.75" customHeight="1">
      <c r="A481" s="639"/>
      <c r="B481" s="639"/>
      <c r="C481" s="639"/>
      <c r="D481" s="639"/>
      <c r="E481" s="711"/>
      <c r="F481" s="711"/>
      <c r="G481" s="711"/>
      <c r="H481" s="711"/>
      <c r="I481" s="639"/>
      <c r="J481" s="711"/>
      <c r="K481" s="711"/>
      <c r="L481" s="711"/>
      <c r="M481" s="711"/>
      <c r="N481" s="711"/>
      <c r="O481" s="711"/>
      <c r="P481" s="711"/>
      <c r="Q481" s="711"/>
      <c r="R481" s="711"/>
      <c r="S481" s="711"/>
      <c r="T481" s="711"/>
      <c r="U481" s="711"/>
      <c r="V481" s="711"/>
      <c r="W481" s="711"/>
      <c r="X481" s="711"/>
      <c r="Y481" s="711"/>
      <c r="Z481" s="711"/>
      <c r="AA481" s="711"/>
      <c r="AB481" s="711"/>
      <c r="AC481" s="711"/>
      <c r="AD481" s="711"/>
      <c r="AE481" s="711"/>
      <c r="AF481" s="711"/>
      <c r="AG481" s="711"/>
      <c r="AH481" s="711"/>
      <c r="AI481" s="711"/>
      <c r="AJ481" s="711"/>
      <c r="AK481" s="711"/>
      <c r="AL481" s="711"/>
      <c r="AM481" s="711"/>
      <c r="AN481" s="711"/>
      <c r="AO481" s="711"/>
      <c r="AP481" s="711"/>
      <c r="AQ481" s="711"/>
      <c r="AR481" s="711"/>
      <c r="AS481" s="711"/>
      <c r="AT481" s="711"/>
      <c r="AU481" s="711"/>
      <c r="AV481" s="711"/>
      <c r="AW481" s="711"/>
      <c r="AX481" s="711"/>
      <c r="AY481" s="711"/>
      <c r="AZ481" s="711"/>
      <c r="BA481" s="711"/>
      <c r="BB481" s="711"/>
      <c r="BC481" s="711"/>
      <c r="BD481" s="711"/>
      <c r="BE481" s="711"/>
      <c r="BF481" s="711"/>
      <c r="BG481" s="711"/>
      <c r="BH481" s="711"/>
      <c r="BI481" s="711"/>
      <c r="BJ481" s="711"/>
      <c r="BK481" s="711"/>
      <c r="BL481" s="711"/>
      <c r="BM481" s="711"/>
      <c r="BN481" s="711"/>
      <c r="BO481" s="711"/>
      <c r="BP481" s="711"/>
      <c r="BQ481" s="639"/>
      <c r="CB481" s="639"/>
    </row>
    <row r="482" ht="15.75" customHeight="1">
      <c r="A482" s="639"/>
      <c r="B482" s="639"/>
      <c r="C482" s="639"/>
      <c r="D482" s="639"/>
      <c r="E482" s="711"/>
      <c r="F482" s="711"/>
      <c r="G482" s="711"/>
      <c r="H482" s="711"/>
      <c r="I482" s="639"/>
      <c r="J482" s="711"/>
      <c r="K482" s="711"/>
      <c r="L482" s="711"/>
      <c r="M482" s="711"/>
      <c r="N482" s="711"/>
      <c r="O482" s="711"/>
      <c r="P482" s="711"/>
      <c r="Q482" s="711"/>
      <c r="R482" s="711"/>
      <c r="S482" s="711"/>
      <c r="T482" s="711"/>
      <c r="U482" s="711"/>
      <c r="V482" s="711"/>
      <c r="W482" s="711"/>
      <c r="X482" s="711"/>
      <c r="Y482" s="711"/>
      <c r="Z482" s="711"/>
      <c r="AA482" s="711"/>
      <c r="AB482" s="711"/>
      <c r="AC482" s="711"/>
      <c r="AD482" s="711"/>
      <c r="AE482" s="711"/>
      <c r="AF482" s="711"/>
      <c r="AG482" s="711"/>
      <c r="AH482" s="711"/>
      <c r="AI482" s="711"/>
      <c r="AJ482" s="711"/>
      <c r="AK482" s="711"/>
      <c r="AL482" s="711"/>
      <c r="AM482" s="711"/>
      <c r="AN482" s="711"/>
      <c r="AO482" s="711"/>
      <c r="AP482" s="711"/>
      <c r="AQ482" s="711"/>
      <c r="AR482" s="711"/>
      <c r="AS482" s="711"/>
      <c r="AT482" s="711"/>
      <c r="AU482" s="711"/>
      <c r="AV482" s="711"/>
      <c r="AW482" s="711"/>
      <c r="AX482" s="711"/>
      <c r="AY482" s="711"/>
      <c r="AZ482" s="711"/>
      <c r="BA482" s="711"/>
      <c r="BB482" s="711"/>
      <c r="BC482" s="711"/>
      <c r="BD482" s="711"/>
      <c r="BE482" s="711"/>
      <c r="BF482" s="711"/>
      <c r="BG482" s="711"/>
      <c r="BH482" s="711"/>
      <c r="BI482" s="711"/>
      <c r="BJ482" s="711"/>
      <c r="BK482" s="711"/>
      <c r="BL482" s="711"/>
      <c r="BM482" s="711"/>
      <c r="BN482" s="711"/>
      <c r="BO482" s="711"/>
      <c r="BP482" s="711"/>
      <c r="BQ482" s="639"/>
      <c r="CB482" s="639"/>
    </row>
    <row r="483" ht="15.75" customHeight="1">
      <c r="A483" s="639"/>
      <c r="B483" s="639"/>
      <c r="C483" s="639"/>
      <c r="D483" s="639"/>
      <c r="E483" s="711"/>
      <c r="F483" s="711"/>
      <c r="G483" s="711"/>
      <c r="H483" s="711"/>
      <c r="I483" s="639"/>
      <c r="J483" s="711"/>
      <c r="K483" s="711"/>
      <c r="L483" s="711"/>
      <c r="M483" s="711"/>
      <c r="N483" s="711"/>
      <c r="O483" s="711"/>
      <c r="P483" s="711"/>
      <c r="Q483" s="711"/>
      <c r="R483" s="711"/>
      <c r="S483" s="711"/>
      <c r="T483" s="711"/>
      <c r="U483" s="711"/>
      <c r="V483" s="711"/>
      <c r="W483" s="711"/>
      <c r="X483" s="711"/>
      <c r="Y483" s="711"/>
      <c r="Z483" s="711"/>
      <c r="AA483" s="711"/>
      <c r="AB483" s="711"/>
      <c r="AC483" s="711"/>
      <c r="AD483" s="711"/>
      <c r="AE483" s="711"/>
      <c r="AF483" s="711"/>
      <c r="AG483" s="711"/>
      <c r="AH483" s="711"/>
      <c r="AI483" s="711"/>
      <c r="AJ483" s="711"/>
      <c r="AK483" s="711"/>
      <c r="AL483" s="711"/>
      <c r="AM483" s="711"/>
      <c r="AN483" s="711"/>
      <c r="AO483" s="711"/>
      <c r="AP483" s="711"/>
      <c r="AQ483" s="711"/>
      <c r="AR483" s="711"/>
      <c r="AS483" s="711"/>
      <c r="AT483" s="711"/>
      <c r="AU483" s="711"/>
      <c r="AV483" s="711"/>
      <c r="AW483" s="711"/>
      <c r="AX483" s="711"/>
      <c r="AY483" s="711"/>
      <c r="AZ483" s="711"/>
      <c r="BA483" s="711"/>
      <c r="BB483" s="711"/>
      <c r="BC483" s="711"/>
      <c r="BD483" s="711"/>
      <c r="BE483" s="711"/>
      <c r="BF483" s="711"/>
      <c r="BG483" s="711"/>
      <c r="BH483" s="711"/>
      <c r="BI483" s="711"/>
      <c r="BJ483" s="711"/>
      <c r="BK483" s="711"/>
      <c r="BL483" s="711"/>
      <c r="BM483" s="711"/>
      <c r="BN483" s="711"/>
      <c r="BO483" s="711"/>
      <c r="BP483" s="711"/>
      <c r="BQ483" s="639"/>
      <c r="CB483" s="639"/>
    </row>
    <row r="484" ht="15.75" customHeight="1">
      <c r="A484" s="639"/>
      <c r="B484" s="639"/>
      <c r="C484" s="639"/>
      <c r="D484" s="639"/>
      <c r="E484" s="711"/>
      <c r="F484" s="711"/>
      <c r="G484" s="711"/>
      <c r="H484" s="711"/>
      <c r="I484" s="639"/>
      <c r="J484" s="711"/>
      <c r="K484" s="711"/>
      <c r="L484" s="711"/>
      <c r="M484" s="711"/>
      <c r="N484" s="711"/>
      <c r="O484" s="711"/>
      <c r="P484" s="711"/>
      <c r="Q484" s="711"/>
      <c r="R484" s="711"/>
      <c r="S484" s="711"/>
      <c r="T484" s="711"/>
      <c r="U484" s="711"/>
      <c r="V484" s="711"/>
      <c r="W484" s="711"/>
      <c r="X484" s="711"/>
      <c r="Y484" s="711"/>
      <c r="Z484" s="711"/>
      <c r="AA484" s="711"/>
      <c r="AB484" s="711"/>
      <c r="AC484" s="711"/>
      <c r="AD484" s="711"/>
      <c r="AE484" s="711"/>
      <c r="AF484" s="711"/>
      <c r="AG484" s="711"/>
      <c r="AH484" s="711"/>
      <c r="AI484" s="711"/>
      <c r="AJ484" s="711"/>
      <c r="AK484" s="711"/>
      <c r="AL484" s="711"/>
      <c r="AM484" s="711"/>
      <c r="AN484" s="711"/>
      <c r="AO484" s="711"/>
      <c r="AP484" s="711"/>
      <c r="AQ484" s="711"/>
      <c r="AR484" s="711"/>
      <c r="AS484" s="711"/>
      <c r="AT484" s="711"/>
      <c r="AU484" s="711"/>
      <c r="AV484" s="711"/>
      <c r="AW484" s="711"/>
      <c r="AX484" s="711"/>
      <c r="AY484" s="711"/>
      <c r="AZ484" s="711"/>
      <c r="BA484" s="711"/>
      <c r="BB484" s="711"/>
      <c r="BC484" s="711"/>
      <c r="BD484" s="711"/>
      <c r="BE484" s="711"/>
      <c r="BF484" s="711"/>
      <c r="BG484" s="711"/>
      <c r="BH484" s="711"/>
      <c r="BI484" s="711"/>
      <c r="BJ484" s="711"/>
      <c r="BK484" s="711"/>
      <c r="BL484" s="711"/>
      <c r="BM484" s="711"/>
      <c r="BN484" s="711"/>
      <c r="BO484" s="711"/>
      <c r="BP484" s="711"/>
      <c r="BQ484" s="639"/>
      <c r="CB484" s="639"/>
    </row>
    <row r="485" ht="15.75" customHeight="1">
      <c r="A485" s="639"/>
      <c r="B485" s="639"/>
      <c r="C485" s="639"/>
      <c r="D485" s="639"/>
      <c r="E485" s="711"/>
      <c r="F485" s="711"/>
      <c r="G485" s="711"/>
      <c r="H485" s="711"/>
      <c r="I485" s="639"/>
      <c r="J485" s="711"/>
      <c r="K485" s="711"/>
      <c r="L485" s="711"/>
      <c r="M485" s="711"/>
      <c r="N485" s="711"/>
      <c r="O485" s="711"/>
      <c r="P485" s="711"/>
      <c r="Q485" s="711"/>
      <c r="R485" s="711"/>
      <c r="S485" s="711"/>
      <c r="T485" s="711"/>
      <c r="U485" s="711"/>
      <c r="V485" s="711"/>
      <c r="W485" s="711"/>
      <c r="X485" s="711"/>
      <c r="Y485" s="711"/>
      <c r="Z485" s="711"/>
      <c r="AA485" s="711"/>
      <c r="AB485" s="711"/>
      <c r="AC485" s="711"/>
      <c r="AD485" s="711"/>
      <c r="AE485" s="711"/>
      <c r="AF485" s="711"/>
      <c r="AG485" s="711"/>
      <c r="AH485" s="711"/>
      <c r="AI485" s="711"/>
      <c r="AJ485" s="711"/>
      <c r="AK485" s="711"/>
      <c r="AL485" s="711"/>
      <c r="AM485" s="711"/>
      <c r="AN485" s="711"/>
      <c r="AO485" s="711"/>
      <c r="AP485" s="711"/>
      <c r="AQ485" s="711"/>
      <c r="AR485" s="711"/>
      <c r="AS485" s="711"/>
      <c r="AT485" s="711"/>
      <c r="AU485" s="711"/>
      <c r="AV485" s="711"/>
      <c r="AW485" s="711"/>
      <c r="AX485" s="711"/>
      <c r="AY485" s="711"/>
      <c r="AZ485" s="711"/>
      <c r="BA485" s="711"/>
      <c r="BB485" s="711"/>
      <c r="BC485" s="711"/>
      <c r="BD485" s="711"/>
      <c r="BE485" s="711"/>
      <c r="BF485" s="711"/>
      <c r="BG485" s="711"/>
      <c r="BH485" s="711"/>
      <c r="BI485" s="711"/>
      <c r="BJ485" s="711"/>
      <c r="BK485" s="711"/>
      <c r="BL485" s="711"/>
      <c r="BM485" s="711"/>
      <c r="BN485" s="711"/>
      <c r="BO485" s="711"/>
      <c r="BP485" s="711"/>
      <c r="BQ485" s="639"/>
      <c r="CB485" s="639"/>
    </row>
    <row r="486" ht="15.75" customHeight="1">
      <c r="A486" s="639"/>
      <c r="B486" s="639"/>
      <c r="C486" s="639"/>
      <c r="D486" s="639"/>
      <c r="E486" s="711"/>
      <c r="F486" s="711"/>
      <c r="G486" s="711"/>
      <c r="H486" s="711"/>
      <c r="I486" s="639"/>
      <c r="J486" s="711"/>
      <c r="K486" s="711"/>
      <c r="L486" s="711"/>
      <c r="M486" s="711"/>
      <c r="N486" s="711"/>
      <c r="O486" s="711"/>
      <c r="P486" s="711"/>
      <c r="Q486" s="711"/>
      <c r="R486" s="711"/>
      <c r="S486" s="711"/>
      <c r="T486" s="711"/>
      <c r="U486" s="711"/>
      <c r="V486" s="711"/>
      <c r="W486" s="711"/>
      <c r="X486" s="711"/>
      <c r="Y486" s="711"/>
      <c r="Z486" s="711"/>
      <c r="AA486" s="711"/>
      <c r="AB486" s="711"/>
      <c r="AC486" s="711"/>
      <c r="AD486" s="711"/>
      <c r="AE486" s="711"/>
      <c r="AF486" s="711"/>
      <c r="AG486" s="711"/>
      <c r="AH486" s="711"/>
      <c r="AI486" s="711"/>
      <c r="AJ486" s="711"/>
      <c r="AK486" s="711"/>
      <c r="AL486" s="711"/>
      <c r="AM486" s="711"/>
      <c r="AN486" s="711"/>
      <c r="AO486" s="711"/>
      <c r="AP486" s="711"/>
      <c r="AQ486" s="711"/>
      <c r="AR486" s="711"/>
      <c r="AS486" s="711"/>
      <c r="AT486" s="711"/>
      <c r="AU486" s="711"/>
      <c r="AV486" s="711"/>
      <c r="AW486" s="711"/>
      <c r="AX486" s="711"/>
      <c r="AY486" s="711"/>
      <c r="AZ486" s="711"/>
      <c r="BA486" s="711"/>
      <c r="BB486" s="711"/>
      <c r="BC486" s="711"/>
      <c r="BD486" s="711"/>
      <c r="BE486" s="711"/>
      <c r="BF486" s="711"/>
      <c r="BG486" s="711"/>
      <c r="BH486" s="711"/>
      <c r="BI486" s="711"/>
      <c r="BJ486" s="711"/>
      <c r="BK486" s="711"/>
      <c r="BL486" s="711"/>
      <c r="BM486" s="711"/>
      <c r="BN486" s="711"/>
      <c r="BO486" s="711"/>
      <c r="BP486" s="711"/>
      <c r="BQ486" s="639"/>
      <c r="CB486" s="639"/>
    </row>
    <row r="487" ht="15.75" customHeight="1">
      <c r="A487" s="639"/>
      <c r="B487" s="639"/>
      <c r="C487" s="639"/>
      <c r="D487" s="639"/>
      <c r="E487" s="711"/>
      <c r="F487" s="711"/>
      <c r="G487" s="711"/>
      <c r="H487" s="711"/>
      <c r="I487" s="639"/>
      <c r="J487" s="711"/>
      <c r="K487" s="711"/>
      <c r="L487" s="711"/>
      <c r="M487" s="711"/>
      <c r="N487" s="711"/>
      <c r="O487" s="711"/>
      <c r="P487" s="711"/>
      <c r="Q487" s="711"/>
      <c r="R487" s="711"/>
      <c r="S487" s="711"/>
      <c r="T487" s="711"/>
      <c r="U487" s="711"/>
      <c r="V487" s="711"/>
      <c r="W487" s="711"/>
      <c r="X487" s="711"/>
      <c r="Y487" s="711"/>
      <c r="Z487" s="711"/>
      <c r="AA487" s="711"/>
      <c r="AB487" s="711"/>
      <c r="AC487" s="711"/>
      <c r="AD487" s="711"/>
      <c r="AE487" s="711"/>
      <c r="AF487" s="711"/>
      <c r="AG487" s="711"/>
      <c r="AH487" s="711"/>
      <c r="AI487" s="711"/>
      <c r="AJ487" s="711"/>
      <c r="AK487" s="711"/>
      <c r="AL487" s="711"/>
      <c r="AM487" s="711"/>
      <c r="AN487" s="711"/>
      <c r="AO487" s="711"/>
      <c r="AP487" s="711"/>
      <c r="AQ487" s="711"/>
      <c r="AR487" s="711"/>
      <c r="AS487" s="711"/>
      <c r="AT487" s="711"/>
      <c r="AU487" s="711"/>
      <c r="AV487" s="711"/>
      <c r="AW487" s="711"/>
      <c r="AX487" s="711"/>
      <c r="AY487" s="711"/>
      <c r="AZ487" s="711"/>
      <c r="BA487" s="711"/>
      <c r="BB487" s="711"/>
      <c r="BC487" s="711"/>
      <c r="BD487" s="711"/>
      <c r="BE487" s="711"/>
      <c r="BF487" s="711"/>
      <c r="BG487" s="711"/>
      <c r="BH487" s="711"/>
      <c r="BI487" s="711"/>
      <c r="BJ487" s="711"/>
      <c r="BK487" s="711"/>
      <c r="BL487" s="711"/>
      <c r="BM487" s="711"/>
      <c r="BN487" s="711"/>
      <c r="BO487" s="711"/>
      <c r="BP487" s="711"/>
      <c r="BQ487" s="639"/>
      <c r="CB487" s="639"/>
    </row>
    <row r="488" ht="15.75" customHeight="1">
      <c r="A488" s="639"/>
      <c r="B488" s="639"/>
      <c r="C488" s="639"/>
      <c r="D488" s="639"/>
      <c r="E488" s="711"/>
      <c r="F488" s="711"/>
      <c r="G488" s="711"/>
      <c r="H488" s="711"/>
      <c r="I488" s="639"/>
      <c r="J488" s="711"/>
      <c r="K488" s="711"/>
      <c r="L488" s="711"/>
      <c r="M488" s="711"/>
      <c r="N488" s="711"/>
      <c r="O488" s="711"/>
      <c r="P488" s="711"/>
      <c r="Q488" s="711"/>
      <c r="R488" s="711"/>
      <c r="S488" s="711"/>
      <c r="T488" s="711"/>
      <c r="U488" s="711"/>
      <c r="V488" s="711"/>
      <c r="W488" s="711"/>
      <c r="X488" s="711"/>
      <c r="Y488" s="711"/>
      <c r="Z488" s="711"/>
      <c r="AA488" s="711"/>
      <c r="AB488" s="711"/>
      <c r="AC488" s="711"/>
      <c r="AD488" s="711"/>
      <c r="AE488" s="711"/>
      <c r="AF488" s="711"/>
      <c r="AG488" s="711"/>
      <c r="AH488" s="711"/>
      <c r="AI488" s="711"/>
      <c r="AJ488" s="711"/>
      <c r="AK488" s="711"/>
      <c r="AL488" s="711"/>
      <c r="AM488" s="711"/>
      <c r="AN488" s="711"/>
      <c r="AO488" s="711"/>
      <c r="AP488" s="711"/>
      <c r="AQ488" s="711"/>
      <c r="AR488" s="711"/>
      <c r="AS488" s="711"/>
      <c r="AT488" s="711"/>
      <c r="AU488" s="711"/>
      <c r="AV488" s="711"/>
      <c r="AW488" s="711"/>
      <c r="AX488" s="711"/>
      <c r="AY488" s="711"/>
      <c r="AZ488" s="711"/>
      <c r="BA488" s="711"/>
      <c r="BB488" s="711"/>
      <c r="BC488" s="711"/>
      <c r="BD488" s="711"/>
      <c r="BE488" s="711"/>
      <c r="BF488" s="711"/>
      <c r="BG488" s="711"/>
      <c r="BH488" s="711"/>
      <c r="BI488" s="711"/>
      <c r="BJ488" s="711"/>
      <c r="BK488" s="711"/>
      <c r="BL488" s="711"/>
      <c r="BM488" s="711"/>
      <c r="BN488" s="711"/>
      <c r="BO488" s="711"/>
      <c r="BP488" s="711"/>
      <c r="BQ488" s="639"/>
      <c r="CB488" s="639"/>
    </row>
    <row r="489" ht="15.75" customHeight="1">
      <c r="A489" s="639"/>
      <c r="B489" s="639"/>
      <c r="C489" s="639"/>
      <c r="D489" s="639"/>
      <c r="E489" s="711"/>
      <c r="F489" s="711"/>
      <c r="G489" s="711"/>
      <c r="H489" s="711"/>
      <c r="I489" s="639"/>
      <c r="J489" s="711"/>
      <c r="K489" s="711"/>
      <c r="L489" s="711"/>
      <c r="M489" s="711"/>
      <c r="N489" s="711"/>
      <c r="O489" s="711"/>
      <c r="P489" s="711"/>
      <c r="Q489" s="711"/>
      <c r="R489" s="711"/>
      <c r="S489" s="711"/>
      <c r="T489" s="711"/>
      <c r="U489" s="711"/>
      <c r="V489" s="711"/>
      <c r="W489" s="711"/>
      <c r="X489" s="711"/>
      <c r="Y489" s="711"/>
      <c r="Z489" s="711"/>
      <c r="AA489" s="711"/>
      <c r="AB489" s="711"/>
      <c r="AC489" s="711"/>
      <c r="AD489" s="711"/>
      <c r="AE489" s="711"/>
      <c r="AF489" s="711"/>
      <c r="AG489" s="711"/>
      <c r="AH489" s="711"/>
      <c r="AI489" s="711"/>
      <c r="AJ489" s="711"/>
      <c r="AK489" s="711"/>
      <c r="AL489" s="711"/>
      <c r="AM489" s="711"/>
      <c r="AN489" s="711"/>
      <c r="AO489" s="711"/>
      <c r="AP489" s="711"/>
      <c r="AQ489" s="711"/>
      <c r="AR489" s="711"/>
      <c r="AS489" s="711"/>
      <c r="AT489" s="711"/>
      <c r="AU489" s="711"/>
      <c r="AV489" s="711"/>
      <c r="AW489" s="711"/>
      <c r="AX489" s="711"/>
      <c r="AY489" s="711"/>
      <c r="AZ489" s="711"/>
      <c r="BA489" s="711"/>
      <c r="BB489" s="711"/>
      <c r="BC489" s="711"/>
      <c r="BD489" s="711"/>
      <c r="BE489" s="711"/>
      <c r="BF489" s="711"/>
      <c r="BG489" s="711"/>
      <c r="BH489" s="711"/>
      <c r="BI489" s="711"/>
      <c r="BJ489" s="711"/>
      <c r="BK489" s="711"/>
      <c r="BL489" s="711"/>
      <c r="BM489" s="711"/>
      <c r="BN489" s="711"/>
      <c r="BO489" s="711"/>
      <c r="BP489" s="711"/>
      <c r="BQ489" s="639"/>
      <c r="CB489" s="639"/>
    </row>
    <row r="490" ht="15.75" customHeight="1">
      <c r="A490" s="639"/>
      <c r="B490" s="639"/>
      <c r="C490" s="639"/>
      <c r="D490" s="639"/>
      <c r="E490" s="711"/>
      <c r="F490" s="711"/>
      <c r="G490" s="711"/>
      <c r="H490" s="711"/>
      <c r="I490" s="639"/>
      <c r="J490" s="711"/>
      <c r="K490" s="711"/>
      <c r="L490" s="711"/>
      <c r="M490" s="711"/>
      <c r="N490" s="711"/>
      <c r="O490" s="711"/>
      <c r="P490" s="711"/>
      <c r="Q490" s="711"/>
      <c r="R490" s="711"/>
      <c r="S490" s="711"/>
      <c r="T490" s="711"/>
      <c r="U490" s="711"/>
      <c r="V490" s="711"/>
      <c r="W490" s="711"/>
      <c r="X490" s="711"/>
      <c r="Y490" s="711"/>
      <c r="Z490" s="711"/>
      <c r="AA490" s="711"/>
      <c r="AB490" s="711"/>
      <c r="AC490" s="711"/>
      <c r="AD490" s="711"/>
      <c r="AE490" s="711"/>
      <c r="AF490" s="711"/>
      <c r="AG490" s="711"/>
      <c r="AH490" s="711"/>
      <c r="AI490" s="711"/>
      <c r="AJ490" s="711"/>
      <c r="AK490" s="711"/>
      <c r="AL490" s="711"/>
      <c r="AM490" s="711"/>
      <c r="AN490" s="711"/>
      <c r="AO490" s="711"/>
      <c r="AP490" s="711"/>
      <c r="AQ490" s="711"/>
      <c r="AR490" s="711"/>
      <c r="AS490" s="711"/>
      <c r="AT490" s="711"/>
      <c r="AU490" s="711"/>
      <c r="AV490" s="711"/>
      <c r="AW490" s="711"/>
      <c r="AX490" s="711"/>
      <c r="AY490" s="711"/>
      <c r="AZ490" s="711"/>
      <c r="BA490" s="711"/>
      <c r="BB490" s="711"/>
      <c r="BC490" s="711"/>
      <c r="BD490" s="711"/>
      <c r="BE490" s="711"/>
      <c r="BF490" s="711"/>
      <c r="BG490" s="711"/>
      <c r="BH490" s="711"/>
      <c r="BI490" s="711"/>
      <c r="BJ490" s="711"/>
      <c r="BK490" s="711"/>
      <c r="BL490" s="711"/>
      <c r="BM490" s="711"/>
      <c r="BN490" s="711"/>
      <c r="BO490" s="711"/>
      <c r="BP490" s="711"/>
      <c r="BQ490" s="639"/>
      <c r="CB490" s="639"/>
    </row>
    <row r="491" ht="15.75" customHeight="1">
      <c r="A491" s="639"/>
      <c r="B491" s="639"/>
      <c r="C491" s="639"/>
      <c r="D491" s="639"/>
      <c r="E491" s="711"/>
      <c r="F491" s="711"/>
      <c r="G491" s="711"/>
      <c r="H491" s="711"/>
      <c r="I491" s="639"/>
      <c r="J491" s="711"/>
      <c r="K491" s="711"/>
      <c r="L491" s="711"/>
      <c r="M491" s="711"/>
      <c r="N491" s="711"/>
      <c r="O491" s="711"/>
      <c r="P491" s="711"/>
      <c r="Q491" s="711"/>
      <c r="R491" s="711"/>
      <c r="S491" s="711"/>
      <c r="T491" s="711"/>
      <c r="U491" s="711"/>
      <c r="V491" s="711"/>
      <c r="W491" s="711"/>
      <c r="X491" s="711"/>
      <c r="Y491" s="711"/>
      <c r="Z491" s="711"/>
      <c r="AA491" s="711"/>
      <c r="AB491" s="711"/>
      <c r="AC491" s="711"/>
      <c r="AD491" s="711"/>
      <c r="AE491" s="711"/>
      <c r="AF491" s="711"/>
      <c r="AG491" s="711"/>
      <c r="AH491" s="711"/>
      <c r="AI491" s="711"/>
      <c r="AJ491" s="711"/>
      <c r="AK491" s="711"/>
      <c r="AL491" s="711"/>
      <c r="AM491" s="711"/>
      <c r="AN491" s="711"/>
      <c r="AO491" s="711"/>
      <c r="AP491" s="711"/>
      <c r="AQ491" s="711"/>
      <c r="AR491" s="711"/>
      <c r="AS491" s="711"/>
      <c r="AT491" s="711"/>
      <c r="AU491" s="711"/>
      <c r="AV491" s="711"/>
      <c r="AW491" s="711"/>
      <c r="AX491" s="711"/>
      <c r="AY491" s="711"/>
      <c r="AZ491" s="711"/>
      <c r="BA491" s="711"/>
      <c r="BB491" s="711"/>
      <c r="BC491" s="711"/>
      <c r="BD491" s="711"/>
      <c r="BE491" s="711"/>
      <c r="BF491" s="711"/>
      <c r="BG491" s="711"/>
      <c r="BH491" s="711"/>
      <c r="BI491" s="711"/>
      <c r="BJ491" s="711"/>
      <c r="BK491" s="711"/>
      <c r="BL491" s="711"/>
      <c r="BM491" s="711"/>
      <c r="BN491" s="711"/>
      <c r="BO491" s="711"/>
      <c r="BP491" s="711"/>
      <c r="BQ491" s="639"/>
      <c r="CB491" s="639"/>
    </row>
    <row r="492" ht="15.75" customHeight="1">
      <c r="A492" s="639"/>
      <c r="B492" s="639"/>
      <c r="C492" s="639"/>
      <c r="D492" s="639"/>
      <c r="E492" s="711"/>
      <c r="F492" s="711"/>
      <c r="G492" s="711"/>
      <c r="H492" s="711"/>
      <c r="I492" s="639"/>
      <c r="J492" s="711"/>
      <c r="K492" s="711"/>
      <c r="L492" s="711"/>
      <c r="M492" s="711"/>
      <c r="N492" s="711"/>
      <c r="O492" s="711"/>
      <c r="P492" s="711"/>
      <c r="Q492" s="711"/>
      <c r="R492" s="711"/>
      <c r="S492" s="711"/>
      <c r="T492" s="711"/>
      <c r="U492" s="711"/>
      <c r="V492" s="711"/>
      <c r="W492" s="711"/>
      <c r="X492" s="711"/>
      <c r="Y492" s="711"/>
      <c r="Z492" s="711"/>
      <c r="AA492" s="711"/>
      <c r="AB492" s="711"/>
      <c r="AC492" s="711"/>
      <c r="AD492" s="711"/>
      <c r="AE492" s="711"/>
      <c r="AF492" s="711"/>
      <c r="AG492" s="711"/>
      <c r="AH492" s="711"/>
      <c r="AI492" s="711"/>
      <c r="AJ492" s="711"/>
      <c r="AK492" s="711"/>
      <c r="AL492" s="711"/>
      <c r="AM492" s="711"/>
      <c r="AN492" s="711"/>
      <c r="AO492" s="711"/>
      <c r="AP492" s="711"/>
      <c r="AQ492" s="711"/>
      <c r="AR492" s="711"/>
      <c r="AS492" s="711"/>
      <c r="AT492" s="711"/>
      <c r="AU492" s="711"/>
      <c r="AV492" s="711"/>
      <c r="AW492" s="711"/>
      <c r="AX492" s="711"/>
      <c r="AY492" s="711"/>
      <c r="AZ492" s="711"/>
      <c r="BA492" s="711"/>
      <c r="BB492" s="711"/>
      <c r="BC492" s="711"/>
      <c r="BD492" s="711"/>
      <c r="BE492" s="711"/>
      <c r="BF492" s="711"/>
      <c r="BG492" s="711"/>
      <c r="BH492" s="711"/>
      <c r="BI492" s="711"/>
      <c r="BJ492" s="711"/>
      <c r="BK492" s="711"/>
      <c r="BL492" s="711"/>
      <c r="BM492" s="711"/>
      <c r="BN492" s="711"/>
      <c r="BO492" s="711"/>
      <c r="BP492" s="711"/>
      <c r="BQ492" s="639"/>
      <c r="CB492" s="639"/>
    </row>
    <row r="493" ht="15.75" customHeight="1">
      <c r="A493" s="639"/>
      <c r="B493" s="639"/>
      <c r="C493" s="639"/>
      <c r="D493" s="639"/>
      <c r="E493" s="711"/>
      <c r="F493" s="711"/>
      <c r="G493" s="711"/>
      <c r="H493" s="711"/>
      <c r="I493" s="639"/>
      <c r="J493" s="711"/>
      <c r="K493" s="711"/>
      <c r="L493" s="711"/>
      <c r="M493" s="711"/>
      <c r="N493" s="711"/>
      <c r="O493" s="711"/>
      <c r="P493" s="711"/>
      <c r="Q493" s="711"/>
      <c r="R493" s="711"/>
      <c r="S493" s="711"/>
      <c r="T493" s="711"/>
      <c r="U493" s="711"/>
      <c r="V493" s="711"/>
      <c r="W493" s="711"/>
      <c r="X493" s="711"/>
      <c r="Y493" s="711"/>
      <c r="Z493" s="711"/>
      <c r="AA493" s="711"/>
      <c r="AB493" s="711"/>
      <c r="AC493" s="711"/>
      <c r="AD493" s="711"/>
      <c r="AE493" s="711"/>
      <c r="AF493" s="711"/>
      <c r="AG493" s="711"/>
      <c r="AH493" s="711"/>
      <c r="AI493" s="711"/>
      <c r="AJ493" s="711"/>
      <c r="AK493" s="711"/>
      <c r="AL493" s="711"/>
      <c r="AM493" s="711"/>
      <c r="AN493" s="711"/>
      <c r="AO493" s="711"/>
      <c r="AP493" s="711"/>
      <c r="AQ493" s="711"/>
      <c r="AR493" s="711"/>
      <c r="AS493" s="711"/>
      <c r="AT493" s="711"/>
      <c r="AU493" s="711"/>
      <c r="AV493" s="711"/>
      <c r="AW493" s="711"/>
      <c r="AX493" s="711"/>
      <c r="AY493" s="711"/>
      <c r="AZ493" s="711"/>
      <c r="BA493" s="711"/>
      <c r="BB493" s="711"/>
      <c r="BC493" s="711"/>
      <c r="BD493" s="711"/>
      <c r="BE493" s="711"/>
      <c r="BF493" s="711"/>
      <c r="BG493" s="711"/>
      <c r="BH493" s="711"/>
      <c r="BI493" s="711"/>
      <c r="BJ493" s="711"/>
      <c r="BK493" s="711"/>
      <c r="BL493" s="711"/>
      <c r="BM493" s="711"/>
      <c r="BN493" s="711"/>
      <c r="BO493" s="711"/>
      <c r="BP493" s="711"/>
      <c r="BQ493" s="639"/>
      <c r="CB493" s="639"/>
    </row>
    <row r="494" ht="15.75" customHeight="1">
      <c r="A494" s="639"/>
      <c r="B494" s="639"/>
      <c r="C494" s="639"/>
      <c r="D494" s="639"/>
      <c r="E494" s="711"/>
      <c r="F494" s="711"/>
      <c r="G494" s="711"/>
      <c r="H494" s="711"/>
      <c r="I494" s="639"/>
      <c r="J494" s="711"/>
      <c r="K494" s="711"/>
      <c r="L494" s="711"/>
      <c r="M494" s="711"/>
      <c r="N494" s="711"/>
      <c r="O494" s="711"/>
      <c r="P494" s="711"/>
      <c r="Q494" s="711"/>
      <c r="R494" s="711"/>
      <c r="S494" s="711"/>
      <c r="T494" s="711"/>
      <c r="U494" s="711"/>
      <c r="V494" s="711"/>
      <c r="W494" s="711"/>
      <c r="X494" s="711"/>
      <c r="Y494" s="711"/>
      <c r="Z494" s="711"/>
      <c r="AA494" s="711"/>
      <c r="AB494" s="711"/>
      <c r="AC494" s="711"/>
      <c r="AD494" s="711"/>
      <c r="AE494" s="711"/>
      <c r="AF494" s="711"/>
      <c r="AG494" s="711"/>
      <c r="AH494" s="711"/>
      <c r="AI494" s="711"/>
      <c r="AJ494" s="711"/>
      <c r="AK494" s="711"/>
      <c r="AL494" s="711"/>
      <c r="AM494" s="711"/>
      <c r="AN494" s="711"/>
      <c r="AO494" s="711"/>
      <c r="AP494" s="711"/>
      <c r="AQ494" s="711"/>
      <c r="AR494" s="711"/>
      <c r="AS494" s="711"/>
      <c r="AT494" s="711"/>
      <c r="AU494" s="711"/>
      <c r="AV494" s="711"/>
      <c r="AW494" s="711"/>
      <c r="AX494" s="711"/>
      <c r="AY494" s="711"/>
      <c r="AZ494" s="711"/>
      <c r="BA494" s="711"/>
      <c r="BB494" s="711"/>
      <c r="BC494" s="711"/>
      <c r="BD494" s="711"/>
      <c r="BE494" s="711"/>
      <c r="BF494" s="711"/>
      <c r="BG494" s="711"/>
      <c r="BH494" s="711"/>
      <c r="BI494" s="711"/>
      <c r="BJ494" s="711"/>
      <c r="BK494" s="711"/>
      <c r="BL494" s="711"/>
      <c r="BM494" s="711"/>
      <c r="BN494" s="711"/>
      <c r="BO494" s="711"/>
      <c r="BP494" s="711"/>
      <c r="BQ494" s="639"/>
      <c r="CB494" s="639"/>
    </row>
    <row r="495" ht="15.75" customHeight="1">
      <c r="A495" s="639"/>
      <c r="B495" s="639"/>
      <c r="C495" s="639"/>
      <c r="D495" s="639"/>
      <c r="E495" s="711"/>
      <c r="F495" s="711"/>
      <c r="G495" s="711"/>
      <c r="H495" s="711"/>
      <c r="I495" s="639"/>
      <c r="J495" s="711"/>
      <c r="K495" s="711"/>
      <c r="L495" s="711"/>
      <c r="M495" s="711"/>
      <c r="N495" s="711"/>
      <c r="O495" s="711"/>
      <c r="P495" s="711"/>
      <c r="Q495" s="711"/>
      <c r="R495" s="711"/>
      <c r="S495" s="711"/>
      <c r="T495" s="711"/>
      <c r="U495" s="711"/>
      <c r="V495" s="711"/>
      <c r="W495" s="711"/>
      <c r="X495" s="711"/>
      <c r="Y495" s="711"/>
      <c r="Z495" s="711"/>
      <c r="AA495" s="711"/>
      <c r="AB495" s="711"/>
      <c r="AC495" s="711"/>
      <c r="AD495" s="711"/>
      <c r="AE495" s="711"/>
      <c r="AF495" s="711"/>
      <c r="AG495" s="711"/>
      <c r="AH495" s="711"/>
      <c r="AI495" s="711"/>
      <c r="AJ495" s="711"/>
      <c r="AK495" s="711"/>
      <c r="AL495" s="711"/>
      <c r="AM495" s="711"/>
      <c r="AN495" s="711"/>
      <c r="AO495" s="711"/>
      <c r="AP495" s="711"/>
      <c r="AQ495" s="711"/>
      <c r="AR495" s="711"/>
      <c r="AS495" s="711"/>
      <c r="AT495" s="711"/>
      <c r="AU495" s="711"/>
      <c r="AV495" s="711"/>
      <c r="AW495" s="711"/>
      <c r="AX495" s="711"/>
      <c r="AY495" s="711"/>
      <c r="AZ495" s="711"/>
      <c r="BA495" s="711"/>
      <c r="BB495" s="711"/>
      <c r="BC495" s="711"/>
      <c r="BD495" s="711"/>
      <c r="BE495" s="711"/>
      <c r="BF495" s="711"/>
      <c r="BG495" s="711"/>
      <c r="BH495" s="711"/>
      <c r="BI495" s="711"/>
      <c r="BJ495" s="711"/>
      <c r="BK495" s="711"/>
      <c r="BL495" s="711"/>
      <c r="BM495" s="711"/>
      <c r="BN495" s="711"/>
      <c r="BO495" s="711"/>
      <c r="BP495" s="711"/>
      <c r="BQ495" s="639"/>
      <c r="CB495" s="639"/>
    </row>
    <row r="496" ht="15.75" customHeight="1">
      <c r="A496" s="639"/>
      <c r="B496" s="639"/>
      <c r="C496" s="639"/>
      <c r="D496" s="639"/>
      <c r="E496" s="711"/>
      <c r="F496" s="711"/>
      <c r="G496" s="711"/>
      <c r="H496" s="711"/>
      <c r="I496" s="639"/>
      <c r="J496" s="711"/>
      <c r="K496" s="711"/>
      <c r="L496" s="711"/>
      <c r="M496" s="711"/>
      <c r="N496" s="711"/>
      <c r="O496" s="711"/>
      <c r="P496" s="711"/>
      <c r="Q496" s="711"/>
      <c r="R496" s="711"/>
      <c r="S496" s="711"/>
      <c r="T496" s="711"/>
      <c r="U496" s="711"/>
      <c r="V496" s="711"/>
      <c r="W496" s="711"/>
      <c r="X496" s="711"/>
      <c r="Y496" s="711"/>
      <c r="Z496" s="711"/>
      <c r="AA496" s="711"/>
      <c r="AB496" s="711"/>
      <c r="AC496" s="711"/>
      <c r="AD496" s="711"/>
      <c r="AE496" s="711"/>
      <c r="AF496" s="711"/>
      <c r="AG496" s="711"/>
      <c r="AH496" s="711"/>
      <c r="AI496" s="711"/>
      <c r="AJ496" s="711"/>
      <c r="AK496" s="711"/>
      <c r="AL496" s="711"/>
      <c r="AM496" s="711"/>
      <c r="AN496" s="711"/>
      <c r="AO496" s="711"/>
      <c r="AP496" s="711"/>
      <c r="AQ496" s="711"/>
      <c r="AR496" s="711"/>
      <c r="AS496" s="711"/>
      <c r="AT496" s="711"/>
      <c r="AU496" s="711"/>
      <c r="AV496" s="711"/>
      <c r="AW496" s="711"/>
      <c r="AX496" s="711"/>
      <c r="AY496" s="711"/>
      <c r="AZ496" s="711"/>
      <c r="BA496" s="711"/>
      <c r="BB496" s="711"/>
      <c r="BC496" s="711"/>
      <c r="BD496" s="711"/>
      <c r="BE496" s="711"/>
      <c r="BF496" s="711"/>
      <c r="BG496" s="711"/>
      <c r="BH496" s="711"/>
      <c r="BI496" s="711"/>
      <c r="BJ496" s="711"/>
      <c r="BK496" s="711"/>
      <c r="BL496" s="711"/>
      <c r="BM496" s="711"/>
      <c r="BN496" s="711"/>
      <c r="BO496" s="711"/>
      <c r="BP496" s="711"/>
      <c r="BQ496" s="639"/>
      <c r="CB496" s="639"/>
    </row>
    <row r="497" ht="15.75" customHeight="1">
      <c r="A497" s="639"/>
      <c r="B497" s="639"/>
      <c r="C497" s="639"/>
      <c r="D497" s="639"/>
      <c r="E497" s="711"/>
      <c r="F497" s="711"/>
      <c r="G497" s="711"/>
      <c r="H497" s="711"/>
      <c r="I497" s="639"/>
      <c r="J497" s="711"/>
      <c r="K497" s="711"/>
      <c r="L497" s="711"/>
      <c r="M497" s="711"/>
      <c r="N497" s="711"/>
      <c r="O497" s="711"/>
      <c r="P497" s="711"/>
      <c r="Q497" s="711"/>
      <c r="R497" s="711"/>
      <c r="S497" s="711"/>
      <c r="T497" s="711"/>
      <c r="U497" s="711"/>
      <c r="V497" s="711"/>
      <c r="W497" s="711"/>
      <c r="X497" s="711"/>
      <c r="Y497" s="711"/>
      <c r="Z497" s="711"/>
      <c r="AA497" s="711"/>
      <c r="AB497" s="711"/>
      <c r="AC497" s="711"/>
      <c r="AD497" s="711"/>
      <c r="AE497" s="711"/>
      <c r="AF497" s="711"/>
      <c r="AG497" s="711"/>
      <c r="AH497" s="711"/>
      <c r="AI497" s="711"/>
      <c r="AJ497" s="711"/>
      <c r="AK497" s="711"/>
      <c r="AL497" s="711"/>
      <c r="AM497" s="711"/>
      <c r="AN497" s="711"/>
      <c r="AO497" s="711"/>
      <c r="AP497" s="711"/>
      <c r="AQ497" s="711"/>
      <c r="AR497" s="711"/>
      <c r="AS497" s="711"/>
      <c r="AT497" s="711"/>
      <c r="AU497" s="711"/>
      <c r="AV497" s="711"/>
      <c r="AW497" s="711"/>
      <c r="AX497" s="711"/>
      <c r="AY497" s="711"/>
      <c r="AZ497" s="711"/>
      <c r="BA497" s="711"/>
      <c r="BB497" s="711"/>
      <c r="BC497" s="711"/>
      <c r="BD497" s="711"/>
      <c r="BE497" s="711"/>
      <c r="BF497" s="711"/>
      <c r="BG497" s="711"/>
      <c r="BH497" s="711"/>
      <c r="BI497" s="711"/>
      <c r="BJ497" s="711"/>
      <c r="BK497" s="711"/>
      <c r="BL497" s="711"/>
      <c r="BM497" s="711"/>
      <c r="BN497" s="711"/>
      <c r="BO497" s="711"/>
      <c r="BP497" s="711"/>
      <c r="BQ497" s="639"/>
      <c r="CB497" s="639"/>
    </row>
    <row r="498" ht="15.75" customHeight="1">
      <c r="A498" s="639"/>
      <c r="B498" s="639"/>
      <c r="C498" s="639"/>
      <c r="D498" s="639"/>
      <c r="E498" s="711"/>
      <c r="F498" s="711"/>
      <c r="G498" s="711"/>
      <c r="H498" s="711"/>
      <c r="I498" s="639"/>
      <c r="J498" s="711"/>
      <c r="K498" s="711"/>
      <c r="L498" s="711"/>
      <c r="M498" s="711"/>
      <c r="N498" s="711"/>
      <c r="O498" s="711"/>
      <c r="P498" s="711"/>
      <c r="Q498" s="711"/>
      <c r="R498" s="711"/>
      <c r="S498" s="711"/>
      <c r="T498" s="711"/>
      <c r="U498" s="711"/>
      <c r="V498" s="711"/>
      <c r="W498" s="711"/>
      <c r="X498" s="711"/>
      <c r="Y498" s="711"/>
      <c r="Z498" s="711"/>
      <c r="AA498" s="711"/>
      <c r="AB498" s="711"/>
      <c r="AC498" s="711"/>
      <c r="AD498" s="711"/>
      <c r="AE498" s="711"/>
      <c r="AF498" s="711"/>
      <c r="AG498" s="711"/>
      <c r="AH498" s="711"/>
      <c r="AI498" s="711"/>
      <c r="AJ498" s="711"/>
      <c r="AK498" s="711"/>
      <c r="AL498" s="711"/>
      <c r="AM498" s="711"/>
      <c r="AN498" s="711"/>
      <c r="AO498" s="711"/>
      <c r="AP498" s="711"/>
      <c r="AQ498" s="711"/>
      <c r="AR498" s="711"/>
      <c r="AS498" s="711"/>
      <c r="AT498" s="711"/>
      <c r="AU498" s="711"/>
      <c r="AV498" s="711"/>
      <c r="AW498" s="711"/>
      <c r="AX498" s="711"/>
      <c r="AY498" s="711"/>
      <c r="AZ498" s="711"/>
      <c r="BA498" s="711"/>
      <c r="BB498" s="711"/>
      <c r="BC498" s="711"/>
      <c r="BD498" s="711"/>
      <c r="BE498" s="711"/>
      <c r="BF498" s="711"/>
      <c r="BG498" s="711"/>
      <c r="BH498" s="711"/>
      <c r="BI498" s="711"/>
      <c r="BJ498" s="711"/>
      <c r="BK498" s="711"/>
      <c r="BL498" s="711"/>
      <c r="BM498" s="711"/>
      <c r="BN498" s="711"/>
      <c r="BO498" s="711"/>
      <c r="BP498" s="711"/>
      <c r="BQ498" s="639"/>
      <c r="CB498" s="639"/>
    </row>
    <row r="499" ht="15.75" customHeight="1">
      <c r="A499" s="639"/>
      <c r="B499" s="639"/>
      <c r="C499" s="639"/>
      <c r="D499" s="639"/>
      <c r="E499" s="711"/>
      <c r="F499" s="711"/>
      <c r="G499" s="711"/>
      <c r="H499" s="711"/>
      <c r="I499" s="639"/>
      <c r="J499" s="711"/>
      <c r="K499" s="711"/>
      <c r="L499" s="711"/>
      <c r="M499" s="711"/>
      <c r="N499" s="711"/>
      <c r="O499" s="711"/>
      <c r="P499" s="711"/>
      <c r="Q499" s="711"/>
      <c r="R499" s="711"/>
      <c r="S499" s="711"/>
      <c r="T499" s="711"/>
      <c r="U499" s="711"/>
      <c r="V499" s="711"/>
      <c r="W499" s="711"/>
      <c r="X499" s="711"/>
      <c r="Y499" s="711"/>
      <c r="Z499" s="711"/>
      <c r="AA499" s="711"/>
      <c r="AB499" s="711"/>
      <c r="AC499" s="711"/>
      <c r="AD499" s="711"/>
      <c r="AE499" s="711"/>
      <c r="AF499" s="711"/>
      <c r="AG499" s="711"/>
      <c r="AH499" s="711"/>
      <c r="AI499" s="711"/>
      <c r="AJ499" s="711"/>
      <c r="AK499" s="711"/>
      <c r="AL499" s="711"/>
      <c r="AM499" s="711"/>
      <c r="AN499" s="711"/>
      <c r="AO499" s="711"/>
      <c r="AP499" s="711"/>
      <c r="AQ499" s="711"/>
      <c r="AR499" s="711"/>
      <c r="AS499" s="711"/>
      <c r="AT499" s="711"/>
      <c r="AU499" s="711"/>
      <c r="AV499" s="711"/>
      <c r="AW499" s="711"/>
      <c r="AX499" s="711"/>
      <c r="AY499" s="711"/>
      <c r="AZ499" s="711"/>
      <c r="BA499" s="711"/>
      <c r="BB499" s="711"/>
      <c r="BC499" s="711"/>
      <c r="BD499" s="711"/>
      <c r="BE499" s="711"/>
      <c r="BF499" s="711"/>
      <c r="BG499" s="711"/>
      <c r="BH499" s="711"/>
      <c r="BI499" s="711"/>
      <c r="BJ499" s="711"/>
      <c r="BK499" s="711"/>
      <c r="BL499" s="711"/>
      <c r="BM499" s="711"/>
      <c r="BN499" s="711"/>
      <c r="BO499" s="711"/>
      <c r="BP499" s="711"/>
      <c r="BQ499" s="639"/>
      <c r="CB499" s="639"/>
    </row>
    <row r="500" ht="15.75" customHeight="1">
      <c r="A500" s="639"/>
      <c r="B500" s="639"/>
      <c r="C500" s="639"/>
      <c r="D500" s="639"/>
      <c r="E500" s="711"/>
      <c r="F500" s="711"/>
      <c r="G500" s="711"/>
      <c r="H500" s="711"/>
      <c r="I500" s="639"/>
      <c r="J500" s="711"/>
      <c r="K500" s="711"/>
      <c r="L500" s="711"/>
      <c r="M500" s="711"/>
      <c r="N500" s="711"/>
      <c r="O500" s="711"/>
      <c r="P500" s="711"/>
      <c r="Q500" s="711"/>
      <c r="R500" s="711"/>
      <c r="S500" s="711"/>
      <c r="T500" s="711"/>
      <c r="U500" s="711"/>
      <c r="V500" s="711"/>
      <c r="W500" s="711"/>
      <c r="X500" s="711"/>
      <c r="Y500" s="711"/>
      <c r="Z500" s="711"/>
      <c r="AA500" s="711"/>
      <c r="AB500" s="711"/>
      <c r="AC500" s="711"/>
      <c r="AD500" s="711"/>
      <c r="AE500" s="711"/>
      <c r="AF500" s="711"/>
      <c r="AG500" s="711"/>
      <c r="AH500" s="711"/>
      <c r="AI500" s="711"/>
      <c r="AJ500" s="711"/>
      <c r="AK500" s="711"/>
      <c r="AL500" s="711"/>
      <c r="AM500" s="711"/>
      <c r="AN500" s="711"/>
      <c r="AO500" s="711"/>
      <c r="AP500" s="711"/>
      <c r="AQ500" s="711"/>
      <c r="AR500" s="711"/>
      <c r="AS500" s="711"/>
      <c r="AT500" s="711"/>
      <c r="AU500" s="711"/>
      <c r="AV500" s="711"/>
      <c r="AW500" s="711"/>
      <c r="AX500" s="711"/>
      <c r="AY500" s="711"/>
      <c r="AZ500" s="711"/>
      <c r="BA500" s="711"/>
      <c r="BB500" s="711"/>
      <c r="BC500" s="711"/>
      <c r="BD500" s="711"/>
      <c r="BE500" s="711"/>
      <c r="BF500" s="711"/>
      <c r="BG500" s="711"/>
      <c r="BH500" s="711"/>
      <c r="BI500" s="711"/>
      <c r="BJ500" s="711"/>
      <c r="BK500" s="711"/>
      <c r="BL500" s="711"/>
      <c r="BM500" s="711"/>
      <c r="BN500" s="711"/>
      <c r="BO500" s="711"/>
      <c r="BP500" s="711"/>
      <c r="BQ500" s="639"/>
      <c r="CB500" s="639"/>
    </row>
    <row r="501" ht="15.75" customHeight="1">
      <c r="A501" s="639"/>
      <c r="B501" s="639"/>
      <c r="C501" s="639"/>
      <c r="D501" s="639"/>
      <c r="E501" s="711"/>
      <c r="F501" s="711"/>
      <c r="G501" s="711"/>
      <c r="H501" s="711"/>
      <c r="I501" s="639"/>
      <c r="J501" s="711"/>
      <c r="K501" s="711"/>
      <c r="L501" s="711"/>
      <c r="M501" s="711"/>
      <c r="N501" s="711"/>
      <c r="O501" s="711"/>
      <c r="P501" s="711"/>
      <c r="Q501" s="711"/>
      <c r="R501" s="711"/>
      <c r="S501" s="711"/>
      <c r="T501" s="711"/>
      <c r="U501" s="711"/>
      <c r="V501" s="711"/>
      <c r="W501" s="711"/>
      <c r="X501" s="711"/>
      <c r="Y501" s="711"/>
      <c r="Z501" s="711"/>
      <c r="AA501" s="711"/>
      <c r="AB501" s="711"/>
      <c r="AC501" s="711"/>
      <c r="AD501" s="711"/>
      <c r="AE501" s="711"/>
      <c r="AF501" s="711"/>
      <c r="AG501" s="711"/>
      <c r="AH501" s="711"/>
      <c r="AI501" s="711"/>
      <c r="AJ501" s="711"/>
      <c r="AK501" s="711"/>
      <c r="AL501" s="711"/>
      <c r="AM501" s="711"/>
      <c r="AN501" s="711"/>
      <c r="AO501" s="711"/>
      <c r="AP501" s="711"/>
      <c r="AQ501" s="711"/>
      <c r="AR501" s="711"/>
      <c r="AS501" s="711"/>
      <c r="AT501" s="711"/>
      <c r="AU501" s="711"/>
      <c r="AV501" s="711"/>
      <c r="AW501" s="711"/>
      <c r="AX501" s="711"/>
      <c r="AY501" s="711"/>
      <c r="AZ501" s="711"/>
      <c r="BA501" s="711"/>
      <c r="BB501" s="711"/>
      <c r="BC501" s="711"/>
      <c r="BD501" s="711"/>
      <c r="BE501" s="711"/>
      <c r="BF501" s="711"/>
      <c r="BG501" s="711"/>
      <c r="BH501" s="711"/>
      <c r="BI501" s="711"/>
      <c r="BJ501" s="711"/>
      <c r="BK501" s="711"/>
      <c r="BL501" s="711"/>
      <c r="BM501" s="711"/>
      <c r="BN501" s="711"/>
      <c r="BO501" s="711"/>
      <c r="BP501" s="711"/>
      <c r="BQ501" s="639"/>
      <c r="CB501" s="639"/>
    </row>
    <row r="502" ht="15.75" customHeight="1">
      <c r="A502" s="639"/>
      <c r="B502" s="639"/>
      <c r="C502" s="639"/>
      <c r="D502" s="639"/>
      <c r="E502" s="711"/>
      <c r="F502" s="711"/>
      <c r="G502" s="711"/>
      <c r="H502" s="711"/>
      <c r="I502" s="639"/>
      <c r="J502" s="711"/>
      <c r="K502" s="711"/>
      <c r="L502" s="711"/>
      <c r="M502" s="711"/>
      <c r="N502" s="711"/>
      <c r="O502" s="711"/>
      <c r="P502" s="711"/>
      <c r="Q502" s="711"/>
      <c r="R502" s="711"/>
      <c r="S502" s="711"/>
      <c r="T502" s="711"/>
      <c r="U502" s="711"/>
      <c r="V502" s="711"/>
      <c r="W502" s="711"/>
      <c r="X502" s="711"/>
      <c r="Y502" s="711"/>
      <c r="Z502" s="711"/>
      <c r="AA502" s="711"/>
      <c r="AB502" s="711"/>
      <c r="AC502" s="711"/>
      <c r="AD502" s="711"/>
      <c r="AE502" s="711"/>
      <c r="AF502" s="711"/>
      <c r="AG502" s="711"/>
      <c r="AH502" s="711"/>
      <c r="AI502" s="711"/>
      <c r="AJ502" s="711"/>
      <c r="AK502" s="711"/>
      <c r="AL502" s="711"/>
      <c r="AM502" s="711"/>
      <c r="AN502" s="711"/>
      <c r="AO502" s="711"/>
      <c r="AP502" s="711"/>
      <c r="AQ502" s="711"/>
      <c r="AR502" s="711"/>
      <c r="AS502" s="711"/>
      <c r="AT502" s="711"/>
      <c r="AU502" s="711"/>
      <c r="AV502" s="711"/>
      <c r="AW502" s="711"/>
      <c r="AX502" s="711"/>
      <c r="AY502" s="711"/>
      <c r="AZ502" s="711"/>
      <c r="BA502" s="711"/>
      <c r="BB502" s="711"/>
      <c r="BC502" s="711"/>
      <c r="BD502" s="711"/>
      <c r="BE502" s="711"/>
      <c r="BF502" s="711"/>
      <c r="BG502" s="711"/>
      <c r="BH502" s="711"/>
      <c r="BI502" s="711"/>
      <c r="BJ502" s="711"/>
      <c r="BK502" s="711"/>
      <c r="BL502" s="711"/>
      <c r="BM502" s="711"/>
      <c r="BN502" s="711"/>
      <c r="BO502" s="711"/>
      <c r="BP502" s="711"/>
      <c r="BQ502" s="639"/>
      <c r="CB502" s="639"/>
    </row>
    <row r="503" ht="15.75" customHeight="1">
      <c r="A503" s="639"/>
      <c r="B503" s="639"/>
      <c r="C503" s="639"/>
      <c r="D503" s="639"/>
      <c r="E503" s="711"/>
      <c r="F503" s="711"/>
      <c r="G503" s="711"/>
      <c r="H503" s="711"/>
      <c r="I503" s="639"/>
      <c r="J503" s="711"/>
      <c r="K503" s="711"/>
      <c r="L503" s="711"/>
      <c r="M503" s="711"/>
      <c r="N503" s="711"/>
      <c r="O503" s="711"/>
      <c r="P503" s="711"/>
      <c r="Q503" s="711"/>
      <c r="R503" s="711"/>
      <c r="S503" s="711"/>
      <c r="T503" s="711"/>
      <c r="U503" s="711"/>
      <c r="V503" s="711"/>
      <c r="W503" s="711"/>
      <c r="X503" s="711"/>
      <c r="Y503" s="711"/>
      <c r="Z503" s="711"/>
      <c r="AA503" s="711"/>
      <c r="AB503" s="711"/>
      <c r="AC503" s="711"/>
      <c r="AD503" s="711"/>
      <c r="AE503" s="711"/>
      <c r="AF503" s="711"/>
      <c r="AG503" s="711"/>
      <c r="AH503" s="711"/>
      <c r="AI503" s="711"/>
      <c r="AJ503" s="711"/>
      <c r="AK503" s="711"/>
      <c r="AL503" s="711"/>
      <c r="AM503" s="711"/>
      <c r="AN503" s="711"/>
      <c r="AO503" s="711"/>
      <c r="AP503" s="711"/>
      <c r="AQ503" s="711"/>
      <c r="AR503" s="711"/>
      <c r="AS503" s="711"/>
      <c r="AT503" s="711"/>
      <c r="AU503" s="711"/>
      <c r="AV503" s="711"/>
      <c r="AW503" s="711"/>
      <c r="AX503" s="711"/>
      <c r="AY503" s="711"/>
      <c r="AZ503" s="711"/>
      <c r="BA503" s="711"/>
      <c r="BB503" s="711"/>
      <c r="BC503" s="711"/>
      <c r="BD503" s="711"/>
      <c r="BE503" s="711"/>
      <c r="BF503" s="711"/>
      <c r="BG503" s="711"/>
      <c r="BH503" s="711"/>
      <c r="BI503" s="711"/>
      <c r="BJ503" s="711"/>
      <c r="BK503" s="711"/>
      <c r="BL503" s="711"/>
      <c r="BM503" s="711"/>
      <c r="BN503" s="711"/>
      <c r="BO503" s="711"/>
      <c r="BP503" s="711"/>
      <c r="BQ503" s="639"/>
      <c r="CB503" s="639"/>
    </row>
    <row r="504" ht="15.75" customHeight="1">
      <c r="A504" s="639"/>
      <c r="B504" s="639"/>
      <c r="C504" s="639"/>
      <c r="D504" s="639"/>
      <c r="E504" s="711"/>
      <c r="F504" s="711"/>
      <c r="G504" s="711"/>
      <c r="H504" s="711"/>
      <c r="I504" s="639"/>
      <c r="J504" s="711"/>
      <c r="K504" s="711"/>
      <c r="L504" s="711"/>
      <c r="M504" s="711"/>
      <c r="N504" s="711"/>
      <c r="O504" s="711"/>
      <c r="P504" s="711"/>
      <c r="Q504" s="711"/>
      <c r="R504" s="711"/>
      <c r="S504" s="711"/>
      <c r="T504" s="711"/>
      <c r="U504" s="711"/>
      <c r="V504" s="711"/>
      <c r="W504" s="711"/>
      <c r="X504" s="711"/>
      <c r="Y504" s="711"/>
      <c r="Z504" s="711"/>
      <c r="AA504" s="711"/>
      <c r="AB504" s="711"/>
      <c r="AC504" s="711"/>
      <c r="AD504" s="711"/>
      <c r="AE504" s="711"/>
      <c r="AF504" s="711"/>
      <c r="AG504" s="711"/>
      <c r="AH504" s="711"/>
      <c r="AI504" s="711"/>
      <c r="AJ504" s="711"/>
      <c r="AK504" s="711"/>
      <c r="AL504" s="711"/>
      <c r="AM504" s="711"/>
      <c r="AN504" s="711"/>
      <c r="AO504" s="711"/>
      <c r="AP504" s="711"/>
      <c r="AQ504" s="711"/>
      <c r="AR504" s="711"/>
      <c r="AS504" s="711"/>
      <c r="AT504" s="711"/>
      <c r="AU504" s="711"/>
      <c r="AV504" s="711"/>
      <c r="AW504" s="711"/>
      <c r="AX504" s="711"/>
      <c r="AY504" s="711"/>
      <c r="AZ504" s="711"/>
      <c r="BA504" s="711"/>
      <c r="BB504" s="711"/>
      <c r="BC504" s="711"/>
      <c r="BD504" s="711"/>
      <c r="BE504" s="711"/>
      <c r="BF504" s="711"/>
      <c r="BG504" s="711"/>
      <c r="BH504" s="711"/>
      <c r="BI504" s="711"/>
      <c r="BJ504" s="711"/>
      <c r="BK504" s="711"/>
      <c r="BL504" s="711"/>
      <c r="BM504" s="711"/>
      <c r="BN504" s="711"/>
      <c r="BO504" s="711"/>
      <c r="BP504" s="711"/>
      <c r="BQ504" s="639"/>
      <c r="CB504" s="639"/>
    </row>
    <row r="505" ht="15.75" customHeight="1">
      <c r="A505" s="639"/>
      <c r="B505" s="639"/>
      <c r="C505" s="639"/>
      <c r="D505" s="639"/>
      <c r="E505" s="711"/>
      <c r="F505" s="711"/>
      <c r="G505" s="711"/>
      <c r="H505" s="711"/>
      <c r="I505" s="639"/>
      <c r="J505" s="711"/>
      <c r="K505" s="711"/>
      <c r="L505" s="711"/>
      <c r="M505" s="711"/>
      <c r="N505" s="711"/>
      <c r="O505" s="711"/>
      <c r="P505" s="711"/>
      <c r="Q505" s="711"/>
      <c r="R505" s="711"/>
      <c r="S505" s="711"/>
      <c r="T505" s="711"/>
      <c r="U505" s="711"/>
      <c r="V505" s="711"/>
      <c r="W505" s="711"/>
      <c r="X505" s="711"/>
      <c r="Y505" s="711"/>
      <c r="Z505" s="711"/>
      <c r="AA505" s="711"/>
      <c r="AB505" s="711"/>
      <c r="AC505" s="711"/>
      <c r="AD505" s="711"/>
      <c r="AE505" s="711"/>
      <c r="AF505" s="711"/>
      <c r="AG505" s="711"/>
      <c r="AH505" s="711"/>
      <c r="AI505" s="711"/>
      <c r="AJ505" s="711"/>
      <c r="AK505" s="711"/>
      <c r="AL505" s="711"/>
      <c r="AM505" s="711"/>
      <c r="AN505" s="711"/>
      <c r="AO505" s="711"/>
      <c r="AP505" s="711"/>
      <c r="AQ505" s="711"/>
      <c r="AR505" s="711"/>
      <c r="AS505" s="711"/>
      <c r="AT505" s="711"/>
      <c r="AU505" s="711"/>
      <c r="AV505" s="711"/>
      <c r="AW505" s="711"/>
      <c r="AX505" s="711"/>
      <c r="AY505" s="711"/>
      <c r="AZ505" s="711"/>
      <c r="BA505" s="711"/>
      <c r="BB505" s="711"/>
      <c r="BC505" s="711"/>
      <c r="BD505" s="711"/>
      <c r="BE505" s="711"/>
      <c r="BF505" s="711"/>
      <c r="BG505" s="711"/>
      <c r="BH505" s="711"/>
      <c r="BI505" s="711"/>
      <c r="BJ505" s="711"/>
      <c r="BK505" s="711"/>
      <c r="BL505" s="711"/>
      <c r="BM505" s="711"/>
      <c r="BN505" s="711"/>
      <c r="BO505" s="711"/>
      <c r="BP505" s="711"/>
      <c r="BQ505" s="639"/>
      <c r="CB505" s="639"/>
    </row>
    <row r="506" ht="15.75" customHeight="1">
      <c r="A506" s="639"/>
      <c r="B506" s="639"/>
      <c r="C506" s="639"/>
      <c r="D506" s="639"/>
      <c r="E506" s="711"/>
      <c r="F506" s="711"/>
      <c r="G506" s="711"/>
      <c r="H506" s="711"/>
      <c r="I506" s="639"/>
      <c r="J506" s="711"/>
      <c r="K506" s="711"/>
      <c r="L506" s="711"/>
      <c r="M506" s="711"/>
      <c r="N506" s="711"/>
      <c r="O506" s="711"/>
      <c r="P506" s="711"/>
      <c r="Q506" s="711"/>
      <c r="R506" s="711"/>
      <c r="S506" s="711"/>
      <c r="T506" s="711"/>
      <c r="U506" s="711"/>
      <c r="V506" s="711"/>
      <c r="W506" s="711"/>
      <c r="X506" s="711"/>
      <c r="Y506" s="711"/>
      <c r="Z506" s="711"/>
      <c r="AA506" s="711"/>
      <c r="AB506" s="711"/>
      <c r="AC506" s="711"/>
      <c r="AD506" s="711"/>
      <c r="AE506" s="711"/>
      <c r="AF506" s="711"/>
      <c r="AG506" s="711"/>
      <c r="AH506" s="711"/>
      <c r="AI506" s="711"/>
      <c r="AJ506" s="711"/>
      <c r="AK506" s="711"/>
      <c r="AL506" s="711"/>
      <c r="AM506" s="711"/>
      <c r="AN506" s="711"/>
      <c r="AO506" s="711"/>
      <c r="AP506" s="711"/>
      <c r="AQ506" s="711"/>
      <c r="AR506" s="711"/>
      <c r="AS506" s="711"/>
      <c r="AT506" s="711"/>
      <c r="AU506" s="711"/>
      <c r="AV506" s="711"/>
      <c r="AW506" s="711"/>
      <c r="AX506" s="711"/>
      <c r="AY506" s="711"/>
      <c r="AZ506" s="711"/>
      <c r="BA506" s="711"/>
      <c r="BB506" s="711"/>
      <c r="BC506" s="711"/>
      <c r="BD506" s="711"/>
      <c r="BE506" s="711"/>
      <c r="BF506" s="711"/>
      <c r="BG506" s="711"/>
      <c r="BH506" s="711"/>
      <c r="BI506" s="711"/>
      <c r="BJ506" s="711"/>
      <c r="BK506" s="711"/>
      <c r="BL506" s="711"/>
      <c r="BM506" s="711"/>
      <c r="BN506" s="711"/>
      <c r="BO506" s="711"/>
      <c r="BP506" s="711"/>
      <c r="BQ506" s="639"/>
      <c r="CB506" s="639"/>
    </row>
    <row r="507" ht="15.75" customHeight="1">
      <c r="A507" s="639"/>
      <c r="B507" s="639"/>
      <c r="C507" s="639"/>
      <c r="D507" s="639"/>
      <c r="E507" s="711"/>
      <c r="F507" s="711"/>
      <c r="G507" s="711"/>
      <c r="H507" s="711"/>
      <c r="I507" s="639"/>
      <c r="J507" s="711"/>
      <c r="K507" s="711"/>
      <c r="L507" s="711"/>
      <c r="M507" s="711"/>
      <c r="N507" s="711"/>
      <c r="O507" s="711"/>
      <c r="P507" s="711"/>
      <c r="Q507" s="711"/>
      <c r="R507" s="711"/>
      <c r="S507" s="711"/>
      <c r="T507" s="711"/>
      <c r="U507" s="711"/>
      <c r="V507" s="711"/>
      <c r="W507" s="711"/>
      <c r="X507" s="711"/>
      <c r="Y507" s="711"/>
      <c r="Z507" s="711"/>
      <c r="AA507" s="711"/>
      <c r="AB507" s="711"/>
      <c r="AC507" s="711"/>
      <c r="AD507" s="711"/>
      <c r="AE507" s="711"/>
      <c r="AF507" s="711"/>
      <c r="AG507" s="711"/>
      <c r="AH507" s="711"/>
      <c r="AI507" s="711"/>
      <c r="AJ507" s="711"/>
      <c r="AK507" s="711"/>
      <c r="AL507" s="711"/>
      <c r="AM507" s="711"/>
      <c r="AN507" s="711"/>
      <c r="AO507" s="711"/>
      <c r="AP507" s="711"/>
      <c r="AQ507" s="711"/>
      <c r="AR507" s="711"/>
      <c r="AS507" s="711"/>
      <c r="AT507" s="711"/>
      <c r="AU507" s="711"/>
      <c r="AV507" s="711"/>
      <c r="AW507" s="711"/>
      <c r="AX507" s="711"/>
      <c r="AY507" s="711"/>
      <c r="AZ507" s="711"/>
      <c r="BA507" s="711"/>
      <c r="BB507" s="711"/>
      <c r="BC507" s="711"/>
      <c r="BD507" s="711"/>
      <c r="BE507" s="711"/>
      <c r="BF507" s="711"/>
      <c r="BG507" s="711"/>
      <c r="BH507" s="711"/>
      <c r="BI507" s="711"/>
      <c r="BJ507" s="711"/>
      <c r="BK507" s="711"/>
      <c r="BL507" s="711"/>
      <c r="BM507" s="711"/>
      <c r="BN507" s="711"/>
      <c r="BO507" s="711"/>
      <c r="BP507" s="711"/>
      <c r="BQ507" s="639"/>
      <c r="CB507" s="639"/>
    </row>
    <row r="508" ht="15.75" customHeight="1">
      <c r="A508" s="639"/>
      <c r="B508" s="639"/>
      <c r="C508" s="639"/>
      <c r="D508" s="639"/>
      <c r="E508" s="711"/>
      <c r="F508" s="711"/>
      <c r="G508" s="711"/>
      <c r="H508" s="711"/>
      <c r="I508" s="639"/>
      <c r="J508" s="711"/>
      <c r="K508" s="711"/>
      <c r="L508" s="711"/>
      <c r="M508" s="711"/>
      <c r="N508" s="711"/>
      <c r="O508" s="711"/>
      <c r="P508" s="711"/>
      <c r="Q508" s="711"/>
      <c r="R508" s="711"/>
      <c r="S508" s="711"/>
      <c r="T508" s="711"/>
      <c r="U508" s="711"/>
      <c r="V508" s="711"/>
      <c r="W508" s="711"/>
      <c r="X508" s="711"/>
      <c r="Y508" s="711"/>
      <c r="Z508" s="711"/>
      <c r="AA508" s="711"/>
      <c r="AB508" s="711"/>
      <c r="AC508" s="711"/>
      <c r="AD508" s="711"/>
      <c r="AE508" s="711"/>
      <c r="AF508" s="711"/>
      <c r="AG508" s="711"/>
      <c r="AH508" s="711"/>
      <c r="AI508" s="711"/>
      <c r="AJ508" s="711"/>
      <c r="AK508" s="711"/>
      <c r="AL508" s="711"/>
      <c r="AM508" s="711"/>
      <c r="AN508" s="711"/>
      <c r="AO508" s="711"/>
      <c r="AP508" s="711"/>
      <c r="AQ508" s="711"/>
      <c r="AR508" s="711"/>
      <c r="AS508" s="711"/>
      <c r="AT508" s="711"/>
      <c r="AU508" s="711"/>
      <c r="AV508" s="711"/>
      <c r="AW508" s="711"/>
      <c r="AX508" s="711"/>
      <c r="AY508" s="711"/>
      <c r="AZ508" s="711"/>
      <c r="BA508" s="711"/>
      <c r="BB508" s="711"/>
      <c r="BC508" s="711"/>
      <c r="BD508" s="711"/>
      <c r="BE508" s="711"/>
      <c r="BF508" s="711"/>
      <c r="BG508" s="711"/>
      <c r="BH508" s="711"/>
      <c r="BI508" s="711"/>
      <c r="BJ508" s="711"/>
      <c r="BK508" s="711"/>
      <c r="BL508" s="711"/>
      <c r="BM508" s="711"/>
      <c r="BN508" s="711"/>
      <c r="BO508" s="711"/>
      <c r="BP508" s="711"/>
      <c r="BQ508" s="639"/>
      <c r="CB508" s="639"/>
    </row>
    <row r="509" ht="15.75" customHeight="1">
      <c r="A509" s="639"/>
      <c r="B509" s="639"/>
      <c r="C509" s="639"/>
      <c r="D509" s="639"/>
      <c r="E509" s="711"/>
      <c r="F509" s="711"/>
      <c r="G509" s="711"/>
      <c r="H509" s="711"/>
      <c r="I509" s="639"/>
      <c r="J509" s="711"/>
      <c r="K509" s="711"/>
      <c r="L509" s="711"/>
      <c r="M509" s="711"/>
      <c r="N509" s="711"/>
      <c r="O509" s="711"/>
      <c r="P509" s="711"/>
      <c r="Q509" s="711"/>
      <c r="R509" s="711"/>
      <c r="S509" s="711"/>
      <c r="T509" s="711"/>
      <c r="U509" s="711"/>
      <c r="V509" s="711"/>
      <c r="W509" s="711"/>
      <c r="X509" s="711"/>
      <c r="Y509" s="711"/>
      <c r="Z509" s="711"/>
      <c r="AA509" s="711"/>
      <c r="AB509" s="711"/>
      <c r="AC509" s="711"/>
      <c r="AD509" s="711"/>
      <c r="AE509" s="711"/>
      <c r="AF509" s="711"/>
      <c r="AG509" s="711"/>
      <c r="AH509" s="711"/>
      <c r="AI509" s="711"/>
      <c r="AJ509" s="711"/>
      <c r="AK509" s="711"/>
      <c r="AL509" s="711"/>
      <c r="AM509" s="711"/>
      <c r="AN509" s="711"/>
      <c r="AO509" s="711"/>
      <c r="AP509" s="711"/>
      <c r="AQ509" s="711"/>
      <c r="AR509" s="711"/>
      <c r="AS509" s="711"/>
      <c r="AT509" s="711"/>
      <c r="AU509" s="711"/>
      <c r="AV509" s="711"/>
      <c r="AW509" s="711"/>
      <c r="AX509" s="711"/>
      <c r="AY509" s="711"/>
      <c r="AZ509" s="711"/>
      <c r="BA509" s="711"/>
      <c r="BB509" s="711"/>
      <c r="BC509" s="711"/>
      <c r="BD509" s="711"/>
      <c r="BE509" s="711"/>
      <c r="BF509" s="711"/>
      <c r="BG509" s="711"/>
      <c r="BH509" s="711"/>
      <c r="BI509" s="711"/>
      <c r="BJ509" s="711"/>
      <c r="BK509" s="711"/>
      <c r="BL509" s="711"/>
      <c r="BM509" s="711"/>
      <c r="BN509" s="711"/>
      <c r="BO509" s="711"/>
      <c r="BP509" s="711"/>
      <c r="BQ509" s="639"/>
      <c r="CB509" s="639"/>
    </row>
    <row r="510" ht="15.75" customHeight="1">
      <c r="A510" s="639"/>
      <c r="B510" s="639"/>
      <c r="C510" s="639"/>
      <c r="D510" s="639"/>
      <c r="E510" s="711"/>
      <c r="F510" s="711"/>
      <c r="G510" s="711"/>
      <c r="H510" s="711"/>
      <c r="I510" s="639"/>
      <c r="J510" s="711"/>
      <c r="K510" s="711"/>
      <c r="L510" s="711"/>
      <c r="M510" s="711"/>
      <c r="N510" s="711"/>
      <c r="O510" s="711"/>
      <c r="P510" s="711"/>
      <c r="Q510" s="711"/>
      <c r="R510" s="711"/>
      <c r="S510" s="711"/>
      <c r="T510" s="711"/>
      <c r="U510" s="711"/>
      <c r="V510" s="711"/>
      <c r="W510" s="711"/>
      <c r="X510" s="711"/>
      <c r="Y510" s="711"/>
      <c r="Z510" s="711"/>
      <c r="AA510" s="711"/>
      <c r="AB510" s="711"/>
      <c r="AC510" s="711"/>
      <c r="AD510" s="711"/>
      <c r="AE510" s="711"/>
      <c r="AF510" s="711"/>
      <c r="AG510" s="711"/>
      <c r="AH510" s="711"/>
      <c r="AI510" s="711"/>
      <c r="AJ510" s="711"/>
      <c r="AK510" s="711"/>
      <c r="AL510" s="711"/>
      <c r="AM510" s="711"/>
      <c r="AN510" s="711"/>
      <c r="AO510" s="711"/>
      <c r="AP510" s="711"/>
      <c r="AQ510" s="711"/>
      <c r="AR510" s="711"/>
      <c r="AS510" s="711"/>
      <c r="AT510" s="711"/>
      <c r="AU510" s="711"/>
      <c r="AV510" s="711"/>
      <c r="AW510" s="711"/>
      <c r="AX510" s="711"/>
      <c r="AY510" s="711"/>
      <c r="AZ510" s="711"/>
      <c r="BA510" s="711"/>
      <c r="BB510" s="711"/>
      <c r="BC510" s="711"/>
      <c r="BD510" s="711"/>
      <c r="BE510" s="711"/>
      <c r="BF510" s="711"/>
      <c r="BG510" s="711"/>
      <c r="BH510" s="711"/>
      <c r="BI510" s="711"/>
      <c r="BJ510" s="711"/>
      <c r="BK510" s="711"/>
      <c r="BL510" s="711"/>
      <c r="BM510" s="711"/>
      <c r="BN510" s="711"/>
      <c r="BO510" s="711"/>
      <c r="BP510" s="711"/>
      <c r="BQ510" s="639"/>
      <c r="CB510" s="639"/>
    </row>
    <row r="511" ht="15.75" customHeight="1">
      <c r="A511" s="639"/>
      <c r="B511" s="639"/>
      <c r="C511" s="639"/>
      <c r="D511" s="639"/>
      <c r="E511" s="711"/>
      <c r="F511" s="711"/>
      <c r="G511" s="711"/>
      <c r="H511" s="711"/>
      <c r="I511" s="639"/>
      <c r="J511" s="711"/>
      <c r="K511" s="711"/>
      <c r="L511" s="711"/>
      <c r="M511" s="711"/>
      <c r="N511" s="711"/>
      <c r="O511" s="711"/>
      <c r="P511" s="711"/>
      <c r="Q511" s="711"/>
      <c r="R511" s="711"/>
      <c r="S511" s="711"/>
      <c r="T511" s="711"/>
      <c r="U511" s="711"/>
      <c r="V511" s="711"/>
      <c r="W511" s="711"/>
      <c r="X511" s="711"/>
      <c r="Y511" s="711"/>
      <c r="Z511" s="711"/>
      <c r="AA511" s="711"/>
      <c r="AB511" s="711"/>
      <c r="AC511" s="711"/>
      <c r="AD511" s="711"/>
      <c r="AE511" s="711"/>
      <c r="AF511" s="711"/>
      <c r="AG511" s="711"/>
      <c r="AH511" s="711"/>
      <c r="AI511" s="711"/>
      <c r="AJ511" s="711"/>
      <c r="AK511" s="711"/>
      <c r="AL511" s="711"/>
      <c r="AM511" s="711"/>
      <c r="AN511" s="711"/>
      <c r="AO511" s="711"/>
      <c r="AP511" s="711"/>
      <c r="AQ511" s="711"/>
      <c r="AR511" s="711"/>
      <c r="AS511" s="711"/>
      <c r="AT511" s="711"/>
      <c r="AU511" s="711"/>
      <c r="AV511" s="711"/>
      <c r="AW511" s="711"/>
      <c r="AX511" s="711"/>
      <c r="AY511" s="711"/>
      <c r="AZ511" s="711"/>
      <c r="BA511" s="711"/>
      <c r="BB511" s="711"/>
      <c r="BC511" s="711"/>
      <c r="BD511" s="711"/>
      <c r="BE511" s="711"/>
      <c r="BF511" s="711"/>
      <c r="BG511" s="711"/>
      <c r="BH511" s="711"/>
      <c r="BI511" s="711"/>
      <c r="BJ511" s="711"/>
      <c r="BK511" s="711"/>
      <c r="BL511" s="711"/>
      <c r="BM511" s="711"/>
      <c r="BN511" s="711"/>
      <c r="BO511" s="711"/>
      <c r="BP511" s="711"/>
      <c r="BQ511" s="639"/>
      <c r="CB511" s="639"/>
    </row>
    <row r="512" ht="15.75" customHeight="1">
      <c r="A512" s="639"/>
      <c r="B512" s="639"/>
      <c r="C512" s="639"/>
      <c r="D512" s="639"/>
      <c r="E512" s="711"/>
      <c r="F512" s="711"/>
      <c r="G512" s="711"/>
      <c r="H512" s="711"/>
      <c r="I512" s="639"/>
      <c r="J512" s="711"/>
      <c r="K512" s="711"/>
      <c r="L512" s="711"/>
      <c r="M512" s="711"/>
      <c r="N512" s="711"/>
      <c r="O512" s="711"/>
      <c r="P512" s="711"/>
      <c r="Q512" s="711"/>
      <c r="R512" s="711"/>
      <c r="S512" s="711"/>
      <c r="T512" s="711"/>
      <c r="U512" s="711"/>
      <c r="V512" s="711"/>
      <c r="W512" s="711"/>
      <c r="X512" s="711"/>
      <c r="Y512" s="711"/>
      <c r="Z512" s="711"/>
      <c r="AA512" s="711"/>
      <c r="AB512" s="711"/>
      <c r="AC512" s="711"/>
      <c r="AD512" s="711"/>
      <c r="AE512" s="711"/>
      <c r="AF512" s="711"/>
      <c r="AG512" s="711"/>
      <c r="AH512" s="711"/>
      <c r="AI512" s="711"/>
      <c r="AJ512" s="711"/>
      <c r="AK512" s="711"/>
      <c r="AL512" s="711"/>
      <c r="AM512" s="711"/>
      <c r="AN512" s="711"/>
      <c r="AO512" s="711"/>
      <c r="AP512" s="711"/>
      <c r="AQ512" s="711"/>
      <c r="AR512" s="711"/>
      <c r="AS512" s="711"/>
      <c r="AT512" s="711"/>
      <c r="AU512" s="711"/>
      <c r="AV512" s="711"/>
      <c r="AW512" s="711"/>
      <c r="AX512" s="711"/>
      <c r="AY512" s="711"/>
      <c r="AZ512" s="711"/>
      <c r="BA512" s="711"/>
      <c r="BB512" s="711"/>
      <c r="BC512" s="711"/>
      <c r="BD512" s="711"/>
      <c r="BE512" s="711"/>
      <c r="BF512" s="711"/>
      <c r="BG512" s="711"/>
      <c r="BH512" s="711"/>
      <c r="BI512" s="711"/>
      <c r="BJ512" s="711"/>
      <c r="BK512" s="711"/>
      <c r="BL512" s="711"/>
      <c r="BM512" s="711"/>
      <c r="BN512" s="711"/>
      <c r="BO512" s="711"/>
      <c r="BP512" s="711"/>
      <c r="BQ512" s="639"/>
      <c r="CB512" s="639"/>
    </row>
    <row r="513" ht="15.75" customHeight="1">
      <c r="A513" s="639"/>
      <c r="B513" s="639"/>
      <c r="C513" s="639"/>
      <c r="D513" s="639"/>
      <c r="E513" s="711"/>
      <c r="F513" s="711"/>
      <c r="G513" s="711"/>
      <c r="H513" s="711"/>
      <c r="I513" s="639"/>
      <c r="J513" s="711"/>
      <c r="K513" s="711"/>
      <c r="L513" s="711"/>
      <c r="M513" s="711"/>
      <c r="N513" s="711"/>
      <c r="O513" s="711"/>
      <c r="P513" s="711"/>
      <c r="Q513" s="711"/>
      <c r="R513" s="711"/>
      <c r="S513" s="711"/>
      <c r="T513" s="711"/>
      <c r="U513" s="711"/>
      <c r="V513" s="711"/>
      <c r="W513" s="711"/>
      <c r="X513" s="711"/>
      <c r="Y513" s="711"/>
      <c r="Z513" s="711"/>
      <c r="AA513" s="711"/>
      <c r="AB513" s="711"/>
      <c r="AC513" s="711"/>
      <c r="AD513" s="711"/>
      <c r="AE513" s="711"/>
      <c r="AF513" s="711"/>
      <c r="AG513" s="711"/>
      <c r="AH513" s="711"/>
      <c r="AI513" s="711"/>
      <c r="AJ513" s="711"/>
      <c r="AK513" s="711"/>
      <c r="AL513" s="711"/>
      <c r="AM513" s="711"/>
      <c r="AN513" s="711"/>
      <c r="AO513" s="711"/>
      <c r="AP513" s="711"/>
      <c r="AQ513" s="711"/>
      <c r="AR513" s="711"/>
      <c r="AS513" s="711"/>
      <c r="AT513" s="711"/>
      <c r="AU513" s="711"/>
      <c r="AV513" s="711"/>
      <c r="AW513" s="711"/>
      <c r="AX513" s="711"/>
      <c r="AY513" s="711"/>
      <c r="AZ513" s="711"/>
      <c r="BA513" s="711"/>
      <c r="BB513" s="711"/>
      <c r="BC513" s="711"/>
      <c r="BD513" s="711"/>
      <c r="BE513" s="711"/>
      <c r="BF513" s="711"/>
      <c r="BG513" s="711"/>
      <c r="BH513" s="711"/>
      <c r="BI513" s="711"/>
      <c r="BJ513" s="711"/>
      <c r="BK513" s="711"/>
      <c r="BL513" s="711"/>
      <c r="BM513" s="711"/>
      <c r="BN513" s="711"/>
      <c r="BO513" s="711"/>
      <c r="BP513" s="711"/>
      <c r="BQ513" s="639"/>
      <c r="CB513" s="639"/>
    </row>
    <row r="514" ht="15.75" customHeight="1">
      <c r="A514" s="639"/>
      <c r="B514" s="639"/>
      <c r="C514" s="639"/>
      <c r="D514" s="639"/>
      <c r="E514" s="711"/>
      <c r="F514" s="711"/>
      <c r="G514" s="711"/>
      <c r="H514" s="711"/>
      <c r="I514" s="639"/>
      <c r="J514" s="711"/>
      <c r="K514" s="711"/>
      <c r="L514" s="711"/>
      <c r="M514" s="711"/>
      <c r="N514" s="711"/>
      <c r="O514" s="711"/>
      <c r="P514" s="711"/>
      <c r="Q514" s="711"/>
      <c r="R514" s="711"/>
      <c r="S514" s="711"/>
      <c r="T514" s="711"/>
      <c r="U514" s="711"/>
      <c r="V514" s="711"/>
      <c r="W514" s="711"/>
      <c r="X514" s="711"/>
      <c r="Y514" s="711"/>
      <c r="Z514" s="711"/>
      <c r="AA514" s="711"/>
      <c r="AB514" s="711"/>
      <c r="AC514" s="711"/>
      <c r="AD514" s="711"/>
      <c r="AE514" s="711"/>
      <c r="AF514" s="711"/>
      <c r="AG514" s="711"/>
      <c r="AH514" s="711"/>
      <c r="AI514" s="711"/>
      <c r="AJ514" s="711"/>
      <c r="AK514" s="711"/>
      <c r="AL514" s="711"/>
      <c r="AM514" s="711"/>
      <c r="AN514" s="711"/>
      <c r="AO514" s="711"/>
      <c r="AP514" s="711"/>
      <c r="AQ514" s="711"/>
      <c r="AR514" s="711"/>
      <c r="AS514" s="711"/>
      <c r="AT514" s="711"/>
      <c r="AU514" s="711"/>
      <c r="AV514" s="711"/>
      <c r="AW514" s="711"/>
      <c r="AX514" s="711"/>
      <c r="AY514" s="711"/>
      <c r="AZ514" s="711"/>
      <c r="BA514" s="711"/>
      <c r="BB514" s="711"/>
      <c r="BC514" s="711"/>
      <c r="BD514" s="711"/>
      <c r="BE514" s="711"/>
      <c r="BF514" s="711"/>
      <c r="BG514" s="711"/>
      <c r="BH514" s="711"/>
      <c r="BI514" s="711"/>
      <c r="BJ514" s="711"/>
      <c r="BK514" s="711"/>
      <c r="BL514" s="711"/>
      <c r="BM514" s="711"/>
      <c r="BN514" s="711"/>
      <c r="BO514" s="711"/>
      <c r="BP514" s="711"/>
      <c r="BQ514" s="639"/>
      <c r="CB514" s="639"/>
    </row>
    <row r="515" ht="15.75" customHeight="1">
      <c r="A515" s="639"/>
      <c r="B515" s="639"/>
      <c r="C515" s="639"/>
      <c r="D515" s="639"/>
      <c r="E515" s="711"/>
      <c r="F515" s="711"/>
      <c r="G515" s="711"/>
      <c r="H515" s="711"/>
      <c r="I515" s="639"/>
      <c r="J515" s="711"/>
      <c r="K515" s="711"/>
      <c r="L515" s="711"/>
      <c r="M515" s="711"/>
      <c r="N515" s="711"/>
      <c r="O515" s="711"/>
      <c r="P515" s="711"/>
      <c r="Q515" s="711"/>
      <c r="R515" s="711"/>
      <c r="S515" s="711"/>
      <c r="T515" s="711"/>
      <c r="U515" s="711"/>
      <c r="V515" s="711"/>
      <c r="W515" s="711"/>
      <c r="X515" s="711"/>
      <c r="Y515" s="711"/>
      <c r="Z515" s="711"/>
      <c r="AA515" s="711"/>
      <c r="AB515" s="711"/>
      <c r="AC515" s="711"/>
      <c r="AD515" s="711"/>
      <c r="AE515" s="711"/>
      <c r="AF515" s="711"/>
      <c r="AG515" s="711"/>
      <c r="AH515" s="711"/>
      <c r="AI515" s="711"/>
      <c r="AJ515" s="711"/>
      <c r="AK515" s="711"/>
      <c r="AL515" s="711"/>
      <c r="AM515" s="711"/>
      <c r="AN515" s="711"/>
      <c r="AO515" s="711"/>
      <c r="AP515" s="711"/>
      <c r="AQ515" s="711"/>
      <c r="AR515" s="711"/>
      <c r="AS515" s="711"/>
      <c r="AT515" s="711"/>
      <c r="AU515" s="711"/>
      <c r="AV515" s="711"/>
      <c r="AW515" s="711"/>
      <c r="AX515" s="711"/>
      <c r="AY515" s="711"/>
      <c r="AZ515" s="711"/>
      <c r="BA515" s="711"/>
      <c r="BB515" s="711"/>
      <c r="BC515" s="711"/>
      <c r="BD515" s="711"/>
      <c r="BE515" s="711"/>
      <c r="BF515" s="711"/>
      <c r="BG515" s="711"/>
      <c r="BH515" s="711"/>
      <c r="BI515" s="711"/>
      <c r="BJ515" s="711"/>
      <c r="BK515" s="711"/>
      <c r="BL515" s="711"/>
      <c r="BM515" s="711"/>
      <c r="BN515" s="711"/>
      <c r="BO515" s="711"/>
      <c r="BP515" s="711"/>
      <c r="BQ515" s="639"/>
      <c r="CB515" s="639"/>
    </row>
    <row r="516" ht="15.75" customHeight="1">
      <c r="A516" s="639"/>
      <c r="B516" s="639"/>
      <c r="C516" s="639"/>
      <c r="D516" s="639"/>
      <c r="E516" s="711"/>
      <c r="F516" s="711"/>
      <c r="G516" s="711"/>
      <c r="H516" s="711"/>
      <c r="I516" s="639"/>
      <c r="J516" s="711"/>
      <c r="K516" s="711"/>
      <c r="L516" s="711"/>
      <c r="M516" s="711"/>
      <c r="N516" s="711"/>
      <c r="O516" s="711"/>
      <c r="P516" s="711"/>
      <c r="Q516" s="711"/>
      <c r="R516" s="711"/>
      <c r="S516" s="711"/>
      <c r="T516" s="711"/>
      <c r="U516" s="711"/>
      <c r="V516" s="711"/>
      <c r="W516" s="711"/>
      <c r="X516" s="711"/>
      <c r="Y516" s="711"/>
      <c r="Z516" s="711"/>
      <c r="AA516" s="711"/>
      <c r="AB516" s="711"/>
      <c r="AC516" s="711"/>
      <c r="AD516" s="711"/>
      <c r="AE516" s="711"/>
      <c r="AF516" s="711"/>
      <c r="AG516" s="711"/>
      <c r="AH516" s="711"/>
      <c r="AI516" s="711"/>
      <c r="AJ516" s="711"/>
      <c r="AK516" s="711"/>
      <c r="AL516" s="711"/>
      <c r="AM516" s="711"/>
      <c r="AN516" s="711"/>
      <c r="AO516" s="711"/>
      <c r="AP516" s="711"/>
      <c r="AQ516" s="711"/>
      <c r="AR516" s="711"/>
      <c r="AS516" s="711"/>
      <c r="AT516" s="711"/>
      <c r="AU516" s="711"/>
      <c r="AV516" s="711"/>
      <c r="AW516" s="711"/>
      <c r="AX516" s="711"/>
      <c r="AY516" s="711"/>
      <c r="AZ516" s="711"/>
      <c r="BA516" s="711"/>
      <c r="BB516" s="711"/>
      <c r="BC516" s="711"/>
      <c r="BD516" s="711"/>
      <c r="BE516" s="711"/>
      <c r="BF516" s="711"/>
      <c r="BG516" s="711"/>
      <c r="BH516" s="711"/>
      <c r="BI516" s="711"/>
      <c r="BJ516" s="711"/>
      <c r="BK516" s="711"/>
      <c r="BL516" s="711"/>
      <c r="BM516" s="711"/>
      <c r="BN516" s="711"/>
      <c r="BO516" s="711"/>
      <c r="BP516" s="711"/>
      <c r="BQ516" s="639"/>
      <c r="CB516" s="639"/>
    </row>
    <row r="517" ht="15.75" customHeight="1">
      <c r="A517" s="639"/>
      <c r="B517" s="639"/>
      <c r="C517" s="639"/>
      <c r="D517" s="639"/>
      <c r="E517" s="711"/>
      <c r="F517" s="711"/>
      <c r="G517" s="711"/>
      <c r="H517" s="711"/>
      <c r="I517" s="639"/>
      <c r="J517" s="711"/>
      <c r="K517" s="711"/>
      <c r="L517" s="711"/>
      <c r="M517" s="711"/>
      <c r="N517" s="711"/>
      <c r="O517" s="711"/>
      <c r="P517" s="711"/>
      <c r="Q517" s="711"/>
      <c r="R517" s="711"/>
      <c r="S517" s="711"/>
      <c r="T517" s="711"/>
      <c r="U517" s="711"/>
      <c r="V517" s="711"/>
      <c r="W517" s="711"/>
      <c r="X517" s="711"/>
      <c r="Y517" s="711"/>
      <c r="Z517" s="711"/>
      <c r="AA517" s="711"/>
      <c r="AB517" s="711"/>
      <c r="AC517" s="711"/>
      <c r="AD517" s="711"/>
      <c r="AE517" s="711"/>
      <c r="AF517" s="711"/>
      <c r="AG517" s="711"/>
      <c r="AH517" s="711"/>
      <c r="AI517" s="711"/>
      <c r="AJ517" s="711"/>
      <c r="AK517" s="711"/>
      <c r="AL517" s="711"/>
      <c r="AM517" s="711"/>
      <c r="AN517" s="711"/>
      <c r="AO517" s="711"/>
      <c r="AP517" s="711"/>
      <c r="AQ517" s="711"/>
      <c r="AR517" s="711"/>
      <c r="AS517" s="711"/>
      <c r="AT517" s="711"/>
      <c r="AU517" s="711"/>
      <c r="AV517" s="711"/>
      <c r="AW517" s="711"/>
      <c r="AX517" s="711"/>
      <c r="AY517" s="711"/>
      <c r="AZ517" s="711"/>
      <c r="BA517" s="711"/>
      <c r="BB517" s="711"/>
      <c r="BC517" s="711"/>
      <c r="BD517" s="711"/>
      <c r="BE517" s="711"/>
      <c r="BF517" s="711"/>
      <c r="BG517" s="711"/>
      <c r="BH517" s="711"/>
      <c r="BI517" s="711"/>
      <c r="BJ517" s="711"/>
      <c r="BK517" s="711"/>
      <c r="BL517" s="711"/>
      <c r="BM517" s="711"/>
      <c r="BN517" s="711"/>
      <c r="BO517" s="711"/>
      <c r="BP517" s="711"/>
      <c r="BQ517" s="639"/>
      <c r="CB517" s="639"/>
    </row>
    <row r="518" ht="15.75" customHeight="1">
      <c r="A518" s="639"/>
      <c r="B518" s="639"/>
      <c r="C518" s="639"/>
      <c r="D518" s="639"/>
      <c r="E518" s="711"/>
      <c r="F518" s="711"/>
      <c r="G518" s="711"/>
      <c r="H518" s="711"/>
      <c r="I518" s="639"/>
      <c r="J518" s="711"/>
      <c r="K518" s="711"/>
      <c r="L518" s="711"/>
      <c r="M518" s="711"/>
      <c r="N518" s="711"/>
      <c r="O518" s="711"/>
      <c r="P518" s="711"/>
      <c r="Q518" s="711"/>
      <c r="R518" s="711"/>
      <c r="S518" s="711"/>
      <c r="T518" s="711"/>
      <c r="U518" s="711"/>
      <c r="V518" s="711"/>
      <c r="W518" s="711"/>
      <c r="X518" s="711"/>
      <c r="Y518" s="711"/>
      <c r="Z518" s="711"/>
      <c r="AA518" s="711"/>
      <c r="AB518" s="711"/>
      <c r="AC518" s="711"/>
      <c r="AD518" s="711"/>
      <c r="AE518" s="711"/>
      <c r="AF518" s="711"/>
      <c r="AG518" s="711"/>
      <c r="AH518" s="711"/>
      <c r="AI518" s="711"/>
      <c r="AJ518" s="711"/>
      <c r="AK518" s="711"/>
      <c r="AL518" s="711"/>
      <c r="AM518" s="711"/>
      <c r="AN518" s="711"/>
      <c r="AO518" s="711"/>
      <c r="AP518" s="711"/>
      <c r="AQ518" s="711"/>
      <c r="AR518" s="711"/>
      <c r="AS518" s="711"/>
      <c r="AT518" s="711"/>
      <c r="AU518" s="711"/>
      <c r="AV518" s="711"/>
      <c r="AW518" s="711"/>
      <c r="AX518" s="711"/>
      <c r="AY518" s="711"/>
      <c r="AZ518" s="711"/>
      <c r="BA518" s="711"/>
      <c r="BB518" s="711"/>
      <c r="BC518" s="711"/>
      <c r="BD518" s="711"/>
      <c r="BE518" s="711"/>
      <c r="BF518" s="711"/>
      <c r="BG518" s="711"/>
      <c r="BH518" s="711"/>
      <c r="BI518" s="711"/>
      <c r="BJ518" s="711"/>
      <c r="BK518" s="711"/>
      <c r="BL518" s="711"/>
      <c r="BM518" s="711"/>
      <c r="BN518" s="711"/>
      <c r="BO518" s="711"/>
      <c r="BP518" s="711"/>
      <c r="BQ518" s="639"/>
      <c r="CB518" s="639"/>
    </row>
    <row r="519" ht="15.75" customHeight="1">
      <c r="A519" s="639"/>
      <c r="B519" s="639"/>
      <c r="C519" s="639"/>
      <c r="D519" s="639"/>
      <c r="E519" s="711"/>
      <c r="F519" s="711"/>
      <c r="G519" s="711"/>
      <c r="H519" s="711"/>
      <c r="I519" s="639"/>
      <c r="J519" s="711"/>
      <c r="K519" s="711"/>
      <c r="L519" s="711"/>
      <c r="M519" s="711"/>
      <c r="N519" s="711"/>
      <c r="O519" s="711"/>
      <c r="P519" s="711"/>
      <c r="Q519" s="711"/>
      <c r="R519" s="711"/>
      <c r="S519" s="711"/>
      <c r="T519" s="711"/>
      <c r="U519" s="711"/>
      <c r="V519" s="711"/>
      <c r="W519" s="711"/>
      <c r="X519" s="711"/>
      <c r="Y519" s="711"/>
      <c r="Z519" s="711"/>
      <c r="AA519" s="711"/>
      <c r="AB519" s="711"/>
      <c r="AC519" s="711"/>
      <c r="AD519" s="711"/>
      <c r="AE519" s="711"/>
      <c r="AF519" s="711"/>
      <c r="AG519" s="711"/>
      <c r="AH519" s="711"/>
      <c r="AI519" s="711"/>
      <c r="AJ519" s="711"/>
      <c r="AK519" s="711"/>
      <c r="AL519" s="711"/>
      <c r="AM519" s="711"/>
      <c r="AN519" s="711"/>
      <c r="AO519" s="711"/>
      <c r="AP519" s="711"/>
      <c r="AQ519" s="711"/>
      <c r="AR519" s="711"/>
      <c r="AS519" s="711"/>
      <c r="AT519" s="711"/>
      <c r="AU519" s="711"/>
      <c r="AV519" s="711"/>
      <c r="AW519" s="711"/>
      <c r="AX519" s="711"/>
      <c r="AY519" s="711"/>
      <c r="AZ519" s="711"/>
      <c r="BA519" s="711"/>
      <c r="BB519" s="711"/>
      <c r="BC519" s="711"/>
      <c r="BD519" s="711"/>
      <c r="BE519" s="711"/>
      <c r="BF519" s="711"/>
      <c r="BG519" s="711"/>
      <c r="BH519" s="711"/>
      <c r="BI519" s="711"/>
      <c r="BJ519" s="711"/>
      <c r="BK519" s="711"/>
      <c r="BL519" s="711"/>
      <c r="BM519" s="711"/>
      <c r="BN519" s="711"/>
      <c r="BO519" s="711"/>
      <c r="BP519" s="711"/>
      <c r="BQ519" s="639"/>
      <c r="CB519" s="639"/>
    </row>
    <row r="520" ht="15.75" customHeight="1">
      <c r="A520" s="639"/>
      <c r="B520" s="639"/>
      <c r="C520" s="639"/>
      <c r="D520" s="639"/>
      <c r="E520" s="711"/>
      <c r="F520" s="711"/>
      <c r="G520" s="711"/>
      <c r="H520" s="711"/>
      <c r="I520" s="639"/>
      <c r="J520" s="711"/>
      <c r="K520" s="711"/>
      <c r="L520" s="711"/>
      <c r="M520" s="711"/>
      <c r="N520" s="711"/>
      <c r="O520" s="711"/>
      <c r="P520" s="711"/>
      <c r="Q520" s="711"/>
      <c r="R520" s="711"/>
      <c r="S520" s="711"/>
      <c r="T520" s="711"/>
      <c r="U520" s="711"/>
      <c r="V520" s="711"/>
      <c r="W520" s="711"/>
      <c r="X520" s="711"/>
      <c r="Y520" s="711"/>
      <c r="Z520" s="711"/>
      <c r="AA520" s="711"/>
      <c r="AB520" s="711"/>
      <c r="AC520" s="711"/>
      <c r="AD520" s="711"/>
      <c r="AE520" s="711"/>
      <c r="AF520" s="711"/>
      <c r="AG520" s="711"/>
      <c r="AH520" s="711"/>
      <c r="AI520" s="711"/>
      <c r="AJ520" s="711"/>
      <c r="AK520" s="711"/>
      <c r="AL520" s="711"/>
      <c r="AM520" s="711"/>
      <c r="AN520" s="711"/>
      <c r="AO520" s="711"/>
      <c r="AP520" s="711"/>
      <c r="AQ520" s="711"/>
      <c r="AR520" s="711"/>
      <c r="AS520" s="711"/>
      <c r="AT520" s="711"/>
      <c r="AU520" s="711"/>
      <c r="AV520" s="711"/>
      <c r="AW520" s="711"/>
      <c r="AX520" s="711"/>
      <c r="AY520" s="711"/>
      <c r="AZ520" s="711"/>
      <c r="BA520" s="711"/>
      <c r="BB520" s="711"/>
      <c r="BC520" s="711"/>
      <c r="BD520" s="711"/>
      <c r="BE520" s="711"/>
      <c r="BF520" s="711"/>
      <c r="BG520" s="711"/>
      <c r="BH520" s="711"/>
      <c r="BI520" s="711"/>
      <c r="BJ520" s="711"/>
      <c r="BK520" s="711"/>
      <c r="BL520" s="711"/>
      <c r="BM520" s="711"/>
      <c r="BN520" s="711"/>
      <c r="BO520" s="711"/>
      <c r="BP520" s="711"/>
      <c r="BQ520" s="639"/>
      <c r="CB520" s="639"/>
    </row>
    <row r="521" ht="15.75" customHeight="1">
      <c r="A521" s="639"/>
      <c r="B521" s="639"/>
      <c r="C521" s="639"/>
      <c r="D521" s="639"/>
      <c r="E521" s="711"/>
      <c r="F521" s="711"/>
      <c r="G521" s="711"/>
      <c r="H521" s="711"/>
      <c r="I521" s="639"/>
      <c r="J521" s="711"/>
      <c r="K521" s="711"/>
      <c r="L521" s="711"/>
      <c r="M521" s="711"/>
      <c r="N521" s="711"/>
      <c r="O521" s="711"/>
      <c r="P521" s="711"/>
      <c r="Q521" s="711"/>
      <c r="R521" s="711"/>
      <c r="S521" s="711"/>
      <c r="T521" s="711"/>
      <c r="U521" s="711"/>
      <c r="V521" s="711"/>
      <c r="W521" s="711"/>
      <c r="X521" s="711"/>
      <c r="Y521" s="711"/>
      <c r="Z521" s="711"/>
      <c r="AA521" s="711"/>
      <c r="AB521" s="711"/>
      <c r="AC521" s="711"/>
      <c r="AD521" s="711"/>
      <c r="AE521" s="711"/>
      <c r="AF521" s="711"/>
      <c r="AG521" s="711"/>
      <c r="AH521" s="711"/>
      <c r="AI521" s="711"/>
      <c r="AJ521" s="711"/>
      <c r="AK521" s="711"/>
      <c r="AL521" s="711"/>
      <c r="AM521" s="711"/>
      <c r="AN521" s="711"/>
      <c r="AO521" s="711"/>
      <c r="AP521" s="711"/>
      <c r="AQ521" s="711"/>
      <c r="AR521" s="711"/>
      <c r="AS521" s="711"/>
      <c r="AT521" s="711"/>
      <c r="AU521" s="711"/>
      <c r="AV521" s="711"/>
      <c r="AW521" s="711"/>
      <c r="AX521" s="711"/>
      <c r="AY521" s="711"/>
      <c r="AZ521" s="711"/>
      <c r="BA521" s="711"/>
      <c r="BB521" s="711"/>
      <c r="BC521" s="711"/>
      <c r="BD521" s="711"/>
      <c r="BE521" s="711"/>
      <c r="BF521" s="711"/>
      <c r="BG521" s="711"/>
      <c r="BH521" s="711"/>
      <c r="BI521" s="711"/>
      <c r="BJ521" s="711"/>
      <c r="BK521" s="711"/>
      <c r="BL521" s="711"/>
      <c r="BM521" s="711"/>
      <c r="BN521" s="711"/>
      <c r="BO521" s="711"/>
      <c r="BP521" s="711"/>
      <c r="BQ521" s="639"/>
      <c r="CB521" s="639"/>
    </row>
    <row r="522" ht="15.75" customHeight="1">
      <c r="A522" s="639"/>
      <c r="B522" s="639"/>
      <c r="C522" s="639"/>
      <c r="D522" s="639"/>
      <c r="E522" s="711"/>
      <c r="F522" s="711"/>
      <c r="G522" s="711"/>
      <c r="H522" s="711"/>
      <c r="I522" s="639"/>
      <c r="J522" s="711"/>
      <c r="K522" s="711"/>
      <c r="L522" s="711"/>
      <c r="M522" s="711"/>
      <c r="N522" s="711"/>
      <c r="O522" s="711"/>
      <c r="P522" s="711"/>
      <c r="Q522" s="711"/>
      <c r="R522" s="711"/>
      <c r="S522" s="711"/>
      <c r="T522" s="711"/>
      <c r="U522" s="711"/>
      <c r="V522" s="711"/>
      <c r="W522" s="711"/>
      <c r="X522" s="711"/>
      <c r="Y522" s="711"/>
      <c r="Z522" s="711"/>
      <c r="AA522" s="711"/>
      <c r="AB522" s="711"/>
      <c r="AC522" s="711"/>
      <c r="AD522" s="711"/>
      <c r="AE522" s="711"/>
      <c r="AF522" s="711"/>
      <c r="AG522" s="711"/>
      <c r="AH522" s="711"/>
      <c r="AI522" s="711"/>
      <c r="AJ522" s="711"/>
      <c r="AK522" s="711"/>
      <c r="AL522" s="711"/>
      <c r="AM522" s="711"/>
      <c r="AN522" s="711"/>
      <c r="AO522" s="711"/>
      <c r="AP522" s="711"/>
      <c r="AQ522" s="711"/>
      <c r="AR522" s="711"/>
      <c r="AS522" s="711"/>
      <c r="AT522" s="711"/>
      <c r="AU522" s="711"/>
      <c r="AV522" s="711"/>
      <c r="AW522" s="711"/>
      <c r="AX522" s="711"/>
      <c r="AY522" s="711"/>
      <c r="AZ522" s="711"/>
      <c r="BA522" s="711"/>
      <c r="BB522" s="711"/>
      <c r="BC522" s="711"/>
      <c r="BD522" s="711"/>
      <c r="BE522" s="711"/>
      <c r="BF522" s="711"/>
      <c r="BG522" s="711"/>
      <c r="BH522" s="711"/>
      <c r="BI522" s="711"/>
      <c r="BJ522" s="711"/>
      <c r="BK522" s="711"/>
      <c r="BL522" s="711"/>
      <c r="BM522" s="711"/>
      <c r="BN522" s="711"/>
      <c r="BO522" s="711"/>
      <c r="BP522" s="711"/>
      <c r="BQ522" s="639"/>
      <c r="CB522" s="639"/>
    </row>
    <row r="523" ht="15.75" customHeight="1">
      <c r="A523" s="639"/>
      <c r="B523" s="639"/>
      <c r="C523" s="639"/>
      <c r="D523" s="639"/>
      <c r="E523" s="711"/>
      <c r="F523" s="711"/>
      <c r="G523" s="711"/>
      <c r="H523" s="711"/>
      <c r="I523" s="639"/>
      <c r="J523" s="711"/>
      <c r="K523" s="711"/>
      <c r="L523" s="711"/>
      <c r="M523" s="711"/>
      <c r="N523" s="711"/>
      <c r="O523" s="711"/>
      <c r="P523" s="711"/>
      <c r="Q523" s="711"/>
      <c r="R523" s="711"/>
      <c r="S523" s="711"/>
      <c r="T523" s="711"/>
      <c r="U523" s="711"/>
      <c r="V523" s="711"/>
      <c r="W523" s="711"/>
      <c r="X523" s="711"/>
      <c r="Y523" s="711"/>
      <c r="Z523" s="711"/>
      <c r="AA523" s="711"/>
      <c r="AB523" s="711"/>
      <c r="AC523" s="711"/>
      <c r="AD523" s="711"/>
      <c r="AE523" s="711"/>
      <c r="AF523" s="711"/>
      <c r="AG523" s="711"/>
      <c r="AH523" s="711"/>
      <c r="AI523" s="711"/>
      <c r="AJ523" s="711"/>
      <c r="AK523" s="711"/>
      <c r="AL523" s="711"/>
      <c r="AM523" s="711"/>
      <c r="AN523" s="711"/>
      <c r="AO523" s="711"/>
      <c r="AP523" s="711"/>
      <c r="AQ523" s="711"/>
      <c r="AR523" s="711"/>
      <c r="AS523" s="711"/>
      <c r="AT523" s="711"/>
      <c r="AU523" s="711"/>
      <c r="AV523" s="711"/>
      <c r="AW523" s="711"/>
      <c r="AX523" s="711"/>
      <c r="AY523" s="711"/>
      <c r="AZ523" s="711"/>
      <c r="BA523" s="711"/>
      <c r="BB523" s="711"/>
      <c r="BC523" s="711"/>
      <c r="BD523" s="711"/>
      <c r="BE523" s="711"/>
      <c r="BF523" s="711"/>
      <c r="BG523" s="711"/>
      <c r="BH523" s="711"/>
      <c r="BI523" s="711"/>
      <c r="BJ523" s="711"/>
      <c r="BK523" s="711"/>
      <c r="BL523" s="711"/>
      <c r="BM523" s="711"/>
      <c r="BN523" s="711"/>
      <c r="BO523" s="711"/>
      <c r="BP523" s="711"/>
      <c r="BQ523" s="639"/>
      <c r="CB523" s="639"/>
    </row>
    <row r="524" ht="15.75" customHeight="1">
      <c r="A524" s="639"/>
      <c r="B524" s="639"/>
      <c r="C524" s="639"/>
      <c r="D524" s="639"/>
      <c r="E524" s="711"/>
      <c r="F524" s="711"/>
      <c r="G524" s="711"/>
      <c r="H524" s="711"/>
      <c r="I524" s="639"/>
      <c r="J524" s="711"/>
      <c r="K524" s="711"/>
      <c r="L524" s="711"/>
      <c r="M524" s="711"/>
      <c r="N524" s="711"/>
      <c r="O524" s="711"/>
      <c r="P524" s="711"/>
      <c r="Q524" s="711"/>
      <c r="R524" s="711"/>
      <c r="S524" s="711"/>
      <c r="T524" s="711"/>
      <c r="U524" s="711"/>
      <c r="V524" s="711"/>
      <c r="W524" s="711"/>
      <c r="X524" s="711"/>
      <c r="Y524" s="711"/>
      <c r="Z524" s="711"/>
      <c r="AA524" s="711"/>
      <c r="AB524" s="711"/>
      <c r="AC524" s="711"/>
      <c r="AD524" s="711"/>
      <c r="AE524" s="711"/>
      <c r="AF524" s="711"/>
      <c r="AG524" s="711"/>
      <c r="AH524" s="711"/>
      <c r="AI524" s="711"/>
      <c r="AJ524" s="711"/>
      <c r="AK524" s="711"/>
      <c r="AL524" s="711"/>
      <c r="AM524" s="711"/>
      <c r="AN524" s="711"/>
      <c r="AO524" s="711"/>
      <c r="AP524" s="711"/>
      <c r="AQ524" s="711"/>
      <c r="AR524" s="711"/>
      <c r="AS524" s="711"/>
      <c r="AT524" s="711"/>
      <c r="AU524" s="711"/>
      <c r="AV524" s="711"/>
      <c r="AW524" s="711"/>
      <c r="AX524" s="711"/>
      <c r="AY524" s="711"/>
      <c r="AZ524" s="711"/>
      <c r="BA524" s="711"/>
      <c r="BB524" s="711"/>
      <c r="BC524" s="711"/>
      <c r="BD524" s="711"/>
      <c r="BE524" s="711"/>
      <c r="BF524" s="711"/>
      <c r="BG524" s="711"/>
      <c r="BH524" s="711"/>
      <c r="BI524" s="711"/>
      <c r="BJ524" s="711"/>
      <c r="BK524" s="711"/>
      <c r="BL524" s="711"/>
      <c r="BM524" s="711"/>
      <c r="BN524" s="711"/>
      <c r="BO524" s="711"/>
      <c r="BP524" s="711"/>
      <c r="BQ524" s="639"/>
      <c r="CB524" s="639"/>
    </row>
    <row r="525" ht="15.75" customHeight="1">
      <c r="A525" s="639"/>
      <c r="B525" s="639"/>
      <c r="C525" s="639"/>
      <c r="D525" s="639"/>
      <c r="E525" s="711"/>
      <c r="F525" s="711"/>
      <c r="G525" s="711"/>
      <c r="H525" s="711"/>
      <c r="I525" s="639"/>
      <c r="J525" s="711"/>
      <c r="K525" s="711"/>
      <c r="L525" s="711"/>
      <c r="M525" s="711"/>
      <c r="N525" s="711"/>
      <c r="O525" s="711"/>
      <c r="P525" s="711"/>
      <c r="Q525" s="711"/>
      <c r="R525" s="711"/>
      <c r="S525" s="711"/>
      <c r="T525" s="711"/>
      <c r="U525" s="711"/>
      <c r="V525" s="711"/>
      <c r="W525" s="711"/>
      <c r="X525" s="711"/>
      <c r="Y525" s="711"/>
      <c r="Z525" s="711"/>
      <c r="AA525" s="711"/>
      <c r="AB525" s="711"/>
      <c r="AC525" s="711"/>
      <c r="AD525" s="711"/>
      <c r="AE525" s="711"/>
      <c r="AF525" s="711"/>
      <c r="AG525" s="711"/>
      <c r="AH525" s="711"/>
      <c r="AI525" s="711"/>
      <c r="AJ525" s="711"/>
      <c r="AK525" s="711"/>
      <c r="AL525" s="711"/>
      <c r="AM525" s="711"/>
      <c r="AN525" s="711"/>
      <c r="AO525" s="711"/>
      <c r="AP525" s="711"/>
      <c r="AQ525" s="711"/>
      <c r="AR525" s="711"/>
      <c r="AS525" s="711"/>
      <c r="AT525" s="711"/>
      <c r="AU525" s="711"/>
      <c r="AV525" s="711"/>
      <c r="AW525" s="711"/>
      <c r="AX525" s="711"/>
      <c r="AY525" s="711"/>
      <c r="AZ525" s="711"/>
      <c r="BA525" s="711"/>
      <c r="BB525" s="711"/>
      <c r="BC525" s="711"/>
      <c r="BD525" s="711"/>
      <c r="BE525" s="711"/>
      <c r="BF525" s="711"/>
      <c r="BG525" s="711"/>
      <c r="BH525" s="711"/>
      <c r="BI525" s="711"/>
      <c r="BJ525" s="711"/>
      <c r="BK525" s="711"/>
      <c r="BL525" s="711"/>
      <c r="BM525" s="711"/>
      <c r="BN525" s="711"/>
      <c r="BO525" s="711"/>
      <c r="BP525" s="711"/>
      <c r="BQ525" s="639"/>
      <c r="CB525" s="639"/>
    </row>
    <row r="526" ht="15.75" customHeight="1">
      <c r="A526" s="639"/>
      <c r="B526" s="639"/>
      <c r="C526" s="639"/>
      <c r="D526" s="639"/>
      <c r="E526" s="711"/>
      <c r="F526" s="711"/>
      <c r="G526" s="711"/>
      <c r="H526" s="711"/>
      <c r="I526" s="639"/>
      <c r="J526" s="711"/>
      <c r="K526" s="711"/>
      <c r="L526" s="711"/>
      <c r="M526" s="711"/>
      <c r="N526" s="711"/>
      <c r="O526" s="711"/>
      <c r="P526" s="711"/>
      <c r="Q526" s="711"/>
      <c r="R526" s="711"/>
      <c r="S526" s="711"/>
      <c r="T526" s="711"/>
      <c r="U526" s="711"/>
      <c r="V526" s="711"/>
      <c r="W526" s="711"/>
      <c r="X526" s="711"/>
      <c r="Y526" s="711"/>
      <c r="Z526" s="711"/>
      <c r="AA526" s="711"/>
      <c r="AB526" s="711"/>
      <c r="AC526" s="711"/>
      <c r="AD526" s="711"/>
      <c r="AE526" s="711"/>
      <c r="AF526" s="711"/>
      <c r="AG526" s="711"/>
      <c r="AH526" s="711"/>
      <c r="AI526" s="711"/>
      <c r="AJ526" s="711"/>
      <c r="AK526" s="711"/>
      <c r="AL526" s="711"/>
      <c r="AM526" s="711"/>
      <c r="AN526" s="711"/>
      <c r="AO526" s="711"/>
      <c r="AP526" s="711"/>
      <c r="AQ526" s="711"/>
      <c r="AR526" s="711"/>
      <c r="AS526" s="711"/>
      <c r="AT526" s="711"/>
      <c r="AU526" s="711"/>
      <c r="AV526" s="711"/>
      <c r="AW526" s="711"/>
      <c r="AX526" s="711"/>
      <c r="AY526" s="711"/>
      <c r="AZ526" s="711"/>
      <c r="BA526" s="711"/>
      <c r="BB526" s="711"/>
      <c r="BC526" s="711"/>
      <c r="BD526" s="711"/>
      <c r="BE526" s="711"/>
      <c r="BF526" s="711"/>
      <c r="BG526" s="711"/>
      <c r="BH526" s="711"/>
      <c r="BI526" s="711"/>
      <c r="BJ526" s="711"/>
      <c r="BK526" s="711"/>
      <c r="BL526" s="711"/>
      <c r="BM526" s="711"/>
      <c r="BN526" s="711"/>
      <c r="BO526" s="711"/>
      <c r="BP526" s="711"/>
      <c r="BQ526" s="639"/>
      <c r="CB526" s="639"/>
    </row>
    <row r="527" ht="15.75" customHeight="1">
      <c r="A527" s="639"/>
      <c r="B527" s="639"/>
      <c r="C527" s="639"/>
      <c r="D527" s="639"/>
      <c r="E527" s="711"/>
      <c r="F527" s="711"/>
      <c r="G527" s="711"/>
      <c r="H527" s="711"/>
      <c r="I527" s="639"/>
      <c r="J527" s="711"/>
      <c r="K527" s="711"/>
      <c r="L527" s="711"/>
      <c r="M527" s="711"/>
      <c r="N527" s="711"/>
      <c r="O527" s="711"/>
      <c r="P527" s="711"/>
      <c r="Q527" s="711"/>
      <c r="R527" s="711"/>
      <c r="S527" s="711"/>
      <c r="T527" s="711"/>
      <c r="U527" s="711"/>
      <c r="V527" s="711"/>
      <c r="W527" s="711"/>
      <c r="X527" s="711"/>
      <c r="Y527" s="711"/>
      <c r="Z527" s="711"/>
      <c r="AA527" s="711"/>
      <c r="AB527" s="711"/>
      <c r="AC527" s="711"/>
      <c r="AD527" s="711"/>
      <c r="AE527" s="711"/>
      <c r="AF527" s="711"/>
      <c r="AG527" s="711"/>
      <c r="AH527" s="711"/>
      <c r="AI527" s="711"/>
      <c r="AJ527" s="711"/>
      <c r="AK527" s="711"/>
      <c r="AL527" s="711"/>
      <c r="AM527" s="711"/>
      <c r="AN527" s="711"/>
      <c r="AO527" s="711"/>
      <c r="AP527" s="711"/>
      <c r="AQ527" s="711"/>
      <c r="AR527" s="711"/>
      <c r="AS527" s="711"/>
      <c r="AT527" s="711"/>
      <c r="AU527" s="711"/>
      <c r="AV527" s="711"/>
      <c r="AW527" s="711"/>
      <c r="AX527" s="711"/>
      <c r="AY527" s="711"/>
      <c r="AZ527" s="711"/>
      <c r="BA527" s="711"/>
      <c r="BB527" s="711"/>
      <c r="BC527" s="711"/>
      <c r="BD527" s="711"/>
      <c r="BE527" s="711"/>
      <c r="BF527" s="711"/>
      <c r="BG527" s="711"/>
      <c r="BH527" s="711"/>
      <c r="BI527" s="711"/>
      <c r="BJ527" s="711"/>
      <c r="BK527" s="711"/>
      <c r="BL527" s="711"/>
      <c r="BM527" s="711"/>
      <c r="BN527" s="711"/>
      <c r="BO527" s="711"/>
      <c r="BP527" s="711"/>
      <c r="BQ527" s="639"/>
      <c r="CB527" s="639"/>
    </row>
    <row r="528" ht="15.75" customHeight="1">
      <c r="A528" s="639"/>
      <c r="B528" s="639"/>
      <c r="C528" s="639"/>
      <c r="D528" s="639"/>
      <c r="E528" s="711"/>
      <c r="F528" s="711"/>
      <c r="G528" s="711"/>
      <c r="H528" s="711"/>
      <c r="I528" s="639"/>
      <c r="J528" s="711"/>
      <c r="K528" s="711"/>
      <c r="L528" s="711"/>
      <c r="M528" s="711"/>
      <c r="N528" s="711"/>
      <c r="O528" s="711"/>
      <c r="P528" s="711"/>
      <c r="Q528" s="711"/>
      <c r="R528" s="711"/>
      <c r="S528" s="711"/>
      <c r="T528" s="711"/>
      <c r="U528" s="711"/>
      <c r="V528" s="711"/>
      <c r="W528" s="711"/>
      <c r="X528" s="711"/>
      <c r="Y528" s="711"/>
      <c r="Z528" s="711"/>
      <c r="AA528" s="711"/>
      <c r="AB528" s="711"/>
      <c r="AC528" s="711"/>
      <c r="AD528" s="711"/>
      <c r="AE528" s="711"/>
      <c r="AF528" s="711"/>
      <c r="AG528" s="711"/>
      <c r="AH528" s="711"/>
      <c r="AI528" s="711"/>
      <c r="AJ528" s="711"/>
      <c r="AK528" s="711"/>
      <c r="AL528" s="711"/>
      <c r="AM528" s="711"/>
      <c r="AN528" s="711"/>
      <c r="AO528" s="711"/>
      <c r="AP528" s="711"/>
      <c r="AQ528" s="711"/>
      <c r="AR528" s="711"/>
      <c r="AS528" s="711"/>
      <c r="AT528" s="711"/>
      <c r="AU528" s="711"/>
      <c r="AV528" s="711"/>
      <c r="AW528" s="711"/>
      <c r="AX528" s="711"/>
      <c r="AY528" s="711"/>
      <c r="AZ528" s="711"/>
      <c r="BA528" s="711"/>
      <c r="BB528" s="711"/>
      <c r="BC528" s="711"/>
      <c r="BD528" s="711"/>
      <c r="BE528" s="711"/>
      <c r="BF528" s="711"/>
      <c r="BG528" s="711"/>
      <c r="BH528" s="711"/>
      <c r="BI528" s="711"/>
      <c r="BJ528" s="711"/>
      <c r="BK528" s="711"/>
      <c r="BL528" s="711"/>
      <c r="BM528" s="711"/>
      <c r="BN528" s="711"/>
      <c r="BO528" s="711"/>
      <c r="BP528" s="711"/>
      <c r="BQ528" s="639"/>
      <c r="CB528" s="639"/>
    </row>
    <row r="529" ht="15.75" customHeight="1">
      <c r="A529" s="639"/>
      <c r="B529" s="639"/>
      <c r="C529" s="639"/>
      <c r="D529" s="639"/>
      <c r="E529" s="711"/>
      <c r="F529" s="711"/>
      <c r="G529" s="711"/>
      <c r="H529" s="711"/>
      <c r="I529" s="639"/>
      <c r="J529" s="711"/>
      <c r="K529" s="711"/>
      <c r="L529" s="711"/>
      <c r="M529" s="711"/>
      <c r="N529" s="711"/>
      <c r="O529" s="711"/>
      <c r="P529" s="711"/>
      <c r="Q529" s="711"/>
      <c r="R529" s="711"/>
      <c r="S529" s="711"/>
      <c r="T529" s="711"/>
      <c r="U529" s="711"/>
      <c r="V529" s="711"/>
      <c r="W529" s="711"/>
      <c r="X529" s="711"/>
      <c r="Y529" s="711"/>
      <c r="Z529" s="711"/>
      <c r="AA529" s="711"/>
      <c r="AB529" s="711"/>
      <c r="AC529" s="711"/>
      <c r="AD529" s="711"/>
      <c r="AE529" s="711"/>
      <c r="AF529" s="711"/>
      <c r="AG529" s="711"/>
      <c r="AH529" s="711"/>
      <c r="AI529" s="711"/>
      <c r="AJ529" s="711"/>
      <c r="AK529" s="711"/>
      <c r="AL529" s="711"/>
      <c r="AM529" s="711"/>
      <c r="AN529" s="711"/>
      <c r="AO529" s="711"/>
      <c r="AP529" s="711"/>
      <c r="AQ529" s="711"/>
      <c r="AR529" s="711"/>
      <c r="AS529" s="711"/>
      <c r="AT529" s="711"/>
      <c r="AU529" s="711"/>
      <c r="AV529" s="711"/>
      <c r="AW529" s="711"/>
      <c r="AX529" s="711"/>
      <c r="AY529" s="711"/>
      <c r="AZ529" s="711"/>
      <c r="BA529" s="711"/>
      <c r="BB529" s="711"/>
      <c r="BC529" s="711"/>
      <c r="BD529" s="711"/>
      <c r="BE529" s="711"/>
      <c r="BF529" s="711"/>
      <c r="BG529" s="711"/>
      <c r="BH529" s="711"/>
      <c r="BI529" s="711"/>
      <c r="BJ529" s="711"/>
      <c r="BK529" s="711"/>
      <c r="BL529" s="711"/>
      <c r="BM529" s="711"/>
      <c r="BN529" s="711"/>
      <c r="BO529" s="711"/>
      <c r="BP529" s="711"/>
      <c r="BQ529" s="639"/>
      <c r="CB529" s="639"/>
    </row>
    <row r="530" ht="15.75" customHeight="1">
      <c r="A530" s="639"/>
      <c r="B530" s="639"/>
      <c r="C530" s="639"/>
      <c r="D530" s="639"/>
      <c r="E530" s="711"/>
      <c r="F530" s="711"/>
      <c r="G530" s="711"/>
      <c r="H530" s="711"/>
      <c r="I530" s="639"/>
      <c r="J530" s="711"/>
      <c r="K530" s="711"/>
      <c r="L530" s="711"/>
      <c r="M530" s="711"/>
      <c r="N530" s="711"/>
      <c r="O530" s="711"/>
      <c r="P530" s="711"/>
      <c r="Q530" s="711"/>
      <c r="R530" s="711"/>
      <c r="S530" s="711"/>
      <c r="T530" s="711"/>
      <c r="U530" s="711"/>
      <c r="V530" s="711"/>
      <c r="W530" s="711"/>
      <c r="X530" s="711"/>
      <c r="Y530" s="711"/>
      <c r="Z530" s="711"/>
      <c r="AA530" s="711"/>
      <c r="AB530" s="711"/>
      <c r="AC530" s="711"/>
      <c r="AD530" s="711"/>
      <c r="AE530" s="711"/>
      <c r="AF530" s="711"/>
      <c r="AG530" s="711"/>
      <c r="AH530" s="711"/>
      <c r="AI530" s="711"/>
      <c r="AJ530" s="711"/>
      <c r="AK530" s="711"/>
      <c r="AL530" s="711"/>
      <c r="AM530" s="711"/>
      <c r="AN530" s="711"/>
      <c r="AO530" s="711"/>
      <c r="AP530" s="711"/>
      <c r="AQ530" s="711"/>
      <c r="AR530" s="711"/>
      <c r="AS530" s="711"/>
      <c r="AT530" s="711"/>
      <c r="AU530" s="711"/>
      <c r="AV530" s="711"/>
      <c r="AW530" s="711"/>
      <c r="AX530" s="711"/>
      <c r="AY530" s="711"/>
      <c r="AZ530" s="711"/>
      <c r="BA530" s="711"/>
      <c r="BB530" s="711"/>
      <c r="BC530" s="711"/>
      <c r="BD530" s="711"/>
      <c r="BE530" s="711"/>
      <c r="BF530" s="711"/>
      <c r="BG530" s="711"/>
      <c r="BH530" s="711"/>
      <c r="BI530" s="711"/>
      <c r="BJ530" s="711"/>
      <c r="BK530" s="711"/>
      <c r="BL530" s="711"/>
      <c r="BM530" s="711"/>
      <c r="BN530" s="711"/>
      <c r="BO530" s="711"/>
      <c r="BP530" s="711"/>
      <c r="BQ530" s="639"/>
      <c r="CB530" s="639"/>
    </row>
    <row r="531" ht="15.75" customHeight="1">
      <c r="A531" s="639"/>
      <c r="B531" s="639"/>
      <c r="C531" s="639"/>
      <c r="D531" s="639"/>
      <c r="E531" s="711"/>
      <c r="F531" s="711"/>
      <c r="G531" s="711"/>
      <c r="H531" s="711"/>
      <c r="I531" s="639"/>
      <c r="J531" s="711"/>
      <c r="K531" s="711"/>
      <c r="L531" s="711"/>
      <c r="M531" s="711"/>
      <c r="N531" s="711"/>
      <c r="O531" s="711"/>
      <c r="P531" s="711"/>
      <c r="Q531" s="711"/>
      <c r="R531" s="711"/>
      <c r="S531" s="711"/>
      <c r="T531" s="711"/>
      <c r="U531" s="711"/>
      <c r="V531" s="711"/>
      <c r="W531" s="711"/>
      <c r="X531" s="711"/>
      <c r="Y531" s="711"/>
      <c r="Z531" s="711"/>
      <c r="AA531" s="711"/>
      <c r="AB531" s="711"/>
      <c r="AC531" s="711"/>
      <c r="AD531" s="711"/>
      <c r="AE531" s="711"/>
      <c r="AF531" s="711"/>
      <c r="AG531" s="711"/>
      <c r="AH531" s="711"/>
      <c r="AI531" s="711"/>
      <c r="AJ531" s="711"/>
      <c r="AK531" s="711"/>
      <c r="AL531" s="711"/>
      <c r="AM531" s="711"/>
      <c r="AN531" s="711"/>
      <c r="AO531" s="711"/>
      <c r="AP531" s="711"/>
      <c r="AQ531" s="711"/>
      <c r="AR531" s="711"/>
      <c r="AS531" s="711"/>
      <c r="AT531" s="711"/>
      <c r="AU531" s="711"/>
      <c r="AV531" s="711"/>
      <c r="AW531" s="711"/>
      <c r="AX531" s="711"/>
      <c r="AY531" s="711"/>
      <c r="AZ531" s="711"/>
      <c r="BA531" s="711"/>
      <c r="BB531" s="711"/>
      <c r="BC531" s="711"/>
      <c r="BD531" s="711"/>
      <c r="BE531" s="711"/>
      <c r="BF531" s="711"/>
      <c r="BG531" s="711"/>
      <c r="BH531" s="711"/>
      <c r="BI531" s="711"/>
      <c r="BJ531" s="711"/>
      <c r="BK531" s="711"/>
      <c r="BL531" s="711"/>
      <c r="BM531" s="711"/>
      <c r="BN531" s="711"/>
      <c r="BO531" s="711"/>
      <c r="BP531" s="711"/>
      <c r="BQ531" s="639"/>
      <c r="CB531" s="639"/>
    </row>
    <row r="532" ht="15.75" customHeight="1">
      <c r="A532" s="639"/>
      <c r="B532" s="639"/>
      <c r="C532" s="639"/>
      <c r="D532" s="639"/>
      <c r="E532" s="711"/>
      <c r="F532" s="711"/>
      <c r="G532" s="711"/>
      <c r="H532" s="711"/>
      <c r="I532" s="639"/>
      <c r="J532" s="711"/>
      <c r="K532" s="711"/>
      <c r="L532" s="711"/>
      <c r="M532" s="711"/>
      <c r="N532" s="711"/>
      <c r="O532" s="711"/>
      <c r="P532" s="711"/>
      <c r="Q532" s="711"/>
      <c r="R532" s="711"/>
      <c r="S532" s="711"/>
      <c r="T532" s="711"/>
      <c r="U532" s="711"/>
      <c r="V532" s="711"/>
      <c r="W532" s="711"/>
      <c r="X532" s="711"/>
      <c r="Y532" s="711"/>
      <c r="Z532" s="711"/>
      <c r="AA532" s="711"/>
      <c r="AB532" s="711"/>
      <c r="AC532" s="711"/>
      <c r="AD532" s="711"/>
      <c r="AE532" s="711"/>
      <c r="AF532" s="711"/>
      <c r="AG532" s="711"/>
      <c r="AH532" s="711"/>
      <c r="AI532" s="711"/>
      <c r="AJ532" s="711"/>
      <c r="AK532" s="711"/>
      <c r="AL532" s="711"/>
      <c r="AM532" s="711"/>
      <c r="AN532" s="711"/>
      <c r="AO532" s="711"/>
      <c r="AP532" s="711"/>
      <c r="AQ532" s="711"/>
      <c r="AR532" s="711"/>
      <c r="AS532" s="711"/>
      <c r="AT532" s="711"/>
      <c r="AU532" s="711"/>
      <c r="AV532" s="711"/>
      <c r="AW532" s="711"/>
      <c r="AX532" s="711"/>
      <c r="AY532" s="711"/>
      <c r="AZ532" s="711"/>
      <c r="BA532" s="711"/>
      <c r="BB532" s="711"/>
      <c r="BC532" s="711"/>
      <c r="BD532" s="711"/>
      <c r="BE532" s="711"/>
      <c r="BF532" s="711"/>
      <c r="BG532" s="711"/>
      <c r="BH532" s="711"/>
      <c r="BI532" s="711"/>
      <c r="BJ532" s="711"/>
      <c r="BK532" s="711"/>
      <c r="BL532" s="711"/>
      <c r="BM532" s="711"/>
      <c r="BN532" s="711"/>
      <c r="BO532" s="711"/>
      <c r="BP532" s="711"/>
      <c r="BQ532" s="639"/>
      <c r="CB532" s="639"/>
    </row>
    <row r="533" ht="15.75" customHeight="1">
      <c r="A533" s="639"/>
      <c r="B533" s="639"/>
      <c r="C533" s="639"/>
      <c r="D533" s="639"/>
      <c r="E533" s="711"/>
      <c r="F533" s="711"/>
      <c r="G533" s="711"/>
      <c r="H533" s="711"/>
      <c r="I533" s="639"/>
      <c r="J533" s="711"/>
      <c r="K533" s="711"/>
      <c r="L533" s="711"/>
      <c r="M533" s="711"/>
      <c r="N533" s="711"/>
      <c r="O533" s="711"/>
      <c r="P533" s="711"/>
      <c r="Q533" s="711"/>
      <c r="R533" s="711"/>
      <c r="S533" s="711"/>
      <c r="T533" s="711"/>
      <c r="U533" s="711"/>
      <c r="V533" s="711"/>
      <c r="W533" s="711"/>
      <c r="X533" s="711"/>
      <c r="Y533" s="711"/>
      <c r="Z533" s="711"/>
      <c r="AA533" s="711"/>
      <c r="AB533" s="711"/>
      <c r="AC533" s="711"/>
      <c r="AD533" s="711"/>
      <c r="AE533" s="711"/>
      <c r="AF533" s="711"/>
      <c r="AG533" s="711"/>
      <c r="AH533" s="711"/>
      <c r="AI533" s="711"/>
      <c r="AJ533" s="711"/>
      <c r="AK533" s="711"/>
      <c r="AL533" s="711"/>
      <c r="AM533" s="711"/>
      <c r="AN533" s="711"/>
      <c r="AO533" s="711"/>
      <c r="AP533" s="711"/>
      <c r="AQ533" s="711"/>
      <c r="AR533" s="711"/>
      <c r="AS533" s="711"/>
      <c r="AT533" s="711"/>
      <c r="AU533" s="711"/>
      <c r="AV533" s="711"/>
      <c r="AW533" s="711"/>
      <c r="AX533" s="711"/>
      <c r="AY533" s="711"/>
      <c r="AZ533" s="711"/>
      <c r="BA533" s="711"/>
      <c r="BB533" s="711"/>
      <c r="BC533" s="711"/>
      <c r="BD533" s="711"/>
      <c r="BE533" s="711"/>
      <c r="BF533" s="711"/>
      <c r="BG533" s="711"/>
      <c r="BH533" s="711"/>
      <c r="BI533" s="711"/>
      <c r="BJ533" s="711"/>
      <c r="BK533" s="711"/>
      <c r="BL533" s="711"/>
      <c r="BM533" s="711"/>
      <c r="BN533" s="711"/>
      <c r="BO533" s="711"/>
      <c r="BP533" s="711"/>
      <c r="BQ533" s="639"/>
      <c r="CB533" s="639"/>
    </row>
    <row r="534" ht="15.75" customHeight="1">
      <c r="A534" s="639"/>
      <c r="B534" s="639"/>
      <c r="C534" s="639"/>
      <c r="D534" s="639"/>
      <c r="E534" s="711"/>
      <c r="F534" s="711"/>
      <c r="G534" s="711"/>
      <c r="H534" s="711"/>
      <c r="I534" s="639"/>
      <c r="J534" s="711"/>
      <c r="K534" s="711"/>
      <c r="L534" s="711"/>
      <c r="M534" s="711"/>
      <c r="N534" s="711"/>
      <c r="O534" s="711"/>
      <c r="P534" s="711"/>
      <c r="Q534" s="711"/>
      <c r="R534" s="711"/>
      <c r="S534" s="711"/>
      <c r="T534" s="711"/>
      <c r="U534" s="711"/>
      <c r="V534" s="711"/>
      <c r="W534" s="711"/>
      <c r="X534" s="711"/>
      <c r="Y534" s="711"/>
      <c r="Z534" s="711"/>
      <c r="AA534" s="711"/>
      <c r="AB534" s="711"/>
      <c r="AC534" s="711"/>
      <c r="AD534" s="711"/>
      <c r="AE534" s="711"/>
      <c r="AF534" s="711"/>
      <c r="AG534" s="711"/>
      <c r="AH534" s="711"/>
      <c r="AI534" s="711"/>
      <c r="AJ534" s="711"/>
      <c r="AK534" s="711"/>
      <c r="AL534" s="711"/>
      <c r="AM534" s="711"/>
      <c r="AN534" s="711"/>
      <c r="AO534" s="711"/>
      <c r="AP534" s="711"/>
      <c r="AQ534" s="711"/>
      <c r="AR534" s="711"/>
      <c r="AS534" s="711"/>
      <c r="AT534" s="711"/>
      <c r="AU534" s="711"/>
      <c r="AV534" s="711"/>
      <c r="AW534" s="711"/>
      <c r="AX534" s="711"/>
      <c r="AY534" s="711"/>
      <c r="AZ534" s="711"/>
      <c r="BA534" s="711"/>
      <c r="BB534" s="711"/>
      <c r="BC534" s="711"/>
      <c r="BD534" s="711"/>
      <c r="BE534" s="711"/>
      <c r="BF534" s="711"/>
      <c r="BG534" s="711"/>
      <c r="BH534" s="711"/>
      <c r="BI534" s="711"/>
      <c r="BJ534" s="711"/>
      <c r="BK534" s="711"/>
      <c r="BL534" s="711"/>
      <c r="BM534" s="711"/>
      <c r="BN534" s="711"/>
      <c r="BO534" s="711"/>
      <c r="BP534" s="711"/>
      <c r="BQ534" s="639"/>
      <c r="CB534" s="639"/>
    </row>
    <row r="535" ht="15.75" customHeight="1">
      <c r="A535" s="639"/>
      <c r="B535" s="639"/>
      <c r="C535" s="639"/>
      <c r="D535" s="639"/>
      <c r="E535" s="711"/>
      <c r="F535" s="711"/>
      <c r="G535" s="711"/>
      <c r="H535" s="711"/>
      <c r="I535" s="639"/>
      <c r="J535" s="711"/>
      <c r="K535" s="711"/>
      <c r="L535" s="711"/>
      <c r="M535" s="711"/>
      <c r="N535" s="711"/>
      <c r="O535" s="711"/>
      <c r="P535" s="711"/>
      <c r="Q535" s="711"/>
      <c r="R535" s="711"/>
      <c r="S535" s="711"/>
      <c r="T535" s="711"/>
      <c r="U535" s="711"/>
      <c r="V535" s="711"/>
      <c r="W535" s="711"/>
      <c r="X535" s="711"/>
      <c r="Y535" s="711"/>
      <c r="Z535" s="711"/>
      <c r="AA535" s="711"/>
      <c r="AB535" s="711"/>
      <c r="AC535" s="711"/>
      <c r="AD535" s="711"/>
      <c r="AE535" s="711"/>
      <c r="AF535" s="711"/>
      <c r="AG535" s="711"/>
      <c r="AH535" s="711"/>
      <c r="AI535" s="711"/>
      <c r="AJ535" s="711"/>
      <c r="AK535" s="711"/>
      <c r="AL535" s="711"/>
      <c r="AM535" s="711"/>
      <c r="AN535" s="711"/>
      <c r="AO535" s="711"/>
      <c r="AP535" s="711"/>
      <c r="AQ535" s="711"/>
      <c r="AR535" s="711"/>
      <c r="AS535" s="711"/>
      <c r="AT535" s="711"/>
      <c r="AU535" s="711"/>
      <c r="AV535" s="711"/>
      <c r="AW535" s="711"/>
      <c r="AX535" s="711"/>
      <c r="AY535" s="711"/>
      <c r="AZ535" s="711"/>
      <c r="BA535" s="711"/>
      <c r="BB535" s="711"/>
      <c r="BC535" s="711"/>
      <c r="BD535" s="711"/>
      <c r="BE535" s="711"/>
      <c r="BF535" s="711"/>
      <c r="BG535" s="711"/>
      <c r="BH535" s="711"/>
      <c r="BI535" s="711"/>
      <c r="BJ535" s="711"/>
      <c r="BK535" s="711"/>
      <c r="BL535" s="711"/>
      <c r="BM535" s="711"/>
      <c r="BN535" s="711"/>
      <c r="BO535" s="711"/>
      <c r="BP535" s="711"/>
      <c r="BQ535" s="639"/>
      <c r="CB535" s="639"/>
    </row>
    <row r="536" ht="15.75" customHeight="1">
      <c r="A536" s="639"/>
      <c r="B536" s="639"/>
      <c r="C536" s="639"/>
      <c r="D536" s="639"/>
      <c r="E536" s="711"/>
      <c r="F536" s="711"/>
      <c r="G536" s="711"/>
      <c r="H536" s="711"/>
      <c r="I536" s="639"/>
      <c r="J536" s="711"/>
      <c r="K536" s="711"/>
      <c r="L536" s="711"/>
      <c r="M536" s="711"/>
      <c r="N536" s="711"/>
      <c r="O536" s="711"/>
      <c r="P536" s="711"/>
      <c r="Q536" s="711"/>
      <c r="R536" s="711"/>
      <c r="S536" s="711"/>
      <c r="T536" s="711"/>
      <c r="U536" s="711"/>
      <c r="V536" s="711"/>
      <c r="W536" s="711"/>
      <c r="X536" s="711"/>
      <c r="Y536" s="711"/>
      <c r="Z536" s="711"/>
      <c r="AA536" s="711"/>
      <c r="AB536" s="711"/>
      <c r="AC536" s="711"/>
      <c r="AD536" s="711"/>
      <c r="AE536" s="711"/>
      <c r="AF536" s="711"/>
      <c r="AG536" s="711"/>
      <c r="AH536" s="711"/>
      <c r="AI536" s="711"/>
      <c r="AJ536" s="711"/>
      <c r="AK536" s="711"/>
      <c r="AL536" s="711"/>
      <c r="AM536" s="711"/>
      <c r="AN536" s="711"/>
      <c r="AO536" s="711"/>
      <c r="AP536" s="711"/>
      <c r="AQ536" s="711"/>
      <c r="AR536" s="711"/>
      <c r="AS536" s="711"/>
      <c r="AT536" s="711"/>
      <c r="AU536" s="711"/>
      <c r="AV536" s="711"/>
      <c r="AW536" s="711"/>
      <c r="AX536" s="711"/>
      <c r="AY536" s="711"/>
      <c r="AZ536" s="711"/>
      <c r="BA536" s="711"/>
      <c r="BB536" s="711"/>
      <c r="BC536" s="711"/>
      <c r="BD536" s="711"/>
      <c r="BE536" s="711"/>
      <c r="BF536" s="711"/>
      <c r="BG536" s="711"/>
      <c r="BH536" s="711"/>
      <c r="BI536" s="711"/>
      <c r="BJ536" s="711"/>
      <c r="BK536" s="711"/>
      <c r="BL536" s="711"/>
      <c r="BM536" s="711"/>
      <c r="BN536" s="711"/>
      <c r="BO536" s="711"/>
      <c r="BP536" s="711"/>
      <c r="BQ536" s="639"/>
      <c r="CB536" s="639"/>
    </row>
    <row r="537" ht="15.75" customHeight="1">
      <c r="A537" s="639"/>
      <c r="B537" s="639"/>
      <c r="C537" s="639"/>
      <c r="D537" s="639"/>
      <c r="E537" s="711"/>
      <c r="F537" s="711"/>
      <c r="G537" s="711"/>
      <c r="H537" s="711"/>
      <c r="I537" s="639"/>
      <c r="J537" s="711"/>
      <c r="K537" s="711"/>
      <c r="L537" s="711"/>
      <c r="M537" s="711"/>
      <c r="N537" s="711"/>
      <c r="O537" s="711"/>
      <c r="P537" s="711"/>
      <c r="Q537" s="711"/>
      <c r="R537" s="711"/>
      <c r="S537" s="711"/>
      <c r="T537" s="711"/>
      <c r="U537" s="711"/>
      <c r="V537" s="711"/>
      <c r="W537" s="711"/>
      <c r="X537" s="711"/>
      <c r="Y537" s="711"/>
      <c r="Z537" s="711"/>
      <c r="AA537" s="711"/>
      <c r="AB537" s="711"/>
      <c r="AC537" s="711"/>
      <c r="AD537" s="711"/>
      <c r="AE537" s="711"/>
      <c r="AF537" s="711"/>
      <c r="AG537" s="711"/>
      <c r="AH537" s="711"/>
      <c r="AI537" s="711"/>
      <c r="AJ537" s="711"/>
      <c r="AK537" s="711"/>
      <c r="AL537" s="711"/>
      <c r="AM537" s="711"/>
      <c r="AN537" s="711"/>
      <c r="AO537" s="711"/>
      <c r="AP537" s="711"/>
      <c r="AQ537" s="711"/>
      <c r="AR537" s="711"/>
      <c r="AS537" s="711"/>
      <c r="AT537" s="711"/>
      <c r="AU537" s="711"/>
      <c r="AV537" s="711"/>
      <c r="AW537" s="711"/>
      <c r="AX537" s="711"/>
      <c r="AY537" s="711"/>
      <c r="AZ537" s="711"/>
      <c r="BA537" s="711"/>
      <c r="BB537" s="711"/>
      <c r="BC537" s="711"/>
      <c r="BD537" s="711"/>
      <c r="BE537" s="711"/>
      <c r="BF537" s="711"/>
      <c r="BG537" s="711"/>
      <c r="BH537" s="711"/>
      <c r="BI537" s="711"/>
      <c r="BJ537" s="711"/>
      <c r="BK537" s="711"/>
      <c r="BL537" s="711"/>
      <c r="BM537" s="711"/>
      <c r="BN537" s="711"/>
      <c r="BO537" s="711"/>
      <c r="BP537" s="711"/>
      <c r="BQ537" s="639"/>
      <c r="CB537" s="639"/>
    </row>
    <row r="538" ht="15.75" customHeight="1">
      <c r="A538" s="639"/>
      <c r="B538" s="639"/>
      <c r="C538" s="639"/>
      <c r="D538" s="639"/>
      <c r="E538" s="711"/>
      <c r="F538" s="711"/>
      <c r="G538" s="711"/>
      <c r="H538" s="711"/>
      <c r="I538" s="639"/>
      <c r="J538" s="711"/>
      <c r="K538" s="711"/>
      <c r="L538" s="711"/>
      <c r="M538" s="711"/>
      <c r="N538" s="711"/>
      <c r="O538" s="711"/>
      <c r="P538" s="711"/>
      <c r="Q538" s="711"/>
      <c r="R538" s="711"/>
      <c r="S538" s="711"/>
      <c r="T538" s="711"/>
      <c r="U538" s="711"/>
      <c r="V538" s="711"/>
      <c r="W538" s="711"/>
      <c r="X538" s="711"/>
      <c r="Y538" s="711"/>
      <c r="Z538" s="711"/>
      <c r="AA538" s="711"/>
      <c r="AB538" s="711"/>
      <c r="AC538" s="711"/>
      <c r="AD538" s="711"/>
      <c r="AE538" s="711"/>
      <c r="AF538" s="711"/>
      <c r="AG538" s="711"/>
      <c r="AH538" s="711"/>
      <c r="AI538" s="711"/>
      <c r="AJ538" s="711"/>
      <c r="AK538" s="711"/>
      <c r="AL538" s="711"/>
      <c r="AM538" s="711"/>
      <c r="AN538" s="711"/>
      <c r="AO538" s="711"/>
      <c r="AP538" s="711"/>
      <c r="AQ538" s="711"/>
      <c r="AR538" s="711"/>
      <c r="AS538" s="711"/>
      <c r="AT538" s="711"/>
      <c r="AU538" s="711"/>
      <c r="AV538" s="711"/>
      <c r="AW538" s="711"/>
      <c r="AX538" s="711"/>
      <c r="AY538" s="711"/>
      <c r="AZ538" s="711"/>
      <c r="BA538" s="711"/>
      <c r="BB538" s="711"/>
      <c r="BC538" s="711"/>
      <c r="BD538" s="711"/>
      <c r="BE538" s="711"/>
      <c r="BF538" s="711"/>
      <c r="BG538" s="711"/>
      <c r="BH538" s="711"/>
      <c r="BI538" s="711"/>
      <c r="BJ538" s="711"/>
      <c r="BK538" s="711"/>
      <c r="BL538" s="711"/>
      <c r="BM538" s="711"/>
      <c r="BN538" s="711"/>
      <c r="BO538" s="711"/>
      <c r="BP538" s="711"/>
      <c r="BQ538" s="639"/>
      <c r="CB538" s="639"/>
    </row>
    <row r="539" ht="15.75" customHeight="1">
      <c r="A539" s="639"/>
      <c r="B539" s="639"/>
      <c r="C539" s="639"/>
      <c r="D539" s="639"/>
      <c r="E539" s="711"/>
      <c r="F539" s="711"/>
      <c r="G539" s="711"/>
      <c r="H539" s="711"/>
      <c r="I539" s="639"/>
      <c r="J539" s="711"/>
      <c r="K539" s="711"/>
      <c r="L539" s="711"/>
      <c r="M539" s="711"/>
      <c r="N539" s="711"/>
      <c r="O539" s="711"/>
      <c r="P539" s="711"/>
      <c r="Q539" s="711"/>
      <c r="R539" s="711"/>
      <c r="S539" s="711"/>
      <c r="T539" s="711"/>
      <c r="U539" s="711"/>
      <c r="V539" s="711"/>
      <c r="W539" s="711"/>
      <c r="X539" s="711"/>
      <c r="Y539" s="711"/>
      <c r="Z539" s="711"/>
      <c r="AA539" s="711"/>
      <c r="AB539" s="711"/>
      <c r="AC539" s="711"/>
      <c r="AD539" s="711"/>
      <c r="AE539" s="711"/>
      <c r="AF539" s="711"/>
      <c r="AG539" s="711"/>
      <c r="AH539" s="711"/>
      <c r="AI539" s="711"/>
      <c r="AJ539" s="711"/>
      <c r="AK539" s="711"/>
      <c r="AL539" s="711"/>
      <c r="AM539" s="711"/>
      <c r="AN539" s="711"/>
      <c r="AO539" s="711"/>
      <c r="AP539" s="711"/>
      <c r="AQ539" s="711"/>
      <c r="AR539" s="711"/>
      <c r="AS539" s="711"/>
      <c r="AT539" s="711"/>
      <c r="AU539" s="711"/>
      <c r="AV539" s="711"/>
      <c r="AW539" s="711"/>
      <c r="AX539" s="711"/>
      <c r="AY539" s="711"/>
      <c r="AZ539" s="711"/>
      <c r="BA539" s="711"/>
      <c r="BB539" s="711"/>
      <c r="BC539" s="711"/>
      <c r="BD539" s="711"/>
      <c r="BE539" s="711"/>
      <c r="BF539" s="711"/>
      <c r="BG539" s="711"/>
      <c r="BH539" s="711"/>
      <c r="BI539" s="711"/>
      <c r="BJ539" s="711"/>
      <c r="BK539" s="711"/>
      <c r="BL539" s="711"/>
      <c r="BM539" s="711"/>
      <c r="BN539" s="711"/>
      <c r="BO539" s="711"/>
      <c r="BP539" s="711"/>
      <c r="BQ539" s="639"/>
      <c r="CB539" s="639"/>
    </row>
    <row r="540" ht="15.75" customHeight="1">
      <c r="A540" s="639"/>
      <c r="B540" s="639"/>
      <c r="C540" s="639"/>
      <c r="D540" s="639"/>
      <c r="E540" s="711"/>
      <c r="F540" s="711"/>
      <c r="G540" s="711"/>
      <c r="H540" s="711"/>
      <c r="I540" s="639"/>
      <c r="J540" s="711"/>
      <c r="K540" s="711"/>
      <c r="L540" s="711"/>
      <c r="M540" s="711"/>
      <c r="N540" s="711"/>
      <c r="O540" s="711"/>
      <c r="P540" s="711"/>
      <c r="Q540" s="711"/>
      <c r="R540" s="711"/>
      <c r="S540" s="711"/>
      <c r="T540" s="711"/>
      <c r="U540" s="711"/>
      <c r="V540" s="711"/>
      <c r="W540" s="711"/>
      <c r="X540" s="711"/>
      <c r="Y540" s="711"/>
      <c r="Z540" s="711"/>
      <c r="AA540" s="711"/>
      <c r="AB540" s="711"/>
      <c r="AC540" s="711"/>
      <c r="AD540" s="711"/>
      <c r="AE540" s="711"/>
      <c r="AF540" s="711"/>
      <c r="AG540" s="711"/>
      <c r="AH540" s="711"/>
      <c r="AI540" s="711"/>
      <c r="AJ540" s="711"/>
      <c r="AK540" s="711"/>
      <c r="AL540" s="711"/>
      <c r="AM540" s="711"/>
      <c r="AN540" s="711"/>
      <c r="AO540" s="711"/>
      <c r="AP540" s="711"/>
      <c r="AQ540" s="711"/>
      <c r="AR540" s="711"/>
      <c r="AS540" s="711"/>
      <c r="AT540" s="711"/>
      <c r="AU540" s="711"/>
      <c r="AV540" s="711"/>
      <c r="AW540" s="711"/>
      <c r="AX540" s="711"/>
      <c r="AY540" s="711"/>
      <c r="AZ540" s="711"/>
      <c r="BA540" s="711"/>
      <c r="BB540" s="711"/>
      <c r="BC540" s="711"/>
      <c r="BD540" s="711"/>
      <c r="BE540" s="711"/>
      <c r="BF540" s="711"/>
      <c r="BG540" s="711"/>
      <c r="BH540" s="711"/>
      <c r="BI540" s="711"/>
      <c r="BJ540" s="711"/>
      <c r="BK540" s="711"/>
      <c r="BL540" s="711"/>
      <c r="BM540" s="711"/>
      <c r="BN540" s="711"/>
      <c r="BO540" s="711"/>
      <c r="BP540" s="711"/>
      <c r="BQ540" s="639"/>
      <c r="CB540" s="639"/>
    </row>
    <row r="541" ht="15.75" customHeight="1">
      <c r="A541" s="639"/>
      <c r="B541" s="639"/>
      <c r="C541" s="639"/>
      <c r="D541" s="639"/>
      <c r="E541" s="711"/>
      <c r="F541" s="711"/>
      <c r="G541" s="711"/>
      <c r="H541" s="711"/>
      <c r="I541" s="639"/>
      <c r="J541" s="711"/>
      <c r="K541" s="711"/>
      <c r="L541" s="711"/>
      <c r="M541" s="711"/>
      <c r="N541" s="711"/>
      <c r="O541" s="711"/>
      <c r="P541" s="711"/>
      <c r="Q541" s="711"/>
      <c r="R541" s="711"/>
      <c r="S541" s="711"/>
      <c r="T541" s="711"/>
      <c r="U541" s="711"/>
      <c r="V541" s="711"/>
      <c r="W541" s="711"/>
      <c r="X541" s="711"/>
      <c r="Y541" s="711"/>
      <c r="Z541" s="711"/>
      <c r="AA541" s="711"/>
      <c r="AB541" s="711"/>
      <c r="AC541" s="711"/>
      <c r="AD541" s="711"/>
      <c r="AE541" s="711"/>
      <c r="AF541" s="711"/>
      <c r="AG541" s="711"/>
      <c r="AH541" s="711"/>
      <c r="AI541" s="711"/>
      <c r="AJ541" s="711"/>
      <c r="AK541" s="711"/>
      <c r="AL541" s="711"/>
      <c r="AM541" s="711"/>
      <c r="AN541" s="711"/>
      <c r="AO541" s="711"/>
      <c r="AP541" s="711"/>
      <c r="AQ541" s="711"/>
      <c r="AR541" s="711"/>
      <c r="AS541" s="711"/>
      <c r="AT541" s="711"/>
      <c r="AU541" s="711"/>
      <c r="AV541" s="711"/>
      <c r="AW541" s="711"/>
      <c r="AX541" s="711"/>
      <c r="AY541" s="711"/>
      <c r="AZ541" s="711"/>
      <c r="BA541" s="711"/>
      <c r="BB541" s="711"/>
      <c r="BC541" s="711"/>
      <c r="BD541" s="711"/>
      <c r="BE541" s="711"/>
      <c r="BF541" s="711"/>
      <c r="BG541" s="711"/>
      <c r="BH541" s="711"/>
      <c r="BI541" s="711"/>
      <c r="BJ541" s="711"/>
      <c r="BK541" s="711"/>
      <c r="BL541" s="711"/>
      <c r="BM541" s="711"/>
      <c r="BN541" s="711"/>
      <c r="BO541" s="711"/>
      <c r="BP541" s="711"/>
      <c r="BQ541" s="639"/>
      <c r="CB541" s="639"/>
    </row>
    <row r="542" ht="15.75" customHeight="1">
      <c r="A542" s="639"/>
      <c r="B542" s="639"/>
      <c r="C542" s="639"/>
      <c r="D542" s="639"/>
      <c r="E542" s="711"/>
      <c r="F542" s="711"/>
      <c r="G542" s="711"/>
      <c r="H542" s="711"/>
      <c r="I542" s="639"/>
      <c r="J542" s="711"/>
      <c r="K542" s="711"/>
      <c r="L542" s="711"/>
      <c r="M542" s="711"/>
      <c r="N542" s="711"/>
      <c r="O542" s="711"/>
      <c r="P542" s="711"/>
      <c r="Q542" s="711"/>
      <c r="R542" s="711"/>
      <c r="S542" s="711"/>
      <c r="T542" s="711"/>
      <c r="U542" s="711"/>
      <c r="V542" s="711"/>
      <c r="W542" s="711"/>
      <c r="X542" s="711"/>
      <c r="Y542" s="711"/>
      <c r="Z542" s="711"/>
      <c r="AA542" s="711"/>
      <c r="AB542" s="711"/>
      <c r="AC542" s="711"/>
      <c r="AD542" s="711"/>
      <c r="AE542" s="711"/>
      <c r="AF542" s="711"/>
      <c r="AG542" s="711"/>
      <c r="AH542" s="711"/>
      <c r="AI542" s="711"/>
      <c r="AJ542" s="711"/>
      <c r="AK542" s="711"/>
      <c r="AL542" s="711"/>
      <c r="AM542" s="711"/>
      <c r="AN542" s="711"/>
      <c r="AO542" s="711"/>
      <c r="AP542" s="711"/>
      <c r="AQ542" s="711"/>
      <c r="AR542" s="711"/>
      <c r="AS542" s="711"/>
      <c r="AT542" s="711"/>
      <c r="AU542" s="711"/>
      <c r="AV542" s="711"/>
      <c r="AW542" s="711"/>
      <c r="AX542" s="711"/>
      <c r="AY542" s="711"/>
      <c r="AZ542" s="711"/>
      <c r="BA542" s="711"/>
      <c r="BB542" s="711"/>
      <c r="BC542" s="711"/>
      <c r="BD542" s="711"/>
      <c r="BE542" s="711"/>
      <c r="BF542" s="711"/>
      <c r="BG542" s="711"/>
      <c r="BH542" s="711"/>
      <c r="BI542" s="711"/>
      <c r="BJ542" s="711"/>
      <c r="BK542" s="711"/>
      <c r="BL542" s="711"/>
      <c r="BM542" s="711"/>
      <c r="BN542" s="711"/>
      <c r="BO542" s="711"/>
      <c r="BP542" s="711"/>
      <c r="BQ542" s="639"/>
      <c r="CB542" s="639"/>
    </row>
    <row r="543" ht="15.75" customHeight="1">
      <c r="A543" s="639"/>
      <c r="B543" s="639"/>
      <c r="C543" s="639"/>
      <c r="D543" s="639"/>
      <c r="E543" s="711"/>
      <c r="F543" s="711"/>
      <c r="G543" s="711"/>
      <c r="H543" s="711"/>
      <c r="I543" s="639"/>
      <c r="J543" s="711"/>
      <c r="K543" s="711"/>
      <c r="L543" s="711"/>
      <c r="M543" s="711"/>
      <c r="N543" s="711"/>
      <c r="O543" s="711"/>
      <c r="P543" s="711"/>
      <c r="Q543" s="711"/>
      <c r="R543" s="711"/>
      <c r="S543" s="711"/>
      <c r="T543" s="711"/>
      <c r="U543" s="711"/>
      <c r="V543" s="711"/>
      <c r="W543" s="711"/>
      <c r="X543" s="711"/>
      <c r="Y543" s="711"/>
      <c r="Z543" s="711"/>
      <c r="AA543" s="711"/>
      <c r="AB543" s="711"/>
      <c r="AC543" s="711"/>
      <c r="AD543" s="711"/>
      <c r="AE543" s="711"/>
      <c r="AF543" s="711"/>
      <c r="AG543" s="711"/>
      <c r="AH543" s="711"/>
      <c r="AI543" s="711"/>
      <c r="AJ543" s="711"/>
      <c r="AK543" s="711"/>
      <c r="AL543" s="711"/>
      <c r="AM543" s="711"/>
      <c r="AN543" s="711"/>
      <c r="AO543" s="711"/>
      <c r="AP543" s="711"/>
      <c r="AQ543" s="711"/>
      <c r="AR543" s="711"/>
      <c r="AS543" s="711"/>
      <c r="AT543" s="711"/>
      <c r="AU543" s="711"/>
      <c r="AV543" s="711"/>
      <c r="AW543" s="711"/>
      <c r="AX543" s="711"/>
      <c r="AY543" s="711"/>
      <c r="AZ543" s="711"/>
      <c r="BA543" s="711"/>
      <c r="BB543" s="711"/>
      <c r="BC543" s="711"/>
      <c r="BD543" s="711"/>
      <c r="BE543" s="711"/>
      <c r="BF543" s="711"/>
      <c r="BG543" s="711"/>
      <c r="BH543" s="711"/>
      <c r="BI543" s="711"/>
      <c r="BJ543" s="711"/>
      <c r="BK543" s="711"/>
      <c r="BL543" s="711"/>
      <c r="BM543" s="711"/>
      <c r="BN543" s="711"/>
      <c r="BO543" s="711"/>
      <c r="BP543" s="711"/>
      <c r="BQ543" s="639"/>
      <c r="CB543" s="639"/>
    </row>
    <row r="544" ht="15.75" customHeight="1">
      <c r="A544" s="639"/>
      <c r="B544" s="639"/>
      <c r="C544" s="639"/>
      <c r="D544" s="639"/>
      <c r="E544" s="711"/>
      <c r="F544" s="711"/>
      <c r="G544" s="711"/>
      <c r="H544" s="711"/>
      <c r="I544" s="639"/>
      <c r="J544" s="711"/>
      <c r="K544" s="711"/>
      <c r="L544" s="711"/>
      <c r="M544" s="711"/>
      <c r="N544" s="711"/>
      <c r="O544" s="711"/>
      <c r="P544" s="711"/>
      <c r="Q544" s="711"/>
      <c r="R544" s="711"/>
      <c r="S544" s="711"/>
      <c r="T544" s="711"/>
      <c r="U544" s="711"/>
      <c r="V544" s="711"/>
      <c r="W544" s="711"/>
      <c r="X544" s="711"/>
      <c r="Y544" s="711"/>
      <c r="Z544" s="711"/>
      <c r="AA544" s="711"/>
      <c r="AB544" s="711"/>
      <c r="AC544" s="711"/>
      <c r="AD544" s="711"/>
      <c r="AE544" s="711"/>
      <c r="AF544" s="711"/>
      <c r="AG544" s="711"/>
      <c r="AH544" s="711"/>
      <c r="AI544" s="711"/>
      <c r="AJ544" s="711"/>
      <c r="AK544" s="711"/>
      <c r="AL544" s="711"/>
      <c r="AM544" s="711"/>
      <c r="AN544" s="711"/>
      <c r="AO544" s="711"/>
      <c r="AP544" s="711"/>
      <c r="AQ544" s="711"/>
      <c r="AR544" s="711"/>
      <c r="AS544" s="711"/>
      <c r="AT544" s="711"/>
      <c r="AU544" s="711"/>
      <c r="AV544" s="711"/>
      <c r="AW544" s="711"/>
      <c r="AX544" s="711"/>
      <c r="AY544" s="711"/>
      <c r="AZ544" s="711"/>
      <c r="BA544" s="711"/>
      <c r="BB544" s="711"/>
      <c r="BC544" s="711"/>
      <c r="BD544" s="711"/>
      <c r="BE544" s="711"/>
      <c r="BF544" s="711"/>
      <c r="BG544" s="711"/>
      <c r="BH544" s="711"/>
      <c r="BI544" s="711"/>
      <c r="BJ544" s="711"/>
      <c r="BK544" s="711"/>
      <c r="BL544" s="711"/>
      <c r="BM544" s="711"/>
      <c r="BN544" s="711"/>
      <c r="BO544" s="711"/>
      <c r="BP544" s="711"/>
      <c r="BQ544" s="639"/>
      <c r="CB544" s="639"/>
    </row>
    <row r="545" ht="15.75" customHeight="1">
      <c r="A545" s="639"/>
      <c r="B545" s="639"/>
      <c r="C545" s="639"/>
      <c r="D545" s="639"/>
      <c r="E545" s="711"/>
      <c r="F545" s="711"/>
      <c r="G545" s="711"/>
      <c r="H545" s="711"/>
      <c r="I545" s="639"/>
      <c r="J545" s="711"/>
      <c r="K545" s="711"/>
      <c r="L545" s="711"/>
      <c r="M545" s="711"/>
      <c r="N545" s="711"/>
      <c r="O545" s="711"/>
      <c r="P545" s="711"/>
      <c r="Q545" s="711"/>
      <c r="R545" s="711"/>
      <c r="S545" s="711"/>
      <c r="T545" s="711"/>
      <c r="U545" s="711"/>
      <c r="V545" s="711"/>
      <c r="W545" s="711"/>
      <c r="X545" s="711"/>
      <c r="Y545" s="711"/>
      <c r="Z545" s="711"/>
      <c r="AA545" s="711"/>
      <c r="AB545" s="711"/>
      <c r="AC545" s="711"/>
      <c r="AD545" s="711"/>
      <c r="AE545" s="711"/>
      <c r="AF545" s="711"/>
      <c r="AG545" s="711"/>
      <c r="AH545" s="711"/>
      <c r="AI545" s="711"/>
      <c r="AJ545" s="711"/>
      <c r="AK545" s="711"/>
      <c r="AL545" s="711"/>
      <c r="AM545" s="711"/>
      <c r="AN545" s="711"/>
      <c r="AO545" s="711"/>
      <c r="AP545" s="711"/>
      <c r="AQ545" s="711"/>
      <c r="AR545" s="711"/>
      <c r="AS545" s="711"/>
      <c r="AT545" s="711"/>
      <c r="AU545" s="711"/>
      <c r="AV545" s="711"/>
      <c r="AW545" s="711"/>
      <c r="AX545" s="711"/>
      <c r="AY545" s="711"/>
      <c r="AZ545" s="711"/>
      <c r="BA545" s="711"/>
      <c r="BB545" s="711"/>
      <c r="BC545" s="711"/>
      <c r="BD545" s="711"/>
      <c r="BE545" s="711"/>
      <c r="BF545" s="711"/>
      <c r="BG545" s="711"/>
      <c r="BH545" s="711"/>
      <c r="BI545" s="711"/>
      <c r="BJ545" s="711"/>
      <c r="BK545" s="711"/>
      <c r="BL545" s="711"/>
      <c r="BM545" s="711"/>
      <c r="BN545" s="711"/>
      <c r="BO545" s="711"/>
      <c r="BP545" s="711"/>
      <c r="BQ545" s="639"/>
      <c r="CB545" s="639"/>
    </row>
    <row r="546" ht="15.75" customHeight="1">
      <c r="A546" s="639"/>
      <c r="B546" s="639"/>
      <c r="C546" s="639"/>
      <c r="D546" s="639"/>
      <c r="E546" s="711"/>
      <c r="F546" s="711"/>
      <c r="G546" s="711"/>
      <c r="H546" s="711"/>
      <c r="I546" s="639"/>
      <c r="J546" s="711"/>
      <c r="K546" s="711"/>
      <c r="L546" s="711"/>
      <c r="M546" s="711"/>
      <c r="N546" s="711"/>
      <c r="O546" s="711"/>
      <c r="P546" s="711"/>
      <c r="Q546" s="711"/>
      <c r="R546" s="711"/>
      <c r="S546" s="711"/>
      <c r="T546" s="711"/>
      <c r="U546" s="711"/>
      <c r="V546" s="711"/>
      <c r="W546" s="711"/>
      <c r="X546" s="711"/>
      <c r="Y546" s="711"/>
      <c r="Z546" s="711"/>
      <c r="AA546" s="711"/>
      <c r="AB546" s="711"/>
      <c r="AC546" s="711"/>
      <c r="AD546" s="711"/>
      <c r="AE546" s="711"/>
      <c r="AF546" s="711"/>
      <c r="AG546" s="711"/>
      <c r="AH546" s="711"/>
      <c r="AI546" s="711"/>
      <c r="AJ546" s="711"/>
      <c r="AK546" s="711"/>
      <c r="AL546" s="711"/>
      <c r="AM546" s="711"/>
      <c r="AN546" s="711"/>
      <c r="AO546" s="711"/>
      <c r="AP546" s="711"/>
      <c r="AQ546" s="711"/>
      <c r="AR546" s="711"/>
      <c r="AS546" s="711"/>
      <c r="AT546" s="711"/>
      <c r="AU546" s="711"/>
      <c r="AV546" s="711"/>
      <c r="AW546" s="711"/>
      <c r="AX546" s="711"/>
      <c r="AY546" s="711"/>
      <c r="AZ546" s="711"/>
      <c r="BA546" s="711"/>
      <c r="BB546" s="711"/>
      <c r="BC546" s="711"/>
      <c r="BD546" s="711"/>
      <c r="BE546" s="711"/>
      <c r="BF546" s="711"/>
      <c r="BG546" s="711"/>
      <c r="BH546" s="711"/>
      <c r="BI546" s="711"/>
      <c r="BJ546" s="711"/>
      <c r="BK546" s="711"/>
      <c r="BL546" s="711"/>
      <c r="BM546" s="711"/>
      <c r="BN546" s="711"/>
      <c r="BO546" s="711"/>
      <c r="BP546" s="711"/>
      <c r="BQ546" s="639"/>
      <c r="CB546" s="639"/>
    </row>
    <row r="547" ht="15.75" customHeight="1">
      <c r="A547" s="639"/>
      <c r="B547" s="639"/>
      <c r="C547" s="639"/>
      <c r="D547" s="639"/>
      <c r="E547" s="711"/>
      <c r="F547" s="711"/>
      <c r="G547" s="711"/>
      <c r="H547" s="711"/>
      <c r="I547" s="639"/>
      <c r="J547" s="711"/>
      <c r="K547" s="711"/>
      <c r="L547" s="711"/>
      <c r="M547" s="711"/>
      <c r="N547" s="711"/>
      <c r="O547" s="711"/>
      <c r="P547" s="711"/>
      <c r="Q547" s="711"/>
      <c r="R547" s="711"/>
      <c r="S547" s="711"/>
      <c r="T547" s="711"/>
      <c r="U547" s="711"/>
      <c r="V547" s="711"/>
      <c r="W547" s="711"/>
      <c r="X547" s="711"/>
      <c r="Y547" s="711"/>
      <c r="Z547" s="711"/>
      <c r="AA547" s="711"/>
      <c r="AB547" s="711"/>
      <c r="AC547" s="711"/>
      <c r="AD547" s="711"/>
      <c r="AE547" s="711"/>
      <c r="AF547" s="711"/>
      <c r="AG547" s="711"/>
      <c r="AH547" s="711"/>
      <c r="AI547" s="711"/>
      <c r="AJ547" s="711"/>
      <c r="AK547" s="711"/>
      <c r="AL547" s="711"/>
      <c r="AM547" s="711"/>
      <c r="AN547" s="711"/>
      <c r="AO547" s="711"/>
      <c r="AP547" s="711"/>
      <c r="AQ547" s="711"/>
      <c r="AR547" s="711"/>
      <c r="AS547" s="711"/>
      <c r="AT547" s="711"/>
      <c r="AU547" s="711"/>
      <c r="AV547" s="711"/>
      <c r="AW547" s="711"/>
      <c r="AX547" s="711"/>
      <c r="AY547" s="711"/>
      <c r="AZ547" s="711"/>
      <c r="BA547" s="711"/>
      <c r="BB547" s="711"/>
      <c r="BC547" s="711"/>
      <c r="BD547" s="711"/>
      <c r="BE547" s="711"/>
      <c r="BF547" s="711"/>
      <c r="BG547" s="711"/>
      <c r="BH547" s="711"/>
      <c r="BI547" s="711"/>
      <c r="BJ547" s="711"/>
      <c r="BK547" s="711"/>
      <c r="BL547" s="711"/>
      <c r="BM547" s="711"/>
      <c r="BN547" s="711"/>
      <c r="BO547" s="711"/>
      <c r="BP547" s="711"/>
      <c r="BQ547" s="639"/>
      <c r="CB547" s="639"/>
    </row>
    <row r="548" ht="15.75" customHeight="1">
      <c r="A548" s="639"/>
      <c r="B548" s="639"/>
      <c r="C548" s="639"/>
      <c r="D548" s="639"/>
      <c r="E548" s="711"/>
      <c r="F548" s="711"/>
      <c r="G548" s="711"/>
      <c r="H548" s="711"/>
      <c r="I548" s="639"/>
      <c r="J548" s="711"/>
      <c r="K548" s="711"/>
      <c r="L548" s="711"/>
      <c r="M548" s="711"/>
      <c r="N548" s="711"/>
      <c r="O548" s="711"/>
      <c r="P548" s="711"/>
      <c r="Q548" s="711"/>
      <c r="R548" s="711"/>
      <c r="S548" s="711"/>
      <c r="T548" s="711"/>
      <c r="U548" s="711"/>
      <c r="V548" s="711"/>
      <c r="W548" s="711"/>
      <c r="X548" s="711"/>
      <c r="Y548" s="711"/>
      <c r="Z548" s="711"/>
      <c r="AA548" s="711"/>
      <c r="AB548" s="711"/>
      <c r="AC548" s="711"/>
      <c r="AD548" s="711"/>
      <c r="AE548" s="711"/>
      <c r="AF548" s="711"/>
      <c r="AG548" s="711"/>
      <c r="AH548" s="711"/>
      <c r="AI548" s="711"/>
      <c r="AJ548" s="711"/>
      <c r="AK548" s="711"/>
      <c r="AL548" s="711"/>
      <c r="AM548" s="711"/>
      <c r="AN548" s="711"/>
      <c r="AO548" s="711"/>
      <c r="AP548" s="711"/>
      <c r="AQ548" s="711"/>
      <c r="AR548" s="711"/>
      <c r="AS548" s="711"/>
      <c r="AT548" s="711"/>
      <c r="AU548" s="711"/>
      <c r="AV548" s="711"/>
      <c r="AW548" s="711"/>
      <c r="AX548" s="711"/>
      <c r="AY548" s="711"/>
      <c r="AZ548" s="711"/>
      <c r="BA548" s="711"/>
      <c r="BB548" s="711"/>
      <c r="BC548" s="711"/>
      <c r="BD548" s="711"/>
      <c r="BE548" s="711"/>
      <c r="BF548" s="711"/>
      <c r="BG548" s="711"/>
      <c r="BH548" s="711"/>
      <c r="BI548" s="711"/>
      <c r="BJ548" s="711"/>
      <c r="BK548" s="711"/>
      <c r="BL548" s="711"/>
      <c r="BM548" s="711"/>
      <c r="BN548" s="711"/>
      <c r="BO548" s="711"/>
      <c r="BP548" s="711"/>
      <c r="BQ548" s="639"/>
      <c r="CB548" s="639"/>
    </row>
    <row r="549" ht="15.75" customHeight="1">
      <c r="A549" s="639"/>
      <c r="B549" s="639"/>
      <c r="C549" s="639"/>
      <c r="D549" s="639"/>
      <c r="E549" s="711"/>
      <c r="F549" s="711"/>
      <c r="G549" s="711"/>
      <c r="H549" s="711"/>
      <c r="I549" s="639"/>
      <c r="J549" s="711"/>
      <c r="K549" s="711"/>
      <c r="L549" s="711"/>
      <c r="M549" s="711"/>
      <c r="N549" s="711"/>
      <c r="O549" s="711"/>
      <c r="P549" s="711"/>
      <c r="Q549" s="711"/>
      <c r="R549" s="711"/>
      <c r="S549" s="711"/>
      <c r="T549" s="711"/>
      <c r="U549" s="711"/>
      <c r="V549" s="711"/>
      <c r="W549" s="711"/>
      <c r="X549" s="711"/>
      <c r="Y549" s="711"/>
      <c r="Z549" s="711"/>
      <c r="AA549" s="711"/>
      <c r="AB549" s="711"/>
      <c r="AC549" s="711"/>
      <c r="AD549" s="711"/>
      <c r="AE549" s="711"/>
      <c r="AF549" s="711"/>
      <c r="AG549" s="711"/>
      <c r="AH549" s="711"/>
      <c r="AI549" s="711"/>
      <c r="AJ549" s="711"/>
      <c r="AK549" s="711"/>
      <c r="AL549" s="711"/>
      <c r="AM549" s="711"/>
      <c r="AN549" s="711"/>
      <c r="AO549" s="711"/>
      <c r="AP549" s="711"/>
      <c r="AQ549" s="711"/>
      <c r="AR549" s="711"/>
      <c r="AS549" s="711"/>
      <c r="AT549" s="711"/>
      <c r="AU549" s="711"/>
      <c r="AV549" s="711"/>
      <c r="AW549" s="711"/>
      <c r="AX549" s="711"/>
      <c r="AY549" s="711"/>
      <c r="AZ549" s="711"/>
      <c r="BA549" s="711"/>
      <c r="BB549" s="711"/>
      <c r="BC549" s="711"/>
      <c r="BD549" s="711"/>
      <c r="BE549" s="711"/>
      <c r="BF549" s="711"/>
      <c r="BG549" s="711"/>
      <c r="BH549" s="711"/>
      <c r="BI549" s="711"/>
      <c r="BJ549" s="711"/>
      <c r="BK549" s="711"/>
      <c r="BL549" s="711"/>
      <c r="BM549" s="711"/>
      <c r="BN549" s="711"/>
      <c r="BO549" s="711"/>
      <c r="BP549" s="711"/>
      <c r="BQ549" s="639"/>
      <c r="CB549" s="639"/>
    </row>
    <row r="550" ht="15.75" customHeight="1">
      <c r="A550" s="639"/>
      <c r="B550" s="639"/>
      <c r="C550" s="639"/>
      <c r="D550" s="639"/>
      <c r="E550" s="711"/>
      <c r="F550" s="711"/>
      <c r="G550" s="711"/>
      <c r="H550" s="711"/>
      <c r="I550" s="639"/>
      <c r="J550" s="711"/>
      <c r="K550" s="711"/>
      <c r="L550" s="711"/>
      <c r="M550" s="711"/>
      <c r="N550" s="711"/>
      <c r="O550" s="711"/>
      <c r="P550" s="711"/>
      <c r="Q550" s="711"/>
      <c r="R550" s="711"/>
      <c r="S550" s="711"/>
      <c r="T550" s="711"/>
      <c r="U550" s="711"/>
      <c r="V550" s="711"/>
      <c r="W550" s="711"/>
      <c r="X550" s="711"/>
      <c r="Y550" s="711"/>
      <c r="Z550" s="711"/>
      <c r="AA550" s="711"/>
      <c r="AB550" s="711"/>
      <c r="AC550" s="711"/>
      <c r="AD550" s="711"/>
      <c r="AE550" s="711"/>
      <c r="AF550" s="711"/>
      <c r="AG550" s="711"/>
      <c r="AH550" s="711"/>
      <c r="AI550" s="711"/>
      <c r="AJ550" s="711"/>
      <c r="AK550" s="711"/>
      <c r="AL550" s="711"/>
      <c r="AM550" s="711"/>
      <c r="AN550" s="711"/>
      <c r="AO550" s="711"/>
      <c r="AP550" s="711"/>
      <c r="AQ550" s="711"/>
      <c r="AR550" s="711"/>
      <c r="AS550" s="711"/>
      <c r="AT550" s="711"/>
      <c r="AU550" s="711"/>
      <c r="AV550" s="711"/>
      <c r="AW550" s="711"/>
      <c r="AX550" s="711"/>
      <c r="AY550" s="711"/>
      <c r="AZ550" s="711"/>
      <c r="BA550" s="711"/>
      <c r="BB550" s="711"/>
      <c r="BC550" s="711"/>
      <c r="BD550" s="711"/>
      <c r="BE550" s="711"/>
      <c r="BF550" s="711"/>
      <c r="BG550" s="711"/>
      <c r="BH550" s="711"/>
      <c r="BI550" s="711"/>
      <c r="BJ550" s="711"/>
      <c r="BK550" s="711"/>
      <c r="BL550" s="711"/>
      <c r="BM550" s="711"/>
      <c r="BN550" s="711"/>
      <c r="BO550" s="711"/>
      <c r="BP550" s="711"/>
      <c r="BQ550" s="639"/>
      <c r="CB550" s="639"/>
    </row>
    <row r="551" ht="15.75" customHeight="1">
      <c r="A551" s="639"/>
      <c r="B551" s="639"/>
      <c r="C551" s="639"/>
      <c r="D551" s="639"/>
      <c r="E551" s="711"/>
      <c r="F551" s="711"/>
      <c r="G551" s="711"/>
      <c r="H551" s="711"/>
      <c r="I551" s="639"/>
      <c r="J551" s="711"/>
      <c r="K551" s="711"/>
      <c r="L551" s="711"/>
      <c r="M551" s="711"/>
      <c r="N551" s="711"/>
      <c r="O551" s="711"/>
      <c r="P551" s="711"/>
      <c r="Q551" s="711"/>
      <c r="R551" s="711"/>
      <c r="S551" s="711"/>
      <c r="T551" s="711"/>
      <c r="U551" s="711"/>
      <c r="V551" s="711"/>
      <c r="W551" s="711"/>
      <c r="X551" s="711"/>
      <c r="Y551" s="711"/>
      <c r="Z551" s="711"/>
      <c r="AA551" s="711"/>
      <c r="AB551" s="711"/>
      <c r="AC551" s="711"/>
      <c r="AD551" s="711"/>
      <c r="AE551" s="711"/>
      <c r="AF551" s="711"/>
      <c r="AG551" s="711"/>
      <c r="AH551" s="711"/>
      <c r="AI551" s="711"/>
      <c r="AJ551" s="711"/>
      <c r="AK551" s="711"/>
      <c r="AL551" s="711"/>
      <c r="AM551" s="711"/>
      <c r="AN551" s="711"/>
      <c r="AO551" s="711"/>
      <c r="AP551" s="711"/>
      <c r="AQ551" s="711"/>
      <c r="AR551" s="711"/>
      <c r="AS551" s="711"/>
      <c r="AT551" s="711"/>
      <c r="AU551" s="711"/>
      <c r="AV551" s="711"/>
      <c r="AW551" s="711"/>
      <c r="AX551" s="711"/>
      <c r="AY551" s="711"/>
      <c r="AZ551" s="711"/>
      <c r="BA551" s="711"/>
      <c r="BB551" s="711"/>
      <c r="BC551" s="711"/>
      <c r="BD551" s="711"/>
      <c r="BE551" s="711"/>
      <c r="BF551" s="711"/>
      <c r="BG551" s="711"/>
      <c r="BH551" s="711"/>
      <c r="BI551" s="711"/>
      <c r="BJ551" s="711"/>
      <c r="BK551" s="711"/>
      <c r="BL551" s="711"/>
      <c r="BM551" s="711"/>
      <c r="BN551" s="711"/>
      <c r="BO551" s="711"/>
      <c r="BP551" s="711"/>
      <c r="BQ551" s="639"/>
      <c r="CB551" s="639"/>
    </row>
    <row r="552" ht="15.75" customHeight="1">
      <c r="A552" s="639"/>
      <c r="B552" s="639"/>
      <c r="C552" s="639"/>
      <c r="D552" s="639"/>
      <c r="E552" s="711"/>
      <c r="F552" s="711"/>
      <c r="G552" s="711"/>
      <c r="H552" s="711"/>
      <c r="I552" s="639"/>
      <c r="J552" s="711"/>
      <c r="K552" s="711"/>
      <c r="L552" s="711"/>
      <c r="M552" s="711"/>
      <c r="N552" s="711"/>
      <c r="O552" s="711"/>
      <c r="P552" s="711"/>
      <c r="Q552" s="711"/>
      <c r="R552" s="711"/>
      <c r="S552" s="711"/>
      <c r="T552" s="711"/>
      <c r="U552" s="711"/>
      <c r="V552" s="711"/>
      <c r="W552" s="711"/>
      <c r="X552" s="711"/>
      <c r="Y552" s="711"/>
      <c r="Z552" s="711"/>
      <c r="AA552" s="711"/>
      <c r="AB552" s="711"/>
      <c r="AC552" s="711"/>
      <c r="AD552" s="711"/>
      <c r="AE552" s="711"/>
      <c r="AF552" s="711"/>
      <c r="AG552" s="711"/>
      <c r="AH552" s="711"/>
      <c r="AI552" s="711"/>
      <c r="AJ552" s="711"/>
      <c r="AK552" s="711"/>
      <c r="AL552" s="711"/>
      <c r="AM552" s="711"/>
      <c r="AN552" s="711"/>
      <c r="AO552" s="711"/>
      <c r="AP552" s="711"/>
      <c r="AQ552" s="711"/>
      <c r="AR552" s="711"/>
      <c r="AS552" s="711"/>
      <c r="AT552" s="711"/>
      <c r="AU552" s="711"/>
      <c r="AV552" s="711"/>
      <c r="AW552" s="711"/>
      <c r="AX552" s="711"/>
      <c r="AY552" s="711"/>
      <c r="AZ552" s="711"/>
      <c r="BA552" s="711"/>
      <c r="BB552" s="711"/>
      <c r="BC552" s="711"/>
      <c r="BD552" s="711"/>
      <c r="BE552" s="711"/>
      <c r="BF552" s="711"/>
      <c r="BG552" s="711"/>
      <c r="BH552" s="711"/>
      <c r="BI552" s="711"/>
      <c r="BJ552" s="711"/>
      <c r="BK552" s="711"/>
      <c r="BL552" s="711"/>
      <c r="BM552" s="711"/>
      <c r="BN552" s="711"/>
      <c r="BO552" s="711"/>
      <c r="BP552" s="711"/>
      <c r="BQ552" s="639"/>
      <c r="CB552" s="639"/>
    </row>
    <row r="553" ht="15.75" customHeight="1">
      <c r="A553" s="639"/>
      <c r="B553" s="639"/>
      <c r="C553" s="639"/>
      <c r="D553" s="639"/>
      <c r="E553" s="711"/>
      <c r="F553" s="711"/>
      <c r="G553" s="711"/>
      <c r="H553" s="711"/>
      <c r="I553" s="639"/>
      <c r="J553" s="711"/>
      <c r="K553" s="711"/>
      <c r="L553" s="711"/>
      <c r="M553" s="711"/>
      <c r="N553" s="711"/>
      <c r="O553" s="711"/>
      <c r="P553" s="711"/>
      <c r="Q553" s="711"/>
      <c r="R553" s="711"/>
      <c r="S553" s="711"/>
      <c r="T553" s="711"/>
      <c r="U553" s="711"/>
      <c r="V553" s="711"/>
      <c r="W553" s="711"/>
      <c r="X553" s="711"/>
      <c r="Y553" s="711"/>
      <c r="Z553" s="711"/>
      <c r="AA553" s="711"/>
      <c r="AB553" s="711"/>
      <c r="AC553" s="711"/>
      <c r="AD553" s="711"/>
      <c r="AE553" s="711"/>
      <c r="AF553" s="711"/>
      <c r="AG553" s="711"/>
      <c r="AH553" s="711"/>
      <c r="AI553" s="711"/>
      <c r="AJ553" s="711"/>
      <c r="AK553" s="711"/>
      <c r="AL553" s="711"/>
      <c r="AM553" s="711"/>
      <c r="AN553" s="711"/>
      <c r="AO553" s="711"/>
      <c r="AP553" s="711"/>
      <c r="AQ553" s="711"/>
      <c r="AR553" s="711"/>
      <c r="AS553" s="711"/>
      <c r="AT553" s="711"/>
      <c r="AU553" s="711"/>
      <c r="AV553" s="711"/>
      <c r="AW553" s="711"/>
      <c r="AX553" s="711"/>
      <c r="AY553" s="711"/>
      <c r="AZ553" s="711"/>
      <c r="BA553" s="711"/>
      <c r="BB553" s="711"/>
      <c r="BC553" s="711"/>
      <c r="BD553" s="711"/>
      <c r="BE553" s="711"/>
      <c r="BF553" s="711"/>
      <c r="BG553" s="711"/>
      <c r="BH553" s="711"/>
      <c r="BI553" s="711"/>
      <c r="BJ553" s="711"/>
      <c r="BK553" s="711"/>
      <c r="BL553" s="711"/>
      <c r="BM553" s="711"/>
      <c r="BN553" s="711"/>
      <c r="BO553" s="711"/>
      <c r="BP553" s="711"/>
      <c r="BQ553" s="639"/>
      <c r="CB553" s="639"/>
    </row>
    <row r="554" ht="15.75" customHeight="1">
      <c r="A554" s="639"/>
      <c r="B554" s="639"/>
      <c r="C554" s="639"/>
      <c r="D554" s="639"/>
      <c r="E554" s="711"/>
      <c r="F554" s="711"/>
      <c r="G554" s="711"/>
      <c r="H554" s="711"/>
      <c r="I554" s="639"/>
      <c r="J554" s="711"/>
      <c r="K554" s="711"/>
      <c r="L554" s="711"/>
      <c r="M554" s="711"/>
      <c r="N554" s="711"/>
      <c r="O554" s="711"/>
      <c r="P554" s="711"/>
      <c r="Q554" s="711"/>
      <c r="R554" s="711"/>
      <c r="S554" s="711"/>
      <c r="T554" s="711"/>
      <c r="U554" s="711"/>
      <c r="V554" s="711"/>
      <c r="W554" s="711"/>
      <c r="X554" s="711"/>
      <c r="Y554" s="711"/>
      <c r="Z554" s="711"/>
      <c r="AA554" s="711"/>
      <c r="AB554" s="711"/>
      <c r="AC554" s="711"/>
      <c r="AD554" s="711"/>
      <c r="AE554" s="711"/>
      <c r="AF554" s="711"/>
      <c r="AG554" s="711"/>
      <c r="AH554" s="711"/>
      <c r="AI554" s="711"/>
      <c r="AJ554" s="711"/>
      <c r="AK554" s="711"/>
      <c r="AL554" s="711"/>
      <c r="AM554" s="711"/>
      <c r="AN554" s="711"/>
      <c r="AO554" s="711"/>
      <c r="AP554" s="711"/>
      <c r="AQ554" s="711"/>
      <c r="AR554" s="711"/>
      <c r="AS554" s="711"/>
      <c r="AT554" s="711"/>
      <c r="AU554" s="711"/>
      <c r="AV554" s="711"/>
      <c r="AW554" s="711"/>
      <c r="AX554" s="711"/>
      <c r="AY554" s="711"/>
      <c r="AZ554" s="711"/>
      <c r="BA554" s="711"/>
      <c r="BB554" s="711"/>
      <c r="BC554" s="711"/>
      <c r="BD554" s="711"/>
      <c r="BE554" s="711"/>
      <c r="BF554" s="711"/>
      <c r="BG554" s="711"/>
      <c r="BH554" s="711"/>
      <c r="BI554" s="711"/>
      <c r="BJ554" s="711"/>
      <c r="BK554" s="711"/>
      <c r="BL554" s="711"/>
      <c r="BM554" s="711"/>
      <c r="BN554" s="711"/>
      <c r="BO554" s="711"/>
      <c r="BP554" s="711"/>
      <c r="BQ554" s="639"/>
      <c r="CB554" s="639"/>
    </row>
    <row r="555" ht="15.75" customHeight="1">
      <c r="A555" s="639"/>
      <c r="B555" s="639"/>
      <c r="C555" s="639"/>
      <c r="D555" s="639"/>
      <c r="E555" s="711"/>
      <c r="F555" s="711"/>
      <c r="G555" s="711"/>
      <c r="H555" s="711"/>
      <c r="I555" s="639"/>
      <c r="J555" s="711"/>
      <c r="K555" s="711"/>
      <c r="L555" s="711"/>
      <c r="M555" s="711"/>
      <c r="N555" s="711"/>
      <c r="O555" s="711"/>
      <c r="P555" s="711"/>
      <c r="Q555" s="711"/>
      <c r="R555" s="711"/>
      <c r="S555" s="711"/>
      <c r="T555" s="711"/>
      <c r="U555" s="711"/>
      <c r="V555" s="711"/>
      <c r="W555" s="711"/>
      <c r="X555" s="711"/>
      <c r="Y555" s="711"/>
      <c r="Z555" s="711"/>
      <c r="AA555" s="711"/>
      <c r="AB555" s="711"/>
      <c r="AC555" s="711"/>
      <c r="AD555" s="711"/>
      <c r="AE555" s="711"/>
      <c r="AF555" s="711"/>
      <c r="AG555" s="711"/>
      <c r="AH555" s="711"/>
      <c r="AI555" s="711"/>
      <c r="AJ555" s="711"/>
      <c r="AK555" s="711"/>
      <c r="AL555" s="711"/>
      <c r="AM555" s="711"/>
      <c r="AN555" s="711"/>
      <c r="AO555" s="711"/>
      <c r="AP555" s="711"/>
      <c r="AQ555" s="711"/>
      <c r="AR555" s="711"/>
      <c r="AS555" s="711"/>
      <c r="AT555" s="711"/>
      <c r="AU555" s="711"/>
      <c r="AV555" s="711"/>
      <c r="AW555" s="711"/>
      <c r="AX555" s="711"/>
      <c r="AY555" s="711"/>
      <c r="AZ555" s="711"/>
      <c r="BA555" s="711"/>
      <c r="BB555" s="711"/>
      <c r="BC555" s="711"/>
      <c r="BD555" s="711"/>
      <c r="BE555" s="711"/>
      <c r="BF555" s="711"/>
      <c r="BG555" s="711"/>
      <c r="BH555" s="711"/>
      <c r="BI555" s="711"/>
      <c r="BJ555" s="711"/>
      <c r="BK555" s="711"/>
      <c r="BL555" s="711"/>
      <c r="BM555" s="711"/>
      <c r="BN555" s="711"/>
      <c r="BO555" s="711"/>
      <c r="BP555" s="711"/>
      <c r="BQ555" s="639"/>
      <c r="CB555" s="639"/>
    </row>
    <row r="556" ht="15.75" customHeight="1">
      <c r="A556" s="639"/>
      <c r="B556" s="639"/>
      <c r="C556" s="639"/>
      <c r="D556" s="639"/>
      <c r="E556" s="711"/>
      <c r="F556" s="711"/>
      <c r="G556" s="711"/>
      <c r="H556" s="711"/>
      <c r="I556" s="639"/>
      <c r="J556" s="711"/>
      <c r="K556" s="711"/>
      <c r="L556" s="711"/>
      <c r="M556" s="711"/>
      <c r="N556" s="711"/>
      <c r="O556" s="711"/>
      <c r="P556" s="711"/>
      <c r="Q556" s="711"/>
      <c r="R556" s="711"/>
      <c r="S556" s="711"/>
      <c r="T556" s="711"/>
      <c r="U556" s="711"/>
      <c r="V556" s="711"/>
      <c r="W556" s="711"/>
      <c r="X556" s="711"/>
      <c r="Y556" s="711"/>
      <c r="Z556" s="711"/>
      <c r="AA556" s="711"/>
      <c r="AB556" s="711"/>
      <c r="AC556" s="711"/>
      <c r="AD556" s="711"/>
      <c r="AE556" s="711"/>
      <c r="AF556" s="711"/>
      <c r="AG556" s="711"/>
      <c r="AH556" s="711"/>
      <c r="AI556" s="711"/>
      <c r="AJ556" s="711"/>
      <c r="AK556" s="711"/>
      <c r="AL556" s="711"/>
      <c r="AM556" s="711"/>
      <c r="AN556" s="711"/>
      <c r="AO556" s="711"/>
      <c r="AP556" s="711"/>
      <c r="AQ556" s="711"/>
      <c r="AR556" s="711"/>
      <c r="AS556" s="711"/>
      <c r="AT556" s="711"/>
      <c r="AU556" s="711"/>
      <c r="AV556" s="711"/>
      <c r="AW556" s="711"/>
      <c r="AX556" s="711"/>
      <c r="AY556" s="711"/>
      <c r="AZ556" s="711"/>
      <c r="BA556" s="711"/>
      <c r="BB556" s="711"/>
      <c r="BC556" s="711"/>
      <c r="BD556" s="711"/>
      <c r="BE556" s="711"/>
      <c r="BF556" s="711"/>
      <c r="BG556" s="711"/>
      <c r="BH556" s="711"/>
      <c r="BI556" s="711"/>
      <c r="BJ556" s="711"/>
      <c r="BK556" s="711"/>
      <c r="BL556" s="711"/>
      <c r="BM556" s="711"/>
      <c r="BN556" s="711"/>
      <c r="BO556" s="711"/>
      <c r="BP556" s="711"/>
      <c r="BQ556" s="639"/>
      <c r="CB556" s="639"/>
    </row>
    <row r="557" ht="15.75" customHeight="1">
      <c r="A557" s="639"/>
      <c r="B557" s="639"/>
      <c r="C557" s="639"/>
      <c r="D557" s="639"/>
      <c r="E557" s="711"/>
      <c r="F557" s="711"/>
      <c r="G557" s="711"/>
      <c r="H557" s="711"/>
      <c r="I557" s="639"/>
      <c r="J557" s="711"/>
      <c r="K557" s="711"/>
      <c r="L557" s="711"/>
      <c r="M557" s="711"/>
      <c r="N557" s="711"/>
      <c r="O557" s="711"/>
      <c r="P557" s="711"/>
      <c r="Q557" s="711"/>
      <c r="R557" s="711"/>
      <c r="S557" s="711"/>
      <c r="T557" s="711"/>
      <c r="U557" s="711"/>
      <c r="V557" s="711"/>
      <c r="W557" s="711"/>
      <c r="X557" s="711"/>
      <c r="Y557" s="711"/>
      <c r="Z557" s="711"/>
      <c r="AA557" s="711"/>
      <c r="AB557" s="711"/>
      <c r="AC557" s="711"/>
      <c r="AD557" s="711"/>
      <c r="AE557" s="711"/>
      <c r="AF557" s="711"/>
      <c r="AG557" s="711"/>
      <c r="AH557" s="711"/>
      <c r="AI557" s="711"/>
      <c r="AJ557" s="711"/>
      <c r="AK557" s="711"/>
      <c r="AL557" s="711"/>
      <c r="AM557" s="711"/>
      <c r="AN557" s="711"/>
      <c r="AO557" s="711"/>
      <c r="AP557" s="711"/>
      <c r="AQ557" s="711"/>
      <c r="AR557" s="711"/>
      <c r="AS557" s="711"/>
      <c r="AT557" s="711"/>
      <c r="AU557" s="711"/>
      <c r="AV557" s="711"/>
      <c r="AW557" s="711"/>
      <c r="AX557" s="711"/>
      <c r="AY557" s="711"/>
      <c r="AZ557" s="711"/>
      <c r="BA557" s="711"/>
      <c r="BB557" s="711"/>
      <c r="BC557" s="711"/>
      <c r="BD557" s="711"/>
      <c r="BE557" s="711"/>
      <c r="BF557" s="711"/>
      <c r="BG557" s="711"/>
      <c r="BH557" s="711"/>
      <c r="BI557" s="711"/>
      <c r="BJ557" s="711"/>
      <c r="BK557" s="711"/>
      <c r="BL557" s="711"/>
      <c r="BM557" s="711"/>
      <c r="BN557" s="711"/>
      <c r="BO557" s="711"/>
      <c r="BP557" s="711"/>
      <c r="BQ557" s="639"/>
      <c r="CB557" s="639"/>
    </row>
    <row r="558" ht="15.75" customHeight="1">
      <c r="A558" s="639"/>
      <c r="B558" s="639"/>
      <c r="C558" s="639"/>
      <c r="D558" s="639"/>
      <c r="E558" s="711"/>
      <c r="F558" s="711"/>
      <c r="G558" s="711"/>
      <c r="H558" s="711"/>
      <c r="I558" s="639"/>
      <c r="J558" s="711"/>
      <c r="K558" s="711"/>
      <c r="L558" s="711"/>
      <c r="M558" s="711"/>
      <c r="N558" s="711"/>
      <c r="O558" s="711"/>
      <c r="P558" s="711"/>
      <c r="Q558" s="711"/>
      <c r="R558" s="711"/>
      <c r="S558" s="711"/>
      <c r="T558" s="711"/>
      <c r="U558" s="711"/>
      <c r="V558" s="711"/>
      <c r="W558" s="711"/>
      <c r="X558" s="711"/>
      <c r="Y558" s="711"/>
      <c r="Z558" s="711"/>
      <c r="AA558" s="711"/>
      <c r="AB558" s="711"/>
      <c r="AC558" s="711"/>
      <c r="AD558" s="711"/>
      <c r="AE558" s="711"/>
      <c r="AF558" s="711"/>
      <c r="AG558" s="711"/>
      <c r="AH558" s="711"/>
      <c r="AI558" s="711"/>
      <c r="AJ558" s="711"/>
      <c r="AK558" s="711"/>
      <c r="AL558" s="711"/>
      <c r="AM558" s="711"/>
      <c r="AN558" s="711"/>
      <c r="AO558" s="711"/>
      <c r="AP558" s="711"/>
      <c r="AQ558" s="711"/>
      <c r="AR558" s="711"/>
      <c r="AS558" s="711"/>
      <c r="AT558" s="711"/>
      <c r="AU558" s="711"/>
      <c r="AV558" s="711"/>
      <c r="AW558" s="711"/>
      <c r="AX558" s="711"/>
      <c r="AY558" s="711"/>
      <c r="AZ558" s="711"/>
      <c r="BA558" s="711"/>
      <c r="BB558" s="711"/>
      <c r="BC558" s="711"/>
      <c r="BD558" s="711"/>
      <c r="BE558" s="711"/>
      <c r="BF558" s="711"/>
      <c r="BG558" s="711"/>
      <c r="BH558" s="711"/>
      <c r="BI558" s="711"/>
      <c r="BJ558" s="711"/>
      <c r="BK558" s="711"/>
      <c r="BL558" s="711"/>
      <c r="BM558" s="711"/>
      <c r="BN558" s="711"/>
      <c r="BO558" s="711"/>
      <c r="BP558" s="711"/>
      <c r="BQ558" s="639"/>
      <c r="CB558" s="639"/>
    </row>
    <row r="559" ht="15.75" customHeight="1">
      <c r="A559" s="639"/>
      <c r="B559" s="639"/>
      <c r="C559" s="639"/>
      <c r="D559" s="639"/>
      <c r="E559" s="711"/>
      <c r="F559" s="711"/>
      <c r="G559" s="711"/>
      <c r="H559" s="711"/>
      <c r="I559" s="639"/>
      <c r="J559" s="711"/>
      <c r="K559" s="711"/>
      <c r="L559" s="711"/>
      <c r="M559" s="711"/>
      <c r="N559" s="711"/>
      <c r="O559" s="711"/>
      <c r="P559" s="711"/>
      <c r="Q559" s="711"/>
      <c r="R559" s="711"/>
      <c r="S559" s="711"/>
      <c r="T559" s="711"/>
      <c r="U559" s="711"/>
      <c r="V559" s="711"/>
      <c r="W559" s="711"/>
      <c r="X559" s="711"/>
      <c r="Y559" s="711"/>
      <c r="Z559" s="711"/>
      <c r="AA559" s="711"/>
      <c r="AB559" s="711"/>
      <c r="AC559" s="711"/>
      <c r="AD559" s="711"/>
      <c r="AE559" s="711"/>
      <c r="AF559" s="711"/>
      <c r="AG559" s="711"/>
      <c r="AH559" s="711"/>
      <c r="AI559" s="711"/>
      <c r="AJ559" s="711"/>
      <c r="AK559" s="711"/>
      <c r="AL559" s="711"/>
      <c r="AM559" s="711"/>
      <c r="AN559" s="711"/>
      <c r="AO559" s="711"/>
      <c r="AP559" s="711"/>
      <c r="AQ559" s="711"/>
      <c r="AR559" s="711"/>
      <c r="AS559" s="711"/>
      <c r="AT559" s="711"/>
      <c r="AU559" s="711"/>
      <c r="AV559" s="711"/>
      <c r="AW559" s="711"/>
      <c r="AX559" s="711"/>
      <c r="AY559" s="711"/>
      <c r="AZ559" s="711"/>
      <c r="BA559" s="711"/>
      <c r="BB559" s="711"/>
      <c r="BC559" s="711"/>
      <c r="BD559" s="711"/>
      <c r="BE559" s="711"/>
      <c r="BF559" s="711"/>
      <c r="BG559" s="711"/>
      <c r="BH559" s="711"/>
      <c r="BI559" s="711"/>
      <c r="BJ559" s="711"/>
      <c r="BK559" s="711"/>
      <c r="BL559" s="711"/>
      <c r="BM559" s="711"/>
      <c r="BN559" s="711"/>
      <c r="BO559" s="711"/>
      <c r="BP559" s="711"/>
      <c r="BQ559" s="639"/>
      <c r="CB559" s="639"/>
    </row>
    <row r="560" ht="15.75" customHeight="1">
      <c r="A560" s="639"/>
      <c r="B560" s="639"/>
      <c r="C560" s="639"/>
      <c r="D560" s="639"/>
      <c r="E560" s="711"/>
      <c r="F560" s="711"/>
      <c r="G560" s="711"/>
      <c r="H560" s="711"/>
      <c r="I560" s="639"/>
      <c r="J560" s="711"/>
      <c r="K560" s="711"/>
      <c r="L560" s="711"/>
      <c r="M560" s="711"/>
      <c r="N560" s="711"/>
      <c r="O560" s="711"/>
      <c r="P560" s="711"/>
      <c r="Q560" s="711"/>
      <c r="R560" s="711"/>
      <c r="S560" s="711"/>
      <c r="T560" s="711"/>
      <c r="U560" s="711"/>
      <c r="V560" s="711"/>
      <c r="W560" s="711"/>
      <c r="X560" s="711"/>
      <c r="Y560" s="711"/>
      <c r="Z560" s="711"/>
      <c r="AA560" s="711"/>
      <c r="AB560" s="711"/>
      <c r="AC560" s="711"/>
      <c r="AD560" s="711"/>
      <c r="AE560" s="711"/>
      <c r="AF560" s="711"/>
      <c r="AG560" s="711"/>
      <c r="AH560" s="711"/>
      <c r="AI560" s="711"/>
      <c r="AJ560" s="711"/>
      <c r="AK560" s="711"/>
      <c r="AL560" s="711"/>
      <c r="AM560" s="711"/>
      <c r="AN560" s="711"/>
      <c r="AO560" s="711"/>
      <c r="AP560" s="711"/>
      <c r="AQ560" s="711"/>
      <c r="AR560" s="711"/>
      <c r="AS560" s="711"/>
      <c r="AT560" s="711"/>
      <c r="AU560" s="711"/>
      <c r="AV560" s="711"/>
      <c r="AW560" s="711"/>
      <c r="AX560" s="711"/>
      <c r="AY560" s="711"/>
      <c r="AZ560" s="711"/>
      <c r="BA560" s="711"/>
      <c r="BB560" s="711"/>
      <c r="BC560" s="711"/>
      <c r="BD560" s="711"/>
      <c r="BE560" s="711"/>
      <c r="BF560" s="711"/>
      <c r="BG560" s="711"/>
      <c r="BH560" s="711"/>
      <c r="BI560" s="711"/>
      <c r="BJ560" s="711"/>
      <c r="BK560" s="711"/>
      <c r="BL560" s="711"/>
      <c r="BM560" s="711"/>
      <c r="BN560" s="711"/>
      <c r="BO560" s="711"/>
      <c r="BP560" s="711"/>
      <c r="BQ560" s="639"/>
      <c r="CB560" s="639"/>
    </row>
    <row r="561" ht="15.75" customHeight="1">
      <c r="A561" s="639"/>
      <c r="B561" s="639"/>
      <c r="C561" s="639"/>
      <c r="D561" s="639"/>
      <c r="E561" s="711"/>
      <c r="F561" s="711"/>
      <c r="G561" s="711"/>
      <c r="H561" s="711"/>
      <c r="I561" s="639"/>
      <c r="J561" s="711"/>
      <c r="K561" s="711"/>
      <c r="L561" s="711"/>
      <c r="M561" s="711"/>
      <c r="N561" s="711"/>
      <c r="O561" s="711"/>
      <c r="P561" s="711"/>
      <c r="Q561" s="711"/>
      <c r="R561" s="711"/>
      <c r="S561" s="711"/>
      <c r="T561" s="711"/>
      <c r="U561" s="711"/>
      <c r="V561" s="711"/>
      <c r="W561" s="711"/>
      <c r="X561" s="711"/>
      <c r="Y561" s="711"/>
      <c r="Z561" s="711"/>
      <c r="AA561" s="711"/>
      <c r="AB561" s="711"/>
      <c r="AC561" s="711"/>
      <c r="AD561" s="711"/>
      <c r="AE561" s="711"/>
      <c r="AF561" s="711"/>
      <c r="AG561" s="711"/>
      <c r="AH561" s="711"/>
      <c r="AI561" s="711"/>
      <c r="AJ561" s="711"/>
      <c r="AK561" s="711"/>
      <c r="AL561" s="711"/>
      <c r="AM561" s="711"/>
      <c r="AN561" s="711"/>
      <c r="AO561" s="711"/>
      <c r="AP561" s="711"/>
      <c r="AQ561" s="711"/>
      <c r="AR561" s="711"/>
      <c r="AS561" s="711"/>
      <c r="AT561" s="711"/>
      <c r="AU561" s="711"/>
      <c r="AV561" s="711"/>
      <c r="AW561" s="711"/>
      <c r="AX561" s="711"/>
      <c r="AY561" s="711"/>
      <c r="AZ561" s="711"/>
      <c r="BA561" s="711"/>
      <c r="BB561" s="711"/>
      <c r="BC561" s="711"/>
      <c r="BD561" s="711"/>
      <c r="BE561" s="711"/>
      <c r="BF561" s="711"/>
      <c r="BG561" s="711"/>
      <c r="BH561" s="711"/>
      <c r="BI561" s="711"/>
      <c r="BJ561" s="711"/>
      <c r="BK561" s="711"/>
      <c r="BL561" s="711"/>
      <c r="BM561" s="711"/>
      <c r="BN561" s="711"/>
      <c r="BO561" s="711"/>
      <c r="BP561" s="711"/>
      <c r="BQ561" s="639"/>
      <c r="CB561" s="639"/>
    </row>
    <row r="562" ht="15.75" customHeight="1">
      <c r="A562" s="639"/>
      <c r="B562" s="639"/>
      <c r="C562" s="639"/>
      <c r="D562" s="639"/>
      <c r="E562" s="711"/>
      <c r="F562" s="711"/>
      <c r="G562" s="711"/>
      <c r="H562" s="711"/>
      <c r="I562" s="639"/>
      <c r="J562" s="711"/>
      <c r="K562" s="711"/>
      <c r="L562" s="711"/>
      <c r="M562" s="711"/>
      <c r="N562" s="711"/>
      <c r="O562" s="711"/>
      <c r="P562" s="711"/>
      <c r="Q562" s="711"/>
      <c r="R562" s="711"/>
      <c r="S562" s="711"/>
      <c r="T562" s="711"/>
      <c r="U562" s="711"/>
      <c r="V562" s="711"/>
      <c r="W562" s="711"/>
      <c r="X562" s="711"/>
      <c r="Y562" s="711"/>
      <c r="Z562" s="711"/>
      <c r="AA562" s="711"/>
      <c r="AB562" s="711"/>
      <c r="AC562" s="711"/>
      <c r="AD562" s="711"/>
      <c r="AE562" s="711"/>
      <c r="AF562" s="711"/>
      <c r="AG562" s="711"/>
      <c r="AH562" s="711"/>
      <c r="AI562" s="711"/>
      <c r="AJ562" s="711"/>
      <c r="AK562" s="711"/>
      <c r="AL562" s="711"/>
      <c r="AM562" s="711"/>
      <c r="AN562" s="711"/>
      <c r="AO562" s="711"/>
      <c r="AP562" s="711"/>
      <c r="AQ562" s="711"/>
      <c r="AR562" s="711"/>
      <c r="AS562" s="711"/>
      <c r="AT562" s="711"/>
      <c r="AU562" s="711"/>
      <c r="AV562" s="711"/>
      <c r="AW562" s="711"/>
      <c r="AX562" s="711"/>
      <c r="AY562" s="711"/>
      <c r="AZ562" s="711"/>
      <c r="BA562" s="711"/>
      <c r="BB562" s="711"/>
      <c r="BC562" s="711"/>
      <c r="BD562" s="711"/>
      <c r="BE562" s="711"/>
      <c r="BF562" s="711"/>
      <c r="BG562" s="711"/>
      <c r="BH562" s="711"/>
      <c r="BI562" s="711"/>
      <c r="BJ562" s="711"/>
      <c r="BK562" s="711"/>
      <c r="BL562" s="711"/>
      <c r="BM562" s="711"/>
      <c r="BN562" s="711"/>
      <c r="BO562" s="711"/>
      <c r="BP562" s="711"/>
      <c r="BQ562" s="639"/>
      <c r="CB562" s="639"/>
    </row>
    <row r="563" ht="15.75" customHeight="1">
      <c r="A563" s="639"/>
      <c r="B563" s="639"/>
      <c r="C563" s="639"/>
      <c r="D563" s="639"/>
      <c r="E563" s="711"/>
      <c r="F563" s="711"/>
      <c r="G563" s="711"/>
      <c r="H563" s="711"/>
      <c r="I563" s="639"/>
      <c r="J563" s="711"/>
      <c r="K563" s="711"/>
      <c r="L563" s="711"/>
      <c r="M563" s="711"/>
      <c r="N563" s="711"/>
      <c r="O563" s="711"/>
      <c r="P563" s="711"/>
      <c r="Q563" s="711"/>
      <c r="R563" s="711"/>
      <c r="S563" s="711"/>
      <c r="T563" s="711"/>
      <c r="U563" s="711"/>
      <c r="V563" s="711"/>
      <c r="W563" s="711"/>
      <c r="X563" s="711"/>
      <c r="Y563" s="711"/>
      <c r="Z563" s="711"/>
      <c r="AA563" s="711"/>
      <c r="AB563" s="711"/>
      <c r="AC563" s="711"/>
      <c r="AD563" s="711"/>
      <c r="AE563" s="711"/>
      <c r="AF563" s="711"/>
      <c r="AG563" s="711"/>
      <c r="AH563" s="711"/>
      <c r="AI563" s="711"/>
      <c r="AJ563" s="711"/>
      <c r="AK563" s="711"/>
      <c r="AL563" s="711"/>
      <c r="AM563" s="711"/>
      <c r="AN563" s="711"/>
      <c r="AO563" s="711"/>
      <c r="AP563" s="711"/>
      <c r="AQ563" s="711"/>
      <c r="AR563" s="711"/>
      <c r="AS563" s="711"/>
      <c r="AT563" s="711"/>
      <c r="AU563" s="711"/>
      <c r="AV563" s="711"/>
      <c r="AW563" s="711"/>
      <c r="AX563" s="711"/>
      <c r="AY563" s="711"/>
      <c r="AZ563" s="711"/>
      <c r="BA563" s="711"/>
      <c r="BB563" s="711"/>
      <c r="BC563" s="711"/>
      <c r="BD563" s="711"/>
      <c r="BE563" s="711"/>
      <c r="BF563" s="711"/>
      <c r="BG563" s="711"/>
      <c r="BH563" s="711"/>
      <c r="BI563" s="711"/>
      <c r="BJ563" s="711"/>
      <c r="BK563" s="711"/>
      <c r="BL563" s="711"/>
      <c r="BM563" s="711"/>
      <c r="BN563" s="711"/>
      <c r="BO563" s="711"/>
      <c r="BP563" s="711"/>
      <c r="BQ563" s="639"/>
      <c r="CB563" s="639"/>
    </row>
    <row r="564" ht="15.75" customHeight="1">
      <c r="A564" s="639"/>
      <c r="B564" s="639"/>
      <c r="C564" s="639"/>
      <c r="D564" s="639"/>
      <c r="E564" s="711"/>
      <c r="F564" s="711"/>
      <c r="G564" s="711"/>
      <c r="H564" s="711"/>
      <c r="I564" s="639"/>
      <c r="J564" s="711"/>
      <c r="K564" s="711"/>
      <c r="L564" s="711"/>
      <c r="M564" s="711"/>
      <c r="N564" s="711"/>
      <c r="O564" s="711"/>
      <c r="P564" s="711"/>
      <c r="Q564" s="711"/>
      <c r="R564" s="711"/>
      <c r="S564" s="711"/>
      <c r="T564" s="711"/>
      <c r="U564" s="711"/>
      <c r="V564" s="711"/>
      <c r="W564" s="711"/>
      <c r="X564" s="711"/>
      <c r="Y564" s="711"/>
      <c r="Z564" s="711"/>
      <c r="AA564" s="711"/>
      <c r="AB564" s="711"/>
      <c r="AC564" s="711"/>
      <c r="AD564" s="711"/>
      <c r="AE564" s="711"/>
      <c r="AF564" s="711"/>
      <c r="AG564" s="711"/>
      <c r="AH564" s="711"/>
      <c r="AI564" s="711"/>
      <c r="AJ564" s="711"/>
      <c r="AK564" s="711"/>
      <c r="AL564" s="711"/>
      <c r="AM564" s="711"/>
      <c r="AN564" s="711"/>
      <c r="AO564" s="711"/>
      <c r="AP564" s="711"/>
      <c r="AQ564" s="711"/>
      <c r="AR564" s="711"/>
      <c r="AS564" s="711"/>
      <c r="AT564" s="711"/>
      <c r="AU564" s="711"/>
      <c r="AV564" s="711"/>
      <c r="AW564" s="711"/>
      <c r="AX564" s="711"/>
      <c r="AY564" s="711"/>
      <c r="AZ564" s="711"/>
      <c r="BA564" s="711"/>
      <c r="BB564" s="711"/>
      <c r="BC564" s="711"/>
      <c r="BD564" s="711"/>
      <c r="BE564" s="711"/>
      <c r="BF564" s="711"/>
      <c r="BG564" s="711"/>
      <c r="BH564" s="711"/>
      <c r="BI564" s="711"/>
      <c r="BJ564" s="711"/>
      <c r="BK564" s="711"/>
      <c r="BL564" s="711"/>
      <c r="BM564" s="711"/>
      <c r="BN564" s="711"/>
      <c r="BO564" s="711"/>
      <c r="BP564" s="711"/>
      <c r="BQ564" s="639"/>
      <c r="CB564" s="639"/>
    </row>
    <row r="565" ht="15.75" customHeight="1">
      <c r="A565" s="639"/>
      <c r="B565" s="639"/>
      <c r="C565" s="639"/>
      <c r="D565" s="639"/>
      <c r="E565" s="711"/>
      <c r="F565" s="711"/>
      <c r="G565" s="711"/>
      <c r="H565" s="711"/>
      <c r="I565" s="639"/>
      <c r="J565" s="711"/>
      <c r="K565" s="711"/>
      <c r="L565" s="711"/>
      <c r="M565" s="711"/>
      <c r="N565" s="711"/>
      <c r="O565" s="711"/>
      <c r="P565" s="711"/>
      <c r="Q565" s="711"/>
      <c r="R565" s="711"/>
      <c r="S565" s="711"/>
      <c r="T565" s="711"/>
      <c r="U565" s="711"/>
      <c r="V565" s="711"/>
      <c r="W565" s="711"/>
      <c r="X565" s="711"/>
      <c r="Y565" s="711"/>
      <c r="Z565" s="711"/>
      <c r="AA565" s="711"/>
      <c r="AB565" s="711"/>
      <c r="AC565" s="711"/>
      <c r="AD565" s="711"/>
      <c r="AE565" s="711"/>
      <c r="AF565" s="711"/>
      <c r="AG565" s="711"/>
      <c r="AH565" s="711"/>
      <c r="AI565" s="711"/>
      <c r="AJ565" s="711"/>
      <c r="AK565" s="711"/>
      <c r="AL565" s="711"/>
      <c r="AM565" s="711"/>
      <c r="AN565" s="711"/>
      <c r="AO565" s="711"/>
      <c r="AP565" s="711"/>
      <c r="AQ565" s="711"/>
      <c r="AR565" s="711"/>
      <c r="AS565" s="711"/>
      <c r="AT565" s="711"/>
      <c r="AU565" s="711"/>
      <c r="AV565" s="711"/>
      <c r="AW565" s="711"/>
      <c r="AX565" s="711"/>
      <c r="AY565" s="711"/>
      <c r="AZ565" s="711"/>
      <c r="BA565" s="711"/>
      <c r="BB565" s="711"/>
      <c r="BC565" s="711"/>
      <c r="BD565" s="711"/>
      <c r="BE565" s="711"/>
      <c r="BF565" s="711"/>
      <c r="BG565" s="711"/>
      <c r="BH565" s="711"/>
      <c r="BI565" s="711"/>
      <c r="BJ565" s="711"/>
      <c r="BK565" s="711"/>
      <c r="BL565" s="711"/>
      <c r="BM565" s="711"/>
      <c r="BN565" s="711"/>
      <c r="BO565" s="711"/>
      <c r="BP565" s="711"/>
      <c r="BQ565" s="639"/>
      <c r="CB565" s="639"/>
    </row>
    <row r="566" ht="15.75" customHeight="1">
      <c r="A566" s="639"/>
      <c r="B566" s="639"/>
      <c r="C566" s="639"/>
      <c r="D566" s="639"/>
      <c r="E566" s="711"/>
      <c r="F566" s="711"/>
      <c r="G566" s="711"/>
      <c r="H566" s="711"/>
      <c r="I566" s="639"/>
      <c r="J566" s="711"/>
      <c r="K566" s="711"/>
      <c r="L566" s="711"/>
      <c r="M566" s="711"/>
      <c r="N566" s="711"/>
      <c r="O566" s="711"/>
      <c r="P566" s="711"/>
      <c r="Q566" s="711"/>
      <c r="R566" s="711"/>
      <c r="S566" s="711"/>
      <c r="T566" s="711"/>
      <c r="U566" s="711"/>
      <c r="V566" s="711"/>
      <c r="W566" s="711"/>
      <c r="X566" s="711"/>
      <c r="Y566" s="711"/>
      <c r="Z566" s="711"/>
      <c r="AA566" s="711"/>
      <c r="AB566" s="711"/>
      <c r="AC566" s="711"/>
      <c r="AD566" s="711"/>
      <c r="AE566" s="711"/>
      <c r="AF566" s="711"/>
      <c r="AG566" s="711"/>
      <c r="AH566" s="711"/>
      <c r="AI566" s="711"/>
      <c r="AJ566" s="711"/>
      <c r="AK566" s="711"/>
      <c r="AL566" s="711"/>
      <c r="AM566" s="711"/>
      <c r="AN566" s="711"/>
      <c r="AO566" s="711"/>
      <c r="AP566" s="711"/>
      <c r="AQ566" s="711"/>
      <c r="AR566" s="711"/>
      <c r="AS566" s="711"/>
      <c r="AT566" s="711"/>
      <c r="AU566" s="711"/>
      <c r="AV566" s="711"/>
      <c r="AW566" s="711"/>
      <c r="AX566" s="711"/>
      <c r="AY566" s="711"/>
      <c r="AZ566" s="711"/>
      <c r="BA566" s="711"/>
      <c r="BB566" s="711"/>
      <c r="BC566" s="711"/>
      <c r="BD566" s="711"/>
      <c r="BE566" s="711"/>
      <c r="BF566" s="711"/>
      <c r="BG566" s="711"/>
      <c r="BH566" s="711"/>
      <c r="BI566" s="711"/>
      <c r="BJ566" s="711"/>
      <c r="BK566" s="711"/>
      <c r="BL566" s="711"/>
      <c r="BM566" s="711"/>
      <c r="BN566" s="711"/>
      <c r="BO566" s="711"/>
      <c r="BP566" s="711"/>
      <c r="BQ566" s="639"/>
      <c r="CB566" s="639"/>
    </row>
    <row r="567" ht="15.75" customHeight="1">
      <c r="A567" s="639"/>
      <c r="B567" s="639"/>
      <c r="C567" s="639"/>
      <c r="D567" s="639"/>
      <c r="E567" s="711"/>
      <c r="F567" s="711"/>
      <c r="G567" s="711"/>
      <c r="H567" s="711"/>
      <c r="I567" s="639"/>
      <c r="J567" s="711"/>
      <c r="K567" s="711"/>
      <c r="L567" s="711"/>
      <c r="M567" s="711"/>
      <c r="N567" s="711"/>
      <c r="O567" s="711"/>
      <c r="P567" s="711"/>
      <c r="Q567" s="711"/>
      <c r="R567" s="711"/>
      <c r="S567" s="711"/>
      <c r="T567" s="711"/>
      <c r="U567" s="711"/>
      <c r="V567" s="711"/>
      <c r="W567" s="711"/>
      <c r="X567" s="711"/>
      <c r="Y567" s="711"/>
      <c r="Z567" s="711"/>
      <c r="AA567" s="711"/>
      <c r="AB567" s="711"/>
      <c r="AC567" s="711"/>
      <c r="AD567" s="711"/>
      <c r="AE567" s="711"/>
      <c r="AF567" s="711"/>
      <c r="AG567" s="711"/>
      <c r="AH567" s="711"/>
      <c r="AI567" s="711"/>
      <c r="AJ567" s="711"/>
      <c r="AK567" s="711"/>
      <c r="AL567" s="711"/>
      <c r="AM567" s="711"/>
      <c r="AN567" s="711"/>
      <c r="AO567" s="711"/>
      <c r="AP567" s="711"/>
      <c r="AQ567" s="711"/>
      <c r="AR567" s="711"/>
      <c r="AS567" s="711"/>
      <c r="AT567" s="711"/>
      <c r="AU567" s="711"/>
      <c r="AV567" s="711"/>
      <c r="AW567" s="711"/>
      <c r="AX567" s="711"/>
      <c r="AY567" s="711"/>
      <c r="AZ567" s="711"/>
      <c r="BA567" s="711"/>
      <c r="BB567" s="711"/>
      <c r="BC567" s="711"/>
      <c r="BD567" s="711"/>
      <c r="BE567" s="711"/>
      <c r="BF567" s="711"/>
      <c r="BG567" s="711"/>
      <c r="BH567" s="711"/>
      <c r="BI567" s="711"/>
      <c r="BJ567" s="711"/>
      <c r="BK567" s="711"/>
      <c r="BL567" s="711"/>
      <c r="BM567" s="711"/>
      <c r="BN567" s="711"/>
      <c r="BO567" s="711"/>
      <c r="BP567" s="711"/>
      <c r="BQ567" s="639"/>
      <c r="CB567" s="639"/>
    </row>
    <row r="568" ht="15.75" customHeight="1">
      <c r="A568" s="639"/>
      <c r="B568" s="639"/>
      <c r="C568" s="639"/>
      <c r="D568" s="639"/>
      <c r="E568" s="711"/>
      <c r="F568" s="711"/>
      <c r="G568" s="711"/>
      <c r="H568" s="711"/>
      <c r="I568" s="639"/>
      <c r="J568" s="711"/>
      <c r="K568" s="711"/>
      <c r="L568" s="711"/>
      <c r="M568" s="711"/>
      <c r="N568" s="711"/>
      <c r="O568" s="711"/>
      <c r="P568" s="711"/>
      <c r="Q568" s="711"/>
      <c r="R568" s="711"/>
      <c r="S568" s="711"/>
      <c r="T568" s="711"/>
      <c r="U568" s="711"/>
      <c r="V568" s="711"/>
      <c r="W568" s="711"/>
      <c r="X568" s="711"/>
      <c r="Y568" s="711"/>
      <c r="Z568" s="711"/>
      <c r="AA568" s="711"/>
      <c r="AB568" s="711"/>
      <c r="AC568" s="711"/>
      <c r="AD568" s="711"/>
      <c r="AE568" s="711"/>
      <c r="AF568" s="711"/>
      <c r="AG568" s="711"/>
      <c r="AH568" s="711"/>
      <c r="AI568" s="711"/>
      <c r="AJ568" s="711"/>
      <c r="AK568" s="711"/>
      <c r="AL568" s="711"/>
      <c r="AM568" s="711"/>
      <c r="AN568" s="711"/>
      <c r="AO568" s="711"/>
      <c r="AP568" s="711"/>
      <c r="AQ568" s="711"/>
      <c r="AR568" s="711"/>
      <c r="AS568" s="711"/>
      <c r="AT568" s="711"/>
      <c r="AU568" s="711"/>
      <c r="AV568" s="711"/>
      <c r="AW568" s="711"/>
      <c r="AX568" s="711"/>
      <c r="AY568" s="711"/>
      <c r="AZ568" s="711"/>
      <c r="BA568" s="711"/>
      <c r="BB568" s="711"/>
      <c r="BC568" s="711"/>
      <c r="BD568" s="711"/>
      <c r="BE568" s="711"/>
      <c r="BF568" s="711"/>
      <c r="BG568" s="711"/>
      <c r="BH568" s="711"/>
      <c r="BI568" s="711"/>
      <c r="BJ568" s="711"/>
      <c r="BK568" s="711"/>
      <c r="BL568" s="711"/>
      <c r="BM568" s="711"/>
      <c r="BN568" s="711"/>
      <c r="BO568" s="711"/>
      <c r="BP568" s="711"/>
      <c r="BQ568" s="639"/>
      <c r="CB568" s="639"/>
    </row>
    <row r="569" ht="15.75" customHeight="1">
      <c r="A569" s="639"/>
      <c r="B569" s="639"/>
      <c r="C569" s="639"/>
      <c r="D569" s="639"/>
      <c r="E569" s="711"/>
      <c r="F569" s="711"/>
      <c r="G569" s="711"/>
      <c r="H569" s="711"/>
      <c r="I569" s="639"/>
      <c r="J569" s="711"/>
      <c r="K569" s="711"/>
      <c r="L569" s="711"/>
      <c r="M569" s="711"/>
      <c r="N569" s="711"/>
      <c r="O569" s="711"/>
      <c r="P569" s="711"/>
      <c r="Q569" s="711"/>
      <c r="R569" s="711"/>
      <c r="S569" s="711"/>
      <c r="T569" s="711"/>
      <c r="U569" s="711"/>
      <c r="V569" s="711"/>
      <c r="W569" s="711"/>
      <c r="X569" s="711"/>
      <c r="Y569" s="711"/>
      <c r="Z569" s="711"/>
      <c r="AA569" s="711"/>
      <c r="AB569" s="711"/>
      <c r="AC569" s="711"/>
      <c r="AD569" s="711"/>
      <c r="AE569" s="711"/>
      <c r="AF569" s="711"/>
      <c r="AG569" s="711"/>
      <c r="AH569" s="711"/>
      <c r="AI569" s="711"/>
      <c r="AJ569" s="711"/>
      <c r="AK569" s="711"/>
      <c r="AL569" s="711"/>
      <c r="AM569" s="711"/>
      <c r="AN569" s="711"/>
      <c r="AO569" s="711"/>
      <c r="AP569" s="711"/>
      <c r="AQ569" s="711"/>
      <c r="AR569" s="711"/>
      <c r="AS569" s="711"/>
      <c r="AT569" s="711"/>
      <c r="AU569" s="711"/>
      <c r="AV569" s="711"/>
      <c r="AW569" s="711"/>
      <c r="AX569" s="711"/>
      <c r="AY569" s="711"/>
      <c r="AZ569" s="711"/>
      <c r="BA569" s="711"/>
      <c r="BB569" s="711"/>
      <c r="BC569" s="711"/>
      <c r="BD569" s="711"/>
      <c r="BE569" s="711"/>
      <c r="BF569" s="711"/>
      <c r="BG569" s="711"/>
      <c r="BH569" s="711"/>
      <c r="BI569" s="711"/>
      <c r="BJ569" s="711"/>
      <c r="BK569" s="711"/>
      <c r="BL569" s="711"/>
      <c r="BM569" s="711"/>
      <c r="BN569" s="711"/>
      <c r="BO569" s="711"/>
      <c r="BP569" s="711"/>
      <c r="BQ569" s="639"/>
      <c r="CB569" s="639"/>
    </row>
    <row r="570" ht="15.75" customHeight="1">
      <c r="A570" s="639"/>
      <c r="B570" s="639"/>
      <c r="C570" s="639"/>
      <c r="D570" s="639"/>
      <c r="E570" s="711"/>
      <c r="F570" s="711"/>
      <c r="G570" s="711"/>
      <c r="H570" s="711"/>
      <c r="I570" s="639"/>
      <c r="J570" s="711"/>
      <c r="K570" s="711"/>
      <c r="L570" s="711"/>
      <c r="M570" s="711"/>
      <c r="N570" s="711"/>
      <c r="O570" s="711"/>
      <c r="P570" s="711"/>
      <c r="Q570" s="711"/>
      <c r="R570" s="711"/>
      <c r="S570" s="711"/>
      <c r="T570" s="711"/>
      <c r="U570" s="711"/>
      <c r="V570" s="711"/>
      <c r="W570" s="711"/>
      <c r="X570" s="711"/>
      <c r="Y570" s="711"/>
      <c r="Z570" s="711"/>
      <c r="AA570" s="711"/>
      <c r="AB570" s="711"/>
      <c r="AC570" s="711"/>
      <c r="AD570" s="711"/>
      <c r="AE570" s="711"/>
      <c r="AF570" s="711"/>
      <c r="AG570" s="711"/>
      <c r="AH570" s="711"/>
      <c r="AI570" s="711"/>
      <c r="AJ570" s="711"/>
      <c r="AK570" s="711"/>
      <c r="AL570" s="711"/>
      <c r="AM570" s="711"/>
      <c r="AN570" s="711"/>
      <c r="AO570" s="711"/>
      <c r="AP570" s="711"/>
      <c r="AQ570" s="711"/>
      <c r="AR570" s="711"/>
      <c r="AS570" s="711"/>
      <c r="AT570" s="711"/>
      <c r="AU570" s="711"/>
      <c r="AV570" s="711"/>
      <c r="AW570" s="711"/>
      <c r="AX570" s="711"/>
      <c r="AY570" s="711"/>
      <c r="AZ570" s="711"/>
      <c r="BA570" s="711"/>
      <c r="BB570" s="711"/>
      <c r="BC570" s="711"/>
      <c r="BD570" s="711"/>
      <c r="BE570" s="711"/>
      <c r="BF570" s="711"/>
      <c r="BG570" s="711"/>
      <c r="BH570" s="711"/>
      <c r="BI570" s="711"/>
      <c r="BJ570" s="711"/>
      <c r="BK570" s="711"/>
      <c r="BL570" s="711"/>
      <c r="BM570" s="711"/>
      <c r="BN570" s="711"/>
      <c r="BO570" s="711"/>
      <c r="BP570" s="711"/>
      <c r="BQ570" s="639"/>
      <c r="CB570" s="639"/>
    </row>
    <row r="571" ht="15.75" customHeight="1">
      <c r="A571" s="639"/>
      <c r="B571" s="639"/>
      <c r="C571" s="639"/>
      <c r="D571" s="639"/>
      <c r="E571" s="711"/>
      <c r="F571" s="711"/>
      <c r="G571" s="711"/>
      <c r="H571" s="711"/>
      <c r="I571" s="639"/>
      <c r="J571" s="711"/>
      <c r="K571" s="711"/>
      <c r="L571" s="711"/>
      <c r="M571" s="711"/>
      <c r="N571" s="711"/>
      <c r="O571" s="711"/>
      <c r="P571" s="711"/>
      <c r="Q571" s="711"/>
      <c r="R571" s="711"/>
      <c r="S571" s="711"/>
      <c r="T571" s="711"/>
      <c r="U571" s="711"/>
      <c r="V571" s="711"/>
      <c r="W571" s="711"/>
      <c r="X571" s="711"/>
      <c r="Y571" s="711"/>
      <c r="Z571" s="711"/>
      <c r="AA571" s="711"/>
      <c r="AB571" s="711"/>
      <c r="AC571" s="711"/>
      <c r="AD571" s="711"/>
      <c r="AE571" s="711"/>
      <c r="AF571" s="711"/>
      <c r="AG571" s="711"/>
      <c r="AH571" s="711"/>
      <c r="AI571" s="711"/>
      <c r="AJ571" s="711"/>
      <c r="AK571" s="711"/>
      <c r="AL571" s="711"/>
      <c r="AM571" s="711"/>
      <c r="AN571" s="711"/>
      <c r="AO571" s="711"/>
      <c r="AP571" s="711"/>
      <c r="AQ571" s="711"/>
      <c r="AR571" s="711"/>
      <c r="AS571" s="711"/>
      <c r="AT571" s="711"/>
      <c r="AU571" s="711"/>
      <c r="AV571" s="711"/>
      <c r="AW571" s="711"/>
      <c r="AX571" s="711"/>
      <c r="AY571" s="711"/>
      <c r="AZ571" s="711"/>
      <c r="BA571" s="711"/>
      <c r="BB571" s="711"/>
      <c r="BC571" s="711"/>
      <c r="BD571" s="711"/>
      <c r="BE571" s="711"/>
      <c r="BF571" s="711"/>
      <c r="BG571" s="711"/>
      <c r="BH571" s="711"/>
      <c r="BI571" s="711"/>
      <c r="BJ571" s="711"/>
      <c r="BK571" s="711"/>
      <c r="BL571" s="711"/>
      <c r="BM571" s="711"/>
      <c r="BN571" s="711"/>
      <c r="BO571" s="711"/>
      <c r="BP571" s="711"/>
      <c r="BQ571" s="639"/>
      <c r="CB571" s="639"/>
    </row>
    <row r="572" ht="15.75" customHeight="1">
      <c r="A572" s="639"/>
      <c r="B572" s="639"/>
      <c r="C572" s="639"/>
      <c r="D572" s="639"/>
      <c r="E572" s="711"/>
      <c r="F572" s="711"/>
      <c r="G572" s="711"/>
      <c r="H572" s="711"/>
      <c r="I572" s="639"/>
      <c r="J572" s="711"/>
      <c r="K572" s="711"/>
      <c r="L572" s="711"/>
      <c r="M572" s="711"/>
      <c r="N572" s="711"/>
      <c r="O572" s="711"/>
      <c r="P572" s="711"/>
      <c r="Q572" s="711"/>
      <c r="R572" s="711"/>
      <c r="S572" s="711"/>
      <c r="T572" s="711"/>
      <c r="U572" s="711"/>
      <c r="V572" s="711"/>
      <c r="W572" s="711"/>
      <c r="X572" s="711"/>
      <c r="Y572" s="711"/>
      <c r="Z572" s="711"/>
      <c r="AA572" s="711"/>
      <c r="AB572" s="711"/>
      <c r="AC572" s="711"/>
      <c r="AD572" s="711"/>
      <c r="AE572" s="711"/>
      <c r="AF572" s="711"/>
      <c r="AG572" s="711"/>
      <c r="AH572" s="711"/>
      <c r="AI572" s="711"/>
      <c r="AJ572" s="711"/>
      <c r="AK572" s="711"/>
      <c r="AL572" s="711"/>
      <c r="AM572" s="711"/>
      <c r="AN572" s="711"/>
      <c r="AO572" s="711"/>
      <c r="AP572" s="711"/>
      <c r="AQ572" s="711"/>
      <c r="AR572" s="711"/>
      <c r="AS572" s="711"/>
      <c r="AT572" s="711"/>
      <c r="AU572" s="711"/>
      <c r="AV572" s="711"/>
      <c r="AW572" s="711"/>
      <c r="AX572" s="711"/>
      <c r="AY572" s="711"/>
      <c r="AZ572" s="711"/>
      <c r="BA572" s="711"/>
      <c r="BB572" s="711"/>
      <c r="BC572" s="711"/>
      <c r="BD572" s="711"/>
      <c r="BE572" s="711"/>
      <c r="BF572" s="711"/>
      <c r="BG572" s="711"/>
      <c r="BH572" s="711"/>
      <c r="BI572" s="711"/>
      <c r="BJ572" s="711"/>
      <c r="BK572" s="711"/>
      <c r="BL572" s="711"/>
      <c r="BM572" s="711"/>
      <c r="BN572" s="711"/>
      <c r="BO572" s="711"/>
      <c r="BP572" s="711"/>
      <c r="BQ572" s="639"/>
      <c r="CB572" s="639"/>
    </row>
    <row r="573" ht="15.75" customHeight="1">
      <c r="A573" s="639"/>
      <c r="B573" s="639"/>
      <c r="C573" s="639"/>
      <c r="D573" s="639"/>
      <c r="E573" s="711"/>
      <c r="F573" s="711"/>
      <c r="G573" s="711"/>
      <c r="H573" s="711"/>
      <c r="I573" s="639"/>
      <c r="J573" s="711"/>
      <c r="K573" s="711"/>
      <c r="L573" s="711"/>
      <c r="M573" s="711"/>
      <c r="N573" s="711"/>
      <c r="O573" s="711"/>
      <c r="P573" s="711"/>
      <c r="Q573" s="711"/>
      <c r="R573" s="711"/>
      <c r="S573" s="711"/>
      <c r="T573" s="711"/>
      <c r="U573" s="711"/>
      <c r="V573" s="711"/>
      <c r="W573" s="711"/>
      <c r="X573" s="711"/>
      <c r="Y573" s="711"/>
      <c r="Z573" s="711"/>
      <c r="AA573" s="711"/>
      <c r="AB573" s="711"/>
      <c r="AC573" s="711"/>
      <c r="AD573" s="711"/>
      <c r="AE573" s="711"/>
      <c r="AF573" s="711"/>
      <c r="AG573" s="711"/>
      <c r="AH573" s="711"/>
      <c r="AI573" s="711"/>
      <c r="AJ573" s="711"/>
      <c r="AK573" s="711"/>
      <c r="AL573" s="711"/>
      <c r="AM573" s="711"/>
      <c r="AN573" s="711"/>
      <c r="AO573" s="711"/>
      <c r="AP573" s="711"/>
      <c r="AQ573" s="711"/>
      <c r="AR573" s="711"/>
      <c r="AS573" s="711"/>
      <c r="AT573" s="711"/>
      <c r="AU573" s="711"/>
      <c r="AV573" s="711"/>
      <c r="AW573" s="711"/>
      <c r="AX573" s="711"/>
      <c r="AY573" s="711"/>
      <c r="AZ573" s="711"/>
      <c r="BA573" s="711"/>
      <c r="BB573" s="711"/>
      <c r="BC573" s="711"/>
      <c r="BD573" s="711"/>
      <c r="BE573" s="711"/>
      <c r="BF573" s="711"/>
      <c r="BG573" s="711"/>
      <c r="BH573" s="711"/>
      <c r="BI573" s="711"/>
      <c r="BJ573" s="711"/>
      <c r="BK573" s="711"/>
      <c r="BL573" s="711"/>
      <c r="BM573" s="711"/>
      <c r="BN573" s="711"/>
      <c r="BO573" s="711"/>
      <c r="BP573" s="711"/>
      <c r="BQ573" s="639"/>
      <c r="CB573" s="639"/>
    </row>
    <row r="574" ht="15.75" customHeight="1">
      <c r="A574" s="639"/>
      <c r="B574" s="639"/>
      <c r="C574" s="639"/>
      <c r="D574" s="639"/>
      <c r="E574" s="711"/>
      <c r="F574" s="711"/>
      <c r="G574" s="711"/>
      <c r="H574" s="711"/>
      <c r="I574" s="639"/>
      <c r="J574" s="711"/>
      <c r="K574" s="711"/>
      <c r="L574" s="711"/>
      <c r="M574" s="711"/>
      <c r="N574" s="711"/>
      <c r="O574" s="711"/>
      <c r="P574" s="711"/>
      <c r="Q574" s="711"/>
      <c r="R574" s="711"/>
      <c r="S574" s="711"/>
      <c r="T574" s="711"/>
      <c r="U574" s="711"/>
      <c r="V574" s="711"/>
      <c r="W574" s="711"/>
      <c r="X574" s="711"/>
      <c r="Y574" s="711"/>
      <c r="Z574" s="711"/>
      <c r="AA574" s="711"/>
      <c r="AB574" s="711"/>
      <c r="AC574" s="711"/>
      <c r="AD574" s="711"/>
      <c r="AE574" s="711"/>
      <c r="AF574" s="711"/>
      <c r="AG574" s="711"/>
      <c r="AH574" s="711"/>
      <c r="AI574" s="711"/>
      <c r="AJ574" s="711"/>
      <c r="AK574" s="711"/>
      <c r="AL574" s="711"/>
      <c r="AM574" s="711"/>
      <c r="AN574" s="711"/>
      <c r="AO574" s="711"/>
      <c r="AP574" s="711"/>
      <c r="AQ574" s="711"/>
      <c r="AR574" s="711"/>
      <c r="AS574" s="711"/>
      <c r="AT574" s="711"/>
      <c r="AU574" s="711"/>
      <c r="AV574" s="711"/>
      <c r="AW574" s="711"/>
      <c r="AX574" s="711"/>
      <c r="AY574" s="711"/>
      <c r="AZ574" s="711"/>
      <c r="BA574" s="711"/>
      <c r="BB574" s="711"/>
      <c r="BC574" s="711"/>
      <c r="BD574" s="711"/>
      <c r="BE574" s="711"/>
      <c r="BF574" s="711"/>
      <c r="BG574" s="711"/>
      <c r="BH574" s="711"/>
      <c r="BI574" s="711"/>
      <c r="BJ574" s="711"/>
      <c r="BK574" s="711"/>
      <c r="BL574" s="711"/>
      <c r="BM574" s="711"/>
      <c r="BN574" s="711"/>
      <c r="BO574" s="711"/>
      <c r="BP574" s="711"/>
      <c r="BQ574" s="639"/>
      <c r="CB574" s="639"/>
    </row>
    <row r="575" ht="15.75" customHeight="1">
      <c r="A575" s="639"/>
      <c r="B575" s="639"/>
      <c r="C575" s="639"/>
      <c r="D575" s="639"/>
      <c r="E575" s="711"/>
      <c r="F575" s="711"/>
      <c r="G575" s="711"/>
      <c r="H575" s="711"/>
      <c r="I575" s="639"/>
      <c r="J575" s="711"/>
      <c r="K575" s="711"/>
      <c r="L575" s="711"/>
      <c r="M575" s="711"/>
      <c r="N575" s="711"/>
      <c r="O575" s="711"/>
      <c r="P575" s="711"/>
      <c r="Q575" s="711"/>
      <c r="R575" s="711"/>
      <c r="S575" s="711"/>
      <c r="T575" s="711"/>
      <c r="U575" s="711"/>
      <c r="V575" s="711"/>
      <c r="W575" s="711"/>
      <c r="X575" s="711"/>
      <c r="Y575" s="711"/>
      <c r="Z575" s="711"/>
      <c r="AA575" s="711"/>
      <c r="AB575" s="711"/>
      <c r="AC575" s="711"/>
      <c r="AD575" s="711"/>
      <c r="AE575" s="711"/>
      <c r="AF575" s="711"/>
      <c r="AG575" s="711"/>
      <c r="AH575" s="711"/>
      <c r="AI575" s="711"/>
      <c r="AJ575" s="711"/>
      <c r="AK575" s="711"/>
      <c r="AL575" s="711"/>
      <c r="AM575" s="711"/>
      <c r="AN575" s="711"/>
      <c r="AO575" s="711"/>
      <c r="AP575" s="711"/>
      <c r="AQ575" s="711"/>
      <c r="AR575" s="711"/>
      <c r="AS575" s="711"/>
      <c r="AT575" s="711"/>
      <c r="AU575" s="711"/>
      <c r="AV575" s="711"/>
      <c r="AW575" s="711"/>
      <c r="AX575" s="711"/>
      <c r="AY575" s="711"/>
      <c r="AZ575" s="711"/>
      <c r="BA575" s="711"/>
      <c r="BB575" s="711"/>
      <c r="BC575" s="711"/>
      <c r="BD575" s="711"/>
      <c r="BE575" s="711"/>
      <c r="BF575" s="711"/>
      <c r="BG575" s="711"/>
      <c r="BH575" s="711"/>
      <c r="BI575" s="711"/>
      <c r="BJ575" s="711"/>
      <c r="BK575" s="711"/>
      <c r="BL575" s="711"/>
      <c r="BM575" s="711"/>
      <c r="BN575" s="711"/>
      <c r="BO575" s="711"/>
      <c r="BP575" s="711"/>
      <c r="BQ575" s="639"/>
      <c r="CB575" s="639"/>
    </row>
    <row r="576" ht="15.75" customHeight="1">
      <c r="A576" s="639"/>
      <c r="B576" s="639"/>
      <c r="C576" s="639"/>
      <c r="D576" s="639"/>
      <c r="E576" s="711"/>
      <c r="F576" s="711"/>
      <c r="G576" s="711"/>
      <c r="H576" s="711"/>
      <c r="I576" s="639"/>
      <c r="J576" s="711"/>
      <c r="K576" s="711"/>
      <c r="L576" s="711"/>
      <c r="M576" s="711"/>
      <c r="N576" s="711"/>
      <c r="O576" s="711"/>
      <c r="P576" s="711"/>
      <c r="Q576" s="711"/>
      <c r="R576" s="711"/>
      <c r="S576" s="711"/>
      <c r="T576" s="711"/>
      <c r="U576" s="711"/>
      <c r="V576" s="711"/>
      <c r="W576" s="711"/>
      <c r="X576" s="711"/>
      <c r="Y576" s="711"/>
      <c r="Z576" s="711"/>
      <c r="AA576" s="711"/>
      <c r="AB576" s="711"/>
      <c r="AC576" s="711"/>
      <c r="AD576" s="711"/>
      <c r="AE576" s="711"/>
      <c r="AF576" s="711"/>
      <c r="AG576" s="711"/>
      <c r="AH576" s="711"/>
      <c r="AI576" s="711"/>
      <c r="AJ576" s="711"/>
      <c r="AK576" s="711"/>
      <c r="AL576" s="711"/>
      <c r="AM576" s="711"/>
      <c r="AN576" s="711"/>
      <c r="AO576" s="711"/>
      <c r="AP576" s="711"/>
      <c r="AQ576" s="711"/>
      <c r="AR576" s="711"/>
      <c r="AS576" s="711"/>
      <c r="AT576" s="711"/>
      <c r="AU576" s="711"/>
      <c r="AV576" s="711"/>
      <c r="AW576" s="711"/>
      <c r="AX576" s="711"/>
      <c r="AY576" s="711"/>
      <c r="AZ576" s="711"/>
      <c r="BA576" s="711"/>
      <c r="BB576" s="711"/>
      <c r="BC576" s="711"/>
      <c r="BD576" s="711"/>
      <c r="BE576" s="711"/>
      <c r="BF576" s="711"/>
      <c r="BG576" s="711"/>
      <c r="BH576" s="711"/>
      <c r="BI576" s="711"/>
      <c r="BJ576" s="711"/>
      <c r="BK576" s="711"/>
      <c r="BL576" s="711"/>
      <c r="BM576" s="711"/>
      <c r="BN576" s="711"/>
      <c r="BO576" s="711"/>
      <c r="BP576" s="711"/>
      <c r="BQ576" s="639"/>
      <c r="CB576" s="639"/>
    </row>
    <row r="577" ht="15.75" customHeight="1">
      <c r="A577" s="639"/>
      <c r="B577" s="639"/>
      <c r="C577" s="639"/>
      <c r="D577" s="639"/>
      <c r="E577" s="711"/>
      <c r="F577" s="711"/>
      <c r="G577" s="711"/>
      <c r="H577" s="711"/>
      <c r="I577" s="639"/>
      <c r="J577" s="711"/>
      <c r="K577" s="711"/>
      <c r="L577" s="711"/>
      <c r="M577" s="711"/>
      <c r="N577" s="711"/>
      <c r="O577" s="711"/>
      <c r="P577" s="711"/>
      <c r="Q577" s="711"/>
      <c r="R577" s="711"/>
      <c r="S577" s="711"/>
      <c r="T577" s="711"/>
      <c r="U577" s="711"/>
      <c r="V577" s="711"/>
      <c r="W577" s="711"/>
      <c r="X577" s="711"/>
      <c r="Y577" s="711"/>
      <c r="Z577" s="711"/>
      <c r="AA577" s="711"/>
      <c r="AB577" s="711"/>
      <c r="AC577" s="711"/>
      <c r="AD577" s="711"/>
      <c r="AE577" s="711"/>
      <c r="AF577" s="711"/>
      <c r="AG577" s="711"/>
      <c r="AH577" s="711"/>
      <c r="AI577" s="711"/>
      <c r="AJ577" s="711"/>
      <c r="AK577" s="711"/>
      <c r="AL577" s="711"/>
      <c r="AM577" s="711"/>
      <c r="AN577" s="711"/>
      <c r="AO577" s="711"/>
      <c r="AP577" s="711"/>
      <c r="AQ577" s="711"/>
      <c r="AR577" s="711"/>
      <c r="AS577" s="711"/>
      <c r="AT577" s="711"/>
      <c r="AU577" s="711"/>
      <c r="AV577" s="711"/>
      <c r="AW577" s="711"/>
      <c r="AX577" s="711"/>
      <c r="AY577" s="711"/>
      <c r="AZ577" s="711"/>
      <c r="BA577" s="711"/>
      <c r="BB577" s="711"/>
      <c r="BC577" s="711"/>
      <c r="BD577" s="711"/>
      <c r="BE577" s="711"/>
      <c r="BF577" s="711"/>
      <c r="BG577" s="711"/>
      <c r="BH577" s="711"/>
      <c r="BI577" s="711"/>
      <c r="BJ577" s="711"/>
      <c r="BK577" s="711"/>
      <c r="BL577" s="711"/>
      <c r="BM577" s="711"/>
      <c r="BN577" s="711"/>
      <c r="BO577" s="711"/>
      <c r="BP577" s="711"/>
      <c r="BQ577" s="639"/>
      <c r="CB577" s="639"/>
    </row>
    <row r="578" ht="15.75" customHeight="1">
      <c r="A578" s="639"/>
      <c r="B578" s="639"/>
      <c r="C578" s="639"/>
      <c r="D578" s="639"/>
      <c r="E578" s="711"/>
      <c r="F578" s="711"/>
      <c r="G578" s="711"/>
      <c r="H578" s="711"/>
      <c r="I578" s="639"/>
      <c r="J578" s="711"/>
      <c r="K578" s="711"/>
      <c r="L578" s="711"/>
      <c r="M578" s="711"/>
      <c r="N578" s="711"/>
      <c r="O578" s="711"/>
      <c r="P578" s="711"/>
      <c r="Q578" s="711"/>
      <c r="R578" s="711"/>
      <c r="S578" s="711"/>
      <c r="T578" s="711"/>
      <c r="U578" s="711"/>
      <c r="V578" s="711"/>
      <c r="W578" s="711"/>
      <c r="X578" s="711"/>
      <c r="Y578" s="711"/>
      <c r="Z578" s="711"/>
      <c r="AA578" s="711"/>
      <c r="AB578" s="711"/>
      <c r="AC578" s="711"/>
      <c r="AD578" s="711"/>
      <c r="AE578" s="711"/>
      <c r="AF578" s="711"/>
      <c r="AG578" s="711"/>
      <c r="AH578" s="711"/>
      <c r="AI578" s="711"/>
      <c r="AJ578" s="711"/>
      <c r="AK578" s="711"/>
      <c r="AL578" s="711"/>
      <c r="AM578" s="711"/>
      <c r="AN578" s="711"/>
      <c r="AO578" s="711"/>
      <c r="AP578" s="711"/>
      <c r="AQ578" s="711"/>
      <c r="AR578" s="711"/>
      <c r="AS578" s="711"/>
      <c r="AT578" s="711"/>
      <c r="AU578" s="711"/>
      <c r="AV578" s="711"/>
      <c r="AW578" s="711"/>
      <c r="AX578" s="711"/>
      <c r="AY578" s="711"/>
      <c r="AZ578" s="711"/>
      <c r="BA578" s="711"/>
      <c r="BB578" s="711"/>
      <c r="BC578" s="711"/>
      <c r="BD578" s="711"/>
      <c r="BE578" s="711"/>
      <c r="BF578" s="711"/>
      <c r="BG578" s="711"/>
      <c r="BH578" s="711"/>
      <c r="BI578" s="711"/>
      <c r="BJ578" s="711"/>
      <c r="BK578" s="711"/>
      <c r="BL578" s="711"/>
      <c r="BM578" s="711"/>
      <c r="BN578" s="711"/>
      <c r="BO578" s="711"/>
      <c r="BP578" s="711"/>
      <c r="BQ578" s="639"/>
      <c r="CB578" s="639"/>
    </row>
    <row r="579" ht="15.75" customHeight="1">
      <c r="A579" s="639"/>
      <c r="B579" s="639"/>
      <c r="C579" s="639"/>
      <c r="D579" s="639"/>
      <c r="E579" s="711"/>
      <c r="F579" s="711"/>
      <c r="G579" s="711"/>
      <c r="H579" s="711"/>
      <c r="I579" s="639"/>
      <c r="J579" s="711"/>
      <c r="K579" s="711"/>
      <c r="L579" s="711"/>
      <c r="M579" s="711"/>
      <c r="N579" s="711"/>
      <c r="O579" s="711"/>
      <c r="P579" s="711"/>
      <c r="Q579" s="711"/>
      <c r="R579" s="711"/>
      <c r="S579" s="711"/>
      <c r="T579" s="711"/>
      <c r="U579" s="711"/>
      <c r="V579" s="711"/>
      <c r="W579" s="711"/>
      <c r="X579" s="711"/>
      <c r="Y579" s="711"/>
      <c r="Z579" s="711"/>
      <c r="AA579" s="711"/>
      <c r="AB579" s="711"/>
      <c r="AC579" s="711"/>
      <c r="AD579" s="711"/>
      <c r="AE579" s="711"/>
      <c r="AF579" s="711"/>
      <c r="AG579" s="711"/>
      <c r="AH579" s="711"/>
      <c r="AI579" s="711"/>
      <c r="AJ579" s="711"/>
      <c r="AK579" s="711"/>
      <c r="AL579" s="711"/>
      <c r="AM579" s="711"/>
      <c r="AN579" s="711"/>
      <c r="AO579" s="711"/>
      <c r="AP579" s="711"/>
      <c r="AQ579" s="711"/>
      <c r="AR579" s="711"/>
      <c r="AS579" s="711"/>
      <c r="AT579" s="711"/>
      <c r="AU579" s="711"/>
      <c r="AV579" s="711"/>
      <c r="AW579" s="711"/>
      <c r="AX579" s="711"/>
      <c r="AY579" s="711"/>
      <c r="AZ579" s="711"/>
      <c r="BA579" s="711"/>
      <c r="BB579" s="711"/>
      <c r="BC579" s="711"/>
      <c r="BD579" s="711"/>
      <c r="BE579" s="711"/>
      <c r="BF579" s="711"/>
      <c r="BG579" s="711"/>
      <c r="BH579" s="711"/>
      <c r="BI579" s="711"/>
      <c r="BJ579" s="711"/>
      <c r="BK579" s="711"/>
      <c r="BL579" s="711"/>
      <c r="BM579" s="711"/>
      <c r="BN579" s="711"/>
      <c r="BO579" s="711"/>
      <c r="BP579" s="711"/>
      <c r="BQ579" s="639"/>
      <c r="CB579" s="639"/>
    </row>
    <row r="580" ht="15.75" customHeight="1">
      <c r="A580" s="639"/>
      <c r="B580" s="639"/>
      <c r="C580" s="639"/>
      <c r="D580" s="639"/>
      <c r="E580" s="711"/>
      <c r="F580" s="711"/>
      <c r="G580" s="711"/>
      <c r="H580" s="711"/>
      <c r="I580" s="639"/>
      <c r="J580" s="711"/>
      <c r="K580" s="711"/>
      <c r="L580" s="711"/>
      <c r="M580" s="711"/>
      <c r="N580" s="711"/>
      <c r="O580" s="711"/>
      <c r="P580" s="711"/>
      <c r="Q580" s="711"/>
      <c r="R580" s="711"/>
      <c r="S580" s="711"/>
      <c r="T580" s="711"/>
      <c r="U580" s="711"/>
      <c r="V580" s="711"/>
      <c r="W580" s="711"/>
      <c r="X580" s="711"/>
      <c r="Y580" s="711"/>
      <c r="Z580" s="711"/>
      <c r="AA580" s="711"/>
      <c r="AB580" s="711"/>
      <c r="AC580" s="711"/>
      <c r="AD580" s="711"/>
      <c r="AE580" s="711"/>
      <c r="AF580" s="711"/>
      <c r="AG580" s="711"/>
      <c r="AH580" s="711"/>
      <c r="AI580" s="711"/>
      <c r="AJ580" s="711"/>
      <c r="AK580" s="711"/>
      <c r="AL580" s="711"/>
      <c r="AM580" s="711"/>
      <c r="AN580" s="711"/>
      <c r="AO580" s="711"/>
      <c r="AP580" s="711"/>
      <c r="AQ580" s="711"/>
      <c r="AR580" s="711"/>
      <c r="AS580" s="711"/>
      <c r="AT580" s="711"/>
      <c r="AU580" s="711"/>
      <c r="AV580" s="711"/>
      <c r="AW580" s="711"/>
      <c r="AX580" s="711"/>
      <c r="AY580" s="711"/>
      <c r="AZ580" s="711"/>
      <c r="BA580" s="711"/>
      <c r="BB580" s="711"/>
      <c r="BC580" s="711"/>
      <c r="BD580" s="711"/>
      <c r="BE580" s="711"/>
      <c r="BF580" s="711"/>
      <c r="BG580" s="711"/>
      <c r="BH580" s="711"/>
      <c r="BI580" s="711"/>
      <c r="BJ580" s="711"/>
      <c r="BK580" s="711"/>
      <c r="BL580" s="711"/>
      <c r="BM580" s="711"/>
      <c r="BN580" s="711"/>
      <c r="BO580" s="711"/>
      <c r="BP580" s="711"/>
      <c r="BQ580" s="639"/>
      <c r="CB580" s="639"/>
    </row>
    <row r="581" ht="15.75" customHeight="1">
      <c r="A581" s="639"/>
      <c r="B581" s="639"/>
      <c r="C581" s="639"/>
      <c r="D581" s="639"/>
      <c r="E581" s="711"/>
      <c r="F581" s="711"/>
      <c r="G581" s="711"/>
      <c r="H581" s="711"/>
      <c r="I581" s="639"/>
      <c r="J581" s="711"/>
      <c r="K581" s="711"/>
      <c r="L581" s="711"/>
      <c r="M581" s="711"/>
      <c r="N581" s="711"/>
      <c r="O581" s="711"/>
      <c r="P581" s="711"/>
      <c r="Q581" s="711"/>
      <c r="R581" s="711"/>
      <c r="S581" s="711"/>
      <c r="T581" s="711"/>
      <c r="U581" s="711"/>
      <c r="V581" s="711"/>
      <c r="W581" s="711"/>
      <c r="X581" s="711"/>
      <c r="Y581" s="711"/>
      <c r="Z581" s="711"/>
      <c r="AA581" s="711"/>
      <c r="AB581" s="711"/>
      <c r="AC581" s="711"/>
      <c r="AD581" s="711"/>
      <c r="AE581" s="711"/>
      <c r="AF581" s="711"/>
      <c r="AG581" s="711"/>
      <c r="AH581" s="711"/>
      <c r="AI581" s="711"/>
      <c r="AJ581" s="711"/>
      <c r="AK581" s="711"/>
      <c r="AL581" s="711"/>
      <c r="AM581" s="711"/>
      <c r="AN581" s="711"/>
      <c r="AO581" s="711"/>
      <c r="AP581" s="711"/>
      <c r="AQ581" s="711"/>
      <c r="AR581" s="711"/>
      <c r="AS581" s="711"/>
      <c r="AT581" s="711"/>
      <c r="AU581" s="711"/>
      <c r="AV581" s="711"/>
      <c r="AW581" s="711"/>
      <c r="AX581" s="711"/>
      <c r="AY581" s="711"/>
      <c r="AZ581" s="711"/>
      <c r="BA581" s="711"/>
      <c r="BB581" s="711"/>
      <c r="BC581" s="711"/>
      <c r="BD581" s="711"/>
      <c r="BE581" s="711"/>
      <c r="BF581" s="711"/>
      <c r="BG581" s="711"/>
      <c r="BH581" s="711"/>
      <c r="BI581" s="711"/>
      <c r="BJ581" s="711"/>
      <c r="BK581" s="711"/>
      <c r="BL581" s="711"/>
      <c r="BM581" s="711"/>
      <c r="BN581" s="711"/>
      <c r="BO581" s="711"/>
      <c r="BP581" s="711"/>
      <c r="BQ581" s="639"/>
      <c r="CB581" s="639"/>
    </row>
    <row r="582" ht="15.75" customHeight="1">
      <c r="A582" s="639"/>
      <c r="B582" s="639"/>
      <c r="C582" s="639"/>
      <c r="D582" s="639"/>
      <c r="E582" s="711"/>
      <c r="F582" s="711"/>
      <c r="G582" s="711"/>
      <c r="H582" s="711"/>
      <c r="I582" s="639"/>
      <c r="J582" s="711"/>
      <c r="K582" s="711"/>
      <c r="L582" s="711"/>
      <c r="M582" s="711"/>
      <c r="N582" s="711"/>
      <c r="O582" s="711"/>
      <c r="P582" s="711"/>
      <c r="Q582" s="711"/>
      <c r="R582" s="711"/>
      <c r="S582" s="711"/>
      <c r="T582" s="711"/>
      <c r="U582" s="711"/>
      <c r="V582" s="711"/>
      <c r="W582" s="711"/>
      <c r="X582" s="711"/>
      <c r="Y582" s="711"/>
      <c r="Z582" s="711"/>
      <c r="AA582" s="711"/>
      <c r="AB582" s="711"/>
      <c r="AC582" s="711"/>
      <c r="AD582" s="711"/>
      <c r="AE582" s="711"/>
      <c r="AF582" s="711"/>
      <c r="AG582" s="711"/>
      <c r="AH582" s="711"/>
      <c r="AI582" s="711"/>
      <c r="AJ582" s="711"/>
      <c r="AK582" s="711"/>
      <c r="AL582" s="711"/>
      <c r="AM582" s="711"/>
      <c r="AN582" s="711"/>
      <c r="AO582" s="711"/>
      <c r="AP582" s="711"/>
      <c r="AQ582" s="711"/>
      <c r="AR582" s="711"/>
      <c r="AS582" s="711"/>
      <c r="AT582" s="711"/>
      <c r="AU582" s="711"/>
      <c r="AV582" s="711"/>
      <c r="AW582" s="711"/>
      <c r="AX582" s="711"/>
      <c r="AY582" s="711"/>
      <c r="AZ582" s="711"/>
      <c r="BA582" s="711"/>
      <c r="BB582" s="711"/>
      <c r="BC582" s="711"/>
      <c r="BD582" s="711"/>
      <c r="BE582" s="711"/>
      <c r="BF582" s="711"/>
      <c r="BG582" s="711"/>
      <c r="BH582" s="711"/>
      <c r="BI582" s="711"/>
      <c r="BJ582" s="711"/>
      <c r="BK582" s="711"/>
      <c r="BL582" s="711"/>
      <c r="BM582" s="711"/>
      <c r="BN582" s="711"/>
      <c r="BO582" s="711"/>
      <c r="BP582" s="711"/>
      <c r="BQ582" s="639"/>
      <c r="CB582" s="639"/>
    </row>
    <row r="583" ht="15.75" customHeight="1">
      <c r="A583" s="639"/>
      <c r="B583" s="639"/>
      <c r="C583" s="639"/>
      <c r="D583" s="639"/>
      <c r="E583" s="711"/>
      <c r="F583" s="711"/>
      <c r="G583" s="711"/>
      <c r="H583" s="711"/>
      <c r="I583" s="639"/>
      <c r="J583" s="711"/>
      <c r="K583" s="711"/>
      <c r="L583" s="711"/>
      <c r="M583" s="711"/>
      <c r="N583" s="711"/>
      <c r="O583" s="711"/>
      <c r="P583" s="711"/>
      <c r="Q583" s="711"/>
      <c r="R583" s="711"/>
      <c r="S583" s="711"/>
      <c r="T583" s="711"/>
      <c r="U583" s="711"/>
      <c r="V583" s="711"/>
      <c r="W583" s="711"/>
      <c r="X583" s="711"/>
      <c r="Y583" s="711"/>
      <c r="Z583" s="711"/>
      <c r="AA583" s="711"/>
      <c r="AB583" s="711"/>
      <c r="AC583" s="711"/>
      <c r="AD583" s="711"/>
      <c r="AE583" s="711"/>
      <c r="AF583" s="711"/>
      <c r="AG583" s="711"/>
      <c r="AH583" s="711"/>
      <c r="AI583" s="711"/>
      <c r="AJ583" s="711"/>
      <c r="AK583" s="711"/>
      <c r="AL583" s="711"/>
      <c r="AM583" s="711"/>
      <c r="AN583" s="711"/>
      <c r="AO583" s="711"/>
      <c r="AP583" s="711"/>
      <c r="AQ583" s="711"/>
      <c r="AR583" s="711"/>
      <c r="AS583" s="711"/>
      <c r="AT583" s="711"/>
      <c r="AU583" s="711"/>
      <c r="AV583" s="711"/>
      <c r="AW583" s="711"/>
      <c r="AX583" s="711"/>
      <c r="AY583" s="711"/>
      <c r="AZ583" s="711"/>
      <c r="BA583" s="711"/>
      <c r="BB583" s="711"/>
      <c r="BC583" s="711"/>
      <c r="BD583" s="711"/>
      <c r="BE583" s="711"/>
      <c r="BF583" s="711"/>
      <c r="BG583" s="711"/>
      <c r="BH583" s="711"/>
      <c r="BI583" s="711"/>
      <c r="BJ583" s="711"/>
      <c r="BK583" s="711"/>
      <c r="BL583" s="711"/>
      <c r="BM583" s="711"/>
      <c r="BN583" s="711"/>
      <c r="BO583" s="711"/>
      <c r="BP583" s="711"/>
      <c r="BQ583" s="639"/>
      <c r="CB583" s="639"/>
    </row>
    <row r="584" ht="15.75" customHeight="1">
      <c r="A584" s="639"/>
      <c r="B584" s="639"/>
      <c r="C584" s="639"/>
      <c r="D584" s="639"/>
      <c r="E584" s="711"/>
      <c r="F584" s="711"/>
      <c r="G584" s="711"/>
      <c r="H584" s="711"/>
      <c r="I584" s="639"/>
      <c r="J584" s="711"/>
      <c r="K584" s="711"/>
      <c r="L584" s="711"/>
      <c r="M584" s="711"/>
      <c r="N584" s="711"/>
      <c r="O584" s="711"/>
      <c r="P584" s="711"/>
      <c r="Q584" s="711"/>
      <c r="R584" s="711"/>
      <c r="S584" s="711"/>
      <c r="T584" s="711"/>
      <c r="U584" s="711"/>
      <c r="V584" s="711"/>
      <c r="W584" s="711"/>
      <c r="X584" s="711"/>
      <c r="Y584" s="711"/>
      <c r="Z584" s="711"/>
      <c r="AA584" s="711"/>
      <c r="AB584" s="711"/>
      <c r="AC584" s="711"/>
      <c r="AD584" s="711"/>
      <c r="AE584" s="711"/>
      <c r="AF584" s="711"/>
      <c r="AG584" s="711"/>
      <c r="AH584" s="711"/>
      <c r="AI584" s="711"/>
      <c r="AJ584" s="711"/>
      <c r="AK584" s="711"/>
      <c r="AL584" s="711"/>
      <c r="AM584" s="711"/>
      <c r="AN584" s="711"/>
      <c r="AO584" s="711"/>
      <c r="AP584" s="711"/>
      <c r="AQ584" s="711"/>
      <c r="AR584" s="711"/>
      <c r="AS584" s="711"/>
      <c r="AT584" s="711"/>
      <c r="AU584" s="711"/>
      <c r="AV584" s="711"/>
      <c r="AW584" s="711"/>
      <c r="AX584" s="711"/>
      <c r="AY584" s="711"/>
      <c r="AZ584" s="711"/>
      <c r="BA584" s="711"/>
      <c r="BB584" s="711"/>
      <c r="BC584" s="711"/>
      <c r="BD584" s="711"/>
      <c r="BE584" s="711"/>
      <c r="BF584" s="711"/>
      <c r="BG584" s="711"/>
      <c r="BH584" s="711"/>
      <c r="BI584" s="711"/>
      <c r="BJ584" s="711"/>
      <c r="BK584" s="711"/>
      <c r="BL584" s="711"/>
      <c r="BM584" s="711"/>
      <c r="BN584" s="711"/>
      <c r="BO584" s="711"/>
      <c r="BP584" s="711"/>
      <c r="BQ584" s="639"/>
      <c r="CB584" s="639"/>
    </row>
    <row r="585" ht="15.75" customHeight="1">
      <c r="A585" s="639"/>
      <c r="B585" s="639"/>
      <c r="C585" s="639"/>
      <c r="D585" s="639"/>
      <c r="E585" s="711"/>
      <c r="F585" s="711"/>
      <c r="G585" s="711"/>
      <c r="H585" s="711"/>
      <c r="I585" s="639"/>
      <c r="J585" s="711"/>
      <c r="K585" s="711"/>
      <c r="L585" s="711"/>
      <c r="M585" s="711"/>
      <c r="N585" s="711"/>
      <c r="O585" s="711"/>
      <c r="P585" s="711"/>
      <c r="Q585" s="711"/>
      <c r="R585" s="711"/>
      <c r="S585" s="711"/>
      <c r="T585" s="711"/>
      <c r="U585" s="711"/>
      <c r="V585" s="711"/>
      <c r="W585" s="711"/>
      <c r="X585" s="711"/>
      <c r="Y585" s="711"/>
      <c r="Z585" s="711"/>
      <c r="AA585" s="711"/>
      <c r="AB585" s="711"/>
      <c r="AC585" s="711"/>
      <c r="AD585" s="711"/>
      <c r="AE585" s="711"/>
      <c r="AF585" s="711"/>
      <c r="AG585" s="711"/>
      <c r="AH585" s="711"/>
      <c r="AI585" s="711"/>
      <c r="AJ585" s="711"/>
      <c r="AK585" s="711"/>
      <c r="AL585" s="711"/>
      <c r="AM585" s="711"/>
      <c r="AN585" s="711"/>
      <c r="AO585" s="711"/>
      <c r="AP585" s="711"/>
      <c r="AQ585" s="711"/>
      <c r="AR585" s="711"/>
      <c r="AS585" s="711"/>
      <c r="AT585" s="711"/>
      <c r="AU585" s="711"/>
      <c r="AV585" s="711"/>
      <c r="AW585" s="711"/>
      <c r="AX585" s="711"/>
      <c r="AY585" s="711"/>
      <c r="AZ585" s="711"/>
      <c r="BA585" s="711"/>
      <c r="BB585" s="711"/>
      <c r="BC585" s="711"/>
      <c r="BD585" s="711"/>
      <c r="BE585" s="711"/>
      <c r="BF585" s="711"/>
      <c r="BG585" s="711"/>
      <c r="BH585" s="711"/>
      <c r="BI585" s="711"/>
      <c r="BJ585" s="711"/>
      <c r="BK585" s="711"/>
      <c r="BL585" s="711"/>
      <c r="BM585" s="711"/>
      <c r="BN585" s="711"/>
      <c r="BO585" s="711"/>
      <c r="BP585" s="711"/>
      <c r="BQ585" s="639"/>
      <c r="CB585" s="639"/>
    </row>
    <row r="586" ht="15.75" customHeight="1">
      <c r="A586" s="639"/>
      <c r="B586" s="639"/>
      <c r="C586" s="639"/>
      <c r="D586" s="639"/>
      <c r="E586" s="711"/>
      <c r="F586" s="711"/>
      <c r="G586" s="711"/>
      <c r="H586" s="711"/>
      <c r="I586" s="639"/>
      <c r="J586" s="711"/>
      <c r="K586" s="711"/>
      <c r="L586" s="711"/>
      <c r="M586" s="711"/>
      <c r="N586" s="711"/>
      <c r="O586" s="711"/>
      <c r="P586" s="711"/>
      <c r="Q586" s="711"/>
      <c r="R586" s="711"/>
      <c r="S586" s="711"/>
      <c r="T586" s="711"/>
      <c r="U586" s="711"/>
      <c r="V586" s="711"/>
      <c r="W586" s="711"/>
      <c r="X586" s="711"/>
      <c r="Y586" s="711"/>
      <c r="Z586" s="711"/>
      <c r="AA586" s="711"/>
      <c r="AB586" s="711"/>
      <c r="AC586" s="711"/>
      <c r="AD586" s="711"/>
      <c r="AE586" s="711"/>
      <c r="AF586" s="711"/>
      <c r="AG586" s="711"/>
      <c r="AH586" s="711"/>
      <c r="AI586" s="711"/>
      <c r="AJ586" s="711"/>
      <c r="AK586" s="711"/>
      <c r="AL586" s="711"/>
      <c r="AM586" s="711"/>
      <c r="AN586" s="711"/>
      <c r="AO586" s="711"/>
      <c r="AP586" s="711"/>
      <c r="AQ586" s="711"/>
      <c r="AR586" s="711"/>
      <c r="AS586" s="711"/>
      <c r="AT586" s="711"/>
      <c r="AU586" s="711"/>
      <c r="AV586" s="711"/>
      <c r="AW586" s="711"/>
      <c r="AX586" s="711"/>
      <c r="AY586" s="711"/>
      <c r="AZ586" s="711"/>
      <c r="BA586" s="711"/>
      <c r="BB586" s="711"/>
      <c r="BC586" s="711"/>
      <c r="BD586" s="711"/>
      <c r="BE586" s="711"/>
      <c r="BF586" s="711"/>
      <c r="BG586" s="711"/>
      <c r="BH586" s="711"/>
      <c r="BI586" s="711"/>
      <c r="BJ586" s="711"/>
      <c r="BK586" s="711"/>
      <c r="BL586" s="711"/>
      <c r="BM586" s="711"/>
      <c r="BN586" s="711"/>
      <c r="BO586" s="711"/>
      <c r="BP586" s="711"/>
      <c r="BQ586" s="639"/>
      <c r="CB586" s="639"/>
    </row>
    <row r="587" ht="15.75" customHeight="1">
      <c r="A587" s="639"/>
      <c r="B587" s="639"/>
      <c r="C587" s="639"/>
      <c r="D587" s="639"/>
      <c r="E587" s="711"/>
      <c r="F587" s="711"/>
      <c r="G587" s="711"/>
      <c r="H587" s="711"/>
      <c r="I587" s="639"/>
      <c r="J587" s="711"/>
      <c r="K587" s="711"/>
      <c r="L587" s="711"/>
      <c r="M587" s="711"/>
      <c r="N587" s="711"/>
      <c r="O587" s="711"/>
      <c r="P587" s="711"/>
      <c r="Q587" s="711"/>
      <c r="R587" s="711"/>
      <c r="S587" s="711"/>
      <c r="T587" s="711"/>
      <c r="U587" s="711"/>
      <c r="V587" s="711"/>
      <c r="W587" s="711"/>
      <c r="X587" s="711"/>
      <c r="Y587" s="711"/>
      <c r="Z587" s="711"/>
      <c r="AA587" s="711"/>
      <c r="AB587" s="711"/>
      <c r="AC587" s="711"/>
      <c r="AD587" s="711"/>
      <c r="AE587" s="711"/>
      <c r="AF587" s="711"/>
      <c r="AG587" s="711"/>
      <c r="AH587" s="711"/>
      <c r="AI587" s="711"/>
      <c r="AJ587" s="711"/>
      <c r="AK587" s="711"/>
      <c r="AL587" s="711"/>
      <c r="AM587" s="711"/>
      <c r="AN587" s="711"/>
      <c r="AO587" s="711"/>
      <c r="AP587" s="711"/>
      <c r="AQ587" s="711"/>
      <c r="AR587" s="711"/>
      <c r="AS587" s="711"/>
      <c r="AT587" s="711"/>
      <c r="AU587" s="711"/>
      <c r="AV587" s="711"/>
      <c r="AW587" s="711"/>
      <c r="AX587" s="711"/>
      <c r="AY587" s="711"/>
      <c r="AZ587" s="711"/>
      <c r="BA587" s="711"/>
      <c r="BB587" s="711"/>
      <c r="BC587" s="711"/>
      <c r="BD587" s="711"/>
      <c r="BE587" s="711"/>
      <c r="BF587" s="711"/>
      <c r="BG587" s="711"/>
      <c r="BH587" s="711"/>
      <c r="BI587" s="711"/>
      <c r="BJ587" s="711"/>
      <c r="BK587" s="711"/>
      <c r="BL587" s="711"/>
      <c r="BM587" s="711"/>
      <c r="BN587" s="711"/>
      <c r="BO587" s="711"/>
      <c r="BP587" s="711"/>
      <c r="BQ587" s="639"/>
      <c r="CB587" s="639"/>
    </row>
    <row r="588" ht="15.75" customHeight="1">
      <c r="A588" s="639"/>
      <c r="B588" s="639"/>
      <c r="C588" s="639"/>
      <c r="D588" s="639"/>
      <c r="E588" s="711"/>
      <c r="F588" s="711"/>
      <c r="G588" s="711"/>
      <c r="H588" s="711"/>
      <c r="I588" s="639"/>
      <c r="J588" s="711"/>
      <c r="K588" s="711"/>
      <c r="L588" s="711"/>
      <c r="M588" s="711"/>
      <c r="N588" s="711"/>
      <c r="O588" s="711"/>
      <c r="P588" s="711"/>
      <c r="Q588" s="711"/>
      <c r="R588" s="711"/>
      <c r="S588" s="711"/>
      <c r="T588" s="711"/>
      <c r="U588" s="711"/>
      <c r="V588" s="711"/>
      <c r="W588" s="711"/>
      <c r="X588" s="711"/>
      <c r="Y588" s="711"/>
      <c r="Z588" s="711"/>
      <c r="AA588" s="711"/>
      <c r="AB588" s="711"/>
      <c r="AC588" s="711"/>
      <c r="AD588" s="711"/>
      <c r="AE588" s="711"/>
      <c r="AF588" s="711"/>
      <c r="AG588" s="711"/>
      <c r="AH588" s="711"/>
      <c r="AI588" s="711"/>
      <c r="AJ588" s="711"/>
      <c r="AK588" s="711"/>
      <c r="AL588" s="711"/>
      <c r="AM588" s="711"/>
      <c r="AN588" s="711"/>
      <c r="AO588" s="711"/>
      <c r="AP588" s="711"/>
      <c r="AQ588" s="711"/>
      <c r="AR588" s="711"/>
      <c r="AS588" s="711"/>
      <c r="AT588" s="711"/>
      <c r="AU588" s="711"/>
      <c r="AV588" s="711"/>
      <c r="AW588" s="711"/>
      <c r="AX588" s="711"/>
      <c r="AY588" s="711"/>
      <c r="AZ588" s="711"/>
      <c r="BA588" s="711"/>
      <c r="BB588" s="711"/>
      <c r="BC588" s="711"/>
      <c r="BD588" s="711"/>
      <c r="BE588" s="711"/>
      <c r="BF588" s="711"/>
      <c r="BG588" s="711"/>
      <c r="BH588" s="711"/>
      <c r="BI588" s="711"/>
      <c r="BJ588" s="711"/>
      <c r="BK588" s="711"/>
      <c r="BL588" s="711"/>
      <c r="BM588" s="711"/>
      <c r="BN588" s="711"/>
      <c r="BO588" s="711"/>
      <c r="BP588" s="711"/>
      <c r="BQ588" s="639"/>
      <c r="CB588" s="639"/>
    </row>
    <row r="589" ht="15.75" customHeight="1">
      <c r="A589" s="639"/>
      <c r="B589" s="639"/>
      <c r="C589" s="639"/>
      <c r="D589" s="639"/>
      <c r="E589" s="711"/>
      <c r="F589" s="711"/>
      <c r="G589" s="711"/>
      <c r="H589" s="711"/>
      <c r="I589" s="639"/>
      <c r="J589" s="711"/>
      <c r="K589" s="711"/>
      <c r="L589" s="711"/>
      <c r="M589" s="711"/>
      <c r="N589" s="711"/>
      <c r="O589" s="711"/>
      <c r="P589" s="711"/>
      <c r="Q589" s="711"/>
      <c r="R589" s="711"/>
      <c r="S589" s="711"/>
      <c r="T589" s="711"/>
      <c r="U589" s="711"/>
      <c r="V589" s="711"/>
      <c r="W589" s="711"/>
      <c r="X589" s="711"/>
      <c r="Y589" s="711"/>
      <c r="Z589" s="711"/>
      <c r="AA589" s="711"/>
      <c r="AB589" s="711"/>
      <c r="AC589" s="711"/>
      <c r="AD589" s="711"/>
      <c r="AE589" s="711"/>
      <c r="AF589" s="711"/>
      <c r="AG589" s="711"/>
      <c r="AH589" s="711"/>
      <c r="AI589" s="711"/>
      <c r="AJ589" s="711"/>
      <c r="AK589" s="711"/>
      <c r="AL589" s="711"/>
      <c r="AM589" s="711"/>
      <c r="AN589" s="711"/>
      <c r="AO589" s="711"/>
      <c r="AP589" s="711"/>
      <c r="AQ589" s="711"/>
      <c r="AR589" s="711"/>
      <c r="AS589" s="711"/>
      <c r="AT589" s="711"/>
      <c r="AU589" s="711"/>
      <c r="AV589" s="711"/>
      <c r="AW589" s="711"/>
      <c r="AX589" s="711"/>
      <c r="AY589" s="711"/>
      <c r="AZ589" s="711"/>
      <c r="BA589" s="711"/>
      <c r="BB589" s="711"/>
      <c r="BC589" s="711"/>
      <c r="BD589" s="711"/>
      <c r="BE589" s="711"/>
      <c r="BF589" s="711"/>
      <c r="BG589" s="711"/>
      <c r="BH589" s="711"/>
      <c r="BI589" s="711"/>
      <c r="BJ589" s="711"/>
      <c r="BK589" s="711"/>
      <c r="BL589" s="711"/>
      <c r="BM589" s="711"/>
      <c r="BN589" s="711"/>
      <c r="BO589" s="711"/>
      <c r="BP589" s="711"/>
      <c r="BQ589" s="639"/>
      <c r="CB589" s="639"/>
    </row>
    <row r="590" ht="15.75" customHeight="1">
      <c r="A590" s="639"/>
      <c r="B590" s="639"/>
      <c r="C590" s="639"/>
      <c r="D590" s="639"/>
      <c r="E590" s="711"/>
      <c r="F590" s="711"/>
      <c r="G590" s="711"/>
      <c r="H590" s="711"/>
      <c r="I590" s="639"/>
      <c r="J590" s="711"/>
      <c r="K590" s="711"/>
      <c r="L590" s="711"/>
      <c r="M590" s="711"/>
      <c r="N590" s="711"/>
      <c r="O590" s="711"/>
      <c r="P590" s="711"/>
      <c r="Q590" s="711"/>
      <c r="R590" s="711"/>
      <c r="S590" s="711"/>
      <c r="T590" s="711"/>
      <c r="U590" s="711"/>
      <c r="V590" s="711"/>
      <c r="W590" s="711"/>
      <c r="X590" s="711"/>
      <c r="Y590" s="711"/>
      <c r="Z590" s="711"/>
      <c r="AA590" s="711"/>
      <c r="AB590" s="711"/>
      <c r="AC590" s="711"/>
      <c r="AD590" s="711"/>
      <c r="AE590" s="711"/>
      <c r="AF590" s="711"/>
      <c r="AG590" s="711"/>
      <c r="AH590" s="711"/>
      <c r="AI590" s="711"/>
      <c r="AJ590" s="711"/>
      <c r="AK590" s="711"/>
      <c r="AL590" s="711"/>
      <c r="AM590" s="711"/>
      <c r="AN590" s="711"/>
      <c r="AO590" s="711"/>
      <c r="AP590" s="711"/>
      <c r="AQ590" s="711"/>
      <c r="AR590" s="711"/>
      <c r="AS590" s="711"/>
      <c r="AT590" s="711"/>
      <c r="AU590" s="711"/>
      <c r="AV590" s="711"/>
      <c r="AW590" s="711"/>
      <c r="AX590" s="711"/>
      <c r="AY590" s="711"/>
      <c r="AZ590" s="711"/>
      <c r="BA590" s="711"/>
      <c r="BB590" s="711"/>
      <c r="BC590" s="711"/>
      <c r="BD590" s="711"/>
      <c r="BE590" s="711"/>
      <c r="BF590" s="711"/>
      <c r="BG590" s="711"/>
      <c r="BH590" s="711"/>
      <c r="BI590" s="711"/>
      <c r="BJ590" s="711"/>
      <c r="BK590" s="711"/>
      <c r="BL590" s="711"/>
      <c r="BM590" s="711"/>
      <c r="BN590" s="711"/>
      <c r="BO590" s="711"/>
      <c r="BP590" s="711"/>
      <c r="BQ590" s="639"/>
      <c r="CB590" s="639"/>
    </row>
    <row r="591" ht="15.75" customHeight="1">
      <c r="A591" s="639"/>
      <c r="B591" s="639"/>
      <c r="C591" s="639"/>
      <c r="D591" s="639"/>
      <c r="E591" s="711"/>
      <c r="F591" s="711"/>
      <c r="G591" s="711"/>
      <c r="H591" s="711"/>
      <c r="I591" s="639"/>
      <c r="J591" s="711"/>
      <c r="K591" s="711"/>
      <c r="L591" s="711"/>
      <c r="M591" s="711"/>
      <c r="N591" s="711"/>
      <c r="O591" s="711"/>
      <c r="P591" s="711"/>
      <c r="Q591" s="711"/>
      <c r="R591" s="711"/>
      <c r="S591" s="711"/>
      <c r="T591" s="711"/>
      <c r="U591" s="711"/>
      <c r="V591" s="711"/>
      <c r="W591" s="711"/>
      <c r="X591" s="711"/>
      <c r="Y591" s="711"/>
      <c r="Z591" s="711"/>
      <c r="AA591" s="711"/>
      <c r="AB591" s="711"/>
      <c r="AC591" s="711"/>
      <c r="AD591" s="711"/>
      <c r="AE591" s="711"/>
      <c r="AF591" s="711"/>
      <c r="AG591" s="711"/>
      <c r="AH591" s="711"/>
      <c r="AI591" s="711"/>
      <c r="AJ591" s="711"/>
      <c r="AK591" s="711"/>
      <c r="AL591" s="711"/>
      <c r="AM591" s="711"/>
      <c r="AN591" s="711"/>
      <c r="AO591" s="711"/>
      <c r="AP591" s="711"/>
      <c r="AQ591" s="711"/>
      <c r="AR591" s="711"/>
      <c r="AS591" s="711"/>
      <c r="AT591" s="711"/>
      <c r="AU591" s="711"/>
      <c r="AV591" s="711"/>
      <c r="AW591" s="711"/>
      <c r="AX591" s="711"/>
      <c r="AY591" s="711"/>
      <c r="AZ591" s="711"/>
      <c r="BA591" s="711"/>
      <c r="BB591" s="711"/>
      <c r="BC591" s="711"/>
      <c r="BD591" s="711"/>
      <c r="BE591" s="711"/>
      <c r="BF591" s="711"/>
      <c r="BG591" s="711"/>
      <c r="BH591" s="711"/>
      <c r="BI591" s="711"/>
      <c r="BJ591" s="711"/>
      <c r="BK591" s="711"/>
      <c r="BL591" s="711"/>
      <c r="BM591" s="711"/>
      <c r="BN591" s="711"/>
      <c r="BO591" s="711"/>
      <c r="BP591" s="711"/>
      <c r="BQ591" s="639"/>
      <c r="CB591" s="639"/>
    </row>
    <row r="592" ht="15.75" customHeight="1">
      <c r="A592" s="639"/>
      <c r="B592" s="639"/>
      <c r="C592" s="639"/>
      <c r="D592" s="639"/>
      <c r="E592" s="711"/>
      <c r="F592" s="711"/>
      <c r="G592" s="711"/>
      <c r="H592" s="711"/>
      <c r="I592" s="639"/>
      <c r="J592" s="711"/>
      <c r="K592" s="711"/>
      <c r="L592" s="711"/>
      <c r="M592" s="711"/>
      <c r="N592" s="711"/>
      <c r="O592" s="711"/>
      <c r="P592" s="711"/>
      <c r="Q592" s="711"/>
      <c r="R592" s="711"/>
      <c r="S592" s="711"/>
      <c r="T592" s="711"/>
      <c r="U592" s="711"/>
      <c r="V592" s="711"/>
      <c r="W592" s="711"/>
      <c r="X592" s="711"/>
      <c r="Y592" s="711"/>
      <c r="Z592" s="711"/>
      <c r="AA592" s="711"/>
      <c r="AB592" s="711"/>
      <c r="AC592" s="711"/>
      <c r="AD592" s="711"/>
      <c r="AE592" s="711"/>
      <c r="AF592" s="711"/>
      <c r="AG592" s="711"/>
      <c r="AH592" s="711"/>
      <c r="AI592" s="711"/>
      <c r="AJ592" s="711"/>
      <c r="AK592" s="711"/>
      <c r="AL592" s="711"/>
      <c r="AM592" s="711"/>
      <c r="AN592" s="711"/>
      <c r="AO592" s="711"/>
      <c r="AP592" s="711"/>
      <c r="AQ592" s="711"/>
      <c r="AR592" s="711"/>
      <c r="AS592" s="711"/>
      <c r="AT592" s="711"/>
      <c r="AU592" s="711"/>
      <c r="AV592" s="711"/>
      <c r="AW592" s="711"/>
      <c r="AX592" s="711"/>
      <c r="AY592" s="711"/>
      <c r="AZ592" s="711"/>
      <c r="BA592" s="711"/>
      <c r="BB592" s="711"/>
      <c r="BC592" s="711"/>
      <c r="BD592" s="711"/>
      <c r="BE592" s="711"/>
      <c r="BF592" s="711"/>
      <c r="BG592" s="711"/>
      <c r="BH592" s="711"/>
      <c r="BI592" s="711"/>
      <c r="BJ592" s="711"/>
      <c r="BK592" s="711"/>
      <c r="BL592" s="711"/>
      <c r="BM592" s="711"/>
      <c r="BN592" s="711"/>
      <c r="BO592" s="711"/>
      <c r="BP592" s="711"/>
      <c r="BQ592" s="639"/>
      <c r="CB592" s="639"/>
    </row>
    <row r="593" ht="15.75" customHeight="1">
      <c r="A593" s="639"/>
      <c r="B593" s="639"/>
      <c r="C593" s="639"/>
      <c r="D593" s="639"/>
      <c r="E593" s="711"/>
      <c r="F593" s="711"/>
      <c r="G593" s="711"/>
      <c r="H593" s="711"/>
      <c r="I593" s="639"/>
      <c r="J593" s="711"/>
      <c r="K593" s="711"/>
      <c r="L593" s="711"/>
      <c r="M593" s="711"/>
      <c r="N593" s="711"/>
      <c r="O593" s="711"/>
      <c r="P593" s="711"/>
      <c r="Q593" s="711"/>
      <c r="R593" s="711"/>
      <c r="S593" s="711"/>
      <c r="T593" s="711"/>
      <c r="U593" s="711"/>
      <c r="V593" s="711"/>
      <c r="W593" s="711"/>
      <c r="X593" s="711"/>
      <c r="Y593" s="711"/>
      <c r="Z593" s="711"/>
      <c r="AA593" s="711"/>
      <c r="AB593" s="711"/>
      <c r="AC593" s="711"/>
      <c r="AD593" s="711"/>
      <c r="AE593" s="711"/>
      <c r="AF593" s="711"/>
      <c r="AG593" s="711"/>
      <c r="AH593" s="711"/>
      <c r="AI593" s="711"/>
      <c r="AJ593" s="711"/>
      <c r="AK593" s="711"/>
      <c r="AL593" s="711"/>
      <c r="AM593" s="711"/>
      <c r="AN593" s="711"/>
      <c r="AO593" s="711"/>
      <c r="AP593" s="711"/>
      <c r="AQ593" s="711"/>
      <c r="AR593" s="711"/>
      <c r="AS593" s="711"/>
      <c r="AT593" s="711"/>
      <c r="AU593" s="711"/>
      <c r="AV593" s="711"/>
      <c r="AW593" s="711"/>
      <c r="AX593" s="711"/>
      <c r="AY593" s="711"/>
      <c r="AZ593" s="711"/>
      <c r="BA593" s="711"/>
      <c r="BB593" s="711"/>
      <c r="BC593" s="711"/>
      <c r="BD593" s="711"/>
      <c r="BE593" s="711"/>
      <c r="BF593" s="711"/>
      <c r="BG593" s="711"/>
      <c r="BH593" s="711"/>
      <c r="BI593" s="711"/>
      <c r="BJ593" s="711"/>
      <c r="BK593" s="711"/>
      <c r="BL593" s="711"/>
      <c r="BM593" s="711"/>
      <c r="BN593" s="711"/>
      <c r="BO593" s="711"/>
      <c r="BP593" s="711"/>
      <c r="BQ593" s="639"/>
      <c r="CB593" s="639"/>
    </row>
    <row r="594" ht="15.75" customHeight="1">
      <c r="A594" s="639"/>
      <c r="B594" s="639"/>
      <c r="C594" s="639"/>
      <c r="D594" s="639"/>
      <c r="E594" s="711"/>
      <c r="F594" s="711"/>
      <c r="G594" s="711"/>
      <c r="H594" s="711"/>
      <c r="I594" s="639"/>
      <c r="J594" s="711"/>
      <c r="K594" s="711"/>
      <c r="L594" s="711"/>
      <c r="M594" s="711"/>
      <c r="N594" s="711"/>
      <c r="O594" s="711"/>
      <c r="P594" s="711"/>
      <c r="Q594" s="711"/>
      <c r="R594" s="711"/>
      <c r="S594" s="711"/>
      <c r="T594" s="711"/>
      <c r="U594" s="711"/>
      <c r="V594" s="711"/>
      <c r="W594" s="711"/>
      <c r="X594" s="711"/>
      <c r="Y594" s="711"/>
      <c r="Z594" s="711"/>
      <c r="AA594" s="711"/>
      <c r="AB594" s="711"/>
      <c r="AC594" s="711"/>
      <c r="AD594" s="711"/>
      <c r="AE594" s="711"/>
      <c r="AF594" s="711"/>
      <c r="AG594" s="711"/>
      <c r="AH594" s="711"/>
      <c r="AI594" s="711"/>
      <c r="AJ594" s="711"/>
      <c r="AK594" s="711"/>
      <c r="AL594" s="711"/>
      <c r="AM594" s="711"/>
      <c r="AN594" s="711"/>
      <c r="AO594" s="711"/>
      <c r="AP594" s="711"/>
      <c r="AQ594" s="711"/>
      <c r="AR594" s="711"/>
      <c r="AS594" s="711"/>
      <c r="AT594" s="711"/>
      <c r="AU594" s="711"/>
      <c r="AV594" s="711"/>
      <c r="AW594" s="711"/>
      <c r="AX594" s="711"/>
      <c r="AY594" s="711"/>
      <c r="AZ594" s="711"/>
      <c r="BA594" s="711"/>
      <c r="BB594" s="711"/>
      <c r="BC594" s="711"/>
      <c r="BD594" s="711"/>
      <c r="BE594" s="711"/>
      <c r="BF594" s="711"/>
      <c r="BG594" s="711"/>
      <c r="BH594" s="711"/>
      <c r="BI594" s="711"/>
      <c r="BJ594" s="711"/>
      <c r="BK594" s="711"/>
      <c r="BL594" s="711"/>
      <c r="BM594" s="711"/>
      <c r="BN594" s="711"/>
      <c r="BO594" s="711"/>
      <c r="BP594" s="711"/>
      <c r="BQ594" s="639"/>
      <c r="CB594" s="639"/>
    </row>
    <row r="595" ht="15.75" customHeight="1">
      <c r="A595" s="639"/>
      <c r="B595" s="639"/>
      <c r="C595" s="639"/>
      <c r="D595" s="639"/>
      <c r="E595" s="711"/>
      <c r="F595" s="711"/>
      <c r="G595" s="711"/>
      <c r="H595" s="711"/>
      <c r="I595" s="639"/>
      <c r="J595" s="711"/>
      <c r="K595" s="711"/>
      <c r="L595" s="711"/>
      <c r="M595" s="711"/>
      <c r="N595" s="711"/>
      <c r="O595" s="711"/>
      <c r="P595" s="711"/>
      <c r="Q595" s="711"/>
      <c r="R595" s="711"/>
      <c r="S595" s="711"/>
      <c r="T595" s="711"/>
      <c r="U595" s="711"/>
      <c r="V595" s="711"/>
      <c r="W595" s="711"/>
      <c r="X595" s="711"/>
      <c r="Y595" s="711"/>
      <c r="Z595" s="711"/>
      <c r="AA595" s="711"/>
      <c r="AB595" s="711"/>
      <c r="AC595" s="711"/>
      <c r="AD595" s="711"/>
      <c r="AE595" s="711"/>
      <c r="AF595" s="711"/>
      <c r="AG595" s="711"/>
      <c r="AH595" s="711"/>
      <c r="AI595" s="711"/>
      <c r="AJ595" s="711"/>
      <c r="AK595" s="711"/>
      <c r="AL595" s="711"/>
      <c r="AM595" s="711"/>
      <c r="AN595" s="711"/>
      <c r="AO595" s="711"/>
      <c r="AP595" s="711"/>
      <c r="AQ595" s="711"/>
      <c r="AR595" s="711"/>
      <c r="AS595" s="711"/>
      <c r="AT595" s="711"/>
      <c r="AU595" s="711"/>
      <c r="AV595" s="711"/>
      <c r="AW595" s="711"/>
      <c r="AX595" s="711"/>
      <c r="AY595" s="711"/>
      <c r="AZ595" s="711"/>
      <c r="BA595" s="711"/>
      <c r="BB595" s="711"/>
      <c r="BC595" s="711"/>
      <c r="BD595" s="711"/>
      <c r="BE595" s="711"/>
      <c r="BF595" s="711"/>
      <c r="BG595" s="711"/>
      <c r="BH595" s="711"/>
      <c r="BI595" s="711"/>
      <c r="BJ595" s="711"/>
      <c r="BK595" s="711"/>
      <c r="BL595" s="711"/>
      <c r="BM595" s="711"/>
      <c r="BN595" s="711"/>
      <c r="BO595" s="711"/>
      <c r="BP595" s="711"/>
      <c r="BQ595" s="639"/>
      <c r="CB595" s="639"/>
    </row>
    <row r="596" ht="15.75" customHeight="1">
      <c r="A596" s="639"/>
      <c r="B596" s="639"/>
      <c r="C596" s="639"/>
      <c r="D596" s="639"/>
      <c r="E596" s="711"/>
      <c r="F596" s="711"/>
      <c r="G596" s="711"/>
      <c r="H596" s="711"/>
      <c r="I596" s="639"/>
      <c r="J596" s="711"/>
      <c r="K596" s="711"/>
      <c r="L596" s="711"/>
      <c r="M596" s="711"/>
      <c r="N596" s="711"/>
      <c r="O596" s="711"/>
      <c r="P596" s="711"/>
      <c r="Q596" s="711"/>
      <c r="R596" s="711"/>
      <c r="S596" s="711"/>
      <c r="T596" s="711"/>
      <c r="U596" s="711"/>
      <c r="V596" s="711"/>
      <c r="W596" s="711"/>
      <c r="X596" s="711"/>
      <c r="Y596" s="711"/>
      <c r="Z596" s="711"/>
      <c r="AA596" s="711"/>
      <c r="AB596" s="711"/>
      <c r="AC596" s="711"/>
      <c r="AD596" s="711"/>
      <c r="AE596" s="711"/>
      <c r="AF596" s="711"/>
      <c r="AG596" s="711"/>
      <c r="AH596" s="711"/>
      <c r="AI596" s="711"/>
      <c r="AJ596" s="711"/>
      <c r="AK596" s="711"/>
      <c r="AL596" s="711"/>
      <c r="AM596" s="711"/>
      <c r="AN596" s="711"/>
      <c r="AO596" s="711"/>
      <c r="AP596" s="711"/>
      <c r="AQ596" s="711"/>
      <c r="AR596" s="711"/>
      <c r="AS596" s="711"/>
      <c r="AT596" s="711"/>
      <c r="AU596" s="711"/>
      <c r="AV596" s="711"/>
      <c r="AW596" s="711"/>
      <c r="AX596" s="711"/>
      <c r="AY596" s="711"/>
      <c r="AZ596" s="711"/>
      <c r="BA596" s="711"/>
      <c r="BB596" s="711"/>
      <c r="BC596" s="711"/>
      <c r="BD596" s="711"/>
      <c r="BE596" s="711"/>
      <c r="BF596" s="711"/>
      <c r="BG596" s="711"/>
      <c r="BH596" s="711"/>
      <c r="BI596" s="711"/>
      <c r="BJ596" s="711"/>
      <c r="BK596" s="711"/>
      <c r="BL596" s="711"/>
      <c r="BM596" s="711"/>
      <c r="BN596" s="711"/>
      <c r="BO596" s="711"/>
      <c r="BP596" s="711"/>
      <c r="BQ596" s="639"/>
      <c r="CB596" s="639"/>
    </row>
    <row r="597" ht="15.75" customHeight="1">
      <c r="A597" s="639"/>
      <c r="B597" s="639"/>
      <c r="C597" s="639"/>
      <c r="D597" s="639"/>
      <c r="E597" s="711"/>
      <c r="F597" s="711"/>
      <c r="G597" s="711"/>
      <c r="H597" s="711"/>
      <c r="I597" s="639"/>
      <c r="J597" s="711"/>
      <c r="K597" s="711"/>
      <c r="L597" s="711"/>
      <c r="M597" s="711"/>
      <c r="N597" s="711"/>
      <c r="O597" s="711"/>
      <c r="P597" s="711"/>
      <c r="Q597" s="711"/>
      <c r="R597" s="711"/>
      <c r="S597" s="711"/>
      <c r="T597" s="711"/>
      <c r="U597" s="711"/>
      <c r="V597" s="711"/>
      <c r="W597" s="711"/>
      <c r="X597" s="711"/>
      <c r="Y597" s="711"/>
      <c r="Z597" s="711"/>
      <c r="AA597" s="711"/>
      <c r="AB597" s="711"/>
      <c r="AC597" s="711"/>
      <c r="AD597" s="711"/>
      <c r="AE597" s="711"/>
      <c r="AF597" s="711"/>
      <c r="AG597" s="711"/>
      <c r="AH597" s="711"/>
      <c r="AI597" s="711"/>
      <c r="AJ597" s="711"/>
      <c r="AK597" s="711"/>
      <c r="AL597" s="711"/>
      <c r="AM597" s="711"/>
      <c r="AN597" s="711"/>
      <c r="AO597" s="711"/>
      <c r="AP597" s="711"/>
      <c r="AQ597" s="711"/>
      <c r="AR597" s="711"/>
      <c r="AS597" s="711"/>
      <c r="AT597" s="711"/>
      <c r="AU597" s="711"/>
      <c r="AV597" s="711"/>
      <c r="AW597" s="711"/>
      <c r="AX597" s="711"/>
      <c r="AY597" s="711"/>
      <c r="AZ597" s="711"/>
      <c r="BA597" s="711"/>
      <c r="BB597" s="711"/>
      <c r="BC597" s="711"/>
      <c r="BD597" s="711"/>
      <c r="BE597" s="711"/>
      <c r="BF597" s="711"/>
      <c r="BG597" s="711"/>
      <c r="BH597" s="711"/>
      <c r="BI597" s="711"/>
      <c r="BJ597" s="711"/>
      <c r="BK597" s="711"/>
      <c r="BL597" s="711"/>
      <c r="BM597" s="711"/>
      <c r="BN597" s="711"/>
      <c r="BO597" s="711"/>
      <c r="BP597" s="711"/>
      <c r="BQ597" s="639"/>
      <c r="CB597" s="639"/>
    </row>
    <row r="598" ht="15.75" customHeight="1">
      <c r="A598" s="639"/>
      <c r="B598" s="639"/>
      <c r="C598" s="639"/>
      <c r="D598" s="639"/>
      <c r="E598" s="711"/>
      <c r="F598" s="711"/>
      <c r="G598" s="711"/>
      <c r="H598" s="711"/>
      <c r="I598" s="639"/>
      <c r="J598" s="711"/>
      <c r="K598" s="711"/>
      <c r="L598" s="711"/>
      <c r="M598" s="711"/>
      <c r="N598" s="711"/>
      <c r="O598" s="711"/>
      <c r="P598" s="711"/>
      <c r="Q598" s="711"/>
      <c r="R598" s="711"/>
      <c r="S598" s="711"/>
      <c r="T598" s="711"/>
      <c r="U598" s="711"/>
      <c r="V598" s="711"/>
      <c r="W598" s="711"/>
      <c r="X598" s="711"/>
      <c r="Y598" s="711"/>
      <c r="Z598" s="711"/>
      <c r="AA598" s="711"/>
      <c r="AB598" s="711"/>
      <c r="AC598" s="711"/>
      <c r="AD598" s="711"/>
      <c r="AE598" s="711"/>
      <c r="AF598" s="711"/>
      <c r="AG598" s="711"/>
      <c r="AH598" s="711"/>
      <c r="AI598" s="711"/>
      <c r="AJ598" s="711"/>
      <c r="AK598" s="711"/>
      <c r="AL598" s="711"/>
      <c r="AM598" s="711"/>
      <c r="AN598" s="711"/>
      <c r="AO598" s="711"/>
      <c r="AP598" s="711"/>
      <c r="AQ598" s="711"/>
      <c r="AR598" s="711"/>
      <c r="AS598" s="711"/>
      <c r="AT598" s="711"/>
      <c r="AU598" s="711"/>
      <c r="AV598" s="711"/>
      <c r="AW598" s="711"/>
      <c r="AX598" s="711"/>
      <c r="AY598" s="711"/>
      <c r="AZ598" s="711"/>
      <c r="BA598" s="711"/>
      <c r="BB598" s="711"/>
      <c r="BC598" s="711"/>
      <c r="BD598" s="711"/>
      <c r="BE598" s="711"/>
      <c r="BF598" s="711"/>
      <c r="BG598" s="711"/>
      <c r="BH598" s="711"/>
      <c r="BI598" s="711"/>
      <c r="BJ598" s="711"/>
      <c r="BK598" s="711"/>
      <c r="BL598" s="711"/>
      <c r="BM598" s="711"/>
      <c r="BN598" s="711"/>
      <c r="BO598" s="711"/>
      <c r="BP598" s="711"/>
      <c r="BQ598" s="639"/>
      <c r="CB598" s="639"/>
    </row>
    <row r="599" ht="15.75" customHeight="1">
      <c r="A599" s="639"/>
      <c r="B599" s="639"/>
      <c r="C599" s="639"/>
      <c r="D599" s="639"/>
      <c r="E599" s="711"/>
      <c r="F599" s="711"/>
      <c r="G599" s="711"/>
      <c r="H599" s="711"/>
      <c r="I599" s="639"/>
      <c r="J599" s="711"/>
      <c r="K599" s="711"/>
      <c r="L599" s="711"/>
      <c r="M599" s="711"/>
      <c r="N599" s="711"/>
      <c r="O599" s="711"/>
      <c r="P599" s="711"/>
      <c r="Q599" s="711"/>
      <c r="R599" s="711"/>
      <c r="S599" s="711"/>
      <c r="T599" s="711"/>
      <c r="U599" s="711"/>
      <c r="V599" s="711"/>
      <c r="W599" s="711"/>
      <c r="X599" s="711"/>
      <c r="Y599" s="711"/>
      <c r="Z599" s="711"/>
      <c r="AA599" s="711"/>
      <c r="AB599" s="711"/>
      <c r="AC599" s="711"/>
      <c r="AD599" s="711"/>
      <c r="AE599" s="711"/>
      <c r="AF599" s="711"/>
      <c r="AG599" s="711"/>
      <c r="AH599" s="711"/>
      <c r="AI599" s="711"/>
      <c r="AJ599" s="711"/>
      <c r="AK599" s="711"/>
      <c r="AL599" s="711"/>
      <c r="AM599" s="711"/>
      <c r="AN599" s="711"/>
      <c r="AO599" s="711"/>
      <c r="AP599" s="711"/>
      <c r="AQ599" s="711"/>
      <c r="AR599" s="711"/>
      <c r="AS599" s="711"/>
      <c r="AT599" s="711"/>
      <c r="AU599" s="711"/>
      <c r="AV599" s="711"/>
      <c r="AW599" s="711"/>
      <c r="AX599" s="711"/>
      <c r="AY599" s="711"/>
      <c r="AZ599" s="711"/>
      <c r="BA599" s="711"/>
      <c r="BB599" s="711"/>
      <c r="BC599" s="711"/>
      <c r="BD599" s="711"/>
      <c r="BE599" s="711"/>
      <c r="BF599" s="711"/>
      <c r="BG599" s="711"/>
      <c r="BH599" s="711"/>
      <c r="BI599" s="711"/>
      <c r="BJ599" s="711"/>
      <c r="BK599" s="711"/>
      <c r="BL599" s="711"/>
      <c r="BM599" s="711"/>
      <c r="BN599" s="711"/>
      <c r="BO599" s="711"/>
      <c r="BP599" s="711"/>
      <c r="BQ599" s="639"/>
      <c r="CB599" s="639"/>
    </row>
    <row r="600" ht="15.75" customHeight="1">
      <c r="A600" s="639"/>
      <c r="B600" s="639"/>
      <c r="C600" s="639"/>
      <c r="D600" s="639"/>
      <c r="E600" s="711"/>
      <c r="F600" s="711"/>
      <c r="G600" s="711"/>
      <c r="H600" s="711"/>
      <c r="I600" s="639"/>
      <c r="J600" s="711"/>
      <c r="K600" s="711"/>
      <c r="L600" s="711"/>
      <c r="M600" s="711"/>
      <c r="N600" s="711"/>
      <c r="O600" s="711"/>
      <c r="P600" s="711"/>
      <c r="Q600" s="711"/>
      <c r="R600" s="711"/>
      <c r="S600" s="711"/>
      <c r="T600" s="711"/>
      <c r="U600" s="711"/>
      <c r="V600" s="711"/>
      <c r="W600" s="711"/>
      <c r="X600" s="711"/>
      <c r="Y600" s="711"/>
      <c r="Z600" s="711"/>
      <c r="AA600" s="711"/>
      <c r="AB600" s="711"/>
      <c r="AC600" s="711"/>
      <c r="AD600" s="711"/>
      <c r="AE600" s="711"/>
      <c r="AF600" s="711"/>
      <c r="AG600" s="711"/>
      <c r="AH600" s="711"/>
      <c r="AI600" s="711"/>
      <c r="AJ600" s="711"/>
      <c r="AK600" s="711"/>
      <c r="AL600" s="711"/>
      <c r="AM600" s="711"/>
      <c r="AN600" s="711"/>
      <c r="AO600" s="711"/>
      <c r="AP600" s="711"/>
      <c r="AQ600" s="711"/>
      <c r="AR600" s="711"/>
      <c r="AS600" s="711"/>
      <c r="AT600" s="711"/>
      <c r="AU600" s="711"/>
      <c r="AV600" s="711"/>
      <c r="AW600" s="711"/>
      <c r="AX600" s="711"/>
      <c r="AY600" s="711"/>
      <c r="AZ600" s="711"/>
      <c r="BA600" s="711"/>
      <c r="BB600" s="711"/>
      <c r="BC600" s="711"/>
      <c r="BD600" s="711"/>
      <c r="BE600" s="711"/>
      <c r="BF600" s="711"/>
      <c r="BG600" s="711"/>
      <c r="BH600" s="711"/>
      <c r="BI600" s="711"/>
      <c r="BJ600" s="711"/>
      <c r="BK600" s="711"/>
      <c r="BL600" s="711"/>
      <c r="BM600" s="711"/>
      <c r="BN600" s="711"/>
      <c r="BO600" s="711"/>
      <c r="BP600" s="711"/>
      <c r="BQ600" s="639"/>
      <c r="CB600" s="639"/>
    </row>
    <row r="601" ht="15.75" customHeight="1">
      <c r="A601" s="639"/>
      <c r="B601" s="639"/>
      <c r="C601" s="639"/>
      <c r="D601" s="639"/>
      <c r="E601" s="711"/>
      <c r="F601" s="711"/>
      <c r="G601" s="711"/>
      <c r="H601" s="711"/>
      <c r="I601" s="639"/>
      <c r="J601" s="711"/>
      <c r="K601" s="711"/>
      <c r="L601" s="711"/>
      <c r="M601" s="711"/>
      <c r="N601" s="711"/>
      <c r="O601" s="711"/>
      <c r="P601" s="711"/>
      <c r="Q601" s="711"/>
      <c r="R601" s="711"/>
      <c r="S601" s="711"/>
      <c r="T601" s="711"/>
      <c r="U601" s="711"/>
      <c r="V601" s="711"/>
      <c r="W601" s="711"/>
      <c r="X601" s="711"/>
      <c r="Y601" s="711"/>
      <c r="Z601" s="711"/>
      <c r="AA601" s="711"/>
      <c r="AB601" s="711"/>
      <c r="AC601" s="711"/>
      <c r="AD601" s="711"/>
      <c r="AE601" s="711"/>
      <c r="AF601" s="711"/>
      <c r="AG601" s="711"/>
      <c r="AH601" s="711"/>
      <c r="AI601" s="711"/>
      <c r="AJ601" s="711"/>
      <c r="AK601" s="711"/>
      <c r="AL601" s="711"/>
      <c r="AM601" s="711"/>
      <c r="AN601" s="711"/>
      <c r="AO601" s="711"/>
      <c r="AP601" s="711"/>
      <c r="AQ601" s="711"/>
      <c r="AR601" s="711"/>
      <c r="AS601" s="711"/>
      <c r="AT601" s="711"/>
      <c r="AU601" s="711"/>
      <c r="AV601" s="711"/>
      <c r="AW601" s="711"/>
      <c r="AX601" s="711"/>
      <c r="AY601" s="711"/>
      <c r="AZ601" s="711"/>
      <c r="BA601" s="711"/>
      <c r="BB601" s="711"/>
      <c r="BC601" s="711"/>
      <c r="BD601" s="711"/>
      <c r="BE601" s="711"/>
      <c r="BF601" s="711"/>
      <c r="BG601" s="711"/>
      <c r="BH601" s="711"/>
      <c r="BI601" s="711"/>
      <c r="BJ601" s="711"/>
      <c r="BK601" s="711"/>
      <c r="BL601" s="711"/>
      <c r="BM601" s="711"/>
      <c r="BN601" s="711"/>
      <c r="BO601" s="711"/>
      <c r="BP601" s="711"/>
      <c r="BQ601" s="639"/>
      <c r="CB601" s="639"/>
    </row>
    <row r="602" ht="15.75" customHeight="1">
      <c r="A602" s="639"/>
      <c r="B602" s="639"/>
      <c r="C602" s="639"/>
      <c r="D602" s="639"/>
      <c r="E602" s="711"/>
      <c r="F602" s="711"/>
      <c r="G602" s="711"/>
      <c r="H602" s="711"/>
      <c r="I602" s="639"/>
      <c r="J602" s="711"/>
      <c r="K602" s="711"/>
      <c r="L602" s="711"/>
      <c r="M602" s="711"/>
      <c r="N602" s="711"/>
      <c r="O602" s="711"/>
      <c r="P602" s="711"/>
      <c r="Q602" s="711"/>
      <c r="R602" s="711"/>
      <c r="S602" s="711"/>
      <c r="T602" s="711"/>
      <c r="U602" s="711"/>
      <c r="V602" s="711"/>
      <c r="W602" s="711"/>
      <c r="X602" s="711"/>
      <c r="Y602" s="711"/>
      <c r="Z602" s="711"/>
      <c r="AA602" s="711"/>
      <c r="AB602" s="711"/>
      <c r="AC602" s="711"/>
      <c r="AD602" s="711"/>
      <c r="AE602" s="711"/>
      <c r="AF602" s="711"/>
      <c r="AG602" s="711"/>
      <c r="AH602" s="711"/>
      <c r="AI602" s="711"/>
      <c r="AJ602" s="711"/>
      <c r="AK602" s="711"/>
      <c r="AL602" s="711"/>
      <c r="AM602" s="711"/>
      <c r="AN602" s="711"/>
      <c r="AO602" s="711"/>
      <c r="AP602" s="711"/>
      <c r="AQ602" s="711"/>
      <c r="AR602" s="711"/>
      <c r="AS602" s="711"/>
      <c r="AT602" s="711"/>
      <c r="AU602" s="711"/>
      <c r="AV602" s="711"/>
      <c r="AW602" s="711"/>
      <c r="AX602" s="711"/>
      <c r="AY602" s="711"/>
      <c r="AZ602" s="711"/>
      <c r="BA602" s="711"/>
      <c r="BB602" s="711"/>
      <c r="BC602" s="711"/>
      <c r="BD602" s="711"/>
      <c r="BE602" s="711"/>
      <c r="BF602" s="711"/>
      <c r="BG602" s="711"/>
      <c r="BH602" s="711"/>
      <c r="BI602" s="711"/>
      <c r="BJ602" s="711"/>
      <c r="BK602" s="711"/>
      <c r="BL602" s="711"/>
      <c r="BM602" s="711"/>
      <c r="BN602" s="711"/>
      <c r="BO602" s="711"/>
      <c r="BP602" s="711"/>
      <c r="BQ602" s="639"/>
      <c r="CB602" s="639"/>
    </row>
    <row r="603" ht="15.75" customHeight="1">
      <c r="A603" s="639"/>
      <c r="B603" s="639"/>
      <c r="C603" s="639"/>
      <c r="D603" s="639"/>
      <c r="E603" s="711"/>
      <c r="F603" s="711"/>
      <c r="G603" s="711"/>
      <c r="H603" s="711"/>
      <c r="I603" s="639"/>
      <c r="J603" s="711"/>
      <c r="K603" s="711"/>
      <c r="L603" s="711"/>
      <c r="M603" s="711"/>
      <c r="N603" s="711"/>
      <c r="O603" s="711"/>
      <c r="P603" s="711"/>
      <c r="Q603" s="711"/>
      <c r="R603" s="711"/>
      <c r="S603" s="711"/>
      <c r="T603" s="711"/>
      <c r="U603" s="711"/>
      <c r="V603" s="711"/>
      <c r="W603" s="711"/>
      <c r="X603" s="711"/>
      <c r="Y603" s="711"/>
      <c r="Z603" s="711"/>
      <c r="AA603" s="711"/>
      <c r="AB603" s="711"/>
      <c r="AC603" s="711"/>
      <c r="AD603" s="711"/>
      <c r="AE603" s="711"/>
      <c r="AF603" s="711"/>
      <c r="AG603" s="711"/>
      <c r="AH603" s="711"/>
      <c r="AI603" s="711"/>
      <c r="AJ603" s="711"/>
      <c r="AK603" s="711"/>
      <c r="AL603" s="711"/>
      <c r="AM603" s="711"/>
      <c r="AN603" s="711"/>
      <c r="AO603" s="711"/>
      <c r="AP603" s="711"/>
      <c r="AQ603" s="711"/>
      <c r="AR603" s="711"/>
      <c r="AS603" s="711"/>
      <c r="AT603" s="711"/>
      <c r="AU603" s="711"/>
      <c r="AV603" s="711"/>
      <c r="AW603" s="711"/>
      <c r="AX603" s="711"/>
      <c r="AY603" s="711"/>
      <c r="AZ603" s="711"/>
      <c r="BA603" s="711"/>
      <c r="BB603" s="711"/>
      <c r="BC603" s="711"/>
      <c r="BD603" s="711"/>
      <c r="BE603" s="711"/>
      <c r="BF603" s="711"/>
      <c r="BG603" s="711"/>
      <c r="BH603" s="711"/>
      <c r="BI603" s="711"/>
      <c r="BJ603" s="711"/>
      <c r="BK603" s="711"/>
      <c r="BL603" s="711"/>
      <c r="BM603" s="711"/>
      <c r="BN603" s="711"/>
      <c r="BO603" s="711"/>
      <c r="BP603" s="711"/>
      <c r="BQ603" s="639"/>
      <c r="CB603" s="639"/>
    </row>
    <row r="604" ht="15.75" customHeight="1">
      <c r="A604" s="639"/>
      <c r="B604" s="639"/>
      <c r="C604" s="639"/>
      <c r="D604" s="639"/>
      <c r="E604" s="711"/>
      <c r="F604" s="711"/>
      <c r="G604" s="711"/>
      <c r="H604" s="711"/>
      <c r="I604" s="639"/>
      <c r="J604" s="711"/>
      <c r="K604" s="711"/>
      <c r="L604" s="711"/>
      <c r="M604" s="711"/>
      <c r="N604" s="711"/>
      <c r="O604" s="711"/>
      <c r="P604" s="711"/>
      <c r="Q604" s="711"/>
      <c r="R604" s="711"/>
      <c r="S604" s="711"/>
      <c r="T604" s="711"/>
      <c r="U604" s="711"/>
      <c r="V604" s="711"/>
      <c r="W604" s="711"/>
      <c r="X604" s="711"/>
      <c r="Y604" s="711"/>
      <c r="Z604" s="711"/>
      <c r="AA604" s="711"/>
      <c r="AB604" s="711"/>
      <c r="AC604" s="711"/>
      <c r="AD604" s="711"/>
      <c r="AE604" s="711"/>
      <c r="AF604" s="711"/>
      <c r="AG604" s="711"/>
      <c r="AH604" s="711"/>
      <c r="AI604" s="711"/>
      <c r="AJ604" s="711"/>
      <c r="AK604" s="711"/>
      <c r="AL604" s="711"/>
      <c r="AM604" s="711"/>
      <c r="AN604" s="711"/>
      <c r="AO604" s="711"/>
      <c r="AP604" s="711"/>
      <c r="AQ604" s="711"/>
      <c r="AR604" s="711"/>
      <c r="AS604" s="711"/>
      <c r="AT604" s="711"/>
      <c r="AU604" s="711"/>
      <c r="AV604" s="711"/>
      <c r="AW604" s="711"/>
      <c r="AX604" s="711"/>
      <c r="AY604" s="711"/>
      <c r="AZ604" s="711"/>
      <c r="BA604" s="711"/>
      <c r="BB604" s="711"/>
      <c r="BC604" s="711"/>
      <c r="BD604" s="711"/>
      <c r="BE604" s="711"/>
      <c r="BF604" s="711"/>
      <c r="BG604" s="711"/>
      <c r="BH604" s="711"/>
      <c r="BI604" s="711"/>
      <c r="BJ604" s="711"/>
      <c r="BK604" s="711"/>
      <c r="BL604" s="711"/>
      <c r="BM604" s="711"/>
      <c r="BN604" s="711"/>
      <c r="BO604" s="711"/>
      <c r="BP604" s="711"/>
      <c r="BQ604" s="639"/>
      <c r="CB604" s="639"/>
    </row>
    <row r="605" ht="15.75" customHeight="1">
      <c r="A605" s="639"/>
      <c r="B605" s="639"/>
      <c r="C605" s="639"/>
      <c r="D605" s="639"/>
      <c r="E605" s="711"/>
      <c r="F605" s="711"/>
      <c r="G605" s="711"/>
      <c r="H605" s="711"/>
      <c r="I605" s="639"/>
      <c r="J605" s="711"/>
      <c r="K605" s="711"/>
      <c r="L605" s="711"/>
      <c r="M605" s="711"/>
      <c r="N605" s="711"/>
      <c r="O605" s="711"/>
      <c r="P605" s="711"/>
      <c r="Q605" s="711"/>
      <c r="R605" s="711"/>
      <c r="S605" s="711"/>
      <c r="T605" s="711"/>
      <c r="U605" s="711"/>
      <c r="V605" s="711"/>
      <c r="W605" s="711"/>
      <c r="X605" s="711"/>
      <c r="Y605" s="711"/>
      <c r="Z605" s="711"/>
      <c r="AA605" s="711"/>
      <c r="AB605" s="711"/>
      <c r="AC605" s="711"/>
      <c r="AD605" s="711"/>
      <c r="AE605" s="711"/>
      <c r="AF605" s="711"/>
      <c r="AG605" s="711"/>
      <c r="AH605" s="711"/>
      <c r="AI605" s="711"/>
      <c r="AJ605" s="711"/>
      <c r="AK605" s="711"/>
      <c r="AL605" s="711"/>
      <c r="AM605" s="711"/>
      <c r="AN605" s="711"/>
      <c r="AO605" s="711"/>
      <c r="AP605" s="711"/>
      <c r="AQ605" s="711"/>
      <c r="AR605" s="711"/>
      <c r="AS605" s="711"/>
      <c r="AT605" s="711"/>
      <c r="AU605" s="711"/>
      <c r="AV605" s="711"/>
      <c r="AW605" s="711"/>
      <c r="AX605" s="711"/>
      <c r="AY605" s="711"/>
      <c r="AZ605" s="711"/>
      <c r="BA605" s="711"/>
      <c r="BB605" s="711"/>
      <c r="BC605" s="711"/>
      <c r="BD605" s="711"/>
      <c r="BE605" s="711"/>
      <c r="BF605" s="711"/>
      <c r="BG605" s="711"/>
      <c r="BH605" s="711"/>
      <c r="BI605" s="711"/>
      <c r="BJ605" s="711"/>
      <c r="BK605" s="711"/>
      <c r="BL605" s="711"/>
      <c r="BM605" s="711"/>
      <c r="BN605" s="711"/>
      <c r="BO605" s="711"/>
      <c r="BP605" s="711"/>
      <c r="BQ605" s="639"/>
      <c r="CB605" s="639"/>
    </row>
    <row r="606" ht="15.75" customHeight="1">
      <c r="A606" s="639"/>
      <c r="B606" s="639"/>
      <c r="C606" s="639"/>
      <c r="D606" s="639"/>
      <c r="E606" s="711"/>
      <c r="F606" s="711"/>
      <c r="G606" s="711"/>
      <c r="H606" s="711"/>
      <c r="I606" s="639"/>
      <c r="J606" s="711"/>
      <c r="K606" s="711"/>
      <c r="L606" s="711"/>
      <c r="M606" s="711"/>
      <c r="N606" s="711"/>
      <c r="O606" s="711"/>
      <c r="P606" s="711"/>
      <c r="Q606" s="711"/>
      <c r="R606" s="711"/>
      <c r="S606" s="711"/>
      <c r="T606" s="711"/>
      <c r="U606" s="711"/>
      <c r="V606" s="711"/>
      <c r="W606" s="711"/>
      <c r="X606" s="711"/>
      <c r="Y606" s="711"/>
      <c r="Z606" s="711"/>
      <c r="AA606" s="711"/>
      <c r="AB606" s="711"/>
      <c r="AC606" s="711"/>
      <c r="AD606" s="711"/>
      <c r="AE606" s="711"/>
      <c r="AF606" s="711"/>
      <c r="AG606" s="711"/>
      <c r="AH606" s="711"/>
      <c r="AI606" s="711"/>
      <c r="AJ606" s="711"/>
      <c r="AK606" s="711"/>
      <c r="AL606" s="711"/>
      <c r="AM606" s="711"/>
      <c r="AN606" s="711"/>
      <c r="AO606" s="711"/>
      <c r="AP606" s="711"/>
      <c r="AQ606" s="711"/>
      <c r="AR606" s="711"/>
      <c r="AS606" s="711"/>
      <c r="AT606" s="711"/>
      <c r="AU606" s="711"/>
      <c r="AV606" s="711"/>
      <c r="AW606" s="711"/>
      <c r="AX606" s="711"/>
      <c r="AY606" s="711"/>
      <c r="AZ606" s="711"/>
      <c r="BA606" s="711"/>
      <c r="BB606" s="711"/>
      <c r="BC606" s="711"/>
      <c r="BD606" s="711"/>
      <c r="BE606" s="711"/>
      <c r="BF606" s="711"/>
      <c r="BG606" s="711"/>
      <c r="BH606" s="711"/>
      <c r="BI606" s="711"/>
      <c r="BJ606" s="711"/>
      <c r="BK606" s="711"/>
      <c r="BL606" s="711"/>
      <c r="BM606" s="711"/>
      <c r="BN606" s="711"/>
      <c r="BO606" s="711"/>
      <c r="BP606" s="711"/>
      <c r="BQ606" s="639"/>
      <c r="CB606" s="639"/>
    </row>
    <row r="607" ht="15.75" customHeight="1">
      <c r="A607" s="639"/>
      <c r="B607" s="639"/>
      <c r="C607" s="639"/>
      <c r="D607" s="639"/>
      <c r="E607" s="711"/>
      <c r="F607" s="711"/>
      <c r="G607" s="711"/>
      <c r="H607" s="711"/>
      <c r="I607" s="639"/>
      <c r="J607" s="711"/>
      <c r="K607" s="711"/>
      <c r="L607" s="711"/>
      <c r="M607" s="711"/>
      <c r="N607" s="711"/>
      <c r="O607" s="711"/>
      <c r="P607" s="711"/>
      <c r="Q607" s="711"/>
      <c r="R607" s="711"/>
      <c r="S607" s="711"/>
      <c r="T607" s="711"/>
      <c r="U607" s="711"/>
      <c r="V607" s="711"/>
      <c r="W607" s="711"/>
      <c r="X607" s="711"/>
      <c r="Y607" s="711"/>
      <c r="Z607" s="711"/>
      <c r="AA607" s="711"/>
      <c r="AB607" s="711"/>
      <c r="AC607" s="711"/>
      <c r="AD607" s="711"/>
      <c r="AE607" s="711"/>
      <c r="AF607" s="711"/>
      <c r="AG607" s="711"/>
      <c r="AH607" s="711"/>
      <c r="AI607" s="711"/>
      <c r="AJ607" s="711"/>
      <c r="AK607" s="711"/>
      <c r="AL607" s="711"/>
      <c r="AM607" s="711"/>
      <c r="AN607" s="711"/>
      <c r="AO607" s="711"/>
      <c r="AP607" s="711"/>
      <c r="AQ607" s="711"/>
      <c r="AR607" s="711"/>
      <c r="AS607" s="711"/>
      <c r="AT607" s="711"/>
      <c r="AU607" s="711"/>
      <c r="AV607" s="711"/>
      <c r="AW607" s="711"/>
      <c r="AX607" s="711"/>
      <c r="AY607" s="711"/>
      <c r="AZ607" s="711"/>
      <c r="BA607" s="711"/>
      <c r="BB607" s="711"/>
      <c r="BC607" s="711"/>
      <c r="BD607" s="711"/>
      <c r="BE607" s="711"/>
      <c r="BF607" s="711"/>
      <c r="BG607" s="711"/>
      <c r="BH607" s="711"/>
      <c r="BI607" s="711"/>
      <c r="BJ607" s="711"/>
      <c r="BK607" s="711"/>
      <c r="BL607" s="711"/>
      <c r="BM607" s="711"/>
      <c r="BN607" s="711"/>
      <c r="BO607" s="711"/>
      <c r="BP607" s="711"/>
      <c r="BQ607" s="639"/>
      <c r="CB607" s="639"/>
    </row>
    <row r="608" ht="15.75" customHeight="1">
      <c r="A608" s="639"/>
      <c r="B608" s="639"/>
      <c r="C608" s="639"/>
      <c r="D608" s="639"/>
      <c r="E608" s="711"/>
      <c r="F608" s="711"/>
      <c r="G608" s="711"/>
      <c r="H608" s="711"/>
      <c r="I608" s="639"/>
      <c r="J608" s="711"/>
      <c r="K608" s="711"/>
      <c r="L608" s="711"/>
      <c r="M608" s="711"/>
      <c r="N608" s="711"/>
      <c r="O608" s="711"/>
      <c r="P608" s="711"/>
      <c r="Q608" s="711"/>
      <c r="R608" s="711"/>
      <c r="S608" s="711"/>
      <c r="T608" s="711"/>
      <c r="U608" s="711"/>
      <c r="V608" s="711"/>
      <c r="W608" s="711"/>
      <c r="X608" s="711"/>
      <c r="Y608" s="711"/>
      <c r="Z608" s="711"/>
      <c r="AA608" s="711"/>
      <c r="AB608" s="711"/>
      <c r="AC608" s="711"/>
      <c r="AD608" s="711"/>
      <c r="AE608" s="711"/>
      <c r="AF608" s="711"/>
      <c r="AG608" s="711"/>
      <c r="AH608" s="711"/>
      <c r="AI608" s="711"/>
      <c r="AJ608" s="711"/>
      <c r="AK608" s="711"/>
      <c r="AL608" s="711"/>
      <c r="AM608" s="711"/>
      <c r="AN608" s="711"/>
      <c r="AO608" s="711"/>
      <c r="AP608" s="711"/>
      <c r="AQ608" s="711"/>
      <c r="AR608" s="711"/>
      <c r="AS608" s="711"/>
      <c r="AT608" s="711"/>
      <c r="AU608" s="711"/>
      <c r="AV608" s="711"/>
      <c r="AW608" s="711"/>
      <c r="AX608" s="711"/>
      <c r="AY608" s="711"/>
      <c r="AZ608" s="711"/>
      <c r="BA608" s="711"/>
      <c r="BB608" s="711"/>
      <c r="BC608" s="711"/>
      <c r="BD608" s="711"/>
      <c r="BE608" s="711"/>
      <c r="BF608" s="711"/>
      <c r="BG608" s="711"/>
      <c r="BH608" s="711"/>
      <c r="BI608" s="711"/>
      <c r="BJ608" s="711"/>
      <c r="BK608" s="711"/>
      <c r="BL608" s="711"/>
      <c r="BM608" s="711"/>
      <c r="BN608" s="711"/>
      <c r="BO608" s="711"/>
      <c r="BP608" s="711"/>
      <c r="BQ608" s="639"/>
      <c r="CB608" s="639"/>
    </row>
    <row r="609" ht="15.75" customHeight="1">
      <c r="A609" s="639"/>
      <c r="B609" s="639"/>
      <c r="C609" s="639"/>
      <c r="D609" s="639"/>
      <c r="E609" s="711"/>
      <c r="F609" s="711"/>
      <c r="G609" s="711"/>
      <c r="H609" s="711"/>
      <c r="I609" s="639"/>
      <c r="J609" s="711"/>
      <c r="K609" s="711"/>
      <c r="L609" s="711"/>
      <c r="M609" s="711"/>
      <c r="N609" s="711"/>
      <c r="O609" s="711"/>
      <c r="P609" s="711"/>
      <c r="Q609" s="711"/>
      <c r="R609" s="711"/>
      <c r="S609" s="711"/>
      <c r="T609" s="711"/>
      <c r="U609" s="711"/>
      <c r="V609" s="711"/>
      <c r="W609" s="711"/>
      <c r="X609" s="711"/>
      <c r="Y609" s="711"/>
      <c r="Z609" s="711"/>
      <c r="AA609" s="711"/>
      <c r="AB609" s="711"/>
      <c r="AC609" s="711"/>
      <c r="AD609" s="711"/>
      <c r="AE609" s="711"/>
      <c r="AF609" s="711"/>
      <c r="AG609" s="711"/>
      <c r="AH609" s="711"/>
      <c r="AI609" s="711"/>
      <c r="AJ609" s="711"/>
      <c r="AK609" s="711"/>
      <c r="AL609" s="711"/>
      <c r="AM609" s="711"/>
      <c r="AN609" s="711"/>
      <c r="AO609" s="711"/>
      <c r="AP609" s="711"/>
      <c r="AQ609" s="711"/>
      <c r="AR609" s="711"/>
      <c r="AS609" s="711"/>
      <c r="AT609" s="711"/>
      <c r="AU609" s="711"/>
      <c r="AV609" s="711"/>
      <c r="AW609" s="711"/>
      <c r="AX609" s="711"/>
      <c r="AY609" s="711"/>
      <c r="AZ609" s="711"/>
      <c r="BA609" s="711"/>
      <c r="BB609" s="711"/>
      <c r="BC609" s="711"/>
      <c r="BD609" s="711"/>
      <c r="BE609" s="711"/>
      <c r="BF609" s="711"/>
      <c r="BG609" s="711"/>
      <c r="BH609" s="711"/>
      <c r="BI609" s="711"/>
      <c r="BJ609" s="711"/>
      <c r="BK609" s="711"/>
      <c r="BL609" s="711"/>
      <c r="BM609" s="711"/>
      <c r="BN609" s="711"/>
      <c r="BO609" s="711"/>
      <c r="BP609" s="711"/>
      <c r="BQ609" s="639"/>
      <c r="CB609" s="639"/>
    </row>
    <row r="610" ht="15.75" customHeight="1">
      <c r="A610" s="639"/>
      <c r="B610" s="639"/>
      <c r="C610" s="639"/>
      <c r="D610" s="639"/>
      <c r="E610" s="711"/>
      <c r="F610" s="711"/>
      <c r="G610" s="711"/>
      <c r="H610" s="711"/>
      <c r="I610" s="639"/>
      <c r="J610" s="711"/>
      <c r="K610" s="711"/>
      <c r="L610" s="711"/>
      <c r="M610" s="711"/>
      <c r="N610" s="711"/>
      <c r="O610" s="711"/>
      <c r="P610" s="711"/>
      <c r="Q610" s="711"/>
      <c r="R610" s="711"/>
      <c r="S610" s="711"/>
      <c r="T610" s="711"/>
      <c r="U610" s="711"/>
      <c r="V610" s="711"/>
      <c r="W610" s="711"/>
      <c r="X610" s="711"/>
      <c r="Y610" s="711"/>
      <c r="Z610" s="711"/>
      <c r="AA610" s="711"/>
      <c r="AB610" s="711"/>
      <c r="AC610" s="711"/>
      <c r="AD610" s="711"/>
      <c r="AE610" s="711"/>
      <c r="AF610" s="711"/>
      <c r="AG610" s="711"/>
      <c r="AH610" s="711"/>
      <c r="AI610" s="711"/>
      <c r="AJ610" s="711"/>
      <c r="AK610" s="711"/>
      <c r="AL610" s="711"/>
      <c r="AM610" s="711"/>
      <c r="AN610" s="711"/>
      <c r="AO610" s="711"/>
      <c r="AP610" s="711"/>
      <c r="AQ610" s="711"/>
      <c r="AR610" s="711"/>
      <c r="AS610" s="711"/>
      <c r="AT610" s="711"/>
      <c r="AU610" s="711"/>
      <c r="AV610" s="711"/>
      <c r="AW610" s="711"/>
      <c r="AX610" s="711"/>
      <c r="AY610" s="711"/>
      <c r="AZ610" s="711"/>
      <c r="BA610" s="711"/>
      <c r="BB610" s="711"/>
      <c r="BC610" s="711"/>
      <c r="BD610" s="711"/>
      <c r="BE610" s="711"/>
      <c r="BF610" s="711"/>
      <c r="BG610" s="711"/>
      <c r="BH610" s="711"/>
      <c r="BI610" s="711"/>
      <c r="BJ610" s="711"/>
      <c r="BK610" s="711"/>
      <c r="BL610" s="711"/>
      <c r="BM610" s="711"/>
      <c r="BN610" s="711"/>
      <c r="BO610" s="711"/>
      <c r="BP610" s="711"/>
      <c r="BQ610" s="639"/>
      <c r="CB610" s="639"/>
    </row>
    <row r="611" ht="15.75" customHeight="1">
      <c r="A611" s="639"/>
      <c r="B611" s="639"/>
      <c r="C611" s="639"/>
      <c r="D611" s="639"/>
      <c r="E611" s="711"/>
      <c r="F611" s="711"/>
      <c r="G611" s="711"/>
      <c r="H611" s="711"/>
      <c r="I611" s="639"/>
      <c r="J611" s="711"/>
      <c r="K611" s="711"/>
      <c r="L611" s="711"/>
      <c r="M611" s="711"/>
      <c r="N611" s="711"/>
      <c r="O611" s="711"/>
      <c r="P611" s="711"/>
      <c r="Q611" s="711"/>
      <c r="R611" s="711"/>
      <c r="S611" s="711"/>
      <c r="T611" s="711"/>
      <c r="U611" s="711"/>
      <c r="V611" s="711"/>
      <c r="W611" s="711"/>
      <c r="X611" s="711"/>
      <c r="Y611" s="711"/>
      <c r="Z611" s="711"/>
      <c r="AA611" s="711"/>
      <c r="AB611" s="711"/>
      <c r="AC611" s="711"/>
      <c r="AD611" s="711"/>
      <c r="AE611" s="711"/>
      <c r="AF611" s="711"/>
      <c r="AG611" s="711"/>
      <c r="AH611" s="711"/>
      <c r="AI611" s="711"/>
      <c r="AJ611" s="711"/>
      <c r="AK611" s="711"/>
      <c r="AL611" s="711"/>
      <c r="AM611" s="711"/>
      <c r="AN611" s="711"/>
      <c r="AO611" s="711"/>
      <c r="AP611" s="711"/>
      <c r="AQ611" s="711"/>
      <c r="AR611" s="711"/>
      <c r="AS611" s="711"/>
      <c r="AT611" s="711"/>
      <c r="AU611" s="711"/>
      <c r="AV611" s="711"/>
      <c r="AW611" s="711"/>
      <c r="AX611" s="711"/>
      <c r="AY611" s="711"/>
      <c r="AZ611" s="711"/>
      <c r="BA611" s="711"/>
      <c r="BB611" s="711"/>
      <c r="BC611" s="711"/>
      <c r="BD611" s="711"/>
      <c r="BE611" s="711"/>
      <c r="BF611" s="711"/>
      <c r="BG611" s="711"/>
      <c r="BH611" s="711"/>
      <c r="BI611" s="711"/>
      <c r="BJ611" s="711"/>
      <c r="BK611" s="711"/>
      <c r="BL611" s="711"/>
      <c r="BM611" s="711"/>
      <c r="BN611" s="711"/>
      <c r="BO611" s="711"/>
      <c r="BP611" s="711"/>
      <c r="BQ611" s="639"/>
      <c r="CB611" s="639"/>
    </row>
    <row r="612" ht="15.75" customHeight="1">
      <c r="A612" s="639"/>
      <c r="B612" s="639"/>
      <c r="C612" s="639"/>
      <c r="D612" s="639"/>
      <c r="E612" s="711"/>
      <c r="F612" s="711"/>
      <c r="G612" s="711"/>
      <c r="H612" s="711"/>
      <c r="I612" s="639"/>
      <c r="J612" s="711"/>
      <c r="K612" s="711"/>
      <c r="L612" s="711"/>
      <c r="M612" s="711"/>
      <c r="N612" s="711"/>
      <c r="O612" s="711"/>
      <c r="P612" s="711"/>
      <c r="Q612" s="711"/>
      <c r="R612" s="711"/>
      <c r="S612" s="711"/>
      <c r="T612" s="711"/>
      <c r="U612" s="711"/>
      <c r="V612" s="711"/>
      <c r="W612" s="711"/>
      <c r="X612" s="711"/>
      <c r="Y612" s="711"/>
      <c r="Z612" s="711"/>
      <c r="AA612" s="711"/>
      <c r="AB612" s="711"/>
      <c r="AC612" s="711"/>
      <c r="AD612" s="711"/>
      <c r="AE612" s="711"/>
      <c r="AF612" s="711"/>
      <c r="AG612" s="711"/>
      <c r="AH612" s="711"/>
      <c r="AI612" s="711"/>
      <c r="AJ612" s="711"/>
      <c r="AK612" s="711"/>
      <c r="AL612" s="711"/>
      <c r="AM612" s="711"/>
      <c r="AN612" s="711"/>
      <c r="AO612" s="711"/>
      <c r="AP612" s="711"/>
      <c r="AQ612" s="711"/>
      <c r="AR612" s="711"/>
      <c r="AS612" s="711"/>
      <c r="AT612" s="711"/>
      <c r="AU612" s="711"/>
      <c r="AV612" s="711"/>
      <c r="AW612" s="711"/>
      <c r="AX612" s="711"/>
      <c r="AY612" s="711"/>
      <c r="AZ612" s="711"/>
      <c r="BA612" s="711"/>
      <c r="BB612" s="711"/>
      <c r="BC612" s="711"/>
      <c r="BD612" s="711"/>
      <c r="BE612" s="711"/>
      <c r="BF612" s="711"/>
      <c r="BG612" s="711"/>
      <c r="BH612" s="711"/>
      <c r="BI612" s="711"/>
      <c r="BJ612" s="711"/>
      <c r="BK612" s="711"/>
      <c r="BL612" s="711"/>
      <c r="BM612" s="711"/>
      <c r="BN612" s="711"/>
      <c r="BO612" s="711"/>
      <c r="BP612" s="711"/>
      <c r="BQ612" s="639"/>
      <c r="CB612" s="639"/>
    </row>
    <row r="613" ht="15.75" customHeight="1">
      <c r="A613" s="639"/>
      <c r="B613" s="639"/>
      <c r="C613" s="639"/>
      <c r="D613" s="639"/>
      <c r="E613" s="711"/>
      <c r="F613" s="711"/>
      <c r="G613" s="711"/>
      <c r="H613" s="711"/>
      <c r="I613" s="639"/>
      <c r="J613" s="711"/>
      <c r="K613" s="711"/>
      <c r="L613" s="711"/>
      <c r="M613" s="711"/>
      <c r="N613" s="711"/>
      <c r="O613" s="711"/>
      <c r="P613" s="711"/>
      <c r="Q613" s="711"/>
      <c r="R613" s="711"/>
      <c r="S613" s="711"/>
      <c r="T613" s="711"/>
      <c r="U613" s="711"/>
      <c r="V613" s="711"/>
      <c r="W613" s="711"/>
      <c r="X613" s="711"/>
      <c r="Y613" s="711"/>
      <c r="Z613" s="711"/>
      <c r="AA613" s="711"/>
      <c r="AB613" s="711"/>
      <c r="AC613" s="711"/>
      <c r="AD613" s="711"/>
      <c r="AE613" s="711"/>
      <c r="AF613" s="711"/>
      <c r="AG613" s="711"/>
      <c r="AH613" s="711"/>
      <c r="AI613" s="711"/>
      <c r="AJ613" s="711"/>
      <c r="AK613" s="711"/>
      <c r="AL613" s="711"/>
      <c r="AM613" s="711"/>
      <c r="AN613" s="711"/>
      <c r="AO613" s="711"/>
      <c r="AP613" s="711"/>
      <c r="AQ613" s="711"/>
      <c r="AR613" s="711"/>
      <c r="AS613" s="711"/>
      <c r="AT613" s="711"/>
      <c r="AU613" s="711"/>
      <c r="AV613" s="711"/>
      <c r="AW613" s="711"/>
      <c r="AX613" s="711"/>
      <c r="AY613" s="711"/>
      <c r="AZ613" s="711"/>
      <c r="BA613" s="711"/>
      <c r="BB613" s="711"/>
      <c r="BC613" s="711"/>
      <c r="BD613" s="711"/>
      <c r="BE613" s="711"/>
      <c r="BF613" s="711"/>
      <c r="BG613" s="711"/>
      <c r="BH613" s="711"/>
      <c r="BI613" s="711"/>
      <c r="BJ613" s="711"/>
      <c r="BK613" s="711"/>
      <c r="BL613" s="711"/>
      <c r="BM613" s="711"/>
      <c r="BN613" s="711"/>
      <c r="BO613" s="711"/>
      <c r="BP613" s="711"/>
      <c r="BQ613" s="639"/>
      <c r="CB613" s="639"/>
    </row>
    <row r="614" ht="15.75" customHeight="1">
      <c r="A614" s="639"/>
      <c r="B614" s="639"/>
      <c r="C614" s="639"/>
      <c r="D614" s="639"/>
      <c r="E614" s="711"/>
      <c r="F614" s="711"/>
      <c r="G614" s="711"/>
      <c r="H614" s="711"/>
      <c r="I614" s="639"/>
      <c r="J614" s="711"/>
      <c r="K614" s="711"/>
      <c r="L614" s="711"/>
      <c r="M614" s="711"/>
      <c r="N614" s="711"/>
      <c r="O614" s="711"/>
      <c r="P614" s="711"/>
      <c r="Q614" s="711"/>
      <c r="R614" s="711"/>
      <c r="S614" s="711"/>
      <c r="T614" s="711"/>
      <c r="U614" s="711"/>
      <c r="V614" s="711"/>
      <c r="W614" s="711"/>
      <c r="X614" s="711"/>
      <c r="Y614" s="711"/>
      <c r="Z614" s="711"/>
      <c r="AA614" s="711"/>
      <c r="AB614" s="711"/>
      <c r="AC614" s="711"/>
      <c r="AD614" s="711"/>
      <c r="AE614" s="711"/>
      <c r="AF614" s="711"/>
      <c r="AG614" s="711"/>
      <c r="AH614" s="711"/>
      <c r="AI614" s="711"/>
      <c r="AJ614" s="711"/>
      <c r="AK614" s="711"/>
      <c r="AL614" s="711"/>
      <c r="AM614" s="711"/>
      <c r="AN614" s="711"/>
      <c r="AO614" s="711"/>
      <c r="AP614" s="711"/>
      <c r="AQ614" s="711"/>
      <c r="AR614" s="711"/>
      <c r="AS614" s="711"/>
      <c r="AT614" s="711"/>
      <c r="AU614" s="711"/>
      <c r="AV614" s="711"/>
      <c r="AW614" s="711"/>
      <c r="AX614" s="711"/>
      <c r="AY614" s="711"/>
      <c r="AZ614" s="711"/>
      <c r="BA614" s="711"/>
      <c r="BB614" s="711"/>
      <c r="BC614" s="711"/>
      <c r="BD614" s="711"/>
      <c r="BE614" s="711"/>
      <c r="BF614" s="711"/>
      <c r="BG614" s="711"/>
      <c r="BH614" s="711"/>
      <c r="BI614" s="711"/>
      <c r="BJ614" s="711"/>
      <c r="BK614" s="711"/>
      <c r="BL614" s="711"/>
      <c r="BM614" s="711"/>
      <c r="BN614" s="711"/>
      <c r="BO614" s="711"/>
      <c r="BP614" s="711"/>
      <c r="BQ614" s="639"/>
      <c r="CB614" s="639"/>
    </row>
    <row r="615" ht="15.75" customHeight="1">
      <c r="A615" s="639"/>
      <c r="B615" s="639"/>
      <c r="C615" s="639"/>
      <c r="D615" s="639"/>
      <c r="E615" s="711"/>
      <c r="F615" s="711"/>
      <c r="G615" s="711"/>
      <c r="H615" s="711"/>
      <c r="I615" s="639"/>
      <c r="J615" s="711"/>
      <c r="K615" s="711"/>
      <c r="L615" s="711"/>
      <c r="M615" s="711"/>
      <c r="N615" s="711"/>
      <c r="O615" s="711"/>
      <c r="P615" s="711"/>
      <c r="Q615" s="711"/>
      <c r="R615" s="711"/>
      <c r="S615" s="711"/>
      <c r="T615" s="711"/>
      <c r="U615" s="711"/>
      <c r="V615" s="711"/>
      <c r="W615" s="711"/>
      <c r="X615" s="711"/>
      <c r="Y615" s="711"/>
      <c r="Z615" s="711"/>
      <c r="AA615" s="711"/>
      <c r="AB615" s="711"/>
      <c r="AC615" s="711"/>
      <c r="AD615" s="711"/>
      <c r="AE615" s="711"/>
      <c r="AF615" s="711"/>
      <c r="AG615" s="711"/>
      <c r="AH615" s="711"/>
      <c r="AI615" s="711"/>
      <c r="AJ615" s="711"/>
      <c r="AK615" s="711"/>
      <c r="AL615" s="711"/>
      <c r="AM615" s="711"/>
      <c r="AN615" s="711"/>
      <c r="AO615" s="711"/>
      <c r="AP615" s="711"/>
      <c r="AQ615" s="711"/>
      <c r="AR615" s="711"/>
      <c r="AS615" s="711"/>
      <c r="AT615" s="711"/>
      <c r="AU615" s="711"/>
      <c r="AV615" s="711"/>
      <c r="AW615" s="711"/>
      <c r="AX615" s="711"/>
      <c r="AY615" s="711"/>
      <c r="AZ615" s="711"/>
      <c r="BA615" s="711"/>
      <c r="BB615" s="711"/>
      <c r="BC615" s="711"/>
      <c r="BD615" s="711"/>
      <c r="BE615" s="711"/>
      <c r="BF615" s="711"/>
      <c r="BG615" s="711"/>
      <c r="BH615" s="711"/>
      <c r="BI615" s="711"/>
      <c r="BJ615" s="711"/>
      <c r="BK615" s="711"/>
      <c r="BL615" s="711"/>
      <c r="BM615" s="711"/>
      <c r="BN615" s="711"/>
      <c r="BO615" s="711"/>
      <c r="BP615" s="711"/>
      <c r="BQ615" s="639"/>
      <c r="CB615" s="639"/>
    </row>
    <row r="616" ht="15.75" customHeight="1">
      <c r="A616" s="639"/>
      <c r="B616" s="639"/>
      <c r="C616" s="639"/>
      <c r="D616" s="639"/>
      <c r="E616" s="711"/>
      <c r="F616" s="711"/>
      <c r="G616" s="711"/>
      <c r="H616" s="711"/>
      <c r="I616" s="639"/>
      <c r="J616" s="711"/>
      <c r="K616" s="711"/>
      <c r="L616" s="711"/>
      <c r="M616" s="711"/>
      <c r="N616" s="711"/>
      <c r="O616" s="711"/>
      <c r="P616" s="711"/>
      <c r="Q616" s="711"/>
      <c r="R616" s="711"/>
      <c r="S616" s="711"/>
      <c r="T616" s="711"/>
      <c r="U616" s="711"/>
      <c r="V616" s="711"/>
      <c r="W616" s="711"/>
      <c r="X616" s="711"/>
      <c r="Y616" s="711"/>
      <c r="Z616" s="711"/>
      <c r="AA616" s="711"/>
      <c r="AB616" s="711"/>
      <c r="AC616" s="711"/>
      <c r="AD616" s="711"/>
      <c r="AE616" s="711"/>
      <c r="AF616" s="711"/>
      <c r="AG616" s="711"/>
      <c r="AH616" s="711"/>
      <c r="AI616" s="711"/>
      <c r="AJ616" s="711"/>
      <c r="AK616" s="711"/>
      <c r="AL616" s="711"/>
      <c r="AM616" s="711"/>
      <c r="AN616" s="711"/>
      <c r="AO616" s="711"/>
      <c r="AP616" s="711"/>
      <c r="AQ616" s="711"/>
      <c r="AR616" s="711"/>
      <c r="AS616" s="711"/>
      <c r="AT616" s="711"/>
      <c r="AU616" s="711"/>
      <c r="AV616" s="711"/>
      <c r="AW616" s="711"/>
      <c r="AX616" s="711"/>
      <c r="AY616" s="711"/>
      <c r="AZ616" s="711"/>
      <c r="BA616" s="711"/>
      <c r="BB616" s="711"/>
      <c r="BC616" s="711"/>
      <c r="BD616" s="711"/>
      <c r="BE616" s="711"/>
      <c r="BF616" s="711"/>
      <c r="BG616" s="711"/>
      <c r="BH616" s="711"/>
      <c r="BI616" s="711"/>
      <c r="BJ616" s="711"/>
      <c r="BK616" s="711"/>
      <c r="BL616" s="711"/>
      <c r="BM616" s="711"/>
      <c r="BN616" s="711"/>
      <c r="BO616" s="711"/>
      <c r="BP616" s="711"/>
      <c r="BQ616" s="639"/>
      <c r="CB616" s="639"/>
    </row>
    <row r="617" ht="15.75" customHeight="1">
      <c r="A617" s="639"/>
      <c r="B617" s="639"/>
      <c r="C617" s="639"/>
      <c r="D617" s="639"/>
      <c r="E617" s="711"/>
      <c r="F617" s="711"/>
      <c r="G617" s="711"/>
      <c r="H617" s="711"/>
      <c r="I617" s="639"/>
      <c r="J617" s="711"/>
      <c r="K617" s="711"/>
      <c r="L617" s="711"/>
      <c r="M617" s="711"/>
      <c r="N617" s="711"/>
      <c r="O617" s="711"/>
      <c r="P617" s="711"/>
      <c r="Q617" s="711"/>
      <c r="R617" s="711"/>
      <c r="S617" s="711"/>
      <c r="T617" s="711"/>
      <c r="U617" s="711"/>
      <c r="V617" s="711"/>
      <c r="W617" s="711"/>
      <c r="X617" s="711"/>
      <c r="Y617" s="711"/>
      <c r="Z617" s="711"/>
      <c r="AA617" s="711"/>
      <c r="AB617" s="711"/>
      <c r="AC617" s="711"/>
      <c r="AD617" s="711"/>
      <c r="AE617" s="711"/>
      <c r="AF617" s="711"/>
      <c r="AG617" s="711"/>
      <c r="AH617" s="711"/>
      <c r="AI617" s="711"/>
      <c r="AJ617" s="711"/>
      <c r="AK617" s="711"/>
      <c r="AL617" s="711"/>
      <c r="AM617" s="711"/>
      <c r="AN617" s="711"/>
      <c r="AO617" s="711"/>
      <c r="AP617" s="711"/>
      <c r="AQ617" s="711"/>
      <c r="AR617" s="711"/>
      <c r="AS617" s="711"/>
      <c r="AT617" s="711"/>
      <c r="AU617" s="711"/>
      <c r="AV617" s="711"/>
      <c r="AW617" s="711"/>
      <c r="AX617" s="711"/>
      <c r="AY617" s="711"/>
      <c r="AZ617" s="711"/>
      <c r="BA617" s="711"/>
      <c r="BB617" s="711"/>
      <c r="BC617" s="711"/>
      <c r="BD617" s="711"/>
      <c r="BE617" s="711"/>
      <c r="BF617" s="711"/>
      <c r="BG617" s="711"/>
      <c r="BH617" s="711"/>
      <c r="BI617" s="711"/>
      <c r="BJ617" s="711"/>
      <c r="BK617" s="711"/>
      <c r="BL617" s="711"/>
      <c r="BM617" s="711"/>
      <c r="BN617" s="711"/>
      <c r="BO617" s="711"/>
      <c r="BP617" s="711"/>
      <c r="BQ617" s="639"/>
      <c r="CB617" s="639"/>
    </row>
    <row r="618" ht="15.75" customHeight="1">
      <c r="A618" s="639"/>
      <c r="B618" s="639"/>
      <c r="C618" s="639"/>
      <c r="D618" s="639"/>
      <c r="E618" s="711"/>
      <c r="F618" s="711"/>
      <c r="G618" s="711"/>
      <c r="H618" s="711"/>
      <c r="I618" s="639"/>
      <c r="J618" s="711"/>
      <c r="K618" s="711"/>
      <c r="L618" s="711"/>
      <c r="M618" s="711"/>
      <c r="N618" s="711"/>
      <c r="O618" s="711"/>
      <c r="P618" s="711"/>
      <c r="Q618" s="711"/>
      <c r="R618" s="711"/>
      <c r="S618" s="711"/>
      <c r="T618" s="711"/>
      <c r="U618" s="711"/>
      <c r="V618" s="711"/>
      <c r="W618" s="711"/>
      <c r="X618" s="711"/>
      <c r="Y618" s="711"/>
      <c r="Z618" s="711"/>
      <c r="AA618" s="711"/>
      <c r="AB618" s="711"/>
      <c r="AC618" s="711"/>
      <c r="AD618" s="711"/>
      <c r="AE618" s="711"/>
      <c r="AF618" s="711"/>
      <c r="AG618" s="711"/>
      <c r="AH618" s="711"/>
      <c r="AI618" s="711"/>
      <c r="AJ618" s="711"/>
      <c r="AK618" s="711"/>
      <c r="AL618" s="711"/>
      <c r="AM618" s="711"/>
      <c r="AN618" s="711"/>
      <c r="AO618" s="711"/>
      <c r="AP618" s="711"/>
      <c r="AQ618" s="711"/>
      <c r="AR618" s="711"/>
      <c r="AS618" s="711"/>
      <c r="AT618" s="711"/>
      <c r="AU618" s="711"/>
      <c r="AV618" s="711"/>
      <c r="AW618" s="711"/>
      <c r="AX618" s="711"/>
      <c r="AY618" s="711"/>
      <c r="AZ618" s="711"/>
      <c r="BA618" s="711"/>
      <c r="BB618" s="711"/>
      <c r="BC618" s="711"/>
      <c r="BD618" s="711"/>
      <c r="BE618" s="711"/>
      <c r="BF618" s="711"/>
      <c r="BG618" s="711"/>
      <c r="BH618" s="711"/>
      <c r="BI618" s="711"/>
      <c r="BJ618" s="711"/>
      <c r="BK618" s="711"/>
      <c r="BL618" s="711"/>
      <c r="BM618" s="711"/>
      <c r="BN618" s="711"/>
      <c r="BO618" s="711"/>
      <c r="BP618" s="711"/>
      <c r="BQ618" s="639"/>
      <c r="CB618" s="639"/>
    </row>
    <row r="619" ht="15.75" customHeight="1">
      <c r="A619" s="639"/>
      <c r="B619" s="639"/>
      <c r="C619" s="639"/>
      <c r="D619" s="639"/>
      <c r="E619" s="711"/>
      <c r="F619" s="711"/>
      <c r="G619" s="711"/>
      <c r="H619" s="711"/>
      <c r="I619" s="639"/>
      <c r="J619" s="711"/>
      <c r="K619" s="711"/>
      <c r="L619" s="711"/>
      <c r="M619" s="711"/>
      <c r="N619" s="711"/>
      <c r="O619" s="711"/>
      <c r="P619" s="711"/>
      <c r="Q619" s="711"/>
      <c r="R619" s="711"/>
      <c r="S619" s="711"/>
      <c r="T619" s="711"/>
      <c r="U619" s="711"/>
      <c r="V619" s="711"/>
      <c r="W619" s="711"/>
      <c r="X619" s="711"/>
      <c r="Y619" s="711"/>
      <c r="Z619" s="711"/>
      <c r="AA619" s="711"/>
      <c r="AB619" s="711"/>
      <c r="AC619" s="711"/>
      <c r="AD619" s="711"/>
      <c r="AE619" s="711"/>
      <c r="AF619" s="711"/>
      <c r="AG619" s="711"/>
      <c r="AH619" s="711"/>
      <c r="AI619" s="711"/>
      <c r="AJ619" s="711"/>
      <c r="AK619" s="711"/>
      <c r="AL619" s="711"/>
      <c r="AM619" s="711"/>
      <c r="AN619" s="711"/>
      <c r="AO619" s="711"/>
      <c r="AP619" s="711"/>
      <c r="AQ619" s="711"/>
      <c r="AR619" s="711"/>
      <c r="AS619" s="711"/>
      <c r="AT619" s="711"/>
      <c r="AU619" s="711"/>
      <c r="AV619" s="711"/>
      <c r="AW619" s="711"/>
      <c r="AX619" s="711"/>
      <c r="AY619" s="711"/>
      <c r="AZ619" s="711"/>
      <c r="BA619" s="711"/>
      <c r="BB619" s="711"/>
      <c r="BC619" s="711"/>
      <c r="BD619" s="711"/>
      <c r="BE619" s="711"/>
      <c r="BF619" s="711"/>
      <c r="BG619" s="711"/>
      <c r="BH619" s="711"/>
      <c r="BI619" s="711"/>
      <c r="BJ619" s="711"/>
      <c r="BK619" s="711"/>
      <c r="BL619" s="711"/>
      <c r="BM619" s="711"/>
      <c r="BN619" s="711"/>
      <c r="BO619" s="711"/>
      <c r="BP619" s="711"/>
      <c r="BQ619" s="639"/>
      <c r="CB619" s="639"/>
    </row>
    <row r="620" ht="15.75" customHeight="1">
      <c r="A620" s="639"/>
      <c r="B620" s="639"/>
      <c r="C620" s="639"/>
      <c r="D620" s="639"/>
      <c r="E620" s="711"/>
      <c r="F620" s="711"/>
      <c r="G620" s="711"/>
      <c r="H620" s="711"/>
      <c r="I620" s="639"/>
      <c r="J620" s="711"/>
      <c r="K620" s="711"/>
      <c r="L620" s="711"/>
      <c r="M620" s="711"/>
      <c r="N620" s="711"/>
      <c r="O620" s="711"/>
      <c r="P620" s="711"/>
      <c r="Q620" s="711"/>
      <c r="R620" s="711"/>
      <c r="S620" s="711"/>
      <c r="T620" s="711"/>
      <c r="U620" s="711"/>
      <c r="V620" s="711"/>
      <c r="W620" s="711"/>
      <c r="X620" s="711"/>
      <c r="Y620" s="711"/>
      <c r="Z620" s="711"/>
      <c r="AA620" s="711"/>
      <c r="AB620" s="711"/>
      <c r="AC620" s="711"/>
      <c r="AD620" s="711"/>
      <c r="AE620" s="711"/>
      <c r="AF620" s="711"/>
      <c r="AG620" s="711"/>
      <c r="AH620" s="711"/>
      <c r="AI620" s="711"/>
      <c r="AJ620" s="711"/>
      <c r="AK620" s="711"/>
      <c r="AL620" s="711"/>
      <c r="AM620" s="711"/>
      <c r="AN620" s="711"/>
      <c r="AO620" s="711"/>
      <c r="AP620" s="711"/>
      <c r="AQ620" s="711"/>
      <c r="AR620" s="711"/>
      <c r="AS620" s="711"/>
      <c r="AT620" s="711"/>
      <c r="AU620" s="711"/>
      <c r="AV620" s="711"/>
      <c r="AW620" s="711"/>
      <c r="AX620" s="711"/>
      <c r="AY620" s="711"/>
      <c r="AZ620" s="711"/>
      <c r="BA620" s="711"/>
      <c r="BB620" s="711"/>
      <c r="BC620" s="711"/>
      <c r="BD620" s="711"/>
      <c r="BE620" s="711"/>
      <c r="BF620" s="711"/>
      <c r="BG620" s="711"/>
      <c r="BH620" s="711"/>
      <c r="BI620" s="711"/>
      <c r="BJ620" s="711"/>
      <c r="BK620" s="711"/>
      <c r="BL620" s="711"/>
      <c r="BM620" s="711"/>
      <c r="BN620" s="711"/>
      <c r="BO620" s="711"/>
      <c r="BP620" s="711"/>
      <c r="BQ620" s="639"/>
      <c r="CB620" s="639"/>
    </row>
    <row r="621" ht="15.75" customHeight="1">
      <c r="A621" s="639"/>
      <c r="B621" s="639"/>
      <c r="C621" s="639"/>
      <c r="D621" s="639"/>
      <c r="E621" s="711"/>
      <c r="F621" s="711"/>
      <c r="G621" s="711"/>
      <c r="H621" s="711"/>
      <c r="I621" s="639"/>
      <c r="J621" s="711"/>
      <c r="K621" s="711"/>
      <c r="L621" s="711"/>
      <c r="M621" s="711"/>
      <c r="N621" s="711"/>
      <c r="O621" s="711"/>
      <c r="P621" s="711"/>
      <c r="Q621" s="711"/>
      <c r="R621" s="711"/>
      <c r="S621" s="711"/>
      <c r="T621" s="711"/>
      <c r="U621" s="711"/>
      <c r="V621" s="711"/>
      <c r="W621" s="711"/>
      <c r="X621" s="711"/>
      <c r="Y621" s="711"/>
      <c r="Z621" s="711"/>
      <c r="AA621" s="711"/>
      <c r="AB621" s="711"/>
      <c r="AC621" s="711"/>
      <c r="AD621" s="711"/>
      <c r="AE621" s="711"/>
      <c r="AF621" s="711"/>
      <c r="AG621" s="711"/>
      <c r="AH621" s="711"/>
      <c r="AI621" s="711"/>
      <c r="AJ621" s="711"/>
      <c r="AK621" s="711"/>
      <c r="AL621" s="711"/>
      <c r="AM621" s="711"/>
      <c r="AN621" s="711"/>
      <c r="AO621" s="711"/>
      <c r="AP621" s="711"/>
      <c r="AQ621" s="711"/>
      <c r="AR621" s="711"/>
      <c r="AS621" s="711"/>
      <c r="AT621" s="711"/>
      <c r="AU621" s="711"/>
      <c r="AV621" s="711"/>
      <c r="AW621" s="711"/>
      <c r="AX621" s="711"/>
      <c r="AY621" s="711"/>
      <c r="AZ621" s="711"/>
      <c r="BA621" s="711"/>
      <c r="BB621" s="711"/>
      <c r="BC621" s="711"/>
      <c r="BD621" s="711"/>
      <c r="BE621" s="711"/>
      <c r="BF621" s="711"/>
      <c r="BG621" s="711"/>
      <c r="BH621" s="711"/>
      <c r="BI621" s="711"/>
      <c r="BJ621" s="711"/>
      <c r="BK621" s="711"/>
      <c r="BL621" s="711"/>
      <c r="BM621" s="711"/>
      <c r="BN621" s="711"/>
      <c r="BO621" s="711"/>
      <c r="BP621" s="711"/>
      <c r="BQ621" s="639"/>
      <c r="CB621" s="639"/>
    </row>
    <row r="622" ht="15.75" customHeight="1">
      <c r="A622" s="639"/>
      <c r="B622" s="639"/>
      <c r="C622" s="639"/>
      <c r="D622" s="639"/>
      <c r="E622" s="711"/>
      <c r="F622" s="711"/>
      <c r="G622" s="711"/>
      <c r="H622" s="711"/>
      <c r="I622" s="639"/>
      <c r="J622" s="711"/>
      <c r="K622" s="711"/>
      <c r="L622" s="711"/>
      <c r="M622" s="711"/>
      <c r="N622" s="711"/>
      <c r="O622" s="711"/>
      <c r="P622" s="711"/>
      <c r="Q622" s="711"/>
      <c r="R622" s="711"/>
      <c r="S622" s="711"/>
      <c r="T622" s="711"/>
      <c r="U622" s="711"/>
      <c r="V622" s="711"/>
      <c r="W622" s="711"/>
      <c r="X622" s="711"/>
      <c r="Y622" s="711"/>
      <c r="Z622" s="711"/>
      <c r="AA622" s="711"/>
      <c r="AB622" s="711"/>
      <c r="AC622" s="711"/>
      <c r="AD622" s="711"/>
      <c r="AE622" s="711"/>
      <c r="AF622" s="711"/>
      <c r="AG622" s="711"/>
      <c r="AH622" s="711"/>
      <c r="AI622" s="711"/>
      <c r="AJ622" s="711"/>
      <c r="AK622" s="711"/>
      <c r="AL622" s="711"/>
      <c r="AM622" s="711"/>
      <c r="AN622" s="711"/>
      <c r="AO622" s="711"/>
      <c r="AP622" s="711"/>
      <c r="AQ622" s="711"/>
      <c r="AR622" s="711"/>
      <c r="AS622" s="711"/>
      <c r="AT622" s="711"/>
      <c r="AU622" s="711"/>
      <c r="AV622" s="711"/>
      <c r="AW622" s="711"/>
      <c r="AX622" s="711"/>
      <c r="AY622" s="711"/>
      <c r="AZ622" s="711"/>
      <c r="BA622" s="711"/>
      <c r="BB622" s="711"/>
      <c r="BC622" s="711"/>
      <c r="BD622" s="711"/>
      <c r="BE622" s="711"/>
      <c r="BF622" s="711"/>
      <c r="BG622" s="711"/>
      <c r="BH622" s="711"/>
      <c r="BI622" s="711"/>
      <c r="BJ622" s="711"/>
      <c r="BK622" s="711"/>
      <c r="BL622" s="711"/>
      <c r="BM622" s="711"/>
      <c r="BN622" s="711"/>
      <c r="BO622" s="711"/>
      <c r="BP622" s="711"/>
      <c r="BQ622" s="639"/>
      <c r="CB622" s="639"/>
    </row>
    <row r="623" ht="15.75" customHeight="1">
      <c r="A623" s="639"/>
      <c r="B623" s="639"/>
      <c r="C623" s="639"/>
      <c r="D623" s="639"/>
      <c r="E623" s="711"/>
      <c r="F623" s="711"/>
      <c r="G623" s="711"/>
      <c r="H623" s="711"/>
      <c r="I623" s="639"/>
      <c r="J623" s="711"/>
      <c r="K623" s="711"/>
      <c r="L623" s="711"/>
      <c r="M623" s="711"/>
      <c r="N623" s="711"/>
      <c r="O623" s="711"/>
      <c r="P623" s="711"/>
      <c r="Q623" s="711"/>
      <c r="R623" s="711"/>
      <c r="S623" s="711"/>
      <c r="T623" s="711"/>
      <c r="U623" s="711"/>
      <c r="V623" s="711"/>
      <c r="W623" s="711"/>
      <c r="X623" s="711"/>
      <c r="Y623" s="711"/>
      <c r="Z623" s="711"/>
      <c r="AA623" s="711"/>
      <c r="AB623" s="711"/>
      <c r="AC623" s="711"/>
      <c r="AD623" s="711"/>
      <c r="AE623" s="711"/>
      <c r="AF623" s="711"/>
      <c r="AG623" s="711"/>
      <c r="AH623" s="711"/>
      <c r="AI623" s="711"/>
      <c r="AJ623" s="711"/>
      <c r="AK623" s="711"/>
      <c r="AL623" s="711"/>
      <c r="AM623" s="711"/>
      <c r="AN623" s="711"/>
      <c r="AO623" s="711"/>
      <c r="AP623" s="711"/>
      <c r="AQ623" s="711"/>
      <c r="AR623" s="711"/>
      <c r="AS623" s="711"/>
      <c r="AT623" s="711"/>
      <c r="AU623" s="711"/>
      <c r="AV623" s="711"/>
      <c r="AW623" s="711"/>
      <c r="AX623" s="711"/>
      <c r="AY623" s="711"/>
      <c r="AZ623" s="711"/>
      <c r="BA623" s="711"/>
      <c r="BB623" s="711"/>
      <c r="BC623" s="711"/>
      <c r="BD623" s="711"/>
      <c r="BE623" s="711"/>
      <c r="BF623" s="711"/>
      <c r="BG623" s="711"/>
      <c r="BH623" s="711"/>
      <c r="BI623" s="711"/>
      <c r="BJ623" s="711"/>
      <c r="BK623" s="711"/>
      <c r="BL623" s="711"/>
      <c r="BM623" s="711"/>
      <c r="BN623" s="711"/>
      <c r="BO623" s="711"/>
      <c r="BP623" s="711"/>
      <c r="BQ623" s="639"/>
      <c r="CB623" s="639"/>
    </row>
    <row r="624" ht="15.75" customHeight="1">
      <c r="A624" s="639"/>
      <c r="B624" s="639"/>
      <c r="C624" s="639"/>
      <c r="D624" s="639"/>
      <c r="E624" s="711"/>
      <c r="F624" s="711"/>
      <c r="G624" s="711"/>
      <c r="H624" s="711"/>
      <c r="I624" s="639"/>
      <c r="J624" s="711"/>
      <c r="K624" s="711"/>
      <c r="L624" s="711"/>
      <c r="M624" s="711"/>
      <c r="N624" s="711"/>
      <c r="O624" s="711"/>
      <c r="P624" s="711"/>
      <c r="Q624" s="711"/>
      <c r="R624" s="711"/>
      <c r="S624" s="711"/>
      <c r="T624" s="711"/>
      <c r="U624" s="711"/>
      <c r="V624" s="711"/>
      <c r="W624" s="711"/>
      <c r="X624" s="711"/>
      <c r="Y624" s="711"/>
      <c r="Z624" s="711"/>
      <c r="AA624" s="711"/>
      <c r="AB624" s="711"/>
      <c r="AC624" s="711"/>
      <c r="AD624" s="711"/>
      <c r="AE624" s="711"/>
      <c r="AF624" s="711"/>
      <c r="AG624" s="711"/>
      <c r="AH624" s="711"/>
      <c r="AI624" s="711"/>
      <c r="AJ624" s="711"/>
      <c r="AK624" s="711"/>
      <c r="AL624" s="711"/>
      <c r="AM624" s="711"/>
      <c r="AN624" s="711"/>
      <c r="AO624" s="711"/>
      <c r="AP624" s="711"/>
      <c r="AQ624" s="711"/>
      <c r="AR624" s="711"/>
      <c r="AS624" s="711"/>
      <c r="AT624" s="711"/>
      <c r="AU624" s="711"/>
      <c r="AV624" s="711"/>
      <c r="AW624" s="711"/>
      <c r="AX624" s="711"/>
      <c r="AY624" s="711"/>
      <c r="AZ624" s="711"/>
      <c r="BA624" s="711"/>
      <c r="BB624" s="711"/>
      <c r="BC624" s="711"/>
      <c r="BD624" s="711"/>
      <c r="BE624" s="711"/>
      <c r="BF624" s="711"/>
      <c r="BG624" s="711"/>
      <c r="BH624" s="711"/>
      <c r="BI624" s="711"/>
      <c r="BJ624" s="711"/>
      <c r="BK624" s="711"/>
      <c r="BL624" s="711"/>
      <c r="BM624" s="711"/>
      <c r="BN624" s="711"/>
      <c r="BO624" s="711"/>
      <c r="BP624" s="711"/>
      <c r="BQ624" s="639"/>
      <c r="CB624" s="639"/>
    </row>
    <row r="625" ht="15.75" customHeight="1">
      <c r="A625" s="639"/>
      <c r="B625" s="639"/>
      <c r="C625" s="639"/>
      <c r="D625" s="639"/>
      <c r="E625" s="711"/>
      <c r="F625" s="711"/>
      <c r="G625" s="711"/>
      <c r="H625" s="711"/>
      <c r="I625" s="639"/>
      <c r="J625" s="711"/>
      <c r="K625" s="711"/>
      <c r="L625" s="711"/>
      <c r="M625" s="711"/>
      <c r="N625" s="711"/>
      <c r="O625" s="711"/>
      <c r="P625" s="711"/>
      <c r="Q625" s="711"/>
      <c r="R625" s="711"/>
      <c r="S625" s="711"/>
      <c r="T625" s="711"/>
      <c r="U625" s="711"/>
      <c r="V625" s="711"/>
      <c r="W625" s="711"/>
      <c r="X625" s="711"/>
      <c r="Y625" s="711"/>
      <c r="Z625" s="711"/>
      <c r="AA625" s="711"/>
      <c r="AB625" s="711"/>
      <c r="AC625" s="711"/>
      <c r="AD625" s="711"/>
      <c r="AE625" s="711"/>
      <c r="AF625" s="711"/>
      <c r="AG625" s="711"/>
      <c r="AH625" s="711"/>
      <c r="AI625" s="711"/>
      <c r="AJ625" s="711"/>
      <c r="AK625" s="711"/>
      <c r="AL625" s="711"/>
      <c r="AM625" s="711"/>
      <c r="AN625" s="711"/>
      <c r="AO625" s="711"/>
      <c r="AP625" s="711"/>
      <c r="AQ625" s="711"/>
      <c r="AR625" s="711"/>
      <c r="AS625" s="711"/>
      <c r="AT625" s="711"/>
      <c r="AU625" s="711"/>
      <c r="AV625" s="711"/>
      <c r="AW625" s="711"/>
      <c r="AX625" s="711"/>
      <c r="AY625" s="711"/>
      <c r="AZ625" s="711"/>
      <c r="BA625" s="711"/>
      <c r="BB625" s="711"/>
      <c r="BC625" s="711"/>
      <c r="BD625" s="711"/>
      <c r="BE625" s="711"/>
      <c r="BF625" s="711"/>
      <c r="BG625" s="711"/>
      <c r="BH625" s="711"/>
      <c r="BI625" s="711"/>
      <c r="BJ625" s="711"/>
      <c r="BK625" s="711"/>
      <c r="BL625" s="711"/>
      <c r="BM625" s="711"/>
      <c r="BN625" s="711"/>
      <c r="BO625" s="711"/>
      <c r="BP625" s="711"/>
      <c r="BQ625" s="639"/>
      <c r="CB625" s="639"/>
    </row>
    <row r="626" ht="15.75" customHeight="1">
      <c r="A626" s="639"/>
      <c r="B626" s="639"/>
      <c r="C626" s="639"/>
      <c r="D626" s="639"/>
      <c r="E626" s="711"/>
      <c r="F626" s="711"/>
      <c r="G626" s="711"/>
      <c r="H626" s="711"/>
      <c r="I626" s="639"/>
      <c r="J626" s="711"/>
      <c r="K626" s="711"/>
      <c r="L626" s="711"/>
      <c r="M626" s="711"/>
      <c r="N626" s="711"/>
      <c r="O626" s="711"/>
      <c r="P626" s="711"/>
      <c r="Q626" s="711"/>
      <c r="R626" s="711"/>
      <c r="S626" s="711"/>
      <c r="T626" s="711"/>
      <c r="U626" s="711"/>
      <c r="V626" s="711"/>
      <c r="W626" s="711"/>
      <c r="X626" s="711"/>
      <c r="Y626" s="711"/>
      <c r="Z626" s="711"/>
      <c r="AA626" s="711"/>
      <c r="AB626" s="711"/>
      <c r="AC626" s="711"/>
      <c r="AD626" s="711"/>
      <c r="AE626" s="711"/>
      <c r="AF626" s="711"/>
      <c r="AG626" s="711"/>
      <c r="AH626" s="711"/>
      <c r="AI626" s="711"/>
      <c r="AJ626" s="711"/>
      <c r="AK626" s="711"/>
      <c r="AL626" s="711"/>
      <c r="AM626" s="711"/>
      <c r="AN626" s="711"/>
      <c r="AO626" s="711"/>
      <c r="AP626" s="711"/>
      <c r="AQ626" s="711"/>
      <c r="AR626" s="711"/>
      <c r="AS626" s="711"/>
      <c r="AT626" s="711"/>
      <c r="AU626" s="711"/>
      <c r="AV626" s="711"/>
      <c r="AW626" s="711"/>
      <c r="AX626" s="711"/>
      <c r="AY626" s="711"/>
      <c r="AZ626" s="711"/>
      <c r="BA626" s="711"/>
      <c r="BB626" s="711"/>
      <c r="BC626" s="711"/>
      <c r="BD626" s="711"/>
      <c r="BE626" s="711"/>
      <c r="BF626" s="711"/>
      <c r="BG626" s="711"/>
      <c r="BH626" s="711"/>
      <c r="BI626" s="711"/>
      <c r="BJ626" s="711"/>
      <c r="BK626" s="711"/>
      <c r="BL626" s="711"/>
      <c r="BM626" s="711"/>
      <c r="BN626" s="711"/>
      <c r="BO626" s="711"/>
      <c r="BP626" s="711"/>
      <c r="BQ626" s="639"/>
      <c r="CB626" s="639"/>
    </row>
    <row r="627" ht="15.75" customHeight="1">
      <c r="A627" s="639"/>
      <c r="B627" s="639"/>
      <c r="C627" s="639"/>
      <c r="D627" s="639"/>
      <c r="E627" s="711"/>
      <c r="F627" s="711"/>
      <c r="G627" s="711"/>
      <c r="H627" s="711"/>
      <c r="I627" s="639"/>
      <c r="J627" s="711"/>
      <c r="K627" s="711"/>
      <c r="L627" s="711"/>
      <c r="M627" s="711"/>
      <c r="N627" s="711"/>
      <c r="O627" s="711"/>
      <c r="P627" s="711"/>
      <c r="Q627" s="711"/>
      <c r="R627" s="711"/>
      <c r="S627" s="711"/>
      <c r="T627" s="711"/>
      <c r="U627" s="711"/>
      <c r="V627" s="711"/>
      <c r="W627" s="711"/>
      <c r="X627" s="711"/>
      <c r="Y627" s="711"/>
      <c r="Z627" s="711"/>
      <c r="AA627" s="711"/>
      <c r="AB627" s="711"/>
      <c r="AC627" s="711"/>
      <c r="AD627" s="711"/>
      <c r="AE627" s="711"/>
      <c r="AF627" s="711"/>
      <c r="AG627" s="711"/>
      <c r="AH627" s="711"/>
      <c r="AI627" s="711"/>
      <c r="AJ627" s="711"/>
      <c r="AK627" s="711"/>
      <c r="AL627" s="711"/>
      <c r="AM627" s="711"/>
      <c r="AN627" s="711"/>
      <c r="AO627" s="711"/>
      <c r="AP627" s="711"/>
      <c r="AQ627" s="711"/>
      <c r="AR627" s="711"/>
      <c r="AS627" s="711"/>
      <c r="AT627" s="711"/>
      <c r="AU627" s="711"/>
      <c r="AV627" s="711"/>
      <c r="AW627" s="711"/>
      <c r="AX627" s="711"/>
      <c r="AY627" s="711"/>
      <c r="AZ627" s="711"/>
      <c r="BA627" s="711"/>
      <c r="BB627" s="711"/>
      <c r="BC627" s="711"/>
      <c r="BD627" s="711"/>
      <c r="BE627" s="711"/>
      <c r="BF627" s="711"/>
      <c r="BG627" s="711"/>
      <c r="BH627" s="711"/>
      <c r="BI627" s="711"/>
      <c r="BJ627" s="711"/>
      <c r="BK627" s="711"/>
      <c r="BL627" s="711"/>
      <c r="BM627" s="711"/>
      <c r="BN627" s="711"/>
      <c r="BO627" s="711"/>
      <c r="BP627" s="711"/>
      <c r="BQ627" s="639"/>
      <c r="CB627" s="639"/>
    </row>
    <row r="628" ht="15.75" customHeight="1">
      <c r="A628" s="639"/>
      <c r="B628" s="639"/>
      <c r="C628" s="639"/>
      <c r="D628" s="639"/>
      <c r="E628" s="711"/>
      <c r="F628" s="711"/>
      <c r="G628" s="711"/>
      <c r="H628" s="711"/>
      <c r="I628" s="639"/>
      <c r="J628" s="711"/>
      <c r="K628" s="711"/>
      <c r="L628" s="711"/>
      <c r="M628" s="711"/>
      <c r="N628" s="711"/>
      <c r="O628" s="711"/>
      <c r="P628" s="711"/>
      <c r="Q628" s="711"/>
      <c r="R628" s="711"/>
      <c r="S628" s="711"/>
      <c r="T628" s="711"/>
      <c r="U628" s="711"/>
      <c r="V628" s="711"/>
      <c r="W628" s="711"/>
      <c r="X628" s="711"/>
      <c r="Y628" s="711"/>
      <c r="Z628" s="711"/>
      <c r="AA628" s="711"/>
      <c r="AB628" s="711"/>
      <c r="AC628" s="711"/>
      <c r="AD628" s="711"/>
      <c r="AE628" s="711"/>
      <c r="AF628" s="711"/>
      <c r="AG628" s="711"/>
      <c r="AH628" s="711"/>
      <c r="AI628" s="711"/>
      <c r="AJ628" s="711"/>
      <c r="AK628" s="711"/>
      <c r="AL628" s="711"/>
      <c r="AM628" s="711"/>
      <c r="AN628" s="711"/>
      <c r="AO628" s="711"/>
      <c r="AP628" s="711"/>
      <c r="AQ628" s="711"/>
      <c r="AR628" s="711"/>
      <c r="AS628" s="711"/>
      <c r="AT628" s="711"/>
      <c r="AU628" s="711"/>
      <c r="AV628" s="711"/>
      <c r="AW628" s="711"/>
      <c r="AX628" s="711"/>
      <c r="AY628" s="711"/>
      <c r="AZ628" s="711"/>
      <c r="BA628" s="711"/>
      <c r="BB628" s="711"/>
      <c r="BC628" s="711"/>
      <c r="BD628" s="711"/>
      <c r="BE628" s="711"/>
      <c r="BF628" s="711"/>
      <c r="BG628" s="711"/>
      <c r="BH628" s="711"/>
      <c r="BI628" s="711"/>
      <c r="BJ628" s="711"/>
      <c r="BK628" s="711"/>
      <c r="BL628" s="711"/>
      <c r="BM628" s="711"/>
      <c r="BN628" s="711"/>
      <c r="BO628" s="711"/>
      <c r="BP628" s="711"/>
      <c r="BQ628" s="639"/>
      <c r="CB628" s="639"/>
    </row>
    <row r="629" ht="15.75" customHeight="1">
      <c r="A629" s="639"/>
      <c r="B629" s="639"/>
      <c r="C629" s="639"/>
      <c r="D629" s="639"/>
      <c r="E629" s="711"/>
      <c r="F629" s="711"/>
      <c r="G629" s="711"/>
      <c r="H629" s="711"/>
      <c r="I629" s="639"/>
      <c r="J629" s="711"/>
      <c r="K629" s="711"/>
      <c r="L629" s="711"/>
      <c r="M629" s="711"/>
      <c r="N629" s="711"/>
      <c r="O629" s="711"/>
      <c r="P629" s="711"/>
      <c r="Q629" s="711"/>
      <c r="R629" s="711"/>
      <c r="S629" s="711"/>
      <c r="T629" s="711"/>
      <c r="U629" s="711"/>
      <c r="V629" s="711"/>
      <c r="W629" s="711"/>
      <c r="X629" s="711"/>
      <c r="Y629" s="711"/>
      <c r="Z629" s="711"/>
      <c r="AA629" s="711"/>
      <c r="AB629" s="711"/>
      <c r="AC629" s="711"/>
      <c r="AD629" s="711"/>
      <c r="AE629" s="711"/>
      <c r="AF629" s="711"/>
      <c r="AG629" s="711"/>
      <c r="AH629" s="711"/>
      <c r="AI629" s="711"/>
      <c r="AJ629" s="711"/>
      <c r="AK629" s="711"/>
      <c r="AL629" s="711"/>
      <c r="AM629" s="711"/>
      <c r="AN629" s="711"/>
      <c r="AO629" s="711"/>
      <c r="AP629" s="711"/>
      <c r="AQ629" s="711"/>
      <c r="AR629" s="711"/>
      <c r="AS629" s="711"/>
      <c r="AT629" s="711"/>
      <c r="AU629" s="711"/>
      <c r="AV629" s="711"/>
      <c r="AW629" s="711"/>
      <c r="AX629" s="711"/>
      <c r="AY629" s="711"/>
      <c r="AZ629" s="711"/>
      <c r="BA629" s="711"/>
      <c r="BB629" s="711"/>
      <c r="BC629" s="711"/>
      <c r="BD629" s="711"/>
      <c r="BE629" s="711"/>
      <c r="BF629" s="711"/>
      <c r="BG629" s="711"/>
      <c r="BH629" s="711"/>
      <c r="BI629" s="711"/>
      <c r="BJ629" s="711"/>
      <c r="BK629" s="711"/>
      <c r="BL629" s="711"/>
      <c r="BM629" s="711"/>
      <c r="BN629" s="711"/>
      <c r="BO629" s="711"/>
      <c r="BP629" s="711"/>
      <c r="BQ629" s="639"/>
      <c r="CB629" s="639"/>
    </row>
    <row r="630" ht="15.75" customHeight="1">
      <c r="A630" s="639"/>
      <c r="B630" s="639"/>
      <c r="C630" s="639"/>
      <c r="D630" s="639"/>
      <c r="E630" s="711"/>
      <c r="F630" s="711"/>
      <c r="G630" s="711"/>
      <c r="H630" s="711"/>
      <c r="I630" s="639"/>
      <c r="J630" s="711"/>
      <c r="K630" s="711"/>
      <c r="L630" s="711"/>
      <c r="M630" s="711"/>
      <c r="N630" s="711"/>
      <c r="O630" s="711"/>
      <c r="P630" s="711"/>
      <c r="Q630" s="711"/>
      <c r="R630" s="711"/>
      <c r="S630" s="711"/>
      <c r="T630" s="711"/>
      <c r="U630" s="711"/>
      <c r="V630" s="711"/>
      <c r="W630" s="711"/>
      <c r="X630" s="711"/>
      <c r="Y630" s="711"/>
      <c r="Z630" s="711"/>
      <c r="AA630" s="711"/>
      <c r="AB630" s="711"/>
      <c r="AC630" s="711"/>
      <c r="AD630" s="711"/>
      <c r="AE630" s="711"/>
      <c r="AF630" s="711"/>
      <c r="AG630" s="711"/>
      <c r="AH630" s="711"/>
      <c r="AI630" s="711"/>
      <c r="AJ630" s="711"/>
      <c r="AK630" s="711"/>
      <c r="AL630" s="711"/>
      <c r="AM630" s="711"/>
      <c r="AN630" s="711"/>
      <c r="AO630" s="711"/>
      <c r="AP630" s="711"/>
      <c r="AQ630" s="711"/>
      <c r="AR630" s="711"/>
      <c r="AS630" s="711"/>
      <c r="AT630" s="711"/>
      <c r="AU630" s="711"/>
      <c r="AV630" s="711"/>
      <c r="AW630" s="711"/>
      <c r="AX630" s="711"/>
      <c r="AY630" s="711"/>
      <c r="AZ630" s="711"/>
      <c r="BA630" s="711"/>
      <c r="BB630" s="711"/>
      <c r="BC630" s="711"/>
      <c r="BD630" s="711"/>
      <c r="BE630" s="711"/>
      <c r="BF630" s="711"/>
      <c r="BG630" s="711"/>
      <c r="BH630" s="711"/>
      <c r="BI630" s="711"/>
      <c r="BJ630" s="711"/>
      <c r="BK630" s="711"/>
      <c r="BL630" s="711"/>
      <c r="BM630" s="711"/>
      <c r="BN630" s="711"/>
      <c r="BO630" s="711"/>
      <c r="BP630" s="711"/>
      <c r="BQ630" s="639"/>
      <c r="CB630" s="639"/>
    </row>
    <row r="631" ht="15.75" customHeight="1">
      <c r="A631" s="639"/>
      <c r="B631" s="639"/>
      <c r="C631" s="639"/>
      <c r="D631" s="639"/>
      <c r="E631" s="711"/>
      <c r="F631" s="711"/>
      <c r="G631" s="711"/>
      <c r="H631" s="711"/>
      <c r="I631" s="639"/>
      <c r="J631" s="711"/>
      <c r="K631" s="711"/>
      <c r="L631" s="711"/>
      <c r="M631" s="711"/>
      <c r="N631" s="711"/>
      <c r="O631" s="711"/>
      <c r="P631" s="711"/>
      <c r="Q631" s="711"/>
      <c r="R631" s="711"/>
      <c r="S631" s="711"/>
      <c r="T631" s="711"/>
      <c r="U631" s="711"/>
      <c r="V631" s="711"/>
      <c r="W631" s="711"/>
      <c r="X631" s="711"/>
      <c r="Y631" s="711"/>
      <c r="Z631" s="711"/>
      <c r="AA631" s="711"/>
      <c r="AB631" s="711"/>
      <c r="AC631" s="711"/>
      <c r="AD631" s="711"/>
      <c r="AE631" s="711"/>
      <c r="AF631" s="711"/>
      <c r="AG631" s="711"/>
      <c r="AH631" s="711"/>
      <c r="AI631" s="711"/>
      <c r="AJ631" s="711"/>
      <c r="AK631" s="711"/>
      <c r="AL631" s="711"/>
      <c r="AM631" s="711"/>
      <c r="AN631" s="711"/>
      <c r="AO631" s="711"/>
      <c r="AP631" s="711"/>
      <c r="AQ631" s="711"/>
      <c r="AR631" s="711"/>
      <c r="AS631" s="711"/>
      <c r="AT631" s="711"/>
      <c r="AU631" s="711"/>
      <c r="AV631" s="711"/>
      <c r="AW631" s="711"/>
      <c r="AX631" s="711"/>
      <c r="AY631" s="711"/>
      <c r="AZ631" s="711"/>
      <c r="BA631" s="711"/>
      <c r="BB631" s="711"/>
      <c r="BC631" s="711"/>
      <c r="BD631" s="711"/>
      <c r="BE631" s="711"/>
      <c r="BF631" s="711"/>
      <c r="BG631" s="711"/>
      <c r="BH631" s="711"/>
      <c r="BI631" s="711"/>
      <c r="BJ631" s="711"/>
      <c r="BK631" s="711"/>
      <c r="BL631" s="711"/>
      <c r="BM631" s="711"/>
      <c r="BN631" s="711"/>
      <c r="BO631" s="711"/>
      <c r="BP631" s="711"/>
      <c r="BQ631" s="639"/>
      <c r="CB631" s="639"/>
    </row>
    <row r="632" ht="15.75" customHeight="1">
      <c r="A632" s="639"/>
      <c r="B632" s="639"/>
      <c r="C632" s="639"/>
      <c r="D632" s="639"/>
      <c r="E632" s="711"/>
      <c r="F632" s="711"/>
      <c r="G632" s="711"/>
      <c r="H632" s="711"/>
      <c r="I632" s="639"/>
      <c r="J632" s="711"/>
      <c r="K632" s="711"/>
      <c r="L632" s="711"/>
      <c r="M632" s="711"/>
      <c r="N632" s="711"/>
      <c r="O632" s="711"/>
      <c r="P632" s="711"/>
      <c r="Q632" s="711"/>
      <c r="R632" s="711"/>
      <c r="S632" s="711"/>
      <c r="T632" s="711"/>
      <c r="U632" s="711"/>
      <c r="V632" s="711"/>
      <c r="W632" s="711"/>
      <c r="X632" s="711"/>
      <c r="Y632" s="711"/>
      <c r="Z632" s="711"/>
      <c r="AA632" s="711"/>
      <c r="AB632" s="711"/>
      <c r="AC632" s="711"/>
      <c r="AD632" s="711"/>
      <c r="AE632" s="711"/>
      <c r="AF632" s="711"/>
      <c r="AG632" s="711"/>
      <c r="AH632" s="711"/>
      <c r="AI632" s="711"/>
      <c r="AJ632" s="711"/>
      <c r="AK632" s="711"/>
      <c r="AL632" s="711"/>
      <c r="AM632" s="711"/>
      <c r="AN632" s="711"/>
      <c r="AO632" s="711"/>
      <c r="AP632" s="711"/>
      <c r="AQ632" s="711"/>
      <c r="AR632" s="711"/>
      <c r="AS632" s="711"/>
      <c r="AT632" s="711"/>
      <c r="AU632" s="711"/>
      <c r="AV632" s="711"/>
      <c r="AW632" s="711"/>
      <c r="AX632" s="711"/>
      <c r="AY632" s="711"/>
      <c r="AZ632" s="711"/>
      <c r="BA632" s="711"/>
      <c r="BB632" s="711"/>
      <c r="BC632" s="711"/>
      <c r="BD632" s="711"/>
      <c r="BE632" s="711"/>
      <c r="BF632" s="711"/>
      <c r="BG632" s="711"/>
      <c r="BH632" s="711"/>
      <c r="BI632" s="711"/>
      <c r="BJ632" s="711"/>
      <c r="BK632" s="711"/>
      <c r="BL632" s="711"/>
      <c r="BM632" s="711"/>
      <c r="BN632" s="711"/>
      <c r="BO632" s="711"/>
      <c r="BP632" s="711"/>
      <c r="BQ632" s="639"/>
      <c r="CB632" s="639"/>
    </row>
    <row r="633" ht="15.75" customHeight="1">
      <c r="A633" s="639"/>
      <c r="B633" s="639"/>
      <c r="C633" s="639"/>
      <c r="D633" s="639"/>
      <c r="E633" s="711"/>
      <c r="F633" s="711"/>
      <c r="G633" s="711"/>
      <c r="H633" s="711"/>
      <c r="I633" s="639"/>
      <c r="J633" s="711"/>
      <c r="K633" s="711"/>
      <c r="L633" s="711"/>
      <c r="M633" s="711"/>
      <c r="N633" s="711"/>
      <c r="O633" s="711"/>
      <c r="P633" s="711"/>
      <c r="Q633" s="711"/>
      <c r="R633" s="711"/>
      <c r="S633" s="711"/>
      <c r="T633" s="711"/>
      <c r="U633" s="711"/>
      <c r="V633" s="711"/>
      <c r="W633" s="711"/>
      <c r="X633" s="711"/>
      <c r="Y633" s="711"/>
      <c r="Z633" s="711"/>
      <c r="AA633" s="711"/>
      <c r="AB633" s="711"/>
      <c r="AC633" s="711"/>
      <c r="AD633" s="711"/>
      <c r="AE633" s="711"/>
      <c r="AF633" s="711"/>
      <c r="AG633" s="711"/>
      <c r="AH633" s="711"/>
      <c r="AI633" s="711"/>
      <c r="AJ633" s="711"/>
      <c r="AK633" s="711"/>
      <c r="AL633" s="711"/>
      <c r="AM633" s="711"/>
      <c r="AN633" s="711"/>
      <c r="AO633" s="711"/>
      <c r="AP633" s="711"/>
      <c r="AQ633" s="711"/>
      <c r="AR633" s="711"/>
      <c r="AS633" s="711"/>
      <c r="AT633" s="711"/>
      <c r="AU633" s="711"/>
      <c r="AV633" s="711"/>
      <c r="AW633" s="711"/>
      <c r="AX633" s="711"/>
      <c r="AY633" s="711"/>
      <c r="AZ633" s="711"/>
      <c r="BA633" s="711"/>
      <c r="BB633" s="711"/>
      <c r="BC633" s="711"/>
      <c r="BD633" s="711"/>
      <c r="BE633" s="711"/>
      <c r="BF633" s="711"/>
      <c r="BG633" s="711"/>
      <c r="BH633" s="711"/>
      <c r="BI633" s="711"/>
      <c r="BJ633" s="711"/>
      <c r="BK633" s="711"/>
      <c r="BL633" s="711"/>
      <c r="BM633" s="711"/>
      <c r="BN633" s="711"/>
      <c r="BO633" s="711"/>
      <c r="BP633" s="711"/>
      <c r="BQ633" s="639"/>
      <c r="CB633" s="639"/>
    </row>
    <row r="634" ht="15.75" customHeight="1">
      <c r="A634" s="639"/>
      <c r="B634" s="639"/>
      <c r="C634" s="639"/>
      <c r="D634" s="639"/>
      <c r="E634" s="711"/>
      <c r="F634" s="711"/>
      <c r="G634" s="711"/>
      <c r="H634" s="711"/>
      <c r="I634" s="639"/>
      <c r="J634" s="711"/>
      <c r="K634" s="711"/>
      <c r="L634" s="711"/>
      <c r="M634" s="711"/>
      <c r="N634" s="711"/>
      <c r="O634" s="711"/>
      <c r="P634" s="711"/>
      <c r="Q634" s="711"/>
      <c r="R634" s="711"/>
      <c r="S634" s="711"/>
      <c r="T634" s="711"/>
      <c r="U634" s="711"/>
      <c r="V634" s="711"/>
      <c r="W634" s="711"/>
      <c r="X634" s="711"/>
      <c r="Y634" s="711"/>
      <c r="Z634" s="711"/>
      <c r="AA634" s="711"/>
      <c r="AB634" s="711"/>
      <c r="AC634" s="711"/>
      <c r="AD634" s="711"/>
      <c r="AE634" s="711"/>
      <c r="AF634" s="711"/>
      <c r="AG634" s="711"/>
      <c r="AH634" s="711"/>
      <c r="AI634" s="711"/>
      <c r="AJ634" s="711"/>
      <c r="AK634" s="711"/>
      <c r="AL634" s="711"/>
      <c r="AM634" s="711"/>
      <c r="AN634" s="711"/>
      <c r="AO634" s="711"/>
      <c r="AP634" s="711"/>
      <c r="AQ634" s="711"/>
      <c r="AR634" s="711"/>
      <c r="AS634" s="711"/>
      <c r="AT634" s="711"/>
      <c r="AU634" s="711"/>
      <c r="AV634" s="711"/>
      <c r="AW634" s="711"/>
      <c r="AX634" s="711"/>
      <c r="AY634" s="711"/>
      <c r="AZ634" s="711"/>
      <c r="BA634" s="711"/>
      <c r="BB634" s="711"/>
      <c r="BC634" s="711"/>
      <c r="BD634" s="711"/>
      <c r="BE634" s="711"/>
      <c r="BF634" s="711"/>
      <c r="BG634" s="711"/>
      <c r="BH634" s="711"/>
      <c r="BI634" s="711"/>
      <c r="BJ634" s="711"/>
      <c r="BK634" s="711"/>
      <c r="BL634" s="711"/>
      <c r="BM634" s="711"/>
      <c r="BN634" s="711"/>
      <c r="BO634" s="711"/>
      <c r="BP634" s="711"/>
      <c r="BQ634" s="639"/>
      <c r="CB634" s="639"/>
    </row>
    <row r="635" ht="15.75" customHeight="1">
      <c r="A635" s="639"/>
      <c r="B635" s="639"/>
      <c r="C635" s="639"/>
      <c r="D635" s="639"/>
      <c r="E635" s="711"/>
      <c r="F635" s="711"/>
      <c r="G635" s="711"/>
      <c r="H635" s="711"/>
      <c r="I635" s="639"/>
      <c r="J635" s="711"/>
      <c r="K635" s="711"/>
      <c r="L635" s="711"/>
      <c r="M635" s="711"/>
      <c r="N635" s="711"/>
      <c r="O635" s="711"/>
      <c r="P635" s="711"/>
      <c r="Q635" s="711"/>
      <c r="R635" s="711"/>
      <c r="S635" s="711"/>
      <c r="T635" s="711"/>
      <c r="U635" s="711"/>
      <c r="V635" s="711"/>
      <c r="W635" s="711"/>
      <c r="X635" s="711"/>
      <c r="Y635" s="711"/>
      <c r="Z635" s="711"/>
      <c r="AA635" s="711"/>
      <c r="AB635" s="711"/>
      <c r="AC635" s="711"/>
      <c r="AD635" s="711"/>
      <c r="AE635" s="711"/>
      <c r="AF635" s="711"/>
      <c r="AG635" s="711"/>
      <c r="AH635" s="711"/>
      <c r="AI635" s="711"/>
      <c r="AJ635" s="711"/>
      <c r="AK635" s="711"/>
      <c r="AL635" s="711"/>
      <c r="AM635" s="711"/>
      <c r="AN635" s="711"/>
      <c r="AO635" s="711"/>
      <c r="AP635" s="711"/>
      <c r="AQ635" s="711"/>
      <c r="AR635" s="711"/>
      <c r="AS635" s="711"/>
      <c r="AT635" s="711"/>
      <c r="AU635" s="711"/>
      <c r="AV635" s="711"/>
      <c r="AW635" s="711"/>
      <c r="AX635" s="711"/>
      <c r="AY635" s="711"/>
      <c r="AZ635" s="711"/>
      <c r="BA635" s="711"/>
      <c r="BB635" s="711"/>
      <c r="BC635" s="711"/>
      <c r="BD635" s="711"/>
      <c r="BE635" s="711"/>
      <c r="BF635" s="711"/>
      <c r="BG635" s="711"/>
      <c r="BH635" s="711"/>
      <c r="BI635" s="711"/>
      <c r="BJ635" s="711"/>
      <c r="BK635" s="711"/>
      <c r="BL635" s="711"/>
      <c r="BM635" s="711"/>
      <c r="BN635" s="711"/>
      <c r="BO635" s="711"/>
      <c r="BP635" s="711"/>
      <c r="BQ635" s="639"/>
      <c r="CB635" s="639"/>
    </row>
    <row r="636" ht="15.75" customHeight="1">
      <c r="A636" s="639"/>
      <c r="B636" s="639"/>
      <c r="C636" s="639"/>
      <c r="D636" s="639"/>
      <c r="E636" s="711"/>
      <c r="F636" s="711"/>
      <c r="G636" s="711"/>
      <c r="H636" s="711"/>
      <c r="I636" s="639"/>
      <c r="J636" s="711"/>
      <c r="K636" s="711"/>
      <c r="L636" s="711"/>
      <c r="M636" s="711"/>
      <c r="N636" s="711"/>
      <c r="O636" s="711"/>
      <c r="P636" s="711"/>
      <c r="Q636" s="711"/>
      <c r="R636" s="711"/>
      <c r="S636" s="711"/>
      <c r="T636" s="711"/>
      <c r="U636" s="711"/>
      <c r="V636" s="711"/>
      <c r="W636" s="711"/>
      <c r="X636" s="711"/>
      <c r="Y636" s="711"/>
      <c r="Z636" s="711"/>
      <c r="AA636" s="711"/>
      <c r="AB636" s="711"/>
      <c r="AC636" s="711"/>
      <c r="AD636" s="711"/>
      <c r="AE636" s="711"/>
      <c r="AF636" s="711"/>
      <c r="AG636" s="711"/>
      <c r="AH636" s="711"/>
      <c r="AI636" s="711"/>
      <c r="AJ636" s="711"/>
      <c r="AK636" s="711"/>
      <c r="AL636" s="711"/>
      <c r="AM636" s="711"/>
      <c r="AN636" s="711"/>
      <c r="AO636" s="711"/>
      <c r="AP636" s="711"/>
      <c r="AQ636" s="711"/>
      <c r="AR636" s="711"/>
      <c r="AS636" s="711"/>
      <c r="AT636" s="711"/>
      <c r="AU636" s="711"/>
      <c r="AV636" s="711"/>
      <c r="AW636" s="711"/>
      <c r="AX636" s="711"/>
      <c r="AY636" s="711"/>
      <c r="AZ636" s="711"/>
      <c r="BA636" s="711"/>
      <c r="BB636" s="711"/>
      <c r="BC636" s="711"/>
      <c r="BD636" s="711"/>
      <c r="BE636" s="711"/>
      <c r="BF636" s="711"/>
      <c r="BG636" s="711"/>
      <c r="BH636" s="711"/>
      <c r="BI636" s="711"/>
      <c r="BJ636" s="711"/>
      <c r="BK636" s="711"/>
      <c r="BL636" s="711"/>
      <c r="BM636" s="711"/>
      <c r="BN636" s="711"/>
      <c r="BO636" s="711"/>
      <c r="BP636" s="711"/>
      <c r="BQ636" s="639"/>
      <c r="CB636" s="639"/>
    </row>
    <row r="637" ht="15.75" customHeight="1">
      <c r="A637" s="639"/>
      <c r="B637" s="639"/>
      <c r="C637" s="639"/>
      <c r="D637" s="639"/>
      <c r="E637" s="711"/>
      <c r="F637" s="711"/>
      <c r="G637" s="711"/>
      <c r="H637" s="711"/>
      <c r="I637" s="639"/>
      <c r="J637" s="711"/>
      <c r="K637" s="711"/>
      <c r="L637" s="711"/>
      <c r="M637" s="711"/>
      <c r="N637" s="711"/>
      <c r="O637" s="711"/>
      <c r="P637" s="711"/>
      <c r="Q637" s="711"/>
      <c r="R637" s="711"/>
      <c r="S637" s="711"/>
      <c r="T637" s="711"/>
      <c r="U637" s="711"/>
      <c r="V637" s="711"/>
      <c r="W637" s="711"/>
      <c r="X637" s="711"/>
      <c r="Y637" s="711"/>
      <c r="Z637" s="711"/>
      <c r="AA637" s="711"/>
      <c r="AB637" s="711"/>
      <c r="AC637" s="711"/>
      <c r="AD637" s="711"/>
      <c r="AE637" s="711"/>
      <c r="AF637" s="711"/>
      <c r="AG637" s="711"/>
      <c r="AH637" s="711"/>
      <c r="AI637" s="711"/>
      <c r="AJ637" s="711"/>
      <c r="AK637" s="711"/>
      <c r="AL637" s="711"/>
      <c r="AM637" s="711"/>
      <c r="AN637" s="711"/>
      <c r="AO637" s="711"/>
      <c r="AP637" s="711"/>
      <c r="AQ637" s="711"/>
      <c r="AR637" s="711"/>
      <c r="AS637" s="711"/>
      <c r="AT637" s="711"/>
      <c r="AU637" s="711"/>
      <c r="AV637" s="711"/>
      <c r="AW637" s="711"/>
      <c r="AX637" s="711"/>
      <c r="AY637" s="711"/>
      <c r="AZ637" s="711"/>
      <c r="BA637" s="711"/>
      <c r="BB637" s="711"/>
      <c r="BC637" s="711"/>
      <c r="BD637" s="711"/>
      <c r="BE637" s="711"/>
      <c r="BF637" s="711"/>
      <c r="BG637" s="711"/>
      <c r="BH637" s="711"/>
      <c r="BI637" s="711"/>
      <c r="BJ637" s="711"/>
      <c r="BK637" s="711"/>
      <c r="BL637" s="711"/>
      <c r="BM637" s="711"/>
      <c r="BN637" s="711"/>
      <c r="BO637" s="711"/>
      <c r="BP637" s="711"/>
      <c r="BQ637" s="639"/>
      <c r="CB637" s="639"/>
    </row>
    <row r="638" ht="15.75" customHeight="1">
      <c r="A638" s="639"/>
      <c r="B638" s="639"/>
      <c r="C638" s="639"/>
      <c r="D638" s="639"/>
      <c r="E638" s="711"/>
      <c r="F638" s="711"/>
      <c r="G638" s="711"/>
      <c r="H638" s="711"/>
      <c r="I638" s="639"/>
      <c r="J638" s="711"/>
      <c r="K638" s="711"/>
      <c r="L638" s="711"/>
      <c r="M638" s="711"/>
      <c r="N638" s="711"/>
      <c r="O638" s="711"/>
      <c r="P638" s="711"/>
      <c r="Q638" s="711"/>
      <c r="R638" s="711"/>
      <c r="S638" s="711"/>
      <c r="T638" s="711"/>
      <c r="U638" s="711"/>
      <c r="V638" s="711"/>
      <c r="W638" s="711"/>
      <c r="X638" s="711"/>
      <c r="Y638" s="711"/>
      <c r="Z638" s="711"/>
      <c r="AA638" s="711"/>
      <c r="AB638" s="711"/>
      <c r="AC638" s="711"/>
      <c r="AD638" s="711"/>
      <c r="AE638" s="711"/>
      <c r="AF638" s="711"/>
      <c r="AG638" s="711"/>
      <c r="AH638" s="711"/>
      <c r="AI638" s="711"/>
      <c r="AJ638" s="711"/>
      <c r="AK638" s="711"/>
      <c r="AL638" s="711"/>
      <c r="AM638" s="711"/>
      <c r="AN638" s="711"/>
      <c r="AO638" s="711"/>
      <c r="AP638" s="711"/>
      <c r="AQ638" s="711"/>
      <c r="AR638" s="711"/>
      <c r="AS638" s="711"/>
      <c r="AT638" s="711"/>
      <c r="AU638" s="711"/>
      <c r="AV638" s="711"/>
      <c r="AW638" s="711"/>
      <c r="AX638" s="711"/>
      <c r="AY638" s="711"/>
      <c r="AZ638" s="711"/>
      <c r="BA638" s="711"/>
      <c r="BB638" s="711"/>
      <c r="BC638" s="711"/>
      <c r="BD638" s="711"/>
      <c r="BE638" s="711"/>
      <c r="BF638" s="711"/>
      <c r="BG638" s="711"/>
      <c r="BH638" s="711"/>
      <c r="BI638" s="711"/>
      <c r="BJ638" s="711"/>
      <c r="BK638" s="711"/>
      <c r="BL638" s="711"/>
      <c r="BM638" s="711"/>
      <c r="BN638" s="711"/>
      <c r="BO638" s="711"/>
      <c r="BP638" s="711"/>
      <c r="BQ638" s="639"/>
      <c r="CB638" s="639"/>
    </row>
    <row r="639" ht="15.75" customHeight="1">
      <c r="A639" s="639"/>
      <c r="B639" s="639"/>
      <c r="C639" s="639"/>
      <c r="D639" s="639"/>
      <c r="E639" s="711"/>
      <c r="F639" s="711"/>
      <c r="G639" s="711"/>
      <c r="H639" s="711"/>
      <c r="I639" s="639"/>
      <c r="J639" s="711"/>
      <c r="K639" s="711"/>
      <c r="L639" s="711"/>
      <c r="M639" s="711"/>
      <c r="N639" s="711"/>
      <c r="O639" s="711"/>
      <c r="P639" s="711"/>
      <c r="Q639" s="711"/>
      <c r="R639" s="711"/>
      <c r="S639" s="711"/>
      <c r="T639" s="711"/>
      <c r="U639" s="711"/>
      <c r="V639" s="711"/>
      <c r="W639" s="711"/>
      <c r="X639" s="711"/>
      <c r="Y639" s="711"/>
      <c r="Z639" s="711"/>
      <c r="AA639" s="711"/>
      <c r="AB639" s="711"/>
      <c r="AC639" s="711"/>
      <c r="AD639" s="711"/>
      <c r="AE639" s="711"/>
      <c r="AF639" s="711"/>
      <c r="AG639" s="711"/>
      <c r="AH639" s="711"/>
      <c r="AI639" s="711"/>
      <c r="AJ639" s="711"/>
      <c r="AK639" s="711"/>
      <c r="AL639" s="711"/>
      <c r="AM639" s="711"/>
      <c r="AN639" s="711"/>
      <c r="AO639" s="711"/>
      <c r="AP639" s="711"/>
      <c r="AQ639" s="711"/>
      <c r="AR639" s="711"/>
      <c r="AS639" s="711"/>
      <c r="AT639" s="711"/>
      <c r="AU639" s="711"/>
      <c r="AV639" s="711"/>
      <c r="AW639" s="711"/>
      <c r="AX639" s="711"/>
      <c r="AY639" s="711"/>
      <c r="AZ639" s="711"/>
      <c r="BA639" s="711"/>
      <c r="BB639" s="711"/>
      <c r="BC639" s="711"/>
      <c r="BD639" s="711"/>
      <c r="BE639" s="711"/>
      <c r="BF639" s="711"/>
      <c r="BG639" s="711"/>
      <c r="BH639" s="711"/>
      <c r="BI639" s="711"/>
      <c r="BJ639" s="711"/>
      <c r="BK639" s="711"/>
      <c r="BL639" s="711"/>
      <c r="BM639" s="711"/>
      <c r="BN639" s="711"/>
      <c r="BO639" s="711"/>
      <c r="BP639" s="711"/>
      <c r="BQ639" s="639"/>
      <c r="CB639" s="639"/>
    </row>
    <row r="640" ht="15.75" customHeight="1">
      <c r="A640" s="639"/>
      <c r="B640" s="639"/>
      <c r="C640" s="639"/>
      <c r="D640" s="639"/>
      <c r="E640" s="711"/>
      <c r="F640" s="711"/>
      <c r="G640" s="711"/>
      <c r="H640" s="711"/>
      <c r="I640" s="639"/>
      <c r="J640" s="711"/>
      <c r="K640" s="711"/>
      <c r="L640" s="711"/>
      <c r="M640" s="711"/>
      <c r="N640" s="711"/>
      <c r="O640" s="711"/>
      <c r="P640" s="711"/>
      <c r="Q640" s="711"/>
      <c r="R640" s="711"/>
      <c r="S640" s="711"/>
      <c r="T640" s="711"/>
      <c r="U640" s="711"/>
      <c r="V640" s="711"/>
      <c r="W640" s="711"/>
      <c r="X640" s="711"/>
      <c r="Y640" s="711"/>
      <c r="Z640" s="711"/>
      <c r="AA640" s="711"/>
      <c r="AB640" s="711"/>
      <c r="AC640" s="711"/>
      <c r="AD640" s="711"/>
      <c r="AE640" s="711"/>
      <c r="AF640" s="711"/>
      <c r="AG640" s="711"/>
      <c r="AH640" s="711"/>
      <c r="AI640" s="711"/>
      <c r="AJ640" s="711"/>
      <c r="AK640" s="711"/>
      <c r="AL640" s="711"/>
      <c r="AM640" s="711"/>
      <c r="AN640" s="711"/>
      <c r="AO640" s="711"/>
      <c r="AP640" s="711"/>
      <c r="AQ640" s="711"/>
      <c r="AR640" s="711"/>
      <c r="AS640" s="711"/>
      <c r="AT640" s="711"/>
      <c r="AU640" s="711"/>
      <c r="AV640" s="711"/>
      <c r="AW640" s="711"/>
      <c r="AX640" s="711"/>
      <c r="AY640" s="711"/>
      <c r="AZ640" s="711"/>
      <c r="BA640" s="711"/>
      <c r="BB640" s="711"/>
      <c r="BC640" s="711"/>
      <c r="BD640" s="711"/>
      <c r="BE640" s="711"/>
      <c r="BF640" s="711"/>
      <c r="BG640" s="711"/>
      <c r="BH640" s="711"/>
      <c r="BI640" s="711"/>
      <c r="BJ640" s="711"/>
      <c r="BK640" s="711"/>
      <c r="BL640" s="711"/>
      <c r="BM640" s="711"/>
      <c r="BN640" s="711"/>
      <c r="BO640" s="711"/>
      <c r="BP640" s="711"/>
      <c r="BQ640" s="639"/>
      <c r="CB640" s="639"/>
    </row>
    <row r="641" ht="15.75" customHeight="1">
      <c r="A641" s="639"/>
      <c r="B641" s="639"/>
      <c r="C641" s="639"/>
      <c r="D641" s="639"/>
      <c r="E641" s="711"/>
      <c r="F641" s="711"/>
      <c r="G641" s="711"/>
      <c r="H641" s="711"/>
      <c r="I641" s="639"/>
      <c r="J641" s="711"/>
      <c r="K641" s="711"/>
      <c r="L641" s="711"/>
      <c r="M641" s="711"/>
      <c r="N641" s="711"/>
      <c r="O641" s="711"/>
      <c r="P641" s="711"/>
      <c r="Q641" s="711"/>
      <c r="R641" s="711"/>
      <c r="S641" s="711"/>
      <c r="T641" s="711"/>
      <c r="U641" s="711"/>
      <c r="V641" s="711"/>
      <c r="W641" s="711"/>
      <c r="X641" s="711"/>
      <c r="Y641" s="711"/>
      <c r="Z641" s="711"/>
      <c r="AA641" s="711"/>
      <c r="AB641" s="711"/>
      <c r="AC641" s="711"/>
      <c r="AD641" s="711"/>
      <c r="AE641" s="711"/>
      <c r="AF641" s="711"/>
      <c r="AG641" s="711"/>
      <c r="AH641" s="711"/>
      <c r="AI641" s="711"/>
      <c r="AJ641" s="711"/>
      <c r="AK641" s="711"/>
      <c r="AL641" s="711"/>
      <c r="AM641" s="711"/>
      <c r="AN641" s="711"/>
      <c r="AO641" s="711"/>
      <c r="AP641" s="711"/>
      <c r="AQ641" s="711"/>
      <c r="AR641" s="711"/>
      <c r="AS641" s="711"/>
      <c r="AT641" s="711"/>
      <c r="AU641" s="711"/>
      <c r="AV641" s="711"/>
      <c r="AW641" s="711"/>
      <c r="AX641" s="711"/>
      <c r="AY641" s="711"/>
      <c r="AZ641" s="711"/>
      <c r="BA641" s="711"/>
      <c r="BB641" s="711"/>
      <c r="BC641" s="711"/>
      <c r="BD641" s="711"/>
      <c r="BE641" s="711"/>
      <c r="BF641" s="711"/>
      <c r="BG641" s="711"/>
      <c r="BH641" s="711"/>
      <c r="BI641" s="711"/>
      <c r="BJ641" s="711"/>
      <c r="BK641" s="711"/>
      <c r="BL641" s="711"/>
      <c r="BM641" s="711"/>
      <c r="BN641" s="711"/>
      <c r="BO641" s="711"/>
      <c r="BP641" s="711"/>
      <c r="BQ641" s="639"/>
      <c r="CB641" s="639"/>
    </row>
    <row r="642" ht="15.75" customHeight="1">
      <c r="A642" s="639"/>
      <c r="B642" s="639"/>
      <c r="C642" s="639"/>
      <c r="D642" s="639"/>
      <c r="E642" s="711"/>
      <c r="F642" s="711"/>
      <c r="G642" s="711"/>
      <c r="H642" s="711"/>
      <c r="I642" s="639"/>
      <c r="J642" s="711"/>
      <c r="K642" s="711"/>
      <c r="L642" s="711"/>
      <c r="M642" s="711"/>
      <c r="N642" s="711"/>
      <c r="O642" s="711"/>
      <c r="P642" s="711"/>
      <c r="Q642" s="711"/>
      <c r="R642" s="711"/>
      <c r="S642" s="711"/>
      <c r="T642" s="711"/>
      <c r="U642" s="711"/>
      <c r="V642" s="711"/>
      <c r="W642" s="711"/>
      <c r="X642" s="711"/>
      <c r="Y642" s="711"/>
      <c r="Z642" s="711"/>
      <c r="AA642" s="711"/>
      <c r="AB642" s="711"/>
      <c r="AC642" s="711"/>
      <c r="AD642" s="711"/>
      <c r="AE642" s="711"/>
      <c r="AF642" s="711"/>
      <c r="AG642" s="711"/>
      <c r="AH642" s="711"/>
      <c r="AI642" s="711"/>
      <c r="AJ642" s="711"/>
      <c r="AK642" s="711"/>
      <c r="AL642" s="711"/>
      <c r="AM642" s="711"/>
      <c r="AN642" s="711"/>
      <c r="AO642" s="711"/>
      <c r="AP642" s="711"/>
      <c r="AQ642" s="711"/>
      <c r="AR642" s="711"/>
      <c r="AS642" s="711"/>
      <c r="AT642" s="711"/>
      <c r="AU642" s="711"/>
      <c r="AV642" s="711"/>
      <c r="AW642" s="711"/>
      <c r="AX642" s="711"/>
      <c r="AY642" s="711"/>
      <c r="AZ642" s="711"/>
      <c r="BA642" s="711"/>
      <c r="BB642" s="711"/>
      <c r="BC642" s="711"/>
      <c r="BD642" s="711"/>
      <c r="BE642" s="711"/>
      <c r="BF642" s="711"/>
      <c r="BG642" s="711"/>
      <c r="BH642" s="711"/>
      <c r="BI642" s="711"/>
      <c r="BJ642" s="711"/>
      <c r="BK642" s="711"/>
      <c r="BL642" s="711"/>
      <c r="BM642" s="711"/>
      <c r="BN642" s="711"/>
      <c r="BO642" s="711"/>
      <c r="BP642" s="711"/>
      <c r="BQ642" s="639"/>
      <c r="CB642" s="639"/>
    </row>
    <row r="643" ht="15.75" customHeight="1">
      <c r="A643" s="639"/>
      <c r="B643" s="639"/>
      <c r="C643" s="639"/>
      <c r="D643" s="639"/>
      <c r="E643" s="711"/>
      <c r="F643" s="711"/>
      <c r="G643" s="711"/>
      <c r="H643" s="711"/>
      <c r="I643" s="639"/>
      <c r="J643" s="711"/>
      <c r="K643" s="711"/>
      <c r="L643" s="711"/>
      <c r="M643" s="711"/>
      <c r="N643" s="711"/>
      <c r="O643" s="711"/>
      <c r="P643" s="711"/>
      <c r="Q643" s="711"/>
      <c r="R643" s="711"/>
      <c r="S643" s="711"/>
      <c r="T643" s="711"/>
      <c r="U643" s="711"/>
      <c r="V643" s="711"/>
      <c r="W643" s="711"/>
      <c r="X643" s="711"/>
      <c r="Y643" s="711"/>
      <c r="Z643" s="711"/>
      <c r="AA643" s="711"/>
      <c r="AB643" s="711"/>
      <c r="AC643" s="711"/>
      <c r="AD643" s="711"/>
      <c r="AE643" s="711"/>
      <c r="AF643" s="711"/>
      <c r="AG643" s="711"/>
      <c r="AH643" s="711"/>
      <c r="AI643" s="711"/>
      <c r="AJ643" s="711"/>
      <c r="AK643" s="711"/>
      <c r="AL643" s="711"/>
      <c r="AM643" s="711"/>
      <c r="AN643" s="711"/>
      <c r="AO643" s="711"/>
      <c r="AP643" s="711"/>
      <c r="AQ643" s="711"/>
      <c r="AR643" s="711"/>
      <c r="AS643" s="711"/>
      <c r="AT643" s="711"/>
      <c r="AU643" s="711"/>
      <c r="AV643" s="711"/>
      <c r="AW643" s="711"/>
      <c r="AX643" s="711"/>
      <c r="AY643" s="711"/>
      <c r="AZ643" s="711"/>
      <c r="BA643" s="711"/>
      <c r="BB643" s="711"/>
      <c r="BC643" s="711"/>
      <c r="BD643" s="711"/>
      <c r="BE643" s="711"/>
      <c r="BF643" s="711"/>
      <c r="BG643" s="711"/>
      <c r="BH643" s="711"/>
      <c r="BI643" s="711"/>
      <c r="BJ643" s="711"/>
      <c r="BK643" s="711"/>
      <c r="BL643" s="711"/>
      <c r="BM643" s="711"/>
      <c r="BN643" s="711"/>
      <c r="BO643" s="711"/>
      <c r="BP643" s="711"/>
      <c r="BQ643" s="639"/>
      <c r="CB643" s="639"/>
    </row>
    <row r="644" ht="15.75" customHeight="1">
      <c r="A644" s="639"/>
      <c r="B644" s="639"/>
      <c r="C644" s="639"/>
      <c r="D644" s="639"/>
      <c r="E644" s="711"/>
      <c r="F644" s="711"/>
      <c r="G644" s="711"/>
      <c r="H644" s="711"/>
      <c r="I644" s="639"/>
      <c r="J644" s="711"/>
      <c r="K644" s="711"/>
      <c r="L644" s="711"/>
      <c r="M644" s="711"/>
      <c r="N644" s="711"/>
      <c r="O644" s="711"/>
      <c r="P644" s="711"/>
      <c r="Q644" s="711"/>
      <c r="R644" s="711"/>
      <c r="S644" s="711"/>
      <c r="T644" s="711"/>
      <c r="U644" s="711"/>
      <c r="V644" s="711"/>
      <c r="W644" s="711"/>
      <c r="X644" s="711"/>
      <c r="Y644" s="711"/>
      <c r="Z644" s="711"/>
      <c r="AA644" s="711"/>
      <c r="AB644" s="711"/>
      <c r="AC644" s="711"/>
      <c r="AD644" s="711"/>
      <c r="AE644" s="711"/>
      <c r="AF644" s="711"/>
      <c r="AG644" s="711"/>
      <c r="AH644" s="711"/>
      <c r="AI644" s="711"/>
      <c r="AJ644" s="711"/>
      <c r="AK644" s="711"/>
      <c r="AL644" s="711"/>
      <c r="AM644" s="711"/>
      <c r="AN644" s="711"/>
      <c r="AO644" s="711"/>
      <c r="AP644" s="711"/>
      <c r="AQ644" s="711"/>
      <c r="AR644" s="711"/>
      <c r="AS644" s="711"/>
      <c r="AT644" s="711"/>
      <c r="AU644" s="711"/>
      <c r="AV644" s="711"/>
      <c r="AW644" s="711"/>
      <c r="AX644" s="711"/>
      <c r="AY644" s="711"/>
      <c r="AZ644" s="711"/>
      <c r="BA644" s="711"/>
      <c r="BB644" s="711"/>
      <c r="BC644" s="711"/>
      <c r="BD644" s="711"/>
      <c r="BE644" s="711"/>
      <c r="BF644" s="711"/>
      <c r="BG644" s="711"/>
      <c r="BH644" s="711"/>
      <c r="BI644" s="711"/>
      <c r="BJ644" s="711"/>
      <c r="BK644" s="711"/>
      <c r="BL644" s="711"/>
      <c r="BM644" s="711"/>
      <c r="BN644" s="711"/>
      <c r="BO644" s="711"/>
      <c r="BP644" s="711"/>
      <c r="BQ644" s="639"/>
      <c r="CB644" s="639"/>
    </row>
    <row r="645" ht="15.75" customHeight="1">
      <c r="A645" s="639"/>
      <c r="B645" s="639"/>
      <c r="C645" s="639"/>
      <c r="D645" s="639"/>
      <c r="E645" s="711"/>
      <c r="F645" s="711"/>
      <c r="G645" s="711"/>
      <c r="H645" s="711"/>
      <c r="I645" s="639"/>
      <c r="J645" s="711"/>
      <c r="K645" s="711"/>
      <c r="L645" s="711"/>
      <c r="M645" s="711"/>
      <c r="N645" s="711"/>
      <c r="O645" s="711"/>
      <c r="P645" s="711"/>
      <c r="Q645" s="711"/>
      <c r="R645" s="711"/>
      <c r="S645" s="711"/>
      <c r="T645" s="711"/>
      <c r="U645" s="711"/>
      <c r="V645" s="711"/>
      <c r="W645" s="711"/>
      <c r="X645" s="711"/>
      <c r="Y645" s="711"/>
      <c r="Z645" s="711"/>
      <c r="AA645" s="711"/>
      <c r="AB645" s="711"/>
      <c r="AC645" s="711"/>
      <c r="AD645" s="711"/>
      <c r="AE645" s="711"/>
      <c r="AF645" s="711"/>
      <c r="AG645" s="711"/>
      <c r="AH645" s="711"/>
      <c r="AI645" s="711"/>
      <c r="AJ645" s="711"/>
      <c r="AK645" s="711"/>
      <c r="AL645" s="711"/>
      <c r="AM645" s="711"/>
      <c r="AN645" s="711"/>
      <c r="AO645" s="711"/>
      <c r="AP645" s="711"/>
      <c r="AQ645" s="711"/>
      <c r="AR645" s="711"/>
      <c r="AS645" s="711"/>
      <c r="AT645" s="711"/>
      <c r="AU645" s="711"/>
      <c r="AV645" s="711"/>
      <c r="AW645" s="711"/>
      <c r="AX645" s="711"/>
      <c r="AY645" s="711"/>
      <c r="AZ645" s="711"/>
      <c r="BA645" s="711"/>
      <c r="BB645" s="711"/>
      <c r="BC645" s="711"/>
      <c r="BD645" s="711"/>
      <c r="BE645" s="711"/>
      <c r="BF645" s="711"/>
      <c r="BG645" s="711"/>
      <c r="BH645" s="711"/>
      <c r="BI645" s="711"/>
      <c r="BJ645" s="711"/>
      <c r="BK645" s="711"/>
      <c r="BL645" s="711"/>
      <c r="BM645" s="711"/>
      <c r="BN645" s="711"/>
      <c r="BO645" s="711"/>
      <c r="BP645" s="711"/>
      <c r="BQ645" s="639"/>
      <c r="CB645" s="639"/>
    </row>
    <row r="646" ht="15.75" customHeight="1">
      <c r="A646" s="639"/>
      <c r="B646" s="639"/>
      <c r="C646" s="639"/>
      <c r="D646" s="639"/>
      <c r="E646" s="711"/>
      <c r="F646" s="711"/>
      <c r="G646" s="711"/>
      <c r="H646" s="711"/>
      <c r="I646" s="639"/>
      <c r="J646" s="711"/>
      <c r="K646" s="711"/>
      <c r="L646" s="711"/>
      <c r="M646" s="711"/>
      <c r="N646" s="711"/>
      <c r="O646" s="711"/>
      <c r="P646" s="711"/>
      <c r="Q646" s="711"/>
      <c r="R646" s="711"/>
      <c r="S646" s="711"/>
      <c r="T646" s="711"/>
      <c r="U646" s="711"/>
      <c r="V646" s="711"/>
      <c r="W646" s="711"/>
      <c r="X646" s="711"/>
      <c r="Y646" s="711"/>
      <c r="Z646" s="711"/>
      <c r="AA646" s="711"/>
      <c r="AB646" s="711"/>
      <c r="AC646" s="711"/>
      <c r="AD646" s="711"/>
      <c r="AE646" s="711"/>
      <c r="AF646" s="711"/>
      <c r="AG646" s="711"/>
      <c r="AH646" s="711"/>
      <c r="AI646" s="711"/>
      <c r="AJ646" s="711"/>
      <c r="AK646" s="711"/>
      <c r="AL646" s="711"/>
      <c r="AM646" s="711"/>
      <c r="AN646" s="711"/>
      <c r="AO646" s="711"/>
      <c r="AP646" s="711"/>
      <c r="AQ646" s="711"/>
      <c r="AR646" s="711"/>
      <c r="AS646" s="711"/>
      <c r="AT646" s="711"/>
      <c r="AU646" s="711"/>
      <c r="AV646" s="711"/>
      <c r="AW646" s="711"/>
      <c r="AX646" s="711"/>
      <c r="AY646" s="711"/>
      <c r="AZ646" s="711"/>
      <c r="BA646" s="711"/>
      <c r="BB646" s="711"/>
      <c r="BC646" s="711"/>
      <c r="BD646" s="711"/>
      <c r="BE646" s="711"/>
      <c r="BF646" s="711"/>
      <c r="BG646" s="711"/>
      <c r="BH646" s="711"/>
      <c r="BI646" s="711"/>
      <c r="BJ646" s="711"/>
      <c r="BK646" s="711"/>
      <c r="BL646" s="711"/>
      <c r="BM646" s="711"/>
      <c r="BN646" s="711"/>
      <c r="BO646" s="711"/>
      <c r="BP646" s="711"/>
      <c r="BQ646" s="639"/>
      <c r="CB646" s="639"/>
    </row>
    <row r="647" ht="15.75" customHeight="1">
      <c r="A647" s="639"/>
      <c r="B647" s="639"/>
      <c r="C647" s="639"/>
      <c r="D647" s="639"/>
      <c r="E647" s="711"/>
      <c r="F647" s="711"/>
      <c r="G647" s="711"/>
      <c r="H647" s="711"/>
      <c r="I647" s="639"/>
      <c r="J647" s="711"/>
      <c r="K647" s="711"/>
      <c r="L647" s="711"/>
      <c r="M647" s="711"/>
      <c r="N647" s="711"/>
      <c r="O647" s="711"/>
      <c r="P647" s="711"/>
      <c r="Q647" s="711"/>
      <c r="R647" s="711"/>
      <c r="S647" s="711"/>
      <c r="T647" s="711"/>
      <c r="U647" s="711"/>
      <c r="V647" s="711"/>
      <c r="W647" s="711"/>
      <c r="X647" s="711"/>
      <c r="Y647" s="711"/>
      <c r="Z647" s="711"/>
      <c r="AA647" s="711"/>
      <c r="AB647" s="711"/>
      <c r="AC647" s="711"/>
      <c r="AD647" s="711"/>
      <c r="AE647" s="711"/>
      <c r="AF647" s="711"/>
      <c r="AG647" s="711"/>
      <c r="AH647" s="711"/>
      <c r="AI647" s="711"/>
      <c r="AJ647" s="711"/>
      <c r="AK647" s="711"/>
      <c r="AL647" s="711"/>
      <c r="AM647" s="711"/>
      <c r="AN647" s="711"/>
      <c r="AO647" s="711"/>
      <c r="AP647" s="711"/>
      <c r="AQ647" s="711"/>
      <c r="AR647" s="711"/>
      <c r="AS647" s="711"/>
      <c r="AT647" s="711"/>
      <c r="AU647" s="711"/>
      <c r="AV647" s="711"/>
      <c r="AW647" s="711"/>
      <c r="AX647" s="711"/>
      <c r="AY647" s="711"/>
      <c r="AZ647" s="711"/>
      <c r="BA647" s="711"/>
      <c r="BB647" s="711"/>
      <c r="BC647" s="711"/>
      <c r="BD647" s="711"/>
      <c r="BE647" s="711"/>
      <c r="BF647" s="711"/>
      <c r="BG647" s="711"/>
      <c r="BH647" s="711"/>
      <c r="BI647" s="711"/>
      <c r="BJ647" s="711"/>
      <c r="BK647" s="711"/>
      <c r="BL647" s="711"/>
      <c r="BM647" s="711"/>
      <c r="BN647" s="711"/>
      <c r="BO647" s="711"/>
      <c r="BP647" s="711"/>
      <c r="BQ647" s="639"/>
      <c r="CB647" s="639"/>
    </row>
    <row r="648" ht="15.75" customHeight="1">
      <c r="A648" s="639"/>
      <c r="B648" s="639"/>
      <c r="C648" s="639"/>
      <c r="D648" s="639"/>
      <c r="E648" s="711"/>
      <c r="F648" s="711"/>
      <c r="G648" s="711"/>
      <c r="H648" s="711"/>
      <c r="I648" s="639"/>
      <c r="J648" s="711"/>
      <c r="K648" s="711"/>
      <c r="L648" s="711"/>
      <c r="M648" s="711"/>
      <c r="N648" s="711"/>
      <c r="O648" s="711"/>
      <c r="P648" s="711"/>
      <c r="Q648" s="711"/>
      <c r="R648" s="711"/>
      <c r="S648" s="711"/>
      <c r="T648" s="711"/>
      <c r="U648" s="711"/>
      <c r="V648" s="711"/>
      <c r="W648" s="711"/>
      <c r="X648" s="711"/>
      <c r="Y648" s="711"/>
      <c r="Z648" s="711"/>
      <c r="AA648" s="711"/>
      <c r="AB648" s="711"/>
      <c r="AC648" s="711"/>
      <c r="AD648" s="711"/>
      <c r="AE648" s="711"/>
      <c r="AF648" s="711"/>
      <c r="AG648" s="711"/>
      <c r="AH648" s="711"/>
      <c r="AI648" s="711"/>
      <c r="AJ648" s="711"/>
      <c r="AK648" s="711"/>
      <c r="AL648" s="711"/>
      <c r="AM648" s="711"/>
      <c r="AN648" s="711"/>
      <c r="AO648" s="711"/>
      <c r="AP648" s="711"/>
      <c r="AQ648" s="711"/>
      <c r="AR648" s="711"/>
      <c r="AS648" s="711"/>
      <c r="AT648" s="711"/>
      <c r="AU648" s="711"/>
      <c r="AV648" s="711"/>
      <c r="AW648" s="711"/>
      <c r="AX648" s="711"/>
      <c r="AY648" s="711"/>
      <c r="AZ648" s="711"/>
      <c r="BA648" s="711"/>
      <c r="BB648" s="711"/>
      <c r="BC648" s="711"/>
      <c r="BD648" s="711"/>
      <c r="BE648" s="711"/>
      <c r="BF648" s="711"/>
      <c r="BG648" s="711"/>
      <c r="BH648" s="711"/>
      <c r="BI648" s="711"/>
      <c r="BJ648" s="711"/>
      <c r="BK648" s="711"/>
      <c r="BL648" s="711"/>
      <c r="BM648" s="711"/>
      <c r="BN648" s="711"/>
      <c r="BO648" s="711"/>
      <c r="BP648" s="711"/>
      <c r="BQ648" s="639"/>
      <c r="CB648" s="639"/>
    </row>
    <row r="649" ht="15.75" customHeight="1">
      <c r="A649" s="639"/>
      <c r="B649" s="639"/>
      <c r="C649" s="639"/>
      <c r="D649" s="639"/>
      <c r="E649" s="711"/>
      <c r="F649" s="711"/>
      <c r="G649" s="711"/>
      <c r="H649" s="711"/>
      <c r="I649" s="639"/>
      <c r="J649" s="711"/>
      <c r="K649" s="711"/>
      <c r="L649" s="711"/>
      <c r="M649" s="711"/>
      <c r="N649" s="711"/>
      <c r="O649" s="711"/>
      <c r="P649" s="711"/>
      <c r="Q649" s="711"/>
      <c r="R649" s="711"/>
      <c r="S649" s="711"/>
      <c r="T649" s="711"/>
      <c r="U649" s="711"/>
      <c r="V649" s="711"/>
      <c r="W649" s="711"/>
      <c r="X649" s="711"/>
      <c r="Y649" s="711"/>
      <c r="Z649" s="711"/>
      <c r="AA649" s="711"/>
      <c r="AB649" s="711"/>
      <c r="AC649" s="711"/>
      <c r="AD649" s="711"/>
      <c r="AE649" s="711"/>
      <c r="AF649" s="711"/>
      <c r="AG649" s="711"/>
      <c r="AH649" s="711"/>
      <c r="AI649" s="711"/>
      <c r="AJ649" s="711"/>
      <c r="AK649" s="711"/>
      <c r="AL649" s="711"/>
      <c r="AM649" s="711"/>
      <c r="AN649" s="711"/>
      <c r="AO649" s="711"/>
      <c r="AP649" s="711"/>
      <c r="AQ649" s="711"/>
      <c r="AR649" s="711"/>
      <c r="AS649" s="711"/>
      <c r="AT649" s="711"/>
      <c r="AU649" s="711"/>
      <c r="AV649" s="711"/>
      <c r="AW649" s="711"/>
      <c r="AX649" s="711"/>
      <c r="AY649" s="711"/>
      <c r="AZ649" s="711"/>
      <c r="BA649" s="711"/>
      <c r="BB649" s="711"/>
      <c r="BC649" s="711"/>
      <c r="BD649" s="711"/>
      <c r="BE649" s="711"/>
      <c r="BF649" s="711"/>
      <c r="BG649" s="711"/>
      <c r="BH649" s="711"/>
      <c r="BI649" s="711"/>
      <c r="BJ649" s="711"/>
      <c r="BK649" s="711"/>
      <c r="BL649" s="711"/>
      <c r="BM649" s="711"/>
      <c r="BN649" s="711"/>
      <c r="BO649" s="711"/>
      <c r="BP649" s="711"/>
      <c r="BQ649" s="639"/>
      <c r="CB649" s="639"/>
    </row>
    <row r="650" ht="15.75" customHeight="1">
      <c r="A650" s="639"/>
      <c r="B650" s="639"/>
      <c r="C650" s="639"/>
      <c r="D650" s="639"/>
      <c r="E650" s="711"/>
      <c r="F650" s="711"/>
      <c r="G650" s="711"/>
      <c r="H650" s="711"/>
      <c r="I650" s="639"/>
      <c r="J650" s="711"/>
      <c r="K650" s="711"/>
      <c r="L650" s="711"/>
      <c r="M650" s="711"/>
      <c r="N650" s="711"/>
      <c r="O650" s="711"/>
      <c r="P650" s="711"/>
      <c r="Q650" s="711"/>
      <c r="R650" s="711"/>
      <c r="S650" s="711"/>
      <c r="T650" s="711"/>
      <c r="U650" s="711"/>
      <c r="V650" s="711"/>
      <c r="W650" s="711"/>
      <c r="X650" s="711"/>
      <c r="Y650" s="711"/>
      <c r="Z650" s="711"/>
      <c r="AA650" s="711"/>
      <c r="AB650" s="711"/>
      <c r="AC650" s="711"/>
      <c r="AD650" s="711"/>
      <c r="AE650" s="711"/>
      <c r="AF650" s="711"/>
      <c r="AG650" s="711"/>
      <c r="AH650" s="711"/>
      <c r="AI650" s="711"/>
      <c r="AJ650" s="711"/>
      <c r="AK650" s="711"/>
      <c r="AL650" s="711"/>
      <c r="AM650" s="711"/>
      <c r="AN650" s="711"/>
      <c r="AO650" s="711"/>
      <c r="AP650" s="711"/>
      <c r="AQ650" s="711"/>
      <c r="AR650" s="711"/>
      <c r="AS650" s="711"/>
      <c r="AT650" s="711"/>
      <c r="AU650" s="711"/>
      <c r="AV650" s="711"/>
      <c r="AW650" s="711"/>
      <c r="AX650" s="711"/>
      <c r="AY650" s="711"/>
      <c r="AZ650" s="711"/>
      <c r="BA650" s="711"/>
      <c r="BB650" s="711"/>
      <c r="BC650" s="711"/>
      <c r="BD650" s="711"/>
      <c r="BE650" s="711"/>
      <c r="BF650" s="711"/>
      <c r="BG650" s="711"/>
      <c r="BH650" s="711"/>
      <c r="BI650" s="711"/>
      <c r="BJ650" s="711"/>
      <c r="BK650" s="711"/>
      <c r="BL650" s="711"/>
      <c r="BM650" s="711"/>
      <c r="BN650" s="711"/>
      <c r="BO650" s="711"/>
      <c r="BP650" s="711"/>
      <c r="BQ650" s="639"/>
      <c r="CB650" s="639"/>
    </row>
    <row r="651" ht="15.75" customHeight="1">
      <c r="A651" s="639"/>
      <c r="B651" s="639"/>
      <c r="C651" s="639"/>
      <c r="D651" s="639"/>
      <c r="E651" s="711"/>
      <c r="F651" s="711"/>
      <c r="G651" s="711"/>
      <c r="H651" s="711"/>
      <c r="I651" s="639"/>
      <c r="J651" s="711"/>
      <c r="K651" s="711"/>
      <c r="L651" s="711"/>
      <c r="M651" s="711"/>
      <c r="N651" s="711"/>
      <c r="O651" s="711"/>
      <c r="P651" s="711"/>
      <c r="Q651" s="711"/>
      <c r="R651" s="711"/>
      <c r="S651" s="711"/>
      <c r="T651" s="711"/>
      <c r="U651" s="711"/>
      <c r="V651" s="711"/>
      <c r="W651" s="711"/>
      <c r="X651" s="711"/>
      <c r="Y651" s="711"/>
      <c r="Z651" s="711"/>
      <c r="AA651" s="711"/>
      <c r="AB651" s="711"/>
      <c r="AC651" s="711"/>
      <c r="AD651" s="711"/>
      <c r="AE651" s="711"/>
      <c r="AF651" s="711"/>
      <c r="AG651" s="711"/>
      <c r="AH651" s="711"/>
      <c r="AI651" s="711"/>
      <c r="AJ651" s="711"/>
      <c r="AK651" s="711"/>
      <c r="AL651" s="711"/>
      <c r="AM651" s="711"/>
      <c r="AN651" s="711"/>
      <c r="AO651" s="711"/>
      <c r="AP651" s="711"/>
      <c r="AQ651" s="711"/>
      <c r="AR651" s="711"/>
      <c r="AS651" s="711"/>
      <c r="AT651" s="711"/>
      <c r="AU651" s="711"/>
      <c r="AV651" s="711"/>
      <c r="AW651" s="711"/>
      <c r="AX651" s="711"/>
      <c r="AY651" s="711"/>
      <c r="AZ651" s="711"/>
      <c r="BA651" s="711"/>
      <c r="BB651" s="711"/>
      <c r="BC651" s="711"/>
      <c r="BD651" s="711"/>
      <c r="BE651" s="711"/>
      <c r="BF651" s="711"/>
      <c r="BG651" s="711"/>
      <c r="BH651" s="711"/>
      <c r="BI651" s="711"/>
      <c r="BJ651" s="711"/>
      <c r="BK651" s="711"/>
      <c r="BL651" s="711"/>
      <c r="BM651" s="711"/>
      <c r="BN651" s="711"/>
      <c r="BO651" s="711"/>
      <c r="BP651" s="711"/>
      <c r="BQ651" s="639"/>
      <c r="CB651" s="639"/>
    </row>
    <row r="652" ht="15.75" customHeight="1">
      <c r="A652" s="639"/>
      <c r="B652" s="639"/>
      <c r="C652" s="639"/>
      <c r="D652" s="639"/>
      <c r="E652" s="711"/>
      <c r="F652" s="711"/>
      <c r="G652" s="711"/>
      <c r="H652" s="711"/>
      <c r="I652" s="639"/>
      <c r="J652" s="711"/>
      <c r="K652" s="711"/>
      <c r="L652" s="711"/>
      <c r="M652" s="711"/>
      <c r="N652" s="711"/>
      <c r="O652" s="711"/>
      <c r="P652" s="711"/>
      <c r="Q652" s="711"/>
      <c r="R652" s="711"/>
      <c r="S652" s="711"/>
      <c r="T652" s="711"/>
      <c r="U652" s="711"/>
      <c r="V652" s="711"/>
      <c r="W652" s="711"/>
      <c r="X652" s="711"/>
      <c r="Y652" s="711"/>
      <c r="Z652" s="711"/>
      <c r="AA652" s="711"/>
      <c r="AB652" s="711"/>
      <c r="AC652" s="711"/>
      <c r="AD652" s="711"/>
      <c r="AE652" s="711"/>
      <c r="AF652" s="711"/>
      <c r="AG652" s="711"/>
      <c r="AH652" s="711"/>
      <c r="AI652" s="711"/>
      <c r="AJ652" s="711"/>
      <c r="AK652" s="711"/>
      <c r="AL652" s="711"/>
      <c r="AM652" s="711"/>
      <c r="AN652" s="711"/>
      <c r="AO652" s="711"/>
      <c r="AP652" s="711"/>
      <c r="AQ652" s="711"/>
      <c r="AR652" s="711"/>
      <c r="AS652" s="711"/>
      <c r="AT652" s="711"/>
      <c r="AU652" s="711"/>
      <c r="AV652" s="711"/>
      <c r="AW652" s="711"/>
      <c r="AX652" s="711"/>
      <c r="AY652" s="711"/>
      <c r="AZ652" s="711"/>
      <c r="BA652" s="711"/>
      <c r="BB652" s="711"/>
      <c r="BC652" s="711"/>
      <c r="BD652" s="711"/>
      <c r="BE652" s="711"/>
      <c r="BF652" s="711"/>
      <c r="BG652" s="711"/>
      <c r="BH652" s="711"/>
      <c r="BI652" s="711"/>
      <c r="BJ652" s="711"/>
      <c r="BK652" s="711"/>
      <c r="BL652" s="711"/>
      <c r="BM652" s="711"/>
      <c r="BN652" s="711"/>
      <c r="BO652" s="711"/>
      <c r="BP652" s="711"/>
      <c r="BQ652" s="639"/>
      <c r="CB652" s="639"/>
    </row>
    <row r="653" ht="15.75" customHeight="1">
      <c r="A653" s="639"/>
      <c r="B653" s="639"/>
      <c r="C653" s="639"/>
      <c r="D653" s="639"/>
      <c r="E653" s="711"/>
      <c r="F653" s="711"/>
      <c r="G653" s="711"/>
      <c r="H653" s="711"/>
      <c r="I653" s="639"/>
      <c r="J653" s="711"/>
      <c r="K653" s="711"/>
      <c r="L653" s="711"/>
      <c r="M653" s="711"/>
      <c r="N653" s="711"/>
      <c r="O653" s="711"/>
      <c r="P653" s="711"/>
      <c r="Q653" s="711"/>
      <c r="R653" s="711"/>
      <c r="S653" s="711"/>
      <c r="T653" s="711"/>
      <c r="U653" s="711"/>
      <c r="V653" s="711"/>
      <c r="W653" s="711"/>
      <c r="X653" s="711"/>
      <c r="Y653" s="711"/>
      <c r="Z653" s="711"/>
      <c r="AA653" s="711"/>
      <c r="AB653" s="711"/>
      <c r="AC653" s="711"/>
      <c r="AD653" s="711"/>
      <c r="AE653" s="711"/>
      <c r="AF653" s="711"/>
      <c r="AG653" s="711"/>
      <c r="AH653" s="711"/>
      <c r="AI653" s="711"/>
      <c r="AJ653" s="711"/>
      <c r="AK653" s="711"/>
      <c r="AL653" s="711"/>
      <c r="AM653" s="711"/>
      <c r="AN653" s="711"/>
      <c r="AO653" s="711"/>
      <c r="AP653" s="711"/>
      <c r="AQ653" s="711"/>
      <c r="AR653" s="711"/>
      <c r="AS653" s="711"/>
      <c r="AT653" s="711"/>
      <c r="AU653" s="711"/>
      <c r="AV653" s="711"/>
      <c r="AW653" s="711"/>
      <c r="AX653" s="711"/>
      <c r="AY653" s="711"/>
      <c r="AZ653" s="711"/>
      <c r="BA653" s="711"/>
      <c r="BB653" s="711"/>
      <c r="BC653" s="711"/>
      <c r="BD653" s="711"/>
      <c r="BE653" s="711"/>
      <c r="BF653" s="711"/>
      <c r="BG653" s="711"/>
      <c r="BH653" s="711"/>
      <c r="BI653" s="711"/>
      <c r="BJ653" s="711"/>
      <c r="BK653" s="711"/>
      <c r="BL653" s="711"/>
      <c r="BM653" s="711"/>
      <c r="BN653" s="711"/>
      <c r="BO653" s="711"/>
      <c r="BP653" s="711"/>
      <c r="BQ653" s="639"/>
      <c r="CB653" s="639"/>
    </row>
    <row r="654" ht="15.75" customHeight="1">
      <c r="A654" s="639"/>
      <c r="B654" s="639"/>
      <c r="C654" s="639"/>
      <c r="D654" s="639"/>
      <c r="E654" s="711"/>
      <c r="F654" s="711"/>
      <c r="G654" s="711"/>
      <c r="H654" s="711"/>
      <c r="I654" s="639"/>
      <c r="J654" s="711"/>
      <c r="K654" s="711"/>
      <c r="L654" s="711"/>
      <c r="M654" s="711"/>
      <c r="N654" s="711"/>
      <c r="O654" s="711"/>
      <c r="P654" s="711"/>
      <c r="Q654" s="711"/>
      <c r="R654" s="711"/>
      <c r="S654" s="711"/>
      <c r="T654" s="711"/>
      <c r="U654" s="711"/>
      <c r="V654" s="711"/>
      <c r="W654" s="711"/>
      <c r="X654" s="711"/>
      <c r="Y654" s="711"/>
      <c r="Z654" s="711"/>
      <c r="AA654" s="711"/>
      <c r="AB654" s="711"/>
      <c r="AC654" s="711"/>
      <c r="AD654" s="711"/>
      <c r="AE654" s="711"/>
      <c r="AF654" s="711"/>
      <c r="AG654" s="711"/>
      <c r="AH654" s="711"/>
      <c r="AI654" s="711"/>
      <c r="AJ654" s="711"/>
      <c r="AK654" s="711"/>
      <c r="AL654" s="711"/>
      <c r="AM654" s="711"/>
      <c r="AN654" s="711"/>
      <c r="AO654" s="711"/>
      <c r="AP654" s="711"/>
      <c r="AQ654" s="711"/>
      <c r="AR654" s="711"/>
      <c r="AS654" s="711"/>
      <c r="AT654" s="711"/>
      <c r="AU654" s="711"/>
      <c r="AV654" s="711"/>
      <c r="AW654" s="711"/>
      <c r="AX654" s="711"/>
      <c r="AY654" s="711"/>
      <c r="AZ654" s="711"/>
      <c r="BA654" s="711"/>
      <c r="BB654" s="711"/>
      <c r="BC654" s="711"/>
      <c r="BD654" s="711"/>
      <c r="BE654" s="711"/>
      <c r="BF654" s="711"/>
      <c r="BG654" s="711"/>
      <c r="BH654" s="711"/>
      <c r="BI654" s="711"/>
      <c r="BJ654" s="711"/>
      <c r="BK654" s="711"/>
      <c r="BL654" s="711"/>
      <c r="BM654" s="711"/>
      <c r="BN654" s="711"/>
      <c r="BO654" s="711"/>
      <c r="BP654" s="711"/>
      <c r="BQ654" s="639"/>
      <c r="CB654" s="639"/>
    </row>
    <row r="655" ht="15.75" customHeight="1">
      <c r="A655" s="639"/>
      <c r="B655" s="639"/>
      <c r="C655" s="639"/>
      <c r="D655" s="639"/>
      <c r="E655" s="711"/>
      <c r="F655" s="711"/>
      <c r="G655" s="711"/>
      <c r="H655" s="711"/>
      <c r="I655" s="639"/>
      <c r="J655" s="711"/>
      <c r="K655" s="711"/>
      <c r="L655" s="711"/>
      <c r="M655" s="711"/>
      <c r="N655" s="711"/>
      <c r="O655" s="711"/>
      <c r="P655" s="711"/>
      <c r="Q655" s="711"/>
      <c r="R655" s="711"/>
      <c r="S655" s="711"/>
      <c r="T655" s="711"/>
      <c r="U655" s="711"/>
      <c r="V655" s="711"/>
      <c r="W655" s="711"/>
      <c r="X655" s="711"/>
      <c r="Y655" s="711"/>
      <c r="Z655" s="711"/>
      <c r="AA655" s="711"/>
      <c r="AB655" s="711"/>
      <c r="AC655" s="711"/>
      <c r="AD655" s="711"/>
      <c r="AE655" s="711"/>
      <c r="AF655" s="711"/>
      <c r="AG655" s="711"/>
      <c r="AH655" s="711"/>
      <c r="AI655" s="711"/>
      <c r="AJ655" s="711"/>
      <c r="AK655" s="711"/>
      <c r="AL655" s="711"/>
      <c r="AM655" s="711"/>
      <c r="AN655" s="711"/>
      <c r="AO655" s="711"/>
      <c r="AP655" s="711"/>
      <c r="AQ655" s="711"/>
      <c r="AR655" s="711"/>
      <c r="AS655" s="711"/>
      <c r="AT655" s="711"/>
      <c r="AU655" s="711"/>
      <c r="AV655" s="711"/>
      <c r="AW655" s="711"/>
      <c r="AX655" s="711"/>
      <c r="AY655" s="711"/>
      <c r="AZ655" s="711"/>
      <c r="BA655" s="711"/>
      <c r="BB655" s="711"/>
      <c r="BC655" s="711"/>
      <c r="BD655" s="711"/>
      <c r="BE655" s="711"/>
      <c r="BF655" s="711"/>
      <c r="BG655" s="711"/>
      <c r="BH655" s="711"/>
      <c r="BI655" s="711"/>
      <c r="BJ655" s="711"/>
      <c r="BK655" s="711"/>
      <c r="BL655" s="711"/>
      <c r="BM655" s="711"/>
      <c r="BN655" s="711"/>
      <c r="BO655" s="711"/>
      <c r="BP655" s="711"/>
      <c r="BQ655" s="639"/>
      <c r="CB655" s="639"/>
    </row>
    <row r="656" ht="15.75" customHeight="1">
      <c r="A656" s="639"/>
      <c r="B656" s="639"/>
      <c r="C656" s="639"/>
      <c r="D656" s="639"/>
      <c r="E656" s="711"/>
      <c r="F656" s="711"/>
      <c r="G656" s="711"/>
      <c r="H656" s="711"/>
      <c r="I656" s="639"/>
      <c r="J656" s="711"/>
      <c r="K656" s="711"/>
      <c r="L656" s="711"/>
      <c r="M656" s="711"/>
      <c r="N656" s="711"/>
      <c r="O656" s="711"/>
      <c r="P656" s="711"/>
      <c r="Q656" s="711"/>
      <c r="R656" s="711"/>
      <c r="S656" s="711"/>
      <c r="T656" s="711"/>
      <c r="U656" s="711"/>
      <c r="V656" s="711"/>
      <c r="W656" s="711"/>
      <c r="X656" s="711"/>
      <c r="Y656" s="711"/>
      <c r="Z656" s="711"/>
      <c r="AA656" s="711"/>
      <c r="AB656" s="711"/>
      <c r="AC656" s="711"/>
      <c r="AD656" s="711"/>
      <c r="AE656" s="711"/>
      <c r="AF656" s="711"/>
      <c r="AG656" s="711"/>
      <c r="AH656" s="711"/>
      <c r="AI656" s="711"/>
      <c r="AJ656" s="711"/>
      <c r="AK656" s="711"/>
      <c r="AL656" s="711"/>
      <c r="AM656" s="711"/>
      <c r="AN656" s="711"/>
      <c r="AO656" s="711"/>
      <c r="AP656" s="711"/>
      <c r="AQ656" s="711"/>
      <c r="AR656" s="711"/>
      <c r="AS656" s="711"/>
      <c r="AT656" s="711"/>
      <c r="AU656" s="711"/>
      <c r="AV656" s="711"/>
      <c r="AW656" s="711"/>
      <c r="AX656" s="711"/>
      <c r="AY656" s="711"/>
      <c r="AZ656" s="711"/>
      <c r="BA656" s="711"/>
      <c r="BB656" s="711"/>
      <c r="BC656" s="711"/>
      <c r="BD656" s="711"/>
      <c r="BE656" s="711"/>
      <c r="BF656" s="711"/>
      <c r="BG656" s="711"/>
      <c r="BH656" s="711"/>
      <c r="BI656" s="711"/>
      <c r="BJ656" s="711"/>
      <c r="BK656" s="711"/>
      <c r="BL656" s="711"/>
      <c r="BM656" s="711"/>
      <c r="BN656" s="711"/>
      <c r="BO656" s="711"/>
      <c r="BP656" s="711"/>
      <c r="BQ656" s="639"/>
      <c r="CB656" s="639"/>
    </row>
    <row r="657" ht="15.75" customHeight="1">
      <c r="A657" s="639"/>
      <c r="B657" s="639"/>
      <c r="C657" s="639"/>
      <c r="D657" s="639"/>
      <c r="E657" s="711"/>
      <c r="F657" s="711"/>
      <c r="G657" s="711"/>
      <c r="H657" s="711"/>
      <c r="I657" s="639"/>
      <c r="J657" s="711"/>
      <c r="K657" s="711"/>
      <c r="L657" s="711"/>
      <c r="M657" s="711"/>
      <c r="N657" s="711"/>
      <c r="O657" s="711"/>
      <c r="P657" s="711"/>
      <c r="Q657" s="711"/>
      <c r="R657" s="711"/>
      <c r="S657" s="711"/>
      <c r="T657" s="711"/>
      <c r="U657" s="711"/>
      <c r="V657" s="711"/>
      <c r="W657" s="711"/>
      <c r="X657" s="711"/>
      <c r="Y657" s="711"/>
      <c r="Z657" s="711"/>
      <c r="AA657" s="711"/>
      <c r="AB657" s="711"/>
      <c r="AC657" s="711"/>
      <c r="AD657" s="711"/>
      <c r="AE657" s="711"/>
      <c r="AF657" s="711"/>
      <c r="AG657" s="711"/>
      <c r="AH657" s="711"/>
      <c r="AI657" s="711"/>
      <c r="AJ657" s="711"/>
      <c r="AK657" s="711"/>
      <c r="AL657" s="711"/>
      <c r="AM657" s="711"/>
      <c r="AN657" s="711"/>
      <c r="AO657" s="711"/>
      <c r="AP657" s="711"/>
      <c r="AQ657" s="711"/>
      <c r="AR657" s="711"/>
      <c r="AS657" s="711"/>
      <c r="AT657" s="711"/>
      <c r="AU657" s="711"/>
      <c r="AV657" s="711"/>
      <c r="AW657" s="711"/>
      <c r="AX657" s="711"/>
      <c r="AY657" s="711"/>
      <c r="AZ657" s="711"/>
      <c r="BA657" s="711"/>
      <c r="BB657" s="711"/>
      <c r="BC657" s="711"/>
      <c r="BD657" s="711"/>
      <c r="BE657" s="711"/>
      <c r="BF657" s="711"/>
      <c r="BG657" s="711"/>
      <c r="BH657" s="711"/>
      <c r="BI657" s="711"/>
      <c r="BJ657" s="711"/>
      <c r="BK657" s="711"/>
      <c r="BL657" s="711"/>
      <c r="BM657" s="711"/>
      <c r="BN657" s="711"/>
      <c r="BO657" s="711"/>
      <c r="BP657" s="711"/>
      <c r="BQ657" s="639"/>
      <c r="CB657" s="639"/>
    </row>
    <row r="658" ht="15.75" customHeight="1">
      <c r="A658" s="639"/>
      <c r="B658" s="639"/>
      <c r="C658" s="639"/>
      <c r="D658" s="639"/>
      <c r="E658" s="711"/>
      <c r="F658" s="711"/>
      <c r="G658" s="711"/>
      <c r="H658" s="711"/>
      <c r="I658" s="639"/>
      <c r="J658" s="711"/>
      <c r="K658" s="711"/>
      <c r="L658" s="711"/>
      <c r="M658" s="711"/>
      <c r="N658" s="711"/>
      <c r="O658" s="711"/>
      <c r="P658" s="711"/>
      <c r="Q658" s="711"/>
      <c r="R658" s="711"/>
      <c r="S658" s="711"/>
      <c r="T658" s="711"/>
      <c r="U658" s="711"/>
      <c r="V658" s="711"/>
      <c r="W658" s="711"/>
      <c r="X658" s="711"/>
      <c r="Y658" s="711"/>
      <c r="Z658" s="711"/>
      <c r="AA658" s="711"/>
      <c r="AB658" s="711"/>
      <c r="AC658" s="711"/>
      <c r="AD658" s="711"/>
      <c r="AE658" s="711"/>
      <c r="AF658" s="711"/>
      <c r="AG658" s="711"/>
      <c r="AH658" s="711"/>
      <c r="AI658" s="711"/>
      <c r="AJ658" s="711"/>
      <c r="AK658" s="711"/>
      <c r="AL658" s="711"/>
      <c r="AM658" s="711"/>
      <c r="AN658" s="711"/>
      <c r="AO658" s="711"/>
      <c r="AP658" s="711"/>
      <c r="AQ658" s="711"/>
      <c r="AR658" s="711"/>
      <c r="AS658" s="711"/>
      <c r="AT658" s="711"/>
      <c r="AU658" s="711"/>
      <c r="AV658" s="711"/>
      <c r="AW658" s="711"/>
      <c r="AX658" s="711"/>
      <c r="AY658" s="711"/>
      <c r="AZ658" s="711"/>
      <c r="BA658" s="711"/>
      <c r="BB658" s="711"/>
      <c r="BC658" s="711"/>
      <c r="BD658" s="711"/>
      <c r="BE658" s="711"/>
      <c r="BF658" s="711"/>
      <c r="BG658" s="711"/>
      <c r="BH658" s="711"/>
      <c r="BI658" s="711"/>
      <c r="BJ658" s="711"/>
      <c r="BK658" s="711"/>
      <c r="BL658" s="711"/>
      <c r="BM658" s="711"/>
      <c r="BN658" s="711"/>
      <c r="BO658" s="711"/>
      <c r="BP658" s="711"/>
      <c r="BQ658" s="639"/>
      <c r="CB658" s="639"/>
    </row>
    <row r="659" ht="15.75" customHeight="1">
      <c r="A659" s="639"/>
      <c r="B659" s="639"/>
      <c r="C659" s="639"/>
      <c r="D659" s="639"/>
      <c r="E659" s="711"/>
      <c r="F659" s="711"/>
      <c r="G659" s="711"/>
      <c r="H659" s="711"/>
      <c r="I659" s="639"/>
      <c r="J659" s="711"/>
      <c r="K659" s="711"/>
      <c r="L659" s="711"/>
      <c r="M659" s="711"/>
      <c r="N659" s="711"/>
      <c r="O659" s="711"/>
      <c r="P659" s="711"/>
      <c r="Q659" s="711"/>
      <c r="R659" s="711"/>
      <c r="S659" s="711"/>
      <c r="T659" s="711"/>
      <c r="U659" s="711"/>
      <c r="V659" s="711"/>
      <c r="W659" s="711"/>
      <c r="X659" s="711"/>
      <c r="Y659" s="711"/>
      <c r="Z659" s="711"/>
      <c r="AA659" s="711"/>
      <c r="AB659" s="711"/>
      <c r="AC659" s="711"/>
      <c r="AD659" s="711"/>
      <c r="AE659" s="711"/>
      <c r="AF659" s="711"/>
      <c r="AG659" s="711"/>
      <c r="AH659" s="711"/>
      <c r="AI659" s="711"/>
      <c r="AJ659" s="711"/>
      <c r="AK659" s="711"/>
      <c r="AL659" s="711"/>
      <c r="AM659" s="711"/>
      <c r="AN659" s="711"/>
      <c r="AO659" s="711"/>
      <c r="AP659" s="711"/>
      <c r="AQ659" s="711"/>
      <c r="AR659" s="711"/>
      <c r="AS659" s="711"/>
      <c r="AT659" s="711"/>
      <c r="AU659" s="711"/>
      <c r="AV659" s="711"/>
      <c r="AW659" s="711"/>
      <c r="AX659" s="711"/>
      <c r="AY659" s="711"/>
      <c r="AZ659" s="711"/>
      <c r="BA659" s="711"/>
      <c r="BB659" s="711"/>
      <c r="BC659" s="711"/>
      <c r="BD659" s="711"/>
      <c r="BE659" s="711"/>
      <c r="BF659" s="711"/>
      <c r="BG659" s="711"/>
      <c r="BH659" s="711"/>
      <c r="BI659" s="711"/>
      <c r="BJ659" s="711"/>
      <c r="BK659" s="711"/>
      <c r="BL659" s="711"/>
      <c r="BM659" s="711"/>
      <c r="BN659" s="711"/>
      <c r="BO659" s="711"/>
      <c r="BP659" s="711"/>
      <c r="BQ659" s="639"/>
      <c r="CB659" s="639"/>
    </row>
    <row r="660" ht="15.75" customHeight="1">
      <c r="A660" s="639"/>
      <c r="B660" s="639"/>
      <c r="C660" s="639"/>
      <c r="D660" s="639"/>
      <c r="E660" s="711"/>
      <c r="F660" s="711"/>
      <c r="G660" s="711"/>
      <c r="H660" s="711"/>
      <c r="I660" s="639"/>
      <c r="J660" s="711"/>
      <c r="K660" s="711"/>
      <c r="L660" s="711"/>
      <c r="M660" s="711"/>
      <c r="N660" s="711"/>
      <c r="O660" s="711"/>
      <c r="P660" s="711"/>
      <c r="Q660" s="711"/>
      <c r="R660" s="711"/>
      <c r="S660" s="711"/>
      <c r="T660" s="711"/>
      <c r="U660" s="711"/>
      <c r="V660" s="711"/>
      <c r="W660" s="711"/>
      <c r="X660" s="711"/>
      <c r="Y660" s="711"/>
      <c r="Z660" s="711"/>
      <c r="AA660" s="711"/>
      <c r="AB660" s="711"/>
      <c r="AC660" s="711"/>
      <c r="AD660" s="711"/>
      <c r="AE660" s="711"/>
      <c r="AF660" s="711"/>
      <c r="AG660" s="711"/>
      <c r="AH660" s="711"/>
      <c r="AI660" s="711"/>
      <c r="AJ660" s="711"/>
      <c r="AK660" s="711"/>
      <c r="AL660" s="711"/>
      <c r="AM660" s="711"/>
      <c r="AN660" s="711"/>
      <c r="AO660" s="711"/>
      <c r="AP660" s="711"/>
      <c r="AQ660" s="711"/>
      <c r="AR660" s="711"/>
      <c r="AS660" s="711"/>
      <c r="AT660" s="711"/>
      <c r="AU660" s="711"/>
      <c r="AV660" s="711"/>
      <c r="AW660" s="711"/>
      <c r="AX660" s="711"/>
      <c r="AY660" s="711"/>
      <c r="AZ660" s="711"/>
      <c r="BA660" s="711"/>
      <c r="BB660" s="711"/>
      <c r="BC660" s="711"/>
      <c r="BD660" s="711"/>
      <c r="BE660" s="711"/>
      <c r="BF660" s="711"/>
      <c r="BG660" s="711"/>
      <c r="BH660" s="711"/>
      <c r="BI660" s="711"/>
      <c r="BJ660" s="711"/>
      <c r="BK660" s="711"/>
      <c r="BL660" s="711"/>
      <c r="BM660" s="711"/>
      <c r="BN660" s="711"/>
      <c r="BO660" s="711"/>
      <c r="BP660" s="711"/>
      <c r="BQ660" s="639"/>
      <c r="CB660" s="639"/>
    </row>
    <row r="661" ht="15.75" customHeight="1">
      <c r="A661" s="639"/>
      <c r="B661" s="639"/>
      <c r="C661" s="639"/>
      <c r="D661" s="639"/>
      <c r="E661" s="711"/>
      <c r="F661" s="711"/>
      <c r="G661" s="711"/>
      <c r="H661" s="711"/>
      <c r="I661" s="639"/>
      <c r="J661" s="711"/>
      <c r="K661" s="711"/>
      <c r="L661" s="711"/>
      <c r="M661" s="711"/>
      <c r="N661" s="711"/>
      <c r="O661" s="711"/>
      <c r="P661" s="711"/>
      <c r="Q661" s="711"/>
      <c r="R661" s="711"/>
      <c r="S661" s="711"/>
      <c r="T661" s="711"/>
      <c r="U661" s="711"/>
      <c r="V661" s="711"/>
      <c r="W661" s="711"/>
      <c r="X661" s="711"/>
      <c r="Y661" s="711"/>
      <c r="Z661" s="711"/>
      <c r="AA661" s="711"/>
      <c r="AB661" s="711"/>
      <c r="AC661" s="711"/>
      <c r="AD661" s="711"/>
      <c r="AE661" s="711"/>
      <c r="AF661" s="711"/>
      <c r="AG661" s="711"/>
      <c r="AH661" s="711"/>
      <c r="AI661" s="711"/>
      <c r="AJ661" s="711"/>
      <c r="AK661" s="711"/>
      <c r="AL661" s="711"/>
      <c r="AM661" s="711"/>
      <c r="AN661" s="711"/>
      <c r="AO661" s="711"/>
      <c r="AP661" s="711"/>
      <c r="AQ661" s="711"/>
      <c r="AR661" s="711"/>
      <c r="AS661" s="711"/>
      <c r="AT661" s="711"/>
      <c r="AU661" s="711"/>
      <c r="AV661" s="711"/>
      <c r="AW661" s="711"/>
      <c r="AX661" s="711"/>
      <c r="AY661" s="711"/>
      <c r="AZ661" s="711"/>
      <c r="BA661" s="711"/>
      <c r="BB661" s="711"/>
      <c r="BC661" s="711"/>
      <c r="BD661" s="711"/>
      <c r="BE661" s="711"/>
      <c r="BF661" s="711"/>
      <c r="BG661" s="711"/>
      <c r="BH661" s="711"/>
      <c r="BI661" s="711"/>
      <c r="BJ661" s="711"/>
      <c r="BK661" s="711"/>
      <c r="BL661" s="711"/>
      <c r="BM661" s="711"/>
      <c r="BN661" s="711"/>
      <c r="BO661" s="711"/>
      <c r="BP661" s="711"/>
      <c r="BQ661" s="639"/>
      <c r="CB661" s="639"/>
    </row>
    <row r="662" ht="15.75" customHeight="1">
      <c r="A662" s="639"/>
      <c r="B662" s="639"/>
      <c r="C662" s="639"/>
      <c r="D662" s="639"/>
      <c r="E662" s="711"/>
      <c r="F662" s="711"/>
      <c r="G662" s="711"/>
      <c r="H662" s="711"/>
      <c r="I662" s="639"/>
      <c r="J662" s="711"/>
      <c r="K662" s="711"/>
      <c r="L662" s="711"/>
      <c r="M662" s="711"/>
      <c r="N662" s="711"/>
      <c r="O662" s="711"/>
      <c r="P662" s="711"/>
      <c r="Q662" s="711"/>
      <c r="R662" s="711"/>
      <c r="S662" s="711"/>
      <c r="T662" s="711"/>
      <c r="U662" s="711"/>
      <c r="V662" s="711"/>
      <c r="W662" s="711"/>
      <c r="X662" s="711"/>
      <c r="Y662" s="711"/>
      <c r="Z662" s="711"/>
      <c r="AA662" s="711"/>
      <c r="AB662" s="711"/>
      <c r="AC662" s="711"/>
      <c r="AD662" s="711"/>
      <c r="AE662" s="711"/>
      <c r="AF662" s="711"/>
      <c r="AG662" s="711"/>
      <c r="AH662" s="711"/>
      <c r="AI662" s="711"/>
      <c r="AJ662" s="711"/>
      <c r="AK662" s="711"/>
      <c r="AL662" s="711"/>
      <c r="AM662" s="711"/>
      <c r="AN662" s="711"/>
      <c r="AO662" s="711"/>
      <c r="AP662" s="711"/>
      <c r="AQ662" s="711"/>
      <c r="AR662" s="711"/>
      <c r="AS662" s="711"/>
      <c r="AT662" s="711"/>
      <c r="AU662" s="711"/>
      <c r="AV662" s="711"/>
      <c r="AW662" s="711"/>
      <c r="AX662" s="711"/>
      <c r="AY662" s="711"/>
      <c r="AZ662" s="711"/>
      <c r="BA662" s="711"/>
      <c r="BB662" s="711"/>
      <c r="BC662" s="711"/>
      <c r="BD662" s="711"/>
      <c r="BE662" s="711"/>
      <c r="BF662" s="711"/>
      <c r="BG662" s="711"/>
      <c r="BH662" s="711"/>
      <c r="BI662" s="711"/>
      <c r="BJ662" s="711"/>
      <c r="BK662" s="711"/>
      <c r="BL662" s="711"/>
      <c r="BM662" s="711"/>
      <c r="BN662" s="711"/>
      <c r="BO662" s="711"/>
      <c r="BP662" s="711"/>
      <c r="BQ662" s="639"/>
      <c r="CB662" s="639"/>
    </row>
    <row r="663" ht="15.75" customHeight="1">
      <c r="A663" s="639"/>
      <c r="B663" s="639"/>
      <c r="C663" s="639"/>
      <c r="D663" s="639"/>
      <c r="E663" s="711"/>
      <c r="F663" s="711"/>
      <c r="G663" s="711"/>
      <c r="H663" s="711"/>
      <c r="I663" s="639"/>
      <c r="J663" s="711"/>
      <c r="K663" s="711"/>
      <c r="L663" s="711"/>
      <c r="M663" s="711"/>
      <c r="N663" s="711"/>
      <c r="O663" s="711"/>
      <c r="P663" s="711"/>
      <c r="Q663" s="711"/>
      <c r="R663" s="711"/>
      <c r="S663" s="711"/>
      <c r="T663" s="711"/>
      <c r="U663" s="711"/>
      <c r="V663" s="711"/>
      <c r="W663" s="711"/>
      <c r="X663" s="711"/>
      <c r="Y663" s="711"/>
      <c r="Z663" s="711"/>
      <c r="AA663" s="711"/>
      <c r="AB663" s="711"/>
      <c r="AC663" s="711"/>
      <c r="AD663" s="711"/>
      <c r="AE663" s="711"/>
      <c r="AF663" s="711"/>
      <c r="AG663" s="711"/>
      <c r="AH663" s="711"/>
      <c r="AI663" s="711"/>
      <c r="AJ663" s="711"/>
      <c r="AK663" s="711"/>
      <c r="AL663" s="711"/>
      <c r="AM663" s="711"/>
      <c r="AN663" s="711"/>
      <c r="AO663" s="711"/>
      <c r="AP663" s="711"/>
      <c r="AQ663" s="711"/>
      <c r="AR663" s="711"/>
      <c r="AS663" s="711"/>
      <c r="AT663" s="711"/>
      <c r="AU663" s="711"/>
      <c r="AV663" s="711"/>
      <c r="AW663" s="711"/>
      <c r="AX663" s="711"/>
      <c r="AY663" s="711"/>
      <c r="AZ663" s="711"/>
      <c r="BA663" s="711"/>
      <c r="BB663" s="711"/>
      <c r="BC663" s="711"/>
      <c r="BD663" s="711"/>
      <c r="BE663" s="711"/>
      <c r="BF663" s="711"/>
      <c r="BG663" s="711"/>
      <c r="BH663" s="711"/>
      <c r="BI663" s="711"/>
      <c r="BJ663" s="711"/>
      <c r="BK663" s="711"/>
      <c r="BL663" s="711"/>
      <c r="BM663" s="711"/>
      <c r="BN663" s="711"/>
      <c r="BO663" s="711"/>
      <c r="BP663" s="711"/>
      <c r="BQ663" s="639"/>
      <c r="CB663" s="639"/>
    </row>
    <row r="664" ht="15.75" customHeight="1">
      <c r="A664" s="639"/>
      <c r="B664" s="639"/>
      <c r="C664" s="639"/>
      <c r="D664" s="639"/>
      <c r="E664" s="711"/>
      <c r="F664" s="711"/>
      <c r="G664" s="711"/>
      <c r="H664" s="711"/>
      <c r="I664" s="639"/>
      <c r="J664" s="711"/>
      <c r="K664" s="711"/>
      <c r="L664" s="711"/>
      <c r="M664" s="711"/>
      <c r="N664" s="711"/>
      <c r="O664" s="711"/>
      <c r="P664" s="711"/>
      <c r="Q664" s="711"/>
      <c r="R664" s="711"/>
      <c r="S664" s="711"/>
      <c r="T664" s="711"/>
      <c r="U664" s="711"/>
      <c r="V664" s="711"/>
      <c r="W664" s="711"/>
      <c r="X664" s="711"/>
      <c r="Y664" s="711"/>
      <c r="Z664" s="711"/>
      <c r="AA664" s="711"/>
      <c r="AB664" s="711"/>
      <c r="AC664" s="711"/>
      <c r="AD664" s="711"/>
      <c r="AE664" s="711"/>
      <c r="AF664" s="711"/>
      <c r="AG664" s="711"/>
      <c r="AH664" s="711"/>
      <c r="AI664" s="711"/>
      <c r="AJ664" s="711"/>
      <c r="AK664" s="711"/>
      <c r="AL664" s="711"/>
      <c r="AM664" s="711"/>
      <c r="AN664" s="711"/>
      <c r="AO664" s="711"/>
      <c r="AP664" s="711"/>
      <c r="AQ664" s="711"/>
      <c r="AR664" s="711"/>
      <c r="AS664" s="711"/>
      <c r="AT664" s="711"/>
      <c r="AU664" s="711"/>
      <c r="AV664" s="711"/>
      <c r="AW664" s="711"/>
      <c r="AX664" s="711"/>
      <c r="AY664" s="711"/>
      <c r="AZ664" s="711"/>
      <c r="BA664" s="711"/>
      <c r="BB664" s="711"/>
      <c r="BC664" s="711"/>
      <c r="BD664" s="711"/>
      <c r="BE664" s="711"/>
      <c r="BF664" s="711"/>
      <c r="BG664" s="711"/>
      <c r="BH664" s="711"/>
      <c r="BI664" s="711"/>
      <c r="BJ664" s="711"/>
      <c r="BK664" s="711"/>
      <c r="BL664" s="711"/>
      <c r="BM664" s="711"/>
      <c r="BN664" s="711"/>
      <c r="BO664" s="711"/>
      <c r="BP664" s="711"/>
      <c r="BQ664" s="639"/>
      <c r="CB664" s="639"/>
    </row>
    <row r="665" ht="15.75" customHeight="1">
      <c r="A665" s="639"/>
      <c r="B665" s="639"/>
      <c r="C665" s="639"/>
      <c r="D665" s="639"/>
      <c r="E665" s="711"/>
      <c r="F665" s="711"/>
      <c r="G665" s="711"/>
      <c r="H665" s="711"/>
      <c r="I665" s="639"/>
      <c r="J665" s="711"/>
      <c r="K665" s="711"/>
      <c r="L665" s="711"/>
      <c r="M665" s="711"/>
      <c r="N665" s="711"/>
      <c r="O665" s="711"/>
      <c r="P665" s="711"/>
      <c r="Q665" s="711"/>
      <c r="R665" s="711"/>
      <c r="S665" s="711"/>
      <c r="T665" s="711"/>
      <c r="U665" s="711"/>
      <c r="V665" s="711"/>
      <c r="W665" s="711"/>
      <c r="X665" s="711"/>
      <c r="Y665" s="711"/>
      <c r="Z665" s="711"/>
      <c r="AA665" s="711"/>
      <c r="AB665" s="711"/>
      <c r="AC665" s="711"/>
      <c r="AD665" s="711"/>
      <c r="AE665" s="711"/>
      <c r="AF665" s="711"/>
      <c r="AG665" s="711"/>
      <c r="AH665" s="711"/>
      <c r="AI665" s="711"/>
      <c r="AJ665" s="711"/>
      <c r="AK665" s="711"/>
      <c r="AL665" s="711"/>
      <c r="AM665" s="711"/>
      <c r="AN665" s="711"/>
      <c r="AO665" s="711"/>
      <c r="AP665" s="711"/>
      <c r="AQ665" s="711"/>
      <c r="AR665" s="711"/>
      <c r="AS665" s="711"/>
      <c r="AT665" s="711"/>
      <c r="AU665" s="711"/>
      <c r="AV665" s="711"/>
      <c r="AW665" s="711"/>
      <c r="AX665" s="711"/>
      <c r="AY665" s="711"/>
      <c r="AZ665" s="711"/>
      <c r="BA665" s="711"/>
      <c r="BB665" s="711"/>
      <c r="BC665" s="711"/>
      <c r="BD665" s="711"/>
      <c r="BE665" s="711"/>
      <c r="BF665" s="711"/>
      <c r="BG665" s="711"/>
      <c r="BH665" s="711"/>
      <c r="BI665" s="711"/>
      <c r="BJ665" s="711"/>
      <c r="BK665" s="711"/>
      <c r="BL665" s="711"/>
      <c r="BM665" s="711"/>
      <c r="BN665" s="711"/>
      <c r="BO665" s="711"/>
      <c r="BP665" s="711"/>
      <c r="BQ665" s="639"/>
      <c r="CB665" s="639"/>
    </row>
    <row r="666" ht="15.75" customHeight="1">
      <c r="A666" s="639"/>
      <c r="B666" s="639"/>
      <c r="C666" s="639"/>
      <c r="D666" s="639"/>
      <c r="E666" s="711"/>
      <c r="F666" s="711"/>
      <c r="G666" s="711"/>
      <c r="H666" s="711"/>
      <c r="I666" s="639"/>
      <c r="J666" s="711"/>
      <c r="K666" s="711"/>
      <c r="L666" s="711"/>
      <c r="M666" s="711"/>
      <c r="N666" s="711"/>
      <c r="O666" s="711"/>
      <c r="P666" s="711"/>
      <c r="Q666" s="711"/>
      <c r="R666" s="711"/>
      <c r="S666" s="711"/>
      <c r="T666" s="711"/>
      <c r="U666" s="711"/>
      <c r="V666" s="711"/>
      <c r="W666" s="711"/>
      <c r="X666" s="711"/>
      <c r="Y666" s="711"/>
      <c r="Z666" s="711"/>
      <c r="AA666" s="711"/>
      <c r="AB666" s="711"/>
      <c r="AC666" s="711"/>
      <c r="AD666" s="711"/>
      <c r="AE666" s="711"/>
      <c r="AF666" s="711"/>
      <c r="AG666" s="711"/>
      <c r="AH666" s="711"/>
      <c r="AI666" s="711"/>
      <c r="AJ666" s="711"/>
      <c r="AK666" s="711"/>
      <c r="AL666" s="711"/>
      <c r="AM666" s="711"/>
      <c r="AN666" s="711"/>
      <c r="AO666" s="711"/>
      <c r="AP666" s="711"/>
      <c r="AQ666" s="711"/>
      <c r="AR666" s="711"/>
      <c r="AS666" s="711"/>
      <c r="AT666" s="711"/>
      <c r="AU666" s="711"/>
      <c r="AV666" s="711"/>
      <c r="AW666" s="711"/>
      <c r="AX666" s="711"/>
      <c r="AY666" s="711"/>
      <c r="AZ666" s="711"/>
      <c r="BA666" s="711"/>
      <c r="BB666" s="711"/>
      <c r="BC666" s="711"/>
      <c r="BD666" s="711"/>
      <c r="BE666" s="711"/>
      <c r="BF666" s="711"/>
      <c r="BG666" s="711"/>
      <c r="BH666" s="711"/>
      <c r="BI666" s="711"/>
      <c r="BJ666" s="711"/>
      <c r="BK666" s="711"/>
      <c r="BL666" s="711"/>
      <c r="BM666" s="711"/>
      <c r="BN666" s="711"/>
      <c r="BO666" s="711"/>
      <c r="BP666" s="711"/>
      <c r="BQ666" s="639"/>
      <c r="CB666" s="639"/>
    </row>
    <row r="667" ht="15.75" customHeight="1">
      <c r="A667" s="639"/>
      <c r="B667" s="639"/>
      <c r="C667" s="639"/>
      <c r="D667" s="639"/>
      <c r="E667" s="711"/>
      <c r="F667" s="711"/>
      <c r="G667" s="711"/>
      <c r="H667" s="711"/>
      <c r="I667" s="639"/>
      <c r="J667" s="711"/>
      <c r="K667" s="711"/>
      <c r="L667" s="711"/>
      <c r="M667" s="711"/>
      <c r="N667" s="711"/>
      <c r="O667" s="711"/>
      <c r="P667" s="711"/>
      <c r="Q667" s="711"/>
      <c r="R667" s="711"/>
      <c r="S667" s="711"/>
      <c r="T667" s="711"/>
      <c r="U667" s="711"/>
      <c r="V667" s="711"/>
      <c r="W667" s="711"/>
      <c r="X667" s="711"/>
      <c r="Y667" s="711"/>
      <c r="Z667" s="711"/>
      <c r="AA667" s="711"/>
      <c r="AB667" s="711"/>
      <c r="AC667" s="711"/>
      <c r="AD667" s="711"/>
      <c r="AE667" s="711"/>
      <c r="AF667" s="711"/>
      <c r="AG667" s="711"/>
      <c r="AH667" s="711"/>
      <c r="AI667" s="711"/>
      <c r="AJ667" s="711"/>
      <c r="AK667" s="711"/>
      <c r="AL667" s="711"/>
      <c r="AM667" s="711"/>
      <c r="AN667" s="711"/>
      <c r="AO667" s="711"/>
      <c r="AP667" s="711"/>
      <c r="AQ667" s="711"/>
      <c r="AR667" s="711"/>
      <c r="AS667" s="711"/>
      <c r="AT667" s="711"/>
      <c r="AU667" s="711"/>
      <c r="AV667" s="711"/>
      <c r="AW667" s="711"/>
      <c r="AX667" s="711"/>
      <c r="AY667" s="711"/>
      <c r="AZ667" s="711"/>
      <c r="BA667" s="711"/>
      <c r="BB667" s="711"/>
      <c r="BC667" s="711"/>
      <c r="BD667" s="711"/>
      <c r="BE667" s="711"/>
      <c r="BF667" s="711"/>
      <c r="BG667" s="711"/>
      <c r="BH667" s="711"/>
      <c r="BI667" s="711"/>
      <c r="BJ667" s="711"/>
      <c r="BK667" s="711"/>
      <c r="BL667" s="711"/>
      <c r="BM667" s="711"/>
      <c r="BN667" s="711"/>
      <c r="BO667" s="711"/>
      <c r="BP667" s="711"/>
      <c r="BQ667" s="639"/>
      <c r="CB667" s="639"/>
    </row>
    <row r="668" ht="15.75" customHeight="1">
      <c r="A668" s="639"/>
      <c r="B668" s="639"/>
      <c r="C668" s="639"/>
      <c r="D668" s="639"/>
      <c r="E668" s="711"/>
      <c r="F668" s="711"/>
      <c r="G668" s="711"/>
      <c r="H668" s="711"/>
      <c r="I668" s="639"/>
      <c r="J668" s="711"/>
      <c r="K668" s="711"/>
      <c r="L668" s="711"/>
      <c r="M668" s="711"/>
      <c r="N668" s="711"/>
      <c r="O668" s="711"/>
      <c r="P668" s="711"/>
      <c r="Q668" s="711"/>
      <c r="R668" s="711"/>
      <c r="S668" s="711"/>
      <c r="T668" s="711"/>
      <c r="U668" s="711"/>
      <c r="V668" s="711"/>
      <c r="W668" s="711"/>
      <c r="X668" s="711"/>
      <c r="Y668" s="711"/>
      <c r="Z668" s="711"/>
      <c r="AA668" s="711"/>
      <c r="AB668" s="711"/>
      <c r="AC668" s="711"/>
      <c r="AD668" s="711"/>
      <c r="AE668" s="711"/>
      <c r="AF668" s="711"/>
      <c r="AG668" s="711"/>
      <c r="AH668" s="711"/>
      <c r="AI668" s="711"/>
      <c r="AJ668" s="711"/>
      <c r="AK668" s="711"/>
      <c r="AL668" s="711"/>
      <c r="AM668" s="711"/>
      <c r="AN668" s="711"/>
      <c r="AO668" s="711"/>
      <c r="AP668" s="711"/>
      <c r="AQ668" s="711"/>
      <c r="AR668" s="711"/>
      <c r="AS668" s="711"/>
      <c r="AT668" s="711"/>
      <c r="AU668" s="711"/>
      <c r="AV668" s="711"/>
      <c r="AW668" s="711"/>
      <c r="AX668" s="711"/>
      <c r="AY668" s="711"/>
      <c r="AZ668" s="711"/>
      <c r="BA668" s="711"/>
      <c r="BB668" s="711"/>
      <c r="BC668" s="711"/>
      <c r="BD668" s="711"/>
      <c r="BE668" s="711"/>
      <c r="BF668" s="711"/>
      <c r="BG668" s="711"/>
      <c r="BH668" s="711"/>
      <c r="BI668" s="711"/>
      <c r="BJ668" s="711"/>
      <c r="BK668" s="711"/>
      <c r="BL668" s="711"/>
      <c r="BM668" s="711"/>
      <c r="BN668" s="711"/>
      <c r="BO668" s="711"/>
      <c r="BP668" s="711"/>
      <c r="BQ668" s="639"/>
      <c r="CB668" s="639"/>
    </row>
    <row r="669" ht="15.75" customHeight="1">
      <c r="A669" s="639"/>
      <c r="B669" s="639"/>
      <c r="C669" s="639"/>
      <c r="D669" s="639"/>
      <c r="E669" s="711"/>
      <c r="F669" s="711"/>
      <c r="G669" s="711"/>
      <c r="H669" s="711"/>
      <c r="I669" s="639"/>
      <c r="J669" s="711"/>
      <c r="K669" s="711"/>
      <c r="L669" s="711"/>
      <c r="M669" s="711"/>
      <c r="N669" s="711"/>
      <c r="O669" s="711"/>
      <c r="P669" s="711"/>
      <c r="Q669" s="711"/>
      <c r="R669" s="711"/>
      <c r="S669" s="711"/>
      <c r="T669" s="711"/>
      <c r="U669" s="711"/>
      <c r="V669" s="711"/>
      <c r="W669" s="711"/>
      <c r="X669" s="711"/>
      <c r="Y669" s="711"/>
      <c r="Z669" s="711"/>
      <c r="AA669" s="711"/>
      <c r="AB669" s="711"/>
      <c r="AC669" s="711"/>
      <c r="AD669" s="711"/>
      <c r="AE669" s="711"/>
      <c r="AF669" s="711"/>
      <c r="AG669" s="711"/>
      <c r="AH669" s="711"/>
      <c r="AI669" s="711"/>
      <c r="AJ669" s="711"/>
      <c r="AK669" s="711"/>
      <c r="AL669" s="711"/>
      <c r="AM669" s="711"/>
      <c r="AN669" s="711"/>
      <c r="AO669" s="711"/>
      <c r="AP669" s="711"/>
      <c r="AQ669" s="711"/>
      <c r="AR669" s="711"/>
      <c r="AS669" s="711"/>
      <c r="AT669" s="711"/>
      <c r="AU669" s="711"/>
      <c r="AV669" s="711"/>
      <c r="AW669" s="711"/>
      <c r="AX669" s="711"/>
      <c r="AY669" s="711"/>
      <c r="AZ669" s="711"/>
      <c r="BA669" s="711"/>
      <c r="BB669" s="711"/>
      <c r="BC669" s="711"/>
      <c r="BD669" s="711"/>
      <c r="BE669" s="711"/>
      <c r="BF669" s="711"/>
      <c r="BG669" s="711"/>
      <c r="BH669" s="711"/>
      <c r="BI669" s="711"/>
      <c r="BJ669" s="711"/>
      <c r="BK669" s="711"/>
      <c r="BL669" s="711"/>
      <c r="BM669" s="711"/>
      <c r="BN669" s="711"/>
      <c r="BO669" s="711"/>
      <c r="BP669" s="711"/>
      <c r="BQ669" s="639"/>
      <c r="CB669" s="639"/>
    </row>
    <row r="670" ht="15.75" customHeight="1">
      <c r="A670" s="639"/>
      <c r="B670" s="639"/>
      <c r="C670" s="639"/>
      <c r="D670" s="639"/>
      <c r="E670" s="711"/>
      <c r="F670" s="711"/>
      <c r="G670" s="711"/>
      <c r="H670" s="711"/>
      <c r="I670" s="639"/>
      <c r="J670" s="711"/>
      <c r="K670" s="711"/>
      <c r="L670" s="711"/>
      <c r="M670" s="711"/>
      <c r="N670" s="711"/>
      <c r="O670" s="711"/>
      <c r="P670" s="711"/>
      <c r="Q670" s="711"/>
      <c r="R670" s="711"/>
      <c r="S670" s="711"/>
      <c r="T670" s="711"/>
      <c r="U670" s="711"/>
      <c r="V670" s="711"/>
      <c r="W670" s="711"/>
      <c r="X670" s="711"/>
      <c r="Y670" s="711"/>
      <c r="Z670" s="711"/>
      <c r="AA670" s="711"/>
      <c r="AB670" s="711"/>
      <c r="AC670" s="711"/>
      <c r="AD670" s="711"/>
      <c r="AE670" s="711"/>
      <c r="AF670" s="711"/>
      <c r="AG670" s="711"/>
      <c r="AH670" s="711"/>
      <c r="AI670" s="711"/>
      <c r="AJ670" s="711"/>
      <c r="AK670" s="711"/>
      <c r="AL670" s="711"/>
      <c r="AM670" s="711"/>
      <c r="AN670" s="711"/>
      <c r="AO670" s="711"/>
      <c r="AP670" s="711"/>
      <c r="AQ670" s="711"/>
      <c r="AR670" s="711"/>
      <c r="AS670" s="711"/>
      <c r="AT670" s="711"/>
      <c r="AU670" s="711"/>
      <c r="AV670" s="711"/>
      <c r="AW670" s="711"/>
      <c r="AX670" s="711"/>
      <c r="AY670" s="711"/>
      <c r="AZ670" s="711"/>
      <c r="BA670" s="711"/>
      <c r="BB670" s="711"/>
      <c r="BC670" s="711"/>
      <c r="BD670" s="711"/>
      <c r="BE670" s="711"/>
      <c r="BF670" s="711"/>
      <c r="BG670" s="711"/>
      <c r="BH670" s="711"/>
      <c r="BI670" s="711"/>
      <c r="BJ670" s="711"/>
      <c r="BK670" s="711"/>
      <c r="BL670" s="711"/>
      <c r="BM670" s="711"/>
      <c r="BN670" s="711"/>
      <c r="BO670" s="711"/>
      <c r="BP670" s="711"/>
      <c r="BQ670" s="639"/>
      <c r="CB670" s="639"/>
    </row>
    <row r="671" ht="15.75" customHeight="1">
      <c r="A671" s="639"/>
      <c r="B671" s="639"/>
      <c r="C671" s="639"/>
      <c r="D671" s="639"/>
      <c r="E671" s="711"/>
      <c r="F671" s="711"/>
      <c r="G671" s="711"/>
      <c r="H671" s="711"/>
      <c r="I671" s="639"/>
      <c r="J671" s="711"/>
      <c r="K671" s="711"/>
      <c r="L671" s="711"/>
      <c r="M671" s="711"/>
      <c r="N671" s="711"/>
      <c r="O671" s="711"/>
      <c r="P671" s="711"/>
      <c r="Q671" s="711"/>
      <c r="R671" s="711"/>
      <c r="S671" s="711"/>
      <c r="T671" s="711"/>
      <c r="U671" s="711"/>
      <c r="V671" s="711"/>
      <c r="W671" s="711"/>
      <c r="X671" s="711"/>
      <c r="Y671" s="711"/>
      <c r="Z671" s="711"/>
      <c r="AA671" s="711"/>
      <c r="AB671" s="711"/>
      <c r="AC671" s="711"/>
      <c r="AD671" s="711"/>
      <c r="AE671" s="711"/>
      <c r="AF671" s="711"/>
      <c r="AG671" s="711"/>
      <c r="AH671" s="711"/>
      <c r="AI671" s="711"/>
      <c r="AJ671" s="711"/>
      <c r="AK671" s="711"/>
      <c r="AL671" s="711"/>
      <c r="AM671" s="711"/>
      <c r="AN671" s="711"/>
      <c r="AO671" s="711"/>
      <c r="AP671" s="711"/>
      <c r="AQ671" s="711"/>
      <c r="AR671" s="711"/>
      <c r="AS671" s="711"/>
      <c r="AT671" s="711"/>
      <c r="AU671" s="711"/>
      <c r="AV671" s="711"/>
      <c r="AW671" s="711"/>
      <c r="AX671" s="711"/>
      <c r="AY671" s="711"/>
      <c r="AZ671" s="711"/>
      <c r="BA671" s="711"/>
      <c r="BB671" s="711"/>
      <c r="BC671" s="711"/>
      <c r="BD671" s="711"/>
      <c r="BE671" s="711"/>
      <c r="BF671" s="711"/>
      <c r="BG671" s="711"/>
      <c r="BH671" s="711"/>
      <c r="BI671" s="711"/>
      <c r="BJ671" s="711"/>
      <c r="BK671" s="711"/>
      <c r="BL671" s="711"/>
      <c r="BM671" s="711"/>
      <c r="BN671" s="711"/>
      <c r="BO671" s="711"/>
      <c r="BP671" s="711"/>
      <c r="BQ671" s="639"/>
      <c r="CB671" s="639"/>
    </row>
    <row r="672" ht="15.75" customHeight="1">
      <c r="A672" s="639"/>
      <c r="B672" s="639"/>
      <c r="C672" s="639"/>
      <c r="D672" s="639"/>
      <c r="E672" s="711"/>
      <c r="F672" s="711"/>
      <c r="G672" s="711"/>
      <c r="H672" s="711"/>
      <c r="I672" s="639"/>
      <c r="J672" s="711"/>
      <c r="K672" s="711"/>
      <c r="L672" s="711"/>
      <c r="M672" s="711"/>
      <c r="N672" s="711"/>
      <c r="O672" s="711"/>
      <c r="P672" s="711"/>
      <c r="Q672" s="711"/>
      <c r="R672" s="711"/>
      <c r="S672" s="711"/>
      <c r="T672" s="711"/>
      <c r="U672" s="711"/>
      <c r="V672" s="711"/>
      <c r="W672" s="711"/>
      <c r="X672" s="711"/>
      <c r="Y672" s="711"/>
      <c r="Z672" s="711"/>
      <c r="AA672" s="711"/>
      <c r="AB672" s="711"/>
      <c r="AC672" s="711"/>
      <c r="AD672" s="711"/>
      <c r="AE672" s="711"/>
      <c r="AF672" s="711"/>
      <c r="AG672" s="711"/>
      <c r="AH672" s="711"/>
      <c r="AI672" s="711"/>
      <c r="AJ672" s="711"/>
      <c r="AK672" s="711"/>
      <c r="AL672" s="711"/>
      <c r="AM672" s="711"/>
      <c r="AN672" s="711"/>
      <c r="AO672" s="711"/>
      <c r="AP672" s="711"/>
      <c r="AQ672" s="711"/>
      <c r="AR672" s="711"/>
      <c r="AS672" s="711"/>
      <c r="AT672" s="711"/>
      <c r="AU672" s="711"/>
      <c r="AV672" s="711"/>
      <c r="AW672" s="711"/>
      <c r="AX672" s="711"/>
      <c r="AY672" s="711"/>
      <c r="AZ672" s="711"/>
      <c r="BA672" s="711"/>
      <c r="BB672" s="711"/>
      <c r="BC672" s="711"/>
      <c r="BD672" s="711"/>
      <c r="BE672" s="711"/>
      <c r="BF672" s="711"/>
      <c r="BG672" s="711"/>
      <c r="BH672" s="711"/>
      <c r="BI672" s="711"/>
      <c r="BJ672" s="711"/>
      <c r="BK672" s="711"/>
      <c r="BL672" s="711"/>
      <c r="BM672" s="711"/>
      <c r="BN672" s="711"/>
      <c r="BO672" s="711"/>
      <c r="BP672" s="711"/>
      <c r="BQ672" s="639"/>
      <c r="CB672" s="639"/>
    </row>
    <row r="673" ht="15.75" customHeight="1">
      <c r="A673" s="639"/>
      <c r="B673" s="639"/>
      <c r="C673" s="639"/>
      <c r="D673" s="639"/>
      <c r="E673" s="711"/>
      <c r="F673" s="711"/>
      <c r="G673" s="711"/>
      <c r="H673" s="711"/>
      <c r="I673" s="639"/>
      <c r="J673" s="711"/>
      <c r="K673" s="711"/>
      <c r="L673" s="711"/>
      <c r="M673" s="711"/>
      <c r="N673" s="711"/>
      <c r="O673" s="711"/>
      <c r="P673" s="711"/>
      <c r="Q673" s="711"/>
      <c r="R673" s="711"/>
      <c r="S673" s="711"/>
      <c r="T673" s="711"/>
      <c r="U673" s="711"/>
      <c r="V673" s="711"/>
      <c r="W673" s="711"/>
      <c r="X673" s="711"/>
      <c r="Y673" s="711"/>
      <c r="Z673" s="711"/>
      <c r="AA673" s="711"/>
      <c r="AB673" s="711"/>
      <c r="AC673" s="711"/>
      <c r="AD673" s="711"/>
      <c r="AE673" s="711"/>
      <c r="AF673" s="711"/>
      <c r="AG673" s="711"/>
      <c r="AH673" s="711"/>
      <c r="AI673" s="711"/>
      <c r="AJ673" s="711"/>
      <c r="AK673" s="711"/>
      <c r="AL673" s="711"/>
      <c r="AM673" s="711"/>
      <c r="AN673" s="711"/>
      <c r="AO673" s="711"/>
      <c r="AP673" s="711"/>
      <c r="AQ673" s="711"/>
      <c r="AR673" s="711"/>
      <c r="AS673" s="711"/>
      <c r="AT673" s="711"/>
      <c r="AU673" s="711"/>
      <c r="AV673" s="711"/>
      <c r="AW673" s="711"/>
      <c r="AX673" s="711"/>
      <c r="AY673" s="711"/>
      <c r="AZ673" s="711"/>
      <c r="BA673" s="711"/>
      <c r="BB673" s="711"/>
      <c r="BC673" s="711"/>
      <c r="BD673" s="711"/>
      <c r="BE673" s="711"/>
      <c r="BF673" s="711"/>
      <c r="BG673" s="711"/>
      <c r="BH673" s="711"/>
      <c r="BI673" s="711"/>
      <c r="BJ673" s="711"/>
      <c r="BK673" s="711"/>
      <c r="BL673" s="711"/>
      <c r="BM673" s="711"/>
      <c r="BN673" s="711"/>
      <c r="BO673" s="711"/>
      <c r="BP673" s="711"/>
      <c r="BQ673" s="639"/>
      <c r="CB673" s="639"/>
    </row>
    <row r="674" ht="15.75" customHeight="1">
      <c r="A674" s="639"/>
      <c r="B674" s="639"/>
      <c r="C674" s="639"/>
      <c r="D674" s="639"/>
      <c r="E674" s="711"/>
      <c r="F674" s="711"/>
      <c r="G674" s="711"/>
      <c r="H674" s="711"/>
      <c r="I674" s="639"/>
      <c r="J674" s="711"/>
      <c r="K674" s="711"/>
      <c r="L674" s="711"/>
      <c r="M674" s="711"/>
      <c r="N674" s="711"/>
      <c r="O674" s="711"/>
      <c r="P674" s="711"/>
      <c r="Q674" s="711"/>
      <c r="R674" s="711"/>
      <c r="S674" s="711"/>
      <c r="T674" s="711"/>
      <c r="U674" s="711"/>
      <c r="V674" s="711"/>
      <c r="W674" s="711"/>
      <c r="X674" s="711"/>
      <c r="Y674" s="711"/>
      <c r="Z674" s="711"/>
      <c r="AA674" s="711"/>
      <c r="AB674" s="711"/>
      <c r="AC674" s="711"/>
      <c r="AD674" s="711"/>
      <c r="AE674" s="711"/>
      <c r="AF674" s="711"/>
      <c r="AG674" s="711"/>
      <c r="AH674" s="711"/>
      <c r="AI674" s="711"/>
      <c r="AJ674" s="711"/>
      <c r="AK674" s="711"/>
      <c r="AL674" s="711"/>
      <c r="AM674" s="711"/>
      <c r="AN674" s="711"/>
      <c r="AO674" s="711"/>
      <c r="AP674" s="711"/>
      <c r="AQ674" s="711"/>
      <c r="AR674" s="711"/>
      <c r="AS674" s="711"/>
      <c r="AT674" s="711"/>
      <c r="AU674" s="711"/>
      <c r="AV674" s="711"/>
      <c r="AW674" s="711"/>
      <c r="AX674" s="711"/>
      <c r="AY674" s="711"/>
      <c r="AZ674" s="711"/>
      <c r="BA674" s="711"/>
      <c r="BB674" s="711"/>
      <c r="BC674" s="711"/>
      <c r="BD674" s="711"/>
      <c r="BE674" s="711"/>
      <c r="BF674" s="711"/>
      <c r="BG674" s="711"/>
      <c r="BH674" s="711"/>
      <c r="BI674" s="711"/>
      <c r="BJ674" s="711"/>
      <c r="BK674" s="711"/>
      <c r="BL674" s="711"/>
      <c r="BM674" s="711"/>
      <c r="BN674" s="711"/>
      <c r="BO674" s="711"/>
      <c r="BP674" s="711"/>
      <c r="BQ674" s="639"/>
      <c r="CB674" s="639"/>
    </row>
    <row r="675" ht="15.75" customHeight="1">
      <c r="A675" s="639"/>
      <c r="B675" s="639"/>
      <c r="C675" s="639"/>
      <c r="D675" s="639"/>
      <c r="E675" s="711"/>
      <c r="F675" s="711"/>
      <c r="G675" s="711"/>
      <c r="H675" s="711"/>
      <c r="I675" s="639"/>
      <c r="J675" s="711"/>
      <c r="K675" s="711"/>
      <c r="L675" s="711"/>
      <c r="M675" s="711"/>
      <c r="N675" s="711"/>
      <c r="O675" s="711"/>
      <c r="P675" s="711"/>
      <c r="Q675" s="711"/>
      <c r="R675" s="711"/>
      <c r="S675" s="711"/>
      <c r="T675" s="711"/>
      <c r="U675" s="711"/>
      <c r="V675" s="711"/>
      <c r="W675" s="711"/>
      <c r="X675" s="711"/>
      <c r="Y675" s="711"/>
      <c r="Z675" s="711"/>
      <c r="AA675" s="711"/>
      <c r="AB675" s="711"/>
      <c r="AC675" s="711"/>
      <c r="AD675" s="711"/>
      <c r="AE675" s="711"/>
      <c r="AF675" s="711"/>
      <c r="AG675" s="711"/>
      <c r="AH675" s="711"/>
      <c r="AI675" s="711"/>
      <c r="AJ675" s="711"/>
      <c r="AK675" s="711"/>
      <c r="AL675" s="711"/>
      <c r="AM675" s="711"/>
      <c r="AN675" s="711"/>
      <c r="AO675" s="711"/>
      <c r="AP675" s="711"/>
      <c r="AQ675" s="711"/>
      <c r="AR675" s="711"/>
      <c r="AS675" s="711"/>
      <c r="AT675" s="711"/>
      <c r="AU675" s="711"/>
      <c r="AV675" s="711"/>
      <c r="AW675" s="711"/>
      <c r="AX675" s="711"/>
      <c r="AY675" s="711"/>
      <c r="AZ675" s="711"/>
      <c r="BA675" s="711"/>
      <c r="BB675" s="711"/>
      <c r="BC675" s="711"/>
      <c r="BD675" s="711"/>
      <c r="BE675" s="711"/>
      <c r="BF675" s="711"/>
      <c r="BG675" s="711"/>
      <c r="BH675" s="711"/>
      <c r="BI675" s="711"/>
      <c r="BJ675" s="711"/>
      <c r="BK675" s="711"/>
      <c r="BL675" s="711"/>
      <c r="BM675" s="711"/>
      <c r="BN675" s="711"/>
      <c r="BO675" s="711"/>
      <c r="BP675" s="711"/>
      <c r="BQ675" s="639"/>
      <c r="CB675" s="639"/>
    </row>
    <row r="676" ht="15.75" customHeight="1">
      <c r="A676" s="639"/>
      <c r="B676" s="639"/>
      <c r="C676" s="639"/>
      <c r="D676" s="639"/>
      <c r="E676" s="711"/>
      <c r="F676" s="711"/>
      <c r="G676" s="711"/>
      <c r="H676" s="711"/>
      <c r="I676" s="639"/>
      <c r="J676" s="711"/>
      <c r="K676" s="711"/>
      <c r="L676" s="711"/>
      <c r="M676" s="711"/>
      <c r="N676" s="711"/>
      <c r="O676" s="711"/>
      <c r="P676" s="711"/>
      <c r="Q676" s="711"/>
      <c r="R676" s="711"/>
      <c r="S676" s="711"/>
      <c r="T676" s="711"/>
      <c r="U676" s="711"/>
      <c r="V676" s="711"/>
      <c r="W676" s="711"/>
      <c r="X676" s="711"/>
      <c r="Y676" s="711"/>
      <c r="Z676" s="711"/>
      <c r="AA676" s="711"/>
      <c r="AB676" s="711"/>
      <c r="AC676" s="711"/>
      <c r="AD676" s="711"/>
      <c r="AE676" s="711"/>
      <c r="AF676" s="711"/>
      <c r="AG676" s="711"/>
      <c r="AH676" s="711"/>
      <c r="AI676" s="711"/>
      <c r="AJ676" s="711"/>
      <c r="AK676" s="711"/>
      <c r="AL676" s="711"/>
      <c r="AM676" s="711"/>
      <c r="AN676" s="711"/>
      <c r="AO676" s="711"/>
      <c r="AP676" s="711"/>
      <c r="AQ676" s="711"/>
      <c r="AR676" s="711"/>
      <c r="AS676" s="711"/>
      <c r="AT676" s="711"/>
      <c r="AU676" s="711"/>
      <c r="AV676" s="711"/>
      <c r="AW676" s="711"/>
      <c r="AX676" s="711"/>
      <c r="AY676" s="711"/>
      <c r="AZ676" s="711"/>
      <c r="BA676" s="711"/>
      <c r="BB676" s="711"/>
      <c r="BC676" s="711"/>
      <c r="BD676" s="711"/>
      <c r="BE676" s="711"/>
      <c r="BF676" s="711"/>
      <c r="BG676" s="711"/>
      <c r="BH676" s="711"/>
      <c r="BI676" s="711"/>
      <c r="BJ676" s="711"/>
      <c r="BK676" s="711"/>
      <c r="BL676" s="711"/>
      <c r="BM676" s="711"/>
      <c r="BN676" s="711"/>
      <c r="BO676" s="711"/>
      <c r="BP676" s="711"/>
      <c r="BQ676" s="639"/>
      <c r="CB676" s="639"/>
    </row>
    <row r="677" ht="15.75" customHeight="1">
      <c r="A677" s="639"/>
      <c r="B677" s="639"/>
      <c r="C677" s="639"/>
      <c r="D677" s="639"/>
      <c r="E677" s="711"/>
      <c r="F677" s="711"/>
      <c r="G677" s="711"/>
      <c r="H677" s="711"/>
      <c r="I677" s="639"/>
      <c r="J677" s="711"/>
      <c r="K677" s="711"/>
      <c r="L677" s="711"/>
      <c r="M677" s="711"/>
      <c r="N677" s="711"/>
      <c r="O677" s="711"/>
      <c r="P677" s="711"/>
      <c r="Q677" s="711"/>
      <c r="R677" s="711"/>
      <c r="S677" s="711"/>
      <c r="T677" s="711"/>
      <c r="U677" s="711"/>
      <c r="V677" s="711"/>
      <c r="W677" s="711"/>
      <c r="X677" s="711"/>
      <c r="Y677" s="711"/>
      <c r="Z677" s="711"/>
      <c r="AA677" s="711"/>
      <c r="AB677" s="711"/>
      <c r="AC677" s="711"/>
      <c r="AD677" s="711"/>
      <c r="AE677" s="711"/>
      <c r="AF677" s="711"/>
      <c r="AG677" s="711"/>
      <c r="AH677" s="711"/>
      <c r="AI677" s="711"/>
      <c r="AJ677" s="711"/>
      <c r="AK677" s="711"/>
      <c r="AL677" s="711"/>
      <c r="AM677" s="711"/>
      <c r="AN677" s="711"/>
      <c r="AO677" s="711"/>
      <c r="AP677" s="711"/>
      <c r="AQ677" s="711"/>
      <c r="AR677" s="711"/>
      <c r="AS677" s="711"/>
      <c r="AT677" s="711"/>
      <c r="AU677" s="711"/>
      <c r="AV677" s="711"/>
      <c r="AW677" s="711"/>
      <c r="AX677" s="711"/>
      <c r="AY677" s="711"/>
      <c r="AZ677" s="711"/>
      <c r="BA677" s="711"/>
      <c r="BB677" s="711"/>
      <c r="BC677" s="711"/>
      <c r="BD677" s="711"/>
      <c r="BE677" s="711"/>
      <c r="BF677" s="711"/>
      <c r="BG677" s="711"/>
      <c r="BH677" s="711"/>
      <c r="BI677" s="711"/>
      <c r="BJ677" s="711"/>
      <c r="BK677" s="711"/>
      <c r="BL677" s="711"/>
      <c r="BM677" s="711"/>
      <c r="BN677" s="711"/>
      <c r="BO677" s="711"/>
      <c r="BP677" s="711"/>
      <c r="BQ677" s="639"/>
      <c r="CB677" s="639"/>
    </row>
    <row r="678" ht="15.75" customHeight="1">
      <c r="A678" s="639"/>
      <c r="B678" s="639"/>
      <c r="C678" s="639"/>
      <c r="D678" s="639"/>
      <c r="E678" s="711"/>
      <c r="F678" s="711"/>
      <c r="G678" s="711"/>
      <c r="H678" s="711"/>
      <c r="I678" s="639"/>
      <c r="J678" s="711"/>
      <c r="K678" s="711"/>
      <c r="L678" s="711"/>
      <c r="M678" s="711"/>
      <c r="N678" s="711"/>
      <c r="O678" s="711"/>
      <c r="P678" s="711"/>
      <c r="Q678" s="711"/>
      <c r="R678" s="711"/>
      <c r="S678" s="711"/>
      <c r="T678" s="711"/>
      <c r="U678" s="711"/>
      <c r="V678" s="711"/>
      <c r="W678" s="711"/>
      <c r="X678" s="711"/>
      <c r="Y678" s="711"/>
      <c r="Z678" s="711"/>
      <c r="AA678" s="711"/>
      <c r="AB678" s="711"/>
      <c r="AC678" s="711"/>
      <c r="AD678" s="711"/>
      <c r="AE678" s="711"/>
      <c r="AF678" s="711"/>
      <c r="AG678" s="711"/>
      <c r="AH678" s="711"/>
      <c r="AI678" s="711"/>
      <c r="AJ678" s="711"/>
      <c r="AK678" s="711"/>
      <c r="AL678" s="711"/>
      <c r="AM678" s="711"/>
      <c r="AN678" s="711"/>
      <c r="AO678" s="711"/>
      <c r="AP678" s="711"/>
      <c r="AQ678" s="711"/>
      <c r="AR678" s="711"/>
      <c r="AS678" s="711"/>
      <c r="AT678" s="711"/>
      <c r="AU678" s="711"/>
      <c r="AV678" s="711"/>
      <c r="AW678" s="711"/>
      <c r="AX678" s="711"/>
      <c r="AY678" s="711"/>
      <c r="AZ678" s="711"/>
      <c r="BA678" s="711"/>
      <c r="BB678" s="711"/>
      <c r="BC678" s="711"/>
      <c r="BD678" s="711"/>
      <c r="BE678" s="711"/>
      <c r="BF678" s="711"/>
      <c r="BG678" s="711"/>
      <c r="BH678" s="711"/>
      <c r="BI678" s="711"/>
      <c r="BJ678" s="711"/>
      <c r="BK678" s="711"/>
      <c r="BL678" s="711"/>
      <c r="BM678" s="711"/>
      <c r="BN678" s="711"/>
      <c r="BO678" s="711"/>
      <c r="BP678" s="711"/>
      <c r="BQ678" s="639"/>
      <c r="CB678" s="639"/>
    </row>
    <row r="679" ht="15.75" customHeight="1">
      <c r="A679" s="639"/>
      <c r="B679" s="639"/>
      <c r="C679" s="639"/>
      <c r="D679" s="639"/>
      <c r="E679" s="711"/>
      <c r="F679" s="711"/>
      <c r="G679" s="711"/>
      <c r="H679" s="711"/>
      <c r="I679" s="639"/>
      <c r="J679" s="711"/>
      <c r="K679" s="711"/>
      <c r="L679" s="711"/>
      <c r="M679" s="711"/>
      <c r="N679" s="711"/>
      <c r="O679" s="711"/>
      <c r="P679" s="711"/>
      <c r="Q679" s="711"/>
      <c r="R679" s="711"/>
      <c r="S679" s="711"/>
      <c r="T679" s="711"/>
      <c r="U679" s="711"/>
      <c r="V679" s="711"/>
      <c r="W679" s="711"/>
      <c r="X679" s="711"/>
      <c r="Y679" s="711"/>
      <c r="Z679" s="711"/>
      <c r="AA679" s="711"/>
      <c r="AB679" s="711"/>
      <c r="AC679" s="711"/>
      <c r="AD679" s="711"/>
      <c r="AE679" s="711"/>
      <c r="AF679" s="711"/>
      <c r="AG679" s="711"/>
      <c r="AH679" s="711"/>
      <c r="AI679" s="711"/>
      <c r="AJ679" s="711"/>
      <c r="AK679" s="711"/>
      <c r="AL679" s="711"/>
      <c r="AM679" s="711"/>
      <c r="AN679" s="711"/>
      <c r="AO679" s="711"/>
      <c r="AP679" s="711"/>
      <c r="AQ679" s="711"/>
      <c r="AR679" s="711"/>
      <c r="AS679" s="711"/>
      <c r="AT679" s="711"/>
      <c r="AU679" s="711"/>
      <c r="AV679" s="711"/>
      <c r="AW679" s="711"/>
      <c r="AX679" s="711"/>
      <c r="AY679" s="711"/>
      <c r="AZ679" s="711"/>
      <c r="BA679" s="711"/>
      <c r="BB679" s="711"/>
      <c r="BC679" s="711"/>
      <c r="BD679" s="711"/>
      <c r="BE679" s="711"/>
      <c r="BF679" s="711"/>
      <c r="BG679" s="711"/>
      <c r="BH679" s="711"/>
      <c r="BI679" s="711"/>
      <c r="BJ679" s="711"/>
      <c r="BK679" s="711"/>
      <c r="BL679" s="711"/>
      <c r="BM679" s="711"/>
      <c r="BN679" s="711"/>
      <c r="BO679" s="711"/>
      <c r="BP679" s="711"/>
      <c r="BQ679" s="639"/>
      <c r="CB679" s="639"/>
    </row>
    <row r="680" ht="15.75" customHeight="1">
      <c r="A680" s="639"/>
      <c r="B680" s="639"/>
      <c r="C680" s="639"/>
      <c r="D680" s="639"/>
      <c r="E680" s="711"/>
      <c r="F680" s="711"/>
      <c r="G680" s="711"/>
      <c r="H680" s="711"/>
      <c r="I680" s="639"/>
      <c r="J680" s="711"/>
      <c r="K680" s="711"/>
      <c r="L680" s="711"/>
      <c r="M680" s="711"/>
      <c r="N680" s="711"/>
      <c r="O680" s="711"/>
      <c r="P680" s="711"/>
      <c r="Q680" s="711"/>
      <c r="R680" s="711"/>
      <c r="S680" s="711"/>
      <c r="T680" s="711"/>
      <c r="U680" s="711"/>
      <c r="V680" s="711"/>
      <c r="W680" s="711"/>
      <c r="X680" s="711"/>
      <c r="Y680" s="711"/>
      <c r="Z680" s="711"/>
      <c r="AA680" s="711"/>
      <c r="AB680" s="711"/>
      <c r="AC680" s="711"/>
      <c r="AD680" s="711"/>
      <c r="AE680" s="711"/>
      <c r="AF680" s="711"/>
      <c r="AG680" s="711"/>
      <c r="AH680" s="711"/>
      <c r="AI680" s="711"/>
      <c r="AJ680" s="711"/>
      <c r="AK680" s="711"/>
      <c r="AL680" s="711"/>
      <c r="AM680" s="711"/>
      <c r="AN680" s="711"/>
      <c r="AO680" s="711"/>
      <c r="AP680" s="711"/>
      <c r="AQ680" s="711"/>
      <c r="AR680" s="711"/>
      <c r="AS680" s="711"/>
      <c r="AT680" s="711"/>
      <c r="AU680" s="711"/>
      <c r="AV680" s="711"/>
      <c r="AW680" s="711"/>
      <c r="AX680" s="711"/>
      <c r="AY680" s="711"/>
      <c r="AZ680" s="711"/>
      <c r="BA680" s="711"/>
      <c r="BB680" s="711"/>
      <c r="BC680" s="711"/>
      <c r="BD680" s="711"/>
      <c r="BE680" s="711"/>
      <c r="BF680" s="711"/>
      <c r="BG680" s="711"/>
      <c r="BH680" s="711"/>
      <c r="BI680" s="711"/>
      <c r="BJ680" s="711"/>
      <c r="BK680" s="711"/>
      <c r="BL680" s="711"/>
      <c r="BM680" s="711"/>
      <c r="BN680" s="711"/>
      <c r="BO680" s="711"/>
      <c r="BP680" s="711"/>
      <c r="BQ680" s="639"/>
      <c r="CB680" s="639"/>
    </row>
    <row r="681" ht="15.75" customHeight="1">
      <c r="A681" s="639"/>
      <c r="B681" s="639"/>
      <c r="C681" s="639"/>
      <c r="D681" s="639"/>
      <c r="E681" s="711"/>
      <c r="F681" s="711"/>
      <c r="G681" s="711"/>
      <c r="H681" s="711"/>
      <c r="I681" s="639"/>
      <c r="J681" s="711"/>
      <c r="K681" s="711"/>
      <c r="L681" s="711"/>
      <c r="M681" s="711"/>
      <c r="N681" s="711"/>
      <c r="O681" s="711"/>
      <c r="P681" s="711"/>
      <c r="Q681" s="711"/>
      <c r="R681" s="711"/>
      <c r="S681" s="711"/>
      <c r="T681" s="711"/>
      <c r="U681" s="711"/>
      <c r="V681" s="711"/>
      <c r="W681" s="711"/>
      <c r="X681" s="711"/>
      <c r="Y681" s="711"/>
      <c r="Z681" s="711"/>
      <c r="AA681" s="711"/>
      <c r="AB681" s="711"/>
      <c r="AC681" s="711"/>
      <c r="AD681" s="711"/>
      <c r="AE681" s="711"/>
      <c r="AF681" s="711"/>
      <c r="AG681" s="711"/>
      <c r="AH681" s="711"/>
      <c r="AI681" s="711"/>
      <c r="AJ681" s="711"/>
      <c r="AK681" s="711"/>
      <c r="AL681" s="711"/>
      <c r="AM681" s="711"/>
      <c r="AN681" s="711"/>
      <c r="AO681" s="711"/>
      <c r="AP681" s="711"/>
      <c r="AQ681" s="711"/>
      <c r="AR681" s="711"/>
      <c r="AS681" s="711"/>
      <c r="AT681" s="711"/>
      <c r="AU681" s="711"/>
      <c r="AV681" s="711"/>
      <c r="AW681" s="711"/>
      <c r="AX681" s="711"/>
      <c r="AY681" s="711"/>
      <c r="AZ681" s="711"/>
      <c r="BA681" s="711"/>
      <c r="BB681" s="711"/>
      <c r="BC681" s="711"/>
      <c r="BD681" s="711"/>
      <c r="BE681" s="711"/>
      <c r="BF681" s="711"/>
      <c r="BG681" s="711"/>
      <c r="BH681" s="711"/>
      <c r="BI681" s="711"/>
      <c r="BJ681" s="711"/>
      <c r="BK681" s="711"/>
      <c r="BL681" s="711"/>
      <c r="BM681" s="711"/>
      <c r="BN681" s="711"/>
      <c r="BO681" s="711"/>
      <c r="BP681" s="711"/>
      <c r="BQ681" s="639"/>
      <c r="CB681" s="639"/>
    </row>
    <row r="682" ht="15.75" customHeight="1">
      <c r="A682" s="639"/>
      <c r="B682" s="639"/>
      <c r="C682" s="639"/>
      <c r="D682" s="639"/>
      <c r="E682" s="711"/>
      <c r="F682" s="711"/>
      <c r="G682" s="711"/>
      <c r="H682" s="711"/>
      <c r="I682" s="639"/>
      <c r="J682" s="711"/>
      <c r="K682" s="711"/>
      <c r="L682" s="711"/>
      <c r="M682" s="711"/>
      <c r="N682" s="711"/>
      <c r="O682" s="711"/>
      <c r="P682" s="711"/>
      <c r="Q682" s="711"/>
      <c r="R682" s="711"/>
      <c r="S682" s="711"/>
      <c r="T682" s="711"/>
      <c r="U682" s="711"/>
      <c r="V682" s="711"/>
      <c r="W682" s="711"/>
      <c r="X682" s="711"/>
      <c r="Y682" s="711"/>
      <c r="Z682" s="711"/>
      <c r="AA682" s="711"/>
      <c r="AB682" s="711"/>
      <c r="AC682" s="711"/>
      <c r="AD682" s="711"/>
      <c r="AE682" s="711"/>
      <c r="AF682" s="711"/>
      <c r="AG682" s="711"/>
      <c r="AH682" s="711"/>
      <c r="AI682" s="711"/>
      <c r="AJ682" s="711"/>
      <c r="AK682" s="711"/>
      <c r="AL682" s="711"/>
      <c r="AM682" s="711"/>
      <c r="AN682" s="711"/>
      <c r="AO682" s="711"/>
      <c r="AP682" s="711"/>
      <c r="AQ682" s="711"/>
      <c r="AR682" s="711"/>
      <c r="AS682" s="711"/>
      <c r="AT682" s="711"/>
      <c r="AU682" s="711"/>
      <c r="AV682" s="711"/>
      <c r="AW682" s="711"/>
      <c r="AX682" s="711"/>
      <c r="AY682" s="711"/>
      <c r="AZ682" s="711"/>
      <c r="BA682" s="711"/>
      <c r="BB682" s="711"/>
      <c r="BC682" s="711"/>
      <c r="BD682" s="711"/>
      <c r="BE682" s="711"/>
      <c r="BF682" s="711"/>
      <c r="BG682" s="711"/>
      <c r="BH682" s="711"/>
      <c r="BI682" s="711"/>
      <c r="BJ682" s="711"/>
      <c r="BK682" s="711"/>
      <c r="BL682" s="711"/>
      <c r="BM682" s="711"/>
      <c r="BN682" s="711"/>
      <c r="BO682" s="711"/>
      <c r="BP682" s="711"/>
      <c r="BQ682" s="639"/>
      <c r="CB682" s="639"/>
    </row>
    <row r="683" ht="15.75" customHeight="1">
      <c r="A683" s="639"/>
      <c r="B683" s="639"/>
      <c r="C683" s="639"/>
      <c r="D683" s="639"/>
      <c r="E683" s="711"/>
      <c r="F683" s="711"/>
      <c r="G683" s="711"/>
      <c r="H683" s="711"/>
      <c r="I683" s="639"/>
      <c r="J683" s="711"/>
      <c r="K683" s="711"/>
      <c r="L683" s="711"/>
      <c r="M683" s="711"/>
      <c r="N683" s="711"/>
      <c r="O683" s="711"/>
      <c r="P683" s="711"/>
      <c r="Q683" s="711"/>
      <c r="R683" s="711"/>
      <c r="S683" s="711"/>
      <c r="T683" s="711"/>
      <c r="U683" s="711"/>
      <c r="V683" s="711"/>
      <c r="W683" s="711"/>
      <c r="X683" s="711"/>
      <c r="Y683" s="711"/>
      <c r="Z683" s="711"/>
      <c r="AA683" s="711"/>
      <c r="AB683" s="711"/>
      <c r="AC683" s="711"/>
      <c r="AD683" s="711"/>
      <c r="AE683" s="711"/>
      <c r="AF683" s="711"/>
      <c r="AG683" s="711"/>
      <c r="AH683" s="711"/>
      <c r="AI683" s="711"/>
      <c r="AJ683" s="711"/>
      <c r="AK683" s="711"/>
      <c r="AL683" s="711"/>
      <c r="AM683" s="711"/>
      <c r="AN683" s="711"/>
      <c r="AO683" s="711"/>
      <c r="AP683" s="711"/>
      <c r="AQ683" s="711"/>
      <c r="AR683" s="711"/>
      <c r="AS683" s="711"/>
      <c r="AT683" s="711"/>
      <c r="AU683" s="711"/>
      <c r="AV683" s="711"/>
      <c r="AW683" s="711"/>
      <c r="AX683" s="711"/>
      <c r="AY683" s="711"/>
      <c r="AZ683" s="711"/>
      <c r="BA683" s="711"/>
      <c r="BB683" s="711"/>
      <c r="BC683" s="711"/>
      <c r="BD683" s="711"/>
      <c r="BE683" s="711"/>
      <c r="BF683" s="711"/>
      <c r="BG683" s="711"/>
      <c r="BH683" s="711"/>
      <c r="BI683" s="711"/>
      <c r="BJ683" s="711"/>
      <c r="BK683" s="711"/>
      <c r="BL683" s="711"/>
      <c r="BM683" s="711"/>
      <c r="BN683" s="711"/>
      <c r="BO683" s="711"/>
      <c r="BP683" s="711"/>
      <c r="BQ683" s="639"/>
      <c r="CB683" s="639"/>
    </row>
    <row r="684" ht="15.75" customHeight="1">
      <c r="A684" s="639"/>
      <c r="B684" s="639"/>
      <c r="C684" s="639"/>
      <c r="D684" s="639"/>
      <c r="E684" s="711"/>
      <c r="F684" s="711"/>
      <c r="G684" s="711"/>
      <c r="H684" s="711"/>
      <c r="I684" s="639"/>
      <c r="J684" s="711"/>
      <c r="K684" s="711"/>
      <c r="L684" s="711"/>
      <c r="M684" s="711"/>
      <c r="N684" s="711"/>
      <c r="O684" s="711"/>
      <c r="P684" s="711"/>
      <c r="Q684" s="711"/>
      <c r="R684" s="711"/>
      <c r="S684" s="711"/>
      <c r="T684" s="711"/>
      <c r="U684" s="711"/>
      <c r="V684" s="711"/>
      <c r="W684" s="711"/>
      <c r="X684" s="711"/>
      <c r="Y684" s="711"/>
      <c r="Z684" s="711"/>
      <c r="AA684" s="711"/>
      <c r="AB684" s="711"/>
      <c r="AC684" s="711"/>
      <c r="AD684" s="711"/>
      <c r="AE684" s="711"/>
      <c r="AF684" s="711"/>
      <c r="AG684" s="711"/>
      <c r="AH684" s="711"/>
      <c r="AI684" s="711"/>
      <c r="AJ684" s="711"/>
      <c r="AK684" s="711"/>
      <c r="AL684" s="711"/>
      <c r="AM684" s="711"/>
      <c r="AN684" s="711"/>
      <c r="AO684" s="711"/>
      <c r="AP684" s="711"/>
      <c r="AQ684" s="711"/>
      <c r="AR684" s="711"/>
      <c r="AS684" s="711"/>
      <c r="AT684" s="711"/>
      <c r="AU684" s="711"/>
      <c r="AV684" s="711"/>
      <c r="AW684" s="711"/>
      <c r="AX684" s="711"/>
      <c r="AY684" s="711"/>
      <c r="AZ684" s="711"/>
      <c r="BA684" s="711"/>
      <c r="BB684" s="711"/>
      <c r="BC684" s="711"/>
      <c r="BD684" s="711"/>
      <c r="BE684" s="711"/>
      <c r="BF684" s="711"/>
      <c r="BG684" s="711"/>
      <c r="BH684" s="711"/>
      <c r="BI684" s="711"/>
      <c r="BJ684" s="711"/>
      <c r="BK684" s="711"/>
      <c r="BL684" s="711"/>
      <c r="BM684" s="711"/>
      <c r="BN684" s="711"/>
      <c r="BO684" s="711"/>
      <c r="BP684" s="711"/>
      <c r="BQ684" s="639"/>
      <c r="CB684" s="639"/>
    </row>
    <row r="685" ht="15.75" customHeight="1">
      <c r="A685" s="639"/>
      <c r="B685" s="639"/>
      <c r="C685" s="639"/>
      <c r="D685" s="639"/>
      <c r="E685" s="711"/>
      <c r="F685" s="711"/>
      <c r="G685" s="711"/>
      <c r="H685" s="711"/>
      <c r="I685" s="639"/>
      <c r="J685" s="711"/>
      <c r="K685" s="711"/>
      <c r="L685" s="711"/>
      <c r="M685" s="711"/>
      <c r="N685" s="711"/>
      <c r="O685" s="711"/>
      <c r="P685" s="711"/>
      <c r="Q685" s="711"/>
      <c r="R685" s="711"/>
      <c r="S685" s="711"/>
      <c r="T685" s="711"/>
      <c r="U685" s="711"/>
      <c r="V685" s="711"/>
      <c r="W685" s="711"/>
      <c r="X685" s="711"/>
      <c r="Y685" s="711"/>
      <c r="Z685" s="711"/>
      <c r="AA685" s="711"/>
      <c r="AB685" s="711"/>
      <c r="AC685" s="711"/>
      <c r="AD685" s="711"/>
      <c r="AE685" s="711"/>
      <c r="AF685" s="711"/>
      <c r="AG685" s="711"/>
      <c r="AH685" s="711"/>
      <c r="AI685" s="711"/>
      <c r="AJ685" s="711"/>
      <c r="AK685" s="711"/>
      <c r="AL685" s="711"/>
      <c r="AM685" s="711"/>
      <c r="AN685" s="711"/>
      <c r="AO685" s="711"/>
      <c r="AP685" s="711"/>
      <c r="AQ685" s="711"/>
      <c r="AR685" s="711"/>
      <c r="AS685" s="711"/>
      <c r="AT685" s="711"/>
      <c r="AU685" s="711"/>
      <c r="AV685" s="711"/>
      <c r="AW685" s="711"/>
      <c r="AX685" s="711"/>
      <c r="AY685" s="711"/>
      <c r="AZ685" s="711"/>
      <c r="BA685" s="711"/>
      <c r="BB685" s="711"/>
      <c r="BC685" s="711"/>
      <c r="BD685" s="711"/>
      <c r="BE685" s="711"/>
      <c r="BF685" s="711"/>
      <c r="BG685" s="711"/>
      <c r="BH685" s="711"/>
      <c r="BI685" s="711"/>
      <c r="BJ685" s="711"/>
      <c r="BK685" s="711"/>
      <c r="BL685" s="711"/>
      <c r="BM685" s="711"/>
      <c r="BN685" s="711"/>
      <c r="BO685" s="711"/>
      <c r="BP685" s="711"/>
      <c r="BQ685" s="639"/>
      <c r="CB685" s="639"/>
    </row>
    <row r="686" ht="15.75" customHeight="1">
      <c r="A686" s="639"/>
      <c r="B686" s="639"/>
      <c r="C686" s="639"/>
      <c r="D686" s="639"/>
      <c r="E686" s="711"/>
      <c r="F686" s="711"/>
      <c r="G686" s="711"/>
      <c r="H686" s="711"/>
      <c r="I686" s="639"/>
      <c r="J686" s="711"/>
      <c r="K686" s="711"/>
      <c r="L686" s="711"/>
      <c r="M686" s="711"/>
      <c r="N686" s="711"/>
      <c r="O686" s="711"/>
      <c r="P686" s="711"/>
      <c r="Q686" s="711"/>
      <c r="R686" s="711"/>
      <c r="S686" s="711"/>
      <c r="T686" s="711"/>
      <c r="U686" s="711"/>
      <c r="V686" s="711"/>
      <c r="W686" s="711"/>
      <c r="X686" s="711"/>
      <c r="Y686" s="711"/>
      <c r="Z686" s="711"/>
      <c r="AA686" s="711"/>
      <c r="AB686" s="711"/>
      <c r="AC686" s="711"/>
      <c r="AD686" s="711"/>
      <c r="AE686" s="711"/>
      <c r="AF686" s="711"/>
      <c r="AG686" s="711"/>
      <c r="AH686" s="711"/>
      <c r="AI686" s="711"/>
      <c r="AJ686" s="711"/>
      <c r="AK686" s="711"/>
      <c r="AL686" s="711"/>
      <c r="AM686" s="711"/>
      <c r="AN686" s="711"/>
      <c r="AO686" s="711"/>
      <c r="AP686" s="711"/>
      <c r="AQ686" s="711"/>
      <c r="AR686" s="711"/>
      <c r="AS686" s="711"/>
      <c r="AT686" s="711"/>
      <c r="AU686" s="711"/>
      <c r="AV686" s="711"/>
      <c r="AW686" s="711"/>
      <c r="AX686" s="711"/>
      <c r="AY686" s="711"/>
      <c r="AZ686" s="711"/>
      <c r="BA686" s="711"/>
      <c r="BB686" s="711"/>
      <c r="BC686" s="711"/>
      <c r="BD686" s="711"/>
      <c r="BE686" s="711"/>
      <c r="BF686" s="711"/>
      <c r="BG686" s="711"/>
      <c r="BH686" s="711"/>
      <c r="BI686" s="711"/>
      <c r="BJ686" s="711"/>
      <c r="BK686" s="711"/>
      <c r="BL686" s="711"/>
      <c r="BM686" s="711"/>
      <c r="BN686" s="711"/>
      <c r="BO686" s="711"/>
      <c r="BP686" s="711"/>
      <c r="BQ686" s="639"/>
      <c r="CB686" s="639"/>
    </row>
    <row r="687" ht="15.75" customHeight="1">
      <c r="A687" s="639"/>
      <c r="B687" s="639"/>
      <c r="C687" s="639"/>
      <c r="D687" s="639"/>
      <c r="E687" s="711"/>
      <c r="F687" s="711"/>
      <c r="G687" s="711"/>
      <c r="H687" s="711"/>
      <c r="I687" s="639"/>
      <c r="J687" s="711"/>
      <c r="K687" s="711"/>
      <c r="L687" s="711"/>
      <c r="M687" s="711"/>
      <c r="N687" s="711"/>
      <c r="O687" s="711"/>
      <c r="P687" s="711"/>
      <c r="Q687" s="711"/>
      <c r="R687" s="711"/>
      <c r="S687" s="711"/>
      <c r="T687" s="711"/>
      <c r="U687" s="711"/>
      <c r="V687" s="711"/>
      <c r="W687" s="711"/>
      <c r="X687" s="711"/>
      <c r="Y687" s="711"/>
      <c r="Z687" s="711"/>
      <c r="AA687" s="711"/>
      <c r="AB687" s="711"/>
      <c r="AC687" s="711"/>
      <c r="AD687" s="711"/>
      <c r="AE687" s="711"/>
      <c r="AF687" s="711"/>
      <c r="AG687" s="711"/>
      <c r="AH687" s="711"/>
      <c r="AI687" s="711"/>
      <c r="AJ687" s="711"/>
      <c r="AK687" s="711"/>
      <c r="AL687" s="711"/>
      <c r="AM687" s="711"/>
      <c r="AN687" s="711"/>
      <c r="AO687" s="711"/>
      <c r="AP687" s="711"/>
      <c r="AQ687" s="711"/>
      <c r="AR687" s="711"/>
      <c r="AS687" s="711"/>
      <c r="AT687" s="711"/>
      <c r="AU687" s="711"/>
      <c r="AV687" s="711"/>
      <c r="AW687" s="711"/>
      <c r="AX687" s="711"/>
      <c r="AY687" s="711"/>
      <c r="AZ687" s="711"/>
      <c r="BA687" s="711"/>
      <c r="BB687" s="711"/>
      <c r="BC687" s="711"/>
      <c r="BD687" s="711"/>
      <c r="BE687" s="711"/>
      <c r="BF687" s="711"/>
      <c r="BG687" s="711"/>
      <c r="BH687" s="711"/>
      <c r="BI687" s="711"/>
      <c r="BJ687" s="711"/>
      <c r="BK687" s="711"/>
      <c r="BL687" s="711"/>
      <c r="BM687" s="711"/>
      <c r="BN687" s="711"/>
      <c r="BO687" s="711"/>
      <c r="BP687" s="711"/>
      <c r="BQ687" s="639"/>
      <c r="CB687" s="639"/>
    </row>
    <row r="688" ht="15.75" customHeight="1">
      <c r="A688" s="639"/>
      <c r="B688" s="639"/>
      <c r="C688" s="639"/>
      <c r="D688" s="639"/>
      <c r="E688" s="711"/>
      <c r="F688" s="711"/>
      <c r="G688" s="711"/>
      <c r="H688" s="711"/>
      <c r="I688" s="639"/>
      <c r="J688" s="711"/>
      <c r="K688" s="711"/>
      <c r="L688" s="711"/>
      <c r="M688" s="711"/>
      <c r="N688" s="711"/>
      <c r="O688" s="711"/>
      <c r="P688" s="711"/>
      <c r="Q688" s="711"/>
      <c r="R688" s="711"/>
      <c r="S688" s="711"/>
      <c r="T688" s="711"/>
      <c r="U688" s="711"/>
      <c r="V688" s="711"/>
      <c r="W688" s="711"/>
      <c r="X688" s="711"/>
      <c r="Y688" s="711"/>
      <c r="Z688" s="711"/>
      <c r="AA688" s="711"/>
      <c r="AB688" s="711"/>
      <c r="AC688" s="711"/>
      <c r="AD688" s="711"/>
      <c r="AE688" s="711"/>
      <c r="AF688" s="711"/>
      <c r="AG688" s="711"/>
      <c r="AH688" s="711"/>
      <c r="AI688" s="711"/>
      <c r="AJ688" s="711"/>
      <c r="AK688" s="711"/>
      <c r="AL688" s="711"/>
      <c r="AM688" s="711"/>
      <c r="AN688" s="711"/>
      <c r="AO688" s="711"/>
      <c r="AP688" s="711"/>
      <c r="AQ688" s="711"/>
      <c r="AR688" s="711"/>
      <c r="AS688" s="711"/>
      <c r="AT688" s="711"/>
      <c r="AU688" s="711"/>
      <c r="AV688" s="711"/>
      <c r="AW688" s="711"/>
      <c r="AX688" s="711"/>
      <c r="AY688" s="711"/>
      <c r="AZ688" s="711"/>
      <c r="BA688" s="711"/>
      <c r="BB688" s="711"/>
      <c r="BC688" s="711"/>
      <c r="BD688" s="711"/>
      <c r="BE688" s="711"/>
      <c r="BF688" s="711"/>
      <c r="BG688" s="711"/>
      <c r="BH688" s="711"/>
      <c r="BI688" s="711"/>
      <c r="BJ688" s="711"/>
      <c r="BK688" s="711"/>
      <c r="BL688" s="711"/>
      <c r="BM688" s="711"/>
      <c r="BN688" s="711"/>
      <c r="BO688" s="711"/>
      <c r="BP688" s="711"/>
      <c r="BQ688" s="639"/>
      <c r="CB688" s="639"/>
    </row>
    <row r="689" ht="15.75" customHeight="1">
      <c r="A689" s="639"/>
      <c r="B689" s="639"/>
      <c r="C689" s="639"/>
      <c r="D689" s="639"/>
      <c r="E689" s="711"/>
      <c r="F689" s="711"/>
      <c r="G689" s="711"/>
      <c r="H689" s="711"/>
      <c r="I689" s="639"/>
      <c r="J689" s="711"/>
      <c r="K689" s="711"/>
      <c r="L689" s="711"/>
      <c r="M689" s="711"/>
      <c r="N689" s="711"/>
      <c r="O689" s="711"/>
      <c r="P689" s="711"/>
      <c r="Q689" s="711"/>
      <c r="R689" s="711"/>
      <c r="S689" s="711"/>
      <c r="T689" s="711"/>
      <c r="U689" s="711"/>
      <c r="V689" s="711"/>
      <c r="W689" s="711"/>
      <c r="X689" s="711"/>
      <c r="Y689" s="711"/>
      <c r="Z689" s="711"/>
      <c r="AA689" s="711"/>
      <c r="AB689" s="711"/>
      <c r="AC689" s="711"/>
      <c r="AD689" s="711"/>
      <c r="AE689" s="711"/>
      <c r="AF689" s="711"/>
      <c r="AG689" s="711"/>
      <c r="AH689" s="711"/>
      <c r="AI689" s="711"/>
      <c r="AJ689" s="711"/>
      <c r="AK689" s="711"/>
      <c r="AL689" s="711"/>
      <c r="AM689" s="711"/>
      <c r="AN689" s="711"/>
      <c r="AO689" s="711"/>
      <c r="AP689" s="711"/>
      <c r="AQ689" s="711"/>
      <c r="AR689" s="711"/>
      <c r="AS689" s="711"/>
      <c r="AT689" s="711"/>
      <c r="AU689" s="711"/>
      <c r="AV689" s="711"/>
      <c r="AW689" s="711"/>
      <c r="AX689" s="711"/>
      <c r="AY689" s="711"/>
      <c r="AZ689" s="711"/>
      <c r="BA689" s="711"/>
      <c r="BB689" s="711"/>
      <c r="BC689" s="711"/>
      <c r="BD689" s="711"/>
      <c r="BE689" s="711"/>
      <c r="BF689" s="711"/>
      <c r="BG689" s="711"/>
      <c r="BH689" s="711"/>
      <c r="BI689" s="711"/>
      <c r="BJ689" s="711"/>
      <c r="BK689" s="711"/>
      <c r="BL689" s="711"/>
      <c r="BM689" s="711"/>
      <c r="BN689" s="711"/>
      <c r="BO689" s="711"/>
      <c r="BP689" s="711"/>
      <c r="BQ689" s="639"/>
      <c r="CB689" s="639"/>
    </row>
    <row r="690" ht="15.75" customHeight="1">
      <c r="A690" s="639"/>
      <c r="B690" s="639"/>
      <c r="C690" s="639"/>
      <c r="D690" s="639"/>
      <c r="E690" s="711"/>
      <c r="F690" s="711"/>
      <c r="G690" s="711"/>
      <c r="H690" s="711"/>
      <c r="I690" s="639"/>
      <c r="J690" s="711"/>
      <c r="K690" s="711"/>
      <c r="L690" s="711"/>
      <c r="M690" s="711"/>
      <c r="N690" s="711"/>
      <c r="O690" s="711"/>
      <c r="P690" s="711"/>
      <c r="Q690" s="711"/>
      <c r="R690" s="711"/>
      <c r="S690" s="711"/>
      <c r="T690" s="711"/>
      <c r="U690" s="711"/>
      <c r="V690" s="711"/>
      <c r="W690" s="711"/>
      <c r="X690" s="711"/>
      <c r="Y690" s="711"/>
      <c r="Z690" s="711"/>
      <c r="AA690" s="711"/>
      <c r="AB690" s="711"/>
      <c r="AC690" s="711"/>
      <c r="AD690" s="711"/>
      <c r="AE690" s="711"/>
      <c r="AF690" s="711"/>
      <c r="AG690" s="711"/>
      <c r="AH690" s="711"/>
      <c r="AI690" s="711"/>
      <c r="AJ690" s="711"/>
      <c r="AK690" s="711"/>
      <c r="AL690" s="711"/>
      <c r="AM690" s="711"/>
      <c r="AN690" s="711"/>
      <c r="AO690" s="711"/>
      <c r="AP690" s="711"/>
      <c r="AQ690" s="711"/>
      <c r="AR690" s="711"/>
      <c r="AS690" s="711"/>
      <c r="AT690" s="711"/>
      <c r="AU690" s="711"/>
      <c r="AV690" s="711"/>
      <c r="AW690" s="711"/>
      <c r="AX690" s="711"/>
      <c r="AY690" s="711"/>
      <c r="AZ690" s="711"/>
      <c r="BA690" s="711"/>
      <c r="BB690" s="711"/>
      <c r="BC690" s="711"/>
      <c r="BD690" s="711"/>
      <c r="BE690" s="711"/>
      <c r="BF690" s="711"/>
      <c r="BG690" s="711"/>
      <c r="BH690" s="711"/>
      <c r="BI690" s="711"/>
      <c r="BJ690" s="711"/>
      <c r="BK690" s="711"/>
      <c r="BL690" s="711"/>
      <c r="BM690" s="711"/>
      <c r="BN690" s="711"/>
      <c r="BO690" s="711"/>
      <c r="BP690" s="711"/>
      <c r="BQ690" s="639"/>
      <c r="CB690" s="639"/>
    </row>
    <row r="691" ht="15.75" customHeight="1">
      <c r="A691" s="639"/>
      <c r="B691" s="639"/>
      <c r="C691" s="639"/>
      <c r="D691" s="639"/>
      <c r="E691" s="711"/>
      <c r="F691" s="711"/>
      <c r="G691" s="711"/>
      <c r="H691" s="711"/>
      <c r="I691" s="639"/>
      <c r="J691" s="711"/>
      <c r="K691" s="711"/>
      <c r="L691" s="711"/>
      <c r="M691" s="711"/>
      <c r="N691" s="711"/>
      <c r="O691" s="711"/>
      <c r="P691" s="711"/>
      <c r="Q691" s="711"/>
      <c r="R691" s="711"/>
      <c r="S691" s="711"/>
      <c r="T691" s="711"/>
      <c r="U691" s="711"/>
      <c r="V691" s="711"/>
      <c r="W691" s="711"/>
      <c r="X691" s="711"/>
      <c r="Y691" s="711"/>
      <c r="Z691" s="711"/>
      <c r="AA691" s="711"/>
      <c r="AB691" s="711"/>
      <c r="AC691" s="711"/>
      <c r="AD691" s="711"/>
      <c r="AE691" s="711"/>
      <c r="AF691" s="711"/>
      <c r="AG691" s="711"/>
      <c r="AH691" s="711"/>
      <c r="AI691" s="711"/>
      <c r="AJ691" s="711"/>
      <c r="AK691" s="711"/>
      <c r="AL691" s="711"/>
      <c r="AM691" s="711"/>
      <c r="AN691" s="711"/>
      <c r="AO691" s="711"/>
      <c r="AP691" s="711"/>
      <c r="AQ691" s="711"/>
      <c r="AR691" s="711"/>
      <c r="AS691" s="711"/>
      <c r="AT691" s="711"/>
      <c r="AU691" s="711"/>
      <c r="AV691" s="711"/>
      <c r="AW691" s="711"/>
      <c r="AX691" s="711"/>
      <c r="AY691" s="711"/>
      <c r="AZ691" s="711"/>
      <c r="BA691" s="711"/>
      <c r="BB691" s="711"/>
      <c r="BC691" s="711"/>
      <c r="BD691" s="711"/>
      <c r="BE691" s="711"/>
      <c r="BF691" s="711"/>
      <c r="BG691" s="711"/>
      <c r="BH691" s="711"/>
      <c r="BI691" s="711"/>
      <c r="BJ691" s="711"/>
      <c r="BK691" s="711"/>
      <c r="BL691" s="711"/>
      <c r="BM691" s="711"/>
      <c r="BN691" s="711"/>
      <c r="BO691" s="711"/>
      <c r="BP691" s="711"/>
      <c r="BQ691" s="639"/>
      <c r="CB691" s="639"/>
    </row>
    <row r="692" ht="15.75" customHeight="1">
      <c r="A692" s="639"/>
      <c r="B692" s="639"/>
      <c r="C692" s="639"/>
      <c r="D692" s="639"/>
      <c r="E692" s="711"/>
      <c r="F692" s="711"/>
      <c r="G692" s="711"/>
      <c r="H692" s="711"/>
      <c r="I692" s="639"/>
      <c r="J692" s="711"/>
      <c r="K692" s="711"/>
      <c r="L692" s="711"/>
      <c r="M692" s="711"/>
      <c r="N692" s="711"/>
      <c r="O692" s="711"/>
      <c r="P692" s="711"/>
      <c r="Q692" s="711"/>
      <c r="R692" s="711"/>
      <c r="S692" s="711"/>
      <c r="T692" s="711"/>
      <c r="U692" s="711"/>
      <c r="V692" s="711"/>
      <c r="W692" s="711"/>
      <c r="X692" s="711"/>
      <c r="Y692" s="711"/>
      <c r="Z692" s="711"/>
      <c r="AA692" s="711"/>
      <c r="AB692" s="711"/>
      <c r="AC692" s="711"/>
      <c r="AD692" s="711"/>
      <c r="AE692" s="711"/>
      <c r="AF692" s="711"/>
      <c r="AG692" s="711"/>
      <c r="AH692" s="711"/>
      <c r="AI692" s="711"/>
      <c r="AJ692" s="711"/>
      <c r="AK692" s="711"/>
      <c r="AL692" s="711"/>
      <c r="AM692" s="711"/>
      <c r="AN692" s="711"/>
      <c r="AO692" s="711"/>
      <c r="AP692" s="711"/>
      <c r="AQ692" s="711"/>
      <c r="AR692" s="711"/>
      <c r="AS692" s="711"/>
      <c r="AT692" s="711"/>
      <c r="AU692" s="711"/>
      <c r="AV692" s="711"/>
      <c r="AW692" s="711"/>
      <c r="AX692" s="711"/>
      <c r="AY692" s="711"/>
      <c r="AZ692" s="711"/>
      <c r="BA692" s="711"/>
      <c r="BB692" s="711"/>
      <c r="BC692" s="711"/>
      <c r="BD692" s="711"/>
      <c r="BE692" s="711"/>
      <c r="BF692" s="711"/>
      <c r="BG692" s="711"/>
      <c r="BH692" s="711"/>
      <c r="BI692" s="711"/>
      <c r="BJ692" s="711"/>
      <c r="BK692" s="711"/>
      <c r="BL692" s="711"/>
      <c r="BM692" s="711"/>
      <c r="BN692" s="711"/>
      <c r="BO692" s="711"/>
      <c r="BP692" s="711"/>
      <c r="BQ692" s="639"/>
      <c r="CB692" s="639"/>
    </row>
    <row r="693" ht="15.75" customHeight="1">
      <c r="A693" s="639"/>
      <c r="B693" s="639"/>
      <c r="C693" s="639"/>
      <c r="D693" s="639"/>
      <c r="E693" s="711"/>
      <c r="F693" s="711"/>
      <c r="G693" s="711"/>
      <c r="H693" s="711"/>
      <c r="I693" s="639"/>
      <c r="J693" s="711"/>
      <c r="K693" s="711"/>
      <c r="L693" s="711"/>
      <c r="M693" s="711"/>
      <c r="N693" s="711"/>
      <c r="O693" s="711"/>
      <c r="P693" s="711"/>
      <c r="Q693" s="711"/>
      <c r="R693" s="711"/>
      <c r="S693" s="711"/>
      <c r="T693" s="711"/>
      <c r="U693" s="711"/>
      <c r="V693" s="711"/>
      <c r="W693" s="711"/>
      <c r="X693" s="711"/>
      <c r="Y693" s="711"/>
      <c r="Z693" s="711"/>
      <c r="AA693" s="711"/>
      <c r="AB693" s="711"/>
      <c r="AC693" s="711"/>
      <c r="AD693" s="711"/>
      <c r="AE693" s="711"/>
      <c r="AF693" s="711"/>
      <c r="AG693" s="711"/>
      <c r="AH693" s="711"/>
      <c r="AI693" s="711"/>
      <c r="AJ693" s="711"/>
      <c r="AK693" s="711"/>
      <c r="AL693" s="711"/>
      <c r="AM693" s="711"/>
      <c r="AN693" s="711"/>
      <c r="AO693" s="711"/>
      <c r="AP693" s="711"/>
      <c r="AQ693" s="711"/>
      <c r="AR693" s="711"/>
      <c r="AS693" s="711"/>
      <c r="AT693" s="711"/>
      <c r="AU693" s="711"/>
      <c r="AV693" s="711"/>
      <c r="AW693" s="711"/>
      <c r="AX693" s="711"/>
      <c r="AY693" s="711"/>
      <c r="AZ693" s="711"/>
      <c r="BA693" s="711"/>
      <c r="BB693" s="711"/>
      <c r="BC693" s="711"/>
      <c r="BD693" s="711"/>
      <c r="BE693" s="711"/>
      <c r="BF693" s="711"/>
      <c r="BG693" s="711"/>
      <c r="BH693" s="711"/>
      <c r="BI693" s="711"/>
      <c r="BJ693" s="711"/>
      <c r="BK693" s="711"/>
      <c r="BL693" s="711"/>
      <c r="BM693" s="711"/>
      <c r="BN693" s="711"/>
      <c r="BO693" s="711"/>
      <c r="BP693" s="711"/>
      <c r="BQ693" s="639"/>
      <c r="CB693" s="639"/>
    </row>
    <row r="694" ht="15.75" customHeight="1">
      <c r="A694" s="639"/>
      <c r="B694" s="639"/>
      <c r="C694" s="639"/>
      <c r="D694" s="639"/>
      <c r="E694" s="711"/>
      <c r="F694" s="711"/>
      <c r="G694" s="711"/>
      <c r="H694" s="711"/>
      <c r="I694" s="639"/>
      <c r="J694" s="711"/>
      <c r="K694" s="711"/>
      <c r="L694" s="711"/>
      <c r="M694" s="711"/>
      <c r="N694" s="711"/>
      <c r="O694" s="711"/>
      <c r="P694" s="711"/>
      <c r="Q694" s="711"/>
      <c r="R694" s="711"/>
      <c r="S694" s="711"/>
      <c r="T694" s="711"/>
      <c r="U694" s="711"/>
      <c r="V694" s="711"/>
      <c r="W694" s="711"/>
      <c r="X694" s="711"/>
      <c r="Y694" s="711"/>
      <c r="Z694" s="711"/>
      <c r="AA694" s="711"/>
      <c r="AB694" s="711"/>
      <c r="AC694" s="711"/>
      <c r="AD694" s="711"/>
      <c r="AE694" s="711"/>
      <c r="AF694" s="711"/>
      <c r="AG694" s="711"/>
      <c r="AH694" s="711"/>
      <c r="AI694" s="711"/>
      <c r="AJ694" s="711"/>
      <c r="AK694" s="711"/>
      <c r="AL694" s="711"/>
      <c r="AM694" s="711"/>
      <c r="AN694" s="711"/>
      <c r="AO694" s="711"/>
      <c r="AP694" s="711"/>
      <c r="AQ694" s="711"/>
      <c r="AR694" s="711"/>
      <c r="AS694" s="711"/>
      <c r="AT694" s="711"/>
      <c r="AU694" s="711"/>
      <c r="AV694" s="711"/>
      <c r="AW694" s="711"/>
      <c r="AX694" s="711"/>
      <c r="AY694" s="711"/>
      <c r="AZ694" s="711"/>
      <c r="BA694" s="711"/>
      <c r="BB694" s="711"/>
      <c r="BC694" s="711"/>
      <c r="BD694" s="711"/>
      <c r="BE694" s="711"/>
      <c r="BF694" s="711"/>
      <c r="BG694" s="711"/>
      <c r="BH694" s="711"/>
      <c r="BI694" s="711"/>
      <c r="BJ694" s="711"/>
      <c r="BK694" s="711"/>
      <c r="BL694" s="711"/>
      <c r="BM694" s="711"/>
      <c r="BN694" s="711"/>
      <c r="BO694" s="711"/>
      <c r="BP694" s="711"/>
      <c r="BQ694" s="639"/>
      <c r="CB694" s="639"/>
    </row>
    <row r="695" ht="15.75" customHeight="1">
      <c r="A695" s="639"/>
      <c r="B695" s="639"/>
      <c r="C695" s="639"/>
      <c r="D695" s="639"/>
      <c r="E695" s="711"/>
      <c r="F695" s="711"/>
      <c r="G695" s="711"/>
      <c r="H695" s="711"/>
      <c r="I695" s="639"/>
      <c r="J695" s="711"/>
      <c r="K695" s="711"/>
      <c r="L695" s="711"/>
      <c r="M695" s="711"/>
      <c r="N695" s="711"/>
      <c r="O695" s="711"/>
      <c r="P695" s="711"/>
      <c r="Q695" s="711"/>
      <c r="R695" s="711"/>
      <c r="S695" s="711"/>
      <c r="T695" s="711"/>
      <c r="U695" s="711"/>
      <c r="V695" s="711"/>
      <c r="W695" s="711"/>
      <c r="X695" s="711"/>
      <c r="Y695" s="711"/>
      <c r="Z695" s="711"/>
      <c r="AA695" s="711"/>
      <c r="AB695" s="711"/>
      <c r="AC695" s="711"/>
      <c r="AD695" s="711"/>
      <c r="AE695" s="711"/>
      <c r="AF695" s="711"/>
      <c r="AG695" s="711"/>
      <c r="AH695" s="711"/>
      <c r="AI695" s="711"/>
      <c r="AJ695" s="711"/>
      <c r="AK695" s="711"/>
      <c r="AL695" s="711"/>
      <c r="AM695" s="711"/>
      <c r="AN695" s="711"/>
      <c r="AO695" s="711"/>
      <c r="AP695" s="711"/>
      <c r="AQ695" s="711"/>
      <c r="AR695" s="711"/>
      <c r="AS695" s="711"/>
      <c r="AT695" s="711"/>
      <c r="AU695" s="711"/>
      <c r="AV695" s="711"/>
      <c r="AW695" s="711"/>
      <c r="AX695" s="711"/>
      <c r="AY695" s="711"/>
      <c r="AZ695" s="711"/>
      <c r="BA695" s="711"/>
      <c r="BB695" s="711"/>
      <c r="BC695" s="711"/>
      <c r="BD695" s="711"/>
      <c r="BE695" s="711"/>
      <c r="BF695" s="711"/>
      <c r="BG695" s="711"/>
      <c r="BH695" s="711"/>
      <c r="BI695" s="711"/>
      <c r="BJ695" s="711"/>
      <c r="BK695" s="711"/>
      <c r="BL695" s="711"/>
      <c r="BM695" s="711"/>
      <c r="BN695" s="711"/>
      <c r="BO695" s="711"/>
      <c r="BP695" s="711"/>
      <c r="BQ695" s="639"/>
      <c r="CB695" s="639"/>
    </row>
    <row r="696" ht="15.75" customHeight="1">
      <c r="A696" s="639"/>
      <c r="B696" s="639"/>
      <c r="C696" s="639"/>
      <c r="D696" s="639"/>
      <c r="E696" s="711"/>
      <c r="F696" s="711"/>
      <c r="G696" s="711"/>
      <c r="H696" s="711"/>
      <c r="I696" s="639"/>
      <c r="J696" s="711"/>
      <c r="K696" s="711"/>
      <c r="L696" s="711"/>
      <c r="M696" s="711"/>
      <c r="N696" s="711"/>
      <c r="O696" s="711"/>
      <c r="P696" s="711"/>
      <c r="Q696" s="711"/>
      <c r="R696" s="711"/>
      <c r="S696" s="711"/>
      <c r="T696" s="711"/>
      <c r="U696" s="711"/>
      <c r="V696" s="711"/>
      <c r="W696" s="711"/>
      <c r="X696" s="711"/>
      <c r="Y696" s="711"/>
      <c r="Z696" s="711"/>
      <c r="AA696" s="711"/>
      <c r="AB696" s="711"/>
      <c r="AC696" s="711"/>
      <c r="AD696" s="711"/>
      <c r="AE696" s="711"/>
      <c r="AF696" s="711"/>
      <c r="AG696" s="711"/>
      <c r="AH696" s="711"/>
      <c r="AI696" s="711"/>
      <c r="AJ696" s="711"/>
      <c r="AK696" s="711"/>
      <c r="AL696" s="711"/>
      <c r="AM696" s="711"/>
      <c r="AN696" s="711"/>
      <c r="AO696" s="711"/>
      <c r="AP696" s="711"/>
      <c r="AQ696" s="711"/>
      <c r="AR696" s="711"/>
      <c r="AS696" s="711"/>
      <c r="AT696" s="711"/>
      <c r="AU696" s="711"/>
      <c r="AV696" s="711"/>
      <c r="AW696" s="711"/>
      <c r="AX696" s="711"/>
      <c r="AY696" s="711"/>
      <c r="AZ696" s="711"/>
      <c r="BA696" s="711"/>
      <c r="BB696" s="711"/>
      <c r="BC696" s="711"/>
      <c r="BD696" s="711"/>
      <c r="BE696" s="711"/>
      <c r="BF696" s="711"/>
      <c r="BG696" s="711"/>
      <c r="BH696" s="711"/>
      <c r="BI696" s="711"/>
      <c r="BJ696" s="711"/>
      <c r="BK696" s="711"/>
      <c r="BL696" s="711"/>
      <c r="BM696" s="711"/>
      <c r="BN696" s="711"/>
      <c r="BO696" s="711"/>
      <c r="BP696" s="711"/>
      <c r="BQ696" s="639"/>
      <c r="CB696" s="639"/>
    </row>
    <row r="697" ht="15.75" customHeight="1">
      <c r="A697" s="639"/>
      <c r="B697" s="639"/>
      <c r="C697" s="639"/>
      <c r="D697" s="639"/>
      <c r="E697" s="711"/>
      <c r="F697" s="711"/>
      <c r="G697" s="711"/>
      <c r="H697" s="711"/>
      <c r="I697" s="639"/>
      <c r="J697" s="711"/>
      <c r="K697" s="711"/>
      <c r="L697" s="711"/>
      <c r="M697" s="711"/>
      <c r="N697" s="711"/>
      <c r="O697" s="711"/>
      <c r="P697" s="711"/>
      <c r="Q697" s="711"/>
      <c r="R697" s="711"/>
      <c r="S697" s="711"/>
      <c r="T697" s="711"/>
      <c r="U697" s="711"/>
      <c r="V697" s="711"/>
      <c r="W697" s="711"/>
      <c r="X697" s="711"/>
      <c r="Y697" s="711"/>
      <c r="Z697" s="711"/>
      <c r="AA697" s="711"/>
      <c r="AB697" s="711"/>
      <c r="AC697" s="711"/>
      <c r="AD697" s="711"/>
      <c r="AE697" s="711"/>
      <c r="AF697" s="711"/>
      <c r="AG697" s="711"/>
      <c r="AH697" s="711"/>
      <c r="AI697" s="711"/>
      <c r="AJ697" s="711"/>
      <c r="AK697" s="711"/>
      <c r="AL697" s="711"/>
      <c r="AM697" s="711"/>
      <c r="AN697" s="711"/>
      <c r="AO697" s="711"/>
      <c r="AP697" s="711"/>
      <c r="AQ697" s="711"/>
      <c r="AR697" s="711"/>
      <c r="AS697" s="711"/>
      <c r="AT697" s="711"/>
      <c r="AU697" s="711"/>
      <c r="AV697" s="711"/>
      <c r="AW697" s="711"/>
      <c r="AX697" s="711"/>
      <c r="AY697" s="711"/>
      <c r="AZ697" s="711"/>
      <c r="BA697" s="711"/>
      <c r="BB697" s="711"/>
      <c r="BC697" s="711"/>
      <c r="BD697" s="711"/>
      <c r="BE697" s="711"/>
      <c r="BF697" s="711"/>
      <c r="BG697" s="711"/>
      <c r="BH697" s="711"/>
      <c r="BI697" s="711"/>
      <c r="BJ697" s="711"/>
      <c r="BK697" s="711"/>
      <c r="BL697" s="711"/>
      <c r="BM697" s="711"/>
      <c r="BN697" s="711"/>
      <c r="BO697" s="711"/>
      <c r="BP697" s="711"/>
      <c r="BQ697" s="639"/>
      <c r="CB697" s="639"/>
    </row>
    <row r="698" ht="15.75" customHeight="1">
      <c r="A698" s="639"/>
      <c r="B698" s="639"/>
      <c r="C698" s="639"/>
      <c r="D698" s="639"/>
      <c r="E698" s="711"/>
      <c r="F698" s="711"/>
      <c r="G698" s="711"/>
      <c r="H698" s="711"/>
      <c r="I698" s="639"/>
      <c r="J698" s="711"/>
      <c r="K698" s="711"/>
      <c r="L698" s="711"/>
      <c r="M698" s="711"/>
      <c r="N698" s="711"/>
      <c r="O698" s="711"/>
      <c r="P698" s="711"/>
      <c r="Q698" s="711"/>
      <c r="R698" s="711"/>
      <c r="S698" s="711"/>
      <c r="T698" s="711"/>
      <c r="U698" s="711"/>
      <c r="V698" s="711"/>
      <c r="W698" s="711"/>
      <c r="X698" s="711"/>
      <c r="Y698" s="711"/>
      <c r="Z698" s="711"/>
      <c r="AA698" s="711"/>
      <c r="AB698" s="711"/>
      <c r="AC698" s="711"/>
      <c r="AD698" s="711"/>
      <c r="AE698" s="711"/>
      <c r="AF698" s="711"/>
      <c r="AG698" s="711"/>
      <c r="AH698" s="711"/>
      <c r="AI698" s="711"/>
      <c r="AJ698" s="711"/>
      <c r="AK698" s="711"/>
      <c r="AL698" s="711"/>
      <c r="AM698" s="711"/>
      <c r="AN698" s="711"/>
      <c r="AO698" s="711"/>
      <c r="AP698" s="711"/>
      <c r="AQ698" s="711"/>
      <c r="AR698" s="711"/>
      <c r="AS698" s="711"/>
      <c r="AT698" s="711"/>
      <c r="AU698" s="711"/>
      <c r="AV698" s="711"/>
      <c r="AW698" s="711"/>
      <c r="AX698" s="711"/>
      <c r="AY698" s="711"/>
      <c r="AZ698" s="711"/>
      <c r="BA698" s="711"/>
      <c r="BB698" s="711"/>
      <c r="BC698" s="711"/>
      <c r="BD698" s="711"/>
      <c r="BE698" s="711"/>
      <c r="BF698" s="711"/>
      <c r="BG698" s="711"/>
      <c r="BH698" s="711"/>
      <c r="BI698" s="711"/>
      <c r="BJ698" s="711"/>
      <c r="BK698" s="711"/>
      <c r="BL698" s="711"/>
      <c r="BM698" s="711"/>
      <c r="BN698" s="711"/>
      <c r="BO698" s="711"/>
      <c r="BP698" s="711"/>
      <c r="BQ698" s="639"/>
      <c r="CB698" s="639"/>
    </row>
    <row r="699" ht="15.75" customHeight="1">
      <c r="A699" s="639"/>
      <c r="B699" s="639"/>
      <c r="C699" s="639"/>
      <c r="D699" s="639"/>
      <c r="E699" s="711"/>
      <c r="F699" s="711"/>
      <c r="G699" s="711"/>
      <c r="H699" s="711"/>
      <c r="I699" s="639"/>
      <c r="J699" s="711"/>
      <c r="K699" s="711"/>
      <c r="L699" s="711"/>
      <c r="M699" s="711"/>
      <c r="N699" s="711"/>
      <c r="O699" s="711"/>
      <c r="P699" s="711"/>
      <c r="Q699" s="711"/>
      <c r="R699" s="711"/>
      <c r="S699" s="711"/>
      <c r="T699" s="711"/>
      <c r="U699" s="711"/>
      <c r="V699" s="711"/>
      <c r="W699" s="711"/>
      <c r="X699" s="711"/>
      <c r="Y699" s="711"/>
      <c r="Z699" s="711"/>
      <c r="AA699" s="711"/>
      <c r="AB699" s="711"/>
      <c r="AC699" s="711"/>
      <c r="AD699" s="711"/>
      <c r="AE699" s="711"/>
      <c r="AF699" s="711"/>
      <c r="AG699" s="711"/>
      <c r="AH699" s="711"/>
      <c r="AI699" s="711"/>
      <c r="AJ699" s="711"/>
      <c r="AK699" s="711"/>
      <c r="AL699" s="711"/>
      <c r="AM699" s="711"/>
      <c r="AN699" s="711"/>
      <c r="AO699" s="711"/>
      <c r="AP699" s="711"/>
      <c r="AQ699" s="711"/>
      <c r="AR699" s="711"/>
      <c r="AS699" s="711"/>
      <c r="AT699" s="711"/>
      <c r="AU699" s="711"/>
      <c r="AV699" s="711"/>
      <c r="AW699" s="711"/>
      <c r="AX699" s="711"/>
      <c r="AY699" s="711"/>
      <c r="AZ699" s="711"/>
      <c r="BA699" s="711"/>
      <c r="BB699" s="711"/>
      <c r="BC699" s="711"/>
      <c r="BD699" s="711"/>
      <c r="BE699" s="711"/>
      <c r="BF699" s="711"/>
      <c r="BG699" s="711"/>
      <c r="BH699" s="711"/>
      <c r="BI699" s="711"/>
      <c r="BJ699" s="711"/>
      <c r="BK699" s="711"/>
      <c r="BL699" s="711"/>
      <c r="BM699" s="711"/>
      <c r="BN699" s="711"/>
      <c r="BO699" s="711"/>
      <c r="BP699" s="711"/>
      <c r="BQ699" s="639"/>
      <c r="CB699" s="639"/>
    </row>
    <row r="700" ht="15.75" customHeight="1">
      <c r="A700" s="639"/>
      <c r="B700" s="639"/>
      <c r="C700" s="639"/>
      <c r="D700" s="639"/>
      <c r="E700" s="711"/>
      <c r="F700" s="711"/>
      <c r="G700" s="711"/>
      <c r="H700" s="711"/>
      <c r="I700" s="639"/>
      <c r="J700" s="711"/>
      <c r="K700" s="711"/>
      <c r="L700" s="711"/>
      <c r="M700" s="711"/>
      <c r="N700" s="711"/>
      <c r="O700" s="711"/>
      <c r="P700" s="711"/>
      <c r="Q700" s="711"/>
      <c r="R700" s="711"/>
      <c r="S700" s="711"/>
      <c r="T700" s="711"/>
      <c r="U700" s="711"/>
      <c r="V700" s="711"/>
      <c r="W700" s="711"/>
      <c r="X700" s="711"/>
      <c r="Y700" s="711"/>
      <c r="Z700" s="711"/>
      <c r="AA700" s="711"/>
      <c r="AB700" s="711"/>
      <c r="AC700" s="711"/>
      <c r="AD700" s="711"/>
      <c r="AE700" s="711"/>
      <c r="AF700" s="711"/>
      <c r="AG700" s="711"/>
      <c r="AH700" s="711"/>
      <c r="AI700" s="711"/>
      <c r="AJ700" s="711"/>
      <c r="AK700" s="711"/>
      <c r="AL700" s="711"/>
      <c r="AM700" s="711"/>
      <c r="AN700" s="711"/>
      <c r="AO700" s="711"/>
      <c r="AP700" s="711"/>
      <c r="AQ700" s="711"/>
      <c r="AR700" s="711"/>
      <c r="AS700" s="711"/>
      <c r="AT700" s="711"/>
      <c r="AU700" s="711"/>
      <c r="AV700" s="711"/>
      <c r="AW700" s="711"/>
      <c r="AX700" s="711"/>
      <c r="AY700" s="711"/>
      <c r="AZ700" s="711"/>
      <c r="BA700" s="711"/>
      <c r="BB700" s="711"/>
      <c r="BC700" s="711"/>
      <c r="BD700" s="711"/>
      <c r="BE700" s="711"/>
      <c r="BF700" s="711"/>
      <c r="BG700" s="711"/>
      <c r="BH700" s="711"/>
      <c r="BI700" s="711"/>
      <c r="BJ700" s="711"/>
      <c r="BK700" s="711"/>
      <c r="BL700" s="711"/>
      <c r="BM700" s="711"/>
      <c r="BN700" s="711"/>
      <c r="BO700" s="711"/>
      <c r="BP700" s="711"/>
      <c r="BQ700" s="639"/>
      <c r="CB700" s="639"/>
    </row>
    <row r="701" ht="15.75" customHeight="1">
      <c r="A701" s="639"/>
      <c r="B701" s="639"/>
      <c r="C701" s="639"/>
      <c r="D701" s="639"/>
      <c r="E701" s="711"/>
      <c r="F701" s="711"/>
      <c r="G701" s="711"/>
      <c r="H701" s="711"/>
      <c r="I701" s="639"/>
      <c r="J701" s="711"/>
      <c r="K701" s="711"/>
      <c r="L701" s="711"/>
      <c r="M701" s="711"/>
      <c r="N701" s="711"/>
      <c r="O701" s="711"/>
      <c r="P701" s="711"/>
      <c r="Q701" s="711"/>
      <c r="R701" s="711"/>
      <c r="S701" s="711"/>
      <c r="T701" s="711"/>
      <c r="U701" s="711"/>
      <c r="V701" s="711"/>
      <c r="W701" s="711"/>
      <c r="X701" s="711"/>
      <c r="Y701" s="711"/>
      <c r="Z701" s="711"/>
      <c r="AA701" s="711"/>
      <c r="AB701" s="711"/>
      <c r="AC701" s="711"/>
      <c r="AD701" s="711"/>
      <c r="AE701" s="711"/>
      <c r="AF701" s="711"/>
      <c r="AG701" s="711"/>
      <c r="AH701" s="711"/>
      <c r="AI701" s="711"/>
      <c r="AJ701" s="711"/>
      <c r="AK701" s="711"/>
      <c r="AL701" s="711"/>
      <c r="AM701" s="711"/>
      <c r="AN701" s="711"/>
      <c r="AO701" s="711"/>
      <c r="AP701" s="711"/>
      <c r="AQ701" s="711"/>
      <c r="AR701" s="711"/>
      <c r="AS701" s="711"/>
      <c r="AT701" s="711"/>
      <c r="AU701" s="711"/>
      <c r="AV701" s="711"/>
      <c r="AW701" s="711"/>
      <c r="AX701" s="711"/>
      <c r="AY701" s="711"/>
      <c r="AZ701" s="711"/>
      <c r="BA701" s="711"/>
      <c r="BB701" s="711"/>
      <c r="BC701" s="711"/>
      <c r="BD701" s="711"/>
      <c r="BE701" s="711"/>
      <c r="BF701" s="711"/>
      <c r="BG701" s="711"/>
      <c r="BH701" s="711"/>
      <c r="BI701" s="711"/>
      <c r="BJ701" s="711"/>
      <c r="BK701" s="711"/>
      <c r="BL701" s="711"/>
      <c r="BM701" s="711"/>
      <c r="BN701" s="711"/>
      <c r="BO701" s="711"/>
      <c r="BP701" s="711"/>
      <c r="BQ701" s="639"/>
      <c r="CB701" s="639"/>
    </row>
    <row r="702" ht="15.75" customHeight="1">
      <c r="A702" s="639"/>
      <c r="B702" s="639"/>
      <c r="C702" s="639"/>
      <c r="D702" s="639"/>
      <c r="E702" s="711"/>
      <c r="F702" s="711"/>
      <c r="G702" s="711"/>
      <c r="H702" s="711"/>
      <c r="I702" s="639"/>
      <c r="J702" s="711"/>
      <c r="K702" s="711"/>
      <c r="L702" s="711"/>
      <c r="M702" s="711"/>
      <c r="N702" s="711"/>
      <c r="O702" s="711"/>
      <c r="P702" s="711"/>
      <c r="Q702" s="711"/>
      <c r="R702" s="711"/>
      <c r="S702" s="711"/>
      <c r="T702" s="711"/>
      <c r="U702" s="711"/>
      <c r="V702" s="711"/>
      <c r="W702" s="711"/>
      <c r="X702" s="711"/>
      <c r="Y702" s="711"/>
      <c r="Z702" s="711"/>
      <c r="AA702" s="711"/>
      <c r="AB702" s="711"/>
      <c r="AC702" s="711"/>
      <c r="AD702" s="711"/>
      <c r="AE702" s="711"/>
      <c r="AF702" s="711"/>
      <c r="AG702" s="711"/>
      <c r="AH702" s="711"/>
      <c r="AI702" s="711"/>
      <c r="AJ702" s="711"/>
      <c r="AK702" s="711"/>
      <c r="AL702" s="711"/>
      <c r="AM702" s="711"/>
      <c r="AN702" s="711"/>
      <c r="AO702" s="711"/>
      <c r="AP702" s="711"/>
      <c r="AQ702" s="711"/>
      <c r="AR702" s="711"/>
      <c r="AS702" s="711"/>
      <c r="AT702" s="711"/>
      <c r="AU702" s="711"/>
      <c r="AV702" s="711"/>
      <c r="AW702" s="711"/>
      <c r="AX702" s="711"/>
      <c r="AY702" s="711"/>
      <c r="AZ702" s="711"/>
      <c r="BA702" s="711"/>
      <c r="BB702" s="711"/>
      <c r="BC702" s="711"/>
      <c r="BD702" s="711"/>
      <c r="BE702" s="711"/>
      <c r="BF702" s="711"/>
      <c r="BG702" s="711"/>
      <c r="BH702" s="711"/>
      <c r="BI702" s="711"/>
      <c r="BJ702" s="711"/>
      <c r="BK702" s="711"/>
      <c r="BL702" s="711"/>
      <c r="BM702" s="711"/>
      <c r="BN702" s="711"/>
      <c r="BO702" s="711"/>
      <c r="BP702" s="711"/>
      <c r="BQ702" s="639"/>
      <c r="CB702" s="639"/>
    </row>
    <row r="703" ht="15.75" customHeight="1">
      <c r="A703" s="639"/>
      <c r="B703" s="639"/>
      <c r="C703" s="639"/>
      <c r="D703" s="639"/>
      <c r="E703" s="711"/>
      <c r="F703" s="711"/>
      <c r="G703" s="711"/>
      <c r="H703" s="711"/>
      <c r="I703" s="639"/>
      <c r="J703" s="711"/>
      <c r="K703" s="711"/>
      <c r="L703" s="711"/>
      <c r="M703" s="711"/>
      <c r="N703" s="711"/>
      <c r="O703" s="711"/>
      <c r="P703" s="711"/>
      <c r="Q703" s="711"/>
      <c r="R703" s="711"/>
      <c r="S703" s="711"/>
      <c r="T703" s="711"/>
      <c r="U703" s="711"/>
      <c r="V703" s="711"/>
      <c r="W703" s="711"/>
      <c r="X703" s="711"/>
      <c r="Y703" s="711"/>
      <c r="Z703" s="711"/>
      <c r="AA703" s="711"/>
      <c r="AB703" s="711"/>
      <c r="AC703" s="711"/>
      <c r="AD703" s="711"/>
      <c r="AE703" s="711"/>
      <c r="AF703" s="711"/>
      <c r="AG703" s="711"/>
      <c r="AH703" s="711"/>
      <c r="AI703" s="711"/>
      <c r="AJ703" s="711"/>
      <c r="AK703" s="711"/>
      <c r="AL703" s="711"/>
      <c r="AM703" s="711"/>
      <c r="AN703" s="711"/>
      <c r="AO703" s="711"/>
      <c r="AP703" s="711"/>
      <c r="AQ703" s="711"/>
      <c r="AR703" s="711"/>
      <c r="AS703" s="711"/>
      <c r="AT703" s="711"/>
      <c r="AU703" s="711"/>
      <c r="AV703" s="711"/>
      <c r="AW703" s="711"/>
      <c r="AX703" s="711"/>
      <c r="AY703" s="711"/>
      <c r="AZ703" s="711"/>
      <c r="BA703" s="711"/>
      <c r="BB703" s="711"/>
      <c r="BC703" s="711"/>
      <c r="BD703" s="711"/>
      <c r="BE703" s="711"/>
      <c r="BF703" s="711"/>
      <c r="BG703" s="711"/>
      <c r="BH703" s="711"/>
      <c r="BI703" s="711"/>
      <c r="BJ703" s="711"/>
      <c r="BK703" s="711"/>
      <c r="BL703" s="711"/>
      <c r="BM703" s="711"/>
      <c r="BN703" s="711"/>
      <c r="BO703" s="711"/>
      <c r="BP703" s="711"/>
      <c r="BQ703" s="639"/>
      <c r="CB703" s="639"/>
    </row>
    <row r="704" ht="15.75" customHeight="1">
      <c r="A704" s="639"/>
      <c r="B704" s="639"/>
      <c r="C704" s="639"/>
      <c r="D704" s="639"/>
      <c r="E704" s="711"/>
      <c r="F704" s="711"/>
      <c r="G704" s="711"/>
      <c r="H704" s="711"/>
      <c r="I704" s="639"/>
      <c r="J704" s="711"/>
      <c r="K704" s="711"/>
      <c r="L704" s="711"/>
      <c r="M704" s="711"/>
      <c r="N704" s="711"/>
      <c r="O704" s="711"/>
      <c r="P704" s="711"/>
      <c r="Q704" s="711"/>
      <c r="R704" s="711"/>
      <c r="S704" s="711"/>
      <c r="T704" s="711"/>
      <c r="U704" s="711"/>
      <c r="V704" s="711"/>
      <c r="W704" s="711"/>
      <c r="X704" s="711"/>
      <c r="Y704" s="711"/>
      <c r="Z704" s="711"/>
      <c r="AA704" s="711"/>
      <c r="AB704" s="711"/>
      <c r="AC704" s="711"/>
      <c r="AD704" s="711"/>
      <c r="AE704" s="711"/>
      <c r="AF704" s="711"/>
      <c r="AG704" s="711"/>
      <c r="AH704" s="711"/>
      <c r="AI704" s="711"/>
      <c r="AJ704" s="711"/>
      <c r="AK704" s="711"/>
      <c r="AL704" s="711"/>
      <c r="AM704" s="711"/>
      <c r="AN704" s="711"/>
      <c r="AO704" s="711"/>
      <c r="AP704" s="711"/>
      <c r="AQ704" s="711"/>
      <c r="AR704" s="711"/>
      <c r="AS704" s="711"/>
      <c r="AT704" s="711"/>
      <c r="AU704" s="711"/>
      <c r="AV704" s="711"/>
      <c r="AW704" s="711"/>
      <c r="AX704" s="711"/>
      <c r="AY704" s="711"/>
      <c r="AZ704" s="711"/>
      <c r="BA704" s="711"/>
      <c r="BB704" s="711"/>
      <c r="BC704" s="711"/>
      <c r="BD704" s="711"/>
      <c r="BE704" s="711"/>
      <c r="BF704" s="711"/>
      <c r="BG704" s="711"/>
      <c r="BH704" s="711"/>
      <c r="BI704" s="711"/>
      <c r="BJ704" s="711"/>
      <c r="BK704" s="711"/>
      <c r="BL704" s="711"/>
      <c r="BM704" s="711"/>
      <c r="BN704" s="711"/>
      <c r="BO704" s="711"/>
      <c r="BP704" s="711"/>
      <c r="BQ704" s="639"/>
      <c r="CB704" s="639"/>
    </row>
    <row r="705" ht="15.75" customHeight="1">
      <c r="A705" s="639"/>
      <c r="B705" s="639"/>
      <c r="C705" s="639"/>
      <c r="D705" s="639"/>
      <c r="E705" s="711"/>
      <c r="F705" s="711"/>
      <c r="G705" s="711"/>
      <c r="H705" s="711"/>
      <c r="I705" s="639"/>
      <c r="J705" s="711"/>
      <c r="K705" s="711"/>
      <c r="L705" s="711"/>
      <c r="M705" s="711"/>
      <c r="N705" s="711"/>
      <c r="O705" s="711"/>
      <c r="P705" s="711"/>
      <c r="Q705" s="711"/>
      <c r="R705" s="711"/>
      <c r="S705" s="711"/>
      <c r="T705" s="711"/>
      <c r="U705" s="711"/>
      <c r="V705" s="711"/>
      <c r="W705" s="711"/>
      <c r="X705" s="711"/>
      <c r="Y705" s="711"/>
      <c r="Z705" s="711"/>
      <c r="AA705" s="711"/>
      <c r="AB705" s="711"/>
      <c r="AC705" s="711"/>
      <c r="AD705" s="711"/>
      <c r="AE705" s="711"/>
      <c r="AF705" s="711"/>
      <c r="AG705" s="711"/>
      <c r="AH705" s="711"/>
      <c r="AI705" s="711"/>
      <c r="AJ705" s="711"/>
      <c r="AK705" s="711"/>
      <c r="AL705" s="711"/>
      <c r="AM705" s="711"/>
      <c r="AN705" s="711"/>
      <c r="AO705" s="711"/>
      <c r="AP705" s="711"/>
      <c r="AQ705" s="711"/>
      <c r="AR705" s="711"/>
      <c r="AS705" s="711"/>
      <c r="AT705" s="711"/>
      <c r="AU705" s="711"/>
      <c r="AV705" s="711"/>
      <c r="AW705" s="711"/>
      <c r="AX705" s="711"/>
      <c r="AY705" s="711"/>
      <c r="AZ705" s="711"/>
      <c r="BA705" s="711"/>
      <c r="BB705" s="711"/>
      <c r="BC705" s="711"/>
      <c r="BD705" s="711"/>
      <c r="BE705" s="711"/>
      <c r="BF705" s="711"/>
      <c r="BG705" s="711"/>
      <c r="BH705" s="711"/>
      <c r="BI705" s="711"/>
      <c r="BJ705" s="711"/>
      <c r="BK705" s="711"/>
      <c r="BL705" s="711"/>
      <c r="BM705" s="711"/>
      <c r="BN705" s="711"/>
      <c r="BO705" s="711"/>
      <c r="BP705" s="711"/>
      <c r="BQ705" s="639"/>
      <c r="CB705" s="639"/>
    </row>
    <row r="706" ht="15.75" customHeight="1">
      <c r="A706" s="639"/>
      <c r="B706" s="639"/>
      <c r="C706" s="639"/>
      <c r="D706" s="639"/>
      <c r="E706" s="711"/>
      <c r="F706" s="711"/>
      <c r="G706" s="711"/>
      <c r="H706" s="711"/>
      <c r="I706" s="639"/>
      <c r="J706" s="711"/>
      <c r="K706" s="711"/>
      <c r="L706" s="711"/>
      <c r="M706" s="711"/>
      <c r="N706" s="711"/>
      <c r="O706" s="711"/>
      <c r="P706" s="711"/>
      <c r="Q706" s="711"/>
      <c r="R706" s="711"/>
      <c r="S706" s="711"/>
      <c r="T706" s="711"/>
      <c r="U706" s="711"/>
      <c r="V706" s="711"/>
      <c r="W706" s="711"/>
      <c r="X706" s="711"/>
      <c r="Y706" s="711"/>
      <c r="Z706" s="711"/>
      <c r="AA706" s="711"/>
      <c r="AB706" s="711"/>
      <c r="AC706" s="711"/>
      <c r="AD706" s="711"/>
      <c r="AE706" s="711"/>
      <c r="AF706" s="711"/>
      <c r="AG706" s="711"/>
      <c r="AH706" s="711"/>
      <c r="AI706" s="711"/>
      <c r="AJ706" s="711"/>
      <c r="AK706" s="711"/>
      <c r="AL706" s="711"/>
      <c r="AM706" s="711"/>
      <c r="AN706" s="711"/>
      <c r="AO706" s="711"/>
      <c r="AP706" s="711"/>
      <c r="AQ706" s="711"/>
      <c r="AR706" s="711"/>
      <c r="AS706" s="711"/>
      <c r="AT706" s="711"/>
      <c r="AU706" s="711"/>
      <c r="AV706" s="711"/>
      <c r="AW706" s="711"/>
      <c r="AX706" s="711"/>
      <c r="AY706" s="711"/>
      <c r="AZ706" s="711"/>
      <c r="BA706" s="711"/>
      <c r="BB706" s="711"/>
      <c r="BC706" s="711"/>
      <c r="BD706" s="711"/>
      <c r="BE706" s="711"/>
      <c r="BF706" s="711"/>
      <c r="BG706" s="711"/>
      <c r="BH706" s="711"/>
      <c r="BI706" s="711"/>
      <c r="BJ706" s="711"/>
      <c r="BK706" s="711"/>
      <c r="BL706" s="711"/>
      <c r="BM706" s="711"/>
      <c r="BN706" s="711"/>
      <c r="BO706" s="711"/>
      <c r="BP706" s="711"/>
      <c r="BQ706" s="639"/>
      <c r="CB706" s="639"/>
    </row>
    <row r="707" ht="15.75" customHeight="1">
      <c r="A707" s="639"/>
      <c r="B707" s="639"/>
      <c r="C707" s="639"/>
      <c r="D707" s="639"/>
      <c r="E707" s="711"/>
      <c r="F707" s="711"/>
      <c r="G707" s="711"/>
      <c r="H707" s="711"/>
      <c r="I707" s="639"/>
      <c r="J707" s="711"/>
      <c r="K707" s="711"/>
      <c r="L707" s="711"/>
      <c r="M707" s="711"/>
      <c r="N707" s="711"/>
      <c r="O707" s="711"/>
      <c r="P707" s="711"/>
      <c r="Q707" s="711"/>
      <c r="R707" s="711"/>
      <c r="S707" s="711"/>
      <c r="T707" s="711"/>
      <c r="U707" s="711"/>
      <c r="V707" s="711"/>
      <c r="W707" s="711"/>
      <c r="X707" s="711"/>
      <c r="Y707" s="711"/>
      <c r="Z707" s="711"/>
      <c r="AA707" s="711"/>
      <c r="AB707" s="711"/>
      <c r="AC707" s="711"/>
      <c r="AD707" s="711"/>
      <c r="AE707" s="711"/>
      <c r="AF707" s="711"/>
      <c r="AG707" s="711"/>
      <c r="AH707" s="711"/>
      <c r="AI707" s="711"/>
      <c r="AJ707" s="711"/>
      <c r="AK707" s="711"/>
      <c r="AL707" s="711"/>
      <c r="AM707" s="711"/>
      <c r="AN707" s="711"/>
      <c r="AO707" s="711"/>
      <c r="AP707" s="711"/>
      <c r="AQ707" s="711"/>
      <c r="AR707" s="711"/>
      <c r="AS707" s="711"/>
      <c r="AT707" s="711"/>
      <c r="AU707" s="711"/>
      <c r="AV707" s="711"/>
      <c r="AW707" s="711"/>
      <c r="AX707" s="711"/>
      <c r="AY707" s="711"/>
      <c r="AZ707" s="711"/>
      <c r="BA707" s="711"/>
      <c r="BB707" s="711"/>
      <c r="BC707" s="711"/>
      <c r="BD707" s="711"/>
      <c r="BE707" s="711"/>
      <c r="BF707" s="711"/>
      <c r="BG707" s="711"/>
      <c r="BH707" s="711"/>
      <c r="BI707" s="711"/>
      <c r="BJ707" s="711"/>
      <c r="BK707" s="711"/>
      <c r="BL707" s="711"/>
      <c r="BM707" s="711"/>
      <c r="BN707" s="711"/>
      <c r="BO707" s="711"/>
      <c r="BP707" s="711"/>
      <c r="BQ707" s="639"/>
      <c r="CB707" s="639"/>
    </row>
    <row r="708" ht="15.75" customHeight="1">
      <c r="A708" s="639"/>
      <c r="B708" s="639"/>
      <c r="C708" s="639"/>
      <c r="D708" s="639"/>
      <c r="E708" s="711"/>
      <c r="F708" s="711"/>
      <c r="G708" s="711"/>
      <c r="H708" s="711"/>
      <c r="I708" s="639"/>
      <c r="J708" s="711"/>
      <c r="K708" s="711"/>
      <c r="L708" s="711"/>
      <c r="M708" s="711"/>
      <c r="N708" s="711"/>
      <c r="O708" s="711"/>
      <c r="P708" s="711"/>
      <c r="Q708" s="711"/>
      <c r="R708" s="711"/>
      <c r="S708" s="711"/>
      <c r="T708" s="711"/>
      <c r="U708" s="711"/>
      <c r="V708" s="711"/>
      <c r="W708" s="711"/>
      <c r="X708" s="711"/>
      <c r="Y708" s="711"/>
      <c r="Z708" s="711"/>
      <c r="AA708" s="711"/>
      <c r="AB708" s="711"/>
      <c r="AC708" s="711"/>
      <c r="AD708" s="711"/>
      <c r="AE708" s="711"/>
      <c r="AF708" s="711"/>
      <c r="AG708" s="711"/>
      <c r="AH708" s="711"/>
      <c r="AI708" s="711"/>
      <c r="AJ708" s="711"/>
      <c r="AK708" s="711"/>
      <c r="AL708" s="711"/>
      <c r="AM708" s="711"/>
      <c r="AN708" s="711"/>
      <c r="AO708" s="711"/>
      <c r="AP708" s="711"/>
      <c r="AQ708" s="711"/>
      <c r="AR708" s="711"/>
      <c r="AS708" s="711"/>
      <c r="AT708" s="711"/>
      <c r="AU708" s="711"/>
      <c r="AV708" s="711"/>
      <c r="AW708" s="711"/>
      <c r="AX708" s="711"/>
      <c r="AY708" s="711"/>
      <c r="AZ708" s="711"/>
      <c r="BA708" s="711"/>
      <c r="BB708" s="711"/>
      <c r="BC708" s="711"/>
      <c r="BD708" s="711"/>
      <c r="BE708" s="711"/>
      <c r="BF708" s="711"/>
      <c r="BG708" s="711"/>
      <c r="BH708" s="711"/>
      <c r="BI708" s="711"/>
      <c r="BJ708" s="711"/>
      <c r="BK708" s="711"/>
      <c r="BL708" s="711"/>
      <c r="BM708" s="711"/>
      <c r="BN708" s="711"/>
      <c r="BO708" s="711"/>
      <c r="BP708" s="711"/>
      <c r="BQ708" s="639"/>
      <c r="CB708" s="639"/>
    </row>
    <row r="709" ht="15.75" customHeight="1">
      <c r="A709" s="639"/>
      <c r="B709" s="639"/>
      <c r="C709" s="639"/>
      <c r="D709" s="639"/>
      <c r="E709" s="711"/>
      <c r="F709" s="711"/>
      <c r="G709" s="711"/>
      <c r="H709" s="711"/>
      <c r="I709" s="639"/>
      <c r="J709" s="711"/>
      <c r="K709" s="711"/>
      <c r="L709" s="711"/>
      <c r="M709" s="711"/>
      <c r="N709" s="711"/>
      <c r="O709" s="711"/>
      <c r="P709" s="711"/>
      <c r="Q709" s="711"/>
      <c r="R709" s="711"/>
      <c r="S709" s="711"/>
      <c r="T709" s="711"/>
      <c r="U709" s="711"/>
      <c r="V709" s="711"/>
      <c r="W709" s="711"/>
      <c r="X709" s="711"/>
      <c r="Y709" s="711"/>
      <c r="Z709" s="711"/>
      <c r="AA709" s="711"/>
      <c r="AB709" s="711"/>
      <c r="AC709" s="711"/>
      <c r="AD709" s="711"/>
      <c r="AE709" s="711"/>
      <c r="AF709" s="711"/>
      <c r="AG709" s="711"/>
      <c r="AH709" s="711"/>
      <c r="AI709" s="711"/>
      <c r="AJ709" s="711"/>
      <c r="AK709" s="711"/>
      <c r="AL709" s="711"/>
      <c r="AM709" s="711"/>
      <c r="AN709" s="711"/>
      <c r="AO709" s="711"/>
      <c r="AP709" s="711"/>
      <c r="AQ709" s="711"/>
      <c r="AR709" s="711"/>
      <c r="AS709" s="711"/>
      <c r="AT709" s="711"/>
      <c r="AU709" s="711"/>
      <c r="AV709" s="711"/>
      <c r="AW709" s="711"/>
      <c r="AX709" s="711"/>
      <c r="AY709" s="711"/>
      <c r="AZ709" s="711"/>
      <c r="BA709" s="711"/>
      <c r="BB709" s="711"/>
      <c r="BC709" s="711"/>
      <c r="BD709" s="711"/>
      <c r="BE709" s="711"/>
      <c r="BF709" s="711"/>
      <c r="BG709" s="711"/>
      <c r="BH709" s="711"/>
      <c r="BI709" s="711"/>
      <c r="BJ709" s="711"/>
      <c r="BK709" s="711"/>
      <c r="BL709" s="711"/>
      <c r="BM709" s="711"/>
      <c r="BN709" s="711"/>
      <c r="BO709" s="711"/>
      <c r="BP709" s="711"/>
      <c r="BQ709" s="639"/>
      <c r="CB709" s="639"/>
    </row>
    <row r="710" ht="15.75" customHeight="1">
      <c r="A710" s="639"/>
      <c r="B710" s="639"/>
      <c r="C710" s="639"/>
      <c r="D710" s="639"/>
      <c r="E710" s="711"/>
      <c r="F710" s="711"/>
      <c r="G710" s="711"/>
      <c r="H710" s="711"/>
      <c r="I710" s="639"/>
      <c r="J710" s="711"/>
      <c r="K710" s="711"/>
      <c r="L710" s="711"/>
      <c r="M710" s="711"/>
      <c r="N710" s="711"/>
      <c r="O710" s="711"/>
      <c r="P710" s="711"/>
      <c r="Q710" s="711"/>
      <c r="R710" s="711"/>
      <c r="S710" s="711"/>
      <c r="T710" s="711"/>
      <c r="U710" s="711"/>
      <c r="V710" s="711"/>
      <c r="W710" s="711"/>
      <c r="X710" s="711"/>
      <c r="Y710" s="711"/>
      <c r="Z710" s="711"/>
      <c r="AA710" s="711"/>
      <c r="AB710" s="711"/>
      <c r="AC710" s="711"/>
      <c r="AD710" s="711"/>
      <c r="AE710" s="711"/>
      <c r="AF710" s="711"/>
      <c r="AG710" s="711"/>
      <c r="AH710" s="711"/>
      <c r="AI710" s="711"/>
      <c r="AJ710" s="711"/>
      <c r="AK710" s="711"/>
      <c r="AL710" s="711"/>
      <c r="AM710" s="711"/>
      <c r="AN710" s="711"/>
      <c r="AO710" s="711"/>
      <c r="AP710" s="711"/>
      <c r="AQ710" s="711"/>
      <c r="AR710" s="711"/>
      <c r="AS710" s="711"/>
      <c r="AT710" s="711"/>
      <c r="AU710" s="711"/>
      <c r="AV710" s="711"/>
      <c r="AW710" s="711"/>
      <c r="AX710" s="711"/>
      <c r="AY710" s="711"/>
      <c r="AZ710" s="711"/>
      <c r="BA710" s="711"/>
      <c r="BB710" s="711"/>
      <c r="BC710" s="711"/>
      <c r="BD710" s="711"/>
      <c r="BE710" s="711"/>
      <c r="BF710" s="711"/>
      <c r="BG710" s="711"/>
      <c r="BH710" s="711"/>
      <c r="BI710" s="711"/>
      <c r="BJ710" s="711"/>
      <c r="BK710" s="711"/>
      <c r="BL710" s="711"/>
      <c r="BM710" s="711"/>
      <c r="BN710" s="711"/>
      <c r="BO710" s="711"/>
      <c r="BP710" s="711"/>
      <c r="BQ710" s="639"/>
      <c r="CB710" s="639"/>
    </row>
    <row r="711" ht="15.75" customHeight="1">
      <c r="A711" s="639"/>
      <c r="B711" s="639"/>
      <c r="C711" s="639"/>
      <c r="D711" s="639"/>
      <c r="E711" s="711"/>
      <c r="F711" s="711"/>
      <c r="G711" s="711"/>
      <c r="H711" s="711"/>
      <c r="I711" s="639"/>
      <c r="J711" s="711"/>
      <c r="K711" s="711"/>
      <c r="L711" s="711"/>
      <c r="M711" s="711"/>
      <c r="N711" s="711"/>
      <c r="O711" s="711"/>
      <c r="P711" s="711"/>
      <c r="Q711" s="711"/>
      <c r="R711" s="711"/>
      <c r="S711" s="711"/>
      <c r="T711" s="711"/>
      <c r="U711" s="711"/>
      <c r="V711" s="711"/>
      <c r="W711" s="711"/>
      <c r="X711" s="711"/>
      <c r="Y711" s="711"/>
      <c r="Z711" s="711"/>
      <c r="AA711" s="711"/>
      <c r="AB711" s="711"/>
      <c r="AC711" s="711"/>
      <c r="AD711" s="711"/>
      <c r="AE711" s="711"/>
      <c r="AF711" s="711"/>
      <c r="AG711" s="711"/>
      <c r="AH711" s="711"/>
      <c r="AI711" s="711"/>
      <c r="AJ711" s="711"/>
      <c r="AK711" s="711"/>
      <c r="AL711" s="711"/>
      <c r="AM711" s="711"/>
      <c r="AN711" s="711"/>
      <c r="AO711" s="711"/>
      <c r="AP711" s="711"/>
      <c r="AQ711" s="711"/>
      <c r="AR711" s="711"/>
      <c r="AS711" s="711"/>
      <c r="AT711" s="711"/>
      <c r="AU711" s="711"/>
      <c r="AV711" s="711"/>
      <c r="AW711" s="711"/>
      <c r="AX711" s="711"/>
      <c r="AY711" s="711"/>
      <c r="AZ711" s="711"/>
      <c r="BA711" s="711"/>
      <c r="BB711" s="711"/>
      <c r="BC711" s="711"/>
      <c r="BD711" s="711"/>
      <c r="BE711" s="711"/>
      <c r="BF711" s="711"/>
      <c r="BG711" s="711"/>
      <c r="BH711" s="711"/>
      <c r="BI711" s="711"/>
      <c r="BJ711" s="711"/>
      <c r="BK711" s="711"/>
      <c r="BL711" s="711"/>
      <c r="BM711" s="711"/>
      <c r="BN711" s="711"/>
      <c r="BO711" s="711"/>
      <c r="BP711" s="711"/>
      <c r="BQ711" s="639"/>
      <c r="CB711" s="639"/>
    </row>
    <row r="712" ht="15.75" customHeight="1">
      <c r="A712" s="639"/>
      <c r="B712" s="639"/>
      <c r="C712" s="639"/>
      <c r="D712" s="639"/>
      <c r="E712" s="711"/>
      <c r="F712" s="711"/>
      <c r="G712" s="711"/>
      <c r="H712" s="711"/>
      <c r="I712" s="639"/>
      <c r="J712" s="711"/>
      <c r="K712" s="711"/>
      <c r="L712" s="711"/>
      <c r="M712" s="711"/>
      <c r="N712" s="711"/>
      <c r="O712" s="711"/>
      <c r="P712" s="711"/>
      <c r="Q712" s="711"/>
      <c r="R712" s="711"/>
      <c r="S712" s="711"/>
      <c r="T712" s="711"/>
      <c r="U712" s="711"/>
      <c r="V712" s="711"/>
      <c r="W712" s="711"/>
      <c r="X712" s="711"/>
      <c r="Y712" s="711"/>
      <c r="Z712" s="711"/>
      <c r="AA712" s="711"/>
      <c r="AB712" s="711"/>
      <c r="AC712" s="711"/>
      <c r="AD712" s="711"/>
      <c r="AE712" s="711"/>
      <c r="AF712" s="711"/>
      <c r="AG712" s="711"/>
      <c r="AH712" s="711"/>
      <c r="AI712" s="711"/>
      <c r="AJ712" s="711"/>
      <c r="AK712" s="711"/>
      <c r="AL712" s="711"/>
      <c r="AM712" s="711"/>
      <c r="AN712" s="711"/>
      <c r="AO712" s="711"/>
      <c r="AP712" s="711"/>
      <c r="AQ712" s="711"/>
      <c r="AR712" s="711"/>
      <c r="AS712" s="711"/>
      <c r="AT712" s="711"/>
      <c r="AU712" s="711"/>
      <c r="AV712" s="711"/>
      <c r="AW712" s="711"/>
      <c r="AX712" s="711"/>
      <c r="AY712" s="711"/>
      <c r="AZ712" s="711"/>
      <c r="BA712" s="711"/>
      <c r="BB712" s="711"/>
      <c r="BC712" s="711"/>
      <c r="BD712" s="711"/>
      <c r="BE712" s="711"/>
      <c r="BF712" s="711"/>
      <c r="BG712" s="711"/>
      <c r="BH712" s="711"/>
      <c r="BI712" s="711"/>
      <c r="BJ712" s="711"/>
      <c r="BK712" s="711"/>
      <c r="BL712" s="711"/>
      <c r="BM712" s="711"/>
      <c r="BN712" s="711"/>
      <c r="BO712" s="711"/>
      <c r="BP712" s="711"/>
      <c r="BQ712" s="639"/>
      <c r="CB712" s="639"/>
    </row>
    <row r="713" ht="15.75" customHeight="1">
      <c r="A713" s="639"/>
      <c r="B713" s="639"/>
      <c r="C713" s="639"/>
      <c r="D713" s="639"/>
      <c r="E713" s="711"/>
      <c r="F713" s="711"/>
      <c r="G713" s="711"/>
      <c r="H713" s="711"/>
      <c r="I713" s="639"/>
      <c r="J713" s="711"/>
      <c r="K713" s="711"/>
      <c r="L713" s="711"/>
      <c r="M713" s="711"/>
      <c r="N713" s="711"/>
      <c r="O713" s="711"/>
      <c r="P713" s="711"/>
      <c r="Q713" s="711"/>
      <c r="R713" s="711"/>
      <c r="S713" s="711"/>
      <c r="T713" s="711"/>
      <c r="U713" s="711"/>
      <c r="V713" s="711"/>
      <c r="W713" s="711"/>
      <c r="X713" s="711"/>
      <c r="Y713" s="711"/>
      <c r="Z713" s="711"/>
      <c r="AA713" s="711"/>
      <c r="AB713" s="711"/>
      <c r="AC713" s="711"/>
      <c r="AD713" s="711"/>
      <c r="AE713" s="711"/>
      <c r="AF713" s="711"/>
      <c r="AG713" s="711"/>
      <c r="AH713" s="711"/>
      <c r="AI713" s="711"/>
      <c r="AJ713" s="711"/>
      <c r="AK713" s="711"/>
      <c r="AL713" s="711"/>
      <c r="AM713" s="711"/>
      <c r="AN713" s="711"/>
      <c r="AO713" s="711"/>
      <c r="AP713" s="711"/>
      <c r="AQ713" s="711"/>
      <c r="AR713" s="711"/>
      <c r="AS713" s="711"/>
      <c r="AT713" s="711"/>
      <c r="AU713" s="711"/>
      <c r="AV713" s="711"/>
      <c r="AW713" s="711"/>
      <c r="AX713" s="711"/>
      <c r="AY713" s="711"/>
      <c r="AZ713" s="711"/>
      <c r="BA713" s="711"/>
      <c r="BB713" s="711"/>
      <c r="BC713" s="711"/>
      <c r="BD713" s="711"/>
      <c r="BE713" s="711"/>
      <c r="BF713" s="711"/>
      <c r="BG713" s="711"/>
      <c r="BH713" s="711"/>
      <c r="BI713" s="711"/>
      <c r="BJ713" s="711"/>
      <c r="BK713" s="711"/>
      <c r="BL713" s="711"/>
      <c r="BM713" s="711"/>
      <c r="BN713" s="711"/>
      <c r="BO713" s="711"/>
      <c r="BP713" s="711"/>
      <c r="BQ713" s="639"/>
      <c r="CB713" s="639"/>
    </row>
    <row r="714" ht="15.75" customHeight="1">
      <c r="A714" s="639"/>
      <c r="B714" s="639"/>
      <c r="C714" s="639"/>
      <c r="D714" s="639"/>
      <c r="E714" s="711"/>
      <c r="F714" s="711"/>
      <c r="G714" s="711"/>
      <c r="H714" s="711"/>
      <c r="I714" s="639"/>
      <c r="J714" s="711"/>
      <c r="K714" s="711"/>
      <c r="L714" s="711"/>
      <c r="M714" s="711"/>
      <c r="N714" s="711"/>
      <c r="O714" s="711"/>
      <c r="P714" s="711"/>
      <c r="Q714" s="711"/>
      <c r="R714" s="711"/>
      <c r="S714" s="711"/>
      <c r="T714" s="711"/>
      <c r="U714" s="711"/>
      <c r="V714" s="711"/>
      <c r="W714" s="711"/>
      <c r="X714" s="711"/>
      <c r="Y714" s="711"/>
      <c r="Z714" s="711"/>
      <c r="AA714" s="711"/>
      <c r="AB714" s="711"/>
      <c r="AC714" s="711"/>
      <c r="AD714" s="711"/>
      <c r="AE714" s="711"/>
      <c r="AF714" s="711"/>
      <c r="AG714" s="711"/>
      <c r="AH714" s="711"/>
      <c r="AI714" s="711"/>
      <c r="AJ714" s="711"/>
      <c r="AK714" s="711"/>
      <c r="AL714" s="711"/>
      <c r="AM714" s="711"/>
      <c r="AN714" s="711"/>
      <c r="AO714" s="711"/>
      <c r="AP714" s="711"/>
      <c r="AQ714" s="711"/>
      <c r="AR714" s="711"/>
      <c r="AS714" s="711"/>
      <c r="AT714" s="711"/>
      <c r="AU714" s="711"/>
      <c r="AV714" s="711"/>
      <c r="AW714" s="711"/>
      <c r="AX714" s="711"/>
      <c r="AY714" s="711"/>
      <c r="AZ714" s="711"/>
      <c r="BA714" s="711"/>
      <c r="BB714" s="711"/>
      <c r="BC714" s="711"/>
      <c r="BD714" s="711"/>
      <c r="BE714" s="711"/>
      <c r="BF714" s="711"/>
      <c r="BG714" s="711"/>
      <c r="BH714" s="711"/>
      <c r="BI714" s="711"/>
      <c r="BJ714" s="711"/>
      <c r="BK714" s="711"/>
      <c r="BL714" s="711"/>
      <c r="BM714" s="711"/>
      <c r="BN714" s="711"/>
      <c r="BO714" s="711"/>
      <c r="BP714" s="711"/>
      <c r="BQ714" s="639"/>
      <c r="CB714" s="639"/>
    </row>
    <row r="715" ht="15.75" customHeight="1">
      <c r="A715" s="639"/>
      <c r="B715" s="639"/>
      <c r="C715" s="639"/>
      <c r="D715" s="639"/>
      <c r="E715" s="711"/>
      <c r="F715" s="711"/>
      <c r="G715" s="711"/>
      <c r="H715" s="711"/>
      <c r="I715" s="639"/>
      <c r="J715" s="711"/>
      <c r="K715" s="711"/>
      <c r="L715" s="711"/>
      <c r="M715" s="711"/>
      <c r="N715" s="711"/>
      <c r="O715" s="711"/>
      <c r="P715" s="711"/>
      <c r="Q715" s="711"/>
      <c r="R715" s="711"/>
      <c r="S715" s="711"/>
      <c r="T715" s="711"/>
      <c r="U715" s="711"/>
      <c r="V715" s="711"/>
      <c r="W715" s="711"/>
      <c r="X715" s="711"/>
      <c r="Y715" s="711"/>
      <c r="Z715" s="711"/>
      <c r="AA715" s="711"/>
      <c r="AB715" s="711"/>
      <c r="AC715" s="711"/>
      <c r="AD715" s="711"/>
      <c r="AE715" s="711"/>
      <c r="AF715" s="711"/>
      <c r="AG715" s="711"/>
      <c r="AH715" s="711"/>
      <c r="AI715" s="711"/>
      <c r="AJ715" s="711"/>
      <c r="AK715" s="711"/>
      <c r="AL715" s="711"/>
      <c r="AM715" s="711"/>
      <c r="AN715" s="711"/>
      <c r="AO715" s="711"/>
      <c r="AP715" s="711"/>
      <c r="AQ715" s="711"/>
      <c r="AR715" s="711"/>
      <c r="AS715" s="711"/>
      <c r="AT715" s="711"/>
      <c r="AU715" s="711"/>
      <c r="AV715" s="711"/>
      <c r="AW715" s="711"/>
      <c r="AX715" s="711"/>
      <c r="AY715" s="711"/>
      <c r="AZ715" s="711"/>
      <c r="BA715" s="711"/>
      <c r="BB715" s="711"/>
      <c r="BC715" s="711"/>
      <c r="BD715" s="711"/>
      <c r="BE715" s="711"/>
      <c r="BF715" s="711"/>
      <c r="BG715" s="711"/>
      <c r="BH715" s="711"/>
      <c r="BI715" s="711"/>
      <c r="BJ715" s="711"/>
      <c r="BK715" s="711"/>
      <c r="BL715" s="711"/>
      <c r="BM715" s="711"/>
      <c r="BN715" s="711"/>
      <c r="BO715" s="711"/>
      <c r="BP715" s="711"/>
      <c r="BQ715" s="639"/>
      <c r="CB715" s="639"/>
    </row>
    <row r="716" ht="15.75" customHeight="1">
      <c r="A716" s="639"/>
      <c r="B716" s="639"/>
      <c r="C716" s="639"/>
      <c r="D716" s="639"/>
      <c r="E716" s="711"/>
      <c r="F716" s="711"/>
      <c r="G716" s="711"/>
      <c r="H716" s="711"/>
      <c r="I716" s="639"/>
      <c r="J716" s="711"/>
      <c r="K716" s="711"/>
      <c r="L716" s="711"/>
      <c r="M716" s="711"/>
      <c r="N716" s="711"/>
      <c r="O716" s="711"/>
      <c r="P716" s="711"/>
      <c r="Q716" s="711"/>
      <c r="R716" s="711"/>
      <c r="S716" s="711"/>
      <c r="T716" s="711"/>
      <c r="U716" s="711"/>
      <c r="V716" s="711"/>
      <c r="W716" s="711"/>
      <c r="X716" s="711"/>
      <c r="Y716" s="711"/>
      <c r="Z716" s="711"/>
      <c r="AA716" s="711"/>
      <c r="AB716" s="711"/>
      <c r="AC716" s="711"/>
      <c r="AD716" s="711"/>
      <c r="AE716" s="711"/>
      <c r="AF716" s="711"/>
      <c r="AG716" s="711"/>
      <c r="AH716" s="711"/>
      <c r="AI716" s="711"/>
      <c r="AJ716" s="711"/>
      <c r="AK716" s="711"/>
      <c r="AL716" s="711"/>
      <c r="AM716" s="711"/>
      <c r="AN716" s="711"/>
      <c r="AO716" s="711"/>
      <c r="AP716" s="711"/>
      <c r="AQ716" s="711"/>
      <c r="AR716" s="711"/>
      <c r="AS716" s="711"/>
      <c r="AT716" s="711"/>
      <c r="AU716" s="711"/>
      <c r="AV716" s="711"/>
      <c r="AW716" s="711"/>
      <c r="AX716" s="711"/>
      <c r="AY716" s="711"/>
      <c r="AZ716" s="711"/>
      <c r="BA716" s="711"/>
      <c r="BB716" s="711"/>
      <c r="BC716" s="711"/>
      <c r="BD716" s="711"/>
      <c r="BE716" s="711"/>
      <c r="BF716" s="711"/>
      <c r="BG716" s="711"/>
      <c r="BH716" s="711"/>
      <c r="BI716" s="711"/>
      <c r="BJ716" s="711"/>
      <c r="BK716" s="711"/>
      <c r="BL716" s="711"/>
      <c r="BM716" s="711"/>
      <c r="BN716" s="711"/>
      <c r="BO716" s="711"/>
      <c r="BP716" s="711"/>
      <c r="BQ716" s="639"/>
      <c r="CB716" s="639"/>
    </row>
    <row r="717" ht="15.75" customHeight="1">
      <c r="A717" s="639"/>
      <c r="B717" s="639"/>
      <c r="C717" s="639"/>
      <c r="D717" s="639"/>
      <c r="E717" s="711"/>
      <c r="F717" s="711"/>
      <c r="G717" s="711"/>
      <c r="H717" s="711"/>
      <c r="I717" s="639"/>
      <c r="J717" s="711"/>
      <c r="K717" s="711"/>
      <c r="L717" s="711"/>
      <c r="M717" s="711"/>
      <c r="N717" s="711"/>
      <c r="O717" s="711"/>
      <c r="P717" s="711"/>
      <c r="Q717" s="711"/>
      <c r="R717" s="711"/>
      <c r="S717" s="711"/>
      <c r="T717" s="711"/>
      <c r="U717" s="711"/>
      <c r="V717" s="711"/>
      <c r="W717" s="711"/>
      <c r="X717" s="711"/>
      <c r="Y717" s="711"/>
      <c r="Z717" s="711"/>
      <c r="AA717" s="711"/>
      <c r="AB717" s="711"/>
      <c r="AC717" s="711"/>
      <c r="AD717" s="711"/>
      <c r="AE717" s="711"/>
      <c r="AF717" s="711"/>
      <c r="AG717" s="711"/>
      <c r="AH717" s="711"/>
      <c r="AI717" s="711"/>
      <c r="AJ717" s="711"/>
      <c r="AK717" s="711"/>
      <c r="AL717" s="711"/>
      <c r="AM717" s="711"/>
      <c r="AN717" s="711"/>
      <c r="AO717" s="711"/>
      <c r="AP717" s="711"/>
      <c r="AQ717" s="711"/>
      <c r="AR717" s="711"/>
      <c r="AS717" s="711"/>
      <c r="AT717" s="711"/>
      <c r="AU717" s="711"/>
      <c r="AV717" s="711"/>
      <c r="AW717" s="711"/>
      <c r="AX717" s="711"/>
      <c r="AY717" s="711"/>
      <c r="AZ717" s="711"/>
      <c r="BA717" s="711"/>
      <c r="BB717" s="711"/>
      <c r="BC717" s="711"/>
      <c r="BD717" s="711"/>
      <c r="BE717" s="711"/>
      <c r="BF717" s="711"/>
      <c r="BG717" s="711"/>
      <c r="BH717" s="711"/>
      <c r="BI717" s="711"/>
      <c r="BJ717" s="711"/>
      <c r="BK717" s="711"/>
      <c r="BL717" s="711"/>
      <c r="BM717" s="711"/>
      <c r="BN717" s="711"/>
      <c r="BO717" s="711"/>
      <c r="BP717" s="711"/>
      <c r="BQ717" s="639"/>
      <c r="CB717" s="639"/>
    </row>
    <row r="718" ht="15.75" customHeight="1">
      <c r="A718" s="639"/>
      <c r="B718" s="639"/>
      <c r="C718" s="639"/>
      <c r="D718" s="639"/>
      <c r="E718" s="711"/>
      <c r="F718" s="711"/>
      <c r="G718" s="711"/>
      <c r="H718" s="711"/>
      <c r="I718" s="639"/>
      <c r="J718" s="711"/>
      <c r="K718" s="711"/>
      <c r="L718" s="711"/>
      <c r="M718" s="711"/>
      <c r="N718" s="711"/>
      <c r="O718" s="711"/>
      <c r="P718" s="711"/>
      <c r="Q718" s="711"/>
      <c r="R718" s="711"/>
      <c r="S718" s="711"/>
      <c r="T718" s="711"/>
      <c r="U718" s="711"/>
      <c r="V718" s="711"/>
      <c r="W718" s="711"/>
      <c r="X718" s="711"/>
      <c r="Y718" s="711"/>
      <c r="Z718" s="711"/>
      <c r="AA718" s="711"/>
      <c r="AB718" s="711"/>
      <c r="AC718" s="711"/>
      <c r="AD718" s="711"/>
      <c r="AE718" s="711"/>
      <c r="AF718" s="711"/>
      <c r="AG718" s="711"/>
      <c r="AH718" s="711"/>
      <c r="AI718" s="711"/>
      <c r="AJ718" s="711"/>
      <c r="AK718" s="711"/>
      <c r="AL718" s="711"/>
      <c r="AM718" s="711"/>
      <c r="AN718" s="711"/>
      <c r="AO718" s="711"/>
      <c r="AP718" s="711"/>
      <c r="AQ718" s="711"/>
      <c r="AR718" s="711"/>
      <c r="AS718" s="711"/>
      <c r="AT718" s="711"/>
      <c r="AU718" s="711"/>
      <c r="AV718" s="711"/>
      <c r="AW718" s="711"/>
      <c r="AX718" s="711"/>
      <c r="AY718" s="711"/>
      <c r="AZ718" s="711"/>
      <c r="BA718" s="711"/>
      <c r="BB718" s="711"/>
      <c r="BC718" s="711"/>
      <c r="BD718" s="711"/>
      <c r="BE718" s="711"/>
      <c r="BF718" s="711"/>
      <c r="BG718" s="711"/>
      <c r="BH718" s="711"/>
      <c r="BI718" s="711"/>
      <c r="BJ718" s="711"/>
      <c r="BK718" s="711"/>
      <c r="BL718" s="711"/>
      <c r="BM718" s="711"/>
      <c r="BN718" s="711"/>
      <c r="BO718" s="711"/>
      <c r="BP718" s="711"/>
      <c r="BQ718" s="639"/>
      <c r="CB718" s="639"/>
    </row>
    <row r="719" ht="15.75" customHeight="1">
      <c r="A719" s="639"/>
      <c r="B719" s="639"/>
      <c r="C719" s="639"/>
      <c r="D719" s="639"/>
      <c r="E719" s="711"/>
      <c r="F719" s="711"/>
      <c r="G719" s="711"/>
      <c r="H719" s="711"/>
      <c r="I719" s="639"/>
      <c r="J719" s="711"/>
      <c r="K719" s="711"/>
      <c r="L719" s="711"/>
      <c r="M719" s="711"/>
      <c r="N719" s="711"/>
      <c r="O719" s="711"/>
      <c r="P719" s="711"/>
      <c r="Q719" s="711"/>
      <c r="R719" s="711"/>
      <c r="S719" s="711"/>
      <c r="T719" s="711"/>
      <c r="U719" s="711"/>
      <c r="V719" s="711"/>
      <c r="W719" s="711"/>
      <c r="X719" s="711"/>
      <c r="Y719" s="711"/>
      <c r="Z719" s="711"/>
      <c r="AA719" s="711"/>
      <c r="AB719" s="711"/>
      <c r="AC719" s="711"/>
      <c r="AD719" s="711"/>
      <c r="AE719" s="711"/>
      <c r="AF719" s="711"/>
      <c r="AG719" s="711"/>
      <c r="AH719" s="711"/>
      <c r="AI719" s="711"/>
      <c r="AJ719" s="711"/>
      <c r="AK719" s="711"/>
      <c r="AL719" s="711"/>
      <c r="AM719" s="711"/>
      <c r="AN719" s="711"/>
      <c r="AO719" s="711"/>
      <c r="AP719" s="711"/>
      <c r="AQ719" s="711"/>
      <c r="AR719" s="711"/>
      <c r="AS719" s="711"/>
      <c r="AT719" s="711"/>
      <c r="AU719" s="711"/>
      <c r="AV719" s="711"/>
      <c r="AW719" s="711"/>
      <c r="AX719" s="711"/>
      <c r="AY719" s="711"/>
      <c r="AZ719" s="711"/>
      <c r="BA719" s="711"/>
      <c r="BB719" s="711"/>
      <c r="BC719" s="711"/>
      <c r="BD719" s="711"/>
      <c r="BE719" s="711"/>
      <c r="BF719" s="711"/>
      <c r="BG719" s="711"/>
      <c r="BH719" s="711"/>
      <c r="BI719" s="711"/>
      <c r="BJ719" s="711"/>
      <c r="BK719" s="711"/>
      <c r="BL719" s="711"/>
      <c r="BM719" s="711"/>
      <c r="BN719" s="711"/>
      <c r="BO719" s="711"/>
      <c r="BP719" s="711"/>
      <c r="BQ719" s="639"/>
      <c r="CB719" s="639"/>
    </row>
    <row r="720" ht="15.75" customHeight="1">
      <c r="A720" s="639"/>
      <c r="B720" s="639"/>
      <c r="C720" s="639"/>
      <c r="D720" s="639"/>
      <c r="E720" s="711"/>
      <c r="F720" s="711"/>
      <c r="G720" s="711"/>
      <c r="H720" s="711"/>
      <c r="I720" s="639"/>
      <c r="J720" s="711"/>
      <c r="K720" s="711"/>
      <c r="L720" s="711"/>
      <c r="M720" s="711"/>
      <c r="N720" s="711"/>
      <c r="O720" s="711"/>
      <c r="P720" s="711"/>
      <c r="Q720" s="711"/>
      <c r="R720" s="711"/>
      <c r="S720" s="711"/>
      <c r="T720" s="711"/>
      <c r="U720" s="711"/>
      <c r="V720" s="711"/>
      <c r="W720" s="711"/>
      <c r="X720" s="711"/>
      <c r="Y720" s="711"/>
      <c r="Z720" s="711"/>
      <c r="AA720" s="711"/>
      <c r="AB720" s="711"/>
      <c r="AC720" s="711"/>
      <c r="AD720" s="711"/>
      <c r="AE720" s="711"/>
      <c r="AF720" s="711"/>
      <c r="AG720" s="711"/>
      <c r="AH720" s="711"/>
      <c r="AI720" s="711"/>
      <c r="AJ720" s="711"/>
      <c r="AK720" s="711"/>
      <c r="AL720" s="711"/>
      <c r="AM720" s="711"/>
      <c r="AN720" s="711"/>
      <c r="AO720" s="711"/>
      <c r="AP720" s="711"/>
      <c r="AQ720" s="711"/>
      <c r="AR720" s="711"/>
      <c r="AS720" s="711"/>
      <c r="AT720" s="711"/>
      <c r="AU720" s="711"/>
      <c r="AV720" s="711"/>
      <c r="AW720" s="711"/>
      <c r="AX720" s="711"/>
      <c r="AY720" s="711"/>
      <c r="AZ720" s="711"/>
      <c r="BA720" s="711"/>
      <c r="BB720" s="711"/>
      <c r="BC720" s="711"/>
      <c r="BD720" s="711"/>
      <c r="BE720" s="711"/>
      <c r="BF720" s="711"/>
      <c r="BG720" s="711"/>
      <c r="BH720" s="711"/>
      <c r="BI720" s="711"/>
      <c r="BJ720" s="711"/>
      <c r="BK720" s="711"/>
      <c r="BL720" s="711"/>
      <c r="BM720" s="711"/>
      <c r="BN720" s="711"/>
      <c r="BO720" s="711"/>
      <c r="BP720" s="711"/>
      <c r="BQ720" s="639"/>
      <c r="CB720" s="639"/>
    </row>
    <row r="721" ht="15.75" customHeight="1">
      <c r="A721" s="639"/>
      <c r="B721" s="639"/>
      <c r="C721" s="639"/>
      <c r="D721" s="639"/>
      <c r="E721" s="711"/>
      <c r="F721" s="711"/>
      <c r="G721" s="711"/>
      <c r="H721" s="711"/>
      <c r="I721" s="639"/>
      <c r="J721" s="711"/>
      <c r="K721" s="711"/>
      <c r="L721" s="711"/>
      <c r="M721" s="711"/>
      <c r="N721" s="711"/>
      <c r="O721" s="711"/>
      <c r="P721" s="711"/>
      <c r="Q721" s="711"/>
      <c r="R721" s="711"/>
      <c r="S721" s="711"/>
      <c r="T721" s="711"/>
      <c r="U721" s="711"/>
      <c r="V721" s="711"/>
      <c r="W721" s="711"/>
      <c r="X721" s="711"/>
      <c r="Y721" s="711"/>
      <c r="Z721" s="711"/>
      <c r="AA721" s="711"/>
      <c r="AB721" s="711"/>
      <c r="AC721" s="711"/>
      <c r="AD721" s="711"/>
      <c r="AE721" s="711"/>
      <c r="AF721" s="711"/>
      <c r="AG721" s="711"/>
      <c r="AH721" s="711"/>
      <c r="AI721" s="711"/>
      <c r="AJ721" s="711"/>
      <c r="AK721" s="711"/>
      <c r="AL721" s="711"/>
      <c r="AM721" s="711"/>
      <c r="AN721" s="711"/>
      <c r="AO721" s="711"/>
      <c r="AP721" s="711"/>
      <c r="AQ721" s="711"/>
      <c r="AR721" s="711"/>
      <c r="AS721" s="711"/>
      <c r="AT721" s="711"/>
      <c r="AU721" s="711"/>
      <c r="AV721" s="711"/>
      <c r="AW721" s="711"/>
      <c r="AX721" s="711"/>
      <c r="AY721" s="711"/>
      <c r="AZ721" s="711"/>
      <c r="BA721" s="711"/>
      <c r="BB721" s="711"/>
      <c r="BC721" s="711"/>
      <c r="BD721" s="711"/>
      <c r="BE721" s="711"/>
      <c r="BF721" s="711"/>
      <c r="BG721" s="711"/>
      <c r="BH721" s="711"/>
      <c r="BI721" s="711"/>
      <c r="BJ721" s="711"/>
      <c r="BK721" s="711"/>
      <c r="BL721" s="711"/>
      <c r="BM721" s="711"/>
      <c r="BN721" s="711"/>
      <c r="BO721" s="711"/>
      <c r="BP721" s="711"/>
      <c r="BQ721" s="639"/>
      <c r="CB721" s="639"/>
    </row>
    <row r="722" ht="15.75" customHeight="1">
      <c r="A722" s="639"/>
      <c r="B722" s="639"/>
      <c r="C722" s="639"/>
      <c r="D722" s="639"/>
      <c r="E722" s="711"/>
      <c r="F722" s="711"/>
      <c r="G722" s="711"/>
      <c r="H722" s="711"/>
      <c r="I722" s="639"/>
      <c r="J722" s="711"/>
      <c r="K722" s="711"/>
      <c r="L722" s="711"/>
      <c r="M722" s="711"/>
      <c r="N722" s="711"/>
      <c r="O722" s="711"/>
      <c r="P722" s="711"/>
      <c r="Q722" s="711"/>
      <c r="R722" s="711"/>
      <c r="S722" s="711"/>
      <c r="T722" s="711"/>
      <c r="U722" s="711"/>
      <c r="V722" s="711"/>
      <c r="W722" s="711"/>
      <c r="X722" s="711"/>
      <c r="Y722" s="711"/>
      <c r="Z722" s="711"/>
      <c r="AA722" s="711"/>
      <c r="AB722" s="711"/>
      <c r="AC722" s="711"/>
      <c r="AD722" s="711"/>
      <c r="AE722" s="711"/>
      <c r="AF722" s="711"/>
      <c r="AG722" s="711"/>
      <c r="AH722" s="711"/>
      <c r="AI722" s="711"/>
      <c r="AJ722" s="711"/>
      <c r="AK722" s="711"/>
      <c r="AL722" s="711"/>
      <c r="AM722" s="711"/>
      <c r="AN722" s="711"/>
      <c r="AO722" s="711"/>
      <c r="AP722" s="711"/>
      <c r="AQ722" s="711"/>
      <c r="AR722" s="711"/>
      <c r="AS722" s="711"/>
      <c r="AT722" s="711"/>
      <c r="AU722" s="711"/>
      <c r="AV722" s="711"/>
      <c r="AW722" s="711"/>
      <c r="AX722" s="711"/>
      <c r="AY722" s="711"/>
      <c r="AZ722" s="711"/>
      <c r="BA722" s="711"/>
      <c r="BB722" s="711"/>
      <c r="BC722" s="711"/>
      <c r="BD722" s="711"/>
      <c r="BE722" s="711"/>
      <c r="BF722" s="711"/>
      <c r="BG722" s="711"/>
      <c r="BH722" s="711"/>
      <c r="BI722" s="711"/>
      <c r="BJ722" s="711"/>
      <c r="BK722" s="711"/>
      <c r="BL722" s="711"/>
      <c r="BM722" s="711"/>
      <c r="BN722" s="711"/>
      <c r="BO722" s="711"/>
      <c r="BP722" s="711"/>
      <c r="BQ722" s="639"/>
      <c r="CB722" s="639"/>
    </row>
    <row r="723" ht="15.75" customHeight="1">
      <c r="A723" s="639"/>
      <c r="B723" s="639"/>
      <c r="C723" s="639"/>
      <c r="D723" s="639"/>
      <c r="E723" s="711"/>
      <c r="F723" s="711"/>
      <c r="G723" s="711"/>
      <c r="H723" s="711"/>
      <c r="I723" s="639"/>
      <c r="J723" s="711"/>
      <c r="K723" s="711"/>
      <c r="L723" s="711"/>
      <c r="M723" s="711"/>
      <c r="N723" s="711"/>
      <c r="O723" s="711"/>
      <c r="P723" s="711"/>
      <c r="Q723" s="711"/>
      <c r="R723" s="711"/>
      <c r="S723" s="711"/>
      <c r="T723" s="711"/>
      <c r="U723" s="711"/>
      <c r="V723" s="711"/>
      <c r="W723" s="711"/>
      <c r="X723" s="711"/>
      <c r="Y723" s="711"/>
      <c r="Z723" s="711"/>
      <c r="AA723" s="711"/>
      <c r="AB723" s="711"/>
      <c r="AC723" s="711"/>
      <c r="AD723" s="711"/>
      <c r="AE723" s="711"/>
      <c r="AF723" s="711"/>
      <c r="AG723" s="711"/>
      <c r="AH723" s="711"/>
      <c r="AI723" s="711"/>
      <c r="AJ723" s="711"/>
      <c r="AK723" s="711"/>
      <c r="AL723" s="711"/>
      <c r="AM723" s="711"/>
      <c r="AN723" s="711"/>
      <c r="AO723" s="711"/>
      <c r="AP723" s="711"/>
      <c r="AQ723" s="711"/>
      <c r="AR723" s="711"/>
      <c r="AS723" s="711"/>
      <c r="AT723" s="711"/>
      <c r="AU723" s="711"/>
      <c r="AV723" s="711"/>
      <c r="AW723" s="711"/>
      <c r="AX723" s="711"/>
      <c r="AY723" s="711"/>
      <c r="AZ723" s="711"/>
      <c r="BA723" s="711"/>
      <c r="BB723" s="711"/>
      <c r="BC723" s="711"/>
      <c r="BD723" s="711"/>
      <c r="BE723" s="711"/>
      <c r="BF723" s="711"/>
      <c r="BG723" s="711"/>
      <c r="BH723" s="711"/>
      <c r="BI723" s="711"/>
      <c r="BJ723" s="711"/>
      <c r="BK723" s="711"/>
      <c r="BL723" s="711"/>
      <c r="BM723" s="711"/>
      <c r="BN723" s="711"/>
      <c r="BO723" s="711"/>
      <c r="BP723" s="711"/>
      <c r="BQ723" s="639"/>
      <c r="CB723" s="639"/>
    </row>
    <row r="724" ht="15.75" customHeight="1">
      <c r="A724" s="639"/>
      <c r="B724" s="639"/>
      <c r="C724" s="639"/>
      <c r="D724" s="639"/>
      <c r="E724" s="711"/>
      <c r="F724" s="711"/>
      <c r="G724" s="711"/>
      <c r="H724" s="711"/>
      <c r="I724" s="639"/>
      <c r="J724" s="711"/>
      <c r="K724" s="711"/>
      <c r="L724" s="711"/>
      <c r="M724" s="711"/>
      <c r="N724" s="711"/>
      <c r="O724" s="711"/>
      <c r="P724" s="711"/>
      <c r="Q724" s="711"/>
      <c r="R724" s="711"/>
      <c r="S724" s="711"/>
      <c r="T724" s="711"/>
      <c r="U724" s="711"/>
      <c r="V724" s="711"/>
      <c r="W724" s="711"/>
      <c r="X724" s="711"/>
      <c r="Y724" s="711"/>
      <c r="Z724" s="711"/>
      <c r="AA724" s="711"/>
      <c r="AB724" s="711"/>
      <c r="AC724" s="711"/>
      <c r="AD724" s="711"/>
      <c r="AE724" s="711"/>
      <c r="AF724" s="711"/>
      <c r="AG724" s="711"/>
      <c r="AH724" s="711"/>
      <c r="AI724" s="711"/>
      <c r="AJ724" s="711"/>
      <c r="AK724" s="711"/>
      <c r="AL724" s="711"/>
      <c r="AM724" s="711"/>
      <c r="AN724" s="711"/>
      <c r="AO724" s="711"/>
      <c r="AP724" s="711"/>
      <c r="AQ724" s="711"/>
      <c r="AR724" s="711"/>
      <c r="AS724" s="711"/>
      <c r="AT724" s="711"/>
      <c r="AU724" s="711"/>
      <c r="AV724" s="711"/>
      <c r="AW724" s="711"/>
      <c r="AX724" s="711"/>
      <c r="AY724" s="711"/>
      <c r="AZ724" s="711"/>
      <c r="BA724" s="711"/>
      <c r="BB724" s="711"/>
      <c r="BC724" s="711"/>
      <c r="BD724" s="711"/>
      <c r="BE724" s="711"/>
      <c r="BF724" s="711"/>
      <c r="BG724" s="711"/>
      <c r="BH724" s="711"/>
      <c r="BI724" s="711"/>
      <c r="BJ724" s="711"/>
      <c r="BK724" s="711"/>
      <c r="BL724" s="711"/>
      <c r="BM724" s="711"/>
      <c r="BN724" s="711"/>
      <c r="BO724" s="711"/>
      <c r="BP724" s="711"/>
      <c r="BQ724" s="639"/>
      <c r="CB724" s="639"/>
    </row>
    <row r="725" ht="15.75" customHeight="1">
      <c r="A725" s="639"/>
      <c r="B725" s="639"/>
      <c r="C725" s="639"/>
      <c r="D725" s="639"/>
      <c r="E725" s="711"/>
      <c r="F725" s="711"/>
      <c r="G725" s="711"/>
      <c r="H725" s="711"/>
      <c r="I725" s="639"/>
      <c r="J725" s="711"/>
      <c r="K725" s="711"/>
      <c r="L725" s="711"/>
      <c r="M725" s="711"/>
      <c r="N725" s="711"/>
      <c r="O725" s="711"/>
      <c r="P725" s="711"/>
      <c r="Q725" s="711"/>
      <c r="R725" s="711"/>
      <c r="S725" s="711"/>
      <c r="T725" s="711"/>
      <c r="U725" s="711"/>
      <c r="V725" s="711"/>
      <c r="W725" s="711"/>
      <c r="X725" s="711"/>
      <c r="Y725" s="711"/>
      <c r="Z725" s="711"/>
      <c r="AA725" s="711"/>
      <c r="AB725" s="711"/>
      <c r="AC725" s="711"/>
      <c r="AD725" s="711"/>
      <c r="AE725" s="711"/>
      <c r="AF725" s="711"/>
      <c r="AG725" s="711"/>
      <c r="AH725" s="711"/>
      <c r="AI725" s="711"/>
      <c r="AJ725" s="711"/>
      <c r="AK725" s="711"/>
      <c r="AL725" s="711"/>
      <c r="AM725" s="711"/>
      <c r="AN725" s="711"/>
      <c r="AO725" s="711"/>
      <c r="AP725" s="711"/>
      <c r="AQ725" s="711"/>
      <c r="AR725" s="711"/>
      <c r="AS725" s="711"/>
      <c r="AT725" s="711"/>
      <c r="AU725" s="711"/>
      <c r="AV725" s="711"/>
      <c r="AW725" s="711"/>
      <c r="AX725" s="711"/>
      <c r="AY725" s="711"/>
      <c r="AZ725" s="711"/>
      <c r="BA725" s="711"/>
      <c r="BB725" s="711"/>
      <c r="BC725" s="711"/>
      <c r="BD725" s="711"/>
      <c r="BE725" s="711"/>
      <c r="BF725" s="711"/>
      <c r="BG725" s="711"/>
      <c r="BH725" s="711"/>
      <c r="BI725" s="711"/>
      <c r="BJ725" s="711"/>
      <c r="BK725" s="711"/>
      <c r="BL725" s="711"/>
      <c r="BM725" s="711"/>
      <c r="BN725" s="711"/>
      <c r="BO725" s="711"/>
      <c r="BP725" s="711"/>
      <c r="BQ725" s="639"/>
      <c r="CB725" s="639"/>
    </row>
    <row r="726" ht="15.75" customHeight="1">
      <c r="A726" s="639"/>
      <c r="B726" s="639"/>
      <c r="C726" s="639"/>
      <c r="D726" s="639"/>
      <c r="E726" s="711"/>
      <c r="F726" s="711"/>
      <c r="G726" s="711"/>
      <c r="H726" s="711"/>
      <c r="I726" s="639"/>
      <c r="J726" s="711"/>
      <c r="K726" s="711"/>
      <c r="L726" s="711"/>
      <c r="M726" s="711"/>
      <c r="N726" s="711"/>
      <c r="O726" s="711"/>
      <c r="P726" s="711"/>
      <c r="Q726" s="711"/>
      <c r="R726" s="711"/>
      <c r="S726" s="711"/>
      <c r="T726" s="711"/>
      <c r="U726" s="711"/>
      <c r="V726" s="711"/>
      <c r="W726" s="711"/>
      <c r="X726" s="711"/>
      <c r="Y726" s="711"/>
      <c r="Z726" s="711"/>
      <c r="AA726" s="711"/>
      <c r="AB726" s="711"/>
      <c r="AC726" s="711"/>
      <c r="AD726" s="711"/>
      <c r="AE726" s="711"/>
      <c r="AF726" s="711"/>
      <c r="AG726" s="711"/>
      <c r="AH726" s="711"/>
      <c r="AI726" s="711"/>
      <c r="AJ726" s="711"/>
      <c r="AK726" s="711"/>
      <c r="AL726" s="711"/>
      <c r="AM726" s="711"/>
      <c r="AN726" s="711"/>
      <c r="AO726" s="711"/>
      <c r="AP726" s="711"/>
      <c r="AQ726" s="711"/>
      <c r="AR726" s="711"/>
      <c r="AS726" s="711"/>
      <c r="AT726" s="711"/>
      <c r="AU726" s="711"/>
      <c r="AV726" s="711"/>
      <c r="AW726" s="711"/>
      <c r="AX726" s="711"/>
      <c r="AY726" s="711"/>
      <c r="AZ726" s="711"/>
      <c r="BA726" s="711"/>
      <c r="BB726" s="711"/>
      <c r="BC726" s="711"/>
      <c r="BD726" s="711"/>
      <c r="BE726" s="711"/>
      <c r="BF726" s="711"/>
      <c r="BG726" s="711"/>
      <c r="BH726" s="711"/>
      <c r="BI726" s="711"/>
      <c r="BJ726" s="711"/>
      <c r="BK726" s="711"/>
      <c r="BL726" s="711"/>
      <c r="BM726" s="711"/>
      <c r="BN726" s="711"/>
      <c r="BO726" s="711"/>
      <c r="BP726" s="711"/>
      <c r="BQ726" s="639"/>
      <c r="CB726" s="639"/>
    </row>
    <row r="727" ht="15.75" customHeight="1">
      <c r="A727" s="639"/>
      <c r="B727" s="639"/>
      <c r="C727" s="639"/>
      <c r="D727" s="639"/>
      <c r="E727" s="711"/>
      <c r="F727" s="711"/>
      <c r="G727" s="711"/>
      <c r="H727" s="711"/>
      <c r="I727" s="639"/>
      <c r="J727" s="711"/>
      <c r="K727" s="711"/>
      <c r="L727" s="711"/>
      <c r="M727" s="711"/>
      <c r="N727" s="711"/>
      <c r="O727" s="711"/>
      <c r="P727" s="711"/>
      <c r="Q727" s="711"/>
      <c r="R727" s="711"/>
      <c r="S727" s="711"/>
      <c r="T727" s="711"/>
      <c r="U727" s="711"/>
      <c r="V727" s="711"/>
      <c r="W727" s="711"/>
      <c r="X727" s="711"/>
      <c r="Y727" s="711"/>
      <c r="Z727" s="711"/>
      <c r="AA727" s="711"/>
      <c r="AB727" s="711"/>
      <c r="AC727" s="711"/>
      <c r="AD727" s="711"/>
      <c r="AE727" s="711"/>
      <c r="AF727" s="711"/>
      <c r="AG727" s="711"/>
      <c r="AH727" s="711"/>
      <c r="AI727" s="711"/>
      <c r="AJ727" s="711"/>
      <c r="AK727" s="711"/>
      <c r="AL727" s="711"/>
      <c r="AM727" s="711"/>
      <c r="AN727" s="711"/>
      <c r="AO727" s="711"/>
      <c r="AP727" s="711"/>
      <c r="AQ727" s="711"/>
      <c r="AR727" s="711"/>
      <c r="AS727" s="711"/>
      <c r="AT727" s="711"/>
      <c r="AU727" s="711"/>
      <c r="AV727" s="711"/>
      <c r="AW727" s="711"/>
      <c r="AX727" s="711"/>
      <c r="AY727" s="711"/>
      <c r="AZ727" s="711"/>
      <c r="BA727" s="711"/>
      <c r="BB727" s="711"/>
      <c r="BC727" s="711"/>
      <c r="BD727" s="711"/>
      <c r="BE727" s="711"/>
      <c r="BF727" s="711"/>
      <c r="BG727" s="711"/>
      <c r="BH727" s="711"/>
      <c r="BI727" s="711"/>
      <c r="BJ727" s="711"/>
      <c r="BK727" s="711"/>
      <c r="BL727" s="711"/>
      <c r="BM727" s="711"/>
      <c r="BN727" s="711"/>
      <c r="BO727" s="711"/>
      <c r="BP727" s="711"/>
      <c r="BQ727" s="639"/>
      <c r="CB727" s="639"/>
    </row>
    <row r="728" ht="15.75" customHeight="1">
      <c r="A728" s="639"/>
      <c r="B728" s="639"/>
      <c r="C728" s="639"/>
      <c r="D728" s="639"/>
      <c r="E728" s="711"/>
      <c r="F728" s="711"/>
      <c r="G728" s="711"/>
      <c r="H728" s="711"/>
      <c r="I728" s="639"/>
      <c r="J728" s="711"/>
      <c r="K728" s="711"/>
      <c r="L728" s="711"/>
      <c r="M728" s="711"/>
      <c r="N728" s="711"/>
      <c r="O728" s="711"/>
      <c r="P728" s="711"/>
      <c r="Q728" s="711"/>
      <c r="R728" s="711"/>
      <c r="S728" s="711"/>
      <c r="T728" s="711"/>
      <c r="U728" s="711"/>
      <c r="V728" s="711"/>
      <c r="W728" s="711"/>
      <c r="X728" s="711"/>
      <c r="Y728" s="711"/>
      <c r="Z728" s="711"/>
      <c r="AA728" s="711"/>
      <c r="AB728" s="711"/>
      <c r="AC728" s="711"/>
      <c r="AD728" s="711"/>
      <c r="AE728" s="711"/>
      <c r="AF728" s="711"/>
      <c r="AG728" s="711"/>
      <c r="AH728" s="711"/>
      <c r="AI728" s="711"/>
      <c r="AJ728" s="711"/>
      <c r="AK728" s="711"/>
      <c r="AL728" s="711"/>
      <c r="AM728" s="711"/>
      <c r="AN728" s="711"/>
      <c r="AO728" s="711"/>
      <c r="AP728" s="711"/>
      <c r="AQ728" s="711"/>
      <c r="AR728" s="711"/>
      <c r="AS728" s="711"/>
      <c r="AT728" s="711"/>
      <c r="AU728" s="711"/>
      <c r="AV728" s="711"/>
      <c r="AW728" s="711"/>
      <c r="AX728" s="711"/>
      <c r="AY728" s="711"/>
      <c r="AZ728" s="711"/>
      <c r="BA728" s="711"/>
      <c r="BB728" s="711"/>
      <c r="BC728" s="711"/>
      <c r="BD728" s="711"/>
      <c r="BE728" s="711"/>
      <c r="BF728" s="711"/>
      <c r="BG728" s="711"/>
      <c r="BH728" s="711"/>
      <c r="BI728" s="711"/>
      <c r="BJ728" s="711"/>
      <c r="BK728" s="711"/>
      <c r="BL728" s="711"/>
      <c r="BM728" s="711"/>
      <c r="BN728" s="711"/>
      <c r="BO728" s="711"/>
      <c r="BP728" s="711"/>
      <c r="BQ728" s="639"/>
      <c r="CB728" s="639"/>
    </row>
    <row r="729" ht="15.75" customHeight="1">
      <c r="A729" s="639"/>
      <c r="B729" s="639"/>
      <c r="C729" s="639"/>
      <c r="D729" s="639"/>
      <c r="E729" s="711"/>
      <c r="F729" s="711"/>
      <c r="G729" s="711"/>
      <c r="H729" s="711"/>
      <c r="I729" s="639"/>
      <c r="J729" s="711"/>
      <c r="K729" s="711"/>
      <c r="L729" s="711"/>
      <c r="M729" s="711"/>
      <c r="N729" s="711"/>
      <c r="O729" s="711"/>
      <c r="P729" s="711"/>
      <c r="Q729" s="711"/>
      <c r="R729" s="711"/>
      <c r="S729" s="711"/>
      <c r="T729" s="711"/>
      <c r="U729" s="711"/>
      <c r="V729" s="711"/>
      <c r="W729" s="711"/>
      <c r="X729" s="711"/>
      <c r="Y729" s="711"/>
      <c r="Z729" s="711"/>
      <c r="AA729" s="711"/>
      <c r="AB729" s="711"/>
      <c r="AC729" s="711"/>
      <c r="AD729" s="711"/>
      <c r="AE729" s="711"/>
      <c r="AF729" s="711"/>
      <c r="AG729" s="711"/>
      <c r="AH729" s="711"/>
      <c r="AI729" s="711"/>
      <c r="AJ729" s="711"/>
      <c r="AK729" s="711"/>
      <c r="AL729" s="711"/>
      <c r="AM729" s="711"/>
      <c r="AN729" s="711"/>
      <c r="AO729" s="711"/>
      <c r="AP729" s="711"/>
      <c r="AQ729" s="711"/>
      <c r="AR729" s="711"/>
      <c r="AS729" s="711"/>
      <c r="AT729" s="711"/>
      <c r="AU729" s="711"/>
      <c r="AV729" s="711"/>
      <c r="AW729" s="711"/>
      <c r="AX729" s="711"/>
      <c r="AY729" s="711"/>
      <c r="AZ729" s="711"/>
      <c r="BA729" s="711"/>
      <c r="BB729" s="711"/>
      <c r="BC729" s="711"/>
      <c r="BD729" s="711"/>
      <c r="BE729" s="711"/>
      <c r="BF729" s="711"/>
      <c r="BG729" s="711"/>
      <c r="BH729" s="711"/>
      <c r="BI729" s="711"/>
      <c r="BJ729" s="711"/>
      <c r="BK729" s="711"/>
      <c r="BL729" s="711"/>
      <c r="BM729" s="711"/>
      <c r="BN729" s="711"/>
      <c r="BO729" s="711"/>
      <c r="BP729" s="711"/>
      <c r="BQ729" s="639"/>
      <c r="CB729" s="639"/>
    </row>
    <row r="730" ht="15.75" customHeight="1">
      <c r="A730" s="639"/>
      <c r="B730" s="639"/>
      <c r="C730" s="639"/>
      <c r="D730" s="639"/>
      <c r="E730" s="711"/>
      <c r="F730" s="711"/>
      <c r="G730" s="711"/>
      <c r="H730" s="711"/>
      <c r="I730" s="639"/>
      <c r="J730" s="711"/>
      <c r="K730" s="711"/>
      <c r="L730" s="711"/>
      <c r="M730" s="711"/>
      <c r="N730" s="711"/>
      <c r="O730" s="711"/>
      <c r="P730" s="711"/>
      <c r="Q730" s="711"/>
      <c r="R730" s="711"/>
      <c r="S730" s="711"/>
      <c r="T730" s="711"/>
      <c r="U730" s="711"/>
      <c r="V730" s="711"/>
      <c r="W730" s="711"/>
      <c r="X730" s="711"/>
      <c r="Y730" s="711"/>
      <c r="Z730" s="711"/>
      <c r="AA730" s="711"/>
      <c r="AB730" s="711"/>
      <c r="AC730" s="711"/>
      <c r="AD730" s="711"/>
      <c r="AE730" s="711"/>
      <c r="AF730" s="711"/>
      <c r="AG730" s="711"/>
      <c r="AH730" s="711"/>
      <c r="AI730" s="711"/>
      <c r="AJ730" s="711"/>
      <c r="AK730" s="711"/>
      <c r="AL730" s="711"/>
      <c r="AM730" s="711"/>
      <c r="AN730" s="711"/>
      <c r="AO730" s="711"/>
      <c r="AP730" s="711"/>
      <c r="AQ730" s="711"/>
      <c r="AR730" s="711"/>
      <c r="AS730" s="711"/>
      <c r="AT730" s="711"/>
      <c r="AU730" s="711"/>
      <c r="AV730" s="711"/>
      <c r="AW730" s="711"/>
      <c r="AX730" s="711"/>
      <c r="AY730" s="711"/>
      <c r="AZ730" s="711"/>
      <c r="BA730" s="711"/>
      <c r="BB730" s="711"/>
      <c r="BC730" s="711"/>
      <c r="BD730" s="711"/>
      <c r="BE730" s="711"/>
      <c r="BF730" s="711"/>
      <c r="BG730" s="711"/>
      <c r="BH730" s="711"/>
      <c r="BI730" s="711"/>
      <c r="BJ730" s="711"/>
      <c r="BK730" s="711"/>
      <c r="BL730" s="711"/>
      <c r="BM730" s="711"/>
      <c r="BN730" s="711"/>
      <c r="BO730" s="711"/>
      <c r="BP730" s="711"/>
      <c r="BQ730" s="639"/>
      <c r="CB730" s="639"/>
    </row>
    <row r="731" ht="15.75" customHeight="1">
      <c r="A731" s="639"/>
      <c r="B731" s="639"/>
      <c r="C731" s="639"/>
      <c r="D731" s="639"/>
      <c r="E731" s="711"/>
      <c r="F731" s="711"/>
      <c r="G731" s="711"/>
      <c r="H731" s="711"/>
      <c r="I731" s="639"/>
      <c r="J731" s="711"/>
      <c r="K731" s="711"/>
      <c r="L731" s="711"/>
      <c r="M731" s="711"/>
      <c r="N731" s="711"/>
      <c r="O731" s="711"/>
      <c r="P731" s="711"/>
      <c r="Q731" s="711"/>
      <c r="R731" s="711"/>
      <c r="S731" s="711"/>
      <c r="T731" s="711"/>
      <c r="U731" s="711"/>
      <c r="V731" s="711"/>
      <c r="W731" s="711"/>
      <c r="X731" s="711"/>
      <c r="Y731" s="711"/>
      <c r="Z731" s="711"/>
      <c r="AA731" s="711"/>
      <c r="AB731" s="711"/>
      <c r="AC731" s="711"/>
      <c r="AD731" s="711"/>
      <c r="AE731" s="711"/>
      <c r="AF731" s="711"/>
      <c r="AG731" s="711"/>
      <c r="AH731" s="711"/>
      <c r="AI731" s="711"/>
      <c r="AJ731" s="711"/>
      <c r="AK731" s="711"/>
      <c r="AL731" s="711"/>
      <c r="AM731" s="711"/>
      <c r="AN731" s="711"/>
      <c r="AO731" s="711"/>
      <c r="AP731" s="711"/>
      <c r="AQ731" s="711"/>
      <c r="AR731" s="711"/>
      <c r="AS731" s="711"/>
      <c r="AT731" s="711"/>
      <c r="AU731" s="711"/>
      <c r="AV731" s="711"/>
      <c r="AW731" s="711"/>
      <c r="AX731" s="711"/>
      <c r="AY731" s="711"/>
      <c r="AZ731" s="711"/>
      <c r="BA731" s="711"/>
      <c r="BB731" s="711"/>
      <c r="BC731" s="711"/>
      <c r="BD731" s="711"/>
      <c r="BE731" s="711"/>
      <c r="BF731" s="711"/>
      <c r="BG731" s="711"/>
      <c r="BH731" s="711"/>
      <c r="BI731" s="711"/>
      <c r="BJ731" s="711"/>
      <c r="BK731" s="711"/>
      <c r="BL731" s="711"/>
      <c r="BM731" s="711"/>
      <c r="BN731" s="711"/>
      <c r="BO731" s="711"/>
      <c r="BP731" s="711"/>
      <c r="BQ731" s="639"/>
      <c r="CB731" s="639"/>
    </row>
    <row r="732" ht="15.75" customHeight="1">
      <c r="A732" s="639"/>
      <c r="B732" s="639"/>
      <c r="C732" s="639"/>
      <c r="D732" s="639"/>
      <c r="E732" s="711"/>
      <c r="F732" s="711"/>
      <c r="G732" s="711"/>
      <c r="H732" s="711"/>
      <c r="I732" s="639"/>
      <c r="J732" s="711"/>
      <c r="K732" s="711"/>
      <c r="L732" s="711"/>
      <c r="M732" s="711"/>
      <c r="N732" s="711"/>
      <c r="O732" s="711"/>
      <c r="P732" s="711"/>
      <c r="Q732" s="711"/>
      <c r="R732" s="711"/>
      <c r="S732" s="711"/>
      <c r="T732" s="711"/>
      <c r="U732" s="711"/>
      <c r="V732" s="711"/>
      <c r="W732" s="711"/>
      <c r="X732" s="711"/>
      <c r="Y732" s="711"/>
      <c r="Z732" s="711"/>
      <c r="AA732" s="711"/>
      <c r="AB732" s="711"/>
      <c r="AC732" s="711"/>
      <c r="AD732" s="711"/>
      <c r="AE732" s="711"/>
      <c r="AF732" s="711"/>
      <c r="AG732" s="711"/>
      <c r="AH732" s="711"/>
      <c r="AI732" s="711"/>
      <c r="AJ732" s="711"/>
      <c r="AK732" s="711"/>
      <c r="AL732" s="711"/>
      <c r="AM732" s="711"/>
      <c r="AN732" s="711"/>
      <c r="AO732" s="711"/>
      <c r="AP732" s="711"/>
      <c r="AQ732" s="711"/>
      <c r="AR732" s="711"/>
      <c r="AS732" s="711"/>
      <c r="AT732" s="711"/>
      <c r="AU732" s="711"/>
      <c r="AV732" s="711"/>
      <c r="AW732" s="711"/>
      <c r="AX732" s="711"/>
      <c r="AY732" s="711"/>
      <c r="AZ732" s="711"/>
      <c r="BA732" s="711"/>
      <c r="BB732" s="711"/>
      <c r="BC732" s="711"/>
      <c r="BD732" s="711"/>
      <c r="BE732" s="711"/>
      <c r="BF732" s="711"/>
      <c r="BG732" s="711"/>
      <c r="BH732" s="711"/>
      <c r="BI732" s="711"/>
      <c r="BJ732" s="711"/>
      <c r="BK732" s="711"/>
      <c r="BL732" s="711"/>
      <c r="BM732" s="711"/>
      <c r="BN732" s="711"/>
      <c r="BO732" s="711"/>
      <c r="BP732" s="711"/>
      <c r="BQ732" s="639"/>
      <c r="CB732" s="639"/>
    </row>
    <row r="733" ht="15.75" customHeight="1">
      <c r="A733" s="639"/>
      <c r="B733" s="639"/>
      <c r="C733" s="639"/>
      <c r="D733" s="639"/>
      <c r="E733" s="711"/>
      <c r="F733" s="711"/>
      <c r="G733" s="711"/>
      <c r="H733" s="711"/>
      <c r="I733" s="639"/>
      <c r="J733" s="711"/>
      <c r="K733" s="711"/>
      <c r="L733" s="711"/>
      <c r="M733" s="711"/>
      <c r="N733" s="711"/>
      <c r="O733" s="711"/>
      <c r="P733" s="711"/>
      <c r="Q733" s="711"/>
      <c r="R733" s="711"/>
      <c r="S733" s="711"/>
      <c r="T733" s="711"/>
      <c r="U733" s="711"/>
      <c r="V733" s="711"/>
      <c r="W733" s="711"/>
      <c r="X733" s="711"/>
      <c r="Y733" s="711"/>
      <c r="Z733" s="711"/>
      <c r="AA733" s="711"/>
      <c r="AB733" s="711"/>
      <c r="AC733" s="711"/>
      <c r="AD733" s="711"/>
      <c r="AE733" s="711"/>
      <c r="AF733" s="711"/>
      <c r="AG733" s="711"/>
      <c r="AH733" s="711"/>
      <c r="AI733" s="711"/>
      <c r="AJ733" s="711"/>
      <c r="AK733" s="711"/>
      <c r="AL733" s="711"/>
      <c r="AM733" s="711"/>
      <c r="AN733" s="711"/>
      <c r="AO733" s="711"/>
      <c r="AP733" s="711"/>
      <c r="AQ733" s="711"/>
      <c r="AR733" s="711"/>
      <c r="AS733" s="711"/>
      <c r="AT733" s="711"/>
      <c r="AU733" s="711"/>
      <c r="AV733" s="711"/>
      <c r="AW733" s="711"/>
      <c r="AX733" s="711"/>
      <c r="AY733" s="711"/>
      <c r="AZ733" s="711"/>
      <c r="BA733" s="711"/>
      <c r="BB733" s="711"/>
      <c r="BC733" s="711"/>
      <c r="BD733" s="711"/>
      <c r="BE733" s="711"/>
      <c r="BF733" s="711"/>
      <c r="BG733" s="711"/>
      <c r="BH733" s="711"/>
      <c r="BI733" s="711"/>
      <c r="BJ733" s="711"/>
      <c r="BK733" s="711"/>
      <c r="BL733" s="711"/>
      <c r="BM733" s="711"/>
      <c r="BN733" s="711"/>
      <c r="BO733" s="711"/>
      <c r="BP733" s="711"/>
      <c r="BQ733" s="639"/>
      <c r="CB733" s="639"/>
    </row>
    <row r="734" ht="15.75" customHeight="1">
      <c r="A734" s="639"/>
      <c r="B734" s="639"/>
      <c r="C734" s="639"/>
      <c r="D734" s="639"/>
      <c r="E734" s="711"/>
      <c r="F734" s="711"/>
      <c r="G734" s="711"/>
      <c r="H734" s="711"/>
      <c r="I734" s="639"/>
      <c r="J734" s="711"/>
      <c r="K734" s="711"/>
      <c r="L734" s="711"/>
      <c r="M734" s="711"/>
      <c r="N734" s="711"/>
      <c r="O734" s="711"/>
      <c r="P734" s="711"/>
      <c r="Q734" s="711"/>
      <c r="R734" s="711"/>
      <c r="S734" s="711"/>
      <c r="T734" s="711"/>
      <c r="U734" s="711"/>
      <c r="V734" s="711"/>
      <c r="W734" s="711"/>
      <c r="X734" s="711"/>
      <c r="Y734" s="711"/>
      <c r="Z734" s="711"/>
      <c r="AA734" s="711"/>
      <c r="AB734" s="711"/>
      <c r="AC734" s="711"/>
      <c r="AD734" s="711"/>
      <c r="AE734" s="711"/>
      <c r="AF734" s="711"/>
      <c r="AG734" s="711"/>
      <c r="AH734" s="711"/>
      <c r="AI734" s="711"/>
      <c r="AJ734" s="711"/>
      <c r="AK734" s="711"/>
      <c r="AL734" s="711"/>
      <c r="AM734" s="711"/>
      <c r="AN734" s="711"/>
      <c r="AO734" s="711"/>
      <c r="AP734" s="711"/>
      <c r="AQ734" s="711"/>
      <c r="AR734" s="711"/>
      <c r="AS734" s="711"/>
      <c r="AT734" s="711"/>
      <c r="AU734" s="711"/>
      <c r="AV734" s="711"/>
      <c r="AW734" s="711"/>
      <c r="AX734" s="711"/>
      <c r="AY734" s="711"/>
      <c r="AZ734" s="711"/>
      <c r="BA734" s="711"/>
      <c r="BB734" s="711"/>
      <c r="BC734" s="711"/>
      <c r="BD734" s="711"/>
      <c r="BE734" s="711"/>
      <c r="BF734" s="711"/>
      <c r="BG734" s="711"/>
      <c r="BH734" s="711"/>
      <c r="BI734" s="711"/>
      <c r="BJ734" s="711"/>
      <c r="BK734" s="711"/>
      <c r="BL734" s="711"/>
      <c r="BM734" s="711"/>
      <c r="BN734" s="711"/>
      <c r="BO734" s="711"/>
      <c r="BP734" s="711"/>
      <c r="BQ734" s="639"/>
      <c r="CB734" s="639"/>
    </row>
    <row r="735" ht="15.75" customHeight="1">
      <c r="A735" s="639"/>
      <c r="B735" s="639"/>
      <c r="C735" s="639"/>
      <c r="D735" s="639"/>
      <c r="E735" s="711"/>
      <c r="F735" s="711"/>
      <c r="G735" s="711"/>
      <c r="H735" s="711"/>
      <c r="I735" s="639"/>
      <c r="J735" s="711"/>
      <c r="K735" s="711"/>
      <c r="L735" s="711"/>
      <c r="M735" s="711"/>
      <c r="N735" s="711"/>
      <c r="O735" s="711"/>
      <c r="P735" s="711"/>
      <c r="Q735" s="711"/>
      <c r="R735" s="711"/>
      <c r="S735" s="711"/>
      <c r="T735" s="711"/>
      <c r="U735" s="711"/>
      <c r="V735" s="711"/>
      <c r="W735" s="711"/>
      <c r="X735" s="711"/>
      <c r="Y735" s="711"/>
      <c r="Z735" s="711"/>
      <c r="AA735" s="711"/>
      <c r="AB735" s="711"/>
      <c r="AC735" s="711"/>
      <c r="AD735" s="711"/>
      <c r="AE735" s="711"/>
      <c r="AF735" s="711"/>
      <c r="AG735" s="711"/>
      <c r="AH735" s="711"/>
      <c r="AI735" s="711"/>
      <c r="AJ735" s="711"/>
      <c r="AK735" s="711"/>
      <c r="AL735" s="711"/>
      <c r="AM735" s="711"/>
      <c r="AN735" s="711"/>
      <c r="AO735" s="711"/>
      <c r="AP735" s="711"/>
      <c r="AQ735" s="711"/>
      <c r="AR735" s="711"/>
      <c r="AS735" s="711"/>
      <c r="AT735" s="711"/>
      <c r="AU735" s="711"/>
      <c r="AV735" s="711"/>
      <c r="AW735" s="711"/>
      <c r="AX735" s="711"/>
      <c r="AY735" s="711"/>
      <c r="AZ735" s="711"/>
      <c r="BA735" s="711"/>
      <c r="BB735" s="711"/>
      <c r="BC735" s="711"/>
      <c r="BD735" s="711"/>
      <c r="BE735" s="711"/>
      <c r="BF735" s="711"/>
      <c r="BG735" s="711"/>
      <c r="BH735" s="711"/>
      <c r="BI735" s="711"/>
      <c r="BJ735" s="711"/>
      <c r="BK735" s="711"/>
      <c r="BL735" s="711"/>
      <c r="BM735" s="711"/>
      <c r="BN735" s="711"/>
      <c r="BO735" s="711"/>
      <c r="BP735" s="711"/>
      <c r="BQ735" s="639"/>
      <c r="CB735" s="639"/>
    </row>
    <row r="736" ht="15.75" customHeight="1">
      <c r="A736" s="639"/>
      <c r="B736" s="639"/>
      <c r="C736" s="639"/>
      <c r="D736" s="639"/>
      <c r="E736" s="711"/>
      <c r="F736" s="711"/>
      <c r="G736" s="711"/>
      <c r="H736" s="711"/>
      <c r="I736" s="639"/>
      <c r="J736" s="711"/>
      <c r="K736" s="711"/>
      <c r="L736" s="711"/>
      <c r="M736" s="711"/>
      <c r="N736" s="711"/>
      <c r="O736" s="711"/>
      <c r="P736" s="711"/>
      <c r="Q736" s="711"/>
      <c r="R736" s="711"/>
      <c r="S736" s="711"/>
      <c r="T736" s="711"/>
      <c r="U736" s="711"/>
      <c r="V736" s="711"/>
      <c r="W736" s="711"/>
      <c r="X736" s="711"/>
      <c r="Y736" s="711"/>
      <c r="Z736" s="711"/>
      <c r="AA736" s="711"/>
      <c r="AB736" s="711"/>
      <c r="AC736" s="711"/>
      <c r="AD736" s="711"/>
      <c r="AE736" s="711"/>
      <c r="AF736" s="711"/>
      <c r="AG736" s="711"/>
      <c r="AH736" s="711"/>
      <c r="AI736" s="711"/>
      <c r="AJ736" s="711"/>
      <c r="AK736" s="711"/>
      <c r="AL736" s="711"/>
      <c r="AM736" s="711"/>
      <c r="AN736" s="711"/>
      <c r="AO736" s="711"/>
      <c r="AP736" s="711"/>
      <c r="AQ736" s="711"/>
      <c r="AR736" s="711"/>
      <c r="AS736" s="711"/>
      <c r="AT736" s="711"/>
      <c r="AU736" s="711"/>
      <c r="AV736" s="711"/>
      <c r="AW736" s="711"/>
      <c r="AX736" s="711"/>
      <c r="AY736" s="711"/>
      <c r="AZ736" s="711"/>
      <c r="BA736" s="711"/>
      <c r="BB736" s="711"/>
      <c r="BC736" s="711"/>
      <c r="BD736" s="711"/>
      <c r="BE736" s="711"/>
      <c r="BF736" s="711"/>
      <c r="BG736" s="711"/>
      <c r="BH736" s="711"/>
      <c r="BI736" s="711"/>
      <c r="BJ736" s="711"/>
      <c r="BK736" s="711"/>
      <c r="BL736" s="711"/>
      <c r="BM736" s="711"/>
      <c r="BN736" s="711"/>
      <c r="BO736" s="711"/>
      <c r="BP736" s="711"/>
      <c r="BQ736" s="639"/>
      <c r="CB736" s="639"/>
    </row>
    <row r="737" ht="15.75" customHeight="1">
      <c r="A737" s="639"/>
      <c r="B737" s="639"/>
      <c r="C737" s="639"/>
      <c r="D737" s="639"/>
      <c r="E737" s="711"/>
      <c r="F737" s="711"/>
      <c r="G737" s="711"/>
      <c r="H737" s="711"/>
      <c r="I737" s="639"/>
      <c r="J737" s="711"/>
      <c r="K737" s="711"/>
      <c r="L737" s="711"/>
      <c r="M737" s="711"/>
      <c r="N737" s="711"/>
      <c r="O737" s="711"/>
      <c r="P737" s="711"/>
      <c r="Q737" s="711"/>
      <c r="R737" s="711"/>
      <c r="S737" s="711"/>
      <c r="T737" s="711"/>
      <c r="U737" s="711"/>
      <c r="V737" s="711"/>
      <c r="W737" s="711"/>
      <c r="X737" s="711"/>
      <c r="Y737" s="711"/>
      <c r="Z737" s="711"/>
      <c r="AA737" s="711"/>
      <c r="AB737" s="711"/>
      <c r="AC737" s="711"/>
      <c r="AD737" s="711"/>
      <c r="AE737" s="711"/>
      <c r="AF737" s="711"/>
      <c r="AG737" s="711"/>
      <c r="AH737" s="711"/>
      <c r="AI737" s="711"/>
      <c r="AJ737" s="711"/>
      <c r="AK737" s="711"/>
      <c r="AL737" s="711"/>
      <c r="AM737" s="711"/>
      <c r="AN737" s="711"/>
      <c r="AO737" s="711"/>
      <c r="AP737" s="711"/>
      <c r="AQ737" s="711"/>
      <c r="AR737" s="711"/>
      <c r="AS737" s="711"/>
      <c r="AT737" s="711"/>
      <c r="AU737" s="711"/>
      <c r="AV737" s="711"/>
      <c r="AW737" s="711"/>
      <c r="AX737" s="711"/>
      <c r="AY737" s="711"/>
      <c r="AZ737" s="711"/>
      <c r="BA737" s="711"/>
      <c r="BB737" s="711"/>
      <c r="BC737" s="711"/>
      <c r="BD737" s="711"/>
      <c r="BE737" s="711"/>
      <c r="BF737" s="711"/>
      <c r="BG737" s="711"/>
      <c r="BH737" s="711"/>
      <c r="BI737" s="711"/>
      <c r="BJ737" s="711"/>
      <c r="BK737" s="711"/>
      <c r="BL737" s="711"/>
      <c r="BM737" s="711"/>
      <c r="BN737" s="711"/>
      <c r="BO737" s="711"/>
      <c r="BP737" s="711"/>
      <c r="BQ737" s="639"/>
      <c r="CB737" s="639"/>
    </row>
    <row r="738" ht="15.75" customHeight="1">
      <c r="A738" s="639"/>
      <c r="B738" s="639"/>
      <c r="C738" s="639"/>
      <c r="D738" s="639"/>
      <c r="E738" s="711"/>
      <c r="F738" s="711"/>
      <c r="G738" s="711"/>
      <c r="H738" s="711"/>
      <c r="I738" s="639"/>
      <c r="J738" s="711"/>
      <c r="K738" s="711"/>
      <c r="L738" s="711"/>
      <c r="M738" s="711"/>
      <c r="N738" s="711"/>
      <c r="O738" s="711"/>
      <c r="P738" s="711"/>
      <c r="Q738" s="711"/>
      <c r="R738" s="711"/>
      <c r="S738" s="711"/>
      <c r="T738" s="711"/>
      <c r="U738" s="711"/>
      <c r="V738" s="711"/>
      <c r="W738" s="711"/>
      <c r="X738" s="711"/>
      <c r="Y738" s="711"/>
      <c r="Z738" s="711"/>
      <c r="AA738" s="711"/>
      <c r="AB738" s="711"/>
      <c r="AC738" s="711"/>
      <c r="AD738" s="711"/>
      <c r="AE738" s="711"/>
      <c r="AF738" s="711"/>
      <c r="AG738" s="711"/>
      <c r="AH738" s="711"/>
      <c r="AI738" s="711"/>
      <c r="AJ738" s="711"/>
      <c r="AK738" s="711"/>
      <c r="AL738" s="711"/>
      <c r="AM738" s="711"/>
      <c r="AN738" s="711"/>
      <c r="AO738" s="711"/>
      <c r="AP738" s="711"/>
      <c r="AQ738" s="711"/>
      <c r="AR738" s="711"/>
      <c r="AS738" s="711"/>
      <c r="AT738" s="711"/>
      <c r="AU738" s="711"/>
      <c r="AV738" s="711"/>
      <c r="AW738" s="711"/>
      <c r="AX738" s="711"/>
      <c r="AY738" s="711"/>
      <c r="AZ738" s="711"/>
      <c r="BA738" s="711"/>
      <c r="BB738" s="711"/>
      <c r="BC738" s="711"/>
      <c r="BD738" s="711"/>
      <c r="BE738" s="711"/>
      <c r="BF738" s="711"/>
      <c r="BG738" s="711"/>
      <c r="BH738" s="711"/>
      <c r="BI738" s="711"/>
      <c r="BJ738" s="711"/>
      <c r="BK738" s="711"/>
      <c r="BL738" s="711"/>
      <c r="BM738" s="711"/>
      <c r="BN738" s="711"/>
      <c r="BO738" s="711"/>
      <c r="BP738" s="711"/>
      <c r="BQ738" s="639"/>
      <c r="CB738" s="639"/>
    </row>
    <row r="739" ht="15.75" customHeight="1">
      <c r="A739" s="639"/>
      <c r="B739" s="639"/>
      <c r="C739" s="639"/>
      <c r="D739" s="639"/>
      <c r="E739" s="711"/>
      <c r="F739" s="711"/>
      <c r="G739" s="711"/>
      <c r="H739" s="711"/>
      <c r="I739" s="639"/>
      <c r="J739" s="711"/>
      <c r="K739" s="711"/>
      <c r="L739" s="711"/>
      <c r="M739" s="711"/>
      <c r="N739" s="711"/>
      <c r="O739" s="711"/>
      <c r="P739" s="711"/>
      <c r="Q739" s="711"/>
      <c r="R739" s="711"/>
      <c r="S739" s="711"/>
      <c r="T739" s="711"/>
      <c r="U739" s="711"/>
      <c r="V739" s="711"/>
      <c r="W739" s="711"/>
      <c r="X739" s="711"/>
      <c r="Y739" s="711"/>
      <c r="Z739" s="711"/>
      <c r="AA739" s="711"/>
      <c r="AB739" s="711"/>
      <c r="AC739" s="711"/>
      <c r="AD739" s="711"/>
      <c r="AE739" s="711"/>
      <c r="AF739" s="711"/>
      <c r="AG739" s="711"/>
      <c r="AH739" s="711"/>
      <c r="AI739" s="711"/>
      <c r="AJ739" s="711"/>
      <c r="AK739" s="711"/>
      <c r="AL739" s="711"/>
      <c r="AM739" s="711"/>
      <c r="AN739" s="711"/>
      <c r="AO739" s="711"/>
      <c r="AP739" s="711"/>
      <c r="AQ739" s="711"/>
      <c r="AR739" s="711"/>
      <c r="AS739" s="711"/>
      <c r="AT739" s="711"/>
      <c r="AU739" s="711"/>
      <c r="AV739" s="711"/>
      <c r="AW739" s="711"/>
      <c r="AX739" s="711"/>
      <c r="AY739" s="711"/>
      <c r="AZ739" s="711"/>
      <c r="BA739" s="711"/>
      <c r="BB739" s="711"/>
      <c r="BC739" s="711"/>
      <c r="BD739" s="711"/>
      <c r="BE739" s="711"/>
      <c r="BF739" s="711"/>
      <c r="BG739" s="711"/>
      <c r="BH739" s="711"/>
      <c r="BI739" s="711"/>
      <c r="BJ739" s="711"/>
      <c r="BK739" s="711"/>
      <c r="BL739" s="711"/>
      <c r="BM739" s="711"/>
      <c r="BN739" s="711"/>
      <c r="BO739" s="711"/>
      <c r="BP739" s="711"/>
      <c r="BQ739" s="639"/>
      <c r="CB739" s="639"/>
    </row>
    <row r="740" ht="15.75" customHeight="1">
      <c r="A740" s="639"/>
      <c r="B740" s="639"/>
      <c r="C740" s="639"/>
      <c r="D740" s="639"/>
      <c r="E740" s="711"/>
      <c r="F740" s="711"/>
      <c r="G740" s="711"/>
      <c r="H740" s="711"/>
      <c r="I740" s="639"/>
      <c r="J740" s="711"/>
      <c r="K740" s="711"/>
      <c r="L740" s="711"/>
      <c r="M740" s="711"/>
      <c r="N740" s="711"/>
      <c r="O740" s="711"/>
      <c r="P740" s="711"/>
      <c r="Q740" s="711"/>
      <c r="R740" s="711"/>
      <c r="S740" s="711"/>
      <c r="T740" s="711"/>
      <c r="U740" s="711"/>
      <c r="V740" s="711"/>
      <c r="W740" s="711"/>
      <c r="X740" s="711"/>
      <c r="Y740" s="711"/>
      <c r="Z740" s="711"/>
      <c r="AA740" s="711"/>
      <c r="AB740" s="711"/>
      <c r="AC740" s="711"/>
      <c r="AD740" s="711"/>
      <c r="AE740" s="711"/>
      <c r="AF740" s="711"/>
      <c r="AG740" s="711"/>
      <c r="AH740" s="711"/>
      <c r="AI740" s="711"/>
      <c r="AJ740" s="711"/>
      <c r="AK740" s="711"/>
      <c r="AL740" s="711"/>
      <c r="AM740" s="711"/>
      <c r="AN740" s="711"/>
      <c r="AO740" s="711"/>
      <c r="AP740" s="711"/>
      <c r="AQ740" s="711"/>
      <c r="AR740" s="711"/>
      <c r="AS740" s="711"/>
      <c r="AT740" s="711"/>
      <c r="AU740" s="711"/>
      <c r="AV740" s="711"/>
      <c r="AW740" s="711"/>
      <c r="AX740" s="711"/>
      <c r="AY740" s="711"/>
      <c r="AZ740" s="711"/>
      <c r="BA740" s="711"/>
      <c r="BB740" s="711"/>
      <c r="BC740" s="711"/>
      <c r="BD740" s="711"/>
      <c r="BE740" s="711"/>
      <c r="BF740" s="711"/>
      <c r="BG740" s="711"/>
      <c r="BH740" s="711"/>
      <c r="BI740" s="711"/>
      <c r="BJ740" s="711"/>
      <c r="BK740" s="711"/>
      <c r="BL740" s="711"/>
      <c r="BM740" s="711"/>
      <c r="BN740" s="711"/>
      <c r="BO740" s="711"/>
      <c r="BP740" s="711"/>
      <c r="BQ740" s="639"/>
      <c r="CB740" s="639"/>
    </row>
    <row r="741" ht="15.75" customHeight="1">
      <c r="A741" s="639"/>
      <c r="B741" s="639"/>
      <c r="C741" s="639"/>
      <c r="D741" s="639"/>
      <c r="E741" s="711"/>
      <c r="F741" s="711"/>
      <c r="G741" s="711"/>
      <c r="H741" s="711"/>
      <c r="I741" s="639"/>
      <c r="J741" s="711"/>
      <c r="K741" s="711"/>
      <c r="L741" s="711"/>
      <c r="M741" s="711"/>
      <c r="N741" s="711"/>
      <c r="O741" s="711"/>
      <c r="P741" s="711"/>
      <c r="Q741" s="711"/>
      <c r="R741" s="711"/>
      <c r="S741" s="711"/>
      <c r="T741" s="711"/>
      <c r="U741" s="711"/>
      <c r="V741" s="711"/>
      <c r="W741" s="711"/>
      <c r="X741" s="711"/>
      <c r="Y741" s="711"/>
      <c r="Z741" s="711"/>
      <c r="AA741" s="711"/>
      <c r="AB741" s="711"/>
      <c r="AC741" s="711"/>
      <c r="AD741" s="711"/>
      <c r="AE741" s="711"/>
      <c r="AF741" s="711"/>
      <c r="AG741" s="711"/>
      <c r="AH741" s="711"/>
      <c r="AI741" s="711"/>
      <c r="AJ741" s="711"/>
      <c r="AK741" s="711"/>
      <c r="AL741" s="711"/>
      <c r="AM741" s="711"/>
      <c r="AN741" s="711"/>
      <c r="AO741" s="711"/>
      <c r="AP741" s="711"/>
      <c r="AQ741" s="711"/>
      <c r="AR741" s="711"/>
      <c r="AS741" s="711"/>
      <c r="AT741" s="711"/>
      <c r="AU741" s="711"/>
      <c r="AV741" s="711"/>
      <c r="AW741" s="711"/>
      <c r="AX741" s="711"/>
      <c r="AY741" s="711"/>
      <c r="AZ741" s="711"/>
      <c r="BA741" s="711"/>
      <c r="BB741" s="711"/>
      <c r="BC741" s="711"/>
      <c r="BD741" s="711"/>
      <c r="BE741" s="711"/>
      <c r="BF741" s="711"/>
      <c r="BG741" s="711"/>
      <c r="BH741" s="711"/>
      <c r="BI741" s="711"/>
      <c r="BJ741" s="711"/>
      <c r="BK741" s="711"/>
      <c r="BL741" s="711"/>
      <c r="BM741" s="711"/>
      <c r="BN741" s="711"/>
      <c r="BO741" s="711"/>
      <c r="BP741" s="711"/>
      <c r="BQ741" s="639"/>
      <c r="CB741" s="639"/>
    </row>
    <row r="742" ht="15.75" customHeight="1">
      <c r="A742" s="639"/>
      <c r="B742" s="639"/>
      <c r="C742" s="639"/>
      <c r="D742" s="639"/>
      <c r="E742" s="711"/>
      <c r="F742" s="711"/>
      <c r="G742" s="711"/>
      <c r="H742" s="711"/>
      <c r="I742" s="639"/>
      <c r="J742" s="711"/>
      <c r="K742" s="711"/>
      <c r="L742" s="711"/>
      <c r="M742" s="711"/>
      <c r="N742" s="711"/>
      <c r="O742" s="711"/>
      <c r="P742" s="711"/>
      <c r="Q742" s="711"/>
      <c r="R742" s="711"/>
      <c r="S742" s="711"/>
      <c r="T742" s="711"/>
      <c r="U742" s="711"/>
      <c r="V742" s="711"/>
      <c r="W742" s="711"/>
      <c r="X742" s="711"/>
      <c r="Y742" s="711"/>
      <c r="Z742" s="711"/>
      <c r="AA742" s="711"/>
      <c r="AB742" s="711"/>
      <c r="AC742" s="711"/>
      <c r="AD742" s="711"/>
      <c r="AE742" s="711"/>
      <c r="AF742" s="711"/>
      <c r="AG742" s="711"/>
      <c r="AH742" s="711"/>
      <c r="AI742" s="711"/>
      <c r="AJ742" s="711"/>
      <c r="AK742" s="711"/>
      <c r="AL742" s="711"/>
      <c r="AM742" s="711"/>
      <c r="AN742" s="711"/>
      <c r="AO742" s="711"/>
      <c r="AP742" s="711"/>
      <c r="AQ742" s="711"/>
      <c r="AR742" s="711"/>
      <c r="AS742" s="711"/>
      <c r="AT742" s="711"/>
      <c r="AU742" s="711"/>
      <c r="AV742" s="711"/>
      <c r="AW742" s="711"/>
      <c r="AX742" s="711"/>
      <c r="AY742" s="711"/>
      <c r="AZ742" s="711"/>
      <c r="BA742" s="711"/>
      <c r="BB742" s="711"/>
      <c r="BC742" s="711"/>
      <c r="BD742" s="711"/>
      <c r="BE742" s="711"/>
      <c r="BF742" s="711"/>
      <c r="BG742" s="711"/>
      <c r="BH742" s="711"/>
      <c r="BI742" s="711"/>
      <c r="BJ742" s="711"/>
      <c r="BK742" s="711"/>
      <c r="BL742" s="711"/>
      <c r="BM742" s="711"/>
      <c r="BN742" s="711"/>
      <c r="BO742" s="711"/>
      <c r="BP742" s="711"/>
      <c r="BQ742" s="639"/>
      <c r="CB742" s="639"/>
    </row>
    <row r="743" ht="15.75" customHeight="1">
      <c r="A743" s="639"/>
      <c r="B743" s="639"/>
      <c r="C743" s="639"/>
      <c r="D743" s="639"/>
      <c r="E743" s="711"/>
      <c r="F743" s="711"/>
      <c r="G743" s="711"/>
      <c r="H743" s="711"/>
      <c r="I743" s="639"/>
      <c r="J743" s="711"/>
      <c r="K743" s="711"/>
      <c r="L743" s="711"/>
      <c r="M743" s="711"/>
      <c r="N743" s="711"/>
      <c r="O743" s="711"/>
      <c r="P743" s="711"/>
      <c r="Q743" s="711"/>
      <c r="R743" s="711"/>
      <c r="S743" s="711"/>
      <c r="T743" s="711"/>
      <c r="U743" s="711"/>
      <c r="V743" s="711"/>
      <c r="W743" s="711"/>
      <c r="X743" s="711"/>
      <c r="Y743" s="711"/>
      <c r="Z743" s="711"/>
      <c r="AA743" s="711"/>
      <c r="AB743" s="711"/>
      <c r="AC743" s="711"/>
      <c r="AD743" s="711"/>
      <c r="AE743" s="711"/>
      <c r="AF743" s="711"/>
      <c r="AG743" s="711"/>
      <c r="AH743" s="711"/>
      <c r="AI743" s="711"/>
      <c r="AJ743" s="711"/>
      <c r="AK743" s="711"/>
      <c r="AL743" s="711"/>
      <c r="AM743" s="711"/>
      <c r="AN743" s="711"/>
      <c r="AO743" s="711"/>
      <c r="AP743" s="711"/>
      <c r="AQ743" s="711"/>
      <c r="AR743" s="711"/>
      <c r="AS743" s="711"/>
      <c r="AT743" s="711"/>
      <c r="AU743" s="711"/>
      <c r="AV743" s="711"/>
      <c r="AW743" s="711"/>
      <c r="AX743" s="711"/>
      <c r="AY743" s="711"/>
      <c r="AZ743" s="711"/>
      <c r="BA743" s="711"/>
      <c r="BB743" s="711"/>
      <c r="BC743" s="711"/>
      <c r="BD743" s="711"/>
      <c r="BE743" s="711"/>
      <c r="BF743" s="711"/>
      <c r="BG743" s="711"/>
      <c r="BH743" s="711"/>
      <c r="BI743" s="711"/>
      <c r="BJ743" s="711"/>
      <c r="BK743" s="711"/>
      <c r="BL743" s="711"/>
      <c r="BM743" s="711"/>
      <c r="BN743" s="711"/>
      <c r="BO743" s="711"/>
      <c r="BP743" s="711"/>
      <c r="BQ743" s="639"/>
      <c r="CB743" s="639"/>
    </row>
    <row r="744" ht="15.75" customHeight="1">
      <c r="A744" s="639"/>
      <c r="B744" s="639"/>
      <c r="C744" s="639"/>
      <c r="D744" s="639"/>
      <c r="E744" s="711"/>
      <c r="F744" s="711"/>
      <c r="G744" s="711"/>
      <c r="H744" s="711"/>
      <c r="I744" s="639"/>
      <c r="J744" s="711"/>
      <c r="K744" s="711"/>
      <c r="L744" s="711"/>
      <c r="M744" s="711"/>
      <c r="N744" s="711"/>
      <c r="O744" s="711"/>
      <c r="P744" s="711"/>
      <c r="Q744" s="711"/>
      <c r="R744" s="711"/>
      <c r="S744" s="711"/>
      <c r="T744" s="711"/>
      <c r="U744" s="711"/>
      <c r="V744" s="711"/>
      <c r="W744" s="711"/>
      <c r="X744" s="711"/>
      <c r="Y744" s="711"/>
      <c r="Z744" s="711"/>
      <c r="AA744" s="711"/>
      <c r="AB744" s="711"/>
      <c r="AC744" s="711"/>
      <c r="AD744" s="711"/>
      <c r="AE744" s="711"/>
      <c r="AF744" s="711"/>
      <c r="AG744" s="711"/>
      <c r="AH744" s="711"/>
      <c r="AI744" s="711"/>
      <c r="AJ744" s="711"/>
      <c r="AK744" s="711"/>
      <c r="AL744" s="711"/>
      <c r="AM744" s="711"/>
      <c r="AN744" s="711"/>
      <c r="AO744" s="711"/>
      <c r="AP744" s="711"/>
      <c r="AQ744" s="711"/>
      <c r="AR744" s="711"/>
      <c r="AS744" s="711"/>
      <c r="AT744" s="711"/>
      <c r="AU744" s="711"/>
      <c r="AV744" s="711"/>
      <c r="AW744" s="711"/>
      <c r="AX744" s="711"/>
      <c r="AY744" s="711"/>
      <c r="AZ744" s="711"/>
      <c r="BA744" s="711"/>
      <c r="BB744" s="711"/>
      <c r="BC744" s="711"/>
      <c r="BD744" s="711"/>
      <c r="BE744" s="711"/>
      <c r="BF744" s="711"/>
      <c r="BG744" s="711"/>
      <c r="BH744" s="711"/>
      <c r="BI744" s="711"/>
      <c r="BJ744" s="711"/>
      <c r="BK744" s="711"/>
      <c r="BL744" s="711"/>
      <c r="BM744" s="711"/>
      <c r="BN744" s="711"/>
      <c r="BO744" s="711"/>
      <c r="BP744" s="711"/>
      <c r="BQ744" s="639"/>
      <c r="CB744" s="639"/>
    </row>
    <row r="745" ht="15.75" customHeight="1">
      <c r="A745" s="639"/>
      <c r="B745" s="639"/>
      <c r="C745" s="639"/>
      <c r="D745" s="639"/>
      <c r="E745" s="711"/>
      <c r="F745" s="711"/>
      <c r="G745" s="711"/>
      <c r="H745" s="711"/>
      <c r="I745" s="639"/>
      <c r="J745" s="711"/>
      <c r="K745" s="711"/>
      <c r="L745" s="711"/>
      <c r="M745" s="711"/>
      <c r="N745" s="711"/>
      <c r="O745" s="711"/>
      <c r="P745" s="711"/>
      <c r="Q745" s="711"/>
      <c r="R745" s="711"/>
      <c r="S745" s="711"/>
      <c r="T745" s="711"/>
      <c r="U745" s="711"/>
      <c r="V745" s="711"/>
      <c r="W745" s="711"/>
      <c r="X745" s="711"/>
      <c r="Y745" s="711"/>
      <c r="Z745" s="711"/>
      <c r="AA745" s="711"/>
      <c r="AB745" s="711"/>
      <c r="AC745" s="711"/>
      <c r="AD745" s="711"/>
      <c r="AE745" s="711"/>
      <c r="AF745" s="711"/>
      <c r="AG745" s="711"/>
      <c r="AH745" s="711"/>
      <c r="AI745" s="711"/>
      <c r="AJ745" s="711"/>
      <c r="AK745" s="711"/>
      <c r="AL745" s="711"/>
      <c r="AM745" s="711"/>
      <c r="AN745" s="711"/>
      <c r="AO745" s="711"/>
      <c r="AP745" s="711"/>
      <c r="AQ745" s="711"/>
      <c r="AR745" s="711"/>
      <c r="AS745" s="711"/>
      <c r="AT745" s="711"/>
      <c r="AU745" s="711"/>
      <c r="AV745" s="711"/>
      <c r="AW745" s="711"/>
      <c r="AX745" s="711"/>
      <c r="AY745" s="711"/>
      <c r="AZ745" s="711"/>
      <c r="BA745" s="711"/>
      <c r="BB745" s="711"/>
      <c r="BC745" s="711"/>
      <c r="BD745" s="711"/>
      <c r="BE745" s="711"/>
      <c r="BF745" s="711"/>
      <c r="BG745" s="711"/>
      <c r="BH745" s="711"/>
      <c r="BI745" s="711"/>
      <c r="BJ745" s="711"/>
      <c r="BK745" s="711"/>
      <c r="BL745" s="711"/>
      <c r="BM745" s="711"/>
      <c r="BN745" s="711"/>
      <c r="BO745" s="711"/>
      <c r="BP745" s="711"/>
      <c r="BQ745" s="639"/>
      <c r="CB745" s="639"/>
    </row>
    <row r="746" ht="15.75" customHeight="1">
      <c r="A746" s="639"/>
      <c r="B746" s="639"/>
      <c r="C746" s="639"/>
      <c r="D746" s="639"/>
      <c r="E746" s="711"/>
      <c r="F746" s="711"/>
      <c r="G746" s="711"/>
      <c r="H746" s="711"/>
      <c r="I746" s="639"/>
      <c r="J746" s="711"/>
      <c r="K746" s="711"/>
      <c r="L746" s="711"/>
      <c r="M746" s="711"/>
      <c r="N746" s="711"/>
      <c r="O746" s="711"/>
      <c r="P746" s="711"/>
      <c r="Q746" s="711"/>
      <c r="R746" s="711"/>
      <c r="S746" s="711"/>
      <c r="T746" s="711"/>
      <c r="U746" s="711"/>
      <c r="V746" s="711"/>
      <c r="W746" s="711"/>
      <c r="X746" s="711"/>
      <c r="Y746" s="711"/>
      <c r="Z746" s="711"/>
      <c r="AA746" s="711"/>
      <c r="AB746" s="711"/>
      <c r="AC746" s="711"/>
      <c r="AD746" s="711"/>
      <c r="AE746" s="711"/>
      <c r="AF746" s="711"/>
      <c r="AG746" s="711"/>
      <c r="AH746" s="711"/>
      <c r="AI746" s="711"/>
      <c r="AJ746" s="711"/>
      <c r="AK746" s="711"/>
      <c r="AL746" s="711"/>
      <c r="AM746" s="711"/>
      <c r="AN746" s="711"/>
      <c r="AO746" s="711"/>
      <c r="AP746" s="711"/>
      <c r="AQ746" s="711"/>
      <c r="AR746" s="711"/>
      <c r="AS746" s="711"/>
      <c r="AT746" s="711"/>
      <c r="AU746" s="711"/>
      <c r="AV746" s="711"/>
      <c r="AW746" s="711"/>
      <c r="AX746" s="711"/>
      <c r="AY746" s="711"/>
      <c r="AZ746" s="711"/>
      <c r="BA746" s="711"/>
      <c r="BB746" s="711"/>
      <c r="BC746" s="711"/>
      <c r="BD746" s="711"/>
      <c r="BE746" s="711"/>
      <c r="BF746" s="711"/>
      <c r="BG746" s="711"/>
      <c r="BH746" s="711"/>
      <c r="BI746" s="711"/>
      <c r="BJ746" s="711"/>
      <c r="BK746" s="711"/>
      <c r="BL746" s="711"/>
      <c r="BM746" s="711"/>
      <c r="BN746" s="711"/>
      <c r="BO746" s="711"/>
      <c r="BP746" s="711"/>
      <c r="BQ746" s="639"/>
      <c r="CB746" s="639"/>
    </row>
    <row r="747" ht="15.75" customHeight="1">
      <c r="A747" s="639"/>
      <c r="B747" s="639"/>
      <c r="C747" s="639"/>
      <c r="D747" s="639"/>
      <c r="E747" s="711"/>
      <c r="F747" s="711"/>
      <c r="G747" s="711"/>
      <c r="H747" s="711"/>
      <c r="I747" s="639"/>
      <c r="J747" s="711"/>
      <c r="K747" s="711"/>
      <c r="L747" s="711"/>
      <c r="M747" s="711"/>
      <c r="N747" s="711"/>
      <c r="O747" s="711"/>
      <c r="P747" s="711"/>
      <c r="Q747" s="711"/>
      <c r="R747" s="711"/>
      <c r="S747" s="711"/>
      <c r="T747" s="711"/>
      <c r="U747" s="711"/>
      <c r="V747" s="711"/>
      <c r="W747" s="711"/>
      <c r="X747" s="711"/>
      <c r="Y747" s="711"/>
      <c r="Z747" s="711"/>
      <c r="AA747" s="711"/>
      <c r="AB747" s="711"/>
      <c r="AC747" s="711"/>
      <c r="AD747" s="711"/>
      <c r="AE747" s="711"/>
      <c r="AF747" s="711"/>
      <c r="AG747" s="711"/>
      <c r="AH747" s="711"/>
      <c r="AI747" s="711"/>
      <c r="AJ747" s="711"/>
      <c r="AK747" s="711"/>
      <c r="AL747" s="711"/>
      <c r="AM747" s="711"/>
      <c r="AN747" s="711"/>
      <c r="AO747" s="711"/>
      <c r="AP747" s="711"/>
      <c r="AQ747" s="711"/>
      <c r="AR747" s="711"/>
      <c r="AS747" s="711"/>
      <c r="AT747" s="711"/>
      <c r="AU747" s="711"/>
      <c r="AV747" s="711"/>
      <c r="AW747" s="711"/>
      <c r="AX747" s="711"/>
      <c r="AY747" s="711"/>
      <c r="AZ747" s="711"/>
      <c r="BA747" s="711"/>
      <c r="BB747" s="711"/>
      <c r="BC747" s="711"/>
      <c r="BD747" s="711"/>
      <c r="BE747" s="711"/>
      <c r="BF747" s="711"/>
      <c r="BG747" s="711"/>
      <c r="BH747" s="711"/>
      <c r="BI747" s="711"/>
      <c r="BJ747" s="711"/>
      <c r="BK747" s="711"/>
      <c r="BL747" s="711"/>
      <c r="BM747" s="711"/>
      <c r="BN747" s="711"/>
      <c r="BO747" s="711"/>
      <c r="BP747" s="711"/>
      <c r="BQ747" s="639"/>
      <c r="CB747" s="639"/>
    </row>
    <row r="748" ht="15.75" customHeight="1">
      <c r="A748" s="639"/>
      <c r="B748" s="639"/>
      <c r="C748" s="639"/>
      <c r="D748" s="639"/>
      <c r="E748" s="711"/>
      <c r="F748" s="711"/>
      <c r="G748" s="711"/>
      <c r="H748" s="711"/>
      <c r="I748" s="639"/>
      <c r="J748" s="711"/>
      <c r="K748" s="711"/>
      <c r="L748" s="711"/>
      <c r="M748" s="711"/>
      <c r="N748" s="711"/>
      <c r="O748" s="711"/>
      <c r="P748" s="711"/>
      <c r="Q748" s="711"/>
      <c r="R748" s="711"/>
      <c r="S748" s="711"/>
      <c r="T748" s="711"/>
      <c r="U748" s="711"/>
      <c r="V748" s="711"/>
      <c r="W748" s="711"/>
      <c r="X748" s="711"/>
      <c r="Y748" s="711"/>
      <c r="Z748" s="711"/>
      <c r="AA748" s="711"/>
      <c r="AB748" s="711"/>
      <c r="AC748" s="711"/>
      <c r="AD748" s="711"/>
      <c r="AE748" s="711"/>
      <c r="AF748" s="711"/>
      <c r="AG748" s="711"/>
      <c r="AH748" s="711"/>
      <c r="AI748" s="711"/>
      <c r="AJ748" s="711"/>
      <c r="AK748" s="711"/>
      <c r="AL748" s="711"/>
      <c r="AM748" s="711"/>
      <c r="AN748" s="711"/>
      <c r="AO748" s="711"/>
      <c r="AP748" s="711"/>
      <c r="AQ748" s="711"/>
      <c r="AR748" s="711"/>
      <c r="AS748" s="711"/>
      <c r="AT748" s="711"/>
      <c r="AU748" s="711"/>
      <c r="AV748" s="711"/>
      <c r="AW748" s="711"/>
      <c r="AX748" s="711"/>
      <c r="AY748" s="711"/>
      <c r="AZ748" s="711"/>
      <c r="BA748" s="711"/>
      <c r="BB748" s="711"/>
      <c r="BC748" s="711"/>
      <c r="BD748" s="711"/>
      <c r="BE748" s="711"/>
      <c r="BF748" s="711"/>
      <c r="BG748" s="711"/>
      <c r="BH748" s="711"/>
      <c r="BI748" s="711"/>
      <c r="BJ748" s="711"/>
      <c r="BK748" s="711"/>
      <c r="BL748" s="711"/>
      <c r="BM748" s="711"/>
      <c r="BN748" s="711"/>
      <c r="BO748" s="711"/>
      <c r="BP748" s="711"/>
      <c r="BQ748" s="639"/>
      <c r="CB748" s="639"/>
    </row>
    <row r="749" ht="15.75" customHeight="1">
      <c r="A749" s="639"/>
      <c r="B749" s="639"/>
      <c r="C749" s="639"/>
      <c r="D749" s="639"/>
      <c r="E749" s="711"/>
      <c r="F749" s="711"/>
      <c r="G749" s="711"/>
      <c r="H749" s="711"/>
      <c r="I749" s="639"/>
      <c r="J749" s="711"/>
      <c r="K749" s="711"/>
      <c r="L749" s="711"/>
      <c r="M749" s="711"/>
      <c r="N749" s="711"/>
      <c r="O749" s="711"/>
      <c r="P749" s="711"/>
      <c r="Q749" s="711"/>
      <c r="R749" s="711"/>
      <c r="S749" s="711"/>
      <c r="T749" s="711"/>
      <c r="U749" s="711"/>
      <c r="V749" s="711"/>
      <c r="W749" s="711"/>
      <c r="X749" s="711"/>
      <c r="Y749" s="711"/>
      <c r="Z749" s="711"/>
      <c r="AA749" s="711"/>
      <c r="AB749" s="711"/>
      <c r="AC749" s="711"/>
      <c r="AD749" s="711"/>
      <c r="AE749" s="711"/>
      <c r="AF749" s="711"/>
      <c r="AG749" s="711"/>
      <c r="AH749" s="711"/>
      <c r="AI749" s="711"/>
      <c r="AJ749" s="711"/>
      <c r="AK749" s="711"/>
      <c r="AL749" s="711"/>
      <c r="AM749" s="711"/>
      <c r="AN749" s="711"/>
      <c r="AO749" s="711"/>
      <c r="AP749" s="711"/>
      <c r="AQ749" s="711"/>
      <c r="AR749" s="711"/>
      <c r="AS749" s="711"/>
      <c r="AT749" s="711"/>
      <c r="AU749" s="711"/>
      <c r="AV749" s="711"/>
      <c r="AW749" s="711"/>
      <c r="AX749" s="711"/>
      <c r="AY749" s="711"/>
      <c r="AZ749" s="711"/>
      <c r="BA749" s="711"/>
      <c r="BB749" s="711"/>
      <c r="BC749" s="711"/>
      <c r="BD749" s="711"/>
      <c r="BE749" s="711"/>
      <c r="BF749" s="711"/>
      <c r="BG749" s="711"/>
      <c r="BH749" s="711"/>
      <c r="BI749" s="711"/>
      <c r="BJ749" s="711"/>
      <c r="BK749" s="711"/>
      <c r="BL749" s="711"/>
      <c r="BM749" s="711"/>
      <c r="BN749" s="711"/>
      <c r="BO749" s="711"/>
      <c r="BP749" s="711"/>
      <c r="BQ749" s="639"/>
      <c r="CB749" s="639"/>
    </row>
    <row r="750" ht="15.75" customHeight="1">
      <c r="A750" s="639"/>
      <c r="B750" s="639"/>
      <c r="C750" s="639"/>
      <c r="D750" s="639"/>
      <c r="E750" s="711"/>
      <c r="F750" s="711"/>
      <c r="G750" s="711"/>
      <c r="H750" s="711"/>
      <c r="I750" s="639"/>
      <c r="J750" s="711"/>
      <c r="K750" s="711"/>
      <c r="L750" s="711"/>
      <c r="M750" s="711"/>
      <c r="N750" s="711"/>
      <c r="O750" s="711"/>
      <c r="P750" s="711"/>
      <c r="Q750" s="711"/>
      <c r="R750" s="711"/>
      <c r="S750" s="711"/>
      <c r="T750" s="711"/>
      <c r="U750" s="711"/>
      <c r="V750" s="711"/>
      <c r="W750" s="711"/>
      <c r="X750" s="711"/>
      <c r="Y750" s="711"/>
      <c r="Z750" s="711"/>
      <c r="AA750" s="711"/>
      <c r="AB750" s="711"/>
      <c r="AC750" s="711"/>
      <c r="AD750" s="711"/>
      <c r="AE750" s="711"/>
      <c r="AF750" s="711"/>
      <c r="AG750" s="711"/>
      <c r="AH750" s="711"/>
      <c r="AI750" s="711"/>
      <c r="AJ750" s="711"/>
      <c r="AK750" s="711"/>
      <c r="AL750" s="711"/>
      <c r="AM750" s="711"/>
      <c r="AN750" s="711"/>
      <c r="AO750" s="711"/>
      <c r="AP750" s="711"/>
      <c r="AQ750" s="711"/>
      <c r="AR750" s="711"/>
      <c r="AS750" s="711"/>
      <c r="AT750" s="711"/>
      <c r="AU750" s="711"/>
      <c r="AV750" s="711"/>
      <c r="AW750" s="711"/>
      <c r="AX750" s="711"/>
      <c r="AY750" s="711"/>
      <c r="AZ750" s="711"/>
      <c r="BA750" s="711"/>
      <c r="BB750" s="711"/>
      <c r="BC750" s="711"/>
      <c r="BD750" s="711"/>
      <c r="BE750" s="711"/>
      <c r="BF750" s="711"/>
      <c r="BG750" s="711"/>
      <c r="BH750" s="711"/>
      <c r="BI750" s="711"/>
      <c r="BJ750" s="711"/>
      <c r="BK750" s="711"/>
      <c r="BL750" s="711"/>
      <c r="BM750" s="711"/>
      <c r="BN750" s="711"/>
      <c r="BO750" s="711"/>
      <c r="BP750" s="711"/>
      <c r="BQ750" s="639"/>
      <c r="CB750" s="639"/>
    </row>
    <row r="751" ht="15.75" customHeight="1">
      <c r="A751" s="639"/>
      <c r="B751" s="639"/>
      <c r="C751" s="639"/>
      <c r="D751" s="639"/>
      <c r="E751" s="711"/>
      <c r="F751" s="711"/>
      <c r="G751" s="711"/>
      <c r="H751" s="711"/>
      <c r="I751" s="639"/>
      <c r="J751" s="711"/>
      <c r="K751" s="711"/>
      <c r="L751" s="711"/>
      <c r="M751" s="711"/>
      <c r="N751" s="711"/>
      <c r="O751" s="711"/>
      <c r="P751" s="711"/>
      <c r="Q751" s="711"/>
      <c r="R751" s="711"/>
      <c r="S751" s="711"/>
      <c r="T751" s="711"/>
      <c r="U751" s="711"/>
      <c r="V751" s="711"/>
      <c r="W751" s="711"/>
      <c r="X751" s="711"/>
      <c r="Y751" s="711"/>
      <c r="Z751" s="711"/>
      <c r="AA751" s="711"/>
      <c r="AB751" s="711"/>
      <c r="AC751" s="711"/>
      <c r="AD751" s="711"/>
      <c r="AE751" s="711"/>
      <c r="AF751" s="711"/>
      <c r="AG751" s="711"/>
      <c r="AH751" s="711"/>
      <c r="AI751" s="711"/>
      <c r="AJ751" s="711"/>
      <c r="AK751" s="711"/>
      <c r="AL751" s="711"/>
      <c r="AM751" s="711"/>
      <c r="AN751" s="711"/>
      <c r="AO751" s="711"/>
      <c r="AP751" s="711"/>
      <c r="AQ751" s="711"/>
      <c r="AR751" s="711"/>
      <c r="AS751" s="711"/>
      <c r="AT751" s="711"/>
      <c r="AU751" s="711"/>
      <c r="AV751" s="711"/>
      <c r="AW751" s="711"/>
      <c r="AX751" s="711"/>
      <c r="AY751" s="711"/>
      <c r="AZ751" s="711"/>
      <c r="BA751" s="711"/>
      <c r="BB751" s="711"/>
      <c r="BC751" s="711"/>
      <c r="BD751" s="711"/>
      <c r="BE751" s="711"/>
      <c r="BF751" s="711"/>
      <c r="BG751" s="711"/>
      <c r="BH751" s="711"/>
      <c r="BI751" s="711"/>
      <c r="BJ751" s="711"/>
      <c r="BK751" s="711"/>
      <c r="BL751" s="711"/>
      <c r="BM751" s="711"/>
      <c r="BN751" s="711"/>
      <c r="BO751" s="711"/>
      <c r="BP751" s="711"/>
      <c r="BQ751" s="639"/>
      <c r="CB751" s="639"/>
    </row>
    <row r="752" ht="15.75" customHeight="1">
      <c r="A752" s="639"/>
      <c r="B752" s="639"/>
      <c r="C752" s="639"/>
      <c r="D752" s="639"/>
      <c r="E752" s="711"/>
      <c r="F752" s="711"/>
      <c r="G752" s="711"/>
      <c r="H752" s="711"/>
      <c r="I752" s="639"/>
      <c r="J752" s="711"/>
      <c r="K752" s="711"/>
      <c r="L752" s="711"/>
      <c r="M752" s="711"/>
      <c r="N752" s="711"/>
      <c r="O752" s="711"/>
      <c r="P752" s="711"/>
      <c r="Q752" s="711"/>
      <c r="R752" s="711"/>
      <c r="S752" s="711"/>
      <c r="T752" s="711"/>
      <c r="U752" s="711"/>
      <c r="V752" s="711"/>
      <c r="W752" s="711"/>
      <c r="X752" s="711"/>
      <c r="Y752" s="711"/>
      <c r="Z752" s="711"/>
      <c r="AA752" s="711"/>
      <c r="AB752" s="711"/>
      <c r="AC752" s="711"/>
      <c r="AD752" s="711"/>
      <c r="AE752" s="711"/>
      <c r="AF752" s="711"/>
      <c r="AG752" s="711"/>
      <c r="AH752" s="711"/>
      <c r="AI752" s="711"/>
      <c r="AJ752" s="711"/>
      <c r="AK752" s="711"/>
      <c r="AL752" s="711"/>
      <c r="AM752" s="711"/>
      <c r="AN752" s="711"/>
      <c r="AO752" s="711"/>
      <c r="AP752" s="711"/>
      <c r="AQ752" s="711"/>
      <c r="AR752" s="711"/>
      <c r="AS752" s="711"/>
      <c r="AT752" s="711"/>
      <c r="AU752" s="711"/>
      <c r="AV752" s="711"/>
      <c r="AW752" s="711"/>
      <c r="AX752" s="711"/>
      <c r="AY752" s="711"/>
      <c r="AZ752" s="711"/>
      <c r="BA752" s="711"/>
      <c r="BB752" s="711"/>
      <c r="BC752" s="711"/>
      <c r="BD752" s="711"/>
      <c r="BE752" s="711"/>
      <c r="BF752" s="711"/>
      <c r="BG752" s="711"/>
      <c r="BH752" s="711"/>
      <c r="BI752" s="711"/>
      <c r="BJ752" s="711"/>
      <c r="BK752" s="711"/>
      <c r="BL752" s="711"/>
      <c r="BM752" s="711"/>
      <c r="BN752" s="711"/>
      <c r="BO752" s="711"/>
      <c r="BP752" s="711"/>
      <c r="BQ752" s="639"/>
      <c r="CB752" s="639"/>
    </row>
    <row r="753" ht="15.75" customHeight="1">
      <c r="A753" s="639"/>
      <c r="B753" s="639"/>
      <c r="C753" s="639"/>
      <c r="D753" s="639"/>
      <c r="E753" s="711"/>
      <c r="F753" s="711"/>
      <c r="G753" s="711"/>
      <c r="H753" s="711"/>
      <c r="I753" s="639"/>
      <c r="J753" s="711"/>
      <c r="K753" s="711"/>
      <c r="L753" s="711"/>
      <c r="M753" s="711"/>
      <c r="N753" s="711"/>
      <c r="O753" s="711"/>
      <c r="P753" s="711"/>
      <c r="Q753" s="711"/>
      <c r="R753" s="711"/>
      <c r="S753" s="711"/>
      <c r="T753" s="711"/>
      <c r="U753" s="711"/>
      <c r="V753" s="711"/>
      <c r="W753" s="711"/>
      <c r="X753" s="711"/>
      <c r="Y753" s="711"/>
      <c r="Z753" s="711"/>
      <c r="AA753" s="711"/>
      <c r="AB753" s="711"/>
      <c r="AC753" s="711"/>
      <c r="AD753" s="711"/>
      <c r="AE753" s="711"/>
      <c r="AF753" s="711"/>
      <c r="AG753" s="711"/>
      <c r="AH753" s="711"/>
      <c r="AI753" s="711"/>
      <c r="AJ753" s="711"/>
      <c r="AK753" s="711"/>
      <c r="AL753" s="711"/>
      <c r="AM753" s="711"/>
      <c r="AN753" s="711"/>
      <c r="AO753" s="711"/>
      <c r="AP753" s="711"/>
      <c r="AQ753" s="711"/>
      <c r="AR753" s="711"/>
      <c r="AS753" s="711"/>
      <c r="AT753" s="711"/>
      <c r="AU753" s="711"/>
      <c r="AV753" s="711"/>
      <c r="AW753" s="711"/>
      <c r="AX753" s="711"/>
      <c r="AY753" s="711"/>
      <c r="AZ753" s="711"/>
      <c r="BA753" s="711"/>
      <c r="BB753" s="711"/>
      <c r="BC753" s="711"/>
      <c r="BD753" s="711"/>
      <c r="BE753" s="711"/>
      <c r="BF753" s="711"/>
      <c r="BG753" s="711"/>
      <c r="BH753" s="711"/>
      <c r="BI753" s="711"/>
      <c r="BJ753" s="711"/>
      <c r="BK753" s="711"/>
      <c r="BL753" s="711"/>
      <c r="BM753" s="711"/>
      <c r="BN753" s="711"/>
      <c r="BO753" s="711"/>
      <c r="BP753" s="711"/>
      <c r="BQ753" s="639"/>
      <c r="CB753" s="639"/>
    </row>
    <row r="754" ht="15.75" customHeight="1">
      <c r="A754" s="639"/>
      <c r="B754" s="639"/>
      <c r="C754" s="639"/>
      <c r="D754" s="639"/>
      <c r="E754" s="711"/>
      <c r="F754" s="711"/>
      <c r="G754" s="711"/>
      <c r="H754" s="711"/>
      <c r="I754" s="639"/>
      <c r="J754" s="711"/>
      <c r="K754" s="711"/>
      <c r="L754" s="711"/>
      <c r="M754" s="711"/>
      <c r="N754" s="711"/>
      <c r="O754" s="711"/>
      <c r="P754" s="711"/>
      <c r="Q754" s="711"/>
      <c r="R754" s="711"/>
      <c r="S754" s="711"/>
      <c r="T754" s="711"/>
      <c r="U754" s="711"/>
      <c r="V754" s="711"/>
      <c r="W754" s="711"/>
      <c r="X754" s="711"/>
      <c r="Y754" s="711"/>
      <c r="Z754" s="711"/>
      <c r="AA754" s="711"/>
      <c r="AB754" s="711"/>
      <c r="AC754" s="711"/>
      <c r="AD754" s="711"/>
      <c r="AE754" s="711"/>
      <c r="AF754" s="711"/>
      <c r="AG754" s="711"/>
      <c r="AH754" s="711"/>
      <c r="AI754" s="711"/>
      <c r="AJ754" s="711"/>
      <c r="AK754" s="711"/>
      <c r="AL754" s="711"/>
      <c r="AM754" s="711"/>
      <c r="AN754" s="711"/>
      <c r="AO754" s="711"/>
      <c r="AP754" s="711"/>
      <c r="AQ754" s="711"/>
      <c r="AR754" s="711"/>
      <c r="AS754" s="711"/>
      <c r="AT754" s="711"/>
      <c r="AU754" s="711"/>
      <c r="AV754" s="711"/>
      <c r="AW754" s="711"/>
      <c r="AX754" s="711"/>
      <c r="AY754" s="711"/>
      <c r="AZ754" s="711"/>
      <c r="BA754" s="711"/>
      <c r="BB754" s="711"/>
      <c r="BC754" s="711"/>
      <c r="BD754" s="711"/>
      <c r="BE754" s="711"/>
      <c r="BF754" s="711"/>
      <c r="BG754" s="711"/>
      <c r="BH754" s="711"/>
      <c r="BI754" s="711"/>
      <c r="BJ754" s="711"/>
      <c r="BK754" s="711"/>
      <c r="BL754" s="711"/>
      <c r="BM754" s="711"/>
      <c r="BN754" s="711"/>
      <c r="BO754" s="711"/>
      <c r="BP754" s="711"/>
      <c r="BQ754" s="639"/>
      <c r="CB754" s="639"/>
    </row>
    <row r="755" ht="15.75" customHeight="1">
      <c r="A755" s="639"/>
      <c r="B755" s="639"/>
      <c r="C755" s="639"/>
      <c r="D755" s="639"/>
      <c r="E755" s="711"/>
      <c r="F755" s="711"/>
      <c r="G755" s="711"/>
      <c r="H755" s="711"/>
      <c r="I755" s="639"/>
      <c r="J755" s="711"/>
      <c r="K755" s="711"/>
      <c r="L755" s="711"/>
      <c r="M755" s="711"/>
      <c r="N755" s="711"/>
      <c r="O755" s="711"/>
      <c r="P755" s="711"/>
      <c r="Q755" s="711"/>
      <c r="R755" s="711"/>
      <c r="S755" s="711"/>
      <c r="T755" s="711"/>
      <c r="U755" s="711"/>
      <c r="V755" s="711"/>
      <c r="W755" s="711"/>
      <c r="X755" s="711"/>
      <c r="Y755" s="711"/>
      <c r="Z755" s="711"/>
      <c r="AA755" s="711"/>
      <c r="AB755" s="711"/>
      <c r="AC755" s="711"/>
      <c r="AD755" s="711"/>
      <c r="AE755" s="711"/>
      <c r="AF755" s="711"/>
      <c r="AG755" s="711"/>
      <c r="AH755" s="711"/>
      <c r="AI755" s="711"/>
      <c r="AJ755" s="711"/>
      <c r="AK755" s="711"/>
      <c r="AL755" s="711"/>
      <c r="AM755" s="711"/>
      <c r="AN755" s="711"/>
      <c r="AO755" s="711"/>
      <c r="AP755" s="711"/>
      <c r="AQ755" s="711"/>
      <c r="AR755" s="711"/>
      <c r="AS755" s="711"/>
      <c r="AT755" s="711"/>
      <c r="AU755" s="711"/>
      <c r="AV755" s="711"/>
      <c r="AW755" s="711"/>
      <c r="AX755" s="711"/>
      <c r="AY755" s="711"/>
      <c r="AZ755" s="711"/>
      <c r="BA755" s="711"/>
      <c r="BB755" s="711"/>
      <c r="BC755" s="711"/>
      <c r="BD755" s="711"/>
      <c r="BE755" s="711"/>
      <c r="BF755" s="711"/>
      <c r="BG755" s="711"/>
      <c r="BH755" s="711"/>
      <c r="BI755" s="711"/>
      <c r="BJ755" s="711"/>
      <c r="BK755" s="711"/>
      <c r="BL755" s="711"/>
      <c r="BM755" s="711"/>
      <c r="BN755" s="711"/>
      <c r="BO755" s="711"/>
      <c r="BP755" s="711"/>
      <c r="BQ755" s="639"/>
      <c r="CB755" s="639"/>
    </row>
    <row r="756" ht="15.75" customHeight="1">
      <c r="A756" s="639"/>
      <c r="B756" s="639"/>
      <c r="C756" s="639"/>
      <c r="D756" s="639"/>
      <c r="E756" s="711"/>
      <c r="F756" s="711"/>
      <c r="G756" s="711"/>
      <c r="H756" s="711"/>
      <c r="I756" s="639"/>
      <c r="J756" s="711"/>
      <c r="K756" s="711"/>
      <c r="L756" s="711"/>
      <c r="M756" s="711"/>
      <c r="N756" s="711"/>
      <c r="O756" s="711"/>
      <c r="P756" s="711"/>
      <c r="Q756" s="711"/>
      <c r="R756" s="711"/>
      <c r="S756" s="711"/>
      <c r="T756" s="711"/>
      <c r="U756" s="711"/>
      <c r="V756" s="711"/>
      <c r="W756" s="711"/>
      <c r="X756" s="711"/>
      <c r="Y756" s="711"/>
      <c r="Z756" s="711"/>
      <c r="AA756" s="711"/>
      <c r="AB756" s="711"/>
      <c r="AC756" s="711"/>
      <c r="AD756" s="711"/>
      <c r="AE756" s="711"/>
      <c r="AF756" s="711"/>
      <c r="AG756" s="711"/>
      <c r="AH756" s="711"/>
      <c r="AI756" s="711"/>
      <c r="AJ756" s="711"/>
      <c r="AK756" s="711"/>
      <c r="AL756" s="711"/>
      <c r="AM756" s="711"/>
      <c r="AN756" s="711"/>
      <c r="AO756" s="711"/>
      <c r="AP756" s="711"/>
      <c r="AQ756" s="711"/>
      <c r="AR756" s="711"/>
      <c r="AS756" s="711"/>
      <c r="AT756" s="711"/>
      <c r="AU756" s="711"/>
      <c r="AV756" s="711"/>
      <c r="AW756" s="711"/>
      <c r="AX756" s="711"/>
      <c r="AY756" s="711"/>
      <c r="AZ756" s="711"/>
      <c r="BA756" s="711"/>
      <c r="BB756" s="711"/>
      <c r="BC756" s="711"/>
      <c r="BD756" s="711"/>
      <c r="BE756" s="711"/>
      <c r="BF756" s="711"/>
      <c r="BG756" s="711"/>
      <c r="BH756" s="711"/>
      <c r="BI756" s="711"/>
      <c r="BJ756" s="711"/>
      <c r="BK756" s="711"/>
      <c r="BL756" s="711"/>
      <c r="BM756" s="711"/>
      <c r="BN756" s="711"/>
      <c r="BO756" s="711"/>
      <c r="BP756" s="711"/>
      <c r="BQ756" s="639"/>
      <c r="CB756" s="639"/>
    </row>
    <row r="757" ht="15.75" customHeight="1">
      <c r="A757" s="639"/>
      <c r="B757" s="639"/>
      <c r="C757" s="639"/>
      <c r="D757" s="639"/>
      <c r="E757" s="711"/>
      <c r="F757" s="711"/>
      <c r="G757" s="711"/>
      <c r="H757" s="711"/>
      <c r="I757" s="639"/>
      <c r="J757" s="711"/>
      <c r="K757" s="711"/>
      <c r="L757" s="711"/>
      <c r="M757" s="711"/>
      <c r="N757" s="711"/>
      <c r="O757" s="711"/>
      <c r="P757" s="711"/>
      <c r="Q757" s="711"/>
      <c r="R757" s="711"/>
      <c r="S757" s="711"/>
      <c r="T757" s="711"/>
      <c r="U757" s="711"/>
      <c r="V757" s="711"/>
      <c r="W757" s="711"/>
      <c r="X757" s="711"/>
      <c r="Y757" s="711"/>
      <c r="Z757" s="711"/>
      <c r="AA757" s="711"/>
      <c r="AB757" s="711"/>
      <c r="AC757" s="711"/>
      <c r="AD757" s="711"/>
      <c r="AE757" s="711"/>
      <c r="AF757" s="711"/>
      <c r="AG757" s="711"/>
      <c r="AH757" s="711"/>
      <c r="AI757" s="711"/>
      <c r="AJ757" s="711"/>
      <c r="AK757" s="711"/>
      <c r="AL757" s="711"/>
      <c r="AM757" s="711"/>
      <c r="AN757" s="711"/>
      <c r="AO757" s="711"/>
      <c r="AP757" s="711"/>
      <c r="AQ757" s="711"/>
      <c r="AR757" s="711"/>
      <c r="AS757" s="711"/>
      <c r="AT757" s="711"/>
      <c r="AU757" s="711"/>
      <c r="AV757" s="711"/>
      <c r="AW757" s="711"/>
      <c r="AX757" s="711"/>
      <c r="AY757" s="711"/>
      <c r="AZ757" s="711"/>
      <c r="BA757" s="711"/>
      <c r="BB757" s="711"/>
      <c r="BC757" s="711"/>
      <c r="BD757" s="711"/>
      <c r="BE757" s="711"/>
      <c r="BF757" s="711"/>
      <c r="BG757" s="711"/>
      <c r="BH757" s="711"/>
      <c r="BI757" s="711"/>
      <c r="BJ757" s="711"/>
      <c r="BK757" s="711"/>
      <c r="BL757" s="711"/>
      <c r="BM757" s="711"/>
      <c r="BN757" s="711"/>
      <c r="BO757" s="711"/>
      <c r="BP757" s="711"/>
      <c r="BQ757" s="639"/>
      <c r="CB757" s="639"/>
    </row>
    <row r="758" ht="15.75" customHeight="1">
      <c r="A758" s="639"/>
      <c r="B758" s="639"/>
      <c r="C758" s="639"/>
      <c r="D758" s="639"/>
      <c r="E758" s="711"/>
      <c r="F758" s="711"/>
      <c r="G758" s="711"/>
      <c r="H758" s="711"/>
      <c r="I758" s="639"/>
      <c r="J758" s="711"/>
      <c r="K758" s="711"/>
      <c r="L758" s="711"/>
      <c r="M758" s="711"/>
      <c r="N758" s="711"/>
      <c r="O758" s="711"/>
      <c r="P758" s="711"/>
      <c r="Q758" s="711"/>
      <c r="R758" s="711"/>
      <c r="S758" s="711"/>
      <c r="T758" s="711"/>
      <c r="U758" s="711"/>
      <c r="V758" s="711"/>
      <c r="W758" s="711"/>
      <c r="X758" s="711"/>
      <c r="Y758" s="711"/>
      <c r="Z758" s="711"/>
      <c r="AA758" s="711"/>
      <c r="AB758" s="711"/>
      <c r="AC758" s="711"/>
      <c r="AD758" s="711"/>
      <c r="AE758" s="711"/>
      <c r="AF758" s="711"/>
      <c r="AG758" s="711"/>
      <c r="AH758" s="711"/>
      <c r="AI758" s="711"/>
      <c r="AJ758" s="711"/>
      <c r="AK758" s="711"/>
      <c r="AL758" s="711"/>
      <c r="AM758" s="711"/>
      <c r="AN758" s="711"/>
      <c r="AO758" s="711"/>
      <c r="AP758" s="711"/>
      <c r="AQ758" s="711"/>
      <c r="AR758" s="711"/>
      <c r="AS758" s="711"/>
      <c r="AT758" s="711"/>
      <c r="AU758" s="711"/>
      <c r="AV758" s="711"/>
      <c r="AW758" s="711"/>
      <c r="AX758" s="711"/>
      <c r="AY758" s="711"/>
      <c r="AZ758" s="711"/>
      <c r="BA758" s="711"/>
      <c r="BB758" s="711"/>
      <c r="BC758" s="711"/>
      <c r="BD758" s="711"/>
      <c r="BE758" s="711"/>
      <c r="BF758" s="711"/>
      <c r="BG758" s="711"/>
      <c r="BH758" s="711"/>
      <c r="BI758" s="711"/>
      <c r="BJ758" s="711"/>
      <c r="BK758" s="711"/>
      <c r="BL758" s="711"/>
      <c r="BM758" s="711"/>
      <c r="BN758" s="711"/>
      <c r="BO758" s="711"/>
      <c r="BP758" s="711"/>
      <c r="BQ758" s="639"/>
      <c r="CB758" s="639"/>
    </row>
    <row r="759" ht="15.75" customHeight="1">
      <c r="A759" s="639"/>
      <c r="B759" s="639"/>
      <c r="C759" s="639"/>
      <c r="D759" s="639"/>
      <c r="E759" s="711"/>
      <c r="F759" s="711"/>
      <c r="G759" s="711"/>
      <c r="H759" s="711"/>
      <c r="I759" s="639"/>
      <c r="J759" s="711"/>
      <c r="K759" s="711"/>
      <c r="L759" s="711"/>
      <c r="M759" s="711"/>
      <c r="N759" s="711"/>
      <c r="O759" s="711"/>
      <c r="P759" s="711"/>
      <c r="Q759" s="711"/>
      <c r="R759" s="711"/>
      <c r="S759" s="711"/>
      <c r="T759" s="711"/>
      <c r="U759" s="711"/>
      <c r="V759" s="711"/>
      <c r="W759" s="711"/>
      <c r="X759" s="711"/>
      <c r="Y759" s="711"/>
      <c r="Z759" s="711"/>
      <c r="AA759" s="711"/>
      <c r="AB759" s="711"/>
      <c r="AC759" s="711"/>
      <c r="AD759" s="711"/>
      <c r="AE759" s="711"/>
      <c r="AF759" s="711"/>
      <c r="AG759" s="711"/>
      <c r="AH759" s="711"/>
      <c r="AI759" s="711"/>
      <c r="AJ759" s="711"/>
      <c r="AK759" s="711"/>
      <c r="AL759" s="711"/>
      <c r="AM759" s="711"/>
      <c r="AN759" s="711"/>
      <c r="AO759" s="711"/>
      <c r="AP759" s="711"/>
      <c r="AQ759" s="711"/>
      <c r="AR759" s="711"/>
      <c r="AS759" s="711"/>
      <c r="AT759" s="711"/>
      <c r="AU759" s="711"/>
      <c r="AV759" s="711"/>
      <c r="AW759" s="711"/>
      <c r="AX759" s="711"/>
      <c r="AY759" s="711"/>
      <c r="AZ759" s="711"/>
      <c r="BA759" s="711"/>
      <c r="BB759" s="711"/>
      <c r="BC759" s="711"/>
      <c r="BD759" s="711"/>
      <c r="BE759" s="711"/>
      <c r="BF759" s="711"/>
      <c r="BG759" s="711"/>
      <c r="BH759" s="711"/>
      <c r="BI759" s="711"/>
      <c r="BJ759" s="711"/>
      <c r="BK759" s="711"/>
      <c r="BL759" s="711"/>
      <c r="BM759" s="711"/>
      <c r="BN759" s="711"/>
      <c r="BO759" s="711"/>
      <c r="BP759" s="711"/>
      <c r="BQ759" s="639"/>
      <c r="CB759" s="639"/>
    </row>
    <row r="760" ht="15.75" customHeight="1">
      <c r="A760" s="639"/>
      <c r="B760" s="639"/>
      <c r="C760" s="639"/>
      <c r="D760" s="639"/>
      <c r="E760" s="711"/>
      <c r="F760" s="711"/>
      <c r="G760" s="711"/>
      <c r="H760" s="711"/>
      <c r="I760" s="639"/>
      <c r="J760" s="711"/>
      <c r="K760" s="711"/>
      <c r="L760" s="711"/>
      <c r="M760" s="711"/>
      <c r="N760" s="711"/>
      <c r="O760" s="711"/>
      <c r="P760" s="711"/>
      <c r="Q760" s="711"/>
      <c r="R760" s="711"/>
      <c r="S760" s="711"/>
      <c r="T760" s="711"/>
      <c r="U760" s="711"/>
      <c r="V760" s="711"/>
      <c r="W760" s="711"/>
      <c r="X760" s="711"/>
      <c r="Y760" s="711"/>
      <c r="Z760" s="711"/>
      <c r="AA760" s="711"/>
      <c r="AB760" s="711"/>
      <c r="AC760" s="711"/>
      <c r="AD760" s="711"/>
      <c r="AE760" s="711"/>
      <c r="AF760" s="711"/>
      <c r="AG760" s="711"/>
      <c r="AH760" s="711"/>
      <c r="AI760" s="711"/>
      <c r="AJ760" s="711"/>
      <c r="AK760" s="711"/>
      <c r="AL760" s="711"/>
      <c r="AM760" s="711"/>
      <c r="AN760" s="711"/>
      <c r="AO760" s="711"/>
      <c r="AP760" s="711"/>
      <c r="AQ760" s="711"/>
      <c r="AR760" s="711"/>
      <c r="AS760" s="711"/>
      <c r="AT760" s="711"/>
      <c r="AU760" s="711"/>
      <c r="AV760" s="711"/>
      <c r="AW760" s="711"/>
      <c r="AX760" s="711"/>
      <c r="AY760" s="711"/>
      <c r="AZ760" s="711"/>
      <c r="BA760" s="711"/>
      <c r="BB760" s="711"/>
      <c r="BC760" s="711"/>
      <c r="BD760" s="711"/>
      <c r="BE760" s="711"/>
      <c r="BF760" s="711"/>
      <c r="BG760" s="711"/>
      <c r="BH760" s="711"/>
      <c r="BI760" s="711"/>
      <c r="BJ760" s="711"/>
      <c r="BK760" s="711"/>
      <c r="BL760" s="711"/>
      <c r="BM760" s="711"/>
      <c r="BN760" s="711"/>
      <c r="BO760" s="711"/>
      <c r="BP760" s="711"/>
      <c r="BQ760" s="639"/>
      <c r="CB760" s="639"/>
    </row>
    <row r="761" ht="15.75" customHeight="1">
      <c r="A761" s="639"/>
      <c r="B761" s="639"/>
      <c r="C761" s="639"/>
      <c r="D761" s="639"/>
      <c r="E761" s="711"/>
      <c r="F761" s="711"/>
      <c r="G761" s="711"/>
      <c r="H761" s="711"/>
      <c r="I761" s="639"/>
      <c r="J761" s="711"/>
      <c r="K761" s="711"/>
      <c r="L761" s="711"/>
      <c r="M761" s="711"/>
      <c r="N761" s="711"/>
      <c r="O761" s="711"/>
      <c r="P761" s="711"/>
      <c r="Q761" s="711"/>
      <c r="R761" s="711"/>
      <c r="S761" s="711"/>
      <c r="T761" s="711"/>
      <c r="U761" s="711"/>
      <c r="V761" s="711"/>
      <c r="W761" s="711"/>
      <c r="X761" s="711"/>
      <c r="Y761" s="711"/>
      <c r="Z761" s="711"/>
      <c r="AA761" s="711"/>
      <c r="AB761" s="711"/>
      <c r="AC761" s="711"/>
      <c r="AD761" s="711"/>
      <c r="AE761" s="711"/>
      <c r="AF761" s="711"/>
      <c r="AG761" s="711"/>
      <c r="AH761" s="711"/>
      <c r="AI761" s="711"/>
      <c r="AJ761" s="711"/>
      <c r="AK761" s="711"/>
      <c r="AL761" s="711"/>
      <c r="AM761" s="711"/>
      <c r="AN761" s="711"/>
      <c r="AO761" s="711"/>
      <c r="AP761" s="711"/>
      <c r="AQ761" s="711"/>
      <c r="AR761" s="711"/>
      <c r="AS761" s="711"/>
      <c r="AT761" s="711"/>
      <c r="AU761" s="711"/>
      <c r="AV761" s="711"/>
      <c r="AW761" s="711"/>
      <c r="AX761" s="711"/>
      <c r="AY761" s="711"/>
      <c r="AZ761" s="711"/>
      <c r="BA761" s="711"/>
      <c r="BB761" s="711"/>
      <c r="BC761" s="711"/>
      <c r="BD761" s="711"/>
      <c r="BE761" s="711"/>
      <c r="BF761" s="711"/>
      <c r="BG761" s="711"/>
      <c r="BH761" s="711"/>
      <c r="BI761" s="711"/>
      <c r="BJ761" s="711"/>
      <c r="BK761" s="711"/>
      <c r="BL761" s="711"/>
      <c r="BM761" s="711"/>
      <c r="BN761" s="711"/>
      <c r="BO761" s="711"/>
      <c r="BP761" s="711"/>
      <c r="BQ761" s="639"/>
      <c r="CB761" s="639"/>
    </row>
    <row r="762" ht="15.75" customHeight="1">
      <c r="A762" s="639"/>
      <c r="B762" s="639"/>
      <c r="C762" s="639"/>
      <c r="D762" s="639"/>
      <c r="E762" s="711"/>
      <c r="F762" s="711"/>
      <c r="G762" s="711"/>
      <c r="H762" s="711"/>
      <c r="I762" s="639"/>
      <c r="J762" s="711"/>
      <c r="K762" s="711"/>
      <c r="L762" s="711"/>
      <c r="M762" s="711"/>
      <c r="N762" s="711"/>
      <c r="O762" s="711"/>
      <c r="P762" s="711"/>
      <c r="Q762" s="711"/>
      <c r="R762" s="711"/>
      <c r="S762" s="711"/>
      <c r="T762" s="711"/>
      <c r="U762" s="711"/>
      <c r="V762" s="711"/>
      <c r="W762" s="711"/>
      <c r="X762" s="711"/>
      <c r="Y762" s="711"/>
      <c r="Z762" s="711"/>
      <c r="AA762" s="711"/>
      <c r="AB762" s="711"/>
      <c r="AC762" s="711"/>
      <c r="AD762" s="711"/>
      <c r="AE762" s="711"/>
      <c r="AF762" s="711"/>
      <c r="AG762" s="711"/>
      <c r="AH762" s="711"/>
      <c r="AI762" s="711"/>
      <c r="AJ762" s="711"/>
      <c r="AK762" s="711"/>
      <c r="AL762" s="711"/>
      <c r="AM762" s="711"/>
      <c r="AN762" s="711"/>
      <c r="AO762" s="711"/>
      <c r="AP762" s="711"/>
      <c r="AQ762" s="711"/>
      <c r="AR762" s="711"/>
      <c r="AS762" s="711"/>
      <c r="AT762" s="711"/>
      <c r="AU762" s="711"/>
      <c r="AV762" s="711"/>
      <c r="AW762" s="711"/>
      <c r="AX762" s="711"/>
      <c r="AY762" s="711"/>
      <c r="AZ762" s="711"/>
      <c r="BA762" s="711"/>
      <c r="BB762" s="711"/>
      <c r="BC762" s="711"/>
      <c r="BD762" s="711"/>
      <c r="BE762" s="711"/>
      <c r="BF762" s="711"/>
      <c r="BG762" s="711"/>
      <c r="BH762" s="711"/>
      <c r="BI762" s="711"/>
      <c r="BJ762" s="711"/>
      <c r="BK762" s="711"/>
      <c r="BL762" s="711"/>
      <c r="BM762" s="711"/>
      <c r="BN762" s="711"/>
      <c r="BO762" s="711"/>
      <c r="BP762" s="711"/>
      <c r="BQ762" s="639"/>
      <c r="CB762" s="639"/>
    </row>
    <row r="763" ht="15.75" customHeight="1">
      <c r="A763" s="639"/>
      <c r="B763" s="639"/>
      <c r="C763" s="639"/>
      <c r="D763" s="639"/>
      <c r="E763" s="711"/>
      <c r="F763" s="711"/>
      <c r="G763" s="711"/>
      <c r="H763" s="711"/>
      <c r="I763" s="639"/>
      <c r="J763" s="711"/>
      <c r="K763" s="711"/>
      <c r="L763" s="711"/>
      <c r="M763" s="711"/>
      <c r="N763" s="711"/>
      <c r="O763" s="711"/>
      <c r="P763" s="711"/>
      <c r="Q763" s="711"/>
      <c r="R763" s="711"/>
      <c r="S763" s="711"/>
      <c r="T763" s="711"/>
      <c r="U763" s="711"/>
      <c r="V763" s="711"/>
      <c r="W763" s="711"/>
      <c r="X763" s="711"/>
      <c r="Y763" s="711"/>
      <c r="Z763" s="711"/>
      <c r="AA763" s="711"/>
      <c r="AB763" s="711"/>
      <c r="AC763" s="711"/>
      <c r="AD763" s="711"/>
      <c r="AE763" s="711"/>
      <c r="AF763" s="711"/>
      <c r="AG763" s="711"/>
      <c r="AH763" s="711"/>
      <c r="AI763" s="711"/>
      <c r="AJ763" s="711"/>
      <c r="AK763" s="711"/>
      <c r="AL763" s="711"/>
      <c r="AM763" s="711"/>
      <c r="AN763" s="711"/>
      <c r="AO763" s="711"/>
      <c r="AP763" s="711"/>
      <c r="AQ763" s="711"/>
      <c r="AR763" s="711"/>
      <c r="AS763" s="711"/>
      <c r="AT763" s="711"/>
      <c r="AU763" s="711"/>
      <c r="AV763" s="711"/>
      <c r="AW763" s="711"/>
      <c r="AX763" s="711"/>
      <c r="AY763" s="711"/>
      <c r="AZ763" s="711"/>
      <c r="BA763" s="711"/>
      <c r="BB763" s="711"/>
      <c r="BC763" s="711"/>
      <c r="BD763" s="711"/>
      <c r="BE763" s="711"/>
      <c r="BF763" s="711"/>
      <c r="BG763" s="711"/>
      <c r="BH763" s="711"/>
      <c r="BI763" s="711"/>
      <c r="BJ763" s="711"/>
      <c r="BK763" s="711"/>
      <c r="BL763" s="711"/>
      <c r="BM763" s="711"/>
      <c r="BN763" s="711"/>
      <c r="BO763" s="711"/>
      <c r="BP763" s="711"/>
      <c r="BQ763" s="639"/>
      <c r="CB763" s="639"/>
    </row>
    <row r="764" ht="15.75" customHeight="1">
      <c r="A764" s="639"/>
      <c r="B764" s="639"/>
      <c r="C764" s="639"/>
      <c r="D764" s="639"/>
      <c r="E764" s="711"/>
      <c r="F764" s="711"/>
      <c r="G764" s="711"/>
      <c r="H764" s="711"/>
      <c r="I764" s="639"/>
      <c r="J764" s="711"/>
      <c r="K764" s="711"/>
      <c r="L764" s="711"/>
      <c r="M764" s="711"/>
      <c r="N764" s="711"/>
      <c r="O764" s="711"/>
      <c r="P764" s="711"/>
      <c r="Q764" s="711"/>
      <c r="R764" s="711"/>
      <c r="S764" s="711"/>
      <c r="T764" s="711"/>
      <c r="U764" s="711"/>
      <c r="V764" s="711"/>
      <c r="W764" s="711"/>
      <c r="X764" s="711"/>
      <c r="Y764" s="711"/>
      <c r="Z764" s="711"/>
      <c r="AA764" s="711"/>
      <c r="AB764" s="711"/>
      <c r="AC764" s="711"/>
      <c r="AD764" s="711"/>
      <c r="AE764" s="711"/>
      <c r="AF764" s="711"/>
      <c r="AG764" s="711"/>
      <c r="AH764" s="711"/>
      <c r="AI764" s="711"/>
      <c r="AJ764" s="711"/>
      <c r="AK764" s="711"/>
      <c r="AL764" s="711"/>
      <c r="AM764" s="711"/>
      <c r="AN764" s="711"/>
      <c r="AO764" s="711"/>
      <c r="AP764" s="711"/>
      <c r="AQ764" s="711"/>
      <c r="AR764" s="711"/>
      <c r="AS764" s="711"/>
      <c r="AT764" s="711"/>
      <c r="AU764" s="711"/>
      <c r="AV764" s="711"/>
      <c r="AW764" s="711"/>
      <c r="AX764" s="711"/>
      <c r="AY764" s="711"/>
      <c r="AZ764" s="711"/>
      <c r="BA764" s="711"/>
      <c r="BB764" s="711"/>
      <c r="BC764" s="711"/>
      <c r="BD764" s="711"/>
      <c r="BE764" s="711"/>
      <c r="BF764" s="711"/>
      <c r="BG764" s="711"/>
      <c r="BH764" s="711"/>
      <c r="BI764" s="711"/>
      <c r="BJ764" s="711"/>
      <c r="BK764" s="711"/>
      <c r="BL764" s="711"/>
      <c r="BM764" s="711"/>
      <c r="BN764" s="711"/>
      <c r="BO764" s="711"/>
      <c r="BP764" s="711"/>
      <c r="BQ764" s="639"/>
      <c r="CB764" s="639"/>
    </row>
    <row r="765" ht="15.75" customHeight="1">
      <c r="A765" s="639"/>
      <c r="B765" s="639"/>
      <c r="C765" s="639"/>
      <c r="D765" s="639"/>
      <c r="E765" s="711"/>
      <c r="F765" s="711"/>
      <c r="G765" s="711"/>
      <c r="H765" s="711"/>
      <c r="I765" s="639"/>
      <c r="J765" s="711"/>
      <c r="K765" s="711"/>
      <c r="L765" s="711"/>
      <c r="M765" s="711"/>
      <c r="N765" s="711"/>
      <c r="O765" s="711"/>
      <c r="P765" s="711"/>
      <c r="Q765" s="711"/>
      <c r="R765" s="711"/>
      <c r="S765" s="711"/>
      <c r="T765" s="711"/>
      <c r="U765" s="711"/>
      <c r="V765" s="711"/>
      <c r="W765" s="711"/>
      <c r="X765" s="711"/>
      <c r="Y765" s="711"/>
      <c r="Z765" s="711"/>
      <c r="AA765" s="711"/>
      <c r="AB765" s="711"/>
      <c r="AC765" s="711"/>
      <c r="AD765" s="711"/>
      <c r="AE765" s="711"/>
      <c r="AF765" s="711"/>
      <c r="AG765" s="711"/>
      <c r="AH765" s="711"/>
      <c r="AI765" s="711"/>
      <c r="AJ765" s="711"/>
      <c r="AK765" s="711"/>
      <c r="AL765" s="711"/>
      <c r="AM765" s="711"/>
      <c r="AN765" s="711"/>
      <c r="AO765" s="711"/>
      <c r="AP765" s="711"/>
      <c r="AQ765" s="711"/>
      <c r="AR765" s="711"/>
      <c r="AS765" s="711"/>
      <c r="AT765" s="711"/>
      <c r="AU765" s="711"/>
      <c r="AV765" s="711"/>
      <c r="AW765" s="711"/>
      <c r="AX765" s="711"/>
      <c r="AY765" s="711"/>
      <c r="AZ765" s="711"/>
      <c r="BA765" s="711"/>
      <c r="BB765" s="711"/>
      <c r="BC765" s="711"/>
      <c r="BD765" s="711"/>
      <c r="BE765" s="711"/>
      <c r="BF765" s="711"/>
      <c r="BG765" s="711"/>
      <c r="BH765" s="711"/>
      <c r="BI765" s="711"/>
      <c r="BJ765" s="711"/>
      <c r="BK765" s="711"/>
      <c r="BL765" s="711"/>
      <c r="BM765" s="711"/>
      <c r="BN765" s="711"/>
      <c r="BO765" s="711"/>
      <c r="BP765" s="711"/>
      <c r="BQ765" s="639"/>
      <c r="CB765" s="639"/>
    </row>
    <row r="766" ht="15.75" customHeight="1">
      <c r="A766" s="639"/>
      <c r="B766" s="639"/>
      <c r="C766" s="639"/>
      <c r="D766" s="639"/>
      <c r="E766" s="711"/>
      <c r="F766" s="711"/>
      <c r="G766" s="711"/>
      <c r="H766" s="711"/>
      <c r="I766" s="639"/>
      <c r="J766" s="711"/>
      <c r="K766" s="711"/>
      <c r="L766" s="711"/>
      <c r="M766" s="711"/>
      <c r="N766" s="711"/>
      <c r="O766" s="711"/>
      <c r="P766" s="711"/>
      <c r="Q766" s="711"/>
      <c r="R766" s="711"/>
      <c r="S766" s="711"/>
      <c r="T766" s="711"/>
      <c r="U766" s="711"/>
      <c r="V766" s="711"/>
      <c r="W766" s="711"/>
      <c r="X766" s="711"/>
      <c r="Y766" s="711"/>
      <c r="Z766" s="711"/>
      <c r="AA766" s="711"/>
      <c r="AB766" s="711"/>
      <c r="AC766" s="711"/>
      <c r="AD766" s="711"/>
      <c r="AE766" s="711"/>
      <c r="AF766" s="711"/>
      <c r="AG766" s="711"/>
      <c r="AH766" s="711"/>
      <c r="AI766" s="711"/>
      <c r="AJ766" s="711"/>
      <c r="AK766" s="711"/>
      <c r="AL766" s="711"/>
      <c r="AM766" s="711"/>
      <c r="AN766" s="711"/>
      <c r="AO766" s="711"/>
      <c r="AP766" s="711"/>
      <c r="AQ766" s="711"/>
      <c r="AR766" s="711"/>
      <c r="AS766" s="711"/>
      <c r="AT766" s="711"/>
      <c r="AU766" s="711"/>
      <c r="AV766" s="711"/>
      <c r="AW766" s="711"/>
      <c r="AX766" s="711"/>
      <c r="AY766" s="711"/>
      <c r="AZ766" s="711"/>
      <c r="BA766" s="711"/>
      <c r="BB766" s="711"/>
      <c r="BC766" s="711"/>
      <c r="BD766" s="711"/>
      <c r="BE766" s="711"/>
      <c r="BF766" s="711"/>
      <c r="BG766" s="711"/>
      <c r="BH766" s="711"/>
      <c r="BI766" s="711"/>
      <c r="BJ766" s="711"/>
      <c r="BK766" s="711"/>
      <c r="BL766" s="711"/>
      <c r="BM766" s="711"/>
      <c r="BN766" s="711"/>
      <c r="BO766" s="711"/>
      <c r="BP766" s="711"/>
      <c r="BQ766" s="639"/>
      <c r="CB766" s="639"/>
    </row>
    <row r="767" ht="15.75" customHeight="1">
      <c r="A767" s="639"/>
      <c r="B767" s="639"/>
      <c r="C767" s="639"/>
      <c r="D767" s="639"/>
      <c r="E767" s="711"/>
      <c r="F767" s="711"/>
      <c r="G767" s="711"/>
      <c r="H767" s="711"/>
      <c r="I767" s="639"/>
      <c r="J767" s="711"/>
      <c r="K767" s="711"/>
      <c r="L767" s="711"/>
      <c r="M767" s="711"/>
      <c r="N767" s="711"/>
      <c r="O767" s="711"/>
      <c r="P767" s="711"/>
      <c r="Q767" s="711"/>
      <c r="R767" s="711"/>
      <c r="S767" s="711"/>
      <c r="T767" s="711"/>
      <c r="U767" s="711"/>
      <c r="V767" s="711"/>
      <c r="W767" s="711"/>
      <c r="X767" s="711"/>
      <c r="Y767" s="711"/>
      <c r="Z767" s="711"/>
      <c r="AA767" s="711"/>
      <c r="AB767" s="711"/>
      <c r="AC767" s="711"/>
      <c r="AD767" s="711"/>
      <c r="AE767" s="711"/>
      <c r="AF767" s="711"/>
      <c r="AG767" s="711"/>
      <c r="AH767" s="711"/>
      <c r="AI767" s="711"/>
      <c r="AJ767" s="711"/>
      <c r="AK767" s="711"/>
      <c r="AL767" s="711"/>
      <c r="AM767" s="711"/>
      <c r="AN767" s="711"/>
      <c r="AO767" s="711"/>
      <c r="AP767" s="711"/>
      <c r="AQ767" s="711"/>
      <c r="AR767" s="711"/>
      <c r="AS767" s="711"/>
      <c r="AT767" s="711"/>
      <c r="AU767" s="711"/>
      <c r="AV767" s="711"/>
      <c r="AW767" s="711"/>
      <c r="AX767" s="711"/>
      <c r="AY767" s="711"/>
      <c r="AZ767" s="711"/>
      <c r="BA767" s="711"/>
      <c r="BB767" s="711"/>
      <c r="BC767" s="711"/>
      <c r="BD767" s="711"/>
      <c r="BE767" s="711"/>
      <c r="BF767" s="711"/>
      <c r="BG767" s="711"/>
      <c r="BH767" s="711"/>
      <c r="BI767" s="711"/>
      <c r="BJ767" s="711"/>
      <c r="BK767" s="711"/>
      <c r="BL767" s="711"/>
      <c r="BM767" s="711"/>
      <c r="BN767" s="711"/>
      <c r="BO767" s="711"/>
      <c r="BP767" s="711"/>
      <c r="BQ767" s="639"/>
      <c r="CB767" s="639"/>
    </row>
    <row r="768" ht="15.75" customHeight="1">
      <c r="A768" s="639"/>
      <c r="B768" s="639"/>
      <c r="C768" s="639"/>
      <c r="D768" s="639"/>
      <c r="E768" s="711"/>
      <c r="F768" s="711"/>
      <c r="G768" s="711"/>
      <c r="H768" s="711"/>
      <c r="I768" s="639"/>
      <c r="J768" s="711"/>
      <c r="K768" s="711"/>
      <c r="L768" s="711"/>
      <c r="M768" s="711"/>
      <c r="N768" s="711"/>
      <c r="O768" s="711"/>
      <c r="P768" s="711"/>
      <c r="Q768" s="711"/>
      <c r="R768" s="711"/>
      <c r="S768" s="711"/>
      <c r="T768" s="711"/>
      <c r="U768" s="711"/>
      <c r="V768" s="711"/>
      <c r="W768" s="711"/>
      <c r="X768" s="711"/>
      <c r="Y768" s="711"/>
      <c r="Z768" s="711"/>
      <c r="AA768" s="711"/>
      <c r="AB768" s="711"/>
      <c r="AC768" s="711"/>
      <c r="AD768" s="711"/>
      <c r="AE768" s="711"/>
      <c r="AF768" s="711"/>
      <c r="AG768" s="711"/>
      <c r="AH768" s="711"/>
      <c r="AI768" s="711"/>
      <c r="AJ768" s="711"/>
      <c r="AK768" s="711"/>
      <c r="AL768" s="711"/>
      <c r="AM768" s="711"/>
      <c r="AN768" s="711"/>
      <c r="AO768" s="711"/>
      <c r="AP768" s="711"/>
      <c r="AQ768" s="711"/>
      <c r="AR768" s="711"/>
      <c r="AS768" s="711"/>
      <c r="AT768" s="711"/>
      <c r="AU768" s="711"/>
      <c r="AV768" s="711"/>
      <c r="AW768" s="711"/>
      <c r="AX768" s="711"/>
      <c r="AY768" s="711"/>
      <c r="AZ768" s="711"/>
      <c r="BA768" s="711"/>
      <c r="BB768" s="711"/>
      <c r="BC768" s="711"/>
      <c r="BD768" s="711"/>
      <c r="BE768" s="711"/>
      <c r="BF768" s="711"/>
      <c r="BG768" s="711"/>
      <c r="BH768" s="711"/>
      <c r="BI768" s="711"/>
      <c r="BJ768" s="711"/>
      <c r="BK768" s="711"/>
      <c r="BL768" s="711"/>
      <c r="BM768" s="711"/>
      <c r="BN768" s="711"/>
      <c r="BO768" s="711"/>
      <c r="BP768" s="711"/>
      <c r="BQ768" s="639"/>
      <c r="CB768" s="639"/>
    </row>
    <row r="769" ht="15.75" customHeight="1">
      <c r="A769" s="639"/>
      <c r="B769" s="639"/>
      <c r="C769" s="639"/>
      <c r="D769" s="639"/>
      <c r="E769" s="711"/>
      <c r="F769" s="711"/>
      <c r="G769" s="711"/>
      <c r="H769" s="711"/>
      <c r="I769" s="639"/>
      <c r="J769" s="711"/>
      <c r="K769" s="711"/>
      <c r="L769" s="711"/>
      <c r="M769" s="711"/>
      <c r="N769" s="711"/>
      <c r="O769" s="711"/>
      <c r="P769" s="711"/>
      <c r="Q769" s="711"/>
      <c r="R769" s="711"/>
      <c r="S769" s="711"/>
      <c r="T769" s="711"/>
      <c r="U769" s="711"/>
      <c r="V769" s="711"/>
      <c r="W769" s="711"/>
      <c r="X769" s="711"/>
      <c r="Y769" s="711"/>
      <c r="Z769" s="711"/>
      <c r="AA769" s="711"/>
      <c r="AB769" s="711"/>
      <c r="AC769" s="711"/>
      <c r="AD769" s="711"/>
      <c r="AE769" s="711"/>
      <c r="AF769" s="711"/>
      <c r="AG769" s="711"/>
      <c r="AH769" s="711"/>
      <c r="AI769" s="711"/>
      <c r="AJ769" s="711"/>
      <c r="AK769" s="711"/>
      <c r="AL769" s="711"/>
      <c r="AM769" s="711"/>
      <c r="AN769" s="711"/>
      <c r="AO769" s="711"/>
      <c r="AP769" s="711"/>
      <c r="AQ769" s="711"/>
      <c r="AR769" s="711"/>
      <c r="AS769" s="711"/>
      <c r="AT769" s="711"/>
      <c r="AU769" s="711"/>
      <c r="AV769" s="711"/>
      <c r="AW769" s="711"/>
      <c r="AX769" s="711"/>
      <c r="AY769" s="711"/>
      <c r="AZ769" s="711"/>
      <c r="BA769" s="711"/>
      <c r="BB769" s="711"/>
      <c r="BC769" s="711"/>
      <c r="BD769" s="711"/>
      <c r="BE769" s="711"/>
      <c r="BF769" s="711"/>
      <c r="BG769" s="711"/>
      <c r="BH769" s="711"/>
      <c r="BI769" s="711"/>
      <c r="BJ769" s="711"/>
      <c r="BK769" s="711"/>
      <c r="BL769" s="711"/>
      <c r="BM769" s="711"/>
      <c r="BN769" s="711"/>
      <c r="BO769" s="711"/>
      <c r="BP769" s="711"/>
      <c r="BQ769" s="639"/>
      <c r="CB769" s="639"/>
    </row>
    <row r="770" ht="15.75" customHeight="1">
      <c r="A770" s="639"/>
      <c r="B770" s="639"/>
      <c r="C770" s="639"/>
      <c r="D770" s="639"/>
      <c r="E770" s="711"/>
      <c r="F770" s="711"/>
      <c r="G770" s="711"/>
      <c r="H770" s="711"/>
      <c r="I770" s="639"/>
      <c r="J770" s="711"/>
      <c r="K770" s="711"/>
      <c r="L770" s="711"/>
      <c r="M770" s="711"/>
      <c r="N770" s="711"/>
      <c r="O770" s="711"/>
      <c r="P770" s="711"/>
      <c r="Q770" s="711"/>
      <c r="R770" s="711"/>
      <c r="S770" s="711"/>
      <c r="T770" s="711"/>
      <c r="U770" s="711"/>
      <c r="V770" s="711"/>
      <c r="W770" s="711"/>
      <c r="X770" s="711"/>
      <c r="Y770" s="711"/>
      <c r="Z770" s="711"/>
      <c r="AA770" s="711"/>
      <c r="AB770" s="711"/>
      <c r="AC770" s="711"/>
      <c r="AD770" s="711"/>
      <c r="AE770" s="711"/>
      <c r="AF770" s="711"/>
      <c r="AG770" s="711"/>
      <c r="AH770" s="711"/>
      <c r="AI770" s="711"/>
      <c r="AJ770" s="711"/>
      <c r="AK770" s="711"/>
      <c r="AL770" s="711"/>
      <c r="AM770" s="711"/>
      <c r="AN770" s="711"/>
      <c r="AO770" s="711"/>
      <c r="AP770" s="711"/>
      <c r="AQ770" s="711"/>
      <c r="AR770" s="711"/>
      <c r="AS770" s="711"/>
      <c r="AT770" s="711"/>
      <c r="AU770" s="711"/>
      <c r="AV770" s="711"/>
      <c r="AW770" s="711"/>
      <c r="AX770" s="711"/>
      <c r="AY770" s="711"/>
      <c r="AZ770" s="711"/>
      <c r="BA770" s="711"/>
      <c r="BB770" s="711"/>
      <c r="BC770" s="711"/>
      <c r="BD770" s="711"/>
      <c r="BE770" s="711"/>
      <c r="BF770" s="711"/>
      <c r="BG770" s="711"/>
      <c r="BH770" s="711"/>
      <c r="BI770" s="711"/>
      <c r="BJ770" s="711"/>
      <c r="BK770" s="711"/>
      <c r="BL770" s="711"/>
      <c r="BM770" s="711"/>
      <c r="BN770" s="711"/>
      <c r="BO770" s="711"/>
      <c r="BP770" s="711"/>
      <c r="BQ770" s="639"/>
      <c r="CB770" s="639"/>
    </row>
    <row r="771" ht="15.75" customHeight="1">
      <c r="A771" s="639"/>
      <c r="B771" s="639"/>
      <c r="C771" s="639"/>
      <c r="D771" s="639"/>
      <c r="E771" s="711"/>
      <c r="F771" s="711"/>
      <c r="G771" s="711"/>
      <c r="H771" s="711"/>
      <c r="I771" s="639"/>
      <c r="J771" s="711"/>
      <c r="K771" s="711"/>
      <c r="L771" s="711"/>
      <c r="M771" s="711"/>
      <c r="N771" s="711"/>
      <c r="O771" s="711"/>
      <c r="P771" s="711"/>
      <c r="Q771" s="711"/>
      <c r="R771" s="711"/>
      <c r="S771" s="711"/>
      <c r="T771" s="711"/>
      <c r="U771" s="711"/>
      <c r="V771" s="711"/>
      <c r="W771" s="711"/>
      <c r="X771" s="711"/>
      <c r="Y771" s="711"/>
      <c r="Z771" s="711"/>
      <c r="AA771" s="711"/>
      <c r="AB771" s="711"/>
      <c r="AC771" s="711"/>
      <c r="AD771" s="711"/>
      <c r="AE771" s="711"/>
      <c r="AF771" s="711"/>
      <c r="AG771" s="711"/>
      <c r="AH771" s="711"/>
      <c r="AI771" s="711"/>
      <c r="AJ771" s="711"/>
      <c r="AK771" s="711"/>
      <c r="AL771" s="711"/>
      <c r="AM771" s="711"/>
      <c r="AN771" s="711"/>
      <c r="AO771" s="711"/>
      <c r="AP771" s="711"/>
      <c r="AQ771" s="711"/>
      <c r="AR771" s="711"/>
      <c r="AS771" s="711"/>
      <c r="AT771" s="711"/>
      <c r="AU771" s="711"/>
      <c r="AV771" s="711"/>
      <c r="AW771" s="711"/>
      <c r="AX771" s="711"/>
      <c r="AY771" s="711"/>
      <c r="AZ771" s="711"/>
      <c r="BA771" s="711"/>
      <c r="BB771" s="711"/>
      <c r="BC771" s="711"/>
      <c r="BD771" s="711"/>
      <c r="BE771" s="711"/>
      <c r="BF771" s="711"/>
      <c r="BG771" s="711"/>
      <c r="BH771" s="711"/>
      <c r="BI771" s="711"/>
      <c r="BJ771" s="711"/>
      <c r="BK771" s="711"/>
      <c r="BL771" s="711"/>
      <c r="BM771" s="711"/>
      <c r="BN771" s="711"/>
      <c r="BO771" s="711"/>
      <c r="BP771" s="711"/>
      <c r="BQ771" s="639"/>
      <c r="CB771" s="639"/>
    </row>
    <row r="772" ht="15.75" customHeight="1">
      <c r="A772" s="639"/>
      <c r="B772" s="639"/>
      <c r="C772" s="639"/>
      <c r="D772" s="639"/>
      <c r="E772" s="711"/>
      <c r="F772" s="711"/>
      <c r="G772" s="711"/>
      <c r="H772" s="711"/>
      <c r="I772" s="639"/>
      <c r="J772" s="711"/>
      <c r="K772" s="711"/>
      <c r="L772" s="711"/>
      <c r="M772" s="711"/>
      <c r="N772" s="711"/>
      <c r="O772" s="711"/>
      <c r="P772" s="711"/>
      <c r="Q772" s="711"/>
      <c r="R772" s="711"/>
      <c r="S772" s="711"/>
      <c r="T772" s="711"/>
      <c r="U772" s="711"/>
      <c r="V772" s="711"/>
      <c r="W772" s="711"/>
      <c r="X772" s="711"/>
      <c r="Y772" s="711"/>
      <c r="Z772" s="711"/>
      <c r="AA772" s="711"/>
      <c r="AB772" s="711"/>
      <c r="AC772" s="711"/>
      <c r="AD772" s="711"/>
      <c r="AE772" s="711"/>
      <c r="AF772" s="711"/>
      <c r="AG772" s="711"/>
      <c r="AH772" s="711"/>
      <c r="AI772" s="711"/>
      <c r="AJ772" s="711"/>
      <c r="AK772" s="711"/>
      <c r="AL772" s="711"/>
      <c r="AM772" s="711"/>
      <c r="AN772" s="711"/>
      <c r="AO772" s="711"/>
      <c r="AP772" s="711"/>
      <c r="AQ772" s="711"/>
      <c r="AR772" s="711"/>
      <c r="AS772" s="711"/>
      <c r="AT772" s="711"/>
      <c r="AU772" s="711"/>
      <c r="AV772" s="711"/>
      <c r="AW772" s="711"/>
      <c r="AX772" s="711"/>
      <c r="AY772" s="711"/>
      <c r="AZ772" s="711"/>
      <c r="BA772" s="711"/>
      <c r="BB772" s="711"/>
      <c r="BC772" s="711"/>
      <c r="BD772" s="711"/>
      <c r="BE772" s="711"/>
      <c r="BF772" s="711"/>
      <c r="BG772" s="711"/>
      <c r="BH772" s="711"/>
      <c r="BI772" s="711"/>
      <c r="BJ772" s="711"/>
      <c r="BK772" s="711"/>
      <c r="BL772" s="711"/>
      <c r="BM772" s="711"/>
      <c r="BN772" s="711"/>
      <c r="BO772" s="711"/>
      <c r="BP772" s="711"/>
      <c r="BQ772" s="639"/>
      <c r="CB772" s="639"/>
    </row>
    <row r="773" ht="15.75" customHeight="1">
      <c r="A773" s="639"/>
      <c r="B773" s="639"/>
      <c r="C773" s="639"/>
      <c r="D773" s="639"/>
      <c r="E773" s="711"/>
      <c r="F773" s="711"/>
      <c r="G773" s="711"/>
      <c r="H773" s="711"/>
      <c r="I773" s="639"/>
      <c r="J773" s="711"/>
      <c r="K773" s="711"/>
      <c r="L773" s="711"/>
      <c r="M773" s="711"/>
      <c r="N773" s="711"/>
      <c r="O773" s="711"/>
      <c r="P773" s="711"/>
      <c r="Q773" s="711"/>
      <c r="R773" s="711"/>
      <c r="S773" s="711"/>
      <c r="T773" s="711"/>
      <c r="U773" s="711"/>
      <c r="V773" s="711"/>
      <c r="W773" s="711"/>
      <c r="X773" s="711"/>
      <c r="Y773" s="711"/>
      <c r="Z773" s="711"/>
      <c r="AA773" s="711"/>
      <c r="AB773" s="711"/>
      <c r="AC773" s="711"/>
      <c r="AD773" s="711"/>
      <c r="AE773" s="711"/>
      <c r="AF773" s="711"/>
      <c r="AG773" s="711"/>
      <c r="AH773" s="711"/>
      <c r="AI773" s="711"/>
      <c r="AJ773" s="711"/>
      <c r="AK773" s="711"/>
      <c r="AL773" s="711"/>
      <c r="AM773" s="711"/>
      <c r="AN773" s="711"/>
      <c r="AO773" s="711"/>
      <c r="AP773" s="711"/>
      <c r="AQ773" s="711"/>
      <c r="AR773" s="711"/>
      <c r="AS773" s="711"/>
      <c r="AT773" s="711"/>
      <c r="AU773" s="711"/>
      <c r="AV773" s="711"/>
      <c r="AW773" s="711"/>
      <c r="AX773" s="711"/>
      <c r="AY773" s="711"/>
      <c r="AZ773" s="711"/>
      <c r="BA773" s="711"/>
      <c r="BB773" s="711"/>
      <c r="BC773" s="711"/>
      <c r="BD773" s="711"/>
      <c r="BE773" s="711"/>
      <c r="BF773" s="711"/>
      <c r="BG773" s="711"/>
      <c r="BH773" s="711"/>
      <c r="BI773" s="711"/>
      <c r="BJ773" s="711"/>
      <c r="BK773" s="711"/>
      <c r="BL773" s="711"/>
      <c r="BM773" s="711"/>
      <c r="BN773" s="711"/>
      <c r="BO773" s="711"/>
      <c r="BP773" s="711"/>
      <c r="BQ773" s="639"/>
      <c r="CB773" s="639"/>
    </row>
    <row r="774" ht="15.75" customHeight="1">
      <c r="A774" s="639"/>
      <c r="B774" s="639"/>
      <c r="C774" s="639"/>
      <c r="D774" s="639"/>
      <c r="E774" s="711"/>
      <c r="F774" s="711"/>
      <c r="G774" s="711"/>
      <c r="H774" s="711"/>
      <c r="I774" s="639"/>
      <c r="J774" s="711"/>
      <c r="K774" s="711"/>
      <c r="L774" s="711"/>
      <c r="M774" s="711"/>
      <c r="N774" s="711"/>
      <c r="O774" s="711"/>
      <c r="P774" s="711"/>
      <c r="Q774" s="711"/>
      <c r="R774" s="711"/>
      <c r="S774" s="711"/>
      <c r="T774" s="711"/>
      <c r="U774" s="711"/>
      <c r="V774" s="711"/>
      <c r="W774" s="711"/>
      <c r="X774" s="711"/>
      <c r="Y774" s="711"/>
      <c r="Z774" s="711"/>
      <c r="AA774" s="711"/>
      <c r="AB774" s="711"/>
      <c r="AC774" s="711"/>
      <c r="AD774" s="711"/>
      <c r="AE774" s="711"/>
      <c r="AF774" s="711"/>
      <c r="AG774" s="711"/>
      <c r="AH774" s="711"/>
      <c r="AI774" s="711"/>
      <c r="AJ774" s="711"/>
      <c r="AK774" s="711"/>
      <c r="AL774" s="711"/>
      <c r="AM774" s="711"/>
      <c r="AN774" s="711"/>
      <c r="AO774" s="711"/>
      <c r="AP774" s="711"/>
      <c r="AQ774" s="711"/>
      <c r="AR774" s="711"/>
      <c r="AS774" s="711"/>
      <c r="AT774" s="711"/>
      <c r="AU774" s="711"/>
      <c r="AV774" s="711"/>
      <c r="AW774" s="711"/>
      <c r="AX774" s="711"/>
      <c r="AY774" s="711"/>
      <c r="AZ774" s="711"/>
      <c r="BA774" s="711"/>
      <c r="BB774" s="711"/>
      <c r="BC774" s="711"/>
      <c r="BD774" s="711"/>
      <c r="BE774" s="711"/>
      <c r="BF774" s="711"/>
      <c r="BG774" s="711"/>
      <c r="BH774" s="711"/>
      <c r="BI774" s="711"/>
      <c r="BJ774" s="711"/>
      <c r="BK774" s="711"/>
      <c r="BL774" s="711"/>
      <c r="BM774" s="711"/>
      <c r="BN774" s="711"/>
      <c r="BO774" s="711"/>
      <c r="BP774" s="711"/>
      <c r="BQ774" s="639"/>
      <c r="CB774" s="639"/>
    </row>
    <row r="775" ht="15.75" customHeight="1">
      <c r="A775" s="639"/>
      <c r="B775" s="639"/>
      <c r="C775" s="639"/>
      <c r="D775" s="639"/>
      <c r="E775" s="711"/>
      <c r="F775" s="711"/>
      <c r="G775" s="711"/>
      <c r="H775" s="711"/>
      <c r="I775" s="639"/>
      <c r="J775" s="711"/>
      <c r="K775" s="711"/>
      <c r="L775" s="711"/>
      <c r="M775" s="711"/>
      <c r="N775" s="711"/>
      <c r="O775" s="711"/>
      <c r="P775" s="711"/>
      <c r="Q775" s="711"/>
      <c r="R775" s="711"/>
      <c r="S775" s="711"/>
      <c r="T775" s="711"/>
      <c r="U775" s="711"/>
      <c r="V775" s="711"/>
      <c r="W775" s="711"/>
      <c r="X775" s="711"/>
      <c r="Y775" s="711"/>
      <c r="Z775" s="711"/>
      <c r="AA775" s="711"/>
      <c r="AB775" s="711"/>
      <c r="AC775" s="711"/>
      <c r="AD775" s="711"/>
      <c r="AE775" s="711"/>
      <c r="AF775" s="711"/>
      <c r="AG775" s="711"/>
      <c r="AH775" s="711"/>
      <c r="AI775" s="711"/>
      <c r="AJ775" s="711"/>
      <c r="AK775" s="711"/>
      <c r="AL775" s="711"/>
      <c r="AM775" s="711"/>
      <c r="AN775" s="711"/>
      <c r="AO775" s="711"/>
      <c r="AP775" s="711"/>
      <c r="AQ775" s="711"/>
      <c r="AR775" s="711"/>
      <c r="AS775" s="711"/>
      <c r="AT775" s="711"/>
      <c r="AU775" s="711"/>
      <c r="AV775" s="711"/>
      <c r="AW775" s="711"/>
      <c r="AX775" s="711"/>
      <c r="AY775" s="711"/>
      <c r="AZ775" s="711"/>
      <c r="BA775" s="711"/>
      <c r="BB775" s="711"/>
      <c r="BC775" s="711"/>
      <c r="BD775" s="711"/>
      <c r="BE775" s="711"/>
      <c r="BF775" s="711"/>
      <c r="BG775" s="711"/>
      <c r="BH775" s="711"/>
      <c r="BI775" s="711"/>
      <c r="BJ775" s="711"/>
      <c r="BK775" s="711"/>
      <c r="BL775" s="711"/>
      <c r="BM775" s="711"/>
      <c r="BN775" s="711"/>
      <c r="BO775" s="711"/>
      <c r="BP775" s="711"/>
      <c r="BQ775" s="639"/>
      <c r="CB775" s="639"/>
    </row>
    <row r="776" ht="15.75" customHeight="1">
      <c r="A776" s="639"/>
      <c r="B776" s="639"/>
      <c r="C776" s="639"/>
      <c r="D776" s="639"/>
      <c r="E776" s="711"/>
      <c r="F776" s="711"/>
      <c r="G776" s="711"/>
      <c r="H776" s="711"/>
      <c r="I776" s="639"/>
      <c r="J776" s="711"/>
      <c r="K776" s="711"/>
      <c r="L776" s="711"/>
      <c r="M776" s="711"/>
      <c r="N776" s="711"/>
      <c r="O776" s="711"/>
      <c r="P776" s="711"/>
      <c r="Q776" s="711"/>
      <c r="R776" s="711"/>
      <c r="S776" s="711"/>
      <c r="T776" s="711"/>
      <c r="U776" s="711"/>
      <c r="V776" s="711"/>
      <c r="W776" s="711"/>
      <c r="X776" s="711"/>
      <c r="Y776" s="711"/>
      <c r="Z776" s="711"/>
      <c r="AA776" s="711"/>
      <c r="AB776" s="711"/>
      <c r="AC776" s="711"/>
      <c r="AD776" s="711"/>
      <c r="AE776" s="711"/>
      <c r="AF776" s="711"/>
      <c r="AG776" s="711"/>
      <c r="AH776" s="711"/>
      <c r="AI776" s="711"/>
      <c r="AJ776" s="711"/>
      <c r="AK776" s="711"/>
      <c r="AL776" s="711"/>
      <c r="AM776" s="711"/>
      <c r="AN776" s="711"/>
      <c r="AO776" s="711"/>
      <c r="AP776" s="711"/>
      <c r="AQ776" s="711"/>
      <c r="AR776" s="711"/>
      <c r="AS776" s="711"/>
      <c r="AT776" s="711"/>
      <c r="AU776" s="711"/>
      <c r="AV776" s="711"/>
      <c r="AW776" s="711"/>
      <c r="AX776" s="711"/>
      <c r="AY776" s="711"/>
      <c r="AZ776" s="711"/>
      <c r="BA776" s="711"/>
      <c r="BB776" s="711"/>
      <c r="BC776" s="711"/>
      <c r="BD776" s="711"/>
      <c r="BE776" s="711"/>
      <c r="BF776" s="711"/>
      <c r="BG776" s="711"/>
      <c r="BH776" s="711"/>
      <c r="BI776" s="711"/>
      <c r="BJ776" s="711"/>
      <c r="BK776" s="711"/>
      <c r="BL776" s="711"/>
      <c r="BM776" s="711"/>
      <c r="BN776" s="711"/>
      <c r="BO776" s="711"/>
      <c r="BP776" s="711"/>
      <c r="BQ776" s="639"/>
      <c r="CB776" s="639"/>
    </row>
    <row r="777" ht="15.75" customHeight="1">
      <c r="A777" s="639"/>
      <c r="B777" s="639"/>
      <c r="C777" s="639"/>
      <c r="D777" s="639"/>
      <c r="E777" s="711"/>
      <c r="F777" s="711"/>
      <c r="G777" s="711"/>
      <c r="H777" s="711"/>
      <c r="I777" s="639"/>
      <c r="J777" s="711"/>
      <c r="K777" s="711"/>
      <c r="L777" s="711"/>
      <c r="M777" s="711"/>
      <c r="N777" s="711"/>
      <c r="O777" s="711"/>
      <c r="P777" s="711"/>
      <c r="Q777" s="711"/>
      <c r="R777" s="711"/>
      <c r="S777" s="711"/>
      <c r="T777" s="711"/>
      <c r="U777" s="711"/>
      <c r="V777" s="711"/>
      <c r="W777" s="711"/>
      <c r="X777" s="711"/>
      <c r="Y777" s="711"/>
      <c r="Z777" s="711"/>
      <c r="AA777" s="711"/>
      <c r="AB777" s="711"/>
      <c r="AC777" s="711"/>
      <c r="AD777" s="711"/>
      <c r="AE777" s="711"/>
      <c r="AF777" s="711"/>
      <c r="AG777" s="711"/>
      <c r="AH777" s="711"/>
      <c r="AI777" s="711"/>
      <c r="AJ777" s="711"/>
      <c r="AK777" s="711"/>
      <c r="AL777" s="711"/>
      <c r="AM777" s="711"/>
      <c r="AN777" s="711"/>
      <c r="AO777" s="711"/>
      <c r="AP777" s="711"/>
      <c r="AQ777" s="711"/>
      <c r="AR777" s="711"/>
      <c r="AS777" s="711"/>
      <c r="AT777" s="711"/>
      <c r="AU777" s="711"/>
      <c r="AV777" s="711"/>
      <c r="AW777" s="711"/>
      <c r="AX777" s="711"/>
      <c r="AY777" s="711"/>
      <c r="AZ777" s="711"/>
      <c r="BA777" s="711"/>
      <c r="BB777" s="711"/>
      <c r="BC777" s="711"/>
      <c r="BD777" s="711"/>
      <c r="BE777" s="711"/>
      <c r="BF777" s="711"/>
      <c r="BG777" s="711"/>
      <c r="BH777" s="711"/>
      <c r="BI777" s="711"/>
      <c r="BJ777" s="711"/>
      <c r="BK777" s="711"/>
      <c r="BL777" s="711"/>
      <c r="BM777" s="711"/>
      <c r="BN777" s="711"/>
      <c r="BO777" s="711"/>
      <c r="BP777" s="711"/>
      <c r="BQ777" s="639"/>
      <c r="CB777" s="639"/>
    </row>
    <row r="778" ht="15.75" customHeight="1">
      <c r="A778" s="639"/>
      <c r="B778" s="639"/>
      <c r="C778" s="639"/>
      <c r="D778" s="639"/>
      <c r="E778" s="711"/>
      <c r="F778" s="711"/>
      <c r="G778" s="711"/>
      <c r="H778" s="711"/>
      <c r="I778" s="639"/>
      <c r="J778" s="711"/>
      <c r="K778" s="711"/>
      <c r="L778" s="711"/>
      <c r="M778" s="711"/>
      <c r="N778" s="711"/>
      <c r="O778" s="711"/>
      <c r="P778" s="711"/>
      <c r="Q778" s="711"/>
      <c r="R778" s="711"/>
      <c r="S778" s="711"/>
      <c r="T778" s="711"/>
      <c r="U778" s="711"/>
      <c r="V778" s="711"/>
      <c r="W778" s="711"/>
      <c r="X778" s="711"/>
      <c r="Y778" s="711"/>
      <c r="Z778" s="711"/>
      <c r="AA778" s="711"/>
      <c r="AB778" s="711"/>
      <c r="AC778" s="711"/>
      <c r="AD778" s="711"/>
      <c r="AE778" s="711"/>
      <c r="AF778" s="711"/>
      <c r="AG778" s="711"/>
      <c r="AH778" s="711"/>
      <c r="AI778" s="711"/>
      <c r="AJ778" s="711"/>
      <c r="AK778" s="711"/>
      <c r="AL778" s="711"/>
      <c r="AM778" s="711"/>
      <c r="AN778" s="711"/>
      <c r="AO778" s="711"/>
      <c r="AP778" s="711"/>
      <c r="AQ778" s="711"/>
      <c r="AR778" s="711"/>
      <c r="AS778" s="711"/>
      <c r="AT778" s="711"/>
      <c r="AU778" s="711"/>
      <c r="AV778" s="711"/>
      <c r="AW778" s="711"/>
      <c r="AX778" s="711"/>
      <c r="AY778" s="711"/>
      <c r="AZ778" s="711"/>
      <c r="BA778" s="711"/>
      <c r="BB778" s="711"/>
      <c r="BC778" s="711"/>
      <c r="BD778" s="711"/>
      <c r="BE778" s="711"/>
      <c r="BF778" s="711"/>
      <c r="BG778" s="711"/>
      <c r="BH778" s="711"/>
      <c r="BI778" s="711"/>
      <c r="BJ778" s="711"/>
      <c r="BK778" s="711"/>
      <c r="BL778" s="711"/>
      <c r="BM778" s="711"/>
      <c r="BN778" s="711"/>
      <c r="BO778" s="711"/>
      <c r="BP778" s="711"/>
      <c r="BQ778" s="639"/>
      <c r="CB778" s="639"/>
    </row>
    <row r="779" ht="15.75" customHeight="1">
      <c r="A779" s="639"/>
      <c r="B779" s="639"/>
      <c r="C779" s="639"/>
      <c r="D779" s="639"/>
      <c r="E779" s="711"/>
      <c r="F779" s="711"/>
      <c r="G779" s="711"/>
      <c r="H779" s="711"/>
      <c r="I779" s="639"/>
      <c r="J779" s="711"/>
      <c r="K779" s="711"/>
      <c r="L779" s="711"/>
      <c r="M779" s="711"/>
      <c r="N779" s="711"/>
      <c r="O779" s="711"/>
      <c r="P779" s="711"/>
      <c r="Q779" s="711"/>
      <c r="R779" s="711"/>
      <c r="S779" s="711"/>
      <c r="T779" s="711"/>
      <c r="U779" s="711"/>
      <c r="V779" s="711"/>
      <c r="W779" s="711"/>
      <c r="X779" s="711"/>
      <c r="Y779" s="711"/>
      <c r="Z779" s="711"/>
      <c r="AA779" s="711"/>
      <c r="AB779" s="711"/>
      <c r="AC779" s="711"/>
      <c r="AD779" s="711"/>
      <c r="AE779" s="711"/>
      <c r="AF779" s="711"/>
      <c r="AG779" s="711"/>
      <c r="AH779" s="711"/>
      <c r="AI779" s="711"/>
      <c r="AJ779" s="711"/>
      <c r="AK779" s="711"/>
      <c r="AL779" s="711"/>
      <c r="AM779" s="711"/>
      <c r="AN779" s="711"/>
      <c r="AO779" s="711"/>
      <c r="AP779" s="711"/>
      <c r="AQ779" s="711"/>
      <c r="AR779" s="711"/>
      <c r="AS779" s="711"/>
      <c r="AT779" s="711"/>
      <c r="AU779" s="711"/>
      <c r="AV779" s="711"/>
      <c r="AW779" s="711"/>
      <c r="AX779" s="711"/>
      <c r="AY779" s="711"/>
      <c r="AZ779" s="711"/>
      <c r="BA779" s="711"/>
      <c r="BB779" s="711"/>
      <c r="BC779" s="711"/>
      <c r="BD779" s="711"/>
      <c r="BE779" s="711"/>
      <c r="BF779" s="711"/>
      <c r="BG779" s="711"/>
      <c r="BH779" s="711"/>
      <c r="BI779" s="711"/>
      <c r="BJ779" s="711"/>
      <c r="BK779" s="711"/>
      <c r="BL779" s="711"/>
      <c r="BM779" s="711"/>
      <c r="BN779" s="711"/>
      <c r="BO779" s="711"/>
      <c r="BP779" s="711"/>
      <c r="BQ779" s="639"/>
      <c r="CB779" s="639"/>
    </row>
    <row r="780" ht="15.75" customHeight="1">
      <c r="A780" s="639"/>
      <c r="B780" s="639"/>
      <c r="C780" s="639"/>
      <c r="D780" s="639"/>
      <c r="E780" s="711"/>
      <c r="F780" s="711"/>
      <c r="G780" s="711"/>
      <c r="H780" s="711"/>
      <c r="I780" s="639"/>
      <c r="J780" s="711"/>
      <c r="K780" s="711"/>
      <c r="L780" s="711"/>
      <c r="M780" s="711"/>
      <c r="N780" s="711"/>
      <c r="O780" s="711"/>
      <c r="P780" s="711"/>
      <c r="Q780" s="711"/>
      <c r="R780" s="711"/>
      <c r="S780" s="711"/>
      <c r="T780" s="711"/>
      <c r="U780" s="711"/>
      <c r="V780" s="711"/>
      <c r="W780" s="711"/>
      <c r="X780" s="711"/>
      <c r="Y780" s="711"/>
      <c r="Z780" s="711"/>
      <c r="AA780" s="711"/>
      <c r="AB780" s="711"/>
      <c r="AC780" s="711"/>
      <c r="AD780" s="711"/>
      <c r="AE780" s="711"/>
      <c r="AF780" s="711"/>
      <c r="AG780" s="711"/>
      <c r="AH780" s="711"/>
      <c r="AI780" s="711"/>
      <c r="AJ780" s="711"/>
      <c r="AK780" s="711"/>
      <c r="AL780" s="711"/>
      <c r="AM780" s="711"/>
      <c r="AN780" s="711"/>
      <c r="AO780" s="711"/>
      <c r="AP780" s="711"/>
      <c r="AQ780" s="711"/>
      <c r="AR780" s="711"/>
      <c r="AS780" s="711"/>
      <c r="AT780" s="711"/>
      <c r="AU780" s="711"/>
      <c r="AV780" s="711"/>
      <c r="AW780" s="711"/>
      <c r="AX780" s="711"/>
      <c r="AY780" s="711"/>
      <c r="AZ780" s="711"/>
      <c r="BA780" s="711"/>
      <c r="BB780" s="711"/>
      <c r="BC780" s="711"/>
      <c r="BD780" s="711"/>
      <c r="BE780" s="711"/>
      <c r="BF780" s="711"/>
      <c r="BG780" s="711"/>
      <c r="BH780" s="711"/>
      <c r="BI780" s="711"/>
      <c r="BJ780" s="711"/>
      <c r="BK780" s="711"/>
      <c r="BL780" s="711"/>
      <c r="BM780" s="711"/>
      <c r="BN780" s="711"/>
      <c r="BO780" s="711"/>
      <c r="BP780" s="711"/>
      <c r="BQ780" s="639"/>
      <c r="CB780" s="639"/>
    </row>
    <row r="781" ht="15.75" customHeight="1">
      <c r="A781" s="639"/>
      <c r="B781" s="639"/>
      <c r="C781" s="639"/>
      <c r="D781" s="639"/>
      <c r="E781" s="711"/>
      <c r="F781" s="711"/>
      <c r="G781" s="711"/>
      <c r="H781" s="711"/>
      <c r="I781" s="639"/>
      <c r="J781" s="711"/>
      <c r="K781" s="711"/>
      <c r="L781" s="711"/>
      <c r="M781" s="711"/>
      <c r="N781" s="711"/>
      <c r="O781" s="711"/>
      <c r="P781" s="711"/>
      <c r="Q781" s="711"/>
      <c r="R781" s="711"/>
      <c r="S781" s="711"/>
      <c r="T781" s="711"/>
      <c r="U781" s="711"/>
      <c r="V781" s="711"/>
      <c r="W781" s="711"/>
      <c r="X781" s="711"/>
      <c r="Y781" s="711"/>
      <c r="Z781" s="711"/>
      <c r="AA781" s="711"/>
      <c r="AB781" s="711"/>
      <c r="AC781" s="711"/>
      <c r="AD781" s="711"/>
      <c r="AE781" s="711"/>
      <c r="AF781" s="711"/>
      <c r="AG781" s="711"/>
      <c r="AH781" s="711"/>
      <c r="AI781" s="711"/>
      <c r="AJ781" s="711"/>
      <c r="AK781" s="711"/>
      <c r="AL781" s="711"/>
      <c r="AM781" s="711"/>
      <c r="AN781" s="711"/>
      <c r="AO781" s="711"/>
      <c r="AP781" s="711"/>
      <c r="AQ781" s="711"/>
      <c r="AR781" s="711"/>
      <c r="AS781" s="711"/>
      <c r="AT781" s="711"/>
      <c r="AU781" s="711"/>
      <c r="AV781" s="711"/>
      <c r="AW781" s="711"/>
      <c r="AX781" s="711"/>
      <c r="AY781" s="711"/>
      <c r="AZ781" s="711"/>
      <c r="BA781" s="711"/>
      <c r="BB781" s="711"/>
      <c r="BC781" s="711"/>
      <c r="BD781" s="711"/>
      <c r="BE781" s="711"/>
      <c r="BF781" s="711"/>
      <c r="BG781" s="711"/>
      <c r="BH781" s="711"/>
      <c r="BI781" s="711"/>
      <c r="BJ781" s="711"/>
      <c r="BK781" s="711"/>
      <c r="BL781" s="711"/>
      <c r="BM781" s="711"/>
      <c r="BN781" s="711"/>
      <c r="BO781" s="711"/>
      <c r="BP781" s="711"/>
      <c r="BQ781" s="639"/>
      <c r="CB781" s="639"/>
    </row>
    <row r="782" ht="15.75" customHeight="1">
      <c r="A782" s="639"/>
      <c r="B782" s="639"/>
      <c r="C782" s="639"/>
      <c r="D782" s="639"/>
      <c r="E782" s="711"/>
      <c r="F782" s="711"/>
      <c r="G782" s="711"/>
      <c r="H782" s="711"/>
      <c r="I782" s="639"/>
      <c r="J782" s="711"/>
      <c r="K782" s="711"/>
      <c r="L782" s="711"/>
      <c r="M782" s="711"/>
      <c r="N782" s="711"/>
      <c r="O782" s="711"/>
      <c r="P782" s="711"/>
      <c r="Q782" s="711"/>
      <c r="R782" s="711"/>
      <c r="S782" s="711"/>
      <c r="T782" s="711"/>
      <c r="U782" s="711"/>
      <c r="V782" s="711"/>
      <c r="W782" s="711"/>
      <c r="X782" s="711"/>
      <c r="Y782" s="711"/>
      <c r="Z782" s="711"/>
      <c r="AA782" s="711"/>
      <c r="AB782" s="711"/>
      <c r="AC782" s="711"/>
      <c r="AD782" s="711"/>
      <c r="AE782" s="711"/>
      <c r="AF782" s="711"/>
      <c r="AG782" s="711"/>
      <c r="AH782" s="711"/>
      <c r="AI782" s="711"/>
      <c r="AJ782" s="711"/>
      <c r="AK782" s="711"/>
      <c r="AL782" s="711"/>
      <c r="AM782" s="711"/>
      <c r="AN782" s="711"/>
      <c r="AO782" s="711"/>
      <c r="AP782" s="711"/>
      <c r="AQ782" s="711"/>
      <c r="AR782" s="711"/>
      <c r="AS782" s="711"/>
      <c r="AT782" s="711"/>
      <c r="AU782" s="711"/>
      <c r="AV782" s="711"/>
      <c r="AW782" s="711"/>
      <c r="AX782" s="711"/>
      <c r="AY782" s="711"/>
      <c r="AZ782" s="711"/>
      <c r="BA782" s="711"/>
      <c r="BB782" s="711"/>
      <c r="BC782" s="711"/>
      <c r="BD782" s="711"/>
      <c r="BE782" s="711"/>
      <c r="BF782" s="711"/>
      <c r="BG782" s="711"/>
      <c r="BH782" s="711"/>
      <c r="BI782" s="711"/>
      <c r="BJ782" s="711"/>
      <c r="BK782" s="711"/>
      <c r="BL782" s="711"/>
      <c r="BM782" s="711"/>
      <c r="BN782" s="711"/>
      <c r="BO782" s="711"/>
      <c r="BP782" s="711"/>
      <c r="BQ782" s="639"/>
      <c r="CB782" s="639"/>
    </row>
    <row r="783" ht="15.75" customHeight="1">
      <c r="A783" s="639"/>
      <c r="B783" s="639"/>
      <c r="C783" s="639"/>
      <c r="D783" s="639"/>
      <c r="E783" s="711"/>
      <c r="F783" s="711"/>
      <c r="G783" s="711"/>
      <c r="H783" s="711"/>
      <c r="I783" s="639"/>
      <c r="J783" s="711"/>
      <c r="K783" s="711"/>
      <c r="L783" s="711"/>
      <c r="M783" s="711"/>
      <c r="N783" s="711"/>
      <c r="O783" s="711"/>
      <c r="P783" s="711"/>
      <c r="Q783" s="711"/>
      <c r="R783" s="711"/>
      <c r="S783" s="711"/>
      <c r="T783" s="711"/>
      <c r="U783" s="711"/>
      <c r="V783" s="711"/>
      <c r="W783" s="711"/>
      <c r="X783" s="711"/>
      <c r="Y783" s="711"/>
      <c r="Z783" s="711"/>
      <c r="AA783" s="711"/>
      <c r="AB783" s="711"/>
      <c r="AC783" s="711"/>
      <c r="AD783" s="711"/>
      <c r="AE783" s="711"/>
      <c r="AF783" s="711"/>
      <c r="AG783" s="711"/>
      <c r="AH783" s="711"/>
      <c r="AI783" s="711"/>
      <c r="AJ783" s="711"/>
      <c r="AK783" s="711"/>
      <c r="AL783" s="711"/>
      <c r="AM783" s="711"/>
      <c r="AN783" s="711"/>
      <c r="AO783" s="711"/>
      <c r="AP783" s="711"/>
      <c r="AQ783" s="711"/>
      <c r="AR783" s="711"/>
      <c r="AS783" s="711"/>
      <c r="AT783" s="711"/>
      <c r="AU783" s="711"/>
      <c r="AV783" s="711"/>
      <c r="AW783" s="711"/>
      <c r="AX783" s="711"/>
      <c r="AY783" s="711"/>
      <c r="AZ783" s="711"/>
      <c r="BA783" s="711"/>
      <c r="BB783" s="711"/>
      <c r="BC783" s="711"/>
      <c r="BD783" s="711"/>
      <c r="BE783" s="711"/>
      <c r="BF783" s="711"/>
      <c r="BG783" s="711"/>
      <c r="BH783" s="711"/>
      <c r="BI783" s="711"/>
      <c r="BJ783" s="711"/>
      <c r="BK783" s="711"/>
      <c r="BL783" s="711"/>
      <c r="BM783" s="711"/>
      <c r="BN783" s="711"/>
      <c r="BO783" s="711"/>
      <c r="BP783" s="711"/>
      <c r="BQ783" s="639"/>
      <c r="CB783" s="639"/>
    </row>
    <row r="784" ht="15.75" customHeight="1">
      <c r="A784" s="639"/>
      <c r="B784" s="639"/>
      <c r="C784" s="639"/>
      <c r="D784" s="639"/>
      <c r="E784" s="711"/>
      <c r="F784" s="711"/>
      <c r="G784" s="711"/>
      <c r="H784" s="711"/>
      <c r="I784" s="639"/>
      <c r="J784" s="711"/>
      <c r="K784" s="711"/>
      <c r="L784" s="711"/>
      <c r="M784" s="711"/>
      <c r="N784" s="711"/>
      <c r="O784" s="711"/>
      <c r="P784" s="711"/>
      <c r="Q784" s="711"/>
      <c r="R784" s="711"/>
      <c r="S784" s="711"/>
      <c r="T784" s="711"/>
      <c r="U784" s="711"/>
      <c r="V784" s="711"/>
      <c r="W784" s="711"/>
      <c r="X784" s="711"/>
      <c r="Y784" s="711"/>
      <c r="Z784" s="711"/>
      <c r="AA784" s="711"/>
      <c r="AB784" s="711"/>
      <c r="AC784" s="711"/>
      <c r="AD784" s="711"/>
      <c r="AE784" s="711"/>
      <c r="AF784" s="711"/>
      <c r="AG784" s="711"/>
      <c r="AH784" s="711"/>
      <c r="AI784" s="711"/>
      <c r="AJ784" s="711"/>
      <c r="AK784" s="711"/>
      <c r="AL784" s="711"/>
      <c r="AM784" s="711"/>
      <c r="AN784" s="711"/>
      <c r="AO784" s="711"/>
      <c r="AP784" s="711"/>
      <c r="AQ784" s="711"/>
      <c r="AR784" s="711"/>
      <c r="AS784" s="711"/>
      <c r="AT784" s="711"/>
      <c r="AU784" s="711"/>
      <c r="AV784" s="711"/>
      <c r="AW784" s="711"/>
      <c r="AX784" s="711"/>
      <c r="AY784" s="711"/>
      <c r="AZ784" s="711"/>
      <c r="BA784" s="711"/>
      <c r="BB784" s="711"/>
      <c r="BC784" s="711"/>
      <c r="BD784" s="711"/>
      <c r="BE784" s="711"/>
      <c r="BF784" s="711"/>
      <c r="BG784" s="711"/>
      <c r="BH784" s="711"/>
      <c r="BI784" s="711"/>
      <c r="BJ784" s="711"/>
      <c r="BK784" s="711"/>
      <c r="BL784" s="711"/>
      <c r="BM784" s="711"/>
      <c r="BN784" s="711"/>
      <c r="BO784" s="711"/>
      <c r="BP784" s="711"/>
      <c r="BQ784" s="639"/>
      <c r="CB784" s="639"/>
    </row>
    <row r="785" ht="15.75" customHeight="1">
      <c r="A785" s="639"/>
      <c r="B785" s="639"/>
      <c r="C785" s="639"/>
      <c r="D785" s="639"/>
      <c r="E785" s="711"/>
      <c r="F785" s="711"/>
      <c r="G785" s="711"/>
      <c r="H785" s="711"/>
      <c r="I785" s="639"/>
      <c r="J785" s="711"/>
      <c r="K785" s="711"/>
      <c r="L785" s="711"/>
      <c r="M785" s="711"/>
      <c r="N785" s="711"/>
      <c r="O785" s="711"/>
      <c r="P785" s="711"/>
      <c r="Q785" s="711"/>
      <c r="R785" s="711"/>
      <c r="S785" s="711"/>
      <c r="T785" s="711"/>
      <c r="U785" s="711"/>
      <c r="V785" s="711"/>
      <c r="W785" s="711"/>
      <c r="X785" s="711"/>
      <c r="Y785" s="711"/>
      <c r="Z785" s="711"/>
      <c r="AA785" s="711"/>
      <c r="AB785" s="711"/>
      <c r="AC785" s="711"/>
      <c r="AD785" s="711"/>
      <c r="AE785" s="711"/>
      <c r="AF785" s="711"/>
      <c r="AG785" s="711"/>
      <c r="AH785" s="711"/>
      <c r="AI785" s="711"/>
      <c r="AJ785" s="711"/>
      <c r="AK785" s="711"/>
      <c r="AL785" s="711"/>
      <c r="AM785" s="711"/>
      <c r="AN785" s="711"/>
      <c r="AO785" s="711"/>
      <c r="AP785" s="711"/>
      <c r="AQ785" s="711"/>
      <c r="AR785" s="711"/>
      <c r="AS785" s="711"/>
      <c r="AT785" s="711"/>
      <c r="AU785" s="711"/>
      <c r="AV785" s="711"/>
      <c r="AW785" s="711"/>
      <c r="AX785" s="711"/>
      <c r="AY785" s="711"/>
      <c r="AZ785" s="711"/>
      <c r="BA785" s="711"/>
      <c r="BB785" s="711"/>
      <c r="BC785" s="711"/>
      <c r="BD785" s="711"/>
      <c r="BE785" s="711"/>
      <c r="BF785" s="711"/>
      <c r="BG785" s="711"/>
      <c r="BH785" s="711"/>
      <c r="BI785" s="711"/>
      <c r="BJ785" s="711"/>
      <c r="BK785" s="711"/>
      <c r="BL785" s="711"/>
      <c r="BM785" s="711"/>
      <c r="BN785" s="711"/>
      <c r="BO785" s="711"/>
      <c r="BP785" s="711"/>
      <c r="BQ785" s="639"/>
      <c r="CB785" s="639"/>
    </row>
    <row r="786" ht="15.75" customHeight="1">
      <c r="A786" s="639"/>
      <c r="B786" s="639"/>
      <c r="C786" s="639"/>
      <c r="D786" s="639"/>
      <c r="E786" s="711"/>
      <c r="F786" s="711"/>
      <c r="G786" s="711"/>
      <c r="H786" s="711"/>
      <c r="I786" s="639"/>
      <c r="J786" s="711"/>
      <c r="K786" s="711"/>
      <c r="L786" s="711"/>
      <c r="M786" s="711"/>
      <c r="N786" s="711"/>
      <c r="O786" s="711"/>
      <c r="P786" s="711"/>
      <c r="Q786" s="711"/>
      <c r="R786" s="711"/>
      <c r="S786" s="711"/>
      <c r="T786" s="711"/>
      <c r="U786" s="711"/>
      <c r="V786" s="711"/>
      <c r="W786" s="711"/>
      <c r="X786" s="711"/>
      <c r="Y786" s="711"/>
      <c r="Z786" s="711"/>
      <c r="AA786" s="711"/>
      <c r="AB786" s="711"/>
      <c r="AC786" s="711"/>
      <c r="AD786" s="711"/>
      <c r="AE786" s="711"/>
      <c r="AF786" s="711"/>
      <c r="AG786" s="711"/>
      <c r="AH786" s="711"/>
      <c r="AI786" s="711"/>
      <c r="AJ786" s="711"/>
      <c r="AK786" s="711"/>
      <c r="AL786" s="711"/>
      <c r="AM786" s="711"/>
      <c r="AN786" s="711"/>
      <c r="AO786" s="711"/>
      <c r="AP786" s="711"/>
      <c r="AQ786" s="711"/>
      <c r="AR786" s="711"/>
      <c r="AS786" s="711"/>
      <c r="AT786" s="711"/>
      <c r="AU786" s="711"/>
      <c r="AV786" s="711"/>
      <c r="AW786" s="711"/>
      <c r="AX786" s="711"/>
      <c r="AY786" s="711"/>
      <c r="AZ786" s="711"/>
      <c r="BA786" s="711"/>
      <c r="BB786" s="711"/>
      <c r="BC786" s="711"/>
      <c r="BD786" s="711"/>
      <c r="BE786" s="711"/>
      <c r="BF786" s="711"/>
      <c r="BG786" s="711"/>
      <c r="BH786" s="711"/>
      <c r="BI786" s="711"/>
      <c r="BJ786" s="711"/>
      <c r="BK786" s="711"/>
      <c r="BL786" s="711"/>
      <c r="BM786" s="711"/>
      <c r="BN786" s="711"/>
      <c r="BO786" s="711"/>
      <c r="BP786" s="711"/>
      <c r="BQ786" s="639"/>
      <c r="CB786" s="639"/>
    </row>
    <row r="787" ht="15.75" customHeight="1">
      <c r="A787" s="639"/>
      <c r="B787" s="639"/>
      <c r="C787" s="639"/>
      <c r="D787" s="639"/>
      <c r="E787" s="711"/>
      <c r="F787" s="711"/>
      <c r="G787" s="711"/>
      <c r="H787" s="711"/>
      <c r="I787" s="639"/>
      <c r="J787" s="711"/>
      <c r="K787" s="711"/>
      <c r="L787" s="711"/>
      <c r="M787" s="711"/>
      <c r="N787" s="711"/>
      <c r="O787" s="711"/>
      <c r="P787" s="711"/>
      <c r="Q787" s="711"/>
      <c r="R787" s="711"/>
      <c r="S787" s="711"/>
      <c r="T787" s="711"/>
      <c r="U787" s="711"/>
      <c r="V787" s="711"/>
      <c r="W787" s="711"/>
      <c r="X787" s="711"/>
      <c r="Y787" s="711"/>
      <c r="Z787" s="711"/>
      <c r="AA787" s="711"/>
      <c r="AB787" s="711"/>
      <c r="AC787" s="711"/>
      <c r="AD787" s="711"/>
      <c r="AE787" s="711"/>
      <c r="AF787" s="711"/>
      <c r="AG787" s="711"/>
      <c r="AH787" s="711"/>
      <c r="AI787" s="711"/>
      <c r="AJ787" s="711"/>
      <c r="AK787" s="711"/>
      <c r="AL787" s="711"/>
      <c r="AM787" s="711"/>
      <c r="AN787" s="711"/>
      <c r="AO787" s="711"/>
      <c r="AP787" s="711"/>
      <c r="AQ787" s="711"/>
      <c r="AR787" s="711"/>
      <c r="AS787" s="711"/>
      <c r="AT787" s="711"/>
      <c r="AU787" s="711"/>
      <c r="AV787" s="711"/>
      <c r="AW787" s="711"/>
      <c r="AX787" s="711"/>
      <c r="AY787" s="711"/>
      <c r="AZ787" s="711"/>
      <c r="BA787" s="711"/>
      <c r="BB787" s="711"/>
      <c r="BC787" s="711"/>
      <c r="BD787" s="711"/>
      <c r="BE787" s="711"/>
      <c r="BF787" s="711"/>
      <c r="BG787" s="711"/>
      <c r="BH787" s="711"/>
      <c r="BI787" s="711"/>
      <c r="BJ787" s="711"/>
      <c r="BK787" s="711"/>
      <c r="BL787" s="711"/>
      <c r="BM787" s="711"/>
      <c r="BN787" s="711"/>
      <c r="BO787" s="711"/>
      <c r="BP787" s="711"/>
      <c r="BQ787" s="639"/>
      <c r="CB787" s="639"/>
    </row>
    <row r="788" ht="15.75" customHeight="1">
      <c r="A788" s="639"/>
      <c r="B788" s="639"/>
      <c r="C788" s="639"/>
      <c r="D788" s="639"/>
      <c r="E788" s="711"/>
      <c r="F788" s="711"/>
      <c r="G788" s="711"/>
      <c r="H788" s="711"/>
      <c r="I788" s="639"/>
      <c r="J788" s="711"/>
      <c r="K788" s="711"/>
      <c r="L788" s="711"/>
      <c r="M788" s="711"/>
      <c r="N788" s="711"/>
      <c r="O788" s="711"/>
      <c r="P788" s="711"/>
      <c r="Q788" s="711"/>
      <c r="R788" s="711"/>
      <c r="S788" s="711"/>
      <c r="T788" s="711"/>
      <c r="U788" s="711"/>
      <c r="V788" s="711"/>
      <c r="W788" s="711"/>
      <c r="X788" s="711"/>
      <c r="Y788" s="711"/>
      <c r="Z788" s="711"/>
      <c r="AA788" s="711"/>
      <c r="AB788" s="711"/>
      <c r="AC788" s="711"/>
      <c r="AD788" s="711"/>
      <c r="AE788" s="711"/>
      <c r="AF788" s="711"/>
      <c r="AG788" s="711"/>
      <c r="AH788" s="711"/>
      <c r="AI788" s="711"/>
      <c r="AJ788" s="711"/>
      <c r="AK788" s="711"/>
      <c r="AL788" s="711"/>
      <c r="AM788" s="711"/>
      <c r="AN788" s="711"/>
      <c r="AO788" s="711"/>
      <c r="AP788" s="711"/>
      <c r="AQ788" s="711"/>
      <c r="AR788" s="711"/>
      <c r="AS788" s="711"/>
      <c r="AT788" s="711"/>
      <c r="AU788" s="711"/>
      <c r="AV788" s="711"/>
      <c r="AW788" s="711"/>
      <c r="AX788" s="711"/>
      <c r="AY788" s="711"/>
      <c r="AZ788" s="711"/>
      <c r="BA788" s="711"/>
      <c r="BB788" s="711"/>
      <c r="BC788" s="711"/>
      <c r="BD788" s="711"/>
      <c r="BE788" s="711"/>
      <c r="BF788" s="711"/>
      <c r="BG788" s="711"/>
      <c r="BH788" s="711"/>
      <c r="BI788" s="711"/>
      <c r="BJ788" s="711"/>
      <c r="BK788" s="711"/>
      <c r="BL788" s="711"/>
      <c r="BM788" s="711"/>
      <c r="BN788" s="711"/>
      <c r="BO788" s="711"/>
      <c r="BP788" s="711"/>
      <c r="BQ788" s="639"/>
      <c r="CB788" s="639"/>
    </row>
    <row r="789" ht="15.75" customHeight="1">
      <c r="A789" s="639"/>
      <c r="B789" s="639"/>
      <c r="C789" s="639"/>
      <c r="D789" s="639"/>
      <c r="E789" s="711"/>
      <c r="F789" s="711"/>
      <c r="G789" s="711"/>
      <c r="H789" s="711"/>
      <c r="I789" s="639"/>
      <c r="J789" s="711"/>
      <c r="K789" s="711"/>
      <c r="L789" s="711"/>
      <c r="M789" s="711"/>
      <c r="N789" s="711"/>
      <c r="O789" s="711"/>
      <c r="P789" s="711"/>
      <c r="Q789" s="711"/>
      <c r="R789" s="711"/>
      <c r="S789" s="711"/>
      <c r="T789" s="711"/>
      <c r="U789" s="711"/>
      <c r="V789" s="711"/>
      <c r="W789" s="711"/>
      <c r="X789" s="711"/>
      <c r="Y789" s="711"/>
      <c r="Z789" s="711"/>
      <c r="AA789" s="711"/>
      <c r="AB789" s="711"/>
      <c r="AC789" s="711"/>
      <c r="AD789" s="711"/>
      <c r="AE789" s="711"/>
      <c r="AF789" s="711"/>
      <c r="AG789" s="711"/>
      <c r="AH789" s="711"/>
      <c r="AI789" s="711"/>
      <c r="AJ789" s="711"/>
      <c r="AK789" s="711"/>
      <c r="AL789" s="711"/>
      <c r="AM789" s="711"/>
      <c r="AN789" s="711"/>
      <c r="AO789" s="711"/>
      <c r="AP789" s="711"/>
      <c r="AQ789" s="711"/>
      <c r="AR789" s="711"/>
      <c r="AS789" s="711"/>
      <c r="AT789" s="711"/>
      <c r="AU789" s="711"/>
      <c r="AV789" s="711"/>
      <c r="AW789" s="711"/>
      <c r="AX789" s="711"/>
      <c r="AY789" s="711"/>
      <c r="AZ789" s="711"/>
      <c r="BA789" s="711"/>
      <c r="BB789" s="711"/>
      <c r="BC789" s="711"/>
      <c r="BD789" s="711"/>
      <c r="BE789" s="711"/>
      <c r="BF789" s="711"/>
      <c r="BG789" s="711"/>
      <c r="BH789" s="711"/>
      <c r="BI789" s="711"/>
      <c r="BJ789" s="711"/>
      <c r="BK789" s="711"/>
      <c r="BL789" s="711"/>
      <c r="BM789" s="711"/>
      <c r="BN789" s="711"/>
      <c r="BO789" s="711"/>
      <c r="BP789" s="711"/>
      <c r="BQ789" s="639"/>
      <c r="CB789" s="639"/>
    </row>
    <row r="790" ht="15.75" customHeight="1">
      <c r="A790" s="639"/>
      <c r="B790" s="639"/>
      <c r="C790" s="639"/>
      <c r="D790" s="639"/>
      <c r="E790" s="711"/>
      <c r="F790" s="711"/>
      <c r="G790" s="711"/>
      <c r="H790" s="711"/>
      <c r="I790" s="639"/>
      <c r="J790" s="711"/>
      <c r="K790" s="711"/>
      <c r="L790" s="711"/>
      <c r="M790" s="711"/>
      <c r="N790" s="711"/>
      <c r="O790" s="711"/>
      <c r="P790" s="711"/>
      <c r="Q790" s="711"/>
      <c r="R790" s="711"/>
      <c r="S790" s="711"/>
      <c r="T790" s="711"/>
      <c r="U790" s="711"/>
      <c r="V790" s="711"/>
      <c r="W790" s="711"/>
      <c r="X790" s="711"/>
      <c r="Y790" s="711"/>
      <c r="Z790" s="711"/>
      <c r="AA790" s="711"/>
      <c r="AB790" s="711"/>
      <c r="AC790" s="711"/>
      <c r="AD790" s="711"/>
      <c r="AE790" s="711"/>
      <c r="AF790" s="711"/>
      <c r="AG790" s="711"/>
      <c r="AH790" s="711"/>
      <c r="AI790" s="711"/>
      <c r="AJ790" s="711"/>
      <c r="AK790" s="711"/>
      <c r="AL790" s="711"/>
      <c r="AM790" s="711"/>
      <c r="AN790" s="711"/>
      <c r="AO790" s="711"/>
      <c r="AP790" s="711"/>
      <c r="AQ790" s="711"/>
      <c r="AR790" s="711"/>
      <c r="AS790" s="711"/>
      <c r="AT790" s="711"/>
      <c r="AU790" s="711"/>
      <c r="AV790" s="711"/>
      <c r="AW790" s="711"/>
      <c r="AX790" s="711"/>
      <c r="AY790" s="711"/>
      <c r="AZ790" s="711"/>
      <c r="BA790" s="711"/>
      <c r="BB790" s="711"/>
      <c r="BC790" s="711"/>
      <c r="BD790" s="711"/>
      <c r="BE790" s="711"/>
      <c r="BF790" s="711"/>
      <c r="BG790" s="711"/>
      <c r="BH790" s="711"/>
      <c r="BI790" s="711"/>
      <c r="BJ790" s="711"/>
      <c r="BK790" s="711"/>
      <c r="BL790" s="711"/>
      <c r="BM790" s="711"/>
      <c r="BN790" s="711"/>
      <c r="BO790" s="711"/>
      <c r="BP790" s="711"/>
      <c r="BQ790" s="639"/>
      <c r="CB790" s="639"/>
    </row>
    <row r="791" ht="15.75" customHeight="1">
      <c r="A791" s="639"/>
      <c r="B791" s="639"/>
      <c r="C791" s="639"/>
      <c r="D791" s="639"/>
      <c r="E791" s="711"/>
      <c r="F791" s="711"/>
      <c r="G791" s="711"/>
      <c r="H791" s="711"/>
      <c r="I791" s="639"/>
      <c r="J791" s="711"/>
      <c r="K791" s="711"/>
      <c r="L791" s="711"/>
      <c r="M791" s="711"/>
      <c r="N791" s="711"/>
      <c r="O791" s="711"/>
      <c r="P791" s="711"/>
      <c r="Q791" s="711"/>
      <c r="R791" s="711"/>
      <c r="S791" s="711"/>
      <c r="T791" s="711"/>
      <c r="U791" s="711"/>
      <c r="V791" s="711"/>
      <c r="W791" s="711"/>
      <c r="X791" s="711"/>
      <c r="Y791" s="711"/>
      <c r="Z791" s="711"/>
      <c r="AA791" s="711"/>
      <c r="AB791" s="711"/>
      <c r="AC791" s="711"/>
      <c r="AD791" s="711"/>
      <c r="AE791" s="711"/>
      <c r="AF791" s="711"/>
      <c r="AG791" s="711"/>
      <c r="AH791" s="711"/>
      <c r="AI791" s="711"/>
      <c r="AJ791" s="711"/>
      <c r="AK791" s="711"/>
      <c r="AL791" s="711"/>
      <c r="AM791" s="711"/>
      <c r="AN791" s="711"/>
      <c r="AO791" s="711"/>
      <c r="AP791" s="711"/>
      <c r="AQ791" s="711"/>
      <c r="AR791" s="711"/>
      <c r="AS791" s="711"/>
      <c r="AT791" s="711"/>
      <c r="AU791" s="711"/>
      <c r="AV791" s="711"/>
      <c r="AW791" s="711"/>
      <c r="AX791" s="711"/>
      <c r="AY791" s="711"/>
      <c r="AZ791" s="711"/>
      <c r="BA791" s="711"/>
      <c r="BB791" s="711"/>
      <c r="BC791" s="711"/>
      <c r="BD791" s="711"/>
      <c r="BE791" s="711"/>
      <c r="BF791" s="711"/>
      <c r="BG791" s="711"/>
      <c r="BH791" s="711"/>
      <c r="BI791" s="711"/>
      <c r="BJ791" s="711"/>
      <c r="BK791" s="711"/>
      <c r="BL791" s="711"/>
      <c r="BM791" s="711"/>
      <c r="BN791" s="711"/>
      <c r="BO791" s="711"/>
      <c r="BP791" s="711"/>
      <c r="BQ791" s="639"/>
      <c r="CB791" s="639"/>
    </row>
    <row r="792" ht="15.75" customHeight="1">
      <c r="A792" s="639"/>
      <c r="B792" s="639"/>
      <c r="C792" s="639"/>
      <c r="D792" s="639"/>
      <c r="E792" s="711"/>
      <c r="F792" s="711"/>
      <c r="G792" s="711"/>
      <c r="H792" s="711"/>
      <c r="I792" s="639"/>
      <c r="J792" s="711"/>
      <c r="K792" s="711"/>
      <c r="L792" s="711"/>
      <c r="M792" s="711"/>
      <c r="N792" s="711"/>
      <c r="O792" s="711"/>
      <c r="P792" s="711"/>
      <c r="Q792" s="711"/>
      <c r="R792" s="711"/>
      <c r="S792" s="711"/>
      <c r="T792" s="711"/>
      <c r="U792" s="711"/>
      <c r="V792" s="711"/>
      <c r="W792" s="711"/>
      <c r="X792" s="711"/>
      <c r="Y792" s="711"/>
      <c r="Z792" s="711"/>
      <c r="AA792" s="711"/>
      <c r="AB792" s="711"/>
      <c r="AC792" s="711"/>
      <c r="AD792" s="711"/>
      <c r="AE792" s="711"/>
      <c r="AF792" s="711"/>
      <c r="AG792" s="711"/>
      <c r="AH792" s="711"/>
      <c r="AI792" s="711"/>
      <c r="AJ792" s="711"/>
      <c r="AK792" s="711"/>
      <c r="AL792" s="711"/>
      <c r="AM792" s="711"/>
      <c r="AN792" s="711"/>
      <c r="AO792" s="711"/>
      <c r="AP792" s="711"/>
      <c r="AQ792" s="711"/>
      <c r="AR792" s="711"/>
      <c r="AS792" s="711"/>
      <c r="AT792" s="711"/>
      <c r="AU792" s="711"/>
      <c r="AV792" s="711"/>
      <c r="AW792" s="711"/>
      <c r="AX792" s="711"/>
      <c r="AY792" s="711"/>
      <c r="AZ792" s="711"/>
      <c r="BA792" s="711"/>
      <c r="BB792" s="711"/>
      <c r="BC792" s="711"/>
      <c r="BD792" s="711"/>
      <c r="BE792" s="711"/>
      <c r="BF792" s="711"/>
      <c r="BG792" s="711"/>
      <c r="BH792" s="711"/>
      <c r="BI792" s="711"/>
      <c r="BJ792" s="711"/>
      <c r="BK792" s="711"/>
      <c r="BL792" s="711"/>
      <c r="BM792" s="711"/>
      <c r="BN792" s="711"/>
      <c r="BO792" s="711"/>
      <c r="BP792" s="711"/>
      <c r="BQ792" s="639"/>
      <c r="CB792" s="639"/>
    </row>
    <row r="793" ht="15.75" customHeight="1">
      <c r="A793" s="639"/>
      <c r="B793" s="639"/>
      <c r="C793" s="639"/>
      <c r="D793" s="639"/>
      <c r="E793" s="711"/>
      <c r="F793" s="711"/>
      <c r="G793" s="711"/>
      <c r="H793" s="711"/>
      <c r="I793" s="639"/>
      <c r="J793" s="711"/>
      <c r="K793" s="711"/>
      <c r="L793" s="711"/>
      <c r="M793" s="711"/>
      <c r="N793" s="711"/>
      <c r="O793" s="711"/>
      <c r="P793" s="711"/>
      <c r="Q793" s="711"/>
      <c r="R793" s="711"/>
      <c r="S793" s="711"/>
      <c r="T793" s="711"/>
      <c r="U793" s="711"/>
      <c r="V793" s="711"/>
      <c r="W793" s="711"/>
      <c r="X793" s="711"/>
      <c r="Y793" s="711"/>
      <c r="Z793" s="711"/>
      <c r="AA793" s="711"/>
      <c r="AB793" s="711"/>
      <c r="AC793" s="711"/>
      <c r="AD793" s="711"/>
      <c r="AE793" s="711"/>
      <c r="AF793" s="711"/>
      <c r="AG793" s="711"/>
      <c r="AH793" s="711"/>
      <c r="AI793" s="711"/>
      <c r="AJ793" s="711"/>
      <c r="AK793" s="711"/>
      <c r="AL793" s="711"/>
      <c r="AM793" s="711"/>
      <c r="AN793" s="711"/>
      <c r="AO793" s="711"/>
      <c r="AP793" s="711"/>
      <c r="AQ793" s="711"/>
      <c r="AR793" s="711"/>
      <c r="AS793" s="711"/>
      <c r="AT793" s="711"/>
      <c r="AU793" s="711"/>
      <c r="AV793" s="711"/>
      <c r="AW793" s="711"/>
      <c r="AX793" s="711"/>
      <c r="AY793" s="711"/>
      <c r="AZ793" s="711"/>
      <c r="BA793" s="711"/>
      <c r="BB793" s="711"/>
      <c r="BC793" s="711"/>
      <c r="BD793" s="711"/>
      <c r="BE793" s="711"/>
      <c r="BF793" s="711"/>
      <c r="BG793" s="711"/>
      <c r="BH793" s="711"/>
      <c r="BI793" s="711"/>
      <c r="BJ793" s="711"/>
      <c r="BK793" s="711"/>
      <c r="BL793" s="711"/>
      <c r="BM793" s="711"/>
      <c r="BN793" s="711"/>
      <c r="BO793" s="711"/>
      <c r="BP793" s="711"/>
      <c r="BQ793" s="639"/>
      <c r="CB793" s="639"/>
    </row>
    <row r="794" ht="15.75" customHeight="1">
      <c r="A794" s="639"/>
      <c r="B794" s="639"/>
      <c r="C794" s="639"/>
      <c r="D794" s="639"/>
      <c r="E794" s="711"/>
      <c r="F794" s="711"/>
      <c r="G794" s="711"/>
      <c r="H794" s="711"/>
      <c r="I794" s="639"/>
      <c r="J794" s="711"/>
      <c r="K794" s="711"/>
      <c r="L794" s="711"/>
      <c r="M794" s="711"/>
      <c r="N794" s="711"/>
      <c r="O794" s="711"/>
      <c r="P794" s="711"/>
      <c r="Q794" s="711"/>
      <c r="R794" s="711"/>
      <c r="S794" s="711"/>
      <c r="T794" s="711"/>
      <c r="U794" s="711"/>
      <c r="V794" s="711"/>
      <c r="W794" s="711"/>
      <c r="X794" s="711"/>
      <c r="Y794" s="711"/>
      <c r="Z794" s="711"/>
      <c r="AA794" s="711"/>
      <c r="AB794" s="711"/>
      <c r="AC794" s="711"/>
      <c r="AD794" s="711"/>
      <c r="AE794" s="711"/>
      <c r="AF794" s="711"/>
      <c r="AG794" s="711"/>
      <c r="AH794" s="711"/>
      <c r="AI794" s="711"/>
      <c r="AJ794" s="711"/>
      <c r="AK794" s="711"/>
      <c r="AL794" s="711"/>
      <c r="AM794" s="711"/>
      <c r="AN794" s="711"/>
      <c r="AO794" s="711"/>
      <c r="AP794" s="711"/>
      <c r="AQ794" s="711"/>
      <c r="AR794" s="711"/>
      <c r="AS794" s="711"/>
      <c r="AT794" s="711"/>
      <c r="AU794" s="711"/>
      <c r="AV794" s="711"/>
      <c r="AW794" s="711"/>
      <c r="AX794" s="711"/>
      <c r="AY794" s="711"/>
      <c r="AZ794" s="711"/>
      <c r="BA794" s="711"/>
      <c r="BB794" s="711"/>
      <c r="BC794" s="711"/>
      <c r="BD794" s="711"/>
      <c r="BE794" s="711"/>
      <c r="BF794" s="711"/>
      <c r="BG794" s="711"/>
      <c r="BH794" s="711"/>
      <c r="BI794" s="711"/>
      <c r="BJ794" s="711"/>
      <c r="BK794" s="711"/>
      <c r="BL794" s="711"/>
      <c r="BM794" s="711"/>
      <c r="BN794" s="711"/>
      <c r="BO794" s="711"/>
      <c r="BP794" s="711"/>
      <c r="BQ794" s="639"/>
      <c r="CB794" s="639"/>
    </row>
    <row r="795" ht="15.75" customHeight="1">
      <c r="A795" s="639"/>
      <c r="B795" s="639"/>
      <c r="C795" s="639"/>
      <c r="D795" s="639"/>
      <c r="E795" s="711"/>
      <c r="F795" s="711"/>
      <c r="G795" s="711"/>
      <c r="H795" s="711"/>
      <c r="I795" s="639"/>
      <c r="J795" s="711"/>
      <c r="K795" s="711"/>
      <c r="L795" s="711"/>
      <c r="M795" s="711"/>
      <c r="N795" s="711"/>
      <c r="O795" s="711"/>
      <c r="P795" s="711"/>
      <c r="Q795" s="711"/>
      <c r="R795" s="711"/>
      <c r="S795" s="711"/>
      <c r="T795" s="711"/>
      <c r="U795" s="711"/>
      <c r="V795" s="711"/>
      <c r="W795" s="711"/>
      <c r="X795" s="711"/>
      <c r="Y795" s="711"/>
      <c r="Z795" s="711"/>
      <c r="AA795" s="711"/>
      <c r="AB795" s="711"/>
      <c r="AC795" s="711"/>
      <c r="AD795" s="711"/>
      <c r="AE795" s="711"/>
      <c r="AF795" s="711"/>
      <c r="AG795" s="711"/>
      <c r="AH795" s="711"/>
      <c r="AI795" s="711"/>
      <c r="AJ795" s="711"/>
      <c r="AK795" s="711"/>
      <c r="AL795" s="711"/>
      <c r="AM795" s="711"/>
      <c r="AN795" s="711"/>
      <c r="AO795" s="711"/>
      <c r="AP795" s="711"/>
      <c r="AQ795" s="711"/>
      <c r="AR795" s="711"/>
      <c r="AS795" s="711"/>
      <c r="AT795" s="711"/>
      <c r="AU795" s="711"/>
      <c r="AV795" s="711"/>
      <c r="AW795" s="711"/>
      <c r="AX795" s="711"/>
      <c r="AY795" s="711"/>
      <c r="AZ795" s="711"/>
      <c r="BA795" s="711"/>
      <c r="BB795" s="711"/>
      <c r="BC795" s="711"/>
      <c r="BD795" s="711"/>
      <c r="BE795" s="711"/>
      <c r="BF795" s="711"/>
      <c r="BG795" s="711"/>
      <c r="BH795" s="711"/>
      <c r="BI795" s="711"/>
      <c r="BJ795" s="711"/>
      <c r="BK795" s="711"/>
      <c r="BL795" s="711"/>
      <c r="BM795" s="711"/>
      <c r="BN795" s="711"/>
      <c r="BO795" s="711"/>
      <c r="BP795" s="711"/>
      <c r="BQ795" s="639"/>
      <c r="CB795" s="639"/>
    </row>
    <row r="796" ht="15.75" customHeight="1">
      <c r="A796" s="639"/>
      <c r="B796" s="639"/>
      <c r="C796" s="639"/>
      <c r="D796" s="639"/>
      <c r="E796" s="711"/>
      <c r="F796" s="711"/>
      <c r="G796" s="711"/>
      <c r="H796" s="711"/>
      <c r="I796" s="639"/>
      <c r="J796" s="711"/>
      <c r="K796" s="711"/>
      <c r="L796" s="711"/>
      <c r="M796" s="711"/>
      <c r="N796" s="711"/>
      <c r="O796" s="711"/>
      <c r="P796" s="711"/>
      <c r="Q796" s="711"/>
      <c r="R796" s="711"/>
      <c r="S796" s="711"/>
      <c r="T796" s="711"/>
      <c r="U796" s="711"/>
      <c r="V796" s="711"/>
      <c r="W796" s="711"/>
      <c r="X796" s="711"/>
      <c r="Y796" s="711"/>
      <c r="Z796" s="711"/>
      <c r="AA796" s="711"/>
      <c r="AB796" s="711"/>
      <c r="AC796" s="711"/>
      <c r="AD796" s="711"/>
      <c r="AE796" s="711"/>
      <c r="AF796" s="711"/>
      <c r="AG796" s="711"/>
      <c r="AH796" s="711"/>
      <c r="AI796" s="711"/>
      <c r="AJ796" s="711"/>
      <c r="AK796" s="711"/>
      <c r="AL796" s="711"/>
      <c r="AM796" s="711"/>
      <c r="AN796" s="711"/>
      <c r="AO796" s="711"/>
      <c r="AP796" s="711"/>
      <c r="AQ796" s="711"/>
      <c r="AR796" s="711"/>
      <c r="AS796" s="711"/>
      <c r="AT796" s="711"/>
      <c r="AU796" s="711"/>
      <c r="AV796" s="711"/>
      <c r="AW796" s="711"/>
      <c r="AX796" s="711"/>
      <c r="AY796" s="711"/>
      <c r="AZ796" s="711"/>
      <c r="BA796" s="711"/>
      <c r="BB796" s="711"/>
      <c r="BC796" s="711"/>
      <c r="BD796" s="711"/>
      <c r="BE796" s="711"/>
      <c r="BF796" s="711"/>
      <c r="BG796" s="711"/>
      <c r="BH796" s="711"/>
      <c r="BI796" s="711"/>
      <c r="BJ796" s="711"/>
      <c r="BK796" s="711"/>
      <c r="BL796" s="711"/>
      <c r="BM796" s="711"/>
      <c r="BN796" s="711"/>
      <c r="BO796" s="711"/>
      <c r="BP796" s="711"/>
      <c r="BQ796" s="639"/>
      <c r="CB796" s="639"/>
    </row>
    <row r="797" ht="15.75" customHeight="1">
      <c r="A797" s="639"/>
      <c r="B797" s="639"/>
      <c r="C797" s="639"/>
      <c r="D797" s="639"/>
      <c r="E797" s="711"/>
      <c r="F797" s="711"/>
      <c r="G797" s="711"/>
      <c r="H797" s="711"/>
      <c r="I797" s="639"/>
      <c r="J797" s="711"/>
      <c r="K797" s="711"/>
      <c r="L797" s="711"/>
      <c r="M797" s="711"/>
      <c r="N797" s="711"/>
      <c r="O797" s="711"/>
      <c r="P797" s="711"/>
      <c r="Q797" s="711"/>
      <c r="R797" s="711"/>
      <c r="S797" s="711"/>
      <c r="T797" s="711"/>
      <c r="U797" s="711"/>
      <c r="V797" s="711"/>
      <c r="W797" s="711"/>
      <c r="X797" s="711"/>
      <c r="Y797" s="711"/>
      <c r="Z797" s="711"/>
      <c r="AA797" s="711"/>
      <c r="AB797" s="711"/>
      <c r="AC797" s="711"/>
      <c r="AD797" s="711"/>
      <c r="AE797" s="711"/>
      <c r="AF797" s="711"/>
      <c r="AG797" s="711"/>
      <c r="AH797" s="711"/>
      <c r="AI797" s="711"/>
      <c r="AJ797" s="711"/>
      <c r="AK797" s="711"/>
      <c r="AL797" s="711"/>
      <c r="AM797" s="711"/>
      <c r="AN797" s="711"/>
      <c r="AO797" s="711"/>
      <c r="AP797" s="711"/>
      <c r="AQ797" s="711"/>
      <c r="AR797" s="711"/>
      <c r="AS797" s="711"/>
      <c r="AT797" s="711"/>
      <c r="AU797" s="711"/>
      <c r="AV797" s="711"/>
      <c r="AW797" s="711"/>
      <c r="AX797" s="711"/>
      <c r="AY797" s="711"/>
      <c r="AZ797" s="711"/>
      <c r="BA797" s="711"/>
      <c r="BB797" s="711"/>
      <c r="BC797" s="711"/>
      <c r="BD797" s="711"/>
      <c r="BE797" s="711"/>
      <c r="BF797" s="711"/>
      <c r="BG797" s="711"/>
      <c r="BH797" s="711"/>
      <c r="BI797" s="711"/>
      <c r="BJ797" s="711"/>
      <c r="BK797" s="711"/>
      <c r="BL797" s="711"/>
      <c r="BM797" s="711"/>
      <c r="BN797" s="711"/>
      <c r="BO797" s="711"/>
      <c r="BP797" s="711"/>
      <c r="BQ797" s="639"/>
      <c r="CB797" s="639"/>
    </row>
    <row r="798" ht="15.75" customHeight="1">
      <c r="A798" s="639"/>
      <c r="B798" s="639"/>
      <c r="C798" s="639"/>
      <c r="D798" s="639"/>
      <c r="E798" s="711"/>
      <c r="F798" s="711"/>
      <c r="G798" s="711"/>
      <c r="H798" s="711"/>
      <c r="I798" s="639"/>
      <c r="J798" s="711"/>
      <c r="K798" s="711"/>
      <c r="L798" s="711"/>
      <c r="M798" s="711"/>
      <c r="N798" s="711"/>
      <c r="O798" s="711"/>
      <c r="P798" s="711"/>
      <c r="Q798" s="711"/>
      <c r="R798" s="711"/>
      <c r="S798" s="711"/>
      <c r="T798" s="711"/>
      <c r="U798" s="711"/>
      <c r="V798" s="711"/>
      <c r="W798" s="711"/>
      <c r="X798" s="711"/>
      <c r="Y798" s="711"/>
      <c r="Z798" s="711"/>
      <c r="AA798" s="711"/>
      <c r="AB798" s="711"/>
      <c r="AC798" s="711"/>
      <c r="AD798" s="711"/>
      <c r="AE798" s="711"/>
      <c r="AF798" s="711"/>
      <c r="AG798" s="711"/>
      <c r="AH798" s="711"/>
      <c r="AI798" s="711"/>
      <c r="AJ798" s="711"/>
      <c r="AK798" s="711"/>
      <c r="AL798" s="711"/>
      <c r="AM798" s="711"/>
      <c r="AN798" s="711"/>
      <c r="AO798" s="711"/>
      <c r="AP798" s="711"/>
      <c r="AQ798" s="711"/>
      <c r="AR798" s="711"/>
      <c r="AS798" s="711"/>
      <c r="AT798" s="711"/>
      <c r="AU798" s="711"/>
      <c r="AV798" s="711"/>
      <c r="AW798" s="711"/>
      <c r="AX798" s="711"/>
      <c r="AY798" s="711"/>
      <c r="AZ798" s="711"/>
      <c r="BA798" s="711"/>
      <c r="BB798" s="711"/>
      <c r="BC798" s="711"/>
      <c r="BD798" s="711"/>
      <c r="BE798" s="711"/>
      <c r="BF798" s="711"/>
      <c r="BG798" s="711"/>
      <c r="BH798" s="711"/>
      <c r="BI798" s="711"/>
      <c r="BJ798" s="711"/>
      <c r="BK798" s="711"/>
      <c r="BL798" s="711"/>
      <c r="BM798" s="711"/>
      <c r="BN798" s="711"/>
      <c r="BO798" s="711"/>
      <c r="BP798" s="711"/>
      <c r="BQ798" s="639"/>
      <c r="CB798" s="639"/>
    </row>
    <row r="799" ht="15.75" customHeight="1">
      <c r="A799" s="639"/>
      <c r="B799" s="639"/>
      <c r="C799" s="639"/>
      <c r="D799" s="639"/>
      <c r="E799" s="711"/>
      <c r="F799" s="711"/>
      <c r="G799" s="711"/>
      <c r="H799" s="711"/>
      <c r="I799" s="639"/>
      <c r="J799" s="711"/>
      <c r="K799" s="711"/>
      <c r="L799" s="711"/>
      <c r="M799" s="711"/>
      <c r="N799" s="711"/>
      <c r="O799" s="711"/>
      <c r="P799" s="711"/>
      <c r="Q799" s="711"/>
      <c r="R799" s="711"/>
      <c r="S799" s="711"/>
      <c r="T799" s="711"/>
      <c r="U799" s="711"/>
      <c r="V799" s="711"/>
      <c r="W799" s="711"/>
      <c r="X799" s="711"/>
      <c r="Y799" s="711"/>
      <c r="Z799" s="711"/>
      <c r="AA799" s="711"/>
      <c r="AB799" s="711"/>
      <c r="AC799" s="711"/>
      <c r="AD799" s="711"/>
      <c r="AE799" s="711"/>
      <c r="AF799" s="711"/>
      <c r="AG799" s="711"/>
      <c r="AH799" s="711"/>
      <c r="AI799" s="711"/>
      <c r="AJ799" s="711"/>
      <c r="AK799" s="711"/>
      <c r="AL799" s="711"/>
      <c r="AM799" s="711"/>
      <c r="AN799" s="711"/>
      <c r="AO799" s="711"/>
      <c r="AP799" s="711"/>
      <c r="AQ799" s="711"/>
      <c r="AR799" s="711"/>
      <c r="AS799" s="711"/>
      <c r="AT799" s="711"/>
      <c r="AU799" s="711"/>
      <c r="AV799" s="711"/>
      <c r="AW799" s="711"/>
      <c r="AX799" s="711"/>
      <c r="AY799" s="711"/>
      <c r="AZ799" s="711"/>
      <c r="BA799" s="711"/>
      <c r="BB799" s="711"/>
      <c r="BC799" s="711"/>
      <c r="BD799" s="711"/>
      <c r="BE799" s="711"/>
      <c r="BF799" s="711"/>
      <c r="BG799" s="711"/>
      <c r="BH799" s="711"/>
      <c r="BI799" s="711"/>
      <c r="BJ799" s="711"/>
      <c r="BK799" s="711"/>
      <c r="BL799" s="711"/>
      <c r="BM799" s="711"/>
      <c r="BN799" s="711"/>
      <c r="BO799" s="711"/>
      <c r="BP799" s="711"/>
      <c r="BQ799" s="639"/>
      <c r="CB799" s="639"/>
    </row>
    <row r="800" ht="15.75" customHeight="1">
      <c r="A800" s="639"/>
      <c r="B800" s="639"/>
      <c r="C800" s="639"/>
      <c r="D800" s="639"/>
      <c r="E800" s="711"/>
      <c r="F800" s="711"/>
      <c r="G800" s="711"/>
      <c r="H800" s="711"/>
      <c r="I800" s="639"/>
      <c r="J800" s="711"/>
      <c r="K800" s="711"/>
      <c r="L800" s="711"/>
      <c r="M800" s="711"/>
      <c r="N800" s="711"/>
      <c r="O800" s="711"/>
      <c r="P800" s="711"/>
      <c r="Q800" s="711"/>
      <c r="R800" s="711"/>
      <c r="S800" s="711"/>
      <c r="T800" s="711"/>
      <c r="U800" s="711"/>
      <c r="V800" s="711"/>
      <c r="W800" s="711"/>
      <c r="X800" s="711"/>
      <c r="Y800" s="711"/>
      <c r="Z800" s="711"/>
      <c r="AA800" s="711"/>
      <c r="AB800" s="711"/>
      <c r="AC800" s="711"/>
      <c r="AD800" s="711"/>
      <c r="AE800" s="711"/>
      <c r="AF800" s="711"/>
      <c r="AG800" s="711"/>
      <c r="AH800" s="711"/>
      <c r="AI800" s="711"/>
      <c r="AJ800" s="711"/>
      <c r="AK800" s="711"/>
      <c r="AL800" s="711"/>
      <c r="AM800" s="711"/>
      <c r="AN800" s="711"/>
      <c r="AO800" s="711"/>
      <c r="AP800" s="711"/>
      <c r="AQ800" s="711"/>
      <c r="AR800" s="711"/>
      <c r="AS800" s="711"/>
      <c r="AT800" s="711"/>
      <c r="AU800" s="711"/>
      <c r="AV800" s="711"/>
      <c r="AW800" s="711"/>
      <c r="AX800" s="711"/>
      <c r="AY800" s="711"/>
      <c r="AZ800" s="711"/>
      <c r="BA800" s="711"/>
      <c r="BB800" s="711"/>
      <c r="BC800" s="711"/>
      <c r="BD800" s="711"/>
      <c r="BE800" s="711"/>
      <c r="BF800" s="711"/>
      <c r="BG800" s="711"/>
      <c r="BH800" s="711"/>
      <c r="BI800" s="711"/>
      <c r="BJ800" s="711"/>
      <c r="BK800" s="711"/>
      <c r="BL800" s="711"/>
      <c r="BM800" s="711"/>
      <c r="BN800" s="711"/>
      <c r="BO800" s="711"/>
      <c r="BP800" s="711"/>
      <c r="BQ800" s="639"/>
      <c r="CB800" s="639"/>
    </row>
    <row r="801" ht="15.75" customHeight="1">
      <c r="A801" s="639"/>
      <c r="B801" s="639"/>
      <c r="C801" s="639"/>
      <c r="D801" s="639"/>
      <c r="E801" s="711"/>
      <c r="F801" s="711"/>
      <c r="G801" s="711"/>
      <c r="H801" s="711"/>
      <c r="I801" s="639"/>
      <c r="J801" s="711"/>
      <c r="K801" s="711"/>
      <c r="L801" s="711"/>
      <c r="M801" s="711"/>
      <c r="N801" s="711"/>
      <c r="O801" s="711"/>
      <c r="P801" s="711"/>
      <c r="Q801" s="711"/>
      <c r="R801" s="711"/>
      <c r="S801" s="711"/>
      <c r="T801" s="711"/>
      <c r="U801" s="711"/>
      <c r="V801" s="711"/>
      <c r="W801" s="711"/>
      <c r="X801" s="711"/>
      <c r="Y801" s="711"/>
      <c r="Z801" s="711"/>
      <c r="AA801" s="711"/>
      <c r="AB801" s="711"/>
      <c r="AC801" s="711"/>
      <c r="AD801" s="711"/>
      <c r="AE801" s="711"/>
      <c r="AF801" s="711"/>
      <c r="AG801" s="711"/>
      <c r="AH801" s="711"/>
      <c r="AI801" s="711"/>
      <c r="AJ801" s="711"/>
      <c r="AK801" s="711"/>
      <c r="AL801" s="711"/>
      <c r="AM801" s="711"/>
      <c r="AN801" s="711"/>
      <c r="AO801" s="711"/>
      <c r="AP801" s="711"/>
      <c r="AQ801" s="711"/>
      <c r="AR801" s="711"/>
      <c r="AS801" s="711"/>
      <c r="AT801" s="711"/>
      <c r="AU801" s="711"/>
      <c r="AV801" s="711"/>
      <c r="AW801" s="711"/>
      <c r="AX801" s="711"/>
      <c r="AY801" s="711"/>
      <c r="AZ801" s="711"/>
      <c r="BA801" s="711"/>
      <c r="BB801" s="711"/>
      <c r="BC801" s="711"/>
      <c r="BD801" s="711"/>
      <c r="BE801" s="711"/>
      <c r="BF801" s="711"/>
      <c r="BG801" s="711"/>
      <c r="BH801" s="711"/>
      <c r="BI801" s="711"/>
      <c r="BJ801" s="711"/>
      <c r="BK801" s="711"/>
      <c r="BL801" s="711"/>
      <c r="BM801" s="711"/>
      <c r="BN801" s="711"/>
      <c r="BO801" s="711"/>
      <c r="BP801" s="711"/>
      <c r="BQ801" s="639"/>
      <c r="CB801" s="639"/>
    </row>
    <row r="802" ht="15.75" customHeight="1">
      <c r="A802" s="639"/>
      <c r="B802" s="639"/>
      <c r="C802" s="639"/>
      <c r="D802" s="639"/>
      <c r="E802" s="711"/>
      <c r="F802" s="711"/>
      <c r="G802" s="711"/>
      <c r="H802" s="711"/>
      <c r="I802" s="639"/>
      <c r="J802" s="711"/>
      <c r="K802" s="711"/>
      <c r="L802" s="711"/>
      <c r="M802" s="711"/>
      <c r="N802" s="711"/>
      <c r="O802" s="711"/>
      <c r="P802" s="711"/>
      <c r="Q802" s="711"/>
      <c r="R802" s="711"/>
      <c r="S802" s="711"/>
      <c r="T802" s="711"/>
      <c r="U802" s="711"/>
      <c r="V802" s="711"/>
      <c r="W802" s="711"/>
      <c r="X802" s="711"/>
      <c r="Y802" s="711"/>
      <c r="Z802" s="711"/>
      <c r="AA802" s="711"/>
      <c r="AB802" s="711"/>
      <c r="AC802" s="711"/>
      <c r="AD802" s="711"/>
      <c r="AE802" s="711"/>
      <c r="AF802" s="711"/>
      <c r="AG802" s="711"/>
      <c r="AH802" s="711"/>
      <c r="AI802" s="711"/>
      <c r="AJ802" s="711"/>
      <c r="AK802" s="711"/>
      <c r="AL802" s="711"/>
      <c r="AM802" s="711"/>
      <c r="AN802" s="711"/>
      <c r="AO802" s="711"/>
      <c r="AP802" s="711"/>
      <c r="AQ802" s="711"/>
      <c r="AR802" s="711"/>
      <c r="AS802" s="711"/>
      <c r="AT802" s="711"/>
      <c r="AU802" s="711"/>
      <c r="AV802" s="711"/>
      <c r="AW802" s="711"/>
      <c r="AX802" s="711"/>
      <c r="AY802" s="711"/>
      <c r="AZ802" s="711"/>
      <c r="BA802" s="711"/>
      <c r="BB802" s="711"/>
      <c r="BC802" s="711"/>
      <c r="BD802" s="711"/>
      <c r="BE802" s="711"/>
      <c r="BF802" s="711"/>
      <c r="BG802" s="711"/>
      <c r="BH802" s="711"/>
      <c r="BI802" s="711"/>
      <c r="BJ802" s="711"/>
      <c r="BK802" s="711"/>
      <c r="BL802" s="711"/>
      <c r="BM802" s="711"/>
      <c r="BN802" s="711"/>
      <c r="BO802" s="711"/>
      <c r="BP802" s="711"/>
      <c r="BQ802" s="639"/>
      <c r="CB802" s="639"/>
    </row>
    <row r="803" ht="15.75" customHeight="1">
      <c r="A803" s="639"/>
      <c r="B803" s="639"/>
      <c r="C803" s="639"/>
      <c r="D803" s="639"/>
      <c r="E803" s="711"/>
      <c r="F803" s="711"/>
      <c r="G803" s="711"/>
      <c r="H803" s="711"/>
      <c r="I803" s="639"/>
      <c r="J803" s="711"/>
      <c r="K803" s="711"/>
      <c r="L803" s="711"/>
      <c r="M803" s="711"/>
      <c r="N803" s="711"/>
      <c r="O803" s="711"/>
      <c r="P803" s="711"/>
      <c r="Q803" s="711"/>
      <c r="R803" s="711"/>
      <c r="S803" s="711"/>
      <c r="T803" s="711"/>
      <c r="U803" s="711"/>
      <c r="V803" s="711"/>
      <c r="W803" s="711"/>
      <c r="X803" s="711"/>
      <c r="Y803" s="711"/>
      <c r="Z803" s="711"/>
      <c r="AA803" s="711"/>
      <c r="AB803" s="711"/>
      <c r="AC803" s="711"/>
      <c r="AD803" s="711"/>
      <c r="AE803" s="711"/>
      <c r="AF803" s="711"/>
      <c r="AG803" s="711"/>
      <c r="AH803" s="711"/>
      <c r="AI803" s="711"/>
      <c r="AJ803" s="711"/>
      <c r="AK803" s="711"/>
      <c r="AL803" s="711"/>
      <c r="AM803" s="711"/>
      <c r="AN803" s="711"/>
      <c r="AO803" s="711"/>
      <c r="AP803" s="711"/>
      <c r="AQ803" s="711"/>
      <c r="AR803" s="711"/>
      <c r="AS803" s="711"/>
      <c r="AT803" s="711"/>
      <c r="AU803" s="711"/>
      <c r="AV803" s="711"/>
      <c r="AW803" s="711"/>
      <c r="AX803" s="711"/>
      <c r="AY803" s="711"/>
      <c r="AZ803" s="711"/>
      <c r="BA803" s="711"/>
      <c r="BB803" s="711"/>
      <c r="BC803" s="711"/>
      <c r="BD803" s="711"/>
      <c r="BE803" s="711"/>
      <c r="BF803" s="711"/>
      <c r="BG803" s="711"/>
      <c r="BH803" s="711"/>
      <c r="BI803" s="711"/>
      <c r="BJ803" s="711"/>
      <c r="BK803" s="711"/>
      <c r="BL803" s="711"/>
      <c r="BM803" s="711"/>
      <c r="BN803" s="711"/>
      <c r="BO803" s="711"/>
      <c r="BP803" s="711"/>
      <c r="BQ803" s="639"/>
      <c r="CB803" s="639"/>
    </row>
    <row r="804" ht="15.75" customHeight="1">
      <c r="A804" s="639"/>
      <c r="B804" s="639"/>
      <c r="C804" s="639"/>
      <c r="D804" s="639"/>
      <c r="E804" s="711"/>
      <c r="F804" s="711"/>
      <c r="G804" s="711"/>
      <c r="H804" s="711"/>
      <c r="I804" s="639"/>
      <c r="J804" s="711"/>
      <c r="K804" s="711"/>
      <c r="L804" s="711"/>
      <c r="M804" s="711"/>
      <c r="N804" s="711"/>
      <c r="O804" s="711"/>
      <c r="P804" s="711"/>
      <c r="Q804" s="711"/>
      <c r="R804" s="711"/>
      <c r="S804" s="711"/>
      <c r="T804" s="711"/>
      <c r="U804" s="711"/>
      <c r="V804" s="711"/>
      <c r="W804" s="711"/>
      <c r="X804" s="711"/>
      <c r="Y804" s="711"/>
      <c r="Z804" s="711"/>
      <c r="AA804" s="711"/>
      <c r="AB804" s="711"/>
      <c r="AC804" s="711"/>
      <c r="AD804" s="711"/>
      <c r="AE804" s="711"/>
      <c r="AF804" s="711"/>
      <c r="AG804" s="711"/>
      <c r="AH804" s="711"/>
      <c r="AI804" s="711"/>
      <c r="AJ804" s="711"/>
      <c r="AK804" s="711"/>
      <c r="AL804" s="711"/>
      <c r="AM804" s="711"/>
      <c r="AN804" s="711"/>
      <c r="AO804" s="711"/>
      <c r="AP804" s="711"/>
      <c r="AQ804" s="711"/>
      <c r="AR804" s="711"/>
      <c r="AS804" s="711"/>
      <c r="AT804" s="711"/>
      <c r="AU804" s="711"/>
      <c r="AV804" s="711"/>
      <c r="AW804" s="711"/>
      <c r="AX804" s="711"/>
      <c r="AY804" s="711"/>
      <c r="AZ804" s="711"/>
      <c r="BA804" s="711"/>
      <c r="BB804" s="711"/>
      <c r="BC804" s="711"/>
      <c r="BD804" s="711"/>
      <c r="BE804" s="711"/>
      <c r="BF804" s="711"/>
      <c r="BG804" s="711"/>
      <c r="BH804" s="711"/>
      <c r="BI804" s="711"/>
      <c r="BJ804" s="711"/>
      <c r="BK804" s="711"/>
      <c r="BL804" s="711"/>
      <c r="BM804" s="711"/>
      <c r="BN804" s="711"/>
      <c r="BO804" s="711"/>
      <c r="BP804" s="711"/>
      <c r="BQ804" s="639"/>
      <c r="CB804" s="639"/>
    </row>
    <row r="805" ht="15.75" customHeight="1">
      <c r="A805" s="639"/>
      <c r="B805" s="639"/>
      <c r="C805" s="639"/>
      <c r="D805" s="639"/>
      <c r="E805" s="711"/>
      <c r="F805" s="711"/>
      <c r="G805" s="711"/>
      <c r="H805" s="711"/>
      <c r="I805" s="639"/>
      <c r="J805" s="711"/>
      <c r="K805" s="711"/>
      <c r="L805" s="711"/>
      <c r="M805" s="711"/>
      <c r="N805" s="711"/>
      <c r="O805" s="711"/>
      <c r="P805" s="711"/>
      <c r="Q805" s="711"/>
      <c r="R805" s="711"/>
      <c r="S805" s="711"/>
      <c r="T805" s="711"/>
      <c r="U805" s="711"/>
      <c r="V805" s="711"/>
      <c r="W805" s="711"/>
      <c r="X805" s="711"/>
      <c r="Y805" s="711"/>
      <c r="Z805" s="711"/>
      <c r="AA805" s="711"/>
      <c r="AB805" s="711"/>
      <c r="AC805" s="711"/>
      <c r="AD805" s="711"/>
      <c r="AE805" s="711"/>
      <c r="AF805" s="711"/>
      <c r="AG805" s="711"/>
      <c r="AH805" s="711"/>
      <c r="AI805" s="711"/>
      <c r="AJ805" s="711"/>
      <c r="AK805" s="711"/>
      <c r="AL805" s="711"/>
      <c r="AM805" s="711"/>
      <c r="AN805" s="711"/>
      <c r="AO805" s="711"/>
      <c r="AP805" s="711"/>
      <c r="AQ805" s="711"/>
      <c r="AR805" s="711"/>
      <c r="AS805" s="711"/>
      <c r="AT805" s="711"/>
      <c r="AU805" s="711"/>
      <c r="AV805" s="711"/>
      <c r="AW805" s="711"/>
      <c r="AX805" s="711"/>
      <c r="AY805" s="711"/>
      <c r="AZ805" s="711"/>
      <c r="BA805" s="711"/>
      <c r="BB805" s="711"/>
      <c r="BC805" s="711"/>
      <c r="BD805" s="711"/>
      <c r="BE805" s="711"/>
      <c r="BF805" s="711"/>
      <c r="BG805" s="711"/>
      <c r="BH805" s="711"/>
      <c r="BI805" s="711"/>
      <c r="BJ805" s="711"/>
      <c r="BK805" s="711"/>
      <c r="BL805" s="711"/>
      <c r="BM805" s="711"/>
      <c r="BN805" s="711"/>
      <c r="BO805" s="711"/>
      <c r="BP805" s="711"/>
      <c r="BQ805" s="639"/>
      <c r="CB805" s="639"/>
    </row>
    <row r="806" ht="15.75" customHeight="1">
      <c r="A806" s="639"/>
      <c r="B806" s="639"/>
      <c r="C806" s="639"/>
      <c r="D806" s="639"/>
      <c r="E806" s="711"/>
      <c r="F806" s="711"/>
      <c r="G806" s="711"/>
      <c r="H806" s="711"/>
      <c r="I806" s="639"/>
      <c r="J806" s="711"/>
      <c r="K806" s="711"/>
      <c r="L806" s="711"/>
      <c r="M806" s="711"/>
      <c r="N806" s="711"/>
      <c r="O806" s="711"/>
      <c r="P806" s="711"/>
      <c r="Q806" s="711"/>
      <c r="R806" s="711"/>
      <c r="S806" s="711"/>
      <c r="T806" s="711"/>
      <c r="U806" s="711"/>
      <c r="V806" s="711"/>
      <c r="W806" s="711"/>
      <c r="X806" s="711"/>
      <c r="Y806" s="711"/>
      <c r="Z806" s="711"/>
      <c r="AA806" s="711"/>
      <c r="AB806" s="711"/>
      <c r="AC806" s="711"/>
      <c r="AD806" s="711"/>
      <c r="AE806" s="711"/>
      <c r="AF806" s="711"/>
      <c r="AG806" s="711"/>
      <c r="AH806" s="711"/>
      <c r="AI806" s="711"/>
      <c r="AJ806" s="711"/>
      <c r="AK806" s="711"/>
      <c r="AL806" s="711"/>
      <c r="AM806" s="711"/>
      <c r="AN806" s="711"/>
      <c r="AO806" s="711"/>
      <c r="AP806" s="711"/>
      <c r="AQ806" s="711"/>
      <c r="AR806" s="711"/>
      <c r="AS806" s="711"/>
      <c r="AT806" s="711"/>
      <c r="AU806" s="711"/>
      <c r="AV806" s="711"/>
      <c r="AW806" s="711"/>
      <c r="AX806" s="711"/>
      <c r="AY806" s="711"/>
      <c r="AZ806" s="711"/>
      <c r="BA806" s="711"/>
      <c r="BB806" s="711"/>
      <c r="BC806" s="711"/>
      <c r="BD806" s="711"/>
      <c r="BE806" s="711"/>
      <c r="BF806" s="711"/>
      <c r="BG806" s="711"/>
      <c r="BH806" s="711"/>
      <c r="BI806" s="711"/>
      <c r="BJ806" s="711"/>
      <c r="BK806" s="711"/>
      <c r="BL806" s="711"/>
      <c r="BM806" s="711"/>
      <c r="BN806" s="711"/>
      <c r="BO806" s="711"/>
      <c r="BP806" s="711"/>
      <c r="BQ806" s="639"/>
      <c r="CB806" s="639"/>
    </row>
    <row r="807" ht="15.75" customHeight="1">
      <c r="A807" s="639"/>
      <c r="B807" s="639"/>
      <c r="C807" s="639"/>
      <c r="D807" s="639"/>
      <c r="E807" s="711"/>
      <c r="F807" s="711"/>
      <c r="G807" s="711"/>
      <c r="H807" s="711"/>
      <c r="I807" s="639"/>
      <c r="J807" s="711"/>
      <c r="K807" s="711"/>
      <c r="L807" s="711"/>
      <c r="M807" s="711"/>
      <c r="N807" s="711"/>
      <c r="O807" s="711"/>
      <c r="P807" s="711"/>
      <c r="Q807" s="711"/>
      <c r="R807" s="711"/>
      <c r="S807" s="711"/>
      <c r="T807" s="711"/>
      <c r="U807" s="711"/>
      <c r="V807" s="711"/>
      <c r="W807" s="711"/>
      <c r="X807" s="711"/>
      <c r="Y807" s="711"/>
      <c r="Z807" s="711"/>
      <c r="AA807" s="711"/>
      <c r="AB807" s="711"/>
      <c r="AC807" s="711"/>
      <c r="AD807" s="711"/>
      <c r="AE807" s="711"/>
      <c r="AF807" s="711"/>
      <c r="AG807" s="711"/>
      <c r="AH807" s="711"/>
      <c r="AI807" s="711"/>
      <c r="AJ807" s="711"/>
      <c r="AK807" s="711"/>
      <c r="AL807" s="711"/>
      <c r="AM807" s="711"/>
      <c r="AN807" s="711"/>
      <c r="AO807" s="711"/>
      <c r="AP807" s="711"/>
      <c r="AQ807" s="711"/>
      <c r="AR807" s="711"/>
      <c r="AS807" s="711"/>
      <c r="AT807" s="711"/>
      <c r="AU807" s="711"/>
      <c r="AV807" s="711"/>
      <c r="AW807" s="711"/>
      <c r="AX807" s="711"/>
      <c r="AY807" s="711"/>
      <c r="AZ807" s="711"/>
      <c r="BA807" s="711"/>
      <c r="BB807" s="711"/>
      <c r="BC807" s="711"/>
      <c r="BD807" s="711"/>
      <c r="BE807" s="711"/>
      <c r="BF807" s="711"/>
      <c r="BG807" s="711"/>
      <c r="BH807" s="711"/>
      <c r="BI807" s="711"/>
      <c r="BJ807" s="711"/>
      <c r="BK807" s="711"/>
      <c r="BL807" s="711"/>
      <c r="BM807" s="711"/>
      <c r="BN807" s="711"/>
      <c r="BO807" s="711"/>
      <c r="BP807" s="711"/>
      <c r="BQ807" s="639"/>
      <c r="CB807" s="639"/>
    </row>
    <row r="808" ht="15.75" customHeight="1">
      <c r="A808" s="639"/>
      <c r="B808" s="639"/>
      <c r="C808" s="639"/>
      <c r="D808" s="639"/>
      <c r="E808" s="711"/>
      <c r="F808" s="711"/>
      <c r="G808" s="711"/>
      <c r="H808" s="711"/>
      <c r="I808" s="639"/>
      <c r="J808" s="711"/>
      <c r="K808" s="711"/>
      <c r="L808" s="711"/>
      <c r="M808" s="711"/>
      <c r="N808" s="711"/>
      <c r="O808" s="711"/>
      <c r="P808" s="711"/>
      <c r="Q808" s="711"/>
      <c r="R808" s="711"/>
      <c r="S808" s="711"/>
      <c r="T808" s="711"/>
      <c r="U808" s="711"/>
      <c r="V808" s="711"/>
      <c r="W808" s="711"/>
      <c r="X808" s="711"/>
      <c r="Y808" s="711"/>
      <c r="Z808" s="711"/>
      <c r="AA808" s="711"/>
      <c r="AB808" s="711"/>
      <c r="AC808" s="711"/>
      <c r="AD808" s="711"/>
      <c r="AE808" s="711"/>
      <c r="AF808" s="711"/>
      <c r="AG808" s="711"/>
      <c r="AH808" s="711"/>
      <c r="AI808" s="711"/>
      <c r="AJ808" s="711"/>
      <c r="AK808" s="711"/>
      <c r="AL808" s="711"/>
      <c r="AM808" s="711"/>
      <c r="AN808" s="711"/>
      <c r="AO808" s="711"/>
      <c r="AP808" s="711"/>
      <c r="AQ808" s="711"/>
      <c r="AR808" s="711"/>
      <c r="AS808" s="711"/>
      <c r="AT808" s="711"/>
      <c r="AU808" s="711"/>
      <c r="AV808" s="711"/>
      <c r="AW808" s="711"/>
      <c r="AX808" s="711"/>
      <c r="AY808" s="711"/>
      <c r="AZ808" s="711"/>
      <c r="BA808" s="711"/>
      <c r="BB808" s="711"/>
      <c r="BC808" s="711"/>
      <c r="BD808" s="711"/>
      <c r="BE808" s="711"/>
      <c r="BF808" s="711"/>
      <c r="BG808" s="711"/>
      <c r="BH808" s="711"/>
      <c r="BI808" s="711"/>
      <c r="BJ808" s="711"/>
      <c r="BK808" s="711"/>
      <c r="BL808" s="711"/>
      <c r="BM808" s="711"/>
      <c r="BN808" s="711"/>
      <c r="BO808" s="711"/>
      <c r="BP808" s="711"/>
      <c r="BQ808" s="639"/>
      <c r="CB808" s="639"/>
    </row>
    <row r="809" ht="15.75" customHeight="1">
      <c r="A809" s="639"/>
      <c r="B809" s="639"/>
      <c r="C809" s="639"/>
      <c r="D809" s="639"/>
      <c r="E809" s="711"/>
      <c r="F809" s="711"/>
      <c r="G809" s="711"/>
      <c r="H809" s="711"/>
      <c r="I809" s="639"/>
      <c r="J809" s="711"/>
      <c r="K809" s="711"/>
      <c r="L809" s="711"/>
      <c r="M809" s="711"/>
      <c r="N809" s="711"/>
      <c r="O809" s="711"/>
      <c r="P809" s="711"/>
      <c r="Q809" s="711"/>
      <c r="R809" s="711"/>
      <c r="S809" s="711"/>
      <c r="T809" s="711"/>
      <c r="U809" s="711"/>
      <c r="V809" s="711"/>
      <c r="W809" s="711"/>
      <c r="X809" s="711"/>
      <c r="Y809" s="711"/>
      <c r="Z809" s="711"/>
      <c r="AA809" s="711"/>
      <c r="AB809" s="711"/>
      <c r="AC809" s="711"/>
      <c r="AD809" s="711"/>
      <c r="AE809" s="711"/>
      <c r="AF809" s="711"/>
      <c r="AG809" s="711"/>
      <c r="AH809" s="711"/>
      <c r="AI809" s="711"/>
      <c r="AJ809" s="711"/>
      <c r="AK809" s="711"/>
      <c r="AL809" s="711"/>
      <c r="AM809" s="711"/>
      <c r="AN809" s="711"/>
      <c r="AO809" s="711"/>
      <c r="AP809" s="711"/>
      <c r="AQ809" s="711"/>
      <c r="AR809" s="711"/>
      <c r="AS809" s="711"/>
      <c r="AT809" s="711"/>
      <c r="AU809" s="711"/>
      <c r="AV809" s="711"/>
      <c r="AW809" s="711"/>
      <c r="AX809" s="711"/>
      <c r="AY809" s="711"/>
      <c r="AZ809" s="711"/>
      <c r="BA809" s="711"/>
      <c r="BB809" s="711"/>
      <c r="BC809" s="711"/>
      <c r="BD809" s="711"/>
      <c r="BE809" s="711"/>
      <c r="BF809" s="711"/>
      <c r="BG809" s="711"/>
      <c r="BH809" s="711"/>
      <c r="BI809" s="711"/>
      <c r="BJ809" s="711"/>
      <c r="BK809" s="711"/>
      <c r="BL809" s="711"/>
      <c r="BM809" s="711"/>
      <c r="BN809" s="711"/>
      <c r="BO809" s="711"/>
      <c r="BP809" s="711"/>
      <c r="BQ809" s="639"/>
      <c r="CB809" s="639"/>
    </row>
    <row r="810" ht="15.75" customHeight="1">
      <c r="A810" s="639"/>
      <c r="B810" s="639"/>
      <c r="C810" s="639"/>
      <c r="D810" s="639"/>
      <c r="E810" s="711"/>
      <c r="F810" s="711"/>
      <c r="G810" s="711"/>
      <c r="H810" s="711"/>
      <c r="I810" s="639"/>
      <c r="J810" s="711"/>
      <c r="K810" s="711"/>
      <c r="L810" s="711"/>
      <c r="M810" s="711"/>
      <c r="N810" s="711"/>
      <c r="O810" s="711"/>
      <c r="P810" s="711"/>
      <c r="Q810" s="711"/>
      <c r="R810" s="711"/>
      <c r="S810" s="711"/>
      <c r="T810" s="711"/>
      <c r="U810" s="711"/>
      <c r="V810" s="711"/>
      <c r="W810" s="711"/>
      <c r="X810" s="711"/>
      <c r="Y810" s="711"/>
      <c r="Z810" s="711"/>
      <c r="AA810" s="711"/>
      <c r="AB810" s="711"/>
      <c r="AC810" s="711"/>
      <c r="AD810" s="711"/>
      <c r="AE810" s="711"/>
      <c r="AF810" s="711"/>
      <c r="AG810" s="711"/>
      <c r="AH810" s="711"/>
      <c r="AI810" s="711"/>
      <c r="AJ810" s="711"/>
      <c r="AK810" s="711"/>
      <c r="AL810" s="711"/>
      <c r="AM810" s="711"/>
      <c r="AN810" s="711"/>
      <c r="AO810" s="711"/>
      <c r="AP810" s="711"/>
      <c r="AQ810" s="711"/>
      <c r="AR810" s="711"/>
      <c r="AS810" s="711"/>
      <c r="AT810" s="711"/>
      <c r="AU810" s="711"/>
      <c r="AV810" s="711"/>
      <c r="AW810" s="711"/>
      <c r="AX810" s="711"/>
      <c r="AY810" s="711"/>
      <c r="AZ810" s="711"/>
      <c r="BA810" s="711"/>
      <c r="BB810" s="711"/>
      <c r="BC810" s="711"/>
      <c r="BD810" s="711"/>
      <c r="BE810" s="711"/>
      <c r="BF810" s="711"/>
      <c r="BG810" s="711"/>
      <c r="BH810" s="711"/>
      <c r="BI810" s="711"/>
      <c r="BJ810" s="711"/>
      <c r="BK810" s="711"/>
      <c r="BL810" s="711"/>
      <c r="BM810" s="711"/>
      <c r="BN810" s="711"/>
      <c r="BO810" s="711"/>
      <c r="BP810" s="711"/>
      <c r="BQ810" s="639"/>
      <c r="CB810" s="639"/>
    </row>
    <row r="811" ht="15.75" customHeight="1">
      <c r="A811" s="639"/>
      <c r="B811" s="639"/>
      <c r="C811" s="639"/>
      <c r="D811" s="639"/>
      <c r="E811" s="711"/>
      <c r="F811" s="711"/>
      <c r="G811" s="711"/>
      <c r="H811" s="711"/>
      <c r="I811" s="639"/>
      <c r="J811" s="711"/>
      <c r="K811" s="711"/>
      <c r="L811" s="711"/>
      <c r="M811" s="711"/>
      <c r="N811" s="711"/>
      <c r="O811" s="711"/>
      <c r="P811" s="711"/>
      <c r="Q811" s="711"/>
      <c r="R811" s="711"/>
      <c r="S811" s="711"/>
      <c r="T811" s="711"/>
      <c r="U811" s="711"/>
      <c r="V811" s="711"/>
      <c r="W811" s="711"/>
      <c r="X811" s="711"/>
      <c r="Y811" s="711"/>
      <c r="Z811" s="711"/>
      <c r="AA811" s="711"/>
      <c r="AB811" s="711"/>
      <c r="AC811" s="711"/>
      <c r="AD811" s="711"/>
      <c r="AE811" s="711"/>
      <c r="AF811" s="711"/>
      <c r="AG811" s="711"/>
      <c r="AH811" s="711"/>
      <c r="AI811" s="711"/>
      <c r="AJ811" s="711"/>
      <c r="AK811" s="711"/>
      <c r="AL811" s="711"/>
      <c r="AM811" s="711"/>
      <c r="AN811" s="711"/>
      <c r="AO811" s="711"/>
      <c r="AP811" s="711"/>
      <c r="AQ811" s="711"/>
      <c r="AR811" s="711"/>
      <c r="AS811" s="711"/>
      <c r="AT811" s="711"/>
      <c r="AU811" s="711"/>
      <c r="AV811" s="711"/>
      <c r="AW811" s="711"/>
      <c r="AX811" s="711"/>
      <c r="AY811" s="711"/>
      <c r="AZ811" s="711"/>
      <c r="BA811" s="711"/>
      <c r="BB811" s="711"/>
      <c r="BC811" s="711"/>
      <c r="BD811" s="711"/>
      <c r="BE811" s="711"/>
      <c r="BF811" s="711"/>
      <c r="BG811" s="711"/>
      <c r="BH811" s="711"/>
      <c r="BI811" s="711"/>
      <c r="BJ811" s="711"/>
      <c r="BK811" s="711"/>
      <c r="BL811" s="711"/>
      <c r="BM811" s="711"/>
      <c r="BN811" s="711"/>
      <c r="BO811" s="711"/>
      <c r="BP811" s="711"/>
      <c r="BQ811" s="639"/>
      <c r="CB811" s="639"/>
    </row>
    <row r="812" ht="15.75" customHeight="1">
      <c r="A812" s="639"/>
      <c r="B812" s="639"/>
      <c r="C812" s="639"/>
      <c r="D812" s="639"/>
      <c r="E812" s="711"/>
      <c r="F812" s="711"/>
      <c r="G812" s="711"/>
      <c r="H812" s="711"/>
      <c r="I812" s="639"/>
      <c r="J812" s="711"/>
      <c r="K812" s="711"/>
      <c r="L812" s="711"/>
      <c r="M812" s="711"/>
      <c r="N812" s="711"/>
      <c r="O812" s="711"/>
      <c r="P812" s="711"/>
      <c r="Q812" s="711"/>
      <c r="R812" s="711"/>
      <c r="S812" s="711"/>
      <c r="T812" s="711"/>
      <c r="U812" s="711"/>
      <c r="V812" s="711"/>
      <c r="W812" s="711"/>
      <c r="X812" s="711"/>
      <c r="Y812" s="711"/>
      <c r="Z812" s="711"/>
      <c r="AA812" s="711"/>
      <c r="AB812" s="711"/>
      <c r="AC812" s="711"/>
      <c r="AD812" s="711"/>
      <c r="AE812" s="711"/>
      <c r="AF812" s="711"/>
      <c r="AG812" s="711"/>
      <c r="AH812" s="711"/>
      <c r="AI812" s="711"/>
      <c r="AJ812" s="711"/>
      <c r="AK812" s="711"/>
      <c r="AL812" s="711"/>
      <c r="AM812" s="711"/>
      <c r="AN812" s="711"/>
      <c r="AO812" s="711"/>
      <c r="AP812" s="711"/>
      <c r="AQ812" s="711"/>
      <c r="AR812" s="711"/>
      <c r="AS812" s="711"/>
      <c r="AT812" s="711"/>
      <c r="AU812" s="711"/>
      <c r="AV812" s="711"/>
      <c r="AW812" s="711"/>
      <c r="AX812" s="711"/>
      <c r="AY812" s="711"/>
      <c r="AZ812" s="711"/>
      <c r="BA812" s="711"/>
      <c r="BB812" s="711"/>
      <c r="BC812" s="711"/>
      <c r="BD812" s="711"/>
      <c r="BE812" s="711"/>
      <c r="BF812" s="711"/>
      <c r="BG812" s="711"/>
      <c r="BH812" s="711"/>
      <c r="BI812" s="711"/>
      <c r="BJ812" s="711"/>
      <c r="BK812" s="711"/>
      <c r="BL812" s="711"/>
      <c r="BM812" s="711"/>
      <c r="BN812" s="711"/>
      <c r="BO812" s="711"/>
      <c r="BP812" s="711"/>
      <c r="BQ812" s="639"/>
      <c r="CB812" s="639"/>
    </row>
    <row r="813" ht="15.75" customHeight="1">
      <c r="A813" s="639"/>
      <c r="B813" s="639"/>
      <c r="C813" s="639"/>
      <c r="D813" s="639"/>
      <c r="E813" s="711"/>
      <c r="F813" s="711"/>
      <c r="G813" s="711"/>
      <c r="H813" s="711"/>
      <c r="I813" s="639"/>
      <c r="J813" s="711"/>
      <c r="K813" s="711"/>
      <c r="L813" s="711"/>
      <c r="M813" s="711"/>
      <c r="N813" s="711"/>
      <c r="O813" s="711"/>
      <c r="P813" s="711"/>
      <c r="Q813" s="711"/>
      <c r="R813" s="711"/>
      <c r="S813" s="711"/>
      <c r="T813" s="711"/>
      <c r="U813" s="711"/>
      <c r="V813" s="711"/>
      <c r="W813" s="711"/>
      <c r="X813" s="711"/>
      <c r="Y813" s="711"/>
      <c r="Z813" s="711"/>
      <c r="AA813" s="711"/>
      <c r="AB813" s="711"/>
      <c r="AC813" s="711"/>
      <c r="AD813" s="711"/>
      <c r="AE813" s="711"/>
      <c r="AF813" s="711"/>
      <c r="AG813" s="711"/>
      <c r="AH813" s="711"/>
      <c r="AI813" s="711"/>
      <c r="AJ813" s="711"/>
      <c r="AK813" s="711"/>
      <c r="AL813" s="711"/>
      <c r="AM813" s="711"/>
      <c r="AN813" s="711"/>
      <c r="AO813" s="711"/>
      <c r="AP813" s="711"/>
      <c r="AQ813" s="711"/>
      <c r="AR813" s="711"/>
      <c r="AS813" s="711"/>
      <c r="AT813" s="711"/>
      <c r="AU813" s="711"/>
      <c r="AV813" s="711"/>
      <c r="AW813" s="711"/>
      <c r="AX813" s="711"/>
      <c r="AY813" s="711"/>
      <c r="AZ813" s="711"/>
      <c r="BA813" s="711"/>
      <c r="BB813" s="711"/>
      <c r="BC813" s="711"/>
      <c r="BD813" s="711"/>
      <c r="BE813" s="711"/>
      <c r="BF813" s="711"/>
      <c r="BG813" s="711"/>
      <c r="BH813" s="711"/>
      <c r="BI813" s="711"/>
      <c r="BJ813" s="711"/>
      <c r="BK813" s="711"/>
      <c r="BL813" s="711"/>
      <c r="BM813" s="711"/>
      <c r="BN813" s="711"/>
      <c r="BO813" s="711"/>
      <c r="BP813" s="711"/>
      <c r="BQ813" s="639"/>
      <c r="CB813" s="639"/>
    </row>
    <row r="814" ht="15.75" customHeight="1">
      <c r="A814" s="639"/>
      <c r="B814" s="639"/>
      <c r="C814" s="639"/>
      <c r="D814" s="639"/>
      <c r="E814" s="711"/>
      <c r="F814" s="711"/>
      <c r="G814" s="711"/>
      <c r="H814" s="711"/>
      <c r="I814" s="639"/>
      <c r="J814" s="711"/>
      <c r="K814" s="711"/>
      <c r="L814" s="711"/>
      <c r="M814" s="711"/>
      <c r="N814" s="711"/>
      <c r="O814" s="711"/>
      <c r="P814" s="711"/>
      <c r="Q814" s="711"/>
      <c r="R814" s="711"/>
      <c r="S814" s="711"/>
      <c r="T814" s="711"/>
      <c r="U814" s="711"/>
      <c r="V814" s="711"/>
      <c r="W814" s="711"/>
      <c r="X814" s="711"/>
      <c r="Y814" s="711"/>
      <c r="Z814" s="711"/>
      <c r="AA814" s="711"/>
      <c r="AB814" s="711"/>
      <c r="AC814" s="711"/>
      <c r="AD814" s="711"/>
      <c r="AE814" s="711"/>
      <c r="AF814" s="711"/>
      <c r="AG814" s="711"/>
      <c r="AH814" s="711"/>
      <c r="AI814" s="711"/>
      <c r="AJ814" s="711"/>
      <c r="AK814" s="711"/>
      <c r="AL814" s="711"/>
      <c r="AM814" s="711"/>
      <c r="AN814" s="711"/>
      <c r="AO814" s="711"/>
      <c r="AP814" s="711"/>
      <c r="AQ814" s="711"/>
      <c r="AR814" s="711"/>
      <c r="AS814" s="711"/>
      <c r="AT814" s="711"/>
      <c r="AU814" s="711"/>
      <c r="AV814" s="711"/>
      <c r="AW814" s="711"/>
      <c r="AX814" s="711"/>
      <c r="AY814" s="711"/>
      <c r="AZ814" s="711"/>
      <c r="BA814" s="711"/>
      <c r="BB814" s="711"/>
      <c r="BC814" s="711"/>
      <c r="BD814" s="711"/>
      <c r="BE814" s="711"/>
      <c r="BF814" s="711"/>
      <c r="BG814" s="711"/>
      <c r="BH814" s="711"/>
      <c r="BI814" s="711"/>
      <c r="BJ814" s="711"/>
      <c r="BK814" s="711"/>
      <c r="BL814" s="711"/>
      <c r="BM814" s="711"/>
      <c r="BN814" s="711"/>
      <c r="BO814" s="711"/>
      <c r="BP814" s="711"/>
      <c r="BQ814" s="639"/>
      <c r="CB814" s="639"/>
    </row>
    <row r="815" ht="15.75" customHeight="1">
      <c r="A815" s="639"/>
      <c r="B815" s="639"/>
      <c r="C815" s="639"/>
      <c r="D815" s="639"/>
      <c r="E815" s="711"/>
      <c r="F815" s="711"/>
      <c r="G815" s="711"/>
      <c r="H815" s="711"/>
      <c r="I815" s="639"/>
      <c r="J815" s="711"/>
      <c r="K815" s="711"/>
      <c r="L815" s="711"/>
      <c r="M815" s="711"/>
      <c r="N815" s="711"/>
      <c r="O815" s="711"/>
      <c r="P815" s="711"/>
      <c r="Q815" s="711"/>
      <c r="R815" s="711"/>
      <c r="S815" s="711"/>
      <c r="T815" s="711"/>
      <c r="U815" s="711"/>
      <c r="V815" s="711"/>
      <c r="W815" s="711"/>
      <c r="X815" s="711"/>
      <c r="Y815" s="711"/>
      <c r="Z815" s="711"/>
      <c r="AA815" s="711"/>
      <c r="AB815" s="711"/>
      <c r="AC815" s="711"/>
      <c r="AD815" s="711"/>
      <c r="AE815" s="711"/>
      <c r="AF815" s="711"/>
      <c r="AG815" s="711"/>
      <c r="AH815" s="711"/>
      <c r="AI815" s="711"/>
      <c r="AJ815" s="711"/>
      <c r="AK815" s="711"/>
      <c r="AL815" s="711"/>
      <c r="AM815" s="711"/>
      <c r="AN815" s="711"/>
      <c r="AO815" s="711"/>
      <c r="AP815" s="711"/>
      <c r="AQ815" s="711"/>
      <c r="AR815" s="711"/>
      <c r="AS815" s="711"/>
      <c r="AT815" s="711"/>
      <c r="AU815" s="711"/>
      <c r="AV815" s="711"/>
      <c r="AW815" s="711"/>
      <c r="AX815" s="711"/>
      <c r="AY815" s="711"/>
      <c r="AZ815" s="711"/>
      <c r="BA815" s="711"/>
      <c r="BB815" s="711"/>
      <c r="BC815" s="711"/>
      <c r="BD815" s="711"/>
      <c r="BE815" s="711"/>
      <c r="BF815" s="711"/>
      <c r="BG815" s="711"/>
      <c r="BH815" s="711"/>
      <c r="BI815" s="711"/>
      <c r="BJ815" s="711"/>
      <c r="BK815" s="711"/>
      <c r="BL815" s="711"/>
      <c r="BM815" s="711"/>
      <c r="BN815" s="711"/>
      <c r="BO815" s="711"/>
      <c r="BP815" s="711"/>
      <c r="BQ815" s="639"/>
      <c r="CB815" s="639"/>
    </row>
    <row r="816" ht="15.75" customHeight="1">
      <c r="A816" s="639"/>
      <c r="B816" s="639"/>
      <c r="C816" s="639"/>
      <c r="D816" s="639"/>
      <c r="E816" s="711"/>
      <c r="F816" s="711"/>
      <c r="G816" s="711"/>
      <c r="H816" s="711"/>
      <c r="I816" s="639"/>
      <c r="J816" s="711"/>
      <c r="K816" s="711"/>
      <c r="L816" s="711"/>
      <c r="M816" s="711"/>
      <c r="N816" s="711"/>
      <c r="O816" s="711"/>
      <c r="P816" s="711"/>
      <c r="Q816" s="711"/>
      <c r="R816" s="711"/>
      <c r="S816" s="711"/>
      <c r="T816" s="711"/>
      <c r="U816" s="711"/>
      <c r="V816" s="711"/>
      <c r="W816" s="711"/>
      <c r="X816" s="711"/>
      <c r="Y816" s="711"/>
      <c r="Z816" s="711"/>
      <c r="AA816" s="711"/>
      <c r="AB816" s="711"/>
      <c r="AC816" s="711"/>
      <c r="AD816" s="711"/>
      <c r="AE816" s="711"/>
      <c r="AF816" s="711"/>
      <c r="AG816" s="711"/>
      <c r="AH816" s="711"/>
      <c r="AI816" s="711"/>
      <c r="AJ816" s="711"/>
      <c r="AK816" s="711"/>
      <c r="AL816" s="711"/>
      <c r="AM816" s="711"/>
      <c r="AN816" s="711"/>
      <c r="AO816" s="711"/>
      <c r="AP816" s="711"/>
      <c r="AQ816" s="711"/>
      <c r="AR816" s="711"/>
      <c r="AS816" s="711"/>
      <c r="AT816" s="711"/>
      <c r="AU816" s="711"/>
      <c r="AV816" s="711"/>
      <c r="AW816" s="711"/>
      <c r="AX816" s="711"/>
      <c r="AY816" s="711"/>
      <c r="AZ816" s="711"/>
      <c r="BA816" s="711"/>
      <c r="BB816" s="711"/>
      <c r="BC816" s="711"/>
      <c r="BD816" s="711"/>
      <c r="BE816" s="711"/>
      <c r="BF816" s="711"/>
      <c r="BG816" s="711"/>
      <c r="BH816" s="711"/>
      <c r="BI816" s="711"/>
      <c r="BJ816" s="711"/>
      <c r="BK816" s="711"/>
      <c r="BL816" s="711"/>
      <c r="BM816" s="711"/>
      <c r="BN816" s="711"/>
      <c r="BO816" s="711"/>
      <c r="BP816" s="711"/>
      <c r="BQ816" s="639"/>
      <c r="CB816" s="639"/>
    </row>
    <row r="817" ht="15.75" customHeight="1">
      <c r="A817" s="639"/>
      <c r="B817" s="639"/>
      <c r="C817" s="639"/>
      <c r="D817" s="639"/>
      <c r="E817" s="711"/>
      <c r="F817" s="711"/>
      <c r="G817" s="711"/>
      <c r="H817" s="711"/>
      <c r="I817" s="639"/>
      <c r="J817" s="711"/>
      <c r="K817" s="711"/>
      <c r="L817" s="711"/>
      <c r="M817" s="711"/>
      <c r="N817" s="711"/>
      <c r="O817" s="711"/>
      <c r="P817" s="711"/>
      <c r="Q817" s="711"/>
      <c r="R817" s="711"/>
      <c r="S817" s="711"/>
      <c r="T817" s="711"/>
      <c r="U817" s="711"/>
      <c r="V817" s="711"/>
      <c r="W817" s="711"/>
      <c r="X817" s="711"/>
      <c r="Y817" s="711"/>
      <c r="Z817" s="711"/>
      <c r="AA817" s="711"/>
      <c r="AB817" s="711"/>
      <c r="AC817" s="711"/>
      <c r="AD817" s="711"/>
      <c r="AE817" s="711"/>
      <c r="AF817" s="711"/>
      <c r="AG817" s="711"/>
      <c r="AH817" s="711"/>
      <c r="AI817" s="711"/>
      <c r="AJ817" s="711"/>
      <c r="AK817" s="711"/>
      <c r="AL817" s="711"/>
      <c r="AM817" s="711"/>
      <c r="AN817" s="711"/>
      <c r="AO817" s="711"/>
      <c r="AP817" s="711"/>
      <c r="AQ817" s="711"/>
      <c r="AR817" s="711"/>
      <c r="AS817" s="711"/>
      <c r="AT817" s="711"/>
      <c r="AU817" s="711"/>
      <c r="AV817" s="711"/>
      <c r="AW817" s="711"/>
      <c r="AX817" s="711"/>
      <c r="AY817" s="711"/>
      <c r="AZ817" s="711"/>
      <c r="BA817" s="711"/>
      <c r="BB817" s="711"/>
      <c r="BC817" s="711"/>
      <c r="BD817" s="711"/>
      <c r="BE817" s="711"/>
      <c r="BF817" s="711"/>
      <c r="BG817" s="711"/>
      <c r="BH817" s="711"/>
      <c r="BI817" s="711"/>
      <c r="BJ817" s="711"/>
      <c r="BK817" s="711"/>
      <c r="BL817" s="711"/>
      <c r="BM817" s="711"/>
      <c r="BN817" s="711"/>
      <c r="BO817" s="711"/>
      <c r="BP817" s="711"/>
      <c r="BQ817" s="639"/>
      <c r="CB817" s="639"/>
    </row>
    <row r="818" ht="15.75" customHeight="1">
      <c r="A818" s="639"/>
      <c r="B818" s="639"/>
      <c r="C818" s="639"/>
      <c r="D818" s="639"/>
      <c r="E818" s="711"/>
      <c r="F818" s="711"/>
      <c r="G818" s="711"/>
      <c r="H818" s="711"/>
      <c r="I818" s="639"/>
      <c r="J818" s="711"/>
      <c r="K818" s="711"/>
      <c r="L818" s="711"/>
      <c r="M818" s="711"/>
      <c r="N818" s="711"/>
      <c r="O818" s="711"/>
      <c r="P818" s="711"/>
      <c r="Q818" s="711"/>
      <c r="R818" s="711"/>
      <c r="S818" s="711"/>
      <c r="T818" s="711"/>
      <c r="U818" s="711"/>
      <c r="V818" s="711"/>
      <c r="W818" s="711"/>
      <c r="X818" s="711"/>
      <c r="Y818" s="711"/>
      <c r="Z818" s="711"/>
      <c r="AA818" s="711"/>
      <c r="AB818" s="711"/>
      <c r="AC818" s="711"/>
      <c r="AD818" s="711"/>
      <c r="AE818" s="711"/>
      <c r="AF818" s="711"/>
      <c r="AG818" s="711"/>
      <c r="AH818" s="711"/>
      <c r="AI818" s="711"/>
      <c r="AJ818" s="711"/>
      <c r="AK818" s="711"/>
      <c r="AL818" s="711"/>
      <c r="AM818" s="711"/>
      <c r="AN818" s="711"/>
      <c r="AO818" s="711"/>
      <c r="AP818" s="711"/>
      <c r="AQ818" s="711"/>
      <c r="AR818" s="711"/>
      <c r="AS818" s="711"/>
      <c r="AT818" s="711"/>
      <c r="AU818" s="711"/>
      <c r="AV818" s="711"/>
      <c r="AW818" s="711"/>
      <c r="AX818" s="711"/>
      <c r="AY818" s="711"/>
      <c r="AZ818" s="711"/>
      <c r="BA818" s="711"/>
      <c r="BB818" s="711"/>
      <c r="BC818" s="711"/>
      <c r="BD818" s="711"/>
      <c r="BE818" s="711"/>
      <c r="BF818" s="711"/>
      <c r="BG818" s="711"/>
      <c r="BH818" s="711"/>
      <c r="BI818" s="711"/>
      <c r="BJ818" s="711"/>
      <c r="BK818" s="711"/>
      <c r="BL818" s="711"/>
      <c r="BM818" s="711"/>
      <c r="BN818" s="711"/>
      <c r="BO818" s="711"/>
      <c r="BP818" s="711"/>
      <c r="BQ818" s="639"/>
      <c r="CB818" s="639"/>
    </row>
    <row r="819" ht="15.75" customHeight="1">
      <c r="A819" s="639"/>
      <c r="B819" s="639"/>
      <c r="C819" s="639"/>
      <c r="D819" s="639"/>
      <c r="E819" s="711"/>
      <c r="F819" s="711"/>
      <c r="G819" s="711"/>
      <c r="H819" s="711"/>
      <c r="I819" s="639"/>
      <c r="J819" s="711"/>
      <c r="K819" s="711"/>
      <c r="L819" s="711"/>
      <c r="M819" s="711"/>
      <c r="N819" s="711"/>
      <c r="O819" s="711"/>
      <c r="P819" s="711"/>
      <c r="Q819" s="711"/>
      <c r="R819" s="711"/>
      <c r="S819" s="711"/>
      <c r="T819" s="711"/>
      <c r="U819" s="711"/>
      <c r="V819" s="711"/>
      <c r="W819" s="711"/>
      <c r="X819" s="711"/>
      <c r="Y819" s="711"/>
      <c r="Z819" s="711"/>
      <c r="AA819" s="711"/>
      <c r="AB819" s="711"/>
      <c r="AC819" s="711"/>
      <c r="AD819" s="711"/>
      <c r="AE819" s="711"/>
      <c r="AF819" s="711"/>
      <c r="AG819" s="711"/>
      <c r="AH819" s="711"/>
      <c r="AI819" s="711"/>
      <c r="AJ819" s="711"/>
      <c r="AK819" s="711"/>
      <c r="AL819" s="711"/>
      <c r="AM819" s="711"/>
      <c r="AN819" s="711"/>
      <c r="AO819" s="711"/>
      <c r="AP819" s="711"/>
      <c r="AQ819" s="711"/>
      <c r="AR819" s="711"/>
      <c r="AS819" s="711"/>
      <c r="AT819" s="711"/>
      <c r="AU819" s="711"/>
      <c r="AV819" s="711"/>
      <c r="AW819" s="711"/>
      <c r="AX819" s="711"/>
      <c r="AY819" s="711"/>
      <c r="AZ819" s="711"/>
      <c r="BA819" s="711"/>
      <c r="BB819" s="711"/>
      <c r="BC819" s="711"/>
      <c r="BD819" s="711"/>
      <c r="BE819" s="711"/>
      <c r="BF819" s="711"/>
      <c r="BG819" s="711"/>
      <c r="BH819" s="711"/>
      <c r="BI819" s="711"/>
      <c r="BJ819" s="711"/>
      <c r="BK819" s="711"/>
      <c r="BL819" s="711"/>
      <c r="BM819" s="711"/>
      <c r="BN819" s="711"/>
      <c r="BO819" s="711"/>
      <c r="BP819" s="711"/>
      <c r="BQ819" s="639"/>
      <c r="CB819" s="639"/>
    </row>
    <row r="820" ht="15.75" customHeight="1">
      <c r="A820" s="639"/>
      <c r="B820" s="639"/>
      <c r="C820" s="639"/>
      <c r="D820" s="639"/>
      <c r="E820" s="711"/>
      <c r="F820" s="711"/>
      <c r="G820" s="711"/>
      <c r="H820" s="711"/>
      <c r="I820" s="639"/>
      <c r="J820" s="711"/>
      <c r="K820" s="711"/>
      <c r="L820" s="711"/>
      <c r="M820" s="711"/>
      <c r="N820" s="711"/>
      <c r="O820" s="711"/>
      <c r="P820" s="711"/>
      <c r="Q820" s="711"/>
      <c r="R820" s="711"/>
      <c r="S820" s="711"/>
      <c r="T820" s="711"/>
      <c r="U820" s="711"/>
      <c r="V820" s="711"/>
      <c r="W820" s="711"/>
      <c r="X820" s="711"/>
      <c r="Y820" s="711"/>
      <c r="Z820" s="711"/>
      <c r="AA820" s="711"/>
      <c r="AB820" s="711"/>
      <c r="AC820" s="711"/>
      <c r="AD820" s="711"/>
      <c r="AE820" s="711"/>
      <c r="AF820" s="711"/>
      <c r="AG820" s="711"/>
      <c r="AH820" s="711"/>
      <c r="AI820" s="711"/>
      <c r="AJ820" s="711"/>
      <c r="AK820" s="711"/>
      <c r="AL820" s="711"/>
      <c r="AM820" s="711"/>
      <c r="AN820" s="711"/>
      <c r="AO820" s="711"/>
      <c r="AP820" s="711"/>
      <c r="AQ820" s="711"/>
      <c r="AR820" s="711"/>
      <c r="AS820" s="711"/>
      <c r="AT820" s="711"/>
      <c r="AU820" s="711"/>
      <c r="AV820" s="711"/>
      <c r="AW820" s="711"/>
      <c r="AX820" s="711"/>
      <c r="AY820" s="711"/>
      <c r="AZ820" s="711"/>
      <c r="BA820" s="711"/>
      <c r="BB820" s="711"/>
      <c r="BC820" s="711"/>
      <c r="BD820" s="711"/>
      <c r="BE820" s="711"/>
      <c r="BF820" s="711"/>
      <c r="BG820" s="711"/>
      <c r="BH820" s="711"/>
      <c r="BI820" s="711"/>
      <c r="BJ820" s="711"/>
      <c r="BK820" s="711"/>
      <c r="BL820" s="711"/>
      <c r="BM820" s="711"/>
      <c r="BN820" s="711"/>
      <c r="BO820" s="711"/>
      <c r="BP820" s="711"/>
      <c r="BQ820" s="639"/>
      <c r="CB820" s="639"/>
    </row>
    <row r="821" ht="15.75" customHeight="1">
      <c r="A821" s="639"/>
      <c r="B821" s="639"/>
      <c r="C821" s="639"/>
      <c r="D821" s="639"/>
      <c r="E821" s="711"/>
      <c r="F821" s="711"/>
      <c r="G821" s="711"/>
      <c r="H821" s="711"/>
      <c r="I821" s="639"/>
      <c r="J821" s="711"/>
      <c r="K821" s="711"/>
      <c r="L821" s="711"/>
      <c r="M821" s="711"/>
      <c r="N821" s="711"/>
      <c r="O821" s="711"/>
      <c r="P821" s="711"/>
      <c r="Q821" s="711"/>
      <c r="R821" s="711"/>
      <c r="S821" s="711"/>
      <c r="T821" s="711"/>
      <c r="U821" s="711"/>
      <c r="V821" s="711"/>
      <c r="W821" s="711"/>
      <c r="X821" s="711"/>
      <c r="Y821" s="711"/>
      <c r="Z821" s="711"/>
      <c r="AA821" s="711"/>
      <c r="AB821" s="711"/>
      <c r="AC821" s="711"/>
      <c r="AD821" s="711"/>
      <c r="AE821" s="711"/>
      <c r="AF821" s="711"/>
      <c r="AG821" s="711"/>
      <c r="AH821" s="711"/>
      <c r="AI821" s="711"/>
      <c r="AJ821" s="711"/>
      <c r="AK821" s="711"/>
      <c r="AL821" s="711"/>
      <c r="AM821" s="711"/>
      <c r="AN821" s="711"/>
      <c r="AO821" s="711"/>
      <c r="AP821" s="711"/>
      <c r="AQ821" s="711"/>
      <c r="AR821" s="711"/>
      <c r="AS821" s="711"/>
      <c r="AT821" s="711"/>
      <c r="AU821" s="711"/>
      <c r="AV821" s="711"/>
      <c r="AW821" s="711"/>
      <c r="AX821" s="711"/>
      <c r="AY821" s="711"/>
      <c r="AZ821" s="711"/>
      <c r="BA821" s="711"/>
      <c r="BB821" s="711"/>
      <c r="BC821" s="711"/>
      <c r="BD821" s="711"/>
      <c r="BE821" s="711"/>
      <c r="BF821" s="711"/>
      <c r="BG821" s="711"/>
      <c r="BH821" s="711"/>
      <c r="BI821" s="711"/>
      <c r="BJ821" s="711"/>
      <c r="BK821" s="711"/>
      <c r="BL821" s="711"/>
      <c r="BM821" s="711"/>
      <c r="BN821" s="711"/>
      <c r="BO821" s="711"/>
      <c r="BP821" s="711"/>
      <c r="BQ821" s="639"/>
      <c r="CB821" s="639"/>
    </row>
    <row r="822" ht="15.75" customHeight="1">
      <c r="A822" s="639"/>
      <c r="B822" s="639"/>
      <c r="C822" s="639"/>
      <c r="D822" s="639"/>
      <c r="E822" s="711"/>
      <c r="F822" s="711"/>
      <c r="G822" s="711"/>
      <c r="H822" s="711"/>
      <c r="I822" s="639"/>
      <c r="J822" s="711"/>
      <c r="K822" s="711"/>
      <c r="L822" s="711"/>
      <c r="M822" s="711"/>
      <c r="N822" s="711"/>
      <c r="O822" s="711"/>
      <c r="P822" s="711"/>
      <c r="Q822" s="711"/>
      <c r="R822" s="711"/>
      <c r="S822" s="711"/>
      <c r="T822" s="711"/>
      <c r="U822" s="711"/>
      <c r="V822" s="711"/>
      <c r="W822" s="711"/>
      <c r="X822" s="711"/>
      <c r="Y822" s="711"/>
      <c r="Z822" s="711"/>
      <c r="AA822" s="711"/>
      <c r="AB822" s="711"/>
      <c r="AC822" s="711"/>
      <c r="AD822" s="711"/>
      <c r="AE822" s="711"/>
      <c r="AF822" s="711"/>
      <c r="AG822" s="711"/>
      <c r="AH822" s="711"/>
      <c r="AI822" s="711"/>
      <c r="AJ822" s="711"/>
      <c r="AK822" s="711"/>
      <c r="AL822" s="711"/>
      <c r="AM822" s="711"/>
      <c r="AN822" s="711"/>
      <c r="AO822" s="711"/>
      <c r="AP822" s="711"/>
      <c r="AQ822" s="711"/>
      <c r="AR822" s="711"/>
      <c r="AS822" s="711"/>
      <c r="AT822" s="711"/>
      <c r="AU822" s="711"/>
      <c r="AV822" s="711"/>
      <c r="AW822" s="711"/>
      <c r="AX822" s="711"/>
      <c r="AY822" s="711"/>
      <c r="AZ822" s="711"/>
      <c r="BA822" s="711"/>
      <c r="BB822" s="711"/>
      <c r="BC822" s="711"/>
      <c r="BD822" s="711"/>
      <c r="BE822" s="711"/>
      <c r="BF822" s="711"/>
      <c r="BG822" s="711"/>
      <c r="BH822" s="711"/>
      <c r="BI822" s="711"/>
      <c r="BJ822" s="711"/>
      <c r="BK822" s="711"/>
      <c r="BL822" s="711"/>
      <c r="BM822" s="711"/>
      <c r="BN822" s="711"/>
      <c r="BO822" s="711"/>
      <c r="BP822" s="711"/>
      <c r="BQ822" s="639"/>
      <c r="CB822" s="639"/>
    </row>
    <row r="823" ht="15.75" customHeight="1">
      <c r="A823" s="639"/>
      <c r="B823" s="639"/>
      <c r="C823" s="639"/>
      <c r="D823" s="639"/>
      <c r="E823" s="711"/>
      <c r="F823" s="711"/>
      <c r="G823" s="711"/>
      <c r="H823" s="711"/>
      <c r="I823" s="639"/>
      <c r="J823" s="711"/>
      <c r="K823" s="711"/>
      <c r="L823" s="711"/>
      <c r="M823" s="711"/>
      <c r="N823" s="711"/>
      <c r="O823" s="711"/>
      <c r="P823" s="711"/>
      <c r="Q823" s="711"/>
      <c r="R823" s="711"/>
      <c r="S823" s="711"/>
      <c r="T823" s="711"/>
      <c r="U823" s="711"/>
      <c r="V823" s="711"/>
      <c r="W823" s="711"/>
      <c r="X823" s="711"/>
      <c r="Y823" s="711"/>
      <c r="Z823" s="711"/>
      <c r="AA823" s="711"/>
      <c r="AB823" s="711"/>
      <c r="AC823" s="711"/>
      <c r="AD823" s="711"/>
      <c r="AE823" s="711"/>
      <c r="AF823" s="711"/>
      <c r="AG823" s="711"/>
      <c r="AH823" s="711"/>
      <c r="AI823" s="711"/>
      <c r="AJ823" s="711"/>
      <c r="AK823" s="711"/>
      <c r="AL823" s="711"/>
      <c r="AM823" s="711"/>
      <c r="AN823" s="711"/>
      <c r="AO823" s="711"/>
      <c r="AP823" s="711"/>
      <c r="AQ823" s="711"/>
      <c r="AR823" s="711"/>
      <c r="AS823" s="711"/>
      <c r="AT823" s="711"/>
      <c r="AU823" s="711"/>
      <c r="AV823" s="711"/>
      <c r="AW823" s="711"/>
      <c r="AX823" s="711"/>
      <c r="AY823" s="711"/>
      <c r="AZ823" s="711"/>
      <c r="BA823" s="711"/>
      <c r="BB823" s="711"/>
      <c r="BC823" s="711"/>
      <c r="BD823" s="711"/>
      <c r="BE823" s="711"/>
      <c r="BF823" s="711"/>
      <c r="BG823" s="711"/>
      <c r="BH823" s="711"/>
      <c r="BI823" s="711"/>
      <c r="BJ823" s="711"/>
      <c r="BK823" s="711"/>
      <c r="BL823" s="711"/>
      <c r="BM823" s="711"/>
      <c r="BN823" s="711"/>
      <c r="BO823" s="711"/>
      <c r="BP823" s="711"/>
      <c r="BQ823" s="639"/>
      <c r="CB823" s="639"/>
    </row>
    <row r="824" ht="15.75" customHeight="1">
      <c r="A824" s="639"/>
      <c r="B824" s="639"/>
      <c r="C824" s="639"/>
      <c r="D824" s="639"/>
      <c r="E824" s="711"/>
      <c r="F824" s="711"/>
      <c r="G824" s="711"/>
      <c r="H824" s="711"/>
      <c r="I824" s="639"/>
      <c r="J824" s="711"/>
      <c r="K824" s="711"/>
      <c r="L824" s="711"/>
      <c r="M824" s="711"/>
      <c r="N824" s="711"/>
      <c r="O824" s="711"/>
      <c r="P824" s="711"/>
      <c r="Q824" s="711"/>
      <c r="R824" s="711"/>
      <c r="S824" s="711"/>
      <c r="T824" s="711"/>
      <c r="U824" s="711"/>
      <c r="V824" s="711"/>
      <c r="W824" s="711"/>
      <c r="X824" s="711"/>
      <c r="Y824" s="711"/>
      <c r="Z824" s="711"/>
      <c r="AA824" s="711"/>
      <c r="AB824" s="711"/>
      <c r="AC824" s="711"/>
      <c r="AD824" s="711"/>
      <c r="AE824" s="711"/>
      <c r="AF824" s="711"/>
      <c r="AG824" s="711"/>
      <c r="AH824" s="711"/>
      <c r="AI824" s="711"/>
      <c r="AJ824" s="711"/>
      <c r="AK824" s="711"/>
      <c r="AL824" s="711"/>
      <c r="AM824" s="711"/>
      <c r="AN824" s="711"/>
      <c r="AO824" s="711"/>
      <c r="AP824" s="711"/>
      <c r="AQ824" s="711"/>
      <c r="AR824" s="711"/>
      <c r="AS824" s="711"/>
      <c r="AT824" s="711"/>
      <c r="AU824" s="711"/>
      <c r="AV824" s="711"/>
      <c r="AW824" s="711"/>
      <c r="AX824" s="711"/>
      <c r="AY824" s="711"/>
      <c r="AZ824" s="711"/>
      <c r="BA824" s="711"/>
      <c r="BB824" s="711"/>
      <c r="BC824" s="711"/>
      <c r="BD824" s="711"/>
      <c r="BE824" s="711"/>
      <c r="BF824" s="711"/>
      <c r="BG824" s="711"/>
      <c r="BH824" s="711"/>
      <c r="BI824" s="711"/>
      <c r="BJ824" s="711"/>
      <c r="BK824" s="711"/>
      <c r="BL824" s="711"/>
      <c r="BM824" s="711"/>
      <c r="BN824" s="711"/>
      <c r="BO824" s="711"/>
      <c r="BP824" s="711"/>
      <c r="BQ824" s="639"/>
      <c r="CB824" s="639"/>
    </row>
    <row r="825" ht="15.75" customHeight="1">
      <c r="A825" s="639"/>
      <c r="B825" s="639"/>
      <c r="C825" s="639"/>
      <c r="D825" s="639"/>
      <c r="E825" s="711"/>
      <c r="F825" s="711"/>
      <c r="G825" s="711"/>
      <c r="H825" s="711"/>
      <c r="I825" s="639"/>
      <c r="J825" s="711"/>
      <c r="K825" s="711"/>
      <c r="L825" s="711"/>
      <c r="M825" s="711"/>
      <c r="N825" s="711"/>
      <c r="O825" s="711"/>
      <c r="P825" s="711"/>
      <c r="Q825" s="711"/>
      <c r="R825" s="711"/>
      <c r="S825" s="711"/>
      <c r="T825" s="711"/>
      <c r="U825" s="711"/>
      <c r="V825" s="711"/>
      <c r="W825" s="711"/>
      <c r="X825" s="711"/>
      <c r="Y825" s="711"/>
      <c r="Z825" s="711"/>
      <c r="AA825" s="711"/>
      <c r="AB825" s="711"/>
      <c r="AC825" s="711"/>
      <c r="AD825" s="711"/>
      <c r="AE825" s="711"/>
      <c r="AF825" s="711"/>
      <c r="AG825" s="711"/>
      <c r="AH825" s="711"/>
      <c r="AI825" s="711"/>
      <c r="AJ825" s="711"/>
      <c r="AK825" s="711"/>
      <c r="AL825" s="711"/>
      <c r="AM825" s="711"/>
      <c r="AN825" s="711"/>
      <c r="AO825" s="711"/>
      <c r="AP825" s="711"/>
      <c r="AQ825" s="711"/>
      <c r="AR825" s="711"/>
      <c r="AS825" s="711"/>
      <c r="AT825" s="711"/>
      <c r="AU825" s="711"/>
      <c r="AV825" s="711"/>
      <c r="AW825" s="711"/>
      <c r="AX825" s="711"/>
      <c r="AY825" s="711"/>
      <c r="AZ825" s="711"/>
      <c r="BA825" s="711"/>
      <c r="BB825" s="711"/>
      <c r="BC825" s="711"/>
      <c r="BD825" s="711"/>
      <c r="BE825" s="711"/>
      <c r="BF825" s="711"/>
      <c r="BG825" s="711"/>
      <c r="BH825" s="711"/>
      <c r="BI825" s="711"/>
      <c r="BJ825" s="711"/>
      <c r="BK825" s="711"/>
      <c r="BL825" s="711"/>
      <c r="BM825" s="711"/>
      <c r="BN825" s="711"/>
      <c r="BO825" s="711"/>
      <c r="BP825" s="711"/>
      <c r="BQ825" s="639"/>
      <c r="CB825" s="639"/>
    </row>
    <row r="826" ht="15.75" customHeight="1">
      <c r="A826" s="639"/>
      <c r="B826" s="639"/>
      <c r="C826" s="639"/>
      <c r="D826" s="639"/>
      <c r="E826" s="711"/>
      <c r="F826" s="711"/>
      <c r="G826" s="711"/>
      <c r="H826" s="711"/>
      <c r="I826" s="639"/>
      <c r="J826" s="711"/>
      <c r="K826" s="711"/>
      <c r="L826" s="711"/>
      <c r="M826" s="711"/>
      <c r="N826" s="711"/>
      <c r="O826" s="711"/>
      <c r="P826" s="711"/>
      <c r="Q826" s="711"/>
      <c r="R826" s="711"/>
      <c r="S826" s="711"/>
      <c r="T826" s="711"/>
      <c r="U826" s="711"/>
      <c r="V826" s="711"/>
      <c r="W826" s="711"/>
      <c r="X826" s="711"/>
      <c r="Y826" s="711"/>
      <c r="Z826" s="711"/>
      <c r="AA826" s="711"/>
      <c r="AB826" s="711"/>
      <c r="AC826" s="711"/>
      <c r="AD826" s="711"/>
      <c r="AE826" s="711"/>
      <c r="AF826" s="711"/>
      <c r="AG826" s="711"/>
      <c r="AH826" s="711"/>
      <c r="AI826" s="711"/>
      <c r="AJ826" s="711"/>
      <c r="AK826" s="711"/>
      <c r="AL826" s="711"/>
      <c r="AM826" s="711"/>
      <c r="AN826" s="711"/>
      <c r="AO826" s="711"/>
      <c r="AP826" s="711"/>
      <c r="AQ826" s="711"/>
      <c r="AR826" s="711"/>
      <c r="AS826" s="711"/>
      <c r="AT826" s="711"/>
      <c r="AU826" s="711"/>
      <c r="AV826" s="711"/>
      <c r="AW826" s="711"/>
      <c r="AX826" s="711"/>
      <c r="AY826" s="711"/>
      <c r="AZ826" s="711"/>
      <c r="BA826" s="711"/>
      <c r="BB826" s="711"/>
      <c r="BC826" s="711"/>
      <c r="BD826" s="711"/>
      <c r="BE826" s="711"/>
      <c r="BF826" s="711"/>
      <c r="BG826" s="711"/>
      <c r="BH826" s="711"/>
      <c r="BI826" s="711"/>
      <c r="BJ826" s="711"/>
      <c r="BK826" s="711"/>
      <c r="BL826" s="711"/>
      <c r="BM826" s="711"/>
      <c r="BN826" s="711"/>
      <c r="BO826" s="711"/>
      <c r="BP826" s="711"/>
      <c r="BQ826" s="639"/>
      <c r="CB826" s="639"/>
    </row>
    <row r="827" ht="15.75" customHeight="1">
      <c r="A827" s="639"/>
      <c r="B827" s="639"/>
      <c r="C827" s="639"/>
      <c r="D827" s="639"/>
      <c r="E827" s="711"/>
      <c r="F827" s="711"/>
      <c r="G827" s="711"/>
      <c r="H827" s="711"/>
      <c r="I827" s="639"/>
      <c r="J827" s="711"/>
      <c r="K827" s="711"/>
      <c r="L827" s="711"/>
      <c r="M827" s="711"/>
      <c r="N827" s="711"/>
      <c r="O827" s="711"/>
      <c r="P827" s="711"/>
      <c r="Q827" s="711"/>
      <c r="R827" s="711"/>
      <c r="S827" s="711"/>
      <c r="T827" s="711"/>
      <c r="U827" s="711"/>
      <c r="V827" s="711"/>
      <c r="W827" s="711"/>
      <c r="X827" s="711"/>
      <c r="Y827" s="711"/>
      <c r="Z827" s="711"/>
      <c r="AA827" s="711"/>
      <c r="AB827" s="711"/>
      <c r="AC827" s="711"/>
      <c r="AD827" s="711"/>
      <c r="AE827" s="711"/>
      <c r="AF827" s="711"/>
      <c r="AG827" s="711"/>
      <c r="AH827" s="711"/>
      <c r="AI827" s="711"/>
      <c r="AJ827" s="711"/>
      <c r="AK827" s="711"/>
      <c r="AL827" s="711"/>
      <c r="AM827" s="711"/>
      <c r="AN827" s="711"/>
      <c r="AO827" s="711"/>
      <c r="AP827" s="711"/>
      <c r="AQ827" s="711"/>
      <c r="AR827" s="711"/>
      <c r="AS827" s="711"/>
      <c r="AT827" s="711"/>
      <c r="AU827" s="711"/>
      <c r="AV827" s="711"/>
      <c r="AW827" s="711"/>
      <c r="AX827" s="711"/>
      <c r="AY827" s="711"/>
      <c r="AZ827" s="711"/>
      <c r="BA827" s="711"/>
      <c r="BB827" s="711"/>
      <c r="BC827" s="711"/>
      <c r="BD827" s="711"/>
      <c r="BE827" s="711"/>
      <c r="BF827" s="711"/>
      <c r="BG827" s="711"/>
      <c r="BH827" s="711"/>
      <c r="BI827" s="711"/>
      <c r="BJ827" s="711"/>
      <c r="BK827" s="711"/>
      <c r="BL827" s="711"/>
      <c r="BM827" s="711"/>
      <c r="BN827" s="711"/>
      <c r="BO827" s="711"/>
      <c r="BP827" s="711"/>
      <c r="BQ827" s="639"/>
      <c r="CB827" s="639"/>
    </row>
    <row r="828" ht="15.75" customHeight="1">
      <c r="A828" s="639"/>
      <c r="B828" s="639"/>
      <c r="C828" s="639"/>
      <c r="D828" s="639"/>
      <c r="E828" s="711"/>
      <c r="F828" s="711"/>
      <c r="G828" s="711"/>
      <c r="H828" s="711"/>
      <c r="I828" s="639"/>
      <c r="J828" s="711"/>
      <c r="K828" s="711"/>
      <c r="L828" s="711"/>
      <c r="M828" s="711"/>
      <c r="N828" s="711"/>
      <c r="O828" s="711"/>
      <c r="P828" s="711"/>
      <c r="Q828" s="711"/>
      <c r="R828" s="711"/>
      <c r="S828" s="711"/>
      <c r="T828" s="711"/>
      <c r="U828" s="711"/>
      <c r="V828" s="711"/>
      <c r="W828" s="711"/>
      <c r="X828" s="711"/>
      <c r="Y828" s="711"/>
      <c r="Z828" s="711"/>
      <c r="AA828" s="711"/>
      <c r="AB828" s="711"/>
      <c r="AC828" s="711"/>
      <c r="AD828" s="711"/>
      <c r="AE828" s="711"/>
      <c r="AF828" s="711"/>
      <c r="AG828" s="711"/>
      <c r="AH828" s="711"/>
      <c r="AI828" s="711"/>
      <c r="AJ828" s="711"/>
      <c r="AK828" s="711"/>
      <c r="AL828" s="711"/>
      <c r="AM828" s="711"/>
      <c r="AN828" s="711"/>
      <c r="AO828" s="711"/>
      <c r="AP828" s="711"/>
      <c r="AQ828" s="711"/>
      <c r="AR828" s="711"/>
      <c r="AS828" s="711"/>
      <c r="AT828" s="711"/>
      <c r="AU828" s="711"/>
      <c r="AV828" s="711"/>
      <c r="AW828" s="711"/>
      <c r="AX828" s="711"/>
      <c r="AY828" s="711"/>
      <c r="AZ828" s="711"/>
      <c r="BA828" s="711"/>
      <c r="BB828" s="711"/>
      <c r="BC828" s="711"/>
      <c r="BD828" s="711"/>
      <c r="BE828" s="711"/>
      <c r="BF828" s="711"/>
      <c r="BG828" s="711"/>
      <c r="BH828" s="711"/>
      <c r="BI828" s="711"/>
      <c r="BJ828" s="711"/>
      <c r="BK828" s="711"/>
      <c r="BL828" s="711"/>
      <c r="BM828" s="711"/>
      <c r="BN828" s="711"/>
      <c r="BO828" s="711"/>
      <c r="BP828" s="711"/>
      <c r="BQ828" s="639"/>
      <c r="CB828" s="639"/>
    </row>
    <row r="829" ht="15.75" customHeight="1">
      <c r="A829" s="639"/>
      <c r="B829" s="639"/>
      <c r="C829" s="639"/>
      <c r="D829" s="639"/>
      <c r="E829" s="711"/>
      <c r="F829" s="711"/>
      <c r="G829" s="711"/>
      <c r="H829" s="711"/>
      <c r="I829" s="639"/>
      <c r="J829" s="711"/>
      <c r="K829" s="711"/>
      <c r="L829" s="711"/>
      <c r="M829" s="711"/>
      <c r="N829" s="711"/>
      <c r="O829" s="711"/>
      <c r="P829" s="711"/>
      <c r="Q829" s="711"/>
      <c r="R829" s="711"/>
      <c r="S829" s="711"/>
      <c r="T829" s="711"/>
      <c r="U829" s="711"/>
      <c r="V829" s="711"/>
      <c r="W829" s="711"/>
      <c r="X829" s="711"/>
      <c r="Y829" s="711"/>
      <c r="Z829" s="711"/>
      <c r="AA829" s="711"/>
      <c r="AB829" s="711"/>
      <c r="AC829" s="711"/>
      <c r="AD829" s="711"/>
      <c r="AE829" s="711"/>
      <c r="AF829" s="711"/>
      <c r="AG829" s="711"/>
      <c r="AH829" s="711"/>
      <c r="AI829" s="711"/>
      <c r="AJ829" s="711"/>
      <c r="AK829" s="711"/>
      <c r="AL829" s="711"/>
      <c r="AM829" s="711"/>
      <c r="AN829" s="711"/>
      <c r="AO829" s="711"/>
      <c r="AP829" s="711"/>
      <c r="AQ829" s="711"/>
      <c r="AR829" s="711"/>
      <c r="AS829" s="711"/>
      <c r="AT829" s="711"/>
      <c r="AU829" s="711"/>
      <c r="AV829" s="711"/>
      <c r="AW829" s="711"/>
      <c r="AX829" s="711"/>
      <c r="AY829" s="711"/>
      <c r="AZ829" s="711"/>
      <c r="BA829" s="711"/>
      <c r="BB829" s="711"/>
      <c r="BC829" s="711"/>
      <c r="BD829" s="711"/>
      <c r="BE829" s="711"/>
      <c r="BF829" s="711"/>
      <c r="BG829" s="711"/>
      <c r="BH829" s="711"/>
      <c r="BI829" s="711"/>
      <c r="BJ829" s="711"/>
      <c r="BK829" s="711"/>
      <c r="BL829" s="711"/>
      <c r="BM829" s="711"/>
      <c r="BN829" s="711"/>
      <c r="BO829" s="711"/>
      <c r="BP829" s="711"/>
      <c r="BQ829" s="639"/>
      <c r="CB829" s="639"/>
    </row>
    <row r="830" ht="15.75" customHeight="1">
      <c r="A830" s="639"/>
      <c r="B830" s="639"/>
      <c r="C830" s="639"/>
      <c r="D830" s="639"/>
      <c r="E830" s="711"/>
      <c r="F830" s="711"/>
      <c r="G830" s="711"/>
      <c r="H830" s="711"/>
      <c r="I830" s="639"/>
      <c r="J830" s="711"/>
      <c r="K830" s="711"/>
      <c r="L830" s="711"/>
      <c r="M830" s="711"/>
      <c r="N830" s="711"/>
      <c r="O830" s="711"/>
      <c r="P830" s="711"/>
      <c r="Q830" s="711"/>
      <c r="R830" s="711"/>
      <c r="S830" s="711"/>
      <c r="T830" s="711"/>
      <c r="U830" s="711"/>
      <c r="V830" s="711"/>
      <c r="W830" s="711"/>
      <c r="X830" s="711"/>
      <c r="Y830" s="711"/>
      <c r="Z830" s="711"/>
      <c r="AA830" s="711"/>
      <c r="AB830" s="711"/>
      <c r="AC830" s="711"/>
      <c r="AD830" s="711"/>
      <c r="AE830" s="711"/>
      <c r="AF830" s="711"/>
      <c r="AG830" s="711"/>
      <c r="AH830" s="711"/>
      <c r="AI830" s="711"/>
      <c r="AJ830" s="711"/>
      <c r="AK830" s="711"/>
      <c r="AL830" s="711"/>
      <c r="AM830" s="711"/>
      <c r="AN830" s="711"/>
      <c r="AO830" s="711"/>
      <c r="AP830" s="711"/>
      <c r="AQ830" s="711"/>
      <c r="AR830" s="711"/>
      <c r="AS830" s="711"/>
      <c r="AT830" s="711"/>
      <c r="AU830" s="711"/>
      <c r="AV830" s="711"/>
      <c r="AW830" s="711"/>
      <c r="AX830" s="711"/>
      <c r="AY830" s="711"/>
      <c r="AZ830" s="711"/>
      <c r="BA830" s="711"/>
      <c r="BB830" s="711"/>
      <c r="BC830" s="711"/>
      <c r="BD830" s="711"/>
      <c r="BE830" s="711"/>
      <c r="BF830" s="711"/>
      <c r="BG830" s="711"/>
      <c r="BH830" s="711"/>
      <c r="BI830" s="711"/>
      <c r="BJ830" s="711"/>
      <c r="BK830" s="711"/>
      <c r="BL830" s="711"/>
      <c r="BM830" s="711"/>
      <c r="BN830" s="711"/>
      <c r="BO830" s="711"/>
      <c r="BP830" s="711"/>
      <c r="BQ830" s="639"/>
      <c r="CB830" s="639"/>
    </row>
    <row r="831" ht="15.75" customHeight="1">
      <c r="A831" s="639"/>
      <c r="B831" s="639"/>
      <c r="C831" s="639"/>
      <c r="D831" s="639"/>
      <c r="E831" s="711"/>
      <c r="F831" s="711"/>
      <c r="G831" s="711"/>
      <c r="H831" s="711"/>
      <c r="I831" s="639"/>
      <c r="J831" s="711"/>
      <c r="K831" s="711"/>
      <c r="L831" s="711"/>
      <c r="M831" s="711"/>
      <c r="N831" s="711"/>
      <c r="O831" s="711"/>
      <c r="P831" s="711"/>
      <c r="Q831" s="711"/>
      <c r="R831" s="711"/>
      <c r="S831" s="711"/>
      <c r="T831" s="711"/>
      <c r="U831" s="711"/>
      <c r="V831" s="711"/>
      <c r="W831" s="711"/>
      <c r="X831" s="711"/>
      <c r="Y831" s="711"/>
      <c r="Z831" s="711"/>
      <c r="AA831" s="711"/>
      <c r="AB831" s="711"/>
      <c r="AC831" s="711"/>
      <c r="AD831" s="711"/>
      <c r="AE831" s="711"/>
      <c r="AF831" s="711"/>
      <c r="AG831" s="711"/>
      <c r="AH831" s="711"/>
      <c r="AI831" s="711"/>
      <c r="AJ831" s="711"/>
      <c r="AK831" s="711"/>
      <c r="AL831" s="711"/>
      <c r="AM831" s="711"/>
      <c r="AN831" s="711"/>
      <c r="AO831" s="711"/>
      <c r="AP831" s="711"/>
      <c r="AQ831" s="711"/>
      <c r="AR831" s="711"/>
      <c r="AS831" s="711"/>
      <c r="AT831" s="711"/>
      <c r="AU831" s="711"/>
      <c r="AV831" s="711"/>
      <c r="AW831" s="711"/>
      <c r="AX831" s="711"/>
      <c r="AY831" s="711"/>
      <c r="AZ831" s="711"/>
      <c r="BA831" s="711"/>
      <c r="BB831" s="711"/>
      <c r="BC831" s="711"/>
      <c r="BD831" s="711"/>
      <c r="BE831" s="711"/>
      <c r="BF831" s="711"/>
      <c r="BG831" s="711"/>
      <c r="BH831" s="711"/>
      <c r="BI831" s="711"/>
      <c r="BJ831" s="711"/>
      <c r="BK831" s="711"/>
      <c r="BL831" s="711"/>
      <c r="BM831" s="711"/>
      <c r="BN831" s="711"/>
      <c r="BO831" s="711"/>
      <c r="BP831" s="711"/>
      <c r="BQ831" s="639"/>
      <c r="CB831" s="639"/>
    </row>
    <row r="832" ht="15.75" customHeight="1">
      <c r="A832" s="639"/>
      <c r="B832" s="639"/>
      <c r="C832" s="639"/>
      <c r="D832" s="639"/>
      <c r="E832" s="711"/>
      <c r="F832" s="711"/>
      <c r="G832" s="711"/>
      <c r="H832" s="711"/>
      <c r="I832" s="639"/>
      <c r="J832" s="711"/>
      <c r="K832" s="711"/>
      <c r="L832" s="711"/>
      <c r="M832" s="711"/>
      <c r="N832" s="711"/>
      <c r="O832" s="711"/>
      <c r="P832" s="711"/>
      <c r="Q832" s="711"/>
      <c r="R832" s="711"/>
      <c r="S832" s="711"/>
      <c r="T832" s="711"/>
      <c r="U832" s="711"/>
      <c r="V832" s="711"/>
      <c r="W832" s="711"/>
      <c r="X832" s="711"/>
      <c r="Y832" s="711"/>
      <c r="Z832" s="711"/>
      <c r="AA832" s="711"/>
      <c r="AB832" s="711"/>
      <c r="AC832" s="711"/>
      <c r="AD832" s="711"/>
      <c r="AE832" s="711"/>
      <c r="AF832" s="711"/>
      <c r="AG832" s="711"/>
      <c r="AH832" s="711"/>
      <c r="AI832" s="711"/>
      <c r="AJ832" s="711"/>
      <c r="AK832" s="711"/>
      <c r="AL832" s="711"/>
      <c r="AM832" s="711"/>
      <c r="AN832" s="711"/>
      <c r="AO832" s="711"/>
      <c r="AP832" s="711"/>
      <c r="AQ832" s="711"/>
      <c r="AR832" s="711"/>
      <c r="AS832" s="711"/>
      <c r="AT832" s="711"/>
      <c r="AU832" s="711"/>
      <c r="AV832" s="711"/>
      <c r="AW832" s="711"/>
      <c r="AX832" s="711"/>
      <c r="AY832" s="711"/>
      <c r="AZ832" s="711"/>
      <c r="BA832" s="711"/>
      <c r="BB832" s="711"/>
      <c r="BC832" s="711"/>
      <c r="BD832" s="711"/>
      <c r="BE832" s="711"/>
      <c r="BF832" s="711"/>
      <c r="BG832" s="711"/>
      <c r="BH832" s="711"/>
      <c r="BI832" s="711"/>
      <c r="BJ832" s="711"/>
      <c r="BK832" s="711"/>
      <c r="BL832" s="711"/>
      <c r="BM832" s="711"/>
      <c r="BN832" s="711"/>
      <c r="BO832" s="711"/>
      <c r="BP832" s="711"/>
      <c r="BQ832" s="639"/>
      <c r="CB832" s="639"/>
    </row>
    <row r="833" ht="15.75" customHeight="1">
      <c r="A833" s="639"/>
      <c r="B833" s="639"/>
      <c r="C833" s="639"/>
      <c r="D833" s="639"/>
      <c r="E833" s="711"/>
      <c r="F833" s="711"/>
      <c r="G833" s="711"/>
      <c r="H833" s="711"/>
      <c r="I833" s="639"/>
      <c r="J833" s="711"/>
      <c r="K833" s="711"/>
      <c r="L833" s="711"/>
      <c r="M833" s="711"/>
      <c r="N833" s="711"/>
      <c r="O833" s="711"/>
      <c r="P833" s="711"/>
      <c r="Q833" s="711"/>
      <c r="R833" s="711"/>
      <c r="S833" s="711"/>
      <c r="T833" s="711"/>
      <c r="U833" s="711"/>
      <c r="V833" s="711"/>
      <c r="W833" s="711"/>
      <c r="X833" s="711"/>
      <c r="Y833" s="711"/>
      <c r="Z833" s="711"/>
      <c r="AA833" s="711"/>
      <c r="AB833" s="711"/>
      <c r="AC833" s="711"/>
      <c r="AD833" s="711"/>
      <c r="AE833" s="711"/>
      <c r="AF833" s="711"/>
      <c r="AG833" s="711"/>
      <c r="AH833" s="711"/>
      <c r="AI833" s="711"/>
      <c r="AJ833" s="711"/>
      <c r="AK833" s="711"/>
      <c r="AL833" s="711"/>
      <c r="AM833" s="711"/>
      <c r="AN833" s="711"/>
      <c r="AO833" s="711"/>
      <c r="AP833" s="711"/>
      <c r="AQ833" s="711"/>
      <c r="AR833" s="711"/>
      <c r="AS833" s="711"/>
      <c r="AT833" s="711"/>
      <c r="AU833" s="711"/>
      <c r="AV833" s="711"/>
      <c r="AW833" s="711"/>
      <c r="AX833" s="711"/>
      <c r="AY833" s="711"/>
      <c r="AZ833" s="711"/>
      <c r="BA833" s="711"/>
      <c r="BB833" s="711"/>
      <c r="BC833" s="711"/>
      <c r="BD833" s="711"/>
      <c r="BE833" s="711"/>
      <c r="BF833" s="711"/>
      <c r="BG833" s="711"/>
      <c r="BH833" s="711"/>
      <c r="BI833" s="711"/>
      <c r="BJ833" s="711"/>
      <c r="BK833" s="711"/>
      <c r="BL833" s="711"/>
      <c r="BM833" s="711"/>
      <c r="BN833" s="711"/>
      <c r="BO833" s="711"/>
      <c r="BP833" s="711"/>
      <c r="BQ833" s="639"/>
      <c r="CB833" s="639"/>
    </row>
    <row r="834" ht="15.75" customHeight="1">
      <c r="A834" s="639"/>
      <c r="B834" s="639"/>
      <c r="C834" s="639"/>
      <c r="D834" s="639"/>
      <c r="E834" s="711"/>
      <c r="F834" s="711"/>
      <c r="G834" s="711"/>
      <c r="H834" s="711"/>
      <c r="I834" s="639"/>
      <c r="J834" s="711"/>
      <c r="K834" s="711"/>
      <c r="L834" s="711"/>
      <c r="M834" s="711"/>
      <c r="N834" s="711"/>
      <c r="O834" s="711"/>
      <c r="P834" s="711"/>
      <c r="Q834" s="711"/>
      <c r="R834" s="711"/>
      <c r="S834" s="711"/>
      <c r="T834" s="711"/>
      <c r="U834" s="711"/>
      <c r="V834" s="711"/>
      <c r="W834" s="711"/>
      <c r="X834" s="711"/>
      <c r="Y834" s="711"/>
      <c r="Z834" s="711"/>
      <c r="AA834" s="711"/>
      <c r="AB834" s="711"/>
      <c r="AC834" s="711"/>
      <c r="AD834" s="711"/>
      <c r="AE834" s="711"/>
      <c r="AF834" s="711"/>
      <c r="AG834" s="711"/>
      <c r="AH834" s="711"/>
      <c r="AI834" s="711"/>
      <c r="AJ834" s="711"/>
      <c r="AK834" s="711"/>
      <c r="AL834" s="711"/>
      <c r="AM834" s="711"/>
      <c r="AN834" s="711"/>
      <c r="AO834" s="711"/>
      <c r="AP834" s="711"/>
      <c r="AQ834" s="711"/>
      <c r="AR834" s="711"/>
      <c r="AS834" s="711"/>
      <c r="AT834" s="711"/>
      <c r="AU834" s="711"/>
      <c r="AV834" s="711"/>
      <c r="AW834" s="711"/>
      <c r="AX834" s="711"/>
      <c r="AY834" s="711"/>
      <c r="AZ834" s="711"/>
      <c r="BA834" s="711"/>
      <c r="BB834" s="711"/>
      <c r="BC834" s="711"/>
      <c r="BD834" s="711"/>
      <c r="BE834" s="711"/>
      <c r="BF834" s="711"/>
      <c r="BG834" s="711"/>
      <c r="BH834" s="711"/>
      <c r="BI834" s="711"/>
      <c r="BJ834" s="711"/>
      <c r="BK834" s="711"/>
      <c r="BL834" s="711"/>
      <c r="BM834" s="711"/>
      <c r="BN834" s="711"/>
      <c r="BO834" s="711"/>
      <c r="BP834" s="711"/>
      <c r="BQ834" s="639"/>
      <c r="CB834" s="639"/>
    </row>
    <row r="835" ht="15.75" customHeight="1">
      <c r="A835" s="639"/>
      <c r="B835" s="639"/>
      <c r="C835" s="639"/>
      <c r="D835" s="639"/>
      <c r="E835" s="711"/>
      <c r="F835" s="711"/>
      <c r="G835" s="711"/>
      <c r="H835" s="711"/>
      <c r="I835" s="639"/>
      <c r="J835" s="711"/>
      <c r="K835" s="711"/>
      <c r="L835" s="711"/>
      <c r="M835" s="711"/>
      <c r="N835" s="711"/>
      <c r="O835" s="711"/>
      <c r="P835" s="711"/>
      <c r="Q835" s="711"/>
      <c r="R835" s="711"/>
      <c r="S835" s="711"/>
      <c r="T835" s="711"/>
      <c r="U835" s="711"/>
      <c r="V835" s="711"/>
      <c r="W835" s="711"/>
      <c r="X835" s="711"/>
      <c r="Y835" s="711"/>
      <c r="Z835" s="711"/>
      <c r="AA835" s="711"/>
      <c r="AB835" s="711"/>
      <c r="AC835" s="711"/>
      <c r="AD835" s="711"/>
      <c r="AE835" s="711"/>
      <c r="AF835" s="711"/>
      <c r="AG835" s="711"/>
      <c r="AH835" s="711"/>
      <c r="AI835" s="711"/>
      <c r="AJ835" s="711"/>
      <c r="AK835" s="711"/>
      <c r="AL835" s="711"/>
      <c r="AM835" s="711"/>
      <c r="AN835" s="711"/>
      <c r="AO835" s="711"/>
      <c r="AP835" s="711"/>
      <c r="AQ835" s="711"/>
      <c r="AR835" s="711"/>
      <c r="AS835" s="711"/>
      <c r="AT835" s="711"/>
      <c r="AU835" s="711"/>
      <c r="AV835" s="711"/>
      <c r="AW835" s="711"/>
      <c r="AX835" s="711"/>
      <c r="AY835" s="711"/>
      <c r="AZ835" s="711"/>
      <c r="BA835" s="711"/>
      <c r="BB835" s="711"/>
      <c r="BC835" s="711"/>
      <c r="BD835" s="711"/>
      <c r="BE835" s="711"/>
      <c r="BF835" s="711"/>
      <c r="BG835" s="711"/>
      <c r="BH835" s="711"/>
      <c r="BI835" s="711"/>
      <c r="BJ835" s="711"/>
      <c r="BK835" s="711"/>
      <c r="BL835" s="711"/>
      <c r="BM835" s="711"/>
      <c r="BN835" s="711"/>
      <c r="BO835" s="711"/>
      <c r="BP835" s="711"/>
      <c r="BQ835" s="639"/>
      <c r="CB835" s="639"/>
    </row>
    <row r="836" ht="15.75" customHeight="1">
      <c r="A836" s="639"/>
      <c r="B836" s="639"/>
      <c r="C836" s="639"/>
      <c r="D836" s="639"/>
      <c r="E836" s="711"/>
      <c r="F836" s="711"/>
      <c r="G836" s="711"/>
      <c r="H836" s="711"/>
      <c r="I836" s="639"/>
      <c r="J836" s="711"/>
      <c r="K836" s="711"/>
      <c r="L836" s="711"/>
      <c r="M836" s="711"/>
      <c r="N836" s="711"/>
      <c r="O836" s="711"/>
      <c r="P836" s="711"/>
      <c r="Q836" s="711"/>
      <c r="R836" s="711"/>
      <c r="S836" s="711"/>
      <c r="T836" s="711"/>
      <c r="U836" s="711"/>
      <c r="V836" s="711"/>
      <c r="W836" s="711"/>
      <c r="X836" s="711"/>
      <c r="Y836" s="711"/>
      <c r="Z836" s="711"/>
      <c r="AA836" s="711"/>
      <c r="AB836" s="711"/>
      <c r="AC836" s="711"/>
      <c r="AD836" s="711"/>
      <c r="AE836" s="711"/>
      <c r="AF836" s="711"/>
      <c r="AG836" s="711"/>
      <c r="AH836" s="711"/>
      <c r="AI836" s="711"/>
      <c r="AJ836" s="711"/>
      <c r="AK836" s="711"/>
      <c r="AL836" s="711"/>
      <c r="AM836" s="711"/>
      <c r="AN836" s="711"/>
      <c r="AO836" s="711"/>
      <c r="AP836" s="711"/>
      <c r="AQ836" s="711"/>
      <c r="AR836" s="711"/>
      <c r="AS836" s="711"/>
      <c r="AT836" s="711"/>
      <c r="AU836" s="711"/>
      <c r="AV836" s="711"/>
      <c r="AW836" s="711"/>
      <c r="AX836" s="711"/>
      <c r="AY836" s="711"/>
      <c r="AZ836" s="711"/>
      <c r="BA836" s="711"/>
      <c r="BB836" s="711"/>
      <c r="BC836" s="711"/>
      <c r="BD836" s="711"/>
      <c r="BE836" s="711"/>
      <c r="BF836" s="711"/>
      <c r="BG836" s="711"/>
      <c r="BH836" s="711"/>
      <c r="BI836" s="711"/>
      <c r="BJ836" s="711"/>
      <c r="BK836" s="711"/>
      <c r="BL836" s="711"/>
      <c r="BM836" s="711"/>
      <c r="BN836" s="711"/>
      <c r="BO836" s="711"/>
      <c r="BP836" s="711"/>
      <c r="BQ836" s="639"/>
      <c r="CB836" s="639"/>
    </row>
    <row r="837" ht="15.75" customHeight="1">
      <c r="A837" s="639"/>
      <c r="B837" s="639"/>
      <c r="C837" s="639"/>
      <c r="D837" s="639"/>
      <c r="E837" s="711"/>
      <c r="F837" s="711"/>
      <c r="G837" s="711"/>
      <c r="H837" s="711"/>
      <c r="I837" s="639"/>
      <c r="J837" s="711"/>
      <c r="K837" s="711"/>
      <c r="L837" s="711"/>
      <c r="M837" s="711"/>
      <c r="N837" s="711"/>
      <c r="O837" s="711"/>
      <c r="P837" s="711"/>
      <c r="Q837" s="711"/>
      <c r="R837" s="711"/>
      <c r="S837" s="711"/>
      <c r="T837" s="711"/>
      <c r="U837" s="711"/>
      <c r="V837" s="711"/>
      <c r="W837" s="711"/>
      <c r="X837" s="711"/>
      <c r="Y837" s="711"/>
      <c r="Z837" s="711"/>
      <c r="AA837" s="711"/>
      <c r="AB837" s="711"/>
      <c r="AC837" s="711"/>
      <c r="AD837" s="711"/>
      <c r="AE837" s="711"/>
      <c r="AF837" s="711"/>
      <c r="AG837" s="711"/>
      <c r="AH837" s="711"/>
      <c r="AI837" s="711"/>
      <c r="AJ837" s="711"/>
      <c r="AK837" s="711"/>
      <c r="AL837" s="711"/>
      <c r="AM837" s="711"/>
      <c r="AN837" s="711"/>
      <c r="AO837" s="711"/>
      <c r="AP837" s="711"/>
      <c r="AQ837" s="711"/>
      <c r="AR837" s="711"/>
      <c r="AS837" s="711"/>
      <c r="AT837" s="711"/>
      <c r="AU837" s="711"/>
      <c r="AV837" s="711"/>
      <c r="AW837" s="711"/>
      <c r="AX837" s="711"/>
      <c r="AY837" s="711"/>
      <c r="AZ837" s="711"/>
      <c r="BA837" s="711"/>
      <c r="BB837" s="711"/>
      <c r="BC837" s="711"/>
      <c r="BD837" s="711"/>
      <c r="BE837" s="711"/>
      <c r="BF837" s="711"/>
      <c r="BG837" s="711"/>
      <c r="BH837" s="711"/>
      <c r="BI837" s="711"/>
      <c r="BJ837" s="711"/>
      <c r="BK837" s="711"/>
      <c r="BL837" s="711"/>
      <c r="BM837" s="711"/>
      <c r="BN837" s="711"/>
      <c r="BO837" s="711"/>
      <c r="BP837" s="711"/>
      <c r="BQ837" s="639"/>
      <c r="CB837" s="639"/>
    </row>
    <row r="838" ht="15.75" customHeight="1">
      <c r="A838" s="639"/>
      <c r="B838" s="639"/>
      <c r="C838" s="639"/>
      <c r="D838" s="639"/>
      <c r="E838" s="711"/>
      <c r="F838" s="711"/>
      <c r="G838" s="711"/>
      <c r="H838" s="711"/>
      <c r="I838" s="639"/>
      <c r="J838" s="711"/>
      <c r="K838" s="711"/>
      <c r="L838" s="711"/>
      <c r="M838" s="711"/>
      <c r="N838" s="711"/>
      <c r="O838" s="711"/>
      <c r="P838" s="711"/>
      <c r="Q838" s="711"/>
      <c r="R838" s="711"/>
      <c r="S838" s="711"/>
      <c r="T838" s="711"/>
      <c r="U838" s="711"/>
      <c r="V838" s="711"/>
      <c r="W838" s="711"/>
      <c r="X838" s="711"/>
      <c r="Y838" s="711"/>
      <c r="Z838" s="711"/>
      <c r="AA838" s="711"/>
      <c r="AB838" s="711"/>
      <c r="AC838" s="711"/>
      <c r="AD838" s="711"/>
      <c r="AE838" s="711"/>
      <c r="AF838" s="711"/>
      <c r="AG838" s="711"/>
      <c r="AH838" s="711"/>
      <c r="AI838" s="711"/>
      <c r="AJ838" s="711"/>
      <c r="AK838" s="711"/>
      <c r="AL838" s="711"/>
      <c r="AM838" s="711"/>
      <c r="AN838" s="711"/>
      <c r="AO838" s="711"/>
      <c r="AP838" s="711"/>
      <c r="AQ838" s="711"/>
      <c r="AR838" s="711"/>
      <c r="AS838" s="711"/>
      <c r="AT838" s="711"/>
      <c r="AU838" s="711"/>
      <c r="AV838" s="711"/>
      <c r="AW838" s="711"/>
      <c r="AX838" s="711"/>
      <c r="AY838" s="711"/>
      <c r="AZ838" s="711"/>
      <c r="BA838" s="711"/>
      <c r="BB838" s="711"/>
      <c r="BC838" s="711"/>
      <c r="BD838" s="711"/>
      <c r="BE838" s="711"/>
      <c r="BF838" s="711"/>
      <c r="BG838" s="711"/>
      <c r="BH838" s="711"/>
      <c r="BI838" s="711"/>
      <c r="BJ838" s="711"/>
      <c r="BK838" s="711"/>
      <c r="BL838" s="711"/>
      <c r="BM838" s="711"/>
      <c r="BN838" s="711"/>
      <c r="BO838" s="711"/>
      <c r="BP838" s="711"/>
      <c r="BQ838" s="639"/>
      <c r="CB838" s="639"/>
    </row>
    <row r="839" ht="15.75" customHeight="1">
      <c r="A839" s="639"/>
      <c r="B839" s="639"/>
      <c r="C839" s="639"/>
      <c r="D839" s="639"/>
      <c r="E839" s="711"/>
      <c r="F839" s="711"/>
      <c r="G839" s="711"/>
      <c r="H839" s="711"/>
      <c r="I839" s="639"/>
      <c r="J839" s="711"/>
      <c r="K839" s="711"/>
      <c r="L839" s="711"/>
      <c r="M839" s="711"/>
      <c r="N839" s="711"/>
      <c r="O839" s="711"/>
      <c r="P839" s="711"/>
      <c r="Q839" s="711"/>
      <c r="R839" s="711"/>
      <c r="S839" s="711"/>
      <c r="T839" s="711"/>
      <c r="U839" s="711"/>
      <c r="V839" s="711"/>
      <c r="W839" s="711"/>
      <c r="X839" s="711"/>
      <c r="Y839" s="711"/>
      <c r="Z839" s="711"/>
      <c r="AA839" s="711"/>
      <c r="AB839" s="711"/>
      <c r="AC839" s="711"/>
      <c r="AD839" s="711"/>
      <c r="AE839" s="711"/>
      <c r="AF839" s="711"/>
      <c r="AG839" s="711"/>
      <c r="AH839" s="711"/>
      <c r="AI839" s="711"/>
      <c r="AJ839" s="711"/>
      <c r="AK839" s="711"/>
      <c r="AL839" s="711"/>
      <c r="AM839" s="711"/>
      <c r="AN839" s="711"/>
      <c r="AO839" s="711"/>
      <c r="AP839" s="711"/>
      <c r="AQ839" s="711"/>
      <c r="AR839" s="711"/>
      <c r="AS839" s="711"/>
      <c r="AT839" s="711"/>
      <c r="AU839" s="711"/>
      <c r="AV839" s="711"/>
      <c r="AW839" s="711"/>
      <c r="AX839" s="711"/>
      <c r="AY839" s="711"/>
      <c r="AZ839" s="711"/>
      <c r="BA839" s="711"/>
      <c r="BB839" s="711"/>
      <c r="BC839" s="711"/>
      <c r="BD839" s="711"/>
      <c r="BE839" s="711"/>
      <c r="BF839" s="711"/>
      <c r="BG839" s="711"/>
      <c r="BH839" s="711"/>
      <c r="BI839" s="711"/>
      <c r="BJ839" s="711"/>
      <c r="BK839" s="711"/>
      <c r="BL839" s="711"/>
      <c r="BM839" s="711"/>
      <c r="BN839" s="711"/>
      <c r="BO839" s="711"/>
      <c r="BP839" s="711"/>
      <c r="BQ839" s="639"/>
      <c r="CB839" s="639"/>
    </row>
    <row r="840" ht="15.75" customHeight="1">
      <c r="A840" s="639"/>
      <c r="B840" s="639"/>
      <c r="C840" s="639"/>
      <c r="D840" s="639"/>
      <c r="E840" s="711"/>
      <c r="F840" s="711"/>
      <c r="G840" s="711"/>
      <c r="H840" s="711"/>
      <c r="I840" s="639"/>
      <c r="J840" s="711"/>
      <c r="K840" s="711"/>
      <c r="L840" s="711"/>
      <c r="M840" s="711"/>
      <c r="N840" s="711"/>
      <c r="O840" s="711"/>
      <c r="P840" s="711"/>
      <c r="Q840" s="711"/>
      <c r="R840" s="711"/>
      <c r="S840" s="711"/>
      <c r="T840" s="711"/>
      <c r="U840" s="711"/>
      <c r="V840" s="711"/>
      <c r="W840" s="711"/>
      <c r="X840" s="711"/>
      <c r="Y840" s="711"/>
      <c r="Z840" s="711"/>
      <c r="AA840" s="711"/>
      <c r="AB840" s="711"/>
      <c r="AC840" s="711"/>
      <c r="AD840" s="711"/>
      <c r="AE840" s="711"/>
      <c r="AF840" s="711"/>
      <c r="AG840" s="711"/>
      <c r="AH840" s="711"/>
      <c r="AI840" s="711"/>
      <c r="AJ840" s="711"/>
      <c r="AK840" s="711"/>
      <c r="AL840" s="711"/>
      <c r="AM840" s="711"/>
      <c r="AN840" s="711"/>
      <c r="AO840" s="711"/>
      <c r="AP840" s="711"/>
      <c r="AQ840" s="711"/>
      <c r="AR840" s="711"/>
      <c r="AS840" s="711"/>
      <c r="AT840" s="711"/>
      <c r="AU840" s="711"/>
      <c r="AV840" s="711"/>
      <c r="AW840" s="711"/>
      <c r="AX840" s="711"/>
      <c r="AY840" s="711"/>
      <c r="AZ840" s="711"/>
      <c r="BA840" s="711"/>
      <c r="BB840" s="711"/>
      <c r="BC840" s="711"/>
      <c r="BD840" s="711"/>
      <c r="BE840" s="711"/>
      <c r="BF840" s="711"/>
      <c r="BG840" s="711"/>
      <c r="BH840" s="711"/>
      <c r="BI840" s="711"/>
      <c r="BJ840" s="711"/>
      <c r="BK840" s="711"/>
      <c r="BL840" s="711"/>
      <c r="BM840" s="711"/>
      <c r="BN840" s="711"/>
      <c r="BO840" s="711"/>
      <c r="BP840" s="711"/>
      <c r="BQ840" s="639"/>
      <c r="CB840" s="639"/>
    </row>
    <row r="841" ht="15.75" customHeight="1">
      <c r="A841" s="639"/>
      <c r="B841" s="639"/>
      <c r="C841" s="639"/>
      <c r="D841" s="639"/>
      <c r="E841" s="711"/>
      <c r="F841" s="711"/>
      <c r="G841" s="711"/>
      <c r="H841" s="711"/>
      <c r="I841" s="639"/>
      <c r="J841" s="711"/>
      <c r="K841" s="711"/>
      <c r="L841" s="711"/>
      <c r="M841" s="711"/>
      <c r="N841" s="711"/>
      <c r="O841" s="711"/>
      <c r="P841" s="711"/>
      <c r="Q841" s="711"/>
      <c r="R841" s="711"/>
      <c r="S841" s="711"/>
      <c r="T841" s="711"/>
      <c r="U841" s="711"/>
      <c r="V841" s="711"/>
      <c r="W841" s="711"/>
      <c r="X841" s="711"/>
      <c r="Y841" s="711"/>
      <c r="Z841" s="711"/>
      <c r="AA841" s="711"/>
      <c r="AB841" s="711"/>
      <c r="AC841" s="711"/>
      <c r="AD841" s="711"/>
      <c r="AE841" s="711"/>
      <c r="AF841" s="711"/>
      <c r="AG841" s="711"/>
      <c r="AH841" s="711"/>
      <c r="AI841" s="711"/>
      <c r="AJ841" s="711"/>
      <c r="AK841" s="711"/>
      <c r="AL841" s="711"/>
      <c r="AM841" s="711"/>
      <c r="AN841" s="711"/>
      <c r="AO841" s="711"/>
      <c r="AP841" s="711"/>
      <c r="AQ841" s="711"/>
      <c r="AR841" s="711"/>
      <c r="AS841" s="711"/>
      <c r="AT841" s="711"/>
      <c r="AU841" s="711"/>
      <c r="AV841" s="711"/>
      <c r="AW841" s="711"/>
      <c r="AX841" s="711"/>
      <c r="AY841" s="711"/>
      <c r="AZ841" s="711"/>
      <c r="BA841" s="711"/>
      <c r="BB841" s="711"/>
      <c r="BC841" s="711"/>
      <c r="BD841" s="711"/>
      <c r="BE841" s="711"/>
      <c r="BF841" s="711"/>
      <c r="BG841" s="711"/>
      <c r="BH841" s="711"/>
      <c r="BI841" s="711"/>
      <c r="BJ841" s="711"/>
      <c r="BK841" s="711"/>
      <c r="BL841" s="711"/>
      <c r="BM841" s="711"/>
      <c r="BN841" s="711"/>
      <c r="BO841" s="711"/>
      <c r="BP841" s="711"/>
      <c r="BQ841" s="639"/>
      <c r="CB841" s="639"/>
    </row>
    <row r="842" ht="15.75" customHeight="1">
      <c r="A842" s="639"/>
      <c r="B842" s="639"/>
      <c r="C842" s="639"/>
      <c r="D842" s="639"/>
      <c r="E842" s="711"/>
      <c r="F842" s="711"/>
      <c r="G842" s="711"/>
      <c r="H842" s="711"/>
      <c r="I842" s="639"/>
      <c r="J842" s="711"/>
      <c r="K842" s="711"/>
      <c r="L842" s="711"/>
      <c r="M842" s="711"/>
      <c r="N842" s="711"/>
      <c r="O842" s="711"/>
      <c r="P842" s="711"/>
      <c r="Q842" s="711"/>
      <c r="R842" s="711"/>
      <c r="S842" s="711"/>
      <c r="T842" s="711"/>
      <c r="U842" s="711"/>
      <c r="V842" s="711"/>
      <c r="W842" s="711"/>
      <c r="X842" s="711"/>
      <c r="Y842" s="711"/>
      <c r="Z842" s="711"/>
      <c r="AA842" s="711"/>
      <c r="AB842" s="711"/>
      <c r="AC842" s="711"/>
      <c r="AD842" s="711"/>
      <c r="AE842" s="711"/>
      <c r="AF842" s="711"/>
      <c r="AG842" s="711"/>
      <c r="AH842" s="711"/>
      <c r="AI842" s="711"/>
      <c r="AJ842" s="711"/>
      <c r="AK842" s="711"/>
      <c r="AL842" s="711"/>
      <c r="AM842" s="711"/>
      <c r="AN842" s="711"/>
      <c r="AO842" s="711"/>
      <c r="AP842" s="711"/>
      <c r="AQ842" s="711"/>
      <c r="AR842" s="711"/>
      <c r="AS842" s="711"/>
      <c r="AT842" s="711"/>
      <c r="AU842" s="711"/>
      <c r="AV842" s="711"/>
      <c r="AW842" s="711"/>
      <c r="AX842" s="711"/>
      <c r="AY842" s="711"/>
      <c r="AZ842" s="711"/>
      <c r="BA842" s="711"/>
      <c r="BB842" s="711"/>
      <c r="BC842" s="711"/>
      <c r="BD842" s="711"/>
      <c r="BE842" s="711"/>
      <c r="BF842" s="711"/>
      <c r="BG842" s="711"/>
      <c r="BH842" s="711"/>
      <c r="BI842" s="711"/>
      <c r="BJ842" s="711"/>
      <c r="BK842" s="711"/>
      <c r="BL842" s="711"/>
      <c r="BM842" s="711"/>
      <c r="BN842" s="711"/>
      <c r="BO842" s="711"/>
      <c r="BP842" s="711"/>
      <c r="BQ842" s="639"/>
      <c r="CB842" s="639"/>
    </row>
    <row r="843" ht="15.75" customHeight="1">
      <c r="A843" s="639"/>
      <c r="B843" s="639"/>
      <c r="C843" s="639"/>
      <c r="D843" s="639"/>
      <c r="E843" s="711"/>
      <c r="F843" s="711"/>
      <c r="G843" s="711"/>
      <c r="H843" s="711"/>
      <c r="I843" s="639"/>
      <c r="J843" s="711"/>
      <c r="K843" s="711"/>
      <c r="L843" s="711"/>
      <c r="M843" s="711"/>
      <c r="N843" s="711"/>
      <c r="O843" s="711"/>
      <c r="P843" s="711"/>
      <c r="Q843" s="711"/>
      <c r="R843" s="711"/>
      <c r="S843" s="711"/>
      <c r="T843" s="711"/>
      <c r="U843" s="711"/>
      <c r="V843" s="711"/>
      <c r="W843" s="711"/>
      <c r="X843" s="711"/>
      <c r="Y843" s="711"/>
      <c r="Z843" s="711"/>
      <c r="AA843" s="711"/>
      <c r="AB843" s="711"/>
      <c r="AC843" s="711"/>
      <c r="AD843" s="711"/>
      <c r="AE843" s="711"/>
      <c r="AF843" s="711"/>
      <c r="AG843" s="711"/>
      <c r="AH843" s="711"/>
      <c r="AI843" s="711"/>
      <c r="AJ843" s="711"/>
      <c r="AK843" s="711"/>
      <c r="AL843" s="711"/>
      <c r="AM843" s="711"/>
      <c r="AN843" s="711"/>
      <c r="AO843" s="711"/>
      <c r="AP843" s="711"/>
      <c r="AQ843" s="711"/>
      <c r="AR843" s="711"/>
      <c r="AS843" s="711"/>
      <c r="AT843" s="711"/>
      <c r="AU843" s="711"/>
      <c r="AV843" s="711"/>
      <c r="AW843" s="711"/>
      <c r="AX843" s="711"/>
      <c r="AY843" s="711"/>
      <c r="AZ843" s="711"/>
      <c r="BA843" s="711"/>
      <c r="BB843" s="711"/>
      <c r="BC843" s="711"/>
      <c r="BD843" s="711"/>
      <c r="BE843" s="711"/>
      <c r="BF843" s="711"/>
      <c r="BG843" s="711"/>
      <c r="BH843" s="711"/>
      <c r="BI843" s="711"/>
      <c r="BJ843" s="711"/>
      <c r="BK843" s="711"/>
      <c r="BL843" s="711"/>
      <c r="BM843" s="711"/>
      <c r="BN843" s="711"/>
      <c r="BO843" s="711"/>
      <c r="BP843" s="711"/>
      <c r="BQ843" s="639"/>
      <c r="CB843" s="639"/>
    </row>
    <row r="844" ht="15.75" customHeight="1">
      <c r="A844" s="639"/>
      <c r="B844" s="639"/>
      <c r="C844" s="639"/>
      <c r="D844" s="639"/>
      <c r="E844" s="711"/>
      <c r="F844" s="711"/>
      <c r="G844" s="711"/>
      <c r="H844" s="711"/>
      <c r="I844" s="639"/>
      <c r="J844" s="711"/>
      <c r="K844" s="711"/>
      <c r="L844" s="711"/>
      <c r="M844" s="711"/>
      <c r="N844" s="711"/>
      <c r="O844" s="711"/>
      <c r="P844" s="711"/>
      <c r="Q844" s="711"/>
      <c r="R844" s="711"/>
      <c r="S844" s="711"/>
      <c r="T844" s="711"/>
      <c r="U844" s="711"/>
      <c r="V844" s="711"/>
      <c r="W844" s="711"/>
      <c r="X844" s="711"/>
      <c r="Y844" s="711"/>
      <c r="Z844" s="711"/>
      <c r="AA844" s="711"/>
      <c r="AB844" s="711"/>
      <c r="AC844" s="711"/>
      <c r="AD844" s="711"/>
      <c r="AE844" s="711"/>
      <c r="AF844" s="711"/>
      <c r="AG844" s="711"/>
      <c r="AH844" s="711"/>
      <c r="AI844" s="711"/>
      <c r="AJ844" s="711"/>
      <c r="AK844" s="711"/>
      <c r="AL844" s="711"/>
      <c r="AM844" s="711"/>
      <c r="AN844" s="711"/>
      <c r="AO844" s="711"/>
      <c r="AP844" s="711"/>
      <c r="AQ844" s="711"/>
      <c r="AR844" s="711"/>
      <c r="AS844" s="711"/>
      <c r="AT844" s="711"/>
      <c r="AU844" s="711"/>
      <c r="AV844" s="711"/>
      <c r="AW844" s="711"/>
      <c r="AX844" s="711"/>
      <c r="AY844" s="711"/>
      <c r="AZ844" s="711"/>
      <c r="BA844" s="711"/>
      <c r="BB844" s="711"/>
      <c r="BC844" s="711"/>
      <c r="BD844" s="711"/>
      <c r="BE844" s="711"/>
      <c r="BF844" s="711"/>
      <c r="BG844" s="711"/>
      <c r="BH844" s="711"/>
      <c r="BI844" s="711"/>
      <c r="BJ844" s="711"/>
      <c r="BK844" s="711"/>
      <c r="BL844" s="711"/>
      <c r="BM844" s="711"/>
      <c r="BN844" s="711"/>
      <c r="BO844" s="711"/>
      <c r="BP844" s="711"/>
      <c r="BQ844" s="639"/>
      <c r="CB844" s="639"/>
    </row>
    <row r="845" ht="15.75" customHeight="1">
      <c r="A845" s="639"/>
      <c r="B845" s="639"/>
      <c r="C845" s="639"/>
      <c r="D845" s="639"/>
      <c r="E845" s="711"/>
      <c r="F845" s="711"/>
      <c r="G845" s="711"/>
      <c r="H845" s="711"/>
      <c r="I845" s="639"/>
      <c r="J845" s="711"/>
      <c r="K845" s="711"/>
      <c r="L845" s="711"/>
      <c r="M845" s="711"/>
      <c r="N845" s="711"/>
      <c r="O845" s="711"/>
      <c r="P845" s="711"/>
      <c r="Q845" s="711"/>
      <c r="R845" s="711"/>
      <c r="S845" s="711"/>
      <c r="T845" s="711"/>
      <c r="U845" s="711"/>
      <c r="V845" s="711"/>
      <c r="W845" s="711"/>
      <c r="X845" s="711"/>
      <c r="Y845" s="711"/>
      <c r="Z845" s="711"/>
      <c r="AA845" s="711"/>
      <c r="AB845" s="711"/>
      <c r="AC845" s="711"/>
      <c r="AD845" s="711"/>
      <c r="AE845" s="711"/>
      <c r="AF845" s="711"/>
      <c r="AG845" s="711"/>
      <c r="AH845" s="711"/>
      <c r="AI845" s="711"/>
      <c r="AJ845" s="711"/>
      <c r="AK845" s="711"/>
      <c r="AL845" s="711"/>
      <c r="AM845" s="711"/>
      <c r="AN845" s="711"/>
      <c r="AO845" s="711"/>
      <c r="AP845" s="711"/>
      <c r="AQ845" s="711"/>
      <c r="AR845" s="711"/>
      <c r="AS845" s="711"/>
      <c r="AT845" s="711"/>
      <c r="AU845" s="711"/>
      <c r="AV845" s="711"/>
      <c r="AW845" s="711"/>
      <c r="AX845" s="711"/>
      <c r="AY845" s="711"/>
      <c r="AZ845" s="711"/>
      <c r="BA845" s="711"/>
      <c r="BB845" s="711"/>
      <c r="BC845" s="711"/>
      <c r="BD845" s="711"/>
      <c r="BE845" s="711"/>
      <c r="BF845" s="711"/>
      <c r="BG845" s="711"/>
      <c r="BH845" s="711"/>
      <c r="BI845" s="711"/>
      <c r="BJ845" s="711"/>
      <c r="BK845" s="711"/>
      <c r="BL845" s="711"/>
      <c r="BM845" s="711"/>
      <c r="BN845" s="711"/>
      <c r="BO845" s="711"/>
      <c r="BP845" s="711"/>
      <c r="BQ845" s="639"/>
      <c r="CB845" s="639"/>
    </row>
    <row r="846" ht="15.75" customHeight="1">
      <c r="A846" s="639"/>
      <c r="B846" s="639"/>
      <c r="C846" s="639"/>
      <c r="D846" s="639"/>
      <c r="E846" s="711"/>
      <c r="F846" s="711"/>
      <c r="G846" s="711"/>
      <c r="H846" s="711"/>
      <c r="I846" s="639"/>
      <c r="J846" s="711"/>
      <c r="K846" s="711"/>
      <c r="L846" s="711"/>
      <c r="M846" s="711"/>
      <c r="N846" s="711"/>
      <c r="O846" s="711"/>
      <c r="P846" s="711"/>
      <c r="Q846" s="711"/>
      <c r="R846" s="711"/>
      <c r="S846" s="711"/>
      <c r="T846" s="711"/>
      <c r="U846" s="711"/>
      <c r="V846" s="711"/>
      <c r="W846" s="711"/>
      <c r="X846" s="711"/>
      <c r="Y846" s="711"/>
      <c r="Z846" s="711"/>
      <c r="AA846" s="711"/>
      <c r="AB846" s="711"/>
      <c r="AC846" s="711"/>
      <c r="AD846" s="711"/>
      <c r="AE846" s="711"/>
      <c r="AF846" s="711"/>
      <c r="AG846" s="711"/>
      <c r="AH846" s="711"/>
      <c r="AI846" s="711"/>
      <c r="AJ846" s="711"/>
      <c r="AK846" s="711"/>
      <c r="AL846" s="711"/>
      <c r="AM846" s="711"/>
      <c r="AN846" s="711"/>
      <c r="AO846" s="711"/>
      <c r="AP846" s="711"/>
      <c r="AQ846" s="711"/>
      <c r="AR846" s="711"/>
      <c r="AS846" s="711"/>
      <c r="AT846" s="711"/>
      <c r="AU846" s="711"/>
      <c r="AV846" s="711"/>
      <c r="AW846" s="711"/>
      <c r="AX846" s="711"/>
      <c r="AY846" s="711"/>
      <c r="AZ846" s="711"/>
      <c r="BA846" s="711"/>
      <c r="BB846" s="711"/>
      <c r="BC846" s="711"/>
      <c r="BD846" s="711"/>
      <c r="BE846" s="711"/>
      <c r="BF846" s="711"/>
      <c r="BG846" s="711"/>
      <c r="BH846" s="711"/>
      <c r="BI846" s="711"/>
      <c r="BJ846" s="711"/>
      <c r="BK846" s="711"/>
      <c r="BL846" s="711"/>
      <c r="BM846" s="711"/>
      <c r="BN846" s="711"/>
      <c r="BO846" s="711"/>
      <c r="BP846" s="711"/>
      <c r="BQ846" s="639"/>
      <c r="CB846" s="639"/>
    </row>
    <row r="847" ht="15.75" customHeight="1">
      <c r="A847" s="639"/>
      <c r="B847" s="639"/>
      <c r="C847" s="639"/>
      <c r="D847" s="639"/>
      <c r="E847" s="711"/>
      <c r="F847" s="711"/>
      <c r="G847" s="711"/>
      <c r="H847" s="711"/>
      <c r="I847" s="639"/>
      <c r="J847" s="711"/>
      <c r="K847" s="711"/>
      <c r="L847" s="711"/>
      <c r="M847" s="711"/>
      <c r="N847" s="711"/>
      <c r="O847" s="711"/>
      <c r="P847" s="711"/>
      <c r="Q847" s="711"/>
      <c r="R847" s="711"/>
      <c r="S847" s="711"/>
      <c r="T847" s="711"/>
      <c r="U847" s="711"/>
      <c r="V847" s="711"/>
      <c r="W847" s="711"/>
      <c r="X847" s="711"/>
      <c r="Y847" s="711"/>
      <c r="Z847" s="711"/>
      <c r="AA847" s="711"/>
      <c r="AB847" s="711"/>
      <c r="AC847" s="711"/>
      <c r="AD847" s="711"/>
      <c r="AE847" s="711"/>
      <c r="AF847" s="711"/>
      <c r="AG847" s="711"/>
      <c r="AH847" s="711"/>
      <c r="AI847" s="711"/>
      <c r="AJ847" s="711"/>
      <c r="AK847" s="711"/>
      <c r="AL847" s="711"/>
      <c r="AM847" s="711"/>
      <c r="AN847" s="711"/>
      <c r="AO847" s="711"/>
      <c r="AP847" s="711"/>
      <c r="AQ847" s="711"/>
      <c r="AR847" s="711"/>
      <c r="AS847" s="711"/>
      <c r="AT847" s="711"/>
      <c r="AU847" s="711"/>
      <c r="AV847" s="711"/>
      <c r="AW847" s="711"/>
      <c r="AX847" s="711"/>
      <c r="AY847" s="711"/>
      <c r="AZ847" s="711"/>
      <c r="BA847" s="711"/>
      <c r="BB847" s="711"/>
      <c r="BC847" s="711"/>
      <c r="BD847" s="711"/>
      <c r="BE847" s="711"/>
      <c r="BF847" s="711"/>
      <c r="BG847" s="711"/>
      <c r="BH847" s="711"/>
      <c r="BI847" s="711"/>
      <c r="BJ847" s="711"/>
      <c r="BK847" s="711"/>
      <c r="BL847" s="711"/>
      <c r="BM847" s="711"/>
      <c r="BN847" s="711"/>
      <c r="BO847" s="711"/>
      <c r="BP847" s="711"/>
      <c r="BQ847" s="639"/>
      <c r="CB847" s="639"/>
    </row>
    <row r="848" ht="15.75" customHeight="1">
      <c r="A848" s="639"/>
      <c r="B848" s="639"/>
      <c r="C848" s="639"/>
      <c r="D848" s="639"/>
      <c r="E848" s="711"/>
      <c r="F848" s="711"/>
      <c r="G848" s="711"/>
      <c r="H848" s="711"/>
      <c r="I848" s="639"/>
      <c r="J848" s="711"/>
      <c r="K848" s="711"/>
      <c r="L848" s="711"/>
      <c r="M848" s="711"/>
      <c r="N848" s="711"/>
      <c r="O848" s="711"/>
      <c r="P848" s="711"/>
      <c r="Q848" s="711"/>
      <c r="R848" s="711"/>
      <c r="S848" s="711"/>
      <c r="T848" s="711"/>
      <c r="U848" s="711"/>
      <c r="V848" s="711"/>
      <c r="W848" s="711"/>
      <c r="X848" s="711"/>
      <c r="Y848" s="711"/>
      <c r="Z848" s="711"/>
      <c r="AA848" s="711"/>
      <c r="AB848" s="711"/>
      <c r="AC848" s="711"/>
      <c r="AD848" s="711"/>
      <c r="AE848" s="711"/>
      <c r="AF848" s="711"/>
      <c r="AG848" s="711"/>
      <c r="AH848" s="711"/>
      <c r="AI848" s="711"/>
      <c r="AJ848" s="711"/>
      <c r="AK848" s="711"/>
      <c r="AL848" s="711"/>
      <c r="AM848" s="711"/>
      <c r="AN848" s="711"/>
      <c r="AO848" s="711"/>
      <c r="AP848" s="711"/>
      <c r="AQ848" s="711"/>
      <c r="AR848" s="711"/>
      <c r="AS848" s="711"/>
      <c r="AT848" s="711"/>
      <c r="AU848" s="711"/>
      <c r="AV848" s="711"/>
      <c r="AW848" s="711"/>
      <c r="AX848" s="711"/>
      <c r="AY848" s="711"/>
      <c r="AZ848" s="711"/>
      <c r="BA848" s="711"/>
      <c r="BB848" s="711"/>
      <c r="BC848" s="711"/>
      <c r="BD848" s="711"/>
      <c r="BE848" s="711"/>
      <c r="BF848" s="711"/>
      <c r="BG848" s="711"/>
      <c r="BH848" s="711"/>
      <c r="BI848" s="711"/>
      <c r="BJ848" s="711"/>
      <c r="BK848" s="711"/>
      <c r="BL848" s="711"/>
      <c r="BM848" s="711"/>
      <c r="BN848" s="711"/>
      <c r="BO848" s="711"/>
      <c r="BP848" s="711"/>
      <c r="BQ848" s="639"/>
      <c r="CB848" s="639"/>
    </row>
    <row r="849" ht="15.75" customHeight="1">
      <c r="A849" s="639"/>
      <c r="B849" s="639"/>
      <c r="C849" s="639"/>
      <c r="D849" s="639"/>
      <c r="E849" s="711"/>
      <c r="F849" s="711"/>
      <c r="G849" s="711"/>
      <c r="H849" s="711"/>
      <c r="I849" s="639"/>
      <c r="J849" s="711"/>
      <c r="K849" s="711"/>
      <c r="L849" s="711"/>
      <c r="M849" s="711"/>
      <c r="N849" s="711"/>
      <c r="O849" s="711"/>
      <c r="P849" s="711"/>
      <c r="Q849" s="711"/>
      <c r="R849" s="711"/>
      <c r="S849" s="711"/>
      <c r="T849" s="711"/>
      <c r="U849" s="711"/>
      <c r="V849" s="711"/>
      <c r="W849" s="711"/>
      <c r="X849" s="711"/>
      <c r="Y849" s="711"/>
      <c r="Z849" s="711"/>
      <c r="AA849" s="711"/>
      <c r="AB849" s="711"/>
      <c r="AC849" s="711"/>
      <c r="AD849" s="711"/>
      <c r="AE849" s="711"/>
      <c r="AF849" s="711"/>
      <c r="AG849" s="711"/>
      <c r="AH849" s="711"/>
      <c r="AI849" s="711"/>
      <c r="AJ849" s="711"/>
      <c r="AK849" s="711"/>
      <c r="AL849" s="711"/>
      <c r="AM849" s="711"/>
      <c r="AN849" s="711"/>
      <c r="AO849" s="711"/>
      <c r="AP849" s="711"/>
      <c r="AQ849" s="711"/>
      <c r="AR849" s="711"/>
      <c r="AS849" s="711"/>
      <c r="AT849" s="711"/>
      <c r="AU849" s="711"/>
      <c r="AV849" s="711"/>
      <c r="AW849" s="711"/>
      <c r="AX849" s="711"/>
      <c r="AY849" s="711"/>
      <c r="AZ849" s="711"/>
      <c r="BA849" s="711"/>
      <c r="BB849" s="711"/>
      <c r="BC849" s="711"/>
      <c r="BD849" s="711"/>
      <c r="BE849" s="711"/>
      <c r="BF849" s="711"/>
      <c r="BG849" s="711"/>
      <c r="BH849" s="711"/>
      <c r="BI849" s="711"/>
      <c r="BJ849" s="711"/>
      <c r="BK849" s="711"/>
      <c r="BL849" s="711"/>
      <c r="BM849" s="711"/>
      <c r="BN849" s="711"/>
      <c r="BO849" s="711"/>
      <c r="BP849" s="711"/>
      <c r="BQ849" s="639"/>
      <c r="CB849" s="639"/>
    </row>
    <row r="850" ht="15.75" customHeight="1">
      <c r="A850" s="639"/>
      <c r="B850" s="639"/>
      <c r="C850" s="639"/>
      <c r="D850" s="639"/>
      <c r="E850" s="711"/>
      <c r="F850" s="711"/>
      <c r="G850" s="711"/>
      <c r="H850" s="711"/>
      <c r="I850" s="639"/>
      <c r="J850" s="711"/>
      <c r="K850" s="711"/>
      <c r="L850" s="711"/>
      <c r="M850" s="711"/>
      <c r="N850" s="711"/>
      <c r="O850" s="711"/>
      <c r="P850" s="711"/>
      <c r="Q850" s="711"/>
      <c r="R850" s="711"/>
      <c r="S850" s="711"/>
      <c r="T850" s="711"/>
      <c r="U850" s="711"/>
      <c r="V850" s="711"/>
      <c r="W850" s="711"/>
      <c r="X850" s="711"/>
      <c r="Y850" s="711"/>
      <c r="Z850" s="711"/>
      <c r="AA850" s="711"/>
      <c r="AB850" s="711"/>
      <c r="AC850" s="711"/>
      <c r="AD850" s="711"/>
      <c r="AE850" s="711"/>
      <c r="AF850" s="711"/>
      <c r="AG850" s="711"/>
      <c r="AH850" s="711"/>
      <c r="AI850" s="711"/>
      <c r="AJ850" s="711"/>
      <c r="AK850" s="711"/>
      <c r="AL850" s="711"/>
      <c r="AM850" s="711"/>
      <c r="AN850" s="711"/>
      <c r="AO850" s="711"/>
      <c r="AP850" s="711"/>
      <c r="AQ850" s="711"/>
      <c r="AR850" s="711"/>
      <c r="AS850" s="711"/>
      <c r="AT850" s="711"/>
      <c r="AU850" s="711"/>
      <c r="AV850" s="711"/>
      <c r="AW850" s="711"/>
      <c r="AX850" s="711"/>
      <c r="AY850" s="711"/>
      <c r="AZ850" s="711"/>
      <c r="BA850" s="711"/>
      <c r="BB850" s="711"/>
      <c r="BC850" s="711"/>
      <c r="BD850" s="711"/>
      <c r="BE850" s="711"/>
      <c r="BF850" s="711"/>
      <c r="BG850" s="711"/>
      <c r="BH850" s="711"/>
      <c r="BI850" s="711"/>
      <c r="BJ850" s="711"/>
      <c r="BK850" s="711"/>
      <c r="BL850" s="711"/>
      <c r="BM850" s="711"/>
      <c r="BN850" s="711"/>
      <c r="BO850" s="711"/>
      <c r="BP850" s="711"/>
      <c r="BQ850" s="639"/>
      <c r="CB850" s="639"/>
    </row>
    <row r="851" ht="15.75" customHeight="1">
      <c r="A851" s="639"/>
      <c r="B851" s="639"/>
      <c r="C851" s="639"/>
      <c r="D851" s="639"/>
      <c r="E851" s="711"/>
      <c r="F851" s="711"/>
      <c r="G851" s="711"/>
      <c r="H851" s="711"/>
      <c r="I851" s="639"/>
      <c r="J851" s="711"/>
      <c r="K851" s="711"/>
      <c r="L851" s="711"/>
      <c r="M851" s="711"/>
      <c r="N851" s="711"/>
      <c r="O851" s="711"/>
      <c r="P851" s="711"/>
      <c r="Q851" s="711"/>
      <c r="R851" s="711"/>
      <c r="S851" s="711"/>
      <c r="T851" s="711"/>
      <c r="U851" s="711"/>
      <c r="V851" s="711"/>
      <c r="W851" s="711"/>
      <c r="X851" s="711"/>
      <c r="Y851" s="711"/>
      <c r="Z851" s="711"/>
      <c r="AA851" s="711"/>
      <c r="AB851" s="711"/>
      <c r="AC851" s="711"/>
      <c r="AD851" s="711"/>
      <c r="AE851" s="711"/>
      <c r="AF851" s="711"/>
      <c r="AG851" s="711"/>
      <c r="AH851" s="711"/>
      <c r="AI851" s="711"/>
      <c r="AJ851" s="711"/>
      <c r="AK851" s="711"/>
      <c r="AL851" s="711"/>
      <c r="AM851" s="711"/>
      <c r="AN851" s="711"/>
      <c r="AO851" s="711"/>
      <c r="AP851" s="711"/>
      <c r="AQ851" s="711"/>
      <c r="AR851" s="711"/>
      <c r="AS851" s="711"/>
      <c r="AT851" s="711"/>
      <c r="AU851" s="711"/>
      <c r="AV851" s="711"/>
      <c r="AW851" s="711"/>
      <c r="AX851" s="711"/>
      <c r="AY851" s="711"/>
      <c r="AZ851" s="711"/>
      <c r="BA851" s="711"/>
      <c r="BB851" s="711"/>
      <c r="BC851" s="711"/>
      <c r="BD851" s="711"/>
      <c r="BE851" s="711"/>
      <c r="BF851" s="711"/>
      <c r="BG851" s="711"/>
      <c r="BH851" s="711"/>
      <c r="BI851" s="711"/>
      <c r="BJ851" s="711"/>
      <c r="BK851" s="711"/>
      <c r="BL851" s="711"/>
      <c r="BM851" s="711"/>
      <c r="BN851" s="711"/>
      <c r="BO851" s="711"/>
      <c r="BP851" s="711"/>
      <c r="BQ851" s="639"/>
      <c r="CB851" s="639"/>
    </row>
    <row r="852" ht="15.75" customHeight="1">
      <c r="A852" s="639"/>
      <c r="B852" s="639"/>
      <c r="C852" s="639"/>
      <c r="D852" s="639"/>
      <c r="E852" s="711"/>
      <c r="F852" s="711"/>
      <c r="G852" s="711"/>
      <c r="H852" s="711"/>
      <c r="I852" s="639"/>
      <c r="J852" s="711"/>
      <c r="K852" s="711"/>
      <c r="L852" s="711"/>
      <c r="M852" s="711"/>
      <c r="N852" s="711"/>
      <c r="O852" s="711"/>
      <c r="P852" s="711"/>
      <c r="Q852" s="711"/>
      <c r="R852" s="711"/>
      <c r="S852" s="711"/>
      <c r="T852" s="711"/>
      <c r="U852" s="711"/>
      <c r="V852" s="711"/>
      <c r="W852" s="711"/>
      <c r="X852" s="711"/>
      <c r="Y852" s="711"/>
      <c r="Z852" s="711"/>
      <c r="AA852" s="711"/>
      <c r="AB852" s="711"/>
      <c r="AC852" s="711"/>
      <c r="AD852" s="711"/>
      <c r="AE852" s="711"/>
      <c r="AF852" s="711"/>
      <c r="AG852" s="711"/>
      <c r="AH852" s="711"/>
      <c r="AI852" s="711"/>
      <c r="AJ852" s="711"/>
      <c r="AK852" s="711"/>
      <c r="AL852" s="711"/>
      <c r="AM852" s="711"/>
      <c r="AN852" s="711"/>
      <c r="AO852" s="711"/>
      <c r="AP852" s="711"/>
      <c r="AQ852" s="711"/>
      <c r="AR852" s="711"/>
      <c r="AS852" s="711"/>
      <c r="AT852" s="711"/>
      <c r="AU852" s="711"/>
      <c r="AV852" s="711"/>
      <c r="AW852" s="711"/>
      <c r="AX852" s="711"/>
      <c r="AY852" s="711"/>
      <c r="AZ852" s="711"/>
      <c r="BA852" s="711"/>
      <c r="BB852" s="711"/>
      <c r="BC852" s="711"/>
      <c r="BD852" s="711"/>
      <c r="BE852" s="711"/>
      <c r="BF852" s="711"/>
      <c r="BG852" s="711"/>
      <c r="BH852" s="711"/>
      <c r="BI852" s="711"/>
      <c r="BJ852" s="711"/>
      <c r="BK852" s="711"/>
      <c r="BL852" s="711"/>
      <c r="BM852" s="711"/>
      <c r="BN852" s="711"/>
      <c r="BO852" s="711"/>
      <c r="BP852" s="711"/>
      <c r="BQ852" s="639"/>
      <c r="CB852" s="639"/>
    </row>
    <row r="853" ht="15.75" customHeight="1">
      <c r="A853" s="639"/>
      <c r="B853" s="639"/>
      <c r="C853" s="639"/>
      <c r="D853" s="639"/>
      <c r="E853" s="711"/>
      <c r="F853" s="711"/>
      <c r="G853" s="711"/>
      <c r="H853" s="711"/>
      <c r="I853" s="639"/>
      <c r="J853" s="711"/>
      <c r="K853" s="711"/>
      <c r="L853" s="711"/>
      <c r="M853" s="711"/>
      <c r="N853" s="711"/>
      <c r="O853" s="711"/>
      <c r="P853" s="711"/>
      <c r="Q853" s="711"/>
      <c r="R853" s="711"/>
      <c r="S853" s="711"/>
      <c r="T853" s="711"/>
      <c r="U853" s="711"/>
      <c r="V853" s="711"/>
      <c r="W853" s="711"/>
      <c r="X853" s="711"/>
      <c r="Y853" s="711"/>
      <c r="Z853" s="711"/>
      <c r="AA853" s="711"/>
      <c r="AB853" s="711"/>
      <c r="AC853" s="711"/>
      <c r="AD853" s="711"/>
      <c r="AE853" s="711"/>
      <c r="AF853" s="711"/>
      <c r="AG853" s="711"/>
      <c r="AH853" s="711"/>
      <c r="AI853" s="711"/>
      <c r="AJ853" s="711"/>
      <c r="AK853" s="711"/>
      <c r="AL853" s="711"/>
      <c r="AM853" s="711"/>
      <c r="AN853" s="711"/>
      <c r="AO853" s="711"/>
      <c r="AP853" s="711"/>
      <c r="AQ853" s="711"/>
      <c r="AR853" s="711"/>
      <c r="AS853" s="711"/>
      <c r="AT853" s="711"/>
      <c r="AU853" s="711"/>
      <c r="AV853" s="711"/>
      <c r="AW853" s="711"/>
      <c r="AX853" s="711"/>
      <c r="AY853" s="711"/>
      <c r="AZ853" s="711"/>
      <c r="BA853" s="711"/>
      <c r="BB853" s="711"/>
      <c r="BC853" s="711"/>
      <c r="BD853" s="711"/>
      <c r="BE853" s="711"/>
      <c r="BF853" s="711"/>
      <c r="BG853" s="711"/>
      <c r="BH853" s="711"/>
      <c r="BI853" s="711"/>
      <c r="BJ853" s="711"/>
      <c r="BK853" s="711"/>
      <c r="BL853" s="711"/>
      <c r="BM853" s="711"/>
      <c r="BN853" s="711"/>
      <c r="BO853" s="711"/>
      <c r="BP853" s="711"/>
      <c r="BQ853" s="639"/>
      <c r="CB853" s="639"/>
    </row>
    <row r="854" ht="15.75" customHeight="1">
      <c r="A854" s="639"/>
      <c r="B854" s="639"/>
      <c r="C854" s="639"/>
      <c r="D854" s="639"/>
      <c r="E854" s="711"/>
      <c r="F854" s="711"/>
      <c r="G854" s="711"/>
      <c r="H854" s="711"/>
      <c r="I854" s="639"/>
      <c r="J854" s="711"/>
      <c r="K854" s="711"/>
      <c r="L854" s="711"/>
      <c r="M854" s="711"/>
      <c r="N854" s="711"/>
      <c r="O854" s="711"/>
      <c r="P854" s="711"/>
      <c r="Q854" s="711"/>
      <c r="R854" s="711"/>
      <c r="S854" s="711"/>
      <c r="T854" s="711"/>
      <c r="U854" s="711"/>
      <c r="V854" s="711"/>
      <c r="W854" s="711"/>
      <c r="X854" s="711"/>
      <c r="Y854" s="711"/>
      <c r="Z854" s="711"/>
      <c r="AA854" s="711"/>
      <c r="AB854" s="711"/>
      <c r="AC854" s="711"/>
      <c r="AD854" s="711"/>
      <c r="AE854" s="711"/>
      <c r="AF854" s="711"/>
      <c r="AG854" s="711"/>
      <c r="AH854" s="711"/>
      <c r="AI854" s="711"/>
      <c r="AJ854" s="711"/>
      <c r="AK854" s="711"/>
      <c r="AL854" s="711"/>
      <c r="AM854" s="711"/>
      <c r="AN854" s="711"/>
      <c r="AO854" s="711"/>
      <c r="AP854" s="711"/>
      <c r="AQ854" s="711"/>
      <c r="AR854" s="711"/>
      <c r="AS854" s="711"/>
      <c r="AT854" s="711"/>
      <c r="AU854" s="711"/>
      <c r="AV854" s="711"/>
      <c r="AW854" s="711"/>
      <c r="AX854" s="711"/>
      <c r="AY854" s="711"/>
      <c r="AZ854" s="711"/>
      <c r="BA854" s="711"/>
      <c r="BB854" s="711"/>
      <c r="BC854" s="711"/>
      <c r="BD854" s="711"/>
      <c r="BE854" s="711"/>
      <c r="BF854" s="711"/>
      <c r="BG854" s="711"/>
      <c r="BH854" s="711"/>
      <c r="BI854" s="711"/>
      <c r="BJ854" s="711"/>
      <c r="BK854" s="711"/>
      <c r="BL854" s="711"/>
      <c r="BM854" s="711"/>
      <c r="BN854" s="711"/>
      <c r="BO854" s="711"/>
      <c r="BP854" s="711"/>
      <c r="BQ854" s="639"/>
      <c r="CB854" s="639"/>
    </row>
    <row r="855" ht="15.75" customHeight="1">
      <c r="A855" s="639"/>
      <c r="B855" s="639"/>
      <c r="C855" s="639"/>
      <c r="D855" s="639"/>
      <c r="E855" s="711"/>
      <c r="F855" s="711"/>
      <c r="G855" s="711"/>
      <c r="H855" s="711"/>
      <c r="I855" s="639"/>
      <c r="J855" s="711"/>
      <c r="K855" s="711"/>
      <c r="L855" s="711"/>
      <c r="M855" s="711"/>
      <c r="N855" s="711"/>
      <c r="O855" s="711"/>
      <c r="P855" s="711"/>
      <c r="Q855" s="711"/>
      <c r="R855" s="711"/>
      <c r="S855" s="711"/>
      <c r="T855" s="711"/>
      <c r="U855" s="711"/>
      <c r="V855" s="711"/>
      <c r="W855" s="711"/>
      <c r="X855" s="711"/>
      <c r="Y855" s="711"/>
      <c r="Z855" s="711"/>
      <c r="AA855" s="711"/>
      <c r="AB855" s="711"/>
      <c r="AC855" s="711"/>
      <c r="AD855" s="711"/>
      <c r="AE855" s="711"/>
      <c r="AF855" s="711"/>
      <c r="AG855" s="711"/>
      <c r="AH855" s="711"/>
      <c r="AI855" s="711"/>
      <c r="AJ855" s="711"/>
      <c r="AK855" s="711"/>
      <c r="AL855" s="711"/>
      <c r="AM855" s="711"/>
      <c r="AN855" s="711"/>
      <c r="AO855" s="711"/>
      <c r="AP855" s="711"/>
      <c r="AQ855" s="711"/>
      <c r="AR855" s="711"/>
      <c r="AS855" s="711"/>
      <c r="AT855" s="711"/>
      <c r="AU855" s="711"/>
      <c r="AV855" s="711"/>
      <c r="AW855" s="711"/>
      <c r="AX855" s="711"/>
      <c r="AY855" s="711"/>
      <c r="AZ855" s="711"/>
      <c r="BA855" s="711"/>
      <c r="BB855" s="711"/>
      <c r="BC855" s="711"/>
      <c r="BD855" s="711"/>
      <c r="BE855" s="711"/>
      <c r="BF855" s="711"/>
      <c r="BG855" s="711"/>
      <c r="BH855" s="711"/>
      <c r="BI855" s="711"/>
      <c r="BJ855" s="711"/>
      <c r="BK855" s="711"/>
      <c r="BL855" s="711"/>
      <c r="BM855" s="711"/>
      <c r="BN855" s="711"/>
      <c r="BO855" s="711"/>
      <c r="BP855" s="711"/>
      <c r="BQ855" s="639"/>
      <c r="CB855" s="639"/>
    </row>
    <row r="856" ht="15.75" customHeight="1">
      <c r="A856" s="639"/>
      <c r="B856" s="639"/>
      <c r="C856" s="639"/>
      <c r="D856" s="639"/>
      <c r="E856" s="711"/>
      <c r="F856" s="711"/>
      <c r="G856" s="711"/>
      <c r="H856" s="711"/>
      <c r="I856" s="639"/>
      <c r="J856" s="711"/>
      <c r="K856" s="711"/>
      <c r="L856" s="711"/>
      <c r="M856" s="711"/>
      <c r="N856" s="711"/>
      <c r="O856" s="711"/>
      <c r="P856" s="711"/>
      <c r="Q856" s="711"/>
      <c r="R856" s="711"/>
      <c r="S856" s="711"/>
      <c r="T856" s="711"/>
      <c r="U856" s="711"/>
      <c r="V856" s="711"/>
      <c r="W856" s="711"/>
      <c r="X856" s="711"/>
      <c r="Y856" s="711"/>
      <c r="Z856" s="711"/>
      <c r="AA856" s="711"/>
      <c r="AB856" s="711"/>
      <c r="AC856" s="711"/>
      <c r="AD856" s="711"/>
      <c r="AE856" s="711"/>
      <c r="AF856" s="711"/>
      <c r="AG856" s="711"/>
      <c r="AH856" s="711"/>
      <c r="AI856" s="711"/>
      <c r="AJ856" s="711"/>
      <c r="AK856" s="711"/>
      <c r="AL856" s="711"/>
      <c r="AM856" s="711"/>
      <c r="AN856" s="711"/>
      <c r="AO856" s="711"/>
      <c r="AP856" s="711"/>
      <c r="AQ856" s="711"/>
      <c r="AR856" s="711"/>
      <c r="AS856" s="711"/>
      <c r="AT856" s="711"/>
      <c r="AU856" s="711"/>
      <c r="AV856" s="711"/>
      <c r="AW856" s="711"/>
      <c r="AX856" s="711"/>
      <c r="AY856" s="711"/>
      <c r="AZ856" s="711"/>
      <c r="BA856" s="711"/>
      <c r="BB856" s="711"/>
      <c r="BC856" s="711"/>
      <c r="BD856" s="711"/>
      <c r="BE856" s="711"/>
      <c r="BF856" s="711"/>
      <c r="BG856" s="711"/>
      <c r="BH856" s="711"/>
      <c r="BI856" s="711"/>
      <c r="BJ856" s="711"/>
      <c r="BK856" s="711"/>
      <c r="BL856" s="711"/>
      <c r="BM856" s="711"/>
      <c r="BN856" s="711"/>
      <c r="BO856" s="711"/>
      <c r="BP856" s="711"/>
      <c r="BQ856" s="639"/>
      <c r="CB856" s="639"/>
    </row>
    <row r="857" ht="15.75" customHeight="1">
      <c r="A857" s="639"/>
      <c r="B857" s="639"/>
      <c r="C857" s="639"/>
      <c r="D857" s="639"/>
      <c r="E857" s="711"/>
      <c r="F857" s="711"/>
      <c r="G857" s="711"/>
      <c r="H857" s="711"/>
      <c r="I857" s="639"/>
      <c r="J857" s="711"/>
      <c r="K857" s="711"/>
      <c r="L857" s="711"/>
      <c r="M857" s="711"/>
      <c r="N857" s="711"/>
      <c r="O857" s="711"/>
      <c r="P857" s="711"/>
      <c r="Q857" s="711"/>
      <c r="R857" s="711"/>
      <c r="S857" s="711"/>
      <c r="T857" s="711"/>
      <c r="U857" s="711"/>
      <c r="V857" s="711"/>
      <c r="W857" s="711"/>
      <c r="X857" s="711"/>
      <c r="Y857" s="711"/>
      <c r="Z857" s="711"/>
      <c r="AA857" s="711"/>
      <c r="AB857" s="711"/>
      <c r="AC857" s="711"/>
      <c r="AD857" s="711"/>
      <c r="AE857" s="711"/>
      <c r="AF857" s="711"/>
      <c r="AG857" s="711"/>
      <c r="AH857" s="711"/>
      <c r="AI857" s="711"/>
      <c r="AJ857" s="711"/>
      <c r="AK857" s="711"/>
      <c r="AL857" s="711"/>
      <c r="AM857" s="711"/>
      <c r="AN857" s="711"/>
      <c r="AO857" s="711"/>
      <c r="AP857" s="711"/>
      <c r="AQ857" s="711"/>
      <c r="AR857" s="711"/>
      <c r="AS857" s="711"/>
      <c r="AT857" s="711"/>
      <c r="AU857" s="711"/>
      <c r="AV857" s="711"/>
      <c r="AW857" s="711"/>
      <c r="AX857" s="711"/>
      <c r="AY857" s="711"/>
      <c r="AZ857" s="711"/>
      <c r="BA857" s="711"/>
      <c r="BB857" s="711"/>
      <c r="BC857" s="711"/>
      <c r="BD857" s="711"/>
      <c r="BE857" s="711"/>
      <c r="BF857" s="711"/>
      <c r="BG857" s="711"/>
      <c r="BH857" s="711"/>
      <c r="BI857" s="711"/>
      <c r="BJ857" s="711"/>
      <c r="BK857" s="711"/>
      <c r="BL857" s="711"/>
      <c r="BM857" s="711"/>
      <c r="BN857" s="711"/>
      <c r="BO857" s="711"/>
      <c r="BP857" s="711"/>
      <c r="BQ857" s="639"/>
      <c r="CB857" s="639"/>
    </row>
    <row r="858" ht="15.75" customHeight="1">
      <c r="A858" s="639"/>
      <c r="B858" s="639"/>
      <c r="C858" s="639"/>
      <c r="D858" s="639"/>
      <c r="E858" s="711"/>
      <c r="F858" s="711"/>
      <c r="G858" s="711"/>
      <c r="H858" s="711"/>
      <c r="I858" s="639"/>
      <c r="J858" s="711"/>
      <c r="K858" s="711"/>
      <c r="L858" s="711"/>
      <c r="M858" s="711"/>
      <c r="N858" s="711"/>
      <c r="O858" s="711"/>
      <c r="P858" s="711"/>
      <c r="Q858" s="711"/>
      <c r="R858" s="711"/>
      <c r="S858" s="711"/>
      <c r="T858" s="711"/>
      <c r="U858" s="711"/>
      <c r="V858" s="711"/>
      <c r="W858" s="711"/>
      <c r="X858" s="711"/>
      <c r="Y858" s="711"/>
      <c r="Z858" s="711"/>
      <c r="AA858" s="711"/>
      <c r="AB858" s="711"/>
      <c r="AC858" s="711"/>
      <c r="AD858" s="711"/>
      <c r="AE858" s="711"/>
      <c r="AF858" s="711"/>
      <c r="AG858" s="711"/>
      <c r="AH858" s="711"/>
      <c r="AI858" s="711"/>
      <c r="AJ858" s="711"/>
      <c r="AK858" s="711"/>
      <c r="AL858" s="711"/>
      <c r="AM858" s="711"/>
      <c r="AN858" s="711"/>
      <c r="AO858" s="711"/>
      <c r="AP858" s="711"/>
      <c r="AQ858" s="711"/>
      <c r="AR858" s="711"/>
      <c r="AS858" s="711"/>
      <c r="AT858" s="711"/>
      <c r="AU858" s="711"/>
      <c r="AV858" s="711"/>
      <c r="AW858" s="711"/>
      <c r="AX858" s="711"/>
      <c r="AY858" s="711"/>
      <c r="AZ858" s="711"/>
      <c r="BA858" s="711"/>
      <c r="BB858" s="711"/>
      <c r="BC858" s="711"/>
      <c r="BD858" s="711"/>
      <c r="BE858" s="711"/>
      <c r="BF858" s="711"/>
      <c r="BG858" s="711"/>
      <c r="BH858" s="711"/>
      <c r="BI858" s="711"/>
      <c r="BJ858" s="711"/>
      <c r="BK858" s="711"/>
      <c r="BL858" s="711"/>
      <c r="BM858" s="711"/>
      <c r="BN858" s="711"/>
      <c r="BO858" s="711"/>
      <c r="BP858" s="711"/>
      <c r="BQ858" s="639"/>
      <c r="CB858" s="639"/>
    </row>
    <row r="859" ht="15.75" customHeight="1">
      <c r="A859" s="639"/>
      <c r="B859" s="639"/>
      <c r="C859" s="639"/>
      <c r="D859" s="639"/>
      <c r="E859" s="711"/>
      <c r="F859" s="711"/>
      <c r="G859" s="711"/>
      <c r="H859" s="711"/>
      <c r="I859" s="639"/>
      <c r="J859" s="711"/>
      <c r="K859" s="711"/>
      <c r="L859" s="711"/>
      <c r="M859" s="711"/>
      <c r="N859" s="711"/>
      <c r="O859" s="711"/>
      <c r="P859" s="711"/>
      <c r="Q859" s="711"/>
      <c r="R859" s="711"/>
      <c r="S859" s="711"/>
      <c r="T859" s="711"/>
      <c r="U859" s="711"/>
      <c r="V859" s="711"/>
      <c r="W859" s="711"/>
      <c r="X859" s="711"/>
      <c r="Y859" s="711"/>
      <c r="Z859" s="711"/>
      <c r="AA859" s="711"/>
      <c r="AB859" s="711"/>
      <c r="AC859" s="711"/>
      <c r="AD859" s="711"/>
      <c r="AE859" s="711"/>
      <c r="AF859" s="711"/>
      <c r="AG859" s="711"/>
      <c r="AH859" s="711"/>
      <c r="AI859" s="711"/>
      <c r="AJ859" s="711"/>
      <c r="AK859" s="711"/>
      <c r="AL859" s="711"/>
      <c r="AM859" s="711"/>
      <c r="AN859" s="711"/>
      <c r="AO859" s="711"/>
      <c r="AP859" s="711"/>
      <c r="AQ859" s="711"/>
      <c r="AR859" s="711"/>
      <c r="AS859" s="711"/>
      <c r="AT859" s="711"/>
      <c r="AU859" s="711"/>
      <c r="AV859" s="711"/>
      <c r="AW859" s="711"/>
      <c r="AX859" s="711"/>
      <c r="AY859" s="711"/>
      <c r="AZ859" s="711"/>
      <c r="BA859" s="711"/>
      <c r="BB859" s="711"/>
      <c r="BC859" s="711"/>
      <c r="BD859" s="711"/>
      <c r="BE859" s="711"/>
      <c r="BF859" s="711"/>
      <c r="BG859" s="711"/>
      <c r="BH859" s="711"/>
      <c r="BI859" s="711"/>
      <c r="BJ859" s="711"/>
      <c r="BK859" s="711"/>
      <c r="BL859" s="711"/>
      <c r="BM859" s="711"/>
      <c r="BN859" s="711"/>
      <c r="BO859" s="711"/>
      <c r="BP859" s="711"/>
      <c r="BQ859" s="639"/>
      <c r="CB859" s="639"/>
    </row>
    <row r="860" ht="15.75" customHeight="1">
      <c r="A860" s="639"/>
      <c r="B860" s="639"/>
      <c r="C860" s="639"/>
      <c r="D860" s="639"/>
      <c r="E860" s="711"/>
      <c r="F860" s="711"/>
      <c r="G860" s="711"/>
      <c r="H860" s="711"/>
      <c r="I860" s="639"/>
      <c r="J860" s="711"/>
      <c r="K860" s="711"/>
      <c r="L860" s="711"/>
      <c r="M860" s="711"/>
      <c r="N860" s="711"/>
      <c r="O860" s="711"/>
      <c r="P860" s="711"/>
      <c r="Q860" s="711"/>
      <c r="R860" s="711"/>
      <c r="S860" s="711"/>
      <c r="T860" s="711"/>
      <c r="U860" s="711"/>
      <c r="V860" s="711"/>
      <c r="W860" s="711"/>
      <c r="X860" s="711"/>
      <c r="Y860" s="711"/>
      <c r="Z860" s="711"/>
      <c r="AA860" s="711"/>
      <c r="AB860" s="711"/>
      <c r="AC860" s="711"/>
      <c r="AD860" s="711"/>
      <c r="AE860" s="711"/>
      <c r="AF860" s="711"/>
      <c r="AG860" s="711"/>
      <c r="AH860" s="711"/>
      <c r="AI860" s="711"/>
      <c r="AJ860" s="711"/>
      <c r="AK860" s="711"/>
      <c r="AL860" s="711"/>
      <c r="AM860" s="711"/>
      <c r="AN860" s="711"/>
      <c r="AO860" s="711"/>
      <c r="AP860" s="711"/>
      <c r="AQ860" s="711"/>
      <c r="AR860" s="711"/>
      <c r="AS860" s="711"/>
      <c r="AT860" s="711"/>
      <c r="AU860" s="711"/>
      <c r="AV860" s="711"/>
      <c r="AW860" s="711"/>
      <c r="AX860" s="711"/>
      <c r="AY860" s="711"/>
      <c r="AZ860" s="711"/>
      <c r="BA860" s="711"/>
      <c r="BB860" s="711"/>
      <c r="BC860" s="711"/>
      <c r="BD860" s="711"/>
      <c r="BE860" s="711"/>
      <c r="BF860" s="711"/>
      <c r="BG860" s="711"/>
      <c r="BH860" s="711"/>
      <c r="BI860" s="711"/>
      <c r="BJ860" s="711"/>
      <c r="BK860" s="711"/>
      <c r="BL860" s="711"/>
      <c r="BM860" s="711"/>
      <c r="BN860" s="711"/>
      <c r="BO860" s="711"/>
      <c r="BP860" s="711"/>
      <c r="BQ860" s="639"/>
      <c r="CB860" s="639"/>
    </row>
    <row r="861" ht="15.75" customHeight="1">
      <c r="A861" s="639"/>
      <c r="B861" s="639"/>
      <c r="C861" s="639"/>
      <c r="D861" s="639"/>
      <c r="E861" s="711"/>
      <c r="F861" s="711"/>
      <c r="G861" s="711"/>
      <c r="H861" s="711"/>
      <c r="I861" s="639"/>
      <c r="J861" s="711"/>
      <c r="K861" s="711"/>
      <c r="L861" s="711"/>
      <c r="M861" s="711"/>
      <c r="N861" s="711"/>
      <c r="O861" s="711"/>
      <c r="P861" s="711"/>
      <c r="Q861" s="711"/>
      <c r="R861" s="711"/>
      <c r="S861" s="711"/>
      <c r="T861" s="711"/>
      <c r="U861" s="711"/>
      <c r="V861" s="711"/>
      <c r="W861" s="711"/>
      <c r="X861" s="711"/>
      <c r="Y861" s="711"/>
      <c r="Z861" s="711"/>
      <c r="AA861" s="711"/>
      <c r="AB861" s="711"/>
      <c r="AC861" s="711"/>
      <c r="AD861" s="711"/>
      <c r="AE861" s="711"/>
      <c r="AF861" s="711"/>
      <c r="AG861" s="711"/>
      <c r="AH861" s="711"/>
      <c r="AI861" s="711"/>
      <c r="AJ861" s="711"/>
      <c r="AK861" s="711"/>
      <c r="AL861" s="711"/>
      <c r="AM861" s="711"/>
      <c r="AN861" s="711"/>
      <c r="AO861" s="711"/>
      <c r="AP861" s="711"/>
      <c r="AQ861" s="711"/>
      <c r="AR861" s="711"/>
      <c r="AS861" s="711"/>
      <c r="AT861" s="711"/>
      <c r="AU861" s="711"/>
      <c r="AV861" s="711"/>
      <c r="AW861" s="711"/>
      <c r="AX861" s="711"/>
      <c r="AY861" s="711"/>
      <c r="AZ861" s="711"/>
      <c r="BA861" s="711"/>
      <c r="BB861" s="711"/>
      <c r="BC861" s="711"/>
      <c r="BD861" s="711"/>
      <c r="BE861" s="711"/>
      <c r="BF861" s="711"/>
      <c r="BG861" s="711"/>
      <c r="BH861" s="711"/>
      <c r="BI861" s="711"/>
      <c r="BJ861" s="711"/>
      <c r="BK861" s="711"/>
      <c r="BL861" s="711"/>
      <c r="BM861" s="711"/>
      <c r="BN861" s="711"/>
      <c r="BO861" s="711"/>
      <c r="BP861" s="711"/>
      <c r="BQ861" s="639"/>
      <c r="CB861" s="639"/>
    </row>
    <row r="862" ht="15.75" customHeight="1">
      <c r="A862" s="639"/>
      <c r="B862" s="639"/>
      <c r="C862" s="639"/>
      <c r="D862" s="639"/>
      <c r="E862" s="711"/>
      <c r="F862" s="711"/>
      <c r="G862" s="711"/>
      <c r="H862" s="711"/>
      <c r="I862" s="639"/>
      <c r="J862" s="711"/>
      <c r="K862" s="711"/>
      <c r="L862" s="711"/>
      <c r="M862" s="711"/>
      <c r="N862" s="711"/>
      <c r="O862" s="711"/>
      <c r="P862" s="711"/>
      <c r="Q862" s="711"/>
      <c r="R862" s="711"/>
      <c r="S862" s="711"/>
      <c r="T862" s="711"/>
      <c r="U862" s="711"/>
      <c r="V862" s="711"/>
      <c r="W862" s="711"/>
      <c r="X862" s="711"/>
      <c r="Y862" s="711"/>
      <c r="Z862" s="711"/>
      <c r="AA862" s="711"/>
      <c r="AB862" s="711"/>
      <c r="AC862" s="711"/>
      <c r="AD862" s="711"/>
      <c r="AE862" s="711"/>
      <c r="AF862" s="711"/>
      <c r="AG862" s="711"/>
      <c r="AH862" s="711"/>
      <c r="AI862" s="711"/>
      <c r="AJ862" s="711"/>
      <c r="AK862" s="711"/>
      <c r="AL862" s="711"/>
      <c r="AM862" s="711"/>
      <c r="AN862" s="711"/>
      <c r="AO862" s="711"/>
      <c r="AP862" s="711"/>
      <c r="AQ862" s="711"/>
      <c r="AR862" s="711"/>
      <c r="AS862" s="711"/>
      <c r="AT862" s="711"/>
      <c r="AU862" s="711"/>
      <c r="AV862" s="711"/>
      <c r="AW862" s="711"/>
      <c r="AX862" s="711"/>
      <c r="AY862" s="711"/>
      <c r="AZ862" s="711"/>
      <c r="BA862" s="711"/>
      <c r="BB862" s="711"/>
      <c r="BC862" s="711"/>
      <c r="BD862" s="711"/>
      <c r="BE862" s="711"/>
      <c r="BF862" s="711"/>
      <c r="BG862" s="711"/>
      <c r="BH862" s="711"/>
      <c r="BI862" s="711"/>
      <c r="BJ862" s="711"/>
      <c r="BK862" s="711"/>
      <c r="BL862" s="711"/>
      <c r="BM862" s="711"/>
      <c r="BN862" s="711"/>
      <c r="BO862" s="711"/>
      <c r="BP862" s="711"/>
      <c r="BQ862" s="639"/>
      <c r="CB862" s="639"/>
    </row>
    <row r="863" ht="15.75" customHeight="1">
      <c r="A863" s="639"/>
      <c r="B863" s="639"/>
      <c r="C863" s="639"/>
      <c r="D863" s="639"/>
      <c r="E863" s="711"/>
      <c r="F863" s="711"/>
      <c r="G863" s="711"/>
      <c r="H863" s="711"/>
      <c r="I863" s="639"/>
      <c r="J863" s="711"/>
      <c r="K863" s="711"/>
      <c r="L863" s="711"/>
      <c r="M863" s="711"/>
      <c r="N863" s="711"/>
      <c r="O863" s="711"/>
      <c r="P863" s="711"/>
      <c r="Q863" s="711"/>
      <c r="R863" s="711"/>
      <c r="S863" s="711"/>
      <c r="T863" s="711"/>
      <c r="U863" s="711"/>
      <c r="V863" s="711"/>
      <c r="W863" s="711"/>
      <c r="X863" s="711"/>
      <c r="Y863" s="711"/>
      <c r="Z863" s="711"/>
      <c r="AA863" s="711"/>
      <c r="AB863" s="711"/>
      <c r="AC863" s="711"/>
      <c r="AD863" s="711"/>
      <c r="AE863" s="711"/>
      <c r="AF863" s="711"/>
      <c r="AG863" s="711"/>
      <c r="AH863" s="711"/>
      <c r="AI863" s="711"/>
      <c r="AJ863" s="711"/>
      <c r="AK863" s="711"/>
      <c r="AL863" s="711"/>
      <c r="AM863" s="711"/>
      <c r="AN863" s="711"/>
      <c r="AO863" s="711"/>
      <c r="AP863" s="711"/>
      <c r="AQ863" s="711"/>
      <c r="AR863" s="711"/>
      <c r="AS863" s="711"/>
      <c r="AT863" s="711"/>
      <c r="AU863" s="711"/>
      <c r="AV863" s="711"/>
      <c r="AW863" s="711"/>
      <c r="AX863" s="711"/>
      <c r="AY863" s="711"/>
      <c r="AZ863" s="711"/>
      <c r="BA863" s="711"/>
      <c r="BB863" s="711"/>
      <c r="BC863" s="711"/>
      <c r="BD863" s="711"/>
      <c r="BE863" s="711"/>
      <c r="BF863" s="711"/>
      <c r="BG863" s="711"/>
      <c r="BH863" s="711"/>
      <c r="BI863" s="711"/>
      <c r="BJ863" s="711"/>
      <c r="BK863" s="711"/>
      <c r="BL863" s="711"/>
      <c r="BM863" s="711"/>
      <c r="BN863" s="711"/>
      <c r="BO863" s="711"/>
      <c r="BP863" s="711"/>
      <c r="BQ863" s="639"/>
      <c r="CB863" s="639"/>
    </row>
    <row r="864" ht="15.75" customHeight="1">
      <c r="A864" s="639"/>
      <c r="B864" s="639"/>
      <c r="C864" s="639"/>
      <c r="D864" s="639"/>
      <c r="E864" s="711"/>
      <c r="F864" s="711"/>
      <c r="G864" s="711"/>
      <c r="H864" s="711"/>
      <c r="I864" s="639"/>
      <c r="J864" s="711"/>
      <c r="K864" s="711"/>
      <c r="L864" s="711"/>
      <c r="M864" s="711"/>
      <c r="N864" s="711"/>
      <c r="O864" s="711"/>
      <c r="P864" s="711"/>
      <c r="Q864" s="711"/>
      <c r="R864" s="711"/>
      <c r="S864" s="711"/>
      <c r="T864" s="711"/>
      <c r="U864" s="711"/>
      <c r="V864" s="711"/>
      <c r="W864" s="711"/>
      <c r="X864" s="711"/>
      <c r="Y864" s="711"/>
      <c r="Z864" s="711"/>
      <c r="AA864" s="711"/>
      <c r="AB864" s="711"/>
      <c r="AC864" s="711"/>
      <c r="AD864" s="711"/>
      <c r="AE864" s="711"/>
      <c r="AF864" s="711"/>
      <c r="AG864" s="711"/>
      <c r="AH864" s="711"/>
      <c r="AI864" s="711"/>
      <c r="AJ864" s="711"/>
      <c r="AK864" s="711"/>
      <c r="AL864" s="711"/>
      <c r="AM864" s="711"/>
      <c r="AN864" s="711"/>
      <c r="AO864" s="711"/>
      <c r="AP864" s="711"/>
      <c r="AQ864" s="711"/>
      <c r="AR864" s="711"/>
      <c r="AS864" s="711"/>
      <c r="AT864" s="711"/>
      <c r="AU864" s="711"/>
      <c r="AV864" s="711"/>
      <c r="AW864" s="711"/>
      <c r="AX864" s="711"/>
      <c r="AY864" s="711"/>
      <c r="AZ864" s="711"/>
      <c r="BA864" s="711"/>
      <c r="BB864" s="711"/>
      <c r="BC864" s="711"/>
      <c r="BD864" s="711"/>
      <c r="BE864" s="711"/>
      <c r="BF864" s="711"/>
      <c r="BG864" s="711"/>
      <c r="BH864" s="711"/>
      <c r="BI864" s="711"/>
      <c r="BJ864" s="711"/>
      <c r="BK864" s="711"/>
      <c r="BL864" s="711"/>
      <c r="BM864" s="711"/>
      <c r="BN864" s="711"/>
      <c r="BO864" s="711"/>
      <c r="BP864" s="711"/>
      <c r="BQ864" s="639"/>
      <c r="CB864" s="639"/>
    </row>
    <row r="865" ht="15.75" customHeight="1">
      <c r="A865" s="639"/>
      <c r="B865" s="639"/>
      <c r="C865" s="639"/>
      <c r="D865" s="639"/>
      <c r="E865" s="711"/>
      <c r="F865" s="711"/>
      <c r="G865" s="711"/>
      <c r="H865" s="711"/>
      <c r="I865" s="639"/>
      <c r="J865" s="711"/>
      <c r="K865" s="711"/>
      <c r="L865" s="711"/>
      <c r="M865" s="711"/>
      <c r="N865" s="711"/>
      <c r="O865" s="711"/>
      <c r="P865" s="711"/>
      <c r="Q865" s="711"/>
      <c r="R865" s="711"/>
      <c r="S865" s="711"/>
      <c r="T865" s="711"/>
      <c r="U865" s="711"/>
      <c r="V865" s="711"/>
      <c r="W865" s="711"/>
      <c r="X865" s="711"/>
      <c r="Y865" s="711"/>
      <c r="Z865" s="711"/>
      <c r="AA865" s="711"/>
      <c r="AB865" s="711"/>
      <c r="AC865" s="711"/>
      <c r="AD865" s="711"/>
      <c r="AE865" s="711"/>
      <c r="AF865" s="711"/>
      <c r="AG865" s="711"/>
      <c r="AH865" s="711"/>
      <c r="AI865" s="711"/>
      <c r="AJ865" s="711"/>
      <c r="AK865" s="711"/>
      <c r="AL865" s="711"/>
      <c r="AM865" s="711"/>
      <c r="AN865" s="711"/>
      <c r="AO865" s="711"/>
      <c r="AP865" s="711"/>
      <c r="AQ865" s="711"/>
      <c r="AR865" s="711"/>
      <c r="AS865" s="711"/>
      <c r="AT865" s="711"/>
      <c r="AU865" s="711"/>
      <c r="AV865" s="711"/>
      <c r="AW865" s="711"/>
      <c r="AX865" s="711"/>
      <c r="AY865" s="711"/>
      <c r="AZ865" s="711"/>
      <c r="BA865" s="711"/>
      <c r="BB865" s="711"/>
      <c r="BC865" s="711"/>
      <c r="BD865" s="711"/>
      <c r="BE865" s="711"/>
      <c r="BF865" s="711"/>
      <c r="BG865" s="711"/>
      <c r="BH865" s="711"/>
      <c r="BI865" s="711"/>
      <c r="BJ865" s="711"/>
      <c r="BK865" s="711"/>
      <c r="BL865" s="711"/>
      <c r="BM865" s="711"/>
      <c r="BN865" s="711"/>
      <c r="BO865" s="711"/>
      <c r="BP865" s="711"/>
      <c r="BQ865" s="639"/>
      <c r="CB865" s="639"/>
    </row>
    <row r="866" ht="15.75" customHeight="1">
      <c r="A866" s="639"/>
      <c r="B866" s="639"/>
      <c r="C866" s="639"/>
      <c r="D866" s="639"/>
      <c r="E866" s="711"/>
      <c r="F866" s="711"/>
      <c r="G866" s="711"/>
      <c r="H866" s="711"/>
      <c r="I866" s="639"/>
      <c r="J866" s="711"/>
      <c r="K866" s="711"/>
      <c r="L866" s="711"/>
      <c r="M866" s="711"/>
      <c r="N866" s="711"/>
      <c r="O866" s="711"/>
      <c r="P866" s="711"/>
      <c r="Q866" s="711"/>
      <c r="R866" s="711"/>
      <c r="S866" s="711"/>
      <c r="T866" s="711"/>
      <c r="U866" s="711"/>
      <c r="V866" s="711"/>
      <c r="W866" s="711"/>
      <c r="X866" s="711"/>
      <c r="Y866" s="711"/>
      <c r="Z866" s="711"/>
      <c r="AA866" s="711"/>
      <c r="AB866" s="711"/>
      <c r="AC866" s="711"/>
      <c r="AD866" s="711"/>
      <c r="AE866" s="711"/>
      <c r="AF866" s="711"/>
      <c r="AG866" s="711"/>
      <c r="AH866" s="711"/>
      <c r="AI866" s="711"/>
      <c r="AJ866" s="711"/>
      <c r="AK866" s="711"/>
      <c r="AL866" s="711"/>
      <c r="AM866" s="711"/>
      <c r="AN866" s="711"/>
      <c r="AO866" s="711"/>
      <c r="AP866" s="711"/>
      <c r="AQ866" s="711"/>
      <c r="AR866" s="711"/>
      <c r="AS866" s="711"/>
      <c r="AT866" s="711"/>
      <c r="AU866" s="711"/>
      <c r="AV866" s="711"/>
      <c r="AW866" s="711"/>
      <c r="AX866" s="711"/>
      <c r="AY866" s="711"/>
      <c r="AZ866" s="711"/>
      <c r="BA866" s="711"/>
      <c r="BB866" s="711"/>
      <c r="BC866" s="711"/>
      <c r="BD866" s="711"/>
      <c r="BE866" s="711"/>
      <c r="BF866" s="711"/>
      <c r="BG866" s="711"/>
      <c r="BH866" s="711"/>
      <c r="BI866" s="711"/>
      <c r="BJ866" s="711"/>
      <c r="BK866" s="711"/>
      <c r="BL866" s="711"/>
      <c r="BM866" s="711"/>
      <c r="BN866" s="711"/>
      <c r="BO866" s="711"/>
      <c r="BP866" s="711"/>
      <c r="BQ866" s="639"/>
      <c r="CB866" s="639"/>
    </row>
    <row r="867" ht="15.75" customHeight="1">
      <c r="A867" s="639"/>
      <c r="B867" s="639"/>
      <c r="C867" s="639"/>
      <c r="D867" s="639"/>
      <c r="E867" s="711"/>
      <c r="F867" s="711"/>
      <c r="G867" s="711"/>
      <c r="H867" s="711"/>
      <c r="I867" s="639"/>
      <c r="J867" s="711"/>
      <c r="K867" s="711"/>
      <c r="L867" s="711"/>
      <c r="M867" s="711"/>
      <c r="N867" s="711"/>
      <c r="O867" s="711"/>
      <c r="P867" s="711"/>
      <c r="Q867" s="711"/>
      <c r="R867" s="711"/>
      <c r="S867" s="711"/>
      <c r="T867" s="711"/>
      <c r="U867" s="711"/>
      <c r="V867" s="711"/>
      <c r="W867" s="711"/>
      <c r="X867" s="711"/>
      <c r="Y867" s="711"/>
      <c r="Z867" s="711"/>
      <c r="AA867" s="711"/>
      <c r="AB867" s="711"/>
      <c r="AC867" s="711"/>
      <c r="AD867" s="711"/>
      <c r="AE867" s="711"/>
      <c r="AF867" s="711"/>
      <c r="AG867" s="711"/>
      <c r="AH867" s="711"/>
      <c r="AI867" s="711"/>
      <c r="AJ867" s="711"/>
      <c r="AK867" s="711"/>
      <c r="AL867" s="711"/>
      <c r="AM867" s="711"/>
      <c r="AN867" s="711"/>
      <c r="AO867" s="711"/>
      <c r="AP867" s="711"/>
      <c r="AQ867" s="711"/>
      <c r="AR867" s="711"/>
      <c r="AS867" s="711"/>
      <c r="AT867" s="711"/>
      <c r="AU867" s="711"/>
      <c r="AV867" s="711"/>
      <c r="AW867" s="711"/>
      <c r="AX867" s="711"/>
      <c r="AY867" s="711"/>
      <c r="AZ867" s="711"/>
      <c r="BA867" s="711"/>
      <c r="BB867" s="711"/>
      <c r="BC867" s="711"/>
      <c r="BD867" s="711"/>
      <c r="BE867" s="711"/>
      <c r="BF867" s="711"/>
      <c r="BG867" s="711"/>
      <c r="BH867" s="711"/>
      <c r="BI867" s="711"/>
      <c r="BJ867" s="711"/>
      <c r="BK867" s="711"/>
      <c r="BL867" s="711"/>
      <c r="BM867" s="711"/>
      <c r="BN867" s="711"/>
      <c r="BO867" s="711"/>
      <c r="BP867" s="711"/>
      <c r="BQ867" s="639"/>
      <c r="CB867" s="639"/>
    </row>
    <row r="868" ht="15.75" customHeight="1">
      <c r="A868" s="639"/>
      <c r="B868" s="639"/>
      <c r="C868" s="639"/>
      <c r="D868" s="639"/>
      <c r="E868" s="711"/>
      <c r="F868" s="711"/>
      <c r="G868" s="711"/>
      <c r="H868" s="711"/>
      <c r="I868" s="639"/>
      <c r="J868" s="711"/>
      <c r="K868" s="711"/>
      <c r="L868" s="711"/>
      <c r="M868" s="711"/>
      <c r="N868" s="711"/>
      <c r="O868" s="711"/>
      <c r="P868" s="711"/>
      <c r="Q868" s="711"/>
      <c r="R868" s="711"/>
      <c r="S868" s="711"/>
      <c r="T868" s="711"/>
      <c r="U868" s="711"/>
      <c r="V868" s="711"/>
      <c r="W868" s="711"/>
      <c r="X868" s="711"/>
      <c r="Y868" s="711"/>
      <c r="Z868" s="711"/>
      <c r="AA868" s="711"/>
      <c r="AB868" s="711"/>
      <c r="AC868" s="711"/>
      <c r="AD868" s="711"/>
      <c r="AE868" s="711"/>
      <c r="AF868" s="711"/>
      <c r="AG868" s="711"/>
      <c r="AH868" s="711"/>
      <c r="AI868" s="711"/>
      <c r="AJ868" s="711"/>
      <c r="AK868" s="711"/>
      <c r="AL868" s="711"/>
      <c r="AM868" s="711"/>
      <c r="AN868" s="711"/>
      <c r="AO868" s="711"/>
      <c r="AP868" s="711"/>
      <c r="AQ868" s="711"/>
      <c r="AR868" s="711"/>
      <c r="AS868" s="711"/>
      <c r="AT868" s="711"/>
      <c r="AU868" s="711"/>
      <c r="AV868" s="711"/>
      <c r="AW868" s="711"/>
      <c r="AX868" s="711"/>
      <c r="AY868" s="711"/>
      <c r="AZ868" s="711"/>
      <c r="BA868" s="711"/>
      <c r="BB868" s="711"/>
      <c r="BC868" s="711"/>
      <c r="BD868" s="711"/>
      <c r="BE868" s="711"/>
      <c r="BF868" s="711"/>
      <c r="BG868" s="711"/>
      <c r="BH868" s="711"/>
      <c r="BI868" s="711"/>
      <c r="BJ868" s="711"/>
      <c r="BK868" s="711"/>
      <c r="BL868" s="711"/>
      <c r="BM868" s="711"/>
      <c r="BN868" s="711"/>
      <c r="BO868" s="711"/>
      <c r="BP868" s="711"/>
      <c r="BQ868" s="639"/>
      <c r="CB868" s="639"/>
    </row>
    <row r="869" ht="15.75" customHeight="1">
      <c r="A869" s="639"/>
      <c r="B869" s="639"/>
      <c r="C869" s="639"/>
      <c r="D869" s="639"/>
      <c r="E869" s="711"/>
      <c r="F869" s="711"/>
      <c r="G869" s="711"/>
      <c r="H869" s="711"/>
      <c r="I869" s="639"/>
      <c r="J869" s="711"/>
      <c r="K869" s="711"/>
      <c r="L869" s="711"/>
      <c r="M869" s="711"/>
      <c r="N869" s="711"/>
      <c r="O869" s="711"/>
      <c r="P869" s="711"/>
      <c r="Q869" s="711"/>
      <c r="R869" s="711"/>
      <c r="S869" s="711"/>
      <c r="T869" s="711"/>
      <c r="U869" s="711"/>
      <c r="V869" s="711"/>
      <c r="W869" s="711"/>
      <c r="X869" s="711"/>
      <c r="Y869" s="711"/>
      <c r="Z869" s="711"/>
      <c r="AA869" s="711"/>
      <c r="AB869" s="711"/>
      <c r="AC869" s="711"/>
      <c r="AD869" s="711"/>
      <c r="AE869" s="711"/>
      <c r="AF869" s="711"/>
      <c r="AG869" s="711"/>
      <c r="AH869" s="711"/>
      <c r="AI869" s="711"/>
      <c r="AJ869" s="711"/>
      <c r="AK869" s="711"/>
      <c r="AL869" s="711"/>
      <c r="AM869" s="711"/>
      <c r="AN869" s="711"/>
      <c r="AO869" s="711"/>
      <c r="AP869" s="711"/>
      <c r="AQ869" s="711"/>
      <c r="AR869" s="711"/>
      <c r="AS869" s="711"/>
      <c r="AT869" s="711"/>
      <c r="AU869" s="711"/>
      <c r="AV869" s="711"/>
      <c r="AW869" s="711"/>
      <c r="AX869" s="711"/>
      <c r="AY869" s="711"/>
      <c r="AZ869" s="711"/>
      <c r="BA869" s="711"/>
      <c r="BB869" s="711"/>
      <c r="BC869" s="711"/>
      <c r="BD869" s="711"/>
      <c r="BE869" s="711"/>
      <c r="BF869" s="711"/>
      <c r="BG869" s="711"/>
      <c r="BH869" s="711"/>
      <c r="BI869" s="711"/>
      <c r="BJ869" s="711"/>
      <c r="BK869" s="711"/>
      <c r="BL869" s="711"/>
      <c r="BM869" s="711"/>
      <c r="BN869" s="711"/>
      <c r="BO869" s="711"/>
      <c r="BP869" s="711"/>
      <c r="BQ869" s="639"/>
      <c r="CB869" s="639"/>
    </row>
    <row r="870" ht="15.75" customHeight="1">
      <c r="A870" s="639"/>
      <c r="B870" s="639"/>
      <c r="C870" s="639"/>
      <c r="D870" s="639"/>
      <c r="E870" s="711"/>
      <c r="F870" s="711"/>
      <c r="G870" s="711"/>
      <c r="H870" s="711"/>
      <c r="I870" s="639"/>
      <c r="J870" s="711"/>
      <c r="K870" s="711"/>
      <c r="L870" s="711"/>
      <c r="M870" s="711"/>
      <c r="N870" s="711"/>
      <c r="O870" s="711"/>
      <c r="P870" s="711"/>
      <c r="Q870" s="711"/>
      <c r="R870" s="711"/>
      <c r="S870" s="711"/>
      <c r="T870" s="711"/>
      <c r="U870" s="711"/>
      <c r="V870" s="711"/>
      <c r="W870" s="711"/>
      <c r="X870" s="711"/>
      <c r="Y870" s="711"/>
      <c r="Z870" s="711"/>
      <c r="AA870" s="711"/>
      <c r="AB870" s="711"/>
      <c r="AC870" s="711"/>
      <c r="AD870" s="711"/>
      <c r="AE870" s="711"/>
      <c r="AF870" s="711"/>
      <c r="AG870" s="711"/>
      <c r="AH870" s="711"/>
      <c r="AI870" s="711"/>
      <c r="AJ870" s="711"/>
      <c r="AK870" s="711"/>
      <c r="AL870" s="711"/>
      <c r="AM870" s="711"/>
      <c r="AN870" s="711"/>
      <c r="AO870" s="711"/>
      <c r="AP870" s="711"/>
      <c r="AQ870" s="711"/>
      <c r="AR870" s="711"/>
      <c r="AS870" s="711"/>
      <c r="AT870" s="711"/>
      <c r="AU870" s="711"/>
      <c r="AV870" s="711"/>
      <c r="AW870" s="711"/>
      <c r="AX870" s="711"/>
      <c r="AY870" s="711"/>
      <c r="AZ870" s="711"/>
      <c r="BA870" s="711"/>
      <c r="BB870" s="711"/>
      <c r="BC870" s="711"/>
      <c r="BD870" s="711"/>
      <c r="BE870" s="711"/>
      <c r="BF870" s="711"/>
      <c r="BG870" s="711"/>
      <c r="BH870" s="711"/>
      <c r="BI870" s="711"/>
      <c r="BJ870" s="711"/>
      <c r="BK870" s="711"/>
      <c r="BL870" s="711"/>
      <c r="BM870" s="711"/>
      <c r="BN870" s="711"/>
      <c r="BO870" s="711"/>
      <c r="BP870" s="711"/>
      <c r="BQ870" s="639"/>
      <c r="CB870" s="639"/>
    </row>
    <row r="871" ht="15.75" customHeight="1">
      <c r="A871" s="639"/>
      <c r="B871" s="639"/>
      <c r="C871" s="639"/>
      <c r="D871" s="639"/>
      <c r="E871" s="711"/>
      <c r="F871" s="711"/>
      <c r="G871" s="711"/>
      <c r="H871" s="711"/>
      <c r="I871" s="639"/>
      <c r="J871" s="711"/>
      <c r="K871" s="711"/>
      <c r="L871" s="711"/>
      <c r="M871" s="711"/>
      <c r="N871" s="711"/>
      <c r="O871" s="711"/>
      <c r="P871" s="711"/>
      <c r="Q871" s="711"/>
      <c r="R871" s="711"/>
      <c r="S871" s="711"/>
      <c r="T871" s="711"/>
      <c r="U871" s="711"/>
      <c r="V871" s="711"/>
      <c r="W871" s="711"/>
      <c r="X871" s="711"/>
      <c r="Y871" s="711"/>
      <c r="Z871" s="711"/>
      <c r="AA871" s="711"/>
      <c r="AB871" s="711"/>
      <c r="AC871" s="711"/>
      <c r="AD871" s="711"/>
      <c r="AE871" s="711"/>
      <c r="AF871" s="711"/>
      <c r="AG871" s="711"/>
      <c r="AH871" s="711"/>
      <c r="AI871" s="711"/>
      <c r="AJ871" s="711"/>
      <c r="AK871" s="711"/>
      <c r="AL871" s="711"/>
      <c r="AM871" s="711"/>
      <c r="AN871" s="711"/>
      <c r="AO871" s="711"/>
      <c r="AP871" s="711"/>
      <c r="AQ871" s="711"/>
      <c r="AR871" s="711"/>
      <c r="AS871" s="711"/>
      <c r="AT871" s="711"/>
      <c r="AU871" s="711"/>
      <c r="AV871" s="711"/>
      <c r="AW871" s="711"/>
      <c r="AX871" s="711"/>
      <c r="AY871" s="711"/>
      <c r="AZ871" s="711"/>
      <c r="BA871" s="711"/>
      <c r="BB871" s="711"/>
      <c r="BC871" s="711"/>
      <c r="BD871" s="711"/>
      <c r="BE871" s="711"/>
      <c r="BF871" s="711"/>
      <c r="BG871" s="711"/>
      <c r="BH871" s="711"/>
      <c r="BI871" s="711"/>
      <c r="BJ871" s="711"/>
      <c r="BK871" s="711"/>
      <c r="BL871" s="711"/>
      <c r="BM871" s="711"/>
      <c r="BN871" s="711"/>
      <c r="BO871" s="711"/>
      <c r="BP871" s="711"/>
      <c r="BQ871" s="639"/>
      <c r="CB871" s="639"/>
    </row>
    <row r="872" ht="15.75" customHeight="1">
      <c r="A872" s="639"/>
      <c r="B872" s="639"/>
      <c r="C872" s="639"/>
      <c r="D872" s="639"/>
      <c r="E872" s="711"/>
      <c r="F872" s="711"/>
      <c r="G872" s="711"/>
      <c r="H872" s="711"/>
      <c r="I872" s="639"/>
      <c r="J872" s="711"/>
      <c r="K872" s="711"/>
      <c r="L872" s="711"/>
      <c r="M872" s="711"/>
      <c r="N872" s="711"/>
      <c r="O872" s="711"/>
      <c r="P872" s="711"/>
      <c r="Q872" s="711"/>
      <c r="R872" s="711"/>
      <c r="S872" s="711"/>
      <c r="T872" s="711"/>
      <c r="U872" s="711"/>
      <c r="V872" s="711"/>
      <c r="W872" s="711"/>
      <c r="X872" s="711"/>
      <c r="Y872" s="711"/>
      <c r="Z872" s="711"/>
      <c r="AA872" s="711"/>
      <c r="AB872" s="711"/>
      <c r="AC872" s="711"/>
      <c r="AD872" s="711"/>
      <c r="AE872" s="711"/>
      <c r="AF872" s="711"/>
      <c r="AG872" s="711"/>
      <c r="AH872" s="711"/>
      <c r="AI872" s="711"/>
      <c r="AJ872" s="711"/>
      <c r="AK872" s="711"/>
      <c r="AL872" s="711"/>
      <c r="AM872" s="711"/>
      <c r="AN872" s="711"/>
      <c r="AO872" s="711"/>
      <c r="AP872" s="711"/>
      <c r="AQ872" s="711"/>
      <c r="AR872" s="711"/>
      <c r="AS872" s="711"/>
      <c r="AT872" s="711"/>
      <c r="AU872" s="711"/>
      <c r="AV872" s="711"/>
      <c r="AW872" s="711"/>
      <c r="AX872" s="711"/>
      <c r="AY872" s="711"/>
      <c r="AZ872" s="711"/>
      <c r="BA872" s="711"/>
      <c r="BB872" s="711"/>
      <c r="BC872" s="711"/>
      <c r="BD872" s="711"/>
      <c r="BE872" s="711"/>
      <c r="BF872" s="711"/>
      <c r="BG872" s="711"/>
      <c r="BH872" s="711"/>
      <c r="BI872" s="711"/>
      <c r="BJ872" s="711"/>
      <c r="BK872" s="711"/>
      <c r="BL872" s="711"/>
      <c r="BM872" s="711"/>
      <c r="BN872" s="711"/>
      <c r="BO872" s="711"/>
      <c r="BP872" s="711"/>
      <c r="BQ872" s="639"/>
      <c r="CB872" s="639"/>
    </row>
    <row r="873" ht="15.75" customHeight="1">
      <c r="A873" s="639"/>
      <c r="B873" s="639"/>
      <c r="C873" s="639"/>
      <c r="D873" s="639"/>
      <c r="E873" s="711"/>
      <c r="F873" s="711"/>
      <c r="G873" s="711"/>
      <c r="H873" s="711"/>
      <c r="I873" s="639"/>
      <c r="J873" s="711"/>
      <c r="K873" s="711"/>
      <c r="L873" s="711"/>
      <c r="M873" s="711"/>
      <c r="N873" s="711"/>
      <c r="O873" s="711"/>
      <c r="P873" s="711"/>
      <c r="Q873" s="711"/>
      <c r="R873" s="711"/>
      <c r="S873" s="711"/>
      <c r="T873" s="711"/>
      <c r="U873" s="711"/>
      <c r="V873" s="711"/>
      <c r="W873" s="711"/>
      <c r="X873" s="711"/>
      <c r="Y873" s="711"/>
      <c r="Z873" s="711"/>
      <c r="AA873" s="711"/>
      <c r="AB873" s="711"/>
      <c r="AC873" s="711"/>
      <c r="AD873" s="711"/>
      <c r="AE873" s="711"/>
      <c r="AF873" s="711"/>
      <c r="AG873" s="711"/>
      <c r="AH873" s="711"/>
      <c r="AI873" s="711"/>
      <c r="AJ873" s="711"/>
      <c r="AK873" s="711"/>
      <c r="AL873" s="711"/>
      <c r="AM873" s="711"/>
      <c r="AN873" s="711"/>
      <c r="AO873" s="711"/>
      <c r="AP873" s="711"/>
      <c r="AQ873" s="711"/>
      <c r="AR873" s="711"/>
      <c r="AS873" s="711"/>
      <c r="AT873" s="711"/>
      <c r="AU873" s="711"/>
      <c r="AV873" s="711"/>
      <c r="AW873" s="711"/>
      <c r="AX873" s="711"/>
      <c r="AY873" s="711"/>
      <c r="AZ873" s="711"/>
      <c r="BA873" s="711"/>
      <c r="BB873" s="711"/>
      <c r="BC873" s="711"/>
      <c r="BD873" s="711"/>
      <c r="BE873" s="711"/>
      <c r="BF873" s="711"/>
      <c r="BG873" s="711"/>
      <c r="BH873" s="711"/>
      <c r="BI873" s="711"/>
      <c r="BJ873" s="711"/>
      <c r="BK873" s="711"/>
      <c r="BL873" s="711"/>
      <c r="BM873" s="711"/>
      <c r="BN873" s="711"/>
      <c r="BO873" s="711"/>
      <c r="BP873" s="711"/>
      <c r="BQ873" s="639"/>
      <c r="CB873" s="639"/>
    </row>
    <row r="874" ht="15.75" customHeight="1">
      <c r="A874" s="639"/>
      <c r="B874" s="639"/>
      <c r="C874" s="639"/>
      <c r="D874" s="639"/>
      <c r="E874" s="711"/>
      <c r="F874" s="711"/>
      <c r="G874" s="711"/>
      <c r="H874" s="711"/>
      <c r="I874" s="639"/>
      <c r="J874" s="711"/>
      <c r="K874" s="711"/>
      <c r="L874" s="711"/>
      <c r="M874" s="711"/>
      <c r="N874" s="711"/>
      <c r="O874" s="711"/>
      <c r="P874" s="711"/>
      <c r="Q874" s="711"/>
      <c r="R874" s="711"/>
      <c r="S874" s="711"/>
      <c r="T874" s="711"/>
      <c r="U874" s="711"/>
      <c r="V874" s="711"/>
      <c r="W874" s="711"/>
      <c r="X874" s="711"/>
      <c r="Y874" s="711"/>
      <c r="Z874" s="711"/>
      <c r="AA874" s="711"/>
      <c r="AB874" s="711"/>
      <c r="AC874" s="711"/>
      <c r="AD874" s="711"/>
      <c r="AE874" s="711"/>
      <c r="AF874" s="711"/>
      <c r="AG874" s="711"/>
      <c r="AH874" s="711"/>
      <c r="AI874" s="711"/>
      <c r="AJ874" s="711"/>
      <c r="AK874" s="711"/>
      <c r="AL874" s="711"/>
      <c r="AM874" s="711"/>
      <c r="AN874" s="711"/>
      <c r="AO874" s="711"/>
      <c r="AP874" s="711"/>
      <c r="AQ874" s="711"/>
      <c r="AR874" s="711"/>
      <c r="AS874" s="711"/>
      <c r="AT874" s="711"/>
      <c r="AU874" s="711"/>
      <c r="AV874" s="711"/>
      <c r="AW874" s="711"/>
      <c r="AX874" s="711"/>
      <c r="AY874" s="711"/>
      <c r="AZ874" s="711"/>
      <c r="BA874" s="711"/>
      <c r="BB874" s="711"/>
      <c r="BC874" s="711"/>
      <c r="BD874" s="711"/>
      <c r="BE874" s="711"/>
      <c r="BF874" s="711"/>
      <c r="BG874" s="711"/>
      <c r="BH874" s="711"/>
      <c r="BI874" s="711"/>
      <c r="BJ874" s="711"/>
      <c r="BK874" s="711"/>
      <c r="BL874" s="711"/>
      <c r="BM874" s="711"/>
      <c r="BN874" s="711"/>
      <c r="BO874" s="711"/>
      <c r="BP874" s="711"/>
      <c r="BQ874" s="639"/>
      <c r="CB874" s="639"/>
    </row>
    <row r="875" ht="15.75" customHeight="1">
      <c r="A875" s="639"/>
      <c r="B875" s="639"/>
      <c r="C875" s="639"/>
      <c r="D875" s="639"/>
      <c r="E875" s="711"/>
      <c r="F875" s="711"/>
      <c r="G875" s="711"/>
      <c r="H875" s="711"/>
      <c r="I875" s="639"/>
      <c r="J875" s="711"/>
      <c r="K875" s="711"/>
      <c r="L875" s="711"/>
      <c r="M875" s="711"/>
      <c r="N875" s="711"/>
      <c r="O875" s="711"/>
      <c r="P875" s="711"/>
      <c r="Q875" s="711"/>
      <c r="R875" s="711"/>
      <c r="S875" s="711"/>
      <c r="T875" s="711"/>
      <c r="U875" s="711"/>
      <c r="V875" s="711"/>
      <c r="W875" s="711"/>
      <c r="X875" s="711"/>
      <c r="Y875" s="711"/>
      <c r="Z875" s="711"/>
      <c r="AA875" s="711"/>
      <c r="AB875" s="711"/>
      <c r="AC875" s="711"/>
      <c r="AD875" s="711"/>
      <c r="AE875" s="711"/>
      <c r="AF875" s="711"/>
      <c r="AG875" s="711"/>
      <c r="AH875" s="711"/>
      <c r="AI875" s="711"/>
      <c r="AJ875" s="711"/>
      <c r="AK875" s="711"/>
      <c r="AL875" s="711"/>
      <c r="AM875" s="711"/>
      <c r="AN875" s="711"/>
      <c r="AO875" s="711"/>
      <c r="AP875" s="711"/>
      <c r="AQ875" s="711"/>
      <c r="AR875" s="711"/>
      <c r="AS875" s="711"/>
      <c r="AT875" s="711"/>
      <c r="AU875" s="711"/>
      <c r="AV875" s="711"/>
      <c r="AW875" s="711"/>
      <c r="AX875" s="711"/>
      <c r="AY875" s="711"/>
      <c r="AZ875" s="711"/>
      <c r="BA875" s="711"/>
      <c r="BB875" s="711"/>
      <c r="BC875" s="711"/>
      <c r="BD875" s="711"/>
      <c r="BE875" s="711"/>
      <c r="BF875" s="711"/>
      <c r="BG875" s="711"/>
      <c r="BH875" s="711"/>
      <c r="BI875" s="711"/>
      <c r="BJ875" s="711"/>
      <c r="BK875" s="711"/>
      <c r="BL875" s="711"/>
      <c r="BM875" s="711"/>
      <c r="BN875" s="711"/>
      <c r="BO875" s="711"/>
      <c r="BP875" s="711"/>
      <c r="BQ875" s="639"/>
      <c r="CB875" s="639"/>
    </row>
    <row r="876" ht="15.75" customHeight="1">
      <c r="A876" s="639"/>
      <c r="B876" s="639"/>
      <c r="C876" s="639"/>
      <c r="D876" s="639"/>
      <c r="E876" s="711"/>
      <c r="F876" s="711"/>
      <c r="G876" s="711"/>
      <c r="H876" s="711"/>
      <c r="I876" s="639"/>
      <c r="J876" s="711"/>
      <c r="K876" s="711"/>
      <c r="L876" s="711"/>
      <c r="M876" s="711"/>
      <c r="N876" s="711"/>
      <c r="O876" s="711"/>
      <c r="P876" s="711"/>
      <c r="Q876" s="711"/>
      <c r="R876" s="711"/>
      <c r="S876" s="711"/>
      <c r="T876" s="711"/>
      <c r="U876" s="711"/>
      <c r="V876" s="711"/>
      <c r="W876" s="711"/>
      <c r="X876" s="711"/>
      <c r="Y876" s="711"/>
      <c r="Z876" s="711"/>
      <c r="AA876" s="711"/>
      <c r="AB876" s="711"/>
      <c r="AC876" s="711"/>
      <c r="AD876" s="711"/>
      <c r="AE876" s="711"/>
      <c r="AF876" s="711"/>
      <c r="AG876" s="711"/>
      <c r="AH876" s="711"/>
      <c r="AI876" s="711"/>
      <c r="AJ876" s="711"/>
      <c r="AK876" s="711"/>
      <c r="AL876" s="711"/>
      <c r="AM876" s="711"/>
      <c r="AN876" s="711"/>
      <c r="AO876" s="711"/>
      <c r="AP876" s="711"/>
      <c r="AQ876" s="711"/>
      <c r="AR876" s="711"/>
      <c r="AS876" s="711"/>
      <c r="AT876" s="711"/>
      <c r="AU876" s="711"/>
      <c r="AV876" s="711"/>
      <c r="AW876" s="711"/>
      <c r="AX876" s="711"/>
      <c r="AY876" s="711"/>
      <c r="AZ876" s="711"/>
      <c r="BA876" s="711"/>
      <c r="BB876" s="711"/>
      <c r="BC876" s="711"/>
      <c r="BD876" s="711"/>
      <c r="BE876" s="711"/>
      <c r="BF876" s="711"/>
      <c r="BG876" s="711"/>
      <c r="BH876" s="711"/>
      <c r="BI876" s="711"/>
      <c r="BJ876" s="711"/>
      <c r="BK876" s="711"/>
      <c r="BL876" s="711"/>
      <c r="BM876" s="711"/>
      <c r="BN876" s="711"/>
      <c r="BO876" s="711"/>
      <c r="BP876" s="711"/>
      <c r="BQ876" s="639"/>
      <c r="CB876" s="639"/>
    </row>
    <row r="877" ht="15.75" customHeight="1">
      <c r="A877" s="639"/>
      <c r="B877" s="639"/>
      <c r="C877" s="639"/>
      <c r="D877" s="639"/>
      <c r="E877" s="711"/>
      <c r="F877" s="711"/>
      <c r="G877" s="711"/>
      <c r="H877" s="711"/>
      <c r="I877" s="639"/>
      <c r="J877" s="711"/>
      <c r="K877" s="711"/>
      <c r="L877" s="711"/>
      <c r="M877" s="711"/>
      <c r="N877" s="711"/>
      <c r="O877" s="711"/>
      <c r="P877" s="711"/>
      <c r="Q877" s="711"/>
      <c r="R877" s="711"/>
      <c r="S877" s="711"/>
      <c r="T877" s="711"/>
      <c r="U877" s="711"/>
      <c r="V877" s="711"/>
      <c r="W877" s="711"/>
      <c r="X877" s="711"/>
      <c r="Y877" s="711"/>
      <c r="Z877" s="711"/>
      <c r="AA877" s="711"/>
      <c r="AB877" s="711"/>
      <c r="AC877" s="711"/>
      <c r="AD877" s="711"/>
      <c r="AE877" s="711"/>
      <c r="AF877" s="711"/>
      <c r="AG877" s="711"/>
      <c r="AH877" s="711"/>
      <c r="AI877" s="711"/>
      <c r="AJ877" s="711"/>
      <c r="AK877" s="711"/>
      <c r="AL877" s="711"/>
      <c r="AM877" s="711"/>
      <c r="AN877" s="711"/>
      <c r="AO877" s="711"/>
      <c r="AP877" s="711"/>
      <c r="AQ877" s="711"/>
      <c r="AR877" s="711"/>
      <c r="AS877" s="711"/>
      <c r="AT877" s="711"/>
      <c r="AU877" s="711"/>
      <c r="AV877" s="711"/>
      <c r="AW877" s="711"/>
      <c r="AX877" s="711"/>
      <c r="AY877" s="711"/>
      <c r="AZ877" s="711"/>
      <c r="BA877" s="711"/>
      <c r="BB877" s="711"/>
      <c r="BC877" s="711"/>
      <c r="BD877" s="711"/>
      <c r="BE877" s="711"/>
      <c r="BF877" s="711"/>
      <c r="BG877" s="711"/>
      <c r="BH877" s="711"/>
      <c r="BI877" s="711"/>
      <c r="BJ877" s="711"/>
      <c r="BK877" s="711"/>
      <c r="BL877" s="711"/>
      <c r="BM877" s="711"/>
      <c r="BN877" s="711"/>
      <c r="BO877" s="711"/>
      <c r="BP877" s="711"/>
      <c r="BQ877" s="639"/>
      <c r="CB877" s="639"/>
    </row>
    <row r="878" ht="15.75" customHeight="1">
      <c r="A878" s="639"/>
      <c r="B878" s="639"/>
      <c r="C878" s="639"/>
      <c r="D878" s="639"/>
      <c r="E878" s="711"/>
      <c r="F878" s="711"/>
      <c r="G878" s="711"/>
      <c r="H878" s="711"/>
      <c r="I878" s="639"/>
      <c r="J878" s="711"/>
      <c r="K878" s="711"/>
      <c r="L878" s="711"/>
      <c r="M878" s="711"/>
      <c r="N878" s="711"/>
      <c r="O878" s="711"/>
      <c r="P878" s="711"/>
      <c r="Q878" s="711"/>
      <c r="R878" s="711"/>
      <c r="S878" s="711"/>
      <c r="T878" s="711"/>
      <c r="U878" s="711"/>
      <c r="V878" s="711"/>
      <c r="W878" s="711"/>
      <c r="X878" s="711"/>
      <c r="Y878" s="711"/>
      <c r="Z878" s="711"/>
      <c r="AA878" s="711"/>
      <c r="AB878" s="711"/>
      <c r="AC878" s="711"/>
      <c r="AD878" s="711"/>
      <c r="AE878" s="711"/>
      <c r="AF878" s="711"/>
      <c r="AG878" s="711"/>
      <c r="AH878" s="711"/>
      <c r="AI878" s="711"/>
      <c r="AJ878" s="711"/>
      <c r="AK878" s="711"/>
      <c r="AL878" s="711"/>
      <c r="AM878" s="711"/>
      <c r="AN878" s="711"/>
      <c r="AO878" s="711"/>
      <c r="AP878" s="711"/>
      <c r="AQ878" s="711"/>
      <c r="AR878" s="711"/>
      <c r="AS878" s="711"/>
      <c r="AT878" s="711"/>
      <c r="AU878" s="711"/>
      <c r="AV878" s="711"/>
      <c r="AW878" s="711"/>
      <c r="AX878" s="711"/>
      <c r="AY878" s="711"/>
      <c r="AZ878" s="711"/>
      <c r="BA878" s="711"/>
      <c r="BB878" s="711"/>
      <c r="BC878" s="711"/>
      <c r="BD878" s="711"/>
      <c r="BE878" s="711"/>
      <c r="BF878" s="711"/>
      <c r="BG878" s="711"/>
      <c r="BH878" s="711"/>
      <c r="BI878" s="711"/>
      <c r="BJ878" s="711"/>
      <c r="BK878" s="711"/>
      <c r="BL878" s="711"/>
      <c r="BM878" s="711"/>
      <c r="BN878" s="711"/>
      <c r="BO878" s="711"/>
      <c r="BP878" s="711"/>
      <c r="BQ878" s="639"/>
      <c r="CB878" s="639"/>
    </row>
    <row r="879" ht="15.75" customHeight="1">
      <c r="A879" s="639"/>
      <c r="B879" s="639"/>
      <c r="C879" s="639"/>
      <c r="D879" s="639"/>
      <c r="E879" s="711"/>
      <c r="F879" s="711"/>
      <c r="G879" s="711"/>
      <c r="H879" s="711"/>
      <c r="I879" s="639"/>
      <c r="J879" s="711"/>
      <c r="K879" s="711"/>
      <c r="L879" s="711"/>
      <c r="M879" s="711"/>
      <c r="N879" s="711"/>
      <c r="O879" s="711"/>
      <c r="P879" s="711"/>
      <c r="Q879" s="711"/>
      <c r="R879" s="711"/>
      <c r="S879" s="711"/>
      <c r="T879" s="711"/>
      <c r="U879" s="711"/>
      <c r="V879" s="711"/>
      <c r="W879" s="711"/>
      <c r="X879" s="711"/>
      <c r="Y879" s="711"/>
      <c r="Z879" s="711"/>
      <c r="AA879" s="711"/>
      <c r="AB879" s="711"/>
      <c r="AC879" s="711"/>
      <c r="AD879" s="711"/>
      <c r="AE879" s="711"/>
      <c r="AF879" s="711"/>
      <c r="AG879" s="711"/>
      <c r="AH879" s="711"/>
      <c r="AI879" s="711"/>
      <c r="AJ879" s="711"/>
      <c r="AK879" s="711"/>
      <c r="AL879" s="711"/>
      <c r="AM879" s="711"/>
      <c r="AN879" s="711"/>
      <c r="AO879" s="711"/>
      <c r="AP879" s="711"/>
      <c r="AQ879" s="711"/>
      <c r="AR879" s="711"/>
      <c r="AS879" s="711"/>
      <c r="AT879" s="711"/>
      <c r="AU879" s="711"/>
      <c r="AV879" s="711"/>
      <c r="AW879" s="711"/>
      <c r="AX879" s="711"/>
      <c r="AY879" s="711"/>
      <c r="AZ879" s="711"/>
      <c r="BA879" s="711"/>
      <c r="BB879" s="711"/>
      <c r="BC879" s="711"/>
      <c r="BD879" s="711"/>
      <c r="BE879" s="711"/>
      <c r="BF879" s="711"/>
      <c r="BG879" s="711"/>
      <c r="BH879" s="711"/>
      <c r="BI879" s="711"/>
      <c r="BJ879" s="711"/>
      <c r="BK879" s="711"/>
      <c r="BL879" s="711"/>
      <c r="BM879" s="711"/>
      <c r="BN879" s="711"/>
      <c r="BO879" s="711"/>
      <c r="BP879" s="711"/>
      <c r="BQ879" s="639"/>
      <c r="CB879" s="639"/>
    </row>
    <row r="880" ht="15.75" customHeight="1">
      <c r="A880" s="639"/>
      <c r="B880" s="639"/>
      <c r="C880" s="639"/>
      <c r="D880" s="639"/>
      <c r="E880" s="711"/>
      <c r="F880" s="711"/>
      <c r="G880" s="711"/>
      <c r="H880" s="711"/>
      <c r="I880" s="639"/>
      <c r="J880" s="711"/>
      <c r="K880" s="711"/>
      <c r="L880" s="711"/>
      <c r="M880" s="711"/>
      <c r="N880" s="711"/>
      <c r="O880" s="711"/>
      <c r="P880" s="711"/>
      <c r="Q880" s="711"/>
      <c r="R880" s="711"/>
      <c r="S880" s="711"/>
      <c r="T880" s="711"/>
      <c r="U880" s="711"/>
      <c r="V880" s="711"/>
      <c r="W880" s="711"/>
      <c r="X880" s="711"/>
      <c r="Y880" s="711"/>
      <c r="Z880" s="711"/>
      <c r="AA880" s="711"/>
      <c r="AB880" s="711"/>
      <c r="AC880" s="711"/>
      <c r="AD880" s="711"/>
      <c r="AE880" s="711"/>
      <c r="AF880" s="711"/>
      <c r="AG880" s="711"/>
      <c r="AH880" s="711"/>
      <c r="AI880" s="711"/>
      <c r="AJ880" s="711"/>
      <c r="AK880" s="711"/>
      <c r="AL880" s="711"/>
      <c r="AM880" s="711"/>
      <c r="AN880" s="711"/>
      <c r="AO880" s="711"/>
      <c r="AP880" s="711"/>
      <c r="AQ880" s="711"/>
      <c r="AR880" s="711"/>
      <c r="AS880" s="711"/>
      <c r="AT880" s="711"/>
      <c r="AU880" s="711"/>
      <c r="AV880" s="711"/>
      <c r="AW880" s="711"/>
      <c r="AX880" s="711"/>
      <c r="AY880" s="711"/>
      <c r="AZ880" s="711"/>
      <c r="BA880" s="711"/>
      <c r="BB880" s="711"/>
      <c r="BC880" s="711"/>
      <c r="BD880" s="711"/>
      <c r="BE880" s="711"/>
      <c r="BF880" s="711"/>
      <c r="BG880" s="711"/>
      <c r="BH880" s="711"/>
      <c r="BI880" s="711"/>
      <c r="BJ880" s="711"/>
      <c r="BK880" s="711"/>
      <c r="BL880" s="711"/>
      <c r="BM880" s="711"/>
      <c r="BN880" s="711"/>
      <c r="BO880" s="711"/>
      <c r="BP880" s="711"/>
      <c r="BQ880" s="639"/>
      <c r="CB880" s="639"/>
    </row>
    <row r="881" ht="15.75" customHeight="1">
      <c r="A881" s="639"/>
      <c r="B881" s="639"/>
      <c r="C881" s="639"/>
      <c r="D881" s="639"/>
      <c r="E881" s="711"/>
      <c r="F881" s="711"/>
      <c r="G881" s="711"/>
      <c r="H881" s="711"/>
      <c r="I881" s="639"/>
      <c r="J881" s="711"/>
      <c r="K881" s="711"/>
      <c r="L881" s="711"/>
      <c r="M881" s="711"/>
      <c r="N881" s="711"/>
      <c r="O881" s="711"/>
      <c r="P881" s="711"/>
      <c r="Q881" s="711"/>
      <c r="R881" s="711"/>
      <c r="S881" s="711"/>
      <c r="T881" s="711"/>
      <c r="U881" s="711"/>
      <c r="V881" s="711"/>
      <c r="W881" s="711"/>
      <c r="X881" s="711"/>
      <c r="Y881" s="711"/>
      <c r="Z881" s="711"/>
      <c r="AA881" s="711"/>
      <c r="AB881" s="711"/>
      <c r="AC881" s="711"/>
      <c r="AD881" s="711"/>
      <c r="AE881" s="711"/>
      <c r="AF881" s="711"/>
      <c r="AG881" s="711"/>
      <c r="AH881" s="711"/>
      <c r="AI881" s="711"/>
      <c r="AJ881" s="711"/>
      <c r="AK881" s="711"/>
      <c r="AL881" s="711"/>
      <c r="AM881" s="711"/>
      <c r="AN881" s="711"/>
      <c r="AO881" s="711"/>
      <c r="AP881" s="711"/>
      <c r="AQ881" s="711"/>
      <c r="AR881" s="711"/>
      <c r="AS881" s="711"/>
      <c r="AT881" s="711"/>
      <c r="AU881" s="711"/>
      <c r="AV881" s="711"/>
      <c r="AW881" s="711"/>
      <c r="AX881" s="711"/>
      <c r="AY881" s="711"/>
      <c r="AZ881" s="711"/>
      <c r="BA881" s="711"/>
      <c r="BB881" s="711"/>
      <c r="BC881" s="711"/>
      <c r="BD881" s="711"/>
      <c r="BE881" s="711"/>
      <c r="BF881" s="711"/>
      <c r="BG881" s="711"/>
      <c r="BH881" s="711"/>
      <c r="BI881" s="711"/>
      <c r="BJ881" s="711"/>
      <c r="BK881" s="711"/>
      <c r="BL881" s="711"/>
      <c r="BM881" s="711"/>
      <c r="BN881" s="711"/>
      <c r="BO881" s="711"/>
      <c r="BP881" s="711"/>
      <c r="BQ881" s="639"/>
      <c r="CB881" s="639"/>
    </row>
    <row r="882" ht="15.75" customHeight="1">
      <c r="A882" s="639"/>
      <c r="B882" s="639"/>
      <c r="C882" s="639"/>
      <c r="D882" s="639"/>
      <c r="E882" s="711"/>
      <c r="F882" s="711"/>
      <c r="G882" s="711"/>
      <c r="H882" s="711"/>
      <c r="I882" s="639"/>
      <c r="J882" s="711"/>
      <c r="K882" s="711"/>
      <c r="L882" s="711"/>
      <c r="M882" s="711"/>
      <c r="N882" s="711"/>
      <c r="O882" s="711"/>
      <c r="P882" s="711"/>
      <c r="Q882" s="711"/>
      <c r="R882" s="711"/>
      <c r="S882" s="711"/>
      <c r="T882" s="711"/>
      <c r="U882" s="711"/>
      <c r="V882" s="711"/>
      <c r="W882" s="711"/>
      <c r="X882" s="711"/>
      <c r="Y882" s="711"/>
      <c r="Z882" s="711"/>
      <c r="AA882" s="711"/>
      <c r="AB882" s="711"/>
      <c r="AC882" s="711"/>
      <c r="AD882" s="711"/>
      <c r="AE882" s="711"/>
      <c r="AF882" s="711"/>
      <c r="AG882" s="711"/>
      <c r="AH882" s="711"/>
      <c r="AI882" s="711"/>
      <c r="AJ882" s="711"/>
      <c r="AK882" s="711"/>
      <c r="AL882" s="711"/>
      <c r="AM882" s="711"/>
      <c r="AN882" s="711"/>
      <c r="AO882" s="711"/>
      <c r="AP882" s="711"/>
      <c r="AQ882" s="711"/>
      <c r="AR882" s="711"/>
      <c r="AS882" s="711"/>
      <c r="AT882" s="711"/>
      <c r="AU882" s="711"/>
      <c r="AV882" s="711"/>
      <c r="AW882" s="711"/>
      <c r="AX882" s="711"/>
      <c r="AY882" s="711"/>
      <c r="AZ882" s="711"/>
      <c r="BA882" s="711"/>
      <c r="BB882" s="711"/>
      <c r="BC882" s="711"/>
      <c r="BD882" s="711"/>
      <c r="BE882" s="711"/>
      <c r="BF882" s="711"/>
      <c r="BG882" s="711"/>
      <c r="BH882" s="711"/>
      <c r="BI882" s="711"/>
      <c r="BJ882" s="711"/>
      <c r="BK882" s="711"/>
      <c r="BL882" s="711"/>
      <c r="BM882" s="711"/>
      <c r="BN882" s="711"/>
      <c r="BO882" s="711"/>
      <c r="BP882" s="711"/>
      <c r="BQ882" s="639"/>
      <c r="CB882" s="639"/>
    </row>
    <row r="883" ht="15.75" customHeight="1">
      <c r="A883" s="639"/>
      <c r="B883" s="639"/>
      <c r="C883" s="639"/>
      <c r="D883" s="639"/>
      <c r="E883" s="711"/>
      <c r="F883" s="711"/>
      <c r="G883" s="711"/>
      <c r="H883" s="711"/>
      <c r="I883" s="639"/>
      <c r="J883" s="711"/>
      <c r="K883" s="711"/>
      <c r="L883" s="711"/>
      <c r="M883" s="711"/>
      <c r="N883" s="711"/>
      <c r="O883" s="711"/>
      <c r="P883" s="711"/>
      <c r="Q883" s="711"/>
      <c r="R883" s="711"/>
      <c r="S883" s="711"/>
      <c r="T883" s="711"/>
      <c r="U883" s="711"/>
      <c r="V883" s="711"/>
      <c r="W883" s="711"/>
      <c r="X883" s="711"/>
      <c r="Y883" s="711"/>
      <c r="Z883" s="711"/>
      <c r="AA883" s="711"/>
      <c r="AB883" s="711"/>
      <c r="AC883" s="711"/>
      <c r="AD883" s="711"/>
      <c r="AE883" s="711"/>
      <c r="AF883" s="711"/>
      <c r="AG883" s="711"/>
      <c r="AH883" s="711"/>
      <c r="AI883" s="711"/>
      <c r="AJ883" s="711"/>
      <c r="AK883" s="711"/>
      <c r="AL883" s="711"/>
      <c r="AM883" s="711"/>
      <c r="AN883" s="711"/>
      <c r="AO883" s="711"/>
      <c r="AP883" s="711"/>
      <c r="AQ883" s="711"/>
      <c r="AR883" s="711"/>
      <c r="AS883" s="711"/>
      <c r="AT883" s="711"/>
      <c r="AU883" s="711"/>
      <c r="AV883" s="711"/>
      <c r="AW883" s="711"/>
      <c r="AX883" s="711"/>
      <c r="AY883" s="711"/>
      <c r="AZ883" s="711"/>
      <c r="BA883" s="711"/>
      <c r="BB883" s="711"/>
      <c r="BC883" s="711"/>
      <c r="BD883" s="711"/>
      <c r="BE883" s="711"/>
      <c r="BF883" s="711"/>
      <c r="BG883" s="711"/>
      <c r="BH883" s="711"/>
      <c r="BI883" s="711"/>
      <c r="BJ883" s="711"/>
      <c r="BK883" s="711"/>
      <c r="BL883" s="711"/>
      <c r="BM883" s="711"/>
      <c r="BN883" s="711"/>
      <c r="BO883" s="711"/>
      <c r="BP883" s="711"/>
      <c r="BQ883" s="639"/>
      <c r="CB883" s="639"/>
    </row>
    <row r="884" ht="15.75" customHeight="1">
      <c r="A884" s="639"/>
      <c r="B884" s="639"/>
      <c r="C884" s="639"/>
      <c r="D884" s="639"/>
      <c r="E884" s="711"/>
      <c r="F884" s="711"/>
      <c r="G884" s="711"/>
      <c r="H884" s="711"/>
      <c r="I884" s="639"/>
      <c r="J884" s="711"/>
      <c r="K884" s="711"/>
      <c r="L884" s="711"/>
      <c r="M884" s="711"/>
      <c r="N884" s="711"/>
      <c r="O884" s="711"/>
      <c r="P884" s="711"/>
      <c r="Q884" s="711"/>
      <c r="R884" s="711"/>
      <c r="S884" s="711"/>
      <c r="T884" s="711"/>
      <c r="U884" s="711"/>
      <c r="V884" s="711"/>
      <c r="W884" s="711"/>
      <c r="X884" s="711"/>
      <c r="Y884" s="711"/>
      <c r="Z884" s="711"/>
      <c r="AA884" s="711"/>
      <c r="AB884" s="711"/>
      <c r="AC884" s="711"/>
      <c r="AD884" s="711"/>
      <c r="AE884" s="711"/>
      <c r="AF884" s="711"/>
      <c r="AG884" s="711"/>
      <c r="AH884" s="711"/>
      <c r="AI884" s="711"/>
      <c r="AJ884" s="711"/>
      <c r="AK884" s="711"/>
      <c r="AL884" s="711"/>
      <c r="AM884" s="711"/>
      <c r="AN884" s="711"/>
      <c r="AO884" s="711"/>
      <c r="AP884" s="711"/>
      <c r="AQ884" s="711"/>
      <c r="AR884" s="711"/>
      <c r="AS884" s="711"/>
      <c r="AT884" s="711"/>
      <c r="AU884" s="711"/>
      <c r="AV884" s="711"/>
      <c r="AW884" s="711"/>
      <c r="AX884" s="711"/>
      <c r="AY884" s="711"/>
      <c r="AZ884" s="711"/>
      <c r="BA884" s="711"/>
      <c r="BB884" s="711"/>
      <c r="BC884" s="711"/>
      <c r="BD884" s="711"/>
      <c r="BE884" s="711"/>
      <c r="BF884" s="711"/>
      <c r="BG884" s="711"/>
      <c r="BH884" s="711"/>
      <c r="BI884" s="711"/>
      <c r="BJ884" s="711"/>
      <c r="BK884" s="711"/>
      <c r="BL884" s="711"/>
      <c r="BM884" s="711"/>
      <c r="BN884" s="711"/>
      <c r="BO884" s="711"/>
      <c r="BP884" s="711"/>
      <c r="BQ884" s="639"/>
      <c r="CB884" s="639"/>
    </row>
    <row r="885" ht="15.75" customHeight="1">
      <c r="A885" s="639"/>
      <c r="B885" s="639"/>
      <c r="C885" s="639"/>
      <c r="D885" s="639"/>
      <c r="E885" s="711"/>
      <c r="F885" s="711"/>
      <c r="G885" s="711"/>
      <c r="H885" s="711"/>
      <c r="I885" s="639"/>
      <c r="J885" s="711"/>
      <c r="K885" s="711"/>
      <c r="L885" s="711"/>
      <c r="M885" s="711"/>
      <c r="N885" s="711"/>
      <c r="O885" s="711"/>
      <c r="P885" s="711"/>
      <c r="Q885" s="711"/>
      <c r="R885" s="711"/>
      <c r="S885" s="711"/>
      <c r="T885" s="711"/>
      <c r="U885" s="711"/>
      <c r="V885" s="711"/>
      <c r="W885" s="711"/>
      <c r="X885" s="711"/>
      <c r="Y885" s="711"/>
      <c r="Z885" s="711"/>
      <c r="AA885" s="711"/>
      <c r="AB885" s="711"/>
      <c r="AC885" s="711"/>
      <c r="AD885" s="711"/>
      <c r="AE885" s="711"/>
      <c r="AF885" s="711"/>
      <c r="AG885" s="711"/>
      <c r="AH885" s="711"/>
      <c r="AI885" s="711"/>
      <c r="AJ885" s="711"/>
      <c r="AK885" s="711"/>
      <c r="AL885" s="711"/>
      <c r="AM885" s="711"/>
      <c r="AN885" s="711"/>
      <c r="AO885" s="711"/>
      <c r="AP885" s="711"/>
      <c r="AQ885" s="711"/>
      <c r="AR885" s="711"/>
      <c r="AS885" s="711"/>
      <c r="AT885" s="711"/>
      <c r="AU885" s="711"/>
      <c r="AV885" s="711"/>
      <c r="AW885" s="711"/>
      <c r="AX885" s="711"/>
      <c r="AY885" s="711"/>
      <c r="AZ885" s="711"/>
      <c r="BA885" s="711"/>
      <c r="BB885" s="711"/>
      <c r="BC885" s="711"/>
      <c r="BD885" s="711"/>
      <c r="BE885" s="711"/>
      <c r="BF885" s="711"/>
      <c r="BG885" s="711"/>
      <c r="BH885" s="711"/>
      <c r="BI885" s="711"/>
      <c r="BJ885" s="711"/>
      <c r="BK885" s="711"/>
      <c r="BL885" s="711"/>
      <c r="BM885" s="711"/>
      <c r="BN885" s="711"/>
      <c r="BO885" s="711"/>
      <c r="BP885" s="711"/>
      <c r="BQ885" s="639"/>
      <c r="CB885" s="639"/>
    </row>
    <row r="886" ht="15.75" customHeight="1">
      <c r="A886" s="639"/>
      <c r="B886" s="639"/>
      <c r="C886" s="639"/>
      <c r="D886" s="639"/>
      <c r="E886" s="711"/>
      <c r="F886" s="711"/>
      <c r="G886" s="711"/>
      <c r="H886" s="711"/>
      <c r="I886" s="639"/>
      <c r="J886" s="711"/>
      <c r="K886" s="711"/>
      <c r="L886" s="711"/>
      <c r="M886" s="711"/>
      <c r="N886" s="711"/>
      <c r="O886" s="711"/>
      <c r="P886" s="711"/>
      <c r="Q886" s="711"/>
      <c r="R886" s="711"/>
      <c r="S886" s="711"/>
      <c r="T886" s="711"/>
      <c r="U886" s="711"/>
      <c r="V886" s="711"/>
      <c r="W886" s="711"/>
      <c r="X886" s="711"/>
      <c r="Y886" s="711"/>
      <c r="Z886" s="711"/>
      <c r="AA886" s="711"/>
      <c r="AB886" s="711"/>
      <c r="AC886" s="711"/>
      <c r="AD886" s="711"/>
      <c r="AE886" s="711"/>
      <c r="AF886" s="711"/>
      <c r="AG886" s="711"/>
      <c r="AH886" s="711"/>
      <c r="AI886" s="711"/>
      <c r="AJ886" s="711"/>
      <c r="AK886" s="711"/>
      <c r="AL886" s="711"/>
      <c r="AM886" s="711"/>
      <c r="AN886" s="711"/>
      <c r="AO886" s="711"/>
      <c r="AP886" s="711"/>
      <c r="AQ886" s="711"/>
      <c r="AR886" s="711"/>
      <c r="AS886" s="711"/>
      <c r="AT886" s="711"/>
      <c r="AU886" s="711"/>
      <c r="AV886" s="711"/>
      <c r="AW886" s="711"/>
      <c r="AX886" s="711"/>
      <c r="AY886" s="711"/>
      <c r="AZ886" s="711"/>
      <c r="BA886" s="711"/>
      <c r="BB886" s="711"/>
      <c r="BC886" s="711"/>
      <c r="BD886" s="711"/>
      <c r="BE886" s="711"/>
      <c r="BF886" s="711"/>
      <c r="BG886" s="711"/>
      <c r="BH886" s="711"/>
      <c r="BI886" s="711"/>
      <c r="BJ886" s="711"/>
      <c r="BK886" s="711"/>
      <c r="BL886" s="711"/>
      <c r="BM886" s="711"/>
      <c r="BN886" s="711"/>
      <c r="BO886" s="711"/>
      <c r="BP886" s="711"/>
      <c r="BQ886" s="639"/>
      <c r="CB886" s="639"/>
    </row>
    <row r="887" ht="15.75" customHeight="1">
      <c r="A887" s="639"/>
      <c r="B887" s="639"/>
      <c r="C887" s="639"/>
      <c r="D887" s="639"/>
      <c r="E887" s="711"/>
      <c r="F887" s="711"/>
      <c r="G887" s="711"/>
      <c r="H887" s="711"/>
      <c r="I887" s="639"/>
      <c r="J887" s="711"/>
      <c r="K887" s="711"/>
      <c r="L887" s="711"/>
      <c r="M887" s="711"/>
      <c r="N887" s="711"/>
      <c r="O887" s="711"/>
      <c r="P887" s="711"/>
      <c r="Q887" s="711"/>
      <c r="R887" s="711"/>
      <c r="S887" s="711"/>
      <c r="T887" s="711"/>
      <c r="U887" s="711"/>
      <c r="V887" s="711"/>
      <c r="W887" s="711"/>
      <c r="X887" s="711"/>
      <c r="Y887" s="711"/>
      <c r="Z887" s="711"/>
      <c r="AA887" s="711"/>
      <c r="AB887" s="711"/>
      <c r="AC887" s="711"/>
      <c r="AD887" s="711"/>
      <c r="AE887" s="711"/>
      <c r="AF887" s="711"/>
      <c r="AG887" s="711"/>
      <c r="AH887" s="711"/>
      <c r="AI887" s="711"/>
      <c r="AJ887" s="711"/>
      <c r="AK887" s="711"/>
      <c r="AL887" s="711"/>
      <c r="AM887" s="711"/>
      <c r="AN887" s="711"/>
      <c r="AO887" s="711"/>
      <c r="AP887" s="711"/>
      <c r="AQ887" s="711"/>
      <c r="AR887" s="711"/>
      <c r="AS887" s="711"/>
      <c r="AT887" s="711"/>
      <c r="AU887" s="711"/>
      <c r="AV887" s="711"/>
      <c r="AW887" s="711"/>
      <c r="AX887" s="711"/>
      <c r="AY887" s="711"/>
      <c r="AZ887" s="711"/>
      <c r="BA887" s="711"/>
      <c r="BB887" s="711"/>
      <c r="BC887" s="711"/>
      <c r="BD887" s="711"/>
      <c r="BE887" s="711"/>
      <c r="BF887" s="711"/>
      <c r="BG887" s="711"/>
      <c r="BH887" s="711"/>
      <c r="BI887" s="711"/>
      <c r="BJ887" s="711"/>
      <c r="BK887" s="711"/>
      <c r="BL887" s="711"/>
      <c r="BM887" s="711"/>
      <c r="BN887" s="711"/>
      <c r="BO887" s="711"/>
      <c r="BP887" s="711"/>
      <c r="BQ887" s="639"/>
      <c r="CB887" s="639"/>
    </row>
    <row r="888" ht="15.75" customHeight="1">
      <c r="A888" s="639"/>
      <c r="B888" s="639"/>
      <c r="C888" s="639"/>
      <c r="D888" s="639"/>
      <c r="E888" s="711"/>
      <c r="F888" s="711"/>
      <c r="G888" s="711"/>
      <c r="H888" s="711"/>
      <c r="I888" s="639"/>
      <c r="J888" s="711"/>
      <c r="K888" s="711"/>
      <c r="L888" s="711"/>
      <c r="M888" s="711"/>
      <c r="N888" s="711"/>
      <c r="O888" s="711"/>
      <c r="P888" s="711"/>
      <c r="Q888" s="711"/>
      <c r="R888" s="711"/>
      <c r="S888" s="711"/>
      <c r="T888" s="711"/>
      <c r="U888" s="711"/>
      <c r="V888" s="711"/>
      <c r="W888" s="711"/>
      <c r="X888" s="711"/>
      <c r="Y888" s="711"/>
      <c r="Z888" s="711"/>
      <c r="AA888" s="711"/>
      <c r="AB888" s="711"/>
      <c r="AC888" s="711"/>
      <c r="AD888" s="711"/>
      <c r="AE888" s="711"/>
      <c r="AF888" s="711"/>
      <c r="AG888" s="711"/>
      <c r="AH888" s="711"/>
      <c r="AI888" s="711"/>
      <c r="AJ888" s="711"/>
      <c r="AK888" s="711"/>
      <c r="AL888" s="711"/>
      <c r="AM888" s="711"/>
      <c r="AN888" s="711"/>
      <c r="AO888" s="711"/>
      <c r="AP888" s="711"/>
      <c r="AQ888" s="711"/>
      <c r="AR888" s="711"/>
      <c r="AS888" s="711"/>
      <c r="AT888" s="711"/>
      <c r="AU888" s="711"/>
      <c r="AV888" s="711"/>
      <c r="AW888" s="711"/>
      <c r="AX888" s="711"/>
      <c r="AY888" s="711"/>
      <c r="AZ888" s="711"/>
      <c r="BA888" s="711"/>
      <c r="BB888" s="711"/>
      <c r="BC888" s="711"/>
      <c r="BD888" s="711"/>
      <c r="BE888" s="711"/>
      <c r="BF888" s="711"/>
      <c r="BG888" s="711"/>
      <c r="BH888" s="711"/>
      <c r="BI888" s="711"/>
      <c r="BJ888" s="711"/>
      <c r="BK888" s="711"/>
      <c r="BL888" s="711"/>
      <c r="BM888" s="711"/>
      <c r="BN888" s="711"/>
      <c r="BO888" s="711"/>
      <c r="BP888" s="711"/>
      <c r="BQ888" s="639"/>
      <c r="CB888" s="639"/>
    </row>
    <row r="889" ht="15.75" customHeight="1">
      <c r="A889" s="639"/>
      <c r="B889" s="639"/>
      <c r="C889" s="639"/>
      <c r="D889" s="639"/>
      <c r="E889" s="711"/>
      <c r="F889" s="711"/>
      <c r="G889" s="711"/>
      <c r="H889" s="711"/>
      <c r="I889" s="639"/>
      <c r="J889" s="711"/>
      <c r="K889" s="711"/>
      <c r="L889" s="711"/>
      <c r="M889" s="711"/>
      <c r="N889" s="711"/>
      <c r="O889" s="711"/>
      <c r="P889" s="711"/>
      <c r="Q889" s="711"/>
      <c r="R889" s="711"/>
      <c r="S889" s="711"/>
      <c r="T889" s="711"/>
      <c r="U889" s="711"/>
      <c r="V889" s="711"/>
      <c r="W889" s="711"/>
      <c r="X889" s="711"/>
      <c r="Y889" s="711"/>
      <c r="Z889" s="711"/>
      <c r="AA889" s="711"/>
      <c r="AB889" s="711"/>
      <c r="AC889" s="711"/>
      <c r="AD889" s="711"/>
      <c r="AE889" s="711"/>
      <c r="AF889" s="711"/>
      <c r="AG889" s="711"/>
      <c r="AH889" s="711"/>
      <c r="AI889" s="711"/>
      <c r="AJ889" s="711"/>
      <c r="AK889" s="711"/>
      <c r="AL889" s="711"/>
      <c r="AM889" s="711"/>
      <c r="AN889" s="711"/>
      <c r="AO889" s="711"/>
      <c r="AP889" s="711"/>
      <c r="AQ889" s="711"/>
      <c r="AR889" s="711"/>
      <c r="AS889" s="711"/>
      <c r="AT889" s="711"/>
      <c r="AU889" s="711"/>
      <c r="AV889" s="711"/>
      <c r="AW889" s="711"/>
      <c r="AX889" s="711"/>
      <c r="AY889" s="711"/>
      <c r="AZ889" s="711"/>
      <c r="BA889" s="711"/>
      <c r="BB889" s="711"/>
      <c r="BC889" s="711"/>
      <c r="BD889" s="711"/>
      <c r="BE889" s="711"/>
      <c r="BF889" s="711"/>
      <c r="BG889" s="711"/>
      <c r="BH889" s="711"/>
      <c r="BI889" s="711"/>
      <c r="BJ889" s="711"/>
      <c r="BK889" s="711"/>
      <c r="BL889" s="711"/>
      <c r="BM889" s="711"/>
      <c r="BN889" s="711"/>
      <c r="BO889" s="711"/>
      <c r="BP889" s="711"/>
      <c r="BQ889" s="639"/>
      <c r="CB889" s="639"/>
    </row>
    <row r="890" ht="15.75" customHeight="1">
      <c r="A890" s="639"/>
      <c r="B890" s="639"/>
      <c r="C890" s="639"/>
      <c r="D890" s="639"/>
      <c r="E890" s="711"/>
      <c r="F890" s="711"/>
      <c r="G890" s="711"/>
      <c r="H890" s="711"/>
      <c r="I890" s="639"/>
      <c r="J890" s="711"/>
      <c r="K890" s="711"/>
      <c r="L890" s="711"/>
      <c r="M890" s="711"/>
      <c r="N890" s="711"/>
      <c r="O890" s="711"/>
      <c r="P890" s="711"/>
      <c r="Q890" s="711"/>
      <c r="R890" s="711"/>
      <c r="S890" s="711"/>
      <c r="T890" s="711"/>
      <c r="U890" s="711"/>
      <c r="V890" s="711"/>
      <c r="W890" s="711"/>
      <c r="X890" s="711"/>
      <c r="Y890" s="711"/>
      <c r="Z890" s="711"/>
      <c r="AA890" s="711"/>
      <c r="AB890" s="711"/>
      <c r="AC890" s="711"/>
      <c r="AD890" s="711"/>
      <c r="AE890" s="711"/>
      <c r="AF890" s="711"/>
      <c r="AG890" s="711"/>
      <c r="AH890" s="711"/>
      <c r="AI890" s="711"/>
      <c r="AJ890" s="711"/>
      <c r="AK890" s="711"/>
      <c r="AL890" s="711"/>
      <c r="AM890" s="711"/>
      <c r="AN890" s="711"/>
      <c r="AO890" s="711"/>
      <c r="AP890" s="711"/>
      <c r="AQ890" s="711"/>
      <c r="AR890" s="711"/>
      <c r="AS890" s="711"/>
      <c r="AT890" s="711"/>
      <c r="AU890" s="711"/>
      <c r="AV890" s="711"/>
      <c r="AW890" s="711"/>
      <c r="AX890" s="711"/>
      <c r="AY890" s="711"/>
      <c r="AZ890" s="711"/>
      <c r="BA890" s="711"/>
      <c r="BB890" s="711"/>
      <c r="BC890" s="711"/>
      <c r="BD890" s="711"/>
      <c r="BE890" s="711"/>
      <c r="BF890" s="711"/>
      <c r="BG890" s="711"/>
      <c r="BH890" s="711"/>
      <c r="BI890" s="711"/>
      <c r="BJ890" s="711"/>
      <c r="BK890" s="711"/>
      <c r="BL890" s="711"/>
      <c r="BM890" s="711"/>
      <c r="BN890" s="711"/>
      <c r="BO890" s="711"/>
      <c r="BP890" s="711"/>
      <c r="BQ890" s="639"/>
      <c r="CB890" s="639"/>
    </row>
    <row r="891" ht="15.75" customHeight="1">
      <c r="A891" s="639"/>
      <c r="B891" s="639"/>
      <c r="C891" s="639"/>
      <c r="D891" s="639"/>
      <c r="E891" s="711"/>
      <c r="F891" s="711"/>
      <c r="G891" s="711"/>
      <c r="H891" s="711"/>
      <c r="I891" s="639"/>
      <c r="J891" s="711"/>
      <c r="K891" s="711"/>
      <c r="L891" s="711"/>
      <c r="M891" s="711"/>
      <c r="N891" s="711"/>
      <c r="O891" s="711"/>
      <c r="P891" s="711"/>
      <c r="Q891" s="711"/>
      <c r="R891" s="711"/>
      <c r="S891" s="711"/>
      <c r="T891" s="711"/>
      <c r="U891" s="711"/>
      <c r="V891" s="711"/>
      <c r="W891" s="711"/>
      <c r="X891" s="711"/>
      <c r="Y891" s="711"/>
      <c r="Z891" s="711"/>
      <c r="AA891" s="711"/>
      <c r="AB891" s="711"/>
      <c r="AC891" s="711"/>
      <c r="AD891" s="711"/>
      <c r="AE891" s="711"/>
      <c r="AF891" s="711"/>
      <c r="AG891" s="711"/>
      <c r="AH891" s="711"/>
      <c r="AI891" s="711"/>
      <c r="AJ891" s="711"/>
      <c r="AK891" s="711"/>
      <c r="AL891" s="711"/>
      <c r="AM891" s="711"/>
      <c r="AN891" s="711"/>
      <c r="AO891" s="711"/>
      <c r="AP891" s="711"/>
      <c r="AQ891" s="711"/>
      <c r="AR891" s="711"/>
      <c r="AS891" s="711"/>
      <c r="AT891" s="711"/>
      <c r="AU891" s="711"/>
      <c r="AV891" s="711"/>
      <c r="AW891" s="711"/>
      <c r="AX891" s="711"/>
      <c r="AY891" s="711"/>
      <c r="AZ891" s="711"/>
      <c r="BA891" s="711"/>
      <c r="BB891" s="711"/>
      <c r="BC891" s="711"/>
      <c r="BD891" s="711"/>
      <c r="BE891" s="711"/>
      <c r="BF891" s="711"/>
      <c r="BG891" s="711"/>
      <c r="BH891" s="711"/>
      <c r="BI891" s="711"/>
      <c r="BJ891" s="711"/>
      <c r="BK891" s="711"/>
      <c r="BL891" s="711"/>
      <c r="BM891" s="711"/>
      <c r="BN891" s="711"/>
      <c r="BO891" s="711"/>
      <c r="BP891" s="711"/>
      <c r="BQ891" s="639"/>
      <c r="CB891" s="639"/>
    </row>
    <row r="892" ht="15.75" customHeight="1">
      <c r="A892" s="639"/>
      <c r="B892" s="639"/>
      <c r="C892" s="639"/>
      <c r="D892" s="639"/>
      <c r="E892" s="711"/>
      <c r="F892" s="711"/>
      <c r="G892" s="711"/>
      <c r="H892" s="711"/>
      <c r="I892" s="639"/>
      <c r="J892" s="711"/>
      <c r="K892" s="711"/>
      <c r="L892" s="711"/>
      <c r="M892" s="711"/>
      <c r="N892" s="711"/>
      <c r="O892" s="711"/>
      <c r="P892" s="711"/>
      <c r="Q892" s="711"/>
      <c r="R892" s="711"/>
      <c r="S892" s="711"/>
      <c r="T892" s="711"/>
      <c r="U892" s="711"/>
      <c r="V892" s="711"/>
      <c r="W892" s="711"/>
      <c r="X892" s="711"/>
      <c r="Y892" s="711"/>
      <c r="Z892" s="711"/>
      <c r="AA892" s="711"/>
      <c r="AB892" s="711"/>
      <c r="AC892" s="711"/>
      <c r="AD892" s="711"/>
      <c r="AE892" s="711"/>
      <c r="AF892" s="711"/>
      <c r="AG892" s="711"/>
      <c r="AH892" s="711"/>
      <c r="AI892" s="711"/>
      <c r="AJ892" s="711"/>
      <c r="AK892" s="711"/>
      <c r="AL892" s="711"/>
      <c r="AM892" s="711"/>
      <c r="AN892" s="711"/>
      <c r="AO892" s="711"/>
      <c r="AP892" s="711"/>
      <c r="AQ892" s="711"/>
      <c r="AR892" s="711"/>
      <c r="AS892" s="711"/>
      <c r="AT892" s="711"/>
      <c r="AU892" s="711"/>
      <c r="AV892" s="711"/>
      <c r="AW892" s="711"/>
      <c r="AX892" s="711"/>
      <c r="AY892" s="711"/>
      <c r="AZ892" s="711"/>
      <c r="BA892" s="711"/>
      <c r="BB892" s="711"/>
      <c r="BC892" s="711"/>
      <c r="BD892" s="711"/>
      <c r="BE892" s="711"/>
      <c r="BF892" s="711"/>
      <c r="BG892" s="711"/>
      <c r="BH892" s="711"/>
      <c r="BI892" s="711"/>
      <c r="BJ892" s="711"/>
      <c r="BK892" s="711"/>
      <c r="BL892" s="711"/>
      <c r="BM892" s="711"/>
      <c r="BN892" s="711"/>
      <c r="BO892" s="711"/>
      <c r="BP892" s="711"/>
      <c r="BQ892" s="639"/>
      <c r="CB892" s="639"/>
    </row>
    <row r="893" ht="15.75" customHeight="1">
      <c r="A893" s="639"/>
      <c r="B893" s="639"/>
      <c r="C893" s="639"/>
      <c r="D893" s="639"/>
      <c r="E893" s="711"/>
      <c r="F893" s="711"/>
      <c r="G893" s="711"/>
      <c r="H893" s="711"/>
      <c r="I893" s="639"/>
      <c r="J893" s="711"/>
      <c r="K893" s="711"/>
      <c r="L893" s="711"/>
      <c r="M893" s="711"/>
      <c r="N893" s="711"/>
      <c r="O893" s="711"/>
      <c r="P893" s="711"/>
      <c r="Q893" s="711"/>
      <c r="R893" s="711"/>
      <c r="S893" s="711"/>
      <c r="T893" s="711"/>
      <c r="U893" s="711"/>
      <c r="V893" s="711"/>
      <c r="W893" s="711"/>
      <c r="X893" s="711"/>
      <c r="Y893" s="711"/>
      <c r="Z893" s="711"/>
      <c r="AA893" s="711"/>
      <c r="AB893" s="711"/>
      <c r="AC893" s="711"/>
      <c r="AD893" s="711"/>
      <c r="AE893" s="711"/>
      <c r="AF893" s="711"/>
      <c r="AG893" s="711"/>
      <c r="AH893" s="711"/>
      <c r="AI893" s="711"/>
      <c r="AJ893" s="711"/>
      <c r="AK893" s="711"/>
      <c r="AL893" s="711"/>
      <c r="AM893" s="711"/>
      <c r="AN893" s="711"/>
      <c r="AO893" s="711"/>
      <c r="AP893" s="711"/>
      <c r="AQ893" s="711"/>
      <c r="AR893" s="711"/>
      <c r="AS893" s="711"/>
      <c r="AT893" s="711"/>
      <c r="AU893" s="711"/>
      <c r="AV893" s="711"/>
      <c r="AW893" s="711"/>
      <c r="AX893" s="711"/>
      <c r="AY893" s="711"/>
      <c r="AZ893" s="711"/>
      <c r="BA893" s="711"/>
      <c r="BB893" s="711"/>
      <c r="BC893" s="711"/>
      <c r="BD893" s="711"/>
      <c r="BE893" s="711"/>
      <c r="BF893" s="711"/>
      <c r="BG893" s="711"/>
      <c r="BH893" s="711"/>
      <c r="BI893" s="711"/>
      <c r="BJ893" s="711"/>
      <c r="BK893" s="711"/>
      <c r="BL893" s="711"/>
      <c r="BM893" s="711"/>
      <c r="BN893" s="711"/>
      <c r="BO893" s="711"/>
      <c r="BP893" s="711"/>
      <c r="BQ893" s="639"/>
      <c r="CB893" s="639"/>
    </row>
    <row r="894" ht="15.75" customHeight="1">
      <c r="A894" s="639"/>
      <c r="B894" s="639"/>
      <c r="C894" s="639"/>
      <c r="D894" s="639"/>
      <c r="E894" s="711"/>
      <c r="F894" s="711"/>
      <c r="G894" s="711"/>
      <c r="H894" s="711"/>
      <c r="I894" s="639"/>
      <c r="J894" s="711"/>
      <c r="K894" s="711"/>
      <c r="L894" s="711"/>
      <c r="M894" s="711"/>
      <c r="N894" s="711"/>
      <c r="O894" s="711"/>
      <c r="P894" s="711"/>
      <c r="Q894" s="711"/>
      <c r="R894" s="711"/>
      <c r="S894" s="711"/>
      <c r="T894" s="711"/>
      <c r="U894" s="711"/>
      <c r="V894" s="711"/>
      <c r="W894" s="711"/>
      <c r="X894" s="711"/>
      <c r="Y894" s="711"/>
      <c r="Z894" s="711"/>
      <c r="AA894" s="711"/>
      <c r="AB894" s="711"/>
      <c r="AC894" s="711"/>
      <c r="AD894" s="711"/>
      <c r="AE894" s="711"/>
      <c r="AF894" s="711"/>
      <c r="AG894" s="711"/>
      <c r="AH894" s="711"/>
      <c r="AI894" s="711"/>
      <c r="AJ894" s="711"/>
      <c r="AK894" s="711"/>
      <c r="AL894" s="711"/>
      <c r="AM894" s="711"/>
      <c r="AN894" s="711"/>
      <c r="AO894" s="711"/>
      <c r="AP894" s="711"/>
      <c r="AQ894" s="711"/>
      <c r="AR894" s="711"/>
      <c r="AS894" s="711"/>
      <c r="AT894" s="711"/>
      <c r="AU894" s="711"/>
      <c r="AV894" s="711"/>
      <c r="AW894" s="711"/>
      <c r="AX894" s="711"/>
      <c r="AY894" s="711"/>
      <c r="AZ894" s="711"/>
      <c r="BA894" s="711"/>
      <c r="BB894" s="711"/>
      <c r="BC894" s="711"/>
      <c r="BD894" s="711"/>
      <c r="BE894" s="711"/>
      <c r="BF894" s="711"/>
      <c r="BG894" s="711"/>
      <c r="BH894" s="711"/>
      <c r="BI894" s="711"/>
      <c r="BJ894" s="711"/>
      <c r="BK894" s="711"/>
      <c r="BL894" s="711"/>
      <c r="BM894" s="711"/>
      <c r="BN894" s="711"/>
      <c r="BO894" s="711"/>
      <c r="BP894" s="711"/>
      <c r="BQ894" s="639"/>
      <c r="CB894" s="639"/>
    </row>
    <row r="895" ht="15.75" customHeight="1">
      <c r="A895" s="639"/>
      <c r="B895" s="639"/>
      <c r="C895" s="639"/>
      <c r="D895" s="639"/>
      <c r="E895" s="711"/>
      <c r="F895" s="711"/>
      <c r="G895" s="711"/>
      <c r="H895" s="711"/>
      <c r="I895" s="639"/>
      <c r="J895" s="711"/>
      <c r="K895" s="711"/>
      <c r="L895" s="711"/>
      <c r="M895" s="711"/>
      <c r="N895" s="711"/>
      <c r="O895" s="711"/>
      <c r="P895" s="711"/>
      <c r="Q895" s="711"/>
      <c r="R895" s="711"/>
      <c r="S895" s="711"/>
      <c r="T895" s="711"/>
      <c r="U895" s="711"/>
      <c r="V895" s="711"/>
      <c r="W895" s="711"/>
      <c r="X895" s="711"/>
      <c r="Y895" s="711"/>
      <c r="Z895" s="711"/>
      <c r="AA895" s="711"/>
      <c r="AB895" s="711"/>
      <c r="AC895" s="711"/>
      <c r="AD895" s="711"/>
      <c r="AE895" s="711"/>
      <c r="AF895" s="711"/>
      <c r="AG895" s="711"/>
      <c r="AH895" s="711"/>
      <c r="AI895" s="711"/>
      <c r="AJ895" s="711"/>
      <c r="AK895" s="711"/>
      <c r="AL895" s="711"/>
      <c r="AM895" s="711"/>
      <c r="AN895" s="711"/>
      <c r="AO895" s="711"/>
      <c r="AP895" s="711"/>
      <c r="AQ895" s="711"/>
      <c r="AR895" s="711"/>
      <c r="AS895" s="711"/>
      <c r="AT895" s="711"/>
      <c r="AU895" s="711"/>
      <c r="AV895" s="711"/>
      <c r="AW895" s="711"/>
      <c r="AX895" s="711"/>
      <c r="AY895" s="711"/>
      <c r="AZ895" s="711"/>
      <c r="BA895" s="711"/>
      <c r="BB895" s="711"/>
      <c r="BC895" s="711"/>
      <c r="BD895" s="711"/>
      <c r="BE895" s="711"/>
      <c r="BF895" s="711"/>
      <c r="BG895" s="711"/>
      <c r="BH895" s="711"/>
      <c r="BI895" s="711"/>
      <c r="BJ895" s="711"/>
      <c r="BK895" s="711"/>
      <c r="BL895" s="711"/>
      <c r="BM895" s="711"/>
      <c r="BN895" s="711"/>
      <c r="BO895" s="711"/>
      <c r="BP895" s="711"/>
      <c r="BQ895" s="639"/>
      <c r="CB895" s="639"/>
    </row>
    <row r="896" ht="15.75" customHeight="1">
      <c r="A896" s="639"/>
      <c r="B896" s="639"/>
      <c r="C896" s="639"/>
      <c r="D896" s="639"/>
      <c r="E896" s="711"/>
      <c r="F896" s="711"/>
      <c r="G896" s="711"/>
      <c r="H896" s="711"/>
      <c r="I896" s="639"/>
      <c r="J896" s="711"/>
      <c r="K896" s="711"/>
      <c r="L896" s="711"/>
      <c r="M896" s="711"/>
      <c r="N896" s="711"/>
      <c r="O896" s="711"/>
      <c r="P896" s="711"/>
      <c r="Q896" s="711"/>
      <c r="R896" s="711"/>
      <c r="S896" s="711"/>
      <c r="T896" s="711"/>
      <c r="U896" s="711"/>
      <c r="V896" s="711"/>
      <c r="W896" s="711"/>
      <c r="X896" s="711"/>
      <c r="Y896" s="711"/>
      <c r="Z896" s="711"/>
      <c r="AA896" s="711"/>
      <c r="AB896" s="711"/>
      <c r="AC896" s="711"/>
      <c r="AD896" s="711"/>
      <c r="AE896" s="711"/>
      <c r="AF896" s="711"/>
      <c r="AG896" s="711"/>
      <c r="AH896" s="711"/>
      <c r="AI896" s="711"/>
      <c r="AJ896" s="711"/>
      <c r="AK896" s="711"/>
      <c r="AL896" s="711"/>
      <c r="AM896" s="711"/>
      <c r="AN896" s="711"/>
      <c r="AO896" s="711"/>
      <c r="AP896" s="711"/>
      <c r="AQ896" s="711"/>
      <c r="AR896" s="711"/>
      <c r="AS896" s="711"/>
      <c r="AT896" s="711"/>
      <c r="AU896" s="711"/>
      <c r="AV896" s="711"/>
      <c r="AW896" s="711"/>
      <c r="AX896" s="711"/>
      <c r="AY896" s="711"/>
      <c r="AZ896" s="711"/>
      <c r="BA896" s="711"/>
      <c r="BB896" s="711"/>
      <c r="BC896" s="711"/>
      <c r="BD896" s="711"/>
      <c r="BE896" s="711"/>
      <c r="BF896" s="711"/>
      <c r="BG896" s="711"/>
      <c r="BH896" s="711"/>
      <c r="BI896" s="711"/>
      <c r="BJ896" s="711"/>
      <c r="BK896" s="711"/>
      <c r="BL896" s="711"/>
      <c r="BM896" s="711"/>
      <c r="BN896" s="711"/>
      <c r="BO896" s="711"/>
      <c r="BP896" s="711"/>
      <c r="BQ896" s="639"/>
      <c r="CB896" s="639"/>
    </row>
    <row r="897" ht="15.75" customHeight="1">
      <c r="A897" s="639"/>
      <c r="B897" s="639"/>
      <c r="C897" s="639"/>
      <c r="D897" s="639"/>
      <c r="E897" s="711"/>
      <c r="F897" s="711"/>
      <c r="G897" s="711"/>
      <c r="H897" s="711"/>
      <c r="I897" s="639"/>
      <c r="J897" s="711"/>
      <c r="K897" s="711"/>
      <c r="L897" s="711"/>
      <c r="M897" s="711"/>
      <c r="N897" s="711"/>
      <c r="O897" s="711"/>
      <c r="P897" s="711"/>
      <c r="Q897" s="711"/>
      <c r="R897" s="711"/>
      <c r="S897" s="711"/>
      <c r="T897" s="711"/>
      <c r="U897" s="711"/>
      <c r="V897" s="711"/>
      <c r="W897" s="711"/>
      <c r="X897" s="711"/>
      <c r="Y897" s="711"/>
      <c r="Z897" s="711"/>
      <c r="AA897" s="711"/>
      <c r="AB897" s="711"/>
      <c r="AC897" s="711"/>
      <c r="AD897" s="711"/>
      <c r="AE897" s="711"/>
      <c r="AF897" s="711"/>
      <c r="AG897" s="711"/>
      <c r="AH897" s="711"/>
      <c r="AI897" s="711"/>
      <c r="AJ897" s="711"/>
      <c r="AK897" s="711"/>
      <c r="AL897" s="711"/>
      <c r="AM897" s="711"/>
      <c r="AN897" s="711"/>
      <c r="AO897" s="711"/>
      <c r="AP897" s="711"/>
      <c r="AQ897" s="711"/>
      <c r="AR897" s="711"/>
      <c r="AS897" s="711"/>
      <c r="AT897" s="711"/>
      <c r="AU897" s="711"/>
      <c r="AV897" s="711"/>
      <c r="AW897" s="711"/>
      <c r="AX897" s="711"/>
      <c r="AY897" s="711"/>
      <c r="AZ897" s="711"/>
      <c r="BA897" s="711"/>
      <c r="BB897" s="711"/>
      <c r="BC897" s="711"/>
      <c r="BD897" s="711"/>
      <c r="BE897" s="711"/>
      <c r="BF897" s="711"/>
      <c r="BG897" s="711"/>
      <c r="BH897" s="711"/>
      <c r="BI897" s="711"/>
      <c r="BJ897" s="711"/>
      <c r="BK897" s="711"/>
      <c r="BL897" s="711"/>
      <c r="BM897" s="711"/>
      <c r="BN897" s="711"/>
      <c r="BO897" s="711"/>
      <c r="BP897" s="711"/>
      <c r="BQ897" s="639"/>
      <c r="CB897" s="639"/>
    </row>
    <row r="898" ht="15.75" customHeight="1">
      <c r="A898" s="639"/>
      <c r="B898" s="639"/>
      <c r="C898" s="639"/>
      <c r="D898" s="639"/>
      <c r="E898" s="711"/>
      <c r="F898" s="711"/>
      <c r="G898" s="711"/>
      <c r="H898" s="711"/>
      <c r="I898" s="639"/>
      <c r="J898" s="711"/>
      <c r="K898" s="711"/>
      <c r="L898" s="711"/>
      <c r="M898" s="711"/>
      <c r="N898" s="711"/>
      <c r="O898" s="711"/>
      <c r="P898" s="711"/>
      <c r="Q898" s="711"/>
      <c r="R898" s="711"/>
      <c r="S898" s="711"/>
      <c r="T898" s="711"/>
      <c r="U898" s="711"/>
      <c r="V898" s="711"/>
      <c r="W898" s="711"/>
      <c r="X898" s="711"/>
      <c r="Y898" s="711"/>
      <c r="Z898" s="711"/>
      <c r="AA898" s="711"/>
      <c r="AB898" s="711"/>
      <c r="AC898" s="711"/>
      <c r="AD898" s="711"/>
      <c r="AE898" s="711"/>
      <c r="AF898" s="711"/>
      <c r="AG898" s="711"/>
      <c r="AH898" s="711"/>
      <c r="AI898" s="711"/>
      <c r="AJ898" s="711"/>
      <c r="AK898" s="711"/>
      <c r="AL898" s="711"/>
      <c r="AM898" s="711"/>
      <c r="AN898" s="711"/>
      <c r="AO898" s="711"/>
      <c r="AP898" s="711"/>
      <c r="AQ898" s="711"/>
      <c r="AR898" s="711"/>
      <c r="AS898" s="711"/>
      <c r="AT898" s="711"/>
      <c r="AU898" s="711"/>
      <c r="AV898" s="711"/>
      <c r="AW898" s="711"/>
      <c r="AX898" s="711"/>
      <c r="AY898" s="711"/>
      <c r="AZ898" s="711"/>
      <c r="BA898" s="711"/>
      <c r="BB898" s="711"/>
      <c r="BC898" s="711"/>
      <c r="BD898" s="711"/>
      <c r="BE898" s="711"/>
      <c r="BF898" s="711"/>
      <c r="BG898" s="711"/>
      <c r="BH898" s="711"/>
      <c r="BI898" s="711"/>
      <c r="BJ898" s="711"/>
      <c r="BK898" s="711"/>
      <c r="BL898" s="711"/>
      <c r="BM898" s="711"/>
      <c r="BN898" s="711"/>
      <c r="BO898" s="711"/>
      <c r="BP898" s="711"/>
      <c r="BQ898" s="639"/>
      <c r="CB898" s="639"/>
    </row>
    <row r="899" ht="15.75" customHeight="1">
      <c r="A899" s="639"/>
      <c r="B899" s="639"/>
      <c r="C899" s="639"/>
      <c r="D899" s="639"/>
      <c r="E899" s="711"/>
      <c r="F899" s="711"/>
      <c r="G899" s="711"/>
      <c r="H899" s="711"/>
      <c r="I899" s="639"/>
      <c r="J899" s="711"/>
      <c r="K899" s="711"/>
      <c r="L899" s="711"/>
      <c r="M899" s="711"/>
      <c r="N899" s="711"/>
      <c r="O899" s="711"/>
      <c r="P899" s="711"/>
      <c r="Q899" s="711"/>
      <c r="R899" s="711"/>
      <c r="S899" s="711"/>
      <c r="T899" s="711"/>
      <c r="U899" s="711"/>
      <c r="V899" s="711"/>
      <c r="W899" s="711"/>
      <c r="X899" s="711"/>
      <c r="Y899" s="711"/>
      <c r="Z899" s="711"/>
      <c r="AA899" s="711"/>
      <c r="AB899" s="711"/>
      <c r="AC899" s="711"/>
      <c r="AD899" s="711"/>
      <c r="AE899" s="711"/>
      <c r="AF899" s="711"/>
      <c r="AG899" s="711"/>
      <c r="AH899" s="711"/>
      <c r="AI899" s="711"/>
      <c r="AJ899" s="711"/>
      <c r="AK899" s="711"/>
      <c r="AL899" s="711"/>
      <c r="AM899" s="711"/>
      <c r="AN899" s="711"/>
      <c r="AO899" s="711"/>
      <c r="AP899" s="711"/>
      <c r="AQ899" s="711"/>
      <c r="AR899" s="711"/>
      <c r="AS899" s="711"/>
      <c r="AT899" s="711"/>
      <c r="AU899" s="711"/>
      <c r="AV899" s="711"/>
      <c r="AW899" s="711"/>
      <c r="AX899" s="711"/>
      <c r="AY899" s="711"/>
      <c r="AZ899" s="711"/>
      <c r="BA899" s="711"/>
      <c r="BB899" s="711"/>
      <c r="BC899" s="711"/>
      <c r="BD899" s="711"/>
      <c r="BE899" s="711"/>
      <c r="BF899" s="711"/>
      <c r="BG899" s="711"/>
      <c r="BH899" s="711"/>
      <c r="BI899" s="711"/>
      <c r="BJ899" s="711"/>
      <c r="BK899" s="711"/>
      <c r="BL899" s="711"/>
      <c r="BM899" s="711"/>
      <c r="BN899" s="711"/>
      <c r="BO899" s="711"/>
      <c r="BP899" s="711"/>
      <c r="BQ899" s="639"/>
      <c r="CB899" s="639"/>
    </row>
    <row r="900" ht="15.75" customHeight="1">
      <c r="A900" s="639"/>
      <c r="B900" s="639"/>
      <c r="C900" s="639"/>
      <c r="D900" s="639"/>
      <c r="E900" s="711"/>
      <c r="F900" s="711"/>
      <c r="G900" s="711"/>
      <c r="H900" s="711"/>
      <c r="I900" s="639"/>
      <c r="J900" s="711"/>
      <c r="K900" s="711"/>
      <c r="L900" s="711"/>
      <c r="M900" s="711"/>
      <c r="N900" s="711"/>
      <c r="O900" s="711"/>
      <c r="P900" s="711"/>
      <c r="Q900" s="711"/>
      <c r="R900" s="711"/>
      <c r="S900" s="711"/>
      <c r="T900" s="711"/>
      <c r="U900" s="711"/>
      <c r="V900" s="711"/>
      <c r="W900" s="711"/>
      <c r="X900" s="711"/>
      <c r="Y900" s="711"/>
      <c r="Z900" s="711"/>
      <c r="AA900" s="711"/>
      <c r="AB900" s="711"/>
      <c r="AC900" s="711"/>
      <c r="AD900" s="711"/>
      <c r="AE900" s="711"/>
      <c r="AF900" s="711"/>
      <c r="AG900" s="711"/>
      <c r="AH900" s="711"/>
      <c r="AI900" s="711"/>
      <c r="AJ900" s="711"/>
      <c r="AK900" s="711"/>
      <c r="AL900" s="711"/>
      <c r="AM900" s="711"/>
      <c r="AN900" s="711"/>
      <c r="AO900" s="711"/>
      <c r="AP900" s="711"/>
      <c r="AQ900" s="711"/>
      <c r="AR900" s="711"/>
      <c r="AS900" s="711"/>
      <c r="AT900" s="711"/>
      <c r="AU900" s="711"/>
      <c r="AV900" s="711"/>
      <c r="AW900" s="711"/>
      <c r="AX900" s="711"/>
      <c r="AY900" s="711"/>
      <c r="AZ900" s="711"/>
      <c r="BA900" s="711"/>
      <c r="BB900" s="711"/>
      <c r="BC900" s="711"/>
      <c r="BD900" s="711"/>
      <c r="BE900" s="711"/>
      <c r="BF900" s="711"/>
      <c r="BG900" s="711"/>
      <c r="BH900" s="711"/>
      <c r="BI900" s="711"/>
      <c r="BJ900" s="711"/>
      <c r="BK900" s="711"/>
      <c r="BL900" s="711"/>
      <c r="BM900" s="711"/>
      <c r="BN900" s="711"/>
      <c r="BO900" s="711"/>
      <c r="BP900" s="711"/>
      <c r="BQ900" s="639"/>
      <c r="CB900" s="639"/>
    </row>
    <row r="901" ht="15.75" customHeight="1">
      <c r="A901" s="639"/>
      <c r="B901" s="639"/>
      <c r="C901" s="639"/>
      <c r="D901" s="639"/>
      <c r="E901" s="711"/>
      <c r="F901" s="711"/>
      <c r="G901" s="711"/>
      <c r="H901" s="711"/>
      <c r="I901" s="639"/>
      <c r="J901" s="711"/>
      <c r="K901" s="711"/>
      <c r="L901" s="711"/>
      <c r="M901" s="711"/>
      <c r="N901" s="711"/>
      <c r="O901" s="711"/>
      <c r="P901" s="711"/>
      <c r="Q901" s="711"/>
      <c r="R901" s="711"/>
      <c r="S901" s="711"/>
      <c r="T901" s="711"/>
      <c r="U901" s="711"/>
      <c r="V901" s="711"/>
      <c r="W901" s="711"/>
      <c r="X901" s="711"/>
      <c r="Y901" s="711"/>
      <c r="Z901" s="711"/>
      <c r="AA901" s="711"/>
      <c r="AB901" s="711"/>
      <c r="AC901" s="711"/>
      <c r="AD901" s="711"/>
      <c r="AE901" s="711"/>
      <c r="AF901" s="711"/>
      <c r="AG901" s="711"/>
      <c r="AH901" s="711"/>
      <c r="AI901" s="711"/>
      <c r="AJ901" s="711"/>
      <c r="AK901" s="711"/>
      <c r="AL901" s="711"/>
      <c r="AM901" s="711"/>
      <c r="AN901" s="711"/>
      <c r="AO901" s="711"/>
      <c r="AP901" s="711"/>
      <c r="AQ901" s="711"/>
      <c r="AR901" s="711"/>
      <c r="AS901" s="711"/>
      <c r="AT901" s="711"/>
      <c r="AU901" s="711"/>
      <c r="AV901" s="711"/>
      <c r="AW901" s="711"/>
      <c r="AX901" s="711"/>
      <c r="AY901" s="711"/>
      <c r="AZ901" s="711"/>
      <c r="BA901" s="711"/>
      <c r="BB901" s="711"/>
      <c r="BC901" s="711"/>
      <c r="BD901" s="711"/>
      <c r="BE901" s="711"/>
      <c r="BF901" s="711"/>
      <c r="BG901" s="711"/>
      <c r="BH901" s="711"/>
      <c r="BI901" s="711"/>
      <c r="BJ901" s="711"/>
      <c r="BK901" s="711"/>
      <c r="BL901" s="711"/>
      <c r="BM901" s="711"/>
      <c r="BN901" s="711"/>
      <c r="BO901" s="711"/>
      <c r="BP901" s="711"/>
      <c r="BQ901" s="639"/>
      <c r="CB901" s="639"/>
    </row>
    <row r="902" ht="15.75" customHeight="1">
      <c r="A902" s="639"/>
      <c r="B902" s="639"/>
      <c r="C902" s="639"/>
      <c r="D902" s="639"/>
      <c r="E902" s="711"/>
      <c r="F902" s="711"/>
      <c r="G902" s="711"/>
      <c r="H902" s="711"/>
      <c r="I902" s="639"/>
      <c r="J902" s="711"/>
      <c r="K902" s="711"/>
      <c r="L902" s="711"/>
      <c r="M902" s="711"/>
      <c r="N902" s="711"/>
      <c r="O902" s="711"/>
      <c r="P902" s="711"/>
      <c r="Q902" s="711"/>
      <c r="R902" s="711"/>
      <c r="S902" s="711"/>
      <c r="T902" s="711"/>
      <c r="U902" s="711"/>
      <c r="V902" s="711"/>
      <c r="W902" s="711"/>
      <c r="X902" s="711"/>
      <c r="Y902" s="711"/>
      <c r="Z902" s="711"/>
      <c r="AA902" s="711"/>
      <c r="AB902" s="711"/>
      <c r="AC902" s="711"/>
      <c r="AD902" s="711"/>
      <c r="AE902" s="711"/>
      <c r="AF902" s="711"/>
      <c r="AG902" s="711"/>
      <c r="AH902" s="711"/>
      <c r="AI902" s="711"/>
      <c r="AJ902" s="711"/>
      <c r="AK902" s="711"/>
      <c r="AL902" s="711"/>
      <c r="AM902" s="711"/>
      <c r="AN902" s="711"/>
      <c r="AO902" s="711"/>
      <c r="AP902" s="711"/>
      <c r="AQ902" s="711"/>
      <c r="AR902" s="711"/>
      <c r="AS902" s="711"/>
      <c r="AT902" s="711"/>
      <c r="AU902" s="711"/>
      <c r="AV902" s="711"/>
      <c r="AW902" s="711"/>
      <c r="AX902" s="711"/>
      <c r="AY902" s="711"/>
      <c r="AZ902" s="711"/>
      <c r="BA902" s="711"/>
      <c r="BB902" s="711"/>
      <c r="BC902" s="711"/>
      <c r="BD902" s="711"/>
      <c r="BE902" s="711"/>
      <c r="BF902" s="711"/>
      <c r="BG902" s="711"/>
      <c r="BH902" s="711"/>
      <c r="BI902" s="711"/>
      <c r="BJ902" s="711"/>
      <c r="BK902" s="711"/>
      <c r="BL902" s="711"/>
      <c r="BM902" s="711"/>
      <c r="BN902" s="711"/>
      <c r="BO902" s="711"/>
      <c r="BP902" s="711"/>
      <c r="BQ902" s="639"/>
      <c r="CB902" s="639"/>
    </row>
    <row r="903" ht="15.75" customHeight="1">
      <c r="A903" s="639"/>
      <c r="B903" s="639"/>
      <c r="C903" s="639"/>
      <c r="D903" s="639"/>
      <c r="E903" s="711"/>
      <c r="F903" s="711"/>
      <c r="G903" s="711"/>
      <c r="H903" s="711"/>
      <c r="I903" s="639"/>
      <c r="J903" s="711"/>
      <c r="K903" s="711"/>
      <c r="L903" s="711"/>
      <c r="M903" s="711"/>
      <c r="N903" s="711"/>
      <c r="O903" s="711"/>
      <c r="P903" s="711"/>
      <c r="Q903" s="711"/>
      <c r="R903" s="711"/>
      <c r="S903" s="711"/>
      <c r="T903" s="711"/>
      <c r="U903" s="711"/>
      <c r="V903" s="711"/>
      <c r="W903" s="711"/>
      <c r="X903" s="711"/>
      <c r="Y903" s="711"/>
      <c r="Z903" s="711"/>
      <c r="AA903" s="711"/>
      <c r="AB903" s="711"/>
      <c r="AC903" s="711"/>
      <c r="AD903" s="711"/>
      <c r="AE903" s="711"/>
      <c r="AF903" s="711"/>
      <c r="AG903" s="711"/>
      <c r="AH903" s="711"/>
      <c r="AI903" s="711"/>
      <c r="AJ903" s="711"/>
      <c r="AK903" s="711"/>
      <c r="AL903" s="711"/>
      <c r="AM903" s="711"/>
      <c r="AN903" s="711"/>
      <c r="AO903" s="711"/>
      <c r="AP903" s="711"/>
      <c r="AQ903" s="711"/>
      <c r="AR903" s="711"/>
      <c r="AS903" s="711"/>
      <c r="AT903" s="711"/>
      <c r="AU903" s="711"/>
      <c r="AV903" s="711"/>
      <c r="AW903" s="711"/>
      <c r="AX903" s="711"/>
      <c r="AY903" s="711"/>
      <c r="AZ903" s="711"/>
      <c r="BA903" s="711"/>
      <c r="BB903" s="711"/>
      <c r="BC903" s="711"/>
      <c r="BD903" s="711"/>
      <c r="BE903" s="711"/>
      <c r="BF903" s="711"/>
      <c r="BG903" s="711"/>
      <c r="BH903" s="711"/>
      <c r="BI903" s="711"/>
      <c r="BJ903" s="711"/>
      <c r="BK903" s="711"/>
      <c r="BL903" s="711"/>
      <c r="BM903" s="711"/>
      <c r="BN903" s="711"/>
      <c r="BO903" s="711"/>
      <c r="BP903" s="711"/>
      <c r="BQ903" s="639"/>
      <c r="CB903" s="639"/>
    </row>
    <row r="904" ht="15.75" customHeight="1">
      <c r="A904" s="639"/>
      <c r="B904" s="639"/>
      <c r="C904" s="639"/>
      <c r="D904" s="639"/>
      <c r="E904" s="711"/>
      <c r="F904" s="711"/>
      <c r="G904" s="711"/>
      <c r="H904" s="711"/>
      <c r="I904" s="639"/>
      <c r="J904" s="711"/>
      <c r="K904" s="711"/>
      <c r="L904" s="711"/>
      <c r="M904" s="711"/>
      <c r="N904" s="711"/>
      <c r="O904" s="711"/>
      <c r="P904" s="711"/>
      <c r="Q904" s="711"/>
      <c r="R904" s="711"/>
      <c r="S904" s="711"/>
      <c r="T904" s="711"/>
      <c r="U904" s="711"/>
      <c r="V904" s="711"/>
      <c r="W904" s="711"/>
      <c r="X904" s="711"/>
      <c r="Y904" s="711"/>
      <c r="Z904" s="711"/>
      <c r="AA904" s="711"/>
      <c r="AB904" s="711"/>
      <c r="AC904" s="711"/>
      <c r="AD904" s="711"/>
      <c r="AE904" s="711"/>
      <c r="AF904" s="711"/>
      <c r="AG904" s="711"/>
      <c r="AH904" s="711"/>
      <c r="AI904" s="711"/>
      <c r="AJ904" s="711"/>
      <c r="AK904" s="711"/>
      <c r="AL904" s="711"/>
      <c r="AM904" s="711"/>
      <c r="AN904" s="711"/>
      <c r="AO904" s="711"/>
      <c r="AP904" s="711"/>
      <c r="AQ904" s="711"/>
      <c r="AR904" s="711"/>
      <c r="AS904" s="711"/>
      <c r="AT904" s="711"/>
      <c r="AU904" s="711"/>
      <c r="AV904" s="711"/>
      <c r="AW904" s="711"/>
      <c r="AX904" s="711"/>
      <c r="AY904" s="711"/>
      <c r="AZ904" s="711"/>
      <c r="BA904" s="711"/>
      <c r="BB904" s="711"/>
      <c r="BC904" s="711"/>
      <c r="BD904" s="711"/>
      <c r="BE904" s="711"/>
      <c r="BF904" s="711"/>
      <c r="BG904" s="711"/>
      <c r="BH904" s="711"/>
      <c r="BI904" s="711"/>
      <c r="BJ904" s="711"/>
      <c r="BK904" s="711"/>
      <c r="BL904" s="711"/>
      <c r="BM904" s="711"/>
      <c r="BN904" s="711"/>
      <c r="BO904" s="711"/>
      <c r="BP904" s="711"/>
      <c r="BQ904" s="639"/>
      <c r="CB904" s="639"/>
    </row>
    <row r="905" ht="15.75" customHeight="1">
      <c r="A905" s="639"/>
      <c r="B905" s="639"/>
      <c r="C905" s="639"/>
      <c r="D905" s="639"/>
      <c r="E905" s="711"/>
      <c r="F905" s="711"/>
      <c r="G905" s="711"/>
      <c r="H905" s="711"/>
      <c r="I905" s="639"/>
      <c r="J905" s="711"/>
      <c r="K905" s="711"/>
      <c r="L905" s="711"/>
      <c r="M905" s="711"/>
      <c r="N905" s="711"/>
      <c r="O905" s="711"/>
      <c r="P905" s="711"/>
      <c r="Q905" s="711"/>
      <c r="R905" s="711"/>
      <c r="S905" s="711"/>
      <c r="T905" s="711"/>
      <c r="U905" s="711"/>
      <c r="V905" s="711"/>
      <c r="W905" s="711"/>
      <c r="X905" s="711"/>
      <c r="Y905" s="711"/>
      <c r="Z905" s="711"/>
      <c r="AA905" s="711"/>
      <c r="AB905" s="711"/>
      <c r="AC905" s="711"/>
      <c r="AD905" s="711"/>
      <c r="AE905" s="711"/>
      <c r="AF905" s="711"/>
      <c r="AG905" s="711"/>
      <c r="AH905" s="711"/>
      <c r="AI905" s="711"/>
      <c r="AJ905" s="711"/>
      <c r="AK905" s="711"/>
      <c r="AL905" s="711"/>
      <c r="AM905" s="711"/>
      <c r="AN905" s="711"/>
      <c r="AO905" s="711"/>
      <c r="AP905" s="711"/>
      <c r="AQ905" s="711"/>
      <c r="AR905" s="711"/>
      <c r="AS905" s="711"/>
      <c r="AT905" s="711"/>
      <c r="AU905" s="711"/>
      <c r="AV905" s="711"/>
      <c r="AW905" s="711"/>
      <c r="AX905" s="711"/>
      <c r="AY905" s="711"/>
      <c r="AZ905" s="711"/>
      <c r="BA905" s="711"/>
      <c r="BB905" s="711"/>
      <c r="BC905" s="711"/>
      <c r="BD905" s="711"/>
      <c r="BE905" s="711"/>
      <c r="BF905" s="711"/>
      <c r="BG905" s="711"/>
      <c r="BH905" s="711"/>
      <c r="BI905" s="711"/>
      <c r="BJ905" s="711"/>
      <c r="BK905" s="711"/>
      <c r="BL905" s="711"/>
      <c r="BM905" s="711"/>
      <c r="BN905" s="711"/>
      <c r="BO905" s="711"/>
      <c r="BP905" s="711"/>
      <c r="BQ905" s="639"/>
      <c r="CB905" s="639"/>
    </row>
    <row r="906" ht="15.75" customHeight="1">
      <c r="A906" s="639"/>
      <c r="B906" s="639"/>
      <c r="C906" s="639"/>
      <c r="D906" s="639"/>
      <c r="E906" s="711"/>
      <c r="F906" s="711"/>
      <c r="G906" s="711"/>
      <c r="H906" s="711"/>
      <c r="I906" s="639"/>
      <c r="J906" s="711"/>
      <c r="K906" s="711"/>
      <c r="L906" s="711"/>
      <c r="M906" s="711"/>
      <c r="N906" s="711"/>
      <c r="O906" s="711"/>
      <c r="P906" s="711"/>
      <c r="Q906" s="711"/>
      <c r="R906" s="711"/>
      <c r="S906" s="711"/>
      <c r="T906" s="711"/>
      <c r="U906" s="711"/>
      <c r="V906" s="711"/>
      <c r="W906" s="711"/>
      <c r="X906" s="711"/>
      <c r="Y906" s="711"/>
      <c r="Z906" s="711"/>
      <c r="AA906" s="711"/>
      <c r="AB906" s="711"/>
      <c r="AC906" s="711"/>
      <c r="AD906" s="711"/>
      <c r="AE906" s="711"/>
      <c r="AF906" s="711"/>
      <c r="AG906" s="711"/>
      <c r="AH906" s="711"/>
      <c r="AI906" s="711"/>
      <c r="AJ906" s="711"/>
      <c r="AK906" s="711"/>
      <c r="AL906" s="711"/>
      <c r="AM906" s="711"/>
      <c r="AN906" s="711"/>
      <c r="AO906" s="711"/>
      <c r="AP906" s="711"/>
      <c r="AQ906" s="711"/>
      <c r="AR906" s="711"/>
      <c r="AS906" s="711"/>
      <c r="AT906" s="711"/>
      <c r="AU906" s="711"/>
      <c r="AV906" s="711"/>
      <c r="AW906" s="711"/>
      <c r="AX906" s="711"/>
      <c r="AY906" s="711"/>
      <c r="AZ906" s="711"/>
      <c r="BA906" s="711"/>
      <c r="BB906" s="711"/>
      <c r="BC906" s="711"/>
      <c r="BD906" s="711"/>
      <c r="BE906" s="711"/>
      <c r="BF906" s="711"/>
      <c r="BG906" s="711"/>
      <c r="BH906" s="711"/>
      <c r="BI906" s="711"/>
      <c r="BJ906" s="711"/>
      <c r="BK906" s="711"/>
      <c r="BL906" s="711"/>
      <c r="BM906" s="711"/>
      <c r="BN906" s="711"/>
      <c r="BO906" s="711"/>
      <c r="BP906" s="711"/>
      <c r="BQ906" s="639"/>
      <c r="CB906" s="639"/>
    </row>
    <row r="907" ht="15.75" customHeight="1">
      <c r="A907" s="639"/>
      <c r="B907" s="639"/>
      <c r="C907" s="639"/>
      <c r="D907" s="639"/>
      <c r="E907" s="711"/>
      <c r="F907" s="711"/>
      <c r="G907" s="711"/>
      <c r="H907" s="711"/>
      <c r="I907" s="639"/>
      <c r="J907" s="711"/>
      <c r="K907" s="711"/>
      <c r="L907" s="711"/>
      <c r="M907" s="711"/>
      <c r="N907" s="711"/>
      <c r="O907" s="711"/>
      <c r="P907" s="711"/>
      <c r="Q907" s="711"/>
      <c r="R907" s="711"/>
      <c r="S907" s="711"/>
      <c r="T907" s="711"/>
      <c r="U907" s="711"/>
      <c r="V907" s="711"/>
      <c r="W907" s="711"/>
      <c r="X907" s="711"/>
      <c r="Y907" s="711"/>
      <c r="Z907" s="711"/>
      <c r="AA907" s="711"/>
      <c r="AB907" s="711"/>
      <c r="AC907" s="711"/>
      <c r="AD907" s="711"/>
      <c r="AE907" s="711"/>
      <c r="AF907" s="711"/>
      <c r="AG907" s="711"/>
      <c r="AH907" s="711"/>
      <c r="AI907" s="711"/>
      <c r="AJ907" s="711"/>
      <c r="AK907" s="711"/>
      <c r="AL907" s="711"/>
      <c r="AM907" s="711"/>
      <c r="AN907" s="711"/>
      <c r="AO907" s="711"/>
      <c r="AP907" s="711"/>
      <c r="AQ907" s="711"/>
      <c r="AR907" s="711"/>
      <c r="AS907" s="711"/>
      <c r="AT907" s="711"/>
      <c r="AU907" s="711"/>
      <c r="AV907" s="711"/>
      <c r="AW907" s="711"/>
      <c r="AX907" s="711"/>
      <c r="AY907" s="711"/>
      <c r="AZ907" s="711"/>
      <c r="BA907" s="711"/>
      <c r="BB907" s="711"/>
      <c r="BC907" s="711"/>
      <c r="BD907" s="711"/>
      <c r="BE907" s="711"/>
      <c r="BF907" s="711"/>
      <c r="BG907" s="711"/>
      <c r="BH907" s="711"/>
      <c r="BI907" s="711"/>
      <c r="BJ907" s="711"/>
      <c r="BK907" s="711"/>
      <c r="BL907" s="711"/>
      <c r="BM907" s="711"/>
      <c r="BN907" s="711"/>
      <c r="BO907" s="711"/>
      <c r="BP907" s="711"/>
      <c r="BQ907" s="639"/>
      <c r="CB907" s="639"/>
    </row>
    <row r="908" ht="15.75" customHeight="1">
      <c r="A908" s="639"/>
      <c r="B908" s="639"/>
      <c r="C908" s="639"/>
      <c r="D908" s="639"/>
      <c r="E908" s="711"/>
      <c r="F908" s="711"/>
      <c r="G908" s="711"/>
      <c r="H908" s="711"/>
      <c r="I908" s="639"/>
      <c r="J908" s="711"/>
      <c r="K908" s="711"/>
      <c r="L908" s="711"/>
      <c r="M908" s="711"/>
      <c r="N908" s="711"/>
      <c r="O908" s="711"/>
      <c r="P908" s="711"/>
      <c r="Q908" s="711"/>
      <c r="R908" s="711"/>
      <c r="S908" s="711"/>
      <c r="T908" s="711"/>
      <c r="U908" s="711"/>
      <c r="V908" s="711"/>
      <c r="W908" s="711"/>
      <c r="X908" s="711"/>
      <c r="Y908" s="711"/>
      <c r="Z908" s="711"/>
      <c r="AA908" s="711"/>
      <c r="AB908" s="711"/>
      <c r="AC908" s="711"/>
      <c r="AD908" s="711"/>
      <c r="AE908" s="711"/>
      <c r="AF908" s="711"/>
      <c r="AG908" s="711"/>
      <c r="AH908" s="711"/>
      <c r="AI908" s="711"/>
      <c r="AJ908" s="711"/>
      <c r="AK908" s="711"/>
      <c r="AL908" s="711"/>
      <c r="AM908" s="711"/>
      <c r="AN908" s="711"/>
      <c r="AO908" s="711"/>
      <c r="AP908" s="711"/>
      <c r="AQ908" s="711"/>
      <c r="AR908" s="711"/>
      <c r="AS908" s="711"/>
      <c r="AT908" s="711"/>
      <c r="AU908" s="711"/>
      <c r="AV908" s="711"/>
      <c r="AW908" s="711"/>
      <c r="AX908" s="711"/>
      <c r="AY908" s="711"/>
      <c r="AZ908" s="711"/>
      <c r="BA908" s="711"/>
      <c r="BB908" s="711"/>
      <c r="BC908" s="711"/>
      <c r="BD908" s="711"/>
      <c r="BE908" s="711"/>
      <c r="BF908" s="711"/>
      <c r="BG908" s="711"/>
      <c r="BH908" s="711"/>
      <c r="BI908" s="711"/>
      <c r="BJ908" s="711"/>
      <c r="BK908" s="711"/>
      <c r="BL908" s="711"/>
      <c r="BM908" s="711"/>
      <c r="BN908" s="711"/>
      <c r="BO908" s="711"/>
      <c r="BP908" s="711"/>
      <c r="BQ908" s="639"/>
      <c r="CB908" s="639"/>
    </row>
    <row r="909" ht="15.75" customHeight="1">
      <c r="A909" s="639"/>
      <c r="B909" s="639"/>
      <c r="C909" s="639"/>
      <c r="D909" s="639"/>
      <c r="E909" s="711"/>
      <c r="F909" s="711"/>
      <c r="G909" s="711"/>
      <c r="H909" s="711"/>
      <c r="I909" s="639"/>
      <c r="J909" s="711"/>
      <c r="K909" s="711"/>
      <c r="L909" s="711"/>
      <c r="M909" s="711"/>
      <c r="N909" s="711"/>
      <c r="O909" s="711"/>
      <c r="P909" s="711"/>
      <c r="Q909" s="711"/>
      <c r="R909" s="711"/>
      <c r="S909" s="711"/>
      <c r="T909" s="711"/>
      <c r="U909" s="711"/>
      <c r="V909" s="711"/>
      <c r="W909" s="711"/>
      <c r="X909" s="711"/>
      <c r="Y909" s="711"/>
      <c r="Z909" s="711"/>
      <c r="AA909" s="711"/>
      <c r="AB909" s="711"/>
      <c r="AC909" s="711"/>
      <c r="AD909" s="711"/>
      <c r="AE909" s="711"/>
      <c r="AF909" s="711"/>
      <c r="AG909" s="711"/>
      <c r="AH909" s="711"/>
      <c r="AI909" s="711"/>
      <c r="AJ909" s="711"/>
      <c r="AK909" s="711"/>
      <c r="AL909" s="711"/>
      <c r="AM909" s="711"/>
      <c r="AN909" s="711"/>
      <c r="AO909" s="711"/>
      <c r="AP909" s="711"/>
      <c r="AQ909" s="711"/>
      <c r="AR909" s="711"/>
      <c r="AS909" s="711"/>
      <c r="AT909" s="711"/>
      <c r="AU909" s="711"/>
      <c r="AV909" s="711"/>
      <c r="AW909" s="711"/>
      <c r="AX909" s="711"/>
      <c r="AY909" s="711"/>
      <c r="AZ909" s="711"/>
      <c r="BA909" s="711"/>
      <c r="BB909" s="711"/>
      <c r="BC909" s="711"/>
      <c r="BD909" s="711"/>
      <c r="BE909" s="711"/>
      <c r="BF909" s="711"/>
      <c r="BG909" s="711"/>
      <c r="BH909" s="711"/>
      <c r="BI909" s="711"/>
      <c r="BJ909" s="711"/>
      <c r="BK909" s="711"/>
      <c r="BL909" s="711"/>
      <c r="BM909" s="711"/>
      <c r="BN909" s="711"/>
      <c r="BO909" s="711"/>
      <c r="BP909" s="711"/>
      <c r="BQ909" s="639"/>
      <c r="CB909" s="639"/>
    </row>
    <row r="910" ht="15.75" customHeight="1">
      <c r="A910" s="639"/>
      <c r="B910" s="639"/>
      <c r="C910" s="639"/>
      <c r="D910" s="639"/>
      <c r="E910" s="711"/>
      <c r="F910" s="711"/>
      <c r="G910" s="711"/>
      <c r="H910" s="711"/>
      <c r="I910" s="639"/>
      <c r="J910" s="711"/>
      <c r="K910" s="711"/>
      <c r="L910" s="711"/>
      <c r="M910" s="711"/>
      <c r="N910" s="711"/>
      <c r="O910" s="711"/>
      <c r="P910" s="711"/>
      <c r="Q910" s="711"/>
      <c r="R910" s="711"/>
      <c r="S910" s="711"/>
      <c r="T910" s="711"/>
      <c r="U910" s="711"/>
      <c r="V910" s="711"/>
      <c r="W910" s="711"/>
      <c r="X910" s="711"/>
      <c r="Y910" s="711"/>
      <c r="Z910" s="711"/>
      <c r="AA910" s="711"/>
      <c r="AB910" s="711"/>
      <c r="AC910" s="711"/>
      <c r="AD910" s="711"/>
      <c r="AE910" s="711"/>
      <c r="AF910" s="711"/>
      <c r="AG910" s="711"/>
      <c r="AH910" s="711"/>
      <c r="AI910" s="711"/>
      <c r="AJ910" s="711"/>
      <c r="AK910" s="711"/>
      <c r="AL910" s="711"/>
      <c r="AM910" s="711"/>
      <c r="AN910" s="711"/>
      <c r="AO910" s="711"/>
      <c r="AP910" s="711"/>
      <c r="AQ910" s="711"/>
      <c r="AR910" s="711"/>
      <c r="AS910" s="711"/>
      <c r="AT910" s="711"/>
      <c r="AU910" s="711"/>
      <c r="AV910" s="711"/>
      <c r="AW910" s="711"/>
      <c r="AX910" s="711"/>
      <c r="AY910" s="711"/>
      <c r="AZ910" s="711"/>
      <c r="BA910" s="711"/>
      <c r="BB910" s="711"/>
      <c r="BC910" s="711"/>
      <c r="BD910" s="711"/>
      <c r="BE910" s="711"/>
      <c r="BF910" s="711"/>
      <c r="BG910" s="711"/>
      <c r="BH910" s="711"/>
      <c r="BI910" s="711"/>
      <c r="BJ910" s="711"/>
      <c r="BK910" s="711"/>
      <c r="BL910" s="711"/>
      <c r="BM910" s="711"/>
      <c r="BN910" s="711"/>
      <c r="BO910" s="711"/>
      <c r="BP910" s="711"/>
      <c r="BQ910" s="639"/>
      <c r="CB910" s="639"/>
    </row>
    <row r="911" ht="15.75" customHeight="1">
      <c r="A911" s="639"/>
      <c r="B911" s="639"/>
      <c r="C911" s="639"/>
      <c r="D911" s="639"/>
      <c r="E911" s="711"/>
      <c r="F911" s="711"/>
      <c r="G911" s="711"/>
      <c r="H911" s="711"/>
      <c r="I911" s="639"/>
      <c r="J911" s="711"/>
      <c r="K911" s="711"/>
      <c r="L911" s="711"/>
      <c r="M911" s="711"/>
      <c r="N911" s="711"/>
      <c r="O911" s="711"/>
      <c r="P911" s="711"/>
      <c r="Q911" s="711"/>
      <c r="R911" s="711"/>
      <c r="S911" s="711"/>
      <c r="T911" s="711"/>
      <c r="U911" s="711"/>
      <c r="V911" s="711"/>
      <c r="W911" s="711"/>
      <c r="X911" s="711"/>
      <c r="Y911" s="711"/>
      <c r="Z911" s="711"/>
      <c r="AA911" s="711"/>
      <c r="AB911" s="711"/>
      <c r="AC911" s="711"/>
      <c r="AD911" s="711"/>
      <c r="AE911" s="711"/>
      <c r="AF911" s="711"/>
      <c r="AG911" s="711"/>
      <c r="AH911" s="711"/>
      <c r="AI911" s="711"/>
      <c r="AJ911" s="711"/>
      <c r="AK911" s="711"/>
      <c r="AL911" s="711"/>
      <c r="AM911" s="711"/>
      <c r="AN911" s="711"/>
      <c r="AO911" s="711"/>
      <c r="AP911" s="711"/>
      <c r="AQ911" s="711"/>
      <c r="AR911" s="711"/>
      <c r="AS911" s="711"/>
      <c r="AT911" s="711"/>
      <c r="AU911" s="711"/>
      <c r="AV911" s="711"/>
      <c r="AW911" s="711"/>
      <c r="AX911" s="711"/>
      <c r="AY911" s="711"/>
      <c r="AZ911" s="711"/>
      <c r="BA911" s="711"/>
      <c r="BB911" s="711"/>
      <c r="BC911" s="711"/>
      <c r="BD911" s="711"/>
      <c r="BE911" s="711"/>
      <c r="BF911" s="711"/>
      <c r="BG911" s="711"/>
      <c r="BH911" s="711"/>
      <c r="BI911" s="711"/>
      <c r="BJ911" s="711"/>
      <c r="BK911" s="711"/>
      <c r="BL911" s="711"/>
      <c r="BM911" s="711"/>
      <c r="BN911" s="711"/>
      <c r="BO911" s="711"/>
      <c r="BP911" s="711"/>
      <c r="BQ911" s="639"/>
      <c r="CB911" s="639"/>
    </row>
    <row r="912" ht="15.75" customHeight="1">
      <c r="A912" s="639"/>
      <c r="B912" s="639"/>
      <c r="C912" s="639"/>
      <c r="D912" s="639"/>
      <c r="E912" s="711"/>
      <c r="F912" s="711"/>
      <c r="G912" s="711"/>
      <c r="H912" s="711"/>
      <c r="I912" s="639"/>
      <c r="J912" s="711"/>
      <c r="K912" s="711"/>
      <c r="L912" s="711"/>
      <c r="M912" s="711"/>
      <c r="N912" s="711"/>
      <c r="O912" s="711"/>
      <c r="P912" s="711"/>
      <c r="Q912" s="711"/>
      <c r="R912" s="711"/>
      <c r="S912" s="711"/>
      <c r="T912" s="711"/>
      <c r="U912" s="711"/>
      <c r="V912" s="711"/>
      <c r="W912" s="711"/>
      <c r="X912" s="711"/>
      <c r="Y912" s="711"/>
      <c r="Z912" s="711"/>
      <c r="AA912" s="711"/>
      <c r="AB912" s="711"/>
      <c r="AC912" s="711"/>
      <c r="AD912" s="711"/>
      <c r="AE912" s="711"/>
      <c r="AF912" s="711"/>
      <c r="AG912" s="711"/>
      <c r="AH912" s="711"/>
      <c r="AI912" s="711"/>
      <c r="AJ912" s="711"/>
      <c r="AK912" s="711"/>
      <c r="AL912" s="711"/>
      <c r="AM912" s="711"/>
      <c r="AN912" s="711"/>
      <c r="AO912" s="711"/>
      <c r="AP912" s="711"/>
      <c r="AQ912" s="711"/>
      <c r="AR912" s="711"/>
      <c r="AS912" s="711"/>
      <c r="AT912" s="711"/>
      <c r="AU912" s="711"/>
      <c r="AV912" s="711"/>
      <c r="AW912" s="711"/>
      <c r="AX912" s="711"/>
      <c r="AY912" s="711"/>
      <c r="AZ912" s="711"/>
      <c r="BA912" s="711"/>
      <c r="BB912" s="711"/>
      <c r="BC912" s="711"/>
      <c r="BD912" s="711"/>
      <c r="BE912" s="711"/>
      <c r="BF912" s="711"/>
      <c r="BG912" s="711"/>
      <c r="BH912" s="711"/>
      <c r="BI912" s="711"/>
      <c r="BJ912" s="711"/>
      <c r="BK912" s="711"/>
      <c r="BL912" s="711"/>
      <c r="BM912" s="711"/>
      <c r="BN912" s="711"/>
      <c r="BO912" s="711"/>
      <c r="BP912" s="711"/>
      <c r="BQ912" s="639"/>
      <c r="CB912" s="639"/>
    </row>
    <row r="913" ht="15.75" customHeight="1">
      <c r="A913" s="639"/>
      <c r="B913" s="639"/>
      <c r="C913" s="639"/>
      <c r="D913" s="639"/>
      <c r="E913" s="711"/>
      <c r="F913" s="711"/>
      <c r="G913" s="711"/>
      <c r="H913" s="711"/>
      <c r="I913" s="639"/>
      <c r="J913" s="711"/>
      <c r="K913" s="711"/>
      <c r="L913" s="711"/>
      <c r="M913" s="711"/>
      <c r="N913" s="711"/>
      <c r="O913" s="711"/>
      <c r="P913" s="711"/>
      <c r="Q913" s="711"/>
      <c r="R913" s="711"/>
      <c r="S913" s="711"/>
      <c r="T913" s="711"/>
      <c r="U913" s="711"/>
      <c r="V913" s="711"/>
      <c r="W913" s="711"/>
      <c r="X913" s="711"/>
      <c r="Y913" s="711"/>
      <c r="Z913" s="711"/>
      <c r="AA913" s="711"/>
      <c r="AB913" s="711"/>
      <c r="AC913" s="711"/>
      <c r="AD913" s="711"/>
      <c r="AE913" s="711"/>
      <c r="AF913" s="711"/>
      <c r="AG913" s="711"/>
      <c r="AH913" s="711"/>
      <c r="AI913" s="711"/>
      <c r="AJ913" s="711"/>
      <c r="AK913" s="711"/>
      <c r="AL913" s="711"/>
      <c r="AM913" s="711"/>
      <c r="AN913" s="711"/>
      <c r="AO913" s="711"/>
      <c r="AP913" s="711"/>
      <c r="AQ913" s="711"/>
      <c r="AR913" s="711"/>
      <c r="AS913" s="711"/>
      <c r="AT913" s="711"/>
      <c r="AU913" s="711"/>
      <c r="AV913" s="711"/>
      <c r="AW913" s="711"/>
      <c r="AX913" s="711"/>
      <c r="AY913" s="711"/>
      <c r="AZ913" s="711"/>
      <c r="BA913" s="711"/>
      <c r="BB913" s="711"/>
      <c r="BC913" s="711"/>
      <c r="BD913" s="711"/>
      <c r="BE913" s="711"/>
      <c r="BF913" s="711"/>
      <c r="BG913" s="711"/>
      <c r="BH913" s="711"/>
      <c r="BI913" s="711"/>
      <c r="BJ913" s="711"/>
      <c r="BK913" s="711"/>
      <c r="BL913" s="711"/>
      <c r="BM913" s="711"/>
      <c r="BN913" s="711"/>
      <c r="BO913" s="711"/>
      <c r="BP913" s="711"/>
      <c r="BQ913" s="639"/>
      <c r="CB913" s="639"/>
    </row>
    <row r="914" ht="15.75" customHeight="1">
      <c r="A914" s="639"/>
      <c r="B914" s="639"/>
      <c r="C914" s="639"/>
      <c r="D914" s="639"/>
      <c r="E914" s="711"/>
      <c r="F914" s="711"/>
      <c r="G914" s="711"/>
      <c r="H914" s="711"/>
      <c r="I914" s="639"/>
      <c r="J914" s="711"/>
      <c r="K914" s="711"/>
      <c r="L914" s="711"/>
      <c r="M914" s="711"/>
      <c r="N914" s="711"/>
      <c r="O914" s="711"/>
      <c r="P914" s="711"/>
      <c r="Q914" s="711"/>
      <c r="R914" s="711"/>
      <c r="S914" s="711"/>
      <c r="T914" s="711"/>
      <c r="U914" s="711"/>
      <c r="V914" s="711"/>
      <c r="W914" s="711"/>
      <c r="X914" s="711"/>
      <c r="Y914" s="711"/>
      <c r="Z914" s="711"/>
      <c r="AA914" s="711"/>
      <c r="AB914" s="711"/>
      <c r="AC914" s="711"/>
      <c r="AD914" s="711"/>
      <c r="AE914" s="711"/>
      <c r="AF914" s="711"/>
      <c r="AG914" s="711"/>
      <c r="AH914" s="711"/>
      <c r="AI914" s="711"/>
      <c r="AJ914" s="711"/>
      <c r="AK914" s="711"/>
      <c r="AL914" s="711"/>
      <c r="AM914" s="711"/>
      <c r="AN914" s="711"/>
      <c r="AO914" s="711"/>
      <c r="AP914" s="711"/>
      <c r="AQ914" s="711"/>
      <c r="AR914" s="711"/>
      <c r="AS914" s="711"/>
      <c r="AT914" s="711"/>
      <c r="AU914" s="711"/>
      <c r="AV914" s="711"/>
      <c r="AW914" s="711"/>
      <c r="AX914" s="711"/>
      <c r="AY914" s="711"/>
      <c r="AZ914" s="711"/>
      <c r="BA914" s="711"/>
      <c r="BB914" s="711"/>
      <c r="BC914" s="711"/>
      <c r="BD914" s="711"/>
      <c r="BE914" s="711"/>
      <c r="BF914" s="711"/>
      <c r="BG914" s="711"/>
      <c r="BH914" s="711"/>
      <c r="BI914" s="711"/>
      <c r="BJ914" s="711"/>
      <c r="BK914" s="711"/>
      <c r="BL914" s="711"/>
      <c r="BM914" s="711"/>
      <c r="BN914" s="711"/>
      <c r="BO914" s="711"/>
      <c r="BP914" s="711"/>
      <c r="BQ914" s="639"/>
      <c r="CB914" s="639"/>
    </row>
    <row r="915" ht="15.75" customHeight="1">
      <c r="A915" s="639"/>
      <c r="B915" s="639"/>
      <c r="C915" s="639"/>
      <c r="D915" s="639"/>
      <c r="E915" s="711"/>
      <c r="F915" s="711"/>
      <c r="G915" s="711"/>
      <c r="H915" s="711"/>
      <c r="I915" s="639"/>
      <c r="J915" s="711"/>
      <c r="K915" s="711"/>
      <c r="L915" s="711"/>
      <c r="M915" s="711"/>
      <c r="N915" s="711"/>
      <c r="O915" s="711"/>
      <c r="P915" s="711"/>
      <c r="Q915" s="711"/>
      <c r="R915" s="711"/>
      <c r="S915" s="711"/>
      <c r="T915" s="711"/>
      <c r="U915" s="711"/>
      <c r="V915" s="711"/>
      <c r="W915" s="711"/>
      <c r="X915" s="711"/>
      <c r="Y915" s="711"/>
      <c r="Z915" s="711"/>
      <c r="AA915" s="711"/>
      <c r="AB915" s="711"/>
      <c r="AC915" s="711"/>
      <c r="AD915" s="711"/>
      <c r="AE915" s="711"/>
      <c r="AF915" s="711"/>
      <c r="AG915" s="711"/>
      <c r="AH915" s="711"/>
      <c r="AI915" s="711"/>
      <c r="AJ915" s="711"/>
      <c r="AK915" s="711"/>
      <c r="AL915" s="711"/>
      <c r="AM915" s="711"/>
      <c r="AN915" s="711"/>
      <c r="AO915" s="711"/>
      <c r="AP915" s="711"/>
      <c r="AQ915" s="711"/>
      <c r="AR915" s="711"/>
      <c r="AS915" s="711"/>
      <c r="AT915" s="711"/>
      <c r="AU915" s="711"/>
      <c r="AV915" s="711"/>
      <c r="AW915" s="711"/>
      <c r="AX915" s="711"/>
      <c r="AY915" s="711"/>
      <c r="AZ915" s="711"/>
      <c r="BA915" s="711"/>
      <c r="BB915" s="711"/>
      <c r="BC915" s="711"/>
      <c r="BD915" s="711"/>
      <c r="BE915" s="711"/>
      <c r="BF915" s="711"/>
      <c r="BG915" s="711"/>
      <c r="BH915" s="711"/>
      <c r="BI915" s="711"/>
      <c r="BJ915" s="711"/>
      <c r="BK915" s="711"/>
      <c r="BL915" s="711"/>
      <c r="BM915" s="711"/>
      <c r="BN915" s="711"/>
      <c r="BO915" s="711"/>
      <c r="BP915" s="711"/>
      <c r="BQ915" s="639"/>
      <c r="CB915" s="639"/>
    </row>
    <row r="916" ht="15.75" customHeight="1">
      <c r="A916" s="639"/>
      <c r="B916" s="639"/>
      <c r="C916" s="639"/>
      <c r="D916" s="639"/>
      <c r="E916" s="711"/>
      <c r="F916" s="711"/>
      <c r="G916" s="711"/>
      <c r="H916" s="711"/>
      <c r="I916" s="639"/>
      <c r="J916" s="711"/>
      <c r="K916" s="711"/>
      <c r="L916" s="711"/>
      <c r="M916" s="711"/>
      <c r="N916" s="711"/>
      <c r="O916" s="711"/>
      <c r="P916" s="711"/>
      <c r="Q916" s="711"/>
      <c r="R916" s="711"/>
      <c r="S916" s="711"/>
      <c r="T916" s="711"/>
      <c r="U916" s="711"/>
      <c r="V916" s="711"/>
      <c r="W916" s="711"/>
      <c r="X916" s="711"/>
      <c r="Y916" s="711"/>
      <c r="Z916" s="711"/>
      <c r="AA916" s="711"/>
      <c r="AB916" s="711"/>
      <c r="AC916" s="711"/>
      <c r="AD916" s="711"/>
      <c r="AE916" s="711"/>
      <c r="AF916" s="711"/>
      <c r="AG916" s="711"/>
      <c r="AH916" s="711"/>
      <c r="AI916" s="711"/>
      <c r="AJ916" s="711"/>
      <c r="AK916" s="711"/>
      <c r="AL916" s="711"/>
      <c r="AM916" s="711"/>
      <c r="AN916" s="711"/>
      <c r="AO916" s="711"/>
      <c r="AP916" s="711"/>
      <c r="AQ916" s="711"/>
      <c r="AR916" s="711"/>
      <c r="AS916" s="711"/>
      <c r="AT916" s="711"/>
      <c r="AU916" s="711"/>
      <c r="AV916" s="711"/>
      <c r="AW916" s="711"/>
      <c r="AX916" s="711"/>
      <c r="AY916" s="711"/>
      <c r="AZ916" s="711"/>
      <c r="BA916" s="711"/>
      <c r="BB916" s="711"/>
      <c r="BC916" s="711"/>
      <c r="BD916" s="711"/>
      <c r="BE916" s="711"/>
      <c r="BF916" s="711"/>
      <c r="BG916" s="711"/>
      <c r="BH916" s="711"/>
      <c r="BI916" s="711"/>
      <c r="BJ916" s="711"/>
      <c r="BK916" s="711"/>
      <c r="BL916" s="711"/>
      <c r="BM916" s="711"/>
      <c r="BN916" s="711"/>
      <c r="BO916" s="711"/>
      <c r="BP916" s="711"/>
      <c r="BQ916" s="639"/>
      <c r="CB916" s="639"/>
    </row>
    <row r="917" ht="15.75" customHeight="1">
      <c r="A917" s="639"/>
      <c r="B917" s="639"/>
      <c r="C917" s="639"/>
      <c r="D917" s="639"/>
      <c r="E917" s="711"/>
      <c r="F917" s="711"/>
      <c r="G917" s="711"/>
      <c r="H917" s="711"/>
      <c r="I917" s="639"/>
      <c r="J917" s="711"/>
      <c r="K917" s="711"/>
      <c r="L917" s="711"/>
      <c r="M917" s="711"/>
      <c r="N917" s="711"/>
      <c r="O917" s="711"/>
      <c r="P917" s="711"/>
      <c r="Q917" s="711"/>
      <c r="R917" s="711"/>
      <c r="S917" s="711"/>
      <c r="T917" s="711"/>
      <c r="U917" s="711"/>
      <c r="V917" s="711"/>
      <c r="W917" s="711"/>
      <c r="X917" s="711"/>
      <c r="Y917" s="711"/>
      <c r="Z917" s="711"/>
      <c r="AA917" s="711"/>
      <c r="AB917" s="711"/>
      <c r="AC917" s="711"/>
      <c r="AD917" s="711"/>
      <c r="AE917" s="711"/>
      <c r="AF917" s="711"/>
      <c r="AG917" s="711"/>
      <c r="AH917" s="711"/>
      <c r="AI917" s="711"/>
      <c r="AJ917" s="711"/>
      <c r="AK917" s="711"/>
      <c r="AL917" s="711"/>
      <c r="AM917" s="711"/>
      <c r="AN917" s="711"/>
      <c r="AO917" s="711"/>
      <c r="AP917" s="711"/>
      <c r="AQ917" s="711"/>
      <c r="AR917" s="711"/>
      <c r="AS917" s="711"/>
      <c r="AT917" s="711"/>
      <c r="AU917" s="711"/>
      <c r="AV917" s="711"/>
      <c r="AW917" s="711"/>
      <c r="AX917" s="711"/>
      <c r="AY917" s="711"/>
      <c r="AZ917" s="711"/>
      <c r="BA917" s="711"/>
      <c r="BB917" s="711"/>
      <c r="BC917" s="711"/>
      <c r="BD917" s="711"/>
      <c r="BE917" s="711"/>
      <c r="BF917" s="711"/>
      <c r="BG917" s="711"/>
      <c r="BH917" s="711"/>
      <c r="BI917" s="711"/>
      <c r="BJ917" s="711"/>
      <c r="BK917" s="711"/>
      <c r="BL917" s="711"/>
      <c r="BM917" s="711"/>
      <c r="BN917" s="711"/>
      <c r="BO917" s="711"/>
      <c r="BP917" s="711"/>
      <c r="BQ917" s="639"/>
      <c r="CB917" s="639"/>
    </row>
    <row r="918" ht="15.75" customHeight="1">
      <c r="A918" s="639"/>
      <c r="B918" s="639"/>
      <c r="C918" s="639"/>
      <c r="D918" s="639"/>
      <c r="E918" s="711"/>
      <c r="F918" s="711"/>
      <c r="G918" s="711"/>
      <c r="H918" s="711"/>
      <c r="I918" s="639"/>
      <c r="J918" s="711"/>
      <c r="K918" s="711"/>
      <c r="L918" s="711"/>
      <c r="M918" s="711"/>
      <c r="N918" s="711"/>
      <c r="O918" s="711"/>
      <c r="P918" s="711"/>
      <c r="Q918" s="711"/>
      <c r="R918" s="711"/>
      <c r="S918" s="711"/>
      <c r="T918" s="711"/>
      <c r="U918" s="711"/>
      <c r="V918" s="711"/>
      <c r="W918" s="711"/>
      <c r="X918" s="711"/>
      <c r="Y918" s="711"/>
      <c r="Z918" s="711"/>
      <c r="AA918" s="711"/>
      <c r="AB918" s="711"/>
      <c r="AC918" s="711"/>
      <c r="AD918" s="711"/>
      <c r="AE918" s="711"/>
      <c r="AF918" s="711"/>
      <c r="AG918" s="711"/>
      <c r="AH918" s="711"/>
      <c r="AI918" s="711"/>
      <c r="AJ918" s="711"/>
      <c r="AK918" s="711"/>
      <c r="AL918" s="711"/>
      <c r="AM918" s="711"/>
      <c r="AN918" s="711"/>
      <c r="AO918" s="711"/>
      <c r="AP918" s="711"/>
      <c r="AQ918" s="711"/>
      <c r="AR918" s="711"/>
      <c r="AS918" s="711"/>
      <c r="AT918" s="711"/>
      <c r="AU918" s="711"/>
      <c r="AV918" s="711"/>
      <c r="AW918" s="711"/>
      <c r="AX918" s="711"/>
      <c r="AY918" s="711"/>
      <c r="AZ918" s="711"/>
      <c r="BA918" s="711"/>
      <c r="BB918" s="711"/>
      <c r="BC918" s="711"/>
      <c r="BD918" s="711"/>
      <c r="BE918" s="711"/>
      <c r="BF918" s="711"/>
      <c r="BG918" s="711"/>
      <c r="BH918" s="711"/>
      <c r="BI918" s="711"/>
      <c r="BJ918" s="711"/>
      <c r="BK918" s="711"/>
      <c r="BL918" s="711"/>
      <c r="BM918" s="711"/>
      <c r="BN918" s="711"/>
      <c r="BO918" s="711"/>
      <c r="BP918" s="711"/>
      <c r="BQ918" s="639"/>
      <c r="CB918" s="639"/>
    </row>
    <row r="919" ht="15.75" customHeight="1">
      <c r="A919" s="639"/>
      <c r="B919" s="639"/>
      <c r="C919" s="639"/>
      <c r="D919" s="639"/>
      <c r="E919" s="711"/>
      <c r="F919" s="711"/>
      <c r="G919" s="711"/>
      <c r="H919" s="711"/>
      <c r="I919" s="639"/>
      <c r="J919" s="711"/>
      <c r="K919" s="711"/>
      <c r="L919" s="711"/>
      <c r="M919" s="711"/>
      <c r="N919" s="711"/>
      <c r="O919" s="711"/>
      <c r="P919" s="711"/>
      <c r="Q919" s="711"/>
      <c r="R919" s="711"/>
      <c r="S919" s="711"/>
      <c r="T919" s="711"/>
      <c r="U919" s="711"/>
      <c r="V919" s="711"/>
      <c r="W919" s="711"/>
      <c r="X919" s="711"/>
      <c r="Y919" s="711"/>
      <c r="Z919" s="711"/>
      <c r="AA919" s="711"/>
      <c r="AB919" s="711"/>
      <c r="AC919" s="711"/>
      <c r="AD919" s="711"/>
      <c r="AE919" s="711"/>
      <c r="AF919" s="711"/>
      <c r="AG919" s="711"/>
      <c r="AH919" s="711"/>
      <c r="AI919" s="711"/>
      <c r="AJ919" s="711"/>
      <c r="AK919" s="711"/>
      <c r="AL919" s="711"/>
      <c r="AM919" s="711"/>
      <c r="AN919" s="711"/>
      <c r="AO919" s="711"/>
      <c r="AP919" s="711"/>
      <c r="AQ919" s="711"/>
      <c r="AR919" s="711"/>
      <c r="AS919" s="711"/>
      <c r="AT919" s="711"/>
      <c r="AU919" s="711"/>
      <c r="AV919" s="711"/>
      <c r="AW919" s="711"/>
      <c r="AX919" s="711"/>
      <c r="AY919" s="711"/>
      <c r="AZ919" s="711"/>
      <c r="BA919" s="711"/>
      <c r="BB919" s="711"/>
      <c r="BC919" s="711"/>
      <c r="BD919" s="711"/>
      <c r="BE919" s="711"/>
      <c r="BF919" s="711"/>
      <c r="BG919" s="711"/>
      <c r="BH919" s="711"/>
      <c r="BI919" s="711"/>
      <c r="BJ919" s="711"/>
      <c r="BK919" s="711"/>
      <c r="BL919" s="711"/>
      <c r="BM919" s="711"/>
      <c r="BN919" s="711"/>
      <c r="BO919" s="711"/>
      <c r="BP919" s="711"/>
      <c r="BQ919" s="639"/>
      <c r="CB919" s="639"/>
    </row>
    <row r="920" ht="15.75" customHeight="1">
      <c r="A920" s="639"/>
      <c r="B920" s="639"/>
      <c r="C920" s="639"/>
      <c r="D920" s="639"/>
      <c r="E920" s="711"/>
      <c r="F920" s="711"/>
      <c r="G920" s="711"/>
      <c r="H920" s="711"/>
      <c r="I920" s="639"/>
      <c r="J920" s="711"/>
      <c r="K920" s="711"/>
      <c r="L920" s="711"/>
      <c r="M920" s="711"/>
      <c r="N920" s="711"/>
      <c r="O920" s="711"/>
      <c r="P920" s="711"/>
      <c r="Q920" s="711"/>
      <c r="R920" s="711"/>
      <c r="S920" s="711"/>
      <c r="T920" s="711"/>
      <c r="U920" s="711"/>
      <c r="V920" s="711"/>
      <c r="W920" s="711"/>
      <c r="X920" s="711"/>
      <c r="Y920" s="711"/>
      <c r="Z920" s="711"/>
      <c r="AA920" s="711"/>
      <c r="AB920" s="711"/>
      <c r="AC920" s="711"/>
      <c r="AD920" s="711"/>
      <c r="AE920" s="711"/>
      <c r="AF920" s="711"/>
      <c r="AG920" s="711"/>
      <c r="AH920" s="711"/>
      <c r="AI920" s="711"/>
      <c r="AJ920" s="711"/>
      <c r="AK920" s="711"/>
      <c r="AL920" s="711"/>
      <c r="AM920" s="711"/>
      <c r="AN920" s="711"/>
      <c r="AO920" s="711"/>
      <c r="AP920" s="711"/>
      <c r="AQ920" s="711"/>
      <c r="AR920" s="711"/>
      <c r="AS920" s="711"/>
      <c r="AT920" s="711"/>
      <c r="AU920" s="711"/>
      <c r="AV920" s="711"/>
      <c r="AW920" s="711"/>
      <c r="AX920" s="711"/>
      <c r="AY920" s="711"/>
      <c r="AZ920" s="711"/>
      <c r="BA920" s="711"/>
      <c r="BB920" s="711"/>
      <c r="BC920" s="711"/>
      <c r="BD920" s="711"/>
      <c r="BE920" s="711"/>
      <c r="BF920" s="711"/>
      <c r="BG920" s="711"/>
      <c r="BH920" s="711"/>
      <c r="BI920" s="711"/>
      <c r="BJ920" s="711"/>
      <c r="BK920" s="711"/>
      <c r="BL920" s="711"/>
      <c r="BM920" s="711"/>
      <c r="BN920" s="711"/>
      <c r="BO920" s="711"/>
      <c r="BP920" s="711"/>
      <c r="BQ920" s="639"/>
      <c r="CB920" s="639"/>
    </row>
    <row r="921" ht="15.75" customHeight="1">
      <c r="A921" s="639"/>
      <c r="B921" s="639"/>
      <c r="C921" s="639"/>
      <c r="D921" s="639"/>
      <c r="E921" s="711"/>
      <c r="F921" s="711"/>
      <c r="G921" s="711"/>
      <c r="H921" s="711"/>
      <c r="I921" s="639"/>
      <c r="J921" s="711"/>
      <c r="K921" s="711"/>
      <c r="L921" s="711"/>
      <c r="M921" s="711"/>
      <c r="N921" s="711"/>
      <c r="O921" s="711"/>
      <c r="P921" s="711"/>
      <c r="Q921" s="711"/>
      <c r="R921" s="711"/>
      <c r="S921" s="711"/>
      <c r="T921" s="711"/>
      <c r="U921" s="711"/>
      <c r="V921" s="711"/>
      <c r="W921" s="711"/>
      <c r="X921" s="711"/>
      <c r="Y921" s="711"/>
      <c r="Z921" s="711"/>
      <c r="AA921" s="711"/>
      <c r="AB921" s="711"/>
      <c r="AC921" s="711"/>
      <c r="AD921" s="711"/>
      <c r="AE921" s="711"/>
      <c r="AF921" s="711"/>
      <c r="AG921" s="711"/>
      <c r="AH921" s="711"/>
      <c r="AI921" s="711"/>
      <c r="AJ921" s="711"/>
      <c r="AK921" s="711"/>
      <c r="AL921" s="711"/>
      <c r="AM921" s="711"/>
      <c r="AN921" s="711"/>
      <c r="AO921" s="711"/>
      <c r="AP921" s="711"/>
      <c r="AQ921" s="711"/>
      <c r="AR921" s="711"/>
      <c r="AS921" s="711"/>
      <c r="AT921" s="711"/>
      <c r="AU921" s="711"/>
      <c r="AV921" s="711"/>
      <c r="AW921" s="711"/>
      <c r="AX921" s="711"/>
      <c r="AY921" s="711"/>
      <c r="AZ921" s="711"/>
      <c r="BA921" s="711"/>
      <c r="BB921" s="711"/>
      <c r="BC921" s="711"/>
      <c r="BD921" s="711"/>
      <c r="BE921" s="711"/>
      <c r="BF921" s="711"/>
      <c r="BG921" s="711"/>
      <c r="BH921" s="711"/>
      <c r="BI921" s="711"/>
      <c r="BJ921" s="711"/>
      <c r="BK921" s="711"/>
      <c r="BL921" s="711"/>
      <c r="BM921" s="711"/>
      <c r="BN921" s="711"/>
      <c r="BO921" s="711"/>
      <c r="BP921" s="711"/>
      <c r="BQ921" s="639"/>
      <c r="CB921" s="639"/>
    </row>
    <row r="922" ht="15.75" customHeight="1">
      <c r="A922" s="639"/>
      <c r="B922" s="639"/>
      <c r="C922" s="639"/>
      <c r="D922" s="639"/>
      <c r="E922" s="711"/>
      <c r="F922" s="711"/>
      <c r="G922" s="711"/>
      <c r="H922" s="711"/>
      <c r="I922" s="639"/>
      <c r="J922" s="711"/>
      <c r="K922" s="711"/>
      <c r="L922" s="711"/>
      <c r="M922" s="711"/>
      <c r="N922" s="711"/>
      <c r="O922" s="711"/>
      <c r="P922" s="711"/>
      <c r="Q922" s="711"/>
      <c r="R922" s="711"/>
      <c r="S922" s="711"/>
      <c r="T922" s="711"/>
      <c r="U922" s="711"/>
      <c r="V922" s="711"/>
      <c r="W922" s="711"/>
      <c r="X922" s="711"/>
      <c r="Y922" s="711"/>
      <c r="Z922" s="711"/>
      <c r="AA922" s="711"/>
      <c r="AB922" s="711"/>
      <c r="AC922" s="711"/>
      <c r="AD922" s="711"/>
      <c r="AE922" s="711"/>
      <c r="AF922" s="711"/>
      <c r="AG922" s="711"/>
      <c r="AH922" s="711"/>
      <c r="AI922" s="711"/>
      <c r="AJ922" s="711"/>
      <c r="AK922" s="711"/>
      <c r="AL922" s="711"/>
      <c r="AM922" s="711"/>
      <c r="AN922" s="711"/>
      <c r="AO922" s="711"/>
      <c r="AP922" s="711"/>
      <c r="AQ922" s="711"/>
      <c r="AR922" s="711"/>
      <c r="AS922" s="711"/>
      <c r="AT922" s="711"/>
      <c r="AU922" s="711"/>
      <c r="AV922" s="711"/>
      <c r="AW922" s="711"/>
      <c r="AX922" s="711"/>
      <c r="AY922" s="711"/>
      <c r="AZ922" s="711"/>
      <c r="BA922" s="711"/>
      <c r="BB922" s="711"/>
      <c r="BC922" s="711"/>
      <c r="BD922" s="711"/>
      <c r="BE922" s="711"/>
      <c r="BF922" s="711"/>
      <c r="BG922" s="711"/>
      <c r="BH922" s="711"/>
      <c r="BI922" s="711"/>
      <c r="BJ922" s="711"/>
      <c r="BK922" s="711"/>
      <c r="BL922" s="711"/>
      <c r="BM922" s="711"/>
      <c r="BN922" s="711"/>
      <c r="BO922" s="711"/>
      <c r="BP922" s="711"/>
      <c r="BQ922" s="639"/>
      <c r="CB922" s="639"/>
    </row>
    <row r="923" ht="15.75" customHeight="1">
      <c r="A923" s="639"/>
      <c r="B923" s="639"/>
      <c r="C923" s="639"/>
      <c r="D923" s="639"/>
      <c r="E923" s="711"/>
      <c r="F923" s="711"/>
      <c r="G923" s="711"/>
      <c r="H923" s="711"/>
      <c r="I923" s="639"/>
      <c r="J923" s="711"/>
      <c r="K923" s="711"/>
      <c r="L923" s="711"/>
      <c r="M923" s="711"/>
      <c r="N923" s="711"/>
      <c r="O923" s="711"/>
      <c r="P923" s="711"/>
      <c r="Q923" s="711"/>
      <c r="R923" s="711"/>
      <c r="S923" s="711"/>
      <c r="T923" s="711"/>
      <c r="U923" s="711"/>
      <c r="V923" s="711"/>
      <c r="W923" s="711"/>
      <c r="X923" s="711"/>
      <c r="Y923" s="711"/>
      <c r="Z923" s="711"/>
      <c r="AA923" s="711"/>
      <c r="AB923" s="711"/>
      <c r="AC923" s="711"/>
      <c r="AD923" s="711"/>
      <c r="AE923" s="711"/>
      <c r="AF923" s="711"/>
      <c r="AG923" s="711"/>
      <c r="AH923" s="711"/>
      <c r="AI923" s="711"/>
      <c r="AJ923" s="711"/>
      <c r="AK923" s="711"/>
      <c r="AL923" s="711"/>
      <c r="AM923" s="711"/>
      <c r="AN923" s="711"/>
      <c r="AO923" s="711"/>
      <c r="AP923" s="711"/>
      <c r="AQ923" s="711"/>
      <c r="AR923" s="711"/>
      <c r="AS923" s="711"/>
      <c r="AT923" s="711"/>
      <c r="AU923" s="711"/>
      <c r="AV923" s="711"/>
      <c r="AW923" s="711"/>
      <c r="AX923" s="711"/>
      <c r="AY923" s="711"/>
      <c r="AZ923" s="711"/>
      <c r="BA923" s="711"/>
      <c r="BB923" s="711"/>
      <c r="BC923" s="711"/>
      <c r="BD923" s="711"/>
      <c r="BE923" s="711"/>
      <c r="BF923" s="711"/>
      <c r="BG923" s="711"/>
      <c r="BH923" s="711"/>
      <c r="BI923" s="711"/>
      <c r="BJ923" s="711"/>
      <c r="BK923" s="711"/>
      <c r="BL923" s="711"/>
      <c r="BM923" s="711"/>
      <c r="BN923" s="711"/>
      <c r="BO923" s="711"/>
      <c r="BP923" s="711"/>
      <c r="BQ923" s="639"/>
      <c r="CB923" s="639"/>
    </row>
    <row r="924" ht="15.75" customHeight="1">
      <c r="A924" s="639"/>
      <c r="B924" s="639"/>
      <c r="C924" s="639"/>
      <c r="D924" s="639"/>
      <c r="E924" s="711"/>
      <c r="F924" s="711"/>
      <c r="G924" s="711"/>
      <c r="H924" s="711"/>
      <c r="I924" s="639"/>
      <c r="J924" s="711"/>
      <c r="K924" s="711"/>
      <c r="L924" s="711"/>
      <c r="M924" s="711"/>
      <c r="N924" s="711"/>
      <c r="O924" s="711"/>
      <c r="P924" s="711"/>
      <c r="Q924" s="711"/>
      <c r="R924" s="711"/>
      <c r="S924" s="711"/>
      <c r="T924" s="711"/>
      <c r="U924" s="711"/>
      <c r="V924" s="711"/>
      <c r="W924" s="711"/>
      <c r="X924" s="711"/>
      <c r="Y924" s="711"/>
      <c r="Z924" s="711"/>
      <c r="AA924" s="711"/>
      <c r="AB924" s="711"/>
      <c r="AC924" s="711"/>
      <c r="AD924" s="711"/>
      <c r="AE924" s="711"/>
      <c r="AF924" s="711"/>
      <c r="AG924" s="711"/>
      <c r="AH924" s="711"/>
      <c r="AI924" s="711"/>
      <c r="AJ924" s="711"/>
      <c r="AK924" s="711"/>
      <c r="AL924" s="711"/>
      <c r="AM924" s="711"/>
      <c r="AN924" s="711"/>
      <c r="AO924" s="711"/>
      <c r="AP924" s="711"/>
      <c r="AQ924" s="711"/>
      <c r="AR924" s="711"/>
      <c r="AS924" s="711"/>
      <c r="AT924" s="711"/>
      <c r="AU924" s="711"/>
      <c r="AV924" s="711"/>
      <c r="AW924" s="711"/>
      <c r="AX924" s="711"/>
      <c r="AY924" s="711"/>
      <c r="AZ924" s="711"/>
      <c r="BA924" s="711"/>
      <c r="BB924" s="711"/>
      <c r="BC924" s="711"/>
      <c r="BD924" s="711"/>
      <c r="BE924" s="711"/>
      <c r="BF924" s="711"/>
      <c r="BG924" s="711"/>
      <c r="BH924" s="711"/>
      <c r="BI924" s="711"/>
      <c r="BJ924" s="711"/>
      <c r="BK924" s="711"/>
      <c r="BL924" s="711"/>
      <c r="BM924" s="711"/>
      <c r="BN924" s="711"/>
      <c r="BO924" s="711"/>
      <c r="BP924" s="711"/>
      <c r="BQ924" s="639"/>
      <c r="CB924" s="639"/>
    </row>
    <row r="925" ht="15.75" customHeight="1">
      <c r="A925" s="639"/>
      <c r="B925" s="639"/>
      <c r="C925" s="639"/>
      <c r="D925" s="639"/>
      <c r="E925" s="711"/>
      <c r="F925" s="711"/>
      <c r="G925" s="711"/>
      <c r="H925" s="711"/>
      <c r="I925" s="639"/>
      <c r="J925" s="711"/>
      <c r="K925" s="711"/>
      <c r="L925" s="711"/>
      <c r="M925" s="711"/>
      <c r="N925" s="711"/>
      <c r="O925" s="711"/>
      <c r="P925" s="711"/>
      <c r="Q925" s="711"/>
      <c r="R925" s="711"/>
      <c r="S925" s="711"/>
      <c r="T925" s="711"/>
      <c r="U925" s="711"/>
      <c r="V925" s="711"/>
      <c r="W925" s="711"/>
      <c r="X925" s="711"/>
      <c r="Y925" s="711"/>
      <c r="Z925" s="711"/>
      <c r="AA925" s="711"/>
      <c r="AB925" s="711"/>
      <c r="AC925" s="711"/>
      <c r="AD925" s="711"/>
      <c r="AE925" s="711"/>
      <c r="AF925" s="711"/>
      <c r="AG925" s="711"/>
      <c r="AH925" s="711"/>
      <c r="AI925" s="711"/>
      <c r="AJ925" s="711"/>
      <c r="AK925" s="711"/>
      <c r="AL925" s="711"/>
      <c r="AM925" s="711"/>
      <c r="AN925" s="711"/>
      <c r="AO925" s="711"/>
      <c r="AP925" s="711"/>
      <c r="AQ925" s="711"/>
      <c r="AR925" s="711"/>
      <c r="AS925" s="711"/>
      <c r="AT925" s="711"/>
      <c r="AU925" s="711"/>
      <c r="AV925" s="711"/>
      <c r="AW925" s="711"/>
      <c r="AX925" s="711"/>
      <c r="AY925" s="711"/>
      <c r="AZ925" s="711"/>
      <c r="BA925" s="711"/>
      <c r="BB925" s="711"/>
      <c r="BC925" s="711"/>
      <c r="BD925" s="711"/>
      <c r="BE925" s="711"/>
      <c r="BF925" s="711"/>
      <c r="BG925" s="711"/>
      <c r="BH925" s="711"/>
      <c r="BI925" s="711"/>
      <c r="BJ925" s="711"/>
      <c r="BK925" s="711"/>
      <c r="BL925" s="711"/>
      <c r="BM925" s="711"/>
      <c r="BN925" s="711"/>
      <c r="BO925" s="711"/>
      <c r="BP925" s="711"/>
      <c r="BQ925" s="639"/>
      <c r="CB925" s="639"/>
    </row>
    <row r="926" ht="15.75" customHeight="1">
      <c r="A926" s="639"/>
      <c r="B926" s="639"/>
      <c r="C926" s="639"/>
      <c r="D926" s="639"/>
      <c r="E926" s="711"/>
      <c r="F926" s="711"/>
      <c r="G926" s="711"/>
      <c r="H926" s="711"/>
      <c r="I926" s="639"/>
      <c r="J926" s="711"/>
      <c r="K926" s="711"/>
      <c r="L926" s="711"/>
      <c r="M926" s="711"/>
      <c r="N926" s="711"/>
      <c r="O926" s="711"/>
      <c r="P926" s="711"/>
      <c r="Q926" s="711"/>
      <c r="R926" s="711"/>
      <c r="S926" s="711"/>
      <c r="T926" s="711"/>
      <c r="U926" s="711"/>
      <c r="V926" s="711"/>
      <c r="W926" s="711"/>
      <c r="X926" s="711"/>
      <c r="Y926" s="711"/>
      <c r="Z926" s="711"/>
      <c r="AA926" s="711"/>
      <c r="AB926" s="711"/>
      <c r="AC926" s="711"/>
      <c r="AD926" s="711"/>
      <c r="AE926" s="711"/>
      <c r="AF926" s="711"/>
      <c r="AG926" s="711"/>
      <c r="AH926" s="711"/>
      <c r="AI926" s="711"/>
      <c r="AJ926" s="711"/>
      <c r="AK926" s="711"/>
      <c r="AL926" s="711"/>
      <c r="AM926" s="711"/>
      <c r="AN926" s="711"/>
      <c r="AO926" s="711"/>
      <c r="AP926" s="711"/>
      <c r="AQ926" s="711"/>
      <c r="AR926" s="711"/>
      <c r="AS926" s="711"/>
      <c r="AT926" s="711"/>
      <c r="AU926" s="711"/>
      <c r="AV926" s="711"/>
      <c r="AW926" s="711"/>
      <c r="AX926" s="711"/>
      <c r="AY926" s="711"/>
      <c r="AZ926" s="711"/>
      <c r="BA926" s="711"/>
      <c r="BB926" s="711"/>
      <c r="BC926" s="711"/>
      <c r="BD926" s="711"/>
      <c r="BE926" s="711"/>
      <c r="BF926" s="711"/>
      <c r="BG926" s="711"/>
      <c r="BH926" s="711"/>
      <c r="BI926" s="711"/>
      <c r="BJ926" s="711"/>
      <c r="BK926" s="711"/>
      <c r="BL926" s="711"/>
      <c r="BM926" s="711"/>
      <c r="BN926" s="711"/>
      <c r="BO926" s="711"/>
      <c r="BP926" s="711"/>
      <c r="BQ926" s="639"/>
      <c r="CB926" s="639"/>
    </row>
    <row r="927" ht="15.75" customHeight="1">
      <c r="A927" s="639"/>
      <c r="B927" s="639"/>
      <c r="C927" s="639"/>
      <c r="D927" s="639"/>
      <c r="E927" s="711"/>
      <c r="F927" s="711"/>
      <c r="G927" s="711"/>
      <c r="H927" s="711"/>
      <c r="I927" s="639"/>
      <c r="J927" s="711"/>
      <c r="K927" s="711"/>
      <c r="L927" s="711"/>
      <c r="M927" s="711"/>
      <c r="N927" s="711"/>
      <c r="O927" s="711"/>
      <c r="P927" s="711"/>
      <c r="Q927" s="711"/>
      <c r="R927" s="711"/>
      <c r="S927" s="711"/>
      <c r="T927" s="711"/>
      <c r="U927" s="711"/>
      <c r="V927" s="711"/>
      <c r="W927" s="711"/>
      <c r="X927" s="711"/>
      <c r="Y927" s="711"/>
      <c r="Z927" s="711"/>
      <c r="AA927" s="711"/>
      <c r="AB927" s="711"/>
      <c r="AC927" s="711"/>
      <c r="AD927" s="711"/>
      <c r="AE927" s="711"/>
      <c r="AF927" s="711"/>
      <c r="AG927" s="711"/>
      <c r="AH927" s="711"/>
      <c r="AI927" s="711"/>
      <c r="AJ927" s="711"/>
      <c r="AK927" s="711"/>
      <c r="AL927" s="711"/>
      <c r="AM927" s="711"/>
      <c r="AN927" s="711"/>
      <c r="AO927" s="711"/>
      <c r="AP927" s="711"/>
      <c r="AQ927" s="711"/>
      <c r="AR927" s="711"/>
      <c r="AS927" s="711"/>
      <c r="AT927" s="711"/>
      <c r="AU927" s="711"/>
      <c r="AV927" s="711"/>
      <c r="AW927" s="711"/>
      <c r="AX927" s="711"/>
      <c r="AY927" s="711"/>
      <c r="AZ927" s="711"/>
      <c r="BA927" s="711"/>
      <c r="BB927" s="711"/>
      <c r="BC927" s="711"/>
      <c r="BD927" s="711"/>
      <c r="BE927" s="711"/>
      <c r="BF927" s="711"/>
      <c r="BG927" s="711"/>
      <c r="BH927" s="711"/>
      <c r="BI927" s="711"/>
      <c r="BJ927" s="711"/>
      <c r="BK927" s="711"/>
      <c r="BL927" s="711"/>
      <c r="BM927" s="711"/>
      <c r="BN927" s="711"/>
      <c r="BO927" s="711"/>
      <c r="BP927" s="711"/>
      <c r="BQ927" s="639"/>
      <c r="CB927" s="639"/>
    </row>
    <row r="928" ht="15.75" customHeight="1">
      <c r="A928" s="639"/>
      <c r="B928" s="639"/>
      <c r="C928" s="639"/>
      <c r="D928" s="639"/>
      <c r="E928" s="711"/>
      <c r="F928" s="711"/>
      <c r="G928" s="711"/>
      <c r="H928" s="711"/>
      <c r="I928" s="639"/>
      <c r="J928" s="711"/>
      <c r="K928" s="711"/>
      <c r="L928" s="711"/>
      <c r="M928" s="711"/>
      <c r="N928" s="711"/>
      <c r="O928" s="711"/>
      <c r="P928" s="711"/>
      <c r="Q928" s="711"/>
      <c r="R928" s="711"/>
      <c r="S928" s="711"/>
      <c r="T928" s="711"/>
      <c r="U928" s="711"/>
      <c r="V928" s="711"/>
      <c r="W928" s="711"/>
      <c r="X928" s="711"/>
      <c r="Y928" s="711"/>
      <c r="Z928" s="711"/>
      <c r="AA928" s="711"/>
      <c r="AB928" s="711"/>
      <c r="AC928" s="711"/>
      <c r="AD928" s="711"/>
      <c r="AE928" s="711"/>
      <c r="AF928" s="711"/>
      <c r="AG928" s="711"/>
      <c r="AH928" s="711"/>
      <c r="AI928" s="711"/>
      <c r="AJ928" s="711"/>
      <c r="AK928" s="711"/>
      <c r="AL928" s="711"/>
      <c r="AM928" s="711"/>
      <c r="AN928" s="711"/>
      <c r="AO928" s="711"/>
      <c r="AP928" s="711"/>
      <c r="AQ928" s="711"/>
      <c r="AR928" s="711"/>
      <c r="AS928" s="711"/>
      <c r="AT928" s="711"/>
      <c r="AU928" s="711"/>
      <c r="AV928" s="711"/>
      <c r="AW928" s="711"/>
      <c r="AX928" s="711"/>
      <c r="AY928" s="711"/>
      <c r="AZ928" s="711"/>
      <c r="BA928" s="711"/>
      <c r="BB928" s="711"/>
      <c r="BC928" s="711"/>
      <c r="BD928" s="711"/>
      <c r="BE928" s="711"/>
      <c r="BF928" s="711"/>
      <c r="BG928" s="711"/>
      <c r="BH928" s="711"/>
      <c r="BI928" s="711"/>
      <c r="BJ928" s="711"/>
      <c r="BK928" s="711"/>
      <c r="BL928" s="711"/>
      <c r="BM928" s="711"/>
      <c r="BN928" s="711"/>
      <c r="BO928" s="711"/>
      <c r="BP928" s="711"/>
      <c r="BQ928" s="639"/>
      <c r="CB928" s="639"/>
    </row>
    <row r="929" ht="15.75" customHeight="1">
      <c r="A929" s="639"/>
      <c r="B929" s="639"/>
      <c r="C929" s="639"/>
      <c r="D929" s="639"/>
      <c r="E929" s="711"/>
      <c r="F929" s="711"/>
      <c r="G929" s="711"/>
      <c r="H929" s="711"/>
      <c r="I929" s="639"/>
      <c r="J929" s="711"/>
      <c r="K929" s="711"/>
      <c r="L929" s="711"/>
      <c r="M929" s="711"/>
      <c r="N929" s="711"/>
      <c r="O929" s="711"/>
      <c r="P929" s="711"/>
      <c r="Q929" s="711"/>
      <c r="R929" s="711"/>
      <c r="S929" s="711"/>
      <c r="T929" s="711"/>
      <c r="U929" s="711"/>
      <c r="V929" s="711"/>
      <c r="W929" s="711"/>
      <c r="X929" s="711"/>
      <c r="Y929" s="711"/>
      <c r="Z929" s="711"/>
      <c r="AA929" s="711"/>
      <c r="AB929" s="711"/>
      <c r="AC929" s="711"/>
      <c r="AD929" s="711"/>
      <c r="AE929" s="711"/>
      <c r="AF929" s="711"/>
      <c r="AG929" s="711"/>
      <c r="AH929" s="711"/>
      <c r="AI929" s="711"/>
      <c r="AJ929" s="711"/>
      <c r="AK929" s="711"/>
      <c r="AL929" s="711"/>
      <c r="AM929" s="711"/>
      <c r="AN929" s="711"/>
      <c r="AO929" s="711"/>
      <c r="AP929" s="711"/>
      <c r="AQ929" s="711"/>
      <c r="AR929" s="711"/>
      <c r="AS929" s="711"/>
      <c r="AT929" s="711"/>
      <c r="AU929" s="711"/>
      <c r="AV929" s="711"/>
      <c r="AW929" s="711"/>
      <c r="AX929" s="711"/>
      <c r="AY929" s="711"/>
      <c r="AZ929" s="711"/>
      <c r="BA929" s="711"/>
      <c r="BB929" s="711"/>
      <c r="BC929" s="711"/>
      <c r="BD929" s="711"/>
      <c r="BE929" s="711"/>
      <c r="BF929" s="711"/>
      <c r="BG929" s="711"/>
      <c r="BH929" s="711"/>
      <c r="BI929" s="711"/>
      <c r="BJ929" s="711"/>
      <c r="BK929" s="711"/>
      <c r="BL929" s="711"/>
      <c r="BM929" s="711"/>
      <c r="BN929" s="711"/>
      <c r="BO929" s="711"/>
      <c r="BP929" s="711"/>
      <c r="BQ929" s="639"/>
      <c r="CB929" s="639"/>
    </row>
    <row r="930" ht="15.75" customHeight="1">
      <c r="A930" s="639"/>
      <c r="B930" s="639"/>
      <c r="C930" s="639"/>
      <c r="D930" s="639"/>
      <c r="E930" s="711"/>
      <c r="F930" s="711"/>
      <c r="G930" s="711"/>
      <c r="H930" s="711"/>
      <c r="I930" s="639"/>
      <c r="J930" s="711"/>
      <c r="K930" s="711"/>
      <c r="L930" s="711"/>
      <c r="M930" s="711"/>
      <c r="N930" s="711"/>
      <c r="O930" s="711"/>
      <c r="P930" s="711"/>
      <c r="Q930" s="711"/>
      <c r="R930" s="711"/>
      <c r="S930" s="711"/>
      <c r="T930" s="711"/>
      <c r="U930" s="711"/>
      <c r="V930" s="711"/>
      <c r="W930" s="711"/>
      <c r="X930" s="711"/>
      <c r="Y930" s="711"/>
      <c r="Z930" s="711"/>
      <c r="AA930" s="711"/>
      <c r="AB930" s="711"/>
      <c r="AC930" s="711"/>
      <c r="AD930" s="711"/>
      <c r="AE930" s="711"/>
      <c r="AF930" s="711"/>
      <c r="AG930" s="711"/>
      <c r="AH930" s="711"/>
      <c r="AI930" s="711"/>
      <c r="AJ930" s="711"/>
      <c r="AK930" s="711"/>
      <c r="AL930" s="711"/>
      <c r="AM930" s="711"/>
      <c r="AN930" s="711"/>
      <c r="AO930" s="711"/>
      <c r="AP930" s="711"/>
      <c r="AQ930" s="711"/>
      <c r="AR930" s="711"/>
      <c r="AS930" s="711"/>
      <c r="AT930" s="711"/>
      <c r="AU930" s="711"/>
      <c r="AV930" s="711"/>
      <c r="AW930" s="711"/>
      <c r="AX930" s="711"/>
      <c r="AY930" s="711"/>
      <c r="AZ930" s="711"/>
      <c r="BA930" s="711"/>
      <c r="BB930" s="711"/>
      <c r="BC930" s="711"/>
      <c r="BD930" s="711"/>
      <c r="BE930" s="711"/>
      <c r="BF930" s="711"/>
      <c r="BG930" s="711"/>
      <c r="BH930" s="711"/>
      <c r="BI930" s="711"/>
      <c r="BJ930" s="711"/>
      <c r="BK930" s="711"/>
      <c r="BL930" s="711"/>
      <c r="BM930" s="711"/>
      <c r="BN930" s="711"/>
      <c r="BO930" s="711"/>
      <c r="BP930" s="711"/>
      <c r="BQ930" s="639"/>
      <c r="CB930" s="639"/>
    </row>
    <row r="931" ht="15.75" customHeight="1">
      <c r="A931" s="639"/>
      <c r="B931" s="639"/>
      <c r="C931" s="639"/>
      <c r="D931" s="639"/>
      <c r="E931" s="711"/>
      <c r="F931" s="711"/>
      <c r="G931" s="711"/>
      <c r="H931" s="711"/>
      <c r="I931" s="639"/>
      <c r="J931" s="711"/>
      <c r="K931" s="711"/>
      <c r="L931" s="711"/>
      <c r="M931" s="711"/>
      <c r="N931" s="711"/>
      <c r="O931" s="711"/>
      <c r="P931" s="711"/>
      <c r="Q931" s="711"/>
      <c r="R931" s="711"/>
      <c r="S931" s="711"/>
      <c r="T931" s="711"/>
      <c r="U931" s="711"/>
      <c r="V931" s="711"/>
      <c r="W931" s="711"/>
      <c r="X931" s="711"/>
      <c r="Y931" s="711"/>
      <c r="Z931" s="711"/>
      <c r="AA931" s="711"/>
      <c r="AB931" s="711"/>
      <c r="AC931" s="711"/>
      <c r="AD931" s="711"/>
      <c r="AE931" s="711"/>
      <c r="AF931" s="711"/>
      <c r="AG931" s="711"/>
      <c r="AH931" s="711"/>
      <c r="AI931" s="711"/>
      <c r="AJ931" s="711"/>
      <c r="AK931" s="711"/>
      <c r="AL931" s="711"/>
      <c r="AM931" s="711"/>
      <c r="AN931" s="711"/>
      <c r="AO931" s="711"/>
      <c r="AP931" s="711"/>
      <c r="AQ931" s="711"/>
      <c r="AR931" s="711"/>
      <c r="AS931" s="711"/>
      <c r="AT931" s="711"/>
      <c r="AU931" s="711"/>
      <c r="AV931" s="711"/>
      <c r="AW931" s="711"/>
      <c r="AX931" s="711"/>
      <c r="AY931" s="711"/>
      <c r="AZ931" s="711"/>
      <c r="BA931" s="711"/>
      <c r="BB931" s="711"/>
      <c r="BC931" s="711"/>
      <c r="BD931" s="711"/>
      <c r="BE931" s="711"/>
      <c r="BF931" s="711"/>
      <c r="BG931" s="711"/>
      <c r="BH931" s="711"/>
      <c r="BI931" s="711"/>
      <c r="BJ931" s="711"/>
      <c r="BK931" s="711"/>
      <c r="BL931" s="711"/>
      <c r="BM931" s="711"/>
      <c r="BN931" s="711"/>
      <c r="BO931" s="711"/>
      <c r="BP931" s="711"/>
      <c r="BQ931" s="639"/>
      <c r="CB931" s="639"/>
    </row>
    <row r="932" ht="15.75" customHeight="1">
      <c r="A932" s="639"/>
      <c r="B932" s="639"/>
      <c r="C932" s="639"/>
      <c r="D932" s="639"/>
      <c r="E932" s="711"/>
      <c r="F932" s="711"/>
      <c r="G932" s="711"/>
      <c r="H932" s="711"/>
      <c r="I932" s="639"/>
      <c r="J932" s="711"/>
      <c r="K932" s="711"/>
      <c r="L932" s="711"/>
      <c r="M932" s="711"/>
      <c r="N932" s="711"/>
      <c r="O932" s="711"/>
      <c r="P932" s="711"/>
      <c r="Q932" s="711"/>
      <c r="R932" s="711"/>
      <c r="S932" s="711"/>
      <c r="T932" s="711"/>
      <c r="U932" s="711"/>
      <c r="V932" s="711"/>
      <c r="W932" s="711"/>
      <c r="X932" s="711"/>
      <c r="Y932" s="711"/>
      <c r="Z932" s="711"/>
      <c r="AA932" s="711"/>
      <c r="AB932" s="711"/>
      <c r="AC932" s="711"/>
      <c r="AD932" s="711"/>
      <c r="AE932" s="711"/>
      <c r="AF932" s="711"/>
      <c r="AG932" s="711"/>
      <c r="AH932" s="711"/>
      <c r="AI932" s="711"/>
      <c r="AJ932" s="711"/>
      <c r="AK932" s="711"/>
      <c r="AL932" s="711"/>
      <c r="AM932" s="711"/>
      <c r="AN932" s="711"/>
      <c r="AO932" s="711"/>
      <c r="AP932" s="711"/>
      <c r="AQ932" s="711"/>
      <c r="AR932" s="711"/>
      <c r="AS932" s="711"/>
      <c r="AT932" s="711"/>
      <c r="AU932" s="711"/>
      <c r="AV932" s="711"/>
      <c r="AW932" s="711"/>
      <c r="AX932" s="711"/>
      <c r="AY932" s="711"/>
      <c r="AZ932" s="711"/>
      <c r="BA932" s="711"/>
      <c r="BB932" s="711"/>
      <c r="BC932" s="711"/>
      <c r="BD932" s="711"/>
      <c r="BE932" s="711"/>
      <c r="BF932" s="711"/>
      <c r="BG932" s="711"/>
      <c r="BH932" s="711"/>
      <c r="BI932" s="711"/>
      <c r="BJ932" s="711"/>
      <c r="BK932" s="711"/>
      <c r="BL932" s="711"/>
      <c r="BM932" s="711"/>
      <c r="BN932" s="711"/>
      <c r="BO932" s="711"/>
      <c r="BP932" s="711"/>
      <c r="BQ932" s="639"/>
      <c r="CB932" s="639"/>
    </row>
    <row r="933" ht="15.75" customHeight="1">
      <c r="A933" s="639"/>
      <c r="B933" s="639"/>
      <c r="C933" s="639"/>
      <c r="D933" s="639"/>
      <c r="E933" s="711"/>
      <c r="F933" s="711"/>
      <c r="G933" s="711"/>
      <c r="H933" s="711"/>
      <c r="I933" s="639"/>
      <c r="J933" s="711"/>
      <c r="K933" s="711"/>
      <c r="L933" s="711"/>
      <c r="M933" s="711"/>
      <c r="N933" s="711"/>
      <c r="O933" s="711"/>
      <c r="P933" s="711"/>
      <c r="Q933" s="711"/>
      <c r="R933" s="711"/>
      <c r="S933" s="711"/>
      <c r="T933" s="711"/>
      <c r="U933" s="711"/>
      <c r="V933" s="711"/>
      <c r="W933" s="711"/>
      <c r="X933" s="711"/>
      <c r="Y933" s="711"/>
      <c r="Z933" s="711"/>
      <c r="AA933" s="711"/>
      <c r="AB933" s="711"/>
      <c r="AC933" s="711"/>
      <c r="AD933" s="711"/>
      <c r="AE933" s="711"/>
      <c r="AF933" s="711"/>
      <c r="AG933" s="711"/>
      <c r="AH933" s="711"/>
      <c r="AI933" s="711"/>
      <c r="AJ933" s="711"/>
      <c r="AK933" s="711"/>
      <c r="AL933" s="711"/>
      <c r="AM933" s="711"/>
      <c r="AN933" s="711"/>
      <c r="AO933" s="711"/>
      <c r="AP933" s="711"/>
      <c r="AQ933" s="711"/>
      <c r="AR933" s="711"/>
      <c r="AS933" s="711"/>
      <c r="AT933" s="711"/>
      <c r="AU933" s="711"/>
      <c r="AV933" s="711"/>
      <c r="AW933" s="711"/>
      <c r="AX933" s="711"/>
      <c r="AY933" s="711"/>
      <c r="AZ933" s="711"/>
      <c r="BA933" s="711"/>
      <c r="BB933" s="711"/>
      <c r="BC933" s="711"/>
      <c r="BD933" s="711"/>
      <c r="BE933" s="711"/>
      <c r="BF933" s="711"/>
      <c r="BG933" s="711"/>
      <c r="BH933" s="711"/>
      <c r="BI933" s="711"/>
      <c r="BJ933" s="711"/>
      <c r="BK933" s="711"/>
      <c r="BL933" s="711"/>
      <c r="BM933" s="711"/>
      <c r="BN933" s="711"/>
      <c r="BO933" s="711"/>
      <c r="BP933" s="711"/>
      <c r="BQ933" s="639"/>
      <c r="CB933" s="639"/>
    </row>
    <row r="934" ht="15.75" customHeight="1">
      <c r="A934" s="639"/>
      <c r="B934" s="639"/>
      <c r="C934" s="639"/>
      <c r="D934" s="639"/>
      <c r="E934" s="711"/>
      <c r="F934" s="711"/>
      <c r="G934" s="711"/>
      <c r="H934" s="711"/>
      <c r="I934" s="639"/>
      <c r="J934" s="711"/>
      <c r="K934" s="711"/>
      <c r="L934" s="711"/>
      <c r="M934" s="711"/>
      <c r="N934" s="711"/>
      <c r="O934" s="711"/>
      <c r="P934" s="711"/>
      <c r="Q934" s="711"/>
      <c r="R934" s="711"/>
      <c r="S934" s="711"/>
      <c r="T934" s="711"/>
      <c r="U934" s="711"/>
      <c r="V934" s="711"/>
      <c r="W934" s="711"/>
      <c r="X934" s="711"/>
      <c r="Y934" s="711"/>
      <c r="Z934" s="711"/>
      <c r="AA934" s="711"/>
      <c r="AB934" s="711"/>
      <c r="AC934" s="711"/>
      <c r="AD934" s="711"/>
      <c r="AE934" s="711"/>
      <c r="AF934" s="711"/>
      <c r="AG934" s="711"/>
      <c r="AH934" s="711"/>
      <c r="AI934" s="711"/>
      <c r="AJ934" s="711"/>
      <c r="AK934" s="711"/>
      <c r="AL934" s="711"/>
      <c r="AM934" s="711"/>
      <c r="AN934" s="711"/>
      <c r="AO934" s="711"/>
      <c r="AP934" s="711"/>
      <c r="AQ934" s="711"/>
      <c r="AR934" s="711"/>
      <c r="AS934" s="711"/>
      <c r="AT934" s="711"/>
      <c r="AU934" s="711"/>
      <c r="AV934" s="711"/>
      <c r="AW934" s="711"/>
      <c r="AX934" s="711"/>
      <c r="AY934" s="711"/>
      <c r="AZ934" s="711"/>
      <c r="BA934" s="711"/>
      <c r="BB934" s="711"/>
      <c r="BC934" s="711"/>
      <c r="BD934" s="711"/>
      <c r="BE934" s="711"/>
      <c r="BF934" s="711"/>
      <c r="BG934" s="711"/>
      <c r="BH934" s="711"/>
      <c r="BI934" s="711"/>
      <c r="BJ934" s="711"/>
      <c r="BK934" s="711"/>
      <c r="BL934" s="711"/>
      <c r="BM934" s="711"/>
      <c r="BN934" s="711"/>
      <c r="BO934" s="711"/>
      <c r="BP934" s="711"/>
      <c r="BQ934" s="639"/>
      <c r="CB934" s="639"/>
    </row>
    <row r="935" ht="15.75" customHeight="1">
      <c r="A935" s="639"/>
      <c r="B935" s="639"/>
      <c r="C935" s="639"/>
      <c r="D935" s="639"/>
      <c r="E935" s="711"/>
      <c r="F935" s="711"/>
      <c r="G935" s="711"/>
      <c r="H935" s="711"/>
      <c r="I935" s="639"/>
      <c r="J935" s="711"/>
      <c r="K935" s="711"/>
      <c r="L935" s="711"/>
      <c r="M935" s="711"/>
      <c r="N935" s="711"/>
      <c r="O935" s="711"/>
      <c r="P935" s="711"/>
      <c r="Q935" s="711"/>
      <c r="R935" s="711"/>
      <c r="S935" s="711"/>
      <c r="T935" s="711"/>
      <c r="U935" s="711"/>
      <c r="V935" s="711"/>
      <c r="W935" s="711"/>
      <c r="X935" s="711"/>
      <c r="Y935" s="711"/>
      <c r="Z935" s="711"/>
      <c r="AA935" s="711"/>
      <c r="AB935" s="711"/>
      <c r="AC935" s="711"/>
      <c r="AD935" s="711"/>
      <c r="AE935" s="711"/>
      <c r="AF935" s="711"/>
      <c r="AG935" s="711"/>
      <c r="AH935" s="711"/>
      <c r="AI935" s="711"/>
      <c r="AJ935" s="711"/>
      <c r="AK935" s="711"/>
      <c r="AL935" s="711"/>
      <c r="AM935" s="711"/>
      <c r="AN935" s="711"/>
      <c r="AO935" s="711"/>
      <c r="AP935" s="711"/>
      <c r="AQ935" s="711"/>
      <c r="AR935" s="711"/>
      <c r="AS935" s="711"/>
      <c r="AT935" s="711"/>
      <c r="AU935" s="711"/>
      <c r="AV935" s="711"/>
      <c r="AW935" s="711"/>
      <c r="AX935" s="711"/>
      <c r="AY935" s="711"/>
      <c r="AZ935" s="711"/>
      <c r="BA935" s="711"/>
      <c r="BB935" s="711"/>
      <c r="BC935" s="711"/>
      <c r="BD935" s="711"/>
      <c r="BE935" s="711"/>
      <c r="BF935" s="711"/>
      <c r="BG935" s="711"/>
      <c r="BH935" s="711"/>
      <c r="BI935" s="711"/>
      <c r="BJ935" s="711"/>
      <c r="BK935" s="711"/>
      <c r="BL935" s="711"/>
      <c r="BM935" s="711"/>
      <c r="BN935" s="711"/>
      <c r="BO935" s="711"/>
      <c r="BP935" s="711"/>
      <c r="BQ935" s="639"/>
      <c r="CB935" s="639"/>
    </row>
    <row r="936" ht="15.75" customHeight="1">
      <c r="A936" s="639"/>
      <c r="B936" s="639"/>
      <c r="C936" s="639"/>
      <c r="D936" s="639"/>
      <c r="E936" s="711"/>
      <c r="F936" s="711"/>
      <c r="G936" s="711"/>
      <c r="H936" s="711"/>
      <c r="I936" s="639"/>
      <c r="J936" s="711"/>
      <c r="K936" s="711"/>
      <c r="L936" s="711"/>
      <c r="M936" s="711"/>
      <c r="N936" s="711"/>
      <c r="O936" s="711"/>
      <c r="P936" s="711"/>
      <c r="Q936" s="711"/>
      <c r="R936" s="711"/>
      <c r="S936" s="711"/>
      <c r="T936" s="711"/>
      <c r="U936" s="711"/>
      <c r="V936" s="711"/>
      <c r="W936" s="711"/>
      <c r="X936" s="711"/>
      <c r="Y936" s="711"/>
      <c r="Z936" s="711"/>
      <c r="AA936" s="711"/>
      <c r="AB936" s="711"/>
      <c r="AC936" s="711"/>
      <c r="AD936" s="711"/>
      <c r="AE936" s="711"/>
      <c r="AF936" s="711"/>
      <c r="AG936" s="711"/>
      <c r="AH936" s="711"/>
      <c r="AI936" s="711"/>
      <c r="AJ936" s="711"/>
      <c r="AK936" s="711"/>
      <c r="AL936" s="711"/>
      <c r="AM936" s="711"/>
      <c r="AN936" s="711"/>
      <c r="AO936" s="711"/>
      <c r="AP936" s="711"/>
      <c r="AQ936" s="711"/>
      <c r="AR936" s="711"/>
      <c r="AS936" s="711"/>
      <c r="AT936" s="711"/>
      <c r="AU936" s="711"/>
      <c r="AV936" s="711"/>
      <c r="AW936" s="711"/>
      <c r="AX936" s="711"/>
      <c r="AY936" s="711"/>
      <c r="AZ936" s="711"/>
      <c r="BA936" s="711"/>
      <c r="BB936" s="711"/>
      <c r="BC936" s="711"/>
      <c r="BD936" s="711"/>
      <c r="BE936" s="711"/>
      <c r="BF936" s="711"/>
      <c r="BG936" s="711"/>
      <c r="BH936" s="711"/>
      <c r="BI936" s="711"/>
      <c r="BJ936" s="711"/>
      <c r="BK936" s="711"/>
      <c r="BL936" s="711"/>
      <c r="BM936" s="711"/>
      <c r="BN936" s="711"/>
      <c r="BO936" s="711"/>
      <c r="BP936" s="711"/>
      <c r="BQ936" s="639"/>
      <c r="CB936" s="639"/>
    </row>
    <row r="937" ht="15.75" customHeight="1">
      <c r="A937" s="639"/>
      <c r="B937" s="639"/>
      <c r="C937" s="639"/>
      <c r="D937" s="639"/>
      <c r="E937" s="711"/>
      <c r="F937" s="711"/>
      <c r="G937" s="711"/>
      <c r="H937" s="711"/>
      <c r="I937" s="639"/>
      <c r="J937" s="711"/>
      <c r="K937" s="711"/>
      <c r="L937" s="711"/>
      <c r="M937" s="711"/>
      <c r="N937" s="711"/>
      <c r="O937" s="711"/>
      <c r="P937" s="711"/>
      <c r="Q937" s="711"/>
      <c r="R937" s="711"/>
      <c r="S937" s="711"/>
      <c r="T937" s="711"/>
      <c r="U937" s="711"/>
      <c r="V937" s="711"/>
      <c r="W937" s="711"/>
      <c r="X937" s="711"/>
      <c r="Y937" s="711"/>
      <c r="Z937" s="711"/>
      <c r="AA937" s="711"/>
      <c r="AB937" s="711"/>
      <c r="AC937" s="711"/>
      <c r="AD937" s="711"/>
      <c r="AE937" s="711"/>
      <c r="AF937" s="711"/>
      <c r="AG937" s="711"/>
      <c r="AH937" s="711"/>
      <c r="AI937" s="711"/>
      <c r="AJ937" s="711"/>
      <c r="AK937" s="711"/>
      <c r="AL937" s="711"/>
      <c r="AM937" s="711"/>
      <c r="AN937" s="711"/>
      <c r="AO937" s="711"/>
      <c r="AP937" s="711"/>
      <c r="AQ937" s="711"/>
      <c r="AR937" s="711"/>
      <c r="AS937" s="711"/>
      <c r="AT937" s="711"/>
      <c r="AU937" s="711"/>
      <c r="AV937" s="711"/>
      <c r="AW937" s="711"/>
      <c r="AX937" s="711"/>
      <c r="AY937" s="711"/>
      <c r="AZ937" s="711"/>
      <c r="BA937" s="711"/>
      <c r="BB937" s="711"/>
      <c r="BC937" s="711"/>
      <c r="BD937" s="711"/>
      <c r="BE937" s="711"/>
      <c r="BF937" s="711"/>
      <c r="BG937" s="711"/>
      <c r="BH937" s="711"/>
      <c r="BI937" s="711"/>
      <c r="BJ937" s="711"/>
      <c r="BK937" s="711"/>
      <c r="BL937" s="711"/>
      <c r="BM937" s="711"/>
      <c r="BN937" s="711"/>
      <c r="BO937" s="711"/>
      <c r="BP937" s="711"/>
      <c r="BQ937" s="639"/>
      <c r="CB937" s="639"/>
    </row>
    <row r="938" ht="15.75" customHeight="1">
      <c r="A938" s="639"/>
      <c r="B938" s="639"/>
      <c r="C938" s="639"/>
      <c r="D938" s="639"/>
      <c r="E938" s="711"/>
      <c r="F938" s="711"/>
      <c r="G938" s="711"/>
      <c r="H938" s="711"/>
      <c r="I938" s="639"/>
      <c r="J938" s="711"/>
      <c r="K938" s="711"/>
      <c r="L938" s="711"/>
      <c r="M938" s="711"/>
      <c r="N938" s="711"/>
      <c r="O938" s="711"/>
      <c r="P938" s="711"/>
      <c r="Q938" s="711"/>
      <c r="R938" s="711"/>
      <c r="S938" s="711"/>
      <c r="T938" s="711"/>
      <c r="U938" s="711"/>
      <c r="V938" s="711"/>
      <c r="W938" s="711"/>
      <c r="X938" s="711"/>
      <c r="Y938" s="711"/>
      <c r="Z938" s="711"/>
      <c r="AA938" s="711"/>
      <c r="AB938" s="711"/>
      <c r="AC938" s="711"/>
      <c r="AD938" s="711"/>
      <c r="AE938" s="711"/>
      <c r="AF938" s="711"/>
      <c r="AG938" s="711"/>
      <c r="AH938" s="711"/>
      <c r="AI938" s="711"/>
      <c r="AJ938" s="711"/>
      <c r="AK938" s="711"/>
      <c r="AL938" s="711"/>
      <c r="AM938" s="711"/>
      <c r="AN938" s="711"/>
      <c r="AO938" s="711"/>
      <c r="AP938" s="711"/>
      <c r="AQ938" s="711"/>
      <c r="AR938" s="711"/>
      <c r="AS938" s="711"/>
      <c r="AT938" s="711"/>
      <c r="AU938" s="711"/>
      <c r="AV938" s="711"/>
      <c r="AW938" s="711"/>
      <c r="AX938" s="711"/>
      <c r="AY938" s="711"/>
      <c r="AZ938" s="711"/>
      <c r="BA938" s="711"/>
      <c r="BB938" s="711"/>
      <c r="BC938" s="711"/>
      <c r="BD938" s="711"/>
      <c r="BE938" s="711"/>
      <c r="BF938" s="711"/>
      <c r="BG938" s="711"/>
      <c r="BH938" s="711"/>
      <c r="BI938" s="711"/>
      <c r="BJ938" s="711"/>
      <c r="BK938" s="711"/>
      <c r="BL938" s="711"/>
      <c r="BM938" s="711"/>
      <c r="BN938" s="711"/>
      <c r="BO938" s="711"/>
      <c r="BP938" s="711"/>
      <c r="BQ938" s="639"/>
      <c r="CB938" s="639"/>
    </row>
    <row r="939" ht="15.75" customHeight="1">
      <c r="A939" s="639"/>
      <c r="B939" s="639"/>
      <c r="C939" s="639"/>
      <c r="D939" s="639"/>
      <c r="E939" s="711"/>
      <c r="F939" s="711"/>
      <c r="G939" s="711"/>
      <c r="H939" s="711"/>
      <c r="I939" s="639"/>
      <c r="J939" s="711"/>
      <c r="K939" s="711"/>
      <c r="L939" s="711"/>
      <c r="M939" s="711"/>
      <c r="N939" s="711"/>
      <c r="O939" s="711"/>
      <c r="P939" s="711"/>
      <c r="Q939" s="711"/>
      <c r="R939" s="711"/>
      <c r="S939" s="711"/>
      <c r="T939" s="711"/>
      <c r="U939" s="711"/>
      <c r="V939" s="711"/>
      <c r="W939" s="711"/>
      <c r="X939" s="711"/>
      <c r="Y939" s="711"/>
      <c r="Z939" s="711"/>
      <c r="AA939" s="711"/>
      <c r="AB939" s="711"/>
      <c r="AC939" s="711"/>
      <c r="AD939" s="711"/>
      <c r="AE939" s="711"/>
      <c r="AF939" s="711"/>
      <c r="AG939" s="711"/>
      <c r="AH939" s="711"/>
      <c r="AI939" s="711"/>
      <c r="AJ939" s="711"/>
      <c r="AK939" s="711"/>
      <c r="AL939" s="711"/>
      <c r="AM939" s="711"/>
      <c r="AN939" s="711"/>
      <c r="AO939" s="711"/>
      <c r="AP939" s="711"/>
      <c r="AQ939" s="711"/>
      <c r="AR939" s="711"/>
      <c r="AS939" s="711"/>
      <c r="AT939" s="711"/>
      <c r="AU939" s="711"/>
      <c r="AV939" s="711"/>
      <c r="AW939" s="711"/>
      <c r="AX939" s="711"/>
      <c r="AY939" s="711"/>
      <c r="AZ939" s="711"/>
      <c r="BA939" s="711"/>
      <c r="BB939" s="711"/>
      <c r="BC939" s="711"/>
      <c r="BD939" s="711"/>
      <c r="BE939" s="711"/>
      <c r="BF939" s="711"/>
      <c r="BG939" s="711"/>
      <c r="BH939" s="711"/>
      <c r="BI939" s="711"/>
      <c r="BJ939" s="711"/>
      <c r="BK939" s="711"/>
      <c r="BL939" s="711"/>
      <c r="BM939" s="711"/>
      <c r="BN939" s="711"/>
      <c r="BO939" s="711"/>
      <c r="BP939" s="711"/>
      <c r="BQ939" s="639"/>
      <c r="CB939" s="639"/>
    </row>
    <row r="940" ht="15.75" customHeight="1">
      <c r="A940" s="639"/>
      <c r="B940" s="639"/>
      <c r="C940" s="639"/>
      <c r="D940" s="639"/>
      <c r="E940" s="711"/>
      <c r="F940" s="711"/>
      <c r="G940" s="711"/>
      <c r="H940" s="711"/>
      <c r="I940" s="639"/>
      <c r="J940" s="711"/>
      <c r="K940" s="711"/>
      <c r="L940" s="711"/>
      <c r="M940" s="711"/>
      <c r="N940" s="711"/>
      <c r="O940" s="711"/>
      <c r="P940" s="711"/>
      <c r="Q940" s="711"/>
      <c r="R940" s="711"/>
      <c r="S940" s="711"/>
      <c r="T940" s="711"/>
      <c r="U940" s="711"/>
      <c r="V940" s="711"/>
      <c r="W940" s="711"/>
      <c r="X940" s="711"/>
      <c r="Y940" s="711"/>
      <c r="Z940" s="711"/>
      <c r="AA940" s="711"/>
      <c r="AB940" s="711"/>
      <c r="AC940" s="711"/>
      <c r="AD940" s="711"/>
      <c r="AE940" s="711"/>
      <c r="AF940" s="711"/>
      <c r="AG940" s="711"/>
      <c r="AH940" s="711"/>
      <c r="AI940" s="711"/>
      <c r="AJ940" s="711"/>
      <c r="AK940" s="711"/>
      <c r="AL940" s="711"/>
      <c r="AM940" s="711"/>
      <c r="AN940" s="711"/>
      <c r="AO940" s="711"/>
      <c r="AP940" s="711"/>
      <c r="AQ940" s="711"/>
      <c r="AR940" s="711"/>
      <c r="AS940" s="711"/>
      <c r="AT940" s="711"/>
      <c r="AU940" s="711"/>
      <c r="AV940" s="711"/>
      <c r="AW940" s="711"/>
      <c r="AX940" s="711"/>
      <c r="AY940" s="711"/>
      <c r="AZ940" s="711"/>
      <c r="BA940" s="711"/>
      <c r="BB940" s="711"/>
      <c r="BC940" s="711"/>
      <c r="BD940" s="711"/>
      <c r="BE940" s="711"/>
      <c r="BF940" s="711"/>
      <c r="BG940" s="711"/>
      <c r="BH940" s="711"/>
      <c r="BI940" s="711"/>
      <c r="BJ940" s="711"/>
      <c r="BK940" s="711"/>
      <c r="BL940" s="711"/>
      <c r="BM940" s="711"/>
      <c r="BN940" s="711"/>
      <c r="BO940" s="711"/>
      <c r="BP940" s="711"/>
      <c r="BQ940" s="639"/>
      <c r="CB940" s="639"/>
    </row>
    <row r="941" ht="15.75" customHeight="1">
      <c r="A941" s="639"/>
      <c r="B941" s="639"/>
      <c r="C941" s="639"/>
      <c r="D941" s="639"/>
      <c r="E941" s="711"/>
      <c r="F941" s="711"/>
      <c r="G941" s="711"/>
      <c r="H941" s="711"/>
      <c r="I941" s="639"/>
      <c r="J941" s="711"/>
      <c r="K941" s="711"/>
      <c r="L941" s="711"/>
      <c r="M941" s="711"/>
      <c r="N941" s="711"/>
      <c r="O941" s="711"/>
      <c r="P941" s="711"/>
      <c r="Q941" s="711"/>
      <c r="R941" s="711"/>
      <c r="S941" s="711"/>
      <c r="T941" s="711"/>
      <c r="U941" s="711"/>
      <c r="V941" s="711"/>
      <c r="W941" s="711"/>
      <c r="X941" s="711"/>
      <c r="Y941" s="711"/>
      <c r="Z941" s="711"/>
      <c r="AA941" s="711"/>
      <c r="AB941" s="711"/>
      <c r="AC941" s="711"/>
      <c r="AD941" s="711"/>
      <c r="AE941" s="711"/>
      <c r="AF941" s="711"/>
      <c r="AG941" s="711"/>
      <c r="AH941" s="711"/>
      <c r="AI941" s="711"/>
      <c r="AJ941" s="711"/>
      <c r="AK941" s="711"/>
      <c r="AL941" s="711"/>
      <c r="AM941" s="711"/>
      <c r="AN941" s="711"/>
      <c r="AO941" s="711"/>
      <c r="AP941" s="711"/>
      <c r="AQ941" s="711"/>
      <c r="AR941" s="711"/>
      <c r="AS941" s="711"/>
      <c r="AT941" s="711"/>
      <c r="AU941" s="711"/>
      <c r="AV941" s="711"/>
      <c r="AW941" s="711"/>
      <c r="AX941" s="711"/>
      <c r="AY941" s="711"/>
      <c r="AZ941" s="711"/>
      <c r="BA941" s="711"/>
      <c r="BB941" s="711"/>
      <c r="BC941" s="711"/>
      <c r="BD941" s="711"/>
      <c r="BE941" s="711"/>
      <c r="BF941" s="711"/>
      <c r="BG941" s="711"/>
      <c r="BH941" s="711"/>
      <c r="BI941" s="711"/>
      <c r="BJ941" s="711"/>
      <c r="BK941" s="711"/>
      <c r="BL941" s="711"/>
      <c r="BM941" s="711"/>
      <c r="BN941" s="711"/>
      <c r="BO941" s="711"/>
      <c r="BP941" s="711"/>
      <c r="BQ941" s="639"/>
      <c r="CB941" s="639"/>
    </row>
    <row r="942" ht="15.75" customHeight="1">
      <c r="A942" s="639"/>
      <c r="B942" s="639"/>
      <c r="C942" s="639"/>
      <c r="D942" s="639"/>
      <c r="E942" s="711"/>
      <c r="F942" s="711"/>
      <c r="G942" s="711"/>
      <c r="H942" s="711"/>
      <c r="I942" s="639"/>
      <c r="J942" s="711"/>
      <c r="K942" s="711"/>
      <c r="L942" s="711"/>
      <c r="M942" s="711"/>
      <c r="N942" s="711"/>
      <c r="O942" s="711"/>
      <c r="P942" s="711"/>
      <c r="Q942" s="711"/>
      <c r="R942" s="711"/>
      <c r="S942" s="711"/>
      <c r="T942" s="711"/>
      <c r="U942" s="711"/>
      <c r="V942" s="711"/>
      <c r="W942" s="711"/>
      <c r="X942" s="711"/>
      <c r="Y942" s="711"/>
      <c r="Z942" s="711"/>
      <c r="AA942" s="711"/>
      <c r="AB942" s="711"/>
      <c r="AC942" s="711"/>
      <c r="AD942" s="711"/>
      <c r="AE942" s="711"/>
      <c r="AF942" s="711"/>
      <c r="AG942" s="711"/>
      <c r="AH942" s="711"/>
      <c r="AI942" s="711"/>
      <c r="AJ942" s="711"/>
      <c r="AK942" s="711"/>
      <c r="AL942" s="711"/>
      <c r="AM942" s="711"/>
      <c r="AN942" s="711"/>
      <c r="AO942" s="711"/>
      <c r="AP942" s="711"/>
      <c r="AQ942" s="711"/>
      <c r="AR942" s="711"/>
      <c r="AS942" s="711"/>
      <c r="AT942" s="711"/>
      <c r="AU942" s="711"/>
      <c r="AV942" s="711"/>
      <c r="AW942" s="711"/>
      <c r="AX942" s="711"/>
      <c r="AY942" s="711"/>
      <c r="AZ942" s="711"/>
      <c r="BA942" s="711"/>
      <c r="BB942" s="711"/>
      <c r="BC942" s="711"/>
      <c r="BD942" s="711"/>
      <c r="BE942" s="711"/>
      <c r="BF942" s="711"/>
      <c r="BG942" s="711"/>
      <c r="BH942" s="711"/>
      <c r="BI942" s="711"/>
      <c r="BJ942" s="711"/>
      <c r="BK942" s="711"/>
      <c r="BL942" s="711"/>
      <c r="BM942" s="711"/>
      <c r="BN942" s="711"/>
      <c r="BO942" s="711"/>
      <c r="BP942" s="711"/>
      <c r="BQ942" s="639"/>
      <c r="CB942" s="639"/>
    </row>
    <row r="943" ht="15.75" customHeight="1">
      <c r="A943" s="639"/>
      <c r="B943" s="639"/>
      <c r="C943" s="639"/>
      <c r="D943" s="639"/>
      <c r="E943" s="711"/>
      <c r="F943" s="711"/>
      <c r="G943" s="711"/>
      <c r="H943" s="711"/>
      <c r="I943" s="639"/>
      <c r="J943" s="711"/>
      <c r="K943" s="711"/>
      <c r="L943" s="711"/>
      <c r="M943" s="711"/>
      <c r="N943" s="711"/>
      <c r="O943" s="711"/>
      <c r="P943" s="711"/>
      <c r="Q943" s="711"/>
      <c r="R943" s="711"/>
      <c r="S943" s="711"/>
      <c r="T943" s="711"/>
      <c r="U943" s="711"/>
      <c r="V943" s="711"/>
      <c r="W943" s="711"/>
      <c r="X943" s="711"/>
      <c r="Y943" s="711"/>
      <c r="Z943" s="711"/>
      <c r="AA943" s="711"/>
      <c r="AB943" s="711"/>
      <c r="AC943" s="711"/>
      <c r="AD943" s="711"/>
      <c r="AE943" s="711"/>
      <c r="AF943" s="711"/>
      <c r="AG943" s="711"/>
      <c r="AH943" s="711"/>
      <c r="AI943" s="711"/>
      <c r="AJ943" s="711"/>
      <c r="AK943" s="711"/>
      <c r="AL943" s="711"/>
      <c r="AM943" s="711"/>
      <c r="AN943" s="711"/>
      <c r="AO943" s="711"/>
      <c r="AP943" s="711"/>
      <c r="AQ943" s="711"/>
      <c r="AR943" s="711"/>
      <c r="AS943" s="711"/>
      <c r="AT943" s="711"/>
      <c r="AU943" s="711"/>
      <c r="AV943" s="711"/>
      <c r="AW943" s="711"/>
      <c r="AX943" s="711"/>
      <c r="AY943" s="711"/>
      <c r="AZ943" s="711"/>
      <c r="BA943" s="711"/>
      <c r="BB943" s="711"/>
      <c r="BC943" s="711"/>
      <c r="BD943" s="711"/>
      <c r="BE943" s="711"/>
      <c r="BF943" s="711"/>
      <c r="BG943" s="711"/>
      <c r="BH943" s="711"/>
      <c r="BI943" s="711"/>
      <c r="BJ943" s="711"/>
      <c r="BK943" s="711"/>
      <c r="BL943" s="711"/>
      <c r="BM943" s="711"/>
      <c r="BN943" s="711"/>
      <c r="BO943" s="711"/>
      <c r="BP943" s="711"/>
      <c r="BQ943" s="639"/>
      <c r="CB943" s="639"/>
    </row>
    <row r="944" ht="15.75" customHeight="1">
      <c r="A944" s="639"/>
      <c r="B944" s="639"/>
      <c r="C944" s="639"/>
      <c r="D944" s="639"/>
      <c r="E944" s="711"/>
      <c r="F944" s="711"/>
      <c r="G944" s="711"/>
      <c r="H944" s="711"/>
      <c r="I944" s="639"/>
      <c r="J944" s="711"/>
      <c r="K944" s="711"/>
      <c r="L944" s="711"/>
      <c r="M944" s="711"/>
      <c r="N944" s="711"/>
      <c r="O944" s="711"/>
      <c r="P944" s="711"/>
      <c r="Q944" s="711"/>
      <c r="R944" s="711"/>
      <c r="S944" s="711"/>
      <c r="T944" s="711"/>
      <c r="U944" s="711"/>
      <c r="V944" s="711"/>
      <c r="W944" s="711"/>
      <c r="X944" s="711"/>
      <c r="Y944" s="711"/>
      <c r="Z944" s="711"/>
      <c r="AA944" s="711"/>
      <c r="AB944" s="711"/>
      <c r="AC944" s="711"/>
      <c r="AD944" s="711"/>
      <c r="AE944" s="711"/>
      <c r="AF944" s="711"/>
      <c r="AG944" s="711"/>
      <c r="AH944" s="711"/>
      <c r="AI944" s="711"/>
      <c r="AJ944" s="711"/>
      <c r="AK944" s="711"/>
      <c r="AL944" s="711"/>
      <c r="AM944" s="711"/>
      <c r="AN944" s="711"/>
      <c r="AO944" s="711"/>
      <c r="AP944" s="711"/>
      <c r="AQ944" s="711"/>
      <c r="AR944" s="711"/>
      <c r="AS944" s="711"/>
      <c r="AT944" s="711"/>
      <c r="AU944" s="711"/>
      <c r="AV944" s="711"/>
      <c r="AW944" s="711"/>
      <c r="AX944" s="711"/>
      <c r="AY944" s="711"/>
      <c r="AZ944" s="711"/>
      <c r="BA944" s="711"/>
      <c r="BB944" s="711"/>
      <c r="BC944" s="711"/>
      <c r="BD944" s="711"/>
      <c r="BE944" s="711"/>
      <c r="BF944" s="711"/>
      <c r="BG944" s="711"/>
      <c r="BH944" s="711"/>
      <c r="BI944" s="711"/>
      <c r="BJ944" s="711"/>
      <c r="BK944" s="711"/>
      <c r="BL944" s="711"/>
      <c r="BM944" s="711"/>
      <c r="BN944" s="711"/>
      <c r="BO944" s="711"/>
      <c r="BP944" s="711"/>
      <c r="BQ944" s="639"/>
      <c r="CB944" s="639"/>
    </row>
    <row r="945" ht="15.75" customHeight="1">
      <c r="A945" s="639"/>
      <c r="B945" s="639"/>
      <c r="C945" s="639"/>
      <c r="D945" s="639"/>
      <c r="E945" s="711"/>
      <c r="F945" s="711"/>
      <c r="G945" s="711"/>
      <c r="H945" s="711"/>
      <c r="I945" s="639"/>
      <c r="J945" s="711"/>
      <c r="K945" s="711"/>
      <c r="L945" s="711"/>
      <c r="M945" s="711"/>
      <c r="N945" s="711"/>
      <c r="O945" s="711"/>
      <c r="P945" s="711"/>
      <c r="Q945" s="711"/>
      <c r="R945" s="711"/>
      <c r="S945" s="711"/>
      <c r="T945" s="711"/>
      <c r="U945" s="711"/>
      <c r="V945" s="711"/>
      <c r="W945" s="711"/>
      <c r="X945" s="711"/>
      <c r="Y945" s="711"/>
      <c r="Z945" s="711"/>
      <c r="AA945" s="711"/>
      <c r="AB945" s="711"/>
      <c r="AC945" s="711"/>
      <c r="AD945" s="711"/>
      <c r="AE945" s="711"/>
      <c r="AF945" s="711"/>
      <c r="AG945" s="711"/>
      <c r="AH945" s="711"/>
      <c r="AI945" s="711"/>
      <c r="AJ945" s="711"/>
      <c r="AK945" s="711"/>
      <c r="AL945" s="711"/>
      <c r="AM945" s="711"/>
      <c r="AN945" s="711"/>
      <c r="AO945" s="711"/>
      <c r="AP945" s="711"/>
      <c r="AQ945" s="711"/>
      <c r="AR945" s="711"/>
      <c r="AS945" s="711"/>
      <c r="AT945" s="711"/>
      <c r="AU945" s="711"/>
      <c r="AV945" s="711"/>
      <c r="AW945" s="711"/>
      <c r="AX945" s="711"/>
      <c r="AY945" s="711"/>
      <c r="AZ945" s="711"/>
      <c r="BA945" s="711"/>
      <c r="BB945" s="711"/>
      <c r="BC945" s="711"/>
      <c r="BD945" s="711"/>
      <c r="BE945" s="711"/>
      <c r="BF945" s="711"/>
      <c r="BG945" s="711"/>
      <c r="BH945" s="711"/>
      <c r="BI945" s="711"/>
      <c r="BJ945" s="711"/>
      <c r="BK945" s="711"/>
      <c r="BL945" s="711"/>
      <c r="BM945" s="711"/>
      <c r="BN945" s="711"/>
      <c r="BO945" s="711"/>
      <c r="BP945" s="711"/>
      <c r="BQ945" s="639"/>
      <c r="CB945" s="639"/>
    </row>
    <row r="946" ht="15.75" customHeight="1">
      <c r="A946" s="639"/>
      <c r="B946" s="639"/>
      <c r="C946" s="639"/>
      <c r="D946" s="639"/>
      <c r="E946" s="711"/>
      <c r="F946" s="711"/>
      <c r="G946" s="711"/>
      <c r="H946" s="711"/>
      <c r="I946" s="639"/>
      <c r="J946" s="711"/>
      <c r="K946" s="711"/>
      <c r="L946" s="711"/>
      <c r="M946" s="711"/>
      <c r="N946" s="711"/>
      <c r="O946" s="711"/>
      <c r="P946" s="711"/>
      <c r="Q946" s="711"/>
      <c r="R946" s="711"/>
      <c r="S946" s="711"/>
      <c r="T946" s="711"/>
      <c r="U946" s="711"/>
      <c r="V946" s="711"/>
      <c r="W946" s="711"/>
      <c r="X946" s="711"/>
      <c r="Y946" s="711"/>
      <c r="Z946" s="711"/>
      <c r="AA946" s="711"/>
      <c r="AB946" s="711"/>
      <c r="AC946" s="711"/>
      <c r="AD946" s="711"/>
      <c r="AE946" s="711"/>
      <c r="AF946" s="711"/>
      <c r="AG946" s="711"/>
      <c r="AH946" s="711"/>
      <c r="AI946" s="711"/>
      <c r="AJ946" s="711"/>
      <c r="AK946" s="711"/>
      <c r="AL946" s="711"/>
      <c r="AM946" s="711"/>
      <c r="AN946" s="711"/>
      <c r="AO946" s="711"/>
      <c r="AP946" s="711"/>
      <c r="AQ946" s="711"/>
      <c r="AR946" s="711"/>
      <c r="AS946" s="711"/>
      <c r="AT946" s="711"/>
      <c r="AU946" s="711"/>
      <c r="AV946" s="711"/>
      <c r="AW946" s="711"/>
      <c r="AX946" s="711"/>
      <c r="AY946" s="711"/>
      <c r="AZ946" s="711"/>
      <c r="BA946" s="711"/>
      <c r="BB946" s="711"/>
      <c r="BC946" s="711"/>
      <c r="BD946" s="711"/>
      <c r="BE946" s="711"/>
      <c r="BF946" s="711"/>
      <c r="BG946" s="711"/>
      <c r="BH946" s="711"/>
      <c r="BI946" s="711"/>
      <c r="BJ946" s="711"/>
      <c r="BK946" s="711"/>
      <c r="BL946" s="711"/>
      <c r="BM946" s="711"/>
      <c r="BN946" s="711"/>
      <c r="BO946" s="711"/>
      <c r="BP946" s="711"/>
      <c r="BQ946" s="639"/>
      <c r="CB946" s="639"/>
    </row>
    <row r="947" ht="15.75" customHeight="1">
      <c r="A947" s="639"/>
      <c r="B947" s="639"/>
      <c r="C947" s="639"/>
      <c r="D947" s="639"/>
      <c r="E947" s="711"/>
      <c r="F947" s="711"/>
      <c r="G947" s="711"/>
      <c r="H947" s="711"/>
      <c r="I947" s="639"/>
      <c r="J947" s="711"/>
      <c r="K947" s="711"/>
      <c r="L947" s="711"/>
      <c r="M947" s="711"/>
      <c r="N947" s="711"/>
      <c r="O947" s="711"/>
      <c r="P947" s="711"/>
      <c r="Q947" s="711"/>
      <c r="R947" s="711"/>
      <c r="S947" s="711"/>
      <c r="T947" s="711"/>
      <c r="U947" s="711"/>
      <c r="V947" s="711"/>
      <c r="W947" s="711"/>
      <c r="X947" s="711"/>
      <c r="Y947" s="711"/>
      <c r="Z947" s="711"/>
      <c r="AA947" s="711"/>
      <c r="AB947" s="711"/>
      <c r="AC947" s="711"/>
      <c r="AD947" s="711"/>
      <c r="AE947" s="711"/>
      <c r="AF947" s="711"/>
      <c r="AG947" s="711"/>
      <c r="AH947" s="711"/>
      <c r="AI947" s="711"/>
      <c r="AJ947" s="711"/>
      <c r="AK947" s="711"/>
      <c r="AL947" s="711"/>
      <c r="AM947" s="711"/>
      <c r="AN947" s="711"/>
      <c r="AO947" s="711"/>
      <c r="AP947" s="711"/>
      <c r="AQ947" s="711"/>
      <c r="AR947" s="711"/>
      <c r="AS947" s="711"/>
      <c r="AT947" s="711"/>
      <c r="AU947" s="711"/>
      <c r="AV947" s="711"/>
      <c r="AW947" s="711"/>
      <c r="AX947" s="711"/>
      <c r="AY947" s="711"/>
      <c r="AZ947" s="711"/>
      <c r="BA947" s="711"/>
      <c r="BB947" s="711"/>
      <c r="BC947" s="711"/>
      <c r="BD947" s="711"/>
      <c r="BE947" s="711"/>
      <c r="BF947" s="711"/>
      <c r="BG947" s="711"/>
      <c r="BH947" s="711"/>
      <c r="BI947" s="711"/>
      <c r="BJ947" s="711"/>
      <c r="BK947" s="711"/>
      <c r="BL947" s="711"/>
      <c r="BM947" s="711"/>
      <c r="BN947" s="711"/>
      <c r="BO947" s="711"/>
      <c r="BP947" s="711"/>
      <c r="BQ947" s="639"/>
      <c r="CB947" s="639"/>
    </row>
    <row r="948" ht="15.75" customHeight="1">
      <c r="A948" s="639"/>
      <c r="B948" s="639"/>
      <c r="C948" s="639"/>
      <c r="D948" s="639"/>
      <c r="E948" s="711"/>
      <c r="F948" s="711"/>
      <c r="G948" s="711"/>
      <c r="H948" s="711"/>
      <c r="I948" s="639"/>
      <c r="J948" s="711"/>
      <c r="K948" s="711"/>
      <c r="L948" s="711"/>
      <c r="M948" s="711"/>
      <c r="N948" s="711"/>
      <c r="O948" s="711"/>
      <c r="P948" s="711"/>
      <c r="Q948" s="711"/>
      <c r="R948" s="711"/>
      <c r="S948" s="711"/>
      <c r="T948" s="711"/>
      <c r="U948" s="711"/>
      <c r="V948" s="711"/>
      <c r="W948" s="711"/>
      <c r="X948" s="711"/>
      <c r="Y948" s="711"/>
      <c r="Z948" s="711"/>
      <c r="AA948" s="711"/>
      <c r="AB948" s="711"/>
      <c r="AC948" s="711"/>
      <c r="AD948" s="711"/>
      <c r="AE948" s="711"/>
      <c r="AF948" s="711"/>
      <c r="AG948" s="711"/>
      <c r="AH948" s="711"/>
      <c r="AI948" s="711"/>
      <c r="AJ948" s="711"/>
      <c r="AK948" s="711"/>
      <c r="AL948" s="711"/>
      <c r="AM948" s="711"/>
      <c r="AN948" s="711"/>
      <c r="AO948" s="711"/>
      <c r="AP948" s="711"/>
      <c r="AQ948" s="711"/>
      <c r="AR948" s="711"/>
      <c r="AS948" s="711"/>
      <c r="AT948" s="711"/>
      <c r="AU948" s="711"/>
      <c r="AV948" s="711"/>
      <c r="AW948" s="711"/>
      <c r="AX948" s="711"/>
      <c r="AY948" s="711"/>
      <c r="AZ948" s="711"/>
      <c r="BA948" s="711"/>
      <c r="BB948" s="711"/>
      <c r="BC948" s="711"/>
      <c r="BD948" s="711"/>
      <c r="BE948" s="711"/>
      <c r="BF948" s="711"/>
      <c r="BG948" s="711"/>
      <c r="BH948" s="711"/>
      <c r="BI948" s="711"/>
      <c r="BJ948" s="711"/>
      <c r="BK948" s="711"/>
      <c r="BL948" s="711"/>
      <c r="BM948" s="711"/>
      <c r="BN948" s="711"/>
      <c r="BO948" s="711"/>
      <c r="BP948" s="711"/>
      <c r="BQ948" s="639"/>
      <c r="CB948" s="639"/>
    </row>
    <row r="949" ht="15.75" customHeight="1">
      <c r="A949" s="639"/>
      <c r="B949" s="639"/>
      <c r="C949" s="639"/>
      <c r="D949" s="639"/>
      <c r="E949" s="711"/>
      <c r="F949" s="711"/>
      <c r="G949" s="711"/>
      <c r="H949" s="711"/>
      <c r="I949" s="639"/>
      <c r="J949" s="711"/>
      <c r="K949" s="711"/>
      <c r="L949" s="711"/>
      <c r="M949" s="711"/>
      <c r="N949" s="711"/>
      <c r="O949" s="711"/>
      <c r="P949" s="711"/>
      <c r="Q949" s="711"/>
      <c r="R949" s="711"/>
      <c r="S949" s="711"/>
      <c r="T949" s="711"/>
      <c r="U949" s="711"/>
      <c r="V949" s="711"/>
      <c r="W949" s="711"/>
      <c r="X949" s="711"/>
      <c r="Y949" s="711"/>
      <c r="Z949" s="711"/>
      <c r="AA949" s="711"/>
      <c r="AB949" s="711"/>
      <c r="AC949" s="711"/>
      <c r="AD949" s="711"/>
      <c r="AE949" s="711"/>
      <c r="AF949" s="711"/>
      <c r="AG949" s="711"/>
      <c r="AH949" s="711"/>
      <c r="AI949" s="711"/>
      <c r="AJ949" s="711"/>
      <c r="AK949" s="711"/>
      <c r="AL949" s="711"/>
      <c r="AM949" s="711"/>
      <c r="AN949" s="711"/>
      <c r="AO949" s="711"/>
      <c r="AP949" s="711"/>
      <c r="AQ949" s="711"/>
      <c r="AR949" s="711"/>
      <c r="AS949" s="711"/>
      <c r="AT949" s="711"/>
      <c r="AU949" s="711"/>
      <c r="AV949" s="711"/>
      <c r="AW949" s="711"/>
      <c r="AX949" s="711"/>
      <c r="AY949" s="711"/>
      <c r="AZ949" s="711"/>
      <c r="BA949" s="711"/>
      <c r="BB949" s="711"/>
      <c r="BC949" s="711"/>
      <c r="BD949" s="711"/>
      <c r="BE949" s="711"/>
      <c r="BF949" s="711"/>
      <c r="BG949" s="711"/>
      <c r="BH949" s="711"/>
      <c r="BI949" s="711"/>
      <c r="BJ949" s="711"/>
      <c r="BK949" s="711"/>
      <c r="BL949" s="711"/>
      <c r="BM949" s="711"/>
      <c r="BN949" s="711"/>
      <c r="BO949" s="711"/>
      <c r="BP949" s="711"/>
      <c r="BQ949" s="639"/>
      <c r="CB949" s="639"/>
    </row>
    <row r="950" ht="15.75" customHeight="1">
      <c r="A950" s="639"/>
      <c r="B950" s="639"/>
      <c r="C950" s="639"/>
      <c r="D950" s="639"/>
      <c r="E950" s="711"/>
      <c r="F950" s="711"/>
      <c r="G950" s="711"/>
      <c r="H950" s="711"/>
      <c r="I950" s="639"/>
      <c r="J950" s="711"/>
      <c r="K950" s="711"/>
      <c r="L950" s="711"/>
      <c r="M950" s="711"/>
      <c r="N950" s="711"/>
      <c r="O950" s="711"/>
      <c r="P950" s="711"/>
      <c r="Q950" s="711"/>
      <c r="R950" s="711"/>
      <c r="S950" s="711"/>
      <c r="T950" s="711"/>
      <c r="U950" s="711"/>
      <c r="V950" s="711"/>
      <c r="W950" s="711"/>
      <c r="X950" s="711"/>
      <c r="Y950" s="711"/>
      <c r="Z950" s="711"/>
      <c r="AA950" s="711"/>
      <c r="AB950" s="711"/>
      <c r="AC950" s="711"/>
      <c r="AD950" s="711"/>
      <c r="AE950" s="711"/>
      <c r="AF950" s="711"/>
      <c r="AG950" s="711"/>
      <c r="AH950" s="711"/>
      <c r="AI950" s="711"/>
      <c r="AJ950" s="711"/>
      <c r="AK950" s="711"/>
      <c r="AL950" s="711"/>
      <c r="AM950" s="711"/>
      <c r="AN950" s="711"/>
      <c r="AO950" s="711"/>
      <c r="AP950" s="711"/>
      <c r="AQ950" s="711"/>
      <c r="AR950" s="711"/>
      <c r="AS950" s="711"/>
      <c r="AT950" s="711"/>
      <c r="AU950" s="711"/>
      <c r="AV950" s="711"/>
      <c r="AW950" s="711"/>
      <c r="AX950" s="711"/>
      <c r="AY950" s="711"/>
      <c r="AZ950" s="711"/>
      <c r="BA950" s="711"/>
      <c r="BB950" s="711"/>
      <c r="BC950" s="711"/>
      <c r="BD950" s="711"/>
      <c r="BE950" s="711"/>
      <c r="BF950" s="711"/>
      <c r="BG950" s="711"/>
      <c r="BH950" s="711"/>
      <c r="BI950" s="711"/>
      <c r="BJ950" s="711"/>
      <c r="BK950" s="711"/>
      <c r="BL950" s="711"/>
      <c r="BM950" s="711"/>
      <c r="BN950" s="711"/>
      <c r="BO950" s="711"/>
      <c r="BP950" s="711"/>
      <c r="BQ950" s="639"/>
      <c r="CB950" s="639"/>
    </row>
    <row r="951" ht="15.75" customHeight="1">
      <c r="A951" s="639"/>
      <c r="B951" s="639"/>
      <c r="C951" s="639"/>
      <c r="D951" s="639"/>
      <c r="E951" s="711"/>
      <c r="F951" s="711"/>
      <c r="G951" s="711"/>
      <c r="H951" s="711"/>
      <c r="I951" s="639"/>
      <c r="J951" s="711"/>
      <c r="K951" s="711"/>
      <c r="L951" s="711"/>
      <c r="M951" s="711"/>
      <c r="N951" s="711"/>
      <c r="O951" s="711"/>
      <c r="P951" s="711"/>
      <c r="Q951" s="711"/>
      <c r="R951" s="711"/>
      <c r="S951" s="711"/>
      <c r="T951" s="711"/>
      <c r="U951" s="711"/>
      <c r="V951" s="711"/>
      <c r="W951" s="711"/>
      <c r="X951" s="711"/>
      <c r="Y951" s="711"/>
      <c r="Z951" s="711"/>
      <c r="AA951" s="711"/>
      <c r="AB951" s="711"/>
      <c r="AC951" s="711"/>
      <c r="AD951" s="711"/>
      <c r="AE951" s="711"/>
      <c r="AF951" s="711"/>
      <c r="AG951" s="711"/>
      <c r="AH951" s="711"/>
      <c r="AI951" s="711"/>
      <c r="AJ951" s="711"/>
      <c r="AK951" s="711"/>
      <c r="AL951" s="711"/>
      <c r="AM951" s="711"/>
      <c r="AN951" s="711"/>
      <c r="AO951" s="711"/>
      <c r="AP951" s="711"/>
      <c r="AQ951" s="711"/>
      <c r="AR951" s="711"/>
      <c r="AS951" s="711"/>
      <c r="AT951" s="711"/>
      <c r="AU951" s="711"/>
      <c r="AV951" s="711"/>
      <c r="AW951" s="711"/>
      <c r="AX951" s="711"/>
      <c r="AY951" s="711"/>
      <c r="AZ951" s="711"/>
      <c r="BA951" s="711"/>
      <c r="BB951" s="711"/>
      <c r="BC951" s="711"/>
      <c r="BD951" s="711"/>
      <c r="BE951" s="711"/>
      <c r="BF951" s="711"/>
      <c r="BG951" s="711"/>
      <c r="BH951" s="711"/>
      <c r="BI951" s="711"/>
      <c r="BJ951" s="711"/>
      <c r="BK951" s="711"/>
      <c r="BL951" s="711"/>
      <c r="BM951" s="711"/>
      <c r="BN951" s="711"/>
      <c r="BO951" s="711"/>
      <c r="BP951" s="711"/>
      <c r="BQ951" s="639"/>
      <c r="CB951" s="639"/>
    </row>
    <row r="952" ht="15.75" customHeight="1">
      <c r="A952" s="639"/>
      <c r="B952" s="639"/>
      <c r="C952" s="639"/>
      <c r="D952" s="639"/>
      <c r="E952" s="711"/>
      <c r="F952" s="711"/>
      <c r="G952" s="711"/>
      <c r="H952" s="711"/>
      <c r="I952" s="639"/>
      <c r="J952" s="711"/>
      <c r="K952" s="711"/>
      <c r="L952" s="711"/>
      <c r="M952" s="711"/>
      <c r="N952" s="711"/>
      <c r="O952" s="711"/>
      <c r="P952" s="711"/>
      <c r="Q952" s="711"/>
      <c r="R952" s="711"/>
      <c r="S952" s="711"/>
      <c r="T952" s="711"/>
      <c r="U952" s="711"/>
      <c r="V952" s="711"/>
      <c r="W952" s="711"/>
      <c r="X952" s="711"/>
      <c r="Y952" s="711"/>
      <c r="Z952" s="711"/>
      <c r="AA952" s="711"/>
      <c r="AB952" s="711"/>
      <c r="AC952" s="711"/>
      <c r="AD952" s="711"/>
      <c r="AE952" s="711"/>
      <c r="AF952" s="711"/>
      <c r="AG952" s="711"/>
      <c r="AH952" s="711"/>
      <c r="AI952" s="711"/>
      <c r="AJ952" s="711"/>
      <c r="AK952" s="711"/>
      <c r="AL952" s="711"/>
      <c r="AM952" s="711"/>
      <c r="AN952" s="711"/>
      <c r="AO952" s="711"/>
      <c r="AP952" s="711"/>
      <c r="AQ952" s="711"/>
      <c r="AR952" s="711"/>
      <c r="AS952" s="711"/>
      <c r="AT952" s="711"/>
      <c r="AU952" s="711"/>
      <c r="AV952" s="711"/>
      <c r="AW952" s="711"/>
      <c r="AX952" s="711"/>
      <c r="AY952" s="711"/>
      <c r="AZ952" s="711"/>
      <c r="BA952" s="711"/>
      <c r="BB952" s="711"/>
      <c r="BC952" s="711"/>
      <c r="BD952" s="711"/>
      <c r="BE952" s="711"/>
      <c r="BF952" s="711"/>
      <c r="BG952" s="711"/>
      <c r="BH952" s="711"/>
      <c r="BI952" s="711"/>
      <c r="BJ952" s="711"/>
      <c r="BK952" s="711"/>
      <c r="BL952" s="711"/>
      <c r="BM952" s="711"/>
      <c r="BN952" s="711"/>
      <c r="BO952" s="711"/>
      <c r="BP952" s="711"/>
      <c r="BQ952" s="639"/>
      <c r="CB952" s="639"/>
    </row>
    <row r="953" ht="15.75" customHeight="1">
      <c r="A953" s="639"/>
      <c r="B953" s="639"/>
      <c r="C953" s="639"/>
      <c r="D953" s="639"/>
      <c r="E953" s="711"/>
      <c r="F953" s="711"/>
      <c r="G953" s="711"/>
      <c r="H953" s="711"/>
      <c r="I953" s="639"/>
      <c r="J953" s="711"/>
      <c r="K953" s="711"/>
      <c r="L953" s="711"/>
      <c r="M953" s="711"/>
      <c r="N953" s="711"/>
      <c r="O953" s="711"/>
      <c r="P953" s="711"/>
      <c r="Q953" s="711"/>
      <c r="R953" s="711"/>
      <c r="S953" s="711"/>
      <c r="T953" s="711"/>
      <c r="U953" s="711"/>
      <c r="V953" s="711"/>
      <c r="W953" s="711"/>
      <c r="X953" s="711"/>
      <c r="Y953" s="711"/>
      <c r="Z953" s="711"/>
      <c r="AA953" s="711"/>
      <c r="AB953" s="711"/>
      <c r="AC953" s="711"/>
      <c r="AD953" s="711"/>
      <c r="AE953" s="711"/>
      <c r="AF953" s="711"/>
      <c r="AG953" s="711"/>
      <c r="AH953" s="711"/>
      <c r="AI953" s="711"/>
      <c r="AJ953" s="711"/>
      <c r="AK953" s="711"/>
      <c r="AL953" s="711"/>
      <c r="AM953" s="711"/>
      <c r="AN953" s="711"/>
      <c r="AO953" s="711"/>
      <c r="AP953" s="711"/>
      <c r="AQ953" s="711"/>
      <c r="AR953" s="711"/>
      <c r="AS953" s="711"/>
      <c r="AT953" s="711"/>
      <c r="AU953" s="711"/>
      <c r="AV953" s="711"/>
      <c r="AW953" s="711"/>
      <c r="AX953" s="711"/>
      <c r="AY953" s="711"/>
      <c r="AZ953" s="711"/>
      <c r="BA953" s="711"/>
      <c r="BB953" s="711"/>
      <c r="BC953" s="711"/>
      <c r="BD953" s="711"/>
      <c r="BE953" s="711"/>
      <c r="BF953" s="711"/>
      <c r="BG953" s="711"/>
      <c r="BH953" s="711"/>
      <c r="BI953" s="711"/>
      <c r="BJ953" s="711"/>
      <c r="BK953" s="711"/>
      <c r="BL953" s="711"/>
      <c r="BM953" s="711"/>
      <c r="BN953" s="711"/>
      <c r="BO953" s="711"/>
      <c r="BP953" s="711"/>
      <c r="BQ953" s="639"/>
      <c r="CB953" s="639"/>
    </row>
    <row r="954" ht="15.75" customHeight="1">
      <c r="A954" s="639"/>
      <c r="B954" s="639"/>
      <c r="C954" s="639"/>
      <c r="D954" s="639"/>
      <c r="E954" s="711"/>
      <c r="F954" s="711"/>
      <c r="G954" s="711"/>
      <c r="H954" s="711"/>
      <c r="I954" s="639"/>
      <c r="J954" s="711"/>
      <c r="K954" s="711"/>
      <c r="L954" s="711"/>
      <c r="M954" s="711"/>
      <c r="N954" s="711"/>
      <c r="O954" s="711"/>
      <c r="P954" s="711"/>
      <c r="Q954" s="711"/>
      <c r="R954" s="711"/>
      <c r="S954" s="711"/>
      <c r="T954" s="711"/>
      <c r="U954" s="711"/>
      <c r="V954" s="711"/>
      <c r="W954" s="711"/>
      <c r="X954" s="711"/>
      <c r="Y954" s="711"/>
      <c r="Z954" s="711"/>
      <c r="AA954" s="711"/>
      <c r="AB954" s="711"/>
      <c r="AC954" s="711"/>
      <c r="AD954" s="711"/>
      <c r="AE954" s="711"/>
      <c r="AF954" s="711"/>
      <c r="AG954" s="711"/>
      <c r="AH954" s="711"/>
      <c r="AI954" s="711"/>
      <c r="AJ954" s="711"/>
      <c r="AK954" s="711"/>
      <c r="AL954" s="711"/>
      <c r="AM954" s="711"/>
      <c r="AN954" s="711"/>
      <c r="AO954" s="711"/>
      <c r="AP954" s="711"/>
      <c r="AQ954" s="711"/>
      <c r="AR954" s="711"/>
      <c r="AS954" s="711"/>
      <c r="AT954" s="711"/>
      <c r="AU954" s="711"/>
      <c r="AV954" s="711"/>
      <c r="AW954" s="711"/>
      <c r="AX954" s="711"/>
      <c r="AY954" s="711"/>
      <c r="AZ954" s="711"/>
      <c r="BA954" s="711"/>
      <c r="BB954" s="711"/>
      <c r="BC954" s="711"/>
      <c r="BD954" s="711"/>
      <c r="BE954" s="711"/>
      <c r="BF954" s="711"/>
      <c r="BG954" s="711"/>
      <c r="BH954" s="711"/>
      <c r="BI954" s="711"/>
      <c r="BJ954" s="711"/>
      <c r="BK954" s="711"/>
      <c r="BL954" s="711"/>
      <c r="BM954" s="711"/>
      <c r="BN954" s="711"/>
      <c r="BO954" s="711"/>
      <c r="BP954" s="711"/>
      <c r="BQ954" s="639"/>
      <c r="CB954" s="639"/>
    </row>
    <row r="955" ht="15.75" customHeight="1">
      <c r="A955" s="639"/>
      <c r="B955" s="639"/>
      <c r="C955" s="639"/>
      <c r="D955" s="639"/>
      <c r="E955" s="711"/>
      <c r="F955" s="711"/>
      <c r="G955" s="711"/>
      <c r="H955" s="711"/>
      <c r="I955" s="639"/>
      <c r="J955" s="711"/>
      <c r="K955" s="711"/>
      <c r="L955" s="711"/>
      <c r="M955" s="711"/>
      <c r="N955" s="711"/>
      <c r="O955" s="711"/>
      <c r="P955" s="711"/>
      <c r="Q955" s="711"/>
      <c r="R955" s="711"/>
      <c r="S955" s="711"/>
      <c r="T955" s="711"/>
      <c r="U955" s="711"/>
      <c r="V955" s="711"/>
      <c r="W955" s="711"/>
      <c r="X955" s="711"/>
      <c r="Y955" s="711"/>
      <c r="Z955" s="711"/>
      <c r="AA955" s="711"/>
      <c r="AB955" s="711"/>
      <c r="AC955" s="711"/>
      <c r="AD955" s="711"/>
      <c r="AE955" s="711"/>
      <c r="AF955" s="711"/>
      <c r="AG955" s="711"/>
      <c r="AH955" s="711"/>
      <c r="AI955" s="711"/>
      <c r="AJ955" s="711"/>
      <c r="AK955" s="711"/>
      <c r="AL955" s="711"/>
      <c r="AM955" s="711"/>
      <c r="AN955" s="711"/>
      <c r="AO955" s="711"/>
      <c r="AP955" s="711"/>
      <c r="AQ955" s="711"/>
      <c r="AR955" s="711"/>
      <c r="AS955" s="711"/>
      <c r="AT955" s="711"/>
      <c r="AU955" s="711"/>
      <c r="AV955" s="711"/>
      <c r="AW955" s="711"/>
      <c r="AX955" s="711"/>
      <c r="AY955" s="711"/>
      <c r="AZ955" s="711"/>
      <c r="BA955" s="711"/>
      <c r="BB955" s="711"/>
      <c r="BC955" s="711"/>
      <c r="BD955" s="711"/>
      <c r="BE955" s="711"/>
      <c r="BF955" s="711"/>
      <c r="BG955" s="711"/>
      <c r="BH955" s="711"/>
      <c r="BI955" s="711"/>
      <c r="BJ955" s="711"/>
      <c r="BK955" s="711"/>
      <c r="BL955" s="711"/>
      <c r="BM955" s="711"/>
      <c r="BN955" s="711"/>
      <c r="BO955" s="711"/>
      <c r="BP955" s="711"/>
      <c r="BQ955" s="639"/>
      <c r="CB955" s="639"/>
    </row>
    <row r="956" ht="15.75" customHeight="1">
      <c r="A956" s="639"/>
      <c r="B956" s="639"/>
      <c r="C956" s="639"/>
      <c r="D956" s="639"/>
      <c r="E956" s="711"/>
      <c r="F956" s="711"/>
      <c r="G956" s="711"/>
      <c r="H956" s="711"/>
      <c r="I956" s="639"/>
      <c r="J956" s="711"/>
      <c r="K956" s="711"/>
      <c r="L956" s="711"/>
      <c r="M956" s="711"/>
      <c r="N956" s="711"/>
      <c r="O956" s="711"/>
      <c r="P956" s="711"/>
      <c r="Q956" s="711"/>
      <c r="R956" s="711"/>
      <c r="S956" s="711"/>
      <c r="T956" s="711"/>
      <c r="U956" s="711"/>
      <c r="V956" s="711"/>
      <c r="W956" s="711"/>
      <c r="X956" s="711"/>
      <c r="Y956" s="711"/>
      <c r="Z956" s="711"/>
      <c r="AA956" s="711"/>
      <c r="AB956" s="711"/>
      <c r="AC956" s="711"/>
      <c r="AD956" s="711"/>
      <c r="AE956" s="711"/>
      <c r="AF956" s="711"/>
      <c r="AG956" s="711"/>
      <c r="AH956" s="711"/>
      <c r="AI956" s="711"/>
      <c r="AJ956" s="711"/>
      <c r="AK956" s="711"/>
      <c r="AL956" s="711"/>
      <c r="AM956" s="711"/>
      <c r="AN956" s="711"/>
      <c r="AO956" s="711"/>
      <c r="AP956" s="711"/>
      <c r="AQ956" s="711"/>
      <c r="AR956" s="711"/>
      <c r="AS956" s="711"/>
      <c r="AT956" s="711"/>
      <c r="AU956" s="711"/>
      <c r="AV956" s="711"/>
      <c r="AW956" s="711"/>
      <c r="AX956" s="711"/>
      <c r="AY956" s="711"/>
      <c r="AZ956" s="711"/>
      <c r="BA956" s="711"/>
      <c r="BB956" s="711"/>
      <c r="BC956" s="711"/>
      <c r="BD956" s="711"/>
      <c r="BE956" s="711"/>
      <c r="BF956" s="711"/>
      <c r="BG956" s="711"/>
      <c r="BH956" s="711"/>
      <c r="BI956" s="711"/>
      <c r="BJ956" s="711"/>
      <c r="BK956" s="711"/>
      <c r="BL956" s="711"/>
      <c r="BM956" s="711"/>
      <c r="BN956" s="711"/>
      <c r="BO956" s="711"/>
      <c r="BP956" s="711"/>
      <c r="BQ956" s="639"/>
      <c r="CB956" s="639"/>
    </row>
    <row r="957" ht="15.75" customHeight="1">
      <c r="A957" s="639"/>
      <c r="B957" s="639"/>
      <c r="C957" s="639"/>
      <c r="D957" s="639"/>
      <c r="E957" s="711"/>
      <c r="F957" s="711"/>
      <c r="G957" s="711"/>
      <c r="H957" s="711"/>
      <c r="I957" s="639"/>
      <c r="J957" s="711"/>
      <c r="K957" s="711"/>
      <c r="L957" s="711"/>
      <c r="M957" s="711"/>
      <c r="N957" s="711"/>
      <c r="O957" s="711"/>
      <c r="P957" s="711"/>
      <c r="Q957" s="711"/>
      <c r="R957" s="711"/>
      <c r="S957" s="711"/>
      <c r="T957" s="711"/>
      <c r="U957" s="711"/>
      <c r="V957" s="711"/>
      <c r="W957" s="711"/>
      <c r="X957" s="711"/>
      <c r="Y957" s="711"/>
      <c r="Z957" s="711"/>
      <c r="AA957" s="711"/>
      <c r="AB957" s="711"/>
      <c r="AC957" s="711"/>
      <c r="AD957" s="711"/>
      <c r="AE957" s="711"/>
      <c r="AF957" s="711"/>
      <c r="AG957" s="711"/>
      <c r="AH957" s="711"/>
      <c r="AI957" s="711"/>
      <c r="AJ957" s="711"/>
      <c r="AK957" s="711"/>
      <c r="AL957" s="711"/>
      <c r="AM957" s="711"/>
      <c r="AN957" s="711"/>
      <c r="AO957" s="711"/>
      <c r="AP957" s="711"/>
      <c r="AQ957" s="711"/>
      <c r="AR957" s="711"/>
      <c r="AS957" s="711"/>
      <c r="AT957" s="711"/>
      <c r="AU957" s="711"/>
      <c r="AV957" s="711"/>
      <c r="AW957" s="711"/>
      <c r="AX957" s="711"/>
      <c r="AY957" s="711"/>
      <c r="AZ957" s="711"/>
      <c r="BA957" s="711"/>
      <c r="BB957" s="711"/>
      <c r="BC957" s="711"/>
      <c r="BD957" s="711"/>
      <c r="BE957" s="711"/>
      <c r="BF957" s="711"/>
      <c r="BG957" s="711"/>
      <c r="BH957" s="711"/>
      <c r="BI957" s="711"/>
      <c r="BJ957" s="711"/>
      <c r="BK957" s="711"/>
      <c r="BL957" s="711"/>
      <c r="BM957" s="711"/>
      <c r="BN957" s="711"/>
      <c r="BO957" s="711"/>
      <c r="BP957" s="711"/>
      <c r="BQ957" s="639"/>
      <c r="CB957" s="639"/>
    </row>
    <row r="958" ht="15.75" customHeight="1">
      <c r="A958" s="639"/>
      <c r="B958" s="639"/>
      <c r="C958" s="639"/>
      <c r="D958" s="639"/>
      <c r="E958" s="711"/>
      <c r="F958" s="711"/>
      <c r="G958" s="711"/>
      <c r="H958" s="711"/>
      <c r="I958" s="639"/>
      <c r="J958" s="711"/>
      <c r="K958" s="711"/>
      <c r="L958" s="711"/>
      <c r="M958" s="711"/>
      <c r="N958" s="711"/>
      <c r="O958" s="711"/>
      <c r="P958" s="711"/>
      <c r="Q958" s="711"/>
      <c r="R958" s="711"/>
      <c r="S958" s="711"/>
      <c r="T958" s="711"/>
      <c r="U958" s="711"/>
      <c r="V958" s="711"/>
      <c r="W958" s="711"/>
      <c r="X958" s="711"/>
      <c r="Y958" s="711"/>
      <c r="Z958" s="711"/>
      <c r="AA958" s="711"/>
      <c r="AB958" s="711"/>
      <c r="AC958" s="711"/>
      <c r="AD958" s="711"/>
      <c r="AE958" s="711"/>
      <c r="AF958" s="711"/>
      <c r="AG958" s="711"/>
      <c r="AH958" s="711"/>
      <c r="AI958" s="711"/>
      <c r="AJ958" s="711"/>
      <c r="AK958" s="711"/>
      <c r="AL958" s="711"/>
      <c r="AM958" s="711"/>
      <c r="AN958" s="711"/>
      <c r="AO958" s="711"/>
      <c r="AP958" s="711"/>
      <c r="AQ958" s="711"/>
      <c r="AR958" s="711"/>
      <c r="AS958" s="711"/>
      <c r="AT958" s="711"/>
      <c r="AU958" s="711"/>
      <c r="AV958" s="711"/>
      <c r="AW958" s="711"/>
      <c r="AX958" s="711"/>
      <c r="AY958" s="711"/>
      <c r="AZ958" s="711"/>
      <c r="BA958" s="711"/>
      <c r="BB958" s="711"/>
      <c r="BC958" s="711"/>
      <c r="BD958" s="711"/>
      <c r="BE958" s="711"/>
      <c r="BF958" s="711"/>
      <c r="BG958" s="711"/>
      <c r="BH958" s="711"/>
      <c r="BI958" s="711"/>
      <c r="BJ958" s="711"/>
      <c r="BK958" s="711"/>
      <c r="BL958" s="711"/>
      <c r="BM958" s="711"/>
      <c r="BN958" s="711"/>
      <c r="BO958" s="711"/>
      <c r="BP958" s="711"/>
      <c r="BQ958" s="639"/>
      <c r="CB958" s="639"/>
    </row>
    <row r="959" ht="15.75" customHeight="1">
      <c r="A959" s="639"/>
      <c r="B959" s="639"/>
      <c r="C959" s="639"/>
      <c r="D959" s="639"/>
      <c r="E959" s="711"/>
      <c r="F959" s="711"/>
      <c r="G959" s="711"/>
      <c r="H959" s="711"/>
      <c r="I959" s="639"/>
      <c r="J959" s="711"/>
      <c r="K959" s="711"/>
      <c r="L959" s="711"/>
      <c r="M959" s="711"/>
      <c r="N959" s="711"/>
      <c r="O959" s="711"/>
      <c r="P959" s="711"/>
      <c r="Q959" s="711"/>
      <c r="R959" s="711"/>
      <c r="S959" s="711"/>
      <c r="T959" s="711"/>
      <c r="U959" s="711"/>
      <c r="V959" s="711"/>
      <c r="W959" s="711"/>
      <c r="X959" s="711"/>
      <c r="Y959" s="711"/>
      <c r="Z959" s="711"/>
      <c r="AA959" s="711"/>
      <c r="AB959" s="711"/>
      <c r="AC959" s="711"/>
      <c r="AD959" s="711"/>
      <c r="AE959" s="711"/>
      <c r="AF959" s="711"/>
      <c r="AG959" s="711"/>
      <c r="AH959" s="711"/>
      <c r="AI959" s="711"/>
      <c r="AJ959" s="711"/>
      <c r="AK959" s="711"/>
      <c r="AL959" s="711"/>
      <c r="AM959" s="711"/>
      <c r="AN959" s="711"/>
      <c r="AO959" s="711"/>
      <c r="AP959" s="711"/>
      <c r="AQ959" s="711"/>
      <c r="AR959" s="711"/>
      <c r="AS959" s="711"/>
      <c r="AT959" s="711"/>
      <c r="AU959" s="711"/>
      <c r="AV959" s="711"/>
      <c r="AW959" s="711"/>
      <c r="AX959" s="711"/>
      <c r="AY959" s="711"/>
      <c r="AZ959" s="711"/>
      <c r="BA959" s="711"/>
      <c r="BB959" s="711"/>
      <c r="BC959" s="711"/>
      <c r="BD959" s="711"/>
      <c r="BE959" s="711"/>
      <c r="BF959" s="711"/>
      <c r="BG959" s="711"/>
      <c r="BH959" s="711"/>
      <c r="BI959" s="711"/>
      <c r="BJ959" s="711"/>
      <c r="BK959" s="711"/>
      <c r="BL959" s="711"/>
      <c r="BM959" s="711"/>
      <c r="BN959" s="711"/>
      <c r="BO959" s="711"/>
      <c r="BP959" s="711"/>
      <c r="BQ959" s="639"/>
      <c r="CB959" s="639"/>
    </row>
    <row r="960" ht="15.75" customHeight="1">
      <c r="A960" s="639"/>
      <c r="B960" s="639"/>
      <c r="C960" s="639"/>
      <c r="D960" s="639"/>
      <c r="E960" s="711"/>
      <c r="F960" s="711"/>
      <c r="G960" s="711"/>
      <c r="H960" s="711"/>
      <c r="I960" s="639"/>
      <c r="J960" s="711"/>
      <c r="K960" s="711"/>
      <c r="L960" s="711"/>
      <c r="M960" s="711"/>
      <c r="N960" s="711"/>
      <c r="O960" s="711"/>
      <c r="P960" s="711"/>
      <c r="Q960" s="711"/>
      <c r="R960" s="711"/>
      <c r="S960" s="711"/>
      <c r="T960" s="711"/>
      <c r="U960" s="711"/>
      <c r="V960" s="711"/>
      <c r="W960" s="711"/>
      <c r="X960" s="711"/>
      <c r="Y960" s="711"/>
      <c r="Z960" s="711"/>
      <c r="AA960" s="711"/>
      <c r="AB960" s="711"/>
      <c r="AC960" s="711"/>
      <c r="AD960" s="711"/>
      <c r="AE960" s="711"/>
      <c r="AF960" s="711"/>
      <c r="AG960" s="711"/>
      <c r="AH960" s="711"/>
      <c r="AI960" s="711"/>
      <c r="AJ960" s="711"/>
      <c r="AK960" s="711"/>
      <c r="AL960" s="711"/>
      <c r="AM960" s="711"/>
      <c r="AN960" s="711"/>
      <c r="AO960" s="711"/>
      <c r="AP960" s="711"/>
      <c r="AQ960" s="711"/>
      <c r="AR960" s="711"/>
      <c r="AS960" s="711"/>
      <c r="AT960" s="711"/>
      <c r="AU960" s="711"/>
      <c r="AV960" s="711"/>
      <c r="AW960" s="711"/>
      <c r="AX960" s="711"/>
      <c r="AY960" s="711"/>
      <c r="AZ960" s="711"/>
      <c r="BA960" s="711"/>
      <c r="BB960" s="711"/>
      <c r="BC960" s="711"/>
      <c r="BD960" s="711"/>
      <c r="BE960" s="711"/>
      <c r="BF960" s="711"/>
      <c r="BG960" s="711"/>
      <c r="BH960" s="711"/>
      <c r="BI960" s="711"/>
      <c r="BJ960" s="711"/>
      <c r="BK960" s="711"/>
      <c r="BL960" s="711"/>
      <c r="BM960" s="711"/>
      <c r="BN960" s="711"/>
      <c r="BO960" s="711"/>
      <c r="BP960" s="711"/>
      <c r="BQ960" s="639"/>
      <c r="CB960" s="639"/>
    </row>
    <row r="961" ht="15.75" customHeight="1">
      <c r="A961" s="639"/>
      <c r="B961" s="639"/>
      <c r="C961" s="639"/>
      <c r="D961" s="639"/>
      <c r="E961" s="711"/>
      <c r="F961" s="711"/>
      <c r="G961" s="711"/>
      <c r="H961" s="711"/>
      <c r="I961" s="639"/>
      <c r="J961" s="711"/>
      <c r="K961" s="711"/>
      <c r="L961" s="711"/>
      <c r="M961" s="711"/>
      <c r="N961" s="711"/>
      <c r="O961" s="711"/>
      <c r="P961" s="711"/>
      <c r="Q961" s="711"/>
      <c r="R961" s="711"/>
      <c r="S961" s="711"/>
      <c r="T961" s="711"/>
      <c r="U961" s="711"/>
      <c r="V961" s="711"/>
      <c r="W961" s="711"/>
      <c r="X961" s="711"/>
      <c r="Y961" s="711"/>
      <c r="Z961" s="711"/>
      <c r="AA961" s="711"/>
      <c r="AB961" s="711"/>
      <c r="AC961" s="711"/>
      <c r="AD961" s="711"/>
      <c r="AE961" s="711"/>
      <c r="AF961" s="711"/>
      <c r="AG961" s="711"/>
      <c r="AH961" s="711"/>
      <c r="AI961" s="711"/>
      <c r="AJ961" s="711"/>
      <c r="AK961" s="711"/>
      <c r="AL961" s="711"/>
      <c r="AM961" s="711"/>
      <c r="AN961" s="711"/>
      <c r="AO961" s="711"/>
      <c r="AP961" s="711"/>
      <c r="AQ961" s="711"/>
      <c r="AR961" s="711"/>
      <c r="AS961" s="711"/>
      <c r="AT961" s="711"/>
      <c r="AU961" s="711"/>
      <c r="AV961" s="711"/>
      <c r="AW961" s="711"/>
      <c r="AX961" s="711"/>
      <c r="AY961" s="711"/>
      <c r="AZ961" s="711"/>
      <c r="BA961" s="711"/>
      <c r="BB961" s="711"/>
      <c r="BC961" s="711"/>
      <c r="BD961" s="711"/>
      <c r="BE961" s="711"/>
      <c r="BF961" s="711"/>
      <c r="BG961" s="711"/>
      <c r="BH961" s="711"/>
      <c r="BI961" s="711"/>
      <c r="BJ961" s="711"/>
      <c r="BK961" s="711"/>
      <c r="BL961" s="711"/>
      <c r="BM961" s="711"/>
      <c r="BN961" s="711"/>
      <c r="BO961" s="711"/>
      <c r="BP961" s="711"/>
      <c r="BQ961" s="639"/>
      <c r="CB961" s="639"/>
    </row>
    <row r="962" ht="15.75" customHeight="1">
      <c r="A962" s="639"/>
      <c r="B962" s="639"/>
      <c r="C962" s="639"/>
      <c r="D962" s="639"/>
      <c r="E962" s="711"/>
      <c r="F962" s="711"/>
      <c r="G962" s="711"/>
      <c r="H962" s="711"/>
      <c r="I962" s="639"/>
      <c r="J962" s="711"/>
      <c r="K962" s="711"/>
      <c r="L962" s="711"/>
      <c r="M962" s="711"/>
      <c r="N962" s="711"/>
      <c r="O962" s="711"/>
      <c r="P962" s="711"/>
      <c r="Q962" s="711"/>
      <c r="R962" s="711"/>
      <c r="S962" s="711"/>
      <c r="T962" s="711"/>
      <c r="U962" s="711"/>
      <c r="V962" s="711"/>
      <c r="W962" s="711"/>
      <c r="X962" s="711"/>
      <c r="Y962" s="711"/>
      <c r="Z962" s="711"/>
      <c r="AA962" s="711"/>
      <c r="AB962" s="711"/>
      <c r="AC962" s="711"/>
      <c r="AD962" s="711"/>
      <c r="AE962" s="711"/>
      <c r="AF962" s="711"/>
      <c r="AG962" s="711"/>
      <c r="AH962" s="711"/>
      <c r="AI962" s="711"/>
      <c r="AJ962" s="711"/>
      <c r="AK962" s="711"/>
      <c r="AL962" s="711"/>
      <c r="AM962" s="711"/>
      <c r="AN962" s="711"/>
      <c r="AO962" s="711"/>
      <c r="AP962" s="711"/>
      <c r="AQ962" s="711"/>
      <c r="AR962" s="711"/>
      <c r="AS962" s="711"/>
      <c r="AT962" s="711"/>
      <c r="AU962" s="711"/>
      <c r="AV962" s="711"/>
      <c r="AW962" s="711"/>
      <c r="AX962" s="711"/>
      <c r="AY962" s="711"/>
      <c r="AZ962" s="711"/>
      <c r="BA962" s="711"/>
      <c r="BB962" s="711"/>
      <c r="BC962" s="711"/>
      <c r="BD962" s="711"/>
      <c r="BE962" s="711"/>
      <c r="BF962" s="711"/>
      <c r="BG962" s="711"/>
      <c r="BH962" s="711"/>
      <c r="BI962" s="711"/>
      <c r="BJ962" s="711"/>
      <c r="BK962" s="711"/>
      <c r="BL962" s="711"/>
      <c r="BM962" s="711"/>
      <c r="BN962" s="711"/>
      <c r="BO962" s="711"/>
      <c r="BP962" s="711"/>
      <c r="BQ962" s="639"/>
      <c r="CB962" s="639"/>
    </row>
    <row r="963" ht="15.75" customHeight="1">
      <c r="A963" s="639"/>
      <c r="B963" s="639"/>
      <c r="C963" s="639"/>
      <c r="D963" s="639"/>
      <c r="E963" s="711"/>
      <c r="F963" s="711"/>
      <c r="G963" s="711"/>
      <c r="H963" s="711"/>
      <c r="I963" s="639"/>
      <c r="J963" s="711"/>
      <c r="K963" s="711"/>
      <c r="L963" s="711"/>
      <c r="M963" s="711"/>
      <c r="N963" s="711"/>
      <c r="O963" s="711"/>
      <c r="P963" s="711"/>
      <c r="Q963" s="711"/>
      <c r="R963" s="711"/>
      <c r="S963" s="711"/>
      <c r="T963" s="711"/>
      <c r="U963" s="711"/>
      <c r="V963" s="711"/>
      <c r="W963" s="711"/>
      <c r="X963" s="711"/>
      <c r="Y963" s="711"/>
      <c r="Z963" s="711"/>
      <c r="AA963" s="711"/>
      <c r="AB963" s="711"/>
      <c r="AC963" s="711"/>
      <c r="AD963" s="711"/>
      <c r="AE963" s="711"/>
      <c r="AF963" s="711"/>
      <c r="AG963" s="711"/>
      <c r="AH963" s="711"/>
      <c r="AI963" s="711"/>
      <c r="AJ963" s="711"/>
      <c r="AK963" s="711"/>
      <c r="AL963" s="711"/>
      <c r="AM963" s="711"/>
      <c r="AN963" s="711"/>
      <c r="AO963" s="711"/>
      <c r="AP963" s="711"/>
      <c r="AQ963" s="711"/>
      <c r="AR963" s="711"/>
      <c r="AS963" s="711"/>
      <c r="AT963" s="711"/>
      <c r="AU963" s="711"/>
      <c r="AV963" s="711"/>
      <c r="AW963" s="711"/>
      <c r="AX963" s="711"/>
      <c r="AY963" s="711"/>
      <c r="AZ963" s="711"/>
      <c r="BA963" s="711"/>
      <c r="BB963" s="711"/>
      <c r="BC963" s="711"/>
      <c r="BD963" s="711"/>
      <c r="BE963" s="711"/>
      <c r="BF963" s="711"/>
      <c r="BG963" s="711"/>
      <c r="BH963" s="711"/>
      <c r="BI963" s="711"/>
      <c r="BJ963" s="711"/>
      <c r="BK963" s="711"/>
      <c r="BL963" s="711"/>
      <c r="BM963" s="711"/>
      <c r="BN963" s="711"/>
      <c r="BO963" s="711"/>
      <c r="BP963" s="711"/>
      <c r="BQ963" s="639"/>
      <c r="CB963" s="639"/>
    </row>
    <row r="964" ht="15.75" customHeight="1">
      <c r="A964" s="639"/>
      <c r="B964" s="639"/>
      <c r="C964" s="639"/>
      <c r="D964" s="639"/>
      <c r="E964" s="711"/>
      <c r="F964" s="711"/>
      <c r="G964" s="711"/>
      <c r="H964" s="711"/>
      <c r="I964" s="639"/>
      <c r="J964" s="711"/>
      <c r="K964" s="711"/>
      <c r="L964" s="711"/>
      <c r="M964" s="711"/>
      <c r="N964" s="711"/>
      <c r="O964" s="711"/>
      <c r="P964" s="711"/>
      <c r="Q964" s="711"/>
      <c r="R964" s="711"/>
      <c r="S964" s="711"/>
      <c r="T964" s="711"/>
      <c r="U964" s="711"/>
      <c r="V964" s="711"/>
      <c r="W964" s="711"/>
      <c r="X964" s="711"/>
      <c r="Y964" s="711"/>
      <c r="Z964" s="711"/>
      <c r="AA964" s="711"/>
      <c r="AB964" s="711"/>
      <c r="AC964" s="711"/>
      <c r="AD964" s="711"/>
      <c r="AE964" s="711"/>
      <c r="AF964" s="711"/>
      <c r="AG964" s="711"/>
      <c r="AH964" s="711"/>
      <c r="AI964" s="711"/>
      <c r="AJ964" s="711"/>
      <c r="AK964" s="711"/>
      <c r="AL964" s="711"/>
      <c r="AM964" s="711"/>
      <c r="AN964" s="711"/>
      <c r="AO964" s="711"/>
      <c r="AP964" s="711"/>
      <c r="AQ964" s="711"/>
      <c r="AR964" s="711"/>
      <c r="AS964" s="711"/>
      <c r="AT964" s="711"/>
      <c r="AU964" s="711"/>
      <c r="AV964" s="711"/>
      <c r="AW964" s="711"/>
      <c r="AX964" s="711"/>
      <c r="AY964" s="711"/>
      <c r="AZ964" s="711"/>
      <c r="BA964" s="711"/>
      <c r="BB964" s="711"/>
      <c r="BC964" s="711"/>
      <c r="BD964" s="711"/>
      <c r="BE964" s="711"/>
      <c r="BF964" s="711"/>
      <c r="BG964" s="711"/>
      <c r="BH964" s="711"/>
      <c r="BI964" s="711"/>
      <c r="BJ964" s="711"/>
      <c r="BK964" s="711"/>
      <c r="BL964" s="711"/>
      <c r="BM964" s="711"/>
      <c r="BN964" s="711"/>
      <c r="BO964" s="711"/>
      <c r="BP964" s="711"/>
      <c r="BQ964" s="639"/>
      <c r="CB964" s="639"/>
    </row>
    <row r="965" ht="15.75" customHeight="1">
      <c r="A965" s="639"/>
      <c r="B965" s="639"/>
      <c r="C965" s="639"/>
      <c r="D965" s="639"/>
      <c r="E965" s="711"/>
      <c r="F965" s="711"/>
      <c r="G965" s="711"/>
      <c r="H965" s="711"/>
      <c r="I965" s="639"/>
      <c r="J965" s="711"/>
      <c r="K965" s="711"/>
      <c r="L965" s="711"/>
      <c r="M965" s="711"/>
      <c r="N965" s="711"/>
      <c r="O965" s="711"/>
      <c r="P965" s="711"/>
      <c r="Q965" s="711"/>
      <c r="R965" s="711"/>
      <c r="S965" s="711"/>
      <c r="T965" s="711"/>
      <c r="U965" s="711"/>
      <c r="V965" s="711"/>
      <c r="W965" s="711"/>
      <c r="X965" s="711"/>
      <c r="Y965" s="711"/>
      <c r="Z965" s="711"/>
      <c r="AA965" s="711"/>
      <c r="AB965" s="711"/>
      <c r="AC965" s="711"/>
      <c r="AD965" s="711"/>
      <c r="AE965" s="711"/>
      <c r="AF965" s="711"/>
      <c r="AG965" s="711"/>
      <c r="AH965" s="711"/>
      <c r="AI965" s="711"/>
      <c r="AJ965" s="711"/>
      <c r="AK965" s="711"/>
      <c r="AL965" s="711"/>
      <c r="AM965" s="711"/>
      <c r="AN965" s="711"/>
      <c r="AO965" s="711"/>
      <c r="AP965" s="711"/>
      <c r="AQ965" s="711"/>
      <c r="AR965" s="711"/>
      <c r="AS965" s="711"/>
      <c r="AT965" s="711"/>
      <c r="AU965" s="711"/>
      <c r="AV965" s="711"/>
      <c r="AW965" s="711"/>
      <c r="AX965" s="711"/>
      <c r="AY965" s="711"/>
      <c r="AZ965" s="711"/>
      <c r="BA965" s="711"/>
      <c r="BB965" s="711"/>
      <c r="BC965" s="711"/>
      <c r="BD965" s="711"/>
      <c r="BE965" s="711"/>
      <c r="BF965" s="711"/>
      <c r="BG965" s="711"/>
      <c r="BH965" s="711"/>
      <c r="BI965" s="711"/>
      <c r="BJ965" s="711"/>
      <c r="BK965" s="711"/>
      <c r="BL965" s="711"/>
      <c r="BM965" s="711"/>
      <c r="BN965" s="711"/>
      <c r="BO965" s="711"/>
      <c r="BP965" s="711"/>
      <c r="BQ965" s="639"/>
      <c r="CB965" s="639"/>
    </row>
    <row r="966" ht="15.75" customHeight="1">
      <c r="A966" s="639"/>
      <c r="B966" s="639"/>
      <c r="C966" s="639"/>
      <c r="D966" s="639"/>
      <c r="E966" s="711"/>
      <c r="F966" s="711"/>
      <c r="G966" s="711"/>
      <c r="H966" s="711"/>
      <c r="I966" s="639"/>
      <c r="J966" s="711"/>
      <c r="K966" s="711"/>
      <c r="L966" s="711"/>
      <c r="M966" s="711"/>
      <c r="N966" s="711"/>
      <c r="O966" s="711"/>
      <c r="P966" s="711"/>
      <c r="Q966" s="711"/>
      <c r="R966" s="711"/>
      <c r="S966" s="711"/>
      <c r="T966" s="711"/>
      <c r="U966" s="711"/>
      <c r="V966" s="711"/>
      <c r="W966" s="711"/>
      <c r="X966" s="711"/>
      <c r="Y966" s="711"/>
      <c r="Z966" s="711"/>
      <c r="AA966" s="711"/>
      <c r="AB966" s="711"/>
      <c r="AC966" s="711"/>
      <c r="AD966" s="711"/>
      <c r="AE966" s="711"/>
      <c r="AF966" s="711"/>
      <c r="AG966" s="711"/>
      <c r="AH966" s="711"/>
      <c r="AI966" s="711"/>
      <c r="AJ966" s="711"/>
      <c r="AK966" s="711"/>
      <c r="AL966" s="711"/>
      <c r="AM966" s="711"/>
      <c r="AN966" s="711"/>
      <c r="AO966" s="711"/>
      <c r="AP966" s="711"/>
      <c r="AQ966" s="711"/>
      <c r="AR966" s="711"/>
      <c r="AS966" s="711"/>
      <c r="AT966" s="711"/>
      <c r="AU966" s="711"/>
      <c r="AV966" s="711"/>
      <c r="AW966" s="711"/>
      <c r="AX966" s="711"/>
      <c r="AY966" s="711"/>
      <c r="AZ966" s="711"/>
      <c r="BA966" s="711"/>
      <c r="BB966" s="711"/>
      <c r="BC966" s="711"/>
      <c r="BD966" s="711"/>
      <c r="BE966" s="711"/>
      <c r="BF966" s="711"/>
      <c r="BG966" s="711"/>
      <c r="BH966" s="711"/>
      <c r="BI966" s="711"/>
      <c r="BJ966" s="711"/>
      <c r="BK966" s="711"/>
      <c r="BL966" s="711"/>
      <c r="BM966" s="711"/>
      <c r="BN966" s="711"/>
      <c r="BO966" s="711"/>
      <c r="BP966" s="711"/>
      <c r="BQ966" s="639"/>
      <c r="CB966" s="639"/>
    </row>
    <row r="967" ht="15.75" customHeight="1">
      <c r="A967" s="639"/>
      <c r="B967" s="639"/>
      <c r="C967" s="639"/>
      <c r="D967" s="639"/>
      <c r="E967" s="711"/>
      <c r="F967" s="711"/>
      <c r="G967" s="711"/>
      <c r="H967" s="711"/>
      <c r="I967" s="639"/>
      <c r="J967" s="711"/>
      <c r="K967" s="711"/>
      <c r="L967" s="711"/>
      <c r="M967" s="711"/>
      <c r="N967" s="711"/>
      <c r="O967" s="711"/>
      <c r="P967" s="711"/>
      <c r="Q967" s="711"/>
      <c r="R967" s="711"/>
      <c r="S967" s="711"/>
      <c r="T967" s="711"/>
      <c r="U967" s="711"/>
      <c r="V967" s="711"/>
      <c r="W967" s="711"/>
      <c r="X967" s="711"/>
      <c r="Y967" s="711"/>
      <c r="Z967" s="711"/>
      <c r="AA967" s="711"/>
      <c r="AB967" s="711"/>
      <c r="AC967" s="711"/>
      <c r="AD967" s="711"/>
      <c r="AE967" s="711"/>
      <c r="AF967" s="711"/>
      <c r="AG967" s="711"/>
      <c r="AH967" s="711"/>
      <c r="AI967" s="711"/>
      <c r="AJ967" s="711"/>
      <c r="AK967" s="711"/>
      <c r="AL967" s="711"/>
      <c r="AM967" s="711"/>
      <c r="AN967" s="711"/>
      <c r="AO967" s="711"/>
      <c r="AP967" s="711"/>
      <c r="AQ967" s="711"/>
      <c r="AR967" s="711"/>
      <c r="AS967" s="711"/>
      <c r="AT967" s="711"/>
      <c r="AU967" s="711"/>
      <c r="AV967" s="711"/>
      <c r="AW967" s="711"/>
      <c r="AX967" s="711"/>
      <c r="AY967" s="711"/>
      <c r="AZ967" s="711"/>
      <c r="BA967" s="711"/>
      <c r="BB967" s="711"/>
      <c r="BC967" s="711"/>
      <c r="BD967" s="711"/>
      <c r="BE967" s="711"/>
      <c r="BF967" s="711"/>
      <c r="BG967" s="711"/>
      <c r="BH967" s="711"/>
      <c r="BI967" s="711"/>
      <c r="BJ967" s="711"/>
      <c r="BK967" s="711"/>
      <c r="BL967" s="711"/>
      <c r="BM967" s="711"/>
      <c r="BN967" s="711"/>
      <c r="BO967" s="711"/>
      <c r="BP967" s="711"/>
      <c r="BQ967" s="639"/>
      <c r="CB967" s="639"/>
    </row>
    <row r="968" ht="15.75" customHeight="1">
      <c r="A968" s="639"/>
      <c r="B968" s="639"/>
      <c r="C968" s="639"/>
      <c r="D968" s="639"/>
      <c r="E968" s="711"/>
      <c r="F968" s="711"/>
      <c r="G968" s="711"/>
      <c r="H968" s="711"/>
      <c r="I968" s="639"/>
      <c r="J968" s="711"/>
      <c r="K968" s="711"/>
      <c r="L968" s="711"/>
      <c r="M968" s="711"/>
      <c r="N968" s="711"/>
      <c r="O968" s="711"/>
      <c r="P968" s="711"/>
      <c r="Q968" s="711"/>
      <c r="R968" s="711"/>
      <c r="S968" s="711"/>
      <c r="T968" s="711"/>
      <c r="U968" s="711"/>
      <c r="V968" s="711"/>
      <c r="W968" s="711"/>
      <c r="X968" s="711"/>
      <c r="Y968" s="711"/>
      <c r="Z968" s="711"/>
      <c r="AA968" s="711"/>
      <c r="AB968" s="711"/>
      <c r="AC968" s="711"/>
      <c r="AD968" s="711"/>
      <c r="AE968" s="711"/>
      <c r="AF968" s="711"/>
      <c r="AG968" s="711"/>
      <c r="AH968" s="711"/>
      <c r="AI968" s="711"/>
      <c r="AJ968" s="711"/>
      <c r="AK968" s="711"/>
      <c r="AL968" s="711"/>
      <c r="AM968" s="711"/>
      <c r="AN968" s="711"/>
      <c r="AO968" s="711"/>
      <c r="AP968" s="711"/>
      <c r="AQ968" s="711"/>
      <c r="AR968" s="711"/>
      <c r="AS968" s="711"/>
      <c r="AT968" s="711"/>
      <c r="AU968" s="711"/>
      <c r="AV968" s="711"/>
      <c r="AW968" s="711"/>
      <c r="AX968" s="711"/>
      <c r="AY968" s="711"/>
      <c r="AZ968" s="711"/>
      <c r="BA968" s="711"/>
      <c r="BB968" s="711"/>
      <c r="BC968" s="711"/>
      <c r="BD968" s="711"/>
      <c r="BE968" s="711"/>
      <c r="BF968" s="711"/>
      <c r="BG968" s="711"/>
      <c r="BH968" s="711"/>
      <c r="BI968" s="711"/>
      <c r="BJ968" s="711"/>
      <c r="BK968" s="711"/>
      <c r="BL968" s="711"/>
      <c r="BM968" s="711"/>
      <c r="BN968" s="711"/>
      <c r="BO968" s="711"/>
      <c r="BP968" s="711"/>
      <c r="BQ968" s="639"/>
      <c r="CB968" s="639"/>
    </row>
    <row r="969" ht="15.75" customHeight="1">
      <c r="A969" s="639"/>
      <c r="B969" s="639"/>
      <c r="C969" s="639"/>
      <c r="D969" s="639"/>
      <c r="E969" s="711"/>
      <c r="F969" s="711"/>
      <c r="G969" s="711"/>
      <c r="H969" s="711"/>
      <c r="I969" s="639"/>
      <c r="J969" s="711"/>
      <c r="K969" s="711"/>
      <c r="L969" s="711"/>
      <c r="M969" s="711"/>
      <c r="N969" s="711"/>
      <c r="O969" s="711"/>
      <c r="P969" s="711"/>
      <c r="Q969" s="711"/>
      <c r="R969" s="711"/>
      <c r="S969" s="711"/>
      <c r="T969" s="711"/>
      <c r="U969" s="711"/>
      <c r="V969" s="711"/>
      <c r="W969" s="711"/>
      <c r="X969" s="711"/>
      <c r="Y969" s="711"/>
      <c r="Z969" s="711"/>
      <c r="AA969" s="711"/>
      <c r="AB969" s="711"/>
      <c r="AC969" s="711"/>
      <c r="AD969" s="711"/>
      <c r="AE969" s="711"/>
      <c r="AF969" s="711"/>
      <c r="AG969" s="711"/>
      <c r="AH969" s="711"/>
      <c r="AI969" s="711"/>
      <c r="AJ969" s="711"/>
      <c r="AK969" s="711"/>
      <c r="AL969" s="711"/>
      <c r="AM969" s="711"/>
      <c r="AN969" s="711"/>
      <c r="AO969" s="711"/>
      <c r="AP969" s="711"/>
      <c r="AQ969" s="711"/>
      <c r="AR969" s="711"/>
      <c r="AS969" s="711"/>
      <c r="AT969" s="711"/>
      <c r="AU969" s="711"/>
      <c r="AV969" s="711"/>
      <c r="AW969" s="711"/>
      <c r="AX969" s="711"/>
      <c r="AY969" s="711"/>
      <c r="AZ969" s="711"/>
      <c r="BA969" s="711"/>
      <c r="BB969" s="711"/>
      <c r="BC969" s="711"/>
      <c r="BD969" s="711"/>
      <c r="BE969" s="711"/>
      <c r="BF969" s="711"/>
      <c r="BG969" s="711"/>
      <c r="BH969" s="711"/>
      <c r="BI969" s="711"/>
      <c r="BJ969" s="711"/>
      <c r="BK969" s="711"/>
      <c r="BL969" s="711"/>
      <c r="BM969" s="711"/>
      <c r="BN969" s="711"/>
      <c r="BO969" s="711"/>
      <c r="BP969" s="711"/>
      <c r="BQ969" s="639"/>
      <c r="CB969" s="639"/>
    </row>
    <row r="970" ht="15.75" customHeight="1">
      <c r="A970" s="639"/>
      <c r="B970" s="639"/>
      <c r="C970" s="639"/>
      <c r="D970" s="639"/>
      <c r="E970" s="711"/>
      <c r="F970" s="711"/>
      <c r="G970" s="711"/>
      <c r="H970" s="711"/>
      <c r="I970" s="639"/>
      <c r="J970" s="711"/>
      <c r="K970" s="711"/>
      <c r="L970" s="711"/>
      <c r="M970" s="711"/>
      <c r="N970" s="711"/>
      <c r="O970" s="711"/>
      <c r="P970" s="711"/>
      <c r="Q970" s="711"/>
      <c r="R970" s="711"/>
      <c r="S970" s="711"/>
      <c r="T970" s="711"/>
      <c r="U970" s="711"/>
      <c r="V970" s="711"/>
      <c r="W970" s="711"/>
      <c r="X970" s="711"/>
      <c r="Y970" s="711"/>
      <c r="Z970" s="711"/>
      <c r="AA970" s="711"/>
      <c r="AB970" s="711"/>
      <c r="AC970" s="711"/>
      <c r="AD970" s="711"/>
      <c r="AE970" s="711"/>
      <c r="AF970" s="711"/>
      <c r="AG970" s="711"/>
      <c r="AH970" s="711"/>
      <c r="AI970" s="711"/>
      <c r="AJ970" s="711"/>
      <c r="AK970" s="711"/>
      <c r="AL970" s="711"/>
      <c r="AM970" s="711"/>
      <c r="AN970" s="711"/>
      <c r="AO970" s="711"/>
      <c r="AP970" s="711"/>
      <c r="AQ970" s="711"/>
      <c r="AR970" s="711"/>
      <c r="AS970" s="711"/>
      <c r="AT970" s="711"/>
      <c r="AU970" s="711"/>
      <c r="AV970" s="711"/>
      <c r="AW970" s="711"/>
      <c r="AX970" s="711"/>
      <c r="AY970" s="711"/>
      <c r="AZ970" s="711"/>
      <c r="BA970" s="711"/>
      <c r="BB970" s="711"/>
      <c r="BC970" s="711"/>
      <c r="BD970" s="711"/>
      <c r="BE970" s="711"/>
      <c r="BF970" s="711"/>
      <c r="BG970" s="711"/>
      <c r="BH970" s="711"/>
      <c r="BI970" s="711"/>
      <c r="BJ970" s="711"/>
      <c r="BK970" s="711"/>
      <c r="BL970" s="711"/>
      <c r="BM970" s="711"/>
      <c r="BN970" s="711"/>
      <c r="BO970" s="711"/>
      <c r="BP970" s="711"/>
      <c r="BQ970" s="639"/>
      <c r="CB970" s="639"/>
    </row>
    <row r="971" ht="15.75" customHeight="1">
      <c r="A971" s="639"/>
      <c r="B971" s="639"/>
      <c r="C971" s="639"/>
      <c r="D971" s="639"/>
      <c r="E971" s="711"/>
      <c r="F971" s="711"/>
      <c r="G971" s="711"/>
      <c r="H971" s="711"/>
      <c r="I971" s="639"/>
      <c r="J971" s="711"/>
      <c r="K971" s="711"/>
      <c r="L971" s="711"/>
      <c r="M971" s="711"/>
      <c r="N971" s="711"/>
      <c r="O971" s="711"/>
      <c r="P971" s="711"/>
      <c r="Q971" s="711"/>
      <c r="R971" s="711"/>
      <c r="S971" s="711"/>
      <c r="T971" s="711"/>
      <c r="U971" s="711"/>
      <c r="V971" s="711"/>
      <c r="W971" s="711"/>
      <c r="X971" s="711"/>
      <c r="Y971" s="711"/>
      <c r="Z971" s="711"/>
      <c r="AA971" s="711"/>
      <c r="AB971" s="711"/>
      <c r="AC971" s="711"/>
      <c r="AD971" s="711"/>
      <c r="AE971" s="711"/>
      <c r="AF971" s="711"/>
      <c r="AG971" s="711"/>
      <c r="AH971" s="711"/>
      <c r="AI971" s="711"/>
      <c r="AJ971" s="711"/>
      <c r="AK971" s="711"/>
      <c r="AL971" s="711"/>
      <c r="AM971" s="711"/>
      <c r="AN971" s="711"/>
      <c r="AO971" s="711"/>
      <c r="AP971" s="711"/>
      <c r="AQ971" s="711"/>
      <c r="AR971" s="711"/>
      <c r="AS971" s="711"/>
      <c r="AT971" s="711"/>
      <c r="AU971" s="711"/>
      <c r="AV971" s="711"/>
      <c r="AW971" s="711"/>
      <c r="AX971" s="711"/>
      <c r="AY971" s="711"/>
      <c r="AZ971" s="711"/>
      <c r="BA971" s="711"/>
      <c r="BB971" s="711"/>
      <c r="BC971" s="711"/>
      <c r="BD971" s="711"/>
      <c r="BE971" s="711"/>
      <c r="BF971" s="711"/>
      <c r="BG971" s="711"/>
      <c r="BH971" s="711"/>
      <c r="BI971" s="711"/>
      <c r="BJ971" s="711"/>
      <c r="BK971" s="711"/>
      <c r="BL971" s="711"/>
      <c r="BM971" s="711"/>
      <c r="BN971" s="711"/>
      <c r="BO971" s="711"/>
      <c r="BP971" s="711"/>
      <c r="BQ971" s="639"/>
      <c r="CB971" s="639"/>
    </row>
    <row r="972" ht="15.75" customHeight="1">
      <c r="A972" s="639"/>
      <c r="B972" s="639"/>
      <c r="C972" s="639"/>
      <c r="D972" s="639"/>
      <c r="E972" s="711"/>
      <c r="F972" s="711"/>
      <c r="G972" s="711"/>
      <c r="H972" s="711"/>
      <c r="I972" s="639"/>
      <c r="J972" s="711"/>
      <c r="K972" s="711"/>
      <c r="L972" s="711"/>
      <c r="M972" s="711"/>
      <c r="N972" s="711"/>
      <c r="O972" s="711"/>
      <c r="P972" s="711"/>
      <c r="Q972" s="711"/>
      <c r="R972" s="711"/>
      <c r="S972" s="711"/>
      <c r="T972" s="711"/>
      <c r="U972" s="711"/>
      <c r="V972" s="711"/>
      <c r="W972" s="711"/>
      <c r="X972" s="711"/>
      <c r="Y972" s="711"/>
      <c r="Z972" s="711"/>
      <c r="AA972" s="711"/>
      <c r="AB972" s="711"/>
      <c r="AC972" s="711"/>
      <c r="AD972" s="711"/>
      <c r="AE972" s="711"/>
      <c r="AF972" s="711"/>
      <c r="AG972" s="711"/>
      <c r="AH972" s="711"/>
      <c r="AI972" s="711"/>
      <c r="AJ972" s="711"/>
      <c r="AK972" s="711"/>
      <c r="AL972" s="711"/>
      <c r="AM972" s="711"/>
      <c r="AN972" s="711"/>
      <c r="AO972" s="711"/>
      <c r="AP972" s="711"/>
      <c r="AQ972" s="711"/>
      <c r="AR972" s="711"/>
      <c r="AS972" s="711"/>
      <c r="AT972" s="711"/>
      <c r="AU972" s="711"/>
      <c r="AV972" s="711"/>
      <c r="AW972" s="711"/>
      <c r="AX972" s="711"/>
      <c r="AY972" s="711"/>
      <c r="AZ972" s="711"/>
      <c r="BA972" s="711"/>
      <c r="BB972" s="711"/>
      <c r="BC972" s="711"/>
      <c r="BD972" s="711"/>
      <c r="BE972" s="711"/>
      <c r="BF972" s="711"/>
      <c r="BG972" s="711"/>
      <c r="BH972" s="711"/>
      <c r="BI972" s="711"/>
      <c r="BJ972" s="711"/>
      <c r="BK972" s="711"/>
      <c r="BL972" s="711"/>
      <c r="BM972" s="711"/>
      <c r="BN972" s="711"/>
      <c r="BO972" s="711"/>
      <c r="BP972" s="711"/>
      <c r="BQ972" s="639"/>
      <c r="CB972" s="639"/>
    </row>
    <row r="973" ht="15.75" customHeight="1">
      <c r="A973" s="639"/>
      <c r="B973" s="639"/>
      <c r="C973" s="639"/>
      <c r="D973" s="639"/>
      <c r="E973" s="711"/>
      <c r="F973" s="711"/>
      <c r="G973" s="711"/>
      <c r="H973" s="711"/>
      <c r="I973" s="639"/>
      <c r="J973" s="711"/>
      <c r="K973" s="711"/>
      <c r="L973" s="711"/>
      <c r="M973" s="711"/>
      <c r="N973" s="711"/>
      <c r="O973" s="711"/>
      <c r="P973" s="711"/>
      <c r="Q973" s="711"/>
      <c r="R973" s="711"/>
      <c r="S973" s="711"/>
      <c r="T973" s="711"/>
      <c r="U973" s="711"/>
      <c r="V973" s="711"/>
      <c r="W973" s="711"/>
      <c r="X973" s="711"/>
      <c r="Y973" s="711"/>
      <c r="Z973" s="711"/>
      <c r="AA973" s="711"/>
      <c r="AB973" s="711"/>
      <c r="AC973" s="711"/>
      <c r="AD973" s="711"/>
      <c r="AE973" s="711"/>
      <c r="AF973" s="711"/>
      <c r="AG973" s="711"/>
      <c r="AH973" s="711"/>
      <c r="AI973" s="711"/>
      <c r="AJ973" s="711"/>
      <c r="AK973" s="711"/>
      <c r="AL973" s="711"/>
      <c r="AM973" s="711"/>
      <c r="AN973" s="711"/>
      <c r="AO973" s="711"/>
      <c r="AP973" s="711"/>
      <c r="AQ973" s="711"/>
      <c r="AR973" s="711"/>
      <c r="AS973" s="711"/>
      <c r="AT973" s="711"/>
      <c r="AU973" s="711"/>
      <c r="AV973" s="711"/>
      <c r="AW973" s="711"/>
      <c r="AX973" s="711"/>
      <c r="AY973" s="711"/>
      <c r="AZ973" s="711"/>
      <c r="BA973" s="711"/>
      <c r="BB973" s="711"/>
      <c r="BC973" s="711"/>
      <c r="BD973" s="711"/>
      <c r="BE973" s="711"/>
      <c r="BF973" s="711"/>
      <c r="BG973" s="711"/>
      <c r="BH973" s="711"/>
      <c r="BI973" s="711"/>
      <c r="BJ973" s="711"/>
      <c r="BK973" s="711"/>
      <c r="BL973" s="711"/>
      <c r="BM973" s="711"/>
      <c r="BN973" s="711"/>
      <c r="BO973" s="711"/>
      <c r="BP973" s="711"/>
      <c r="BQ973" s="639"/>
      <c r="CB973" s="639"/>
    </row>
    <row r="974" ht="15.75" customHeight="1">
      <c r="A974" s="639"/>
      <c r="B974" s="639"/>
      <c r="C974" s="639"/>
      <c r="D974" s="639"/>
      <c r="E974" s="711"/>
      <c r="F974" s="711"/>
      <c r="G974" s="711"/>
      <c r="H974" s="711"/>
      <c r="I974" s="639"/>
      <c r="J974" s="711"/>
      <c r="K974" s="711"/>
      <c r="L974" s="711"/>
      <c r="M974" s="711"/>
      <c r="N974" s="711"/>
      <c r="O974" s="711"/>
      <c r="P974" s="711"/>
      <c r="Q974" s="711"/>
      <c r="R974" s="711"/>
      <c r="S974" s="711"/>
      <c r="T974" s="711"/>
      <c r="U974" s="711"/>
      <c r="V974" s="711"/>
      <c r="W974" s="711"/>
      <c r="X974" s="711"/>
      <c r="Y974" s="711"/>
      <c r="Z974" s="711"/>
      <c r="AA974" s="711"/>
      <c r="AB974" s="711"/>
      <c r="AC974" s="711"/>
      <c r="AD974" s="711"/>
      <c r="AE974" s="711"/>
      <c r="AF974" s="711"/>
      <c r="AG974" s="711"/>
      <c r="AH974" s="711"/>
      <c r="AI974" s="711"/>
      <c r="AJ974" s="711"/>
      <c r="AK974" s="711"/>
      <c r="AL974" s="711"/>
      <c r="AM974" s="711"/>
      <c r="AN974" s="711"/>
      <c r="AO974" s="711"/>
      <c r="AP974" s="711"/>
      <c r="AQ974" s="711"/>
      <c r="AR974" s="711"/>
      <c r="AS974" s="711"/>
      <c r="AT974" s="711"/>
      <c r="AU974" s="711"/>
      <c r="AV974" s="711"/>
      <c r="AW974" s="711"/>
      <c r="AX974" s="711"/>
      <c r="AY974" s="711"/>
      <c r="AZ974" s="711"/>
      <c r="BA974" s="711"/>
      <c r="BB974" s="711"/>
      <c r="BC974" s="711"/>
      <c r="BD974" s="711"/>
      <c r="BE974" s="711"/>
      <c r="BF974" s="711"/>
      <c r="BG974" s="711"/>
      <c r="BH974" s="711"/>
      <c r="BI974" s="711"/>
      <c r="BJ974" s="711"/>
      <c r="BK974" s="711"/>
      <c r="BL974" s="711"/>
      <c r="BM974" s="711"/>
      <c r="BN974" s="711"/>
      <c r="BO974" s="711"/>
      <c r="BP974" s="711"/>
      <c r="BQ974" s="639"/>
      <c r="CB974" s="639"/>
    </row>
    <row r="975" ht="15.75" customHeight="1">
      <c r="A975" s="639"/>
      <c r="B975" s="639"/>
      <c r="C975" s="639"/>
      <c r="D975" s="639"/>
      <c r="E975" s="711"/>
      <c r="F975" s="711"/>
      <c r="G975" s="711"/>
      <c r="H975" s="711"/>
      <c r="I975" s="639"/>
      <c r="J975" s="711"/>
      <c r="K975" s="711"/>
      <c r="L975" s="711"/>
      <c r="M975" s="711"/>
      <c r="N975" s="711"/>
      <c r="O975" s="711"/>
      <c r="P975" s="711"/>
      <c r="Q975" s="711"/>
      <c r="R975" s="711"/>
      <c r="S975" s="711"/>
      <c r="T975" s="711"/>
      <c r="U975" s="711"/>
      <c r="V975" s="711"/>
      <c r="W975" s="711"/>
      <c r="X975" s="711"/>
      <c r="Y975" s="711"/>
      <c r="Z975" s="711"/>
      <c r="AA975" s="711"/>
      <c r="AB975" s="711"/>
      <c r="AC975" s="711"/>
      <c r="AD975" s="711"/>
      <c r="AE975" s="711"/>
      <c r="AF975" s="711"/>
      <c r="AG975" s="711"/>
      <c r="AH975" s="711"/>
      <c r="AI975" s="711"/>
      <c r="AJ975" s="711"/>
      <c r="AK975" s="711"/>
      <c r="AL975" s="711"/>
      <c r="AM975" s="711"/>
      <c r="AN975" s="711"/>
      <c r="AO975" s="711"/>
      <c r="AP975" s="711"/>
      <c r="AQ975" s="711"/>
      <c r="AR975" s="711"/>
      <c r="AS975" s="711"/>
      <c r="AT975" s="711"/>
      <c r="AU975" s="711"/>
      <c r="AV975" s="711"/>
      <c r="AW975" s="711"/>
      <c r="AX975" s="711"/>
      <c r="AY975" s="711"/>
      <c r="AZ975" s="711"/>
      <c r="BA975" s="711"/>
      <c r="BB975" s="711"/>
      <c r="BC975" s="711"/>
      <c r="BD975" s="711"/>
      <c r="BE975" s="711"/>
      <c r="BF975" s="711"/>
      <c r="BG975" s="711"/>
      <c r="BH975" s="711"/>
      <c r="BI975" s="711"/>
      <c r="BJ975" s="711"/>
      <c r="BK975" s="711"/>
      <c r="BL975" s="711"/>
      <c r="BM975" s="711"/>
      <c r="BN975" s="711"/>
      <c r="BO975" s="711"/>
      <c r="BP975" s="711"/>
      <c r="BQ975" s="639"/>
      <c r="CB975" s="639"/>
    </row>
    <row r="976" ht="15.75" customHeight="1">
      <c r="A976" s="639"/>
      <c r="B976" s="639"/>
      <c r="C976" s="639"/>
      <c r="D976" s="639"/>
      <c r="E976" s="711"/>
      <c r="F976" s="711"/>
      <c r="G976" s="711"/>
      <c r="H976" s="711"/>
      <c r="I976" s="639"/>
      <c r="J976" s="711"/>
      <c r="K976" s="711"/>
      <c r="L976" s="711"/>
      <c r="M976" s="711"/>
      <c r="N976" s="711"/>
      <c r="O976" s="711"/>
      <c r="P976" s="711"/>
      <c r="Q976" s="711"/>
      <c r="R976" s="711"/>
      <c r="S976" s="711"/>
      <c r="T976" s="711"/>
      <c r="U976" s="711"/>
      <c r="V976" s="711"/>
      <c r="W976" s="711"/>
      <c r="X976" s="711"/>
      <c r="Y976" s="711"/>
      <c r="Z976" s="711"/>
      <c r="AA976" s="711"/>
      <c r="AB976" s="711"/>
      <c r="AC976" s="711"/>
      <c r="AD976" s="711"/>
      <c r="AE976" s="711"/>
      <c r="AF976" s="711"/>
      <c r="AG976" s="711"/>
      <c r="AH976" s="711"/>
      <c r="AI976" s="711"/>
      <c r="AJ976" s="711"/>
      <c r="AK976" s="711"/>
      <c r="AL976" s="711"/>
      <c r="AM976" s="711"/>
      <c r="AN976" s="711"/>
      <c r="AO976" s="711"/>
      <c r="AP976" s="711"/>
      <c r="AQ976" s="711"/>
      <c r="AR976" s="711"/>
      <c r="AS976" s="711"/>
      <c r="AT976" s="711"/>
      <c r="AU976" s="711"/>
      <c r="AV976" s="711"/>
      <c r="AW976" s="711"/>
      <c r="AX976" s="711"/>
      <c r="AY976" s="711"/>
      <c r="AZ976" s="711"/>
      <c r="BA976" s="711"/>
      <c r="BB976" s="711"/>
      <c r="BC976" s="711"/>
      <c r="BD976" s="711"/>
      <c r="BE976" s="711"/>
      <c r="BF976" s="711"/>
      <c r="BG976" s="711"/>
      <c r="BH976" s="711"/>
      <c r="BI976" s="711"/>
      <c r="BJ976" s="711"/>
      <c r="BK976" s="711"/>
      <c r="BL976" s="711"/>
      <c r="BM976" s="711"/>
      <c r="BN976" s="711"/>
      <c r="BO976" s="711"/>
      <c r="BP976" s="711"/>
      <c r="BQ976" s="639"/>
      <c r="CB976" s="639"/>
    </row>
    <row r="977" ht="15.75" customHeight="1">
      <c r="A977" s="639"/>
      <c r="B977" s="639"/>
      <c r="C977" s="639"/>
      <c r="D977" s="639"/>
      <c r="E977" s="711"/>
      <c r="F977" s="711"/>
      <c r="G977" s="711"/>
      <c r="H977" s="711"/>
      <c r="I977" s="639"/>
      <c r="J977" s="711"/>
      <c r="K977" s="711"/>
      <c r="L977" s="711"/>
      <c r="M977" s="711"/>
      <c r="N977" s="711"/>
      <c r="O977" s="711"/>
      <c r="P977" s="711"/>
      <c r="Q977" s="711"/>
      <c r="R977" s="711"/>
      <c r="S977" s="711"/>
      <c r="T977" s="711"/>
      <c r="U977" s="711"/>
      <c r="V977" s="711"/>
      <c r="W977" s="711"/>
      <c r="X977" s="711"/>
      <c r="Y977" s="711"/>
      <c r="Z977" s="711"/>
      <c r="AA977" s="711"/>
      <c r="AB977" s="711"/>
      <c r="AC977" s="711"/>
      <c r="AD977" s="711"/>
      <c r="AE977" s="711"/>
      <c r="AF977" s="711"/>
      <c r="AG977" s="711"/>
      <c r="AH977" s="711"/>
      <c r="AI977" s="711"/>
      <c r="AJ977" s="711"/>
      <c r="AK977" s="711"/>
      <c r="AL977" s="711"/>
      <c r="AM977" s="711"/>
      <c r="AN977" s="711"/>
      <c r="AO977" s="711"/>
      <c r="AP977" s="711"/>
      <c r="AQ977" s="711"/>
      <c r="AR977" s="711"/>
      <c r="AS977" s="711"/>
      <c r="AT977" s="711"/>
      <c r="AU977" s="711"/>
      <c r="AV977" s="711"/>
      <c r="AW977" s="711"/>
      <c r="AX977" s="711"/>
      <c r="AY977" s="711"/>
      <c r="AZ977" s="711"/>
      <c r="BA977" s="711"/>
      <c r="BB977" s="711"/>
      <c r="BC977" s="711"/>
      <c r="BD977" s="711"/>
      <c r="BE977" s="711"/>
      <c r="BF977" s="711"/>
      <c r="BG977" s="711"/>
      <c r="BH977" s="711"/>
      <c r="BI977" s="711"/>
      <c r="BJ977" s="711"/>
      <c r="BK977" s="711"/>
      <c r="BL977" s="711"/>
      <c r="BM977" s="711"/>
      <c r="BN977" s="711"/>
      <c r="BO977" s="711"/>
      <c r="BP977" s="711"/>
      <c r="BQ977" s="639"/>
      <c r="CB977" s="639"/>
    </row>
    <row r="978" ht="15.75" customHeight="1">
      <c r="A978" s="639"/>
      <c r="B978" s="639"/>
      <c r="C978" s="639"/>
      <c r="D978" s="639"/>
      <c r="E978" s="711"/>
      <c r="F978" s="711"/>
      <c r="G978" s="711"/>
      <c r="H978" s="711"/>
      <c r="I978" s="639"/>
      <c r="J978" s="711"/>
      <c r="K978" s="711"/>
      <c r="L978" s="711"/>
      <c r="M978" s="711"/>
      <c r="N978" s="711"/>
      <c r="O978" s="711"/>
      <c r="P978" s="711"/>
      <c r="Q978" s="711"/>
      <c r="R978" s="711"/>
      <c r="S978" s="711"/>
      <c r="T978" s="711"/>
      <c r="U978" s="711"/>
      <c r="V978" s="711"/>
      <c r="W978" s="711"/>
      <c r="X978" s="711"/>
      <c r="Y978" s="711"/>
      <c r="Z978" s="711"/>
      <c r="AA978" s="711"/>
      <c r="AB978" s="711"/>
      <c r="AC978" s="711"/>
      <c r="AD978" s="711"/>
      <c r="AE978" s="711"/>
      <c r="AF978" s="711"/>
      <c r="AG978" s="711"/>
      <c r="AH978" s="711"/>
      <c r="AI978" s="711"/>
      <c r="AJ978" s="711"/>
      <c r="AK978" s="711"/>
      <c r="AL978" s="711"/>
      <c r="AM978" s="711"/>
      <c r="AN978" s="711"/>
      <c r="AO978" s="711"/>
      <c r="AP978" s="711"/>
      <c r="AQ978" s="711"/>
      <c r="AR978" s="711"/>
      <c r="AS978" s="711"/>
      <c r="AT978" s="711"/>
      <c r="AU978" s="711"/>
      <c r="AV978" s="711"/>
      <c r="AW978" s="711"/>
      <c r="AX978" s="711"/>
      <c r="AY978" s="711"/>
      <c r="AZ978" s="711"/>
      <c r="BA978" s="711"/>
      <c r="BB978" s="711"/>
      <c r="BC978" s="711"/>
      <c r="BD978" s="711"/>
      <c r="BE978" s="711"/>
      <c r="BF978" s="711"/>
      <c r="BG978" s="711"/>
      <c r="BH978" s="711"/>
      <c r="BI978" s="711"/>
      <c r="BJ978" s="711"/>
      <c r="BK978" s="711"/>
      <c r="BL978" s="711"/>
      <c r="BM978" s="711"/>
      <c r="BN978" s="711"/>
      <c r="BO978" s="711"/>
      <c r="BP978" s="711"/>
      <c r="BQ978" s="639"/>
      <c r="CB978" s="639"/>
    </row>
    <row r="979" ht="15.75" customHeight="1">
      <c r="A979" s="639"/>
      <c r="B979" s="639"/>
      <c r="C979" s="639"/>
      <c r="D979" s="639"/>
      <c r="E979" s="711"/>
      <c r="F979" s="711"/>
      <c r="G979" s="711"/>
      <c r="H979" s="711"/>
      <c r="I979" s="639"/>
      <c r="J979" s="711"/>
      <c r="K979" s="711"/>
      <c r="L979" s="711"/>
      <c r="M979" s="711"/>
      <c r="N979" s="711"/>
      <c r="O979" s="711"/>
      <c r="P979" s="711"/>
      <c r="Q979" s="711"/>
      <c r="R979" s="711"/>
      <c r="S979" s="711"/>
      <c r="T979" s="711"/>
      <c r="U979" s="711"/>
      <c r="V979" s="711"/>
      <c r="W979" s="711"/>
      <c r="X979" s="711"/>
      <c r="Y979" s="711"/>
      <c r="Z979" s="711"/>
      <c r="AA979" s="711"/>
      <c r="AB979" s="711"/>
      <c r="AC979" s="711"/>
      <c r="AD979" s="711"/>
      <c r="AE979" s="711"/>
      <c r="AF979" s="711"/>
      <c r="AG979" s="711"/>
      <c r="AH979" s="711"/>
      <c r="AI979" s="711"/>
      <c r="AJ979" s="711"/>
      <c r="AK979" s="711"/>
      <c r="AL979" s="711"/>
      <c r="AM979" s="711"/>
      <c r="AN979" s="711"/>
      <c r="AO979" s="711"/>
      <c r="AP979" s="711"/>
      <c r="AQ979" s="711"/>
      <c r="AR979" s="711"/>
      <c r="AS979" s="711"/>
      <c r="AT979" s="711"/>
      <c r="AU979" s="711"/>
      <c r="AV979" s="711"/>
      <c r="AW979" s="711"/>
      <c r="AX979" s="711"/>
      <c r="AY979" s="711"/>
      <c r="AZ979" s="711"/>
      <c r="BA979" s="711"/>
      <c r="BB979" s="711"/>
      <c r="BC979" s="711"/>
      <c r="BD979" s="711"/>
      <c r="BE979" s="711"/>
      <c r="BF979" s="711"/>
      <c r="BG979" s="711"/>
      <c r="BH979" s="711"/>
      <c r="BI979" s="711"/>
      <c r="BJ979" s="711"/>
      <c r="BK979" s="711"/>
      <c r="BL979" s="711"/>
      <c r="BM979" s="711"/>
      <c r="BN979" s="711"/>
      <c r="BO979" s="711"/>
      <c r="BP979" s="711"/>
      <c r="BQ979" s="639"/>
      <c r="CB979" s="639"/>
    </row>
    <row r="980" ht="15.75" customHeight="1">
      <c r="A980" s="639"/>
      <c r="B980" s="639"/>
      <c r="C980" s="639"/>
      <c r="D980" s="639"/>
      <c r="E980" s="711"/>
      <c r="F980" s="711"/>
      <c r="G980" s="711"/>
      <c r="H980" s="711"/>
      <c r="I980" s="639"/>
      <c r="J980" s="711"/>
      <c r="K980" s="711"/>
      <c r="L980" s="711"/>
      <c r="M980" s="711"/>
      <c r="N980" s="711"/>
      <c r="O980" s="711"/>
      <c r="P980" s="711"/>
      <c r="Q980" s="711"/>
      <c r="R980" s="711"/>
      <c r="S980" s="711"/>
      <c r="T980" s="711"/>
      <c r="U980" s="711"/>
      <c r="V980" s="711"/>
      <c r="W980" s="711"/>
      <c r="X980" s="711"/>
      <c r="Y980" s="711"/>
      <c r="Z980" s="711"/>
      <c r="AA980" s="711"/>
      <c r="AB980" s="711"/>
      <c r="AC980" s="711"/>
      <c r="AD980" s="711"/>
      <c r="AE980" s="711"/>
      <c r="AF980" s="711"/>
      <c r="AG980" s="711"/>
      <c r="AH980" s="711"/>
      <c r="AI980" s="711"/>
      <c r="AJ980" s="711"/>
      <c r="AK980" s="711"/>
      <c r="AL980" s="711"/>
      <c r="AM980" s="711"/>
      <c r="AN980" s="711"/>
      <c r="AO980" s="711"/>
      <c r="AP980" s="711"/>
      <c r="AQ980" s="711"/>
      <c r="AR980" s="711"/>
      <c r="AS980" s="711"/>
      <c r="AT980" s="711"/>
      <c r="AU980" s="711"/>
      <c r="AV980" s="711"/>
      <c r="AW980" s="711"/>
      <c r="AX980" s="711"/>
      <c r="AY980" s="711"/>
      <c r="AZ980" s="711"/>
      <c r="BA980" s="711"/>
      <c r="BB980" s="711"/>
      <c r="BC980" s="711"/>
      <c r="BD980" s="711"/>
      <c r="BE980" s="711"/>
      <c r="BF980" s="711"/>
      <c r="BG980" s="711"/>
      <c r="BH980" s="711"/>
      <c r="BI980" s="711"/>
      <c r="BJ980" s="711"/>
      <c r="BK980" s="711"/>
      <c r="BL980" s="711"/>
      <c r="BM980" s="711"/>
      <c r="BN980" s="711"/>
      <c r="BO980" s="711"/>
      <c r="BP980" s="711"/>
      <c r="BQ980" s="639"/>
      <c r="CB980" s="639"/>
    </row>
    <row r="981" ht="15.75" customHeight="1">
      <c r="A981" s="639"/>
      <c r="B981" s="639"/>
      <c r="C981" s="639"/>
      <c r="D981" s="639"/>
      <c r="E981" s="711"/>
      <c r="F981" s="711"/>
      <c r="G981" s="711"/>
      <c r="H981" s="711"/>
      <c r="I981" s="639"/>
      <c r="J981" s="711"/>
      <c r="K981" s="711"/>
      <c r="L981" s="711"/>
      <c r="M981" s="711"/>
      <c r="N981" s="711"/>
      <c r="O981" s="711"/>
      <c r="P981" s="711"/>
      <c r="Q981" s="711"/>
      <c r="R981" s="711"/>
      <c r="S981" s="711"/>
      <c r="T981" s="711"/>
      <c r="U981" s="711"/>
      <c r="V981" s="711"/>
      <c r="W981" s="711"/>
      <c r="X981" s="711"/>
      <c r="Y981" s="711"/>
      <c r="Z981" s="711"/>
      <c r="AA981" s="711"/>
      <c r="AB981" s="711"/>
      <c r="AC981" s="711"/>
      <c r="AD981" s="711"/>
      <c r="AE981" s="711"/>
      <c r="AF981" s="711"/>
      <c r="AG981" s="711"/>
      <c r="AH981" s="711"/>
      <c r="AI981" s="711"/>
      <c r="AJ981" s="711"/>
      <c r="AK981" s="711"/>
      <c r="AL981" s="711"/>
      <c r="AM981" s="711"/>
      <c r="AN981" s="711"/>
      <c r="AO981" s="711"/>
      <c r="AP981" s="711"/>
      <c r="AQ981" s="711"/>
      <c r="AR981" s="711"/>
      <c r="AS981" s="711"/>
      <c r="AT981" s="711"/>
      <c r="AU981" s="711"/>
      <c r="AV981" s="711"/>
      <c r="AW981" s="711"/>
      <c r="AX981" s="711"/>
      <c r="AY981" s="711"/>
      <c r="AZ981" s="711"/>
      <c r="BA981" s="711"/>
      <c r="BB981" s="711"/>
      <c r="BC981" s="711"/>
      <c r="BD981" s="711"/>
      <c r="BE981" s="711"/>
      <c r="BF981" s="711"/>
      <c r="BG981" s="711"/>
      <c r="BH981" s="711"/>
      <c r="BI981" s="711"/>
      <c r="BJ981" s="711"/>
      <c r="BK981" s="711"/>
      <c r="BL981" s="711"/>
      <c r="BM981" s="711"/>
      <c r="BN981" s="711"/>
      <c r="BO981" s="711"/>
      <c r="BP981" s="711"/>
      <c r="BQ981" s="639"/>
      <c r="CB981" s="639"/>
    </row>
    <row r="982" ht="15.75" customHeight="1">
      <c r="A982" s="639"/>
      <c r="B982" s="639"/>
      <c r="C982" s="639"/>
      <c r="D982" s="639"/>
      <c r="E982" s="711"/>
      <c r="F982" s="711"/>
      <c r="G982" s="711"/>
      <c r="H982" s="711"/>
      <c r="I982" s="639"/>
      <c r="J982" s="711"/>
      <c r="K982" s="711"/>
      <c r="L982" s="711"/>
      <c r="M982" s="711"/>
      <c r="N982" s="711"/>
      <c r="O982" s="711"/>
      <c r="P982" s="711"/>
      <c r="Q982" s="711"/>
      <c r="R982" s="711"/>
      <c r="S982" s="711"/>
      <c r="T982" s="711"/>
      <c r="U982" s="711"/>
      <c r="V982" s="711"/>
      <c r="W982" s="711"/>
      <c r="X982" s="711"/>
      <c r="Y982" s="711"/>
      <c r="Z982" s="711"/>
      <c r="AA982" s="711"/>
      <c r="AB982" s="711"/>
      <c r="AC982" s="711"/>
      <c r="AD982" s="711"/>
      <c r="AE982" s="711"/>
      <c r="AF982" s="711"/>
      <c r="AG982" s="711"/>
      <c r="AH982" s="711"/>
      <c r="AI982" s="711"/>
      <c r="AJ982" s="711"/>
      <c r="AK982" s="711"/>
      <c r="AL982" s="711"/>
      <c r="AM982" s="711"/>
      <c r="AN982" s="711"/>
      <c r="AO982" s="711"/>
      <c r="AP982" s="711"/>
      <c r="AQ982" s="711"/>
      <c r="AR982" s="711"/>
      <c r="AS982" s="711"/>
      <c r="AT982" s="711"/>
      <c r="AU982" s="711"/>
      <c r="AV982" s="711"/>
      <c r="AW982" s="711"/>
      <c r="AX982" s="711"/>
      <c r="AY982" s="711"/>
      <c r="AZ982" s="711"/>
      <c r="BA982" s="711"/>
      <c r="BB982" s="711"/>
      <c r="BC982" s="711"/>
      <c r="BD982" s="711"/>
      <c r="BE982" s="711"/>
      <c r="BF982" s="711"/>
      <c r="BG982" s="711"/>
      <c r="BH982" s="711"/>
      <c r="BI982" s="711"/>
      <c r="BJ982" s="711"/>
      <c r="BK982" s="711"/>
      <c r="BL982" s="711"/>
      <c r="BM982" s="711"/>
      <c r="BN982" s="711"/>
      <c r="BO982" s="711"/>
      <c r="BP982" s="711"/>
      <c r="BQ982" s="639"/>
      <c r="CB982" s="639"/>
    </row>
    <row r="983" ht="15.75" customHeight="1">
      <c r="A983" s="639"/>
      <c r="B983" s="639"/>
      <c r="C983" s="639"/>
      <c r="D983" s="639"/>
      <c r="E983" s="711"/>
      <c r="F983" s="711"/>
      <c r="G983" s="711"/>
      <c r="H983" s="711"/>
      <c r="I983" s="639"/>
      <c r="J983" s="711"/>
      <c r="K983" s="711"/>
      <c r="L983" s="711"/>
      <c r="M983" s="711"/>
      <c r="N983" s="711"/>
      <c r="O983" s="711"/>
      <c r="P983" s="711"/>
      <c r="Q983" s="711"/>
      <c r="R983" s="711"/>
      <c r="S983" s="711"/>
      <c r="T983" s="711"/>
      <c r="U983" s="711"/>
      <c r="V983" s="711"/>
      <c r="W983" s="711"/>
      <c r="X983" s="711"/>
      <c r="Y983" s="711"/>
      <c r="Z983" s="711"/>
      <c r="AA983" s="711"/>
      <c r="AB983" s="711"/>
      <c r="AC983" s="711"/>
      <c r="AD983" s="711"/>
      <c r="AE983" s="711"/>
      <c r="AF983" s="711"/>
      <c r="AG983" s="711"/>
      <c r="AH983" s="711"/>
      <c r="AI983" s="711"/>
      <c r="AJ983" s="711"/>
      <c r="AK983" s="711"/>
      <c r="AL983" s="711"/>
      <c r="AM983" s="711"/>
      <c r="AN983" s="711"/>
      <c r="AO983" s="711"/>
      <c r="AP983" s="711"/>
      <c r="AQ983" s="711"/>
      <c r="AR983" s="711"/>
      <c r="AS983" s="711"/>
      <c r="AT983" s="711"/>
      <c r="AU983" s="711"/>
      <c r="AV983" s="711"/>
      <c r="AW983" s="711"/>
      <c r="AX983" s="711"/>
      <c r="AY983" s="711"/>
      <c r="AZ983" s="711"/>
      <c r="BA983" s="711"/>
      <c r="BB983" s="711"/>
      <c r="BC983" s="711"/>
      <c r="BD983" s="711"/>
      <c r="BE983" s="711"/>
      <c r="BF983" s="711"/>
      <c r="BG983" s="711"/>
      <c r="BH983" s="711"/>
      <c r="BI983" s="711"/>
      <c r="BJ983" s="711"/>
      <c r="BK983" s="711"/>
      <c r="BL983" s="711"/>
      <c r="BM983" s="711"/>
      <c r="BN983" s="711"/>
      <c r="BO983" s="711"/>
      <c r="BP983" s="711"/>
      <c r="BQ983" s="639"/>
      <c r="CB983" s="639"/>
    </row>
    <row r="984" ht="15.75" customHeight="1">
      <c r="A984" s="639"/>
      <c r="B984" s="639"/>
      <c r="C984" s="639"/>
      <c r="D984" s="639"/>
      <c r="E984" s="711"/>
      <c r="F984" s="711"/>
      <c r="G984" s="711"/>
      <c r="H984" s="711"/>
      <c r="I984" s="639"/>
      <c r="J984" s="711"/>
      <c r="K984" s="711"/>
      <c r="L984" s="711"/>
      <c r="M984" s="711"/>
      <c r="N984" s="711"/>
      <c r="O984" s="711"/>
      <c r="P984" s="711"/>
      <c r="Q984" s="711"/>
      <c r="R984" s="711"/>
      <c r="S984" s="711"/>
      <c r="T984" s="711"/>
      <c r="U984" s="711"/>
      <c r="V984" s="711"/>
      <c r="W984" s="711"/>
      <c r="X984" s="711"/>
      <c r="Y984" s="711"/>
      <c r="Z984" s="711"/>
      <c r="AA984" s="711"/>
      <c r="AB984" s="711"/>
      <c r="AC984" s="711"/>
      <c r="AD984" s="711"/>
      <c r="AE984" s="711"/>
      <c r="AF984" s="711"/>
      <c r="AG984" s="711"/>
      <c r="AH984" s="711"/>
      <c r="AI984" s="711"/>
      <c r="AJ984" s="711"/>
      <c r="AK984" s="711"/>
      <c r="AL984" s="711"/>
      <c r="AM984" s="711"/>
      <c r="AN984" s="711"/>
      <c r="AO984" s="711"/>
      <c r="AP984" s="711"/>
      <c r="AQ984" s="711"/>
      <c r="AR984" s="711"/>
      <c r="AS984" s="711"/>
      <c r="AT984" s="711"/>
      <c r="AU984" s="711"/>
      <c r="AV984" s="711"/>
      <c r="AW984" s="711"/>
      <c r="AX984" s="711"/>
      <c r="AY984" s="711"/>
      <c r="AZ984" s="711"/>
      <c r="BA984" s="711"/>
      <c r="BB984" s="711"/>
      <c r="BC984" s="711"/>
      <c r="BD984" s="711"/>
      <c r="BE984" s="711"/>
      <c r="BF984" s="711"/>
      <c r="BG984" s="711"/>
      <c r="BH984" s="711"/>
      <c r="BI984" s="711"/>
      <c r="BJ984" s="711"/>
      <c r="BK984" s="711"/>
      <c r="BL984" s="711"/>
      <c r="BM984" s="711"/>
      <c r="BN984" s="711"/>
      <c r="BO984" s="711"/>
      <c r="BP984" s="711"/>
      <c r="BQ984" s="639"/>
      <c r="CB984" s="639"/>
    </row>
    <row r="985" ht="15.75" customHeight="1">
      <c r="A985" s="639"/>
      <c r="B985" s="639"/>
      <c r="C985" s="639"/>
      <c r="D985" s="639"/>
      <c r="E985" s="711"/>
      <c r="F985" s="711"/>
      <c r="G985" s="711"/>
      <c r="H985" s="711"/>
      <c r="I985" s="639"/>
      <c r="J985" s="711"/>
      <c r="K985" s="711"/>
      <c r="L985" s="711"/>
      <c r="M985" s="711"/>
      <c r="N985" s="711"/>
      <c r="O985" s="711"/>
      <c r="P985" s="711"/>
      <c r="Q985" s="711"/>
      <c r="R985" s="711"/>
      <c r="S985" s="711"/>
      <c r="T985" s="711"/>
      <c r="U985" s="711"/>
      <c r="V985" s="711"/>
      <c r="W985" s="711"/>
      <c r="X985" s="711"/>
      <c r="Y985" s="711"/>
      <c r="Z985" s="711"/>
      <c r="AA985" s="711"/>
      <c r="AB985" s="711"/>
      <c r="AC985" s="711"/>
      <c r="AD985" s="711"/>
      <c r="AE985" s="711"/>
      <c r="AF985" s="711"/>
      <c r="AG985" s="711"/>
      <c r="AH985" s="711"/>
      <c r="AI985" s="711"/>
      <c r="AJ985" s="711"/>
      <c r="AK985" s="711"/>
      <c r="AL985" s="711"/>
      <c r="AM985" s="711"/>
      <c r="AN985" s="711"/>
      <c r="AO985" s="711"/>
      <c r="AP985" s="711"/>
      <c r="AQ985" s="711"/>
      <c r="AR985" s="711"/>
      <c r="AS985" s="711"/>
      <c r="AT985" s="711"/>
      <c r="AU985" s="711"/>
      <c r="AV985" s="711"/>
      <c r="AW985" s="711"/>
      <c r="AX985" s="711"/>
      <c r="AY985" s="711"/>
      <c r="AZ985" s="711"/>
      <c r="BA985" s="711"/>
      <c r="BB985" s="711"/>
      <c r="BC985" s="711"/>
      <c r="BD985" s="711"/>
      <c r="BE985" s="711"/>
      <c r="BF985" s="711"/>
      <c r="BG985" s="711"/>
      <c r="BH985" s="711"/>
      <c r="BI985" s="711"/>
      <c r="BJ985" s="711"/>
      <c r="BK985" s="711"/>
      <c r="BL985" s="711"/>
      <c r="BM985" s="711"/>
      <c r="BN985" s="711"/>
      <c r="BO985" s="711"/>
      <c r="BP985" s="711"/>
      <c r="BQ985" s="639"/>
      <c r="CB985" s="639"/>
    </row>
    <row r="986" ht="15.75" customHeight="1">
      <c r="A986" s="639"/>
      <c r="B986" s="639"/>
      <c r="C986" s="639"/>
      <c r="D986" s="639"/>
      <c r="E986" s="711"/>
      <c r="F986" s="711"/>
      <c r="G986" s="711"/>
      <c r="H986" s="711"/>
      <c r="I986" s="639"/>
      <c r="J986" s="711"/>
      <c r="K986" s="711"/>
      <c r="L986" s="711"/>
      <c r="M986" s="711"/>
      <c r="N986" s="711"/>
      <c r="O986" s="711"/>
      <c r="P986" s="711"/>
      <c r="Q986" s="711"/>
      <c r="R986" s="711"/>
      <c r="S986" s="711"/>
      <c r="T986" s="711"/>
      <c r="U986" s="711"/>
      <c r="V986" s="711"/>
      <c r="W986" s="711"/>
      <c r="X986" s="711"/>
      <c r="Y986" s="711"/>
      <c r="Z986" s="711"/>
      <c r="AA986" s="711"/>
      <c r="AB986" s="711"/>
      <c r="AC986" s="711"/>
      <c r="AD986" s="711"/>
      <c r="AE986" s="711"/>
      <c r="AF986" s="711"/>
      <c r="AG986" s="711"/>
      <c r="AH986" s="711"/>
      <c r="AI986" s="711"/>
      <c r="AJ986" s="711"/>
      <c r="AK986" s="711"/>
      <c r="AL986" s="711"/>
      <c r="AM986" s="711"/>
      <c r="AN986" s="711"/>
      <c r="AO986" s="711"/>
      <c r="AP986" s="711"/>
      <c r="AQ986" s="711"/>
      <c r="AR986" s="711"/>
      <c r="AS986" s="711"/>
      <c r="AT986" s="711"/>
      <c r="AU986" s="711"/>
      <c r="AV986" s="711"/>
      <c r="AW986" s="711"/>
      <c r="AX986" s="711"/>
      <c r="AY986" s="711"/>
      <c r="AZ986" s="711"/>
      <c r="BA986" s="711"/>
      <c r="BB986" s="711"/>
      <c r="BC986" s="711"/>
      <c r="BD986" s="711"/>
      <c r="BE986" s="711"/>
      <c r="BF986" s="711"/>
      <c r="BG986" s="711"/>
      <c r="BH986" s="711"/>
      <c r="BI986" s="711"/>
      <c r="BJ986" s="711"/>
      <c r="BK986" s="711"/>
      <c r="BL986" s="711"/>
      <c r="BM986" s="711"/>
      <c r="BN986" s="711"/>
      <c r="BO986" s="711"/>
      <c r="BP986" s="711"/>
      <c r="BQ986" s="639"/>
      <c r="CB986" s="639"/>
    </row>
    <row r="987" ht="15.75" customHeight="1">
      <c r="A987" s="639"/>
      <c r="B987" s="639"/>
      <c r="C987" s="639"/>
      <c r="D987" s="639"/>
      <c r="E987" s="711"/>
      <c r="F987" s="711"/>
      <c r="G987" s="711"/>
      <c r="H987" s="711"/>
      <c r="I987" s="639"/>
      <c r="J987" s="711"/>
      <c r="K987" s="711"/>
      <c r="L987" s="711"/>
      <c r="M987" s="711"/>
      <c r="N987" s="711"/>
      <c r="O987" s="711"/>
      <c r="P987" s="711"/>
      <c r="Q987" s="711"/>
      <c r="R987" s="711"/>
      <c r="S987" s="711"/>
      <c r="T987" s="711"/>
      <c r="U987" s="711"/>
      <c r="V987" s="711"/>
      <c r="W987" s="711"/>
      <c r="X987" s="711"/>
      <c r="Y987" s="711"/>
      <c r="Z987" s="711"/>
      <c r="AA987" s="711"/>
      <c r="AB987" s="711"/>
      <c r="AC987" s="711"/>
      <c r="AD987" s="711"/>
      <c r="AE987" s="711"/>
      <c r="AF987" s="711"/>
      <c r="AG987" s="711"/>
      <c r="AH987" s="711"/>
      <c r="AI987" s="711"/>
      <c r="AJ987" s="711"/>
      <c r="AK987" s="711"/>
      <c r="AL987" s="711"/>
      <c r="AM987" s="711"/>
      <c r="AN987" s="711"/>
      <c r="AO987" s="711"/>
      <c r="AP987" s="711"/>
      <c r="AQ987" s="711"/>
      <c r="AR987" s="711"/>
      <c r="AS987" s="711"/>
      <c r="AT987" s="711"/>
      <c r="AU987" s="711"/>
      <c r="AV987" s="711"/>
      <c r="AW987" s="711"/>
      <c r="AX987" s="711"/>
      <c r="AY987" s="711"/>
      <c r="AZ987" s="711"/>
      <c r="BA987" s="711"/>
      <c r="BB987" s="711"/>
      <c r="BC987" s="711"/>
      <c r="BD987" s="711"/>
      <c r="BE987" s="711"/>
      <c r="BF987" s="711"/>
      <c r="BG987" s="711"/>
      <c r="BH987" s="711"/>
      <c r="BI987" s="711"/>
      <c r="BJ987" s="711"/>
      <c r="BK987" s="711"/>
      <c r="BL987" s="711"/>
      <c r="BM987" s="711"/>
      <c r="BN987" s="711"/>
      <c r="BO987" s="711"/>
      <c r="BP987" s="711"/>
      <c r="BQ987" s="639"/>
      <c r="CB987" s="639"/>
    </row>
    <row r="988" ht="15.75" customHeight="1">
      <c r="A988" s="639"/>
      <c r="B988" s="639"/>
      <c r="C988" s="639"/>
      <c r="D988" s="639"/>
      <c r="E988" s="711"/>
      <c r="F988" s="711"/>
      <c r="G988" s="711"/>
      <c r="H988" s="711"/>
      <c r="I988" s="639"/>
      <c r="J988" s="711"/>
      <c r="K988" s="711"/>
      <c r="L988" s="711"/>
      <c r="M988" s="711"/>
      <c r="N988" s="711"/>
      <c r="O988" s="711"/>
      <c r="P988" s="711"/>
      <c r="Q988" s="711"/>
      <c r="R988" s="711"/>
      <c r="S988" s="711"/>
      <c r="T988" s="711"/>
      <c r="U988" s="711"/>
      <c r="V988" s="711"/>
      <c r="W988" s="711"/>
      <c r="X988" s="711"/>
      <c r="Y988" s="711"/>
      <c r="Z988" s="711"/>
      <c r="AA988" s="711"/>
      <c r="AB988" s="711"/>
      <c r="AC988" s="711"/>
      <c r="AD988" s="711"/>
      <c r="AE988" s="711"/>
      <c r="AF988" s="711"/>
      <c r="AG988" s="711"/>
      <c r="AH988" s="711"/>
      <c r="AI988" s="711"/>
      <c r="AJ988" s="711"/>
      <c r="AK988" s="711"/>
      <c r="AL988" s="711"/>
      <c r="AM988" s="711"/>
      <c r="AN988" s="711"/>
      <c r="AO988" s="711"/>
      <c r="AP988" s="711"/>
      <c r="AQ988" s="711"/>
      <c r="AR988" s="711"/>
      <c r="AS988" s="711"/>
      <c r="AT988" s="711"/>
      <c r="AU988" s="711"/>
      <c r="AV988" s="711"/>
      <c r="AW988" s="711"/>
      <c r="AX988" s="711"/>
      <c r="AY988" s="711"/>
      <c r="AZ988" s="711"/>
      <c r="BA988" s="711"/>
      <c r="BB988" s="711"/>
      <c r="BC988" s="711"/>
      <c r="BD988" s="711"/>
      <c r="BE988" s="711"/>
      <c r="BF988" s="711"/>
      <c r="BG988" s="711"/>
      <c r="BH988" s="711"/>
      <c r="BI988" s="711"/>
      <c r="BJ988" s="711"/>
      <c r="BK988" s="711"/>
      <c r="BL988" s="711"/>
      <c r="BM988" s="711"/>
      <c r="BN988" s="711"/>
      <c r="BO988" s="711"/>
      <c r="BP988" s="711"/>
      <c r="BQ988" s="639"/>
      <c r="CB988" s="639"/>
    </row>
    <row r="989" ht="15.75" customHeight="1">
      <c r="A989" s="639"/>
      <c r="B989" s="639"/>
      <c r="C989" s="639"/>
      <c r="D989" s="639"/>
      <c r="E989" s="711"/>
      <c r="F989" s="711"/>
      <c r="G989" s="711"/>
      <c r="H989" s="711"/>
      <c r="I989" s="639"/>
      <c r="J989" s="711"/>
      <c r="K989" s="711"/>
      <c r="L989" s="711"/>
      <c r="M989" s="711"/>
      <c r="N989" s="711"/>
      <c r="O989" s="711"/>
      <c r="P989" s="711"/>
      <c r="Q989" s="711"/>
      <c r="R989" s="711"/>
      <c r="S989" s="711"/>
      <c r="T989" s="711"/>
      <c r="U989" s="711"/>
      <c r="V989" s="711"/>
      <c r="W989" s="711"/>
      <c r="X989" s="711"/>
      <c r="Y989" s="711"/>
      <c r="Z989" s="711"/>
      <c r="AA989" s="711"/>
      <c r="AB989" s="711"/>
      <c r="AC989" s="711"/>
      <c r="AD989" s="711"/>
      <c r="AE989" s="711"/>
      <c r="AF989" s="711"/>
      <c r="AG989" s="711"/>
      <c r="AH989" s="711"/>
      <c r="AI989" s="711"/>
      <c r="AJ989" s="711"/>
      <c r="AK989" s="711"/>
      <c r="AL989" s="711"/>
      <c r="AM989" s="711"/>
      <c r="AN989" s="711"/>
      <c r="AO989" s="711"/>
      <c r="AP989" s="711"/>
      <c r="AQ989" s="711"/>
      <c r="AR989" s="711"/>
      <c r="AS989" s="711"/>
      <c r="AT989" s="711"/>
      <c r="AU989" s="711"/>
      <c r="AV989" s="711"/>
      <c r="AW989" s="711"/>
      <c r="AX989" s="711"/>
      <c r="AY989" s="711"/>
      <c r="AZ989" s="711"/>
      <c r="BA989" s="711"/>
      <c r="BB989" s="711"/>
      <c r="BC989" s="711"/>
      <c r="BD989" s="711"/>
      <c r="BE989" s="711"/>
      <c r="BF989" s="711"/>
      <c r="BG989" s="711"/>
      <c r="BH989" s="711"/>
      <c r="BI989" s="711"/>
      <c r="BJ989" s="711"/>
      <c r="BK989" s="711"/>
      <c r="BL989" s="711"/>
      <c r="BM989" s="711"/>
      <c r="BN989" s="711"/>
      <c r="BO989" s="711"/>
      <c r="BP989" s="711"/>
      <c r="BQ989" s="639"/>
      <c r="CB989" s="639"/>
    </row>
    <row r="990" ht="15.75" customHeight="1">
      <c r="A990" s="639"/>
      <c r="B990" s="639"/>
      <c r="C990" s="639"/>
      <c r="D990" s="639"/>
      <c r="E990" s="711"/>
      <c r="F990" s="711"/>
      <c r="G990" s="711"/>
      <c r="H990" s="711"/>
      <c r="I990" s="639"/>
      <c r="J990" s="711"/>
      <c r="K990" s="711"/>
      <c r="L990" s="711"/>
      <c r="M990" s="711"/>
      <c r="N990" s="711"/>
      <c r="O990" s="711"/>
      <c r="P990" s="711"/>
      <c r="Q990" s="711"/>
      <c r="R990" s="711"/>
      <c r="S990" s="711"/>
      <c r="T990" s="711"/>
      <c r="U990" s="711"/>
      <c r="V990" s="711"/>
      <c r="W990" s="711"/>
      <c r="X990" s="711"/>
      <c r="Y990" s="711"/>
      <c r="Z990" s="711"/>
      <c r="AA990" s="711"/>
      <c r="AB990" s="711"/>
      <c r="AC990" s="711"/>
      <c r="AD990" s="711"/>
      <c r="AE990" s="711"/>
      <c r="AF990" s="711"/>
      <c r="AG990" s="711"/>
      <c r="AH990" s="711"/>
      <c r="AI990" s="711"/>
      <c r="AJ990" s="711"/>
      <c r="AK990" s="711"/>
      <c r="AL990" s="711"/>
      <c r="AM990" s="711"/>
      <c r="AN990" s="711"/>
      <c r="AO990" s="711"/>
      <c r="AP990" s="711"/>
      <c r="AQ990" s="711"/>
      <c r="AR990" s="711"/>
      <c r="AS990" s="711"/>
      <c r="AT990" s="711"/>
      <c r="AU990" s="711"/>
      <c r="AV990" s="711"/>
      <c r="AW990" s="711"/>
      <c r="AX990" s="711"/>
      <c r="AY990" s="711"/>
      <c r="AZ990" s="711"/>
      <c r="BA990" s="711"/>
      <c r="BB990" s="711"/>
      <c r="BC990" s="711"/>
      <c r="BD990" s="711"/>
      <c r="BE990" s="711"/>
      <c r="BF990" s="711"/>
      <c r="BG990" s="711"/>
      <c r="BH990" s="711"/>
      <c r="BI990" s="711"/>
      <c r="BJ990" s="711"/>
      <c r="BK990" s="711"/>
      <c r="BL990" s="711"/>
      <c r="BM990" s="711"/>
      <c r="BN990" s="711"/>
      <c r="BO990" s="711"/>
      <c r="BP990" s="711"/>
      <c r="BQ990" s="639"/>
      <c r="CB990" s="639"/>
    </row>
    <row r="991" ht="15.75" customHeight="1">
      <c r="A991" s="639"/>
      <c r="B991" s="639"/>
      <c r="C991" s="639"/>
      <c r="D991" s="639"/>
      <c r="E991" s="711"/>
      <c r="F991" s="711"/>
      <c r="G991" s="711"/>
      <c r="H991" s="711"/>
      <c r="I991" s="639"/>
      <c r="J991" s="711"/>
      <c r="K991" s="711"/>
      <c r="L991" s="711"/>
      <c r="M991" s="711"/>
      <c r="N991" s="711"/>
      <c r="O991" s="711"/>
      <c r="P991" s="711"/>
      <c r="Q991" s="711"/>
      <c r="R991" s="711"/>
      <c r="S991" s="711"/>
      <c r="T991" s="711"/>
      <c r="U991" s="711"/>
      <c r="V991" s="711"/>
      <c r="W991" s="711"/>
      <c r="X991" s="711"/>
      <c r="Y991" s="711"/>
      <c r="Z991" s="711"/>
      <c r="AA991" s="711"/>
      <c r="AB991" s="711"/>
      <c r="AC991" s="711"/>
      <c r="AD991" s="711"/>
      <c r="AE991" s="711"/>
      <c r="AF991" s="711"/>
      <c r="AG991" s="711"/>
      <c r="AH991" s="711"/>
      <c r="AI991" s="711"/>
      <c r="AJ991" s="711"/>
      <c r="AK991" s="711"/>
      <c r="AL991" s="711"/>
      <c r="AM991" s="711"/>
      <c r="AN991" s="711"/>
      <c r="AO991" s="711"/>
      <c r="AP991" s="711"/>
      <c r="AQ991" s="711"/>
      <c r="AR991" s="711"/>
      <c r="AS991" s="711"/>
      <c r="AT991" s="711"/>
      <c r="AU991" s="711"/>
      <c r="AV991" s="711"/>
      <c r="AW991" s="711"/>
      <c r="AX991" s="711"/>
      <c r="AY991" s="711"/>
      <c r="AZ991" s="711"/>
      <c r="BA991" s="711"/>
      <c r="BB991" s="711"/>
      <c r="BC991" s="711"/>
      <c r="BD991" s="711"/>
      <c r="BE991" s="711"/>
      <c r="BF991" s="711"/>
      <c r="BG991" s="711"/>
      <c r="BH991" s="711"/>
      <c r="BI991" s="711"/>
      <c r="BJ991" s="711"/>
      <c r="BK991" s="711"/>
      <c r="BL991" s="711"/>
      <c r="BM991" s="711"/>
      <c r="BN991" s="711"/>
      <c r="BO991" s="711"/>
      <c r="BP991" s="711"/>
      <c r="BQ991" s="639"/>
      <c r="CB991" s="639"/>
    </row>
    <row r="992" ht="15.75" customHeight="1">
      <c r="A992" s="639"/>
      <c r="B992" s="639"/>
      <c r="C992" s="639"/>
      <c r="D992" s="639"/>
      <c r="E992" s="711"/>
      <c r="F992" s="711"/>
      <c r="G992" s="711"/>
      <c r="H992" s="711"/>
      <c r="I992" s="639"/>
      <c r="J992" s="711"/>
      <c r="K992" s="711"/>
      <c r="L992" s="711"/>
      <c r="M992" s="711"/>
      <c r="N992" s="711"/>
      <c r="O992" s="711"/>
      <c r="P992" s="711"/>
      <c r="Q992" s="711"/>
      <c r="R992" s="711"/>
      <c r="S992" s="711"/>
      <c r="T992" s="711"/>
      <c r="U992" s="711"/>
      <c r="V992" s="711"/>
      <c r="W992" s="711"/>
      <c r="X992" s="711"/>
      <c r="Y992" s="711"/>
      <c r="Z992" s="711"/>
      <c r="AA992" s="711"/>
      <c r="AB992" s="711"/>
      <c r="AC992" s="711"/>
      <c r="AD992" s="711"/>
      <c r="AE992" s="711"/>
      <c r="AF992" s="711"/>
      <c r="AG992" s="711"/>
      <c r="AH992" s="711"/>
      <c r="AI992" s="711"/>
      <c r="AJ992" s="711"/>
      <c r="AK992" s="711"/>
      <c r="AL992" s="711"/>
      <c r="AM992" s="711"/>
      <c r="AN992" s="711"/>
      <c r="AO992" s="711"/>
      <c r="AP992" s="711"/>
      <c r="AQ992" s="711"/>
      <c r="AR992" s="711"/>
      <c r="AS992" s="711"/>
      <c r="AT992" s="711"/>
      <c r="AU992" s="711"/>
      <c r="AV992" s="711"/>
      <c r="AW992" s="711"/>
      <c r="AX992" s="711"/>
      <c r="AY992" s="711"/>
      <c r="AZ992" s="711"/>
      <c r="BA992" s="711"/>
      <c r="BB992" s="711"/>
      <c r="BC992" s="711"/>
      <c r="BD992" s="711"/>
      <c r="BE992" s="711"/>
      <c r="BF992" s="711"/>
      <c r="BG992" s="711"/>
      <c r="BH992" s="711"/>
      <c r="BI992" s="711"/>
      <c r="BJ992" s="711"/>
      <c r="BK992" s="711"/>
      <c r="BL992" s="711"/>
      <c r="BM992" s="711"/>
      <c r="BN992" s="711"/>
      <c r="BO992" s="711"/>
      <c r="BP992" s="711"/>
      <c r="BQ992" s="639"/>
      <c r="CB992" s="639"/>
    </row>
    <row r="993" ht="15.75" customHeight="1">
      <c r="A993" s="639"/>
      <c r="B993" s="639"/>
      <c r="C993" s="639"/>
      <c r="D993" s="639"/>
      <c r="E993" s="711"/>
      <c r="F993" s="711"/>
      <c r="G993" s="711"/>
      <c r="H993" s="711"/>
      <c r="I993" s="639"/>
      <c r="J993" s="711"/>
      <c r="K993" s="711"/>
      <c r="L993" s="711"/>
      <c r="M993" s="711"/>
      <c r="N993" s="711"/>
      <c r="O993" s="711"/>
      <c r="P993" s="711"/>
      <c r="Q993" s="711"/>
      <c r="R993" s="711"/>
      <c r="S993" s="711"/>
      <c r="T993" s="711"/>
      <c r="U993" s="711"/>
      <c r="V993" s="711"/>
      <c r="W993" s="711"/>
      <c r="X993" s="711"/>
      <c r="Y993" s="711"/>
      <c r="Z993" s="711"/>
      <c r="AA993" s="711"/>
      <c r="AB993" s="711"/>
      <c r="AC993" s="711"/>
      <c r="AD993" s="711"/>
      <c r="AE993" s="711"/>
      <c r="AF993" s="711"/>
      <c r="AG993" s="711"/>
      <c r="AH993" s="711"/>
      <c r="AI993" s="711"/>
      <c r="AJ993" s="711"/>
      <c r="AK993" s="711"/>
      <c r="AL993" s="711"/>
      <c r="AM993" s="711"/>
      <c r="AN993" s="711"/>
      <c r="AO993" s="711"/>
      <c r="AP993" s="711"/>
      <c r="AQ993" s="711"/>
      <c r="AR993" s="711"/>
      <c r="AS993" s="711"/>
      <c r="AT993" s="711"/>
      <c r="AU993" s="711"/>
      <c r="AV993" s="711"/>
      <c r="AW993" s="711"/>
      <c r="AX993" s="711"/>
      <c r="AY993" s="711"/>
      <c r="AZ993" s="711"/>
      <c r="BA993" s="711"/>
      <c r="BB993" s="711"/>
      <c r="BC993" s="711"/>
      <c r="BD993" s="711"/>
      <c r="BE993" s="711"/>
      <c r="BF993" s="711"/>
      <c r="BG993" s="711"/>
      <c r="BH993" s="711"/>
      <c r="BI993" s="711"/>
      <c r="BJ993" s="711"/>
      <c r="BK993" s="711"/>
      <c r="BL993" s="711"/>
      <c r="BM993" s="711"/>
      <c r="BN993" s="711"/>
      <c r="BO993" s="711"/>
      <c r="BP993" s="711"/>
      <c r="BQ993" s="639"/>
      <c r="CB993" s="639"/>
    </row>
    <row r="994" ht="15.75" customHeight="1">
      <c r="A994" s="639"/>
      <c r="B994" s="639"/>
      <c r="C994" s="639"/>
      <c r="D994" s="639"/>
      <c r="E994" s="711"/>
      <c r="F994" s="711"/>
      <c r="G994" s="711"/>
      <c r="H994" s="711"/>
      <c r="I994" s="639"/>
      <c r="J994" s="711"/>
      <c r="K994" s="711"/>
      <c r="L994" s="711"/>
      <c r="M994" s="711"/>
      <c r="N994" s="711"/>
      <c r="O994" s="711"/>
      <c r="P994" s="711"/>
      <c r="Q994" s="711"/>
      <c r="R994" s="711"/>
      <c r="S994" s="711"/>
      <c r="T994" s="711"/>
      <c r="U994" s="711"/>
      <c r="V994" s="711"/>
      <c r="W994" s="711"/>
      <c r="X994" s="711"/>
      <c r="Y994" s="711"/>
      <c r="Z994" s="711"/>
      <c r="AA994" s="711"/>
      <c r="AB994" s="711"/>
      <c r="AC994" s="711"/>
      <c r="AD994" s="711"/>
      <c r="AE994" s="711"/>
      <c r="AF994" s="711"/>
      <c r="AG994" s="711"/>
      <c r="AH994" s="711"/>
      <c r="AI994" s="711"/>
      <c r="AJ994" s="711"/>
      <c r="AK994" s="711"/>
      <c r="AL994" s="711"/>
      <c r="AM994" s="711"/>
      <c r="AN994" s="711"/>
      <c r="AO994" s="711"/>
      <c r="AP994" s="711"/>
      <c r="AQ994" s="711"/>
      <c r="AR994" s="711"/>
      <c r="AS994" s="711"/>
      <c r="AT994" s="711"/>
      <c r="AU994" s="711"/>
      <c r="AV994" s="711"/>
      <c r="AW994" s="711"/>
      <c r="AX994" s="711"/>
      <c r="AY994" s="711"/>
      <c r="AZ994" s="711"/>
      <c r="BA994" s="711"/>
      <c r="BB994" s="711"/>
      <c r="BC994" s="711"/>
      <c r="BD994" s="711"/>
      <c r="BE994" s="711"/>
      <c r="BF994" s="711"/>
      <c r="BG994" s="711"/>
      <c r="BH994" s="711"/>
      <c r="BI994" s="711"/>
      <c r="BJ994" s="711"/>
      <c r="BK994" s="711"/>
      <c r="BL994" s="711"/>
      <c r="BM994" s="711"/>
      <c r="BN994" s="711"/>
      <c r="BO994" s="711"/>
      <c r="BP994" s="711"/>
      <c r="BQ994" s="639"/>
      <c r="CB994" s="639"/>
    </row>
    <row r="995" ht="15.75" customHeight="1">
      <c r="A995" s="639"/>
      <c r="B995" s="639"/>
      <c r="C995" s="639"/>
      <c r="D995" s="639"/>
      <c r="E995" s="711"/>
      <c r="F995" s="711"/>
      <c r="G995" s="711"/>
      <c r="H995" s="711"/>
      <c r="I995" s="639"/>
      <c r="J995" s="711"/>
      <c r="K995" s="711"/>
      <c r="L995" s="711"/>
      <c r="M995" s="711"/>
      <c r="N995" s="711"/>
      <c r="O995" s="711"/>
      <c r="P995" s="711"/>
      <c r="Q995" s="711"/>
      <c r="R995" s="711"/>
      <c r="S995" s="711"/>
      <c r="T995" s="711"/>
      <c r="U995" s="711"/>
      <c r="V995" s="711"/>
      <c r="W995" s="711"/>
      <c r="X995" s="711"/>
      <c r="Y995" s="711"/>
      <c r="Z995" s="711"/>
      <c r="AA995" s="711"/>
      <c r="AB995" s="711"/>
      <c r="AC995" s="711"/>
      <c r="AD995" s="711"/>
      <c r="AE995" s="711"/>
      <c r="AF995" s="711"/>
      <c r="AG995" s="711"/>
      <c r="AH995" s="711"/>
      <c r="AI995" s="711"/>
      <c r="AJ995" s="711"/>
      <c r="AK995" s="711"/>
      <c r="AL995" s="711"/>
      <c r="AM995" s="711"/>
      <c r="AN995" s="711"/>
      <c r="AO995" s="711"/>
      <c r="AP995" s="711"/>
      <c r="AQ995" s="711"/>
      <c r="AR995" s="711"/>
      <c r="AS995" s="711"/>
      <c r="AT995" s="711"/>
      <c r="AU995" s="711"/>
      <c r="AV995" s="711"/>
      <c r="AW995" s="711"/>
      <c r="AX995" s="711"/>
      <c r="AY995" s="711"/>
      <c r="AZ995" s="711"/>
      <c r="BA995" s="711"/>
      <c r="BB995" s="711"/>
      <c r="BC995" s="711"/>
      <c r="BD995" s="711"/>
      <c r="BE995" s="711"/>
      <c r="BF995" s="711"/>
      <c r="BG995" s="711"/>
      <c r="BH995" s="711"/>
      <c r="BI995" s="711"/>
      <c r="BJ995" s="711"/>
      <c r="BK995" s="711"/>
      <c r="BL995" s="711"/>
      <c r="BM995" s="711"/>
      <c r="BN995" s="711"/>
      <c r="BO995" s="711"/>
      <c r="BP995" s="711"/>
      <c r="BQ995" s="639"/>
      <c r="CB995" s="639"/>
    </row>
    <row r="996" ht="15.75" customHeight="1">
      <c r="A996" s="639"/>
      <c r="B996" s="639"/>
      <c r="C996" s="639"/>
      <c r="D996" s="639"/>
      <c r="E996" s="711"/>
      <c r="F996" s="711"/>
      <c r="G996" s="711"/>
      <c r="H996" s="711"/>
      <c r="I996" s="639"/>
      <c r="J996" s="711"/>
      <c r="K996" s="711"/>
      <c r="L996" s="711"/>
      <c r="M996" s="711"/>
      <c r="N996" s="711"/>
      <c r="O996" s="711"/>
      <c r="P996" s="711"/>
      <c r="Q996" s="711"/>
      <c r="R996" s="711"/>
      <c r="S996" s="711"/>
      <c r="T996" s="711"/>
      <c r="U996" s="711"/>
      <c r="V996" s="711"/>
      <c r="W996" s="711"/>
      <c r="X996" s="711"/>
      <c r="Y996" s="711"/>
      <c r="Z996" s="711"/>
      <c r="AA996" s="711"/>
      <c r="AB996" s="711"/>
      <c r="AC996" s="711"/>
      <c r="AD996" s="711"/>
      <c r="AE996" s="711"/>
      <c r="AF996" s="711"/>
      <c r="AG996" s="711"/>
      <c r="AH996" s="711"/>
      <c r="AI996" s="711"/>
      <c r="AJ996" s="711"/>
      <c r="AK996" s="711"/>
      <c r="AL996" s="711"/>
      <c r="AM996" s="711"/>
      <c r="AN996" s="711"/>
      <c r="AO996" s="711"/>
      <c r="AP996" s="711"/>
      <c r="AQ996" s="711"/>
      <c r="AR996" s="711"/>
      <c r="AS996" s="711"/>
      <c r="AT996" s="711"/>
      <c r="AU996" s="711"/>
      <c r="AV996" s="711"/>
      <c r="AW996" s="711"/>
      <c r="AX996" s="711"/>
      <c r="AY996" s="711"/>
      <c r="AZ996" s="711"/>
      <c r="BA996" s="711"/>
      <c r="BB996" s="711"/>
      <c r="BC996" s="711"/>
      <c r="BD996" s="711"/>
      <c r="BE996" s="711"/>
      <c r="BF996" s="711"/>
      <c r="BG996" s="711"/>
      <c r="BH996" s="711"/>
      <c r="BI996" s="711"/>
      <c r="BJ996" s="711"/>
      <c r="BK996" s="711"/>
      <c r="BL996" s="711"/>
      <c r="BM996" s="711"/>
      <c r="BN996" s="711"/>
      <c r="BO996" s="711"/>
      <c r="BP996" s="711"/>
      <c r="BQ996" s="639"/>
      <c r="CB996" s="639"/>
    </row>
    <row r="997" ht="15.75" customHeight="1">
      <c r="A997" s="639"/>
      <c r="B997" s="639"/>
      <c r="C997" s="639"/>
      <c r="D997" s="639"/>
      <c r="E997" s="711"/>
      <c r="F997" s="711"/>
      <c r="G997" s="711"/>
      <c r="H997" s="711"/>
      <c r="I997" s="639"/>
      <c r="J997" s="711"/>
      <c r="K997" s="711"/>
      <c r="L997" s="711"/>
      <c r="M997" s="711"/>
      <c r="N997" s="711"/>
      <c r="O997" s="711"/>
      <c r="P997" s="711"/>
      <c r="Q997" s="711"/>
      <c r="R997" s="711"/>
      <c r="S997" s="711"/>
      <c r="T997" s="711"/>
      <c r="U997" s="711"/>
      <c r="V997" s="711"/>
      <c r="W997" s="711"/>
      <c r="X997" s="711"/>
      <c r="Y997" s="711"/>
      <c r="Z997" s="711"/>
      <c r="AA997" s="711"/>
      <c r="AB997" s="711"/>
      <c r="AC997" s="711"/>
      <c r="AD997" s="711"/>
      <c r="AE997" s="711"/>
      <c r="AF997" s="711"/>
      <c r="AG997" s="711"/>
      <c r="AH997" s="711"/>
      <c r="AI997" s="711"/>
      <c r="AJ997" s="711"/>
      <c r="AK997" s="711"/>
      <c r="AL997" s="711"/>
      <c r="AM997" s="711"/>
      <c r="AN997" s="711"/>
      <c r="AO997" s="711"/>
      <c r="AP997" s="711"/>
      <c r="AQ997" s="711"/>
      <c r="AR997" s="711"/>
      <c r="AS997" s="711"/>
      <c r="AT997" s="711"/>
      <c r="AU997" s="711"/>
      <c r="AV997" s="711"/>
      <c r="AW997" s="711"/>
      <c r="AX997" s="711"/>
      <c r="AY997" s="711"/>
      <c r="AZ997" s="711"/>
      <c r="BA997" s="711"/>
      <c r="BB997" s="711"/>
      <c r="BC997" s="711"/>
      <c r="BD997" s="711"/>
      <c r="BE997" s="711"/>
      <c r="BF997" s="711"/>
      <c r="BG997" s="711"/>
      <c r="BH997" s="711"/>
      <c r="BI997" s="711"/>
      <c r="BJ997" s="711"/>
      <c r="BK997" s="711"/>
      <c r="BL997" s="711"/>
      <c r="BM997" s="711"/>
      <c r="BN997" s="711"/>
      <c r="BO997" s="711"/>
      <c r="BP997" s="711"/>
      <c r="BQ997" s="639"/>
      <c r="CB997" s="639"/>
    </row>
    <row r="998" ht="15.75" customHeight="1">
      <c r="A998" s="639"/>
      <c r="B998" s="639"/>
      <c r="C998" s="639"/>
      <c r="D998" s="639"/>
      <c r="E998" s="711"/>
      <c r="F998" s="711"/>
      <c r="G998" s="711"/>
      <c r="H998" s="711"/>
      <c r="I998" s="639"/>
      <c r="J998" s="711"/>
      <c r="K998" s="711"/>
      <c r="L998" s="711"/>
      <c r="M998" s="711"/>
      <c r="N998" s="711"/>
      <c r="O998" s="711"/>
      <c r="P998" s="711"/>
      <c r="Q998" s="711"/>
      <c r="R998" s="711"/>
      <c r="S998" s="711"/>
      <c r="T998" s="711"/>
      <c r="U998" s="711"/>
      <c r="V998" s="711"/>
      <c r="W998" s="711"/>
      <c r="X998" s="711"/>
      <c r="Y998" s="711"/>
      <c r="Z998" s="711"/>
      <c r="AA998" s="711"/>
      <c r="AB998" s="711"/>
      <c r="AC998" s="711"/>
      <c r="AD998" s="711"/>
      <c r="AE998" s="711"/>
      <c r="AF998" s="711"/>
      <c r="AG998" s="711"/>
      <c r="AH998" s="711"/>
      <c r="AI998" s="711"/>
      <c r="AJ998" s="711"/>
      <c r="AK998" s="711"/>
      <c r="AL998" s="711"/>
      <c r="AM998" s="711"/>
      <c r="AN998" s="711"/>
      <c r="AO998" s="711"/>
      <c r="AP998" s="711"/>
      <c r="AQ998" s="711"/>
      <c r="AR998" s="711"/>
      <c r="AS998" s="711"/>
      <c r="AT998" s="711"/>
      <c r="AU998" s="711"/>
      <c r="AV998" s="711"/>
      <c r="AW998" s="711"/>
      <c r="AX998" s="711"/>
      <c r="AY998" s="711"/>
      <c r="AZ998" s="711"/>
      <c r="BA998" s="711"/>
      <c r="BB998" s="711"/>
      <c r="BC998" s="711"/>
      <c r="BD998" s="711"/>
      <c r="BE998" s="711"/>
      <c r="BF998" s="711"/>
      <c r="BG998" s="711"/>
      <c r="BH998" s="711"/>
      <c r="BI998" s="711"/>
      <c r="BJ998" s="711"/>
      <c r="BK998" s="711"/>
      <c r="BL998" s="711"/>
      <c r="BM998" s="711"/>
      <c r="BN998" s="711"/>
      <c r="BO998" s="711"/>
      <c r="BP998" s="711"/>
      <c r="BQ998" s="639"/>
      <c r="CB998" s="639"/>
    </row>
    <row r="999" ht="15.75" customHeight="1">
      <c r="A999" s="639"/>
      <c r="B999" s="639"/>
      <c r="C999" s="639"/>
      <c r="D999" s="639"/>
      <c r="E999" s="711"/>
      <c r="F999" s="711"/>
      <c r="G999" s="711"/>
      <c r="H999" s="711"/>
      <c r="I999" s="639"/>
      <c r="J999" s="711"/>
      <c r="K999" s="711"/>
      <c r="L999" s="711"/>
      <c r="M999" s="711"/>
      <c r="N999" s="711"/>
      <c r="O999" s="711"/>
      <c r="P999" s="711"/>
      <c r="Q999" s="711"/>
      <c r="R999" s="711"/>
      <c r="S999" s="711"/>
      <c r="T999" s="711"/>
      <c r="U999" s="711"/>
      <c r="V999" s="711"/>
      <c r="W999" s="711"/>
      <c r="X999" s="711"/>
      <c r="Y999" s="711"/>
      <c r="Z999" s="711"/>
      <c r="AA999" s="711"/>
      <c r="AB999" s="711"/>
      <c r="AC999" s="711"/>
      <c r="AD999" s="711"/>
      <c r="AE999" s="711"/>
      <c r="AF999" s="711"/>
      <c r="AG999" s="711"/>
      <c r="AH999" s="711"/>
      <c r="AI999" s="711"/>
      <c r="AJ999" s="711"/>
      <c r="AK999" s="711"/>
      <c r="AL999" s="711"/>
      <c r="AM999" s="711"/>
      <c r="AN999" s="711"/>
      <c r="AO999" s="711"/>
      <c r="AP999" s="711"/>
      <c r="AQ999" s="711"/>
      <c r="AR999" s="711"/>
      <c r="AS999" s="711"/>
      <c r="AT999" s="711"/>
      <c r="AU999" s="711"/>
      <c r="AV999" s="711"/>
      <c r="AW999" s="711"/>
      <c r="AX999" s="711"/>
      <c r="AY999" s="711"/>
      <c r="AZ999" s="711"/>
      <c r="BA999" s="711"/>
      <c r="BB999" s="711"/>
      <c r="BC999" s="711"/>
      <c r="BD999" s="711"/>
      <c r="BE999" s="711"/>
      <c r="BF999" s="711"/>
      <c r="BG999" s="711"/>
      <c r="BH999" s="711"/>
      <c r="BI999" s="711"/>
      <c r="BJ999" s="711"/>
      <c r="BK999" s="711"/>
      <c r="BL999" s="711"/>
      <c r="BM999" s="711"/>
      <c r="BN999" s="711"/>
      <c r="BO999" s="711"/>
      <c r="BP999" s="711"/>
      <c r="BQ999" s="639"/>
      <c r="CB999" s="639"/>
    </row>
    <row r="1000" ht="15.75" customHeight="1">
      <c r="A1000" s="639"/>
      <c r="B1000" s="639"/>
      <c r="C1000" s="639"/>
      <c r="D1000" s="639"/>
      <c r="E1000" s="711"/>
      <c r="F1000" s="711"/>
      <c r="G1000" s="711"/>
      <c r="H1000" s="711"/>
      <c r="I1000" s="639"/>
      <c r="J1000" s="711"/>
      <c r="K1000" s="711"/>
      <c r="L1000" s="711"/>
      <c r="M1000" s="711"/>
      <c r="N1000" s="711"/>
      <c r="O1000" s="711"/>
      <c r="P1000" s="711"/>
      <c r="Q1000" s="711"/>
      <c r="R1000" s="711"/>
      <c r="S1000" s="711"/>
      <c r="T1000" s="711"/>
      <c r="U1000" s="711"/>
      <c r="V1000" s="711"/>
      <c r="W1000" s="711"/>
      <c r="X1000" s="711"/>
      <c r="Y1000" s="711"/>
      <c r="Z1000" s="711"/>
      <c r="AA1000" s="711"/>
      <c r="AB1000" s="711"/>
      <c r="AC1000" s="711"/>
      <c r="AD1000" s="711"/>
      <c r="AE1000" s="711"/>
      <c r="AF1000" s="711"/>
      <c r="AG1000" s="711"/>
      <c r="AH1000" s="711"/>
      <c r="AI1000" s="711"/>
      <c r="AJ1000" s="711"/>
      <c r="AK1000" s="711"/>
      <c r="AL1000" s="711"/>
      <c r="AM1000" s="711"/>
      <c r="AN1000" s="711"/>
      <c r="AO1000" s="711"/>
      <c r="AP1000" s="711"/>
      <c r="AQ1000" s="711"/>
      <c r="AR1000" s="711"/>
      <c r="AS1000" s="711"/>
      <c r="AT1000" s="711"/>
      <c r="AU1000" s="711"/>
      <c r="AV1000" s="711"/>
      <c r="AW1000" s="711"/>
      <c r="AX1000" s="711"/>
      <c r="AY1000" s="711"/>
      <c r="AZ1000" s="711"/>
      <c r="BA1000" s="711"/>
      <c r="BB1000" s="711"/>
      <c r="BC1000" s="711"/>
      <c r="BD1000" s="711"/>
      <c r="BE1000" s="711"/>
      <c r="BF1000" s="711"/>
      <c r="BG1000" s="711"/>
      <c r="BH1000" s="711"/>
      <c r="BI1000" s="711"/>
      <c r="BJ1000" s="711"/>
      <c r="BK1000" s="711"/>
      <c r="BL1000" s="711"/>
      <c r="BM1000" s="711"/>
      <c r="BN1000" s="711"/>
      <c r="BO1000" s="711"/>
      <c r="BP1000" s="711"/>
      <c r="BQ1000" s="639"/>
      <c r="CB1000" s="639"/>
    </row>
  </sheetData>
  <autoFilter ref="$B$2:$B$105"/>
  <mergeCells count="13">
    <mergeCell ref="AT2:AX2"/>
    <mergeCell ref="AZ2:BD2"/>
    <mergeCell ref="BF2:BJ2"/>
    <mergeCell ref="BL2:BP2"/>
    <mergeCell ref="BR2:CA2"/>
    <mergeCell ref="G2:H3"/>
    <mergeCell ref="J2:N2"/>
    <mergeCell ref="P2:T2"/>
    <mergeCell ref="V2:Z2"/>
    <mergeCell ref="AB2:AF2"/>
    <mergeCell ref="AH2:AL2"/>
    <mergeCell ref="AN2:AR2"/>
    <mergeCell ref="D4:E4"/>
  </mergeCells>
  <conditionalFormatting sqref="G5:H64">
    <cfRule type="cellIs" dxfId="16" priority="1" operator="lessThan">
      <formula>1</formula>
    </cfRule>
  </conditionalFormatting>
  <conditionalFormatting sqref="G5:H64">
    <cfRule type="cellIs" dxfId="14" priority="2" operator="greaterThanOrEqual">
      <formula>1</formula>
    </cfRule>
  </conditionalFormatting>
  <conditionalFormatting sqref="BR5:CA64">
    <cfRule type="cellIs" dxfId="27" priority="3" stopIfTrue="1" operator="equal">
      <formula>0</formula>
    </cfRule>
  </conditionalFormatting>
  <conditionalFormatting sqref="BR5:CA64">
    <cfRule type="cellIs" dxfId="15" priority="4" operator="greaterThanOrEqual">
      <formula>2.5</formula>
    </cfRule>
  </conditionalFormatting>
  <conditionalFormatting sqref="BR5:CA64">
    <cfRule type="cellIs" dxfId="25" priority="5" operator="between">
      <formula>2</formula>
      <formula>2.49</formula>
    </cfRule>
  </conditionalFormatting>
  <conditionalFormatting sqref="BR5:CA64">
    <cfRule type="cellIs" dxfId="16" priority="6" operator="lessThan">
      <formula>2</formula>
    </cfRule>
  </conditionalFormatting>
  <printOptions/>
  <pageMargins bottom="0.75" footer="0.0" header="0.0" left="0.7" right="0.7" top="0.75"/>
  <pageSetup orientation="landscape"/>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25"/>
    <col customWidth="1" min="2" max="2" width="13.88"/>
    <col customWidth="1" min="3" max="3" width="17.75"/>
    <col customWidth="1" min="4" max="26" width="9.13"/>
  </cols>
  <sheetData>
    <row r="1" ht="26.25" customHeight="1">
      <c r="A1" s="94"/>
      <c r="B1" s="94"/>
      <c r="C1" s="94"/>
      <c r="D1" s="94"/>
      <c r="E1" s="94"/>
      <c r="F1" s="94"/>
      <c r="G1" s="94"/>
      <c r="H1" s="94"/>
      <c r="I1" s="94"/>
      <c r="J1" s="94"/>
      <c r="K1" s="94"/>
      <c r="L1" s="94"/>
      <c r="M1" s="94"/>
      <c r="N1" s="94"/>
      <c r="O1" s="94"/>
      <c r="P1" s="94"/>
      <c r="Q1" s="94"/>
      <c r="R1" s="94"/>
      <c r="S1" s="94"/>
      <c r="T1" s="94"/>
      <c r="U1" s="94"/>
      <c r="V1" s="94"/>
      <c r="W1" s="94"/>
      <c r="X1" s="94"/>
      <c r="Y1" s="94"/>
      <c r="Z1" s="94"/>
    </row>
    <row r="2" ht="51.75" customHeight="1">
      <c r="A2" s="94" t="s">
        <v>1223</v>
      </c>
      <c r="B2" s="437" t="s">
        <v>1224</v>
      </c>
      <c r="C2" s="437" t="s">
        <v>1225</v>
      </c>
      <c r="D2" s="94"/>
      <c r="E2" s="94"/>
      <c r="F2" s="94"/>
      <c r="G2" s="94"/>
      <c r="H2" s="94"/>
      <c r="I2" s="94"/>
      <c r="J2" s="94"/>
      <c r="K2" s="94"/>
      <c r="L2" s="94"/>
      <c r="M2" s="94"/>
      <c r="N2" s="94"/>
      <c r="O2" s="94"/>
      <c r="P2" s="94"/>
      <c r="Q2" s="94"/>
      <c r="R2" s="94"/>
      <c r="S2" s="94"/>
      <c r="T2" s="94"/>
      <c r="U2" s="94"/>
      <c r="V2" s="94"/>
      <c r="W2" s="94"/>
      <c r="X2" s="94"/>
      <c r="Y2" s="94"/>
      <c r="Z2" s="94"/>
    </row>
    <row r="3" ht="26.25" customHeight="1">
      <c r="A3" s="162"/>
      <c r="B3" s="660" t="s">
        <v>1226</v>
      </c>
      <c r="C3" s="539" t="s">
        <v>1227</v>
      </c>
      <c r="D3" s="94"/>
      <c r="E3" s="94"/>
      <c r="F3" s="94"/>
      <c r="G3" s="94"/>
      <c r="H3" s="94"/>
      <c r="I3" s="94"/>
      <c r="J3" s="94"/>
      <c r="K3" s="94"/>
      <c r="L3" s="94"/>
      <c r="M3" s="94"/>
      <c r="N3" s="94"/>
      <c r="O3" s="94"/>
      <c r="P3" s="94"/>
      <c r="Q3" s="94"/>
      <c r="R3" s="94"/>
      <c r="S3" s="94"/>
      <c r="T3" s="94"/>
      <c r="U3" s="94"/>
      <c r="V3" s="94"/>
      <c r="W3" s="94"/>
      <c r="X3" s="94"/>
      <c r="Y3" s="94"/>
      <c r="Z3" s="94"/>
    </row>
    <row r="4" ht="26.25" customHeight="1">
      <c r="A4" s="162" t="s">
        <v>1228</v>
      </c>
      <c r="B4" s="162" t="s">
        <v>1229</v>
      </c>
      <c r="C4" s="352" t="s">
        <v>1230</v>
      </c>
      <c r="D4" s="94"/>
      <c r="E4" s="94"/>
      <c r="F4" s="94"/>
      <c r="G4" s="94"/>
      <c r="H4" s="94"/>
      <c r="I4" s="94"/>
      <c r="J4" s="94"/>
      <c r="K4" s="94"/>
      <c r="L4" s="94"/>
      <c r="M4" s="94"/>
      <c r="N4" s="94"/>
      <c r="O4" s="94"/>
      <c r="P4" s="94"/>
      <c r="Q4" s="94"/>
      <c r="R4" s="94"/>
      <c r="S4" s="94"/>
      <c r="T4" s="94"/>
      <c r="U4" s="94"/>
      <c r="V4" s="94"/>
      <c r="W4" s="94"/>
      <c r="X4" s="94"/>
      <c r="Y4" s="94"/>
      <c r="Z4" s="94"/>
    </row>
    <row r="5" ht="26.25" customHeight="1">
      <c r="A5" s="162"/>
      <c r="B5" s="162" t="s">
        <v>1231</v>
      </c>
      <c r="C5" s="342"/>
      <c r="D5" s="94"/>
      <c r="E5" s="94"/>
      <c r="F5" s="94"/>
      <c r="G5" s="94"/>
      <c r="H5" s="94"/>
      <c r="I5" s="94"/>
      <c r="J5" s="94"/>
      <c r="K5" s="94"/>
      <c r="L5" s="94"/>
      <c r="M5" s="94"/>
      <c r="N5" s="94"/>
      <c r="O5" s="94"/>
      <c r="P5" s="94"/>
      <c r="Q5" s="94"/>
      <c r="R5" s="94"/>
      <c r="S5" s="94"/>
      <c r="T5" s="94"/>
      <c r="U5" s="94"/>
      <c r="V5" s="94"/>
      <c r="W5" s="94"/>
      <c r="X5" s="94"/>
      <c r="Y5" s="94"/>
      <c r="Z5" s="94"/>
    </row>
    <row r="6" ht="26.25" customHeight="1">
      <c r="A6" s="162"/>
      <c r="B6" s="162" t="s">
        <v>1232</v>
      </c>
      <c r="C6" s="346"/>
      <c r="D6" s="94"/>
      <c r="E6" s="94"/>
      <c r="F6" s="94"/>
      <c r="G6" s="94"/>
      <c r="H6" s="94"/>
      <c r="I6" s="94"/>
      <c r="J6" s="94"/>
      <c r="K6" s="94"/>
      <c r="L6" s="94"/>
      <c r="M6" s="94"/>
      <c r="N6" s="94"/>
      <c r="O6" s="94"/>
      <c r="P6" s="94"/>
      <c r="Q6" s="94"/>
      <c r="R6" s="94"/>
      <c r="S6" s="94"/>
      <c r="T6" s="94"/>
      <c r="U6" s="94"/>
      <c r="V6" s="94"/>
      <c r="W6" s="94"/>
      <c r="X6" s="94"/>
      <c r="Y6" s="94"/>
      <c r="Z6" s="94"/>
    </row>
    <row r="7" ht="26.25" customHeight="1">
      <c r="A7" s="162" t="s">
        <v>1233</v>
      </c>
      <c r="B7" s="162" t="s">
        <v>1234</v>
      </c>
      <c r="C7" s="234" t="s">
        <v>1235</v>
      </c>
      <c r="D7" s="94"/>
      <c r="E7" s="94"/>
      <c r="F7" s="94"/>
      <c r="G7" s="94"/>
      <c r="H7" s="94"/>
      <c r="I7" s="94"/>
      <c r="J7" s="94"/>
      <c r="K7" s="94"/>
      <c r="L7" s="94"/>
      <c r="M7" s="94"/>
      <c r="N7" s="94"/>
      <c r="O7" s="94"/>
      <c r="P7" s="94"/>
      <c r="Q7" s="94"/>
      <c r="R7" s="94"/>
      <c r="S7" s="94"/>
      <c r="T7" s="94"/>
      <c r="U7" s="94"/>
      <c r="V7" s="94"/>
      <c r="W7" s="94"/>
      <c r="X7" s="94"/>
      <c r="Y7" s="94"/>
      <c r="Z7" s="94"/>
    </row>
    <row r="8" ht="26.25" customHeight="1">
      <c r="A8" s="162" t="s">
        <v>1236</v>
      </c>
      <c r="B8" s="162" t="s">
        <v>1237</v>
      </c>
      <c r="C8" s="352" t="s">
        <v>1238</v>
      </c>
      <c r="D8" s="94"/>
      <c r="E8" s="94"/>
      <c r="F8" s="94"/>
      <c r="G8" s="94"/>
      <c r="H8" s="94"/>
      <c r="I8" s="94"/>
      <c r="J8" s="94"/>
      <c r="K8" s="94"/>
      <c r="L8" s="94"/>
      <c r="M8" s="94"/>
      <c r="N8" s="94"/>
      <c r="O8" s="94"/>
      <c r="P8" s="94"/>
      <c r="Q8" s="94"/>
      <c r="R8" s="94"/>
      <c r="S8" s="94"/>
      <c r="T8" s="94"/>
      <c r="U8" s="94"/>
      <c r="V8" s="94"/>
      <c r="W8" s="94"/>
      <c r="X8" s="94"/>
      <c r="Y8" s="94"/>
      <c r="Z8" s="94"/>
    </row>
    <row r="9" ht="26.25" customHeight="1">
      <c r="A9" s="162"/>
      <c r="B9" s="162" t="s">
        <v>1239</v>
      </c>
      <c r="C9" s="346"/>
      <c r="D9" s="94"/>
      <c r="E9" s="94"/>
      <c r="F9" s="94"/>
      <c r="G9" s="94"/>
      <c r="H9" s="94"/>
      <c r="I9" s="94"/>
      <c r="J9" s="94"/>
      <c r="K9" s="94"/>
      <c r="L9" s="94"/>
      <c r="M9" s="94"/>
      <c r="N9" s="94"/>
      <c r="O9" s="94"/>
      <c r="P9" s="94"/>
      <c r="Q9" s="94"/>
      <c r="R9" s="94"/>
      <c r="S9" s="94"/>
      <c r="T9" s="94"/>
      <c r="U9" s="94"/>
      <c r="V9" s="94"/>
      <c r="W9" s="94"/>
      <c r="X9" s="94"/>
      <c r="Y9" s="94"/>
      <c r="Z9" s="94"/>
    </row>
    <row r="10" ht="26.25" customHeight="1">
      <c r="A10" s="162" t="s">
        <v>1240</v>
      </c>
      <c r="B10" s="162" t="s">
        <v>1241</v>
      </c>
      <c r="C10" s="352" t="s">
        <v>1242</v>
      </c>
      <c r="D10" s="94"/>
      <c r="E10" s="94"/>
      <c r="F10" s="94"/>
      <c r="G10" s="94"/>
      <c r="H10" s="94"/>
      <c r="I10" s="94"/>
      <c r="J10" s="94"/>
      <c r="K10" s="94"/>
      <c r="L10" s="94"/>
      <c r="M10" s="94"/>
      <c r="N10" s="94"/>
      <c r="O10" s="94"/>
      <c r="P10" s="94"/>
      <c r="Q10" s="94"/>
      <c r="R10" s="94"/>
      <c r="S10" s="94"/>
      <c r="T10" s="94"/>
      <c r="U10" s="94"/>
      <c r="V10" s="94"/>
      <c r="W10" s="94"/>
      <c r="X10" s="94"/>
      <c r="Y10" s="94"/>
      <c r="Z10" s="94"/>
    </row>
    <row r="11" ht="26.25" customHeight="1">
      <c r="A11" s="162" t="s">
        <v>1243</v>
      </c>
      <c r="B11" s="162" t="s">
        <v>1244</v>
      </c>
      <c r="C11" s="346"/>
      <c r="D11" s="94"/>
      <c r="E11" s="94"/>
      <c r="F11" s="94"/>
      <c r="G11" s="94"/>
      <c r="H11" s="94"/>
      <c r="I11" s="94"/>
      <c r="J11" s="94"/>
      <c r="K11" s="94"/>
      <c r="L11" s="94"/>
      <c r="M11" s="94"/>
      <c r="N11" s="94"/>
      <c r="O11" s="94"/>
      <c r="P11" s="94"/>
      <c r="Q11" s="94"/>
      <c r="R11" s="94"/>
      <c r="S11" s="94"/>
      <c r="T11" s="94"/>
      <c r="U11" s="94"/>
      <c r="V11" s="94"/>
      <c r="W11" s="94"/>
      <c r="X11" s="94"/>
      <c r="Y11" s="94"/>
      <c r="Z11" s="94"/>
    </row>
    <row r="12" ht="26.25" customHeight="1">
      <c r="A12" s="162" t="s">
        <v>1245</v>
      </c>
      <c r="B12" s="162" t="s">
        <v>1246</v>
      </c>
      <c r="C12" s="352" t="s">
        <v>1247</v>
      </c>
      <c r="D12" s="94"/>
      <c r="E12" s="94"/>
      <c r="F12" s="94"/>
      <c r="G12" s="94"/>
      <c r="H12" s="94"/>
      <c r="I12" s="94"/>
      <c r="J12" s="94"/>
      <c r="K12" s="94"/>
      <c r="L12" s="94"/>
      <c r="M12" s="94"/>
      <c r="N12" s="94"/>
      <c r="O12" s="94"/>
      <c r="P12" s="94"/>
      <c r="Q12" s="94"/>
      <c r="R12" s="94"/>
      <c r="S12" s="94"/>
      <c r="T12" s="94"/>
      <c r="U12" s="94"/>
      <c r="V12" s="94"/>
      <c r="W12" s="94"/>
      <c r="X12" s="94"/>
      <c r="Y12" s="94"/>
      <c r="Z12" s="94"/>
    </row>
    <row r="13" ht="26.25" customHeight="1">
      <c r="A13" s="162" t="s">
        <v>1248</v>
      </c>
      <c r="B13" s="162" t="s">
        <v>1249</v>
      </c>
      <c r="C13" s="346"/>
      <c r="D13" s="94"/>
      <c r="E13" s="94"/>
      <c r="F13" s="94"/>
      <c r="G13" s="94"/>
      <c r="H13" s="94"/>
      <c r="I13" s="94"/>
      <c r="J13" s="94"/>
      <c r="K13" s="94"/>
      <c r="L13" s="94"/>
      <c r="M13" s="94"/>
      <c r="N13" s="94"/>
      <c r="O13" s="94"/>
      <c r="P13" s="94"/>
      <c r="Q13" s="94"/>
      <c r="R13" s="94"/>
      <c r="S13" s="94"/>
      <c r="T13" s="94"/>
      <c r="U13" s="94"/>
      <c r="V13" s="94"/>
      <c r="W13" s="94"/>
      <c r="X13" s="94"/>
      <c r="Y13" s="94"/>
      <c r="Z13" s="94"/>
    </row>
    <row r="14" ht="26.25" customHeight="1">
      <c r="A14" s="162"/>
      <c r="B14" s="162" t="s">
        <v>1250</v>
      </c>
      <c r="C14" s="352" t="s">
        <v>1251</v>
      </c>
      <c r="D14" s="94"/>
      <c r="E14" s="94"/>
      <c r="F14" s="94"/>
      <c r="G14" s="94"/>
      <c r="H14" s="94"/>
      <c r="I14" s="94"/>
      <c r="J14" s="94"/>
      <c r="K14" s="94"/>
      <c r="L14" s="94"/>
      <c r="M14" s="94"/>
      <c r="N14" s="94"/>
      <c r="O14" s="94"/>
      <c r="P14" s="94"/>
      <c r="Q14" s="94"/>
      <c r="R14" s="94"/>
      <c r="S14" s="94"/>
      <c r="T14" s="94"/>
      <c r="U14" s="94"/>
      <c r="V14" s="94"/>
      <c r="W14" s="94"/>
      <c r="X14" s="94"/>
      <c r="Y14" s="94"/>
      <c r="Z14" s="94"/>
    </row>
    <row r="15" ht="26.25" customHeight="1">
      <c r="A15" s="162"/>
      <c r="B15" s="162" t="s">
        <v>1252</v>
      </c>
      <c r="C15" s="342"/>
      <c r="D15" s="94"/>
      <c r="E15" s="94"/>
      <c r="F15" s="94"/>
      <c r="G15" s="94"/>
      <c r="H15" s="94"/>
      <c r="I15" s="94"/>
      <c r="J15" s="94"/>
      <c r="K15" s="94"/>
      <c r="L15" s="94"/>
      <c r="M15" s="94"/>
      <c r="N15" s="94"/>
      <c r="O15" s="94"/>
      <c r="P15" s="94"/>
      <c r="Q15" s="94"/>
      <c r="R15" s="94"/>
      <c r="S15" s="94"/>
      <c r="T15" s="94"/>
      <c r="U15" s="94"/>
      <c r="V15" s="94"/>
      <c r="W15" s="94"/>
      <c r="X15" s="94"/>
      <c r="Y15" s="94"/>
      <c r="Z15" s="94"/>
    </row>
    <row r="16" ht="26.25" customHeight="1">
      <c r="A16" s="162"/>
      <c r="B16" s="162" t="s">
        <v>1253</v>
      </c>
      <c r="C16" s="342"/>
      <c r="D16" s="94"/>
      <c r="E16" s="94"/>
      <c r="F16" s="94"/>
      <c r="G16" s="94"/>
      <c r="H16" s="94"/>
      <c r="I16" s="94"/>
      <c r="J16" s="94"/>
      <c r="K16" s="94"/>
      <c r="L16" s="94"/>
      <c r="M16" s="94"/>
      <c r="N16" s="94"/>
      <c r="O16" s="94"/>
      <c r="P16" s="94"/>
      <c r="Q16" s="94"/>
      <c r="R16" s="94"/>
      <c r="S16" s="94"/>
      <c r="T16" s="94"/>
      <c r="U16" s="94"/>
      <c r="V16" s="94"/>
      <c r="W16" s="94"/>
      <c r="X16" s="94"/>
      <c r="Y16" s="94"/>
      <c r="Z16" s="94"/>
    </row>
    <row r="17" ht="26.25" customHeight="1">
      <c r="A17" s="162"/>
      <c r="B17" s="648" t="s">
        <v>1254</v>
      </c>
      <c r="C17" s="346"/>
      <c r="D17" s="94"/>
      <c r="E17" s="94"/>
      <c r="F17" s="94"/>
      <c r="G17" s="94"/>
      <c r="H17" s="94"/>
      <c r="I17" s="94"/>
      <c r="J17" s="94"/>
      <c r="K17" s="94"/>
      <c r="L17" s="94"/>
      <c r="M17" s="94"/>
      <c r="N17" s="94"/>
      <c r="O17" s="94"/>
      <c r="P17" s="94"/>
      <c r="Q17" s="94"/>
      <c r="R17" s="94"/>
      <c r="S17" s="94"/>
      <c r="T17" s="94"/>
      <c r="U17" s="94"/>
      <c r="V17" s="94"/>
      <c r="W17" s="94"/>
      <c r="X17" s="94"/>
      <c r="Y17" s="94"/>
      <c r="Z17" s="94"/>
    </row>
    <row r="18" ht="26.25" customHeight="1">
      <c r="A18" s="94"/>
      <c r="B18" s="176" t="s">
        <v>1255</v>
      </c>
      <c r="C18" s="176" t="s">
        <v>1256</v>
      </c>
      <c r="D18" s="94"/>
      <c r="E18" s="94"/>
      <c r="F18" s="94"/>
      <c r="G18" s="94"/>
      <c r="H18" s="94"/>
      <c r="I18" s="94"/>
      <c r="J18" s="94"/>
      <c r="K18" s="94"/>
      <c r="L18" s="94"/>
      <c r="M18" s="94"/>
      <c r="N18" s="94"/>
      <c r="O18" s="94"/>
      <c r="P18" s="94"/>
      <c r="Q18" s="94"/>
      <c r="R18" s="94"/>
      <c r="S18" s="94"/>
      <c r="T18" s="94"/>
      <c r="U18" s="94"/>
      <c r="V18" s="94"/>
      <c r="W18" s="94"/>
      <c r="X18" s="94"/>
      <c r="Y18" s="94"/>
      <c r="Z18" s="94"/>
    </row>
    <row r="19" ht="26.25" customHeight="1">
      <c r="A19" s="94"/>
      <c r="B19" s="176" t="s">
        <v>1257</v>
      </c>
      <c r="C19" s="176" t="s">
        <v>1258</v>
      </c>
      <c r="D19" s="94"/>
      <c r="E19" s="94"/>
      <c r="F19" s="94"/>
      <c r="G19" s="94"/>
      <c r="H19" s="94"/>
      <c r="I19" s="94"/>
      <c r="J19" s="94"/>
      <c r="K19" s="94"/>
      <c r="L19" s="94"/>
      <c r="M19" s="94"/>
      <c r="N19" s="94"/>
      <c r="O19" s="94"/>
      <c r="P19" s="94"/>
      <c r="Q19" s="94"/>
      <c r="R19" s="94"/>
      <c r="S19" s="94"/>
      <c r="T19" s="94"/>
      <c r="U19" s="94"/>
      <c r="V19" s="94"/>
      <c r="W19" s="94"/>
      <c r="X19" s="94"/>
      <c r="Y19" s="94"/>
      <c r="Z19" s="94"/>
    </row>
    <row r="20" ht="26.25" customHeight="1">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row>
    <row r="21" ht="26.25" customHeight="1">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row>
    <row r="22" ht="26.25" customHeight="1">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row>
    <row r="23" ht="26.25" customHeight="1">
      <c r="A23" s="94"/>
      <c r="B23" s="94"/>
      <c r="C23" s="94"/>
      <c r="D23" s="94"/>
      <c r="E23" s="94"/>
      <c r="F23" s="94"/>
      <c r="G23" s="94"/>
      <c r="H23" s="94"/>
      <c r="I23" s="94"/>
      <c r="J23" s="94"/>
      <c r="K23" s="94"/>
      <c r="L23" s="94"/>
      <c r="M23" s="94"/>
      <c r="N23" s="94"/>
      <c r="O23" s="94"/>
      <c r="P23" s="94"/>
      <c r="Q23" s="94"/>
      <c r="R23" s="94"/>
      <c r="S23" s="94"/>
      <c r="T23" s="94"/>
      <c r="U23" s="94"/>
      <c r="V23" s="94"/>
      <c r="W23" s="94"/>
      <c r="X23" s="94"/>
      <c r="Y23" s="94"/>
      <c r="Z23" s="94"/>
    </row>
    <row r="24" ht="26.25" customHeight="1">
      <c r="A24" s="94"/>
      <c r="B24" s="94"/>
      <c r="C24" s="94"/>
      <c r="D24" s="94"/>
      <c r="E24" s="94"/>
      <c r="F24" s="94"/>
      <c r="G24" s="94"/>
      <c r="H24" s="94"/>
      <c r="I24" s="94"/>
      <c r="J24" s="94"/>
      <c r="K24" s="94"/>
      <c r="L24" s="94"/>
      <c r="M24" s="94"/>
      <c r="N24" s="94"/>
      <c r="O24" s="94"/>
      <c r="P24" s="94"/>
      <c r="Q24" s="94"/>
      <c r="R24" s="94"/>
      <c r="S24" s="94"/>
      <c r="T24" s="94"/>
      <c r="U24" s="94"/>
      <c r="V24" s="94"/>
      <c r="W24" s="94"/>
      <c r="X24" s="94"/>
      <c r="Y24" s="94"/>
      <c r="Z24" s="94"/>
    </row>
    <row r="25" ht="26.25" customHeight="1">
      <c r="A25" s="94"/>
      <c r="B25" s="94"/>
      <c r="C25" s="94"/>
      <c r="D25" s="94"/>
      <c r="E25" s="94"/>
      <c r="F25" s="94"/>
      <c r="G25" s="94"/>
      <c r="H25" s="94"/>
      <c r="I25" s="94"/>
      <c r="J25" s="94"/>
      <c r="K25" s="94"/>
      <c r="L25" s="94"/>
      <c r="M25" s="94"/>
      <c r="N25" s="94"/>
      <c r="O25" s="94"/>
      <c r="P25" s="94"/>
      <c r="Q25" s="94"/>
      <c r="R25" s="94"/>
      <c r="S25" s="94"/>
      <c r="T25" s="94"/>
      <c r="U25" s="94"/>
      <c r="V25" s="94"/>
      <c r="W25" s="94"/>
      <c r="X25" s="94"/>
      <c r="Y25" s="94"/>
      <c r="Z25" s="94"/>
    </row>
    <row r="26" ht="26.25" customHeight="1">
      <c r="A26" s="94"/>
      <c r="B26" s="94"/>
      <c r="C26" s="94"/>
      <c r="D26" s="94"/>
      <c r="E26" s="94"/>
      <c r="F26" s="94"/>
      <c r="G26" s="94"/>
      <c r="H26" s="94"/>
      <c r="I26" s="94"/>
      <c r="J26" s="94"/>
      <c r="K26" s="94"/>
      <c r="L26" s="94"/>
      <c r="M26" s="94"/>
      <c r="N26" s="94"/>
      <c r="O26" s="94"/>
      <c r="P26" s="94"/>
      <c r="Q26" s="94"/>
      <c r="R26" s="94"/>
      <c r="S26" s="94"/>
      <c r="T26" s="94"/>
      <c r="U26" s="94"/>
      <c r="V26" s="94"/>
      <c r="W26" s="94"/>
      <c r="X26" s="94"/>
      <c r="Y26" s="94"/>
      <c r="Z26" s="94"/>
    </row>
    <row r="27" ht="26.2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row>
    <row r="28" ht="26.25" customHeight="1">
      <c r="A28" s="94"/>
      <c r="B28" s="94"/>
      <c r="C28" s="94"/>
      <c r="D28" s="94"/>
      <c r="E28" s="94"/>
      <c r="F28" s="94"/>
      <c r="G28" s="94"/>
      <c r="H28" s="94"/>
      <c r="I28" s="94"/>
      <c r="J28" s="94"/>
      <c r="K28" s="94"/>
      <c r="L28" s="94"/>
      <c r="M28" s="94"/>
      <c r="N28" s="94"/>
      <c r="O28" s="94"/>
      <c r="P28" s="94"/>
      <c r="Q28" s="94"/>
      <c r="R28" s="94"/>
      <c r="S28" s="94"/>
      <c r="T28" s="94"/>
      <c r="U28" s="94"/>
      <c r="V28" s="94"/>
      <c r="W28" s="94"/>
      <c r="X28" s="94"/>
      <c r="Y28" s="94"/>
      <c r="Z28" s="94"/>
    </row>
    <row r="29" ht="26.25" customHeight="1">
      <c r="A29" s="94"/>
      <c r="B29" s="94"/>
      <c r="C29" s="94"/>
      <c r="D29" s="94"/>
      <c r="E29" s="94"/>
      <c r="F29" s="94"/>
      <c r="G29" s="94"/>
      <c r="H29" s="94"/>
      <c r="I29" s="94"/>
      <c r="J29" s="94"/>
      <c r="K29" s="94"/>
      <c r="L29" s="94"/>
      <c r="M29" s="94"/>
      <c r="N29" s="94"/>
      <c r="O29" s="94"/>
      <c r="P29" s="94"/>
      <c r="Q29" s="94"/>
      <c r="R29" s="94"/>
      <c r="S29" s="94"/>
      <c r="T29" s="94"/>
      <c r="U29" s="94"/>
      <c r="V29" s="94"/>
      <c r="W29" s="94"/>
      <c r="X29" s="94"/>
      <c r="Y29" s="94"/>
      <c r="Z29" s="94"/>
    </row>
    <row r="30" ht="26.25" customHeight="1">
      <c r="A30" s="94"/>
      <c r="B30" s="94"/>
      <c r="C30" s="94"/>
      <c r="D30" s="94"/>
      <c r="E30" s="94"/>
      <c r="F30" s="94"/>
      <c r="G30" s="94"/>
      <c r="H30" s="94"/>
      <c r="I30" s="94"/>
      <c r="J30" s="94"/>
      <c r="K30" s="94"/>
      <c r="L30" s="94"/>
      <c r="M30" s="94"/>
      <c r="N30" s="94"/>
      <c r="O30" s="94"/>
      <c r="P30" s="94"/>
      <c r="Q30" s="94"/>
      <c r="R30" s="94"/>
      <c r="S30" s="94"/>
      <c r="T30" s="94"/>
      <c r="U30" s="94"/>
      <c r="V30" s="94"/>
      <c r="W30" s="94"/>
      <c r="X30" s="94"/>
      <c r="Y30" s="94"/>
      <c r="Z30" s="94"/>
    </row>
    <row r="31" ht="26.25" customHeight="1">
      <c r="A31" s="94"/>
      <c r="B31" s="94"/>
      <c r="C31" s="94"/>
      <c r="D31" s="94"/>
      <c r="E31" s="94"/>
      <c r="F31" s="94"/>
      <c r="G31" s="94"/>
      <c r="H31" s="94"/>
      <c r="I31" s="94"/>
      <c r="J31" s="94"/>
      <c r="K31" s="94"/>
      <c r="L31" s="94"/>
      <c r="M31" s="94"/>
      <c r="N31" s="94"/>
      <c r="O31" s="94"/>
      <c r="P31" s="94"/>
      <c r="Q31" s="94"/>
      <c r="R31" s="94"/>
      <c r="S31" s="94"/>
      <c r="T31" s="94"/>
      <c r="U31" s="94"/>
      <c r="V31" s="94"/>
      <c r="W31" s="94"/>
      <c r="X31" s="94"/>
      <c r="Y31" s="94"/>
      <c r="Z31" s="94"/>
    </row>
    <row r="32" ht="26.25" customHeight="1">
      <c r="A32" s="94"/>
      <c r="B32" s="94"/>
      <c r="C32" s="94"/>
      <c r="D32" s="94"/>
      <c r="E32" s="94"/>
      <c r="F32" s="94"/>
      <c r="G32" s="94"/>
      <c r="H32" s="94"/>
      <c r="I32" s="94"/>
      <c r="J32" s="94"/>
      <c r="K32" s="94"/>
      <c r="L32" s="94"/>
      <c r="M32" s="94"/>
      <c r="N32" s="94"/>
      <c r="O32" s="94"/>
      <c r="P32" s="94"/>
      <c r="Q32" s="94"/>
      <c r="R32" s="94"/>
      <c r="S32" s="94"/>
      <c r="T32" s="94"/>
      <c r="U32" s="94"/>
      <c r="V32" s="94"/>
      <c r="W32" s="94"/>
      <c r="X32" s="94"/>
      <c r="Y32" s="94"/>
      <c r="Z32" s="94"/>
    </row>
    <row r="33" ht="26.25" customHeight="1">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row>
    <row r="34" ht="26.25" customHeight="1">
      <c r="A34" s="94"/>
      <c r="B34" s="94"/>
      <c r="C34" s="94"/>
      <c r="D34" s="94"/>
      <c r="E34" s="94"/>
      <c r="F34" s="94"/>
      <c r="G34" s="94"/>
      <c r="H34" s="94"/>
      <c r="I34" s="94"/>
      <c r="J34" s="94"/>
      <c r="K34" s="94"/>
      <c r="L34" s="94"/>
      <c r="M34" s="94"/>
      <c r="N34" s="94"/>
      <c r="O34" s="94"/>
      <c r="P34" s="94"/>
      <c r="Q34" s="94"/>
      <c r="R34" s="94"/>
      <c r="S34" s="94"/>
      <c r="T34" s="94"/>
      <c r="U34" s="94"/>
      <c r="V34" s="94"/>
      <c r="W34" s="94"/>
      <c r="X34" s="94"/>
      <c r="Y34" s="94"/>
      <c r="Z34" s="94"/>
    </row>
    <row r="35" ht="26.25" customHeight="1">
      <c r="A35" s="94"/>
      <c r="B35" s="94"/>
      <c r="C35" s="94"/>
      <c r="D35" s="94"/>
      <c r="E35" s="94"/>
      <c r="F35" s="94"/>
      <c r="G35" s="94"/>
      <c r="H35" s="94"/>
      <c r="I35" s="94"/>
      <c r="J35" s="94"/>
      <c r="K35" s="94"/>
      <c r="L35" s="94"/>
      <c r="M35" s="94"/>
      <c r="N35" s="94"/>
      <c r="O35" s="94"/>
      <c r="P35" s="94"/>
      <c r="Q35" s="94"/>
      <c r="R35" s="94"/>
      <c r="S35" s="94"/>
      <c r="T35" s="94"/>
      <c r="U35" s="94"/>
      <c r="V35" s="94"/>
      <c r="W35" s="94"/>
      <c r="X35" s="94"/>
      <c r="Y35" s="94"/>
      <c r="Z35" s="94"/>
    </row>
    <row r="36" ht="26.25" customHeight="1">
      <c r="A36" s="94"/>
      <c r="B36" s="94"/>
      <c r="C36" s="94"/>
      <c r="D36" s="94"/>
      <c r="E36" s="94"/>
      <c r="F36" s="94"/>
      <c r="G36" s="94"/>
      <c r="H36" s="94"/>
      <c r="I36" s="94"/>
      <c r="J36" s="94"/>
      <c r="K36" s="94"/>
      <c r="L36" s="94"/>
      <c r="M36" s="94"/>
      <c r="N36" s="94"/>
      <c r="O36" s="94"/>
      <c r="P36" s="94"/>
      <c r="Q36" s="94"/>
      <c r="R36" s="94"/>
      <c r="S36" s="94"/>
      <c r="T36" s="94"/>
      <c r="U36" s="94"/>
      <c r="V36" s="94"/>
      <c r="W36" s="94"/>
      <c r="X36" s="94"/>
      <c r="Y36" s="94"/>
      <c r="Z36" s="94"/>
    </row>
    <row r="37" ht="26.25" customHeight="1">
      <c r="A37" s="94"/>
      <c r="B37" s="94"/>
      <c r="C37" s="94"/>
      <c r="D37" s="94"/>
      <c r="E37" s="94"/>
      <c r="F37" s="94"/>
      <c r="G37" s="94"/>
      <c r="H37" s="94"/>
      <c r="I37" s="94"/>
      <c r="J37" s="94"/>
      <c r="K37" s="94"/>
      <c r="L37" s="94"/>
      <c r="M37" s="94"/>
      <c r="N37" s="94"/>
      <c r="O37" s="94"/>
      <c r="P37" s="94"/>
      <c r="Q37" s="94"/>
      <c r="R37" s="94"/>
      <c r="S37" s="94"/>
      <c r="T37" s="94"/>
      <c r="U37" s="94"/>
      <c r="V37" s="94"/>
      <c r="W37" s="94"/>
      <c r="X37" s="94"/>
      <c r="Y37" s="94"/>
      <c r="Z37" s="94"/>
    </row>
    <row r="38" ht="26.25" customHeight="1">
      <c r="A38" s="94"/>
      <c r="B38" s="94"/>
      <c r="C38" s="94"/>
      <c r="D38" s="94"/>
      <c r="E38" s="94"/>
      <c r="F38" s="94"/>
      <c r="G38" s="94"/>
      <c r="H38" s="94"/>
      <c r="I38" s="94"/>
      <c r="J38" s="94"/>
      <c r="K38" s="94"/>
      <c r="L38" s="94"/>
      <c r="M38" s="94"/>
      <c r="N38" s="94"/>
      <c r="O38" s="94"/>
      <c r="P38" s="94"/>
      <c r="Q38" s="94"/>
      <c r="R38" s="94"/>
      <c r="S38" s="94"/>
      <c r="T38" s="94"/>
      <c r="U38" s="94"/>
      <c r="V38" s="94"/>
      <c r="W38" s="94"/>
      <c r="X38" s="94"/>
      <c r="Y38" s="94"/>
      <c r="Z38" s="94"/>
    </row>
    <row r="39" ht="26.25" customHeight="1">
      <c r="A39" s="94"/>
      <c r="B39" s="94"/>
      <c r="C39" s="94"/>
      <c r="D39" s="94"/>
      <c r="E39" s="94"/>
      <c r="F39" s="94"/>
      <c r="G39" s="94"/>
      <c r="H39" s="94"/>
      <c r="I39" s="94"/>
      <c r="J39" s="94"/>
      <c r="K39" s="94"/>
      <c r="L39" s="94"/>
      <c r="M39" s="94"/>
      <c r="N39" s="94"/>
      <c r="O39" s="94"/>
      <c r="P39" s="94"/>
      <c r="Q39" s="94"/>
      <c r="R39" s="94"/>
      <c r="S39" s="94"/>
      <c r="T39" s="94"/>
      <c r="U39" s="94"/>
      <c r="V39" s="94"/>
      <c r="W39" s="94"/>
      <c r="X39" s="94"/>
      <c r="Y39" s="94"/>
      <c r="Z39" s="94"/>
    </row>
    <row r="40" ht="26.25" customHeight="1">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row>
    <row r="41" ht="26.25" customHeight="1">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row>
    <row r="42" ht="26.25" customHeight="1">
      <c r="A42" s="94"/>
      <c r="B42" s="94"/>
      <c r="C42" s="94"/>
      <c r="D42" s="94"/>
      <c r="E42" s="94"/>
      <c r="F42" s="94"/>
      <c r="G42" s="94"/>
      <c r="H42" s="94"/>
      <c r="I42" s="94"/>
      <c r="J42" s="94"/>
      <c r="K42" s="94"/>
      <c r="L42" s="94"/>
      <c r="M42" s="94"/>
      <c r="N42" s="94"/>
      <c r="O42" s="94"/>
      <c r="P42" s="94"/>
      <c r="Q42" s="94"/>
      <c r="R42" s="94"/>
      <c r="S42" s="94"/>
      <c r="T42" s="94"/>
      <c r="U42" s="94"/>
      <c r="V42" s="94"/>
      <c r="W42" s="94"/>
      <c r="X42" s="94"/>
      <c r="Y42" s="94"/>
      <c r="Z42" s="94"/>
    </row>
    <row r="43" ht="26.25" customHeight="1">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row>
    <row r="44" ht="26.25" customHeight="1">
      <c r="A44" s="94"/>
      <c r="B44" s="94"/>
      <c r="C44" s="94"/>
      <c r="D44" s="94"/>
      <c r="E44" s="94"/>
      <c r="F44" s="94"/>
      <c r="G44" s="94"/>
      <c r="H44" s="94"/>
      <c r="I44" s="94"/>
      <c r="J44" s="94"/>
      <c r="K44" s="94"/>
      <c r="L44" s="94"/>
      <c r="M44" s="94"/>
      <c r="N44" s="94"/>
      <c r="O44" s="94"/>
      <c r="P44" s="94"/>
      <c r="Q44" s="94"/>
      <c r="R44" s="94"/>
      <c r="S44" s="94"/>
      <c r="T44" s="94"/>
      <c r="U44" s="94"/>
      <c r="V44" s="94"/>
      <c r="W44" s="94"/>
      <c r="X44" s="94"/>
      <c r="Y44" s="94"/>
      <c r="Z44" s="94"/>
    </row>
    <row r="45" ht="26.25" customHeight="1">
      <c r="A45" s="94"/>
      <c r="B45" s="94"/>
      <c r="C45" s="94"/>
      <c r="D45" s="94"/>
      <c r="E45" s="94"/>
      <c r="F45" s="94"/>
      <c r="G45" s="94"/>
      <c r="H45" s="94"/>
      <c r="I45" s="94"/>
      <c r="J45" s="94"/>
      <c r="K45" s="94"/>
      <c r="L45" s="94"/>
      <c r="M45" s="94"/>
      <c r="N45" s="94"/>
      <c r="O45" s="94"/>
      <c r="P45" s="94"/>
      <c r="Q45" s="94"/>
      <c r="R45" s="94"/>
      <c r="S45" s="94"/>
      <c r="T45" s="94"/>
      <c r="U45" s="94"/>
      <c r="V45" s="94"/>
      <c r="W45" s="94"/>
      <c r="X45" s="94"/>
      <c r="Y45" s="94"/>
      <c r="Z45" s="94"/>
    </row>
    <row r="46" ht="26.25" customHeight="1">
      <c r="A46" s="94"/>
      <c r="B46" s="94"/>
      <c r="C46" s="94"/>
      <c r="D46" s="94"/>
      <c r="E46" s="94"/>
      <c r="F46" s="94"/>
      <c r="G46" s="94"/>
      <c r="H46" s="94"/>
      <c r="I46" s="94"/>
      <c r="J46" s="94"/>
      <c r="K46" s="94"/>
      <c r="L46" s="94"/>
      <c r="M46" s="94"/>
      <c r="N46" s="94"/>
      <c r="O46" s="94"/>
      <c r="P46" s="94"/>
      <c r="Q46" s="94"/>
      <c r="R46" s="94"/>
      <c r="S46" s="94"/>
      <c r="T46" s="94"/>
      <c r="U46" s="94"/>
      <c r="V46" s="94"/>
      <c r="W46" s="94"/>
      <c r="X46" s="94"/>
      <c r="Y46" s="94"/>
      <c r="Z46" s="94"/>
    </row>
    <row r="47" ht="26.25" customHeight="1">
      <c r="A47" s="94"/>
      <c r="B47" s="94"/>
      <c r="C47" s="94"/>
      <c r="D47" s="94"/>
      <c r="E47" s="94"/>
      <c r="F47" s="94"/>
      <c r="G47" s="94"/>
      <c r="H47" s="94"/>
      <c r="I47" s="94"/>
      <c r="J47" s="94"/>
      <c r="K47" s="94"/>
      <c r="L47" s="94"/>
      <c r="M47" s="94"/>
      <c r="N47" s="94"/>
      <c r="O47" s="94"/>
      <c r="P47" s="94"/>
      <c r="Q47" s="94"/>
      <c r="R47" s="94"/>
      <c r="S47" s="94"/>
      <c r="T47" s="94"/>
      <c r="U47" s="94"/>
      <c r="V47" s="94"/>
      <c r="W47" s="94"/>
      <c r="X47" s="94"/>
      <c r="Y47" s="94"/>
      <c r="Z47" s="94"/>
    </row>
    <row r="48" ht="26.25" customHeight="1">
      <c r="A48" s="94"/>
      <c r="B48" s="94"/>
      <c r="C48" s="94"/>
      <c r="D48" s="94"/>
      <c r="E48" s="94"/>
      <c r="F48" s="94"/>
      <c r="G48" s="94"/>
      <c r="H48" s="94"/>
      <c r="I48" s="94"/>
      <c r="J48" s="94"/>
      <c r="K48" s="94"/>
      <c r="L48" s="94"/>
      <c r="M48" s="94"/>
      <c r="N48" s="94"/>
      <c r="O48" s="94"/>
      <c r="P48" s="94"/>
      <c r="Q48" s="94"/>
      <c r="R48" s="94"/>
      <c r="S48" s="94"/>
      <c r="T48" s="94"/>
      <c r="U48" s="94"/>
      <c r="V48" s="94"/>
      <c r="W48" s="94"/>
      <c r="X48" s="94"/>
      <c r="Y48" s="94"/>
      <c r="Z48" s="94"/>
    </row>
    <row r="49" ht="26.25" customHeight="1">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row>
    <row r="50" ht="26.25" customHeight="1">
      <c r="A50" s="94"/>
      <c r="B50" s="94"/>
      <c r="C50" s="94"/>
      <c r="D50" s="94"/>
      <c r="E50" s="94"/>
      <c r="F50" s="94"/>
      <c r="G50" s="94"/>
      <c r="H50" s="94"/>
      <c r="I50" s="94"/>
      <c r="J50" s="94"/>
      <c r="K50" s="94"/>
      <c r="L50" s="94"/>
      <c r="M50" s="94"/>
      <c r="N50" s="94"/>
      <c r="O50" s="94"/>
      <c r="P50" s="94"/>
      <c r="Q50" s="94"/>
      <c r="R50" s="94"/>
      <c r="S50" s="94"/>
      <c r="T50" s="94"/>
      <c r="U50" s="94"/>
      <c r="V50" s="94"/>
      <c r="W50" s="94"/>
      <c r="X50" s="94"/>
      <c r="Y50" s="94"/>
      <c r="Z50" s="94"/>
    </row>
    <row r="51" ht="26.25" customHeight="1">
      <c r="A51" s="94"/>
      <c r="B51" s="94"/>
      <c r="C51" s="94"/>
      <c r="D51" s="94"/>
      <c r="E51" s="94"/>
      <c r="F51" s="94"/>
      <c r="G51" s="94"/>
      <c r="H51" s="94"/>
      <c r="I51" s="94"/>
      <c r="J51" s="94"/>
      <c r="K51" s="94"/>
      <c r="L51" s="94"/>
      <c r="M51" s="94"/>
      <c r="N51" s="94"/>
      <c r="O51" s="94"/>
      <c r="P51" s="94"/>
      <c r="Q51" s="94"/>
      <c r="R51" s="94"/>
      <c r="S51" s="94"/>
      <c r="T51" s="94"/>
      <c r="U51" s="94"/>
      <c r="V51" s="94"/>
      <c r="W51" s="94"/>
      <c r="X51" s="94"/>
      <c r="Y51" s="94"/>
      <c r="Z51" s="94"/>
    </row>
    <row r="52" ht="26.25" customHeight="1">
      <c r="A52" s="94"/>
      <c r="B52" s="94"/>
      <c r="C52" s="94"/>
      <c r="D52" s="94"/>
      <c r="E52" s="94"/>
      <c r="F52" s="94"/>
      <c r="G52" s="94"/>
      <c r="H52" s="94"/>
      <c r="I52" s="94"/>
      <c r="J52" s="94"/>
      <c r="K52" s="94"/>
      <c r="L52" s="94"/>
      <c r="M52" s="94"/>
      <c r="N52" s="94"/>
      <c r="O52" s="94"/>
      <c r="P52" s="94"/>
      <c r="Q52" s="94"/>
      <c r="R52" s="94"/>
      <c r="S52" s="94"/>
      <c r="T52" s="94"/>
      <c r="U52" s="94"/>
      <c r="V52" s="94"/>
      <c r="W52" s="94"/>
      <c r="X52" s="94"/>
      <c r="Y52" s="94"/>
      <c r="Z52" s="94"/>
    </row>
    <row r="53" ht="26.25" customHeight="1">
      <c r="A53" s="94"/>
      <c r="B53" s="94"/>
      <c r="C53" s="94"/>
      <c r="D53" s="94"/>
      <c r="E53" s="94"/>
      <c r="F53" s="94"/>
      <c r="G53" s="94"/>
      <c r="H53" s="94"/>
      <c r="I53" s="94"/>
      <c r="J53" s="94"/>
      <c r="K53" s="94"/>
      <c r="L53" s="94"/>
      <c r="M53" s="94"/>
      <c r="N53" s="94"/>
      <c r="O53" s="94"/>
      <c r="P53" s="94"/>
      <c r="Q53" s="94"/>
      <c r="R53" s="94"/>
      <c r="S53" s="94"/>
      <c r="T53" s="94"/>
      <c r="U53" s="94"/>
      <c r="V53" s="94"/>
      <c r="W53" s="94"/>
      <c r="X53" s="94"/>
      <c r="Y53" s="94"/>
      <c r="Z53" s="94"/>
    </row>
    <row r="54" ht="26.25" customHeight="1">
      <c r="A54" s="94"/>
      <c r="B54" s="94"/>
      <c r="C54" s="94"/>
      <c r="D54" s="94"/>
      <c r="E54" s="94"/>
      <c r="F54" s="94"/>
      <c r="G54" s="94"/>
      <c r="H54" s="94"/>
      <c r="I54" s="94"/>
      <c r="J54" s="94"/>
      <c r="K54" s="94"/>
      <c r="L54" s="94"/>
      <c r="M54" s="94"/>
      <c r="N54" s="94"/>
      <c r="O54" s="94"/>
      <c r="P54" s="94"/>
      <c r="Q54" s="94"/>
      <c r="R54" s="94"/>
      <c r="S54" s="94"/>
      <c r="T54" s="94"/>
      <c r="U54" s="94"/>
      <c r="V54" s="94"/>
      <c r="W54" s="94"/>
      <c r="X54" s="94"/>
      <c r="Y54" s="94"/>
      <c r="Z54" s="94"/>
    </row>
    <row r="55" ht="26.25" customHeight="1">
      <c r="A55" s="94"/>
      <c r="B55" s="94"/>
      <c r="C55" s="94"/>
      <c r="D55" s="94"/>
      <c r="E55" s="94"/>
      <c r="F55" s="94"/>
      <c r="G55" s="94"/>
      <c r="H55" s="94"/>
      <c r="I55" s="94"/>
      <c r="J55" s="94"/>
      <c r="K55" s="94"/>
      <c r="L55" s="94"/>
      <c r="M55" s="94"/>
      <c r="N55" s="94"/>
      <c r="O55" s="94"/>
      <c r="P55" s="94"/>
      <c r="Q55" s="94"/>
      <c r="R55" s="94"/>
      <c r="S55" s="94"/>
      <c r="T55" s="94"/>
      <c r="U55" s="94"/>
      <c r="V55" s="94"/>
      <c r="W55" s="94"/>
      <c r="X55" s="94"/>
      <c r="Y55" s="94"/>
      <c r="Z55" s="94"/>
    </row>
    <row r="56" ht="26.25" customHeight="1">
      <c r="A56" s="94"/>
      <c r="B56" s="94"/>
      <c r="C56" s="94"/>
      <c r="D56" s="94"/>
      <c r="E56" s="94"/>
      <c r="F56" s="94"/>
      <c r="G56" s="94"/>
      <c r="H56" s="94"/>
      <c r="I56" s="94"/>
      <c r="J56" s="94"/>
      <c r="K56" s="94"/>
      <c r="L56" s="94"/>
      <c r="M56" s="94"/>
      <c r="N56" s="94"/>
      <c r="O56" s="94"/>
      <c r="P56" s="94"/>
      <c r="Q56" s="94"/>
      <c r="R56" s="94"/>
      <c r="S56" s="94"/>
      <c r="T56" s="94"/>
      <c r="U56" s="94"/>
      <c r="V56" s="94"/>
      <c r="W56" s="94"/>
      <c r="X56" s="94"/>
      <c r="Y56" s="94"/>
      <c r="Z56" s="94"/>
    </row>
    <row r="57" ht="26.25" customHeight="1">
      <c r="A57" s="94"/>
      <c r="B57" s="94"/>
      <c r="C57" s="94"/>
      <c r="D57" s="94"/>
      <c r="E57" s="94"/>
      <c r="F57" s="94"/>
      <c r="G57" s="94"/>
      <c r="H57" s="94"/>
      <c r="I57" s="94"/>
      <c r="J57" s="94"/>
      <c r="K57" s="94"/>
      <c r="L57" s="94"/>
      <c r="M57" s="94"/>
      <c r="N57" s="94"/>
      <c r="O57" s="94"/>
      <c r="P57" s="94"/>
      <c r="Q57" s="94"/>
      <c r="R57" s="94"/>
      <c r="S57" s="94"/>
      <c r="T57" s="94"/>
      <c r="U57" s="94"/>
      <c r="V57" s="94"/>
      <c r="W57" s="94"/>
      <c r="X57" s="94"/>
      <c r="Y57" s="94"/>
      <c r="Z57" s="94"/>
    </row>
    <row r="58" ht="26.25" customHeight="1">
      <c r="A58" s="94"/>
      <c r="B58" s="94"/>
      <c r="C58" s="94"/>
      <c r="D58" s="94"/>
      <c r="E58" s="94"/>
      <c r="F58" s="94"/>
      <c r="G58" s="94"/>
      <c r="H58" s="94"/>
      <c r="I58" s="94"/>
      <c r="J58" s="94"/>
      <c r="K58" s="94"/>
      <c r="L58" s="94"/>
      <c r="M58" s="94"/>
      <c r="N58" s="94"/>
      <c r="O58" s="94"/>
      <c r="P58" s="94"/>
      <c r="Q58" s="94"/>
      <c r="R58" s="94"/>
      <c r="S58" s="94"/>
      <c r="T58" s="94"/>
      <c r="U58" s="94"/>
      <c r="V58" s="94"/>
      <c r="W58" s="94"/>
      <c r="X58" s="94"/>
      <c r="Y58" s="94"/>
      <c r="Z58" s="94"/>
    </row>
    <row r="59" ht="26.25" customHeight="1">
      <c r="A59" s="94"/>
      <c r="B59" s="94"/>
      <c r="C59" s="94"/>
      <c r="D59" s="94"/>
      <c r="E59" s="94"/>
      <c r="F59" s="94"/>
      <c r="G59" s="94"/>
      <c r="H59" s="94"/>
      <c r="I59" s="94"/>
      <c r="J59" s="94"/>
      <c r="K59" s="94"/>
      <c r="L59" s="94"/>
      <c r="M59" s="94"/>
      <c r="N59" s="94"/>
      <c r="O59" s="94"/>
      <c r="P59" s="94"/>
      <c r="Q59" s="94"/>
      <c r="R59" s="94"/>
      <c r="S59" s="94"/>
      <c r="T59" s="94"/>
      <c r="U59" s="94"/>
      <c r="V59" s="94"/>
      <c r="W59" s="94"/>
      <c r="X59" s="94"/>
      <c r="Y59" s="94"/>
      <c r="Z59" s="94"/>
    </row>
    <row r="60" ht="26.25" customHeight="1">
      <c r="A60" s="94"/>
      <c r="B60" s="94"/>
      <c r="C60" s="94"/>
      <c r="D60" s="94"/>
      <c r="E60" s="94"/>
      <c r="F60" s="94"/>
      <c r="G60" s="94"/>
      <c r="H60" s="94"/>
      <c r="I60" s="94"/>
      <c r="J60" s="94"/>
      <c r="K60" s="94"/>
      <c r="L60" s="94"/>
      <c r="M60" s="94"/>
      <c r="N60" s="94"/>
      <c r="O60" s="94"/>
      <c r="P60" s="94"/>
      <c r="Q60" s="94"/>
      <c r="R60" s="94"/>
      <c r="S60" s="94"/>
      <c r="T60" s="94"/>
      <c r="U60" s="94"/>
      <c r="V60" s="94"/>
      <c r="W60" s="94"/>
      <c r="X60" s="94"/>
      <c r="Y60" s="94"/>
      <c r="Z60" s="94"/>
    </row>
    <row r="61" ht="26.25" customHeight="1">
      <c r="A61" s="94"/>
      <c r="B61" s="94"/>
      <c r="C61" s="94"/>
      <c r="D61" s="94"/>
      <c r="E61" s="94"/>
      <c r="F61" s="94"/>
      <c r="G61" s="94"/>
      <c r="H61" s="94"/>
      <c r="I61" s="94"/>
      <c r="J61" s="94"/>
      <c r="K61" s="94"/>
      <c r="L61" s="94"/>
      <c r="M61" s="94"/>
      <c r="N61" s="94"/>
      <c r="O61" s="94"/>
      <c r="P61" s="94"/>
      <c r="Q61" s="94"/>
      <c r="R61" s="94"/>
      <c r="S61" s="94"/>
      <c r="T61" s="94"/>
      <c r="U61" s="94"/>
      <c r="V61" s="94"/>
      <c r="W61" s="94"/>
      <c r="X61" s="94"/>
      <c r="Y61" s="94"/>
      <c r="Z61" s="94"/>
    </row>
    <row r="62" ht="26.25" customHeight="1">
      <c r="A62" s="94"/>
      <c r="B62" s="94"/>
      <c r="C62" s="94"/>
      <c r="D62" s="94"/>
      <c r="E62" s="94"/>
      <c r="F62" s="94"/>
      <c r="G62" s="94"/>
      <c r="H62" s="94"/>
      <c r="I62" s="94"/>
      <c r="J62" s="94"/>
      <c r="K62" s="94"/>
      <c r="L62" s="94"/>
      <c r="M62" s="94"/>
      <c r="N62" s="94"/>
      <c r="O62" s="94"/>
      <c r="P62" s="94"/>
      <c r="Q62" s="94"/>
      <c r="R62" s="94"/>
      <c r="S62" s="94"/>
      <c r="T62" s="94"/>
      <c r="U62" s="94"/>
      <c r="V62" s="94"/>
      <c r="W62" s="94"/>
      <c r="X62" s="94"/>
      <c r="Y62" s="94"/>
      <c r="Z62" s="94"/>
    </row>
    <row r="63" ht="26.25" customHeight="1">
      <c r="A63" s="94"/>
      <c r="B63" s="94"/>
      <c r="C63" s="94"/>
      <c r="D63" s="94"/>
      <c r="E63" s="94"/>
      <c r="F63" s="94"/>
      <c r="G63" s="94"/>
      <c r="H63" s="94"/>
      <c r="I63" s="94"/>
      <c r="J63" s="94"/>
      <c r="K63" s="94"/>
      <c r="L63" s="94"/>
      <c r="M63" s="94"/>
      <c r="N63" s="94"/>
      <c r="O63" s="94"/>
      <c r="P63" s="94"/>
      <c r="Q63" s="94"/>
      <c r="R63" s="94"/>
      <c r="S63" s="94"/>
      <c r="T63" s="94"/>
      <c r="U63" s="94"/>
      <c r="V63" s="94"/>
      <c r="W63" s="94"/>
      <c r="X63" s="94"/>
      <c r="Y63" s="94"/>
      <c r="Z63" s="94"/>
    </row>
    <row r="64" ht="26.25" customHeight="1">
      <c r="A64" s="94"/>
      <c r="B64" s="94"/>
      <c r="C64" s="94"/>
      <c r="D64" s="94"/>
      <c r="E64" s="94"/>
      <c r="F64" s="94"/>
      <c r="G64" s="94"/>
      <c r="H64" s="94"/>
      <c r="I64" s="94"/>
      <c r="J64" s="94"/>
      <c r="K64" s="94"/>
      <c r="L64" s="94"/>
      <c r="M64" s="94"/>
      <c r="N64" s="94"/>
      <c r="O64" s="94"/>
      <c r="P64" s="94"/>
      <c r="Q64" s="94"/>
      <c r="R64" s="94"/>
      <c r="S64" s="94"/>
      <c r="T64" s="94"/>
      <c r="U64" s="94"/>
      <c r="V64" s="94"/>
      <c r="W64" s="94"/>
      <c r="X64" s="94"/>
      <c r="Y64" s="94"/>
      <c r="Z64" s="94"/>
    </row>
    <row r="65" ht="26.25" customHeight="1">
      <c r="A65" s="94"/>
      <c r="B65" s="94"/>
      <c r="C65" s="94"/>
      <c r="D65" s="94"/>
      <c r="E65" s="94"/>
      <c r="F65" s="94"/>
      <c r="G65" s="94"/>
      <c r="H65" s="94"/>
      <c r="I65" s="94"/>
      <c r="J65" s="94"/>
      <c r="K65" s="94"/>
      <c r="L65" s="94"/>
      <c r="M65" s="94"/>
      <c r="N65" s="94"/>
      <c r="O65" s="94"/>
      <c r="P65" s="94"/>
      <c r="Q65" s="94"/>
      <c r="R65" s="94"/>
      <c r="S65" s="94"/>
      <c r="T65" s="94"/>
      <c r="U65" s="94"/>
      <c r="V65" s="94"/>
      <c r="W65" s="94"/>
      <c r="X65" s="94"/>
      <c r="Y65" s="94"/>
      <c r="Z65" s="94"/>
    </row>
    <row r="66" ht="26.25" customHeight="1">
      <c r="A66" s="94"/>
      <c r="B66" s="94"/>
      <c r="C66" s="94"/>
      <c r="D66" s="94"/>
      <c r="E66" s="94"/>
      <c r="F66" s="94"/>
      <c r="G66" s="94"/>
      <c r="H66" s="94"/>
      <c r="I66" s="94"/>
      <c r="J66" s="94"/>
      <c r="K66" s="94"/>
      <c r="L66" s="94"/>
      <c r="M66" s="94"/>
      <c r="N66" s="94"/>
      <c r="O66" s="94"/>
      <c r="P66" s="94"/>
      <c r="Q66" s="94"/>
      <c r="R66" s="94"/>
      <c r="S66" s="94"/>
      <c r="T66" s="94"/>
      <c r="U66" s="94"/>
      <c r="V66" s="94"/>
      <c r="W66" s="94"/>
      <c r="X66" s="94"/>
      <c r="Y66" s="94"/>
      <c r="Z66" s="94"/>
    </row>
    <row r="67" ht="26.25" customHeight="1">
      <c r="A67" s="94"/>
      <c r="B67" s="94"/>
      <c r="C67" s="94"/>
      <c r="D67" s="94"/>
      <c r="E67" s="94"/>
      <c r="F67" s="94"/>
      <c r="G67" s="94"/>
      <c r="H67" s="94"/>
      <c r="I67" s="94"/>
      <c r="J67" s="94"/>
      <c r="K67" s="94"/>
      <c r="L67" s="94"/>
      <c r="M67" s="94"/>
      <c r="N67" s="94"/>
      <c r="O67" s="94"/>
      <c r="P67" s="94"/>
      <c r="Q67" s="94"/>
      <c r="R67" s="94"/>
      <c r="S67" s="94"/>
      <c r="T67" s="94"/>
      <c r="U67" s="94"/>
      <c r="V67" s="94"/>
      <c r="W67" s="94"/>
      <c r="X67" s="94"/>
      <c r="Y67" s="94"/>
      <c r="Z67" s="94"/>
    </row>
    <row r="68" ht="26.25" customHeight="1">
      <c r="A68" s="94"/>
      <c r="B68" s="94"/>
      <c r="C68" s="94"/>
      <c r="D68" s="94"/>
      <c r="E68" s="94"/>
      <c r="F68" s="94"/>
      <c r="G68" s="94"/>
      <c r="H68" s="94"/>
      <c r="I68" s="94"/>
      <c r="J68" s="94"/>
      <c r="K68" s="94"/>
      <c r="L68" s="94"/>
      <c r="M68" s="94"/>
      <c r="N68" s="94"/>
      <c r="O68" s="94"/>
      <c r="P68" s="94"/>
      <c r="Q68" s="94"/>
      <c r="R68" s="94"/>
      <c r="S68" s="94"/>
      <c r="T68" s="94"/>
      <c r="U68" s="94"/>
      <c r="V68" s="94"/>
      <c r="W68" s="94"/>
      <c r="X68" s="94"/>
      <c r="Y68" s="94"/>
      <c r="Z68" s="94"/>
    </row>
    <row r="69" ht="26.25" customHeight="1">
      <c r="A69" s="94"/>
      <c r="B69" s="94"/>
      <c r="C69" s="94"/>
      <c r="D69" s="94"/>
      <c r="E69" s="94"/>
      <c r="F69" s="94"/>
      <c r="G69" s="94"/>
      <c r="H69" s="94"/>
      <c r="I69" s="94"/>
      <c r="J69" s="94"/>
      <c r="K69" s="94"/>
      <c r="L69" s="94"/>
      <c r="M69" s="94"/>
      <c r="N69" s="94"/>
      <c r="O69" s="94"/>
      <c r="P69" s="94"/>
      <c r="Q69" s="94"/>
      <c r="R69" s="94"/>
      <c r="S69" s="94"/>
      <c r="T69" s="94"/>
      <c r="U69" s="94"/>
      <c r="V69" s="94"/>
      <c r="W69" s="94"/>
      <c r="X69" s="94"/>
      <c r="Y69" s="94"/>
      <c r="Z69" s="94"/>
    </row>
    <row r="70" ht="26.25" customHeight="1">
      <c r="A70" s="94"/>
      <c r="B70" s="94"/>
      <c r="C70" s="94"/>
      <c r="D70" s="94"/>
      <c r="E70" s="94"/>
      <c r="F70" s="94"/>
      <c r="G70" s="94"/>
      <c r="H70" s="94"/>
      <c r="I70" s="94"/>
      <c r="J70" s="94"/>
      <c r="K70" s="94"/>
      <c r="L70" s="94"/>
      <c r="M70" s="94"/>
      <c r="N70" s="94"/>
      <c r="O70" s="94"/>
      <c r="P70" s="94"/>
      <c r="Q70" s="94"/>
      <c r="R70" s="94"/>
      <c r="S70" s="94"/>
      <c r="T70" s="94"/>
      <c r="U70" s="94"/>
      <c r="V70" s="94"/>
      <c r="W70" s="94"/>
      <c r="X70" s="94"/>
      <c r="Y70" s="94"/>
      <c r="Z70" s="94"/>
    </row>
    <row r="71" ht="26.25" customHeight="1">
      <c r="A71" s="94"/>
      <c r="B71" s="94"/>
      <c r="C71" s="94"/>
      <c r="D71" s="94"/>
      <c r="E71" s="94"/>
      <c r="F71" s="94"/>
      <c r="G71" s="94"/>
      <c r="H71" s="94"/>
      <c r="I71" s="94"/>
      <c r="J71" s="94"/>
      <c r="K71" s="94"/>
      <c r="L71" s="94"/>
      <c r="M71" s="94"/>
      <c r="N71" s="94"/>
      <c r="O71" s="94"/>
      <c r="P71" s="94"/>
      <c r="Q71" s="94"/>
      <c r="R71" s="94"/>
      <c r="S71" s="94"/>
      <c r="T71" s="94"/>
      <c r="U71" s="94"/>
      <c r="V71" s="94"/>
      <c r="W71" s="94"/>
      <c r="X71" s="94"/>
      <c r="Y71" s="94"/>
      <c r="Z71" s="94"/>
    </row>
    <row r="72" ht="26.25" customHeight="1">
      <c r="A72" s="94"/>
      <c r="B72" s="94"/>
      <c r="C72" s="94"/>
      <c r="D72" s="94"/>
      <c r="E72" s="94"/>
      <c r="F72" s="94"/>
      <c r="G72" s="94"/>
      <c r="H72" s="94"/>
      <c r="I72" s="94"/>
      <c r="J72" s="94"/>
      <c r="K72" s="94"/>
      <c r="L72" s="94"/>
      <c r="M72" s="94"/>
      <c r="N72" s="94"/>
      <c r="O72" s="94"/>
      <c r="P72" s="94"/>
      <c r="Q72" s="94"/>
      <c r="R72" s="94"/>
      <c r="S72" s="94"/>
      <c r="T72" s="94"/>
      <c r="U72" s="94"/>
      <c r="V72" s="94"/>
      <c r="W72" s="94"/>
      <c r="X72" s="94"/>
      <c r="Y72" s="94"/>
      <c r="Z72" s="94"/>
    </row>
    <row r="73" ht="26.25" customHeight="1">
      <c r="A73" s="94"/>
      <c r="B73" s="94"/>
      <c r="C73" s="94"/>
      <c r="D73" s="94"/>
      <c r="E73" s="94"/>
      <c r="F73" s="94"/>
      <c r="G73" s="94"/>
      <c r="H73" s="94"/>
      <c r="I73" s="94"/>
      <c r="J73" s="94"/>
      <c r="K73" s="94"/>
      <c r="L73" s="94"/>
      <c r="M73" s="94"/>
      <c r="N73" s="94"/>
      <c r="O73" s="94"/>
      <c r="P73" s="94"/>
      <c r="Q73" s="94"/>
      <c r="R73" s="94"/>
      <c r="S73" s="94"/>
      <c r="T73" s="94"/>
      <c r="U73" s="94"/>
      <c r="V73" s="94"/>
      <c r="W73" s="94"/>
      <c r="X73" s="94"/>
      <c r="Y73" s="94"/>
      <c r="Z73" s="94"/>
    </row>
    <row r="74" ht="26.25" customHeight="1">
      <c r="A74" s="94"/>
      <c r="B74" s="94"/>
      <c r="C74" s="94"/>
      <c r="D74" s="94"/>
      <c r="E74" s="94"/>
      <c r="F74" s="94"/>
      <c r="G74" s="94"/>
      <c r="H74" s="94"/>
      <c r="I74" s="94"/>
      <c r="J74" s="94"/>
      <c r="K74" s="94"/>
      <c r="L74" s="94"/>
      <c r="M74" s="94"/>
      <c r="N74" s="94"/>
      <c r="O74" s="94"/>
      <c r="P74" s="94"/>
      <c r="Q74" s="94"/>
      <c r="R74" s="94"/>
      <c r="S74" s="94"/>
      <c r="T74" s="94"/>
      <c r="U74" s="94"/>
      <c r="V74" s="94"/>
      <c r="W74" s="94"/>
      <c r="X74" s="94"/>
      <c r="Y74" s="94"/>
      <c r="Z74" s="94"/>
    </row>
    <row r="75" ht="26.25" customHeight="1">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row>
    <row r="76" ht="26.25" customHeight="1">
      <c r="A76" s="94"/>
      <c r="B76" s="94"/>
      <c r="C76" s="94"/>
      <c r="D76" s="94"/>
      <c r="E76" s="94"/>
      <c r="F76" s="94"/>
      <c r="G76" s="94"/>
      <c r="H76" s="94"/>
      <c r="I76" s="94"/>
      <c r="J76" s="94"/>
      <c r="K76" s="94"/>
      <c r="L76" s="94"/>
      <c r="M76" s="94"/>
      <c r="N76" s="94"/>
      <c r="O76" s="94"/>
      <c r="P76" s="94"/>
      <c r="Q76" s="94"/>
      <c r="R76" s="94"/>
      <c r="S76" s="94"/>
      <c r="T76" s="94"/>
      <c r="U76" s="94"/>
      <c r="V76" s="94"/>
      <c r="W76" s="94"/>
      <c r="X76" s="94"/>
      <c r="Y76" s="94"/>
      <c r="Z76" s="94"/>
    </row>
    <row r="77" ht="26.25" customHeight="1">
      <c r="A77" s="94"/>
      <c r="B77" s="94"/>
      <c r="C77" s="94"/>
      <c r="D77" s="94"/>
      <c r="E77" s="94"/>
      <c r="F77" s="94"/>
      <c r="G77" s="94"/>
      <c r="H77" s="94"/>
      <c r="I77" s="94"/>
      <c r="J77" s="94"/>
      <c r="K77" s="94"/>
      <c r="L77" s="94"/>
      <c r="M77" s="94"/>
      <c r="N77" s="94"/>
      <c r="O77" s="94"/>
      <c r="P77" s="94"/>
      <c r="Q77" s="94"/>
      <c r="R77" s="94"/>
      <c r="S77" s="94"/>
      <c r="T77" s="94"/>
      <c r="U77" s="94"/>
      <c r="V77" s="94"/>
      <c r="W77" s="94"/>
      <c r="X77" s="94"/>
      <c r="Y77" s="94"/>
      <c r="Z77" s="94"/>
    </row>
    <row r="78" ht="26.25" customHeight="1">
      <c r="A78" s="94"/>
      <c r="B78" s="94"/>
      <c r="C78" s="94"/>
      <c r="D78" s="94"/>
      <c r="E78" s="94"/>
      <c r="F78" s="94"/>
      <c r="G78" s="94"/>
      <c r="H78" s="94"/>
      <c r="I78" s="94"/>
      <c r="J78" s="94"/>
      <c r="K78" s="94"/>
      <c r="L78" s="94"/>
      <c r="M78" s="94"/>
      <c r="N78" s="94"/>
      <c r="O78" s="94"/>
      <c r="P78" s="94"/>
      <c r="Q78" s="94"/>
      <c r="R78" s="94"/>
      <c r="S78" s="94"/>
      <c r="T78" s="94"/>
      <c r="U78" s="94"/>
      <c r="V78" s="94"/>
      <c r="W78" s="94"/>
      <c r="X78" s="94"/>
      <c r="Y78" s="94"/>
      <c r="Z78" s="94"/>
    </row>
    <row r="79" ht="26.25" customHeight="1">
      <c r="A79" s="94"/>
      <c r="B79" s="94"/>
      <c r="C79" s="94"/>
      <c r="D79" s="94"/>
      <c r="E79" s="94"/>
      <c r="F79" s="94"/>
      <c r="G79" s="94"/>
      <c r="H79" s="94"/>
      <c r="I79" s="94"/>
      <c r="J79" s="94"/>
      <c r="K79" s="94"/>
      <c r="L79" s="94"/>
      <c r="M79" s="94"/>
      <c r="N79" s="94"/>
      <c r="O79" s="94"/>
      <c r="P79" s="94"/>
      <c r="Q79" s="94"/>
      <c r="R79" s="94"/>
      <c r="S79" s="94"/>
      <c r="T79" s="94"/>
      <c r="U79" s="94"/>
      <c r="V79" s="94"/>
      <c r="W79" s="94"/>
      <c r="X79" s="94"/>
      <c r="Y79" s="94"/>
      <c r="Z79" s="94"/>
    </row>
    <row r="80" ht="26.25" customHeight="1">
      <c r="A80" s="94"/>
      <c r="B80" s="94"/>
      <c r="C80" s="94"/>
      <c r="D80" s="94"/>
      <c r="E80" s="94"/>
      <c r="F80" s="94"/>
      <c r="G80" s="94"/>
      <c r="H80" s="94"/>
      <c r="I80" s="94"/>
      <c r="J80" s="94"/>
      <c r="K80" s="94"/>
      <c r="L80" s="94"/>
      <c r="M80" s="94"/>
      <c r="N80" s="94"/>
      <c r="O80" s="94"/>
      <c r="P80" s="94"/>
      <c r="Q80" s="94"/>
      <c r="R80" s="94"/>
      <c r="S80" s="94"/>
      <c r="T80" s="94"/>
      <c r="U80" s="94"/>
      <c r="V80" s="94"/>
      <c r="W80" s="94"/>
      <c r="X80" s="94"/>
      <c r="Y80" s="94"/>
      <c r="Z80" s="94"/>
    </row>
    <row r="81" ht="26.25" customHeight="1">
      <c r="A81" s="94"/>
      <c r="B81" s="94"/>
      <c r="C81" s="94"/>
      <c r="D81" s="94"/>
      <c r="E81" s="94"/>
      <c r="F81" s="94"/>
      <c r="G81" s="94"/>
      <c r="H81" s="94"/>
      <c r="I81" s="94"/>
      <c r="J81" s="94"/>
      <c r="K81" s="94"/>
      <c r="L81" s="94"/>
      <c r="M81" s="94"/>
      <c r="N81" s="94"/>
      <c r="O81" s="94"/>
      <c r="P81" s="94"/>
      <c r="Q81" s="94"/>
      <c r="R81" s="94"/>
      <c r="S81" s="94"/>
      <c r="T81" s="94"/>
      <c r="U81" s="94"/>
      <c r="V81" s="94"/>
      <c r="W81" s="94"/>
      <c r="X81" s="94"/>
      <c r="Y81" s="94"/>
      <c r="Z81" s="94"/>
    </row>
    <row r="82" ht="26.25" customHeight="1">
      <c r="A82" s="94"/>
      <c r="B82" s="94"/>
      <c r="C82" s="94"/>
      <c r="D82" s="94"/>
      <c r="E82" s="94"/>
      <c r="F82" s="94"/>
      <c r="G82" s="94"/>
      <c r="H82" s="94"/>
      <c r="I82" s="94"/>
      <c r="J82" s="94"/>
      <c r="K82" s="94"/>
      <c r="L82" s="94"/>
      <c r="M82" s="94"/>
      <c r="N82" s="94"/>
      <c r="O82" s="94"/>
      <c r="P82" s="94"/>
      <c r="Q82" s="94"/>
      <c r="R82" s="94"/>
      <c r="S82" s="94"/>
      <c r="T82" s="94"/>
      <c r="U82" s="94"/>
      <c r="V82" s="94"/>
      <c r="W82" s="94"/>
      <c r="X82" s="94"/>
      <c r="Y82" s="94"/>
      <c r="Z82" s="94"/>
    </row>
    <row r="83" ht="26.25" customHeight="1">
      <c r="A83" s="94"/>
      <c r="B83" s="94"/>
      <c r="C83" s="94"/>
      <c r="D83" s="94"/>
      <c r="E83" s="94"/>
      <c r="F83" s="94"/>
      <c r="G83" s="94"/>
      <c r="H83" s="94"/>
      <c r="I83" s="94"/>
      <c r="J83" s="94"/>
      <c r="K83" s="94"/>
      <c r="L83" s="94"/>
      <c r="M83" s="94"/>
      <c r="N83" s="94"/>
      <c r="O83" s="94"/>
      <c r="P83" s="94"/>
      <c r="Q83" s="94"/>
      <c r="R83" s="94"/>
      <c r="S83" s="94"/>
      <c r="T83" s="94"/>
      <c r="U83" s="94"/>
      <c r="V83" s="94"/>
      <c r="W83" s="94"/>
      <c r="X83" s="94"/>
      <c r="Y83" s="94"/>
      <c r="Z83" s="94"/>
    </row>
    <row r="84" ht="26.25" customHeight="1">
      <c r="A84" s="94"/>
      <c r="B84" s="94"/>
      <c r="C84" s="94"/>
      <c r="D84" s="94"/>
      <c r="E84" s="94"/>
      <c r="F84" s="94"/>
      <c r="G84" s="94"/>
      <c r="H84" s="94"/>
      <c r="I84" s="94"/>
      <c r="J84" s="94"/>
      <c r="K84" s="94"/>
      <c r="L84" s="94"/>
      <c r="M84" s="94"/>
      <c r="N84" s="94"/>
      <c r="O84" s="94"/>
      <c r="P84" s="94"/>
      <c r="Q84" s="94"/>
      <c r="R84" s="94"/>
      <c r="S84" s="94"/>
      <c r="T84" s="94"/>
      <c r="U84" s="94"/>
      <c r="V84" s="94"/>
      <c r="W84" s="94"/>
      <c r="X84" s="94"/>
      <c r="Y84" s="94"/>
      <c r="Z84" s="94"/>
    </row>
    <row r="85" ht="26.25" customHeight="1">
      <c r="A85" s="94"/>
      <c r="B85" s="94"/>
      <c r="C85" s="94"/>
      <c r="D85" s="94"/>
      <c r="E85" s="94"/>
      <c r="F85" s="94"/>
      <c r="G85" s="94"/>
      <c r="H85" s="94"/>
      <c r="I85" s="94"/>
      <c r="J85" s="94"/>
      <c r="K85" s="94"/>
      <c r="L85" s="94"/>
      <c r="M85" s="94"/>
      <c r="N85" s="94"/>
      <c r="O85" s="94"/>
      <c r="P85" s="94"/>
      <c r="Q85" s="94"/>
      <c r="R85" s="94"/>
      <c r="S85" s="94"/>
      <c r="T85" s="94"/>
      <c r="U85" s="94"/>
      <c r="V85" s="94"/>
      <c r="W85" s="94"/>
      <c r="X85" s="94"/>
      <c r="Y85" s="94"/>
      <c r="Z85" s="94"/>
    </row>
    <row r="86" ht="26.25" customHeight="1">
      <c r="A86" s="94"/>
      <c r="B86" s="94"/>
      <c r="C86" s="94"/>
      <c r="D86" s="94"/>
      <c r="E86" s="94"/>
      <c r="F86" s="94"/>
      <c r="G86" s="94"/>
      <c r="H86" s="94"/>
      <c r="I86" s="94"/>
      <c r="J86" s="94"/>
      <c r="K86" s="94"/>
      <c r="L86" s="94"/>
      <c r="M86" s="94"/>
      <c r="N86" s="94"/>
      <c r="O86" s="94"/>
      <c r="P86" s="94"/>
      <c r="Q86" s="94"/>
      <c r="R86" s="94"/>
      <c r="S86" s="94"/>
      <c r="T86" s="94"/>
      <c r="U86" s="94"/>
      <c r="V86" s="94"/>
      <c r="W86" s="94"/>
      <c r="X86" s="94"/>
      <c r="Y86" s="94"/>
      <c r="Z86" s="94"/>
    </row>
    <row r="87" ht="26.25" customHeight="1">
      <c r="A87" s="94"/>
      <c r="B87" s="94"/>
      <c r="C87" s="94"/>
      <c r="D87" s="94"/>
      <c r="E87" s="94"/>
      <c r="F87" s="94"/>
      <c r="G87" s="94"/>
      <c r="H87" s="94"/>
      <c r="I87" s="94"/>
      <c r="J87" s="94"/>
      <c r="K87" s="94"/>
      <c r="L87" s="94"/>
      <c r="M87" s="94"/>
      <c r="N87" s="94"/>
      <c r="O87" s="94"/>
      <c r="P87" s="94"/>
      <c r="Q87" s="94"/>
      <c r="R87" s="94"/>
      <c r="S87" s="94"/>
      <c r="T87" s="94"/>
      <c r="U87" s="94"/>
      <c r="V87" s="94"/>
      <c r="W87" s="94"/>
      <c r="X87" s="94"/>
      <c r="Y87" s="94"/>
      <c r="Z87" s="94"/>
    </row>
    <row r="88" ht="26.25" customHeight="1">
      <c r="A88" s="94"/>
      <c r="B88" s="94"/>
      <c r="C88" s="94"/>
      <c r="D88" s="94"/>
      <c r="E88" s="94"/>
      <c r="F88" s="94"/>
      <c r="G88" s="94"/>
      <c r="H88" s="94"/>
      <c r="I88" s="94"/>
      <c r="J88" s="94"/>
      <c r="K88" s="94"/>
      <c r="L88" s="94"/>
      <c r="M88" s="94"/>
      <c r="N88" s="94"/>
      <c r="O88" s="94"/>
      <c r="P88" s="94"/>
      <c r="Q88" s="94"/>
      <c r="R88" s="94"/>
      <c r="S88" s="94"/>
      <c r="T88" s="94"/>
      <c r="U88" s="94"/>
      <c r="V88" s="94"/>
      <c r="W88" s="94"/>
      <c r="X88" s="94"/>
      <c r="Y88" s="94"/>
      <c r="Z88" s="94"/>
    </row>
    <row r="89" ht="26.25" customHeight="1">
      <c r="A89" s="94"/>
      <c r="B89" s="94"/>
      <c r="C89" s="94"/>
      <c r="D89" s="94"/>
      <c r="E89" s="94"/>
      <c r="F89" s="94"/>
      <c r="G89" s="94"/>
      <c r="H89" s="94"/>
      <c r="I89" s="94"/>
      <c r="J89" s="94"/>
      <c r="K89" s="94"/>
      <c r="L89" s="94"/>
      <c r="M89" s="94"/>
      <c r="N89" s="94"/>
      <c r="O89" s="94"/>
      <c r="P89" s="94"/>
      <c r="Q89" s="94"/>
      <c r="R89" s="94"/>
      <c r="S89" s="94"/>
      <c r="T89" s="94"/>
      <c r="U89" s="94"/>
      <c r="V89" s="94"/>
      <c r="W89" s="94"/>
      <c r="X89" s="94"/>
      <c r="Y89" s="94"/>
      <c r="Z89" s="94"/>
    </row>
    <row r="90" ht="26.25" customHeight="1">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row>
    <row r="91" ht="26.25" customHeight="1">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row>
    <row r="92" ht="26.25" customHeight="1">
      <c r="A92" s="94"/>
      <c r="B92" s="94"/>
      <c r="C92" s="94"/>
      <c r="D92" s="94"/>
      <c r="E92" s="94"/>
      <c r="F92" s="94"/>
      <c r="G92" s="94"/>
      <c r="H92" s="94"/>
      <c r="I92" s="94"/>
      <c r="J92" s="94"/>
      <c r="K92" s="94"/>
      <c r="L92" s="94"/>
      <c r="M92" s="94"/>
      <c r="N92" s="94"/>
      <c r="O92" s="94"/>
      <c r="P92" s="94"/>
      <c r="Q92" s="94"/>
      <c r="R92" s="94"/>
      <c r="S92" s="94"/>
      <c r="T92" s="94"/>
      <c r="U92" s="94"/>
      <c r="V92" s="94"/>
      <c r="W92" s="94"/>
      <c r="X92" s="94"/>
      <c r="Y92" s="94"/>
      <c r="Z92" s="94"/>
    </row>
    <row r="93" ht="26.25" customHeight="1">
      <c r="A93" s="94"/>
      <c r="B93" s="94"/>
      <c r="C93" s="94"/>
      <c r="D93" s="94"/>
      <c r="E93" s="94"/>
      <c r="F93" s="94"/>
      <c r="G93" s="94"/>
      <c r="H93" s="94"/>
      <c r="I93" s="94"/>
      <c r="J93" s="94"/>
      <c r="K93" s="94"/>
      <c r="L93" s="94"/>
      <c r="M93" s="94"/>
      <c r="N93" s="94"/>
      <c r="O93" s="94"/>
      <c r="P93" s="94"/>
      <c r="Q93" s="94"/>
      <c r="R93" s="94"/>
      <c r="S93" s="94"/>
      <c r="T93" s="94"/>
      <c r="U93" s="94"/>
      <c r="V93" s="94"/>
      <c r="W93" s="94"/>
      <c r="X93" s="94"/>
      <c r="Y93" s="94"/>
      <c r="Z93" s="94"/>
    </row>
    <row r="94" ht="26.25" customHeight="1">
      <c r="A94" s="94"/>
      <c r="B94" s="94"/>
      <c r="C94" s="94"/>
      <c r="D94" s="94"/>
      <c r="E94" s="94"/>
      <c r="F94" s="94"/>
      <c r="G94" s="94"/>
      <c r="H94" s="94"/>
      <c r="I94" s="94"/>
      <c r="J94" s="94"/>
      <c r="K94" s="94"/>
      <c r="L94" s="94"/>
      <c r="M94" s="94"/>
      <c r="N94" s="94"/>
      <c r="O94" s="94"/>
      <c r="P94" s="94"/>
      <c r="Q94" s="94"/>
      <c r="R94" s="94"/>
      <c r="S94" s="94"/>
      <c r="T94" s="94"/>
      <c r="U94" s="94"/>
      <c r="V94" s="94"/>
      <c r="W94" s="94"/>
      <c r="X94" s="94"/>
      <c r="Y94" s="94"/>
      <c r="Z94" s="94"/>
    </row>
    <row r="95" ht="26.25" customHeight="1">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row>
    <row r="96" ht="26.25" customHeight="1">
      <c r="A96" s="94"/>
      <c r="B96" s="94"/>
      <c r="C96" s="94"/>
      <c r="D96" s="94"/>
      <c r="E96" s="94"/>
      <c r="F96" s="94"/>
      <c r="G96" s="94"/>
      <c r="H96" s="94"/>
      <c r="I96" s="94"/>
      <c r="J96" s="94"/>
      <c r="K96" s="94"/>
      <c r="L96" s="94"/>
      <c r="M96" s="94"/>
      <c r="N96" s="94"/>
      <c r="O96" s="94"/>
      <c r="P96" s="94"/>
      <c r="Q96" s="94"/>
      <c r="R96" s="94"/>
      <c r="S96" s="94"/>
      <c r="T96" s="94"/>
      <c r="U96" s="94"/>
      <c r="V96" s="94"/>
      <c r="W96" s="94"/>
      <c r="X96" s="94"/>
      <c r="Y96" s="94"/>
      <c r="Z96" s="94"/>
    </row>
    <row r="97" ht="26.25" customHeight="1">
      <c r="A97" s="94"/>
      <c r="B97" s="94"/>
      <c r="C97" s="94"/>
      <c r="D97" s="94"/>
      <c r="E97" s="94"/>
      <c r="F97" s="94"/>
      <c r="G97" s="94"/>
      <c r="H97" s="94"/>
      <c r="I97" s="94"/>
      <c r="J97" s="94"/>
      <c r="K97" s="94"/>
      <c r="L97" s="94"/>
      <c r="M97" s="94"/>
      <c r="N97" s="94"/>
      <c r="O97" s="94"/>
      <c r="P97" s="94"/>
      <c r="Q97" s="94"/>
      <c r="R97" s="94"/>
      <c r="S97" s="94"/>
      <c r="T97" s="94"/>
      <c r="U97" s="94"/>
      <c r="V97" s="94"/>
      <c r="W97" s="94"/>
      <c r="X97" s="94"/>
      <c r="Y97" s="94"/>
      <c r="Z97" s="94"/>
    </row>
    <row r="98" ht="26.25" customHeight="1">
      <c r="A98" s="94"/>
      <c r="B98" s="94"/>
      <c r="C98" s="94"/>
      <c r="D98" s="94"/>
      <c r="E98" s="94"/>
      <c r="F98" s="94"/>
      <c r="G98" s="94"/>
      <c r="H98" s="94"/>
      <c r="I98" s="94"/>
      <c r="J98" s="94"/>
      <c r="K98" s="94"/>
      <c r="L98" s="94"/>
      <c r="M98" s="94"/>
      <c r="N98" s="94"/>
      <c r="O98" s="94"/>
      <c r="P98" s="94"/>
      <c r="Q98" s="94"/>
      <c r="R98" s="94"/>
      <c r="S98" s="94"/>
      <c r="T98" s="94"/>
      <c r="U98" s="94"/>
      <c r="V98" s="94"/>
      <c r="W98" s="94"/>
      <c r="X98" s="94"/>
      <c r="Y98" s="94"/>
      <c r="Z98" s="94"/>
    </row>
    <row r="99" ht="26.25" customHeight="1">
      <c r="A99" s="94"/>
      <c r="B99" s="94"/>
      <c r="C99" s="94"/>
      <c r="D99" s="94"/>
      <c r="E99" s="94"/>
      <c r="F99" s="94"/>
      <c r="G99" s="94"/>
      <c r="H99" s="94"/>
      <c r="I99" s="94"/>
      <c r="J99" s="94"/>
      <c r="K99" s="94"/>
      <c r="L99" s="94"/>
      <c r="M99" s="94"/>
      <c r="N99" s="94"/>
      <c r="O99" s="94"/>
      <c r="P99" s="94"/>
      <c r="Q99" s="94"/>
      <c r="R99" s="94"/>
      <c r="S99" s="94"/>
      <c r="T99" s="94"/>
      <c r="U99" s="94"/>
      <c r="V99" s="94"/>
      <c r="W99" s="94"/>
      <c r="X99" s="94"/>
      <c r="Y99" s="94"/>
      <c r="Z99" s="94"/>
    </row>
    <row r="100" ht="26.25" customHeight="1">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row>
    <row r="101" ht="26.25" customHeight="1">
      <c r="A101" s="94"/>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row>
    <row r="102" ht="26.25" customHeight="1">
      <c r="A102" s="94"/>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row>
    <row r="103" ht="26.25" customHeight="1">
      <c r="A103" s="94"/>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row>
    <row r="104" ht="26.25" customHeight="1">
      <c r="A104" s="94"/>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row>
    <row r="105" ht="26.25" customHeight="1">
      <c r="A105" s="94"/>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row>
    <row r="106" ht="26.25" customHeight="1">
      <c r="A106" s="94"/>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row>
    <row r="107" ht="26.25" customHeight="1">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row>
    <row r="108" ht="26.25" customHeight="1">
      <c r="A108" s="94"/>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row>
    <row r="109" ht="26.25" customHeight="1">
      <c r="A109" s="94"/>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row>
    <row r="110" ht="26.25" customHeight="1">
      <c r="A110" s="94"/>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row>
    <row r="111" ht="26.25" customHeight="1">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row>
    <row r="112" ht="26.25" customHeight="1">
      <c r="A112" s="94"/>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row>
    <row r="113" ht="26.25" customHeight="1">
      <c r="A113" s="94"/>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row>
    <row r="114" ht="26.25" customHeight="1">
      <c r="A114" s="9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row>
    <row r="115" ht="26.25" customHeight="1">
      <c r="A115" s="94"/>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row>
    <row r="116" ht="26.25" customHeight="1">
      <c r="A116" s="94"/>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row>
    <row r="117" ht="26.25" customHeight="1">
      <c r="A117" s="94"/>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row>
    <row r="118" ht="26.25" customHeight="1">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row>
    <row r="119" ht="26.25" customHeight="1">
      <c r="A119" s="94"/>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row>
    <row r="120" ht="26.25" customHeight="1">
      <c r="A120" s="94"/>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row>
    <row r="121" ht="26.25" customHeight="1">
      <c r="A121" s="94"/>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row>
    <row r="122" ht="26.25" customHeight="1">
      <c r="A122" s="94"/>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row>
    <row r="123" ht="26.25" customHeight="1">
      <c r="A123" s="94"/>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row>
    <row r="124" ht="26.25" customHeight="1">
      <c r="A124" s="94"/>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row>
    <row r="125" ht="26.25" customHeight="1">
      <c r="A125" s="94"/>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row>
    <row r="126" ht="26.25" customHeight="1">
      <c r="A126" s="94"/>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row>
    <row r="127" ht="26.25" customHeight="1">
      <c r="A127" s="94"/>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row>
    <row r="128" ht="26.25" customHeight="1">
      <c r="A128" s="94"/>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row>
    <row r="129" ht="26.25" customHeight="1">
      <c r="A129" s="94"/>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row>
    <row r="130" ht="26.25" customHeight="1">
      <c r="A130" s="94"/>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row>
    <row r="131" ht="26.25" customHeight="1">
      <c r="A131" s="94"/>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row>
    <row r="132" ht="26.25" customHeight="1">
      <c r="A132" s="94"/>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row>
    <row r="133" ht="26.25" customHeight="1">
      <c r="A133" s="94"/>
      <c r="B133" s="94"/>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row>
    <row r="134" ht="26.25" customHeight="1">
      <c r="A134" s="94"/>
      <c r="B134" s="94"/>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row>
    <row r="135" ht="26.25" customHeight="1">
      <c r="A135" s="94"/>
      <c r="B135" s="94"/>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row>
    <row r="136" ht="26.25" customHeight="1">
      <c r="A136" s="94"/>
      <c r="B136" s="94"/>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row>
    <row r="137" ht="26.25" customHeight="1">
      <c r="A137" s="94"/>
      <c r="B137" s="94"/>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row>
    <row r="138" ht="26.25" customHeight="1">
      <c r="A138" s="94"/>
      <c r="B138" s="94"/>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row>
    <row r="139" ht="26.25" customHeight="1">
      <c r="A139" s="94"/>
      <c r="B139" s="94"/>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row>
    <row r="140" ht="26.25" customHeight="1">
      <c r="A140" s="94"/>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row>
    <row r="141" ht="26.25" customHeight="1">
      <c r="A141" s="94"/>
      <c r="B141" s="94"/>
      <c r="C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row>
    <row r="142" ht="26.25" customHeight="1">
      <c r="A142" s="94"/>
      <c r="B142" s="94"/>
      <c r="C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row>
    <row r="143" ht="26.25" customHeight="1">
      <c r="A143" s="94"/>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row>
    <row r="144" ht="26.25" customHeight="1">
      <c r="A144" s="94"/>
      <c r="B144" s="94"/>
      <c r="C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row>
    <row r="145" ht="26.25" customHeight="1">
      <c r="A145" s="94"/>
      <c r="B145" s="94"/>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row>
    <row r="146" ht="26.25" customHeight="1">
      <c r="A146" s="94"/>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row>
    <row r="147" ht="26.25" customHeight="1">
      <c r="A147" s="94"/>
      <c r="B147" s="94"/>
      <c r="C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row>
    <row r="148" ht="26.25" customHeight="1">
      <c r="A148" s="94"/>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row>
    <row r="149" ht="26.25" customHeight="1">
      <c r="A149" s="94"/>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row>
    <row r="150" ht="26.25" customHeight="1">
      <c r="A150" s="94"/>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row>
    <row r="151" ht="26.25" customHeight="1">
      <c r="A151" s="94"/>
      <c r="B151" s="94"/>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row>
    <row r="152" ht="26.25" customHeight="1">
      <c r="A152" s="94"/>
      <c r="B152" s="94"/>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row>
    <row r="153" ht="26.25" customHeight="1">
      <c r="A153" s="94"/>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row>
    <row r="154" ht="26.25" customHeight="1">
      <c r="A154" s="94"/>
      <c r="B154" s="94"/>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row>
    <row r="155" ht="26.25" customHeight="1">
      <c r="A155" s="94"/>
      <c r="B155" s="94"/>
      <c r="C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row>
    <row r="156" ht="26.25" customHeight="1">
      <c r="A156" s="94"/>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row>
    <row r="157" ht="26.25" customHeight="1">
      <c r="A157" s="94"/>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row>
    <row r="158" ht="26.25" customHeight="1">
      <c r="A158" s="94"/>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row>
    <row r="159" ht="26.25" customHeight="1">
      <c r="A159" s="94"/>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row>
    <row r="160" ht="26.25" customHeight="1">
      <c r="A160" s="94"/>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row>
    <row r="161" ht="26.25" customHeight="1">
      <c r="A161" s="94"/>
      <c r="B161" s="94"/>
      <c r="C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row>
    <row r="162" ht="26.25" customHeight="1">
      <c r="A162" s="94"/>
      <c r="B162" s="94"/>
      <c r="C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row>
    <row r="163" ht="26.25" customHeight="1">
      <c r="A163" s="94"/>
      <c r="B163" s="94"/>
      <c r="C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row>
    <row r="164" ht="26.25" customHeight="1">
      <c r="A164" s="94"/>
      <c r="B164" s="94"/>
      <c r="C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row>
    <row r="165" ht="26.25" customHeight="1">
      <c r="A165" s="94"/>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row>
    <row r="166" ht="26.25" customHeight="1">
      <c r="A166" s="94"/>
      <c r="B166" s="94"/>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row>
    <row r="167" ht="26.25" customHeight="1">
      <c r="A167" s="94"/>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row>
    <row r="168" ht="26.25" customHeight="1">
      <c r="A168" s="94"/>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row>
    <row r="169" ht="26.25" customHeight="1">
      <c r="A169" s="94"/>
      <c r="B169" s="94"/>
      <c r="C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row>
    <row r="170" ht="26.25" customHeight="1">
      <c r="A170" s="94"/>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row>
    <row r="171" ht="26.25" customHeight="1">
      <c r="A171" s="94"/>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row>
    <row r="172" ht="26.25" customHeight="1">
      <c r="A172" s="94"/>
      <c r="B172" s="94"/>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row>
    <row r="173" ht="26.25" customHeight="1">
      <c r="A173" s="94"/>
      <c r="B173" s="94"/>
      <c r="C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row>
    <row r="174" ht="26.25" customHeight="1">
      <c r="A174" s="94"/>
      <c r="B174" s="94"/>
      <c r="C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row>
    <row r="175" ht="26.25" customHeight="1">
      <c r="A175" s="94"/>
      <c r="B175" s="94"/>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row>
    <row r="176" ht="26.25" customHeight="1">
      <c r="A176" s="94"/>
      <c r="B176" s="94"/>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row>
    <row r="177" ht="26.25" customHeight="1">
      <c r="A177" s="94"/>
      <c r="B177" s="94"/>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row>
    <row r="178" ht="26.25" customHeight="1">
      <c r="A178" s="94"/>
      <c r="B178" s="94"/>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row>
    <row r="179" ht="26.25" customHeight="1">
      <c r="A179" s="94"/>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row>
    <row r="180" ht="26.25" customHeight="1">
      <c r="A180" s="94"/>
      <c r="B180" s="94"/>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row>
    <row r="181" ht="26.25" customHeight="1">
      <c r="A181" s="94"/>
      <c r="B181" s="94"/>
      <c r="C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row>
    <row r="182" ht="26.25" customHeight="1">
      <c r="A182" s="94"/>
      <c r="B182" s="94"/>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row>
    <row r="183" ht="26.25" customHeight="1">
      <c r="A183" s="94"/>
      <c r="B183" s="94"/>
      <c r="C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row>
    <row r="184" ht="26.25" customHeight="1">
      <c r="A184" s="94"/>
      <c r="B184" s="94"/>
      <c r="C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row>
    <row r="185" ht="26.25" customHeight="1">
      <c r="A185" s="94"/>
      <c r="B185" s="94"/>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row>
    <row r="186" ht="26.25" customHeight="1">
      <c r="A186" s="94"/>
      <c r="B186" s="94"/>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row>
    <row r="187" ht="26.25" customHeight="1">
      <c r="A187" s="94"/>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row>
    <row r="188" ht="26.25" customHeight="1">
      <c r="A188" s="94"/>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row>
    <row r="189" ht="26.25" customHeight="1">
      <c r="A189" s="94"/>
      <c r="B189" s="94"/>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row>
    <row r="190" ht="26.25" customHeight="1">
      <c r="A190" s="94"/>
      <c r="B190" s="94"/>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row>
    <row r="191" ht="26.25" customHeight="1">
      <c r="A191" s="94"/>
      <c r="B191" s="94"/>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row>
    <row r="192" ht="26.25" customHeight="1">
      <c r="A192" s="94"/>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row>
    <row r="193" ht="26.25" customHeight="1">
      <c r="A193" s="94"/>
      <c r="B193" s="94"/>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row>
    <row r="194" ht="26.25" customHeight="1">
      <c r="A194" s="94"/>
      <c r="B194" s="94"/>
      <c r="C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row>
    <row r="195" ht="26.25" customHeight="1">
      <c r="A195" s="94"/>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row>
    <row r="196" ht="26.25" customHeight="1">
      <c r="A196" s="94"/>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row>
    <row r="197" ht="26.25" customHeight="1">
      <c r="A197" s="94"/>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row>
    <row r="198" ht="26.25" customHeight="1">
      <c r="A198" s="94"/>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row>
    <row r="199" ht="26.25" customHeight="1">
      <c r="A199" s="94"/>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row>
    <row r="200" ht="26.25" customHeight="1">
      <c r="A200" s="94"/>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row>
    <row r="201" ht="26.25" customHeight="1">
      <c r="A201" s="94"/>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row>
    <row r="202" ht="26.25" customHeight="1">
      <c r="A202" s="94"/>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row>
    <row r="203" ht="26.25" customHeight="1">
      <c r="A203" s="94"/>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row>
    <row r="204" ht="26.25" customHeight="1">
      <c r="A204" s="94"/>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row>
    <row r="205" ht="26.25" customHeight="1">
      <c r="A205" s="94"/>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row>
    <row r="206" ht="26.25" customHeight="1">
      <c r="A206" s="94"/>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row>
    <row r="207" ht="26.25" customHeight="1">
      <c r="A207" s="94"/>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row>
    <row r="208" ht="26.25" customHeight="1">
      <c r="A208" s="94"/>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row>
    <row r="209" ht="26.25" customHeight="1">
      <c r="A209" s="94"/>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row>
    <row r="210" ht="26.25" customHeight="1">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row>
    <row r="211" ht="26.25" customHeight="1">
      <c r="A211" s="94"/>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row>
    <row r="212" ht="26.25" customHeight="1">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row>
    <row r="213" ht="26.25" customHeight="1">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row>
    <row r="214" ht="26.25" customHeight="1">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row>
    <row r="215" ht="26.25" customHeight="1">
      <c r="A215" s="94"/>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row>
    <row r="216" ht="26.25"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row>
    <row r="217" ht="26.25" customHeight="1">
      <c r="A217" s="94"/>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row>
    <row r="218" ht="26.25" customHeight="1">
      <c r="A218" s="94"/>
      <c r="B218" s="94"/>
      <c r="C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row>
    <row r="219" ht="26.25" customHeight="1">
      <c r="A219" s="94"/>
      <c r="B219" s="94"/>
      <c r="C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row>
    <row r="220" ht="26.25" customHeight="1">
      <c r="A220" s="94"/>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row>
    <row r="221" ht="26.25" customHeight="1">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row>
    <row r="222" ht="26.25" customHeight="1">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row>
    <row r="223" ht="26.25" customHeight="1">
      <c r="A223" s="94"/>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row>
    <row r="224" ht="26.25" customHeight="1">
      <c r="A224" s="94"/>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row>
    <row r="225" ht="26.25" customHeight="1">
      <c r="A225" s="9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row>
    <row r="226" ht="26.25" customHeight="1">
      <c r="A226" s="94"/>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row>
    <row r="227" ht="26.25" customHeight="1">
      <c r="A227" s="94"/>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row>
    <row r="228" ht="26.25" customHeight="1">
      <c r="A228" s="94"/>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row>
    <row r="229" ht="26.25" customHeight="1">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row>
    <row r="230" ht="26.25" customHeight="1">
      <c r="A230" s="94"/>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row>
    <row r="231" ht="26.25" customHeight="1">
      <c r="A231" s="94"/>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row>
    <row r="232" ht="26.25" customHeight="1">
      <c r="A232" s="94"/>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row>
    <row r="233" ht="26.25" customHeight="1">
      <c r="A233" s="94"/>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row>
    <row r="234" ht="26.25" customHeight="1">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row>
    <row r="235" ht="26.25" customHeight="1">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row>
    <row r="236" ht="26.25" customHeight="1">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row>
    <row r="237" ht="26.25" customHeight="1">
      <c r="A237" s="94"/>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row>
    <row r="238" ht="26.25" customHeight="1">
      <c r="A238" s="94"/>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row>
    <row r="239" ht="26.25" customHeight="1">
      <c r="A239" s="94"/>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row>
    <row r="240" ht="26.25" customHeight="1">
      <c r="A240" s="94"/>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row>
    <row r="241" ht="26.25" customHeight="1">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row>
    <row r="242" ht="26.25" customHeight="1">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row>
    <row r="243" ht="26.25" customHeight="1">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row>
    <row r="244" ht="26.25" customHeight="1">
      <c r="A244" s="94"/>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row>
    <row r="245" ht="26.25" customHeight="1">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row>
    <row r="246" ht="26.25" customHeight="1">
      <c r="A246" s="94"/>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row>
    <row r="247" ht="26.25" customHeight="1">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row>
    <row r="248" ht="26.25" customHeight="1">
      <c r="A248" s="94"/>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row>
    <row r="249" ht="26.25" customHeight="1">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row>
    <row r="250" ht="26.25" customHeight="1">
      <c r="A250" s="94"/>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row>
    <row r="251" ht="26.25" customHeight="1">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row>
    <row r="252" ht="26.25" customHeight="1">
      <c r="A252" s="94"/>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row>
    <row r="253" ht="26.25" customHeight="1">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row>
    <row r="254" ht="26.25" customHeight="1">
      <c r="A254" s="94"/>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row>
    <row r="255" ht="26.25" customHeight="1">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row>
    <row r="256" ht="26.25" customHeight="1">
      <c r="A256" s="94"/>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row>
    <row r="257" ht="26.25" customHeight="1">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row>
    <row r="258" ht="26.25" customHeight="1">
      <c r="A258" s="94"/>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row>
    <row r="259" ht="26.25" customHeight="1">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row>
    <row r="260" ht="26.25" customHeight="1">
      <c r="A260" s="94"/>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row>
    <row r="261" ht="26.25" customHeight="1">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row>
    <row r="262" ht="26.25" customHeight="1">
      <c r="A262" s="94"/>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row>
    <row r="263" ht="26.25" customHeight="1">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row>
    <row r="264" ht="26.25" customHeight="1">
      <c r="A264" s="94"/>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row>
    <row r="265" ht="26.25" customHeight="1">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row>
    <row r="266" ht="26.25" customHeight="1">
      <c r="A266" s="94"/>
      <c r="B266" s="94"/>
      <c r="C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row>
    <row r="267" ht="26.25" customHeight="1">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row>
    <row r="268" ht="26.25" customHeight="1">
      <c r="A268" s="94"/>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row>
    <row r="269" ht="26.25" customHeight="1">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row>
    <row r="270" ht="26.25" customHeight="1">
      <c r="A270" s="94"/>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row>
    <row r="271" ht="26.25" customHeight="1">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row>
    <row r="272" ht="26.25" customHeight="1">
      <c r="A272" s="94"/>
      <c r="B272" s="94"/>
      <c r="C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row>
    <row r="273" ht="26.25" customHeight="1">
      <c r="A273" s="94"/>
      <c r="B273" s="94"/>
      <c r="C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row>
    <row r="274" ht="26.25" customHeight="1">
      <c r="A274" s="94"/>
      <c r="B274" s="94"/>
      <c r="C274" s="94"/>
      <c r="D274" s="94"/>
      <c r="E274" s="94"/>
      <c r="F274" s="94"/>
      <c r="G274" s="94"/>
      <c r="H274" s="94"/>
      <c r="I274" s="94"/>
      <c r="J274" s="94"/>
      <c r="K274" s="94"/>
      <c r="L274" s="94"/>
      <c r="M274" s="94"/>
      <c r="N274" s="94"/>
      <c r="O274" s="94"/>
      <c r="P274" s="94"/>
      <c r="Q274" s="94"/>
      <c r="R274" s="94"/>
      <c r="S274" s="94"/>
      <c r="T274" s="94"/>
      <c r="U274" s="94"/>
      <c r="V274" s="94"/>
      <c r="W274" s="94"/>
      <c r="X274" s="94"/>
      <c r="Y274" s="94"/>
      <c r="Z274" s="94"/>
    </row>
    <row r="275" ht="26.25" customHeight="1">
      <c r="A275" s="94"/>
      <c r="B275" s="94"/>
      <c r="C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row>
    <row r="276" ht="26.25" customHeight="1">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row>
    <row r="277" ht="26.25" customHeight="1">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row>
    <row r="278" ht="26.25" customHeight="1">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row>
    <row r="279" ht="26.25" customHeight="1">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row>
    <row r="280" ht="26.25" customHeight="1">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row>
    <row r="281" ht="26.25" customHeight="1">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row>
    <row r="282" ht="26.25" customHeight="1">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row>
    <row r="283" ht="26.25" customHeight="1">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row>
    <row r="284" ht="26.25" customHeight="1">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row>
    <row r="285" ht="26.25" customHeight="1">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row>
    <row r="286" ht="26.25" customHeight="1">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row>
    <row r="287" ht="26.25" customHeight="1">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row>
    <row r="288" ht="26.25" customHeight="1">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row>
    <row r="289" ht="26.25" customHeight="1">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row>
    <row r="290" ht="26.25" customHeight="1">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row>
    <row r="291" ht="26.25" customHeight="1">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row>
    <row r="292" ht="26.25" customHeight="1">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row>
    <row r="293" ht="26.25" customHeight="1">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row>
    <row r="294" ht="26.25" customHeight="1">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row>
    <row r="295" ht="26.25" customHeight="1">
      <c r="A295" s="94"/>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row>
    <row r="296" ht="26.25" customHeight="1">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row>
    <row r="297" ht="26.25" customHeight="1">
      <c r="A297" s="94"/>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row>
    <row r="298" ht="26.25" customHeight="1">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row>
    <row r="299" ht="26.25" customHeight="1">
      <c r="A299" s="94"/>
      <c r="B299" s="94"/>
      <c r="C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row>
    <row r="300" ht="26.25" customHeight="1">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row>
    <row r="301" ht="26.25" customHeight="1">
      <c r="A301" s="94"/>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row>
    <row r="302" ht="26.25" customHeight="1">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row>
    <row r="303" ht="26.25" customHeight="1">
      <c r="A303" s="94"/>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row>
    <row r="304" ht="26.25" customHeight="1">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row>
    <row r="305" ht="26.25" customHeight="1">
      <c r="A305" s="94"/>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row>
    <row r="306" ht="26.25" customHeight="1">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row>
    <row r="307" ht="26.25" customHeight="1">
      <c r="A307" s="94"/>
      <c r="B307" s="94"/>
      <c r="C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row>
    <row r="308" ht="26.25" customHeight="1">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row>
    <row r="309" ht="26.25" customHeight="1">
      <c r="A309" s="94"/>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row>
    <row r="310" ht="26.25" customHeight="1">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row>
    <row r="311" ht="26.25" customHeight="1">
      <c r="A311" s="94"/>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row>
    <row r="312" ht="26.25" customHeight="1">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row>
    <row r="313" ht="26.25" customHeight="1">
      <c r="A313" s="94"/>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row>
    <row r="314" ht="26.25" customHeight="1">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row>
    <row r="315" ht="26.25" customHeight="1">
      <c r="A315" s="94"/>
      <c r="B315" s="94"/>
      <c r="C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row>
    <row r="316" ht="26.25" customHeight="1">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row>
    <row r="317" ht="26.25" customHeight="1">
      <c r="A317" s="94"/>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row>
    <row r="318" ht="26.25" customHeight="1">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row>
    <row r="319" ht="26.25" customHeight="1">
      <c r="A319" s="94"/>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row>
    <row r="320" ht="26.25" customHeight="1">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row>
    <row r="321" ht="26.25" customHeight="1">
      <c r="A321" s="94"/>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row>
    <row r="322" ht="26.25" customHeight="1">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row>
    <row r="323" ht="26.25" customHeight="1">
      <c r="A323" s="94"/>
      <c r="B323" s="94"/>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row>
    <row r="324" ht="26.25" customHeight="1">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row>
    <row r="325" ht="26.25" customHeight="1">
      <c r="A325" s="94"/>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row>
    <row r="326" ht="26.25" customHeight="1">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row>
    <row r="327" ht="26.25" customHeight="1">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row>
    <row r="328" ht="26.25" customHeight="1">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row>
    <row r="329" ht="26.25" customHeight="1">
      <c r="A329" s="94"/>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row>
    <row r="330" ht="26.25" customHeight="1">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row>
    <row r="331" ht="26.25" customHeight="1">
      <c r="A331" s="94"/>
      <c r="B331" s="94"/>
      <c r="C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row>
    <row r="332" ht="26.25" customHeight="1">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row>
    <row r="333" ht="26.25" customHeight="1">
      <c r="A333" s="94"/>
      <c r="B333" s="94"/>
      <c r="C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row>
    <row r="334" ht="26.25" customHeight="1">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row>
    <row r="335" ht="26.25" customHeight="1">
      <c r="A335" s="94"/>
      <c r="B335" s="94"/>
      <c r="C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row>
    <row r="336" ht="26.25" customHeight="1">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row>
    <row r="337" ht="26.25" customHeight="1">
      <c r="A337" s="94"/>
      <c r="B337" s="94"/>
      <c r="C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row>
    <row r="338" ht="26.25" customHeight="1">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row>
    <row r="339" ht="26.25" customHeight="1">
      <c r="A339" s="94"/>
      <c r="B339" s="94"/>
      <c r="C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row>
    <row r="340" ht="26.25" customHeight="1">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row>
    <row r="341" ht="26.25" customHeight="1">
      <c r="A341" s="94"/>
      <c r="B341" s="94"/>
      <c r="C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row>
    <row r="342" ht="26.25" customHeight="1">
      <c r="A342" s="94"/>
      <c r="B342" s="94"/>
      <c r="C342" s="94"/>
      <c r="D342" s="94"/>
      <c r="E342" s="94"/>
      <c r="F342" s="94"/>
      <c r="G342" s="94"/>
      <c r="H342" s="94"/>
      <c r="I342" s="94"/>
      <c r="J342" s="94"/>
      <c r="K342" s="94"/>
      <c r="L342" s="94"/>
      <c r="M342" s="94"/>
      <c r="N342" s="94"/>
      <c r="O342" s="94"/>
      <c r="P342" s="94"/>
      <c r="Q342" s="94"/>
      <c r="R342" s="94"/>
      <c r="S342" s="94"/>
      <c r="T342" s="94"/>
      <c r="U342" s="94"/>
      <c r="V342" s="94"/>
      <c r="W342" s="94"/>
      <c r="X342" s="94"/>
      <c r="Y342" s="94"/>
      <c r="Z342" s="94"/>
    </row>
    <row r="343" ht="26.25" customHeight="1">
      <c r="A343" s="94"/>
      <c r="B343" s="94"/>
      <c r="C343" s="94"/>
      <c r="D343" s="94"/>
      <c r="E343" s="94"/>
      <c r="F343" s="94"/>
      <c r="G343" s="94"/>
      <c r="H343" s="94"/>
      <c r="I343" s="94"/>
      <c r="J343" s="94"/>
      <c r="K343" s="94"/>
      <c r="L343" s="94"/>
      <c r="M343" s="94"/>
      <c r="N343" s="94"/>
      <c r="O343" s="94"/>
      <c r="P343" s="94"/>
      <c r="Q343" s="94"/>
      <c r="R343" s="94"/>
      <c r="S343" s="94"/>
      <c r="T343" s="94"/>
      <c r="U343" s="94"/>
      <c r="V343" s="94"/>
      <c r="W343" s="94"/>
      <c r="X343" s="94"/>
      <c r="Y343" s="94"/>
      <c r="Z343" s="94"/>
    </row>
    <row r="344" ht="26.25" customHeight="1">
      <c r="A344" s="94"/>
      <c r="B344" s="94"/>
      <c r="C344" s="94"/>
      <c r="D344" s="94"/>
      <c r="E344" s="94"/>
      <c r="F344" s="94"/>
      <c r="G344" s="94"/>
      <c r="H344" s="94"/>
      <c r="I344" s="94"/>
      <c r="J344" s="94"/>
      <c r="K344" s="94"/>
      <c r="L344" s="94"/>
      <c r="M344" s="94"/>
      <c r="N344" s="94"/>
      <c r="O344" s="94"/>
      <c r="P344" s="94"/>
      <c r="Q344" s="94"/>
      <c r="R344" s="94"/>
      <c r="S344" s="94"/>
      <c r="T344" s="94"/>
      <c r="U344" s="94"/>
      <c r="V344" s="94"/>
      <c r="W344" s="94"/>
      <c r="X344" s="94"/>
      <c r="Y344" s="94"/>
      <c r="Z344" s="94"/>
    </row>
    <row r="345" ht="26.25" customHeight="1">
      <c r="A345" s="94"/>
      <c r="B345" s="94"/>
      <c r="C345" s="94"/>
      <c r="D345" s="94"/>
      <c r="E345" s="94"/>
      <c r="F345" s="94"/>
      <c r="G345" s="94"/>
      <c r="H345" s="94"/>
      <c r="I345" s="94"/>
      <c r="J345" s="94"/>
      <c r="K345" s="94"/>
      <c r="L345" s="94"/>
      <c r="M345" s="94"/>
      <c r="N345" s="94"/>
      <c r="O345" s="94"/>
      <c r="P345" s="94"/>
      <c r="Q345" s="94"/>
      <c r="R345" s="94"/>
      <c r="S345" s="94"/>
      <c r="T345" s="94"/>
      <c r="U345" s="94"/>
      <c r="V345" s="94"/>
      <c r="W345" s="94"/>
      <c r="X345" s="94"/>
      <c r="Y345" s="94"/>
      <c r="Z345" s="94"/>
    </row>
    <row r="346" ht="26.25" customHeight="1">
      <c r="A346" s="94"/>
      <c r="B346" s="94"/>
      <c r="C346" s="94"/>
      <c r="D346" s="94"/>
      <c r="E346" s="94"/>
      <c r="F346" s="94"/>
      <c r="G346" s="94"/>
      <c r="H346" s="94"/>
      <c r="I346" s="94"/>
      <c r="J346" s="94"/>
      <c r="K346" s="94"/>
      <c r="L346" s="94"/>
      <c r="M346" s="94"/>
      <c r="N346" s="94"/>
      <c r="O346" s="94"/>
      <c r="P346" s="94"/>
      <c r="Q346" s="94"/>
      <c r="R346" s="94"/>
      <c r="S346" s="94"/>
      <c r="T346" s="94"/>
      <c r="U346" s="94"/>
      <c r="V346" s="94"/>
      <c r="W346" s="94"/>
      <c r="X346" s="94"/>
      <c r="Y346" s="94"/>
      <c r="Z346" s="94"/>
    </row>
    <row r="347" ht="26.25" customHeight="1">
      <c r="A347" s="94"/>
      <c r="B347" s="94"/>
      <c r="C347" s="94"/>
      <c r="D347" s="94"/>
      <c r="E347" s="94"/>
      <c r="F347" s="94"/>
      <c r="G347" s="94"/>
      <c r="H347" s="94"/>
      <c r="I347" s="94"/>
      <c r="J347" s="94"/>
      <c r="K347" s="94"/>
      <c r="L347" s="94"/>
      <c r="M347" s="94"/>
      <c r="N347" s="94"/>
      <c r="O347" s="94"/>
      <c r="P347" s="94"/>
      <c r="Q347" s="94"/>
      <c r="R347" s="94"/>
      <c r="S347" s="94"/>
      <c r="T347" s="94"/>
      <c r="U347" s="94"/>
      <c r="V347" s="94"/>
      <c r="W347" s="94"/>
      <c r="X347" s="94"/>
      <c r="Y347" s="94"/>
      <c r="Z347" s="94"/>
    </row>
    <row r="348" ht="26.25" customHeight="1">
      <c r="A348" s="94"/>
      <c r="B348" s="94"/>
      <c r="C348" s="94"/>
      <c r="D348" s="94"/>
      <c r="E348" s="94"/>
      <c r="F348" s="94"/>
      <c r="G348" s="94"/>
      <c r="H348" s="94"/>
      <c r="I348" s="94"/>
      <c r="J348" s="94"/>
      <c r="K348" s="94"/>
      <c r="L348" s="94"/>
      <c r="M348" s="94"/>
      <c r="N348" s="94"/>
      <c r="O348" s="94"/>
      <c r="P348" s="94"/>
      <c r="Q348" s="94"/>
      <c r="R348" s="94"/>
      <c r="S348" s="94"/>
      <c r="T348" s="94"/>
      <c r="U348" s="94"/>
      <c r="V348" s="94"/>
      <c r="W348" s="94"/>
      <c r="X348" s="94"/>
      <c r="Y348" s="94"/>
      <c r="Z348" s="94"/>
    </row>
    <row r="349" ht="26.25" customHeight="1">
      <c r="A349" s="94"/>
      <c r="B349" s="94"/>
      <c r="C349" s="94"/>
      <c r="D349" s="94"/>
      <c r="E349" s="94"/>
      <c r="F349" s="94"/>
      <c r="G349" s="94"/>
      <c r="H349" s="94"/>
      <c r="I349" s="94"/>
      <c r="J349" s="94"/>
      <c r="K349" s="94"/>
      <c r="L349" s="94"/>
      <c r="M349" s="94"/>
      <c r="N349" s="94"/>
      <c r="O349" s="94"/>
      <c r="P349" s="94"/>
      <c r="Q349" s="94"/>
      <c r="R349" s="94"/>
      <c r="S349" s="94"/>
      <c r="T349" s="94"/>
      <c r="U349" s="94"/>
      <c r="V349" s="94"/>
      <c r="W349" s="94"/>
      <c r="X349" s="94"/>
      <c r="Y349" s="94"/>
      <c r="Z349" s="94"/>
    </row>
    <row r="350" ht="26.25" customHeight="1">
      <c r="A350" s="94"/>
      <c r="B350" s="94"/>
      <c r="C350" s="94"/>
      <c r="D350" s="94"/>
      <c r="E350" s="94"/>
      <c r="F350" s="94"/>
      <c r="G350" s="94"/>
      <c r="H350" s="94"/>
      <c r="I350" s="94"/>
      <c r="J350" s="94"/>
      <c r="K350" s="94"/>
      <c r="L350" s="94"/>
      <c r="M350" s="94"/>
      <c r="N350" s="94"/>
      <c r="O350" s="94"/>
      <c r="P350" s="94"/>
      <c r="Q350" s="94"/>
      <c r="R350" s="94"/>
      <c r="S350" s="94"/>
      <c r="T350" s="94"/>
      <c r="U350" s="94"/>
      <c r="V350" s="94"/>
      <c r="W350" s="94"/>
      <c r="X350" s="94"/>
      <c r="Y350" s="94"/>
      <c r="Z350" s="94"/>
    </row>
    <row r="351" ht="26.25" customHeight="1">
      <c r="A351" s="94"/>
      <c r="B351" s="94"/>
      <c r="C351" s="94"/>
      <c r="D351" s="94"/>
      <c r="E351" s="94"/>
      <c r="F351" s="94"/>
      <c r="G351" s="94"/>
      <c r="H351" s="94"/>
      <c r="I351" s="94"/>
      <c r="J351" s="94"/>
      <c r="K351" s="94"/>
      <c r="L351" s="94"/>
      <c r="M351" s="94"/>
      <c r="N351" s="94"/>
      <c r="O351" s="94"/>
      <c r="P351" s="94"/>
      <c r="Q351" s="94"/>
      <c r="R351" s="94"/>
      <c r="S351" s="94"/>
      <c r="T351" s="94"/>
      <c r="U351" s="94"/>
      <c r="V351" s="94"/>
      <c r="W351" s="94"/>
      <c r="X351" s="94"/>
      <c r="Y351" s="94"/>
      <c r="Z351" s="94"/>
    </row>
    <row r="352" ht="26.25" customHeight="1">
      <c r="A352" s="94"/>
      <c r="B352" s="94"/>
      <c r="C352" s="94"/>
      <c r="D352" s="94"/>
      <c r="E352" s="94"/>
      <c r="F352" s="94"/>
      <c r="G352" s="94"/>
      <c r="H352" s="94"/>
      <c r="I352" s="94"/>
      <c r="J352" s="94"/>
      <c r="K352" s="94"/>
      <c r="L352" s="94"/>
      <c r="M352" s="94"/>
      <c r="N352" s="94"/>
      <c r="O352" s="94"/>
      <c r="P352" s="94"/>
      <c r="Q352" s="94"/>
      <c r="R352" s="94"/>
      <c r="S352" s="94"/>
      <c r="T352" s="94"/>
      <c r="U352" s="94"/>
      <c r="V352" s="94"/>
      <c r="W352" s="94"/>
      <c r="X352" s="94"/>
      <c r="Y352" s="94"/>
      <c r="Z352" s="94"/>
    </row>
    <row r="353" ht="26.25" customHeight="1">
      <c r="A353" s="94"/>
      <c r="B353" s="94"/>
      <c r="C353" s="94"/>
      <c r="D353" s="94"/>
      <c r="E353" s="94"/>
      <c r="F353" s="94"/>
      <c r="G353" s="94"/>
      <c r="H353" s="94"/>
      <c r="I353" s="94"/>
      <c r="J353" s="94"/>
      <c r="K353" s="94"/>
      <c r="L353" s="94"/>
      <c r="M353" s="94"/>
      <c r="N353" s="94"/>
      <c r="O353" s="94"/>
      <c r="P353" s="94"/>
      <c r="Q353" s="94"/>
      <c r="R353" s="94"/>
      <c r="S353" s="94"/>
      <c r="T353" s="94"/>
      <c r="U353" s="94"/>
      <c r="V353" s="94"/>
      <c r="W353" s="94"/>
      <c r="X353" s="94"/>
      <c r="Y353" s="94"/>
      <c r="Z353" s="94"/>
    </row>
    <row r="354" ht="26.25" customHeight="1">
      <c r="A354" s="94"/>
      <c r="B354" s="94"/>
      <c r="C354" s="94"/>
      <c r="D354" s="94"/>
      <c r="E354" s="94"/>
      <c r="F354" s="94"/>
      <c r="G354" s="94"/>
      <c r="H354" s="94"/>
      <c r="I354" s="94"/>
      <c r="J354" s="94"/>
      <c r="K354" s="94"/>
      <c r="L354" s="94"/>
      <c r="M354" s="94"/>
      <c r="N354" s="94"/>
      <c r="O354" s="94"/>
      <c r="P354" s="94"/>
      <c r="Q354" s="94"/>
      <c r="R354" s="94"/>
      <c r="S354" s="94"/>
      <c r="T354" s="94"/>
      <c r="U354" s="94"/>
      <c r="V354" s="94"/>
      <c r="W354" s="94"/>
      <c r="X354" s="94"/>
      <c r="Y354" s="94"/>
      <c r="Z354" s="94"/>
    </row>
    <row r="355" ht="26.25" customHeight="1">
      <c r="A355" s="94"/>
      <c r="B355" s="94"/>
      <c r="C355" s="94"/>
      <c r="D355" s="94"/>
      <c r="E355" s="94"/>
      <c r="F355" s="94"/>
      <c r="G355" s="94"/>
      <c r="H355" s="94"/>
      <c r="I355" s="94"/>
      <c r="J355" s="94"/>
      <c r="K355" s="94"/>
      <c r="L355" s="94"/>
      <c r="M355" s="94"/>
      <c r="N355" s="94"/>
      <c r="O355" s="94"/>
      <c r="P355" s="94"/>
      <c r="Q355" s="94"/>
      <c r="R355" s="94"/>
      <c r="S355" s="94"/>
      <c r="T355" s="94"/>
      <c r="U355" s="94"/>
      <c r="V355" s="94"/>
      <c r="W355" s="94"/>
      <c r="X355" s="94"/>
      <c r="Y355" s="94"/>
      <c r="Z355" s="94"/>
    </row>
    <row r="356" ht="26.25" customHeight="1">
      <c r="A356" s="94"/>
      <c r="B356" s="94"/>
      <c r="C356" s="94"/>
      <c r="D356" s="94"/>
      <c r="E356" s="94"/>
      <c r="F356" s="94"/>
      <c r="G356" s="94"/>
      <c r="H356" s="94"/>
      <c r="I356" s="94"/>
      <c r="J356" s="94"/>
      <c r="K356" s="94"/>
      <c r="L356" s="94"/>
      <c r="M356" s="94"/>
      <c r="N356" s="94"/>
      <c r="O356" s="94"/>
      <c r="P356" s="94"/>
      <c r="Q356" s="94"/>
      <c r="R356" s="94"/>
      <c r="S356" s="94"/>
      <c r="T356" s="94"/>
      <c r="U356" s="94"/>
      <c r="V356" s="94"/>
      <c r="W356" s="94"/>
      <c r="X356" s="94"/>
      <c r="Y356" s="94"/>
      <c r="Z356" s="94"/>
    </row>
    <row r="357" ht="26.25" customHeight="1">
      <c r="A357" s="94"/>
      <c r="B357" s="94"/>
      <c r="C357" s="94"/>
      <c r="D357" s="94"/>
      <c r="E357" s="94"/>
      <c r="F357" s="94"/>
      <c r="G357" s="94"/>
      <c r="H357" s="94"/>
      <c r="I357" s="94"/>
      <c r="J357" s="94"/>
      <c r="K357" s="94"/>
      <c r="L357" s="94"/>
      <c r="M357" s="94"/>
      <c r="N357" s="94"/>
      <c r="O357" s="94"/>
      <c r="P357" s="94"/>
      <c r="Q357" s="94"/>
      <c r="R357" s="94"/>
      <c r="S357" s="94"/>
      <c r="T357" s="94"/>
      <c r="U357" s="94"/>
      <c r="V357" s="94"/>
      <c r="W357" s="94"/>
      <c r="X357" s="94"/>
      <c r="Y357" s="94"/>
      <c r="Z357" s="94"/>
    </row>
    <row r="358" ht="26.25" customHeight="1">
      <c r="A358" s="94"/>
      <c r="B358" s="94"/>
      <c r="C358" s="94"/>
      <c r="D358" s="94"/>
      <c r="E358" s="94"/>
      <c r="F358" s="94"/>
      <c r="G358" s="94"/>
      <c r="H358" s="94"/>
      <c r="I358" s="94"/>
      <c r="J358" s="94"/>
      <c r="K358" s="94"/>
      <c r="L358" s="94"/>
      <c r="M358" s="94"/>
      <c r="N358" s="94"/>
      <c r="O358" s="94"/>
      <c r="P358" s="94"/>
      <c r="Q358" s="94"/>
      <c r="R358" s="94"/>
      <c r="S358" s="94"/>
      <c r="T358" s="94"/>
      <c r="U358" s="94"/>
      <c r="V358" s="94"/>
      <c r="W358" s="94"/>
      <c r="X358" s="94"/>
      <c r="Y358" s="94"/>
      <c r="Z358" s="94"/>
    </row>
    <row r="359" ht="26.25" customHeight="1">
      <c r="A359" s="94"/>
      <c r="B359" s="94"/>
      <c r="C359" s="94"/>
      <c r="D359" s="94"/>
      <c r="E359" s="94"/>
      <c r="F359" s="94"/>
      <c r="G359" s="94"/>
      <c r="H359" s="94"/>
      <c r="I359" s="94"/>
      <c r="J359" s="94"/>
      <c r="K359" s="94"/>
      <c r="L359" s="94"/>
      <c r="M359" s="94"/>
      <c r="N359" s="94"/>
      <c r="O359" s="94"/>
      <c r="P359" s="94"/>
      <c r="Q359" s="94"/>
      <c r="R359" s="94"/>
      <c r="S359" s="94"/>
      <c r="T359" s="94"/>
      <c r="U359" s="94"/>
      <c r="V359" s="94"/>
      <c r="W359" s="94"/>
      <c r="X359" s="94"/>
      <c r="Y359" s="94"/>
      <c r="Z359" s="94"/>
    </row>
    <row r="360" ht="26.25" customHeight="1">
      <c r="A360" s="94"/>
      <c r="B360" s="94"/>
      <c r="C360" s="94"/>
      <c r="D360" s="94"/>
      <c r="E360" s="94"/>
      <c r="F360" s="94"/>
      <c r="G360" s="94"/>
      <c r="H360" s="94"/>
      <c r="I360" s="94"/>
      <c r="J360" s="94"/>
      <c r="K360" s="94"/>
      <c r="L360" s="94"/>
      <c r="M360" s="94"/>
      <c r="N360" s="94"/>
      <c r="O360" s="94"/>
      <c r="P360" s="94"/>
      <c r="Q360" s="94"/>
      <c r="R360" s="94"/>
      <c r="S360" s="94"/>
      <c r="T360" s="94"/>
      <c r="U360" s="94"/>
      <c r="V360" s="94"/>
      <c r="W360" s="94"/>
      <c r="X360" s="94"/>
      <c r="Y360" s="94"/>
      <c r="Z360" s="94"/>
    </row>
    <row r="361" ht="26.25" customHeight="1">
      <c r="A361" s="94"/>
      <c r="B361" s="94"/>
      <c r="C361" s="94"/>
      <c r="D361" s="94"/>
      <c r="E361" s="94"/>
      <c r="F361" s="94"/>
      <c r="G361" s="94"/>
      <c r="H361" s="94"/>
      <c r="I361" s="94"/>
      <c r="J361" s="94"/>
      <c r="K361" s="94"/>
      <c r="L361" s="94"/>
      <c r="M361" s="94"/>
      <c r="N361" s="94"/>
      <c r="O361" s="94"/>
      <c r="P361" s="94"/>
      <c r="Q361" s="94"/>
      <c r="R361" s="94"/>
      <c r="S361" s="94"/>
      <c r="T361" s="94"/>
      <c r="U361" s="94"/>
      <c r="V361" s="94"/>
      <c r="W361" s="94"/>
      <c r="X361" s="94"/>
      <c r="Y361" s="94"/>
      <c r="Z361" s="94"/>
    </row>
    <row r="362" ht="26.25" customHeight="1">
      <c r="A362" s="94"/>
      <c r="B362" s="94"/>
      <c r="C362" s="94"/>
      <c r="D362" s="94"/>
      <c r="E362" s="94"/>
      <c r="F362" s="94"/>
      <c r="G362" s="94"/>
      <c r="H362" s="94"/>
      <c r="I362" s="94"/>
      <c r="J362" s="94"/>
      <c r="K362" s="94"/>
      <c r="L362" s="94"/>
      <c r="M362" s="94"/>
      <c r="N362" s="94"/>
      <c r="O362" s="94"/>
      <c r="P362" s="94"/>
      <c r="Q362" s="94"/>
      <c r="R362" s="94"/>
      <c r="S362" s="94"/>
      <c r="T362" s="94"/>
      <c r="U362" s="94"/>
      <c r="V362" s="94"/>
      <c r="W362" s="94"/>
      <c r="X362" s="94"/>
      <c r="Y362" s="94"/>
      <c r="Z362" s="94"/>
    </row>
    <row r="363" ht="26.25" customHeight="1">
      <c r="A363" s="94"/>
      <c r="B363" s="94"/>
      <c r="C363" s="94"/>
      <c r="D363" s="94"/>
      <c r="E363" s="94"/>
      <c r="F363" s="94"/>
      <c r="G363" s="94"/>
      <c r="H363" s="94"/>
      <c r="I363" s="94"/>
      <c r="J363" s="94"/>
      <c r="K363" s="94"/>
      <c r="L363" s="94"/>
      <c r="M363" s="94"/>
      <c r="N363" s="94"/>
      <c r="O363" s="94"/>
      <c r="P363" s="94"/>
      <c r="Q363" s="94"/>
      <c r="R363" s="94"/>
      <c r="S363" s="94"/>
      <c r="T363" s="94"/>
      <c r="U363" s="94"/>
      <c r="V363" s="94"/>
      <c r="W363" s="94"/>
      <c r="X363" s="94"/>
      <c r="Y363" s="94"/>
      <c r="Z363" s="94"/>
    </row>
    <row r="364" ht="26.25" customHeight="1">
      <c r="A364" s="94"/>
      <c r="B364" s="94"/>
      <c r="C364" s="94"/>
      <c r="D364" s="94"/>
      <c r="E364" s="94"/>
      <c r="F364" s="94"/>
      <c r="G364" s="94"/>
      <c r="H364" s="94"/>
      <c r="I364" s="94"/>
      <c r="J364" s="94"/>
      <c r="K364" s="94"/>
      <c r="L364" s="94"/>
      <c r="M364" s="94"/>
      <c r="N364" s="94"/>
      <c r="O364" s="94"/>
      <c r="P364" s="94"/>
      <c r="Q364" s="94"/>
      <c r="R364" s="94"/>
      <c r="S364" s="94"/>
      <c r="T364" s="94"/>
      <c r="U364" s="94"/>
      <c r="V364" s="94"/>
      <c r="W364" s="94"/>
      <c r="X364" s="94"/>
      <c r="Y364" s="94"/>
      <c r="Z364" s="94"/>
    </row>
    <row r="365" ht="26.25" customHeight="1">
      <c r="A365" s="94"/>
      <c r="B365" s="94"/>
      <c r="C365" s="94"/>
      <c r="D365" s="94"/>
      <c r="E365" s="94"/>
      <c r="F365" s="94"/>
      <c r="G365" s="94"/>
      <c r="H365" s="94"/>
      <c r="I365" s="94"/>
      <c r="J365" s="94"/>
      <c r="K365" s="94"/>
      <c r="L365" s="94"/>
      <c r="M365" s="94"/>
      <c r="N365" s="94"/>
      <c r="O365" s="94"/>
      <c r="P365" s="94"/>
      <c r="Q365" s="94"/>
      <c r="R365" s="94"/>
      <c r="S365" s="94"/>
      <c r="T365" s="94"/>
      <c r="U365" s="94"/>
      <c r="V365" s="94"/>
      <c r="W365" s="94"/>
      <c r="X365" s="94"/>
      <c r="Y365" s="94"/>
      <c r="Z365" s="94"/>
    </row>
    <row r="366" ht="26.25" customHeight="1">
      <c r="A366" s="94"/>
      <c r="B366" s="94"/>
      <c r="C366" s="94"/>
      <c r="D366" s="94"/>
      <c r="E366" s="94"/>
      <c r="F366" s="94"/>
      <c r="G366" s="94"/>
      <c r="H366" s="94"/>
      <c r="I366" s="94"/>
      <c r="J366" s="94"/>
      <c r="K366" s="94"/>
      <c r="L366" s="94"/>
      <c r="M366" s="94"/>
      <c r="N366" s="94"/>
      <c r="O366" s="94"/>
      <c r="P366" s="94"/>
      <c r="Q366" s="94"/>
      <c r="R366" s="94"/>
      <c r="S366" s="94"/>
      <c r="T366" s="94"/>
      <c r="U366" s="94"/>
      <c r="V366" s="94"/>
      <c r="W366" s="94"/>
      <c r="X366" s="94"/>
      <c r="Y366" s="94"/>
      <c r="Z366" s="94"/>
    </row>
    <row r="367" ht="26.25" customHeight="1">
      <c r="A367" s="94"/>
      <c r="B367" s="94"/>
      <c r="C367" s="94"/>
      <c r="D367" s="94"/>
      <c r="E367" s="94"/>
      <c r="F367" s="94"/>
      <c r="G367" s="94"/>
      <c r="H367" s="94"/>
      <c r="I367" s="94"/>
      <c r="J367" s="94"/>
      <c r="K367" s="94"/>
      <c r="L367" s="94"/>
      <c r="M367" s="94"/>
      <c r="N367" s="94"/>
      <c r="O367" s="94"/>
      <c r="P367" s="94"/>
      <c r="Q367" s="94"/>
      <c r="R367" s="94"/>
      <c r="S367" s="94"/>
      <c r="T367" s="94"/>
      <c r="U367" s="94"/>
      <c r="V367" s="94"/>
      <c r="W367" s="94"/>
      <c r="X367" s="94"/>
      <c r="Y367" s="94"/>
      <c r="Z367" s="94"/>
    </row>
    <row r="368" ht="26.25" customHeight="1">
      <c r="A368" s="94"/>
      <c r="B368" s="94"/>
      <c r="C368" s="94"/>
      <c r="D368" s="94"/>
      <c r="E368" s="94"/>
      <c r="F368" s="94"/>
      <c r="G368" s="94"/>
      <c r="H368" s="94"/>
      <c r="I368" s="94"/>
      <c r="J368" s="94"/>
      <c r="K368" s="94"/>
      <c r="L368" s="94"/>
      <c r="M368" s="94"/>
      <c r="N368" s="94"/>
      <c r="O368" s="94"/>
      <c r="P368" s="94"/>
      <c r="Q368" s="94"/>
      <c r="R368" s="94"/>
      <c r="S368" s="94"/>
      <c r="T368" s="94"/>
      <c r="U368" s="94"/>
      <c r="V368" s="94"/>
      <c r="W368" s="94"/>
      <c r="X368" s="94"/>
      <c r="Y368" s="94"/>
      <c r="Z368" s="94"/>
    </row>
    <row r="369" ht="26.25" customHeight="1">
      <c r="A369" s="94"/>
      <c r="B369" s="94"/>
      <c r="C369" s="94"/>
      <c r="D369" s="94"/>
      <c r="E369" s="94"/>
      <c r="F369" s="94"/>
      <c r="G369" s="94"/>
      <c r="H369" s="94"/>
      <c r="I369" s="94"/>
      <c r="J369" s="94"/>
      <c r="K369" s="94"/>
      <c r="L369" s="94"/>
      <c r="M369" s="94"/>
      <c r="N369" s="94"/>
      <c r="O369" s="94"/>
      <c r="P369" s="94"/>
      <c r="Q369" s="94"/>
      <c r="R369" s="94"/>
      <c r="S369" s="94"/>
      <c r="T369" s="94"/>
      <c r="U369" s="94"/>
      <c r="V369" s="94"/>
      <c r="W369" s="94"/>
      <c r="X369" s="94"/>
      <c r="Y369" s="94"/>
      <c r="Z369" s="94"/>
    </row>
    <row r="370" ht="26.25" customHeight="1">
      <c r="A370" s="94"/>
      <c r="B370" s="94"/>
      <c r="C370" s="94"/>
      <c r="D370" s="94"/>
      <c r="E370" s="94"/>
      <c r="F370" s="94"/>
      <c r="G370" s="94"/>
      <c r="H370" s="94"/>
      <c r="I370" s="94"/>
      <c r="J370" s="94"/>
      <c r="K370" s="94"/>
      <c r="L370" s="94"/>
      <c r="M370" s="94"/>
      <c r="N370" s="94"/>
      <c r="O370" s="94"/>
      <c r="P370" s="94"/>
      <c r="Q370" s="94"/>
      <c r="R370" s="94"/>
      <c r="S370" s="94"/>
      <c r="T370" s="94"/>
      <c r="U370" s="94"/>
      <c r="V370" s="94"/>
      <c r="W370" s="94"/>
      <c r="X370" s="94"/>
      <c r="Y370" s="94"/>
      <c r="Z370" s="94"/>
    </row>
    <row r="371" ht="26.25" customHeight="1">
      <c r="A371" s="94"/>
      <c r="B371" s="94"/>
      <c r="C371" s="94"/>
      <c r="D371" s="94"/>
      <c r="E371" s="94"/>
      <c r="F371" s="94"/>
      <c r="G371" s="94"/>
      <c r="H371" s="94"/>
      <c r="I371" s="94"/>
      <c r="J371" s="94"/>
      <c r="K371" s="94"/>
      <c r="L371" s="94"/>
      <c r="M371" s="94"/>
      <c r="N371" s="94"/>
      <c r="O371" s="94"/>
      <c r="P371" s="94"/>
      <c r="Q371" s="94"/>
      <c r="R371" s="94"/>
      <c r="S371" s="94"/>
      <c r="T371" s="94"/>
      <c r="U371" s="94"/>
      <c r="V371" s="94"/>
      <c r="W371" s="94"/>
      <c r="X371" s="94"/>
      <c r="Y371" s="94"/>
      <c r="Z371" s="94"/>
    </row>
    <row r="372" ht="26.25" customHeight="1">
      <c r="A372" s="94"/>
      <c r="B372" s="94"/>
      <c r="C372" s="94"/>
      <c r="D372" s="94"/>
      <c r="E372" s="94"/>
      <c r="F372" s="94"/>
      <c r="G372" s="94"/>
      <c r="H372" s="94"/>
      <c r="I372" s="94"/>
      <c r="J372" s="94"/>
      <c r="K372" s="94"/>
      <c r="L372" s="94"/>
      <c r="M372" s="94"/>
      <c r="N372" s="94"/>
      <c r="O372" s="94"/>
      <c r="P372" s="94"/>
      <c r="Q372" s="94"/>
      <c r="R372" s="94"/>
      <c r="S372" s="94"/>
      <c r="T372" s="94"/>
      <c r="U372" s="94"/>
      <c r="V372" s="94"/>
      <c r="W372" s="94"/>
      <c r="X372" s="94"/>
      <c r="Y372" s="94"/>
      <c r="Z372" s="94"/>
    </row>
    <row r="373" ht="26.25" customHeight="1">
      <c r="A373" s="94"/>
      <c r="B373" s="94"/>
      <c r="C373" s="94"/>
      <c r="D373" s="94"/>
      <c r="E373" s="94"/>
      <c r="F373" s="94"/>
      <c r="G373" s="94"/>
      <c r="H373" s="94"/>
      <c r="I373" s="94"/>
      <c r="J373" s="94"/>
      <c r="K373" s="94"/>
      <c r="L373" s="94"/>
      <c r="M373" s="94"/>
      <c r="N373" s="94"/>
      <c r="O373" s="94"/>
      <c r="P373" s="94"/>
      <c r="Q373" s="94"/>
      <c r="R373" s="94"/>
      <c r="S373" s="94"/>
      <c r="T373" s="94"/>
      <c r="U373" s="94"/>
      <c r="V373" s="94"/>
      <c r="W373" s="94"/>
      <c r="X373" s="94"/>
      <c r="Y373" s="94"/>
      <c r="Z373" s="94"/>
    </row>
    <row r="374" ht="26.25" customHeight="1">
      <c r="A374" s="94"/>
      <c r="B374" s="94"/>
      <c r="C374" s="94"/>
      <c r="D374" s="94"/>
      <c r="E374" s="94"/>
      <c r="F374" s="94"/>
      <c r="G374" s="94"/>
      <c r="H374" s="94"/>
      <c r="I374" s="94"/>
      <c r="J374" s="94"/>
      <c r="K374" s="94"/>
      <c r="L374" s="94"/>
      <c r="M374" s="94"/>
      <c r="N374" s="94"/>
      <c r="O374" s="94"/>
      <c r="P374" s="94"/>
      <c r="Q374" s="94"/>
      <c r="R374" s="94"/>
      <c r="S374" s="94"/>
      <c r="T374" s="94"/>
      <c r="U374" s="94"/>
      <c r="V374" s="94"/>
      <c r="W374" s="94"/>
      <c r="X374" s="94"/>
      <c r="Y374" s="94"/>
      <c r="Z374" s="94"/>
    </row>
    <row r="375" ht="26.25" customHeight="1">
      <c r="A375" s="94"/>
      <c r="B375" s="94"/>
      <c r="C375" s="94"/>
      <c r="D375" s="94"/>
      <c r="E375" s="94"/>
      <c r="F375" s="94"/>
      <c r="G375" s="94"/>
      <c r="H375" s="94"/>
      <c r="I375" s="94"/>
      <c r="J375" s="94"/>
      <c r="K375" s="94"/>
      <c r="L375" s="94"/>
      <c r="M375" s="94"/>
      <c r="N375" s="94"/>
      <c r="O375" s="94"/>
      <c r="P375" s="94"/>
      <c r="Q375" s="94"/>
      <c r="R375" s="94"/>
      <c r="S375" s="94"/>
      <c r="T375" s="94"/>
      <c r="U375" s="94"/>
      <c r="V375" s="94"/>
      <c r="W375" s="94"/>
      <c r="X375" s="94"/>
      <c r="Y375" s="94"/>
      <c r="Z375" s="94"/>
    </row>
    <row r="376" ht="26.25" customHeight="1">
      <c r="A376" s="94"/>
      <c r="B376" s="94"/>
      <c r="C376" s="94"/>
      <c r="D376" s="94"/>
      <c r="E376" s="94"/>
      <c r="F376" s="94"/>
      <c r="G376" s="94"/>
      <c r="H376" s="94"/>
      <c r="I376" s="94"/>
      <c r="J376" s="94"/>
      <c r="K376" s="94"/>
      <c r="L376" s="94"/>
      <c r="M376" s="94"/>
      <c r="N376" s="94"/>
      <c r="O376" s="94"/>
      <c r="P376" s="94"/>
      <c r="Q376" s="94"/>
      <c r="R376" s="94"/>
      <c r="S376" s="94"/>
      <c r="T376" s="94"/>
      <c r="U376" s="94"/>
      <c r="V376" s="94"/>
      <c r="W376" s="94"/>
      <c r="X376" s="94"/>
      <c r="Y376" s="94"/>
      <c r="Z376" s="94"/>
    </row>
    <row r="377" ht="26.25" customHeight="1">
      <c r="A377" s="94"/>
      <c r="B377" s="94"/>
      <c r="C377" s="94"/>
      <c r="D377" s="94"/>
      <c r="E377" s="94"/>
      <c r="F377" s="94"/>
      <c r="G377" s="94"/>
      <c r="H377" s="94"/>
      <c r="I377" s="94"/>
      <c r="J377" s="94"/>
      <c r="K377" s="94"/>
      <c r="L377" s="94"/>
      <c r="M377" s="94"/>
      <c r="N377" s="94"/>
      <c r="O377" s="94"/>
      <c r="P377" s="94"/>
      <c r="Q377" s="94"/>
      <c r="R377" s="94"/>
      <c r="S377" s="94"/>
      <c r="T377" s="94"/>
      <c r="U377" s="94"/>
      <c r="V377" s="94"/>
      <c r="W377" s="94"/>
      <c r="X377" s="94"/>
      <c r="Y377" s="94"/>
      <c r="Z377" s="94"/>
    </row>
    <row r="378" ht="26.25" customHeight="1">
      <c r="A378" s="94"/>
      <c r="B378" s="94"/>
      <c r="C378" s="94"/>
      <c r="D378" s="94"/>
      <c r="E378" s="94"/>
      <c r="F378" s="94"/>
      <c r="G378" s="94"/>
      <c r="H378" s="94"/>
      <c r="I378" s="94"/>
      <c r="J378" s="94"/>
      <c r="K378" s="94"/>
      <c r="L378" s="94"/>
      <c r="M378" s="94"/>
      <c r="N378" s="94"/>
      <c r="O378" s="94"/>
      <c r="P378" s="94"/>
      <c r="Q378" s="94"/>
      <c r="R378" s="94"/>
      <c r="S378" s="94"/>
      <c r="T378" s="94"/>
      <c r="U378" s="94"/>
      <c r="V378" s="94"/>
      <c r="W378" s="94"/>
      <c r="X378" s="94"/>
      <c r="Y378" s="94"/>
      <c r="Z378" s="94"/>
    </row>
    <row r="379" ht="26.25" customHeight="1">
      <c r="A379" s="94"/>
      <c r="B379" s="94"/>
      <c r="C379" s="94"/>
      <c r="D379" s="94"/>
      <c r="E379" s="94"/>
      <c r="F379" s="94"/>
      <c r="G379" s="94"/>
      <c r="H379" s="94"/>
      <c r="I379" s="94"/>
      <c r="J379" s="94"/>
      <c r="K379" s="94"/>
      <c r="L379" s="94"/>
      <c r="M379" s="94"/>
      <c r="N379" s="94"/>
      <c r="O379" s="94"/>
      <c r="P379" s="94"/>
      <c r="Q379" s="94"/>
      <c r="R379" s="94"/>
      <c r="S379" s="94"/>
      <c r="T379" s="94"/>
      <c r="U379" s="94"/>
      <c r="V379" s="94"/>
      <c r="W379" s="94"/>
      <c r="X379" s="94"/>
      <c r="Y379" s="94"/>
      <c r="Z379" s="94"/>
    </row>
    <row r="380" ht="26.25" customHeight="1">
      <c r="A380" s="94"/>
      <c r="B380" s="94"/>
      <c r="C380" s="94"/>
      <c r="D380" s="94"/>
      <c r="E380" s="94"/>
      <c r="F380" s="94"/>
      <c r="G380" s="94"/>
      <c r="H380" s="94"/>
      <c r="I380" s="94"/>
      <c r="J380" s="94"/>
      <c r="K380" s="94"/>
      <c r="L380" s="94"/>
      <c r="M380" s="94"/>
      <c r="N380" s="94"/>
      <c r="O380" s="94"/>
      <c r="P380" s="94"/>
      <c r="Q380" s="94"/>
      <c r="R380" s="94"/>
      <c r="S380" s="94"/>
      <c r="T380" s="94"/>
      <c r="U380" s="94"/>
      <c r="V380" s="94"/>
      <c r="W380" s="94"/>
      <c r="X380" s="94"/>
      <c r="Y380" s="94"/>
      <c r="Z380" s="94"/>
    </row>
    <row r="381" ht="26.25" customHeight="1">
      <c r="A381" s="94"/>
      <c r="B381" s="94"/>
      <c r="C381" s="94"/>
      <c r="D381" s="94"/>
      <c r="E381" s="94"/>
      <c r="F381" s="94"/>
      <c r="G381" s="94"/>
      <c r="H381" s="94"/>
      <c r="I381" s="94"/>
      <c r="J381" s="94"/>
      <c r="K381" s="94"/>
      <c r="L381" s="94"/>
      <c r="M381" s="94"/>
      <c r="N381" s="94"/>
      <c r="O381" s="94"/>
      <c r="P381" s="94"/>
      <c r="Q381" s="94"/>
      <c r="R381" s="94"/>
      <c r="S381" s="94"/>
      <c r="T381" s="94"/>
      <c r="U381" s="94"/>
      <c r="V381" s="94"/>
      <c r="W381" s="94"/>
      <c r="X381" s="94"/>
      <c r="Y381" s="94"/>
      <c r="Z381" s="94"/>
    </row>
    <row r="382" ht="26.25" customHeight="1">
      <c r="A382" s="94"/>
      <c r="B382" s="94"/>
      <c r="C382" s="94"/>
      <c r="D382" s="94"/>
      <c r="E382" s="94"/>
      <c r="F382" s="94"/>
      <c r="G382" s="94"/>
      <c r="H382" s="94"/>
      <c r="I382" s="94"/>
      <c r="J382" s="94"/>
      <c r="K382" s="94"/>
      <c r="L382" s="94"/>
      <c r="M382" s="94"/>
      <c r="N382" s="94"/>
      <c r="O382" s="94"/>
      <c r="P382" s="94"/>
      <c r="Q382" s="94"/>
      <c r="R382" s="94"/>
      <c r="S382" s="94"/>
      <c r="T382" s="94"/>
      <c r="U382" s="94"/>
      <c r="V382" s="94"/>
      <c r="W382" s="94"/>
      <c r="X382" s="94"/>
      <c r="Y382" s="94"/>
      <c r="Z382" s="94"/>
    </row>
    <row r="383" ht="26.25" customHeight="1">
      <c r="A383" s="94"/>
      <c r="B383" s="94"/>
      <c r="C383" s="94"/>
      <c r="D383" s="94"/>
      <c r="E383" s="94"/>
      <c r="F383" s="94"/>
      <c r="G383" s="94"/>
      <c r="H383" s="94"/>
      <c r="I383" s="94"/>
      <c r="J383" s="94"/>
      <c r="K383" s="94"/>
      <c r="L383" s="94"/>
      <c r="M383" s="94"/>
      <c r="N383" s="94"/>
      <c r="O383" s="94"/>
      <c r="P383" s="94"/>
      <c r="Q383" s="94"/>
      <c r="R383" s="94"/>
      <c r="S383" s="94"/>
      <c r="T383" s="94"/>
      <c r="U383" s="94"/>
      <c r="V383" s="94"/>
      <c r="W383" s="94"/>
      <c r="X383" s="94"/>
      <c r="Y383" s="94"/>
      <c r="Z383" s="94"/>
    </row>
    <row r="384" ht="26.2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94"/>
      <c r="Z384" s="94"/>
    </row>
    <row r="385" ht="26.2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94"/>
      <c r="Z385" s="94"/>
    </row>
    <row r="386" ht="26.2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94"/>
      <c r="Z386" s="94"/>
    </row>
    <row r="387" ht="26.2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94"/>
      <c r="Z387" s="94"/>
    </row>
    <row r="388" ht="26.2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94"/>
      <c r="Z388" s="94"/>
    </row>
    <row r="389" ht="26.2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94"/>
      <c r="Z389" s="94"/>
    </row>
    <row r="390" ht="26.2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94"/>
      <c r="Z390" s="94"/>
    </row>
    <row r="391" ht="26.2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94"/>
      <c r="Z391" s="94"/>
    </row>
    <row r="392" ht="26.2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94"/>
      <c r="Z392" s="94"/>
    </row>
    <row r="393" ht="26.2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94"/>
      <c r="Z393" s="94"/>
    </row>
    <row r="394" ht="26.2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94"/>
      <c r="Z394" s="94"/>
    </row>
    <row r="395" ht="26.2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94"/>
      <c r="Z395" s="94"/>
    </row>
    <row r="396" ht="26.2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94"/>
      <c r="Z396" s="94"/>
    </row>
    <row r="397" ht="26.2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94"/>
      <c r="Z397" s="94"/>
    </row>
    <row r="398" ht="26.2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94"/>
      <c r="Z398" s="94"/>
    </row>
    <row r="399" ht="26.2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94"/>
      <c r="Z399" s="94"/>
    </row>
    <row r="400" ht="26.2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94"/>
      <c r="Z400" s="94"/>
    </row>
    <row r="401" ht="26.2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94"/>
      <c r="Z401" s="94"/>
    </row>
    <row r="402" ht="26.2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94"/>
      <c r="Z402" s="94"/>
    </row>
    <row r="403" ht="26.2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94"/>
      <c r="Z403" s="94"/>
    </row>
    <row r="404" ht="26.2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94"/>
      <c r="Z404" s="94"/>
    </row>
    <row r="405" ht="26.2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94"/>
      <c r="Z405" s="94"/>
    </row>
    <row r="406" ht="26.2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94"/>
      <c r="Z406" s="94"/>
    </row>
    <row r="407" ht="26.2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94"/>
      <c r="Z407" s="94"/>
    </row>
    <row r="408" ht="26.2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94"/>
      <c r="Z408" s="94"/>
    </row>
    <row r="409" ht="26.2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94"/>
      <c r="Z409" s="94"/>
    </row>
    <row r="410" ht="26.2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94"/>
      <c r="Z410" s="94"/>
    </row>
    <row r="411" ht="26.2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94"/>
      <c r="Z411" s="94"/>
    </row>
    <row r="412" ht="26.2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94"/>
      <c r="Z412" s="94"/>
    </row>
    <row r="413" ht="26.2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row>
    <row r="414" ht="26.2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94"/>
      <c r="Z414" s="94"/>
    </row>
    <row r="415" ht="26.2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94"/>
      <c r="Z415" s="94"/>
    </row>
    <row r="416" ht="26.2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94"/>
      <c r="Z416" s="94"/>
    </row>
    <row r="417" ht="26.2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94"/>
      <c r="Z417" s="94"/>
    </row>
    <row r="418" ht="26.2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94"/>
      <c r="Z418" s="94"/>
    </row>
    <row r="419" ht="26.2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94"/>
      <c r="Z419" s="94"/>
    </row>
    <row r="420" ht="26.2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94"/>
      <c r="Z420" s="94"/>
    </row>
    <row r="421" ht="26.2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94"/>
      <c r="Z421" s="94"/>
    </row>
    <row r="422" ht="26.2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94"/>
      <c r="Z422" s="94"/>
    </row>
    <row r="423" ht="26.2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94"/>
      <c r="Z423" s="94"/>
    </row>
    <row r="424" ht="26.2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94"/>
      <c r="Z424" s="94"/>
    </row>
    <row r="425" ht="26.2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94"/>
      <c r="Z425" s="94"/>
    </row>
    <row r="426" ht="26.2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94"/>
      <c r="Z426" s="94"/>
    </row>
    <row r="427" ht="26.2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94"/>
      <c r="Z427" s="94"/>
    </row>
    <row r="428" ht="26.2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94"/>
      <c r="Z428" s="94"/>
    </row>
    <row r="429" ht="26.2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94"/>
      <c r="Z429" s="94"/>
    </row>
    <row r="430" ht="26.2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94"/>
      <c r="Z430" s="94"/>
    </row>
    <row r="431" ht="26.2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94"/>
      <c r="Z431" s="94"/>
    </row>
    <row r="432" ht="26.2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94"/>
      <c r="Z432" s="94"/>
    </row>
    <row r="433" ht="26.2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94"/>
      <c r="Z433" s="94"/>
    </row>
    <row r="434" ht="26.2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94"/>
      <c r="Z434" s="94"/>
    </row>
    <row r="435" ht="26.2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94"/>
      <c r="Z435" s="94"/>
    </row>
    <row r="436" ht="26.2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94"/>
      <c r="Z436" s="94"/>
    </row>
    <row r="437" ht="26.2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94"/>
      <c r="Z437" s="94"/>
    </row>
    <row r="438" ht="26.2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94"/>
      <c r="Z438" s="94"/>
    </row>
    <row r="439" ht="26.2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94"/>
      <c r="Z439" s="94"/>
    </row>
    <row r="440" ht="26.2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94"/>
      <c r="Z440" s="94"/>
    </row>
    <row r="441" ht="26.2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94"/>
      <c r="Z441" s="94"/>
    </row>
    <row r="442" ht="26.2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94"/>
      <c r="Z442" s="94"/>
    </row>
    <row r="443" ht="26.2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94"/>
      <c r="Z443" s="94"/>
    </row>
    <row r="444" ht="26.2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94"/>
      <c r="Z444" s="94"/>
    </row>
    <row r="445" ht="26.2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94"/>
      <c r="Z445" s="94"/>
    </row>
    <row r="446" ht="26.2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94"/>
      <c r="Z446" s="94"/>
    </row>
    <row r="447" ht="26.2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94"/>
      <c r="Z447" s="94"/>
    </row>
    <row r="448" ht="26.2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94"/>
      <c r="Z448" s="94"/>
    </row>
    <row r="449" ht="26.2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94"/>
      <c r="Z449" s="94"/>
    </row>
    <row r="450" ht="26.2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94"/>
      <c r="Z450" s="94"/>
    </row>
    <row r="451" ht="26.2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94"/>
      <c r="Z451" s="94"/>
    </row>
    <row r="452" ht="26.2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94"/>
      <c r="Z452" s="94"/>
    </row>
    <row r="453" ht="26.2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94"/>
      <c r="Z453" s="94"/>
    </row>
    <row r="454" ht="26.2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94"/>
      <c r="Z454" s="94"/>
    </row>
    <row r="455" ht="26.2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94"/>
      <c r="Z455" s="94"/>
    </row>
    <row r="456" ht="26.2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94"/>
      <c r="Z456" s="94"/>
    </row>
    <row r="457" ht="26.2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94"/>
      <c r="Z457" s="94"/>
    </row>
    <row r="458" ht="26.2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94"/>
      <c r="Z458" s="94"/>
    </row>
    <row r="459" ht="26.2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94"/>
      <c r="Z459" s="94"/>
    </row>
    <row r="460" ht="26.2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94"/>
      <c r="Z460" s="94"/>
    </row>
    <row r="461" ht="26.2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94"/>
      <c r="Z461" s="94"/>
    </row>
    <row r="462" ht="26.2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94"/>
      <c r="Z462" s="94"/>
    </row>
    <row r="463" ht="26.2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94"/>
      <c r="Z463" s="94"/>
    </row>
    <row r="464" ht="26.2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94"/>
      <c r="Z464" s="94"/>
    </row>
    <row r="465" ht="26.2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94"/>
      <c r="Z465" s="94"/>
    </row>
    <row r="466" ht="26.2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94"/>
      <c r="Z466" s="94"/>
    </row>
    <row r="467" ht="26.2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94"/>
      <c r="Z467" s="94"/>
    </row>
    <row r="468" ht="26.2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94"/>
      <c r="Z468" s="94"/>
    </row>
    <row r="469" ht="26.2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94"/>
      <c r="Z469" s="94"/>
    </row>
    <row r="470" ht="26.2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94"/>
      <c r="Z470" s="94"/>
    </row>
    <row r="471" ht="26.2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94"/>
      <c r="Z471" s="94"/>
    </row>
    <row r="472" ht="26.2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94"/>
      <c r="Z472" s="94"/>
    </row>
    <row r="473" ht="26.2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94"/>
      <c r="Z473" s="94"/>
    </row>
    <row r="474" ht="26.2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94"/>
      <c r="Z474" s="94"/>
    </row>
    <row r="475" ht="26.2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94"/>
      <c r="Z475" s="94"/>
    </row>
    <row r="476" ht="26.2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94"/>
      <c r="Z476" s="94"/>
    </row>
    <row r="477" ht="26.2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94"/>
      <c r="Z477" s="94"/>
    </row>
    <row r="478" ht="26.2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94"/>
      <c r="Z478" s="94"/>
    </row>
    <row r="479" ht="26.2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94"/>
      <c r="Z479" s="94"/>
    </row>
    <row r="480" ht="26.2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94"/>
      <c r="Z480" s="94"/>
    </row>
    <row r="481" ht="26.2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94"/>
      <c r="Z481" s="94"/>
    </row>
    <row r="482" ht="26.2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94"/>
      <c r="Z482" s="94"/>
    </row>
    <row r="483" ht="26.2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94"/>
      <c r="Z483" s="94"/>
    </row>
    <row r="484" ht="26.2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94"/>
      <c r="Z484" s="94"/>
    </row>
    <row r="485" ht="26.2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94"/>
      <c r="Z485" s="94"/>
    </row>
    <row r="486" ht="26.2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94"/>
      <c r="Z486" s="94"/>
    </row>
    <row r="487" ht="26.2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94"/>
      <c r="Z487" s="94"/>
    </row>
    <row r="488" ht="26.2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94"/>
      <c r="Z488" s="94"/>
    </row>
    <row r="489" ht="26.2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94"/>
      <c r="Z489" s="94"/>
    </row>
    <row r="490" ht="26.2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94"/>
      <c r="Z490" s="94"/>
    </row>
    <row r="491" ht="26.2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94"/>
      <c r="Z491" s="94"/>
    </row>
    <row r="492" ht="26.2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94"/>
      <c r="Z492" s="94"/>
    </row>
    <row r="493" ht="26.2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94"/>
      <c r="Z493" s="94"/>
    </row>
    <row r="494" ht="26.2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94"/>
      <c r="Z494" s="94"/>
    </row>
    <row r="495" ht="26.2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94"/>
      <c r="Z495" s="94"/>
    </row>
    <row r="496" ht="26.2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94"/>
      <c r="Z496" s="94"/>
    </row>
    <row r="497" ht="26.2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94"/>
      <c r="Z497" s="94"/>
    </row>
    <row r="498" ht="26.2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94"/>
      <c r="Z498" s="94"/>
    </row>
    <row r="499" ht="26.2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94"/>
      <c r="Z499" s="94"/>
    </row>
    <row r="500" ht="26.2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94"/>
      <c r="Z500" s="94"/>
    </row>
    <row r="501" ht="26.2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94"/>
      <c r="Z501" s="94"/>
    </row>
    <row r="502" ht="26.2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94"/>
      <c r="Z502" s="94"/>
    </row>
    <row r="503" ht="26.2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94"/>
      <c r="Z503" s="94"/>
    </row>
    <row r="504" ht="26.2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94"/>
      <c r="Z504" s="94"/>
    </row>
    <row r="505" ht="26.2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row>
    <row r="506" ht="26.2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94"/>
      <c r="Z506" s="94"/>
    </row>
    <row r="507" ht="26.2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94"/>
      <c r="Z507" s="94"/>
    </row>
    <row r="508" ht="26.2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94"/>
      <c r="Z508" s="94"/>
    </row>
    <row r="509" ht="26.2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94"/>
      <c r="Z509" s="94"/>
    </row>
    <row r="510" ht="26.2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94"/>
      <c r="Z510" s="94"/>
    </row>
    <row r="511" ht="26.2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94"/>
      <c r="Z511" s="94"/>
    </row>
    <row r="512" ht="26.2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94"/>
      <c r="Z512" s="94"/>
    </row>
    <row r="513" ht="26.2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94"/>
      <c r="Z513" s="94"/>
    </row>
    <row r="514" ht="26.2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94"/>
      <c r="Z514" s="94"/>
    </row>
    <row r="515" ht="26.2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94"/>
      <c r="Z515" s="94"/>
    </row>
    <row r="516" ht="26.2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94"/>
      <c r="Z516" s="94"/>
    </row>
    <row r="517" ht="26.2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94"/>
      <c r="Z517" s="94"/>
    </row>
    <row r="518" ht="26.2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94"/>
      <c r="Z518" s="94"/>
    </row>
    <row r="519" ht="26.2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94"/>
      <c r="Z519" s="94"/>
    </row>
    <row r="520" ht="26.2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94"/>
      <c r="Z520" s="94"/>
    </row>
    <row r="521" ht="26.2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94"/>
      <c r="Z521" s="94"/>
    </row>
    <row r="522" ht="26.2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94"/>
      <c r="Z522" s="94"/>
    </row>
    <row r="523" ht="26.2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94"/>
      <c r="Z523" s="94"/>
    </row>
    <row r="524" ht="26.2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94"/>
      <c r="Z524" s="94"/>
    </row>
    <row r="525" ht="26.2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94"/>
      <c r="Z525" s="94"/>
    </row>
    <row r="526" ht="26.2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row>
    <row r="527" ht="26.2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94"/>
      <c r="Z527" s="94"/>
    </row>
    <row r="528" ht="26.2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row>
    <row r="529" ht="26.2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94"/>
      <c r="Z529" s="94"/>
    </row>
    <row r="530" ht="26.2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94"/>
      <c r="Z530" s="94"/>
    </row>
    <row r="531" ht="26.2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94"/>
      <c r="Z531" s="94"/>
    </row>
    <row r="532" ht="26.2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94"/>
      <c r="Z532" s="94"/>
    </row>
    <row r="533" ht="26.2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94"/>
      <c r="Z533" s="94"/>
    </row>
    <row r="534" ht="26.2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94"/>
      <c r="Z534" s="94"/>
    </row>
    <row r="535" ht="26.2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94"/>
      <c r="Z535" s="94"/>
    </row>
    <row r="536" ht="26.2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94"/>
      <c r="Z536" s="94"/>
    </row>
    <row r="537" ht="26.2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94"/>
      <c r="Z537" s="94"/>
    </row>
    <row r="538" ht="26.2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94"/>
      <c r="Z538" s="94"/>
    </row>
    <row r="539" ht="26.2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94"/>
      <c r="Z539" s="94"/>
    </row>
    <row r="540" ht="26.2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94"/>
      <c r="Z540" s="94"/>
    </row>
    <row r="541" ht="26.2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94"/>
      <c r="Z541" s="94"/>
    </row>
    <row r="542" ht="26.2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row>
    <row r="543" ht="26.2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row>
    <row r="544" ht="26.2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94"/>
      <c r="Z544" s="94"/>
    </row>
    <row r="545" ht="26.2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94"/>
      <c r="Z545" s="94"/>
    </row>
    <row r="546" ht="26.2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94"/>
      <c r="Z546" s="94"/>
    </row>
    <row r="547" ht="26.2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94"/>
      <c r="Z547" s="94"/>
    </row>
    <row r="548" ht="26.2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94"/>
      <c r="Z548" s="94"/>
    </row>
    <row r="549" ht="26.2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94"/>
      <c r="Z549" s="94"/>
    </row>
    <row r="550" ht="26.2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94"/>
      <c r="Z550" s="94"/>
    </row>
    <row r="551" ht="26.2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94"/>
      <c r="Z551" s="94"/>
    </row>
    <row r="552" ht="26.2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94"/>
      <c r="Z552" s="94"/>
    </row>
    <row r="553" ht="26.2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94"/>
      <c r="Z553" s="94"/>
    </row>
    <row r="554" ht="26.2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94"/>
      <c r="Z554" s="94"/>
    </row>
    <row r="555" ht="26.2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94"/>
      <c r="Z555" s="94"/>
    </row>
    <row r="556" ht="26.2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94"/>
      <c r="Z556" s="94"/>
    </row>
    <row r="557" ht="26.2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94"/>
      <c r="Z557" s="94"/>
    </row>
    <row r="558" ht="26.2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94"/>
      <c r="Z558" s="94"/>
    </row>
    <row r="559" ht="26.2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94"/>
      <c r="Z559" s="94"/>
    </row>
    <row r="560" ht="26.2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row>
    <row r="561" ht="26.2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94"/>
      <c r="Z561" s="94"/>
    </row>
    <row r="562" ht="26.2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94"/>
      <c r="Z562" s="94"/>
    </row>
    <row r="563" ht="26.2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94"/>
      <c r="Z563" s="94"/>
    </row>
    <row r="564" ht="26.2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94"/>
      <c r="Z564" s="94"/>
    </row>
    <row r="565" ht="26.2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94"/>
      <c r="Z565" s="94"/>
    </row>
    <row r="566" ht="26.2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94"/>
      <c r="Z566" s="94"/>
    </row>
    <row r="567" ht="26.2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94"/>
      <c r="Z567" s="94"/>
    </row>
    <row r="568" ht="26.2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94"/>
      <c r="Z568" s="94"/>
    </row>
    <row r="569" ht="26.2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94"/>
      <c r="Z569" s="94"/>
    </row>
    <row r="570" ht="26.2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94"/>
      <c r="Z570" s="94"/>
    </row>
    <row r="571" ht="26.2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94"/>
      <c r="Z571" s="94"/>
    </row>
    <row r="572" ht="26.2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94"/>
      <c r="Z572" s="94"/>
    </row>
    <row r="573" ht="26.2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94"/>
      <c r="Z573" s="94"/>
    </row>
    <row r="574" ht="26.2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94"/>
      <c r="Z574" s="94"/>
    </row>
    <row r="575" ht="26.2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94"/>
      <c r="Z575" s="94"/>
    </row>
    <row r="576" ht="26.2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94"/>
      <c r="Z576" s="94"/>
    </row>
    <row r="577" ht="26.2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94"/>
      <c r="Z577" s="94"/>
    </row>
    <row r="578" ht="26.2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94"/>
      <c r="Z578" s="94"/>
    </row>
    <row r="579" ht="26.2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94"/>
      <c r="Z579" s="94"/>
    </row>
    <row r="580" ht="26.2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94"/>
      <c r="Z580" s="94"/>
    </row>
    <row r="581" ht="26.2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94"/>
      <c r="Z581" s="94"/>
    </row>
    <row r="582" ht="26.2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94"/>
      <c r="Z582" s="94"/>
    </row>
    <row r="583" ht="26.2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94"/>
      <c r="Z583" s="94"/>
    </row>
    <row r="584" ht="26.2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94"/>
      <c r="Z584" s="94"/>
    </row>
    <row r="585" ht="26.2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94"/>
      <c r="Z585" s="94"/>
    </row>
    <row r="586" ht="26.2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94"/>
      <c r="Z586" s="94"/>
    </row>
    <row r="587" ht="26.2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94"/>
      <c r="Z587" s="94"/>
    </row>
    <row r="588" ht="26.2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94"/>
      <c r="Z588" s="94"/>
    </row>
    <row r="589" ht="26.2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94"/>
      <c r="Z589" s="94"/>
    </row>
    <row r="590" ht="26.2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94"/>
      <c r="Z590" s="94"/>
    </row>
    <row r="591" ht="26.2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94"/>
      <c r="Z591" s="94"/>
    </row>
    <row r="592" ht="26.2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94"/>
      <c r="Z592" s="94"/>
    </row>
    <row r="593" ht="26.2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94"/>
      <c r="Z593" s="94"/>
    </row>
    <row r="594" ht="26.2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94"/>
      <c r="Z594" s="94"/>
    </row>
    <row r="595" ht="26.2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94"/>
      <c r="Z595" s="94"/>
    </row>
    <row r="596" ht="26.2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94"/>
      <c r="Z596" s="94"/>
    </row>
    <row r="597" ht="26.2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94"/>
      <c r="Z597" s="94"/>
    </row>
    <row r="598" ht="26.2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94"/>
      <c r="Z598" s="94"/>
    </row>
    <row r="599" ht="26.2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94"/>
      <c r="Z599" s="94"/>
    </row>
    <row r="600" ht="26.2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94"/>
      <c r="Z600" s="94"/>
    </row>
    <row r="601" ht="26.2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94"/>
      <c r="Z601" s="94"/>
    </row>
    <row r="602" ht="26.2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94"/>
      <c r="Z602" s="94"/>
    </row>
    <row r="603" ht="26.2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94"/>
      <c r="Z603" s="94"/>
    </row>
    <row r="604" ht="26.2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94"/>
      <c r="Z604" s="94"/>
    </row>
    <row r="605" ht="26.2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94"/>
      <c r="Z605" s="94"/>
    </row>
    <row r="606" ht="26.2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94"/>
      <c r="Z606" s="94"/>
    </row>
    <row r="607" ht="26.2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94"/>
      <c r="Z607" s="94"/>
    </row>
    <row r="608" ht="26.2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94"/>
      <c r="Z608" s="94"/>
    </row>
    <row r="609" ht="26.2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94"/>
      <c r="Z609" s="94"/>
    </row>
    <row r="610" ht="26.2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94"/>
      <c r="Z610" s="94"/>
    </row>
    <row r="611" ht="26.2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94"/>
      <c r="Z611" s="94"/>
    </row>
    <row r="612" ht="26.2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94"/>
      <c r="Z612" s="94"/>
    </row>
    <row r="613" ht="26.2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94"/>
      <c r="Z613" s="94"/>
    </row>
    <row r="614" ht="26.2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94"/>
      <c r="Z614" s="94"/>
    </row>
    <row r="615" ht="26.2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94"/>
      <c r="Z615" s="94"/>
    </row>
    <row r="616" ht="26.2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94"/>
      <c r="Z616" s="94"/>
    </row>
    <row r="617" ht="26.2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94"/>
      <c r="Z617" s="94"/>
    </row>
    <row r="618" ht="26.2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94"/>
      <c r="Z618" s="94"/>
    </row>
    <row r="619" ht="26.2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94"/>
      <c r="Z619" s="94"/>
    </row>
    <row r="620" ht="26.2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94"/>
      <c r="Z620" s="94"/>
    </row>
    <row r="621" ht="26.2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94"/>
      <c r="Z621" s="94"/>
    </row>
    <row r="622" ht="26.2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94"/>
      <c r="Z622" s="94"/>
    </row>
    <row r="623" ht="26.2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94"/>
      <c r="Z623" s="94"/>
    </row>
    <row r="624" ht="26.2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94"/>
      <c r="Z624" s="94"/>
    </row>
    <row r="625" ht="26.2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94"/>
      <c r="Z625" s="94"/>
    </row>
    <row r="626" ht="26.2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94"/>
      <c r="Z626" s="94"/>
    </row>
    <row r="627" ht="26.2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94"/>
      <c r="Z627" s="94"/>
    </row>
    <row r="628" ht="26.2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94"/>
      <c r="Z628" s="94"/>
    </row>
    <row r="629" ht="26.2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94"/>
      <c r="Z629" s="94"/>
    </row>
    <row r="630" ht="26.2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94"/>
      <c r="Z630" s="94"/>
    </row>
    <row r="631" ht="26.2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94"/>
      <c r="Z631" s="94"/>
    </row>
    <row r="632" ht="26.2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94"/>
      <c r="Z632" s="94"/>
    </row>
    <row r="633" ht="26.2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94"/>
      <c r="Z633" s="94"/>
    </row>
    <row r="634" ht="26.2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94"/>
      <c r="Z634" s="94"/>
    </row>
    <row r="635" ht="26.2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94"/>
      <c r="Z635" s="94"/>
    </row>
    <row r="636" ht="26.2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94"/>
      <c r="Z636" s="94"/>
    </row>
    <row r="637" ht="26.2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94"/>
      <c r="Z637" s="94"/>
    </row>
    <row r="638" ht="26.2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94"/>
      <c r="Z638" s="94"/>
    </row>
    <row r="639" ht="26.2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94"/>
      <c r="Z639" s="94"/>
    </row>
    <row r="640" ht="26.2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94"/>
      <c r="Z640" s="94"/>
    </row>
    <row r="641" ht="26.2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94"/>
      <c r="Z641" s="94"/>
    </row>
    <row r="642" ht="26.2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94"/>
      <c r="Z642" s="94"/>
    </row>
    <row r="643" ht="26.2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94"/>
      <c r="Z643" s="94"/>
    </row>
    <row r="644" ht="26.2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94"/>
      <c r="Z644" s="94"/>
    </row>
    <row r="645" ht="26.2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94"/>
      <c r="Z645" s="94"/>
    </row>
    <row r="646" ht="26.2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row>
    <row r="647" ht="26.2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94"/>
      <c r="Z647" s="94"/>
    </row>
    <row r="648" ht="26.2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94"/>
      <c r="Z648" s="94"/>
    </row>
    <row r="649" ht="26.2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94"/>
      <c r="Z649" s="94"/>
    </row>
    <row r="650" ht="26.2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94"/>
      <c r="Z650" s="94"/>
    </row>
    <row r="651" ht="26.2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94"/>
      <c r="Z651" s="94"/>
    </row>
    <row r="652" ht="26.2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94"/>
      <c r="Z652" s="94"/>
    </row>
    <row r="653" ht="26.2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94"/>
      <c r="Z653" s="94"/>
    </row>
    <row r="654" ht="26.2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94"/>
      <c r="Z654" s="94"/>
    </row>
    <row r="655" ht="26.2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94"/>
      <c r="Z655" s="94"/>
    </row>
    <row r="656" ht="26.2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94"/>
      <c r="Z656" s="94"/>
    </row>
    <row r="657" ht="26.2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94"/>
      <c r="Z657" s="94"/>
    </row>
    <row r="658" ht="26.2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94"/>
      <c r="Z658" s="94"/>
    </row>
    <row r="659" ht="26.2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94"/>
      <c r="Z659" s="94"/>
    </row>
    <row r="660" ht="26.2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94"/>
      <c r="Z660" s="94"/>
    </row>
    <row r="661" ht="26.2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94"/>
      <c r="Z661" s="94"/>
    </row>
    <row r="662" ht="26.2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94"/>
      <c r="Z662" s="94"/>
    </row>
    <row r="663" ht="26.2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94"/>
      <c r="Z663" s="94"/>
    </row>
    <row r="664" ht="26.2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94"/>
      <c r="Z664" s="94"/>
    </row>
    <row r="665" ht="26.2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94"/>
      <c r="Z665" s="94"/>
    </row>
    <row r="666" ht="26.2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row>
    <row r="667" ht="26.2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94"/>
      <c r="Z667" s="94"/>
    </row>
    <row r="668" ht="26.2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94"/>
      <c r="Z668" s="94"/>
    </row>
    <row r="669" ht="26.2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94"/>
      <c r="Z669" s="94"/>
    </row>
    <row r="670" ht="26.2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94"/>
      <c r="Z670" s="94"/>
    </row>
    <row r="671" ht="26.2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row>
    <row r="672" ht="26.2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94"/>
      <c r="Z672" s="94"/>
    </row>
    <row r="673" ht="26.2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row>
    <row r="674" ht="26.2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94"/>
      <c r="Z674" s="94"/>
    </row>
    <row r="675" ht="26.2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94"/>
      <c r="Z675" s="94"/>
    </row>
    <row r="676" ht="26.2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94"/>
      <c r="Z676" s="94"/>
    </row>
    <row r="677" ht="26.2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94"/>
      <c r="Z677" s="94"/>
    </row>
    <row r="678" ht="26.2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row>
    <row r="679" ht="26.2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94"/>
      <c r="Z679" s="94"/>
    </row>
    <row r="680" ht="26.2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94"/>
      <c r="Z680" s="94"/>
    </row>
    <row r="681" ht="26.2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94"/>
      <c r="Z681" s="94"/>
    </row>
    <row r="682" ht="26.2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94"/>
      <c r="Z682" s="94"/>
    </row>
    <row r="683" ht="26.2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94"/>
      <c r="Z683" s="94"/>
    </row>
    <row r="684" ht="26.2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94"/>
      <c r="Z684" s="94"/>
    </row>
    <row r="685" ht="26.2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94"/>
      <c r="Z685" s="94"/>
    </row>
    <row r="686" ht="26.2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94"/>
      <c r="Z686" s="94"/>
    </row>
    <row r="687" ht="26.2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94"/>
      <c r="Z687" s="94"/>
    </row>
    <row r="688" ht="26.2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94"/>
      <c r="Z688" s="94"/>
    </row>
    <row r="689" ht="26.2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94"/>
      <c r="Z689" s="94"/>
    </row>
    <row r="690" ht="26.2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94"/>
      <c r="Z690" s="94"/>
    </row>
    <row r="691" ht="26.2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94"/>
      <c r="Z691" s="94"/>
    </row>
    <row r="692" ht="26.2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94"/>
      <c r="Z692" s="94"/>
    </row>
    <row r="693" ht="26.2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row>
    <row r="694" ht="26.2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94"/>
      <c r="Z694" s="94"/>
    </row>
    <row r="695" ht="26.2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94"/>
      <c r="Z695" s="94"/>
    </row>
    <row r="696" ht="26.2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94"/>
      <c r="Z696" s="94"/>
    </row>
    <row r="697" ht="26.2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94"/>
      <c r="Z697" s="94"/>
    </row>
    <row r="698" ht="26.2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94"/>
      <c r="Z698" s="94"/>
    </row>
    <row r="699" ht="26.2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94"/>
      <c r="Z699" s="94"/>
    </row>
    <row r="700" ht="26.2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94"/>
      <c r="Z700" s="94"/>
    </row>
    <row r="701" ht="26.2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94"/>
      <c r="Z701" s="94"/>
    </row>
    <row r="702" ht="26.2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94"/>
      <c r="Z702" s="94"/>
    </row>
    <row r="703" ht="26.2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94"/>
      <c r="Z703" s="94"/>
    </row>
    <row r="704" ht="26.2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94"/>
      <c r="Z704" s="94"/>
    </row>
    <row r="705" ht="26.2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94"/>
      <c r="Z705" s="94"/>
    </row>
    <row r="706" ht="26.2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94"/>
      <c r="Z706" s="94"/>
    </row>
    <row r="707" ht="26.2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94"/>
      <c r="Z707" s="94"/>
    </row>
    <row r="708" ht="26.2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row>
    <row r="709" ht="26.2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94"/>
      <c r="Z709" s="94"/>
    </row>
    <row r="710" ht="26.2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row>
    <row r="711" ht="26.2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94"/>
      <c r="Z711" s="94"/>
    </row>
    <row r="712" ht="26.2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94"/>
      <c r="Z712" s="94"/>
    </row>
    <row r="713" ht="26.2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94"/>
      <c r="Z713" s="94"/>
    </row>
    <row r="714" ht="26.2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94"/>
      <c r="Z714" s="94"/>
    </row>
    <row r="715" ht="26.2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94"/>
      <c r="Z715" s="94"/>
    </row>
    <row r="716" ht="26.2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94"/>
      <c r="Z716" s="94"/>
    </row>
    <row r="717" ht="26.2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94"/>
      <c r="Z717" s="94"/>
    </row>
    <row r="718" ht="26.2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94"/>
      <c r="Z718" s="94"/>
    </row>
    <row r="719" ht="26.2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94"/>
      <c r="Z719" s="94"/>
    </row>
    <row r="720" ht="26.2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94"/>
      <c r="Z720" s="94"/>
    </row>
    <row r="721" ht="26.2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94"/>
      <c r="Z721" s="94"/>
    </row>
    <row r="722" ht="26.2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94"/>
      <c r="Z722" s="94"/>
    </row>
    <row r="723" ht="26.2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94"/>
      <c r="Z723" s="94"/>
    </row>
    <row r="724" ht="26.2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94"/>
      <c r="Z724" s="94"/>
    </row>
    <row r="725" ht="26.2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94"/>
      <c r="Z725" s="94"/>
    </row>
    <row r="726" ht="26.2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94"/>
      <c r="Z726" s="94"/>
    </row>
    <row r="727" ht="26.2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94"/>
      <c r="Z727" s="94"/>
    </row>
    <row r="728" ht="26.2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row>
    <row r="729" ht="26.2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row>
    <row r="730" ht="26.2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94"/>
      <c r="Z730" s="94"/>
    </row>
    <row r="731" ht="26.2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94"/>
      <c r="Z731" s="94"/>
    </row>
    <row r="732" ht="26.2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94"/>
      <c r="Z732" s="94"/>
    </row>
    <row r="733" ht="26.2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94"/>
      <c r="Z733" s="94"/>
    </row>
    <row r="734" ht="26.2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94"/>
      <c r="Z734" s="94"/>
    </row>
    <row r="735" ht="26.2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94"/>
      <c r="Z735" s="94"/>
    </row>
    <row r="736" ht="26.2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94"/>
      <c r="Z736" s="94"/>
    </row>
    <row r="737" ht="26.2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94"/>
      <c r="Z737" s="94"/>
    </row>
    <row r="738" ht="26.2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94"/>
      <c r="Z738" s="94"/>
    </row>
    <row r="739" ht="26.2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94"/>
      <c r="Z739" s="94"/>
    </row>
    <row r="740" ht="26.2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94"/>
      <c r="Z740" s="94"/>
    </row>
    <row r="741" ht="26.2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94"/>
      <c r="Z741" s="94"/>
    </row>
    <row r="742" ht="26.2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94"/>
      <c r="Z742" s="94"/>
    </row>
    <row r="743" ht="26.2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94"/>
      <c r="Z743" s="94"/>
    </row>
    <row r="744" ht="26.2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94"/>
      <c r="Z744" s="94"/>
    </row>
    <row r="745" ht="26.2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row>
    <row r="746" ht="26.2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row>
    <row r="747" ht="26.2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row>
    <row r="748" ht="26.2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row>
    <row r="749" ht="26.2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94"/>
      <c r="Z749" s="94"/>
    </row>
    <row r="750" ht="26.2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94"/>
      <c r="Z750" s="94"/>
    </row>
    <row r="751" ht="26.2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94"/>
      <c r="Z751" s="94"/>
    </row>
    <row r="752" ht="26.2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row>
    <row r="753" ht="26.2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94"/>
      <c r="Z753" s="94"/>
    </row>
    <row r="754" ht="26.2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94"/>
      <c r="Z754" s="94"/>
    </row>
    <row r="755" ht="26.2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94"/>
      <c r="Z755" s="94"/>
    </row>
    <row r="756" ht="26.2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94"/>
      <c r="Z756" s="94"/>
    </row>
    <row r="757" ht="26.2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94"/>
      <c r="Z757" s="94"/>
    </row>
    <row r="758" ht="26.2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94"/>
      <c r="Z758" s="94"/>
    </row>
    <row r="759" ht="26.2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94"/>
      <c r="Z759" s="94"/>
    </row>
    <row r="760" ht="26.2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94"/>
      <c r="Z760" s="94"/>
    </row>
    <row r="761" ht="26.2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94"/>
      <c r="Z761" s="94"/>
    </row>
    <row r="762" ht="26.2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94"/>
      <c r="Z762" s="94"/>
    </row>
    <row r="763" ht="26.2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94"/>
      <c r="Z763" s="94"/>
    </row>
    <row r="764" ht="26.2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94"/>
      <c r="Z764" s="94"/>
    </row>
    <row r="765" ht="26.2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94"/>
      <c r="Z765" s="94"/>
    </row>
    <row r="766" ht="26.2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94"/>
      <c r="Z766" s="94"/>
    </row>
    <row r="767" ht="26.2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94"/>
      <c r="Z767" s="94"/>
    </row>
    <row r="768" ht="26.2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94"/>
      <c r="Z768" s="94"/>
    </row>
    <row r="769" ht="26.2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94"/>
      <c r="Z769" s="94"/>
    </row>
    <row r="770" ht="26.2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94"/>
      <c r="Z770" s="94"/>
    </row>
    <row r="771" ht="26.2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94"/>
      <c r="Z771" s="94"/>
    </row>
    <row r="772" ht="26.2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94"/>
      <c r="Z772" s="94"/>
    </row>
    <row r="773" ht="26.2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94"/>
      <c r="Z773" s="94"/>
    </row>
    <row r="774" ht="26.2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94"/>
      <c r="Z774" s="94"/>
    </row>
    <row r="775" ht="26.2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94"/>
      <c r="Z775" s="94"/>
    </row>
    <row r="776" ht="26.2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94"/>
      <c r="Z776" s="94"/>
    </row>
    <row r="777" ht="26.2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94"/>
      <c r="Z777" s="94"/>
    </row>
    <row r="778" ht="26.2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94"/>
      <c r="Z778" s="94"/>
    </row>
    <row r="779" ht="26.2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94"/>
      <c r="Z779" s="94"/>
    </row>
    <row r="780" ht="26.2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row>
    <row r="781" ht="26.2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94"/>
      <c r="Z781" s="94"/>
    </row>
    <row r="782" ht="26.2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94"/>
      <c r="Z782" s="94"/>
    </row>
    <row r="783" ht="26.2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94"/>
      <c r="Z783" s="94"/>
    </row>
    <row r="784" ht="26.2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94"/>
      <c r="Z784" s="94"/>
    </row>
    <row r="785" ht="26.2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94"/>
      <c r="Z785" s="94"/>
    </row>
    <row r="786" ht="26.2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94"/>
      <c r="Z786" s="94"/>
    </row>
    <row r="787" ht="26.2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94"/>
      <c r="Z787" s="94"/>
    </row>
    <row r="788" ht="26.2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94"/>
      <c r="Z788" s="94"/>
    </row>
    <row r="789" ht="26.2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94"/>
      <c r="Z789" s="94"/>
    </row>
    <row r="790" ht="26.2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94"/>
      <c r="Z790" s="94"/>
    </row>
    <row r="791" ht="26.2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94"/>
      <c r="Z791" s="94"/>
    </row>
    <row r="792" ht="26.2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94"/>
      <c r="Z792" s="94"/>
    </row>
    <row r="793" ht="26.2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94"/>
      <c r="Z793" s="94"/>
    </row>
    <row r="794" ht="26.2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94"/>
      <c r="Z794" s="94"/>
    </row>
    <row r="795" ht="26.2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94"/>
      <c r="Z795" s="94"/>
    </row>
    <row r="796" ht="26.2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94"/>
      <c r="Z796" s="94"/>
    </row>
    <row r="797" ht="26.2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94"/>
      <c r="Z797" s="94"/>
    </row>
    <row r="798" ht="26.2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94"/>
      <c r="Z798" s="94"/>
    </row>
    <row r="799" ht="26.2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94"/>
      <c r="Z799" s="94"/>
    </row>
    <row r="800" ht="26.2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94"/>
      <c r="Z800" s="94"/>
    </row>
    <row r="801" ht="26.2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94"/>
      <c r="Z801" s="94"/>
    </row>
    <row r="802" ht="26.2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94"/>
      <c r="Z802" s="94"/>
    </row>
    <row r="803" ht="26.2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row>
    <row r="804" ht="26.2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94"/>
      <c r="Z804" s="94"/>
    </row>
    <row r="805" ht="26.2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94"/>
      <c r="Z805" s="94"/>
    </row>
    <row r="806" ht="26.2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94"/>
      <c r="Z806" s="94"/>
    </row>
    <row r="807" ht="26.2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row>
    <row r="808" ht="26.2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94"/>
      <c r="Z808" s="94"/>
    </row>
    <row r="809" ht="26.2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94"/>
      <c r="Z809" s="94"/>
    </row>
    <row r="810" ht="26.2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94"/>
      <c r="Z810" s="94"/>
    </row>
    <row r="811" ht="26.2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94"/>
      <c r="Z811" s="94"/>
    </row>
    <row r="812" ht="26.2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94"/>
      <c r="Z812" s="94"/>
    </row>
    <row r="813" ht="26.2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94"/>
      <c r="Z813" s="94"/>
    </row>
    <row r="814" ht="26.2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94"/>
      <c r="Z814" s="94"/>
    </row>
    <row r="815" ht="26.2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94"/>
      <c r="Z815" s="94"/>
    </row>
    <row r="816" ht="26.2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94"/>
      <c r="Z816" s="94"/>
    </row>
    <row r="817" ht="26.2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94"/>
      <c r="Z817" s="94"/>
    </row>
    <row r="818" ht="26.2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94"/>
      <c r="Z818" s="94"/>
    </row>
    <row r="819" ht="26.2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94"/>
      <c r="Z819" s="94"/>
    </row>
    <row r="820" ht="26.2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94"/>
      <c r="Z820" s="94"/>
    </row>
    <row r="821" ht="26.2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94"/>
      <c r="Z821" s="94"/>
    </row>
    <row r="822" ht="26.2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94"/>
      <c r="Z822" s="94"/>
    </row>
    <row r="823" ht="26.2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94"/>
      <c r="Z823" s="94"/>
    </row>
    <row r="824" ht="26.2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94"/>
      <c r="Z824" s="94"/>
    </row>
    <row r="825" ht="26.2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94"/>
      <c r="Z825" s="94"/>
    </row>
    <row r="826" ht="26.2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94"/>
      <c r="Z826" s="94"/>
    </row>
    <row r="827" ht="26.2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94"/>
      <c r="Z827" s="94"/>
    </row>
    <row r="828" ht="26.2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94"/>
      <c r="Z828" s="94"/>
    </row>
    <row r="829" ht="26.2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94"/>
      <c r="Z829" s="94"/>
    </row>
    <row r="830" ht="26.2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94"/>
      <c r="Z830" s="94"/>
    </row>
    <row r="831" ht="26.2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94"/>
      <c r="Z831" s="94"/>
    </row>
    <row r="832" ht="26.2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94"/>
      <c r="Z832" s="94"/>
    </row>
    <row r="833" ht="26.2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94"/>
      <c r="Z833" s="94"/>
    </row>
    <row r="834" ht="26.2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94"/>
      <c r="Z834" s="94"/>
    </row>
    <row r="835" ht="26.2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94"/>
      <c r="Z835" s="94"/>
    </row>
    <row r="836" ht="26.2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94"/>
      <c r="Z836" s="94"/>
    </row>
    <row r="837" ht="26.2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94"/>
      <c r="Z837" s="94"/>
    </row>
    <row r="838" ht="26.2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94"/>
      <c r="Z838" s="94"/>
    </row>
    <row r="839" ht="26.2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94"/>
      <c r="Z839" s="94"/>
    </row>
    <row r="840" ht="26.2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94"/>
      <c r="Z840" s="94"/>
    </row>
    <row r="841" ht="26.2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94"/>
      <c r="Z841" s="94"/>
    </row>
    <row r="842" ht="26.2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94"/>
      <c r="Z842" s="94"/>
    </row>
    <row r="843" ht="26.2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94"/>
      <c r="Z843" s="94"/>
    </row>
    <row r="844" ht="26.2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94"/>
      <c r="Z844" s="94"/>
    </row>
    <row r="845" ht="26.2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94"/>
      <c r="Z845" s="94"/>
    </row>
    <row r="846" ht="26.2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94"/>
      <c r="Z846" s="94"/>
    </row>
    <row r="847" ht="26.2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94"/>
      <c r="Z847" s="94"/>
    </row>
    <row r="848" ht="26.2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94"/>
      <c r="Z848" s="94"/>
    </row>
    <row r="849" ht="26.2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94"/>
      <c r="Z849" s="94"/>
    </row>
    <row r="850" ht="26.2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94"/>
      <c r="Z850" s="94"/>
    </row>
    <row r="851" ht="26.2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94"/>
      <c r="Z851" s="94"/>
    </row>
    <row r="852" ht="26.2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94"/>
      <c r="Z852" s="94"/>
    </row>
    <row r="853" ht="26.2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94"/>
      <c r="Z853" s="94"/>
    </row>
    <row r="854" ht="26.2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94"/>
      <c r="Z854" s="94"/>
    </row>
    <row r="855" ht="26.2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row>
    <row r="856" ht="26.2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row>
    <row r="857" ht="26.2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row>
    <row r="858" ht="26.2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row>
    <row r="859" ht="26.2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94"/>
      <c r="Z859" s="94"/>
    </row>
    <row r="860" ht="26.2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94"/>
      <c r="Z860" s="94"/>
    </row>
    <row r="861" ht="26.2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94"/>
      <c r="Z861" s="94"/>
    </row>
    <row r="862" ht="26.2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94"/>
      <c r="Z862" s="94"/>
    </row>
    <row r="863" ht="26.2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94"/>
      <c r="Z863" s="94"/>
    </row>
    <row r="864" ht="26.2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94"/>
      <c r="Z864" s="94"/>
    </row>
    <row r="865" ht="26.2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94"/>
      <c r="Z865" s="94"/>
    </row>
    <row r="866" ht="26.2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94"/>
      <c r="Z866" s="94"/>
    </row>
    <row r="867" ht="26.2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94"/>
      <c r="Z867" s="94"/>
    </row>
    <row r="868" ht="26.2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94"/>
      <c r="Z868" s="94"/>
    </row>
    <row r="869" ht="26.2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94"/>
      <c r="Z869" s="94"/>
    </row>
    <row r="870" ht="26.2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94"/>
      <c r="Z870" s="94"/>
    </row>
    <row r="871" ht="26.2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94"/>
      <c r="Z871" s="94"/>
    </row>
    <row r="872" ht="26.2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row>
    <row r="873" ht="26.2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row>
    <row r="874" ht="26.2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row>
    <row r="875" ht="26.2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row>
    <row r="876" ht="26.2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row>
    <row r="877" ht="26.2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row>
    <row r="878" ht="26.2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94"/>
      <c r="Z878" s="94"/>
    </row>
    <row r="879" ht="26.2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row>
    <row r="880" ht="26.2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94"/>
      <c r="Z880" s="94"/>
    </row>
    <row r="881" ht="26.2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row>
    <row r="882" ht="26.2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94"/>
      <c r="Z882" s="94"/>
    </row>
    <row r="883" ht="26.2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94"/>
      <c r="Z883" s="94"/>
    </row>
    <row r="884" ht="26.2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94"/>
      <c r="Z884" s="94"/>
    </row>
    <row r="885" ht="26.2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94"/>
      <c r="Z885" s="94"/>
    </row>
    <row r="886" ht="26.2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94"/>
      <c r="Z886" s="94"/>
    </row>
    <row r="887" ht="26.2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94"/>
      <c r="Z887" s="94"/>
    </row>
    <row r="888" ht="26.2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94"/>
      <c r="Z888" s="94"/>
    </row>
    <row r="889" ht="26.2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94"/>
      <c r="Z889" s="94"/>
    </row>
    <row r="890" ht="26.2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94"/>
      <c r="Z890" s="94"/>
    </row>
    <row r="891" ht="26.2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94"/>
      <c r="Z891" s="94"/>
    </row>
    <row r="892" ht="26.2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94"/>
      <c r="Z892" s="94"/>
    </row>
    <row r="893" ht="26.2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94"/>
      <c r="Z893" s="94"/>
    </row>
    <row r="894" ht="26.2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94"/>
      <c r="Z894" s="94"/>
    </row>
    <row r="895" ht="26.2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94"/>
      <c r="Z895" s="94"/>
    </row>
    <row r="896" ht="26.2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94"/>
      <c r="Z896" s="94"/>
    </row>
    <row r="897" ht="26.2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94"/>
      <c r="Z897" s="94"/>
    </row>
    <row r="898" ht="26.2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94"/>
      <c r="Z898" s="94"/>
    </row>
    <row r="899" ht="26.2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94"/>
      <c r="Z899" s="94"/>
    </row>
    <row r="900" ht="26.2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94"/>
      <c r="Z900" s="94"/>
    </row>
    <row r="901" ht="26.2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94"/>
      <c r="Z901" s="94"/>
    </row>
    <row r="902" ht="26.2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94"/>
      <c r="Z902" s="94"/>
    </row>
    <row r="903" ht="26.2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94"/>
      <c r="Z903" s="94"/>
    </row>
    <row r="904" ht="26.2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94"/>
      <c r="Z904" s="94"/>
    </row>
    <row r="905" ht="26.2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94"/>
      <c r="Z905" s="94"/>
    </row>
    <row r="906" ht="26.2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94"/>
      <c r="Z906" s="94"/>
    </row>
    <row r="907" ht="26.2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94"/>
      <c r="Z907" s="94"/>
    </row>
    <row r="908" ht="26.2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94"/>
      <c r="Z908" s="94"/>
    </row>
    <row r="909" ht="26.2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94"/>
      <c r="Z909" s="94"/>
    </row>
    <row r="910" ht="26.2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94"/>
      <c r="Z910" s="94"/>
    </row>
    <row r="911" ht="26.2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94"/>
      <c r="Z911" s="94"/>
    </row>
    <row r="912" ht="26.2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94"/>
      <c r="Z912" s="94"/>
    </row>
    <row r="913" ht="26.2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94"/>
      <c r="Z913" s="94"/>
    </row>
    <row r="914" ht="26.2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94"/>
      <c r="Z914" s="94"/>
    </row>
    <row r="915" ht="26.2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94"/>
      <c r="Z915" s="94"/>
    </row>
    <row r="916" ht="26.2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94"/>
      <c r="Z916" s="94"/>
    </row>
    <row r="917" ht="26.2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94"/>
      <c r="Z917" s="94"/>
    </row>
    <row r="918" ht="26.2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94"/>
      <c r="Z918" s="94"/>
    </row>
    <row r="919" ht="26.2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94"/>
      <c r="Z919" s="94"/>
    </row>
    <row r="920" ht="26.2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94"/>
      <c r="Z920" s="94"/>
    </row>
    <row r="921" ht="26.2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94"/>
      <c r="Z921" s="94"/>
    </row>
    <row r="922" ht="26.2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94"/>
      <c r="Z922" s="94"/>
    </row>
    <row r="923" ht="26.2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94"/>
      <c r="Z923" s="94"/>
    </row>
    <row r="924" ht="26.2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94"/>
      <c r="Z924" s="94"/>
    </row>
    <row r="925" ht="26.2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94"/>
      <c r="Z925" s="94"/>
    </row>
    <row r="926" ht="26.2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94"/>
      <c r="Z926" s="94"/>
    </row>
    <row r="927" ht="26.2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94"/>
      <c r="Z927" s="94"/>
    </row>
    <row r="928" ht="26.2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94"/>
      <c r="Z928" s="94"/>
    </row>
    <row r="929" ht="26.2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94"/>
      <c r="Z929" s="94"/>
    </row>
    <row r="930" ht="26.2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94"/>
      <c r="Z930" s="94"/>
    </row>
    <row r="931" ht="26.2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94"/>
      <c r="Z931" s="94"/>
    </row>
    <row r="932" ht="26.2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94"/>
      <c r="Z932" s="94"/>
    </row>
    <row r="933" ht="26.2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94"/>
      <c r="Z933" s="94"/>
    </row>
    <row r="934" ht="26.2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94"/>
      <c r="Z934" s="94"/>
    </row>
    <row r="935" ht="26.2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94"/>
      <c r="Z935" s="94"/>
    </row>
    <row r="936" ht="26.2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94"/>
      <c r="Z936" s="94"/>
    </row>
    <row r="937" ht="26.2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94"/>
      <c r="Z937" s="94"/>
    </row>
    <row r="938" ht="26.2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94"/>
      <c r="Z938" s="94"/>
    </row>
    <row r="939" ht="26.2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94"/>
      <c r="Z939" s="94"/>
    </row>
    <row r="940" ht="26.2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94"/>
      <c r="Z940" s="94"/>
    </row>
    <row r="941" ht="26.2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94"/>
      <c r="Z941" s="94"/>
    </row>
    <row r="942" ht="26.2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94"/>
      <c r="Z942" s="94"/>
    </row>
    <row r="943" ht="26.2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94"/>
      <c r="Z943" s="94"/>
    </row>
    <row r="944" ht="26.2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94"/>
      <c r="Z944" s="94"/>
    </row>
    <row r="945" ht="26.2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94"/>
      <c r="Z945" s="94"/>
    </row>
    <row r="946" ht="26.2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94"/>
      <c r="Z946" s="94"/>
    </row>
    <row r="947" ht="26.2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94"/>
      <c r="Z947" s="94"/>
    </row>
    <row r="948" ht="26.2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row>
    <row r="949" ht="26.2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94"/>
      <c r="Z949" s="94"/>
    </row>
    <row r="950" ht="26.2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94"/>
      <c r="Z950" s="94"/>
    </row>
    <row r="951" ht="26.2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94"/>
      <c r="Z951" s="94"/>
    </row>
    <row r="952" ht="26.2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94"/>
      <c r="Z952" s="94"/>
    </row>
    <row r="953" ht="26.2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94"/>
      <c r="Z953" s="94"/>
    </row>
    <row r="954" ht="26.2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94"/>
      <c r="Z954" s="94"/>
    </row>
    <row r="955" ht="26.2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row>
    <row r="956" ht="26.2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row>
    <row r="957" ht="26.2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row>
    <row r="958" ht="26.2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row>
    <row r="959" ht="26.2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row>
    <row r="960" ht="26.2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row>
    <row r="961" ht="26.2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94"/>
      <c r="Z961" s="94"/>
    </row>
    <row r="962" ht="26.2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94"/>
      <c r="Z962" s="94"/>
    </row>
    <row r="963" ht="26.2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94"/>
      <c r="Z963" s="94"/>
    </row>
    <row r="964" ht="26.2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94"/>
      <c r="Z964" s="94"/>
    </row>
    <row r="965" ht="26.2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94"/>
      <c r="Z965" s="94"/>
    </row>
    <row r="966" ht="26.2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94"/>
      <c r="Z966" s="94"/>
    </row>
    <row r="967" ht="26.2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94"/>
      <c r="Z967" s="94"/>
    </row>
    <row r="968" ht="26.2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94"/>
      <c r="Z968" s="94"/>
    </row>
    <row r="969" ht="26.2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94"/>
      <c r="Z969" s="94"/>
    </row>
    <row r="970" ht="26.2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94"/>
      <c r="Z970" s="94"/>
    </row>
    <row r="971" ht="26.2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94"/>
      <c r="Z971" s="94"/>
    </row>
    <row r="972" ht="26.2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94"/>
      <c r="Z972" s="94"/>
    </row>
    <row r="973" ht="26.25" customHeight="1">
      <c r="A973" s="94"/>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Y973" s="94"/>
      <c r="Z973" s="94"/>
    </row>
    <row r="974" ht="26.25" customHeight="1">
      <c r="A974" s="94"/>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Y974" s="94"/>
      <c r="Z974" s="94"/>
    </row>
    <row r="975" ht="26.25" customHeight="1">
      <c r="A975" s="94"/>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Y975" s="94"/>
      <c r="Z975" s="94"/>
    </row>
    <row r="976" ht="26.25" customHeight="1">
      <c r="A976" s="94"/>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Y976" s="94"/>
      <c r="Z976" s="94"/>
    </row>
    <row r="977" ht="26.25" customHeight="1">
      <c r="A977" s="94"/>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Y977" s="94"/>
      <c r="Z977" s="94"/>
    </row>
    <row r="978" ht="26.25" customHeight="1">
      <c r="A978" s="94"/>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Y978" s="94"/>
      <c r="Z978" s="94"/>
    </row>
    <row r="979" ht="26.25" customHeight="1">
      <c r="A979" s="94"/>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Y979" s="94"/>
      <c r="Z979" s="94"/>
    </row>
    <row r="980" ht="26.25" customHeight="1">
      <c r="A980" s="94"/>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Y980" s="94"/>
      <c r="Z980" s="94"/>
    </row>
    <row r="981" ht="26.25" customHeight="1">
      <c r="A981" s="94"/>
      <c r="B981" s="94"/>
      <c r="C981" s="94"/>
      <c r="D981" s="94"/>
      <c r="E981" s="94"/>
      <c r="F981" s="94"/>
      <c r="G981" s="94"/>
      <c r="H981" s="94"/>
      <c r="I981" s="94"/>
      <c r="J981" s="94"/>
      <c r="K981" s="94"/>
      <c r="L981" s="94"/>
      <c r="M981" s="94"/>
      <c r="N981" s="94"/>
      <c r="O981" s="94"/>
      <c r="P981" s="94"/>
      <c r="Q981" s="94"/>
      <c r="R981" s="94"/>
      <c r="S981" s="94"/>
      <c r="T981" s="94"/>
      <c r="U981" s="94"/>
      <c r="V981" s="94"/>
      <c r="W981" s="94"/>
      <c r="X981" s="94"/>
      <c r="Y981" s="94"/>
      <c r="Z981" s="94"/>
    </row>
    <row r="982" ht="26.25" customHeight="1">
      <c r="A982" s="94"/>
      <c r="B982" s="94"/>
      <c r="C982" s="94"/>
      <c r="D982" s="94"/>
      <c r="E982" s="94"/>
      <c r="F982" s="94"/>
      <c r="G982" s="94"/>
      <c r="H982" s="94"/>
      <c r="I982" s="94"/>
      <c r="J982" s="94"/>
      <c r="K982" s="94"/>
      <c r="L982" s="94"/>
      <c r="M982" s="94"/>
      <c r="N982" s="94"/>
      <c r="O982" s="94"/>
      <c r="P982" s="94"/>
      <c r="Q982" s="94"/>
      <c r="R982" s="94"/>
      <c r="S982" s="94"/>
      <c r="T982" s="94"/>
      <c r="U982" s="94"/>
      <c r="V982" s="94"/>
      <c r="W982" s="94"/>
      <c r="X982" s="94"/>
      <c r="Y982" s="94"/>
      <c r="Z982" s="94"/>
    </row>
    <row r="983" ht="26.25" customHeight="1">
      <c r="A983" s="94"/>
      <c r="B983" s="94"/>
      <c r="C983" s="94"/>
      <c r="D983" s="94"/>
      <c r="E983" s="94"/>
      <c r="F983" s="94"/>
      <c r="G983" s="94"/>
      <c r="H983" s="94"/>
      <c r="I983" s="94"/>
      <c r="J983" s="94"/>
      <c r="K983" s="94"/>
      <c r="L983" s="94"/>
      <c r="M983" s="94"/>
      <c r="N983" s="94"/>
      <c r="O983" s="94"/>
      <c r="P983" s="94"/>
      <c r="Q983" s="94"/>
      <c r="R983" s="94"/>
      <c r="S983" s="94"/>
      <c r="T983" s="94"/>
      <c r="U983" s="94"/>
      <c r="V983" s="94"/>
      <c r="W983" s="94"/>
      <c r="X983" s="94"/>
      <c r="Y983" s="94"/>
      <c r="Z983" s="94"/>
    </row>
    <row r="984" ht="26.25" customHeight="1">
      <c r="A984" s="94"/>
      <c r="B984" s="94"/>
      <c r="C984" s="94"/>
      <c r="D984" s="94"/>
      <c r="E984" s="94"/>
      <c r="F984" s="94"/>
      <c r="G984" s="94"/>
      <c r="H984" s="94"/>
      <c r="I984" s="94"/>
      <c r="J984" s="94"/>
      <c r="K984" s="94"/>
      <c r="L984" s="94"/>
      <c r="M984" s="94"/>
      <c r="N984" s="94"/>
      <c r="O984" s="94"/>
      <c r="P984" s="94"/>
      <c r="Q984" s="94"/>
      <c r="R984" s="94"/>
      <c r="S984" s="94"/>
      <c r="T984" s="94"/>
      <c r="U984" s="94"/>
      <c r="V984" s="94"/>
      <c r="W984" s="94"/>
      <c r="X984" s="94"/>
      <c r="Y984" s="94"/>
      <c r="Z984" s="94"/>
    </row>
    <row r="985" ht="26.25" customHeight="1">
      <c r="A985" s="94"/>
      <c r="B985" s="94"/>
      <c r="C985" s="94"/>
      <c r="D985" s="94"/>
      <c r="E985" s="94"/>
      <c r="F985" s="94"/>
      <c r="G985" s="94"/>
      <c r="H985" s="94"/>
      <c r="I985" s="94"/>
      <c r="J985" s="94"/>
      <c r="K985" s="94"/>
      <c r="L985" s="94"/>
      <c r="M985" s="94"/>
      <c r="N985" s="94"/>
      <c r="O985" s="94"/>
      <c r="P985" s="94"/>
      <c r="Q985" s="94"/>
      <c r="R985" s="94"/>
      <c r="S985" s="94"/>
      <c r="T985" s="94"/>
      <c r="U985" s="94"/>
      <c r="V985" s="94"/>
      <c r="W985" s="94"/>
      <c r="X985" s="94"/>
      <c r="Y985" s="94"/>
      <c r="Z985" s="94"/>
    </row>
    <row r="986" ht="26.25" customHeight="1">
      <c r="A986" s="94"/>
      <c r="B986" s="94"/>
      <c r="C986" s="94"/>
      <c r="D986" s="94"/>
      <c r="E986" s="94"/>
      <c r="F986" s="94"/>
      <c r="G986" s="94"/>
      <c r="H986" s="94"/>
      <c r="I986" s="94"/>
      <c r="J986" s="94"/>
      <c r="K986" s="94"/>
      <c r="L986" s="94"/>
      <c r="M986" s="94"/>
      <c r="N986" s="94"/>
      <c r="O986" s="94"/>
      <c r="P986" s="94"/>
      <c r="Q986" s="94"/>
      <c r="R986" s="94"/>
      <c r="S986" s="94"/>
      <c r="T986" s="94"/>
      <c r="U986" s="94"/>
      <c r="V986" s="94"/>
      <c r="W986" s="94"/>
      <c r="X986" s="94"/>
      <c r="Y986" s="94"/>
      <c r="Z986" s="94"/>
    </row>
    <row r="987" ht="26.25" customHeight="1">
      <c r="A987" s="94"/>
      <c r="B987" s="94"/>
      <c r="C987" s="94"/>
      <c r="D987" s="94"/>
      <c r="E987" s="94"/>
      <c r="F987" s="94"/>
      <c r="G987" s="94"/>
      <c r="H987" s="94"/>
      <c r="I987" s="94"/>
      <c r="J987" s="94"/>
      <c r="K987" s="94"/>
      <c r="L987" s="94"/>
      <c r="M987" s="94"/>
      <c r="N987" s="94"/>
      <c r="O987" s="94"/>
      <c r="P987" s="94"/>
      <c r="Q987" s="94"/>
      <c r="R987" s="94"/>
      <c r="S987" s="94"/>
      <c r="T987" s="94"/>
      <c r="U987" s="94"/>
      <c r="V987" s="94"/>
      <c r="W987" s="94"/>
      <c r="X987" s="94"/>
      <c r="Y987" s="94"/>
      <c r="Z987" s="94"/>
    </row>
    <row r="988" ht="26.25" customHeight="1">
      <c r="A988" s="94"/>
      <c r="B988" s="94"/>
      <c r="C988" s="94"/>
      <c r="D988" s="94"/>
      <c r="E988" s="94"/>
      <c r="F988" s="94"/>
      <c r="G988" s="94"/>
      <c r="H988" s="94"/>
      <c r="I988" s="94"/>
      <c r="J988" s="94"/>
      <c r="K988" s="94"/>
      <c r="L988" s="94"/>
      <c r="M988" s="94"/>
      <c r="N988" s="94"/>
      <c r="O988" s="94"/>
      <c r="P988" s="94"/>
      <c r="Q988" s="94"/>
      <c r="R988" s="94"/>
      <c r="S988" s="94"/>
      <c r="T988" s="94"/>
      <c r="U988" s="94"/>
      <c r="V988" s="94"/>
      <c r="W988" s="94"/>
      <c r="X988" s="94"/>
      <c r="Y988" s="94"/>
      <c r="Z988" s="94"/>
    </row>
    <row r="989" ht="26.25" customHeight="1">
      <c r="A989" s="94"/>
      <c r="B989" s="94"/>
      <c r="C989" s="94"/>
      <c r="D989" s="94"/>
      <c r="E989" s="94"/>
      <c r="F989" s="94"/>
      <c r="G989" s="94"/>
      <c r="H989" s="94"/>
      <c r="I989" s="94"/>
      <c r="J989" s="94"/>
      <c r="K989" s="94"/>
      <c r="L989" s="94"/>
      <c r="M989" s="94"/>
      <c r="N989" s="94"/>
      <c r="O989" s="94"/>
      <c r="P989" s="94"/>
      <c r="Q989" s="94"/>
      <c r="R989" s="94"/>
      <c r="S989" s="94"/>
      <c r="T989" s="94"/>
      <c r="U989" s="94"/>
      <c r="V989" s="94"/>
      <c r="W989" s="94"/>
      <c r="X989" s="94"/>
      <c r="Y989" s="94"/>
      <c r="Z989" s="94"/>
    </row>
    <row r="990" ht="26.25" customHeight="1">
      <c r="A990" s="94"/>
      <c r="B990" s="94"/>
      <c r="C990" s="94"/>
      <c r="D990" s="94"/>
      <c r="E990" s="94"/>
      <c r="F990" s="94"/>
      <c r="G990" s="94"/>
      <c r="H990" s="94"/>
      <c r="I990" s="94"/>
      <c r="J990" s="94"/>
      <c r="K990" s="94"/>
      <c r="L990" s="94"/>
      <c r="M990" s="94"/>
      <c r="N990" s="94"/>
      <c r="O990" s="94"/>
      <c r="P990" s="94"/>
      <c r="Q990" s="94"/>
      <c r="R990" s="94"/>
      <c r="S990" s="94"/>
      <c r="T990" s="94"/>
      <c r="U990" s="94"/>
      <c r="V990" s="94"/>
      <c r="W990" s="94"/>
      <c r="X990" s="94"/>
      <c r="Y990" s="94"/>
      <c r="Z990" s="94"/>
    </row>
    <row r="991" ht="26.25" customHeight="1">
      <c r="A991" s="94"/>
      <c r="B991" s="94"/>
      <c r="C991" s="94"/>
      <c r="D991" s="94"/>
      <c r="E991" s="94"/>
      <c r="F991" s="94"/>
      <c r="G991" s="94"/>
      <c r="H991" s="94"/>
      <c r="I991" s="94"/>
      <c r="J991" s="94"/>
      <c r="K991" s="94"/>
      <c r="L991" s="94"/>
      <c r="M991" s="94"/>
      <c r="N991" s="94"/>
      <c r="O991" s="94"/>
      <c r="P991" s="94"/>
      <c r="Q991" s="94"/>
      <c r="R991" s="94"/>
      <c r="S991" s="94"/>
      <c r="T991" s="94"/>
      <c r="U991" s="94"/>
      <c r="V991" s="94"/>
      <c r="W991" s="94"/>
      <c r="X991" s="94"/>
      <c r="Y991" s="94"/>
      <c r="Z991" s="94"/>
    </row>
    <row r="992" ht="26.25" customHeight="1">
      <c r="A992" s="94"/>
      <c r="B992" s="94"/>
      <c r="C992" s="94"/>
      <c r="D992" s="94"/>
      <c r="E992" s="94"/>
      <c r="F992" s="94"/>
      <c r="G992" s="94"/>
      <c r="H992" s="94"/>
      <c r="I992" s="94"/>
      <c r="J992" s="94"/>
      <c r="K992" s="94"/>
      <c r="L992" s="94"/>
      <c r="M992" s="94"/>
      <c r="N992" s="94"/>
      <c r="O992" s="94"/>
      <c r="P992" s="94"/>
      <c r="Q992" s="94"/>
      <c r="R992" s="94"/>
      <c r="S992" s="94"/>
      <c r="T992" s="94"/>
      <c r="U992" s="94"/>
      <c r="V992" s="94"/>
      <c r="W992" s="94"/>
      <c r="X992" s="94"/>
      <c r="Y992" s="94"/>
      <c r="Z992" s="94"/>
    </row>
    <row r="993" ht="26.25" customHeight="1">
      <c r="A993" s="94"/>
      <c r="B993" s="94"/>
      <c r="C993" s="94"/>
      <c r="D993" s="94"/>
      <c r="E993" s="94"/>
      <c r="F993" s="94"/>
      <c r="G993" s="94"/>
      <c r="H993" s="94"/>
      <c r="I993" s="94"/>
      <c r="J993" s="94"/>
      <c r="K993" s="94"/>
      <c r="L993" s="94"/>
      <c r="M993" s="94"/>
      <c r="N993" s="94"/>
      <c r="O993" s="94"/>
      <c r="P993" s="94"/>
      <c r="Q993" s="94"/>
      <c r="R993" s="94"/>
      <c r="S993" s="94"/>
      <c r="T993" s="94"/>
      <c r="U993" s="94"/>
      <c r="V993" s="94"/>
      <c r="W993" s="94"/>
      <c r="X993" s="94"/>
      <c r="Y993" s="94"/>
      <c r="Z993" s="94"/>
    </row>
    <row r="994" ht="26.25" customHeight="1">
      <c r="A994" s="94"/>
      <c r="B994" s="94"/>
      <c r="C994" s="94"/>
      <c r="D994" s="94"/>
      <c r="E994" s="94"/>
      <c r="F994" s="94"/>
      <c r="G994" s="94"/>
      <c r="H994" s="94"/>
      <c r="I994" s="94"/>
      <c r="J994" s="94"/>
      <c r="K994" s="94"/>
      <c r="L994" s="94"/>
      <c r="M994" s="94"/>
      <c r="N994" s="94"/>
      <c r="O994" s="94"/>
      <c r="P994" s="94"/>
      <c r="Q994" s="94"/>
      <c r="R994" s="94"/>
      <c r="S994" s="94"/>
      <c r="T994" s="94"/>
      <c r="U994" s="94"/>
      <c r="V994" s="94"/>
      <c r="W994" s="94"/>
      <c r="X994" s="94"/>
      <c r="Y994" s="94"/>
      <c r="Z994" s="94"/>
    </row>
    <row r="995" ht="26.25" customHeight="1">
      <c r="A995" s="94"/>
      <c r="B995" s="94"/>
      <c r="C995" s="94"/>
      <c r="D995" s="94"/>
      <c r="E995" s="94"/>
      <c r="F995" s="94"/>
      <c r="G995" s="94"/>
      <c r="H995" s="94"/>
      <c r="I995" s="94"/>
      <c r="J995" s="94"/>
      <c r="K995" s="94"/>
      <c r="L995" s="94"/>
      <c r="M995" s="94"/>
      <c r="N995" s="94"/>
      <c r="O995" s="94"/>
      <c r="P995" s="94"/>
      <c r="Q995" s="94"/>
      <c r="R995" s="94"/>
      <c r="S995" s="94"/>
      <c r="T995" s="94"/>
      <c r="U995" s="94"/>
      <c r="V995" s="94"/>
      <c r="W995" s="94"/>
      <c r="X995" s="94"/>
      <c r="Y995" s="94"/>
      <c r="Z995" s="94"/>
    </row>
    <row r="996" ht="26.25" customHeight="1">
      <c r="A996" s="94"/>
      <c r="B996" s="94"/>
      <c r="C996" s="94"/>
      <c r="D996" s="94"/>
      <c r="E996" s="94"/>
      <c r="F996" s="94"/>
      <c r="G996" s="94"/>
      <c r="H996" s="94"/>
      <c r="I996" s="94"/>
      <c r="J996" s="94"/>
      <c r="K996" s="94"/>
      <c r="L996" s="94"/>
      <c r="M996" s="94"/>
      <c r="N996" s="94"/>
      <c r="O996" s="94"/>
      <c r="P996" s="94"/>
      <c r="Q996" s="94"/>
      <c r="R996" s="94"/>
      <c r="S996" s="94"/>
      <c r="T996" s="94"/>
      <c r="U996" s="94"/>
      <c r="V996" s="94"/>
      <c r="W996" s="94"/>
      <c r="X996" s="94"/>
      <c r="Y996" s="94"/>
      <c r="Z996" s="94"/>
    </row>
    <row r="997" ht="26.25" customHeight="1">
      <c r="A997" s="94"/>
      <c r="B997" s="94"/>
      <c r="C997" s="94"/>
      <c r="D997" s="94"/>
      <c r="E997" s="94"/>
      <c r="F997" s="94"/>
      <c r="G997" s="94"/>
      <c r="H997" s="94"/>
      <c r="I997" s="94"/>
      <c r="J997" s="94"/>
      <c r="K997" s="94"/>
      <c r="L997" s="94"/>
      <c r="M997" s="94"/>
      <c r="N997" s="94"/>
      <c r="O997" s="94"/>
      <c r="P997" s="94"/>
      <c r="Q997" s="94"/>
      <c r="R997" s="94"/>
      <c r="S997" s="94"/>
      <c r="T997" s="94"/>
      <c r="U997" s="94"/>
      <c r="V997" s="94"/>
      <c r="W997" s="94"/>
      <c r="X997" s="94"/>
      <c r="Y997" s="94"/>
      <c r="Z997" s="94"/>
    </row>
    <row r="998" ht="26.25" customHeight="1">
      <c r="A998" s="94"/>
      <c r="B998" s="94"/>
      <c r="C998" s="94"/>
      <c r="D998" s="94"/>
      <c r="E998" s="94"/>
      <c r="F998" s="94"/>
      <c r="G998" s="94"/>
      <c r="H998" s="94"/>
      <c r="I998" s="94"/>
      <c r="J998" s="94"/>
      <c r="K998" s="94"/>
      <c r="L998" s="94"/>
      <c r="M998" s="94"/>
      <c r="N998" s="94"/>
      <c r="O998" s="94"/>
      <c r="P998" s="94"/>
      <c r="Q998" s="94"/>
      <c r="R998" s="94"/>
      <c r="S998" s="94"/>
      <c r="T998" s="94"/>
      <c r="U998" s="94"/>
      <c r="V998" s="94"/>
      <c r="W998" s="94"/>
      <c r="X998" s="94"/>
      <c r="Y998" s="94"/>
      <c r="Z998" s="94"/>
    </row>
    <row r="999" ht="26.25" customHeight="1">
      <c r="A999" s="94"/>
      <c r="B999" s="94"/>
      <c r="C999" s="94"/>
      <c r="D999" s="94"/>
      <c r="E999" s="94"/>
      <c r="F999" s="94"/>
      <c r="G999" s="94"/>
      <c r="H999" s="94"/>
      <c r="I999" s="94"/>
      <c r="J999" s="94"/>
      <c r="K999" s="94"/>
      <c r="L999" s="94"/>
      <c r="M999" s="94"/>
      <c r="N999" s="94"/>
      <c r="O999" s="94"/>
      <c r="P999" s="94"/>
      <c r="Q999" s="94"/>
      <c r="R999" s="94"/>
      <c r="S999" s="94"/>
      <c r="T999" s="94"/>
      <c r="U999" s="94"/>
      <c r="V999" s="94"/>
      <c r="W999" s="94"/>
      <c r="X999" s="94"/>
      <c r="Y999" s="94"/>
      <c r="Z999" s="94"/>
    </row>
    <row r="1000" ht="26.25" customHeight="1">
      <c r="A1000" s="94"/>
      <c r="B1000" s="94"/>
      <c r="C1000" s="94"/>
      <c r="D1000" s="94"/>
      <c r="E1000" s="94"/>
      <c r="F1000" s="94"/>
      <c r="G1000" s="94"/>
      <c r="H1000" s="94"/>
      <c r="I1000" s="94"/>
      <c r="J1000" s="94"/>
      <c r="K1000" s="94"/>
      <c r="L1000" s="94"/>
      <c r="M1000" s="94"/>
      <c r="N1000" s="94"/>
      <c r="O1000" s="94"/>
      <c r="P1000" s="94"/>
      <c r="Q1000" s="94"/>
      <c r="R1000" s="94"/>
      <c r="S1000" s="94"/>
      <c r="T1000" s="94"/>
      <c r="U1000" s="94"/>
      <c r="V1000" s="94"/>
      <c r="W1000" s="94"/>
      <c r="X1000" s="94"/>
      <c r="Y1000" s="94"/>
      <c r="Z1000" s="94"/>
    </row>
  </sheetData>
  <mergeCells count="5">
    <mergeCell ref="C4:C6"/>
    <mergeCell ref="C8:C9"/>
    <mergeCell ref="C10:C11"/>
    <mergeCell ref="C12:C13"/>
    <mergeCell ref="C14:C17"/>
  </mergeCells>
  <printOptions/>
  <pageMargins bottom="0.75" footer="0.0" header="0.0" left="0.7" right="0.7" top="0.75"/>
  <pageSetup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38"/>
    <col customWidth="1" min="2" max="2" width="63.13"/>
    <col customWidth="1" min="3" max="3" width="12.0"/>
    <col customWidth="1" min="4" max="5" width="13.38"/>
    <col customWidth="1" min="6" max="6" width="1.75"/>
    <col customWidth="1" min="7" max="8" width="13.38"/>
    <col customWidth="1" min="9" max="9" width="1.75"/>
    <col customWidth="1" min="10" max="11" width="13.38"/>
    <col customWidth="1" min="12" max="12" width="1.75"/>
    <col customWidth="1" min="13" max="14" width="13.38"/>
    <col customWidth="1" min="15" max="15" width="1.75"/>
    <col customWidth="1" min="16" max="19" width="5.63"/>
    <col customWidth="1" min="20" max="20" width="4.63"/>
    <col customWidth="1" min="21" max="26" width="8.63"/>
  </cols>
  <sheetData>
    <row r="5">
      <c r="B5" s="1154" t="s">
        <v>1259</v>
      </c>
      <c r="C5" s="1078"/>
      <c r="D5" s="1078"/>
      <c r="E5" s="1078"/>
      <c r="F5" s="1078"/>
      <c r="G5" s="1078"/>
      <c r="H5" s="1078"/>
      <c r="I5" s="1078"/>
      <c r="J5" s="1078"/>
      <c r="K5" s="1078"/>
      <c r="L5" s="1078"/>
      <c r="M5" s="1078"/>
      <c r="N5" s="1078"/>
      <c r="O5" s="1078"/>
      <c r="P5" s="1078"/>
      <c r="Q5" s="991"/>
      <c r="R5" s="1078"/>
      <c r="S5" s="1078"/>
      <c r="U5" s="1078" t="s">
        <v>1260</v>
      </c>
      <c r="V5" s="1078"/>
      <c r="W5" s="1078"/>
      <c r="X5" s="1078"/>
    </row>
    <row r="6">
      <c r="B6" s="1155" t="s">
        <v>1261</v>
      </c>
      <c r="C6" s="1156" t="s">
        <v>1262</v>
      </c>
      <c r="D6" s="27"/>
      <c r="E6" s="27"/>
      <c r="F6" s="27"/>
      <c r="G6" s="27"/>
      <c r="H6" s="27"/>
      <c r="I6" s="27"/>
      <c r="J6" s="27"/>
      <c r="K6" s="27"/>
      <c r="L6" s="27"/>
      <c r="M6" s="27"/>
      <c r="N6" s="28"/>
      <c r="O6" s="1078"/>
      <c r="P6" s="1157" t="s">
        <v>1263</v>
      </c>
      <c r="Q6" s="27"/>
      <c r="R6" s="27"/>
      <c r="S6" s="28"/>
      <c r="U6" s="1137"/>
      <c r="V6" s="1137"/>
      <c r="W6" s="991" t="s">
        <v>1263</v>
      </c>
      <c r="X6" s="1078"/>
    </row>
    <row r="7">
      <c r="A7" s="639"/>
      <c r="B7" s="346"/>
      <c r="C7" s="749" t="s">
        <v>1121</v>
      </c>
      <c r="D7" s="1063"/>
      <c r="E7" s="1040" t="s">
        <v>1192</v>
      </c>
      <c r="F7" s="1030"/>
      <c r="G7" s="1040" t="s">
        <v>1122</v>
      </c>
      <c r="H7" s="1063"/>
      <c r="I7" s="1030"/>
      <c r="J7" s="1030" t="s">
        <v>805</v>
      </c>
      <c r="K7" s="1030"/>
      <c r="L7" s="1030"/>
      <c r="M7" s="1030" t="s">
        <v>1123</v>
      </c>
      <c r="N7" s="1030"/>
      <c r="O7" s="1040"/>
      <c r="P7" s="1040" t="s">
        <v>1264</v>
      </c>
      <c r="Q7" s="1040"/>
      <c r="R7" s="1040" t="s">
        <v>836</v>
      </c>
      <c r="S7" s="1040"/>
      <c r="U7" s="1040" t="s">
        <v>1104</v>
      </c>
      <c r="V7" s="1030" t="s">
        <v>1265</v>
      </c>
      <c r="W7" s="1040" t="s">
        <v>1264</v>
      </c>
      <c r="X7" s="1040" t="s">
        <v>836</v>
      </c>
      <c r="Y7" s="1063"/>
      <c r="Z7" s="1063"/>
    </row>
    <row r="8">
      <c r="B8" s="1137"/>
      <c r="C8" s="1134" t="s">
        <v>899</v>
      </c>
      <c r="D8" s="1134" t="s">
        <v>900</v>
      </c>
      <c r="E8" s="1158" t="s">
        <v>900</v>
      </c>
      <c r="F8" s="1134"/>
      <c r="G8" s="1134" t="s">
        <v>899</v>
      </c>
      <c r="H8" s="1134" t="s">
        <v>900</v>
      </c>
      <c r="I8" s="1134"/>
      <c r="J8" s="1134" t="s">
        <v>899</v>
      </c>
      <c r="K8" s="1134" t="s">
        <v>900</v>
      </c>
      <c r="L8" s="1134"/>
      <c r="M8" s="1134" t="s">
        <v>899</v>
      </c>
      <c r="N8" s="1134" t="s">
        <v>900</v>
      </c>
      <c r="O8" s="1078"/>
      <c r="P8" s="1137" t="s">
        <v>899</v>
      </c>
      <c r="Q8" s="1137" t="s">
        <v>900</v>
      </c>
      <c r="R8" s="1137" t="s">
        <v>899</v>
      </c>
      <c r="S8" s="1137" t="s">
        <v>900</v>
      </c>
      <c r="U8" s="1137" t="s">
        <v>900</v>
      </c>
      <c r="V8" s="1137" t="s">
        <v>900</v>
      </c>
      <c r="W8" s="1137" t="s">
        <v>900</v>
      </c>
      <c r="X8" s="1137" t="s">
        <v>900</v>
      </c>
    </row>
    <row r="9">
      <c r="A9" s="1159" t="s">
        <v>1266</v>
      </c>
      <c r="B9" s="1160" t="s">
        <v>1267</v>
      </c>
      <c r="C9" s="1134">
        <v>51.0</v>
      </c>
      <c r="D9" s="1134" t="s">
        <v>1268</v>
      </c>
      <c r="E9" s="1158">
        <f t="array" ref="E9">INDEX('(BCBC) Framing Fasteners'!$E$59:$I$65,MATCH('(BCBC) Sheathing Fasteners'!C9,'(BCBC) Framing Fasteners'!$E$59:$E$65,0),5)</f>
        <v>0.112</v>
      </c>
      <c r="F9" s="1134"/>
      <c r="G9" s="1134">
        <v>45.0</v>
      </c>
      <c r="H9" s="1134" t="s">
        <v>1269</v>
      </c>
      <c r="I9" s="1134"/>
      <c r="J9" s="1134">
        <v>45.0</v>
      </c>
      <c r="K9" s="1134" t="s">
        <v>1269</v>
      </c>
      <c r="L9" s="1134"/>
      <c r="M9" s="1134">
        <v>51.0</v>
      </c>
      <c r="N9" s="1134" t="s">
        <v>1268</v>
      </c>
      <c r="O9" s="1078"/>
      <c r="P9" s="1078">
        <v>150.0</v>
      </c>
      <c r="Q9" s="1078">
        <v>6.0</v>
      </c>
      <c r="R9" s="1078">
        <v>300.0</v>
      </c>
      <c r="S9" s="1078">
        <v>12.0</v>
      </c>
      <c r="U9" s="1161">
        <f>'(M) Builder Preferences'!$G$10</f>
        <v>2.5</v>
      </c>
      <c r="V9" s="1137">
        <f>IF('(M) Builder Preferences'!$I$10&lt;E9,'(M) Builder Preferences'!$I$10,E9)</f>
        <v>0.112</v>
      </c>
      <c r="W9" s="1078">
        <f t="shared" ref="W9:W16" si="1">ROUND(($Q9*($V9/$E9)^2)*8,0)/8</f>
        <v>6</v>
      </c>
      <c r="X9" s="1078">
        <f t="shared" ref="X9:X16" si="2">ROUND(($S9*($V9/$E9)^2)*8,0)/8</f>
        <v>12</v>
      </c>
    </row>
    <row r="10">
      <c r="A10" s="346"/>
      <c r="B10" s="1160" t="s">
        <v>1270</v>
      </c>
      <c r="C10" s="1134">
        <v>57.0</v>
      </c>
      <c r="D10" s="1134" t="s">
        <v>1271</v>
      </c>
      <c r="E10" s="1158">
        <f t="array" ref="E10">INDEX('(BCBC) Framing Fasteners'!$E$59:$I$65,MATCH('(BCBC) Sheathing Fasteners'!C10,'(BCBC) Framing Fasteners'!$E$59:$E$65,0),5)</f>
        <v>0.113</v>
      </c>
      <c r="F10" s="1134"/>
      <c r="G10" s="1134">
        <v>51.0</v>
      </c>
      <c r="H10" s="1134" t="s">
        <v>1268</v>
      </c>
      <c r="I10" s="1134"/>
      <c r="J10" s="1134">
        <v>51.0</v>
      </c>
      <c r="K10" s="1134" t="s">
        <v>1268</v>
      </c>
      <c r="L10" s="1134"/>
      <c r="M10" s="1134" t="s">
        <v>1204</v>
      </c>
      <c r="N10" s="1134" t="s">
        <v>1204</v>
      </c>
      <c r="O10" s="1078"/>
      <c r="P10" s="1078">
        <v>150.0</v>
      </c>
      <c r="Q10" s="1078">
        <v>6.0</v>
      </c>
      <c r="R10" s="1078">
        <v>300.0</v>
      </c>
      <c r="S10" s="1078">
        <v>12.0</v>
      </c>
      <c r="U10" s="1161">
        <f>'(M) Builder Preferences'!$G$10</f>
        <v>2.5</v>
      </c>
      <c r="V10" s="1137">
        <f>IF('(M) Builder Preferences'!$I$10&lt;E10,'(M) Builder Preferences'!$I$10,E10)</f>
        <v>0.113</v>
      </c>
      <c r="W10" s="1078">
        <f t="shared" si="1"/>
        <v>6</v>
      </c>
      <c r="X10" s="1078">
        <f t="shared" si="2"/>
        <v>12</v>
      </c>
    </row>
    <row r="11">
      <c r="A11" s="1159" t="s">
        <v>1272</v>
      </c>
      <c r="B11" s="1160" t="s">
        <v>1273</v>
      </c>
      <c r="C11" s="1158">
        <v>51.0</v>
      </c>
      <c r="D11" s="1134" t="s">
        <v>1268</v>
      </c>
      <c r="E11" s="1158">
        <f t="array" ref="E11">INDEX('(BCBC) Framing Fasteners'!$E$59:$I$65,MATCH('(BCBC) Sheathing Fasteners'!C11,'(BCBC) Framing Fasteners'!$E$59:$E$65,0),5)</f>
        <v>0.112</v>
      </c>
      <c r="F11" s="1134"/>
      <c r="G11" s="1158">
        <v>45.0</v>
      </c>
      <c r="H11" s="1134" t="s">
        <v>1269</v>
      </c>
      <c r="I11" s="1134"/>
      <c r="J11" s="1158">
        <v>45.0</v>
      </c>
      <c r="K11" s="1134" t="s">
        <v>1269</v>
      </c>
      <c r="L11" s="1134"/>
      <c r="M11" s="1158">
        <v>38.0</v>
      </c>
      <c r="N11" s="1134" t="s">
        <v>1274</v>
      </c>
      <c r="O11" s="1078"/>
      <c r="P11" s="1078">
        <v>150.0</v>
      </c>
      <c r="Q11" s="1078">
        <v>6.0</v>
      </c>
      <c r="R11" s="1078">
        <v>300.0</v>
      </c>
      <c r="S11" s="1078">
        <v>12.0</v>
      </c>
      <c r="U11" s="1161">
        <f>'(M) Builder Preferences'!$G$10</f>
        <v>2.5</v>
      </c>
      <c r="V11" s="1137">
        <f>IF('(M) Builder Preferences'!$I$10&lt;E11,'(M) Builder Preferences'!$I$10,E11)</f>
        <v>0.112</v>
      </c>
      <c r="W11" s="1078">
        <f t="shared" si="1"/>
        <v>6</v>
      </c>
      <c r="X11" s="1078">
        <f t="shared" si="2"/>
        <v>12</v>
      </c>
    </row>
    <row r="12">
      <c r="A12" s="342"/>
      <c r="B12" s="1160" t="s">
        <v>1275</v>
      </c>
      <c r="C12" s="1134">
        <v>51.0</v>
      </c>
      <c r="D12" s="1134" t="s">
        <v>1268</v>
      </c>
      <c r="E12" s="1158">
        <f t="array" ref="E12">INDEX('(BCBC) Framing Fasteners'!$E$59:$I$65,MATCH('(BCBC) Sheathing Fasteners'!C12,'(BCBC) Framing Fasteners'!$E$59:$E$65,0),5)</f>
        <v>0.112</v>
      </c>
      <c r="F12" s="1134"/>
      <c r="G12" s="1134">
        <v>45.0</v>
      </c>
      <c r="H12" s="1134" t="s">
        <v>1269</v>
      </c>
      <c r="I12" s="1134"/>
      <c r="J12" s="1134">
        <v>45.0</v>
      </c>
      <c r="K12" s="1134" t="s">
        <v>1269</v>
      </c>
      <c r="L12" s="1134"/>
      <c r="M12" s="1134">
        <v>51.0</v>
      </c>
      <c r="N12" s="1134" t="s">
        <v>1268</v>
      </c>
      <c r="O12" s="1078"/>
      <c r="P12" s="1078">
        <v>150.0</v>
      </c>
      <c r="Q12" s="1078">
        <v>6.0</v>
      </c>
      <c r="R12" s="1078">
        <v>300.0</v>
      </c>
      <c r="S12" s="1078">
        <v>12.0</v>
      </c>
      <c r="U12" s="1161">
        <f>'(M) Builder Preferences'!$G$10</f>
        <v>2.5</v>
      </c>
      <c r="V12" s="1137">
        <f>IF('(M) Builder Preferences'!$I$10&lt;E12,'(M) Builder Preferences'!$I$10,E12)</f>
        <v>0.112</v>
      </c>
      <c r="W12" s="1078">
        <f t="shared" si="1"/>
        <v>6</v>
      </c>
      <c r="X12" s="1078">
        <f t="shared" si="2"/>
        <v>12</v>
      </c>
    </row>
    <row r="13">
      <c r="A13" s="346"/>
      <c r="B13" s="1160" t="s">
        <v>1276</v>
      </c>
      <c r="C13" s="1134">
        <v>57.0</v>
      </c>
      <c r="D13" s="1134" t="s">
        <v>1271</v>
      </c>
      <c r="E13" s="1158">
        <f t="array" ref="E13">INDEX('(BCBC) Framing Fasteners'!$E$59:$I$65,MATCH('(BCBC) Sheathing Fasteners'!C13,'(BCBC) Framing Fasteners'!$E$59:$E$65,0),5)</f>
        <v>0.113</v>
      </c>
      <c r="F13" s="1134"/>
      <c r="G13" s="1134">
        <v>51.0</v>
      </c>
      <c r="H13" s="1134" t="s">
        <v>1268</v>
      </c>
      <c r="I13" s="1134"/>
      <c r="J13" s="1134">
        <v>51.0</v>
      </c>
      <c r="K13" s="1134" t="s">
        <v>1268</v>
      </c>
      <c r="L13" s="1134"/>
      <c r="M13" s="1134" t="s">
        <v>1204</v>
      </c>
      <c r="N13" s="1134" t="s">
        <v>1204</v>
      </c>
      <c r="O13" s="1078"/>
      <c r="P13" s="1078">
        <v>150.0</v>
      </c>
      <c r="Q13" s="1078">
        <v>6.0</v>
      </c>
      <c r="R13" s="1078">
        <v>300.0</v>
      </c>
      <c r="S13" s="1078">
        <v>12.0</v>
      </c>
      <c r="U13" s="1161">
        <f>'(M) Builder Preferences'!$G$10</f>
        <v>2.5</v>
      </c>
      <c r="V13" s="1137">
        <f>IF('(M) Builder Preferences'!$I$10&lt;E13,'(M) Builder Preferences'!$I$10,E13)</f>
        <v>0.113</v>
      </c>
      <c r="W13" s="1078">
        <f t="shared" si="1"/>
        <v>6</v>
      </c>
      <c r="X13" s="1078">
        <f t="shared" si="2"/>
        <v>12</v>
      </c>
    </row>
    <row r="14">
      <c r="A14" s="1159" t="s">
        <v>1277</v>
      </c>
      <c r="B14" s="1160" t="s">
        <v>1278</v>
      </c>
      <c r="C14" s="1134">
        <v>51.0</v>
      </c>
      <c r="D14" s="1134" t="s">
        <v>1268</v>
      </c>
      <c r="E14" s="1158">
        <f t="array" ref="E14">INDEX('(BCBC) Framing Fasteners'!$E$59:$I$65,MATCH('(BCBC) Sheathing Fasteners'!C14,'(BCBC) Framing Fasteners'!$E$59:$E$65,0),5)</f>
        <v>0.112</v>
      </c>
      <c r="F14" s="1134"/>
      <c r="G14" s="1134">
        <v>45.0</v>
      </c>
      <c r="H14" s="1134" t="s">
        <v>1269</v>
      </c>
      <c r="I14" s="1134"/>
      <c r="J14" s="1134">
        <v>45.0</v>
      </c>
      <c r="K14" s="1134" t="s">
        <v>1269</v>
      </c>
      <c r="L14" s="1134"/>
      <c r="M14" s="1134">
        <v>38.0</v>
      </c>
      <c r="N14" s="1134" t="s">
        <v>1274</v>
      </c>
      <c r="O14" s="1078"/>
      <c r="P14" s="1078">
        <v>150.0</v>
      </c>
      <c r="Q14" s="1078">
        <v>6.0</v>
      </c>
      <c r="R14" s="1078">
        <v>300.0</v>
      </c>
      <c r="S14" s="1078">
        <v>12.0</v>
      </c>
      <c r="U14" s="1161">
        <f>'(M) Builder Preferences'!$G$10</f>
        <v>2.5</v>
      </c>
      <c r="V14" s="1137">
        <f>IF('(M) Builder Preferences'!$I$10&lt;E14,'(M) Builder Preferences'!$I$10,E14)</f>
        <v>0.112</v>
      </c>
      <c r="W14" s="1078">
        <f t="shared" si="1"/>
        <v>6</v>
      </c>
      <c r="X14" s="1078">
        <f t="shared" si="2"/>
        <v>12</v>
      </c>
    </row>
    <row r="15">
      <c r="A15" s="342"/>
      <c r="B15" s="1160" t="s">
        <v>1279</v>
      </c>
      <c r="C15" s="1134">
        <v>51.0</v>
      </c>
      <c r="D15" s="1134" t="s">
        <v>1268</v>
      </c>
      <c r="E15" s="1158">
        <f t="array" ref="E15">INDEX('(BCBC) Framing Fasteners'!$E$59:$I$65,MATCH('(BCBC) Sheathing Fasteners'!C15,'(BCBC) Framing Fasteners'!$E$59:$E$65,0),5)</f>
        <v>0.112</v>
      </c>
      <c r="F15" s="1134"/>
      <c r="G15" s="1134">
        <v>45.0</v>
      </c>
      <c r="H15" s="1134" t="s">
        <v>1269</v>
      </c>
      <c r="I15" s="1134"/>
      <c r="J15" s="1134">
        <v>45.0</v>
      </c>
      <c r="K15" s="1134" t="s">
        <v>1269</v>
      </c>
      <c r="L15" s="1134"/>
      <c r="M15" s="1134">
        <v>51.0</v>
      </c>
      <c r="N15" s="1134" t="s">
        <v>1268</v>
      </c>
      <c r="O15" s="1078"/>
      <c r="P15" s="1078">
        <v>150.0</v>
      </c>
      <c r="Q15" s="1078">
        <v>6.0</v>
      </c>
      <c r="R15" s="1078">
        <v>300.0</v>
      </c>
      <c r="S15" s="1078">
        <v>12.0</v>
      </c>
      <c r="U15" s="1161">
        <f>'(M) Builder Preferences'!$G$10</f>
        <v>2.5</v>
      </c>
      <c r="V15" s="1137">
        <f>IF('(M) Builder Preferences'!$I$10&lt;E15,'(M) Builder Preferences'!$I$10,E15)</f>
        <v>0.112</v>
      </c>
      <c r="W15" s="1078">
        <f t="shared" si="1"/>
        <v>6</v>
      </c>
      <c r="X15" s="1078">
        <f t="shared" si="2"/>
        <v>12</v>
      </c>
    </row>
    <row r="16">
      <c r="A16" s="342"/>
      <c r="B16" s="1160" t="s">
        <v>1280</v>
      </c>
      <c r="C16" s="1134">
        <v>57.0</v>
      </c>
      <c r="D16" s="1162" t="s">
        <v>1271</v>
      </c>
      <c r="E16" s="1158">
        <f t="array" ref="E16">INDEX('(BCBC) Framing Fasteners'!$E$59:$I$65,MATCH('(BCBC) Sheathing Fasteners'!C16,'(BCBC) Framing Fasteners'!$E$59:$E$65,0),5)</f>
        <v>0.113</v>
      </c>
      <c r="F16" s="1162"/>
      <c r="G16" s="1134">
        <v>51.0</v>
      </c>
      <c r="H16" s="1134" t="s">
        <v>1268</v>
      </c>
      <c r="I16" s="1134"/>
      <c r="J16" s="1134">
        <v>51.0</v>
      </c>
      <c r="K16" s="1134" t="s">
        <v>1268</v>
      </c>
      <c r="L16" s="1134"/>
      <c r="M16" s="1134" t="s">
        <v>1204</v>
      </c>
      <c r="N16" s="1134" t="s">
        <v>1204</v>
      </c>
      <c r="O16" s="1078"/>
      <c r="P16" s="1078">
        <v>150.0</v>
      </c>
      <c r="Q16" s="1078">
        <v>6.0</v>
      </c>
      <c r="R16" s="1078">
        <v>300.0</v>
      </c>
      <c r="S16" s="1078">
        <v>12.0</v>
      </c>
      <c r="U16" s="1161">
        <f>'(M) Builder Preferences'!$G$10</f>
        <v>2.5</v>
      </c>
      <c r="V16" s="1137">
        <f>IF('(M) Builder Preferences'!$I$10&lt;E16,'(M) Builder Preferences'!$I$10,E16)</f>
        <v>0.113</v>
      </c>
      <c r="W16" s="1078">
        <f t="shared" si="1"/>
        <v>6</v>
      </c>
      <c r="X16" s="1078">
        <f t="shared" si="2"/>
        <v>12</v>
      </c>
    </row>
    <row r="17">
      <c r="A17" s="342"/>
      <c r="B17" s="1160"/>
      <c r="C17" s="1134"/>
      <c r="D17" s="1162"/>
      <c r="E17" s="1158"/>
      <c r="F17" s="1162"/>
      <c r="G17" s="1134"/>
      <c r="H17" s="1134"/>
      <c r="I17" s="1134"/>
      <c r="J17" s="1134"/>
      <c r="K17" s="1134"/>
      <c r="L17" s="1134"/>
      <c r="M17" s="1134"/>
      <c r="N17" s="1134"/>
      <c r="O17" s="1078"/>
      <c r="P17" s="1078"/>
      <c r="Q17" s="1078"/>
      <c r="R17" s="1078"/>
      <c r="S17" s="1078"/>
      <c r="U17" s="1161"/>
      <c r="V17" s="1137"/>
      <c r="W17" s="1078"/>
      <c r="X17" s="1078"/>
    </row>
    <row r="18">
      <c r="A18" s="342"/>
      <c r="B18" s="1160" t="s">
        <v>1279</v>
      </c>
      <c r="C18" s="1158">
        <v>63.0</v>
      </c>
      <c r="D18" s="1158" t="s">
        <v>1281</v>
      </c>
      <c r="E18" s="1158">
        <f t="array" ref="E18">INDEX('(BCBC) Framing Fasteners'!$E$59:$I$65,MATCH('(BCBC) Sheathing Fasteners'!C18,'(BCBC) Framing Fasteners'!$E$59:$E$65,0),5)</f>
        <v>0.128</v>
      </c>
      <c r="F18" s="1158"/>
      <c r="G18" s="1158">
        <v>63.0</v>
      </c>
      <c r="H18" s="1158" t="s">
        <v>1281</v>
      </c>
      <c r="I18" s="1158"/>
      <c r="J18" s="1158">
        <v>51.0</v>
      </c>
      <c r="K18" s="1134" t="s">
        <v>1268</v>
      </c>
      <c r="L18" s="1134"/>
      <c r="M18" s="1158">
        <v>63.0</v>
      </c>
      <c r="N18" s="1158" t="s">
        <v>1281</v>
      </c>
      <c r="O18" s="1078"/>
      <c r="P18" s="1078">
        <v>150.0</v>
      </c>
      <c r="Q18" s="1078">
        <v>6.0</v>
      </c>
      <c r="R18" s="1078">
        <v>300.0</v>
      </c>
      <c r="S18" s="1078">
        <v>12.0</v>
      </c>
      <c r="U18" s="1161">
        <f>'(M) Builder Preferences'!$G$10</f>
        <v>2.5</v>
      </c>
      <c r="V18" s="1163">
        <f>IF('(M) Builder Preferences'!$I$10&lt;E18,'(M) Builder Preferences'!$I$10,E18)</f>
        <v>0.113</v>
      </c>
      <c r="W18" s="1078">
        <f t="shared" ref="W18:W20" si="3">ROUND(($Q18*($V18/$E18)^2)*8,0)/8</f>
        <v>4.625</v>
      </c>
      <c r="X18" s="1078">
        <f t="shared" ref="X18:X19" si="4">ROUND(($S18*($V18/$E18)^2)*8,0)/8</f>
        <v>9.375</v>
      </c>
    </row>
    <row r="19">
      <c r="A19" s="342"/>
      <c r="B19" s="1160" t="s">
        <v>1280</v>
      </c>
      <c r="C19" s="1158">
        <v>63.0</v>
      </c>
      <c r="D19" s="1158" t="s">
        <v>1281</v>
      </c>
      <c r="E19" s="1158">
        <f t="array" ref="E19">INDEX('(BCBC) Framing Fasteners'!$E$59:$I$65,MATCH('(BCBC) Sheathing Fasteners'!C19,'(BCBC) Framing Fasteners'!$E$59:$E$65,0),5)</f>
        <v>0.128</v>
      </c>
      <c r="F19" s="1158"/>
      <c r="G19" s="1158">
        <v>63.0</v>
      </c>
      <c r="H19" s="1158" t="s">
        <v>1281</v>
      </c>
      <c r="I19" s="1158"/>
      <c r="J19" s="1158">
        <v>57.0</v>
      </c>
      <c r="K19" s="1158" t="s">
        <v>1268</v>
      </c>
      <c r="L19" s="1158"/>
      <c r="M19" s="1158" t="s">
        <v>1204</v>
      </c>
      <c r="N19" s="1158" t="s">
        <v>1204</v>
      </c>
      <c r="O19" s="1078"/>
      <c r="P19" s="1078">
        <v>150.0</v>
      </c>
      <c r="Q19" s="1078">
        <v>6.0</v>
      </c>
      <c r="R19" s="1078">
        <v>300.0</v>
      </c>
      <c r="S19" s="1078">
        <v>12.0</v>
      </c>
      <c r="U19" s="1161">
        <f>'(M) Builder Preferences'!$G$10</f>
        <v>2.5</v>
      </c>
      <c r="V19" s="1163">
        <f>IF('(M) Builder Preferences'!$I$10&lt;E19,'(M) Builder Preferences'!$I$10,E19)</f>
        <v>0.113</v>
      </c>
      <c r="W19" s="1078">
        <f t="shared" si="3"/>
        <v>4.625</v>
      </c>
      <c r="X19" s="1078">
        <f t="shared" si="4"/>
        <v>9.375</v>
      </c>
    </row>
    <row r="20">
      <c r="A20" s="346"/>
      <c r="B20" s="1160" t="s">
        <v>1282</v>
      </c>
      <c r="C20" s="1158">
        <v>63.0</v>
      </c>
      <c r="D20" s="1158" t="s">
        <v>1281</v>
      </c>
      <c r="E20" s="1158">
        <f t="array" ref="E20">INDEX('(BCBC) Framing Fasteners'!$E$59:$I$65,MATCH('(BCBC) Sheathing Fasteners'!C20,'(BCBC) Framing Fasteners'!$E$59:$E$65,0),5)</f>
        <v>0.128</v>
      </c>
      <c r="F20" s="1078"/>
      <c r="G20" s="1158">
        <v>63.0</v>
      </c>
      <c r="H20" s="1158" t="s">
        <v>1281</v>
      </c>
      <c r="I20" s="1078"/>
      <c r="J20" s="1158">
        <v>57.0</v>
      </c>
      <c r="K20" s="1158" t="s">
        <v>1268</v>
      </c>
      <c r="L20" s="1078"/>
      <c r="M20" s="1078" t="s">
        <v>1204</v>
      </c>
      <c r="N20" s="1078" t="s">
        <v>1204</v>
      </c>
      <c r="O20" s="1078"/>
      <c r="P20" s="1078">
        <v>50.0</v>
      </c>
      <c r="Q20" s="1078">
        <v>2.0</v>
      </c>
      <c r="R20" s="1078"/>
      <c r="S20" s="1078"/>
      <c r="U20" s="1161">
        <f>'(M) Builder Preferences'!$G$10</f>
        <v>2.5</v>
      </c>
      <c r="V20" s="1163">
        <f>IF('(M) Builder Preferences'!$I$10&lt;E20,'(M) Builder Preferences'!$I$10,E20)</f>
        <v>0.113</v>
      </c>
      <c r="W20" s="1078">
        <f t="shared" si="3"/>
        <v>1.5</v>
      </c>
      <c r="X20" s="1078"/>
    </row>
    <row r="21" ht="15.75" customHeight="1">
      <c r="B21" s="1064"/>
    </row>
    <row r="22" ht="15.75" customHeight="1"/>
    <row r="23" ht="15.75" customHeight="1">
      <c r="B23" s="1064"/>
    </row>
    <row r="24" ht="15.75" customHeight="1">
      <c r="B24" s="1064"/>
    </row>
    <row r="25" ht="15.75" customHeight="1">
      <c r="A25" s="886" t="s">
        <v>1009</v>
      </c>
      <c r="B25" s="27"/>
      <c r="C25" s="27"/>
      <c r="D25" s="27"/>
      <c r="E25" s="27"/>
      <c r="F25" s="27"/>
      <c r="G25" s="27"/>
      <c r="H25" s="27"/>
      <c r="I25" s="27"/>
      <c r="J25" s="27"/>
      <c r="K25" s="27"/>
      <c r="L25" s="27"/>
      <c r="M25" s="27"/>
      <c r="N25" s="27"/>
      <c r="O25" s="27"/>
      <c r="P25" s="27"/>
      <c r="Q25" s="27"/>
      <c r="R25" s="27"/>
      <c r="S25" s="28"/>
    </row>
    <row r="26" ht="15.75" customHeight="1">
      <c r="A26" s="3"/>
      <c r="B26" s="3"/>
      <c r="C26" s="3"/>
      <c r="D26" s="3"/>
      <c r="E26" s="3"/>
      <c r="F26" s="3"/>
      <c r="G26" s="150"/>
      <c r="H26" s="150"/>
      <c r="I26" s="150"/>
      <c r="J26" s="150"/>
      <c r="K26" s="150"/>
      <c r="L26" s="150"/>
      <c r="M26" s="150"/>
      <c r="N26" s="150"/>
      <c r="O26" s="150"/>
      <c r="P26" s="150"/>
      <c r="Q26" s="150"/>
      <c r="R26" s="207"/>
      <c r="S26" s="207"/>
    </row>
    <row r="27" ht="15.75" customHeight="1">
      <c r="A27" s="253" t="s">
        <v>1010</v>
      </c>
      <c r="B27" s="27"/>
      <c r="C27" s="27"/>
      <c r="D27" s="27"/>
      <c r="E27" s="27"/>
      <c r="F27" s="27"/>
      <c r="G27" s="27"/>
      <c r="H27" s="27"/>
      <c r="I27" s="27"/>
      <c r="J27" s="27"/>
      <c r="K27" s="27"/>
      <c r="L27" s="27"/>
      <c r="M27" s="27"/>
      <c r="N27" s="27"/>
      <c r="O27" s="27"/>
      <c r="P27" s="27"/>
      <c r="Q27" s="27"/>
      <c r="R27" s="27"/>
      <c r="S27" s="28"/>
    </row>
    <row r="28" ht="15.75" customHeight="1">
      <c r="C28" s="1164"/>
    </row>
    <row r="29" ht="15.75" customHeight="1">
      <c r="C29" s="1053"/>
    </row>
    <row r="30" ht="15.75" customHeight="1">
      <c r="B30" s="1165"/>
    </row>
    <row r="31" ht="15.75" customHeight="1">
      <c r="B31" s="1064"/>
    </row>
    <row r="32" ht="15.75" customHeight="1">
      <c r="B32" s="1064"/>
    </row>
    <row r="33" ht="15.75" customHeight="1">
      <c r="B33" s="1064"/>
    </row>
    <row r="34" ht="15.75" customHeight="1">
      <c r="B34" s="1064"/>
    </row>
    <row r="35" ht="15.75" customHeight="1">
      <c r="B35" s="1064"/>
    </row>
    <row r="36" ht="15.75" customHeight="1">
      <c r="B36" s="1064"/>
    </row>
    <row r="37" ht="15.75" customHeight="1">
      <c r="B37" s="1064"/>
    </row>
    <row r="38" ht="15.75" customHeight="1">
      <c r="B38" s="1064"/>
    </row>
    <row r="39" ht="15.75" customHeight="1">
      <c r="B39" s="1064"/>
    </row>
    <row r="40" ht="15.75" customHeight="1">
      <c r="B40" s="1064"/>
    </row>
    <row r="41" ht="15.75" customHeight="1">
      <c r="B41" s="1064"/>
    </row>
    <row r="42" ht="15.75" customHeight="1">
      <c r="B42" s="1064"/>
    </row>
    <row r="43" ht="15.75" customHeight="1">
      <c r="B43" s="1064"/>
    </row>
    <row r="44" ht="15.75" customHeight="1">
      <c r="B44" s="1064"/>
    </row>
    <row r="45" ht="15.75" customHeight="1">
      <c r="B45" s="1064"/>
    </row>
    <row r="46" ht="15.75" customHeight="1">
      <c r="B46" s="1053"/>
    </row>
    <row r="47" ht="15.75" customHeight="1">
      <c r="B47" s="1064"/>
    </row>
    <row r="48" ht="15.75" customHeight="1">
      <c r="B48" s="1064"/>
    </row>
    <row r="49" ht="15.75" customHeight="1">
      <c r="B49" s="1064"/>
    </row>
    <row r="50" ht="15.75" customHeight="1">
      <c r="B50" s="1064"/>
    </row>
    <row r="51" ht="15.75" customHeight="1">
      <c r="B51" s="1064"/>
    </row>
    <row r="52" ht="15.75" customHeight="1">
      <c r="B52" s="1064"/>
    </row>
    <row r="53" ht="15.75" customHeight="1">
      <c r="B53" s="1064"/>
    </row>
    <row r="54" ht="15.75" customHeight="1">
      <c r="B54" s="1064"/>
    </row>
    <row r="55" ht="15.75" customHeight="1">
      <c r="B55" s="1064"/>
    </row>
    <row r="56" ht="15.75" customHeight="1">
      <c r="B56" s="1064"/>
    </row>
    <row r="57" ht="15.75" customHeight="1">
      <c r="B57" s="1064"/>
    </row>
    <row r="58" ht="15.75" customHeight="1">
      <c r="B58" s="1064"/>
    </row>
    <row r="59" ht="15.75" customHeight="1">
      <c r="B59" s="1064"/>
    </row>
    <row r="60" ht="15.75" customHeight="1">
      <c r="B60" s="1064"/>
    </row>
    <row r="61" ht="15.75" customHeight="1">
      <c r="B61" s="1064"/>
    </row>
    <row r="62" ht="15.75" customHeight="1">
      <c r="B62" s="1064"/>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6:B7"/>
    <mergeCell ref="C6:N6"/>
    <mergeCell ref="P6:S6"/>
    <mergeCell ref="A9:A10"/>
    <mergeCell ref="A11:A13"/>
    <mergeCell ref="A14:A20"/>
    <mergeCell ref="A25:S25"/>
    <mergeCell ref="A27:S27"/>
  </mergeCells>
  <printOptions/>
  <pageMargins bottom="0.75" footer="0.0" header="0.0" left="0.7" right="0.7" top="0.75"/>
  <pageSetup orientation="landscape"/>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8.63"/>
    <col customWidth="1" min="3" max="3" width="1.38"/>
    <col customWidth="1" min="4" max="4" width="2.88"/>
    <col customWidth="1" min="5" max="5" width="9.75"/>
    <col customWidth="1" min="6" max="9" width="25.0"/>
    <col customWidth="1" min="10" max="10" width="1.38"/>
    <col customWidth="1" min="11" max="11" width="63.63"/>
    <col customWidth="1" min="12" max="12" width="1.38"/>
  </cols>
  <sheetData>
    <row r="1">
      <c r="A1" s="25"/>
      <c r="B1" s="25"/>
      <c r="C1" s="25"/>
      <c r="D1" s="1166"/>
      <c r="E1" s="7"/>
      <c r="F1" s="25"/>
      <c r="G1" s="25"/>
      <c r="H1" s="25"/>
      <c r="I1" s="25"/>
      <c r="J1" s="25"/>
      <c r="K1" s="25"/>
      <c r="L1" s="25"/>
    </row>
    <row r="2">
      <c r="A2" s="25"/>
      <c r="B2" s="25"/>
      <c r="C2" s="25"/>
      <c r="D2" s="7"/>
      <c r="E2" s="8" t="s">
        <v>1283</v>
      </c>
      <c r="F2" s="318"/>
      <c r="G2" s="318"/>
      <c r="H2" s="318"/>
      <c r="I2" s="318"/>
      <c r="J2" s="318"/>
      <c r="K2" s="1167" t="str">
        <f>'(T) General Tables'!A2</f>
        <v>beta_1.043</v>
      </c>
      <c r="L2" s="25"/>
    </row>
    <row r="3" ht="26.25" customHeight="1">
      <c r="A3" s="25"/>
      <c r="B3" s="25"/>
      <c r="C3" s="25"/>
      <c r="D3" s="7"/>
      <c r="E3" s="1168" t="s">
        <v>1</v>
      </c>
      <c r="F3" s="321"/>
      <c r="G3" s="321"/>
      <c r="H3" s="321"/>
      <c r="I3" s="321"/>
      <c r="J3" s="321"/>
      <c r="K3" s="323"/>
      <c r="L3" s="25"/>
    </row>
    <row r="4" ht="22.5" customHeight="1">
      <c r="A4" s="25"/>
      <c r="B4" s="25"/>
      <c r="C4" s="25"/>
      <c r="D4" s="7"/>
      <c r="E4" s="325" t="s">
        <v>1284</v>
      </c>
      <c r="F4" s="1169"/>
      <c r="G4" s="1169"/>
      <c r="H4" s="1169"/>
      <c r="I4" s="1169"/>
      <c r="J4" s="1169"/>
      <c r="K4" s="1170"/>
      <c r="L4" s="25"/>
    </row>
    <row r="5" ht="18.75" customHeight="1">
      <c r="A5" s="25"/>
      <c r="B5" s="25"/>
      <c r="C5" s="25"/>
      <c r="D5" s="25"/>
      <c r="E5" s="25"/>
      <c r="F5" s="25"/>
      <c r="G5" s="25"/>
      <c r="H5" s="25"/>
      <c r="I5" s="25"/>
      <c r="J5" s="25"/>
      <c r="K5" s="25"/>
      <c r="L5" s="25"/>
    </row>
    <row r="6">
      <c r="A6" s="25"/>
      <c r="B6" s="25"/>
      <c r="C6" s="25"/>
      <c r="D6" s="25"/>
      <c r="E6" s="886" t="s">
        <v>1009</v>
      </c>
      <c r="F6" s="27"/>
      <c r="G6" s="27"/>
      <c r="H6" s="27"/>
      <c r="I6" s="27"/>
      <c r="J6" s="27"/>
      <c r="K6" s="28"/>
      <c r="L6" s="25"/>
    </row>
    <row r="7" ht="18.75" customHeight="1">
      <c r="A7" s="25"/>
      <c r="B7" s="25"/>
      <c r="C7" s="25"/>
      <c r="D7" s="25"/>
      <c r="E7" s="3"/>
      <c r="F7" s="3"/>
      <c r="G7" s="3"/>
      <c r="H7" s="3"/>
      <c r="I7" s="3"/>
      <c r="J7" s="25"/>
      <c r="K7" s="25"/>
      <c r="L7" s="25"/>
    </row>
    <row r="8" ht="18.75" customHeight="1">
      <c r="A8" s="201"/>
      <c r="B8" s="201"/>
      <c r="C8" s="201"/>
      <c r="D8" s="201"/>
      <c r="E8" s="253" t="s">
        <v>1010</v>
      </c>
      <c r="F8" s="27"/>
      <c r="G8" s="27"/>
      <c r="H8" s="27"/>
      <c r="I8" s="27"/>
      <c r="J8" s="27"/>
      <c r="K8" s="28"/>
      <c r="L8" s="201"/>
    </row>
    <row r="9" ht="18.75" customHeight="1">
      <c r="A9" s="25"/>
      <c r="B9" s="25"/>
      <c r="C9" s="25"/>
      <c r="D9" s="25"/>
      <c r="E9" s="25"/>
      <c r="F9" s="25"/>
      <c r="G9" s="25"/>
      <c r="H9" s="25"/>
      <c r="I9" s="25"/>
      <c r="J9" s="25"/>
      <c r="K9" s="25"/>
      <c r="L9" s="25"/>
    </row>
    <row r="10" ht="18.75" customHeight="1">
      <c r="A10" s="25"/>
      <c r="B10" s="1171" t="s">
        <v>32</v>
      </c>
      <c r="C10" s="25"/>
      <c r="D10" s="25"/>
      <c r="E10" s="253" t="s">
        <v>1285</v>
      </c>
      <c r="F10" s="27"/>
      <c r="G10" s="27"/>
      <c r="H10" s="27"/>
      <c r="I10" s="28"/>
      <c r="J10" s="25"/>
      <c r="K10" s="382" t="s">
        <v>1286</v>
      </c>
      <c r="L10" s="265"/>
    </row>
    <row r="11" ht="18.75" customHeight="1">
      <c r="A11" s="25"/>
      <c r="B11" s="25"/>
      <c r="C11" s="25"/>
      <c r="D11" s="25"/>
      <c r="E11" s="447" t="s">
        <v>1287</v>
      </c>
      <c r="F11" s="27"/>
      <c r="G11" s="27"/>
      <c r="H11" s="27"/>
      <c r="I11" s="28"/>
      <c r="J11" s="25"/>
      <c r="K11" s="1172"/>
      <c r="L11" s="265"/>
    </row>
    <row r="12" ht="18.75" customHeight="1">
      <c r="A12" s="25"/>
      <c r="B12" s="25"/>
      <c r="C12" s="25"/>
      <c r="D12" s="25"/>
      <c r="E12" s="447" t="s">
        <v>1288</v>
      </c>
      <c r="F12" s="27"/>
      <c r="G12" s="27"/>
      <c r="H12" s="27"/>
      <c r="I12" s="28"/>
      <c r="J12" s="25"/>
      <c r="K12" s="1172"/>
      <c r="L12" s="265"/>
    </row>
    <row r="13" ht="18.75" customHeight="1">
      <c r="A13" s="25"/>
      <c r="B13" s="25"/>
      <c r="C13" s="25"/>
      <c r="D13" s="25"/>
      <c r="E13" s="330" t="s">
        <v>423</v>
      </c>
      <c r="F13" s="1173" t="s">
        <v>1289</v>
      </c>
      <c r="G13" s="27"/>
      <c r="H13" s="27"/>
      <c r="I13" s="28"/>
      <c r="J13" s="25"/>
      <c r="K13" s="1172"/>
      <c r="L13" s="265"/>
    </row>
    <row r="14" ht="18.75" customHeight="1">
      <c r="A14" s="25"/>
      <c r="B14" s="25"/>
      <c r="C14" s="25"/>
      <c r="D14" s="25"/>
      <c r="E14" s="342"/>
      <c r="F14" s="447" t="s">
        <v>382</v>
      </c>
      <c r="G14" s="27"/>
      <c r="H14" s="27"/>
      <c r="I14" s="28"/>
      <c r="J14" s="25"/>
      <c r="K14" s="1172"/>
      <c r="L14" s="265"/>
    </row>
    <row r="15" ht="18.75" customHeight="1">
      <c r="A15" s="25"/>
      <c r="B15" s="25"/>
      <c r="C15" s="25"/>
      <c r="D15" s="25"/>
      <c r="E15" s="342"/>
      <c r="F15" s="376" t="s">
        <v>1290</v>
      </c>
      <c r="G15" s="1174" t="s">
        <v>794</v>
      </c>
      <c r="H15" s="207" t="s">
        <v>1291</v>
      </c>
      <c r="I15" s="1174" t="s">
        <v>1109</v>
      </c>
      <c r="J15" s="25"/>
      <c r="K15" s="1175"/>
      <c r="L15" s="265"/>
    </row>
    <row r="16" ht="18.75" customHeight="1">
      <c r="A16" s="25"/>
      <c r="B16" s="25"/>
      <c r="C16" s="25"/>
      <c r="D16" s="25"/>
      <c r="E16" s="346"/>
      <c r="F16" s="376" t="s">
        <v>710</v>
      </c>
      <c r="G16" s="1174" t="s">
        <v>1292</v>
      </c>
      <c r="H16" s="376" t="s">
        <v>710</v>
      </c>
      <c r="I16" s="1174" t="s">
        <v>1292</v>
      </c>
      <c r="J16" s="25"/>
      <c r="K16" s="1175"/>
      <c r="L16" s="265"/>
    </row>
    <row r="17" ht="18.75" customHeight="1">
      <c r="A17" s="25"/>
      <c r="B17" s="25"/>
      <c r="C17" s="25"/>
      <c r="D17" s="25"/>
      <c r="E17" s="162" t="str">
        <f>'(T) General Tables'!A177</f>
        <v>GWB-O</v>
      </c>
      <c r="F17" s="1176"/>
      <c r="G17" s="1177"/>
      <c r="H17" s="1176"/>
      <c r="I17" s="1177"/>
      <c r="J17" s="25"/>
      <c r="K17" s="1175"/>
      <c r="L17" s="265"/>
    </row>
    <row r="18" ht="18.75" customHeight="1">
      <c r="A18" s="25"/>
      <c r="B18" s="25"/>
      <c r="C18" s="25"/>
      <c r="D18" s="25"/>
      <c r="E18" s="162" t="str">
        <f>'(T) General Tables'!A178</f>
        <v>GWB-A</v>
      </c>
      <c r="F18" s="234">
        <v>2.4</v>
      </c>
      <c r="G18" s="1178" t="s">
        <v>1293</v>
      </c>
      <c r="H18" s="234">
        <v>2.4</v>
      </c>
      <c r="I18" s="1178" t="s">
        <v>1293</v>
      </c>
      <c r="J18" s="25"/>
      <c r="K18" s="1175"/>
      <c r="L18" s="25"/>
    </row>
    <row r="19" ht="18.75" customHeight="1">
      <c r="A19" s="25"/>
      <c r="B19" s="25"/>
      <c r="C19" s="25"/>
      <c r="D19" s="25"/>
      <c r="E19" s="162" t="str">
        <f>'(T) General Tables'!A179</f>
        <v>GWB-B</v>
      </c>
      <c r="F19" s="234">
        <v>2.4</v>
      </c>
      <c r="G19" s="1178" t="s">
        <v>1293</v>
      </c>
      <c r="H19" s="234">
        <v>2.4</v>
      </c>
      <c r="I19" s="1178" t="s">
        <v>1293</v>
      </c>
      <c r="J19" s="25"/>
      <c r="K19" s="1175"/>
      <c r="L19" s="25"/>
    </row>
    <row r="20" ht="18.75" customHeight="1">
      <c r="A20" s="25"/>
      <c r="B20" s="25"/>
      <c r="C20" s="25"/>
      <c r="D20" s="25"/>
      <c r="E20" s="162" t="str">
        <f>'(T) General Tables'!A180</f>
        <v>GWB-C</v>
      </c>
      <c r="F20" s="234">
        <v>1.8</v>
      </c>
      <c r="G20" s="1178" t="s">
        <v>1293</v>
      </c>
      <c r="H20" s="234">
        <v>2.4</v>
      </c>
      <c r="I20" s="1178" t="s">
        <v>1293</v>
      </c>
      <c r="J20" s="25"/>
      <c r="K20" s="1175"/>
      <c r="L20" s="25"/>
    </row>
    <row r="21" ht="18.75" customHeight="1">
      <c r="A21" s="25"/>
      <c r="B21" s="25"/>
      <c r="C21" s="25"/>
      <c r="D21" s="25"/>
      <c r="E21" s="162" t="str">
        <f>'(T) General Tables'!A181</f>
        <v>GWB-D</v>
      </c>
      <c r="F21" s="234">
        <v>1.4</v>
      </c>
      <c r="G21" s="1178" t="s">
        <v>1294</v>
      </c>
      <c r="H21" s="234">
        <v>2.1</v>
      </c>
      <c r="I21" s="1178" t="s">
        <v>1295</v>
      </c>
      <c r="J21" s="25"/>
      <c r="K21" s="1175"/>
      <c r="L21" s="25"/>
    </row>
    <row r="22" ht="18.75" customHeight="1">
      <c r="A22" s="25"/>
      <c r="B22" s="25"/>
      <c r="C22" s="25"/>
      <c r="D22" s="25"/>
      <c r="E22" s="920" t="str">
        <f>'(T) General Tables'!A182</f>
        <v>GWB-A-2</v>
      </c>
      <c r="F22" s="1179"/>
      <c r="G22" s="1178" t="str">
        <f t="shared" ref="G22:G23" si="1">G30</f>
        <v>4' 7"</v>
      </c>
      <c r="H22" s="1179"/>
      <c r="I22" s="1178" t="str">
        <f t="shared" ref="I22:I23" si="2">I30</f>
        <v>6' 10"</v>
      </c>
      <c r="J22" s="25"/>
      <c r="K22" s="1175" t="s">
        <v>1296</v>
      </c>
      <c r="L22" s="25"/>
    </row>
    <row r="23" ht="18.75" customHeight="1">
      <c r="A23" s="25"/>
      <c r="B23" s="25"/>
      <c r="C23" s="25"/>
      <c r="D23" s="25"/>
      <c r="E23" s="920" t="str">
        <f>'(T) General Tables'!A183</f>
        <v>GWB-B-2</v>
      </c>
      <c r="F23" s="1179"/>
      <c r="G23" s="1178" t="str">
        <f t="shared" si="1"/>
        <v>2' 8"</v>
      </c>
      <c r="H23" s="1179"/>
      <c r="I23" s="1178" t="str">
        <f t="shared" si="2"/>
        <v>4' 0"</v>
      </c>
      <c r="J23" s="25"/>
      <c r="K23" s="1175" t="s">
        <v>1296</v>
      </c>
      <c r="L23" s="25"/>
    </row>
    <row r="24" ht="18.75" customHeight="1">
      <c r="A24" s="25"/>
      <c r="B24" s="25"/>
      <c r="C24" s="25"/>
      <c r="D24" s="25"/>
      <c r="E24" s="920" t="str">
        <f>'(T) General Tables'!A184</f>
        <v>GWB-C-2</v>
      </c>
      <c r="F24" s="1179"/>
      <c r="G24" s="1178" t="str">
        <f>G31</f>
        <v>2' 8"</v>
      </c>
      <c r="H24" s="1179"/>
      <c r="I24" s="1178" t="str">
        <f>I31</f>
        <v>4' 0"</v>
      </c>
      <c r="J24" s="25"/>
      <c r="K24" s="1175" t="s">
        <v>1296</v>
      </c>
      <c r="L24" s="25"/>
    </row>
    <row r="25" ht="18.75" customHeight="1">
      <c r="A25" s="25"/>
      <c r="B25" s="25"/>
      <c r="C25" s="25"/>
      <c r="D25" s="25"/>
      <c r="E25" s="920" t="str">
        <f>'(T) General Tables'!A185</f>
        <v>GWB-D-2</v>
      </c>
      <c r="F25" s="1179"/>
      <c r="G25" s="1178" t="str">
        <f>G31</f>
        <v>2' 8"</v>
      </c>
      <c r="H25" s="1179"/>
      <c r="I25" s="1178" t="str">
        <f>I31</f>
        <v>4' 0"</v>
      </c>
      <c r="J25" s="25"/>
      <c r="K25" s="1175" t="s">
        <v>1296</v>
      </c>
      <c r="L25" s="25"/>
    </row>
    <row r="26" ht="18.75" customHeight="1">
      <c r="A26" s="25"/>
      <c r="B26" s="25"/>
      <c r="C26" s="25"/>
      <c r="D26" s="25"/>
      <c r="E26" s="1180" t="str">
        <f>'(T) General Tables'!A186</f>
        <v/>
      </c>
      <c r="F26" s="1181"/>
      <c r="G26" s="1181"/>
      <c r="H26" s="1181"/>
      <c r="I26" s="1181"/>
      <c r="J26" s="25"/>
      <c r="K26" s="1175" t="s">
        <v>1297</v>
      </c>
      <c r="L26" s="25"/>
    </row>
    <row r="27" ht="18.75" customHeight="1">
      <c r="A27" s="25"/>
      <c r="B27" s="25"/>
      <c r="C27" s="25"/>
      <c r="D27" s="25"/>
      <c r="E27" s="1180" t="str">
        <f>'(T) General Tables'!A187</f>
        <v/>
      </c>
      <c r="F27" s="1181"/>
      <c r="G27" s="1181"/>
      <c r="H27" s="1181"/>
      <c r="I27" s="1181"/>
      <c r="J27" s="25"/>
      <c r="K27" s="1175" t="s">
        <v>1297</v>
      </c>
      <c r="L27" s="25"/>
    </row>
    <row r="28" ht="18.75" customHeight="1">
      <c r="A28" s="25"/>
      <c r="B28" s="25"/>
      <c r="C28" s="25"/>
      <c r="D28" s="25"/>
      <c r="E28" s="1180" t="str">
        <f>'(T) General Tables'!A188</f>
        <v/>
      </c>
      <c r="F28" s="1181"/>
      <c r="G28" s="1181"/>
      <c r="H28" s="1181"/>
      <c r="I28" s="1181"/>
      <c r="J28" s="25"/>
      <c r="K28" s="1175" t="s">
        <v>1297</v>
      </c>
      <c r="L28" s="25"/>
    </row>
    <row r="29" ht="18.75" customHeight="1">
      <c r="A29" s="25"/>
      <c r="B29" s="25"/>
      <c r="C29" s="25"/>
      <c r="D29" s="25"/>
      <c r="E29" s="1180" t="str">
        <f>'(T) General Tables'!A189</f>
        <v/>
      </c>
      <c r="F29" s="1181"/>
      <c r="G29" s="1181"/>
      <c r="H29" s="1181"/>
      <c r="I29" s="1181"/>
      <c r="J29" s="25"/>
      <c r="K29" s="1175" t="s">
        <v>1297</v>
      </c>
      <c r="L29" s="25"/>
    </row>
    <row r="30" ht="18.75" customHeight="1">
      <c r="A30" s="25"/>
      <c r="B30" s="25"/>
      <c r="C30" s="25"/>
      <c r="D30" s="25"/>
      <c r="E30" s="162" t="str">
        <f>'(T) General Tables'!A190</f>
        <v>WSP-A</v>
      </c>
      <c r="F30" s="234">
        <v>1.4</v>
      </c>
      <c r="G30" s="1178" t="s">
        <v>1294</v>
      </c>
      <c r="H30" s="234">
        <v>2.1</v>
      </c>
      <c r="I30" s="1178" t="s">
        <v>1295</v>
      </c>
      <c r="J30" s="25"/>
      <c r="K30" s="1175"/>
      <c r="L30" s="25"/>
    </row>
    <row r="31" ht="18.75" customHeight="1">
      <c r="A31" s="25"/>
      <c r="B31" s="25"/>
      <c r="C31" s="25"/>
      <c r="D31" s="25"/>
      <c r="E31" s="162" t="str">
        <f>'(T) General Tables'!A191</f>
        <v>WSP-B</v>
      </c>
      <c r="F31" s="234">
        <v>0.8</v>
      </c>
      <c r="G31" s="1178" t="s">
        <v>1298</v>
      </c>
      <c r="H31" s="234">
        <v>1.2</v>
      </c>
      <c r="I31" s="1178" t="s">
        <v>1299</v>
      </c>
      <c r="J31" s="25"/>
      <c r="K31" s="1175"/>
      <c r="L31" s="25"/>
    </row>
    <row r="32" ht="18.75" customHeight="1">
      <c r="A32" s="25"/>
      <c r="B32" s="25"/>
      <c r="C32" s="25"/>
      <c r="D32" s="25"/>
      <c r="E32" s="162" t="str">
        <f>'(T) General Tables'!A192</f>
        <v>WSP-C</v>
      </c>
      <c r="F32" s="234">
        <v>0.7</v>
      </c>
      <c r="G32" s="1178" t="s">
        <v>1300</v>
      </c>
      <c r="H32" s="234">
        <v>1.0</v>
      </c>
      <c r="I32" s="1178" t="s">
        <v>1301</v>
      </c>
      <c r="J32" s="25"/>
      <c r="K32" s="1175"/>
      <c r="L32" s="25"/>
    </row>
    <row r="33" ht="18.75" customHeight="1">
      <c r="A33" s="25"/>
      <c r="B33" s="25"/>
      <c r="C33" s="25"/>
      <c r="D33" s="25"/>
      <c r="E33" s="162" t="str">
        <f>'(T) General Tables'!A193</f>
        <v>WSP-D</v>
      </c>
      <c r="F33" s="234">
        <v>0.6</v>
      </c>
      <c r="G33" s="1178" t="s">
        <v>1302</v>
      </c>
      <c r="H33" s="234">
        <v>0.9</v>
      </c>
      <c r="I33" s="1178" t="s">
        <v>1303</v>
      </c>
      <c r="J33" s="25"/>
      <c r="K33" s="1175"/>
      <c r="L33" s="25"/>
    </row>
    <row r="34" ht="18.75" customHeight="1">
      <c r="A34" s="25"/>
      <c r="B34" s="25"/>
      <c r="C34" s="25"/>
      <c r="D34" s="25"/>
      <c r="E34" s="162" t="str">
        <f>'(T) General Tables'!A194</f>
        <v>WSP-E</v>
      </c>
      <c r="F34" s="234">
        <v>0.5</v>
      </c>
      <c r="G34" s="1178" t="s">
        <v>1304</v>
      </c>
      <c r="H34" s="234">
        <v>0.8</v>
      </c>
      <c r="I34" s="1178" t="s">
        <v>1298</v>
      </c>
      <c r="J34" s="25"/>
      <c r="K34" s="1175"/>
      <c r="L34" s="25"/>
    </row>
    <row r="35" ht="18.75" customHeight="1">
      <c r="A35" s="25"/>
      <c r="B35" s="25"/>
      <c r="C35" s="25"/>
      <c r="D35" s="25"/>
      <c r="E35" s="1180" t="str">
        <f>'(T) General Tables'!A199</f>
        <v/>
      </c>
      <c r="F35" s="234">
        <v>0.8</v>
      </c>
      <c r="G35" s="1178" t="s">
        <v>1298</v>
      </c>
      <c r="H35" s="234">
        <v>1.2</v>
      </c>
      <c r="I35" s="1178" t="s">
        <v>1299</v>
      </c>
      <c r="J35" s="25"/>
      <c r="K35" s="660" t="s">
        <v>449</v>
      </c>
      <c r="L35" s="25"/>
    </row>
    <row r="36" ht="18.75" customHeight="1">
      <c r="A36" s="25"/>
      <c r="B36" s="25"/>
      <c r="C36" s="25"/>
      <c r="D36" s="25"/>
      <c r="E36" s="25"/>
      <c r="F36" s="25"/>
      <c r="G36" s="25"/>
      <c r="H36" s="25"/>
      <c r="I36" s="25"/>
      <c r="J36" s="25"/>
      <c r="K36" s="25"/>
      <c r="L36" s="25"/>
    </row>
    <row r="37">
      <c r="A37" s="25"/>
      <c r="B37" s="25"/>
      <c r="C37" s="25"/>
      <c r="D37" s="25"/>
      <c r="E37" s="1182" t="s">
        <v>1305</v>
      </c>
      <c r="F37" s="27"/>
      <c r="G37" s="27"/>
      <c r="H37" s="27"/>
      <c r="I37" s="27"/>
      <c r="J37" s="27"/>
      <c r="K37" s="28"/>
      <c r="L37" s="25"/>
    </row>
    <row r="38" ht="18.75" customHeight="1">
      <c r="A38" s="25"/>
      <c r="B38" s="25"/>
      <c r="C38" s="25"/>
      <c r="D38" s="25"/>
      <c r="E38" s="25"/>
      <c r="F38" s="25"/>
      <c r="G38" s="25"/>
      <c r="H38" s="25"/>
      <c r="I38" s="25"/>
      <c r="J38" s="25"/>
      <c r="K38" s="25"/>
      <c r="L38" s="25"/>
    </row>
    <row r="39" ht="18.75" customHeight="1">
      <c r="A39" s="25"/>
      <c r="B39" s="25"/>
      <c r="C39" s="25"/>
      <c r="D39" s="25"/>
      <c r="E39" s="282" t="str">
        <f>'(I-1) General'!G84</f>
        <v>| Permit/File Number: Building Permit 123567 | Calculations completed by: Tim - info@part9bracing.ca |</v>
      </c>
      <c r="F39" s="27"/>
      <c r="G39" s="27"/>
      <c r="H39" s="27"/>
      <c r="I39" s="27"/>
      <c r="J39" s="27"/>
      <c r="K39" s="28"/>
      <c r="L39" s="25"/>
    </row>
    <row r="40" ht="18.75" customHeight="1">
      <c r="A40" s="25"/>
      <c r="B40" s="25"/>
      <c r="C40" s="25"/>
      <c r="D40" s="25"/>
      <c r="E40" s="48" t="s">
        <v>1306</v>
      </c>
      <c r="F40" s="27"/>
      <c r="G40" s="27"/>
      <c r="H40" s="27"/>
      <c r="I40" s="27"/>
      <c r="J40" s="27"/>
      <c r="K40" s="28"/>
      <c r="L40" s="25"/>
    </row>
    <row r="41" ht="15.75" customHeight="1">
      <c r="A41" s="25"/>
      <c r="B41" s="25"/>
      <c r="C41" s="25"/>
      <c r="D41" s="25"/>
      <c r="E41" s="25"/>
      <c r="F41" s="25"/>
      <c r="G41" s="25"/>
      <c r="H41" s="25"/>
      <c r="I41" s="25"/>
      <c r="J41" s="25"/>
      <c r="K41" s="25"/>
      <c r="L41" s="25"/>
    </row>
    <row r="42" ht="15.75" customHeight="1">
      <c r="A42" s="25"/>
      <c r="B42" s="25"/>
      <c r="C42" s="25"/>
      <c r="D42" s="25"/>
      <c r="E42" s="25"/>
      <c r="F42" s="25"/>
      <c r="G42" s="25"/>
      <c r="H42" s="25"/>
      <c r="I42" s="25"/>
      <c r="J42" s="25"/>
      <c r="K42" s="25"/>
      <c r="L42" s="25"/>
    </row>
    <row r="43" ht="15.75" customHeight="1">
      <c r="A43" s="25"/>
      <c r="B43" s="25"/>
      <c r="C43" s="25"/>
      <c r="D43" s="25"/>
      <c r="E43" s="25"/>
      <c r="F43" s="25"/>
      <c r="G43" s="25"/>
      <c r="H43" s="25"/>
      <c r="I43" s="25"/>
      <c r="J43" s="25"/>
      <c r="K43" s="25"/>
      <c r="L43" s="25"/>
    </row>
    <row r="44" ht="15.75" customHeight="1">
      <c r="A44" s="25"/>
      <c r="B44" s="25"/>
      <c r="C44" s="25"/>
      <c r="D44" s="25"/>
      <c r="E44" s="25"/>
      <c r="F44" s="25"/>
      <c r="G44" s="25"/>
      <c r="H44" s="25"/>
      <c r="I44" s="25"/>
      <c r="J44" s="25"/>
      <c r="K44" s="25"/>
      <c r="L44" s="25"/>
    </row>
    <row r="45" ht="15.75" customHeight="1">
      <c r="A45" s="25"/>
      <c r="B45" s="25"/>
      <c r="C45" s="25"/>
      <c r="D45" s="25"/>
      <c r="E45" s="25"/>
      <c r="F45" s="25"/>
      <c r="G45" s="25"/>
      <c r="H45" s="25"/>
      <c r="I45" s="25"/>
      <c r="J45" s="25"/>
      <c r="K45" s="25"/>
      <c r="L45" s="25"/>
    </row>
    <row r="46" ht="15.75" customHeight="1">
      <c r="A46" s="25"/>
      <c r="B46" s="25"/>
      <c r="C46" s="25"/>
      <c r="D46" s="25"/>
      <c r="E46" s="25"/>
      <c r="F46" s="25"/>
      <c r="G46" s="25"/>
      <c r="H46" s="25"/>
      <c r="I46" s="25"/>
      <c r="J46" s="25"/>
      <c r="K46" s="25"/>
      <c r="L46" s="25"/>
    </row>
    <row r="47" ht="15.75" customHeight="1">
      <c r="A47" s="25"/>
      <c r="B47" s="25"/>
      <c r="C47" s="25"/>
      <c r="D47" s="25"/>
      <c r="E47" s="25"/>
      <c r="F47" s="25"/>
      <c r="G47" s="25"/>
      <c r="H47" s="25"/>
      <c r="I47" s="25"/>
      <c r="J47" s="25"/>
      <c r="K47" s="25"/>
      <c r="L47" s="25"/>
    </row>
    <row r="48" ht="15.75" customHeight="1">
      <c r="A48" s="25"/>
      <c r="B48" s="25"/>
      <c r="C48" s="25"/>
      <c r="D48" s="25"/>
      <c r="E48" s="25"/>
      <c r="F48" s="25"/>
      <c r="G48" s="25"/>
      <c r="H48" s="25"/>
      <c r="I48" s="25"/>
      <c r="J48" s="25"/>
      <c r="K48" s="25"/>
      <c r="L48" s="25"/>
    </row>
    <row r="49" ht="15.75" customHeight="1">
      <c r="A49" s="25"/>
      <c r="B49" s="25"/>
      <c r="C49" s="25"/>
      <c r="D49" s="25"/>
      <c r="E49" s="25"/>
      <c r="F49" s="25"/>
      <c r="G49" s="25"/>
      <c r="H49" s="25"/>
      <c r="I49" s="25"/>
      <c r="J49" s="25"/>
      <c r="K49" s="25"/>
      <c r="L49" s="25"/>
    </row>
    <row r="50" ht="15.75" customHeight="1">
      <c r="A50" s="25"/>
      <c r="B50" s="25"/>
      <c r="C50" s="25"/>
      <c r="D50" s="25"/>
      <c r="E50" s="25"/>
      <c r="F50" s="25"/>
      <c r="G50" s="25"/>
      <c r="H50" s="25"/>
      <c r="I50" s="25"/>
      <c r="J50" s="25"/>
      <c r="K50" s="25"/>
      <c r="L50" s="25"/>
    </row>
    <row r="51" ht="15.75" customHeight="1">
      <c r="A51" s="25"/>
      <c r="B51" s="25"/>
      <c r="C51" s="25"/>
      <c r="D51" s="25"/>
      <c r="E51" s="25"/>
      <c r="F51" s="25"/>
      <c r="G51" s="25"/>
      <c r="H51" s="25"/>
      <c r="I51" s="25"/>
      <c r="J51" s="25"/>
      <c r="K51" s="25"/>
      <c r="L51" s="25"/>
    </row>
    <row r="52" ht="15.75" customHeight="1">
      <c r="A52" s="25"/>
      <c r="B52" s="25"/>
      <c r="C52" s="25"/>
      <c r="D52" s="25"/>
      <c r="E52" s="25"/>
      <c r="F52" s="25"/>
      <c r="G52" s="25"/>
      <c r="H52" s="25"/>
      <c r="I52" s="25"/>
      <c r="J52" s="25"/>
      <c r="K52" s="25"/>
      <c r="L52" s="25"/>
    </row>
    <row r="53" ht="15.75" customHeight="1">
      <c r="A53" s="25"/>
      <c r="B53" s="25"/>
      <c r="C53" s="25"/>
      <c r="D53" s="25"/>
      <c r="E53" s="25"/>
      <c r="F53" s="25"/>
      <c r="G53" s="25"/>
      <c r="H53" s="25"/>
      <c r="I53" s="25"/>
      <c r="J53" s="25"/>
      <c r="K53" s="25"/>
      <c r="L53" s="25"/>
    </row>
    <row r="54" ht="15.75" customHeight="1">
      <c r="A54" s="25"/>
      <c r="B54" s="25"/>
      <c r="C54" s="25"/>
      <c r="D54" s="25"/>
      <c r="E54" s="25"/>
      <c r="F54" s="25"/>
      <c r="G54" s="25"/>
      <c r="H54" s="25"/>
      <c r="I54" s="25"/>
      <c r="J54" s="25"/>
      <c r="K54" s="25"/>
      <c r="L54" s="25"/>
    </row>
    <row r="55" ht="15.75" customHeight="1">
      <c r="A55" s="25"/>
      <c r="B55" s="25"/>
      <c r="C55" s="25"/>
      <c r="D55" s="25"/>
      <c r="E55" s="25"/>
      <c r="F55" s="25"/>
      <c r="G55" s="25"/>
      <c r="H55" s="25"/>
      <c r="I55" s="25"/>
      <c r="J55" s="25"/>
      <c r="K55" s="25"/>
      <c r="L55" s="25"/>
    </row>
    <row r="56" ht="15.75" customHeight="1">
      <c r="A56" s="25"/>
      <c r="B56" s="25"/>
      <c r="C56" s="25"/>
      <c r="D56" s="25"/>
      <c r="E56" s="25"/>
      <c r="F56" s="25"/>
      <c r="G56" s="25"/>
      <c r="H56" s="25"/>
      <c r="I56" s="25"/>
      <c r="J56" s="25"/>
      <c r="K56" s="25"/>
      <c r="L56" s="25"/>
    </row>
    <row r="57" ht="15.75" customHeight="1">
      <c r="A57" s="25"/>
      <c r="B57" s="25"/>
      <c r="C57" s="25"/>
      <c r="D57" s="25"/>
      <c r="E57" s="25"/>
      <c r="F57" s="25"/>
      <c r="G57" s="25"/>
      <c r="H57" s="25"/>
      <c r="I57" s="25"/>
      <c r="J57" s="25"/>
      <c r="K57" s="25"/>
      <c r="L57" s="25"/>
    </row>
    <row r="58" ht="15.75" customHeight="1">
      <c r="A58" s="25"/>
      <c r="B58" s="25"/>
      <c r="C58" s="25"/>
      <c r="D58" s="25"/>
      <c r="E58" s="25"/>
      <c r="F58" s="25"/>
      <c r="G58" s="25"/>
      <c r="H58" s="25"/>
      <c r="I58" s="25"/>
      <c r="J58" s="25"/>
      <c r="K58" s="25"/>
      <c r="L58" s="25"/>
    </row>
    <row r="59" ht="15.75" customHeight="1">
      <c r="A59" s="25"/>
      <c r="B59" s="25"/>
      <c r="C59" s="25"/>
      <c r="D59" s="25"/>
      <c r="E59" s="25"/>
      <c r="F59" s="25"/>
      <c r="G59" s="25"/>
      <c r="H59" s="25"/>
      <c r="I59" s="25"/>
      <c r="J59" s="25"/>
      <c r="K59" s="25"/>
      <c r="L59" s="25"/>
    </row>
    <row r="60" ht="15.75" customHeight="1">
      <c r="A60" s="25"/>
      <c r="B60" s="25"/>
      <c r="C60" s="25"/>
      <c r="D60" s="25"/>
      <c r="E60" s="25"/>
      <c r="F60" s="25"/>
      <c r="G60" s="25"/>
      <c r="H60" s="25"/>
      <c r="I60" s="25"/>
      <c r="J60" s="25"/>
      <c r="K60" s="25"/>
      <c r="L60" s="25"/>
    </row>
    <row r="61" ht="15.75" customHeight="1">
      <c r="A61" s="25"/>
      <c r="B61" s="25"/>
      <c r="C61" s="25"/>
      <c r="D61" s="25"/>
      <c r="E61" s="25"/>
      <c r="F61" s="25"/>
      <c r="G61" s="25"/>
      <c r="H61" s="25"/>
      <c r="I61" s="25"/>
      <c r="J61" s="25"/>
      <c r="K61" s="25"/>
      <c r="L61" s="25"/>
    </row>
    <row r="62" ht="15.75" customHeight="1">
      <c r="A62" s="25"/>
      <c r="B62" s="25"/>
      <c r="C62" s="25"/>
      <c r="D62" s="25"/>
      <c r="E62" s="25"/>
      <c r="F62" s="25"/>
      <c r="G62" s="25"/>
      <c r="H62" s="25"/>
      <c r="I62" s="25"/>
      <c r="J62" s="25"/>
      <c r="K62" s="25"/>
      <c r="L62" s="25"/>
    </row>
    <row r="63" ht="15.75" customHeight="1">
      <c r="A63" s="25"/>
      <c r="B63" s="25"/>
      <c r="C63" s="25"/>
      <c r="D63" s="25"/>
      <c r="E63" s="25"/>
      <c r="F63" s="25"/>
      <c r="G63" s="25"/>
      <c r="H63" s="25"/>
      <c r="I63" s="25"/>
      <c r="J63" s="25"/>
      <c r="K63" s="25"/>
      <c r="L63" s="25"/>
    </row>
    <row r="64" ht="15.75" customHeight="1">
      <c r="A64" s="25"/>
      <c r="B64" s="25"/>
      <c r="C64" s="25"/>
      <c r="D64" s="25"/>
      <c r="E64" s="25"/>
      <c r="F64" s="25"/>
      <c r="G64" s="25"/>
      <c r="H64" s="25"/>
      <c r="I64" s="25"/>
      <c r="J64" s="25"/>
      <c r="K64" s="25"/>
      <c r="L64" s="25"/>
    </row>
    <row r="65" ht="15.75" customHeight="1">
      <c r="A65" s="25"/>
      <c r="B65" s="25"/>
      <c r="C65" s="25"/>
      <c r="D65" s="25"/>
      <c r="E65" s="25"/>
      <c r="F65" s="25"/>
      <c r="G65" s="25"/>
      <c r="H65" s="25"/>
      <c r="I65" s="25"/>
      <c r="J65" s="25"/>
      <c r="K65" s="25"/>
      <c r="L65" s="25"/>
    </row>
    <row r="66" ht="15.75" customHeight="1">
      <c r="A66" s="25"/>
      <c r="B66" s="25"/>
      <c r="C66" s="25"/>
      <c r="D66" s="25"/>
      <c r="E66" s="25"/>
      <c r="F66" s="25"/>
      <c r="G66" s="25"/>
      <c r="H66" s="25"/>
      <c r="I66" s="25"/>
      <c r="J66" s="25"/>
      <c r="K66" s="25"/>
      <c r="L66" s="25"/>
    </row>
    <row r="67" ht="15.75" customHeight="1">
      <c r="A67" s="25"/>
      <c r="B67" s="25"/>
      <c r="C67" s="25"/>
      <c r="D67" s="25"/>
      <c r="E67" s="25"/>
      <c r="F67" s="25"/>
      <c r="G67" s="25"/>
      <c r="H67" s="25"/>
      <c r="I67" s="25"/>
      <c r="J67" s="25"/>
      <c r="K67" s="25"/>
      <c r="L67" s="25"/>
    </row>
    <row r="68" ht="15.75" customHeight="1">
      <c r="A68" s="25"/>
      <c r="B68" s="25"/>
      <c r="C68" s="25"/>
      <c r="D68" s="25"/>
      <c r="E68" s="25"/>
      <c r="F68" s="25"/>
      <c r="G68" s="25"/>
      <c r="H68" s="25"/>
      <c r="I68" s="25"/>
      <c r="J68" s="25"/>
      <c r="K68" s="25"/>
      <c r="L68" s="25"/>
    </row>
    <row r="69" ht="15.75" customHeight="1">
      <c r="A69" s="25"/>
      <c r="B69" s="25"/>
      <c r="C69" s="25"/>
      <c r="D69" s="25"/>
      <c r="E69" s="25"/>
      <c r="F69" s="25"/>
      <c r="G69" s="25"/>
      <c r="H69" s="25"/>
      <c r="I69" s="25"/>
      <c r="J69" s="25"/>
      <c r="K69" s="25"/>
      <c r="L69" s="25"/>
    </row>
    <row r="70" ht="15.75" customHeight="1">
      <c r="A70" s="25"/>
      <c r="B70" s="25"/>
      <c r="C70" s="25"/>
      <c r="D70" s="25"/>
      <c r="E70" s="25"/>
      <c r="F70" s="25"/>
      <c r="G70" s="25"/>
      <c r="H70" s="25"/>
      <c r="I70" s="25"/>
      <c r="J70" s="25"/>
      <c r="K70" s="25"/>
      <c r="L70" s="25"/>
    </row>
    <row r="71" ht="15.75" customHeight="1">
      <c r="A71" s="25"/>
      <c r="B71" s="25"/>
      <c r="C71" s="25"/>
      <c r="D71" s="25"/>
      <c r="E71" s="25"/>
      <c r="F71" s="25"/>
      <c r="G71" s="25"/>
      <c r="H71" s="25"/>
      <c r="I71" s="25"/>
      <c r="J71" s="25"/>
      <c r="K71" s="25"/>
      <c r="L71" s="25"/>
    </row>
    <row r="72" ht="15.75" customHeight="1">
      <c r="A72" s="25"/>
      <c r="B72" s="25"/>
      <c r="C72" s="25"/>
      <c r="D72" s="25"/>
      <c r="E72" s="25"/>
      <c r="F72" s="25"/>
      <c r="G72" s="25"/>
      <c r="H72" s="25"/>
      <c r="I72" s="25"/>
      <c r="J72" s="25"/>
      <c r="K72" s="25"/>
      <c r="L72" s="25"/>
    </row>
    <row r="73" ht="15.75" customHeight="1">
      <c r="A73" s="25"/>
      <c r="B73" s="25"/>
      <c r="C73" s="25"/>
      <c r="D73" s="25"/>
      <c r="E73" s="25"/>
      <c r="F73" s="25"/>
      <c r="G73" s="25"/>
      <c r="H73" s="25"/>
      <c r="I73" s="25"/>
      <c r="J73" s="25"/>
      <c r="K73" s="25"/>
      <c r="L73" s="25"/>
    </row>
    <row r="74" ht="15.75" customHeight="1">
      <c r="A74" s="25"/>
      <c r="B74" s="25"/>
      <c r="C74" s="25"/>
      <c r="D74" s="25"/>
      <c r="E74" s="25"/>
      <c r="F74" s="25"/>
      <c r="G74" s="25"/>
      <c r="H74" s="25"/>
      <c r="I74" s="25"/>
      <c r="J74" s="25"/>
      <c r="K74" s="25"/>
      <c r="L74" s="25"/>
    </row>
    <row r="75" ht="15.75" customHeight="1">
      <c r="A75" s="25"/>
      <c r="B75" s="25"/>
      <c r="C75" s="25"/>
      <c r="D75" s="25"/>
      <c r="E75" s="25"/>
      <c r="F75" s="25"/>
      <c r="G75" s="25"/>
      <c r="H75" s="25"/>
      <c r="I75" s="25"/>
      <c r="J75" s="25"/>
      <c r="K75" s="25"/>
      <c r="L75" s="25"/>
    </row>
    <row r="76" ht="15.75" customHeight="1">
      <c r="A76" s="25"/>
      <c r="B76" s="25"/>
      <c r="C76" s="25"/>
      <c r="D76" s="25"/>
      <c r="E76" s="25"/>
      <c r="F76" s="25"/>
      <c r="G76" s="25"/>
      <c r="H76" s="25"/>
      <c r="I76" s="25"/>
      <c r="J76" s="25"/>
      <c r="K76" s="25"/>
      <c r="L76" s="25"/>
    </row>
    <row r="77" ht="15.75" customHeight="1">
      <c r="A77" s="25"/>
      <c r="B77" s="25"/>
      <c r="C77" s="25"/>
      <c r="D77" s="25"/>
      <c r="E77" s="25"/>
      <c r="F77" s="25"/>
      <c r="G77" s="25"/>
      <c r="H77" s="25"/>
      <c r="I77" s="25"/>
      <c r="J77" s="25"/>
      <c r="K77" s="25"/>
      <c r="L77" s="25"/>
    </row>
    <row r="78" ht="15.75" customHeight="1">
      <c r="A78" s="25"/>
      <c r="B78" s="25"/>
      <c r="C78" s="25"/>
      <c r="D78" s="25"/>
      <c r="E78" s="25"/>
      <c r="F78" s="25"/>
      <c r="G78" s="25"/>
      <c r="H78" s="25"/>
      <c r="I78" s="25"/>
      <c r="J78" s="25"/>
      <c r="K78" s="25"/>
      <c r="L78" s="25"/>
    </row>
    <row r="79" ht="15.75" customHeight="1">
      <c r="A79" s="25"/>
      <c r="B79" s="25"/>
      <c r="C79" s="25"/>
      <c r="D79" s="25"/>
      <c r="E79" s="25"/>
      <c r="F79" s="25"/>
      <c r="G79" s="25"/>
      <c r="H79" s="25"/>
      <c r="I79" s="25"/>
      <c r="J79" s="25"/>
      <c r="K79" s="25"/>
      <c r="L79" s="25"/>
    </row>
    <row r="80" ht="15.75" customHeight="1">
      <c r="A80" s="25"/>
      <c r="B80" s="25"/>
      <c r="C80" s="25"/>
      <c r="D80" s="25"/>
      <c r="E80" s="25"/>
      <c r="F80" s="25"/>
      <c r="G80" s="25"/>
      <c r="H80" s="25"/>
      <c r="I80" s="25"/>
      <c r="J80" s="25"/>
      <c r="K80" s="25"/>
      <c r="L80" s="25"/>
    </row>
    <row r="81" ht="15.75" customHeight="1">
      <c r="A81" s="25"/>
      <c r="B81" s="25"/>
      <c r="C81" s="25"/>
      <c r="D81" s="25"/>
      <c r="E81" s="25"/>
      <c r="F81" s="25"/>
      <c r="G81" s="25"/>
      <c r="H81" s="25"/>
      <c r="I81" s="25"/>
      <c r="J81" s="25"/>
      <c r="K81" s="25"/>
      <c r="L81" s="25"/>
    </row>
    <row r="82" ht="15.75" customHeight="1">
      <c r="A82" s="25"/>
      <c r="B82" s="25"/>
      <c r="C82" s="25"/>
      <c r="D82" s="25"/>
      <c r="E82" s="25"/>
      <c r="F82" s="25"/>
      <c r="G82" s="25"/>
      <c r="H82" s="25"/>
      <c r="I82" s="25"/>
      <c r="J82" s="25"/>
      <c r="K82" s="25"/>
      <c r="L82" s="25"/>
    </row>
    <row r="83" ht="15.75" customHeight="1">
      <c r="A83" s="25"/>
      <c r="B83" s="25"/>
      <c r="C83" s="25"/>
      <c r="D83" s="25"/>
      <c r="E83" s="25"/>
      <c r="F83" s="25"/>
      <c r="G83" s="25"/>
      <c r="H83" s="25"/>
      <c r="I83" s="25"/>
      <c r="J83" s="25"/>
      <c r="K83" s="25"/>
      <c r="L83" s="25"/>
    </row>
    <row r="84" ht="15.75" customHeight="1">
      <c r="A84" s="25"/>
      <c r="B84" s="25"/>
      <c r="C84" s="25"/>
      <c r="D84" s="25"/>
      <c r="E84" s="25"/>
      <c r="F84" s="25"/>
      <c r="G84" s="25"/>
      <c r="H84" s="25"/>
      <c r="I84" s="25"/>
      <c r="J84" s="25"/>
      <c r="K84" s="25"/>
      <c r="L84" s="25"/>
    </row>
    <row r="85" ht="15.75" customHeight="1">
      <c r="A85" s="25"/>
      <c r="B85" s="25"/>
      <c r="C85" s="25"/>
      <c r="D85" s="25"/>
      <c r="E85" s="25"/>
      <c r="F85" s="25"/>
      <c r="G85" s="25"/>
      <c r="H85" s="25"/>
      <c r="I85" s="25"/>
      <c r="J85" s="25"/>
      <c r="K85" s="25"/>
      <c r="L85" s="25"/>
    </row>
    <row r="86" ht="15.75" customHeight="1">
      <c r="A86" s="25"/>
      <c r="B86" s="25"/>
      <c r="C86" s="25"/>
      <c r="D86" s="25"/>
      <c r="E86" s="25"/>
      <c r="F86" s="25"/>
      <c r="G86" s="25"/>
      <c r="H86" s="25"/>
      <c r="I86" s="25"/>
      <c r="J86" s="25"/>
      <c r="K86" s="25"/>
      <c r="L86" s="25"/>
    </row>
    <row r="87" ht="15.75" customHeight="1">
      <c r="A87" s="25"/>
      <c r="B87" s="25"/>
      <c r="C87" s="25"/>
      <c r="D87" s="25"/>
      <c r="E87" s="25"/>
      <c r="F87" s="25"/>
      <c r="G87" s="25"/>
      <c r="H87" s="25"/>
      <c r="I87" s="25"/>
      <c r="J87" s="25"/>
      <c r="K87" s="25"/>
      <c r="L87" s="25"/>
    </row>
    <row r="88" ht="15.75" customHeight="1">
      <c r="A88" s="25"/>
      <c r="B88" s="25"/>
      <c r="C88" s="25"/>
      <c r="D88" s="25"/>
      <c r="E88" s="25"/>
      <c r="F88" s="25"/>
      <c r="G88" s="25"/>
      <c r="H88" s="25"/>
      <c r="I88" s="25"/>
      <c r="J88" s="25"/>
      <c r="K88" s="25"/>
      <c r="L88" s="25"/>
    </row>
    <row r="89" ht="15.75" customHeight="1">
      <c r="A89" s="25"/>
      <c r="B89" s="25"/>
      <c r="C89" s="25"/>
      <c r="D89" s="25"/>
      <c r="E89" s="25"/>
      <c r="F89" s="25"/>
      <c r="G89" s="25"/>
      <c r="H89" s="25"/>
      <c r="I89" s="25"/>
      <c r="J89" s="25"/>
      <c r="K89" s="25"/>
      <c r="L89" s="25"/>
    </row>
    <row r="90" ht="15.75" customHeight="1">
      <c r="A90" s="25"/>
      <c r="B90" s="25"/>
      <c r="C90" s="25"/>
      <c r="D90" s="25"/>
      <c r="E90" s="25"/>
      <c r="F90" s="25"/>
      <c r="G90" s="25"/>
      <c r="H90" s="25"/>
      <c r="I90" s="25"/>
      <c r="J90" s="25"/>
      <c r="K90" s="25"/>
      <c r="L90" s="25"/>
    </row>
    <row r="91" ht="15.75" customHeight="1">
      <c r="A91" s="25"/>
      <c r="B91" s="25"/>
      <c r="C91" s="25"/>
      <c r="D91" s="25"/>
      <c r="E91" s="25"/>
      <c r="F91" s="25"/>
      <c r="G91" s="25"/>
      <c r="H91" s="25"/>
      <c r="I91" s="25"/>
      <c r="J91" s="25"/>
      <c r="K91" s="25"/>
      <c r="L91" s="25"/>
    </row>
    <row r="92" ht="15.75" customHeight="1">
      <c r="A92" s="25"/>
      <c r="B92" s="25"/>
      <c r="C92" s="25"/>
      <c r="D92" s="25"/>
      <c r="E92" s="25"/>
      <c r="F92" s="25"/>
      <c r="G92" s="25"/>
      <c r="H92" s="25"/>
      <c r="I92" s="25"/>
      <c r="J92" s="25"/>
      <c r="K92" s="25"/>
      <c r="L92" s="25"/>
    </row>
    <row r="93" ht="15.75" customHeight="1">
      <c r="A93" s="25"/>
      <c r="B93" s="25"/>
      <c r="C93" s="25"/>
      <c r="D93" s="25"/>
      <c r="E93" s="25"/>
      <c r="F93" s="25"/>
      <c r="G93" s="25"/>
      <c r="H93" s="25"/>
      <c r="I93" s="25"/>
      <c r="J93" s="25"/>
      <c r="K93" s="25"/>
      <c r="L93" s="25"/>
    </row>
    <row r="94" ht="15.75" customHeight="1">
      <c r="A94" s="25"/>
      <c r="B94" s="25"/>
      <c r="C94" s="25"/>
      <c r="D94" s="25"/>
      <c r="E94" s="25"/>
      <c r="F94" s="25"/>
      <c r="G94" s="25"/>
      <c r="H94" s="25"/>
      <c r="I94" s="25"/>
      <c r="J94" s="25"/>
      <c r="K94" s="25"/>
      <c r="L94" s="25"/>
    </row>
    <row r="95" ht="15.75" customHeight="1">
      <c r="A95" s="25"/>
      <c r="B95" s="25"/>
      <c r="C95" s="25"/>
      <c r="D95" s="25"/>
      <c r="E95" s="25"/>
      <c r="F95" s="25"/>
      <c r="G95" s="25"/>
      <c r="H95" s="25"/>
      <c r="I95" s="25"/>
      <c r="J95" s="25"/>
      <c r="K95" s="25"/>
      <c r="L95" s="25"/>
    </row>
    <row r="96" ht="15.75" customHeight="1">
      <c r="A96" s="25"/>
      <c r="B96" s="25"/>
      <c r="C96" s="25"/>
      <c r="D96" s="25"/>
      <c r="E96" s="25"/>
      <c r="F96" s="25"/>
      <c r="G96" s="25"/>
      <c r="H96" s="25"/>
      <c r="I96" s="25"/>
      <c r="J96" s="25"/>
      <c r="K96" s="25"/>
      <c r="L96" s="25"/>
    </row>
    <row r="97" ht="15.75" customHeight="1">
      <c r="A97" s="25"/>
      <c r="B97" s="25"/>
      <c r="C97" s="25"/>
      <c r="D97" s="25"/>
      <c r="E97" s="25"/>
      <c r="F97" s="25"/>
      <c r="G97" s="25"/>
      <c r="H97" s="25"/>
      <c r="I97" s="25"/>
      <c r="J97" s="25"/>
      <c r="K97" s="25"/>
      <c r="L97" s="25"/>
    </row>
    <row r="98" ht="15.75" customHeight="1">
      <c r="A98" s="25"/>
      <c r="B98" s="25"/>
      <c r="C98" s="25"/>
      <c r="D98" s="25"/>
      <c r="E98" s="25"/>
      <c r="F98" s="25"/>
      <c r="G98" s="25"/>
      <c r="H98" s="25"/>
      <c r="I98" s="25"/>
      <c r="J98" s="25"/>
      <c r="K98" s="25"/>
      <c r="L98" s="25"/>
    </row>
    <row r="99" ht="15.75" customHeight="1">
      <c r="A99" s="25"/>
      <c r="B99" s="25"/>
      <c r="C99" s="25"/>
      <c r="D99" s="25"/>
      <c r="E99" s="25"/>
      <c r="F99" s="25"/>
      <c r="G99" s="25"/>
      <c r="H99" s="25"/>
      <c r="I99" s="25"/>
      <c r="J99" s="25"/>
      <c r="K99" s="25"/>
      <c r="L99" s="25"/>
    </row>
    <row r="100" ht="15.75" customHeight="1">
      <c r="A100" s="25"/>
      <c r="B100" s="25"/>
      <c r="C100" s="25"/>
      <c r="D100" s="25"/>
      <c r="E100" s="25"/>
      <c r="F100" s="25"/>
      <c r="G100" s="25"/>
      <c r="H100" s="25"/>
      <c r="I100" s="25"/>
      <c r="J100" s="25"/>
      <c r="K100" s="25"/>
      <c r="L100" s="25"/>
    </row>
    <row r="101" ht="15.75" customHeight="1">
      <c r="A101" s="25"/>
      <c r="B101" s="25"/>
      <c r="C101" s="25"/>
      <c r="D101" s="25"/>
      <c r="E101" s="25"/>
      <c r="F101" s="25"/>
      <c r="G101" s="25"/>
      <c r="H101" s="25"/>
      <c r="I101" s="25"/>
      <c r="J101" s="25"/>
      <c r="K101" s="25"/>
      <c r="L101" s="25"/>
    </row>
    <row r="102" ht="15.75" customHeight="1">
      <c r="A102" s="25"/>
      <c r="B102" s="25"/>
      <c r="C102" s="25"/>
      <c r="D102" s="25"/>
      <c r="E102" s="25"/>
      <c r="F102" s="25"/>
      <c r="G102" s="25"/>
      <c r="H102" s="25"/>
      <c r="I102" s="25"/>
      <c r="J102" s="25"/>
      <c r="K102" s="25"/>
      <c r="L102" s="25"/>
    </row>
    <row r="103" ht="15.75" customHeight="1">
      <c r="A103" s="25"/>
      <c r="B103" s="25"/>
      <c r="C103" s="25"/>
      <c r="D103" s="25"/>
      <c r="E103" s="25"/>
      <c r="F103" s="25"/>
      <c r="G103" s="25"/>
      <c r="H103" s="25"/>
      <c r="I103" s="25"/>
      <c r="J103" s="25"/>
      <c r="K103" s="25"/>
      <c r="L103" s="25"/>
    </row>
    <row r="104" ht="15.75" customHeight="1">
      <c r="A104" s="25"/>
      <c r="B104" s="25"/>
      <c r="C104" s="25"/>
      <c r="D104" s="25"/>
      <c r="E104" s="25"/>
      <c r="F104" s="25"/>
      <c r="G104" s="25"/>
      <c r="H104" s="25"/>
      <c r="I104" s="25"/>
      <c r="J104" s="25"/>
      <c r="K104" s="25"/>
      <c r="L104" s="25"/>
    </row>
    <row r="105" ht="15.75" customHeight="1">
      <c r="A105" s="25"/>
      <c r="B105" s="25"/>
      <c r="C105" s="25"/>
      <c r="D105" s="25"/>
      <c r="E105" s="25"/>
      <c r="F105" s="25"/>
      <c r="G105" s="25"/>
      <c r="H105" s="25"/>
      <c r="I105" s="25"/>
      <c r="J105" s="25"/>
      <c r="K105" s="25"/>
      <c r="L105" s="25"/>
    </row>
    <row r="106" ht="15.75" customHeight="1">
      <c r="A106" s="25"/>
      <c r="B106" s="25"/>
      <c r="C106" s="25"/>
      <c r="D106" s="25"/>
      <c r="E106" s="25"/>
      <c r="F106" s="25"/>
      <c r="G106" s="25"/>
      <c r="H106" s="25"/>
      <c r="I106" s="25"/>
      <c r="J106" s="25"/>
      <c r="K106" s="25"/>
      <c r="L106" s="25"/>
    </row>
    <row r="107" ht="15.75" customHeight="1">
      <c r="A107" s="25"/>
      <c r="B107" s="25"/>
      <c r="C107" s="25"/>
      <c r="D107" s="25"/>
      <c r="E107" s="25"/>
      <c r="F107" s="25"/>
      <c r="G107" s="25"/>
      <c r="H107" s="25"/>
      <c r="I107" s="25"/>
      <c r="J107" s="25"/>
      <c r="K107" s="25"/>
      <c r="L107" s="25"/>
    </row>
    <row r="108" ht="15.75" customHeight="1">
      <c r="A108" s="25"/>
      <c r="B108" s="25"/>
      <c r="C108" s="25"/>
      <c r="D108" s="25"/>
      <c r="E108" s="25"/>
      <c r="F108" s="25"/>
      <c r="G108" s="25"/>
      <c r="H108" s="25"/>
      <c r="I108" s="25"/>
      <c r="J108" s="25"/>
      <c r="K108" s="25"/>
      <c r="L108" s="25"/>
    </row>
    <row r="109" ht="15.75" customHeight="1">
      <c r="A109" s="25"/>
      <c r="B109" s="25"/>
      <c r="C109" s="25"/>
      <c r="D109" s="25"/>
      <c r="E109" s="25"/>
      <c r="F109" s="25"/>
      <c r="G109" s="25"/>
      <c r="H109" s="25"/>
      <c r="I109" s="25"/>
      <c r="J109" s="25"/>
      <c r="K109" s="25"/>
      <c r="L109" s="25"/>
    </row>
    <row r="110" ht="15.75" customHeight="1">
      <c r="A110" s="25"/>
      <c r="B110" s="25"/>
      <c r="C110" s="25"/>
      <c r="D110" s="25"/>
      <c r="E110" s="25"/>
      <c r="F110" s="25"/>
      <c r="G110" s="25"/>
      <c r="H110" s="25"/>
      <c r="I110" s="25"/>
      <c r="J110" s="25"/>
      <c r="K110" s="25"/>
      <c r="L110" s="25"/>
    </row>
    <row r="111" ht="15.75" customHeight="1">
      <c r="A111" s="25"/>
      <c r="B111" s="25"/>
      <c r="C111" s="25"/>
      <c r="D111" s="25"/>
      <c r="E111" s="25"/>
      <c r="F111" s="25"/>
      <c r="G111" s="25"/>
      <c r="H111" s="25"/>
      <c r="I111" s="25"/>
      <c r="J111" s="25"/>
      <c r="K111" s="25"/>
      <c r="L111" s="25"/>
    </row>
    <row r="112" ht="15.75" customHeight="1">
      <c r="A112" s="25"/>
      <c r="B112" s="25"/>
      <c r="C112" s="25"/>
      <c r="D112" s="25"/>
      <c r="E112" s="25"/>
      <c r="F112" s="25"/>
      <c r="G112" s="25"/>
      <c r="H112" s="25"/>
      <c r="I112" s="25"/>
      <c r="J112" s="25"/>
      <c r="K112" s="25"/>
      <c r="L112" s="25"/>
    </row>
    <row r="113" ht="15.75" customHeight="1">
      <c r="A113" s="25"/>
      <c r="B113" s="25"/>
      <c r="C113" s="25"/>
      <c r="D113" s="25"/>
      <c r="E113" s="25"/>
      <c r="F113" s="25"/>
      <c r="G113" s="25"/>
      <c r="H113" s="25"/>
      <c r="I113" s="25"/>
      <c r="J113" s="25"/>
      <c r="K113" s="25"/>
      <c r="L113" s="25"/>
    </row>
    <row r="114" ht="15.75" customHeight="1">
      <c r="A114" s="25"/>
      <c r="B114" s="25"/>
      <c r="C114" s="25"/>
      <c r="D114" s="25"/>
      <c r="E114" s="25"/>
      <c r="F114" s="25"/>
      <c r="G114" s="25"/>
      <c r="H114" s="25"/>
      <c r="I114" s="25"/>
      <c r="J114" s="25"/>
      <c r="K114" s="25"/>
      <c r="L114" s="25"/>
    </row>
    <row r="115" ht="15.75" customHeight="1">
      <c r="A115" s="25"/>
      <c r="B115" s="25"/>
      <c r="C115" s="25"/>
      <c r="D115" s="25"/>
      <c r="E115" s="25"/>
      <c r="F115" s="25"/>
      <c r="G115" s="25"/>
      <c r="H115" s="25"/>
      <c r="I115" s="25"/>
      <c r="J115" s="25"/>
      <c r="K115" s="25"/>
      <c r="L115" s="25"/>
    </row>
    <row r="116" ht="15.75" customHeight="1">
      <c r="A116" s="25"/>
      <c r="B116" s="25"/>
      <c r="C116" s="25"/>
      <c r="D116" s="25"/>
      <c r="E116" s="25"/>
      <c r="F116" s="25"/>
      <c r="G116" s="25"/>
      <c r="H116" s="25"/>
      <c r="I116" s="25"/>
      <c r="J116" s="25"/>
      <c r="K116" s="25"/>
      <c r="L116" s="25"/>
    </row>
    <row r="117" ht="15.75" customHeight="1">
      <c r="A117" s="25"/>
      <c r="B117" s="25"/>
      <c r="C117" s="25"/>
      <c r="D117" s="25"/>
      <c r="E117" s="25"/>
      <c r="F117" s="25"/>
      <c r="G117" s="25"/>
      <c r="H117" s="25"/>
      <c r="I117" s="25"/>
      <c r="J117" s="25"/>
      <c r="K117" s="25"/>
      <c r="L117" s="25"/>
    </row>
    <row r="118" ht="15.75" customHeight="1">
      <c r="A118" s="25"/>
      <c r="B118" s="25"/>
      <c r="C118" s="25"/>
      <c r="D118" s="25"/>
      <c r="E118" s="25"/>
      <c r="F118" s="25"/>
      <c r="G118" s="25"/>
      <c r="H118" s="25"/>
      <c r="I118" s="25"/>
      <c r="J118" s="25"/>
      <c r="K118" s="25"/>
      <c r="L118" s="25"/>
    </row>
    <row r="119" ht="15.75" customHeight="1">
      <c r="A119" s="25"/>
      <c r="B119" s="25"/>
      <c r="C119" s="25"/>
      <c r="D119" s="25"/>
      <c r="E119" s="25"/>
      <c r="F119" s="25"/>
      <c r="G119" s="25"/>
      <c r="H119" s="25"/>
      <c r="I119" s="25"/>
      <c r="J119" s="25"/>
      <c r="K119" s="25"/>
      <c r="L119" s="25"/>
    </row>
    <row r="120" ht="15.75" customHeight="1">
      <c r="A120" s="25"/>
      <c r="B120" s="25"/>
      <c r="C120" s="25"/>
      <c r="D120" s="25"/>
      <c r="E120" s="25"/>
      <c r="F120" s="25"/>
      <c r="G120" s="25"/>
      <c r="H120" s="25"/>
      <c r="I120" s="25"/>
      <c r="J120" s="25"/>
      <c r="K120" s="25"/>
      <c r="L120" s="25"/>
    </row>
    <row r="121" ht="15.75" customHeight="1">
      <c r="A121" s="25"/>
      <c r="B121" s="25"/>
      <c r="C121" s="25"/>
      <c r="D121" s="25"/>
      <c r="E121" s="25"/>
      <c r="F121" s="25"/>
      <c r="G121" s="25"/>
      <c r="H121" s="25"/>
      <c r="I121" s="25"/>
      <c r="J121" s="25"/>
      <c r="K121" s="25"/>
      <c r="L121" s="25"/>
    </row>
    <row r="122" ht="15.75" customHeight="1">
      <c r="A122" s="25"/>
      <c r="B122" s="25"/>
      <c r="C122" s="25"/>
      <c r="D122" s="25"/>
      <c r="E122" s="25"/>
      <c r="F122" s="25"/>
      <c r="G122" s="25"/>
      <c r="H122" s="25"/>
      <c r="I122" s="25"/>
      <c r="J122" s="25"/>
      <c r="K122" s="25"/>
      <c r="L122" s="25"/>
    </row>
    <row r="123" ht="15.75" customHeight="1">
      <c r="A123" s="25"/>
      <c r="B123" s="25"/>
      <c r="C123" s="25"/>
      <c r="D123" s="25"/>
      <c r="E123" s="25"/>
      <c r="F123" s="25"/>
      <c r="G123" s="25"/>
      <c r="H123" s="25"/>
      <c r="I123" s="25"/>
      <c r="J123" s="25"/>
      <c r="K123" s="25"/>
      <c r="L123" s="25"/>
    </row>
    <row r="124" ht="15.75" customHeight="1">
      <c r="A124" s="25"/>
      <c r="B124" s="25"/>
      <c r="C124" s="25"/>
      <c r="D124" s="25"/>
      <c r="E124" s="25"/>
      <c r="F124" s="25"/>
      <c r="G124" s="25"/>
      <c r="H124" s="25"/>
      <c r="I124" s="25"/>
      <c r="J124" s="25"/>
      <c r="K124" s="25"/>
      <c r="L124" s="25"/>
    </row>
    <row r="125" ht="15.75" customHeight="1">
      <c r="A125" s="25"/>
      <c r="B125" s="25"/>
      <c r="C125" s="25"/>
      <c r="D125" s="25"/>
      <c r="E125" s="25"/>
      <c r="F125" s="25"/>
      <c r="G125" s="25"/>
      <c r="H125" s="25"/>
      <c r="I125" s="25"/>
      <c r="J125" s="25"/>
      <c r="K125" s="25"/>
      <c r="L125" s="25"/>
    </row>
    <row r="126" ht="15.75" customHeight="1">
      <c r="A126" s="25"/>
      <c r="B126" s="25"/>
      <c r="C126" s="25"/>
      <c r="D126" s="25"/>
      <c r="E126" s="25"/>
      <c r="F126" s="25"/>
      <c r="G126" s="25"/>
      <c r="H126" s="25"/>
      <c r="I126" s="25"/>
      <c r="J126" s="25"/>
      <c r="K126" s="25"/>
      <c r="L126" s="25"/>
    </row>
    <row r="127" ht="15.75" customHeight="1">
      <c r="A127" s="25"/>
      <c r="B127" s="25"/>
      <c r="C127" s="25"/>
      <c r="D127" s="25"/>
      <c r="E127" s="25"/>
      <c r="F127" s="25"/>
      <c r="G127" s="25"/>
      <c r="H127" s="25"/>
      <c r="I127" s="25"/>
      <c r="J127" s="25"/>
      <c r="K127" s="25"/>
      <c r="L127" s="25"/>
    </row>
    <row r="128" ht="15.75" customHeight="1">
      <c r="A128" s="25"/>
      <c r="B128" s="25"/>
      <c r="C128" s="25"/>
      <c r="D128" s="25"/>
      <c r="E128" s="25"/>
      <c r="F128" s="25"/>
      <c r="G128" s="25"/>
      <c r="H128" s="25"/>
      <c r="I128" s="25"/>
      <c r="J128" s="25"/>
      <c r="K128" s="25"/>
      <c r="L128" s="25"/>
    </row>
    <row r="129" ht="15.75" customHeight="1">
      <c r="A129" s="25"/>
      <c r="B129" s="25"/>
      <c r="C129" s="25"/>
      <c r="D129" s="25"/>
      <c r="E129" s="25"/>
      <c r="F129" s="25"/>
      <c r="G129" s="25"/>
      <c r="H129" s="25"/>
      <c r="I129" s="25"/>
      <c r="J129" s="25"/>
      <c r="K129" s="25"/>
      <c r="L129" s="25"/>
    </row>
    <row r="130" ht="15.75" customHeight="1">
      <c r="A130" s="25"/>
      <c r="B130" s="25"/>
      <c r="C130" s="25"/>
      <c r="D130" s="25"/>
      <c r="E130" s="25"/>
      <c r="F130" s="25"/>
      <c r="G130" s="25"/>
      <c r="H130" s="25"/>
      <c r="I130" s="25"/>
      <c r="J130" s="25"/>
      <c r="K130" s="25"/>
      <c r="L130" s="25"/>
    </row>
    <row r="131" ht="15.75" customHeight="1">
      <c r="A131" s="25"/>
      <c r="B131" s="25"/>
      <c r="C131" s="25"/>
      <c r="D131" s="25"/>
      <c r="E131" s="25"/>
      <c r="F131" s="25"/>
      <c r="G131" s="25"/>
      <c r="H131" s="25"/>
      <c r="I131" s="25"/>
      <c r="J131" s="25"/>
      <c r="K131" s="25"/>
      <c r="L131" s="25"/>
    </row>
    <row r="132" ht="15.75" customHeight="1">
      <c r="A132" s="25"/>
      <c r="B132" s="25"/>
      <c r="C132" s="25"/>
      <c r="D132" s="25"/>
      <c r="E132" s="25"/>
      <c r="F132" s="25"/>
      <c r="G132" s="25"/>
      <c r="H132" s="25"/>
      <c r="I132" s="25"/>
      <c r="J132" s="25"/>
      <c r="K132" s="25"/>
      <c r="L132" s="25"/>
    </row>
    <row r="133" ht="15.75" customHeight="1">
      <c r="A133" s="25"/>
      <c r="B133" s="25"/>
      <c r="C133" s="25"/>
      <c r="D133" s="25"/>
      <c r="E133" s="25"/>
      <c r="F133" s="25"/>
      <c r="G133" s="25"/>
      <c r="H133" s="25"/>
      <c r="I133" s="25"/>
      <c r="J133" s="25"/>
      <c r="K133" s="25"/>
      <c r="L133" s="25"/>
    </row>
    <row r="134" ht="15.75" customHeight="1">
      <c r="A134" s="25"/>
      <c r="B134" s="25"/>
      <c r="C134" s="25"/>
      <c r="D134" s="25"/>
      <c r="E134" s="25"/>
      <c r="F134" s="25"/>
      <c r="G134" s="25"/>
      <c r="H134" s="25"/>
      <c r="I134" s="25"/>
      <c r="J134" s="25"/>
      <c r="K134" s="25"/>
      <c r="L134" s="25"/>
    </row>
    <row r="135" ht="15.75" customHeight="1">
      <c r="A135" s="25"/>
      <c r="B135" s="25"/>
      <c r="C135" s="25"/>
      <c r="D135" s="25"/>
      <c r="E135" s="25"/>
      <c r="F135" s="25"/>
      <c r="G135" s="25"/>
      <c r="H135" s="25"/>
      <c r="I135" s="25"/>
      <c r="J135" s="25"/>
      <c r="K135" s="25"/>
      <c r="L135" s="25"/>
    </row>
    <row r="136" ht="15.75" customHeight="1">
      <c r="A136" s="25"/>
      <c r="B136" s="25"/>
      <c r="C136" s="25"/>
      <c r="D136" s="25"/>
      <c r="E136" s="25"/>
      <c r="F136" s="25"/>
      <c r="G136" s="25"/>
      <c r="H136" s="25"/>
      <c r="I136" s="25"/>
      <c r="J136" s="25"/>
      <c r="K136" s="25"/>
      <c r="L136" s="25"/>
    </row>
    <row r="137" ht="15.75" customHeight="1">
      <c r="A137" s="25"/>
      <c r="B137" s="25"/>
      <c r="C137" s="25"/>
      <c r="D137" s="25"/>
      <c r="E137" s="25"/>
      <c r="F137" s="25"/>
      <c r="G137" s="25"/>
      <c r="H137" s="25"/>
      <c r="I137" s="25"/>
      <c r="J137" s="25"/>
      <c r="K137" s="25"/>
      <c r="L137" s="25"/>
    </row>
    <row r="138" ht="15.75" customHeight="1">
      <c r="A138" s="25"/>
      <c r="B138" s="25"/>
      <c r="C138" s="25"/>
      <c r="D138" s="25"/>
      <c r="E138" s="25"/>
      <c r="F138" s="25"/>
      <c r="G138" s="25"/>
      <c r="H138" s="25"/>
      <c r="I138" s="25"/>
      <c r="J138" s="25"/>
      <c r="K138" s="25"/>
      <c r="L138" s="25"/>
    </row>
    <row r="139" ht="15.75" customHeight="1">
      <c r="A139" s="25"/>
      <c r="B139" s="25"/>
      <c r="C139" s="25"/>
      <c r="D139" s="25"/>
      <c r="E139" s="25"/>
      <c r="F139" s="25"/>
      <c r="G139" s="25"/>
      <c r="H139" s="25"/>
      <c r="I139" s="25"/>
      <c r="J139" s="25"/>
      <c r="K139" s="25"/>
      <c r="L139" s="25"/>
    </row>
    <row r="140" ht="15.75" customHeight="1">
      <c r="A140" s="25"/>
      <c r="B140" s="25"/>
      <c r="C140" s="25"/>
      <c r="D140" s="25"/>
      <c r="E140" s="25"/>
      <c r="F140" s="25"/>
      <c r="G140" s="25"/>
      <c r="H140" s="25"/>
      <c r="I140" s="25"/>
      <c r="J140" s="25"/>
      <c r="K140" s="25"/>
      <c r="L140" s="25"/>
    </row>
    <row r="141" ht="15.75" customHeight="1">
      <c r="A141" s="25"/>
      <c r="B141" s="25"/>
      <c r="C141" s="25"/>
      <c r="D141" s="25"/>
      <c r="E141" s="25"/>
      <c r="F141" s="25"/>
      <c r="G141" s="25"/>
      <c r="H141" s="25"/>
      <c r="I141" s="25"/>
      <c r="J141" s="25"/>
      <c r="K141" s="25"/>
      <c r="L141" s="25"/>
    </row>
    <row r="142" ht="15.75" customHeight="1">
      <c r="A142" s="25"/>
      <c r="B142" s="25"/>
      <c r="C142" s="25"/>
      <c r="D142" s="25"/>
      <c r="E142" s="25"/>
      <c r="F142" s="25"/>
      <c r="G142" s="25"/>
      <c r="H142" s="25"/>
      <c r="I142" s="25"/>
      <c r="J142" s="25"/>
      <c r="K142" s="25"/>
      <c r="L142" s="25"/>
    </row>
    <row r="143" ht="15.75" customHeight="1">
      <c r="A143" s="25"/>
      <c r="B143" s="25"/>
      <c r="C143" s="25"/>
      <c r="D143" s="25"/>
      <c r="E143" s="25"/>
      <c r="F143" s="25"/>
      <c r="G143" s="25"/>
      <c r="H143" s="25"/>
      <c r="I143" s="25"/>
      <c r="J143" s="25"/>
      <c r="K143" s="25"/>
      <c r="L143" s="25"/>
    </row>
    <row r="144" ht="15.75" customHeight="1">
      <c r="A144" s="25"/>
      <c r="B144" s="25"/>
      <c r="C144" s="25"/>
      <c r="D144" s="25"/>
      <c r="E144" s="25"/>
      <c r="F144" s="25"/>
      <c r="G144" s="25"/>
      <c r="H144" s="25"/>
      <c r="I144" s="25"/>
      <c r="J144" s="25"/>
      <c r="K144" s="25"/>
      <c r="L144" s="25"/>
    </row>
    <row r="145" ht="15.75" customHeight="1">
      <c r="A145" s="25"/>
      <c r="B145" s="25"/>
      <c r="C145" s="25"/>
      <c r="D145" s="25"/>
      <c r="E145" s="25"/>
      <c r="F145" s="25"/>
      <c r="G145" s="25"/>
      <c r="H145" s="25"/>
      <c r="I145" s="25"/>
      <c r="J145" s="25"/>
      <c r="K145" s="25"/>
      <c r="L145" s="25"/>
    </row>
    <row r="146" ht="15.75" customHeight="1">
      <c r="A146" s="25"/>
      <c r="B146" s="25"/>
      <c r="C146" s="25"/>
      <c r="D146" s="25"/>
      <c r="E146" s="25"/>
      <c r="F146" s="25"/>
      <c r="G146" s="25"/>
      <c r="H146" s="25"/>
      <c r="I146" s="25"/>
      <c r="J146" s="25"/>
      <c r="K146" s="25"/>
      <c r="L146" s="25"/>
    </row>
    <row r="147" ht="15.75" customHeight="1">
      <c r="A147" s="25"/>
      <c r="B147" s="25"/>
      <c r="C147" s="25"/>
      <c r="D147" s="25"/>
      <c r="E147" s="25"/>
      <c r="F147" s="25"/>
      <c r="G147" s="25"/>
      <c r="H147" s="25"/>
      <c r="I147" s="25"/>
      <c r="J147" s="25"/>
      <c r="K147" s="25"/>
      <c r="L147" s="25"/>
    </row>
    <row r="148" ht="15.75" customHeight="1">
      <c r="A148" s="25"/>
      <c r="B148" s="25"/>
      <c r="C148" s="25"/>
      <c r="D148" s="25"/>
      <c r="E148" s="25"/>
      <c r="F148" s="25"/>
      <c r="G148" s="25"/>
      <c r="H148" s="25"/>
      <c r="I148" s="25"/>
      <c r="J148" s="25"/>
      <c r="K148" s="25"/>
      <c r="L148" s="25"/>
    </row>
    <row r="149" ht="15.75" customHeight="1">
      <c r="A149" s="25"/>
      <c r="B149" s="25"/>
      <c r="C149" s="25"/>
      <c r="D149" s="25"/>
      <c r="E149" s="25"/>
      <c r="F149" s="25"/>
      <c r="G149" s="25"/>
      <c r="H149" s="25"/>
      <c r="I149" s="25"/>
      <c r="J149" s="25"/>
      <c r="K149" s="25"/>
      <c r="L149" s="25"/>
    </row>
    <row r="150" ht="15.75" customHeight="1">
      <c r="A150" s="25"/>
      <c r="B150" s="25"/>
      <c r="C150" s="25"/>
      <c r="D150" s="25"/>
      <c r="E150" s="25"/>
      <c r="F150" s="25"/>
      <c r="G150" s="25"/>
      <c r="H150" s="25"/>
      <c r="I150" s="25"/>
      <c r="J150" s="25"/>
      <c r="K150" s="25"/>
      <c r="L150" s="25"/>
    </row>
    <row r="151" ht="15.75" customHeight="1">
      <c r="A151" s="25"/>
      <c r="B151" s="25"/>
      <c r="C151" s="25"/>
      <c r="D151" s="25"/>
      <c r="E151" s="25"/>
      <c r="F151" s="25"/>
      <c r="G151" s="25"/>
      <c r="H151" s="25"/>
      <c r="I151" s="25"/>
      <c r="J151" s="25"/>
      <c r="K151" s="25"/>
      <c r="L151" s="25"/>
    </row>
    <row r="152" ht="15.75" customHeight="1">
      <c r="A152" s="25"/>
      <c r="B152" s="25"/>
      <c r="C152" s="25"/>
      <c r="D152" s="25"/>
      <c r="E152" s="25"/>
      <c r="F152" s="25"/>
      <c r="G152" s="25"/>
      <c r="H152" s="25"/>
      <c r="I152" s="25"/>
      <c r="J152" s="25"/>
      <c r="K152" s="25"/>
      <c r="L152" s="25"/>
    </row>
    <row r="153" ht="15.75" customHeight="1">
      <c r="A153" s="25"/>
      <c r="B153" s="25"/>
      <c r="C153" s="25"/>
      <c r="D153" s="25"/>
      <c r="E153" s="25"/>
      <c r="F153" s="25"/>
      <c r="G153" s="25"/>
      <c r="H153" s="25"/>
      <c r="I153" s="25"/>
      <c r="J153" s="25"/>
      <c r="K153" s="25"/>
      <c r="L153" s="25"/>
    </row>
    <row r="154" ht="15.75" customHeight="1">
      <c r="A154" s="25"/>
      <c r="B154" s="25"/>
      <c r="C154" s="25"/>
      <c r="D154" s="25"/>
      <c r="E154" s="25"/>
      <c r="F154" s="25"/>
      <c r="G154" s="25"/>
      <c r="H154" s="25"/>
      <c r="I154" s="25"/>
      <c r="J154" s="25"/>
      <c r="K154" s="25"/>
      <c r="L154" s="25"/>
    </row>
    <row r="155" ht="15.75" customHeight="1">
      <c r="A155" s="25"/>
      <c r="B155" s="25"/>
      <c r="C155" s="25"/>
      <c r="D155" s="25"/>
      <c r="E155" s="25"/>
      <c r="F155" s="25"/>
      <c r="G155" s="25"/>
      <c r="H155" s="25"/>
      <c r="I155" s="25"/>
      <c r="J155" s="25"/>
      <c r="K155" s="25"/>
      <c r="L155" s="25"/>
    </row>
    <row r="156" ht="15.75" customHeight="1">
      <c r="A156" s="25"/>
      <c r="B156" s="25"/>
      <c r="C156" s="25"/>
      <c r="D156" s="25"/>
      <c r="E156" s="25"/>
      <c r="F156" s="25"/>
      <c r="G156" s="25"/>
      <c r="H156" s="25"/>
      <c r="I156" s="25"/>
      <c r="J156" s="25"/>
      <c r="K156" s="25"/>
      <c r="L156" s="25"/>
    </row>
    <row r="157" ht="15.75" customHeight="1">
      <c r="A157" s="25"/>
      <c r="B157" s="25"/>
      <c r="C157" s="25"/>
      <c r="D157" s="25"/>
      <c r="E157" s="25"/>
      <c r="F157" s="25"/>
      <c r="G157" s="25"/>
      <c r="H157" s="25"/>
      <c r="I157" s="25"/>
      <c r="J157" s="25"/>
      <c r="K157" s="25"/>
      <c r="L157" s="25"/>
    </row>
    <row r="158" ht="15.75" customHeight="1">
      <c r="A158" s="25"/>
      <c r="B158" s="25"/>
      <c r="C158" s="25"/>
      <c r="D158" s="25"/>
      <c r="E158" s="25"/>
      <c r="F158" s="25"/>
      <c r="G158" s="25"/>
      <c r="H158" s="25"/>
      <c r="I158" s="25"/>
      <c r="J158" s="25"/>
      <c r="K158" s="25"/>
      <c r="L158" s="25"/>
    </row>
    <row r="159" ht="15.75" customHeight="1">
      <c r="A159" s="25"/>
      <c r="B159" s="25"/>
      <c r="C159" s="25"/>
      <c r="D159" s="25"/>
      <c r="E159" s="25"/>
      <c r="F159" s="25"/>
      <c r="G159" s="25"/>
      <c r="H159" s="25"/>
      <c r="I159" s="25"/>
      <c r="J159" s="25"/>
      <c r="K159" s="25"/>
      <c r="L159" s="25"/>
    </row>
    <row r="160" ht="15.75" customHeight="1">
      <c r="A160" s="25"/>
      <c r="B160" s="25"/>
      <c r="C160" s="25"/>
      <c r="D160" s="25"/>
      <c r="E160" s="25"/>
      <c r="F160" s="25"/>
      <c r="G160" s="25"/>
      <c r="H160" s="25"/>
      <c r="I160" s="25"/>
      <c r="J160" s="25"/>
      <c r="K160" s="25"/>
      <c r="L160" s="25"/>
    </row>
    <row r="161" ht="15.75" customHeight="1">
      <c r="A161" s="25"/>
      <c r="B161" s="25"/>
      <c r="C161" s="25"/>
      <c r="D161" s="25"/>
      <c r="E161" s="25"/>
      <c r="F161" s="25"/>
      <c r="G161" s="25"/>
      <c r="H161" s="25"/>
      <c r="I161" s="25"/>
      <c r="J161" s="25"/>
      <c r="K161" s="25"/>
      <c r="L161" s="25"/>
    </row>
    <row r="162" ht="15.75" customHeight="1">
      <c r="A162" s="25"/>
      <c r="B162" s="25"/>
      <c r="C162" s="25"/>
      <c r="D162" s="25"/>
      <c r="E162" s="25"/>
      <c r="F162" s="25"/>
      <c r="G162" s="25"/>
      <c r="H162" s="25"/>
      <c r="I162" s="25"/>
      <c r="J162" s="25"/>
      <c r="K162" s="25"/>
      <c r="L162" s="25"/>
    </row>
    <row r="163" ht="15.75" customHeight="1">
      <c r="A163" s="25"/>
      <c r="B163" s="25"/>
      <c r="C163" s="25"/>
      <c r="D163" s="25"/>
      <c r="E163" s="25"/>
      <c r="F163" s="25"/>
      <c r="G163" s="25"/>
      <c r="H163" s="25"/>
      <c r="I163" s="25"/>
      <c r="J163" s="25"/>
      <c r="K163" s="25"/>
      <c r="L163" s="25"/>
    </row>
    <row r="164" ht="15.75" customHeight="1">
      <c r="A164" s="25"/>
      <c r="B164" s="25"/>
      <c r="C164" s="25"/>
      <c r="D164" s="25"/>
      <c r="E164" s="25"/>
      <c r="F164" s="25"/>
      <c r="G164" s="25"/>
      <c r="H164" s="25"/>
      <c r="I164" s="25"/>
      <c r="J164" s="25"/>
      <c r="K164" s="25"/>
      <c r="L164" s="25"/>
    </row>
    <row r="165" ht="15.75" customHeight="1">
      <c r="A165" s="25"/>
      <c r="B165" s="25"/>
      <c r="C165" s="25"/>
      <c r="D165" s="25"/>
      <c r="E165" s="25"/>
      <c r="F165" s="25"/>
      <c r="G165" s="25"/>
      <c r="H165" s="25"/>
      <c r="I165" s="25"/>
      <c r="J165" s="25"/>
      <c r="K165" s="25"/>
      <c r="L165" s="25"/>
    </row>
    <row r="166" ht="15.75" customHeight="1">
      <c r="A166" s="25"/>
      <c r="B166" s="25"/>
      <c r="C166" s="25"/>
      <c r="D166" s="25"/>
      <c r="E166" s="25"/>
      <c r="F166" s="25"/>
      <c r="G166" s="25"/>
      <c r="H166" s="25"/>
      <c r="I166" s="25"/>
      <c r="J166" s="25"/>
      <c r="K166" s="25"/>
      <c r="L166" s="25"/>
    </row>
    <row r="167" ht="15.75" customHeight="1">
      <c r="A167" s="25"/>
      <c r="B167" s="25"/>
      <c r="C167" s="25"/>
      <c r="D167" s="25"/>
      <c r="E167" s="25"/>
      <c r="F167" s="25"/>
      <c r="G167" s="25"/>
      <c r="H167" s="25"/>
      <c r="I167" s="25"/>
      <c r="J167" s="25"/>
      <c r="K167" s="25"/>
      <c r="L167" s="25"/>
    </row>
    <row r="168" ht="15.75" customHeight="1">
      <c r="A168" s="25"/>
      <c r="B168" s="25"/>
      <c r="C168" s="25"/>
      <c r="D168" s="25"/>
      <c r="E168" s="25"/>
      <c r="F168" s="25"/>
      <c r="G168" s="25"/>
      <c r="H168" s="25"/>
      <c r="I168" s="25"/>
      <c r="J168" s="25"/>
      <c r="K168" s="25"/>
      <c r="L168" s="25"/>
    </row>
    <row r="169" ht="15.75" customHeight="1">
      <c r="A169" s="25"/>
      <c r="B169" s="25"/>
      <c r="C169" s="25"/>
      <c r="D169" s="25"/>
      <c r="E169" s="25"/>
      <c r="F169" s="25"/>
      <c r="G169" s="25"/>
      <c r="H169" s="25"/>
      <c r="I169" s="25"/>
      <c r="J169" s="25"/>
      <c r="K169" s="25"/>
      <c r="L169" s="25"/>
    </row>
    <row r="170" ht="15.75" customHeight="1">
      <c r="A170" s="25"/>
      <c r="B170" s="25"/>
      <c r="C170" s="25"/>
      <c r="D170" s="25"/>
      <c r="E170" s="25"/>
      <c r="F170" s="25"/>
      <c r="G170" s="25"/>
      <c r="H170" s="25"/>
      <c r="I170" s="25"/>
      <c r="J170" s="25"/>
      <c r="K170" s="25"/>
      <c r="L170" s="25"/>
    </row>
    <row r="171" ht="15.75" customHeight="1">
      <c r="A171" s="25"/>
      <c r="B171" s="25"/>
      <c r="C171" s="25"/>
      <c r="D171" s="25"/>
      <c r="E171" s="25"/>
      <c r="F171" s="25"/>
      <c r="G171" s="25"/>
      <c r="H171" s="25"/>
      <c r="I171" s="25"/>
      <c r="J171" s="25"/>
      <c r="K171" s="25"/>
      <c r="L171" s="25"/>
    </row>
    <row r="172" ht="15.75" customHeight="1">
      <c r="A172" s="25"/>
      <c r="B172" s="25"/>
      <c r="C172" s="25"/>
      <c r="D172" s="25"/>
      <c r="E172" s="25"/>
      <c r="F172" s="25"/>
      <c r="G172" s="25"/>
      <c r="H172" s="25"/>
      <c r="I172" s="25"/>
      <c r="J172" s="25"/>
      <c r="K172" s="25"/>
      <c r="L172" s="25"/>
    </row>
    <row r="173" ht="15.75" customHeight="1">
      <c r="A173" s="25"/>
      <c r="B173" s="25"/>
      <c r="C173" s="25"/>
      <c r="D173" s="25"/>
      <c r="E173" s="25"/>
      <c r="F173" s="25"/>
      <c r="G173" s="25"/>
      <c r="H173" s="25"/>
      <c r="I173" s="25"/>
      <c r="J173" s="25"/>
      <c r="K173" s="25"/>
      <c r="L173" s="25"/>
    </row>
    <row r="174" ht="15.75" customHeight="1">
      <c r="A174" s="25"/>
      <c r="B174" s="25"/>
      <c r="C174" s="25"/>
      <c r="D174" s="25"/>
      <c r="E174" s="25"/>
      <c r="F174" s="25"/>
      <c r="G174" s="25"/>
      <c r="H174" s="25"/>
      <c r="I174" s="25"/>
      <c r="J174" s="25"/>
      <c r="K174" s="25"/>
      <c r="L174" s="25"/>
    </row>
    <row r="175" ht="15.75" customHeight="1">
      <c r="A175" s="25"/>
      <c r="B175" s="25"/>
      <c r="C175" s="25"/>
      <c r="D175" s="25"/>
      <c r="E175" s="25"/>
      <c r="F175" s="25"/>
      <c r="G175" s="25"/>
      <c r="H175" s="25"/>
      <c r="I175" s="25"/>
      <c r="J175" s="25"/>
      <c r="K175" s="25"/>
      <c r="L175" s="25"/>
    </row>
    <row r="176" ht="15.75" customHeight="1">
      <c r="A176" s="25"/>
      <c r="B176" s="25"/>
      <c r="C176" s="25"/>
      <c r="D176" s="25"/>
      <c r="E176" s="25"/>
      <c r="F176" s="25"/>
      <c r="G176" s="25"/>
      <c r="H176" s="25"/>
      <c r="I176" s="25"/>
      <c r="J176" s="25"/>
      <c r="K176" s="25"/>
      <c r="L176" s="25"/>
    </row>
    <row r="177" ht="15.75" customHeight="1">
      <c r="A177" s="25"/>
      <c r="B177" s="25"/>
      <c r="C177" s="25"/>
      <c r="D177" s="25"/>
      <c r="E177" s="25"/>
      <c r="F177" s="25"/>
      <c r="G177" s="25"/>
      <c r="H177" s="25"/>
      <c r="I177" s="25"/>
      <c r="J177" s="25"/>
      <c r="K177" s="25"/>
      <c r="L177" s="25"/>
    </row>
    <row r="178" ht="15.75" customHeight="1">
      <c r="A178" s="25"/>
      <c r="B178" s="25"/>
      <c r="C178" s="25"/>
      <c r="D178" s="25"/>
      <c r="E178" s="25"/>
      <c r="F178" s="25"/>
      <c r="G178" s="25"/>
      <c r="H178" s="25"/>
      <c r="I178" s="25"/>
      <c r="J178" s="25"/>
      <c r="K178" s="25"/>
      <c r="L178" s="25"/>
    </row>
    <row r="179" ht="15.75" customHeight="1">
      <c r="A179" s="25"/>
      <c r="B179" s="25"/>
      <c r="C179" s="25"/>
      <c r="D179" s="25"/>
      <c r="E179" s="25"/>
      <c r="F179" s="25"/>
      <c r="G179" s="25"/>
      <c r="H179" s="25"/>
      <c r="I179" s="25"/>
      <c r="J179" s="25"/>
      <c r="K179" s="25"/>
      <c r="L179" s="25"/>
    </row>
    <row r="180" ht="15.75" customHeight="1">
      <c r="A180" s="25"/>
      <c r="B180" s="25"/>
      <c r="C180" s="25"/>
      <c r="D180" s="25"/>
      <c r="E180" s="25"/>
      <c r="F180" s="25"/>
      <c r="G180" s="25"/>
      <c r="H180" s="25"/>
      <c r="I180" s="25"/>
      <c r="J180" s="25"/>
      <c r="K180" s="25"/>
      <c r="L180" s="25"/>
    </row>
    <row r="181" ht="15.75" customHeight="1">
      <c r="A181" s="25"/>
      <c r="B181" s="25"/>
      <c r="C181" s="25"/>
      <c r="D181" s="25"/>
      <c r="E181" s="25"/>
      <c r="F181" s="25"/>
      <c r="G181" s="25"/>
      <c r="H181" s="25"/>
      <c r="I181" s="25"/>
      <c r="J181" s="25"/>
      <c r="K181" s="25"/>
      <c r="L181" s="25"/>
    </row>
    <row r="182" ht="15.75" customHeight="1">
      <c r="A182" s="25"/>
      <c r="B182" s="25"/>
      <c r="C182" s="25"/>
      <c r="D182" s="25"/>
      <c r="E182" s="25"/>
      <c r="F182" s="25"/>
      <c r="G182" s="25"/>
      <c r="H182" s="25"/>
      <c r="I182" s="25"/>
      <c r="J182" s="25"/>
      <c r="K182" s="25"/>
      <c r="L182" s="25"/>
    </row>
    <row r="183" ht="15.75" customHeight="1">
      <c r="A183" s="25"/>
      <c r="B183" s="25"/>
      <c r="C183" s="25"/>
      <c r="D183" s="25"/>
      <c r="E183" s="25"/>
      <c r="F183" s="25"/>
      <c r="G183" s="25"/>
      <c r="H183" s="25"/>
      <c r="I183" s="25"/>
      <c r="J183" s="25"/>
      <c r="K183" s="25"/>
      <c r="L183" s="25"/>
    </row>
    <row r="184" ht="15.75" customHeight="1">
      <c r="A184" s="25"/>
      <c r="B184" s="25"/>
      <c r="C184" s="25"/>
      <c r="D184" s="25"/>
      <c r="E184" s="25"/>
      <c r="F184" s="25"/>
      <c r="G184" s="25"/>
      <c r="H184" s="25"/>
      <c r="I184" s="25"/>
      <c r="J184" s="25"/>
      <c r="K184" s="25"/>
      <c r="L184" s="25"/>
    </row>
    <row r="185" ht="15.75" customHeight="1">
      <c r="A185" s="25"/>
      <c r="B185" s="25"/>
      <c r="C185" s="25"/>
      <c r="D185" s="25"/>
      <c r="E185" s="25"/>
      <c r="F185" s="25"/>
      <c r="G185" s="25"/>
      <c r="H185" s="25"/>
      <c r="I185" s="25"/>
      <c r="J185" s="25"/>
      <c r="K185" s="25"/>
      <c r="L185" s="25"/>
    </row>
    <row r="186" ht="15.75" customHeight="1">
      <c r="A186" s="25"/>
      <c r="B186" s="25"/>
      <c r="C186" s="25"/>
      <c r="D186" s="25"/>
      <c r="E186" s="25"/>
      <c r="F186" s="25"/>
      <c r="G186" s="25"/>
      <c r="H186" s="25"/>
      <c r="I186" s="25"/>
      <c r="J186" s="25"/>
      <c r="K186" s="25"/>
      <c r="L186" s="25"/>
    </row>
    <row r="187" ht="15.75" customHeight="1">
      <c r="A187" s="25"/>
      <c r="B187" s="25"/>
      <c r="C187" s="25"/>
      <c r="D187" s="25"/>
      <c r="E187" s="25"/>
      <c r="F187" s="25"/>
      <c r="G187" s="25"/>
      <c r="H187" s="25"/>
      <c r="I187" s="25"/>
      <c r="J187" s="25"/>
      <c r="K187" s="25"/>
      <c r="L187" s="25"/>
    </row>
    <row r="188" ht="15.75" customHeight="1">
      <c r="A188" s="25"/>
      <c r="B188" s="25"/>
      <c r="C188" s="25"/>
      <c r="D188" s="25"/>
      <c r="E188" s="25"/>
      <c r="F188" s="25"/>
      <c r="G188" s="25"/>
      <c r="H188" s="25"/>
      <c r="I188" s="25"/>
      <c r="J188" s="25"/>
      <c r="K188" s="25"/>
      <c r="L188" s="25"/>
    </row>
    <row r="189" ht="15.75" customHeight="1">
      <c r="A189" s="25"/>
      <c r="B189" s="25"/>
      <c r="C189" s="25"/>
      <c r="D189" s="25"/>
      <c r="E189" s="25"/>
      <c r="F189" s="25"/>
      <c r="G189" s="25"/>
      <c r="H189" s="25"/>
      <c r="I189" s="25"/>
      <c r="J189" s="25"/>
      <c r="K189" s="25"/>
      <c r="L189" s="25"/>
    </row>
    <row r="190" ht="15.75" customHeight="1">
      <c r="A190" s="25"/>
      <c r="B190" s="25"/>
      <c r="C190" s="25"/>
      <c r="D190" s="25"/>
      <c r="E190" s="25"/>
      <c r="F190" s="25"/>
      <c r="G190" s="25"/>
      <c r="H190" s="25"/>
      <c r="I190" s="25"/>
      <c r="J190" s="25"/>
      <c r="K190" s="25"/>
      <c r="L190" s="25"/>
    </row>
    <row r="191" ht="15.75" customHeight="1">
      <c r="A191" s="25"/>
      <c r="B191" s="25"/>
      <c r="C191" s="25"/>
      <c r="D191" s="25"/>
      <c r="E191" s="25"/>
      <c r="F191" s="25"/>
      <c r="G191" s="25"/>
      <c r="H191" s="25"/>
      <c r="I191" s="25"/>
      <c r="J191" s="25"/>
      <c r="K191" s="25"/>
      <c r="L191" s="25"/>
    </row>
    <row r="192" ht="15.75" customHeight="1">
      <c r="A192" s="25"/>
      <c r="B192" s="25"/>
      <c r="C192" s="25"/>
      <c r="D192" s="25"/>
      <c r="E192" s="25"/>
      <c r="F192" s="25"/>
      <c r="G192" s="25"/>
      <c r="H192" s="25"/>
      <c r="I192" s="25"/>
      <c r="J192" s="25"/>
      <c r="K192" s="25"/>
      <c r="L192" s="25"/>
    </row>
    <row r="193" ht="15.75" customHeight="1">
      <c r="A193" s="25"/>
      <c r="B193" s="25"/>
      <c r="C193" s="25"/>
      <c r="D193" s="25"/>
      <c r="E193" s="25"/>
      <c r="F193" s="25"/>
      <c r="G193" s="25"/>
      <c r="H193" s="25"/>
      <c r="I193" s="25"/>
      <c r="J193" s="25"/>
      <c r="K193" s="25"/>
      <c r="L193" s="25"/>
    </row>
    <row r="194" ht="15.75" customHeight="1">
      <c r="A194" s="25"/>
      <c r="B194" s="25"/>
      <c r="C194" s="25"/>
      <c r="D194" s="25"/>
      <c r="E194" s="25"/>
      <c r="F194" s="25"/>
      <c r="G194" s="25"/>
      <c r="H194" s="25"/>
      <c r="I194" s="25"/>
      <c r="J194" s="25"/>
      <c r="K194" s="25"/>
      <c r="L194" s="25"/>
    </row>
    <row r="195" ht="15.75" customHeight="1">
      <c r="A195" s="25"/>
      <c r="B195" s="25"/>
      <c r="C195" s="25"/>
      <c r="D195" s="25"/>
      <c r="E195" s="25"/>
      <c r="F195" s="25"/>
      <c r="G195" s="25"/>
      <c r="H195" s="25"/>
      <c r="I195" s="25"/>
      <c r="J195" s="25"/>
      <c r="K195" s="25"/>
      <c r="L195" s="25"/>
    </row>
    <row r="196" ht="15.75" customHeight="1">
      <c r="A196" s="25"/>
      <c r="B196" s="25"/>
      <c r="C196" s="25"/>
      <c r="D196" s="25"/>
      <c r="E196" s="25"/>
      <c r="F196" s="25"/>
      <c r="G196" s="25"/>
      <c r="H196" s="25"/>
      <c r="I196" s="25"/>
      <c r="J196" s="25"/>
      <c r="K196" s="25"/>
      <c r="L196" s="25"/>
    </row>
    <row r="197" ht="15.75" customHeight="1">
      <c r="A197" s="25"/>
      <c r="B197" s="25"/>
      <c r="C197" s="25"/>
      <c r="D197" s="25"/>
      <c r="E197" s="25"/>
      <c r="F197" s="25"/>
      <c r="G197" s="25"/>
      <c r="H197" s="25"/>
      <c r="I197" s="25"/>
      <c r="J197" s="25"/>
      <c r="K197" s="25"/>
      <c r="L197" s="25"/>
    </row>
    <row r="198" ht="15.75" customHeight="1">
      <c r="A198" s="25"/>
      <c r="B198" s="25"/>
      <c r="C198" s="25"/>
      <c r="D198" s="25"/>
      <c r="E198" s="25"/>
      <c r="F198" s="25"/>
      <c r="G198" s="25"/>
      <c r="H198" s="25"/>
      <c r="I198" s="25"/>
      <c r="J198" s="25"/>
      <c r="K198" s="25"/>
      <c r="L198" s="25"/>
    </row>
    <row r="199" ht="15.75" customHeight="1">
      <c r="A199" s="25"/>
      <c r="B199" s="25"/>
      <c r="C199" s="25"/>
      <c r="D199" s="25"/>
      <c r="E199" s="25"/>
      <c r="F199" s="25"/>
      <c r="G199" s="25"/>
      <c r="H199" s="25"/>
      <c r="I199" s="25"/>
      <c r="J199" s="25"/>
      <c r="K199" s="25"/>
      <c r="L199" s="25"/>
    </row>
    <row r="200" ht="15.75" customHeight="1">
      <c r="A200" s="25"/>
      <c r="B200" s="25"/>
      <c r="C200" s="25"/>
      <c r="D200" s="25"/>
      <c r="E200" s="25"/>
      <c r="F200" s="25"/>
      <c r="G200" s="25"/>
      <c r="H200" s="25"/>
      <c r="I200" s="25"/>
      <c r="J200" s="25"/>
      <c r="K200" s="25"/>
      <c r="L200" s="25"/>
    </row>
    <row r="201" ht="15.75" customHeight="1">
      <c r="A201" s="25"/>
      <c r="B201" s="25"/>
      <c r="C201" s="25"/>
      <c r="D201" s="25"/>
      <c r="E201" s="25"/>
      <c r="F201" s="25"/>
      <c r="G201" s="25"/>
      <c r="H201" s="25"/>
      <c r="I201" s="25"/>
      <c r="J201" s="25"/>
      <c r="K201" s="25"/>
      <c r="L201" s="25"/>
    </row>
    <row r="202" ht="15.75" customHeight="1">
      <c r="A202" s="25"/>
      <c r="B202" s="25"/>
      <c r="C202" s="25"/>
      <c r="D202" s="25"/>
      <c r="E202" s="25"/>
      <c r="F202" s="25"/>
      <c r="G202" s="25"/>
      <c r="H202" s="25"/>
      <c r="I202" s="25"/>
      <c r="J202" s="25"/>
      <c r="K202" s="25"/>
      <c r="L202" s="25"/>
    </row>
    <row r="203" ht="15.75" customHeight="1">
      <c r="A203" s="25"/>
      <c r="B203" s="25"/>
      <c r="C203" s="25"/>
      <c r="D203" s="25"/>
      <c r="E203" s="25"/>
      <c r="F203" s="25"/>
      <c r="G203" s="25"/>
      <c r="H203" s="25"/>
      <c r="I203" s="25"/>
      <c r="J203" s="25"/>
      <c r="K203" s="25"/>
      <c r="L203" s="25"/>
    </row>
    <row r="204" ht="15.75" customHeight="1">
      <c r="A204" s="25"/>
      <c r="B204" s="25"/>
      <c r="C204" s="25"/>
      <c r="D204" s="25"/>
      <c r="E204" s="25"/>
      <c r="F204" s="25"/>
      <c r="G204" s="25"/>
      <c r="H204" s="25"/>
      <c r="I204" s="25"/>
      <c r="J204" s="25"/>
      <c r="K204" s="25"/>
      <c r="L204" s="25"/>
    </row>
    <row r="205" ht="15.75" customHeight="1">
      <c r="A205" s="25"/>
      <c r="B205" s="25"/>
      <c r="C205" s="25"/>
      <c r="D205" s="25"/>
      <c r="E205" s="25"/>
      <c r="F205" s="25"/>
      <c r="G205" s="25"/>
      <c r="H205" s="25"/>
      <c r="I205" s="25"/>
      <c r="J205" s="25"/>
      <c r="K205" s="25"/>
      <c r="L205" s="25"/>
    </row>
    <row r="206" ht="15.75" customHeight="1">
      <c r="A206" s="25"/>
      <c r="B206" s="25"/>
      <c r="C206" s="25"/>
      <c r="D206" s="25"/>
      <c r="E206" s="25"/>
      <c r="F206" s="25"/>
      <c r="G206" s="25"/>
      <c r="H206" s="25"/>
      <c r="I206" s="25"/>
      <c r="J206" s="25"/>
      <c r="K206" s="25"/>
      <c r="L206" s="25"/>
    </row>
    <row r="207" ht="15.75" customHeight="1">
      <c r="A207" s="25"/>
      <c r="B207" s="25"/>
      <c r="C207" s="25"/>
      <c r="D207" s="25"/>
      <c r="E207" s="25"/>
      <c r="F207" s="25"/>
      <c r="G207" s="25"/>
      <c r="H207" s="25"/>
      <c r="I207" s="25"/>
      <c r="J207" s="25"/>
      <c r="K207" s="25"/>
      <c r="L207" s="25"/>
    </row>
    <row r="208" ht="15.75" customHeight="1">
      <c r="A208" s="25"/>
      <c r="B208" s="25"/>
      <c r="C208" s="25"/>
      <c r="D208" s="25"/>
      <c r="E208" s="25"/>
      <c r="F208" s="25"/>
      <c r="G208" s="25"/>
      <c r="H208" s="25"/>
      <c r="I208" s="25"/>
      <c r="J208" s="25"/>
      <c r="K208" s="25"/>
      <c r="L208" s="25"/>
    </row>
    <row r="209" ht="15.75" customHeight="1">
      <c r="A209" s="25"/>
      <c r="B209" s="25"/>
      <c r="C209" s="25"/>
      <c r="D209" s="25"/>
      <c r="E209" s="25"/>
      <c r="F209" s="25"/>
      <c r="G209" s="25"/>
      <c r="H209" s="25"/>
      <c r="I209" s="25"/>
      <c r="J209" s="25"/>
      <c r="K209" s="25"/>
      <c r="L209" s="25"/>
    </row>
    <row r="210" ht="15.75" customHeight="1">
      <c r="A210" s="25"/>
      <c r="B210" s="25"/>
      <c r="C210" s="25"/>
      <c r="D210" s="25"/>
      <c r="E210" s="25"/>
      <c r="F210" s="25"/>
      <c r="G210" s="25"/>
      <c r="H210" s="25"/>
      <c r="I210" s="25"/>
      <c r="J210" s="25"/>
      <c r="K210" s="25"/>
      <c r="L210" s="25"/>
    </row>
    <row r="211" ht="15.75" customHeight="1">
      <c r="A211" s="25"/>
      <c r="B211" s="25"/>
      <c r="C211" s="25"/>
      <c r="D211" s="25"/>
      <c r="E211" s="25"/>
      <c r="F211" s="25"/>
      <c r="G211" s="25"/>
      <c r="H211" s="25"/>
      <c r="I211" s="25"/>
      <c r="J211" s="25"/>
      <c r="K211" s="25"/>
      <c r="L211" s="25"/>
    </row>
    <row r="212" ht="15.75" customHeight="1">
      <c r="A212" s="25"/>
      <c r="B212" s="25"/>
      <c r="C212" s="25"/>
      <c r="D212" s="25"/>
      <c r="E212" s="25"/>
      <c r="F212" s="25"/>
      <c r="G212" s="25"/>
      <c r="H212" s="25"/>
      <c r="I212" s="25"/>
      <c r="J212" s="25"/>
      <c r="K212" s="25"/>
      <c r="L212" s="25"/>
    </row>
    <row r="213" ht="15.75" customHeight="1">
      <c r="A213" s="25"/>
      <c r="B213" s="25"/>
      <c r="C213" s="25"/>
      <c r="D213" s="25"/>
      <c r="E213" s="25"/>
      <c r="F213" s="25"/>
      <c r="G213" s="25"/>
      <c r="H213" s="25"/>
      <c r="I213" s="25"/>
      <c r="J213" s="25"/>
      <c r="K213" s="25"/>
      <c r="L213" s="25"/>
    </row>
    <row r="214" ht="15.75" customHeight="1">
      <c r="A214" s="25"/>
      <c r="B214" s="25"/>
      <c r="C214" s="25"/>
      <c r="D214" s="25"/>
      <c r="E214" s="25"/>
      <c r="F214" s="25"/>
      <c r="G214" s="25"/>
      <c r="H214" s="25"/>
      <c r="I214" s="25"/>
      <c r="J214" s="25"/>
      <c r="K214" s="25"/>
      <c r="L214" s="25"/>
    </row>
    <row r="215" ht="15.75" customHeight="1">
      <c r="A215" s="25"/>
      <c r="B215" s="25"/>
      <c r="C215" s="25"/>
      <c r="D215" s="25"/>
      <c r="E215" s="25"/>
      <c r="F215" s="25"/>
      <c r="G215" s="25"/>
      <c r="H215" s="25"/>
      <c r="I215" s="25"/>
      <c r="J215" s="25"/>
      <c r="K215" s="25"/>
      <c r="L215" s="25"/>
    </row>
    <row r="216" ht="15.75" customHeight="1">
      <c r="A216" s="25"/>
      <c r="B216" s="25"/>
      <c r="C216" s="25"/>
      <c r="D216" s="25"/>
      <c r="E216" s="25"/>
      <c r="F216" s="25"/>
      <c r="G216" s="25"/>
      <c r="H216" s="25"/>
      <c r="I216" s="25"/>
      <c r="J216" s="25"/>
      <c r="K216" s="25"/>
      <c r="L216" s="25"/>
    </row>
    <row r="217" ht="15.75" customHeight="1">
      <c r="A217" s="25"/>
      <c r="B217" s="25"/>
      <c r="C217" s="25"/>
      <c r="D217" s="25"/>
      <c r="E217" s="25"/>
      <c r="F217" s="25"/>
      <c r="G217" s="25"/>
      <c r="H217" s="25"/>
      <c r="I217" s="25"/>
      <c r="J217" s="25"/>
      <c r="K217" s="25"/>
      <c r="L217" s="25"/>
    </row>
    <row r="218" ht="15.75" customHeight="1">
      <c r="A218" s="25"/>
      <c r="B218" s="25"/>
      <c r="C218" s="25"/>
      <c r="D218" s="25"/>
      <c r="E218" s="25"/>
      <c r="F218" s="25"/>
      <c r="G218" s="25"/>
      <c r="H218" s="25"/>
      <c r="I218" s="25"/>
      <c r="J218" s="25"/>
      <c r="K218" s="25"/>
      <c r="L218" s="25"/>
    </row>
    <row r="219" ht="15.75" customHeight="1">
      <c r="A219" s="25"/>
      <c r="B219" s="25"/>
      <c r="C219" s="25"/>
      <c r="D219" s="25"/>
      <c r="E219" s="25"/>
      <c r="F219" s="25"/>
      <c r="G219" s="25"/>
      <c r="H219" s="25"/>
      <c r="I219" s="25"/>
      <c r="J219" s="25"/>
      <c r="K219" s="25"/>
      <c r="L219" s="25"/>
    </row>
    <row r="220" ht="15.75" customHeight="1">
      <c r="A220" s="25"/>
      <c r="B220" s="25"/>
      <c r="C220" s="25"/>
      <c r="D220" s="25"/>
      <c r="E220" s="25"/>
      <c r="F220" s="25"/>
      <c r="G220" s="25"/>
      <c r="H220" s="25"/>
      <c r="I220" s="25"/>
      <c r="J220" s="25"/>
      <c r="K220" s="25"/>
      <c r="L220" s="25"/>
    </row>
    <row r="221" ht="15.75" customHeight="1">
      <c r="A221" s="25"/>
      <c r="B221" s="25"/>
      <c r="C221" s="25"/>
      <c r="D221" s="25"/>
      <c r="E221" s="25"/>
      <c r="F221" s="25"/>
      <c r="G221" s="25"/>
      <c r="H221" s="25"/>
      <c r="I221" s="25"/>
      <c r="J221" s="25"/>
      <c r="K221" s="25"/>
      <c r="L221" s="25"/>
    </row>
    <row r="222" ht="15.75" customHeight="1">
      <c r="A222" s="25"/>
      <c r="B222" s="25"/>
      <c r="C222" s="25"/>
      <c r="D222" s="25"/>
      <c r="E222" s="25"/>
      <c r="F222" s="25"/>
      <c r="G222" s="25"/>
      <c r="H222" s="25"/>
      <c r="I222" s="25"/>
      <c r="J222" s="25"/>
      <c r="K222" s="25"/>
      <c r="L222" s="25"/>
    </row>
    <row r="223" ht="15.75" customHeight="1">
      <c r="A223" s="25"/>
      <c r="B223" s="25"/>
      <c r="C223" s="25"/>
      <c r="D223" s="25"/>
      <c r="E223" s="25"/>
      <c r="F223" s="25"/>
      <c r="G223" s="25"/>
      <c r="H223" s="25"/>
      <c r="I223" s="25"/>
      <c r="J223" s="25"/>
      <c r="K223" s="25"/>
      <c r="L223" s="25"/>
    </row>
    <row r="224" ht="15.75" customHeight="1">
      <c r="A224" s="25"/>
      <c r="B224" s="25"/>
      <c r="C224" s="25"/>
      <c r="D224" s="25"/>
      <c r="E224" s="25"/>
      <c r="F224" s="25"/>
      <c r="G224" s="25"/>
      <c r="H224" s="25"/>
      <c r="I224" s="25"/>
      <c r="J224" s="25"/>
      <c r="K224" s="25"/>
      <c r="L224" s="25"/>
    </row>
    <row r="225" ht="15.75" customHeight="1">
      <c r="A225" s="25"/>
      <c r="B225" s="25"/>
      <c r="C225" s="25"/>
      <c r="D225" s="25"/>
      <c r="E225" s="25"/>
      <c r="F225" s="25"/>
      <c r="G225" s="25"/>
      <c r="H225" s="25"/>
      <c r="I225" s="25"/>
      <c r="J225" s="25"/>
      <c r="K225" s="25"/>
      <c r="L225" s="25"/>
    </row>
    <row r="226" ht="15.75" customHeight="1">
      <c r="A226" s="25"/>
      <c r="B226" s="25"/>
      <c r="C226" s="25"/>
      <c r="D226" s="25"/>
      <c r="E226" s="25"/>
      <c r="F226" s="25"/>
      <c r="G226" s="25"/>
      <c r="H226" s="25"/>
      <c r="I226" s="25"/>
      <c r="J226" s="25"/>
      <c r="K226" s="25"/>
      <c r="L226" s="25"/>
    </row>
    <row r="227" ht="15.75" customHeight="1">
      <c r="A227" s="25"/>
      <c r="B227" s="25"/>
      <c r="C227" s="25"/>
      <c r="D227" s="25"/>
      <c r="E227" s="25"/>
      <c r="F227" s="25"/>
      <c r="G227" s="25"/>
      <c r="H227" s="25"/>
      <c r="I227" s="25"/>
      <c r="J227" s="25"/>
      <c r="K227" s="25"/>
      <c r="L227" s="25"/>
    </row>
    <row r="228" ht="15.75" customHeight="1">
      <c r="A228" s="25"/>
      <c r="B228" s="25"/>
      <c r="C228" s="25"/>
      <c r="D228" s="25"/>
      <c r="E228" s="25"/>
      <c r="F228" s="25"/>
      <c r="G228" s="25"/>
      <c r="H228" s="25"/>
      <c r="I228" s="25"/>
      <c r="J228" s="25"/>
      <c r="K228" s="25"/>
      <c r="L228" s="25"/>
    </row>
    <row r="229" ht="15.75" customHeight="1">
      <c r="A229" s="25"/>
      <c r="B229" s="25"/>
      <c r="C229" s="25"/>
      <c r="D229" s="25"/>
      <c r="E229" s="25"/>
      <c r="F229" s="25"/>
      <c r="G229" s="25"/>
      <c r="H229" s="25"/>
      <c r="I229" s="25"/>
      <c r="J229" s="25"/>
      <c r="K229" s="25"/>
      <c r="L229" s="25"/>
    </row>
    <row r="230" ht="15.75" customHeight="1">
      <c r="A230" s="25"/>
      <c r="B230" s="25"/>
      <c r="C230" s="25"/>
      <c r="D230" s="25"/>
      <c r="E230" s="25"/>
      <c r="F230" s="25"/>
      <c r="G230" s="25"/>
      <c r="H230" s="25"/>
      <c r="I230" s="25"/>
      <c r="J230" s="25"/>
      <c r="K230" s="25"/>
      <c r="L230" s="25"/>
    </row>
    <row r="231" ht="15.75" customHeight="1">
      <c r="A231" s="25"/>
      <c r="B231" s="25"/>
      <c r="C231" s="25"/>
      <c r="D231" s="25"/>
      <c r="E231" s="25"/>
      <c r="F231" s="25"/>
      <c r="G231" s="25"/>
      <c r="H231" s="25"/>
      <c r="I231" s="25"/>
      <c r="J231" s="25"/>
      <c r="K231" s="25"/>
      <c r="L231" s="25"/>
    </row>
    <row r="232" ht="15.75" customHeight="1">
      <c r="A232" s="25"/>
      <c r="B232" s="25"/>
      <c r="C232" s="25"/>
      <c r="D232" s="25"/>
      <c r="E232" s="25"/>
      <c r="F232" s="25"/>
      <c r="G232" s="25"/>
      <c r="H232" s="25"/>
      <c r="I232" s="25"/>
      <c r="J232" s="25"/>
      <c r="K232" s="25"/>
      <c r="L232" s="25"/>
    </row>
    <row r="233" ht="15.75" customHeight="1">
      <c r="A233" s="25"/>
      <c r="B233" s="25"/>
      <c r="C233" s="25"/>
      <c r="D233" s="25"/>
      <c r="E233" s="25"/>
      <c r="F233" s="25"/>
      <c r="G233" s="25"/>
      <c r="H233" s="25"/>
      <c r="I233" s="25"/>
      <c r="J233" s="25"/>
      <c r="K233" s="25"/>
      <c r="L233" s="25"/>
    </row>
    <row r="234" ht="15.75" customHeight="1">
      <c r="A234" s="25"/>
      <c r="B234" s="25"/>
      <c r="C234" s="25"/>
      <c r="D234" s="25"/>
      <c r="E234" s="25"/>
      <c r="F234" s="25"/>
      <c r="G234" s="25"/>
      <c r="H234" s="25"/>
      <c r="I234" s="25"/>
      <c r="J234" s="25"/>
      <c r="K234" s="25"/>
      <c r="L234" s="25"/>
    </row>
    <row r="235" ht="15.75" customHeight="1">
      <c r="A235" s="25"/>
      <c r="B235" s="25"/>
      <c r="C235" s="25"/>
      <c r="D235" s="25"/>
      <c r="E235" s="25"/>
      <c r="F235" s="25"/>
      <c r="G235" s="25"/>
      <c r="H235" s="25"/>
      <c r="I235" s="25"/>
      <c r="J235" s="25"/>
      <c r="K235" s="25"/>
      <c r="L235" s="25"/>
    </row>
    <row r="236" ht="15.75" customHeight="1">
      <c r="A236" s="25"/>
      <c r="B236" s="25"/>
      <c r="C236" s="25"/>
      <c r="D236" s="25"/>
      <c r="E236" s="25"/>
      <c r="F236" s="25"/>
      <c r="G236" s="25"/>
      <c r="H236" s="25"/>
      <c r="I236" s="25"/>
      <c r="J236" s="25"/>
      <c r="K236" s="25"/>
      <c r="L236" s="25"/>
    </row>
    <row r="237" ht="15.75" customHeight="1">
      <c r="A237" s="25"/>
      <c r="B237" s="25"/>
      <c r="C237" s="25"/>
      <c r="D237" s="25"/>
      <c r="E237" s="25"/>
      <c r="F237" s="25"/>
      <c r="G237" s="25"/>
      <c r="H237" s="25"/>
      <c r="I237" s="25"/>
      <c r="J237" s="25"/>
      <c r="K237" s="25"/>
      <c r="L237" s="25"/>
    </row>
    <row r="238" ht="15.75" customHeight="1">
      <c r="A238" s="25"/>
      <c r="B238" s="25"/>
      <c r="C238" s="25"/>
      <c r="D238" s="25"/>
      <c r="E238" s="25"/>
      <c r="F238" s="25"/>
      <c r="G238" s="25"/>
      <c r="H238" s="25"/>
      <c r="I238" s="25"/>
      <c r="J238" s="25"/>
      <c r="K238" s="25"/>
      <c r="L238" s="25"/>
    </row>
    <row r="239" ht="15.75" customHeight="1">
      <c r="A239" s="25"/>
      <c r="B239" s="25"/>
      <c r="C239" s="25"/>
      <c r="D239" s="25"/>
      <c r="E239" s="25"/>
      <c r="F239" s="25"/>
      <c r="G239" s="25"/>
      <c r="H239" s="25"/>
      <c r="I239" s="25"/>
      <c r="J239" s="25"/>
      <c r="K239" s="25"/>
      <c r="L239" s="25"/>
    </row>
    <row r="240" ht="15.75" customHeight="1">
      <c r="A240" s="25"/>
      <c r="B240" s="25"/>
      <c r="C240" s="25"/>
      <c r="D240" s="25"/>
      <c r="E240" s="25"/>
      <c r="F240" s="25"/>
      <c r="G240" s="25"/>
      <c r="H240" s="25"/>
      <c r="I240" s="25"/>
      <c r="J240" s="25"/>
      <c r="K240" s="25"/>
      <c r="L240" s="25"/>
    </row>
    <row r="241" ht="15.75" customHeight="1">
      <c r="A241" s="25"/>
      <c r="B241" s="25"/>
      <c r="C241" s="25"/>
      <c r="D241" s="25"/>
      <c r="E241" s="25"/>
      <c r="F241" s="25"/>
      <c r="G241" s="25"/>
      <c r="H241" s="25"/>
      <c r="I241" s="25"/>
      <c r="J241" s="25"/>
      <c r="K241" s="25"/>
      <c r="L241" s="25"/>
    </row>
    <row r="242" ht="15.75" customHeight="1">
      <c r="A242" s="25"/>
      <c r="B242" s="25"/>
      <c r="C242" s="25"/>
      <c r="D242" s="25"/>
      <c r="E242" s="25"/>
      <c r="F242" s="25"/>
      <c r="G242" s="25"/>
      <c r="H242" s="25"/>
      <c r="I242" s="25"/>
      <c r="J242" s="25"/>
      <c r="K242" s="25"/>
      <c r="L242" s="25"/>
    </row>
    <row r="243" ht="15.75" customHeight="1">
      <c r="A243" s="25"/>
      <c r="B243" s="25"/>
      <c r="C243" s="25"/>
      <c r="D243" s="25"/>
      <c r="E243" s="25"/>
      <c r="F243" s="25"/>
      <c r="G243" s="25"/>
      <c r="H243" s="25"/>
      <c r="I243" s="25"/>
      <c r="J243" s="25"/>
      <c r="K243" s="25"/>
      <c r="L243" s="25"/>
    </row>
    <row r="244" ht="15.75" customHeight="1">
      <c r="A244" s="25"/>
      <c r="B244" s="25"/>
      <c r="C244" s="25"/>
      <c r="D244" s="25"/>
      <c r="E244" s="25"/>
      <c r="F244" s="25"/>
      <c r="G244" s="25"/>
      <c r="H244" s="25"/>
      <c r="I244" s="25"/>
      <c r="J244" s="25"/>
      <c r="K244" s="25"/>
      <c r="L244" s="25"/>
    </row>
    <row r="245" ht="15.75" customHeight="1">
      <c r="A245" s="25"/>
      <c r="B245" s="25"/>
      <c r="C245" s="25"/>
      <c r="D245" s="25"/>
      <c r="E245" s="25"/>
      <c r="F245" s="25"/>
      <c r="G245" s="25"/>
      <c r="H245" s="25"/>
      <c r="I245" s="25"/>
      <c r="J245" s="25"/>
      <c r="K245" s="25"/>
      <c r="L245" s="25"/>
    </row>
    <row r="246" ht="15.75" customHeight="1">
      <c r="A246" s="25"/>
      <c r="B246" s="25"/>
      <c r="C246" s="25"/>
      <c r="D246" s="25"/>
      <c r="E246" s="25"/>
      <c r="F246" s="25"/>
      <c r="G246" s="25"/>
      <c r="H246" s="25"/>
      <c r="I246" s="25"/>
      <c r="J246" s="25"/>
      <c r="K246" s="25"/>
      <c r="L246" s="25"/>
    </row>
    <row r="247" ht="15.75" customHeight="1">
      <c r="A247" s="25"/>
      <c r="B247" s="25"/>
      <c r="C247" s="25"/>
      <c r="D247" s="25"/>
      <c r="E247" s="25"/>
      <c r="F247" s="25"/>
      <c r="G247" s="25"/>
      <c r="H247" s="25"/>
      <c r="I247" s="25"/>
      <c r="J247" s="25"/>
      <c r="K247" s="25"/>
      <c r="L247" s="25"/>
    </row>
    <row r="248" ht="15.75" customHeight="1">
      <c r="A248" s="25"/>
      <c r="B248" s="25"/>
      <c r="C248" s="25"/>
      <c r="D248" s="25"/>
      <c r="E248" s="25"/>
      <c r="F248" s="25"/>
      <c r="G248" s="25"/>
      <c r="H248" s="25"/>
      <c r="I248" s="25"/>
      <c r="J248" s="25"/>
      <c r="K248" s="25"/>
      <c r="L248" s="25"/>
    </row>
    <row r="249" ht="15.75" customHeight="1">
      <c r="A249" s="25"/>
      <c r="B249" s="25"/>
      <c r="C249" s="25"/>
      <c r="D249" s="25"/>
      <c r="E249" s="25"/>
      <c r="F249" s="25"/>
      <c r="G249" s="25"/>
      <c r="H249" s="25"/>
      <c r="I249" s="25"/>
      <c r="J249" s="25"/>
      <c r="K249" s="25"/>
      <c r="L249" s="25"/>
    </row>
    <row r="250" ht="15.75" customHeight="1">
      <c r="A250" s="25"/>
      <c r="B250" s="25"/>
      <c r="C250" s="25"/>
      <c r="D250" s="25"/>
      <c r="E250" s="25"/>
      <c r="F250" s="25"/>
      <c r="G250" s="25"/>
      <c r="H250" s="25"/>
      <c r="I250" s="25"/>
      <c r="J250" s="25"/>
      <c r="K250" s="25"/>
      <c r="L250" s="25"/>
    </row>
    <row r="251" ht="15.75" customHeight="1">
      <c r="A251" s="25"/>
      <c r="B251" s="25"/>
      <c r="C251" s="25"/>
      <c r="D251" s="25"/>
      <c r="E251" s="25"/>
      <c r="F251" s="25"/>
      <c r="G251" s="25"/>
      <c r="H251" s="25"/>
      <c r="I251" s="25"/>
      <c r="J251" s="25"/>
      <c r="K251" s="25"/>
      <c r="L251" s="25"/>
    </row>
    <row r="252" ht="15.75" customHeight="1">
      <c r="A252" s="25"/>
      <c r="B252" s="25"/>
      <c r="C252" s="25"/>
      <c r="D252" s="25"/>
      <c r="E252" s="25"/>
      <c r="F252" s="25"/>
      <c r="G252" s="25"/>
      <c r="H252" s="25"/>
      <c r="I252" s="25"/>
      <c r="J252" s="25"/>
      <c r="K252" s="25"/>
      <c r="L252" s="25"/>
    </row>
    <row r="253" ht="15.75" customHeight="1">
      <c r="A253" s="25"/>
      <c r="B253" s="25"/>
      <c r="C253" s="25"/>
      <c r="D253" s="25"/>
      <c r="E253" s="25"/>
      <c r="F253" s="25"/>
      <c r="G253" s="25"/>
      <c r="H253" s="25"/>
      <c r="I253" s="25"/>
      <c r="J253" s="25"/>
      <c r="K253" s="25"/>
      <c r="L253" s="25"/>
    </row>
    <row r="254" ht="15.75" customHeight="1">
      <c r="A254" s="25"/>
      <c r="B254" s="25"/>
      <c r="C254" s="25"/>
      <c r="D254" s="25"/>
      <c r="E254" s="25"/>
      <c r="F254" s="25"/>
      <c r="G254" s="25"/>
      <c r="H254" s="25"/>
      <c r="I254" s="25"/>
      <c r="J254" s="25"/>
      <c r="K254" s="25"/>
      <c r="L254" s="25"/>
    </row>
    <row r="255" ht="15.75" customHeight="1">
      <c r="A255" s="25"/>
      <c r="B255" s="25"/>
      <c r="C255" s="25"/>
      <c r="D255" s="25"/>
      <c r="E255" s="25"/>
      <c r="F255" s="25"/>
      <c r="G255" s="25"/>
      <c r="H255" s="25"/>
      <c r="I255" s="25"/>
      <c r="J255" s="25"/>
      <c r="K255" s="25"/>
      <c r="L255" s="25"/>
    </row>
    <row r="256" ht="15.75" customHeight="1">
      <c r="A256" s="25"/>
      <c r="B256" s="25"/>
      <c r="C256" s="25"/>
      <c r="D256" s="25"/>
      <c r="E256" s="25"/>
      <c r="F256" s="25"/>
      <c r="G256" s="25"/>
      <c r="H256" s="25"/>
      <c r="I256" s="25"/>
      <c r="J256" s="25"/>
      <c r="K256" s="25"/>
      <c r="L256" s="25"/>
    </row>
    <row r="257" ht="15.75" customHeight="1">
      <c r="A257" s="25"/>
      <c r="B257" s="25"/>
      <c r="C257" s="25"/>
      <c r="D257" s="25"/>
      <c r="E257" s="25"/>
      <c r="F257" s="25"/>
      <c r="G257" s="25"/>
      <c r="H257" s="25"/>
      <c r="I257" s="25"/>
      <c r="J257" s="25"/>
      <c r="K257" s="25"/>
      <c r="L257" s="25"/>
    </row>
    <row r="258" ht="15.75" customHeight="1">
      <c r="A258" s="25"/>
      <c r="B258" s="25"/>
      <c r="C258" s="25"/>
      <c r="D258" s="25"/>
      <c r="E258" s="25"/>
      <c r="F258" s="25"/>
      <c r="G258" s="25"/>
      <c r="H258" s="25"/>
      <c r="I258" s="25"/>
      <c r="J258" s="25"/>
      <c r="K258" s="25"/>
      <c r="L258" s="25"/>
    </row>
    <row r="259" ht="15.75" customHeight="1">
      <c r="A259" s="25"/>
      <c r="B259" s="25"/>
      <c r="C259" s="25"/>
      <c r="D259" s="25"/>
      <c r="E259" s="25"/>
      <c r="F259" s="25"/>
      <c r="G259" s="25"/>
      <c r="H259" s="25"/>
      <c r="I259" s="25"/>
      <c r="J259" s="25"/>
      <c r="K259" s="25"/>
      <c r="L259" s="25"/>
    </row>
    <row r="260" ht="15.75" customHeight="1">
      <c r="A260" s="25"/>
      <c r="B260" s="25"/>
      <c r="C260" s="25"/>
      <c r="D260" s="25"/>
      <c r="E260" s="25"/>
      <c r="F260" s="25"/>
      <c r="G260" s="25"/>
      <c r="H260" s="25"/>
      <c r="I260" s="25"/>
      <c r="J260" s="25"/>
      <c r="K260" s="25"/>
      <c r="L260" s="25"/>
    </row>
    <row r="261" ht="15.75" customHeight="1">
      <c r="A261" s="25"/>
      <c r="B261" s="25"/>
      <c r="C261" s="25"/>
      <c r="D261" s="25"/>
      <c r="E261" s="25"/>
      <c r="F261" s="25"/>
      <c r="G261" s="25"/>
      <c r="H261" s="25"/>
      <c r="I261" s="25"/>
      <c r="J261" s="25"/>
      <c r="K261" s="25"/>
      <c r="L261" s="25"/>
    </row>
    <row r="262" ht="15.75" customHeight="1">
      <c r="A262" s="25"/>
      <c r="B262" s="25"/>
      <c r="C262" s="25"/>
      <c r="D262" s="25"/>
      <c r="E262" s="25"/>
      <c r="F262" s="25"/>
      <c r="G262" s="25"/>
      <c r="H262" s="25"/>
      <c r="I262" s="25"/>
      <c r="J262" s="25"/>
      <c r="K262" s="25"/>
      <c r="L262" s="25"/>
    </row>
    <row r="263" ht="15.75" customHeight="1">
      <c r="A263" s="25"/>
      <c r="B263" s="25"/>
      <c r="C263" s="25"/>
      <c r="D263" s="25"/>
      <c r="E263" s="25"/>
      <c r="F263" s="25"/>
      <c r="G263" s="25"/>
      <c r="H263" s="25"/>
      <c r="I263" s="25"/>
      <c r="J263" s="25"/>
      <c r="K263" s="25"/>
      <c r="L263" s="25"/>
    </row>
    <row r="264" ht="15.75" customHeight="1">
      <c r="A264" s="25"/>
      <c r="B264" s="25"/>
      <c r="C264" s="25"/>
      <c r="D264" s="25"/>
      <c r="E264" s="25"/>
      <c r="F264" s="25"/>
      <c r="G264" s="25"/>
      <c r="H264" s="25"/>
      <c r="I264" s="25"/>
      <c r="J264" s="25"/>
      <c r="K264" s="25"/>
      <c r="L264" s="25"/>
    </row>
    <row r="265" ht="15.75" customHeight="1">
      <c r="A265" s="25"/>
      <c r="B265" s="25"/>
      <c r="C265" s="25"/>
      <c r="D265" s="25"/>
      <c r="E265" s="25"/>
      <c r="F265" s="25"/>
      <c r="G265" s="25"/>
      <c r="H265" s="25"/>
      <c r="I265" s="25"/>
      <c r="J265" s="25"/>
      <c r="K265" s="25"/>
      <c r="L265" s="25"/>
    </row>
    <row r="266" ht="15.75" customHeight="1">
      <c r="A266" s="25"/>
      <c r="B266" s="25"/>
      <c r="C266" s="25"/>
      <c r="D266" s="25"/>
      <c r="E266" s="25"/>
      <c r="F266" s="25"/>
      <c r="G266" s="25"/>
      <c r="H266" s="25"/>
      <c r="I266" s="25"/>
      <c r="J266" s="25"/>
      <c r="K266" s="25"/>
      <c r="L266" s="25"/>
    </row>
    <row r="267" ht="15.75" customHeight="1">
      <c r="A267" s="25"/>
      <c r="B267" s="25"/>
      <c r="C267" s="25"/>
      <c r="D267" s="25"/>
      <c r="E267" s="25"/>
      <c r="F267" s="25"/>
      <c r="G267" s="25"/>
      <c r="H267" s="25"/>
      <c r="I267" s="25"/>
      <c r="J267" s="25"/>
      <c r="K267" s="25"/>
      <c r="L267" s="25"/>
    </row>
    <row r="268" ht="15.75" customHeight="1">
      <c r="A268" s="25"/>
      <c r="B268" s="25"/>
      <c r="C268" s="25"/>
      <c r="D268" s="25"/>
      <c r="E268" s="25"/>
      <c r="F268" s="25"/>
      <c r="G268" s="25"/>
      <c r="H268" s="25"/>
      <c r="I268" s="25"/>
      <c r="J268" s="25"/>
      <c r="K268" s="25"/>
      <c r="L268" s="25"/>
    </row>
    <row r="269" ht="15.75" customHeight="1">
      <c r="A269" s="25"/>
      <c r="B269" s="25"/>
      <c r="C269" s="25"/>
      <c r="D269" s="25"/>
      <c r="E269" s="25"/>
      <c r="F269" s="25"/>
      <c r="G269" s="25"/>
      <c r="H269" s="25"/>
      <c r="I269" s="25"/>
      <c r="J269" s="25"/>
      <c r="K269" s="25"/>
      <c r="L269" s="25"/>
    </row>
    <row r="270" ht="15.75" customHeight="1">
      <c r="A270" s="25"/>
      <c r="B270" s="25"/>
      <c r="C270" s="25"/>
      <c r="D270" s="25"/>
      <c r="E270" s="25"/>
      <c r="F270" s="25"/>
      <c r="G270" s="25"/>
      <c r="H270" s="25"/>
      <c r="I270" s="25"/>
      <c r="J270" s="25"/>
      <c r="K270" s="25"/>
      <c r="L270" s="25"/>
    </row>
    <row r="271" ht="15.75" customHeight="1">
      <c r="A271" s="25"/>
      <c r="B271" s="25"/>
      <c r="C271" s="25"/>
      <c r="D271" s="25"/>
      <c r="E271" s="25"/>
      <c r="F271" s="25"/>
      <c r="G271" s="25"/>
      <c r="H271" s="25"/>
      <c r="I271" s="25"/>
      <c r="J271" s="25"/>
      <c r="K271" s="25"/>
      <c r="L271" s="25"/>
    </row>
    <row r="272" ht="15.75" customHeight="1">
      <c r="A272" s="25"/>
      <c r="B272" s="25"/>
      <c r="C272" s="25"/>
      <c r="D272" s="25"/>
      <c r="E272" s="25"/>
      <c r="F272" s="25"/>
      <c r="G272" s="25"/>
      <c r="H272" s="25"/>
      <c r="I272" s="25"/>
      <c r="J272" s="25"/>
      <c r="K272" s="25"/>
      <c r="L272" s="25"/>
    </row>
    <row r="273" ht="15.75" customHeight="1">
      <c r="A273" s="25"/>
      <c r="B273" s="25"/>
      <c r="C273" s="25"/>
      <c r="D273" s="25"/>
      <c r="E273" s="25"/>
      <c r="F273" s="25"/>
      <c r="G273" s="25"/>
      <c r="H273" s="25"/>
      <c r="I273" s="25"/>
      <c r="J273" s="25"/>
      <c r="K273" s="25"/>
      <c r="L273" s="25"/>
    </row>
    <row r="274" ht="15.75" customHeight="1">
      <c r="A274" s="25"/>
      <c r="B274" s="25"/>
      <c r="C274" s="25"/>
      <c r="D274" s="25"/>
      <c r="E274" s="25"/>
      <c r="F274" s="25"/>
      <c r="G274" s="25"/>
      <c r="H274" s="25"/>
      <c r="I274" s="25"/>
      <c r="J274" s="25"/>
      <c r="K274" s="25"/>
      <c r="L274" s="25"/>
    </row>
    <row r="275" ht="15.75" customHeight="1">
      <c r="A275" s="25"/>
      <c r="B275" s="25"/>
      <c r="C275" s="25"/>
      <c r="D275" s="25"/>
      <c r="E275" s="25"/>
      <c r="F275" s="25"/>
      <c r="G275" s="25"/>
      <c r="H275" s="25"/>
      <c r="I275" s="25"/>
      <c r="J275" s="25"/>
      <c r="K275" s="25"/>
      <c r="L275" s="25"/>
    </row>
    <row r="276" ht="15.75" customHeight="1">
      <c r="A276" s="25"/>
      <c r="B276" s="25"/>
      <c r="C276" s="25"/>
      <c r="D276" s="25"/>
      <c r="E276" s="25"/>
      <c r="F276" s="25"/>
      <c r="G276" s="25"/>
      <c r="H276" s="25"/>
      <c r="I276" s="25"/>
      <c r="J276" s="25"/>
      <c r="K276" s="25"/>
      <c r="L276" s="25"/>
    </row>
    <row r="277" ht="15.75" customHeight="1">
      <c r="A277" s="25"/>
      <c r="B277" s="25"/>
      <c r="C277" s="25"/>
      <c r="D277" s="25"/>
      <c r="E277" s="25"/>
      <c r="F277" s="25"/>
      <c r="G277" s="25"/>
      <c r="H277" s="25"/>
      <c r="I277" s="25"/>
      <c r="J277" s="25"/>
      <c r="K277" s="25"/>
      <c r="L277" s="25"/>
    </row>
    <row r="278" ht="15.75" customHeight="1">
      <c r="A278" s="25"/>
      <c r="B278" s="25"/>
      <c r="C278" s="25"/>
      <c r="D278" s="25"/>
      <c r="E278" s="25"/>
      <c r="F278" s="25"/>
      <c r="G278" s="25"/>
      <c r="H278" s="25"/>
      <c r="I278" s="25"/>
      <c r="J278" s="25"/>
      <c r="K278" s="25"/>
      <c r="L278" s="25"/>
    </row>
    <row r="279" ht="15.75" customHeight="1">
      <c r="A279" s="25"/>
      <c r="B279" s="25"/>
      <c r="C279" s="25"/>
      <c r="D279" s="25"/>
      <c r="E279" s="25"/>
      <c r="F279" s="25"/>
      <c r="G279" s="25"/>
      <c r="H279" s="25"/>
      <c r="I279" s="25"/>
      <c r="J279" s="25"/>
      <c r="K279" s="25"/>
      <c r="L279" s="25"/>
    </row>
    <row r="280" ht="15.75" customHeight="1">
      <c r="A280" s="25"/>
      <c r="B280" s="25"/>
      <c r="C280" s="25"/>
      <c r="D280" s="25"/>
      <c r="E280" s="25"/>
      <c r="F280" s="25"/>
      <c r="G280" s="25"/>
      <c r="H280" s="25"/>
      <c r="I280" s="25"/>
      <c r="J280" s="25"/>
      <c r="K280" s="25"/>
      <c r="L280" s="25"/>
    </row>
    <row r="281" ht="15.75" customHeight="1">
      <c r="A281" s="25"/>
      <c r="B281" s="25"/>
      <c r="C281" s="25"/>
      <c r="D281" s="25"/>
      <c r="E281" s="25"/>
      <c r="F281" s="25"/>
      <c r="G281" s="25"/>
      <c r="H281" s="25"/>
      <c r="I281" s="25"/>
      <c r="J281" s="25"/>
      <c r="K281" s="25"/>
      <c r="L281" s="25"/>
    </row>
    <row r="282" ht="15.75" customHeight="1">
      <c r="A282" s="25"/>
      <c r="B282" s="25"/>
      <c r="C282" s="25"/>
      <c r="D282" s="25"/>
      <c r="E282" s="25"/>
      <c r="F282" s="25"/>
      <c r="G282" s="25"/>
      <c r="H282" s="25"/>
      <c r="I282" s="25"/>
      <c r="J282" s="25"/>
      <c r="K282" s="25"/>
      <c r="L282" s="25"/>
    </row>
    <row r="283" ht="15.75" customHeight="1">
      <c r="A283" s="25"/>
      <c r="B283" s="25"/>
      <c r="C283" s="25"/>
      <c r="D283" s="25"/>
      <c r="E283" s="25"/>
      <c r="F283" s="25"/>
      <c r="G283" s="25"/>
      <c r="H283" s="25"/>
      <c r="I283" s="25"/>
      <c r="J283" s="25"/>
      <c r="K283" s="25"/>
      <c r="L283" s="25"/>
    </row>
    <row r="284" ht="15.75" customHeight="1">
      <c r="A284" s="25"/>
      <c r="B284" s="25"/>
      <c r="C284" s="25"/>
      <c r="D284" s="25"/>
      <c r="E284" s="25"/>
      <c r="F284" s="25"/>
      <c r="G284" s="25"/>
      <c r="H284" s="25"/>
      <c r="I284" s="25"/>
      <c r="J284" s="25"/>
      <c r="K284" s="25"/>
      <c r="L284" s="25"/>
    </row>
    <row r="285" ht="15.75" customHeight="1">
      <c r="A285" s="25"/>
      <c r="B285" s="25"/>
      <c r="C285" s="25"/>
      <c r="D285" s="25"/>
      <c r="E285" s="25"/>
      <c r="F285" s="25"/>
      <c r="G285" s="25"/>
      <c r="H285" s="25"/>
      <c r="I285" s="25"/>
      <c r="J285" s="25"/>
      <c r="K285" s="25"/>
      <c r="L285" s="25"/>
    </row>
    <row r="286" ht="15.75" customHeight="1">
      <c r="A286" s="25"/>
      <c r="B286" s="25"/>
      <c r="C286" s="25"/>
      <c r="D286" s="25"/>
      <c r="E286" s="25"/>
      <c r="F286" s="25"/>
      <c r="G286" s="25"/>
      <c r="H286" s="25"/>
      <c r="I286" s="25"/>
      <c r="J286" s="25"/>
      <c r="K286" s="25"/>
      <c r="L286" s="25"/>
    </row>
    <row r="287" ht="15.75" customHeight="1">
      <c r="A287" s="25"/>
      <c r="B287" s="25"/>
      <c r="C287" s="25"/>
      <c r="D287" s="25"/>
      <c r="E287" s="25"/>
      <c r="F287" s="25"/>
      <c r="G287" s="25"/>
      <c r="H287" s="25"/>
      <c r="I287" s="25"/>
      <c r="J287" s="25"/>
      <c r="K287" s="25"/>
      <c r="L287" s="25"/>
    </row>
    <row r="288" ht="15.75" customHeight="1">
      <c r="A288" s="25"/>
      <c r="B288" s="25"/>
      <c r="C288" s="25"/>
      <c r="D288" s="25"/>
      <c r="E288" s="25"/>
      <c r="F288" s="25"/>
      <c r="G288" s="25"/>
      <c r="H288" s="25"/>
      <c r="I288" s="25"/>
      <c r="J288" s="25"/>
      <c r="K288" s="25"/>
      <c r="L288" s="25"/>
    </row>
    <row r="289" ht="15.75" customHeight="1">
      <c r="A289" s="25"/>
      <c r="B289" s="25"/>
      <c r="C289" s="25"/>
      <c r="D289" s="25"/>
      <c r="E289" s="25"/>
      <c r="F289" s="25"/>
      <c r="G289" s="25"/>
      <c r="H289" s="25"/>
      <c r="I289" s="25"/>
      <c r="J289" s="25"/>
      <c r="K289" s="25"/>
      <c r="L289" s="25"/>
    </row>
    <row r="290" ht="15.75" customHeight="1">
      <c r="A290" s="25"/>
      <c r="B290" s="25"/>
      <c r="C290" s="25"/>
      <c r="D290" s="25"/>
      <c r="E290" s="25"/>
      <c r="F290" s="25"/>
      <c r="G290" s="25"/>
      <c r="H290" s="25"/>
      <c r="I290" s="25"/>
      <c r="J290" s="25"/>
      <c r="K290" s="25"/>
      <c r="L290" s="25"/>
    </row>
    <row r="291" ht="15.75" customHeight="1">
      <c r="A291" s="25"/>
      <c r="B291" s="25"/>
      <c r="C291" s="25"/>
      <c r="D291" s="25"/>
      <c r="E291" s="25"/>
      <c r="F291" s="25"/>
      <c r="G291" s="25"/>
      <c r="H291" s="25"/>
      <c r="I291" s="25"/>
      <c r="J291" s="25"/>
      <c r="K291" s="25"/>
      <c r="L291" s="25"/>
    </row>
    <row r="292" ht="15.75" customHeight="1">
      <c r="A292" s="25"/>
      <c r="B292" s="25"/>
      <c r="C292" s="25"/>
      <c r="D292" s="25"/>
      <c r="E292" s="25"/>
      <c r="F292" s="25"/>
      <c r="G292" s="25"/>
      <c r="H292" s="25"/>
      <c r="I292" s="25"/>
      <c r="J292" s="25"/>
      <c r="K292" s="25"/>
      <c r="L292" s="25"/>
    </row>
    <row r="293" ht="15.75" customHeight="1">
      <c r="A293" s="25"/>
      <c r="B293" s="25"/>
      <c r="C293" s="25"/>
      <c r="D293" s="25"/>
      <c r="E293" s="25"/>
      <c r="F293" s="25"/>
      <c r="G293" s="25"/>
      <c r="H293" s="25"/>
      <c r="I293" s="25"/>
      <c r="J293" s="25"/>
      <c r="K293" s="25"/>
      <c r="L293" s="25"/>
    </row>
    <row r="294" ht="15.75" customHeight="1">
      <c r="A294" s="25"/>
      <c r="B294" s="25"/>
      <c r="C294" s="25"/>
      <c r="D294" s="25"/>
      <c r="E294" s="25"/>
      <c r="F294" s="25"/>
      <c r="G294" s="25"/>
      <c r="H294" s="25"/>
      <c r="I294" s="25"/>
      <c r="J294" s="25"/>
      <c r="K294" s="25"/>
      <c r="L294" s="25"/>
    </row>
    <row r="295" ht="15.75" customHeight="1">
      <c r="A295" s="25"/>
      <c r="B295" s="25"/>
      <c r="C295" s="25"/>
      <c r="D295" s="25"/>
      <c r="E295" s="25"/>
      <c r="F295" s="25"/>
      <c r="G295" s="25"/>
      <c r="H295" s="25"/>
      <c r="I295" s="25"/>
      <c r="J295" s="25"/>
      <c r="K295" s="25"/>
      <c r="L295" s="25"/>
    </row>
    <row r="296" ht="15.75" customHeight="1">
      <c r="A296" s="25"/>
      <c r="B296" s="25"/>
      <c r="C296" s="25"/>
      <c r="D296" s="25"/>
      <c r="E296" s="25"/>
      <c r="F296" s="25"/>
      <c r="G296" s="25"/>
      <c r="H296" s="25"/>
      <c r="I296" s="25"/>
      <c r="J296" s="25"/>
      <c r="K296" s="25"/>
      <c r="L296" s="25"/>
    </row>
    <row r="297" ht="15.75" customHeight="1">
      <c r="A297" s="25"/>
      <c r="B297" s="25"/>
      <c r="C297" s="25"/>
      <c r="D297" s="25"/>
      <c r="E297" s="25"/>
      <c r="F297" s="25"/>
      <c r="G297" s="25"/>
      <c r="H297" s="25"/>
      <c r="I297" s="25"/>
      <c r="J297" s="25"/>
      <c r="K297" s="25"/>
      <c r="L297" s="25"/>
    </row>
    <row r="298" ht="15.75" customHeight="1">
      <c r="A298" s="25"/>
      <c r="B298" s="25"/>
      <c r="C298" s="25"/>
      <c r="D298" s="25"/>
      <c r="E298" s="25"/>
      <c r="F298" s="25"/>
      <c r="G298" s="25"/>
      <c r="H298" s="25"/>
      <c r="I298" s="25"/>
      <c r="J298" s="25"/>
      <c r="K298" s="25"/>
      <c r="L298" s="25"/>
    </row>
    <row r="299" ht="15.75" customHeight="1">
      <c r="A299" s="25"/>
      <c r="B299" s="25"/>
      <c r="C299" s="25"/>
      <c r="D299" s="25"/>
      <c r="E299" s="25"/>
      <c r="F299" s="25"/>
      <c r="G299" s="25"/>
      <c r="H299" s="25"/>
      <c r="I299" s="25"/>
      <c r="J299" s="25"/>
      <c r="K299" s="25"/>
      <c r="L299" s="25"/>
    </row>
    <row r="300" ht="15.75" customHeight="1">
      <c r="A300" s="25"/>
      <c r="B300" s="25"/>
      <c r="C300" s="25"/>
      <c r="D300" s="25"/>
      <c r="E300" s="25"/>
      <c r="F300" s="25"/>
      <c r="G300" s="25"/>
      <c r="H300" s="25"/>
      <c r="I300" s="25"/>
      <c r="J300" s="25"/>
      <c r="K300" s="25"/>
      <c r="L300" s="25"/>
    </row>
    <row r="301" ht="15.75" customHeight="1">
      <c r="A301" s="25"/>
      <c r="B301" s="25"/>
      <c r="C301" s="25"/>
      <c r="D301" s="25"/>
      <c r="E301" s="25"/>
      <c r="F301" s="25"/>
      <c r="G301" s="25"/>
      <c r="H301" s="25"/>
      <c r="I301" s="25"/>
      <c r="J301" s="25"/>
      <c r="K301" s="25"/>
      <c r="L301" s="25"/>
    </row>
    <row r="302" ht="15.75" customHeight="1">
      <c r="A302" s="25"/>
      <c r="B302" s="25"/>
      <c r="C302" s="25"/>
      <c r="D302" s="25"/>
      <c r="E302" s="25"/>
      <c r="F302" s="25"/>
      <c r="G302" s="25"/>
      <c r="H302" s="25"/>
      <c r="I302" s="25"/>
      <c r="J302" s="25"/>
      <c r="K302" s="25"/>
      <c r="L302" s="25"/>
    </row>
    <row r="303" ht="15.75" customHeight="1">
      <c r="A303" s="25"/>
      <c r="B303" s="25"/>
      <c r="C303" s="25"/>
      <c r="D303" s="25"/>
      <c r="E303" s="25"/>
      <c r="F303" s="25"/>
      <c r="G303" s="25"/>
      <c r="H303" s="25"/>
      <c r="I303" s="25"/>
      <c r="J303" s="25"/>
      <c r="K303" s="25"/>
      <c r="L303" s="25"/>
    </row>
    <row r="304" ht="15.75" customHeight="1">
      <c r="A304" s="25"/>
      <c r="B304" s="25"/>
      <c r="C304" s="25"/>
      <c r="D304" s="25"/>
      <c r="E304" s="25"/>
      <c r="F304" s="25"/>
      <c r="G304" s="25"/>
      <c r="H304" s="25"/>
      <c r="I304" s="25"/>
      <c r="J304" s="25"/>
      <c r="K304" s="25"/>
      <c r="L304" s="25"/>
    </row>
    <row r="305" ht="15.75" customHeight="1">
      <c r="A305" s="25"/>
      <c r="B305" s="25"/>
      <c r="C305" s="25"/>
      <c r="D305" s="25"/>
      <c r="E305" s="25"/>
      <c r="F305" s="25"/>
      <c r="G305" s="25"/>
      <c r="H305" s="25"/>
      <c r="I305" s="25"/>
      <c r="J305" s="25"/>
      <c r="K305" s="25"/>
      <c r="L305" s="25"/>
    </row>
    <row r="306" ht="15.75" customHeight="1">
      <c r="A306" s="25"/>
      <c r="B306" s="25"/>
      <c r="C306" s="25"/>
      <c r="D306" s="25"/>
      <c r="E306" s="25"/>
      <c r="F306" s="25"/>
      <c r="G306" s="25"/>
      <c r="H306" s="25"/>
      <c r="I306" s="25"/>
      <c r="J306" s="25"/>
      <c r="K306" s="25"/>
      <c r="L306" s="25"/>
    </row>
    <row r="307" ht="15.75" customHeight="1">
      <c r="A307" s="25"/>
      <c r="B307" s="25"/>
      <c r="C307" s="25"/>
      <c r="D307" s="25"/>
      <c r="E307" s="25"/>
      <c r="F307" s="25"/>
      <c r="G307" s="25"/>
      <c r="H307" s="25"/>
      <c r="I307" s="25"/>
      <c r="J307" s="25"/>
      <c r="K307" s="25"/>
      <c r="L307" s="25"/>
    </row>
    <row r="308" ht="15.75" customHeight="1">
      <c r="A308" s="25"/>
      <c r="B308" s="25"/>
      <c r="C308" s="25"/>
      <c r="D308" s="25"/>
      <c r="E308" s="25"/>
      <c r="F308" s="25"/>
      <c r="G308" s="25"/>
      <c r="H308" s="25"/>
      <c r="I308" s="25"/>
      <c r="J308" s="25"/>
      <c r="K308" s="25"/>
      <c r="L308" s="25"/>
    </row>
    <row r="309" ht="15.75" customHeight="1">
      <c r="A309" s="25"/>
      <c r="B309" s="25"/>
      <c r="C309" s="25"/>
      <c r="D309" s="25"/>
      <c r="E309" s="25"/>
      <c r="F309" s="25"/>
      <c r="G309" s="25"/>
      <c r="H309" s="25"/>
      <c r="I309" s="25"/>
      <c r="J309" s="25"/>
      <c r="K309" s="25"/>
      <c r="L309" s="25"/>
    </row>
    <row r="310" ht="15.75" customHeight="1">
      <c r="A310" s="25"/>
      <c r="B310" s="25"/>
      <c r="C310" s="25"/>
      <c r="D310" s="25"/>
      <c r="E310" s="25"/>
      <c r="F310" s="25"/>
      <c r="G310" s="25"/>
      <c r="H310" s="25"/>
      <c r="I310" s="25"/>
      <c r="J310" s="25"/>
      <c r="K310" s="25"/>
      <c r="L310" s="25"/>
    </row>
    <row r="311" ht="15.75" customHeight="1">
      <c r="A311" s="25"/>
      <c r="B311" s="25"/>
      <c r="C311" s="25"/>
      <c r="D311" s="25"/>
      <c r="E311" s="25"/>
      <c r="F311" s="25"/>
      <c r="G311" s="25"/>
      <c r="H311" s="25"/>
      <c r="I311" s="25"/>
      <c r="J311" s="25"/>
      <c r="K311" s="25"/>
      <c r="L311" s="25"/>
    </row>
    <row r="312" ht="15.75" customHeight="1">
      <c r="A312" s="25"/>
      <c r="B312" s="25"/>
      <c r="C312" s="25"/>
      <c r="D312" s="25"/>
      <c r="E312" s="25"/>
      <c r="F312" s="25"/>
      <c r="G312" s="25"/>
      <c r="H312" s="25"/>
      <c r="I312" s="25"/>
      <c r="J312" s="25"/>
      <c r="K312" s="25"/>
      <c r="L312" s="25"/>
    </row>
    <row r="313" ht="15.75" customHeight="1">
      <c r="A313" s="25"/>
      <c r="B313" s="25"/>
      <c r="C313" s="25"/>
      <c r="D313" s="25"/>
      <c r="E313" s="25"/>
      <c r="F313" s="25"/>
      <c r="G313" s="25"/>
      <c r="H313" s="25"/>
      <c r="I313" s="25"/>
      <c r="J313" s="25"/>
      <c r="K313" s="25"/>
      <c r="L313" s="25"/>
    </row>
    <row r="314" ht="15.75" customHeight="1">
      <c r="A314" s="25"/>
      <c r="B314" s="25"/>
      <c r="C314" s="25"/>
      <c r="D314" s="25"/>
      <c r="E314" s="25"/>
      <c r="F314" s="25"/>
      <c r="G314" s="25"/>
      <c r="H314" s="25"/>
      <c r="I314" s="25"/>
      <c r="J314" s="25"/>
      <c r="K314" s="25"/>
      <c r="L314" s="25"/>
    </row>
    <row r="315" ht="15.75" customHeight="1">
      <c r="A315" s="25"/>
      <c r="B315" s="25"/>
      <c r="C315" s="25"/>
      <c r="D315" s="25"/>
      <c r="E315" s="25"/>
      <c r="F315" s="25"/>
      <c r="G315" s="25"/>
      <c r="H315" s="25"/>
      <c r="I315" s="25"/>
      <c r="J315" s="25"/>
      <c r="K315" s="25"/>
      <c r="L315" s="25"/>
    </row>
    <row r="316" ht="15.75" customHeight="1">
      <c r="A316" s="25"/>
      <c r="B316" s="25"/>
      <c r="C316" s="25"/>
      <c r="D316" s="25"/>
      <c r="E316" s="25"/>
      <c r="F316" s="25"/>
      <c r="G316" s="25"/>
      <c r="H316" s="25"/>
      <c r="I316" s="25"/>
      <c r="J316" s="25"/>
      <c r="K316" s="25"/>
      <c r="L316" s="25"/>
    </row>
    <row r="317" ht="15.75" customHeight="1">
      <c r="A317" s="25"/>
      <c r="B317" s="25"/>
      <c r="C317" s="25"/>
      <c r="D317" s="25"/>
      <c r="E317" s="25"/>
      <c r="F317" s="25"/>
      <c r="G317" s="25"/>
      <c r="H317" s="25"/>
      <c r="I317" s="25"/>
      <c r="J317" s="25"/>
      <c r="K317" s="25"/>
      <c r="L317" s="25"/>
    </row>
    <row r="318" ht="15.75" customHeight="1">
      <c r="A318" s="25"/>
      <c r="B318" s="25"/>
      <c r="C318" s="25"/>
      <c r="D318" s="25"/>
      <c r="E318" s="25"/>
      <c r="F318" s="25"/>
      <c r="G318" s="25"/>
      <c r="H318" s="25"/>
      <c r="I318" s="25"/>
      <c r="J318" s="25"/>
      <c r="K318" s="25"/>
      <c r="L318" s="25"/>
    </row>
    <row r="319" ht="15.75" customHeight="1">
      <c r="A319" s="25"/>
      <c r="B319" s="25"/>
      <c r="C319" s="25"/>
      <c r="D319" s="25"/>
      <c r="E319" s="25"/>
      <c r="F319" s="25"/>
      <c r="G319" s="25"/>
      <c r="H319" s="25"/>
      <c r="I319" s="25"/>
      <c r="J319" s="25"/>
      <c r="K319" s="25"/>
      <c r="L319" s="25"/>
    </row>
    <row r="320" ht="15.75" customHeight="1">
      <c r="A320" s="25"/>
      <c r="B320" s="25"/>
      <c r="C320" s="25"/>
      <c r="D320" s="25"/>
      <c r="E320" s="25"/>
      <c r="F320" s="25"/>
      <c r="G320" s="25"/>
      <c r="H320" s="25"/>
      <c r="I320" s="25"/>
      <c r="J320" s="25"/>
      <c r="K320" s="25"/>
      <c r="L320" s="25"/>
    </row>
    <row r="321" ht="15.75" customHeight="1">
      <c r="A321" s="25"/>
      <c r="B321" s="25"/>
      <c r="C321" s="25"/>
      <c r="D321" s="25"/>
      <c r="E321" s="25"/>
      <c r="F321" s="25"/>
      <c r="G321" s="25"/>
      <c r="H321" s="25"/>
      <c r="I321" s="25"/>
      <c r="J321" s="25"/>
      <c r="K321" s="25"/>
      <c r="L321" s="25"/>
    </row>
    <row r="322" ht="15.75" customHeight="1">
      <c r="A322" s="25"/>
      <c r="B322" s="25"/>
      <c r="C322" s="25"/>
      <c r="D322" s="25"/>
      <c r="E322" s="25"/>
      <c r="F322" s="25"/>
      <c r="G322" s="25"/>
      <c r="H322" s="25"/>
      <c r="I322" s="25"/>
      <c r="J322" s="25"/>
      <c r="K322" s="25"/>
      <c r="L322" s="25"/>
    </row>
    <row r="323" ht="15.75" customHeight="1">
      <c r="A323" s="25"/>
      <c r="B323" s="25"/>
      <c r="C323" s="25"/>
      <c r="D323" s="25"/>
      <c r="E323" s="25"/>
      <c r="F323" s="25"/>
      <c r="G323" s="25"/>
      <c r="H323" s="25"/>
      <c r="I323" s="25"/>
      <c r="J323" s="25"/>
      <c r="K323" s="25"/>
      <c r="L323" s="25"/>
    </row>
    <row r="324" ht="15.75" customHeight="1">
      <c r="A324" s="25"/>
      <c r="B324" s="25"/>
      <c r="C324" s="25"/>
      <c r="D324" s="25"/>
      <c r="E324" s="25"/>
      <c r="F324" s="25"/>
      <c r="G324" s="25"/>
      <c r="H324" s="25"/>
      <c r="I324" s="25"/>
      <c r="J324" s="25"/>
      <c r="K324" s="25"/>
      <c r="L324" s="25"/>
    </row>
    <row r="325" ht="15.75" customHeight="1">
      <c r="A325" s="25"/>
      <c r="B325" s="25"/>
      <c r="C325" s="25"/>
      <c r="D325" s="25"/>
      <c r="E325" s="25"/>
      <c r="F325" s="25"/>
      <c r="G325" s="25"/>
      <c r="H325" s="25"/>
      <c r="I325" s="25"/>
      <c r="J325" s="25"/>
      <c r="K325" s="25"/>
      <c r="L325" s="25"/>
    </row>
    <row r="326" ht="15.75" customHeight="1">
      <c r="A326" s="25"/>
      <c r="B326" s="25"/>
      <c r="C326" s="25"/>
      <c r="D326" s="25"/>
      <c r="E326" s="25"/>
      <c r="F326" s="25"/>
      <c r="G326" s="25"/>
      <c r="H326" s="25"/>
      <c r="I326" s="25"/>
      <c r="J326" s="25"/>
      <c r="K326" s="25"/>
      <c r="L326" s="25"/>
    </row>
    <row r="327" ht="15.75" customHeight="1">
      <c r="A327" s="25"/>
      <c r="B327" s="25"/>
      <c r="C327" s="25"/>
      <c r="D327" s="25"/>
      <c r="E327" s="25"/>
      <c r="F327" s="25"/>
      <c r="G327" s="25"/>
      <c r="H327" s="25"/>
      <c r="I327" s="25"/>
      <c r="J327" s="25"/>
      <c r="K327" s="25"/>
      <c r="L327" s="25"/>
    </row>
    <row r="328" ht="15.75" customHeight="1">
      <c r="A328" s="25"/>
      <c r="B328" s="25"/>
      <c r="C328" s="25"/>
      <c r="D328" s="25"/>
      <c r="E328" s="25"/>
      <c r="F328" s="25"/>
      <c r="G328" s="25"/>
      <c r="H328" s="25"/>
      <c r="I328" s="25"/>
      <c r="J328" s="25"/>
      <c r="K328" s="25"/>
      <c r="L328" s="25"/>
    </row>
    <row r="329" ht="15.75" customHeight="1">
      <c r="A329" s="25"/>
      <c r="B329" s="25"/>
      <c r="C329" s="25"/>
      <c r="D329" s="25"/>
      <c r="E329" s="25"/>
      <c r="F329" s="25"/>
      <c r="G329" s="25"/>
      <c r="H329" s="25"/>
      <c r="I329" s="25"/>
      <c r="J329" s="25"/>
      <c r="K329" s="25"/>
      <c r="L329" s="25"/>
    </row>
    <row r="330" ht="15.75" customHeight="1">
      <c r="A330" s="25"/>
      <c r="B330" s="25"/>
      <c r="C330" s="25"/>
      <c r="D330" s="25"/>
      <c r="E330" s="25"/>
      <c r="F330" s="25"/>
      <c r="G330" s="25"/>
      <c r="H330" s="25"/>
      <c r="I330" s="25"/>
      <c r="J330" s="25"/>
      <c r="K330" s="25"/>
      <c r="L330" s="25"/>
    </row>
    <row r="331" ht="15.75" customHeight="1">
      <c r="A331" s="25"/>
      <c r="B331" s="25"/>
      <c r="C331" s="25"/>
      <c r="D331" s="25"/>
      <c r="E331" s="25"/>
      <c r="F331" s="25"/>
      <c r="G331" s="25"/>
      <c r="H331" s="25"/>
      <c r="I331" s="25"/>
      <c r="J331" s="25"/>
      <c r="K331" s="25"/>
      <c r="L331" s="25"/>
    </row>
    <row r="332" ht="15.75" customHeight="1">
      <c r="A332" s="25"/>
      <c r="B332" s="25"/>
      <c r="C332" s="25"/>
      <c r="D332" s="25"/>
      <c r="E332" s="25"/>
      <c r="F332" s="25"/>
      <c r="G332" s="25"/>
      <c r="H332" s="25"/>
      <c r="I332" s="25"/>
      <c r="J332" s="25"/>
      <c r="K332" s="25"/>
      <c r="L332" s="25"/>
    </row>
    <row r="333" ht="15.75" customHeight="1">
      <c r="A333" s="25"/>
      <c r="B333" s="25"/>
      <c r="C333" s="25"/>
      <c r="D333" s="25"/>
      <c r="E333" s="25"/>
      <c r="F333" s="25"/>
      <c r="G333" s="25"/>
      <c r="H333" s="25"/>
      <c r="I333" s="25"/>
      <c r="J333" s="25"/>
      <c r="K333" s="25"/>
      <c r="L333" s="25"/>
    </row>
    <row r="334" ht="15.75" customHeight="1">
      <c r="A334" s="25"/>
      <c r="B334" s="25"/>
      <c r="C334" s="25"/>
      <c r="D334" s="25"/>
      <c r="E334" s="25"/>
      <c r="F334" s="25"/>
      <c r="G334" s="25"/>
      <c r="H334" s="25"/>
      <c r="I334" s="25"/>
      <c r="J334" s="25"/>
      <c r="K334" s="25"/>
      <c r="L334" s="25"/>
    </row>
    <row r="335" ht="15.75" customHeight="1">
      <c r="A335" s="25"/>
      <c r="B335" s="25"/>
      <c r="C335" s="25"/>
      <c r="D335" s="25"/>
      <c r="E335" s="25"/>
      <c r="F335" s="25"/>
      <c r="G335" s="25"/>
      <c r="H335" s="25"/>
      <c r="I335" s="25"/>
      <c r="J335" s="25"/>
      <c r="K335" s="25"/>
      <c r="L335" s="25"/>
    </row>
    <row r="336" ht="15.75" customHeight="1">
      <c r="A336" s="25"/>
      <c r="B336" s="25"/>
      <c r="C336" s="25"/>
      <c r="D336" s="25"/>
      <c r="E336" s="25"/>
      <c r="F336" s="25"/>
      <c r="G336" s="25"/>
      <c r="H336" s="25"/>
      <c r="I336" s="25"/>
      <c r="J336" s="25"/>
      <c r="K336" s="25"/>
      <c r="L336" s="25"/>
    </row>
    <row r="337" ht="15.75" customHeight="1">
      <c r="A337" s="25"/>
      <c r="B337" s="25"/>
      <c r="C337" s="25"/>
      <c r="D337" s="25"/>
      <c r="E337" s="25"/>
      <c r="F337" s="25"/>
      <c r="G337" s="25"/>
      <c r="H337" s="25"/>
      <c r="I337" s="25"/>
      <c r="J337" s="25"/>
      <c r="K337" s="25"/>
      <c r="L337" s="25"/>
    </row>
    <row r="338" ht="15.75" customHeight="1">
      <c r="A338" s="25"/>
      <c r="B338" s="25"/>
      <c r="C338" s="25"/>
      <c r="D338" s="25"/>
      <c r="E338" s="25"/>
      <c r="F338" s="25"/>
      <c r="G338" s="25"/>
      <c r="H338" s="25"/>
      <c r="I338" s="25"/>
      <c r="J338" s="25"/>
      <c r="K338" s="25"/>
      <c r="L338" s="25"/>
    </row>
    <row r="339" ht="15.75" customHeight="1">
      <c r="A339" s="25"/>
      <c r="B339" s="25"/>
      <c r="C339" s="25"/>
      <c r="D339" s="25"/>
      <c r="E339" s="25"/>
      <c r="F339" s="25"/>
      <c r="G339" s="25"/>
      <c r="H339" s="25"/>
      <c r="I339" s="25"/>
      <c r="J339" s="25"/>
      <c r="K339" s="25"/>
      <c r="L339" s="25"/>
    </row>
    <row r="340" ht="15.75" customHeight="1">
      <c r="A340" s="25"/>
      <c r="B340" s="25"/>
      <c r="C340" s="25"/>
      <c r="D340" s="25"/>
      <c r="E340" s="25"/>
      <c r="F340" s="25"/>
      <c r="G340" s="25"/>
      <c r="H340" s="25"/>
      <c r="I340" s="25"/>
      <c r="J340" s="25"/>
      <c r="K340" s="25"/>
      <c r="L340" s="25"/>
    </row>
    <row r="341" ht="15.75" customHeight="1">
      <c r="A341" s="25"/>
      <c r="B341" s="25"/>
      <c r="C341" s="25"/>
      <c r="D341" s="25"/>
      <c r="E341" s="25"/>
      <c r="F341" s="25"/>
      <c r="G341" s="25"/>
      <c r="H341" s="25"/>
      <c r="I341" s="25"/>
      <c r="J341" s="25"/>
      <c r="K341" s="25"/>
      <c r="L341" s="25"/>
    </row>
    <row r="342" ht="15.75" customHeight="1">
      <c r="A342" s="25"/>
      <c r="B342" s="25"/>
      <c r="C342" s="25"/>
      <c r="D342" s="25"/>
      <c r="E342" s="25"/>
      <c r="F342" s="25"/>
      <c r="G342" s="25"/>
      <c r="H342" s="25"/>
      <c r="I342" s="25"/>
      <c r="J342" s="25"/>
      <c r="K342" s="25"/>
      <c r="L342" s="25"/>
    </row>
    <row r="343" ht="15.75" customHeight="1">
      <c r="A343" s="25"/>
      <c r="B343" s="25"/>
      <c r="C343" s="25"/>
      <c r="D343" s="25"/>
      <c r="E343" s="25"/>
      <c r="F343" s="25"/>
      <c r="G343" s="25"/>
      <c r="H343" s="25"/>
      <c r="I343" s="25"/>
      <c r="J343" s="25"/>
      <c r="K343" s="25"/>
      <c r="L343" s="25"/>
    </row>
    <row r="344" ht="15.75" customHeight="1">
      <c r="A344" s="25"/>
      <c r="B344" s="25"/>
      <c r="C344" s="25"/>
      <c r="D344" s="25"/>
      <c r="E344" s="25"/>
      <c r="F344" s="25"/>
      <c r="G344" s="25"/>
      <c r="H344" s="25"/>
      <c r="I344" s="25"/>
      <c r="J344" s="25"/>
      <c r="K344" s="25"/>
      <c r="L344" s="25"/>
    </row>
    <row r="345" ht="15.75" customHeight="1">
      <c r="A345" s="25"/>
      <c r="B345" s="25"/>
      <c r="C345" s="25"/>
      <c r="D345" s="25"/>
      <c r="E345" s="25"/>
      <c r="F345" s="25"/>
      <c r="G345" s="25"/>
      <c r="H345" s="25"/>
      <c r="I345" s="25"/>
      <c r="J345" s="25"/>
      <c r="K345" s="25"/>
      <c r="L345" s="25"/>
    </row>
    <row r="346" ht="15.75" customHeight="1">
      <c r="A346" s="25"/>
      <c r="B346" s="25"/>
      <c r="C346" s="25"/>
      <c r="D346" s="25"/>
      <c r="E346" s="25"/>
      <c r="F346" s="25"/>
      <c r="G346" s="25"/>
      <c r="H346" s="25"/>
      <c r="I346" s="25"/>
      <c r="J346" s="25"/>
      <c r="K346" s="25"/>
      <c r="L346" s="25"/>
    </row>
    <row r="347" ht="15.75" customHeight="1">
      <c r="A347" s="25"/>
      <c r="B347" s="25"/>
      <c r="C347" s="25"/>
      <c r="D347" s="25"/>
      <c r="E347" s="25"/>
      <c r="F347" s="25"/>
      <c r="G347" s="25"/>
      <c r="H347" s="25"/>
      <c r="I347" s="25"/>
      <c r="J347" s="25"/>
      <c r="K347" s="25"/>
      <c r="L347" s="25"/>
    </row>
    <row r="348" ht="15.75" customHeight="1">
      <c r="A348" s="25"/>
      <c r="B348" s="25"/>
      <c r="C348" s="25"/>
      <c r="D348" s="25"/>
      <c r="E348" s="25"/>
      <c r="F348" s="25"/>
      <c r="G348" s="25"/>
      <c r="H348" s="25"/>
      <c r="I348" s="25"/>
      <c r="J348" s="25"/>
      <c r="K348" s="25"/>
      <c r="L348" s="25"/>
    </row>
    <row r="349" ht="15.75" customHeight="1">
      <c r="A349" s="25"/>
      <c r="B349" s="25"/>
      <c r="C349" s="25"/>
      <c r="D349" s="25"/>
      <c r="E349" s="25"/>
      <c r="F349" s="25"/>
      <c r="G349" s="25"/>
      <c r="H349" s="25"/>
      <c r="I349" s="25"/>
      <c r="J349" s="25"/>
      <c r="K349" s="25"/>
      <c r="L349" s="25"/>
    </row>
    <row r="350" ht="15.75" customHeight="1">
      <c r="A350" s="25"/>
      <c r="B350" s="25"/>
      <c r="C350" s="25"/>
      <c r="D350" s="25"/>
      <c r="E350" s="25"/>
      <c r="F350" s="25"/>
      <c r="G350" s="25"/>
      <c r="H350" s="25"/>
      <c r="I350" s="25"/>
      <c r="J350" s="25"/>
      <c r="K350" s="25"/>
      <c r="L350" s="25"/>
    </row>
    <row r="351" ht="15.75" customHeight="1">
      <c r="A351" s="25"/>
      <c r="B351" s="25"/>
      <c r="C351" s="25"/>
      <c r="D351" s="25"/>
      <c r="E351" s="25"/>
      <c r="F351" s="25"/>
      <c r="G351" s="25"/>
      <c r="H351" s="25"/>
      <c r="I351" s="25"/>
      <c r="J351" s="25"/>
      <c r="K351" s="25"/>
      <c r="L351" s="25"/>
    </row>
    <row r="352" ht="15.75" customHeight="1">
      <c r="A352" s="25"/>
      <c r="B352" s="25"/>
      <c r="C352" s="25"/>
      <c r="D352" s="25"/>
      <c r="E352" s="25"/>
      <c r="F352" s="25"/>
      <c r="G352" s="25"/>
      <c r="H352" s="25"/>
      <c r="I352" s="25"/>
      <c r="J352" s="25"/>
      <c r="K352" s="25"/>
      <c r="L352" s="25"/>
    </row>
    <row r="353" ht="15.75" customHeight="1">
      <c r="A353" s="25"/>
      <c r="B353" s="25"/>
      <c r="C353" s="25"/>
      <c r="D353" s="25"/>
      <c r="E353" s="25"/>
      <c r="F353" s="25"/>
      <c r="G353" s="25"/>
      <c r="H353" s="25"/>
      <c r="I353" s="25"/>
      <c r="J353" s="25"/>
      <c r="K353" s="25"/>
      <c r="L353" s="25"/>
    </row>
    <row r="354" ht="15.75" customHeight="1">
      <c r="A354" s="25"/>
      <c r="B354" s="25"/>
      <c r="C354" s="25"/>
      <c r="D354" s="25"/>
      <c r="E354" s="25"/>
      <c r="F354" s="25"/>
      <c r="G354" s="25"/>
      <c r="H354" s="25"/>
      <c r="I354" s="25"/>
      <c r="J354" s="25"/>
      <c r="K354" s="25"/>
      <c r="L354" s="25"/>
    </row>
    <row r="355" ht="15.75" customHeight="1">
      <c r="A355" s="25"/>
      <c r="B355" s="25"/>
      <c r="C355" s="25"/>
      <c r="D355" s="25"/>
      <c r="E355" s="25"/>
      <c r="F355" s="25"/>
      <c r="G355" s="25"/>
      <c r="H355" s="25"/>
      <c r="I355" s="25"/>
      <c r="J355" s="25"/>
      <c r="K355" s="25"/>
      <c r="L355" s="25"/>
    </row>
    <row r="356" ht="15.75" customHeight="1">
      <c r="A356" s="25"/>
      <c r="B356" s="25"/>
      <c r="C356" s="25"/>
      <c r="D356" s="25"/>
      <c r="E356" s="25"/>
      <c r="F356" s="25"/>
      <c r="G356" s="25"/>
      <c r="H356" s="25"/>
      <c r="I356" s="25"/>
      <c r="J356" s="25"/>
      <c r="K356" s="25"/>
      <c r="L356" s="25"/>
    </row>
    <row r="357" ht="15.75" customHeight="1">
      <c r="A357" s="25"/>
      <c r="B357" s="25"/>
      <c r="C357" s="25"/>
      <c r="D357" s="25"/>
      <c r="E357" s="25"/>
      <c r="F357" s="25"/>
      <c r="G357" s="25"/>
      <c r="H357" s="25"/>
      <c r="I357" s="25"/>
      <c r="J357" s="25"/>
      <c r="K357" s="25"/>
      <c r="L357" s="25"/>
    </row>
    <row r="358" ht="15.75" customHeight="1">
      <c r="A358" s="25"/>
      <c r="B358" s="25"/>
      <c r="C358" s="25"/>
      <c r="D358" s="25"/>
      <c r="E358" s="25"/>
      <c r="F358" s="25"/>
      <c r="G358" s="25"/>
      <c r="H358" s="25"/>
      <c r="I358" s="25"/>
      <c r="J358" s="25"/>
      <c r="K358" s="25"/>
      <c r="L358" s="25"/>
    </row>
    <row r="359" ht="15.75" customHeight="1">
      <c r="A359" s="25"/>
      <c r="B359" s="25"/>
      <c r="C359" s="25"/>
      <c r="D359" s="25"/>
      <c r="E359" s="25"/>
      <c r="F359" s="25"/>
      <c r="G359" s="25"/>
      <c r="H359" s="25"/>
      <c r="I359" s="25"/>
      <c r="J359" s="25"/>
      <c r="K359" s="25"/>
      <c r="L359" s="25"/>
    </row>
    <row r="360" ht="15.75" customHeight="1">
      <c r="A360" s="25"/>
      <c r="B360" s="25"/>
      <c r="C360" s="25"/>
      <c r="D360" s="25"/>
      <c r="E360" s="25"/>
      <c r="F360" s="25"/>
      <c r="G360" s="25"/>
      <c r="H360" s="25"/>
      <c r="I360" s="25"/>
      <c r="J360" s="25"/>
      <c r="K360" s="25"/>
      <c r="L360" s="25"/>
    </row>
    <row r="361" ht="15.75" customHeight="1">
      <c r="A361" s="25"/>
      <c r="B361" s="25"/>
      <c r="C361" s="25"/>
      <c r="D361" s="25"/>
      <c r="E361" s="25"/>
      <c r="F361" s="25"/>
      <c r="G361" s="25"/>
      <c r="H361" s="25"/>
      <c r="I361" s="25"/>
      <c r="J361" s="25"/>
      <c r="K361" s="25"/>
      <c r="L361" s="25"/>
    </row>
    <row r="362" ht="15.75" customHeight="1">
      <c r="A362" s="25"/>
      <c r="B362" s="25"/>
      <c r="C362" s="25"/>
      <c r="D362" s="25"/>
      <c r="E362" s="25"/>
      <c r="F362" s="25"/>
      <c r="G362" s="25"/>
      <c r="H362" s="25"/>
      <c r="I362" s="25"/>
      <c r="J362" s="25"/>
      <c r="K362" s="25"/>
      <c r="L362" s="25"/>
    </row>
    <row r="363" ht="15.75" customHeight="1">
      <c r="A363" s="25"/>
      <c r="B363" s="25"/>
      <c r="C363" s="25"/>
      <c r="D363" s="25"/>
      <c r="E363" s="25"/>
      <c r="F363" s="25"/>
      <c r="G363" s="25"/>
      <c r="H363" s="25"/>
      <c r="I363" s="25"/>
      <c r="J363" s="25"/>
      <c r="K363" s="25"/>
      <c r="L363" s="25"/>
    </row>
    <row r="364" ht="15.75" customHeight="1">
      <c r="A364" s="25"/>
      <c r="B364" s="25"/>
      <c r="C364" s="25"/>
      <c r="D364" s="25"/>
      <c r="E364" s="25"/>
      <c r="F364" s="25"/>
      <c r="G364" s="25"/>
      <c r="H364" s="25"/>
      <c r="I364" s="25"/>
      <c r="J364" s="25"/>
      <c r="K364" s="25"/>
      <c r="L364" s="25"/>
    </row>
    <row r="365" ht="15.75" customHeight="1">
      <c r="A365" s="25"/>
      <c r="B365" s="25"/>
      <c r="C365" s="25"/>
      <c r="D365" s="25"/>
      <c r="E365" s="25"/>
      <c r="F365" s="25"/>
      <c r="G365" s="25"/>
      <c r="H365" s="25"/>
      <c r="I365" s="25"/>
      <c r="J365" s="25"/>
      <c r="K365" s="25"/>
      <c r="L365" s="25"/>
    </row>
    <row r="366" ht="15.75" customHeight="1">
      <c r="A366" s="25"/>
      <c r="B366" s="25"/>
      <c r="C366" s="25"/>
      <c r="D366" s="25"/>
      <c r="E366" s="25"/>
      <c r="F366" s="25"/>
      <c r="G366" s="25"/>
      <c r="H366" s="25"/>
      <c r="I366" s="25"/>
      <c r="J366" s="25"/>
      <c r="K366" s="25"/>
      <c r="L366" s="25"/>
    </row>
    <row r="367" ht="15.75" customHeight="1">
      <c r="A367" s="25"/>
      <c r="B367" s="25"/>
      <c r="C367" s="25"/>
      <c r="D367" s="25"/>
      <c r="E367" s="25"/>
      <c r="F367" s="25"/>
      <c r="G367" s="25"/>
      <c r="H367" s="25"/>
      <c r="I367" s="25"/>
      <c r="J367" s="25"/>
      <c r="K367" s="25"/>
      <c r="L367" s="25"/>
    </row>
    <row r="368" ht="15.75" customHeight="1">
      <c r="A368" s="25"/>
      <c r="B368" s="25"/>
      <c r="C368" s="25"/>
      <c r="D368" s="25"/>
      <c r="E368" s="25"/>
      <c r="F368" s="25"/>
      <c r="G368" s="25"/>
      <c r="H368" s="25"/>
      <c r="I368" s="25"/>
      <c r="J368" s="25"/>
      <c r="K368" s="25"/>
      <c r="L368" s="25"/>
    </row>
    <row r="369" ht="15.75" customHeight="1">
      <c r="A369" s="25"/>
      <c r="B369" s="25"/>
      <c r="C369" s="25"/>
      <c r="D369" s="25"/>
      <c r="E369" s="25"/>
      <c r="F369" s="25"/>
      <c r="G369" s="25"/>
      <c r="H369" s="25"/>
      <c r="I369" s="25"/>
      <c r="J369" s="25"/>
      <c r="K369" s="25"/>
      <c r="L369" s="25"/>
    </row>
    <row r="370" ht="15.75" customHeight="1">
      <c r="A370" s="25"/>
      <c r="B370" s="25"/>
      <c r="C370" s="25"/>
      <c r="D370" s="25"/>
      <c r="E370" s="25"/>
      <c r="F370" s="25"/>
      <c r="G370" s="25"/>
      <c r="H370" s="25"/>
      <c r="I370" s="25"/>
      <c r="J370" s="25"/>
      <c r="K370" s="25"/>
      <c r="L370" s="25"/>
    </row>
    <row r="371" ht="15.75" customHeight="1">
      <c r="A371" s="25"/>
      <c r="B371" s="25"/>
      <c r="C371" s="25"/>
      <c r="D371" s="25"/>
      <c r="E371" s="25"/>
      <c r="F371" s="25"/>
      <c r="G371" s="25"/>
      <c r="H371" s="25"/>
      <c r="I371" s="25"/>
      <c r="J371" s="25"/>
      <c r="K371" s="25"/>
      <c r="L371" s="25"/>
    </row>
    <row r="372" ht="15.75" customHeight="1">
      <c r="A372" s="25"/>
      <c r="B372" s="25"/>
      <c r="C372" s="25"/>
      <c r="D372" s="25"/>
      <c r="E372" s="25"/>
      <c r="F372" s="25"/>
      <c r="G372" s="25"/>
      <c r="H372" s="25"/>
      <c r="I372" s="25"/>
      <c r="J372" s="25"/>
      <c r="K372" s="25"/>
      <c r="L372" s="25"/>
    </row>
    <row r="373" ht="15.75" customHeight="1">
      <c r="A373" s="25"/>
      <c r="B373" s="25"/>
      <c r="C373" s="25"/>
      <c r="D373" s="25"/>
      <c r="E373" s="25"/>
      <c r="F373" s="25"/>
      <c r="G373" s="25"/>
      <c r="H373" s="25"/>
      <c r="I373" s="25"/>
      <c r="J373" s="25"/>
      <c r="K373" s="25"/>
      <c r="L373" s="25"/>
    </row>
    <row r="374" ht="15.75" customHeight="1">
      <c r="A374" s="25"/>
      <c r="B374" s="25"/>
      <c r="C374" s="25"/>
      <c r="D374" s="25"/>
      <c r="E374" s="25"/>
      <c r="F374" s="25"/>
      <c r="G374" s="25"/>
      <c r="H374" s="25"/>
      <c r="I374" s="25"/>
      <c r="J374" s="25"/>
      <c r="K374" s="25"/>
      <c r="L374" s="25"/>
    </row>
    <row r="375" ht="15.75" customHeight="1">
      <c r="A375" s="25"/>
      <c r="B375" s="25"/>
      <c r="C375" s="25"/>
      <c r="D375" s="25"/>
      <c r="E375" s="25"/>
      <c r="F375" s="25"/>
      <c r="G375" s="25"/>
      <c r="H375" s="25"/>
      <c r="I375" s="25"/>
      <c r="J375" s="25"/>
      <c r="K375" s="25"/>
      <c r="L375" s="25"/>
    </row>
    <row r="376" ht="15.75" customHeight="1">
      <c r="A376" s="25"/>
      <c r="B376" s="25"/>
      <c r="C376" s="25"/>
      <c r="D376" s="25"/>
      <c r="E376" s="25"/>
      <c r="F376" s="25"/>
      <c r="G376" s="25"/>
      <c r="H376" s="25"/>
      <c r="I376" s="25"/>
      <c r="J376" s="25"/>
      <c r="K376" s="25"/>
      <c r="L376" s="25"/>
    </row>
    <row r="377" ht="15.75" customHeight="1">
      <c r="A377" s="25"/>
      <c r="B377" s="25"/>
      <c r="C377" s="25"/>
      <c r="D377" s="25"/>
      <c r="E377" s="25"/>
      <c r="F377" s="25"/>
      <c r="G377" s="25"/>
      <c r="H377" s="25"/>
      <c r="I377" s="25"/>
      <c r="J377" s="25"/>
      <c r="K377" s="25"/>
      <c r="L377" s="25"/>
    </row>
    <row r="378" ht="15.75" customHeight="1">
      <c r="A378" s="25"/>
      <c r="B378" s="25"/>
      <c r="C378" s="25"/>
      <c r="D378" s="25"/>
      <c r="E378" s="25"/>
      <c r="F378" s="25"/>
      <c r="G378" s="25"/>
      <c r="H378" s="25"/>
      <c r="I378" s="25"/>
      <c r="J378" s="25"/>
      <c r="K378" s="25"/>
      <c r="L378" s="25"/>
    </row>
    <row r="379" ht="15.75" customHeight="1">
      <c r="A379" s="25"/>
      <c r="B379" s="25"/>
      <c r="C379" s="25"/>
      <c r="D379" s="25"/>
      <c r="E379" s="25"/>
      <c r="F379" s="25"/>
      <c r="G379" s="25"/>
      <c r="H379" s="25"/>
      <c r="I379" s="25"/>
      <c r="J379" s="25"/>
      <c r="K379" s="25"/>
      <c r="L379" s="25"/>
    </row>
    <row r="380" ht="15.75" customHeight="1">
      <c r="A380" s="25"/>
      <c r="B380" s="25"/>
      <c r="C380" s="25"/>
      <c r="D380" s="25"/>
      <c r="E380" s="25"/>
      <c r="F380" s="25"/>
      <c r="G380" s="25"/>
      <c r="H380" s="25"/>
      <c r="I380" s="25"/>
      <c r="J380" s="25"/>
      <c r="K380" s="25"/>
      <c r="L380" s="25"/>
    </row>
    <row r="381" ht="15.75" customHeight="1">
      <c r="A381" s="25"/>
      <c r="B381" s="25"/>
      <c r="C381" s="25"/>
      <c r="D381" s="25"/>
      <c r="E381" s="25"/>
      <c r="F381" s="25"/>
      <c r="G381" s="25"/>
      <c r="H381" s="25"/>
      <c r="I381" s="25"/>
      <c r="J381" s="25"/>
      <c r="K381" s="25"/>
      <c r="L381" s="25"/>
    </row>
    <row r="382" ht="15.75" customHeight="1">
      <c r="A382" s="25"/>
      <c r="B382" s="25"/>
      <c r="C382" s="25"/>
      <c r="D382" s="25"/>
      <c r="E382" s="25"/>
      <c r="F382" s="25"/>
      <c r="G382" s="25"/>
      <c r="H382" s="25"/>
      <c r="I382" s="25"/>
      <c r="J382" s="25"/>
      <c r="K382" s="25"/>
      <c r="L382" s="25"/>
    </row>
    <row r="383" ht="15.75" customHeight="1">
      <c r="A383" s="25"/>
      <c r="B383" s="25"/>
      <c r="C383" s="25"/>
      <c r="D383" s="25"/>
      <c r="E383" s="25"/>
      <c r="F383" s="25"/>
      <c r="G383" s="25"/>
      <c r="H383" s="25"/>
      <c r="I383" s="25"/>
      <c r="J383" s="25"/>
      <c r="K383" s="25"/>
      <c r="L383" s="25"/>
    </row>
    <row r="384" ht="15.75" customHeight="1">
      <c r="A384" s="25"/>
      <c r="B384" s="25"/>
      <c r="C384" s="25"/>
      <c r="D384" s="25"/>
      <c r="E384" s="25"/>
      <c r="F384" s="25"/>
      <c r="G384" s="25"/>
      <c r="H384" s="25"/>
      <c r="I384" s="25"/>
      <c r="J384" s="25"/>
      <c r="K384" s="25"/>
      <c r="L384" s="25"/>
    </row>
    <row r="385" ht="15.75" customHeight="1">
      <c r="A385" s="25"/>
      <c r="B385" s="25"/>
      <c r="C385" s="25"/>
      <c r="D385" s="25"/>
      <c r="E385" s="25"/>
      <c r="F385" s="25"/>
      <c r="G385" s="25"/>
      <c r="H385" s="25"/>
      <c r="I385" s="25"/>
      <c r="J385" s="25"/>
      <c r="K385" s="25"/>
      <c r="L385" s="25"/>
    </row>
    <row r="386" ht="15.75" customHeight="1">
      <c r="A386" s="25"/>
      <c r="B386" s="25"/>
      <c r="C386" s="25"/>
      <c r="D386" s="25"/>
      <c r="E386" s="25"/>
      <c r="F386" s="25"/>
      <c r="G386" s="25"/>
      <c r="H386" s="25"/>
      <c r="I386" s="25"/>
      <c r="J386" s="25"/>
      <c r="K386" s="25"/>
      <c r="L386" s="25"/>
    </row>
    <row r="387" ht="15.75" customHeight="1">
      <c r="A387" s="25"/>
      <c r="B387" s="25"/>
      <c r="C387" s="25"/>
      <c r="D387" s="25"/>
      <c r="E387" s="25"/>
      <c r="F387" s="25"/>
      <c r="G387" s="25"/>
      <c r="H387" s="25"/>
      <c r="I387" s="25"/>
      <c r="J387" s="25"/>
      <c r="K387" s="25"/>
      <c r="L387" s="25"/>
    </row>
    <row r="388" ht="15.75" customHeight="1">
      <c r="A388" s="25"/>
      <c r="B388" s="25"/>
      <c r="C388" s="25"/>
      <c r="D388" s="25"/>
      <c r="E388" s="25"/>
      <c r="F388" s="25"/>
      <c r="G388" s="25"/>
      <c r="H388" s="25"/>
      <c r="I388" s="25"/>
      <c r="J388" s="25"/>
      <c r="K388" s="25"/>
      <c r="L388" s="25"/>
    </row>
    <row r="389" ht="15.75" customHeight="1">
      <c r="A389" s="25"/>
      <c r="B389" s="25"/>
      <c r="C389" s="25"/>
      <c r="D389" s="25"/>
      <c r="E389" s="25"/>
      <c r="F389" s="25"/>
      <c r="G389" s="25"/>
      <c r="H389" s="25"/>
      <c r="I389" s="25"/>
      <c r="J389" s="25"/>
      <c r="K389" s="25"/>
      <c r="L389" s="25"/>
    </row>
    <row r="390" ht="15.75" customHeight="1">
      <c r="A390" s="25"/>
      <c r="B390" s="25"/>
      <c r="C390" s="25"/>
      <c r="D390" s="25"/>
      <c r="E390" s="25"/>
      <c r="F390" s="25"/>
      <c r="G390" s="25"/>
      <c r="H390" s="25"/>
      <c r="I390" s="25"/>
      <c r="J390" s="25"/>
      <c r="K390" s="25"/>
      <c r="L390" s="25"/>
    </row>
    <row r="391" ht="15.75" customHeight="1">
      <c r="A391" s="25"/>
      <c r="B391" s="25"/>
      <c r="C391" s="25"/>
      <c r="D391" s="25"/>
      <c r="E391" s="25"/>
      <c r="F391" s="25"/>
      <c r="G391" s="25"/>
      <c r="H391" s="25"/>
      <c r="I391" s="25"/>
      <c r="J391" s="25"/>
      <c r="K391" s="25"/>
      <c r="L391" s="25"/>
    </row>
    <row r="392" ht="15.75" customHeight="1">
      <c r="A392" s="25"/>
      <c r="B392" s="25"/>
      <c r="C392" s="25"/>
      <c r="D392" s="25"/>
      <c r="E392" s="25"/>
      <c r="F392" s="25"/>
      <c r="G392" s="25"/>
      <c r="H392" s="25"/>
      <c r="I392" s="25"/>
      <c r="J392" s="25"/>
      <c r="K392" s="25"/>
      <c r="L392" s="25"/>
    </row>
    <row r="393" ht="15.75" customHeight="1">
      <c r="A393" s="25"/>
      <c r="B393" s="25"/>
      <c r="C393" s="25"/>
      <c r="D393" s="25"/>
      <c r="E393" s="25"/>
      <c r="F393" s="25"/>
      <c r="G393" s="25"/>
      <c r="H393" s="25"/>
      <c r="I393" s="25"/>
      <c r="J393" s="25"/>
      <c r="K393" s="25"/>
      <c r="L393" s="25"/>
    </row>
    <row r="394" ht="15.75" customHeight="1">
      <c r="A394" s="25"/>
      <c r="B394" s="25"/>
      <c r="C394" s="25"/>
      <c r="D394" s="25"/>
      <c r="E394" s="25"/>
      <c r="F394" s="25"/>
      <c r="G394" s="25"/>
      <c r="H394" s="25"/>
      <c r="I394" s="25"/>
      <c r="J394" s="25"/>
      <c r="K394" s="25"/>
      <c r="L394" s="25"/>
    </row>
    <row r="395" ht="15.75" customHeight="1">
      <c r="A395" s="25"/>
      <c r="B395" s="25"/>
      <c r="C395" s="25"/>
      <c r="D395" s="25"/>
      <c r="E395" s="25"/>
      <c r="F395" s="25"/>
      <c r="G395" s="25"/>
      <c r="H395" s="25"/>
      <c r="I395" s="25"/>
      <c r="J395" s="25"/>
      <c r="K395" s="25"/>
      <c r="L395" s="25"/>
    </row>
    <row r="396" ht="15.75" customHeight="1">
      <c r="A396" s="25"/>
      <c r="B396" s="25"/>
      <c r="C396" s="25"/>
      <c r="D396" s="25"/>
      <c r="E396" s="25"/>
      <c r="F396" s="25"/>
      <c r="G396" s="25"/>
      <c r="H396" s="25"/>
      <c r="I396" s="25"/>
      <c r="J396" s="25"/>
      <c r="K396" s="25"/>
      <c r="L396" s="25"/>
    </row>
    <row r="397" ht="15.75" customHeight="1">
      <c r="A397" s="25"/>
      <c r="B397" s="25"/>
      <c r="C397" s="25"/>
      <c r="D397" s="25"/>
      <c r="E397" s="25"/>
      <c r="F397" s="25"/>
      <c r="G397" s="25"/>
      <c r="H397" s="25"/>
      <c r="I397" s="25"/>
      <c r="J397" s="25"/>
      <c r="K397" s="25"/>
      <c r="L397" s="25"/>
    </row>
    <row r="398" ht="15.75" customHeight="1">
      <c r="A398" s="25"/>
      <c r="B398" s="25"/>
      <c r="C398" s="25"/>
      <c r="D398" s="25"/>
      <c r="E398" s="25"/>
      <c r="F398" s="25"/>
      <c r="G398" s="25"/>
      <c r="H398" s="25"/>
      <c r="I398" s="25"/>
      <c r="J398" s="25"/>
      <c r="K398" s="25"/>
      <c r="L398" s="25"/>
    </row>
    <row r="399" ht="15.75" customHeight="1">
      <c r="A399" s="25"/>
      <c r="B399" s="25"/>
      <c r="C399" s="25"/>
      <c r="D399" s="25"/>
      <c r="E399" s="25"/>
      <c r="F399" s="25"/>
      <c r="G399" s="25"/>
      <c r="H399" s="25"/>
      <c r="I399" s="25"/>
      <c r="J399" s="25"/>
      <c r="K399" s="25"/>
      <c r="L399" s="25"/>
    </row>
    <row r="400" ht="15.75" customHeight="1">
      <c r="A400" s="25"/>
      <c r="B400" s="25"/>
      <c r="C400" s="25"/>
      <c r="D400" s="25"/>
      <c r="E400" s="25"/>
      <c r="F400" s="25"/>
      <c r="G400" s="25"/>
      <c r="H400" s="25"/>
      <c r="I400" s="25"/>
      <c r="J400" s="25"/>
      <c r="K400" s="25"/>
      <c r="L400" s="25"/>
    </row>
    <row r="401" ht="15.75" customHeight="1">
      <c r="A401" s="25"/>
      <c r="B401" s="25"/>
      <c r="C401" s="25"/>
      <c r="D401" s="25"/>
      <c r="E401" s="25"/>
      <c r="F401" s="25"/>
      <c r="G401" s="25"/>
      <c r="H401" s="25"/>
      <c r="I401" s="25"/>
      <c r="J401" s="25"/>
      <c r="K401" s="25"/>
      <c r="L401" s="25"/>
    </row>
    <row r="402" ht="15.75" customHeight="1">
      <c r="A402" s="25"/>
      <c r="B402" s="25"/>
      <c r="C402" s="25"/>
      <c r="D402" s="25"/>
      <c r="E402" s="25"/>
      <c r="F402" s="25"/>
      <c r="G402" s="25"/>
      <c r="H402" s="25"/>
      <c r="I402" s="25"/>
      <c r="J402" s="25"/>
      <c r="K402" s="25"/>
      <c r="L402" s="25"/>
    </row>
    <row r="403" ht="15.75" customHeight="1">
      <c r="A403" s="25"/>
      <c r="B403" s="25"/>
      <c r="C403" s="25"/>
      <c r="D403" s="25"/>
      <c r="E403" s="25"/>
      <c r="F403" s="25"/>
      <c r="G403" s="25"/>
      <c r="H403" s="25"/>
      <c r="I403" s="25"/>
      <c r="J403" s="25"/>
      <c r="K403" s="25"/>
      <c r="L403" s="25"/>
    </row>
    <row r="404" ht="15.75" customHeight="1">
      <c r="A404" s="25"/>
      <c r="B404" s="25"/>
      <c r="C404" s="25"/>
      <c r="D404" s="25"/>
      <c r="E404" s="25"/>
      <c r="F404" s="25"/>
      <c r="G404" s="25"/>
      <c r="H404" s="25"/>
      <c r="I404" s="25"/>
      <c r="J404" s="25"/>
      <c r="K404" s="25"/>
      <c r="L404" s="25"/>
    </row>
    <row r="405" ht="15.75" customHeight="1">
      <c r="A405" s="25"/>
      <c r="B405" s="25"/>
      <c r="C405" s="25"/>
      <c r="D405" s="25"/>
      <c r="E405" s="25"/>
      <c r="F405" s="25"/>
      <c r="G405" s="25"/>
      <c r="H405" s="25"/>
      <c r="I405" s="25"/>
      <c r="J405" s="25"/>
      <c r="K405" s="25"/>
      <c r="L405" s="25"/>
    </row>
    <row r="406" ht="15.75" customHeight="1">
      <c r="A406" s="25"/>
      <c r="B406" s="25"/>
      <c r="C406" s="25"/>
      <c r="D406" s="25"/>
      <c r="E406" s="25"/>
      <c r="F406" s="25"/>
      <c r="G406" s="25"/>
      <c r="H406" s="25"/>
      <c r="I406" s="25"/>
      <c r="J406" s="25"/>
      <c r="K406" s="25"/>
      <c r="L406" s="25"/>
    </row>
    <row r="407" ht="15.75" customHeight="1">
      <c r="A407" s="25"/>
      <c r="B407" s="25"/>
      <c r="C407" s="25"/>
      <c r="D407" s="25"/>
      <c r="E407" s="25"/>
      <c r="F407" s="25"/>
      <c r="G407" s="25"/>
      <c r="H407" s="25"/>
      <c r="I407" s="25"/>
      <c r="J407" s="25"/>
      <c r="K407" s="25"/>
      <c r="L407" s="25"/>
    </row>
    <row r="408" ht="15.75" customHeight="1">
      <c r="A408" s="25"/>
      <c r="B408" s="25"/>
      <c r="C408" s="25"/>
      <c r="D408" s="25"/>
      <c r="E408" s="25"/>
      <c r="F408" s="25"/>
      <c r="G408" s="25"/>
      <c r="H408" s="25"/>
      <c r="I408" s="25"/>
      <c r="J408" s="25"/>
      <c r="K408" s="25"/>
      <c r="L408" s="25"/>
    </row>
    <row r="409" ht="15.75" customHeight="1">
      <c r="A409" s="25"/>
      <c r="B409" s="25"/>
      <c r="C409" s="25"/>
      <c r="D409" s="25"/>
      <c r="E409" s="25"/>
      <c r="F409" s="25"/>
      <c r="G409" s="25"/>
      <c r="H409" s="25"/>
      <c r="I409" s="25"/>
      <c r="J409" s="25"/>
      <c r="K409" s="25"/>
      <c r="L409" s="25"/>
    </row>
    <row r="410" ht="15.75" customHeight="1">
      <c r="A410" s="25"/>
      <c r="B410" s="25"/>
      <c r="C410" s="25"/>
      <c r="D410" s="25"/>
      <c r="E410" s="25"/>
      <c r="F410" s="25"/>
      <c r="G410" s="25"/>
      <c r="H410" s="25"/>
      <c r="I410" s="25"/>
      <c r="J410" s="25"/>
      <c r="K410" s="25"/>
      <c r="L410" s="25"/>
    </row>
    <row r="411" ht="15.75" customHeight="1">
      <c r="A411" s="25"/>
      <c r="B411" s="25"/>
      <c r="C411" s="25"/>
      <c r="D411" s="25"/>
      <c r="E411" s="25"/>
      <c r="F411" s="25"/>
      <c r="G411" s="25"/>
      <c r="H411" s="25"/>
      <c r="I411" s="25"/>
      <c r="J411" s="25"/>
      <c r="K411" s="25"/>
      <c r="L411" s="25"/>
    </row>
    <row r="412" ht="15.75" customHeight="1">
      <c r="A412" s="25"/>
      <c r="B412" s="25"/>
      <c r="C412" s="25"/>
      <c r="D412" s="25"/>
      <c r="E412" s="25"/>
      <c r="F412" s="25"/>
      <c r="G412" s="25"/>
      <c r="H412" s="25"/>
      <c r="I412" s="25"/>
      <c r="J412" s="25"/>
      <c r="K412" s="25"/>
      <c r="L412" s="25"/>
    </row>
    <row r="413" ht="15.75" customHeight="1">
      <c r="A413" s="25"/>
      <c r="B413" s="25"/>
      <c r="C413" s="25"/>
      <c r="D413" s="25"/>
      <c r="E413" s="25"/>
      <c r="F413" s="25"/>
      <c r="G413" s="25"/>
      <c r="H413" s="25"/>
      <c r="I413" s="25"/>
      <c r="J413" s="25"/>
      <c r="K413" s="25"/>
      <c r="L413" s="25"/>
    </row>
    <row r="414" ht="15.75" customHeight="1">
      <c r="A414" s="25"/>
      <c r="B414" s="25"/>
      <c r="C414" s="25"/>
      <c r="D414" s="25"/>
      <c r="E414" s="25"/>
      <c r="F414" s="25"/>
      <c r="G414" s="25"/>
      <c r="H414" s="25"/>
      <c r="I414" s="25"/>
      <c r="J414" s="25"/>
      <c r="K414" s="25"/>
      <c r="L414" s="25"/>
    </row>
    <row r="415" ht="15.75" customHeight="1">
      <c r="A415" s="25"/>
      <c r="B415" s="25"/>
      <c r="C415" s="25"/>
      <c r="D415" s="25"/>
      <c r="E415" s="25"/>
      <c r="F415" s="25"/>
      <c r="G415" s="25"/>
      <c r="H415" s="25"/>
      <c r="I415" s="25"/>
      <c r="J415" s="25"/>
      <c r="K415" s="25"/>
      <c r="L415" s="25"/>
    </row>
    <row r="416" ht="15.75" customHeight="1">
      <c r="A416" s="25"/>
      <c r="B416" s="25"/>
      <c r="C416" s="25"/>
      <c r="D416" s="25"/>
      <c r="E416" s="25"/>
      <c r="F416" s="25"/>
      <c r="G416" s="25"/>
      <c r="H416" s="25"/>
      <c r="I416" s="25"/>
      <c r="J416" s="25"/>
      <c r="K416" s="25"/>
      <c r="L416" s="25"/>
    </row>
    <row r="417" ht="15.75" customHeight="1">
      <c r="A417" s="25"/>
      <c r="B417" s="25"/>
      <c r="C417" s="25"/>
      <c r="D417" s="25"/>
      <c r="E417" s="25"/>
      <c r="F417" s="25"/>
      <c r="G417" s="25"/>
      <c r="H417" s="25"/>
      <c r="I417" s="25"/>
      <c r="J417" s="25"/>
      <c r="K417" s="25"/>
      <c r="L417" s="25"/>
    </row>
    <row r="418" ht="15.75" customHeight="1">
      <c r="A418" s="25"/>
      <c r="B418" s="25"/>
      <c r="C418" s="25"/>
      <c r="D418" s="25"/>
      <c r="E418" s="25"/>
      <c r="F418" s="25"/>
      <c r="G418" s="25"/>
      <c r="H418" s="25"/>
      <c r="I418" s="25"/>
      <c r="J418" s="25"/>
      <c r="K418" s="25"/>
      <c r="L418" s="25"/>
    </row>
    <row r="419" ht="15.75" customHeight="1">
      <c r="A419" s="25"/>
      <c r="B419" s="25"/>
      <c r="C419" s="25"/>
      <c r="D419" s="25"/>
      <c r="E419" s="25"/>
      <c r="F419" s="25"/>
      <c r="G419" s="25"/>
      <c r="H419" s="25"/>
      <c r="I419" s="25"/>
      <c r="J419" s="25"/>
      <c r="K419" s="25"/>
      <c r="L419" s="25"/>
    </row>
    <row r="420" ht="15.75" customHeight="1">
      <c r="A420" s="25"/>
      <c r="B420" s="25"/>
      <c r="C420" s="25"/>
      <c r="D420" s="25"/>
      <c r="E420" s="25"/>
      <c r="F420" s="25"/>
      <c r="G420" s="25"/>
      <c r="H420" s="25"/>
      <c r="I420" s="25"/>
      <c r="J420" s="25"/>
      <c r="K420" s="25"/>
      <c r="L420" s="25"/>
    </row>
    <row r="421" ht="15.75" customHeight="1">
      <c r="A421" s="25"/>
      <c r="B421" s="25"/>
      <c r="C421" s="25"/>
      <c r="D421" s="25"/>
      <c r="E421" s="25"/>
      <c r="F421" s="25"/>
      <c r="G421" s="25"/>
      <c r="H421" s="25"/>
      <c r="I421" s="25"/>
      <c r="J421" s="25"/>
      <c r="K421" s="25"/>
      <c r="L421" s="25"/>
    </row>
    <row r="422" ht="15.75" customHeight="1">
      <c r="A422" s="25"/>
      <c r="B422" s="25"/>
      <c r="C422" s="25"/>
      <c r="D422" s="25"/>
      <c r="E422" s="25"/>
      <c r="F422" s="25"/>
      <c r="G422" s="25"/>
      <c r="H422" s="25"/>
      <c r="I422" s="25"/>
      <c r="J422" s="25"/>
      <c r="K422" s="25"/>
      <c r="L422" s="25"/>
    </row>
    <row r="423" ht="15.75" customHeight="1">
      <c r="A423" s="25"/>
      <c r="B423" s="25"/>
      <c r="C423" s="25"/>
      <c r="D423" s="25"/>
      <c r="E423" s="25"/>
      <c r="F423" s="25"/>
      <c r="G423" s="25"/>
      <c r="H423" s="25"/>
      <c r="I423" s="25"/>
      <c r="J423" s="25"/>
      <c r="K423" s="25"/>
      <c r="L423" s="25"/>
    </row>
    <row r="424" ht="15.75" customHeight="1">
      <c r="A424" s="25"/>
      <c r="B424" s="25"/>
      <c r="C424" s="25"/>
      <c r="D424" s="25"/>
      <c r="E424" s="25"/>
      <c r="F424" s="25"/>
      <c r="G424" s="25"/>
      <c r="H424" s="25"/>
      <c r="I424" s="25"/>
      <c r="J424" s="25"/>
      <c r="K424" s="25"/>
      <c r="L424" s="25"/>
    </row>
    <row r="425" ht="15.75" customHeight="1">
      <c r="A425" s="25"/>
      <c r="B425" s="25"/>
      <c r="C425" s="25"/>
      <c r="D425" s="25"/>
      <c r="E425" s="25"/>
      <c r="F425" s="25"/>
      <c r="G425" s="25"/>
      <c r="H425" s="25"/>
      <c r="I425" s="25"/>
      <c r="J425" s="25"/>
      <c r="K425" s="25"/>
      <c r="L425" s="25"/>
    </row>
    <row r="426" ht="15.75" customHeight="1">
      <c r="A426" s="25"/>
      <c r="B426" s="25"/>
      <c r="C426" s="25"/>
      <c r="D426" s="25"/>
      <c r="E426" s="25"/>
      <c r="F426" s="25"/>
      <c r="G426" s="25"/>
      <c r="H426" s="25"/>
      <c r="I426" s="25"/>
      <c r="J426" s="25"/>
      <c r="K426" s="25"/>
      <c r="L426" s="25"/>
    </row>
    <row r="427" ht="15.75" customHeight="1">
      <c r="A427" s="25"/>
      <c r="B427" s="25"/>
      <c r="C427" s="25"/>
      <c r="D427" s="25"/>
      <c r="E427" s="25"/>
      <c r="F427" s="25"/>
      <c r="G427" s="25"/>
      <c r="H427" s="25"/>
      <c r="I427" s="25"/>
      <c r="J427" s="25"/>
      <c r="K427" s="25"/>
      <c r="L427" s="25"/>
    </row>
    <row r="428" ht="15.75" customHeight="1">
      <c r="A428" s="25"/>
      <c r="B428" s="25"/>
      <c r="C428" s="25"/>
      <c r="D428" s="25"/>
      <c r="E428" s="25"/>
      <c r="F428" s="25"/>
      <c r="G428" s="25"/>
      <c r="H428" s="25"/>
      <c r="I428" s="25"/>
      <c r="J428" s="25"/>
      <c r="K428" s="25"/>
      <c r="L428" s="25"/>
    </row>
    <row r="429" ht="15.75" customHeight="1">
      <c r="A429" s="25"/>
      <c r="B429" s="25"/>
      <c r="C429" s="25"/>
      <c r="D429" s="25"/>
      <c r="E429" s="25"/>
      <c r="F429" s="25"/>
      <c r="G429" s="25"/>
      <c r="H429" s="25"/>
      <c r="I429" s="25"/>
      <c r="J429" s="25"/>
      <c r="K429" s="25"/>
      <c r="L429" s="25"/>
    </row>
    <row r="430" ht="15.75" customHeight="1">
      <c r="A430" s="25"/>
      <c r="B430" s="25"/>
      <c r="C430" s="25"/>
      <c r="D430" s="25"/>
      <c r="E430" s="25"/>
      <c r="F430" s="25"/>
      <c r="G430" s="25"/>
      <c r="H430" s="25"/>
      <c r="I430" s="25"/>
      <c r="J430" s="25"/>
      <c r="K430" s="25"/>
      <c r="L430" s="25"/>
    </row>
    <row r="431" ht="15.75" customHeight="1">
      <c r="A431" s="25"/>
      <c r="B431" s="25"/>
      <c r="C431" s="25"/>
      <c r="D431" s="25"/>
      <c r="E431" s="25"/>
      <c r="F431" s="25"/>
      <c r="G431" s="25"/>
      <c r="H431" s="25"/>
      <c r="I431" s="25"/>
      <c r="J431" s="25"/>
      <c r="K431" s="25"/>
      <c r="L431" s="25"/>
    </row>
    <row r="432" ht="15.75" customHeight="1">
      <c r="A432" s="25"/>
      <c r="B432" s="25"/>
      <c r="C432" s="25"/>
      <c r="D432" s="25"/>
      <c r="E432" s="25"/>
      <c r="F432" s="25"/>
      <c r="G432" s="25"/>
      <c r="H432" s="25"/>
      <c r="I432" s="25"/>
      <c r="J432" s="25"/>
      <c r="K432" s="25"/>
      <c r="L432" s="25"/>
    </row>
    <row r="433" ht="15.75" customHeight="1">
      <c r="A433" s="25"/>
      <c r="B433" s="25"/>
      <c r="C433" s="25"/>
      <c r="D433" s="25"/>
      <c r="E433" s="25"/>
      <c r="F433" s="25"/>
      <c r="G433" s="25"/>
      <c r="H433" s="25"/>
      <c r="I433" s="25"/>
      <c r="J433" s="25"/>
      <c r="K433" s="25"/>
      <c r="L433" s="25"/>
    </row>
    <row r="434" ht="15.75" customHeight="1">
      <c r="A434" s="25"/>
      <c r="B434" s="25"/>
      <c r="C434" s="25"/>
      <c r="D434" s="25"/>
      <c r="E434" s="25"/>
      <c r="F434" s="25"/>
      <c r="G434" s="25"/>
      <c r="H434" s="25"/>
      <c r="I434" s="25"/>
      <c r="J434" s="25"/>
      <c r="K434" s="25"/>
      <c r="L434" s="25"/>
    </row>
    <row r="435" ht="15.75" customHeight="1">
      <c r="A435" s="25"/>
      <c r="B435" s="25"/>
      <c r="C435" s="25"/>
      <c r="D435" s="25"/>
      <c r="E435" s="25"/>
      <c r="F435" s="25"/>
      <c r="G435" s="25"/>
      <c r="H435" s="25"/>
      <c r="I435" s="25"/>
      <c r="J435" s="25"/>
      <c r="K435" s="25"/>
      <c r="L435" s="25"/>
    </row>
    <row r="436" ht="15.75" customHeight="1">
      <c r="A436" s="25"/>
      <c r="B436" s="25"/>
      <c r="C436" s="25"/>
      <c r="D436" s="25"/>
      <c r="E436" s="25"/>
      <c r="F436" s="25"/>
      <c r="G436" s="25"/>
      <c r="H436" s="25"/>
      <c r="I436" s="25"/>
      <c r="J436" s="25"/>
      <c r="K436" s="25"/>
      <c r="L436" s="25"/>
    </row>
    <row r="437" ht="15.75" customHeight="1">
      <c r="A437" s="25"/>
      <c r="B437" s="25"/>
      <c r="C437" s="25"/>
      <c r="D437" s="25"/>
      <c r="E437" s="25"/>
      <c r="F437" s="25"/>
      <c r="G437" s="25"/>
      <c r="H437" s="25"/>
      <c r="I437" s="25"/>
      <c r="J437" s="25"/>
      <c r="K437" s="25"/>
      <c r="L437" s="25"/>
    </row>
    <row r="438" ht="15.75" customHeight="1">
      <c r="A438" s="25"/>
      <c r="B438" s="25"/>
      <c r="C438" s="25"/>
      <c r="D438" s="25"/>
      <c r="E438" s="25"/>
      <c r="F438" s="25"/>
      <c r="G438" s="25"/>
      <c r="H438" s="25"/>
      <c r="I438" s="25"/>
      <c r="J438" s="25"/>
      <c r="K438" s="25"/>
      <c r="L438" s="25"/>
    </row>
    <row r="439" ht="15.75" customHeight="1">
      <c r="A439" s="25"/>
      <c r="B439" s="25"/>
      <c r="C439" s="25"/>
      <c r="D439" s="25"/>
      <c r="E439" s="25"/>
      <c r="F439" s="25"/>
      <c r="G439" s="25"/>
      <c r="H439" s="25"/>
      <c r="I439" s="25"/>
      <c r="J439" s="25"/>
      <c r="K439" s="25"/>
      <c r="L439" s="25"/>
    </row>
    <row r="440" ht="15.75" customHeight="1">
      <c r="A440" s="25"/>
      <c r="B440" s="25"/>
      <c r="C440" s="25"/>
      <c r="D440" s="25"/>
      <c r="E440" s="25"/>
      <c r="F440" s="25"/>
      <c r="G440" s="25"/>
      <c r="H440" s="25"/>
      <c r="I440" s="25"/>
      <c r="J440" s="25"/>
      <c r="K440" s="25"/>
      <c r="L440" s="25"/>
    </row>
    <row r="441" ht="15.75" customHeight="1">
      <c r="A441" s="25"/>
      <c r="B441" s="25"/>
      <c r="C441" s="25"/>
      <c r="D441" s="25"/>
      <c r="E441" s="25"/>
      <c r="F441" s="25"/>
      <c r="G441" s="25"/>
      <c r="H441" s="25"/>
      <c r="I441" s="25"/>
      <c r="J441" s="25"/>
      <c r="K441" s="25"/>
      <c r="L441" s="25"/>
    </row>
    <row r="442" ht="15.75" customHeight="1">
      <c r="A442" s="25"/>
      <c r="B442" s="25"/>
      <c r="C442" s="25"/>
      <c r="D442" s="25"/>
      <c r="E442" s="25"/>
      <c r="F442" s="25"/>
      <c r="G442" s="25"/>
      <c r="H442" s="25"/>
      <c r="I442" s="25"/>
      <c r="J442" s="25"/>
      <c r="K442" s="25"/>
      <c r="L442" s="25"/>
    </row>
    <row r="443" ht="15.75" customHeight="1">
      <c r="A443" s="25"/>
      <c r="B443" s="25"/>
      <c r="C443" s="25"/>
      <c r="D443" s="25"/>
      <c r="E443" s="25"/>
      <c r="F443" s="25"/>
      <c r="G443" s="25"/>
      <c r="H443" s="25"/>
      <c r="I443" s="25"/>
      <c r="J443" s="25"/>
      <c r="K443" s="25"/>
      <c r="L443" s="25"/>
    </row>
    <row r="444" ht="15.75" customHeight="1">
      <c r="A444" s="25"/>
      <c r="B444" s="25"/>
      <c r="C444" s="25"/>
      <c r="D444" s="25"/>
      <c r="E444" s="25"/>
      <c r="F444" s="25"/>
      <c r="G444" s="25"/>
      <c r="H444" s="25"/>
      <c r="I444" s="25"/>
      <c r="J444" s="25"/>
      <c r="K444" s="25"/>
      <c r="L444" s="25"/>
    </row>
    <row r="445" ht="15.75" customHeight="1">
      <c r="A445" s="25"/>
      <c r="B445" s="25"/>
      <c r="C445" s="25"/>
      <c r="D445" s="25"/>
      <c r="E445" s="25"/>
      <c r="F445" s="25"/>
      <c r="G445" s="25"/>
      <c r="H445" s="25"/>
      <c r="I445" s="25"/>
      <c r="J445" s="25"/>
      <c r="K445" s="25"/>
      <c r="L445" s="25"/>
    </row>
    <row r="446" ht="15.75" customHeight="1">
      <c r="A446" s="25"/>
      <c r="B446" s="25"/>
      <c r="C446" s="25"/>
      <c r="D446" s="25"/>
      <c r="E446" s="25"/>
      <c r="F446" s="25"/>
      <c r="G446" s="25"/>
      <c r="H446" s="25"/>
      <c r="I446" s="25"/>
      <c r="J446" s="25"/>
      <c r="K446" s="25"/>
      <c r="L446" s="25"/>
    </row>
    <row r="447" ht="15.75" customHeight="1">
      <c r="A447" s="25"/>
      <c r="B447" s="25"/>
      <c r="C447" s="25"/>
      <c r="D447" s="25"/>
      <c r="E447" s="25"/>
      <c r="F447" s="25"/>
      <c r="G447" s="25"/>
      <c r="H447" s="25"/>
      <c r="I447" s="25"/>
      <c r="J447" s="25"/>
      <c r="K447" s="25"/>
      <c r="L447" s="25"/>
    </row>
    <row r="448" ht="15.75" customHeight="1">
      <c r="A448" s="25"/>
      <c r="B448" s="25"/>
      <c r="C448" s="25"/>
      <c r="D448" s="25"/>
      <c r="E448" s="25"/>
      <c r="F448" s="25"/>
      <c r="G448" s="25"/>
      <c r="H448" s="25"/>
      <c r="I448" s="25"/>
      <c r="J448" s="25"/>
      <c r="K448" s="25"/>
      <c r="L448" s="25"/>
    </row>
    <row r="449" ht="15.75" customHeight="1">
      <c r="A449" s="25"/>
      <c r="B449" s="25"/>
      <c r="C449" s="25"/>
      <c r="D449" s="25"/>
      <c r="E449" s="25"/>
      <c r="F449" s="25"/>
      <c r="G449" s="25"/>
      <c r="H449" s="25"/>
      <c r="I449" s="25"/>
      <c r="J449" s="25"/>
      <c r="K449" s="25"/>
      <c r="L449" s="25"/>
    </row>
    <row r="450" ht="15.75" customHeight="1">
      <c r="A450" s="25"/>
      <c r="B450" s="25"/>
      <c r="C450" s="25"/>
      <c r="D450" s="25"/>
      <c r="E450" s="25"/>
      <c r="F450" s="25"/>
      <c r="G450" s="25"/>
      <c r="H450" s="25"/>
      <c r="I450" s="25"/>
      <c r="J450" s="25"/>
      <c r="K450" s="25"/>
      <c r="L450" s="25"/>
    </row>
    <row r="451" ht="15.75" customHeight="1">
      <c r="A451" s="25"/>
      <c r="B451" s="25"/>
      <c r="C451" s="25"/>
      <c r="D451" s="25"/>
      <c r="E451" s="25"/>
      <c r="F451" s="25"/>
      <c r="G451" s="25"/>
      <c r="H451" s="25"/>
      <c r="I451" s="25"/>
      <c r="J451" s="25"/>
      <c r="K451" s="25"/>
      <c r="L451" s="25"/>
    </row>
    <row r="452" ht="15.75" customHeight="1">
      <c r="A452" s="25"/>
      <c r="B452" s="25"/>
      <c r="C452" s="25"/>
      <c r="D452" s="25"/>
      <c r="E452" s="25"/>
      <c r="F452" s="25"/>
      <c r="G452" s="25"/>
      <c r="H452" s="25"/>
      <c r="I452" s="25"/>
      <c r="J452" s="25"/>
      <c r="K452" s="25"/>
      <c r="L452" s="25"/>
    </row>
    <row r="453" ht="15.75" customHeight="1">
      <c r="A453" s="25"/>
      <c r="B453" s="25"/>
      <c r="C453" s="25"/>
      <c r="D453" s="25"/>
      <c r="E453" s="25"/>
      <c r="F453" s="25"/>
      <c r="G453" s="25"/>
      <c r="H453" s="25"/>
      <c r="I453" s="25"/>
      <c r="J453" s="25"/>
      <c r="K453" s="25"/>
      <c r="L453" s="25"/>
    </row>
    <row r="454" ht="15.75" customHeight="1">
      <c r="A454" s="25"/>
      <c r="B454" s="25"/>
      <c r="C454" s="25"/>
      <c r="D454" s="25"/>
      <c r="E454" s="25"/>
      <c r="F454" s="25"/>
      <c r="G454" s="25"/>
      <c r="H454" s="25"/>
      <c r="I454" s="25"/>
      <c r="J454" s="25"/>
      <c r="K454" s="25"/>
      <c r="L454" s="25"/>
    </row>
    <row r="455" ht="15.75" customHeight="1">
      <c r="A455" s="25"/>
      <c r="B455" s="25"/>
      <c r="C455" s="25"/>
      <c r="D455" s="25"/>
      <c r="E455" s="25"/>
      <c r="F455" s="25"/>
      <c r="G455" s="25"/>
      <c r="H455" s="25"/>
      <c r="I455" s="25"/>
      <c r="J455" s="25"/>
      <c r="K455" s="25"/>
      <c r="L455" s="25"/>
    </row>
    <row r="456" ht="15.75" customHeight="1">
      <c r="A456" s="25"/>
      <c r="B456" s="25"/>
      <c r="C456" s="25"/>
      <c r="D456" s="25"/>
      <c r="E456" s="25"/>
      <c r="F456" s="25"/>
      <c r="G456" s="25"/>
      <c r="H456" s="25"/>
      <c r="I456" s="25"/>
      <c r="J456" s="25"/>
      <c r="K456" s="25"/>
      <c r="L456" s="25"/>
    </row>
    <row r="457" ht="15.75" customHeight="1">
      <c r="A457" s="25"/>
      <c r="B457" s="25"/>
      <c r="C457" s="25"/>
      <c r="D457" s="25"/>
      <c r="E457" s="25"/>
      <c r="F457" s="25"/>
      <c r="G457" s="25"/>
      <c r="H457" s="25"/>
      <c r="I457" s="25"/>
      <c r="J457" s="25"/>
      <c r="K457" s="25"/>
      <c r="L457" s="25"/>
    </row>
    <row r="458" ht="15.75" customHeight="1">
      <c r="A458" s="25"/>
      <c r="B458" s="25"/>
      <c r="C458" s="25"/>
      <c r="D458" s="25"/>
      <c r="E458" s="25"/>
      <c r="F458" s="25"/>
      <c r="G458" s="25"/>
      <c r="H458" s="25"/>
      <c r="I458" s="25"/>
      <c r="J458" s="25"/>
      <c r="K458" s="25"/>
      <c r="L458" s="25"/>
    </row>
    <row r="459" ht="15.75" customHeight="1">
      <c r="A459" s="25"/>
      <c r="B459" s="25"/>
      <c r="C459" s="25"/>
      <c r="D459" s="25"/>
      <c r="E459" s="25"/>
      <c r="F459" s="25"/>
      <c r="G459" s="25"/>
      <c r="H459" s="25"/>
      <c r="I459" s="25"/>
      <c r="J459" s="25"/>
      <c r="K459" s="25"/>
      <c r="L459" s="25"/>
    </row>
    <row r="460" ht="15.75" customHeight="1">
      <c r="A460" s="25"/>
      <c r="B460" s="25"/>
      <c r="C460" s="25"/>
      <c r="D460" s="25"/>
      <c r="E460" s="25"/>
      <c r="F460" s="25"/>
      <c r="G460" s="25"/>
      <c r="H460" s="25"/>
      <c r="I460" s="25"/>
      <c r="J460" s="25"/>
      <c r="K460" s="25"/>
      <c r="L460" s="25"/>
    </row>
    <row r="461" ht="15.75" customHeight="1">
      <c r="A461" s="25"/>
      <c r="B461" s="25"/>
      <c r="C461" s="25"/>
      <c r="D461" s="25"/>
      <c r="E461" s="25"/>
      <c r="F461" s="25"/>
      <c r="G461" s="25"/>
      <c r="H461" s="25"/>
      <c r="I461" s="25"/>
      <c r="J461" s="25"/>
      <c r="K461" s="25"/>
      <c r="L461" s="25"/>
    </row>
    <row r="462" ht="15.75" customHeight="1">
      <c r="A462" s="25"/>
      <c r="B462" s="25"/>
      <c r="C462" s="25"/>
      <c r="D462" s="25"/>
      <c r="E462" s="25"/>
      <c r="F462" s="25"/>
      <c r="G462" s="25"/>
      <c r="H462" s="25"/>
      <c r="I462" s="25"/>
      <c r="J462" s="25"/>
      <c r="K462" s="25"/>
      <c r="L462" s="25"/>
    </row>
    <row r="463" ht="15.75" customHeight="1">
      <c r="A463" s="25"/>
      <c r="B463" s="25"/>
      <c r="C463" s="25"/>
      <c r="D463" s="25"/>
      <c r="E463" s="25"/>
      <c r="F463" s="25"/>
      <c r="G463" s="25"/>
      <c r="H463" s="25"/>
      <c r="I463" s="25"/>
      <c r="J463" s="25"/>
      <c r="K463" s="25"/>
      <c r="L463" s="25"/>
    </row>
    <row r="464" ht="15.75" customHeight="1">
      <c r="A464" s="25"/>
      <c r="B464" s="25"/>
      <c r="C464" s="25"/>
      <c r="D464" s="25"/>
      <c r="E464" s="25"/>
      <c r="F464" s="25"/>
      <c r="G464" s="25"/>
      <c r="H464" s="25"/>
      <c r="I464" s="25"/>
      <c r="J464" s="25"/>
      <c r="K464" s="25"/>
      <c r="L464" s="25"/>
    </row>
    <row r="465" ht="15.75" customHeight="1">
      <c r="A465" s="25"/>
      <c r="B465" s="25"/>
      <c r="C465" s="25"/>
      <c r="D465" s="25"/>
      <c r="E465" s="25"/>
      <c r="F465" s="25"/>
      <c r="G465" s="25"/>
      <c r="H465" s="25"/>
      <c r="I465" s="25"/>
      <c r="J465" s="25"/>
      <c r="K465" s="25"/>
      <c r="L465" s="25"/>
    </row>
    <row r="466" ht="15.75" customHeight="1">
      <c r="A466" s="25"/>
      <c r="B466" s="25"/>
      <c r="C466" s="25"/>
      <c r="D466" s="25"/>
      <c r="E466" s="25"/>
      <c r="F466" s="25"/>
      <c r="G466" s="25"/>
      <c r="H466" s="25"/>
      <c r="I466" s="25"/>
      <c r="J466" s="25"/>
      <c r="K466" s="25"/>
      <c r="L466" s="25"/>
    </row>
    <row r="467" ht="15.75" customHeight="1">
      <c r="A467" s="25"/>
      <c r="B467" s="25"/>
      <c r="C467" s="25"/>
      <c r="D467" s="25"/>
      <c r="E467" s="25"/>
      <c r="F467" s="25"/>
      <c r="G467" s="25"/>
      <c r="H467" s="25"/>
      <c r="I467" s="25"/>
      <c r="J467" s="25"/>
      <c r="K467" s="25"/>
      <c r="L467" s="25"/>
    </row>
    <row r="468" ht="15.75" customHeight="1">
      <c r="A468" s="25"/>
      <c r="B468" s="25"/>
      <c r="C468" s="25"/>
      <c r="D468" s="25"/>
      <c r="E468" s="25"/>
      <c r="F468" s="25"/>
      <c r="G468" s="25"/>
      <c r="H468" s="25"/>
      <c r="I468" s="25"/>
      <c r="J468" s="25"/>
      <c r="K468" s="25"/>
      <c r="L468" s="25"/>
    </row>
    <row r="469" ht="15.75" customHeight="1">
      <c r="A469" s="25"/>
      <c r="B469" s="25"/>
      <c r="C469" s="25"/>
      <c r="D469" s="25"/>
      <c r="E469" s="25"/>
      <c r="F469" s="25"/>
      <c r="G469" s="25"/>
      <c r="H469" s="25"/>
      <c r="I469" s="25"/>
      <c r="J469" s="25"/>
      <c r="K469" s="25"/>
      <c r="L469" s="25"/>
    </row>
    <row r="470" ht="15.75" customHeight="1">
      <c r="A470" s="25"/>
      <c r="B470" s="25"/>
      <c r="C470" s="25"/>
      <c r="D470" s="25"/>
      <c r="E470" s="25"/>
      <c r="F470" s="25"/>
      <c r="G470" s="25"/>
      <c r="H470" s="25"/>
      <c r="I470" s="25"/>
      <c r="J470" s="25"/>
      <c r="K470" s="25"/>
      <c r="L470" s="25"/>
    </row>
    <row r="471" ht="15.75" customHeight="1">
      <c r="A471" s="25"/>
      <c r="B471" s="25"/>
      <c r="C471" s="25"/>
      <c r="D471" s="25"/>
      <c r="E471" s="25"/>
      <c r="F471" s="25"/>
      <c r="G471" s="25"/>
      <c r="H471" s="25"/>
      <c r="I471" s="25"/>
      <c r="J471" s="25"/>
      <c r="K471" s="25"/>
      <c r="L471" s="25"/>
    </row>
    <row r="472" ht="15.75" customHeight="1">
      <c r="A472" s="25"/>
      <c r="B472" s="25"/>
      <c r="C472" s="25"/>
      <c r="D472" s="25"/>
      <c r="E472" s="25"/>
      <c r="F472" s="25"/>
      <c r="G472" s="25"/>
      <c r="H472" s="25"/>
      <c r="I472" s="25"/>
      <c r="J472" s="25"/>
      <c r="K472" s="25"/>
      <c r="L472" s="25"/>
    </row>
    <row r="473" ht="15.75" customHeight="1">
      <c r="A473" s="25"/>
      <c r="B473" s="25"/>
      <c r="C473" s="25"/>
      <c r="D473" s="25"/>
      <c r="E473" s="25"/>
      <c r="F473" s="25"/>
      <c r="G473" s="25"/>
      <c r="H473" s="25"/>
      <c r="I473" s="25"/>
      <c r="J473" s="25"/>
      <c r="K473" s="25"/>
      <c r="L473" s="25"/>
    </row>
    <row r="474" ht="15.75" customHeight="1">
      <c r="A474" s="25"/>
      <c r="B474" s="25"/>
      <c r="C474" s="25"/>
      <c r="D474" s="25"/>
      <c r="E474" s="25"/>
      <c r="F474" s="25"/>
      <c r="G474" s="25"/>
      <c r="H474" s="25"/>
      <c r="I474" s="25"/>
      <c r="J474" s="25"/>
      <c r="K474" s="25"/>
      <c r="L474" s="25"/>
    </row>
    <row r="475" ht="15.75" customHeight="1">
      <c r="A475" s="25"/>
      <c r="B475" s="25"/>
      <c r="C475" s="25"/>
      <c r="D475" s="25"/>
      <c r="E475" s="25"/>
      <c r="F475" s="25"/>
      <c r="G475" s="25"/>
      <c r="H475" s="25"/>
      <c r="I475" s="25"/>
      <c r="J475" s="25"/>
      <c r="K475" s="25"/>
      <c r="L475" s="25"/>
    </row>
    <row r="476" ht="15.75" customHeight="1">
      <c r="A476" s="25"/>
      <c r="B476" s="25"/>
      <c r="C476" s="25"/>
      <c r="D476" s="25"/>
      <c r="E476" s="25"/>
      <c r="F476" s="25"/>
      <c r="G476" s="25"/>
      <c r="H476" s="25"/>
      <c r="I476" s="25"/>
      <c r="J476" s="25"/>
      <c r="K476" s="25"/>
      <c r="L476" s="25"/>
    </row>
    <row r="477" ht="15.75" customHeight="1">
      <c r="A477" s="25"/>
      <c r="B477" s="25"/>
      <c r="C477" s="25"/>
      <c r="D477" s="25"/>
      <c r="E477" s="25"/>
      <c r="F477" s="25"/>
      <c r="G477" s="25"/>
      <c r="H477" s="25"/>
      <c r="I477" s="25"/>
      <c r="J477" s="25"/>
      <c r="K477" s="25"/>
      <c r="L477" s="25"/>
    </row>
    <row r="478" ht="15.75" customHeight="1">
      <c r="A478" s="25"/>
      <c r="B478" s="25"/>
      <c r="C478" s="25"/>
      <c r="D478" s="25"/>
      <c r="E478" s="25"/>
      <c r="F478" s="25"/>
      <c r="G478" s="25"/>
      <c r="H478" s="25"/>
      <c r="I478" s="25"/>
      <c r="J478" s="25"/>
      <c r="K478" s="25"/>
      <c r="L478" s="25"/>
    </row>
    <row r="479" ht="15.75" customHeight="1">
      <c r="A479" s="25"/>
      <c r="B479" s="25"/>
      <c r="C479" s="25"/>
      <c r="D479" s="25"/>
      <c r="E479" s="25"/>
      <c r="F479" s="25"/>
      <c r="G479" s="25"/>
      <c r="H479" s="25"/>
      <c r="I479" s="25"/>
      <c r="J479" s="25"/>
      <c r="K479" s="25"/>
      <c r="L479" s="25"/>
    </row>
    <row r="480" ht="15.75" customHeight="1">
      <c r="A480" s="25"/>
      <c r="B480" s="25"/>
      <c r="C480" s="25"/>
      <c r="D480" s="25"/>
      <c r="E480" s="25"/>
      <c r="F480" s="25"/>
      <c r="G480" s="25"/>
      <c r="H480" s="25"/>
      <c r="I480" s="25"/>
      <c r="J480" s="25"/>
      <c r="K480" s="25"/>
      <c r="L480" s="25"/>
    </row>
    <row r="481" ht="15.75" customHeight="1">
      <c r="A481" s="25"/>
      <c r="B481" s="25"/>
      <c r="C481" s="25"/>
      <c r="D481" s="25"/>
      <c r="E481" s="25"/>
      <c r="F481" s="25"/>
      <c r="G481" s="25"/>
      <c r="H481" s="25"/>
      <c r="I481" s="25"/>
      <c r="J481" s="25"/>
      <c r="K481" s="25"/>
      <c r="L481" s="25"/>
    </row>
    <row r="482" ht="15.75" customHeight="1">
      <c r="A482" s="25"/>
      <c r="B482" s="25"/>
      <c r="C482" s="25"/>
      <c r="D482" s="25"/>
      <c r="E482" s="25"/>
      <c r="F482" s="25"/>
      <c r="G482" s="25"/>
      <c r="H482" s="25"/>
      <c r="I482" s="25"/>
      <c r="J482" s="25"/>
      <c r="K482" s="25"/>
      <c r="L482" s="25"/>
    </row>
    <row r="483" ht="15.75" customHeight="1">
      <c r="A483" s="25"/>
      <c r="B483" s="25"/>
      <c r="C483" s="25"/>
      <c r="D483" s="25"/>
      <c r="E483" s="25"/>
      <c r="F483" s="25"/>
      <c r="G483" s="25"/>
      <c r="H483" s="25"/>
      <c r="I483" s="25"/>
      <c r="J483" s="25"/>
      <c r="K483" s="25"/>
      <c r="L483" s="25"/>
    </row>
    <row r="484" ht="15.75" customHeight="1">
      <c r="A484" s="25"/>
      <c r="B484" s="25"/>
      <c r="C484" s="25"/>
      <c r="D484" s="25"/>
      <c r="E484" s="25"/>
      <c r="F484" s="25"/>
      <c r="G484" s="25"/>
      <c r="H484" s="25"/>
      <c r="I484" s="25"/>
      <c r="J484" s="25"/>
      <c r="K484" s="25"/>
      <c r="L484" s="25"/>
    </row>
    <row r="485" ht="15.75" customHeight="1">
      <c r="A485" s="25"/>
      <c r="B485" s="25"/>
      <c r="C485" s="25"/>
      <c r="D485" s="25"/>
      <c r="E485" s="25"/>
      <c r="F485" s="25"/>
      <c r="G485" s="25"/>
      <c r="H485" s="25"/>
      <c r="I485" s="25"/>
      <c r="J485" s="25"/>
      <c r="K485" s="25"/>
      <c r="L485" s="25"/>
    </row>
    <row r="486" ht="15.75" customHeight="1">
      <c r="A486" s="25"/>
      <c r="B486" s="25"/>
      <c r="C486" s="25"/>
      <c r="D486" s="25"/>
      <c r="E486" s="25"/>
      <c r="F486" s="25"/>
      <c r="G486" s="25"/>
      <c r="H486" s="25"/>
      <c r="I486" s="25"/>
      <c r="J486" s="25"/>
      <c r="K486" s="25"/>
      <c r="L486" s="25"/>
    </row>
    <row r="487" ht="15.75" customHeight="1">
      <c r="A487" s="25"/>
      <c r="B487" s="25"/>
      <c r="C487" s="25"/>
      <c r="D487" s="25"/>
      <c r="E487" s="25"/>
      <c r="F487" s="25"/>
      <c r="G487" s="25"/>
      <c r="H487" s="25"/>
      <c r="I487" s="25"/>
      <c r="J487" s="25"/>
      <c r="K487" s="25"/>
      <c r="L487" s="25"/>
    </row>
    <row r="488" ht="15.75" customHeight="1">
      <c r="A488" s="25"/>
      <c r="B488" s="25"/>
      <c r="C488" s="25"/>
      <c r="D488" s="25"/>
      <c r="E488" s="25"/>
      <c r="F488" s="25"/>
      <c r="G488" s="25"/>
      <c r="H488" s="25"/>
      <c r="I488" s="25"/>
      <c r="J488" s="25"/>
      <c r="K488" s="25"/>
      <c r="L488" s="25"/>
    </row>
    <row r="489" ht="15.75" customHeight="1">
      <c r="A489" s="25"/>
      <c r="B489" s="25"/>
      <c r="C489" s="25"/>
      <c r="D489" s="25"/>
      <c r="E489" s="25"/>
      <c r="F489" s="25"/>
      <c r="G489" s="25"/>
      <c r="H489" s="25"/>
      <c r="I489" s="25"/>
      <c r="J489" s="25"/>
      <c r="K489" s="25"/>
      <c r="L489" s="25"/>
    </row>
    <row r="490" ht="15.75" customHeight="1">
      <c r="A490" s="25"/>
      <c r="B490" s="25"/>
      <c r="C490" s="25"/>
      <c r="D490" s="25"/>
      <c r="E490" s="25"/>
      <c r="F490" s="25"/>
      <c r="G490" s="25"/>
      <c r="H490" s="25"/>
      <c r="I490" s="25"/>
      <c r="J490" s="25"/>
      <c r="K490" s="25"/>
      <c r="L490" s="25"/>
    </row>
    <row r="491" ht="15.75" customHeight="1">
      <c r="A491" s="25"/>
      <c r="B491" s="25"/>
      <c r="C491" s="25"/>
      <c r="D491" s="25"/>
      <c r="E491" s="25"/>
      <c r="F491" s="25"/>
      <c r="G491" s="25"/>
      <c r="H491" s="25"/>
      <c r="I491" s="25"/>
      <c r="J491" s="25"/>
      <c r="K491" s="25"/>
      <c r="L491" s="25"/>
    </row>
    <row r="492" ht="15.75" customHeight="1">
      <c r="A492" s="25"/>
      <c r="B492" s="25"/>
      <c r="C492" s="25"/>
      <c r="D492" s="25"/>
      <c r="E492" s="25"/>
      <c r="F492" s="25"/>
      <c r="G492" s="25"/>
      <c r="H492" s="25"/>
      <c r="I492" s="25"/>
      <c r="J492" s="25"/>
      <c r="K492" s="25"/>
      <c r="L492" s="25"/>
    </row>
    <row r="493" ht="15.75" customHeight="1">
      <c r="A493" s="25"/>
      <c r="B493" s="25"/>
      <c r="C493" s="25"/>
      <c r="D493" s="25"/>
      <c r="E493" s="25"/>
      <c r="F493" s="25"/>
      <c r="G493" s="25"/>
      <c r="H493" s="25"/>
      <c r="I493" s="25"/>
      <c r="J493" s="25"/>
      <c r="K493" s="25"/>
      <c r="L493" s="25"/>
    </row>
    <row r="494" ht="15.75" customHeight="1">
      <c r="A494" s="25"/>
      <c r="B494" s="25"/>
      <c r="C494" s="25"/>
      <c r="D494" s="25"/>
      <c r="E494" s="25"/>
      <c r="F494" s="25"/>
      <c r="G494" s="25"/>
      <c r="H494" s="25"/>
      <c r="I494" s="25"/>
      <c r="J494" s="25"/>
      <c r="K494" s="25"/>
      <c r="L494" s="25"/>
    </row>
    <row r="495" ht="15.75" customHeight="1">
      <c r="A495" s="25"/>
      <c r="B495" s="25"/>
      <c r="C495" s="25"/>
      <c r="D495" s="25"/>
      <c r="E495" s="25"/>
      <c r="F495" s="25"/>
      <c r="G495" s="25"/>
      <c r="H495" s="25"/>
      <c r="I495" s="25"/>
      <c r="J495" s="25"/>
      <c r="K495" s="25"/>
      <c r="L495" s="25"/>
    </row>
    <row r="496" ht="15.75" customHeight="1">
      <c r="A496" s="25"/>
      <c r="B496" s="25"/>
      <c r="C496" s="25"/>
      <c r="D496" s="25"/>
      <c r="E496" s="25"/>
      <c r="F496" s="25"/>
      <c r="G496" s="25"/>
      <c r="H496" s="25"/>
      <c r="I496" s="25"/>
      <c r="J496" s="25"/>
      <c r="K496" s="25"/>
      <c r="L496" s="25"/>
    </row>
    <row r="497" ht="15.75" customHeight="1">
      <c r="A497" s="25"/>
      <c r="B497" s="25"/>
      <c r="C497" s="25"/>
      <c r="D497" s="25"/>
      <c r="E497" s="25"/>
      <c r="F497" s="25"/>
      <c r="G497" s="25"/>
      <c r="H497" s="25"/>
      <c r="I497" s="25"/>
      <c r="J497" s="25"/>
      <c r="K497" s="25"/>
      <c r="L497" s="25"/>
    </row>
    <row r="498" ht="15.75" customHeight="1">
      <c r="A498" s="25"/>
      <c r="B498" s="25"/>
      <c r="C498" s="25"/>
      <c r="D498" s="25"/>
      <c r="E498" s="25"/>
      <c r="F498" s="25"/>
      <c r="G498" s="25"/>
      <c r="H498" s="25"/>
      <c r="I498" s="25"/>
      <c r="J498" s="25"/>
      <c r="K498" s="25"/>
      <c r="L498" s="25"/>
    </row>
    <row r="499" ht="15.75" customHeight="1">
      <c r="A499" s="25"/>
      <c r="B499" s="25"/>
      <c r="C499" s="25"/>
      <c r="D499" s="25"/>
      <c r="E499" s="25"/>
      <c r="F499" s="25"/>
      <c r="G499" s="25"/>
      <c r="H499" s="25"/>
      <c r="I499" s="25"/>
      <c r="J499" s="25"/>
      <c r="K499" s="25"/>
      <c r="L499" s="25"/>
    </row>
    <row r="500" ht="15.75" customHeight="1">
      <c r="A500" s="25"/>
      <c r="B500" s="25"/>
      <c r="C500" s="25"/>
      <c r="D500" s="25"/>
      <c r="E500" s="25"/>
      <c r="F500" s="25"/>
      <c r="G500" s="25"/>
      <c r="H500" s="25"/>
      <c r="I500" s="25"/>
      <c r="J500" s="25"/>
      <c r="K500" s="25"/>
      <c r="L500" s="25"/>
    </row>
    <row r="501" ht="15.75" customHeight="1">
      <c r="A501" s="25"/>
      <c r="B501" s="25"/>
      <c r="C501" s="25"/>
      <c r="D501" s="25"/>
      <c r="E501" s="25"/>
      <c r="F501" s="25"/>
      <c r="G501" s="25"/>
      <c r="H501" s="25"/>
      <c r="I501" s="25"/>
      <c r="J501" s="25"/>
      <c r="K501" s="25"/>
      <c r="L501" s="25"/>
    </row>
    <row r="502" ht="15.75" customHeight="1">
      <c r="A502" s="25"/>
      <c r="B502" s="25"/>
      <c r="C502" s="25"/>
      <c r="D502" s="25"/>
      <c r="E502" s="25"/>
      <c r="F502" s="25"/>
      <c r="G502" s="25"/>
      <c r="H502" s="25"/>
      <c r="I502" s="25"/>
      <c r="J502" s="25"/>
      <c r="K502" s="25"/>
      <c r="L502" s="25"/>
    </row>
    <row r="503" ht="15.75" customHeight="1">
      <c r="A503" s="25"/>
      <c r="B503" s="25"/>
      <c r="C503" s="25"/>
      <c r="D503" s="25"/>
      <c r="E503" s="25"/>
      <c r="F503" s="25"/>
      <c r="G503" s="25"/>
      <c r="H503" s="25"/>
      <c r="I503" s="25"/>
      <c r="J503" s="25"/>
      <c r="K503" s="25"/>
      <c r="L503" s="25"/>
    </row>
    <row r="504" ht="15.75" customHeight="1">
      <c r="A504" s="25"/>
      <c r="B504" s="25"/>
      <c r="C504" s="25"/>
      <c r="D504" s="25"/>
      <c r="E504" s="25"/>
      <c r="F504" s="25"/>
      <c r="G504" s="25"/>
      <c r="H504" s="25"/>
      <c r="I504" s="25"/>
      <c r="J504" s="25"/>
      <c r="K504" s="25"/>
      <c r="L504" s="25"/>
    </row>
    <row r="505" ht="15.75" customHeight="1">
      <c r="A505" s="25"/>
      <c r="B505" s="25"/>
      <c r="C505" s="25"/>
      <c r="D505" s="25"/>
      <c r="E505" s="25"/>
      <c r="F505" s="25"/>
      <c r="G505" s="25"/>
      <c r="H505" s="25"/>
      <c r="I505" s="25"/>
      <c r="J505" s="25"/>
      <c r="K505" s="25"/>
      <c r="L505" s="25"/>
    </row>
    <row r="506" ht="15.75" customHeight="1">
      <c r="A506" s="25"/>
      <c r="B506" s="25"/>
      <c r="C506" s="25"/>
      <c r="D506" s="25"/>
      <c r="E506" s="25"/>
      <c r="F506" s="25"/>
      <c r="G506" s="25"/>
      <c r="H506" s="25"/>
      <c r="I506" s="25"/>
      <c r="J506" s="25"/>
      <c r="K506" s="25"/>
      <c r="L506" s="25"/>
    </row>
    <row r="507" ht="15.75" customHeight="1">
      <c r="A507" s="25"/>
      <c r="B507" s="25"/>
      <c r="C507" s="25"/>
      <c r="D507" s="25"/>
      <c r="E507" s="25"/>
      <c r="F507" s="25"/>
      <c r="G507" s="25"/>
      <c r="H507" s="25"/>
      <c r="I507" s="25"/>
      <c r="J507" s="25"/>
      <c r="K507" s="25"/>
      <c r="L507" s="25"/>
    </row>
    <row r="508" ht="15.75" customHeight="1">
      <c r="A508" s="25"/>
      <c r="B508" s="25"/>
      <c r="C508" s="25"/>
      <c r="D508" s="25"/>
      <c r="E508" s="25"/>
      <c r="F508" s="25"/>
      <c r="G508" s="25"/>
      <c r="H508" s="25"/>
      <c r="I508" s="25"/>
      <c r="J508" s="25"/>
      <c r="K508" s="25"/>
      <c r="L508" s="25"/>
    </row>
    <row r="509" ht="15.75" customHeight="1">
      <c r="A509" s="25"/>
      <c r="B509" s="25"/>
      <c r="C509" s="25"/>
      <c r="D509" s="25"/>
      <c r="E509" s="25"/>
      <c r="F509" s="25"/>
      <c r="G509" s="25"/>
      <c r="H509" s="25"/>
      <c r="I509" s="25"/>
      <c r="J509" s="25"/>
      <c r="K509" s="25"/>
      <c r="L509" s="25"/>
    </row>
    <row r="510" ht="15.75" customHeight="1">
      <c r="A510" s="25"/>
      <c r="B510" s="25"/>
      <c r="C510" s="25"/>
      <c r="D510" s="25"/>
      <c r="E510" s="25"/>
      <c r="F510" s="25"/>
      <c r="G510" s="25"/>
      <c r="H510" s="25"/>
      <c r="I510" s="25"/>
      <c r="J510" s="25"/>
      <c r="K510" s="25"/>
      <c r="L510" s="25"/>
    </row>
    <row r="511" ht="15.75" customHeight="1">
      <c r="A511" s="25"/>
      <c r="B511" s="25"/>
      <c r="C511" s="25"/>
      <c r="D511" s="25"/>
      <c r="E511" s="25"/>
      <c r="F511" s="25"/>
      <c r="G511" s="25"/>
      <c r="H511" s="25"/>
      <c r="I511" s="25"/>
      <c r="J511" s="25"/>
      <c r="K511" s="25"/>
      <c r="L511" s="25"/>
    </row>
    <row r="512" ht="15.75" customHeight="1">
      <c r="A512" s="25"/>
      <c r="B512" s="25"/>
      <c r="C512" s="25"/>
      <c r="D512" s="25"/>
      <c r="E512" s="25"/>
      <c r="F512" s="25"/>
      <c r="G512" s="25"/>
      <c r="H512" s="25"/>
      <c r="I512" s="25"/>
      <c r="J512" s="25"/>
      <c r="K512" s="25"/>
      <c r="L512" s="25"/>
    </row>
    <row r="513" ht="15.75" customHeight="1">
      <c r="A513" s="25"/>
      <c r="B513" s="25"/>
      <c r="C513" s="25"/>
      <c r="D513" s="25"/>
      <c r="E513" s="25"/>
      <c r="F513" s="25"/>
      <c r="G513" s="25"/>
      <c r="H513" s="25"/>
      <c r="I513" s="25"/>
      <c r="J513" s="25"/>
      <c r="K513" s="25"/>
      <c r="L513" s="25"/>
    </row>
    <row r="514" ht="15.75" customHeight="1">
      <c r="A514" s="25"/>
      <c r="B514" s="25"/>
      <c r="C514" s="25"/>
      <c r="D514" s="25"/>
      <c r="E514" s="25"/>
      <c r="F514" s="25"/>
      <c r="G514" s="25"/>
      <c r="H514" s="25"/>
      <c r="I514" s="25"/>
      <c r="J514" s="25"/>
      <c r="K514" s="25"/>
      <c r="L514" s="25"/>
    </row>
    <row r="515" ht="15.75" customHeight="1">
      <c r="A515" s="25"/>
      <c r="B515" s="25"/>
      <c r="C515" s="25"/>
      <c r="D515" s="25"/>
      <c r="E515" s="25"/>
      <c r="F515" s="25"/>
      <c r="G515" s="25"/>
      <c r="H515" s="25"/>
      <c r="I515" s="25"/>
      <c r="J515" s="25"/>
      <c r="K515" s="25"/>
      <c r="L515" s="25"/>
    </row>
    <row r="516" ht="15.75" customHeight="1">
      <c r="A516" s="25"/>
      <c r="B516" s="25"/>
      <c r="C516" s="25"/>
      <c r="D516" s="25"/>
      <c r="E516" s="25"/>
      <c r="F516" s="25"/>
      <c r="G516" s="25"/>
      <c r="H516" s="25"/>
      <c r="I516" s="25"/>
      <c r="J516" s="25"/>
      <c r="K516" s="25"/>
      <c r="L516" s="25"/>
    </row>
    <row r="517" ht="15.75" customHeight="1">
      <c r="A517" s="25"/>
      <c r="B517" s="25"/>
      <c r="C517" s="25"/>
      <c r="D517" s="25"/>
      <c r="E517" s="25"/>
      <c r="F517" s="25"/>
      <c r="G517" s="25"/>
      <c r="H517" s="25"/>
      <c r="I517" s="25"/>
      <c r="J517" s="25"/>
      <c r="K517" s="25"/>
      <c r="L517" s="25"/>
    </row>
    <row r="518" ht="15.75" customHeight="1">
      <c r="A518" s="25"/>
      <c r="B518" s="25"/>
      <c r="C518" s="25"/>
      <c r="D518" s="25"/>
      <c r="E518" s="25"/>
      <c r="F518" s="25"/>
      <c r="G518" s="25"/>
      <c r="H518" s="25"/>
      <c r="I518" s="25"/>
      <c r="J518" s="25"/>
      <c r="K518" s="25"/>
      <c r="L518" s="25"/>
    </row>
    <row r="519" ht="15.75" customHeight="1">
      <c r="A519" s="25"/>
      <c r="B519" s="25"/>
      <c r="C519" s="25"/>
      <c r="D519" s="25"/>
      <c r="E519" s="25"/>
      <c r="F519" s="25"/>
      <c r="G519" s="25"/>
      <c r="H519" s="25"/>
      <c r="I519" s="25"/>
      <c r="J519" s="25"/>
      <c r="K519" s="25"/>
      <c r="L519" s="25"/>
    </row>
    <row r="520" ht="15.75" customHeight="1">
      <c r="A520" s="25"/>
      <c r="B520" s="25"/>
      <c r="C520" s="25"/>
      <c r="D520" s="25"/>
      <c r="E520" s="25"/>
      <c r="F520" s="25"/>
      <c r="G520" s="25"/>
      <c r="H520" s="25"/>
      <c r="I520" s="25"/>
      <c r="J520" s="25"/>
      <c r="K520" s="25"/>
      <c r="L520" s="25"/>
    </row>
    <row r="521" ht="15.75" customHeight="1">
      <c r="A521" s="25"/>
      <c r="B521" s="25"/>
      <c r="C521" s="25"/>
      <c r="D521" s="25"/>
      <c r="E521" s="25"/>
      <c r="F521" s="25"/>
      <c r="G521" s="25"/>
      <c r="H521" s="25"/>
      <c r="I521" s="25"/>
      <c r="J521" s="25"/>
      <c r="K521" s="25"/>
      <c r="L521" s="25"/>
    </row>
    <row r="522" ht="15.75" customHeight="1">
      <c r="A522" s="25"/>
      <c r="B522" s="25"/>
      <c r="C522" s="25"/>
      <c r="D522" s="25"/>
      <c r="E522" s="25"/>
      <c r="F522" s="25"/>
      <c r="G522" s="25"/>
      <c r="H522" s="25"/>
      <c r="I522" s="25"/>
      <c r="J522" s="25"/>
      <c r="K522" s="25"/>
      <c r="L522" s="25"/>
    </row>
    <row r="523" ht="15.75" customHeight="1">
      <c r="A523" s="25"/>
      <c r="B523" s="25"/>
      <c r="C523" s="25"/>
      <c r="D523" s="25"/>
      <c r="E523" s="25"/>
      <c r="F523" s="25"/>
      <c r="G523" s="25"/>
      <c r="H523" s="25"/>
      <c r="I523" s="25"/>
      <c r="J523" s="25"/>
      <c r="K523" s="25"/>
      <c r="L523" s="25"/>
    </row>
    <row r="524" ht="15.75" customHeight="1">
      <c r="A524" s="25"/>
      <c r="B524" s="25"/>
      <c r="C524" s="25"/>
      <c r="D524" s="25"/>
      <c r="E524" s="25"/>
      <c r="F524" s="25"/>
      <c r="G524" s="25"/>
      <c r="H524" s="25"/>
      <c r="I524" s="25"/>
      <c r="J524" s="25"/>
      <c r="K524" s="25"/>
      <c r="L524" s="25"/>
    </row>
    <row r="525" ht="15.75" customHeight="1">
      <c r="A525" s="25"/>
      <c r="B525" s="25"/>
      <c r="C525" s="25"/>
      <c r="D525" s="25"/>
      <c r="E525" s="25"/>
      <c r="F525" s="25"/>
      <c r="G525" s="25"/>
      <c r="H525" s="25"/>
      <c r="I525" s="25"/>
      <c r="J525" s="25"/>
      <c r="K525" s="25"/>
      <c r="L525" s="25"/>
    </row>
    <row r="526" ht="15.75" customHeight="1">
      <c r="A526" s="25"/>
      <c r="B526" s="25"/>
      <c r="C526" s="25"/>
      <c r="D526" s="25"/>
      <c r="E526" s="25"/>
      <c r="F526" s="25"/>
      <c r="G526" s="25"/>
      <c r="H526" s="25"/>
      <c r="I526" s="25"/>
      <c r="J526" s="25"/>
      <c r="K526" s="25"/>
      <c r="L526" s="25"/>
    </row>
    <row r="527" ht="15.75" customHeight="1">
      <c r="A527" s="25"/>
      <c r="B527" s="25"/>
      <c r="C527" s="25"/>
      <c r="D527" s="25"/>
      <c r="E527" s="25"/>
      <c r="F527" s="25"/>
      <c r="G527" s="25"/>
      <c r="H527" s="25"/>
      <c r="I527" s="25"/>
      <c r="J527" s="25"/>
      <c r="K527" s="25"/>
      <c r="L527" s="25"/>
    </row>
    <row r="528" ht="15.75" customHeight="1">
      <c r="A528" s="25"/>
      <c r="B528" s="25"/>
      <c r="C528" s="25"/>
      <c r="D528" s="25"/>
      <c r="E528" s="25"/>
      <c r="F528" s="25"/>
      <c r="G528" s="25"/>
      <c r="H528" s="25"/>
      <c r="I528" s="25"/>
      <c r="J528" s="25"/>
      <c r="K528" s="25"/>
      <c r="L528" s="25"/>
    </row>
    <row r="529" ht="15.75" customHeight="1">
      <c r="A529" s="25"/>
      <c r="B529" s="25"/>
      <c r="C529" s="25"/>
      <c r="D529" s="25"/>
      <c r="E529" s="25"/>
      <c r="F529" s="25"/>
      <c r="G529" s="25"/>
      <c r="H529" s="25"/>
      <c r="I529" s="25"/>
      <c r="J529" s="25"/>
      <c r="K529" s="25"/>
      <c r="L529" s="25"/>
    </row>
    <row r="530" ht="15.75" customHeight="1">
      <c r="A530" s="25"/>
      <c r="B530" s="25"/>
      <c r="C530" s="25"/>
      <c r="D530" s="25"/>
      <c r="E530" s="25"/>
      <c r="F530" s="25"/>
      <c r="G530" s="25"/>
      <c r="H530" s="25"/>
      <c r="I530" s="25"/>
      <c r="J530" s="25"/>
      <c r="K530" s="25"/>
      <c r="L530" s="25"/>
    </row>
    <row r="531" ht="15.75" customHeight="1">
      <c r="A531" s="25"/>
      <c r="B531" s="25"/>
      <c r="C531" s="25"/>
      <c r="D531" s="25"/>
      <c r="E531" s="25"/>
      <c r="F531" s="25"/>
      <c r="G531" s="25"/>
      <c r="H531" s="25"/>
      <c r="I531" s="25"/>
      <c r="J531" s="25"/>
      <c r="K531" s="25"/>
      <c r="L531" s="25"/>
    </row>
    <row r="532" ht="15.75" customHeight="1">
      <c r="A532" s="25"/>
      <c r="B532" s="25"/>
      <c r="C532" s="25"/>
      <c r="D532" s="25"/>
      <c r="E532" s="25"/>
      <c r="F532" s="25"/>
      <c r="G532" s="25"/>
      <c r="H532" s="25"/>
      <c r="I532" s="25"/>
      <c r="J532" s="25"/>
      <c r="K532" s="25"/>
      <c r="L532" s="25"/>
    </row>
    <row r="533" ht="15.75" customHeight="1">
      <c r="A533" s="25"/>
      <c r="B533" s="25"/>
      <c r="C533" s="25"/>
      <c r="D533" s="25"/>
      <c r="E533" s="25"/>
      <c r="F533" s="25"/>
      <c r="G533" s="25"/>
      <c r="H533" s="25"/>
      <c r="I533" s="25"/>
      <c r="J533" s="25"/>
      <c r="K533" s="25"/>
      <c r="L533" s="25"/>
    </row>
    <row r="534" ht="15.75" customHeight="1">
      <c r="A534" s="25"/>
      <c r="B534" s="25"/>
      <c r="C534" s="25"/>
      <c r="D534" s="25"/>
      <c r="E534" s="25"/>
      <c r="F534" s="25"/>
      <c r="G534" s="25"/>
      <c r="H534" s="25"/>
      <c r="I534" s="25"/>
      <c r="J534" s="25"/>
      <c r="K534" s="25"/>
      <c r="L534" s="25"/>
    </row>
    <row r="535" ht="15.75" customHeight="1">
      <c r="A535" s="25"/>
      <c r="B535" s="25"/>
      <c r="C535" s="25"/>
      <c r="D535" s="25"/>
      <c r="E535" s="25"/>
      <c r="F535" s="25"/>
      <c r="G535" s="25"/>
      <c r="H535" s="25"/>
      <c r="I535" s="25"/>
      <c r="J535" s="25"/>
      <c r="K535" s="25"/>
      <c r="L535" s="25"/>
    </row>
    <row r="536" ht="15.75" customHeight="1">
      <c r="A536" s="25"/>
      <c r="B536" s="25"/>
      <c r="C536" s="25"/>
      <c r="D536" s="25"/>
      <c r="E536" s="25"/>
      <c r="F536" s="25"/>
      <c r="G536" s="25"/>
      <c r="H536" s="25"/>
      <c r="I536" s="25"/>
      <c r="J536" s="25"/>
      <c r="K536" s="25"/>
      <c r="L536" s="25"/>
    </row>
    <row r="537" ht="15.75" customHeight="1">
      <c r="A537" s="25"/>
      <c r="B537" s="25"/>
      <c r="C537" s="25"/>
      <c r="D537" s="25"/>
      <c r="E537" s="25"/>
      <c r="F537" s="25"/>
      <c r="G537" s="25"/>
      <c r="H537" s="25"/>
      <c r="I537" s="25"/>
      <c r="J537" s="25"/>
      <c r="K537" s="25"/>
      <c r="L537" s="25"/>
    </row>
    <row r="538" ht="15.75" customHeight="1">
      <c r="A538" s="25"/>
      <c r="B538" s="25"/>
      <c r="C538" s="25"/>
      <c r="D538" s="25"/>
      <c r="E538" s="25"/>
      <c r="F538" s="25"/>
      <c r="G538" s="25"/>
      <c r="H538" s="25"/>
      <c r="I538" s="25"/>
      <c r="J538" s="25"/>
      <c r="K538" s="25"/>
      <c r="L538" s="25"/>
    </row>
    <row r="539" ht="15.75" customHeight="1">
      <c r="A539" s="25"/>
      <c r="B539" s="25"/>
      <c r="C539" s="25"/>
      <c r="D539" s="25"/>
      <c r="E539" s="25"/>
      <c r="F539" s="25"/>
      <c r="G539" s="25"/>
      <c r="H539" s="25"/>
      <c r="I539" s="25"/>
      <c r="J539" s="25"/>
      <c r="K539" s="25"/>
      <c r="L539" s="25"/>
    </row>
    <row r="540" ht="15.75" customHeight="1">
      <c r="A540" s="25"/>
      <c r="B540" s="25"/>
      <c r="C540" s="25"/>
      <c r="D540" s="25"/>
      <c r="E540" s="25"/>
      <c r="F540" s="25"/>
      <c r="G540" s="25"/>
      <c r="H540" s="25"/>
      <c r="I540" s="25"/>
      <c r="J540" s="25"/>
      <c r="K540" s="25"/>
      <c r="L540" s="25"/>
    </row>
    <row r="541" ht="15.75" customHeight="1">
      <c r="A541" s="25"/>
      <c r="B541" s="25"/>
      <c r="C541" s="25"/>
      <c r="D541" s="25"/>
      <c r="E541" s="25"/>
      <c r="F541" s="25"/>
      <c r="G541" s="25"/>
      <c r="H541" s="25"/>
      <c r="I541" s="25"/>
      <c r="J541" s="25"/>
      <c r="K541" s="25"/>
      <c r="L541" s="25"/>
    </row>
    <row r="542" ht="15.75" customHeight="1">
      <c r="A542" s="25"/>
      <c r="B542" s="25"/>
      <c r="C542" s="25"/>
      <c r="D542" s="25"/>
      <c r="E542" s="25"/>
      <c r="F542" s="25"/>
      <c r="G542" s="25"/>
      <c r="H542" s="25"/>
      <c r="I542" s="25"/>
      <c r="J542" s="25"/>
      <c r="K542" s="25"/>
      <c r="L542" s="25"/>
    </row>
    <row r="543" ht="15.75" customHeight="1">
      <c r="A543" s="25"/>
      <c r="B543" s="25"/>
      <c r="C543" s="25"/>
      <c r="D543" s="25"/>
      <c r="E543" s="25"/>
      <c r="F543" s="25"/>
      <c r="G543" s="25"/>
      <c r="H543" s="25"/>
      <c r="I543" s="25"/>
      <c r="J543" s="25"/>
      <c r="K543" s="25"/>
      <c r="L543" s="25"/>
    </row>
    <row r="544" ht="15.75" customHeight="1">
      <c r="A544" s="25"/>
      <c r="B544" s="25"/>
      <c r="C544" s="25"/>
      <c r="D544" s="25"/>
      <c r="E544" s="25"/>
      <c r="F544" s="25"/>
      <c r="G544" s="25"/>
      <c r="H544" s="25"/>
      <c r="I544" s="25"/>
      <c r="J544" s="25"/>
      <c r="K544" s="25"/>
      <c r="L544" s="25"/>
    </row>
    <row r="545" ht="15.75" customHeight="1">
      <c r="A545" s="25"/>
      <c r="B545" s="25"/>
      <c r="C545" s="25"/>
      <c r="D545" s="25"/>
      <c r="E545" s="25"/>
      <c r="F545" s="25"/>
      <c r="G545" s="25"/>
      <c r="H545" s="25"/>
      <c r="I545" s="25"/>
      <c r="J545" s="25"/>
      <c r="K545" s="25"/>
      <c r="L545" s="25"/>
    </row>
    <row r="546" ht="15.75" customHeight="1">
      <c r="A546" s="25"/>
      <c r="B546" s="25"/>
      <c r="C546" s="25"/>
      <c r="D546" s="25"/>
      <c r="E546" s="25"/>
      <c r="F546" s="25"/>
      <c r="G546" s="25"/>
      <c r="H546" s="25"/>
      <c r="I546" s="25"/>
      <c r="J546" s="25"/>
      <c r="K546" s="25"/>
      <c r="L546" s="25"/>
    </row>
    <row r="547" ht="15.75" customHeight="1">
      <c r="A547" s="25"/>
      <c r="B547" s="25"/>
      <c r="C547" s="25"/>
      <c r="D547" s="25"/>
      <c r="E547" s="25"/>
      <c r="F547" s="25"/>
      <c r="G547" s="25"/>
      <c r="H547" s="25"/>
      <c r="I547" s="25"/>
      <c r="J547" s="25"/>
      <c r="K547" s="25"/>
      <c r="L547" s="25"/>
    </row>
    <row r="548" ht="15.75" customHeight="1">
      <c r="A548" s="25"/>
      <c r="B548" s="25"/>
      <c r="C548" s="25"/>
      <c r="D548" s="25"/>
      <c r="E548" s="25"/>
      <c r="F548" s="25"/>
      <c r="G548" s="25"/>
      <c r="H548" s="25"/>
      <c r="I548" s="25"/>
      <c r="J548" s="25"/>
      <c r="K548" s="25"/>
      <c r="L548" s="25"/>
    </row>
    <row r="549" ht="15.75" customHeight="1">
      <c r="A549" s="25"/>
      <c r="B549" s="25"/>
      <c r="C549" s="25"/>
      <c r="D549" s="25"/>
      <c r="E549" s="25"/>
      <c r="F549" s="25"/>
      <c r="G549" s="25"/>
      <c r="H549" s="25"/>
      <c r="I549" s="25"/>
      <c r="J549" s="25"/>
      <c r="K549" s="25"/>
      <c r="L549" s="25"/>
    </row>
    <row r="550" ht="15.75" customHeight="1">
      <c r="A550" s="25"/>
      <c r="B550" s="25"/>
      <c r="C550" s="25"/>
      <c r="D550" s="25"/>
      <c r="E550" s="25"/>
      <c r="F550" s="25"/>
      <c r="G550" s="25"/>
      <c r="H550" s="25"/>
      <c r="I550" s="25"/>
      <c r="J550" s="25"/>
      <c r="K550" s="25"/>
      <c r="L550" s="25"/>
    </row>
    <row r="551" ht="15.75" customHeight="1">
      <c r="A551" s="25"/>
      <c r="B551" s="25"/>
      <c r="C551" s="25"/>
      <c r="D551" s="25"/>
      <c r="E551" s="25"/>
      <c r="F551" s="25"/>
      <c r="G551" s="25"/>
      <c r="H551" s="25"/>
      <c r="I551" s="25"/>
      <c r="J551" s="25"/>
      <c r="K551" s="25"/>
      <c r="L551" s="25"/>
    </row>
    <row r="552" ht="15.75" customHeight="1">
      <c r="A552" s="25"/>
      <c r="B552" s="25"/>
      <c r="C552" s="25"/>
      <c r="D552" s="25"/>
      <c r="E552" s="25"/>
      <c r="F552" s="25"/>
      <c r="G552" s="25"/>
      <c r="H552" s="25"/>
      <c r="I552" s="25"/>
      <c r="J552" s="25"/>
      <c r="K552" s="25"/>
      <c r="L552" s="25"/>
    </row>
    <row r="553" ht="15.75" customHeight="1">
      <c r="A553" s="25"/>
      <c r="B553" s="25"/>
      <c r="C553" s="25"/>
      <c r="D553" s="25"/>
      <c r="E553" s="25"/>
      <c r="F553" s="25"/>
      <c r="G553" s="25"/>
      <c r="H553" s="25"/>
      <c r="I553" s="25"/>
      <c r="J553" s="25"/>
      <c r="K553" s="25"/>
      <c r="L553" s="25"/>
    </row>
    <row r="554" ht="15.75" customHeight="1">
      <c r="A554" s="25"/>
      <c r="B554" s="25"/>
      <c r="C554" s="25"/>
      <c r="D554" s="25"/>
      <c r="E554" s="25"/>
      <c r="F554" s="25"/>
      <c r="G554" s="25"/>
      <c r="H554" s="25"/>
      <c r="I554" s="25"/>
      <c r="J554" s="25"/>
      <c r="K554" s="25"/>
      <c r="L554" s="25"/>
    </row>
    <row r="555" ht="15.75" customHeight="1">
      <c r="A555" s="25"/>
      <c r="B555" s="25"/>
      <c r="C555" s="25"/>
      <c r="D555" s="25"/>
      <c r="E555" s="25"/>
      <c r="F555" s="25"/>
      <c r="G555" s="25"/>
      <c r="H555" s="25"/>
      <c r="I555" s="25"/>
      <c r="J555" s="25"/>
      <c r="K555" s="25"/>
      <c r="L555" s="25"/>
    </row>
    <row r="556" ht="15.75" customHeight="1">
      <c r="A556" s="25"/>
      <c r="B556" s="25"/>
      <c r="C556" s="25"/>
      <c r="D556" s="25"/>
      <c r="E556" s="25"/>
      <c r="F556" s="25"/>
      <c r="G556" s="25"/>
      <c r="H556" s="25"/>
      <c r="I556" s="25"/>
      <c r="J556" s="25"/>
      <c r="K556" s="25"/>
      <c r="L556" s="25"/>
    </row>
    <row r="557" ht="15.75" customHeight="1">
      <c r="A557" s="25"/>
      <c r="B557" s="25"/>
      <c r="C557" s="25"/>
      <c r="D557" s="25"/>
      <c r="E557" s="25"/>
      <c r="F557" s="25"/>
      <c r="G557" s="25"/>
      <c r="H557" s="25"/>
      <c r="I557" s="25"/>
      <c r="J557" s="25"/>
      <c r="K557" s="25"/>
      <c r="L557" s="25"/>
    </row>
    <row r="558" ht="15.75" customHeight="1">
      <c r="A558" s="25"/>
      <c r="B558" s="25"/>
      <c r="C558" s="25"/>
      <c r="D558" s="25"/>
      <c r="E558" s="25"/>
      <c r="F558" s="25"/>
      <c r="G558" s="25"/>
      <c r="H558" s="25"/>
      <c r="I558" s="25"/>
      <c r="J558" s="25"/>
      <c r="K558" s="25"/>
      <c r="L558" s="25"/>
    </row>
    <row r="559" ht="15.75" customHeight="1">
      <c r="A559" s="25"/>
      <c r="B559" s="25"/>
      <c r="C559" s="25"/>
      <c r="D559" s="25"/>
      <c r="E559" s="25"/>
      <c r="F559" s="25"/>
      <c r="G559" s="25"/>
      <c r="H559" s="25"/>
      <c r="I559" s="25"/>
      <c r="J559" s="25"/>
      <c r="K559" s="25"/>
      <c r="L559" s="25"/>
    </row>
    <row r="560" ht="15.75" customHeight="1">
      <c r="A560" s="25"/>
      <c r="B560" s="25"/>
      <c r="C560" s="25"/>
      <c r="D560" s="25"/>
      <c r="E560" s="25"/>
      <c r="F560" s="25"/>
      <c r="G560" s="25"/>
      <c r="H560" s="25"/>
      <c r="I560" s="25"/>
      <c r="J560" s="25"/>
      <c r="K560" s="25"/>
      <c r="L560" s="25"/>
    </row>
    <row r="561" ht="15.75" customHeight="1">
      <c r="A561" s="25"/>
      <c r="B561" s="25"/>
      <c r="C561" s="25"/>
      <c r="D561" s="25"/>
      <c r="E561" s="25"/>
      <c r="F561" s="25"/>
      <c r="G561" s="25"/>
      <c r="H561" s="25"/>
      <c r="I561" s="25"/>
      <c r="J561" s="25"/>
      <c r="K561" s="25"/>
      <c r="L561" s="25"/>
    </row>
    <row r="562" ht="15.75" customHeight="1">
      <c r="A562" s="25"/>
      <c r="B562" s="25"/>
      <c r="C562" s="25"/>
      <c r="D562" s="25"/>
      <c r="E562" s="25"/>
      <c r="F562" s="25"/>
      <c r="G562" s="25"/>
      <c r="H562" s="25"/>
      <c r="I562" s="25"/>
      <c r="J562" s="25"/>
      <c r="K562" s="25"/>
      <c r="L562" s="25"/>
    </row>
    <row r="563" ht="15.75" customHeight="1">
      <c r="A563" s="25"/>
      <c r="B563" s="25"/>
      <c r="C563" s="25"/>
      <c r="D563" s="25"/>
      <c r="E563" s="25"/>
      <c r="F563" s="25"/>
      <c r="G563" s="25"/>
      <c r="H563" s="25"/>
      <c r="I563" s="25"/>
      <c r="J563" s="25"/>
      <c r="K563" s="25"/>
      <c r="L563" s="25"/>
    </row>
    <row r="564" ht="15.75" customHeight="1">
      <c r="A564" s="25"/>
      <c r="B564" s="25"/>
      <c r="C564" s="25"/>
      <c r="D564" s="25"/>
      <c r="E564" s="25"/>
      <c r="F564" s="25"/>
      <c r="G564" s="25"/>
      <c r="H564" s="25"/>
      <c r="I564" s="25"/>
      <c r="J564" s="25"/>
      <c r="K564" s="25"/>
      <c r="L564" s="25"/>
    </row>
    <row r="565" ht="15.75" customHeight="1">
      <c r="A565" s="25"/>
      <c r="B565" s="25"/>
      <c r="C565" s="25"/>
      <c r="D565" s="25"/>
      <c r="E565" s="25"/>
      <c r="F565" s="25"/>
      <c r="G565" s="25"/>
      <c r="H565" s="25"/>
      <c r="I565" s="25"/>
      <c r="J565" s="25"/>
      <c r="K565" s="25"/>
      <c r="L565" s="25"/>
    </row>
    <row r="566" ht="15.75" customHeight="1">
      <c r="A566" s="25"/>
      <c r="B566" s="25"/>
      <c r="C566" s="25"/>
      <c r="D566" s="25"/>
      <c r="E566" s="25"/>
      <c r="F566" s="25"/>
      <c r="G566" s="25"/>
      <c r="H566" s="25"/>
      <c r="I566" s="25"/>
      <c r="J566" s="25"/>
      <c r="K566" s="25"/>
      <c r="L566" s="25"/>
    </row>
    <row r="567" ht="15.75" customHeight="1">
      <c r="A567" s="25"/>
      <c r="B567" s="25"/>
      <c r="C567" s="25"/>
      <c r="D567" s="25"/>
      <c r="E567" s="25"/>
      <c r="F567" s="25"/>
      <c r="G567" s="25"/>
      <c r="H567" s="25"/>
      <c r="I567" s="25"/>
      <c r="J567" s="25"/>
      <c r="K567" s="25"/>
      <c r="L567" s="25"/>
    </row>
    <row r="568" ht="15.75" customHeight="1">
      <c r="A568" s="25"/>
      <c r="B568" s="25"/>
      <c r="C568" s="25"/>
      <c r="D568" s="25"/>
      <c r="E568" s="25"/>
      <c r="F568" s="25"/>
      <c r="G568" s="25"/>
      <c r="H568" s="25"/>
      <c r="I568" s="25"/>
      <c r="J568" s="25"/>
      <c r="K568" s="25"/>
      <c r="L568" s="25"/>
    </row>
    <row r="569" ht="15.75" customHeight="1">
      <c r="A569" s="25"/>
      <c r="B569" s="25"/>
      <c r="C569" s="25"/>
      <c r="D569" s="25"/>
      <c r="E569" s="25"/>
      <c r="F569" s="25"/>
      <c r="G569" s="25"/>
      <c r="H569" s="25"/>
      <c r="I569" s="25"/>
      <c r="J569" s="25"/>
      <c r="K569" s="25"/>
      <c r="L569" s="25"/>
    </row>
    <row r="570" ht="15.75" customHeight="1">
      <c r="A570" s="25"/>
      <c r="B570" s="25"/>
      <c r="C570" s="25"/>
      <c r="D570" s="25"/>
      <c r="E570" s="25"/>
      <c r="F570" s="25"/>
      <c r="G570" s="25"/>
      <c r="H570" s="25"/>
      <c r="I570" s="25"/>
      <c r="J570" s="25"/>
      <c r="K570" s="25"/>
      <c r="L570" s="25"/>
    </row>
    <row r="571" ht="15.75" customHeight="1">
      <c r="A571" s="25"/>
      <c r="B571" s="25"/>
      <c r="C571" s="25"/>
      <c r="D571" s="25"/>
      <c r="E571" s="25"/>
      <c r="F571" s="25"/>
      <c r="G571" s="25"/>
      <c r="H571" s="25"/>
      <c r="I571" s="25"/>
      <c r="J571" s="25"/>
      <c r="K571" s="25"/>
      <c r="L571" s="25"/>
    </row>
    <row r="572" ht="15.75" customHeight="1">
      <c r="A572" s="25"/>
      <c r="B572" s="25"/>
      <c r="C572" s="25"/>
      <c r="D572" s="25"/>
      <c r="E572" s="25"/>
      <c r="F572" s="25"/>
      <c r="G572" s="25"/>
      <c r="H572" s="25"/>
      <c r="I572" s="25"/>
      <c r="J572" s="25"/>
      <c r="K572" s="25"/>
      <c r="L572" s="25"/>
    </row>
    <row r="573" ht="15.75" customHeight="1">
      <c r="A573" s="25"/>
      <c r="B573" s="25"/>
      <c r="C573" s="25"/>
      <c r="D573" s="25"/>
      <c r="E573" s="25"/>
      <c r="F573" s="25"/>
      <c r="G573" s="25"/>
      <c r="H573" s="25"/>
      <c r="I573" s="25"/>
      <c r="J573" s="25"/>
      <c r="K573" s="25"/>
      <c r="L573" s="25"/>
    </row>
    <row r="574" ht="15.75" customHeight="1">
      <c r="A574" s="25"/>
      <c r="B574" s="25"/>
      <c r="C574" s="25"/>
      <c r="D574" s="25"/>
      <c r="E574" s="25"/>
      <c r="F574" s="25"/>
      <c r="G574" s="25"/>
      <c r="H574" s="25"/>
      <c r="I574" s="25"/>
      <c r="J574" s="25"/>
      <c r="K574" s="25"/>
      <c r="L574" s="25"/>
    </row>
    <row r="575" ht="15.75" customHeight="1">
      <c r="A575" s="25"/>
      <c r="B575" s="25"/>
      <c r="C575" s="25"/>
      <c r="D575" s="25"/>
      <c r="E575" s="25"/>
      <c r="F575" s="25"/>
      <c r="G575" s="25"/>
      <c r="H575" s="25"/>
      <c r="I575" s="25"/>
      <c r="J575" s="25"/>
      <c r="K575" s="25"/>
      <c r="L575" s="25"/>
    </row>
    <row r="576" ht="15.75" customHeight="1">
      <c r="A576" s="25"/>
      <c r="B576" s="25"/>
      <c r="C576" s="25"/>
      <c r="D576" s="25"/>
      <c r="E576" s="25"/>
      <c r="F576" s="25"/>
      <c r="G576" s="25"/>
      <c r="H576" s="25"/>
      <c r="I576" s="25"/>
      <c r="J576" s="25"/>
      <c r="K576" s="25"/>
      <c r="L576" s="25"/>
    </row>
    <row r="577" ht="15.75" customHeight="1">
      <c r="A577" s="25"/>
      <c r="B577" s="25"/>
      <c r="C577" s="25"/>
      <c r="D577" s="25"/>
      <c r="E577" s="25"/>
      <c r="F577" s="25"/>
      <c r="G577" s="25"/>
      <c r="H577" s="25"/>
      <c r="I577" s="25"/>
      <c r="J577" s="25"/>
      <c r="K577" s="25"/>
      <c r="L577" s="25"/>
    </row>
    <row r="578" ht="15.75" customHeight="1">
      <c r="A578" s="25"/>
      <c r="B578" s="25"/>
      <c r="C578" s="25"/>
      <c r="D578" s="25"/>
      <c r="E578" s="25"/>
      <c r="F578" s="25"/>
      <c r="G578" s="25"/>
      <c r="H578" s="25"/>
      <c r="I578" s="25"/>
      <c r="J578" s="25"/>
      <c r="K578" s="25"/>
      <c r="L578" s="25"/>
    </row>
    <row r="579" ht="15.75" customHeight="1">
      <c r="A579" s="25"/>
      <c r="B579" s="25"/>
      <c r="C579" s="25"/>
      <c r="D579" s="25"/>
      <c r="E579" s="25"/>
      <c r="F579" s="25"/>
      <c r="G579" s="25"/>
      <c r="H579" s="25"/>
      <c r="I579" s="25"/>
      <c r="J579" s="25"/>
      <c r="K579" s="25"/>
      <c r="L579" s="25"/>
    </row>
    <row r="580" ht="15.75" customHeight="1">
      <c r="A580" s="25"/>
      <c r="B580" s="25"/>
      <c r="C580" s="25"/>
      <c r="D580" s="25"/>
      <c r="E580" s="25"/>
      <c r="F580" s="25"/>
      <c r="G580" s="25"/>
      <c r="H580" s="25"/>
      <c r="I580" s="25"/>
      <c r="J580" s="25"/>
      <c r="K580" s="25"/>
      <c r="L580" s="25"/>
    </row>
    <row r="581" ht="15.75" customHeight="1">
      <c r="A581" s="25"/>
      <c r="B581" s="25"/>
      <c r="C581" s="25"/>
      <c r="D581" s="25"/>
      <c r="E581" s="25"/>
      <c r="F581" s="25"/>
      <c r="G581" s="25"/>
      <c r="H581" s="25"/>
      <c r="I581" s="25"/>
      <c r="J581" s="25"/>
      <c r="K581" s="25"/>
      <c r="L581" s="25"/>
    </row>
    <row r="582" ht="15.75" customHeight="1">
      <c r="A582" s="25"/>
      <c r="B582" s="25"/>
      <c r="C582" s="25"/>
      <c r="D582" s="25"/>
      <c r="E582" s="25"/>
      <c r="F582" s="25"/>
      <c r="G582" s="25"/>
      <c r="H582" s="25"/>
      <c r="I582" s="25"/>
      <c r="J582" s="25"/>
      <c r="K582" s="25"/>
      <c r="L582" s="25"/>
    </row>
    <row r="583" ht="15.75" customHeight="1">
      <c r="A583" s="25"/>
      <c r="B583" s="25"/>
      <c r="C583" s="25"/>
      <c r="D583" s="25"/>
      <c r="E583" s="25"/>
      <c r="F583" s="25"/>
      <c r="G583" s="25"/>
      <c r="H583" s="25"/>
      <c r="I583" s="25"/>
      <c r="J583" s="25"/>
      <c r="K583" s="25"/>
      <c r="L583" s="25"/>
    </row>
    <row r="584" ht="15.75" customHeight="1">
      <c r="A584" s="25"/>
      <c r="B584" s="25"/>
      <c r="C584" s="25"/>
      <c r="D584" s="25"/>
      <c r="E584" s="25"/>
      <c r="F584" s="25"/>
      <c r="G584" s="25"/>
      <c r="H584" s="25"/>
      <c r="I584" s="25"/>
      <c r="J584" s="25"/>
      <c r="K584" s="25"/>
      <c r="L584" s="25"/>
    </row>
    <row r="585" ht="15.75" customHeight="1">
      <c r="A585" s="25"/>
      <c r="B585" s="25"/>
      <c r="C585" s="25"/>
      <c r="D585" s="25"/>
      <c r="E585" s="25"/>
      <c r="F585" s="25"/>
      <c r="G585" s="25"/>
      <c r="H585" s="25"/>
      <c r="I585" s="25"/>
      <c r="J585" s="25"/>
      <c r="K585" s="25"/>
      <c r="L585" s="25"/>
    </row>
    <row r="586" ht="15.75" customHeight="1">
      <c r="A586" s="25"/>
      <c r="B586" s="25"/>
      <c r="C586" s="25"/>
      <c r="D586" s="25"/>
      <c r="E586" s="25"/>
      <c r="F586" s="25"/>
      <c r="G586" s="25"/>
      <c r="H586" s="25"/>
      <c r="I586" s="25"/>
      <c r="J586" s="25"/>
      <c r="K586" s="25"/>
      <c r="L586" s="25"/>
    </row>
    <row r="587" ht="15.75" customHeight="1">
      <c r="A587" s="25"/>
      <c r="B587" s="25"/>
      <c r="C587" s="25"/>
      <c r="D587" s="25"/>
      <c r="E587" s="25"/>
      <c r="F587" s="25"/>
      <c r="G587" s="25"/>
      <c r="H587" s="25"/>
      <c r="I587" s="25"/>
      <c r="J587" s="25"/>
      <c r="K587" s="25"/>
      <c r="L587" s="25"/>
    </row>
    <row r="588" ht="15.75" customHeight="1">
      <c r="A588" s="25"/>
      <c r="B588" s="25"/>
      <c r="C588" s="25"/>
      <c r="D588" s="25"/>
      <c r="E588" s="25"/>
      <c r="F588" s="25"/>
      <c r="G588" s="25"/>
      <c r="H588" s="25"/>
      <c r="I588" s="25"/>
      <c r="J588" s="25"/>
      <c r="K588" s="25"/>
      <c r="L588" s="25"/>
    </row>
    <row r="589" ht="15.75" customHeight="1">
      <c r="A589" s="25"/>
      <c r="B589" s="25"/>
      <c r="C589" s="25"/>
      <c r="D589" s="25"/>
      <c r="E589" s="25"/>
      <c r="F589" s="25"/>
      <c r="G589" s="25"/>
      <c r="H589" s="25"/>
      <c r="I589" s="25"/>
      <c r="J589" s="25"/>
      <c r="K589" s="25"/>
      <c r="L589" s="25"/>
    </row>
    <row r="590" ht="15.75" customHeight="1">
      <c r="A590" s="25"/>
      <c r="B590" s="25"/>
      <c r="C590" s="25"/>
      <c r="D590" s="25"/>
      <c r="E590" s="25"/>
      <c r="F590" s="25"/>
      <c r="G590" s="25"/>
      <c r="H590" s="25"/>
      <c r="I590" s="25"/>
      <c r="J590" s="25"/>
      <c r="K590" s="25"/>
      <c r="L590" s="25"/>
    </row>
    <row r="591" ht="15.75" customHeight="1">
      <c r="A591" s="25"/>
      <c r="B591" s="25"/>
      <c r="C591" s="25"/>
      <c r="D591" s="25"/>
      <c r="E591" s="25"/>
      <c r="F591" s="25"/>
      <c r="G591" s="25"/>
      <c r="H591" s="25"/>
      <c r="I591" s="25"/>
      <c r="J591" s="25"/>
      <c r="K591" s="25"/>
      <c r="L591" s="25"/>
    </row>
    <row r="592" ht="15.75" customHeight="1">
      <c r="A592" s="25"/>
      <c r="B592" s="25"/>
      <c r="C592" s="25"/>
      <c r="D592" s="25"/>
      <c r="E592" s="25"/>
      <c r="F592" s="25"/>
      <c r="G592" s="25"/>
      <c r="H592" s="25"/>
      <c r="I592" s="25"/>
      <c r="J592" s="25"/>
      <c r="K592" s="25"/>
      <c r="L592" s="25"/>
    </row>
    <row r="593" ht="15.75" customHeight="1">
      <c r="A593" s="25"/>
      <c r="B593" s="25"/>
      <c r="C593" s="25"/>
      <c r="D593" s="25"/>
      <c r="E593" s="25"/>
      <c r="F593" s="25"/>
      <c r="G593" s="25"/>
      <c r="H593" s="25"/>
      <c r="I593" s="25"/>
      <c r="J593" s="25"/>
      <c r="K593" s="25"/>
      <c r="L593" s="25"/>
    </row>
    <row r="594" ht="15.75" customHeight="1">
      <c r="A594" s="25"/>
      <c r="B594" s="25"/>
      <c r="C594" s="25"/>
      <c r="D594" s="25"/>
      <c r="E594" s="25"/>
      <c r="F594" s="25"/>
      <c r="G594" s="25"/>
      <c r="H594" s="25"/>
      <c r="I594" s="25"/>
      <c r="J594" s="25"/>
      <c r="K594" s="25"/>
      <c r="L594" s="25"/>
    </row>
    <row r="595" ht="15.75" customHeight="1">
      <c r="A595" s="25"/>
      <c r="B595" s="25"/>
      <c r="C595" s="25"/>
      <c r="D595" s="25"/>
      <c r="E595" s="25"/>
      <c r="F595" s="25"/>
      <c r="G595" s="25"/>
      <c r="H595" s="25"/>
      <c r="I595" s="25"/>
      <c r="J595" s="25"/>
      <c r="K595" s="25"/>
      <c r="L595" s="25"/>
    </row>
    <row r="596" ht="15.75" customHeight="1">
      <c r="A596" s="25"/>
      <c r="B596" s="25"/>
      <c r="C596" s="25"/>
      <c r="D596" s="25"/>
      <c r="E596" s="25"/>
      <c r="F596" s="25"/>
      <c r="G596" s="25"/>
      <c r="H596" s="25"/>
      <c r="I596" s="25"/>
      <c r="J596" s="25"/>
      <c r="K596" s="25"/>
      <c r="L596" s="25"/>
    </row>
    <row r="597" ht="15.75" customHeight="1">
      <c r="A597" s="25"/>
      <c r="B597" s="25"/>
      <c r="C597" s="25"/>
      <c r="D597" s="25"/>
      <c r="E597" s="25"/>
      <c r="F597" s="25"/>
      <c r="G597" s="25"/>
      <c r="H597" s="25"/>
      <c r="I597" s="25"/>
      <c r="J597" s="25"/>
      <c r="K597" s="25"/>
      <c r="L597" s="25"/>
    </row>
    <row r="598" ht="15.75" customHeight="1">
      <c r="A598" s="25"/>
      <c r="B598" s="25"/>
      <c r="C598" s="25"/>
      <c r="D598" s="25"/>
      <c r="E598" s="25"/>
      <c r="F598" s="25"/>
      <c r="G598" s="25"/>
      <c r="H598" s="25"/>
      <c r="I598" s="25"/>
      <c r="J598" s="25"/>
      <c r="K598" s="25"/>
      <c r="L598" s="25"/>
    </row>
    <row r="599" ht="15.75" customHeight="1">
      <c r="A599" s="25"/>
      <c r="B599" s="25"/>
      <c r="C599" s="25"/>
      <c r="D599" s="25"/>
      <c r="E599" s="25"/>
      <c r="F599" s="25"/>
      <c r="G599" s="25"/>
      <c r="H599" s="25"/>
      <c r="I599" s="25"/>
      <c r="J599" s="25"/>
      <c r="K599" s="25"/>
      <c r="L599" s="25"/>
    </row>
    <row r="600" ht="15.75" customHeight="1">
      <c r="A600" s="25"/>
      <c r="B600" s="25"/>
      <c r="C600" s="25"/>
      <c r="D600" s="25"/>
      <c r="E600" s="25"/>
      <c r="F600" s="25"/>
      <c r="G600" s="25"/>
      <c r="H600" s="25"/>
      <c r="I600" s="25"/>
      <c r="J600" s="25"/>
      <c r="K600" s="25"/>
      <c r="L600" s="25"/>
    </row>
    <row r="601" ht="15.75" customHeight="1">
      <c r="A601" s="25"/>
      <c r="B601" s="25"/>
      <c r="C601" s="25"/>
      <c r="D601" s="25"/>
      <c r="E601" s="25"/>
      <c r="F601" s="25"/>
      <c r="G601" s="25"/>
      <c r="H601" s="25"/>
      <c r="I601" s="25"/>
      <c r="J601" s="25"/>
      <c r="K601" s="25"/>
      <c r="L601" s="25"/>
    </row>
    <row r="602" ht="15.75" customHeight="1">
      <c r="A602" s="25"/>
      <c r="B602" s="25"/>
      <c r="C602" s="25"/>
      <c r="D602" s="25"/>
      <c r="E602" s="25"/>
      <c r="F602" s="25"/>
      <c r="G602" s="25"/>
      <c r="H602" s="25"/>
      <c r="I602" s="25"/>
      <c r="J602" s="25"/>
      <c r="K602" s="25"/>
      <c r="L602" s="25"/>
    </row>
    <row r="603" ht="15.75" customHeight="1">
      <c r="A603" s="25"/>
      <c r="B603" s="25"/>
      <c r="C603" s="25"/>
      <c r="D603" s="25"/>
      <c r="E603" s="25"/>
      <c r="F603" s="25"/>
      <c r="G603" s="25"/>
      <c r="H603" s="25"/>
      <c r="I603" s="25"/>
      <c r="J603" s="25"/>
      <c r="K603" s="25"/>
      <c r="L603" s="25"/>
    </row>
    <row r="604" ht="15.75" customHeight="1">
      <c r="A604" s="25"/>
      <c r="B604" s="25"/>
      <c r="C604" s="25"/>
      <c r="D604" s="25"/>
      <c r="E604" s="25"/>
      <c r="F604" s="25"/>
      <c r="G604" s="25"/>
      <c r="H604" s="25"/>
      <c r="I604" s="25"/>
      <c r="J604" s="25"/>
      <c r="K604" s="25"/>
      <c r="L604" s="25"/>
    </row>
    <row r="605" ht="15.75" customHeight="1">
      <c r="A605" s="25"/>
      <c r="B605" s="25"/>
      <c r="C605" s="25"/>
      <c r="D605" s="25"/>
      <c r="E605" s="25"/>
      <c r="F605" s="25"/>
      <c r="G605" s="25"/>
      <c r="H605" s="25"/>
      <c r="I605" s="25"/>
      <c r="J605" s="25"/>
      <c r="K605" s="25"/>
      <c r="L605" s="25"/>
    </row>
    <row r="606" ht="15.75" customHeight="1">
      <c r="A606" s="25"/>
      <c r="B606" s="25"/>
      <c r="C606" s="25"/>
      <c r="D606" s="25"/>
      <c r="E606" s="25"/>
      <c r="F606" s="25"/>
      <c r="G606" s="25"/>
      <c r="H606" s="25"/>
      <c r="I606" s="25"/>
      <c r="J606" s="25"/>
      <c r="K606" s="25"/>
      <c r="L606" s="25"/>
    </row>
    <row r="607" ht="15.75" customHeight="1">
      <c r="A607" s="25"/>
      <c r="B607" s="25"/>
      <c r="C607" s="25"/>
      <c r="D607" s="25"/>
      <c r="E607" s="25"/>
      <c r="F607" s="25"/>
      <c r="G607" s="25"/>
      <c r="H607" s="25"/>
      <c r="I607" s="25"/>
      <c r="J607" s="25"/>
      <c r="K607" s="25"/>
      <c r="L607" s="25"/>
    </row>
    <row r="608" ht="15.75" customHeight="1">
      <c r="A608" s="25"/>
      <c r="B608" s="25"/>
      <c r="C608" s="25"/>
      <c r="D608" s="25"/>
      <c r="E608" s="25"/>
      <c r="F608" s="25"/>
      <c r="G608" s="25"/>
      <c r="H608" s="25"/>
      <c r="I608" s="25"/>
      <c r="J608" s="25"/>
      <c r="K608" s="25"/>
      <c r="L608" s="25"/>
    </row>
    <row r="609" ht="15.75" customHeight="1">
      <c r="A609" s="25"/>
      <c r="B609" s="25"/>
      <c r="C609" s="25"/>
      <c r="D609" s="25"/>
      <c r="E609" s="25"/>
      <c r="F609" s="25"/>
      <c r="G609" s="25"/>
      <c r="H609" s="25"/>
      <c r="I609" s="25"/>
      <c r="J609" s="25"/>
      <c r="K609" s="25"/>
      <c r="L609" s="25"/>
    </row>
    <row r="610" ht="15.75" customHeight="1">
      <c r="A610" s="25"/>
      <c r="B610" s="25"/>
      <c r="C610" s="25"/>
      <c r="D610" s="25"/>
      <c r="E610" s="25"/>
      <c r="F610" s="25"/>
      <c r="G610" s="25"/>
      <c r="H610" s="25"/>
      <c r="I610" s="25"/>
      <c r="J610" s="25"/>
      <c r="K610" s="25"/>
      <c r="L610" s="25"/>
    </row>
    <row r="611" ht="15.75" customHeight="1">
      <c r="A611" s="25"/>
      <c r="B611" s="25"/>
      <c r="C611" s="25"/>
      <c r="D611" s="25"/>
      <c r="E611" s="25"/>
      <c r="F611" s="25"/>
      <c r="G611" s="25"/>
      <c r="H611" s="25"/>
      <c r="I611" s="25"/>
      <c r="J611" s="25"/>
      <c r="K611" s="25"/>
      <c r="L611" s="25"/>
    </row>
    <row r="612" ht="15.75" customHeight="1">
      <c r="A612" s="25"/>
      <c r="B612" s="25"/>
      <c r="C612" s="25"/>
      <c r="D612" s="25"/>
      <c r="E612" s="25"/>
      <c r="F612" s="25"/>
      <c r="G612" s="25"/>
      <c r="H612" s="25"/>
      <c r="I612" s="25"/>
      <c r="J612" s="25"/>
      <c r="K612" s="25"/>
      <c r="L612" s="25"/>
    </row>
    <row r="613" ht="15.75" customHeight="1">
      <c r="A613" s="25"/>
      <c r="B613" s="25"/>
      <c r="C613" s="25"/>
      <c r="D613" s="25"/>
      <c r="E613" s="25"/>
      <c r="F613" s="25"/>
      <c r="G613" s="25"/>
      <c r="H613" s="25"/>
      <c r="I613" s="25"/>
      <c r="J613" s="25"/>
      <c r="K613" s="25"/>
      <c r="L613" s="25"/>
    </row>
    <row r="614" ht="15.75" customHeight="1">
      <c r="A614" s="25"/>
      <c r="B614" s="25"/>
      <c r="C614" s="25"/>
      <c r="D614" s="25"/>
      <c r="E614" s="25"/>
      <c r="F614" s="25"/>
      <c r="G614" s="25"/>
      <c r="H614" s="25"/>
      <c r="I614" s="25"/>
      <c r="J614" s="25"/>
      <c r="K614" s="25"/>
      <c r="L614" s="25"/>
    </row>
    <row r="615" ht="15.75" customHeight="1">
      <c r="A615" s="25"/>
      <c r="B615" s="25"/>
      <c r="C615" s="25"/>
      <c r="D615" s="25"/>
      <c r="E615" s="25"/>
      <c r="F615" s="25"/>
      <c r="G615" s="25"/>
      <c r="H615" s="25"/>
      <c r="I615" s="25"/>
      <c r="J615" s="25"/>
      <c r="K615" s="25"/>
      <c r="L615" s="25"/>
    </row>
    <row r="616" ht="15.75" customHeight="1">
      <c r="A616" s="25"/>
      <c r="B616" s="25"/>
      <c r="C616" s="25"/>
      <c r="D616" s="25"/>
      <c r="E616" s="25"/>
      <c r="F616" s="25"/>
      <c r="G616" s="25"/>
      <c r="H616" s="25"/>
      <c r="I616" s="25"/>
      <c r="J616" s="25"/>
      <c r="K616" s="25"/>
      <c r="L616" s="25"/>
    </row>
    <row r="617" ht="15.75" customHeight="1">
      <c r="A617" s="25"/>
      <c r="B617" s="25"/>
      <c r="C617" s="25"/>
      <c r="D617" s="25"/>
      <c r="E617" s="25"/>
      <c r="F617" s="25"/>
      <c r="G617" s="25"/>
      <c r="H617" s="25"/>
      <c r="I617" s="25"/>
      <c r="J617" s="25"/>
      <c r="K617" s="25"/>
      <c r="L617" s="25"/>
    </row>
    <row r="618" ht="15.75" customHeight="1">
      <c r="A618" s="25"/>
      <c r="B618" s="25"/>
      <c r="C618" s="25"/>
      <c r="D618" s="25"/>
      <c r="E618" s="25"/>
      <c r="F618" s="25"/>
      <c r="G618" s="25"/>
      <c r="H618" s="25"/>
      <c r="I618" s="25"/>
      <c r="J618" s="25"/>
      <c r="K618" s="25"/>
      <c r="L618" s="25"/>
    </row>
    <row r="619" ht="15.75" customHeight="1">
      <c r="A619" s="25"/>
      <c r="B619" s="25"/>
      <c r="C619" s="25"/>
      <c r="D619" s="25"/>
      <c r="E619" s="25"/>
      <c r="F619" s="25"/>
      <c r="G619" s="25"/>
      <c r="H619" s="25"/>
      <c r="I619" s="25"/>
      <c r="J619" s="25"/>
      <c r="K619" s="25"/>
      <c r="L619" s="25"/>
    </row>
    <row r="620" ht="15.75" customHeight="1">
      <c r="A620" s="25"/>
      <c r="B620" s="25"/>
      <c r="C620" s="25"/>
      <c r="D620" s="25"/>
      <c r="E620" s="25"/>
      <c r="F620" s="25"/>
      <c r="G620" s="25"/>
      <c r="H620" s="25"/>
      <c r="I620" s="25"/>
      <c r="J620" s="25"/>
      <c r="K620" s="25"/>
      <c r="L620" s="25"/>
    </row>
    <row r="621" ht="15.75" customHeight="1">
      <c r="A621" s="25"/>
      <c r="B621" s="25"/>
      <c r="C621" s="25"/>
      <c r="D621" s="25"/>
      <c r="E621" s="25"/>
      <c r="F621" s="25"/>
      <c r="G621" s="25"/>
      <c r="H621" s="25"/>
      <c r="I621" s="25"/>
      <c r="J621" s="25"/>
      <c r="K621" s="25"/>
      <c r="L621" s="25"/>
    </row>
    <row r="622" ht="15.75" customHeight="1">
      <c r="A622" s="25"/>
      <c r="B622" s="25"/>
      <c r="C622" s="25"/>
      <c r="D622" s="25"/>
      <c r="E622" s="25"/>
      <c r="F622" s="25"/>
      <c r="G622" s="25"/>
      <c r="H622" s="25"/>
      <c r="I622" s="25"/>
      <c r="J622" s="25"/>
      <c r="K622" s="25"/>
      <c r="L622" s="25"/>
    </row>
    <row r="623" ht="15.75" customHeight="1">
      <c r="A623" s="25"/>
      <c r="B623" s="25"/>
      <c r="C623" s="25"/>
      <c r="D623" s="25"/>
      <c r="E623" s="25"/>
      <c r="F623" s="25"/>
      <c r="G623" s="25"/>
      <c r="H623" s="25"/>
      <c r="I623" s="25"/>
      <c r="J623" s="25"/>
      <c r="K623" s="25"/>
      <c r="L623" s="25"/>
    </row>
    <row r="624" ht="15.75" customHeight="1">
      <c r="A624" s="25"/>
      <c r="B624" s="25"/>
      <c r="C624" s="25"/>
      <c r="D624" s="25"/>
      <c r="E624" s="25"/>
      <c r="F624" s="25"/>
      <c r="G624" s="25"/>
      <c r="H624" s="25"/>
      <c r="I624" s="25"/>
      <c r="J624" s="25"/>
      <c r="K624" s="25"/>
      <c r="L624" s="25"/>
    </row>
    <row r="625" ht="15.75" customHeight="1">
      <c r="A625" s="25"/>
      <c r="B625" s="25"/>
      <c r="C625" s="25"/>
      <c r="D625" s="25"/>
      <c r="E625" s="25"/>
      <c r="F625" s="25"/>
      <c r="G625" s="25"/>
      <c r="H625" s="25"/>
      <c r="I625" s="25"/>
      <c r="J625" s="25"/>
      <c r="K625" s="25"/>
      <c r="L625" s="25"/>
    </row>
    <row r="626" ht="15.75" customHeight="1">
      <c r="A626" s="25"/>
      <c r="B626" s="25"/>
      <c r="C626" s="25"/>
      <c r="D626" s="25"/>
      <c r="E626" s="25"/>
      <c r="F626" s="25"/>
      <c r="G626" s="25"/>
      <c r="H626" s="25"/>
      <c r="I626" s="25"/>
      <c r="J626" s="25"/>
      <c r="K626" s="25"/>
      <c r="L626" s="25"/>
    </row>
    <row r="627" ht="15.75" customHeight="1">
      <c r="A627" s="25"/>
      <c r="B627" s="25"/>
      <c r="C627" s="25"/>
      <c r="D627" s="25"/>
      <c r="E627" s="25"/>
      <c r="F627" s="25"/>
      <c r="G627" s="25"/>
      <c r="H627" s="25"/>
      <c r="I627" s="25"/>
      <c r="J627" s="25"/>
      <c r="K627" s="25"/>
      <c r="L627" s="25"/>
    </row>
    <row r="628" ht="15.75" customHeight="1">
      <c r="A628" s="25"/>
      <c r="B628" s="25"/>
      <c r="C628" s="25"/>
      <c r="D628" s="25"/>
      <c r="E628" s="25"/>
      <c r="F628" s="25"/>
      <c r="G628" s="25"/>
      <c r="H628" s="25"/>
      <c r="I628" s="25"/>
      <c r="J628" s="25"/>
      <c r="K628" s="25"/>
      <c r="L628" s="25"/>
    </row>
    <row r="629" ht="15.75" customHeight="1">
      <c r="A629" s="25"/>
      <c r="B629" s="25"/>
      <c r="C629" s="25"/>
      <c r="D629" s="25"/>
      <c r="E629" s="25"/>
      <c r="F629" s="25"/>
      <c r="G629" s="25"/>
      <c r="H629" s="25"/>
      <c r="I629" s="25"/>
      <c r="J629" s="25"/>
      <c r="K629" s="25"/>
      <c r="L629" s="25"/>
    </row>
    <row r="630" ht="15.75" customHeight="1">
      <c r="A630" s="25"/>
      <c r="B630" s="25"/>
      <c r="C630" s="25"/>
      <c r="D630" s="25"/>
      <c r="E630" s="25"/>
      <c r="F630" s="25"/>
      <c r="G630" s="25"/>
      <c r="H630" s="25"/>
      <c r="I630" s="25"/>
      <c r="J630" s="25"/>
      <c r="K630" s="25"/>
      <c r="L630" s="25"/>
    </row>
    <row r="631" ht="15.75" customHeight="1">
      <c r="A631" s="25"/>
      <c r="B631" s="25"/>
      <c r="C631" s="25"/>
      <c r="D631" s="25"/>
      <c r="E631" s="25"/>
      <c r="F631" s="25"/>
      <c r="G631" s="25"/>
      <c r="H631" s="25"/>
      <c r="I631" s="25"/>
      <c r="J631" s="25"/>
      <c r="K631" s="25"/>
      <c r="L631" s="25"/>
    </row>
    <row r="632" ht="15.75" customHeight="1">
      <c r="A632" s="25"/>
      <c r="B632" s="25"/>
      <c r="C632" s="25"/>
      <c r="D632" s="25"/>
      <c r="E632" s="25"/>
      <c r="F632" s="25"/>
      <c r="G632" s="25"/>
      <c r="H632" s="25"/>
      <c r="I632" s="25"/>
      <c r="J632" s="25"/>
      <c r="K632" s="25"/>
      <c r="L632" s="25"/>
    </row>
    <row r="633" ht="15.75" customHeight="1">
      <c r="A633" s="25"/>
      <c r="B633" s="25"/>
      <c r="C633" s="25"/>
      <c r="D633" s="25"/>
      <c r="E633" s="25"/>
      <c r="F633" s="25"/>
      <c r="G633" s="25"/>
      <c r="H633" s="25"/>
      <c r="I633" s="25"/>
      <c r="J633" s="25"/>
      <c r="K633" s="25"/>
      <c r="L633" s="25"/>
    </row>
    <row r="634" ht="15.75" customHeight="1">
      <c r="A634" s="25"/>
      <c r="B634" s="25"/>
      <c r="C634" s="25"/>
      <c r="D634" s="25"/>
      <c r="E634" s="25"/>
      <c r="F634" s="25"/>
      <c r="G634" s="25"/>
      <c r="H634" s="25"/>
      <c r="I634" s="25"/>
      <c r="J634" s="25"/>
      <c r="K634" s="25"/>
      <c r="L634" s="25"/>
    </row>
    <row r="635" ht="15.75" customHeight="1">
      <c r="A635" s="25"/>
      <c r="B635" s="25"/>
      <c r="C635" s="25"/>
      <c r="D635" s="25"/>
      <c r="E635" s="25"/>
      <c r="F635" s="25"/>
      <c r="G635" s="25"/>
      <c r="H635" s="25"/>
      <c r="I635" s="25"/>
      <c r="J635" s="25"/>
      <c r="K635" s="25"/>
      <c r="L635" s="25"/>
    </row>
    <row r="636" ht="15.75" customHeight="1">
      <c r="A636" s="25"/>
      <c r="B636" s="25"/>
      <c r="C636" s="25"/>
      <c r="D636" s="25"/>
      <c r="E636" s="25"/>
      <c r="F636" s="25"/>
      <c r="G636" s="25"/>
      <c r="H636" s="25"/>
      <c r="I636" s="25"/>
      <c r="J636" s="25"/>
      <c r="K636" s="25"/>
      <c r="L636" s="25"/>
    </row>
    <row r="637" ht="15.75" customHeight="1">
      <c r="A637" s="25"/>
      <c r="B637" s="25"/>
      <c r="C637" s="25"/>
      <c r="D637" s="25"/>
      <c r="E637" s="25"/>
      <c r="F637" s="25"/>
      <c r="G637" s="25"/>
      <c r="H637" s="25"/>
      <c r="I637" s="25"/>
      <c r="J637" s="25"/>
      <c r="K637" s="25"/>
      <c r="L637" s="25"/>
    </row>
    <row r="638" ht="15.75" customHeight="1">
      <c r="A638" s="25"/>
      <c r="B638" s="25"/>
      <c r="C638" s="25"/>
      <c r="D638" s="25"/>
      <c r="E638" s="25"/>
      <c r="F638" s="25"/>
      <c r="G638" s="25"/>
      <c r="H638" s="25"/>
      <c r="I638" s="25"/>
      <c r="J638" s="25"/>
      <c r="K638" s="25"/>
      <c r="L638" s="25"/>
    </row>
    <row r="639" ht="15.75" customHeight="1">
      <c r="A639" s="25"/>
      <c r="B639" s="25"/>
      <c r="C639" s="25"/>
      <c r="D639" s="25"/>
      <c r="E639" s="25"/>
      <c r="F639" s="25"/>
      <c r="G639" s="25"/>
      <c r="H639" s="25"/>
      <c r="I639" s="25"/>
      <c r="J639" s="25"/>
      <c r="K639" s="25"/>
      <c r="L639" s="25"/>
    </row>
    <row r="640" ht="15.75" customHeight="1">
      <c r="A640" s="25"/>
      <c r="B640" s="25"/>
      <c r="C640" s="25"/>
      <c r="D640" s="25"/>
      <c r="E640" s="25"/>
      <c r="F640" s="25"/>
      <c r="G640" s="25"/>
      <c r="H640" s="25"/>
      <c r="I640" s="25"/>
      <c r="J640" s="25"/>
      <c r="K640" s="25"/>
      <c r="L640" s="25"/>
    </row>
    <row r="641" ht="15.75" customHeight="1">
      <c r="A641" s="25"/>
      <c r="B641" s="25"/>
      <c r="C641" s="25"/>
      <c r="D641" s="25"/>
      <c r="E641" s="25"/>
      <c r="F641" s="25"/>
      <c r="G641" s="25"/>
      <c r="H641" s="25"/>
      <c r="I641" s="25"/>
      <c r="J641" s="25"/>
      <c r="K641" s="25"/>
      <c r="L641" s="25"/>
    </row>
    <row r="642" ht="15.75" customHeight="1">
      <c r="A642" s="25"/>
      <c r="B642" s="25"/>
      <c r="C642" s="25"/>
      <c r="D642" s="25"/>
      <c r="E642" s="25"/>
      <c r="F642" s="25"/>
      <c r="G642" s="25"/>
      <c r="H642" s="25"/>
      <c r="I642" s="25"/>
      <c r="J642" s="25"/>
      <c r="K642" s="25"/>
      <c r="L642" s="25"/>
    </row>
    <row r="643" ht="15.75" customHeight="1">
      <c r="A643" s="25"/>
      <c r="B643" s="25"/>
      <c r="C643" s="25"/>
      <c r="D643" s="25"/>
      <c r="E643" s="25"/>
      <c r="F643" s="25"/>
      <c r="G643" s="25"/>
      <c r="H643" s="25"/>
      <c r="I643" s="25"/>
      <c r="J643" s="25"/>
      <c r="K643" s="25"/>
      <c r="L643" s="25"/>
    </row>
    <row r="644" ht="15.75" customHeight="1">
      <c r="A644" s="25"/>
      <c r="B644" s="25"/>
      <c r="C644" s="25"/>
      <c r="D644" s="25"/>
      <c r="E644" s="25"/>
      <c r="F644" s="25"/>
      <c r="G644" s="25"/>
      <c r="H644" s="25"/>
      <c r="I644" s="25"/>
      <c r="J644" s="25"/>
      <c r="K644" s="25"/>
      <c r="L644" s="25"/>
    </row>
    <row r="645" ht="15.75" customHeight="1">
      <c r="A645" s="25"/>
      <c r="B645" s="25"/>
      <c r="C645" s="25"/>
      <c r="D645" s="25"/>
      <c r="E645" s="25"/>
      <c r="F645" s="25"/>
      <c r="G645" s="25"/>
      <c r="H645" s="25"/>
      <c r="I645" s="25"/>
      <c r="J645" s="25"/>
      <c r="K645" s="25"/>
      <c r="L645" s="25"/>
    </row>
    <row r="646" ht="15.75" customHeight="1">
      <c r="A646" s="25"/>
      <c r="B646" s="25"/>
      <c r="C646" s="25"/>
      <c r="D646" s="25"/>
      <c r="E646" s="25"/>
      <c r="F646" s="25"/>
      <c r="G646" s="25"/>
      <c r="H646" s="25"/>
      <c r="I646" s="25"/>
      <c r="J646" s="25"/>
      <c r="K646" s="25"/>
      <c r="L646" s="25"/>
    </row>
    <row r="647" ht="15.75" customHeight="1">
      <c r="A647" s="25"/>
      <c r="B647" s="25"/>
      <c r="C647" s="25"/>
      <c r="D647" s="25"/>
      <c r="E647" s="25"/>
      <c r="F647" s="25"/>
      <c r="G647" s="25"/>
      <c r="H647" s="25"/>
      <c r="I647" s="25"/>
      <c r="J647" s="25"/>
      <c r="K647" s="25"/>
      <c r="L647" s="25"/>
    </row>
    <row r="648" ht="15.75" customHeight="1">
      <c r="A648" s="25"/>
      <c r="B648" s="25"/>
      <c r="C648" s="25"/>
      <c r="D648" s="25"/>
      <c r="E648" s="25"/>
      <c r="F648" s="25"/>
      <c r="G648" s="25"/>
      <c r="H648" s="25"/>
      <c r="I648" s="25"/>
      <c r="J648" s="25"/>
      <c r="K648" s="25"/>
      <c r="L648" s="25"/>
    </row>
    <row r="649" ht="15.75" customHeight="1">
      <c r="A649" s="25"/>
      <c r="B649" s="25"/>
      <c r="C649" s="25"/>
      <c r="D649" s="25"/>
      <c r="E649" s="25"/>
      <c r="F649" s="25"/>
      <c r="G649" s="25"/>
      <c r="H649" s="25"/>
      <c r="I649" s="25"/>
      <c r="J649" s="25"/>
      <c r="K649" s="25"/>
      <c r="L649" s="25"/>
    </row>
    <row r="650" ht="15.75" customHeight="1">
      <c r="A650" s="25"/>
      <c r="B650" s="25"/>
      <c r="C650" s="25"/>
      <c r="D650" s="25"/>
      <c r="E650" s="25"/>
      <c r="F650" s="25"/>
      <c r="G650" s="25"/>
      <c r="H650" s="25"/>
      <c r="I650" s="25"/>
      <c r="J650" s="25"/>
      <c r="K650" s="25"/>
      <c r="L650" s="25"/>
    </row>
    <row r="651" ht="15.75" customHeight="1">
      <c r="A651" s="25"/>
      <c r="B651" s="25"/>
      <c r="C651" s="25"/>
      <c r="D651" s="25"/>
      <c r="E651" s="25"/>
      <c r="F651" s="25"/>
      <c r="G651" s="25"/>
      <c r="H651" s="25"/>
      <c r="I651" s="25"/>
      <c r="J651" s="25"/>
      <c r="K651" s="25"/>
      <c r="L651" s="25"/>
    </row>
    <row r="652" ht="15.75" customHeight="1">
      <c r="A652" s="25"/>
      <c r="B652" s="25"/>
      <c r="C652" s="25"/>
      <c r="D652" s="25"/>
      <c r="E652" s="25"/>
      <c r="F652" s="25"/>
      <c r="G652" s="25"/>
      <c r="H652" s="25"/>
      <c r="I652" s="25"/>
      <c r="J652" s="25"/>
      <c r="K652" s="25"/>
      <c r="L652" s="25"/>
    </row>
    <row r="653" ht="15.75" customHeight="1">
      <c r="A653" s="25"/>
      <c r="B653" s="25"/>
      <c r="C653" s="25"/>
      <c r="D653" s="25"/>
      <c r="E653" s="25"/>
      <c r="F653" s="25"/>
      <c r="G653" s="25"/>
      <c r="H653" s="25"/>
      <c r="I653" s="25"/>
      <c r="J653" s="25"/>
      <c r="K653" s="25"/>
      <c r="L653" s="25"/>
    </row>
    <row r="654" ht="15.75" customHeight="1">
      <c r="A654" s="25"/>
      <c r="B654" s="25"/>
      <c r="C654" s="25"/>
      <c r="D654" s="25"/>
      <c r="E654" s="25"/>
      <c r="F654" s="25"/>
      <c r="G654" s="25"/>
      <c r="H654" s="25"/>
      <c r="I654" s="25"/>
      <c r="J654" s="25"/>
      <c r="K654" s="25"/>
      <c r="L654" s="25"/>
    </row>
    <row r="655" ht="15.75" customHeight="1">
      <c r="A655" s="25"/>
      <c r="B655" s="25"/>
      <c r="C655" s="25"/>
      <c r="D655" s="25"/>
      <c r="E655" s="25"/>
      <c r="F655" s="25"/>
      <c r="G655" s="25"/>
      <c r="H655" s="25"/>
      <c r="I655" s="25"/>
      <c r="J655" s="25"/>
      <c r="K655" s="25"/>
      <c r="L655" s="25"/>
    </row>
    <row r="656" ht="15.75" customHeight="1">
      <c r="A656" s="25"/>
      <c r="B656" s="25"/>
      <c r="C656" s="25"/>
      <c r="D656" s="25"/>
      <c r="E656" s="25"/>
      <c r="F656" s="25"/>
      <c r="G656" s="25"/>
      <c r="H656" s="25"/>
      <c r="I656" s="25"/>
      <c r="J656" s="25"/>
      <c r="K656" s="25"/>
      <c r="L656" s="25"/>
    </row>
    <row r="657" ht="15.75" customHeight="1">
      <c r="A657" s="25"/>
      <c r="B657" s="25"/>
      <c r="C657" s="25"/>
      <c r="D657" s="25"/>
      <c r="E657" s="25"/>
      <c r="F657" s="25"/>
      <c r="G657" s="25"/>
      <c r="H657" s="25"/>
      <c r="I657" s="25"/>
      <c r="J657" s="25"/>
      <c r="K657" s="25"/>
      <c r="L657" s="25"/>
    </row>
    <row r="658" ht="15.75" customHeight="1">
      <c r="A658" s="25"/>
      <c r="B658" s="25"/>
      <c r="C658" s="25"/>
      <c r="D658" s="25"/>
      <c r="E658" s="25"/>
      <c r="F658" s="25"/>
      <c r="G658" s="25"/>
      <c r="H658" s="25"/>
      <c r="I658" s="25"/>
      <c r="J658" s="25"/>
      <c r="K658" s="25"/>
      <c r="L658" s="25"/>
    </row>
    <row r="659" ht="15.75" customHeight="1">
      <c r="A659" s="25"/>
      <c r="B659" s="25"/>
      <c r="C659" s="25"/>
      <c r="D659" s="25"/>
      <c r="E659" s="25"/>
      <c r="F659" s="25"/>
      <c r="G659" s="25"/>
      <c r="H659" s="25"/>
      <c r="I659" s="25"/>
      <c r="J659" s="25"/>
      <c r="K659" s="25"/>
      <c r="L659" s="25"/>
    </row>
    <row r="660" ht="15.75" customHeight="1">
      <c r="A660" s="25"/>
      <c r="B660" s="25"/>
      <c r="C660" s="25"/>
      <c r="D660" s="25"/>
      <c r="E660" s="25"/>
      <c r="F660" s="25"/>
      <c r="G660" s="25"/>
      <c r="H660" s="25"/>
      <c r="I660" s="25"/>
      <c r="J660" s="25"/>
      <c r="K660" s="25"/>
      <c r="L660" s="25"/>
    </row>
    <row r="661" ht="15.75" customHeight="1">
      <c r="A661" s="25"/>
      <c r="B661" s="25"/>
      <c r="C661" s="25"/>
      <c r="D661" s="25"/>
      <c r="E661" s="25"/>
      <c r="F661" s="25"/>
      <c r="G661" s="25"/>
      <c r="H661" s="25"/>
      <c r="I661" s="25"/>
      <c r="J661" s="25"/>
      <c r="K661" s="25"/>
      <c r="L661" s="25"/>
    </row>
    <row r="662" ht="15.75" customHeight="1">
      <c r="A662" s="25"/>
      <c r="B662" s="25"/>
      <c r="C662" s="25"/>
      <c r="D662" s="25"/>
      <c r="E662" s="25"/>
      <c r="F662" s="25"/>
      <c r="G662" s="25"/>
      <c r="H662" s="25"/>
      <c r="I662" s="25"/>
      <c r="J662" s="25"/>
      <c r="K662" s="25"/>
      <c r="L662" s="25"/>
    </row>
    <row r="663" ht="15.75" customHeight="1">
      <c r="A663" s="25"/>
      <c r="B663" s="25"/>
      <c r="C663" s="25"/>
      <c r="D663" s="25"/>
      <c r="E663" s="25"/>
      <c r="F663" s="25"/>
      <c r="G663" s="25"/>
      <c r="H663" s="25"/>
      <c r="I663" s="25"/>
      <c r="J663" s="25"/>
      <c r="K663" s="25"/>
      <c r="L663" s="25"/>
    </row>
    <row r="664" ht="15.75" customHeight="1">
      <c r="A664" s="25"/>
      <c r="B664" s="25"/>
      <c r="C664" s="25"/>
      <c r="D664" s="25"/>
      <c r="E664" s="25"/>
      <c r="F664" s="25"/>
      <c r="G664" s="25"/>
      <c r="H664" s="25"/>
      <c r="I664" s="25"/>
      <c r="J664" s="25"/>
      <c r="K664" s="25"/>
      <c r="L664" s="25"/>
    </row>
    <row r="665" ht="15.75" customHeight="1">
      <c r="A665" s="25"/>
      <c r="B665" s="25"/>
      <c r="C665" s="25"/>
      <c r="D665" s="25"/>
      <c r="E665" s="25"/>
      <c r="F665" s="25"/>
      <c r="G665" s="25"/>
      <c r="H665" s="25"/>
      <c r="I665" s="25"/>
      <c r="J665" s="25"/>
      <c r="K665" s="25"/>
      <c r="L665" s="25"/>
    </row>
    <row r="666" ht="15.75" customHeight="1">
      <c r="A666" s="25"/>
      <c r="B666" s="25"/>
      <c r="C666" s="25"/>
      <c r="D666" s="25"/>
      <c r="E666" s="25"/>
      <c r="F666" s="25"/>
      <c r="G666" s="25"/>
      <c r="H666" s="25"/>
      <c r="I666" s="25"/>
      <c r="J666" s="25"/>
      <c r="K666" s="25"/>
      <c r="L666" s="25"/>
    </row>
    <row r="667" ht="15.75" customHeight="1">
      <c r="A667" s="25"/>
      <c r="B667" s="25"/>
      <c r="C667" s="25"/>
      <c r="D667" s="25"/>
      <c r="E667" s="25"/>
      <c r="F667" s="25"/>
      <c r="G667" s="25"/>
      <c r="H667" s="25"/>
      <c r="I667" s="25"/>
      <c r="J667" s="25"/>
      <c r="K667" s="25"/>
      <c r="L667" s="25"/>
    </row>
    <row r="668" ht="15.75" customHeight="1">
      <c r="A668" s="25"/>
      <c r="B668" s="25"/>
      <c r="C668" s="25"/>
      <c r="D668" s="25"/>
      <c r="E668" s="25"/>
      <c r="F668" s="25"/>
      <c r="G668" s="25"/>
      <c r="H668" s="25"/>
      <c r="I668" s="25"/>
      <c r="J668" s="25"/>
      <c r="K668" s="25"/>
      <c r="L668" s="25"/>
    </row>
    <row r="669" ht="15.75" customHeight="1">
      <c r="A669" s="25"/>
      <c r="B669" s="25"/>
      <c r="C669" s="25"/>
      <c r="D669" s="25"/>
      <c r="E669" s="25"/>
      <c r="F669" s="25"/>
      <c r="G669" s="25"/>
      <c r="H669" s="25"/>
      <c r="I669" s="25"/>
      <c r="J669" s="25"/>
      <c r="K669" s="25"/>
      <c r="L669" s="25"/>
    </row>
    <row r="670" ht="15.75" customHeight="1">
      <c r="A670" s="25"/>
      <c r="B670" s="25"/>
      <c r="C670" s="25"/>
      <c r="D670" s="25"/>
      <c r="E670" s="25"/>
      <c r="F670" s="25"/>
      <c r="G670" s="25"/>
      <c r="H670" s="25"/>
      <c r="I670" s="25"/>
      <c r="J670" s="25"/>
      <c r="K670" s="25"/>
      <c r="L670" s="25"/>
    </row>
    <row r="671" ht="15.75" customHeight="1">
      <c r="A671" s="25"/>
      <c r="B671" s="25"/>
      <c r="C671" s="25"/>
      <c r="D671" s="25"/>
      <c r="E671" s="25"/>
      <c r="F671" s="25"/>
      <c r="G671" s="25"/>
      <c r="H671" s="25"/>
      <c r="I671" s="25"/>
      <c r="J671" s="25"/>
      <c r="K671" s="25"/>
      <c r="L671" s="25"/>
    </row>
    <row r="672" ht="15.75" customHeight="1">
      <c r="A672" s="25"/>
      <c r="B672" s="25"/>
      <c r="C672" s="25"/>
      <c r="D672" s="25"/>
      <c r="E672" s="25"/>
      <c r="F672" s="25"/>
      <c r="G672" s="25"/>
      <c r="H672" s="25"/>
      <c r="I672" s="25"/>
      <c r="J672" s="25"/>
      <c r="K672" s="25"/>
      <c r="L672" s="25"/>
    </row>
    <row r="673" ht="15.75" customHeight="1">
      <c r="A673" s="25"/>
      <c r="B673" s="25"/>
      <c r="C673" s="25"/>
      <c r="D673" s="25"/>
      <c r="E673" s="25"/>
      <c r="F673" s="25"/>
      <c r="G673" s="25"/>
      <c r="H673" s="25"/>
      <c r="I673" s="25"/>
      <c r="J673" s="25"/>
      <c r="K673" s="25"/>
      <c r="L673" s="25"/>
    </row>
    <row r="674" ht="15.75" customHeight="1">
      <c r="A674" s="25"/>
      <c r="B674" s="25"/>
      <c r="C674" s="25"/>
      <c r="D674" s="25"/>
      <c r="E674" s="25"/>
      <c r="F674" s="25"/>
      <c r="G674" s="25"/>
      <c r="H674" s="25"/>
      <c r="I674" s="25"/>
      <c r="J674" s="25"/>
      <c r="K674" s="25"/>
      <c r="L674" s="25"/>
    </row>
    <row r="675" ht="15.75" customHeight="1">
      <c r="A675" s="25"/>
      <c r="B675" s="25"/>
      <c r="C675" s="25"/>
      <c r="D675" s="25"/>
      <c r="E675" s="25"/>
      <c r="F675" s="25"/>
      <c r="G675" s="25"/>
      <c r="H675" s="25"/>
      <c r="I675" s="25"/>
      <c r="J675" s="25"/>
      <c r="K675" s="25"/>
      <c r="L675" s="25"/>
    </row>
    <row r="676" ht="15.75" customHeight="1">
      <c r="A676" s="25"/>
      <c r="B676" s="25"/>
      <c r="C676" s="25"/>
      <c r="D676" s="25"/>
      <c r="E676" s="25"/>
      <c r="F676" s="25"/>
      <c r="G676" s="25"/>
      <c r="H676" s="25"/>
      <c r="I676" s="25"/>
      <c r="J676" s="25"/>
      <c r="K676" s="25"/>
      <c r="L676" s="25"/>
    </row>
    <row r="677" ht="15.75" customHeight="1">
      <c r="A677" s="25"/>
      <c r="B677" s="25"/>
      <c r="C677" s="25"/>
      <c r="D677" s="25"/>
      <c r="E677" s="25"/>
      <c r="F677" s="25"/>
      <c r="G677" s="25"/>
      <c r="H677" s="25"/>
      <c r="I677" s="25"/>
      <c r="J677" s="25"/>
      <c r="K677" s="25"/>
      <c r="L677" s="25"/>
    </row>
    <row r="678" ht="15.75" customHeight="1">
      <c r="A678" s="25"/>
      <c r="B678" s="25"/>
      <c r="C678" s="25"/>
      <c r="D678" s="25"/>
      <c r="E678" s="25"/>
      <c r="F678" s="25"/>
      <c r="G678" s="25"/>
      <c r="H678" s="25"/>
      <c r="I678" s="25"/>
      <c r="J678" s="25"/>
      <c r="K678" s="25"/>
      <c r="L678" s="25"/>
    </row>
    <row r="679" ht="15.75" customHeight="1">
      <c r="A679" s="25"/>
      <c r="B679" s="25"/>
      <c r="C679" s="25"/>
      <c r="D679" s="25"/>
      <c r="E679" s="25"/>
      <c r="F679" s="25"/>
      <c r="G679" s="25"/>
      <c r="H679" s="25"/>
      <c r="I679" s="25"/>
      <c r="J679" s="25"/>
      <c r="K679" s="25"/>
      <c r="L679" s="25"/>
    </row>
    <row r="680" ht="15.75" customHeight="1">
      <c r="A680" s="25"/>
      <c r="B680" s="25"/>
      <c r="C680" s="25"/>
      <c r="D680" s="25"/>
      <c r="E680" s="25"/>
      <c r="F680" s="25"/>
      <c r="G680" s="25"/>
      <c r="H680" s="25"/>
      <c r="I680" s="25"/>
      <c r="J680" s="25"/>
      <c r="K680" s="25"/>
      <c r="L680" s="25"/>
    </row>
    <row r="681" ht="15.75" customHeight="1">
      <c r="A681" s="25"/>
      <c r="B681" s="25"/>
      <c r="C681" s="25"/>
      <c r="D681" s="25"/>
      <c r="E681" s="25"/>
      <c r="F681" s="25"/>
      <c r="G681" s="25"/>
      <c r="H681" s="25"/>
      <c r="I681" s="25"/>
      <c r="J681" s="25"/>
      <c r="K681" s="25"/>
      <c r="L681" s="25"/>
    </row>
    <row r="682" ht="15.75" customHeight="1">
      <c r="A682" s="25"/>
      <c r="B682" s="25"/>
      <c r="C682" s="25"/>
      <c r="D682" s="25"/>
      <c r="E682" s="25"/>
      <c r="F682" s="25"/>
      <c r="G682" s="25"/>
      <c r="H682" s="25"/>
      <c r="I682" s="25"/>
      <c r="J682" s="25"/>
      <c r="K682" s="25"/>
      <c r="L682" s="25"/>
    </row>
    <row r="683" ht="15.75" customHeight="1">
      <c r="A683" s="25"/>
      <c r="B683" s="25"/>
      <c r="C683" s="25"/>
      <c r="D683" s="25"/>
      <c r="E683" s="25"/>
      <c r="F683" s="25"/>
      <c r="G683" s="25"/>
      <c r="H683" s="25"/>
      <c r="I683" s="25"/>
      <c r="J683" s="25"/>
      <c r="K683" s="25"/>
      <c r="L683" s="25"/>
    </row>
    <row r="684" ht="15.75" customHeight="1">
      <c r="A684" s="25"/>
      <c r="B684" s="25"/>
      <c r="C684" s="25"/>
      <c r="D684" s="25"/>
      <c r="E684" s="25"/>
      <c r="F684" s="25"/>
      <c r="G684" s="25"/>
      <c r="H684" s="25"/>
      <c r="I684" s="25"/>
      <c r="J684" s="25"/>
      <c r="K684" s="25"/>
      <c r="L684" s="25"/>
    </row>
    <row r="685" ht="15.75" customHeight="1">
      <c r="A685" s="25"/>
      <c r="B685" s="25"/>
      <c r="C685" s="25"/>
      <c r="D685" s="25"/>
      <c r="E685" s="25"/>
      <c r="F685" s="25"/>
      <c r="G685" s="25"/>
      <c r="H685" s="25"/>
      <c r="I685" s="25"/>
      <c r="J685" s="25"/>
      <c r="K685" s="25"/>
      <c r="L685" s="25"/>
    </row>
    <row r="686" ht="15.75" customHeight="1">
      <c r="A686" s="25"/>
      <c r="B686" s="25"/>
      <c r="C686" s="25"/>
      <c r="D686" s="25"/>
      <c r="E686" s="25"/>
      <c r="F686" s="25"/>
      <c r="G686" s="25"/>
      <c r="H686" s="25"/>
      <c r="I686" s="25"/>
      <c r="J686" s="25"/>
      <c r="K686" s="25"/>
      <c r="L686" s="25"/>
    </row>
    <row r="687" ht="15.75" customHeight="1">
      <c r="A687" s="25"/>
      <c r="B687" s="25"/>
      <c r="C687" s="25"/>
      <c r="D687" s="25"/>
      <c r="E687" s="25"/>
      <c r="F687" s="25"/>
      <c r="G687" s="25"/>
      <c r="H687" s="25"/>
      <c r="I687" s="25"/>
      <c r="J687" s="25"/>
      <c r="K687" s="25"/>
      <c r="L687" s="25"/>
    </row>
    <row r="688" ht="15.75" customHeight="1">
      <c r="A688" s="25"/>
      <c r="B688" s="25"/>
      <c r="C688" s="25"/>
      <c r="D688" s="25"/>
      <c r="E688" s="25"/>
      <c r="F688" s="25"/>
      <c r="G688" s="25"/>
      <c r="H688" s="25"/>
      <c r="I688" s="25"/>
      <c r="J688" s="25"/>
      <c r="K688" s="25"/>
      <c r="L688" s="25"/>
    </row>
    <row r="689" ht="15.75" customHeight="1">
      <c r="A689" s="25"/>
      <c r="B689" s="25"/>
      <c r="C689" s="25"/>
      <c r="D689" s="25"/>
      <c r="E689" s="25"/>
      <c r="F689" s="25"/>
      <c r="G689" s="25"/>
      <c r="H689" s="25"/>
      <c r="I689" s="25"/>
      <c r="J689" s="25"/>
      <c r="K689" s="25"/>
      <c r="L689" s="25"/>
    </row>
    <row r="690" ht="15.75" customHeight="1">
      <c r="A690" s="25"/>
      <c r="B690" s="25"/>
      <c r="C690" s="25"/>
      <c r="D690" s="25"/>
      <c r="E690" s="25"/>
      <c r="F690" s="25"/>
      <c r="G690" s="25"/>
      <c r="H690" s="25"/>
      <c r="I690" s="25"/>
      <c r="J690" s="25"/>
      <c r="K690" s="25"/>
      <c r="L690" s="25"/>
    </row>
    <row r="691" ht="15.75" customHeight="1">
      <c r="A691" s="25"/>
      <c r="B691" s="25"/>
      <c r="C691" s="25"/>
      <c r="D691" s="25"/>
      <c r="E691" s="25"/>
      <c r="F691" s="25"/>
      <c r="G691" s="25"/>
      <c r="H691" s="25"/>
      <c r="I691" s="25"/>
      <c r="J691" s="25"/>
      <c r="K691" s="25"/>
      <c r="L691" s="25"/>
    </row>
    <row r="692" ht="15.75" customHeight="1">
      <c r="A692" s="25"/>
      <c r="B692" s="25"/>
      <c r="C692" s="25"/>
      <c r="D692" s="25"/>
      <c r="E692" s="25"/>
      <c r="F692" s="25"/>
      <c r="G692" s="25"/>
      <c r="H692" s="25"/>
      <c r="I692" s="25"/>
      <c r="J692" s="25"/>
      <c r="K692" s="25"/>
      <c r="L692" s="25"/>
    </row>
    <row r="693" ht="15.75" customHeight="1">
      <c r="A693" s="25"/>
      <c r="B693" s="25"/>
      <c r="C693" s="25"/>
      <c r="D693" s="25"/>
      <c r="E693" s="25"/>
      <c r="F693" s="25"/>
      <c r="G693" s="25"/>
      <c r="H693" s="25"/>
      <c r="I693" s="25"/>
      <c r="J693" s="25"/>
      <c r="K693" s="25"/>
      <c r="L693" s="25"/>
    </row>
    <row r="694" ht="15.75" customHeight="1">
      <c r="A694" s="25"/>
      <c r="B694" s="25"/>
      <c r="C694" s="25"/>
      <c r="D694" s="25"/>
      <c r="E694" s="25"/>
      <c r="F694" s="25"/>
      <c r="G694" s="25"/>
      <c r="H694" s="25"/>
      <c r="I694" s="25"/>
      <c r="J694" s="25"/>
      <c r="K694" s="25"/>
      <c r="L694" s="25"/>
    </row>
    <row r="695" ht="15.75" customHeight="1">
      <c r="A695" s="25"/>
      <c r="B695" s="25"/>
      <c r="C695" s="25"/>
      <c r="D695" s="25"/>
      <c r="E695" s="25"/>
      <c r="F695" s="25"/>
      <c r="G695" s="25"/>
      <c r="H695" s="25"/>
      <c r="I695" s="25"/>
      <c r="J695" s="25"/>
      <c r="K695" s="25"/>
      <c r="L695" s="25"/>
    </row>
    <row r="696" ht="15.75" customHeight="1">
      <c r="A696" s="25"/>
      <c r="B696" s="25"/>
      <c r="C696" s="25"/>
      <c r="D696" s="25"/>
      <c r="E696" s="25"/>
      <c r="F696" s="25"/>
      <c r="G696" s="25"/>
      <c r="H696" s="25"/>
      <c r="I696" s="25"/>
      <c r="J696" s="25"/>
      <c r="K696" s="25"/>
      <c r="L696" s="25"/>
    </row>
    <row r="697" ht="15.75" customHeight="1">
      <c r="A697" s="25"/>
      <c r="B697" s="25"/>
      <c r="C697" s="25"/>
      <c r="D697" s="25"/>
      <c r="E697" s="25"/>
      <c r="F697" s="25"/>
      <c r="G697" s="25"/>
      <c r="H697" s="25"/>
      <c r="I697" s="25"/>
      <c r="J697" s="25"/>
      <c r="K697" s="25"/>
      <c r="L697" s="25"/>
    </row>
    <row r="698" ht="15.75" customHeight="1">
      <c r="A698" s="25"/>
      <c r="B698" s="25"/>
      <c r="C698" s="25"/>
      <c r="D698" s="25"/>
      <c r="E698" s="25"/>
      <c r="F698" s="25"/>
      <c r="G698" s="25"/>
      <c r="H698" s="25"/>
      <c r="I698" s="25"/>
      <c r="J698" s="25"/>
      <c r="K698" s="25"/>
      <c r="L698" s="25"/>
    </row>
    <row r="699" ht="15.75" customHeight="1">
      <c r="A699" s="25"/>
      <c r="B699" s="25"/>
      <c r="C699" s="25"/>
      <c r="D699" s="25"/>
      <c r="E699" s="25"/>
      <c r="F699" s="25"/>
      <c r="G699" s="25"/>
      <c r="H699" s="25"/>
      <c r="I699" s="25"/>
      <c r="J699" s="25"/>
      <c r="K699" s="25"/>
      <c r="L699" s="25"/>
    </row>
    <row r="700" ht="15.75" customHeight="1">
      <c r="A700" s="25"/>
      <c r="B700" s="25"/>
      <c r="C700" s="25"/>
      <c r="D700" s="25"/>
      <c r="E700" s="25"/>
      <c r="F700" s="25"/>
      <c r="G700" s="25"/>
      <c r="H700" s="25"/>
      <c r="I700" s="25"/>
      <c r="J700" s="25"/>
      <c r="K700" s="25"/>
      <c r="L700" s="25"/>
    </row>
    <row r="701" ht="15.75" customHeight="1">
      <c r="A701" s="25"/>
      <c r="B701" s="25"/>
      <c r="C701" s="25"/>
      <c r="D701" s="25"/>
      <c r="E701" s="25"/>
      <c r="F701" s="25"/>
      <c r="G701" s="25"/>
      <c r="H701" s="25"/>
      <c r="I701" s="25"/>
      <c r="J701" s="25"/>
      <c r="K701" s="25"/>
      <c r="L701" s="25"/>
    </row>
    <row r="702" ht="15.75" customHeight="1">
      <c r="A702" s="25"/>
      <c r="B702" s="25"/>
      <c r="C702" s="25"/>
      <c r="D702" s="25"/>
      <c r="E702" s="25"/>
      <c r="F702" s="25"/>
      <c r="G702" s="25"/>
      <c r="H702" s="25"/>
      <c r="I702" s="25"/>
      <c r="J702" s="25"/>
      <c r="K702" s="25"/>
      <c r="L702" s="25"/>
    </row>
    <row r="703" ht="15.75" customHeight="1">
      <c r="A703" s="25"/>
      <c r="B703" s="25"/>
      <c r="C703" s="25"/>
      <c r="D703" s="25"/>
      <c r="E703" s="25"/>
      <c r="F703" s="25"/>
      <c r="G703" s="25"/>
      <c r="H703" s="25"/>
      <c r="I703" s="25"/>
      <c r="J703" s="25"/>
      <c r="K703" s="25"/>
      <c r="L703" s="25"/>
    </row>
    <row r="704" ht="15.75" customHeight="1">
      <c r="A704" s="25"/>
      <c r="B704" s="25"/>
      <c r="C704" s="25"/>
      <c r="D704" s="25"/>
      <c r="E704" s="25"/>
      <c r="F704" s="25"/>
      <c r="G704" s="25"/>
      <c r="H704" s="25"/>
      <c r="I704" s="25"/>
      <c r="J704" s="25"/>
      <c r="K704" s="25"/>
      <c r="L704" s="25"/>
    </row>
    <row r="705" ht="15.75" customHeight="1">
      <c r="A705" s="25"/>
      <c r="B705" s="25"/>
      <c r="C705" s="25"/>
      <c r="D705" s="25"/>
      <c r="E705" s="25"/>
      <c r="F705" s="25"/>
      <c r="G705" s="25"/>
      <c r="H705" s="25"/>
      <c r="I705" s="25"/>
      <c r="J705" s="25"/>
      <c r="K705" s="25"/>
      <c r="L705" s="25"/>
    </row>
    <row r="706" ht="15.75" customHeight="1">
      <c r="A706" s="25"/>
      <c r="B706" s="25"/>
      <c r="C706" s="25"/>
      <c r="D706" s="25"/>
      <c r="E706" s="25"/>
      <c r="F706" s="25"/>
      <c r="G706" s="25"/>
      <c r="H706" s="25"/>
      <c r="I706" s="25"/>
      <c r="J706" s="25"/>
      <c r="K706" s="25"/>
      <c r="L706" s="25"/>
    </row>
    <row r="707" ht="15.75" customHeight="1">
      <c r="A707" s="25"/>
      <c r="B707" s="25"/>
      <c r="C707" s="25"/>
      <c r="D707" s="25"/>
      <c r="E707" s="25"/>
      <c r="F707" s="25"/>
      <c r="G707" s="25"/>
      <c r="H707" s="25"/>
      <c r="I707" s="25"/>
      <c r="J707" s="25"/>
      <c r="K707" s="25"/>
      <c r="L707" s="25"/>
    </row>
    <row r="708" ht="15.75" customHeight="1">
      <c r="A708" s="25"/>
      <c r="B708" s="25"/>
      <c r="C708" s="25"/>
      <c r="D708" s="25"/>
      <c r="E708" s="25"/>
      <c r="F708" s="25"/>
      <c r="G708" s="25"/>
      <c r="H708" s="25"/>
      <c r="I708" s="25"/>
      <c r="J708" s="25"/>
      <c r="K708" s="25"/>
      <c r="L708" s="25"/>
    </row>
    <row r="709" ht="15.75" customHeight="1">
      <c r="A709" s="25"/>
      <c r="B709" s="25"/>
      <c r="C709" s="25"/>
      <c r="D709" s="25"/>
      <c r="E709" s="25"/>
      <c r="F709" s="25"/>
      <c r="G709" s="25"/>
      <c r="H709" s="25"/>
      <c r="I709" s="25"/>
      <c r="J709" s="25"/>
      <c r="K709" s="25"/>
      <c r="L709" s="25"/>
    </row>
    <row r="710" ht="15.75" customHeight="1">
      <c r="A710" s="25"/>
      <c r="B710" s="25"/>
      <c r="C710" s="25"/>
      <c r="D710" s="25"/>
      <c r="E710" s="25"/>
      <c r="F710" s="25"/>
      <c r="G710" s="25"/>
      <c r="H710" s="25"/>
      <c r="I710" s="25"/>
      <c r="J710" s="25"/>
      <c r="K710" s="25"/>
      <c r="L710" s="25"/>
    </row>
    <row r="711" ht="15.75" customHeight="1">
      <c r="A711" s="25"/>
      <c r="B711" s="25"/>
      <c r="C711" s="25"/>
      <c r="D711" s="25"/>
      <c r="E711" s="25"/>
      <c r="F711" s="25"/>
      <c r="G711" s="25"/>
      <c r="H711" s="25"/>
      <c r="I711" s="25"/>
      <c r="J711" s="25"/>
      <c r="K711" s="25"/>
      <c r="L711" s="25"/>
    </row>
    <row r="712" ht="15.75" customHeight="1">
      <c r="A712" s="25"/>
      <c r="B712" s="25"/>
      <c r="C712" s="25"/>
      <c r="D712" s="25"/>
      <c r="E712" s="25"/>
      <c r="F712" s="25"/>
      <c r="G712" s="25"/>
      <c r="H712" s="25"/>
      <c r="I712" s="25"/>
      <c r="J712" s="25"/>
      <c r="K712" s="25"/>
      <c r="L712" s="25"/>
    </row>
    <row r="713" ht="15.75" customHeight="1">
      <c r="A713" s="25"/>
      <c r="B713" s="25"/>
      <c r="C713" s="25"/>
      <c r="D713" s="25"/>
      <c r="E713" s="25"/>
      <c r="F713" s="25"/>
      <c r="G713" s="25"/>
      <c r="H713" s="25"/>
      <c r="I713" s="25"/>
      <c r="J713" s="25"/>
      <c r="K713" s="25"/>
      <c r="L713" s="25"/>
    </row>
    <row r="714" ht="15.75" customHeight="1">
      <c r="A714" s="25"/>
      <c r="B714" s="25"/>
      <c r="C714" s="25"/>
      <c r="D714" s="25"/>
      <c r="E714" s="25"/>
      <c r="F714" s="25"/>
      <c r="G714" s="25"/>
      <c r="H714" s="25"/>
      <c r="I714" s="25"/>
      <c r="J714" s="25"/>
      <c r="K714" s="25"/>
      <c r="L714" s="25"/>
    </row>
    <row r="715" ht="15.75" customHeight="1">
      <c r="A715" s="25"/>
      <c r="B715" s="25"/>
      <c r="C715" s="25"/>
      <c r="D715" s="25"/>
      <c r="E715" s="25"/>
      <c r="F715" s="25"/>
      <c r="G715" s="25"/>
      <c r="H715" s="25"/>
      <c r="I715" s="25"/>
      <c r="J715" s="25"/>
      <c r="K715" s="25"/>
      <c r="L715" s="25"/>
    </row>
    <row r="716" ht="15.75" customHeight="1">
      <c r="A716" s="25"/>
      <c r="B716" s="25"/>
      <c r="C716" s="25"/>
      <c r="D716" s="25"/>
      <c r="E716" s="25"/>
      <c r="F716" s="25"/>
      <c r="G716" s="25"/>
      <c r="H716" s="25"/>
      <c r="I716" s="25"/>
      <c r="J716" s="25"/>
      <c r="K716" s="25"/>
      <c r="L716" s="25"/>
    </row>
    <row r="717" ht="15.75" customHeight="1">
      <c r="A717" s="25"/>
      <c r="B717" s="25"/>
      <c r="C717" s="25"/>
      <c r="D717" s="25"/>
      <c r="E717" s="25"/>
      <c r="F717" s="25"/>
      <c r="G717" s="25"/>
      <c r="H717" s="25"/>
      <c r="I717" s="25"/>
      <c r="J717" s="25"/>
      <c r="K717" s="25"/>
      <c r="L717" s="25"/>
    </row>
    <row r="718" ht="15.75" customHeight="1">
      <c r="A718" s="25"/>
      <c r="B718" s="25"/>
      <c r="C718" s="25"/>
      <c r="D718" s="25"/>
      <c r="E718" s="25"/>
      <c r="F718" s="25"/>
      <c r="G718" s="25"/>
      <c r="H718" s="25"/>
      <c r="I718" s="25"/>
      <c r="J718" s="25"/>
      <c r="K718" s="25"/>
      <c r="L718" s="25"/>
    </row>
    <row r="719" ht="15.75" customHeight="1">
      <c r="A719" s="25"/>
      <c r="B719" s="25"/>
      <c r="C719" s="25"/>
      <c r="D719" s="25"/>
      <c r="E719" s="25"/>
      <c r="F719" s="25"/>
      <c r="G719" s="25"/>
      <c r="H719" s="25"/>
      <c r="I719" s="25"/>
      <c r="J719" s="25"/>
      <c r="K719" s="25"/>
      <c r="L719" s="25"/>
    </row>
    <row r="720" ht="15.75" customHeight="1">
      <c r="A720" s="25"/>
      <c r="B720" s="25"/>
      <c r="C720" s="25"/>
      <c r="D720" s="25"/>
      <c r="E720" s="25"/>
      <c r="F720" s="25"/>
      <c r="G720" s="25"/>
      <c r="H720" s="25"/>
      <c r="I720" s="25"/>
      <c r="J720" s="25"/>
      <c r="K720" s="25"/>
      <c r="L720" s="25"/>
    </row>
    <row r="721" ht="15.75" customHeight="1">
      <c r="A721" s="25"/>
      <c r="B721" s="25"/>
      <c r="C721" s="25"/>
      <c r="D721" s="25"/>
      <c r="E721" s="25"/>
      <c r="F721" s="25"/>
      <c r="G721" s="25"/>
      <c r="H721" s="25"/>
      <c r="I721" s="25"/>
      <c r="J721" s="25"/>
      <c r="K721" s="25"/>
      <c r="L721" s="25"/>
    </row>
    <row r="722" ht="15.75" customHeight="1">
      <c r="A722" s="25"/>
      <c r="B722" s="25"/>
      <c r="C722" s="25"/>
      <c r="D722" s="25"/>
      <c r="E722" s="25"/>
      <c r="F722" s="25"/>
      <c r="G722" s="25"/>
      <c r="H722" s="25"/>
      <c r="I722" s="25"/>
      <c r="J722" s="25"/>
      <c r="K722" s="25"/>
      <c r="L722" s="25"/>
    </row>
    <row r="723" ht="15.75" customHeight="1">
      <c r="A723" s="25"/>
      <c r="B723" s="25"/>
      <c r="C723" s="25"/>
      <c r="D723" s="25"/>
      <c r="E723" s="25"/>
      <c r="F723" s="25"/>
      <c r="G723" s="25"/>
      <c r="H723" s="25"/>
      <c r="I723" s="25"/>
      <c r="J723" s="25"/>
      <c r="K723" s="25"/>
      <c r="L723" s="25"/>
    </row>
    <row r="724" ht="15.75" customHeight="1">
      <c r="A724" s="25"/>
      <c r="B724" s="25"/>
      <c r="C724" s="25"/>
      <c r="D724" s="25"/>
      <c r="E724" s="25"/>
      <c r="F724" s="25"/>
      <c r="G724" s="25"/>
      <c r="H724" s="25"/>
      <c r="I724" s="25"/>
      <c r="J724" s="25"/>
      <c r="K724" s="25"/>
      <c r="L724" s="25"/>
    </row>
    <row r="725" ht="15.75" customHeight="1">
      <c r="A725" s="25"/>
      <c r="B725" s="25"/>
      <c r="C725" s="25"/>
      <c r="D725" s="25"/>
      <c r="E725" s="25"/>
      <c r="F725" s="25"/>
      <c r="G725" s="25"/>
      <c r="H725" s="25"/>
      <c r="I725" s="25"/>
      <c r="J725" s="25"/>
      <c r="K725" s="25"/>
      <c r="L725" s="25"/>
    </row>
    <row r="726" ht="15.75" customHeight="1">
      <c r="A726" s="25"/>
      <c r="B726" s="25"/>
      <c r="C726" s="25"/>
      <c r="D726" s="25"/>
      <c r="E726" s="25"/>
      <c r="F726" s="25"/>
      <c r="G726" s="25"/>
      <c r="H726" s="25"/>
      <c r="I726" s="25"/>
      <c r="J726" s="25"/>
      <c r="K726" s="25"/>
      <c r="L726" s="25"/>
    </row>
    <row r="727" ht="15.75" customHeight="1">
      <c r="A727" s="25"/>
      <c r="B727" s="25"/>
      <c r="C727" s="25"/>
      <c r="D727" s="25"/>
      <c r="E727" s="25"/>
      <c r="F727" s="25"/>
      <c r="G727" s="25"/>
      <c r="H727" s="25"/>
      <c r="I727" s="25"/>
      <c r="J727" s="25"/>
      <c r="K727" s="25"/>
      <c r="L727" s="25"/>
    </row>
    <row r="728" ht="15.75" customHeight="1">
      <c r="A728" s="25"/>
      <c r="B728" s="25"/>
      <c r="C728" s="25"/>
      <c r="D728" s="25"/>
      <c r="E728" s="25"/>
      <c r="F728" s="25"/>
      <c r="G728" s="25"/>
      <c r="H728" s="25"/>
      <c r="I728" s="25"/>
      <c r="J728" s="25"/>
      <c r="K728" s="25"/>
      <c r="L728" s="25"/>
    </row>
    <row r="729" ht="15.75" customHeight="1">
      <c r="A729" s="25"/>
      <c r="B729" s="25"/>
      <c r="C729" s="25"/>
      <c r="D729" s="25"/>
      <c r="E729" s="25"/>
      <c r="F729" s="25"/>
      <c r="G729" s="25"/>
      <c r="H729" s="25"/>
      <c r="I729" s="25"/>
      <c r="J729" s="25"/>
      <c r="K729" s="25"/>
      <c r="L729" s="25"/>
    </row>
    <row r="730" ht="15.75" customHeight="1">
      <c r="A730" s="25"/>
      <c r="B730" s="25"/>
      <c r="C730" s="25"/>
      <c r="D730" s="25"/>
      <c r="E730" s="25"/>
      <c r="F730" s="25"/>
      <c r="G730" s="25"/>
      <c r="H730" s="25"/>
      <c r="I730" s="25"/>
      <c r="J730" s="25"/>
      <c r="K730" s="25"/>
      <c r="L730" s="25"/>
    </row>
    <row r="731" ht="15.75" customHeight="1">
      <c r="A731" s="25"/>
      <c r="B731" s="25"/>
      <c r="C731" s="25"/>
      <c r="D731" s="25"/>
      <c r="E731" s="25"/>
      <c r="F731" s="25"/>
      <c r="G731" s="25"/>
      <c r="H731" s="25"/>
      <c r="I731" s="25"/>
      <c r="J731" s="25"/>
      <c r="K731" s="25"/>
      <c r="L731" s="25"/>
    </row>
    <row r="732" ht="15.75" customHeight="1">
      <c r="A732" s="25"/>
      <c r="B732" s="25"/>
      <c r="C732" s="25"/>
      <c r="D732" s="25"/>
      <c r="E732" s="25"/>
      <c r="F732" s="25"/>
      <c r="G732" s="25"/>
      <c r="H732" s="25"/>
      <c r="I732" s="25"/>
      <c r="J732" s="25"/>
      <c r="K732" s="25"/>
      <c r="L732" s="25"/>
    </row>
    <row r="733" ht="15.75" customHeight="1">
      <c r="A733" s="25"/>
      <c r="B733" s="25"/>
      <c r="C733" s="25"/>
      <c r="D733" s="25"/>
      <c r="E733" s="25"/>
      <c r="F733" s="25"/>
      <c r="G733" s="25"/>
      <c r="H733" s="25"/>
      <c r="I733" s="25"/>
      <c r="J733" s="25"/>
      <c r="K733" s="25"/>
      <c r="L733" s="25"/>
    </row>
    <row r="734" ht="15.75" customHeight="1">
      <c r="A734" s="25"/>
      <c r="B734" s="25"/>
      <c r="C734" s="25"/>
      <c r="D734" s="25"/>
      <c r="E734" s="25"/>
      <c r="F734" s="25"/>
      <c r="G734" s="25"/>
      <c r="H734" s="25"/>
      <c r="I734" s="25"/>
      <c r="J734" s="25"/>
      <c r="K734" s="25"/>
      <c r="L734" s="25"/>
    </row>
    <row r="735" ht="15.75" customHeight="1">
      <c r="A735" s="25"/>
      <c r="B735" s="25"/>
      <c r="C735" s="25"/>
      <c r="D735" s="25"/>
      <c r="E735" s="25"/>
      <c r="F735" s="25"/>
      <c r="G735" s="25"/>
      <c r="H735" s="25"/>
      <c r="I735" s="25"/>
      <c r="J735" s="25"/>
      <c r="K735" s="25"/>
      <c r="L735" s="25"/>
    </row>
    <row r="736" ht="15.75" customHeight="1">
      <c r="A736" s="25"/>
      <c r="B736" s="25"/>
      <c r="C736" s="25"/>
      <c r="D736" s="25"/>
      <c r="E736" s="25"/>
      <c r="F736" s="25"/>
      <c r="G736" s="25"/>
      <c r="H736" s="25"/>
      <c r="I736" s="25"/>
      <c r="J736" s="25"/>
      <c r="K736" s="25"/>
      <c r="L736" s="25"/>
    </row>
    <row r="737" ht="15.75" customHeight="1">
      <c r="A737" s="25"/>
      <c r="B737" s="25"/>
      <c r="C737" s="25"/>
      <c r="D737" s="25"/>
      <c r="E737" s="25"/>
      <c r="F737" s="25"/>
      <c r="G737" s="25"/>
      <c r="H737" s="25"/>
      <c r="I737" s="25"/>
      <c r="J737" s="25"/>
      <c r="K737" s="25"/>
      <c r="L737" s="25"/>
    </row>
    <row r="738" ht="15.75" customHeight="1">
      <c r="A738" s="25"/>
      <c r="B738" s="25"/>
      <c r="C738" s="25"/>
      <c r="D738" s="25"/>
      <c r="E738" s="25"/>
      <c r="F738" s="25"/>
      <c r="G738" s="25"/>
      <c r="H738" s="25"/>
      <c r="I738" s="25"/>
      <c r="J738" s="25"/>
      <c r="K738" s="25"/>
      <c r="L738" s="25"/>
    </row>
    <row r="739" ht="15.75" customHeight="1">
      <c r="A739" s="25"/>
      <c r="B739" s="25"/>
      <c r="C739" s="25"/>
      <c r="D739" s="25"/>
      <c r="E739" s="25"/>
      <c r="F739" s="25"/>
      <c r="G739" s="25"/>
      <c r="H739" s="25"/>
      <c r="I739" s="25"/>
      <c r="J739" s="25"/>
      <c r="K739" s="25"/>
      <c r="L739" s="25"/>
    </row>
    <row r="740" ht="15.75" customHeight="1">
      <c r="A740" s="25"/>
      <c r="B740" s="25"/>
      <c r="C740" s="25"/>
      <c r="D740" s="25"/>
      <c r="E740" s="25"/>
      <c r="F740" s="25"/>
      <c r="G740" s="25"/>
      <c r="H740" s="25"/>
      <c r="I740" s="25"/>
      <c r="J740" s="25"/>
      <c r="K740" s="25"/>
      <c r="L740" s="25"/>
    </row>
    <row r="741" ht="15.75" customHeight="1">
      <c r="A741" s="25"/>
      <c r="B741" s="25"/>
      <c r="C741" s="25"/>
      <c r="D741" s="25"/>
      <c r="E741" s="25"/>
      <c r="F741" s="25"/>
      <c r="G741" s="25"/>
      <c r="H741" s="25"/>
      <c r="I741" s="25"/>
      <c r="J741" s="25"/>
      <c r="K741" s="25"/>
      <c r="L741" s="25"/>
    </row>
    <row r="742" ht="15.75" customHeight="1">
      <c r="A742" s="25"/>
      <c r="B742" s="25"/>
      <c r="C742" s="25"/>
      <c r="D742" s="25"/>
      <c r="E742" s="25"/>
      <c r="F742" s="25"/>
      <c r="G742" s="25"/>
      <c r="H742" s="25"/>
      <c r="I742" s="25"/>
      <c r="J742" s="25"/>
      <c r="K742" s="25"/>
      <c r="L742" s="25"/>
    </row>
    <row r="743" ht="15.75" customHeight="1">
      <c r="A743" s="25"/>
      <c r="B743" s="25"/>
      <c r="C743" s="25"/>
      <c r="D743" s="25"/>
      <c r="E743" s="25"/>
      <c r="F743" s="25"/>
      <c r="G743" s="25"/>
      <c r="H743" s="25"/>
      <c r="I743" s="25"/>
      <c r="J743" s="25"/>
      <c r="K743" s="25"/>
      <c r="L743" s="25"/>
    </row>
    <row r="744" ht="15.75" customHeight="1">
      <c r="A744" s="25"/>
      <c r="B744" s="25"/>
      <c r="C744" s="25"/>
      <c r="D744" s="25"/>
      <c r="E744" s="25"/>
      <c r="F744" s="25"/>
      <c r="G744" s="25"/>
      <c r="H744" s="25"/>
      <c r="I744" s="25"/>
      <c r="J744" s="25"/>
      <c r="K744" s="25"/>
      <c r="L744" s="25"/>
    </row>
    <row r="745" ht="15.75" customHeight="1">
      <c r="A745" s="25"/>
      <c r="B745" s="25"/>
      <c r="C745" s="25"/>
      <c r="D745" s="25"/>
      <c r="E745" s="25"/>
      <c r="F745" s="25"/>
      <c r="G745" s="25"/>
      <c r="H745" s="25"/>
      <c r="I745" s="25"/>
      <c r="J745" s="25"/>
      <c r="K745" s="25"/>
      <c r="L745" s="25"/>
    </row>
    <row r="746" ht="15.75" customHeight="1">
      <c r="A746" s="25"/>
      <c r="B746" s="25"/>
      <c r="C746" s="25"/>
      <c r="D746" s="25"/>
      <c r="E746" s="25"/>
      <c r="F746" s="25"/>
      <c r="G746" s="25"/>
      <c r="H746" s="25"/>
      <c r="I746" s="25"/>
      <c r="J746" s="25"/>
      <c r="K746" s="25"/>
      <c r="L746" s="25"/>
    </row>
    <row r="747" ht="15.75" customHeight="1">
      <c r="A747" s="25"/>
      <c r="B747" s="25"/>
      <c r="C747" s="25"/>
      <c r="D747" s="25"/>
      <c r="E747" s="25"/>
      <c r="F747" s="25"/>
      <c r="G747" s="25"/>
      <c r="H747" s="25"/>
      <c r="I747" s="25"/>
      <c r="J747" s="25"/>
      <c r="K747" s="25"/>
      <c r="L747" s="25"/>
    </row>
    <row r="748" ht="15.75" customHeight="1">
      <c r="A748" s="25"/>
      <c r="B748" s="25"/>
      <c r="C748" s="25"/>
      <c r="D748" s="25"/>
      <c r="E748" s="25"/>
      <c r="F748" s="25"/>
      <c r="G748" s="25"/>
      <c r="H748" s="25"/>
      <c r="I748" s="25"/>
      <c r="J748" s="25"/>
      <c r="K748" s="25"/>
      <c r="L748" s="25"/>
    </row>
    <row r="749" ht="15.75" customHeight="1">
      <c r="A749" s="25"/>
      <c r="B749" s="25"/>
      <c r="C749" s="25"/>
      <c r="D749" s="25"/>
      <c r="E749" s="25"/>
      <c r="F749" s="25"/>
      <c r="G749" s="25"/>
      <c r="H749" s="25"/>
      <c r="I749" s="25"/>
      <c r="J749" s="25"/>
      <c r="K749" s="25"/>
      <c r="L749" s="25"/>
    </row>
    <row r="750" ht="15.75" customHeight="1">
      <c r="A750" s="25"/>
      <c r="B750" s="25"/>
      <c r="C750" s="25"/>
      <c r="D750" s="25"/>
      <c r="E750" s="25"/>
      <c r="F750" s="25"/>
      <c r="G750" s="25"/>
      <c r="H750" s="25"/>
      <c r="I750" s="25"/>
      <c r="J750" s="25"/>
      <c r="K750" s="25"/>
      <c r="L750" s="25"/>
    </row>
    <row r="751" ht="15.75" customHeight="1">
      <c r="A751" s="25"/>
      <c r="B751" s="25"/>
      <c r="C751" s="25"/>
      <c r="D751" s="25"/>
      <c r="E751" s="25"/>
      <c r="F751" s="25"/>
      <c r="G751" s="25"/>
      <c r="H751" s="25"/>
      <c r="I751" s="25"/>
      <c r="J751" s="25"/>
      <c r="K751" s="25"/>
      <c r="L751" s="25"/>
    </row>
    <row r="752" ht="15.75" customHeight="1">
      <c r="A752" s="25"/>
      <c r="B752" s="25"/>
      <c r="C752" s="25"/>
      <c r="D752" s="25"/>
      <c r="E752" s="25"/>
      <c r="F752" s="25"/>
      <c r="G752" s="25"/>
      <c r="H752" s="25"/>
      <c r="I752" s="25"/>
      <c r="J752" s="25"/>
      <c r="K752" s="25"/>
      <c r="L752" s="25"/>
    </row>
    <row r="753" ht="15.75" customHeight="1">
      <c r="A753" s="25"/>
      <c r="B753" s="25"/>
      <c r="C753" s="25"/>
      <c r="D753" s="25"/>
      <c r="E753" s="25"/>
      <c r="F753" s="25"/>
      <c r="G753" s="25"/>
      <c r="H753" s="25"/>
      <c r="I753" s="25"/>
      <c r="J753" s="25"/>
      <c r="K753" s="25"/>
      <c r="L753" s="25"/>
    </row>
    <row r="754" ht="15.75" customHeight="1">
      <c r="A754" s="25"/>
      <c r="B754" s="25"/>
      <c r="C754" s="25"/>
      <c r="D754" s="25"/>
      <c r="E754" s="25"/>
      <c r="F754" s="25"/>
      <c r="G754" s="25"/>
      <c r="H754" s="25"/>
      <c r="I754" s="25"/>
      <c r="J754" s="25"/>
      <c r="K754" s="25"/>
      <c r="L754" s="25"/>
    </row>
    <row r="755" ht="15.75" customHeight="1">
      <c r="A755" s="25"/>
      <c r="B755" s="25"/>
      <c r="C755" s="25"/>
      <c r="D755" s="25"/>
      <c r="E755" s="25"/>
      <c r="F755" s="25"/>
      <c r="G755" s="25"/>
      <c r="H755" s="25"/>
      <c r="I755" s="25"/>
      <c r="J755" s="25"/>
      <c r="K755" s="25"/>
      <c r="L755" s="25"/>
    </row>
    <row r="756" ht="15.75" customHeight="1">
      <c r="A756" s="25"/>
      <c r="B756" s="25"/>
      <c r="C756" s="25"/>
      <c r="D756" s="25"/>
      <c r="E756" s="25"/>
      <c r="F756" s="25"/>
      <c r="G756" s="25"/>
      <c r="H756" s="25"/>
      <c r="I756" s="25"/>
      <c r="J756" s="25"/>
      <c r="K756" s="25"/>
      <c r="L756" s="25"/>
    </row>
    <row r="757" ht="15.75" customHeight="1">
      <c r="A757" s="25"/>
      <c r="B757" s="25"/>
      <c r="C757" s="25"/>
      <c r="D757" s="25"/>
      <c r="E757" s="25"/>
      <c r="F757" s="25"/>
      <c r="G757" s="25"/>
      <c r="H757" s="25"/>
      <c r="I757" s="25"/>
      <c r="J757" s="25"/>
      <c r="K757" s="25"/>
      <c r="L757" s="25"/>
    </row>
    <row r="758" ht="15.75" customHeight="1">
      <c r="A758" s="25"/>
      <c r="B758" s="25"/>
      <c r="C758" s="25"/>
      <c r="D758" s="25"/>
      <c r="E758" s="25"/>
      <c r="F758" s="25"/>
      <c r="G758" s="25"/>
      <c r="H758" s="25"/>
      <c r="I758" s="25"/>
      <c r="J758" s="25"/>
      <c r="K758" s="25"/>
      <c r="L758" s="25"/>
    </row>
    <row r="759" ht="15.75" customHeight="1">
      <c r="A759" s="25"/>
      <c r="B759" s="25"/>
      <c r="C759" s="25"/>
      <c r="D759" s="25"/>
      <c r="E759" s="25"/>
      <c r="F759" s="25"/>
      <c r="G759" s="25"/>
      <c r="H759" s="25"/>
      <c r="I759" s="25"/>
      <c r="J759" s="25"/>
      <c r="K759" s="25"/>
      <c r="L759" s="25"/>
    </row>
    <row r="760" ht="15.75" customHeight="1">
      <c r="A760" s="25"/>
      <c r="B760" s="25"/>
      <c r="C760" s="25"/>
      <c r="D760" s="25"/>
      <c r="E760" s="25"/>
      <c r="F760" s="25"/>
      <c r="G760" s="25"/>
      <c r="H760" s="25"/>
      <c r="I760" s="25"/>
      <c r="J760" s="25"/>
      <c r="K760" s="25"/>
      <c r="L760" s="25"/>
    </row>
    <row r="761" ht="15.75" customHeight="1">
      <c r="A761" s="25"/>
      <c r="B761" s="25"/>
      <c r="C761" s="25"/>
      <c r="D761" s="25"/>
      <c r="E761" s="25"/>
      <c r="F761" s="25"/>
      <c r="G761" s="25"/>
      <c r="H761" s="25"/>
      <c r="I761" s="25"/>
      <c r="J761" s="25"/>
      <c r="K761" s="25"/>
      <c r="L761" s="25"/>
    </row>
    <row r="762" ht="15.75" customHeight="1">
      <c r="A762" s="25"/>
      <c r="B762" s="25"/>
      <c r="C762" s="25"/>
      <c r="D762" s="25"/>
      <c r="E762" s="25"/>
      <c r="F762" s="25"/>
      <c r="G762" s="25"/>
      <c r="H762" s="25"/>
      <c r="I762" s="25"/>
      <c r="J762" s="25"/>
      <c r="K762" s="25"/>
      <c r="L762" s="25"/>
    </row>
    <row r="763" ht="15.75" customHeight="1">
      <c r="A763" s="25"/>
      <c r="B763" s="25"/>
      <c r="C763" s="25"/>
      <c r="D763" s="25"/>
      <c r="E763" s="25"/>
      <c r="F763" s="25"/>
      <c r="G763" s="25"/>
      <c r="H763" s="25"/>
      <c r="I763" s="25"/>
      <c r="J763" s="25"/>
      <c r="K763" s="25"/>
      <c r="L763" s="25"/>
    </row>
    <row r="764" ht="15.75" customHeight="1">
      <c r="A764" s="25"/>
      <c r="B764" s="25"/>
      <c r="C764" s="25"/>
      <c r="D764" s="25"/>
      <c r="E764" s="25"/>
      <c r="F764" s="25"/>
      <c r="G764" s="25"/>
      <c r="H764" s="25"/>
      <c r="I764" s="25"/>
      <c r="J764" s="25"/>
      <c r="K764" s="25"/>
      <c r="L764" s="25"/>
    </row>
    <row r="765" ht="15.75" customHeight="1">
      <c r="A765" s="25"/>
      <c r="B765" s="25"/>
      <c r="C765" s="25"/>
      <c r="D765" s="25"/>
      <c r="E765" s="25"/>
      <c r="F765" s="25"/>
      <c r="G765" s="25"/>
      <c r="H765" s="25"/>
      <c r="I765" s="25"/>
      <c r="J765" s="25"/>
      <c r="K765" s="25"/>
      <c r="L765" s="25"/>
    </row>
    <row r="766" ht="15.75" customHeight="1">
      <c r="A766" s="25"/>
      <c r="B766" s="25"/>
      <c r="C766" s="25"/>
      <c r="D766" s="25"/>
      <c r="E766" s="25"/>
      <c r="F766" s="25"/>
      <c r="G766" s="25"/>
      <c r="H766" s="25"/>
      <c r="I766" s="25"/>
      <c r="J766" s="25"/>
      <c r="K766" s="25"/>
      <c r="L766" s="25"/>
    </row>
    <row r="767" ht="15.75" customHeight="1">
      <c r="A767" s="25"/>
      <c r="B767" s="25"/>
      <c r="C767" s="25"/>
      <c r="D767" s="25"/>
      <c r="E767" s="25"/>
      <c r="F767" s="25"/>
      <c r="G767" s="25"/>
      <c r="H767" s="25"/>
      <c r="I767" s="25"/>
      <c r="J767" s="25"/>
      <c r="K767" s="25"/>
      <c r="L767" s="25"/>
    </row>
    <row r="768" ht="15.75" customHeight="1">
      <c r="A768" s="25"/>
      <c r="B768" s="25"/>
      <c r="C768" s="25"/>
      <c r="D768" s="25"/>
      <c r="E768" s="25"/>
      <c r="F768" s="25"/>
      <c r="G768" s="25"/>
      <c r="H768" s="25"/>
      <c r="I768" s="25"/>
      <c r="J768" s="25"/>
      <c r="K768" s="25"/>
      <c r="L768" s="25"/>
    </row>
    <row r="769" ht="15.75" customHeight="1">
      <c r="A769" s="25"/>
      <c r="B769" s="25"/>
      <c r="C769" s="25"/>
      <c r="D769" s="25"/>
      <c r="E769" s="25"/>
      <c r="F769" s="25"/>
      <c r="G769" s="25"/>
      <c r="H769" s="25"/>
      <c r="I769" s="25"/>
      <c r="J769" s="25"/>
      <c r="K769" s="25"/>
      <c r="L769" s="25"/>
    </row>
    <row r="770" ht="15.75" customHeight="1">
      <c r="A770" s="25"/>
      <c r="B770" s="25"/>
      <c r="C770" s="25"/>
      <c r="D770" s="25"/>
      <c r="E770" s="25"/>
      <c r="F770" s="25"/>
      <c r="G770" s="25"/>
      <c r="H770" s="25"/>
      <c r="I770" s="25"/>
      <c r="J770" s="25"/>
      <c r="K770" s="25"/>
      <c r="L770" s="25"/>
    </row>
    <row r="771" ht="15.75" customHeight="1">
      <c r="A771" s="25"/>
      <c r="B771" s="25"/>
      <c r="C771" s="25"/>
      <c r="D771" s="25"/>
      <c r="E771" s="25"/>
      <c r="F771" s="25"/>
      <c r="G771" s="25"/>
      <c r="H771" s="25"/>
      <c r="I771" s="25"/>
      <c r="J771" s="25"/>
      <c r="K771" s="25"/>
      <c r="L771" s="25"/>
    </row>
    <row r="772" ht="15.75" customHeight="1">
      <c r="A772" s="25"/>
      <c r="B772" s="25"/>
      <c r="C772" s="25"/>
      <c r="D772" s="25"/>
      <c r="E772" s="25"/>
      <c r="F772" s="25"/>
      <c r="G772" s="25"/>
      <c r="H772" s="25"/>
      <c r="I772" s="25"/>
      <c r="J772" s="25"/>
      <c r="K772" s="25"/>
      <c r="L772" s="25"/>
    </row>
    <row r="773" ht="15.75" customHeight="1">
      <c r="A773" s="25"/>
      <c r="B773" s="25"/>
      <c r="C773" s="25"/>
      <c r="D773" s="25"/>
      <c r="E773" s="25"/>
      <c r="F773" s="25"/>
      <c r="G773" s="25"/>
      <c r="H773" s="25"/>
      <c r="I773" s="25"/>
      <c r="J773" s="25"/>
      <c r="K773" s="25"/>
      <c r="L773" s="25"/>
    </row>
    <row r="774" ht="15.75" customHeight="1">
      <c r="A774" s="25"/>
      <c r="B774" s="25"/>
      <c r="C774" s="25"/>
      <c r="D774" s="25"/>
      <c r="E774" s="25"/>
      <c r="F774" s="25"/>
      <c r="G774" s="25"/>
      <c r="H774" s="25"/>
      <c r="I774" s="25"/>
      <c r="J774" s="25"/>
      <c r="K774" s="25"/>
      <c r="L774" s="25"/>
    </row>
    <row r="775" ht="15.75" customHeight="1">
      <c r="A775" s="25"/>
      <c r="B775" s="25"/>
      <c r="C775" s="25"/>
      <c r="D775" s="25"/>
      <c r="E775" s="25"/>
      <c r="F775" s="25"/>
      <c r="G775" s="25"/>
      <c r="H775" s="25"/>
      <c r="I775" s="25"/>
      <c r="J775" s="25"/>
      <c r="K775" s="25"/>
      <c r="L775" s="25"/>
    </row>
    <row r="776" ht="15.75" customHeight="1">
      <c r="A776" s="25"/>
      <c r="B776" s="25"/>
      <c r="C776" s="25"/>
      <c r="D776" s="25"/>
      <c r="E776" s="25"/>
      <c r="F776" s="25"/>
      <c r="G776" s="25"/>
      <c r="H776" s="25"/>
      <c r="I776" s="25"/>
      <c r="J776" s="25"/>
      <c r="K776" s="25"/>
      <c r="L776" s="25"/>
    </row>
    <row r="777" ht="15.75" customHeight="1">
      <c r="A777" s="25"/>
      <c r="B777" s="25"/>
      <c r="C777" s="25"/>
      <c r="D777" s="25"/>
      <c r="E777" s="25"/>
      <c r="F777" s="25"/>
      <c r="G777" s="25"/>
      <c r="H777" s="25"/>
      <c r="I777" s="25"/>
      <c r="J777" s="25"/>
      <c r="K777" s="25"/>
      <c r="L777" s="25"/>
    </row>
    <row r="778" ht="15.75" customHeight="1">
      <c r="A778" s="25"/>
      <c r="B778" s="25"/>
      <c r="C778" s="25"/>
      <c r="D778" s="25"/>
      <c r="E778" s="25"/>
      <c r="F778" s="25"/>
      <c r="G778" s="25"/>
      <c r="H778" s="25"/>
      <c r="I778" s="25"/>
      <c r="J778" s="25"/>
      <c r="K778" s="25"/>
      <c r="L778" s="25"/>
    </row>
    <row r="779" ht="15.75" customHeight="1">
      <c r="A779" s="25"/>
      <c r="B779" s="25"/>
      <c r="C779" s="25"/>
      <c r="D779" s="25"/>
      <c r="E779" s="25"/>
      <c r="F779" s="25"/>
      <c r="G779" s="25"/>
      <c r="H779" s="25"/>
      <c r="I779" s="25"/>
      <c r="J779" s="25"/>
      <c r="K779" s="25"/>
      <c r="L779" s="25"/>
    </row>
    <row r="780" ht="15.75" customHeight="1">
      <c r="A780" s="25"/>
      <c r="B780" s="25"/>
      <c r="C780" s="25"/>
      <c r="D780" s="25"/>
      <c r="E780" s="25"/>
      <c r="F780" s="25"/>
      <c r="G780" s="25"/>
      <c r="H780" s="25"/>
      <c r="I780" s="25"/>
      <c r="J780" s="25"/>
      <c r="K780" s="25"/>
      <c r="L780" s="25"/>
    </row>
    <row r="781" ht="15.75" customHeight="1">
      <c r="A781" s="25"/>
      <c r="B781" s="25"/>
      <c r="C781" s="25"/>
      <c r="D781" s="25"/>
      <c r="E781" s="25"/>
      <c r="F781" s="25"/>
      <c r="G781" s="25"/>
      <c r="H781" s="25"/>
      <c r="I781" s="25"/>
      <c r="J781" s="25"/>
      <c r="K781" s="25"/>
      <c r="L781" s="25"/>
    </row>
    <row r="782" ht="15.75" customHeight="1">
      <c r="A782" s="25"/>
      <c r="B782" s="25"/>
      <c r="C782" s="25"/>
      <c r="D782" s="25"/>
      <c r="E782" s="25"/>
      <c r="F782" s="25"/>
      <c r="G782" s="25"/>
      <c r="H782" s="25"/>
      <c r="I782" s="25"/>
      <c r="J782" s="25"/>
      <c r="K782" s="25"/>
      <c r="L782" s="25"/>
    </row>
    <row r="783" ht="15.75" customHeight="1">
      <c r="A783" s="25"/>
      <c r="B783" s="25"/>
      <c r="C783" s="25"/>
      <c r="D783" s="25"/>
      <c r="E783" s="25"/>
      <c r="F783" s="25"/>
      <c r="G783" s="25"/>
      <c r="H783" s="25"/>
      <c r="I783" s="25"/>
      <c r="J783" s="25"/>
      <c r="K783" s="25"/>
      <c r="L783" s="25"/>
    </row>
    <row r="784" ht="15.75" customHeight="1">
      <c r="A784" s="25"/>
      <c r="B784" s="25"/>
      <c r="C784" s="25"/>
      <c r="D784" s="25"/>
      <c r="E784" s="25"/>
      <c r="F784" s="25"/>
      <c r="G784" s="25"/>
      <c r="H784" s="25"/>
      <c r="I784" s="25"/>
      <c r="J784" s="25"/>
      <c r="K784" s="25"/>
      <c r="L784" s="25"/>
    </row>
    <row r="785" ht="15.75" customHeight="1">
      <c r="A785" s="25"/>
      <c r="B785" s="25"/>
      <c r="C785" s="25"/>
      <c r="D785" s="25"/>
      <c r="E785" s="25"/>
      <c r="F785" s="25"/>
      <c r="G785" s="25"/>
      <c r="H785" s="25"/>
      <c r="I785" s="25"/>
      <c r="J785" s="25"/>
      <c r="K785" s="25"/>
      <c r="L785" s="25"/>
    </row>
    <row r="786" ht="15.75" customHeight="1">
      <c r="A786" s="25"/>
      <c r="B786" s="25"/>
      <c r="C786" s="25"/>
      <c r="D786" s="25"/>
      <c r="E786" s="25"/>
      <c r="F786" s="25"/>
      <c r="G786" s="25"/>
      <c r="H786" s="25"/>
      <c r="I786" s="25"/>
      <c r="J786" s="25"/>
      <c r="K786" s="25"/>
      <c r="L786" s="25"/>
    </row>
    <row r="787" ht="15.75" customHeight="1">
      <c r="A787" s="25"/>
      <c r="B787" s="25"/>
      <c r="C787" s="25"/>
      <c r="D787" s="25"/>
      <c r="E787" s="25"/>
      <c r="F787" s="25"/>
      <c r="G787" s="25"/>
      <c r="H787" s="25"/>
      <c r="I787" s="25"/>
      <c r="J787" s="25"/>
      <c r="K787" s="25"/>
      <c r="L787" s="25"/>
    </row>
    <row r="788" ht="15.75" customHeight="1">
      <c r="A788" s="25"/>
      <c r="B788" s="25"/>
      <c r="C788" s="25"/>
      <c r="D788" s="25"/>
      <c r="E788" s="25"/>
      <c r="F788" s="25"/>
      <c r="G788" s="25"/>
      <c r="H788" s="25"/>
      <c r="I788" s="25"/>
      <c r="J788" s="25"/>
      <c r="K788" s="25"/>
      <c r="L788" s="25"/>
    </row>
    <row r="789" ht="15.75" customHeight="1">
      <c r="A789" s="25"/>
      <c r="B789" s="25"/>
      <c r="C789" s="25"/>
      <c r="D789" s="25"/>
      <c r="E789" s="25"/>
      <c r="F789" s="25"/>
      <c r="G789" s="25"/>
      <c r="H789" s="25"/>
      <c r="I789" s="25"/>
      <c r="J789" s="25"/>
      <c r="K789" s="25"/>
      <c r="L789" s="25"/>
    </row>
    <row r="790" ht="15.75" customHeight="1">
      <c r="A790" s="25"/>
      <c r="B790" s="25"/>
      <c r="C790" s="25"/>
      <c r="D790" s="25"/>
      <c r="E790" s="25"/>
      <c r="F790" s="25"/>
      <c r="G790" s="25"/>
      <c r="H790" s="25"/>
      <c r="I790" s="25"/>
      <c r="J790" s="25"/>
      <c r="K790" s="25"/>
      <c r="L790" s="25"/>
    </row>
    <row r="791" ht="15.75" customHeight="1">
      <c r="A791" s="25"/>
      <c r="B791" s="25"/>
      <c r="C791" s="25"/>
      <c r="D791" s="25"/>
      <c r="E791" s="25"/>
      <c r="F791" s="25"/>
      <c r="G791" s="25"/>
      <c r="H791" s="25"/>
      <c r="I791" s="25"/>
      <c r="J791" s="25"/>
      <c r="K791" s="25"/>
      <c r="L791" s="25"/>
    </row>
    <row r="792" ht="15.75" customHeight="1">
      <c r="A792" s="25"/>
      <c r="B792" s="25"/>
      <c r="C792" s="25"/>
      <c r="D792" s="25"/>
      <c r="E792" s="25"/>
      <c r="F792" s="25"/>
      <c r="G792" s="25"/>
      <c r="H792" s="25"/>
      <c r="I792" s="25"/>
      <c r="J792" s="25"/>
      <c r="K792" s="25"/>
      <c r="L792" s="25"/>
    </row>
    <row r="793" ht="15.75" customHeight="1">
      <c r="A793" s="25"/>
      <c r="B793" s="25"/>
      <c r="C793" s="25"/>
      <c r="D793" s="25"/>
      <c r="E793" s="25"/>
      <c r="F793" s="25"/>
      <c r="G793" s="25"/>
      <c r="H793" s="25"/>
      <c r="I793" s="25"/>
      <c r="J793" s="25"/>
      <c r="K793" s="25"/>
      <c r="L793" s="25"/>
    </row>
    <row r="794" ht="15.75" customHeight="1">
      <c r="A794" s="25"/>
      <c r="B794" s="25"/>
      <c r="C794" s="25"/>
      <c r="D794" s="25"/>
      <c r="E794" s="25"/>
      <c r="F794" s="25"/>
      <c r="G794" s="25"/>
      <c r="H794" s="25"/>
      <c r="I794" s="25"/>
      <c r="J794" s="25"/>
      <c r="K794" s="25"/>
      <c r="L794" s="25"/>
    </row>
    <row r="795" ht="15.75" customHeight="1">
      <c r="A795" s="25"/>
      <c r="B795" s="25"/>
      <c r="C795" s="25"/>
      <c r="D795" s="25"/>
      <c r="E795" s="25"/>
      <c r="F795" s="25"/>
      <c r="G795" s="25"/>
      <c r="H795" s="25"/>
      <c r="I795" s="25"/>
      <c r="J795" s="25"/>
      <c r="K795" s="25"/>
      <c r="L795" s="25"/>
    </row>
    <row r="796" ht="15.75" customHeight="1">
      <c r="A796" s="25"/>
      <c r="B796" s="25"/>
      <c r="C796" s="25"/>
      <c r="D796" s="25"/>
      <c r="E796" s="25"/>
      <c r="F796" s="25"/>
      <c r="G796" s="25"/>
      <c r="H796" s="25"/>
      <c r="I796" s="25"/>
      <c r="J796" s="25"/>
      <c r="K796" s="25"/>
      <c r="L796" s="25"/>
    </row>
    <row r="797" ht="15.75" customHeight="1">
      <c r="A797" s="25"/>
      <c r="B797" s="25"/>
      <c r="C797" s="25"/>
      <c r="D797" s="25"/>
      <c r="E797" s="25"/>
      <c r="F797" s="25"/>
      <c r="G797" s="25"/>
      <c r="H797" s="25"/>
      <c r="I797" s="25"/>
      <c r="J797" s="25"/>
      <c r="K797" s="25"/>
      <c r="L797" s="25"/>
    </row>
    <row r="798" ht="15.75" customHeight="1">
      <c r="A798" s="25"/>
      <c r="B798" s="25"/>
      <c r="C798" s="25"/>
      <c r="D798" s="25"/>
      <c r="E798" s="25"/>
      <c r="F798" s="25"/>
      <c r="G798" s="25"/>
      <c r="H798" s="25"/>
      <c r="I798" s="25"/>
      <c r="J798" s="25"/>
      <c r="K798" s="25"/>
      <c r="L798" s="25"/>
    </row>
    <row r="799" ht="15.75" customHeight="1">
      <c r="A799" s="25"/>
      <c r="B799" s="25"/>
      <c r="C799" s="25"/>
      <c r="D799" s="25"/>
      <c r="E799" s="25"/>
      <c r="F799" s="25"/>
      <c r="G799" s="25"/>
      <c r="H799" s="25"/>
      <c r="I799" s="25"/>
      <c r="J799" s="25"/>
      <c r="K799" s="25"/>
      <c r="L799" s="25"/>
    </row>
    <row r="800" ht="15.75" customHeight="1">
      <c r="A800" s="25"/>
      <c r="B800" s="25"/>
      <c r="C800" s="25"/>
      <c r="D800" s="25"/>
      <c r="E800" s="25"/>
      <c r="F800" s="25"/>
      <c r="G800" s="25"/>
      <c r="H800" s="25"/>
      <c r="I800" s="25"/>
      <c r="J800" s="25"/>
      <c r="K800" s="25"/>
      <c r="L800" s="25"/>
    </row>
    <row r="801" ht="15.75" customHeight="1">
      <c r="A801" s="25"/>
      <c r="B801" s="25"/>
      <c r="C801" s="25"/>
      <c r="D801" s="25"/>
      <c r="E801" s="25"/>
      <c r="F801" s="25"/>
      <c r="G801" s="25"/>
      <c r="H801" s="25"/>
      <c r="I801" s="25"/>
      <c r="J801" s="25"/>
      <c r="K801" s="25"/>
      <c r="L801" s="25"/>
    </row>
    <row r="802" ht="15.75" customHeight="1">
      <c r="A802" s="25"/>
      <c r="B802" s="25"/>
      <c r="C802" s="25"/>
      <c r="D802" s="25"/>
      <c r="E802" s="25"/>
      <c r="F802" s="25"/>
      <c r="G802" s="25"/>
      <c r="H802" s="25"/>
      <c r="I802" s="25"/>
      <c r="J802" s="25"/>
      <c r="K802" s="25"/>
      <c r="L802" s="25"/>
    </row>
    <row r="803" ht="15.75" customHeight="1">
      <c r="A803" s="25"/>
      <c r="B803" s="25"/>
      <c r="C803" s="25"/>
      <c r="D803" s="25"/>
      <c r="E803" s="25"/>
      <c r="F803" s="25"/>
      <c r="G803" s="25"/>
      <c r="H803" s="25"/>
      <c r="I803" s="25"/>
      <c r="J803" s="25"/>
      <c r="K803" s="25"/>
      <c r="L803" s="25"/>
    </row>
    <row r="804" ht="15.75" customHeight="1">
      <c r="A804" s="25"/>
      <c r="B804" s="25"/>
      <c r="C804" s="25"/>
      <c r="D804" s="25"/>
      <c r="E804" s="25"/>
      <c r="F804" s="25"/>
      <c r="G804" s="25"/>
      <c r="H804" s="25"/>
      <c r="I804" s="25"/>
      <c r="J804" s="25"/>
      <c r="K804" s="25"/>
      <c r="L804" s="25"/>
    </row>
    <row r="805" ht="15.75" customHeight="1">
      <c r="A805" s="25"/>
      <c r="B805" s="25"/>
      <c r="C805" s="25"/>
      <c r="D805" s="25"/>
      <c r="E805" s="25"/>
      <c r="F805" s="25"/>
      <c r="G805" s="25"/>
      <c r="H805" s="25"/>
      <c r="I805" s="25"/>
      <c r="J805" s="25"/>
      <c r="K805" s="25"/>
      <c r="L805" s="25"/>
    </row>
    <row r="806" ht="15.75" customHeight="1">
      <c r="A806" s="25"/>
      <c r="B806" s="25"/>
      <c r="C806" s="25"/>
      <c r="D806" s="25"/>
      <c r="E806" s="25"/>
      <c r="F806" s="25"/>
      <c r="G806" s="25"/>
      <c r="H806" s="25"/>
      <c r="I806" s="25"/>
      <c r="J806" s="25"/>
      <c r="K806" s="25"/>
      <c r="L806" s="25"/>
    </row>
    <row r="807" ht="15.75" customHeight="1">
      <c r="A807" s="25"/>
      <c r="B807" s="25"/>
      <c r="C807" s="25"/>
      <c r="D807" s="25"/>
      <c r="E807" s="25"/>
      <c r="F807" s="25"/>
      <c r="G807" s="25"/>
      <c r="H807" s="25"/>
      <c r="I807" s="25"/>
      <c r="J807" s="25"/>
      <c r="K807" s="25"/>
      <c r="L807" s="25"/>
    </row>
    <row r="808" ht="15.75" customHeight="1">
      <c r="A808" s="25"/>
      <c r="B808" s="25"/>
      <c r="C808" s="25"/>
      <c r="D808" s="25"/>
      <c r="E808" s="25"/>
      <c r="F808" s="25"/>
      <c r="G808" s="25"/>
      <c r="H808" s="25"/>
      <c r="I808" s="25"/>
      <c r="J808" s="25"/>
      <c r="K808" s="25"/>
      <c r="L808" s="25"/>
    </row>
    <row r="809" ht="15.75" customHeight="1">
      <c r="A809" s="25"/>
      <c r="B809" s="25"/>
      <c r="C809" s="25"/>
      <c r="D809" s="25"/>
      <c r="E809" s="25"/>
      <c r="F809" s="25"/>
      <c r="G809" s="25"/>
      <c r="H809" s="25"/>
      <c r="I809" s="25"/>
      <c r="J809" s="25"/>
      <c r="K809" s="25"/>
      <c r="L809" s="25"/>
    </row>
    <row r="810" ht="15.75" customHeight="1">
      <c r="A810" s="25"/>
      <c r="B810" s="25"/>
      <c r="C810" s="25"/>
      <c r="D810" s="25"/>
      <c r="E810" s="25"/>
      <c r="F810" s="25"/>
      <c r="G810" s="25"/>
      <c r="H810" s="25"/>
      <c r="I810" s="25"/>
      <c r="J810" s="25"/>
      <c r="K810" s="25"/>
      <c r="L810" s="25"/>
    </row>
    <row r="811" ht="15.75" customHeight="1">
      <c r="A811" s="25"/>
      <c r="B811" s="25"/>
      <c r="C811" s="25"/>
      <c r="D811" s="25"/>
      <c r="E811" s="25"/>
      <c r="F811" s="25"/>
      <c r="G811" s="25"/>
      <c r="H811" s="25"/>
      <c r="I811" s="25"/>
      <c r="J811" s="25"/>
      <c r="K811" s="25"/>
      <c r="L811" s="25"/>
    </row>
    <row r="812" ht="15.75" customHeight="1">
      <c r="A812" s="25"/>
      <c r="B812" s="25"/>
      <c r="C812" s="25"/>
      <c r="D812" s="25"/>
      <c r="E812" s="25"/>
      <c r="F812" s="25"/>
      <c r="G812" s="25"/>
      <c r="H812" s="25"/>
      <c r="I812" s="25"/>
      <c r="J812" s="25"/>
      <c r="K812" s="25"/>
      <c r="L812" s="25"/>
    </row>
    <row r="813" ht="15.75" customHeight="1">
      <c r="A813" s="25"/>
      <c r="B813" s="25"/>
      <c r="C813" s="25"/>
      <c r="D813" s="25"/>
      <c r="E813" s="25"/>
      <c r="F813" s="25"/>
      <c r="G813" s="25"/>
      <c r="H813" s="25"/>
      <c r="I813" s="25"/>
      <c r="J813" s="25"/>
      <c r="K813" s="25"/>
      <c r="L813" s="25"/>
    </row>
    <row r="814" ht="15.75" customHeight="1">
      <c r="A814" s="25"/>
      <c r="B814" s="25"/>
      <c r="C814" s="25"/>
      <c r="D814" s="25"/>
      <c r="E814" s="25"/>
      <c r="F814" s="25"/>
      <c r="G814" s="25"/>
      <c r="H814" s="25"/>
      <c r="I814" s="25"/>
      <c r="J814" s="25"/>
      <c r="K814" s="25"/>
      <c r="L814" s="25"/>
    </row>
    <row r="815" ht="15.75" customHeight="1">
      <c r="A815" s="25"/>
      <c r="B815" s="25"/>
      <c r="C815" s="25"/>
      <c r="D815" s="25"/>
      <c r="E815" s="25"/>
      <c r="F815" s="25"/>
      <c r="G815" s="25"/>
      <c r="H815" s="25"/>
      <c r="I815" s="25"/>
      <c r="J815" s="25"/>
      <c r="K815" s="25"/>
      <c r="L815" s="25"/>
    </row>
    <row r="816" ht="15.75" customHeight="1">
      <c r="A816" s="25"/>
      <c r="B816" s="25"/>
      <c r="C816" s="25"/>
      <c r="D816" s="25"/>
      <c r="E816" s="25"/>
      <c r="F816" s="25"/>
      <c r="G816" s="25"/>
      <c r="H816" s="25"/>
      <c r="I816" s="25"/>
      <c r="J816" s="25"/>
      <c r="K816" s="25"/>
      <c r="L816" s="25"/>
    </row>
    <row r="817" ht="15.75" customHeight="1">
      <c r="A817" s="25"/>
      <c r="B817" s="25"/>
      <c r="C817" s="25"/>
      <c r="D817" s="25"/>
      <c r="E817" s="25"/>
      <c r="F817" s="25"/>
      <c r="G817" s="25"/>
      <c r="H817" s="25"/>
      <c r="I817" s="25"/>
      <c r="J817" s="25"/>
      <c r="K817" s="25"/>
      <c r="L817" s="25"/>
    </row>
    <row r="818" ht="15.75" customHeight="1">
      <c r="A818" s="25"/>
      <c r="B818" s="25"/>
      <c r="C818" s="25"/>
      <c r="D818" s="25"/>
      <c r="E818" s="25"/>
      <c r="F818" s="25"/>
      <c r="G818" s="25"/>
      <c r="H818" s="25"/>
      <c r="I818" s="25"/>
      <c r="J818" s="25"/>
      <c r="K818" s="25"/>
      <c r="L818" s="25"/>
    </row>
    <row r="819" ht="15.75" customHeight="1">
      <c r="A819" s="25"/>
      <c r="B819" s="25"/>
      <c r="C819" s="25"/>
      <c r="D819" s="25"/>
      <c r="E819" s="25"/>
      <c r="F819" s="25"/>
      <c r="G819" s="25"/>
      <c r="H819" s="25"/>
      <c r="I819" s="25"/>
      <c r="J819" s="25"/>
      <c r="K819" s="25"/>
      <c r="L819" s="25"/>
    </row>
    <row r="820" ht="15.75" customHeight="1">
      <c r="A820" s="25"/>
      <c r="B820" s="25"/>
      <c r="C820" s="25"/>
      <c r="D820" s="25"/>
      <c r="E820" s="25"/>
      <c r="F820" s="25"/>
      <c r="G820" s="25"/>
      <c r="H820" s="25"/>
      <c r="I820" s="25"/>
      <c r="J820" s="25"/>
      <c r="K820" s="25"/>
      <c r="L820" s="25"/>
    </row>
    <row r="821" ht="15.75" customHeight="1">
      <c r="A821" s="25"/>
      <c r="B821" s="25"/>
      <c r="C821" s="25"/>
      <c r="D821" s="25"/>
      <c r="E821" s="25"/>
      <c r="F821" s="25"/>
      <c r="G821" s="25"/>
      <c r="H821" s="25"/>
      <c r="I821" s="25"/>
      <c r="J821" s="25"/>
      <c r="K821" s="25"/>
      <c r="L821" s="25"/>
    </row>
    <row r="822" ht="15.75" customHeight="1">
      <c r="A822" s="25"/>
      <c r="B822" s="25"/>
      <c r="C822" s="25"/>
      <c r="D822" s="25"/>
      <c r="E822" s="25"/>
      <c r="F822" s="25"/>
      <c r="G822" s="25"/>
      <c r="H822" s="25"/>
      <c r="I822" s="25"/>
      <c r="J822" s="25"/>
      <c r="K822" s="25"/>
      <c r="L822" s="25"/>
    </row>
    <row r="823" ht="15.75" customHeight="1">
      <c r="A823" s="25"/>
      <c r="B823" s="25"/>
      <c r="C823" s="25"/>
      <c r="D823" s="25"/>
      <c r="E823" s="25"/>
      <c r="F823" s="25"/>
      <c r="G823" s="25"/>
      <c r="H823" s="25"/>
      <c r="I823" s="25"/>
      <c r="J823" s="25"/>
      <c r="K823" s="25"/>
      <c r="L823" s="25"/>
    </row>
    <row r="824" ht="15.75" customHeight="1">
      <c r="A824" s="25"/>
      <c r="B824" s="25"/>
      <c r="C824" s="25"/>
      <c r="D824" s="25"/>
      <c r="E824" s="25"/>
      <c r="F824" s="25"/>
      <c r="G824" s="25"/>
      <c r="H824" s="25"/>
      <c r="I824" s="25"/>
      <c r="J824" s="25"/>
      <c r="K824" s="25"/>
      <c r="L824" s="25"/>
    </row>
    <row r="825" ht="15.75" customHeight="1">
      <c r="A825" s="25"/>
      <c r="B825" s="25"/>
      <c r="C825" s="25"/>
      <c r="D825" s="25"/>
      <c r="E825" s="25"/>
      <c r="F825" s="25"/>
      <c r="G825" s="25"/>
      <c r="H825" s="25"/>
      <c r="I825" s="25"/>
      <c r="J825" s="25"/>
      <c r="K825" s="25"/>
      <c r="L825" s="25"/>
    </row>
    <row r="826" ht="15.75" customHeight="1">
      <c r="A826" s="25"/>
      <c r="B826" s="25"/>
      <c r="C826" s="25"/>
      <c r="D826" s="25"/>
      <c r="E826" s="25"/>
      <c r="F826" s="25"/>
      <c r="G826" s="25"/>
      <c r="H826" s="25"/>
      <c r="I826" s="25"/>
      <c r="J826" s="25"/>
      <c r="K826" s="25"/>
      <c r="L826" s="25"/>
    </row>
    <row r="827" ht="15.75" customHeight="1">
      <c r="A827" s="25"/>
      <c r="B827" s="25"/>
      <c r="C827" s="25"/>
      <c r="D827" s="25"/>
      <c r="E827" s="25"/>
      <c r="F827" s="25"/>
      <c r="G827" s="25"/>
      <c r="H827" s="25"/>
      <c r="I827" s="25"/>
      <c r="J827" s="25"/>
      <c r="K827" s="25"/>
      <c r="L827" s="25"/>
    </row>
    <row r="828" ht="15.75" customHeight="1">
      <c r="A828" s="25"/>
      <c r="B828" s="25"/>
      <c r="C828" s="25"/>
      <c r="D828" s="25"/>
      <c r="E828" s="25"/>
      <c r="F828" s="25"/>
      <c r="G828" s="25"/>
      <c r="H828" s="25"/>
      <c r="I828" s="25"/>
      <c r="J828" s="25"/>
      <c r="K828" s="25"/>
      <c r="L828" s="25"/>
    </row>
    <row r="829" ht="15.75" customHeight="1">
      <c r="A829" s="25"/>
      <c r="B829" s="25"/>
      <c r="C829" s="25"/>
      <c r="D829" s="25"/>
      <c r="E829" s="25"/>
      <c r="F829" s="25"/>
      <c r="G829" s="25"/>
      <c r="H829" s="25"/>
      <c r="I829" s="25"/>
      <c r="J829" s="25"/>
      <c r="K829" s="25"/>
      <c r="L829" s="25"/>
    </row>
    <row r="830" ht="15.75" customHeight="1">
      <c r="A830" s="25"/>
      <c r="B830" s="25"/>
      <c r="C830" s="25"/>
      <c r="D830" s="25"/>
      <c r="E830" s="25"/>
      <c r="F830" s="25"/>
      <c r="G830" s="25"/>
      <c r="H830" s="25"/>
      <c r="I830" s="25"/>
      <c r="J830" s="25"/>
      <c r="K830" s="25"/>
      <c r="L830" s="25"/>
    </row>
    <row r="831" ht="15.75" customHeight="1">
      <c r="A831" s="25"/>
      <c r="B831" s="25"/>
      <c r="C831" s="25"/>
      <c r="D831" s="25"/>
      <c r="E831" s="25"/>
      <c r="F831" s="25"/>
      <c r="G831" s="25"/>
      <c r="H831" s="25"/>
      <c r="I831" s="25"/>
      <c r="J831" s="25"/>
      <c r="K831" s="25"/>
      <c r="L831" s="25"/>
    </row>
    <row r="832" ht="15.75" customHeight="1">
      <c r="A832" s="25"/>
      <c r="B832" s="25"/>
      <c r="C832" s="25"/>
      <c r="D832" s="25"/>
      <c r="E832" s="25"/>
      <c r="F832" s="25"/>
      <c r="G832" s="25"/>
      <c r="H832" s="25"/>
      <c r="I832" s="25"/>
      <c r="J832" s="25"/>
      <c r="K832" s="25"/>
      <c r="L832" s="25"/>
    </row>
    <row r="833" ht="15.75" customHeight="1">
      <c r="A833" s="25"/>
      <c r="B833" s="25"/>
      <c r="C833" s="25"/>
      <c r="D833" s="25"/>
      <c r="E833" s="25"/>
      <c r="F833" s="25"/>
      <c r="G833" s="25"/>
      <c r="H833" s="25"/>
      <c r="I833" s="25"/>
      <c r="J833" s="25"/>
      <c r="K833" s="25"/>
      <c r="L833" s="25"/>
    </row>
    <row r="834" ht="15.75" customHeight="1">
      <c r="A834" s="25"/>
      <c r="B834" s="25"/>
      <c r="C834" s="25"/>
      <c r="D834" s="25"/>
      <c r="E834" s="25"/>
      <c r="F834" s="25"/>
      <c r="G834" s="25"/>
      <c r="H834" s="25"/>
      <c r="I834" s="25"/>
      <c r="J834" s="25"/>
      <c r="K834" s="25"/>
      <c r="L834" s="25"/>
    </row>
    <row r="835" ht="15.75" customHeight="1">
      <c r="A835" s="25"/>
      <c r="B835" s="25"/>
      <c r="C835" s="25"/>
      <c r="D835" s="25"/>
      <c r="E835" s="25"/>
      <c r="F835" s="25"/>
      <c r="G835" s="25"/>
      <c r="H835" s="25"/>
      <c r="I835" s="25"/>
      <c r="J835" s="25"/>
      <c r="K835" s="25"/>
      <c r="L835" s="25"/>
    </row>
    <row r="836" ht="15.75" customHeight="1">
      <c r="A836" s="25"/>
      <c r="B836" s="25"/>
      <c r="C836" s="25"/>
      <c r="D836" s="25"/>
      <c r="E836" s="25"/>
      <c r="F836" s="25"/>
      <c r="G836" s="25"/>
      <c r="H836" s="25"/>
      <c r="I836" s="25"/>
      <c r="J836" s="25"/>
      <c r="K836" s="25"/>
      <c r="L836" s="25"/>
    </row>
    <row r="837" ht="15.75" customHeight="1">
      <c r="A837" s="25"/>
      <c r="B837" s="25"/>
      <c r="C837" s="25"/>
      <c r="D837" s="25"/>
      <c r="E837" s="25"/>
      <c r="F837" s="25"/>
      <c r="G837" s="25"/>
      <c r="H837" s="25"/>
      <c r="I837" s="25"/>
      <c r="J837" s="25"/>
      <c r="K837" s="25"/>
      <c r="L837" s="25"/>
    </row>
    <row r="838" ht="15.75" customHeight="1">
      <c r="A838" s="25"/>
      <c r="B838" s="25"/>
      <c r="C838" s="25"/>
      <c r="D838" s="25"/>
      <c r="E838" s="25"/>
      <c r="F838" s="25"/>
      <c r="G838" s="25"/>
      <c r="H838" s="25"/>
      <c r="I838" s="25"/>
      <c r="J838" s="25"/>
      <c r="K838" s="25"/>
      <c r="L838" s="25"/>
    </row>
    <row r="839" ht="15.75" customHeight="1">
      <c r="A839" s="25"/>
      <c r="B839" s="25"/>
      <c r="C839" s="25"/>
      <c r="D839" s="25"/>
      <c r="E839" s="25"/>
      <c r="F839" s="25"/>
      <c r="G839" s="25"/>
      <c r="H839" s="25"/>
      <c r="I839" s="25"/>
      <c r="J839" s="25"/>
      <c r="K839" s="25"/>
      <c r="L839" s="25"/>
    </row>
    <row r="840" ht="15.75" customHeight="1">
      <c r="A840" s="25"/>
      <c r="B840" s="25"/>
      <c r="C840" s="25"/>
      <c r="D840" s="25"/>
      <c r="E840" s="25"/>
      <c r="F840" s="25"/>
      <c r="G840" s="25"/>
      <c r="H840" s="25"/>
      <c r="I840" s="25"/>
      <c r="J840" s="25"/>
      <c r="K840" s="25"/>
      <c r="L840" s="25"/>
    </row>
    <row r="841" ht="15.75" customHeight="1">
      <c r="A841" s="25"/>
      <c r="B841" s="25"/>
      <c r="C841" s="25"/>
      <c r="D841" s="25"/>
      <c r="E841" s="25"/>
      <c r="F841" s="25"/>
      <c r="G841" s="25"/>
      <c r="H841" s="25"/>
      <c r="I841" s="25"/>
      <c r="J841" s="25"/>
      <c r="K841" s="25"/>
      <c r="L841" s="25"/>
    </row>
    <row r="842" ht="15.75" customHeight="1">
      <c r="A842" s="25"/>
      <c r="B842" s="25"/>
      <c r="C842" s="25"/>
      <c r="D842" s="25"/>
      <c r="E842" s="25"/>
      <c r="F842" s="25"/>
      <c r="G842" s="25"/>
      <c r="H842" s="25"/>
      <c r="I842" s="25"/>
      <c r="J842" s="25"/>
      <c r="K842" s="25"/>
      <c r="L842" s="25"/>
    </row>
    <row r="843" ht="15.75" customHeight="1">
      <c r="A843" s="25"/>
      <c r="B843" s="25"/>
      <c r="C843" s="25"/>
      <c r="D843" s="25"/>
      <c r="E843" s="25"/>
      <c r="F843" s="25"/>
      <c r="G843" s="25"/>
      <c r="H843" s="25"/>
      <c r="I843" s="25"/>
      <c r="J843" s="25"/>
      <c r="K843" s="25"/>
      <c r="L843" s="25"/>
    </row>
    <row r="844" ht="15.75" customHeight="1">
      <c r="A844" s="25"/>
      <c r="B844" s="25"/>
      <c r="C844" s="25"/>
      <c r="D844" s="25"/>
      <c r="E844" s="25"/>
      <c r="F844" s="25"/>
      <c r="G844" s="25"/>
      <c r="H844" s="25"/>
      <c r="I844" s="25"/>
      <c r="J844" s="25"/>
      <c r="K844" s="25"/>
      <c r="L844" s="25"/>
    </row>
    <row r="845" ht="15.75" customHeight="1">
      <c r="A845" s="25"/>
      <c r="B845" s="25"/>
      <c r="C845" s="25"/>
      <c r="D845" s="25"/>
      <c r="E845" s="25"/>
      <c r="F845" s="25"/>
      <c r="G845" s="25"/>
      <c r="H845" s="25"/>
      <c r="I845" s="25"/>
      <c r="J845" s="25"/>
      <c r="K845" s="25"/>
      <c r="L845" s="25"/>
    </row>
    <row r="846" ht="15.75" customHeight="1">
      <c r="A846" s="25"/>
      <c r="B846" s="25"/>
      <c r="C846" s="25"/>
      <c r="D846" s="25"/>
      <c r="E846" s="25"/>
      <c r="F846" s="25"/>
      <c r="G846" s="25"/>
      <c r="H846" s="25"/>
      <c r="I846" s="25"/>
      <c r="J846" s="25"/>
      <c r="K846" s="25"/>
      <c r="L846" s="25"/>
    </row>
    <row r="847" ht="15.75" customHeight="1">
      <c r="A847" s="25"/>
      <c r="B847" s="25"/>
      <c r="C847" s="25"/>
      <c r="D847" s="25"/>
      <c r="E847" s="25"/>
      <c r="F847" s="25"/>
      <c r="G847" s="25"/>
      <c r="H847" s="25"/>
      <c r="I847" s="25"/>
      <c r="J847" s="25"/>
      <c r="K847" s="25"/>
      <c r="L847" s="25"/>
    </row>
    <row r="848" ht="15.75" customHeight="1">
      <c r="A848" s="25"/>
      <c r="B848" s="25"/>
      <c r="C848" s="25"/>
      <c r="D848" s="25"/>
      <c r="E848" s="25"/>
      <c r="F848" s="25"/>
      <c r="G848" s="25"/>
      <c r="H848" s="25"/>
      <c r="I848" s="25"/>
      <c r="J848" s="25"/>
      <c r="K848" s="25"/>
      <c r="L848" s="25"/>
    </row>
    <row r="849" ht="15.75" customHeight="1">
      <c r="A849" s="25"/>
      <c r="B849" s="25"/>
      <c r="C849" s="25"/>
      <c r="D849" s="25"/>
      <c r="E849" s="25"/>
      <c r="F849" s="25"/>
      <c r="G849" s="25"/>
      <c r="H849" s="25"/>
      <c r="I849" s="25"/>
      <c r="J849" s="25"/>
      <c r="K849" s="25"/>
      <c r="L849" s="25"/>
    </row>
    <row r="850" ht="15.75" customHeight="1">
      <c r="A850" s="25"/>
      <c r="B850" s="25"/>
      <c r="C850" s="25"/>
      <c r="D850" s="25"/>
      <c r="E850" s="25"/>
      <c r="F850" s="25"/>
      <c r="G850" s="25"/>
      <c r="H850" s="25"/>
      <c r="I850" s="25"/>
      <c r="J850" s="25"/>
      <c r="K850" s="25"/>
      <c r="L850" s="25"/>
    </row>
    <row r="851" ht="15.75" customHeight="1">
      <c r="A851" s="25"/>
      <c r="B851" s="25"/>
      <c r="C851" s="25"/>
      <c r="D851" s="25"/>
      <c r="E851" s="25"/>
      <c r="F851" s="25"/>
      <c r="G851" s="25"/>
      <c r="H851" s="25"/>
      <c r="I851" s="25"/>
      <c r="J851" s="25"/>
      <c r="K851" s="25"/>
      <c r="L851" s="25"/>
    </row>
    <row r="852" ht="15.75" customHeight="1">
      <c r="A852" s="25"/>
      <c r="B852" s="25"/>
      <c r="C852" s="25"/>
      <c r="D852" s="25"/>
      <c r="E852" s="25"/>
      <c r="F852" s="25"/>
      <c r="G852" s="25"/>
      <c r="H852" s="25"/>
      <c r="I852" s="25"/>
      <c r="J852" s="25"/>
      <c r="K852" s="25"/>
      <c r="L852" s="25"/>
    </row>
    <row r="853" ht="15.75" customHeight="1">
      <c r="A853" s="25"/>
      <c r="B853" s="25"/>
      <c r="C853" s="25"/>
      <c r="D853" s="25"/>
      <c r="E853" s="25"/>
      <c r="F853" s="25"/>
      <c r="G853" s="25"/>
      <c r="H853" s="25"/>
      <c r="I853" s="25"/>
      <c r="J853" s="25"/>
      <c r="K853" s="25"/>
      <c r="L853" s="25"/>
    </row>
    <row r="854" ht="15.75" customHeight="1">
      <c r="A854" s="25"/>
      <c r="B854" s="25"/>
      <c r="C854" s="25"/>
      <c r="D854" s="25"/>
      <c r="E854" s="25"/>
      <c r="F854" s="25"/>
      <c r="G854" s="25"/>
      <c r="H854" s="25"/>
      <c r="I854" s="25"/>
      <c r="J854" s="25"/>
      <c r="K854" s="25"/>
      <c r="L854" s="25"/>
    </row>
    <row r="855" ht="15.75" customHeight="1">
      <c r="A855" s="25"/>
      <c r="B855" s="25"/>
      <c r="C855" s="25"/>
      <c r="D855" s="25"/>
      <c r="E855" s="25"/>
      <c r="F855" s="25"/>
      <c r="G855" s="25"/>
      <c r="H855" s="25"/>
      <c r="I855" s="25"/>
      <c r="J855" s="25"/>
      <c r="K855" s="25"/>
      <c r="L855" s="25"/>
    </row>
    <row r="856" ht="15.75" customHeight="1">
      <c r="A856" s="25"/>
      <c r="B856" s="25"/>
      <c r="C856" s="25"/>
      <c r="D856" s="25"/>
      <c r="E856" s="25"/>
      <c r="F856" s="25"/>
      <c r="G856" s="25"/>
      <c r="H856" s="25"/>
      <c r="I856" s="25"/>
      <c r="J856" s="25"/>
      <c r="K856" s="25"/>
      <c r="L856" s="25"/>
    </row>
    <row r="857" ht="15.75" customHeight="1">
      <c r="A857" s="25"/>
      <c r="B857" s="25"/>
      <c r="C857" s="25"/>
      <c r="D857" s="25"/>
      <c r="E857" s="25"/>
      <c r="F857" s="25"/>
      <c r="G857" s="25"/>
      <c r="H857" s="25"/>
      <c r="I857" s="25"/>
      <c r="J857" s="25"/>
      <c r="K857" s="25"/>
      <c r="L857" s="25"/>
    </row>
    <row r="858" ht="15.75" customHeight="1">
      <c r="A858" s="25"/>
      <c r="B858" s="25"/>
      <c r="C858" s="25"/>
      <c r="D858" s="25"/>
      <c r="E858" s="25"/>
      <c r="F858" s="25"/>
      <c r="G858" s="25"/>
      <c r="H858" s="25"/>
      <c r="I858" s="25"/>
      <c r="J858" s="25"/>
      <c r="K858" s="25"/>
      <c r="L858" s="25"/>
    </row>
    <row r="859" ht="15.75" customHeight="1">
      <c r="A859" s="25"/>
      <c r="B859" s="25"/>
      <c r="C859" s="25"/>
      <c r="D859" s="25"/>
      <c r="E859" s="25"/>
      <c r="F859" s="25"/>
      <c r="G859" s="25"/>
      <c r="H859" s="25"/>
      <c r="I859" s="25"/>
      <c r="J859" s="25"/>
      <c r="K859" s="25"/>
      <c r="L859" s="25"/>
    </row>
    <row r="860" ht="15.75" customHeight="1">
      <c r="A860" s="25"/>
      <c r="B860" s="25"/>
      <c r="C860" s="25"/>
      <c r="D860" s="25"/>
      <c r="E860" s="25"/>
      <c r="F860" s="25"/>
      <c r="G860" s="25"/>
      <c r="H860" s="25"/>
      <c r="I860" s="25"/>
      <c r="J860" s="25"/>
      <c r="K860" s="25"/>
      <c r="L860" s="25"/>
    </row>
    <row r="861" ht="15.75" customHeight="1">
      <c r="A861" s="25"/>
      <c r="B861" s="25"/>
      <c r="C861" s="25"/>
      <c r="D861" s="25"/>
      <c r="E861" s="25"/>
      <c r="F861" s="25"/>
      <c r="G861" s="25"/>
      <c r="H861" s="25"/>
      <c r="I861" s="25"/>
      <c r="J861" s="25"/>
      <c r="K861" s="25"/>
      <c r="L861" s="25"/>
    </row>
    <row r="862" ht="15.75" customHeight="1">
      <c r="A862" s="25"/>
      <c r="B862" s="25"/>
      <c r="C862" s="25"/>
      <c r="D862" s="25"/>
      <c r="E862" s="25"/>
      <c r="F862" s="25"/>
      <c r="G862" s="25"/>
      <c r="H862" s="25"/>
      <c r="I862" s="25"/>
      <c r="J862" s="25"/>
      <c r="K862" s="25"/>
      <c r="L862" s="25"/>
    </row>
    <row r="863" ht="15.75" customHeight="1">
      <c r="A863" s="25"/>
      <c r="B863" s="25"/>
      <c r="C863" s="25"/>
      <c r="D863" s="25"/>
      <c r="E863" s="25"/>
      <c r="F863" s="25"/>
      <c r="G863" s="25"/>
      <c r="H863" s="25"/>
      <c r="I863" s="25"/>
      <c r="J863" s="25"/>
      <c r="K863" s="25"/>
      <c r="L863" s="25"/>
    </row>
    <row r="864" ht="15.75" customHeight="1">
      <c r="A864" s="25"/>
      <c r="B864" s="25"/>
      <c r="C864" s="25"/>
      <c r="D864" s="25"/>
      <c r="E864" s="25"/>
      <c r="F864" s="25"/>
      <c r="G864" s="25"/>
      <c r="H864" s="25"/>
      <c r="I864" s="25"/>
      <c r="J864" s="25"/>
      <c r="K864" s="25"/>
      <c r="L864" s="25"/>
    </row>
    <row r="865" ht="15.75" customHeight="1">
      <c r="A865" s="25"/>
      <c r="B865" s="25"/>
      <c r="C865" s="25"/>
      <c r="D865" s="25"/>
      <c r="E865" s="25"/>
      <c r="F865" s="25"/>
      <c r="G865" s="25"/>
      <c r="H865" s="25"/>
      <c r="I865" s="25"/>
      <c r="J865" s="25"/>
      <c r="K865" s="25"/>
      <c r="L865" s="25"/>
    </row>
    <row r="866" ht="15.75" customHeight="1">
      <c r="A866" s="25"/>
      <c r="B866" s="25"/>
      <c r="C866" s="25"/>
      <c r="D866" s="25"/>
      <c r="E866" s="25"/>
      <c r="F866" s="25"/>
      <c r="G866" s="25"/>
      <c r="H866" s="25"/>
      <c r="I866" s="25"/>
      <c r="J866" s="25"/>
      <c r="K866" s="25"/>
      <c r="L866" s="25"/>
    </row>
    <row r="867" ht="15.75" customHeight="1">
      <c r="A867" s="25"/>
      <c r="B867" s="25"/>
      <c r="C867" s="25"/>
      <c r="D867" s="25"/>
      <c r="E867" s="25"/>
      <c r="F867" s="25"/>
      <c r="G867" s="25"/>
      <c r="H867" s="25"/>
      <c r="I867" s="25"/>
      <c r="J867" s="25"/>
      <c r="K867" s="25"/>
      <c r="L867" s="25"/>
    </row>
    <row r="868" ht="15.75" customHeight="1">
      <c r="A868" s="25"/>
      <c r="B868" s="25"/>
      <c r="C868" s="25"/>
      <c r="D868" s="25"/>
      <c r="E868" s="25"/>
      <c r="F868" s="25"/>
      <c r="G868" s="25"/>
      <c r="H868" s="25"/>
      <c r="I868" s="25"/>
      <c r="J868" s="25"/>
      <c r="K868" s="25"/>
      <c r="L868" s="25"/>
    </row>
    <row r="869" ht="15.75" customHeight="1">
      <c r="A869" s="25"/>
      <c r="B869" s="25"/>
      <c r="C869" s="25"/>
      <c r="D869" s="25"/>
      <c r="E869" s="25"/>
      <c r="F869" s="25"/>
      <c r="G869" s="25"/>
      <c r="H869" s="25"/>
      <c r="I869" s="25"/>
      <c r="J869" s="25"/>
      <c r="K869" s="25"/>
      <c r="L869" s="25"/>
    </row>
    <row r="870" ht="15.75" customHeight="1">
      <c r="A870" s="25"/>
      <c r="B870" s="25"/>
      <c r="C870" s="25"/>
      <c r="D870" s="25"/>
      <c r="E870" s="25"/>
      <c r="F870" s="25"/>
      <c r="G870" s="25"/>
      <c r="H870" s="25"/>
      <c r="I870" s="25"/>
      <c r="J870" s="25"/>
      <c r="K870" s="25"/>
      <c r="L870" s="25"/>
    </row>
    <row r="871" ht="15.75" customHeight="1">
      <c r="A871" s="25"/>
      <c r="B871" s="25"/>
      <c r="C871" s="25"/>
      <c r="D871" s="25"/>
      <c r="E871" s="25"/>
      <c r="F871" s="25"/>
      <c r="G871" s="25"/>
      <c r="H871" s="25"/>
      <c r="I871" s="25"/>
      <c r="J871" s="25"/>
      <c r="K871" s="25"/>
      <c r="L871" s="25"/>
    </row>
    <row r="872" ht="15.75" customHeight="1">
      <c r="A872" s="25"/>
      <c r="B872" s="25"/>
      <c r="C872" s="25"/>
      <c r="D872" s="25"/>
      <c r="E872" s="25"/>
      <c r="F872" s="25"/>
      <c r="G872" s="25"/>
      <c r="H872" s="25"/>
      <c r="I872" s="25"/>
      <c r="J872" s="25"/>
      <c r="K872" s="25"/>
      <c r="L872" s="25"/>
    </row>
    <row r="873" ht="15.75" customHeight="1">
      <c r="A873" s="25"/>
      <c r="B873" s="25"/>
      <c r="C873" s="25"/>
      <c r="D873" s="25"/>
      <c r="E873" s="25"/>
      <c r="F873" s="25"/>
      <c r="G873" s="25"/>
      <c r="H873" s="25"/>
      <c r="I873" s="25"/>
      <c r="J873" s="25"/>
      <c r="K873" s="25"/>
      <c r="L873" s="25"/>
    </row>
    <row r="874" ht="15.75" customHeight="1">
      <c r="A874" s="25"/>
      <c r="B874" s="25"/>
      <c r="C874" s="25"/>
      <c r="D874" s="25"/>
      <c r="E874" s="25"/>
      <c r="F874" s="25"/>
      <c r="G874" s="25"/>
      <c r="H874" s="25"/>
      <c r="I874" s="25"/>
      <c r="J874" s="25"/>
      <c r="K874" s="25"/>
      <c r="L874" s="25"/>
    </row>
    <row r="875" ht="15.75" customHeight="1">
      <c r="A875" s="25"/>
      <c r="B875" s="25"/>
      <c r="C875" s="25"/>
      <c r="D875" s="25"/>
      <c r="E875" s="25"/>
      <c r="F875" s="25"/>
      <c r="G875" s="25"/>
      <c r="H875" s="25"/>
      <c r="I875" s="25"/>
      <c r="J875" s="25"/>
      <c r="K875" s="25"/>
      <c r="L875" s="25"/>
    </row>
    <row r="876" ht="15.75" customHeight="1">
      <c r="A876" s="25"/>
      <c r="B876" s="25"/>
      <c r="C876" s="25"/>
      <c r="D876" s="25"/>
      <c r="E876" s="25"/>
      <c r="F876" s="25"/>
      <c r="G876" s="25"/>
      <c r="H876" s="25"/>
      <c r="I876" s="25"/>
      <c r="J876" s="25"/>
      <c r="K876" s="25"/>
      <c r="L876" s="25"/>
    </row>
    <row r="877" ht="15.75" customHeight="1">
      <c r="A877" s="25"/>
      <c r="B877" s="25"/>
      <c r="C877" s="25"/>
      <c r="D877" s="25"/>
      <c r="E877" s="25"/>
      <c r="F877" s="25"/>
      <c r="G877" s="25"/>
      <c r="H877" s="25"/>
      <c r="I877" s="25"/>
      <c r="J877" s="25"/>
      <c r="K877" s="25"/>
      <c r="L877" s="25"/>
    </row>
    <row r="878" ht="15.75" customHeight="1">
      <c r="A878" s="25"/>
      <c r="B878" s="25"/>
      <c r="C878" s="25"/>
      <c r="D878" s="25"/>
      <c r="E878" s="25"/>
      <c r="F878" s="25"/>
      <c r="G878" s="25"/>
      <c r="H878" s="25"/>
      <c r="I878" s="25"/>
      <c r="J878" s="25"/>
      <c r="K878" s="25"/>
      <c r="L878" s="25"/>
    </row>
    <row r="879" ht="15.75" customHeight="1">
      <c r="A879" s="25"/>
      <c r="B879" s="25"/>
      <c r="C879" s="25"/>
      <c r="D879" s="25"/>
      <c r="E879" s="25"/>
      <c r="F879" s="25"/>
      <c r="G879" s="25"/>
      <c r="H879" s="25"/>
      <c r="I879" s="25"/>
      <c r="J879" s="25"/>
      <c r="K879" s="25"/>
      <c r="L879" s="25"/>
    </row>
    <row r="880" ht="15.75" customHeight="1">
      <c r="A880" s="25"/>
      <c r="B880" s="25"/>
      <c r="C880" s="25"/>
      <c r="D880" s="25"/>
      <c r="E880" s="25"/>
      <c r="F880" s="25"/>
      <c r="G880" s="25"/>
      <c r="H880" s="25"/>
      <c r="I880" s="25"/>
      <c r="J880" s="25"/>
      <c r="K880" s="25"/>
      <c r="L880" s="25"/>
    </row>
    <row r="881" ht="15.75" customHeight="1">
      <c r="A881" s="25"/>
      <c r="B881" s="25"/>
      <c r="C881" s="25"/>
      <c r="D881" s="25"/>
      <c r="E881" s="25"/>
      <c r="F881" s="25"/>
      <c r="G881" s="25"/>
      <c r="H881" s="25"/>
      <c r="I881" s="25"/>
      <c r="J881" s="25"/>
      <c r="K881" s="25"/>
      <c r="L881" s="25"/>
    </row>
    <row r="882" ht="15.75" customHeight="1">
      <c r="A882" s="25"/>
      <c r="B882" s="25"/>
      <c r="C882" s="25"/>
      <c r="D882" s="25"/>
      <c r="E882" s="25"/>
      <c r="F882" s="25"/>
      <c r="G882" s="25"/>
      <c r="H882" s="25"/>
      <c r="I882" s="25"/>
      <c r="J882" s="25"/>
      <c r="K882" s="25"/>
      <c r="L882" s="25"/>
    </row>
    <row r="883" ht="15.75" customHeight="1">
      <c r="A883" s="25"/>
      <c r="B883" s="25"/>
      <c r="C883" s="25"/>
      <c r="D883" s="25"/>
      <c r="E883" s="25"/>
      <c r="F883" s="25"/>
      <c r="G883" s="25"/>
      <c r="H883" s="25"/>
      <c r="I883" s="25"/>
      <c r="J883" s="25"/>
      <c r="K883" s="25"/>
      <c r="L883" s="25"/>
    </row>
    <row r="884" ht="15.75" customHeight="1">
      <c r="A884" s="25"/>
      <c r="B884" s="25"/>
      <c r="C884" s="25"/>
      <c r="D884" s="25"/>
      <c r="E884" s="25"/>
      <c r="F884" s="25"/>
      <c r="G884" s="25"/>
      <c r="H884" s="25"/>
      <c r="I884" s="25"/>
      <c r="J884" s="25"/>
      <c r="K884" s="25"/>
      <c r="L884" s="25"/>
    </row>
    <row r="885" ht="15.75" customHeight="1">
      <c r="A885" s="25"/>
      <c r="B885" s="25"/>
      <c r="C885" s="25"/>
      <c r="D885" s="25"/>
      <c r="E885" s="25"/>
      <c r="F885" s="25"/>
      <c r="G885" s="25"/>
      <c r="H885" s="25"/>
      <c r="I885" s="25"/>
      <c r="J885" s="25"/>
      <c r="K885" s="25"/>
      <c r="L885" s="25"/>
    </row>
    <row r="886" ht="15.75" customHeight="1">
      <c r="A886" s="25"/>
      <c r="B886" s="25"/>
      <c r="C886" s="25"/>
      <c r="D886" s="25"/>
      <c r="E886" s="25"/>
      <c r="F886" s="25"/>
      <c r="G886" s="25"/>
      <c r="H886" s="25"/>
      <c r="I886" s="25"/>
      <c r="J886" s="25"/>
      <c r="K886" s="25"/>
      <c r="L886" s="25"/>
    </row>
    <row r="887" ht="15.75" customHeight="1">
      <c r="A887" s="25"/>
      <c r="B887" s="25"/>
      <c r="C887" s="25"/>
      <c r="D887" s="25"/>
      <c r="E887" s="25"/>
      <c r="F887" s="25"/>
      <c r="G887" s="25"/>
      <c r="H887" s="25"/>
      <c r="I887" s="25"/>
      <c r="J887" s="25"/>
      <c r="K887" s="25"/>
      <c r="L887" s="25"/>
    </row>
    <row r="888" ht="15.75" customHeight="1">
      <c r="A888" s="25"/>
      <c r="B888" s="25"/>
      <c r="C888" s="25"/>
      <c r="D888" s="25"/>
      <c r="E888" s="25"/>
      <c r="F888" s="25"/>
      <c r="G888" s="25"/>
      <c r="H888" s="25"/>
      <c r="I888" s="25"/>
      <c r="J888" s="25"/>
      <c r="K888" s="25"/>
      <c r="L888" s="25"/>
    </row>
    <row r="889" ht="15.75" customHeight="1">
      <c r="A889" s="25"/>
      <c r="B889" s="25"/>
      <c r="C889" s="25"/>
      <c r="D889" s="25"/>
      <c r="E889" s="25"/>
      <c r="F889" s="25"/>
      <c r="G889" s="25"/>
      <c r="H889" s="25"/>
      <c r="I889" s="25"/>
      <c r="J889" s="25"/>
      <c r="K889" s="25"/>
      <c r="L889" s="25"/>
    </row>
    <row r="890" ht="15.75" customHeight="1">
      <c r="A890" s="25"/>
      <c r="B890" s="25"/>
      <c r="C890" s="25"/>
      <c r="D890" s="25"/>
      <c r="E890" s="25"/>
      <c r="F890" s="25"/>
      <c r="G890" s="25"/>
      <c r="H890" s="25"/>
      <c r="I890" s="25"/>
      <c r="J890" s="25"/>
      <c r="K890" s="25"/>
      <c r="L890" s="25"/>
    </row>
    <row r="891" ht="15.75" customHeight="1">
      <c r="A891" s="25"/>
      <c r="B891" s="25"/>
      <c r="C891" s="25"/>
      <c r="D891" s="25"/>
      <c r="E891" s="25"/>
      <c r="F891" s="25"/>
      <c r="G891" s="25"/>
      <c r="H891" s="25"/>
      <c r="I891" s="25"/>
      <c r="J891" s="25"/>
      <c r="K891" s="25"/>
      <c r="L891" s="25"/>
    </row>
    <row r="892" ht="15.75" customHeight="1">
      <c r="A892" s="25"/>
      <c r="B892" s="25"/>
      <c r="C892" s="25"/>
      <c r="D892" s="25"/>
      <c r="E892" s="25"/>
      <c r="F892" s="25"/>
      <c r="G892" s="25"/>
      <c r="H892" s="25"/>
      <c r="I892" s="25"/>
      <c r="J892" s="25"/>
      <c r="K892" s="25"/>
      <c r="L892" s="25"/>
    </row>
    <row r="893" ht="15.75" customHeight="1">
      <c r="A893" s="25"/>
      <c r="B893" s="25"/>
      <c r="C893" s="25"/>
      <c r="D893" s="25"/>
      <c r="E893" s="25"/>
      <c r="F893" s="25"/>
      <c r="G893" s="25"/>
      <c r="H893" s="25"/>
      <c r="I893" s="25"/>
      <c r="J893" s="25"/>
      <c r="K893" s="25"/>
      <c r="L893" s="25"/>
    </row>
    <row r="894" ht="15.75" customHeight="1">
      <c r="A894" s="25"/>
      <c r="B894" s="25"/>
      <c r="C894" s="25"/>
      <c r="D894" s="25"/>
      <c r="E894" s="25"/>
      <c r="F894" s="25"/>
      <c r="G894" s="25"/>
      <c r="H894" s="25"/>
      <c r="I894" s="25"/>
      <c r="J894" s="25"/>
      <c r="K894" s="25"/>
      <c r="L894" s="25"/>
    </row>
    <row r="895" ht="15.75" customHeight="1">
      <c r="A895" s="25"/>
      <c r="B895" s="25"/>
      <c r="C895" s="25"/>
      <c r="D895" s="25"/>
      <c r="E895" s="25"/>
      <c r="F895" s="25"/>
      <c r="G895" s="25"/>
      <c r="H895" s="25"/>
      <c r="I895" s="25"/>
      <c r="J895" s="25"/>
      <c r="K895" s="25"/>
      <c r="L895" s="25"/>
    </row>
    <row r="896" ht="15.75" customHeight="1">
      <c r="A896" s="25"/>
      <c r="B896" s="25"/>
      <c r="C896" s="25"/>
      <c r="D896" s="25"/>
      <c r="E896" s="25"/>
      <c r="F896" s="25"/>
      <c r="G896" s="25"/>
      <c r="H896" s="25"/>
      <c r="I896" s="25"/>
      <c r="J896" s="25"/>
      <c r="K896" s="25"/>
      <c r="L896" s="25"/>
    </row>
    <row r="897" ht="15.75" customHeight="1">
      <c r="A897" s="25"/>
      <c r="B897" s="25"/>
      <c r="C897" s="25"/>
      <c r="D897" s="25"/>
      <c r="E897" s="25"/>
      <c r="F897" s="25"/>
      <c r="G897" s="25"/>
      <c r="H897" s="25"/>
      <c r="I897" s="25"/>
      <c r="J897" s="25"/>
      <c r="K897" s="25"/>
      <c r="L897" s="25"/>
    </row>
    <row r="898" ht="15.75" customHeight="1">
      <c r="A898" s="25"/>
      <c r="B898" s="25"/>
      <c r="C898" s="25"/>
      <c r="D898" s="25"/>
      <c r="E898" s="25"/>
      <c r="F898" s="25"/>
      <c r="G898" s="25"/>
      <c r="H898" s="25"/>
      <c r="I898" s="25"/>
      <c r="J898" s="25"/>
      <c r="K898" s="25"/>
      <c r="L898" s="25"/>
    </row>
    <row r="899" ht="15.75" customHeight="1">
      <c r="A899" s="25"/>
      <c r="B899" s="25"/>
      <c r="C899" s="25"/>
      <c r="D899" s="25"/>
      <c r="E899" s="25"/>
      <c r="F899" s="25"/>
      <c r="G899" s="25"/>
      <c r="H899" s="25"/>
      <c r="I899" s="25"/>
      <c r="J899" s="25"/>
      <c r="K899" s="25"/>
      <c r="L899" s="25"/>
    </row>
    <row r="900" ht="15.75" customHeight="1">
      <c r="A900" s="25"/>
      <c r="B900" s="25"/>
      <c r="C900" s="25"/>
      <c r="D900" s="25"/>
      <c r="E900" s="25"/>
      <c r="F900" s="25"/>
      <c r="G900" s="25"/>
      <c r="H900" s="25"/>
      <c r="I900" s="25"/>
      <c r="J900" s="25"/>
      <c r="K900" s="25"/>
      <c r="L900" s="25"/>
    </row>
    <row r="901" ht="15.75" customHeight="1">
      <c r="A901" s="25"/>
      <c r="B901" s="25"/>
      <c r="C901" s="25"/>
      <c r="D901" s="25"/>
      <c r="E901" s="25"/>
      <c r="F901" s="25"/>
      <c r="G901" s="25"/>
      <c r="H901" s="25"/>
      <c r="I901" s="25"/>
      <c r="J901" s="25"/>
      <c r="K901" s="25"/>
      <c r="L901" s="25"/>
    </row>
    <row r="902" ht="15.75" customHeight="1">
      <c r="A902" s="25"/>
      <c r="B902" s="25"/>
      <c r="C902" s="25"/>
      <c r="D902" s="25"/>
      <c r="E902" s="25"/>
      <c r="F902" s="25"/>
      <c r="G902" s="25"/>
      <c r="H902" s="25"/>
      <c r="I902" s="25"/>
      <c r="J902" s="25"/>
      <c r="K902" s="25"/>
      <c r="L902" s="25"/>
    </row>
    <row r="903" ht="15.75" customHeight="1">
      <c r="A903" s="25"/>
      <c r="B903" s="25"/>
      <c r="C903" s="25"/>
      <c r="D903" s="25"/>
      <c r="E903" s="25"/>
      <c r="F903" s="25"/>
      <c r="G903" s="25"/>
      <c r="H903" s="25"/>
      <c r="I903" s="25"/>
      <c r="J903" s="25"/>
      <c r="K903" s="25"/>
      <c r="L903" s="25"/>
    </row>
    <row r="904" ht="15.75" customHeight="1">
      <c r="A904" s="25"/>
      <c r="B904" s="25"/>
      <c r="C904" s="25"/>
      <c r="D904" s="25"/>
      <c r="E904" s="25"/>
      <c r="F904" s="25"/>
      <c r="G904" s="25"/>
      <c r="H904" s="25"/>
      <c r="I904" s="25"/>
      <c r="J904" s="25"/>
      <c r="K904" s="25"/>
      <c r="L904" s="25"/>
    </row>
    <row r="905" ht="15.75" customHeight="1">
      <c r="A905" s="25"/>
      <c r="B905" s="25"/>
      <c r="C905" s="25"/>
      <c r="D905" s="25"/>
      <c r="E905" s="25"/>
      <c r="F905" s="25"/>
      <c r="G905" s="25"/>
      <c r="H905" s="25"/>
      <c r="I905" s="25"/>
      <c r="J905" s="25"/>
      <c r="K905" s="25"/>
      <c r="L905" s="25"/>
    </row>
    <row r="906" ht="15.75" customHeight="1">
      <c r="A906" s="25"/>
      <c r="B906" s="25"/>
      <c r="C906" s="25"/>
      <c r="D906" s="25"/>
      <c r="E906" s="25"/>
      <c r="F906" s="25"/>
      <c r="G906" s="25"/>
      <c r="H906" s="25"/>
      <c r="I906" s="25"/>
      <c r="J906" s="25"/>
      <c r="K906" s="25"/>
      <c r="L906" s="25"/>
    </row>
    <row r="907" ht="15.75" customHeight="1">
      <c r="A907" s="25"/>
      <c r="B907" s="25"/>
      <c r="C907" s="25"/>
      <c r="D907" s="25"/>
      <c r="E907" s="25"/>
      <c r="F907" s="25"/>
      <c r="G907" s="25"/>
      <c r="H907" s="25"/>
      <c r="I907" s="25"/>
      <c r="J907" s="25"/>
      <c r="K907" s="25"/>
      <c r="L907" s="25"/>
    </row>
    <row r="908" ht="15.75" customHeight="1">
      <c r="A908" s="25"/>
      <c r="B908" s="25"/>
      <c r="C908" s="25"/>
      <c r="D908" s="25"/>
      <c r="E908" s="25"/>
      <c r="F908" s="25"/>
      <c r="G908" s="25"/>
      <c r="H908" s="25"/>
      <c r="I908" s="25"/>
      <c r="J908" s="25"/>
      <c r="K908" s="25"/>
      <c r="L908" s="25"/>
    </row>
    <row r="909" ht="15.75" customHeight="1">
      <c r="A909" s="25"/>
      <c r="B909" s="25"/>
      <c r="C909" s="25"/>
      <c r="D909" s="25"/>
      <c r="E909" s="25"/>
      <c r="F909" s="25"/>
      <c r="G909" s="25"/>
      <c r="H909" s="25"/>
      <c r="I909" s="25"/>
      <c r="J909" s="25"/>
      <c r="K909" s="25"/>
      <c r="L909" s="25"/>
    </row>
    <row r="910" ht="15.75" customHeight="1">
      <c r="A910" s="25"/>
      <c r="B910" s="25"/>
      <c r="C910" s="25"/>
      <c r="D910" s="25"/>
      <c r="E910" s="25"/>
      <c r="F910" s="25"/>
      <c r="G910" s="25"/>
      <c r="H910" s="25"/>
      <c r="I910" s="25"/>
      <c r="J910" s="25"/>
      <c r="K910" s="25"/>
      <c r="L910" s="25"/>
    </row>
    <row r="911" ht="15.75" customHeight="1">
      <c r="A911" s="25"/>
      <c r="B911" s="25"/>
      <c r="C911" s="25"/>
      <c r="D911" s="25"/>
      <c r="E911" s="25"/>
      <c r="F911" s="25"/>
      <c r="G911" s="25"/>
      <c r="H911" s="25"/>
      <c r="I911" s="25"/>
      <c r="J911" s="25"/>
      <c r="K911" s="25"/>
      <c r="L911" s="25"/>
    </row>
    <row r="912" ht="15.75" customHeight="1">
      <c r="A912" s="25"/>
      <c r="B912" s="25"/>
      <c r="C912" s="25"/>
      <c r="D912" s="25"/>
      <c r="E912" s="25"/>
      <c r="F912" s="25"/>
      <c r="G912" s="25"/>
      <c r="H912" s="25"/>
      <c r="I912" s="25"/>
      <c r="J912" s="25"/>
      <c r="K912" s="25"/>
      <c r="L912" s="25"/>
    </row>
    <row r="913" ht="15.75" customHeight="1">
      <c r="A913" s="25"/>
      <c r="B913" s="25"/>
      <c r="C913" s="25"/>
      <c r="D913" s="25"/>
      <c r="E913" s="25"/>
      <c r="F913" s="25"/>
      <c r="G913" s="25"/>
      <c r="H913" s="25"/>
      <c r="I913" s="25"/>
      <c r="J913" s="25"/>
      <c r="K913" s="25"/>
      <c r="L913" s="25"/>
    </row>
    <row r="914" ht="15.75" customHeight="1">
      <c r="A914" s="25"/>
      <c r="B914" s="25"/>
      <c r="C914" s="25"/>
      <c r="D914" s="25"/>
      <c r="E914" s="25"/>
      <c r="F914" s="25"/>
      <c r="G914" s="25"/>
      <c r="H914" s="25"/>
      <c r="I914" s="25"/>
      <c r="J914" s="25"/>
      <c r="K914" s="25"/>
      <c r="L914" s="25"/>
    </row>
    <row r="915" ht="15.75" customHeight="1">
      <c r="A915" s="25"/>
      <c r="B915" s="25"/>
      <c r="C915" s="25"/>
      <c r="D915" s="25"/>
      <c r="E915" s="25"/>
      <c r="F915" s="25"/>
      <c r="G915" s="25"/>
      <c r="H915" s="25"/>
      <c r="I915" s="25"/>
      <c r="J915" s="25"/>
      <c r="K915" s="25"/>
      <c r="L915" s="25"/>
    </row>
    <row r="916" ht="15.75" customHeight="1">
      <c r="A916" s="25"/>
      <c r="B916" s="25"/>
      <c r="C916" s="25"/>
      <c r="D916" s="25"/>
      <c r="E916" s="25"/>
      <c r="F916" s="25"/>
      <c r="G916" s="25"/>
      <c r="H916" s="25"/>
      <c r="I916" s="25"/>
      <c r="J916" s="25"/>
      <c r="K916" s="25"/>
      <c r="L916" s="25"/>
    </row>
    <row r="917" ht="15.75" customHeight="1">
      <c r="A917" s="25"/>
      <c r="B917" s="25"/>
      <c r="C917" s="25"/>
      <c r="D917" s="25"/>
      <c r="E917" s="25"/>
      <c r="F917" s="25"/>
      <c r="G917" s="25"/>
      <c r="H917" s="25"/>
      <c r="I917" s="25"/>
      <c r="J917" s="25"/>
      <c r="K917" s="25"/>
      <c r="L917" s="25"/>
    </row>
    <row r="918" ht="15.75" customHeight="1">
      <c r="A918" s="25"/>
      <c r="B918" s="25"/>
      <c r="C918" s="25"/>
      <c r="D918" s="25"/>
      <c r="E918" s="25"/>
      <c r="F918" s="25"/>
      <c r="G918" s="25"/>
      <c r="H918" s="25"/>
      <c r="I918" s="25"/>
      <c r="J918" s="25"/>
      <c r="K918" s="25"/>
      <c r="L918" s="25"/>
    </row>
    <row r="919" ht="15.75" customHeight="1">
      <c r="A919" s="25"/>
      <c r="B919" s="25"/>
      <c r="C919" s="25"/>
      <c r="D919" s="25"/>
      <c r="E919" s="25"/>
      <c r="F919" s="25"/>
      <c r="G919" s="25"/>
      <c r="H919" s="25"/>
      <c r="I919" s="25"/>
      <c r="J919" s="25"/>
      <c r="K919" s="25"/>
      <c r="L919" s="25"/>
    </row>
    <row r="920" ht="15.75" customHeight="1">
      <c r="A920" s="25"/>
      <c r="B920" s="25"/>
      <c r="C920" s="25"/>
      <c r="D920" s="25"/>
      <c r="E920" s="25"/>
      <c r="F920" s="25"/>
      <c r="G920" s="25"/>
      <c r="H920" s="25"/>
      <c r="I920" s="25"/>
      <c r="J920" s="25"/>
      <c r="K920" s="25"/>
      <c r="L920" s="25"/>
    </row>
    <row r="921" ht="15.75" customHeight="1">
      <c r="A921" s="25"/>
      <c r="B921" s="25"/>
      <c r="C921" s="25"/>
      <c r="D921" s="25"/>
      <c r="E921" s="25"/>
      <c r="F921" s="25"/>
      <c r="G921" s="25"/>
      <c r="H921" s="25"/>
      <c r="I921" s="25"/>
      <c r="J921" s="25"/>
      <c r="K921" s="25"/>
      <c r="L921" s="25"/>
    </row>
    <row r="922" ht="15.75" customHeight="1">
      <c r="A922" s="25"/>
      <c r="B922" s="25"/>
      <c r="C922" s="25"/>
      <c r="D922" s="25"/>
      <c r="E922" s="25"/>
      <c r="F922" s="25"/>
      <c r="G922" s="25"/>
      <c r="H922" s="25"/>
      <c r="I922" s="25"/>
      <c r="J922" s="25"/>
      <c r="K922" s="25"/>
      <c r="L922" s="25"/>
    </row>
    <row r="923" ht="15.75" customHeight="1">
      <c r="A923" s="25"/>
      <c r="B923" s="25"/>
      <c r="C923" s="25"/>
      <c r="D923" s="25"/>
      <c r="E923" s="25"/>
      <c r="F923" s="25"/>
      <c r="G923" s="25"/>
      <c r="H923" s="25"/>
      <c r="I923" s="25"/>
      <c r="J923" s="25"/>
      <c r="K923" s="25"/>
      <c r="L923" s="25"/>
    </row>
    <row r="924" ht="15.75" customHeight="1">
      <c r="A924" s="25"/>
      <c r="B924" s="25"/>
      <c r="C924" s="25"/>
      <c r="D924" s="25"/>
      <c r="E924" s="25"/>
      <c r="F924" s="25"/>
      <c r="G924" s="25"/>
      <c r="H924" s="25"/>
      <c r="I924" s="25"/>
      <c r="J924" s="25"/>
      <c r="K924" s="25"/>
      <c r="L924" s="25"/>
    </row>
    <row r="925" ht="15.75" customHeight="1">
      <c r="A925" s="25"/>
      <c r="B925" s="25"/>
      <c r="C925" s="25"/>
      <c r="D925" s="25"/>
      <c r="E925" s="25"/>
      <c r="F925" s="25"/>
      <c r="G925" s="25"/>
      <c r="H925" s="25"/>
      <c r="I925" s="25"/>
      <c r="J925" s="25"/>
      <c r="K925" s="25"/>
      <c r="L925" s="25"/>
    </row>
    <row r="926" ht="15.75" customHeight="1">
      <c r="A926" s="25"/>
      <c r="B926" s="25"/>
      <c r="C926" s="25"/>
      <c r="D926" s="25"/>
      <c r="E926" s="25"/>
      <c r="F926" s="25"/>
      <c r="G926" s="25"/>
      <c r="H926" s="25"/>
      <c r="I926" s="25"/>
      <c r="J926" s="25"/>
      <c r="K926" s="25"/>
      <c r="L926" s="25"/>
    </row>
    <row r="927" ht="15.75" customHeight="1">
      <c r="A927" s="25"/>
      <c r="B927" s="25"/>
      <c r="C927" s="25"/>
      <c r="D927" s="25"/>
      <c r="E927" s="25"/>
      <c r="F927" s="25"/>
      <c r="G927" s="25"/>
      <c r="H927" s="25"/>
      <c r="I927" s="25"/>
      <c r="J927" s="25"/>
      <c r="K927" s="25"/>
      <c r="L927" s="25"/>
    </row>
    <row r="928" ht="15.75" customHeight="1">
      <c r="A928" s="25"/>
      <c r="B928" s="25"/>
      <c r="C928" s="25"/>
      <c r="D928" s="25"/>
      <c r="E928" s="25"/>
      <c r="F928" s="25"/>
      <c r="G928" s="25"/>
      <c r="H928" s="25"/>
      <c r="I928" s="25"/>
      <c r="J928" s="25"/>
      <c r="K928" s="25"/>
      <c r="L928" s="25"/>
    </row>
    <row r="929" ht="15.75" customHeight="1">
      <c r="A929" s="25"/>
      <c r="B929" s="25"/>
      <c r="C929" s="25"/>
      <c r="D929" s="25"/>
      <c r="E929" s="25"/>
      <c r="F929" s="25"/>
      <c r="G929" s="25"/>
      <c r="H929" s="25"/>
      <c r="I929" s="25"/>
      <c r="J929" s="25"/>
      <c r="K929" s="25"/>
      <c r="L929" s="25"/>
    </row>
    <row r="930" ht="15.75" customHeight="1">
      <c r="A930" s="25"/>
      <c r="B930" s="25"/>
      <c r="C930" s="25"/>
      <c r="D930" s="25"/>
      <c r="E930" s="25"/>
      <c r="F930" s="25"/>
      <c r="G930" s="25"/>
      <c r="H930" s="25"/>
      <c r="I930" s="25"/>
      <c r="J930" s="25"/>
      <c r="K930" s="25"/>
      <c r="L930" s="25"/>
    </row>
    <row r="931" ht="15.75" customHeight="1">
      <c r="A931" s="25"/>
      <c r="B931" s="25"/>
      <c r="C931" s="25"/>
      <c r="D931" s="25"/>
      <c r="E931" s="25"/>
      <c r="F931" s="25"/>
      <c r="G931" s="25"/>
      <c r="H931" s="25"/>
      <c r="I931" s="25"/>
      <c r="J931" s="25"/>
      <c r="K931" s="25"/>
      <c r="L931" s="25"/>
    </row>
    <row r="932" ht="15.75" customHeight="1">
      <c r="A932" s="25"/>
      <c r="B932" s="25"/>
      <c r="C932" s="25"/>
      <c r="D932" s="25"/>
      <c r="E932" s="25"/>
      <c r="F932" s="25"/>
      <c r="G932" s="25"/>
      <c r="H932" s="25"/>
      <c r="I932" s="25"/>
      <c r="J932" s="25"/>
      <c r="K932" s="25"/>
      <c r="L932" s="25"/>
    </row>
    <row r="933" ht="15.75" customHeight="1">
      <c r="A933" s="25"/>
      <c r="B933" s="25"/>
      <c r="C933" s="25"/>
      <c r="D933" s="25"/>
      <c r="E933" s="25"/>
      <c r="F933" s="25"/>
      <c r="G933" s="25"/>
      <c r="H933" s="25"/>
      <c r="I933" s="25"/>
      <c r="J933" s="25"/>
      <c r="K933" s="25"/>
      <c r="L933" s="25"/>
    </row>
    <row r="934" ht="15.75" customHeight="1">
      <c r="A934" s="25"/>
      <c r="B934" s="25"/>
      <c r="C934" s="25"/>
      <c r="D934" s="25"/>
      <c r="E934" s="25"/>
      <c r="F934" s="25"/>
      <c r="G934" s="25"/>
      <c r="H934" s="25"/>
      <c r="I934" s="25"/>
      <c r="J934" s="25"/>
      <c r="K934" s="25"/>
      <c r="L934" s="25"/>
    </row>
    <row r="935" ht="15.75" customHeight="1">
      <c r="A935" s="25"/>
      <c r="B935" s="25"/>
      <c r="C935" s="25"/>
      <c r="D935" s="25"/>
      <c r="E935" s="25"/>
      <c r="F935" s="25"/>
      <c r="G935" s="25"/>
      <c r="H935" s="25"/>
      <c r="I935" s="25"/>
      <c r="J935" s="25"/>
      <c r="K935" s="25"/>
      <c r="L935" s="25"/>
    </row>
    <row r="936" ht="15.75" customHeight="1">
      <c r="A936" s="25"/>
      <c r="B936" s="25"/>
      <c r="C936" s="25"/>
      <c r="D936" s="25"/>
      <c r="E936" s="25"/>
      <c r="F936" s="25"/>
      <c r="G936" s="25"/>
      <c r="H936" s="25"/>
      <c r="I936" s="25"/>
      <c r="J936" s="25"/>
      <c r="K936" s="25"/>
      <c r="L936" s="25"/>
    </row>
    <row r="937" ht="15.75" customHeight="1">
      <c r="A937" s="25"/>
      <c r="B937" s="25"/>
      <c r="C937" s="25"/>
      <c r="D937" s="25"/>
      <c r="E937" s="25"/>
      <c r="F937" s="25"/>
      <c r="G937" s="25"/>
      <c r="H937" s="25"/>
      <c r="I937" s="25"/>
      <c r="J937" s="25"/>
      <c r="K937" s="25"/>
      <c r="L937" s="25"/>
    </row>
    <row r="938" ht="15.75" customHeight="1">
      <c r="A938" s="25"/>
      <c r="B938" s="25"/>
      <c r="C938" s="25"/>
      <c r="D938" s="25"/>
      <c r="E938" s="25"/>
      <c r="F938" s="25"/>
      <c r="G938" s="25"/>
      <c r="H938" s="25"/>
      <c r="I938" s="25"/>
      <c r="J938" s="25"/>
      <c r="K938" s="25"/>
      <c r="L938" s="25"/>
    </row>
    <row r="939" ht="15.75" customHeight="1">
      <c r="A939" s="25"/>
      <c r="B939" s="25"/>
      <c r="C939" s="25"/>
      <c r="D939" s="25"/>
      <c r="E939" s="25"/>
      <c r="F939" s="25"/>
      <c r="G939" s="25"/>
      <c r="H939" s="25"/>
      <c r="I939" s="25"/>
      <c r="J939" s="25"/>
      <c r="K939" s="25"/>
      <c r="L939" s="25"/>
    </row>
    <row r="940" ht="15.75" customHeight="1">
      <c r="A940" s="25"/>
      <c r="B940" s="25"/>
      <c r="C940" s="25"/>
      <c r="D940" s="25"/>
      <c r="E940" s="25"/>
      <c r="F940" s="25"/>
      <c r="G940" s="25"/>
      <c r="H940" s="25"/>
      <c r="I940" s="25"/>
      <c r="J940" s="25"/>
      <c r="K940" s="25"/>
      <c r="L940" s="25"/>
    </row>
    <row r="941" ht="15.75" customHeight="1">
      <c r="A941" s="25"/>
      <c r="B941" s="25"/>
      <c r="C941" s="25"/>
      <c r="D941" s="25"/>
      <c r="E941" s="25"/>
      <c r="F941" s="25"/>
      <c r="G941" s="25"/>
      <c r="H941" s="25"/>
      <c r="I941" s="25"/>
      <c r="J941" s="25"/>
      <c r="K941" s="25"/>
      <c r="L941" s="25"/>
    </row>
    <row r="942" ht="15.75" customHeight="1">
      <c r="A942" s="25"/>
      <c r="B942" s="25"/>
      <c r="C942" s="25"/>
      <c r="D942" s="25"/>
      <c r="E942" s="25"/>
      <c r="F942" s="25"/>
      <c r="G942" s="25"/>
      <c r="H942" s="25"/>
      <c r="I942" s="25"/>
      <c r="J942" s="25"/>
      <c r="K942" s="25"/>
      <c r="L942" s="25"/>
    </row>
    <row r="943" ht="15.75" customHeight="1">
      <c r="A943" s="25"/>
      <c r="B943" s="25"/>
      <c r="C943" s="25"/>
      <c r="D943" s="25"/>
      <c r="E943" s="25"/>
      <c r="F943" s="25"/>
      <c r="G943" s="25"/>
      <c r="H943" s="25"/>
      <c r="I943" s="25"/>
      <c r="J943" s="25"/>
      <c r="K943" s="25"/>
      <c r="L943" s="25"/>
    </row>
    <row r="944" ht="15.75" customHeight="1">
      <c r="A944" s="25"/>
      <c r="B944" s="25"/>
      <c r="C944" s="25"/>
      <c r="D944" s="25"/>
      <c r="E944" s="25"/>
      <c r="F944" s="25"/>
      <c r="G944" s="25"/>
      <c r="H944" s="25"/>
      <c r="I944" s="25"/>
      <c r="J944" s="25"/>
      <c r="K944" s="25"/>
      <c r="L944" s="25"/>
    </row>
    <row r="945" ht="15.75" customHeight="1">
      <c r="A945" s="25"/>
      <c r="B945" s="25"/>
      <c r="C945" s="25"/>
      <c r="D945" s="25"/>
      <c r="E945" s="25"/>
      <c r="F945" s="25"/>
      <c r="G945" s="25"/>
      <c r="H945" s="25"/>
      <c r="I945" s="25"/>
      <c r="J945" s="25"/>
      <c r="K945" s="25"/>
      <c r="L945" s="25"/>
    </row>
    <row r="946" ht="15.75" customHeight="1">
      <c r="A946" s="25"/>
      <c r="B946" s="25"/>
      <c r="C946" s="25"/>
      <c r="D946" s="25"/>
      <c r="E946" s="25"/>
      <c r="F946" s="25"/>
      <c r="G946" s="25"/>
      <c r="H946" s="25"/>
      <c r="I946" s="25"/>
      <c r="J946" s="25"/>
      <c r="K946" s="25"/>
      <c r="L946" s="25"/>
    </row>
    <row r="947" ht="15.75" customHeight="1">
      <c r="A947" s="25"/>
      <c r="B947" s="25"/>
      <c r="C947" s="25"/>
      <c r="D947" s="25"/>
      <c r="E947" s="25"/>
      <c r="F947" s="25"/>
      <c r="G947" s="25"/>
      <c r="H947" s="25"/>
      <c r="I947" s="25"/>
      <c r="J947" s="25"/>
      <c r="K947" s="25"/>
      <c r="L947" s="25"/>
    </row>
    <row r="948" ht="15.75" customHeight="1">
      <c r="A948" s="25"/>
      <c r="B948" s="25"/>
      <c r="C948" s="25"/>
      <c r="D948" s="25"/>
      <c r="E948" s="25"/>
      <c r="F948" s="25"/>
      <c r="G948" s="25"/>
      <c r="H948" s="25"/>
      <c r="I948" s="25"/>
      <c r="J948" s="25"/>
      <c r="K948" s="25"/>
      <c r="L948" s="25"/>
    </row>
    <row r="949" ht="15.75" customHeight="1">
      <c r="A949" s="25"/>
      <c r="B949" s="25"/>
      <c r="C949" s="25"/>
      <c r="D949" s="25"/>
      <c r="E949" s="25"/>
      <c r="F949" s="25"/>
      <c r="G949" s="25"/>
      <c r="H949" s="25"/>
      <c r="I949" s="25"/>
      <c r="J949" s="25"/>
      <c r="K949" s="25"/>
      <c r="L949" s="25"/>
    </row>
    <row r="950" ht="15.75" customHeight="1">
      <c r="A950" s="25"/>
      <c r="B950" s="25"/>
      <c r="C950" s="25"/>
      <c r="D950" s="25"/>
      <c r="E950" s="25"/>
      <c r="F950" s="25"/>
      <c r="G950" s="25"/>
      <c r="H950" s="25"/>
      <c r="I950" s="25"/>
      <c r="J950" s="25"/>
      <c r="K950" s="25"/>
      <c r="L950" s="25"/>
    </row>
    <row r="951" ht="15.75" customHeight="1">
      <c r="A951" s="25"/>
      <c r="B951" s="25"/>
      <c r="C951" s="25"/>
      <c r="D951" s="25"/>
      <c r="E951" s="25"/>
      <c r="F951" s="25"/>
      <c r="G951" s="25"/>
      <c r="H951" s="25"/>
      <c r="I951" s="25"/>
      <c r="J951" s="25"/>
      <c r="K951" s="25"/>
      <c r="L951" s="25"/>
    </row>
    <row r="952" ht="15.75" customHeight="1">
      <c r="A952" s="25"/>
      <c r="B952" s="25"/>
      <c r="C952" s="25"/>
      <c r="D952" s="25"/>
      <c r="E952" s="25"/>
      <c r="F952" s="25"/>
      <c r="G952" s="25"/>
      <c r="H952" s="25"/>
      <c r="I952" s="25"/>
      <c r="J952" s="25"/>
      <c r="K952" s="25"/>
      <c r="L952" s="25"/>
    </row>
    <row r="953" ht="15.75" customHeight="1">
      <c r="A953" s="25"/>
      <c r="B953" s="25"/>
      <c r="C953" s="25"/>
      <c r="D953" s="25"/>
      <c r="E953" s="25"/>
      <c r="F953" s="25"/>
      <c r="G953" s="25"/>
      <c r="H953" s="25"/>
      <c r="I953" s="25"/>
      <c r="J953" s="25"/>
      <c r="K953" s="25"/>
      <c r="L953" s="25"/>
    </row>
    <row r="954" ht="15.75" customHeight="1">
      <c r="A954" s="25"/>
      <c r="B954" s="25"/>
      <c r="C954" s="25"/>
      <c r="D954" s="25"/>
      <c r="E954" s="25"/>
      <c r="F954" s="25"/>
      <c r="G954" s="25"/>
      <c r="H954" s="25"/>
      <c r="I954" s="25"/>
      <c r="J954" s="25"/>
      <c r="K954" s="25"/>
      <c r="L954" s="25"/>
    </row>
    <row r="955" ht="15.75" customHeight="1">
      <c r="A955" s="25"/>
      <c r="B955" s="25"/>
      <c r="C955" s="25"/>
      <c r="D955" s="25"/>
      <c r="E955" s="25"/>
      <c r="F955" s="25"/>
      <c r="G955" s="25"/>
      <c r="H955" s="25"/>
      <c r="I955" s="25"/>
      <c r="J955" s="25"/>
      <c r="K955" s="25"/>
      <c r="L955" s="25"/>
    </row>
    <row r="956" ht="15.75" customHeight="1">
      <c r="A956" s="25"/>
      <c r="B956" s="25"/>
      <c r="C956" s="25"/>
      <c r="D956" s="25"/>
      <c r="E956" s="25"/>
      <c r="F956" s="25"/>
      <c r="G956" s="25"/>
      <c r="H956" s="25"/>
      <c r="I956" s="25"/>
      <c r="J956" s="25"/>
      <c r="K956" s="25"/>
      <c r="L956" s="25"/>
    </row>
    <row r="957" ht="15.75" customHeight="1">
      <c r="A957" s="25"/>
      <c r="B957" s="25"/>
      <c r="C957" s="25"/>
      <c r="D957" s="25"/>
      <c r="E957" s="25"/>
      <c r="F957" s="25"/>
      <c r="G957" s="25"/>
      <c r="H957" s="25"/>
      <c r="I957" s="25"/>
      <c r="J957" s="25"/>
      <c r="K957" s="25"/>
      <c r="L957" s="25"/>
    </row>
    <row r="958" ht="15.75" customHeight="1">
      <c r="A958" s="25"/>
      <c r="B958" s="25"/>
      <c r="C958" s="25"/>
      <c r="D958" s="25"/>
      <c r="E958" s="25"/>
      <c r="F958" s="25"/>
      <c r="G958" s="25"/>
      <c r="H958" s="25"/>
      <c r="I958" s="25"/>
      <c r="J958" s="25"/>
      <c r="K958" s="25"/>
      <c r="L958" s="25"/>
    </row>
    <row r="959" ht="15.75" customHeight="1">
      <c r="A959" s="25"/>
      <c r="B959" s="25"/>
      <c r="C959" s="25"/>
      <c r="D959" s="25"/>
      <c r="E959" s="25"/>
      <c r="F959" s="25"/>
      <c r="G959" s="25"/>
      <c r="H959" s="25"/>
      <c r="I959" s="25"/>
      <c r="J959" s="25"/>
      <c r="K959" s="25"/>
      <c r="L959" s="25"/>
    </row>
    <row r="960" ht="15.75" customHeight="1">
      <c r="A960" s="25"/>
      <c r="B960" s="25"/>
      <c r="C960" s="25"/>
      <c r="D960" s="25"/>
      <c r="E960" s="25"/>
      <c r="F960" s="25"/>
      <c r="G960" s="25"/>
      <c r="H960" s="25"/>
      <c r="I960" s="25"/>
      <c r="J960" s="25"/>
      <c r="K960" s="25"/>
      <c r="L960" s="25"/>
    </row>
    <row r="961" ht="15.75" customHeight="1">
      <c r="A961" s="25"/>
      <c r="B961" s="25"/>
      <c r="C961" s="25"/>
      <c r="D961" s="25"/>
      <c r="E961" s="25"/>
      <c r="F961" s="25"/>
      <c r="G961" s="25"/>
      <c r="H961" s="25"/>
      <c r="I961" s="25"/>
      <c r="J961" s="25"/>
      <c r="K961" s="25"/>
      <c r="L961" s="25"/>
    </row>
    <row r="962" ht="15.75" customHeight="1">
      <c r="A962" s="25"/>
      <c r="B962" s="25"/>
      <c r="C962" s="25"/>
      <c r="D962" s="25"/>
      <c r="E962" s="25"/>
      <c r="F962" s="25"/>
      <c r="G962" s="25"/>
      <c r="H962" s="25"/>
      <c r="I962" s="25"/>
      <c r="J962" s="25"/>
      <c r="K962" s="25"/>
      <c r="L962" s="25"/>
    </row>
    <row r="963" ht="15.75" customHeight="1">
      <c r="A963" s="25"/>
      <c r="B963" s="25"/>
      <c r="C963" s="25"/>
      <c r="D963" s="25"/>
      <c r="E963" s="25"/>
      <c r="F963" s="25"/>
      <c r="G963" s="25"/>
      <c r="H963" s="25"/>
      <c r="I963" s="25"/>
      <c r="J963" s="25"/>
      <c r="K963" s="25"/>
      <c r="L963" s="25"/>
    </row>
    <row r="964" ht="15.75" customHeight="1">
      <c r="A964" s="25"/>
      <c r="B964" s="25"/>
      <c r="C964" s="25"/>
      <c r="D964" s="25"/>
      <c r="E964" s="25"/>
      <c r="F964" s="25"/>
      <c r="G964" s="25"/>
      <c r="H964" s="25"/>
      <c r="I964" s="25"/>
      <c r="J964" s="25"/>
      <c r="K964" s="25"/>
      <c r="L964" s="25"/>
    </row>
    <row r="965" ht="15.75" customHeight="1">
      <c r="A965" s="25"/>
      <c r="B965" s="25"/>
      <c r="C965" s="25"/>
      <c r="D965" s="25"/>
      <c r="E965" s="25"/>
      <c r="F965" s="25"/>
      <c r="G965" s="25"/>
      <c r="H965" s="25"/>
      <c r="I965" s="25"/>
      <c r="J965" s="25"/>
      <c r="K965" s="25"/>
      <c r="L965" s="25"/>
    </row>
    <row r="966" ht="15.75" customHeight="1">
      <c r="A966" s="25"/>
      <c r="B966" s="25"/>
      <c r="C966" s="25"/>
      <c r="D966" s="25"/>
      <c r="E966" s="25"/>
      <c r="F966" s="25"/>
      <c r="G966" s="25"/>
      <c r="H966" s="25"/>
      <c r="I966" s="25"/>
      <c r="J966" s="25"/>
      <c r="K966" s="25"/>
      <c r="L966" s="25"/>
    </row>
    <row r="967" ht="15.75" customHeight="1">
      <c r="A967" s="25"/>
      <c r="B967" s="25"/>
      <c r="C967" s="25"/>
      <c r="D967" s="25"/>
      <c r="E967" s="25"/>
      <c r="F967" s="25"/>
      <c r="G967" s="25"/>
      <c r="H967" s="25"/>
      <c r="I967" s="25"/>
      <c r="J967" s="25"/>
      <c r="K967" s="25"/>
      <c r="L967" s="25"/>
    </row>
    <row r="968" ht="15.75" customHeight="1">
      <c r="A968" s="25"/>
      <c r="B968" s="25"/>
      <c r="C968" s="25"/>
      <c r="D968" s="25"/>
      <c r="E968" s="25"/>
      <c r="F968" s="25"/>
      <c r="G968" s="25"/>
      <c r="H968" s="25"/>
      <c r="I968" s="25"/>
      <c r="J968" s="25"/>
      <c r="K968" s="25"/>
      <c r="L968" s="25"/>
    </row>
    <row r="969" ht="15.75" customHeight="1">
      <c r="A969" s="25"/>
      <c r="B969" s="25"/>
      <c r="C969" s="25"/>
      <c r="D969" s="25"/>
      <c r="E969" s="25"/>
      <c r="F969" s="25"/>
      <c r="G969" s="25"/>
      <c r="H969" s="25"/>
      <c r="I969" s="25"/>
      <c r="J969" s="25"/>
      <c r="K969" s="25"/>
      <c r="L969" s="25"/>
    </row>
    <row r="970" ht="15.75" customHeight="1">
      <c r="A970" s="25"/>
      <c r="B970" s="25"/>
      <c r="C970" s="25"/>
      <c r="D970" s="25"/>
      <c r="E970" s="25"/>
      <c r="F970" s="25"/>
      <c r="G970" s="25"/>
      <c r="H970" s="25"/>
      <c r="I970" s="25"/>
      <c r="J970" s="25"/>
      <c r="K970" s="25"/>
      <c r="L970" s="25"/>
    </row>
    <row r="971" ht="15.75" customHeight="1">
      <c r="A971" s="25"/>
      <c r="B971" s="25"/>
      <c r="C971" s="25"/>
      <c r="D971" s="25"/>
      <c r="E971" s="25"/>
      <c r="F971" s="25"/>
      <c r="G971" s="25"/>
      <c r="H971" s="25"/>
      <c r="I971" s="25"/>
      <c r="J971" s="25"/>
      <c r="K971" s="25"/>
      <c r="L971" s="25"/>
    </row>
    <row r="972" ht="15.75" customHeight="1">
      <c r="A972" s="25"/>
      <c r="B972" s="25"/>
      <c r="C972" s="25"/>
      <c r="D972" s="25"/>
      <c r="E972" s="25"/>
      <c r="F972" s="25"/>
      <c r="G972" s="25"/>
      <c r="H972" s="25"/>
      <c r="I972" s="25"/>
      <c r="J972" s="25"/>
      <c r="K972" s="25"/>
      <c r="L972" s="25"/>
    </row>
    <row r="973" ht="15.75" customHeight="1">
      <c r="A973" s="25"/>
      <c r="B973" s="25"/>
      <c r="C973" s="25"/>
      <c r="D973" s="25"/>
      <c r="E973" s="25"/>
      <c r="F973" s="25"/>
      <c r="G973" s="25"/>
      <c r="H973" s="25"/>
      <c r="I973" s="25"/>
      <c r="J973" s="25"/>
      <c r="K973" s="25"/>
      <c r="L973" s="25"/>
    </row>
    <row r="974" ht="15.75" customHeight="1">
      <c r="A974" s="25"/>
      <c r="B974" s="25"/>
      <c r="C974" s="25"/>
      <c r="D974" s="25"/>
      <c r="E974" s="25"/>
      <c r="F974" s="25"/>
      <c r="G974" s="25"/>
      <c r="H974" s="25"/>
      <c r="I974" s="25"/>
      <c r="J974" s="25"/>
      <c r="K974" s="25"/>
      <c r="L974" s="25"/>
    </row>
    <row r="975" ht="15.75" customHeight="1">
      <c r="A975" s="25"/>
      <c r="B975" s="25"/>
      <c r="C975" s="25"/>
      <c r="D975" s="25"/>
      <c r="E975" s="25"/>
      <c r="F975" s="25"/>
      <c r="G975" s="25"/>
      <c r="H975" s="25"/>
      <c r="I975" s="25"/>
      <c r="J975" s="25"/>
      <c r="K975" s="25"/>
      <c r="L975" s="25"/>
    </row>
    <row r="976" ht="15.75" customHeight="1">
      <c r="A976" s="25"/>
      <c r="B976" s="25"/>
      <c r="C976" s="25"/>
      <c r="D976" s="25"/>
      <c r="E976" s="25"/>
      <c r="F976" s="25"/>
      <c r="G976" s="25"/>
      <c r="H976" s="25"/>
      <c r="I976" s="25"/>
      <c r="J976" s="25"/>
      <c r="K976" s="25"/>
      <c r="L976" s="25"/>
    </row>
    <row r="977" ht="15.75" customHeight="1">
      <c r="A977" s="25"/>
      <c r="B977" s="25"/>
      <c r="C977" s="25"/>
      <c r="D977" s="25"/>
      <c r="E977" s="25"/>
      <c r="F977" s="25"/>
      <c r="G977" s="25"/>
      <c r="H977" s="25"/>
      <c r="I977" s="25"/>
      <c r="J977" s="25"/>
      <c r="K977" s="25"/>
      <c r="L977" s="25"/>
    </row>
    <row r="978" ht="15.75" customHeight="1">
      <c r="A978" s="25"/>
      <c r="B978" s="25"/>
      <c r="C978" s="25"/>
      <c r="D978" s="25"/>
      <c r="E978" s="25"/>
      <c r="F978" s="25"/>
      <c r="G978" s="25"/>
      <c r="H978" s="25"/>
      <c r="I978" s="25"/>
      <c r="J978" s="25"/>
      <c r="K978" s="25"/>
      <c r="L978" s="25"/>
    </row>
    <row r="979" ht="15.75" customHeight="1">
      <c r="A979" s="25"/>
      <c r="B979" s="25"/>
      <c r="C979" s="25"/>
      <c r="D979" s="25"/>
      <c r="E979" s="25"/>
      <c r="F979" s="25"/>
      <c r="G979" s="25"/>
      <c r="H979" s="25"/>
      <c r="I979" s="25"/>
      <c r="J979" s="25"/>
      <c r="K979" s="25"/>
      <c r="L979" s="25"/>
    </row>
    <row r="980" ht="15.75" customHeight="1">
      <c r="A980" s="25"/>
      <c r="B980" s="25"/>
      <c r="C980" s="25"/>
      <c r="D980" s="25"/>
      <c r="E980" s="25"/>
      <c r="F980" s="25"/>
      <c r="G980" s="25"/>
      <c r="H980" s="25"/>
      <c r="I980" s="25"/>
      <c r="J980" s="25"/>
      <c r="K980" s="25"/>
      <c r="L980" s="25"/>
    </row>
    <row r="981" ht="15.75" customHeight="1">
      <c r="A981" s="25"/>
      <c r="B981" s="25"/>
      <c r="C981" s="25"/>
      <c r="D981" s="25"/>
      <c r="E981" s="25"/>
      <c r="F981" s="25"/>
      <c r="G981" s="25"/>
      <c r="H981" s="25"/>
      <c r="I981" s="25"/>
      <c r="J981" s="25"/>
      <c r="K981" s="25"/>
      <c r="L981" s="25"/>
    </row>
    <row r="982" ht="15.75" customHeight="1">
      <c r="A982" s="25"/>
      <c r="B982" s="25"/>
      <c r="C982" s="25"/>
      <c r="D982" s="25"/>
      <c r="E982" s="25"/>
      <c r="F982" s="25"/>
      <c r="G982" s="25"/>
      <c r="H982" s="25"/>
      <c r="I982" s="25"/>
      <c r="J982" s="25"/>
      <c r="K982" s="25"/>
      <c r="L982" s="25"/>
    </row>
    <row r="983" ht="15.75" customHeight="1">
      <c r="A983" s="25"/>
      <c r="B983" s="25"/>
      <c r="C983" s="25"/>
      <c r="D983" s="25"/>
      <c r="E983" s="25"/>
      <c r="F983" s="25"/>
      <c r="G983" s="25"/>
      <c r="H983" s="25"/>
      <c r="I983" s="25"/>
      <c r="J983" s="25"/>
      <c r="K983" s="25"/>
      <c r="L983" s="25"/>
    </row>
    <row r="984" ht="15.75" customHeight="1">
      <c r="A984" s="25"/>
      <c r="B984" s="25"/>
      <c r="C984" s="25"/>
      <c r="D984" s="25"/>
      <c r="E984" s="25"/>
      <c r="F984" s="25"/>
      <c r="G984" s="25"/>
      <c r="H984" s="25"/>
      <c r="I984" s="25"/>
      <c r="J984" s="25"/>
      <c r="K984" s="25"/>
      <c r="L984" s="25"/>
    </row>
    <row r="985" ht="15.75" customHeight="1">
      <c r="A985" s="25"/>
      <c r="B985" s="25"/>
      <c r="C985" s="25"/>
      <c r="D985" s="25"/>
      <c r="E985" s="25"/>
      <c r="F985" s="25"/>
      <c r="G985" s="25"/>
      <c r="H985" s="25"/>
      <c r="I985" s="25"/>
      <c r="J985" s="25"/>
      <c r="K985" s="25"/>
      <c r="L985" s="25"/>
    </row>
    <row r="986" ht="15.75" customHeight="1">
      <c r="A986" s="25"/>
      <c r="B986" s="25"/>
      <c r="C986" s="25"/>
      <c r="D986" s="25"/>
      <c r="E986" s="25"/>
      <c r="F986" s="25"/>
      <c r="G986" s="25"/>
      <c r="H986" s="25"/>
      <c r="I986" s="25"/>
      <c r="J986" s="25"/>
      <c r="K986" s="25"/>
      <c r="L986" s="25"/>
    </row>
    <row r="987" ht="15.75" customHeight="1">
      <c r="A987" s="25"/>
      <c r="B987" s="25"/>
      <c r="C987" s="25"/>
      <c r="D987" s="25"/>
      <c r="E987" s="25"/>
      <c r="F987" s="25"/>
      <c r="G987" s="25"/>
      <c r="H987" s="25"/>
      <c r="I987" s="25"/>
      <c r="J987" s="25"/>
      <c r="K987" s="25"/>
      <c r="L987" s="25"/>
    </row>
    <row r="988" ht="15.75" customHeight="1">
      <c r="A988" s="25"/>
      <c r="B988" s="25"/>
      <c r="C988" s="25"/>
      <c r="D988" s="25"/>
      <c r="E988" s="25"/>
      <c r="F988" s="25"/>
      <c r="G988" s="25"/>
      <c r="H988" s="25"/>
      <c r="I988" s="25"/>
      <c r="J988" s="25"/>
      <c r="K988" s="25"/>
      <c r="L988" s="25"/>
    </row>
    <row r="989" ht="15.75" customHeight="1">
      <c r="A989" s="25"/>
      <c r="B989" s="25"/>
      <c r="C989" s="25"/>
      <c r="D989" s="25"/>
      <c r="E989" s="25"/>
      <c r="F989" s="25"/>
      <c r="G989" s="25"/>
      <c r="H989" s="25"/>
      <c r="I989" s="25"/>
      <c r="J989" s="25"/>
      <c r="K989" s="25"/>
      <c r="L989" s="25"/>
    </row>
    <row r="990" ht="15.75" customHeight="1">
      <c r="A990" s="25"/>
      <c r="B990" s="25"/>
      <c r="C990" s="25"/>
      <c r="D990" s="25"/>
      <c r="E990" s="25"/>
      <c r="F990" s="25"/>
      <c r="G990" s="25"/>
      <c r="H990" s="25"/>
      <c r="I990" s="25"/>
      <c r="J990" s="25"/>
      <c r="K990" s="25"/>
      <c r="L990" s="25"/>
    </row>
    <row r="991" ht="15.75" customHeight="1">
      <c r="A991" s="25"/>
      <c r="B991" s="25"/>
      <c r="C991" s="25"/>
      <c r="D991" s="25"/>
      <c r="E991" s="25"/>
      <c r="F991" s="25"/>
      <c r="G991" s="25"/>
      <c r="H991" s="25"/>
      <c r="I991" s="25"/>
      <c r="J991" s="25"/>
      <c r="K991" s="25"/>
      <c r="L991" s="25"/>
    </row>
    <row r="992" ht="15.75" customHeight="1">
      <c r="A992" s="25"/>
      <c r="B992" s="25"/>
      <c r="C992" s="25"/>
      <c r="D992" s="25"/>
      <c r="E992" s="25"/>
      <c r="F992" s="25"/>
      <c r="G992" s="25"/>
      <c r="H992" s="25"/>
      <c r="I992" s="25"/>
      <c r="J992" s="25"/>
      <c r="K992" s="25"/>
      <c r="L992" s="25"/>
    </row>
    <row r="993" ht="15.75" customHeight="1">
      <c r="A993" s="25"/>
      <c r="B993" s="25"/>
      <c r="C993" s="25"/>
      <c r="D993" s="25"/>
      <c r="E993" s="25"/>
      <c r="F993" s="25"/>
      <c r="G993" s="25"/>
      <c r="H993" s="25"/>
      <c r="I993" s="25"/>
      <c r="J993" s="25"/>
      <c r="K993" s="25"/>
      <c r="L993" s="25"/>
    </row>
    <row r="994" ht="15.75" customHeight="1">
      <c r="A994" s="25"/>
      <c r="B994" s="25"/>
      <c r="C994" s="25"/>
      <c r="D994" s="25"/>
      <c r="E994" s="25"/>
      <c r="F994" s="25"/>
      <c r="G994" s="25"/>
      <c r="H994" s="25"/>
      <c r="I994" s="25"/>
      <c r="J994" s="25"/>
      <c r="K994" s="25"/>
      <c r="L994" s="25"/>
    </row>
    <row r="995" ht="15.75" customHeight="1">
      <c r="A995" s="25"/>
      <c r="B995" s="25"/>
      <c r="C995" s="25"/>
      <c r="D995" s="25"/>
      <c r="E995" s="25"/>
      <c r="F995" s="25"/>
      <c r="G995" s="25"/>
      <c r="H995" s="25"/>
      <c r="I995" s="25"/>
      <c r="J995" s="25"/>
      <c r="K995" s="25"/>
      <c r="L995" s="25"/>
    </row>
  </sheetData>
  <mergeCells count="11">
    <mergeCell ref="F14:I14"/>
    <mergeCell ref="E37:K37"/>
    <mergeCell ref="E39:K39"/>
    <mergeCell ref="E40:K40"/>
    <mergeCell ref="E6:K6"/>
    <mergeCell ref="E8:K8"/>
    <mergeCell ref="E10:I10"/>
    <mergeCell ref="E11:I11"/>
    <mergeCell ref="E12:I12"/>
    <mergeCell ref="E13:E16"/>
    <mergeCell ref="F13:I13"/>
  </mergeCells>
  <printOptions/>
  <pageMargins bottom="0.75" footer="0.0" header="0.0" left="0.7" right="0.7" top="0.75"/>
  <pageSetup orientation="landscape"/>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8.63"/>
    <col customWidth="1" min="3" max="3" width="4.13"/>
    <col customWidth="1" min="4" max="4" width="26.13"/>
    <col customWidth="1" min="5" max="5" width="18.0"/>
    <col customWidth="1" min="6" max="6" width="21.25"/>
    <col customWidth="1" min="7" max="7" width="17.88"/>
    <col customWidth="1" min="8" max="8" width="28.13"/>
    <col customWidth="1" min="9" max="17" width="8.63"/>
    <col customWidth="1" min="18" max="18" width="43.25"/>
    <col customWidth="1" min="19" max="29" width="8.63"/>
  </cols>
  <sheetData>
    <row r="2">
      <c r="C2" s="1183"/>
      <c r="D2" s="639"/>
    </row>
    <row r="3">
      <c r="C3" s="639"/>
      <c r="D3" s="1184" t="s">
        <v>1283</v>
      </c>
      <c r="E3" s="1185"/>
      <c r="F3" s="1185"/>
      <c r="G3" s="1185"/>
      <c r="H3" s="1185"/>
      <c r="I3" s="66"/>
      <c r="J3" s="66"/>
      <c r="K3" s="66"/>
      <c r="L3" s="66"/>
      <c r="M3" s="66"/>
      <c r="N3" s="66"/>
      <c r="O3" s="66"/>
      <c r="P3" s="66"/>
      <c r="Q3" s="66"/>
      <c r="R3" s="66"/>
      <c r="S3" s="66"/>
      <c r="T3" s="66"/>
      <c r="U3" s="66"/>
      <c r="V3" s="66"/>
      <c r="W3" s="66"/>
      <c r="X3" s="66"/>
      <c r="Y3" s="66"/>
      <c r="Z3" s="66"/>
      <c r="AA3" s="66"/>
      <c r="AB3" s="66"/>
      <c r="AC3" s="979" t="str">
        <f>'(T) General Tables'!#REF!</f>
        <v>#ERROR!</v>
      </c>
    </row>
    <row r="4">
      <c r="C4" s="639"/>
      <c r="D4" s="1186" t="s">
        <v>1055</v>
      </c>
      <c r="E4" s="1187"/>
      <c r="F4" s="1187"/>
      <c r="G4" s="1187"/>
      <c r="H4" s="1187"/>
      <c r="I4" s="69"/>
      <c r="J4" s="69"/>
      <c r="K4" s="69"/>
      <c r="L4" s="69"/>
      <c r="M4" s="69"/>
      <c r="N4" s="69"/>
      <c r="O4" s="69"/>
      <c r="P4" s="69"/>
      <c r="Q4" s="69"/>
      <c r="R4" s="69"/>
      <c r="S4" s="69"/>
      <c r="T4" s="69"/>
      <c r="U4" s="69"/>
      <c r="V4" s="69"/>
      <c r="W4" s="69"/>
      <c r="X4" s="69"/>
      <c r="Y4" s="69"/>
      <c r="Z4" s="69"/>
      <c r="AA4" s="69"/>
      <c r="AB4" s="69"/>
      <c r="AC4" s="70"/>
    </row>
    <row r="5">
      <c r="C5" s="639"/>
      <c r="D5" s="1188" t="s">
        <v>1307</v>
      </c>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90"/>
    </row>
    <row r="8">
      <c r="D8" s="1191" t="s">
        <v>1308</v>
      </c>
      <c r="E8" s="27"/>
      <c r="F8" s="27"/>
      <c r="G8" s="27"/>
      <c r="H8" s="28"/>
      <c r="P8" s="1061"/>
    </row>
    <row r="9" ht="62.25" customHeight="1">
      <c r="D9" s="740"/>
      <c r="E9" s="1087" t="s">
        <v>1309</v>
      </c>
      <c r="F9" s="27"/>
      <c r="G9" s="27"/>
      <c r="H9" s="28"/>
      <c r="I9" s="1086"/>
      <c r="Q9" s="1192" t="s">
        <v>1310</v>
      </c>
      <c r="R9" s="28"/>
      <c r="S9" s="1193"/>
    </row>
    <row r="10" ht="26.25" customHeight="1">
      <c r="D10" s="346"/>
      <c r="E10" s="1194" t="s">
        <v>1311</v>
      </c>
      <c r="F10" s="27"/>
      <c r="G10" s="27"/>
      <c r="H10" s="28"/>
      <c r="I10" s="1061"/>
      <c r="Q10" s="1195" t="s">
        <v>1312</v>
      </c>
      <c r="R10" s="28"/>
      <c r="S10" s="1196"/>
    </row>
    <row r="11">
      <c r="D11" s="1197" t="s">
        <v>399</v>
      </c>
      <c r="E11" s="1198" t="s">
        <v>1313</v>
      </c>
      <c r="F11" s="1198" t="s">
        <v>1314</v>
      </c>
      <c r="G11" s="1198" t="s">
        <v>1315</v>
      </c>
      <c r="H11" s="1198" t="s">
        <v>1316</v>
      </c>
      <c r="I11" s="1061" t="s">
        <v>1317</v>
      </c>
      <c r="Q11" s="1078"/>
      <c r="R11" s="738" t="s">
        <v>1308</v>
      </c>
    </row>
    <row r="12" ht="77.25" customHeight="1">
      <c r="D12" s="1199"/>
      <c r="E12" s="1198" t="str">
        <f>'(T) General Tables'!A70</f>
        <v>Normal Weight Construction</v>
      </c>
      <c r="F12" s="1200" t="str">
        <f>'(T) General Tables'!A71</f>
        <v>Heavy Weight Construction</v>
      </c>
      <c r="G12" s="1200" t="s">
        <v>1318</v>
      </c>
      <c r="H12" s="1200" t="s">
        <v>374</v>
      </c>
      <c r="I12" s="1061"/>
      <c r="Q12" s="1095"/>
      <c r="R12" s="743" t="s">
        <v>1319</v>
      </c>
      <c r="S12" s="1086"/>
    </row>
    <row r="13">
      <c r="D13" s="1199" t="str">
        <f>'(T) General Tables'!A138</f>
        <v>Smax ≤ 0.2</v>
      </c>
      <c r="E13" s="749">
        <v>4.0</v>
      </c>
      <c r="F13" s="749">
        <v>7.0</v>
      </c>
      <c r="G13" s="749">
        <v>8.0</v>
      </c>
      <c r="H13" s="749">
        <v>10.0</v>
      </c>
      <c r="I13" s="1061"/>
      <c r="Q13" s="1078"/>
      <c r="R13" s="1201" t="s">
        <v>1320</v>
      </c>
      <c r="S13" s="1061"/>
    </row>
    <row r="14">
      <c r="D14" s="1199" t="str">
        <f>'(T) General Tables'!A139</f>
        <v>0.2 &lt; Smax ≤ 0.4</v>
      </c>
      <c r="E14" s="749">
        <v>4.0</v>
      </c>
      <c r="F14" s="749">
        <v>7.0</v>
      </c>
      <c r="G14" s="749">
        <v>8.0</v>
      </c>
      <c r="H14" s="749">
        <v>10.0</v>
      </c>
      <c r="Q14" s="1202"/>
      <c r="R14" s="1203"/>
      <c r="S14" s="1204"/>
    </row>
    <row r="15">
      <c r="D15" s="1199" t="str">
        <f>'(T) General Tables'!A140</f>
        <v>0.4 &lt; Smax ≤ 0.6</v>
      </c>
      <c r="E15" s="749">
        <v>4.0</v>
      </c>
      <c r="F15" s="749">
        <v>7.0</v>
      </c>
      <c r="G15" s="749">
        <v>8.0</v>
      </c>
      <c r="H15" s="749">
        <v>10.0</v>
      </c>
      <c r="Q15" s="1205" t="s">
        <v>415</v>
      </c>
      <c r="R15" s="1206" t="s">
        <v>1185</v>
      </c>
      <c r="S15" s="1204"/>
    </row>
    <row r="16">
      <c r="D16" s="1199" t="str">
        <f>'(T) General Tables'!A141</f>
        <v>0.6 &lt; Smax ≤ 0.8</v>
      </c>
      <c r="E16" s="749">
        <v>6.0</v>
      </c>
      <c r="F16" s="749">
        <v>8.0</v>
      </c>
      <c r="G16" s="749">
        <v>9.0</v>
      </c>
      <c r="H16" s="749">
        <v>12.0</v>
      </c>
      <c r="Q16" s="1078" t="s">
        <v>416</v>
      </c>
      <c r="R16" s="1093">
        <v>7.0</v>
      </c>
    </row>
    <row r="17">
      <c r="D17" s="1199" t="str">
        <f>'(T) General Tables'!A142</f>
        <v>0.8 &lt; Smax ≤ 1.2</v>
      </c>
      <c r="E17" s="1207">
        <v>12.0</v>
      </c>
      <c r="F17" s="1207">
        <v>18.0</v>
      </c>
      <c r="G17" s="1207">
        <v>19.0</v>
      </c>
      <c r="H17" s="1207">
        <v>25.0</v>
      </c>
      <c r="I17" s="973" t="s">
        <v>1321</v>
      </c>
      <c r="Q17" s="1078" t="s">
        <v>417</v>
      </c>
      <c r="R17" s="1093">
        <v>9.0</v>
      </c>
    </row>
    <row r="18">
      <c r="D18" s="1199" t="str">
        <f>'(T) General Tables'!A143</f>
        <v>1.2 &lt; Smax ≤ 1.6</v>
      </c>
      <c r="E18" s="749">
        <v>12.0</v>
      </c>
      <c r="F18" s="749">
        <v>16.0</v>
      </c>
      <c r="G18" s="749">
        <v>19.0</v>
      </c>
      <c r="H18" s="749">
        <v>25.0</v>
      </c>
      <c r="Q18" s="1078" t="s">
        <v>418</v>
      </c>
      <c r="R18" s="1093">
        <v>11.0</v>
      </c>
    </row>
    <row r="19">
      <c r="D19" s="1199" t="str">
        <f>'(T) General Tables'!A144</f>
        <v>1.6 &lt; Smax ≤ 2.0</v>
      </c>
      <c r="E19" s="749">
        <v>14.0</v>
      </c>
      <c r="F19" s="749">
        <v>20.0</v>
      </c>
      <c r="G19" s="749">
        <v>23.0</v>
      </c>
      <c r="H19" s="749">
        <v>31.0</v>
      </c>
      <c r="Q19" s="1078" t="s">
        <v>419</v>
      </c>
      <c r="R19" s="1093">
        <v>13.0</v>
      </c>
    </row>
    <row r="20">
      <c r="D20" s="1199" t="str">
        <f>'(T) General Tables'!A145</f>
        <v>2.0 &lt; Smax ≤ 2.6</v>
      </c>
      <c r="E20" s="749">
        <v>19.0</v>
      </c>
      <c r="F20" s="749">
        <v>25.0</v>
      </c>
      <c r="G20" s="749">
        <v>30.0</v>
      </c>
      <c r="H20" s="749">
        <v>40.0</v>
      </c>
      <c r="Q20" s="1078" t="s">
        <v>420</v>
      </c>
      <c r="R20" s="1093">
        <v>20.0</v>
      </c>
    </row>
    <row r="21" ht="15.75" customHeight="1">
      <c r="D21" s="1208" t="str">
        <f>'(T) General Tables'!A146</f>
        <v>2.6 &lt; Smax</v>
      </c>
      <c r="E21" s="1209"/>
      <c r="F21" s="1209"/>
      <c r="G21" s="1209"/>
      <c r="H21" s="1209"/>
    </row>
    <row r="22" ht="15.75" customHeight="1"/>
    <row r="23" ht="15.75" customHeight="1"/>
    <row r="24" ht="15.75" customHeight="1"/>
    <row r="25" ht="15.75" customHeight="1"/>
    <row r="26" ht="15.75" customHeight="1"/>
    <row r="27" ht="15.75" customHeight="1"/>
    <row r="28" ht="15.75" customHeight="1"/>
    <row r="29" ht="15.75" customHeight="1"/>
    <row r="30" ht="15.75" customHeight="1">
      <c r="D30" s="1210" t="s">
        <v>1185</v>
      </c>
      <c r="E30" s="1210" t="s">
        <v>891</v>
      </c>
    </row>
    <row r="31" ht="15.75" customHeight="1">
      <c r="D31" s="1078">
        <v>0.01</v>
      </c>
      <c r="E31" s="1078" t="s">
        <v>1322</v>
      </c>
    </row>
    <row r="32" ht="15.75" customHeight="1">
      <c r="D32" s="1078">
        <v>17.0</v>
      </c>
      <c r="E32" s="1078" t="s">
        <v>1323</v>
      </c>
    </row>
    <row r="33" ht="15.75" customHeight="1">
      <c r="D33" s="1078">
        <v>33.0</v>
      </c>
      <c r="E33" s="1078" t="s">
        <v>1324</v>
      </c>
    </row>
    <row r="34" ht="15.75" customHeight="1"/>
    <row r="35" ht="15.75" customHeight="1"/>
    <row r="36" ht="15.75" customHeight="1">
      <c r="B36" s="1211"/>
      <c r="D36" s="886" t="s">
        <v>1009</v>
      </c>
      <c r="E36" s="27"/>
      <c r="F36" s="27"/>
      <c r="G36" s="27"/>
      <c r="H36" s="27"/>
      <c r="I36" s="27"/>
      <c r="J36" s="27"/>
      <c r="K36" s="27"/>
      <c r="L36" s="27"/>
      <c r="M36" s="27"/>
      <c r="N36" s="27"/>
      <c r="O36" s="27"/>
      <c r="P36" s="27"/>
      <c r="Q36" s="27"/>
      <c r="R36" s="27"/>
      <c r="S36" s="27"/>
      <c r="T36" s="27"/>
      <c r="U36" s="27"/>
      <c r="V36" s="28"/>
    </row>
    <row r="37" ht="15.75" customHeight="1">
      <c r="C37" s="1141"/>
      <c r="D37" s="3"/>
      <c r="E37" s="3"/>
      <c r="F37" s="3"/>
      <c r="G37" s="3"/>
      <c r="H37" s="3"/>
      <c r="I37" s="3"/>
      <c r="J37" s="150"/>
      <c r="K37" s="150"/>
      <c r="L37" s="150"/>
      <c r="M37" s="150"/>
      <c r="N37" s="150"/>
      <c r="O37" s="150"/>
      <c r="P37" s="150"/>
      <c r="Q37" s="150"/>
      <c r="R37" s="150"/>
      <c r="S37" s="150"/>
      <c r="T37" s="150"/>
      <c r="U37" s="207"/>
      <c r="V37" s="207"/>
    </row>
    <row r="38" ht="15.75" customHeight="1">
      <c r="C38" s="1141"/>
      <c r="D38" s="253" t="s">
        <v>1010</v>
      </c>
      <c r="E38" s="27"/>
      <c r="F38" s="27"/>
      <c r="G38" s="27"/>
      <c r="H38" s="27"/>
      <c r="I38" s="27"/>
      <c r="J38" s="27"/>
      <c r="K38" s="27"/>
      <c r="L38" s="27"/>
      <c r="M38" s="27"/>
      <c r="N38" s="27"/>
      <c r="O38" s="27"/>
      <c r="P38" s="27"/>
      <c r="Q38" s="27"/>
      <c r="R38" s="27"/>
      <c r="S38" s="27"/>
      <c r="T38" s="27"/>
      <c r="U38" s="27"/>
      <c r="V38" s="28"/>
    </row>
    <row r="39" ht="15.75" customHeight="1">
      <c r="C39" s="1141"/>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8:H8"/>
    <mergeCell ref="D9:D10"/>
    <mergeCell ref="E9:H9"/>
    <mergeCell ref="Q9:R9"/>
    <mergeCell ref="E10:H10"/>
    <mergeCell ref="Q10:R10"/>
    <mergeCell ref="D36:V36"/>
    <mergeCell ref="D38:V38"/>
  </mergeCells>
  <printOptions/>
  <pageMargins bottom="0.75" footer="0.0" header="0.0" left="0.7" right="0.7" top="0.75"/>
  <pageSetup orientation="landscape"/>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13"/>
    <col customWidth="1" min="2" max="2" width="4.0"/>
    <col customWidth="1" min="3" max="3" width="106.13"/>
    <col customWidth="1" min="4" max="4" width="3.13"/>
    <col customWidth="1" min="5" max="10" width="8.38"/>
    <col customWidth="1" min="11" max="11" width="2.88"/>
    <col customWidth="1" min="12" max="15" width="8.38"/>
    <col customWidth="1" min="16" max="26" width="9.13"/>
  </cols>
  <sheetData>
    <row r="1">
      <c r="A1" s="63"/>
      <c r="B1" s="63"/>
      <c r="C1" s="63"/>
      <c r="E1" s="63"/>
      <c r="F1" s="63"/>
      <c r="G1" s="63"/>
      <c r="H1" s="63"/>
      <c r="I1" s="63"/>
      <c r="J1" s="63"/>
      <c r="L1" s="63"/>
      <c r="M1" s="63"/>
      <c r="N1" s="63"/>
      <c r="O1" s="63"/>
      <c r="P1" s="63"/>
      <c r="Q1" s="63"/>
      <c r="R1" s="63"/>
      <c r="S1" s="63"/>
      <c r="T1" s="63"/>
      <c r="U1" s="63"/>
      <c r="V1" s="63"/>
      <c r="W1" s="63"/>
      <c r="X1" s="63"/>
      <c r="Y1" s="63"/>
      <c r="Z1" s="63"/>
    </row>
    <row r="2" ht="18.0" customHeight="1">
      <c r="A2" s="63"/>
      <c r="B2" s="1212"/>
      <c r="C2" s="1101"/>
      <c r="D2" s="1101"/>
      <c r="E2" s="1063"/>
      <c r="F2" s="1063"/>
      <c r="G2" s="1063"/>
      <c r="H2" s="1063"/>
      <c r="I2" s="1063"/>
      <c r="J2" s="1063"/>
      <c r="K2" s="1063"/>
      <c r="O2" s="63"/>
      <c r="P2" s="63"/>
      <c r="Q2" s="63"/>
      <c r="R2" s="63"/>
      <c r="S2" s="63"/>
      <c r="T2" s="63"/>
      <c r="U2" s="63"/>
      <c r="V2" s="63"/>
      <c r="W2" s="63"/>
      <c r="X2" s="63"/>
      <c r="Y2" s="63"/>
      <c r="Z2" s="63"/>
    </row>
    <row r="3">
      <c r="A3" s="63"/>
      <c r="B3" s="639"/>
      <c r="C3" s="1184" t="s">
        <v>74</v>
      </c>
      <c r="D3" s="1213"/>
      <c r="E3" s="1213"/>
      <c r="F3" s="1213"/>
      <c r="G3" s="1213"/>
      <c r="H3" s="1213"/>
      <c r="I3" s="1214"/>
      <c r="J3" s="1215"/>
      <c r="K3" s="1216"/>
      <c r="L3" s="1216"/>
      <c r="M3" s="1216"/>
      <c r="N3" s="1217"/>
      <c r="O3" s="66"/>
      <c r="P3" s="66"/>
      <c r="Q3" s="979" t="str">
        <f>'(T) General Tables'!A2</f>
        <v>beta_1.043</v>
      </c>
      <c r="R3" s="63"/>
      <c r="S3" s="63"/>
      <c r="T3" s="63"/>
      <c r="U3" s="63"/>
      <c r="V3" s="63"/>
      <c r="W3" s="63"/>
      <c r="X3" s="63"/>
      <c r="Y3" s="63"/>
      <c r="Z3" s="63"/>
    </row>
    <row r="4">
      <c r="A4" s="63"/>
      <c r="B4" s="639"/>
      <c r="C4" s="1218" t="s">
        <v>1055</v>
      </c>
      <c r="D4" s="1219"/>
      <c r="E4" s="1219"/>
      <c r="F4" s="1219"/>
      <c r="G4" s="1219"/>
      <c r="H4" s="1219"/>
      <c r="I4" s="1220"/>
      <c r="J4" s="1221"/>
      <c r="K4" s="1222"/>
      <c r="L4" s="1222"/>
      <c r="M4" s="1222"/>
      <c r="N4" s="1222"/>
      <c r="O4" s="69"/>
      <c r="P4" s="69"/>
      <c r="Q4" s="70"/>
      <c r="R4" s="63"/>
      <c r="S4" s="63"/>
      <c r="T4" s="63"/>
      <c r="U4" s="63"/>
      <c r="V4" s="63"/>
      <c r="W4" s="63"/>
      <c r="X4" s="63"/>
      <c r="Y4" s="63"/>
      <c r="Z4" s="63"/>
    </row>
    <row r="5">
      <c r="A5" s="63"/>
      <c r="B5" s="639"/>
      <c r="C5" s="1223" t="s">
        <v>1325</v>
      </c>
      <c r="D5" s="1224"/>
      <c r="E5" s="1224"/>
      <c r="F5" s="1224"/>
      <c r="G5" s="1224"/>
      <c r="H5" s="1224"/>
      <c r="I5" s="1224"/>
      <c r="J5" s="1225"/>
      <c r="K5" s="1225"/>
      <c r="L5" s="1226"/>
      <c r="M5" s="1226"/>
      <c r="N5" s="1227"/>
      <c r="O5" s="1228"/>
      <c r="P5" s="1228"/>
      <c r="Q5" s="1229"/>
      <c r="R5" s="63"/>
      <c r="S5" s="63"/>
      <c r="T5" s="63"/>
      <c r="U5" s="63"/>
      <c r="V5" s="63"/>
      <c r="W5" s="63"/>
      <c r="X5" s="63"/>
      <c r="Y5" s="63"/>
      <c r="Z5" s="63"/>
    </row>
    <row r="6">
      <c r="A6" s="63"/>
      <c r="B6" s="63"/>
      <c r="C6" s="63"/>
      <c r="E6" s="63"/>
      <c r="F6" s="63"/>
      <c r="G6" s="63"/>
      <c r="H6" s="63"/>
      <c r="I6" s="63"/>
      <c r="J6" s="63"/>
      <c r="L6" s="63"/>
      <c r="M6" s="63"/>
      <c r="N6" s="63"/>
      <c r="O6" s="63"/>
      <c r="P6" s="63"/>
      <c r="Q6" s="63"/>
      <c r="R6" s="63"/>
      <c r="S6" s="63"/>
      <c r="T6" s="63"/>
      <c r="U6" s="63"/>
      <c r="V6" s="63"/>
      <c r="W6" s="63"/>
      <c r="X6" s="63"/>
      <c r="Y6" s="63"/>
      <c r="Z6" s="63"/>
    </row>
    <row r="7">
      <c r="A7" s="63"/>
      <c r="B7" s="63"/>
      <c r="C7" s="759" t="s">
        <v>1326</v>
      </c>
      <c r="E7" s="63"/>
      <c r="F7" s="63"/>
      <c r="G7" s="63"/>
      <c r="H7" s="63"/>
      <c r="I7" s="63"/>
      <c r="J7" s="63"/>
      <c r="K7" s="639"/>
      <c r="L7" s="725" t="s">
        <v>1327</v>
      </c>
      <c r="M7" s="27"/>
      <c r="N7" s="27"/>
      <c r="O7" s="28"/>
      <c r="P7" s="751" t="s">
        <v>1104</v>
      </c>
      <c r="Q7" s="751" t="s">
        <v>1105</v>
      </c>
      <c r="R7" s="63"/>
      <c r="S7" s="63"/>
      <c r="T7" s="63"/>
      <c r="U7" s="63"/>
      <c r="V7" s="63"/>
      <c r="W7" s="63"/>
      <c r="X7" s="63"/>
      <c r="Y7" s="63"/>
      <c r="Z7" s="63"/>
    </row>
    <row r="8">
      <c r="A8" s="63"/>
      <c r="B8" s="63"/>
      <c r="C8" s="759" t="s">
        <v>1328</v>
      </c>
      <c r="E8" s="63"/>
      <c r="F8" s="63"/>
      <c r="G8" s="63"/>
      <c r="H8" s="63"/>
      <c r="I8" s="63"/>
      <c r="J8" s="63"/>
      <c r="K8" s="639"/>
      <c r="L8" s="725" t="str">
        <f>'(R-4) Construction (Part 1)'!K10</f>
        <v>3 1/4" x 0.120" (Std Strip/Coil)</v>
      </c>
      <c r="M8" s="27"/>
      <c r="N8" s="27"/>
      <c r="O8" s="28"/>
      <c r="P8" s="1230">
        <f>'(M) Builder Preferences'!G9</f>
        <v>3.25</v>
      </c>
      <c r="Q8" s="1090">
        <f>'(M) Builder Preferences'!I9</f>
        <v>0.12</v>
      </c>
      <c r="R8" s="63"/>
      <c r="S8" s="63"/>
      <c r="T8" s="63"/>
      <c r="U8" s="63"/>
      <c r="V8" s="63"/>
      <c r="W8" s="63"/>
      <c r="X8" s="63"/>
      <c r="Y8" s="63"/>
      <c r="Z8" s="63"/>
    </row>
    <row r="9">
      <c r="A9" s="63"/>
      <c r="B9" s="63"/>
      <c r="C9" s="639" t="s">
        <v>1329</v>
      </c>
      <c r="E9" s="639"/>
      <c r="F9" s="639"/>
      <c r="G9" s="759"/>
      <c r="H9" s="759"/>
      <c r="I9" s="759"/>
      <c r="J9" s="759"/>
      <c r="K9" s="639"/>
      <c r="L9" s="759"/>
      <c r="M9" s="759"/>
      <c r="N9" s="759"/>
      <c r="O9" s="759"/>
      <c r="P9" s="759"/>
      <c r="Q9" s="639"/>
      <c r="R9" s="63"/>
      <c r="S9" s="63"/>
      <c r="T9" s="63"/>
      <c r="U9" s="63"/>
      <c r="V9" s="63"/>
      <c r="W9" s="63"/>
      <c r="X9" s="63"/>
      <c r="Y9" s="63"/>
      <c r="Z9" s="63"/>
    </row>
    <row r="10">
      <c r="A10" s="63"/>
      <c r="B10" s="63"/>
      <c r="C10" s="1231" t="s">
        <v>1330</v>
      </c>
      <c r="E10" s="1100" t="s">
        <v>1331</v>
      </c>
      <c r="F10" s="27"/>
      <c r="G10" s="27"/>
      <c r="H10" s="27"/>
      <c r="I10" s="27"/>
      <c r="J10" s="28"/>
      <c r="K10" s="639"/>
      <c r="L10" s="1100" t="s">
        <v>1332</v>
      </c>
      <c r="M10" s="27"/>
      <c r="N10" s="27"/>
      <c r="O10" s="27"/>
      <c r="P10" s="27"/>
      <c r="Q10" s="28"/>
      <c r="R10" s="63"/>
      <c r="S10" s="63"/>
      <c r="T10" s="63"/>
      <c r="U10" s="63"/>
      <c r="V10" s="63"/>
      <c r="W10" s="63"/>
      <c r="X10" s="63"/>
      <c r="Y10" s="63"/>
      <c r="Z10" s="63"/>
    </row>
    <row r="11">
      <c r="A11" s="63"/>
      <c r="B11" s="63"/>
      <c r="C11" s="1159"/>
      <c r="E11" s="739" t="s">
        <v>833</v>
      </c>
      <c r="F11" s="28"/>
      <c r="G11" s="739" t="s">
        <v>1333</v>
      </c>
      <c r="H11" s="28"/>
      <c r="I11" s="739" t="s">
        <v>1334</v>
      </c>
      <c r="J11" s="28"/>
      <c r="K11" s="639"/>
      <c r="L11" s="738" t="s">
        <v>1104</v>
      </c>
      <c r="M11" s="738" t="s">
        <v>1105</v>
      </c>
      <c r="N11" s="739" t="s">
        <v>1334</v>
      </c>
      <c r="O11" s="28"/>
      <c r="P11" s="739" t="s">
        <v>1335</v>
      </c>
      <c r="Q11" s="28"/>
      <c r="R11" s="63"/>
      <c r="S11" s="63"/>
      <c r="T11" s="63"/>
      <c r="U11" s="63"/>
      <c r="V11" s="63"/>
      <c r="W11" s="63"/>
      <c r="X11" s="63"/>
      <c r="Y11" s="63"/>
      <c r="Z11" s="63"/>
    </row>
    <row r="12">
      <c r="A12" s="758"/>
      <c r="B12" s="758"/>
      <c r="C12" s="346"/>
      <c r="E12" s="1232" t="s">
        <v>899</v>
      </c>
      <c r="F12" s="1232" t="s">
        <v>900</v>
      </c>
      <c r="G12" s="1232" t="s">
        <v>899</v>
      </c>
      <c r="H12" s="1232" t="s">
        <v>900</v>
      </c>
      <c r="I12" s="1232" t="s">
        <v>899</v>
      </c>
      <c r="J12" s="1232" t="s">
        <v>900</v>
      </c>
      <c r="K12" s="711"/>
      <c r="L12" s="743" t="s">
        <v>900</v>
      </c>
      <c r="M12" s="743" t="s">
        <v>900</v>
      </c>
      <c r="N12" s="743" t="s">
        <v>899</v>
      </c>
      <c r="O12" s="743" t="s">
        <v>900</v>
      </c>
      <c r="P12" s="743" t="s">
        <v>1105</v>
      </c>
      <c r="Q12" s="743" t="s">
        <v>1104</v>
      </c>
      <c r="R12" s="758"/>
      <c r="S12" s="758"/>
      <c r="T12" s="758"/>
      <c r="U12" s="758"/>
      <c r="V12" s="758"/>
      <c r="W12" s="758"/>
      <c r="X12" s="758"/>
      <c r="Y12" s="758"/>
      <c r="Z12" s="758"/>
    </row>
    <row r="13">
      <c r="A13" s="63"/>
      <c r="B13" s="63"/>
      <c r="C13" s="749" t="s">
        <v>1336</v>
      </c>
      <c r="E13" s="1233">
        <v>82.0</v>
      </c>
      <c r="F13" s="1233">
        <f t="shared" ref="F13:F53" si="1">INDEX($E$59:$G$65,MATCH(E13,$E$59:$E$65,0),2)</f>
        <v>3.25</v>
      </c>
      <c r="G13" s="1234">
        <f t="shared" ref="G13:G53" si="2">INDEX($E$59:$G$65,MATCH(E13,$E$59:$E$65,0),3)</f>
        <v>3.66</v>
      </c>
      <c r="H13" s="1235">
        <f t="shared" ref="H13:H53" si="3">INDEX($E$59:$H$65,MATCH(E13,$E$59:$E$65,0),4)</f>
        <v>0.1440944882</v>
      </c>
      <c r="I13" s="1233">
        <v>2.0</v>
      </c>
      <c r="J13" s="1233">
        <v>2.0</v>
      </c>
      <c r="K13" s="639"/>
      <c r="L13" s="749">
        <f t="shared" ref="L13:L53" si="4">$F$13</f>
        <v>3.25</v>
      </c>
      <c r="M13" s="1236">
        <f t="shared" ref="M13:M53" si="5">MIN($Q$8,H13)</f>
        <v>0.12</v>
      </c>
      <c r="N13" s="1236">
        <f>I13*(H13/M13)^2</f>
        <v>2.883780768</v>
      </c>
      <c r="O13" s="749">
        <f>ROUNDUP(N13,0)</f>
        <v>3</v>
      </c>
      <c r="P13" s="749"/>
      <c r="Q13" s="749" t="str">
        <f t="shared" ref="Q13:Q53" si="6">IF(L13&lt;F13,"ERROR","OK")</f>
        <v>OK</v>
      </c>
      <c r="R13" s="63"/>
      <c r="S13" s="63"/>
      <c r="T13" s="63"/>
      <c r="U13" s="63"/>
      <c r="V13" s="63"/>
      <c r="W13" s="63"/>
      <c r="X13" s="63"/>
      <c r="Y13" s="63"/>
      <c r="Z13" s="63"/>
    </row>
    <row r="14">
      <c r="A14" s="63"/>
      <c r="B14" s="63"/>
      <c r="C14" s="749" t="s">
        <v>820</v>
      </c>
      <c r="E14" s="1233">
        <v>82.0</v>
      </c>
      <c r="F14" s="1233">
        <f t="shared" si="1"/>
        <v>3.25</v>
      </c>
      <c r="G14" s="1234">
        <f t="shared" si="2"/>
        <v>3.66</v>
      </c>
      <c r="H14" s="1235">
        <f t="shared" si="3"/>
        <v>0.1440944882</v>
      </c>
      <c r="I14" s="1237">
        <v>150.0</v>
      </c>
      <c r="J14" s="1238">
        <f>CONVERT(I14,"mm","in")</f>
        <v>5.905511811</v>
      </c>
      <c r="K14" s="639"/>
      <c r="L14" s="749">
        <f t="shared" si="4"/>
        <v>3.25</v>
      </c>
      <c r="M14" s="1236">
        <f t="shared" si="5"/>
        <v>0.12</v>
      </c>
      <c r="N14" s="1238">
        <f>I14*(M14/H14)^2</f>
        <v>104.0300994</v>
      </c>
      <c r="O14" s="1237">
        <f>ROUND((J14*(M14/H14)^2)*8,0)/8</f>
        <v>4.125</v>
      </c>
      <c r="P14" s="749" t="str">
        <f>IF(N14&lt;(20*L14),"ERROR","OK")</f>
        <v>OK</v>
      </c>
      <c r="Q14" s="749" t="str">
        <f t="shared" si="6"/>
        <v>OK</v>
      </c>
      <c r="R14" s="63"/>
      <c r="S14" s="63"/>
      <c r="T14" s="63"/>
      <c r="U14" s="63"/>
      <c r="V14" s="63"/>
      <c r="W14" s="63"/>
      <c r="X14" s="63"/>
      <c r="Y14" s="63"/>
      <c r="Z14" s="63"/>
    </row>
    <row r="15">
      <c r="A15" s="63"/>
      <c r="B15" s="63"/>
      <c r="C15" s="749" t="s">
        <v>1337</v>
      </c>
      <c r="E15" s="1233">
        <v>57.0</v>
      </c>
      <c r="F15" s="1233">
        <f t="shared" si="1"/>
        <v>2.25</v>
      </c>
      <c r="G15" s="1234">
        <f t="shared" si="2"/>
        <v>2.87</v>
      </c>
      <c r="H15" s="1235">
        <f t="shared" si="3"/>
        <v>0.112992126</v>
      </c>
      <c r="I15" s="1233">
        <v>2.0</v>
      </c>
      <c r="J15" s="1233">
        <v>2.0</v>
      </c>
      <c r="K15" s="639"/>
      <c r="L15" s="749">
        <f t="shared" si="4"/>
        <v>3.25</v>
      </c>
      <c r="M15" s="1236">
        <f t="shared" si="5"/>
        <v>0.112992126</v>
      </c>
      <c r="N15" s="1236">
        <f t="shared" ref="N15:N16" si="7">I15*(H15/M15)^2</f>
        <v>2</v>
      </c>
      <c r="O15" s="749">
        <f t="shared" ref="O15:O16" si="8">ROUNDUP(N15,0)</f>
        <v>2</v>
      </c>
      <c r="P15" s="749"/>
      <c r="Q15" s="749" t="str">
        <f t="shared" si="6"/>
        <v>OK</v>
      </c>
      <c r="R15" s="63"/>
      <c r="S15" s="63"/>
      <c r="T15" s="63"/>
      <c r="U15" s="63"/>
      <c r="V15" s="63"/>
      <c r="W15" s="63"/>
      <c r="X15" s="63"/>
      <c r="Y15" s="63"/>
      <c r="Z15" s="63"/>
    </row>
    <row r="16">
      <c r="A16" s="63"/>
      <c r="B16" s="63"/>
      <c r="C16" s="749" t="s">
        <v>1338</v>
      </c>
      <c r="E16" s="1233">
        <v>57.0</v>
      </c>
      <c r="F16" s="1233">
        <f t="shared" si="1"/>
        <v>2.25</v>
      </c>
      <c r="G16" s="1234">
        <f t="shared" si="2"/>
        <v>2.87</v>
      </c>
      <c r="H16" s="1235">
        <f t="shared" si="3"/>
        <v>0.112992126</v>
      </c>
      <c r="I16" s="1233">
        <v>2.0</v>
      </c>
      <c r="J16" s="1233">
        <v>2.0</v>
      </c>
      <c r="K16" s="639"/>
      <c r="L16" s="749">
        <f t="shared" si="4"/>
        <v>3.25</v>
      </c>
      <c r="M16" s="1236">
        <f t="shared" si="5"/>
        <v>0.112992126</v>
      </c>
      <c r="N16" s="1236">
        <f t="shared" si="7"/>
        <v>2</v>
      </c>
      <c r="O16" s="749">
        <f t="shared" si="8"/>
        <v>2</v>
      </c>
      <c r="P16" s="749"/>
      <c r="Q16" s="749" t="str">
        <f t="shared" si="6"/>
        <v>OK</v>
      </c>
      <c r="R16" s="63"/>
      <c r="S16" s="63"/>
      <c r="T16" s="63"/>
      <c r="U16" s="63"/>
      <c r="V16" s="63"/>
      <c r="W16" s="63"/>
      <c r="X16" s="63"/>
      <c r="Y16" s="63"/>
      <c r="Z16" s="63"/>
    </row>
    <row r="17">
      <c r="A17" s="63"/>
      <c r="B17" s="63"/>
      <c r="C17" s="749" t="s">
        <v>1339</v>
      </c>
      <c r="E17" s="1233">
        <v>76.0</v>
      </c>
      <c r="F17" s="1233">
        <f t="shared" si="1"/>
        <v>3</v>
      </c>
      <c r="G17" s="1234">
        <f t="shared" si="2"/>
        <v>3.66</v>
      </c>
      <c r="H17" s="1235">
        <f t="shared" si="3"/>
        <v>0.1440944882</v>
      </c>
      <c r="I17" s="1237">
        <v>300.0</v>
      </c>
      <c r="J17" s="1238">
        <f>CONVERT(I17,"mm","in")</f>
        <v>11.81102362</v>
      </c>
      <c r="K17" s="639"/>
      <c r="L17" s="749">
        <f t="shared" si="4"/>
        <v>3.25</v>
      </c>
      <c r="M17" s="1236">
        <f t="shared" si="5"/>
        <v>0.12</v>
      </c>
      <c r="N17" s="1238">
        <f>I17*(M17/H17)^2</f>
        <v>208.0601989</v>
      </c>
      <c r="O17" s="1237">
        <f>ROUND((J17*(M17/H17)^2)*8,0)/8</f>
        <v>8.25</v>
      </c>
      <c r="P17" s="749" t="str">
        <f>IF(N17&lt;(20*L17),"ERROR","OK")</f>
        <v>OK</v>
      </c>
      <c r="Q17" s="749" t="str">
        <f t="shared" si="6"/>
        <v>OK</v>
      </c>
      <c r="R17" s="63"/>
      <c r="S17" s="63"/>
      <c r="T17" s="63"/>
      <c r="U17" s="63"/>
      <c r="V17" s="63"/>
      <c r="W17" s="63"/>
      <c r="X17" s="63"/>
      <c r="Y17" s="63"/>
      <c r="Z17" s="63"/>
    </row>
    <row r="18">
      <c r="A18" s="63"/>
      <c r="B18" s="63"/>
      <c r="C18" s="1239" t="s">
        <v>1340</v>
      </c>
      <c r="E18" s="1233">
        <v>76.0</v>
      </c>
      <c r="F18" s="1233">
        <f t="shared" si="1"/>
        <v>3</v>
      </c>
      <c r="G18" s="1234">
        <f t="shared" si="2"/>
        <v>3.66</v>
      </c>
      <c r="H18" s="1235">
        <f t="shared" si="3"/>
        <v>0.1440944882</v>
      </c>
      <c r="I18" s="1233">
        <v>2.0</v>
      </c>
      <c r="J18" s="1233">
        <v>2.0</v>
      </c>
      <c r="K18" s="639"/>
      <c r="L18" s="749">
        <f t="shared" si="4"/>
        <v>3.25</v>
      </c>
      <c r="M18" s="1236">
        <f t="shared" si="5"/>
        <v>0.12</v>
      </c>
      <c r="N18" s="1236">
        <f t="shared" ref="N18:N26" si="9">I18*(H18/M18)^2</f>
        <v>2.883780768</v>
      </c>
      <c r="O18" s="749">
        <f t="shared" ref="O18:O26" si="10">ROUNDUP(N18,0)</f>
        <v>3</v>
      </c>
      <c r="P18" s="749"/>
      <c r="Q18" s="749" t="str">
        <f t="shared" si="6"/>
        <v>OK</v>
      </c>
      <c r="R18" s="63"/>
      <c r="S18" s="63"/>
      <c r="T18" s="63"/>
      <c r="U18" s="63"/>
      <c r="V18" s="63"/>
      <c r="W18" s="63"/>
      <c r="X18" s="63"/>
      <c r="Y18" s="63"/>
      <c r="Z18" s="63"/>
    </row>
    <row r="19">
      <c r="A19" s="63"/>
      <c r="B19" s="63"/>
      <c r="C19" s="749" t="s">
        <v>1341</v>
      </c>
      <c r="E19" s="1233">
        <v>82.0</v>
      </c>
      <c r="F19" s="1233">
        <f t="shared" si="1"/>
        <v>3.25</v>
      </c>
      <c r="G19" s="1234">
        <f t="shared" si="2"/>
        <v>3.66</v>
      </c>
      <c r="H19" s="1235">
        <f t="shared" si="3"/>
        <v>0.1440944882</v>
      </c>
      <c r="I19" s="1233">
        <v>2.0</v>
      </c>
      <c r="J19" s="1233">
        <v>2.0</v>
      </c>
      <c r="K19" s="639"/>
      <c r="L19" s="749">
        <f t="shared" si="4"/>
        <v>3.25</v>
      </c>
      <c r="M19" s="1236">
        <f t="shared" si="5"/>
        <v>0.12</v>
      </c>
      <c r="N19" s="1236">
        <f t="shared" si="9"/>
        <v>2.883780768</v>
      </c>
      <c r="O19" s="749">
        <f t="shared" si="10"/>
        <v>3</v>
      </c>
      <c r="P19" s="749"/>
      <c r="Q19" s="749" t="str">
        <f t="shared" si="6"/>
        <v>OK</v>
      </c>
      <c r="R19" s="63"/>
      <c r="S19" s="63"/>
      <c r="T19" s="63"/>
      <c r="U19" s="63"/>
      <c r="V19" s="63"/>
      <c r="W19" s="63"/>
      <c r="X19" s="63"/>
      <c r="Y19" s="63"/>
      <c r="Z19" s="63"/>
    </row>
    <row r="20">
      <c r="A20" s="63"/>
      <c r="B20" s="63"/>
      <c r="C20" s="749" t="s">
        <v>1342</v>
      </c>
      <c r="E20" s="1233">
        <v>76.0</v>
      </c>
      <c r="F20" s="1233">
        <f t="shared" si="1"/>
        <v>3</v>
      </c>
      <c r="G20" s="1234">
        <f t="shared" si="2"/>
        <v>3.66</v>
      </c>
      <c r="H20" s="1235">
        <f t="shared" si="3"/>
        <v>0.1440944882</v>
      </c>
      <c r="I20" s="1233">
        <v>2.0</v>
      </c>
      <c r="J20" s="1233">
        <v>2.0</v>
      </c>
      <c r="K20" s="639"/>
      <c r="L20" s="749">
        <f t="shared" si="4"/>
        <v>3.25</v>
      </c>
      <c r="M20" s="1236">
        <f t="shared" si="5"/>
        <v>0.12</v>
      </c>
      <c r="N20" s="1236">
        <f t="shared" si="9"/>
        <v>2.883780768</v>
      </c>
      <c r="O20" s="749">
        <f t="shared" si="10"/>
        <v>3</v>
      </c>
      <c r="P20" s="749"/>
      <c r="Q20" s="749" t="str">
        <f t="shared" si="6"/>
        <v>OK</v>
      </c>
      <c r="R20" s="63"/>
      <c r="S20" s="63"/>
      <c r="T20" s="63"/>
      <c r="U20" s="63"/>
      <c r="V20" s="63"/>
      <c r="W20" s="63"/>
      <c r="X20" s="63"/>
      <c r="Y20" s="63"/>
      <c r="Z20" s="63"/>
    </row>
    <row r="21" ht="15.75" customHeight="1">
      <c r="A21" s="63"/>
      <c r="B21" s="63"/>
      <c r="C21" s="749" t="s">
        <v>1343</v>
      </c>
      <c r="E21" s="1233">
        <v>82.0</v>
      </c>
      <c r="F21" s="1233">
        <f t="shared" si="1"/>
        <v>3.25</v>
      </c>
      <c r="G21" s="1234">
        <f t="shared" si="2"/>
        <v>3.66</v>
      </c>
      <c r="H21" s="1235">
        <f t="shared" si="3"/>
        <v>0.1440944882</v>
      </c>
      <c r="I21" s="1233">
        <v>5.0</v>
      </c>
      <c r="J21" s="1233">
        <v>5.0</v>
      </c>
      <c r="K21" s="639"/>
      <c r="L21" s="749">
        <f t="shared" si="4"/>
        <v>3.25</v>
      </c>
      <c r="M21" s="1236">
        <f t="shared" si="5"/>
        <v>0.12</v>
      </c>
      <c r="N21" s="1236">
        <f t="shared" si="9"/>
        <v>7.209451919</v>
      </c>
      <c r="O21" s="749">
        <f t="shared" si="10"/>
        <v>8</v>
      </c>
      <c r="P21" s="749"/>
      <c r="Q21" s="749" t="str">
        <f t="shared" si="6"/>
        <v>OK</v>
      </c>
      <c r="R21" s="63"/>
      <c r="S21" s="63"/>
      <c r="T21" s="63"/>
      <c r="U21" s="63"/>
      <c r="V21" s="63"/>
      <c r="W21" s="63"/>
      <c r="X21" s="63"/>
      <c r="Y21" s="63"/>
      <c r="Z21" s="63"/>
    </row>
    <row r="22" ht="15.75" customHeight="1">
      <c r="A22" s="63"/>
      <c r="B22" s="63"/>
      <c r="C22" s="749" t="s">
        <v>1344</v>
      </c>
      <c r="E22" s="1233">
        <v>101.0</v>
      </c>
      <c r="F22" s="1233">
        <f t="shared" si="1"/>
        <v>4</v>
      </c>
      <c r="G22" s="1234">
        <f t="shared" si="2"/>
        <v>4.88</v>
      </c>
      <c r="H22" s="1235">
        <f t="shared" si="3"/>
        <v>0.1921259843</v>
      </c>
      <c r="I22" s="1233">
        <v>3.0</v>
      </c>
      <c r="J22" s="1233">
        <v>3.0</v>
      </c>
      <c r="K22" s="639"/>
      <c r="L22" s="749">
        <f t="shared" si="4"/>
        <v>3.25</v>
      </c>
      <c r="M22" s="1236">
        <f t="shared" si="5"/>
        <v>0.12</v>
      </c>
      <c r="N22" s="1236">
        <f t="shared" si="9"/>
        <v>7.690082047</v>
      </c>
      <c r="O22" s="749">
        <f t="shared" si="10"/>
        <v>8</v>
      </c>
      <c r="P22" s="749"/>
      <c r="Q22" s="749" t="str">
        <f t="shared" si="6"/>
        <v>ERROR</v>
      </c>
      <c r="R22" s="63"/>
      <c r="S22" s="63"/>
      <c r="T22" s="63"/>
      <c r="U22" s="63"/>
      <c r="V22" s="63"/>
      <c r="W22" s="63"/>
      <c r="X22" s="63"/>
      <c r="Y22" s="63"/>
      <c r="Z22" s="63"/>
    </row>
    <row r="23" ht="15.75" customHeight="1">
      <c r="A23" s="63"/>
      <c r="B23" s="63"/>
      <c r="C23" s="749" t="s">
        <v>1345</v>
      </c>
      <c r="E23" s="1233">
        <v>82.0</v>
      </c>
      <c r="F23" s="1233">
        <f t="shared" si="1"/>
        <v>3.25</v>
      </c>
      <c r="G23" s="1234">
        <f t="shared" si="2"/>
        <v>3.66</v>
      </c>
      <c r="H23" s="1235">
        <f t="shared" si="3"/>
        <v>0.1440944882</v>
      </c>
      <c r="I23" s="1233">
        <v>5.0</v>
      </c>
      <c r="J23" s="1233">
        <v>5.0</v>
      </c>
      <c r="K23" s="639"/>
      <c r="L23" s="749">
        <f t="shared" si="4"/>
        <v>3.25</v>
      </c>
      <c r="M23" s="1236">
        <f t="shared" si="5"/>
        <v>0.12</v>
      </c>
      <c r="N23" s="1236">
        <f t="shared" si="9"/>
        <v>7.209451919</v>
      </c>
      <c r="O23" s="749">
        <f t="shared" si="10"/>
        <v>8</v>
      </c>
      <c r="P23" s="749"/>
      <c r="Q23" s="749" t="str">
        <f t="shared" si="6"/>
        <v>OK</v>
      </c>
      <c r="R23" s="63"/>
      <c r="S23" s="63"/>
      <c r="T23" s="63"/>
      <c r="U23" s="63"/>
      <c r="V23" s="63"/>
      <c r="W23" s="63"/>
      <c r="X23" s="63"/>
      <c r="Y23" s="63"/>
      <c r="Z23" s="63"/>
    </row>
    <row r="24" ht="15.75" customHeight="1">
      <c r="A24" s="63"/>
      <c r="B24" s="63"/>
      <c r="C24" s="749" t="s">
        <v>1344</v>
      </c>
      <c r="E24" s="1233">
        <v>101.0</v>
      </c>
      <c r="F24" s="1233">
        <f t="shared" si="1"/>
        <v>4</v>
      </c>
      <c r="G24" s="1234">
        <f t="shared" si="2"/>
        <v>4.88</v>
      </c>
      <c r="H24" s="1235">
        <f t="shared" si="3"/>
        <v>0.1921259843</v>
      </c>
      <c r="I24" s="1233">
        <v>3.0</v>
      </c>
      <c r="J24" s="1233">
        <v>3.0</v>
      </c>
      <c r="K24" s="639"/>
      <c r="L24" s="749">
        <f t="shared" si="4"/>
        <v>3.25</v>
      </c>
      <c r="M24" s="1236">
        <f t="shared" si="5"/>
        <v>0.12</v>
      </c>
      <c r="N24" s="1236">
        <f t="shared" si="9"/>
        <v>7.690082047</v>
      </c>
      <c r="O24" s="749">
        <f t="shared" si="10"/>
        <v>8</v>
      </c>
      <c r="P24" s="749"/>
      <c r="Q24" s="749" t="str">
        <f t="shared" si="6"/>
        <v>ERROR</v>
      </c>
      <c r="R24" s="63"/>
      <c r="S24" s="63"/>
      <c r="T24" s="63"/>
      <c r="U24" s="63"/>
      <c r="V24" s="63"/>
      <c r="W24" s="63"/>
      <c r="X24" s="63"/>
      <c r="Y24" s="63"/>
      <c r="Z24" s="63"/>
    </row>
    <row r="25" ht="15.75" customHeight="1">
      <c r="A25" s="63"/>
      <c r="B25" s="63"/>
      <c r="C25" s="749" t="s">
        <v>821</v>
      </c>
      <c r="E25" s="1233">
        <v>63.0</v>
      </c>
      <c r="F25" s="1233">
        <f t="shared" si="1"/>
        <v>2.5</v>
      </c>
      <c r="G25" s="1234">
        <f t="shared" si="2"/>
        <v>3.25</v>
      </c>
      <c r="H25" s="1235">
        <f t="shared" si="3"/>
        <v>0.1279527559</v>
      </c>
      <c r="I25" s="1233">
        <v>4.0</v>
      </c>
      <c r="J25" s="1233">
        <v>4.0</v>
      </c>
      <c r="K25" s="639"/>
      <c r="L25" s="749">
        <f t="shared" si="4"/>
        <v>3.25</v>
      </c>
      <c r="M25" s="1236">
        <f t="shared" si="5"/>
        <v>0.12</v>
      </c>
      <c r="N25" s="1236">
        <f t="shared" si="9"/>
        <v>4.547752151</v>
      </c>
      <c r="O25" s="749">
        <f t="shared" si="10"/>
        <v>5</v>
      </c>
      <c r="P25" s="749"/>
      <c r="Q25" s="749" t="str">
        <f t="shared" si="6"/>
        <v>OK</v>
      </c>
      <c r="R25" s="63"/>
      <c r="S25" s="63"/>
      <c r="T25" s="63"/>
      <c r="U25" s="63"/>
      <c r="V25" s="63"/>
      <c r="W25" s="63"/>
      <c r="X25" s="63"/>
      <c r="Y25" s="63"/>
      <c r="Z25" s="63"/>
    </row>
    <row r="26" ht="15.75" customHeight="1">
      <c r="A26" s="63"/>
      <c r="B26" s="63"/>
      <c r="C26" s="1240" t="s">
        <v>822</v>
      </c>
      <c r="E26" s="1233">
        <v>82.0</v>
      </c>
      <c r="F26" s="1233">
        <f t="shared" si="1"/>
        <v>3.25</v>
      </c>
      <c r="G26" s="1234">
        <f t="shared" si="2"/>
        <v>3.66</v>
      </c>
      <c r="H26" s="1235">
        <f t="shared" si="3"/>
        <v>0.1440944882</v>
      </c>
      <c r="I26" s="1233">
        <v>2.0</v>
      </c>
      <c r="J26" s="1233">
        <v>2.0</v>
      </c>
      <c r="K26" s="639"/>
      <c r="L26" s="749">
        <f t="shared" si="4"/>
        <v>3.25</v>
      </c>
      <c r="M26" s="1236">
        <f t="shared" si="5"/>
        <v>0.12</v>
      </c>
      <c r="N26" s="1236">
        <f t="shared" si="9"/>
        <v>2.883780768</v>
      </c>
      <c r="O26" s="749">
        <f t="shared" si="10"/>
        <v>3</v>
      </c>
      <c r="P26" s="749"/>
      <c r="Q26" s="749" t="str">
        <f t="shared" si="6"/>
        <v>OK</v>
      </c>
      <c r="R26" s="63"/>
      <c r="S26" s="63"/>
      <c r="T26" s="63"/>
      <c r="U26" s="63"/>
      <c r="V26" s="63"/>
      <c r="W26" s="63"/>
      <c r="X26" s="63"/>
      <c r="Y26" s="63"/>
      <c r="Z26" s="63"/>
    </row>
    <row r="27" ht="15.75" customHeight="1">
      <c r="A27" s="63"/>
      <c r="B27" s="63"/>
      <c r="C27" s="749" t="s">
        <v>1346</v>
      </c>
      <c r="E27" s="1233">
        <v>76.0</v>
      </c>
      <c r="F27" s="1233">
        <f t="shared" si="1"/>
        <v>3</v>
      </c>
      <c r="G27" s="1234">
        <f t="shared" si="2"/>
        <v>3.66</v>
      </c>
      <c r="H27" s="1235">
        <f t="shared" si="3"/>
        <v>0.1440944882</v>
      </c>
      <c r="I27" s="1237">
        <v>750.0</v>
      </c>
      <c r="J27" s="1238">
        <f t="shared" ref="J27:J33" si="11">CONVERT(I27,"mm","in")</f>
        <v>29.52755906</v>
      </c>
      <c r="K27" s="639"/>
      <c r="L27" s="749">
        <f t="shared" si="4"/>
        <v>3.25</v>
      </c>
      <c r="M27" s="1236">
        <f t="shared" si="5"/>
        <v>0.12</v>
      </c>
      <c r="N27" s="1238">
        <f t="shared" ref="N27:N33" si="12">I27*(M27/H27)^2</f>
        <v>520.1504972</v>
      </c>
      <c r="O27" s="1237">
        <f t="shared" ref="O27:O33" si="13">ROUND((J27*(M27/H27)^2)*8,0)/8</f>
        <v>20.5</v>
      </c>
      <c r="P27" s="749" t="str">
        <f t="shared" ref="P27:P33" si="14">IF(N27&lt;(20*L27),"ERROR","OK")</f>
        <v>OK</v>
      </c>
      <c r="Q27" s="749" t="str">
        <f t="shared" si="6"/>
        <v>OK</v>
      </c>
      <c r="R27" s="63"/>
      <c r="S27" s="63"/>
      <c r="T27" s="63"/>
      <c r="U27" s="63"/>
      <c r="V27" s="63"/>
      <c r="W27" s="63"/>
      <c r="X27" s="63"/>
      <c r="Y27" s="63"/>
      <c r="Z27" s="63"/>
    </row>
    <row r="28" ht="15.75" customHeight="1">
      <c r="A28" s="63"/>
      <c r="B28" s="63"/>
      <c r="C28" s="749" t="s">
        <v>823</v>
      </c>
      <c r="E28" s="1233">
        <v>76.0</v>
      </c>
      <c r="F28" s="1233">
        <f t="shared" si="1"/>
        <v>3</v>
      </c>
      <c r="G28" s="1234">
        <f t="shared" si="2"/>
        <v>3.66</v>
      </c>
      <c r="H28" s="1235">
        <f t="shared" si="3"/>
        <v>0.1440944882</v>
      </c>
      <c r="I28" s="1237">
        <v>300.0</v>
      </c>
      <c r="J28" s="1238">
        <f t="shared" si="11"/>
        <v>11.81102362</v>
      </c>
      <c r="K28" s="639"/>
      <c r="L28" s="749">
        <f t="shared" si="4"/>
        <v>3.25</v>
      </c>
      <c r="M28" s="1236">
        <f t="shared" si="5"/>
        <v>0.12</v>
      </c>
      <c r="N28" s="1238">
        <f t="shared" si="12"/>
        <v>208.0601989</v>
      </c>
      <c r="O28" s="1237">
        <f t="shared" si="13"/>
        <v>8.25</v>
      </c>
      <c r="P28" s="749" t="str">
        <f t="shared" si="14"/>
        <v>OK</v>
      </c>
      <c r="Q28" s="749" t="str">
        <f t="shared" si="6"/>
        <v>OK</v>
      </c>
      <c r="R28" s="63"/>
      <c r="S28" s="63"/>
      <c r="T28" s="63"/>
      <c r="U28" s="63"/>
      <c r="V28" s="63"/>
      <c r="W28" s="63"/>
      <c r="X28" s="63"/>
      <c r="Y28" s="63"/>
      <c r="Z28" s="63"/>
    </row>
    <row r="29" ht="15.75" customHeight="1">
      <c r="A29" s="63"/>
      <c r="B29" s="63"/>
      <c r="C29" s="749" t="s">
        <v>1347</v>
      </c>
      <c r="E29" s="1233">
        <v>76.0</v>
      </c>
      <c r="F29" s="1233">
        <f t="shared" si="1"/>
        <v>3</v>
      </c>
      <c r="G29" s="1234">
        <f t="shared" si="2"/>
        <v>3.66</v>
      </c>
      <c r="H29" s="1235">
        <f t="shared" si="3"/>
        <v>0.1440944882</v>
      </c>
      <c r="I29" s="1237">
        <v>600.0</v>
      </c>
      <c r="J29" s="1238">
        <f t="shared" si="11"/>
        <v>23.62204724</v>
      </c>
      <c r="K29" s="639"/>
      <c r="L29" s="749">
        <f t="shared" si="4"/>
        <v>3.25</v>
      </c>
      <c r="M29" s="1236">
        <f t="shared" si="5"/>
        <v>0.12</v>
      </c>
      <c r="N29" s="1238">
        <f t="shared" si="12"/>
        <v>416.1203977</v>
      </c>
      <c r="O29" s="1237">
        <f t="shared" si="13"/>
        <v>16.375</v>
      </c>
      <c r="P29" s="749" t="str">
        <f t="shared" si="14"/>
        <v>OK</v>
      </c>
      <c r="Q29" s="749" t="str">
        <f t="shared" si="6"/>
        <v>OK</v>
      </c>
      <c r="R29" s="63"/>
      <c r="S29" s="63"/>
      <c r="T29" s="63"/>
      <c r="U29" s="63"/>
      <c r="V29" s="63"/>
      <c r="W29" s="63"/>
      <c r="X29" s="63"/>
      <c r="Y29" s="63"/>
      <c r="Z29" s="63"/>
    </row>
    <row r="30" ht="15.75" customHeight="1">
      <c r="A30" s="63"/>
      <c r="B30" s="63"/>
      <c r="C30" s="749" t="s">
        <v>825</v>
      </c>
      <c r="E30" s="1233">
        <v>82.0</v>
      </c>
      <c r="F30" s="1233">
        <f t="shared" si="1"/>
        <v>3.25</v>
      </c>
      <c r="G30" s="1234">
        <f t="shared" si="2"/>
        <v>3.66</v>
      </c>
      <c r="H30" s="1235">
        <f t="shared" si="3"/>
        <v>0.1440944882</v>
      </c>
      <c r="I30" s="1237">
        <v>400.0</v>
      </c>
      <c r="J30" s="1238">
        <f t="shared" si="11"/>
        <v>15.7480315</v>
      </c>
      <c r="K30" s="639"/>
      <c r="L30" s="749">
        <f t="shared" si="4"/>
        <v>3.25</v>
      </c>
      <c r="M30" s="1236">
        <f t="shared" si="5"/>
        <v>0.12</v>
      </c>
      <c r="N30" s="1238">
        <f t="shared" si="12"/>
        <v>277.4135985</v>
      </c>
      <c r="O30" s="1237">
        <f t="shared" si="13"/>
        <v>10.875</v>
      </c>
      <c r="P30" s="749" t="str">
        <f t="shared" si="14"/>
        <v>OK</v>
      </c>
      <c r="Q30" s="749" t="str">
        <f t="shared" si="6"/>
        <v>OK</v>
      </c>
      <c r="R30" s="63"/>
      <c r="S30" s="63"/>
      <c r="T30" s="63"/>
      <c r="U30" s="63"/>
      <c r="V30" s="63"/>
      <c r="W30" s="63"/>
      <c r="X30" s="63"/>
      <c r="Y30" s="63"/>
      <c r="Z30" s="63"/>
    </row>
    <row r="31" ht="15.75" customHeight="1">
      <c r="A31" s="63"/>
      <c r="B31" s="63"/>
      <c r="C31" s="749" t="s">
        <v>826</v>
      </c>
      <c r="E31" s="1233">
        <v>82.0</v>
      </c>
      <c r="F31" s="1233">
        <f t="shared" si="1"/>
        <v>3.25</v>
      </c>
      <c r="G31" s="1234">
        <f t="shared" si="2"/>
        <v>3.66</v>
      </c>
      <c r="H31" s="1235">
        <f t="shared" si="3"/>
        <v>0.1440944882</v>
      </c>
      <c r="I31" s="1237">
        <v>150.0</v>
      </c>
      <c r="J31" s="1238">
        <f t="shared" si="11"/>
        <v>5.905511811</v>
      </c>
      <c r="K31" s="639"/>
      <c r="L31" s="749">
        <f t="shared" si="4"/>
        <v>3.25</v>
      </c>
      <c r="M31" s="1236">
        <f t="shared" si="5"/>
        <v>0.12</v>
      </c>
      <c r="N31" s="1238">
        <f t="shared" si="12"/>
        <v>104.0300994</v>
      </c>
      <c r="O31" s="1237">
        <f t="shared" si="13"/>
        <v>4.125</v>
      </c>
      <c r="P31" s="749" t="str">
        <f t="shared" si="14"/>
        <v>OK</v>
      </c>
      <c r="Q31" s="749" t="str">
        <f t="shared" si="6"/>
        <v>OK</v>
      </c>
      <c r="R31" s="63"/>
      <c r="S31" s="63"/>
      <c r="T31" s="63"/>
      <c r="U31" s="63"/>
      <c r="V31" s="63"/>
      <c r="W31" s="63"/>
      <c r="X31" s="63"/>
      <c r="Y31" s="63"/>
      <c r="Z31" s="63"/>
    </row>
    <row r="32" ht="15.75" customHeight="1">
      <c r="A32" s="63"/>
      <c r="B32" s="63"/>
      <c r="C32" s="749" t="s">
        <v>827</v>
      </c>
      <c r="E32" s="1233">
        <v>82.0</v>
      </c>
      <c r="F32" s="1233">
        <f t="shared" si="1"/>
        <v>3.25</v>
      </c>
      <c r="G32" s="1234">
        <f t="shared" si="2"/>
        <v>3.66</v>
      </c>
      <c r="H32" s="1235">
        <f t="shared" si="3"/>
        <v>0.1440944882</v>
      </c>
      <c r="I32" s="1237">
        <v>600.0</v>
      </c>
      <c r="J32" s="1238">
        <f t="shared" si="11"/>
        <v>23.62204724</v>
      </c>
      <c r="K32" s="639"/>
      <c r="L32" s="749">
        <f t="shared" si="4"/>
        <v>3.25</v>
      </c>
      <c r="M32" s="1236">
        <f t="shared" si="5"/>
        <v>0.12</v>
      </c>
      <c r="N32" s="1238">
        <f t="shared" si="12"/>
        <v>416.1203977</v>
      </c>
      <c r="O32" s="1237">
        <f t="shared" si="13"/>
        <v>16.375</v>
      </c>
      <c r="P32" s="749" t="str">
        <f t="shared" si="14"/>
        <v>OK</v>
      </c>
      <c r="Q32" s="749" t="str">
        <f t="shared" si="6"/>
        <v>OK</v>
      </c>
      <c r="R32" s="63"/>
      <c r="S32" s="63"/>
      <c r="T32" s="63"/>
      <c r="U32" s="63"/>
      <c r="V32" s="63"/>
      <c r="W32" s="63"/>
      <c r="X32" s="63"/>
      <c r="Y32" s="63"/>
      <c r="Z32" s="63"/>
    </row>
    <row r="33" ht="15.75" customHeight="1">
      <c r="A33" s="63"/>
      <c r="B33" s="63"/>
      <c r="C33" s="749" t="s">
        <v>828</v>
      </c>
      <c r="E33" s="1233">
        <v>82.0</v>
      </c>
      <c r="F33" s="1233">
        <f t="shared" si="1"/>
        <v>3.25</v>
      </c>
      <c r="G33" s="1234">
        <f t="shared" si="2"/>
        <v>3.66</v>
      </c>
      <c r="H33" s="1235">
        <f t="shared" si="3"/>
        <v>0.1440944882</v>
      </c>
      <c r="I33" s="1237">
        <v>150.0</v>
      </c>
      <c r="J33" s="1238">
        <f t="shared" si="11"/>
        <v>5.905511811</v>
      </c>
      <c r="K33" s="639"/>
      <c r="L33" s="749">
        <f t="shared" si="4"/>
        <v>3.25</v>
      </c>
      <c r="M33" s="1236">
        <f t="shared" si="5"/>
        <v>0.12</v>
      </c>
      <c r="N33" s="1238">
        <f t="shared" si="12"/>
        <v>104.0300994</v>
      </c>
      <c r="O33" s="1237">
        <f t="shared" si="13"/>
        <v>4.125</v>
      </c>
      <c r="P33" s="749" t="str">
        <f t="shared" si="14"/>
        <v>OK</v>
      </c>
      <c r="Q33" s="749" t="str">
        <f t="shared" si="6"/>
        <v>OK</v>
      </c>
      <c r="R33" s="63"/>
      <c r="S33" s="63"/>
      <c r="T33" s="63"/>
      <c r="U33" s="63"/>
      <c r="V33" s="63"/>
      <c r="W33" s="63"/>
      <c r="X33" s="63"/>
      <c r="Y33" s="63"/>
      <c r="Z33" s="63"/>
    </row>
    <row r="34" ht="15.75" customHeight="1">
      <c r="A34" s="63"/>
      <c r="B34" s="63"/>
      <c r="C34" s="749" t="s">
        <v>1348</v>
      </c>
      <c r="E34" s="1233">
        <v>82.0</v>
      </c>
      <c r="F34" s="1233">
        <f t="shared" si="1"/>
        <v>3.25</v>
      </c>
      <c r="G34" s="1234">
        <f t="shared" si="2"/>
        <v>3.66</v>
      </c>
      <c r="H34" s="1235">
        <f t="shared" si="3"/>
        <v>0.1440944882</v>
      </c>
      <c r="I34" s="1233">
        <v>2.0</v>
      </c>
      <c r="J34" s="1233">
        <v>2.0</v>
      </c>
      <c r="K34" s="639"/>
      <c r="L34" s="749">
        <f t="shared" si="4"/>
        <v>3.25</v>
      </c>
      <c r="M34" s="1236">
        <f t="shared" si="5"/>
        <v>0.12</v>
      </c>
      <c r="N34" s="1236">
        <f t="shared" ref="N34:N50" si="15">I34*(H34/M34)^2</f>
        <v>2.883780768</v>
      </c>
      <c r="O34" s="749">
        <f t="shared" ref="O34:O50" si="16">ROUNDUP(N34,0)</f>
        <v>3</v>
      </c>
      <c r="P34" s="749"/>
      <c r="Q34" s="749" t="str">
        <f t="shared" si="6"/>
        <v>OK</v>
      </c>
      <c r="R34" s="63"/>
      <c r="S34" s="63"/>
      <c r="T34" s="63"/>
      <c r="U34" s="63"/>
      <c r="V34" s="63"/>
      <c r="W34" s="63"/>
      <c r="X34" s="63"/>
      <c r="Y34" s="63"/>
      <c r="Z34" s="63"/>
    </row>
    <row r="35" ht="15.75" customHeight="1">
      <c r="A35" s="63"/>
      <c r="B35" s="63"/>
      <c r="C35" s="749" t="s">
        <v>1349</v>
      </c>
      <c r="E35" s="1233">
        <v>82.0</v>
      </c>
      <c r="F35" s="1233">
        <f t="shared" si="1"/>
        <v>3.25</v>
      </c>
      <c r="G35" s="1234">
        <f t="shared" si="2"/>
        <v>3.66</v>
      </c>
      <c r="H35" s="1235">
        <f t="shared" si="3"/>
        <v>0.1440944882</v>
      </c>
      <c r="I35" s="1233">
        <v>2.0</v>
      </c>
      <c r="J35" s="1233">
        <v>2.0</v>
      </c>
      <c r="K35" s="639"/>
      <c r="L35" s="749">
        <f t="shared" si="4"/>
        <v>3.25</v>
      </c>
      <c r="M35" s="1236">
        <f t="shared" si="5"/>
        <v>0.12</v>
      </c>
      <c r="N35" s="1236">
        <f t="shared" si="15"/>
        <v>2.883780768</v>
      </c>
      <c r="O35" s="749">
        <f t="shared" si="16"/>
        <v>3</v>
      </c>
      <c r="P35" s="749"/>
      <c r="Q35" s="749" t="str">
        <f t="shared" si="6"/>
        <v>OK</v>
      </c>
      <c r="R35" s="63"/>
      <c r="S35" s="63"/>
      <c r="T35" s="63"/>
      <c r="U35" s="63"/>
      <c r="V35" s="63"/>
      <c r="W35" s="63"/>
      <c r="X35" s="63"/>
      <c r="Y35" s="63"/>
      <c r="Z35" s="63"/>
    </row>
    <row r="36" ht="15.75" customHeight="1">
      <c r="A36" s="63"/>
      <c r="B36" s="63"/>
      <c r="C36" s="749" t="s">
        <v>1350</v>
      </c>
      <c r="E36" s="1233">
        <v>82.0</v>
      </c>
      <c r="F36" s="1233">
        <f t="shared" si="1"/>
        <v>3.25</v>
      </c>
      <c r="G36" s="1234">
        <f t="shared" si="2"/>
        <v>3.66</v>
      </c>
      <c r="H36" s="1235">
        <f t="shared" si="3"/>
        <v>0.1440944882</v>
      </c>
      <c r="I36" s="1233">
        <v>2.0</v>
      </c>
      <c r="J36" s="1233">
        <v>2.0</v>
      </c>
      <c r="K36" s="639"/>
      <c r="L36" s="749">
        <f t="shared" si="4"/>
        <v>3.25</v>
      </c>
      <c r="M36" s="1236">
        <f t="shared" si="5"/>
        <v>0.12</v>
      </c>
      <c r="N36" s="1236">
        <f t="shared" si="15"/>
        <v>2.883780768</v>
      </c>
      <c r="O36" s="749">
        <f t="shared" si="16"/>
        <v>3</v>
      </c>
      <c r="P36" s="749"/>
      <c r="Q36" s="749" t="str">
        <f t="shared" si="6"/>
        <v>OK</v>
      </c>
      <c r="R36" s="63"/>
      <c r="S36" s="63"/>
      <c r="T36" s="63"/>
      <c r="U36" s="63"/>
      <c r="V36" s="63"/>
      <c r="W36" s="63"/>
      <c r="X36" s="63"/>
      <c r="Y36" s="63"/>
      <c r="Z36" s="63"/>
    </row>
    <row r="37" ht="15.75" customHeight="1">
      <c r="A37" s="63"/>
      <c r="B37" s="63"/>
      <c r="C37" s="1233" t="s">
        <v>1351</v>
      </c>
      <c r="E37" s="1233">
        <v>82.0</v>
      </c>
      <c r="F37" s="1233">
        <f t="shared" si="1"/>
        <v>3.25</v>
      </c>
      <c r="G37" s="1234">
        <f t="shared" si="2"/>
        <v>3.66</v>
      </c>
      <c r="H37" s="1235">
        <f t="shared" si="3"/>
        <v>0.1440944882</v>
      </c>
      <c r="I37" s="1233">
        <v>3.0</v>
      </c>
      <c r="J37" s="1233">
        <v>3.0</v>
      </c>
      <c r="K37" s="639"/>
      <c r="L37" s="749">
        <f t="shared" si="4"/>
        <v>3.25</v>
      </c>
      <c r="M37" s="1236">
        <f t="shared" si="5"/>
        <v>0.12</v>
      </c>
      <c r="N37" s="1236">
        <f t="shared" si="15"/>
        <v>4.325671151</v>
      </c>
      <c r="O37" s="749">
        <f t="shared" si="16"/>
        <v>5</v>
      </c>
      <c r="P37" s="749"/>
      <c r="Q37" s="749" t="str">
        <f t="shared" si="6"/>
        <v>OK</v>
      </c>
      <c r="R37" s="63"/>
      <c r="S37" s="63"/>
      <c r="T37" s="63"/>
      <c r="U37" s="63"/>
      <c r="V37" s="63"/>
      <c r="W37" s="63"/>
      <c r="X37" s="63"/>
      <c r="Y37" s="63"/>
      <c r="Z37" s="63"/>
    </row>
    <row r="38" ht="15.75" customHeight="1">
      <c r="A38" s="63"/>
      <c r="B38" s="63"/>
      <c r="C38" s="1233" t="s">
        <v>1352</v>
      </c>
      <c r="E38" s="1233">
        <v>101.0</v>
      </c>
      <c r="F38" s="1233">
        <f t="shared" si="1"/>
        <v>4</v>
      </c>
      <c r="G38" s="1234">
        <f t="shared" si="2"/>
        <v>4.88</v>
      </c>
      <c r="H38" s="1235">
        <f t="shared" si="3"/>
        <v>0.1921259843</v>
      </c>
      <c r="I38" s="1233">
        <v>2.0</v>
      </c>
      <c r="J38" s="1233">
        <v>2.0</v>
      </c>
      <c r="K38" s="639"/>
      <c r="L38" s="749">
        <f t="shared" si="4"/>
        <v>3.25</v>
      </c>
      <c r="M38" s="1236">
        <f t="shared" si="5"/>
        <v>0.12</v>
      </c>
      <c r="N38" s="1236">
        <f t="shared" si="15"/>
        <v>5.126721365</v>
      </c>
      <c r="O38" s="749">
        <f t="shared" si="16"/>
        <v>6</v>
      </c>
      <c r="P38" s="749"/>
      <c r="Q38" s="749" t="str">
        <f t="shared" si="6"/>
        <v>ERROR</v>
      </c>
      <c r="R38" s="63"/>
      <c r="S38" s="63"/>
      <c r="T38" s="63"/>
      <c r="U38" s="63"/>
      <c r="V38" s="63"/>
      <c r="W38" s="63"/>
      <c r="X38" s="63"/>
      <c r="Y38" s="63"/>
      <c r="Z38" s="63"/>
    </row>
    <row r="39" ht="15.75" customHeight="1">
      <c r="A39" s="63"/>
      <c r="B39" s="63"/>
      <c r="C39" s="1233" t="s">
        <v>1353</v>
      </c>
      <c r="E39" s="1233">
        <v>76.0</v>
      </c>
      <c r="F39" s="1233">
        <f t="shared" si="1"/>
        <v>3</v>
      </c>
      <c r="G39" s="1234">
        <f t="shared" si="2"/>
        <v>3.66</v>
      </c>
      <c r="H39" s="1235">
        <f t="shared" si="3"/>
        <v>0.1440944882</v>
      </c>
      <c r="I39" s="1233">
        <v>3.0</v>
      </c>
      <c r="J39" s="1233">
        <v>3.0</v>
      </c>
      <c r="K39" s="639"/>
      <c r="L39" s="749">
        <f t="shared" si="4"/>
        <v>3.25</v>
      </c>
      <c r="M39" s="1236">
        <f t="shared" si="5"/>
        <v>0.12</v>
      </c>
      <c r="N39" s="1236">
        <f t="shared" si="15"/>
        <v>4.325671151</v>
      </c>
      <c r="O39" s="749">
        <f t="shared" si="16"/>
        <v>5</v>
      </c>
      <c r="P39" s="749"/>
      <c r="Q39" s="749" t="str">
        <f t="shared" si="6"/>
        <v>OK</v>
      </c>
      <c r="R39" s="63"/>
      <c r="S39" s="63"/>
      <c r="T39" s="63"/>
      <c r="U39" s="63"/>
      <c r="V39" s="63"/>
      <c r="W39" s="63"/>
      <c r="X39" s="63"/>
      <c r="Y39" s="63"/>
      <c r="Z39" s="63"/>
    </row>
    <row r="40" ht="15.75" customHeight="1">
      <c r="A40" s="63"/>
      <c r="B40" s="63"/>
      <c r="C40" s="1233" t="s">
        <v>1354</v>
      </c>
      <c r="E40" s="1233">
        <v>76.0</v>
      </c>
      <c r="F40" s="1233">
        <f t="shared" si="1"/>
        <v>3</v>
      </c>
      <c r="G40" s="1234">
        <f t="shared" si="2"/>
        <v>3.66</v>
      </c>
      <c r="H40" s="1235">
        <f t="shared" si="3"/>
        <v>0.1440944882</v>
      </c>
      <c r="I40" s="1233"/>
      <c r="J40" s="1233"/>
      <c r="K40" s="639"/>
      <c r="L40" s="749">
        <f t="shared" si="4"/>
        <v>3.25</v>
      </c>
      <c r="M40" s="1236">
        <f t="shared" si="5"/>
        <v>0.12</v>
      </c>
      <c r="N40" s="1236">
        <f t="shared" si="15"/>
        <v>0</v>
      </c>
      <c r="O40" s="749">
        <f t="shared" si="16"/>
        <v>0</v>
      </c>
      <c r="P40" s="749"/>
      <c r="Q40" s="749" t="str">
        <f t="shared" si="6"/>
        <v>OK</v>
      </c>
      <c r="R40" s="63"/>
      <c r="S40" s="63"/>
      <c r="T40" s="63"/>
      <c r="U40" s="63"/>
      <c r="V40" s="63"/>
      <c r="W40" s="63"/>
      <c r="X40" s="63"/>
      <c r="Y40" s="63"/>
      <c r="Z40" s="63"/>
    </row>
    <row r="41" ht="15.75" customHeight="1">
      <c r="A41" s="63"/>
      <c r="B41" s="63"/>
      <c r="C41" s="1233" t="s">
        <v>1355</v>
      </c>
      <c r="E41" s="1233">
        <v>57.0</v>
      </c>
      <c r="F41" s="1233">
        <f t="shared" si="1"/>
        <v>2.25</v>
      </c>
      <c r="G41" s="1234">
        <f t="shared" si="2"/>
        <v>2.87</v>
      </c>
      <c r="H41" s="1235">
        <f t="shared" si="3"/>
        <v>0.112992126</v>
      </c>
      <c r="I41" s="1233">
        <v>4.0</v>
      </c>
      <c r="J41" s="1233">
        <v>4.0</v>
      </c>
      <c r="K41" s="639"/>
      <c r="L41" s="749">
        <f t="shared" si="4"/>
        <v>3.25</v>
      </c>
      <c r="M41" s="1236">
        <f t="shared" si="5"/>
        <v>0.112992126</v>
      </c>
      <c r="N41" s="1236">
        <f t="shared" si="15"/>
        <v>4</v>
      </c>
      <c r="O41" s="749">
        <f t="shared" si="16"/>
        <v>4</v>
      </c>
      <c r="P41" s="749"/>
      <c r="Q41" s="749" t="str">
        <f t="shared" si="6"/>
        <v>OK</v>
      </c>
      <c r="R41" s="63"/>
      <c r="S41" s="63"/>
      <c r="T41" s="63"/>
      <c r="U41" s="63"/>
      <c r="V41" s="63"/>
      <c r="W41" s="63"/>
      <c r="X41" s="63"/>
      <c r="Y41" s="63"/>
      <c r="Z41" s="63"/>
    </row>
    <row r="42" ht="15.75" customHeight="1">
      <c r="A42" s="63"/>
      <c r="B42" s="63"/>
      <c r="C42" s="1233" t="s">
        <v>1356</v>
      </c>
      <c r="E42" s="1233">
        <v>82.0</v>
      </c>
      <c r="F42" s="1233">
        <f t="shared" si="1"/>
        <v>3.25</v>
      </c>
      <c r="G42" s="1234">
        <f t="shared" si="2"/>
        <v>3.66</v>
      </c>
      <c r="H42" s="1235">
        <f t="shared" si="3"/>
        <v>0.1440944882</v>
      </c>
      <c r="I42" s="1233">
        <v>3.0</v>
      </c>
      <c r="J42" s="1233">
        <v>3.0</v>
      </c>
      <c r="K42" s="639"/>
      <c r="L42" s="749">
        <f t="shared" si="4"/>
        <v>3.25</v>
      </c>
      <c r="M42" s="1236">
        <f t="shared" si="5"/>
        <v>0.12</v>
      </c>
      <c r="N42" s="1236">
        <f t="shared" si="15"/>
        <v>4.325671151</v>
      </c>
      <c r="O42" s="749">
        <f t="shared" si="16"/>
        <v>5</v>
      </c>
      <c r="P42" s="749"/>
      <c r="Q42" s="749" t="str">
        <f t="shared" si="6"/>
        <v>OK</v>
      </c>
      <c r="R42" s="63"/>
      <c r="S42" s="63"/>
      <c r="T42" s="63"/>
      <c r="U42" s="63"/>
      <c r="V42" s="63"/>
      <c r="W42" s="63"/>
      <c r="X42" s="63"/>
      <c r="Y42" s="63"/>
      <c r="Z42" s="63"/>
    </row>
    <row r="43" ht="15.75" customHeight="1">
      <c r="A43" s="63"/>
      <c r="B43" s="63"/>
      <c r="C43" s="1233" t="s">
        <v>1357</v>
      </c>
      <c r="E43" s="1233">
        <v>76.0</v>
      </c>
      <c r="F43" s="1233">
        <f t="shared" si="1"/>
        <v>3</v>
      </c>
      <c r="G43" s="1234">
        <f t="shared" si="2"/>
        <v>3.66</v>
      </c>
      <c r="H43" s="1235">
        <f t="shared" si="3"/>
        <v>0.1440944882</v>
      </c>
      <c r="I43" s="1233">
        <v>3.0</v>
      </c>
      <c r="J43" s="1233">
        <v>3.0</v>
      </c>
      <c r="K43" s="639"/>
      <c r="L43" s="749">
        <f t="shared" si="4"/>
        <v>3.25</v>
      </c>
      <c r="M43" s="1236">
        <f t="shared" si="5"/>
        <v>0.12</v>
      </c>
      <c r="N43" s="1236">
        <f t="shared" si="15"/>
        <v>4.325671151</v>
      </c>
      <c r="O43" s="749">
        <f t="shared" si="16"/>
        <v>5</v>
      </c>
      <c r="P43" s="749"/>
      <c r="Q43" s="749" t="str">
        <f t="shared" si="6"/>
        <v>OK</v>
      </c>
      <c r="R43" s="63"/>
      <c r="S43" s="63"/>
      <c r="T43" s="63"/>
      <c r="U43" s="63"/>
      <c r="V43" s="63"/>
      <c r="W43" s="63"/>
      <c r="X43" s="63"/>
      <c r="Y43" s="63"/>
      <c r="Z43" s="63"/>
    </row>
    <row r="44" ht="15.75" customHeight="1">
      <c r="A44" s="63"/>
      <c r="B44" s="63"/>
      <c r="C44" s="1233" t="s">
        <v>1358</v>
      </c>
      <c r="E44" s="1233">
        <v>57.0</v>
      </c>
      <c r="F44" s="1233">
        <f t="shared" si="1"/>
        <v>2.25</v>
      </c>
      <c r="G44" s="1234">
        <f t="shared" si="2"/>
        <v>2.87</v>
      </c>
      <c r="H44" s="1235">
        <f t="shared" si="3"/>
        <v>0.112992126</v>
      </c>
      <c r="I44" s="1233">
        <v>2.0</v>
      </c>
      <c r="J44" s="1233">
        <v>2.0</v>
      </c>
      <c r="K44" s="639"/>
      <c r="L44" s="749">
        <f t="shared" si="4"/>
        <v>3.25</v>
      </c>
      <c r="M44" s="1236">
        <f t="shared" si="5"/>
        <v>0.112992126</v>
      </c>
      <c r="N44" s="1236">
        <f t="shared" si="15"/>
        <v>2</v>
      </c>
      <c r="O44" s="749">
        <f t="shared" si="16"/>
        <v>2</v>
      </c>
      <c r="P44" s="749"/>
      <c r="Q44" s="749" t="str">
        <f t="shared" si="6"/>
        <v>OK</v>
      </c>
      <c r="R44" s="63"/>
      <c r="S44" s="63"/>
      <c r="T44" s="63"/>
      <c r="U44" s="63"/>
      <c r="V44" s="63"/>
      <c r="W44" s="63"/>
      <c r="X44" s="63"/>
      <c r="Y44" s="63"/>
      <c r="Z44" s="63"/>
    </row>
    <row r="45" ht="15.75" customHeight="1">
      <c r="A45" s="63"/>
      <c r="B45" s="63"/>
      <c r="C45" s="1233" t="s">
        <v>1359</v>
      </c>
      <c r="E45" s="1233">
        <v>82.0</v>
      </c>
      <c r="F45" s="1233">
        <f t="shared" si="1"/>
        <v>3.25</v>
      </c>
      <c r="G45" s="1234">
        <f t="shared" si="2"/>
        <v>3.66</v>
      </c>
      <c r="H45" s="1235">
        <f t="shared" si="3"/>
        <v>0.1440944882</v>
      </c>
      <c r="I45" s="1233">
        <v>2.0</v>
      </c>
      <c r="J45" s="1233">
        <v>2.0</v>
      </c>
      <c r="K45" s="639"/>
      <c r="L45" s="749">
        <f t="shared" si="4"/>
        <v>3.25</v>
      </c>
      <c r="M45" s="1236">
        <f t="shared" si="5"/>
        <v>0.12</v>
      </c>
      <c r="N45" s="1236">
        <f t="shared" si="15"/>
        <v>2.883780768</v>
      </c>
      <c r="O45" s="749">
        <f t="shared" si="16"/>
        <v>3</v>
      </c>
      <c r="P45" s="749"/>
      <c r="Q45" s="749" t="str">
        <f t="shared" si="6"/>
        <v>OK</v>
      </c>
      <c r="R45" s="63"/>
      <c r="S45" s="63"/>
      <c r="T45" s="63"/>
      <c r="U45" s="63"/>
      <c r="V45" s="63"/>
      <c r="W45" s="63"/>
      <c r="X45" s="63"/>
      <c r="Y45" s="63"/>
      <c r="Z45" s="63"/>
    </row>
    <row r="46" ht="15.75" customHeight="1">
      <c r="A46" s="63"/>
      <c r="B46" s="63"/>
      <c r="C46" s="1233" t="s">
        <v>1360</v>
      </c>
      <c r="E46" s="1233">
        <v>76.0</v>
      </c>
      <c r="F46" s="1233">
        <f t="shared" si="1"/>
        <v>3</v>
      </c>
      <c r="G46" s="1234">
        <f t="shared" si="2"/>
        <v>3.66</v>
      </c>
      <c r="H46" s="1235">
        <f t="shared" si="3"/>
        <v>0.1440944882</v>
      </c>
      <c r="I46" s="1233">
        <v>3.0</v>
      </c>
      <c r="J46" s="1233">
        <v>3.0</v>
      </c>
      <c r="K46" s="639"/>
      <c r="L46" s="749">
        <f t="shared" si="4"/>
        <v>3.25</v>
      </c>
      <c r="M46" s="1236">
        <f t="shared" si="5"/>
        <v>0.12</v>
      </c>
      <c r="N46" s="1236">
        <f t="shared" si="15"/>
        <v>4.325671151</v>
      </c>
      <c r="O46" s="749">
        <f t="shared" si="16"/>
        <v>5</v>
      </c>
      <c r="P46" s="749"/>
      <c r="Q46" s="749" t="str">
        <f t="shared" si="6"/>
        <v>OK</v>
      </c>
      <c r="R46" s="63"/>
      <c r="S46" s="63"/>
      <c r="T46" s="63"/>
      <c r="U46" s="63"/>
      <c r="V46" s="63"/>
      <c r="W46" s="63"/>
      <c r="X46" s="63"/>
      <c r="Y46" s="63"/>
      <c r="Z46" s="63"/>
    </row>
    <row r="47" ht="15.75" customHeight="1">
      <c r="A47" s="63"/>
      <c r="B47" s="63"/>
      <c r="C47" s="1233" t="s">
        <v>1361</v>
      </c>
      <c r="E47" s="1233">
        <v>82.0</v>
      </c>
      <c r="F47" s="1233">
        <f t="shared" si="1"/>
        <v>3.25</v>
      </c>
      <c r="G47" s="1234">
        <f t="shared" si="2"/>
        <v>3.66</v>
      </c>
      <c r="H47" s="1235">
        <f t="shared" si="3"/>
        <v>0.1440944882</v>
      </c>
      <c r="I47" s="1233">
        <v>2.0</v>
      </c>
      <c r="J47" s="1233">
        <v>2.0</v>
      </c>
      <c r="K47" s="639"/>
      <c r="L47" s="749">
        <f t="shared" si="4"/>
        <v>3.25</v>
      </c>
      <c r="M47" s="1236">
        <f t="shared" si="5"/>
        <v>0.12</v>
      </c>
      <c r="N47" s="1236">
        <f t="shared" si="15"/>
        <v>2.883780768</v>
      </c>
      <c r="O47" s="749">
        <f t="shared" si="16"/>
        <v>3</v>
      </c>
      <c r="P47" s="749"/>
      <c r="Q47" s="749" t="str">
        <f t="shared" si="6"/>
        <v>OK</v>
      </c>
      <c r="R47" s="63"/>
      <c r="S47" s="63"/>
      <c r="T47" s="63"/>
      <c r="U47" s="63"/>
      <c r="V47" s="63"/>
      <c r="W47" s="63"/>
      <c r="X47" s="63"/>
      <c r="Y47" s="63"/>
      <c r="Z47" s="63"/>
    </row>
    <row r="48" ht="15.75" customHeight="1">
      <c r="A48" s="63"/>
      <c r="B48" s="63"/>
      <c r="C48" s="1233" t="s">
        <v>1362</v>
      </c>
      <c r="E48" s="1233">
        <v>82.0</v>
      </c>
      <c r="F48" s="1233">
        <f t="shared" si="1"/>
        <v>3.25</v>
      </c>
      <c r="G48" s="1234">
        <f t="shared" si="2"/>
        <v>3.66</v>
      </c>
      <c r="H48" s="1235">
        <f t="shared" si="3"/>
        <v>0.1440944882</v>
      </c>
      <c r="I48" s="1233">
        <v>2.0</v>
      </c>
      <c r="J48" s="1233">
        <v>2.0</v>
      </c>
      <c r="K48" s="639"/>
      <c r="L48" s="749">
        <f t="shared" si="4"/>
        <v>3.25</v>
      </c>
      <c r="M48" s="1236">
        <f t="shared" si="5"/>
        <v>0.12</v>
      </c>
      <c r="N48" s="1236">
        <f t="shared" si="15"/>
        <v>2.883780768</v>
      </c>
      <c r="O48" s="749">
        <f t="shared" si="16"/>
        <v>3</v>
      </c>
      <c r="P48" s="749"/>
      <c r="Q48" s="749" t="str">
        <f t="shared" si="6"/>
        <v>OK</v>
      </c>
      <c r="R48" s="63"/>
      <c r="S48" s="63"/>
      <c r="T48" s="63"/>
      <c r="U48" s="63"/>
      <c r="V48" s="63"/>
      <c r="W48" s="63"/>
      <c r="X48" s="63"/>
      <c r="Y48" s="63"/>
      <c r="Z48" s="63"/>
    </row>
    <row r="49" ht="15.75" customHeight="1">
      <c r="A49" s="63"/>
      <c r="B49" s="63"/>
      <c r="C49" s="1233" t="s">
        <v>1363</v>
      </c>
      <c r="E49" s="1233">
        <v>82.0</v>
      </c>
      <c r="F49" s="1233">
        <f t="shared" si="1"/>
        <v>3.25</v>
      </c>
      <c r="G49" s="1234">
        <f t="shared" si="2"/>
        <v>3.66</v>
      </c>
      <c r="H49" s="1235">
        <f t="shared" si="3"/>
        <v>0.1440944882</v>
      </c>
      <c r="I49" s="1233">
        <v>3.0</v>
      </c>
      <c r="J49" s="1233">
        <v>3.0</v>
      </c>
      <c r="K49" s="639"/>
      <c r="L49" s="749">
        <f t="shared" si="4"/>
        <v>3.25</v>
      </c>
      <c r="M49" s="1236">
        <f t="shared" si="5"/>
        <v>0.12</v>
      </c>
      <c r="N49" s="1236">
        <f t="shared" si="15"/>
        <v>4.325671151</v>
      </c>
      <c r="O49" s="749">
        <f t="shared" si="16"/>
        <v>5</v>
      </c>
      <c r="P49" s="749"/>
      <c r="Q49" s="749" t="str">
        <f t="shared" si="6"/>
        <v>OK</v>
      </c>
      <c r="R49" s="63"/>
      <c r="S49" s="63"/>
      <c r="T49" s="63"/>
      <c r="U49" s="63"/>
      <c r="V49" s="63"/>
      <c r="W49" s="63"/>
      <c r="X49" s="63"/>
      <c r="Y49" s="63"/>
      <c r="Z49" s="63"/>
    </row>
    <row r="50" ht="15.75" customHeight="1">
      <c r="A50" s="63"/>
      <c r="B50" s="63"/>
      <c r="C50" s="1233" t="s">
        <v>1364</v>
      </c>
      <c r="E50" s="1233">
        <v>76.0</v>
      </c>
      <c r="F50" s="1233">
        <f t="shared" si="1"/>
        <v>3</v>
      </c>
      <c r="G50" s="1234">
        <f t="shared" si="2"/>
        <v>3.66</v>
      </c>
      <c r="H50" s="1235">
        <f t="shared" si="3"/>
        <v>0.1440944882</v>
      </c>
      <c r="I50" s="1233">
        <v>1.0</v>
      </c>
      <c r="J50" s="1233">
        <v>1.0</v>
      </c>
      <c r="K50" s="639"/>
      <c r="L50" s="749">
        <f t="shared" si="4"/>
        <v>3.25</v>
      </c>
      <c r="M50" s="1236">
        <f t="shared" si="5"/>
        <v>0.12</v>
      </c>
      <c r="N50" s="1236">
        <f t="shared" si="15"/>
        <v>1.441890384</v>
      </c>
      <c r="O50" s="749">
        <f t="shared" si="16"/>
        <v>2</v>
      </c>
      <c r="P50" s="749"/>
      <c r="Q50" s="749" t="str">
        <f t="shared" si="6"/>
        <v>OK</v>
      </c>
      <c r="R50" s="63"/>
      <c r="S50" s="63"/>
      <c r="T50" s="63"/>
      <c r="U50" s="63"/>
      <c r="V50" s="63"/>
      <c r="W50" s="63"/>
      <c r="X50" s="63"/>
      <c r="Y50" s="63"/>
      <c r="Z50" s="63"/>
    </row>
    <row r="51" ht="15.75" customHeight="1">
      <c r="A51" s="63"/>
      <c r="B51" s="63"/>
      <c r="C51" s="1233" t="s">
        <v>1365</v>
      </c>
      <c r="E51" s="1233">
        <v>76.0</v>
      </c>
      <c r="F51" s="1233">
        <f t="shared" si="1"/>
        <v>3</v>
      </c>
      <c r="G51" s="1234">
        <f t="shared" si="2"/>
        <v>3.66</v>
      </c>
      <c r="H51" s="1235">
        <f t="shared" si="3"/>
        <v>0.1440944882</v>
      </c>
      <c r="I51" s="1237">
        <v>450.0</v>
      </c>
      <c r="J51" s="1237">
        <f>CONVERT(I51,"mm","in")</f>
        <v>17.71653543</v>
      </c>
      <c r="K51" s="639"/>
      <c r="L51" s="749">
        <f t="shared" si="4"/>
        <v>3.25</v>
      </c>
      <c r="M51" s="1236">
        <f t="shared" si="5"/>
        <v>0.12</v>
      </c>
      <c r="N51" s="1238">
        <f>I51*(M51/H51)^2</f>
        <v>312.0902983</v>
      </c>
      <c r="O51" s="1237">
        <f>ROUND((J51*(M51/H51)^2)*8,0)/8</f>
        <v>12.25</v>
      </c>
      <c r="P51" s="749" t="str">
        <f>IF(N51&lt;(20*L51),"ERROR","OK")</f>
        <v>OK</v>
      </c>
      <c r="Q51" s="749" t="str">
        <f t="shared" si="6"/>
        <v>OK</v>
      </c>
      <c r="R51" s="63"/>
      <c r="S51" s="63"/>
      <c r="T51" s="63"/>
      <c r="U51" s="63"/>
      <c r="V51" s="63"/>
      <c r="W51" s="63"/>
      <c r="X51" s="63"/>
      <c r="Y51" s="63"/>
      <c r="Z51" s="63"/>
    </row>
    <row r="52" ht="15.75" customHeight="1">
      <c r="A52" s="63"/>
      <c r="B52" s="63"/>
      <c r="C52" s="1233" t="s">
        <v>1366</v>
      </c>
      <c r="E52" s="1233">
        <v>76.0</v>
      </c>
      <c r="F52" s="1233">
        <f t="shared" si="1"/>
        <v>3</v>
      </c>
      <c r="G52" s="1234">
        <f t="shared" si="2"/>
        <v>3.66</v>
      </c>
      <c r="H52" s="1235">
        <f t="shared" si="3"/>
        <v>0.1440944882</v>
      </c>
      <c r="I52" s="1233">
        <v>5.0</v>
      </c>
      <c r="J52" s="1233">
        <v>5.0</v>
      </c>
      <c r="K52" s="639"/>
      <c r="L52" s="749">
        <f t="shared" si="4"/>
        <v>3.25</v>
      </c>
      <c r="M52" s="1236">
        <f t="shared" si="5"/>
        <v>0.12</v>
      </c>
      <c r="N52" s="1236">
        <f t="shared" ref="N52:N53" si="17">I52*(H52/M52)^2</f>
        <v>7.209451919</v>
      </c>
      <c r="O52" s="749">
        <f t="shared" ref="O52:O53" si="18">ROUNDUP(N52,0)</f>
        <v>8</v>
      </c>
      <c r="P52" s="749"/>
      <c r="Q52" s="749" t="str">
        <f t="shared" si="6"/>
        <v>OK</v>
      </c>
      <c r="R52" s="63"/>
      <c r="S52" s="63"/>
      <c r="T52" s="63"/>
      <c r="U52" s="63"/>
      <c r="V52" s="63"/>
      <c r="W52" s="63"/>
      <c r="X52" s="63"/>
      <c r="Y52" s="63"/>
      <c r="Z52" s="63"/>
    </row>
    <row r="53" ht="15.75" customHeight="1">
      <c r="A53" s="63"/>
      <c r="B53" s="63"/>
      <c r="C53" s="1241" t="s">
        <v>1367</v>
      </c>
      <c r="E53" s="749">
        <v>76.0</v>
      </c>
      <c r="F53" s="1233">
        <f t="shared" si="1"/>
        <v>3</v>
      </c>
      <c r="G53" s="1234">
        <f t="shared" si="2"/>
        <v>3.66</v>
      </c>
      <c r="H53" s="1235">
        <f t="shared" si="3"/>
        <v>0.1440944882</v>
      </c>
      <c r="I53" s="1233">
        <v>8.0</v>
      </c>
      <c r="J53" s="1233">
        <v>8.0</v>
      </c>
      <c r="K53" s="639"/>
      <c r="L53" s="749">
        <f t="shared" si="4"/>
        <v>3.25</v>
      </c>
      <c r="M53" s="1236">
        <f t="shared" si="5"/>
        <v>0.12</v>
      </c>
      <c r="N53" s="1236">
        <f t="shared" si="17"/>
        <v>11.53512307</v>
      </c>
      <c r="O53" s="749">
        <f t="shared" si="18"/>
        <v>12</v>
      </c>
      <c r="P53" s="749"/>
      <c r="Q53" s="749" t="str">
        <f t="shared" si="6"/>
        <v>OK</v>
      </c>
      <c r="R53" s="63"/>
      <c r="S53" s="63"/>
      <c r="T53" s="63"/>
      <c r="U53" s="63"/>
      <c r="V53" s="63"/>
      <c r="W53" s="63"/>
      <c r="X53" s="63"/>
      <c r="Y53" s="63"/>
      <c r="Z53" s="63"/>
    </row>
    <row r="54" ht="15.75" customHeight="1">
      <c r="A54" s="63"/>
      <c r="B54" s="63"/>
      <c r="C54" s="639"/>
      <c r="H54" s="639"/>
      <c r="I54" s="639"/>
      <c r="J54" s="639"/>
      <c r="K54" s="639"/>
      <c r="L54" s="639"/>
      <c r="M54" s="639"/>
      <c r="N54" s="639"/>
      <c r="O54" s="639"/>
      <c r="P54" s="639"/>
      <c r="Q54" s="639"/>
      <c r="R54" s="63"/>
      <c r="S54" s="63"/>
      <c r="T54" s="63"/>
      <c r="U54" s="63"/>
      <c r="V54" s="63"/>
      <c r="W54" s="63"/>
      <c r="X54" s="63"/>
      <c r="Y54" s="63"/>
      <c r="Z54" s="63"/>
    </row>
    <row r="55" ht="15.75" customHeight="1">
      <c r="A55" s="63"/>
      <c r="B55" s="63"/>
      <c r="C55" s="1061" t="s">
        <v>1368</v>
      </c>
      <c r="H55" s="63"/>
      <c r="I55" s="63"/>
      <c r="J55" s="63"/>
      <c r="L55" s="63"/>
      <c r="M55" s="63"/>
      <c r="N55" s="63"/>
      <c r="O55" s="63"/>
      <c r="P55" s="63"/>
      <c r="Q55" s="63"/>
      <c r="R55" s="63"/>
      <c r="S55" s="63"/>
      <c r="T55" s="63"/>
      <c r="U55" s="63"/>
      <c r="V55" s="63"/>
      <c r="W55" s="63"/>
      <c r="X55" s="63"/>
      <c r="Y55" s="63"/>
      <c r="Z55" s="63"/>
    </row>
    <row r="56" ht="15.75" customHeight="1">
      <c r="A56" s="63"/>
      <c r="B56" s="63"/>
      <c r="C56" s="1061" t="s">
        <v>1369</v>
      </c>
      <c r="H56" s="63"/>
      <c r="I56" s="63"/>
      <c r="J56" s="63"/>
      <c r="L56" s="63"/>
      <c r="M56" s="63"/>
      <c r="N56" s="63"/>
      <c r="O56" s="63"/>
      <c r="P56" s="63"/>
      <c r="Q56" s="63"/>
      <c r="R56" s="63"/>
      <c r="S56" s="63"/>
      <c r="T56" s="63"/>
      <c r="U56" s="63"/>
      <c r="V56" s="63"/>
      <c r="W56" s="63"/>
      <c r="X56" s="63"/>
      <c r="Y56" s="63"/>
      <c r="Z56" s="63"/>
    </row>
    <row r="57" ht="15.75" customHeight="1">
      <c r="A57" s="63"/>
      <c r="B57" s="63"/>
      <c r="C57" s="63"/>
      <c r="E57" s="739" t="s">
        <v>833</v>
      </c>
      <c r="F57" s="28"/>
      <c r="G57" s="739" t="s">
        <v>1370</v>
      </c>
      <c r="H57" s="27"/>
      <c r="I57" s="28"/>
      <c r="J57" s="63"/>
      <c r="L57" s="63"/>
      <c r="M57" s="63"/>
      <c r="N57" s="63"/>
      <c r="O57" s="63"/>
      <c r="P57" s="63"/>
      <c r="Q57" s="63"/>
      <c r="R57" s="63"/>
      <c r="S57" s="63"/>
      <c r="T57" s="63"/>
      <c r="U57" s="63"/>
      <c r="V57" s="63"/>
      <c r="W57" s="63"/>
      <c r="X57" s="63"/>
      <c r="Y57" s="63"/>
      <c r="Z57" s="63"/>
    </row>
    <row r="58" ht="42.0" customHeight="1">
      <c r="A58" s="63"/>
      <c r="B58" s="63"/>
      <c r="C58" s="63"/>
      <c r="E58" s="1232" t="s">
        <v>899</v>
      </c>
      <c r="F58" s="1242" t="s">
        <v>900</v>
      </c>
      <c r="G58" s="1232" t="s">
        <v>899</v>
      </c>
      <c r="H58" s="1232" t="s">
        <v>900</v>
      </c>
      <c r="I58" s="738" t="s">
        <v>900</v>
      </c>
      <c r="J58" s="63"/>
      <c r="L58" s="63"/>
      <c r="M58" s="63"/>
      <c r="N58" s="63"/>
      <c r="O58" s="63"/>
      <c r="P58" s="63"/>
      <c r="Q58" s="63"/>
      <c r="R58" s="63"/>
      <c r="S58" s="63"/>
      <c r="T58" s="63"/>
      <c r="U58" s="63"/>
      <c r="V58" s="63"/>
      <c r="W58" s="63"/>
      <c r="X58" s="63"/>
      <c r="Y58" s="63"/>
      <c r="Z58" s="63"/>
    </row>
    <row r="59" ht="15.75" customHeight="1">
      <c r="A59" s="63"/>
      <c r="B59" s="63"/>
      <c r="C59" s="63"/>
      <c r="E59" s="1243">
        <v>45.0</v>
      </c>
      <c r="F59" s="1233">
        <v>1.75</v>
      </c>
      <c r="G59" s="1243">
        <v>2.64</v>
      </c>
      <c r="H59" s="1243">
        <f t="shared" ref="H59:H65" si="19">CONVERT(G59,"mm","in")</f>
        <v>0.1039370079</v>
      </c>
      <c r="I59" s="749">
        <v>0.104</v>
      </c>
      <c r="J59" s="63"/>
      <c r="L59" s="63"/>
      <c r="M59" s="63"/>
      <c r="N59" s="63"/>
      <c r="O59" s="63"/>
      <c r="P59" s="63"/>
      <c r="Q59" s="63"/>
      <c r="R59" s="63"/>
      <c r="S59" s="63"/>
      <c r="T59" s="63"/>
      <c r="U59" s="63"/>
      <c r="V59" s="63"/>
      <c r="W59" s="63"/>
      <c r="X59" s="63"/>
      <c r="Y59" s="63"/>
      <c r="Z59" s="63"/>
    </row>
    <row r="60" ht="15.75" customHeight="1">
      <c r="A60" s="63"/>
      <c r="B60" s="63"/>
      <c r="C60" s="63"/>
      <c r="E60" s="1243">
        <v>51.0</v>
      </c>
      <c r="F60" s="1233">
        <v>2.0</v>
      </c>
      <c r="G60" s="1243">
        <v>2.84</v>
      </c>
      <c r="H60" s="1243">
        <f t="shared" si="19"/>
        <v>0.1118110236</v>
      </c>
      <c r="I60" s="749">
        <v>0.112</v>
      </c>
      <c r="J60" s="63"/>
      <c r="L60" s="63"/>
      <c r="M60" s="63"/>
      <c r="N60" s="63"/>
      <c r="O60" s="63"/>
      <c r="P60" s="63"/>
      <c r="Q60" s="63"/>
      <c r="R60" s="63"/>
      <c r="S60" s="63"/>
      <c r="T60" s="63"/>
      <c r="U60" s="63"/>
      <c r="V60" s="63"/>
      <c r="W60" s="63"/>
      <c r="X60" s="63"/>
      <c r="Y60" s="63"/>
      <c r="Z60" s="63"/>
    </row>
    <row r="61" ht="15.75" customHeight="1">
      <c r="A61" s="63"/>
      <c r="B61" s="63"/>
      <c r="C61" s="63"/>
      <c r="E61" s="1243">
        <v>57.0</v>
      </c>
      <c r="F61" s="1233">
        <v>2.25</v>
      </c>
      <c r="G61" s="1243">
        <v>2.87</v>
      </c>
      <c r="H61" s="1243">
        <f t="shared" si="19"/>
        <v>0.112992126</v>
      </c>
      <c r="I61" s="749">
        <v>0.113</v>
      </c>
      <c r="J61" s="63"/>
      <c r="L61" s="63"/>
      <c r="M61" s="63"/>
      <c r="N61" s="63"/>
      <c r="O61" s="63"/>
      <c r="P61" s="63"/>
      <c r="Q61" s="63"/>
      <c r="R61" s="63"/>
      <c r="S61" s="63"/>
      <c r="T61" s="63"/>
      <c r="U61" s="63"/>
      <c r="V61" s="63"/>
      <c r="W61" s="63"/>
      <c r="X61" s="63"/>
      <c r="Y61" s="63"/>
      <c r="Z61" s="63"/>
    </row>
    <row r="62" ht="15.75" customHeight="1">
      <c r="A62" s="63"/>
      <c r="B62" s="63"/>
      <c r="C62" s="63"/>
      <c r="E62" s="1243">
        <v>63.0</v>
      </c>
      <c r="F62" s="1233">
        <v>2.5</v>
      </c>
      <c r="G62" s="1243">
        <v>3.25</v>
      </c>
      <c r="H62" s="1243">
        <f t="shared" si="19"/>
        <v>0.1279527559</v>
      </c>
      <c r="I62" s="749">
        <v>0.128</v>
      </c>
      <c r="J62" s="63"/>
      <c r="L62" s="63"/>
      <c r="M62" s="63"/>
      <c r="N62" s="63"/>
      <c r="O62" s="63"/>
      <c r="P62" s="63"/>
      <c r="Q62" s="63"/>
      <c r="R62" s="63"/>
      <c r="S62" s="63"/>
      <c r="T62" s="63"/>
      <c r="U62" s="63"/>
      <c r="V62" s="63"/>
      <c r="W62" s="63"/>
      <c r="X62" s="63"/>
      <c r="Y62" s="63"/>
      <c r="Z62" s="63"/>
    </row>
    <row r="63" ht="15.75" customHeight="1">
      <c r="A63" s="63"/>
      <c r="B63" s="63"/>
      <c r="C63" s="63"/>
      <c r="E63" s="1243">
        <v>76.0</v>
      </c>
      <c r="F63" s="1233">
        <v>3.0</v>
      </c>
      <c r="G63" s="1243">
        <v>3.66</v>
      </c>
      <c r="H63" s="1243">
        <f t="shared" si="19"/>
        <v>0.1440944882</v>
      </c>
      <c r="I63" s="749">
        <v>0.144</v>
      </c>
      <c r="J63" s="63"/>
      <c r="L63" s="63"/>
      <c r="M63" s="63"/>
      <c r="N63" s="63"/>
      <c r="O63" s="63"/>
      <c r="P63" s="63"/>
      <c r="Q63" s="63"/>
      <c r="R63" s="63"/>
      <c r="S63" s="63"/>
      <c r="T63" s="63"/>
      <c r="U63" s="63"/>
      <c r="V63" s="63"/>
      <c r="W63" s="63"/>
      <c r="X63" s="63"/>
      <c r="Y63" s="63"/>
      <c r="Z63" s="63"/>
    </row>
    <row r="64" ht="15.75" customHeight="1">
      <c r="A64" s="63"/>
      <c r="B64" s="63"/>
      <c r="C64" s="63"/>
      <c r="E64" s="1243">
        <v>82.0</v>
      </c>
      <c r="F64" s="1233">
        <v>3.25</v>
      </c>
      <c r="G64" s="1243">
        <v>3.66</v>
      </c>
      <c r="H64" s="1243">
        <f t="shared" si="19"/>
        <v>0.1440944882</v>
      </c>
      <c r="I64" s="749">
        <v>0.144</v>
      </c>
      <c r="J64" s="63"/>
      <c r="L64" s="63"/>
      <c r="M64" s="63"/>
      <c r="N64" s="63"/>
      <c r="O64" s="63"/>
      <c r="P64" s="63"/>
      <c r="Q64" s="63"/>
      <c r="R64" s="63"/>
      <c r="S64" s="63"/>
      <c r="T64" s="63"/>
      <c r="U64" s="63"/>
      <c r="V64" s="63"/>
      <c r="W64" s="63"/>
      <c r="X64" s="63"/>
      <c r="Y64" s="63"/>
      <c r="Z64" s="63"/>
    </row>
    <row r="65" ht="15.75" customHeight="1">
      <c r="A65" s="63"/>
      <c r="B65" s="63"/>
      <c r="C65" s="63"/>
      <c r="E65" s="1243">
        <v>101.0</v>
      </c>
      <c r="F65" s="1233">
        <v>4.0</v>
      </c>
      <c r="G65" s="1243">
        <v>4.88</v>
      </c>
      <c r="H65" s="1243">
        <f t="shared" si="19"/>
        <v>0.1921259843</v>
      </c>
      <c r="I65" s="749">
        <v>0.192</v>
      </c>
      <c r="J65" s="63"/>
      <c r="L65" s="63"/>
      <c r="M65" s="63"/>
      <c r="N65" s="63"/>
      <c r="O65" s="63"/>
      <c r="P65" s="63"/>
      <c r="Q65" s="63"/>
      <c r="R65" s="63"/>
      <c r="S65" s="63"/>
      <c r="T65" s="63"/>
      <c r="U65" s="63"/>
      <c r="V65" s="63"/>
      <c r="W65" s="63"/>
      <c r="X65" s="63"/>
      <c r="Y65" s="63"/>
      <c r="Z65" s="63"/>
    </row>
    <row r="66" ht="15.75" customHeight="1">
      <c r="A66" s="63"/>
      <c r="B66" s="63"/>
      <c r="C66" s="63"/>
      <c r="E66" s="1244" t="s">
        <v>1371</v>
      </c>
      <c r="F66" s="1244"/>
      <c r="G66" s="1244">
        <v>4.88</v>
      </c>
      <c r="H66" s="1244"/>
      <c r="I66" s="63"/>
      <c r="J66" s="63"/>
      <c r="L66" s="63"/>
      <c r="M66" s="63"/>
      <c r="N66" s="63"/>
      <c r="O66" s="63"/>
      <c r="P66" s="63"/>
      <c r="Q66" s="63"/>
      <c r="R66" s="63"/>
      <c r="S66" s="63"/>
      <c r="T66" s="63"/>
      <c r="U66" s="63"/>
      <c r="V66" s="63"/>
      <c r="W66" s="63"/>
      <c r="X66" s="63"/>
      <c r="Y66" s="63"/>
      <c r="Z66" s="63"/>
    </row>
    <row r="67" ht="15.75" customHeight="1">
      <c r="A67" s="63"/>
      <c r="B67" s="63"/>
      <c r="C67" s="63"/>
      <c r="E67" s="63"/>
      <c r="F67" s="63"/>
      <c r="G67" s="63"/>
      <c r="H67" s="63"/>
      <c r="I67" s="63"/>
      <c r="J67" s="63"/>
      <c r="L67" s="63"/>
      <c r="M67" s="63"/>
      <c r="N67" s="63"/>
      <c r="O67" s="63"/>
      <c r="P67" s="63"/>
      <c r="Q67" s="63"/>
      <c r="R67" s="63"/>
      <c r="S67" s="63"/>
      <c r="T67" s="63"/>
      <c r="U67" s="63"/>
      <c r="V67" s="63"/>
      <c r="W67" s="63"/>
      <c r="X67" s="63"/>
      <c r="Y67" s="63"/>
      <c r="Z67" s="63"/>
    </row>
    <row r="68" ht="15.75" customHeight="1">
      <c r="A68" s="63"/>
      <c r="B68" s="63"/>
      <c r="C68" s="63"/>
      <c r="E68" s="63"/>
      <c r="F68" s="63"/>
      <c r="G68" s="63"/>
      <c r="H68" s="63"/>
      <c r="I68" s="63"/>
      <c r="J68" s="63"/>
      <c r="L68" s="63"/>
      <c r="M68" s="63"/>
      <c r="N68" s="63"/>
      <c r="O68" s="63"/>
      <c r="P68" s="63"/>
      <c r="Q68" s="63"/>
      <c r="R68" s="63"/>
      <c r="S68" s="63"/>
      <c r="T68" s="63"/>
      <c r="U68" s="63"/>
      <c r="V68" s="63"/>
      <c r="W68" s="63"/>
      <c r="X68" s="63"/>
      <c r="Y68" s="63"/>
      <c r="Z68" s="63"/>
    </row>
    <row r="69" ht="15.75" customHeight="1">
      <c r="A69" s="63"/>
      <c r="B69" s="63"/>
      <c r="C69" s="63"/>
      <c r="E69" s="63"/>
      <c r="F69" s="63"/>
      <c r="G69" s="63"/>
      <c r="H69" s="63"/>
      <c r="I69" s="63"/>
      <c r="J69" s="63"/>
      <c r="L69" s="63"/>
      <c r="M69" s="63"/>
      <c r="N69" s="63"/>
      <c r="O69" s="63"/>
      <c r="P69" s="63"/>
      <c r="Q69" s="63"/>
      <c r="R69" s="63"/>
      <c r="S69" s="63"/>
      <c r="T69" s="63"/>
      <c r="U69" s="63"/>
      <c r="V69" s="63"/>
      <c r="W69" s="63"/>
      <c r="X69" s="63"/>
      <c r="Y69" s="63"/>
      <c r="Z69" s="63"/>
    </row>
    <row r="70" ht="15.75" customHeight="1">
      <c r="A70" s="63"/>
      <c r="B70" s="63"/>
      <c r="C70" s="63"/>
      <c r="E70" s="63"/>
      <c r="F70" s="63"/>
      <c r="G70" s="63"/>
      <c r="H70" s="63"/>
      <c r="I70" s="63"/>
      <c r="J70" s="63"/>
      <c r="L70" s="63"/>
      <c r="M70" s="63"/>
      <c r="N70" s="63"/>
      <c r="O70" s="63"/>
      <c r="P70" s="63"/>
      <c r="Q70" s="63"/>
      <c r="R70" s="63"/>
      <c r="S70" s="63"/>
      <c r="T70" s="63"/>
      <c r="U70" s="63"/>
      <c r="V70" s="63"/>
      <c r="W70" s="63"/>
      <c r="X70" s="63"/>
      <c r="Y70" s="63"/>
      <c r="Z70" s="63"/>
    </row>
    <row r="71" ht="15.75" customHeight="1">
      <c r="A71" s="63"/>
      <c r="B71" s="63"/>
      <c r="C71" s="63"/>
      <c r="E71" s="63"/>
      <c r="F71" s="63"/>
      <c r="G71" s="63"/>
      <c r="H71" s="63"/>
      <c r="I71" s="63"/>
      <c r="J71" s="63"/>
      <c r="L71" s="63"/>
      <c r="M71" s="63"/>
      <c r="N71" s="63"/>
      <c r="O71" s="63"/>
      <c r="P71" s="63"/>
      <c r="Q71" s="63"/>
      <c r="R71" s="63"/>
      <c r="S71" s="63"/>
      <c r="T71" s="63"/>
      <c r="U71" s="63"/>
      <c r="V71" s="63"/>
      <c r="W71" s="63"/>
      <c r="X71" s="63"/>
      <c r="Y71" s="63"/>
      <c r="Z71" s="63"/>
    </row>
    <row r="72" ht="15.75" customHeight="1">
      <c r="A72" s="63"/>
      <c r="B72" s="63"/>
      <c r="C72" s="63"/>
      <c r="E72" s="63"/>
      <c r="F72" s="63"/>
      <c r="G72" s="63"/>
      <c r="H72" s="63"/>
      <c r="I72" s="63"/>
      <c r="J72" s="63"/>
      <c r="L72" s="63"/>
      <c r="M72" s="63"/>
      <c r="N72" s="63"/>
      <c r="O72" s="63"/>
      <c r="P72" s="63"/>
      <c r="Q72" s="63"/>
      <c r="R72" s="63"/>
      <c r="S72" s="63"/>
      <c r="T72" s="63"/>
      <c r="U72" s="63"/>
      <c r="V72" s="63"/>
      <c r="W72" s="63"/>
      <c r="X72" s="63"/>
      <c r="Y72" s="63"/>
      <c r="Z72" s="63"/>
    </row>
    <row r="73" ht="15.75" customHeight="1">
      <c r="A73" s="63"/>
      <c r="B73" s="63"/>
      <c r="C73" s="63"/>
      <c r="E73" s="63"/>
      <c r="F73" s="63"/>
      <c r="G73" s="63"/>
      <c r="H73" s="63"/>
      <c r="I73" s="63"/>
      <c r="J73" s="63"/>
      <c r="L73" s="63"/>
      <c r="M73" s="63"/>
      <c r="N73" s="63"/>
      <c r="O73" s="63"/>
      <c r="P73" s="63"/>
      <c r="Q73" s="63"/>
      <c r="R73" s="63"/>
      <c r="S73" s="63"/>
      <c r="T73" s="63"/>
      <c r="U73" s="63"/>
      <c r="V73" s="63"/>
      <c r="W73" s="63"/>
      <c r="X73" s="63"/>
      <c r="Y73" s="63"/>
      <c r="Z73" s="63"/>
    </row>
    <row r="74" ht="15.75" customHeight="1">
      <c r="A74" s="63"/>
      <c r="B74" s="63"/>
      <c r="C74" s="63"/>
      <c r="E74" s="63"/>
      <c r="F74" s="63"/>
      <c r="G74" s="63"/>
      <c r="H74" s="63"/>
      <c r="I74" s="63"/>
      <c r="J74" s="63"/>
      <c r="L74" s="63"/>
      <c r="M74" s="63"/>
      <c r="N74" s="63"/>
      <c r="O74" s="63"/>
      <c r="P74" s="63"/>
      <c r="Q74" s="63"/>
      <c r="R74" s="63"/>
      <c r="S74" s="63"/>
      <c r="T74" s="63"/>
      <c r="U74" s="63"/>
      <c r="V74" s="63"/>
      <c r="W74" s="63"/>
      <c r="X74" s="63"/>
      <c r="Y74" s="63"/>
      <c r="Z74" s="63"/>
    </row>
    <row r="75" ht="15.75" customHeight="1">
      <c r="A75" s="63"/>
      <c r="B75" s="63"/>
      <c r="C75" s="63"/>
      <c r="E75" s="63"/>
      <c r="F75" s="63"/>
      <c r="G75" s="63"/>
      <c r="H75" s="63"/>
      <c r="I75" s="63"/>
      <c r="J75" s="63"/>
      <c r="L75" s="63"/>
      <c r="M75" s="63"/>
      <c r="N75" s="63"/>
      <c r="O75" s="63"/>
      <c r="P75" s="63"/>
      <c r="Q75" s="63"/>
      <c r="R75" s="63"/>
      <c r="S75" s="63"/>
      <c r="T75" s="63"/>
      <c r="U75" s="63"/>
      <c r="V75" s="63"/>
      <c r="W75" s="63"/>
      <c r="X75" s="63"/>
      <c r="Y75" s="63"/>
      <c r="Z75" s="63"/>
    </row>
    <row r="76" ht="15.75" customHeight="1">
      <c r="A76" s="63"/>
      <c r="B76" s="63"/>
      <c r="C76" s="63"/>
      <c r="E76" s="63"/>
      <c r="F76" s="63"/>
      <c r="G76" s="63"/>
      <c r="H76" s="63"/>
      <c r="I76" s="63"/>
      <c r="J76" s="63"/>
      <c r="L76" s="63"/>
      <c r="M76" s="63"/>
      <c r="N76" s="63"/>
      <c r="O76" s="63"/>
      <c r="P76" s="63"/>
      <c r="Q76" s="63"/>
      <c r="R76" s="63"/>
      <c r="S76" s="63"/>
      <c r="T76" s="63"/>
      <c r="U76" s="63"/>
      <c r="V76" s="63"/>
      <c r="W76" s="63"/>
      <c r="X76" s="63"/>
      <c r="Y76" s="63"/>
      <c r="Z76" s="63"/>
    </row>
    <row r="77" ht="15.75" customHeight="1">
      <c r="A77" s="63"/>
      <c r="B77" s="63"/>
      <c r="C77" s="63"/>
      <c r="E77" s="63"/>
      <c r="F77" s="63"/>
      <c r="G77" s="63"/>
      <c r="H77" s="63"/>
      <c r="I77" s="63"/>
      <c r="J77" s="63"/>
      <c r="L77" s="63"/>
      <c r="M77" s="63"/>
      <c r="N77" s="63"/>
      <c r="O77" s="63"/>
      <c r="P77" s="63"/>
      <c r="Q77" s="63"/>
      <c r="R77" s="63"/>
      <c r="S77" s="63"/>
      <c r="T77" s="63"/>
      <c r="U77" s="63"/>
      <c r="V77" s="63"/>
      <c r="W77" s="63"/>
      <c r="X77" s="63"/>
      <c r="Y77" s="63"/>
      <c r="Z77" s="63"/>
    </row>
    <row r="78" ht="15.75" customHeight="1">
      <c r="A78" s="63"/>
      <c r="B78" s="63"/>
      <c r="C78" s="63"/>
      <c r="E78" s="63"/>
      <c r="F78" s="63"/>
      <c r="G78" s="63"/>
      <c r="H78" s="63"/>
      <c r="I78" s="63"/>
      <c r="J78" s="63"/>
      <c r="L78" s="63"/>
      <c r="M78" s="63"/>
      <c r="N78" s="63"/>
      <c r="O78" s="63"/>
      <c r="P78" s="63"/>
      <c r="Q78" s="63"/>
      <c r="R78" s="63"/>
      <c r="S78" s="63"/>
      <c r="T78" s="63"/>
      <c r="U78" s="63"/>
      <c r="V78" s="63"/>
      <c r="W78" s="63"/>
      <c r="X78" s="63"/>
      <c r="Y78" s="63"/>
      <c r="Z78" s="63"/>
    </row>
    <row r="79" ht="15.75" customHeight="1">
      <c r="A79" s="63"/>
      <c r="B79" s="63"/>
      <c r="C79" s="63"/>
      <c r="E79" s="63"/>
      <c r="F79" s="63"/>
      <c r="G79" s="63"/>
      <c r="H79" s="63"/>
      <c r="I79" s="63"/>
      <c r="J79" s="63"/>
      <c r="L79" s="63"/>
      <c r="M79" s="63"/>
      <c r="N79" s="63"/>
      <c r="O79" s="63"/>
      <c r="P79" s="63"/>
      <c r="Q79" s="63"/>
      <c r="R79" s="63"/>
      <c r="S79" s="63"/>
      <c r="T79" s="63"/>
      <c r="U79" s="63"/>
      <c r="V79" s="63"/>
      <c r="W79" s="63"/>
      <c r="X79" s="63"/>
      <c r="Y79" s="63"/>
      <c r="Z79" s="63"/>
    </row>
    <row r="80" ht="15.75" customHeight="1">
      <c r="A80" s="63"/>
      <c r="B80" s="63"/>
      <c r="C80" s="63"/>
      <c r="E80" s="63"/>
      <c r="F80" s="63"/>
      <c r="G80" s="63"/>
      <c r="H80" s="63"/>
      <c r="I80" s="63"/>
      <c r="J80" s="63"/>
      <c r="L80" s="63"/>
      <c r="M80" s="63"/>
      <c r="N80" s="63"/>
      <c r="O80" s="63"/>
      <c r="P80" s="63"/>
      <c r="Q80" s="63"/>
      <c r="R80" s="63"/>
      <c r="S80" s="63"/>
      <c r="T80" s="63"/>
      <c r="U80" s="63"/>
      <c r="V80" s="63"/>
      <c r="W80" s="63"/>
      <c r="X80" s="63"/>
      <c r="Y80" s="63"/>
      <c r="Z80" s="63"/>
    </row>
    <row r="81" ht="15.75" customHeight="1">
      <c r="A81" s="63"/>
      <c r="B81" s="63"/>
      <c r="C81" s="63"/>
      <c r="E81" s="63"/>
      <c r="F81" s="63"/>
      <c r="G81" s="63"/>
      <c r="H81" s="63"/>
      <c r="I81" s="63"/>
      <c r="J81" s="63"/>
      <c r="L81" s="63"/>
      <c r="M81" s="63"/>
      <c r="N81" s="63"/>
      <c r="O81" s="63"/>
      <c r="P81" s="63"/>
      <c r="Q81" s="63"/>
      <c r="R81" s="63"/>
      <c r="S81" s="63"/>
      <c r="T81" s="63"/>
      <c r="U81" s="63"/>
      <c r="V81" s="63"/>
      <c r="W81" s="63"/>
      <c r="X81" s="63"/>
      <c r="Y81" s="63"/>
      <c r="Z81" s="63"/>
    </row>
    <row r="82" ht="15.75" customHeight="1">
      <c r="A82" s="63"/>
      <c r="B82" s="63"/>
      <c r="C82" s="63"/>
      <c r="E82" s="63"/>
      <c r="F82" s="63"/>
      <c r="G82" s="63"/>
      <c r="H82" s="63"/>
      <c r="I82" s="63"/>
      <c r="J82" s="63"/>
      <c r="L82" s="63"/>
      <c r="M82" s="63"/>
      <c r="N82" s="63"/>
      <c r="O82" s="63"/>
      <c r="P82" s="63"/>
      <c r="Q82" s="63"/>
      <c r="R82" s="63"/>
      <c r="S82" s="63"/>
      <c r="T82" s="63"/>
      <c r="U82" s="63"/>
      <c r="V82" s="63"/>
      <c r="W82" s="63"/>
      <c r="X82" s="63"/>
      <c r="Y82" s="63"/>
      <c r="Z82" s="63"/>
    </row>
    <row r="83" ht="15.75" customHeight="1">
      <c r="A83" s="63"/>
      <c r="B83" s="63"/>
      <c r="C83" s="63"/>
      <c r="E83" s="63"/>
      <c r="F83" s="63"/>
      <c r="G83" s="63"/>
      <c r="H83" s="63"/>
      <c r="I83" s="63"/>
      <c r="J83" s="63"/>
      <c r="L83" s="63"/>
      <c r="M83" s="63"/>
      <c r="N83" s="63"/>
      <c r="O83" s="63"/>
      <c r="P83" s="63"/>
      <c r="Q83" s="63"/>
      <c r="R83" s="63"/>
      <c r="S83" s="63"/>
      <c r="T83" s="63"/>
      <c r="U83" s="63"/>
      <c r="V83" s="63"/>
      <c r="W83" s="63"/>
      <c r="X83" s="63"/>
      <c r="Y83" s="63"/>
      <c r="Z83" s="63"/>
    </row>
    <row r="84" ht="15.75" customHeight="1">
      <c r="A84" s="63"/>
      <c r="B84" s="63"/>
      <c r="C84" s="63"/>
      <c r="E84" s="63"/>
      <c r="F84" s="63"/>
      <c r="G84" s="63"/>
      <c r="H84" s="63"/>
      <c r="I84" s="63"/>
      <c r="J84" s="63"/>
      <c r="L84" s="63"/>
      <c r="M84" s="63"/>
      <c r="N84" s="63"/>
      <c r="O84" s="63"/>
      <c r="P84" s="63"/>
      <c r="Q84" s="63"/>
      <c r="R84" s="63"/>
      <c r="S84" s="63"/>
      <c r="T84" s="63"/>
      <c r="U84" s="63"/>
      <c r="V84" s="63"/>
      <c r="W84" s="63"/>
      <c r="X84" s="63"/>
      <c r="Y84" s="63"/>
      <c r="Z84" s="63"/>
    </row>
    <row r="85" ht="15.75" customHeight="1">
      <c r="A85" s="63"/>
      <c r="B85" s="63"/>
      <c r="C85" s="63"/>
      <c r="E85" s="63"/>
      <c r="F85" s="63"/>
      <c r="G85" s="63"/>
      <c r="H85" s="63"/>
      <c r="I85" s="63"/>
      <c r="J85" s="63"/>
      <c r="L85" s="63"/>
      <c r="M85" s="63"/>
      <c r="N85" s="63"/>
      <c r="O85" s="63"/>
      <c r="P85" s="63"/>
      <c r="Q85" s="63"/>
      <c r="R85" s="63"/>
      <c r="S85" s="63"/>
      <c r="T85" s="63"/>
      <c r="U85" s="63"/>
      <c r="V85" s="63"/>
      <c r="W85" s="63"/>
      <c r="X85" s="63"/>
      <c r="Y85" s="63"/>
      <c r="Z85" s="63"/>
    </row>
    <row r="86" ht="15.75" customHeight="1">
      <c r="A86" s="63"/>
      <c r="B86" s="63"/>
      <c r="C86" s="63"/>
      <c r="E86" s="63"/>
      <c r="F86" s="63"/>
      <c r="G86" s="63"/>
      <c r="H86" s="63"/>
      <c r="I86" s="63"/>
      <c r="J86" s="63"/>
      <c r="L86" s="63"/>
      <c r="M86" s="63"/>
      <c r="N86" s="63"/>
      <c r="O86" s="63"/>
      <c r="P86" s="63"/>
      <c r="Q86" s="63"/>
      <c r="R86" s="63"/>
      <c r="S86" s="63"/>
      <c r="T86" s="63"/>
      <c r="U86" s="63"/>
      <c r="V86" s="63"/>
      <c r="W86" s="63"/>
      <c r="X86" s="63"/>
      <c r="Y86" s="63"/>
      <c r="Z86" s="63"/>
    </row>
    <row r="87" ht="15.75" customHeight="1">
      <c r="A87" s="63"/>
      <c r="B87" s="63"/>
      <c r="C87" s="63"/>
      <c r="E87" s="63"/>
      <c r="F87" s="63"/>
      <c r="G87" s="63"/>
      <c r="H87" s="63"/>
      <c r="I87" s="63"/>
      <c r="J87" s="63"/>
      <c r="L87" s="63"/>
      <c r="M87" s="63"/>
      <c r="N87" s="63"/>
      <c r="O87" s="63"/>
      <c r="P87" s="63"/>
      <c r="Q87" s="63"/>
      <c r="R87" s="63"/>
      <c r="S87" s="63"/>
      <c r="T87" s="63"/>
      <c r="U87" s="63"/>
      <c r="V87" s="63"/>
      <c r="W87" s="63"/>
      <c r="X87" s="63"/>
      <c r="Y87" s="63"/>
      <c r="Z87" s="63"/>
    </row>
    <row r="88" ht="15.75" customHeight="1">
      <c r="A88" s="63"/>
      <c r="B88" s="63"/>
      <c r="C88" s="63"/>
      <c r="E88" s="63"/>
      <c r="F88" s="63"/>
      <c r="G88" s="63"/>
      <c r="H88" s="63"/>
      <c r="I88" s="63"/>
      <c r="J88" s="63"/>
      <c r="L88" s="63"/>
      <c r="M88" s="63"/>
      <c r="N88" s="63"/>
      <c r="O88" s="63"/>
      <c r="P88" s="63"/>
      <c r="Q88" s="63"/>
      <c r="R88" s="63"/>
      <c r="S88" s="63"/>
      <c r="T88" s="63"/>
      <c r="U88" s="63"/>
      <c r="V88" s="63"/>
      <c r="W88" s="63"/>
      <c r="X88" s="63"/>
      <c r="Y88" s="63"/>
      <c r="Z88" s="63"/>
    </row>
    <row r="89" ht="15.75" customHeight="1">
      <c r="A89" s="63"/>
      <c r="B89" s="63"/>
      <c r="C89" s="63"/>
      <c r="E89" s="63"/>
      <c r="F89" s="63"/>
      <c r="G89" s="63"/>
      <c r="H89" s="63"/>
      <c r="I89" s="63"/>
      <c r="J89" s="63"/>
      <c r="L89" s="63"/>
      <c r="M89" s="63"/>
      <c r="N89" s="63"/>
      <c r="O89" s="63"/>
      <c r="P89" s="63"/>
      <c r="Q89" s="63"/>
      <c r="R89" s="63"/>
      <c r="S89" s="63"/>
      <c r="T89" s="63"/>
      <c r="U89" s="63"/>
      <c r="V89" s="63"/>
      <c r="W89" s="63"/>
      <c r="X89" s="63"/>
      <c r="Y89" s="63"/>
      <c r="Z89" s="63"/>
    </row>
    <row r="90" ht="15.75" customHeight="1">
      <c r="A90" s="63"/>
      <c r="B90" s="63"/>
      <c r="C90" s="63"/>
      <c r="E90" s="63"/>
      <c r="F90" s="63"/>
      <c r="G90" s="63"/>
      <c r="H90" s="63"/>
      <c r="I90" s="63"/>
      <c r="J90" s="63"/>
      <c r="L90" s="63"/>
      <c r="M90" s="63"/>
      <c r="N90" s="63"/>
      <c r="O90" s="63"/>
      <c r="P90" s="63"/>
      <c r="Q90" s="63"/>
      <c r="R90" s="63"/>
      <c r="S90" s="63"/>
      <c r="T90" s="63"/>
      <c r="U90" s="63"/>
      <c r="V90" s="63"/>
      <c r="W90" s="63"/>
      <c r="X90" s="63"/>
      <c r="Y90" s="63"/>
      <c r="Z90" s="63"/>
    </row>
    <row r="91" ht="15.75" customHeight="1">
      <c r="A91" s="63"/>
      <c r="B91" s="63"/>
      <c r="C91" s="63"/>
      <c r="E91" s="63"/>
      <c r="F91" s="63"/>
      <c r="G91" s="63"/>
      <c r="H91" s="63"/>
      <c r="I91" s="63"/>
      <c r="J91" s="63"/>
      <c r="L91" s="63"/>
      <c r="M91" s="63"/>
      <c r="N91" s="63"/>
      <c r="O91" s="63"/>
      <c r="P91" s="63"/>
      <c r="Q91" s="63"/>
      <c r="R91" s="63"/>
      <c r="S91" s="63"/>
      <c r="T91" s="63"/>
      <c r="U91" s="63"/>
      <c r="V91" s="63"/>
      <c r="W91" s="63"/>
      <c r="X91" s="63"/>
      <c r="Y91" s="63"/>
      <c r="Z91" s="63"/>
    </row>
    <row r="92" ht="15.75" customHeight="1">
      <c r="A92" s="63"/>
      <c r="B92" s="63"/>
      <c r="C92" s="63"/>
      <c r="E92" s="63"/>
      <c r="F92" s="63"/>
      <c r="G92" s="63"/>
      <c r="H92" s="63"/>
      <c r="I92" s="63"/>
      <c r="J92" s="63"/>
      <c r="L92" s="63"/>
      <c r="M92" s="63"/>
      <c r="N92" s="63"/>
      <c r="O92" s="63"/>
      <c r="P92" s="63"/>
      <c r="Q92" s="63"/>
      <c r="R92" s="63"/>
      <c r="S92" s="63"/>
      <c r="T92" s="63"/>
      <c r="U92" s="63"/>
      <c r="V92" s="63"/>
      <c r="W92" s="63"/>
      <c r="X92" s="63"/>
      <c r="Y92" s="63"/>
      <c r="Z92" s="63"/>
    </row>
    <row r="93" ht="15.75" customHeight="1">
      <c r="A93" s="63"/>
      <c r="B93" s="63"/>
      <c r="C93" s="63"/>
      <c r="E93" s="63"/>
      <c r="F93" s="63"/>
      <c r="G93" s="63"/>
      <c r="H93" s="63"/>
      <c r="I93" s="63"/>
      <c r="J93" s="63"/>
      <c r="L93" s="63"/>
      <c r="M93" s="63"/>
      <c r="N93" s="63"/>
      <c r="O93" s="63"/>
      <c r="P93" s="63"/>
      <c r="Q93" s="63"/>
      <c r="R93" s="63"/>
      <c r="S93" s="63"/>
      <c r="T93" s="63"/>
      <c r="U93" s="63"/>
      <c r="V93" s="63"/>
      <c r="W93" s="63"/>
      <c r="X93" s="63"/>
      <c r="Y93" s="63"/>
      <c r="Z93" s="63"/>
    </row>
    <row r="94" ht="15.75" customHeight="1">
      <c r="A94" s="63"/>
      <c r="B94" s="63"/>
      <c r="C94" s="63"/>
      <c r="E94" s="63"/>
      <c r="F94" s="63"/>
      <c r="G94" s="63"/>
      <c r="H94" s="63"/>
      <c r="I94" s="63"/>
      <c r="J94" s="63"/>
      <c r="L94" s="63"/>
      <c r="M94" s="63"/>
      <c r="N94" s="63"/>
      <c r="O94" s="63"/>
      <c r="P94" s="63"/>
      <c r="Q94" s="63"/>
      <c r="R94" s="63"/>
      <c r="S94" s="63"/>
      <c r="T94" s="63"/>
      <c r="U94" s="63"/>
      <c r="V94" s="63"/>
      <c r="W94" s="63"/>
      <c r="X94" s="63"/>
      <c r="Y94" s="63"/>
      <c r="Z94" s="63"/>
    </row>
    <row r="95" ht="15.75" customHeight="1">
      <c r="A95" s="63"/>
      <c r="B95" s="63"/>
      <c r="C95" s="63"/>
      <c r="E95" s="63"/>
      <c r="F95" s="63"/>
      <c r="G95" s="63"/>
      <c r="H95" s="63"/>
      <c r="I95" s="63"/>
      <c r="J95" s="63"/>
      <c r="L95" s="63"/>
      <c r="M95" s="63"/>
      <c r="N95" s="63"/>
      <c r="O95" s="63"/>
      <c r="P95" s="63"/>
      <c r="Q95" s="63"/>
      <c r="R95" s="63"/>
      <c r="S95" s="63"/>
      <c r="T95" s="63"/>
      <c r="U95" s="63"/>
      <c r="V95" s="63"/>
      <c r="W95" s="63"/>
      <c r="X95" s="63"/>
      <c r="Y95" s="63"/>
      <c r="Z95" s="63"/>
    </row>
    <row r="96" ht="15.75" customHeight="1">
      <c r="A96" s="63"/>
      <c r="B96" s="63"/>
      <c r="C96" s="63"/>
      <c r="E96" s="63"/>
      <c r="F96" s="63"/>
      <c r="G96" s="63"/>
      <c r="H96" s="63"/>
      <c r="I96" s="63"/>
      <c r="J96" s="63"/>
      <c r="L96" s="63"/>
      <c r="M96" s="63"/>
      <c r="N96" s="63"/>
      <c r="O96" s="63"/>
      <c r="P96" s="63"/>
      <c r="Q96" s="63"/>
      <c r="R96" s="63"/>
      <c r="S96" s="63"/>
      <c r="T96" s="63"/>
      <c r="U96" s="63"/>
      <c r="V96" s="63"/>
      <c r="W96" s="63"/>
      <c r="X96" s="63"/>
      <c r="Y96" s="63"/>
      <c r="Z96" s="63"/>
    </row>
    <row r="97" ht="15.75" customHeight="1">
      <c r="A97" s="63"/>
      <c r="B97" s="63"/>
      <c r="C97" s="63"/>
      <c r="E97" s="63"/>
      <c r="F97" s="63"/>
      <c r="G97" s="63"/>
      <c r="H97" s="63"/>
      <c r="I97" s="63"/>
      <c r="J97" s="63"/>
      <c r="L97" s="63"/>
      <c r="M97" s="63"/>
      <c r="N97" s="63"/>
      <c r="O97" s="63"/>
      <c r="P97" s="63"/>
      <c r="Q97" s="63"/>
      <c r="R97" s="63"/>
      <c r="S97" s="63"/>
      <c r="T97" s="63"/>
      <c r="U97" s="63"/>
      <c r="V97" s="63"/>
      <c r="W97" s="63"/>
      <c r="X97" s="63"/>
      <c r="Y97" s="63"/>
      <c r="Z97" s="63"/>
    </row>
    <row r="98" ht="15.75" customHeight="1">
      <c r="A98" s="63"/>
      <c r="B98" s="63"/>
      <c r="C98" s="63"/>
      <c r="E98" s="63"/>
      <c r="F98" s="63"/>
      <c r="G98" s="63"/>
      <c r="H98" s="63"/>
      <c r="I98" s="63"/>
      <c r="J98" s="63"/>
      <c r="L98" s="63"/>
      <c r="M98" s="63"/>
      <c r="N98" s="63"/>
      <c r="O98" s="63"/>
      <c r="P98" s="63"/>
      <c r="Q98" s="63"/>
      <c r="R98" s="63"/>
      <c r="S98" s="63"/>
      <c r="T98" s="63"/>
      <c r="U98" s="63"/>
      <c r="V98" s="63"/>
      <c r="W98" s="63"/>
      <c r="X98" s="63"/>
      <c r="Y98" s="63"/>
      <c r="Z98" s="63"/>
    </row>
    <row r="99" ht="15.75" customHeight="1">
      <c r="A99" s="63"/>
      <c r="B99" s="63"/>
      <c r="C99" s="63"/>
      <c r="E99" s="63"/>
      <c r="F99" s="63"/>
      <c r="G99" s="63"/>
      <c r="H99" s="63"/>
      <c r="I99" s="63"/>
      <c r="J99" s="63"/>
      <c r="L99" s="63"/>
      <c r="M99" s="63"/>
      <c r="N99" s="63"/>
      <c r="O99" s="63"/>
      <c r="P99" s="63"/>
      <c r="Q99" s="63"/>
      <c r="R99" s="63"/>
      <c r="S99" s="63"/>
      <c r="T99" s="63"/>
      <c r="U99" s="63"/>
      <c r="V99" s="63"/>
      <c r="W99" s="63"/>
      <c r="X99" s="63"/>
      <c r="Y99" s="63"/>
      <c r="Z99" s="63"/>
    </row>
    <row r="100" ht="15.75" customHeight="1">
      <c r="A100" s="63"/>
      <c r="B100" s="63"/>
      <c r="C100" s="63"/>
      <c r="E100" s="63"/>
      <c r="F100" s="63"/>
      <c r="G100" s="63"/>
      <c r="H100" s="63"/>
      <c r="I100" s="63"/>
      <c r="J100" s="63"/>
      <c r="L100" s="63"/>
      <c r="M100" s="63"/>
      <c r="N100" s="63"/>
      <c r="O100" s="63"/>
      <c r="P100" s="63"/>
      <c r="Q100" s="63"/>
      <c r="R100" s="63"/>
      <c r="S100" s="63"/>
      <c r="T100" s="63"/>
      <c r="U100" s="63"/>
      <c r="V100" s="63"/>
      <c r="W100" s="63"/>
      <c r="X100" s="63"/>
      <c r="Y100" s="63"/>
      <c r="Z100" s="63"/>
    </row>
    <row r="101" ht="15.75" customHeight="1">
      <c r="A101" s="63"/>
      <c r="B101" s="63"/>
      <c r="C101" s="63"/>
      <c r="E101" s="63"/>
      <c r="F101" s="63"/>
      <c r="G101" s="63"/>
      <c r="H101" s="63"/>
      <c r="I101" s="63"/>
      <c r="J101" s="63"/>
      <c r="L101" s="63"/>
      <c r="M101" s="63"/>
      <c r="N101" s="63"/>
      <c r="O101" s="63"/>
      <c r="P101" s="63"/>
      <c r="Q101" s="63"/>
      <c r="R101" s="63"/>
      <c r="S101" s="63"/>
      <c r="T101" s="63"/>
      <c r="U101" s="63"/>
      <c r="V101" s="63"/>
      <c r="W101" s="63"/>
      <c r="X101" s="63"/>
      <c r="Y101" s="63"/>
      <c r="Z101" s="63"/>
    </row>
    <row r="102" ht="15.75" customHeight="1">
      <c r="A102" s="63"/>
      <c r="B102" s="63"/>
      <c r="C102" s="63"/>
      <c r="E102" s="63"/>
      <c r="F102" s="63"/>
      <c r="G102" s="63"/>
      <c r="H102" s="63"/>
      <c r="I102" s="63"/>
      <c r="J102" s="63"/>
      <c r="L102" s="63"/>
      <c r="M102" s="63"/>
      <c r="N102" s="63"/>
      <c r="O102" s="63"/>
      <c r="P102" s="63"/>
      <c r="Q102" s="63"/>
      <c r="R102" s="63"/>
      <c r="S102" s="63"/>
      <c r="T102" s="63"/>
      <c r="U102" s="63"/>
      <c r="V102" s="63"/>
      <c r="W102" s="63"/>
      <c r="X102" s="63"/>
      <c r="Y102" s="63"/>
      <c r="Z102" s="63"/>
    </row>
    <row r="103" ht="15.75" customHeight="1">
      <c r="A103" s="63"/>
      <c r="B103" s="63"/>
      <c r="C103" s="63"/>
      <c r="E103" s="63"/>
      <c r="F103" s="63"/>
      <c r="G103" s="63"/>
      <c r="H103" s="63"/>
      <c r="I103" s="63"/>
      <c r="J103" s="63"/>
      <c r="L103" s="63"/>
      <c r="M103" s="63"/>
      <c r="N103" s="63"/>
      <c r="O103" s="63"/>
      <c r="P103" s="63"/>
      <c r="Q103" s="63"/>
      <c r="R103" s="63"/>
      <c r="S103" s="63"/>
      <c r="T103" s="63"/>
      <c r="U103" s="63"/>
      <c r="V103" s="63"/>
      <c r="W103" s="63"/>
      <c r="X103" s="63"/>
      <c r="Y103" s="63"/>
      <c r="Z103" s="63"/>
    </row>
    <row r="104" ht="15.75" customHeight="1">
      <c r="A104" s="63"/>
      <c r="B104" s="63"/>
      <c r="C104" s="63"/>
      <c r="E104" s="63"/>
      <c r="F104" s="63"/>
      <c r="G104" s="63"/>
      <c r="H104" s="63"/>
      <c r="I104" s="63"/>
      <c r="J104" s="63"/>
      <c r="L104" s="63"/>
      <c r="M104" s="63"/>
      <c r="N104" s="63"/>
      <c r="O104" s="63"/>
      <c r="P104" s="63"/>
      <c r="Q104" s="63"/>
      <c r="R104" s="63"/>
      <c r="S104" s="63"/>
      <c r="T104" s="63"/>
      <c r="U104" s="63"/>
      <c r="V104" s="63"/>
      <c r="W104" s="63"/>
      <c r="X104" s="63"/>
      <c r="Y104" s="63"/>
      <c r="Z104" s="63"/>
    </row>
    <row r="105" ht="15.75" customHeight="1">
      <c r="A105" s="63"/>
      <c r="B105" s="63"/>
      <c r="C105" s="63"/>
      <c r="E105" s="63"/>
      <c r="F105" s="63"/>
      <c r="G105" s="63"/>
      <c r="H105" s="63"/>
      <c r="I105" s="63"/>
      <c r="J105" s="63"/>
      <c r="L105" s="63"/>
      <c r="M105" s="63"/>
      <c r="N105" s="63"/>
      <c r="O105" s="63"/>
      <c r="P105" s="63"/>
      <c r="Q105" s="63"/>
      <c r="R105" s="63"/>
      <c r="S105" s="63"/>
      <c r="T105" s="63"/>
      <c r="U105" s="63"/>
      <c r="V105" s="63"/>
      <c r="W105" s="63"/>
      <c r="X105" s="63"/>
      <c r="Y105" s="63"/>
      <c r="Z105" s="63"/>
    </row>
    <row r="106" ht="15.75" customHeight="1">
      <c r="A106" s="63"/>
      <c r="B106" s="63"/>
      <c r="C106" s="63"/>
      <c r="E106" s="63"/>
      <c r="F106" s="63"/>
      <c r="G106" s="63"/>
      <c r="H106" s="63"/>
      <c r="I106" s="63"/>
      <c r="J106" s="63"/>
      <c r="L106" s="63"/>
      <c r="M106" s="63"/>
      <c r="N106" s="63"/>
      <c r="O106" s="63"/>
      <c r="P106" s="63"/>
      <c r="Q106" s="63"/>
      <c r="R106" s="63"/>
      <c r="S106" s="63"/>
      <c r="T106" s="63"/>
      <c r="U106" s="63"/>
      <c r="V106" s="63"/>
      <c r="W106" s="63"/>
      <c r="X106" s="63"/>
      <c r="Y106" s="63"/>
      <c r="Z106" s="63"/>
    </row>
    <row r="107" ht="15.75" customHeight="1">
      <c r="A107" s="63"/>
      <c r="B107" s="63"/>
      <c r="C107" s="63"/>
      <c r="E107" s="63"/>
      <c r="F107" s="63"/>
      <c r="G107" s="63"/>
      <c r="H107" s="63"/>
      <c r="I107" s="63"/>
      <c r="J107" s="63"/>
      <c r="L107" s="63"/>
      <c r="M107" s="63"/>
      <c r="N107" s="63"/>
      <c r="O107" s="63"/>
      <c r="P107" s="63"/>
      <c r="Q107" s="63"/>
      <c r="R107" s="63"/>
      <c r="S107" s="63"/>
      <c r="T107" s="63"/>
      <c r="U107" s="63"/>
      <c r="V107" s="63"/>
      <c r="W107" s="63"/>
      <c r="X107" s="63"/>
      <c r="Y107" s="63"/>
      <c r="Z107" s="63"/>
    </row>
    <row r="108" ht="15.75" customHeight="1">
      <c r="A108" s="63"/>
      <c r="B108" s="63"/>
      <c r="C108" s="63"/>
      <c r="E108" s="63"/>
      <c r="F108" s="63"/>
      <c r="G108" s="63"/>
      <c r="H108" s="63"/>
      <c r="I108" s="63"/>
      <c r="J108" s="63"/>
      <c r="L108" s="63"/>
      <c r="M108" s="63"/>
      <c r="N108" s="63"/>
      <c r="O108" s="63"/>
      <c r="P108" s="63"/>
      <c r="Q108" s="63"/>
      <c r="R108" s="63"/>
      <c r="S108" s="63"/>
      <c r="T108" s="63"/>
      <c r="U108" s="63"/>
      <c r="V108" s="63"/>
      <c r="W108" s="63"/>
      <c r="X108" s="63"/>
      <c r="Y108" s="63"/>
      <c r="Z108" s="63"/>
    </row>
    <row r="109" ht="15.75" customHeight="1">
      <c r="A109" s="63"/>
      <c r="B109" s="63"/>
      <c r="C109" s="63"/>
      <c r="E109" s="63"/>
      <c r="F109" s="63"/>
      <c r="G109" s="63"/>
      <c r="H109" s="63"/>
      <c r="I109" s="63"/>
      <c r="J109" s="63"/>
      <c r="L109" s="63"/>
      <c r="M109" s="63"/>
      <c r="N109" s="63"/>
      <c r="O109" s="63"/>
      <c r="P109" s="63"/>
      <c r="Q109" s="63"/>
      <c r="R109" s="63"/>
      <c r="S109" s="63"/>
      <c r="T109" s="63"/>
      <c r="U109" s="63"/>
      <c r="V109" s="63"/>
      <c r="W109" s="63"/>
      <c r="X109" s="63"/>
      <c r="Y109" s="63"/>
      <c r="Z109" s="63"/>
    </row>
    <row r="110" ht="15.75" customHeight="1">
      <c r="A110" s="63"/>
      <c r="B110" s="63"/>
      <c r="C110" s="63"/>
      <c r="E110" s="63"/>
      <c r="F110" s="63"/>
      <c r="G110" s="63"/>
      <c r="H110" s="63"/>
      <c r="I110" s="63"/>
      <c r="J110" s="63"/>
      <c r="L110" s="63"/>
      <c r="M110" s="63"/>
      <c r="N110" s="63"/>
      <c r="O110" s="63"/>
      <c r="P110" s="63"/>
      <c r="Q110" s="63"/>
      <c r="R110" s="63"/>
      <c r="S110" s="63"/>
      <c r="T110" s="63"/>
      <c r="U110" s="63"/>
      <c r="V110" s="63"/>
      <c r="W110" s="63"/>
      <c r="X110" s="63"/>
      <c r="Y110" s="63"/>
      <c r="Z110" s="63"/>
    </row>
    <row r="111" ht="15.75" customHeight="1">
      <c r="A111" s="63"/>
      <c r="B111" s="63"/>
      <c r="C111" s="63"/>
      <c r="E111" s="63"/>
      <c r="F111" s="63"/>
      <c r="G111" s="63"/>
      <c r="H111" s="63"/>
      <c r="I111" s="63"/>
      <c r="J111" s="63"/>
      <c r="L111" s="63"/>
      <c r="M111" s="63"/>
      <c r="N111" s="63"/>
      <c r="O111" s="63"/>
      <c r="P111" s="63"/>
      <c r="Q111" s="63"/>
      <c r="R111" s="63"/>
      <c r="S111" s="63"/>
      <c r="T111" s="63"/>
      <c r="U111" s="63"/>
      <c r="V111" s="63"/>
      <c r="W111" s="63"/>
      <c r="X111" s="63"/>
      <c r="Y111" s="63"/>
      <c r="Z111" s="63"/>
    </row>
    <row r="112" ht="15.75" customHeight="1">
      <c r="A112" s="63"/>
      <c r="B112" s="63"/>
      <c r="C112" s="63"/>
      <c r="E112" s="63"/>
      <c r="F112" s="63"/>
      <c r="G112" s="63"/>
      <c r="H112" s="63"/>
      <c r="I112" s="63"/>
      <c r="J112" s="63"/>
      <c r="L112" s="63"/>
      <c r="M112" s="63"/>
      <c r="N112" s="63"/>
      <c r="O112" s="63"/>
      <c r="P112" s="63"/>
      <c r="Q112" s="63"/>
      <c r="R112" s="63"/>
      <c r="S112" s="63"/>
      <c r="T112" s="63"/>
      <c r="U112" s="63"/>
      <c r="V112" s="63"/>
      <c r="W112" s="63"/>
      <c r="X112" s="63"/>
      <c r="Y112" s="63"/>
      <c r="Z112" s="63"/>
    </row>
    <row r="113" ht="15.75" customHeight="1">
      <c r="A113" s="63"/>
      <c r="B113" s="63"/>
      <c r="C113" s="63"/>
      <c r="E113" s="63"/>
      <c r="F113" s="63"/>
      <c r="G113" s="63"/>
      <c r="H113" s="63"/>
      <c r="I113" s="63"/>
      <c r="J113" s="63"/>
      <c r="L113" s="63"/>
      <c r="M113" s="63"/>
      <c r="N113" s="63"/>
      <c r="O113" s="63"/>
      <c r="P113" s="63"/>
      <c r="Q113" s="63"/>
      <c r="R113" s="63"/>
      <c r="S113" s="63"/>
      <c r="T113" s="63"/>
      <c r="U113" s="63"/>
      <c r="V113" s="63"/>
      <c r="W113" s="63"/>
      <c r="X113" s="63"/>
      <c r="Y113" s="63"/>
      <c r="Z113" s="63"/>
    </row>
    <row r="114" ht="15.75" customHeight="1">
      <c r="A114" s="63"/>
      <c r="B114" s="63"/>
      <c r="C114" s="63"/>
      <c r="E114" s="63"/>
      <c r="F114" s="63"/>
      <c r="G114" s="63"/>
      <c r="H114" s="63"/>
      <c r="I114" s="63"/>
      <c r="J114" s="63"/>
      <c r="L114" s="63"/>
      <c r="M114" s="63"/>
      <c r="N114" s="63"/>
      <c r="O114" s="63"/>
      <c r="P114" s="63"/>
      <c r="Q114" s="63"/>
      <c r="R114" s="63"/>
      <c r="S114" s="63"/>
      <c r="T114" s="63"/>
      <c r="U114" s="63"/>
      <c r="V114" s="63"/>
      <c r="W114" s="63"/>
      <c r="X114" s="63"/>
      <c r="Y114" s="63"/>
      <c r="Z114" s="63"/>
    </row>
    <row r="115" ht="15.75" customHeight="1">
      <c r="A115" s="63"/>
      <c r="B115" s="63"/>
      <c r="C115" s="63"/>
      <c r="E115" s="63"/>
      <c r="F115" s="63"/>
      <c r="G115" s="63"/>
      <c r="H115" s="63"/>
      <c r="I115" s="63"/>
      <c r="J115" s="63"/>
      <c r="L115" s="63"/>
      <c r="M115" s="63"/>
      <c r="N115" s="63"/>
      <c r="O115" s="63"/>
      <c r="P115" s="63"/>
      <c r="Q115" s="63"/>
      <c r="R115" s="63"/>
      <c r="S115" s="63"/>
      <c r="T115" s="63"/>
      <c r="U115" s="63"/>
      <c r="V115" s="63"/>
      <c r="W115" s="63"/>
      <c r="X115" s="63"/>
      <c r="Y115" s="63"/>
      <c r="Z115" s="63"/>
    </row>
    <row r="116" ht="15.75" customHeight="1">
      <c r="A116" s="63"/>
      <c r="B116" s="63"/>
      <c r="C116" s="63"/>
      <c r="E116" s="63"/>
      <c r="F116" s="63"/>
      <c r="G116" s="63"/>
      <c r="H116" s="63"/>
      <c r="I116" s="63"/>
      <c r="J116" s="63"/>
      <c r="L116" s="63"/>
      <c r="M116" s="63"/>
      <c r="N116" s="63"/>
      <c r="O116" s="63"/>
      <c r="P116" s="63"/>
      <c r="Q116" s="63"/>
      <c r="R116" s="63"/>
      <c r="S116" s="63"/>
      <c r="T116" s="63"/>
      <c r="U116" s="63"/>
      <c r="V116" s="63"/>
      <c r="W116" s="63"/>
      <c r="X116" s="63"/>
      <c r="Y116" s="63"/>
      <c r="Z116" s="63"/>
    </row>
    <row r="117" ht="15.75" customHeight="1">
      <c r="A117" s="63"/>
      <c r="B117" s="63"/>
      <c r="C117" s="63"/>
      <c r="E117" s="63"/>
      <c r="F117" s="63"/>
      <c r="G117" s="63"/>
      <c r="H117" s="63"/>
      <c r="I117" s="63"/>
      <c r="J117" s="63"/>
      <c r="L117" s="63"/>
      <c r="M117" s="63"/>
      <c r="N117" s="63"/>
      <c r="O117" s="63"/>
      <c r="P117" s="63"/>
      <c r="Q117" s="63"/>
      <c r="R117" s="63"/>
      <c r="S117" s="63"/>
      <c r="T117" s="63"/>
      <c r="U117" s="63"/>
      <c r="V117" s="63"/>
      <c r="W117" s="63"/>
      <c r="X117" s="63"/>
      <c r="Y117" s="63"/>
      <c r="Z117" s="63"/>
    </row>
    <row r="118" ht="15.75" customHeight="1">
      <c r="A118" s="63"/>
      <c r="B118" s="63"/>
      <c r="C118" s="63"/>
      <c r="E118" s="63"/>
      <c r="F118" s="63"/>
      <c r="G118" s="63"/>
      <c r="H118" s="63"/>
      <c r="I118" s="63"/>
      <c r="J118" s="63"/>
      <c r="L118" s="63"/>
      <c r="M118" s="63"/>
      <c r="N118" s="63"/>
      <c r="O118" s="63"/>
      <c r="P118" s="63"/>
      <c r="Q118" s="63"/>
      <c r="R118" s="63"/>
      <c r="S118" s="63"/>
      <c r="T118" s="63"/>
      <c r="U118" s="63"/>
      <c r="V118" s="63"/>
      <c r="W118" s="63"/>
      <c r="X118" s="63"/>
      <c r="Y118" s="63"/>
      <c r="Z118" s="63"/>
    </row>
    <row r="119" ht="15.75" customHeight="1">
      <c r="A119" s="63"/>
      <c r="B119" s="63"/>
      <c r="C119" s="63"/>
      <c r="E119" s="63"/>
      <c r="F119" s="63"/>
      <c r="G119" s="63"/>
      <c r="H119" s="63"/>
      <c r="I119" s="63"/>
      <c r="J119" s="63"/>
      <c r="L119" s="63"/>
      <c r="M119" s="63"/>
      <c r="N119" s="63"/>
      <c r="O119" s="63"/>
      <c r="P119" s="63"/>
      <c r="Q119" s="63"/>
      <c r="R119" s="63"/>
      <c r="S119" s="63"/>
      <c r="T119" s="63"/>
      <c r="U119" s="63"/>
      <c r="V119" s="63"/>
      <c r="W119" s="63"/>
      <c r="X119" s="63"/>
      <c r="Y119" s="63"/>
      <c r="Z119" s="63"/>
    </row>
    <row r="120" ht="15.75" customHeight="1">
      <c r="A120" s="63"/>
      <c r="B120" s="63"/>
      <c r="C120" s="63"/>
      <c r="E120" s="63"/>
      <c r="F120" s="63"/>
      <c r="G120" s="63"/>
      <c r="H120" s="63"/>
      <c r="I120" s="63"/>
      <c r="J120" s="63"/>
      <c r="L120" s="63"/>
      <c r="M120" s="63"/>
      <c r="N120" s="63"/>
      <c r="O120" s="63"/>
      <c r="P120" s="63"/>
      <c r="Q120" s="63"/>
      <c r="R120" s="63"/>
      <c r="S120" s="63"/>
      <c r="T120" s="63"/>
      <c r="U120" s="63"/>
      <c r="V120" s="63"/>
      <c r="W120" s="63"/>
      <c r="X120" s="63"/>
      <c r="Y120" s="63"/>
      <c r="Z120" s="63"/>
    </row>
    <row r="121" ht="15.75" customHeight="1">
      <c r="A121" s="63"/>
      <c r="B121" s="63"/>
      <c r="C121" s="63"/>
      <c r="E121" s="63"/>
      <c r="F121" s="63"/>
      <c r="G121" s="63"/>
      <c r="H121" s="63"/>
      <c r="I121" s="63"/>
      <c r="J121" s="63"/>
      <c r="L121" s="63"/>
      <c r="M121" s="63"/>
      <c r="N121" s="63"/>
      <c r="O121" s="63"/>
      <c r="P121" s="63"/>
      <c r="Q121" s="63"/>
      <c r="R121" s="63"/>
      <c r="S121" s="63"/>
      <c r="T121" s="63"/>
      <c r="U121" s="63"/>
      <c r="V121" s="63"/>
      <c r="W121" s="63"/>
      <c r="X121" s="63"/>
      <c r="Y121" s="63"/>
      <c r="Z121" s="63"/>
    </row>
    <row r="122" ht="15.75" customHeight="1">
      <c r="A122" s="63"/>
      <c r="B122" s="63"/>
      <c r="C122" s="63"/>
      <c r="E122" s="63"/>
      <c r="F122" s="63"/>
      <c r="G122" s="63"/>
      <c r="H122" s="63"/>
      <c r="I122" s="63"/>
      <c r="J122" s="63"/>
      <c r="L122" s="63"/>
      <c r="M122" s="63"/>
      <c r="N122" s="63"/>
      <c r="O122" s="63"/>
      <c r="P122" s="63"/>
      <c r="Q122" s="63"/>
      <c r="R122" s="63"/>
      <c r="S122" s="63"/>
      <c r="T122" s="63"/>
      <c r="U122" s="63"/>
      <c r="V122" s="63"/>
      <c r="W122" s="63"/>
      <c r="X122" s="63"/>
      <c r="Y122" s="63"/>
      <c r="Z122" s="63"/>
    </row>
    <row r="123" ht="15.75" customHeight="1">
      <c r="A123" s="63"/>
      <c r="B123" s="63"/>
      <c r="C123" s="63"/>
      <c r="E123" s="63"/>
      <c r="F123" s="63"/>
      <c r="G123" s="63"/>
      <c r="H123" s="63"/>
      <c r="I123" s="63"/>
      <c r="J123" s="63"/>
      <c r="L123" s="63"/>
      <c r="M123" s="63"/>
      <c r="N123" s="63"/>
      <c r="O123" s="63"/>
      <c r="P123" s="63"/>
      <c r="Q123" s="63"/>
      <c r="R123" s="63"/>
      <c r="S123" s="63"/>
      <c r="T123" s="63"/>
      <c r="U123" s="63"/>
      <c r="V123" s="63"/>
      <c r="W123" s="63"/>
      <c r="X123" s="63"/>
      <c r="Y123" s="63"/>
      <c r="Z123" s="63"/>
    </row>
    <row r="124" ht="15.75" customHeight="1">
      <c r="A124" s="63"/>
      <c r="B124" s="63"/>
      <c r="C124" s="63"/>
      <c r="E124" s="63"/>
      <c r="F124" s="63"/>
      <c r="G124" s="63"/>
      <c r="H124" s="63"/>
      <c r="I124" s="63"/>
      <c r="J124" s="63"/>
      <c r="L124" s="63"/>
      <c r="M124" s="63"/>
      <c r="N124" s="63"/>
      <c r="O124" s="63"/>
      <c r="P124" s="63"/>
      <c r="Q124" s="63"/>
      <c r="R124" s="63"/>
      <c r="S124" s="63"/>
      <c r="T124" s="63"/>
      <c r="U124" s="63"/>
      <c r="V124" s="63"/>
      <c r="W124" s="63"/>
      <c r="X124" s="63"/>
      <c r="Y124" s="63"/>
      <c r="Z124" s="63"/>
    </row>
    <row r="125" ht="15.75" customHeight="1">
      <c r="A125" s="63"/>
      <c r="B125" s="63"/>
      <c r="C125" s="63"/>
      <c r="E125" s="63"/>
      <c r="F125" s="63"/>
      <c r="G125" s="63"/>
      <c r="H125" s="63"/>
      <c r="I125" s="63"/>
      <c r="J125" s="63"/>
      <c r="L125" s="63"/>
      <c r="M125" s="63"/>
      <c r="N125" s="63"/>
      <c r="O125" s="63"/>
      <c r="P125" s="63"/>
      <c r="Q125" s="63"/>
      <c r="R125" s="63"/>
      <c r="S125" s="63"/>
      <c r="T125" s="63"/>
      <c r="U125" s="63"/>
      <c r="V125" s="63"/>
      <c r="W125" s="63"/>
      <c r="X125" s="63"/>
      <c r="Y125" s="63"/>
      <c r="Z125" s="63"/>
    </row>
    <row r="126" ht="15.75" customHeight="1">
      <c r="A126" s="63"/>
      <c r="B126" s="63"/>
      <c r="C126" s="63"/>
      <c r="E126" s="63"/>
      <c r="F126" s="63"/>
      <c r="G126" s="63"/>
      <c r="H126" s="63"/>
      <c r="I126" s="63"/>
      <c r="J126" s="63"/>
      <c r="L126" s="63"/>
      <c r="M126" s="63"/>
      <c r="N126" s="63"/>
      <c r="O126" s="63"/>
      <c r="P126" s="63"/>
      <c r="Q126" s="63"/>
      <c r="R126" s="63"/>
      <c r="S126" s="63"/>
      <c r="T126" s="63"/>
      <c r="U126" s="63"/>
      <c r="V126" s="63"/>
      <c r="W126" s="63"/>
      <c r="X126" s="63"/>
      <c r="Y126" s="63"/>
      <c r="Z126" s="63"/>
    </row>
    <row r="127" ht="15.75" customHeight="1">
      <c r="A127" s="63"/>
      <c r="B127" s="63"/>
      <c r="C127" s="63"/>
      <c r="E127" s="63"/>
      <c r="F127" s="63"/>
      <c r="G127" s="63"/>
      <c r="H127" s="63"/>
      <c r="I127" s="63"/>
      <c r="J127" s="63"/>
      <c r="L127" s="63"/>
      <c r="M127" s="63"/>
      <c r="N127" s="63"/>
      <c r="O127" s="63"/>
      <c r="P127" s="63"/>
      <c r="Q127" s="63"/>
      <c r="R127" s="63"/>
      <c r="S127" s="63"/>
      <c r="T127" s="63"/>
      <c r="U127" s="63"/>
      <c r="V127" s="63"/>
      <c r="W127" s="63"/>
      <c r="X127" s="63"/>
      <c r="Y127" s="63"/>
      <c r="Z127" s="63"/>
    </row>
    <row r="128" ht="15.75" customHeight="1">
      <c r="A128" s="63"/>
      <c r="B128" s="63"/>
      <c r="C128" s="63"/>
      <c r="E128" s="63"/>
      <c r="F128" s="63"/>
      <c r="G128" s="63"/>
      <c r="H128" s="63"/>
      <c r="I128" s="63"/>
      <c r="J128" s="63"/>
      <c r="L128" s="63"/>
      <c r="M128" s="63"/>
      <c r="N128" s="63"/>
      <c r="O128" s="63"/>
      <c r="P128" s="63"/>
      <c r="Q128" s="63"/>
      <c r="R128" s="63"/>
      <c r="S128" s="63"/>
      <c r="T128" s="63"/>
      <c r="U128" s="63"/>
      <c r="V128" s="63"/>
      <c r="W128" s="63"/>
      <c r="X128" s="63"/>
      <c r="Y128" s="63"/>
      <c r="Z128" s="63"/>
    </row>
    <row r="129" ht="15.75" customHeight="1">
      <c r="A129" s="63"/>
      <c r="B129" s="63"/>
      <c r="C129" s="63"/>
      <c r="E129" s="63"/>
      <c r="F129" s="63"/>
      <c r="G129" s="63"/>
      <c r="H129" s="63"/>
      <c r="I129" s="63"/>
      <c r="J129" s="63"/>
      <c r="L129" s="63"/>
      <c r="M129" s="63"/>
      <c r="N129" s="63"/>
      <c r="O129" s="63"/>
      <c r="P129" s="63"/>
      <c r="Q129" s="63"/>
      <c r="R129" s="63"/>
      <c r="S129" s="63"/>
      <c r="T129" s="63"/>
      <c r="U129" s="63"/>
      <c r="V129" s="63"/>
      <c r="W129" s="63"/>
      <c r="X129" s="63"/>
      <c r="Y129" s="63"/>
      <c r="Z129" s="63"/>
    </row>
    <row r="130" ht="15.75" customHeight="1">
      <c r="A130" s="63"/>
      <c r="B130" s="63"/>
      <c r="C130" s="63"/>
      <c r="E130" s="63"/>
      <c r="F130" s="63"/>
      <c r="G130" s="63"/>
      <c r="H130" s="63"/>
      <c r="I130" s="63"/>
      <c r="J130" s="63"/>
      <c r="L130" s="63"/>
      <c r="M130" s="63"/>
      <c r="N130" s="63"/>
      <c r="O130" s="63"/>
      <c r="P130" s="63"/>
      <c r="Q130" s="63"/>
      <c r="R130" s="63"/>
      <c r="S130" s="63"/>
      <c r="T130" s="63"/>
      <c r="U130" s="63"/>
      <c r="V130" s="63"/>
      <c r="W130" s="63"/>
      <c r="X130" s="63"/>
      <c r="Y130" s="63"/>
      <c r="Z130" s="63"/>
    </row>
    <row r="131" ht="15.75" customHeight="1">
      <c r="A131" s="63"/>
      <c r="B131" s="63"/>
      <c r="C131" s="63"/>
      <c r="E131" s="63"/>
      <c r="F131" s="63"/>
      <c r="G131" s="63"/>
      <c r="H131" s="63"/>
      <c r="I131" s="63"/>
      <c r="J131" s="63"/>
      <c r="L131" s="63"/>
      <c r="M131" s="63"/>
      <c r="N131" s="63"/>
      <c r="O131" s="63"/>
      <c r="P131" s="63"/>
      <c r="Q131" s="63"/>
      <c r="R131" s="63"/>
      <c r="S131" s="63"/>
      <c r="T131" s="63"/>
      <c r="U131" s="63"/>
      <c r="V131" s="63"/>
      <c r="W131" s="63"/>
      <c r="X131" s="63"/>
      <c r="Y131" s="63"/>
      <c r="Z131" s="63"/>
    </row>
    <row r="132" ht="15.75" customHeight="1">
      <c r="A132" s="63"/>
      <c r="B132" s="63"/>
      <c r="C132" s="63"/>
      <c r="E132" s="63"/>
      <c r="F132" s="63"/>
      <c r="G132" s="63"/>
      <c r="H132" s="63"/>
      <c r="I132" s="63"/>
      <c r="J132" s="63"/>
      <c r="L132" s="63"/>
      <c r="M132" s="63"/>
      <c r="N132" s="63"/>
      <c r="O132" s="63"/>
      <c r="P132" s="63"/>
      <c r="Q132" s="63"/>
      <c r="R132" s="63"/>
      <c r="S132" s="63"/>
      <c r="T132" s="63"/>
      <c r="U132" s="63"/>
      <c r="V132" s="63"/>
      <c r="W132" s="63"/>
      <c r="X132" s="63"/>
      <c r="Y132" s="63"/>
      <c r="Z132" s="63"/>
    </row>
    <row r="133" ht="15.75" customHeight="1">
      <c r="A133" s="63"/>
      <c r="B133" s="63"/>
      <c r="C133" s="63"/>
      <c r="E133" s="63"/>
      <c r="F133" s="63"/>
      <c r="G133" s="63"/>
      <c r="H133" s="63"/>
      <c r="I133" s="63"/>
      <c r="J133" s="63"/>
      <c r="L133" s="63"/>
      <c r="M133" s="63"/>
      <c r="N133" s="63"/>
      <c r="O133" s="63"/>
      <c r="P133" s="63"/>
      <c r="Q133" s="63"/>
      <c r="R133" s="63"/>
      <c r="S133" s="63"/>
      <c r="T133" s="63"/>
      <c r="U133" s="63"/>
      <c r="V133" s="63"/>
      <c r="W133" s="63"/>
      <c r="X133" s="63"/>
      <c r="Y133" s="63"/>
      <c r="Z133" s="63"/>
    </row>
    <row r="134" ht="15.75" customHeight="1">
      <c r="A134" s="63"/>
      <c r="B134" s="63"/>
      <c r="C134" s="63"/>
      <c r="E134" s="63"/>
      <c r="F134" s="63"/>
      <c r="G134" s="63"/>
      <c r="H134" s="63"/>
      <c r="I134" s="63"/>
      <c r="J134" s="63"/>
      <c r="L134" s="63"/>
      <c r="M134" s="63"/>
      <c r="N134" s="63"/>
      <c r="O134" s="63"/>
      <c r="P134" s="63"/>
      <c r="Q134" s="63"/>
      <c r="R134" s="63"/>
      <c r="S134" s="63"/>
      <c r="T134" s="63"/>
      <c r="U134" s="63"/>
      <c r="V134" s="63"/>
      <c r="W134" s="63"/>
      <c r="X134" s="63"/>
      <c r="Y134" s="63"/>
      <c r="Z134" s="63"/>
    </row>
    <row r="135" ht="15.75" customHeight="1">
      <c r="A135" s="63"/>
      <c r="B135" s="63"/>
      <c r="C135" s="63"/>
      <c r="E135" s="63"/>
      <c r="F135" s="63"/>
      <c r="G135" s="63"/>
      <c r="H135" s="63"/>
      <c r="I135" s="63"/>
      <c r="J135" s="63"/>
      <c r="L135" s="63"/>
      <c r="M135" s="63"/>
      <c r="N135" s="63"/>
      <c r="O135" s="63"/>
      <c r="P135" s="63"/>
      <c r="Q135" s="63"/>
      <c r="R135" s="63"/>
      <c r="S135" s="63"/>
      <c r="T135" s="63"/>
      <c r="U135" s="63"/>
      <c r="V135" s="63"/>
      <c r="W135" s="63"/>
      <c r="X135" s="63"/>
      <c r="Y135" s="63"/>
      <c r="Z135" s="63"/>
    </row>
    <row r="136" ht="15.75" customHeight="1">
      <c r="A136" s="63"/>
      <c r="B136" s="63"/>
      <c r="C136" s="63"/>
      <c r="E136" s="63"/>
      <c r="F136" s="63"/>
      <c r="G136" s="63"/>
      <c r="H136" s="63"/>
      <c r="I136" s="63"/>
      <c r="J136" s="63"/>
      <c r="L136" s="63"/>
      <c r="M136" s="63"/>
      <c r="N136" s="63"/>
      <c r="O136" s="63"/>
      <c r="P136" s="63"/>
      <c r="Q136" s="63"/>
      <c r="R136" s="63"/>
      <c r="S136" s="63"/>
      <c r="T136" s="63"/>
      <c r="U136" s="63"/>
      <c r="V136" s="63"/>
      <c r="W136" s="63"/>
      <c r="X136" s="63"/>
      <c r="Y136" s="63"/>
      <c r="Z136" s="63"/>
    </row>
    <row r="137" ht="15.75" customHeight="1">
      <c r="A137" s="63"/>
      <c r="B137" s="63"/>
      <c r="C137" s="63"/>
      <c r="E137" s="63"/>
      <c r="F137" s="63"/>
      <c r="G137" s="63"/>
      <c r="H137" s="63"/>
      <c r="I137" s="63"/>
      <c r="J137" s="63"/>
      <c r="L137" s="63"/>
      <c r="M137" s="63"/>
      <c r="N137" s="63"/>
      <c r="O137" s="63"/>
      <c r="P137" s="63"/>
      <c r="Q137" s="63"/>
      <c r="R137" s="63"/>
      <c r="S137" s="63"/>
      <c r="T137" s="63"/>
      <c r="U137" s="63"/>
      <c r="V137" s="63"/>
      <c r="W137" s="63"/>
      <c r="X137" s="63"/>
      <c r="Y137" s="63"/>
      <c r="Z137" s="63"/>
    </row>
    <row r="138" ht="15.75" customHeight="1">
      <c r="A138" s="63"/>
      <c r="B138" s="63"/>
      <c r="C138" s="63"/>
      <c r="E138" s="63"/>
      <c r="F138" s="63"/>
      <c r="G138" s="63"/>
      <c r="H138" s="63"/>
      <c r="I138" s="63"/>
      <c r="J138" s="63"/>
      <c r="L138" s="63"/>
      <c r="M138" s="63"/>
      <c r="N138" s="63"/>
      <c r="O138" s="63"/>
      <c r="P138" s="63"/>
      <c r="Q138" s="63"/>
      <c r="R138" s="63"/>
      <c r="S138" s="63"/>
      <c r="T138" s="63"/>
      <c r="U138" s="63"/>
      <c r="V138" s="63"/>
      <c r="W138" s="63"/>
      <c r="X138" s="63"/>
      <c r="Y138" s="63"/>
      <c r="Z138" s="63"/>
    </row>
    <row r="139" ht="15.75" customHeight="1">
      <c r="A139" s="63"/>
      <c r="B139" s="63"/>
      <c r="C139" s="63"/>
      <c r="E139" s="63"/>
      <c r="F139" s="63"/>
      <c r="G139" s="63"/>
      <c r="H139" s="63"/>
      <c r="I139" s="63"/>
      <c r="J139" s="63"/>
      <c r="L139" s="63"/>
      <c r="M139" s="63"/>
      <c r="N139" s="63"/>
      <c r="O139" s="63"/>
      <c r="P139" s="63"/>
      <c r="Q139" s="63"/>
      <c r="R139" s="63"/>
      <c r="S139" s="63"/>
      <c r="T139" s="63"/>
      <c r="U139" s="63"/>
      <c r="V139" s="63"/>
      <c r="W139" s="63"/>
      <c r="X139" s="63"/>
      <c r="Y139" s="63"/>
      <c r="Z139" s="63"/>
    </row>
    <row r="140" ht="15.75" customHeight="1">
      <c r="A140" s="63"/>
      <c r="B140" s="63"/>
      <c r="C140" s="63"/>
      <c r="E140" s="63"/>
      <c r="F140" s="63"/>
      <c r="G140" s="63"/>
      <c r="H140" s="63"/>
      <c r="I140" s="63"/>
      <c r="J140" s="63"/>
      <c r="L140" s="63"/>
      <c r="M140" s="63"/>
      <c r="N140" s="63"/>
      <c r="O140" s="63"/>
      <c r="P140" s="63"/>
      <c r="Q140" s="63"/>
      <c r="R140" s="63"/>
      <c r="S140" s="63"/>
      <c r="T140" s="63"/>
      <c r="U140" s="63"/>
      <c r="V140" s="63"/>
      <c r="W140" s="63"/>
      <c r="X140" s="63"/>
      <c r="Y140" s="63"/>
      <c r="Z140" s="63"/>
    </row>
    <row r="141" ht="15.75" customHeight="1">
      <c r="A141" s="63"/>
      <c r="B141" s="63"/>
      <c r="C141" s="63"/>
      <c r="E141" s="63"/>
      <c r="F141" s="63"/>
      <c r="G141" s="63"/>
      <c r="H141" s="63"/>
      <c r="I141" s="63"/>
      <c r="J141" s="63"/>
      <c r="L141" s="63"/>
      <c r="M141" s="63"/>
      <c r="N141" s="63"/>
      <c r="O141" s="63"/>
      <c r="P141" s="63"/>
      <c r="Q141" s="63"/>
      <c r="R141" s="63"/>
      <c r="S141" s="63"/>
      <c r="T141" s="63"/>
      <c r="U141" s="63"/>
      <c r="V141" s="63"/>
      <c r="W141" s="63"/>
      <c r="X141" s="63"/>
      <c r="Y141" s="63"/>
      <c r="Z141" s="63"/>
    </row>
    <row r="142" ht="15.75" customHeight="1">
      <c r="A142" s="63"/>
      <c r="B142" s="63"/>
      <c r="C142" s="63"/>
      <c r="E142" s="63"/>
      <c r="F142" s="63"/>
      <c r="G142" s="63"/>
      <c r="H142" s="63"/>
      <c r="I142" s="63"/>
      <c r="J142" s="63"/>
      <c r="L142" s="63"/>
      <c r="M142" s="63"/>
      <c r="N142" s="63"/>
      <c r="O142" s="63"/>
      <c r="P142" s="63"/>
      <c r="Q142" s="63"/>
      <c r="R142" s="63"/>
      <c r="S142" s="63"/>
      <c r="T142" s="63"/>
      <c r="U142" s="63"/>
      <c r="V142" s="63"/>
      <c r="W142" s="63"/>
      <c r="X142" s="63"/>
      <c r="Y142" s="63"/>
      <c r="Z142" s="63"/>
    </row>
    <row r="143" ht="15.75" customHeight="1">
      <c r="A143" s="63"/>
      <c r="B143" s="63"/>
      <c r="C143" s="63"/>
      <c r="E143" s="63"/>
      <c r="F143" s="63"/>
      <c r="G143" s="63"/>
      <c r="H143" s="63"/>
      <c r="I143" s="63"/>
      <c r="J143" s="63"/>
      <c r="L143" s="63"/>
      <c r="M143" s="63"/>
      <c r="N143" s="63"/>
      <c r="O143" s="63"/>
      <c r="P143" s="63"/>
      <c r="Q143" s="63"/>
      <c r="R143" s="63"/>
      <c r="S143" s="63"/>
      <c r="T143" s="63"/>
      <c r="U143" s="63"/>
      <c r="V143" s="63"/>
      <c r="W143" s="63"/>
      <c r="X143" s="63"/>
      <c r="Y143" s="63"/>
      <c r="Z143" s="63"/>
    </row>
    <row r="144" ht="15.75" customHeight="1">
      <c r="A144" s="63"/>
      <c r="B144" s="63"/>
      <c r="C144" s="63"/>
      <c r="E144" s="63"/>
      <c r="F144" s="63"/>
      <c r="G144" s="63"/>
      <c r="H144" s="63"/>
      <c r="I144" s="63"/>
      <c r="J144" s="63"/>
      <c r="L144" s="63"/>
      <c r="M144" s="63"/>
      <c r="N144" s="63"/>
      <c r="O144" s="63"/>
      <c r="P144" s="63"/>
      <c r="Q144" s="63"/>
      <c r="R144" s="63"/>
      <c r="S144" s="63"/>
      <c r="T144" s="63"/>
      <c r="U144" s="63"/>
      <c r="V144" s="63"/>
      <c r="W144" s="63"/>
      <c r="X144" s="63"/>
      <c r="Y144" s="63"/>
      <c r="Z144" s="63"/>
    </row>
    <row r="145" ht="15.75" customHeight="1">
      <c r="A145" s="63"/>
      <c r="B145" s="63"/>
      <c r="C145" s="63"/>
      <c r="E145" s="63"/>
      <c r="F145" s="63"/>
      <c r="G145" s="63"/>
      <c r="H145" s="63"/>
      <c r="I145" s="63"/>
      <c r="J145" s="63"/>
      <c r="L145" s="63"/>
      <c r="M145" s="63"/>
      <c r="N145" s="63"/>
      <c r="O145" s="63"/>
      <c r="P145" s="63"/>
      <c r="Q145" s="63"/>
      <c r="R145" s="63"/>
      <c r="S145" s="63"/>
      <c r="T145" s="63"/>
      <c r="U145" s="63"/>
      <c r="V145" s="63"/>
      <c r="W145" s="63"/>
      <c r="X145" s="63"/>
      <c r="Y145" s="63"/>
      <c r="Z145" s="63"/>
    </row>
    <row r="146" ht="15.75" customHeight="1">
      <c r="A146" s="63"/>
      <c r="B146" s="63"/>
      <c r="C146" s="63"/>
      <c r="E146" s="63"/>
      <c r="F146" s="63"/>
      <c r="G146" s="63"/>
      <c r="H146" s="63"/>
      <c r="I146" s="63"/>
      <c r="J146" s="63"/>
      <c r="L146" s="63"/>
      <c r="M146" s="63"/>
      <c r="N146" s="63"/>
      <c r="O146" s="63"/>
      <c r="P146" s="63"/>
      <c r="Q146" s="63"/>
      <c r="R146" s="63"/>
      <c r="S146" s="63"/>
      <c r="T146" s="63"/>
      <c r="U146" s="63"/>
      <c r="V146" s="63"/>
      <c r="W146" s="63"/>
      <c r="X146" s="63"/>
      <c r="Y146" s="63"/>
      <c r="Z146" s="63"/>
    </row>
    <row r="147" ht="15.75" customHeight="1">
      <c r="A147" s="63"/>
      <c r="B147" s="63"/>
      <c r="C147" s="63"/>
      <c r="E147" s="63"/>
      <c r="F147" s="63"/>
      <c r="G147" s="63"/>
      <c r="H147" s="63"/>
      <c r="I147" s="63"/>
      <c r="J147" s="63"/>
      <c r="L147" s="63"/>
      <c r="M147" s="63"/>
      <c r="N147" s="63"/>
      <c r="O147" s="63"/>
      <c r="P147" s="63"/>
      <c r="Q147" s="63"/>
      <c r="R147" s="63"/>
      <c r="S147" s="63"/>
      <c r="T147" s="63"/>
      <c r="U147" s="63"/>
      <c r="V147" s="63"/>
      <c r="W147" s="63"/>
      <c r="X147" s="63"/>
      <c r="Y147" s="63"/>
      <c r="Z147" s="63"/>
    </row>
    <row r="148" ht="15.75" customHeight="1">
      <c r="A148" s="63"/>
      <c r="B148" s="63"/>
      <c r="C148" s="63"/>
      <c r="E148" s="63"/>
      <c r="F148" s="63"/>
      <c r="G148" s="63"/>
      <c r="H148" s="63"/>
      <c r="I148" s="63"/>
      <c r="J148" s="63"/>
      <c r="L148" s="63"/>
      <c r="M148" s="63"/>
      <c r="N148" s="63"/>
      <c r="O148" s="63"/>
      <c r="P148" s="63"/>
      <c r="Q148" s="63"/>
      <c r="R148" s="63"/>
      <c r="S148" s="63"/>
      <c r="T148" s="63"/>
      <c r="U148" s="63"/>
      <c r="V148" s="63"/>
      <c r="W148" s="63"/>
      <c r="X148" s="63"/>
      <c r="Y148" s="63"/>
      <c r="Z148" s="63"/>
    </row>
    <row r="149" ht="15.75" customHeight="1">
      <c r="A149" s="63"/>
      <c r="B149" s="63"/>
      <c r="C149" s="63"/>
      <c r="E149" s="63"/>
      <c r="F149" s="63"/>
      <c r="G149" s="63"/>
      <c r="H149" s="63"/>
      <c r="I149" s="63"/>
      <c r="J149" s="63"/>
      <c r="L149" s="63"/>
      <c r="M149" s="63"/>
      <c r="N149" s="63"/>
      <c r="O149" s="63"/>
      <c r="P149" s="63"/>
      <c r="Q149" s="63"/>
      <c r="R149" s="63"/>
      <c r="S149" s="63"/>
      <c r="T149" s="63"/>
      <c r="U149" s="63"/>
      <c r="V149" s="63"/>
      <c r="W149" s="63"/>
      <c r="X149" s="63"/>
      <c r="Y149" s="63"/>
      <c r="Z149" s="63"/>
    </row>
    <row r="150" ht="15.75" customHeight="1">
      <c r="A150" s="63"/>
      <c r="B150" s="63"/>
      <c r="C150" s="63"/>
      <c r="E150" s="63"/>
      <c r="F150" s="63"/>
      <c r="G150" s="63"/>
      <c r="H150" s="63"/>
      <c r="I150" s="63"/>
      <c r="J150" s="63"/>
      <c r="L150" s="63"/>
      <c r="M150" s="63"/>
      <c r="N150" s="63"/>
      <c r="O150" s="63"/>
      <c r="P150" s="63"/>
      <c r="Q150" s="63"/>
      <c r="R150" s="63"/>
      <c r="S150" s="63"/>
      <c r="T150" s="63"/>
      <c r="U150" s="63"/>
      <c r="V150" s="63"/>
      <c r="W150" s="63"/>
      <c r="X150" s="63"/>
      <c r="Y150" s="63"/>
      <c r="Z150" s="63"/>
    </row>
    <row r="151" ht="15.75" customHeight="1">
      <c r="A151" s="63"/>
      <c r="B151" s="63"/>
      <c r="C151" s="63"/>
      <c r="E151" s="63"/>
      <c r="F151" s="63"/>
      <c r="G151" s="63"/>
      <c r="H151" s="63"/>
      <c r="I151" s="63"/>
      <c r="J151" s="63"/>
      <c r="L151" s="63"/>
      <c r="M151" s="63"/>
      <c r="N151" s="63"/>
      <c r="O151" s="63"/>
      <c r="P151" s="63"/>
      <c r="Q151" s="63"/>
      <c r="R151" s="63"/>
      <c r="S151" s="63"/>
      <c r="T151" s="63"/>
      <c r="U151" s="63"/>
      <c r="V151" s="63"/>
      <c r="W151" s="63"/>
      <c r="X151" s="63"/>
      <c r="Y151" s="63"/>
      <c r="Z151" s="63"/>
    </row>
    <row r="152" ht="15.75" customHeight="1">
      <c r="A152" s="63"/>
      <c r="B152" s="63"/>
      <c r="C152" s="63"/>
      <c r="E152" s="63"/>
      <c r="F152" s="63"/>
      <c r="G152" s="63"/>
      <c r="H152" s="63"/>
      <c r="I152" s="63"/>
      <c r="J152" s="63"/>
      <c r="L152" s="63"/>
      <c r="M152" s="63"/>
      <c r="N152" s="63"/>
      <c r="O152" s="63"/>
      <c r="P152" s="63"/>
      <c r="Q152" s="63"/>
      <c r="R152" s="63"/>
      <c r="S152" s="63"/>
      <c r="T152" s="63"/>
      <c r="U152" s="63"/>
      <c r="V152" s="63"/>
      <c r="W152" s="63"/>
      <c r="X152" s="63"/>
      <c r="Y152" s="63"/>
      <c r="Z152" s="63"/>
    </row>
    <row r="153" ht="15.75" customHeight="1">
      <c r="A153" s="63"/>
      <c r="B153" s="63"/>
      <c r="C153" s="63"/>
      <c r="E153" s="63"/>
      <c r="F153" s="63"/>
      <c r="G153" s="63"/>
      <c r="H153" s="63"/>
      <c r="I153" s="63"/>
      <c r="J153" s="63"/>
      <c r="L153" s="63"/>
      <c r="M153" s="63"/>
      <c r="N153" s="63"/>
      <c r="O153" s="63"/>
      <c r="P153" s="63"/>
      <c r="Q153" s="63"/>
      <c r="R153" s="63"/>
      <c r="S153" s="63"/>
      <c r="T153" s="63"/>
      <c r="U153" s="63"/>
      <c r="V153" s="63"/>
      <c r="W153" s="63"/>
      <c r="X153" s="63"/>
      <c r="Y153" s="63"/>
      <c r="Z153" s="63"/>
    </row>
    <row r="154" ht="15.75" customHeight="1">
      <c r="A154" s="63"/>
      <c r="B154" s="63"/>
      <c r="C154" s="63"/>
      <c r="E154" s="63"/>
      <c r="F154" s="63"/>
      <c r="G154" s="63"/>
      <c r="H154" s="63"/>
      <c r="I154" s="63"/>
      <c r="J154" s="63"/>
      <c r="L154" s="63"/>
      <c r="M154" s="63"/>
      <c r="N154" s="63"/>
      <c r="O154" s="63"/>
      <c r="P154" s="63"/>
      <c r="Q154" s="63"/>
      <c r="R154" s="63"/>
      <c r="S154" s="63"/>
      <c r="T154" s="63"/>
      <c r="U154" s="63"/>
      <c r="V154" s="63"/>
      <c r="W154" s="63"/>
      <c r="X154" s="63"/>
      <c r="Y154" s="63"/>
      <c r="Z154" s="63"/>
    </row>
    <row r="155" ht="15.75" customHeight="1">
      <c r="A155" s="63"/>
      <c r="B155" s="63"/>
      <c r="C155" s="63"/>
      <c r="E155" s="63"/>
      <c r="F155" s="63"/>
      <c r="G155" s="63"/>
      <c r="H155" s="63"/>
      <c r="I155" s="63"/>
      <c r="J155" s="63"/>
      <c r="L155" s="63"/>
      <c r="M155" s="63"/>
      <c r="N155" s="63"/>
      <c r="O155" s="63"/>
      <c r="P155" s="63"/>
      <c r="Q155" s="63"/>
      <c r="R155" s="63"/>
      <c r="S155" s="63"/>
      <c r="T155" s="63"/>
      <c r="U155" s="63"/>
      <c r="V155" s="63"/>
      <c r="W155" s="63"/>
      <c r="X155" s="63"/>
      <c r="Y155" s="63"/>
      <c r="Z155" s="63"/>
    </row>
    <row r="156" ht="15.75" customHeight="1">
      <c r="A156" s="63"/>
      <c r="B156" s="63"/>
      <c r="C156" s="63"/>
      <c r="E156" s="63"/>
      <c r="F156" s="63"/>
      <c r="G156" s="63"/>
      <c r="H156" s="63"/>
      <c r="I156" s="63"/>
      <c r="J156" s="63"/>
      <c r="L156" s="63"/>
      <c r="M156" s="63"/>
      <c r="N156" s="63"/>
      <c r="O156" s="63"/>
      <c r="P156" s="63"/>
      <c r="Q156" s="63"/>
      <c r="R156" s="63"/>
      <c r="S156" s="63"/>
      <c r="T156" s="63"/>
      <c r="U156" s="63"/>
      <c r="V156" s="63"/>
      <c r="W156" s="63"/>
      <c r="X156" s="63"/>
      <c r="Y156" s="63"/>
      <c r="Z156" s="63"/>
    </row>
    <row r="157" ht="15.75" customHeight="1">
      <c r="A157" s="63"/>
      <c r="B157" s="63"/>
      <c r="C157" s="63"/>
      <c r="E157" s="63"/>
      <c r="F157" s="63"/>
      <c r="G157" s="63"/>
      <c r="H157" s="63"/>
      <c r="I157" s="63"/>
      <c r="J157" s="63"/>
      <c r="L157" s="63"/>
      <c r="M157" s="63"/>
      <c r="N157" s="63"/>
      <c r="O157" s="63"/>
      <c r="P157" s="63"/>
      <c r="Q157" s="63"/>
      <c r="R157" s="63"/>
      <c r="S157" s="63"/>
      <c r="T157" s="63"/>
      <c r="U157" s="63"/>
      <c r="V157" s="63"/>
      <c r="W157" s="63"/>
      <c r="X157" s="63"/>
      <c r="Y157" s="63"/>
      <c r="Z157" s="63"/>
    </row>
    <row r="158" ht="15.75" customHeight="1">
      <c r="A158" s="63"/>
      <c r="B158" s="63"/>
      <c r="C158" s="63"/>
      <c r="E158" s="63"/>
      <c r="F158" s="63"/>
      <c r="G158" s="63"/>
      <c r="H158" s="63"/>
      <c r="I158" s="63"/>
      <c r="J158" s="63"/>
      <c r="L158" s="63"/>
      <c r="M158" s="63"/>
      <c r="N158" s="63"/>
      <c r="O158" s="63"/>
      <c r="P158" s="63"/>
      <c r="Q158" s="63"/>
      <c r="R158" s="63"/>
      <c r="S158" s="63"/>
      <c r="T158" s="63"/>
      <c r="U158" s="63"/>
      <c r="V158" s="63"/>
      <c r="W158" s="63"/>
      <c r="X158" s="63"/>
      <c r="Y158" s="63"/>
      <c r="Z158" s="63"/>
    </row>
    <row r="159" ht="15.75" customHeight="1">
      <c r="A159" s="63"/>
      <c r="B159" s="63"/>
      <c r="C159" s="63"/>
      <c r="E159" s="63"/>
      <c r="F159" s="63"/>
      <c r="G159" s="63"/>
      <c r="H159" s="63"/>
      <c r="I159" s="63"/>
      <c r="J159" s="63"/>
      <c r="L159" s="63"/>
      <c r="M159" s="63"/>
      <c r="N159" s="63"/>
      <c r="O159" s="63"/>
      <c r="P159" s="63"/>
      <c r="Q159" s="63"/>
      <c r="R159" s="63"/>
      <c r="S159" s="63"/>
      <c r="T159" s="63"/>
      <c r="U159" s="63"/>
      <c r="V159" s="63"/>
      <c r="W159" s="63"/>
      <c r="X159" s="63"/>
      <c r="Y159" s="63"/>
      <c r="Z159" s="63"/>
    </row>
    <row r="160" ht="15.75" customHeight="1">
      <c r="A160" s="63"/>
      <c r="B160" s="63"/>
      <c r="C160" s="63"/>
      <c r="E160" s="63"/>
      <c r="F160" s="63"/>
      <c r="G160" s="63"/>
      <c r="H160" s="63"/>
      <c r="I160" s="63"/>
      <c r="J160" s="63"/>
      <c r="L160" s="63"/>
      <c r="M160" s="63"/>
      <c r="N160" s="63"/>
      <c r="O160" s="63"/>
      <c r="P160" s="63"/>
      <c r="Q160" s="63"/>
      <c r="R160" s="63"/>
      <c r="S160" s="63"/>
      <c r="T160" s="63"/>
      <c r="U160" s="63"/>
      <c r="V160" s="63"/>
      <c r="W160" s="63"/>
      <c r="X160" s="63"/>
      <c r="Y160" s="63"/>
      <c r="Z160" s="63"/>
    </row>
    <row r="161" ht="15.75" customHeight="1">
      <c r="A161" s="63"/>
      <c r="B161" s="63"/>
      <c r="C161" s="63"/>
      <c r="E161" s="63"/>
      <c r="F161" s="63"/>
      <c r="G161" s="63"/>
      <c r="H161" s="63"/>
      <c r="I161" s="63"/>
      <c r="J161" s="63"/>
      <c r="L161" s="63"/>
      <c r="M161" s="63"/>
      <c r="N161" s="63"/>
      <c r="O161" s="63"/>
      <c r="P161" s="63"/>
      <c r="Q161" s="63"/>
      <c r="R161" s="63"/>
      <c r="S161" s="63"/>
      <c r="T161" s="63"/>
      <c r="U161" s="63"/>
      <c r="V161" s="63"/>
      <c r="W161" s="63"/>
      <c r="X161" s="63"/>
      <c r="Y161" s="63"/>
      <c r="Z161" s="63"/>
    </row>
    <row r="162" ht="15.75" customHeight="1">
      <c r="A162" s="63"/>
      <c r="B162" s="63"/>
      <c r="C162" s="63"/>
      <c r="E162" s="63"/>
      <c r="F162" s="63"/>
      <c r="G162" s="63"/>
      <c r="H162" s="63"/>
      <c r="I162" s="63"/>
      <c r="J162" s="63"/>
      <c r="L162" s="63"/>
      <c r="M162" s="63"/>
      <c r="N162" s="63"/>
      <c r="O162" s="63"/>
      <c r="P162" s="63"/>
      <c r="Q162" s="63"/>
      <c r="R162" s="63"/>
      <c r="S162" s="63"/>
      <c r="T162" s="63"/>
      <c r="U162" s="63"/>
      <c r="V162" s="63"/>
      <c r="W162" s="63"/>
      <c r="X162" s="63"/>
      <c r="Y162" s="63"/>
      <c r="Z162" s="63"/>
    </row>
    <row r="163" ht="15.75" customHeight="1">
      <c r="A163" s="63"/>
      <c r="B163" s="63"/>
      <c r="C163" s="63"/>
      <c r="E163" s="63"/>
      <c r="F163" s="63"/>
      <c r="G163" s="63"/>
      <c r="H163" s="63"/>
      <c r="I163" s="63"/>
      <c r="J163" s="63"/>
      <c r="L163" s="63"/>
      <c r="M163" s="63"/>
      <c r="N163" s="63"/>
      <c r="O163" s="63"/>
      <c r="P163" s="63"/>
      <c r="Q163" s="63"/>
      <c r="R163" s="63"/>
      <c r="S163" s="63"/>
      <c r="T163" s="63"/>
      <c r="U163" s="63"/>
      <c r="V163" s="63"/>
      <c r="W163" s="63"/>
      <c r="X163" s="63"/>
      <c r="Y163" s="63"/>
      <c r="Z163" s="63"/>
    </row>
    <row r="164" ht="15.75" customHeight="1">
      <c r="A164" s="63"/>
      <c r="B164" s="63"/>
      <c r="C164" s="63"/>
      <c r="E164" s="63"/>
      <c r="F164" s="63"/>
      <c r="G164" s="63"/>
      <c r="H164" s="63"/>
      <c r="I164" s="63"/>
      <c r="J164" s="63"/>
      <c r="L164" s="63"/>
      <c r="M164" s="63"/>
      <c r="N164" s="63"/>
      <c r="O164" s="63"/>
      <c r="P164" s="63"/>
      <c r="Q164" s="63"/>
      <c r="R164" s="63"/>
      <c r="S164" s="63"/>
      <c r="T164" s="63"/>
      <c r="U164" s="63"/>
      <c r="V164" s="63"/>
      <c r="W164" s="63"/>
      <c r="X164" s="63"/>
      <c r="Y164" s="63"/>
      <c r="Z164" s="63"/>
    </row>
    <row r="165" ht="15.75" customHeight="1">
      <c r="A165" s="63"/>
      <c r="B165" s="63"/>
      <c r="C165" s="63"/>
      <c r="E165" s="63"/>
      <c r="F165" s="63"/>
      <c r="G165" s="63"/>
      <c r="H165" s="63"/>
      <c r="I165" s="63"/>
      <c r="J165" s="63"/>
      <c r="L165" s="63"/>
      <c r="M165" s="63"/>
      <c r="N165" s="63"/>
      <c r="O165" s="63"/>
      <c r="P165" s="63"/>
      <c r="Q165" s="63"/>
      <c r="R165" s="63"/>
      <c r="S165" s="63"/>
      <c r="T165" s="63"/>
      <c r="U165" s="63"/>
      <c r="V165" s="63"/>
      <c r="W165" s="63"/>
      <c r="X165" s="63"/>
      <c r="Y165" s="63"/>
      <c r="Z165" s="63"/>
    </row>
    <row r="166" ht="15.75" customHeight="1">
      <c r="A166" s="63"/>
      <c r="B166" s="63"/>
      <c r="C166" s="63"/>
      <c r="E166" s="63"/>
      <c r="F166" s="63"/>
      <c r="G166" s="63"/>
      <c r="H166" s="63"/>
      <c r="I166" s="63"/>
      <c r="J166" s="63"/>
      <c r="L166" s="63"/>
      <c r="M166" s="63"/>
      <c r="N166" s="63"/>
      <c r="O166" s="63"/>
      <c r="P166" s="63"/>
      <c r="Q166" s="63"/>
      <c r="R166" s="63"/>
      <c r="S166" s="63"/>
      <c r="T166" s="63"/>
      <c r="U166" s="63"/>
      <c r="V166" s="63"/>
      <c r="W166" s="63"/>
      <c r="X166" s="63"/>
      <c r="Y166" s="63"/>
      <c r="Z166" s="63"/>
    </row>
    <row r="167" ht="15.75" customHeight="1">
      <c r="A167" s="63"/>
      <c r="B167" s="63"/>
      <c r="C167" s="63"/>
      <c r="E167" s="63"/>
      <c r="F167" s="63"/>
      <c r="G167" s="63"/>
      <c r="H167" s="63"/>
      <c r="I167" s="63"/>
      <c r="J167" s="63"/>
      <c r="L167" s="63"/>
      <c r="M167" s="63"/>
      <c r="N167" s="63"/>
      <c r="O167" s="63"/>
      <c r="P167" s="63"/>
      <c r="Q167" s="63"/>
      <c r="R167" s="63"/>
      <c r="S167" s="63"/>
      <c r="T167" s="63"/>
      <c r="U167" s="63"/>
      <c r="V167" s="63"/>
      <c r="W167" s="63"/>
      <c r="X167" s="63"/>
      <c r="Y167" s="63"/>
      <c r="Z167" s="63"/>
    </row>
    <row r="168" ht="15.75" customHeight="1">
      <c r="A168" s="63"/>
      <c r="B168" s="63"/>
      <c r="C168" s="63"/>
      <c r="E168" s="63"/>
      <c r="F168" s="63"/>
      <c r="G168" s="63"/>
      <c r="H168" s="63"/>
      <c r="I168" s="63"/>
      <c r="J168" s="63"/>
      <c r="L168" s="63"/>
      <c r="M168" s="63"/>
      <c r="N168" s="63"/>
      <c r="O168" s="63"/>
      <c r="P168" s="63"/>
      <c r="Q168" s="63"/>
      <c r="R168" s="63"/>
      <c r="S168" s="63"/>
      <c r="T168" s="63"/>
      <c r="U168" s="63"/>
      <c r="V168" s="63"/>
      <c r="W168" s="63"/>
      <c r="X168" s="63"/>
      <c r="Y168" s="63"/>
      <c r="Z168" s="63"/>
    </row>
    <row r="169" ht="15.75" customHeight="1">
      <c r="A169" s="63"/>
      <c r="B169" s="63"/>
      <c r="C169" s="63"/>
      <c r="E169" s="63"/>
      <c r="F169" s="63"/>
      <c r="G169" s="63"/>
      <c r="H169" s="63"/>
      <c r="I169" s="63"/>
      <c r="J169" s="63"/>
      <c r="L169" s="63"/>
      <c r="M169" s="63"/>
      <c r="N169" s="63"/>
      <c r="O169" s="63"/>
      <c r="P169" s="63"/>
      <c r="Q169" s="63"/>
      <c r="R169" s="63"/>
      <c r="S169" s="63"/>
      <c r="T169" s="63"/>
      <c r="U169" s="63"/>
      <c r="V169" s="63"/>
      <c r="W169" s="63"/>
      <c r="X169" s="63"/>
      <c r="Y169" s="63"/>
      <c r="Z169" s="63"/>
    </row>
    <row r="170" ht="15.75" customHeight="1">
      <c r="A170" s="63"/>
      <c r="B170" s="63"/>
      <c r="C170" s="63"/>
      <c r="E170" s="63"/>
      <c r="F170" s="63"/>
      <c r="G170" s="63"/>
      <c r="H170" s="63"/>
      <c r="I170" s="63"/>
      <c r="J170" s="63"/>
      <c r="L170" s="63"/>
      <c r="M170" s="63"/>
      <c r="N170" s="63"/>
      <c r="O170" s="63"/>
      <c r="P170" s="63"/>
      <c r="Q170" s="63"/>
      <c r="R170" s="63"/>
      <c r="S170" s="63"/>
      <c r="T170" s="63"/>
      <c r="U170" s="63"/>
      <c r="V170" s="63"/>
      <c r="W170" s="63"/>
      <c r="X170" s="63"/>
      <c r="Y170" s="63"/>
      <c r="Z170" s="63"/>
    </row>
    <row r="171" ht="15.75" customHeight="1">
      <c r="A171" s="63"/>
      <c r="B171" s="63"/>
      <c r="C171" s="63"/>
      <c r="E171" s="63"/>
      <c r="F171" s="63"/>
      <c r="G171" s="63"/>
      <c r="H171" s="63"/>
      <c r="I171" s="63"/>
      <c r="J171" s="63"/>
      <c r="L171" s="63"/>
      <c r="M171" s="63"/>
      <c r="N171" s="63"/>
      <c r="O171" s="63"/>
      <c r="P171" s="63"/>
      <c r="Q171" s="63"/>
      <c r="R171" s="63"/>
      <c r="S171" s="63"/>
      <c r="T171" s="63"/>
      <c r="U171" s="63"/>
      <c r="V171" s="63"/>
      <c r="W171" s="63"/>
      <c r="X171" s="63"/>
      <c r="Y171" s="63"/>
      <c r="Z171" s="63"/>
    </row>
    <row r="172" ht="15.75" customHeight="1">
      <c r="A172" s="63"/>
      <c r="B172" s="63"/>
      <c r="C172" s="63"/>
      <c r="E172" s="63"/>
      <c r="F172" s="63"/>
      <c r="G172" s="63"/>
      <c r="H172" s="63"/>
      <c r="I172" s="63"/>
      <c r="J172" s="63"/>
      <c r="L172" s="63"/>
      <c r="M172" s="63"/>
      <c r="N172" s="63"/>
      <c r="O172" s="63"/>
      <c r="P172" s="63"/>
      <c r="Q172" s="63"/>
      <c r="R172" s="63"/>
      <c r="S172" s="63"/>
      <c r="T172" s="63"/>
      <c r="U172" s="63"/>
      <c r="V172" s="63"/>
      <c r="W172" s="63"/>
      <c r="X172" s="63"/>
      <c r="Y172" s="63"/>
      <c r="Z172" s="63"/>
    </row>
    <row r="173" ht="15.75" customHeight="1">
      <c r="A173" s="63"/>
      <c r="B173" s="63"/>
      <c r="C173" s="63"/>
      <c r="E173" s="63"/>
      <c r="F173" s="63"/>
      <c r="G173" s="63"/>
      <c r="H173" s="63"/>
      <c r="I173" s="63"/>
      <c r="J173" s="63"/>
      <c r="L173" s="63"/>
      <c r="M173" s="63"/>
      <c r="N173" s="63"/>
      <c r="O173" s="63"/>
      <c r="P173" s="63"/>
      <c r="Q173" s="63"/>
      <c r="R173" s="63"/>
      <c r="S173" s="63"/>
      <c r="T173" s="63"/>
      <c r="U173" s="63"/>
      <c r="V173" s="63"/>
      <c r="W173" s="63"/>
      <c r="X173" s="63"/>
      <c r="Y173" s="63"/>
      <c r="Z173" s="63"/>
    </row>
    <row r="174" ht="15.75" customHeight="1">
      <c r="A174" s="63"/>
      <c r="B174" s="63"/>
      <c r="C174" s="63"/>
      <c r="E174" s="63"/>
      <c r="F174" s="63"/>
      <c r="G174" s="63"/>
      <c r="H174" s="63"/>
      <c r="I174" s="63"/>
      <c r="J174" s="63"/>
      <c r="L174" s="63"/>
      <c r="M174" s="63"/>
      <c r="N174" s="63"/>
      <c r="O174" s="63"/>
      <c r="P174" s="63"/>
      <c r="Q174" s="63"/>
      <c r="R174" s="63"/>
      <c r="S174" s="63"/>
      <c r="T174" s="63"/>
      <c r="U174" s="63"/>
      <c r="V174" s="63"/>
      <c r="W174" s="63"/>
      <c r="X174" s="63"/>
      <c r="Y174" s="63"/>
      <c r="Z174" s="63"/>
    </row>
    <row r="175" ht="15.75" customHeight="1">
      <c r="A175" s="63"/>
      <c r="B175" s="63"/>
      <c r="C175" s="63"/>
      <c r="E175" s="63"/>
      <c r="F175" s="63"/>
      <c r="G175" s="63"/>
      <c r="H175" s="63"/>
      <c r="I175" s="63"/>
      <c r="J175" s="63"/>
      <c r="L175" s="63"/>
      <c r="M175" s="63"/>
      <c r="N175" s="63"/>
      <c r="O175" s="63"/>
      <c r="P175" s="63"/>
      <c r="Q175" s="63"/>
      <c r="R175" s="63"/>
      <c r="S175" s="63"/>
      <c r="T175" s="63"/>
      <c r="U175" s="63"/>
      <c r="V175" s="63"/>
      <c r="W175" s="63"/>
      <c r="X175" s="63"/>
      <c r="Y175" s="63"/>
      <c r="Z175" s="63"/>
    </row>
    <row r="176" ht="15.75" customHeight="1">
      <c r="A176" s="63"/>
      <c r="B176" s="63"/>
      <c r="C176" s="63"/>
      <c r="E176" s="63"/>
      <c r="F176" s="63"/>
      <c r="G176" s="63"/>
      <c r="H176" s="63"/>
      <c r="I176" s="63"/>
      <c r="J176" s="63"/>
      <c r="L176" s="63"/>
      <c r="M176" s="63"/>
      <c r="N176" s="63"/>
      <c r="O176" s="63"/>
      <c r="P176" s="63"/>
      <c r="Q176" s="63"/>
      <c r="R176" s="63"/>
      <c r="S176" s="63"/>
      <c r="T176" s="63"/>
      <c r="U176" s="63"/>
      <c r="V176" s="63"/>
      <c r="W176" s="63"/>
      <c r="X176" s="63"/>
      <c r="Y176" s="63"/>
      <c r="Z176" s="63"/>
    </row>
    <row r="177" ht="15.75" customHeight="1">
      <c r="A177" s="63"/>
      <c r="B177" s="63"/>
      <c r="C177" s="63"/>
      <c r="E177" s="63"/>
      <c r="F177" s="63"/>
      <c r="G177" s="63"/>
      <c r="H177" s="63"/>
      <c r="I177" s="63"/>
      <c r="J177" s="63"/>
      <c r="L177" s="63"/>
      <c r="M177" s="63"/>
      <c r="N177" s="63"/>
      <c r="O177" s="63"/>
      <c r="P177" s="63"/>
      <c r="Q177" s="63"/>
      <c r="R177" s="63"/>
      <c r="S177" s="63"/>
      <c r="T177" s="63"/>
      <c r="U177" s="63"/>
      <c r="V177" s="63"/>
      <c r="W177" s="63"/>
      <c r="X177" s="63"/>
      <c r="Y177" s="63"/>
      <c r="Z177" s="63"/>
    </row>
    <row r="178" ht="15.75" customHeight="1">
      <c r="A178" s="63"/>
      <c r="B178" s="63"/>
      <c r="C178" s="63"/>
      <c r="E178" s="63"/>
      <c r="F178" s="63"/>
      <c r="G178" s="63"/>
      <c r="H178" s="63"/>
      <c r="I178" s="63"/>
      <c r="J178" s="63"/>
      <c r="L178" s="63"/>
      <c r="M178" s="63"/>
      <c r="N178" s="63"/>
      <c r="O178" s="63"/>
      <c r="P178" s="63"/>
      <c r="Q178" s="63"/>
      <c r="R178" s="63"/>
      <c r="S178" s="63"/>
      <c r="T178" s="63"/>
      <c r="U178" s="63"/>
      <c r="V178" s="63"/>
      <c r="W178" s="63"/>
      <c r="X178" s="63"/>
      <c r="Y178" s="63"/>
      <c r="Z178" s="63"/>
    </row>
    <row r="179" ht="15.75" customHeight="1">
      <c r="A179" s="63"/>
      <c r="B179" s="63"/>
      <c r="C179" s="63"/>
      <c r="E179" s="63"/>
      <c r="F179" s="63"/>
      <c r="G179" s="63"/>
      <c r="H179" s="63"/>
      <c r="I179" s="63"/>
      <c r="J179" s="63"/>
      <c r="L179" s="63"/>
      <c r="M179" s="63"/>
      <c r="N179" s="63"/>
      <c r="O179" s="63"/>
      <c r="P179" s="63"/>
      <c r="Q179" s="63"/>
      <c r="R179" s="63"/>
      <c r="S179" s="63"/>
      <c r="T179" s="63"/>
      <c r="U179" s="63"/>
      <c r="V179" s="63"/>
      <c r="W179" s="63"/>
      <c r="X179" s="63"/>
      <c r="Y179" s="63"/>
      <c r="Z179" s="63"/>
    </row>
    <row r="180" ht="15.75" customHeight="1">
      <c r="A180" s="63"/>
      <c r="B180" s="63"/>
      <c r="C180" s="63"/>
      <c r="E180" s="63"/>
      <c r="F180" s="63"/>
      <c r="G180" s="63"/>
      <c r="H180" s="63"/>
      <c r="I180" s="63"/>
      <c r="J180" s="63"/>
      <c r="L180" s="63"/>
      <c r="M180" s="63"/>
      <c r="N180" s="63"/>
      <c r="O180" s="63"/>
      <c r="P180" s="63"/>
      <c r="Q180" s="63"/>
      <c r="R180" s="63"/>
      <c r="S180" s="63"/>
      <c r="T180" s="63"/>
      <c r="U180" s="63"/>
      <c r="V180" s="63"/>
      <c r="W180" s="63"/>
      <c r="X180" s="63"/>
      <c r="Y180" s="63"/>
      <c r="Z180" s="63"/>
    </row>
    <row r="181" ht="15.75" customHeight="1">
      <c r="A181" s="63"/>
      <c r="B181" s="63"/>
      <c r="C181" s="63"/>
      <c r="E181" s="63"/>
      <c r="F181" s="63"/>
      <c r="G181" s="63"/>
      <c r="H181" s="63"/>
      <c r="I181" s="63"/>
      <c r="J181" s="63"/>
      <c r="L181" s="63"/>
      <c r="M181" s="63"/>
      <c r="N181" s="63"/>
      <c r="O181" s="63"/>
      <c r="P181" s="63"/>
      <c r="Q181" s="63"/>
      <c r="R181" s="63"/>
      <c r="S181" s="63"/>
      <c r="T181" s="63"/>
      <c r="U181" s="63"/>
      <c r="V181" s="63"/>
      <c r="W181" s="63"/>
      <c r="X181" s="63"/>
      <c r="Y181" s="63"/>
      <c r="Z181" s="63"/>
    </row>
    <row r="182" ht="15.75" customHeight="1">
      <c r="A182" s="63"/>
      <c r="B182" s="63"/>
      <c r="C182" s="63"/>
      <c r="E182" s="63"/>
      <c r="F182" s="63"/>
      <c r="G182" s="63"/>
      <c r="H182" s="63"/>
      <c r="I182" s="63"/>
      <c r="J182" s="63"/>
      <c r="L182" s="63"/>
      <c r="M182" s="63"/>
      <c r="N182" s="63"/>
      <c r="O182" s="63"/>
      <c r="P182" s="63"/>
      <c r="Q182" s="63"/>
      <c r="R182" s="63"/>
      <c r="S182" s="63"/>
      <c r="T182" s="63"/>
      <c r="U182" s="63"/>
      <c r="V182" s="63"/>
      <c r="W182" s="63"/>
      <c r="X182" s="63"/>
      <c r="Y182" s="63"/>
      <c r="Z182" s="63"/>
    </row>
    <row r="183" ht="15.75" customHeight="1">
      <c r="A183" s="63"/>
      <c r="B183" s="63"/>
      <c r="C183" s="63"/>
      <c r="E183" s="63"/>
      <c r="F183" s="63"/>
      <c r="G183" s="63"/>
      <c r="H183" s="63"/>
      <c r="I183" s="63"/>
      <c r="J183" s="63"/>
      <c r="L183" s="63"/>
      <c r="M183" s="63"/>
      <c r="N183" s="63"/>
      <c r="O183" s="63"/>
      <c r="P183" s="63"/>
      <c r="Q183" s="63"/>
      <c r="R183" s="63"/>
      <c r="S183" s="63"/>
      <c r="T183" s="63"/>
      <c r="U183" s="63"/>
      <c r="V183" s="63"/>
      <c r="W183" s="63"/>
      <c r="X183" s="63"/>
      <c r="Y183" s="63"/>
      <c r="Z183" s="63"/>
    </row>
    <row r="184" ht="15.75" customHeight="1">
      <c r="A184" s="63"/>
      <c r="B184" s="63"/>
      <c r="C184" s="63"/>
      <c r="E184" s="63"/>
      <c r="F184" s="63"/>
      <c r="G184" s="63"/>
      <c r="H184" s="63"/>
      <c r="I184" s="63"/>
      <c r="J184" s="63"/>
      <c r="L184" s="63"/>
      <c r="M184" s="63"/>
      <c r="N184" s="63"/>
      <c r="O184" s="63"/>
      <c r="P184" s="63"/>
      <c r="Q184" s="63"/>
      <c r="R184" s="63"/>
      <c r="S184" s="63"/>
      <c r="T184" s="63"/>
      <c r="U184" s="63"/>
      <c r="V184" s="63"/>
      <c r="W184" s="63"/>
      <c r="X184" s="63"/>
      <c r="Y184" s="63"/>
      <c r="Z184" s="63"/>
    </row>
    <row r="185" ht="15.75" customHeight="1">
      <c r="A185" s="63"/>
      <c r="B185" s="63"/>
      <c r="C185" s="63"/>
      <c r="E185" s="63"/>
      <c r="F185" s="63"/>
      <c r="G185" s="63"/>
      <c r="H185" s="63"/>
      <c r="I185" s="63"/>
      <c r="J185" s="63"/>
      <c r="L185" s="63"/>
      <c r="M185" s="63"/>
      <c r="N185" s="63"/>
      <c r="O185" s="63"/>
      <c r="P185" s="63"/>
      <c r="Q185" s="63"/>
      <c r="R185" s="63"/>
      <c r="S185" s="63"/>
      <c r="T185" s="63"/>
      <c r="U185" s="63"/>
      <c r="V185" s="63"/>
      <c r="W185" s="63"/>
      <c r="X185" s="63"/>
      <c r="Y185" s="63"/>
      <c r="Z185" s="63"/>
    </row>
    <row r="186" ht="15.75" customHeight="1">
      <c r="A186" s="63"/>
      <c r="B186" s="63"/>
      <c r="C186" s="63"/>
      <c r="E186" s="63"/>
      <c r="F186" s="63"/>
      <c r="G186" s="63"/>
      <c r="H186" s="63"/>
      <c r="I186" s="63"/>
      <c r="J186" s="63"/>
      <c r="L186" s="63"/>
      <c r="M186" s="63"/>
      <c r="N186" s="63"/>
      <c r="O186" s="63"/>
      <c r="P186" s="63"/>
      <c r="Q186" s="63"/>
      <c r="R186" s="63"/>
      <c r="S186" s="63"/>
      <c r="T186" s="63"/>
      <c r="U186" s="63"/>
      <c r="V186" s="63"/>
      <c r="W186" s="63"/>
      <c r="X186" s="63"/>
      <c r="Y186" s="63"/>
      <c r="Z186" s="63"/>
    </row>
    <row r="187" ht="15.75" customHeight="1">
      <c r="A187" s="63"/>
      <c r="B187" s="63"/>
      <c r="C187" s="63"/>
      <c r="E187" s="63"/>
      <c r="F187" s="63"/>
      <c r="G187" s="63"/>
      <c r="H187" s="63"/>
      <c r="I187" s="63"/>
      <c r="J187" s="63"/>
      <c r="L187" s="63"/>
      <c r="M187" s="63"/>
      <c r="N187" s="63"/>
      <c r="O187" s="63"/>
      <c r="P187" s="63"/>
      <c r="Q187" s="63"/>
      <c r="R187" s="63"/>
      <c r="S187" s="63"/>
      <c r="T187" s="63"/>
      <c r="U187" s="63"/>
      <c r="V187" s="63"/>
      <c r="W187" s="63"/>
      <c r="X187" s="63"/>
      <c r="Y187" s="63"/>
      <c r="Z187" s="63"/>
    </row>
    <row r="188" ht="15.75" customHeight="1">
      <c r="A188" s="63"/>
      <c r="B188" s="63"/>
      <c r="C188" s="63"/>
      <c r="E188" s="63"/>
      <c r="F188" s="63"/>
      <c r="G188" s="63"/>
      <c r="H188" s="63"/>
      <c r="I188" s="63"/>
      <c r="J188" s="63"/>
      <c r="L188" s="63"/>
      <c r="M188" s="63"/>
      <c r="N188" s="63"/>
      <c r="O188" s="63"/>
      <c r="P188" s="63"/>
      <c r="Q188" s="63"/>
      <c r="R188" s="63"/>
      <c r="S188" s="63"/>
      <c r="T188" s="63"/>
      <c r="U188" s="63"/>
      <c r="V188" s="63"/>
      <c r="W188" s="63"/>
      <c r="X188" s="63"/>
      <c r="Y188" s="63"/>
      <c r="Z188" s="63"/>
    </row>
    <row r="189" ht="15.75" customHeight="1">
      <c r="A189" s="63"/>
      <c r="B189" s="63"/>
      <c r="C189" s="63"/>
      <c r="E189" s="63"/>
      <c r="F189" s="63"/>
      <c r="G189" s="63"/>
      <c r="H189" s="63"/>
      <c r="I189" s="63"/>
      <c r="J189" s="63"/>
      <c r="L189" s="63"/>
      <c r="M189" s="63"/>
      <c r="N189" s="63"/>
      <c r="O189" s="63"/>
      <c r="P189" s="63"/>
      <c r="Q189" s="63"/>
      <c r="R189" s="63"/>
      <c r="S189" s="63"/>
      <c r="T189" s="63"/>
      <c r="U189" s="63"/>
      <c r="V189" s="63"/>
      <c r="W189" s="63"/>
      <c r="X189" s="63"/>
      <c r="Y189" s="63"/>
      <c r="Z189" s="63"/>
    </row>
    <row r="190" ht="15.75" customHeight="1">
      <c r="A190" s="63"/>
      <c r="B190" s="63"/>
      <c r="C190" s="63"/>
      <c r="E190" s="63"/>
      <c r="F190" s="63"/>
      <c r="G190" s="63"/>
      <c r="H190" s="63"/>
      <c r="I190" s="63"/>
      <c r="J190" s="63"/>
      <c r="L190" s="63"/>
      <c r="M190" s="63"/>
      <c r="N190" s="63"/>
      <c r="O190" s="63"/>
      <c r="P190" s="63"/>
      <c r="Q190" s="63"/>
      <c r="R190" s="63"/>
      <c r="S190" s="63"/>
      <c r="T190" s="63"/>
      <c r="U190" s="63"/>
      <c r="V190" s="63"/>
      <c r="W190" s="63"/>
      <c r="X190" s="63"/>
      <c r="Y190" s="63"/>
      <c r="Z190" s="63"/>
    </row>
    <row r="191" ht="15.75" customHeight="1">
      <c r="A191" s="63"/>
      <c r="B191" s="63"/>
      <c r="C191" s="63"/>
      <c r="E191" s="63"/>
      <c r="F191" s="63"/>
      <c r="G191" s="63"/>
      <c r="H191" s="63"/>
      <c r="I191" s="63"/>
      <c r="J191" s="63"/>
      <c r="L191" s="63"/>
      <c r="M191" s="63"/>
      <c r="N191" s="63"/>
      <c r="O191" s="63"/>
      <c r="P191" s="63"/>
      <c r="Q191" s="63"/>
      <c r="R191" s="63"/>
      <c r="S191" s="63"/>
      <c r="T191" s="63"/>
      <c r="U191" s="63"/>
      <c r="V191" s="63"/>
      <c r="W191" s="63"/>
      <c r="X191" s="63"/>
      <c r="Y191" s="63"/>
      <c r="Z191" s="63"/>
    </row>
    <row r="192" ht="15.75" customHeight="1">
      <c r="A192" s="63"/>
      <c r="B192" s="63"/>
      <c r="C192" s="63"/>
      <c r="E192" s="63"/>
      <c r="F192" s="63"/>
      <c r="G192" s="63"/>
      <c r="H192" s="63"/>
      <c r="I192" s="63"/>
      <c r="J192" s="63"/>
      <c r="L192" s="63"/>
      <c r="M192" s="63"/>
      <c r="N192" s="63"/>
      <c r="O192" s="63"/>
      <c r="P192" s="63"/>
      <c r="Q192" s="63"/>
      <c r="R192" s="63"/>
      <c r="S192" s="63"/>
      <c r="T192" s="63"/>
      <c r="U192" s="63"/>
      <c r="V192" s="63"/>
      <c r="W192" s="63"/>
      <c r="X192" s="63"/>
      <c r="Y192" s="63"/>
      <c r="Z192" s="63"/>
    </row>
    <row r="193" ht="15.75" customHeight="1">
      <c r="A193" s="63"/>
      <c r="B193" s="63"/>
      <c r="C193" s="63"/>
      <c r="E193" s="63"/>
      <c r="F193" s="63"/>
      <c r="G193" s="63"/>
      <c r="H193" s="63"/>
      <c r="I193" s="63"/>
      <c r="J193" s="63"/>
      <c r="L193" s="63"/>
      <c r="M193" s="63"/>
      <c r="N193" s="63"/>
      <c r="O193" s="63"/>
      <c r="P193" s="63"/>
      <c r="Q193" s="63"/>
      <c r="R193" s="63"/>
      <c r="S193" s="63"/>
      <c r="T193" s="63"/>
      <c r="U193" s="63"/>
      <c r="V193" s="63"/>
      <c r="W193" s="63"/>
      <c r="X193" s="63"/>
      <c r="Y193" s="63"/>
      <c r="Z193" s="63"/>
    </row>
    <row r="194" ht="15.75" customHeight="1">
      <c r="A194" s="63"/>
      <c r="B194" s="63"/>
      <c r="C194" s="63"/>
      <c r="E194" s="63"/>
      <c r="F194" s="63"/>
      <c r="G194" s="63"/>
      <c r="H194" s="63"/>
      <c r="I194" s="63"/>
      <c r="J194" s="63"/>
      <c r="L194" s="63"/>
      <c r="M194" s="63"/>
      <c r="N194" s="63"/>
      <c r="O194" s="63"/>
      <c r="P194" s="63"/>
      <c r="Q194" s="63"/>
      <c r="R194" s="63"/>
      <c r="S194" s="63"/>
      <c r="T194" s="63"/>
      <c r="U194" s="63"/>
      <c r="V194" s="63"/>
      <c r="W194" s="63"/>
      <c r="X194" s="63"/>
      <c r="Y194" s="63"/>
      <c r="Z194" s="63"/>
    </row>
    <row r="195" ht="15.75" customHeight="1">
      <c r="A195" s="63"/>
      <c r="B195" s="63"/>
      <c r="C195" s="63"/>
      <c r="E195" s="63"/>
      <c r="F195" s="63"/>
      <c r="G195" s="63"/>
      <c r="H195" s="63"/>
      <c r="I195" s="63"/>
      <c r="J195" s="63"/>
      <c r="L195" s="63"/>
      <c r="M195" s="63"/>
      <c r="N195" s="63"/>
      <c r="O195" s="63"/>
      <c r="P195" s="63"/>
      <c r="Q195" s="63"/>
      <c r="R195" s="63"/>
      <c r="S195" s="63"/>
      <c r="T195" s="63"/>
      <c r="U195" s="63"/>
      <c r="V195" s="63"/>
      <c r="W195" s="63"/>
      <c r="X195" s="63"/>
      <c r="Y195" s="63"/>
      <c r="Z195" s="63"/>
    </row>
    <row r="196" ht="15.75" customHeight="1">
      <c r="A196" s="63"/>
      <c r="B196" s="63"/>
      <c r="C196" s="63"/>
      <c r="E196" s="63"/>
      <c r="F196" s="63"/>
      <c r="G196" s="63"/>
      <c r="H196" s="63"/>
      <c r="I196" s="63"/>
      <c r="J196" s="63"/>
      <c r="L196" s="63"/>
      <c r="M196" s="63"/>
      <c r="N196" s="63"/>
      <c r="O196" s="63"/>
      <c r="P196" s="63"/>
      <c r="Q196" s="63"/>
      <c r="R196" s="63"/>
      <c r="S196" s="63"/>
      <c r="T196" s="63"/>
      <c r="U196" s="63"/>
      <c r="V196" s="63"/>
      <c r="W196" s="63"/>
      <c r="X196" s="63"/>
      <c r="Y196" s="63"/>
      <c r="Z196" s="63"/>
    </row>
    <row r="197" ht="15.75" customHeight="1">
      <c r="A197" s="63"/>
      <c r="B197" s="63"/>
      <c r="C197" s="63"/>
      <c r="E197" s="63"/>
      <c r="F197" s="63"/>
      <c r="G197" s="63"/>
      <c r="H197" s="63"/>
      <c r="I197" s="63"/>
      <c r="J197" s="63"/>
      <c r="L197" s="63"/>
      <c r="M197" s="63"/>
      <c r="N197" s="63"/>
      <c r="O197" s="63"/>
      <c r="P197" s="63"/>
      <c r="Q197" s="63"/>
      <c r="R197" s="63"/>
      <c r="S197" s="63"/>
      <c r="T197" s="63"/>
      <c r="U197" s="63"/>
      <c r="V197" s="63"/>
      <c r="W197" s="63"/>
      <c r="X197" s="63"/>
      <c r="Y197" s="63"/>
      <c r="Z197" s="63"/>
    </row>
    <row r="198" ht="15.75" customHeight="1">
      <c r="A198" s="63"/>
      <c r="B198" s="63"/>
      <c r="C198" s="63"/>
      <c r="E198" s="63"/>
      <c r="F198" s="63"/>
      <c r="G198" s="63"/>
      <c r="H198" s="63"/>
      <c r="I198" s="63"/>
      <c r="J198" s="63"/>
      <c r="L198" s="63"/>
      <c r="M198" s="63"/>
      <c r="N198" s="63"/>
      <c r="O198" s="63"/>
      <c r="P198" s="63"/>
      <c r="Q198" s="63"/>
      <c r="R198" s="63"/>
      <c r="S198" s="63"/>
      <c r="T198" s="63"/>
      <c r="U198" s="63"/>
      <c r="V198" s="63"/>
      <c r="W198" s="63"/>
      <c r="X198" s="63"/>
      <c r="Y198" s="63"/>
      <c r="Z198" s="63"/>
    </row>
    <row r="199" ht="15.75" customHeight="1">
      <c r="A199" s="63"/>
      <c r="B199" s="63"/>
      <c r="C199" s="63"/>
      <c r="E199" s="63"/>
      <c r="F199" s="63"/>
      <c r="G199" s="63"/>
      <c r="H199" s="63"/>
      <c r="I199" s="63"/>
      <c r="J199" s="63"/>
      <c r="L199" s="63"/>
      <c r="M199" s="63"/>
      <c r="N199" s="63"/>
      <c r="O199" s="63"/>
      <c r="P199" s="63"/>
      <c r="Q199" s="63"/>
      <c r="R199" s="63"/>
      <c r="S199" s="63"/>
      <c r="T199" s="63"/>
      <c r="U199" s="63"/>
      <c r="V199" s="63"/>
      <c r="W199" s="63"/>
      <c r="X199" s="63"/>
      <c r="Y199" s="63"/>
      <c r="Z199" s="63"/>
    </row>
    <row r="200" ht="15.75" customHeight="1">
      <c r="A200" s="63"/>
      <c r="B200" s="63"/>
      <c r="C200" s="63"/>
      <c r="E200" s="63"/>
      <c r="F200" s="63"/>
      <c r="G200" s="63"/>
      <c r="H200" s="63"/>
      <c r="I200" s="63"/>
      <c r="J200" s="63"/>
      <c r="L200" s="63"/>
      <c r="M200" s="63"/>
      <c r="N200" s="63"/>
      <c r="O200" s="63"/>
      <c r="P200" s="63"/>
      <c r="Q200" s="63"/>
      <c r="R200" s="63"/>
      <c r="S200" s="63"/>
      <c r="T200" s="63"/>
      <c r="U200" s="63"/>
      <c r="V200" s="63"/>
      <c r="W200" s="63"/>
      <c r="X200" s="63"/>
      <c r="Y200" s="63"/>
      <c r="Z200" s="63"/>
    </row>
    <row r="201" ht="15.75" customHeight="1">
      <c r="A201" s="63"/>
      <c r="B201" s="63"/>
      <c r="C201" s="63"/>
      <c r="E201" s="63"/>
      <c r="F201" s="63"/>
      <c r="G201" s="63"/>
      <c r="H201" s="63"/>
      <c r="I201" s="63"/>
      <c r="J201" s="63"/>
      <c r="L201" s="63"/>
      <c r="M201" s="63"/>
      <c r="N201" s="63"/>
      <c r="O201" s="63"/>
      <c r="P201" s="63"/>
      <c r="Q201" s="63"/>
      <c r="R201" s="63"/>
      <c r="S201" s="63"/>
      <c r="T201" s="63"/>
      <c r="U201" s="63"/>
      <c r="V201" s="63"/>
      <c r="W201" s="63"/>
      <c r="X201" s="63"/>
      <c r="Y201" s="63"/>
      <c r="Z201" s="63"/>
    </row>
    <row r="202" ht="15.75" customHeight="1">
      <c r="A202" s="63"/>
      <c r="B202" s="63"/>
      <c r="C202" s="63"/>
      <c r="E202" s="63"/>
      <c r="F202" s="63"/>
      <c r="G202" s="63"/>
      <c r="H202" s="63"/>
      <c r="I202" s="63"/>
      <c r="J202" s="63"/>
      <c r="L202" s="63"/>
      <c r="M202" s="63"/>
      <c r="N202" s="63"/>
      <c r="O202" s="63"/>
      <c r="P202" s="63"/>
      <c r="Q202" s="63"/>
      <c r="R202" s="63"/>
      <c r="S202" s="63"/>
      <c r="T202" s="63"/>
      <c r="U202" s="63"/>
      <c r="V202" s="63"/>
      <c r="W202" s="63"/>
      <c r="X202" s="63"/>
      <c r="Y202" s="63"/>
      <c r="Z202" s="63"/>
    </row>
    <row r="203" ht="15.75" customHeight="1">
      <c r="A203" s="63"/>
      <c r="B203" s="63"/>
      <c r="C203" s="63"/>
      <c r="E203" s="63"/>
      <c r="F203" s="63"/>
      <c r="G203" s="63"/>
      <c r="H203" s="63"/>
      <c r="I203" s="63"/>
      <c r="J203" s="63"/>
      <c r="L203" s="63"/>
      <c r="M203" s="63"/>
      <c r="N203" s="63"/>
      <c r="O203" s="63"/>
      <c r="P203" s="63"/>
      <c r="Q203" s="63"/>
      <c r="R203" s="63"/>
      <c r="S203" s="63"/>
      <c r="T203" s="63"/>
      <c r="U203" s="63"/>
      <c r="V203" s="63"/>
      <c r="W203" s="63"/>
      <c r="X203" s="63"/>
      <c r="Y203" s="63"/>
      <c r="Z203" s="63"/>
    </row>
    <row r="204" ht="15.75" customHeight="1">
      <c r="A204" s="63"/>
      <c r="B204" s="63"/>
      <c r="C204" s="63"/>
      <c r="E204" s="63"/>
      <c r="F204" s="63"/>
      <c r="G204" s="63"/>
      <c r="H204" s="63"/>
      <c r="I204" s="63"/>
      <c r="J204" s="63"/>
      <c r="L204" s="63"/>
      <c r="M204" s="63"/>
      <c r="N204" s="63"/>
      <c r="O204" s="63"/>
      <c r="P204" s="63"/>
      <c r="Q204" s="63"/>
      <c r="R204" s="63"/>
      <c r="S204" s="63"/>
      <c r="T204" s="63"/>
      <c r="U204" s="63"/>
      <c r="V204" s="63"/>
      <c r="W204" s="63"/>
      <c r="X204" s="63"/>
      <c r="Y204" s="63"/>
      <c r="Z204" s="63"/>
    </row>
    <row r="205" ht="15.75" customHeight="1">
      <c r="A205" s="63"/>
      <c r="B205" s="63"/>
      <c r="C205" s="63"/>
      <c r="E205" s="63"/>
      <c r="F205" s="63"/>
      <c r="G205" s="63"/>
      <c r="H205" s="63"/>
      <c r="I205" s="63"/>
      <c r="J205" s="63"/>
      <c r="L205" s="63"/>
      <c r="M205" s="63"/>
      <c r="N205" s="63"/>
      <c r="O205" s="63"/>
      <c r="P205" s="63"/>
      <c r="Q205" s="63"/>
      <c r="R205" s="63"/>
      <c r="S205" s="63"/>
      <c r="T205" s="63"/>
      <c r="U205" s="63"/>
      <c r="V205" s="63"/>
      <c r="W205" s="63"/>
      <c r="X205" s="63"/>
      <c r="Y205" s="63"/>
      <c r="Z205" s="63"/>
    </row>
    <row r="206" ht="15.75" customHeight="1">
      <c r="A206" s="63"/>
      <c r="B206" s="63"/>
      <c r="C206" s="63"/>
      <c r="E206" s="63"/>
      <c r="F206" s="63"/>
      <c r="G206" s="63"/>
      <c r="H206" s="63"/>
      <c r="I206" s="63"/>
      <c r="J206" s="63"/>
      <c r="L206" s="63"/>
      <c r="M206" s="63"/>
      <c r="N206" s="63"/>
      <c r="O206" s="63"/>
      <c r="P206" s="63"/>
      <c r="Q206" s="63"/>
      <c r="R206" s="63"/>
      <c r="S206" s="63"/>
      <c r="T206" s="63"/>
      <c r="U206" s="63"/>
      <c r="V206" s="63"/>
      <c r="W206" s="63"/>
      <c r="X206" s="63"/>
      <c r="Y206" s="63"/>
      <c r="Z206" s="63"/>
    </row>
    <row r="207" ht="15.75" customHeight="1">
      <c r="A207" s="63"/>
      <c r="B207" s="63"/>
      <c r="C207" s="63"/>
      <c r="E207" s="63"/>
      <c r="F207" s="63"/>
      <c r="G207" s="63"/>
      <c r="H207" s="63"/>
      <c r="I207" s="63"/>
      <c r="J207" s="63"/>
      <c r="L207" s="63"/>
      <c r="M207" s="63"/>
      <c r="N207" s="63"/>
      <c r="O207" s="63"/>
      <c r="P207" s="63"/>
      <c r="Q207" s="63"/>
      <c r="R207" s="63"/>
      <c r="S207" s="63"/>
      <c r="T207" s="63"/>
      <c r="U207" s="63"/>
      <c r="V207" s="63"/>
      <c r="W207" s="63"/>
      <c r="X207" s="63"/>
      <c r="Y207" s="63"/>
      <c r="Z207" s="63"/>
    </row>
    <row r="208" ht="15.75" customHeight="1">
      <c r="A208" s="63"/>
      <c r="B208" s="63"/>
      <c r="C208" s="63"/>
      <c r="E208" s="63"/>
      <c r="F208" s="63"/>
      <c r="G208" s="63"/>
      <c r="H208" s="63"/>
      <c r="I208" s="63"/>
      <c r="J208" s="63"/>
      <c r="L208" s="63"/>
      <c r="M208" s="63"/>
      <c r="N208" s="63"/>
      <c r="O208" s="63"/>
      <c r="P208" s="63"/>
      <c r="Q208" s="63"/>
      <c r="R208" s="63"/>
      <c r="S208" s="63"/>
      <c r="T208" s="63"/>
      <c r="U208" s="63"/>
      <c r="V208" s="63"/>
      <c r="W208" s="63"/>
      <c r="X208" s="63"/>
      <c r="Y208" s="63"/>
      <c r="Z208" s="63"/>
    </row>
    <row r="209" ht="15.75" customHeight="1">
      <c r="A209" s="63"/>
      <c r="B209" s="63"/>
      <c r="C209" s="63"/>
      <c r="E209" s="63"/>
      <c r="F209" s="63"/>
      <c r="G209" s="63"/>
      <c r="H209" s="63"/>
      <c r="I209" s="63"/>
      <c r="J209" s="63"/>
      <c r="L209" s="63"/>
      <c r="M209" s="63"/>
      <c r="N209" s="63"/>
      <c r="O209" s="63"/>
      <c r="P209" s="63"/>
      <c r="Q209" s="63"/>
      <c r="R209" s="63"/>
      <c r="S209" s="63"/>
      <c r="T209" s="63"/>
      <c r="U209" s="63"/>
      <c r="V209" s="63"/>
      <c r="W209" s="63"/>
      <c r="X209" s="63"/>
      <c r="Y209" s="63"/>
      <c r="Z209" s="63"/>
    </row>
    <row r="210" ht="15.75" customHeight="1">
      <c r="A210" s="63"/>
      <c r="B210" s="63"/>
      <c r="C210" s="63"/>
      <c r="E210" s="63"/>
      <c r="F210" s="63"/>
      <c r="G210" s="63"/>
      <c r="H210" s="63"/>
      <c r="I210" s="63"/>
      <c r="J210" s="63"/>
      <c r="L210" s="63"/>
      <c r="M210" s="63"/>
      <c r="N210" s="63"/>
      <c r="O210" s="63"/>
      <c r="P210" s="63"/>
      <c r="Q210" s="63"/>
      <c r="R210" s="63"/>
      <c r="S210" s="63"/>
      <c r="T210" s="63"/>
      <c r="U210" s="63"/>
      <c r="V210" s="63"/>
      <c r="W210" s="63"/>
      <c r="X210" s="63"/>
      <c r="Y210" s="63"/>
      <c r="Z210" s="63"/>
    </row>
    <row r="211" ht="15.75" customHeight="1">
      <c r="A211" s="63"/>
      <c r="B211" s="63"/>
      <c r="C211" s="63"/>
      <c r="E211" s="63"/>
      <c r="F211" s="63"/>
      <c r="G211" s="63"/>
      <c r="H211" s="63"/>
      <c r="I211" s="63"/>
      <c r="J211" s="63"/>
      <c r="L211" s="63"/>
      <c r="M211" s="63"/>
      <c r="N211" s="63"/>
      <c r="O211" s="63"/>
      <c r="P211" s="63"/>
      <c r="Q211" s="63"/>
      <c r="R211" s="63"/>
      <c r="S211" s="63"/>
      <c r="T211" s="63"/>
      <c r="U211" s="63"/>
      <c r="V211" s="63"/>
      <c r="W211" s="63"/>
      <c r="X211" s="63"/>
      <c r="Y211" s="63"/>
      <c r="Z211" s="63"/>
    </row>
    <row r="212" ht="15.75" customHeight="1">
      <c r="A212" s="63"/>
      <c r="B212" s="63"/>
      <c r="C212" s="63"/>
      <c r="E212" s="63"/>
      <c r="F212" s="63"/>
      <c r="G212" s="63"/>
      <c r="H212" s="63"/>
      <c r="I212" s="63"/>
      <c r="J212" s="63"/>
      <c r="L212" s="63"/>
      <c r="M212" s="63"/>
      <c r="N212" s="63"/>
      <c r="O212" s="63"/>
      <c r="P212" s="63"/>
      <c r="Q212" s="63"/>
      <c r="R212" s="63"/>
      <c r="S212" s="63"/>
      <c r="T212" s="63"/>
      <c r="U212" s="63"/>
      <c r="V212" s="63"/>
      <c r="W212" s="63"/>
      <c r="X212" s="63"/>
      <c r="Y212" s="63"/>
      <c r="Z212" s="63"/>
    </row>
    <row r="213" ht="15.75" customHeight="1">
      <c r="A213" s="63"/>
      <c r="B213" s="63"/>
      <c r="C213" s="63"/>
      <c r="E213" s="63"/>
      <c r="F213" s="63"/>
      <c r="G213" s="63"/>
      <c r="H213" s="63"/>
      <c r="I213" s="63"/>
      <c r="J213" s="63"/>
      <c r="L213" s="63"/>
      <c r="M213" s="63"/>
      <c r="N213" s="63"/>
      <c r="O213" s="63"/>
      <c r="P213" s="63"/>
      <c r="Q213" s="63"/>
      <c r="R213" s="63"/>
      <c r="S213" s="63"/>
      <c r="T213" s="63"/>
      <c r="U213" s="63"/>
      <c r="V213" s="63"/>
      <c r="W213" s="63"/>
      <c r="X213" s="63"/>
      <c r="Y213" s="63"/>
      <c r="Z213" s="63"/>
    </row>
    <row r="214" ht="15.75" customHeight="1">
      <c r="A214" s="63"/>
      <c r="B214" s="63"/>
      <c r="C214" s="63"/>
      <c r="E214" s="63"/>
      <c r="F214" s="63"/>
      <c r="G214" s="63"/>
      <c r="H214" s="63"/>
      <c r="I214" s="63"/>
      <c r="J214" s="63"/>
      <c r="L214" s="63"/>
      <c r="M214" s="63"/>
      <c r="N214" s="63"/>
      <c r="O214" s="63"/>
      <c r="P214" s="63"/>
      <c r="Q214" s="63"/>
      <c r="R214" s="63"/>
      <c r="S214" s="63"/>
      <c r="T214" s="63"/>
      <c r="U214" s="63"/>
      <c r="V214" s="63"/>
      <c r="W214" s="63"/>
      <c r="X214" s="63"/>
      <c r="Y214" s="63"/>
      <c r="Z214" s="63"/>
    </row>
    <row r="215" ht="15.75" customHeight="1">
      <c r="A215" s="63"/>
      <c r="B215" s="63"/>
      <c r="C215" s="63"/>
      <c r="E215" s="63"/>
      <c r="F215" s="63"/>
      <c r="G215" s="63"/>
      <c r="H215" s="63"/>
      <c r="I215" s="63"/>
      <c r="J215" s="63"/>
      <c r="L215" s="63"/>
      <c r="M215" s="63"/>
      <c r="N215" s="63"/>
      <c r="O215" s="63"/>
      <c r="P215" s="63"/>
      <c r="Q215" s="63"/>
      <c r="R215" s="63"/>
      <c r="S215" s="63"/>
      <c r="T215" s="63"/>
      <c r="U215" s="63"/>
      <c r="V215" s="63"/>
      <c r="W215" s="63"/>
      <c r="X215" s="63"/>
      <c r="Y215" s="63"/>
      <c r="Z215" s="63"/>
    </row>
    <row r="216" ht="15.75" customHeight="1">
      <c r="A216" s="63"/>
      <c r="B216" s="63"/>
      <c r="C216" s="63"/>
      <c r="E216" s="63"/>
      <c r="F216" s="63"/>
      <c r="G216" s="63"/>
      <c r="H216" s="63"/>
      <c r="I216" s="63"/>
      <c r="J216" s="63"/>
      <c r="L216" s="63"/>
      <c r="M216" s="63"/>
      <c r="N216" s="63"/>
      <c r="O216" s="63"/>
      <c r="P216" s="63"/>
      <c r="Q216" s="63"/>
      <c r="R216" s="63"/>
      <c r="S216" s="63"/>
      <c r="T216" s="63"/>
      <c r="U216" s="63"/>
      <c r="V216" s="63"/>
      <c r="W216" s="63"/>
      <c r="X216" s="63"/>
      <c r="Y216" s="63"/>
      <c r="Z216" s="63"/>
    </row>
    <row r="217" ht="15.75" customHeight="1">
      <c r="A217" s="63"/>
      <c r="B217" s="63"/>
      <c r="C217" s="63"/>
      <c r="E217" s="63"/>
      <c r="F217" s="63"/>
      <c r="G217" s="63"/>
      <c r="H217" s="63"/>
      <c r="I217" s="63"/>
      <c r="J217" s="63"/>
      <c r="L217" s="63"/>
      <c r="M217" s="63"/>
      <c r="N217" s="63"/>
      <c r="O217" s="63"/>
      <c r="P217" s="63"/>
      <c r="Q217" s="63"/>
      <c r="R217" s="63"/>
      <c r="S217" s="63"/>
      <c r="T217" s="63"/>
      <c r="U217" s="63"/>
      <c r="V217" s="63"/>
      <c r="W217" s="63"/>
      <c r="X217" s="63"/>
      <c r="Y217" s="63"/>
      <c r="Z217" s="63"/>
    </row>
    <row r="218" ht="15.75" customHeight="1">
      <c r="A218" s="63"/>
      <c r="B218" s="63"/>
      <c r="C218" s="63"/>
      <c r="E218" s="63"/>
      <c r="F218" s="63"/>
      <c r="G218" s="63"/>
      <c r="H218" s="63"/>
      <c r="I218" s="63"/>
      <c r="J218" s="63"/>
      <c r="L218" s="63"/>
      <c r="M218" s="63"/>
      <c r="N218" s="63"/>
      <c r="O218" s="63"/>
      <c r="P218" s="63"/>
      <c r="Q218" s="63"/>
      <c r="R218" s="63"/>
      <c r="S218" s="63"/>
      <c r="T218" s="63"/>
      <c r="U218" s="63"/>
      <c r="V218" s="63"/>
      <c r="W218" s="63"/>
      <c r="X218" s="63"/>
      <c r="Y218" s="63"/>
      <c r="Z218" s="63"/>
    </row>
    <row r="219" ht="15.75" customHeight="1">
      <c r="A219" s="63"/>
      <c r="B219" s="63"/>
      <c r="C219" s="63"/>
      <c r="E219" s="63"/>
      <c r="F219" s="63"/>
      <c r="G219" s="63"/>
      <c r="H219" s="63"/>
      <c r="I219" s="63"/>
      <c r="J219" s="63"/>
      <c r="L219" s="63"/>
      <c r="M219" s="63"/>
      <c r="N219" s="63"/>
      <c r="O219" s="63"/>
      <c r="P219" s="63"/>
      <c r="Q219" s="63"/>
      <c r="R219" s="63"/>
      <c r="S219" s="63"/>
      <c r="T219" s="63"/>
      <c r="U219" s="63"/>
      <c r="V219" s="63"/>
      <c r="W219" s="63"/>
      <c r="X219" s="63"/>
      <c r="Y219" s="63"/>
      <c r="Z219" s="63"/>
    </row>
    <row r="220" ht="15.75" customHeight="1">
      <c r="A220" s="63"/>
      <c r="B220" s="63"/>
      <c r="C220" s="63"/>
      <c r="E220" s="63"/>
      <c r="F220" s="63"/>
      <c r="G220" s="63"/>
      <c r="H220" s="63"/>
      <c r="I220" s="63"/>
      <c r="J220" s="63"/>
      <c r="L220" s="63"/>
      <c r="M220" s="63"/>
      <c r="N220" s="63"/>
      <c r="O220" s="63"/>
      <c r="P220" s="63"/>
      <c r="Q220" s="63"/>
      <c r="R220" s="63"/>
      <c r="S220" s="63"/>
      <c r="T220" s="63"/>
      <c r="U220" s="63"/>
      <c r="V220" s="63"/>
      <c r="W220" s="63"/>
      <c r="X220" s="63"/>
      <c r="Y220" s="63"/>
      <c r="Z220" s="63"/>
    </row>
    <row r="221" ht="15.75" customHeight="1">
      <c r="A221" s="63"/>
      <c r="B221" s="63"/>
      <c r="C221" s="63"/>
      <c r="E221" s="63"/>
      <c r="F221" s="63"/>
      <c r="G221" s="63"/>
      <c r="H221" s="63"/>
      <c r="I221" s="63"/>
      <c r="J221" s="63"/>
      <c r="L221" s="63"/>
      <c r="M221" s="63"/>
      <c r="N221" s="63"/>
      <c r="O221" s="63"/>
      <c r="P221" s="63"/>
      <c r="Q221" s="63"/>
      <c r="R221" s="63"/>
      <c r="S221" s="63"/>
      <c r="T221" s="63"/>
      <c r="U221" s="63"/>
      <c r="V221" s="63"/>
      <c r="W221" s="63"/>
      <c r="X221" s="63"/>
      <c r="Y221" s="63"/>
      <c r="Z221" s="63"/>
    </row>
    <row r="222" ht="15.75" customHeight="1">
      <c r="A222" s="63"/>
      <c r="B222" s="63"/>
      <c r="C222" s="63"/>
      <c r="E222" s="63"/>
      <c r="F222" s="63"/>
      <c r="G222" s="63"/>
      <c r="H222" s="63"/>
      <c r="I222" s="63"/>
      <c r="J222" s="63"/>
      <c r="L222" s="63"/>
      <c r="M222" s="63"/>
      <c r="N222" s="63"/>
      <c r="O222" s="63"/>
      <c r="P222" s="63"/>
      <c r="Q222" s="63"/>
      <c r="R222" s="63"/>
      <c r="S222" s="63"/>
      <c r="T222" s="63"/>
      <c r="U222" s="63"/>
      <c r="V222" s="63"/>
      <c r="W222" s="63"/>
      <c r="X222" s="63"/>
      <c r="Y222" s="63"/>
      <c r="Z222" s="63"/>
    </row>
    <row r="223" ht="15.75" customHeight="1">
      <c r="A223" s="63"/>
      <c r="B223" s="63"/>
      <c r="C223" s="63"/>
      <c r="E223" s="63"/>
      <c r="F223" s="63"/>
      <c r="G223" s="63"/>
      <c r="H223" s="63"/>
      <c r="I223" s="63"/>
      <c r="J223" s="63"/>
      <c r="L223" s="63"/>
      <c r="M223" s="63"/>
      <c r="N223" s="63"/>
      <c r="O223" s="63"/>
      <c r="P223" s="63"/>
      <c r="Q223" s="63"/>
      <c r="R223" s="63"/>
      <c r="S223" s="63"/>
      <c r="T223" s="63"/>
      <c r="U223" s="63"/>
      <c r="V223" s="63"/>
      <c r="W223" s="63"/>
      <c r="X223" s="63"/>
      <c r="Y223" s="63"/>
      <c r="Z223" s="63"/>
    </row>
    <row r="224" ht="15.75" customHeight="1">
      <c r="A224" s="63"/>
      <c r="B224" s="63"/>
      <c r="C224" s="63"/>
      <c r="E224" s="63"/>
      <c r="F224" s="63"/>
      <c r="G224" s="63"/>
      <c r="H224" s="63"/>
      <c r="I224" s="63"/>
      <c r="J224" s="63"/>
      <c r="L224" s="63"/>
      <c r="M224" s="63"/>
      <c r="N224" s="63"/>
      <c r="O224" s="63"/>
      <c r="P224" s="63"/>
      <c r="Q224" s="63"/>
      <c r="R224" s="63"/>
      <c r="S224" s="63"/>
      <c r="T224" s="63"/>
      <c r="U224" s="63"/>
      <c r="V224" s="63"/>
      <c r="W224" s="63"/>
      <c r="X224" s="63"/>
      <c r="Y224" s="63"/>
      <c r="Z224" s="63"/>
    </row>
    <row r="225" ht="15.75" customHeight="1">
      <c r="A225" s="63"/>
      <c r="B225" s="63"/>
      <c r="C225" s="63"/>
      <c r="E225" s="63"/>
      <c r="F225" s="63"/>
      <c r="G225" s="63"/>
      <c r="H225" s="63"/>
      <c r="I225" s="63"/>
      <c r="J225" s="63"/>
      <c r="L225" s="63"/>
      <c r="M225" s="63"/>
      <c r="N225" s="63"/>
      <c r="O225" s="63"/>
      <c r="P225" s="63"/>
      <c r="Q225" s="63"/>
      <c r="R225" s="63"/>
      <c r="S225" s="63"/>
      <c r="T225" s="63"/>
      <c r="U225" s="63"/>
      <c r="V225" s="63"/>
      <c r="W225" s="63"/>
      <c r="X225" s="63"/>
      <c r="Y225" s="63"/>
      <c r="Z225" s="63"/>
    </row>
    <row r="226" ht="15.75" customHeight="1">
      <c r="A226" s="63"/>
      <c r="B226" s="63"/>
      <c r="C226" s="63"/>
      <c r="E226" s="63"/>
      <c r="F226" s="63"/>
      <c r="G226" s="63"/>
      <c r="H226" s="63"/>
      <c r="I226" s="63"/>
      <c r="J226" s="63"/>
      <c r="L226" s="63"/>
      <c r="M226" s="63"/>
      <c r="N226" s="63"/>
      <c r="O226" s="63"/>
      <c r="P226" s="63"/>
      <c r="Q226" s="63"/>
      <c r="R226" s="63"/>
      <c r="S226" s="63"/>
      <c r="T226" s="63"/>
      <c r="U226" s="63"/>
      <c r="V226" s="63"/>
      <c r="W226" s="63"/>
      <c r="X226" s="63"/>
      <c r="Y226" s="63"/>
      <c r="Z226" s="63"/>
    </row>
    <row r="227" ht="15.75" customHeight="1">
      <c r="A227" s="63"/>
      <c r="B227" s="63"/>
      <c r="C227" s="63"/>
      <c r="E227" s="63"/>
      <c r="F227" s="63"/>
      <c r="G227" s="63"/>
      <c r="H227" s="63"/>
      <c r="I227" s="63"/>
      <c r="J227" s="63"/>
      <c r="L227" s="63"/>
      <c r="M227" s="63"/>
      <c r="N227" s="63"/>
      <c r="O227" s="63"/>
      <c r="P227" s="63"/>
      <c r="Q227" s="63"/>
      <c r="R227" s="63"/>
      <c r="S227" s="63"/>
      <c r="T227" s="63"/>
      <c r="U227" s="63"/>
      <c r="V227" s="63"/>
      <c r="W227" s="63"/>
      <c r="X227" s="63"/>
      <c r="Y227" s="63"/>
      <c r="Z227" s="63"/>
    </row>
    <row r="228" ht="15.75" customHeight="1">
      <c r="A228" s="63"/>
      <c r="B228" s="63"/>
      <c r="C228" s="63"/>
      <c r="E228" s="63"/>
      <c r="F228" s="63"/>
      <c r="G228" s="63"/>
      <c r="H228" s="63"/>
      <c r="I228" s="63"/>
      <c r="J228" s="63"/>
      <c r="L228" s="63"/>
      <c r="M228" s="63"/>
      <c r="N228" s="63"/>
      <c r="O228" s="63"/>
      <c r="P228" s="63"/>
      <c r="Q228" s="63"/>
      <c r="R228" s="63"/>
      <c r="S228" s="63"/>
      <c r="T228" s="63"/>
      <c r="U228" s="63"/>
      <c r="V228" s="63"/>
      <c r="W228" s="63"/>
      <c r="X228" s="63"/>
      <c r="Y228" s="63"/>
      <c r="Z228" s="63"/>
    </row>
    <row r="229" ht="15.75" customHeight="1">
      <c r="A229" s="63"/>
      <c r="B229" s="63"/>
      <c r="C229" s="63"/>
      <c r="E229" s="63"/>
      <c r="F229" s="63"/>
      <c r="G229" s="63"/>
      <c r="H229" s="63"/>
      <c r="I229" s="63"/>
      <c r="J229" s="63"/>
      <c r="L229" s="63"/>
      <c r="M229" s="63"/>
      <c r="N229" s="63"/>
      <c r="O229" s="63"/>
      <c r="P229" s="63"/>
      <c r="Q229" s="63"/>
      <c r="R229" s="63"/>
      <c r="S229" s="63"/>
      <c r="T229" s="63"/>
      <c r="U229" s="63"/>
      <c r="V229" s="63"/>
      <c r="W229" s="63"/>
      <c r="X229" s="63"/>
      <c r="Y229" s="63"/>
      <c r="Z229" s="63"/>
    </row>
    <row r="230" ht="15.75" customHeight="1">
      <c r="A230" s="63"/>
      <c r="B230" s="63"/>
      <c r="C230" s="63"/>
      <c r="E230" s="63"/>
      <c r="F230" s="63"/>
      <c r="G230" s="63"/>
      <c r="H230" s="63"/>
      <c r="I230" s="63"/>
      <c r="J230" s="63"/>
      <c r="L230" s="63"/>
      <c r="M230" s="63"/>
      <c r="N230" s="63"/>
      <c r="O230" s="63"/>
      <c r="P230" s="63"/>
      <c r="Q230" s="63"/>
      <c r="R230" s="63"/>
      <c r="S230" s="63"/>
      <c r="T230" s="63"/>
      <c r="U230" s="63"/>
      <c r="V230" s="63"/>
      <c r="W230" s="63"/>
      <c r="X230" s="63"/>
      <c r="Y230" s="63"/>
      <c r="Z230" s="63"/>
    </row>
    <row r="231" ht="15.75" customHeight="1">
      <c r="A231" s="63"/>
      <c r="B231" s="63"/>
      <c r="C231" s="63"/>
      <c r="E231" s="63"/>
      <c r="F231" s="63"/>
      <c r="G231" s="63"/>
      <c r="H231" s="63"/>
      <c r="I231" s="63"/>
      <c r="J231" s="63"/>
      <c r="L231" s="63"/>
      <c r="M231" s="63"/>
      <c r="N231" s="63"/>
      <c r="O231" s="63"/>
      <c r="P231" s="63"/>
      <c r="Q231" s="63"/>
      <c r="R231" s="63"/>
      <c r="S231" s="63"/>
      <c r="T231" s="63"/>
      <c r="U231" s="63"/>
      <c r="V231" s="63"/>
      <c r="W231" s="63"/>
      <c r="X231" s="63"/>
      <c r="Y231" s="63"/>
      <c r="Z231" s="63"/>
    </row>
    <row r="232" ht="15.75" customHeight="1">
      <c r="A232" s="63"/>
      <c r="B232" s="63"/>
      <c r="C232" s="63"/>
      <c r="E232" s="63"/>
      <c r="F232" s="63"/>
      <c r="G232" s="63"/>
      <c r="H232" s="63"/>
      <c r="I232" s="63"/>
      <c r="J232" s="63"/>
      <c r="L232" s="63"/>
      <c r="M232" s="63"/>
      <c r="N232" s="63"/>
      <c r="O232" s="63"/>
      <c r="P232" s="63"/>
      <c r="Q232" s="63"/>
      <c r="R232" s="63"/>
      <c r="S232" s="63"/>
      <c r="T232" s="63"/>
      <c r="U232" s="63"/>
      <c r="V232" s="63"/>
      <c r="W232" s="63"/>
      <c r="X232" s="63"/>
      <c r="Y232" s="63"/>
      <c r="Z232" s="63"/>
    </row>
    <row r="233" ht="15.75" customHeight="1">
      <c r="A233" s="63"/>
      <c r="B233" s="63"/>
      <c r="C233" s="63"/>
      <c r="E233" s="63"/>
      <c r="F233" s="63"/>
      <c r="G233" s="63"/>
      <c r="H233" s="63"/>
      <c r="I233" s="63"/>
      <c r="J233" s="63"/>
      <c r="L233" s="63"/>
      <c r="M233" s="63"/>
      <c r="N233" s="63"/>
      <c r="O233" s="63"/>
      <c r="P233" s="63"/>
      <c r="Q233" s="63"/>
      <c r="R233" s="63"/>
      <c r="S233" s="63"/>
      <c r="T233" s="63"/>
      <c r="U233" s="63"/>
      <c r="V233" s="63"/>
      <c r="W233" s="63"/>
      <c r="X233" s="63"/>
      <c r="Y233" s="63"/>
      <c r="Z233" s="63"/>
    </row>
    <row r="234" ht="15.75" customHeight="1">
      <c r="A234" s="63"/>
      <c r="B234" s="63"/>
      <c r="C234" s="63"/>
      <c r="E234" s="63"/>
      <c r="F234" s="63"/>
      <c r="G234" s="63"/>
      <c r="H234" s="63"/>
      <c r="I234" s="63"/>
      <c r="J234" s="63"/>
      <c r="L234" s="63"/>
      <c r="M234" s="63"/>
      <c r="N234" s="63"/>
      <c r="O234" s="63"/>
      <c r="P234" s="63"/>
      <c r="Q234" s="63"/>
      <c r="R234" s="63"/>
      <c r="S234" s="63"/>
      <c r="T234" s="63"/>
      <c r="U234" s="63"/>
      <c r="V234" s="63"/>
      <c r="W234" s="63"/>
      <c r="X234" s="63"/>
      <c r="Y234" s="63"/>
      <c r="Z234" s="63"/>
    </row>
    <row r="235" ht="15.75" customHeight="1">
      <c r="A235" s="63"/>
      <c r="B235" s="63"/>
      <c r="C235" s="63"/>
      <c r="E235" s="63"/>
      <c r="F235" s="63"/>
      <c r="G235" s="63"/>
      <c r="H235" s="63"/>
      <c r="I235" s="63"/>
      <c r="J235" s="63"/>
      <c r="L235" s="63"/>
      <c r="M235" s="63"/>
      <c r="N235" s="63"/>
      <c r="O235" s="63"/>
      <c r="P235" s="63"/>
      <c r="Q235" s="63"/>
      <c r="R235" s="63"/>
      <c r="S235" s="63"/>
      <c r="T235" s="63"/>
      <c r="U235" s="63"/>
      <c r="V235" s="63"/>
      <c r="W235" s="63"/>
      <c r="X235" s="63"/>
      <c r="Y235" s="63"/>
      <c r="Z235" s="63"/>
    </row>
    <row r="236" ht="15.75" customHeight="1">
      <c r="A236" s="63"/>
      <c r="B236" s="63"/>
      <c r="C236" s="63"/>
      <c r="E236" s="63"/>
      <c r="F236" s="63"/>
      <c r="G236" s="63"/>
      <c r="H236" s="63"/>
      <c r="I236" s="63"/>
      <c r="J236" s="63"/>
      <c r="L236" s="63"/>
      <c r="M236" s="63"/>
      <c r="N236" s="63"/>
      <c r="O236" s="63"/>
      <c r="P236" s="63"/>
      <c r="Q236" s="63"/>
      <c r="R236" s="63"/>
      <c r="S236" s="63"/>
      <c r="T236" s="63"/>
      <c r="U236" s="63"/>
      <c r="V236" s="63"/>
      <c r="W236" s="63"/>
      <c r="X236" s="63"/>
      <c r="Y236" s="63"/>
      <c r="Z236" s="63"/>
    </row>
    <row r="237" ht="15.75" customHeight="1">
      <c r="A237" s="63"/>
      <c r="B237" s="63"/>
      <c r="C237" s="63"/>
      <c r="E237" s="63"/>
      <c r="F237" s="63"/>
      <c r="G237" s="63"/>
      <c r="H237" s="63"/>
      <c r="I237" s="63"/>
      <c r="J237" s="63"/>
      <c r="L237" s="63"/>
      <c r="M237" s="63"/>
      <c r="N237" s="63"/>
      <c r="O237" s="63"/>
      <c r="P237" s="63"/>
      <c r="Q237" s="63"/>
      <c r="R237" s="63"/>
      <c r="S237" s="63"/>
      <c r="T237" s="63"/>
      <c r="U237" s="63"/>
      <c r="V237" s="63"/>
      <c r="W237" s="63"/>
      <c r="X237" s="63"/>
      <c r="Y237" s="63"/>
      <c r="Z237" s="63"/>
    </row>
    <row r="238" ht="15.75" customHeight="1">
      <c r="A238" s="63"/>
      <c r="B238" s="63"/>
      <c r="C238" s="63"/>
      <c r="E238" s="63"/>
      <c r="F238" s="63"/>
      <c r="G238" s="63"/>
      <c r="H238" s="63"/>
      <c r="I238" s="63"/>
      <c r="J238" s="63"/>
      <c r="L238" s="63"/>
      <c r="M238" s="63"/>
      <c r="N238" s="63"/>
      <c r="O238" s="63"/>
      <c r="P238" s="63"/>
      <c r="Q238" s="63"/>
      <c r="R238" s="63"/>
      <c r="S238" s="63"/>
      <c r="T238" s="63"/>
      <c r="U238" s="63"/>
      <c r="V238" s="63"/>
      <c r="W238" s="63"/>
      <c r="X238" s="63"/>
      <c r="Y238" s="63"/>
      <c r="Z238" s="63"/>
    </row>
    <row r="239" ht="15.75" customHeight="1">
      <c r="A239" s="63"/>
      <c r="B239" s="63"/>
      <c r="C239" s="63"/>
      <c r="E239" s="63"/>
      <c r="F239" s="63"/>
      <c r="G239" s="63"/>
      <c r="H239" s="63"/>
      <c r="I239" s="63"/>
      <c r="J239" s="63"/>
      <c r="L239" s="63"/>
      <c r="M239" s="63"/>
      <c r="N239" s="63"/>
      <c r="O239" s="63"/>
      <c r="P239" s="63"/>
      <c r="Q239" s="63"/>
      <c r="R239" s="63"/>
      <c r="S239" s="63"/>
      <c r="T239" s="63"/>
      <c r="U239" s="63"/>
      <c r="V239" s="63"/>
      <c r="W239" s="63"/>
      <c r="X239" s="63"/>
      <c r="Y239" s="63"/>
      <c r="Z239" s="63"/>
    </row>
    <row r="240" ht="15.75" customHeight="1">
      <c r="A240" s="63"/>
      <c r="B240" s="63"/>
      <c r="C240" s="63"/>
      <c r="E240" s="63"/>
      <c r="F240" s="63"/>
      <c r="G240" s="63"/>
      <c r="H240" s="63"/>
      <c r="I240" s="63"/>
      <c r="J240" s="63"/>
      <c r="L240" s="63"/>
      <c r="M240" s="63"/>
      <c r="N240" s="63"/>
      <c r="O240" s="63"/>
      <c r="P240" s="63"/>
      <c r="Q240" s="63"/>
      <c r="R240" s="63"/>
      <c r="S240" s="63"/>
      <c r="T240" s="63"/>
      <c r="U240" s="63"/>
      <c r="V240" s="63"/>
      <c r="W240" s="63"/>
      <c r="X240" s="63"/>
      <c r="Y240" s="63"/>
      <c r="Z240" s="63"/>
    </row>
    <row r="241" ht="15.75" customHeight="1">
      <c r="A241" s="63"/>
      <c r="B241" s="63"/>
      <c r="C241" s="63"/>
      <c r="E241" s="63"/>
      <c r="F241" s="63"/>
      <c r="G241" s="63"/>
      <c r="H241" s="63"/>
      <c r="I241" s="63"/>
      <c r="J241" s="63"/>
      <c r="L241" s="63"/>
      <c r="M241" s="63"/>
      <c r="N241" s="63"/>
      <c r="O241" s="63"/>
      <c r="P241" s="63"/>
      <c r="Q241" s="63"/>
      <c r="R241" s="63"/>
      <c r="S241" s="63"/>
      <c r="T241" s="63"/>
      <c r="U241" s="63"/>
      <c r="V241" s="63"/>
      <c r="W241" s="63"/>
      <c r="X241" s="63"/>
      <c r="Y241" s="63"/>
      <c r="Z241" s="63"/>
    </row>
    <row r="242" ht="15.75" customHeight="1">
      <c r="A242" s="63"/>
      <c r="B242" s="63"/>
      <c r="C242" s="63"/>
      <c r="E242" s="63"/>
      <c r="F242" s="63"/>
      <c r="G242" s="63"/>
      <c r="H242" s="63"/>
      <c r="I242" s="63"/>
      <c r="J242" s="63"/>
      <c r="L242" s="63"/>
      <c r="M242" s="63"/>
      <c r="N242" s="63"/>
      <c r="O242" s="63"/>
      <c r="P242" s="63"/>
      <c r="Q242" s="63"/>
      <c r="R242" s="63"/>
      <c r="S242" s="63"/>
      <c r="T242" s="63"/>
      <c r="U242" s="63"/>
      <c r="V242" s="63"/>
      <c r="W242" s="63"/>
      <c r="X242" s="63"/>
      <c r="Y242" s="63"/>
      <c r="Z242" s="63"/>
    </row>
    <row r="243" ht="15.75" customHeight="1">
      <c r="A243" s="63"/>
      <c r="B243" s="63"/>
      <c r="C243" s="63"/>
      <c r="E243" s="63"/>
      <c r="F243" s="63"/>
      <c r="G243" s="63"/>
      <c r="H243" s="63"/>
      <c r="I243" s="63"/>
      <c r="J243" s="63"/>
      <c r="L243" s="63"/>
      <c r="M243" s="63"/>
      <c r="N243" s="63"/>
      <c r="O243" s="63"/>
      <c r="P243" s="63"/>
      <c r="Q243" s="63"/>
      <c r="R243" s="63"/>
      <c r="S243" s="63"/>
      <c r="T243" s="63"/>
      <c r="U243" s="63"/>
      <c r="V243" s="63"/>
      <c r="W243" s="63"/>
      <c r="X243" s="63"/>
      <c r="Y243" s="63"/>
      <c r="Z243" s="63"/>
    </row>
    <row r="244" ht="15.75" customHeight="1">
      <c r="A244" s="63"/>
      <c r="B244" s="63"/>
      <c r="C244" s="63"/>
      <c r="E244" s="63"/>
      <c r="F244" s="63"/>
      <c r="G244" s="63"/>
      <c r="H244" s="63"/>
      <c r="I244" s="63"/>
      <c r="J244" s="63"/>
      <c r="L244" s="63"/>
      <c r="M244" s="63"/>
      <c r="N244" s="63"/>
      <c r="O244" s="63"/>
      <c r="P244" s="63"/>
      <c r="Q244" s="63"/>
      <c r="R244" s="63"/>
      <c r="S244" s="63"/>
      <c r="T244" s="63"/>
      <c r="U244" s="63"/>
      <c r="V244" s="63"/>
      <c r="W244" s="63"/>
      <c r="X244" s="63"/>
      <c r="Y244" s="63"/>
      <c r="Z244" s="63"/>
    </row>
    <row r="245" ht="15.75" customHeight="1">
      <c r="A245" s="63"/>
      <c r="B245" s="63"/>
      <c r="C245" s="63"/>
      <c r="E245" s="63"/>
      <c r="F245" s="63"/>
      <c r="G245" s="63"/>
      <c r="H245" s="63"/>
      <c r="I245" s="63"/>
      <c r="J245" s="63"/>
      <c r="L245" s="63"/>
      <c r="M245" s="63"/>
      <c r="N245" s="63"/>
      <c r="O245" s="63"/>
      <c r="P245" s="63"/>
      <c r="Q245" s="63"/>
      <c r="R245" s="63"/>
      <c r="S245" s="63"/>
      <c r="T245" s="63"/>
      <c r="U245" s="63"/>
      <c r="V245" s="63"/>
      <c r="W245" s="63"/>
      <c r="X245" s="63"/>
      <c r="Y245" s="63"/>
      <c r="Z245" s="63"/>
    </row>
    <row r="246" ht="15.75" customHeight="1">
      <c r="A246" s="63"/>
      <c r="B246" s="63"/>
      <c r="C246" s="63"/>
      <c r="E246" s="63"/>
      <c r="F246" s="63"/>
      <c r="G246" s="63"/>
      <c r="H246" s="63"/>
      <c r="I246" s="63"/>
      <c r="J246" s="63"/>
      <c r="L246" s="63"/>
      <c r="M246" s="63"/>
      <c r="N246" s="63"/>
      <c r="O246" s="63"/>
      <c r="P246" s="63"/>
      <c r="Q246" s="63"/>
      <c r="R246" s="63"/>
      <c r="S246" s="63"/>
      <c r="T246" s="63"/>
      <c r="U246" s="63"/>
      <c r="V246" s="63"/>
      <c r="W246" s="63"/>
      <c r="X246" s="63"/>
      <c r="Y246" s="63"/>
      <c r="Z246" s="63"/>
    </row>
    <row r="247" ht="15.75" customHeight="1">
      <c r="A247" s="63"/>
      <c r="B247" s="63"/>
      <c r="C247" s="63"/>
      <c r="E247" s="63"/>
      <c r="F247" s="63"/>
      <c r="G247" s="63"/>
      <c r="H247" s="63"/>
      <c r="I247" s="63"/>
      <c r="J247" s="63"/>
      <c r="L247" s="63"/>
      <c r="M247" s="63"/>
      <c r="N247" s="63"/>
      <c r="O247" s="63"/>
      <c r="P247" s="63"/>
      <c r="Q247" s="63"/>
      <c r="R247" s="63"/>
      <c r="S247" s="63"/>
      <c r="T247" s="63"/>
      <c r="U247" s="63"/>
      <c r="V247" s="63"/>
      <c r="W247" s="63"/>
      <c r="X247" s="63"/>
      <c r="Y247" s="63"/>
      <c r="Z247" s="63"/>
    </row>
    <row r="248" ht="15.75" customHeight="1">
      <c r="A248" s="63"/>
      <c r="B248" s="63"/>
      <c r="C248" s="63"/>
      <c r="E248" s="63"/>
      <c r="F248" s="63"/>
      <c r="G248" s="63"/>
      <c r="H248" s="63"/>
      <c r="I248" s="63"/>
      <c r="J248" s="63"/>
      <c r="L248" s="63"/>
      <c r="M248" s="63"/>
      <c r="N248" s="63"/>
      <c r="O248" s="63"/>
      <c r="P248" s="63"/>
      <c r="Q248" s="63"/>
      <c r="R248" s="63"/>
      <c r="S248" s="63"/>
      <c r="T248" s="63"/>
      <c r="U248" s="63"/>
      <c r="V248" s="63"/>
      <c r="W248" s="63"/>
      <c r="X248" s="63"/>
      <c r="Y248" s="63"/>
      <c r="Z248" s="63"/>
    </row>
    <row r="249" ht="15.75" customHeight="1">
      <c r="A249" s="63"/>
      <c r="B249" s="63"/>
      <c r="C249" s="63"/>
      <c r="E249" s="63"/>
      <c r="F249" s="63"/>
      <c r="G249" s="63"/>
      <c r="H249" s="63"/>
      <c r="I249" s="63"/>
      <c r="J249" s="63"/>
      <c r="L249" s="63"/>
      <c r="M249" s="63"/>
      <c r="N249" s="63"/>
      <c r="O249" s="63"/>
      <c r="P249" s="63"/>
      <c r="Q249" s="63"/>
      <c r="R249" s="63"/>
      <c r="S249" s="63"/>
      <c r="T249" s="63"/>
      <c r="U249" s="63"/>
      <c r="V249" s="63"/>
      <c r="W249" s="63"/>
      <c r="X249" s="63"/>
      <c r="Y249" s="63"/>
      <c r="Z249" s="63"/>
    </row>
    <row r="250" ht="15.75" customHeight="1">
      <c r="A250" s="63"/>
      <c r="B250" s="63"/>
      <c r="C250" s="63"/>
      <c r="E250" s="63"/>
      <c r="F250" s="63"/>
      <c r="G250" s="63"/>
      <c r="H250" s="63"/>
      <c r="I250" s="63"/>
      <c r="J250" s="63"/>
      <c r="L250" s="63"/>
      <c r="M250" s="63"/>
      <c r="N250" s="63"/>
      <c r="O250" s="63"/>
      <c r="P250" s="63"/>
      <c r="Q250" s="63"/>
      <c r="R250" s="63"/>
      <c r="S250" s="63"/>
      <c r="T250" s="63"/>
      <c r="U250" s="63"/>
      <c r="V250" s="63"/>
      <c r="W250" s="63"/>
      <c r="X250" s="63"/>
      <c r="Y250" s="63"/>
      <c r="Z250" s="63"/>
    </row>
    <row r="251" ht="15.75" customHeight="1">
      <c r="A251" s="63"/>
      <c r="B251" s="63"/>
      <c r="C251" s="63"/>
      <c r="E251" s="63"/>
      <c r="F251" s="63"/>
      <c r="G251" s="63"/>
      <c r="H251" s="63"/>
      <c r="I251" s="63"/>
      <c r="J251" s="63"/>
      <c r="L251" s="63"/>
      <c r="M251" s="63"/>
      <c r="N251" s="63"/>
      <c r="O251" s="63"/>
      <c r="P251" s="63"/>
      <c r="Q251" s="63"/>
      <c r="R251" s="63"/>
      <c r="S251" s="63"/>
      <c r="T251" s="63"/>
      <c r="U251" s="63"/>
      <c r="V251" s="63"/>
      <c r="W251" s="63"/>
      <c r="X251" s="63"/>
      <c r="Y251" s="63"/>
      <c r="Z251" s="63"/>
    </row>
    <row r="252" ht="15.75" customHeight="1">
      <c r="A252" s="63"/>
      <c r="B252" s="63"/>
      <c r="C252" s="63"/>
      <c r="E252" s="63"/>
      <c r="F252" s="63"/>
      <c r="G252" s="63"/>
      <c r="H252" s="63"/>
      <c r="I252" s="63"/>
      <c r="J252" s="63"/>
      <c r="L252" s="63"/>
      <c r="M252" s="63"/>
      <c r="N252" s="63"/>
      <c r="O252" s="63"/>
      <c r="P252" s="63"/>
      <c r="Q252" s="63"/>
      <c r="R252" s="63"/>
      <c r="S252" s="63"/>
      <c r="T252" s="63"/>
      <c r="U252" s="63"/>
      <c r="V252" s="63"/>
      <c r="W252" s="63"/>
      <c r="X252" s="63"/>
      <c r="Y252" s="63"/>
      <c r="Z252" s="63"/>
    </row>
    <row r="253" ht="15.75" customHeight="1">
      <c r="A253" s="63"/>
      <c r="B253" s="63"/>
      <c r="C253" s="63"/>
      <c r="E253" s="63"/>
      <c r="F253" s="63"/>
      <c r="G253" s="63"/>
      <c r="H253" s="63"/>
      <c r="I253" s="63"/>
      <c r="J253" s="63"/>
      <c r="L253" s="63"/>
      <c r="M253" s="63"/>
      <c r="N253" s="63"/>
      <c r="O253" s="63"/>
      <c r="P253" s="63"/>
      <c r="Q253" s="63"/>
      <c r="R253" s="63"/>
      <c r="S253" s="63"/>
      <c r="T253" s="63"/>
      <c r="U253" s="63"/>
      <c r="V253" s="63"/>
      <c r="W253" s="63"/>
      <c r="X253" s="63"/>
      <c r="Y253" s="63"/>
      <c r="Z253" s="63"/>
    </row>
    <row r="254" ht="15.75" customHeight="1">
      <c r="A254" s="63"/>
      <c r="B254" s="63"/>
      <c r="C254" s="63"/>
      <c r="E254" s="63"/>
      <c r="F254" s="63"/>
      <c r="G254" s="63"/>
      <c r="H254" s="63"/>
      <c r="I254" s="63"/>
      <c r="J254" s="63"/>
      <c r="L254" s="63"/>
      <c r="M254" s="63"/>
      <c r="N254" s="63"/>
      <c r="O254" s="63"/>
      <c r="P254" s="63"/>
      <c r="Q254" s="63"/>
      <c r="R254" s="63"/>
      <c r="S254" s="63"/>
      <c r="T254" s="63"/>
      <c r="U254" s="63"/>
      <c r="V254" s="63"/>
      <c r="W254" s="63"/>
      <c r="X254" s="63"/>
      <c r="Y254" s="63"/>
      <c r="Z254" s="63"/>
    </row>
    <row r="255" ht="15.75" customHeight="1">
      <c r="A255" s="63"/>
      <c r="B255" s="63"/>
      <c r="C255" s="63"/>
      <c r="E255" s="63"/>
      <c r="F255" s="63"/>
      <c r="G255" s="63"/>
      <c r="H255" s="63"/>
      <c r="I255" s="63"/>
      <c r="J255" s="63"/>
      <c r="L255" s="63"/>
      <c r="M255" s="63"/>
      <c r="N255" s="63"/>
      <c r="O255" s="63"/>
      <c r="P255" s="63"/>
      <c r="Q255" s="63"/>
      <c r="R255" s="63"/>
      <c r="S255" s="63"/>
      <c r="T255" s="63"/>
      <c r="U255" s="63"/>
      <c r="V255" s="63"/>
      <c r="W255" s="63"/>
      <c r="X255" s="63"/>
      <c r="Y255" s="63"/>
      <c r="Z255" s="63"/>
    </row>
    <row r="256" ht="15.75" customHeight="1">
      <c r="A256" s="63"/>
      <c r="B256" s="63"/>
      <c r="C256" s="63"/>
      <c r="E256" s="63"/>
      <c r="F256" s="63"/>
      <c r="G256" s="63"/>
      <c r="H256" s="63"/>
      <c r="I256" s="63"/>
      <c r="J256" s="63"/>
      <c r="L256" s="63"/>
      <c r="M256" s="63"/>
      <c r="N256" s="63"/>
      <c r="O256" s="63"/>
      <c r="P256" s="63"/>
      <c r="Q256" s="63"/>
      <c r="R256" s="63"/>
      <c r="S256" s="63"/>
      <c r="T256" s="63"/>
      <c r="U256" s="63"/>
      <c r="V256" s="63"/>
      <c r="W256" s="63"/>
      <c r="X256" s="63"/>
      <c r="Y256" s="63"/>
      <c r="Z256" s="63"/>
    </row>
    <row r="257" ht="15.75" customHeight="1">
      <c r="A257" s="63"/>
      <c r="B257" s="63"/>
      <c r="C257" s="63"/>
      <c r="E257" s="63"/>
      <c r="F257" s="63"/>
      <c r="G257" s="63"/>
      <c r="H257" s="63"/>
      <c r="I257" s="63"/>
      <c r="J257" s="63"/>
      <c r="L257" s="63"/>
      <c r="M257" s="63"/>
      <c r="N257" s="63"/>
      <c r="O257" s="63"/>
      <c r="P257" s="63"/>
      <c r="Q257" s="63"/>
      <c r="R257" s="63"/>
      <c r="S257" s="63"/>
      <c r="T257" s="63"/>
      <c r="U257" s="63"/>
      <c r="V257" s="63"/>
      <c r="W257" s="63"/>
      <c r="X257" s="63"/>
      <c r="Y257" s="63"/>
      <c r="Z257" s="63"/>
    </row>
    <row r="258" ht="15.75" customHeight="1">
      <c r="A258" s="63"/>
      <c r="B258" s="63"/>
      <c r="C258" s="63"/>
      <c r="E258" s="63"/>
      <c r="F258" s="63"/>
      <c r="G258" s="63"/>
      <c r="H258" s="63"/>
      <c r="I258" s="63"/>
      <c r="J258" s="63"/>
      <c r="L258" s="63"/>
      <c r="M258" s="63"/>
      <c r="N258" s="63"/>
      <c r="O258" s="63"/>
      <c r="P258" s="63"/>
      <c r="Q258" s="63"/>
      <c r="R258" s="63"/>
      <c r="S258" s="63"/>
      <c r="T258" s="63"/>
      <c r="U258" s="63"/>
      <c r="V258" s="63"/>
      <c r="W258" s="63"/>
      <c r="X258" s="63"/>
      <c r="Y258" s="63"/>
      <c r="Z258" s="63"/>
    </row>
    <row r="259" ht="15.75" customHeight="1">
      <c r="A259" s="63"/>
      <c r="B259" s="63"/>
      <c r="C259" s="63"/>
      <c r="E259" s="63"/>
      <c r="F259" s="63"/>
      <c r="G259" s="63"/>
      <c r="H259" s="63"/>
      <c r="I259" s="63"/>
      <c r="J259" s="63"/>
      <c r="L259" s="63"/>
      <c r="M259" s="63"/>
      <c r="N259" s="63"/>
      <c r="O259" s="63"/>
      <c r="P259" s="63"/>
      <c r="Q259" s="63"/>
      <c r="R259" s="63"/>
      <c r="S259" s="63"/>
      <c r="T259" s="63"/>
      <c r="U259" s="63"/>
      <c r="V259" s="63"/>
      <c r="W259" s="63"/>
      <c r="X259" s="63"/>
      <c r="Y259" s="63"/>
      <c r="Z259" s="63"/>
    </row>
    <row r="260" ht="15.75" customHeight="1">
      <c r="A260" s="63"/>
      <c r="B260" s="63"/>
      <c r="C260" s="63"/>
      <c r="E260" s="63"/>
      <c r="F260" s="63"/>
      <c r="G260" s="63"/>
      <c r="H260" s="63"/>
      <c r="I260" s="63"/>
      <c r="J260" s="63"/>
      <c r="L260" s="63"/>
      <c r="M260" s="63"/>
      <c r="N260" s="63"/>
      <c r="O260" s="63"/>
      <c r="P260" s="63"/>
      <c r="Q260" s="63"/>
      <c r="R260" s="63"/>
      <c r="S260" s="63"/>
      <c r="T260" s="63"/>
      <c r="U260" s="63"/>
      <c r="V260" s="63"/>
      <c r="W260" s="63"/>
      <c r="X260" s="63"/>
      <c r="Y260" s="63"/>
      <c r="Z260" s="63"/>
    </row>
    <row r="261" ht="15.75" customHeight="1">
      <c r="A261" s="63"/>
      <c r="B261" s="63"/>
      <c r="C261" s="63"/>
      <c r="E261" s="63"/>
      <c r="F261" s="63"/>
      <c r="G261" s="63"/>
      <c r="H261" s="63"/>
      <c r="I261" s="63"/>
      <c r="J261" s="63"/>
      <c r="L261" s="63"/>
      <c r="M261" s="63"/>
      <c r="N261" s="63"/>
      <c r="O261" s="63"/>
      <c r="P261" s="63"/>
      <c r="Q261" s="63"/>
      <c r="R261" s="63"/>
      <c r="S261" s="63"/>
      <c r="T261" s="63"/>
      <c r="U261" s="63"/>
      <c r="V261" s="63"/>
      <c r="W261" s="63"/>
      <c r="X261" s="63"/>
      <c r="Y261" s="63"/>
      <c r="Z261" s="63"/>
    </row>
    <row r="262" ht="15.75" customHeight="1">
      <c r="A262" s="63"/>
      <c r="B262" s="63"/>
      <c r="C262" s="63"/>
      <c r="E262" s="63"/>
      <c r="F262" s="63"/>
      <c r="G262" s="63"/>
      <c r="H262" s="63"/>
      <c r="I262" s="63"/>
      <c r="J262" s="63"/>
      <c r="L262" s="63"/>
      <c r="M262" s="63"/>
      <c r="N262" s="63"/>
      <c r="O262" s="63"/>
      <c r="P262" s="63"/>
      <c r="Q262" s="63"/>
      <c r="R262" s="63"/>
      <c r="S262" s="63"/>
      <c r="T262" s="63"/>
      <c r="U262" s="63"/>
      <c r="V262" s="63"/>
      <c r="W262" s="63"/>
      <c r="X262" s="63"/>
      <c r="Y262" s="63"/>
      <c r="Z262" s="63"/>
    </row>
    <row r="263" ht="15.75" customHeight="1">
      <c r="A263" s="63"/>
      <c r="B263" s="63"/>
      <c r="C263" s="63"/>
      <c r="E263" s="63"/>
      <c r="F263" s="63"/>
      <c r="G263" s="63"/>
      <c r="H263" s="63"/>
      <c r="I263" s="63"/>
      <c r="J263" s="63"/>
      <c r="L263" s="63"/>
      <c r="M263" s="63"/>
      <c r="N263" s="63"/>
      <c r="O263" s="63"/>
      <c r="P263" s="63"/>
      <c r="Q263" s="63"/>
      <c r="R263" s="63"/>
      <c r="S263" s="63"/>
      <c r="T263" s="63"/>
      <c r="U263" s="63"/>
      <c r="V263" s="63"/>
      <c r="W263" s="63"/>
      <c r="X263" s="63"/>
      <c r="Y263" s="63"/>
      <c r="Z263" s="63"/>
    </row>
    <row r="264" ht="15.75" customHeight="1">
      <c r="A264" s="63"/>
      <c r="B264" s="63"/>
      <c r="C264" s="63"/>
      <c r="E264" s="63"/>
      <c r="F264" s="63"/>
      <c r="G264" s="63"/>
      <c r="H264" s="63"/>
      <c r="I264" s="63"/>
      <c r="J264" s="63"/>
      <c r="L264" s="63"/>
      <c r="M264" s="63"/>
      <c r="N264" s="63"/>
      <c r="O264" s="63"/>
      <c r="P264" s="63"/>
      <c r="Q264" s="63"/>
      <c r="R264" s="63"/>
      <c r="S264" s="63"/>
      <c r="T264" s="63"/>
      <c r="U264" s="63"/>
      <c r="V264" s="63"/>
      <c r="W264" s="63"/>
      <c r="X264" s="63"/>
      <c r="Y264" s="63"/>
      <c r="Z264" s="63"/>
    </row>
    <row r="265" ht="15.75" customHeight="1">
      <c r="A265" s="63"/>
      <c r="B265" s="63"/>
      <c r="C265" s="63"/>
      <c r="E265" s="63"/>
      <c r="F265" s="63"/>
      <c r="G265" s="63"/>
      <c r="H265" s="63"/>
      <c r="I265" s="63"/>
      <c r="J265" s="63"/>
      <c r="L265" s="63"/>
      <c r="M265" s="63"/>
      <c r="N265" s="63"/>
      <c r="O265" s="63"/>
      <c r="P265" s="63"/>
      <c r="Q265" s="63"/>
      <c r="R265" s="63"/>
      <c r="S265" s="63"/>
      <c r="T265" s="63"/>
      <c r="U265" s="63"/>
      <c r="V265" s="63"/>
      <c r="W265" s="63"/>
      <c r="X265" s="63"/>
      <c r="Y265" s="63"/>
      <c r="Z265" s="63"/>
    </row>
    <row r="266" ht="15.75" customHeight="1">
      <c r="A266" s="63"/>
      <c r="B266" s="63"/>
      <c r="C266" s="63"/>
      <c r="E266" s="63"/>
      <c r="F266" s="63"/>
      <c r="G266" s="63"/>
      <c r="H266" s="63"/>
      <c r="I266" s="63"/>
      <c r="J266" s="63"/>
      <c r="L266" s="63"/>
      <c r="M266" s="63"/>
      <c r="N266" s="63"/>
      <c r="O266" s="63"/>
      <c r="P266" s="63"/>
      <c r="Q266" s="63"/>
      <c r="R266" s="63"/>
      <c r="S266" s="63"/>
      <c r="T266" s="63"/>
      <c r="U266" s="63"/>
      <c r="V266" s="63"/>
      <c r="W266" s="63"/>
      <c r="X266" s="63"/>
      <c r="Y266" s="63"/>
      <c r="Z266" s="63"/>
    </row>
    <row r="267" ht="15.75" customHeight="1">
      <c r="A267" s="63"/>
      <c r="B267" s="63"/>
      <c r="C267" s="63"/>
      <c r="E267" s="63"/>
      <c r="F267" s="63"/>
      <c r="G267" s="63"/>
      <c r="H267" s="63"/>
      <c r="I267" s="63"/>
      <c r="J267" s="63"/>
      <c r="L267" s="63"/>
      <c r="M267" s="63"/>
      <c r="N267" s="63"/>
      <c r="O267" s="63"/>
      <c r="P267" s="63"/>
      <c r="Q267" s="63"/>
      <c r="R267" s="63"/>
      <c r="S267" s="63"/>
      <c r="T267" s="63"/>
      <c r="U267" s="63"/>
      <c r="V267" s="63"/>
      <c r="W267" s="63"/>
      <c r="X267" s="63"/>
      <c r="Y267" s="63"/>
      <c r="Z267" s="63"/>
    </row>
    <row r="268" ht="15.75" customHeight="1">
      <c r="A268" s="63"/>
      <c r="B268" s="63"/>
      <c r="C268" s="63"/>
      <c r="E268" s="63"/>
      <c r="F268" s="63"/>
      <c r="G268" s="63"/>
      <c r="H268" s="63"/>
      <c r="I268" s="63"/>
      <c r="J268" s="63"/>
      <c r="L268" s="63"/>
      <c r="M268" s="63"/>
      <c r="N268" s="63"/>
      <c r="O268" s="63"/>
      <c r="P268" s="63"/>
      <c r="Q268" s="63"/>
      <c r="R268" s="63"/>
      <c r="S268" s="63"/>
      <c r="T268" s="63"/>
      <c r="U268" s="63"/>
      <c r="V268" s="63"/>
      <c r="W268" s="63"/>
      <c r="X268" s="63"/>
      <c r="Y268" s="63"/>
      <c r="Z268" s="63"/>
    </row>
    <row r="269" ht="15.75" customHeight="1">
      <c r="A269" s="63"/>
      <c r="B269" s="63"/>
      <c r="C269" s="63"/>
      <c r="E269" s="63"/>
      <c r="F269" s="63"/>
      <c r="G269" s="63"/>
      <c r="H269" s="63"/>
      <c r="I269" s="63"/>
      <c r="J269" s="63"/>
      <c r="L269" s="63"/>
      <c r="M269" s="63"/>
      <c r="N269" s="63"/>
      <c r="O269" s="63"/>
      <c r="P269" s="63"/>
      <c r="Q269" s="63"/>
      <c r="R269" s="63"/>
      <c r="S269" s="63"/>
      <c r="T269" s="63"/>
      <c r="U269" s="63"/>
      <c r="V269" s="63"/>
      <c r="W269" s="63"/>
      <c r="X269" s="63"/>
      <c r="Y269" s="63"/>
      <c r="Z269" s="63"/>
    </row>
    <row r="270" ht="15.75" customHeight="1">
      <c r="A270" s="63"/>
      <c r="B270" s="63"/>
      <c r="C270" s="63"/>
      <c r="E270" s="63"/>
      <c r="F270" s="63"/>
      <c r="G270" s="63"/>
      <c r="H270" s="63"/>
      <c r="I270" s="63"/>
      <c r="J270" s="63"/>
      <c r="L270" s="63"/>
      <c r="M270" s="63"/>
      <c r="N270" s="63"/>
      <c r="O270" s="63"/>
      <c r="P270" s="63"/>
      <c r="Q270" s="63"/>
      <c r="R270" s="63"/>
      <c r="S270" s="63"/>
      <c r="T270" s="63"/>
      <c r="U270" s="63"/>
      <c r="V270" s="63"/>
      <c r="W270" s="63"/>
      <c r="X270" s="63"/>
      <c r="Y270" s="63"/>
      <c r="Z270" s="63"/>
    </row>
    <row r="271" ht="15.75" customHeight="1">
      <c r="A271" s="63"/>
      <c r="B271" s="63"/>
      <c r="C271" s="63"/>
      <c r="E271" s="63"/>
      <c r="F271" s="63"/>
      <c r="G271" s="63"/>
      <c r="H271" s="63"/>
      <c r="I271" s="63"/>
      <c r="J271" s="63"/>
      <c r="L271" s="63"/>
      <c r="M271" s="63"/>
      <c r="N271" s="63"/>
      <c r="O271" s="63"/>
      <c r="P271" s="63"/>
      <c r="Q271" s="63"/>
      <c r="R271" s="63"/>
      <c r="S271" s="63"/>
      <c r="T271" s="63"/>
      <c r="U271" s="63"/>
      <c r="V271" s="63"/>
      <c r="W271" s="63"/>
      <c r="X271" s="63"/>
      <c r="Y271" s="63"/>
      <c r="Z271" s="63"/>
    </row>
    <row r="272" ht="15.75" customHeight="1">
      <c r="A272" s="63"/>
      <c r="B272" s="63"/>
      <c r="C272" s="63"/>
      <c r="E272" s="63"/>
      <c r="F272" s="63"/>
      <c r="G272" s="63"/>
      <c r="H272" s="63"/>
      <c r="I272" s="63"/>
      <c r="J272" s="63"/>
      <c r="L272" s="63"/>
      <c r="M272" s="63"/>
      <c r="N272" s="63"/>
      <c r="O272" s="63"/>
      <c r="P272" s="63"/>
      <c r="Q272" s="63"/>
      <c r="R272" s="63"/>
      <c r="S272" s="63"/>
      <c r="T272" s="63"/>
      <c r="U272" s="63"/>
      <c r="V272" s="63"/>
      <c r="W272" s="63"/>
      <c r="X272" s="63"/>
      <c r="Y272" s="63"/>
      <c r="Z272" s="63"/>
    </row>
    <row r="273" ht="15.75" customHeight="1">
      <c r="A273" s="63"/>
      <c r="B273" s="63"/>
      <c r="C273" s="63"/>
      <c r="E273" s="63"/>
      <c r="F273" s="63"/>
      <c r="G273" s="63"/>
      <c r="H273" s="63"/>
      <c r="I273" s="63"/>
      <c r="J273" s="63"/>
      <c r="L273" s="63"/>
      <c r="M273" s="63"/>
      <c r="N273" s="63"/>
      <c r="O273" s="63"/>
      <c r="P273" s="63"/>
      <c r="Q273" s="63"/>
      <c r="R273" s="63"/>
      <c r="S273" s="63"/>
      <c r="T273" s="63"/>
      <c r="U273" s="63"/>
      <c r="V273" s="63"/>
      <c r="W273" s="63"/>
      <c r="X273" s="63"/>
      <c r="Y273" s="63"/>
      <c r="Z273" s="63"/>
    </row>
    <row r="274" ht="15.75" customHeight="1">
      <c r="A274" s="63"/>
      <c r="B274" s="63"/>
      <c r="C274" s="63"/>
      <c r="E274" s="63"/>
      <c r="F274" s="63"/>
      <c r="G274" s="63"/>
      <c r="H274" s="63"/>
      <c r="I274" s="63"/>
      <c r="J274" s="63"/>
      <c r="L274" s="63"/>
      <c r="M274" s="63"/>
      <c r="N274" s="63"/>
      <c r="O274" s="63"/>
      <c r="P274" s="63"/>
      <c r="Q274" s="63"/>
      <c r="R274" s="63"/>
      <c r="S274" s="63"/>
      <c r="T274" s="63"/>
      <c r="U274" s="63"/>
      <c r="V274" s="63"/>
      <c r="W274" s="63"/>
      <c r="X274" s="63"/>
      <c r="Y274" s="63"/>
      <c r="Z274" s="63"/>
    </row>
    <row r="275" ht="15.75" customHeight="1">
      <c r="A275" s="63"/>
      <c r="B275" s="63"/>
      <c r="C275" s="63"/>
      <c r="E275" s="63"/>
      <c r="F275" s="63"/>
      <c r="G275" s="63"/>
      <c r="H275" s="63"/>
      <c r="I275" s="63"/>
      <c r="J275" s="63"/>
      <c r="L275" s="63"/>
      <c r="M275" s="63"/>
      <c r="N275" s="63"/>
      <c r="O275" s="63"/>
      <c r="P275" s="63"/>
      <c r="Q275" s="63"/>
      <c r="R275" s="63"/>
      <c r="S275" s="63"/>
      <c r="T275" s="63"/>
      <c r="U275" s="63"/>
      <c r="V275" s="63"/>
      <c r="W275" s="63"/>
      <c r="X275" s="63"/>
      <c r="Y275" s="63"/>
      <c r="Z275" s="63"/>
    </row>
    <row r="276" ht="15.75" customHeight="1">
      <c r="A276" s="63"/>
      <c r="B276" s="63"/>
      <c r="C276" s="63"/>
      <c r="E276" s="63"/>
      <c r="F276" s="63"/>
      <c r="G276" s="63"/>
      <c r="H276" s="63"/>
      <c r="I276" s="63"/>
      <c r="J276" s="63"/>
      <c r="L276" s="63"/>
      <c r="M276" s="63"/>
      <c r="N276" s="63"/>
      <c r="O276" s="63"/>
      <c r="P276" s="63"/>
      <c r="Q276" s="63"/>
      <c r="R276" s="63"/>
      <c r="S276" s="63"/>
      <c r="T276" s="63"/>
      <c r="U276" s="63"/>
      <c r="V276" s="63"/>
      <c r="W276" s="63"/>
      <c r="X276" s="63"/>
      <c r="Y276" s="63"/>
      <c r="Z276" s="63"/>
    </row>
    <row r="277" ht="15.75" customHeight="1">
      <c r="A277" s="63"/>
      <c r="B277" s="63"/>
      <c r="C277" s="63"/>
      <c r="E277" s="63"/>
      <c r="F277" s="63"/>
      <c r="G277" s="63"/>
      <c r="H277" s="63"/>
      <c r="I277" s="63"/>
      <c r="J277" s="63"/>
      <c r="L277" s="63"/>
      <c r="M277" s="63"/>
      <c r="N277" s="63"/>
      <c r="O277" s="63"/>
      <c r="P277" s="63"/>
      <c r="Q277" s="63"/>
      <c r="R277" s="63"/>
      <c r="S277" s="63"/>
      <c r="T277" s="63"/>
      <c r="U277" s="63"/>
      <c r="V277" s="63"/>
      <c r="W277" s="63"/>
      <c r="X277" s="63"/>
      <c r="Y277" s="63"/>
      <c r="Z277" s="63"/>
    </row>
    <row r="278" ht="15.75" customHeight="1">
      <c r="A278" s="63"/>
      <c r="B278" s="63"/>
      <c r="C278" s="63"/>
      <c r="E278" s="63"/>
      <c r="F278" s="63"/>
      <c r="G278" s="63"/>
      <c r="H278" s="63"/>
      <c r="I278" s="63"/>
      <c r="J278" s="63"/>
      <c r="L278" s="63"/>
      <c r="M278" s="63"/>
      <c r="N278" s="63"/>
      <c r="O278" s="63"/>
      <c r="P278" s="63"/>
      <c r="Q278" s="63"/>
      <c r="R278" s="63"/>
      <c r="S278" s="63"/>
      <c r="T278" s="63"/>
      <c r="U278" s="63"/>
      <c r="V278" s="63"/>
      <c r="W278" s="63"/>
      <c r="X278" s="63"/>
      <c r="Y278" s="63"/>
      <c r="Z278" s="63"/>
    </row>
    <row r="279" ht="15.75" customHeight="1">
      <c r="A279" s="63"/>
      <c r="B279" s="63"/>
      <c r="C279" s="63"/>
      <c r="E279" s="63"/>
      <c r="F279" s="63"/>
      <c r="G279" s="63"/>
      <c r="H279" s="63"/>
      <c r="I279" s="63"/>
      <c r="J279" s="63"/>
      <c r="L279" s="63"/>
      <c r="M279" s="63"/>
      <c r="N279" s="63"/>
      <c r="O279" s="63"/>
      <c r="P279" s="63"/>
      <c r="Q279" s="63"/>
      <c r="R279" s="63"/>
      <c r="S279" s="63"/>
      <c r="T279" s="63"/>
      <c r="U279" s="63"/>
      <c r="V279" s="63"/>
      <c r="W279" s="63"/>
      <c r="X279" s="63"/>
      <c r="Y279" s="63"/>
      <c r="Z279" s="63"/>
    </row>
    <row r="280" ht="15.75" customHeight="1">
      <c r="A280" s="63"/>
      <c r="B280" s="63"/>
      <c r="C280" s="63"/>
      <c r="E280" s="63"/>
      <c r="F280" s="63"/>
      <c r="G280" s="63"/>
      <c r="H280" s="63"/>
      <c r="I280" s="63"/>
      <c r="J280" s="63"/>
      <c r="L280" s="63"/>
      <c r="M280" s="63"/>
      <c r="N280" s="63"/>
      <c r="O280" s="63"/>
      <c r="P280" s="63"/>
      <c r="Q280" s="63"/>
      <c r="R280" s="63"/>
      <c r="S280" s="63"/>
      <c r="T280" s="63"/>
      <c r="U280" s="63"/>
      <c r="V280" s="63"/>
      <c r="W280" s="63"/>
      <c r="X280" s="63"/>
      <c r="Y280" s="63"/>
      <c r="Z280" s="63"/>
    </row>
    <row r="281" ht="15.75" customHeight="1">
      <c r="A281" s="63"/>
      <c r="B281" s="63"/>
      <c r="C281" s="63"/>
      <c r="E281" s="63"/>
      <c r="F281" s="63"/>
      <c r="G281" s="63"/>
      <c r="H281" s="63"/>
      <c r="I281" s="63"/>
      <c r="J281" s="63"/>
      <c r="L281" s="63"/>
      <c r="M281" s="63"/>
      <c r="N281" s="63"/>
      <c r="O281" s="63"/>
      <c r="P281" s="63"/>
      <c r="Q281" s="63"/>
      <c r="R281" s="63"/>
      <c r="S281" s="63"/>
      <c r="T281" s="63"/>
      <c r="U281" s="63"/>
      <c r="V281" s="63"/>
      <c r="W281" s="63"/>
      <c r="X281" s="63"/>
      <c r="Y281" s="63"/>
      <c r="Z281" s="63"/>
    </row>
    <row r="282" ht="15.75" customHeight="1">
      <c r="A282" s="63"/>
      <c r="B282" s="63"/>
      <c r="C282" s="63"/>
      <c r="E282" s="63"/>
      <c r="F282" s="63"/>
      <c r="G282" s="63"/>
      <c r="H282" s="63"/>
      <c r="I282" s="63"/>
      <c r="J282" s="63"/>
      <c r="L282" s="63"/>
      <c r="M282" s="63"/>
      <c r="N282" s="63"/>
      <c r="O282" s="63"/>
      <c r="P282" s="63"/>
      <c r="Q282" s="63"/>
      <c r="R282" s="63"/>
      <c r="S282" s="63"/>
      <c r="T282" s="63"/>
      <c r="U282" s="63"/>
      <c r="V282" s="63"/>
      <c r="W282" s="63"/>
      <c r="X282" s="63"/>
      <c r="Y282" s="63"/>
      <c r="Z282" s="63"/>
    </row>
    <row r="283" ht="15.75" customHeight="1">
      <c r="A283" s="63"/>
      <c r="B283" s="63"/>
      <c r="C283" s="63"/>
      <c r="E283" s="63"/>
      <c r="F283" s="63"/>
      <c r="G283" s="63"/>
      <c r="H283" s="63"/>
      <c r="I283" s="63"/>
      <c r="J283" s="63"/>
      <c r="L283" s="63"/>
      <c r="M283" s="63"/>
      <c r="N283" s="63"/>
      <c r="O283" s="63"/>
      <c r="P283" s="63"/>
      <c r="Q283" s="63"/>
      <c r="R283" s="63"/>
      <c r="S283" s="63"/>
      <c r="T283" s="63"/>
      <c r="U283" s="63"/>
      <c r="V283" s="63"/>
      <c r="W283" s="63"/>
      <c r="X283" s="63"/>
      <c r="Y283" s="63"/>
      <c r="Z283" s="63"/>
    </row>
    <row r="284" ht="15.75" customHeight="1">
      <c r="A284" s="63"/>
      <c r="B284" s="63"/>
      <c r="C284" s="63"/>
      <c r="E284" s="63"/>
      <c r="F284" s="63"/>
      <c r="G284" s="63"/>
      <c r="H284" s="63"/>
      <c r="I284" s="63"/>
      <c r="J284" s="63"/>
      <c r="L284" s="63"/>
      <c r="M284" s="63"/>
      <c r="N284" s="63"/>
      <c r="O284" s="63"/>
      <c r="P284" s="63"/>
      <c r="Q284" s="63"/>
      <c r="R284" s="63"/>
      <c r="S284" s="63"/>
      <c r="T284" s="63"/>
      <c r="U284" s="63"/>
      <c r="V284" s="63"/>
      <c r="W284" s="63"/>
      <c r="X284" s="63"/>
      <c r="Y284" s="63"/>
      <c r="Z284" s="63"/>
    </row>
    <row r="285" ht="15.75" customHeight="1">
      <c r="A285" s="63"/>
      <c r="B285" s="63"/>
      <c r="C285" s="63"/>
      <c r="E285" s="63"/>
      <c r="F285" s="63"/>
      <c r="G285" s="63"/>
      <c r="H285" s="63"/>
      <c r="I285" s="63"/>
      <c r="J285" s="63"/>
      <c r="L285" s="63"/>
      <c r="M285" s="63"/>
      <c r="N285" s="63"/>
      <c r="O285" s="63"/>
      <c r="P285" s="63"/>
      <c r="Q285" s="63"/>
      <c r="R285" s="63"/>
      <c r="S285" s="63"/>
      <c r="T285" s="63"/>
      <c r="U285" s="63"/>
      <c r="V285" s="63"/>
      <c r="W285" s="63"/>
      <c r="X285" s="63"/>
      <c r="Y285" s="63"/>
      <c r="Z285" s="63"/>
    </row>
    <row r="286" ht="15.75" customHeight="1">
      <c r="A286" s="63"/>
      <c r="B286" s="63"/>
      <c r="C286" s="63"/>
      <c r="E286" s="63"/>
      <c r="F286" s="63"/>
      <c r="G286" s="63"/>
      <c r="H286" s="63"/>
      <c r="I286" s="63"/>
      <c r="J286" s="63"/>
      <c r="L286" s="63"/>
      <c r="M286" s="63"/>
      <c r="N286" s="63"/>
      <c r="O286" s="63"/>
      <c r="P286" s="63"/>
      <c r="Q286" s="63"/>
      <c r="R286" s="63"/>
      <c r="S286" s="63"/>
      <c r="T286" s="63"/>
      <c r="U286" s="63"/>
      <c r="V286" s="63"/>
      <c r="W286" s="63"/>
      <c r="X286" s="63"/>
      <c r="Y286" s="63"/>
      <c r="Z286" s="63"/>
    </row>
    <row r="287" ht="15.75" customHeight="1">
      <c r="A287" s="63"/>
      <c r="B287" s="63"/>
      <c r="C287" s="63"/>
      <c r="E287" s="63"/>
      <c r="F287" s="63"/>
      <c r="G287" s="63"/>
      <c r="H287" s="63"/>
      <c r="I287" s="63"/>
      <c r="J287" s="63"/>
      <c r="L287" s="63"/>
      <c r="M287" s="63"/>
      <c r="N287" s="63"/>
      <c r="O287" s="63"/>
      <c r="P287" s="63"/>
      <c r="Q287" s="63"/>
      <c r="R287" s="63"/>
      <c r="S287" s="63"/>
      <c r="T287" s="63"/>
      <c r="U287" s="63"/>
      <c r="V287" s="63"/>
      <c r="W287" s="63"/>
      <c r="X287" s="63"/>
      <c r="Y287" s="63"/>
      <c r="Z287" s="63"/>
    </row>
    <row r="288" ht="15.75" customHeight="1">
      <c r="A288" s="63"/>
      <c r="B288" s="63"/>
      <c r="C288" s="63"/>
      <c r="E288" s="63"/>
      <c r="F288" s="63"/>
      <c r="G288" s="63"/>
      <c r="H288" s="63"/>
      <c r="I288" s="63"/>
      <c r="J288" s="63"/>
      <c r="L288" s="63"/>
      <c r="M288" s="63"/>
      <c r="N288" s="63"/>
      <c r="O288" s="63"/>
      <c r="P288" s="63"/>
      <c r="Q288" s="63"/>
      <c r="R288" s="63"/>
      <c r="S288" s="63"/>
      <c r="T288" s="63"/>
      <c r="U288" s="63"/>
      <c r="V288" s="63"/>
      <c r="W288" s="63"/>
      <c r="X288" s="63"/>
      <c r="Y288" s="63"/>
      <c r="Z288" s="63"/>
    </row>
    <row r="289" ht="15.75" customHeight="1">
      <c r="A289" s="63"/>
      <c r="B289" s="63"/>
      <c r="C289" s="63"/>
      <c r="E289" s="63"/>
      <c r="F289" s="63"/>
      <c r="G289" s="63"/>
      <c r="H289" s="63"/>
      <c r="I289" s="63"/>
      <c r="J289" s="63"/>
      <c r="L289" s="63"/>
      <c r="M289" s="63"/>
      <c r="N289" s="63"/>
      <c r="O289" s="63"/>
      <c r="P289" s="63"/>
      <c r="Q289" s="63"/>
      <c r="R289" s="63"/>
      <c r="S289" s="63"/>
      <c r="T289" s="63"/>
      <c r="U289" s="63"/>
      <c r="V289" s="63"/>
      <c r="W289" s="63"/>
      <c r="X289" s="63"/>
      <c r="Y289" s="63"/>
      <c r="Z289" s="63"/>
    </row>
    <row r="290" ht="15.75" customHeight="1">
      <c r="A290" s="63"/>
      <c r="B290" s="63"/>
      <c r="C290" s="63"/>
      <c r="E290" s="63"/>
      <c r="F290" s="63"/>
      <c r="G290" s="63"/>
      <c r="H290" s="63"/>
      <c r="I290" s="63"/>
      <c r="J290" s="63"/>
      <c r="L290" s="63"/>
      <c r="M290" s="63"/>
      <c r="N290" s="63"/>
      <c r="O290" s="63"/>
      <c r="P290" s="63"/>
      <c r="Q290" s="63"/>
      <c r="R290" s="63"/>
      <c r="S290" s="63"/>
      <c r="T290" s="63"/>
      <c r="U290" s="63"/>
      <c r="V290" s="63"/>
      <c r="W290" s="63"/>
      <c r="X290" s="63"/>
      <c r="Y290" s="63"/>
      <c r="Z290" s="63"/>
    </row>
    <row r="291" ht="15.75" customHeight="1">
      <c r="A291" s="63"/>
      <c r="B291" s="63"/>
      <c r="C291" s="63"/>
      <c r="E291" s="63"/>
      <c r="F291" s="63"/>
      <c r="G291" s="63"/>
      <c r="H291" s="63"/>
      <c r="I291" s="63"/>
      <c r="J291" s="63"/>
      <c r="L291" s="63"/>
      <c r="M291" s="63"/>
      <c r="N291" s="63"/>
      <c r="O291" s="63"/>
      <c r="P291" s="63"/>
      <c r="Q291" s="63"/>
      <c r="R291" s="63"/>
      <c r="S291" s="63"/>
      <c r="T291" s="63"/>
      <c r="U291" s="63"/>
      <c r="V291" s="63"/>
      <c r="W291" s="63"/>
      <c r="X291" s="63"/>
      <c r="Y291" s="63"/>
      <c r="Z291" s="63"/>
    </row>
    <row r="292" ht="15.75" customHeight="1">
      <c r="A292" s="63"/>
      <c r="B292" s="63"/>
      <c r="C292" s="63"/>
      <c r="E292" s="63"/>
      <c r="F292" s="63"/>
      <c r="G292" s="63"/>
      <c r="H292" s="63"/>
      <c r="I292" s="63"/>
      <c r="J292" s="63"/>
      <c r="L292" s="63"/>
      <c r="M292" s="63"/>
      <c r="N292" s="63"/>
      <c r="O292" s="63"/>
      <c r="P292" s="63"/>
      <c r="Q292" s="63"/>
      <c r="R292" s="63"/>
      <c r="S292" s="63"/>
      <c r="T292" s="63"/>
      <c r="U292" s="63"/>
      <c r="V292" s="63"/>
      <c r="W292" s="63"/>
      <c r="X292" s="63"/>
      <c r="Y292" s="63"/>
      <c r="Z292" s="63"/>
    </row>
    <row r="293" ht="15.75" customHeight="1">
      <c r="A293" s="63"/>
      <c r="B293" s="63"/>
      <c r="C293" s="63"/>
      <c r="E293" s="63"/>
      <c r="F293" s="63"/>
      <c r="G293" s="63"/>
      <c r="H293" s="63"/>
      <c r="I293" s="63"/>
      <c r="J293" s="63"/>
      <c r="L293" s="63"/>
      <c r="M293" s="63"/>
      <c r="N293" s="63"/>
      <c r="O293" s="63"/>
      <c r="P293" s="63"/>
      <c r="Q293" s="63"/>
      <c r="R293" s="63"/>
      <c r="S293" s="63"/>
      <c r="T293" s="63"/>
      <c r="U293" s="63"/>
      <c r="V293" s="63"/>
      <c r="W293" s="63"/>
      <c r="X293" s="63"/>
      <c r="Y293" s="63"/>
      <c r="Z293" s="63"/>
    </row>
    <row r="294" ht="15.75" customHeight="1">
      <c r="A294" s="63"/>
      <c r="B294" s="63"/>
      <c r="C294" s="63"/>
      <c r="E294" s="63"/>
      <c r="F294" s="63"/>
      <c r="G294" s="63"/>
      <c r="H294" s="63"/>
      <c r="I294" s="63"/>
      <c r="J294" s="63"/>
      <c r="L294" s="63"/>
      <c r="M294" s="63"/>
      <c r="N294" s="63"/>
      <c r="O294" s="63"/>
      <c r="P294" s="63"/>
      <c r="Q294" s="63"/>
      <c r="R294" s="63"/>
      <c r="S294" s="63"/>
      <c r="T294" s="63"/>
      <c r="U294" s="63"/>
      <c r="V294" s="63"/>
      <c r="W294" s="63"/>
      <c r="X294" s="63"/>
      <c r="Y294" s="63"/>
      <c r="Z294" s="63"/>
    </row>
    <row r="295" ht="15.75" customHeight="1">
      <c r="A295" s="63"/>
      <c r="B295" s="63"/>
      <c r="C295" s="63"/>
      <c r="E295" s="63"/>
      <c r="F295" s="63"/>
      <c r="G295" s="63"/>
      <c r="H295" s="63"/>
      <c r="I295" s="63"/>
      <c r="J295" s="63"/>
      <c r="L295" s="63"/>
      <c r="M295" s="63"/>
      <c r="N295" s="63"/>
      <c r="O295" s="63"/>
      <c r="P295" s="63"/>
      <c r="Q295" s="63"/>
      <c r="R295" s="63"/>
      <c r="S295" s="63"/>
      <c r="T295" s="63"/>
      <c r="U295" s="63"/>
      <c r="V295" s="63"/>
      <c r="W295" s="63"/>
      <c r="X295" s="63"/>
      <c r="Y295" s="63"/>
      <c r="Z295" s="63"/>
    </row>
    <row r="296" ht="15.75" customHeight="1">
      <c r="A296" s="63"/>
      <c r="B296" s="63"/>
      <c r="C296" s="63"/>
      <c r="E296" s="63"/>
      <c r="F296" s="63"/>
      <c r="G296" s="63"/>
      <c r="H296" s="63"/>
      <c r="I296" s="63"/>
      <c r="J296" s="63"/>
      <c r="L296" s="63"/>
      <c r="M296" s="63"/>
      <c r="N296" s="63"/>
      <c r="O296" s="63"/>
      <c r="P296" s="63"/>
      <c r="Q296" s="63"/>
      <c r="R296" s="63"/>
      <c r="S296" s="63"/>
      <c r="T296" s="63"/>
      <c r="U296" s="63"/>
      <c r="V296" s="63"/>
      <c r="W296" s="63"/>
      <c r="X296" s="63"/>
      <c r="Y296" s="63"/>
      <c r="Z296" s="63"/>
    </row>
    <row r="297" ht="15.75" customHeight="1">
      <c r="A297" s="63"/>
      <c r="B297" s="63"/>
      <c r="C297" s="63"/>
      <c r="E297" s="63"/>
      <c r="F297" s="63"/>
      <c r="G297" s="63"/>
      <c r="H297" s="63"/>
      <c r="I297" s="63"/>
      <c r="J297" s="63"/>
      <c r="L297" s="63"/>
      <c r="M297" s="63"/>
      <c r="N297" s="63"/>
      <c r="O297" s="63"/>
      <c r="P297" s="63"/>
      <c r="Q297" s="63"/>
      <c r="R297" s="63"/>
      <c r="S297" s="63"/>
      <c r="T297" s="63"/>
      <c r="U297" s="63"/>
      <c r="V297" s="63"/>
      <c r="W297" s="63"/>
      <c r="X297" s="63"/>
      <c r="Y297" s="63"/>
      <c r="Z297" s="63"/>
    </row>
    <row r="298" ht="15.75" customHeight="1">
      <c r="A298" s="63"/>
      <c r="B298" s="63"/>
      <c r="C298" s="63"/>
      <c r="E298" s="63"/>
      <c r="F298" s="63"/>
      <c r="G298" s="63"/>
      <c r="H298" s="63"/>
      <c r="I298" s="63"/>
      <c r="J298" s="63"/>
      <c r="L298" s="63"/>
      <c r="M298" s="63"/>
      <c r="N298" s="63"/>
      <c r="O298" s="63"/>
      <c r="P298" s="63"/>
      <c r="Q298" s="63"/>
      <c r="R298" s="63"/>
      <c r="S298" s="63"/>
      <c r="T298" s="63"/>
      <c r="U298" s="63"/>
      <c r="V298" s="63"/>
      <c r="W298" s="63"/>
      <c r="X298" s="63"/>
      <c r="Y298" s="63"/>
      <c r="Z298" s="63"/>
    </row>
    <row r="299" ht="15.75" customHeight="1">
      <c r="A299" s="63"/>
      <c r="B299" s="63"/>
      <c r="C299" s="63"/>
      <c r="E299" s="63"/>
      <c r="F299" s="63"/>
      <c r="G299" s="63"/>
      <c r="H299" s="63"/>
      <c r="I299" s="63"/>
      <c r="J299" s="63"/>
      <c r="L299" s="63"/>
      <c r="M299" s="63"/>
      <c r="N299" s="63"/>
      <c r="O299" s="63"/>
      <c r="P299" s="63"/>
      <c r="Q299" s="63"/>
      <c r="R299" s="63"/>
      <c r="S299" s="63"/>
      <c r="T299" s="63"/>
      <c r="U299" s="63"/>
      <c r="V299" s="63"/>
      <c r="W299" s="63"/>
      <c r="X299" s="63"/>
      <c r="Y299" s="63"/>
      <c r="Z299" s="63"/>
    </row>
    <row r="300" ht="15.75" customHeight="1">
      <c r="A300" s="63"/>
      <c r="B300" s="63"/>
      <c r="C300" s="63"/>
      <c r="E300" s="63"/>
      <c r="F300" s="63"/>
      <c r="G300" s="63"/>
      <c r="H300" s="63"/>
      <c r="I300" s="63"/>
      <c r="J300" s="63"/>
      <c r="L300" s="63"/>
      <c r="M300" s="63"/>
      <c r="N300" s="63"/>
      <c r="O300" s="63"/>
      <c r="P300" s="63"/>
      <c r="Q300" s="63"/>
      <c r="R300" s="63"/>
      <c r="S300" s="63"/>
      <c r="T300" s="63"/>
      <c r="U300" s="63"/>
      <c r="V300" s="63"/>
      <c r="W300" s="63"/>
      <c r="X300" s="63"/>
      <c r="Y300" s="63"/>
      <c r="Z300" s="63"/>
    </row>
    <row r="301" ht="15.75" customHeight="1">
      <c r="A301" s="63"/>
      <c r="B301" s="63"/>
      <c r="C301" s="63"/>
      <c r="E301" s="63"/>
      <c r="F301" s="63"/>
      <c r="G301" s="63"/>
      <c r="H301" s="63"/>
      <c r="I301" s="63"/>
      <c r="J301" s="63"/>
      <c r="L301" s="63"/>
      <c r="M301" s="63"/>
      <c r="N301" s="63"/>
      <c r="O301" s="63"/>
      <c r="P301" s="63"/>
      <c r="Q301" s="63"/>
      <c r="R301" s="63"/>
      <c r="S301" s="63"/>
      <c r="T301" s="63"/>
      <c r="U301" s="63"/>
      <c r="V301" s="63"/>
      <c r="W301" s="63"/>
      <c r="X301" s="63"/>
      <c r="Y301" s="63"/>
      <c r="Z301" s="63"/>
    </row>
    <row r="302" ht="15.75" customHeight="1">
      <c r="A302" s="63"/>
      <c r="B302" s="63"/>
      <c r="C302" s="63"/>
      <c r="E302" s="63"/>
      <c r="F302" s="63"/>
      <c r="G302" s="63"/>
      <c r="H302" s="63"/>
      <c r="I302" s="63"/>
      <c r="J302" s="63"/>
      <c r="L302" s="63"/>
      <c r="M302" s="63"/>
      <c r="N302" s="63"/>
      <c r="O302" s="63"/>
      <c r="P302" s="63"/>
      <c r="Q302" s="63"/>
      <c r="R302" s="63"/>
      <c r="S302" s="63"/>
      <c r="T302" s="63"/>
      <c r="U302" s="63"/>
      <c r="V302" s="63"/>
      <c r="W302" s="63"/>
      <c r="X302" s="63"/>
      <c r="Y302" s="63"/>
      <c r="Z302" s="63"/>
    </row>
    <row r="303" ht="15.75" customHeight="1">
      <c r="A303" s="63"/>
      <c r="B303" s="63"/>
      <c r="C303" s="63"/>
      <c r="E303" s="63"/>
      <c r="F303" s="63"/>
      <c r="G303" s="63"/>
      <c r="H303" s="63"/>
      <c r="I303" s="63"/>
      <c r="J303" s="63"/>
      <c r="L303" s="63"/>
      <c r="M303" s="63"/>
      <c r="N303" s="63"/>
      <c r="O303" s="63"/>
      <c r="P303" s="63"/>
      <c r="Q303" s="63"/>
      <c r="R303" s="63"/>
      <c r="S303" s="63"/>
      <c r="T303" s="63"/>
      <c r="U303" s="63"/>
      <c r="V303" s="63"/>
      <c r="W303" s="63"/>
      <c r="X303" s="63"/>
      <c r="Y303" s="63"/>
      <c r="Z303" s="63"/>
    </row>
    <row r="304" ht="15.75" customHeight="1">
      <c r="A304" s="63"/>
      <c r="B304" s="63"/>
      <c r="C304" s="63"/>
      <c r="E304" s="63"/>
      <c r="F304" s="63"/>
      <c r="G304" s="63"/>
      <c r="H304" s="63"/>
      <c r="I304" s="63"/>
      <c r="J304" s="63"/>
      <c r="L304" s="63"/>
      <c r="M304" s="63"/>
      <c r="N304" s="63"/>
      <c r="O304" s="63"/>
      <c r="P304" s="63"/>
      <c r="Q304" s="63"/>
      <c r="R304" s="63"/>
      <c r="S304" s="63"/>
      <c r="T304" s="63"/>
      <c r="U304" s="63"/>
      <c r="V304" s="63"/>
      <c r="W304" s="63"/>
      <c r="X304" s="63"/>
      <c r="Y304" s="63"/>
      <c r="Z304" s="63"/>
    </row>
    <row r="305" ht="15.75" customHeight="1">
      <c r="A305" s="63"/>
      <c r="B305" s="63"/>
      <c r="C305" s="63"/>
      <c r="E305" s="63"/>
      <c r="F305" s="63"/>
      <c r="G305" s="63"/>
      <c r="H305" s="63"/>
      <c r="I305" s="63"/>
      <c r="J305" s="63"/>
      <c r="L305" s="63"/>
      <c r="M305" s="63"/>
      <c r="N305" s="63"/>
      <c r="O305" s="63"/>
      <c r="P305" s="63"/>
      <c r="Q305" s="63"/>
      <c r="R305" s="63"/>
      <c r="S305" s="63"/>
      <c r="T305" s="63"/>
      <c r="U305" s="63"/>
      <c r="V305" s="63"/>
      <c r="W305" s="63"/>
      <c r="X305" s="63"/>
      <c r="Y305" s="63"/>
      <c r="Z305" s="63"/>
    </row>
    <row r="306" ht="15.75" customHeight="1">
      <c r="A306" s="63"/>
      <c r="B306" s="63"/>
      <c r="C306" s="63"/>
      <c r="E306" s="63"/>
      <c r="F306" s="63"/>
      <c r="G306" s="63"/>
      <c r="H306" s="63"/>
      <c r="I306" s="63"/>
      <c r="J306" s="63"/>
      <c r="L306" s="63"/>
      <c r="M306" s="63"/>
      <c r="N306" s="63"/>
      <c r="O306" s="63"/>
      <c r="P306" s="63"/>
      <c r="Q306" s="63"/>
      <c r="R306" s="63"/>
      <c r="S306" s="63"/>
      <c r="T306" s="63"/>
      <c r="U306" s="63"/>
      <c r="V306" s="63"/>
      <c r="W306" s="63"/>
      <c r="X306" s="63"/>
      <c r="Y306" s="63"/>
      <c r="Z306" s="63"/>
    </row>
    <row r="307" ht="15.75" customHeight="1">
      <c r="A307" s="63"/>
      <c r="B307" s="63"/>
      <c r="C307" s="63"/>
      <c r="E307" s="63"/>
      <c r="F307" s="63"/>
      <c r="G307" s="63"/>
      <c r="H307" s="63"/>
      <c r="I307" s="63"/>
      <c r="J307" s="63"/>
      <c r="L307" s="63"/>
      <c r="M307" s="63"/>
      <c r="N307" s="63"/>
      <c r="O307" s="63"/>
      <c r="P307" s="63"/>
      <c r="Q307" s="63"/>
      <c r="R307" s="63"/>
      <c r="S307" s="63"/>
      <c r="T307" s="63"/>
      <c r="U307" s="63"/>
      <c r="V307" s="63"/>
      <c r="W307" s="63"/>
      <c r="X307" s="63"/>
      <c r="Y307" s="63"/>
      <c r="Z307" s="63"/>
    </row>
    <row r="308" ht="15.75" customHeight="1">
      <c r="A308" s="63"/>
      <c r="B308" s="63"/>
      <c r="C308" s="63"/>
      <c r="E308" s="63"/>
      <c r="F308" s="63"/>
      <c r="G308" s="63"/>
      <c r="H308" s="63"/>
      <c r="I308" s="63"/>
      <c r="J308" s="63"/>
      <c r="L308" s="63"/>
      <c r="M308" s="63"/>
      <c r="N308" s="63"/>
      <c r="O308" s="63"/>
      <c r="P308" s="63"/>
      <c r="Q308" s="63"/>
      <c r="R308" s="63"/>
      <c r="S308" s="63"/>
      <c r="T308" s="63"/>
      <c r="U308" s="63"/>
      <c r="V308" s="63"/>
      <c r="W308" s="63"/>
      <c r="X308" s="63"/>
      <c r="Y308" s="63"/>
      <c r="Z308" s="63"/>
    </row>
    <row r="309" ht="15.75" customHeight="1">
      <c r="A309" s="63"/>
      <c r="B309" s="63"/>
      <c r="C309" s="63"/>
      <c r="E309" s="63"/>
      <c r="F309" s="63"/>
      <c r="G309" s="63"/>
      <c r="H309" s="63"/>
      <c r="I309" s="63"/>
      <c r="J309" s="63"/>
      <c r="L309" s="63"/>
      <c r="M309" s="63"/>
      <c r="N309" s="63"/>
      <c r="O309" s="63"/>
      <c r="P309" s="63"/>
      <c r="Q309" s="63"/>
      <c r="R309" s="63"/>
      <c r="S309" s="63"/>
      <c r="T309" s="63"/>
      <c r="U309" s="63"/>
      <c r="V309" s="63"/>
      <c r="W309" s="63"/>
      <c r="X309" s="63"/>
      <c r="Y309" s="63"/>
      <c r="Z309" s="63"/>
    </row>
    <row r="310" ht="15.75" customHeight="1">
      <c r="A310" s="63"/>
      <c r="B310" s="63"/>
      <c r="C310" s="63"/>
      <c r="E310" s="63"/>
      <c r="F310" s="63"/>
      <c r="G310" s="63"/>
      <c r="H310" s="63"/>
      <c r="I310" s="63"/>
      <c r="J310" s="63"/>
      <c r="L310" s="63"/>
      <c r="M310" s="63"/>
      <c r="N310" s="63"/>
      <c r="O310" s="63"/>
      <c r="P310" s="63"/>
      <c r="Q310" s="63"/>
      <c r="R310" s="63"/>
      <c r="S310" s="63"/>
      <c r="T310" s="63"/>
      <c r="U310" s="63"/>
      <c r="V310" s="63"/>
      <c r="W310" s="63"/>
      <c r="X310" s="63"/>
      <c r="Y310" s="63"/>
      <c r="Z310" s="63"/>
    </row>
    <row r="311" ht="15.75" customHeight="1">
      <c r="A311" s="63"/>
      <c r="B311" s="63"/>
      <c r="C311" s="63"/>
      <c r="E311" s="63"/>
      <c r="F311" s="63"/>
      <c r="G311" s="63"/>
      <c r="H311" s="63"/>
      <c r="I311" s="63"/>
      <c r="J311" s="63"/>
      <c r="L311" s="63"/>
      <c r="M311" s="63"/>
      <c r="N311" s="63"/>
      <c r="O311" s="63"/>
      <c r="P311" s="63"/>
      <c r="Q311" s="63"/>
      <c r="R311" s="63"/>
      <c r="S311" s="63"/>
      <c r="T311" s="63"/>
      <c r="U311" s="63"/>
      <c r="V311" s="63"/>
      <c r="W311" s="63"/>
      <c r="X311" s="63"/>
      <c r="Y311" s="63"/>
      <c r="Z311" s="63"/>
    </row>
    <row r="312" ht="15.75" customHeight="1">
      <c r="A312" s="63"/>
      <c r="B312" s="63"/>
      <c r="C312" s="63"/>
      <c r="E312" s="63"/>
      <c r="F312" s="63"/>
      <c r="G312" s="63"/>
      <c r="H312" s="63"/>
      <c r="I312" s="63"/>
      <c r="J312" s="63"/>
      <c r="L312" s="63"/>
      <c r="M312" s="63"/>
      <c r="N312" s="63"/>
      <c r="O312" s="63"/>
      <c r="P312" s="63"/>
      <c r="Q312" s="63"/>
      <c r="R312" s="63"/>
      <c r="S312" s="63"/>
      <c r="T312" s="63"/>
      <c r="U312" s="63"/>
      <c r="V312" s="63"/>
      <c r="W312" s="63"/>
      <c r="X312" s="63"/>
      <c r="Y312" s="63"/>
      <c r="Z312" s="63"/>
    </row>
    <row r="313" ht="15.75" customHeight="1">
      <c r="A313" s="63"/>
      <c r="B313" s="63"/>
      <c r="C313" s="63"/>
      <c r="E313" s="63"/>
      <c r="F313" s="63"/>
      <c r="G313" s="63"/>
      <c r="H313" s="63"/>
      <c r="I313" s="63"/>
      <c r="J313" s="63"/>
      <c r="L313" s="63"/>
      <c r="M313" s="63"/>
      <c r="N313" s="63"/>
      <c r="O313" s="63"/>
      <c r="P313" s="63"/>
      <c r="Q313" s="63"/>
      <c r="R313" s="63"/>
      <c r="S313" s="63"/>
      <c r="T313" s="63"/>
      <c r="U313" s="63"/>
      <c r="V313" s="63"/>
      <c r="W313" s="63"/>
      <c r="X313" s="63"/>
      <c r="Y313" s="63"/>
      <c r="Z313" s="63"/>
    </row>
    <row r="314" ht="15.75" customHeight="1">
      <c r="A314" s="63"/>
      <c r="B314" s="63"/>
      <c r="C314" s="63"/>
      <c r="E314" s="63"/>
      <c r="F314" s="63"/>
      <c r="G314" s="63"/>
      <c r="H314" s="63"/>
      <c r="I314" s="63"/>
      <c r="J314" s="63"/>
      <c r="L314" s="63"/>
      <c r="M314" s="63"/>
      <c r="N314" s="63"/>
      <c r="O314" s="63"/>
      <c r="P314" s="63"/>
      <c r="Q314" s="63"/>
      <c r="R314" s="63"/>
      <c r="S314" s="63"/>
      <c r="T314" s="63"/>
      <c r="U314" s="63"/>
      <c r="V314" s="63"/>
      <c r="W314" s="63"/>
      <c r="X314" s="63"/>
      <c r="Y314" s="63"/>
      <c r="Z314" s="63"/>
    </row>
    <row r="315" ht="15.75" customHeight="1">
      <c r="A315" s="63"/>
      <c r="B315" s="63"/>
      <c r="C315" s="63"/>
      <c r="E315" s="63"/>
      <c r="F315" s="63"/>
      <c r="G315" s="63"/>
      <c r="H315" s="63"/>
      <c r="I315" s="63"/>
      <c r="J315" s="63"/>
      <c r="L315" s="63"/>
      <c r="M315" s="63"/>
      <c r="N315" s="63"/>
      <c r="O315" s="63"/>
      <c r="P315" s="63"/>
      <c r="Q315" s="63"/>
      <c r="R315" s="63"/>
      <c r="S315" s="63"/>
      <c r="T315" s="63"/>
      <c r="U315" s="63"/>
      <c r="V315" s="63"/>
      <c r="W315" s="63"/>
      <c r="X315" s="63"/>
      <c r="Y315" s="63"/>
      <c r="Z315" s="63"/>
    </row>
    <row r="316" ht="15.75" customHeight="1">
      <c r="A316" s="63"/>
      <c r="B316" s="63"/>
      <c r="C316" s="63"/>
      <c r="E316" s="63"/>
      <c r="F316" s="63"/>
      <c r="G316" s="63"/>
      <c r="H316" s="63"/>
      <c r="I316" s="63"/>
      <c r="J316" s="63"/>
      <c r="L316" s="63"/>
      <c r="M316" s="63"/>
      <c r="N316" s="63"/>
      <c r="O316" s="63"/>
      <c r="P316" s="63"/>
      <c r="Q316" s="63"/>
      <c r="R316" s="63"/>
      <c r="S316" s="63"/>
      <c r="T316" s="63"/>
      <c r="U316" s="63"/>
      <c r="V316" s="63"/>
      <c r="W316" s="63"/>
      <c r="X316" s="63"/>
      <c r="Y316" s="63"/>
      <c r="Z316" s="63"/>
    </row>
    <row r="317" ht="15.75" customHeight="1">
      <c r="A317" s="63"/>
      <c r="B317" s="63"/>
      <c r="C317" s="63"/>
      <c r="E317" s="63"/>
      <c r="F317" s="63"/>
      <c r="G317" s="63"/>
      <c r="H317" s="63"/>
      <c r="I317" s="63"/>
      <c r="J317" s="63"/>
      <c r="L317" s="63"/>
      <c r="M317" s="63"/>
      <c r="N317" s="63"/>
      <c r="O317" s="63"/>
      <c r="P317" s="63"/>
      <c r="Q317" s="63"/>
      <c r="R317" s="63"/>
      <c r="S317" s="63"/>
      <c r="T317" s="63"/>
      <c r="U317" s="63"/>
      <c r="V317" s="63"/>
      <c r="W317" s="63"/>
      <c r="X317" s="63"/>
      <c r="Y317" s="63"/>
      <c r="Z317" s="63"/>
    </row>
    <row r="318" ht="15.75" customHeight="1">
      <c r="A318" s="63"/>
      <c r="B318" s="63"/>
      <c r="C318" s="63"/>
      <c r="E318" s="63"/>
      <c r="F318" s="63"/>
      <c r="G318" s="63"/>
      <c r="H318" s="63"/>
      <c r="I318" s="63"/>
      <c r="J318" s="63"/>
      <c r="L318" s="63"/>
      <c r="M318" s="63"/>
      <c r="N318" s="63"/>
      <c r="O318" s="63"/>
      <c r="P318" s="63"/>
      <c r="Q318" s="63"/>
      <c r="R318" s="63"/>
      <c r="S318" s="63"/>
      <c r="T318" s="63"/>
      <c r="U318" s="63"/>
      <c r="V318" s="63"/>
      <c r="W318" s="63"/>
      <c r="X318" s="63"/>
      <c r="Y318" s="63"/>
      <c r="Z318" s="63"/>
    </row>
    <row r="319" ht="15.75" customHeight="1">
      <c r="A319" s="63"/>
      <c r="B319" s="63"/>
      <c r="C319" s="63"/>
      <c r="E319" s="63"/>
      <c r="F319" s="63"/>
      <c r="G319" s="63"/>
      <c r="H319" s="63"/>
      <c r="I319" s="63"/>
      <c r="J319" s="63"/>
      <c r="L319" s="63"/>
      <c r="M319" s="63"/>
      <c r="N319" s="63"/>
      <c r="O319" s="63"/>
      <c r="P319" s="63"/>
      <c r="Q319" s="63"/>
      <c r="R319" s="63"/>
      <c r="S319" s="63"/>
      <c r="T319" s="63"/>
      <c r="U319" s="63"/>
      <c r="V319" s="63"/>
      <c r="W319" s="63"/>
      <c r="X319" s="63"/>
      <c r="Y319" s="63"/>
      <c r="Z319" s="63"/>
    </row>
    <row r="320" ht="15.75" customHeight="1">
      <c r="A320" s="63"/>
      <c r="B320" s="63"/>
      <c r="C320" s="63"/>
      <c r="E320" s="63"/>
      <c r="F320" s="63"/>
      <c r="G320" s="63"/>
      <c r="H320" s="63"/>
      <c r="I320" s="63"/>
      <c r="J320" s="63"/>
      <c r="L320" s="63"/>
      <c r="M320" s="63"/>
      <c r="N320" s="63"/>
      <c r="O320" s="63"/>
      <c r="P320" s="63"/>
      <c r="Q320" s="63"/>
      <c r="R320" s="63"/>
      <c r="S320" s="63"/>
      <c r="T320" s="63"/>
      <c r="U320" s="63"/>
      <c r="V320" s="63"/>
      <c r="W320" s="63"/>
      <c r="X320" s="63"/>
      <c r="Y320" s="63"/>
      <c r="Z320" s="63"/>
    </row>
    <row r="321" ht="15.75" customHeight="1">
      <c r="A321" s="63"/>
      <c r="B321" s="63"/>
      <c r="C321" s="63"/>
      <c r="E321" s="63"/>
      <c r="F321" s="63"/>
      <c r="G321" s="63"/>
      <c r="H321" s="63"/>
      <c r="I321" s="63"/>
      <c r="J321" s="63"/>
      <c r="L321" s="63"/>
      <c r="M321" s="63"/>
      <c r="N321" s="63"/>
      <c r="O321" s="63"/>
      <c r="P321" s="63"/>
      <c r="Q321" s="63"/>
      <c r="R321" s="63"/>
      <c r="S321" s="63"/>
      <c r="T321" s="63"/>
      <c r="U321" s="63"/>
      <c r="V321" s="63"/>
      <c r="W321" s="63"/>
      <c r="X321" s="63"/>
      <c r="Y321" s="63"/>
      <c r="Z321" s="63"/>
    </row>
    <row r="322" ht="15.75" customHeight="1">
      <c r="A322" s="63"/>
      <c r="B322" s="63"/>
      <c r="C322" s="63"/>
      <c r="E322" s="63"/>
      <c r="F322" s="63"/>
      <c r="G322" s="63"/>
      <c r="H322" s="63"/>
      <c r="I322" s="63"/>
      <c r="J322" s="63"/>
      <c r="L322" s="63"/>
      <c r="M322" s="63"/>
      <c r="N322" s="63"/>
      <c r="O322" s="63"/>
      <c r="P322" s="63"/>
      <c r="Q322" s="63"/>
      <c r="R322" s="63"/>
      <c r="S322" s="63"/>
      <c r="T322" s="63"/>
      <c r="U322" s="63"/>
      <c r="V322" s="63"/>
      <c r="W322" s="63"/>
      <c r="X322" s="63"/>
      <c r="Y322" s="63"/>
      <c r="Z322" s="63"/>
    </row>
    <row r="323" ht="15.75" customHeight="1">
      <c r="A323" s="63"/>
      <c r="B323" s="63"/>
      <c r="C323" s="63"/>
      <c r="E323" s="63"/>
      <c r="F323" s="63"/>
      <c r="G323" s="63"/>
      <c r="H323" s="63"/>
      <c r="I323" s="63"/>
      <c r="J323" s="63"/>
      <c r="L323" s="63"/>
      <c r="M323" s="63"/>
      <c r="N323" s="63"/>
      <c r="O323" s="63"/>
      <c r="P323" s="63"/>
      <c r="Q323" s="63"/>
      <c r="R323" s="63"/>
      <c r="S323" s="63"/>
      <c r="T323" s="63"/>
      <c r="U323" s="63"/>
      <c r="V323" s="63"/>
      <c r="W323" s="63"/>
      <c r="X323" s="63"/>
      <c r="Y323" s="63"/>
      <c r="Z323" s="63"/>
    </row>
    <row r="324" ht="15.75" customHeight="1">
      <c r="A324" s="63"/>
      <c r="B324" s="63"/>
      <c r="C324" s="63"/>
      <c r="E324" s="63"/>
      <c r="F324" s="63"/>
      <c r="G324" s="63"/>
      <c r="H324" s="63"/>
      <c r="I324" s="63"/>
      <c r="J324" s="63"/>
      <c r="L324" s="63"/>
      <c r="M324" s="63"/>
      <c r="N324" s="63"/>
      <c r="O324" s="63"/>
      <c r="P324" s="63"/>
      <c r="Q324" s="63"/>
      <c r="R324" s="63"/>
      <c r="S324" s="63"/>
      <c r="T324" s="63"/>
      <c r="U324" s="63"/>
      <c r="V324" s="63"/>
      <c r="W324" s="63"/>
      <c r="X324" s="63"/>
      <c r="Y324" s="63"/>
      <c r="Z324" s="63"/>
    </row>
    <row r="325" ht="15.75" customHeight="1">
      <c r="A325" s="63"/>
      <c r="B325" s="63"/>
      <c r="C325" s="63"/>
      <c r="E325" s="63"/>
      <c r="F325" s="63"/>
      <c r="G325" s="63"/>
      <c r="H325" s="63"/>
      <c r="I325" s="63"/>
      <c r="J325" s="63"/>
      <c r="L325" s="63"/>
      <c r="M325" s="63"/>
      <c r="N325" s="63"/>
      <c r="O325" s="63"/>
      <c r="P325" s="63"/>
      <c r="Q325" s="63"/>
      <c r="R325" s="63"/>
      <c r="S325" s="63"/>
      <c r="T325" s="63"/>
      <c r="U325" s="63"/>
      <c r="V325" s="63"/>
      <c r="W325" s="63"/>
      <c r="X325" s="63"/>
      <c r="Y325" s="63"/>
      <c r="Z325" s="63"/>
    </row>
    <row r="326" ht="15.75" customHeight="1">
      <c r="A326" s="63"/>
      <c r="B326" s="63"/>
      <c r="C326" s="63"/>
      <c r="E326" s="63"/>
      <c r="F326" s="63"/>
      <c r="G326" s="63"/>
      <c r="H326" s="63"/>
      <c r="I326" s="63"/>
      <c r="J326" s="63"/>
      <c r="L326" s="63"/>
      <c r="M326" s="63"/>
      <c r="N326" s="63"/>
      <c r="O326" s="63"/>
      <c r="P326" s="63"/>
      <c r="Q326" s="63"/>
      <c r="R326" s="63"/>
      <c r="S326" s="63"/>
      <c r="T326" s="63"/>
      <c r="U326" s="63"/>
      <c r="V326" s="63"/>
      <c r="W326" s="63"/>
      <c r="X326" s="63"/>
      <c r="Y326" s="63"/>
      <c r="Z326" s="63"/>
    </row>
    <row r="327" ht="15.75" customHeight="1">
      <c r="A327" s="63"/>
      <c r="B327" s="63"/>
      <c r="C327" s="63"/>
      <c r="E327" s="63"/>
      <c r="F327" s="63"/>
      <c r="G327" s="63"/>
      <c r="H327" s="63"/>
      <c r="I327" s="63"/>
      <c r="J327" s="63"/>
      <c r="L327" s="63"/>
      <c r="M327" s="63"/>
      <c r="N327" s="63"/>
      <c r="O327" s="63"/>
      <c r="P327" s="63"/>
      <c r="Q327" s="63"/>
      <c r="R327" s="63"/>
      <c r="S327" s="63"/>
      <c r="T327" s="63"/>
      <c r="U327" s="63"/>
      <c r="V327" s="63"/>
      <c r="W327" s="63"/>
      <c r="X327" s="63"/>
      <c r="Y327" s="63"/>
      <c r="Z327" s="63"/>
    </row>
    <row r="328" ht="15.75" customHeight="1">
      <c r="A328" s="63"/>
      <c r="B328" s="63"/>
      <c r="C328" s="63"/>
      <c r="E328" s="63"/>
      <c r="F328" s="63"/>
      <c r="G328" s="63"/>
      <c r="H328" s="63"/>
      <c r="I328" s="63"/>
      <c r="J328" s="63"/>
      <c r="L328" s="63"/>
      <c r="M328" s="63"/>
      <c r="N328" s="63"/>
      <c r="O328" s="63"/>
      <c r="P328" s="63"/>
      <c r="Q328" s="63"/>
      <c r="R328" s="63"/>
      <c r="S328" s="63"/>
      <c r="T328" s="63"/>
      <c r="U328" s="63"/>
      <c r="V328" s="63"/>
      <c r="W328" s="63"/>
      <c r="X328" s="63"/>
      <c r="Y328" s="63"/>
      <c r="Z328" s="63"/>
    </row>
    <row r="329" ht="15.75" customHeight="1">
      <c r="A329" s="63"/>
      <c r="B329" s="63"/>
      <c r="C329" s="63"/>
      <c r="E329" s="63"/>
      <c r="F329" s="63"/>
      <c r="G329" s="63"/>
      <c r="H329" s="63"/>
      <c r="I329" s="63"/>
      <c r="J329" s="63"/>
      <c r="L329" s="63"/>
      <c r="M329" s="63"/>
      <c r="N329" s="63"/>
      <c r="O329" s="63"/>
      <c r="P329" s="63"/>
      <c r="Q329" s="63"/>
      <c r="R329" s="63"/>
      <c r="S329" s="63"/>
      <c r="T329" s="63"/>
      <c r="U329" s="63"/>
      <c r="V329" s="63"/>
      <c r="W329" s="63"/>
      <c r="X329" s="63"/>
      <c r="Y329" s="63"/>
      <c r="Z329" s="63"/>
    </row>
    <row r="330" ht="15.75" customHeight="1">
      <c r="A330" s="63"/>
      <c r="B330" s="63"/>
      <c r="C330" s="63"/>
      <c r="E330" s="63"/>
      <c r="F330" s="63"/>
      <c r="G330" s="63"/>
      <c r="H330" s="63"/>
      <c r="I330" s="63"/>
      <c r="J330" s="63"/>
      <c r="L330" s="63"/>
      <c r="M330" s="63"/>
      <c r="N330" s="63"/>
      <c r="O330" s="63"/>
      <c r="P330" s="63"/>
      <c r="Q330" s="63"/>
      <c r="R330" s="63"/>
      <c r="S330" s="63"/>
      <c r="T330" s="63"/>
      <c r="U330" s="63"/>
      <c r="V330" s="63"/>
      <c r="W330" s="63"/>
      <c r="X330" s="63"/>
      <c r="Y330" s="63"/>
      <c r="Z330" s="63"/>
    </row>
    <row r="331" ht="15.75" customHeight="1">
      <c r="A331" s="63"/>
      <c r="B331" s="63"/>
      <c r="C331" s="63"/>
      <c r="E331" s="63"/>
      <c r="F331" s="63"/>
      <c r="G331" s="63"/>
      <c r="H331" s="63"/>
      <c r="I331" s="63"/>
      <c r="J331" s="63"/>
      <c r="L331" s="63"/>
      <c r="M331" s="63"/>
      <c r="N331" s="63"/>
      <c r="O331" s="63"/>
      <c r="P331" s="63"/>
      <c r="Q331" s="63"/>
      <c r="R331" s="63"/>
      <c r="S331" s="63"/>
      <c r="T331" s="63"/>
      <c r="U331" s="63"/>
      <c r="V331" s="63"/>
      <c r="W331" s="63"/>
      <c r="X331" s="63"/>
      <c r="Y331" s="63"/>
      <c r="Z331" s="63"/>
    </row>
    <row r="332" ht="15.75" customHeight="1">
      <c r="A332" s="63"/>
      <c r="B332" s="63"/>
      <c r="C332" s="63"/>
      <c r="E332" s="63"/>
      <c r="F332" s="63"/>
      <c r="G332" s="63"/>
      <c r="H332" s="63"/>
      <c r="I332" s="63"/>
      <c r="J332" s="63"/>
      <c r="L332" s="63"/>
      <c r="M332" s="63"/>
      <c r="N332" s="63"/>
      <c r="O332" s="63"/>
      <c r="P332" s="63"/>
      <c r="Q332" s="63"/>
      <c r="R332" s="63"/>
      <c r="S332" s="63"/>
      <c r="T332" s="63"/>
      <c r="U332" s="63"/>
      <c r="V332" s="63"/>
      <c r="W332" s="63"/>
      <c r="X332" s="63"/>
      <c r="Y332" s="63"/>
      <c r="Z332" s="63"/>
    </row>
    <row r="333" ht="15.75" customHeight="1">
      <c r="A333" s="63"/>
      <c r="B333" s="63"/>
      <c r="C333" s="63"/>
      <c r="E333" s="63"/>
      <c r="F333" s="63"/>
      <c r="G333" s="63"/>
      <c r="H333" s="63"/>
      <c r="I333" s="63"/>
      <c r="J333" s="63"/>
      <c r="L333" s="63"/>
      <c r="M333" s="63"/>
      <c r="N333" s="63"/>
      <c r="O333" s="63"/>
      <c r="P333" s="63"/>
      <c r="Q333" s="63"/>
      <c r="R333" s="63"/>
      <c r="S333" s="63"/>
      <c r="T333" s="63"/>
      <c r="U333" s="63"/>
      <c r="V333" s="63"/>
      <c r="W333" s="63"/>
      <c r="X333" s="63"/>
      <c r="Y333" s="63"/>
      <c r="Z333" s="63"/>
    </row>
    <row r="334" ht="15.75" customHeight="1">
      <c r="A334" s="63"/>
      <c r="B334" s="63"/>
      <c r="C334" s="63"/>
      <c r="E334" s="63"/>
      <c r="F334" s="63"/>
      <c r="G334" s="63"/>
      <c r="H334" s="63"/>
      <c r="I334" s="63"/>
      <c r="J334" s="63"/>
      <c r="L334" s="63"/>
      <c r="M334" s="63"/>
      <c r="N334" s="63"/>
      <c r="O334" s="63"/>
      <c r="P334" s="63"/>
      <c r="Q334" s="63"/>
      <c r="R334" s="63"/>
      <c r="S334" s="63"/>
      <c r="T334" s="63"/>
      <c r="U334" s="63"/>
      <c r="V334" s="63"/>
      <c r="W334" s="63"/>
      <c r="X334" s="63"/>
      <c r="Y334" s="63"/>
      <c r="Z334" s="63"/>
    </row>
    <row r="335" ht="15.75" customHeight="1">
      <c r="A335" s="63"/>
      <c r="B335" s="63"/>
      <c r="C335" s="63"/>
      <c r="E335" s="63"/>
      <c r="F335" s="63"/>
      <c r="G335" s="63"/>
      <c r="H335" s="63"/>
      <c r="I335" s="63"/>
      <c r="J335" s="63"/>
      <c r="L335" s="63"/>
      <c r="M335" s="63"/>
      <c r="N335" s="63"/>
      <c r="O335" s="63"/>
      <c r="P335" s="63"/>
      <c r="Q335" s="63"/>
      <c r="R335" s="63"/>
      <c r="S335" s="63"/>
      <c r="T335" s="63"/>
      <c r="U335" s="63"/>
      <c r="V335" s="63"/>
      <c r="W335" s="63"/>
      <c r="X335" s="63"/>
      <c r="Y335" s="63"/>
      <c r="Z335" s="63"/>
    </row>
    <row r="336" ht="15.75" customHeight="1">
      <c r="A336" s="63"/>
      <c r="B336" s="63"/>
      <c r="C336" s="63"/>
      <c r="E336" s="63"/>
      <c r="F336" s="63"/>
      <c r="G336" s="63"/>
      <c r="H336" s="63"/>
      <c r="I336" s="63"/>
      <c r="J336" s="63"/>
      <c r="L336" s="63"/>
      <c r="M336" s="63"/>
      <c r="N336" s="63"/>
      <c r="O336" s="63"/>
      <c r="P336" s="63"/>
      <c r="Q336" s="63"/>
      <c r="R336" s="63"/>
      <c r="S336" s="63"/>
      <c r="T336" s="63"/>
      <c r="U336" s="63"/>
      <c r="V336" s="63"/>
      <c r="W336" s="63"/>
      <c r="X336" s="63"/>
      <c r="Y336" s="63"/>
      <c r="Z336" s="63"/>
    </row>
    <row r="337" ht="15.75" customHeight="1">
      <c r="A337" s="63"/>
      <c r="B337" s="63"/>
      <c r="C337" s="63"/>
      <c r="E337" s="63"/>
      <c r="F337" s="63"/>
      <c r="G337" s="63"/>
      <c r="H337" s="63"/>
      <c r="I337" s="63"/>
      <c r="J337" s="63"/>
      <c r="L337" s="63"/>
      <c r="M337" s="63"/>
      <c r="N337" s="63"/>
      <c r="O337" s="63"/>
      <c r="P337" s="63"/>
      <c r="Q337" s="63"/>
      <c r="R337" s="63"/>
      <c r="S337" s="63"/>
      <c r="T337" s="63"/>
      <c r="U337" s="63"/>
      <c r="V337" s="63"/>
      <c r="W337" s="63"/>
      <c r="X337" s="63"/>
      <c r="Y337" s="63"/>
      <c r="Z337" s="63"/>
    </row>
    <row r="338" ht="15.75" customHeight="1">
      <c r="A338" s="63"/>
      <c r="B338" s="63"/>
      <c r="C338" s="63"/>
      <c r="E338" s="63"/>
      <c r="F338" s="63"/>
      <c r="G338" s="63"/>
      <c r="H338" s="63"/>
      <c r="I338" s="63"/>
      <c r="J338" s="63"/>
      <c r="L338" s="63"/>
      <c r="M338" s="63"/>
      <c r="N338" s="63"/>
      <c r="O338" s="63"/>
      <c r="P338" s="63"/>
      <c r="Q338" s="63"/>
      <c r="R338" s="63"/>
      <c r="S338" s="63"/>
      <c r="T338" s="63"/>
      <c r="U338" s="63"/>
      <c r="V338" s="63"/>
      <c r="W338" s="63"/>
      <c r="X338" s="63"/>
      <c r="Y338" s="63"/>
      <c r="Z338" s="63"/>
    </row>
    <row r="339" ht="15.75" customHeight="1">
      <c r="A339" s="63"/>
      <c r="B339" s="63"/>
      <c r="C339" s="63"/>
      <c r="E339" s="63"/>
      <c r="F339" s="63"/>
      <c r="G339" s="63"/>
      <c r="H339" s="63"/>
      <c r="I339" s="63"/>
      <c r="J339" s="63"/>
      <c r="L339" s="63"/>
      <c r="M339" s="63"/>
      <c r="N339" s="63"/>
      <c r="O339" s="63"/>
      <c r="P339" s="63"/>
      <c r="Q339" s="63"/>
      <c r="R339" s="63"/>
      <c r="S339" s="63"/>
      <c r="T339" s="63"/>
      <c r="U339" s="63"/>
      <c r="V339" s="63"/>
      <c r="W339" s="63"/>
      <c r="X339" s="63"/>
      <c r="Y339" s="63"/>
      <c r="Z339" s="63"/>
    </row>
    <row r="340" ht="15.75" customHeight="1">
      <c r="A340" s="63"/>
      <c r="B340" s="63"/>
      <c r="C340" s="63"/>
      <c r="E340" s="63"/>
      <c r="F340" s="63"/>
      <c r="G340" s="63"/>
      <c r="H340" s="63"/>
      <c r="I340" s="63"/>
      <c r="J340" s="63"/>
      <c r="L340" s="63"/>
      <c r="M340" s="63"/>
      <c r="N340" s="63"/>
      <c r="O340" s="63"/>
      <c r="P340" s="63"/>
      <c r="Q340" s="63"/>
      <c r="R340" s="63"/>
      <c r="S340" s="63"/>
      <c r="T340" s="63"/>
      <c r="U340" s="63"/>
      <c r="V340" s="63"/>
      <c r="W340" s="63"/>
      <c r="X340" s="63"/>
      <c r="Y340" s="63"/>
      <c r="Z340" s="63"/>
    </row>
    <row r="341" ht="15.75" customHeight="1">
      <c r="A341" s="63"/>
      <c r="B341" s="63"/>
      <c r="C341" s="63"/>
      <c r="E341" s="63"/>
      <c r="F341" s="63"/>
      <c r="G341" s="63"/>
      <c r="H341" s="63"/>
      <c r="I341" s="63"/>
      <c r="J341" s="63"/>
      <c r="L341" s="63"/>
      <c r="M341" s="63"/>
      <c r="N341" s="63"/>
      <c r="O341" s="63"/>
      <c r="P341" s="63"/>
      <c r="Q341" s="63"/>
      <c r="R341" s="63"/>
      <c r="S341" s="63"/>
      <c r="T341" s="63"/>
      <c r="U341" s="63"/>
      <c r="V341" s="63"/>
      <c r="W341" s="63"/>
      <c r="X341" s="63"/>
      <c r="Y341" s="63"/>
      <c r="Z341" s="63"/>
    </row>
    <row r="342" ht="15.75" customHeight="1">
      <c r="A342" s="63"/>
      <c r="B342" s="63"/>
      <c r="C342" s="63"/>
      <c r="E342" s="63"/>
      <c r="F342" s="63"/>
      <c r="G342" s="63"/>
      <c r="H342" s="63"/>
      <c r="I342" s="63"/>
      <c r="J342" s="63"/>
      <c r="L342" s="63"/>
      <c r="M342" s="63"/>
      <c r="N342" s="63"/>
      <c r="O342" s="63"/>
      <c r="P342" s="63"/>
      <c r="Q342" s="63"/>
      <c r="R342" s="63"/>
      <c r="S342" s="63"/>
      <c r="T342" s="63"/>
      <c r="U342" s="63"/>
      <c r="V342" s="63"/>
      <c r="W342" s="63"/>
      <c r="X342" s="63"/>
      <c r="Y342" s="63"/>
      <c r="Z342" s="63"/>
    </row>
    <row r="343" ht="15.75" customHeight="1">
      <c r="A343" s="63"/>
      <c r="B343" s="63"/>
      <c r="C343" s="63"/>
      <c r="E343" s="63"/>
      <c r="F343" s="63"/>
      <c r="G343" s="63"/>
      <c r="H343" s="63"/>
      <c r="I343" s="63"/>
      <c r="J343" s="63"/>
      <c r="L343" s="63"/>
      <c r="M343" s="63"/>
      <c r="N343" s="63"/>
      <c r="O343" s="63"/>
      <c r="P343" s="63"/>
      <c r="Q343" s="63"/>
      <c r="R343" s="63"/>
      <c r="S343" s="63"/>
      <c r="T343" s="63"/>
      <c r="U343" s="63"/>
      <c r="V343" s="63"/>
      <c r="W343" s="63"/>
      <c r="X343" s="63"/>
      <c r="Y343" s="63"/>
      <c r="Z343" s="63"/>
    </row>
    <row r="344" ht="15.75" customHeight="1">
      <c r="A344" s="63"/>
      <c r="B344" s="63"/>
      <c r="C344" s="63"/>
      <c r="E344" s="63"/>
      <c r="F344" s="63"/>
      <c r="G344" s="63"/>
      <c r="H344" s="63"/>
      <c r="I344" s="63"/>
      <c r="J344" s="63"/>
      <c r="L344" s="63"/>
      <c r="M344" s="63"/>
      <c r="N344" s="63"/>
      <c r="O344" s="63"/>
      <c r="P344" s="63"/>
      <c r="Q344" s="63"/>
      <c r="R344" s="63"/>
      <c r="S344" s="63"/>
      <c r="T344" s="63"/>
      <c r="U344" s="63"/>
      <c r="V344" s="63"/>
      <c r="W344" s="63"/>
      <c r="X344" s="63"/>
      <c r="Y344" s="63"/>
      <c r="Z344" s="63"/>
    </row>
    <row r="345" ht="15.75" customHeight="1">
      <c r="A345" s="63"/>
      <c r="B345" s="63"/>
      <c r="C345" s="63"/>
      <c r="E345" s="63"/>
      <c r="F345" s="63"/>
      <c r="G345" s="63"/>
      <c r="H345" s="63"/>
      <c r="I345" s="63"/>
      <c r="J345" s="63"/>
      <c r="L345" s="63"/>
      <c r="M345" s="63"/>
      <c r="N345" s="63"/>
      <c r="O345" s="63"/>
      <c r="P345" s="63"/>
      <c r="Q345" s="63"/>
      <c r="R345" s="63"/>
      <c r="S345" s="63"/>
      <c r="T345" s="63"/>
      <c r="U345" s="63"/>
      <c r="V345" s="63"/>
      <c r="W345" s="63"/>
      <c r="X345" s="63"/>
      <c r="Y345" s="63"/>
      <c r="Z345" s="63"/>
    </row>
    <row r="346" ht="15.75" customHeight="1">
      <c r="A346" s="63"/>
      <c r="B346" s="63"/>
      <c r="C346" s="63"/>
      <c r="E346" s="63"/>
      <c r="F346" s="63"/>
      <c r="G346" s="63"/>
      <c r="H346" s="63"/>
      <c r="I346" s="63"/>
      <c r="J346" s="63"/>
      <c r="L346" s="63"/>
      <c r="M346" s="63"/>
      <c r="N346" s="63"/>
      <c r="O346" s="63"/>
      <c r="P346" s="63"/>
      <c r="Q346" s="63"/>
      <c r="R346" s="63"/>
      <c r="S346" s="63"/>
      <c r="T346" s="63"/>
      <c r="U346" s="63"/>
      <c r="V346" s="63"/>
      <c r="W346" s="63"/>
      <c r="X346" s="63"/>
      <c r="Y346" s="63"/>
      <c r="Z346" s="63"/>
    </row>
    <row r="347" ht="15.75" customHeight="1">
      <c r="A347" s="63"/>
      <c r="B347" s="63"/>
      <c r="C347" s="63"/>
      <c r="E347" s="63"/>
      <c r="F347" s="63"/>
      <c r="G347" s="63"/>
      <c r="H347" s="63"/>
      <c r="I347" s="63"/>
      <c r="J347" s="63"/>
      <c r="L347" s="63"/>
      <c r="M347" s="63"/>
      <c r="N347" s="63"/>
      <c r="O347" s="63"/>
      <c r="P347" s="63"/>
      <c r="Q347" s="63"/>
      <c r="R347" s="63"/>
      <c r="S347" s="63"/>
      <c r="T347" s="63"/>
      <c r="U347" s="63"/>
      <c r="V347" s="63"/>
      <c r="W347" s="63"/>
      <c r="X347" s="63"/>
      <c r="Y347" s="63"/>
      <c r="Z347" s="63"/>
    </row>
    <row r="348" ht="15.75" customHeight="1">
      <c r="A348" s="63"/>
      <c r="B348" s="63"/>
      <c r="C348" s="63"/>
      <c r="E348" s="63"/>
      <c r="F348" s="63"/>
      <c r="G348" s="63"/>
      <c r="H348" s="63"/>
      <c r="I348" s="63"/>
      <c r="J348" s="63"/>
      <c r="L348" s="63"/>
      <c r="M348" s="63"/>
      <c r="N348" s="63"/>
      <c r="O348" s="63"/>
      <c r="P348" s="63"/>
      <c r="Q348" s="63"/>
      <c r="R348" s="63"/>
      <c r="S348" s="63"/>
      <c r="T348" s="63"/>
      <c r="U348" s="63"/>
      <c r="V348" s="63"/>
      <c r="W348" s="63"/>
      <c r="X348" s="63"/>
      <c r="Y348" s="63"/>
      <c r="Z348" s="63"/>
    </row>
    <row r="349" ht="15.75" customHeight="1">
      <c r="A349" s="63"/>
      <c r="B349" s="63"/>
      <c r="C349" s="63"/>
      <c r="E349" s="63"/>
      <c r="F349" s="63"/>
      <c r="G349" s="63"/>
      <c r="H349" s="63"/>
      <c r="I349" s="63"/>
      <c r="J349" s="63"/>
      <c r="L349" s="63"/>
      <c r="M349" s="63"/>
      <c r="N349" s="63"/>
      <c r="O349" s="63"/>
      <c r="P349" s="63"/>
      <c r="Q349" s="63"/>
      <c r="R349" s="63"/>
      <c r="S349" s="63"/>
      <c r="T349" s="63"/>
      <c r="U349" s="63"/>
      <c r="V349" s="63"/>
      <c r="W349" s="63"/>
      <c r="X349" s="63"/>
      <c r="Y349" s="63"/>
      <c r="Z349" s="63"/>
    </row>
    <row r="350" ht="15.75" customHeight="1">
      <c r="A350" s="63"/>
      <c r="B350" s="63"/>
      <c r="C350" s="63"/>
      <c r="E350" s="63"/>
      <c r="F350" s="63"/>
      <c r="G350" s="63"/>
      <c r="H350" s="63"/>
      <c r="I350" s="63"/>
      <c r="J350" s="63"/>
      <c r="L350" s="63"/>
      <c r="M350" s="63"/>
      <c r="N350" s="63"/>
      <c r="O350" s="63"/>
      <c r="P350" s="63"/>
      <c r="Q350" s="63"/>
      <c r="R350" s="63"/>
      <c r="S350" s="63"/>
      <c r="T350" s="63"/>
      <c r="U350" s="63"/>
      <c r="V350" s="63"/>
      <c r="W350" s="63"/>
      <c r="X350" s="63"/>
      <c r="Y350" s="63"/>
      <c r="Z350" s="63"/>
    </row>
    <row r="351" ht="15.75" customHeight="1">
      <c r="A351" s="63"/>
      <c r="B351" s="63"/>
      <c r="C351" s="63"/>
      <c r="E351" s="63"/>
      <c r="F351" s="63"/>
      <c r="G351" s="63"/>
      <c r="H351" s="63"/>
      <c r="I351" s="63"/>
      <c r="J351" s="63"/>
      <c r="L351" s="63"/>
      <c r="M351" s="63"/>
      <c r="N351" s="63"/>
      <c r="O351" s="63"/>
      <c r="P351" s="63"/>
      <c r="Q351" s="63"/>
      <c r="R351" s="63"/>
      <c r="S351" s="63"/>
      <c r="T351" s="63"/>
      <c r="U351" s="63"/>
      <c r="V351" s="63"/>
      <c r="W351" s="63"/>
      <c r="X351" s="63"/>
      <c r="Y351" s="63"/>
      <c r="Z351" s="63"/>
    </row>
    <row r="352" ht="15.75" customHeight="1">
      <c r="A352" s="63"/>
      <c r="B352" s="63"/>
      <c r="C352" s="63"/>
      <c r="E352" s="63"/>
      <c r="F352" s="63"/>
      <c r="G352" s="63"/>
      <c r="H352" s="63"/>
      <c r="I352" s="63"/>
      <c r="J352" s="63"/>
      <c r="L352" s="63"/>
      <c r="M352" s="63"/>
      <c r="N352" s="63"/>
      <c r="O352" s="63"/>
      <c r="P352" s="63"/>
      <c r="Q352" s="63"/>
      <c r="R352" s="63"/>
      <c r="S352" s="63"/>
      <c r="T352" s="63"/>
      <c r="U352" s="63"/>
      <c r="V352" s="63"/>
      <c r="W352" s="63"/>
      <c r="X352" s="63"/>
      <c r="Y352" s="63"/>
      <c r="Z352" s="63"/>
    </row>
    <row r="353" ht="15.75" customHeight="1">
      <c r="A353" s="63"/>
      <c r="B353" s="63"/>
      <c r="C353" s="63"/>
      <c r="E353" s="63"/>
      <c r="F353" s="63"/>
      <c r="G353" s="63"/>
      <c r="H353" s="63"/>
      <c r="I353" s="63"/>
      <c r="J353" s="63"/>
      <c r="L353" s="63"/>
      <c r="M353" s="63"/>
      <c r="N353" s="63"/>
      <c r="O353" s="63"/>
      <c r="P353" s="63"/>
      <c r="Q353" s="63"/>
      <c r="R353" s="63"/>
      <c r="S353" s="63"/>
      <c r="T353" s="63"/>
      <c r="U353" s="63"/>
      <c r="V353" s="63"/>
      <c r="W353" s="63"/>
      <c r="X353" s="63"/>
      <c r="Y353" s="63"/>
      <c r="Z353" s="63"/>
    </row>
    <row r="354" ht="15.75" customHeight="1">
      <c r="A354" s="63"/>
      <c r="B354" s="63"/>
      <c r="C354" s="63"/>
      <c r="E354" s="63"/>
      <c r="F354" s="63"/>
      <c r="G354" s="63"/>
      <c r="H354" s="63"/>
      <c r="I354" s="63"/>
      <c r="J354" s="63"/>
      <c r="L354" s="63"/>
      <c r="M354" s="63"/>
      <c r="N354" s="63"/>
      <c r="O354" s="63"/>
      <c r="P354" s="63"/>
      <c r="Q354" s="63"/>
      <c r="R354" s="63"/>
      <c r="S354" s="63"/>
      <c r="T354" s="63"/>
      <c r="U354" s="63"/>
      <c r="V354" s="63"/>
      <c r="W354" s="63"/>
      <c r="X354" s="63"/>
      <c r="Y354" s="63"/>
      <c r="Z354" s="63"/>
    </row>
    <row r="355" ht="15.75" customHeight="1">
      <c r="A355" s="63"/>
      <c r="B355" s="63"/>
      <c r="C355" s="63"/>
      <c r="E355" s="63"/>
      <c r="F355" s="63"/>
      <c r="G355" s="63"/>
      <c r="H355" s="63"/>
      <c r="I355" s="63"/>
      <c r="J355" s="63"/>
      <c r="L355" s="63"/>
      <c r="M355" s="63"/>
      <c r="N355" s="63"/>
      <c r="O355" s="63"/>
      <c r="P355" s="63"/>
      <c r="Q355" s="63"/>
      <c r="R355" s="63"/>
      <c r="S355" s="63"/>
      <c r="T355" s="63"/>
      <c r="U355" s="63"/>
      <c r="V355" s="63"/>
      <c r="W355" s="63"/>
      <c r="X355" s="63"/>
      <c r="Y355" s="63"/>
      <c r="Z355" s="63"/>
    </row>
    <row r="356" ht="15.75" customHeight="1">
      <c r="A356" s="63"/>
      <c r="B356" s="63"/>
      <c r="C356" s="63"/>
      <c r="E356" s="63"/>
      <c r="F356" s="63"/>
      <c r="G356" s="63"/>
      <c r="H356" s="63"/>
      <c r="I356" s="63"/>
      <c r="J356" s="63"/>
      <c r="L356" s="63"/>
      <c r="M356" s="63"/>
      <c r="N356" s="63"/>
      <c r="O356" s="63"/>
      <c r="P356" s="63"/>
      <c r="Q356" s="63"/>
      <c r="R356" s="63"/>
      <c r="S356" s="63"/>
      <c r="T356" s="63"/>
      <c r="U356" s="63"/>
      <c r="V356" s="63"/>
      <c r="W356" s="63"/>
      <c r="X356" s="63"/>
      <c r="Y356" s="63"/>
      <c r="Z356" s="63"/>
    </row>
    <row r="357" ht="15.75" customHeight="1">
      <c r="A357" s="63"/>
      <c r="B357" s="63"/>
      <c r="C357" s="63"/>
      <c r="E357" s="63"/>
      <c r="F357" s="63"/>
      <c r="G357" s="63"/>
      <c r="H357" s="63"/>
      <c r="I357" s="63"/>
      <c r="J357" s="63"/>
      <c r="L357" s="63"/>
      <c r="M357" s="63"/>
      <c r="N357" s="63"/>
      <c r="O357" s="63"/>
      <c r="P357" s="63"/>
      <c r="Q357" s="63"/>
      <c r="R357" s="63"/>
      <c r="S357" s="63"/>
      <c r="T357" s="63"/>
      <c r="U357" s="63"/>
      <c r="V357" s="63"/>
      <c r="W357" s="63"/>
      <c r="X357" s="63"/>
      <c r="Y357" s="63"/>
      <c r="Z357" s="63"/>
    </row>
    <row r="358" ht="15.75" customHeight="1">
      <c r="A358" s="63"/>
      <c r="B358" s="63"/>
      <c r="C358" s="63"/>
      <c r="E358" s="63"/>
      <c r="F358" s="63"/>
      <c r="G358" s="63"/>
      <c r="H358" s="63"/>
      <c r="I358" s="63"/>
      <c r="J358" s="63"/>
      <c r="L358" s="63"/>
      <c r="M358" s="63"/>
      <c r="N358" s="63"/>
      <c r="O358" s="63"/>
      <c r="P358" s="63"/>
      <c r="Q358" s="63"/>
      <c r="R358" s="63"/>
      <c r="S358" s="63"/>
      <c r="T358" s="63"/>
      <c r="U358" s="63"/>
      <c r="V358" s="63"/>
      <c r="W358" s="63"/>
      <c r="X358" s="63"/>
      <c r="Y358" s="63"/>
      <c r="Z358" s="63"/>
    </row>
    <row r="359" ht="15.75" customHeight="1">
      <c r="A359" s="63"/>
      <c r="B359" s="63"/>
      <c r="C359" s="63"/>
      <c r="E359" s="63"/>
      <c r="F359" s="63"/>
      <c r="G359" s="63"/>
      <c r="H359" s="63"/>
      <c r="I359" s="63"/>
      <c r="J359" s="63"/>
      <c r="L359" s="63"/>
      <c r="M359" s="63"/>
      <c r="N359" s="63"/>
      <c r="O359" s="63"/>
      <c r="P359" s="63"/>
      <c r="Q359" s="63"/>
      <c r="R359" s="63"/>
      <c r="S359" s="63"/>
      <c r="T359" s="63"/>
      <c r="U359" s="63"/>
      <c r="V359" s="63"/>
      <c r="W359" s="63"/>
      <c r="X359" s="63"/>
      <c r="Y359" s="63"/>
      <c r="Z359" s="63"/>
    </row>
    <row r="360" ht="15.75" customHeight="1">
      <c r="A360" s="63"/>
      <c r="B360" s="63"/>
      <c r="C360" s="63"/>
      <c r="E360" s="63"/>
      <c r="F360" s="63"/>
      <c r="G360" s="63"/>
      <c r="H360" s="63"/>
      <c r="I360" s="63"/>
      <c r="J360" s="63"/>
      <c r="L360" s="63"/>
      <c r="M360" s="63"/>
      <c r="N360" s="63"/>
      <c r="O360" s="63"/>
      <c r="P360" s="63"/>
      <c r="Q360" s="63"/>
      <c r="R360" s="63"/>
      <c r="S360" s="63"/>
      <c r="T360" s="63"/>
      <c r="U360" s="63"/>
      <c r="V360" s="63"/>
      <c r="W360" s="63"/>
      <c r="X360" s="63"/>
      <c r="Y360" s="63"/>
      <c r="Z360" s="63"/>
    </row>
    <row r="361" ht="15.75" customHeight="1">
      <c r="A361" s="63"/>
      <c r="B361" s="63"/>
      <c r="C361" s="63"/>
      <c r="E361" s="63"/>
      <c r="F361" s="63"/>
      <c r="G361" s="63"/>
      <c r="H361" s="63"/>
      <c r="I361" s="63"/>
      <c r="J361" s="63"/>
      <c r="L361" s="63"/>
      <c r="M361" s="63"/>
      <c r="N361" s="63"/>
      <c r="O361" s="63"/>
      <c r="P361" s="63"/>
      <c r="Q361" s="63"/>
      <c r="R361" s="63"/>
      <c r="S361" s="63"/>
      <c r="T361" s="63"/>
      <c r="U361" s="63"/>
      <c r="V361" s="63"/>
      <c r="W361" s="63"/>
      <c r="X361" s="63"/>
      <c r="Y361" s="63"/>
      <c r="Z361" s="63"/>
    </row>
    <row r="362" ht="15.75" customHeight="1">
      <c r="A362" s="63"/>
      <c r="B362" s="63"/>
      <c r="C362" s="63"/>
      <c r="E362" s="63"/>
      <c r="F362" s="63"/>
      <c r="G362" s="63"/>
      <c r="H362" s="63"/>
      <c r="I362" s="63"/>
      <c r="J362" s="63"/>
      <c r="L362" s="63"/>
      <c r="M362" s="63"/>
      <c r="N362" s="63"/>
      <c r="O362" s="63"/>
      <c r="P362" s="63"/>
      <c r="Q362" s="63"/>
      <c r="R362" s="63"/>
      <c r="S362" s="63"/>
      <c r="T362" s="63"/>
      <c r="U362" s="63"/>
      <c r="V362" s="63"/>
      <c r="W362" s="63"/>
      <c r="X362" s="63"/>
      <c r="Y362" s="63"/>
      <c r="Z362" s="63"/>
    </row>
    <row r="363" ht="15.75" customHeight="1">
      <c r="A363" s="63"/>
      <c r="B363" s="63"/>
      <c r="C363" s="63"/>
      <c r="E363" s="63"/>
      <c r="F363" s="63"/>
      <c r="G363" s="63"/>
      <c r="H363" s="63"/>
      <c r="I363" s="63"/>
      <c r="J363" s="63"/>
      <c r="L363" s="63"/>
      <c r="M363" s="63"/>
      <c r="N363" s="63"/>
      <c r="O363" s="63"/>
      <c r="P363" s="63"/>
      <c r="Q363" s="63"/>
      <c r="R363" s="63"/>
      <c r="S363" s="63"/>
      <c r="T363" s="63"/>
      <c r="U363" s="63"/>
      <c r="V363" s="63"/>
      <c r="W363" s="63"/>
      <c r="X363" s="63"/>
      <c r="Y363" s="63"/>
      <c r="Z363" s="63"/>
    </row>
    <row r="364" ht="15.75" customHeight="1">
      <c r="A364" s="63"/>
      <c r="B364" s="63"/>
      <c r="C364" s="63"/>
      <c r="E364" s="63"/>
      <c r="F364" s="63"/>
      <c r="G364" s="63"/>
      <c r="H364" s="63"/>
      <c r="I364" s="63"/>
      <c r="J364" s="63"/>
      <c r="L364" s="63"/>
      <c r="M364" s="63"/>
      <c r="N364" s="63"/>
      <c r="O364" s="63"/>
      <c r="P364" s="63"/>
      <c r="Q364" s="63"/>
      <c r="R364" s="63"/>
      <c r="S364" s="63"/>
      <c r="T364" s="63"/>
      <c r="U364" s="63"/>
      <c r="V364" s="63"/>
      <c r="W364" s="63"/>
      <c r="X364" s="63"/>
      <c r="Y364" s="63"/>
      <c r="Z364" s="63"/>
    </row>
    <row r="365" ht="15.75" customHeight="1">
      <c r="A365" s="63"/>
      <c r="B365" s="63"/>
      <c r="C365" s="63"/>
      <c r="E365" s="63"/>
      <c r="F365" s="63"/>
      <c r="G365" s="63"/>
      <c r="H365" s="63"/>
      <c r="I365" s="63"/>
      <c r="J365" s="63"/>
      <c r="L365" s="63"/>
      <c r="M365" s="63"/>
      <c r="N365" s="63"/>
      <c r="O365" s="63"/>
      <c r="P365" s="63"/>
      <c r="Q365" s="63"/>
      <c r="R365" s="63"/>
      <c r="S365" s="63"/>
      <c r="T365" s="63"/>
      <c r="U365" s="63"/>
      <c r="V365" s="63"/>
      <c r="W365" s="63"/>
      <c r="X365" s="63"/>
      <c r="Y365" s="63"/>
      <c r="Z365" s="63"/>
    </row>
    <row r="366" ht="15.75" customHeight="1">
      <c r="A366" s="63"/>
      <c r="B366" s="63"/>
      <c r="C366" s="63"/>
      <c r="E366" s="63"/>
      <c r="F366" s="63"/>
      <c r="G366" s="63"/>
      <c r="H366" s="63"/>
      <c r="I366" s="63"/>
      <c r="J366" s="63"/>
      <c r="L366" s="63"/>
      <c r="M366" s="63"/>
      <c r="N366" s="63"/>
      <c r="O366" s="63"/>
      <c r="P366" s="63"/>
      <c r="Q366" s="63"/>
      <c r="R366" s="63"/>
      <c r="S366" s="63"/>
      <c r="T366" s="63"/>
      <c r="U366" s="63"/>
      <c r="V366" s="63"/>
      <c r="W366" s="63"/>
      <c r="X366" s="63"/>
      <c r="Y366" s="63"/>
      <c r="Z366" s="63"/>
    </row>
    <row r="367" ht="15.75" customHeight="1">
      <c r="A367" s="63"/>
      <c r="B367" s="63"/>
      <c r="C367" s="63"/>
      <c r="E367" s="63"/>
      <c r="F367" s="63"/>
      <c r="G367" s="63"/>
      <c r="H367" s="63"/>
      <c r="I367" s="63"/>
      <c r="J367" s="63"/>
      <c r="L367" s="63"/>
      <c r="M367" s="63"/>
      <c r="N367" s="63"/>
      <c r="O367" s="63"/>
      <c r="P367" s="63"/>
      <c r="Q367" s="63"/>
      <c r="R367" s="63"/>
      <c r="S367" s="63"/>
      <c r="T367" s="63"/>
      <c r="U367" s="63"/>
      <c r="V367" s="63"/>
      <c r="W367" s="63"/>
      <c r="X367" s="63"/>
      <c r="Y367" s="63"/>
      <c r="Z367" s="63"/>
    </row>
    <row r="368" ht="15.75" customHeight="1">
      <c r="A368" s="63"/>
      <c r="B368" s="63"/>
      <c r="C368" s="63"/>
      <c r="E368" s="63"/>
      <c r="F368" s="63"/>
      <c r="G368" s="63"/>
      <c r="H368" s="63"/>
      <c r="I368" s="63"/>
      <c r="J368" s="63"/>
      <c r="L368" s="63"/>
      <c r="M368" s="63"/>
      <c r="N368" s="63"/>
      <c r="O368" s="63"/>
      <c r="P368" s="63"/>
      <c r="Q368" s="63"/>
      <c r="R368" s="63"/>
      <c r="S368" s="63"/>
      <c r="T368" s="63"/>
      <c r="U368" s="63"/>
      <c r="V368" s="63"/>
      <c r="W368" s="63"/>
      <c r="X368" s="63"/>
      <c r="Y368" s="63"/>
      <c r="Z368" s="63"/>
    </row>
    <row r="369" ht="15.75" customHeight="1">
      <c r="A369" s="63"/>
      <c r="B369" s="63"/>
      <c r="C369" s="63"/>
      <c r="E369" s="63"/>
      <c r="F369" s="63"/>
      <c r="G369" s="63"/>
      <c r="H369" s="63"/>
      <c r="I369" s="63"/>
      <c r="J369" s="63"/>
      <c r="L369" s="63"/>
      <c r="M369" s="63"/>
      <c r="N369" s="63"/>
      <c r="O369" s="63"/>
      <c r="P369" s="63"/>
      <c r="Q369" s="63"/>
      <c r="R369" s="63"/>
      <c r="S369" s="63"/>
      <c r="T369" s="63"/>
      <c r="U369" s="63"/>
      <c r="V369" s="63"/>
      <c r="W369" s="63"/>
      <c r="X369" s="63"/>
      <c r="Y369" s="63"/>
      <c r="Z369" s="63"/>
    </row>
    <row r="370" ht="15.75" customHeight="1">
      <c r="A370" s="63"/>
      <c r="B370" s="63"/>
      <c r="C370" s="63"/>
      <c r="E370" s="63"/>
      <c r="F370" s="63"/>
      <c r="G370" s="63"/>
      <c r="H370" s="63"/>
      <c r="I370" s="63"/>
      <c r="J370" s="63"/>
      <c r="L370" s="63"/>
      <c r="M370" s="63"/>
      <c r="N370" s="63"/>
      <c r="O370" s="63"/>
      <c r="P370" s="63"/>
      <c r="Q370" s="63"/>
      <c r="R370" s="63"/>
      <c r="S370" s="63"/>
      <c r="T370" s="63"/>
      <c r="U370" s="63"/>
      <c r="V370" s="63"/>
      <c r="W370" s="63"/>
      <c r="X370" s="63"/>
      <c r="Y370" s="63"/>
      <c r="Z370" s="63"/>
    </row>
    <row r="371" ht="15.75" customHeight="1">
      <c r="A371" s="63"/>
      <c r="B371" s="63"/>
      <c r="C371" s="63"/>
      <c r="E371" s="63"/>
      <c r="F371" s="63"/>
      <c r="G371" s="63"/>
      <c r="H371" s="63"/>
      <c r="I371" s="63"/>
      <c r="J371" s="63"/>
      <c r="L371" s="63"/>
      <c r="M371" s="63"/>
      <c r="N371" s="63"/>
      <c r="O371" s="63"/>
      <c r="P371" s="63"/>
      <c r="Q371" s="63"/>
      <c r="R371" s="63"/>
      <c r="S371" s="63"/>
      <c r="T371" s="63"/>
      <c r="U371" s="63"/>
      <c r="V371" s="63"/>
      <c r="W371" s="63"/>
      <c r="X371" s="63"/>
      <c r="Y371" s="63"/>
      <c r="Z371" s="63"/>
    </row>
    <row r="372" ht="15.75" customHeight="1">
      <c r="A372" s="63"/>
      <c r="B372" s="63"/>
      <c r="C372" s="63"/>
      <c r="E372" s="63"/>
      <c r="F372" s="63"/>
      <c r="G372" s="63"/>
      <c r="H372" s="63"/>
      <c r="I372" s="63"/>
      <c r="J372" s="63"/>
      <c r="L372" s="63"/>
      <c r="M372" s="63"/>
      <c r="N372" s="63"/>
      <c r="O372" s="63"/>
      <c r="P372" s="63"/>
      <c r="Q372" s="63"/>
      <c r="R372" s="63"/>
      <c r="S372" s="63"/>
      <c r="T372" s="63"/>
      <c r="U372" s="63"/>
      <c r="V372" s="63"/>
      <c r="W372" s="63"/>
      <c r="X372" s="63"/>
      <c r="Y372" s="63"/>
      <c r="Z372" s="63"/>
    </row>
    <row r="373" ht="15.75" customHeight="1">
      <c r="A373" s="63"/>
      <c r="B373" s="63"/>
      <c r="C373" s="63"/>
      <c r="E373" s="63"/>
      <c r="F373" s="63"/>
      <c r="G373" s="63"/>
      <c r="H373" s="63"/>
      <c r="I373" s="63"/>
      <c r="J373" s="63"/>
      <c r="L373" s="63"/>
      <c r="M373" s="63"/>
      <c r="N373" s="63"/>
      <c r="O373" s="63"/>
      <c r="P373" s="63"/>
      <c r="Q373" s="63"/>
      <c r="R373" s="63"/>
      <c r="S373" s="63"/>
      <c r="T373" s="63"/>
      <c r="U373" s="63"/>
      <c r="V373" s="63"/>
      <c r="W373" s="63"/>
      <c r="X373" s="63"/>
      <c r="Y373" s="63"/>
      <c r="Z373" s="63"/>
    </row>
    <row r="374" ht="15.75" customHeight="1">
      <c r="A374" s="63"/>
      <c r="B374" s="63"/>
      <c r="C374" s="63"/>
      <c r="E374" s="63"/>
      <c r="F374" s="63"/>
      <c r="G374" s="63"/>
      <c r="H374" s="63"/>
      <c r="I374" s="63"/>
      <c r="J374" s="63"/>
      <c r="L374" s="63"/>
      <c r="M374" s="63"/>
      <c r="N374" s="63"/>
      <c r="O374" s="63"/>
      <c r="P374" s="63"/>
      <c r="Q374" s="63"/>
      <c r="R374" s="63"/>
      <c r="S374" s="63"/>
      <c r="T374" s="63"/>
      <c r="U374" s="63"/>
      <c r="V374" s="63"/>
      <c r="W374" s="63"/>
      <c r="X374" s="63"/>
      <c r="Y374" s="63"/>
      <c r="Z374" s="63"/>
    </row>
    <row r="375" ht="15.75" customHeight="1">
      <c r="A375" s="63"/>
      <c r="B375" s="63"/>
      <c r="C375" s="63"/>
      <c r="E375" s="63"/>
      <c r="F375" s="63"/>
      <c r="G375" s="63"/>
      <c r="H375" s="63"/>
      <c r="I375" s="63"/>
      <c r="J375" s="63"/>
      <c r="L375" s="63"/>
      <c r="M375" s="63"/>
      <c r="N375" s="63"/>
      <c r="O375" s="63"/>
      <c r="P375" s="63"/>
      <c r="Q375" s="63"/>
      <c r="R375" s="63"/>
      <c r="S375" s="63"/>
      <c r="T375" s="63"/>
      <c r="U375" s="63"/>
      <c r="V375" s="63"/>
      <c r="W375" s="63"/>
      <c r="X375" s="63"/>
      <c r="Y375" s="63"/>
      <c r="Z375" s="63"/>
    </row>
    <row r="376" ht="15.75" customHeight="1">
      <c r="A376" s="63"/>
      <c r="B376" s="63"/>
      <c r="C376" s="63"/>
      <c r="E376" s="63"/>
      <c r="F376" s="63"/>
      <c r="G376" s="63"/>
      <c r="H376" s="63"/>
      <c r="I376" s="63"/>
      <c r="J376" s="63"/>
      <c r="L376" s="63"/>
      <c r="M376" s="63"/>
      <c r="N376" s="63"/>
      <c r="O376" s="63"/>
      <c r="P376" s="63"/>
      <c r="Q376" s="63"/>
      <c r="R376" s="63"/>
      <c r="S376" s="63"/>
      <c r="T376" s="63"/>
      <c r="U376" s="63"/>
      <c r="V376" s="63"/>
      <c r="W376" s="63"/>
      <c r="X376" s="63"/>
      <c r="Y376" s="63"/>
      <c r="Z376" s="63"/>
    </row>
    <row r="377" ht="15.75" customHeight="1">
      <c r="A377" s="63"/>
      <c r="B377" s="63"/>
      <c r="C377" s="63"/>
      <c r="E377" s="63"/>
      <c r="F377" s="63"/>
      <c r="G377" s="63"/>
      <c r="H377" s="63"/>
      <c r="I377" s="63"/>
      <c r="J377" s="63"/>
      <c r="L377" s="63"/>
      <c r="M377" s="63"/>
      <c r="N377" s="63"/>
      <c r="O377" s="63"/>
      <c r="P377" s="63"/>
      <c r="Q377" s="63"/>
      <c r="R377" s="63"/>
      <c r="S377" s="63"/>
      <c r="T377" s="63"/>
      <c r="U377" s="63"/>
      <c r="V377" s="63"/>
      <c r="W377" s="63"/>
      <c r="X377" s="63"/>
      <c r="Y377" s="63"/>
      <c r="Z377" s="63"/>
    </row>
    <row r="378" ht="15.75" customHeight="1">
      <c r="A378" s="63"/>
      <c r="B378" s="63"/>
      <c r="C378" s="63"/>
      <c r="E378" s="63"/>
      <c r="F378" s="63"/>
      <c r="G378" s="63"/>
      <c r="H378" s="63"/>
      <c r="I378" s="63"/>
      <c r="J378" s="63"/>
      <c r="L378" s="63"/>
      <c r="M378" s="63"/>
      <c r="N378" s="63"/>
      <c r="O378" s="63"/>
      <c r="P378" s="63"/>
      <c r="Q378" s="63"/>
      <c r="R378" s="63"/>
      <c r="S378" s="63"/>
      <c r="T378" s="63"/>
      <c r="U378" s="63"/>
      <c r="V378" s="63"/>
      <c r="W378" s="63"/>
      <c r="X378" s="63"/>
      <c r="Y378" s="63"/>
      <c r="Z378" s="63"/>
    </row>
    <row r="379" ht="15.75" customHeight="1">
      <c r="A379" s="63"/>
      <c r="B379" s="63"/>
      <c r="C379" s="63"/>
      <c r="E379" s="63"/>
      <c r="F379" s="63"/>
      <c r="G379" s="63"/>
      <c r="H379" s="63"/>
      <c r="I379" s="63"/>
      <c r="J379" s="63"/>
      <c r="L379" s="63"/>
      <c r="M379" s="63"/>
      <c r="N379" s="63"/>
      <c r="O379" s="63"/>
      <c r="P379" s="63"/>
      <c r="Q379" s="63"/>
      <c r="R379" s="63"/>
      <c r="S379" s="63"/>
      <c r="T379" s="63"/>
      <c r="U379" s="63"/>
      <c r="V379" s="63"/>
      <c r="W379" s="63"/>
      <c r="X379" s="63"/>
      <c r="Y379" s="63"/>
      <c r="Z379" s="63"/>
    </row>
    <row r="380" ht="15.75" customHeight="1">
      <c r="A380" s="63"/>
      <c r="B380" s="63"/>
      <c r="C380" s="63"/>
      <c r="E380" s="63"/>
      <c r="F380" s="63"/>
      <c r="G380" s="63"/>
      <c r="H380" s="63"/>
      <c r="I380" s="63"/>
      <c r="J380" s="63"/>
      <c r="L380" s="63"/>
      <c r="M380" s="63"/>
      <c r="N380" s="63"/>
      <c r="O380" s="63"/>
      <c r="P380" s="63"/>
      <c r="Q380" s="63"/>
      <c r="R380" s="63"/>
      <c r="S380" s="63"/>
      <c r="T380" s="63"/>
      <c r="U380" s="63"/>
      <c r="V380" s="63"/>
      <c r="W380" s="63"/>
      <c r="X380" s="63"/>
      <c r="Y380" s="63"/>
      <c r="Z380" s="63"/>
    </row>
    <row r="381" ht="15.75" customHeight="1">
      <c r="A381" s="63"/>
      <c r="B381" s="63"/>
      <c r="C381" s="63"/>
      <c r="E381" s="63"/>
      <c r="F381" s="63"/>
      <c r="G381" s="63"/>
      <c r="H381" s="63"/>
      <c r="I381" s="63"/>
      <c r="J381" s="63"/>
      <c r="L381" s="63"/>
      <c r="M381" s="63"/>
      <c r="N381" s="63"/>
      <c r="O381" s="63"/>
      <c r="P381" s="63"/>
      <c r="Q381" s="63"/>
      <c r="R381" s="63"/>
      <c r="S381" s="63"/>
      <c r="T381" s="63"/>
      <c r="U381" s="63"/>
      <c r="V381" s="63"/>
      <c r="W381" s="63"/>
      <c r="X381" s="63"/>
      <c r="Y381" s="63"/>
      <c r="Z381" s="63"/>
    </row>
    <row r="382" ht="15.75" customHeight="1">
      <c r="A382" s="63"/>
      <c r="B382" s="63"/>
      <c r="C382" s="63"/>
      <c r="E382" s="63"/>
      <c r="F382" s="63"/>
      <c r="G382" s="63"/>
      <c r="H382" s="63"/>
      <c r="I382" s="63"/>
      <c r="J382" s="63"/>
      <c r="L382" s="63"/>
      <c r="M382" s="63"/>
      <c r="N382" s="63"/>
      <c r="O382" s="63"/>
      <c r="P382" s="63"/>
      <c r="Q382" s="63"/>
      <c r="R382" s="63"/>
      <c r="S382" s="63"/>
      <c r="T382" s="63"/>
      <c r="U382" s="63"/>
      <c r="V382" s="63"/>
      <c r="W382" s="63"/>
      <c r="X382" s="63"/>
      <c r="Y382" s="63"/>
      <c r="Z382" s="63"/>
    </row>
    <row r="383" ht="15.75" customHeight="1">
      <c r="A383" s="63"/>
      <c r="B383" s="63"/>
      <c r="C383" s="63"/>
      <c r="E383" s="63"/>
      <c r="F383" s="63"/>
      <c r="G383" s="63"/>
      <c r="H383" s="63"/>
      <c r="I383" s="63"/>
      <c r="J383" s="63"/>
      <c r="L383" s="63"/>
      <c r="M383" s="63"/>
      <c r="N383" s="63"/>
      <c r="O383" s="63"/>
      <c r="P383" s="63"/>
      <c r="Q383" s="63"/>
      <c r="R383" s="63"/>
      <c r="S383" s="63"/>
      <c r="T383" s="63"/>
      <c r="U383" s="63"/>
      <c r="V383" s="63"/>
      <c r="W383" s="63"/>
      <c r="X383" s="63"/>
      <c r="Y383" s="63"/>
      <c r="Z383" s="63"/>
    </row>
    <row r="384" ht="15.75" customHeight="1">
      <c r="A384" s="63"/>
      <c r="B384" s="63"/>
      <c r="C384" s="63"/>
      <c r="E384" s="63"/>
      <c r="F384" s="63"/>
      <c r="G384" s="63"/>
      <c r="H384" s="63"/>
      <c r="I384" s="63"/>
      <c r="J384" s="63"/>
      <c r="L384" s="63"/>
      <c r="M384" s="63"/>
      <c r="N384" s="63"/>
      <c r="O384" s="63"/>
      <c r="P384" s="63"/>
      <c r="Q384" s="63"/>
      <c r="R384" s="63"/>
      <c r="S384" s="63"/>
      <c r="T384" s="63"/>
      <c r="U384" s="63"/>
      <c r="V384" s="63"/>
      <c r="W384" s="63"/>
      <c r="X384" s="63"/>
      <c r="Y384" s="63"/>
      <c r="Z384" s="63"/>
    </row>
    <row r="385" ht="15.75" customHeight="1">
      <c r="A385" s="63"/>
      <c r="B385" s="63"/>
      <c r="C385" s="63"/>
      <c r="E385" s="63"/>
      <c r="F385" s="63"/>
      <c r="G385" s="63"/>
      <c r="H385" s="63"/>
      <c r="I385" s="63"/>
      <c r="J385" s="63"/>
      <c r="L385" s="63"/>
      <c r="M385" s="63"/>
      <c r="N385" s="63"/>
      <c r="O385" s="63"/>
      <c r="P385" s="63"/>
      <c r="Q385" s="63"/>
      <c r="R385" s="63"/>
      <c r="S385" s="63"/>
      <c r="T385" s="63"/>
      <c r="U385" s="63"/>
      <c r="V385" s="63"/>
      <c r="W385" s="63"/>
      <c r="X385" s="63"/>
      <c r="Y385" s="63"/>
      <c r="Z385" s="63"/>
    </row>
    <row r="386" ht="15.75" customHeight="1">
      <c r="A386" s="63"/>
      <c r="B386" s="63"/>
      <c r="C386" s="63"/>
      <c r="E386" s="63"/>
      <c r="F386" s="63"/>
      <c r="G386" s="63"/>
      <c r="H386" s="63"/>
      <c r="I386" s="63"/>
      <c r="J386" s="63"/>
      <c r="L386" s="63"/>
      <c r="M386" s="63"/>
      <c r="N386" s="63"/>
      <c r="O386" s="63"/>
      <c r="P386" s="63"/>
      <c r="Q386" s="63"/>
      <c r="R386" s="63"/>
      <c r="S386" s="63"/>
      <c r="T386" s="63"/>
      <c r="U386" s="63"/>
      <c r="V386" s="63"/>
      <c r="W386" s="63"/>
      <c r="X386" s="63"/>
      <c r="Y386" s="63"/>
      <c r="Z386" s="63"/>
    </row>
    <row r="387" ht="15.75" customHeight="1">
      <c r="A387" s="63"/>
      <c r="B387" s="63"/>
      <c r="C387" s="63"/>
      <c r="E387" s="63"/>
      <c r="F387" s="63"/>
      <c r="G387" s="63"/>
      <c r="H387" s="63"/>
      <c r="I387" s="63"/>
      <c r="J387" s="63"/>
      <c r="L387" s="63"/>
      <c r="M387" s="63"/>
      <c r="N387" s="63"/>
      <c r="O387" s="63"/>
      <c r="P387" s="63"/>
      <c r="Q387" s="63"/>
      <c r="R387" s="63"/>
      <c r="S387" s="63"/>
      <c r="T387" s="63"/>
      <c r="U387" s="63"/>
      <c r="V387" s="63"/>
      <c r="W387" s="63"/>
      <c r="X387" s="63"/>
      <c r="Y387" s="63"/>
      <c r="Z387" s="63"/>
    </row>
    <row r="388" ht="15.75" customHeight="1">
      <c r="A388" s="63"/>
      <c r="B388" s="63"/>
      <c r="C388" s="63"/>
      <c r="E388" s="63"/>
      <c r="F388" s="63"/>
      <c r="G388" s="63"/>
      <c r="H388" s="63"/>
      <c r="I388" s="63"/>
      <c r="J388" s="63"/>
      <c r="L388" s="63"/>
      <c r="M388" s="63"/>
      <c r="N388" s="63"/>
      <c r="O388" s="63"/>
      <c r="P388" s="63"/>
      <c r="Q388" s="63"/>
      <c r="R388" s="63"/>
      <c r="S388" s="63"/>
      <c r="T388" s="63"/>
      <c r="U388" s="63"/>
      <c r="V388" s="63"/>
      <c r="W388" s="63"/>
      <c r="X388" s="63"/>
      <c r="Y388" s="63"/>
      <c r="Z388" s="63"/>
    </row>
    <row r="389" ht="15.75" customHeight="1">
      <c r="A389" s="63"/>
      <c r="B389" s="63"/>
      <c r="C389" s="63"/>
      <c r="E389" s="63"/>
      <c r="F389" s="63"/>
      <c r="G389" s="63"/>
      <c r="H389" s="63"/>
      <c r="I389" s="63"/>
      <c r="J389" s="63"/>
      <c r="L389" s="63"/>
      <c r="M389" s="63"/>
      <c r="N389" s="63"/>
      <c r="O389" s="63"/>
      <c r="P389" s="63"/>
      <c r="Q389" s="63"/>
      <c r="R389" s="63"/>
      <c r="S389" s="63"/>
      <c r="T389" s="63"/>
      <c r="U389" s="63"/>
      <c r="V389" s="63"/>
      <c r="W389" s="63"/>
      <c r="X389" s="63"/>
      <c r="Y389" s="63"/>
      <c r="Z389" s="63"/>
    </row>
    <row r="390" ht="15.75" customHeight="1">
      <c r="A390" s="63"/>
      <c r="B390" s="63"/>
      <c r="C390" s="63"/>
      <c r="E390" s="63"/>
      <c r="F390" s="63"/>
      <c r="G390" s="63"/>
      <c r="H390" s="63"/>
      <c r="I390" s="63"/>
      <c r="J390" s="63"/>
      <c r="L390" s="63"/>
      <c r="M390" s="63"/>
      <c r="N390" s="63"/>
      <c r="O390" s="63"/>
      <c r="P390" s="63"/>
      <c r="Q390" s="63"/>
      <c r="R390" s="63"/>
      <c r="S390" s="63"/>
      <c r="T390" s="63"/>
      <c r="U390" s="63"/>
      <c r="V390" s="63"/>
      <c r="W390" s="63"/>
      <c r="X390" s="63"/>
      <c r="Y390" s="63"/>
      <c r="Z390" s="63"/>
    </row>
    <row r="391" ht="15.75" customHeight="1">
      <c r="A391" s="63"/>
      <c r="B391" s="63"/>
      <c r="C391" s="63"/>
      <c r="E391" s="63"/>
      <c r="F391" s="63"/>
      <c r="G391" s="63"/>
      <c r="H391" s="63"/>
      <c r="I391" s="63"/>
      <c r="J391" s="63"/>
      <c r="L391" s="63"/>
      <c r="M391" s="63"/>
      <c r="N391" s="63"/>
      <c r="O391" s="63"/>
      <c r="P391" s="63"/>
      <c r="Q391" s="63"/>
      <c r="R391" s="63"/>
      <c r="S391" s="63"/>
      <c r="T391" s="63"/>
      <c r="U391" s="63"/>
      <c r="V391" s="63"/>
      <c r="W391" s="63"/>
      <c r="X391" s="63"/>
      <c r="Y391" s="63"/>
      <c r="Z391" s="63"/>
    </row>
    <row r="392" ht="15.75" customHeight="1">
      <c r="A392" s="63"/>
      <c r="B392" s="63"/>
      <c r="C392" s="63"/>
      <c r="E392" s="63"/>
      <c r="F392" s="63"/>
      <c r="G392" s="63"/>
      <c r="H392" s="63"/>
      <c r="I392" s="63"/>
      <c r="J392" s="63"/>
      <c r="L392" s="63"/>
      <c r="M392" s="63"/>
      <c r="N392" s="63"/>
      <c r="O392" s="63"/>
      <c r="P392" s="63"/>
      <c r="Q392" s="63"/>
      <c r="R392" s="63"/>
      <c r="S392" s="63"/>
      <c r="T392" s="63"/>
      <c r="U392" s="63"/>
      <c r="V392" s="63"/>
      <c r="W392" s="63"/>
      <c r="X392" s="63"/>
      <c r="Y392" s="63"/>
      <c r="Z392" s="63"/>
    </row>
    <row r="393" ht="15.75" customHeight="1">
      <c r="A393" s="63"/>
      <c r="B393" s="63"/>
      <c r="C393" s="63"/>
      <c r="E393" s="63"/>
      <c r="F393" s="63"/>
      <c r="G393" s="63"/>
      <c r="H393" s="63"/>
      <c r="I393" s="63"/>
      <c r="J393" s="63"/>
      <c r="L393" s="63"/>
      <c r="M393" s="63"/>
      <c r="N393" s="63"/>
      <c r="O393" s="63"/>
      <c r="P393" s="63"/>
      <c r="Q393" s="63"/>
      <c r="R393" s="63"/>
      <c r="S393" s="63"/>
      <c r="T393" s="63"/>
      <c r="U393" s="63"/>
      <c r="V393" s="63"/>
      <c r="W393" s="63"/>
      <c r="X393" s="63"/>
      <c r="Y393" s="63"/>
      <c r="Z393" s="63"/>
    </row>
    <row r="394" ht="15.75" customHeight="1">
      <c r="A394" s="63"/>
      <c r="B394" s="63"/>
      <c r="C394" s="63"/>
      <c r="E394" s="63"/>
      <c r="F394" s="63"/>
      <c r="G394" s="63"/>
      <c r="H394" s="63"/>
      <c r="I394" s="63"/>
      <c r="J394" s="63"/>
      <c r="L394" s="63"/>
      <c r="M394" s="63"/>
      <c r="N394" s="63"/>
      <c r="O394" s="63"/>
      <c r="P394" s="63"/>
      <c r="Q394" s="63"/>
      <c r="R394" s="63"/>
      <c r="S394" s="63"/>
      <c r="T394" s="63"/>
      <c r="U394" s="63"/>
      <c r="V394" s="63"/>
      <c r="W394" s="63"/>
      <c r="X394" s="63"/>
      <c r="Y394" s="63"/>
      <c r="Z394" s="63"/>
    </row>
    <row r="395" ht="15.75" customHeight="1">
      <c r="A395" s="63"/>
      <c r="B395" s="63"/>
      <c r="C395" s="63"/>
      <c r="E395" s="63"/>
      <c r="F395" s="63"/>
      <c r="G395" s="63"/>
      <c r="H395" s="63"/>
      <c r="I395" s="63"/>
      <c r="J395" s="63"/>
      <c r="L395" s="63"/>
      <c r="M395" s="63"/>
      <c r="N395" s="63"/>
      <c r="O395" s="63"/>
      <c r="P395" s="63"/>
      <c r="Q395" s="63"/>
      <c r="R395" s="63"/>
      <c r="S395" s="63"/>
      <c r="T395" s="63"/>
      <c r="U395" s="63"/>
      <c r="V395" s="63"/>
      <c r="W395" s="63"/>
      <c r="X395" s="63"/>
      <c r="Y395" s="63"/>
      <c r="Z395" s="63"/>
    </row>
    <row r="396" ht="15.75" customHeight="1">
      <c r="A396" s="63"/>
      <c r="B396" s="63"/>
      <c r="C396" s="63"/>
      <c r="E396" s="63"/>
      <c r="F396" s="63"/>
      <c r="G396" s="63"/>
      <c r="H396" s="63"/>
      <c r="I396" s="63"/>
      <c r="J396" s="63"/>
      <c r="L396" s="63"/>
      <c r="M396" s="63"/>
      <c r="N396" s="63"/>
      <c r="O396" s="63"/>
      <c r="P396" s="63"/>
      <c r="Q396" s="63"/>
      <c r="R396" s="63"/>
      <c r="S396" s="63"/>
      <c r="T396" s="63"/>
      <c r="U396" s="63"/>
      <c r="V396" s="63"/>
      <c r="W396" s="63"/>
      <c r="X396" s="63"/>
      <c r="Y396" s="63"/>
      <c r="Z396" s="63"/>
    </row>
    <row r="397" ht="15.75" customHeight="1">
      <c r="A397" s="63"/>
      <c r="B397" s="63"/>
      <c r="C397" s="63"/>
      <c r="E397" s="63"/>
      <c r="F397" s="63"/>
      <c r="G397" s="63"/>
      <c r="H397" s="63"/>
      <c r="I397" s="63"/>
      <c r="J397" s="63"/>
      <c r="L397" s="63"/>
      <c r="M397" s="63"/>
      <c r="N397" s="63"/>
      <c r="O397" s="63"/>
      <c r="P397" s="63"/>
      <c r="Q397" s="63"/>
      <c r="R397" s="63"/>
      <c r="S397" s="63"/>
      <c r="T397" s="63"/>
      <c r="U397" s="63"/>
      <c r="V397" s="63"/>
      <c r="W397" s="63"/>
      <c r="X397" s="63"/>
      <c r="Y397" s="63"/>
      <c r="Z397" s="63"/>
    </row>
    <row r="398" ht="15.75" customHeight="1">
      <c r="A398" s="63"/>
      <c r="B398" s="63"/>
      <c r="C398" s="63"/>
      <c r="E398" s="63"/>
      <c r="F398" s="63"/>
      <c r="G398" s="63"/>
      <c r="H398" s="63"/>
      <c r="I398" s="63"/>
      <c r="J398" s="63"/>
      <c r="L398" s="63"/>
      <c r="M398" s="63"/>
      <c r="N398" s="63"/>
      <c r="O398" s="63"/>
      <c r="P398" s="63"/>
      <c r="Q398" s="63"/>
      <c r="R398" s="63"/>
      <c r="S398" s="63"/>
      <c r="T398" s="63"/>
      <c r="U398" s="63"/>
      <c r="V398" s="63"/>
      <c r="W398" s="63"/>
      <c r="X398" s="63"/>
      <c r="Y398" s="63"/>
      <c r="Z398" s="63"/>
    </row>
    <row r="399" ht="15.75" customHeight="1">
      <c r="A399" s="63"/>
      <c r="B399" s="63"/>
      <c r="C399" s="63"/>
      <c r="E399" s="63"/>
      <c r="F399" s="63"/>
      <c r="G399" s="63"/>
      <c r="H399" s="63"/>
      <c r="I399" s="63"/>
      <c r="J399" s="63"/>
      <c r="L399" s="63"/>
      <c r="M399" s="63"/>
      <c r="N399" s="63"/>
      <c r="O399" s="63"/>
      <c r="P399" s="63"/>
      <c r="Q399" s="63"/>
      <c r="R399" s="63"/>
      <c r="S399" s="63"/>
      <c r="T399" s="63"/>
      <c r="U399" s="63"/>
      <c r="V399" s="63"/>
      <c r="W399" s="63"/>
      <c r="X399" s="63"/>
      <c r="Y399" s="63"/>
      <c r="Z399" s="63"/>
    </row>
    <row r="400" ht="15.75" customHeight="1">
      <c r="A400" s="63"/>
      <c r="B400" s="63"/>
      <c r="C400" s="63"/>
      <c r="E400" s="63"/>
      <c r="F400" s="63"/>
      <c r="G400" s="63"/>
      <c r="H400" s="63"/>
      <c r="I400" s="63"/>
      <c r="J400" s="63"/>
      <c r="L400" s="63"/>
      <c r="M400" s="63"/>
      <c r="N400" s="63"/>
      <c r="O400" s="63"/>
      <c r="P400" s="63"/>
      <c r="Q400" s="63"/>
      <c r="R400" s="63"/>
      <c r="S400" s="63"/>
      <c r="T400" s="63"/>
      <c r="U400" s="63"/>
      <c r="V400" s="63"/>
      <c r="W400" s="63"/>
      <c r="X400" s="63"/>
      <c r="Y400" s="63"/>
      <c r="Z400" s="63"/>
    </row>
    <row r="401" ht="15.75" customHeight="1">
      <c r="A401" s="63"/>
      <c r="B401" s="63"/>
      <c r="C401" s="63"/>
      <c r="E401" s="63"/>
      <c r="F401" s="63"/>
      <c r="G401" s="63"/>
      <c r="H401" s="63"/>
      <c r="I401" s="63"/>
      <c r="J401" s="63"/>
      <c r="L401" s="63"/>
      <c r="M401" s="63"/>
      <c r="N401" s="63"/>
      <c r="O401" s="63"/>
      <c r="P401" s="63"/>
      <c r="Q401" s="63"/>
      <c r="R401" s="63"/>
      <c r="S401" s="63"/>
      <c r="T401" s="63"/>
      <c r="U401" s="63"/>
      <c r="V401" s="63"/>
      <c r="W401" s="63"/>
      <c r="X401" s="63"/>
      <c r="Y401" s="63"/>
      <c r="Z401" s="63"/>
    </row>
    <row r="402" ht="15.75" customHeight="1">
      <c r="A402" s="63"/>
      <c r="B402" s="63"/>
      <c r="C402" s="63"/>
      <c r="E402" s="63"/>
      <c r="F402" s="63"/>
      <c r="G402" s="63"/>
      <c r="H402" s="63"/>
      <c r="I402" s="63"/>
      <c r="J402" s="63"/>
      <c r="L402" s="63"/>
      <c r="M402" s="63"/>
      <c r="N402" s="63"/>
      <c r="O402" s="63"/>
      <c r="P402" s="63"/>
      <c r="Q402" s="63"/>
      <c r="R402" s="63"/>
      <c r="S402" s="63"/>
      <c r="T402" s="63"/>
      <c r="U402" s="63"/>
      <c r="V402" s="63"/>
      <c r="W402" s="63"/>
      <c r="X402" s="63"/>
      <c r="Y402" s="63"/>
      <c r="Z402" s="63"/>
    </row>
    <row r="403" ht="15.75" customHeight="1">
      <c r="A403" s="63"/>
      <c r="B403" s="63"/>
      <c r="C403" s="63"/>
      <c r="E403" s="63"/>
      <c r="F403" s="63"/>
      <c r="G403" s="63"/>
      <c r="H403" s="63"/>
      <c r="I403" s="63"/>
      <c r="J403" s="63"/>
      <c r="L403" s="63"/>
      <c r="M403" s="63"/>
      <c r="N403" s="63"/>
      <c r="O403" s="63"/>
      <c r="P403" s="63"/>
      <c r="Q403" s="63"/>
      <c r="R403" s="63"/>
      <c r="S403" s="63"/>
      <c r="T403" s="63"/>
      <c r="U403" s="63"/>
      <c r="V403" s="63"/>
      <c r="W403" s="63"/>
      <c r="X403" s="63"/>
      <c r="Y403" s="63"/>
      <c r="Z403" s="63"/>
    </row>
    <row r="404" ht="15.75" customHeight="1">
      <c r="A404" s="63"/>
      <c r="B404" s="63"/>
      <c r="C404" s="63"/>
      <c r="E404" s="63"/>
      <c r="F404" s="63"/>
      <c r="G404" s="63"/>
      <c r="H404" s="63"/>
      <c r="I404" s="63"/>
      <c r="J404" s="63"/>
      <c r="L404" s="63"/>
      <c r="M404" s="63"/>
      <c r="N404" s="63"/>
      <c r="O404" s="63"/>
      <c r="P404" s="63"/>
      <c r="Q404" s="63"/>
      <c r="R404" s="63"/>
      <c r="S404" s="63"/>
      <c r="T404" s="63"/>
      <c r="U404" s="63"/>
      <c r="V404" s="63"/>
      <c r="W404" s="63"/>
      <c r="X404" s="63"/>
      <c r="Y404" s="63"/>
      <c r="Z404" s="63"/>
    </row>
    <row r="405" ht="15.75" customHeight="1">
      <c r="A405" s="63"/>
      <c r="B405" s="63"/>
      <c r="C405" s="63"/>
      <c r="E405" s="63"/>
      <c r="F405" s="63"/>
      <c r="G405" s="63"/>
      <c r="H405" s="63"/>
      <c r="I405" s="63"/>
      <c r="J405" s="63"/>
      <c r="L405" s="63"/>
      <c r="M405" s="63"/>
      <c r="N405" s="63"/>
      <c r="O405" s="63"/>
      <c r="P405" s="63"/>
      <c r="Q405" s="63"/>
      <c r="R405" s="63"/>
      <c r="S405" s="63"/>
      <c r="T405" s="63"/>
      <c r="U405" s="63"/>
      <c r="V405" s="63"/>
      <c r="W405" s="63"/>
      <c r="X405" s="63"/>
      <c r="Y405" s="63"/>
      <c r="Z405" s="63"/>
    </row>
    <row r="406" ht="15.75" customHeight="1">
      <c r="A406" s="63"/>
      <c r="B406" s="63"/>
      <c r="C406" s="63"/>
      <c r="E406" s="63"/>
      <c r="F406" s="63"/>
      <c r="G406" s="63"/>
      <c r="H406" s="63"/>
      <c r="I406" s="63"/>
      <c r="J406" s="63"/>
      <c r="L406" s="63"/>
      <c r="M406" s="63"/>
      <c r="N406" s="63"/>
      <c r="O406" s="63"/>
      <c r="P406" s="63"/>
      <c r="Q406" s="63"/>
      <c r="R406" s="63"/>
      <c r="S406" s="63"/>
      <c r="T406" s="63"/>
      <c r="U406" s="63"/>
      <c r="V406" s="63"/>
      <c r="W406" s="63"/>
      <c r="X406" s="63"/>
      <c r="Y406" s="63"/>
      <c r="Z406" s="63"/>
    </row>
    <row r="407" ht="15.75" customHeight="1">
      <c r="A407" s="63"/>
      <c r="B407" s="63"/>
      <c r="C407" s="63"/>
      <c r="E407" s="63"/>
      <c r="F407" s="63"/>
      <c r="G407" s="63"/>
      <c r="H407" s="63"/>
      <c r="I407" s="63"/>
      <c r="J407" s="63"/>
      <c r="L407" s="63"/>
      <c r="M407" s="63"/>
      <c r="N407" s="63"/>
      <c r="O407" s="63"/>
      <c r="P407" s="63"/>
      <c r="Q407" s="63"/>
      <c r="R407" s="63"/>
      <c r="S407" s="63"/>
      <c r="T407" s="63"/>
      <c r="U407" s="63"/>
      <c r="V407" s="63"/>
      <c r="W407" s="63"/>
      <c r="X407" s="63"/>
      <c r="Y407" s="63"/>
      <c r="Z407" s="63"/>
    </row>
    <row r="408" ht="15.75" customHeight="1">
      <c r="A408" s="63"/>
      <c r="B408" s="63"/>
      <c r="C408" s="63"/>
      <c r="E408" s="63"/>
      <c r="F408" s="63"/>
      <c r="G408" s="63"/>
      <c r="H408" s="63"/>
      <c r="I408" s="63"/>
      <c r="J408" s="63"/>
      <c r="L408" s="63"/>
      <c r="M408" s="63"/>
      <c r="N408" s="63"/>
      <c r="O408" s="63"/>
      <c r="P408" s="63"/>
      <c r="Q408" s="63"/>
      <c r="R408" s="63"/>
      <c r="S408" s="63"/>
      <c r="T408" s="63"/>
      <c r="U408" s="63"/>
      <c r="V408" s="63"/>
      <c r="W408" s="63"/>
      <c r="X408" s="63"/>
      <c r="Y408" s="63"/>
      <c r="Z408" s="63"/>
    </row>
    <row r="409" ht="15.75" customHeight="1">
      <c r="A409" s="63"/>
      <c r="B409" s="63"/>
      <c r="C409" s="63"/>
      <c r="E409" s="63"/>
      <c r="F409" s="63"/>
      <c r="G409" s="63"/>
      <c r="H409" s="63"/>
      <c r="I409" s="63"/>
      <c r="J409" s="63"/>
      <c r="L409" s="63"/>
      <c r="M409" s="63"/>
      <c r="N409" s="63"/>
      <c r="O409" s="63"/>
      <c r="P409" s="63"/>
      <c r="Q409" s="63"/>
      <c r="R409" s="63"/>
      <c r="S409" s="63"/>
      <c r="T409" s="63"/>
      <c r="U409" s="63"/>
      <c r="V409" s="63"/>
      <c r="W409" s="63"/>
      <c r="X409" s="63"/>
      <c r="Y409" s="63"/>
      <c r="Z409" s="63"/>
    </row>
    <row r="410" ht="15.75" customHeight="1">
      <c r="A410" s="63"/>
      <c r="B410" s="63"/>
      <c r="C410" s="63"/>
      <c r="E410" s="63"/>
      <c r="F410" s="63"/>
      <c r="G410" s="63"/>
      <c r="H410" s="63"/>
      <c r="I410" s="63"/>
      <c r="J410" s="63"/>
      <c r="L410" s="63"/>
      <c r="M410" s="63"/>
      <c r="N410" s="63"/>
      <c r="O410" s="63"/>
      <c r="P410" s="63"/>
      <c r="Q410" s="63"/>
      <c r="R410" s="63"/>
      <c r="S410" s="63"/>
      <c r="T410" s="63"/>
      <c r="U410" s="63"/>
      <c r="V410" s="63"/>
      <c r="W410" s="63"/>
      <c r="X410" s="63"/>
      <c r="Y410" s="63"/>
      <c r="Z410" s="63"/>
    </row>
    <row r="411" ht="15.75" customHeight="1">
      <c r="A411" s="63"/>
      <c r="B411" s="63"/>
      <c r="C411" s="63"/>
      <c r="E411" s="63"/>
      <c r="F411" s="63"/>
      <c r="G411" s="63"/>
      <c r="H411" s="63"/>
      <c r="I411" s="63"/>
      <c r="J411" s="63"/>
      <c r="L411" s="63"/>
      <c r="M411" s="63"/>
      <c r="N411" s="63"/>
      <c r="O411" s="63"/>
      <c r="P411" s="63"/>
      <c r="Q411" s="63"/>
      <c r="R411" s="63"/>
      <c r="S411" s="63"/>
      <c r="T411" s="63"/>
      <c r="U411" s="63"/>
      <c r="V411" s="63"/>
      <c r="W411" s="63"/>
      <c r="X411" s="63"/>
      <c r="Y411" s="63"/>
      <c r="Z411" s="63"/>
    </row>
    <row r="412" ht="15.75" customHeight="1">
      <c r="A412" s="63"/>
      <c r="B412" s="63"/>
      <c r="C412" s="63"/>
      <c r="E412" s="63"/>
      <c r="F412" s="63"/>
      <c r="G412" s="63"/>
      <c r="H412" s="63"/>
      <c r="I412" s="63"/>
      <c r="J412" s="63"/>
      <c r="L412" s="63"/>
      <c r="M412" s="63"/>
      <c r="N412" s="63"/>
      <c r="O412" s="63"/>
      <c r="P412" s="63"/>
      <c r="Q412" s="63"/>
      <c r="R412" s="63"/>
      <c r="S412" s="63"/>
      <c r="T412" s="63"/>
      <c r="U412" s="63"/>
      <c r="V412" s="63"/>
      <c r="W412" s="63"/>
      <c r="X412" s="63"/>
      <c r="Y412" s="63"/>
      <c r="Z412" s="63"/>
    </row>
    <row r="413" ht="15.75" customHeight="1">
      <c r="A413" s="63"/>
      <c r="B413" s="63"/>
      <c r="C413" s="63"/>
      <c r="E413" s="63"/>
      <c r="F413" s="63"/>
      <c r="G413" s="63"/>
      <c r="H413" s="63"/>
      <c r="I413" s="63"/>
      <c r="J413" s="63"/>
      <c r="L413" s="63"/>
      <c r="M413" s="63"/>
      <c r="N413" s="63"/>
      <c r="O413" s="63"/>
      <c r="P413" s="63"/>
      <c r="Q413" s="63"/>
      <c r="R413" s="63"/>
      <c r="S413" s="63"/>
      <c r="T413" s="63"/>
      <c r="U413" s="63"/>
      <c r="V413" s="63"/>
      <c r="W413" s="63"/>
      <c r="X413" s="63"/>
      <c r="Y413" s="63"/>
      <c r="Z413" s="63"/>
    </row>
    <row r="414" ht="15.75" customHeight="1">
      <c r="A414" s="63"/>
      <c r="B414" s="63"/>
      <c r="C414" s="63"/>
      <c r="E414" s="63"/>
      <c r="F414" s="63"/>
      <c r="G414" s="63"/>
      <c r="H414" s="63"/>
      <c r="I414" s="63"/>
      <c r="J414" s="63"/>
      <c r="L414" s="63"/>
      <c r="M414" s="63"/>
      <c r="N414" s="63"/>
      <c r="O414" s="63"/>
      <c r="P414" s="63"/>
      <c r="Q414" s="63"/>
      <c r="R414" s="63"/>
      <c r="S414" s="63"/>
      <c r="T414" s="63"/>
      <c r="U414" s="63"/>
      <c r="V414" s="63"/>
      <c r="W414" s="63"/>
      <c r="X414" s="63"/>
      <c r="Y414" s="63"/>
      <c r="Z414" s="63"/>
    </row>
    <row r="415" ht="15.75" customHeight="1">
      <c r="A415" s="63"/>
      <c r="B415" s="63"/>
      <c r="C415" s="63"/>
      <c r="E415" s="63"/>
      <c r="F415" s="63"/>
      <c r="G415" s="63"/>
      <c r="H415" s="63"/>
      <c r="I415" s="63"/>
      <c r="J415" s="63"/>
      <c r="L415" s="63"/>
      <c r="M415" s="63"/>
      <c r="N415" s="63"/>
      <c r="O415" s="63"/>
      <c r="P415" s="63"/>
      <c r="Q415" s="63"/>
      <c r="R415" s="63"/>
      <c r="S415" s="63"/>
      <c r="T415" s="63"/>
      <c r="U415" s="63"/>
      <c r="V415" s="63"/>
      <c r="W415" s="63"/>
      <c r="X415" s="63"/>
      <c r="Y415" s="63"/>
      <c r="Z415" s="63"/>
    </row>
    <row r="416" ht="15.75" customHeight="1">
      <c r="A416" s="63"/>
      <c r="B416" s="63"/>
      <c r="C416" s="63"/>
      <c r="E416" s="63"/>
      <c r="F416" s="63"/>
      <c r="G416" s="63"/>
      <c r="H416" s="63"/>
      <c r="I416" s="63"/>
      <c r="J416" s="63"/>
      <c r="L416" s="63"/>
      <c r="M416" s="63"/>
      <c r="N416" s="63"/>
      <c r="O416" s="63"/>
      <c r="P416" s="63"/>
      <c r="Q416" s="63"/>
      <c r="R416" s="63"/>
      <c r="S416" s="63"/>
      <c r="T416" s="63"/>
      <c r="U416" s="63"/>
      <c r="V416" s="63"/>
      <c r="W416" s="63"/>
      <c r="X416" s="63"/>
      <c r="Y416" s="63"/>
      <c r="Z416" s="63"/>
    </row>
    <row r="417" ht="15.75" customHeight="1">
      <c r="A417" s="63"/>
      <c r="B417" s="63"/>
      <c r="C417" s="63"/>
      <c r="E417" s="63"/>
      <c r="F417" s="63"/>
      <c r="G417" s="63"/>
      <c r="H417" s="63"/>
      <c r="I417" s="63"/>
      <c r="J417" s="63"/>
      <c r="L417" s="63"/>
      <c r="M417" s="63"/>
      <c r="N417" s="63"/>
      <c r="O417" s="63"/>
      <c r="P417" s="63"/>
      <c r="Q417" s="63"/>
      <c r="R417" s="63"/>
      <c r="S417" s="63"/>
      <c r="T417" s="63"/>
      <c r="U417" s="63"/>
      <c r="V417" s="63"/>
      <c r="W417" s="63"/>
      <c r="X417" s="63"/>
      <c r="Y417" s="63"/>
      <c r="Z417" s="63"/>
    </row>
    <row r="418" ht="15.75" customHeight="1">
      <c r="A418" s="63"/>
      <c r="B418" s="63"/>
      <c r="C418" s="63"/>
      <c r="E418" s="63"/>
      <c r="F418" s="63"/>
      <c r="G418" s="63"/>
      <c r="H418" s="63"/>
      <c r="I418" s="63"/>
      <c r="J418" s="63"/>
      <c r="L418" s="63"/>
      <c r="M418" s="63"/>
      <c r="N418" s="63"/>
      <c r="O418" s="63"/>
      <c r="P418" s="63"/>
      <c r="Q418" s="63"/>
      <c r="R418" s="63"/>
      <c r="S418" s="63"/>
      <c r="T418" s="63"/>
      <c r="U418" s="63"/>
      <c r="V418" s="63"/>
      <c r="W418" s="63"/>
      <c r="X418" s="63"/>
      <c r="Y418" s="63"/>
      <c r="Z418" s="63"/>
    </row>
    <row r="419" ht="15.75" customHeight="1">
      <c r="A419" s="63"/>
      <c r="B419" s="63"/>
      <c r="C419" s="63"/>
      <c r="E419" s="63"/>
      <c r="F419" s="63"/>
      <c r="G419" s="63"/>
      <c r="H419" s="63"/>
      <c r="I419" s="63"/>
      <c r="J419" s="63"/>
      <c r="L419" s="63"/>
      <c r="M419" s="63"/>
      <c r="N419" s="63"/>
      <c r="O419" s="63"/>
      <c r="P419" s="63"/>
      <c r="Q419" s="63"/>
      <c r="R419" s="63"/>
      <c r="S419" s="63"/>
      <c r="T419" s="63"/>
      <c r="U419" s="63"/>
      <c r="V419" s="63"/>
      <c r="W419" s="63"/>
      <c r="X419" s="63"/>
      <c r="Y419" s="63"/>
      <c r="Z419" s="63"/>
    </row>
    <row r="420" ht="15.75" customHeight="1">
      <c r="A420" s="63"/>
      <c r="B420" s="63"/>
      <c r="C420" s="63"/>
      <c r="E420" s="63"/>
      <c r="F420" s="63"/>
      <c r="G420" s="63"/>
      <c r="H420" s="63"/>
      <c r="I420" s="63"/>
      <c r="J420" s="63"/>
      <c r="L420" s="63"/>
      <c r="M420" s="63"/>
      <c r="N420" s="63"/>
      <c r="O420" s="63"/>
      <c r="P420" s="63"/>
      <c r="Q420" s="63"/>
      <c r="R420" s="63"/>
      <c r="S420" s="63"/>
      <c r="T420" s="63"/>
      <c r="U420" s="63"/>
      <c r="V420" s="63"/>
      <c r="W420" s="63"/>
      <c r="X420" s="63"/>
      <c r="Y420" s="63"/>
      <c r="Z420" s="63"/>
    </row>
    <row r="421" ht="15.75" customHeight="1">
      <c r="A421" s="63"/>
      <c r="B421" s="63"/>
      <c r="C421" s="63"/>
      <c r="E421" s="63"/>
      <c r="F421" s="63"/>
      <c r="G421" s="63"/>
      <c r="H421" s="63"/>
      <c r="I421" s="63"/>
      <c r="J421" s="63"/>
      <c r="L421" s="63"/>
      <c r="M421" s="63"/>
      <c r="N421" s="63"/>
      <c r="O421" s="63"/>
      <c r="P421" s="63"/>
      <c r="Q421" s="63"/>
      <c r="R421" s="63"/>
      <c r="S421" s="63"/>
      <c r="T421" s="63"/>
      <c r="U421" s="63"/>
      <c r="V421" s="63"/>
      <c r="W421" s="63"/>
      <c r="X421" s="63"/>
      <c r="Y421" s="63"/>
      <c r="Z421" s="63"/>
    </row>
    <row r="422" ht="15.75" customHeight="1">
      <c r="A422" s="63"/>
      <c r="B422" s="63"/>
      <c r="C422" s="63"/>
      <c r="E422" s="63"/>
      <c r="F422" s="63"/>
      <c r="G422" s="63"/>
      <c r="H422" s="63"/>
      <c r="I422" s="63"/>
      <c r="J422" s="63"/>
      <c r="L422" s="63"/>
      <c r="M422" s="63"/>
      <c r="N422" s="63"/>
      <c r="O422" s="63"/>
      <c r="P422" s="63"/>
      <c r="Q422" s="63"/>
      <c r="R422" s="63"/>
      <c r="S422" s="63"/>
      <c r="T422" s="63"/>
      <c r="U422" s="63"/>
      <c r="V422" s="63"/>
      <c r="W422" s="63"/>
      <c r="X422" s="63"/>
      <c r="Y422" s="63"/>
      <c r="Z422" s="63"/>
    </row>
    <row r="423" ht="15.75" customHeight="1">
      <c r="A423" s="63"/>
      <c r="B423" s="63"/>
      <c r="C423" s="63"/>
      <c r="E423" s="63"/>
      <c r="F423" s="63"/>
      <c r="G423" s="63"/>
      <c r="H423" s="63"/>
      <c r="I423" s="63"/>
      <c r="J423" s="63"/>
      <c r="L423" s="63"/>
      <c r="M423" s="63"/>
      <c r="N423" s="63"/>
      <c r="O423" s="63"/>
      <c r="P423" s="63"/>
      <c r="Q423" s="63"/>
      <c r="R423" s="63"/>
      <c r="S423" s="63"/>
      <c r="T423" s="63"/>
      <c r="U423" s="63"/>
      <c r="V423" s="63"/>
      <c r="W423" s="63"/>
      <c r="X423" s="63"/>
      <c r="Y423" s="63"/>
      <c r="Z423" s="63"/>
    </row>
    <row r="424" ht="15.75" customHeight="1">
      <c r="A424" s="63"/>
      <c r="B424" s="63"/>
      <c r="C424" s="63"/>
      <c r="E424" s="63"/>
      <c r="F424" s="63"/>
      <c r="G424" s="63"/>
      <c r="H424" s="63"/>
      <c r="I424" s="63"/>
      <c r="J424" s="63"/>
      <c r="L424" s="63"/>
      <c r="M424" s="63"/>
      <c r="N424" s="63"/>
      <c r="O424" s="63"/>
      <c r="P424" s="63"/>
      <c r="Q424" s="63"/>
      <c r="R424" s="63"/>
      <c r="S424" s="63"/>
      <c r="T424" s="63"/>
      <c r="U424" s="63"/>
      <c r="V424" s="63"/>
      <c r="W424" s="63"/>
      <c r="X424" s="63"/>
      <c r="Y424" s="63"/>
      <c r="Z424" s="63"/>
    </row>
    <row r="425" ht="15.75" customHeight="1">
      <c r="A425" s="63"/>
      <c r="B425" s="63"/>
      <c r="C425" s="63"/>
      <c r="E425" s="63"/>
      <c r="F425" s="63"/>
      <c r="G425" s="63"/>
      <c r="H425" s="63"/>
      <c r="I425" s="63"/>
      <c r="J425" s="63"/>
      <c r="L425" s="63"/>
      <c r="M425" s="63"/>
      <c r="N425" s="63"/>
      <c r="O425" s="63"/>
      <c r="P425" s="63"/>
      <c r="Q425" s="63"/>
      <c r="R425" s="63"/>
      <c r="S425" s="63"/>
      <c r="T425" s="63"/>
      <c r="U425" s="63"/>
      <c r="V425" s="63"/>
      <c r="W425" s="63"/>
      <c r="X425" s="63"/>
      <c r="Y425" s="63"/>
      <c r="Z425" s="63"/>
    </row>
    <row r="426" ht="15.75" customHeight="1">
      <c r="A426" s="63"/>
      <c r="B426" s="63"/>
      <c r="C426" s="63"/>
      <c r="E426" s="63"/>
      <c r="F426" s="63"/>
      <c r="G426" s="63"/>
      <c r="H426" s="63"/>
      <c r="I426" s="63"/>
      <c r="J426" s="63"/>
      <c r="L426" s="63"/>
      <c r="M426" s="63"/>
      <c r="N426" s="63"/>
      <c r="O426" s="63"/>
      <c r="P426" s="63"/>
      <c r="Q426" s="63"/>
      <c r="R426" s="63"/>
      <c r="S426" s="63"/>
      <c r="T426" s="63"/>
      <c r="U426" s="63"/>
      <c r="V426" s="63"/>
      <c r="W426" s="63"/>
      <c r="X426" s="63"/>
      <c r="Y426" s="63"/>
      <c r="Z426" s="63"/>
    </row>
    <row r="427" ht="15.75" customHeight="1">
      <c r="A427" s="63"/>
      <c r="B427" s="63"/>
      <c r="C427" s="63"/>
      <c r="E427" s="63"/>
      <c r="F427" s="63"/>
      <c r="G427" s="63"/>
      <c r="H427" s="63"/>
      <c r="I427" s="63"/>
      <c r="J427" s="63"/>
      <c r="L427" s="63"/>
      <c r="M427" s="63"/>
      <c r="N427" s="63"/>
      <c r="O427" s="63"/>
      <c r="P427" s="63"/>
      <c r="Q427" s="63"/>
      <c r="R427" s="63"/>
      <c r="S427" s="63"/>
      <c r="T427" s="63"/>
      <c r="U427" s="63"/>
      <c r="V427" s="63"/>
      <c r="W427" s="63"/>
      <c r="X427" s="63"/>
      <c r="Y427" s="63"/>
      <c r="Z427" s="63"/>
    </row>
    <row r="428" ht="15.75" customHeight="1">
      <c r="A428" s="63"/>
      <c r="B428" s="63"/>
      <c r="C428" s="63"/>
      <c r="E428" s="63"/>
      <c r="F428" s="63"/>
      <c r="G428" s="63"/>
      <c r="H428" s="63"/>
      <c r="I428" s="63"/>
      <c r="J428" s="63"/>
      <c r="L428" s="63"/>
      <c r="M428" s="63"/>
      <c r="N428" s="63"/>
      <c r="O428" s="63"/>
      <c r="P428" s="63"/>
      <c r="Q428" s="63"/>
      <c r="R428" s="63"/>
      <c r="S428" s="63"/>
      <c r="T428" s="63"/>
      <c r="U428" s="63"/>
      <c r="V428" s="63"/>
      <c r="W428" s="63"/>
      <c r="X428" s="63"/>
      <c r="Y428" s="63"/>
      <c r="Z428" s="63"/>
    </row>
    <row r="429" ht="15.75" customHeight="1">
      <c r="A429" s="63"/>
      <c r="B429" s="63"/>
      <c r="C429" s="63"/>
      <c r="E429" s="63"/>
      <c r="F429" s="63"/>
      <c r="G429" s="63"/>
      <c r="H429" s="63"/>
      <c r="I429" s="63"/>
      <c r="J429" s="63"/>
      <c r="L429" s="63"/>
      <c r="M429" s="63"/>
      <c r="N429" s="63"/>
      <c r="O429" s="63"/>
      <c r="P429" s="63"/>
      <c r="Q429" s="63"/>
      <c r="R429" s="63"/>
      <c r="S429" s="63"/>
      <c r="T429" s="63"/>
      <c r="U429" s="63"/>
      <c r="V429" s="63"/>
      <c r="W429" s="63"/>
      <c r="X429" s="63"/>
      <c r="Y429" s="63"/>
      <c r="Z429" s="63"/>
    </row>
    <row r="430" ht="15.75" customHeight="1">
      <c r="A430" s="63"/>
      <c r="B430" s="63"/>
      <c r="C430" s="63"/>
      <c r="E430" s="63"/>
      <c r="F430" s="63"/>
      <c r="G430" s="63"/>
      <c r="H430" s="63"/>
      <c r="I430" s="63"/>
      <c r="J430" s="63"/>
      <c r="L430" s="63"/>
      <c r="M430" s="63"/>
      <c r="N430" s="63"/>
      <c r="O430" s="63"/>
      <c r="P430" s="63"/>
      <c r="Q430" s="63"/>
      <c r="R430" s="63"/>
      <c r="S430" s="63"/>
      <c r="T430" s="63"/>
      <c r="U430" s="63"/>
      <c r="V430" s="63"/>
      <c r="W430" s="63"/>
      <c r="X430" s="63"/>
      <c r="Y430" s="63"/>
      <c r="Z430" s="63"/>
    </row>
    <row r="431" ht="15.75" customHeight="1">
      <c r="A431" s="63"/>
      <c r="B431" s="63"/>
      <c r="C431" s="63"/>
      <c r="E431" s="63"/>
      <c r="F431" s="63"/>
      <c r="G431" s="63"/>
      <c r="H431" s="63"/>
      <c r="I431" s="63"/>
      <c r="J431" s="63"/>
      <c r="L431" s="63"/>
      <c r="M431" s="63"/>
      <c r="N431" s="63"/>
      <c r="O431" s="63"/>
      <c r="P431" s="63"/>
      <c r="Q431" s="63"/>
      <c r="R431" s="63"/>
      <c r="S431" s="63"/>
      <c r="T431" s="63"/>
      <c r="U431" s="63"/>
      <c r="V431" s="63"/>
      <c r="W431" s="63"/>
      <c r="X431" s="63"/>
      <c r="Y431" s="63"/>
      <c r="Z431" s="63"/>
    </row>
    <row r="432" ht="15.75" customHeight="1">
      <c r="A432" s="63"/>
      <c r="B432" s="63"/>
      <c r="C432" s="63"/>
      <c r="E432" s="63"/>
      <c r="F432" s="63"/>
      <c r="G432" s="63"/>
      <c r="H432" s="63"/>
      <c r="I432" s="63"/>
      <c r="J432" s="63"/>
      <c r="L432" s="63"/>
      <c r="M432" s="63"/>
      <c r="N432" s="63"/>
      <c r="O432" s="63"/>
      <c r="P432" s="63"/>
      <c r="Q432" s="63"/>
      <c r="R432" s="63"/>
      <c r="S432" s="63"/>
      <c r="T432" s="63"/>
      <c r="U432" s="63"/>
      <c r="V432" s="63"/>
      <c r="W432" s="63"/>
      <c r="X432" s="63"/>
      <c r="Y432" s="63"/>
      <c r="Z432" s="63"/>
    </row>
    <row r="433" ht="15.75" customHeight="1">
      <c r="A433" s="63"/>
      <c r="B433" s="63"/>
      <c r="C433" s="63"/>
      <c r="E433" s="63"/>
      <c r="F433" s="63"/>
      <c r="G433" s="63"/>
      <c r="H433" s="63"/>
      <c r="I433" s="63"/>
      <c r="J433" s="63"/>
      <c r="L433" s="63"/>
      <c r="M433" s="63"/>
      <c r="N433" s="63"/>
      <c r="O433" s="63"/>
      <c r="P433" s="63"/>
      <c r="Q433" s="63"/>
      <c r="R433" s="63"/>
      <c r="S433" s="63"/>
      <c r="T433" s="63"/>
      <c r="U433" s="63"/>
      <c r="V433" s="63"/>
      <c r="W433" s="63"/>
      <c r="X433" s="63"/>
      <c r="Y433" s="63"/>
      <c r="Z433" s="63"/>
    </row>
    <row r="434" ht="15.75" customHeight="1">
      <c r="A434" s="63"/>
      <c r="B434" s="63"/>
      <c r="C434" s="63"/>
      <c r="E434" s="63"/>
      <c r="F434" s="63"/>
      <c r="G434" s="63"/>
      <c r="H434" s="63"/>
      <c r="I434" s="63"/>
      <c r="J434" s="63"/>
      <c r="L434" s="63"/>
      <c r="M434" s="63"/>
      <c r="N434" s="63"/>
      <c r="O434" s="63"/>
      <c r="P434" s="63"/>
      <c r="Q434" s="63"/>
      <c r="R434" s="63"/>
      <c r="S434" s="63"/>
      <c r="T434" s="63"/>
      <c r="U434" s="63"/>
      <c r="V434" s="63"/>
      <c r="W434" s="63"/>
      <c r="X434" s="63"/>
      <c r="Y434" s="63"/>
      <c r="Z434" s="63"/>
    </row>
    <row r="435" ht="15.75" customHeight="1">
      <c r="A435" s="63"/>
      <c r="B435" s="63"/>
      <c r="C435" s="63"/>
      <c r="E435" s="63"/>
      <c r="F435" s="63"/>
      <c r="G435" s="63"/>
      <c r="H435" s="63"/>
      <c r="I435" s="63"/>
      <c r="J435" s="63"/>
      <c r="L435" s="63"/>
      <c r="M435" s="63"/>
      <c r="N435" s="63"/>
      <c r="O435" s="63"/>
      <c r="P435" s="63"/>
      <c r="Q435" s="63"/>
      <c r="R435" s="63"/>
      <c r="S435" s="63"/>
      <c r="T435" s="63"/>
      <c r="U435" s="63"/>
      <c r="V435" s="63"/>
      <c r="W435" s="63"/>
      <c r="X435" s="63"/>
      <c r="Y435" s="63"/>
      <c r="Z435" s="63"/>
    </row>
    <row r="436" ht="15.75" customHeight="1">
      <c r="A436" s="63"/>
      <c r="B436" s="63"/>
      <c r="C436" s="63"/>
      <c r="E436" s="63"/>
      <c r="F436" s="63"/>
      <c r="G436" s="63"/>
      <c r="H436" s="63"/>
      <c r="I436" s="63"/>
      <c r="J436" s="63"/>
      <c r="L436" s="63"/>
      <c r="M436" s="63"/>
      <c r="N436" s="63"/>
      <c r="O436" s="63"/>
      <c r="P436" s="63"/>
      <c r="Q436" s="63"/>
      <c r="R436" s="63"/>
      <c r="S436" s="63"/>
      <c r="T436" s="63"/>
      <c r="U436" s="63"/>
      <c r="V436" s="63"/>
      <c r="W436" s="63"/>
      <c r="X436" s="63"/>
      <c r="Y436" s="63"/>
      <c r="Z436" s="63"/>
    </row>
    <row r="437" ht="15.75" customHeight="1">
      <c r="A437" s="63"/>
      <c r="B437" s="63"/>
      <c r="C437" s="63"/>
      <c r="E437" s="63"/>
      <c r="F437" s="63"/>
      <c r="G437" s="63"/>
      <c r="H437" s="63"/>
      <c r="I437" s="63"/>
      <c r="J437" s="63"/>
      <c r="L437" s="63"/>
      <c r="M437" s="63"/>
      <c r="N437" s="63"/>
      <c r="O437" s="63"/>
      <c r="P437" s="63"/>
      <c r="Q437" s="63"/>
      <c r="R437" s="63"/>
      <c r="S437" s="63"/>
      <c r="T437" s="63"/>
      <c r="U437" s="63"/>
      <c r="V437" s="63"/>
      <c r="W437" s="63"/>
      <c r="X437" s="63"/>
      <c r="Y437" s="63"/>
      <c r="Z437" s="63"/>
    </row>
    <row r="438" ht="15.75" customHeight="1">
      <c r="A438" s="63"/>
      <c r="B438" s="63"/>
      <c r="C438" s="63"/>
      <c r="E438" s="63"/>
      <c r="F438" s="63"/>
      <c r="G438" s="63"/>
      <c r="H438" s="63"/>
      <c r="I438" s="63"/>
      <c r="J438" s="63"/>
      <c r="L438" s="63"/>
      <c r="M438" s="63"/>
      <c r="N438" s="63"/>
      <c r="O438" s="63"/>
      <c r="P438" s="63"/>
      <c r="Q438" s="63"/>
      <c r="R438" s="63"/>
      <c r="S438" s="63"/>
      <c r="T438" s="63"/>
      <c r="U438" s="63"/>
      <c r="V438" s="63"/>
      <c r="W438" s="63"/>
      <c r="X438" s="63"/>
      <c r="Y438" s="63"/>
      <c r="Z438" s="63"/>
    </row>
    <row r="439" ht="15.75" customHeight="1">
      <c r="A439" s="63"/>
      <c r="B439" s="63"/>
      <c r="C439" s="63"/>
      <c r="E439" s="63"/>
      <c r="F439" s="63"/>
      <c r="G439" s="63"/>
      <c r="H439" s="63"/>
      <c r="I439" s="63"/>
      <c r="J439" s="63"/>
      <c r="L439" s="63"/>
      <c r="M439" s="63"/>
      <c r="N439" s="63"/>
      <c r="O439" s="63"/>
      <c r="P439" s="63"/>
      <c r="Q439" s="63"/>
      <c r="R439" s="63"/>
      <c r="S439" s="63"/>
      <c r="T439" s="63"/>
      <c r="U439" s="63"/>
      <c r="V439" s="63"/>
      <c r="W439" s="63"/>
      <c r="X439" s="63"/>
      <c r="Y439" s="63"/>
      <c r="Z439" s="63"/>
    </row>
    <row r="440" ht="15.75" customHeight="1">
      <c r="A440" s="63"/>
      <c r="B440" s="63"/>
      <c r="C440" s="63"/>
      <c r="E440" s="63"/>
      <c r="F440" s="63"/>
      <c r="G440" s="63"/>
      <c r="H440" s="63"/>
      <c r="I440" s="63"/>
      <c r="J440" s="63"/>
      <c r="L440" s="63"/>
      <c r="M440" s="63"/>
      <c r="N440" s="63"/>
      <c r="O440" s="63"/>
      <c r="P440" s="63"/>
      <c r="Q440" s="63"/>
      <c r="R440" s="63"/>
      <c r="S440" s="63"/>
      <c r="T440" s="63"/>
      <c r="U440" s="63"/>
      <c r="V440" s="63"/>
      <c r="W440" s="63"/>
      <c r="X440" s="63"/>
      <c r="Y440" s="63"/>
      <c r="Z440" s="63"/>
    </row>
    <row r="441" ht="15.75" customHeight="1">
      <c r="A441" s="63"/>
      <c r="B441" s="63"/>
      <c r="C441" s="63"/>
      <c r="E441" s="63"/>
      <c r="F441" s="63"/>
      <c r="G441" s="63"/>
      <c r="H441" s="63"/>
      <c r="I441" s="63"/>
      <c r="J441" s="63"/>
      <c r="L441" s="63"/>
      <c r="M441" s="63"/>
      <c r="N441" s="63"/>
      <c r="O441" s="63"/>
      <c r="P441" s="63"/>
      <c r="Q441" s="63"/>
      <c r="R441" s="63"/>
      <c r="S441" s="63"/>
      <c r="T441" s="63"/>
      <c r="U441" s="63"/>
      <c r="V441" s="63"/>
      <c r="W441" s="63"/>
      <c r="X441" s="63"/>
      <c r="Y441" s="63"/>
      <c r="Z441" s="63"/>
    </row>
    <row r="442" ht="15.75" customHeight="1">
      <c r="A442" s="63"/>
      <c r="B442" s="63"/>
      <c r="C442" s="63"/>
      <c r="E442" s="63"/>
      <c r="F442" s="63"/>
      <c r="G442" s="63"/>
      <c r="H442" s="63"/>
      <c r="I442" s="63"/>
      <c r="J442" s="63"/>
      <c r="L442" s="63"/>
      <c r="M442" s="63"/>
      <c r="N442" s="63"/>
      <c r="O442" s="63"/>
      <c r="P442" s="63"/>
      <c r="Q442" s="63"/>
      <c r="R442" s="63"/>
      <c r="S442" s="63"/>
      <c r="T442" s="63"/>
      <c r="U442" s="63"/>
      <c r="V442" s="63"/>
      <c r="W442" s="63"/>
      <c r="X442" s="63"/>
      <c r="Y442" s="63"/>
      <c r="Z442" s="63"/>
    </row>
    <row r="443" ht="15.75" customHeight="1">
      <c r="A443" s="63"/>
      <c r="B443" s="63"/>
      <c r="C443" s="63"/>
      <c r="E443" s="63"/>
      <c r="F443" s="63"/>
      <c r="G443" s="63"/>
      <c r="H443" s="63"/>
      <c r="I443" s="63"/>
      <c r="J443" s="63"/>
      <c r="L443" s="63"/>
      <c r="M443" s="63"/>
      <c r="N443" s="63"/>
      <c r="O443" s="63"/>
      <c r="P443" s="63"/>
      <c r="Q443" s="63"/>
      <c r="R443" s="63"/>
      <c r="S443" s="63"/>
      <c r="T443" s="63"/>
      <c r="U443" s="63"/>
      <c r="V443" s="63"/>
      <c r="W443" s="63"/>
      <c r="X443" s="63"/>
      <c r="Y443" s="63"/>
      <c r="Z443" s="63"/>
    </row>
    <row r="444" ht="15.75" customHeight="1">
      <c r="A444" s="63"/>
      <c r="B444" s="63"/>
      <c r="C444" s="63"/>
      <c r="E444" s="63"/>
      <c r="F444" s="63"/>
      <c r="G444" s="63"/>
      <c r="H444" s="63"/>
      <c r="I444" s="63"/>
      <c r="J444" s="63"/>
      <c r="L444" s="63"/>
      <c r="M444" s="63"/>
      <c r="N444" s="63"/>
      <c r="O444" s="63"/>
      <c r="P444" s="63"/>
      <c r="Q444" s="63"/>
      <c r="R444" s="63"/>
      <c r="S444" s="63"/>
      <c r="T444" s="63"/>
      <c r="U444" s="63"/>
      <c r="V444" s="63"/>
      <c r="W444" s="63"/>
      <c r="X444" s="63"/>
      <c r="Y444" s="63"/>
      <c r="Z444" s="63"/>
    </row>
    <row r="445" ht="15.75" customHeight="1">
      <c r="A445" s="63"/>
      <c r="B445" s="63"/>
      <c r="C445" s="63"/>
      <c r="E445" s="63"/>
      <c r="F445" s="63"/>
      <c r="G445" s="63"/>
      <c r="H445" s="63"/>
      <c r="I445" s="63"/>
      <c r="J445" s="63"/>
      <c r="L445" s="63"/>
      <c r="M445" s="63"/>
      <c r="N445" s="63"/>
      <c r="O445" s="63"/>
      <c r="P445" s="63"/>
      <c r="Q445" s="63"/>
      <c r="R445" s="63"/>
      <c r="S445" s="63"/>
      <c r="T445" s="63"/>
      <c r="U445" s="63"/>
      <c r="V445" s="63"/>
      <c r="W445" s="63"/>
      <c r="X445" s="63"/>
      <c r="Y445" s="63"/>
      <c r="Z445" s="63"/>
    </row>
    <row r="446" ht="15.75" customHeight="1">
      <c r="A446" s="63"/>
      <c r="B446" s="63"/>
      <c r="C446" s="63"/>
      <c r="E446" s="63"/>
      <c r="F446" s="63"/>
      <c r="G446" s="63"/>
      <c r="H446" s="63"/>
      <c r="I446" s="63"/>
      <c r="J446" s="63"/>
      <c r="L446" s="63"/>
      <c r="M446" s="63"/>
      <c r="N446" s="63"/>
      <c r="O446" s="63"/>
      <c r="P446" s="63"/>
      <c r="Q446" s="63"/>
      <c r="R446" s="63"/>
      <c r="S446" s="63"/>
      <c r="T446" s="63"/>
      <c r="U446" s="63"/>
      <c r="V446" s="63"/>
      <c r="W446" s="63"/>
      <c r="X446" s="63"/>
      <c r="Y446" s="63"/>
      <c r="Z446" s="63"/>
    </row>
    <row r="447" ht="15.75" customHeight="1">
      <c r="A447" s="63"/>
      <c r="B447" s="63"/>
      <c r="C447" s="63"/>
      <c r="E447" s="63"/>
      <c r="F447" s="63"/>
      <c r="G447" s="63"/>
      <c r="H447" s="63"/>
      <c r="I447" s="63"/>
      <c r="J447" s="63"/>
      <c r="L447" s="63"/>
      <c r="M447" s="63"/>
      <c r="N447" s="63"/>
      <c r="O447" s="63"/>
      <c r="P447" s="63"/>
      <c r="Q447" s="63"/>
      <c r="R447" s="63"/>
      <c r="S447" s="63"/>
      <c r="T447" s="63"/>
      <c r="U447" s="63"/>
      <c r="V447" s="63"/>
      <c r="W447" s="63"/>
      <c r="X447" s="63"/>
      <c r="Y447" s="63"/>
      <c r="Z447" s="63"/>
    </row>
    <row r="448" ht="15.75" customHeight="1">
      <c r="A448" s="63"/>
      <c r="B448" s="63"/>
      <c r="C448" s="63"/>
      <c r="E448" s="63"/>
      <c r="F448" s="63"/>
      <c r="G448" s="63"/>
      <c r="H448" s="63"/>
      <c r="I448" s="63"/>
      <c r="J448" s="63"/>
      <c r="L448" s="63"/>
      <c r="M448" s="63"/>
      <c r="N448" s="63"/>
      <c r="O448" s="63"/>
      <c r="P448" s="63"/>
      <c r="Q448" s="63"/>
      <c r="R448" s="63"/>
      <c r="S448" s="63"/>
      <c r="T448" s="63"/>
      <c r="U448" s="63"/>
      <c r="V448" s="63"/>
      <c r="W448" s="63"/>
      <c r="X448" s="63"/>
      <c r="Y448" s="63"/>
      <c r="Z448" s="63"/>
    </row>
    <row r="449" ht="15.75" customHeight="1">
      <c r="A449" s="63"/>
      <c r="B449" s="63"/>
      <c r="C449" s="63"/>
      <c r="E449" s="63"/>
      <c r="F449" s="63"/>
      <c r="G449" s="63"/>
      <c r="H449" s="63"/>
      <c r="I449" s="63"/>
      <c r="J449" s="63"/>
      <c r="L449" s="63"/>
      <c r="M449" s="63"/>
      <c r="N449" s="63"/>
      <c r="O449" s="63"/>
      <c r="P449" s="63"/>
      <c r="Q449" s="63"/>
      <c r="R449" s="63"/>
      <c r="S449" s="63"/>
      <c r="T449" s="63"/>
      <c r="U449" s="63"/>
      <c r="V449" s="63"/>
      <c r="W449" s="63"/>
      <c r="X449" s="63"/>
      <c r="Y449" s="63"/>
      <c r="Z449" s="63"/>
    </row>
    <row r="450" ht="15.75" customHeight="1">
      <c r="A450" s="63"/>
      <c r="B450" s="63"/>
      <c r="C450" s="63"/>
      <c r="E450" s="63"/>
      <c r="F450" s="63"/>
      <c r="G450" s="63"/>
      <c r="H450" s="63"/>
      <c r="I450" s="63"/>
      <c r="J450" s="63"/>
      <c r="L450" s="63"/>
      <c r="M450" s="63"/>
      <c r="N450" s="63"/>
      <c r="O450" s="63"/>
      <c r="P450" s="63"/>
      <c r="Q450" s="63"/>
      <c r="R450" s="63"/>
      <c r="S450" s="63"/>
      <c r="T450" s="63"/>
      <c r="U450" s="63"/>
      <c r="V450" s="63"/>
      <c r="W450" s="63"/>
      <c r="X450" s="63"/>
      <c r="Y450" s="63"/>
      <c r="Z450" s="63"/>
    </row>
    <row r="451" ht="15.75" customHeight="1">
      <c r="A451" s="63"/>
      <c r="B451" s="63"/>
      <c r="C451" s="63"/>
      <c r="E451" s="63"/>
      <c r="F451" s="63"/>
      <c r="G451" s="63"/>
      <c r="H451" s="63"/>
      <c r="I451" s="63"/>
      <c r="J451" s="63"/>
      <c r="L451" s="63"/>
      <c r="M451" s="63"/>
      <c r="N451" s="63"/>
      <c r="O451" s="63"/>
      <c r="P451" s="63"/>
      <c r="Q451" s="63"/>
      <c r="R451" s="63"/>
      <c r="S451" s="63"/>
      <c r="T451" s="63"/>
      <c r="U451" s="63"/>
      <c r="V451" s="63"/>
      <c r="W451" s="63"/>
      <c r="X451" s="63"/>
      <c r="Y451" s="63"/>
      <c r="Z451" s="63"/>
    </row>
    <row r="452" ht="15.75" customHeight="1">
      <c r="A452" s="63"/>
      <c r="B452" s="63"/>
      <c r="C452" s="63"/>
      <c r="E452" s="63"/>
      <c r="F452" s="63"/>
      <c r="G452" s="63"/>
      <c r="H452" s="63"/>
      <c r="I452" s="63"/>
      <c r="J452" s="63"/>
      <c r="L452" s="63"/>
      <c r="M452" s="63"/>
      <c r="N452" s="63"/>
      <c r="O452" s="63"/>
      <c r="P452" s="63"/>
      <c r="Q452" s="63"/>
      <c r="R452" s="63"/>
      <c r="S452" s="63"/>
      <c r="T452" s="63"/>
      <c r="U452" s="63"/>
      <c r="V452" s="63"/>
      <c r="W452" s="63"/>
      <c r="X452" s="63"/>
      <c r="Y452" s="63"/>
      <c r="Z452" s="63"/>
    </row>
    <row r="453" ht="15.75" customHeight="1">
      <c r="A453" s="63"/>
      <c r="B453" s="63"/>
      <c r="C453" s="63"/>
      <c r="E453" s="63"/>
      <c r="F453" s="63"/>
      <c r="G453" s="63"/>
      <c r="H453" s="63"/>
      <c r="I453" s="63"/>
      <c r="J453" s="63"/>
      <c r="L453" s="63"/>
      <c r="M453" s="63"/>
      <c r="N453" s="63"/>
      <c r="O453" s="63"/>
      <c r="P453" s="63"/>
      <c r="Q453" s="63"/>
      <c r="R453" s="63"/>
      <c r="S453" s="63"/>
      <c r="T453" s="63"/>
      <c r="U453" s="63"/>
      <c r="V453" s="63"/>
      <c r="W453" s="63"/>
      <c r="X453" s="63"/>
      <c r="Y453" s="63"/>
      <c r="Z453" s="63"/>
    </row>
    <row r="454" ht="15.75" customHeight="1">
      <c r="A454" s="63"/>
      <c r="B454" s="63"/>
      <c r="C454" s="63"/>
      <c r="E454" s="63"/>
      <c r="F454" s="63"/>
      <c r="G454" s="63"/>
      <c r="H454" s="63"/>
      <c r="I454" s="63"/>
      <c r="J454" s="63"/>
      <c r="L454" s="63"/>
      <c r="M454" s="63"/>
      <c r="N454" s="63"/>
      <c r="O454" s="63"/>
      <c r="P454" s="63"/>
      <c r="Q454" s="63"/>
      <c r="R454" s="63"/>
      <c r="S454" s="63"/>
      <c r="T454" s="63"/>
      <c r="U454" s="63"/>
      <c r="V454" s="63"/>
      <c r="W454" s="63"/>
      <c r="X454" s="63"/>
      <c r="Y454" s="63"/>
      <c r="Z454" s="63"/>
    </row>
    <row r="455" ht="15.75" customHeight="1">
      <c r="A455" s="63"/>
      <c r="B455" s="63"/>
      <c r="C455" s="63"/>
      <c r="E455" s="63"/>
      <c r="F455" s="63"/>
      <c r="G455" s="63"/>
      <c r="H455" s="63"/>
      <c r="I455" s="63"/>
      <c r="J455" s="63"/>
      <c r="L455" s="63"/>
      <c r="M455" s="63"/>
      <c r="N455" s="63"/>
      <c r="O455" s="63"/>
      <c r="P455" s="63"/>
      <c r="Q455" s="63"/>
      <c r="R455" s="63"/>
      <c r="S455" s="63"/>
      <c r="T455" s="63"/>
      <c r="U455" s="63"/>
      <c r="V455" s="63"/>
      <c r="W455" s="63"/>
      <c r="X455" s="63"/>
      <c r="Y455" s="63"/>
      <c r="Z455" s="63"/>
    </row>
    <row r="456" ht="15.75" customHeight="1">
      <c r="A456" s="63"/>
      <c r="B456" s="63"/>
      <c r="C456" s="63"/>
      <c r="E456" s="63"/>
      <c r="F456" s="63"/>
      <c r="G456" s="63"/>
      <c r="H456" s="63"/>
      <c r="I456" s="63"/>
      <c r="J456" s="63"/>
      <c r="L456" s="63"/>
      <c r="M456" s="63"/>
      <c r="N456" s="63"/>
      <c r="O456" s="63"/>
      <c r="P456" s="63"/>
      <c r="Q456" s="63"/>
      <c r="R456" s="63"/>
      <c r="S456" s="63"/>
      <c r="T456" s="63"/>
      <c r="U456" s="63"/>
      <c r="V456" s="63"/>
      <c r="W456" s="63"/>
      <c r="X456" s="63"/>
      <c r="Y456" s="63"/>
      <c r="Z456" s="63"/>
    </row>
    <row r="457" ht="15.75" customHeight="1">
      <c r="A457" s="63"/>
      <c r="B457" s="63"/>
      <c r="C457" s="63"/>
      <c r="E457" s="63"/>
      <c r="F457" s="63"/>
      <c r="G457" s="63"/>
      <c r="H457" s="63"/>
      <c r="I457" s="63"/>
      <c r="J457" s="63"/>
      <c r="L457" s="63"/>
      <c r="M457" s="63"/>
      <c r="N457" s="63"/>
      <c r="O457" s="63"/>
      <c r="P457" s="63"/>
      <c r="Q457" s="63"/>
      <c r="R457" s="63"/>
      <c r="S457" s="63"/>
      <c r="T457" s="63"/>
      <c r="U457" s="63"/>
      <c r="V457" s="63"/>
      <c r="W457" s="63"/>
      <c r="X457" s="63"/>
      <c r="Y457" s="63"/>
      <c r="Z457" s="63"/>
    </row>
    <row r="458" ht="15.75" customHeight="1">
      <c r="A458" s="63"/>
      <c r="B458" s="63"/>
      <c r="C458" s="63"/>
      <c r="E458" s="63"/>
      <c r="F458" s="63"/>
      <c r="G458" s="63"/>
      <c r="H458" s="63"/>
      <c r="I458" s="63"/>
      <c r="J458" s="63"/>
      <c r="L458" s="63"/>
      <c r="M458" s="63"/>
      <c r="N458" s="63"/>
      <c r="O458" s="63"/>
      <c r="P458" s="63"/>
      <c r="Q458" s="63"/>
      <c r="R458" s="63"/>
      <c r="S458" s="63"/>
      <c r="T458" s="63"/>
      <c r="U458" s="63"/>
      <c r="V458" s="63"/>
      <c r="W458" s="63"/>
      <c r="X458" s="63"/>
      <c r="Y458" s="63"/>
      <c r="Z458" s="63"/>
    </row>
    <row r="459" ht="15.75" customHeight="1">
      <c r="A459" s="63"/>
      <c r="B459" s="63"/>
      <c r="C459" s="63"/>
      <c r="E459" s="63"/>
      <c r="F459" s="63"/>
      <c r="G459" s="63"/>
      <c r="H459" s="63"/>
      <c r="I459" s="63"/>
      <c r="J459" s="63"/>
      <c r="L459" s="63"/>
      <c r="M459" s="63"/>
      <c r="N459" s="63"/>
      <c r="O459" s="63"/>
      <c r="P459" s="63"/>
      <c r="Q459" s="63"/>
      <c r="R459" s="63"/>
      <c r="S459" s="63"/>
      <c r="T459" s="63"/>
      <c r="U459" s="63"/>
      <c r="V459" s="63"/>
      <c r="W459" s="63"/>
      <c r="X459" s="63"/>
      <c r="Y459" s="63"/>
      <c r="Z459" s="63"/>
    </row>
    <row r="460" ht="15.75" customHeight="1">
      <c r="A460" s="63"/>
      <c r="B460" s="63"/>
      <c r="C460" s="63"/>
      <c r="E460" s="63"/>
      <c r="F460" s="63"/>
      <c r="G460" s="63"/>
      <c r="H460" s="63"/>
      <c r="I460" s="63"/>
      <c r="J460" s="63"/>
      <c r="L460" s="63"/>
      <c r="M460" s="63"/>
      <c r="N460" s="63"/>
      <c r="O460" s="63"/>
      <c r="P460" s="63"/>
      <c r="Q460" s="63"/>
      <c r="R460" s="63"/>
      <c r="S460" s="63"/>
      <c r="T460" s="63"/>
      <c r="U460" s="63"/>
      <c r="V460" s="63"/>
      <c r="W460" s="63"/>
      <c r="X460" s="63"/>
      <c r="Y460" s="63"/>
      <c r="Z460" s="63"/>
    </row>
    <row r="461" ht="15.75" customHeight="1">
      <c r="A461" s="63"/>
      <c r="B461" s="63"/>
      <c r="C461" s="63"/>
      <c r="E461" s="63"/>
      <c r="F461" s="63"/>
      <c r="G461" s="63"/>
      <c r="H461" s="63"/>
      <c r="I461" s="63"/>
      <c r="J461" s="63"/>
      <c r="L461" s="63"/>
      <c r="M461" s="63"/>
      <c r="N461" s="63"/>
      <c r="O461" s="63"/>
      <c r="P461" s="63"/>
      <c r="Q461" s="63"/>
      <c r="R461" s="63"/>
      <c r="S461" s="63"/>
      <c r="T461" s="63"/>
      <c r="U461" s="63"/>
      <c r="V461" s="63"/>
      <c r="W461" s="63"/>
      <c r="X461" s="63"/>
      <c r="Y461" s="63"/>
      <c r="Z461" s="63"/>
    </row>
    <row r="462" ht="15.75" customHeight="1">
      <c r="A462" s="63"/>
      <c r="B462" s="63"/>
      <c r="C462" s="63"/>
      <c r="E462" s="63"/>
      <c r="F462" s="63"/>
      <c r="G462" s="63"/>
      <c r="H462" s="63"/>
      <c r="I462" s="63"/>
      <c r="J462" s="63"/>
      <c r="L462" s="63"/>
      <c r="M462" s="63"/>
      <c r="N462" s="63"/>
      <c r="O462" s="63"/>
      <c r="P462" s="63"/>
      <c r="Q462" s="63"/>
      <c r="R462" s="63"/>
      <c r="S462" s="63"/>
      <c r="T462" s="63"/>
      <c r="U462" s="63"/>
      <c r="V462" s="63"/>
      <c r="W462" s="63"/>
      <c r="X462" s="63"/>
      <c r="Y462" s="63"/>
      <c r="Z462" s="63"/>
    </row>
    <row r="463" ht="15.75" customHeight="1">
      <c r="A463" s="63"/>
      <c r="B463" s="63"/>
      <c r="C463" s="63"/>
      <c r="E463" s="63"/>
      <c r="F463" s="63"/>
      <c r="G463" s="63"/>
      <c r="H463" s="63"/>
      <c r="I463" s="63"/>
      <c r="J463" s="63"/>
      <c r="L463" s="63"/>
      <c r="M463" s="63"/>
      <c r="N463" s="63"/>
      <c r="O463" s="63"/>
      <c r="P463" s="63"/>
      <c r="Q463" s="63"/>
      <c r="R463" s="63"/>
      <c r="S463" s="63"/>
      <c r="T463" s="63"/>
      <c r="U463" s="63"/>
      <c r="V463" s="63"/>
      <c r="W463" s="63"/>
      <c r="X463" s="63"/>
      <c r="Y463" s="63"/>
      <c r="Z463" s="63"/>
    </row>
    <row r="464" ht="15.75" customHeight="1">
      <c r="A464" s="63"/>
      <c r="B464" s="63"/>
      <c r="C464" s="63"/>
      <c r="E464" s="63"/>
      <c r="F464" s="63"/>
      <c r="G464" s="63"/>
      <c r="H464" s="63"/>
      <c r="I464" s="63"/>
      <c r="J464" s="63"/>
      <c r="L464" s="63"/>
      <c r="M464" s="63"/>
      <c r="N464" s="63"/>
      <c r="O464" s="63"/>
      <c r="P464" s="63"/>
      <c r="Q464" s="63"/>
      <c r="R464" s="63"/>
      <c r="S464" s="63"/>
      <c r="T464" s="63"/>
      <c r="U464" s="63"/>
      <c r="V464" s="63"/>
      <c r="W464" s="63"/>
      <c r="X464" s="63"/>
      <c r="Y464" s="63"/>
      <c r="Z464" s="63"/>
    </row>
    <row r="465" ht="15.75" customHeight="1">
      <c r="A465" s="63"/>
      <c r="B465" s="63"/>
      <c r="C465" s="63"/>
      <c r="E465" s="63"/>
      <c r="F465" s="63"/>
      <c r="G465" s="63"/>
      <c r="H465" s="63"/>
      <c r="I465" s="63"/>
      <c r="J465" s="63"/>
      <c r="L465" s="63"/>
      <c r="M465" s="63"/>
      <c r="N465" s="63"/>
      <c r="O465" s="63"/>
      <c r="P465" s="63"/>
      <c r="Q465" s="63"/>
      <c r="R465" s="63"/>
      <c r="S465" s="63"/>
      <c r="T465" s="63"/>
      <c r="U465" s="63"/>
      <c r="V465" s="63"/>
      <c r="W465" s="63"/>
      <c r="X465" s="63"/>
      <c r="Y465" s="63"/>
      <c r="Z465" s="63"/>
    </row>
    <row r="466" ht="15.75" customHeight="1">
      <c r="A466" s="63"/>
      <c r="B466" s="63"/>
      <c r="C466" s="63"/>
      <c r="E466" s="63"/>
      <c r="F466" s="63"/>
      <c r="G466" s="63"/>
      <c r="H466" s="63"/>
      <c r="I466" s="63"/>
      <c r="J466" s="63"/>
      <c r="L466" s="63"/>
      <c r="M466" s="63"/>
      <c r="N466" s="63"/>
      <c r="O466" s="63"/>
      <c r="P466" s="63"/>
      <c r="Q466" s="63"/>
      <c r="R466" s="63"/>
      <c r="S466" s="63"/>
      <c r="T466" s="63"/>
      <c r="U466" s="63"/>
      <c r="V466" s="63"/>
      <c r="W466" s="63"/>
      <c r="X466" s="63"/>
      <c r="Y466" s="63"/>
      <c r="Z466" s="63"/>
    </row>
    <row r="467" ht="15.75" customHeight="1">
      <c r="A467" s="63"/>
      <c r="B467" s="63"/>
      <c r="C467" s="63"/>
      <c r="E467" s="63"/>
      <c r="F467" s="63"/>
      <c r="G467" s="63"/>
      <c r="H467" s="63"/>
      <c r="I467" s="63"/>
      <c r="J467" s="63"/>
      <c r="L467" s="63"/>
      <c r="M467" s="63"/>
      <c r="N467" s="63"/>
      <c r="O467" s="63"/>
      <c r="P467" s="63"/>
      <c r="Q467" s="63"/>
      <c r="R467" s="63"/>
      <c r="S467" s="63"/>
      <c r="T467" s="63"/>
      <c r="U467" s="63"/>
      <c r="V467" s="63"/>
      <c r="W467" s="63"/>
      <c r="X467" s="63"/>
      <c r="Y467" s="63"/>
      <c r="Z467" s="63"/>
    </row>
    <row r="468" ht="15.75" customHeight="1">
      <c r="A468" s="63"/>
      <c r="B468" s="63"/>
      <c r="C468" s="63"/>
      <c r="E468" s="63"/>
      <c r="F468" s="63"/>
      <c r="G468" s="63"/>
      <c r="H468" s="63"/>
      <c r="I468" s="63"/>
      <c r="J468" s="63"/>
      <c r="L468" s="63"/>
      <c r="M468" s="63"/>
      <c r="N468" s="63"/>
      <c r="O468" s="63"/>
      <c r="P468" s="63"/>
      <c r="Q468" s="63"/>
      <c r="R468" s="63"/>
      <c r="S468" s="63"/>
      <c r="T468" s="63"/>
      <c r="U468" s="63"/>
      <c r="V468" s="63"/>
      <c r="W468" s="63"/>
      <c r="X468" s="63"/>
      <c r="Y468" s="63"/>
      <c r="Z468" s="63"/>
    </row>
    <row r="469" ht="15.75" customHeight="1">
      <c r="A469" s="63"/>
      <c r="B469" s="63"/>
      <c r="C469" s="63"/>
      <c r="E469" s="63"/>
      <c r="F469" s="63"/>
      <c r="G469" s="63"/>
      <c r="H469" s="63"/>
      <c r="I469" s="63"/>
      <c r="J469" s="63"/>
      <c r="L469" s="63"/>
      <c r="M469" s="63"/>
      <c r="N469" s="63"/>
      <c r="O469" s="63"/>
      <c r="P469" s="63"/>
      <c r="Q469" s="63"/>
      <c r="R469" s="63"/>
      <c r="S469" s="63"/>
      <c r="T469" s="63"/>
      <c r="U469" s="63"/>
      <c r="V469" s="63"/>
      <c r="W469" s="63"/>
      <c r="X469" s="63"/>
      <c r="Y469" s="63"/>
      <c r="Z469" s="63"/>
    </row>
    <row r="470" ht="15.75" customHeight="1">
      <c r="A470" s="63"/>
      <c r="B470" s="63"/>
      <c r="C470" s="63"/>
      <c r="E470" s="63"/>
      <c r="F470" s="63"/>
      <c r="G470" s="63"/>
      <c r="H470" s="63"/>
      <c r="I470" s="63"/>
      <c r="J470" s="63"/>
      <c r="L470" s="63"/>
      <c r="M470" s="63"/>
      <c r="N470" s="63"/>
      <c r="O470" s="63"/>
      <c r="P470" s="63"/>
      <c r="Q470" s="63"/>
      <c r="R470" s="63"/>
      <c r="S470" s="63"/>
      <c r="T470" s="63"/>
      <c r="U470" s="63"/>
      <c r="V470" s="63"/>
      <c r="W470" s="63"/>
      <c r="X470" s="63"/>
      <c r="Y470" s="63"/>
      <c r="Z470" s="63"/>
    </row>
    <row r="471" ht="15.75" customHeight="1">
      <c r="A471" s="63"/>
      <c r="B471" s="63"/>
      <c r="C471" s="63"/>
      <c r="E471" s="63"/>
      <c r="F471" s="63"/>
      <c r="G471" s="63"/>
      <c r="H471" s="63"/>
      <c r="I471" s="63"/>
      <c r="J471" s="63"/>
      <c r="L471" s="63"/>
      <c r="M471" s="63"/>
      <c r="N471" s="63"/>
      <c r="O471" s="63"/>
      <c r="P471" s="63"/>
      <c r="Q471" s="63"/>
      <c r="R471" s="63"/>
      <c r="S471" s="63"/>
      <c r="T471" s="63"/>
      <c r="U471" s="63"/>
      <c r="V471" s="63"/>
      <c r="W471" s="63"/>
      <c r="X471" s="63"/>
      <c r="Y471" s="63"/>
      <c r="Z471" s="63"/>
    </row>
    <row r="472" ht="15.75" customHeight="1">
      <c r="A472" s="63"/>
      <c r="B472" s="63"/>
      <c r="C472" s="63"/>
      <c r="E472" s="63"/>
      <c r="F472" s="63"/>
      <c r="G472" s="63"/>
      <c r="H472" s="63"/>
      <c r="I472" s="63"/>
      <c r="J472" s="63"/>
      <c r="L472" s="63"/>
      <c r="M472" s="63"/>
      <c r="N472" s="63"/>
      <c r="O472" s="63"/>
      <c r="P472" s="63"/>
      <c r="Q472" s="63"/>
      <c r="R472" s="63"/>
      <c r="S472" s="63"/>
      <c r="T472" s="63"/>
      <c r="U472" s="63"/>
      <c r="V472" s="63"/>
      <c r="W472" s="63"/>
      <c r="X472" s="63"/>
      <c r="Y472" s="63"/>
      <c r="Z472" s="63"/>
    </row>
    <row r="473" ht="15.75" customHeight="1">
      <c r="A473" s="63"/>
      <c r="B473" s="63"/>
      <c r="C473" s="63"/>
      <c r="E473" s="63"/>
      <c r="F473" s="63"/>
      <c r="G473" s="63"/>
      <c r="H473" s="63"/>
      <c r="I473" s="63"/>
      <c r="J473" s="63"/>
      <c r="L473" s="63"/>
      <c r="M473" s="63"/>
      <c r="N473" s="63"/>
      <c r="O473" s="63"/>
      <c r="P473" s="63"/>
      <c r="Q473" s="63"/>
      <c r="R473" s="63"/>
      <c r="S473" s="63"/>
      <c r="T473" s="63"/>
      <c r="U473" s="63"/>
      <c r="V473" s="63"/>
      <c r="W473" s="63"/>
      <c r="X473" s="63"/>
      <c r="Y473" s="63"/>
      <c r="Z473" s="63"/>
    </row>
    <row r="474" ht="15.75" customHeight="1">
      <c r="A474" s="63"/>
      <c r="B474" s="63"/>
      <c r="C474" s="63"/>
      <c r="E474" s="63"/>
      <c r="F474" s="63"/>
      <c r="G474" s="63"/>
      <c r="H474" s="63"/>
      <c r="I474" s="63"/>
      <c r="J474" s="63"/>
      <c r="L474" s="63"/>
      <c r="M474" s="63"/>
      <c r="N474" s="63"/>
      <c r="O474" s="63"/>
      <c r="P474" s="63"/>
      <c r="Q474" s="63"/>
      <c r="R474" s="63"/>
      <c r="S474" s="63"/>
      <c r="T474" s="63"/>
      <c r="U474" s="63"/>
      <c r="V474" s="63"/>
      <c r="W474" s="63"/>
      <c r="X474" s="63"/>
      <c r="Y474" s="63"/>
      <c r="Z474" s="63"/>
    </row>
    <row r="475" ht="15.75" customHeight="1">
      <c r="A475" s="63"/>
      <c r="B475" s="63"/>
      <c r="C475" s="63"/>
      <c r="E475" s="63"/>
      <c r="F475" s="63"/>
      <c r="G475" s="63"/>
      <c r="H475" s="63"/>
      <c r="I475" s="63"/>
      <c r="J475" s="63"/>
      <c r="L475" s="63"/>
      <c r="M475" s="63"/>
      <c r="N475" s="63"/>
      <c r="O475" s="63"/>
      <c r="P475" s="63"/>
      <c r="Q475" s="63"/>
      <c r="R475" s="63"/>
      <c r="S475" s="63"/>
      <c r="T475" s="63"/>
      <c r="U475" s="63"/>
      <c r="V475" s="63"/>
      <c r="W475" s="63"/>
      <c r="X475" s="63"/>
      <c r="Y475" s="63"/>
      <c r="Z475" s="63"/>
    </row>
    <row r="476" ht="15.75" customHeight="1">
      <c r="A476" s="63"/>
      <c r="B476" s="63"/>
      <c r="C476" s="63"/>
      <c r="E476" s="63"/>
      <c r="F476" s="63"/>
      <c r="G476" s="63"/>
      <c r="H476" s="63"/>
      <c r="I476" s="63"/>
      <c r="J476" s="63"/>
      <c r="L476" s="63"/>
      <c r="M476" s="63"/>
      <c r="N476" s="63"/>
      <c r="O476" s="63"/>
      <c r="P476" s="63"/>
      <c r="Q476" s="63"/>
      <c r="R476" s="63"/>
      <c r="S476" s="63"/>
      <c r="T476" s="63"/>
      <c r="U476" s="63"/>
      <c r="V476" s="63"/>
      <c r="W476" s="63"/>
      <c r="X476" s="63"/>
      <c r="Y476" s="63"/>
      <c r="Z476" s="63"/>
    </row>
    <row r="477" ht="15.75" customHeight="1">
      <c r="A477" s="63"/>
      <c r="B477" s="63"/>
      <c r="C477" s="63"/>
      <c r="E477" s="63"/>
      <c r="F477" s="63"/>
      <c r="G477" s="63"/>
      <c r="H477" s="63"/>
      <c r="I477" s="63"/>
      <c r="J477" s="63"/>
      <c r="L477" s="63"/>
      <c r="M477" s="63"/>
      <c r="N477" s="63"/>
      <c r="O477" s="63"/>
      <c r="P477" s="63"/>
      <c r="Q477" s="63"/>
      <c r="R477" s="63"/>
      <c r="S477" s="63"/>
      <c r="T477" s="63"/>
      <c r="U477" s="63"/>
      <c r="V477" s="63"/>
      <c r="W477" s="63"/>
      <c r="X477" s="63"/>
      <c r="Y477" s="63"/>
      <c r="Z477" s="63"/>
    </row>
    <row r="478" ht="15.75" customHeight="1">
      <c r="A478" s="63"/>
      <c r="B478" s="63"/>
      <c r="C478" s="63"/>
      <c r="E478" s="63"/>
      <c r="F478" s="63"/>
      <c r="G478" s="63"/>
      <c r="H478" s="63"/>
      <c r="I478" s="63"/>
      <c r="J478" s="63"/>
      <c r="L478" s="63"/>
      <c r="M478" s="63"/>
      <c r="N478" s="63"/>
      <c r="O478" s="63"/>
      <c r="P478" s="63"/>
      <c r="Q478" s="63"/>
      <c r="R478" s="63"/>
      <c r="S478" s="63"/>
      <c r="T478" s="63"/>
      <c r="U478" s="63"/>
      <c r="V478" s="63"/>
      <c r="W478" s="63"/>
      <c r="X478" s="63"/>
      <c r="Y478" s="63"/>
      <c r="Z478" s="63"/>
    </row>
    <row r="479" ht="15.75" customHeight="1">
      <c r="A479" s="63"/>
      <c r="B479" s="63"/>
      <c r="C479" s="63"/>
      <c r="E479" s="63"/>
      <c r="F479" s="63"/>
      <c r="G479" s="63"/>
      <c r="H479" s="63"/>
      <c r="I479" s="63"/>
      <c r="J479" s="63"/>
      <c r="L479" s="63"/>
      <c r="M479" s="63"/>
      <c r="N479" s="63"/>
      <c r="O479" s="63"/>
      <c r="P479" s="63"/>
      <c r="Q479" s="63"/>
      <c r="R479" s="63"/>
      <c r="S479" s="63"/>
      <c r="T479" s="63"/>
      <c r="U479" s="63"/>
      <c r="V479" s="63"/>
      <c r="W479" s="63"/>
      <c r="X479" s="63"/>
      <c r="Y479" s="63"/>
      <c r="Z479" s="63"/>
    </row>
    <row r="480" ht="15.75" customHeight="1">
      <c r="A480" s="63"/>
      <c r="B480" s="63"/>
      <c r="C480" s="63"/>
      <c r="E480" s="63"/>
      <c r="F480" s="63"/>
      <c r="G480" s="63"/>
      <c r="H480" s="63"/>
      <c r="I480" s="63"/>
      <c r="J480" s="63"/>
      <c r="L480" s="63"/>
      <c r="M480" s="63"/>
      <c r="N480" s="63"/>
      <c r="O480" s="63"/>
      <c r="P480" s="63"/>
      <c r="Q480" s="63"/>
      <c r="R480" s="63"/>
      <c r="S480" s="63"/>
      <c r="T480" s="63"/>
      <c r="U480" s="63"/>
      <c r="V480" s="63"/>
      <c r="W480" s="63"/>
      <c r="X480" s="63"/>
      <c r="Y480" s="63"/>
      <c r="Z480" s="63"/>
    </row>
    <row r="481" ht="15.75" customHeight="1">
      <c r="A481" s="63"/>
      <c r="B481" s="63"/>
      <c r="C481" s="63"/>
      <c r="E481" s="63"/>
      <c r="F481" s="63"/>
      <c r="G481" s="63"/>
      <c r="H481" s="63"/>
      <c r="I481" s="63"/>
      <c r="J481" s="63"/>
      <c r="L481" s="63"/>
      <c r="M481" s="63"/>
      <c r="N481" s="63"/>
      <c r="O481" s="63"/>
      <c r="P481" s="63"/>
      <c r="Q481" s="63"/>
      <c r="R481" s="63"/>
      <c r="S481" s="63"/>
      <c r="T481" s="63"/>
      <c r="U481" s="63"/>
      <c r="V481" s="63"/>
      <c r="W481" s="63"/>
      <c r="X481" s="63"/>
      <c r="Y481" s="63"/>
      <c r="Z481" s="63"/>
    </row>
    <row r="482" ht="15.75" customHeight="1">
      <c r="A482" s="63"/>
      <c r="B482" s="63"/>
      <c r="C482" s="63"/>
      <c r="E482" s="63"/>
      <c r="F482" s="63"/>
      <c r="G482" s="63"/>
      <c r="H482" s="63"/>
      <c r="I482" s="63"/>
      <c r="J482" s="63"/>
      <c r="L482" s="63"/>
      <c r="M482" s="63"/>
      <c r="N482" s="63"/>
      <c r="O482" s="63"/>
      <c r="P482" s="63"/>
      <c r="Q482" s="63"/>
      <c r="R482" s="63"/>
      <c r="S482" s="63"/>
      <c r="T482" s="63"/>
      <c r="U482" s="63"/>
      <c r="V482" s="63"/>
      <c r="W482" s="63"/>
      <c r="X482" s="63"/>
      <c r="Y482" s="63"/>
      <c r="Z482" s="63"/>
    </row>
    <row r="483" ht="15.75" customHeight="1">
      <c r="A483" s="63"/>
      <c r="B483" s="63"/>
      <c r="C483" s="63"/>
      <c r="E483" s="63"/>
      <c r="F483" s="63"/>
      <c r="G483" s="63"/>
      <c r="H483" s="63"/>
      <c r="I483" s="63"/>
      <c r="J483" s="63"/>
      <c r="L483" s="63"/>
      <c r="M483" s="63"/>
      <c r="N483" s="63"/>
      <c r="O483" s="63"/>
      <c r="P483" s="63"/>
      <c r="Q483" s="63"/>
      <c r="R483" s="63"/>
      <c r="S483" s="63"/>
      <c r="T483" s="63"/>
      <c r="U483" s="63"/>
      <c r="V483" s="63"/>
      <c r="W483" s="63"/>
      <c r="X483" s="63"/>
      <c r="Y483" s="63"/>
      <c r="Z483" s="63"/>
    </row>
    <row r="484" ht="15.75" customHeight="1">
      <c r="A484" s="63"/>
      <c r="B484" s="63"/>
      <c r="C484" s="63"/>
      <c r="E484" s="63"/>
      <c r="F484" s="63"/>
      <c r="G484" s="63"/>
      <c r="H484" s="63"/>
      <c r="I484" s="63"/>
      <c r="J484" s="63"/>
      <c r="L484" s="63"/>
      <c r="M484" s="63"/>
      <c r="N484" s="63"/>
      <c r="O484" s="63"/>
      <c r="P484" s="63"/>
      <c r="Q484" s="63"/>
      <c r="R484" s="63"/>
      <c r="S484" s="63"/>
      <c r="T484" s="63"/>
      <c r="U484" s="63"/>
      <c r="V484" s="63"/>
      <c r="W484" s="63"/>
      <c r="X484" s="63"/>
      <c r="Y484" s="63"/>
      <c r="Z484" s="63"/>
    </row>
    <row r="485" ht="15.75" customHeight="1">
      <c r="A485" s="63"/>
      <c r="B485" s="63"/>
      <c r="C485" s="63"/>
      <c r="E485" s="63"/>
      <c r="F485" s="63"/>
      <c r="G485" s="63"/>
      <c r="H485" s="63"/>
      <c r="I485" s="63"/>
      <c r="J485" s="63"/>
      <c r="L485" s="63"/>
      <c r="M485" s="63"/>
      <c r="N485" s="63"/>
      <c r="O485" s="63"/>
      <c r="P485" s="63"/>
      <c r="Q485" s="63"/>
      <c r="R485" s="63"/>
      <c r="S485" s="63"/>
      <c r="T485" s="63"/>
      <c r="U485" s="63"/>
      <c r="V485" s="63"/>
      <c r="W485" s="63"/>
      <c r="X485" s="63"/>
      <c r="Y485" s="63"/>
      <c r="Z485" s="63"/>
    </row>
    <row r="486" ht="15.75" customHeight="1">
      <c r="A486" s="63"/>
      <c r="B486" s="63"/>
      <c r="C486" s="63"/>
      <c r="E486" s="63"/>
      <c r="F486" s="63"/>
      <c r="G486" s="63"/>
      <c r="H486" s="63"/>
      <c r="I486" s="63"/>
      <c r="J486" s="63"/>
      <c r="L486" s="63"/>
      <c r="M486" s="63"/>
      <c r="N486" s="63"/>
      <c r="O486" s="63"/>
      <c r="P486" s="63"/>
      <c r="Q486" s="63"/>
      <c r="R486" s="63"/>
      <c r="S486" s="63"/>
      <c r="T486" s="63"/>
      <c r="U486" s="63"/>
      <c r="V486" s="63"/>
      <c r="W486" s="63"/>
      <c r="X486" s="63"/>
      <c r="Y486" s="63"/>
      <c r="Z486" s="63"/>
    </row>
    <row r="487" ht="15.75" customHeight="1">
      <c r="A487" s="63"/>
      <c r="B487" s="63"/>
      <c r="C487" s="63"/>
      <c r="E487" s="63"/>
      <c r="F487" s="63"/>
      <c r="G487" s="63"/>
      <c r="H487" s="63"/>
      <c r="I487" s="63"/>
      <c r="J487" s="63"/>
      <c r="L487" s="63"/>
      <c r="M487" s="63"/>
      <c r="N487" s="63"/>
      <c r="O487" s="63"/>
      <c r="P487" s="63"/>
      <c r="Q487" s="63"/>
      <c r="R487" s="63"/>
      <c r="S487" s="63"/>
      <c r="T487" s="63"/>
      <c r="U487" s="63"/>
      <c r="V487" s="63"/>
      <c r="W487" s="63"/>
      <c r="X487" s="63"/>
      <c r="Y487" s="63"/>
      <c r="Z487" s="63"/>
    </row>
    <row r="488" ht="15.75" customHeight="1">
      <c r="A488" s="63"/>
      <c r="B488" s="63"/>
      <c r="C488" s="63"/>
      <c r="E488" s="63"/>
      <c r="F488" s="63"/>
      <c r="G488" s="63"/>
      <c r="H488" s="63"/>
      <c r="I488" s="63"/>
      <c r="J488" s="63"/>
      <c r="L488" s="63"/>
      <c r="M488" s="63"/>
      <c r="N488" s="63"/>
      <c r="O488" s="63"/>
      <c r="P488" s="63"/>
      <c r="Q488" s="63"/>
      <c r="R488" s="63"/>
      <c r="S488" s="63"/>
      <c r="T488" s="63"/>
      <c r="U488" s="63"/>
      <c r="V488" s="63"/>
      <c r="W488" s="63"/>
      <c r="X488" s="63"/>
      <c r="Y488" s="63"/>
      <c r="Z488" s="63"/>
    </row>
    <row r="489" ht="15.75" customHeight="1">
      <c r="A489" s="63"/>
      <c r="B489" s="63"/>
      <c r="C489" s="63"/>
      <c r="E489" s="63"/>
      <c r="F489" s="63"/>
      <c r="G489" s="63"/>
      <c r="H489" s="63"/>
      <c r="I489" s="63"/>
      <c r="J489" s="63"/>
      <c r="L489" s="63"/>
      <c r="M489" s="63"/>
      <c r="N489" s="63"/>
      <c r="O489" s="63"/>
      <c r="P489" s="63"/>
      <c r="Q489" s="63"/>
      <c r="R489" s="63"/>
      <c r="S489" s="63"/>
      <c r="T489" s="63"/>
      <c r="U489" s="63"/>
      <c r="V489" s="63"/>
      <c r="W489" s="63"/>
      <c r="X489" s="63"/>
      <c r="Y489" s="63"/>
      <c r="Z489" s="63"/>
    </row>
    <row r="490" ht="15.75" customHeight="1">
      <c r="A490" s="63"/>
      <c r="B490" s="63"/>
      <c r="C490" s="63"/>
      <c r="E490" s="63"/>
      <c r="F490" s="63"/>
      <c r="G490" s="63"/>
      <c r="H490" s="63"/>
      <c r="I490" s="63"/>
      <c r="J490" s="63"/>
      <c r="L490" s="63"/>
      <c r="M490" s="63"/>
      <c r="N490" s="63"/>
      <c r="O490" s="63"/>
      <c r="P490" s="63"/>
      <c r="Q490" s="63"/>
      <c r="R490" s="63"/>
      <c r="S490" s="63"/>
      <c r="T490" s="63"/>
      <c r="U490" s="63"/>
      <c r="V490" s="63"/>
      <c r="W490" s="63"/>
      <c r="X490" s="63"/>
      <c r="Y490" s="63"/>
      <c r="Z490" s="63"/>
    </row>
    <row r="491" ht="15.75" customHeight="1">
      <c r="A491" s="63"/>
      <c r="B491" s="63"/>
      <c r="C491" s="63"/>
      <c r="E491" s="63"/>
      <c r="F491" s="63"/>
      <c r="G491" s="63"/>
      <c r="H491" s="63"/>
      <c r="I491" s="63"/>
      <c r="J491" s="63"/>
      <c r="L491" s="63"/>
      <c r="M491" s="63"/>
      <c r="N491" s="63"/>
      <c r="O491" s="63"/>
      <c r="P491" s="63"/>
      <c r="Q491" s="63"/>
      <c r="R491" s="63"/>
      <c r="S491" s="63"/>
      <c r="T491" s="63"/>
      <c r="U491" s="63"/>
      <c r="V491" s="63"/>
      <c r="W491" s="63"/>
      <c r="X491" s="63"/>
      <c r="Y491" s="63"/>
      <c r="Z491" s="63"/>
    </row>
    <row r="492" ht="15.75" customHeight="1">
      <c r="A492" s="63"/>
      <c r="B492" s="63"/>
      <c r="C492" s="63"/>
      <c r="E492" s="63"/>
      <c r="F492" s="63"/>
      <c r="G492" s="63"/>
      <c r="H492" s="63"/>
      <c r="I492" s="63"/>
      <c r="J492" s="63"/>
      <c r="L492" s="63"/>
      <c r="M492" s="63"/>
      <c r="N492" s="63"/>
      <c r="O492" s="63"/>
      <c r="P492" s="63"/>
      <c r="Q492" s="63"/>
      <c r="R492" s="63"/>
      <c r="S492" s="63"/>
      <c r="T492" s="63"/>
      <c r="U492" s="63"/>
      <c r="V492" s="63"/>
      <c r="W492" s="63"/>
      <c r="X492" s="63"/>
      <c r="Y492" s="63"/>
      <c r="Z492" s="63"/>
    </row>
    <row r="493" ht="15.75" customHeight="1">
      <c r="A493" s="63"/>
      <c r="B493" s="63"/>
      <c r="C493" s="63"/>
      <c r="E493" s="63"/>
      <c r="F493" s="63"/>
      <c r="G493" s="63"/>
      <c r="H493" s="63"/>
      <c r="I493" s="63"/>
      <c r="J493" s="63"/>
      <c r="L493" s="63"/>
      <c r="M493" s="63"/>
      <c r="N493" s="63"/>
      <c r="O493" s="63"/>
      <c r="P493" s="63"/>
      <c r="Q493" s="63"/>
      <c r="R493" s="63"/>
      <c r="S493" s="63"/>
      <c r="T493" s="63"/>
      <c r="U493" s="63"/>
      <c r="V493" s="63"/>
      <c r="W493" s="63"/>
      <c r="X493" s="63"/>
      <c r="Y493" s="63"/>
      <c r="Z493" s="63"/>
    </row>
    <row r="494" ht="15.75" customHeight="1">
      <c r="A494" s="63"/>
      <c r="B494" s="63"/>
      <c r="C494" s="63"/>
      <c r="E494" s="63"/>
      <c r="F494" s="63"/>
      <c r="G494" s="63"/>
      <c r="H494" s="63"/>
      <c r="I494" s="63"/>
      <c r="J494" s="63"/>
      <c r="L494" s="63"/>
      <c r="M494" s="63"/>
      <c r="N494" s="63"/>
      <c r="O494" s="63"/>
      <c r="P494" s="63"/>
      <c r="Q494" s="63"/>
      <c r="R494" s="63"/>
      <c r="S494" s="63"/>
      <c r="T494" s="63"/>
      <c r="U494" s="63"/>
      <c r="V494" s="63"/>
      <c r="W494" s="63"/>
      <c r="X494" s="63"/>
      <c r="Y494" s="63"/>
      <c r="Z494" s="63"/>
    </row>
    <row r="495" ht="15.75" customHeight="1">
      <c r="A495" s="63"/>
      <c r="B495" s="63"/>
      <c r="C495" s="63"/>
      <c r="E495" s="63"/>
      <c r="F495" s="63"/>
      <c r="G495" s="63"/>
      <c r="H495" s="63"/>
      <c r="I495" s="63"/>
      <c r="J495" s="63"/>
      <c r="L495" s="63"/>
      <c r="M495" s="63"/>
      <c r="N495" s="63"/>
      <c r="O495" s="63"/>
      <c r="P495" s="63"/>
      <c r="Q495" s="63"/>
      <c r="R495" s="63"/>
      <c r="S495" s="63"/>
      <c r="T495" s="63"/>
      <c r="U495" s="63"/>
      <c r="V495" s="63"/>
      <c r="W495" s="63"/>
      <c r="X495" s="63"/>
      <c r="Y495" s="63"/>
      <c r="Z495" s="63"/>
    </row>
    <row r="496" ht="15.75" customHeight="1">
      <c r="A496" s="63"/>
      <c r="B496" s="63"/>
      <c r="C496" s="63"/>
      <c r="E496" s="63"/>
      <c r="F496" s="63"/>
      <c r="G496" s="63"/>
      <c r="H496" s="63"/>
      <c r="I496" s="63"/>
      <c r="J496" s="63"/>
      <c r="L496" s="63"/>
      <c r="M496" s="63"/>
      <c r="N496" s="63"/>
      <c r="O496" s="63"/>
      <c r="P496" s="63"/>
      <c r="Q496" s="63"/>
      <c r="R496" s="63"/>
      <c r="S496" s="63"/>
      <c r="T496" s="63"/>
      <c r="U496" s="63"/>
      <c r="V496" s="63"/>
      <c r="W496" s="63"/>
      <c r="X496" s="63"/>
      <c r="Y496" s="63"/>
      <c r="Z496" s="63"/>
    </row>
    <row r="497" ht="15.75" customHeight="1">
      <c r="A497" s="63"/>
      <c r="B497" s="63"/>
      <c r="C497" s="63"/>
      <c r="E497" s="63"/>
      <c r="F497" s="63"/>
      <c r="G497" s="63"/>
      <c r="H497" s="63"/>
      <c r="I497" s="63"/>
      <c r="J497" s="63"/>
      <c r="L497" s="63"/>
      <c r="M497" s="63"/>
      <c r="N497" s="63"/>
      <c r="O497" s="63"/>
      <c r="P497" s="63"/>
      <c r="Q497" s="63"/>
      <c r="R497" s="63"/>
      <c r="S497" s="63"/>
      <c r="T497" s="63"/>
      <c r="U497" s="63"/>
      <c r="V497" s="63"/>
      <c r="W497" s="63"/>
      <c r="X497" s="63"/>
      <c r="Y497" s="63"/>
      <c r="Z497" s="63"/>
    </row>
    <row r="498" ht="15.75" customHeight="1">
      <c r="A498" s="63"/>
      <c r="B498" s="63"/>
      <c r="C498" s="63"/>
      <c r="E498" s="63"/>
      <c r="F498" s="63"/>
      <c r="G498" s="63"/>
      <c r="H498" s="63"/>
      <c r="I498" s="63"/>
      <c r="J498" s="63"/>
      <c r="L498" s="63"/>
      <c r="M498" s="63"/>
      <c r="N498" s="63"/>
      <c r="O498" s="63"/>
      <c r="P498" s="63"/>
      <c r="Q498" s="63"/>
      <c r="R498" s="63"/>
      <c r="S498" s="63"/>
      <c r="T498" s="63"/>
      <c r="U498" s="63"/>
      <c r="V498" s="63"/>
      <c r="W498" s="63"/>
      <c r="X498" s="63"/>
      <c r="Y498" s="63"/>
      <c r="Z498" s="63"/>
    </row>
    <row r="499" ht="15.75" customHeight="1">
      <c r="A499" s="63"/>
      <c r="B499" s="63"/>
      <c r="C499" s="63"/>
      <c r="E499" s="63"/>
      <c r="F499" s="63"/>
      <c r="G499" s="63"/>
      <c r="H499" s="63"/>
      <c r="I499" s="63"/>
      <c r="J499" s="63"/>
      <c r="L499" s="63"/>
      <c r="M499" s="63"/>
      <c r="N499" s="63"/>
      <c r="O499" s="63"/>
      <c r="P499" s="63"/>
      <c r="Q499" s="63"/>
      <c r="R499" s="63"/>
      <c r="S499" s="63"/>
      <c r="T499" s="63"/>
      <c r="U499" s="63"/>
      <c r="V499" s="63"/>
      <c r="W499" s="63"/>
      <c r="X499" s="63"/>
      <c r="Y499" s="63"/>
      <c r="Z499" s="63"/>
    </row>
    <row r="500" ht="15.75" customHeight="1">
      <c r="A500" s="63"/>
      <c r="B500" s="63"/>
      <c r="C500" s="63"/>
      <c r="E500" s="63"/>
      <c r="F500" s="63"/>
      <c r="G500" s="63"/>
      <c r="H500" s="63"/>
      <c r="I500" s="63"/>
      <c r="J500" s="63"/>
      <c r="L500" s="63"/>
      <c r="M500" s="63"/>
      <c r="N500" s="63"/>
      <c r="O500" s="63"/>
      <c r="P500" s="63"/>
      <c r="Q500" s="63"/>
      <c r="R500" s="63"/>
      <c r="S500" s="63"/>
      <c r="T500" s="63"/>
      <c r="U500" s="63"/>
      <c r="V500" s="63"/>
      <c r="W500" s="63"/>
      <c r="X500" s="63"/>
      <c r="Y500" s="63"/>
      <c r="Z500" s="63"/>
    </row>
    <row r="501" ht="15.75" customHeight="1">
      <c r="A501" s="63"/>
      <c r="B501" s="63"/>
      <c r="C501" s="63"/>
      <c r="E501" s="63"/>
      <c r="F501" s="63"/>
      <c r="G501" s="63"/>
      <c r="H501" s="63"/>
      <c r="I501" s="63"/>
      <c r="J501" s="63"/>
      <c r="L501" s="63"/>
      <c r="M501" s="63"/>
      <c r="N501" s="63"/>
      <c r="O501" s="63"/>
      <c r="P501" s="63"/>
      <c r="Q501" s="63"/>
      <c r="R501" s="63"/>
      <c r="S501" s="63"/>
      <c r="T501" s="63"/>
      <c r="U501" s="63"/>
      <c r="V501" s="63"/>
      <c r="W501" s="63"/>
      <c r="X501" s="63"/>
      <c r="Y501" s="63"/>
      <c r="Z501" s="63"/>
    </row>
    <row r="502" ht="15.75" customHeight="1">
      <c r="A502" s="63"/>
      <c r="B502" s="63"/>
      <c r="C502" s="63"/>
      <c r="E502" s="63"/>
      <c r="F502" s="63"/>
      <c r="G502" s="63"/>
      <c r="H502" s="63"/>
      <c r="I502" s="63"/>
      <c r="J502" s="63"/>
      <c r="L502" s="63"/>
      <c r="M502" s="63"/>
      <c r="N502" s="63"/>
      <c r="O502" s="63"/>
      <c r="P502" s="63"/>
      <c r="Q502" s="63"/>
      <c r="R502" s="63"/>
      <c r="S502" s="63"/>
      <c r="T502" s="63"/>
      <c r="U502" s="63"/>
      <c r="V502" s="63"/>
      <c r="W502" s="63"/>
      <c r="X502" s="63"/>
      <c r="Y502" s="63"/>
      <c r="Z502" s="63"/>
    </row>
    <row r="503" ht="15.75" customHeight="1">
      <c r="A503" s="63"/>
      <c r="B503" s="63"/>
      <c r="C503" s="63"/>
      <c r="E503" s="63"/>
      <c r="F503" s="63"/>
      <c r="G503" s="63"/>
      <c r="H503" s="63"/>
      <c r="I503" s="63"/>
      <c r="J503" s="63"/>
      <c r="L503" s="63"/>
      <c r="M503" s="63"/>
      <c r="N503" s="63"/>
      <c r="O503" s="63"/>
      <c r="P503" s="63"/>
      <c r="Q503" s="63"/>
      <c r="R503" s="63"/>
      <c r="S503" s="63"/>
      <c r="T503" s="63"/>
      <c r="U503" s="63"/>
      <c r="V503" s="63"/>
      <c r="W503" s="63"/>
      <c r="X503" s="63"/>
      <c r="Y503" s="63"/>
      <c r="Z503" s="63"/>
    </row>
    <row r="504" ht="15.75" customHeight="1">
      <c r="A504" s="63"/>
      <c r="B504" s="63"/>
      <c r="C504" s="63"/>
      <c r="E504" s="63"/>
      <c r="F504" s="63"/>
      <c r="G504" s="63"/>
      <c r="H504" s="63"/>
      <c r="I504" s="63"/>
      <c r="J504" s="63"/>
      <c r="L504" s="63"/>
      <c r="M504" s="63"/>
      <c r="N504" s="63"/>
      <c r="O504" s="63"/>
      <c r="P504" s="63"/>
      <c r="Q504" s="63"/>
      <c r="R504" s="63"/>
      <c r="S504" s="63"/>
      <c r="T504" s="63"/>
      <c r="U504" s="63"/>
      <c r="V504" s="63"/>
      <c r="W504" s="63"/>
      <c r="X504" s="63"/>
      <c r="Y504" s="63"/>
      <c r="Z504" s="63"/>
    </row>
    <row r="505" ht="15.75" customHeight="1">
      <c r="A505" s="63"/>
      <c r="B505" s="63"/>
      <c r="C505" s="63"/>
      <c r="E505" s="63"/>
      <c r="F505" s="63"/>
      <c r="G505" s="63"/>
      <c r="H505" s="63"/>
      <c r="I505" s="63"/>
      <c r="J505" s="63"/>
      <c r="L505" s="63"/>
      <c r="M505" s="63"/>
      <c r="N505" s="63"/>
      <c r="O505" s="63"/>
      <c r="P505" s="63"/>
      <c r="Q505" s="63"/>
      <c r="R505" s="63"/>
      <c r="S505" s="63"/>
      <c r="T505" s="63"/>
      <c r="U505" s="63"/>
      <c r="V505" s="63"/>
      <c r="W505" s="63"/>
      <c r="X505" s="63"/>
      <c r="Y505" s="63"/>
      <c r="Z505" s="63"/>
    </row>
    <row r="506" ht="15.75" customHeight="1">
      <c r="A506" s="63"/>
      <c r="B506" s="63"/>
      <c r="C506" s="63"/>
      <c r="E506" s="63"/>
      <c r="F506" s="63"/>
      <c r="G506" s="63"/>
      <c r="H506" s="63"/>
      <c r="I506" s="63"/>
      <c r="J506" s="63"/>
      <c r="L506" s="63"/>
      <c r="M506" s="63"/>
      <c r="N506" s="63"/>
      <c r="O506" s="63"/>
      <c r="P506" s="63"/>
      <c r="Q506" s="63"/>
      <c r="R506" s="63"/>
      <c r="S506" s="63"/>
      <c r="T506" s="63"/>
      <c r="U506" s="63"/>
      <c r="V506" s="63"/>
      <c r="W506" s="63"/>
      <c r="X506" s="63"/>
      <c r="Y506" s="63"/>
      <c r="Z506" s="63"/>
    </row>
    <row r="507" ht="15.75" customHeight="1">
      <c r="A507" s="63"/>
      <c r="B507" s="63"/>
      <c r="C507" s="63"/>
      <c r="E507" s="63"/>
      <c r="F507" s="63"/>
      <c r="G507" s="63"/>
      <c r="H507" s="63"/>
      <c r="I507" s="63"/>
      <c r="J507" s="63"/>
      <c r="L507" s="63"/>
      <c r="M507" s="63"/>
      <c r="N507" s="63"/>
      <c r="O507" s="63"/>
      <c r="P507" s="63"/>
      <c r="Q507" s="63"/>
      <c r="R507" s="63"/>
      <c r="S507" s="63"/>
      <c r="T507" s="63"/>
      <c r="U507" s="63"/>
      <c r="V507" s="63"/>
      <c r="W507" s="63"/>
      <c r="X507" s="63"/>
      <c r="Y507" s="63"/>
      <c r="Z507" s="63"/>
    </row>
    <row r="508" ht="15.75" customHeight="1">
      <c r="A508" s="63"/>
      <c r="B508" s="63"/>
      <c r="C508" s="63"/>
      <c r="E508" s="63"/>
      <c r="F508" s="63"/>
      <c r="G508" s="63"/>
      <c r="H508" s="63"/>
      <c r="I508" s="63"/>
      <c r="J508" s="63"/>
      <c r="L508" s="63"/>
      <c r="M508" s="63"/>
      <c r="N508" s="63"/>
      <c r="O508" s="63"/>
      <c r="P508" s="63"/>
      <c r="Q508" s="63"/>
      <c r="R508" s="63"/>
      <c r="S508" s="63"/>
      <c r="T508" s="63"/>
      <c r="U508" s="63"/>
      <c r="V508" s="63"/>
      <c r="W508" s="63"/>
      <c r="X508" s="63"/>
      <c r="Y508" s="63"/>
      <c r="Z508" s="63"/>
    </row>
    <row r="509" ht="15.75" customHeight="1">
      <c r="A509" s="63"/>
      <c r="B509" s="63"/>
      <c r="C509" s="63"/>
      <c r="E509" s="63"/>
      <c r="F509" s="63"/>
      <c r="G509" s="63"/>
      <c r="H509" s="63"/>
      <c r="I509" s="63"/>
      <c r="J509" s="63"/>
      <c r="L509" s="63"/>
      <c r="M509" s="63"/>
      <c r="N509" s="63"/>
      <c r="O509" s="63"/>
      <c r="P509" s="63"/>
      <c r="Q509" s="63"/>
      <c r="R509" s="63"/>
      <c r="S509" s="63"/>
      <c r="T509" s="63"/>
      <c r="U509" s="63"/>
      <c r="V509" s="63"/>
      <c r="W509" s="63"/>
      <c r="X509" s="63"/>
      <c r="Y509" s="63"/>
      <c r="Z509" s="63"/>
    </row>
    <row r="510" ht="15.75" customHeight="1">
      <c r="A510" s="63"/>
      <c r="B510" s="63"/>
      <c r="C510" s="63"/>
      <c r="E510" s="63"/>
      <c r="F510" s="63"/>
      <c r="G510" s="63"/>
      <c r="H510" s="63"/>
      <c r="I510" s="63"/>
      <c r="J510" s="63"/>
      <c r="L510" s="63"/>
      <c r="M510" s="63"/>
      <c r="N510" s="63"/>
      <c r="O510" s="63"/>
      <c r="P510" s="63"/>
      <c r="Q510" s="63"/>
      <c r="R510" s="63"/>
      <c r="S510" s="63"/>
      <c r="T510" s="63"/>
      <c r="U510" s="63"/>
      <c r="V510" s="63"/>
      <c r="W510" s="63"/>
      <c r="X510" s="63"/>
      <c r="Y510" s="63"/>
      <c r="Z510" s="63"/>
    </row>
    <row r="511" ht="15.75" customHeight="1">
      <c r="A511" s="63"/>
      <c r="B511" s="63"/>
      <c r="C511" s="63"/>
      <c r="E511" s="63"/>
      <c r="F511" s="63"/>
      <c r="G511" s="63"/>
      <c r="H511" s="63"/>
      <c r="I511" s="63"/>
      <c r="J511" s="63"/>
      <c r="L511" s="63"/>
      <c r="M511" s="63"/>
      <c r="N511" s="63"/>
      <c r="O511" s="63"/>
      <c r="P511" s="63"/>
      <c r="Q511" s="63"/>
      <c r="R511" s="63"/>
      <c r="S511" s="63"/>
      <c r="T511" s="63"/>
      <c r="U511" s="63"/>
      <c r="V511" s="63"/>
      <c r="W511" s="63"/>
      <c r="X511" s="63"/>
      <c r="Y511" s="63"/>
      <c r="Z511" s="63"/>
    </row>
    <row r="512" ht="15.75" customHeight="1">
      <c r="A512" s="63"/>
      <c r="B512" s="63"/>
      <c r="C512" s="63"/>
      <c r="E512" s="63"/>
      <c r="F512" s="63"/>
      <c r="G512" s="63"/>
      <c r="H512" s="63"/>
      <c r="I512" s="63"/>
      <c r="J512" s="63"/>
      <c r="L512" s="63"/>
      <c r="M512" s="63"/>
      <c r="N512" s="63"/>
      <c r="O512" s="63"/>
      <c r="P512" s="63"/>
      <c r="Q512" s="63"/>
      <c r="R512" s="63"/>
      <c r="S512" s="63"/>
      <c r="T512" s="63"/>
      <c r="U512" s="63"/>
      <c r="V512" s="63"/>
      <c r="W512" s="63"/>
      <c r="X512" s="63"/>
      <c r="Y512" s="63"/>
      <c r="Z512" s="63"/>
    </row>
    <row r="513" ht="15.75" customHeight="1">
      <c r="A513" s="63"/>
      <c r="B513" s="63"/>
      <c r="C513" s="63"/>
      <c r="E513" s="63"/>
      <c r="F513" s="63"/>
      <c r="G513" s="63"/>
      <c r="H513" s="63"/>
      <c r="I513" s="63"/>
      <c r="J513" s="63"/>
      <c r="L513" s="63"/>
      <c r="M513" s="63"/>
      <c r="N513" s="63"/>
      <c r="O513" s="63"/>
      <c r="P513" s="63"/>
      <c r="Q513" s="63"/>
      <c r="R513" s="63"/>
      <c r="S513" s="63"/>
      <c r="T513" s="63"/>
      <c r="U513" s="63"/>
      <c r="V513" s="63"/>
      <c r="W513" s="63"/>
      <c r="X513" s="63"/>
      <c r="Y513" s="63"/>
      <c r="Z513" s="63"/>
    </row>
    <row r="514" ht="15.75" customHeight="1">
      <c r="A514" s="63"/>
      <c r="B514" s="63"/>
      <c r="C514" s="63"/>
      <c r="E514" s="63"/>
      <c r="F514" s="63"/>
      <c r="G514" s="63"/>
      <c r="H514" s="63"/>
      <c r="I514" s="63"/>
      <c r="J514" s="63"/>
      <c r="L514" s="63"/>
      <c r="M514" s="63"/>
      <c r="N514" s="63"/>
      <c r="O514" s="63"/>
      <c r="P514" s="63"/>
      <c r="Q514" s="63"/>
      <c r="R514" s="63"/>
      <c r="S514" s="63"/>
      <c r="T514" s="63"/>
      <c r="U514" s="63"/>
      <c r="V514" s="63"/>
      <c r="W514" s="63"/>
      <c r="X514" s="63"/>
      <c r="Y514" s="63"/>
      <c r="Z514" s="63"/>
    </row>
    <row r="515" ht="15.75" customHeight="1">
      <c r="A515" s="63"/>
      <c r="B515" s="63"/>
      <c r="C515" s="63"/>
      <c r="E515" s="63"/>
      <c r="F515" s="63"/>
      <c r="G515" s="63"/>
      <c r="H515" s="63"/>
      <c r="I515" s="63"/>
      <c r="J515" s="63"/>
      <c r="L515" s="63"/>
      <c r="M515" s="63"/>
      <c r="N515" s="63"/>
      <c r="O515" s="63"/>
      <c r="P515" s="63"/>
      <c r="Q515" s="63"/>
      <c r="R515" s="63"/>
      <c r="S515" s="63"/>
      <c r="T515" s="63"/>
      <c r="U515" s="63"/>
      <c r="V515" s="63"/>
      <c r="W515" s="63"/>
      <c r="X515" s="63"/>
      <c r="Y515" s="63"/>
      <c r="Z515" s="63"/>
    </row>
    <row r="516" ht="15.75" customHeight="1">
      <c r="A516" s="63"/>
      <c r="B516" s="63"/>
      <c r="C516" s="63"/>
      <c r="E516" s="63"/>
      <c r="F516" s="63"/>
      <c r="G516" s="63"/>
      <c r="H516" s="63"/>
      <c r="I516" s="63"/>
      <c r="J516" s="63"/>
      <c r="L516" s="63"/>
      <c r="M516" s="63"/>
      <c r="N516" s="63"/>
      <c r="O516" s="63"/>
      <c r="P516" s="63"/>
      <c r="Q516" s="63"/>
      <c r="R516" s="63"/>
      <c r="S516" s="63"/>
      <c r="T516" s="63"/>
      <c r="U516" s="63"/>
      <c r="V516" s="63"/>
      <c r="W516" s="63"/>
      <c r="X516" s="63"/>
      <c r="Y516" s="63"/>
      <c r="Z516" s="63"/>
    </row>
    <row r="517" ht="15.75" customHeight="1">
      <c r="A517" s="63"/>
      <c r="B517" s="63"/>
      <c r="C517" s="63"/>
      <c r="E517" s="63"/>
      <c r="F517" s="63"/>
      <c r="G517" s="63"/>
      <c r="H517" s="63"/>
      <c r="I517" s="63"/>
      <c r="J517" s="63"/>
      <c r="L517" s="63"/>
      <c r="M517" s="63"/>
      <c r="N517" s="63"/>
      <c r="O517" s="63"/>
      <c r="P517" s="63"/>
      <c r="Q517" s="63"/>
      <c r="R517" s="63"/>
      <c r="S517" s="63"/>
      <c r="T517" s="63"/>
      <c r="U517" s="63"/>
      <c r="V517" s="63"/>
      <c r="W517" s="63"/>
      <c r="X517" s="63"/>
      <c r="Y517" s="63"/>
      <c r="Z517" s="63"/>
    </row>
    <row r="518" ht="15.75" customHeight="1">
      <c r="A518" s="63"/>
      <c r="B518" s="63"/>
      <c r="C518" s="63"/>
      <c r="E518" s="63"/>
      <c r="F518" s="63"/>
      <c r="G518" s="63"/>
      <c r="H518" s="63"/>
      <c r="I518" s="63"/>
      <c r="J518" s="63"/>
      <c r="L518" s="63"/>
      <c r="M518" s="63"/>
      <c r="N518" s="63"/>
      <c r="O518" s="63"/>
      <c r="P518" s="63"/>
      <c r="Q518" s="63"/>
      <c r="R518" s="63"/>
      <c r="S518" s="63"/>
      <c r="T518" s="63"/>
      <c r="U518" s="63"/>
      <c r="V518" s="63"/>
      <c r="W518" s="63"/>
      <c r="X518" s="63"/>
      <c r="Y518" s="63"/>
      <c r="Z518" s="63"/>
    </row>
    <row r="519" ht="15.75" customHeight="1">
      <c r="A519" s="63"/>
      <c r="B519" s="63"/>
      <c r="C519" s="63"/>
      <c r="E519" s="63"/>
      <c r="F519" s="63"/>
      <c r="G519" s="63"/>
      <c r="H519" s="63"/>
      <c r="I519" s="63"/>
      <c r="J519" s="63"/>
      <c r="L519" s="63"/>
      <c r="M519" s="63"/>
      <c r="N519" s="63"/>
      <c r="O519" s="63"/>
      <c r="P519" s="63"/>
      <c r="Q519" s="63"/>
      <c r="R519" s="63"/>
      <c r="S519" s="63"/>
      <c r="T519" s="63"/>
      <c r="U519" s="63"/>
      <c r="V519" s="63"/>
      <c r="W519" s="63"/>
      <c r="X519" s="63"/>
      <c r="Y519" s="63"/>
      <c r="Z519" s="63"/>
    </row>
    <row r="520" ht="15.75" customHeight="1">
      <c r="A520" s="63"/>
      <c r="B520" s="63"/>
      <c r="C520" s="63"/>
      <c r="E520" s="63"/>
      <c r="F520" s="63"/>
      <c r="G520" s="63"/>
      <c r="H520" s="63"/>
      <c r="I520" s="63"/>
      <c r="J520" s="63"/>
      <c r="L520" s="63"/>
      <c r="M520" s="63"/>
      <c r="N520" s="63"/>
      <c r="O520" s="63"/>
      <c r="P520" s="63"/>
      <c r="Q520" s="63"/>
      <c r="R520" s="63"/>
      <c r="S520" s="63"/>
      <c r="T520" s="63"/>
      <c r="U520" s="63"/>
      <c r="V520" s="63"/>
      <c r="W520" s="63"/>
      <c r="X520" s="63"/>
      <c r="Y520" s="63"/>
      <c r="Z520" s="63"/>
    </row>
    <row r="521" ht="15.75" customHeight="1">
      <c r="A521" s="63"/>
      <c r="B521" s="63"/>
      <c r="C521" s="63"/>
      <c r="E521" s="63"/>
      <c r="F521" s="63"/>
      <c r="G521" s="63"/>
      <c r="H521" s="63"/>
      <c r="I521" s="63"/>
      <c r="J521" s="63"/>
      <c r="L521" s="63"/>
      <c r="M521" s="63"/>
      <c r="N521" s="63"/>
      <c r="O521" s="63"/>
      <c r="P521" s="63"/>
      <c r="Q521" s="63"/>
      <c r="R521" s="63"/>
      <c r="S521" s="63"/>
      <c r="T521" s="63"/>
      <c r="U521" s="63"/>
      <c r="V521" s="63"/>
      <c r="W521" s="63"/>
      <c r="X521" s="63"/>
      <c r="Y521" s="63"/>
      <c r="Z521" s="63"/>
    </row>
    <row r="522" ht="15.75" customHeight="1">
      <c r="A522" s="63"/>
      <c r="B522" s="63"/>
      <c r="C522" s="63"/>
      <c r="E522" s="63"/>
      <c r="F522" s="63"/>
      <c r="G522" s="63"/>
      <c r="H522" s="63"/>
      <c r="I522" s="63"/>
      <c r="J522" s="63"/>
      <c r="L522" s="63"/>
      <c r="M522" s="63"/>
      <c r="N522" s="63"/>
      <c r="O522" s="63"/>
      <c r="P522" s="63"/>
      <c r="Q522" s="63"/>
      <c r="R522" s="63"/>
      <c r="S522" s="63"/>
      <c r="T522" s="63"/>
      <c r="U522" s="63"/>
      <c r="V522" s="63"/>
      <c r="W522" s="63"/>
      <c r="X522" s="63"/>
      <c r="Y522" s="63"/>
      <c r="Z522" s="63"/>
    </row>
    <row r="523" ht="15.75" customHeight="1">
      <c r="A523" s="63"/>
      <c r="B523" s="63"/>
      <c r="C523" s="63"/>
      <c r="E523" s="63"/>
      <c r="F523" s="63"/>
      <c r="G523" s="63"/>
      <c r="H523" s="63"/>
      <c r="I523" s="63"/>
      <c r="J523" s="63"/>
      <c r="L523" s="63"/>
      <c r="M523" s="63"/>
      <c r="N523" s="63"/>
      <c r="O523" s="63"/>
      <c r="P523" s="63"/>
      <c r="Q523" s="63"/>
      <c r="R523" s="63"/>
      <c r="S523" s="63"/>
      <c r="T523" s="63"/>
      <c r="U523" s="63"/>
      <c r="V523" s="63"/>
      <c r="W523" s="63"/>
      <c r="X523" s="63"/>
      <c r="Y523" s="63"/>
      <c r="Z523" s="63"/>
    </row>
    <row r="524" ht="15.75" customHeight="1">
      <c r="A524" s="63"/>
      <c r="B524" s="63"/>
      <c r="C524" s="63"/>
      <c r="E524" s="63"/>
      <c r="F524" s="63"/>
      <c r="G524" s="63"/>
      <c r="H524" s="63"/>
      <c r="I524" s="63"/>
      <c r="J524" s="63"/>
      <c r="L524" s="63"/>
      <c r="M524" s="63"/>
      <c r="N524" s="63"/>
      <c r="O524" s="63"/>
      <c r="P524" s="63"/>
      <c r="Q524" s="63"/>
      <c r="R524" s="63"/>
      <c r="S524" s="63"/>
      <c r="T524" s="63"/>
      <c r="U524" s="63"/>
      <c r="V524" s="63"/>
      <c r="W524" s="63"/>
      <c r="X524" s="63"/>
      <c r="Y524" s="63"/>
      <c r="Z524" s="63"/>
    </row>
    <row r="525" ht="15.75" customHeight="1">
      <c r="A525" s="63"/>
      <c r="B525" s="63"/>
      <c r="C525" s="63"/>
      <c r="E525" s="63"/>
      <c r="F525" s="63"/>
      <c r="G525" s="63"/>
      <c r="H525" s="63"/>
      <c r="I525" s="63"/>
      <c r="J525" s="63"/>
      <c r="L525" s="63"/>
      <c r="M525" s="63"/>
      <c r="N525" s="63"/>
      <c r="O525" s="63"/>
      <c r="P525" s="63"/>
      <c r="Q525" s="63"/>
      <c r="R525" s="63"/>
      <c r="S525" s="63"/>
      <c r="T525" s="63"/>
      <c r="U525" s="63"/>
      <c r="V525" s="63"/>
      <c r="W525" s="63"/>
      <c r="X525" s="63"/>
      <c r="Y525" s="63"/>
      <c r="Z525" s="63"/>
    </row>
    <row r="526" ht="15.75" customHeight="1">
      <c r="A526" s="63"/>
      <c r="B526" s="63"/>
      <c r="C526" s="63"/>
      <c r="E526" s="63"/>
      <c r="F526" s="63"/>
      <c r="G526" s="63"/>
      <c r="H526" s="63"/>
      <c r="I526" s="63"/>
      <c r="J526" s="63"/>
      <c r="L526" s="63"/>
      <c r="M526" s="63"/>
      <c r="N526" s="63"/>
      <c r="O526" s="63"/>
      <c r="P526" s="63"/>
      <c r="Q526" s="63"/>
      <c r="R526" s="63"/>
      <c r="S526" s="63"/>
      <c r="T526" s="63"/>
      <c r="U526" s="63"/>
      <c r="V526" s="63"/>
      <c r="W526" s="63"/>
      <c r="X526" s="63"/>
      <c r="Y526" s="63"/>
      <c r="Z526" s="63"/>
    </row>
    <row r="527" ht="15.75" customHeight="1">
      <c r="A527" s="63"/>
      <c r="B527" s="63"/>
      <c r="C527" s="63"/>
      <c r="E527" s="63"/>
      <c r="F527" s="63"/>
      <c r="G527" s="63"/>
      <c r="H527" s="63"/>
      <c r="I527" s="63"/>
      <c r="J527" s="63"/>
      <c r="L527" s="63"/>
      <c r="M527" s="63"/>
      <c r="N527" s="63"/>
      <c r="O527" s="63"/>
      <c r="P527" s="63"/>
      <c r="Q527" s="63"/>
      <c r="R527" s="63"/>
      <c r="S527" s="63"/>
      <c r="T527" s="63"/>
      <c r="U527" s="63"/>
      <c r="V527" s="63"/>
      <c r="W527" s="63"/>
      <c r="X527" s="63"/>
      <c r="Y527" s="63"/>
      <c r="Z527" s="63"/>
    </row>
    <row r="528" ht="15.75" customHeight="1">
      <c r="A528" s="63"/>
      <c r="B528" s="63"/>
      <c r="C528" s="63"/>
      <c r="E528" s="63"/>
      <c r="F528" s="63"/>
      <c r="G528" s="63"/>
      <c r="H528" s="63"/>
      <c r="I528" s="63"/>
      <c r="J528" s="63"/>
      <c r="L528" s="63"/>
      <c r="M528" s="63"/>
      <c r="N528" s="63"/>
      <c r="O528" s="63"/>
      <c r="P528" s="63"/>
      <c r="Q528" s="63"/>
      <c r="R528" s="63"/>
      <c r="S528" s="63"/>
      <c r="T528" s="63"/>
      <c r="U528" s="63"/>
      <c r="V528" s="63"/>
      <c r="W528" s="63"/>
      <c r="X528" s="63"/>
      <c r="Y528" s="63"/>
      <c r="Z528" s="63"/>
    </row>
    <row r="529" ht="15.75" customHeight="1">
      <c r="A529" s="63"/>
      <c r="B529" s="63"/>
      <c r="C529" s="63"/>
      <c r="E529" s="63"/>
      <c r="F529" s="63"/>
      <c r="G529" s="63"/>
      <c r="H529" s="63"/>
      <c r="I529" s="63"/>
      <c r="J529" s="63"/>
      <c r="L529" s="63"/>
      <c r="M529" s="63"/>
      <c r="N529" s="63"/>
      <c r="O529" s="63"/>
      <c r="P529" s="63"/>
      <c r="Q529" s="63"/>
      <c r="R529" s="63"/>
      <c r="S529" s="63"/>
      <c r="T529" s="63"/>
      <c r="U529" s="63"/>
      <c r="V529" s="63"/>
      <c r="W529" s="63"/>
      <c r="X529" s="63"/>
      <c r="Y529" s="63"/>
      <c r="Z529" s="63"/>
    </row>
    <row r="530" ht="15.75" customHeight="1">
      <c r="A530" s="63"/>
      <c r="B530" s="63"/>
      <c r="C530" s="63"/>
      <c r="E530" s="63"/>
      <c r="F530" s="63"/>
      <c r="G530" s="63"/>
      <c r="H530" s="63"/>
      <c r="I530" s="63"/>
      <c r="J530" s="63"/>
      <c r="L530" s="63"/>
      <c r="M530" s="63"/>
      <c r="N530" s="63"/>
      <c r="O530" s="63"/>
      <c r="P530" s="63"/>
      <c r="Q530" s="63"/>
      <c r="R530" s="63"/>
      <c r="S530" s="63"/>
      <c r="T530" s="63"/>
      <c r="U530" s="63"/>
      <c r="V530" s="63"/>
      <c r="W530" s="63"/>
      <c r="X530" s="63"/>
      <c r="Y530" s="63"/>
      <c r="Z530" s="63"/>
    </row>
    <row r="531" ht="15.75" customHeight="1">
      <c r="A531" s="63"/>
      <c r="B531" s="63"/>
      <c r="C531" s="63"/>
      <c r="E531" s="63"/>
      <c r="F531" s="63"/>
      <c r="G531" s="63"/>
      <c r="H531" s="63"/>
      <c r="I531" s="63"/>
      <c r="J531" s="63"/>
      <c r="L531" s="63"/>
      <c r="M531" s="63"/>
      <c r="N531" s="63"/>
      <c r="O531" s="63"/>
      <c r="P531" s="63"/>
      <c r="Q531" s="63"/>
      <c r="R531" s="63"/>
      <c r="S531" s="63"/>
      <c r="T531" s="63"/>
      <c r="U531" s="63"/>
      <c r="V531" s="63"/>
      <c r="W531" s="63"/>
      <c r="X531" s="63"/>
      <c r="Y531" s="63"/>
      <c r="Z531" s="63"/>
    </row>
    <row r="532" ht="15.75" customHeight="1">
      <c r="A532" s="63"/>
      <c r="B532" s="63"/>
      <c r="C532" s="63"/>
      <c r="E532" s="63"/>
      <c r="F532" s="63"/>
      <c r="G532" s="63"/>
      <c r="H532" s="63"/>
      <c r="I532" s="63"/>
      <c r="J532" s="63"/>
      <c r="L532" s="63"/>
      <c r="M532" s="63"/>
      <c r="N532" s="63"/>
      <c r="O532" s="63"/>
      <c r="P532" s="63"/>
      <c r="Q532" s="63"/>
      <c r="R532" s="63"/>
      <c r="S532" s="63"/>
      <c r="T532" s="63"/>
      <c r="U532" s="63"/>
      <c r="V532" s="63"/>
      <c r="W532" s="63"/>
      <c r="X532" s="63"/>
      <c r="Y532" s="63"/>
      <c r="Z532" s="63"/>
    </row>
    <row r="533" ht="15.75" customHeight="1">
      <c r="A533" s="63"/>
      <c r="B533" s="63"/>
      <c r="C533" s="63"/>
      <c r="E533" s="63"/>
      <c r="F533" s="63"/>
      <c r="G533" s="63"/>
      <c r="H533" s="63"/>
      <c r="I533" s="63"/>
      <c r="J533" s="63"/>
      <c r="L533" s="63"/>
      <c r="M533" s="63"/>
      <c r="N533" s="63"/>
      <c r="O533" s="63"/>
      <c r="P533" s="63"/>
      <c r="Q533" s="63"/>
      <c r="R533" s="63"/>
      <c r="S533" s="63"/>
      <c r="T533" s="63"/>
      <c r="U533" s="63"/>
      <c r="V533" s="63"/>
      <c r="W533" s="63"/>
      <c r="X533" s="63"/>
      <c r="Y533" s="63"/>
      <c r="Z533" s="63"/>
    </row>
    <row r="534" ht="15.75" customHeight="1">
      <c r="A534" s="63"/>
      <c r="B534" s="63"/>
      <c r="C534" s="63"/>
      <c r="E534" s="63"/>
      <c r="F534" s="63"/>
      <c r="G534" s="63"/>
      <c r="H534" s="63"/>
      <c r="I534" s="63"/>
      <c r="J534" s="63"/>
      <c r="L534" s="63"/>
      <c r="M534" s="63"/>
      <c r="N534" s="63"/>
      <c r="O534" s="63"/>
      <c r="P534" s="63"/>
      <c r="Q534" s="63"/>
      <c r="R534" s="63"/>
      <c r="S534" s="63"/>
      <c r="T534" s="63"/>
      <c r="U534" s="63"/>
      <c r="V534" s="63"/>
      <c r="W534" s="63"/>
      <c r="X534" s="63"/>
      <c r="Y534" s="63"/>
      <c r="Z534" s="63"/>
    </row>
    <row r="535" ht="15.75" customHeight="1">
      <c r="A535" s="63"/>
      <c r="B535" s="63"/>
      <c r="C535" s="63"/>
      <c r="E535" s="63"/>
      <c r="F535" s="63"/>
      <c r="G535" s="63"/>
      <c r="H535" s="63"/>
      <c r="I535" s="63"/>
      <c r="J535" s="63"/>
      <c r="L535" s="63"/>
      <c r="M535" s="63"/>
      <c r="N535" s="63"/>
      <c r="O535" s="63"/>
      <c r="P535" s="63"/>
      <c r="Q535" s="63"/>
      <c r="R535" s="63"/>
      <c r="S535" s="63"/>
      <c r="T535" s="63"/>
      <c r="U535" s="63"/>
      <c r="V535" s="63"/>
      <c r="W535" s="63"/>
      <c r="X535" s="63"/>
      <c r="Y535" s="63"/>
      <c r="Z535" s="63"/>
    </row>
    <row r="536" ht="15.75" customHeight="1">
      <c r="A536" s="63"/>
      <c r="B536" s="63"/>
      <c r="C536" s="63"/>
      <c r="E536" s="63"/>
      <c r="F536" s="63"/>
      <c r="G536" s="63"/>
      <c r="H536" s="63"/>
      <c r="I536" s="63"/>
      <c r="J536" s="63"/>
      <c r="L536" s="63"/>
      <c r="M536" s="63"/>
      <c r="N536" s="63"/>
      <c r="O536" s="63"/>
      <c r="P536" s="63"/>
      <c r="Q536" s="63"/>
      <c r="R536" s="63"/>
      <c r="S536" s="63"/>
      <c r="T536" s="63"/>
      <c r="U536" s="63"/>
      <c r="V536" s="63"/>
      <c r="W536" s="63"/>
      <c r="X536" s="63"/>
      <c r="Y536" s="63"/>
      <c r="Z536" s="63"/>
    </row>
    <row r="537" ht="15.75" customHeight="1">
      <c r="A537" s="63"/>
      <c r="B537" s="63"/>
      <c r="C537" s="63"/>
      <c r="E537" s="63"/>
      <c r="F537" s="63"/>
      <c r="G537" s="63"/>
      <c r="H537" s="63"/>
      <c r="I537" s="63"/>
      <c r="J537" s="63"/>
      <c r="L537" s="63"/>
      <c r="M537" s="63"/>
      <c r="N537" s="63"/>
      <c r="O537" s="63"/>
      <c r="P537" s="63"/>
      <c r="Q537" s="63"/>
      <c r="R537" s="63"/>
      <c r="S537" s="63"/>
      <c r="T537" s="63"/>
      <c r="U537" s="63"/>
      <c r="V537" s="63"/>
      <c r="W537" s="63"/>
      <c r="X537" s="63"/>
      <c r="Y537" s="63"/>
      <c r="Z537" s="63"/>
    </row>
    <row r="538" ht="15.75" customHeight="1">
      <c r="A538" s="63"/>
      <c r="B538" s="63"/>
      <c r="C538" s="63"/>
      <c r="E538" s="63"/>
      <c r="F538" s="63"/>
      <c r="G538" s="63"/>
      <c r="H538" s="63"/>
      <c r="I538" s="63"/>
      <c r="J538" s="63"/>
      <c r="L538" s="63"/>
      <c r="M538" s="63"/>
      <c r="N538" s="63"/>
      <c r="O538" s="63"/>
      <c r="P538" s="63"/>
      <c r="Q538" s="63"/>
      <c r="R538" s="63"/>
      <c r="S538" s="63"/>
      <c r="T538" s="63"/>
      <c r="U538" s="63"/>
      <c r="V538" s="63"/>
      <c r="W538" s="63"/>
      <c r="X538" s="63"/>
      <c r="Y538" s="63"/>
      <c r="Z538" s="63"/>
    </row>
    <row r="539" ht="15.75" customHeight="1">
      <c r="A539" s="63"/>
      <c r="B539" s="63"/>
      <c r="C539" s="63"/>
      <c r="E539" s="63"/>
      <c r="F539" s="63"/>
      <c r="G539" s="63"/>
      <c r="H539" s="63"/>
      <c r="I539" s="63"/>
      <c r="J539" s="63"/>
      <c r="L539" s="63"/>
      <c r="M539" s="63"/>
      <c r="N539" s="63"/>
      <c r="O539" s="63"/>
      <c r="P539" s="63"/>
      <c r="Q539" s="63"/>
      <c r="R539" s="63"/>
      <c r="S539" s="63"/>
      <c r="T539" s="63"/>
      <c r="U539" s="63"/>
      <c r="V539" s="63"/>
      <c r="W539" s="63"/>
      <c r="X539" s="63"/>
      <c r="Y539" s="63"/>
      <c r="Z539" s="63"/>
    </row>
    <row r="540" ht="15.75" customHeight="1">
      <c r="A540" s="63"/>
      <c r="B540" s="63"/>
      <c r="C540" s="63"/>
      <c r="E540" s="63"/>
      <c r="F540" s="63"/>
      <c r="G540" s="63"/>
      <c r="H540" s="63"/>
      <c r="I540" s="63"/>
      <c r="J540" s="63"/>
      <c r="L540" s="63"/>
      <c r="M540" s="63"/>
      <c r="N540" s="63"/>
      <c r="O540" s="63"/>
      <c r="P540" s="63"/>
      <c r="Q540" s="63"/>
      <c r="R540" s="63"/>
      <c r="S540" s="63"/>
      <c r="T540" s="63"/>
      <c r="U540" s="63"/>
      <c r="V540" s="63"/>
      <c r="W540" s="63"/>
      <c r="X540" s="63"/>
      <c r="Y540" s="63"/>
      <c r="Z540" s="63"/>
    </row>
    <row r="541" ht="15.75" customHeight="1">
      <c r="A541" s="63"/>
      <c r="B541" s="63"/>
      <c r="C541" s="63"/>
      <c r="E541" s="63"/>
      <c r="F541" s="63"/>
      <c r="G541" s="63"/>
      <c r="H541" s="63"/>
      <c r="I541" s="63"/>
      <c r="J541" s="63"/>
      <c r="L541" s="63"/>
      <c r="M541" s="63"/>
      <c r="N541" s="63"/>
      <c r="O541" s="63"/>
      <c r="P541" s="63"/>
      <c r="Q541" s="63"/>
      <c r="R541" s="63"/>
      <c r="S541" s="63"/>
      <c r="T541" s="63"/>
      <c r="U541" s="63"/>
      <c r="V541" s="63"/>
      <c r="W541" s="63"/>
      <c r="X541" s="63"/>
      <c r="Y541" s="63"/>
      <c r="Z541" s="63"/>
    </row>
    <row r="542" ht="15.75" customHeight="1">
      <c r="A542" s="63"/>
      <c r="B542" s="63"/>
      <c r="C542" s="63"/>
      <c r="E542" s="63"/>
      <c r="F542" s="63"/>
      <c r="G542" s="63"/>
      <c r="H542" s="63"/>
      <c r="I542" s="63"/>
      <c r="J542" s="63"/>
      <c r="L542" s="63"/>
      <c r="M542" s="63"/>
      <c r="N542" s="63"/>
      <c r="O542" s="63"/>
      <c r="P542" s="63"/>
      <c r="Q542" s="63"/>
      <c r="R542" s="63"/>
      <c r="S542" s="63"/>
      <c r="T542" s="63"/>
      <c r="U542" s="63"/>
      <c r="V542" s="63"/>
      <c r="W542" s="63"/>
      <c r="X542" s="63"/>
      <c r="Y542" s="63"/>
      <c r="Z542" s="63"/>
    </row>
    <row r="543" ht="15.75" customHeight="1">
      <c r="A543" s="63"/>
      <c r="B543" s="63"/>
      <c r="C543" s="63"/>
      <c r="E543" s="63"/>
      <c r="F543" s="63"/>
      <c r="G543" s="63"/>
      <c r="H543" s="63"/>
      <c r="I543" s="63"/>
      <c r="J543" s="63"/>
      <c r="L543" s="63"/>
      <c r="M543" s="63"/>
      <c r="N543" s="63"/>
      <c r="O543" s="63"/>
      <c r="P543" s="63"/>
      <c r="Q543" s="63"/>
      <c r="R543" s="63"/>
      <c r="S543" s="63"/>
      <c r="T543" s="63"/>
      <c r="U543" s="63"/>
      <c r="V543" s="63"/>
      <c r="W543" s="63"/>
      <c r="X543" s="63"/>
      <c r="Y543" s="63"/>
      <c r="Z543" s="63"/>
    </row>
    <row r="544" ht="15.75" customHeight="1">
      <c r="A544" s="63"/>
      <c r="B544" s="63"/>
      <c r="C544" s="63"/>
      <c r="E544" s="63"/>
      <c r="F544" s="63"/>
      <c r="G544" s="63"/>
      <c r="H544" s="63"/>
      <c r="I544" s="63"/>
      <c r="J544" s="63"/>
      <c r="L544" s="63"/>
      <c r="M544" s="63"/>
      <c r="N544" s="63"/>
      <c r="O544" s="63"/>
      <c r="P544" s="63"/>
      <c r="Q544" s="63"/>
      <c r="R544" s="63"/>
      <c r="S544" s="63"/>
      <c r="T544" s="63"/>
      <c r="U544" s="63"/>
      <c r="V544" s="63"/>
      <c r="W544" s="63"/>
      <c r="X544" s="63"/>
      <c r="Y544" s="63"/>
      <c r="Z544" s="63"/>
    </row>
    <row r="545" ht="15.75" customHeight="1">
      <c r="A545" s="63"/>
      <c r="B545" s="63"/>
      <c r="C545" s="63"/>
      <c r="E545" s="63"/>
      <c r="F545" s="63"/>
      <c r="G545" s="63"/>
      <c r="H545" s="63"/>
      <c r="I545" s="63"/>
      <c r="J545" s="63"/>
      <c r="L545" s="63"/>
      <c r="M545" s="63"/>
      <c r="N545" s="63"/>
      <c r="O545" s="63"/>
      <c r="P545" s="63"/>
      <c r="Q545" s="63"/>
      <c r="R545" s="63"/>
      <c r="S545" s="63"/>
      <c r="T545" s="63"/>
      <c r="U545" s="63"/>
      <c r="V545" s="63"/>
      <c r="W545" s="63"/>
      <c r="X545" s="63"/>
      <c r="Y545" s="63"/>
      <c r="Z545" s="63"/>
    </row>
    <row r="546" ht="15.75" customHeight="1">
      <c r="A546" s="63"/>
      <c r="B546" s="63"/>
      <c r="C546" s="63"/>
      <c r="E546" s="63"/>
      <c r="F546" s="63"/>
      <c r="G546" s="63"/>
      <c r="H546" s="63"/>
      <c r="I546" s="63"/>
      <c r="J546" s="63"/>
      <c r="L546" s="63"/>
      <c r="M546" s="63"/>
      <c r="N546" s="63"/>
      <c r="O546" s="63"/>
      <c r="P546" s="63"/>
      <c r="Q546" s="63"/>
      <c r="R546" s="63"/>
      <c r="S546" s="63"/>
      <c r="T546" s="63"/>
      <c r="U546" s="63"/>
      <c r="V546" s="63"/>
      <c r="W546" s="63"/>
      <c r="X546" s="63"/>
      <c r="Y546" s="63"/>
      <c r="Z546" s="63"/>
    </row>
    <row r="547" ht="15.75" customHeight="1">
      <c r="A547" s="63"/>
      <c r="B547" s="63"/>
      <c r="C547" s="63"/>
      <c r="E547" s="63"/>
      <c r="F547" s="63"/>
      <c r="G547" s="63"/>
      <c r="H547" s="63"/>
      <c r="I547" s="63"/>
      <c r="J547" s="63"/>
      <c r="L547" s="63"/>
      <c r="M547" s="63"/>
      <c r="N547" s="63"/>
      <c r="O547" s="63"/>
      <c r="P547" s="63"/>
      <c r="Q547" s="63"/>
      <c r="R547" s="63"/>
      <c r="S547" s="63"/>
      <c r="T547" s="63"/>
      <c r="U547" s="63"/>
      <c r="V547" s="63"/>
      <c r="W547" s="63"/>
      <c r="X547" s="63"/>
      <c r="Y547" s="63"/>
      <c r="Z547" s="63"/>
    </row>
    <row r="548" ht="15.75" customHeight="1">
      <c r="A548" s="63"/>
      <c r="B548" s="63"/>
      <c r="C548" s="63"/>
      <c r="E548" s="63"/>
      <c r="F548" s="63"/>
      <c r="G548" s="63"/>
      <c r="H548" s="63"/>
      <c r="I548" s="63"/>
      <c r="J548" s="63"/>
      <c r="L548" s="63"/>
      <c r="M548" s="63"/>
      <c r="N548" s="63"/>
      <c r="O548" s="63"/>
      <c r="P548" s="63"/>
      <c r="Q548" s="63"/>
      <c r="R548" s="63"/>
      <c r="S548" s="63"/>
      <c r="T548" s="63"/>
      <c r="U548" s="63"/>
      <c r="V548" s="63"/>
      <c r="W548" s="63"/>
      <c r="X548" s="63"/>
      <c r="Y548" s="63"/>
      <c r="Z548" s="63"/>
    </row>
    <row r="549" ht="15.75" customHeight="1">
      <c r="A549" s="63"/>
      <c r="B549" s="63"/>
      <c r="C549" s="63"/>
      <c r="E549" s="63"/>
      <c r="F549" s="63"/>
      <c r="G549" s="63"/>
      <c r="H549" s="63"/>
      <c r="I549" s="63"/>
      <c r="J549" s="63"/>
      <c r="L549" s="63"/>
      <c r="M549" s="63"/>
      <c r="N549" s="63"/>
      <c r="O549" s="63"/>
      <c r="P549" s="63"/>
      <c r="Q549" s="63"/>
      <c r="R549" s="63"/>
      <c r="S549" s="63"/>
      <c r="T549" s="63"/>
      <c r="U549" s="63"/>
      <c r="V549" s="63"/>
      <c r="W549" s="63"/>
      <c r="X549" s="63"/>
      <c r="Y549" s="63"/>
      <c r="Z549" s="63"/>
    </row>
    <row r="550" ht="15.75" customHeight="1">
      <c r="A550" s="63"/>
      <c r="B550" s="63"/>
      <c r="C550" s="63"/>
      <c r="E550" s="63"/>
      <c r="F550" s="63"/>
      <c r="G550" s="63"/>
      <c r="H550" s="63"/>
      <c r="I550" s="63"/>
      <c r="J550" s="63"/>
      <c r="L550" s="63"/>
      <c r="M550" s="63"/>
      <c r="N550" s="63"/>
      <c r="O550" s="63"/>
      <c r="P550" s="63"/>
      <c r="Q550" s="63"/>
      <c r="R550" s="63"/>
      <c r="S550" s="63"/>
      <c r="T550" s="63"/>
      <c r="U550" s="63"/>
      <c r="V550" s="63"/>
      <c r="W550" s="63"/>
      <c r="X550" s="63"/>
      <c r="Y550" s="63"/>
      <c r="Z550" s="63"/>
    </row>
    <row r="551" ht="15.75" customHeight="1">
      <c r="A551" s="63"/>
      <c r="B551" s="63"/>
      <c r="C551" s="63"/>
      <c r="E551" s="63"/>
      <c r="F551" s="63"/>
      <c r="G551" s="63"/>
      <c r="H551" s="63"/>
      <c r="I551" s="63"/>
      <c r="J551" s="63"/>
      <c r="L551" s="63"/>
      <c r="M551" s="63"/>
      <c r="N551" s="63"/>
      <c r="O551" s="63"/>
      <c r="P551" s="63"/>
      <c r="Q551" s="63"/>
      <c r="R551" s="63"/>
      <c r="S551" s="63"/>
      <c r="T551" s="63"/>
      <c r="U551" s="63"/>
      <c r="V551" s="63"/>
      <c r="W551" s="63"/>
      <c r="X551" s="63"/>
      <c r="Y551" s="63"/>
      <c r="Z551" s="63"/>
    </row>
    <row r="552" ht="15.75" customHeight="1">
      <c r="A552" s="63"/>
      <c r="B552" s="63"/>
      <c r="C552" s="63"/>
      <c r="E552" s="63"/>
      <c r="F552" s="63"/>
      <c r="G552" s="63"/>
      <c r="H552" s="63"/>
      <c r="I552" s="63"/>
      <c r="J552" s="63"/>
      <c r="L552" s="63"/>
      <c r="M552" s="63"/>
      <c r="N552" s="63"/>
      <c r="O552" s="63"/>
      <c r="P552" s="63"/>
      <c r="Q552" s="63"/>
      <c r="R552" s="63"/>
      <c r="S552" s="63"/>
      <c r="T552" s="63"/>
      <c r="U552" s="63"/>
      <c r="V552" s="63"/>
      <c r="W552" s="63"/>
      <c r="X552" s="63"/>
      <c r="Y552" s="63"/>
      <c r="Z552" s="63"/>
    </row>
    <row r="553" ht="15.75" customHeight="1">
      <c r="A553" s="63"/>
      <c r="B553" s="63"/>
      <c r="C553" s="63"/>
      <c r="E553" s="63"/>
      <c r="F553" s="63"/>
      <c r="G553" s="63"/>
      <c r="H553" s="63"/>
      <c r="I553" s="63"/>
      <c r="J553" s="63"/>
      <c r="L553" s="63"/>
      <c r="M553" s="63"/>
      <c r="N553" s="63"/>
      <c r="O553" s="63"/>
      <c r="P553" s="63"/>
      <c r="Q553" s="63"/>
      <c r="R553" s="63"/>
      <c r="S553" s="63"/>
      <c r="T553" s="63"/>
      <c r="U553" s="63"/>
      <c r="V553" s="63"/>
      <c r="W553" s="63"/>
      <c r="X553" s="63"/>
      <c r="Y553" s="63"/>
      <c r="Z553" s="63"/>
    </row>
    <row r="554" ht="15.75" customHeight="1">
      <c r="A554" s="63"/>
      <c r="B554" s="63"/>
      <c r="C554" s="63"/>
      <c r="E554" s="63"/>
      <c r="F554" s="63"/>
      <c r="G554" s="63"/>
      <c r="H554" s="63"/>
      <c r="I554" s="63"/>
      <c r="J554" s="63"/>
      <c r="L554" s="63"/>
      <c r="M554" s="63"/>
      <c r="N554" s="63"/>
      <c r="O554" s="63"/>
      <c r="P554" s="63"/>
      <c r="Q554" s="63"/>
      <c r="R554" s="63"/>
      <c r="S554" s="63"/>
      <c r="T554" s="63"/>
      <c r="U554" s="63"/>
      <c r="V554" s="63"/>
      <c r="W554" s="63"/>
      <c r="X554" s="63"/>
      <c r="Y554" s="63"/>
      <c r="Z554" s="63"/>
    </row>
    <row r="555" ht="15.75" customHeight="1">
      <c r="A555" s="63"/>
      <c r="B555" s="63"/>
      <c r="C555" s="63"/>
      <c r="E555" s="63"/>
      <c r="F555" s="63"/>
      <c r="G555" s="63"/>
      <c r="H555" s="63"/>
      <c r="I555" s="63"/>
      <c r="J555" s="63"/>
      <c r="L555" s="63"/>
      <c r="M555" s="63"/>
      <c r="N555" s="63"/>
      <c r="O555" s="63"/>
      <c r="P555" s="63"/>
      <c r="Q555" s="63"/>
      <c r="R555" s="63"/>
      <c r="S555" s="63"/>
      <c r="T555" s="63"/>
      <c r="U555" s="63"/>
      <c r="V555" s="63"/>
      <c r="W555" s="63"/>
      <c r="X555" s="63"/>
      <c r="Y555" s="63"/>
      <c r="Z555" s="63"/>
    </row>
    <row r="556" ht="15.75" customHeight="1">
      <c r="A556" s="63"/>
      <c r="B556" s="63"/>
      <c r="C556" s="63"/>
      <c r="E556" s="63"/>
      <c r="F556" s="63"/>
      <c r="G556" s="63"/>
      <c r="H556" s="63"/>
      <c r="I556" s="63"/>
      <c r="J556" s="63"/>
      <c r="L556" s="63"/>
      <c r="M556" s="63"/>
      <c r="N556" s="63"/>
      <c r="O556" s="63"/>
      <c r="P556" s="63"/>
      <c r="Q556" s="63"/>
      <c r="R556" s="63"/>
      <c r="S556" s="63"/>
      <c r="T556" s="63"/>
      <c r="U556" s="63"/>
      <c r="V556" s="63"/>
      <c r="W556" s="63"/>
      <c r="X556" s="63"/>
      <c r="Y556" s="63"/>
      <c r="Z556" s="63"/>
    </row>
    <row r="557" ht="15.75" customHeight="1">
      <c r="A557" s="63"/>
      <c r="B557" s="63"/>
      <c r="C557" s="63"/>
      <c r="E557" s="63"/>
      <c r="F557" s="63"/>
      <c r="G557" s="63"/>
      <c r="H557" s="63"/>
      <c r="I557" s="63"/>
      <c r="J557" s="63"/>
      <c r="L557" s="63"/>
      <c r="M557" s="63"/>
      <c r="N557" s="63"/>
      <c r="O557" s="63"/>
      <c r="P557" s="63"/>
      <c r="Q557" s="63"/>
      <c r="R557" s="63"/>
      <c r="S557" s="63"/>
      <c r="T557" s="63"/>
      <c r="U557" s="63"/>
      <c r="V557" s="63"/>
      <c r="W557" s="63"/>
      <c r="X557" s="63"/>
      <c r="Y557" s="63"/>
      <c r="Z557" s="63"/>
    </row>
    <row r="558" ht="15.75" customHeight="1">
      <c r="A558" s="63"/>
      <c r="B558" s="63"/>
      <c r="C558" s="63"/>
      <c r="E558" s="63"/>
      <c r="F558" s="63"/>
      <c r="G558" s="63"/>
      <c r="H558" s="63"/>
      <c r="I558" s="63"/>
      <c r="J558" s="63"/>
      <c r="L558" s="63"/>
      <c r="M558" s="63"/>
      <c r="N558" s="63"/>
      <c r="O558" s="63"/>
      <c r="P558" s="63"/>
      <c r="Q558" s="63"/>
      <c r="R558" s="63"/>
      <c r="S558" s="63"/>
      <c r="T558" s="63"/>
      <c r="U558" s="63"/>
      <c r="V558" s="63"/>
      <c r="W558" s="63"/>
      <c r="X558" s="63"/>
      <c r="Y558" s="63"/>
      <c r="Z558" s="63"/>
    </row>
    <row r="559" ht="15.75" customHeight="1">
      <c r="A559" s="63"/>
      <c r="B559" s="63"/>
      <c r="C559" s="63"/>
      <c r="E559" s="63"/>
      <c r="F559" s="63"/>
      <c r="G559" s="63"/>
      <c r="H559" s="63"/>
      <c r="I559" s="63"/>
      <c r="J559" s="63"/>
      <c r="L559" s="63"/>
      <c r="M559" s="63"/>
      <c r="N559" s="63"/>
      <c r="O559" s="63"/>
      <c r="P559" s="63"/>
      <c r="Q559" s="63"/>
      <c r="R559" s="63"/>
      <c r="S559" s="63"/>
      <c r="T559" s="63"/>
      <c r="U559" s="63"/>
      <c r="V559" s="63"/>
      <c r="W559" s="63"/>
      <c r="X559" s="63"/>
      <c r="Y559" s="63"/>
      <c r="Z559" s="63"/>
    </row>
    <row r="560" ht="15.75" customHeight="1">
      <c r="A560" s="63"/>
      <c r="B560" s="63"/>
      <c r="C560" s="63"/>
      <c r="E560" s="63"/>
      <c r="F560" s="63"/>
      <c r="G560" s="63"/>
      <c r="H560" s="63"/>
      <c r="I560" s="63"/>
      <c r="J560" s="63"/>
      <c r="L560" s="63"/>
      <c r="M560" s="63"/>
      <c r="N560" s="63"/>
      <c r="O560" s="63"/>
      <c r="P560" s="63"/>
      <c r="Q560" s="63"/>
      <c r="R560" s="63"/>
      <c r="S560" s="63"/>
      <c r="T560" s="63"/>
      <c r="U560" s="63"/>
      <c r="V560" s="63"/>
      <c r="W560" s="63"/>
      <c r="X560" s="63"/>
      <c r="Y560" s="63"/>
      <c r="Z560" s="63"/>
    </row>
    <row r="561" ht="15.75" customHeight="1">
      <c r="A561" s="63"/>
      <c r="B561" s="63"/>
      <c r="C561" s="63"/>
      <c r="E561" s="63"/>
      <c r="F561" s="63"/>
      <c r="G561" s="63"/>
      <c r="H561" s="63"/>
      <c r="I561" s="63"/>
      <c r="J561" s="63"/>
      <c r="L561" s="63"/>
      <c r="M561" s="63"/>
      <c r="N561" s="63"/>
      <c r="O561" s="63"/>
      <c r="P561" s="63"/>
      <c r="Q561" s="63"/>
      <c r="R561" s="63"/>
      <c r="S561" s="63"/>
      <c r="T561" s="63"/>
      <c r="U561" s="63"/>
      <c r="V561" s="63"/>
      <c r="W561" s="63"/>
      <c r="X561" s="63"/>
      <c r="Y561" s="63"/>
      <c r="Z561" s="63"/>
    </row>
    <row r="562" ht="15.75" customHeight="1">
      <c r="A562" s="63"/>
      <c r="B562" s="63"/>
      <c r="C562" s="63"/>
      <c r="E562" s="63"/>
      <c r="F562" s="63"/>
      <c r="G562" s="63"/>
      <c r="H562" s="63"/>
      <c r="I562" s="63"/>
      <c r="J562" s="63"/>
      <c r="L562" s="63"/>
      <c r="M562" s="63"/>
      <c r="N562" s="63"/>
      <c r="O562" s="63"/>
      <c r="P562" s="63"/>
      <c r="Q562" s="63"/>
      <c r="R562" s="63"/>
      <c r="S562" s="63"/>
      <c r="T562" s="63"/>
      <c r="U562" s="63"/>
      <c r="V562" s="63"/>
      <c r="W562" s="63"/>
      <c r="X562" s="63"/>
      <c r="Y562" s="63"/>
      <c r="Z562" s="63"/>
    </row>
    <row r="563" ht="15.75" customHeight="1">
      <c r="A563" s="63"/>
      <c r="B563" s="63"/>
      <c r="C563" s="63"/>
      <c r="E563" s="63"/>
      <c r="F563" s="63"/>
      <c r="G563" s="63"/>
      <c r="H563" s="63"/>
      <c r="I563" s="63"/>
      <c r="J563" s="63"/>
      <c r="L563" s="63"/>
      <c r="M563" s="63"/>
      <c r="N563" s="63"/>
      <c r="O563" s="63"/>
      <c r="P563" s="63"/>
      <c r="Q563" s="63"/>
      <c r="R563" s="63"/>
      <c r="S563" s="63"/>
      <c r="T563" s="63"/>
      <c r="U563" s="63"/>
      <c r="V563" s="63"/>
      <c r="W563" s="63"/>
      <c r="X563" s="63"/>
      <c r="Y563" s="63"/>
      <c r="Z563" s="63"/>
    </row>
    <row r="564" ht="15.75" customHeight="1">
      <c r="A564" s="63"/>
      <c r="B564" s="63"/>
      <c r="C564" s="63"/>
      <c r="E564" s="63"/>
      <c r="F564" s="63"/>
      <c r="G564" s="63"/>
      <c r="H564" s="63"/>
      <c r="I564" s="63"/>
      <c r="J564" s="63"/>
      <c r="L564" s="63"/>
      <c r="M564" s="63"/>
      <c r="N564" s="63"/>
      <c r="O564" s="63"/>
      <c r="P564" s="63"/>
      <c r="Q564" s="63"/>
      <c r="R564" s="63"/>
      <c r="S564" s="63"/>
      <c r="T564" s="63"/>
      <c r="U564" s="63"/>
      <c r="V564" s="63"/>
      <c r="W564" s="63"/>
      <c r="X564" s="63"/>
      <c r="Y564" s="63"/>
      <c r="Z564" s="63"/>
    </row>
    <row r="565" ht="15.75" customHeight="1">
      <c r="A565" s="63"/>
      <c r="B565" s="63"/>
      <c r="C565" s="63"/>
      <c r="E565" s="63"/>
      <c r="F565" s="63"/>
      <c r="G565" s="63"/>
      <c r="H565" s="63"/>
      <c r="I565" s="63"/>
      <c r="J565" s="63"/>
      <c r="L565" s="63"/>
      <c r="M565" s="63"/>
      <c r="N565" s="63"/>
      <c r="O565" s="63"/>
      <c r="P565" s="63"/>
      <c r="Q565" s="63"/>
      <c r="R565" s="63"/>
      <c r="S565" s="63"/>
      <c r="T565" s="63"/>
      <c r="U565" s="63"/>
      <c r="V565" s="63"/>
      <c r="W565" s="63"/>
      <c r="X565" s="63"/>
      <c r="Y565" s="63"/>
      <c r="Z565" s="63"/>
    </row>
    <row r="566" ht="15.75" customHeight="1">
      <c r="A566" s="63"/>
      <c r="B566" s="63"/>
      <c r="C566" s="63"/>
      <c r="E566" s="63"/>
      <c r="F566" s="63"/>
      <c r="G566" s="63"/>
      <c r="H566" s="63"/>
      <c r="I566" s="63"/>
      <c r="J566" s="63"/>
      <c r="L566" s="63"/>
      <c r="M566" s="63"/>
      <c r="N566" s="63"/>
      <c r="O566" s="63"/>
      <c r="P566" s="63"/>
      <c r="Q566" s="63"/>
      <c r="R566" s="63"/>
      <c r="S566" s="63"/>
      <c r="T566" s="63"/>
      <c r="U566" s="63"/>
      <c r="V566" s="63"/>
      <c r="W566" s="63"/>
      <c r="X566" s="63"/>
      <c r="Y566" s="63"/>
      <c r="Z566" s="63"/>
    </row>
    <row r="567" ht="15.75" customHeight="1">
      <c r="A567" s="63"/>
      <c r="B567" s="63"/>
      <c r="C567" s="63"/>
      <c r="E567" s="63"/>
      <c r="F567" s="63"/>
      <c r="G567" s="63"/>
      <c r="H567" s="63"/>
      <c r="I567" s="63"/>
      <c r="J567" s="63"/>
      <c r="L567" s="63"/>
      <c r="M567" s="63"/>
      <c r="N567" s="63"/>
      <c r="O567" s="63"/>
      <c r="P567" s="63"/>
      <c r="Q567" s="63"/>
      <c r="R567" s="63"/>
      <c r="S567" s="63"/>
      <c r="T567" s="63"/>
      <c r="U567" s="63"/>
      <c r="V567" s="63"/>
      <c r="W567" s="63"/>
      <c r="X567" s="63"/>
      <c r="Y567" s="63"/>
      <c r="Z567" s="63"/>
    </row>
    <row r="568" ht="15.75" customHeight="1">
      <c r="A568" s="63"/>
      <c r="B568" s="63"/>
      <c r="C568" s="63"/>
      <c r="E568" s="63"/>
      <c r="F568" s="63"/>
      <c r="G568" s="63"/>
      <c r="H568" s="63"/>
      <c r="I568" s="63"/>
      <c r="J568" s="63"/>
      <c r="L568" s="63"/>
      <c r="M568" s="63"/>
      <c r="N568" s="63"/>
      <c r="O568" s="63"/>
      <c r="P568" s="63"/>
      <c r="Q568" s="63"/>
      <c r="R568" s="63"/>
      <c r="S568" s="63"/>
      <c r="T568" s="63"/>
      <c r="U568" s="63"/>
      <c r="V568" s="63"/>
      <c r="W568" s="63"/>
      <c r="X568" s="63"/>
      <c r="Y568" s="63"/>
      <c r="Z568" s="63"/>
    </row>
    <row r="569" ht="15.75" customHeight="1">
      <c r="A569" s="63"/>
      <c r="B569" s="63"/>
      <c r="C569" s="63"/>
      <c r="E569" s="63"/>
      <c r="F569" s="63"/>
      <c r="G569" s="63"/>
      <c r="H569" s="63"/>
      <c r="I569" s="63"/>
      <c r="J569" s="63"/>
      <c r="L569" s="63"/>
      <c r="M569" s="63"/>
      <c r="N569" s="63"/>
      <c r="O569" s="63"/>
      <c r="P569" s="63"/>
      <c r="Q569" s="63"/>
      <c r="R569" s="63"/>
      <c r="S569" s="63"/>
      <c r="T569" s="63"/>
      <c r="U569" s="63"/>
      <c r="V569" s="63"/>
      <c r="W569" s="63"/>
      <c r="X569" s="63"/>
      <c r="Y569" s="63"/>
      <c r="Z569" s="63"/>
    </row>
    <row r="570" ht="15.75" customHeight="1">
      <c r="A570" s="63"/>
      <c r="B570" s="63"/>
      <c r="C570" s="63"/>
      <c r="E570" s="63"/>
      <c r="F570" s="63"/>
      <c r="G570" s="63"/>
      <c r="H570" s="63"/>
      <c r="I570" s="63"/>
      <c r="J570" s="63"/>
      <c r="L570" s="63"/>
      <c r="M570" s="63"/>
      <c r="N570" s="63"/>
      <c r="O570" s="63"/>
      <c r="P570" s="63"/>
      <c r="Q570" s="63"/>
      <c r="R570" s="63"/>
      <c r="S570" s="63"/>
      <c r="T570" s="63"/>
      <c r="U570" s="63"/>
      <c r="V570" s="63"/>
      <c r="W570" s="63"/>
      <c r="X570" s="63"/>
      <c r="Y570" s="63"/>
      <c r="Z570" s="63"/>
    </row>
    <row r="571" ht="15.75" customHeight="1">
      <c r="A571" s="63"/>
      <c r="B571" s="63"/>
      <c r="C571" s="63"/>
      <c r="E571" s="63"/>
      <c r="F571" s="63"/>
      <c r="G571" s="63"/>
      <c r="H571" s="63"/>
      <c r="I571" s="63"/>
      <c r="J571" s="63"/>
      <c r="L571" s="63"/>
      <c r="M571" s="63"/>
      <c r="N571" s="63"/>
      <c r="O571" s="63"/>
      <c r="P571" s="63"/>
      <c r="Q571" s="63"/>
      <c r="R571" s="63"/>
      <c r="S571" s="63"/>
      <c r="T571" s="63"/>
      <c r="U571" s="63"/>
      <c r="V571" s="63"/>
      <c r="W571" s="63"/>
      <c r="X571" s="63"/>
      <c r="Y571" s="63"/>
      <c r="Z571" s="63"/>
    </row>
    <row r="572" ht="15.75" customHeight="1">
      <c r="A572" s="63"/>
      <c r="B572" s="63"/>
      <c r="C572" s="63"/>
      <c r="E572" s="63"/>
      <c r="F572" s="63"/>
      <c r="G572" s="63"/>
      <c r="H572" s="63"/>
      <c r="I572" s="63"/>
      <c r="J572" s="63"/>
      <c r="L572" s="63"/>
      <c r="M572" s="63"/>
      <c r="N572" s="63"/>
      <c r="O572" s="63"/>
      <c r="P572" s="63"/>
      <c r="Q572" s="63"/>
      <c r="R572" s="63"/>
      <c r="S572" s="63"/>
      <c r="T572" s="63"/>
      <c r="U572" s="63"/>
      <c r="V572" s="63"/>
      <c r="W572" s="63"/>
      <c r="X572" s="63"/>
      <c r="Y572" s="63"/>
      <c r="Z572" s="63"/>
    </row>
    <row r="573" ht="15.75" customHeight="1">
      <c r="A573" s="63"/>
      <c r="B573" s="63"/>
      <c r="C573" s="63"/>
      <c r="E573" s="63"/>
      <c r="F573" s="63"/>
      <c r="G573" s="63"/>
      <c r="H573" s="63"/>
      <c r="I573" s="63"/>
      <c r="J573" s="63"/>
      <c r="L573" s="63"/>
      <c r="M573" s="63"/>
      <c r="N573" s="63"/>
      <c r="O573" s="63"/>
      <c r="P573" s="63"/>
      <c r="Q573" s="63"/>
      <c r="R573" s="63"/>
      <c r="S573" s="63"/>
      <c r="T573" s="63"/>
      <c r="U573" s="63"/>
      <c r="V573" s="63"/>
      <c r="W573" s="63"/>
      <c r="X573" s="63"/>
      <c r="Y573" s="63"/>
      <c r="Z573" s="63"/>
    </row>
    <row r="574" ht="15.75" customHeight="1">
      <c r="A574" s="63"/>
      <c r="B574" s="63"/>
      <c r="C574" s="63"/>
      <c r="E574" s="63"/>
      <c r="F574" s="63"/>
      <c r="G574" s="63"/>
      <c r="H574" s="63"/>
      <c r="I574" s="63"/>
      <c r="J574" s="63"/>
      <c r="L574" s="63"/>
      <c r="M574" s="63"/>
      <c r="N574" s="63"/>
      <c r="O574" s="63"/>
      <c r="P574" s="63"/>
      <c r="Q574" s="63"/>
      <c r="R574" s="63"/>
      <c r="S574" s="63"/>
      <c r="T574" s="63"/>
      <c r="U574" s="63"/>
      <c r="V574" s="63"/>
      <c r="W574" s="63"/>
      <c r="X574" s="63"/>
      <c r="Y574" s="63"/>
      <c r="Z574" s="63"/>
    </row>
    <row r="575" ht="15.75" customHeight="1">
      <c r="A575" s="63"/>
      <c r="B575" s="63"/>
      <c r="C575" s="63"/>
      <c r="E575" s="63"/>
      <c r="F575" s="63"/>
      <c r="G575" s="63"/>
      <c r="H575" s="63"/>
      <c r="I575" s="63"/>
      <c r="J575" s="63"/>
      <c r="L575" s="63"/>
      <c r="M575" s="63"/>
      <c r="N575" s="63"/>
      <c r="O575" s="63"/>
      <c r="P575" s="63"/>
      <c r="Q575" s="63"/>
      <c r="R575" s="63"/>
      <c r="S575" s="63"/>
      <c r="T575" s="63"/>
      <c r="U575" s="63"/>
      <c r="V575" s="63"/>
      <c r="W575" s="63"/>
      <c r="X575" s="63"/>
      <c r="Y575" s="63"/>
      <c r="Z575" s="63"/>
    </row>
    <row r="576" ht="15.75" customHeight="1">
      <c r="A576" s="63"/>
      <c r="B576" s="63"/>
      <c r="C576" s="63"/>
      <c r="E576" s="63"/>
      <c r="F576" s="63"/>
      <c r="G576" s="63"/>
      <c r="H576" s="63"/>
      <c r="I576" s="63"/>
      <c r="J576" s="63"/>
      <c r="L576" s="63"/>
      <c r="M576" s="63"/>
      <c r="N576" s="63"/>
      <c r="O576" s="63"/>
      <c r="P576" s="63"/>
      <c r="Q576" s="63"/>
      <c r="R576" s="63"/>
      <c r="S576" s="63"/>
      <c r="T576" s="63"/>
      <c r="U576" s="63"/>
      <c r="V576" s="63"/>
      <c r="W576" s="63"/>
      <c r="X576" s="63"/>
      <c r="Y576" s="63"/>
      <c r="Z576" s="63"/>
    </row>
    <row r="577" ht="15.75" customHeight="1">
      <c r="A577" s="63"/>
      <c r="B577" s="63"/>
      <c r="C577" s="63"/>
      <c r="E577" s="63"/>
      <c r="F577" s="63"/>
      <c r="G577" s="63"/>
      <c r="H577" s="63"/>
      <c r="I577" s="63"/>
      <c r="J577" s="63"/>
      <c r="L577" s="63"/>
      <c r="M577" s="63"/>
      <c r="N577" s="63"/>
      <c r="O577" s="63"/>
      <c r="P577" s="63"/>
      <c r="Q577" s="63"/>
      <c r="R577" s="63"/>
      <c r="S577" s="63"/>
      <c r="T577" s="63"/>
      <c r="U577" s="63"/>
      <c r="V577" s="63"/>
      <c r="W577" s="63"/>
      <c r="X577" s="63"/>
      <c r="Y577" s="63"/>
      <c r="Z577" s="63"/>
    </row>
    <row r="578" ht="15.75" customHeight="1">
      <c r="A578" s="63"/>
      <c r="B578" s="63"/>
      <c r="C578" s="63"/>
      <c r="E578" s="63"/>
      <c r="F578" s="63"/>
      <c r="G578" s="63"/>
      <c r="H578" s="63"/>
      <c r="I578" s="63"/>
      <c r="J578" s="63"/>
      <c r="L578" s="63"/>
      <c r="M578" s="63"/>
      <c r="N578" s="63"/>
      <c r="O578" s="63"/>
      <c r="P578" s="63"/>
      <c r="Q578" s="63"/>
      <c r="R578" s="63"/>
      <c r="S578" s="63"/>
      <c r="T578" s="63"/>
      <c r="U578" s="63"/>
      <c r="V578" s="63"/>
      <c r="W578" s="63"/>
      <c r="X578" s="63"/>
      <c r="Y578" s="63"/>
      <c r="Z578" s="63"/>
    </row>
    <row r="579" ht="15.75" customHeight="1">
      <c r="A579" s="63"/>
      <c r="B579" s="63"/>
      <c r="C579" s="63"/>
      <c r="E579" s="63"/>
      <c r="F579" s="63"/>
      <c r="G579" s="63"/>
      <c r="H579" s="63"/>
      <c r="I579" s="63"/>
      <c r="J579" s="63"/>
      <c r="L579" s="63"/>
      <c r="M579" s="63"/>
      <c r="N579" s="63"/>
      <c r="O579" s="63"/>
      <c r="P579" s="63"/>
      <c r="Q579" s="63"/>
      <c r="R579" s="63"/>
      <c r="S579" s="63"/>
      <c r="T579" s="63"/>
      <c r="U579" s="63"/>
      <c r="V579" s="63"/>
      <c r="W579" s="63"/>
      <c r="X579" s="63"/>
      <c r="Y579" s="63"/>
      <c r="Z579" s="63"/>
    </row>
    <row r="580" ht="15.75" customHeight="1">
      <c r="A580" s="63"/>
      <c r="B580" s="63"/>
      <c r="C580" s="63"/>
      <c r="E580" s="63"/>
      <c r="F580" s="63"/>
      <c r="G580" s="63"/>
      <c r="H580" s="63"/>
      <c r="I580" s="63"/>
      <c r="J580" s="63"/>
      <c r="L580" s="63"/>
      <c r="M580" s="63"/>
      <c r="N580" s="63"/>
      <c r="O580" s="63"/>
      <c r="P580" s="63"/>
      <c r="Q580" s="63"/>
      <c r="R580" s="63"/>
      <c r="S580" s="63"/>
      <c r="T580" s="63"/>
      <c r="U580" s="63"/>
      <c r="V580" s="63"/>
      <c r="W580" s="63"/>
      <c r="X580" s="63"/>
      <c r="Y580" s="63"/>
      <c r="Z580" s="63"/>
    </row>
    <row r="581" ht="15.75" customHeight="1">
      <c r="A581" s="63"/>
      <c r="B581" s="63"/>
      <c r="C581" s="63"/>
      <c r="E581" s="63"/>
      <c r="F581" s="63"/>
      <c r="G581" s="63"/>
      <c r="H581" s="63"/>
      <c r="I581" s="63"/>
      <c r="J581" s="63"/>
      <c r="L581" s="63"/>
      <c r="M581" s="63"/>
      <c r="N581" s="63"/>
      <c r="O581" s="63"/>
      <c r="P581" s="63"/>
      <c r="Q581" s="63"/>
      <c r="R581" s="63"/>
      <c r="S581" s="63"/>
      <c r="T581" s="63"/>
      <c r="U581" s="63"/>
      <c r="V581" s="63"/>
      <c r="W581" s="63"/>
      <c r="X581" s="63"/>
      <c r="Y581" s="63"/>
      <c r="Z581" s="63"/>
    </row>
    <row r="582" ht="15.75" customHeight="1">
      <c r="A582" s="63"/>
      <c r="B582" s="63"/>
      <c r="C582" s="63"/>
      <c r="E582" s="63"/>
      <c r="F582" s="63"/>
      <c r="G582" s="63"/>
      <c r="H582" s="63"/>
      <c r="I582" s="63"/>
      <c r="J582" s="63"/>
      <c r="L582" s="63"/>
      <c r="M582" s="63"/>
      <c r="N582" s="63"/>
      <c r="O582" s="63"/>
      <c r="P582" s="63"/>
      <c r="Q582" s="63"/>
      <c r="R582" s="63"/>
      <c r="S582" s="63"/>
      <c r="T582" s="63"/>
      <c r="U582" s="63"/>
      <c r="V582" s="63"/>
      <c r="W582" s="63"/>
      <c r="X582" s="63"/>
      <c r="Y582" s="63"/>
      <c r="Z582" s="63"/>
    </row>
    <row r="583" ht="15.75" customHeight="1">
      <c r="A583" s="63"/>
      <c r="B583" s="63"/>
      <c r="C583" s="63"/>
      <c r="E583" s="63"/>
      <c r="F583" s="63"/>
      <c r="G583" s="63"/>
      <c r="H583" s="63"/>
      <c r="I583" s="63"/>
      <c r="J583" s="63"/>
      <c r="L583" s="63"/>
      <c r="M583" s="63"/>
      <c r="N583" s="63"/>
      <c r="O583" s="63"/>
      <c r="P583" s="63"/>
      <c r="Q583" s="63"/>
      <c r="R583" s="63"/>
      <c r="S583" s="63"/>
      <c r="T583" s="63"/>
      <c r="U583" s="63"/>
      <c r="V583" s="63"/>
      <c r="W583" s="63"/>
      <c r="X583" s="63"/>
      <c r="Y583" s="63"/>
      <c r="Z583" s="63"/>
    </row>
    <row r="584" ht="15.75" customHeight="1">
      <c r="A584" s="63"/>
      <c r="B584" s="63"/>
      <c r="C584" s="63"/>
      <c r="E584" s="63"/>
      <c r="F584" s="63"/>
      <c r="G584" s="63"/>
      <c r="H584" s="63"/>
      <c r="I584" s="63"/>
      <c r="J584" s="63"/>
      <c r="L584" s="63"/>
      <c r="M584" s="63"/>
      <c r="N584" s="63"/>
      <c r="O584" s="63"/>
      <c r="P584" s="63"/>
      <c r="Q584" s="63"/>
      <c r="R584" s="63"/>
      <c r="S584" s="63"/>
      <c r="T584" s="63"/>
      <c r="U584" s="63"/>
      <c r="V584" s="63"/>
      <c r="W584" s="63"/>
      <c r="X584" s="63"/>
      <c r="Y584" s="63"/>
      <c r="Z584" s="63"/>
    </row>
    <row r="585" ht="15.75" customHeight="1">
      <c r="A585" s="63"/>
      <c r="B585" s="63"/>
      <c r="C585" s="63"/>
      <c r="E585" s="63"/>
      <c r="F585" s="63"/>
      <c r="G585" s="63"/>
      <c r="H585" s="63"/>
      <c r="I585" s="63"/>
      <c r="J585" s="63"/>
      <c r="L585" s="63"/>
      <c r="M585" s="63"/>
      <c r="N585" s="63"/>
      <c r="O585" s="63"/>
      <c r="P585" s="63"/>
      <c r="Q585" s="63"/>
      <c r="R585" s="63"/>
      <c r="S585" s="63"/>
      <c r="T585" s="63"/>
      <c r="U585" s="63"/>
      <c r="V585" s="63"/>
      <c r="W585" s="63"/>
      <c r="X585" s="63"/>
      <c r="Y585" s="63"/>
      <c r="Z585" s="63"/>
    </row>
    <row r="586" ht="15.75" customHeight="1">
      <c r="A586" s="63"/>
      <c r="B586" s="63"/>
      <c r="C586" s="63"/>
      <c r="E586" s="63"/>
      <c r="F586" s="63"/>
      <c r="G586" s="63"/>
      <c r="H586" s="63"/>
      <c r="I586" s="63"/>
      <c r="J586" s="63"/>
      <c r="L586" s="63"/>
      <c r="M586" s="63"/>
      <c r="N586" s="63"/>
      <c r="O586" s="63"/>
      <c r="P586" s="63"/>
      <c r="Q586" s="63"/>
      <c r="R586" s="63"/>
      <c r="S586" s="63"/>
      <c r="T586" s="63"/>
      <c r="U586" s="63"/>
      <c r="V586" s="63"/>
      <c r="W586" s="63"/>
      <c r="X586" s="63"/>
      <c r="Y586" s="63"/>
      <c r="Z586" s="63"/>
    </row>
    <row r="587" ht="15.75" customHeight="1">
      <c r="A587" s="63"/>
      <c r="B587" s="63"/>
      <c r="C587" s="63"/>
      <c r="E587" s="63"/>
      <c r="F587" s="63"/>
      <c r="G587" s="63"/>
      <c r="H587" s="63"/>
      <c r="I587" s="63"/>
      <c r="J587" s="63"/>
      <c r="L587" s="63"/>
      <c r="M587" s="63"/>
      <c r="N587" s="63"/>
      <c r="O587" s="63"/>
      <c r="P587" s="63"/>
      <c r="Q587" s="63"/>
      <c r="R587" s="63"/>
      <c r="S587" s="63"/>
      <c r="T587" s="63"/>
      <c r="U587" s="63"/>
      <c r="V587" s="63"/>
      <c r="W587" s="63"/>
      <c r="X587" s="63"/>
      <c r="Y587" s="63"/>
      <c r="Z587" s="63"/>
    </row>
    <row r="588" ht="15.75" customHeight="1">
      <c r="A588" s="63"/>
      <c r="B588" s="63"/>
      <c r="C588" s="63"/>
      <c r="E588" s="63"/>
      <c r="F588" s="63"/>
      <c r="G588" s="63"/>
      <c r="H588" s="63"/>
      <c r="I588" s="63"/>
      <c r="J588" s="63"/>
      <c r="L588" s="63"/>
      <c r="M588" s="63"/>
      <c r="N588" s="63"/>
      <c r="O588" s="63"/>
      <c r="P588" s="63"/>
      <c r="Q588" s="63"/>
      <c r="R588" s="63"/>
      <c r="S588" s="63"/>
      <c r="T588" s="63"/>
      <c r="U588" s="63"/>
      <c r="V588" s="63"/>
      <c r="W588" s="63"/>
      <c r="X588" s="63"/>
      <c r="Y588" s="63"/>
      <c r="Z588" s="63"/>
    </row>
    <row r="589" ht="15.75" customHeight="1">
      <c r="A589" s="63"/>
      <c r="B589" s="63"/>
      <c r="C589" s="63"/>
      <c r="E589" s="63"/>
      <c r="F589" s="63"/>
      <c r="G589" s="63"/>
      <c r="H589" s="63"/>
      <c r="I589" s="63"/>
      <c r="J589" s="63"/>
      <c r="L589" s="63"/>
      <c r="M589" s="63"/>
      <c r="N589" s="63"/>
      <c r="O589" s="63"/>
      <c r="P589" s="63"/>
      <c r="Q589" s="63"/>
      <c r="R589" s="63"/>
      <c r="S589" s="63"/>
      <c r="T589" s="63"/>
      <c r="U589" s="63"/>
      <c r="V589" s="63"/>
      <c r="W589" s="63"/>
      <c r="X589" s="63"/>
      <c r="Y589" s="63"/>
      <c r="Z589" s="63"/>
    </row>
    <row r="590" ht="15.75" customHeight="1">
      <c r="A590" s="63"/>
      <c r="B590" s="63"/>
      <c r="C590" s="63"/>
      <c r="E590" s="63"/>
      <c r="F590" s="63"/>
      <c r="G590" s="63"/>
      <c r="H590" s="63"/>
      <c r="I590" s="63"/>
      <c r="J590" s="63"/>
      <c r="L590" s="63"/>
      <c r="M590" s="63"/>
      <c r="N590" s="63"/>
      <c r="O590" s="63"/>
      <c r="P590" s="63"/>
      <c r="Q590" s="63"/>
      <c r="R590" s="63"/>
      <c r="S590" s="63"/>
      <c r="T590" s="63"/>
      <c r="U590" s="63"/>
      <c r="V590" s="63"/>
      <c r="W590" s="63"/>
      <c r="X590" s="63"/>
      <c r="Y590" s="63"/>
      <c r="Z590" s="63"/>
    </row>
    <row r="591" ht="15.75" customHeight="1">
      <c r="A591" s="63"/>
      <c r="B591" s="63"/>
      <c r="C591" s="63"/>
      <c r="E591" s="63"/>
      <c r="F591" s="63"/>
      <c r="G591" s="63"/>
      <c r="H591" s="63"/>
      <c r="I591" s="63"/>
      <c r="J591" s="63"/>
      <c r="L591" s="63"/>
      <c r="M591" s="63"/>
      <c r="N591" s="63"/>
      <c r="O591" s="63"/>
      <c r="P591" s="63"/>
      <c r="Q591" s="63"/>
      <c r="R591" s="63"/>
      <c r="S591" s="63"/>
      <c r="T591" s="63"/>
      <c r="U591" s="63"/>
      <c r="V591" s="63"/>
      <c r="W591" s="63"/>
      <c r="X591" s="63"/>
      <c r="Y591" s="63"/>
      <c r="Z591" s="63"/>
    </row>
    <row r="592" ht="15.75" customHeight="1">
      <c r="A592" s="63"/>
      <c r="B592" s="63"/>
      <c r="C592" s="63"/>
      <c r="E592" s="63"/>
      <c r="F592" s="63"/>
      <c r="G592" s="63"/>
      <c r="H592" s="63"/>
      <c r="I592" s="63"/>
      <c r="J592" s="63"/>
      <c r="L592" s="63"/>
      <c r="M592" s="63"/>
      <c r="N592" s="63"/>
      <c r="O592" s="63"/>
      <c r="P592" s="63"/>
      <c r="Q592" s="63"/>
      <c r="R592" s="63"/>
      <c r="S592" s="63"/>
      <c r="T592" s="63"/>
      <c r="U592" s="63"/>
      <c r="V592" s="63"/>
      <c r="W592" s="63"/>
      <c r="X592" s="63"/>
      <c r="Y592" s="63"/>
      <c r="Z592" s="63"/>
    </row>
    <row r="593" ht="15.75" customHeight="1">
      <c r="A593" s="63"/>
      <c r="B593" s="63"/>
      <c r="C593" s="63"/>
      <c r="E593" s="63"/>
      <c r="F593" s="63"/>
      <c r="G593" s="63"/>
      <c r="H593" s="63"/>
      <c r="I593" s="63"/>
      <c r="J593" s="63"/>
      <c r="L593" s="63"/>
      <c r="M593" s="63"/>
      <c r="N593" s="63"/>
      <c r="O593" s="63"/>
      <c r="P593" s="63"/>
      <c r="Q593" s="63"/>
      <c r="R593" s="63"/>
      <c r="S593" s="63"/>
      <c r="T593" s="63"/>
      <c r="U593" s="63"/>
      <c r="V593" s="63"/>
      <c r="W593" s="63"/>
      <c r="X593" s="63"/>
      <c r="Y593" s="63"/>
      <c r="Z593" s="63"/>
    </row>
    <row r="594" ht="15.75" customHeight="1">
      <c r="A594" s="63"/>
      <c r="B594" s="63"/>
      <c r="C594" s="63"/>
      <c r="E594" s="63"/>
      <c r="F594" s="63"/>
      <c r="G594" s="63"/>
      <c r="H594" s="63"/>
      <c r="I594" s="63"/>
      <c r="J594" s="63"/>
      <c r="L594" s="63"/>
      <c r="M594" s="63"/>
      <c r="N594" s="63"/>
      <c r="O594" s="63"/>
      <c r="P594" s="63"/>
      <c r="Q594" s="63"/>
      <c r="R594" s="63"/>
      <c r="S594" s="63"/>
      <c r="T594" s="63"/>
      <c r="U594" s="63"/>
      <c r="V594" s="63"/>
      <c r="W594" s="63"/>
      <c r="X594" s="63"/>
      <c r="Y594" s="63"/>
      <c r="Z594" s="63"/>
    </row>
    <row r="595" ht="15.75" customHeight="1">
      <c r="A595" s="63"/>
      <c r="B595" s="63"/>
      <c r="C595" s="63"/>
      <c r="E595" s="63"/>
      <c r="F595" s="63"/>
      <c r="G595" s="63"/>
      <c r="H595" s="63"/>
      <c r="I595" s="63"/>
      <c r="J595" s="63"/>
      <c r="L595" s="63"/>
      <c r="M595" s="63"/>
      <c r="N595" s="63"/>
      <c r="O595" s="63"/>
      <c r="P595" s="63"/>
      <c r="Q595" s="63"/>
      <c r="R595" s="63"/>
      <c r="S595" s="63"/>
      <c r="T595" s="63"/>
      <c r="U595" s="63"/>
      <c r="V595" s="63"/>
      <c r="W595" s="63"/>
      <c r="X595" s="63"/>
      <c r="Y595" s="63"/>
      <c r="Z595" s="63"/>
    </row>
    <row r="596" ht="15.75" customHeight="1">
      <c r="A596" s="63"/>
      <c r="B596" s="63"/>
      <c r="C596" s="63"/>
      <c r="E596" s="63"/>
      <c r="F596" s="63"/>
      <c r="G596" s="63"/>
      <c r="H596" s="63"/>
      <c r="I596" s="63"/>
      <c r="J596" s="63"/>
      <c r="L596" s="63"/>
      <c r="M596" s="63"/>
      <c r="N596" s="63"/>
      <c r="O596" s="63"/>
      <c r="P596" s="63"/>
      <c r="Q596" s="63"/>
      <c r="R596" s="63"/>
      <c r="S596" s="63"/>
      <c r="T596" s="63"/>
      <c r="U596" s="63"/>
      <c r="V596" s="63"/>
      <c r="W596" s="63"/>
      <c r="X596" s="63"/>
      <c r="Y596" s="63"/>
      <c r="Z596" s="63"/>
    </row>
    <row r="597" ht="15.75" customHeight="1">
      <c r="A597" s="63"/>
      <c r="B597" s="63"/>
      <c r="C597" s="63"/>
      <c r="E597" s="63"/>
      <c r="F597" s="63"/>
      <c r="G597" s="63"/>
      <c r="H597" s="63"/>
      <c r="I597" s="63"/>
      <c r="J597" s="63"/>
      <c r="L597" s="63"/>
      <c r="M597" s="63"/>
      <c r="N597" s="63"/>
      <c r="O597" s="63"/>
      <c r="P597" s="63"/>
      <c r="Q597" s="63"/>
      <c r="R597" s="63"/>
      <c r="S597" s="63"/>
      <c r="T597" s="63"/>
      <c r="U597" s="63"/>
      <c r="V597" s="63"/>
      <c r="W597" s="63"/>
      <c r="X597" s="63"/>
      <c r="Y597" s="63"/>
      <c r="Z597" s="63"/>
    </row>
    <row r="598" ht="15.75" customHeight="1">
      <c r="A598" s="63"/>
      <c r="B598" s="63"/>
      <c r="C598" s="63"/>
      <c r="E598" s="63"/>
      <c r="F598" s="63"/>
      <c r="G598" s="63"/>
      <c r="H598" s="63"/>
      <c r="I598" s="63"/>
      <c r="J598" s="63"/>
      <c r="L598" s="63"/>
      <c r="M598" s="63"/>
      <c r="N598" s="63"/>
      <c r="O598" s="63"/>
      <c r="P598" s="63"/>
      <c r="Q598" s="63"/>
      <c r="R598" s="63"/>
      <c r="S598" s="63"/>
      <c r="T598" s="63"/>
      <c r="U598" s="63"/>
      <c r="V598" s="63"/>
      <c r="W598" s="63"/>
      <c r="X598" s="63"/>
      <c r="Y598" s="63"/>
      <c r="Z598" s="63"/>
    </row>
    <row r="599" ht="15.75" customHeight="1">
      <c r="A599" s="63"/>
      <c r="B599" s="63"/>
      <c r="C599" s="63"/>
      <c r="E599" s="63"/>
      <c r="F599" s="63"/>
      <c r="G599" s="63"/>
      <c r="H599" s="63"/>
      <c r="I599" s="63"/>
      <c r="J599" s="63"/>
      <c r="L599" s="63"/>
      <c r="M599" s="63"/>
      <c r="N599" s="63"/>
      <c r="O599" s="63"/>
      <c r="P599" s="63"/>
      <c r="Q599" s="63"/>
      <c r="R599" s="63"/>
      <c r="S599" s="63"/>
      <c r="T599" s="63"/>
      <c r="U599" s="63"/>
      <c r="V599" s="63"/>
      <c r="W599" s="63"/>
      <c r="X599" s="63"/>
      <c r="Y599" s="63"/>
      <c r="Z599" s="63"/>
    </row>
    <row r="600" ht="15.75" customHeight="1">
      <c r="A600" s="63"/>
      <c r="B600" s="63"/>
      <c r="C600" s="63"/>
      <c r="E600" s="63"/>
      <c r="F600" s="63"/>
      <c r="G600" s="63"/>
      <c r="H600" s="63"/>
      <c r="I600" s="63"/>
      <c r="J600" s="63"/>
      <c r="L600" s="63"/>
      <c r="M600" s="63"/>
      <c r="N600" s="63"/>
      <c r="O600" s="63"/>
      <c r="P600" s="63"/>
      <c r="Q600" s="63"/>
      <c r="R600" s="63"/>
      <c r="S600" s="63"/>
      <c r="T600" s="63"/>
      <c r="U600" s="63"/>
      <c r="V600" s="63"/>
      <c r="W600" s="63"/>
      <c r="X600" s="63"/>
      <c r="Y600" s="63"/>
      <c r="Z600" s="63"/>
    </row>
    <row r="601" ht="15.75" customHeight="1">
      <c r="A601" s="63"/>
      <c r="B601" s="63"/>
      <c r="C601" s="63"/>
      <c r="E601" s="63"/>
      <c r="F601" s="63"/>
      <c r="G601" s="63"/>
      <c r="H601" s="63"/>
      <c r="I601" s="63"/>
      <c r="J601" s="63"/>
      <c r="L601" s="63"/>
      <c r="M601" s="63"/>
      <c r="N601" s="63"/>
      <c r="O601" s="63"/>
      <c r="P601" s="63"/>
      <c r="Q601" s="63"/>
      <c r="R601" s="63"/>
      <c r="S601" s="63"/>
      <c r="T601" s="63"/>
      <c r="U601" s="63"/>
      <c r="V601" s="63"/>
      <c r="W601" s="63"/>
      <c r="X601" s="63"/>
      <c r="Y601" s="63"/>
      <c r="Z601" s="63"/>
    </row>
    <row r="602" ht="15.75" customHeight="1">
      <c r="A602" s="63"/>
      <c r="B602" s="63"/>
      <c r="C602" s="63"/>
      <c r="E602" s="63"/>
      <c r="F602" s="63"/>
      <c r="G602" s="63"/>
      <c r="H602" s="63"/>
      <c r="I602" s="63"/>
      <c r="J602" s="63"/>
      <c r="L602" s="63"/>
      <c r="M602" s="63"/>
      <c r="N602" s="63"/>
      <c r="O602" s="63"/>
      <c r="P602" s="63"/>
      <c r="Q602" s="63"/>
      <c r="R602" s="63"/>
      <c r="S602" s="63"/>
      <c r="T602" s="63"/>
      <c r="U602" s="63"/>
      <c r="V602" s="63"/>
      <c r="W602" s="63"/>
      <c r="X602" s="63"/>
      <c r="Y602" s="63"/>
      <c r="Z602" s="63"/>
    </row>
    <row r="603" ht="15.75" customHeight="1">
      <c r="A603" s="63"/>
      <c r="B603" s="63"/>
      <c r="C603" s="63"/>
      <c r="E603" s="63"/>
      <c r="F603" s="63"/>
      <c r="G603" s="63"/>
      <c r="H603" s="63"/>
      <c r="I603" s="63"/>
      <c r="J603" s="63"/>
      <c r="L603" s="63"/>
      <c r="M603" s="63"/>
      <c r="N603" s="63"/>
      <c r="O603" s="63"/>
      <c r="P603" s="63"/>
      <c r="Q603" s="63"/>
      <c r="R603" s="63"/>
      <c r="S603" s="63"/>
      <c r="T603" s="63"/>
      <c r="U603" s="63"/>
      <c r="V603" s="63"/>
      <c r="W603" s="63"/>
      <c r="X603" s="63"/>
      <c r="Y603" s="63"/>
      <c r="Z603" s="63"/>
    </row>
    <row r="604" ht="15.75" customHeight="1">
      <c r="A604" s="63"/>
      <c r="B604" s="63"/>
      <c r="C604" s="63"/>
      <c r="E604" s="63"/>
      <c r="F604" s="63"/>
      <c r="G604" s="63"/>
      <c r="H604" s="63"/>
      <c r="I604" s="63"/>
      <c r="J604" s="63"/>
      <c r="L604" s="63"/>
      <c r="M604" s="63"/>
      <c r="N604" s="63"/>
      <c r="O604" s="63"/>
      <c r="P604" s="63"/>
      <c r="Q604" s="63"/>
      <c r="R604" s="63"/>
      <c r="S604" s="63"/>
      <c r="T604" s="63"/>
      <c r="U604" s="63"/>
      <c r="V604" s="63"/>
      <c r="W604" s="63"/>
      <c r="X604" s="63"/>
      <c r="Y604" s="63"/>
      <c r="Z604" s="63"/>
    </row>
    <row r="605" ht="15.75" customHeight="1">
      <c r="A605" s="63"/>
      <c r="B605" s="63"/>
      <c r="C605" s="63"/>
      <c r="E605" s="63"/>
      <c r="F605" s="63"/>
      <c r="G605" s="63"/>
      <c r="H605" s="63"/>
      <c r="I605" s="63"/>
      <c r="J605" s="63"/>
      <c r="L605" s="63"/>
      <c r="M605" s="63"/>
      <c r="N605" s="63"/>
      <c r="O605" s="63"/>
      <c r="P605" s="63"/>
      <c r="Q605" s="63"/>
      <c r="R605" s="63"/>
      <c r="S605" s="63"/>
      <c r="T605" s="63"/>
      <c r="U605" s="63"/>
      <c r="V605" s="63"/>
      <c r="W605" s="63"/>
      <c r="X605" s="63"/>
      <c r="Y605" s="63"/>
      <c r="Z605" s="63"/>
    </row>
    <row r="606" ht="15.75" customHeight="1">
      <c r="A606" s="63"/>
      <c r="B606" s="63"/>
      <c r="C606" s="63"/>
      <c r="E606" s="63"/>
      <c r="F606" s="63"/>
      <c r="G606" s="63"/>
      <c r="H606" s="63"/>
      <c r="I606" s="63"/>
      <c r="J606" s="63"/>
      <c r="L606" s="63"/>
      <c r="M606" s="63"/>
      <c r="N606" s="63"/>
      <c r="O606" s="63"/>
      <c r="P606" s="63"/>
      <c r="Q606" s="63"/>
      <c r="R606" s="63"/>
      <c r="S606" s="63"/>
      <c r="T606" s="63"/>
      <c r="U606" s="63"/>
      <c r="V606" s="63"/>
      <c r="W606" s="63"/>
      <c r="X606" s="63"/>
      <c r="Y606" s="63"/>
      <c r="Z606" s="63"/>
    </row>
    <row r="607" ht="15.75" customHeight="1">
      <c r="A607" s="63"/>
      <c r="B607" s="63"/>
      <c r="C607" s="63"/>
      <c r="E607" s="63"/>
      <c r="F607" s="63"/>
      <c r="G607" s="63"/>
      <c r="H607" s="63"/>
      <c r="I607" s="63"/>
      <c r="J607" s="63"/>
      <c r="L607" s="63"/>
      <c r="M607" s="63"/>
      <c r="N607" s="63"/>
      <c r="O607" s="63"/>
      <c r="P607" s="63"/>
      <c r="Q607" s="63"/>
      <c r="R607" s="63"/>
      <c r="S607" s="63"/>
      <c r="T607" s="63"/>
      <c r="U607" s="63"/>
      <c r="V607" s="63"/>
      <c r="W607" s="63"/>
      <c r="X607" s="63"/>
      <c r="Y607" s="63"/>
      <c r="Z607" s="63"/>
    </row>
    <row r="608" ht="15.75" customHeight="1">
      <c r="A608" s="63"/>
      <c r="B608" s="63"/>
      <c r="C608" s="63"/>
      <c r="E608" s="63"/>
      <c r="F608" s="63"/>
      <c r="G608" s="63"/>
      <c r="H608" s="63"/>
      <c r="I608" s="63"/>
      <c r="J608" s="63"/>
      <c r="L608" s="63"/>
      <c r="M608" s="63"/>
      <c r="N608" s="63"/>
      <c r="O608" s="63"/>
      <c r="P608" s="63"/>
      <c r="Q608" s="63"/>
      <c r="R608" s="63"/>
      <c r="S608" s="63"/>
      <c r="T608" s="63"/>
      <c r="U608" s="63"/>
      <c r="V608" s="63"/>
      <c r="W608" s="63"/>
      <c r="X608" s="63"/>
      <c r="Y608" s="63"/>
      <c r="Z608" s="63"/>
    </row>
    <row r="609" ht="15.75" customHeight="1">
      <c r="A609" s="63"/>
      <c r="B609" s="63"/>
      <c r="C609" s="63"/>
      <c r="E609" s="63"/>
      <c r="F609" s="63"/>
      <c r="G609" s="63"/>
      <c r="H609" s="63"/>
      <c r="I609" s="63"/>
      <c r="J609" s="63"/>
      <c r="L609" s="63"/>
      <c r="M609" s="63"/>
      <c r="N609" s="63"/>
      <c r="O609" s="63"/>
      <c r="P609" s="63"/>
      <c r="Q609" s="63"/>
      <c r="R609" s="63"/>
      <c r="S609" s="63"/>
      <c r="T609" s="63"/>
      <c r="U609" s="63"/>
      <c r="V609" s="63"/>
      <c r="W609" s="63"/>
      <c r="X609" s="63"/>
      <c r="Y609" s="63"/>
      <c r="Z609" s="63"/>
    </row>
    <row r="610" ht="15.75" customHeight="1">
      <c r="A610" s="63"/>
      <c r="B610" s="63"/>
      <c r="C610" s="63"/>
      <c r="E610" s="63"/>
      <c r="F610" s="63"/>
      <c r="G610" s="63"/>
      <c r="H610" s="63"/>
      <c r="I610" s="63"/>
      <c r="J610" s="63"/>
      <c r="L610" s="63"/>
      <c r="M610" s="63"/>
      <c r="N610" s="63"/>
      <c r="O610" s="63"/>
      <c r="P610" s="63"/>
      <c r="Q610" s="63"/>
      <c r="R610" s="63"/>
      <c r="S610" s="63"/>
      <c r="T610" s="63"/>
      <c r="U610" s="63"/>
      <c r="V610" s="63"/>
      <c r="W610" s="63"/>
      <c r="X610" s="63"/>
      <c r="Y610" s="63"/>
      <c r="Z610" s="63"/>
    </row>
    <row r="611" ht="15.75" customHeight="1">
      <c r="A611" s="63"/>
      <c r="B611" s="63"/>
      <c r="C611" s="63"/>
      <c r="E611" s="63"/>
      <c r="F611" s="63"/>
      <c r="G611" s="63"/>
      <c r="H611" s="63"/>
      <c r="I611" s="63"/>
      <c r="J611" s="63"/>
      <c r="L611" s="63"/>
      <c r="M611" s="63"/>
      <c r="N611" s="63"/>
      <c r="O611" s="63"/>
      <c r="P611" s="63"/>
      <c r="Q611" s="63"/>
      <c r="R611" s="63"/>
      <c r="S611" s="63"/>
      <c r="T611" s="63"/>
      <c r="U611" s="63"/>
      <c r="V611" s="63"/>
      <c r="W611" s="63"/>
      <c r="X611" s="63"/>
      <c r="Y611" s="63"/>
      <c r="Z611" s="63"/>
    </row>
    <row r="612" ht="15.75" customHeight="1">
      <c r="A612" s="63"/>
      <c r="B612" s="63"/>
      <c r="C612" s="63"/>
      <c r="E612" s="63"/>
      <c r="F612" s="63"/>
      <c r="G612" s="63"/>
      <c r="H612" s="63"/>
      <c r="I612" s="63"/>
      <c r="J612" s="63"/>
      <c r="L612" s="63"/>
      <c r="M612" s="63"/>
      <c r="N612" s="63"/>
      <c r="O612" s="63"/>
      <c r="P612" s="63"/>
      <c r="Q612" s="63"/>
      <c r="R612" s="63"/>
      <c r="S612" s="63"/>
      <c r="T612" s="63"/>
      <c r="U612" s="63"/>
      <c r="V612" s="63"/>
      <c r="W612" s="63"/>
      <c r="X612" s="63"/>
      <c r="Y612" s="63"/>
      <c r="Z612" s="63"/>
    </row>
    <row r="613" ht="15.75" customHeight="1">
      <c r="A613" s="63"/>
      <c r="B613" s="63"/>
      <c r="C613" s="63"/>
      <c r="E613" s="63"/>
      <c r="F613" s="63"/>
      <c r="G613" s="63"/>
      <c r="H613" s="63"/>
      <c r="I613" s="63"/>
      <c r="J613" s="63"/>
      <c r="L613" s="63"/>
      <c r="M613" s="63"/>
      <c r="N613" s="63"/>
      <c r="O613" s="63"/>
      <c r="P613" s="63"/>
      <c r="Q613" s="63"/>
      <c r="R613" s="63"/>
      <c r="S613" s="63"/>
      <c r="T613" s="63"/>
      <c r="U613" s="63"/>
      <c r="V613" s="63"/>
      <c r="W613" s="63"/>
      <c r="X613" s="63"/>
      <c r="Y613" s="63"/>
      <c r="Z613" s="63"/>
    </row>
    <row r="614" ht="15.75" customHeight="1">
      <c r="A614" s="63"/>
      <c r="B614" s="63"/>
      <c r="C614" s="63"/>
      <c r="E614" s="63"/>
      <c r="F614" s="63"/>
      <c r="G614" s="63"/>
      <c r="H614" s="63"/>
      <c r="I614" s="63"/>
      <c r="J614" s="63"/>
      <c r="L614" s="63"/>
      <c r="M614" s="63"/>
      <c r="N614" s="63"/>
      <c r="O614" s="63"/>
      <c r="P614" s="63"/>
      <c r="Q614" s="63"/>
      <c r="R614" s="63"/>
      <c r="S614" s="63"/>
      <c r="T614" s="63"/>
      <c r="U614" s="63"/>
      <c r="V614" s="63"/>
      <c r="W614" s="63"/>
      <c r="X614" s="63"/>
      <c r="Y614" s="63"/>
      <c r="Z614" s="63"/>
    </row>
    <row r="615" ht="15.75" customHeight="1">
      <c r="A615" s="63"/>
      <c r="B615" s="63"/>
      <c r="C615" s="63"/>
      <c r="E615" s="63"/>
      <c r="F615" s="63"/>
      <c r="G615" s="63"/>
      <c r="H615" s="63"/>
      <c r="I615" s="63"/>
      <c r="J615" s="63"/>
      <c r="L615" s="63"/>
      <c r="M615" s="63"/>
      <c r="N615" s="63"/>
      <c r="O615" s="63"/>
      <c r="P615" s="63"/>
      <c r="Q615" s="63"/>
      <c r="R615" s="63"/>
      <c r="S615" s="63"/>
      <c r="T615" s="63"/>
      <c r="U615" s="63"/>
      <c r="V615" s="63"/>
      <c r="W615" s="63"/>
      <c r="X615" s="63"/>
      <c r="Y615" s="63"/>
      <c r="Z615" s="63"/>
    </row>
    <row r="616" ht="15.75" customHeight="1">
      <c r="A616" s="63"/>
      <c r="B616" s="63"/>
      <c r="C616" s="63"/>
      <c r="E616" s="63"/>
      <c r="F616" s="63"/>
      <c r="G616" s="63"/>
      <c r="H616" s="63"/>
      <c r="I616" s="63"/>
      <c r="J616" s="63"/>
      <c r="L616" s="63"/>
      <c r="M616" s="63"/>
      <c r="N616" s="63"/>
      <c r="O616" s="63"/>
      <c r="P616" s="63"/>
      <c r="Q616" s="63"/>
      <c r="R616" s="63"/>
      <c r="S616" s="63"/>
      <c r="T616" s="63"/>
      <c r="U616" s="63"/>
      <c r="V616" s="63"/>
      <c r="W616" s="63"/>
      <c r="X616" s="63"/>
      <c r="Y616" s="63"/>
      <c r="Z616" s="63"/>
    </row>
    <row r="617" ht="15.75" customHeight="1">
      <c r="A617" s="63"/>
      <c r="B617" s="63"/>
      <c r="C617" s="63"/>
      <c r="E617" s="63"/>
      <c r="F617" s="63"/>
      <c r="G617" s="63"/>
      <c r="H617" s="63"/>
      <c r="I617" s="63"/>
      <c r="J617" s="63"/>
      <c r="L617" s="63"/>
      <c r="M617" s="63"/>
      <c r="N617" s="63"/>
      <c r="O617" s="63"/>
      <c r="P617" s="63"/>
      <c r="Q617" s="63"/>
      <c r="R617" s="63"/>
      <c r="S617" s="63"/>
      <c r="T617" s="63"/>
      <c r="U617" s="63"/>
      <c r="V617" s="63"/>
      <c r="W617" s="63"/>
      <c r="X617" s="63"/>
      <c r="Y617" s="63"/>
      <c r="Z617" s="63"/>
    </row>
    <row r="618" ht="15.75" customHeight="1">
      <c r="A618" s="63"/>
      <c r="B618" s="63"/>
      <c r="C618" s="63"/>
      <c r="E618" s="63"/>
      <c r="F618" s="63"/>
      <c r="G618" s="63"/>
      <c r="H618" s="63"/>
      <c r="I618" s="63"/>
      <c r="J618" s="63"/>
      <c r="L618" s="63"/>
      <c r="M618" s="63"/>
      <c r="N618" s="63"/>
      <c r="O618" s="63"/>
      <c r="P618" s="63"/>
      <c r="Q618" s="63"/>
      <c r="R618" s="63"/>
      <c r="S618" s="63"/>
      <c r="T618" s="63"/>
      <c r="U618" s="63"/>
      <c r="V618" s="63"/>
      <c r="W618" s="63"/>
      <c r="X618" s="63"/>
      <c r="Y618" s="63"/>
      <c r="Z618" s="63"/>
    </row>
    <row r="619" ht="15.75" customHeight="1">
      <c r="A619" s="63"/>
      <c r="B619" s="63"/>
      <c r="C619" s="63"/>
      <c r="E619" s="63"/>
      <c r="F619" s="63"/>
      <c r="G619" s="63"/>
      <c r="H619" s="63"/>
      <c r="I619" s="63"/>
      <c r="J619" s="63"/>
      <c r="L619" s="63"/>
      <c r="M619" s="63"/>
      <c r="N619" s="63"/>
      <c r="O619" s="63"/>
      <c r="P619" s="63"/>
      <c r="Q619" s="63"/>
      <c r="R619" s="63"/>
      <c r="S619" s="63"/>
      <c r="T619" s="63"/>
      <c r="U619" s="63"/>
      <c r="V619" s="63"/>
      <c r="W619" s="63"/>
      <c r="X619" s="63"/>
      <c r="Y619" s="63"/>
      <c r="Z619" s="63"/>
    </row>
    <row r="620" ht="15.75" customHeight="1">
      <c r="A620" s="63"/>
      <c r="B620" s="63"/>
      <c r="C620" s="63"/>
      <c r="E620" s="63"/>
      <c r="F620" s="63"/>
      <c r="G620" s="63"/>
      <c r="H620" s="63"/>
      <c r="I620" s="63"/>
      <c r="J620" s="63"/>
      <c r="L620" s="63"/>
      <c r="M620" s="63"/>
      <c r="N620" s="63"/>
      <c r="O620" s="63"/>
      <c r="P620" s="63"/>
      <c r="Q620" s="63"/>
      <c r="R620" s="63"/>
      <c r="S620" s="63"/>
      <c r="T620" s="63"/>
      <c r="U620" s="63"/>
      <c r="V620" s="63"/>
      <c r="W620" s="63"/>
      <c r="X620" s="63"/>
      <c r="Y620" s="63"/>
      <c r="Z620" s="63"/>
    </row>
    <row r="621" ht="15.75" customHeight="1">
      <c r="A621" s="63"/>
      <c r="B621" s="63"/>
      <c r="C621" s="63"/>
      <c r="E621" s="63"/>
      <c r="F621" s="63"/>
      <c r="G621" s="63"/>
      <c r="H621" s="63"/>
      <c r="I621" s="63"/>
      <c r="J621" s="63"/>
      <c r="L621" s="63"/>
      <c r="M621" s="63"/>
      <c r="N621" s="63"/>
      <c r="O621" s="63"/>
      <c r="P621" s="63"/>
      <c r="Q621" s="63"/>
      <c r="R621" s="63"/>
      <c r="S621" s="63"/>
      <c r="T621" s="63"/>
      <c r="U621" s="63"/>
      <c r="V621" s="63"/>
      <c r="W621" s="63"/>
      <c r="X621" s="63"/>
      <c r="Y621" s="63"/>
      <c r="Z621" s="63"/>
    </row>
    <row r="622" ht="15.75" customHeight="1">
      <c r="A622" s="63"/>
      <c r="B622" s="63"/>
      <c r="C622" s="63"/>
      <c r="E622" s="63"/>
      <c r="F622" s="63"/>
      <c r="G622" s="63"/>
      <c r="H622" s="63"/>
      <c r="I622" s="63"/>
      <c r="J622" s="63"/>
      <c r="L622" s="63"/>
      <c r="M622" s="63"/>
      <c r="N622" s="63"/>
      <c r="O622" s="63"/>
      <c r="P622" s="63"/>
      <c r="Q622" s="63"/>
      <c r="R622" s="63"/>
      <c r="S622" s="63"/>
      <c r="T622" s="63"/>
      <c r="U622" s="63"/>
      <c r="V622" s="63"/>
      <c r="W622" s="63"/>
      <c r="X622" s="63"/>
      <c r="Y622" s="63"/>
      <c r="Z622" s="63"/>
    </row>
    <row r="623" ht="15.75" customHeight="1">
      <c r="A623" s="63"/>
      <c r="B623" s="63"/>
      <c r="C623" s="63"/>
      <c r="E623" s="63"/>
      <c r="F623" s="63"/>
      <c r="G623" s="63"/>
      <c r="H623" s="63"/>
      <c r="I623" s="63"/>
      <c r="J623" s="63"/>
      <c r="L623" s="63"/>
      <c r="M623" s="63"/>
      <c r="N623" s="63"/>
      <c r="O623" s="63"/>
      <c r="P623" s="63"/>
      <c r="Q623" s="63"/>
      <c r="R623" s="63"/>
      <c r="S623" s="63"/>
      <c r="T623" s="63"/>
      <c r="U623" s="63"/>
      <c r="V623" s="63"/>
      <c r="W623" s="63"/>
      <c r="X623" s="63"/>
      <c r="Y623" s="63"/>
      <c r="Z623" s="63"/>
    </row>
    <row r="624" ht="15.75" customHeight="1">
      <c r="A624" s="63"/>
      <c r="B624" s="63"/>
      <c r="C624" s="63"/>
      <c r="E624" s="63"/>
      <c r="F624" s="63"/>
      <c r="G624" s="63"/>
      <c r="H624" s="63"/>
      <c r="I624" s="63"/>
      <c r="J624" s="63"/>
      <c r="L624" s="63"/>
      <c r="M624" s="63"/>
      <c r="N624" s="63"/>
      <c r="O624" s="63"/>
      <c r="P624" s="63"/>
      <c r="Q624" s="63"/>
      <c r="R624" s="63"/>
      <c r="S624" s="63"/>
      <c r="T624" s="63"/>
      <c r="U624" s="63"/>
      <c r="V624" s="63"/>
      <c r="W624" s="63"/>
      <c r="X624" s="63"/>
      <c r="Y624" s="63"/>
      <c r="Z624" s="63"/>
    </row>
    <row r="625" ht="15.75" customHeight="1">
      <c r="A625" s="63"/>
      <c r="B625" s="63"/>
      <c r="C625" s="63"/>
      <c r="E625" s="63"/>
      <c r="F625" s="63"/>
      <c r="G625" s="63"/>
      <c r="H625" s="63"/>
      <c r="I625" s="63"/>
      <c r="J625" s="63"/>
      <c r="L625" s="63"/>
      <c r="M625" s="63"/>
      <c r="N625" s="63"/>
      <c r="O625" s="63"/>
      <c r="P625" s="63"/>
      <c r="Q625" s="63"/>
      <c r="R625" s="63"/>
      <c r="S625" s="63"/>
      <c r="T625" s="63"/>
      <c r="U625" s="63"/>
      <c r="V625" s="63"/>
      <c r="W625" s="63"/>
      <c r="X625" s="63"/>
      <c r="Y625" s="63"/>
      <c r="Z625" s="63"/>
    </row>
    <row r="626" ht="15.75" customHeight="1">
      <c r="A626" s="63"/>
      <c r="B626" s="63"/>
      <c r="C626" s="63"/>
      <c r="E626" s="63"/>
      <c r="F626" s="63"/>
      <c r="G626" s="63"/>
      <c r="H626" s="63"/>
      <c r="I626" s="63"/>
      <c r="J626" s="63"/>
      <c r="L626" s="63"/>
      <c r="M626" s="63"/>
      <c r="N626" s="63"/>
      <c r="O626" s="63"/>
      <c r="P626" s="63"/>
      <c r="Q626" s="63"/>
      <c r="R626" s="63"/>
      <c r="S626" s="63"/>
      <c r="T626" s="63"/>
      <c r="U626" s="63"/>
      <c r="V626" s="63"/>
      <c r="W626" s="63"/>
      <c r="X626" s="63"/>
      <c r="Y626" s="63"/>
      <c r="Z626" s="63"/>
    </row>
    <row r="627" ht="15.75" customHeight="1">
      <c r="A627" s="63"/>
      <c r="B627" s="63"/>
      <c r="C627" s="63"/>
      <c r="E627" s="63"/>
      <c r="F627" s="63"/>
      <c r="G627" s="63"/>
      <c r="H627" s="63"/>
      <c r="I627" s="63"/>
      <c r="J627" s="63"/>
      <c r="L627" s="63"/>
      <c r="M627" s="63"/>
      <c r="N627" s="63"/>
      <c r="O627" s="63"/>
      <c r="P627" s="63"/>
      <c r="Q627" s="63"/>
      <c r="R627" s="63"/>
      <c r="S627" s="63"/>
      <c r="T627" s="63"/>
      <c r="U627" s="63"/>
      <c r="V627" s="63"/>
      <c r="W627" s="63"/>
      <c r="X627" s="63"/>
      <c r="Y627" s="63"/>
      <c r="Z627" s="63"/>
    </row>
    <row r="628" ht="15.75" customHeight="1">
      <c r="A628" s="63"/>
      <c r="B628" s="63"/>
      <c r="C628" s="63"/>
      <c r="E628" s="63"/>
      <c r="F628" s="63"/>
      <c r="G628" s="63"/>
      <c r="H628" s="63"/>
      <c r="I628" s="63"/>
      <c r="J628" s="63"/>
      <c r="L628" s="63"/>
      <c r="M628" s="63"/>
      <c r="N628" s="63"/>
      <c r="O628" s="63"/>
      <c r="P628" s="63"/>
      <c r="Q628" s="63"/>
      <c r="R628" s="63"/>
      <c r="S628" s="63"/>
      <c r="T628" s="63"/>
      <c r="U628" s="63"/>
      <c r="V628" s="63"/>
      <c r="W628" s="63"/>
      <c r="X628" s="63"/>
      <c r="Y628" s="63"/>
      <c r="Z628" s="63"/>
    </row>
    <row r="629" ht="15.75" customHeight="1">
      <c r="A629" s="63"/>
      <c r="B629" s="63"/>
      <c r="C629" s="63"/>
      <c r="E629" s="63"/>
      <c r="F629" s="63"/>
      <c r="G629" s="63"/>
      <c r="H629" s="63"/>
      <c r="I629" s="63"/>
      <c r="J629" s="63"/>
      <c r="L629" s="63"/>
      <c r="M629" s="63"/>
      <c r="N629" s="63"/>
      <c r="O629" s="63"/>
      <c r="P629" s="63"/>
      <c r="Q629" s="63"/>
      <c r="R629" s="63"/>
      <c r="S629" s="63"/>
      <c r="T629" s="63"/>
      <c r="U629" s="63"/>
      <c r="V629" s="63"/>
      <c r="W629" s="63"/>
      <c r="X629" s="63"/>
      <c r="Y629" s="63"/>
      <c r="Z629" s="63"/>
    </row>
    <row r="630" ht="15.75" customHeight="1">
      <c r="A630" s="63"/>
      <c r="B630" s="63"/>
      <c r="C630" s="63"/>
      <c r="E630" s="63"/>
      <c r="F630" s="63"/>
      <c r="G630" s="63"/>
      <c r="H630" s="63"/>
      <c r="I630" s="63"/>
      <c r="J630" s="63"/>
      <c r="L630" s="63"/>
      <c r="M630" s="63"/>
      <c r="N630" s="63"/>
      <c r="O630" s="63"/>
      <c r="P630" s="63"/>
      <c r="Q630" s="63"/>
      <c r="R630" s="63"/>
      <c r="S630" s="63"/>
      <c r="T630" s="63"/>
      <c r="U630" s="63"/>
      <c r="V630" s="63"/>
      <c r="W630" s="63"/>
      <c r="X630" s="63"/>
      <c r="Y630" s="63"/>
      <c r="Z630" s="63"/>
    </row>
    <row r="631" ht="15.75" customHeight="1">
      <c r="A631" s="63"/>
      <c r="B631" s="63"/>
      <c r="C631" s="63"/>
      <c r="E631" s="63"/>
      <c r="F631" s="63"/>
      <c r="G631" s="63"/>
      <c r="H631" s="63"/>
      <c r="I631" s="63"/>
      <c r="J631" s="63"/>
      <c r="L631" s="63"/>
      <c r="M631" s="63"/>
      <c r="N631" s="63"/>
      <c r="O631" s="63"/>
      <c r="P631" s="63"/>
      <c r="Q631" s="63"/>
      <c r="R631" s="63"/>
      <c r="S631" s="63"/>
      <c r="T631" s="63"/>
      <c r="U631" s="63"/>
      <c r="V631" s="63"/>
      <c r="W631" s="63"/>
      <c r="X631" s="63"/>
      <c r="Y631" s="63"/>
      <c r="Z631" s="63"/>
    </row>
    <row r="632" ht="15.75" customHeight="1">
      <c r="A632" s="63"/>
      <c r="B632" s="63"/>
      <c r="C632" s="63"/>
      <c r="E632" s="63"/>
      <c r="F632" s="63"/>
      <c r="G632" s="63"/>
      <c r="H632" s="63"/>
      <c r="I632" s="63"/>
      <c r="J632" s="63"/>
      <c r="L632" s="63"/>
      <c r="M632" s="63"/>
      <c r="N632" s="63"/>
      <c r="O632" s="63"/>
      <c r="P632" s="63"/>
      <c r="Q632" s="63"/>
      <c r="R632" s="63"/>
      <c r="S632" s="63"/>
      <c r="T632" s="63"/>
      <c r="U632" s="63"/>
      <c r="V632" s="63"/>
      <c r="W632" s="63"/>
      <c r="X632" s="63"/>
      <c r="Y632" s="63"/>
      <c r="Z632" s="63"/>
    </row>
    <row r="633" ht="15.75" customHeight="1">
      <c r="A633" s="63"/>
      <c r="B633" s="63"/>
      <c r="C633" s="63"/>
      <c r="E633" s="63"/>
      <c r="F633" s="63"/>
      <c r="G633" s="63"/>
      <c r="H633" s="63"/>
      <c r="I633" s="63"/>
      <c r="J633" s="63"/>
      <c r="L633" s="63"/>
      <c r="M633" s="63"/>
      <c r="N633" s="63"/>
      <c r="O633" s="63"/>
      <c r="P633" s="63"/>
      <c r="Q633" s="63"/>
      <c r="R633" s="63"/>
      <c r="S633" s="63"/>
      <c r="T633" s="63"/>
      <c r="U633" s="63"/>
      <c r="V633" s="63"/>
      <c r="W633" s="63"/>
      <c r="X633" s="63"/>
      <c r="Y633" s="63"/>
      <c r="Z633" s="63"/>
    </row>
    <row r="634" ht="15.75" customHeight="1">
      <c r="A634" s="63"/>
      <c r="B634" s="63"/>
      <c r="C634" s="63"/>
      <c r="E634" s="63"/>
      <c r="F634" s="63"/>
      <c r="G634" s="63"/>
      <c r="H634" s="63"/>
      <c r="I634" s="63"/>
      <c r="J634" s="63"/>
      <c r="L634" s="63"/>
      <c r="M634" s="63"/>
      <c r="N634" s="63"/>
      <c r="O634" s="63"/>
      <c r="P634" s="63"/>
      <c r="Q634" s="63"/>
      <c r="R634" s="63"/>
      <c r="S634" s="63"/>
      <c r="T634" s="63"/>
      <c r="U634" s="63"/>
      <c r="V634" s="63"/>
      <c r="W634" s="63"/>
      <c r="X634" s="63"/>
      <c r="Y634" s="63"/>
      <c r="Z634" s="63"/>
    </row>
    <row r="635" ht="15.75" customHeight="1">
      <c r="A635" s="63"/>
      <c r="B635" s="63"/>
      <c r="C635" s="63"/>
      <c r="E635" s="63"/>
      <c r="F635" s="63"/>
      <c r="G635" s="63"/>
      <c r="H635" s="63"/>
      <c r="I635" s="63"/>
      <c r="J635" s="63"/>
      <c r="L635" s="63"/>
      <c r="M635" s="63"/>
      <c r="N635" s="63"/>
      <c r="O635" s="63"/>
      <c r="P635" s="63"/>
      <c r="Q635" s="63"/>
      <c r="R635" s="63"/>
      <c r="S635" s="63"/>
      <c r="T635" s="63"/>
      <c r="U635" s="63"/>
      <c r="V635" s="63"/>
      <c r="W635" s="63"/>
      <c r="X635" s="63"/>
      <c r="Y635" s="63"/>
      <c r="Z635" s="63"/>
    </row>
    <row r="636" ht="15.75" customHeight="1">
      <c r="A636" s="63"/>
      <c r="B636" s="63"/>
      <c r="C636" s="63"/>
      <c r="E636" s="63"/>
      <c r="F636" s="63"/>
      <c r="G636" s="63"/>
      <c r="H636" s="63"/>
      <c r="I636" s="63"/>
      <c r="J636" s="63"/>
      <c r="L636" s="63"/>
      <c r="M636" s="63"/>
      <c r="N636" s="63"/>
      <c r="O636" s="63"/>
      <c r="P636" s="63"/>
      <c r="Q636" s="63"/>
      <c r="R636" s="63"/>
      <c r="S636" s="63"/>
      <c r="T636" s="63"/>
      <c r="U636" s="63"/>
      <c r="V636" s="63"/>
      <c r="W636" s="63"/>
      <c r="X636" s="63"/>
      <c r="Y636" s="63"/>
      <c r="Z636" s="63"/>
    </row>
    <row r="637" ht="15.75" customHeight="1">
      <c r="A637" s="63"/>
      <c r="B637" s="63"/>
      <c r="C637" s="63"/>
      <c r="E637" s="63"/>
      <c r="F637" s="63"/>
      <c r="G637" s="63"/>
      <c r="H637" s="63"/>
      <c r="I637" s="63"/>
      <c r="J637" s="63"/>
      <c r="L637" s="63"/>
      <c r="M637" s="63"/>
      <c r="N637" s="63"/>
      <c r="O637" s="63"/>
      <c r="P637" s="63"/>
      <c r="Q637" s="63"/>
      <c r="R637" s="63"/>
      <c r="S637" s="63"/>
      <c r="T637" s="63"/>
      <c r="U637" s="63"/>
      <c r="V637" s="63"/>
      <c r="W637" s="63"/>
      <c r="X637" s="63"/>
      <c r="Y637" s="63"/>
      <c r="Z637" s="63"/>
    </row>
    <row r="638" ht="15.75" customHeight="1">
      <c r="A638" s="63"/>
      <c r="B638" s="63"/>
      <c r="C638" s="63"/>
      <c r="E638" s="63"/>
      <c r="F638" s="63"/>
      <c r="G638" s="63"/>
      <c r="H638" s="63"/>
      <c r="I638" s="63"/>
      <c r="J638" s="63"/>
      <c r="L638" s="63"/>
      <c r="M638" s="63"/>
      <c r="N638" s="63"/>
      <c r="O638" s="63"/>
      <c r="P638" s="63"/>
      <c r="Q638" s="63"/>
      <c r="R638" s="63"/>
      <c r="S638" s="63"/>
      <c r="T638" s="63"/>
      <c r="U638" s="63"/>
      <c r="V638" s="63"/>
      <c r="W638" s="63"/>
      <c r="X638" s="63"/>
      <c r="Y638" s="63"/>
      <c r="Z638" s="63"/>
    </row>
    <row r="639" ht="15.75" customHeight="1">
      <c r="A639" s="63"/>
      <c r="B639" s="63"/>
      <c r="C639" s="63"/>
      <c r="E639" s="63"/>
      <c r="F639" s="63"/>
      <c r="G639" s="63"/>
      <c r="H639" s="63"/>
      <c r="I639" s="63"/>
      <c r="J639" s="63"/>
      <c r="L639" s="63"/>
      <c r="M639" s="63"/>
      <c r="N639" s="63"/>
      <c r="O639" s="63"/>
      <c r="P639" s="63"/>
      <c r="Q639" s="63"/>
      <c r="R639" s="63"/>
      <c r="S639" s="63"/>
      <c r="T639" s="63"/>
      <c r="U639" s="63"/>
      <c r="V639" s="63"/>
      <c r="W639" s="63"/>
      <c r="X639" s="63"/>
      <c r="Y639" s="63"/>
      <c r="Z639" s="63"/>
    </row>
    <row r="640" ht="15.75" customHeight="1">
      <c r="A640" s="63"/>
      <c r="B640" s="63"/>
      <c r="C640" s="63"/>
      <c r="E640" s="63"/>
      <c r="F640" s="63"/>
      <c r="G640" s="63"/>
      <c r="H640" s="63"/>
      <c r="I640" s="63"/>
      <c r="J640" s="63"/>
      <c r="L640" s="63"/>
      <c r="M640" s="63"/>
      <c r="N640" s="63"/>
      <c r="O640" s="63"/>
      <c r="P640" s="63"/>
      <c r="Q640" s="63"/>
      <c r="R640" s="63"/>
      <c r="S640" s="63"/>
      <c r="T640" s="63"/>
      <c r="U640" s="63"/>
      <c r="V640" s="63"/>
      <c r="W640" s="63"/>
      <c r="X640" s="63"/>
      <c r="Y640" s="63"/>
      <c r="Z640" s="63"/>
    </row>
    <row r="641" ht="15.75" customHeight="1">
      <c r="A641" s="63"/>
      <c r="B641" s="63"/>
      <c r="C641" s="63"/>
      <c r="E641" s="63"/>
      <c r="F641" s="63"/>
      <c r="G641" s="63"/>
      <c r="H641" s="63"/>
      <c r="I641" s="63"/>
      <c r="J641" s="63"/>
      <c r="L641" s="63"/>
      <c r="M641" s="63"/>
      <c r="N641" s="63"/>
      <c r="O641" s="63"/>
      <c r="P641" s="63"/>
      <c r="Q641" s="63"/>
      <c r="R641" s="63"/>
      <c r="S641" s="63"/>
      <c r="T641" s="63"/>
      <c r="U641" s="63"/>
      <c r="V641" s="63"/>
      <c r="W641" s="63"/>
      <c r="X641" s="63"/>
      <c r="Y641" s="63"/>
      <c r="Z641" s="63"/>
    </row>
    <row r="642" ht="15.75" customHeight="1">
      <c r="A642" s="63"/>
      <c r="B642" s="63"/>
      <c r="C642" s="63"/>
      <c r="E642" s="63"/>
      <c r="F642" s="63"/>
      <c r="G642" s="63"/>
      <c r="H642" s="63"/>
      <c r="I642" s="63"/>
      <c r="J642" s="63"/>
      <c r="L642" s="63"/>
      <c r="M642" s="63"/>
      <c r="N642" s="63"/>
      <c r="O642" s="63"/>
      <c r="P642" s="63"/>
      <c r="Q642" s="63"/>
      <c r="R642" s="63"/>
      <c r="S642" s="63"/>
      <c r="T642" s="63"/>
      <c r="U642" s="63"/>
      <c r="V642" s="63"/>
      <c r="W642" s="63"/>
      <c r="X642" s="63"/>
      <c r="Y642" s="63"/>
      <c r="Z642" s="63"/>
    </row>
    <row r="643" ht="15.75" customHeight="1">
      <c r="A643" s="63"/>
      <c r="B643" s="63"/>
      <c r="C643" s="63"/>
      <c r="E643" s="63"/>
      <c r="F643" s="63"/>
      <c r="G643" s="63"/>
      <c r="H643" s="63"/>
      <c r="I643" s="63"/>
      <c r="J643" s="63"/>
      <c r="L643" s="63"/>
      <c r="M643" s="63"/>
      <c r="N643" s="63"/>
      <c r="O643" s="63"/>
      <c r="P643" s="63"/>
      <c r="Q643" s="63"/>
      <c r="R643" s="63"/>
      <c r="S643" s="63"/>
      <c r="T643" s="63"/>
      <c r="U643" s="63"/>
      <c r="V643" s="63"/>
      <c r="W643" s="63"/>
      <c r="X643" s="63"/>
      <c r="Y643" s="63"/>
      <c r="Z643" s="63"/>
    </row>
    <row r="644" ht="15.75" customHeight="1">
      <c r="A644" s="63"/>
      <c r="B644" s="63"/>
      <c r="C644" s="63"/>
      <c r="E644" s="63"/>
      <c r="F644" s="63"/>
      <c r="G644" s="63"/>
      <c r="H644" s="63"/>
      <c r="I644" s="63"/>
      <c r="J644" s="63"/>
      <c r="L644" s="63"/>
      <c r="M644" s="63"/>
      <c r="N644" s="63"/>
      <c r="O644" s="63"/>
      <c r="P644" s="63"/>
      <c r="Q644" s="63"/>
      <c r="R644" s="63"/>
      <c r="S644" s="63"/>
      <c r="T644" s="63"/>
      <c r="U644" s="63"/>
      <c r="V644" s="63"/>
      <c r="W644" s="63"/>
      <c r="X644" s="63"/>
      <c r="Y644" s="63"/>
      <c r="Z644" s="63"/>
    </row>
    <row r="645" ht="15.75" customHeight="1">
      <c r="A645" s="63"/>
      <c r="B645" s="63"/>
      <c r="C645" s="63"/>
      <c r="E645" s="63"/>
      <c r="F645" s="63"/>
      <c r="G645" s="63"/>
      <c r="H645" s="63"/>
      <c r="I645" s="63"/>
      <c r="J645" s="63"/>
      <c r="L645" s="63"/>
      <c r="M645" s="63"/>
      <c r="N645" s="63"/>
      <c r="O645" s="63"/>
      <c r="P645" s="63"/>
      <c r="Q645" s="63"/>
      <c r="R645" s="63"/>
      <c r="S645" s="63"/>
      <c r="T645" s="63"/>
      <c r="U645" s="63"/>
      <c r="V645" s="63"/>
      <c r="W645" s="63"/>
      <c r="X645" s="63"/>
      <c r="Y645" s="63"/>
      <c r="Z645" s="63"/>
    </row>
    <row r="646" ht="15.75" customHeight="1">
      <c r="A646" s="63"/>
      <c r="B646" s="63"/>
      <c r="C646" s="63"/>
      <c r="E646" s="63"/>
      <c r="F646" s="63"/>
      <c r="G646" s="63"/>
      <c r="H646" s="63"/>
      <c r="I646" s="63"/>
      <c r="J646" s="63"/>
      <c r="L646" s="63"/>
      <c r="M646" s="63"/>
      <c r="N646" s="63"/>
      <c r="O646" s="63"/>
      <c r="P646" s="63"/>
      <c r="Q646" s="63"/>
      <c r="R646" s="63"/>
      <c r="S646" s="63"/>
      <c r="T646" s="63"/>
      <c r="U646" s="63"/>
      <c r="V646" s="63"/>
      <c r="W646" s="63"/>
      <c r="X646" s="63"/>
      <c r="Y646" s="63"/>
      <c r="Z646" s="63"/>
    </row>
    <row r="647" ht="15.75" customHeight="1">
      <c r="A647" s="63"/>
      <c r="B647" s="63"/>
      <c r="C647" s="63"/>
      <c r="E647" s="63"/>
      <c r="F647" s="63"/>
      <c r="G647" s="63"/>
      <c r="H647" s="63"/>
      <c r="I647" s="63"/>
      <c r="J647" s="63"/>
      <c r="L647" s="63"/>
      <c r="M647" s="63"/>
      <c r="N647" s="63"/>
      <c r="O647" s="63"/>
      <c r="P647" s="63"/>
      <c r="Q647" s="63"/>
      <c r="R647" s="63"/>
      <c r="S647" s="63"/>
      <c r="T647" s="63"/>
      <c r="U647" s="63"/>
      <c r="V647" s="63"/>
      <c r="W647" s="63"/>
      <c r="X647" s="63"/>
      <c r="Y647" s="63"/>
      <c r="Z647" s="63"/>
    </row>
    <row r="648" ht="15.75" customHeight="1">
      <c r="A648" s="63"/>
      <c r="B648" s="63"/>
      <c r="C648" s="63"/>
      <c r="E648" s="63"/>
      <c r="F648" s="63"/>
      <c r="G648" s="63"/>
      <c r="H648" s="63"/>
      <c r="I648" s="63"/>
      <c r="J648" s="63"/>
      <c r="L648" s="63"/>
      <c r="M648" s="63"/>
      <c r="N648" s="63"/>
      <c r="O648" s="63"/>
      <c r="P648" s="63"/>
      <c r="Q648" s="63"/>
      <c r="R648" s="63"/>
      <c r="S648" s="63"/>
      <c r="T648" s="63"/>
      <c r="U648" s="63"/>
      <c r="V648" s="63"/>
      <c r="W648" s="63"/>
      <c r="X648" s="63"/>
      <c r="Y648" s="63"/>
      <c r="Z648" s="63"/>
    </row>
    <row r="649" ht="15.75" customHeight="1">
      <c r="A649" s="63"/>
      <c r="B649" s="63"/>
      <c r="C649" s="63"/>
      <c r="E649" s="63"/>
      <c r="F649" s="63"/>
      <c r="G649" s="63"/>
      <c r="H649" s="63"/>
      <c r="I649" s="63"/>
      <c r="J649" s="63"/>
      <c r="L649" s="63"/>
      <c r="M649" s="63"/>
      <c r="N649" s="63"/>
      <c r="O649" s="63"/>
      <c r="P649" s="63"/>
      <c r="Q649" s="63"/>
      <c r="R649" s="63"/>
      <c r="S649" s="63"/>
      <c r="T649" s="63"/>
      <c r="U649" s="63"/>
      <c r="V649" s="63"/>
      <c r="W649" s="63"/>
      <c r="X649" s="63"/>
      <c r="Y649" s="63"/>
      <c r="Z649" s="63"/>
    </row>
    <row r="650" ht="15.75" customHeight="1">
      <c r="A650" s="63"/>
      <c r="B650" s="63"/>
      <c r="C650" s="63"/>
      <c r="E650" s="63"/>
      <c r="F650" s="63"/>
      <c r="G650" s="63"/>
      <c r="H650" s="63"/>
      <c r="I650" s="63"/>
      <c r="J650" s="63"/>
      <c r="L650" s="63"/>
      <c r="M650" s="63"/>
      <c r="N650" s="63"/>
      <c r="O650" s="63"/>
      <c r="P650" s="63"/>
      <c r="Q650" s="63"/>
      <c r="R650" s="63"/>
      <c r="S650" s="63"/>
      <c r="T650" s="63"/>
      <c r="U650" s="63"/>
      <c r="V650" s="63"/>
      <c r="W650" s="63"/>
      <c r="X650" s="63"/>
      <c r="Y650" s="63"/>
      <c r="Z650" s="63"/>
    </row>
    <row r="651" ht="15.75" customHeight="1">
      <c r="A651" s="63"/>
      <c r="B651" s="63"/>
      <c r="C651" s="63"/>
      <c r="E651" s="63"/>
      <c r="F651" s="63"/>
      <c r="G651" s="63"/>
      <c r="H651" s="63"/>
      <c r="I651" s="63"/>
      <c r="J651" s="63"/>
      <c r="L651" s="63"/>
      <c r="M651" s="63"/>
      <c r="N651" s="63"/>
      <c r="O651" s="63"/>
      <c r="P651" s="63"/>
      <c r="Q651" s="63"/>
      <c r="R651" s="63"/>
      <c r="S651" s="63"/>
      <c r="T651" s="63"/>
      <c r="U651" s="63"/>
      <c r="V651" s="63"/>
      <c r="W651" s="63"/>
      <c r="X651" s="63"/>
      <c r="Y651" s="63"/>
      <c r="Z651" s="63"/>
    </row>
    <row r="652" ht="15.75" customHeight="1">
      <c r="A652" s="63"/>
      <c r="B652" s="63"/>
      <c r="C652" s="63"/>
      <c r="E652" s="63"/>
      <c r="F652" s="63"/>
      <c r="G652" s="63"/>
      <c r="H652" s="63"/>
      <c r="I652" s="63"/>
      <c r="J652" s="63"/>
      <c r="L652" s="63"/>
      <c r="M652" s="63"/>
      <c r="N652" s="63"/>
      <c r="O652" s="63"/>
      <c r="P652" s="63"/>
      <c r="Q652" s="63"/>
      <c r="R652" s="63"/>
      <c r="S652" s="63"/>
      <c r="T652" s="63"/>
      <c r="U652" s="63"/>
      <c r="V652" s="63"/>
      <c r="W652" s="63"/>
      <c r="X652" s="63"/>
      <c r="Y652" s="63"/>
      <c r="Z652" s="63"/>
    </row>
    <row r="653" ht="15.75" customHeight="1">
      <c r="A653" s="63"/>
      <c r="B653" s="63"/>
      <c r="C653" s="63"/>
      <c r="E653" s="63"/>
      <c r="F653" s="63"/>
      <c r="G653" s="63"/>
      <c r="H653" s="63"/>
      <c r="I653" s="63"/>
      <c r="J653" s="63"/>
      <c r="L653" s="63"/>
      <c r="M653" s="63"/>
      <c r="N653" s="63"/>
      <c r="O653" s="63"/>
      <c r="P653" s="63"/>
      <c r="Q653" s="63"/>
      <c r="R653" s="63"/>
      <c r="S653" s="63"/>
      <c r="T653" s="63"/>
      <c r="U653" s="63"/>
      <c r="V653" s="63"/>
      <c r="W653" s="63"/>
      <c r="X653" s="63"/>
      <c r="Y653" s="63"/>
      <c r="Z653" s="63"/>
    </row>
    <row r="654" ht="15.75" customHeight="1">
      <c r="A654" s="63"/>
      <c r="B654" s="63"/>
      <c r="C654" s="63"/>
      <c r="E654" s="63"/>
      <c r="F654" s="63"/>
      <c r="G654" s="63"/>
      <c r="H654" s="63"/>
      <c r="I654" s="63"/>
      <c r="J654" s="63"/>
      <c r="L654" s="63"/>
      <c r="M654" s="63"/>
      <c r="N654" s="63"/>
      <c r="O654" s="63"/>
      <c r="P654" s="63"/>
      <c r="Q654" s="63"/>
      <c r="R654" s="63"/>
      <c r="S654" s="63"/>
      <c r="T654" s="63"/>
      <c r="U654" s="63"/>
      <c r="V654" s="63"/>
      <c r="W654" s="63"/>
      <c r="X654" s="63"/>
      <c r="Y654" s="63"/>
      <c r="Z654" s="63"/>
    </row>
    <row r="655" ht="15.75" customHeight="1">
      <c r="A655" s="63"/>
      <c r="B655" s="63"/>
      <c r="C655" s="63"/>
      <c r="E655" s="63"/>
      <c r="F655" s="63"/>
      <c r="G655" s="63"/>
      <c r="H655" s="63"/>
      <c r="I655" s="63"/>
      <c r="J655" s="63"/>
      <c r="L655" s="63"/>
      <c r="M655" s="63"/>
      <c r="N655" s="63"/>
      <c r="O655" s="63"/>
      <c r="P655" s="63"/>
      <c r="Q655" s="63"/>
      <c r="R655" s="63"/>
      <c r="S655" s="63"/>
      <c r="T655" s="63"/>
      <c r="U655" s="63"/>
      <c r="V655" s="63"/>
      <c r="W655" s="63"/>
      <c r="X655" s="63"/>
      <c r="Y655" s="63"/>
      <c r="Z655" s="63"/>
    </row>
    <row r="656" ht="15.75" customHeight="1">
      <c r="A656" s="63"/>
      <c r="B656" s="63"/>
      <c r="C656" s="63"/>
      <c r="E656" s="63"/>
      <c r="F656" s="63"/>
      <c r="G656" s="63"/>
      <c r="H656" s="63"/>
      <c r="I656" s="63"/>
      <c r="J656" s="63"/>
      <c r="L656" s="63"/>
      <c r="M656" s="63"/>
      <c r="N656" s="63"/>
      <c r="O656" s="63"/>
      <c r="P656" s="63"/>
      <c r="Q656" s="63"/>
      <c r="R656" s="63"/>
      <c r="S656" s="63"/>
      <c r="T656" s="63"/>
      <c r="U656" s="63"/>
      <c r="V656" s="63"/>
      <c r="W656" s="63"/>
      <c r="X656" s="63"/>
      <c r="Y656" s="63"/>
      <c r="Z656" s="63"/>
    </row>
    <row r="657" ht="15.75" customHeight="1">
      <c r="A657" s="63"/>
      <c r="B657" s="63"/>
      <c r="C657" s="63"/>
      <c r="E657" s="63"/>
      <c r="F657" s="63"/>
      <c r="G657" s="63"/>
      <c r="H657" s="63"/>
      <c r="I657" s="63"/>
      <c r="J657" s="63"/>
      <c r="L657" s="63"/>
      <c r="M657" s="63"/>
      <c r="N657" s="63"/>
      <c r="O657" s="63"/>
      <c r="P657" s="63"/>
      <c r="Q657" s="63"/>
      <c r="R657" s="63"/>
      <c r="S657" s="63"/>
      <c r="T657" s="63"/>
      <c r="U657" s="63"/>
      <c r="V657" s="63"/>
      <c r="W657" s="63"/>
      <c r="X657" s="63"/>
      <c r="Y657" s="63"/>
      <c r="Z657" s="63"/>
    </row>
    <row r="658" ht="15.75" customHeight="1">
      <c r="A658" s="63"/>
      <c r="B658" s="63"/>
      <c r="C658" s="63"/>
      <c r="E658" s="63"/>
      <c r="F658" s="63"/>
      <c r="G658" s="63"/>
      <c r="H658" s="63"/>
      <c r="I658" s="63"/>
      <c r="J658" s="63"/>
      <c r="L658" s="63"/>
      <c r="M658" s="63"/>
      <c r="N658" s="63"/>
      <c r="O658" s="63"/>
      <c r="P658" s="63"/>
      <c r="Q658" s="63"/>
      <c r="R658" s="63"/>
      <c r="S658" s="63"/>
      <c r="T658" s="63"/>
      <c r="U658" s="63"/>
      <c r="V658" s="63"/>
      <c r="W658" s="63"/>
      <c r="X658" s="63"/>
      <c r="Y658" s="63"/>
      <c r="Z658" s="63"/>
    </row>
    <row r="659" ht="15.75" customHeight="1">
      <c r="A659" s="63"/>
      <c r="B659" s="63"/>
      <c r="C659" s="63"/>
      <c r="E659" s="63"/>
      <c r="F659" s="63"/>
      <c r="G659" s="63"/>
      <c r="H659" s="63"/>
      <c r="I659" s="63"/>
      <c r="J659" s="63"/>
      <c r="L659" s="63"/>
      <c r="M659" s="63"/>
      <c r="N659" s="63"/>
      <c r="O659" s="63"/>
      <c r="P659" s="63"/>
      <c r="Q659" s="63"/>
      <c r="R659" s="63"/>
      <c r="S659" s="63"/>
      <c r="T659" s="63"/>
      <c r="U659" s="63"/>
      <c r="V659" s="63"/>
      <c r="W659" s="63"/>
      <c r="X659" s="63"/>
      <c r="Y659" s="63"/>
      <c r="Z659" s="63"/>
    </row>
    <row r="660" ht="15.75" customHeight="1">
      <c r="A660" s="63"/>
      <c r="B660" s="63"/>
      <c r="C660" s="63"/>
      <c r="E660" s="63"/>
      <c r="F660" s="63"/>
      <c r="G660" s="63"/>
      <c r="H660" s="63"/>
      <c r="I660" s="63"/>
      <c r="J660" s="63"/>
      <c r="L660" s="63"/>
      <c r="M660" s="63"/>
      <c r="N660" s="63"/>
      <c r="O660" s="63"/>
      <c r="P660" s="63"/>
      <c r="Q660" s="63"/>
      <c r="R660" s="63"/>
      <c r="S660" s="63"/>
      <c r="T660" s="63"/>
      <c r="U660" s="63"/>
      <c r="V660" s="63"/>
      <c r="W660" s="63"/>
      <c r="X660" s="63"/>
      <c r="Y660" s="63"/>
      <c r="Z660" s="63"/>
    </row>
    <row r="661" ht="15.75" customHeight="1">
      <c r="A661" s="63"/>
      <c r="B661" s="63"/>
      <c r="C661" s="63"/>
      <c r="E661" s="63"/>
      <c r="F661" s="63"/>
      <c r="G661" s="63"/>
      <c r="H661" s="63"/>
      <c r="I661" s="63"/>
      <c r="J661" s="63"/>
      <c r="L661" s="63"/>
      <c r="M661" s="63"/>
      <c r="N661" s="63"/>
      <c r="O661" s="63"/>
      <c r="P661" s="63"/>
      <c r="Q661" s="63"/>
      <c r="R661" s="63"/>
      <c r="S661" s="63"/>
      <c r="T661" s="63"/>
      <c r="U661" s="63"/>
      <c r="V661" s="63"/>
      <c r="W661" s="63"/>
      <c r="X661" s="63"/>
      <c r="Y661" s="63"/>
      <c r="Z661" s="63"/>
    </row>
    <row r="662" ht="15.75" customHeight="1">
      <c r="A662" s="63"/>
      <c r="B662" s="63"/>
      <c r="C662" s="63"/>
      <c r="E662" s="63"/>
      <c r="F662" s="63"/>
      <c r="G662" s="63"/>
      <c r="H662" s="63"/>
      <c r="I662" s="63"/>
      <c r="J662" s="63"/>
      <c r="L662" s="63"/>
      <c r="M662" s="63"/>
      <c r="N662" s="63"/>
      <c r="O662" s="63"/>
      <c r="P662" s="63"/>
      <c r="Q662" s="63"/>
      <c r="R662" s="63"/>
      <c r="S662" s="63"/>
      <c r="T662" s="63"/>
      <c r="U662" s="63"/>
      <c r="V662" s="63"/>
      <c r="W662" s="63"/>
      <c r="X662" s="63"/>
      <c r="Y662" s="63"/>
      <c r="Z662" s="63"/>
    </row>
    <row r="663" ht="15.75" customHeight="1">
      <c r="A663" s="63"/>
      <c r="B663" s="63"/>
      <c r="C663" s="63"/>
      <c r="E663" s="63"/>
      <c r="F663" s="63"/>
      <c r="G663" s="63"/>
      <c r="H663" s="63"/>
      <c r="I663" s="63"/>
      <c r="J663" s="63"/>
      <c r="L663" s="63"/>
      <c r="M663" s="63"/>
      <c r="N663" s="63"/>
      <c r="O663" s="63"/>
      <c r="P663" s="63"/>
      <c r="Q663" s="63"/>
      <c r="R663" s="63"/>
      <c r="S663" s="63"/>
      <c r="T663" s="63"/>
      <c r="U663" s="63"/>
      <c r="V663" s="63"/>
      <c r="W663" s="63"/>
      <c r="X663" s="63"/>
      <c r="Y663" s="63"/>
      <c r="Z663" s="63"/>
    </row>
    <row r="664" ht="15.75" customHeight="1">
      <c r="A664" s="63"/>
      <c r="B664" s="63"/>
      <c r="C664" s="63"/>
      <c r="E664" s="63"/>
      <c r="F664" s="63"/>
      <c r="G664" s="63"/>
      <c r="H664" s="63"/>
      <c r="I664" s="63"/>
      <c r="J664" s="63"/>
      <c r="L664" s="63"/>
      <c r="M664" s="63"/>
      <c r="N664" s="63"/>
      <c r="O664" s="63"/>
      <c r="P664" s="63"/>
      <c r="Q664" s="63"/>
      <c r="R664" s="63"/>
      <c r="S664" s="63"/>
      <c r="T664" s="63"/>
      <c r="U664" s="63"/>
      <c r="V664" s="63"/>
      <c r="W664" s="63"/>
      <c r="X664" s="63"/>
      <c r="Y664" s="63"/>
      <c r="Z664" s="63"/>
    </row>
    <row r="665" ht="15.75" customHeight="1">
      <c r="A665" s="63"/>
      <c r="B665" s="63"/>
      <c r="C665" s="63"/>
      <c r="E665" s="63"/>
      <c r="F665" s="63"/>
      <c r="G665" s="63"/>
      <c r="H665" s="63"/>
      <c r="I665" s="63"/>
      <c r="J665" s="63"/>
      <c r="L665" s="63"/>
      <c r="M665" s="63"/>
      <c r="N665" s="63"/>
      <c r="O665" s="63"/>
      <c r="P665" s="63"/>
      <c r="Q665" s="63"/>
      <c r="R665" s="63"/>
      <c r="S665" s="63"/>
      <c r="T665" s="63"/>
      <c r="U665" s="63"/>
      <c r="V665" s="63"/>
      <c r="W665" s="63"/>
      <c r="X665" s="63"/>
      <c r="Y665" s="63"/>
      <c r="Z665" s="63"/>
    </row>
    <row r="666" ht="15.75" customHeight="1">
      <c r="A666" s="63"/>
      <c r="B666" s="63"/>
      <c r="C666" s="63"/>
      <c r="E666" s="63"/>
      <c r="F666" s="63"/>
      <c r="G666" s="63"/>
      <c r="H666" s="63"/>
      <c r="I666" s="63"/>
      <c r="J666" s="63"/>
      <c r="L666" s="63"/>
      <c r="M666" s="63"/>
      <c r="N666" s="63"/>
      <c r="O666" s="63"/>
      <c r="P666" s="63"/>
      <c r="Q666" s="63"/>
      <c r="R666" s="63"/>
      <c r="S666" s="63"/>
      <c r="T666" s="63"/>
      <c r="U666" s="63"/>
      <c r="V666" s="63"/>
      <c r="W666" s="63"/>
      <c r="X666" s="63"/>
      <c r="Y666" s="63"/>
      <c r="Z666" s="63"/>
    </row>
    <row r="667" ht="15.75" customHeight="1">
      <c r="A667" s="63"/>
      <c r="B667" s="63"/>
      <c r="C667" s="63"/>
      <c r="E667" s="63"/>
      <c r="F667" s="63"/>
      <c r="G667" s="63"/>
      <c r="H667" s="63"/>
      <c r="I667" s="63"/>
      <c r="J667" s="63"/>
      <c r="L667" s="63"/>
      <c r="M667" s="63"/>
      <c r="N667" s="63"/>
      <c r="O667" s="63"/>
      <c r="P667" s="63"/>
      <c r="Q667" s="63"/>
      <c r="R667" s="63"/>
      <c r="S667" s="63"/>
      <c r="T667" s="63"/>
      <c r="U667" s="63"/>
      <c r="V667" s="63"/>
      <c r="W667" s="63"/>
      <c r="X667" s="63"/>
      <c r="Y667" s="63"/>
      <c r="Z667" s="63"/>
    </row>
    <row r="668" ht="15.75" customHeight="1">
      <c r="A668" s="63"/>
      <c r="B668" s="63"/>
      <c r="C668" s="63"/>
      <c r="E668" s="63"/>
      <c r="F668" s="63"/>
      <c r="G668" s="63"/>
      <c r="H668" s="63"/>
      <c r="I668" s="63"/>
      <c r="J668" s="63"/>
      <c r="L668" s="63"/>
      <c r="M668" s="63"/>
      <c r="N668" s="63"/>
      <c r="O668" s="63"/>
      <c r="P668" s="63"/>
      <c r="Q668" s="63"/>
      <c r="R668" s="63"/>
      <c r="S668" s="63"/>
      <c r="T668" s="63"/>
      <c r="U668" s="63"/>
      <c r="V668" s="63"/>
      <c r="W668" s="63"/>
      <c r="X668" s="63"/>
      <c r="Y668" s="63"/>
      <c r="Z668" s="63"/>
    </row>
    <row r="669" ht="15.75" customHeight="1">
      <c r="A669" s="63"/>
      <c r="B669" s="63"/>
      <c r="C669" s="63"/>
      <c r="E669" s="63"/>
      <c r="F669" s="63"/>
      <c r="G669" s="63"/>
      <c r="H669" s="63"/>
      <c r="I669" s="63"/>
      <c r="J669" s="63"/>
      <c r="L669" s="63"/>
      <c r="M669" s="63"/>
      <c r="N669" s="63"/>
      <c r="O669" s="63"/>
      <c r="P669" s="63"/>
      <c r="Q669" s="63"/>
      <c r="R669" s="63"/>
      <c r="S669" s="63"/>
      <c r="T669" s="63"/>
      <c r="U669" s="63"/>
      <c r="V669" s="63"/>
      <c r="W669" s="63"/>
      <c r="X669" s="63"/>
      <c r="Y669" s="63"/>
      <c r="Z669" s="63"/>
    </row>
    <row r="670" ht="15.75" customHeight="1">
      <c r="A670" s="63"/>
      <c r="B670" s="63"/>
      <c r="C670" s="63"/>
      <c r="E670" s="63"/>
      <c r="F670" s="63"/>
      <c r="G670" s="63"/>
      <c r="H670" s="63"/>
      <c r="I670" s="63"/>
      <c r="J670" s="63"/>
      <c r="L670" s="63"/>
      <c r="M670" s="63"/>
      <c r="N670" s="63"/>
      <c r="O670" s="63"/>
      <c r="P670" s="63"/>
      <c r="Q670" s="63"/>
      <c r="R670" s="63"/>
      <c r="S670" s="63"/>
      <c r="T670" s="63"/>
      <c r="U670" s="63"/>
      <c r="V670" s="63"/>
      <c r="W670" s="63"/>
      <c r="X670" s="63"/>
      <c r="Y670" s="63"/>
      <c r="Z670" s="63"/>
    </row>
    <row r="671" ht="15.75" customHeight="1">
      <c r="A671" s="63"/>
      <c r="B671" s="63"/>
      <c r="C671" s="63"/>
      <c r="E671" s="63"/>
      <c r="F671" s="63"/>
      <c r="G671" s="63"/>
      <c r="H671" s="63"/>
      <c r="I671" s="63"/>
      <c r="J671" s="63"/>
      <c r="L671" s="63"/>
      <c r="M671" s="63"/>
      <c r="N671" s="63"/>
      <c r="O671" s="63"/>
      <c r="P671" s="63"/>
      <c r="Q671" s="63"/>
      <c r="R671" s="63"/>
      <c r="S671" s="63"/>
      <c r="T671" s="63"/>
      <c r="U671" s="63"/>
      <c r="V671" s="63"/>
      <c r="W671" s="63"/>
      <c r="X671" s="63"/>
      <c r="Y671" s="63"/>
      <c r="Z671" s="63"/>
    </row>
    <row r="672" ht="15.75" customHeight="1">
      <c r="A672" s="63"/>
      <c r="B672" s="63"/>
      <c r="C672" s="63"/>
      <c r="E672" s="63"/>
      <c r="F672" s="63"/>
      <c r="G672" s="63"/>
      <c r="H672" s="63"/>
      <c r="I672" s="63"/>
      <c r="J672" s="63"/>
      <c r="L672" s="63"/>
      <c r="M672" s="63"/>
      <c r="N672" s="63"/>
      <c r="O672" s="63"/>
      <c r="P672" s="63"/>
      <c r="Q672" s="63"/>
      <c r="R672" s="63"/>
      <c r="S672" s="63"/>
      <c r="T672" s="63"/>
      <c r="U672" s="63"/>
      <c r="V672" s="63"/>
      <c r="W672" s="63"/>
      <c r="X672" s="63"/>
      <c r="Y672" s="63"/>
      <c r="Z672" s="63"/>
    </row>
    <row r="673" ht="15.75" customHeight="1">
      <c r="A673" s="63"/>
      <c r="B673" s="63"/>
      <c r="C673" s="63"/>
      <c r="E673" s="63"/>
      <c r="F673" s="63"/>
      <c r="G673" s="63"/>
      <c r="H673" s="63"/>
      <c r="I673" s="63"/>
      <c r="J673" s="63"/>
      <c r="L673" s="63"/>
      <c r="M673" s="63"/>
      <c r="N673" s="63"/>
      <c r="O673" s="63"/>
      <c r="P673" s="63"/>
      <c r="Q673" s="63"/>
      <c r="R673" s="63"/>
      <c r="S673" s="63"/>
      <c r="T673" s="63"/>
      <c r="U673" s="63"/>
      <c r="V673" s="63"/>
      <c r="W673" s="63"/>
      <c r="X673" s="63"/>
      <c r="Y673" s="63"/>
      <c r="Z673" s="63"/>
    </row>
    <row r="674" ht="15.75" customHeight="1">
      <c r="A674" s="63"/>
      <c r="B674" s="63"/>
      <c r="C674" s="63"/>
      <c r="E674" s="63"/>
      <c r="F674" s="63"/>
      <c r="G674" s="63"/>
      <c r="H674" s="63"/>
      <c r="I674" s="63"/>
      <c r="J674" s="63"/>
      <c r="L674" s="63"/>
      <c r="M674" s="63"/>
      <c r="N674" s="63"/>
      <c r="O674" s="63"/>
      <c r="P674" s="63"/>
      <c r="Q674" s="63"/>
      <c r="R674" s="63"/>
      <c r="S674" s="63"/>
      <c r="T674" s="63"/>
      <c r="U674" s="63"/>
      <c r="V674" s="63"/>
      <c r="W674" s="63"/>
      <c r="X674" s="63"/>
      <c r="Y674" s="63"/>
      <c r="Z674" s="63"/>
    </row>
    <row r="675" ht="15.75" customHeight="1">
      <c r="A675" s="63"/>
      <c r="B675" s="63"/>
      <c r="C675" s="63"/>
      <c r="E675" s="63"/>
      <c r="F675" s="63"/>
      <c r="G675" s="63"/>
      <c r="H675" s="63"/>
      <c r="I675" s="63"/>
      <c r="J675" s="63"/>
      <c r="L675" s="63"/>
      <c r="M675" s="63"/>
      <c r="N675" s="63"/>
      <c r="O675" s="63"/>
      <c r="P675" s="63"/>
      <c r="Q675" s="63"/>
      <c r="R675" s="63"/>
      <c r="S675" s="63"/>
      <c r="T675" s="63"/>
      <c r="U675" s="63"/>
      <c r="V675" s="63"/>
      <c r="W675" s="63"/>
      <c r="X675" s="63"/>
      <c r="Y675" s="63"/>
      <c r="Z675" s="63"/>
    </row>
    <row r="676" ht="15.75" customHeight="1">
      <c r="A676" s="63"/>
      <c r="B676" s="63"/>
      <c r="C676" s="63"/>
      <c r="E676" s="63"/>
      <c r="F676" s="63"/>
      <c r="G676" s="63"/>
      <c r="H676" s="63"/>
      <c r="I676" s="63"/>
      <c r="J676" s="63"/>
      <c r="L676" s="63"/>
      <c r="M676" s="63"/>
      <c r="N676" s="63"/>
      <c r="O676" s="63"/>
      <c r="P676" s="63"/>
      <c r="Q676" s="63"/>
      <c r="R676" s="63"/>
      <c r="S676" s="63"/>
      <c r="T676" s="63"/>
      <c r="U676" s="63"/>
      <c r="V676" s="63"/>
      <c r="W676" s="63"/>
      <c r="X676" s="63"/>
      <c r="Y676" s="63"/>
      <c r="Z676" s="63"/>
    </row>
    <row r="677" ht="15.75" customHeight="1">
      <c r="A677" s="63"/>
      <c r="B677" s="63"/>
      <c r="C677" s="63"/>
      <c r="E677" s="63"/>
      <c r="F677" s="63"/>
      <c r="G677" s="63"/>
      <c r="H677" s="63"/>
      <c r="I677" s="63"/>
      <c r="J677" s="63"/>
      <c r="L677" s="63"/>
      <c r="M677" s="63"/>
      <c r="N677" s="63"/>
      <c r="O677" s="63"/>
      <c r="P677" s="63"/>
      <c r="Q677" s="63"/>
      <c r="R677" s="63"/>
      <c r="S677" s="63"/>
      <c r="T677" s="63"/>
      <c r="U677" s="63"/>
      <c r="V677" s="63"/>
      <c r="W677" s="63"/>
      <c r="X677" s="63"/>
      <c r="Y677" s="63"/>
      <c r="Z677" s="63"/>
    </row>
    <row r="678" ht="15.75" customHeight="1">
      <c r="A678" s="63"/>
      <c r="B678" s="63"/>
      <c r="C678" s="63"/>
      <c r="E678" s="63"/>
      <c r="F678" s="63"/>
      <c r="G678" s="63"/>
      <c r="H678" s="63"/>
      <c r="I678" s="63"/>
      <c r="J678" s="63"/>
      <c r="L678" s="63"/>
      <c r="M678" s="63"/>
      <c r="N678" s="63"/>
      <c r="O678" s="63"/>
      <c r="P678" s="63"/>
      <c r="Q678" s="63"/>
      <c r="R678" s="63"/>
      <c r="S678" s="63"/>
      <c r="T678" s="63"/>
      <c r="U678" s="63"/>
      <c r="V678" s="63"/>
      <c r="W678" s="63"/>
      <c r="X678" s="63"/>
      <c r="Y678" s="63"/>
      <c r="Z678" s="63"/>
    </row>
    <row r="679" ht="15.75" customHeight="1">
      <c r="A679" s="63"/>
      <c r="B679" s="63"/>
      <c r="C679" s="63"/>
      <c r="E679" s="63"/>
      <c r="F679" s="63"/>
      <c r="G679" s="63"/>
      <c r="H679" s="63"/>
      <c r="I679" s="63"/>
      <c r="J679" s="63"/>
      <c r="L679" s="63"/>
      <c r="M679" s="63"/>
      <c r="N679" s="63"/>
      <c r="O679" s="63"/>
      <c r="P679" s="63"/>
      <c r="Q679" s="63"/>
      <c r="R679" s="63"/>
      <c r="S679" s="63"/>
      <c r="T679" s="63"/>
      <c r="U679" s="63"/>
      <c r="V679" s="63"/>
      <c r="W679" s="63"/>
      <c r="X679" s="63"/>
      <c r="Y679" s="63"/>
      <c r="Z679" s="63"/>
    </row>
    <row r="680" ht="15.75" customHeight="1">
      <c r="A680" s="63"/>
      <c r="B680" s="63"/>
      <c r="C680" s="63"/>
      <c r="E680" s="63"/>
      <c r="F680" s="63"/>
      <c r="G680" s="63"/>
      <c r="H680" s="63"/>
      <c r="I680" s="63"/>
      <c r="J680" s="63"/>
      <c r="L680" s="63"/>
      <c r="M680" s="63"/>
      <c r="N680" s="63"/>
      <c r="O680" s="63"/>
      <c r="P680" s="63"/>
      <c r="Q680" s="63"/>
      <c r="R680" s="63"/>
      <c r="S680" s="63"/>
      <c r="T680" s="63"/>
      <c r="U680" s="63"/>
      <c r="V680" s="63"/>
      <c r="W680" s="63"/>
      <c r="X680" s="63"/>
      <c r="Y680" s="63"/>
      <c r="Z680" s="63"/>
    </row>
    <row r="681" ht="15.75" customHeight="1">
      <c r="A681" s="63"/>
      <c r="B681" s="63"/>
      <c r="C681" s="63"/>
      <c r="E681" s="63"/>
      <c r="F681" s="63"/>
      <c r="G681" s="63"/>
      <c r="H681" s="63"/>
      <c r="I681" s="63"/>
      <c r="J681" s="63"/>
      <c r="L681" s="63"/>
      <c r="M681" s="63"/>
      <c r="N681" s="63"/>
      <c r="O681" s="63"/>
      <c r="P681" s="63"/>
      <c r="Q681" s="63"/>
      <c r="R681" s="63"/>
      <c r="S681" s="63"/>
      <c r="T681" s="63"/>
      <c r="U681" s="63"/>
      <c r="V681" s="63"/>
      <c r="W681" s="63"/>
      <c r="X681" s="63"/>
      <c r="Y681" s="63"/>
      <c r="Z681" s="63"/>
    </row>
    <row r="682" ht="15.75" customHeight="1">
      <c r="A682" s="63"/>
      <c r="B682" s="63"/>
      <c r="C682" s="63"/>
      <c r="E682" s="63"/>
      <c r="F682" s="63"/>
      <c r="G682" s="63"/>
      <c r="H682" s="63"/>
      <c r="I682" s="63"/>
      <c r="J682" s="63"/>
      <c r="L682" s="63"/>
      <c r="M682" s="63"/>
      <c r="N682" s="63"/>
      <c r="O682" s="63"/>
      <c r="P682" s="63"/>
      <c r="Q682" s="63"/>
      <c r="R682" s="63"/>
      <c r="S682" s="63"/>
      <c r="T682" s="63"/>
      <c r="U682" s="63"/>
      <c r="V682" s="63"/>
      <c r="W682" s="63"/>
      <c r="X682" s="63"/>
      <c r="Y682" s="63"/>
      <c r="Z682" s="63"/>
    </row>
    <row r="683" ht="15.75" customHeight="1">
      <c r="A683" s="63"/>
      <c r="B683" s="63"/>
      <c r="C683" s="63"/>
      <c r="E683" s="63"/>
      <c r="F683" s="63"/>
      <c r="G683" s="63"/>
      <c r="H683" s="63"/>
      <c r="I683" s="63"/>
      <c r="J683" s="63"/>
      <c r="L683" s="63"/>
      <c r="M683" s="63"/>
      <c r="N683" s="63"/>
      <c r="O683" s="63"/>
      <c r="P683" s="63"/>
      <c r="Q683" s="63"/>
      <c r="R683" s="63"/>
      <c r="S683" s="63"/>
      <c r="T683" s="63"/>
      <c r="U683" s="63"/>
      <c r="V683" s="63"/>
      <c r="W683" s="63"/>
      <c r="X683" s="63"/>
      <c r="Y683" s="63"/>
      <c r="Z683" s="63"/>
    </row>
    <row r="684" ht="15.75" customHeight="1">
      <c r="A684" s="63"/>
      <c r="B684" s="63"/>
      <c r="C684" s="63"/>
      <c r="E684" s="63"/>
      <c r="F684" s="63"/>
      <c r="G684" s="63"/>
      <c r="H684" s="63"/>
      <c r="I684" s="63"/>
      <c r="J684" s="63"/>
      <c r="L684" s="63"/>
      <c r="M684" s="63"/>
      <c r="N684" s="63"/>
      <c r="O684" s="63"/>
      <c r="P684" s="63"/>
      <c r="Q684" s="63"/>
      <c r="R684" s="63"/>
      <c r="S684" s="63"/>
      <c r="T684" s="63"/>
      <c r="U684" s="63"/>
      <c r="V684" s="63"/>
      <c r="W684" s="63"/>
      <c r="X684" s="63"/>
      <c r="Y684" s="63"/>
      <c r="Z684" s="63"/>
    </row>
    <row r="685" ht="15.75" customHeight="1">
      <c r="A685" s="63"/>
      <c r="B685" s="63"/>
      <c r="C685" s="63"/>
      <c r="E685" s="63"/>
      <c r="F685" s="63"/>
      <c r="G685" s="63"/>
      <c r="H685" s="63"/>
      <c r="I685" s="63"/>
      <c r="J685" s="63"/>
      <c r="L685" s="63"/>
      <c r="M685" s="63"/>
      <c r="N685" s="63"/>
      <c r="O685" s="63"/>
      <c r="P685" s="63"/>
      <c r="Q685" s="63"/>
      <c r="R685" s="63"/>
      <c r="S685" s="63"/>
      <c r="T685" s="63"/>
      <c r="U685" s="63"/>
      <c r="V685" s="63"/>
      <c r="W685" s="63"/>
      <c r="X685" s="63"/>
      <c r="Y685" s="63"/>
      <c r="Z685" s="63"/>
    </row>
    <row r="686" ht="15.75" customHeight="1">
      <c r="A686" s="63"/>
      <c r="B686" s="63"/>
      <c r="C686" s="63"/>
      <c r="E686" s="63"/>
      <c r="F686" s="63"/>
      <c r="G686" s="63"/>
      <c r="H686" s="63"/>
      <c r="I686" s="63"/>
      <c r="J686" s="63"/>
      <c r="L686" s="63"/>
      <c r="M686" s="63"/>
      <c r="N686" s="63"/>
      <c r="O686" s="63"/>
      <c r="P686" s="63"/>
      <c r="Q686" s="63"/>
      <c r="R686" s="63"/>
      <c r="S686" s="63"/>
      <c r="T686" s="63"/>
      <c r="U686" s="63"/>
      <c r="V686" s="63"/>
      <c r="W686" s="63"/>
      <c r="X686" s="63"/>
      <c r="Y686" s="63"/>
      <c r="Z686" s="63"/>
    </row>
    <row r="687" ht="15.75" customHeight="1">
      <c r="A687" s="63"/>
      <c r="B687" s="63"/>
      <c r="C687" s="63"/>
      <c r="E687" s="63"/>
      <c r="F687" s="63"/>
      <c r="G687" s="63"/>
      <c r="H687" s="63"/>
      <c r="I687" s="63"/>
      <c r="J687" s="63"/>
      <c r="L687" s="63"/>
      <c r="M687" s="63"/>
      <c r="N687" s="63"/>
      <c r="O687" s="63"/>
      <c r="P687" s="63"/>
      <c r="Q687" s="63"/>
      <c r="R687" s="63"/>
      <c r="S687" s="63"/>
      <c r="T687" s="63"/>
      <c r="U687" s="63"/>
      <c r="V687" s="63"/>
      <c r="W687" s="63"/>
      <c r="X687" s="63"/>
      <c r="Y687" s="63"/>
      <c r="Z687" s="63"/>
    </row>
    <row r="688" ht="15.75" customHeight="1">
      <c r="A688" s="63"/>
      <c r="B688" s="63"/>
      <c r="C688" s="63"/>
      <c r="E688" s="63"/>
      <c r="F688" s="63"/>
      <c r="G688" s="63"/>
      <c r="H688" s="63"/>
      <c r="I688" s="63"/>
      <c r="J688" s="63"/>
      <c r="L688" s="63"/>
      <c r="M688" s="63"/>
      <c r="N688" s="63"/>
      <c r="O688" s="63"/>
      <c r="P688" s="63"/>
      <c r="Q688" s="63"/>
      <c r="R688" s="63"/>
      <c r="S688" s="63"/>
      <c r="T688" s="63"/>
      <c r="U688" s="63"/>
      <c r="V688" s="63"/>
      <c r="W688" s="63"/>
      <c r="X688" s="63"/>
      <c r="Y688" s="63"/>
      <c r="Z688" s="63"/>
    </row>
    <row r="689" ht="15.75" customHeight="1">
      <c r="A689" s="63"/>
      <c r="B689" s="63"/>
      <c r="C689" s="63"/>
      <c r="E689" s="63"/>
      <c r="F689" s="63"/>
      <c r="G689" s="63"/>
      <c r="H689" s="63"/>
      <c r="I689" s="63"/>
      <c r="J689" s="63"/>
      <c r="L689" s="63"/>
      <c r="M689" s="63"/>
      <c r="N689" s="63"/>
      <c r="O689" s="63"/>
      <c r="P689" s="63"/>
      <c r="Q689" s="63"/>
      <c r="R689" s="63"/>
      <c r="S689" s="63"/>
      <c r="T689" s="63"/>
      <c r="U689" s="63"/>
      <c r="V689" s="63"/>
      <c r="W689" s="63"/>
      <c r="X689" s="63"/>
      <c r="Y689" s="63"/>
      <c r="Z689" s="63"/>
    </row>
    <row r="690" ht="15.75" customHeight="1">
      <c r="A690" s="63"/>
      <c r="B690" s="63"/>
      <c r="C690" s="63"/>
      <c r="E690" s="63"/>
      <c r="F690" s="63"/>
      <c r="G690" s="63"/>
      <c r="H690" s="63"/>
      <c r="I690" s="63"/>
      <c r="J690" s="63"/>
      <c r="L690" s="63"/>
      <c r="M690" s="63"/>
      <c r="N690" s="63"/>
      <c r="O690" s="63"/>
      <c r="P690" s="63"/>
      <c r="Q690" s="63"/>
      <c r="R690" s="63"/>
      <c r="S690" s="63"/>
      <c r="T690" s="63"/>
      <c r="U690" s="63"/>
      <c r="V690" s="63"/>
      <c r="W690" s="63"/>
      <c r="X690" s="63"/>
      <c r="Y690" s="63"/>
      <c r="Z690" s="63"/>
    </row>
    <row r="691" ht="15.75" customHeight="1">
      <c r="A691" s="63"/>
      <c r="B691" s="63"/>
      <c r="C691" s="63"/>
      <c r="E691" s="63"/>
      <c r="F691" s="63"/>
      <c r="G691" s="63"/>
      <c r="H691" s="63"/>
      <c r="I691" s="63"/>
      <c r="J691" s="63"/>
      <c r="L691" s="63"/>
      <c r="M691" s="63"/>
      <c r="N691" s="63"/>
      <c r="O691" s="63"/>
      <c r="P691" s="63"/>
      <c r="Q691" s="63"/>
      <c r="R691" s="63"/>
      <c r="S691" s="63"/>
      <c r="T691" s="63"/>
      <c r="U691" s="63"/>
      <c r="V691" s="63"/>
      <c r="W691" s="63"/>
      <c r="X691" s="63"/>
      <c r="Y691" s="63"/>
      <c r="Z691" s="63"/>
    </row>
    <row r="692" ht="15.75" customHeight="1">
      <c r="A692" s="63"/>
      <c r="B692" s="63"/>
      <c r="C692" s="63"/>
      <c r="E692" s="63"/>
      <c r="F692" s="63"/>
      <c r="G692" s="63"/>
      <c r="H692" s="63"/>
      <c r="I692" s="63"/>
      <c r="J692" s="63"/>
      <c r="L692" s="63"/>
      <c r="M692" s="63"/>
      <c r="N692" s="63"/>
      <c r="O692" s="63"/>
      <c r="P692" s="63"/>
      <c r="Q692" s="63"/>
      <c r="R692" s="63"/>
      <c r="S692" s="63"/>
      <c r="T692" s="63"/>
      <c r="U692" s="63"/>
      <c r="V692" s="63"/>
      <c r="W692" s="63"/>
      <c r="X692" s="63"/>
      <c r="Y692" s="63"/>
      <c r="Z692" s="63"/>
    </row>
    <row r="693" ht="15.75" customHeight="1">
      <c r="A693" s="63"/>
      <c r="B693" s="63"/>
      <c r="C693" s="63"/>
      <c r="E693" s="63"/>
      <c r="F693" s="63"/>
      <c r="G693" s="63"/>
      <c r="H693" s="63"/>
      <c r="I693" s="63"/>
      <c r="J693" s="63"/>
      <c r="L693" s="63"/>
      <c r="M693" s="63"/>
      <c r="N693" s="63"/>
      <c r="O693" s="63"/>
      <c r="P693" s="63"/>
      <c r="Q693" s="63"/>
      <c r="R693" s="63"/>
      <c r="S693" s="63"/>
      <c r="T693" s="63"/>
      <c r="U693" s="63"/>
      <c r="V693" s="63"/>
      <c r="W693" s="63"/>
      <c r="X693" s="63"/>
      <c r="Y693" s="63"/>
      <c r="Z693" s="63"/>
    </row>
    <row r="694" ht="15.75" customHeight="1">
      <c r="A694" s="63"/>
      <c r="B694" s="63"/>
      <c r="C694" s="63"/>
      <c r="E694" s="63"/>
      <c r="F694" s="63"/>
      <c r="G694" s="63"/>
      <c r="H694" s="63"/>
      <c r="I694" s="63"/>
      <c r="J694" s="63"/>
      <c r="L694" s="63"/>
      <c r="M694" s="63"/>
      <c r="N694" s="63"/>
      <c r="O694" s="63"/>
      <c r="P694" s="63"/>
      <c r="Q694" s="63"/>
      <c r="R694" s="63"/>
      <c r="S694" s="63"/>
      <c r="T694" s="63"/>
      <c r="U694" s="63"/>
      <c r="V694" s="63"/>
      <c r="W694" s="63"/>
      <c r="X694" s="63"/>
      <c r="Y694" s="63"/>
      <c r="Z694" s="63"/>
    </row>
    <row r="695" ht="15.75" customHeight="1">
      <c r="A695" s="63"/>
      <c r="B695" s="63"/>
      <c r="C695" s="63"/>
      <c r="E695" s="63"/>
      <c r="F695" s="63"/>
      <c r="G695" s="63"/>
      <c r="H695" s="63"/>
      <c r="I695" s="63"/>
      <c r="J695" s="63"/>
      <c r="L695" s="63"/>
      <c r="M695" s="63"/>
      <c r="N695" s="63"/>
      <c r="O695" s="63"/>
      <c r="P695" s="63"/>
      <c r="Q695" s="63"/>
      <c r="R695" s="63"/>
      <c r="S695" s="63"/>
      <c r="T695" s="63"/>
      <c r="U695" s="63"/>
      <c r="V695" s="63"/>
      <c r="W695" s="63"/>
      <c r="X695" s="63"/>
      <c r="Y695" s="63"/>
      <c r="Z695" s="63"/>
    </row>
    <row r="696" ht="15.75" customHeight="1">
      <c r="A696" s="63"/>
      <c r="B696" s="63"/>
      <c r="C696" s="63"/>
      <c r="E696" s="63"/>
      <c r="F696" s="63"/>
      <c r="G696" s="63"/>
      <c r="H696" s="63"/>
      <c r="I696" s="63"/>
      <c r="J696" s="63"/>
      <c r="L696" s="63"/>
      <c r="M696" s="63"/>
      <c r="N696" s="63"/>
      <c r="O696" s="63"/>
      <c r="P696" s="63"/>
      <c r="Q696" s="63"/>
      <c r="R696" s="63"/>
      <c r="S696" s="63"/>
      <c r="T696" s="63"/>
      <c r="U696" s="63"/>
      <c r="V696" s="63"/>
      <c r="W696" s="63"/>
      <c r="X696" s="63"/>
      <c r="Y696" s="63"/>
      <c r="Z696" s="63"/>
    </row>
    <row r="697" ht="15.75" customHeight="1">
      <c r="A697" s="63"/>
      <c r="B697" s="63"/>
      <c r="C697" s="63"/>
      <c r="E697" s="63"/>
      <c r="F697" s="63"/>
      <c r="G697" s="63"/>
      <c r="H697" s="63"/>
      <c r="I697" s="63"/>
      <c r="J697" s="63"/>
      <c r="L697" s="63"/>
      <c r="M697" s="63"/>
      <c r="N697" s="63"/>
      <c r="O697" s="63"/>
      <c r="P697" s="63"/>
      <c r="Q697" s="63"/>
      <c r="R697" s="63"/>
      <c r="S697" s="63"/>
      <c r="T697" s="63"/>
      <c r="U697" s="63"/>
      <c r="V697" s="63"/>
      <c r="W697" s="63"/>
      <c r="X697" s="63"/>
      <c r="Y697" s="63"/>
      <c r="Z697" s="63"/>
    </row>
    <row r="698" ht="15.75" customHeight="1">
      <c r="A698" s="63"/>
      <c r="B698" s="63"/>
      <c r="C698" s="63"/>
      <c r="E698" s="63"/>
      <c r="F698" s="63"/>
      <c r="G698" s="63"/>
      <c r="H698" s="63"/>
      <c r="I698" s="63"/>
      <c r="J698" s="63"/>
      <c r="L698" s="63"/>
      <c r="M698" s="63"/>
      <c r="N698" s="63"/>
      <c r="O698" s="63"/>
      <c r="P698" s="63"/>
      <c r="Q698" s="63"/>
      <c r="R698" s="63"/>
      <c r="S698" s="63"/>
      <c r="T698" s="63"/>
      <c r="U698" s="63"/>
      <c r="V698" s="63"/>
      <c r="W698" s="63"/>
      <c r="X698" s="63"/>
      <c r="Y698" s="63"/>
      <c r="Z698" s="63"/>
    </row>
    <row r="699" ht="15.75" customHeight="1">
      <c r="A699" s="63"/>
      <c r="B699" s="63"/>
      <c r="C699" s="63"/>
      <c r="E699" s="63"/>
      <c r="F699" s="63"/>
      <c r="G699" s="63"/>
      <c r="H699" s="63"/>
      <c r="I699" s="63"/>
      <c r="J699" s="63"/>
      <c r="L699" s="63"/>
      <c r="M699" s="63"/>
      <c r="N699" s="63"/>
      <c r="O699" s="63"/>
      <c r="P699" s="63"/>
      <c r="Q699" s="63"/>
      <c r="R699" s="63"/>
      <c r="S699" s="63"/>
      <c r="T699" s="63"/>
      <c r="U699" s="63"/>
      <c r="V699" s="63"/>
      <c r="W699" s="63"/>
      <c r="X699" s="63"/>
      <c r="Y699" s="63"/>
      <c r="Z699" s="63"/>
    </row>
    <row r="700" ht="15.75" customHeight="1">
      <c r="A700" s="63"/>
      <c r="B700" s="63"/>
      <c r="C700" s="63"/>
      <c r="E700" s="63"/>
      <c r="F700" s="63"/>
      <c r="G700" s="63"/>
      <c r="H700" s="63"/>
      <c r="I700" s="63"/>
      <c r="J700" s="63"/>
      <c r="L700" s="63"/>
      <c r="M700" s="63"/>
      <c r="N700" s="63"/>
      <c r="O700" s="63"/>
      <c r="P700" s="63"/>
      <c r="Q700" s="63"/>
      <c r="R700" s="63"/>
      <c r="S700" s="63"/>
      <c r="T700" s="63"/>
      <c r="U700" s="63"/>
      <c r="V700" s="63"/>
      <c r="W700" s="63"/>
      <c r="X700" s="63"/>
      <c r="Y700" s="63"/>
      <c r="Z700" s="63"/>
    </row>
    <row r="701" ht="15.75" customHeight="1">
      <c r="A701" s="63"/>
      <c r="B701" s="63"/>
      <c r="C701" s="63"/>
      <c r="E701" s="63"/>
      <c r="F701" s="63"/>
      <c r="G701" s="63"/>
      <c r="H701" s="63"/>
      <c r="I701" s="63"/>
      <c r="J701" s="63"/>
      <c r="L701" s="63"/>
      <c r="M701" s="63"/>
      <c r="N701" s="63"/>
      <c r="O701" s="63"/>
      <c r="P701" s="63"/>
      <c r="Q701" s="63"/>
      <c r="R701" s="63"/>
      <c r="S701" s="63"/>
      <c r="T701" s="63"/>
      <c r="U701" s="63"/>
      <c r="V701" s="63"/>
      <c r="W701" s="63"/>
      <c r="X701" s="63"/>
      <c r="Y701" s="63"/>
      <c r="Z701" s="63"/>
    </row>
    <row r="702" ht="15.75" customHeight="1">
      <c r="A702" s="63"/>
      <c r="B702" s="63"/>
      <c r="C702" s="63"/>
      <c r="E702" s="63"/>
      <c r="F702" s="63"/>
      <c r="G702" s="63"/>
      <c r="H702" s="63"/>
      <c r="I702" s="63"/>
      <c r="J702" s="63"/>
      <c r="L702" s="63"/>
      <c r="M702" s="63"/>
      <c r="N702" s="63"/>
      <c r="O702" s="63"/>
      <c r="P702" s="63"/>
      <c r="Q702" s="63"/>
      <c r="R702" s="63"/>
      <c r="S702" s="63"/>
      <c r="T702" s="63"/>
      <c r="U702" s="63"/>
      <c r="V702" s="63"/>
      <c r="W702" s="63"/>
      <c r="X702" s="63"/>
      <c r="Y702" s="63"/>
      <c r="Z702" s="63"/>
    </row>
    <row r="703" ht="15.75" customHeight="1">
      <c r="A703" s="63"/>
      <c r="B703" s="63"/>
      <c r="C703" s="63"/>
      <c r="E703" s="63"/>
      <c r="F703" s="63"/>
      <c r="G703" s="63"/>
      <c r="H703" s="63"/>
      <c r="I703" s="63"/>
      <c r="J703" s="63"/>
      <c r="L703" s="63"/>
      <c r="M703" s="63"/>
      <c r="N703" s="63"/>
      <c r="O703" s="63"/>
      <c r="P703" s="63"/>
      <c r="Q703" s="63"/>
      <c r="R703" s="63"/>
      <c r="S703" s="63"/>
      <c r="T703" s="63"/>
      <c r="U703" s="63"/>
      <c r="V703" s="63"/>
      <c r="W703" s="63"/>
      <c r="X703" s="63"/>
      <c r="Y703" s="63"/>
      <c r="Z703" s="63"/>
    </row>
    <row r="704" ht="15.75" customHeight="1">
      <c r="A704" s="63"/>
      <c r="B704" s="63"/>
      <c r="C704" s="63"/>
      <c r="E704" s="63"/>
      <c r="F704" s="63"/>
      <c r="G704" s="63"/>
      <c r="H704" s="63"/>
      <c r="I704" s="63"/>
      <c r="J704" s="63"/>
      <c r="L704" s="63"/>
      <c r="M704" s="63"/>
      <c r="N704" s="63"/>
      <c r="O704" s="63"/>
      <c r="P704" s="63"/>
      <c r="Q704" s="63"/>
      <c r="R704" s="63"/>
      <c r="S704" s="63"/>
      <c r="T704" s="63"/>
      <c r="U704" s="63"/>
      <c r="V704" s="63"/>
      <c r="W704" s="63"/>
      <c r="X704" s="63"/>
      <c r="Y704" s="63"/>
      <c r="Z704" s="63"/>
    </row>
    <row r="705" ht="15.75" customHeight="1">
      <c r="A705" s="63"/>
      <c r="B705" s="63"/>
      <c r="C705" s="63"/>
      <c r="E705" s="63"/>
      <c r="F705" s="63"/>
      <c r="G705" s="63"/>
      <c r="H705" s="63"/>
      <c r="I705" s="63"/>
      <c r="J705" s="63"/>
      <c r="L705" s="63"/>
      <c r="M705" s="63"/>
      <c r="N705" s="63"/>
      <c r="O705" s="63"/>
      <c r="P705" s="63"/>
      <c r="Q705" s="63"/>
      <c r="R705" s="63"/>
      <c r="S705" s="63"/>
      <c r="T705" s="63"/>
      <c r="U705" s="63"/>
      <c r="V705" s="63"/>
      <c r="W705" s="63"/>
      <c r="X705" s="63"/>
      <c r="Y705" s="63"/>
      <c r="Z705" s="63"/>
    </row>
    <row r="706" ht="15.75" customHeight="1">
      <c r="A706" s="63"/>
      <c r="B706" s="63"/>
      <c r="C706" s="63"/>
      <c r="E706" s="63"/>
      <c r="F706" s="63"/>
      <c r="G706" s="63"/>
      <c r="H706" s="63"/>
      <c r="I706" s="63"/>
      <c r="J706" s="63"/>
      <c r="L706" s="63"/>
      <c r="M706" s="63"/>
      <c r="N706" s="63"/>
      <c r="O706" s="63"/>
      <c r="P706" s="63"/>
      <c r="Q706" s="63"/>
      <c r="R706" s="63"/>
      <c r="S706" s="63"/>
      <c r="T706" s="63"/>
      <c r="U706" s="63"/>
      <c r="V706" s="63"/>
      <c r="W706" s="63"/>
      <c r="X706" s="63"/>
      <c r="Y706" s="63"/>
      <c r="Z706" s="63"/>
    </row>
    <row r="707" ht="15.75" customHeight="1">
      <c r="A707" s="63"/>
      <c r="B707" s="63"/>
      <c r="C707" s="63"/>
      <c r="E707" s="63"/>
      <c r="F707" s="63"/>
      <c r="G707" s="63"/>
      <c r="H707" s="63"/>
      <c r="I707" s="63"/>
      <c r="J707" s="63"/>
      <c r="L707" s="63"/>
      <c r="M707" s="63"/>
      <c r="N707" s="63"/>
      <c r="O707" s="63"/>
      <c r="P707" s="63"/>
      <c r="Q707" s="63"/>
      <c r="R707" s="63"/>
      <c r="S707" s="63"/>
      <c r="T707" s="63"/>
      <c r="U707" s="63"/>
      <c r="V707" s="63"/>
      <c r="W707" s="63"/>
      <c r="X707" s="63"/>
      <c r="Y707" s="63"/>
      <c r="Z707" s="63"/>
    </row>
    <row r="708" ht="15.75" customHeight="1">
      <c r="A708" s="63"/>
      <c r="B708" s="63"/>
      <c r="C708" s="63"/>
      <c r="E708" s="63"/>
      <c r="F708" s="63"/>
      <c r="G708" s="63"/>
      <c r="H708" s="63"/>
      <c r="I708" s="63"/>
      <c r="J708" s="63"/>
      <c r="L708" s="63"/>
      <c r="M708" s="63"/>
      <c r="N708" s="63"/>
      <c r="O708" s="63"/>
      <c r="P708" s="63"/>
      <c r="Q708" s="63"/>
      <c r="R708" s="63"/>
      <c r="S708" s="63"/>
      <c r="T708" s="63"/>
      <c r="U708" s="63"/>
      <c r="V708" s="63"/>
      <c r="W708" s="63"/>
      <c r="X708" s="63"/>
      <c r="Y708" s="63"/>
      <c r="Z708" s="63"/>
    </row>
    <row r="709" ht="15.75" customHeight="1">
      <c r="A709" s="63"/>
      <c r="B709" s="63"/>
      <c r="C709" s="63"/>
      <c r="E709" s="63"/>
      <c r="F709" s="63"/>
      <c r="G709" s="63"/>
      <c r="H709" s="63"/>
      <c r="I709" s="63"/>
      <c r="J709" s="63"/>
      <c r="L709" s="63"/>
      <c r="M709" s="63"/>
      <c r="N709" s="63"/>
      <c r="O709" s="63"/>
      <c r="P709" s="63"/>
      <c r="Q709" s="63"/>
      <c r="R709" s="63"/>
      <c r="S709" s="63"/>
      <c r="T709" s="63"/>
      <c r="U709" s="63"/>
      <c r="V709" s="63"/>
      <c r="W709" s="63"/>
      <c r="X709" s="63"/>
      <c r="Y709" s="63"/>
      <c r="Z709" s="63"/>
    </row>
    <row r="710" ht="15.75" customHeight="1">
      <c r="A710" s="63"/>
      <c r="B710" s="63"/>
      <c r="C710" s="63"/>
      <c r="E710" s="63"/>
      <c r="F710" s="63"/>
      <c r="G710" s="63"/>
      <c r="H710" s="63"/>
      <c r="I710" s="63"/>
      <c r="J710" s="63"/>
      <c r="L710" s="63"/>
      <c r="M710" s="63"/>
      <c r="N710" s="63"/>
      <c r="O710" s="63"/>
      <c r="P710" s="63"/>
      <c r="Q710" s="63"/>
      <c r="R710" s="63"/>
      <c r="S710" s="63"/>
      <c r="T710" s="63"/>
      <c r="U710" s="63"/>
      <c r="V710" s="63"/>
      <c r="W710" s="63"/>
      <c r="X710" s="63"/>
      <c r="Y710" s="63"/>
      <c r="Z710" s="63"/>
    </row>
    <row r="711" ht="15.75" customHeight="1">
      <c r="A711" s="63"/>
      <c r="B711" s="63"/>
      <c r="C711" s="63"/>
      <c r="E711" s="63"/>
      <c r="F711" s="63"/>
      <c r="G711" s="63"/>
      <c r="H711" s="63"/>
      <c r="I711" s="63"/>
      <c r="J711" s="63"/>
      <c r="L711" s="63"/>
      <c r="M711" s="63"/>
      <c r="N711" s="63"/>
      <c r="O711" s="63"/>
      <c r="P711" s="63"/>
      <c r="Q711" s="63"/>
      <c r="R711" s="63"/>
      <c r="S711" s="63"/>
      <c r="T711" s="63"/>
      <c r="U711" s="63"/>
      <c r="V711" s="63"/>
      <c r="W711" s="63"/>
      <c r="X711" s="63"/>
      <c r="Y711" s="63"/>
      <c r="Z711" s="63"/>
    </row>
    <row r="712" ht="15.75" customHeight="1">
      <c r="A712" s="63"/>
      <c r="B712" s="63"/>
      <c r="C712" s="63"/>
      <c r="E712" s="63"/>
      <c r="F712" s="63"/>
      <c r="G712" s="63"/>
      <c r="H712" s="63"/>
      <c r="I712" s="63"/>
      <c r="J712" s="63"/>
      <c r="L712" s="63"/>
      <c r="M712" s="63"/>
      <c r="N712" s="63"/>
      <c r="O712" s="63"/>
      <c r="P712" s="63"/>
      <c r="Q712" s="63"/>
      <c r="R712" s="63"/>
      <c r="S712" s="63"/>
      <c r="T712" s="63"/>
      <c r="U712" s="63"/>
      <c r="V712" s="63"/>
      <c r="W712" s="63"/>
      <c r="X712" s="63"/>
      <c r="Y712" s="63"/>
      <c r="Z712" s="63"/>
    </row>
    <row r="713" ht="15.75" customHeight="1">
      <c r="A713" s="63"/>
      <c r="B713" s="63"/>
      <c r="C713" s="63"/>
      <c r="E713" s="63"/>
      <c r="F713" s="63"/>
      <c r="G713" s="63"/>
      <c r="H713" s="63"/>
      <c r="I713" s="63"/>
      <c r="J713" s="63"/>
      <c r="L713" s="63"/>
      <c r="M713" s="63"/>
      <c r="N713" s="63"/>
      <c r="O713" s="63"/>
      <c r="P713" s="63"/>
      <c r="Q713" s="63"/>
      <c r="R713" s="63"/>
      <c r="S713" s="63"/>
      <c r="T713" s="63"/>
      <c r="U713" s="63"/>
      <c r="V713" s="63"/>
      <c r="W713" s="63"/>
      <c r="X713" s="63"/>
      <c r="Y713" s="63"/>
      <c r="Z713" s="63"/>
    </row>
    <row r="714" ht="15.75" customHeight="1">
      <c r="A714" s="63"/>
      <c r="B714" s="63"/>
      <c r="C714" s="63"/>
      <c r="E714" s="63"/>
      <c r="F714" s="63"/>
      <c r="G714" s="63"/>
      <c r="H714" s="63"/>
      <c r="I714" s="63"/>
      <c r="J714" s="63"/>
      <c r="L714" s="63"/>
      <c r="M714" s="63"/>
      <c r="N714" s="63"/>
      <c r="O714" s="63"/>
      <c r="P714" s="63"/>
      <c r="Q714" s="63"/>
      <c r="R714" s="63"/>
      <c r="S714" s="63"/>
      <c r="T714" s="63"/>
      <c r="U714" s="63"/>
      <c r="V714" s="63"/>
      <c r="W714" s="63"/>
      <c r="X714" s="63"/>
      <c r="Y714" s="63"/>
      <c r="Z714" s="63"/>
    </row>
    <row r="715" ht="15.75" customHeight="1">
      <c r="A715" s="63"/>
      <c r="B715" s="63"/>
      <c r="C715" s="63"/>
      <c r="E715" s="63"/>
      <c r="F715" s="63"/>
      <c r="G715" s="63"/>
      <c r="H715" s="63"/>
      <c r="I715" s="63"/>
      <c r="J715" s="63"/>
      <c r="L715" s="63"/>
      <c r="M715" s="63"/>
      <c r="N715" s="63"/>
      <c r="O715" s="63"/>
      <c r="P715" s="63"/>
      <c r="Q715" s="63"/>
      <c r="R715" s="63"/>
      <c r="S715" s="63"/>
      <c r="T715" s="63"/>
      <c r="U715" s="63"/>
      <c r="V715" s="63"/>
      <c r="W715" s="63"/>
      <c r="X715" s="63"/>
      <c r="Y715" s="63"/>
      <c r="Z715" s="63"/>
    </row>
    <row r="716" ht="15.75" customHeight="1">
      <c r="A716" s="63"/>
      <c r="B716" s="63"/>
      <c r="C716" s="63"/>
      <c r="E716" s="63"/>
      <c r="F716" s="63"/>
      <c r="G716" s="63"/>
      <c r="H716" s="63"/>
      <c r="I716" s="63"/>
      <c r="J716" s="63"/>
      <c r="L716" s="63"/>
      <c r="M716" s="63"/>
      <c r="N716" s="63"/>
      <c r="O716" s="63"/>
      <c r="P716" s="63"/>
      <c r="Q716" s="63"/>
      <c r="R716" s="63"/>
      <c r="S716" s="63"/>
      <c r="T716" s="63"/>
      <c r="U716" s="63"/>
      <c r="V716" s="63"/>
      <c r="W716" s="63"/>
      <c r="X716" s="63"/>
      <c r="Y716" s="63"/>
      <c r="Z716" s="63"/>
    </row>
    <row r="717" ht="15.75" customHeight="1">
      <c r="A717" s="63"/>
      <c r="B717" s="63"/>
      <c r="C717" s="63"/>
      <c r="E717" s="63"/>
      <c r="F717" s="63"/>
      <c r="G717" s="63"/>
      <c r="H717" s="63"/>
      <c r="I717" s="63"/>
      <c r="J717" s="63"/>
      <c r="L717" s="63"/>
      <c r="M717" s="63"/>
      <c r="N717" s="63"/>
      <c r="O717" s="63"/>
      <c r="P717" s="63"/>
      <c r="Q717" s="63"/>
      <c r="R717" s="63"/>
      <c r="S717" s="63"/>
      <c r="T717" s="63"/>
      <c r="U717" s="63"/>
      <c r="V717" s="63"/>
      <c r="W717" s="63"/>
      <c r="X717" s="63"/>
      <c r="Y717" s="63"/>
      <c r="Z717" s="63"/>
    </row>
    <row r="718" ht="15.75" customHeight="1">
      <c r="A718" s="63"/>
      <c r="B718" s="63"/>
      <c r="C718" s="63"/>
      <c r="E718" s="63"/>
      <c r="F718" s="63"/>
      <c r="G718" s="63"/>
      <c r="H718" s="63"/>
      <c r="I718" s="63"/>
      <c r="J718" s="63"/>
      <c r="L718" s="63"/>
      <c r="M718" s="63"/>
      <c r="N718" s="63"/>
      <c r="O718" s="63"/>
      <c r="P718" s="63"/>
      <c r="Q718" s="63"/>
      <c r="R718" s="63"/>
      <c r="S718" s="63"/>
      <c r="T718" s="63"/>
      <c r="U718" s="63"/>
      <c r="V718" s="63"/>
      <c r="W718" s="63"/>
      <c r="X718" s="63"/>
      <c r="Y718" s="63"/>
      <c r="Z718" s="63"/>
    </row>
    <row r="719" ht="15.75" customHeight="1">
      <c r="A719" s="63"/>
      <c r="B719" s="63"/>
      <c r="C719" s="63"/>
      <c r="E719" s="63"/>
      <c r="F719" s="63"/>
      <c r="G719" s="63"/>
      <c r="H719" s="63"/>
      <c r="I719" s="63"/>
      <c r="J719" s="63"/>
      <c r="L719" s="63"/>
      <c r="M719" s="63"/>
      <c r="N719" s="63"/>
      <c r="O719" s="63"/>
      <c r="P719" s="63"/>
      <c r="Q719" s="63"/>
      <c r="R719" s="63"/>
      <c r="S719" s="63"/>
      <c r="T719" s="63"/>
      <c r="U719" s="63"/>
      <c r="V719" s="63"/>
      <c r="W719" s="63"/>
      <c r="X719" s="63"/>
      <c r="Y719" s="63"/>
      <c r="Z719" s="63"/>
    </row>
    <row r="720" ht="15.75" customHeight="1">
      <c r="A720" s="63"/>
      <c r="B720" s="63"/>
      <c r="C720" s="63"/>
      <c r="E720" s="63"/>
      <c r="F720" s="63"/>
      <c r="G720" s="63"/>
      <c r="H720" s="63"/>
      <c r="I720" s="63"/>
      <c r="J720" s="63"/>
      <c r="L720" s="63"/>
      <c r="M720" s="63"/>
      <c r="N720" s="63"/>
      <c r="O720" s="63"/>
      <c r="P720" s="63"/>
      <c r="Q720" s="63"/>
      <c r="R720" s="63"/>
      <c r="S720" s="63"/>
      <c r="T720" s="63"/>
      <c r="U720" s="63"/>
      <c r="V720" s="63"/>
      <c r="W720" s="63"/>
      <c r="X720" s="63"/>
      <c r="Y720" s="63"/>
      <c r="Z720" s="63"/>
    </row>
    <row r="721" ht="15.75" customHeight="1">
      <c r="A721" s="63"/>
      <c r="B721" s="63"/>
      <c r="C721" s="63"/>
      <c r="E721" s="63"/>
      <c r="F721" s="63"/>
      <c r="G721" s="63"/>
      <c r="H721" s="63"/>
      <c r="I721" s="63"/>
      <c r="J721" s="63"/>
      <c r="L721" s="63"/>
      <c r="M721" s="63"/>
      <c r="N721" s="63"/>
      <c r="O721" s="63"/>
      <c r="P721" s="63"/>
      <c r="Q721" s="63"/>
      <c r="R721" s="63"/>
      <c r="S721" s="63"/>
      <c r="T721" s="63"/>
      <c r="U721" s="63"/>
      <c r="V721" s="63"/>
      <c r="W721" s="63"/>
      <c r="X721" s="63"/>
      <c r="Y721" s="63"/>
      <c r="Z721" s="63"/>
    </row>
    <row r="722" ht="15.75" customHeight="1">
      <c r="A722" s="63"/>
      <c r="B722" s="63"/>
      <c r="C722" s="63"/>
      <c r="E722" s="63"/>
      <c r="F722" s="63"/>
      <c r="G722" s="63"/>
      <c r="H722" s="63"/>
      <c r="I722" s="63"/>
      <c r="J722" s="63"/>
      <c r="L722" s="63"/>
      <c r="M722" s="63"/>
      <c r="N722" s="63"/>
      <c r="O722" s="63"/>
      <c r="P722" s="63"/>
      <c r="Q722" s="63"/>
      <c r="R722" s="63"/>
      <c r="S722" s="63"/>
      <c r="T722" s="63"/>
      <c r="U722" s="63"/>
      <c r="V722" s="63"/>
      <c r="W722" s="63"/>
      <c r="X722" s="63"/>
      <c r="Y722" s="63"/>
      <c r="Z722" s="63"/>
    </row>
    <row r="723" ht="15.75" customHeight="1">
      <c r="A723" s="63"/>
      <c r="B723" s="63"/>
      <c r="C723" s="63"/>
      <c r="E723" s="63"/>
      <c r="F723" s="63"/>
      <c r="G723" s="63"/>
      <c r="H723" s="63"/>
      <c r="I723" s="63"/>
      <c r="J723" s="63"/>
      <c r="L723" s="63"/>
      <c r="M723" s="63"/>
      <c r="N723" s="63"/>
      <c r="O723" s="63"/>
      <c r="P723" s="63"/>
      <c r="Q723" s="63"/>
      <c r="R723" s="63"/>
      <c r="S723" s="63"/>
      <c r="T723" s="63"/>
      <c r="U723" s="63"/>
      <c r="V723" s="63"/>
      <c r="W723" s="63"/>
      <c r="X723" s="63"/>
      <c r="Y723" s="63"/>
      <c r="Z723" s="63"/>
    </row>
    <row r="724" ht="15.75" customHeight="1">
      <c r="A724" s="63"/>
      <c r="B724" s="63"/>
      <c r="C724" s="63"/>
      <c r="E724" s="63"/>
      <c r="F724" s="63"/>
      <c r="G724" s="63"/>
      <c r="H724" s="63"/>
      <c r="I724" s="63"/>
      <c r="J724" s="63"/>
      <c r="L724" s="63"/>
      <c r="M724" s="63"/>
      <c r="N724" s="63"/>
      <c r="O724" s="63"/>
      <c r="P724" s="63"/>
      <c r="Q724" s="63"/>
      <c r="R724" s="63"/>
      <c r="S724" s="63"/>
      <c r="T724" s="63"/>
      <c r="U724" s="63"/>
      <c r="V724" s="63"/>
      <c r="W724" s="63"/>
      <c r="X724" s="63"/>
      <c r="Y724" s="63"/>
      <c r="Z724" s="63"/>
    </row>
    <row r="725" ht="15.75" customHeight="1">
      <c r="A725" s="63"/>
      <c r="B725" s="63"/>
      <c r="C725" s="63"/>
      <c r="E725" s="63"/>
      <c r="F725" s="63"/>
      <c r="G725" s="63"/>
      <c r="H725" s="63"/>
      <c r="I725" s="63"/>
      <c r="J725" s="63"/>
      <c r="L725" s="63"/>
      <c r="M725" s="63"/>
      <c r="N725" s="63"/>
      <c r="O725" s="63"/>
      <c r="P725" s="63"/>
      <c r="Q725" s="63"/>
      <c r="R725" s="63"/>
      <c r="S725" s="63"/>
      <c r="T725" s="63"/>
      <c r="U725" s="63"/>
      <c r="V725" s="63"/>
      <c r="W725" s="63"/>
      <c r="X725" s="63"/>
      <c r="Y725" s="63"/>
      <c r="Z725" s="63"/>
    </row>
    <row r="726" ht="15.75" customHeight="1">
      <c r="A726" s="63"/>
      <c r="B726" s="63"/>
      <c r="C726" s="63"/>
      <c r="E726" s="63"/>
      <c r="F726" s="63"/>
      <c r="G726" s="63"/>
      <c r="H726" s="63"/>
      <c r="I726" s="63"/>
      <c r="J726" s="63"/>
      <c r="L726" s="63"/>
      <c r="M726" s="63"/>
      <c r="N726" s="63"/>
      <c r="O726" s="63"/>
      <c r="P726" s="63"/>
      <c r="Q726" s="63"/>
      <c r="R726" s="63"/>
      <c r="S726" s="63"/>
      <c r="T726" s="63"/>
      <c r="U726" s="63"/>
      <c r="V726" s="63"/>
      <c r="W726" s="63"/>
      <c r="X726" s="63"/>
      <c r="Y726" s="63"/>
      <c r="Z726" s="63"/>
    </row>
    <row r="727" ht="15.75" customHeight="1">
      <c r="A727" s="63"/>
      <c r="B727" s="63"/>
      <c r="C727" s="63"/>
      <c r="E727" s="63"/>
      <c r="F727" s="63"/>
      <c r="G727" s="63"/>
      <c r="H727" s="63"/>
      <c r="I727" s="63"/>
      <c r="J727" s="63"/>
      <c r="L727" s="63"/>
      <c r="M727" s="63"/>
      <c r="N727" s="63"/>
      <c r="O727" s="63"/>
      <c r="P727" s="63"/>
      <c r="Q727" s="63"/>
      <c r="R727" s="63"/>
      <c r="S727" s="63"/>
      <c r="T727" s="63"/>
      <c r="U727" s="63"/>
      <c r="V727" s="63"/>
      <c r="W727" s="63"/>
      <c r="X727" s="63"/>
      <c r="Y727" s="63"/>
      <c r="Z727" s="63"/>
    </row>
    <row r="728" ht="15.75" customHeight="1">
      <c r="A728" s="63"/>
      <c r="B728" s="63"/>
      <c r="C728" s="63"/>
      <c r="E728" s="63"/>
      <c r="F728" s="63"/>
      <c r="G728" s="63"/>
      <c r="H728" s="63"/>
      <c r="I728" s="63"/>
      <c r="J728" s="63"/>
      <c r="L728" s="63"/>
      <c r="M728" s="63"/>
      <c r="N728" s="63"/>
      <c r="O728" s="63"/>
      <c r="P728" s="63"/>
      <c r="Q728" s="63"/>
      <c r="R728" s="63"/>
      <c r="S728" s="63"/>
      <c r="T728" s="63"/>
      <c r="U728" s="63"/>
      <c r="V728" s="63"/>
      <c r="W728" s="63"/>
      <c r="X728" s="63"/>
      <c r="Y728" s="63"/>
      <c r="Z728" s="63"/>
    </row>
    <row r="729" ht="15.75" customHeight="1">
      <c r="A729" s="63"/>
      <c r="B729" s="63"/>
      <c r="C729" s="63"/>
      <c r="E729" s="63"/>
      <c r="F729" s="63"/>
      <c r="G729" s="63"/>
      <c r="H729" s="63"/>
      <c r="I729" s="63"/>
      <c r="J729" s="63"/>
      <c r="L729" s="63"/>
      <c r="M729" s="63"/>
      <c r="N729" s="63"/>
      <c r="O729" s="63"/>
      <c r="P729" s="63"/>
      <c r="Q729" s="63"/>
      <c r="R729" s="63"/>
      <c r="S729" s="63"/>
      <c r="T729" s="63"/>
      <c r="U729" s="63"/>
      <c r="V729" s="63"/>
      <c r="W729" s="63"/>
      <c r="X729" s="63"/>
      <c r="Y729" s="63"/>
      <c r="Z729" s="63"/>
    </row>
    <row r="730" ht="15.75" customHeight="1">
      <c r="A730" s="63"/>
      <c r="B730" s="63"/>
      <c r="C730" s="63"/>
      <c r="E730" s="63"/>
      <c r="F730" s="63"/>
      <c r="G730" s="63"/>
      <c r="H730" s="63"/>
      <c r="I730" s="63"/>
      <c r="J730" s="63"/>
      <c r="L730" s="63"/>
      <c r="M730" s="63"/>
      <c r="N730" s="63"/>
      <c r="O730" s="63"/>
      <c r="P730" s="63"/>
      <c r="Q730" s="63"/>
      <c r="R730" s="63"/>
      <c r="S730" s="63"/>
      <c r="T730" s="63"/>
      <c r="U730" s="63"/>
      <c r="V730" s="63"/>
      <c r="W730" s="63"/>
      <c r="X730" s="63"/>
      <c r="Y730" s="63"/>
      <c r="Z730" s="63"/>
    </row>
    <row r="731" ht="15.75" customHeight="1">
      <c r="A731" s="63"/>
      <c r="B731" s="63"/>
      <c r="C731" s="63"/>
      <c r="E731" s="63"/>
      <c r="F731" s="63"/>
      <c r="G731" s="63"/>
      <c r="H731" s="63"/>
      <c r="I731" s="63"/>
      <c r="J731" s="63"/>
      <c r="L731" s="63"/>
      <c r="M731" s="63"/>
      <c r="N731" s="63"/>
      <c r="O731" s="63"/>
      <c r="P731" s="63"/>
      <c r="Q731" s="63"/>
      <c r="R731" s="63"/>
      <c r="S731" s="63"/>
      <c r="T731" s="63"/>
      <c r="U731" s="63"/>
      <c r="V731" s="63"/>
      <c r="W731" s="63"/>
      <c r="X731" s="63"/>
      <c r="Y731" s="63"/>
      <c r="Z731" s="63"/>
    </row>
    <row r="732" ht="15.75" customHeight="1">
      <c r="A732" s="63"/>
      <c r="B732" s="63"/>
      <c r="C732" s="63"/>
      <c r="E732" s="63"/>
      <c r="F732" s="63"/>
      <c r="G732" s="63"/>
      <c r="H732" s="63"/>
      <c r="I732" s="63"/>
      <c r="J732" s="63"/>
      <c r="L732" s="63"/>
      <c r="M732" s="63"/>
      <c r="N732" s="63"/>
      <c r="O732" s="63"/>
      <c r="P732" s="63"/>
      <c r="Q732" s="63"/>
      <c r="R732" s="63"/>
      <c r="S732" s="63"/>
      <c r="T732" s="63"/>
      <c r="U732" s="63"/>
      <c r="V732" s="63"/>
      <c r="W732" s="63"/>
      <c r="X732" s="63"/>
      <c r="Y732" s="63"/>
      <c r="Z732" s="63"/>
    </row>
    <row r="733" ht="15.75" customHeight="1">
      <c r="A733" s="63"/>
      <c r="B733" s="63"/>
      <c r="C733" s="63"/>
      <c r="E733" s="63"/>
      <c r="F733" s="63"/>
      <c r="G733" s="63"/>
      <c r="H733" s="63"/>
      <c r="I733" s="63"/>
      <c r="J733" s="63"/>
      <c r="L733" s="63"/>
      <c r="M733" s="63"/>
      <c r="N733" s="63"/>
      <c r="O733" s="63"/>
      <c r="P733" s="63"/>
      <c r="Q733" s="63"/>
      <c r="R733" s="63"/>
      <c r="S733" s="63"/>
      <c r="T733" s="63"/>
      <c r="U733" s="63"/>
      <c r="V733" s="63"/>
      <c r="W733" s="63"/>
      <c r="X733" s="63"/>
      <c r="Y733" s="63"/>
      <c r="Z733" s="63"/>
    </row>
    <row r="734" ht="15.75" customHeight="1">
      <c r="A734" s="63"/>
      <c r="B734" s="63"/>
      <c r="C734" s="63"/>
      <c r="E734" s="63"/>
      <c r="F734" s="63"/>
      <c r="G734" s="63"/>
      <c r="H734" s="63"/>
      <c r="I734" s="63"/>
      <c r="J734" s="63"/>
      <c r="L734" s="63"/>
      <c r="M734" s="63"/>
      <c r="N734" s="63"/>
      <c r="O734" s="63"/>
      <c r="P734" s="63"/>
      <c r="Q734" s="63"/>
      <c r="R734" s="63"/>
      <c r="S734" s="63"/>
      <c r="T734" s="63"/>
      <c r="U734" s="63"/>
      <c r="V734" s="63"/>
      <c r="W734" s="63"/>
      <c r="X734" s="63"/>
      <c r="Y734" s="63"/>
      <c r="Z734" s="63"/>
    </row>
    <row r="735" ht="15.75" customHeight="1">
      <c r="A735" s="63"/>
      <c r="B735" s="63"/>
      <c r="C735" s="63"/>
      <c r="E735" s="63"/>
      <c r="F735" s="63"/>
      <c r="G735" s="63"/>
      <c r="H735" s="63"/>
      <c r="I735" s="63"/>
      <c r="J735" s="63"/>
      <c r="L735" s="63"/>
      <c r="M735" s="63"/>
      <c r="N735" s="63"/>
      <c r="O735" s="63"/>
      <c r="P735" s="63"/>
      <c r="Q735" s="63"/>
      <c r="R735" s="63"/>
      <c r="S735" s="63"/>
      <c r="T735" s="63"/>
      <c r="U735" s="63"/>
      <c r="V735" s="63"/>
      <c r="W735" s="63"/>
      <c r="X735" s="63"/>
      <c r="Y735" s="63"/>
      <c r="Z735" s="63"/>
    </row>
    <row r="736" ht="15.75" customHeight="1">
      <c r="A736" s="63"/>
      <c r="B736" s="63"/>
      <c r="C736" s="63"/>
      <c r="E736" s="63"/>
      <c r="F736" s="63"/>
      <c r="G736" s="63"/>
      <c r="H736" s="63"/>
      <c r="I736" s="63"/>
      <c r="J736" s="63"/>
      <c r="L736" s="63"/>
      <c r="M736" s="63"/>
      <c r="N736" s="63"/>
      <c r="O736" s="63"/>
      <c r="P736" s="63"/>
      <c r="Q736" s="63"/>
      <c r="R736" s="63"/>
      <c r="S736" s="63"/>
      <c r="T736" s="63"/>
      <c r="U736" s="63"/>
      <c r="V736" s="63"/>
      <c r="W736" s="63"/>
      <c r="X736" s="63"/>
      <c r="Y736" s="63"/>
      <c r="Z736" s="63"/>
    </row>
    <row r="737" ht="15.75" customHeight="1">
      <c r="A737" s="63"/>
      <c r="B737" s="63"/>
      <c r="C737" s="63"/>
      <c r="E737" s="63"/>
      <c r="F737" s="63"/>
      <c r="G737" s="63"/>
      <c r="H737" s="63"/>
      <c r="I737" s="63"/>
      <c r="J737" s="63"/>
      <c r="L737" s="63"/>
      <c r="M737" s="63"/>
      <c r="N737" s="63"/>
      <c r="O737" s="63"/>
      <c r="P737" s="63"/>
      <c r="Q737" s="63"/>
      <c r="R737" s="63"/>
      <c r="S737" s="63"/>
      <c r="T737" s="63"/>
      <c r="U737" s="63"/>
      <c r="V737" s="63"/>
      <c r="W737" s="63"/>
      <c r="X737" s="63"/>
      <c r="Y737" s="63"/>
      <c r="Z737" s="63"/>
    </row>
    <row r="738" ht="15.75" customHeight="1">
      <c r="A738" s="63"/>
      <c r="B738" s="63"/>
      <c r="C738" s="63"/>
      <c r="E738" s="63"/>
      <c r="F738" s="63"/>
      <c r="G738" s="63"/>
      <c r="H738" s="63"/>
      <c r="I738" s="63"/>
      <c r="J738" s="63"/>
      <c r="L738" s="63"/>
      <c r="M738" s="63"/>
      <c r="N738" s="63"/>
      <c r="O738" s="63"/>
      <c r="P738" s="63"/>
      <c r="Q738" s="63"/>
      <c r="R738" s="63"/>
      <c r="S738" s="63"/>
      <c r="T738" s="63"/>
      <c r="U738" s="63"/>
      <c r="V738" s="63"/>
      <c r="W738" s="63"/>
      <c r="X738" s="63"/>
      <c r="Y738" s="63"/>
      <c r="Z738" s="63"/>
    </row>
    <row r="739" ht="15.75" customHeight="1">
      <c r="A739" s="63"/>
      <c r="B739" s="63"/>
      <c r="C739" s="63"/>
      <c r="E739" s="63"/>
      <c r="F739" s="63"/>
      <c r="G739" s="63"/>
      <c r="H739" s="63"/>
      <c r="I739" s="63"/>
      <c r="J739" s="63"/>
      <c r="L739" s="63"/>
      <c r="M739" s="63"/>
      <c r="N739" s="63"/>
      <c r="O739" s="63"/>
      <c r="P739" s="63"/>
      <c r="Q739" s="63"/>
      <c r="R739" s="63"/>
      <c r="S739" s="63"/>
      <c r="T739" s="63"/>
      <c r="U739" s="63"/>
      <c r="V739" s="63"/>
      <c r="W739" s="63"/>
      <c r="X739" s="63"/>
      <c r="Y739" s="63"/>
      <c r="Z739" s="63"/>
    </row>
    <row r="740" ht="15.75" customHeight="1">
      <c r="A740" s="63"/>
      <c r="B740" s="63"/>
      <c r="C740" s="63"/>
      <c r="E740" s="63"/>
      <c r="F740" s="63"/>
      <c r="G740" s="63"/>
      <c r="H740" s="63"/>
      <c r="I740" s="63"/>
      <c r="J740" s="63"/>
      <c r="L740" s="63"/>
      <c r="M740" s="63"/>
      <c r="N740" s="63"/>
      <c r="O740" s="63"/>
      <c r="P740" s="63"/>
      <c r="Q740" s="63"/>
      <c r="R740" s="63"/>
      <c r="S740" s="63"/>
      <c r="T740" s="63"/>
      <c r="U740" s="63"/>
      <c r="V740" s="63"/>
      <c r="W740" s="63"/>
      <c r="X740" s="63"/>
      <c r="Y740" s="63"/>
      <c r="Z740" s="63"/>
    </row>
    <row r="741" ht="15.75" customHeight="1">
      <c r="A741" s="63"/>
      <c r="B741" s="63"/>
      <c r="C741" s="63"/>
      <c r="E741" s="63"/>
      <c r="F741" s="63"/>
      <c r="G741" s="63"/>
      <c r="H741" s="63"/>
      <c r="I741" s="63"/>
      <c r="J741" s="63"/>
      <c r="L741" s="63"/>
      <c r="M741" s="63"/>
      <c r="N741" s="63"/>
      <c r="O741" s="63"/>
      <c r="P741" s="63"/>
      <c r="Q741" s="63"/>
      <c r="R741" s="63"/>
      <c r="S741" s="63"/>
      <c r="T741" s="63"/>
      <c r="U741" s="63"/>
      <c r="V741" s="63"/>
      <c r="W741" s="63"/>
      <c r="X741" s="63"/>
      <c r="Y741" s="63"/>
      <c r="Z741" s="63"/>
    </row>
    <row r="742" ht="15.75" customHeight="1">
      <c r="A742" s="63"/>
      <c r="B742" s="63"/>
      <c r="C742" s="63"/>
      <c r="E742" s="63"/>
      <c r="F742" s="63"/>
      <c r="G742" s="63"/>
      <c r="H742" s="63"/>
      <c r="I742" s="63"/>
      <c r="J742" s="63"/>
      <c r="L742" s="63"/>
      <c r="M742" s="63"/>
      <c r="N742" s="63"/>
      <c r="O742" s="63"/>
      <c r="P742" s="63"/>
      <c r="Q742" s="63"/>
      <c r="R742" s="63"/>
      <c r="S742" s="63"/>
      <c r="T742" s="63"/>
      <c r="U742" s="63"/>
      <c r="V742" s="63"/>
      <c r="W742" s="63"/>
      <c r="X742" s="63"/>
      <c r="Y742" s="63"/>
      <c r="Z742" s="63"/>
    </row>
    <row r="743" ht="15.75" customHeight="1">
      <c r="A743" s="63"/>
      <c r="B743" s="63"/>
      <c r="C743" s="63"/>
      <c r="E743" s="63"/>
      <c r="F743" s="63"/>
      <c r="G743" s="63"/>
      <c r="H743" s="63"/>
      <c r="I743" s="63"/>
      <c r="J743" s="63"/>
      <c r="L743" s="63"/>
      <c r="M743" s="63"/>
      <c r="N743" s="63"/>
      <c r="O743" s="63"/>
      <c r="P743" s="63"/>
      <c r="Q743" s="63"/>
      <c r="R743" s="63"/>
      <c r="S743" s="63"/>
      <c r="T743" s="63"/>
      <c r="U743" s="63"/>
      <c r="V743" s="63"/>
      <c r="W743" s="63"/>
      <c r="X743" s="63"/>
      <c r="Y743" s="63"/>
      <c r="Z743" s="63"/>
    </row>
    <row r="744" ht="15.75" customHeight="1">
      <c r="A744" s="63"/>
      <c r="B744" s="63"/>
      <c r="C744" s="63"/>
      <c r="E744" s="63"/>
      <c r="F744" s="63"/>
      <c r="G744" s="63"/>
      <c r="H744" s="63"/>
      <c r="I744" s="63"/>
      <c r="J744" s="63"/>
      <c r="L744" s="63"/>
      <c r="M744" s="63"/>
      <c r="N744" s="63"/>
      <c r="O744" s="63"/>
      <c r="P744" s="63"/>
      <c r="Q744" s="63"/>
      <c r="R744" s="63"/>
      <c r="S744" s="63"/>
      <c r="T744" s="63"/>
      <c r="U744" s="63"/>
      <c r="V744" s="63"/>
      <c r="W744" s="63"/>
      <c r="X744" s="63"/>
      <c r="Y744" s="63"/>
      <c r="Z744" s="63"/>
    </row>
    <row r="745" ht="15.75" customHeight="1">
      <c r="A745" s="63"/>
      <c r="B745" s="63"/>
      <c r="C745" s="63"/>
      <c r="E745" s="63"/>
      <c r="F745" s="63"/>
      <c r="G745" s="63"/>
      <c r="H745" s="63"/>
      <c r="I745" s="63"/>
      <c r="J745" s="63"/>
      <c r="L745" s="63"/>
      <c r="M745" s="63"/>
      <c r="N745" s="63"/>
      <c r="O745" s="63"/>
      <c r="P745" s="63"/>
      <c r="Q745" s="63"/>
      <c r="R745" s="63"/>
      <c r="S745" s="63"/>
      <c r="T745" s="63"/>
      <c r="U745" s="63"/>
      <c r="V745" s="63"/>
      <c r="W745" s="63"/>
      <c r="X745" s="63"/>
      <c r="Y745" s="63"/>
      <c r="Z745" s="63"/>
    </row>
    <row r="746" ht="15.75" customHeight="1">
      <c r="A746" s="63"/>
      <c r="B746" s="63"/>
      <c r="C746" s="63"/>
      <c r="E746" s="63"/>
      <c r="F746" s="63"/>
      <c r="G746" s="63"/>
      <c r="H746" s="63"/>
      <c r="I746" s="63"/>
      <c r="J746" s="63"/>
      <c r="L746" s="63"/>
      <c r="M746" s="63"/>
      <c r="N746" s="63"/>
      <c r="O746" s="63"/>
      <c r="P746" s="63"/>
      <c r="Q746" s="63"/>
      <c r="R746" s="63"/>
      <c r="S746" s="63"/>
      <c r="T746" s="63"/>
      <c r="U746" s="63"/>
      <c r="V746" s="63"/>
      <c r="W746" s="63"/>
      <c r="X746" s="63"/>
      <c r="Y746" s="63"/>
      <c r="Z746" s="63"/>
    </row>
    <row r="747" ht="15.75" customHeight="1">
      <c r="A747" s="63"/>
      <c r="B747" s="63"/>
      <c r="C747" s="63"/>
      <c r="E747" s="63"/>
      <c r="F747" s="63"/>
      <c r="G747" s="63"/>
      <c r="H747" s="63"/>
      <c r="I747" s="63"/>
      <c r="J747" s="63"/>
      <c r="L747" s="63"/>
      <c r="M747" s="63"/>
      <c r="N747" s="63"/>
      <c r="O747" s="63"/>
      <c r="P747" s="63"/>
      <c r="Q747" s="63"/>
      <c r="R747" s="63"/>
      <c r="S747" s="63"/>
      <c r="T747" s="63"/>
      <c r="U747" s="63"/>
      <c r="V747" s="63"/>
      <c r="W747" s="63"/>
      <c r="X747" s="63"/>
      <c r="Y747" s="63"/>
      <c r="Z747" s="63"/>
    </row>
    <row r="748" ht="15.75" customHeight="1">
      <c r="A748" s="63"/>
      <c r="B748" s="63"/>
      <c r="C748" s="63"/>
      <c r="E748" s="63"/>
      <c r="F748" s="63"/>
      <c r="G748" s="63"/>
      <c r="H748" s="63"/>
      <c r="I748" s="63"/>
      <c r="J748" s="63"/>
      <c r="L748" s="63"/>
      <c r="M748" s="63"/>
      <c r="N748" s="63"/>
      <c r="O748" s="63"/>
      <c r="P748" s="63"/>
      <c r="Q748" s="63"/>
      <c r="R748" s="63"/>
      <c r="S748" s="63"/>
      <c r="T748" s="63"/>
      <c r="U748" s="63"/>
      <c r="V748" s="63"/>
      <c r="W748" s="63"/>
      <c r="X748" s="63"/>
      <c r="Y748" s="63"/>
      <c r="Z748" s="63"/>
    </row>
    <row r="749" ht="15.75" customHeight="1">
      <c r="A749" s="63"/>
      <c r="B749" s="63"/>
      <c r="C749" s="63"/>
      <c r="E749" s="63"/>
      <c r="F749" s="63"/>
      <c r="G749" s="63"/>
      <c r="H749" s="63"/>
      <c r="I749" s="63"/>
      <c r="J749" s="63"/>
      <c r="L749" s="63"/>
      <c r="M749" s="63"/>
      <c r="N749" s="63"/>
      <c r="O749" s="63"/>
      <c r="P749" s="63"/>
      <c r="Q749" s="63"/>
      <c r="R749" s="63"/>
      <c r="S749" s="63"/>
      <c r="T749" s="63"/>
      <c r="U749" s="63"/>
      <c r="V749" s="63"/>
      <c r="W749" s="63"/>
      <c r="X749" s="63"/>
      <c r="Y749" s="63"/>
      <c r="Z749" s="63"/>
    </row>
    <row r="750" ht="15.75" customHeight="1">
      <c r="A750" s="63"/>
      <c r="B750" s="63"/>
      <c r="C750" s="63"/>
      <c r="E750" s="63"/>
      <c r="F750" s="63"/>
      <c r="G750" s="63"/>
      <c r="H750" s="63"/>
      <c r="I750" s="63"/>
      <c r="J750" s="63"/>
      <c r="L750" s="63"/>
      <c r="M750" s="63"/>
      <c r="N750" s="63"/>
      <c r="O750" s="63"/>
      <c r="P750" s="63"/>
      <c r="Q750" s="63"/>
      <c r="R750" s="63"/>
      <c r="S750" s="63"/>
      <c r="T750" s="63"/>
      <c r="U750" s="63"/>
      <c r="V750" s="63"/>
      <c r="W750" s="63"/>
      <c r="X750" s="63"/>
      <c r="Y750" s="63"/>
      <c r="Z750" s="63"/>
    </row>
    <row r="751" ht="15.75" customHeight="1">
      <c r="A751" s="63"/>
      <c r="B751" s="63"/>
      <c r="C751" s="63"/>
      <c r="E751" s="63"/>
      <c r="F751" s="63"/>
      <c r="G751" s="63"/>
      <c r="H751" s="63"/>
      <c r="I751" s="63"/>
      <c r="J751" s="63"/>
      <c r="L751" s="63"/>
      <c r="M751" s="63"/>
      <c r="N751" s="63"/>
      <c r="O751" s="63"/>
      <c r="P751" s="63"/>
      <c r="Q751" s="63"/>
      <c r="R751" s="63"/>
      <c r="S751" s="63"/>
      <c r="T751" s="63"/>
      <c r="U751" s="63"/>
      <c r="V751" s="63"/>
      <c r="W751" s="63"/>
      <c r="X751" s="63"/>
      <c r="Y751" s="63"/>
      <c r="Z751" s="63"/>
    </row>
    <row r="752" ht="15.75" customHeight="1">
      <c r="A752" s="63"/>
      <c r="B752" s="63"/>
      <c r="C752" s="63"/>
      <c r="E752" s="63"/>
      <c r="F752" s="63"/>
      <c r="G752" s="63"/>
      <c r="H752" s="63"/>
      <c r="I752" s="63"/>
      <c r="J752" s="63"/>
      <c r="L752" s="63"/>
      <c r="M752" s="63"/>
      <c r="N752" s="63"/>
      <c r="O752" s="63"/>
      <c r="P752" s="63"/>
      <c r="Q752" s="63"/>
      <c r="R752" s="63"/>
      <c r="S752" s="63"/>
      <c r="T752" s="63"/>
      <c r="U752" s="63"/>
      <c r="V752" s="63"/>
      <c r="W752" s="63"/>
      <c r="X752" s="63"/>
      <c r="Y752" s="63"/>
      <c r="Z752" s="63"/>
    </row>
    <row r="753" ht="15.75" customHeight="1">
      <c r="A753" s="63"/>
      <c r="B753" s="63"/>
      <c r="C753" s="63"/>
      <c r="E753" s="63"/>
      <c r="F753" s="63"/>
      <c r="G753" s="63"/>
      <c r="H753" s="63"/>
      <c r="I753" s="63"/>
      <c r="J753" s="63"/>
      <c r="L753" s="63"/>
      <c r="M753" s="63"/>
      <c r="N753" s="63"/>
      <c r="O753" s="63"/>
      <c r="P753" s="63"/>
      <c r="Q753" s="63"/>
      <c r="R753" s="63"/>
      <c r="S753" s="63"/>
      <c r="T753" s="63"/>
      <c r="U753" s="63"/>
      <c r="V753" s="63"/>
      <c r="W753" s="63"/>
      <c r="X753" s="63"/>
      <c r="Y753" s="63"/>
      <c r="Z753" s="63"/>
    </row>
    <row r="754" ht="15.75" customHeight="1">
      <c r="A754" s="63"/>
      <c r="B754" s="63"/>
      <c r="C754" s="63"/>
      <c r="E754" s="63"/>
      <c r="F754" s="63"/>
      <c r="G754" s="63"/>
      <c r="H754" s="63"/>
      <c r="I754" s="63"/>
      <c r="J754" s="63"/>
      <c r="L754" s="63"/>
      <c r="M754" s="63"/>
      <c r="N754" s="63"/>
      <c r="O754" s="63"/>
      <c r="P754" s="63"/>
      <c r="Q754" s="63"/>
      <c r="R754" s="63"/>
      <c r="S754" s="63"/>
      <c r="T754" s="63"/>
      <c r="U754" s="63"/>
      <c r="V754" s="63"/>
      <c r="W754" s="63"/>
      <c r="X754" s="63"/>
      <c r="Y754" s="63"/>
      <c r="Z754" s="63"/>
    </row>
    <row r="755" ht="15.75" customHeight="1">
      <c r="A755" s="63"/>
      <c r="B755" s="63"/>
      <c r="C755" s="63"/>
      <c r="E755" s="63"/>
      <c r="F755" s="63"/>
      <c r="G755" s="63"/>
      <c r="H755" s="63"/>
      <c r="I755" s="63"/>
      <c r="J755" s="63"/>
      <c r="L755" s="63"/>
      <c r="M755" s="63"/>
      <c r="N755" s="63"/>
      <c r="O755" s="63"/>
      <c r="P755" s="63"/>
      <c r="Q755" s="63"/>
      <c r="R755" s="63"/>
      <c r="S755" s="63"/>
      <c r="T755" s="63"/>
      <c r="U755" s="63"/>
      <c r="V755" s="63"/>
      <c r="W755" s="63"/>
      <c r="X755" s="63"/>
      <c r="Y755" s="63"/>
      <c r="Z755" s="63"/>
    </row>
    <row r="756" ht="15.75" customHeight="1">
      <c r="A756" s="63"/>
      <c r="B756" s="63"/>
      <c r="C756" s="63"/>
      <c r="E756" s="63"/>
      <c r="F756" s="63"/>
      <c r="G756" s="63"/>
      <c r="H756" s="63"/>
      <c r="I756" s="63"/>
      <c r="J756" s="63"/>
      <c r="L756" s="63"/>
      <c r="M756" s="63"/>
      <c r="N756" s="63"/>
      <c r="O756" s="63"/>
      <c r="P756" s="63"/>
      <c r="Q756" s="63"/>
      <c r="R756" s="63"/>
      <c r="S756" s="63"/>
      <c r="T756" s="63"/>
      <c r="U756" s="63"/>
      <c r="V756" s="63"/>
      <c r="W756" s="63"/>
      <c r="X756" s="63"/>
      <c r="Y756" s="63"/>
      <c r="Z756" s="63"/>
    </row>
    <row r="757" ht="15.75" customHeight="1">
      <c r="A757" s="63"/>
      <c r="B757" s="63"/>
      <c r="C757" s="63"/>
      <c r="E757" s="63"/>
      <c r="F757" s="63"/>
      <c r="G757" s="63"/>
      <c r="H757" s="63"/>
      <c r="I757" s="63"/>
      <c r="J757" s="63"/>
      <c r="L757" s="63"/>
      <c r="M757" s="63"/>
      <c r="N757" s="63"/>
      <c r="O757" s="63"/>
      <c r="P757" s="63"/>
      <c r="Q757" s="63"/>
      <c r="R757" s="63"/>
      <c r="S757" s="63"/>
      <c r="T757" s="63"/>
      <c r="U757" s="63"/>
      <c r="V757" s="63"/>
      <c r="W757" s="63"/>
      <c r="X757" s="63"/>
      <c r="Y757" s="63"/>
      <c r="Z757" s="63"/>
    </row>
    <row r="758" ht="15.75" customHeight="1">
      <c r="A758" s="63"/>
      <c r="B758" s="63"/>
      <c r="C758" s="63"/>
      <c r="E758" s="63"/>
      <c r="F758" s="63"/>
      <c r="G758" s="63"/>
      <c r="H758" s="63"/>
      <c r="I758" s="63"/>
      <c r="J758" s="63"/>
      <c r="L758" s="63"/>
      <c r="M758" s="63"/>
      <c r="N758" s="63"/>
      <c r="O758" s="63"/>
      <c r="P758" s="63"/>
      <c r="Q758" s="63"/>
      <c r="R758" s="63"/>
      <c r="S758" s="63"/>
      <c r="T758" s="63"/>
      <c r="U758" s="63"/>
      <c r="V758" s="63"/>
      <c r="W758" s="63"/>
      <c r="X758" s="63"/>
      <c r="Y758" s="63"/>
      <c r="Z758" s="63"/>
    </row>
    <row r="759" ht="15.75" customHeight="1">
      <c r="A759" s="63"/>
      <c r="B759" s="63"/>
      <c r="C759" s="63"/>
      <c r="E759" s="63"/>
      <c r="F759" s="63"/>
      <c r="G759" s="63"/>
      <c r="H759" s="63"/>
      <c r="I759" s="63"/>
      <c r="J759" s="63"/>
      <c r="L759" s="63"/>
      <c r="M759" s="63"/>
      <c r="N759" s="63"/>
      <c r="O759" s="63"/>
      <c r="P759" s="63"/>
      <c r="Q759" s="63"/>
      <c r="R759" s="63"/>
      <c r="S759" s="63"/>
      <c r="T759" s="63"/>
      <c r="U759" s="63"/>
      <c r="V759" s="63"/>
      <c r="W759" s="63"/>
      <c r="X759" s="63"/>
      <c r="Y759" s="63"/>
      <c r="Z759" s="63"/>
    </row>
    <row r="760" ht="15.75" customHeight="1">
      <c r="A760" s="63"/>
      <c r="B760" s="63"/>
      <c r="C760" s="63"/>
      <c r="E760" s="63"/>
      <c r="F760" s="63"/>
      <c r="G760" s="63"/>
      <c r="H760" s="63"/>
      <c r="I760" s="63"/>
      <c r="J760" s="63"/>
      <c r="L760" s="63"/>
      <c r="M760" s="63"/>
      <c r="N760" s="63"/>
      <c r="O760" s="63"/>
      <c r="P760" s="63"/>
      <c r="Q760" s="63"/>
      <c r="R760" s="63"/>
      <c r="S760" s="63"/>
      <c r="T760" s="63"/>
      <c r="U760" s="63"/>
      <c r="V760" s="63"/>
      <c r="W760" s="63"/>
      <c r="X760" s="63"/>
      <c r="Y760" s="63"/>
      <c r="Z760" s="63"/>
    </row>
    <row r="761" ht="15.75" customHeight="1">
      <c r="A761" s="63"/>
      <c r="B761" s="63"/>
      <c r="C761" s="63"/>
      <c r="E761" s="63"/>
      <c r="F761" s="63"/>
      <c r="G761" s="63"/>
      <c r="H761" s="63"/>
      <c r="I761" s="63"/>
      <c r="J761" s="63"/>
      <c r="L761" s="63"/>
      <c r="M761" s="63"/>
      <c r="N761" s="63"/>
      <c r="O761" s="63"/>
      <c r="P761" s="63"/>
      <c r="Q761" s="63"/>
      <c r="R761" s="63"/>
      <c r="S761" s="63"/>
      <c r="T761" s="63"/>
      <c r="U761" s="63"/>
      <c r="V761" s="63"/>
      <c r="W761" s="63"/>
      <c r="X761" s="63"/>
      <c r="Y761" s="63"/>
      <c r="Z761" s="63"/>
    </row>
    <row r="762" ht="15.75" customHeight="1">
      <c r="A762" s="63"/>
      <c r="B762" s="63"/>
      <c r="C762" s="63"/>
      <c r="E762" s="63"/>
      <c r="F762" s="63"/>
      <c r="G762" s="63"/>
      <c r="H762" s="63"/>
      <c r="I762" s="63"/>
      <c r="J762" s="63"/>
      <c r="L762" s="63"/>
      <c r="M762" s="63"/>
      <c r="N762" s="63"/>
      <c r="O762" s="63"/>
      <c r="P762" s="63"/>
      <c r="Q762" s="63"/>
      <c r="R762" s="63"/>
      <c r="S762" s="63"/>
      <c r="T762" s="63"/>
      <c r="U762" s="63"/>
      <c r="V762" s="63"/>
      <c r="W762" s="63"/>
      <c r="X762" s="63"/>
      <c r="Y762" s="63"/>
      <c r="Z762" s="63"/>
    </row>
    <row r="763" ht="15.75" customHeight="1">
      <c r="A763" s="63"/>
      <c r="B763" s="63"/>
      <c r="C763" s="63"/>
      <c r="E763" s="63"/>
      <c r="F763" s="63"/>
      <c r="G763" s="63"/>
      <c r="H763" s="63"/>
      <c r="I763" s="63"/>
      <c r="J763" s="63"/>
      <c r="L763" s="63"/>
      <c r="M763" s="63"/>
      <c r="N763" s="63"/>
      <c r="O763" s="63"/>
      <c r="P763" s="63"/>
      <c r="Q763" s="63"/>
      <c r="R763" s="63"/>
      <c r="S763" s="63"/>
      <c r="T763" s="63"/>
      <c r="U763" s="63"/>
      <c r="V763" s="63"/>
      <c r="W763" s="63"/>
      <c r="X763" s="63"/>
      <c r="Y763" s="63"/>
      <c r="Z763" s="63"/>
    </row>
    <row r="764" ht="15.75" customHeight="1">
      <c r="A764" s="63"/>
      <c r="B764" s="63"/>
      <c r="C764" s="63"/>
      <c r="E764" s="63"/>
      <c r="F764" s="63"/>
      <c r="G764" s="63"/>
      <c r="H764" s="63"/>
      <c r="I764" s="63"/>
      <c r="J764" s="63"/>
      <c r="L764" s="63"/>
      <c r="M764" s="63"/>
      <c r="N764" s="63"/>
      <c r="O764" s="63"/>
      <c r="P764" s="63"/>
      <c r="Q764" s="63"/>
      <c r="R764" s="63"/>
      <c r="S764" s="63"/>
      <c r="T764" s="63"/>
      <c r="U764" s="63"/>
      <c r="V764" s="63"/>
      <c r="W764" s="63"/>
      <c r="X764" s="63"/>
      <c r="Y764" s="63"/>
      <c r="Z764" s="63"/>
    </row>
    <row r="765" ht="15.75" customHeight="1">
      <c r="A765" s="63"/>
      <c r="B765" s="63"/>
      <c r="C765" s="63"/>
      <c r="E765" s="63"/>
      <c r="F765" s="63"/>
      <c r="G765" s="63"/>
      <c r="H765" s="63"/>
      <c r="I765" s="63"/>
      <c r="J765" s="63"/>
      <c r="L765" s="63"/>
      <c r="M765" s="63"/>
      <c r="N765" s="63"/>
      <c r="O765" s="63"/>
      <c r="P765" s="63"/>
      <c r="Q765" s="63"/>
      <c r="R765" s="63"/>
      <c r="S765" s="63"/>
      <c r="T765" s="63"/>
      <c r="U765" s="63"/>
      <c r="V765" s="63"/>
      <c r="W765" s="63"/>
      <c r="X765" s="63"/>
      <c r="Y765" s="63"/>
      <c r="Z765" s="63"/>
    </row>
    <row r="766" ht="15.75" customHeight="1">
      <c r="A766" s="63"/>
      <c r="B766" s="63"/>
      <c r="C766" s="63"/>
      <c r="E766" s="63"/>
      <c r="F766" s="63"/>
      <c r="G766" s="63"/>
      <c r="H766" s="63"/>
      <c r="I766" s="63"/>
      <c r="J766" s="63"/>
      <c r="L766" s="63"/>
      <c r="M766" s="63"/>
      <c r="N766" s="63"/>
      <c r="O766" s="63"/>
      <c r="P766" s="63"/>
      <c r="Q766" s="63"/>
      <c r="R766" s="63"/>
      <c r="S766" s="63"/>
      <c r="T766" s="63"/>
      <c r="U766" s="63"/>
      <c r="V766" s="63"/>
      <c r="W766" s="63"/>
      <c r="X766" s="63"/>
      <c r="Y766" s="63"/>
      <c r="Z766" s="63"/>
    </row>
    <row r="767" ht="15.75" customHeight="1">
      <c r="A767" s="63"/>
      <c r="B767" s="63"/>
      <c r="C767" s="63"/>
      <c r="E767" s="63"/>
      <c r="F767" s="63"/>
      <c r="G767" s="63"/>
      <c r="H767" s="63"/>
      <c r="I767" s="63"/>
      <c r="J767" s="63"/>
      <c r="L767" s="63"/>
      <c r="M767" s="63"/>
      <c r="N767" s="63"/>
      <c r="O767" s="63"/>
      <c r="P767" s="63"/>
      <c r="Q767" s="63"/>
      <c r="R767" s="63"/>
      <c r="S767" s="63"/>
      <c r="T767" s="63"/>
      <c r="U767" s="63"/>
      <c r="V767" s="63"/>
      <c r="W767" s="63"/>
      <c r="X767" s="63"/>
      <c r="Y767" s="63"/>
      <c r="Z767" s="63"/>
    </row>
    <row r="768" ht="15.75" customHeight="1">
      <c r="A768" s="63"/>
      <c r="B768" s="63"/>
      <c r="C768" s="63"/>
      <c r="E768" s="63"/>
      <c r="F768" s="63"/>
      <c r="G768" s="63"/>
      <c r="H768" s="63"/>
      <c r="I768" s="63"/>
      <c r="J768" s="63"/>
      <c r="L768" s="63"/>
      <c r="M768" s="63"/>
      <c r="N768" s="63"/>
      <c r="O768" s="63"/>
      <c r="P768" s="63"/>
      <c r="Q768" s="63"/>
      <c r="R768" s="63"/>
      <c r="S768" s="63"/>
      <c r="T768" s="63"/>
      <c r="U768" s="63"/>
      <c r="V768" s="63"/>
      <c r="W768" s="63"/>
      <c r="X768" s="63"/>
      <c r="Y768" s="63"/>
      <c r="Z768" s="63"/>
    </row>
    <row r="769" ht="15.75" customHeight="1">
      <c r="A769" s="63"/>
      <c r="B769" s="63"/>
      <c r="C769" s="63"/>
      <c r="E769" s="63"/>
      <c r="F769" s="63"/>
      <c r="G769" s="63"/>
      <c r="H769" s="63"/>
      <c r="I769" s="63"/>
      <c r="J769" s="63"/>
      <c r="L769" s="63"/>
      <c r="M769" s="63"/>
      <c r="N769" s="63"/>
      <c r="O769" s="63"/>
      <c r="P769" s="63"/>
      <c r="Q769" s="63"/>
      <c r="R769" s="63"/>
      <c r="S769" s="63"/>
      <c r="T769" s="63"/>
      <c r="U769" s="63"/>
      <c r="V769" s="63"/>
      <c r="W769" s="63"/>
      <c r="X769" s="63"/>
      <c r="Y769" s="63"/>
      <c r="Z769" s="63"/>
    </row>
    <row r="770" ht="15.75" customHeight="1">
      <c r="A770" s="63"/>
      <c r="B770" s="63"/>
      <c r="C770" s="63"/>
      <c r="E770" s="63"/>
      <c r="F770" s="63"/>
      <c r="G770" s="63"/>
      <c r="H770" s="63"/>
      <c r="I770" s="63"/>
      <c r="J770" s="63"/>
      <c r="L770" s="63"/>
      <c r="M770" s="63"/>
      <c r="N770" s="63"/>
      <c r="O770" s="63"/>
      <c r="P770" s="63"/>
      <c r="Q770" s="63"/>
      <c r="R770" s="63"/>
      <c r="S770" s="63"/>
      <c r="T770" s="63"/>
      <c r="U770" s="63"/>
      <c r="V770" s="63"/>
      <c r="W770" s="63"/>
      <c r="X770" s="63"/>
      <c r="Y770" s="63"/>
      <c r="Z770" s="63"/>
    </row>
    <row r="771" ht="15.75" customHeight="1">
      <c r="A771" s="63"/>
      <c r="B771" s="63"/>
      <c r="C771" s="63"/>
      <c r="E771" s="63"/>
      <c r="F771" s="63"/>
      <c r="G771" s="63"/>
      <c r="H771" s="63"/>
      <c r="I771" s="63"/>
      <c r="J771" s="63"/>
      <c r="L771" s="63"/>
      <c r="M771" s="63"/>
      <c r="N771" s="63"/>
      <c r="O771" s="63"/>
      <c r="P771" s="63"/>
      <c r="Q771" s="63"/>
      <c r="R771" s="63"/>
      <c r="S771" s="63"/>
      <c r="T771" s="63"/>
      <c r="U771" s="63"/>
      <c r="V771" s="63"/>
      <c r="W771" s="63"/>
      <c r="X771" s="63"/>
      <c r="Y771" s="63"/>
      <c r="Z771" s="63"/>
    </row>
    <row r="772" ht="15.75" customHeight="1">
      <c r="A772" s="63"/>
      <c r="B772" s="63"/>
      <c r="C772" s="63"/>
      <c r="E772" s="63"/>
      <c r="F772" s="63"/>
      <c r="G772" s="63"/>
      <c r="H772" s="63"/>
      <c r="I772" s="63"/>
      <c r="J772" s="63"/>
      <c r="L772" s="63"/>
      <c r="M772" s="63"/>
      <c r="N772" s="63"/>
      <c r="O772" s="63"/>
      <c r="P772" s="63"/>
      <c r="Q772" s="63"/>
      <c r="R772" s="63"/>
      <c r="S772" s="63"/>
      <c r="T772" s="63"/>
      <c r="U772" s="63"/>
      <c r="V772" s="63"/>
      <c r="W772" s="63"/>
      <c r="X772" s="63"/>
      <c r="Y772" s="63"/>
      <c r="Z772" s="63"/>
    </row>
    <row r="773" ht="15.75" customHeight="1">
      <c r="A773" s="63"/>
      <c r="B773" s="63"/>
      <c r="C773" s="63"/>
      <c r="E773" s="63"/>
      <c r="F773" s="63"/>
      <c r="G773" s="63"/>
      <c r="H773" s="63"/>
      <c r="I773" s="63"/>
      <c r="J773" s="63"/>
      <c r="L773" s="63"/>
      <c r="M773" s="63"/>
      <c r="N773" s="63"/>
      <c r="O773" s="63"/>
      <c r="P773" s="63"/>
      <c r="Q773" s="63"/>
      <c r="R773" s="63"/>
      <c r="S773" s="63"/>
      <c r="T773" s="63"/>
      <c r="U773" s="63"/>
      <c r="V773" s="63"/>
      <c r="W773" s="63"/>
      <c r="X773" s="63"/>
      <c r="Y773" s="63"/>
      <c r="Z773" s="63"/>
    </row>
    <row r="774" ht="15.75" customHeight="1">
      <c r="A774" s="63"/>
      <c r="B774" s="63"/>
      <c r="C774" s="63"/>
      <c r="E774" s="63"/>
      <c r="F774" s="63"/>
      <c r="G774" s="63"/>
      <c r="H774" s="63"/>
      <c r="I774" s="63"/>
      <c r="J774" s="63"/>
      <c r="L774" s="63"/>
      <c r="M774" s="63"/>
      <c r="N774" s="63"/>
      <c r="O774" s="63"/>
      <c r="P774" s="63"/>
      <c r="Q774" s="63"/>
      <c r="R774" s="63"/>
      <c r="S774" s="63"/>
      <c r="T774" s="63"/>
      <c r="U774" s="63"/>
      <c r="V774" s="63"/>
      <c r="W774" s="63"/>
      <c r="X774" s="63"/>
      <c r="Y774" s="63"/>
      <c r="Z774" s="63"/>
    </row>
    <row r="775" ht="15.75" customHeight="1">
      <c r="A775" s="63"/>
      <c r="B775" s="63"/>
      <c r="C775" s="63"/>
      <c r="E775" s="63"/>
      <c r="F775" s="63"/>
      <c r="G775" s="63"/>
      <c r="H775" s="63"/>
      <c r="I775" s="63"/>
      <c r="J775" s="63"/>
      <c r="L775" s="63"/>
      <c r="M775" s="63"/>
      <c r="N775" s="63"/>
      <c r="O775" s="63"/>
      <c r="P775" s="63"/>
      <c r="Q775" s="63"/>
      <c r="R775" s="63"/>
      <c r="S775" s="63"/>
      <c r="T775" s="63"/>
      <c r="U775" s="63"/>
      <c r="V775" s="63"/>
      <c r="W775" s="63"/>
      <c r="X775" s="63"/>
      <c r="Y775" s="63"/>
      <c r="Z775" s="63"/>
    </row>
    <row r="776" ht="15.75" customHeight="1">
      <c r="A776" s="63"/>
      <c r="B776" s="63"/>
      <c r="C776" s="63"/>
      <c r="E776" s="63"/>
      <c r="F776" s="63"/>
      <c r="G776" s="63"/>
      <c r="H776" s="63"/>
      <c r="I776" s="63"/>
      <c r="J776" s="63"/>
      <c r="L776" s="63"/>
      <c r="M776" s="63"/>
      <c r="N776" s="63"/>
      <c r="O776" s="63"/>
      <c r="P776" s="63"/>
      <c r="Q776" s="63"/>
      <c r="R776" s="63"/>
      <c r="S776" s="63"/>
      <c r="T776" s="63"/>
      <c r="U776" s="63"/>
      <c r="V776" s="63"/>
      <c r="W776" s="63"/>
      <c r="X776" s="63"/>
      <c r="Y776" s="63"/>
      <c r="Z776" s="63"/>
    </row>
    <row r="777" ht="15.75" customHeight="1">
      <c r="A777" s="63"/>
      <c r="B777" s="63"/>
      <c r="C777" s="63"/>
      <c r="E777" s="63"/>
      <c r="F777" s="63"/>
      <c r="G777" s="63"/>
      <c r="H777" s="63"/>
      <c r="I777" s="63"/>
      <c r="J777" s="63"/>
      <c r="L777" s="63"/>
      <c r="M777" s="63"/>
      <c r="N777" s="63"/>
      <c r="O777" s="63"/>
      <c r="P777" s="63"/>
      <c r="Q777" s="63"/>
      <c r="R777" s="63"/>
      <c r="S777" s="63"/>
      <c r="T777" s="63"/>
      <c r="U777" s="63"/>
      <c r="V777" s="63"/>
      <c r="W777" s="63"/>
      <c r="X777" s="63"/>
      <c r="Y777" s="63"/>
      <c r="Z777" s="63"/>
    </row>
    <row r="778" ht="15.75" customHeight="1">
      <c r="A778" s="63"/>
      <c r="B778" s="63"/>
      <c r="C778" s="63"/>
      <c r="E778" s="63"/>
      <c r="F778" s="63"/>
      <c r="G778" s="63"/>
      <c r="H778" s="63"/>
      <c r="I778" s="63"/>
      <c r="J778" s="63"/>
      <c r="L778" s="63"/>
      <c r="M778" s="63"/>
      <c r="N778" s="63"/>
      <c r="O778" s="63"/>
      <c r="P778" s="63"/>
      <c r="Q778" s="63"/>
      <c r="R778" s="63"/>
      <c r="S778" s="63"/>
      <c r="T778" s="63"/>
      <c r="U778" s="63"/>
      <c r="V778" s="63"/>
      <c r="W778" s="63"/>
      <c r="X778" s="63"/>
      <c r="Y778" s="63"/>
      <c r="Z778" s="63"/>
    </row>
    <row r="779" ht="15.75" customHeight="1">
      <c r="A779" s="63"/>
      <c r="B779" s="63"/>
      <c r="C779" s="63"/>
      <c r="E779" s="63"/>
      <c r="F779" s="63"/>
      <c r="G779" s="63"/>
      <c r="H779" s="63"/>
      <c r="I779" s="63"/>
      <c r="J779" s="63"/>
      <c r="L779" s="63"/>
      <c r="M779" s="63"/>
      <c r="N779" s="63"/>
      <c r="O779" s="63"/>
      <c r="P779" s="63"/>
      <c r="Q779" s="63"/>
      <c r="R779" s="63"/>
      <c r="S779" s="63"/>
      <c r="T779" s="63"/>
      <c r="U779" s="63"/>
      <c r="V779" s="63"/>
      <c r="W779" s="63"/>
      <c r="X779" s="63"/>
      <c r="Y779" s="63"/>
      <c r="Z779" s="63"/>
    </row>
    <row r="780" ht="15.75" customHeight="1">
      <c r="A780" s="63"/>
      <c r="B780" s="63"/>
      <c r="C780" s="63"/>
      <c r="E780" s="63"/>
      <c r="F780" s="63"/>
      <c r="G780" s="63"/>
      <c r="H780" s="63"/>
      <c r="I780" s="63"/>
      <c r="J780" s="63"/>
      <c r="L780" s="63"/>
      <c r="M780" s="63"/>
      <c r="N780" s="63"/>
      <c r="O780" s="63"/>
      <c r="P780" s="63"/>
      <c r="Q780" s="63"/>
      <c r="R780" s="63"/>
      <c r="S780" s="63"/>
      <c r="T780" s="63"/>
      <c r="U780" s="63"/>
      <c r="V780" s="63"/>
      <c r="W780" s="63"/>
      <c r="X780" s="63"/>
      <c r="Y780" s="63"/>
      <c r="Z780" s="63"/>
    </row>
    <row r="781" ht="15.75" customHeight="1">
      <c r="A781" s="63"/>
      <c r="B781" s="63"/>
      <c r="C781" s="63"/>
      <c r="E781" s="63"/>
      <c r="F781" s="63"/>
      <c r="G781" s="63"/>
      <c r="H781" s="63"/>
      <c r="I781" s="63"/>
      <c r="J781" s="63"/>
      <c r="L781" s="63"/>
      <c r="M781" s="63"/>
      <c r="N781" s="63"/>
      <c r="O781" s="63"/>
      <c r="P781" s="63"/>
      <c r="Q781" s="63"/>
      <c r="R781" s="63"/>
      <c r="S781" s="63"/>
      <c r="T781" s="63"/>
      <c r="U781" s="63"/>
      <c r="V781" s="63"/>
      <c r="W781" s="63"/>
      <c r="X781" s="63"/>
      <c r="Y781" s="63"/>
      <c r="Z781" s="63"/>
    </row>
    <row r="782" ht="15.75" customHeight="1">
      <c r="A782" s="63"/>
      <c r="B782" s="63"/>
      <c r="C782" s="63"/>
      <c r="E782" s="63"/>
      <c r="F782" s="63"/>
      <c r="G782" s="63"/>
      <c r="H782" s="63"/>
      <c r="I782" s="63"/>
      <c r="J782" s="63"/>
      <c r="L782" s="63"/>
      <c r="M782" s="63"/>
      <c r="N782" s="63"/>
      <c r="O782" s="63"/>
      <c r="P782" s="63"/>
      <c r="Q782" s="63"/>
      <c r="R782" s="63"/>
      <c r="S782" s="63"/>
      <c r="T782" s="63"/>
      <c r="U782" s="63"/>
      <c r="V782" s="63"/>
      <c r="W782" s="63"/>
      <c r="X782" s="63"/>
      <c r="Y782" s="63"/>
      <c r="Z782" s="63"/>
    </row>
    <row r="783" ht="15.75" customHeight="1">
      <c r="A783" s="63"/>
      <c r="B783" s="63"/>
      <c r="C783" s="63"/>
      <c r="E783" s="63"/>
      <c r="F783" s="63"/>
      <c r="G783" s="63"/>
      <c r="H783" s="63"/>
      <c r="I783" s="63"/>
      <c r="J783" s="63"/>
      <c r="L783" s="63"/>
      <c r="M783" s="63"/>
      <c r="N783" s="63"/>
      <c r="O783" s="63"/>
      <c r="P783" s="63"/>
      <c r="Q783" s="63"/>
      <c r="R783" s="63"/>
      <c r="S783" s="63"/>
      <c r="T783" s="63"/>
      <c r="U783" s="63"/>
      <c r="V783" s="63"/>
      <c r="W783" s="63"/>
      <c r="X783" s="63"/>
      <c r="Y783" s="63"/>
      <c r="Z783" s="63"/>
    </row>
    <row r="784" ht="15.75" customHeight="1">
      <c r="A784" s="63"/>
      <c r="B784" s="63"/>
      <c r="C784" s="63"/>
      <c r="E784" s="63"/>
      <c r="F784" s="63"/>
      <c r="G784" s="63"/>
      <c r="H784" s="63"/>
      <c r="I784" s="63"/>
      <c r="J784" s="63"/>
      <c r="L784" s="63"/>
      <c r="M784" s="63"/>
      <c r="N784" s="63"/>
      <c r="O784" s="63"/>
      <c r="P784" s="63"/>
      <c r="Q784" s="63"/>
      <c r="R784" s="63"/>
      <c r="S784" s="63"/>
      <c r="T784" s="63"/>
      <c r="U784" s="63"/>
      <c r="V784" s="63"/>
      <c r="W784" s="63"/>
      <c r="X784" s="63"/>
      <c r="Y784" s="63"/>
      <c r="Z784" s="63"/>
    </row>
    <row r="785" ht="15.75" customHeight="1">
      <c r="A785" s="63"/>
      <c r="B785" s="63"/>
      <c r="C785" s="63"/>
      <c r="E785" s="63"/>
      <c r="F785" s="63"/>
      <c r="G785" s="63"/>
      <c r="H785" s="63"/>
      <c r="I785" s="63"/>
      <c r="J785" s="63"/>
      <c r="L785" s="63"/>
      <c r="M785" s="63"/>
      <c r="N785" s="63"/>
      <c r="O785" s="63"/>
      <c r="P785" s="63"/>
      <c r="Q785" s="63"/>
      <c r="R785" s="63"/>
      <c r="S785" s="63"/>
      <c r="T785" s="63"/>
      <c r="U785" s="63"/>
      <c r="V785" s="63"/>
      <c r="W785" s="63"/>
      <c r="X785" s="63"/>
      <c r="Y785" s="63"/>
      <c r="Z785" s="63"/>
    </row>
    <row r="786" ht="15.75" customHeight="1">
      <c r="A786" s="63"/>
      <c r="B786" s="63"/>
      <c r="C786" s="63"/>
      <c r="E786" s="63"/>
      <c r="F786" s="63"/>
      <c r="G786" s="63"/>
      <c r="H786" s="63"/>
      <c r="I786" s="63"/>
      <c r="J786" s="63"/>
      <c r="L786" s="63"/>
      <c r="M786" s="63"/>
      <c r="N786" s="63"/>
      <c r="O786" s="63"/>
      <c r="P786" s="63"/>
      <c r="Q786" s="63"/>
      <c r="R786" s="63"/>
      <c r="S786" s="63"/>
      <c r="T786" s="63"/>
      <c r="U786" s="63"/>
      <c r="V786" s="63"/>
      <c r="W786" s="63"/>
      <c r="X786" s="63"/>
      <c r="Y786" s="63"/>
      <c r="Z786" s="63"/>
    </row>
    <row r="787" ht="15.75" customHeight="1">
      <c r="A787" s="63"/>
      <c r="B787" s="63"/>
      <c r="C787" s="63"/>
      <c r="E787" s="63"/>
      <c r="F787" s="63"/>
      <c r="G787" s="63"/>
      <c r="H787" s="63"/>
      <c r="I787" s="63"/>
      <c r="J787" s="63"/>
      <c r="L787" s="63"/>
      <c r="M787" s="63"/>
      <c r="N787" s="63"/>
      <c r="O787" s="63"/>
      <c r="P787" s="63"/>
      <c r="Q787" s="63"/>
      <c r="R787" s="63"/>
      <c r="S787" s="63"/>
      <c r="T787" s="63"/>
      <c r="U787" s="63"/>
      <c r="V787" s="63"/>
      <c r="W787" s="63"/>
      <c r="X787" s="63"/>
      <c r="Y787" s="63"/>
      <c r="Z787" s="63"/>
    </row>
    <row r="788" ht="15.75" customHeight="1">
      <c r="A788" s="63"/>
      <c r="B788" s="63"/>
      <c r="C788" s="63"/>
      <c r="E788" s="63"/>
      <c r="F788" s="63"/>
      <c r="G788" s="63"/>
      <c r="H788" s="63"/>
      <c r="I788" s="63"/>
      <c r="J788" s="63"/>
      <c r="L788" s="63"/>
      <c r="M788" s="63"/>
      <c r="N788" s="63"/>
      <c r="O788" s="63"/>
      <c r="P788" s="63"/>
      <c r="Q788" s="63"/>
      <c r="R788" s="63"/>
      <c r="S788" s="63"/>
      <c r="T788" s="63"/>
      <c r="U788" s="63"/>
      <c r="V788" s="63"/>
      <c r="W788" s="63"/>
      <c r="X788" s="63"/>
      <c r="Y788" s="63"/>
      <c r="Z788" s="63"/>
    </row>
    <row r="789" ht="15.75" customHeight="1">
      <c r="A789" s="63"/>
      <c r="B789" s="63"/>
      <c r="C789" s="63"/>
      <c r="E789" s="63"/>
      <c r="F789" s="63"/>
      <c r="G789" s="63"/>
      <c r="H789" s="63"/>
      <c r="I789" s="63"/>
      <c r="J789" s="63"/>
      <c r="L789" s="63"/>
      <c r="M789" s="63"/>
      <c r="N789" s="63"/>
      <c r="O789" s="63"/>
      <c r="P789" s="63"/>
      <c r="Q789" s="63"/>
      <c r="R789" s="63"/>
      <c r="S789" s="63"/>
      <c r="T789" s="63"/>
      <c r="U789" s="63"/>
      <c r="V789" s="63"/>
      <c r="W789" s="63"/>
      <c r="X789" s="63"/>
      <c r="Y789" s="63"/>
      <c r="Z789" s="63"/>
    </row>
    <row r="790" ht="15.75" customHeight="1">
      <c r="A790" s="63"/>
      <c r="B790" s="63"/>
      <c r="C790" s="63"/>
      <c r="E790" s="63"/>
      <c r="F790" s="63"/>
      <c r="G790" s="63"/>
      <c r="H790" s="63"/>
      <c r="I790" s="63"/>
      <c r="J790" s="63"/>
      <c r="L790" s="63"/>
      <c r="M790" s="63"/>
      <c r="N790" s="63"/>
      <c r="O790" s="63"/>
      <c r="P790" s="63"/>
      <c r="Q790" s="63"/>
      <c r="R790" s="63"/>
      <c r="S790" s="63"/>
      <c r="T790" s="63"/>
      <c r="U790" s="63"/>
      <c r="V790" s="63"/>
      <c r="W790" s="63"/>
      <c r="X790" s="63"/>
      <c r="Y790" s="63"/>
      <c r="Z790" s="63"/>
    </row>
    <row r="791" ht="15.75" customHeight="1">
      <c r="A791" s="63"/>
      <c r="B791" s="63"/>
      <c r="C791" s="63"/>
      <c r="E791" s="63"/>
      <c r="F791" s="63"/>
      <c r="G791" s="63"/>
      <c r="H791" s="63"/>
      <c r="I791" s="63"/>
      <c r="J791" s="63"/>
      <c r="L791" s="63"/>
      <c r="M791" s="63"/>
      <c r="N791" s="63"/>
      <c r="O791" s="63"/>
      <c r="P791" s="63"/>
      <c r="Q791" s="63"/>
      <c r="R791" s="63"/>
      <c r="S791" s="63"/>
      <c r="T791" s="63"/>
      <c r="U791" s="63"/>
      <c r="V791" s="63"/>
      <c r="W791" s="63"/>
      <c r="X791" s="63"/>
      <c r="Y791" s="63"/>
      <c r="Z791" s="63"/>
    </row>
    <row r="792" ht="15.75" customHeight="1">
      <c r="A792" s="63"/>
      <c r="B792" s="63"/>
      <c r="C792" s="63"/>
      <c r="E792" s="63"/>
      <c r="F792" s="63"/>
      <c r="G792" s="63"/>
      <c r="H792" s="63"/>
      <c r="I792" s="63"/>
      <c r="J792" s="63"/>
      <c r="L792" s="63"/>
      <c r="M792" s="63"/>
      <c r="N792" s="63"/>
      <c r="O792" s="63"/>
      <c r="P792" s="63"/>
      <c r="Q792" s="63"/>
      <c r="R792" s="63"/>
      <c r="S792" s="63"/>
      <c r="T792" s="63"/>
      <c r="U792" s="63"/>
      <c r="V792" s="63"/>
      <c r="W792" s="63"/>
      <c r="X792" s="63"/>
      <c r="Y792" s="63"/>
      <c r="Z792" s="63"/>
    </row>
    <row r="793" ht="15.75" customHeight="1">
      <c r="A793" s="63"/>
      <c r="B793" s="63"/>
      <c r="C793" s="63"/>
      <c r="E793" s="63"/>
      <c r="F793" s="63"/>
      <c r="G793" s="63"/>
      <c r="H793" s="63"/>
      <c r="I793" s="63"/>
      <c r="J793" s="63"/>
      <c r="L793" s="63"/>
      <c r="M793" s="63"/>
      <c r="N793" s="63"/>
      <c r="O793" s="63"/>
      <c r="P793" s="63"/>
      <c r="Q793" s="63"/>
      <c r="R793" s="63"/>
      <c r="S793" s="63"/>
      <c r="T793" s="63"/>
      <c r="U793" s="63"/>
      <c r="V793" s="63"/>
      <c r="W793" s="63"/>
      <c r="X793" s="63"/>
      <c r="Y793" s="63"/>
      <c r="Z793" s="63"/>
    </row>
    <row r="794" ht="15.75" customHeight="1">
      <c r="A794" s="63"/>
      <c r="B794" s="63"/>
      <c r="C794" s="63"/>
      <c r="E794" s="63"/>
      <c r="F794" s="63"/>
      <c r="G794" s="63"/>
      <c r="H794" s="63"/>
      <c r="I794" s="63"/>
      <c r="J794" s="63"/>
      <c r="L794" s="63"/>
      <c r="M794" s="63"/>
      <c r="N794" s="63"/>
      <c r="O794" s="63"/>
      <c r="P794" s="63"/>
      <c r="Q794" s="63"/>
      <c r="R794" s="63"/>
      <c r="S794" s="63"/>
      <c r="T794" s="63"/>
      <c r="U794" s="63"/>
      <c r="V794" s="63"/>
      <c r="W794" s="63"/>
      <c r="X794" s="63"/>
      <c r="Y794" s="63"/>
      <c r="Z794" s="63"/>
    </row>
    <row r="795" ht="15.75" customHeight="1">
      <c r="A795" s="63"/>
      <c r="B795" s="63"/>
      <c r="C795" s="63"/>
      <c r="E795" s="63"/>
      <c r="F795" s="63"/>
      <c r="G795" s="63"/>
      <c r="H795" s="63"/>
      <c r="I795" s="63"/>
      <c r="J795" s="63"/>
      <c r="L795" s="63"/>
      <c r="M795" s="63"/>
      <c r="N795" s="63"/>
      <c r="O795" s="63"/>
      <c r="P795" s="63"/>
      <c r="Q795" s="63"/>
      <c r="R795" s="63"/>
      <c r="S795" s="63"/>
      <c r="T795" s="63"/>
      <c r="U795" s="63"/>
      <c r="V795" s="63"/>
      <c r="W795" s="63"/>
      <c r="X795" s="63"/>
      <c r="Y795" s="63"/>
      <c r="Z795" s="63"/>
    </row>
    <row r="796" ht="15.75" customHeight="1">
      <c r="A796" s="63"/>
      <c r="B796" s="63"/>
      <c r="C796" s="63"/>
      <c r="E796" s="63"/>
      <c r="F796" s="63"/>
      <c r="G796" s="63"/>
      <c r="H796" s="63"/>
      <c r="I796" s="63"/>
      <c r="J796" s="63"/>
      <c r="L796" s="63"/>
      <c r="M796" s="63"/>
      <c r="N796" s="63"/>
      <c r="O796" s="63"/>
      <c r="P796" s="63"/>
      <c r="Q796" s="63"/>
      <c r="R796" s="63"/>
      <c r="S796" s="63"/>
      <c r="T796" s="63"/>
      <c r="U796" s="63"/>
      <c r="V796" s="63"/>
      <c r="W796" s="63"/>
      <c r="X796" s="63"/>
      <c r="Y796" s="63"/>
      <c r="Z796" s="63"/>
    </row>
    <row r="797" ht="15.75" customHeight="1">
      <c r="A797" s="63"/>
      <c r="B797" s="63"/>
      <c r="C797" s="63"/>
      <c r="E797" s="63"/>
      <c r="F797" s="63"/>
      <c r="G797" s="63"/>
      <c r="H797" s="63"/>
      <c r="I797" s="63"/>
      <c r="J797" s="63"/>
      <c r="L797" s="63"/>
      <c r="M797" s="63"/>
      <c r="N797" s="63"/>
      <c r="O797" s="63"/>
      <c r="P797" s="63"/>
      <c r="Q797" s="63"/>
      <c r="R797" s="63"/>
      <c r="S797" s="63"/>
      <c r="T797" s="63"/>
      <c r="U797" s="63"/>
      <c r="V797" s="63"/>
      <c r="W797" s="63"/>
      <c r="X797" s="63"/>
      <c r="Y797" s="63"/>
      <c r="Z797" s="63"/>
    </row>
    <row r="798" ht="15.75" customHeight="1">
      <c r="A798" s="63"/>
      <c r="B798" s="63"/>
      <c r="C798" s="63"/>
      <c r="E798" s="63"/>
      <c r="F798" s="63"/>
      <c r="G798" s="63"/>
      <c r="H798" s="63"/>
      <c r="I798" s="63"/>
      <c r="J798" s="63"/>
      <c r="L798" s="63"/>
      <c r="M798" s="63"/>
      <c r="N798" s="63"/>
      <c r="O798" s="63"/>
      <c r="P798" s="63"/>
      <c r="Q798" s="63"/>
      <c r="R798" s="63"/>
      <c r="S798" s="63"/>
      <c r="T798" s="63"/>
      <c r="U798" s="63"/>
      <c r="V798" s="63"/>
      <c r="W798" s="63"/>
      <c r="X798" s="63"/>
      <c r="Y798" s="63"/>
      <c r="Z798" s="63"/>
    </row>
    <row r="799" ht="15.75" customHeight="1">
      <c r="A799" s="63"/>
      <c r="B799" s="63"/>
      <c r="C799" s="63"/>
      <c r="E799" s="63"/>
      <c r="F799" s="63"/>
      <c r="G799" s="63"/>
      <c r="H799" s="63"/>
      <c r="I799" s="63"/>
      <c r="J799" s="63"/>
      <c r="L799" s="63"/>
      <c r="M799" s="63"/>
      <c r="N799" s="63"/>
      <c r="O799" s="63"/>
      <c r="P799" s="63"/>
      <c r="Q799" s="63"/>
      <c r="R799" s="63"/>
      <c r="S799" s="63"/>
      <c r="T799" s="63"/>
      <c r="U799" s="63"/>
      <c r="V799" s="63"/>
      <c r="W799" s="63"/>
      <c r="X799" s="63"/>
      <c r="Y799" s="63"/>
      <c r="Z799" s="63"/>
    </row>
    <row r="800" ht="15.75" customHeight="1">
      <c r="A800" s="63"/>
      <c r="B800" s="63"/>
      <c r="C800" s="63"/>
      <c r="E800" s="63"/>
      <c r="F800" s="63"/>
      <c r="G800" s="63"/>
      <c r="H800" s="63"/>
      <c r="I800" s="63"/>
      <c r="J800" s="63"/>
      <c r="L800" s="63"/>
      <c r="M800" s="63"/>
      <c r="N800" s="63"/>
      <c r="O800" s="63"/>
      <c r="P800" s="63"/>
      <c r="Q800" s="63"/>
      <c r="R800" s="63"/>
      <c r="S800" s="63"/>
      <c r="T800" s="63"/>
      <c r="U800" s="63"/>
      <c r="V800" s="63"/>
      <c r="W800" s="63"/>
      <c r="X800" s="63"/>
      <c r="Y800" s="63"/>
      <c r="Z800" s="63"/>
    </row>
    <row r="801" ht="15.75" customHeight="1">
      <c r="A801" s="63"/>
      <c r="B801" s="63"/>
      <c r="C801" s="63"/>
      <c r="E801" s="63"/>
      <c r="F801" s="63"/>
      <c r="G801" s="63"/>
      <c r="H801" s="63"/>
      <c r="I801" s="63"/>
      <c r="J801" s="63"/>
      <c r="L801" s="63"/>
      <c r="M801" s="63"/>
      <c r="N801" s="63"/>
      <c r="O801" s="63"/>
      <c r="P801" s="63"/>
      <c r="Q801" s="63"/>
      <c r="R801" s="63"/>
      <c r="S801" s="63"/>
      <c r="T801" s="63"/>
      <c r="U801" s="63"/>
      <c r="V801" s="63"/>
      <c r="W801" s="63"/>
      <c r="X801" s="63"/>
      <c r="Y801" s="63"/>
      <c r="Z801" s="63"/>
    </row>
    <row r="802" ht="15.75" customHeight="1">
      <c r="A802" s="63"/>
      <c r="B802" s="63"/>
      <c r="C802" s="63"/>
      <c r="E802" s="63"/>
      <c r="F802" s="63"/>
      <c r="G802" s="63"/>
      <c r="H802" s="63"/>
      <c r="I802" s="63"/>
      <c r="J802" s="63"/>
      <c r="L802" s="63"/>
      <c r="M802" s="63"/>
      <c r="N802" s="63"/>
      <c r="O802" s="63"/>
      <c r="P802" s="63"/>
      <c r="Q802" s="63"/>
      <c r="R802" s="63"/>
      <c r="S802" s="63"/>
      <c r="T802" s="63"/>
      <c r="U802" s="63"/>
      <c r="V802" s="63"/>
      <c r="W802" s="63"/>
      <c r="X802" s="63"/>
      <c r="Y802" s="63"/>
      <c r="Z802" s="63"/>
    </row>
    <row r="803" ht="15.75" customHeight="1">
      <c r="A803" s="63"/>
      <c r="B803" s="63"/>
      <c r="C803" s="63"/>
      <c r="E803" s="63"/>
      <c r="F803" s="63"/>
      <c r="G803" s="63"/>
      <c r="H803" s="63"/>
      <c r="I803" s="63"/>
      <c r="J803" s="63"/>
      <c r="L803" s="63"/>
      <c r="M803" s="63"/>
      <c r="N803" s="63"/>
      <c r="O803" s="63"/>
      <c r="P803" s="63"/>
      <c r="Q803" s="63"/>
      <c r="R803" s="63"/>
      <c r="S803" s="63"/>
      <c r="T803" s="63"/>
      <c r="U803" s="63"/>
      <c r="V803" s="63"/>
      <c r="W803" s="63"/>
      <c r="X803" s="63"/>
      <c r="Y803" s="63"/>
      <c r="Z803" s="63"/>
    </row>
    <row r="804" ht="15.75" customHeight="1">
      <c r="A804" s="63"/>
      <c r="B804" s="63"/>
      <c r="C804" s="63"/>
      <c r="E804" s="63"/>
      <c r="F804" s="63"/>
      <c r="G804" s="63"/>
      <c r="H804" s="63"/>
      <c r="I804" s="63"/>
      <c r="J804" s="63"/>
      <c r="L804" s="63"/>
      <c r="M804" s="63"/>
      <c r="N804" s="63"/>
      <c r="O804" s="63"/>
      <c r="P804" s="63"/>
      <c r="Q804" s="63"/>
      <c r="R804" s="63"/>
      <c r="S804" s="63"/>
      <c r="T804" s="63"/>
      <c r="U804" s="63"/>
      <c r="V804" s="63"/>
      <c r="W804" s="63"/>
      <c r="X804" s="63"/>
      <c r="Y804" s="63"/>
      <c r="Z804" s="63"/>
    </row>
    <row r="805" ht="15.75" customHeight="1">
      <c r="A805" s="63"/>
      <c r="B805" s="63"/>
      <c r="C805" s="63"/>
      <c r="E805" s="63"/>
      <c r="F805" s="63"/>
      <c r="G805" s="63"/>
      <c r="H805" s="63"/>
      <c r="I805" s="63"/>
      <c r="J805" s="63"/>
      <c r="L805" s="63"/>
      <c r="M805" s="63"/>
      <c r="N805" s="63"/>
      <c r="O805" s="63"/>
      <c r="P805" s="63"/>
      <c r="Q805" s="63"/>
      <c r="R805" s="63"/>
      <c r="S805" s="63"/>
      <c r="T805" s="63"/>
      <c r="U805" s="63"/>
      <c r="V805" s="63"/>
      <c r="W805" s="63"/>
      <c r="X805" s="63"/>
      <c r="Y805" s="63"/>
      <c r="Z805" s="63"/>
    </row>
    <row r="806" ht="15.75" customHeight="1">
      <c r="A806" s="63"/>
      <c r="B806" s="63"/>
      <c r="C806" s="63"/>
      <c r="E806" s="63"/>
      <c r="F806" s="63"/>
      <c r="G806" s="63"/>
      <c r="H806" s="63"/>
      <c r="I806" s="63"/>
      <c r="J806" s="63"/>
      <c r="L806" s="63"/>
      <c r="M806" s="63"/>
      <c r="N806" s="63"/>
      <c r="O806" s="63"/>
      <c r="P806" s="63"/>
      <c r="Q806" s="63"/>
      <c r="R806" s="63"/>
      <c r="S806" s="63"/>
      <c r="T806" s="63"/>
      <c r="U806" s="63"/>
      <c r="V806" s="63"/>
      <c r="W806" s="63"/>
      <c r="X806" s="63"/>
      <c r="Y806" s="63"/>
      <c r="Z806" s="63"/>
    </row>
    <row r="807" ht="15.75" customHeight="1">
      <c r="A807" s="63"/>
      <c r="B807" s="63"/>
      <c r="C807" s="63"/>
      <c r="E807" s="63"/>
      <c r="F807" s="63"/>
      <c r="G807" s="63"/>
      <c r="H807" s="63"/>
      <c r="I807" s="63"/>
      <c r="J807" s="63"/>
      <c r="L807" s="63"/>
      <c r="M807" s="63"/>
      <c r="N807" s="63"/>
      <c r="O807" s="63"/>
      <c r="P807" s="63"/>
      <c r="Q807" s="63"/>
      <c r="R807" s="63"/>
      <c r="S807" s="63"/>
      <c r="T807" s="63"/>
      <c r="U807" s="63"/>
      <c r="V807" s="63"/>
      <c r="W807" s="63"/>
      <c r="X807" s="63"/>
      <c r="Y807" s="63"/>
      <c r="Z807" s="63"/>
    </row>
    <row r="808" ht="15.75" customHeight="1">
      <c r="A808" s="63"/>
      <c r="B808" s="63"/>
      <c r="C808" s="63"/>
      <c r="E808" s="63"/>
      <c r="F808" s="63"/>
      <c r="G808" s="63"/>
      <c r="H808" s="63"/>
      <c r="I808" s="63"/>
      <c r="J808" s="63"/>
      <c r="L808" s="63"/>
      <c r="M808" s="63"/>
      <c r="N808" s="63"/>
      <c r="O808" s="63"/>
      <c r="P808" s="63"/>
      <c r="Q808" s="63"/>
      <c r="R808" s="63"/>
      <c r="S808" s="63"/>
      <c r="T808" s="63"/>
      <c r="U808" s="63"/>
      <c r="V808" s="63"/>
      <c r="W808" s="63"/>
      <c r="X808" s="63"/>
      <c r="Y808" s="63"/>
      <c r="Z808" s="63"/>
    </row>
    <row r="809" ht="15.75" customHeight="1">
      <c r="A809" s="63"/>
      <c r="B809" s="63"/>
      <c r="C809" s="63"/>
      <c r="E809" s="63"/>
      <c r="F809" s="63"/>
      <c r="G809" s="63"/>
      <c r="H809" s="63"/>
      <c r="I809" s="63"/>
      <c r="J809" s="63"/>
      <c r="L809" s="63"/>
      <c r="M809" s="63"/>
      <c r="N809" s="63"/>
      <c r="O809" s="63"/>
      <c r="P809" s="63"/>
      <c r="Q809" s="63"/>
      <c r="R809" s="63"/>
      <c r="S809" s="63"/>
      <c r="T809" s="63"/>
      <c r="U809" s="63"/>
      <c r="V809" s="63"/>
      <c r="W809" s="63"/>
      <c r="X809" s="63"/>
      <c r="Y809" s="63"/>
      <c r="Z809" s="63"/>
    </row>
    <row r="810" ht="15.75" customHeight="1">
      <c r="A810" s="63"/>
      <c r="B810" s="63"/>
      <c r="C810" s="63"/>
      <c r="E810" s="63"/>
      <c r="F810" s="63"/>
      <c r="G810" s="63"/>
      <c r="H810" s="63"/>
      <c r="I810" s="63"/>
      <c r="J810" s="63"/>
      <c r="L810" s="63"/>
      <c r="M810" s="63"/>
      <c r="N810" s="63"/>
      <c r="O810" s="63"/>
      <c r="P810" s="63"/>
      <c r="Q810" s="63"/>
      <c r="R810" s="63"/>
      <c r="S810" s="63"/>
      <c r="T810" s="63"/>
      <c r="U810" s="63"/>
      <c r="V810" s="63"/>
      <c r="W810" s="63"/>
      <c r="X810" s="63"/>
      <c r="Y810" s="63"/>
      <c r="Z810" s="63"/>
    </row>
    <row r="811" ht="15.75" customHeight="1">
      <c r="A811" s="63"/>
      <c r="B811" s="63"/>
      <c r="C811" s="63"/>
      <c r="E811" s="63"/>
      <c r="F811" s="63"/>
      <c r="G811" s="63"/>
      <c r="H811" s="63"/>
      <c r="I811" s="63"/>
      <c r="J811" s="63"/>
      <c r="L811" s="63"/>
      <c r="M811" s="63"/>
      <c r="N811" s="63"/>
      <c r="O811" s="63"/>
      <c r="P811" s="63"/>
      <c r="Q811" s="63"/>
      <c r="R811" s="63"/>
      <c r="S811" s="63"/>
      <c r="T811" s="63"/>
      <c r="U811" s="63"/>
      <c r="V811" s="63"/>
      <c r="W811" s="63"/>
      <c r="X811" s="63"/>
      <c r="Y811" s="63"/>
      <c r="Z811" s="63"/>
    </row>
    <row r="812" ht="15.75" customHeight="1">
      <c r="A812" s="63"/>
      <c r="B812" s="63"/>
      <c r="C812" s="63"/>
      <c r="E812" s="63"/>
      <c r="F812" s="63"/>
      <c r="G812" s="63"/>
      <c r="H812" s="63"/>
      <c r="I812" s="63"/>
      <c r="J812" s="63"/>
      <c r="L812" s="63"/>
      <c r="M812" s="63"/>
      <c r="N812" s="63"/>
      <c r="O812" s="63"/>
      <c r="P812" s="63"/>
      <c r="Q812" s="63"/>
      <c r="R812" s="63"/>
      <c r="S812" s="63"/>
      <c r="T812" s="63"/>
      <c r="U812" s="63"/>
      <c r="V812" s="63"/>
      <c r="W812" s="63"/>
      <c r="X812" s="63"/>
      <c r="Y812" s="63"/>
      <c r="Z812" s="63"/>
    </row>
    <row r="813" ht="15.75" customHeight="1">
      <c r="A813" s="63"/>
      <c r="B813" s="63"/>
      <c r="C813" s="63"/>
      <c r="E813" s="63"/>
      <c r="F813" s="63"/>
      <c r="G813" s="63"/>
      <c r="H813" s="63"/>
      <c r="I813" s="63"/>
      <c r="J813" s="63"/>
      <c r="L813" s="63"/>
      <c r="M813" s="63"/>
      <c r="N813" s="63"/>
      <c r="O813" s="63"/>
      <c r="P813" s="63"/>
      <c r="Q813" s="63"/>
      <c r="R813" s="63"/>
      <c r="S813" s="63"/>
      <c r="T813" s="63"/>
      <c r="U813" s="63"/>
      <c r="V813" s="63"/>
      <c r="W813" s="63"/>
      <c r="X813" s="63"/>
      <c r="Y813" s="63"/>
      <c r="Z813" s="63"/>
    </row>
    <row r="814" ht="15.75" customHeight="1">
      <c r="A814" s="63"/>
      <c r="B814" s="63"/>
      <c r="C814" s="63"/>
      <c r="E814" s="63"/>
      <c r="F814" s="63"/>
      <c r="G814" s="63"/>
      <c r="H814" s="63"/>
      <c r="I814" s="63"/>
      <c r="J814" s="63"/>
      <c r="L814" s="63"/>
      <c r="M814" s="63"/>
      <c r="N814" s="63"/>
      <c r="O814" s="63"/>
      <c r="P814" s="63"/>
      <c r="Q814" s="63"/>
      <c r="R814" s="63"/>
      <c r="S814" s="63"/>
      <c r="T814" s="63"/>
      <c r="U814" s="63"/>
      <c r="V814" s="63"/>
      <c r="W814" s="63"/>
      <c r="X814" s="63"/>
      <c r="Y814" s="63"/>
      <c r="Z814" s="63"/>
    </row>
    <row r="815" ht="15.75" customHeight="1">
      <c r="A815" s="63"/>
      <c r="B815" s="63"/>
      <c r="C815" s="63"/>
      <c r="E815" s="63"/>
      <c r="F815" s="63"/>
      <c r="G815" s="63"/>
      <c r="H815" s="63"/>
      <c r="I815" s="63"/>
      <c r="J815" s="63"/>
      <c r="L815" s="63"/>
      <c r="M815" s="63"/>
      <c r="N815" s="63"/>
      <c r="O815" s="63"/>
      <c r="P815" s="63"/>
      <c r="Q815" s="63"/>
      <c r="R815" s="63"/>
      <c r="S815" s="63"/>
      <c r="T815" s="63"/>
      <c r="U815" s="63"/>
      <c r="V815" s="63"/>
      <c r="W815" s="63"/>
      <c r="X815" s="63"/>
      <c r="Y815" s="63"/>
      <c r="Z815" s="63"/>
    </row>
    <row r="816" ht="15.75" customHeight="1">
      <c r="A816" s="63"/>
      <c r="B816" s="63"/>
      <c r="C816" s="63"/>
      <c r="E816" s="63"/>
      <c r="F816" s="63"/>
      <c r="G816" s="63"/>
      <c r="H816" s="63"/>
      <c r="I816" s="63"/>
      <c r="J816" s="63"/>
      <c r="L816" s="63"/>
      <c r="M816" s="63"/>
      <c r="N816" s="63"/>
      <c r="O816" s="63"/>
      <c r="P816" s="63"/>
      <c r="Q816" s="63"/>
      <c r="R816" s="63"/>
      <c r="S816" s="63"/>
      <c r="T816" s="63"/>
      <c r="U816" s="63"/>
      <c r="V816" s="63"/>
      <c r="W816" s="63"/>
      <c r="X816" s="63"/>
      <c r="Y816" s="63"/>
      <c r="Z816" s="63"/>
    </row>
    <row r="817" ht="15.75" customHeight="1">
      <c r="A817" s="63"/>
      <c r="B817" s="63"/>
      <c r="C817" s="63"/>
      <c r="E817" s="63"/>
      <c r="F817" s="63"/>
      <c r="G817" s="63"/>
      <c r="H817" s="63"/>
      <c r="I817" s="63"/>
      <c r="J817" s="63"/>
      <c r="L817" s="63"/>
      <c r="M817" s="63"/>
      <c r="N817" s="63"/>
      <c r="O817" s="63"/>
      <c r="P817" s="63"/>
      <c r="Q817" s="63"/>
      <c r="R817" s="63"/>
      <c r="S817" s="63"/>
      <c r="T817" s="63"/>
      <c r="U817" s="63"/>
      <c r="V817" s="63"/>
      <c r="W817" s="63"/>
      <c r="X817" s="63"/>
      <c r="Y817" s="63"/>
      <c r="Z817" s="63"/>
    </row>
    <row r="818" ht="15.75" customHeight="1">
      <c r="A818" s="63"/>
      <c r="B818" s="63"/>
      <c r="C818" s="63"/>
      <c r="E818" s="63"/>
      <c r="F818" s="63"/>
      <c r="G818" s="63"/>
      <c r="H818" s="63"/>
      <c r="I818" s="63"/>
      <c r="J818" s="63"/>
      <c r="L818" s="63"/>
      <c r="M818" s="63"/>
      <c r="N818" s="63"/>
      <c r="O818" s="63"/>
      <c r="P818" s="63"/>
      <c r="Q818" s="63"/>
      <c r="R818" s="63"/>
      <c r="S818" s="63"/>
      <c r="T818" s="63"/>
      <c r="U818" s="63"/>
      <c r="V818" s="63"/>
      <c r="W818" s="63"/>
      <c r="X818" s="63"/>
      <c r="Y818" s="63"/>
      <c r="Z818" s="63"/>
    </row>
    <row r="819" ht="15.75" customHeight="1">
      <c r="A819" s="63"/>
      <c r="B819" s="63"/>
      <c r="C819" s="63"/>
      <c r="E819" s="63"/>
      <c r="F819" s="63"/>
      <c r="G819" s="63"/>
      <c r="H819" s="63"/>
      <c r="I819" s="63"/>
      <c r="J819" s="63"/>
      <c r="L819" s="63"/>
      <c r="M819" s="63"/>
      <c r="N819" s="63"/>
      <c r="O819" s="63"/>
      <c r="P819" s="63"/>
      <c r="Q819" s="63"/>
      <c r="R819" s="63"/>
      <c r="S819" s="63"/>
      <c r="T819" s="63"/>
      <c r="U819" s="63"/>
      <c r="V819" s="63"/>
      <c r="W819" s="63"/>
      <c r="X819" s="63"/>
      <c r="Y819" s="63"/>
      <c r="Z819" s="63"/>
    </row>
    <row r="820" ht="15.75" customHeight="1">
      <c r="A820" s="63"/>
      <c r="B820" s="63"/>
      <c r="C820" s="63"/>
      <c r="E820" s="63"/>
      <c r="F820" s="63"/>
      <c r="G820" s="63"/>
      <c r="H820" s="63"/>
      <c r="I820" s="63"/>
      <c r="J820" s="63"/>
      <c r="L820" s="63"/>
      <c r="M820" s="63"/>
      <c r="N820" s="63"/>
      <c r="O820" s="63"/>
      <c r="P820" s="63"/>
      <c r="Q820" s="63"/>
      <c r="R820" s="63"/>
      <c r="S820" s="63"/>
      <c r="T820" s="63"/>
      <c r="U820" s="63"/>
      <c r="V820" s="63"/>
      <c r="W820" s="63"/>
      <c r="X820" s="63"/>
      <c r="Y820" s="63"/>
      <c r="Z820" s="63"/>
    </row>
    <row r="821" ht="15.75" customHeight="1">
      <c r="A821" s="63"/>
      <c r="B821" s="63"/>
      <c r="C821" s="63"/>
      <c r="E821" s="63"/>
      <c r="F821" s="63"/>
      <c r="G821" s="63"/>
      <c r="H821" s="63"/>
      <c r="I821" s="63"/>
      <c r="J821" s="63"/>
      <c r="L821" s="63"/>
      <c r="M821" s="63"/>
      <c r="N821" s="63"/>
      <c r="O821" s="63"/>
      <c r="P821" s="63"/>
      <c r="Q821" s="63"/>
      <c r="R821" s="63"/>
      <c r="S821" s="63"/>
      <c r="T821" s="63"/>
      <c r="U821" s="63"/>
      <c r="V821" s="63"/>
      <c r="W821" s="63"/>
      <c r="X821" s="63"/>
      <c r="Y821" s="63"/>
      <c r="Z821" s="63"/>
    </row>
    <row r="822" ht="15.75" customHeight="1">
      <c r="A822" s="63"/>
      <c r="B822" s="63"/>
      <c r="C822" s="63"/>
      <c r="E822" s="63"/>
      <c r="F822" s="63"/>
      <c r="G822" s="63"/>
      <c r="H822" s="63"/>
      <c r="I822" s="63"/>
      <c r="J822" s="63"/>
      <c r="L822" s="63"/>
      <c r="M822" s="63"/>
      <c r="N822" s="63"/>
      <c r="O822" s="63"/>
      <c r="P822" s="63"/>
      <c r="Q822" s="63"/>
      <c r="R822" s="63"/>
      <c r="S822" s="63"/>
      <c r="T822" s="63"/>
      <c r="U822" s="63"/>
      <c r="V822" s="63"/>
      <c r="W822" s="63"/>
      <c r="X822" s="63"/>
      <c r="Y822" s="63"/>
      <c r="Z822" s="63"/>
    </row>
    <row r="823" ht="15.75" customHeight="1">
      <c r="A823" s="63"/>
      <c r="B823" s="63"/>
      <c r="C823" s="63"/>
      <c r="E823" s="63"/>
      <c r="F823" s="63"/>
      <c r="G823" s="63"/>
      <c r="H823" s="63"/>
      <c r="I823" s="63"/>
      <c r="J823" s="63"/>
      <c r="L823" s="63"/>
      <c r="M823" s="63"/>
      <c r="N823" s="63"/>
      <c r="O823" s="63"/>
      <c r="P823" s="63"/>
      <c r="Q823" s="63"/>
      <c r="R823" s="63"/>
      <c r="S823" s="63"/>
      <c r="T823" s="63"/>
      <c r="U823" s="63"/>
      <c r="V823" s="63"/>
      <c r="W823" s="63"/>
      <c r="X823" s="63"/>
      <c r="Y823" s="63"/>
      <c r="Z823" s="63"/>
    </row>
    <row r="824" ht="15.75" customHeight="1">
      <c r="A824" s="63"/>
      <c r="B824" s="63"/>
      <c r="C824" s="63"/>
      <c r="E824" s="63"/>
      <c r="F824" s="63"/>
      <c r="G824" s="63"/>
      <c r="H824" s="63"/>
      <c r="I824" s="63"/>
      <c r="J824" s="63"/>
      <c r="L824" s="63"/>
      <c r="M824" s="63"/>
      <c r="N824" s="63"/>
      <c r="O824" s="63"/>
      <c r="P824" s="63"/>
      <c r="Q824" s="63"/>
      <c r="R824" s="63"/>
      <c r="S824" s="63"/>
      <c r="T824" s="63"/>
      <c r="U824" s="63"/>
      <c r="V824" s="63"/>
      <c r="W824" s="63"/>
      <c r="X824" s="63"/>
      <c r="Y824" s="63"/>
      <c r="Z824" s="63"/>
    </row>
    <row r="825" ht="15.75" customHeight="1">
      <c r="A825" s="63"/>
      <c r="B825" s="63"/>
      <c r="C825" s="63"/>
      <c r="E825" s="63"/>
      <c r="F825" s="63"/>
      <c r="G825" s="63"/>
      <c r="H825" s="63"/>
      <c r="I825" s="63"/>
      <c r="J825" s="63"/>
      <c r="L825" s="63"/>
      <c r="M825" s="63"/>
      <c r="N825" s="63"/>
      <c r="O825" s="63"/>
      <c r="P825" s="63"/>
      <c r="Q825" s="63"/>
      <c r="R825" s="63"/>
      <c r="S825" s="63"/>
      <c r="T825" s="63"/>
      <c r="U825" s="63"/>
      <c r="V825" s="63"/>
      <c r="W825" s="63"/>
      <c r="X825" s="63"/>
      <c r="Y825" s="63"/>
      <c r="Z825" s="63"/>
    </row>
    <row r="826" ht="15.75" customHeight="1">
      <c r="A826" s="63"/>
      <c r="B826" s="63"/>
      <c r="C826" s="63"/>
      <c r="E826" s="63"/>
      <c r="F826" s="63"/>
      <c r="G826" s="63"/>
      <c r="H826" s="63"/>
      <c r="I826" s="63"/>
      <c r="J826" s="63"/>
      <c r="L826" s="63"/>
      <c r="M826" s="63"/>
      <c r="N826" s="63"/>
      <c r="O826" s="63"/>
      <c r="P826" s="63"/>
      <c r="Q826" s="63"/>
      <c r="R826" s="63"/>
      <c r="S826" s="63"/>
      <c r="T826" s="63"/>
      <c r="U826" s="63"/>
      <c r="V826" s="63"/>
      <c r="W826" s="63"/>
      <c r="X826" s="63"/>
      <c r="Y826" s="63"/>
      <c r="Z826" s="63"/>
    </row>
    <row r="827" ht="15.75" customHeight="1">
      <c r="A827" s="63"/>
      <c r="B827" s="63"/>
      <c r="C827" s="63"/>
      <c r="E827" s="63"/>
      <c r="F827" s="63"/>
      <c r="G827" s="63"/>
      <c r="H827" s="63"/>
      <c r="I827" s="63"/>
      <c r="J827" s="63"/>
      <c r="L827" s="63"/>
      <c r="M827" s="63"/>
      <c r="N827" s="63"/>
      <c r="O827" s="63"/>
      <c r="P827" s="63"/>
      <c r="Q827" s="63"/>
      <c r="R827" s="63"/>
      <c r="S827" s="63"/>
      <c r="T827" s="63"/>
      <c r="U827" s="63"/>
      <c r="V827" s="63"/>
      <c r="W827" s="63"/>
      <c r="X827" s="63"/>
      <c r="Y827" s="63"/>
      <c r="Z827" s="63"/>
    </row>
    <row r="828" ht="15.75" customHeight="1">
      <c r="A828" s="63"/>
      <c r="B828" s="63"/>
      <c r="C828" s="63"/>
      <c r="E828" s="63"/>
      <c r="F828" s="63"/>
      <c r="G828" s="63"/>
      <c r="H828" s="63"/>
      <c r="I828" s="63"/>
      <c r="J828" s="63"/>
      <c r="L828" s="63"/>
      <c r="M828" s="63"/>
      <c r="N828" s="63"/>
      <c r="O828" s="63"/>
      <c r="P828" s="63"/>
      <c r="Q828" s="63"/>
      <c r="R828" s="63"/>
      <c r="S828" s="63"/>
      <c r="T828" s="63"/>
      <c r="U828" s="63"/>
      <c r="V828" s="63"/>
      <c r="W828" s="63"/>
      <c r="X828" s="63"/>
      <c r="Y828" s="63"/>
      <c r="Z828" s="63"/>
    </row>
    <row r="829" ht="15.75" customHeight="1">
      <c r="A829" s="63"/>
      <c r="B829" s="63"/>
      <c r="C829" s="63"/>
      <c r="E829" s="63"/>
      <c r="F829" s="63"/>
      <c r="G829" s="63"/>
      <c r="H829" s="63"/>
      <c r="I829" s="63"/>
      <c r="J829" s="63"/>
      <c r="L829" s="63"/>
      <c r="M829" s="63"/>
      <c r="N829" s="63"/>
      <c r="O829" s="63"/>
      <c r="P829" s="63"/>
      <c r="Q829" s="63"/>
      <c r="R829" s="63"/>
      <c r="S829" s="63"/>
      <c r="T829" s="63"/>
      <c r="U829" s="63"/>
      <c r="V829" s="63"/>
      <c r="W829" s="63"/>
      <c r="X829" s="63"/>
      <c r="Y829" s="63"/>
      <c r="Z829" s="63"/>
    </row>
    <row r="830" ht="15.75" customHeight="1">
      <c r="A830" s="63"/>
      <c r="B830" s="63"/>
      <c r="C830" s="63"/>
      <c r="E830" s="63"/>
      <c r="F830" s="63"/>
      <c r="G830" s="63"/>
      <c r="H830" s="63"/>
      <c r="I830" s="63"/>
      <c r="J830" s="63"/>
      <c r="L830" s="63"/>
      <c r="M830" s="63"/>
      <c r="N830" s="63"/>
      <c r="O830" s="63"/>
      <c r="P830" s="63"/>
      <c r="Q830" s="63"/>
      <c r="R830" s="63"/>
      <c r="S830" s="63"/>
      <c r="T830" s="63"/>
      <c r="U830" s="63"/>
      <c r="V830" s="63"/>
      <c r="W830" s="63"/>
      <c r="X830" s="63"/>
      <c r="Y830" s="63"/>
      <c r="Z830" s="63"/>
    </row>
    <row r="831" ht="15.75" customHeight="1">
      <c r="A831" s="63"/>
      <c r="B831" s="63"/>
      <c r="C831" s="63"/>
      <c r="E831" s="63"/>
      <c r="F831" s="63"/>
      <c r="G831" s="63"/>
      <c r="H831" s="63"/>
      <c r="I831" s="63"/>
      <c r="J831" s="63"/>
      <c r="L831" s="63"/>
      <c r="M831" s="63"/>
      <c r="N831" s="63"/>
      <c r="O831" s="63"/>
      <c r="P831" s="63"/>
      <c r="Q831" s="63"/>
      <c r="R831" s="63"/>
      <c r="S831" s="63"/>
      <c r="T831" s="63"/>
      <c r="U831" s="63"/>
      <c r="V831" s="63"/>
      <c r="W831" s="63"/>
      <c r="X831" s="63"/>
      <c r="Y831" s="63"/>
      <c r="Z831" s="63"/>
    </row>
    <row r="832" ht="15.75" customHeight="1">
      <c r="A832" s="63"/>
      <c r="B832" s="63"/>
      <c r="C832" s="63"/>
      <c r="E832" s="63"/>
      <c r="F832" s="63"/>
      <c r="G832" s="63"/>
      <c r="H832" s="63"/>
      <c r="I832" s="63"/>
      <c r="J832" s="63"/>
      <c r="L832" s="63"/>
      <c r="M832" s="63"/>
      <c r="N832" s="63"/>
      <c r="O832" s="63"/>
      <c r="P832" s="63"/>
      <c r="Q832" s="63"/>
      <c r="R832" s="63"/>
      <c r="S832" s="63"/>
      <c r="T832" s="63"/>
      <c r="U832" s="63"/>
      <c r="V832" s="63"/>
      <c r="W832" s="63"/>
      <c r="X832" s="63"/>
      <c r="Y832" s="63"/>
      <c r="Z832" s="63"/>
    </row>
    <row r="833" ht="15.75" customHeight="1">
      <c r="A833" s="63"/>
      <c r="B833" s="63"/>
      <c r="C833" s="63"/>
      <c r="E833" s="63"/>
      <c r="F833" s="63"/>
      <c r="G833" s="63"/>
      <c r="H833" s="63"/>
      <c r="I833" s="63"/>
      <c r="J833" s="63"/>
      <c r="L833" s="63"/>
      <c r="M833" s="63"/>
      <c r="N833" s="63"/>
      <c r="O833" s="63"/>
      <c r="P833" s="63"/>
      <c r="Q833" s="63"/>
      <c r="R833" s="63"/>
      <c r="S833" s="63"/>
      <c r="T833" s="63"/>
      <c r="U833" s="63"/>
      <c r="V833" s="63"/>
      <c r="W833" s="63"/>
      <c r="X833" s="63"/>
      <c r="Y833" s="63"/>
      <c r="Z833" s="63"/>
    </row>
    <row r="834" ht="15.75" customHeight="1">
      <c r="A834" s="63"/>
      <c r="B834" s="63"/>
      <c r="C834" s="63"/>
      <c r="E834" s="63"/>
      <c r="F834" s="63"/>
      <c r="G834" s="63"/>
      <c r="H834" s="63"/>
      <c r="I834" s="63"/>
      <c r="J834" s="63"/>
      <c r="L834" s="63"/>
      <c r="M834" s="63"/>
      <c r="N834" s="63"/>
      <c r="O834" s="63"/>
      <c r="P834" s="63"/>
      <c r="Q834" s="63"/>
      <c r="R834" s="63"/>
      <c r="S834" s="63"/>
      <c r="T834" s="63"/>
      <c r="U834" s="63"/>
      <c r="V834" s="63"/>
      <c r="W834" s="63"/>
      <c r="X834" s="63"/>
      <c r="Y834" s="63"/>
      <c r="Z834" s="63"/>
    </row>
    <row r="835" ht="15.75" customHeight="1">
      <c r="A835" s="63"/>
      <c r="B835" s="63"/>
      <c r="C835" s="63"/>
      <c r="E835" s="63"/>
      <c r="F835" s="63"/>
      <c r="G835" s="63"/>
      <c r="H835" s="63"/>
      <c r="I835" s="63"/>
      <c r="J835" s="63"/>
      <c r="L835" s="63"/>
      <c r="M835" s="63"/>
      <c r="N835" s="63"/>
      <c r="O835" s="63"/>
      <c r="P835" s="63"/>
      <c r="Q835" s="63"/>
      <c r="R835" s="63"/>
      <c r="S835" s="63"/>
      <c r="T835" s="63"/>
      <c r="U835" s="63"/>
      <c r="V835" s="63"/>
      <c r="W835" s="63"/>
      <c r="X835" s="63"/>
      <c r="Y835" s="63"/>
      <c r="Z835" s="63"/>
    </row>
    <row r="836" ht="15.75" customHeight="1">
      <c r="A836" s="63"/>
      <c r="B836" s="63"/>
      <c r="C836" s="63"/>
      <c r="E836" s="63"/>
      <c r="F836" s="63"/>
      <c r="G836" s="63"/>
      <c r="H836" s="63"/>
      <c r="I836" s="63"/>
      <c r="J836" s="63"/>
      <c r="L836" s="63"/>
      <c r="M836" s="63"/>
      <c r="N836" s="63"/>
      <c r="O836" s="63"/>
      <c r="P836" s="63"/>
      <c r="Q836" s="63"/>
      <c r="R836" s="63"/>
      <c r="S836" s="63"/>
      <c r="T836" s="63"/>
      <c r="U836" s="63"/>
      <c r="V836" s="63"/>
      <c r="W836" s="63"/>
      <c r="X836" s="63"/>
      <c r="Y836" s="63"/>
      <c r="Z836" s="63"/>
    </row>
    <row r="837" ht="15.75" customHeight="1">
      <c r="A837" s="63"/>
      <c r="B837" s="63"/>
      <c r="C837" s="63"/>
      <c r="E837" s="63"/>
      <c r="F837" s="63"/>
      <c r="G837" s="63"/>
      <c r="H837" s="63"/>
      <c r="I837" s="63"/>
      <c r="J837" s="63"/>
      <c r="L837" s="63"/>
      <c r="M837" s="63"/>
      <c r="N837" s="63"/>
      <c r="O837" s="63"/>
      <c r="P837" s="63"/>
      <c r="Q837" s="63"/>
      <c r="R837" s="63"/>
      <c r="S837" s="63"/>
      <c r="T837" s="63"/>
      <c r="U837" s="63"/>
      <c r="V837" s="63"/>
      <c r="W837" s="63"/>
      <c r="X837" s="63"/>
      <c r="Y837" s="63"/>
      <c r="Z837" s="63"/>
    </row>
    <row r="838" ht="15.75" customHeight="1">
      <c r="A838" s="63"/>
      <c r="B838" s="63"/>
      <c r="C838" s="63"/>
      <c r="E838" s="63"/>
      <c r="F838" s="63"/>
      <c r="G838" s="63"/>
      <c r="H838" s="63"/>
      <c r="I838" s="63"/>
      <c r="J838" s="63"/>
      <c r="L838" s="63"/>
      <c r="M838" s="63"/>
      <c r="N838" s="63"/>
      <c r="O838" s="63"/>
      <c r="P838" s="63"/>
      <c r="Q838" s="63"/>
      <c r="R838" s="63"/>
      <c r="S838" s="63"/>
      <c r="T838" s="63"/>
      <c r="U838" s="63"/>
      <c r="V838" s="63"/>
      <c r="W838" s="63"/>
      <c r="X838" s="63"/>
      <c r="Y838" s="63"/>
      <c r="Z838" s="63"/>
    </row>
    <row r="839" ht="15.75" customHeight="1">
      <c r="A839" s="63"/>
      <c r="B839" s="63"/>
      <c r="C839" s="63"/>
      <c r="E839" s="63"/>
      <c r="F839" s="63"/>
      <c r="G839" s="63"/>
      <c r="H839" s="63"/>
      <c r="I839" s="63"/>
      <c r="J839" s="63"/>
      <c r="L839" s="63"/>
      <c r="M839" s="63"/>
      <c r="N839" s="63"/>
      <c r="O839" s="63"/>
      <c r="P839" s="63"/>
      <c r="Q839" s="63"/>
      <c r="R839" s="63"/>
      <c r="S839" s="63"/>
      <c r="T839" s="63"/>
      <c r="U839" s="63"/>
      <c r="V839" s="63"/>
      <c r="W839" s="63"/>
      <c r="X839" s="63"/>
      <c r="Y839" s="63"/>
      <c r="Z839" s="63"/>
    </row>
    <row r="840" ht="15.75" customHeight="1">
      <c r="A840" s="63"/>
      <c r="B840" s="63"/>
      <c r="C840" s="63"/>
      <c r="E840" s="63"/>
      <c r="F840" s="63"/>
      <c r="G840" s="63"/>
      <c r="H840" s="63"/>
      <c r="I840" s="63"/>
      <c r="J840" s="63"/>
      <c r="L840" s="63"/>
      <c r="M840" s="63"/>
      <c r="N840" s="63"/>
      <c r="O840" s="63"/>
      <c r="P840" s="63"/>
      <c r="Q840" s="63"/>
      <c r="R840" s="63"/>
      <c r="S840" s="63"/>
      <c r="T840" s="63"/>
      <c r="U840" s="63"/>
      <c r="V840" s="63"/>
      <c r="W840" s="63"/>
      <c r="X840" s="63"/>
      <c r="Y840" s="63"/>
      <c r="Z840" s="63"/>
    </row>
    <row r="841" ht="15.75" customHeight="1">
      <c r="A841" s="63"/>
      <c r="B841" s="63"/>
      <c r="C841" s="63"/>
      <c r="E841" s="63"/>
      <c r="F841" s="63"/>
      <c r="G841" s="63"/>
      <c r="H841" s="63"/>
      <c r="I841" s="63"/>
      <c r="J841" s="63"/>
      <c r="L841" s="63"/>
      <c r="M841" s="63"/>
      <c r="N841" s="63"/>
      <c r="O841" s="63"/>
      <c r="P841" s="63"/>
      <c r="Q841" s="63"/>
      <c r="R841" s="63"/>
      <c r="S841" s="63"/>
      <c r="T841" s="63"/>
      <c r="U841" s="63"/>
      <c r="V841" s="63"/>
      <c r="W841" s="63"/>
      <c r="X841" s="63"/>
      <c r="Y841" s="63"/>
      <c r="Z841" s="63"/>
    </row>
    <row r="842" ht="15.75" customHeight="1">
      <c r="A842" s="63"/>
      <c r="B842" s="63"/>
      <c r="C842" s="63"/>
      <c r="E842" s="63"/>
      <c r="F842" s="63"/>
      <c r="G842" s="63"/>
      <c r="H842" s="63"/>
      <c r="I842" s="63"/>
      <c r="J842" s="63"/>
      <c r="L842" s="63"/>
      <c r="M842" s="63"/>
      <c r="N842" s="63"/>
      <c r="O842" s="63"/>
      <c r="P842" s="63"/>
      <c r="Q842" s="63"/>
      <c r="R842" s="63"/>
      <c r="S842" s="63"/>
      <c r="T842" s="63"/>
      <c r="U842" s="63"/>
      <c r="V842" s="63"/>
      <c r="W842" s="63"/>
      <c r="X842" s="63"/>
      <c r="Y842" s="63"/>
      <c r="Z842" s="63"/>
    </row>
    <row r="843" ht="15.75" customHeight="1">
      <c r="A843" s="63"/>
      <c r="B843" s="63"/>
      <c r="C843" s="63"/>
      <c r="E843" s="63"/>
      <c r="F843" s="63"/>
      <c r="G843" s="63"/>
      <c r="H843" s="63"/>
      <c r="I843" s="63"/>
      <c r="J843" s="63"/>
      <c r="L843" s="63"/>
      <c r="M843" s="63"/>
      <c r="N843" s="63"/>
      <c r="O843" s="63"/>
      <c r="P843" s="63"/>
      <c r="Q843" s="63"/>
      <c r="R843" s="63"/>
      <c r="S843" s="63"/>
      <c r="T843" s="63"/>
      <c r="U843" s="63"/>
      <c r="V843" s="63"/>
      <c r="W843" s="63"/>
      <c r="X843" s="63"/>
      <c r="Y843" s="63"/>
      <c r="Z843" s="63"/>
    </row>
    <row r="844" ht="15.75" customHeight="1">
      <c r="A844" s="63"/>
      <c r="B844" s="63"/>
      <c r="C844" s="63"/>
      <c r="E844" s="63"/>
      <c r="F844" s="63"/>
      <c r="G844" s="63"/>
      <c r="H844" s="63"/>
      <c r="I844" s="63"/>
      <c r="J844" s="63"/>
      <c r="L844" s="63"/>
      <c r="M844" s="63"/>
      <c r="N844" s="63"/>
      <c r="O844" s="63"/>
      <c r="P844" s="63"/>
      <c r="Q844" s="63"/>
      <c r="R844" s="63"/>
      <c r="S844" s="63"/>
      <c r="T844" s="63"/>
      <c r="U844" s="63"/>
      <c r="V844" s="63"/>
      <c r="W844" s="63"/>
      <c r="X844" s="63"/>
      <c r="Y844" s="63"/>
      <c r="Z844" s="63"/>
    </row>
    <row r="845" ht="15.75" customHeight="1">
      <c r="A845" s="63"/>
      <c r="B845" s="63"/>
      <c r="C845" s="63"/>
      <c r="E845" s="63"/>
      <c r="F845" s="63"/>
      <c r="G845" s="63"/>
      <c r="H845" s="63"/>
      <c r="I845" s="63"/>
      <c r="J845" s="63"/>
      <c r="L845" s="63"/>
      <c r="M845" s="63"/>
      <c r="N845" s="63"/>
      <c r="O845" s="63"/>
      <c r="P845" s="63"/>
      <c r="Q845" s="63"/>
      <c r="R845" s="63"/>
      <c r="S845" s="63"/>
      <c r="T845" s="63"/>
      <c r="U845" s="63"/>
      <c r="V845" s="63"/>
      <c r="W845" s="63"/>
      <c r="X845" s="63"/>
      <c r="Y845" s="63"/>
      <c r="Z845" s="63"/>
    </row>
    <row r="846" ht="15.75" customHeight="1">
      <c r="A846" s="63"/>
      <c r="B846" s="63"/>
      <c r="C846" s="63"/>
      <c r="E846" s="63"/>
      <c r="F846" s="63"/>
      <c r="G846" s="63"/>
      <c r="H846" s="63"/>
      <c r="I846" s="63"/>
      <c r="J846" s="63"/>
      <c r="L846" s="63"/>
      <c r="M846" s="63"/>
      <c r="N846" s="63"/>
      <c r="O846" s="63"/>
      <c r="P846" s="63"/>
      <c r="Q846" s="63"/>
      <c r="R846" s="63"/>
      <c r="S846" s="63"/>
      <c r="T846" s="63"/>
      <c r="U846" s="63"/>
      <c r="V846" s="63"/>
      <c r="W846" s="63"/>
      <c r="X846" s="63"/>
      <c r="Y846" s="63"/>
      <c r="Z846" s="63"/>
    </row>
    <row r="847" ht="15.75" customHeight="1">
      <c r="A847" s="63"/>
      <c r="B847" s="63"/>
      <c r="C847" s="63"/>
      <c r="E847" s="63"/>
      <c r="F847" s="63"/>
      <c r="G847" s="63"/>
      <c r="H847" s="63"/>
      <c r="I847" s="63"/>
      <c r="J847" s="63"/>
      <c r="L847" s="63"/>
      <c r="M847" s="63"/>
      <c r="N847" s="63"/>
      <c r="O847" s="63"/>
      <c r="P847" s="63"/>
      <c r="Q847" s="63"/>
      <c r="R847" s="63"/>
      <c r="S847" s="63"/>
      <c r="T847" s="63"/>
      <c r="U847" s="63"/>
      <c r="V847" s="63"/>
      <c r="W847" s="63"/>
      <c r="X847" s="63"/>
      <c r="Y847" s="63"/>
      <c r="Z847" s="63"/>
    </row>
    <row r="848" ht="15.75" customHeight="1">
      <c r="A848" s="63"/>
      <c r="B848" s="63"/>
      <c r="C848" s="63"/>
      <c r="E848" s="63"/>
      <c r="F848" s="63"/>
      <c r="G848" s="63"/>
      <c r="H848" s="63"/>
      <c r="I848" s="63"/>
      <c r="J848" s="63"/>
      <c r="L848" s="63"/>
      <c r="M848" s="63"/>
      <c r="N848" s="63"/>
      <c r="O848" s="63"/>
      <c r="P848" s="63"/>
      <c r="Q848" s="63"/>
      <c r="R848" s="63"/>
      <c r="S848" s="63"/>
      <c r="T848" s="63"/>
      <c r="U848" s="63"/>
      <c r="V848" s="63"/>
      <c r="W848" s="63"/>
      <c r="X848" s="63"/>
      <c r="Y848" s="63"/>
      <c r="Z848" s="63"/>
    </row>
    <row r="849" ht="15.75" customHeight="1">
      <c r="A849" s="63"/>
      <c r="B849" s="63"/>
      <c r="C849" s="63"/>
      <c r="E849" s="63"/>
      <c r="F849" s="63"/>
      <c r="G849" s="63"/>
      <c r="H849" s="63"/>
      <c r="I849" s="63"/>
      <c r="J849" s="63"/>
      <c r="L849" s="63"/>
      <c r="M849" s="63"/>
      <c r="N849" s="63"/>
      <c r="O849" s="63"/>
      <c r="P849" s="63"/>
      <c r="Q849" s="63"/>
      <c r="R849" s="63"/>
      <c r="S849" s="63"/>
      <c r="T849" s="63"/>
      <c r="U849" s="63"/>
      <c r="V849" s="63"/>
      <c r="W849" s="63"/>
      <c r="X849" s="63"/>
      <c r="Y849" s="63"/>
      <c r="Z849" s="63"/>
    </row>
    <row r="850" ht="15.75" customHeight="1">
      <c r="A850" s="63"/>
      <c r="B850" s="63"/>
      <c r="C850" s="63"/>
      <c r="E850" s="63"/>
      <c r="F850" s="63"/>
      <c r="G850" s="63"/>
      <c r="H850" s="63"/>
      <c r="I850" s="63"/>
      <c r="J850" s="63"/>
      <c r="L850" s="63"/>
      <c r="M850" s="63"/>
      <c r="N850" s="63"/>
      <c r="O850" s="63"/>
      <c r="P850" s="63"/>
      <c r="Q850" s="63"/>
      <c r="R850" s="63"/>
      <c r="S850" s="63"/>
      <c r="T850" s="63"/>
      <c r="U850" s="63"/>
      <c r="V850" s="63"/>
      <c r="W850" s="63"/>
      <c r="X850" s="63"/>
      <c r="Y850" s="63"/>
      <c r="Z850" s="63"/>
    </row>
    <row r="851" ht="15.75" customHeight="1">
      <c r="A851" s="63"/>
      <c r="B851" s="63"/>
      <c r="C851" s="63"/>
      <c r="E851" s="63"/>
      <c r="F851" s="63"/>
      <c r="G851" s="63"/>
      <c r="H851" s="63"/>
      <c r="I851" s="63"/>
      <c r="J851" s="63"/>
      <c r="L851" s="63"/>
      <c r="M851" s="63"/>
      <c r="N851" s="63"/>
      <c r="O851" s="63"/>
      <c r="P851" s="63"/>
      <c r="Q851" s="63"/>
      <c r="R851" s="63"/>
      <c r="S851" s="63"/>
      <c r="T851" s="63"/>
      <c r="U851" s="63"/>
      <c r="V851" s="63"/>
      <c r="W851" s="63"/>
      <c r="X851" s="63"/>
      <c r="Y851" s="63"/>
      <c r="Z851" s="63"/>
    </row>
    <row r="852" ht="15.75" customHeight="1">
      <c r="A852" s="63"/>
      <c r="B852" s="63"/>
      <c r="C852" s="63"/>
      <c r="E852" s="63"/>
      <c r="F852" s="63"/>
      <c r="G852" s="63"/>
      <c r="H852" s="63"/>
      <c r="I852" s="63"/>
      <c r="J852" s="63"/>
      <c r="L852" s="63"/>
      <c r="M852" s="63"/>
      <c r="N852" s="63"/>
      <c r="O852" s="63"/>
      <c r="P852" s="63"/>
      <c r="Q852" s="63"/>
      <c r="R852" s="63"/>
      <c r="S852" s="63"/>
      <c r="T852" s="63"/>
      <c r="U852" s="63"/>
      <c r="V852" s="63"/>
      <c r="W852" s="63"/>
      <c r="X852" s="63"/>
      <c r="Y852" s="63"/>
      <c r="Z852" s="63"/>
    </row>
    <row r="853" ht="15.75" customHeight="1">
      <c r="A853" s="63"/>
      <c r="B853" s="63"/>
      <c r="C853" s="63"/>
      <c r="E853" s="63"/>
      <c r="F853" s="63"/>
      <c r="G853" s="63"/>
      <c r="H853" s="63"/>
      <c r="I853" s="63"/>
      <c r="J853" s="63"/>
      <c r="L853" s="63"/>
      <c r="M853" s="63"/>
      <c r="N853" s="63"/>
      <c r="O853" s="63"/>
      <c r="P853" s="63"/>
      <c r="Q853" s="63"/>
      <c r="R853" s="63"/>
      <c r="S853" s="63"/>
      <c r="T853" s="63"/>
      <c r="U853" s="63"/>
      <c r="V853" s="63"/>
      <c r="W853" s="63"/>
      <c r="X853" s="63"/>
      <c r="Y853" s="63"/>
      <c r="Z853" s="63"/>
    </row>
    <row r="854" ht="15.75" customHeight="1">
      <c r="A854" s="63"/>
      <c r="B854" s="63"/>
      <c r="C854" s="63"/>
      <c r="E854" s="63"/>
      <c r="F854" s="63"/>
      <c r="G854" s="63"/>
      <c r="H854" s="63"/>
      <c r="I854" s="63"/>
      <c r="J854" s="63"/>
      <c r="L854" s="63"/>
      <c r="M854" s="63"/>
      <c r="N854" s="63"/>
      <c r="O854" s="63"/>
      <c r="P854" s="63"/>
      <c r="Q854" s="63"/>
      <c r="R854" s="63"/>
      <c r="S854" s="63"/>
      <c r="T854" s="63"/>
      <c r="U854" s="63"/>
      <c r="V854" s="63"/>
      <c r="W854" s="63"/>
      <c r="X854" s="63"/>
      <c r="Y854" s="63"/>
      <c r="Z854" s="63"/>
    </row>
    <row r="855" ht="15.75" customHeight="1">
      <c r="A855" s="63"/>
      <c r="B855" s="63"/>
      <c r="C855" s="63"/>
      <c r="E855" s="63"/>
      <c r="F855" s="63"/>
      <c r="G855" s="63"/>
      <c r="H855" s="63"/>
      <c r="I855" s="63"/>
      <c r="J855" s="63"/>
      <c r="L855" s="63"/>
      <c r="M855" s="63"/>
      <c r="N855" s="63"/>
      <c r="O855" s="63"/>
      <c r="P855" s="63"/>
      <c r="Q855" s="63"/>
      <c r="R855" s="63"/>
      <c r="S855" s="63"/>
      <c r="T855" s="63"/>
      <c r="U855" s="63"/>
      <c r="V855" s="63"/>
      <c r="W855" s="63"/>
      <c r="X855" s="63"/>
      <c r="Y855" s="63"/>
      <c r="Z855" s="63"/>
    </row>
    <row r="856" ht="15.75" customHeight="1">
      <c r="A856" s="63"/>
      <c r="B856" s="63"/>
      <c r="C856" s="63"/>
      <c r="E856" s="63"/>
      <c r="F856" s="63"/>
      <c r="G856" s="63"/>
      <c r="H856" s="63"/>
      <c r="I856" s="63"/>
      <c r="J856" s="63"/>
      <c r="L856" s="63"/>
      <c r="M856" s="63"/>
      <c r="N856" s="63"/>
      <c r="O856" s="63"/>
      <c r="P856" s="63"/>
      <c r="Q856" s="63"/>
      <c r="R856" s="63"/>
      <c r="S856" s="63"/>
      <c r="T856" s="63"/>
      <c r="U856" s="63"/>
      <c r="V856" s="63"/>
      <c r="W856" s="63"/>
      <c r="X856" s="63"/>
      <c r="Y856" s="63"/>
      <c r="Z856" s="63"/>
    </row>
    <row r="857" ht="15.75" customHeight="1">
      <c r="A857" s="63"/>
      <c r="B857" s="63"/>
      <c r="C857" s="63"/>
      <c r="E857" s="63"/>
      <c r="F857" s="63"/>
      <c r="G857" s="63"/>
      <c r="H857" s="63"/>
      <c r="I857" s="63"/>
      <c r="J857" s="63"/>
      <c r="L857" s="63"/>
      <c r="M857" s="63"/>
      <c r="N857" s="63"/>
      <c r="O857" s="63"/>
      <c r="P857" s="63"/>
      <c r="Q857" s="63"/>
      <c r="R857" s="63"/>
      <c r="S857" s="63"/>
      <c r="T857" s="63"/>
      <c r="U857" s="63"/>
      <c r="V857" s="63"/>
      <c r="W857" s="63"/>
      <c r="X857" s="63"/>
      <c r="Y857" s="63"/>
      <c r="Z857" s="63"/>
    </row>
    <row r="858" ht="15.75" customHeight="1">
      <c r="A858" s="63"/>
      <c r="B858" s="63"/>
      <c r="C858" s="63"/>
      <c r="E858" s="63"/>
      <c r="F858" s="63"/>
      <c r="G858" s="63"/>
      <c r="H858" s="63"/>
      <c r="I858" s="63"/>
      <c r="J858" s="63"/>
      <c r="L858" s="63"/>
      <c r="M858" s="63"/>
      <c r="N858" s="63"/>
      <c r="O858" s="63"/>
      <c r="P858" s="63"/>
      <c r="Q858" s="63"/>
      <c r="R858" s="63"/>
      <c r="S858" s="63"/>
      <c r="T858" s="63"/>
      <c r="U858" s="63"/>
      <c r="V858" s="63"/>
      <c r="W858" s="63"/>
      <c r="X858" s="63"/>
      <c r="Y858" s="63"/>
      <c r="Z858" s="63"/>
    </row>
    <row r="859" ht="15.75" customHeight="1">
      <c r="A859" s="63"/>
      <c r="B859" s="63"/>
      <c r="C859" s="63"/>
      <c r="E859" s="63"/>
      <c r="F859" s="63"/>
      <c r="G859" s="63"/>
      <c r="H859" s="63"/>
      <c r="I859" s="63"/>
      <c r="J859" s="63"/>
      <c r="L859" s="63"/>
      <c r="M859" s="63"/>
      <c r="N859" s="63"/>
      <c r="O859" s="63"/>
      <c r="P859" s="63"/>
      <c r="Q859" s="63"/>
      <c r="R859" s="63"/>
      <c r="S859" s="63"/>
      <c r="T859" s="63"/>
      <c r="U859" s="63"/>
      <c r="V859" s="63"/>
      <c r="W859" s="63"/>
      <c r="X859" s="63"/>
      <c r="Y859" s="63"/>
      <c r="Z859" s="63"/>
    </row>
    <row r="860" ht="15.75" customHeight="1">
      <c r="A860" s="63"/>
      <c r="B860" s="63"/>
      <c r="C860" s="63"/>
      <c r="E860" s="63"/>
      <c r="F860" s="63"/>
      <c r="G860" s="63"/>
      <c r="H860" s="63"/>
      <c r="I860" s="63"/>
      <c r="J860" s="63"/>
      <c r="L860" s="63"/>
      <c r="M860" s="63"/>
      <c r="N860" s="63"/>
      <c r="O860" s="63"/>
      <c r="P860" s="63"/>
      <c r="Q860" s="63"/>
      <c r="R860" s="63"/>
      <c r="S860" s="63"/>
      <c r="T860" s="63"/>
      <c r="U860" s="63"/>
      <c r="V860" s="63"/>
      <c r="W860" s="63"/>
      <c r="X860" s="63"/>
      <c r="Y860" s="63"/>
      <c r="Z860" s="63"/>
    </row>
    <row r="861" ht="15.75" customHeight="1">
      <c r="A861" s="63"/>
      <c r="B861" s="63"/>
      <c r="C861" s="63"/>
      <c r="E861" s="63"/>
      <c r="F861" s="63"/>
      <c r="G861" s="63"/>
      <c r="H861" s="63"/>
      <c r="I861" s="63"/>
      <c r="J861" s="63"/>
      <c r="L861" s="63"/>
      <c r="M861" s="63"/>
      <c r="N861" s="63"/>
      <c r="O861" s="63"/>
      <c r="P861" s="63"/>
      <c r="Q861" s="63"/>
      <c r="R861" s="63"/>
      <c r="S861" s="63"/>
      <c r="T861" s="63"/>
      <c r="U861" s="63"/>
      <c r="V861" s="63"/>
      <c r="W861" s="63"/>
      <c r="X861" s="63"/>
      <c r="Y861" s="63"/>
      <c r="Z861" s="63"/>
    </row>
    <row r="862" ht="15.75" customHeight="1">
      <c r="A862" s="63"/>
      <c r="B862" s="63"/>
      <c r="C862" s="63"/>
      <c r="E862" s="63"/>
      <c r="F862" s="63"/>
      <c r="G862" s="63"/>
      <c r="H862" s="63"/>
      <c r="I862" s="63"/>
      <c r="J862" s="63"/>
      <c r="L862" s="63"/>
      <c r="M862" s="63"/>
      <c r="N862" s="63"/>
      <c r="O862" s="63"/>
      <c r="P862" s="63"/>
      <c r="Q862" s="63"/>
      <c r="R862" s="63"/>
      <c r="S862" s="63"/>
      <c r="T862" s="63"/>
      <c r="U862" s="63"/>
      <c r="V862" s="63"/>
      <c r="W862" s="63"/>
      <c r="X862" s="63"/>
      <c r="Y862" s="63"/>
      <c r="Z862" s="63"/>
    </row>
    <row r="863" ht="15.75" customHeight="1">
      <c r="A863" s="63"/>
      <c r="B863" s="63"/>
      <c r="C863" s="63"/>
      <c r="E863" s="63"/>
      <c r="F863" s="63"/>
      <c r="G863" s="63"/>
      <c r="H863" s="63"/>
      <c r="I863" s="63"/>
      <c r="J863" s="63"/>
      <c r="L863" s="63"/>
      <c r="M863" s="63"/>
      <c r="N863" s="63"/>
      <c r="O863" s="63"/>
      <c r="P863" s="63"/>
      <c r="Q863" s="63"/>
      <c r="R863" s="63"/>
      <c r="S863" s="63"/>
      <c r="T863" s="63"/>
      <c r="U863" s="63"/>
      <c r="V863" s="63"/>
      <c r="W863" s="63"/>
      <c r="X863" s="63"/>
      <c r="Y863" s="63"/>
      <c r="Z863" s="63"/>
    </row>
    <row r="864" ht="15.75" customHeight="1">
      <c r="A864" s="63"/>
      <c r="B864" s="63"/>
      <c r="C864" s="63"/>
      <c r="E864" s="63"/>
      <c r="F864" s="63"/>
      <c r="G864" s="63"/>
      <c r="H864" s="63"/>
      <c r="I864" s="63"/>
      <c r="J864" s="63"/>
      <c r="L864" s="63"/>
      <c r="M864" s="63"/>
      <c r="N864" s="63"/>
      <c r="O864" s="63"/>
      <c r="P864" s="63"/>
      <c r="Q864" s="63"/>
      <c r="R864" s="63"/>
      <c r="S864" s="63"/>
      <c r="T864" s="63"/>
      <c r="U864" s="63"/>
      <c r="V864" s="63"/>
      <c r="W864" s="63"/>
      <c r="X864" s="63"/>
      <c r="Y864" s="63"/>
      <c r="Z864" s="63"/>
    </row>
    <row r="865" ht="15.75" customHeight="1">
      <c r="A865" s="63"/>
      <c r="B865" s="63"/>
      <c r="C865" s="63"/>
      <c r="E865" s="63"/>
      <c r="F865" s="63"/>
      <c r="G865" s="63"/>
      <c r="H865" s="63"/>
      <c r="I865" s="63"/>
      <c r="J865" s="63"/>
      <c r="L865" s="63"/>
      <c r="M865" s="63"/>
      <c r="N865" s="63"/>
      <c r="O865" s="63"/>
      <c r="P865" s="63"/>
      <c r="Q865" s="63"/>
      <c r="R865" s="63"/>
      <c r="S865" s="63"/>
      <c r="T865" s="63"/>
      <c r="U865" s="63"/>
      <c r="V865" s="63"/>
      <c r="W865" s="63"/>
      <c r="X865" s="63"/>
      <c r="Y865" s="63"/>
      <c r="Z865" s="63"/>
    </row>
    <row r="866" ht="15.75" customHeight="1">
      <c r="A866" s="63"/>
      <c r="B866" s="63"/>
      <c r="C866" s="63"/>
      <c r="E866" s="63"/>
      <c r="F866" s="63"/>
      <c r="G866" s="63"/>
      <c r="H866" s="63"/>
      <c r="I866" s="63"/>
      <c r="J866" s="63"/>
      <c r="L866" s="63"/>
      <c r="M866" s="63"/>
      <c r="N866" s="63"/>
      <c r="O866" s="63"/>
      <c r="P866" s="63"/>
      <c r="Q866" s="63"/>
      <c r="R866" s="63"/>
      <c r="S866" s="63"/>
      <c r="T866" s="63"/>
      <c r="U866" s="63"/>
      <c r="V866" s="63"/>
      <c r="W866" s="63"/>
      <c r="X866" s="63"/>
      <c r="Y866" s="63"/>
      <c r="Z866" s="63"/>
    </row>
    <row r="867" ht="15.75" customHeight="1">
      <c r="A867" s="63"/>
      <c r="B867" s="63"/>
      <c r="C867" s="63"/>
      <c r="E867" s="63"/>
      <c r="F867" s="63"/>
      <c r="G867" s="63"/>
      <c r="H867" s="63"/>
      <c r="I867" s="63"/>
      <c r="J867" s="63"/>
      <c r="L867" s="63"/>
      <c r="M867" s="63"/>
      <c r="N867" s="63"/>
      <c r="O867" s="63"/>
      <c r="P867" s="63"/>
      <c r="Q867" s="63"/>
      <c r="R867" s="63"/>
      <c r="S867" s="63"/>
      <c r="T867" s="63"/>
      <c r="U867" s="63"/>
      <c r="V867" s="63"/>
      <c r="W867" s="63"/>
      <c r="X867" s="63"/>
      <c r="Y867" s="63"/>
      <c r="Z867" s="63"/>
    </row>
    <row r="868" ht="15.75" customHeight="1">
      <c r="A868" s="63"/>
      <c r="B868" s="63"/>
      <c r="C868" s="63"/>
      <c r="E868" s="63"/>
      <c r="F868" s="63"/>
      <c r="G868" s="63"/>
      <c r="H868" s="63"/>
      <c r="I868" s="63"/>
      <c r="J868" s="63"/>
      <c r="L868" s="63"/>
      <c r="M868" s="63"/>
      <c r="N868" s="63"/>
      <c r="O868" s="63"/>
      <c r="P868" s="63"/>
      <c r="Q868" s="63"/>
      <c r="R868" s="63"/>
      <c r="S868" s="63"/>
      <c r="T868" s="63"/>
      <c r="U868" s="63"/>
      <c r="V868" s="63"/>
      <c r="W868" s="63"/>
      <c r="X868" s="63"/>
      <c r="Y868" s="63"/>
      <c r="Z868" s="63"/>
    </row>
    <row r="869" ht="15.75" customHeight="1">
      <c r="A869" s="63"/>
      <c r="B869" s="63"/>
      <c r="C869" s="63"/>
      <c r="E869" s="63"/>
      <c r="F869" s="63"/>
      <c r="G869" s="63"/>
      <c r="H869" s="63"/>
      <c r="I869" s="63"/>
      <c r="J869" s="63"/>
      <c r="L869" s="63"/>
      <c r="M869" s="63"/>
      <c r="N869" s="63"/>
      <c r="O869" s="63"/>
      <c r="P869" s="63"/>
      <c r="Q869" s="63"/>
      <c r="R869" s="63"/>
      <c r="S869" s="63"/>
      <c r="T869" s="63"/>
      <c r="U869" s="63"/>
      <c r="V869" s="63"/>
      <c r="W869" s="63"/>
      <c r="X869" s="63"/>
      <c r="Y869" s="63"/>
      <c r="Z869" s="63"/>
    </row>
    <row r="870" ht="15.75" customHeight="1">
      <c r="A870" s="63"/>
      <c r="B870" s="63"/>
      <c r="C870" s="63"/>
      <c r="E870" s="63"/>
      <c r="F870" s="63"/>
      <c r="G870" s="63"/>
      <c r="H870" s="63"/>
      <c r="I870" s="63"/>
      <c r="J870" s="63"/>
      <c r="L870" s="63"/>
      <c r="M870" s="63"/>
      <c r="N870" s="63"/>
      <c r="O870" s="63"/>
      <c r="P870" s="63"/>
      <c r="Q870" s="63"/>
      <c r="R870" s="63"/>
      <c r="S870" s="63"/>
      <c r="T870" s="63"/>
      <c r="U870" s="63"/>
      <c r="V870" s="63"/>
      <c r="W870" s="63"/>
      <c r="X870" s="63"/>
      <c r="Y870" s="63"/>
      <c r="Z870" s="63"/>
    </row>
    <row r="871" ht="15.75" customHeight="1">
      <c r="A871" s="63"/>
      <c r="B871" s="63"/>
      <c r="C871" s="63"/>
      <c r="E871" s="63"/>
      <c r="F871" s="63"/>
      <c r="G871" s="63"/>
      <c r="H871" s="63"/>
      <c r="I871" s="63"/>
      <c r="J871" s="63"/>
      <c r="L871" s="63"/>
      <c r="M871" s="63"/>
      <c r="N871" s="63"/>
      <c r="O871" s="63"/>
      <c r="P871" s="63"/>
      <c r="Q871" s="63"/>
      <c r="R871" s="63"/>
      <c r="S871" s="63"/>
      <c r="T871" s="63"/>
      <c r="U871" s="63"/>
      <c r="V871" s="63"/>
      <c r="W871" s="63"/>
      <c r="X871" s="63"/>
      <c r="Y871" s="63"/>
      <c r="Z871" s="63"/>
    </row>
    <row r="872" ht="15.75" customHeight="1">
      <c r="A872" s="63"/>
      <c r="B872" s="63"/>
      <c r="C872" s="63"/>
      <c r="E872" s="63"/>
      <c r="F872" s="63"/>
      <c r="G872" s="63"/>
      <c r="H872" s="63"/>
      <c r="I872" s="63"/>
      <c r="J872" s="63"/>
      <c r="L872" s="63"/>
      <c r="M872" s="63"/>
      <c r="N872" s="63"/>
      <c r="O872" s="63"/>
      <c r="P872" s="63"/>
      <c r="Q872" s="63"/>
      <c r="R872" s="63"/>
      <c r="S872" s="63"/>
      <c r="T872" s="63"/>
      <c r="U872" s="63"/>
      <c r="V872" s="63"/>
      <c r="W872" s="63"/>
      <c r="X872" s="63"/>
      <c r="Y872" s="63"/>
      <c r="Z872" s="63"/>
    </row>
    <row r="873" ht="15.75" customHeight="1">
      <c r="A873" s="63"/>
      <c r="B873" s="63"/>
      <c r="C873" s="63"/>
      <c r="E873" s="63"/>
      <c r="F873" s="63"/>
      <c r="G873" s="63"/>
      <c r="H873" s="63"/>
      <c r="I873" s="63"/>
      <c r="J873" s="63"/>
      <c r="L873" s="63"/>
      <c r="M873" s="63"/>
      <c r="N873" s="63"/>
      <c r="O873" s="63"/>
      <c r="P873" s="63"/>
      <c r="Q873" s="63"/>
      <c r="R873" s="63"/>
      <c r="S873" s="63"/>
      <c r="T873" s="63"/>
      <c r="U873" s="63"/>
      <c r="V873" s="63"/>
      <c r="W873" s="63"/>
      <c r="X873" s="63"/>
      <c r="Y873" s="63"/>
      <c r="Z873" s="63"/>
    </row>
    <row r="874" ht="15.75" customHeight="1">
      <c r="A874" s="63"/>
      <c r="B874" s="63"/>
      <c r="C874" s="63"/>
      <c r="E874" s="63"/>
      <c r="F874" s="63"/>
      <c r="G874" s="63"/>
      <c r="H874" s="63"/>
      <c r="I874" s="63"/>
      <c r="J874" s="63"/>
      <c r="L874" s="63"/>
      <c r="M874" s="63"/>
      <c r="N874" s="63"/>
      <c r="O874" s="63"/>
      <c r="P874" s="63"/>
      <c r="Q874" s="63"/>
      <c r="R874" s="63"/>
      <c r="S874" s="63"/>
      <c r="T874" s="63"/>
      <c r="U874" s="63"/>
      <c r="V874" s="63"/>
      <c r="W874" s="63"/>
      <c r="X874" s="63"/>
      <c r="Y874" s="63"/>
      <c r="Z874" s="63"/>
    </row>
    <row r="875" ht="15.75" customHeight="1">
      <c r="A875" s="63"/>
      <c r="B875" s="63"/>
      <c r="C875" s="63"/>
      <c r="E875" s="63"/>
      <c r="F875" s="63"/>
      <c r="G875" s="63"/>
      <c r="H875" s="63"/>
      <c r="I875" s="63"/>
      <c r="J875" s="63"/>
      <c r="L875" s="63"/>
      <c r="M875" s="63"/>
      <c r="N875" s="63"/>
      <c r="O875" s="63"/>
      <c r="P875" s="63"/>
      <c r="Q875" s="63"/>
      <c r="R875" s="63"/>
      <c r="S875" s="63"/>
      <c r="T875" s="63"/>
      <c r="U875" s="63"/>
      <c r="V875" s="63"/>
      <c r="W875" s="63"/>
      <c r="X875" s="63"/>
      <c r="Y875" s="63"/>
      <c r="Z875" s="63"/>
    </row>
    <row r="876" ht="15.75" customHeight="1">
      <c r="A876" s="63"/>
      <c r="B876" s="63"/>
      <c r="C876" s="63"/>
      <c r="E876" s="63"/>
      <c r="F876" s="63"/>
      <c r="G876" s="63"/>
      <c r="H876" s="63"/>
      <c r="I876" s="63"/>
      <c r="J876" s="63"/>
      <c r="L876" s="63"/>
      <c r="M876" s="63"/>
      <c r="N876" s="63"/>
      <c r="O876" s="63"/>
      <c r="P876" s="63"/>
      <c r="Q876" s="63"/>
      <c r="R876" s="63"/>
      <c r="S876" s="63"/>
      <c r="T876" s="63"/>
      <c r="U876" s="63"/>
      <c r="V876" s="63"/>
      <c r="W876" s="63"/>
      <c r="X876" s="63"/>
      <c r="Y876" s="63"/>
      <c r="Z876" s="63"/>
    </row>
    <row r="877" ht="15.75" customHeight="1">
      <c r="A877" s="63"/>
      <c r="B877" s="63"/>
      <c r="C877" s="63"/>
      <c r="E877" s="63"/>
      <c r="F877" s="63"/>
      <c r="G877" s="63"/>
      <c r="H877" s="63"/>
      <c r="I877" s="63"/>
      <c r="J877" s="63"/>
      <c r="L877" s="63"/>
      <c r="M877" s="63"/>
      <c r="N877" s="63"/>
      <c r="O877" s="63"/>
      <c r="P877" s="63"/>
      <c r="Q877" s="63"/>
      <c r="R877" s="63"/>
      <c r="S877" s="63"/>
      <c r="T877" s="63"/>
      <c r="U877" s="63"/>
      <c r="V877" s="63"/>
      <c r="W877" s="63"/>
      <c r="X877" s="63"/>
      <c r="Y877" s="63"/>
      <c r="Z877" s="63"/>
    </row>
    <row r="878" ht="15.75" customHeight="1">
      <c r="A878" s="63"/>
      <c r="B878" s="63"/>
      <c r="C878" s="63"/>
      <c r="E878" s="63"/>
      <c r="F878" s="63"/>
      <c r="G878" s="63"/>
      <c r="H878" s="63"/>
      <c r="I878" s="63"/>
      <c r="J878" s="63"/>
      <c r="L878" s="63"/>
      <c r="M878" s="63"/>
      <c r="N878" s="63"/>
      <c r="O878" s="63"/>
      <c r="P878" s="63"/>
      <c r="Q878" s="63"/>
      <c r="R878" s="63"/>
      <c r="S878" s="63"/>
      <c r="T878" s="63"/>
      <c r="U878" s="63"/>
      <c r="V878" s="63"/>
      <c r="W878" s="63"/>
      <c r="X878" s="63"/>
      <c r="Y878" s="63"/>
      <c r="Z878" s="63"/>
    </row>
    <row r="879" ht="15.75" customHeight="1">
      <c r="A879" s="63"/>
      <c r="B879" s="63"/>
      <c r="C879" s="63"/>
      <c r="E879" s="63"/>
      <c r="F879" s="63"/>
      <c r="G879" s="63"/>
      <c r="H879" s="63"/>
      <c r="I879" s="63"/>
      <c r="J879" s="63"/>
      <c r="L879" s="63"/>
      <c r="M879" s="63"/>
      <c r="N879" s="63"/>
      <c r="O879" s="63"/>
      <c r="P879" s="63"/>
      <c r="Q879" s="63"/>
      <c r="R879" s="63"/>
      <c r="S879" s="63"/>
      <c r="T879" s="63"/>
      <c r="U879" s="63"/>
      <c r="V879" s="63"/>
      <c r="W879" s="63"/>
      <c r="X879" s="63"/>
      <c r="Y879" s="63"/>
      <c r="Z879" s="63"/>
    </row>
    <row r="880" ht="15.75" customHeight="1">
      <c r="A880" s="63"/>
      <c r="B880" s="63"/>
      <c r="C880" s="63"/>
      <c r="E880" s="63"/>
      <c r="F880" s="63"/>
      <c r="G880" s="63"/>
      <c r="H880" s="63"/>
      <c r="I880" s="63"/>
      <c r="J880" s="63"/>
      <c r="L880" s="63"/>
      <c r="M880" s="63"/>
      <c r="N880" s="63"/>
      <c r="O880" s="63"/>
      <c r="P880" s="63"/>
      <c r="Q880" s="63"/>
      <c r="R880" s="63"/>
      <c r="S880" s="63"/>
      <c r="T880" s="63"/>
      <c r="U880" s="63"/>
      <c r="V880" s="63"/>
      <c r="W880" s="63"/>
      <c r="X880" s="63"/>
      <c r="Y880" s="63"/>
      <c r="Z880" s="63"/>
    </row>
    <row r="881" ht="15.75" customHeight="1">
      <c r="A881" s="63"/>
      <c r="B881" s="63"/>
      <c r="C881" s="63"/>
      <c r="E881" s="63"/>
      <c r="F881" s="63"/>
      <c r="G881" s="63"/>
      <c r="H881" s="63"/>
      <c r="I881" s="63"/>
      <c r="J881" s="63"/>
      <c r="L881" s="63"/>
      <c r="M881" s="63"/>
      <c r="N881" s="63"/>
      <c r="O881" s="63"/>
      <c r="P881" s="63"/>
      <c r="Q881" s="63"/>
      <c r="R881" s="63"/>
      <c r="S881" s="63"/>
      <c r="T881" s="63"/>
      <c r="U881" s="63"/>
      <c r="V881" s="63"/>
      <c r="W881" s="63"/>
      <c r="X881" s="63"/>
      <c r="Y881" s="63"/>
      <c r="Z881" s="63"/>
    </row>
    <row r="882" ht="15.75" customHeight="1">
      <c r="A882" s="63"/>
      <c r="B882" s="63"/>
      <c r="C882" s="63"/>
      <c r="E882" s="63"/>
      <c r="F882" s="63"/>
      <c r="G882" s="63"/>
      <c r="H882" s="63"/>
      <c r="I882" s="63"/>
      <c r="J882" s="63"/>
      <c r="L882" s="63"/>
      <c r="M882" s="63"/>
      <c r="N882" s="63"/>
      <c r="O882" s="63"/>
      <c r="P882" s="63"/>
      <c r="Q882" s="63"/>
      <c r="R882" s="63"/>
      <c r="S882" s="63"/>
      <c r="T882" s="63"/>
      <c r="U882" s="63"/>
      <c r="V882" s="63"/>
      <c r="W882" s="63"/>
      <c r="X882" s="63"/>
      <c r="Y882" s="63"/>
      <c r="Z882" s="63"/>
    </row>
    <row r="883" ht="15.75" customHeight="1">
      <c r="A883" s="63"/>
      <c r="B883" s="63"/>
      <c r="C883" s="63"/>
      <c r="E883" s="63"/>
      <c r="F883" s="63"/>
      <c r="G883" s="63"/>
      <c r="H883" s="63"/>
      <c r="I883" s="63"/>
      <c r="J883" s="63"/>
      <c r="L883" s="63"/>
      <c r="M883" s="63"/>
      <c r="N883" s="63"/>
      <c r="O883" s="63"/>
      <c r="P883" s="63"/>
      <c r="Q883" s="63"/>
      <c r="R883" s="63"/>
      <c r="S883" s="63"/>
      <c r="T883" s="63"/>
      <c r="U883" s="63"/>
      <c r="V883" s="63"/>
      <c r="W883" s="63"/>
      <c r="X883" s="63"/>
      <c r="Y883" s="63"/>
      <c r="Z883" s="63"/>
    </row>
    <row r="884" ht="15.75" customHeight="1">
      <c r="A884" s="63"/>
      <c r="B884" s="63"/>
      <c r="C884" s="63"/>
      <c r="E884" s="63"/>
      <c r="F884" s="63"/>
      <c r="G884" s="63"/>
      <c r="H884" s="63"/>
      <c r="I884" s="63"/>
      <c r="J884" s="63"/>
      <c r="L884" s="63"/>
      <c r="M884" s="63"/>
      <c r="N884" s="63"/>
      <c r="O884" s="63"/>
      <c r="P884" s="63"/>
      <c r="Q884" s="63"/>
      <c r="R884" s="63"/>
      <c r="S884" s="63"/>
      <c r="T884" s="63"/>
      <c r="U884" s="63"/>
      <c r="V884" s="63"/>
      <c r="W884" s="63"/>
      <c r="X884" s="63"/>
      <c r="Y884" s="63"/>
      <c r="Z884" s="63"/>
    </row>
    <row r="885" ht="15.75" customHeight="1">
      <c r="A885" s="63"/>
      <c r="B885" s="63"/>
      <c r="C885" s="63"/>
      <c r="E885" s="63"/>
      <c r="F885" s="63"/>
      <c r="G885" s="63"/>
      <c r="H885" s="63"/>
      <c r="I885" s="63"/>
      <c r="J885" s="63"/>
      <c r="L885" s="63"/>
      <c r="M885" s="63"/>
      <c r="N885" s="63"/>
      <c r="O885" s="63"/>
      <c r="P885" s="63"/>
      <c r="Q885" s="63"/>
      <c r="R885" s="63"/>
      <c r="S885" s="63"/>
      <c r="T885" s="63"/>
      <c r="U885" s="63"/>
      <c r="V885" s="63"/>
      <c r="W885" s="63"/>
      <c r="X885" s="63"/>
      <c r="Y885" s="63"/>
      <c r="Z885" s="63"/>
    </row>
    <row r="886" ht="15.75" customHeight="1">
      <c r="A886" s="63"/>
      <c r="B886" s="63"/>
      <c r="C886" s="63"/>
      <c r="E886" s="63"/>
      <c r="F886" s="63"/>
      <c r="G886" s="63"/>
      <c r="H886" s="63"/>
      <c r="I886" s="63"/>
      <c r="J886" s="63"/>
      <c r="L886" s="63"/>
      <c r="M886" s="63"/>
      <c r="N886" s="63"/>
      <c r="O886" s="63"/>
      <c r="P886" s="63"/>
      <c r="Q886" s="63"/>
      <c r="R886" s="63"/>
      <c r="S886" s="63"/>
      <c r="T886" s="63"/>
      <c r="U886" s="63"/>
      <c r="V886" s="63"/>
      <c r="W886" s="63"/>
      <c r="X886" s="63"/>
      <c r="Y886" s="63"/>
      <c r="Z886" s="63"/>
    </row>
    <row r="887" ht="15.75" customHeight="1">
      <c r="A887" s="63"/>
      <c r="B887" s="63"/>
      <c r="C887" s="63"/>
      <c r="E887" s="63"/>
      <c r="F887" s="63"/>
      <c r="G887" s="63"/>
      <c r="H887" s="63"/>
      <c r="I887" s="63"/>
      <c r="J887" s="63"/>
      <c r="L887" s="63"/>
      <c r="M887" s="63"/>
      <c r="N887" s="63"/>
      <c r="O887" s="63"/>
      <c r="P887" s="63"/>
      <c r="Q887" s="63"/>
      <c r="R887" s="63"/>
      <c r="S887" s="63"/>
      <c r="T887" s="63"/>
      <c r="U887" s="63"/>
      <c r="V887" s="63"/>
      <c r="W887" s="63"/>
      <c r="X887" s="63"/>
      <c r="Y887" s="63"/>
      <c r="Z887" s="63"/>
    </row>
    <row r="888" ht="15.75" customHeight="1">
      <c r="A888" s="63"/>
      <c r="B888" s="63"/>
      <c r="C888" s="63"/>
      <c r="E888" s="63"/>
      <c r="F888" s="63"/>
      <c r="G888" s="63"/>
      <c r="H888" s="63"/>
      <c r="I888" s="63"/>
      <c r="J888" s="63"/>
      <c r="L888" s="63"/>
      <c r="M888" s="63"/>
      <c r="N888" s="63"/>
      <c r="O888" s="63"/>
      <c r="P888" s="63"/>
      <c r="Q888" s="63"/>
      <c r="R888" s="63"/>
      <c r="S888" s="63"/>
      <c r="T888" s="63"/>
      <c r="U888" s="63"/>
      <c r="V888" s="63"/>
      <c r="W888" s="63"/>
      <c r="X888" s="63"/>
      <c r="Y888" s="63"/>
      <c r="Z888" s="63"/>
    </row>
    <row r="889" ht="15.75" customHeight="1">
      <c r="A889" s="63"/>
      <c r="B889" s="63"/>
      <c r="C889" s="63"/>
      <c r="E889" s="63"/>
      <c r="F889" s="63"/>
      <c r="G889" s="63"/>
      <c r="H889" s="63"/>
      <c r="I889" s="63"/>
      <c r="J889" s="63"/>
      <c r="L889" s="63"/>
      <c r="M889" s="63"/>
      <c r="N889" s="63"/>
      <c r="O889" s="63"/>
      <c r="P889" s="63"/>
      <c r="Q889" s="63"/>
      <c r="R889" s="63"/>
      <c r="S889" s="63"/>
      <c r="T889" s="63"/>
      <c r="U889" s="63"/>
      <c r="V889" s="63"/>
      <c r="W889" s="63"/>
      <c r="X889" s="63"/>
      <c r="Y889" s="63"/>
      <c r="Z889" s="63"/>
    </row>
    <row r="890" ht="15.75" customHeight="1">
      <c r="A890" s="63"/>
      <c r="B890" s="63"/>
      <c r="C890" s="63"/>
      <c r="E890" s="63"/>
      <c r="F890" s="63"/>
      <c r="G890" s="63"/>
      <c r="H890" s="63"/>
      <c r="I890" s="63"/>
      <c r="J890" s="63"/>
      <c r="L890" s="63"/>
      <c r="M890" s="63"/>
      <c r="N890" s="63"/>
      <c r="O890" s="63"/>
      <c r="P890" s="63"/>
      <c r="Q890" s="63"/>
      <c r="R890" s="63"/>
      <c r="S890" s="63"/>
      <c r="T890" s="63"/>
      <c r="U890" s="63"/>
      <c r="V890" s="63"/>
      <c r="W890" s="63"/>
      <c r="X890" s="63"/>
      <c r="Y890" s="63"/>
      <c r="Z890" s="63"/>
    </row>
    <row r="891" ht="15.75" customHeight="1">
      <c r="A891" s="63"/>
      <c r="B891" s="63"/>
      <c r="C891" s="63"/>
      <c r="E891" s="63"/>
      <c r="F891" s="63"/>
      <c r="G891" s="63"/>
      <c r="H891" s="63"/>
      <c r="I891" s="63"/>
      <c r="J891" s="63"/>
      <c r="L891" s="63"/>
      <c r="M891" s="63"/>
      <c r="N891" s="63"/>
      <c r="O891" s="63"/>
      <c r="P891" s="63"/>
      <c r="Q891" s="63"/>
      <c r="R891" s="63"/>
      <c r="S891" s="63"/>
      <c r="T891" s="63"/>
      <c r="U891" s="63"/>
      <c r="V891" s="63"/>
      <c r="W891" s="63"/>
      <c r="X891" s="63"/>
      <c r="Y891" s="63"/>
      <c r="Z891" s="63"/>
    </row>
    <row r="892" ht="15.75" customHeight="1">
      <c r="A892" s="63"/>
      <c r="B892" s="63"/>
      <c r="C892" s="63"/>
      <c r="E892" s="63"/>
      <c r="F892" s="63"/>
      <c r="G892" s="63"/>
      <c r="H892" s="63"/>
      <c r="I892" s="63"/>
      <c r="J892" s="63"/>
      <c r="L892" s="63"/>
      <c r="M892" s="63"/>
      <c r="N892" s="63"/>
      <c r="O892" s="63"/>
      <c r="P892" s="63"/>
      <c r="Q892" s="63"/>
      <c r="R892" s="63"/>
      <c r="S892" s="63"/>
      <c r="T892" s="63"/>
      <c r="U892" s="63"/>
      <c r="V892" s="63"/>
      <c r="W892" s="63"/>
      <c r="X892" s="63"/>
      <c r="Y892" s="63"/>
      <c r="Z892" s="63"/>
    </row>
    <row r="893" ht="15.75" customHeight="1">
      <c r="A893" s="63"/>
      <c r="B893" s="63"/>
      <c r="C893" s="63"/>
      <c r="E893" s="63"/>
      <c r="F893" s="63"/>
      <c r="G893" s="63"/>
      <c r="H893" s="63"/>
      <c r="I893" s="63"/>
      <c r="J893" s="63"/>
      <c r="L893" s="63"/>
      <c r="M893" s="63"/>
      <c r="N893" s="63"/>
      <c r="O893" s="63"/>
      <c r="P893" s="63"/>
      <c r="Q893" s="63"/>
      <c r="R893" s="63"/>
      <c r="S893" s="63"/>
      <c r="T893" s="63"/>
      <c r="U893" s="63"/>
      <c r="V893" s="63"/>
      <c r="W893" s="63"/>
      <c r="X893" s="63"/>
      <c r="Y893" s="63"/>
      <c r="Z893" s="63"/>
    </row>
    <row r="894" ht="15.75" customHeight="1">
      <c r="A894" s="63"/>
      <c r="B894" s="63"/>
      <c r="C894" s="63"/>
      <c r="E894" s="63"/>
      <c r="F894" s="63"/>
      <c r="G894" s="63"/>
      <c r="H894" s="63"/>
      <c r="I894" s="63"/>
      <c r="J894" s="63"/>
      <c r="L894" s="63"/>
      <c r="M894" s="63"/>
      <c r="N894" s="63"/>
      <c r="O894" s="63"/>
      <c r="P894" s="63"/>
      <c r="Q894" s="63"/>
      <c r="R894" s="63"/>
      <c r="S894" s="63"/>
      <c r="T894" s="63"/>
      <c r="U894" s="63"/>
      <c r="V894" s="63"/>
      <c r="W894" s="63"/>
      <c r="X894" s="63"/>
      <c r="Y894" s="63"/>
      <c r="Z894" s="63"/>
    </row>
    <row r="895" ht="15.75" customHeight="1">
      <c r="A895" s="63"/>
      <c r="B895" s="63"/>
      <c r="C895" s="63"/>
      <c r="E895" s="63"/>
      <c r="F895" s="63"/>
      <c r="G895" s="63"/>
      <c r="H895" s="63"/>
      <c r="I895" s="63"/>
      <c r="J895" s="63"/>
      <c r="L895" s="63"/>
      <c r="M895" s="63"/>
      <c r="N895" s="63"/>
      <c r="O895" s="63"/>
      <c r="P895" s="63"/>
      <c r="Q895" s="63"/>
      <c r="R895" s="63"/>
      <c r="S895" s="63"/>
      <c r="T895" s="63"/>
      <c r="U895" s="63"/>
      <c r="V895" s="63"/>
      <c r="W895" s="63"/>
      <c r="X895" s="63"/>
      <c r="Y895" s="63"/>
      <c r="Z895" s="63"/>
    </row>
    <row r="896" ht="15.75" customHeight="1">
      <c r="A896" s="63"/>
      <c r="B896" s="63"/>
      <c r="C896" s="63"/>
      <c r="E896" s="63"/>
      <c r="F896" s="63"/>
      <c r="G896" s="63"/>
      <c r="H896" s="63"/>
      <c r="I896" s="63"/>
      <c r="J896" s="63"/>
      <c r="L896" s="63"/>
      <c r="M896" s="63"/>
      <c r="N896" s="63"/>
      <c r="O896" s="63"/>
      <c r="P896" s="63"/>
      <c r="Q896" s="63"/>
      <c r="R896" s="63"/>
      <c r="S896" s="63"/>
      <c r="T896" s="63"/>
      <c r="U896" s="63"/>
      <c r="V896" s="63"/>
      <c r="W896" s="63"/>
      <c r="X896" s="63"/>
      <c r="Y896" s="63"/>
      <c r="Z896" s="63"/>
    </row>
    <row r="897" ht="15.75" customHeight="1">
      <c r="A897" s="63"/>
      <c r="B897" s="63"/>
      <c r="C897" s="63"/>
      <c r="E897" s="63"/>
      <c r="F897" s="63"/>
      <c r="G897" s="63"/>
      <c r="H897" s="63"/>
      <c r="I897" s="63"/>
      <c r="J897" s="63"/>
      <c r="L897" s="63"/>
      <c r="M897" s="63"/>
      <c r="N897" s="63"/>
      <c r="O897" s="63"/>
      <c r="P897" s="63"/>
      <c r="Q897" s="63"/>
      <c r="R897" s="63"/>
      <c r="S897" s="63"/>
      <c r="T897" s="63"/>
      <c r="U897" s="63"/>
      <c r="V897" s="63"/>
      <c r="W897" s="63"/>
      <c r="X897" s="63"/>
      <c r="Y897" s="63"/>
      <c r="Z897" s="63"/>
    </row>
    <row r="898" ht="15.75" customHeight="1">
      <c r="A898" s="63"/>
      <c r="B898" s="63"/>
      <c r="C898" s="63"/>
      <c r="E898" s="63"/>
      <c r="F898" s="63"/>
      <c r="G898" s="63"/>
      <c r="H898" s="63"/>
      <c r="I898" s="63"/>
      <c r="J898" s="63"/>
      <c r="L898" s="63"/>
      <c r="M898" s="63"/>
      <c r="N898" s="63"/>
      <c r="O898" s="63"/>
      <c r="P898" s="63"/>
      <c r="Q898" s="63"/>
      <c r="R898" s="63"/>
      <c r="S898" s="63"/>
      <c r="T898" s="63"/>
      <c r="U898" s="63"/>
      <c r="V898" s="63"/>
      <c r="W898" s="63"/>
      <c r="X898" s="63"/>
      <c r="Y898" s="63"/>
      <c r="Z898" s="63"/>
    </row>
    <row r="899" ht="15.75" customHeight="1">
      <c r="A899" s="63"/>
      <c r="B899" s="63"/>
      <c r="C899" s="63"/>
      <c r="E899" s="63"/>
      <c r="F899" s="63"/>
      <c r="G899" s="63"/>
      <c r="H899" s="63"/>
      <c r="I899" s="63"/>
      <c r="J899" s="63"/>
      <c r="L899" s="63"/>
      <c r="M899" s="63"/>
      <c r="N899" s="63"/>
      <c r="O899" s="63"/>
      <c r="P899" s="63"/>
      <c r="Q899" s="63"/>
      <c r="R899" s="63"/>
      <c r="S899" s="63"/>
      <c r="T899" s="63"/>
      <c r="U899" s="63"/>
      <c r="V899" s="63"/>
      <c r="W899" s="63"/>
      <c r="X899" s="63"/>
      <c r="Y899" s="63"/>
      <c r="Z899" s="63"/>
    </row>
    <row r="900" ht="15.75" customHeight="1">
      <c r="A900" s="63"/>
      <c r="B900" s="63"/>
      <c r="C900" s="63"/>
      <c r="E900" s="63"/>
      <c r="F900" s="63"/>
      <c r="G900" s="63"/>
      <c r="H900" s="63"/>
      <c r="I900" s="63"/>
      <c r="J900" s="63"/>
      <c r="L900" s="63"/>
      <c r="M900" s="63"/>
      <c r="N900" s="63"/>
      <c r="O900" s="63"/>
      <c r="P900" s="63"/>
      <c r="Q900" s="63"/>
      <c r="R900" s="63"/>
      <c r="S900" s="63"/>
      <c r="T900" s="63"/>
      <c r="U900" s="63"/>
      <c r="V900" s="63"/>
      <c r="W900" s="63"/>
      <c r="X900" s="63"/>
      <c r="Y900" s="63"/>
      <c r="Z900" s="63"/>
    </row>
    <row r="901" ht="15.75" customHeight="1">
      <c r="A901" s="63"/>
      <c r="B901" s="63"/>
      <c r="C901" s="63"/>
      <c r="E901" s="63"/>
      <c r="F901" s="63"/>
      <c r="G901" s="63"/>
      <c r="H901" s="63"/>
      <c r="I901" s="63"/>
      <c r="J901" s="63"/>
      <c r="L901" s="63"/>
      <c r="M901" s="63"/>
      <c r="N901" s="63"/>
      <c r="O901" s="63"/>
      <c r="P901" s="63"/>
      <c r="Q901" s="63"/>
      <c r="R901" s="63"/>
      <c r="S901" s="63"/>
      <c r="T901" s="63"/>
      <c r="U901" s="63"/>
      <c r="V901" s="63"/>
      <c r="W901" s="63"/>
      <c r="X901" s="63"/>
      <c r="Y901" s="63"/>
      <c r="Z901" s="63"/>
    </row>
    <row r="902" ht="15.75" customHeight="1">
      <c r="A902" s="63"/>
      <c r="B902" s="63"/>
      <c r="C902" s="63"/>
      <c r="E902" s="63"/>
      <c r="F902" s="63"/>
      <c r="G902" s="63"/>
      <c r="H902" s="63"/>
      <c r="I902" s="63"/>
      <c r="J902" s="63"/>
      <c r="L902" s="63"/>
      <c r="M902" s="63"/>
      <c r="N902" s="63"/>
      <c r="O902" s="63"/>
      <c r="P902" s="63"/>
      <c r="Q902" s="63"/>
      <c r="R902" s="63"/>
      <c r="S902" s="63"/>
      <c r="T902" s="63"/>
      <c r="U902" s="63"/>
      <c r="V902" s="63"/>
      <c r="W902" s="63"/>
      <c r="X902" s="63"/>
      <c r="Y902" s="63"/>
      <c r="Z902" s="63"/>
    </row>
    <row r="903" ht="15.75" customHeight="1">
      <c r="A903" s="63"/>
      <c r="B903" s="63"/>
      <c r="C903" s="63"/>
      <c r="E903" s="63"/>
      <c r="F903" s="63"/>
      <c r="G903" s="63"/>
      <c r="H903" s="63"/>
      <c r="I903" s="63"/>
      <c r="J903" s="63"/>
      <c r="L903" s="63"/>
      <c r="M903" s="63"/>
      <c r="N903" s="63"/>
      <c r="O903" s="63"/>
      <c r="P903" s="63"/>
      <c r="Q903" s="63"/>
      <c r="R903" s="63"/>
      <c r="S903" s="63"/>
      <c r="T903" s="63"/>
      <c r="U903" s="63"/>
      <c r="V903" s="63"/>
      <c r="W903" s="63"/>
      <c r="X903" s="63"/>
      <c r="Y903" s="63"/>
      <c r="Z903" s="63"/>
    </row>
    <row r="904" ht="15.75" customHeight="1">
      <c r="A904" s="63"/>
      <c r="B904" s="63"/>
      <c r="C904" s="63"/>
      <c r="E904" s="63"/>
      <c r="F904" s="63"/>
      <c r="G904" s="63"/>
      <c r="H904" s="63"/>
      <c r="I904" s="63"/>
      <c r="J904" s="63"/>
      <c r="L904" s="63"/>
      <c r="M904" s="63"/>
      <c r="N904" s="63"/>
      <c r="O904" s="63"/>
      <c r="P904" s="63"/>
      <c r="Q904" s="63"/>
      <c r="R904" s="63"/>
      <c r="S904" s="63"/>
      <c r="T904" s="63"/>
      <c r="U904" s="63"/>
      <c r="V904" s="63"/>
      <c r="W904" s="63"/>
      <c r="X904" s="63"/>
      <c r="Y904" s="63"/>
      <c r="Z904" s="63"/>
    </row>
    <row r="905" ht="15.75" customHeight="1">
      <c r="A905" s="63"/>
      <c r="B905" s="63"/>
      <c r="C905" s="63"/>
      <c r="E905" s="63"/>
      <c r="F905" s="63"/>
      <c r="G905" s="63"/>
      <c r="H905" s="63"/>
      <c r="I905" s="63"/>
      <c r="J905" s="63"/>
      <c r="L905" s="63"/>
      <c r="M905" s="63"/>
      <c r="N905" s="63"/>
      <c r="O905" s="63"/>
      <c r="P905" s="63"/>
      <c r="Q905" s="63"/>
      <c r="R905" s="63"/>
      <c r="S905" s="63"/>
      <c r="T905" s="63"/>
      <c r="U905" s="63"/>
      <c r="V905" s="63"/>
      <c r="W905" s="63"/>
      <c r="X905" s="63"/>
      <c r="Y905" s="63"/>
      <c r="Z905" s="63"/>
    </row>
    <row r="906" ht="15.75" customHeight="1">
      <c r="A906" s="63"/>
      <c r="B906" s="63"/>
      <c r="C906" s="63"/>
      <c r="E906" s="63"/>
      <c r="F906" s="63"/>
      <c r="G906" s="63"/>
      <c r="H906" s="63"/>
      <c r="I906" s="63"/>
      <c r="J906" s="63"/>
      <c r="L906" s="63"/>
      <c r="M906" s="63"/>
      <c r="N906" s="63"/>
      <c r="O906" s="63"/>
      <c r="P906" s="63"/>
      <c r="Q906" s="63"/>
      <c r="R906" s="63"/>
      <c r="S906" s="63"/>
      <c r="T906" s="63"/>
      <c r="U906" s="63"/>
      <c r="V906" s="63"/>
      <c r="W906" s="63"/>
      <c r="X906" s="63"/>
      <c r="Y906" s="63"/>
      <c r="Z906" s="63"/>
    </row>
    <row r="907" ht="15.75" customHeight="1">
      <c r="A907" s="63"/>
      <c r="B907" s="63"/>
      <c r="C907" s="63"/>
      <c r="E907" s="63"/>
      <c r="F907" s="63"/>
      <c r="G907" s="63"/>
      <c r="H907" s="63"/>
      <c r="I907" s="63"/>
      <c r="J907" s="63"/>
      <c r="L907" s="63"/>
      <c r="M907" s="63"/>
      <c r="N907" s="63"/>
      <c r="O907" s="63"/>
      <c r="P907" s="63"/>
      <c r="Q907" s="63"/>
      <c r="R907" s="63"/>
      <c r="S907" s="63"/>
      <c r="T907" s="63"/>
      <c r="U907" s="63"/>
      <c r="V907" s="63"/>
      <c r="W907" s="63"/>
      <c r="X907" s="63"/>
      <c r="Y907" s="63"/>
      <c r="Z907" s="63"/>
    </row>
    <row r="908" ht="15.75" customHeight="1">
      <c r="A908" s="63"/>
      <c r="B908" s="63"/>
      <c r="C908" s="63"/>
      <c r="E908" s="63"/>
      <c r="F908" s="63"/>
      <c r="G908" s="63"/>
      <c r="H908" s="63"/>
      <c r="I908" s="63"/>
      <c r="J908" s="63"/>
      <c r="L908" s="63"/>
      <c r="M908" s="63"/>
      <c r="N908" s="63"/>
      <c r="O908" s="63"/>
      <c r="P908" s="63"/>
      <c r="Q908" s="63"/>
      <c r="R908" s="63"/>
      <c r="S908" s="63"/>
      <c r="T908" s="63"/>
      <c r="U908" s="63"/>
      <c r="V908" s="63"/>
      <c r="W908" s="63"/>
      <c r="X908" s="63"/>
      <c r="Y908" s="63"/>
      <c r="Z908" s="63"/>
    </row>
    <row r="909" ht="15.75" customHeight="1">
      <c r="A909" s="63"/>
      <c r="B909" s="63"/>
      <c r="C909" s="63"/>
      <c r="E909" s="63"/>
      <c r="F909" s="63"/>
      <c r="G909" s="63"/>
      <c r="H909" s="63"/>
      <c r="I909" s="63"/>
      <c r="J909" s="63"/>
      <c r="L909" s="63"/>
      <c r="M909" s="63"/>
      <c r="N909" s="63"/>
      <c r="O909" s="63"/>
      <c r="P909" s="63"/>
      <c r="Q909" s="63"/>
      <c r="R909" s="63"/>
      <c r="S909" s="63"/>
      <c r="T909" s="63"/>
      <c r="U909" s="63"/>
      <c r="V909" s="63"/>
      <c r="W909" s="63"/>
      <c r="X909" s="63"/>
      <c r="Y909" s="63"/>
      <c r="Z909" s="63"/>
    </row>
    <row r="910" ht="15.75" customHeight="1">
      <c r="A910" s="63"/>
      <c r="B910" s="63"/>
      <c r="C910" s="63"/>
      <c r="E910" s="63"/>
      <c r="F910" s="63"/>
      <c r="G910" s="63"/>
      <c r="H910" s="63"/>
      <c r="I910" s="63"/>
      <c r="J910" s="63"/>
      <c r="L910" s="63"/>
      <c r="M910" s="63"/>
      <c r="N910" s="63"/>
      <c r="O910" s="63"/>
      <c r="P910" s="63"/>
      <c r="Q910" s="63"/>
      <c r="R910" s="63"/>
      <c r="S910" s="63"/>
      <c r="T910" s="63"/>
      <c r="U910" s="63"/>
      <c r="V910" s="63"/>
      <c r="W910" s="63"/>
      <c r="X910" s="63"/>
      <c r="Y910" s="63"/>
      <c r="Z910" s="63"/>
    </row>
    <row r="911" ht="15.75" customHeight="1">
      <c r="A911" s="63"/>
      <c r="B911" s="63"/>
      <c r="C911" s="63"/>
      <c r="E911" s="63"/>
      <c r="F911" s="63"/>
      <c r="G911" s="63"/>
      <c r="H911" s="63"/>
      <c r="I911" s="63"/>
      <c r="J911" s="63"/>
      <c r="L911" s="63"/>
      <c r="M911" s="63"/>
      <c r="N911" s="63"/>
      <c r="O911" s="63"/>
      <c r="P911" s="63"/>
      <c r="Q911" s="63"/>
      <c r="R911" s="63"/>
      <c r="S911" s="63"/>
      <c r="T911" s="63"/>
      <c r="U911" s="63"/>
      <c r="V911" s="63"/>
      <c r="W911" s="63"/>
      <c r="X911" s="63"/>
      <c r="Y911" s="63"/>
      <c r="Z911" s="63"/>
    </row>
    <row r="912" ht="15.75" customHeight="1">
      <c r="A912" s="63"/>
      <c r="B912" s="63"/>
      <c r="C912" s="63"/>
      <c r="E912" s="63"/>
      <c r="F912" s="63"/>
      <c r="G912" s="63"/>
      <c r="H912" s="63"/>
      <c r="I912" s="63"/>
      <c r="J912" s="63"/>
      <c r="L912" s="63"/>
      <c r="M912" s="63"/>
      <c r="N912" s="63"/>
      <c r="O912" s="63"/>
      <c r="P912" s="63"/>
      <c r="Q912" s="63"/>
      <c r="R912" s="63"/>
      <c r="S912" s="63"/>
      <c r="T912" s="63"/>
      <c r="U912" s="63"/>
      <c r="V912" s="63"/>
      <c r="W912" s="63"/>
      <c r="X912" s="63"/>
      <c r="Y912" s="63"/>
      <c r="Z912" s="63"/>
    </row>
    <row r="913" ht="15.75" customHeight="1">
      <c r="A913" s="63"/>
      <c r="B913" s="63"/>
      <c r="C913" s="63"/>
      <c r="E913" s="63"/>
      <c r="F913" s="63"/>
      <c r="G913" s="63"/>
      <c r="H913" s="63"/>
      <c r="I913" s="63"/>
      <c r="J913" s="63"/>
      <c r="L913" s="63"/>
      <c r="M913" s="63"/>
      <c r="N913" s="63"/>
      <c r="O913" s="63"/>
      <c r="P913" s="63"/>
      <c r="Q913" s="63"/>
      <c r="R913" s="63"/>
      <c r="S913" s="63"/>
      <c r="T913" s="63"/>
      <c r="U913" s="63"/>
      <c r="V913" s="63"/>
      <c r="W913" s="63"/>
      <c r="X913" s="63"/>
      <c r="Y913" s="63"/>
      <c r="Z913" s="63"/>
    </row>
    <row r="914" ht="15.75" customHeight="1">
      <c r="A914" s="63"/>
      <c r="B914" s="63"/>
      <c r="C914" s="63"/>
      <c r="E914" s="63"/>
      <c r="F914" s="63"/>
      <c r="G914" s="63"/>
      <c r="H914" s="63"/>
      <c r="I914" s="63"/>
      <c r="J914" s="63"/>
      <c r="L914" s="63"/>
      <c r="M914" s="63"/>
      <c r="N914" s="63"/>
      <c r="O914" s="63"/>
      <c r="P914" s="63"/>
      <c r="Q914" s="63"/>
      <c r="R914" s="63"/>
      <c r="S914" s="63"/>
      <c r="T914" s="63"/>
      <c r="U914" s="63"/>
      <c r="V914" s="63"/>
      <c r="W914" s="63"/>
      <c r="X914" s="63"/>
      <c r="Y914" s="63"/>
      <c r="Z914" s="63"/>
    </row>
    <row r="915" ht="15.75" customHeight="1">
      <c r="A915" s="63"/>
      <c r="B915" s="63"/>
      <c r="C915" s="63"/>
      <c r="E915" s="63"/>
      <c r="F915" s="63"/>
      <c r="G915" s="63"/>
      <c r="H915" s="63"/>
      <c r="I915" s="63"/>
      <c r="J915" s="63"/>
      <c r="L915" s="63"/>
      <c r="M915" s="63"/>
      <c r="N915" s="63"/>
      <c r="O915" s="63"/>
      <c r="P915" s="63"/>
      <c r="Q915" s="63"/>
      <c r="R915" s="63"/>
      <c r="S915" s="63"/>
      <c r="T915" s="63"/>
      <c r="U915" s="63"/>
      <c r="V915" s="63"/>
      <c r="W915" s="63"/>
      <c r="X915" s="63"/>
      <c r="Y915" s="63"/>
      <c r="Z915" s="63"/>
    </row>
    <row r="916" ht="15.75" customHeight="1">
      <c r="A916" s="63"/>
      <c r="B916" s="63"/>
      <c r="C916" s="63"/>
      <c r="E916" s="63"/>
      <c r="F916" s="63"/>
      <c r="G916" s="63"/>
      <c r="H916" s="63"/>
      <c r="I916" s="63"/>
      <c r="J916" s="63"/>
      <c r="L916" s="63"/>
      <c r="M916" s="63"/>
      <c r="N916" s="63"/>
      <c r="O916" s="63"/>
      <c r="P916" s="63"/>
      <c r="Q916" s="63"/>
      <c r="R916" s="63"/>
      <c r="S916" s="63"/>
      <c r="T916" s="63"/>
      <c r="U916" s="63"/>
      <c r="V916" s="63"/>
      <c r="W916" s="63"/>
      <c r="X916" s="63"/>
      <c r="Y916" s="63"/>
      <c r="Z916" s="63"/>
    </row>
    <row r="917" ht="15.75" customHeight="1">
      <c r="A917" s="63"/>
      <c r="B917" s="63"/>
      <c r="C917" s="63"/>
      <c r="E917" s="63"/>
      <c r="F917" s="63"/>
      <c r="G917" s="63"/>
      <c r="H917" s="63"/>
      <c r="I917" s="63"/>
      <c r="J917" s="63"/>
      <c r="L917" s="63"/>
      <c r="M917" s="63"/>
      <c r="N917" s="63"/>
      <c r="O917" s="63"/>
      <c r="P917" s="63"/>
      <c r="Q917" s="63"/>
      <c r="R917" s="63"/>
      <c r="S917" s="63"/>
      <c r="T917" s="63"/>
      <c r="U917" s="63"/>
      <c r="V917" s="63"/>
      <c r="W917" s="63"/>
      <c r="X917" s="63"/>
      <c r="Y917" s="63"/>
      <c r="Z917" s="63"/>
    </row>
    <row r="918" ht="15.75" customHeight="1">
      <c r="A918" s="63"/>
      <c r="B918" s="63"/>
      <c r="C918" s="63"/>
      <c r="E918" s="63"/>
      <c r="F918" s="63"/>
      <c r="G918" s="63"/>
      <c r="H918" s="63"/>
      <c r="I918" s="63"/>
      <c r="J918" s="63"/>
      <c r="L918" s="63"/>
      <c r="M918" s="63"/>
      <c r="N918" s="63"/>
      <c r="O918" s="63"/>
      <c r="P918" s="63"/>
      <c r="Q918" s="63"/>
      <c r="R918" s="63"/>
      <c r="S918" s="63"/>
      <c r="T918" s="63"/>
      <c r="U918" s="63"/>
      <c r="V918" s="63"/>
      <c r="W918" s="63"/>
      <c r="X918" s="63"/>
      <c r="Y918" s="63"/>
      <c r="Z918" s="63"/>
    </row>
    <row r="919" ht="15.75" customHeight="1">
      <c r="A919" s="63"/>
      <c r="B919" s="63"/>
      <c r="C919" s="63"/>
      <c r="E919" s="63"/>
      <c r="F919" s="63"/>
      <c r="G919" s="63"/>
      <c r="H919" s="63"/>
      <c r="I919" s="63"/>
      <c r="J919" s="63"/>
      <c r="L919" s="63"/>
      <c r="M919" s="63"/>
      <c r="N919" s="63"/>
      <c r="O919" s="63"/>
      <c r="P919" s="63"/>
      <c r="Q919" s="63"/>
      <c r="R919" s="63"/>
      <c r="S919" s="63"/>
      <c r="T919" s="63"/>
      <c r="U919" s="63"/>
      <c r="V919" s="63"/>
      <c r="W919" s="63"/>
      <c r="X919" s="63"/>
      <c r="Y919" s="63"/>
      <c r="Z919" s="63"/>
    </row>
    <row r="920" ht="15.75" customHeight="1">
      <c r="A920" s="63"/>
      <c r="B920" s="63"/>
      <c r="C920" s="63"/>
      <c r="E920" s="63"/>
      <c r="F920" s="63"/>
      <c r="G920" s="63"/>
      <c r="H920" s="63"/>
      <c r="I920" s="63"/>
      <c r="J920" s="63"/>
      <c r="L920" s="63"/>
      <c r="M920" s="63"/>
      <c r="N920" s="63"/>
      <c r="O920" s="63"/>
      <c r="P920" s="63"/>
      <c r="Q920" s="63"/>
      <c r="R920" s="63"/>
      <c r="S920" s="63"/>
      <c r="T920" s="63"/>
      <c r="U920" s="63"/>
      <c r="V920" s="63"/>
      <c r="W920" s="63"/>
      <c r="X920" s="63"/>
      <c r="Y920" s="63"/>
      <c r="Z920" s="63"/>
    </row>
    <row r="921" ht="15.75" customHeight="1">
      <c r="A921" s="63"/>
      <c r="B921" s="63"/>
      <c r="C921" s="63"/>
      <c r="E921" s="63"/>
      <c r="F921" s="63"/>
      <c r="G921" s="63"/>
      <c r="H921" s="63"/>
      <c r="I921" s="63"/>
      <c r="J921" s="63"/>
      <c r="L921" s="63"/>
      <c r="M921" s="63"/>
      <c r="N921" s="63"/>
      <c r="O921" s="63"/>
      <c r="P921" s="63"/>
      <c r="Q921" s="63"/>
      <c r="R921" s="63"/>
      <c r="S921" s="63"/>
      <c r="T921" s="63"/>
      <c r="U921" s="63"/>
      <c r="V921" s="63"/>
      <c r="W921" s="63"/>
      <c r="X921" s="63"/>
      <c r="Y921" s="63"/>
      <c r="Z921" s="63"/>
    </row>
    <row r="922" ht="15.75" customHeight="1">
      <c r="A922" s="63"/>
      <c r="B922" s="63"/>
      <c r="C922" s="63"/>
      <c r="E922" s="63"/>
      <c r="F922" s="63"/>
      <c r="G922" s="63"/>
      <c r="H922" s="63"/>
      <c r="I922" s="63"/>
      <c r="J922" s="63"/>
      <c r="L922" s="63"/>
      <c r="M922" s="63"/>
      <c r="N922" s="63"/>
      <c r="O922" s="63"/>
      <c r="P922" s="63"/>
      <c r="Q922" s="63"/>
      <c r="R922" s="63"/>
      <c r="S922" s="63"/>
      <c r="T922" s="63"/>
      <c r="U922" s="63"/>
      <c r="V922" s="63"/>
      <c r="W922" s="63"/>
      <c r="X922" s="63"/>
      <c r="Y922" s="63"/>
      <c r="Z922" s="63"/>
    </row>
    <row r="923" ht="15.75" customHeight="1">
      <c r="A923" s="63"/>
      <c r="B923" s="63"/>
      <c r="C923" s="63"/>
      <c r="E923" s="63"/>
      <c r="F923" s="63"/>
      <c r="G923" s="63"/>
      <c r="H923" s="63"/>
      <c r="I923" s="63"/>
      <c r="J923" s="63"/>
      <c r="L923" s="63"/>
      <c r="M923" s="63"/>
      <c r="N923" s="63"/>
      <c r="O923" s="63"/>
      <c r="P923" s="63"/>
      <c r="Q923" s="63"/>
      <c r="R923" s="63"/>
      <c r="S923" s="63"/>
      <c r="T923" s="63"/>
      <c r="U923" s="63"/>
      <c r="V923" s="63"/>
      <c r="W923" s="63"/>
      <c r="X923" s="63"/>
      <c r="Y923" s="63"/>
      <c r="Z923" s="63"/>
    </row>
    <row r="924" ht="15.75" customHeight="1">
      <c r="A924" s="63"/>
      <c r="B924" s="63"/>
      <c r="C924" s="63"/>
      <c r="E924" s="63"/>
      <c r="F924" s="63"/>
      <c r="G924" s="63"/>
      <c r="H924" s="63"/>
      <c r="I924" s="63"/>
      <c r="J924" s="63"/>
      <c r="L924" s="63"/>
      <c r="M924" s="63"/>
      <c r="N924" s="63"/>
      <c r="O924" s="63"/>
      <c r="P924" s="63"/>
      <c r="Q924" s="63"/>
      <c r="R924" s="63"/>
      <c r="S924" s="63"/>
      <c r="T924" s="63"/>
      <c r="U924" s="63"/>
      <c r="V924" s="63"/>
      <c r="W924" s="63"/>
      <c r="X924" s="63"/>
      <c r="Y924" s="63"/>
      <c r="Z924" s="63"/>
    </row>
    <row r="925" ht="15.75" customHeight="1">
      <c r="A925" s="63"/>
      <c r="B925" s="63"/>
      <c r="C925" s="63"/>
      <c r="E925" s="63"/>
      <c r="F925" s="63"/>
      <c r="G925" s="63"/>
      <c r="H925" s="63"/>
      <c r="I925" s="63"/>
      <c r="J925" s="63"/>
      <c r="L925" s="63"/>
      <c r="M925" s="63"/>
      <c r="N925" s="63"/>
      <c r="O925" s="63"/>
      <c r="P925" s="63"/>
      <c r="Q925" s="63"/>
      <c r="R925" s="63"/>
      <c r="S925" s="63"/>
      <c r="T925" s="63"/>
      <c r="U925" s="63"/>
      <c r="V925" s="63"/>
      <c r="W925" s="63"/>
      <c r="X925" s="63"/>
      <c r="Y925" s="63"/>
      <c r="Z925" s="63"/>
    </row>
    <row r="926" ht="15.75" customHeight="1">
      <c r="A926" s="63"/>
      <c r="B926" s="63"/>
      <c r="C926" s="63"/>
      <c r="E926" s="63"/>
      <c r="F926" s="63"/>
      <c r="G926" s="63"/>
      <c r="H926" s="63"/>
      <c r="I926" s="63"/>
      <c r="J926" s="63"/>
      <c r="L926" s="63"/>
      <c r="M926" s="63"/>
      <c r="N926" s="63"/>
      <c r="O926" s="63"/>
      <c r="P926" s="63"/>
      <c r="Q926" s="63"/>
      <c r="R926" s="63"/>
      <c r="S926" s="63"/>
      <c r="T926" s="63"/>
      <c r="U926" s="63"/>
      <c r="V926" s="63"/>
      <c r="W926" s="63"/>
      <c r="X926" s="63"/>
      <c r="Y926" s="63"/>
      <c r="Z926" s="63"/>
    </row>
    <row r="927" ht="15.75" customHeight="1">
      <c r="A927" s="63"/>
      <c r="B927" s="63"/>
      <c r="C927" s="63"/>
      <c r="E927" s="63"/>
      <c r="F927" s="63"/>
      <c r="G927" s="63"/>
      <c r="H927" s="63"/>
      <c r="I927" s="63"/>
      <c r="J927" s="63"/>
      <c r="L927" s="63"/>
      <c r="M927" s="63"/>
      <c r="N927" s="63"/>
      <c r="O927" s="63"/>
      <c r="P927" s="63"/>
      <c r="Q927" s="63"/>
      <c r="R927" s="63"/>
      <c r="S927" s="63"/>
      <c r="T927" s="63"/>
      <c r="U927" s="63"/>
      <c r="V927" s="63"/>
      <c r="W927" s="63"/>
      <c r="X927" s="63"/>
      <c r="Y927" s="63"/>
      <c r="Z927" s="63"/>
    </row>
    <row r="928" ht="15.75" customHeight="1">
      <c r="A928" s="63"/>
      <c r="B928" s="63"/>
      <c r="C928" s="63"/>
      <c r="E928" s="63"/>
      <c r="F928" s="63"/>
      <c r="G928" s="63"/>
      <c r="H928" s="63"/>
      <c r="I928" s="63"/>
      <c r="J928" s="63"/>
      <c r="L928" s="63"/>
      <c r="M928" s="63"/>
      <c r="N928" s="63"/>
      <c r="O928" s="63"/>
      <c r="P928" s="63"/>
      <c r="Q928" s="63"/>
      <c r="R928" s="63"/>
      <c r="S928" s="63"/>
      <c r="T928" s="63"/>
      <c r="U928" s="63"/>
      <c r="V928" s="63"/>
      <c r="W928" s="63"/>
      <c r="X928" s="63"/>
      <c r="Y928" s="63"/>
      <c r="Z928" s="63"/>
    </row>
    <row r="929" ht="15.75" customHeight="1">
      <c r="A929" s="63"/>
      <c r="B929" s="63"/>
      <c r="C929" s="63"/>
      <c r="E929" s="63"/>
      <c r="F929" s="63"/>
      <c r="G929" s="63"/>
      <c r="H929" s="63"/>
      <c r="I929" s="63"/>
      <c r="J929" s="63"/>
      <c r="L929" s="63"/>
      <c r="M929" s="63"/>
      <c r="N929" s="63"/>
      <c r="O929" s="63"/>
      <c r="P929" s="63"/>
      <c r="Q929" s="63"/>
      <c r="R929" s="63"/>
      <c r="S929" s="63"/>
      <c r="T929" s="63"/>
      <c r="U929" s="63"/>
      <c r="V929" s="63"/>
      <c r="W929" s="63"/>
      <c r="X929" s="63"/>
      <c r="Y929" s="63"/>
      <c r="Z929" s="63"/>
    </row>
    <row r="930" ht="15.75" customHeight="1">
      <c r="A930" s="63"/>
      <c r="B930" s="63"/>
      <c r="C930" s="63"/>
      <c r="E930" s="63"/>
      <c r="F930" s="63"/>
      <c r="G930" s="63"/>
      <c r="H930" s="63"/>
      <c r="I930" s="63"/>
      <c r="J930" s="63"/>
      <c r="L930" s="63"/>
      <c r="M930" s="63"/>
      <c r="N930" s="63"/>
      <c r="O930" s="63"/>
      <c r="P930" s="63"/>
      <c r="Q930" s="63"/>
      <c r="R930" s="63"/>
      <c r="S930" s="63"/>
      <c r="T930" s="63"/>
      <c r="U930" s="63"/>
      <c r="V930" s="63"/>
      <c r="W930" s="63"/>
      <c r="X930" s="63"/>
      <c r="Y930" s="63"/>
      <c r="Z930" s="63"/>
    </row>
    <row r="931" ht="15.75" customHeight="1">
      <c r="A931" s="63"/>
      <c r="B931" s="63"/>
      <c r="C931" s="63"/>
      <c r="E931" s="63"/>
      <c r="F931" s="63"/>
      <c r="G931" s="63"/>
      <c r="H931" s="63"/>
      <c r="I931" s="63"/>
      <c r="J931" s="63"/>
      <c r="L931" s="63"/>
      <c r="M931" s="63"/>
      <c r="N931" s="63"/>
      <c r="O931" s="63"/>
      <c r="P931" s="63"/>
      <c r="Q931" s="63"/>
      <c r="R931" s="63"/>
      <c r="S931" s="63"/>
      <c r="T931" s="63"/>
      <c r="U931" s="63"/>
      <c r="V931" s="63"/>
      <c r="W931" s="63"/>
      <c r="X931" s="63"/>
      <c r="Y931" s="63"/>
      <c r="Z931" s="63"/>
    </row>
    <row r="932" ht="15.75" customHeight="1">
      <c r="A932" s="63"/>
      <c r="B932" s="63"/>
      <c r="C932" s="63"/>
      <c r="E932" s="63"/>
      <c r="F932" s="63"/>
      <c r="G932" s="63"/>
      <c r="H932" s="63"/>
      <c r="I932" s="63"/>
      <c r="J932" s="63"/>
      <c r="L932" s="63"/>
      <c r="M932" s="63"/>
      <c r="N932" s="63"/>
      <c r="O932" s="63"/>
      <c r="P932" s="63"/>
      <c r="Q932" s="63"/>
      <c r="R932" s="63"/>
      <c r="S932" s="63"/>
      <c r="T932" s="63"/>
      <c r="U932" s="63"/>
      <c r="V932" s="63"/>
      <c r="W932" s="63"/>
      <c r="X932" s="63"/>
      <c r="Y932" s="63"/>
      <c r="Z932" s="63"/>
    </row>
    <row r="933" ht="15.75" customHeight="1">
      <c r="A933" s="63"/>
      <c r="B933" s="63"/>
      <c r="C933" s="63"/>
      <c r="E933" s="63"/>
      <c r="F933" s="63"/>
      <c r="G933" s="63"/>
      <c r="H933" s="63"/>
      <c r="I933" s="63"/>
      <c r="J933" s="63"/>
      <c r="L933" s="63"/>
      <c r="M933" s="63"/>
      <c r="N933" s="63"/>
      <c r="O933" s="63"/>
      <c r="P933" s="63"/>
      <c r="Q933" s="63"/>
      <c r="R933" s="63"/>
      <c r="S933" s="63"/>
      <c r="T933" s="63"/>
      <c r="U933" s="63"/>
      <c r="V933" s="63"/>
      <c r="W933" s="63"/>
      <c r="X933" s="63"/>
      <c r="Y933" s="63"/>
      <c r="Z933" s="63"/>
    </row>
    <row r="934" ht="15.75" customHeight="1">
      <c r="A934" s="63"/>
      <c r="B934" s="63"/>
      <c r="C934" s="63"/>
      <c r="E934" s="63"/>
      <c r="F934" s="63"/>
      <c r="G934" s="63"/>
      <c r="H934" s="63"/>
      <c r="I934" s="63"/>
      <c r="J934" s="63"/>
      <c r="L934" s="63"/>
      <c r="M934" s="63"/>
      <c r="N934" s="63"/>
      <c r="O934" s="63"/>
      <c r="P934" s="63"/>
      <c r="Q934" s="63"/>
      <c r="R934" s="63"/>
      <c r="S934" s="63"/>
      <c r="T934" s="63"/>
      <c r="U934" s="63"/>
      <c r="V934" s="63"/>
      <c r="W934" s="63"/>
      <c r="X934" s="63"/>
      <c r="Y934" s="63"/>
      <c r="Z934" s="63"/>
    </row>
    <row r="935" ht="15.75" customHeight="1">
      <c r="A935" s="63"/>
      <c r="B935" s="63"/>
      <c r="C935" s="63"/>
      <c r="E935" s="63"/>
      <c r="F935" s="63"/>
      <c r="G935" s="63"/>
      <c r="H935" s="63"/>
      <c r="I935" s="63"/>
      <c r="J935" s="63"/>
      <c r="L935" s="63"/>
      <c r="M935" s="63"/>
      <c r="N935" s="63"/>
      <c r="O935" s="63"/>
      <c r="P935" s="63"/>
      <c r="Q935" s="63"/>
      <c r="R935" s="63"/>
      <c r="S935" s="63"/>
      <c r="T935" s="63"/>
      <c r="U935" s="63"/>
      <c r="V935" s="63"/>
      <c r="W935" s="63"/>
      <c r="X935" s="63"/>
      <c r="Y935" s="63"/>
      <c r="Z935" s="63"/>
    </row>
    <row r="936" ht="15.75" customHeight="1">
      <c r="A936" s="63"/>
      <c r="B936" s="63"/>
      <c r="C936" s="63"/>
      <c r="E936" s="63"/>
      <c r="F936" s="63"/>
      <c r="G936" s="63"/>
      <c r="H936" s="63"/>
      <c r="I936" s="63"/>
      <c r="J936" s="63"/>
      <c r="L936" s="63"/>
      <c r="M936" s="63"/>
      <c r="N936" s="63"/>
      <c r="O936" s="63"/>
      <c r="P936" s="63"/>
      <c r="Q936" s="63"/>
      <c r="R936" s="63"/>
      <c r="S936" s="63"/>
      <c r="T936" s="63"/>
      <c r="U936" s="63"/>
      <c r="V936" s="63"/>
      <c r="W936" s="63"/>
      <c r="X936" s="63"/>
      <c r="Y936" s="63"/>
      <c r="Z936" s="63"/>
    </row>
    <row r="937" ht="15.75" customHeight="1">
      <c r="A937" s="63"/>
      <c r="B937" s="63"/>
      <c r="C937" s="63"/>
      <c r="E937" s="63"/>
      <c r="F937" s="63"/>
      <c r="G937" s="63"/>
      <c r="H937" s="63"/>
      <c r="I937" s="63"/>
      <c r="J937" s="63"/>
      <c r="L937" s="63"/>
      <c r="M937" s="63"/>
      <c r="N937" s="63"/>
      <c r="O937" s="63"/>
      <c r="P937" s="63"/>
      <c r="Q937" s="63"/>
      <c r="R937" s="63"/>
      <c r="S937" s="63"/>
      <c r="T937" s="63"/>
      <c r="U937" s="63"/>
      <c r="V937" s="63"/>
      <c r="W937" s="63"/>
      <c r="X937" s="63"/>
      <c r="Y937" s="63"/>
      <c r="Z937" s="63"/>
    </row>
    <row r="938" ht="15.75" customHeight="1">
      <c r="A938" s="63"/>
      <c r="B938" s="63"/>
      <c r="C938" s="63"/>
      <c r="E938" s="63"/>
      <c r="F938" s="63"/>
      <c r="G938" s="63"/>
      <c r="H938" s="63"/>
      <c r="I938" s="63"/>
      <c r="J938" s="63"/>
      <c r="L938" s="63"/>
      <c r="M938" s="63"/>
      <c r="N938" s="63"/>
      <c r="O938" s="63"/>
      <c r="P938" s="63"/>
      <c r="Q938" s="63"/>
      <c r="R938" s="63"/>
      <c r="S938" s="63"/>
      <c r="T938" s="63"/>
      <c r="U938" s="63"/>
      <c r="V938" s="63"/>
      <c r="W938" s="63"/>
      <c r="X938" s="63"/>
      <c r="Y938" s="63"/>
      <c r="Z938" s="63"/>
    </row>
    <row r="939" ht="15.75" customHeight="1">
      <c r="A939" s="63"/>
      <c r="B939" s="63"/>
      <c r="C939" s="63"/>
      <c r="E939" s="63"/>
      <c r="F939" s="63"/>
      <c r="G939" s="63"/>
      <c r="H939" s="63"/>
      <c r="I939" s="63"/>
      <c r="J939" s="63"/>
      <c r="L939" s="63"/>
      <c r="M939" s="63"/>
      <c r="N939" s="63"/>
      <c r="O939" s="63"/>
      <c r="P939" s="63"/>
      <c r="Q939" s="63"/>
      <c r="R939" s="63"/>
      <c r="S939" s="63"/>
      <c r="T939" s="63"/>
      <c r="U939" s="63"/>
      <c r="V939" s="63"/>
      <c r="W939" s="63"/>
      <c r="X939" s="63"/>
      <c r="Y939" s="63"/>
      <c r="Z939" s="63"/>
    </row>
    <row r="940" ht="15.75" customHeight="1">
      <c r="A940" s="63"/>
      <c r="B940" s="63"/>
      <c r="C940" s="63"/>
      <c r="E940" s="63"/>
      <c r="F940" s="63"/>
      <c r="G940" s="63"/>
      <c r="H940" s="63"/>
      <c r="I940" s="63"/>
      <c r="J940" s="63"/>
      <c r="L940" s="63"/>
      <c r="M940" s="63"/>
      <c r="N940" s="63"/>
      <c r="O940" s="63"/>
      <c r="P940" s="63"/>
      <c r="Q940" s="63"/>
      <c r="R940" s="63"/>
      <c r="S940" s="63"/>
      <c r="T940" s="63"/>
      <c r="U940" s="63"/>
      <c r="V940" s="63"/>
      <c r="W940" s="63"/>
      <c r="X940" s="63"/>
      <c r="Y940" s="63"/>
      <c r="Z940" s="63"/>
    </row>
    <row r="941" ht="15.75" customHeight="1">
      <c r="A941" s="63"/>
      <c r="B941" s="63"/>
      <c r="C941" s="63"/>
      <c r="E941" s="63"/>
      <c r="F941" s="63"/>
      <c r="G941" s="63"/>
      <c r="H941" s="63"/>
      <c r="I941" s="63"/>
      <c r="J941" s="63"/>
      <c r="L941" s="63"/>
      <c r="M941" s="63"/>
      <c r="N941" s="63"/>
      <c r="O941" s="63"/>
      <c r="P941" s="63"/>
      <c r="Q941" s="63"/>
      <c r="R941" s="63"/>
      <c r="S941" s="63"/>
      <c r="T941" s="63"/>
      <c r="U941" s="63"/>
      <c r="V941" s="63"/>
      <c r="W941" s="63"/>
      <c r="X941" s="63"/>
      <c r="Y941" s="63"/>
      <c r="Z941" s="63"/>
    </row>
    <row r="942" ht="15.75" customHeight="1">
      <c r="A942" s="63"/>
      <c r="B942" s="63"/>
      <c r="C942" s="63"/>
      <c r="E942" s="63"/>
      <c r="F942" s="63"/>
      <c r="G942" s="63"/>
      <c r="H942" s="63"/>
      <c r="I942" s="63"/>
      <c r="J942" s="63"/>
      <c r="L942" s="63"/>
      <c r="M942" s="63"/>
      <c r="N942" s="63"/>
      <c r="O942" s="63"/>
      <c r="P942" s="63"/>
      <c r="Q942" s="63"/>
      <c r="R942" s="63"/>
      <c r="S942" s="63"/>
      <c r="T942" s="63"/>
      <c r="U942" s="63"/>
      <c r="V942" s="63"/>
      <c r="W942" s="63"/>
      <c r="X942" s="63"/>
      <c r="Y942" s="63"/>
      <c r="Z942" s="63"/>
    </row>
    <row r="943" ht="15.75" customHeight="1">
      <c r="A943" s="63"/>
      <c r="B943" s="63"/>
      <c r="C943" s="63"/>
      <c r="E943" s="63"/>
      <c r="F943" s="63"/>
      <c r="G943" s="63"/>
      <c r="H943" s="63"/>
      <c r="I943" s="63"/>
      <c r="J943" s="63"/>
      <c r="L943" s="63"/>
      <c r="M943" s="63"/>
      <c r="N943" s="63"/>
      <c r="O943" s="63"/>
      <c r="P943" s="63"/>
      <c r="Q943" s="63"/>
      <c r="R943" s="63"/>
      <c r="S943" s="63"/>
      <c r="T943" s="63"/>
      <c r="U943" s="63"/>
      <c r="V943" s="63"/>
      <c r="W943" s="63"/>
      <c r="X943" s="63"/>
      <c r="Y943" s="63"/>
      <c r="Z943" s="63"/>
    </row>
    <row r="944" ht="15.75" customHeight="1">
      <c r="A944" s="63"/>
      <c r="B944" s="63"/>
      <c r="C944" s="63"/>
      <c r="E944" s="63"/>
      <c r="F944" s="63"/>
      <c r="G944" s="63"/>
      <c r="H944" s="63"/>
      <c r="I944" s="63"/>
      <c r="J944" s="63"/>
      <c r="L944" s="63"/>
      <c r="M944" s="63"/>
      <c r="N944" s="63"/>
      <c r="O944" s="63"/>
      <c r="P944" s="63"/>
      <c r="Q944" s="63"/>
      <c r="R944" s="63"/>
      <c r="S944" s="63"/>
      <c r="T944" s="63"/>
      <c r="U944" s="63"/>
      <c r="V944" s="63"/>
      <c r="W944" s="63"/>
      <c r="X944" s="63"/>
      <c r="Y944" s="63"/>
      <c r="Z944" s="63"/>
    </row>
    <row r="945" ht="15.75" customHeight="1">
      <c r="A945" s="63"/>
      <c r="B945" s="63"/>
      <c r="C945" s="63"/>
      <c r="E945" s="63"/>
      <c r="F945" s="63"/>
      <c r="G945" s="63"/>
      <c r="H945" s="63"/>
      <c r="I945" s="63"/>
      <c r="J945" s="63"/>
      <c r="L945" s="63"/>
      <c r="M945" s="63"/>
      <c r="N945" s="63"/>
      <c r="O945" s="63"/>
      <c r="P945" s="63"/>
      <c r="Q945" s="63"/>
      <c r="R945" s="63"/>
      <c r="S945" s="63"/>
      <c r="T945" s="63"/>
      <c r="U945" s="63"/>
      <c r="V945" s="63"/>
      <c r="W945" s="63"/>
      <c r="X945" s="63"/>
      <c r="Y945" s="63"/>
      <c r="Z945" s="63"/>
    </row>
    <row r="946" ht="15.75" customHeight="1">
      <c r="A946" s="63"/>
      <c r="B946" s="63"/>
      <c r="C946" s="63"/>
      <c r="E946" s="63"/>
      <c r="F946" s="63"/>
      <c r="G946" s="63"/>
      <c r="H946" s="63"/>
      <c r="I946" s="63"/>
      <c r="J946" s="63"/>
      <c r="L946" s="63"/>
      <c r="M946" s="63"/>
      <c r="N946" s="63"/>
      <c r="O946" s="63"/>
      <c r="P946" s="63"/>
      <c r="Q946" s="63"/>
      <c r="R946" s="63"/>
      <c r="S946" s="63"/>
      <c r="T946" s="63"/>
      <c r="U946" s="63"/>
      <c r="V946" s="63"/>
      <c r="W946" s="63"/>
      <c r="X946" s="63"/>
      <c r="Y946" s="63"/>
      <c r="Z946" s="63"/>
    </row>
    <row r="947" ht="15.75" customHeight="1">
      <c r="A947" s="63"/>
      <c r="B947" s="63"/>
      <c r="C947" s="63"/>
      <c r="E947" s="63"/>
      <c r="F947" s="63"/>
      <c r="G947" s="63"/>
      <c r="H947" s="63"/>
      <c r="I947" s="63"/>
      <c r="J947" s="63"/>
      <c r="L947" s="63"/>
      <c r="M947" s="63"/>
      <c r="N947" s="63"/>
      <c r="O947" s="63"/>
      <c r="P947" s="63"/>
      <c r="Q947" s="63"/>
      <c r="R947" s="63"/>
      <c r="S947" s="63"/>
      <c r="T947" s="63"/>
      <c r="U947" s="63"/>
      <c r="V947" s="63"/>
      <c r="W947" s="63"/>
      <c r="X947" s="63"/>
      <c r="Y947" s="63"/>
      <c r="Z947" s="63"/>
    </row>
    <row r="948" ht="15.75" customHeight="1">
      <c r="A948" s="63"/>
      <c r="B948" s="63"/>
      <c r="C948" s="63"/>
      <c r="E948" s="63"/>
      <c r="F948" s="63"/>
      <c r="G948" s="63"/>
      <c r="H948" s="63"/>
      <c r="I948" s="63"/>
      <c r="J948" s="63"/>
      <c r="L948" s="63"/>
      <c r="M948" s="63"/>
      <c r="N948" s="63"/>
      <c r="O948" s="63"/>
      <c r="P948" s="63"/>
      <c r="Q948" s="63"/>
      <c r="R948" s="63"/>
      <c r="S948" s="63"/>
      <c r="T948" s="63"/>
      <c r="U948" s="63"/>
      <c r="V948" s="63"/>
      <c r="W948" s="63"/>
      <c r="X948" s="63"/>
      <c r="Y948" s="63"/>
      <c r="Z948" s="63"/>
    </row>
    <row r="949" ht="15.75" customHeight="1">
      <c r="A949" s="63"/>
      <c r="B949" s="63"/>
      <c r="C949" s="63"/>
      <c r="E949" s="63"/>
      <c r="F949" s="63"/>
      <c r="G949" s="63"/>
      <c r="H949" s="63"/>
      <c r="I949" s="63"/>
      <c r="J949" s="63"/>
      <c r="L949" s="63"/>
      <c r="M949" s="63"/>
      <c r="N949" s="63"/>
      <c r="O949" s="63"/>
      <c r="P949" s="63"/>
      <c r="Q949" s="63"/>
      <c r="R949" s="63"/>
      <c r="S949" s="63"/>
      <c r="T949" s="63"/>
      <c r="U949" s="63"/>
      <c r="V949" s="63"/>
      <c r="W949" s="63"/>
      <c r="X949" s="63"/>
      <c r="Y949" s="63"/>
      <c r="Z949" s="63"/>
    </row>
    <row r="950" ht="15.75" customHeight="1">
      <c r="A950" s="63"/>
      <c r="B950" s="63"/>
      <c r="C950" s="63"/>
      <c r="E950" s="63"/>
      <c r="F950" s="63"/>
      <c r="G950" s="63"/>
      <c r="H950" s="63"/>
      <c r="I950" s="63"/>
      <c r="J950" s="63"/>
      <c r="L950" s="63"/>
      <c r="M950" s="63"/>
      <c r="N950" s="63"/>
      <c r="O950" s="63"/>
      <c r="P950" s="63"/>
      <c r="Q950" s="63"/>
      <c r="R950" s="63"/>
      <c r="S950" s="63"/>
      <c r="T950" s="63"/>
      <c r="U950" s="63"/>
      <c r="V950" s="63"/>
      <c r="W950" s="63"/>
      <c r="X950" s="63"/>
      <c r="Y950" s="63"/>
      <c r="Z950" s="63"/>
    </row>
    <row r="951" ht="15.75" customHeight="1">
      <c r="A951" s="63"/>
      <c r="B951" s="63"/>
      <c r="C951" s="63"/>
      <c r="E951" s="63"/>
      <c r="F951" s="63"/>
      <c r="G951" s="63"/>
      <c r="H951" s="63"/>
      <c r="I951" s="63"/>
      <c r="J951" s="63"/>
      <c r="L951" s="63"/>
      <c r="M951" s="63"/>
      <c r="N951" s="63"/>
      <c r="O951" s="63"/>
      <c r="P951" s="63"/>
      <c r="Q951" s="63"/>
      <c r="R951" s="63"/>
      <c r="S951" s="63"/>
      <c r="T951" s="63"/>
      <c r="U951" s="63"/>
      <c r="V951" s="63"/>
      <c r="W951" s="63"/>
      <c r="X951" s="63"/>
      <c r="Y951" s="63"/>
      <c r="Z951" s="63"/>
    </row>
    <row r="952" ht="15.75" customHeight="1">
      <c r="A952" s="63"/>
      <c r="B952" s="63"/>
      <c r="C952" s="63"/>
      <c r="E952" s="63"/>
      <c r="F952" s="63"/>
      <c r="G952" s="63"/>
      <c r="H952" s="63"/>
      <c r="I952" s="63"/>
      <c r="J952" s="63"/>
      <c r="L952" s="63"/>
      <c r="M952" s="63"/>
      <c r="N952" s="63"/>
      <c r="O952" s="63"/>
      <c r="P952" s="63"/>
      <c r="Q952" s="63"/>
      <c r="R952" s="63"/>
      <c r="S952" s="63"/>
      <c r="T952" s="63"/>
      <c r="U952" s="63"/>
      <c r="V952" s="63"/>
      <c r="W952" s="63"/>
      <c r="X952" s="63"/>
      <c r="Y952" s="63"/>
      <c r="Z952" s="63"/>
    </row>
    <row r="953" ht="15.75" customHeight="1">
      <c r="A953" s="63"/>
      <c r="B953" s="63"/>
      <c r="C953" s="63"/>
      <c r="E953" s="63"/>
      <c r="F953" s="63"/>
      <c r="G953" s="63"/>
      <c r="H953" s="63"/>
      <c r="I953" s="63"/>
      <c r="J953" s="63"/>
      <c r="L953" s="63"/>
      <c r="M953" s="63"/>
      <c r="N953" s="63"/>
      <c r="O953" s="63"/>
      <c r="P953" s="63"/>
      <c r="Q953" s="63"/>
      <c r="R953" s="63"/>
      <c r="S953" s="63"/>
      <c r="T953" s="63"/>
      <c r="U953" s="63"/>
      <c r="V953" s="63"/>
      <c r="W953" s="63"/>
      <c r="X953" s="63"/>
      <c r="Y953" s="63"/>
      <c r="Z953" s="63"/>
    </row>
    <row r="954" ht="15.75" customHeight="1">
      <c r="A954" s="63"/>
      <c r="B954" s="63"/>
      <c r="C954" s="63"/>
      <c r="E954" s="63"/>
      <c r="F954" s="63"/>
      <c r="G954" s="63"/>
      <c r="H954" s="63"/>
      <c r="I954" s="63"/>
      <c r="J954" s="63"/>
      <c r="L954" s="63"/>
      <c r="M954" s="63"/>
      <c r="N954" s="63"/>
      <c r="O954" s="63"/>
      <c r="P954" s="63"/>
      <c r="Q954" s="63"/>
      <c r="R954" s="63"/>
      <c r="S954" s="63"/>
      <c r="T954" s="63"/>
      <c r="U954" s="63"/>
      <c r="V954" s="63"/>
      <c r="W954" s="63"/>
      <c r="X954" s="63"/>
      <c r="Y954" s="63"/>
      <c r="Z954" s="63"/>
    </row>
    <row r="955" ht="15.75" customHeight="1">
      <c r="A955" s="63"/>
      <c r="B955" s="63"/>
      <c r="C955" s="63"/>
      <c r="E955" s="63"/>
      <c r="F955" s="63"/>
      <c r="G955" s="63"/>
      <c r="H955" s="63"/>
      <c r="I955" s="63"/>
      <c r="J955" s="63"/>
      <c r="L955" s="63"/>
      <c r="M955" s="63"/>
      <c r="N955" s="63"/>
      <c r="O955" s="63"/>
      <c r="P955" s="63"/>
      <c r="Q955" s="63"/>
      <c r="R955" s="63"/>
      <c r="S955" s="63"/>
      <c r="T955" s="63"/>
      <c r="U955" s="63"/>
      <c r="V955" s="63"/>
      <c r="W955" s="63"/>
      <c r="X955" s="63"/>
      <c r="Y955" s="63"/>
      <c r="Z955" s="63"/>
    </row>
    <row r="956" ht="15.75" customHeight="1">
      <c r="A956" s="63"/>
      <c r="B956" s="63"/>
      <c r="C956" s="63"/>
      <c r="E956" s="63"/>
      <c r="F956" s="63"/>
      <c r="G956" s="63"/>
      <c r="H956" s="63"/>
      <c r="I956" s="63"/>
      <c r="J956" s="63"/>
      <c r="L956" s="63"/>
      <c r="M956" s="63"/>
      <c r="N956" s="63"/>
      <c r="O956" s="63"/>
      <c r="P956" s="63"/>
      <c r="Q956" s="63"/>
      <c r="R956" s="63"/>
      <c r="S956" s="63"/>
      <c r="T956" s="63"/>
      <c r="U956" s="63"/>
      <c r="V956" s="63"/>
      <c r="W956" s="63"/>
      <c r="X956" s="63"/>
      <c r="Y956" s="63"/>
      <c r="Z956" s="63"/>
    </row>
    <row r="957" ht="15.75" customHeight="1">
      <c r="A957" s="63"/>
      <c r="B957" s="63"/>
      <c r="C957" s="63"/>
      <c r="E957" s="63"/>
      <c r="F957" s="63"/>
      <c r="G957" s="63"/>
      <c r="H957" s="63"/>
      <c r="I957" s="63"/>
      <c r="J957" s="63"/>
      <c r="L957" s="63"/>
      <c r="M957" s="63"/>
      <c r="N957" s="63"/>
      <c r="O957" s="63"/>
      <c r="P957" s="63"/>
      <c r="Q957" s="63"/>
      <c r="R957" s="63"/>
      <c r="S957" s="63"/>
      <c r="T957" s="63"/>
      <c r="U957" s="63"/>
      <c r="V957" s="63"/>
      <c r="W957" s="63"/>
      <c r="X957" s="63"/>
      <c r="Y957" s="63"/>
      <c r="Z957" s="63"/>
    </row>
    <row r="958" ht="15.75" customHeight="1">
      <c r="A958" s="63"/>
      <c r="B958" s="63"/>
      <c r="C958" s="63"/>
      <c r="E958" s="63"/>
      <c r="F958" s="63"/>
      <c r="G958" s="63"/>
      <c r="H958" s="63"/>
      <c r="I958" s="63"/>
      <c r="J958" s="63"/>
      <c r="L958" s="63"/>
      <c r="M958" s="63"/>
      <c r="N958" s="63"/>
      <c r="O958" s="63"/>
      <c r="P958" s="63"/>
      <c r="Q958" s="63"/>
      <c r="R958" s="63"/>
      <c r="S958" s="63"/>
      <c r="T958" s="63"/>
      <c r="U958" s="63"/>
      <c r="V958" s="63"/>
      <c r="W958" s="63"/>
      <c r="X958" s="63"/>
      <c r="Y958" s="63"/>
      <c r="Z958" s="63"/>
    </row>
    <row r="959" ht="15.75" customHeight="1">
      <c r="A959" s="63"/>
      <c r="B959" s="63"/>
      <c r="C959" s="63"/>
      <c r="E959" s="63"/>
      <c r="F959" s="63"/>
      <c r="G959" s="63"/>
      <c r="H959" s="63"/>
      <c r="I959" s="63"/>
      <c r="J959" s="63"/>
      <c r="L959" s="63"/>
      <c r="M959" s="63"/>
      <c r="N959" s="63"/>
      <c r="O959" s="63"/>
      <c r="P959" s="63"/>
      <c r="Q959" s="63"/>
      <c r="R959" s="63"/>
      <c r="S959" s="63"/>
      <c r="T959" s="63"/>
      <c r="U959" s="63"/>
      <c r="V959" s="63"/>
      <c r="W959" s="63"/>
      <c r="X959" s="63"/>
      <c r="Y959" s="63"/>
      <c r="Z959" s="63"/>
    </row>
    <row r="960" ht="15.75" customHeight="1">
      <c r="A960" s="63"/>
      <c r="B960" s="63"/>
      <c r="C960" s="63"/>
      <c r="E960" s="63"/>
      <c r="F960" s="63"/>
      <c r="G960" s="63"/>
      <c r="H960" s="63"/>
      <c r="I960" s="63"/>
      <c r="J960" s="63"/>
      <c r="L960" s="63"/>
      <c r="M960" s="63"/>
      <c r="N960" s="63"/>
      <c r="O960" s="63"/>
      <c r="P960" s="63"/>
      <c r="Q960" s="63"/>
      <c r="R960" s="63"/>
      <c r="S960" s="63"/>
      <c r="T960" s="63"/>
      <c r="U960" s="63"/>
      <c r="V960" s="63"/>
      <c r="W960" s="63"/>
      <c r="X960" s="63"/>
      <c r="Y960" s="63"/>
      <c r="Z960" s="63"/>
    </row>
    <row r="961" ht="15.75" customHeight="1">
      <c r="A961" s="63"/>
      <c r="B961" s="63"/>
      <c r="C961" s="63"/>
      <c r="E961" s="63"/>
      <c r="F961" s="63"/>
      <c r="G961" s="63"/>
      <c r="H961" s="63"/>
      <c r="I961" s="63"/>
      <c r="J961" s="63"/>
      <c r="L961" s="63"/>
      <c r="M961" s="63"/>
      <c r="N961" s="63"/>
      <c r="O961" s="63"/>
      <c r="P961" s="63"/>
      <c r="Q961" s="63"/>
      <c r="R961" s="63"/>
      <c r="S961" s="63"/>
      <c r="T961" s="63"/>
      <c r="U961" s="63"/>
      <c r="V961" s="63"/>
      <c r="W961" s="63"/>
      <c r="X961" s="63"/>
      <c r="Y961" s="63"/>
      <c r="Z961" s="63"/>
    </row>
    <row r="962" ht="15.75" customHeight="1">
      <c r="A962" s="63"/>
      <c r="B962" s="63"/>
      <c r="C962" s="63"/>
      <c r="E962" s="63"/>
      <c r="F962" s="63"/>
      <c r="G962" s="63"/>
      <c r="H962" s="63"/>
      <c r="I962" s="63"/>
      <c r="J962" s="63"/>
      <c r="L962" s="63"/>
      <c r="M962" s="63"/>
      <c r="N962" s="63"/>
      <c r="O962" s="63"/>
      <c r="P962" s="63"/>
      <c r="Q962" s="63"/>
      <c r="R962" s="63"/>
      <c r="S962" s="63"/>
      <c r="T962" s="63"/>
      <c r="U962" s="63"/>
      <c r="V962" s="63"/>
      <c r="W962" s="63"/>
      <c r="X962" s="63"/>
      <c r="Y962" s="63"/>
      <c r="Z962" s="63"/>
    </row>
    <row r="963" ht="15.75" customHeight="1">
      <c r="A963" s="63"/>
      <c r="B963" s="63"/>
      <c r="C963" s="63"/>
      <c r="E963" s="63"/>
      <c r="F963" s="63"/>
      <c r="G963" s="63"/>
      <c r="H963" s="63"/>
      <c r="I963" s="63"/>
      <c r="J963" s="63"/>
      <c r="L963" s="63"/>
      <c r="M963" s="63"/>
      <c r="N963" s="63"/>
      <c r="O963" s="63"/>
      <c r="P963" s="63"/>
      <c r="Q963" s="63"/>
      <c r="R963" s="63"/>
      <c r="S963" s="63"/>
      <c r="T963" s="63"/>
      <c r="U963" s="63"/>
      <c r="V963" s="63"/>
      <c r="W963" s="63"/>
      <c r="X963" s="63"/>
      <c r="Y963" s="63"/>
      <c r="Z963" s="63"/>
    </row>
    <row r="964" ht="15.75" customHeight="1">
      <c r="A964" s="63"/>
      <c r="B964" s="63"/>
      <c r="C964" s="63"/>
      <c r="E964" s="63"/>
      <c r="F964" s="63"/>
      <c r="G964" s="63"/>
      <c r="H964" s="63"/>
      <c r="I964" s="63"/>
      <c r="J964" s="63"/>
      <c r="L964" s="63"/>
      <c r="M964" s="63"/>
      <c r="N964" s="63"/>
      <c r="O964" s="63"/>
      <c r="P964" s="63"/>
      <c r="Q964" s="63"/>
      <c r="R964" s="63"/>
      <c r="S964" s="63"/>
      <c r="T964" s="63"/>
      <c r="U964" s="63"/>
      <c r="V964" s="63"/>
      <c r="W964" s="63"/>
      <c r="X964" s="63"/>
      <c r="Y964" s="63"/>
      <c r="Z964" s="63"/>
    </row>
    <row r="965" ht="15.75" customHeight="1">
      <c r="A965" s="63"/>
      <c r="B965" s="63"/>
      <c r="C965" s="63"/>
      <c r="E965" s="63"/>
      <c r="F965" s="63"/>
      <c r="G965" s="63"/>
      <c r="H965" s="63"/>
      <c r="I965" s="63"/>
      <c r="J965" s="63"/>
      <c r="L965" s="63"/>
      <c r="M965" s="63"/>
      <c r="N965" s="63"/>
      <c r="O965" s="63"/>
      <c r="P965" s="63"/>
      <c r="Q965" s="63"/>
      <c r="R965" s="63"/>
      <c r="S965" s="63"/>
      <c r="T965" s="63"/>
      <c r="U965" s="63"/>
      <c r="V965" s="63"/>
      <c r="W965" s="63"/>
      <c r="X965" s="63"/>
      <c r="Y965" s="63"/>
      <c r="Z965" s="63"/>
    </row>
    <row r="966" ht="15.75" customHeight="1">
      <c r="A966" s="63"/>
      <c r="B966" s="63"/>
      <c r="C966" s="63"/>
      <c r="E966" s="63"/>
      <c r="F966" s="63"/>
      <c r="G966" s="63"/>
      <c r="H966" s="63"/>
      <c r="I966" s="63"/>
      <c r="J966" s="63"/>
      <c r="L966" s="63"/>
      <c r="M966" s="63"/>
      <c r="N966" s="63"/>
      <c r="O966" s="63"/>
      <c r="P966" s="63"/>
      <c r="Q966" s="63"/>
      <c r="R966" s="63"/>
      <c r="S966" s="63"/>
      <c r="T966" s="63"/>
      <c r="U966" s="63"/>
      <c r="V966" s="63"/>
      <c r="W966" s="63"/>
      <c r="X966" s="63"/>
      <c r="Y966" s="63"/>
      <c r="Z966" s="63"/>
    </row>
    <row r="967" ht="15.75" customHeight="1">
      <c r="A967" s="63"/>
      <c r="B967" s="63"/>
      <c r="C967" s="63"/>
      <c r="E967" s="63"/>
      <c r="F967" s="63"/>
      <c r="G967" s="63"/>
      <c r="H967" s="63"/>
      <c r="I967" s="63"/>
      <c r="J967" s="63"/>
      <c r="L967" s="63"/>
      <c r="M967" s="63"/>
      <c r="N967" s="63"/>
      <c r="O967" s="63"/>
      <c r="P967" s="63"/>
      <c r="Q967" s="63"/>
      <c r="R967" s="63"/>
      <c r="S967" s="63"/>
      <c r="T967" s="63"/>
      <c r="U967" s="63"/>
      <c r="V967" s="63"/>
      <c r="W967" s="63"/>
      <c r="X967" s="63"/>
      <c r="Y967" s="63"/>
      <c r="Z967" s="63"/>
    </row>
    <row r="968" ht="15.75" customHeight="1">
      <c r="A968" s="63"/>
      <c r="B968" s="63"/>
      <c r="C968" s="63"/>
      <c r="E968" s="63"/>
      <c r="F968" s="63"/>
      <c r="G968" s="63"/>
      <c r="H968" s="63"/>
      <c r="I968" s="63"/>
      <c r="J968" s="63"/>
      <c r="L968" s="63"/>
      <c r="M968" s="63"/>
      <c r="N968" s="63"/>
      <c r="O968" s="63"/>
      <c r="P968" s="63"/>
      <c r="Q968" s="63"/>
      <c r="R968" s="63"/>
      <c r="S968" s="63"/>
      <c r="T968" s="63"/>
      <c r="U968" s="63"/>
      <c r="V968" s="63"/>
      <c r="W968" s="63"/>
      <c r="X968" s="63"/>
      <c r="Y968" s="63"/>
      <c r="Z968" s="63"/>
    </row>
    <row r="969" ht="15.75" customHeight="1">
      <c r="A969" s="63"/>
      <c r="B969" s="63"/>
      <c r="C969" s="63"/>
      <c r="E969" s="63"/>
      <c r="F969" s="63"/>
      <c r="G969" s="63"/>
      <c r="H969" s="63"/>
      <c r="I969" s="63"/>
      <c r="J969" s="63"/>
      <c r="L969" s="63"/>
      <c r="M969" s="63"/>
      <c r="N969" s="63"/>
      <c r="O969" s="63"/>
      <c r="P969" s="63"/>
      <c r="Q969" s="63"/>
      <c r="R969" s="63"/>
      <c r="S969" s="63"/>
      <c r="T969" s="63"/>
      <c r="U969" s="63"/>
      <c r="V969" s="63"/>
      <c r="W969" s="63"/>
      <c r="X969" s="63"/>
      <c r="Y969" s="63"/>
      <c r="Z969" s="63"/>
    </row>
    <row r="970" ht="15.75" customHeight="1">
      <c r="A970" s="63"/>
      <c r="B970" s="63"/>
      <c r="C970" s="63"/>
      <c r="E970" s="63"/>
      <c r="F970" s="63"/>
      <c r="G970" s="63"/>
      <c r="H970" s="63"/>
      <c r="I970" s="63"/>
      <c r="J970" s="63"/>
      <c r="L970" s="63"/>
      <c r="M970" s="63"/>
      <c r="N970" s="63"/>
      <c r="O970" s="63"/>
      <c r="P970" s="63"/>
      <c r="Q970" s="63"/>
      <c r="R970" s="63"/>
      <c r="S970" s="63"/>
      <c r="T970" s="63"/>
      <c r="U970" s="63"/>
      <c r="V970" s="63"/>
      <c r="W970" s="63"/>
      <c r="X970" s="63"/>
      <c r="Y970" s="63"/>
      <c r="Z970" s="63"/>
    </row>
    <row r="971" ht="15.75" customHeight="1">
      <c r="A971" s="63"/>
      <c r="B971" s="63"/>
      <c r="C971" s="63"/>
      <c r="E971" s="63"/>
      <c r="F971" s="63"/>
      <c r="G971" s="63"/>
      <c r="H971" s="63"/>
      <c r="I971" s="63"/>
      <c r="J971" s="63"/>
      <c r="L971" s="63"/>
      <c r="M971" s="63"/>
      <c r="N971" s="63"/>
      <c r="O971" s="63"/>
      <c r="P971" s="63"/>
      <c r="Q971" s="63"/>
      <c r="R971" s="63"/>
      <c r="S971" s="63"/>
      <c r="T971" s="63"/>
      <c r="U971" s="63"/>
      <c r="V971" s="63"/>
      <c r="W971" s="63"/>
      <c r="X971" s="63"/>
      <c r="Y971" s="63"/>
      <c r="Z971" s="63"/>
    </row>
    <row r="972" ht="15.75" customHeight="1">
      <c r="A972" s="63"/>
      <c r="B972" s="63"/>
      <c r="C972" s="63"/>
      <c r="E972" s="63"/>
      <c r="F972" s="63"/>
      <c r="G972" s="63"/>
      <c r="H972" s="63"/>
      <c r="I972" s="63"/>
      <c r="J972" s="63"/>
      <c r="L972" s="63"/>
      <c r="M972" s="63"/>
      <c r="N972" s="63"/>
      <c r="O972" s="63"/>
      <c r="P972" s="63"/>
      <c r="Q972" s="63"/>
      <c r="R972" s="63"/>
      <c r="S972" s="63"/>
      <c r="T972" s="63"/>
      <c r="U972" s="63"/>
      <c r="V972" s="63"/>
      <c r="W972" s="63"/>
      <c r="X972" s="63"/>
      <c r="Y972" s="63"/>
      <c r="Z972" s="63"/>
    </row>
    <row r="973" ht="15.75" customHeight="1">
      <c r="A973" s="63"/>
      <c r="B973" s="63"/>
      <c r="C973" s="63"/>
      <c r="E973" s="63"/>
      <c r="F973" s="63"/>
      <c r="G973" s="63"/>
      <c r="H973" s="63"/>
      <c r="I973" s="63"/>
      <c r="J973" s="63"/>
      <c r="L973" s="63"/>
      <c r="M973" s="63"/>
      <c r="N973" s="63"/>
      <c r="O973" s="63"/>
      <c r="P973" s="63"/>
      <c r="Q973" s="63"/>
      <c r="R973" s="63"/>
      <c r="S973" s="63"/>
      <c r="T973" s="63"/>
      <c r="U973" s="63"/>
      <c r="V973" s="63"/>
      <c r="W973" s="63"/>
      <c r="X973" s="63"/>
      <c r="Y973" s="63"/>
      <c r="Z973" s="63"/>
    </row>
    <row r="974" ht="15.75" customHeight="1">
      <c r="A974" s="63"/>
      <c r="B974" s="63"/>
      <c r="C974" s="63"/>
      <c r="E974" s="63"/>
      <c r="F974" s="63"/>
      <c r="G974" s="63"/>
      <c r="H974" s="63"/>
      <c r="I974" s="63"/>
      <c r="J974" s="63"/>
      <c r="L974" s="63"/>
      <c r="M974" s="63"/>
      <c r="N974" s="63"/>
      <c r="O974" s="63"/>
      <c r="P974" s="63"/>
      <c r="Q974" s="63"/>
      <c r="R974" s="63"/>
      <c r="S974" s="63"/>
      <c r="T974" s="63"/>
      <c r="U974" s="63"/>
      <c r="V974" s="63"/>
      <c r="W974" s="63"/>
      <c r="X974" s="63"/>
      <c r="Y974" s="63"/>
      <c r="Z974" s="63"/>
    </row>
    <row r="975" ht="15.75" customHeight="1">
      <c r="A975" s="63"/>
      <c r="B975" s="63"/>
      <c r="C975" s="63"/>
      <c r="E975" s="63"/>
      <c r="F975" s="63"/>
      <c r="G975" s="63"/>
      <c r="H975" s="63"/>
      <c r="I975" s="63"/>
      <c r="J975" s="63"/>
      <c r="L975" s="63"/>
      <c r="M975" s="63"/>
      <c r="N975" s="63"/>
      <c r="O975" s="63"/>
      <c r="P975" s="63"/>
      <c r="Q975" s="63"/>
      <c r="R975" s="63"/>
      <c r="S975" s="63"/>
      <c r="T975" s="63"/>
      <c r="U975" s="63"/>
      <c r="V975" s="63"/>
      <c r="W975" s="63"/>
      <c r="X975" s="63"/>
      <c r="Y975" s="63"/>
      <c r="Z975" s="63"/>
    </row>
    <row r="976" ht="15.75" customHeight="1">
      <c r="A976" s="63"/>
      <c r="B976" s="63"/>
      <c r="C976" s="63"/>
      <c r="E976" s="63"/>
      <c r="F976" s="63"/>
      <c r="G976" s="63"/>
      <c r="H976" s="63"/>
      <c r="I976" s="63"/>
      <c r="J976" s="63"/>
      <c r="L976" s="63"/>
      <c r="M976" s="63"/>
      <c r="N976" s="63"/>
      <c r="O976" s="63"/>
      <c r="P976" s="63"/>
      <c r="Q976" s="63"/>
      <c r="R976" s="63"/>
      <c r="S976" s="63"/>
      <c r="T976" s="63"/>
      <c r="U976" s="63"/>
      <c r="V976" s="63"/>
      <c r="W976" s="63"/>
      <c r="X976" s="63"/>
      <c r="Y976" s="63"/>
      <c r="Z976" s="63"/>
    </row>
    <row r="977" ht="15.75" customHeight="1">
      <c r="A977" s="63"/>
      <c r="B977" s="63"/>
      <c r="C977" s="63"/>
      <c r="E977" s="63"/>
      <c r="F977" s="63"/>
      <c r="G977" s="63"/>
      <c r="H977" s="63"/>
      <c r="I977" s="63"/>
      <c r="J977" s="63"/>
      <c r="L977" s="63"/>
      <c r="M977" s="63"/>
      <c r="N977" s="63"/>
      <c r="O977" s="63"/>
      <c r="P977" s="63"/>
      <c r="Q977" s="63"/>
      <c r="R977" s="63"/>
      <c r="S977" s="63"/>
      <c r="T977" s="63"/>
      <c r="U977" s="63"/>
      <c r="V977" s="63"/>
      <c r="W977" s="63"/>
      <c r="X977" s="63"/>
      <c r="Y977" s="63"/>
      <c r="Z977" s="63"/>
    </row>
    <row r="978" ht="15.75" customHeight="1">
      <c r="A978" s="63"/>
      <c r="B978" s="63"/>
      <c r="C978" s="63"/>
      <c r="E978" s="63"/>
      <c r="F978" s="63"/>
      <c r="G978" s="63"/>
      <c r="H978" s="63"/>
      <c r="I978" s="63"/>
      <c r="J978" s="63"/>
      <c r="L978" s="63"/>
      <c r="M978" s="63"/>
      <c r="N978" s="63"/>
      <c r="O978" s="63"/>
      <c r="P978" s="63"/>
      <c r="Q978" s="63"/>
      <c r="R978" s="63"/>
      <c r="S978" s="63"/>
      <c r="T978" s="63"/>
      <c r="U978" s="63"/>
      <c r="V978" s="63"/>
      <c r="W978" s="63"/>
      <c r="X978" s="63"/>
      <c r="Y978" s="63"/>
      <c r="Z978" s="63"/>
    </row>
    <row r="979" ht="15.75" customHeight="1">
      <c r="A979" s="63"/>
      <c r="B979" s="63"/>
      <c r="C979" s="63"/>
      <c r="E979" s="63"/>
      <c r="F979" s="63"/>
      <c r="G979" s="63"/>
      <c r="H979" s="63"/>
      <c r="I979" s="63"/>
      <c r="J979" s="63"/>
      <c r="L979" s="63"/>
      <c r="M979" s="63"/>
      <c r="N979" s="63"/>
      <c r="O979" s="63"/>
      <c r="P979" s="63"/>
      <c r="Q979" s="63"/>
      <c r="R979" s="63"/>
      <c r="S979" s="63"/>
      <c r="T979" s="63"/>
      <c r="U979" s="63"/>
      <c r="V979" s="63"/>
      <c r="W979" s="63"/>
      <c r="X979" s="63"/>
      <c r="Y979" s="63"/>
      <c r="Z979" s="63"/>
    </row>
    <row r="980" ht="15.75" customHeight="1">
      <c r="A980" s="63"/>
      <c r="B980" s="63"/>
      <c r="C980" s="63"/>
      <c r="E980" s="63"/>
      <c r="F980" s="63"/>
      <c r="G980" s="63"/>
      <c r="H980" s="63"/>
      <c r="I980" s="63"/>
      <c r="J980" s="63"/>
      <c r="L980" s="63"/>
      <c r="M980" s="63"/>
      <c r="N980" s="63"/>
      <c r="O980" s="63"/>
      <c r="P980" s="63"/>
      <c r="Q980" s="63"/>
      <c r="R980" s="63"/>
      <c r="S980" s="63"/>
      <c r="T980" s="63"/>
      <c r="U980" s="63"/>
      <c r="V980" s="63"/>
      <c r="W980" s="63"/>
      <c r="X980" s="63"/>
      <c r="Y980" s="63"/>
      <c r="Z980" s="63"/>
    </row>
    <row r="981" ht="15.75" customHeight="1">
      <c r="A981" s="63"/>
      <c r="B981" s="63"/>
      <c r="C981" s="63"/>
      <c r="E981" s="63"/>
      <c r="F981" s="63"/>
      <c r="G981" s="63"/>
      <c r="H981" s="63"/>
      <c r="I981" s="63"/>
      <c r="J981" s="63"/>
      <c r="L981" s="63"/>
      <c r="M981" s="63"/>
      <c r="N981" s="63"/>
      <c r="O981" s="63"/>
      <c r="P981" s="63"/>
      <c r="Q981" s="63"/>
      <c r="R981" s="63"/>
      <c r="S981" s="63"/>
      <c r="T981" s="63"/>
      <c r="U981" s="63"/>
      <c r="V981" s="63"/>
      <c r="W981" s="63"/>
      <c r="X981" s="63"/>
      <c r="Y981" s="63"/>
      <c r="Z981" s="63"/>
    </row>
    <row r="982" ht="15.75" customHeight="1">
      <c r="A982" s="63"/>
      <c r="B982" s="63"/>
      <c r="C982" s="63"/>
      <c r="E982" s="63"/>
      <c r="F982" s="63"/>
      <c r="G982" s="63"/>
      <c r="H982" s="63"/>
      <c r="I982" s="63"/>
      <c r="J982" s="63"/>
      <c r="L982" s="63"/>
      <c r="M982" s="63"/>
      <c r="N982" s="63"/>
      <c r="O982" s="63"/>
      <c r="P982" s="63"/>
      <c r="Q982" s="63"/>
      <c r="R982" s="63"/>
      <c r="S982" s="63"/>
      <c r="T982" s="63"/>
      <c r="U982" s="63"/>
      <c r="V982" s="63"/>
      <c r="W982" s="63"/>
      <c r="X982" s="63"/>
      <c r="Y982" s="63"/>
      <c r="Z982" s="63"/>
    </row>
    <row r="983" ht="15.75" customHeight="1">
      <c r="A983" s="63"/>
      <c r="B983" s="63"/>
      <c r="C983" s="63"/>
      <c r="E983" s="63"/>
      <c r="F983" s="63"/>
      <c r="G983" s="63"/>
      <c r="H983" s="63"/>
      <c r="I983" s="63"/>
      <c r="J983" s="63"/>
      <c r="L983" s="63"/>
      <c r="M983" s="63"/>
      <c r="N983" s="63"/>
      <c r="O983" s="63"/>
      <c r="P983" s="63"/>
      <c r="Q983" s="63"/>
      <c r="R983" s="63"/>
      <c r="S983" s="63"/>
      <c r="T983" s="63"/>
      <c r="U983" s="63"/>
      <c r="V983" s="63"/>
      <c r="W983" s="63"/>
      <c r="X983" s="63"/>
      <c r="Y983" s="63"/>
      <c r="Z983" s="63"/>
    </row>
    <row r="984" ht="15.75" customHeight="1">
      <c r="A984" s="63"/>
      <c r="B984" s="63"/>
      <c r="C984" s="63"/>
      <c r="E984" s="63"/>
      <c r="F984" s="63"/>
      <c r="G984" s="63"/>
      <c r="H984" s="63"/>
      <c r="I984" s="63"/>
      <c r="J984" s="63"/>
      <c r="L984" s="63"/>
      <c r="M984" s="63"/>
      <c r="N984" s="63"/>
      <c r="O984" s="63"/>
      <c r="P984" s="63"/>
      <c r="Q984" s="63"/>
      <c r="R984" s="63"/>
      <c r="S984" s="63"/>
      <c r="T984" s="63"/>
      <c r="U984" s="63"/>
      <c r="V984" s="63"/>
      <c r="W984" s="63"/>
      <c r="X984" s="63"/>
      <c r="Y984" s="63"/>
      <c r="Z984" s="63"/>
    </row>
    <row r="985" ht="15.75" customHeight="1">
      <c r="A985" s="63"/>
      <c r="B985" s="63"/>
      <c r="C985" s="63"/>
      <c r="E985" s="63"/>
      <c r="F985" s="63"/>
      <c r="G985" s="63"/>
      <c r="H985" s="63"/>
      <c r="I985" s="63"/>
      <c r="J985" s="63"/>
      <c r="L985" s="63"/>
      <c r="M985" s="63"/>
      <c r="N985" s="63"/>
      <c r="O985" s="63"/>
      <c r="P985" s="63"/>
      <c r="Q985" s="63"/>
      <c r="R985" s="63"/>
      <c r="S985" s="63"/>
      <c r="T985" s="63"/>
      <c r="U985" s="63"/>
      <c r="V985" s="63"/>
      <c r="W985" s="63"/>
      <c r="X985" s="63"/>
      <c r="Y985" s="63"/>
      <c r="Z985" s="63"/>
    </row>
    <row r="986" ht="15.75" customHeight="1">
      <c r="A986" s="63"/>
      <c r="B986" s="63"/>
      <c r="C986" s="63"/>
      <c r="E986" s="63"/>
      <c r="F986" s="63"/>
      <c r="G986" s="63"/>
      <c r="H986" s="63"/>
      <c r="I986" s="63"/>
      <c r="J986" s="63"/>
      <c r="L986" s="63"/>
      <c r="M986" s="63"/>
      <c r="N986" s="63"/>
      <c r="O986" s="63"/>
      <c r="P986" s="63"/>
      <c r="Q986" s="63"/>
      <c r="R986" s="63"/>
      <c r="S986" s="63"/>
      <c r="T986" s="63"/>
      <c r="U986" s="63"/>
      <c r="V986" s="63"/>
      <c r="W986" s="63"/>
      <c r="X986" s="63"/>
      <c r="Y986" s="63"/>
      <c r="Z986" s="63"/>
    </row>
    <row r="987" ht="15.75" customHeight="1">
      <c r="A987" s="63"/>
      <c r="B987" s="63"/>
      <c r="C987" s="63"/>
      <c r="E987" s="63"/>
      <c r="F987" s="63"/>
      <c r="G987" s="63"/>
      <c r="H987" s="63"/>
      <c r="I987" s="63"/>
      <c r="J987" s="63"/>
      <c r="L987" s="63"/>
      <c r="M987" s="63"/>
      <c r="N987" s="63"/>
      <c r="O987" s="63"/>
      <c r="P987" s="63"/>
      <c r="Q987" s="63"/>
      <c r="R987" s="63"/>
      <c r="S987" s="63"/>
      <c r="T987" s="63"/>
      <c r="U987" s="63"/>
      <c r="V987" s="63"/>
      <c r="W987" s="63"/>
      <c r="X987" s="63"/>
      <c r="Y987" s="63"/>
      <c r="Z987" s="63"/>
    </row>
    <row r="988" ht="15.75" customHeight="1">
      <c r="A988" s="63"/>
      <c r="B988" s="63"/>
      <c r="C988" s="63"/>
      <c r="E988" s="63"/>
      <c r="F988" s="63"/>
      <c r="G988" s="63"/>
      <c r="H988" s="63"/>
      <c r="I988" s="63"/>
      <c r="J988" s="63"/>
      <c r="L988" s="63"/>
      <c r="M988" s="63"/>
      <c r="N988" s="63"/>
      <c r="O988" s="63"/>
      <c r="P988" s="63"/>
      <c r="Q988" s="63"/>
      <c r="R988" s="63"/>
      <c r="S988" s="63"/>
      <c r="T988" s="63"/>
      <c r="U988" s="63"/>
      <c r="V988" s="63"/>
      <c r="W988" s="63"/>
      <c r="X988" s="63"/>
      <c r="Y988" s="63"/>
      <c r="Z988" s="63"/>
    </row>
    <row r="989" ht="15.75" customHeight="1">
      <c r="A989" s="63"/>
      <c r="B989" s="63"/>
      <c r="C989" s="63"/>
      <c r="E989" s="63"/>
      <c r="F989" s="63"/>
      <c r="G989" s="63"/>
      <c r="H989" s="63"/>
      <c r="I989" s="63"/>
      <c r="J989" s="63"/>
      <c r="L989" s="63"/>
      <c r="M989" s="63"/>
      <c r="N989" s="63"/>
      <c r="O989" s="63"/>
      <c r="P989" s="63"/>
      <c r="Q989" s="63"/>
      <c r="R989" s="63"/>
      <c r="S989" s="63"/>
      <c r="T989" s="63"/>
      <c r="U989" s="63"/>
      <c r="V989" s="63"/>
      <c r="W989" s="63"/>
      <c r="X989" s="63"/>
      <c r="Y989" s="63"/>
      <c r="Z989" s="63"/>
    </row>
    <row r="990" ht="15.75" customHeight="1">
      <c r="A990" s="63"/>
      <c r="B990" s="63"/>
      <c r="C990" s="63"/>
      <c r="E990" s="63"/>
      <c r="F990" s="63"/>
      <c r="G990" s="63"/>
      <c r="H990" s="63"/>
      <c r="I990" s="63"/>
      <c r="J990" s="63"/>
      <c r="L990" s="63"/>
      <c r="M990" s="63"/>
      <c r="N990" s="63"/>
      <c r="O990" s="63"/>
      <c r="P990" s="63"/>
      <c r="Q990" s="63"/>
      <c r="R990" s="63"/>
      <c r="S990" s="63"/>
      <c r="T990" s="63"/>
      <c r="U990" s="63"/>
      <c r="V990" s="63"/>
      <c r="W990" s="63"/>
      <c r="X990" s="63"/>
      <c r="Y990" s="63"/>
      <c r="Z990" s="63"/>
    </row>
    <row r="991" ht="15.75" customHeight="1">
      <c r="A991" s="63"/>
      <c r="B991" s="63"/>
      <c r="C991" s="63"/>
      <c r="E991" s="63"/>
      <c r="F991" s="63"/>
      <c r="G991" s="63"/>
      <c r="H991" s="63"/>
      <c r="I991" s="63"/>
      <c r="J991" s="63"/>
      <c r="L991" s="63"/>
      <c r="M991" s="63"/>
      <c r="N991" s="63"/>
      <c r="O991" s="63"/>
      <c r="P991" s="63"/>
      <c r="Q991" s="63"/>
      <c r="R991" s="63"/>
      <c r="S991" s="63"/>
      <c r="T991" s="63"/>
      <c r="U991" s="63"/>
      <c r="V991" s="63"/>
      <c r="W991" s="63"/>
      <c r="X991" s="63"/>
      <c r="Y991" s="63"/>
      <c r="Z991" s="63"/>
    </row>
    <row r="992" ht="15.75" customHeight="1">
      <c r="A992" s="63"/>
      <c r="B992" s="63"/>
      <c r="C992" s="63"/>
      <c r="E992" s="63"/>
      <c r="F992" s="63"/>
      <c r="G992" s="63"/>
      <c r="H992" s="63"/>
      <c r="I992" s="63"/>
      <c r="J992" s="63"/>
      <c r="L992" s="63"/>
      <c r="M992" s="63"/>
      <c r="N992" s="63"/>
      <c r="O992" s="63"/>
      <c r="P992" s="63"/>
      <c r="Q992" s="63"/>
      <c r="R992" s="63"/>
      <c r="S992" s="63"/>
      <c r="T992" s="63"/>
      <c r="U992" s="63"/>
      <c r="V992" s="63"/>
      <c r="W992" s="63"/>
      <c r="X992" s="63"/>
      <c r="Y992" s="63"/>
      <c r="Z992" s="63"/>
    </row>
    <row r="993" ht="15.75" customHeight="1">
      <c r="A993" s="63"/>
      <c r="B993" s="63"/>
      <c r="C993" s="63"/>
      <c r="E993" s="63"/>
      <c r="F993" s="63"/>
      <c r="G993" s="63"/>
      <c r="H993" s="63"/>
      <c r="I993" s="63"/>
      <c r="J993" s="63"/>
      <c r="L993" s="63"/>
      <c r="M993" s="63"/>
      <c r="N993" s="63"/>
      <c r="O993" s="63"/>
      <c r="P993" s="63"/>
      <c r="Q993" s="63"/>
      <c r="R993" s="63"/>
      <c r="S993" s="63"/>
      <c r="T993" s="63"/>
      <c r="U993" s="63"/>
      <c r="V993" s="63"/>
      <c r="W993" s="63"/>
      <c r="X993" s="63"/>
      <c r="Y993" s="63"/>
      <c r="Z993" s="63"/>
    </row>
    <row r="994" ht="15.75" customHeight="1">
      <c r="A994" s="63"/>
      <c r="B994" s="63"/>
      <c r="C994" s="63"/>
      <c r="E994" s="63"/>
      <c r="F994" s="63"/>
      <c r="G994" s="63"/>
      <c r="H994" s="63"/>
      <c r="I994" s="63"/>
      <c r="J994" s="63"/>
      <c r="L994" s="63"/>
      <c r="M994" s="63"/>
      <c r="N994" s="63"/>
      <c r="O994" s="63"/>
      <c r="P994" s="63"/>
      <c r="Q994" s="63"/>
      <c r="R994" s="63"/>
      <c r="S994" s="63"/>
      <c r="T994" s="63"/>
      <c r="U994" s="63"/>
      <c r="V994" s="63"/>
      <c r="W994" s="63"/>
      <c r="X994" s="63"/>
      <c r="Y994" s="63"/>
      <c r="Z994" s="63"/>
    </row>
    <row r="995" ht="15.75" customHeight="1">
      <c r="A995" s="63"/>
      <c r="B995" s="63"/>
      <c r="C995" s="63"/>
      <c r="E995" s="63"/>
      <c r="F995" s="63"/>
      <c r="G995" s="63"/>
      <c r="H995" s="63"/>
      <c r="I995" s="63"/>
      <c r="J995" s="63"/>
      <c r="L995" s="63"/>
      <c r="M995" s="63"/>
      <c r="N995" s="63"/>
      <c r="O995" s="63"/>
      <c r="P995" s="63"/>
      <c r="Q995" s="63"/>
      <c r="R995" s="63"/>
      <c r="S995" s="63"/>
      <c r="T995" s="63"/>
      <c r="U995" s="63"/>
      <c r="V995" s="63"/>
      <c r="W995" s="63"/>
      <c r="X995" s="63"/>
      <c r="Y995" s="63"/>
      <c r="Z995" s="63"/>
    </row>
    <row r="996" ht="15.75" customHeight="1">
      <c r="A996" s="63"/>
      <c r="B996" s="63"/>
      <c r="C996" s="63"/>
      <c r="E996" s="63"/>
      <c r="F996" s="63"/>
      <c r="G996" s="63"/>
      <c r="H996" s="63"/>
      <c r="I996" s="63"/>
      <c r="J996" s="63"/>
      <c r="L996" s="63"/>
      <c r="M996" s="63"/>
      <c r="N996" s="63"/>
      <c r="O996" s="63"/>
      <c r="P996" s="63"/>
      <c r="Q996" s="63"/>
      <c r="R996" s="63"/>
      <c r="S996" s="63"/>
      <c r="T996" s="63"/>
      <c r="U996" s="63"/>
      <c r="V996" s="63"/>
      <c r="W996" s="63"/>
      <c r="X996" s="63"/>
      <c r="Y996" s="63"/>
      <c r="Z996" s="63"/>
    </row>
    <row r="997" ht="15.75" customHeight="1">
      <c r="A997" s="63"/>
      <c r="B997" s="63"/>
      <c r="C997" s="63"/>
      <c r="E997" s="63"/>
      <c r="F997" s="63"/>
      <c r="G997" s="63"/>
      <c r="H997" s="63"/>
      <c r="I997" s="63"/>
      <c r="J997" s="63"/>
      <c r="L997" s="63"/>
      <c r="M997" s="63"/>
      <c r="N997" s="63"/>
      <c r="O997" s="63"/>
      <c r="P997" s="63"/>
      <c r="Q997" s="63"/>
      <c r="R997" s="63"/>
      <c r="S997" s="63"/>
      <c r="T997" s="63"/>
      <c r="U997" s="63"/>
      <c r="V997" s="63"/>
      <c r="W997" s="63"/>
      <c r="X997" s="63"/>
      <c r="Y997" s="63"/>
      <c r="Z997" s="63"/>
    </row>
    <row r="998" ht="15.75" customHeight="1">
      <c r="A998" s="63"/>
      <c r="B998" s="63"/>
      <c r="C998" s="63"/>
      <c r="E998" s="63"/>
      <c r="F998" s="63"/>
      <c r="G998" s="63"/>
      <c r="H998" s="63"/>
      <c r="I998" s="63"/>
      <c r="J998" s="63"/>
      <c r="L998" s="63"/>
      <c r="M998" s="63"/>
      <c r="N998" s="63"/>
      <c r="O998" s="63"/>
      <c r="P998" s="63"/>
      <c r="Q998" s="63"/>
      <c r="R998" s="63"/>
      <c r="S998" s="63"/>
      <c r="T998" s="63"/>
      <c r="U998" s="63"/>
      <c r="V998" s="63"/>
      <c r="W998" s="63"/>
      <c r="X998" s="63"/>
      <c r="Y998" s="63"/>
      <c r="Z998" s="63"/>
    </row>
    <row r="999" ht="15.75" customHeight="1">
      <c r="A999" s="63"/>
      <c r="B999" s="63"/>
      <c r="C999" s="63"/>
      <c r="E999" s="63"/>
      <c r="F999" s="63"/>
      <c r="G999" s="63"/>
      <c r="H999" s="63"/>
      <c r="I999" s="63"/>
      <c r="J999" s="63"/>
      <c r="L999" s="63"/>
      <c r="M999" s="63"/>
      <c r="N999" s="63"/>
      <c r="O999" s="63"/>
      <c r="P999" s="63"/>
      <c r="Q999" s="63"/>
      <c r="R999" s="63"/>
      <c r="S999" s="63"/>
      <c r="T999" s="63"/>
      <c r="U999" s="63"/>
      <c r="V999" s="63"/>
      <c r="W999" s="63"/>
      <c r="X999" s="63"/>
      <c r="Y999" s="63"/>
      <c r="Z999" s="63"/>
    </row>
    <row r="1000" ht="15.75" customHeight="1">
      <c r="A1000" s="63"/>
      <c r="B1000" s="63"/>
      <c r="C1000" s="63"/>
      <c r="E1000" s="63"/>
      <c r="F1000" s="63"/>
      <c r="G1000" s="63"/>
      <c r="H1000" s="63"/>
      <c r="I1000" s="63"/>
      <c r="J1000" s="63"/>
      <c r="L1000" s="63"/>
      <c r="M1000" s="63"/>
      <c r="N1000" s="63"/>
      <c r="O1000" s="63"/>
      <c r="P1000" s="63"/>
      <c r="Q1000" s="63"/>
      <c r="R1000" s="63"/>
      <c r="S1000" s="63"/>
      <c r="T1000" s="63"/>
      <c r="U1000" s="63"/>
      <c r="V1000" s="63"/>
      <c r="W1000" s="63"/>
      <c r="X1000" s="63"/>
      <c r="Y1000" s="63"/>
      <c r="Z1000" s="63"/>
    </row>
  </sheetData>
  <mergeCells count="12">
    <mergeCell ref="I11:J11"/>
    <mergeCell ref="N11:O11"/>
    <mergeCell ref="E57:F57"/>
    <mergeCell ref="G57:I57"/>
    <mergeCell ref="L7:O7"/>
    <mergeCell ref="L8:O8"/>
    <mergeCell ref="E10:J10"/>
    <mergeCell ref="L10:Q10"/>
    <mergeCell ref="C11:C12"/>
    <mergeCell ref="E11:F11"/>
    <mergeCell ref="G11:H11"/>
    <mergeCell ref="P11:Q11"/>
  </mergeCells>
  <conditionalFormatting sqref="F13:F53">
    <cfRule type="cellIs" dxfId="1" priority="1" operator="between">
      <formula>2.51</formula>
      <formula>3.25</formula>
    </cfRule>
  </conditionalFormatting>
  <conditionalFormatting sqref="F13:F53">
    <cfRule type="cellIs" dxfId="25" priority="2" operator="lessThanOrEqual">
      <formula>2.5</formula>
    </cfRule>
  </conditionalFormatting>
  <conditionalFormatting sqref="P13:Q53">
    <cfRule type="containsText" dxfId="15" priority="3" operator="containsText" text="OK">
      <formula>NOT(ISERROR(SEARCH(("OK"),(P13))))</formula>
    </cfRule>
  </conditionalFormatting>
  <conditionalFormatting sqref="P13:Q53">
    <cfRule type="containsText" dxfId="16" priority="4" operator="containsText" text="ERROR">
      <formula>NOT(ISERROR(SEARCH(("ERROR"),(P13))))</formula>
    </cfRule>
  </conditionalFormatting>
  <printOptions/>
  <pageMargins bottom="0.75" footer="0.0" header="0.0" left="0.7" right="0.7" top="0.75"/>
  <pageSetup orientation="landscape"/>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75"/>
    <col customWidth="1" min="2" max="2" width="3.88"/>
    <col customWidth="1" min="3" max="3" width="34.88"/>
    <col customWidth="1" min="4" max="5" width="8.63"/>
    <col customWidth="1" min="6" max="7" width="12.25"/>
    <col customWidth="1" min="8" max="14" width="9.75"/>
    <col customWidth="1" min="15" max="15" width="6.75"/>
    <col customWidth="1" min="16" max="16" width="16.13"/>
    <col customWidth="1" min="17" max="17" width="14.13"/>
    <col customWidth="1" min="18" max="18" width="28.0"/>
    <col customWidth="1" min="19" max="19" width="25.38"/>
    <col customWidth="1" min="20" max="26" width="8.63"/>
  </cols>
  <sheetData>
    <row r="1" ht="18.75" customHeight="1">
      <c r="P1" s="1245"/>
      <c r="Q1" s="1245"/>
      <c r="R1" s="1245"/>
    </row>
    <row r="2" ht="18.75" customHeight="1">
      <c r="B2" s="1212"/>
      <c r="C2" s="1101"/>
      <c r="D2" s="1101"/>
      <c r="E2" s="1063"/>
      <c r="F2" s="1063"/>
      <c r="G2" s="1063"/>
      <c r="H2" s="1063"/>
      <c r="I2" s="1063"/>
      <c r="J2" s="1063"/>
      <c r="K2" s="1063"/>
      <c r="P2" s="1245"/>
      <c r="Q2" s="1245"/>
      <c r="R2" s="1245"/>
    </row>
    <row r="3" ht="18.75" customHeight="1">
      <c r="A3" s="639"/>
      <c r="B3" s="639"/>
      <c r="C3" s="1184" t="s">
        <v>74</v>
      </c>
      <c r="D3" s="1213"/>
      <c r="E3" s="1213"/>
      <c r="F3" s="1213"/>
      <c r="G3" s="1213"/>
      <c r="H3" s="1213"/>
      <c r="I3" s="1214"/>
      <c r="J3" s="1215"/>
      <c r="K3" s="1216"/>
      <c r="L3" s="1216"/>
      <c r="M3" s="1216"/>
      <c r="N3" s="1246" t="str">
        <f>'(T) General Tables'!A2</f>
        <v>beta_1.043</v>
      </c>
      <c r="O3" s="639"/>
      <c r="P3" s="1247"/>
      <c r="Q3" s="1247"/>
      <c r="R3" s="1247"/>
      <c r="S3" s="639"/>
      <c r="T3" s="639"/>
      <c r="U3" s="639"/>
      <c r="V3" s="639"/>
      <c r="W3" s="639"/>
      <c r="X3" s="639"/>
      <c r="Y3" s="639"/>
      <c r="Z3" s="639"/>
    </row>
    <row r="4" ht="23.25" customHeight="1">
      <c r="A4" s="639"/>
      <c r="B4" s="639"/>
      <c r="C4" s="1218" t="s">
        <v>1055</v>
      </c>
      <c r="D4" s="1219"/>
      <c r="E4" s="1219"/>
      <c r="F4" s="1219"/>
      <c r="G4" s="1219"/>
      <c r="H4" s="1219"/>
      <c r="I4" s="1220"/>
      <c r="J4" s="1221"/>
      <c r="K4" s="1222"/>
      <c r="L4" s="1222"/>
      <c r="M4" s="1222"/>
      <c r="N4" s="1248"/>
      <c r="O4" s="639"/>
      <c r="P4" s="1247"/>
      <c r="Q4" s="1247"/>
      <c r="R4" s="1247"/>
      <c r="S4" s="639"/>
      <c r="T4" s="639"/>
      <c r="U4" s="639"/>
      <c r="V4" s="639"/>
      <c r="W4" s="639"/>
      <c r="X4" s="639"/>
      <c r="Y4" s="639"/>
      <c r="Z4" s="639"/>
    </row>
    <row r="5" ht="18.75" customHeight="1">
      <c r="A5" s="639"/>
      <c r="B5" s="639"/>
      <c r="C5" s="1249" t="s">
        <v>1372</v>
      </c>
      <c r="D5" s="1250"/>
      <c r="E5" s="1250"/>
      <c r="F5" s="1250"/>
      <c r="G5" s="1250"/>
      <c r="H5" s="1250"/>
      <c r="I5" s="1250"/>
      <c r="J5" s="1251"/>
      <c r="K5" s="1251"/>
      <c r="L5" s="1252"/>
      <c r="M5" s="1252"/>
      <c r="N5" s="1253"/>
      <c r="O5" s="639"/>
      <c r="P5" s="1247"/>
      <c r="Q5" s="1247"/>
      <c r="R5" s="1247"/>
      <c r="S5" s="639"/>
      <c r="T5" s="639"/>
      <c r="U5" s="639"/>
      <c r="V5" s="639"/>
      <c r="W5" s="639"/>
      <c r="X5" s="639"/>
      <c r="Y5" s="639"/>
      <c r="Z5" s="639"/>
    </row>
    <row r="6" ht="18.75" customHeight="1">
      <c r="P6" s="1245"/>
      <c r="Q6" s="1245"/>
      <c r="R6" s="1245"/>
    </row>
    <row r="7" ht="18.75" customHeight="1">
      <c r="A7" s="639"/>
      <c r="B7" s="639"/>
      <c r="C7" s="1145" t="s">
        <v>1373</v>
      </c>
      <c r="D7" s="27"/>
      <c r="E7" s="27"/>
      <c r="F7" s="27"/>
      <c r="G7" s="27"/>
      <c r="H7" s="27"/>
      <c r="I7" s="27"/>
      <c r="J7" s="27"/>
      <c r="K7" s="27"/>
      <c r="L7" s="27"/>
      <c r="M7" s="27"/>
      <c r="N7" s="28"/>
      <c r="O7" s="639"/>
      <c r="P7" s="1247"/>
      <c r="Q7" s="1247"/>
      <c r="R7" s="1247"/>
      <c r="S7" s="639"/>
      <c r="T7" s="639"/>
      <c r="U7" s="639"/>
      <c r="V7" s="639"/>
      <c r="W7" s="639"/>
      <c r="X7" s="639"/>
      <c r="Y7" s="639"/>
      <c r="Z7" s="639"/>
    </row>
    <row r="8" ht="18.75" customHeight="1">
      <c r="A8" s="639"/>
      <c r="B8" s="639"/>
      <c r="C8" s="1254" t="s">
        <v>466</v>
      </c>
      <c r="D8" s="1255" t="s">
        <v>1374</v>
      </c>
      <c r="E8" s="28"/>
      <c r="F8" s="1256" t="s">
        <v>999</v>
      </c>
      <c r="G8" s="31"/>
      <c r="H8" s="1257" t="s">
        <v>415</v>
      </c>
      <c r="I8" s="739" t="s">
        <v>640</v>
      </c>
      <c r="J8" s="27"/>
      <c r="K8" s="27"/>
      <c r="L8" s="27"/>
      <c r="M8" s="27"/>
      <c r="N8" s="28"/>
      <c r="O8" s="639"/>
      <c r="P8" s="1258" t="s">
        <v>1375</v>
      </c>
      <c r="Q8" s="34"/>
      <c r="R8" s="34"/>
      <c r="S8" s="639"/>
      <c r="T8" s="639"/>
      <c r="U8" s="639"/>
      <c r="V8" s="639"/>
      <c r="W8" s="639"/>
      <c r="X8" s="639"/>
      <c r="Y8" s="639"/>
      <c r="Z8" s="639"/>
    </row>
    <row r="9" ht="18.75" customHeight="1">
      <c r="A9" s="639"/>
      <c r="B9" s="639"/>
      <c r="C9" s="346"/>
      <c r="D9" s="1259" t="s">
        <v>1001</v>
      </c>
      <c r="E9" s="1260" t="s">
        <v>1002</v>
      </c>
      <c r="F9" s="1261" t="s">
        <v>1376</v>
      </c>
      <c r="G9" s="1261" t="s">
        <v>1377</v>
      </c>
      <c r="H9" s="1262" t="s">
        <v>1378</v>
      </c>
      <c r="I9" s="1263" t="s">
        <v>181</v>
      </c>
      <c r="J9" s="1263" t="s">
        <v>453</v>
      </c>
      <c r="K9" s="1263" t="s">
        <v>454</v>
      </c>
      <c r="L9" s="1263" t="s">
        <v>455</v>
      </c>
      <c r="M9" s="1263" t="s">
        <v>456</v>
      </c>
      <c r="N9" s="1263" t="s">
        <v>457</v>
      </c>
      <c r="O9" s="639"/>
      <c r="P9" s="1261" t="s">
        <v>1379</v>
      </c>
      <c r="Q9" s="1261" t="s">
        <v>1380</v>
      </c>
      <c r="R9" s="1261" t="s">
        <v>1381</v>
      </c>
      <c r="S9" s="1261" t="s">
        <v>1382</v>
      </c>
      <c r="T9" s="639"/>
      <c r="U9" s="639"/>
      <c r="V9" s="639"/>
      <c r="W9" s="639"/>
      <c r="X9" s="639"/>
      <c r="Y9" s="639"/>
      <c r="Z9" s="639"/>
    </row>
    <row r="10" ht="18.75" customHeight="1">
      <c r="C10" s="1264" t="s">
        <v>1005</v>
      </c>
      <c r="D10" s="1265" t="str">
        <f>'(A-1) Custom Climate'!F11</f>
        <v/>
      </c>
      <c r="E10" s="1265" t="str">
        <f>'(A-1) Custom Climate'!G11</f>
        <v/>
      </c>
      <c r="F10" s="1265">
        <f>'(A-1) Custom Climate'!H11</f>
        <v>0</v>
      </c>
      <c r="G10" s="1265">
        <f>'(A-1) Custom Climate'!I11</f>
        <v>1</v>
      </c>
      <c r="H10" s="1265" t="str">
        <f>'(A-1) Custom Climate'!J11</f>
        <v/>
      </c>
      <c r="I10" s="1265" t="str">
        <f>'(A-1) Custom Climate'!K11</f>
        <v/>
      </c>
      <c r="J10" s="1265" t="str">
        <f>'(A-1) Custom Climate'!L11</f>
        <v/>
      </c>
      <c r="K10" s="1265" t="str">
        <f>'(A-1) Custom Climate'!M11</f>
        <v/>
      </c>
      <c r="L10" s="1265" t="str">
        <f>'(A-1) Custom Climate'!N11</f>
        <v/>
      </c>
      <c r="M10" s="1265" t="str">
        <f>'(A-1) Custom Climate'!O11</f>
        <v/>
      </c>
      <c r="N10" s="1265" t="str">
        <f>'(A-1) Custom Climate'!P11</f>
        <v/>
      </c>
      <c r="P10" s="1266" t="str">
        <f>IF(L10&lt;=0.47,'(T) General Tables'!$A$11,'(T) General Tables'!$A$12)</f>
        <v>Yes</v>
      </c>
      <c r="Q10" s="1267" t="str">
        <f>IF(H10&lt;=0.6,'(T) General Tables'!$A$11,'(T) General Tables'!$A$12)</f>
        <v>Yes</v>
      </c>
      <c r="R10" s="1268" t="str">
        <f>IF(AND(P10='(T) General Tables'!$A$11,Q10='(T) General Tables'!$A$11),'(T) General Tables'!$A$11,'(T) General Tables'!$A$12)</f>
        <v>Yes</v>
      </c>
      <c r="S10" s="1269"/>
    </row>
    <row r="11" ht="18.75" customHeight="1">
      <c r="C11" s="1270" t="s">
        <v>467</v>
      </c>
      <c r="D11" s="1271">
        <v>2.6</v>
      </c>
      <c r="E11" s="1271">
        <v>0.3</v>
      </c>
      <c r="F11" s="1272">
        <f t="shared" ref="F11:F99" si="1">0.45*D11+E11</f>
        <v>1.47</v>
      </c>
      <c r="G11" s="1265">
        <f t="shared" ref="G11:G120" si="2">IF((0.55*D11+E11)&gt;1,(0.55*D11+E11),1)</f>
        <v>1.73</v>
      </c>
      <c r="H11" s="1273">
        <v>0.35</v>
      </c>
      <c r="I11" s="1274">
        <v>0.283</v>
      </c>
      <c r="J11" s="1275">
        <v>0.0661</v>
      </c>
      <c r="K11" s="1275">
        <v>0.084</v>
      </c>
      <c r="L11" s="1275">
        <v>0.144</v>
      </c>
      <c r="M11" s="1275">
        <v>0.239</v>
      </c>
      <c r="N11" s="1276">
        <v>0.283</v>
      </c>
      <c r="P11" s="1266" t="str">
        <f>IF(L11&lt;=0.47,'(T) General Tables'!$A$11,'(T) General Tables'!$A$12)</f>
        <v>Yes</v>
      </c>
      <c r="Q11" s="1267" t="str">
        <f>IF(H11&lt;=0.6,'(T) General Tables'!$A$11,'(T) General Tables'!$A$12)</f>
        <v>Yes</v>
      </c>
      <c r="R11" s="1268" t="str">
        <f>IF(AND(P11='(T) General Tables'!$A$11,Q11='(T) General Tables'!$A$11),'(T) General Tables'!$A$11,'(T) General Tables'!$A$12)</f>
        <v>Yes</v>
      </c>
      <c r="S11" s="1277"/>
      <c r="T11" s="1277"/>
    </row>
    <row r="12" ht="18.75" customHeight="1">
      <c r="C12" s="1266" t="s">
        <v>468</v>
      </c>
      <c r="D12" s="1267">
        <v>2.0</v>
      </c>
      <c r="E12" s="1267">
        <v>0.3</v>
      </c>
      <c r="F12" s="1265">
        <f t="shared" si="1"/>
        <v>1.2</v>
      </c>
      <c r="G12" s="1265">
        <f t="shared" si="2"/>
        <v>1.4</v>
      </c>
      <c r="H12" s="1278">
        <v>0.44</v>
      </c>
      <c r="I12" s="1279">
        <v>1.07</v>
      </c>
      <c r="J12" s="1280">
        <v>0.381</v>
      </c>
      <c r="K12" s="1280">
        <v>0.473</v>
      </c>
      <c r="L12" s="1280">
        <v>0.742</v>
      </c>
      <c r="M12" s="1280">
        <v>1.01</v>
      </c>
      <c r="N12" s="1281">
        <v>1.07</v>
      </c>
      <c r="P12" s="1266" t="str">
        <f>IF(L12&lt;=0.47,'(T) General Tables'!$A$11,'(T) General Tables'!$A$12)</f>
        <v>No</v>
      </c>
      <c r="Q12" s="1267" t="str">
        <f>IF(H12&lt;=0.6,'(T) General Tables'!$A$11,'(T) General Tables'!$A$12)</f>
        <v>Yes</v>
      </c>
      <c r="R12" s="1268" t="str">
        <f>IF(AND(P12='(T) General Tables'!$A$11,Q12='(T) General Tables'!$A$11),'(T) General Tables'!$A$11,'(T) General Tables'!$A$12)</f>
        <v>No</v>
      </c>
      <c r="S12" s="1277"/>
      <c r="T12" s="1277"/>
    </row>
    <row r="13" ht="18.75" customHeight="1">
      <c r="C13" s="1266" t="s">
        <v>469</v>
      </c>
      <c r="D13" s="1267">
        <v>2.4</v>
      </c>
      <c r="E13" s="1267">
        <v>0.7</v>
      </c>
      <c r="F13" s="1265">
        <f t="shared" si="1"/>
        <v>1.78</v>
      </c>
      <c r="G13" s="1265">
        <f t="shared" si="2"/>
        <v>2.02</v>
      </c>
      <c r="H13" s="1278">
        <v>0.47</v>
      </c>
      <c r="I13" s="1279">
        <v>0.802</v>
      </c>
      <c r="J13" s="1280">
        <v>0.25</v>
      </c>
      <c r="K13" s="1280">
        <v>0.313</v>
      </c>
      <c r="L13" s="1280">
        <v>0.507</v>
      </c>
      <c r="M13" s="1280">
        <v>0.729</v>
      </c>
      <c r="N13" s="1281">
        <v>0.802</v>
      </c>
      <c r="P13" s="1266" t="str">
        <f>IF(L13&lt;=0.47,'(T) General Tables'!$A$11,'(T) General Tables'!$A$12)</f>
        <v>No</v>
      </c>
      <c r="Q13" s="1267" t="str">
        <f>IF(H13&lt;=0.6,'(T) General Tables'!$A$11,'(T) General Tables'!$A$12)</f>
        <v>Yes</v>
      </c>
      <c r="R13" s="1268" t="str">
        <f>IF(AND(P13='(T) General Tables'!$A$11,Q13='(T) General Tables'!$A$11),'(T) General Tables'!$A$11,'(T) General Tables'!$A$12)</f>
        <v>No</v>
      </c>
      <c r="S13" s="1277"/>
      <c r="T13" s="1277"/>
    </row>
    <row r="14" ht="18.75" customHeight="1">
      <c r="C14" s="1266" t="s">
        <v>470</v>
      </c>
      <c r="D14" s="1267">
        <v>2.6</v>
      </c>
      <c r="E14" s="1267">
        <v>0.4</v>
      </c>
      <c r="F14" s="1265">
        <f t="shared" si="1"/>
        <v>1.57</v>
      </c>
      <c r="G14" s="1265">
        <f t="shared" si="2"/>
        <v>1.83</v>
      </c>
      <c r="H14" s="1278">
        <v>0.32</v>
      </c>
      <c r="I14" s="1279">
        <v>1.62</v>
      </c>
      <c r="J14" s="1280">
        <v>0.573</v>
      </c>
      <c r="K14" s="1280">
        <v>0.74</v>
      </c>
      <c r="L14" s="1280">
        <v>1.25</v>
      </c>
      <c r="M14" s="1280">
        <v>1.57</v>
      </c>
      <c r="N14" s="1281">
        <v>1.62</v>
      </c>
      <c r="P14" s="1266" t="str">
        <f>IF(L14&lt;=0.47,'(T) General Tables'!$A$11,'(T) General Tables'!$A$12)</f>
        <v>No</v>
      </c>
      <c r="Q14" s="1267" t="str">
        <f>IF(H14&lt;=0.6,'(T) General Tables'!$A$11,'(T) General Tables'!$A$12)</f>
        <v>Yes</v>
      </c>
      <c r="R14" s="1268" t="str">
        <f>IF(AND(P14='(T) General Tables'!$A$11,Q14='(T) General Tables'!$A$11),'(T) General Tables'!$A$11,'(T) General Tables'!$A$12)</f>
        <v>No</v>
      </c>
      <c r="S14" s="1277"/>
      <c r="T14" s="1277"/>
    </row>
    <row r="15" ht="18.75" customHeight="1">
      <c r="C15" s="1266" t="s">
        <v>471</v>
      </c>
      <c r="D15" s="1267">
        <v>1.7</v>
      </c>
      <c r="E15" s="1267">
        <v>0.1</v>
      </c>
      <c r="F15" s="1265">
        <f t="shared" si="1"/>
        <v>0.865</v>
      </c>
      <c r="G15" s="1265">
        <f t="shared" si="2"/>
        <v>1.035</v>
      </c>
      <c r="H15" s="1278">
        <v>0.38</v>
      </c>
      <c r="I15" s="1279">
        <v>0.389</v>
      </c>
      <c r="J15" s="1280">
        <v>0.098</v>
      </c>
      <c r="K15" s="1280">
        <v>0.123</v>
      </c>
      <c r="L15" s="1280">
        <v>0.209</v>
      </c>
      <c r="M15" s="1280">
        <v>0.335</v>
      </c>
      <c r="N15" s="1281">
        <v>0.389</v>
      </c>
      <c r="P15" s="1266" t="str">
        <f>IF(L15&lt;=0.47,'(T) General Tables'!$A$11,'(T) General Tables'!$A$12)</f>
        <v>Yes</v>
      </c>
      <c r="Q15" s="1267" t="str">
        <f>IF(H15&lt;=0.6,'(T) General Tables'!$A$11,'(T) General Tables'!$A$12)</f>
        <v>Yes</v>
      </c>
      <c r="R15" s="1268" t="str">
        <f>IF(AND(P15='(T) General Tables'!$A$11,Q15='(T) General Tables'!$A$11),'(T) General Tables'!$A$11,'(T) General Tables'!$A$12)</f>
        <v>Yes</v>
      </c>
      <c r="S15" s="1277"/>
      <c r="T15" s="1277"/>
    </row>
    <row r="16" ht="18.75" customHeight="1">
      <c r="C16" s="1266" t="s">
        <v>472</v>
      </c>
      <c r="D16" s="1267">
        <v>1.0</v>
      </c>
      <c r="E16" s="1267">
        <v>0.4</v>
      </c>
      <c r="F16" s="1265">
        <f t="shared" si="1"/>
        <v>0.85</v>
      </c>
      <c r="G16" s="1265">
        <f t="shared" si="2"/>
        <v>1</v>
      </c>
      <c r="H16" s="1278">
        <v>0.5</v>
      </c>
      <c r="I16" s="1279">
        <v>2.27</v>
      </c>
      <c r="J16" s="1280">
        <v>0.919</v>
      </c>
      <c r="K16" s="1280">
        <v>1.18</v>
      </c>
      <c r="L16" s="1280">
        <v>1.92</v>
      </c>
      <c r="M16" s="1280">
        <v>2.23</v>
      </c>
      <c r="N16" s="1281">
        <v>2.27</v>
      </c>
      <c r="P16" s="1266" t="str">
        <f>IF(L16&lt;=0.47,'(T) General Tables'!$A$11,'(T) General Tables'!$A$12)</f>
        <v>No</v>
      </c>
      <c r="Q16" s="1267" t="str">
        <f>IF(H16&lt;=0.6,'(T) General Tables'!$A$11,'(T) General Tables'!$A$12)</f>
        <v>Yes</v>
      </c>
      <c r="R16" s="1268" t="str">
        <f>IF(AND(P16='(T) General Tables'!$A$11,Q16='(T) General Tables'!$A$11),'(T) General Tables'!$A$11,'(T) General Tables'!$A$12)</f>
        <v>No</v>
      </c>
      <c r="S16" s="1277"/>
      <c r="T16" s="1277"/>
    </row>
    <row r="17" ht="18.75" customHeight="1">
      <c r="C17" s="1266" t="s">
        <v>473</v>
      </c>
      <c r="D17" s="1267">
        <v>3.3</v>
      </c>
      <c r="E17" s="1267">
        <v>0.1</v>
      </c>
      <c r="F17" s="1265">
        <f t="shared" si="1"/>
        <v>1.585</v>
      </c>
      <c r="G17" s="1265">
        <f t="shared" si="2"/>
        <v>1.915</v>
      </c>
      <c r="H17" s="1278">
        <v>0.3</v>
      </c>
      <c r="I17" s="1279">
        <v>0.248</v>
      </c>
      <c r="J17" s="1280">
        <v>0.074</v>
      </c>
      <c r="K17" s="1280">
        <v>0.102</v>
      </c>
      <c r="L17" s="1280">
        <v>0.13</v>
      </c>
      <c r="M17" s="1280">
        <v>0.211</v>
      </c>
      <c r="N17" s="1281">
        <v>0.248</v>
      </c>
      <c r="P17" s="1266" t="str">
        <f>IF(L17&lt;=0.47,'(T) General Tables'!$A$11,'(T) General Tables'!$A$12)</f>
        <v>Yes</v>
      </c>
      <c r="Q17" s="1267" t="str">
        <f>IF(H17&lt;=0.6,'(T) General Tables'!$A$11,'(T) General Tables'!$A$12)</f>
        <v>Yes</v>
      </c>
      <c r="R17" s="1268" t="str">
        <f>IF(AND(P17='(T) General Tables'!$A$11,Q17='(T) General Tables'!$A$11),'(T) General Tables'!$A$11,'(T) General Tables'!$A$12)</f>
        <v>Yes</v>
      </c>
      <c r="S17" s="1277"/>
      <c r="T17" s="1277"/>
    </row>
    <row r="18" ht="18.75" customHeight="1">
      <c r="C18" s="1266" t="s">
        <v>474</v>
      </c>
      <c r="D18" s="1267">
        <v>2.6</v>
      </c>
      <c r="E18" s="1267">
        <v>0.8</v>
      </c>
      <c r="F18" s="1265">
        <f t="shared" si="1"/>
        <v>1.97</v>
      </c>
      <c r="G18" s="1265">
        <f t="shared" si="2"/>
        <v>2.23</v>
      </c>
      <c r="H18" s="1278">
        <v>0.5</v>
      </c>
      <c r="I18" s="1279">
        <v>0.585</v>
      </c>
      <c r="J18" s="1280">
        <v>0.126</v>
      </c>
      <c r="K18" s="1280">
        <v>0.169</v>
      </c>
      <c r="L18" s="1280">
        <v>0.312</v>
      </c>
      <c r="M18" s="1280">
        <v>0.501</v>
      </c>
      <c r="N18" s="1281">
        <v>0.585</v>
      </c>
      <c r="P18" s="1266" t="str">
        <f>IF(L18&lt;=0.47,'(T) General Tables'!$A$11,'(T) General Tables'!$A$12)</f>
        <v>Yes</v>
      </c>
      <c r="Q18" s="1267" t="str">
        <f>IF(H18&lt;=0.6,'(T) General Tables'!$A$11,'(T) General Tables'!$A$12)</f>
        <v>Yes</v>
      </c>
      <c r="R18" s="1268" t="str">
        <f>IF(AND(P18='(T) General Tables'!$A$11,Q18='(T) General Tables'!$A$11),'(T) General Tables'!$A$11,'(T) General Tables'!$A$12)</f>
        <v>Yes</v>
      </c>
      <c r="S18" s="1277"/>
      <c r="T18" s="1277"/>
    </row>
    <row r="19" ht="18.75" customHeight="1">
      <c r="C19" s="1266" t="s">
        <v>475</v>
      </c>
      <c r="D19" s="1267">
        <v>4.5</v>
      </c>
      <c r="E19" s="1267">
        <v>0.8</v>
      </c>
      <c r="F19" s="1265">
        <f t="shared" si="1"/>
        <v>2.825</v>
      </c>
      <c r="G19" s="1265">
        <f t="shared" si="2"/>
        <v>3.275</v>
      </c>
      <c r="H19" s="1278">
        <v>0.39</v>
      </c>
      <c r="I19" s="1279">
        <v>0.417</v>
      </c>
      <c r="J19" s="1280">
        <v>0.0887</v>
      </c>
      <c r="K19" s="1280">
        <v>0.117</v>
      </c>
      <c r="L19" s="1280">
        <v>0.22</v>
      </c>
      <c r="M19" s="1280">
        <v>0.355</v>
      </c>
      <c r="N19" s="1281">
        <v>0.417</v>
      </c>
      <c r="P19" s="1266" t="str">
        <f>IF(L19&lt;=0.47,'(T) General Tables'!$A$11,'(T) General Tables'!$A$12)</f>
        <v>Yes</v>
      </c>
      <c r="Q19" s="1267" t="str">
        <f>IF(H19&lt;=0.6,'(T) General Tables'!$A$11,'(T) General Tables'!$A$12)</f>
        <v>Yes</v>
      </c>
      <c r="R19" s="1268" t="str">
        <f>IF(AND(P19='(T) General Tables'!$A$11,Q19='(T) General Tables'!$A$11),'(T) General Tables'!$A$11,'(T) General Tables'!$A$12)</f>
        <v>Yes</v>
      </c>
      <c r="S19" s="1277"/>
      <c r="T19" s="1277"/>
    </row>
    <row r="20" ht="18.75" customHeight="1">
      <c r="C20" s="1266" t="s">
        <v>476</v>
      </c>
      <c r="D20" s="1267">
        <v>3.4</v>
      </c>
      <c r="E20" s="1267">
        <v>0.2</v>
      </c>
      <c r="F20" s="1265">
        <f t="shared" si="1"/>
        <v>1.73</v>
      </c>
      <c r="G20" s="1265">
        <f t="shared" si="2"/>
        <v>2.07</v>
      </c>
      <c r="H20" s="1278">
        <v>0.39</v>
      </c>
      <c r="I20" s="1279">
        <v>0.214</v>
      </c>
      <c r="J20" s="1280">
        <v>0.0475</v>
      </c>
      <c r="K20" s="1280">
        <v>0.0596</v>
      </c>
      <c r="L20" s="1280">
        <v>0.107</v>
      </c>
      <c r="M20" s="1280">
        <v>0.179</v>
      </c>
      <c r="N20" s="1281">
        <v>0.214</v>
      </c>
      <c r="P20" s="1266" t="str">
        <f>IF(L20&lt;=0.47,'(T) General Tables'!$A$11,'(T) General Tables'!$A$12)</f>
        <v>Yes</v>
      </c>
      <c r="Q20" s="1267" t="str">
        <f>IF(H20&lt;=0.6,'(T) General Tables'!$A$11,'(T) General Tables'!$A$12)</f>
        <v>Yes</v>
      </c>
      <c r="R20" s="1268" t="str">
        <f>IF(AND(P20='(T) General Tables'!$A$11,Q20='(T) General Tables'!$A$11),'(T) General Tables'!$A$11,'(T) General Tables'!$A$12)</f>
        <v>Yes</v>
      </c>
      <c r="S20" s="1277"/>
      <c r="T20" s="1277"/>
    </row>
    <row r="21" ht="18.75" customHeight="1">
      <c r="C21" s="1266" t="s">
        <v>477</v>
      </c>
      <c r="D21" s="1267">
        <v>1.7</v>
      </c>
      <c r="E21" s="1267">
        <v>0.2</v>
      </c>
      <c r="F21" s="1265">
        <f t="shared" si="1"/>
        <v>0.965</v>
      </c>
      <c r="G21" s="1265">
        <f t="shared" si="2"/>
        <v>1.135</v>
      </c>
      <c r="H21" s="1278">
        <v>0.39</v>
      </c>
      <c r="I21" s="1279">
        <v>0.381</v>
      </c>
      <c r="J21" s="1280">
        <v>0.0953</v>
      </c>
      <c r="K21" s="1280">
        <v>0.12</v>
      </c>
      <c r="L21" s="1280">
        <v>0.204</v>
      </c>
      <c r="M21" s="1280">
        <v>0.327</v>
      </c>
      <c r="N21" s="1281">
        <v>0.381</v>
      </c>
      <c r="P21" s="1266" t="str">
        <f>IF(L21&lt;=0.47,'(T) General Tables'!$A$11,'(T) General Tables'!$A$12)</f>
        <v>Yes</v>
      </c>
      <c r="Q21" s="1267" t="str">
        <f>IF(H21&lt;=0.6,'(T) General Tables'!$A$11,'(T) General Tables'!$A$12)</f>
        <v>Yes</v>
      </c>
      <c r="R21" s="1268" t="str">
        <f>IF(AND(P21='(T) General Tables'!$A$11,Q21='(T) General Tables'!$A$11),'(T) General Tables'!$A$11,'(T) General Tables'!$A$12)</f>
        <v>Yes</v>
      </c>
      <c r="S21" s="1277"/>
      <c r="T21" s="1277"/>
    </row>
    <row r="22" ht="18.75" customHeight="1">
      <c r="C22" s="1266" t="s">
        <v>478</v>
      </c>
      <c r="D22" s="1267">
        <v>2.8</v>
      </c>
      <c r="E22" s="1267">
        <v>0.4</v>
      </c>
      <c r="F22" s="1265">
        <f t="shared" si="1"/>
        <v>1.66</v>
      </c>
      <c r="G22" s="1265">
        <f t="shared" si="2"/>
        <v>1.94</v>
      </c>
      <c r="H22" s="1278">
        <v>0.48</v>
      </c>
      <c r="I22" s="1279">
        <v>1.14</v>
      </c>
      <c r="J22" s="1280">
        <v>0.346</v>
      </c>
      <c r="K22" s="1280">
        <v>0.452</v>
      </c>
      <c r="L22" s="1280">
        <v>0.789</v>
      </c>
      <c r="M22" s="1280">
        <v>1.07</v>
      </c>
      <c r="N22" s="1281">
        <v>1.14</v>
      </c>
      <c r="P22" s="1266" t="str">
        <f>IF(L22&lt;=0.47,'(T) General Tables'!$A$11,'(T) General Tables'!$A$12)</f>
        <v>No</v>
      </c>
      <c r="Q22" s="1267" t="str">
        <f>IF(H22&lt;=0.6,'(T) General Tables'!$A$11,'(T) General Tables'!$A$12)</f>
        <v>Yes</v>
      </c>
      <c r="R22" s="1268" t="str">
        <f>IF(AND(P22='(T) General Tables'!$A$11,Q22='(T) General Tables'!$A$11),'(T) General Tables'!$A$11,'(T) General Tables'!$A$12)</f>
        <v>No</v>
      </c>
      <c r="S22" s="1277"/>
      <c r="T22" s="1277"/>
    </row>
    <row r="23" ht="18.75" customHeight="1">
      <c r="C23" s="1266" t="s">
        <v>479</v>
      </c>
      <c r="D23" s="1267">
        <v>3.6</v>
      </c>
      <c r="E23" s="1267">
        <v>0.2</v>
      </c>
      <c r="F23" s="1265">
        <f t="shared" si="1"/>
        <v>1.82</v>
      </c>
      <c r="G23" s="1265">
        <f t="shared" si="2"/>
        <v>2.18</v>
      </c>
      <c r="H23" s="1278">
        <v>0.38</v>
      </c>
      <c r="I23" s="1279">
        <v>0.298</v>
      </c>
      <c r="J23" s="1280">
        <v>0.0693</v>
      </c>
      <c r="K23" s="1280">
        <v>0.0867</v>
      </c>
      <c r="L23" s="1280">
        <v>0.153</v>
      </c>
      <c r="M23" s="1280">
        <v>0.251</v>
      </c>
      <c r="N23" s="1281">
        <v>0.298</v>
      </c>
      <c r="P23" s="1266" t="str">
        <f>IF(L23&lt;=0.47,'(T) General Tables'!$A$11,'(T) General Tables'!$A$12)</f>
        <v>Yes</v>
      </c>
      <c r="Q23" s="1267" t="str">
        <f>IF(H23&lt;=0.6,'(T) General Tables'!$A$11,'(T) General Tables'!$A$12)</f>
        <v>Yes</v>
      </c>
      <c r="R23" s="1268" t="str">
        <f>IF(AND(P23='(T) General Tables'!$A$11,Q23='(T) General Tables'!$A$11),'(T) General Tables'!$A$11,'(T) General Tables'!$A$12)</f>
        <v>Yes</v>
      </c>
      <c r="S23" s="1277"/>
      <c r="T23" s="1277"/>
    </row>
    <row r="24" ht="18.75" customHeight="1">
      <c r="C24" s="1266" t="s">
        <v>480</v>
      </c>
      <c r="D24" s="1267">
        <v>4.2</v>
      </c>
      <c r="E24" s="1267">
        <v>0.1</v>
      </c>
      <c r="F24" s="1265">
        <f t="shared" si="1"/>
        <v>1.99</v>
      </c>
      <c r="G24" s="1265">
        <f t="shared" si="2"/>
        <v>2.41</v>
      </c>
      <c r="H24" s="1278">
        <v>0.34</v>
      </c>
      <c r="I24" s="1279">
        <v>0.252</v>
      </c>
      <c r="J24" s="1280">
        <v>0.0592</v>
      </c>
      <c r="K24" s="1280">
        <v>0.076</v>
      </c>
      <c r="L24" s="1280">
        <v>0.124</v>
      </c>
      <c r="M24" s="1280">
        <v>0.211</v>
      </c>
      <c r="N24" s="1281">
        <v>0.252</v>
      </c>
      <c r="P24" s="1266" t="str">
        <f>IF(L24&lt;=0.47,'(T) General Tables'!$A$11,'(T) General Tables'!$A$12)</f>
        <v>Yes</v>
      </c>
      <c r="Q24" s="1267" t="str">
        <f>IF(H24&lt;=0.6,'(T) General Tables'!$A$11,'(T) General Tables'!$A$12)</f>
        <v>Yes</v>
      </c>
      <c r="R24" s="1268" t="str">
        <f>IF(AND(P24='(T) General Tables'!$A$11,Q24='(T) General Tables'!$A$11),'(T) General Tables'!$A$11,'(T) General Tables'!$A$12)</f>
        <v>Yes</v>
      </c>
      <c r="S24" s="1277"/>
      <c r="T24" s="1277"/>
    </row>
    <row r="25" ht="18.75" customHeight="1">
      <c r="C25" s="1266" t="s">
        <v>481</v>
      </c>
      <c r="D25" s="1267">
        <v>2.4</v>
      </c>
      <c r="E25" s="1267">
        <v>0.2</v>
      </c>
      <c r="F25" s="1265">
        <f t="shared" si="1"/>
        <v>1.28</v>
      </c>
      <c r="G25" s="1265">
        <f t="shared" si="2"/>
        <v>1.52</v>
      </c>
      <c r="H25" s="1278">
        <v>0.4</v>
      </c>
      <c r="I25" s="1279">
        <v>0.334</v>
      </c>
      <c r="J25" s="1280">
        <v>0.0867</v>
      </c>
      <c r="K25" s="1280">
        <v>0.115</v>
      </c>
      <c r="L25" s="1280">
        <v>0.174</v>
      </c>
      <c r="M25" s="1280">
        <v>0.286</v>
      </c>
      <c r="N25" s="1281">
        <v>0.334</v>
      </c>
      <c r="P25" s="1266" t="str">
        <f>IF(L25&lt;=0.47,'(T) General Tables'!$A$11,'(T) General Tables'!$A$12)</f>
        <v>Yes</v>
      </c>
      <c r="Q25" s="1267" t="str">
        <f>IF(H25&lt;=0.6,'(T) General Tables'!$A$11,'(T) General Tables'!$A$12)</f>
        <v>Yes</v>
      </c>
      <c r="R25" s="1268" t="str">
        <f>IF(AND(P25='(T) General Tables'!$A$11,Q25='(T) General Tables'!$A$11),'(T) General Tables'!$A$11,'(T) General Tables'!$A$12)</f>
        <v>Yes</v>
      </c>
      <c r="S25" s="1277"/>
      <c r="T25" s="1277"/>
    </row>
    <row r="26" ht="18.75" customHeight="1">
      <c r="C26" s="1266" t="s">
        <v>482</v>
      </c>
      <c r="D26" s="1267">
        <v>2.2</v>
      </c>
      <c r="E26" s="1267">
        <v>0.3</v>
      </c>
      <c r="F26" s="1265">
        <f t="shared" si="1"/>
        <v>1.29</v>
      </c>
      <c r="G26" s="1265">
        <f t="shared" si="2"/>
        <v>1.51</v>
      </c>
      <c r="H26" s="1278">
        <v>0.47</v>
      </c>
      <c r="I26" s="1279">
        <v>0.887</v>
      </c>
      <c r="J26" s="1280">
        <v>0.294</v>
      </c>
      <c r="K26" s="1280">
        <v>0.367</v>
      </c>
      <c r="L26" s="1280">
        <v>0.583</v>
      </c>
      <c r="M26" s="1280">
        <v>0.82</v>
      </c>
      <c r="N26" s="1281">
        <v>0.887</v>
      </c>
      <c r="P26" s="1266" t="str">
        <f>IF(L26&lt;=0.47,'(T) General Tables'!$A$11,'(T) General Tables'!$A$12)</f>
        <v>No</v>
      </c>
      <c r="Q26" s="1267" t="str">
        <f>IF(H26&lt;=0.6,'(T) General Tables'!$A$11,'(T) General Tables'!$A$12)</f>
        <v>Yes</v>
      </c>
      <c r="R26" s="1268" t="str">
        <f>IF(AND(P26='(T) General Tables'!$A$11,Q26='(T) General Tables'!$A$11),'(T) General Tables'!$A$11,'(T) General Tables'!$A$12)</f>
        <v>No</v>
      </c>
      <c r="S26" s="1277"/>
      <c r="T26" s="1277"/>
    </row>
    <row r="27" ht="18.75" customHeight="1">
      <c r="C27" s="1266" t="s">
        <v>483</v>
      </c>
      <c r="D27" s="1267">
        <v>2.4</v>
      </c>
      <c r="E27" s="1267">
        <v>0.4</v>
      </c>
      <c r="F27" s="1265">
        <f t="shared" si="1"/>
        <v>1.48</v>
      </c>
      <c r="G27" s="1265">
        <f t="shared" si="2"/>
        <v>1.72</v>
      </c>
      <c r="H27" s="1278">
        <v>0.63</v>
      </c>
      <c r="I27" s="1279">
        <v>1.27</v>
      </c>
      <c r="J27" s="1280">
        <v>0.408</v>
      </c>
      <c r="K27" s="1280">
        <v>0.53</v>
      </c>
      <c r="L27" s="1280">
        <v>0.912</v>
      </c>
      <c r="M27" s="1280">
        <v>1.21</v>
      </c>
      <c r="N27" s="1281">
        <v>1.27</v>
      </c>
      <c r="P27" s="1266" t="str">
        <f>IF(L27&lt;=0.47,'(T) General Tables'!$A$11,'(T) General Tables'!$A$12)</f>
        <v>No</v>
      </c>
      <c r="Q27" s="1267" t="str">
        <f>IF(H27&lt;=0.6,'(T) General Tables'!$A$11,'(T) General Tables'!$A$12)</f>
        <v>No</v>
      </c>
      <c r="R27" s="1268" t="str">
        <f>IF(AND(P27='(T) General Tables'!$A$11,Q27='(T) General Tables'!$A$11),'(T) General Tables'!$A$11,'(T) General Tables'!$A$12)</f>
        <v>No</v>
      </c>
      <c r="S27" s="1277"/>
      <c r="T27" s="1277"/>
    </row>
    <row r="28" ht="18.75" customHeight="1">
      <c r="C28" s="1266" t="s">
        <v>484</v>
      </c>
      <c r="D28" s="1267">
        <v>2.4</v>
      </c>
      <c r="E28" s="1267">
        <v>0.4</v>
      </c>
      <c r="F28" s="1265">
        <f t="shared" si="1"/>
        <v>1.48</v>
      </c>
      <c r="G28" s="1265">
        <f t="shared" si="2"/>
        <v>1.72</v>
      </c>
      <c r="H28" s="1278">
        <v>0.63</v>
      </c>
      <c r="I28" s="1279">
        <v>1.29</v>
      </c>
      <c r="J28" s="1280">
        <v>0.415</v>
      </c>
      <c r="K28" s="1280">
        <v>0.538</v>
      </c>
      <c r="L28" s="1280">
        <v>0.926</v>
      </c>
      <c r="M28" s="1280">
        <v>1.22</v>
      </c>
      <c r="N28" s="1281">
        <v>1.29</v>
      </c>
      <c r="P28" s="1266" t="str">
        <f>IF(L28&lt;=0.47,'(T) General Tables'!$A$11,'(T) General Tables'!$A$12)</f>
        <v>No</v>
      </c>
      <c r="Q28" s="1267" t="str">
        <f>IF(H28&lt;=0.6,'(T) General Tables'!$A$11,'(T) General Tables'!$A$12)</f>
        <v>No</v>
      </c>
      <c r="R28" s="1268" t="str">
        <f>IF(AND(P28='(T) General Tables'!$A$11,Q28='(T) General Tables'!$A$11),'(T) General Tables'!$A$11,'(T) General Tables'!$A$12)</f>
        <v>No</v>
      </c>
      <c r="S28" s="1277"/>
      <c r="T28" s="1277"/>
    </row>
    <row r="29" ht="18.75" customHeight="1">
      <c r="C29" s="1017" t="s">
        <v>485</v>
      </c>
      <c r="D29" s="1267">
        <v>3.0</v>
      </c>
      <c r="E29" s="1267">
        <v>0.2</v>
      </c>
      <c r="F29" s="1265">
        <f t="shared" si="1"/>
        <v>1.55</v>
      </c>
      <c r="G29" s="1265">
        <f t="shared" si="2"/>
        <v>1.85</v>
      </c>
      <c r="H29" s="1278">
        <v>0.33</v>
      </c>
      <c r="I29" s="1282">
        <v>0.321</v>
      </c>
      <c r="J29" s="1283">
        <v>0.0713</v>
      </c>
      <c r="K29" s="1283">
        <v>0.0933</v>
      </c>
      <c r="L29" s="1283">
        <v>0.158</v>
      </c>
      <c r="M29" s="1283">
        <v>0.269</v>
      </c>
      <c r="N29" s="1284">
        <v>0.321</v>
      </c>
      <c r="P29" s="1266" t="str">
        <f>IF(L29&lt;=0.47,'(T) General Tables'!$A$11,'(T) General Tables'!$A$12)</f>
        <v>Yes</v>
      </c>
      <c r="Q29" s="1267" t="str">
        <f>IF(H29&lt;=0.6,'(T) General Tables'!$A$11,'(T) General Tables'!$A$12)</f>
        <v>Yes</v>
      </c>
      <c r="R29" s="1268" t="str">
        <f>IF(AND(P29='(T) General Tables'!$A$11,Q29='(T) General Tables'!$A$11),'(T) General Tables'!$A$11,'(T) General Tables'!$A$12)</f>
        <v>Yes</v>
      </c>
      <c r="S29" s="1277"/>
      <c r="T29" s="1277"/>
    </row>
    <row r="30" ht="18.75" customHeight="1">
      <c r="C30" s="1017" t="s">
        <v>486</v>
      </c>
      <c r="D30" s="1267">
        <v>4.2</v>
      </c>
      <c r="E30" s="1267">
        <v>0.1</v>
      </c>
      <c r="F30" s="1265">
        <f t="shared" si="1"/>
        <v>1.99</v>
      </c>
      <c r="G30" s="1265">
        <f t="shared" si="2"/>
        <v>2.41</v>
      </c>
      <c r="H30" s="1278">
        <v>0.33</v>
      </c>
      <c r="I30" s="1282">
        <v>0.252</v>
      </c>
      <c r="J30" s="1283">
        <v>0.0589</v>
      </c>
      <c r="K30" s="1283">
        <v>0.076</v>
      </c>
      <c r="L30" s="1283">
        <v>0.124</v>
      </c>
      <c r="M30" s="1283">
        <v>0.211</v>
      </c>
      <c r="N30" s="1284">
        <v>0.252</v>
      </c>
      <c r="P30" s="1266" t="str">
        <f>IF(L30&lt;=0.47,'(T) General Tables'!$A$11,'(T) General Tables'!$A$12)</f>
        <v>Yes</v>
      </c>
      <c r="Q30" s="1267" t="str">
        <f>IF(H30&lt;=0.6,'(T) General Tables'!$A$11,'(T) General Tables'!$A$12)</f>
        <v>Yes</v>
      </c>
      <c r="R30" s="1268" t="str">
        <f>IF(AND(P30='(T) General Tables'!$A$11,Q30='(T) General Tables'!$A$11),'(T) General Tables'!$A$11,'(T) General Tables'!$A$12)</f>
        <v>Yes</v>
      </c>
      <c r="S30" s="1277"/>
      <c r="T30" s="1277"/>
    </row>
    <row r="31" ht="18.75" customHeight="1">
      <c r="C31" s="1017" t="s">
        <v>487</v>
      </c>
      <c r="D31" s="1267">
        <v>1.8</v>
      </c>
      <c r="E31" s="1267">
        <v>0.2</v>
      </c>
      <c r="F31" s="1265">
        <f t="shared" si="1"/>
        <v>1.01</v>
      </c>
      <c r="G31" s="1265">
        <f t="shared" si="2"/>
        <v>1.19</v>
      </c>
      <c r="H31" s="1278">
        <v>0.4</v>
      </c>
      <c r="I31" s="1282">
        <v>1.75</v>
      </c>
      <c r="J31" s="1283">
        <v>0.667</v>
      </c>
      <c r="K31" s="1283">
        <v>0.813</v>
      </c>
      <c r="L31" s="1283">
        <v>1.32</v>
      </c>
      <c r="M31" s="1283">
        <v>1.7</v>
      </c>
      <c r="N31" s="1284">
        <v>1.75</v>
      </c>
      <c r="P31" s="1266" t="str">
        <f>IF(L31&lt;=0.47,'(T) General Tables'!$A$11,'(T) General Tables'!$A$12)</f>
        <v>No</v>
      </c>
      <c r="Q31" s="1267" t="str">
        <f>IF(H31&lt;=0.6,'(T) General Tables'!$A$11,'(T) General Tables'!$A$12)</f>
        <v>Yes</v>
      </c>
      <c r="R31" s="1268" t="str">
        <f>IF(AND(P31='(T) General Tables'!$A$11,Q31='(T) General Tables'!$A$11),'(T) General Tables'!$A$11,'(T) General Tables'!$A$12)</f>
        <v>No</v>
      </c>
      <c r="S31" s="1277"/>
      <c r="T31" s="1277"/>
    </row>
    <row r="32" ht="18.75" customHeight="1">
      <c r="C32" s="1017" t="s">
        <v>488</v>
      </c>
      <c r="D32" s="1267">
        <v>2.5</v>
      </c>
      <c r="E32" s="1267">
        <v>0.2</v>
      </c>
      <c r="F32" s="1265">
        <f t="shared" si="1"/>
        <v>1.325</v>
      </c>
      <c r="G32" s="1265">
        <f t="shared" si="2"/>
        <v>1.575</v>
      </c>
      <c r="H32" s="1278">
        <v>0.4</v>
      </c>
      <c r="I32" s="1282">
        <v>0.275</v>
      </c>
      <c r="J32" s="1283">
        <v>0.0767</v>
      </c>
      <c r="K32" s="1283">
        <v>0.105</v>
      </c>
      <c r="L32" s="1283">
        <v>0.14</v>
      </c>
      <c r="M32" s="1283">
        <v>0.233</v>
      </c>
      <c r="N32" s="1284">
        <v>0.275</v>
      </c>
      <c r="P32" s="1266" t="str">
        <f>IF(L32&lt;=0.47,'(T) General Tables'!$A$11,'(T) General Tables'!$A$12)</f>
        <v>Yes</v>
      </c>
      <c r="Q32" s="1267" t="str">
        <f>IF(H32&lt;=0.6,'(T) General Tables'!$A$11,'(T) General Tables'!$A$12)</f>
        <v>Yes</v>
      </c>
      <c r="R32" s="1268" t="str">
        <f>IF(AND(P32='(T) General Tables'!$A$11,Q32='(T) General Tables'!$A$11),'(T) General Tables'!$A$11,'(T) General Tables'!$A$12)</f>
        <v>Yes</v>
      </c>
      <c r="S32" s="1277"/>
      <c r="T32" s="1277"/>
    </row>
    <row r="33" ht="18.75" customHeight="1">
      <c r="C33" s="1017" t="s">
        <v>489</v>
      </c>
      <c r="D33" s="1267">
        <v>2.8</v>
      </c>
      <c r="E33" s="1267">
        <v>0.1</v>
      </c>
      <c r="F33" s="1265">
        <f t="shared" si="1"/>
        <v>1.36</v>
      </c>
      <c r="G33" s="1265">
        <f t="shared" si="2"/>
        <v>1.64</v>
      </c>
      <c r="H33" s="1278">
        <v>0.3</v>
      </c>
      <c r="I33" s="1282">
        <v>0.342</v>
      </c>
      <c r="J33" s="1283">
        <v>0.0648</v>
      </c>
      <c r="K33" s="1283">
        <v>0.0895</v>
      </c>
      <c r="L33" s="1283">
        <v>0.173</v>
      </c>
      <c r="M33" s="1283">
        <v>0.289</v>
      </c>
      <c r="N33" s="1284">
        <v>0.342</v>
      </c>
      <c r="P33" s="1266" t="str">
        <f>IF(L33&lt;=0.47,'(T) General Tables'!$A$11,'(T) General Tables'!$A$12)</f>
        <v>Yes</v>
      </c>
      <c r="Q33" s="1267" t="str">
        <f>IF(H33&lt;=0.6,'(T) General Tables'!$A$11,'(T) General Tables'!$A$12)</f>
        <v>Yes</v>
      </c>
      <c r="R33" s="1268" t="str">
        <f>IF(AND(P33='(T) General Tables'!$A$11,Q33='(T) General Tables'!$A$11),'(T) General Tables'!$A$11,'(T) General Tables'!$A$12)</f>
        <v>Yes</v>
      </c>
      <c r="S33" s="1277"/>
      <c r="T33" s="1277"/>
    </row>
    <row r="34" ht="18.75" customHeight="1">
      <c r="C34" s="1017" t="s">
        <v>490</v>
      </c>
      <c r="D34" s="1267">
        <v>1.8</v>
      </c>
      <c r="E34" s="1267">
        <v>0.2</v>
      </c>
      <c r="F34" s="1265">
        <f t="shared" si="1"/>
        <v>1.01</v>
      </c>
      <c r="G34" s="1265">
        <f t="shared" si="2"/>
        <v>1.19</v>
      </c>
      <c r="H34" s="1278">
        <v>0.35</v>
      </c>
      <c r="I34" s="1282">
        <v>0.338</v>
      </c>
      <c r="J34" s="1283">
        <v>0.08</v>
      </c>
      <c r="K34" s="1283">
        <v>0.101</v>
      </c>
      <c r="L34" s="1283">
        <v>0.177</v>
      </c>
      <c r="M34" s="1283">
        <v>0.287</v>
      </c>
      <c r="N34" s="1284">
        <v>0.338</v>
      </c>
      <c r="P34" s="1266" t="str">
        <f>IF(L34&lt;=0.47,'(T) General Tables'!$A$11,'(T) General Tables'!$A$12)</f>
        <v>Yes</v>
      </c>
      <c r="Q34" s="1267" t="str">
        <f>IF(H34&lt;=0.6,'(T) General Tables'!$A$11,'(T) General Tables'!$A$12)</f>
        <v>Yes</v>
      </c>
      <c r="R34" s="1268" t="str">
        <f>IF(AND(P34='(T) General Tables'!$A$11,Q34='(T) General Tables'!$A$11),'(T) General Tables'!$A$11,'(T) General Tables'!$A$12)</f>
        <v>Yes</v>
      </c>
      <c r="S34" s="1277"/>
      <c r="T34" s="1277"/>
    </row>
    <row r="35" ht="18.75" customHeight="1">
      <c r="C35" s="1017" t="s">
        <v>491</v>
      </c>
      <c r="D35" s="1267">
        <v>1.8</v>
      </c>
      <c r="E35" s="1267">
        <v>0.4</v>
      </c>
      <c r="F35" s="1265">
        <f t="shared" si="1"/>
        <v>1.21</v>
      </c>
      <c r="G35" s="1265">
        <f t="shared" si="2"/>
        <v>1.39</v>
      </c>
      <c r="H35" s="1278">
        <v>0.39</v>
      </c>
      <c r="I35" s="1282">
        <v>1.86</v>
      </c>
      <c r="J35" s="1283">
        <v>0.713</v>
      </c>
      <c r="K35" s="1283">
        <v>0.867</v>
      </c>
      <c r="L35" s="1283">
        <v>1.42</v>
      </c>
      <c r="M35" s="1283">
        <v>1.81</v>
      </c>
      <c r="N35" s="1284">
        <v>1.86</v>
      </c>
      <c r="P35" s="1266" t="str">
        <f>IF(L35&lt;=0.47,'(T) General Tables'!$A$11,'(T) General Tables'!$A$12)</f>
        <v>No</v>
      </c>
      <c r="Q35" s="1267" t="str">
        <f>IF(H35&lt;=0.6,'(T) General Tables'!$A$11,'(T) General Tables'!$A$12)</f>
        <v>Yes</v>
      </c>
      <c r="R35" s="1268" t="str">
        <f>IF(AND(P35='(T) General Tables'!$A$11,Q35='(T) General Tables'!$A$11),'(T) General Tables'!$A$11,'(T) General Tables'!$A$12)</f>
        <v>No</v>
      </c>
      <c r="S35" s="1277"/>
      <c r="T35" s="1277"/>
    </row>
    <row r="36" ht="18.75" customHeight="1">
      <c r="C36" s="1017" t="s">
        <v>492</v>
      </c>
      <c r="D36" s="1267">
        <v>3.6</v>
      </c>
      <c r="E36" s="1267">
        <v>0.2</v>
      </c>
      <c r="F36" s="1265">
        <f t="shared" si="1"/>
        <v>1.82</v>
      </c>
      <c r="G36" s="1265">
        <f t="shared" si="2"/>
        <v>2.18</v>
      </c>
      <c r="H36" s="1278">
        <v>0.4</v>
      </c>
      <c r="I36" s="1282">
        <v>0.39</v>
      </c>
      <c r="J36" s="1283">
        <v>0.09</v>
      </c>
      <c r="K36" s="1283">
        <v>0.117</v>
      </c>
      <c r="L36" s="1283">
        <v>0.197</v>
      </c>
      <c r="M36" s="1283">
        <v>0.33</v>
      </c>
      <c r="N36" s="1284">
        <v>0.39</v>
      </c>
      <c r="P36" s="1266" t="str">
        <f>IF(L36&lt;=0.47,'(T) General Tables'!$A$11,'(T) General Tables'!$A$12)</f>
        <v>Yes</v>
      </c>
      <c r="Q36" s="1267" t="str">
        <f>IF(H36&lt;=0.6,'(T) General Tables'!$A$11,'(T) General Tables'!$A$12)</f>
        <v>Yes</v>
      </c>
      <c r="R36" s="1268" t="str">
        <f>IF(AND(P36='(T) General Tables'!$A$11,Q36='(T) General Tables'!$A$11),'(T) General Tables'!$A$11,'(T) General Tables'!$A$12)</f>
        <v>Yes</v>
      </c>
      <c r="S36" s="1277"/>
      <c r="T36" s="1277"/>
    </row>
    <row r="37" ht="18.75" customHeight="1">
      <c r="C37" s="1017" t="s">
        <v>493</v>
      </c>
      <c r="D37" s="1267">
        <v>4.5</v>
      </c>
      <c r="E37" s="1267">
        <v>0.2</v>
      </c>
      <c r="F37" s="1265">
        <f t="shared" si="1"/>
        <v>2.225</v>
      </c>
      <c r="G37" s="1265">
        <f t="shared" si="2"/>
        <v>2.675</v>
      </c>
      <c r="H37" s="1278">
        <v>0.4</v>
      </c>
      <c r="I37" s="1282">
        <v>0.404</v>
      </c>
      <c r="J37" s="1283">
        <v>0.104</v>
      </c>
      <c r="K37" s="1283">
        <v>0.137</v>
      </c>
      <c r="L37" s="1283">
        <v>0.21</v>
      </c>
      <c r="M37" s="1283">
        <v>0.345</v>
      </c>
      <c r="N37" s="1284">
        <v>0.404</v>
      </c>
      <c r="P37" s="1266" t="str">
        <f>IF(L37&lt;=0.47,'(T) General Tables'!$A$11,'(T) General Tables'!$A$12)</f>
        <v>Yes</v>
      </c>
      <c r="Q37" s="1267" t="str">
        <f>IF(H37&lt;=0.6,'(T) General Tables'!$A$11,'(T) General Tables'!$A$12)</f>
        <v>Yes</v>
      </c>
      <c r="R37" s="1268" t="str">
        <f>IF(AND(P37='(T) General Tables'!$A$11,Q37='(T) General Tables'!$A$11),'(T) General Tables'!$A$11,'(T) General Tables'!$A$12)</f>
        <v>Yes</v>
      </c>
      <c r="S37" s="1277"/>
      <c r="T37" s="1277"/>
    </row>
    <row r="38" ht="18.75" customHeight="1">
      <c r="C38" s="1017" t="s">
        <v>494</v>
      </c>
      <c r="D38" s="1285">
        <v>2.4</v>
      </c>
      <c r="E38" s="1267">
        <v>0.1</v>
      </c>
      <c r="F38" s="1265">
        <f t="shared" si="1"/>
        <v>1.18</v>
      </c>
      <c r="G38" s="1265">
        <f t="shared" si="2"/>
        <v>1.42</v>
      </c>
      <c r="H38" s="1278">
        <v>0.3</v>
      </c>
      <c r="I38" s="1282">
        <v>0.284</v>
      </c>
      <c r="J38" s="1283">
        <v>0.0753</v>
      </c>
      <c r="K38" s="1283">
        <v>0.103</v>
      </c>
      <c r="L38" s="1283">
        <v>0.144</v>
      </c>
      <c r="M38" s="1283">
        <v>0.239</v>
      </c>
      <c r="N38" s="1284">
        <v>0.284</v>
      </c>
      <c r="P38" s="1266" t="str">
        <f>IF(L38&lt;=0.47,'(T) General Tables'!$A$11,'(T) General Tables'!$A$12)</f>
        <v>Yes</v>
      </c>
      <c r="Q38" s="1267" t="str">
        <f>IF(H38&lt;=0.6,'(T) General Tables'!$A$11,'(T) General Tables'!$A$12)</f>
        <v>Yes</v>
      </c>
      <c r="R38" s="1268" t="str">
        <f>IF(AND(P38='(T) General Tables'!$A$11,Q38='(T) General Tables'!$A$11),'(T) General Tables'!$A$11,'(T) General Tables'!$A$12)</f>
        <v>Yes</v>
      </c>
      <c r="S38" s="1277"/>
      <c r="T38" s="1277"/>
    </row>
    <row r="39" ht="18.75" customHeight="1">
      <c r="C39" s="1017" t="s">
        <v>495</v>
      </c>
      <c r="D39" s="1267">
        <v>2.8</v>
      </c>
      <c r="E39" s="1267">
        <v>0.3</v>
      </c>
      <c r="F39" s="1265">
        <f t="shared" si="1"/>
        <v>1.56</v>
      </c>
      <c r="G39" s="1265">
        <f t="shared" si="2"/>
        <v>1.84</v>
      </c>
      <c r="H39" s="1278">
        <v>0.39</v>
      </c>
      <c r="I39" s="1282">
        <v>0.27</v>
      </c>
      <c r="J39" s="1283">
        <v>0.076</v>
      </c>
      <c r="K39" s="1283">
        <v>0.104</v>
      </c>
      <c r="L39" s="1283">
        <v>0.138</v>
      </c>
      <c r="M39" s="1283">
        <v>0.229</v>
      </c>
      <c r="N39" s="1284">
        <v>0.27</v>
      </c>
      <c r="P39" s="1266" t="str">
        <f>IF(L39&lt;=0.47,'(T) General Tables'!$A$11,'(T) General Tables'!$A$12)</f>
        <v>Yes</v>
      </c>
      <c r="Q39" s="1267" t="str">
        <f>IF(H39&lt;=0.6,'(T) General Tables'!$A$11,'(T) General Tables'!$A$12)</f>
        <v>Yes</v>
      </c>
      <c r="R39" s="1268" t="str">
        <f>IF(AND(P39='(T) General Tables'!$A$11,Q39='(T) General Tables'!$A$11),'(T) General Tables'!$A$11,'(T) General Tables'!$A$12)</f>
        <v>Yes</v>
      </c>
      <c r="S39" s="1277"/>
      <c r="T39" s="1277"/>
    </row>
    <row r="40" ht="18.75" customHeight="1">
      <c r="C40" s="1017" t="s">
        <v>496</v>
      </c>
      <c r="D40" s="1267">
        <v>9.4</v>
      </c>
      <c r="E40" s="1267">
        <v>0.2</v>
      </c>
      <c r="F40" s="1265">
        <f t="shared" si="1"/>
        <v>4.43</v>
      </c>
      <c r="G40" s="1265">
        <f t="shared" si="2"/>
        <v>5.37</v>
      </c>
      <c r="H40" s="1278">
        <v>0.32</v>
      </c>
      <c r="I40" s="1282">
        <v>0.356</v>
      </c>
      <c r="J40" s="1283">
        <v>0.094</v>
      </c>
      <c r="K40" s="1283">
        <v>0.123</v>
      </c>
      <c r="L40" s="1283">
        <v>0.184</v>
      </c>
      <c r="M40" s="1283">
        <v>0.303</v>
      </c>
      <c r="N40" s="1284">
        <v>0.356</v>
      </c>
      <c r="P40" s="1266" t="str">
        <f>IF(L40&lt;=0.47,'(T) General Tables'!$A$11,'(T) General Tables'!$A$12)</f>
        <v>Yes</v>
      </c>
      <c r="Q40" s="1267" t="str">
        <f>IF(H40&lt;=0.6,'(T) General Tables'!$A$11,'(T) General Tables'!$A$12)</f>
        <v>Yes</v>
      </c>
      <c r="R40" s="1268" t="str">
        <f>IF(AND(P40='(T) General Tables'!$A$11,Q40='(T) General Tables'!$A$11),'(T) General Tables'!$A$11,'(T) General Tables'!$A$12)</f>
        <v>Yes</v>
      </c>
      <c r="S40" s="1277"/>
      <c r="T40" s="1277"/>
    </row>
    <row r="41" ht="18.75" customHeight="1">
      <c r="C41" s="1017" t="s">
        <v>497</v>
      </c>
      <c r="D41" s="1267">
        <v>3.7</v>
      </c>
      <c r="E41" s="1267">
        <v>0.2</v>
      </c>
      <c r="F41" s="1265">
        <f t="shared" si="1"/>
        <v>1.865</v>
      </c>
      <c r="G41" s="1265">
        <f t="shared" si="2"/>
        <v>2.235</v>
      </c>
      <c r="H41" s="1278">
        <v>0.35</v>
      </c>
      <c r="I41" s="1282">
        <v>0.425</v>
      </c>
      <c r="J41" s="1283">
        <v>0.126</v>
      </c>
      <c r="K41" s="1283">
        <v>0.164</v>
      </c>
      <c r="L41" s="1283">
        <v>0.239</v>
      </c>
      <c r="M41" s="1283">
        <v>0.369</v>
      </c>
      <c r="N41" s="1284">
        <v>0.425</v>
      </c>
      <c r="P41" s="1266" t="str">
        <f>IF(L41&lt;=0.47,'(T) General Tables'!$A$11,'(T) General Tables'!$A$12)</f>
        <v>Yes</v>
      </c>
      <c r="Q41" s="1267" t="str">
        <f>IF(H41&lt;=0.6,'(T) General Tables'!$A$11,'(T) General Tables'!$A$12)</f>
        <v>Yes</v>
      </c>
      <c r="R41" s="1268" t="str">
        <f>IF(AND(P41='(T) General Tables'!$A$11,Q41='(T) General Tables'!$A$11),'(T) General Tables'!$A$11,'(T) General Tables'!$A$12)</f>
        <v>Yes</v>
      </c>
      <c r="S41" s="1277"/>
      <c r="T41" s="1277"/>
    </row>
    <row r="42" ht="18.75" customHeight="1">
      <c r="C42" s="1017" t="s">
        <v>498</v>
      </c>
      <c r="D42" s="1267">
        <v>2.8</v>
      </c>
      <c r="E42" s="1267">
        <v>0.6</v>
      </c>
      <c r="F42" s="1265">
        <f t="shared" si="1"/>
        <v>1.86</v>
      </c>
      <c r="G42" s="1265">
        <f t="shared" si="2"/>
        <v>2.14</v>
      </c>
      <c r="H42" s="1278">
        <v>0.32</v>
      </c>
      <c r="I42" s="1282">
        <v>1.73</v>
      </c>
      <c r="J42" s="1283">
        <v>0.6</v>
      </c>
      <c r="K42" s="1283">
        <v>0.776</v>
      </c>
      <c r="L42" s="1283">
        <v>1.31</v>
      </c>
      <c r="M42" s="1283">
        <v>1.66</v>
      </c>
      <c r="N42" s="1284">
        <v>1.73</v>
      </c>
      <c r="P42" s="1266" t="str">
        <f>IF(L42&lt;=0.47,'(T) General Tables'!$A$11,'(T) General Tables'!$A$12)</f>
        <v>No</v>
      </c>
      <c r="Q42" s="1267" t="str">
        <f>IF(H42&lt;=0.6,'(T) General Tables'!$A$11,'(T) General Tables'!$A$12)</f>
        <v>Yes</v>
      </c>
      <c r="R42" s="1268" t="str">
        <f>IF(AND(P42='(T) General Tables'!$A$11,Q42='(T) General Tables'!$A$11),'(T) General Tables'!$A$11,'(T) General Tables'!$A$12)</f>
        <v>No</v>
      </c>
      <c r="S42" s="1277"/>
      <c r="T42" s="1277"/>
    </row>
    <row r="43" ht="18.75" customHeight="1">
      <c r="C43" s="1017" t="s">
        <v>499</v>
      </c>
      <c r="D43" s="1267">
        <v>2.8</v>
      </c>
      <c r="E43" s="1267">
        <v>0.6</v>
      </c>
      <c r="F43" s="1265">
        <f t="shared" si="1"/>
        <v>1.86</v>
      </c>
      <c r="G43" s="1265">
        <f t="shared" si="2"/>
        <v>2.14</v>
      </c>
      <c r="H43" s="1278">
        <v>0.32</v>
      </c>
      <c r="I43" s="1282">
        <v>0.272</v>
      </c>
      <c r="J43" s="1283">
        <v>0.0641</v>
      </c>
      <c r="K43" s="1283">
        <v>0.0807</v>
      </c>
      <c r="L43" s="1283">
        <v>0.138</v>
      </c>
      <c r="M43" s="1283">
        <v>0.229</v>
      </c>
      <c r="N43" s="1284">
        <v>0.272</v>
      </c>
      <c r="P43" s="1266" t="str">
        <f>IF(L43&lt;=0.47,'(T) General Tables'!$A$11,'(T) General Tables'!$A$12)</f>
        <v>Yes</v>
      </c>
      <c r="Q43" s="1267" t="str">
        <f>IF(H43&lt;=0.6,'(T) General Tables'!$A$11,'(T) General Tables'!$A$12)</f>
        <v>Yes</v>
      </c>
      <c r="R43" s="1268" t="str">
        <f>IF(AND(P43='(T) General Tables'!$A$11,Q43='(T) General Tables'!$A$11),'(T) General Tables'!$A$11,'(T) General Tables'!$A$12)</f>
        <v>Yes</v>
      </c>
      <c r="S43" s="1277"/>
      <c r="T43" s="1277"/>
    </row>
    <row r="44" ht="18.75" customHeight="1">
      <c r="C44" s="1017" t="s">
        <v>500</v>
      </c>
      <c r="D44" s="1267">
        <v>3.6</v>
      </c>
      <c r="E44" s="1267">
        <v>0.1</v>
      </c>
      <c r="F44" s="1265">
        <f t="shared" si="1"/>
        <v>1.72</v>
      </c>
      <c r="G44" s="1265">
        <f t="shared" si="2"/>
        <v>2.08</v>
      </c>
      <c r="H44" s="1278">
        <v>0.4</v>
      </c>
      <c r="I44" s="1282">
        <v>0.283</v>
      </c>
      <c r="J44" s="1283">
        <v>0.0662</v>
      </c>
      <c r="K44" s="1283">
        <v>0.0833</v>
      </c>
      <c r="L44" s="1283">
        <v>0.144</v>
      </c>
      <c r="M44" s="1283">
        <v>0.238</v>
      </c>
      <c r="N44" s="1284">
        <v>0.283</v>
      </c>
      <c r="P44" s="1266" t="str">
        <f>IF(L44&lt;=0.47,'(T) General Tables'!$A$11,'(T) General Tables'!$A$12)</f>
        <v>Yes</v>
      </c>
      <c r="Q44" s="1267" t="str">
        <f>IF(H44&lt;=0.6,'(T) General Tables'!$A$11,'(T) General Tables'!$A$12)</f>
        <v>Yes</v>
      </c>
      <c r="R44" s="1268" t="str">
        <f>IF(AND(P44='(T) General Tables'!$A$11,Q44='(T) General Tables'!$A$11),'(T) General Tables'!$A$11,'(T) General Tables'!$A$12)</f>
        <v>Yes</v>
      </c>
      <c r="S44" s="1277"/>
      <c r="T44" s="1277"/>
    </row>
    <row r="45" ht="18.75" customHeight="1">
      <c r="C45" s="1017" t="s">
        <v>501</v>
      </c>
      <c r="D45" s="1267">
        <v>2.8</v>
      </c>
      <c r="E45" s="1267">
        <v>0.7</v>
      </c>
      <c r="F45" s="1265">
        <f t="shared" si="1"/>
        <v>1.96</v>
      </c>
      <c r="G45" s="1265">
        <f t="shared" si="2"/>
        <v>2.24</v>
      </c>
      <c r="H45" s="1278">
        <v>0.63</v>
      </c>
      <c r="I45" s="1282">
        <v>0.672</v>
      </c>
      <c r="J45" s="1283">
        <v>0.197</v>
      </c>
      <c r="K45" s="1283">
        <v>0.246</v>
      </c>
      <c r="L45" s="1283">
        <v>0.405</v>
      </c>
      <c r="M45" s="1283">
        <v>0.601</v>
      </c>
      <c r="N45" s="1284">
        <v>0.672</v>
      </c>
      <c r="P45" s="1266" t="str">
        <f>IF(L45&lt;=0.47,'(T) General Tables'!$A$11,'(T) General Tables'!$A$12)</f>
        <v>Yes</v>
      </c>
      <c r="Q45" s="1267" t="str">
        <f>IF(H45&lt;=0.6,'(T) General Tables'!$A$11,'(T) General Tables'!$A$12)</f>
        <v>No</v>
      </c>
      <c r="R45" s="1268" t="str">
        <f>IF(AND(P45='(T) General Tables'!$A$11,Q45='(T) General Tables'!$A$11),'(T) General Tables'!$A$11,'(T) General Tables'!$A$12)</f>
        <v>No</v>
      </c>
      <c r="S45" s="1277"/>
      <c r="T45" s="1277"/>
    </row>
    <row r="46" ht="18.75" customHeight="1">
      <c r="C46" s="1017" t="s">
        <v>502</v>
      </c>
      <c r="D46" s="1267">
        <v>1.2</v>
      </c>
      <c r="E46" s="1267">
        <v>0.4</v>
      </c>
      <c r="F46" s="1265">
        <f t="shared" si="1"/>
        <v>0.94</v>
      </c>
      <c r="G46" s="1265">
        <f t="shared" si="2"/>
        <v>1.06</v>
      </c>
      <c r="H46" s="1278">
        <v>0.55</v>
      </c>
      <c r="I46" s="1282">
        <v>2.31</v>
      </c>
      <c r="J46" s="1283">
        <v>0.902</v>
      </c>
      <c r="K46" s="1283">
        <v>1.15</v>
      </c>
      <c r="L46" s="1283">
        <v>1.9</v>
      </c>
      <c r="M46" s="1283">
        <v>2.227</v>
      </c>
      <c r="N46" s="1284">
        <v>2.31</v>
      </c>
      <c r="P46" s="1266" t="str">
        <f>IF(L46&lt;=0.47,'(T) General Tables'!$A$11,'(T) General Tables'!$A$12)</f>
        <v>No</v>
      </c>
      <c r="Q46" s="1267" t="str">
        <f>IF(H46&lt;=0.6,'(T) General Tables'!$A$11,'(T) General Tables'!$A$12)</f>
        <v>Yes</v>
      </c>
      <c r="R46" s="1268" t="str">
        <f>IF(AND(P46='(T) General Tables'!$A$11,Q46='(T) General Tables'!$A$11),'(T) General Tables'!$A$11,'(T) General Tables'!$A$12)</f>
        <v>No</v>
      </c>
      <c r="S46" s="1277"/>
      <c r="T46" s="1277"/>
    </row>
    <row r="47" ht="18.75" customHeight="1">
      <c r="C47" s="1017" t="s">
        <v>503</v>
      </c>
      <c r="D47" s="1267">
        <v>1.8</v>
      </c>
      <c r="E47" s="1267">
        <v>0.2</v>
      </c>
      <c r="F47" s="1265">
        <f t="shared" si="1"/>
        <v>1.01</v>
      </c>
      <c r="G47" s="1265">
        <f t="shared" si="2"/>
        <v>1.19</v>
      </c>
      <c r="H47" s="1278">
        <v>0.4</v>
      </c>
      <c r="I47" s="1282">
        <v>0.304</v>
      </c>
      <c r="J47" s="1283">
        <v>0.0707</v>
      </c>
      <c r="K47" s="1283">
        <v>0.0887</v>
      </c>
      <c r="L47" s="1283">
        <v>0.157</v>
      </c>
      <c r="M47" s="1283">
        <v>0.257</v>
      </c>
      <c r="N47" s="1284">
        <v>0.304</v>
      </c>
      <c r="P47" s="1266" t="str">
        <f>IF(L47&lt;=0.47,'(T) General Tables'!$A$11,'(T) General Tables'!$A$12)</f>
        <v>Yes</v>
      </c>
      <c r="Q47" s="1267" t="str">
        <f>IF(H47&lt;=0.6,'(T) General Tables'!$A$11,'(T) General Tables'!$A$12)</f>
        <v>Yes</v>
      </c>
      <c r="R47" s="1268" t="str">
        <f>IF(AND(P47='(T) General Tables'!$A$11,Q47='(T) General Tables'!$A$11),'(T) General Tables'!$A$11,'(T) General Tables'!$A$12)</f>
        <v>Yes</v>
      </c>
      <c r="S47" s="1277"/>
      <c r="T47" s="1277"/>
    </row>
    <row r="48" ht="18.75" customHeight="1">
      <c r="C48" s="1017" t="s">
        <v>504</v>
      </c>
      <c r="D48" s="1267">
        <v>2.8</v>
      </c>
      <c r="E48" s="1267">
        <v>0.1</v>
      </c>
      <c r="F48" s="1265">
        <f t="shared" si="1"/>
        <v>1.36</v>
      </c>
      <c r="G48" s="1265">
        <f t="shared" si="2"/>
        <v>1.64</v>
      </c>
      <c r="H48" s="1278">
        <v>0.31</v>
      </c>
      <c r="I48" s="1282">
        <v>0.271</v>
      </c>
      <c r="J48" s="1283">
        <v>0.0615</v>
      </c>
      <c r="K48" s="1283">
        <v>0.08</v>
      </c>
      <c r="L48" s="1283">
        <v>0.132</v>
      </c>
      <c r="M48" s="1283">
        <v>0.226</v>
      </c>
      <c r="N48" s="1284">
        <v>0.271</v>
      </c>
      <c r="P48" s="1266" t="str">
        <f>IF(L48&lt;=0.47,'(T) General Tables'!$A$11,'(T) General Tables'!$A$12)</f>
        <v>Yes</v>
      </c>
      <c r="Q48" s="1267" t="str">
        <f>IF(H48&lt;=0.6,'(T) General Tables'!$A$11,'(T) General Tables'!$A$12)</f>
        <v>Yes</v>
      </c>
      <c r="R48" s="1268" t="str">
        <f>IF(AND(P48='(T) General Tables'!$A$11,Q48='(T) General Tables'!$A$11),'(T) General Tables'!$A$11,'(T) General Tables'!$A$12)</f>
        <v>Yes</v>
      </c>
      <c r="S48" s="1277"/>
      <c r="T48" s="1277"/>
    </row>
    <row r="49" ht="18.75" customHeight="1">
      <c r="C49" s="1017" t="s">
        <v>505</v>
      </c>
      <c r="D49" s="1267">
        <v>1.7</v>
      </c>
      <c r="E49" s="1267">
        <v>0.1</v>
      </c>
      <c r="F49" s="1265">
        <f t="shared" si="1"/>
        <v>0.865</v>
      </c>
      <c r="G49" s="1265">
        <f t="shared" si="2"/>
        <v>1.035</v>
      </c>
      <c r="H49" s="1278">
        <v>0.4</v>
      </c>
      <c r="I49" s="1282">
        <v>0.302</v>
      </c>
      <c r="J49" s="1283">
        <v>0.07</v>
      </c>
      <c r="K49" s="1283">
        <v>0.088</v>
      </c>
      <c r="L49" s="1283">
        <v>0.155</v>
      </c>
      <c r="M49" s="1283">
        <v>0.255</v>
      </c>
      <c r="N49" s="1284">
        <v>0.302</v>
      </c>
      <c r="P49" s="1266" t="str">
        <f>IF(L49&lt;=0.47,'(T) General Tables'!$A$11,'(T) General Tables'!$A$12)</f>
        <v>Yes</v>
      </c>
      <c r="Q49" s="1267" t="str">
        <f>IF(H49&lt;=0.6,'(T) General Tables'!$A$11,'(T) General Tables'!$A$12)</f>
        <v>Yes</v>
      </c>
      <c r="R49" s="1268" t="str">
        <f>IF(AND(P49='(T) General Tables'!$A$11,Q49='(T) General Tables'!$A$11),'(T) General Tables'!$A$11,'(T) General Tables'!$A$12)</f>
        <v>Yes</v>
      </c>
      <c r="S49" s="1277"/>
      <c r="T49" s="1277"/>
    </row>
    <row r="50" ht="18.75" customHeight="1">
      <c r="C50" s="1017" t="s">
        <v>506</v>
      </c>
      <c r="D50" s="1267">
        <v>3.0</v>
      </c>
      <c r="E50" s="1267">
        <v>0.2</v>
      </c>
      <c r="F50" s="1265">
        <f t="shared" si="1"/>
        <v>1.55</v>
      </c>
      <c r="G50" s="1265">
        <f t="shared" si="2"/>
        <v>1.85</v>
      </c>
      <c r="H50" s="1278">
        <v>0.33</v>
      </c>
      <c r="I50" s="1282">
        <v>0.311</v>
      </c>
      <c r="J50" s="1283">
        <v>0.0707</v>
      </c>
      <c r="K50" s="1283">
        <v>0.0927</v>
      </c>
      <c r="L50" s="1283">
        <v>0.153</v>
      </c>
      <c r="M50" s="1283">
        <v>0.261</v>
      </c>
      <c r="N50" s="1284">
        <v>0.311</v>
      </c>
      <c r="P50" s="1266" t="str">
        <f>IF(L50&lt;=0.47,'(T) General Tables'!$A$11,'(T) General Tables'!$A$12)</f>
        <v>Yes</v>
      </c>
      <c r="Q50" s="1267" t="str">
        <f>IF(H50&lt;=0.6,'(T) General Tables'!$A$11,'(T) General Tables'!$A$12)</f>
        <v>Yes</v>
      </c>
      <c r="R50" s="1268" t="str">
        <f>IF(AND(P50='(T) General Tables'!$A$11,Q50='(T) General Tables'!$A$11),'(T) General Tables'!$A$11,'(T) General Tables'!$A$12)</f>
        <v>Yes</v>
      </c>
      <c r="S50" s="1277"/>
      <c r="T50" s="1277"/>
    </row>
    <row r="51" ht="18.75" customHeight="1">
      <c r="C51" s="1017" t="s">
        <v>507</v>
      </c>
      <c r="D51" s="1267">
        <v>5.5</v>
      </c>
      <c r="E51" s="1267">
        <v>0.8</v>
      </c>
      <c r="F51" s="1265">
        <f t="shared" si="1"/>
        <v>3.275</v>
      </c>
      <c r="G51" s="1265">
        <f t="shared" si="2"/>
        <v>3.825</v>
      </c>
      <c r="H51" s="1278">
        <v>0.48</v>
      </c>
      <c r="I51" s="1282">
        <v>0.456</v>
      </c>
      <c r="J51" s="1283">
        <v>0.091</v>
      </c>
      <c r="K51" s="1283">
        <v>0.123</v>
      </c>
      <c r="L51" s="1283">
        <v>0.233</v>
      </c>
      <c r="M51" s="1283">
        <v>0.385</v>
      </c>
      <c r="N51" s="1284">
        <v>0.456</v>
      </c>
      <c r="P51" s="1266" t="str">
        <f>IF(L51&lt;=0.47,'(T) General Tables'!$A$11,'(T) General Tables'!$A$12)</f>
        <v>Yes</v>
      </c>
      <c r="Q51" s="1267" t="str">
        <f>IF(H51&lt;=0.6,'(T) General Tables'!$A$11,'(T) General Tables'!$A$12)</f>
        <v>Yes</v>
      </c>
      <c r="R51" s="1268" t="str">
        <f>IF(AND(P51='(T) General Tables'!$A$11,Q51='(T) General Tables'!$A$11),'(T) General Tables'!$A$11,'(T) General Tables'!$A$12)</f>
        <v>Yes</v>
      </c>
      <c r="S51" s="1277"/>
      <c r="T51" s="1277"/>
    </row>
    <row r="52" ht="18.75" customHeight="1">
      <c r="C52" s="1017" t="s">
        <v>508</v>
      </c>
      <c r="D52" s="1267">
        <v>6.5</v>
      </c>
      <c r="E52" s="1267">
        <v>0.8</v>
      </c>
      <c r="F52" s="1265">
        <f t="shared" si="1"/>
        <v>3.725</v>
      </c>
      <c r="G52" s="1265">
        <f t="shared" si="2"/>
        <v>4.375</v>
      </c>
      <c r="H52" s="1278">
        <v>0.46</v>
      </c>
      <c r="I52" s="1282">
        <v>0.456</v>
      </c>
      <c r="J52" s="1283">
        <v>0.091</v>
      </c>
      <c r="K52" s="1283">
        <v>0.123</v>
      </c>
      <c r="L52" s="1283">
        <v>0.233</v>
      </c>
      <c r="M52" s="1283">
        <v>0.385</v>
      </c>
      <c r="N52" s="1284">
        <v>0.456</v>
      </c>
      <c r="P52" s="1266" t="str">
        <f>IF(L52&lt;=0.47,'(T) General Tables'!$A$11,'(T) General Tables'!$A$12)</f>
        <v>Yes</v>
      </c>
      <c r="Q52" s="1267" t="str">
        <f>IF(H52&lt;=0.6,'(T) General Tables'!$A$11,'(T) General Tables'!$A$12)</f>
        <v>Yes</v>
      </c>
      <c r="R52" s="1268" t="str">
        <f>IF(AND(P52='(T) General Tables'!$A$11,Q52='(T) General Tables'!$A$11),'(T) General Tables'!$A$11,'(T) General Tables'!$A$12)</f>
        <v>Yes</v>
      </c>
      <c r="S52" s="1277"/>
      <c r="T52" s="1277"/>
    </row>
    <row r="53" ht="18.75" customHeight="1">
      <c r="C53" s="1017" t="s">
        <v>509</v>
      </c>
      <c r="D53" s="1267">
        <v>2.4</v>
      </c>
      <c r="E53" s="1267">
        <v>0.4</v>
      </c>
      <c r="F53" s="1265">
        <f t="shared" si="1"/>
        <v>1.48</v>
      </c>
      <c r="G53" s="1265">
        <f t="shared" si="2"/>
        <v>1.72</v>
      </c>
      <c r="H53" s="1278">
        <v>0.4</v>
      </c>
      <c r="I53" s="1282">
        <v>1.7</v>
      </c>
      <c r="J53" s="1283">
        <v>0.636</v>
      </c>
      <c r="K53" s="1283">
        <v>0.773</v>
      </c>
      <c r="L53" s="1283">
        <v>1.28</v>
      </c>
      <c r="M53" s="1283">
        <v>1.65</v>
      </c>
      <c r="N53" s="1284">
        <v>1.7</v>
      </c>
      <c r="P53" s="1266" t="str">
        <f>IF(L53&lt;=0.47,'(T) General Tables'!$A$11,'(T) General Tables'!$A$12)</f>
        <v>No</v>
      </c>
      <c r="Q53" s="1267" t="str">
        <f>IF(H53&lt;=0.6,'(T) General Tables'!$A$11,'(T) General Tables'!$A$12)</f>
        <v>Yes</v>
      </c>
      <c r="R53" s="1268" t="str">
        <f>IF(AND(P53='(T) General Tables'!$A$11,Q53='(T) General Tables'!$A$11),'(T) General Tables'!$A$11,'(T) General Tables'!$A$12)</f>
        <v>No</v>
      </c>
      <c r="S53" s="1277"/>
      <c r="T53" s="1277"/>
    </row>
    <row r="54" ht="18.75" customHeight="1">
      <c r="C54" s="1017" t="s">
        <v>510</v>
      </c>
      <c r="D54" s="1267">
        <v>1.8</v>
      </c>
      <c r="E54" s="1267">
        <v>0.3</v>
      </c>
      <c r="F54" s="1265">
        <f t="shared" si="1"/>
        <v>1.11</v>
      </c>
      <c r="G54" s="1265">
        <f t="shared" si="2"/>
        <v>1.29</v>
      </c>
      <c r="H54" s="1278">
        <v>0.4</v>
      </c>
      <c r="I54" s="1282">
        <v>2.07</v>
      </c>
      <c r="J54" s="1283">
        <v>0.887</v>
      </c>
      <c r="K54" s="1283">
        <v>1.09</v>
      </c>
      <c r="L54" s="1283">
        <v>1.74</v>
      </c>
      <c r="M54" s="1283">
        <v>2.06</v>
      </c>
      <c r="N54" s="1284">
        <v>2.07</v>
      </c>
      <c r="P54" s="1266" t="str">
        <f>IF(L54&lt;=0.47,'(T) General Tables'!$A$11,'(T) General Tables'!$A$12)</f>
        <v>No</v>
      </c>
      <c r="Q54" s="1267" t="str">
        <f>IF(H54&lt;=0.6,'(T) General Tables'!$A$11,'(T) General Tables'!$A$12)</f>
        <v>Yes</v>
      </c>
      <c r="R54" s="1268" t="str">
        <f>IF(AND(P54='(T) General Tables'!$A$11,Q54='(T) General Tables'!$A$11),'(T) General Tables'!$A$11,'(T) General Tables'!$A$12)</f>
        <v>No</v>
      </c>
      <c r="S54" s="1277"/>
      <c r="T54" s="1277"/>
    </row>
    <row r="55" ht="18.75" customHeight="1">
      <c r="C55" s="1017" t="s">
        <v>511</v>
      </c>
      <c r="D55" s="1267">
        <v>2.1</v>
      </c>
      <c r="E55" s="1267">
        <v>0.1</v>
      </c>
      <c r="F55" s="1265">
        <f t="shared" si="1"/>
        <v>1.045</v>
      </c>
      <c r="G55" s="1265">
        <f t="shared" si="2"/>
        <v>1.255</v>
      </c>
      <c r="H55" s="1278">
        <v>0.44</v>
      </c>
      <c r="I55" s="1282">
        <v>0.503</v>
      </c>
      <c r="J55" s="1283">
        <v>0.147</v>
      </c>
      <c r="K55" s="1283">
        <v>0.187</v>
      </c>
      <c r="L55" s="1283">
        <v>0.289</v>
      </c>
      <c r="M55" s="1283">
        <v>0.442</v>
      </c>
      <c r="N55" s="1284">
        <v>0.503</v>
      </c>
      <c r="P55" s="1266" t="str">
        <f>IF(L55&lt;=0.47,'(T) General Tables'!$A$11,'(T) General Tables'!$A$12)</f>
        <v>Yes</v>
      </c>
      <c r="Q55" s="1267" t="str">
        <f>IF(H55&lt;=0.6,'(T) General Tables'!$A$11,'(T) General Tables'!$A$12)</f>
        <v>Yes</v>
      </c>
      <c r="R55" s="1268" t="str">
        <f>IF(AND(P55='(T) General Tables'!$A$11,Q55='(T) General Tables'!$A$11),'(T) General Tables'!$A$11,'(T) General Tables'!$A$12)</f>
        <v>Yes</v>
      </c>
      <c r="S55" s="1277"/>
      <c r="T55" s="1277"/>
    </row>
    <row r="56" ht="18.75" customHeight="1">
      <c r="C56" s="1017" t="s">
        <v>512</v>
      </c>
      <c r="D56" s="1267">
        <v>2.8</v>
      </c>
      <c r="E56" s="1267">
        <v>0.3</v>
      </c>
      <c r="F56" s="1265">
        <f t="shared" si="1"/>
        <v>1.56</v>
      </c>
      <c r="G56" s="1265">
        <f t="shared" si="2"/>
        <v>1.84</v>
      </c>
      <c r="H56" s="1278">
        <v>0.43</v>
      </c>
      <c r="I56" s="1282">
        <v>0.532</v>
      </c>
      <c r="J56" s="1283">
        <v>0.155</v>
      </c>
      <c r="K56" s="1283">
        <v>0.196</v>
      </c>
      <c r="L56" s="1283">
        <v>0.309</v>
      </c>
      <c r="M56" s="1283">
        <v>0.469</v>
      </c>
      <c r="N56" s="1284">
        <v>0.532</v>
      </c>
      <c r="P56" s="1266" t="str">
        <f>IF(L56&lt;=0.47,'(T) General Tables'!$A$11,'(T) General Tables'!$A$12)</f>
        <v>Yes</v>
      </c>
      <c r="Q56" s="1267" t="str">
        <f>IF(H56&lt;=0.6,'(T) General Tables'!$A$11,'(T) General Tables'!$A$12)</f>
        <v>Yes</v>
      </c>
      <c r="R56" s="1268" t="str">
        <f>IF(AND(P56='(T) General Tables'!$A$11,Q56='(T) General Tables'!$A$11),'(T) General Tables'!$A$11,'(T) General Tables'!$A$12)</f>
        <v>Yes</v>
      </c>
      <c r="S56" s="1277"/>
      <c r="T56" s="1277"/>
    </row>
    <row r="57" ht="18.75" customHeight="1">
      <c r="C57" s="1017" t="s">
        <v>513</v>
      </c>
      <c r="D57" s="1267">
        <v>5.1</v>
      </c>
      <c r="E57" s="1267">
        <v>0.2</v>
      </c>
      <c r="F57" s="1265">
        <f t="shared" si="1"/>
        <v>2.495</v>
      </c>
      <c r="G57" s="1265">
        <f t="shared" si="2"/>
        <v>3.005</v>
      </c>
      <c r="H57" s="1278">
        <v>0.32</v>
      </c>
      <c r="I57" s="1282">
        <v>0.314</v>
      </c>
      <c r="J57" s="1283">
        <v>0.0773</v>
      </c>
      <c r="K57" s="1283">
        <v>0.101</v>
      </c>
      <c r="L57" s="1283">
        <v>0.162</v>
      </c>
      <c r="M57" s="1283">
        <v>0.268</v>
      </c>
      <c r="N57" s="1284">
        <v>0.314</v>
      </c>
      <c r="P57" s="1266" t="str">
        <f>IF(L57&lt;=0.47,'(T) General Tables'!$A$11,'(T) General Tables'!$A$12)</f>
        <v>Yes</v>
      </c>
      <c r="Q57" s="1267" t="str">
        <f>IF(H57&lt;=0.6,'(T) General Tables'!$A$11,'(T) General Tables'!$A$12)</f>
        <v>Yes</v>
      </c>
      <c r="R57" s="1268" t="str">
        <f>IF(AND(P57='(T) General Tables'!$A$11,Q57='(T) General Tables'!$A$11),'(T) General Tables'!$A$11,'(T) General Tables'!$A$12)</f>
        <v>Yes</v>
      </c>
      <c r="S57" s="1277"/>
      <c r="T57" s="1277"/>
    </row>
    <row r="58" ht="18.75" customHeight="1">
      <c r="C58" s="1017" t="s">
        <v>514</v>
      </c>
      <c r="D58" s="1267">
        <v>1.8</v>
      </c>
      <c r="E58" s="1267">
        <v>0.4</v>
      </c>
      <c r="F58" s="1265">
        <f t="shared" si="1"/>
        <v>1.21</v>
      </c>
      <c r="G58" s="1265">
        <f t="shared" si="2"/>
        <v>1.39</v>
      </c>
      <c r="H58" s="1278">
        <v>0.61</v>
      </c>
      <c r="I58" s="1282">
        <v>1.56</v>
      </c>
      <c r="J58" s="1283">
        <v>0.491</v>
      </c>
      <c r="K58" s="1283">
        <v>0.605</v>
      </c>
      <c r="L58" s="1283">
        <v>1.05</v>
      </c>
      <c r="M58" s="1283">
        <v>1.44</v>
      </c>
      <c r="N58" s="1284">
        <v>1.56</v>
      </c>
      <c r="P58" s="1266" t="str">
        <f>IF(L58&lt;=0.47,'(T) General Tables'!$A$11,'(T) General Tables'!$A$12)</f>
        <v>No</v>
      </c>
      <c r="Q58" s="1267" t="str">
        <f>IF(H58&lt;=0.6,'(T) General Tables'!$A$11,'(T) General Tables'!$A$12)</f>
        <v>No</v>
      </c>
      <c r="R58" s="1268" t="str">
        <f>IF(AND(P58='(T) General Tables'!$A$11,Q58='(T) General Tables'!$A$11),'(T) General Tables'!$A$11,'(T) General Tables'!$A$12)</f>
        <v>No</v>
      </c>
      <c r="S58" s="1277"/>
      <c r="T58" s="1277"/>
    </row>
    <row r="59" ht="18.75" customHeight="1">
      <c r="C59" s="1017" t="s">
        <v>515</v>
      </c>
      <c r="D59" s="1267">
        <v>4.3</v>
      </c>
      <c r="E59" s="1267">
        <v>0.2</v>
      </c>
      <c r="F59" s="1265">
        <f t="shared" si="1"/>
        <v>2.135</v>
      </c>
      <c r="G59" s="1265">
        <f t="shared" si="2"/>
        <v>2.565</v>
      </c>
      <c r="H59" s="1278">
        <v>0.35</v>
      </c>
      <c r="I59" s="1282">
        <v>0.396</v>
      </c>
      <c r="J59" s="1283">
        <v>0.116</v>
      </c>
      <c r="K59" s="1283">
        <v>0.151</v>
      </c>
      <c r="L59" s="1283">
        <v>0.222</v>
      </c>
      <c r="M59" s="1283">
        <v>0.343</v>
      </c>
      <c r="N59" s="1284">
        <v>0.396</v>
      </c>
      <c r="P59" s="1266" t="str">
        <f>IF(L59&lt;=0.47,'(T) General Tables'!$A$11,'(T) General Tables'!$A$12)</f>
        <v>Yes</v>
      </c>
      <c r="Q59" s="1267" t="str">
        <f>IF(H59&lt;=0.6,'(T) General Tables'!$A$11,'(T) General Tables'!$A$12)</f>
        <v>Yes</v>
      </c>
      <c r="R59" s="1268" t="str">
        <f>IF(AND(P59='(T) General Tables'!$A$11,Q59='(T) General Tables'!$A$11),'(T) General Tables'!$A$11,'(T) General Tables'!$A$12)</f>
        <v>Yes</v>
      </c>
      <c r="S59" s="1277"/>
      <c r="T59" s="1277"/>
    </row>
    <row r="60" ht="18.75" customHeight="1">
      <c r="C60" s="1017" t="s">
        <v>516</v>
      </c>
      <c r="D60" s="1267">
        <v>4.1</v>
      </c>
      <c r="E60" s="1267">
        <v>0.2</v>
      </c>
      <c r="F60" s="1265">
        <f t="shared" si="1"/>
        <v>2.045</v>
      </c>
      <c r="G60" s="1265">
        <f t="shared" si="2"/>
        <v>2.455</v>
      </c>
      <c r="H60" s="1278">
        <v>0.32</v>
      </c>
      <c r="I60" s="1282">
        <v>0.295</v>
      </c>
      <c r="J60" s="1283">
        <v>0.0707</v>
      </c>
      <c r="K60" s="1283">
        <v>0.092</v>
      </c>
      <c r="L60" s="1283">
        <v>0.15</v>
      </c>
      <c r="M60" s="1283">
        <v>0.251</v>
      </c>
      <c r="N60" s="1284">
        <v>0.295</v>
      </c>
      <c r="P60" s="1266" t="str">
        <f>IF(L60&lt;=0.47,'(T) General Tables'!$A$11,'(T) General Tables'!$A$12)</f>
        <v>Yes</v>
      </c>
      <c r="Q60" s="1267" t="str">
        <f>IF(H60&lt;=0.6,'(T) General Tables'!$A$11,'(T) General Tables'!$A$12)</f>
        <v>Yes</v>
      </c>
      <c r="R60" s="1268" t="str">
        <f>IF(AND(P60='(T) General Tables'!$A$11,Q60='(T) General Tables'!$A$11),'(T) General Tables'!$A$11,'(T) General Tables'!$A$12)</f>
        <v>Yes</v>
      </c>
      <c r="S60" s="1277"/>
      <c r="T60" s="1277"/>
    </row>
    <row r="61" ht="18.75" customHeight="1">
      <c r="C61" s="1017" t="s">
        <v>517</v>
      </c>
      <c r="D61" s="1267">
        <v>1.8</v>
      </c>
      <c r="E61" s="1267">
        <v>0.3</v>
      </c>
      <c r="F61" s="1265">
        <f t="shared" si="1"/>
        <v>1.11</v>
      </c>
      <c r="G61" s="1265">
        <f t="shared" si="2"/>
        <v>1.29</v>
      </c>
      <c r="H61" s="1278">
        <v>0.44</v>
      </c>
      <c r="I61" s="1282">
        <v>0.423</v>
      </c>
      <c r="J61" s="1283">
        <v>0.108</v>
      </c>
      <c r="K61" s="1283">
        <v>0.136</v>
      </c>
      <c r="L61" s="1283">
        <v>0.23</v>
      </c>
      <c r="M61" s="1283">
        <v>0.364</v>
      </c>
      <c r="N61" s="1284">
        <v>0.423</v>
      </c>
      <c r="P61" s="1266" t="str">
        <f>IF(L61&lt;=0.47,'(T) General Tables'!$A$11,'(T) General Tables'!$A$12)</f>
        <v>Yes</v>
      </c>
      <c r="Q61" s="1267" t="str">
        <f>IF(H61&lt;=0.6,'(T) General Tables'!$A$11,'(T) General Tables'!$A$12)</f>
        <v>Yes</v>
      </c>
      <c r="R61" s="1268" t="str">
        <f>IF(AND(P61='(T) General Tables'!$A$11,Q61='(T) General Tables'!$A$11),'(T) General Tables'!$A$11,'(T) General Tables'!$A$12)</f>
        <v>Yes</v>
      </c>
      <c r="S61" s="1277"/>
      <c r="T61" s="1277"/>
    </row>
    <row r="62" ht="18.75" customHeight="1">
      <c r="C62" s="1017" t="s">
        <v>518</v>
      </c>
      <c r="D62" s="1267">
        <v>2.4</v>
      </c>
      <c r="E62" s="1267">
        <v>0.3</v>
      </c>
      <c r="F62" s="1265">
        <f t="shared" si="1"/>
        <v>1.38</v>
      </c>
      <c r="G62" s="1265">
        <f t="shared" si="2"/>
        <v>1.62</v>
      </c>
      <c r="H62" s="1278">
        <v>0.43</v>
      </c>
      <c r="I62" s="1282">
        <v>1.01</v>
      </c>
      <c r="J62" s="1283">
        <v>0.354</v>
      </c>
      <c r="K62" s="1283">
        <v>0.439</v>
      </c>
      <c r="L62" s="1283">
        <v>0.692</v>
      </c>
      <c r="M62" s="1283">
        <v>0.949</v>
      </c>
      <c r="N62" s="1284">
        <v>1.01</v>
      </c>
      <c r="P62" s="1266" t="str">
        <f>IF(L62&lt;=0.47,'(T) General Tables'!$A$11,'(T) General Tables'!$A$12)</f>
        <v>No</v>
      </c>
      <c r="Q62" s="1267" t="str">
        <f>IF(H62&lt;=0.6,'(T) General Tables'!$A$11,'(T) General Tables'!$A$12)</f>
        <v>Yes</v>
      </c>
      <c r="R62" s="1268" t="str">
        <f>IF(AND(P62='(T) General Tables'!$A$11,Q62='(T) General Tables'!$A$11),'(T) General Tables'!$A$11,'(T) General Tables'!$A$12)</f>
        <v>No</v>
      </c>
      <c r="S62" s="1277"/>
      <c r="T62" s="1277"/>
    </row>
    <row r="63" ht="18.75" customHeight="1">
      <c r="C63" s="1017" t="s">
        <v>519</v>
      </c>
      <c r="D63" s="1267">
        <v>4.1</v>
      </c>
      <c r="E63" s="1267">
        <v>0.1</v>
      </c>
      <c r="F63" s="1265">
        <f t="shared" si="1"/>
        <v>1.945</v>
      </c>
      <c r="G63" s="1265">
        <f t="shared" si="2"/>
        <v>2.355</v>
      </c>
      <c r="H63" s="1278">
        <v>0.35</v>
      </c>
      <c r="I63" s="1282">
        <v>0.251</v>
      </c>
      <c r="J63" s="1283">
        <v>0.059</v>
      </c>
      <c r="K63" s="1283">
        <v>0.0753</v>
      </c>
      <c r="L63" s="1283">
        <v>0.124</v>
      </c>
      <c r="M63" s="1283">
        <v>0.21</v>
      </c>
      <c r="N63" s="1284">
        <v>0.251</v>
      </c>
      <c r="P63" s="1266" t="str">
        <f>IF(L63&lt;=0.47,'(T) General Tables'!$A$11,'(T) General Tables'!$A$12)</f>
        <v>Yes</v>
      </c>
      <c r="Q63" s="1267" t="str">
        <f>IF(H63&lt;=0.6,'(T) General Tables'!$A$11,'(T) General Tables'!$A$12)</f>
        <v>Yes</v>
      </c>
      <c r="R63" s="1268" t="str">
        <f>IF(AND(P63='(T) General Tables'!$A$11,Q63='(T) General Tables'!$A$11),'(T) General Tables'!$A$11,'(T) General Tables'!$A$12)</f>
        <v>Yes</v>
      </c>
      <c r="S63" s="1277"/>
      <c r="T63" s="1277"/>
    </row>
    <row r="64" ht="18.75" customHeight="1">
      <c r="C64" s="1017" t="s">
        <v>520</v>
      </c>
      <c r="D64" s="1267">
        <v>4.4</v>
      </c>
      <c r="E64" s="1267">
        <v>0.1</v>
      </c>
      <c r="F64" s="1265">
        <f t="shared" si="1"/>
        <v>2.08</v>
      </c>
      <c r="G64" s="1265">
        <f t="shared" si="2"/>
        <v>2.52</v>
      </c>
      <c r="H64" s="1278">
        <v>0.33</v>
      </c>
      <c r="I64" s="1282">
        <v>0.259</v>
      </c>
      <c r="J64" s="1283">
        <v>0.0599</v>
      </c>
      <c r="K64" s="1283">
        <v>0.0773</v>
      </c>
      <c r="L64" s="1283">
        <v>0.127</v>
      </c>
      <c r="M64" s="1283">
        <v>0.216</v>
      </c>
      <c r="N64" s="1284">
        <v>0.259</v>
      </c>
      <c r="P64" s="1266" t="str">
        <f>IF(L64&lt;=0.47,'(T) General Tables'!$A$11,'(T) General Tables'!$A$12)</f>
        <v>Yes</v>
      </c>
      <c r="Q64" s="1267" t="str">
        <f>IF(H64&lt;=0.6,'(T) General Tables'!$A$11,'(T) General Tables'!$A$12)</f>
        <v>Yes</v>
      </c>
      <c r="R64" s="1268" t="str">
        <f>IF(AND(P64='(T) General Tables'!$A$11,Q64='(T) General Tables'!$A$11),'(T) General Tables'!$A$11,'(T) General Tables'!$A$12)</f>
        <v>Yes</v>
      </c>
      <c r="S64" s="1277"/>
      <c r="T64" s="1277"/>
    </row>
    <row r="65" ht="18.75" customHeight="1">
      <c r="C65" s="1017" t="s">
        <v>521</v>
      </c>
      <c r="D65" s="1267">
        <v>2.1</v>
      </c>
      <c r="E65" s="1267">
        <v>0.4</v>
      </c>
      <c r="F65" s="1265">
        <f t="shared" si="1"/>
        <v>1.345</v>
      </c>
      <c r="G65" s="1265">
        <f t="shared" si="2"/>
        <v>1.555</v>
      </c>
      <c r="H65" s="1278">
        <v>0.48</v>
      </c>
      <c r="I65" s="1282">
        <v>1.55</v>
      </c>
      <c r="J65" s="1283">
        <v>0.571</v>
      </c>
      <c r="K65" s="1283">
        <v>0.7</v>
      </c>
      <c r="L65" s="1283">
        <v>1.15</v>
      </c>
      <c r="M65" s="1283">
        <v>1.5</v>
      </c>
      <c r="N65" s="1284">
        <v>1.55</v>
      </c>
      <c r="P65" s="1266" t="str">
        <f>IF(L65&lt;=0.47,'(T) General Tables'!$A$11,'(T) General Tables'!$A$12)</f>
        <v>No</v>
      </c>
      <c r="Q65" s="1267" t="str">
        <f>IF(H65&lt;=0.6,'(T) General Tables'!$A$11,'(T) General Tables'!$A$12)</f>
        <v>Yes</v>
      </c>
      <c r="R65" s="1268" t="str">
        <f>IF(AND(P65='(T) General Tables'!$A$11,Q65='(T) General Tables'!$A$11),'(T) General Tables'!$A$11,'(T) General Tables'!$A$12)</f>
        <v>No</v>
      </c>
      <c r="S65" s="1277"/>
      <c r="T65" s="1277"/>
    </row>
    <row r="66" ht="18.75" customHeight="1">
      <c r="C66" s="1017" t="s">
        <v>522</v>
      </c>
      <c r="D66" s="1267">
        <v>4.2</v>
      </c>
      <c r="E66" s="1267">
        <v>0.1</v>
      </c>
      <c r="F66" s="1265">
        <f t="shared" si="1"/>
        <v>1.99</v>
      </c>
      <c r="G66" s="1265">
        <f t="shared" si="2"/>
        <v>2.41</v>
      </c>
      <c r="H66" s="1278">
        <v>0.33</v>
      </c>
      <c r="I66" s="1282">
        <v>0.255</v>
      </c>
      <c r="J66" s="1283">
        <v>0.0587</v>
      </c>
      <c r="K66" s="1283">
        <v>0.076</v>
      </c>
      <c r="L66" s="1283">
        <v>0.124</v>
      </c>
      <c r="M66" s="1283">
        <v>0.213</v>
      </c>
      <c r="N66" s="1284">
        <v>0.255</v>
      </c>
      <c r="P66" s="1266" t="str">
        <f>IF(L66&lt;=0.47,'(T) General Tables'!$A$11,'(T) General Tables'!$A$12)</f>
        <v>Yes</v>
      </c>
      <c r="Q66" s="1267" t="str">
        <f>IF(H66&lt;=0.6,'(T) General Tables'!$A$11,'(T) General Tables'!$A$12)</f>
        <v>Yes</v>
      </c>
      <c r="R66" s="1268" t="str">
        <f>IF(AND(P66='(T) General Tables'!$A$11,Q66='(T) General Tables'!$A$11),'(T) General Tables'!$A$11,'(T) General Tables'!$A$12)</f>
        <v>Yes</v>
      </c>
      <c r="S66" s="1277"/>
      <c r="T66" s="1277"/>
    </row>
    <row r="67" ht="18.75" customHeight="1">
      <c r="C67" s="1017" t="s">
        <v>523</v>
      </c>
      <c r="D67" s="1267">
        <v>3.9</v>
      </c>
      <c r="E67" s="1267">
        <v>0.8</v>
      </c>
      <c r="F67" s="1265">
        <f t="shared" si="1"/>
        <v>2.555</v>
      </c>
      <c r="G67" s="1265">
        <f t="shared" si="2"/>
        <v>2.945</v>
      </c>
      <c r="H67" s="1278">
        <v>0.59</v>
      </c>
      <c r="I67" s="1282">
        <v>0.503</v>
      </c>
      <c r="J67" s="1283">
        <v>0.106</v>
      </c>
      <c r="K67" s="1283">
        <v>0.141</v>
      </c>
      <c r="L67" s="1283">
        <v>0.264</v>
      </c>
      <c r="M67" s="1283">
        <v>0.428</v>
      </c>
      <c r="N67" s="1284">
        <v>0.503</v>
      </c>
      <c r="P67" s="1266" t="str">
        <f>IF(L67&lt;=0.47,'(T) General Tables'!$A$11,'(T) General Tables'!$A$12)</f>
        <v>Yes</v>
      </c>
      <c r="Q67" s="1267" t="str">
        <f>IF(H67&lt;=0.6,'(T) General Tables'!$A$11,'(T) General Tables'!$A$12)</f>
        <v>Yes</v>
      </c>
      <c r="R67" s="1268" t="str">
        <f>IF(AND(P67='(T) General Tables'!$A$11,Q67='(T) General Tables'!$A$11),'(T) General Tables'!$A$11,'(T) General Tables'!$A$12)</f>
        <v>Yes</v>
      </c>
      <c r="S67" s="1277"/>
      <c r="T67" s="1277"/>
    </row>
    <row r="68" ht="18.75" customHeight="1">
      <c r="C68" s="1286" t="s">
        <v>1383</v>
      </c>
      <c r="D68" s="1267">
        <v>1.0</v>
      </c>
      <c r="E68" s="1267">
        <v>0.1</v>
      </c>
      <c r="F68" s="1265">
        <f t="shared" si="1"/>
        <v>0.55</v>
      </c>
      <c r="G68" s="1265">
        <f t="shared" si="2"/>
        <v>1</v>
      </c>
      <c r="H68" s="1278">
        <v>0.52</v>
      </c>
      <c r="I68" s="1287"/>
      <c r="J68" s="1288"/>
      <c r="K68" s="1288"/>
      <c r="L68" s="1288"/>
      <c r="M68" s="1288"/>
      <c r="N68" s="1289"/>
      <c r="P68" s="1266"/>
      <c r="Q68" s="1267"/>
      <c r="R68" s="1268"/>
      <c r="S68" s="1277"/>
      <c r="T68" s="1277"/>
    </row>
    <row r="69" ht="18.75" customHeight="1">
      <c r="C69" s="1017" t="s">
        <v>524</v>
      </c>
      <c r="D69" s="1267">
        <v>1.1</v>
      </c>
      <c r="E69" s="1267">
        <v>0.1</v>
      </c>
      <c r="F69" s="1265">
        <f t="shared" si="1"/>
        <v>0.595</v>
      </c>
      <c r="G69" s="1265">
        <f t="shared" si="2"/>
        <v>1</v>
      </c>
      <c r="H69" s="1278">
        <v>0.4</v>
      </c>
      <c r="I69" s="1282">
        <v>0.365</v>
      </c>
      <c r="J69" s="1283">
        <v>0.0867</v>
      </c>
      <c r="K69" s="1283">
        <v>0.109</v>
      </c>
      <c r="L69" s="1283">
        <v>0.192</v>
      </c>
      <c r="M69" s="1283">
        <v>0.311</v>
      </c>
      <c r="N69" s="1284">
        <v>0.365</v>
      </c>
      <c r="P69" s="1266" t="str">
        <f>IF(L69&lt;=0.47,'(T) General Tables'!$A$11,'(T) General Tables'!$A$12)</f>
        <v>Yes</v>
      </c>
      <c r="Q69" s="1267" t="str">
        <f>IF(H69&lt;=0.6,'(T) General Tables'!$A$11,'(T) General Tables'!$A$12)</f>
        <v>Yes</v>
      </c>
      <c r="R69" s="1268" t="str">
        <f>IF(AND(P69='(T) General Tables'!$A$11,Q69='(T) General Tables'!$A$11),'(T) General Tables'!$A$11,'(T) General Tables'!$A$12)</f>
        <v>Yes</v>
      </c>
      <c r="S69" s="1277"/>
      <c r="T69" s="1277"/>
    </row>
    <row r="70" ht="18.75" customHeight="1">
      <c r="C70" s="1017" t="s">
        <v>525</v>
      </c>
      <c r="D70" s="1267">
        <v>2.0</v>
      </c>
      <c r="E70" s="1267">
        <v>0.4</v>
      </c>
      <c r="F70" s="1265">
        <f t="shared" si="1"/>
        <v>1.3</v>
      </c>
      <c r="G70" s="1265">
        <f t="shared" si="2"/>
        <v>1.5</v>
      </c>
      <c r="H70" s="1278">
        <v>0.48</v>
      </c>
      <c r="I70" s="1282">
        <v>1.46</v>
      </c>
      <c r="J70" s="1283">
        <v>0.509</v>
      </c>
      <c r="K70" s="1283">
        <v>0.638</v>
      </c>
      <c r="L70" s="1283">
        <v>1.08</v>
      </c>
      <c r="M70" s="1283">
        <v>1.41</v>
      </c>
      <c r="N70" s="1284">
        <v>1.46</v>
      </c>
      <c r="P70" s="1266" t="str">
        <f>IF(L70&lt;=0.47,'(T) General Tables'!$A$11,'(T) General Tables'!$A$12)</f>
        <v>No</v>
      </c>
      <c r="Q70" s="1267" t="str">
        <f>IF(H70&lt;=0.6,'(T) General Tables'!$A$11,'(T) General Tables'!$A$12)</f>
        <v>Yes</v>
      </c>
      <c r="R70" s="1268" t="str">
        <f>IF(AND(P70='(T) General Tables'!$A$11,Q70='(T) General Tables'!$A$11),'(T) General Tables'!$A$11,'(T) General Tables'!$A$12)</f>
        <v>No</v>
      </c>
      <c r="S70" s="1277"/>
      <c r="T70" s="1277"/>
    </row>
    <row r="71" ht="18.75" customHeight="1">
      <c r="C71" s="1017" t="s">
        <v>526</v>
      </c>
      <c r="D71" s="1267">
        <v>1.3</v>
      </c>
      <c r="E71" s="1267">
        <v>0.1</v>
      </c>
      <c r="F71" s="1265">
        <f t="shared" si="1"/>
        <v>0.685</v>
      </c>
      <c r="G71" s="1265">
        <f t="shared" si="2"/>
        <v>1</v>
      </c>
      <c r="H71" s="1278">
        <v>0.4</v>
      </c>
      <c r="I71" s="1282">
        <v>0.337</v>
      </c>
      <c r="J71" s="1283">
        <v>0.078</v>
      </c>
      <c r="K71" s="1283">
        <v>0.098</v>
      </c>
      <c r="L71" s="1283">
        <v>0.175</v>
      </c>
      <c r="M71" s="1283">
        <v>0.285</v>
      </c>
      <c r="N71" s="1284">
        <v>0.337</v>
      </c>
      <c r="P71" s="1266" t="str">
        <f>IF(L71&lt;=0.47,'(T) General Tables'!$A$11,'(T) General Tables'!$A$12)</f>
        <v>Yes</v>
      </c>
      <c r="Q71" s="1267" t="str">
        <f>IF(H71&lt;=0.6,'(T) General Tables'!$A$11,'(T) General Tables'!$A$12)</f>
        <v>Yes</v>
      </c>
      <c r="R71" s="1268" t="str">
        <f>IF(AND(P71='(T) General Tables'!$A$11,Q71='(T) General Tables'!$A$11),'(T) General Tables'!$A$11,'(T) General Tables'!$A$12)</f>
        <v>Yes</v>
      </c>
      <c r="S71" s="1277"/>
      <c r="T71" s="1277"/>
    </row>
    <row r="72" ht="18.75" customHeight="1">
      <c r="C72" s="1017" t="s">
        <v>527</v>
      </c>
      <c r="D72" s="1267">
        <v>2.6</v>
      </c>
      <c r="E72" s="1267">
        <v>0.4</v>
      </c>
      <c r="F72" s="1265">
        <f t="shared" si="1"/>
        <v>1.57</v>
      </c>
      <c r="G72" s="1265">
        <f t="shared" si="2"/>
        <v>1.83</v>
      </c>
      <c r="H72" s="1278">
        <v>0.32</v>
      </c>
      <c r="I72" s="1282">
        <v>1.66</v>
      </c>
      <c r="J72" s="1283">
        <v>0.594</v>
      </c>
      <c r="K72" s="1283">
        <v>0.768</v>
      </c>
      <c r="L72" s="1283">
        <v>1.29</v>
      </c>
      <c r="M72" s="1283">
        <v>1.61</v>
      </c>
      <c r="N72" s="1284">
        <v>1.66</v>
      </c>
      <c r="P72" s="1266" t="str">
        <f>IF(L72&lt;=0.47,'(T) General Tables'!$A$11,'(T) General Tables'!$A$12)</f>
        <v>No</v>
      </c>
      <c r="Q72" s="1267" t="str">
        <f>IF(H72&lt;=0.6,'(T) General Tables'!$A$11,'(T) General Tables'!$A$12)</f>
        <v>Yes</v>
      </c>
      <c r="R72" s="1268" t="str">
        <f>IF(AND(P72='(T) General Tables'!$A$11,Q72='(T) General Tables'!$A$11),'(T) General Tables'!$A$11,'(T) General Tables'!$A$12)</f>
        <v>No</v>
      </c>
      <c r="S72" s="1277"/>
      <c r="T72" s="1277"/>
    </row>
    <row r="73" ht="18.75" customHeight="1">
      <c r="C73" s="1017" t="s">
        <v>528</v>
      </c>
      <c r="D73" s="1267">
        <v>1.1</v>
      </c>
      <c r="E73" s="1267">
        <v>0.4</v>
      </c>
      <c r="F73" s="1265">
        <f t="shared" si="1"/>
        <v>0.895</v>
      </c>
      <c r="G73" s="1265">
        <f t="shared" si="2"/>
        <v>1.005</v>
      </c>
      <c r="H73" s="1278">
        <v>0.48</v>
      </c>
      <c r="I73" s="1282">
        <v>1.86</v>
      </c>
      <c r="J73" s="1283">
        <v>0.84</v>
      </c>
      <c r="K73" s="1283">
        <v>1.06</v>
      </c>
      <c r="L73" s="1283">
        <v>1.64</v>
      </c>
      <c r="M73" s="1283">
        <v>1.85</v>
      </c>
      <c r="N73" s="1284">
        <v>1.86</v>
      </c>
      <c r="P73" s="1266" t="str">
        <f>IF(L73&lt;=0.47,'(T) General Tables'!$A$11,'(T) General Tables'!$A$12)</f>
        <v>No</v>
      </c>
      <c r="Q73" s="1267" t="str">
        <f>IF(H73&lt;=0.6,'(T) General Tables'!$A$11,'(T) General Tables'!$A$12)</f>
        <v>Yes</v>
      </c>
      <c r="R73" s="1268" t="str">
        <f>IF(AND(P73='(T) General Tables'!$A$11,Q73='(T) General Tables'!$A$11),'(T) General Tables'!$A$11,'(T) General Tables'!$A$12)</f>
        <v>No</v>
      </c>
      <c r="S73" s="1277"/>
      <c r="T73" s="1277"/>
    </row>
    <row r="74" ht="18.75" customHeight="1">
      <c r="C74" s="1017" t="s">
        <v>529</v>
      </c>
      <c r="D74" s="1267">
        <v>0.9</v>
      </c>
      <c r="E74" s="1267">
        <v>0.4</v>
      </c>
      <c r="F74" s="1265">
        <f t="shared" si="1"/>
        <v>0.805</v>
      </c>
      <c r="G74" s="1265">
        <f t="shared" si="2"/>
        <v>1</v>
      </c>
      <c r="H74" s="1278">
        <v>0.48</v>
      </c>
      <c r="I74" s="1282">
        <v>1.29</v>
      </c>
      <c r="J74" s="1283">
        <v>0.372</v>
      </c>
      <c r="K74" s="1283">
        <v>0.486</v>
      </c>
      <c r="L74" s="1283">
        <v>0.853</v>
      </c>
      <c r="M74" s="1283">
        <v>1.18</v>
      </c>
      <c r="N74" s="1284">
        <v>1.29</v>
      </c>
      <c r="P74" s="1266" t="str">
        <f>IF(L74&lt;=0.47,'(T) General Tables'!$A$11,'(T) General Tables'!$A$12)</f>
        <v>No</v>
      </c>
      <c r="Q74" s="1267" t="str">
        <f>IF(H74&lt;=0.6,'(T) General Tables'!$A$11,'(T) General Tables'!$A$12)</f>
        <v>Yes</v>
      </c>
      <c r="R74" s="1268" t="str">
        <f>IF(AND(P74='(T) General Tables'!$A$11,Q74='(T) General Tables'!$A$11),'(T) General Tables'!$A$11,'(T) General Tables'!$A$12)</f>
        <v>No</v>
      </c>
      <c r="S74" s="1277"/>
      <c r="T74" s="1277"/>
    </row>
    <row r="75" ht="18.75" customHeight="1">
      <c r="C75" s="1017" t="s">
        <v>530</v>
      </c>
      <c r="D75" s="1267">
        <v>1.1</v>
      </c>
      <c r="E75" s="1267">
        <v>0.4</v>
      </c>
      <c r="F75" s="1265">
        <f t="shared" si="1"/>
        <v>0.895</v>
      </c>
      <c r="G75" s="1265">
        <f t="shared" si="2"/>
        <v>1.005</v>
      </c>
      <c r="H75" s="1278">
        <v>0.48</v>
      </c>
      <c r="I75" s="1282">
        <v>1.31</v>
      </c>
      <c r="J75" s="1283">
        <v>0.385</v>
      </c>
      <c r="K75" s="1283">
        <v>0.504</v>
      </c>
      <c r="L75" s="1283">
        <v>0.878</v>
      </c>
      <c r="M75" s="1283">
        <v>1.21</v>
      </c>
      <c r="N75" s="1284">
        <v>1.31</v>
      </c>
      <c r="P75" s="1266" t="str">
        <f>IF(L75&lt;=0.47,'(T) General Tables'!$A$11,'(T) General Tables'!$A$12)</f>
        <v>No</v>
      </c>
      <c r="Q75" s="1267" t="str">
        <f>IF(H75&lt;=0.6,'(T) General Tables'!$A$11,'(T) General Tables'!$A$12)</f>
        <v>Yes</v>
      </c>
      <c r="R75" s="1268" t="str">
        <f>IF(AND(P75='(T) General Tables'!$A$11,Q75='(T) General Tables'!$A$11),'(T) General Tables'!$A$11,'(T) General Tables'!$A$12)</f>
        <v>No</v>
      </c>
      <c r="S75" s="1277"/>
      <c r="T75" s="1277"/>
    </row>
    <row r="76" ht="18.75" customHeight="1">
      <c r="C76" s="1017" t="s">
        <v>531</v>
      </c>
      <c r="D76" s="1267">
        <v>1.1</v>
      </c>
      <c r="E76" s="1267">
        <v>0.4</v>
      </c>
      <c r="F76" s="1265">
        <f t="shared" si="1"/>
        <v>0.895</v>
      </c>
      <c r="G76" s="1265">
        <f t="shared" si="2"/>
        <v>1.005</v>
      </c>
      <c r="H76" s="1278">
        <v>0.52</v>
      </c>
      <c r="I76" s="1282">
        <v>2.32</v>
      </c>
      <c r="J76" s="1283">
        <v>0.923</v>
      </c>
      <c r="K76" s="1283">
        <v>1.18</v>
      </c>
      <c r="L76" s="1283">
        <v>1.94</v>
      </c>
      <c r="M76" s="1283">
        <v>2.28</v>
      </c>
      <c r="N76" s="1284">
        <v>2.32</v>
      </c>
      <c r="P76" s="1266" t="str">
        <f>IF(L76&lt;=0.47,'(T) General Tables'!$A$11,'(T) General Tables'!$A$12)</f>
        <v>No</v>
      </c>
      <c r="Q76" s="1267" t="str">
        <f>IF(H76&lt;=0.6,'(T) General Tables'!$A$11,'(T) General Tables'!$A$12)</f>
        <v>Yes</v>
      </c>
      <c r="R76" s="1268" t="str">
        <f>IF(AND(P76='(T) General Tables'!$A$11,Q76='(T) General Tables'!$A$11),'(T) General Tables'!$A$11,'(T) General Tables'!$A$12)</f>
        <v>No</v>
      </c>
      <c r="S76" s="1277"/>
      <c r="T76" s="1277"/>
    </row>
    <row r="77" ht="18.75" customHeight="1">
      <c r="C77" s="1017" t="s">
        <v>532</v>
      </c>
      <c r="D77" s="1267">
        <v>1.7</v>
      </c>
      <c r="E77" s="1267">
        <v>0.4</v>
      </c>
      <c r="F77" s="1265">
        <f t="shared" si="1"/>
        <v>1.165</v>
      </c>
      <c r="G77" s="1265">
        <f t="shared" si="2"/>
        <v>1.335</v>
      </c>
      <c r="H77" s="1278">
        <v>0.48</v>
      </c>
      <c r="I77" s="1282">
        <v>1.08</v>
      </c>
      <c r="J77" s="1283">
        <v>0.343</v>
      </c>
      <c r="K77" s="1283">
        <v>0.43</v>
      </c>
      <c r="L77" s="1283">
        <v>0.75</v>
      </c>
      <c r="M77" s="1283">
        <v>1.02</v>
      </c>
      <c r="N77" s="1284">
        <v>1.08</v>
      </c>
      <c r="P77" s="1266" t="str">
        <f>IF(L77&lt;=0.47,'(T) General Tables'!$A$11,'(T) General Tables'!$A$12)</f>
        <v>No</v>
      </c>
      <c r="Q77" s="1267" t="str">
        <f>IF(H77&lt;=0.6,'(T) General Tables'!$A$11,'(T) General Tables'!$A$12)</f>
        <v>Yes</v>
      </c>
      <c r="R77" s="1268" t="str">
        <f>IF(AND(P77='(T) General Tables'!$A$11,Q77='(T) General Tables'!$A$11),'(T) General Tables'!$A$11,'(T) General Tables'!$A$12)</f>
        <v>No</v>
      </c>
      <c r="S77" s="1277"/>
      <c r="T77" s="1277"/>
    </row>
    <row r="78" ht="18.75" customHeight="1">
      <c r="C78" s="1017" t="s">
        <v>533</v>
      </c>
      <c r="D78" s="1267">
        <v>3.4</v>
      </c>
      <c r="E78" s="1267">
        <v>0.2</v>
      </c>
      <c r="F78" s="1265">
        <f t="shared" si="1"/>
        <v>1.73</v>
      </c>
      <c r="G78" s="1265">
        <f t="shared" si="2"/>
        <v>2.07</v>
      </c>
      <c r="H78" s="1278">
        <v>0.37</v>
      </c>
      <c r="I78" s="1282">
        <v>0.234</v>
      </c>
      <c r="J78" s="1283">
        <v>0.0497</v>
      </c>
      <c r="K78" s="1283">
        <v>0.0644</v>
      </c>
      <c r="L78" s="1283">
        <v>0.114</v>
      </c>
      <c r="M78" s="1283">
        <v>0.195</v>
      </c>
      <c r="N78" s="1284">
        <v>0.234</v>
      </c>
      <c r="P78" s="1266" t="str">
        <f>IF(L78&lt;=0.47,'(T) General Tables'!$A$11,'(T) General Tables'!$A$12)</f>
        <v>Yes</v>
      </c>
      <c r="Q78" s="1267" t="str">
        <f>IF(H78&lt;=0.6,'(T) General Tables'!$A$11,'(T) General Tables'!$A$12)</f>
        <v>Yes</v>
      </c>
      <c r="R78" s="1268" t="str">
        <f>IF(AND(P78='(T) General Tables'!$A$11,Q78='(T) General Tables'!$A$11),'(T) General Tables'!$A$11,'(T) General Tables'!$A$12)</f>
        <v>Yes</v>
      </c>
      <c r="S78" s="1277"/>
      <c r="T78" s="1277"/>
    </row>
    <row r="79" ht="18.75" customHeight="1">
      <c r="C79" s="1266" t="s">
        <v>534</v>
      </c>
      <c r="D79" s="1267">
        <v>1.9</v>
      </c>
      <c r="E79" s="1267">
        <v>0.4</v>
      </c>
      <c r="F79" s="1265">
        <f t="shared" si="1"/>
        <v>1.255</v>
      </c>
      <c r="G79" s="1265">
        <f t="shared" si="2"/>
        <v>1.445</v>
      </c>
      <c r="H79" s="1278">
        <v>0.54</v>
      </c>
      <c r="I79" s="1290">
        <v>0.684</v>
      </c>
      <c r="J79" s="1290">
        <v>0.149</v>
      </c>
      <c r="K79" s="1290">
        <v>0.199</v>
      </c>
      <c r="L79" s="1290">
        <v>0.367</v>
      </c>
      <c r="M79" s="1290">
        <v>0.587</v>
      </c>
      <c r="N79" s="1290">
        <v>0.684</v>
      </c>
      <c r="P79" s="1266" t="str">
        <f>IF(L79&lt;=0.47,'(T) General Tables'!$A$11,'(T) General Tables'!$A$12)</f>
        <v>Yes</v>
      </c>
      <c r="Q79" s="1267" t="str">
        <f>IF(H79&lt;=0.6,'(T) General Tables'!$A$11,'(T) General Tables'!$A$12)</f>
        <v>Yes</v>
      </c>
      <c r="R79" s="1268" t="str">
        <f>IF(AND(P79='(T) General Tables'!$A$11,Q79='(T) General Tables'!$A$11),'(T) General Tables'!$A$11,'(T) General Tables'!$A$12)</f>
        <v>Yes</v>
      </c>
    </row>
    <row r="80" ht="18.75" customHeight="1">
      <c r="C80" s="1266" t="s">
        <v>535</v>
      </c>
      <c r="D80" s="1267">
        <v>2.9</v>
      </c>
      <c r="E80" s="1267">
        <v>0.6</v>
      </c>
      <c r="F80" s="1265">
        <f t="shared" si="1"/>
        <v>1.905</v>
      </c>
      <c r="G80" s="1265">
        <f t="shared" si="2"/>
        <v>2.195</v>
      </c>
      <c r="H80" s="1278">
        <v>0.36</v>
      </c>
      <c r="I80" s="1290">
        <v>0.492</v>
      </c>
      <c r="J80" s="1290">
        <v>0.135</v>
      </c>
      <c r="K80" s="1290">
        <v>0.171</v>
      </c>
      <c r="L80" s="1290">
        <v>0.278</v>
      </c>
      <c r="M80" s="1290">
        <v>0.43</v>
      </c>
      <c r="N80" s="1290">
        <v>0.492</v>
      </c>
      <c r="P80" s="1266" t="str">
        <f>IF(L80&lt;=0.47,'(T) General Tables'!$A$11,'(T) General Tables'!$A$12)</f>
        <v>Yes</v>
      </c>
      <c r="Q80" s="1267" t="str">
        <f>IF(H80&lt;=0.6,'(T) General Tables'!$A$11,'(T) General Tables'!$A$12)</f>
        <v>Yes</v>
      </c>
      <c r="R80" s="1268" t="str">
        <f>IF(AND(P80='(T) General Tables'!$A$11,Q80='(T) General Tables'!$A$11),'(T) General Tables'!$A$11,'(T) General Tables'!$A$12)</f>
        <v>Yes</v>
      </c>
    </row>
    <row r="81" ht="18.75" customHeight="1">
      <c r="C81" s="1266" t="s">
        <v>536</v>
      </c>
      <c r="D81" s="1267">
        <v>2.0</v>
      </c>
      <c r="E81" s="1267">
        <v>0.4</v>
      </c>
      <c r="F81" s="1265">
        <f t="shared" si="1"/>
        <v>1.3</v>
      </c>
      <c r="G81" s="1265">
        <f t="shared" si="2"/>
        <v>1.5</v>
      </c>
      <c r="H81" s="1278">
        <v>0.48</v>
      </c>
      <c r="I81" s="1290">
        <v>1.45</v>
      </c>
      <c r="J81" s="1290">
        <v>0.496</v>
      </c>
      <c r="K81" s="1290">
        <v>0.633</v>
      </c>
      <c r="L81" s="1290">
        <v>1.08</v>
      </c>
      <c r="M81" s="1290">
        <v>1.39</v>
      </c>
      <c r="N81" s="1290">
        <v>1.45</v>
      </c>
      <c r="P81" s="1266" t="str">
        <f>IF(L81&lt;=0.47,'(T) General Tables'!$A$11,'(T) General Tables'!$A$12)</f>
        <v>No</v>
      </c>
      <c r="Q81" s="1267" t="str">
        <f>IF(H81&lt;=0.6,'(T) General Tables'!$A$11,'(T) General Tables'!$A$12)</f>
        <v>Yes</v>
      </c>
      <c r="R81" s="1268" t="str">
        <f>IF(AND(P81='(T) General Tables'!$A$11,Q81='(T) General Tables'!$A$11),'(T) General Tables'!$A$11,'(T) General Tables'!$A$12)</f>
        <v>No</v>
      </c>
    </row>
    <row r="82" ht="18.75" customHeight="1">
      <c r="C82" s="1266" t="s">
        <v>552</v>
      </c>
      <c r="D82" s="1267">
        <v>1.8</v>
      </c>
      <c r="E82" s="1267">
        <v>0.4</v>
      </c>
      <c r="F82" s="1265">
        <f t="shared" si="1"/>
        <v>1.21</v>
      </c>
      <c r="G82" s="1265">
        <f t="shared" si="2"/>
        <v>1.39</v>
      </c>
      <c r="H82" s="1278">
        <v>0.61</v>
      </c>
      <c r="I82" s="1290">
        <v>2.52</v>
      </c>
      <c r="J82" s="1290">
        <v>1.05</v>
      </c>
      <c r="K82" s="1290">
        <v>1.28</v>
      </c>
      <c r="L82" s="1290">
        <v>2.03</v>
      </c>
      <c r="M82" s="1290">
        <v>2.45</v>
      </c>
      <c r="N82" s="1290">
        <v>2.52</v>
      </c>
      <c r="P82" s="1266" t="str">
        <f>IF(L82&lt;=0.47,'(T) General Tables'!$A$11,'(T) General Tables'!$A$12)</f>
        <v>No</v>
      </c>
      <c r="Q82" s="1267" t="str">
        <f>IF(H82&lt;=0.6,'(T) General Tables'!$A$11,'(T) General Tables'!$A$12)</f>
        <v>No</v>
      </c>
      <c r="R82" s="1268" t="str">
        <f>IF(AND(P82='(T) General Tables'!$A$11,Q82='(T) General Tables'!$A$11),'(T) General Tables'!$A$11,'(T) General Tables'!$A$12)</f>
        <v>No</v>
      </c>
    </row>
    <row r="83" ht="18.75" customHeight="1">
      <c r="C83" s="1266" t="s">
        <v>553</v>
      </c>
      <c r="D83" s="1267">
        <v>3.0</v>
      </c>
      <c r="E83" s="1267">
        <v>0.1</v>
      </c>
      <c r="F83" s="1265">
        <f t="shared" si="1"/>
        <v>1.45</v>
      </c>
      <c r="G83" s="1265">
        <f t="shared" si="2"/>
        <v>1.75</v>
      </c>
      <c r="H83" s="1278">
        <v>0.31</v>
      </c>
      <c r="I83" s="1290">
        <v>0.225</v>
      </c>
      <c r="J83" s="1290">
        <v>0.0475</v>
      </c>
      <c r="K83" s="1290">
        <v>0.0605</v>
      </c>
      <c r="L83" s="1290">
        <v>0.111</v>
      </c>
      <c r="M83" s="1290">
        <v>0.188</v>
      </c>
      <c r="N83" s="1290">
        <v>0.225</v>
      </c>
      <c r="P83" s="1266" t="str">
        <f>IF(L83&lt;=0.47,'(T) General Tables'!$A$11,'(T) General Tables'!$A$12)</f>
        <v>Yes</v>
      </c>
      <c r="Q83" s="1267" t="str">
        <f>IF(H83&lt;=0.6,'(T) General Tables'!$A$11,'(T) General Tables'!$A$12)</f>
        <v>Yes</v>
      </c>
      <c r="R83" s="1268" t="str">
        <f>IF(AND(P83='(T) General Tables'!$A$11,Q83='(T) General Tables'!$A$11),'(T) General Tables'!$A$11,'(T) General Tables'!$A$12)</f>
        <v>Yes</v>
      </c>
    </row>
    <row r="84" ht="18.75" customHeight="1">
      <c r="C84" s="1266" t="s">
        <v>554</v>
      </c>
      <c r="D84" s="1267">
        <v>7.2</v>
      </c>
      <c r="E84" s="1267">
        <v>0.1</v>
      </c>
      <c r="F84" s="1265">
        <f t="shared" si="1"/>
        <v>3.34</v>
      </c>
      <c r="G84" s="1265">
        <f t="shared" si="2"/>
        <v>4.06</v>
      </c>
      <c r="H84" s="1278">
        <v>0.32</v>
      </c>
      <c r="I84" s="1290">
        <v>0.275</v>
      </c>
      <c r="J84" s="1290">
        <v>0.0634</v>
      </c>
      <c r="K84" s="1290">
        <v>0.082</v>
      </c>
      <c r="L84" s="1290">
        <v>0.135</v>
      </c>
      <c r="M84" s="1290">
        <v>0.23</v>
      </c>
      <c r="N84" s="1290">
        <v>0.275</v>
      </c>
      <c r="P84" s="1266" t="str">
        <f>IF(L84&lt;=0.47,'(T) General Tables'!$A$11,'(T) General Tables'!$A$12)</f>
        <v>Yes</v>
      </c>
      <c r="Q84" s="1267" t="str">
        <f>IF(H84&lt;=0.6,'(T) General Tables'!$A$11,'(T) General Tables'!$A$12)</f>
        <v>Yes</v>
      </c>
      <c r="R84" s="1268" t="str">
        <f>IF(AND(P84='(T) General Tables'!$A$11,Q84='(T) General Tables'!$A$11),'(T) General Tables'!$A$11,'(T) General Tables'!$A$12)</f>
        <v>Yes</v>
      </c>
    </row>
    <row r="85" ht="18.75" customHeight="1">
      <c r="C85" s="1266" t="s">
        <v>555</v>
      </c>
      <c r="D85" s="1267">
        <v>3.5</v>
      </c>
      <c r="E85" s="1267">
        <v>0.1</v>
      </c>
      <c r="F85" s="1265">
        <f t="shared" si="1"/>
        <v>1.675</v>
      </c>
      <c r="G85" s="1265">
        <f t="shared" si="2"/>
        <v>2.025</v>
      </c>
      <c r="H85" s="1278">
        <v>0.39</v>
      </c>
      <c r="I85" s="1290">
        <v>0.264</v>
      </c>
      <c r="J85" s="1290">
        <v>0.0618</v>
      </c>
      <c r="K85" s="1290">
        <v>0.0787</v>
      </c>
      <c r="L85" s="1290">
        <v>0.132</v>
      </c>
      <c r="M85" s="1290">
        <v>0.222</v>
      </c>
      <c r="N85" s="1290">
        <v>0.264</v>
      </c>
      <c r="P85" s="1266" t="str">
        <f>IF(L85&lt;=0.47,'(T) General Tables'!$A$11,'(T) General Tables'!$A$12)</f>
        <v>Yes</v>
      </c>
      <c r="Q85" s="1267" t="str">
        <f>IF(H85&lt;=0.6,'(T) General Tables'!$A$11,'(T) General Tables'!$A$12)</f>
        <v>Yes</v>
      </c>
      <c r="R85" s="1268" t="str">
        <f>IF(AND(P85='(T) General Tables'!$A$11,Q85='(T) General Tables'!$A$11),'(T) General Tables'!$A$11,'(T) General Tables'!$A$12)</f>
        <v>Yes</v>
      </c>
    </row>
    <row r="86" ht="18.75" customHeight="1">
      <c r="C86" s="1266" t="s">
        <v>537</v>
      </c>
      <c r="D86" s="1267">
        <v>1.8</v>
      </c>
      <c r="E86" s="1267">
        <v>0.4</v>
      </c>
      <c r="F86" s="1265">
        <f t="shared" si="1"/>
        <v>1.21</v>
      </c>
      <c r="G86" s="1265">
        <f t="shared" si="2"/>
        <v>1.39</v>
      </c>
      <c r="H86" s="1278">
        <v>0.72</v>
      </c>
      <c r="I86" s="1290">
        <v>2.2</v>
      </c>
      <c r="J86" s="1290">
        <v>0.833</v>
      </c>
      <c r="K86" s="1290">
        <v>1.02</v>
      </c>
      <c r="L86" s="1290">
        <v>1.68</v>
      </c>
      <c r="M86" s="1290">
        <v>2.11</v>
      </c>
      <c r="N86" s="1290">
        <v>2.2</v>
      </c>
      <c r="P86" s="1266" t="str">
        <f>IF(L86&lt;=0.47,'(T) General Tables'!$A$11,'(T) General Tables'!$A$12)</f>
        <v>No</v>
      </c>
      <c r="Q86" s="1267" t="str">
        <f>IF(H86&lt;=0.6,'(T) General Tables'!$A$11,'(T) General Tables'!$A$12)</f>
        <v>No</v>
      </c>
      <c r="R86" s="1268" t="str">
        <f>IF(AND(P86='(T) General Tables'!$A$11,Q86='(T) General Tables'!$A$11),'(T) General Tables'!$A$11,'(T) General Tables'!$A$12)</f>
        <v>No</v>
      </c>
    </row>
    <row r="87" ht="18.75" customHeight="1">
      <c r="C87" s="1266" t="s">
        <v>538</v>
      </c>
      <c r="D87" s="1267">
        <v>1.8</v>
      </c>
      <c r="E87" s="1267">
        <v>0.4</v>
      </c>
      <c r="F87" s="1265">
        <f t="shared" si="1"/>
        <v>1.21</v>
      </c>
      <c r="G87" s="1265">
        <f t="shared" si="2"/>
        <v>1.39</v>
      </c>
      <c r="H87" s="1278">
        <v>0.48</v>
      </c>
      <c r="I87" s="1290">
        <v>1.25</v>
      </c>
      <c r="J87" s="1290">
        <v>0.455</v>
      </c>
      <c r="K87" s="1290">
        <v>0.559</v>
      </c>
      <c r="L87" s="1290">
        <v>0.9</v>
      </c>
      <c r="M87" s="1290">
        <v>1.2</v>
      </c>
      <c r="N87" s="1290">
        <v>1.25</v>
      </c>
      <c r="P87" s="1266" t="str">
        <f>IF(L87&lt;=0.47,'(T) General Tables'!$A$11,'(T) General Tables'!$A$12)</f>
        <v>No</v>
      </c>
      <c r="Q87" s="1267" t="str">
        <f>IF(H87&lt;=0.6,'(T) General Tables'!$A$11,'(T) General Tables'!$A$12)</f>
        <v>Yes</v>
      </c>
      <c r="R87" s="1268" t="str">
        <f>IF(AND(P87='(T) General Tables'!$A$11,Q87='(T) General Tables'!$A$11),'(T) General Tables'!$A$11,'(T) General Tables'!$A$12)</f>
        <v>No</v>
      </c>
    </row>
    <row r="88" ht="18.75" customHeight="1">
      <c r="C88" s="1266" t="s">
        <v>539</v>
      </c>
      <c r="D88" s="1267">
        <v>1.1</v>
      </c>
      <c r="E88" s="1267">
        <v>0.2</v>
      </c>
      <c r="F88" s="1265">
        <f t="shared" si="1"/>
        <v>0.695</v>
      </c>
      <c r="G88" s="1265">
        <f t="shared" si="2"/>
        <v>1</v>
      </c>
      <c r="H88" s="1278">
        <v>0.42</v>
      </c>
      <c r="I88" s="1290">
        <v>1.85</v>
      </c>
      <c r="J88" s="1290">
        <v>0.74</v>
      </c>
      <c r="K88" s="1290">
        <v>0.907</v>
      </c>
      <c r="L88" s="1290">
        <v>1.44</v>
      </c>
      <c r="M88" s="1290">
        <v>1.81</v>
      </c>
      <c r="N88" s="1290">
        <v>1.85</v>
      </c>
      <c r="P88" s="1266" t="str">
        <f>IF(L88&lt;=0.47,'(T) General Tables'!$A$11,'(T) General Tables'!$A$12)</f>
        <v>No</v>
      </c>
      <c r="Q88" s="1267" t="str">
        <f>IF(H88&lt;=0.6,'(T) General Tables'!$A$11,'(T) General Tables'!$A$12)</f>
        <v>Yes</v>
      </c>
      <c r="R88" s="1268" t="str">
        <f>IF(AND(P88='(T) General Tables'!$A$11,Q88='(T) General Tables'!$A$11),'(T) General Tables'!$A$11,'(T) General Tables'!$A$12)</f>
        <v>No</v>
      </c>
    </row>
    <row r="89" ht="18.75" customHeight="1">
      <c r="C89" s="1266" t="s">
        <v>540</v>
      </c>
      <c r="D89" s="1267">
        <v>3.5</v>
      </c>
      <c r="E89" s="1267">
        <v>0.2</v>
      </c>
      <c r="F89" s="1265">
        <f t="shared" si="1"/>
        <v>1.775</v>
      </c>
      <c r="G89" s="1265">
        <f t="shared" si="2"/>
        <v>2.125</v>
      </c>
      <c r="H89" s="1278">
        <v>0.4</v>
      </c>
      <c r="I89" s="1290">
        <v>0.236</v>
      </c>
      <c r="J89" s="1290">
        <v>0.0516</v>
      </c>
      <c r="K89" s="1290">
        <v>0.0645</v>
      </c>
      <c r="L89" s="1290">
        <v>0.118</v>
      </c>
      <c r="M89" s="1290">
        <v>0.197</v>
      </c>
      <c r="N89" s="1290">
        <v>0.236</v>
      </c>
      <c r="P89" s="1266" t="str">
        <f>IF(L89&lt;=0.47,'(T) General Tables'!$A$11,'(T) General Tables'!$A$12)</f>
        <v>Yes</v>
      </c>
      <c r="Q89" s="1267" t="str">
        <f>IF(H89&lt;=0.6,'(T) General Tables'!$A$11,'(T) General Tables'!$A$12)</f>
        <v>Yes</v>
      </c>
      <c r="R89" s="1268" t="str">
        <f>IF(AND(P89='(T) General Tables'!$A$11,Q89='(T) General Tables'!$A$11),'(T) General Tables'!$A$11,'(T) General Tables'!$A$12)</f>
        <v>Yes</v>
      </c>
    </row>
    <row r="90" ht="18.75" customHeight="1">
      <c r="C90" s="1266" t="s">
        <v>541</v>
      </c>
      <c r="D90" s="1267">
        <v>2.8</v>
      </c>
      <c r="E90" s="1267">
        <v>0.7</v>
      </c>
      <c r="F90" s="1265">
        <f t="shared" si="1"/>
        <v>1.96</v>
      </c>
      <c r="G90" s="1265">
        <f t="shared" si="2"/>
        <v>2.24</v>
      </c>
      <c r="H90" s="1278">
        <v>0.5</v>
      </c>
      <c r="I90" s="1290">
        <v>0.859</v>
      </c>
      <c r="J90" s="1290">
        <v>0.339</v>
      </c>
      <c r="K90" s="1290">
        <v>0.439</v>
      </c>
      <c r="L90" s="1290">
        <v>0.598</v>
      </c>
      <c r="M90" s="1290">
        <v>0.807</v>
      </c>
      <c r="N90" s="1290">
        <v>0.859</v>
      </c>
      <c r="P90" s="1266" t="str">
        <f>IF(L90&lt;=0.47,'(T) General Tables'!$A$11,'(T) General Tables'!$A$12)</f>
        <v>No</v>
      </c>
      <c r="Q90" s="1267" t="str">
        <f>IF(H90&lt;=0.6,'(T) General Tables'!$A$11,'(T) General Tables'!$A$12)</f>
        <v>Yes</v>
      </c>
      <c r="R90" s="1268" t="str">
        <f>IF(AND(P90='(T) General Tables'!$A$11,Q90='(T) General Tables'!$A$11),'(T) General Tables'!$A$11,'(T) General Tables'!$A$12)</f>
        <v>No</v>
      </c>
    </row>
    <row r="91" ht="18.75" customHeight="1">
      <c r="C91" s="1266" t="s">
        <v>542</v>
      </c>
      <c r="D91" s="1267">
        <v>1.3</v>
      </c>
      <c r="E91" s="1267">
        <v>0.3</v>
      </c>
      <c r="F91" s="1265">
        <f t="shared" si="1"/>
        <v>0.885</v>
      </c>
      <c r="G91" s="1265">
        <f t="shared" si="2"/>
        <v>1.015</v>
      </c>
      <c r="H91" s="1278">
        <v>0.48</v>
      </c>
      <c r="I91" s="1290">
        <v>2.21</v>
      </c>
      <c r="J91" s="1290">
        <v>0.873</v>
      </c>
      <c r="K91" s="1290">
        <v>1.07</v>
      </c>
      <c r="L91" s="1290">
        <v>1.78</v>
      </c>
      <c r="M91" s="1290">
        <v>2.17</v>
      </c>
      <c r="N91" s="1290">
        <v>2.21</v>
      </c>
      <c r="P91" s="1266" t="str">
        <f>IF(L91&lt;=0.47,'(T) General Tables'!$A$11,'(T) General Tables'!$A$12)</f>
        <v>No</v>
      </c>
      <c r="Q91" s="1267" t="str">
        <f>IF(H91&lt;=0.6,'(T) General Tables'!$A$11,'(T) General Tables'!$A$12)</f>
        <v>Yes</v>
      </c>
      <c r="R91" s="1268" t="str">
        <f>IF(AND(P91='(T) General Tables'!$A$11,Q91='(T) General Tables'!$A$11),'(T) General Tables'!$A$11,'(T) General Tables'!$A$12)</f>
        <v>No</v>
      </c>
    </row>
    <row r="92" ht="18.75" customHeight="1">
      <c r="C92" s="1266" t="s">
        <v>543</v>
      </c>
      <c r="D92" s="1267">
        <v>2.8</v>
      </c>
      <c r="E92" s="1267">
        <v>0.7</v>
      </c>
      <c r="F92" s="1265">
        <f t="shared" si="1"/>
        <v>1.96</v>
      </c>
      <c r="G92" s="1265">
        <f t="shared" si="2"/>
        <v>2.24</v>
      </c>
      <c r="H92" s="1278">
        <v>0.5</v>
      </c>
      <c r="I92" s="1290">
        <v>0.963</v>
      </c>
      <c r="J92" s="1290">
        <v>0.334</v>
      </c>
      <c r="K92" s="1290">
        <v>0.415</v>
      </c>
      <c r="L92" s="1290">
        <v>0.659</v>
      </c>
      <c r="M92" s="1290">
        <v>0.903</v>
      </c>
      <c r="N92" s="1290">
        <v>0.963</v>
      </c>
      <c r="P92" s="1266" t="str">
        <f>IF(L92&lt;=0.47,'(T) General Tables'!$A$11,'(T) General Tables'!$A$12)</f>
        <v>No</v>
      </c>
      <c r="Q92" s="1267" t="str">
        <f>IF(H92&lt;=0.6,'(T) General Tables'!$A$11,'(T) General Tables'!$A$12)</f>
        <v>Yes</v>
      </c>
      <c r="R92" s="1268" t="str">
        <f>IF(AND(P92='(T) General Tables'!$A$11,Q92='(T) General Tables'!$A$11),'(T) General Tables'!$A$11,'(T) General Tables'!$A$12)</f>
        <v>No</v>
      </c>
    </row>
    <row r="93" ht="18.75" customHeight="1">
      <c r="C93" s="1266" t="s">
        <v>544</v>
      </c>
      <c r="D93" s="1267">
        <v>7.9</v>
      </c>
      <c r="E93" s="1267">
        <v>0.8</v>
      </c>
      <c r="F93" s="1265">
        <f t="shared" si="1"/>
        <v>4.355</v>
      </c>
      <c r="G93" s="1265">
        <f t="shared" si="2"/>
        <v>5.145</v>
      </c>
      <c r="H93" s="1278">
        <v>0.36</v>
      </c>
      <c r="I93" s="1290">
        <v>0.427</v>
      </c>
      <c r="J93" s="1290">
        <v>0.0828</v>
      </c>
      <c r="K93" s="1290">
        <v>0.113</v>
      </c>
      <c r="L93" s="1290">
        <v>0.217</v>
      </c>
      <c r="M93" s="1290">
        <v>0.361</v>
      </c>
      <c r="N93" s="1290">
        <v>0.427</v>
      </c>
      <c r="P93" s="1266" t="str">
        <f>IF(L93&lt;=0.47,'(T) General Tables'!$A$11,'(T) General Tables'!$A$12)</f>
        <v>Yes</v>
      </c>
      <c r="Q93" s="1267" t="str">
        <f>IF(H93&lt;=0.6,'(T) General Tables'!$A$11,'(T) General Tables'!$A$12)</f>
        <v>Yes</v>
      </c>
      <c r="R93" s="1268" t="str">
        <f>IF(AND(P93='(T) General Tables'!$A$11,Q93='(T) General Tables'!$A$11),'(T) General Tables'!$A$11,'(T) General Tables'!$A$12)</f>
        <v>Yes</v>
      </c>
    </row>
    <row r="94" ht="18.75" customHeight="1">
      <c r="C94" s="1266" t="s">
        <v>545</v>
      </c>
      <c r="D94" s="1267">
        <v>1.1</v>
      </c>
      <c r="E94" s="1267">
        <v>0.4</v>
      </c>
      <c r="F94" s="1265">
        <f t="shared" si="1"/>
        <v>0.895</v>
      </c>
      <c r="G94" s="1265">
        <f t="shared" si="2"/>
        <v>1.005</v>
      </c>
      <c r="H94" s="1278">
        <v>0.34</v>
      </c>
      <c r="I94" s="1290">
        <v>1.97</v>
      </c>
      <c r="J94" s="1290">
        <v>0.807</v>
      </c>
      <c r="K94" s="1290">
        <v>1.0</v>
      </c>
      <c r="L94" s="1290">
        <v>1.62</v>
      </c>
      <c r="M94" s="1290">
        <v>1.93</v>
      </c>
      <c r="N94" s="1290">
        <v>1.97</v>
      </c>
      <c r="P94" s="1266" t="str">
        <f>IF(L94&lt;=0.47,'(T) General Tables'!$A$11,'(T) General Tables'!$A$12)</f>
        <v>No</v>
      </c>
      <c r="Q94" s="1267" t="str">
        <f>IF(H94&lt;=0.6,'(T) General Tables'!$A$11,'(T) General Tables'!$A$12)</f>
        <v>Yes</v>
      </c>
      <c r="R94" s="1268" t="str">
        <f>IF(AND(P94='(T) General Tables'!$A$11,Q94='(T) General Tables'!$A$11),'(T) General Tables'!$A$11,'(T) General Tables'!$A$12)</f>
        <v>No</v>
      </c>
    </row>
    <row r="95" ht="18.75" customHeight="1">
      <c r="C95" s="1266" t="s">
        <v>546</v>
      </c>
      <c r="D95" s="1267">
        <v>2.3</v>
      </c>
      <c r="E95" s="1267">
        <v>0.1</v>
      </c>
      <c r="F95" s="1265">
        <f t="shared" si="1"/>
        <v>1.135</v>
      </c>
      <c r="G95" s="1265">
        <f t="shared" si="2"/>
        <v>1.365</v>
      </c>
      <c r="H95" s="1278">
        <v>0.4</v>
      </c>
      <c r="I95" s="1290">
        <v>0.267</v>
      </c>
      <c r="J95" s="1290">
        <v>0.0753</v>
      </c>
      <c r="K95" s="1290">
        <v>0.103</v>
      </c>
      <c r="L95" s="1290">
        <v>0.137</v>
      </c>
      <c r="M95" s="1290">
        <v>0.226</v>
      </c>
      <c r="N95" s="1290">
        <v>0.267</v>
      </c>
      <c r="P95" s="1266" t="str">
        <f>IF(L95&lt;=0.47,'(T) General Tables'!$A$11,'(T) General Tables'!$A$12)</f>
        <v>Yes</v>
      </c>
      <c r="Q95" s="1267" t="str">
        <f>IF(H95&lt;=0.6,'(T) General Tables'!$A$11,'(T) General Tables'!$A$12)</f>
        <v>Yes</v>
      </c>
      <c r="R95" s="1268" t="str">
        <f>IF(AND(P95='(T) General Tables'!$A$11,Q95='(T) General Tables'!$A$11),'(T) General Tables'!$A$11,'(T) General Tables'!$A$12)</f>
        <v>Yes</v>
      </c>
    </row>
    <row r="96" ht="18.75" customHeight="1">
      <c r="C96" s="1266" t="s">
        <v>547</v>
      </c>
      <c r="D96" s="1267">
        <v>5.4</v>
      </c>
      <c r="E96" s="1267">
        <v>0.6</v>
      </c>
      <c r="F96" s="1265">
        <f t="shared" si="1"/>
        <v>3.03</v>
      </c>
      <c r="G96" s="1265">
        <f t="shared" si="2"/>
        <v>3.57</v>
      </c>
      <c r="H96" s="1278">
        <v>0.36</v>
      </c>
      <c r="I96" s="1290">
        <v>0.406</v>
      </c>
      <c r="J96" s="1290">
        <v>0.08</v>
      </c>
      <c r="K96" s="1290">
        <v>0.107</v>
      </c>
      <c r="L96" s="1290">
        <v>0.205</v>
      </c>
      <c r="M96" s="1290">
        <v>0.342</v>
      </c>
      <c r="N96" s="1290">
        <v>0.406</v>
      </c>
      <c r="P96" s="1266" t="str">
        <f>IF(L96&lt;=0.47,'(T) General Tables'!$A$11,'(T) General Tables'!$A$12)</f>
        <v>Yes</v>
      </c>
      <c r="Q96" s="1267" t="str">
        <f>IF(H96&lt;=0.6,'(T) General Tables'!$A$11,'(T) General Tables'!$A$12)</f>
        <v>Yes</v>
      </c>
      <c r="R96" s="1268" t="str">
        <f>IF(AND(P96='(T) General Tables'!$A$11,Q96='(T) General Tables'!$A$11),'(T) General Tables'!$A$11,'(T) General Tables'!$A$12)</f>
        <v>Yes</v>
      </c>
    </row>
    <row r="97" ht="18.75" customHeight="1">
      <c r="C97" s="1266" t="s">
        <v>548</v>
      </c>
      <c r="D97" s="1267">
        <v>1.1</v>
      </c>
      <c r="E97" s="1267">
        <v>0.4</v>
      </c>
      <c r="F97" s="1265">
        <f t="shared" si="1"/>
        <v>0.895</v>
      </c>
      <c r="G97" s="1265">
        <f t="shared" si="2"/>
        <v>1.005</v>
      </c>
      <c r="H97" s="1278">
        <v>0.68</v>
      </c>
      <c r="I97" s="1290">
        <v>2.25</v>
      </c>
      <c r="J97" s="1290">
        <v>0.903</v>
      </c>
      <c r="K97" s="1290">
        <v>1.16</v>
      </c>
      <c r="L97" s="1290">
        <v>1.89</v>
      </c>
      <c r="M97" s="1290">
        <v>2.2</v>
      </c>
      <c r="N97" s="1290">
        <v>2.25</v>
      </c>
      <c r="P97" s="1266" t="str">
        <f>IF(L97&lt;=0.47,'(T) General Tables'!$A$11,'(T) General Tables'!$A$12)</f>
        <v>No</v>
      </c>
      <c r="Q97" s="1267" t="str">
        <f>IF(H97&lt;=0.6,'(T) General Tables'!$A$11,'(T) General Tables'!$A$12)</f>
        <v>No</v>
      </c>
      <c r="R97" s="1268" t="str">
        <f>IF(AND(P97='(T) General Tables'!$A$11,Q97='(T) General Tables'!$A$11),'(T) General Tables'!$A$11,'(T) General Tables'!$A$12)</f>
        <v>No</v>
      </c>
    </row>
    <row r="98" ht="18.75" customHeight="1">
      <c r="C98" s="1266" t="s">
        <v>549</v>
      </c>
      <c r="D98" s="1267">
        <v>4.1</v>
      </c>
      <c r="E98" s="1267">
        <v>0.1</v>
      </c>
      <c r="F98" s="1265">
        <f t="shared" si="1"/>
        <v>1.945</v>
      </c>
      <c r="G98" s="1265">
        <f t="shared" si="2"/>
        <v>2.355</v>
      </c>
      <c r="H98" s="1278">
        <v>0.35</v>
      </c>
      <c r="I98" s="1290">
        <v>0.252</v>
      </c>
      <c r="J98" s="1290">
        <v>0.0594</v>
      </c>
      <c r="K98" s="1290">
        <v>0.076</v>
      </c>
      <c r="L98" s="1290">
        <v>0.125</v>
      </c>
      <c r="M98" s="1290">
        <v>0.21</v>
      </c>
      <c r="N98" s="1290">
        <v>0.251</v>
      </c>
      <c r="P98" s="1266" t="str">
        <f>IF(L98&lt;=0.47,'(T) General Tables'!$A$11,'(T) General Tables'!$A$12)</f>
        <v>Yes</v>
      </c>
      <c r="Q98" s="1267" t="str">
        <f>IF(H98&lt;=0.6,'(T) General Tables'!$A$11,'(T) General Tables'!$A$12)</f>
        <v>Yes</v>
      </c>
      <c r="R98" s="1268" t="str">
        <f>IF(AND(P98='(T) General Tables'!$A$11,Q98='(T) General Tables'!$A$11),'(T) General Tables'!$A$11,'(T) General Tables'!$A$12)</f>
        <v>Yes</v>
      </c>
    </row>
    <row r="99" ht="18.75" customHeight="1">
      <c r="C99" s="1266" t="s">
        <v>550</v>
      </c>
      <c r="D99" s="1267">
        <v>1.0</v>
      </c>
      <c r="E99" s="1267">
        <v>0.4</v>
      </c>
      <c r="F99" s="1265">
        <f t="shared" si="1"/>
        <v>0.85</v>
      </c>
      <c r="G99" s="1265">
        <f t="shared" si="2"/>
        <v>1</v>
      </c>
      <c r="H99" s="1278">
        <v>0.68</v>
      </c>
      <c r="I99" s="1290">
        <v>2.3</v>
      </c>
      <c r="J99" s="1290">
        <v>0.936</v>
      </c>
      <c r="K99" s="1290">
        <v>1.21</v>
      </c>
      <c r="L99" s="1290">
        <v>1.96</v>
      </c>
      <c r="M99" s="1290">
        <v>2.26</v>
      </c>
      <c r="N99" s="1290">
        <v>2.3</v>
      </c>
      <c r="P99" s="1266" t="str">
        <f>IF(L99&lt;=0.47,'(T) General Tables'!$A$11,'(T) General Tables'!$A$12)</f>
        <v>No</v>
      </c>
      <c r="Q99" s="1267" t="str">
        <f>IF(H99&lt;=0.6,'(T) General Tables'!$A$11,'(T) General Tables'!$A$12)</f>
        <v>No</v>
      </c>
      <c r="R99" s="1268" t="str">
        <f>IF(AND(P99='(T) General Tables'!$A$11,Q99='(T) General Tables'!$A$11),'(T) General Tables'!$A$11,'(T) General Tables'!$A$12)</f>
        <v>No</v>
      </c>
    </row>
    <row r="100" ht="18.75" customHeight="1">
      <c r="C100" s="1291"/>
      <c r="D100" s="1267"/>
      <c r="E100" s="1267"/>
      <c r="F100" s="1265"/>
      <c r="G100" s="1265">
        <f t="shared" si="2"/>
        <v>1</v>
      </c>
      <c r="H100" s="1278"/>
      <c r="I100" s="1290"/>
      <c r="J100" s="1290"/>
      <c r="K100" s="1290"/>
      <c r="L100" s="1290"/>
      <c r="M100" s="1290"/>
      <c r="N100" s="1290"/>
      <c r="P100" s="1266"/>
      <c r="Q100" s="1267"/>
      <c r="R100" s="1268"/>
    </row>
    <row r="101" ht="18.75" customHeight="1">
      <c r="C101" s="1266" t="s">
        <v>556</v>
      </c>
      <c r="D101" s="1267">
        <v>2.9</v>
      </c>
      <c r="E101" s="1267">
        <v>0.7</v>
      </c>
      <c r="F101" s="1265">
        <f t="shared" ref="F101:F120" si="3">0.45*D101+E101</f>
        <v>2.005</v>
      </c>
      <c r="G101" s="1265">
        <f t="shared" si="2"/>
        <v>2.295</v>
      </c>
      <c r="H101" s="1278">
        <v>0.47</v>
      </c>
      <c r="I101" s="1290">
        <v>1.14</v>
      </c>
      <c r="J101" s="1290">
        <v>0.416</v>
      </c>
      <c r="K101" s="1290">
        <v>0.513</v>
      </c>
      <c r="L101" s="1290">
        <v>0.806</v>
      </c>
      <c r="M101" s="1290">
        <v>1.08</v>
      </c>
      <c r="N101" s="1290">
        <v>1.14</v>
      </c>
      <c r="P101" s="1266" t="str">
        <f>IF(L101&lt;=0.47,'(T) General Tables'!$A$11,'(T) General Tables'!$A$12)</f>
        <v>No</v>
      </c>
      <c r="Q101" s="1267" t="str">
        <f>IF(H101&lt;=0.6,'(T) General Tables'!$A$11,'(T) General Tables'!$A$12)</f>
        <v>Yes</v>
      </c>
      <c r="R101" s="1268" t="str">
        <f>IF(AND(P101='(T) General Tables'!$A$11,Q101='(T) General Tables'!$A$11),'(T) General Tables'!$A$11,'(T) General Tables'!$A$12)</f>
        <v>No</v>
      </c>
    </row>
    <row r="102" ht="18.75" customHeight="1">
      <c r="C102" s="1266" t="s">
        <v>557</v>
      </c>
      <c r="D102" s="1267">
        <v>2.5</v>
      </c>
      <c r="E102" s="1267">
        <v>0.2</v>
      </c>
      <c r="F102" s="1265">
        <f t="shared" si="3"/>
        <v>1.325</v>
      </c>
      <c r="G102" s="1265">
        <f t="shared" si="2"/>
        <v>1.575</v>
      </c>
      <c r="H102" s="1278">
        <v>0.44</v>
      </c>
      <c r="I102" s="1290">
        <v>1.18</v>
      </c>
      <c r="J102" s="1290">
        <v>0.434</v>
      </c>
      <c r="K102" s="1290">
        <v>0.535</v>
      </c>
      <c r="L102" s="1290">
        <v>0.839</v>
      </c>
      <c r="M102" s="1290">
        <v>1.13</v>
      </c>
      <c r="N102" s="1290">
        <v>1.18</v>
      </c>
      <c r="P102" s="1266" t="str">
        <f>IF(L102&lt;=0.47,'(T) General Tables'!$A$11,'(T) General Tables'!$A$12)</f>
        <v>No</v>
      </c>
      <c r="Q102" s="1267" t="str">
        <f>IF(H102&lt;=0.6,'(T) General Tables'!$A$11,'(T) General Tables'!$A$12)</f>
        <v>Yes</v>
      </c>
      <c r="R102" s="1268" t="str">
        <f>IF(AND(P102='(T) General Tables'!$A$11,Q102='(T) General Tables'!$A$11),'(T) General Tables'!$A$11,'(T) General Tables'!$A$12)</f>
        <v>No</v>
      </c>
    </row>
    <row r="103" ht="18.75" customHeight="1">
      <c r="C103" s="1266" t="s">
        <v>558</v>
      </c>
      <c r="D103" s="1267">
        <v>2.4</v>
      </c>
      <c r="E103" s="1267">
        <v>0.2</v>
      </c>
      <c r="F103" s="1265">
        <f t="shared" si="3"/>
        <v>1.28</v>
      </c>
      <c r="G103" s="1265">
        <f t="shared" si="2"/>
        <v>1.52</v>
      </c>
      <c r="H103" s="1278">
        <v>0.44</v>
      </c>
      <c r="I103" s="1290">
        <v>1.06</v>
      </c>
      <c r="J103" s="1290">
        <v>0.378</v>
      </c>
      <c r="K103" s="1290">
        <v>0.467</v>
      </c>
      <c r="L103" s="1290">
        <v>0.736</v>
      </c>
      <c r="M103" s="1290">
        <v>1.0</v>
      </c>
      <c r="N103" s="1290">
        <v>1.06</v>
      </c>
      <c r="P103" s="1266" t="str">
        <f>IF(L103&lt;=0.47,'(T) General Tables'!$A$11,'(T) General Tables'!$A$12)</f>
        <v>No</v>
      </c>
      <c r="Q103" s="1267" t="str">
        <f>IF(H103&lt;=0.6,'(T) General Tables'!$A$11,'(T) General Tables'!$A$12)</f>
        <v>Yes</v>
      </c>
      <c r="R103" s="1268" t="str">
        <f>IF(AND(P103='(T) General Tables'!$A$11,Q103='(T) General Tables'!$A$11),'(T) General Tables'!$A$11,'(T) General Tables'!$A$12)</f>
        <v>No</v>
      </c>
    </row>
    <row r="104" ht="18.75" customHeight="1">
      <c r="C104" s="1266" t="s">
        <v>559</v>
      </c>
      <c r="D104" s="1267">
        <v>1.3</v>
      </c>
      <c r="E104" s="1267">
        <v>0.2</v>
      </c>
      <c r="F104" s="1265">
        <f t="shared" si="3"/>
        <v>0.785</v>
      </c>
      <c r="G104" s="1265">
        <f t="shared" si="2"/>
        <v>1</v>
      </c>
      <c r="H104" s="1278">
        <v>0.46</v>
      </c>
      <c r="I104" s="1290">
        <v>1.34</v>
      </c>
      <c r="J104" s="1290">
        <v>0.504</v>
      </c>
      <c r="K104" s="1290">
        <v>0.618</v>
      </c>
      <c r="L104" s="1290">
        <v>0.971</v>
      </c>
      <c r="M104" s="1290">
        <v>1.29</v>
      </c>
      <c r="N104" s="1290">
        <v>1.34</v>
      </c>
      <c r="P104" s="1266" t="str">
        <f>IF(L104&lt;=0.47,'(T) General Tables'!$A$11,'(T) General Tables'!$A$12)</f>
        <v>No</v>
      </c>
      <c r="Q104" s="1267" t="str">
        <f>IF(H104&lt;=0.6,'(T) General Tables'!$A$11,'(T) General Tables'!$A$12)</f>
        <v>Yes</v>
      </c>
      <c r="R104" s="1268" t="str">
        <f>IF(AND(P104='(T) General Tables'!$A$11,Q104='(T) General Tables'!$A$11),'(T) General Tables'!$A$11,'(T) General Tables'!$A$12)</f>
        <v>No</v>
      </c>
    </row>
    <row r="105" ht="18.75" customHeight="1">
      <c r="C105" s="1266" t="s">
        <v>560</v>
      </c>
      <c r="D105" s="1267">
        <v>2.4</v>
      </c>
      <c r="E105" s="1267">
        <v>0.2</v>
      </c>
      <c r="F105" s="1265">
        <f t="shared" si="3"/>
        <v>1.28</v>
      </c>
      <c r="G105" s="1265">
        <f t="shared" si="2"/>
        <v>1.52</v>
      </c>
      <c r="H105" s="1278">
        <v>0.44</v>
      </c>
      <c r="I105" s="1290">
        <v>1.15</v>
      </c>
      <c r="J105" s="1290">
        <v>0.419</v>
      </c>
      <c r="K105" s="1290">
        <v>0.517</v>
      </c>
      <c r="L105" s="1290">
        <v>0.812</v>
      </c>
      <c r="M105" s="1290">
        <v>1.09</v>
      </c>
      <c r="N105" s="1290">
        <v>1.15</v>
      </c>
      <c r="P105" s="1266" t="str">
        <f>IF(L105&lt;=0.47,'(T) General Tables'!$A$11,'(T) General Tables'!$A$12)</f>
        <v>No</v>
      </c>
      <c r="Q105" s="1267" t="str">
        <f>IF(H105&lt;=0.6,'(T) General Tables'!$A$11,'(T) General Tables'!$A$12)</f>
        <v>Yes</v>
      </c>
      <c r="R105" s="1268" t="str">
        <f>IF(AND(P105='(T) General Tables'!$A$11,Q105='(T) General Tables'!$A$11),'(T) General Tables'!$A$11,'(T) General Tables'!$A$12)</f>
        <v>No</v>
      </c>
    </row>
    <row r="106" ht="18.75" customHeight="1">
      <c r="C106" s="1266" t="s">
        <v>561</v>
      </c>
      <c r="D106" s="1267">
        <v>2.3</v>
      </c>
      <c r="E106" s="1267">
        <v>0.2</v>
      </c>
      <c r="F106" s="1265">
        <f t="shared" si="3"/>
        <v>1.235</v>
      </c>
      <c r="G106" s="1265">
        <f t="shared" si="2"/>
        <v>1.465</v>
      </c>
      <c r="H106" s="1278">
        <v>0.44</v>
      </c>
      <c r="I106" s="1290">
        <v>1.18</v>
      </c>
      <c r="J106" s="1290">
        <v>0.433</v>
      </c>
      <c r="K106" s="1290">
        <v>0.533</v>
      </c>
      <c r="L106" s="1290">
        <v>0.837</v>
      </c>
      <c r="M106" s="1290">
        <v>1.12</v>
      </c>
      <c r="N106" s="1290">
        <v>1.18</v>
      </c>
      <c r="P106" s="1266" t="str">
        <f>IF(L106&lt;=0.47,'(T) General Tables'!$A$11,'(T) General Tables'!$A$12)</f>
        <v>No</v>
      </c>
      <c r="Q106" s="1267" t="str">
        <f>IF(H106&lt;=0.6,'(T) General Tables'!$A$11,'(T) General Tables'!$A$12)</f>
        <v>Yes</v>
      </c>
      <c r="R106" s="1268" t="str">
        <f>IF(AND(P106='(T) General Tables'!$A$11,Q106='(T) General Tables'!$A$11),'(T) General Tables'!$A$11,'(T) General Tables'!$A$12)</f>
        <v>No</v>
      </c>
    </row>
    <row r="107" ht="18.75" customHeight="1">
      <c r="C107" s="1266" t="s">
        <v>562</v>
      </c>
      <c r="D107" s="1267">
        <v>3.0</v>
      </c>
      <c r="E107" s="1267">
        <v>0.3</v>
      </c>
      <c r="F107" s="1265">
        <f t="shared" si="3"/>
        <v>1.65</v>
      </c>
      <c r="G107" s="1265">
        <f t="shared" si="2"/>
        <v>1.95</v>
      </c>
      <c r="H107" s="1278">
        <v>0.45</v>
      </c>
      <c r="I107" s="1290">
        <v>1.17</v>
      </c>
      <c r="J107" s="1290">
        <v>0.429</v>
      </c>
      <c r="K107" s="1290">
        <v>0.529</v>
      </c>
      <c r="L107" s="1290">
        <v>0.831</v>
      </c>
      <c r="M107" s="1290">
        <v>1.11</v>
      </c>
      <c r="N107" s="1290">
        <v>1.17</v>
      </c>
      <c r="P107" s="1266" t="str">
        <f>IF(L107&lt;=0.47,'(T) General Tables'!$A$11,'(T) General Tables'!$A$12)</f>
        <v>No</v>
      </c>
      <c r="Q107" s="1267" t="str">
        <f>IF(H107&lt;=0.6,'(T) General Tables'!$A$11,'(T) General Tables'!$A$12)</f>
        <v>Yes</v>
      </c>
      <c r="R107" s="1268" t="str">
        <f>IF(AND(P107='(T) General Tables'!$A$11,Q107='(T) General Tables'!$A$11),'(T) General Tables'!$A$11,'(T) General Tables'!$A$12)</f>
        <v>No</v>
      </c>
    </row>
    <row r="108" ht="18.75" customHeight="1">
      <c r="C108" s="1266" t="s">
        <v>563</v>
      </c>
      <c r="D108" s="1267">
        <v>1.5</v>
      </c>
      <c r="E108" s="1267">
        <v>0.2</v>
      </c>
      <c r="F108" s="1265">
        <f t="shared" si="3"/>
        <v>0.875</v>
      </c>
      <c r="G108" s="1265">
        <f t="shared" si="2"/>
        <v>1.025</v>
      </c>
      <c r="H108" s="1278">
        <v>0.45</v>
      </c>
      <c r="I108" s="1290">
        <v>1.29</v>
      </c>
      <c r="J108" s="1290">
        <v>0.479</v>
      </c>
      <c r="K108" s="1290">
        <v>0.589</v>
      </c>
      <c r="L108" s="1290">
        <v>0.924</v>
      </c>
      <c r="M108" s="1290">
        <v>1.23</v>
      </c>
      <c r="N108" s="1290">
        <v>1.29</v>
      </c>
      <c r="P108" s="1266" t="str">
        <f>IF(L108&lt;=0.47,'(T) General Tables'!$A$11,'(T) General Tables'!$A$12)</f>
        <v>No</v>
      </c>
      <c r="Q108" s="1267" t="str">
        <f>IF(H108&lt;=0.6,'(T) General Tables'!$A$11,'(T) General Tables'!$A$12)</f>
        <v>Yes</v>
      </c>
      <c r="R108" s="1268" t="str">
        <f>IF(AND(P108='(T) General Tables'!$A$11,Q108='(T) General Tables'!$A$11),'(T) General Tables'!$A$11,'(T) General Tables'!$A$12)</f>
        <v>No</v>
      </c>
    </row>
    <row r="109" ht="18.75" customHeight="1">
      <c r="C109" s="1266" t="s">
        <v>564</v>
      </c>
      <c r="D109" s="1267">
        <v>2.4</v>
      </c>
      <c r="E109" s="1267">
        <v>0.3</v>
      </c>
      <c r="F109" s="1265">
        <f t="shared" si="3"/>
        <v>1.38</v>
      </c>
      <c r="G109" s="1265">
        <f t="shared" si="2"/>
        <v>1.62</v>
      </c>
      <c r="H109" s="1278">
        <v>0.33</v>
      </c>
      <c r="I109" s="1290">
        <v>1.17</v>
      </c>
      <c r="J109" s="1290">
        <v>0.427</v>
      </c>
      <c r="K109" s="1290">
        <v>0.525</v>
      </c>
      <c r="L109" s="1290">
        <v>0.824</v>
      </c>
      <c r="M109" s="1290">
        <v>1.11</v>
      </c>
      <c r="N109" s="1290">
        <v>1.17</v>
      </c>
      <c r="P109" s="1266" t="str">
        <f>IF(L109&lt;=0.47,'(T) General Tables'!$A$11,'(T) General Tables'!$A$12)</f>
        <v>No</v>
      </c>
      <c r="Q109" s="1267" t="str">
        <f>IF(H109&lt;=0.6,'(T) General Tables'!$A$11,'(T) General Tables'!$A$12)</f>
        <v>Yes</v>
      </c>
      <c r="R109" s="1268" t="str">
        <f>IF(AND(P109='(T) General Tables'!$A$11,Q109='(T) General Tables'!$A$11),'(T) General Tables'!$A$11,'(T) General Tables'!$A$12)</f>
        <v>No</v>
      </c>
    </row>
    <row r="110" ht="18.75" customHeight="1">
      <c r="C110" s="1266" t="s">
        <v>565</v>
      </c>
      <c r="D110" s="1267">
        <v>1.8</v>
      </c>
      <c r="E110" s="1267">
        <v>0.2</v>
      </c>
      <c r="F110" s="1265">
        <f t="shared" si="3"/>
        <v>1.01</v>
      </c>
      <c r="G110" s="1265">
        <f t="shared" si="2"/>
        <v>1.19</v>
      </c>
      <c r="H110" s="1278">
        <v>0.45</v>
      </c>
      <c r="I110" s="1290">
        <v>1.24</v>
      </c>
      <c r="J110" s="1290">
        <v>0.458</v>
      </c>
      <c r="K110" s="1290">
        <v>0.563</v>
      </c>
      <c r="L110" s="1290">
        <v>0.884</v>
      </c>
      <c r="M110" s="1290">
        <v>1.18</v>
      </c>
      <c r="N110" s="1290">
        <v>1.24</v>
      </c>
      <c r="P110" s="1266" t="str">
        <f>IF(L110&lt;=0.47,'(T) General Tables'!$A$11,'(T) General Tables'!$A$12)</f>
        <v>No</v>
      </c>
      <c r="Q110" s="1267" t="str">
        <f>IF(H110&lt;=0.6,'(T) General Tables'!$A$11,'(T) General Tables'!$A$12)</f>
        <v>Yes</v>
      </c>
      <c r="R110" s="1268" t="str">
        <f>IF(AND(P110='(T) General Tables'!$A$11,Q110='(T) General Tables'!$A$11),'(T) General Tables'!$A$11,'(T) General Tables'!$A$12)</f>
        <v>No</v>
      </c>
    </row>
    <row r="111" ht="18.75" customHeight="1">
      <c r="C111" s="1266" t="s">
        <v>566</v>
      </c>
      <c r="D111" s="1267">
        <v>1.9</v>
      </c>
      <c r="E111" s="1267">
        <v>0.3</v>
      </c>
      <c r="F111" s="1265">
        <f t="shared" si="3"/>
        <v>1.155</v>
      </c>
      <c r="G111" s="1265">
        <f t="shared" si="2"/>
        <v>1.345</v>
      </c>
      <c r="H111" s="1278">
        <v>0.45</v>
      </c>
      <c r="I111" s="1290">
        <v>1.26</v>
      </c>
      <c r="J111" s="1290">
        <v>0.466</v>
      </c>
      <c r="K111" s="1290">
        <v>0.573</v>
      </c>
      <c r="L111" s="1290">
        <v>0.899</v>
      </c>
      <c r="M111" s="1290">
        <v>1.2</v>
      </c>
      <c r="N111" s="1290">
        <v>1.26</v>
      </c>
      <c r="P111" s="1266" t="str">
        <f>IF(L111&lt;=0.47,'(T) General Tables'!$A$11,'(T) General Tables'!$A$12)</f>
        <v>No</v>
      </c>
      <c r="Q111" s="1267" t="str">
        <f>IF(H111&lt;=0.6,'(T) General Tables'!$A$11,'(T) General Tables'!$A$12)</f>
        <v>Yes</v>
      </c>
      <c r="R111" s="1268" t="str">
        <f>IF(AND(P111='(T) General Tables'!$A$11,Q111='(T) General Tables'!$A$11),'(T) General Tables'!$A$11,'(T) General Tables'!$A$12)</f>
        <v>No</v>
      </c>
    </row>
    <row r="112" ht="18.75" customHeight="1">
      <c r="C112" s="1266" t="s">
        <v>567</v>
      </c>
      <c r="D112" s="1267">
        <v>2.4</v>
      </c>
      <c r="E112" s="1267">
        <v>0.2</v>
      </c>
      <c r="F112" s="1265">
        <f t="shared" si="3"/>
        <v>1.28</v>
      </c>
      <c r="G112" s="1265">
        <f t="shared" si="2"/>
        <v>1.52</v>
      </c>
      <c r="H112" s="1278">
        <v>0.48</v>
      </c>
      <c r="I112" s="1290">
        <v>1.2</v>
      </c>
      <c r="J112" s="1290">
        <v>0.441</v>
      </c>
      <c r="K112" s="1290">
        <v>0.544</v>
      </c>
      <c r="L112" s="1290">
        <v>0.855</v>
      </c>
      <c r="M112" s="1290">
        <v>1.14</v>
      </c>
      <c r="N112" s="1290">
        <v>1.2</v>
      </c>
      <c r="P112" s="1266" t="str">
        <f>IF(L112&lt;=0.47,'(T) General Tables'!$A$11,'(T) General Tables'!$A$12)</f>
        <v>No</v>
      </c>
      <c r="Q112" s="1267" t="str">
        <f>IF(H112&lt;=0.6,'(T) General Tables'!$A$11,'(T) General Tables'!$A$12)</f>
        <v>Yes</v>
      </c>
      <c r="R112" s="1268" t="str">
        <f>IF(AND(P112='(T) General Tables'!$A$11,Q112='(T) General Tables'!$A$11),'(T) General Tables'!$A$11,'(T) General Tables'!$A$12)</f>
        <v>No</v>
      </c>
    </row>
    <row r="113" ht="18.75" customHeight="1">
      <c r="C113" s="1266" t="s">
        <v>568</v>
      </c>
      <c r="D113" s="1267">
        <v>2.2</v>
      </c>
      <c r="E113" s="1267">
        <v>0.1</v>
      </c>
      <c r="F113" s="1265">
        <f t="shared" si="3"/>
        <v>1.09</v>
      </c>
      <c r="G113" s="1265">
        <f t="shared" si="2"/>
        <v>1.31</v>
      </c>
      <c r="H113" s="1278">
        <v>0.4</v>
      </c>
      <c r="I113" s="1290">
        <v>0.273</v>
      </c>
      <c r="J113" s="1290">
        <v>0.0639</v>
      </c>
      <c r="K113" s="1290">
        <v>0.0807</v>
      </c>
      <c r="L113" s="1290">
        <v>0.138</v>
      </c>
      <c r="M113" s="1290">
        <v>0.23</v>
      </c>
      <c r="N113" s="1290">
        <v>0.273</v>
      </c>
      <c r="P113" s="1266" t="str">
        <f>IF(L113&lt;=0.47,'(T) General Tables'!$A$11,'(T) General Tables'!$A$12)</f>
        <v>Yes</v>
      </c>
      <c r="Q113" s="1267" t="str">
        <f>IF(H113&lt;=0.6,'(T) General Tables'!$A$11,'(T) General Tables'!$A$12)</f>
        <v>Yes</v>
      </c>
      <c r="R113" s="1268" t="str">
        <f>IF(AND(P113='(T) General Tables'!$A$11,Q113='(T) General Tables'!$A$11),'(T) General Tables'!$A$11,'(T) General Tables'!$A$12)</f>
        <v>Yes</v>
      </c>
    </row>
    <row r="114" ht="18.75" customHeight="1">
      <c r="C114" s="1017" t="s">
        <v>569</v>
      </c>
      <c r="D114" s="1267">
        <v>1.1</v>
      </c>
      <c r="E114" s="1267">
        <v>0.2</v>
      </c>
      <c r="F114" s="1265">
        <f t="shared" si="3"/>
        <v>0.695</v>
      </c>
      <c r="G114" s="1265">
        <f t="shared" si="2"/>
        <v>1</v>
      </c>
      <c r="H114" s="1278">
        <v>0.57</v>
      </c>
      <c r="I114" s="1282">
        <v>2.01</v>
      </c>
      <c r="J114" s="1283">
        <v>0.86</v>
      </c>
      <c r="K114" s="1283">
        <v>1.06</v>
      </c>
      <c r="L114" s="1283">
        <v>1.68</v>
      </c>
      <c r="M114" s="1283">
        <v>2.0</v>
      </c>
      <c r="N114" s="1284">
        <v>2.01</v>
      </c>
      <c r="P114" s="1266" t="str">
        <f>IF(L114&lt;=0.47,'(T) General Tables'!$A$11,'(T) General Tables'!$A$12)</f>
        <v>No</v>
      </c>
      <c r="Q114" s="1267" t="str">
        <f>IF(H114&lt;=0.6,'(T) General Tables'!$A$11,'(T) General Tables'!$A$12)</f>
        <v>Yes</v>
      </c>
      <c r="R114" s="1268" t="str">
        <f>IF(AND(P114='(T) General Tables'!$A$11,Q114='(T) General Tables'!$A$11),'(T) General Tables'!$A$11,'(T) General Tables'!$A$12)</f>
        <v>No</v>
      </c>
    </row>
    <row r="115" ht="18.75" customHeight="1">
      <c r="C115" s="1017" t="s">
        <v>570</v>
      </c>
      <c r="D115" s="1267">
        <v>1.5</v>
      </c>
      <c r="E115" s="1267">
        <v>0.3</v>
      </c>
      <c r="F115" s="1265">
        <f t="shared" si="3"/>
        <v>0.975</v>
      </c>
      <c r="G115" s="1265">
        <f t="shared" si="2"/>
        <v>1.125</v>
      </c>
      <c r="H115" s="1278">
        <v>0.57</v>
      </c>
      <c r="I115" s="1282">
        <v>1.99</v>
      </c>
      <c r="J115" s="1283">
        <v>0.853</v>
      </c>
      <c r="K115" s="1283">
        <v>1.05</v>
      </c>
      <c r="L115" s="1283">
        <v>1.66</v>
      </c>
      <c r="M115" s="1283">
        <v>1.98</v>
      </c>
      <c r="N115" s="1284">
        <v>1.99</v>
      </c>
      <c r="P115" s="1266" t="str">
        <f>IF(L115&lt;=0.47,'(T) General Tables'!$A$11,'(T) General Tables'!$A$12)</f>
        <v>No</v>
      </c>
      <c r="Q115" s="1267" t="str">
        <f>IF(H115&lt;=0.6,'(T) General Tables'!$A$11,'(T) General Tables'!$A$12)</f>
        <v>Yes</v>
      </c>
      <c r="R115" s="1268" t="str">
        <f>IF(AND(P115='(T) General Tables'!$A$11,Q115='(T) General Tables'!$A$11),'(T) General Tables'!$A$11,'(T) General Tables'!$A$12)</f>
        <v>No</v>
      </c>
    </row>
    <row r="116" ht="18.75" customHeight="1">
      <c r="C116" s="1017" t="s">
        <v>571</v>
      </c>
      <c r="D116" s="1267">
        <v>2.1</v>
      </c>
      <c r="E116" s="1267">
        <v>0.3</v>
      </c>
      <c r="F116" s="1265">
        <f t="shared" si="3"/>
        <v>1.245</v>
      </c>
      <c r="G116" s="1265">
        <f t="shared" si="2"/>
        <v>1.455</v>
      </c>
      <c r="H116" s="1278">
        <v>0.57</v>
      </c>
      <c r="I116" s="1282">
        <v>1.96</v>
      </c>
      <c r="J116" s="1283">
        <v>0.82</v>
      </c>
      <c r="K116" s="1283">
        <v>1.01</v>
      </c>
      <c r="L116" s="1283">
        <v>1.6</v>
      </c>
      <c r="M116" s="1283">
        <v>1.94</v>
      </c>
      <c r="N116" s="1284">
        <v>1.96</v>
      </c>
      <c r="P116" s="1266" t="str">
        <f>IF(L116&lt;=0.47,'(T) General Tables'!$A$11,'(T) General Tables'!$A$12)</f>
        <v>No</v>
      </c>
      <c r="Q116" s="1267" t="str">
        <f>IF(H116&lt;=0.6,'(T) General Tables'!$A$11,'(T) General Tables'!$A$12)</f>
        <v>Yes</v>
      </c>
      <c r="R116" s="1268" t="str">
        <f>IF(AND(P116='(T) General Tables'!$A$11,Q116='(T) General Tables'!$A$11),'(T) General Tables'!$A$11,'(T) General Tables'!$A$12)</f>
        <v>No</v>
      </c>
    </row>
    <row r="117" ht="18.75" customHeight="1">
      <c r="C117" s="1017" t="s">
        <v>572</v>
      </c>
      <c r="D117" s="1267">
        <v>9.5</v>
      </c>
      <c r="E117" s="1267">
        <v>0.9</v>
      </c>
      <c r="F117" s="1265">
        <f t="shared" si="3"/>
        <v>5.175</v>
      </c>
      <c r="G117" s="1265">
        <f t="shared" si="2"/>
        <v>6.125</v>
      </c>
      <c r="H117" s="1278">
        <v>0.32</v>
      </c>
      <c r="I117" s="1282">
        <v>0.748</v>
      </c>
      <c r="J117" s="1283">
        <v>0.239</v>
      </c>
      <c r="K117" s="1283">
        <v>0.301</v>
      </c>
      <c r="L117" s="1283">
        <v>0.478</v>
      </c>
      <c r="M117" s="1283">
        <v>0.684</v>
      </c>
      <c r="N117" s="1284">
        <v>0.748</v>
      </c>
      <c r="P117" s="1266" t="str">
        <f>IF(L117&lt;=0.47,'(T) General Tables'!$A$11,'(T) General Tables'!$A$12)</f>
        <v>No</v>
      </c>
      <c r="Q117" s="1267" t="str">
        <f>IF(H117&lt;=0.6,'(T) General Tables'!$A$11,'(T) General Tables'!$A$12)</f>
        <v>Yes</v>
      </c>
      <c r="R117" s="1268" t="str">
        <f>IF(AND(P117='(T) General Tables'!$A$11,Q117='(T) General Tables'!$A$11),'(T) General Tables'!$A$11,'(T) General Tables'!$A$12)</f>
        <v>No</v>
      </c>
    </row>
    <row r="118" ht="18.75" customHeight="1">
      <c r="C118" s="1017" t="s">
        <v>573</v>
      </c>
      <c r="D118" s="1267">
        <v>2.0</v>
      </c>
      <c r="E118" s="1267">
        <v>0.2</v>
      </c>
      <c r="F118" s="1265">
        <f t="shared" si="3"/>
        <v>1.1</v>
      </c>
      <c r="G118" s="1265">
        <f t="shared" si="2"/>
        <v>1.3</v>
      </c>
      <c r="H118" s="1278">
        <v>0.44</v>
      </c>
      <c r="I118" s="1282">
        <v>1.27</v>
      </c>
      <c r="J118" s="1283">
        <v>0.471</v>
      </c>
      <c r="K118" s="1283">
        <v>0.579</v>
      </c>
      <c r="L118" s="1283">
        <v>0.907</v>
      </c>
      <c r="M118" s="1283">
        <v>1.21</v>
      </c>
      <c r="N118" s="1284">
        <v>1.27</v>
      </c>
      <c r="P118" s="1266" t="str">
        <f>IF(L118&lt;=0.47,'(T) General Tables'!$A$11,'(T) General Tables'!$A$12)</f>
        <v>No</v>
      </c>
      <c r="Q118" s="1267" t="str">
        <f>IF(H118&lt;=0.6,'(T) General Tables'!$A$11,'(T) General Tables'!$A$12)</f>
        <v>Yes</v>
      </c>
      <c r="R118" s="1268" t="str">
        <f>IF(AND(P118='(T) General Tables'!$A$11,Q118='(T) General Tables'!$A$11),'(T) General Tables'!$A$11,'(T) General Tables'!$A$12)</f>
        <v>No</v>
      </c>
    </row>
    <row r="119" ht="18.75" customHeight="1">
      <c r="C119" s="1017" t="s">
        <v>574</v>
      </c>
      <c r="D119" s="1267">
        <v>2.4</v>
      </c>
      <c r="E119" s="1267">
        <v>0.2</v>
      </c>
      <c r="F119" s="1265">
        <f t="shared" si="3"/>
        <v>1.28</v>
      </c>
      <c r="G119" s="1265">
        <f t="shared" si="2"/>
        <v>1.52</v>
      </c>
      <c r="H119" s="1278">
        <v>0.35</v>
      </c>
      <c r="I119" s="1282">
        <v>0.274</v>
      </c>
      <c r="J119" s="1283">
        <v>0.064</v>
      </c>
      <c r="K119" s="1283">
        <v>0.0813</v>
      </c>
      <c r="L119" s="1283">
        <v>0.14</v>
      </c>
      <c r="M119" s="1283">
        <v>0.231</v>
      </c>
      <c r="N119" s="1284">
        <v>0.274</v>
      </c>
      <c r="P119" s="1266" t="str">
        <f>IF(L119&lt;=0.47,'(T) General Tables'!$A$11,'(T) General Tables'!$A$12)</f>
        <v>Yes</v>
      </c>
      <c r="Q119" s="1267" t="str">
        <f>IF(H119&lt;=0.6,'(T) General Tables'!$A$11,'(T) General Tables'!$A$12)</f>
        <v>Yes</v>
      </c>
      <c r="R119" s="1268" t="str">
        <f>IF(AND(P119='(T) General Tables'!$A$11,Q119='(T) General Tables'!$A$11),'(T) General Tables'!$A$11,'(T) General Tables'!$A$12)</f>
        <v>Yes</v>
      </c>
    </row>
    <row r="120" ht="18.75" customHeight="1">
      <c r="C120" s="1017" t="s">
        <v>575</v>
      </c>
      <c r="D120" s="1267">
        <v>3.5</v>
      </c>
      <c r="E120" s="1267">
        <v>0.7</v>
      </c>
      <c r="F120" s="1265">
        <f t="shared" si="3"/>
        <v>2.275</v>
      </c>
      <c r="G120" s="1265">
        <f t="shared" si="2"/>
        <v>2.625</v>
      </c>
      <c r="H120" s="1278">
        <v>0.32</v>
      </c>
      <c r="I120" s="1282">
        <v>1.92</v>
      </c>
      <c r="J120" s="1283">
        <v>0.707</v>
      </c>
      <c r="K120" s="1283">
        <v>0.9</v>
      </c>
      <c r="L120" s="1283">
        <v>1.5</v>
      </c>
      <c r="M120" s="1283">
        <v>1.87</v>
      </c>
      <c r="N120" s="1284">
        <v>1.92</v>
      </c>
      <c r="P120" s="1266" t="str">
        <f>IF(L120&lt;=0.47,'(T) General Tables'!$A$11,'(T) General Tables'!$A$12)</f>
        <v>No</v>
      </c>
      <c r="Q120" s="1267" t="str">
        <f>IF(H120&lt;=0.6,'(T) General Tables'!$A$11,'(T) General Tables'!$A$12)</f>
        <v>Yes</v>
      </c>
      <c r="R120" s="1268" t="str">
        <f>IF(AND(P120='(T) General Tables'!$A$11,Q120='(T) General Tables'!$A$11),'(T) General Tables'!$A$11,'(T) General Tables'!$A$12)</f>
        <v>No</v>
      </c>
    </row>
    <row r="121" ht="18.75" customHeight="1">
      <c r="P121" s="1245"/>
      <c r="Q121" s="1245"/>
      <c r="R121" s="1245"/>
    </row>
    <row r="122" ht="18.75" customHeight="1">
      <c r="P122" s="1245"/>
      <c r="Q122" s="1245"/>
      <c r="R122" s="1245"/>
    </row>
    <row r="123" ht="18.75" customHeight="1">
      <c r="G123" s="1245"/>
      <c r="H123" s="1245"/>
      <c r="I123" s="1245"/>
      <c r="J123" s="1245"/>
      <c r="K123" s="1245"/>
      <c r="L123" s="1245"/>
      <c r="M123" s="1245"/>
      <c r="N123" s="1245"/>
      <c r="O123" s="1245"/>
      <c r="P123" s="1245"/>
      <c r="Q123" s="1245"/>
      <c r="R123" s="1245"/>
    </row>
    <row r="124" ht="18.75" customHeight="1">
      <c r="P124" s="1245"/>
      <c r="Q124" s="1245"/>
      <c r="R124" s="1245"/>
    </row>
    <row r="125" ht="18.75" customHeight="1">
      <c r="P125" s="1245"/>
      <c r="Q125" s="1245"/>
      <c r="R125" s="1245"/>
    </row>
    <row r="126" ht="18.75" customHeight="1">
      <c r="P126" s="1245"/>
      <c r="Q126" s="1245"/>
      <c r="R126" s="1245"/>
    </row>
    <row r="127" ht="18.75" customHeight="1">
      <c r="P127" s="1245"/>
      <c r="Q127" s="1245"/>
      <c r="R127" s="1245"/>
    </row>
    <row r="128" ht="18.75" customHeight="1">
      <c r="P128" s="1245"/>
      <c r="Q128" s="1245"/>
      <c r="R128" s="1245"/>
    </row>
    <row r="129" ht="18.75" customHeight="1">
      <c r="P129" s="1245"/>
      <c r="Q129" s="1245"/>
      <c r="R129" s="1245"/>
    </row>
    <row r="130" ht="18.75" customHeight="1">
      <c r="P130" s="1245"/>
      <c r="Q130" s="1245"/>
      <c r="R130" s="1245"/>
    </row>
    <row r="131" ht="18.75" customHeight="1">
      <c r="P131" s="1245"/>
      <c r="Q131" s="1245"/>
      <c r="R131" s="1245"/>
    </row>
    <row r="132" ht="18.75" customHeight="1">
      <c r="P132" s="1245"/>
      <c r="Q132" s="1245"/>
      <c r="R132" s="1245"/>
    </row>
    <row r="133" ht="18.75" customHeight="1">
      <c r="P133" s="1245"/>
      <c r="Q133" s="1245"/>
      <c r="R133" s="1245"/>
    </row>
    <row r="134" ht="18.75" customHeight="1">
      <c r="P134" s="1245"/>
      <c r="Q134" s="1245"/>
      <c r="R134" s="1245"/>
    </row>
    <row r="135" ht="18.75" customHeight="1">
      <c r="P135" s="1245"/>
      <c r="Q135" s="1245"/>
      <c r="R135" s="1245"/>
    </row>
    <row r="136" ht="18.75" customHeight="1">
      <c r="P136" s="1245"/>
      <c r="Q136" s="1245"/>
      <c r="R136" s="1245"/>
    </row>
    <row r="137" ht="18.75" customHeight="1">
      <c r="P137" s="1245"/>
      <c r="Q137" s="1245"/>
      <c r="R137" s="1245"/>
    </row>
    <row r="138" ht="18.75" customHeight="1">
      <c r="P138" s="1245"/>
      <c r="Q138" s="1245"/>
      <c r="R138" s="1245"/>
    </row>
    <row r="139" ht="18.75" customHeight="1">
      <c r="P139" s="1245"/>
      <c r="Q139" s="1245"/>
      <c r="R139" s="1245"/>
    </row>
    <row r="140" ht="18.75" customHeight="1">
      <c r="P140" s="1245"/>
      <c r="Q140" s="1245"/>
      <c r="R140" s="1245"/>
    </row>
    <row r="141" ht="18.75" customHeight="1">
      <c r="P141" s="1245"/>
      <c r="Q141" s="1245"/>
      <c r="R141" s="1245"/>
    </row>
    <row r="142" ht="18.75" customHeight="1">
      <c r="P142" s="1245"/>
      <c r="Q142" s="1245"/>
      <c r="R142" s="1245"/>
    </row>
    <row r="143" ht="18.75" customHeight="1">
      <c r="P143" s="1245"/>
      <c r="Q143" s="1245"/>
      <c r="R143" s="1245"/>
    </row>
    <row r="144" ht="18.75" customHeight="1">
      <c r="P144" s="1245"/>
      <c r="Q144" s="1245"/>
      <c r="R144" s="1245"/>
    </row>
    <row r="145" ht="18.75" customHeight="1">
      <c r="P145" s="1245"/>
      <c r="Q145" s="1245"/>
      <c r="R145" s="1245"/>
    </row>
    <row r="146" ht="18.75" customHeight="1">
      <c r="P146" s="1245"/>
      <c r="Q146" s="1245"/>
      <c r="R146" s="1245"/>
    </row>
    <row r="147" ht="18.75" customHeight="1">
      <c r="P147" s="1245"/>
      <c r="Q147" s="1245"/>
      <c r="R147" s="1245"/>
    </row>
    <row r="148" ht="18.75" customHeight="1">
      <c r="P148" s="1245"/>
      <c r="Q148" s="1245"/>
      <c r="R148" s="1245"/>
    </row>
    <row r="149" ht="18.75" customHeight="1">
      <c r="P149" s="1245"/>
      <c r="Q149" s="1245"/>
      <c r="R149" s="1245"/>
    </row>
    <row r="150" ht="18.75" customHeight="1">
      <c r="P150" s="1245"/>
      <c r="Q150" s="1245"/>
      <c r="R150" s="1245"/>
    </row>
    <row r="151" ht="18.75" customHeight="1">
      <c r="P151" s="1245"/>
      <c r="Q151" s="1245"/>
      <c r="R151" s="1245"/>
    </row>
    <row r="152" ht="18.75" customHeight="1">
      <c r="P152" s="1245"/>
      <c r="Q152" s="1245"/>
      <c r="R152" s="1245"/>
    </row>
    <row r="153" ht="18.75" customHeight="1">
      <c r="P153" s="1245"/>
      <c r="Q153" s="1245"/>
      <c r="R153" s="1245"/>
    </row>
    <row r="154" ht="18.75" customHeight="1">
      <c r="P154" s="1245"/>
      <c r="Q154" s="1245"/>
      <c r="R154" s="1245"/>
    </row>
    <row r="155" ht="18.75" customHeight="1">
      <c r="P155" s="1245"/>
      <c r="Q155" s="1245"/>
      <c r="R155" s="1245"/>
    </row>
    <row r="156" ht="18.75" customHeight="1">
      <c r="P156" s="1245"/>
      <c r="Q156" s="1245"/>
      <c r="R156" s="1245"/>
    </row>
    <row r="157" ht="18.75" customHeight="1">
      <c r="P157" s="1245"/>
      <c r="Q157" s="1245"/>
      <c r="R157" s="1245"/>
    </row>
    <row r="158" ht="18.75" customHeight="1">
      <c r="P158" s="1245"/>
      <c r="Q158" s="1245"/>
      <c r="R158" s="1245"/>
    </row>
    <row r="159" ht="18.75" customHeight="1">
      <c r="P159" s="1245"/>
      <c r="Q159" s="1245"/>
      <c r="R159" s="1245"/>
    </row>
    <row r="160" ht="18.75" customHeight="1">
      <c r="P160" s="1245"/>
      <c r="Q160" s="1245"/>
      <c r="R160" s="1245"/>
    </row>
    <row r="161" ht="18.75" customHeight="1">
      <c r="P161" s="1245"/>
      <c r="Q161" s="1245"/>
      <c r="R161" s="1245"/>
    </row>
    <row r="162" ht="18.75" customHeight="1">
      <c r="P162" s="1245"/>
      <c r="Q162" s="1245"/>
      <c r="R162" s="1245"/>
    </row>
    <row r="163" ht="18.75" customHeight="1">
      <c r="P163" s="1245"/>
      <c r="Q163" s="1245"/>
      <c r="R163" s="1245"/>
    </row>
    <row r="164" ht="18.75" customHeight="1">
      <c r="P164" s="1245"/>
      <c r="Q164" s="1245"/>
      <c r="R164" s="1245"/>
    </row>
    <row r="165" ht="18.75" customHeight="1">
      <c r="P165" s="1245"/>
      <c r="Q165" s="1245"/>
      <c r="R165" s="1245"/>
    </row>
    <row r="166" ht="18.75" customHeight="1">
      <c r="P166" s="1245"/>
      <c r="Q166" s="1245"/>
      <c r="R166" s="1245"/>
    </row>
    <row r="167" ht="18.75" customHeight="1">
      <c r="P167" s="1245"/>
      <c r="Q167" s="1245"/>
      <c r="R167" s="1245"/>
    </row>
    <row r="168" ht="18.75" customHeight="1">
      <c r="P168" s="1245"/>
      <c r="Q168" s="1245"/>
      <c r="R168" s="1245"/>
    </row>
    <row r="169" ht="18.75" customHeight="1">
      <c r="P169" s="1245"/>
      <c r="Q169" s="1245"/>
      <c r="R169" s="1245"/>
    </row>
    <row r="170" ht="18.75" customHeight="1">
      <c r="P170" s="1245"/>
      <c r="Q170" s="1245"/>
      <c r="R170" s="1245"/>
    </row>
    <row r="171" ht="18.75" customHeight="1">
      <c r="P171" s="1245"/>
      <c r="Q171" s="1245"/>
      <c r="R171" s="1245"/>
    </row>
    <row r="172" ht="18.75" customHeight="1">
      <c r="P172" s="1245"/>
      <c r="Q172" s="1245"/>
      <c r="R172" s="1245"/>
    </row>
    <row r="173" ht="18.75" customHeight="1">
      <c r="P173" s="1245"/>
      <c r="Q173" s="1245"/>
      <c r="R173" s="1245"/>
    </row>
    <row r="174" ht="18.75" customHeight="1">
      <c r="P174" s="1245"/>
      <c r="Q174" s="1245"/>
      <c r="R174" s="1245"/>
    </row>
    <row r="175" ht="18.75" customHeight="1">
      <c r="P175" s="1245"/>
      <c r="Q175" s="1245"/>
      <c r="R175" s="1245"/>
    </row>
    <row r="176" ht="18.75" customHeight="1">
      <c r="P176" s="1245"/>
      <c r="Q176" s="1245"/>
      <c r="R176" s="1245"/>
    </row>
    <row r="177" ht="18.75" customHeight="1">
      <c r="P177" s="1245"/>
      <c r="Q177" s="1245"/>
      <c r="R177" s="1245"/>
    </row>
    <row r="178" ht="18.75" customHeight="1">
      <c r="P178" s="1245"/>
      <c r="Q178" s="1245"/>
      <c r="R178" s="1245"/>
    </row>
    <row r="179" ht="18.75" customHeight="1">
      <c r="P179" s="1245"/>
      <c r="Q179" s="1245"/>
      <c r="R179" s="1245"/>
    </row>
    <row r="180" ht="18.75" customHeight="1">
      <c r="P180" s="1245"/>
      <c r="Q180" s="1245"/>
      <c r="R180" s="1245"/>
    </row>
    <row r="181" ht="18.75" customHeight="1">
      <c r="P181" s="1245"/>
      <c r="Q181" s="1245"/>
      <c r="R181" s="1245"/>
    </row>
    <row r="182" ht="18.75" customHeight="1">
      <c r="P182" s="1245"/>
      <c r="Q182" s="1245"/>
      <c r="R182" s="1245"/>
    </row>
    <row r="183" ht="18.75" customHeight="1">
      <c r="P183" s="1245"/>
      <c r="Q183" s="1245"/>
      <c r="R183" s="1245"/>
    </row>
    <row r="184" ht="18.75" customHeight="1">
      <c r="P184" s="1245"/>
      <c r="Q184" s="1245"/>
      <c r="R184" s="1245"/>
    </row>
    <row r="185" ht="18.75" customHeight="1">
      <c r="P185" s="1245"/>
      <c r="Q185" s="1245"/>
      <c r="R185" s="1245"/>
    </row>
    <row r="186" ht="18.75" customHeight="1">
      <c r="P186" s="1245"/>
      <c r="Q186" s="1245"/>
      <c r="R186" s="1245"/>
    </row>
    <row r="187" ht="18.75" customHeight="1">
      <c r="P187" s="1245"/>
      <c r="Q187" s="1245"/>
      <c r="R187" s="1245"/>
    </row>
    <row r="188" ht="18.75" customHeight="1">
      <c r="P188" s="1245"/>
      <c r="Q188" s="1245"/>
      <c r="R188" s="1245"/>
    </row>
    <row r="189" ht="18.75" customHeight="1">
      <c r="P189" s="1245"/>
      <c r="Q189" s="1245"/>
      <c r="R189" s="1245"/>
    </row>
    <row r="190" ht="18.75" customHeight="1">
      <c r="P190" s="1245"/>
      <c r="Q190" s="1245"/>
      <c r="R190" s="1245"/>
    </row>
    <row r="191" ht="18.75" customHeight="1">
      <c r="P191" s="1245"/>
      <c r="Q191" s="1245"/>
      <c r="R191" s="1245"/>
    </row>
    <row r="192" ht="18.75" customHeight="1">
      <c r="P192" s="1245"/>
      <c r="Q192" s="1245"/>
      <c r="R192" s="1245"/>
    </row>
    <row r="193" ht="18.75" customHeight="1">
      <c r="P193" s="1245"/>
      <c r="Q193" s="1245"/>
      <c r="R193" s="1245"/>
    </row>
    <row r="194" ht="18.75" customHeight="1">
      <c r="P194" s="1245"/>
      <c r="Q194" s="1245"/>
      <c r="R194" s="1245"/>
    </row>
    <row r="195" ht="18.75" customHeight="1">
      <c r="P195" s="1245"/>
      <c r="Q195" s="1245"/>
      <c r="R195" s="1245"/>
    </row>
    <row r="196" ht="18.75" customHeight="1">
      <c r="P196" s="1245"/>
      <c r="Q196" s="1245"/>
      <c r="R196" s="1245"/>
    </row>
    <row r="197" ht="18.75" customHeight="1">
      <c r="P197" s="1245"/>
      <c r="Q197" s="1245"/>
      <c r="R197" s="1245"/>
    </row>
    <row r="198" ht="18.75" customHeight="1">
      <c r="P198" s="1245"/>
      <c r="Q198" s="1245"/>
      <c r="R198" s="1245"/>
    </row>
    <row r="199" ht="18.75" customHeight="1">
      <c r="P199" s="1245"/>
      <c r="Q199" s="1245"/>
      <c r="R199" s="1245"/>
    </row>
    <row r="200" ht="18.75" customHeight="1">
      <c r="P200" s="1245"/>
      <c r="Q200" s="1245"/>
      <c r="R200" s="1245"/>
    </row>
    <row r="201" ht="18.75" customHeight="1">
      <c r="P201" s="1245"/>
      <c r="Q201" s="1245"/>
      <c r="R201" s="1245"/>
    </row>
    <row r="202" ht="18.75" customHeight="1">
      <c r="P202" s="1245"/>
      <c r="Q202" s="1245"/>
      <c r="R202" s="1245"/>
    </row>
    <row r="203" ht="18.75" customHeight="1">
      <c r="P203" s="1245"/>
      <c r="Q203" s="1245"/>
      <c r="R203" s="1245"/>
    </row>
    <row r="204" ht="18.75" customHeight="1">
      <c r="P204" s="1245"/>
      <c r="Q204" s="1245"/>
      <c r="R204" s="1245"/>
    </row>
    <row r="205" ht="18.75" customHeight="1">
      <c r="P205" s="1245"/>
      <c r="Q205" s="1245"/>
      <c r="R205" s="1245"/>
    </row>
    <row r="206" ht="18.75" customHeight="1">
      <c r="P206" s="1245"/>
      <c r="Q206" s="1245"/>
      <c r="R206" s="1245"/>
    </row>
    <row r="207" ht="18.75" customHeight="1">
      <c r="P207" s="1245"/>
      <c r="Q207" s="1245"/>
      <c r="R207" s="1245"/>
    </row>
    <row r="208" ht="18.75" customHeight="1">
      <c r="P208" s="1245"/>
      <c r="Q208" s="1245"/>
      <c r="R208" s="1245"/>
    </row>
    <row r="209" ht="18.75" customHeight="1">
      <c r="P209" s="1245"/>
      <c r="Q209" s="1245"/>
      <c r="R209" s="1245"/>
    </row>
    <row r="210" ht="18.75" customHeight="1">
      <c r="P210" s="1245"/>
      <c r="Q210" s="1245"/>
      <c r="R210" s="1245"/>
    </row>
    <row r="211" ht="18.75" customHeight="1">
      <c r="P211" s="1245"/>
      <c r="Q211" s="1245"/>
      <c r="R211" s="1245"/>
    </row>
    <row r="212" ht="18.75" customHeight="1">
      <c r="P212" s="1245"/>
      <c r="Q212" s="1245"/>
      <c r="R212" s="1245"/>
    </row>
    <row r="213" ht="18.75" customHeight="1">
      <c r="P213" s="1245"/>
      <c r="Q213" s="1245"/>
      <c r="R213" s="1245"/>
    </row>
    <row r="214" ht="18.75" customHeight="1">
      <c r="P214" s="1245"/>
      <c r="Q214" s="1245"/>
      <c r="R214" s="1245"/>
    </row>
    <row r="215" ht="18.75" customHeight="1">
      <c r="P215" s="1245"/>
      <c r="Q215" s="1245"/>
      <c r="R215" s="1245"/>
    </row>
    <row r="216" ht="18.75" customHeight="1">
      <c r="P216" s="1245"/>
      <c r="Q216" s="1245"/>
      <c r="R216" s="1245"/>
    </row>
    <row r="217" ht="18.75" customHeight="1">
      <c r="P217" s="1245"/>
      <c r="Q217" s="1245"/>
      <c r="R217" s="1245"/>
    </row>
    <row r="218" ht="18.75" customHeight="1">
      <c r="P218" s="1245"/>
      <c r="Q218" s="1245"/>
      <c r="R218" s="1245"/>
    </row>
    <row r="219" ht="18.75" customHeight="1">
      <c r="P219" s="1245"/>
      <c r="Q219" s="1245"/>
      <c r="R219" s="1245"/>
    </row>
    <row r="220" ht="18.75" customHeight="1">
      <c r="P220" s="1245"/>
      <c r="Q220" s="1245"/>
      <c r="R220" s="1245"/>
    </row>
    <row r="221" ht="18.75" customHeight="1">
      <c r="P221" s="1245"/>
      <c r="Q221" s="1245"/>
      <c r="R221" s="1245"/>
    </row>
    <row r="222" ht="18.75" customHeight="1">
      <c r="P222" s="1245"/>
      <c r="Q222" s="1245"/>
      <c r="R222" s="1245"/>
    </row>
    <row r="223" ht="18.75" customHeight="1">
      <c r="P223" s="1245"/>
      <c r="Q223" s="1245"/>
      <c r="R223" s="1245"/>
    </row>
    <row r="224" ht="18.75" customHeight="1">
      <c r="P224" s="1245"/>
      <c r="Q224" s="1245"/>
      <c r="R224" s="1245"/>
    </row>
    <row r="225" ht="18.75" customHeight="1">
      <c r="P225" s="1245"/>
      <c r="Q225" s="1245"/>
      <c r="R225" s="1245"/>
    </row>
    <row r="226" ht="18.75" customHeight="1">
      <c r="P226" s="1245"/>
      <c r="Q226" s="1245"/>
      <c r="R226" s="1245"/>
    </row>
    <row r="227" ht="18.75" customHeight="1">
      <c r="P227" s="1245"/>
      <c r="Q227" s="1245"/>
      <c r="R227" s="1245"/>
    </row>
    <row r="228" ht="18.75" customHeight="1">
      <c r="P228" s="1245"/>
      <c r="Q228" s="1245"/>
      <c r="R228" s="1245"/>
    </row>
    <row r="229" ht="18.75" customHeight="1">
      <c r="P229" s="1245"/>
      <c r="Q229" s="1245"/>
      <c r="R229" s="1245"/>
    </row>
    <row r="230" ht="18.75" customHeight="1">
      <c r="P230" s="1245"/>
      <c r="Q230" s="1245"/>
      <c r="R230" s="1245"/>
    </row>
    <row r="231" ht="18.75" customHeight="1">
      <c r="P231" s="1245"/>
      <c r="Q231" s="1245"/>
      <c r="R231" s="1245"/>
    </row>
    <row r="232" ht="18.75" customHeight="1">
      <c r="P232" s="1245"/>
      <c r="Q232" s="1245"/>
      <c r="R232" s="1245"/>
    </row>
    <row r="233" ht="18.75" customHeight="1">
      <c r="P233" s="1245"/>
      <c r="Q233" s="1245"/>
      <c r="R233" s="1245"/>
    </row>
    <row r="234" ht="18.75" customHeight="1">
      <c r="P234" s="1245"/>
      <c r="Q234" s="1245"/>
      <c r="R234" s="1245"/>
    </row>
    <row r="235" ht="18.75" customHeight="1">
      <c r="P235" s="1245"/>
      <c r="Q235" s="1245"/>
      <c r="R235" s="1245"/>
    </row>
    <row r="236" ht="18.75" customHeight="1">
      <c r="P236" s="1245"/>
      <c r="Q236" s="1245"/>
      <c r="R236" s="1245"/>
    </row>
    <row r="237" ht="18.75" customHeight="1">
      <c r="P237" s="1245"/>
      <c r="Q237" s="1245"/>
      <c r="R237" s="1245"/>
    </row>
    <row r="238" ht="18.75" customHeight="1">
      <c r="P238" s="1245"/>
      <c r="Q238" s="1245"/>
      <c r="R238" s="1245"/>
    </row>
    <row r="239" ht="18.75" customHeight="1">
      <c r="P239" s="1245"/>
      <c r="Q239" s="1245"/>
      <c r="R239" s="1245"/>
    </row>
    <row r="240" ht="18.75" customHeight="1">
      <c r="P240" s="1245"/>
      <c r="Q240" s="1245"/>
      <c r="R240" s="1245"/>
    </row>
    <row r="241" ht="18.75" customHeight="1">
      <c r="P241" s="1245"/>
      <c r="Q241" s="1245"/>
      <c r="R241" s="1245"/>
    </row>
    <row r="242" ht="18.75" customHeight="1">
      <c r="P242" s="1245"/>
      <c r="Q242" s="1245"/>
      <c r="R242" s="1245"/>
    </row>
    <row r="243" ht="18.75" customHeight="1">
      <c r="P243" s="1245"/>
      <c r="Q243" s="1245"/>
      <c r="R243" s="1245"/>
    </row>
    <row r="244" ht="18.75" customHeight="1">
      <c r="P244" s="1245"/>
      <c r="Q244" s="1245"/>
      <c r="R244" s="1245"/>
    </row>
    <row r="245" ht="18.75" customHeight="1">
      <c r="P245" s="1245"/>
      <c r="Q245" s="1245"/>
      <c r="R245" s="1245"/>
    </row>
    <row r="246" ht="18.75" customHeight="1">
      <c r="P246" s="1245"/>
      <c r="Q246" s="1245"/>
      <c r="R246" s="1245"/>
    </row>
    <row r="247" ht="18.75" customHeight="1">
      <c r="P247" s="1245"/>
      <c r="Q247" s="1245"/>
      <c r="R247" s="1245"/>
    </row>
    <row r="248" ht="18.75" customHeight="1">
      <c r="P248" s="1245"/>
      <c r="Q248" s="1245"/>
      <c r="R248" s="1245"/>
    </row>
    <row r="249" ht="18.75" customHeight="1">
      <c r="P249" s="1245"/>
      <c r="Q249" s="1245"/>
      <c r="R249" s="1245"/>
    </row>
    <row r="250" ht="18.75" customHeight="1">
      <c r="P250" s="1245"/>
      <c r="Q250" s="1245"/>
      <c r="R250" s="1245"/>
    </row>
    <row r="251" ht="18.75" customHeight="1">
      <c r="P251" s="1245"/>
      <c r="Q251" s="1245"/>
      <c r="R251" s="1245"/>
    </row>
    <row r="252" ht="18.75" customHeight="1">
      <c r="P252" s="1245"/>
      <c r="Q252" s="1245"/>
      <c r="R252" s="1245"/>
    </row>
    <row r="253" ht="18.75" customHeight="1">
      <c r="P253" s="1245"/>
      <c r="Q253" s="1245"/>
      <c r="R253" s="1245"/>
    </row>
    <row r="254" ht="18.75" customHeight="1">
      <c r="P254" s="1245"/>
      <c r="Q254" s="1245"/>
      <c r="R254" s="1245"/>
    </row>
    <row r="255" ht="18.75" customHeight="1">
      <c r="P255" s="1245"/>
      <c r="Q255" s="1245"/>
      <c r="R255" s="1245"/>
    </row>
    <row r="256" ht="18.75" customHeight="1">
      <c r="P256" s="1245"/>
      <c r="Q256" s="1245"/>
      <c r="R256" s="1245"/>
    </row>
    <row r="257" ht="18.75" customHeight="1">
      <c r="P257" s="1245"/>
      <c r="Q257" s="1245"/>
      <c r="R257" s="1245"/>
    </row>
    <row r="258" ht="18.75" customHeight="1">
      <c r="P258" s="1245"/>
      <c r="Q258" s="1245"/>
      <c r="R258" s="1245"/>
    </row>
    <row r="259" ht="18.75" customHeight="1">
      <c r="P259" s="1245"/>
      <c r="Q259" s="1245"/>
      <c r="R259" s="1245"/>
    </row>
    <row r="260" ht="18.75" customHeight="1">
      <c r="P260" s="1245"/>
      <c r="Q260" s="1245"/>
      <c r="R260" s="1245"/>
    </row>
    <row r="261" ht="18.75" customHeight="1">
      <c r="P261" s="1245"/>
      <c r="Q261" s="1245"/>
      <c r="R261" s="1245"/>
    </row>
    <row r="262" ht="18.75" customHeight="1">
      <c r="P262" s="1245"/>
      <c r="Q262" s="1245"/>
      <c r="R262" s="1245"/>
    </row>
    <row r="263" ht="18.75" customHeight="1">
      <c r="P263" s="1245"/>
      <c r="Q263" s="1245"/>
      <c r="R263" s="1245"/>
    </row>
    <row r="264" ht="18.75" customHeight="1">
      <c r="P264" s="1245"/>
      <c r="Q264" s="1245"/>
      <c r="R264" s="1245"/>
    </row>
    <row r="265" ht="18.75" customHeight="1">
      <c r="P265" s="1245"/>
      <c r="Q265" s="1245"/>
      <c r="R265" s="1245"/>
    </row>
    <row r="266" ht="18.75" customHeight="1">
      <c r="P266" s="1245"/>
      <c r="Q266" s="1245"/>
      <c r="R266" s="1245"/>
    </row>
    <row r="267" ht="18.75" customHeight="1">
      <c r="P267" s="1245"/>
      <c r="Q267" s="1245"/>
      <c r="R267" s="1245"/>
    </row>
    <row r="268" ht="18.75" customHeight="1">
      <c r="P268" s="1245"/>
      <c r="Q268" s="1245"/>
      <c r="R268" s="1245"/>
    </row>
    <row r="269" ht="18.75" customHeight="1">
      <c r="P269" s="1245"/>
      <c r="Q269" s="1245"/>
      <c r="R269" s="1245"/>
    </row>
    <row r="270" ht="18.75" customHeight="1">
      <c r="P270" s="1245"/>
      <c r="Q270" s="1245"/>
      <c r="R270" s="1245"/>
    </row>
    <row r="271" ht="18.75" customHeight="1">
      <c r="P271" s="1245"/>
      <c r="Q271" s="1245"/>
      <c r="R271" s="1245"/>
    </row>
    <row r="272" ht="18.75" customHeight="1">
      <c r="P272" s="1245"/>
      <c r="Q272" s="1245"/>
      <c r="R272" s="1245"/>
    </row>
    <row r="273" ht="18.75" customHeight="1">
      <c r="P273" s="1245"/>
      <c r="Q273" s="1245"/>
      <c r="R273" s="1245"/>
    </row>
    <row r="274" ht="18.75" customHeight="1">
      <c r="P274" s="1245"/>
      <c r="Q274" s="1245"/>
      <c r="R274" s="1245"/>
    </row>
    <row r="275" ht="18.75" customHeight="1">
      <c r="P275" s="1245"/>
      <c r="Q275" s="1245"/>
      <c r="R275" s="1245"/>
    </row>
    <row r="276" ht="18.75" customHeight="1">
      <c r="P276" s="1245"/>
      <c r="Q276" s="1245"/>
      <c r="R276" s="1245"/>
    </row>
    <row r="277" ht="18.75" customHeight="1">
      <c r="P277" s="1245"/>
      <c r="Q277" s="1245"/>
      <c r="R277" s="1245"/>
    </row>
    <row r="278" ht="18.75" customHeight="1">
      <c r="P278" s="1245"/>
      <c r="Q278" s="1245"/>
      <c r="R278" s="1245"/>
    </row>
    <row r="279" ht="18.75" customHeight="1">
      <c r="P279" s="1245"/>
      <c r="Q279" s="1245"/>
      <c r="R279" s="1245"/>
    </row>
    <row r="280" ht="18.75" customHeight="1">
      <c r="P280" s="1245"/>
      <c r="Q280" s="1245"/>
      <c r="R280" s="1245"/>
    </row>
    <row r="281" ht="18.75" customHeight="1">
      <c r="P281" s="1245"/>
      <c r="Q281" s="1245"/>
      <c r="R281" s="1245"/>
    </row>
    <row r="282" ht="18.75" customHeight="1">
      <c r="P282" s="1245"/>
      <c r="Q282" s="1245"/>
      <c r="R282" s="1245"/>
    </row>
    <row r="283" ht="18.75" customHeight="1">
      <c r="P283" s="1245"/>
      <c r="Q283" s="1245"/>
      <c r="R283" s="1245"/>
    </row>
    <row r="284" ht="18.75" customHeight="1">
      <c r="P284" s="1245"/>
      <c r="Q284" s="1245"/>
      <c r="R284" s="1245"/>
    </row>
    <row r="285" ht="18.75" customHeight="1">
      <c r="P285" s="1245"/>
      <c r="Q285" s="1245"/>
      <c r="R285" s="1245"/>
    </row>
    <row r="286" ht="18.75" customHeight="1">
      <c r="P286" s="1245"/>
      <c r="Q286" s="1245"/>
      <c r="R286" s="1245"/>
    </row>
    <row r="287" ht="18.75" customHeight="1">
      <c r="P287" s="1245"/>
      <c r="Q287" s="1245"/>
      <c r="R287" s="1245"/>
    </row>
    <row r="288" ht="18.75" customHeight="1">
      <c r="P288" s="1245"/>
      <c r="Q288" s="1245"/>
      <c r="R288" s="1245"/>
    </row>
    <row r="289" ht="18.75" customHeight="1">
      <c r="P289" s="1245"/>
      <c r="Q289" s="1245"/>
      <c r="R289" s="1245"/>
    </row>
    <row r="290" ht="18.75" customHeight="1">
      <c r="P290" s="1245"/>
      <c r="Q290" s="1245"/>
      <c r="R290" s="1245"/>
    </row>
    <row r="291" ht="18.75" customHeight="1">
      <c r="P291" s="1245"/>
      <c r="Q291" s="1245"/>
      <c r="R291" s="1245"/>
    </row>
    <row r="292" ht="18.75" customHeight="1">
      <c r="P292" s="1245"/>
      <c r="Q292" s="1245"/>
      <c r="R292" s="1245"/>
    </row>
    <row r="293" ht="18.75" customHeight="1">
      <c r="P293" s="1245"/>
      <c r="Q293" s="1245"/>
      <c r="R293" s="1245"/>
    </row>
    <row r="294" ht="18.75" customHeight="1">
      <c r="P294" s="1245"/>
      <c r="Q294" s="1245"/>
      <c r="R294" s="1245"/>
    </row>
    <row r="295" ht="18.75" customHeight="1">
      <c r="P295" s="1245"/>
      <c r="Q295" s="1245"/>
      <c r="R295" s="1245"/>
    </row>
    <row r="296" ht="18.75" customHeight="1">
      <c r="P296" s="1245"/>
      <c r="Q296" s="1245"/>
      <c r="R296" s="1245"/>
    </row>
    <row r="297" ht="18.75" customHeight="1">
      <c r="P297" s="1245"/>
      <c r="Q297" s="1245"/>
      <c r="R297" s="1245"/>
    </row>
    <row r="298" ht="18.75" customHeight="1">
      <c r="P298" s="1245"/>
      <c r="Q298" s="1245"/>
      <c r="R298" s="1245"/>
    </row>
    <row r="299" ht="18.75" customHeight="1">
      <c r="P299" s="1245"/>
      <c r="Q299" s="1245"/>
      <c r="R299" s="1245"/>
    </row>
    <row r="300" ht="18.75" customHeight="1">
      <c r="P300" s="1245"/>
      <c r="Q300" s="1245"/>
      <c r="R300" s="1245"/>
    </row>
    <row r="301" ht="18.75" customHeight="1">
      <c r="P301" s="1245"/>
      <c r="Q301" s="1245"/>
      <c r="R301" s="1245"/>
    </row>
    <row r="302" ht="18.75" customHeight="1">
      <c r="P302" s="1245"/>
      <c r="Q302" s="1245"/>
      <c r="R302" s="1245"/>
    </row>
    <row r="303" ht="18.75" customHeight="1">
      <c r="P303" s="1245"/>
      <c r="Q303" s="1245"/>
      <c r="R303" s="1245"/>
    </row>
    <row r="304" ht="18.75" customHeight="1">
      <c r="P304" s="1245"/>
      <c r="Q304" s="1245"/>
      <c r="R304" s="1245"/>
    </row>
    <row r="305" ht="18.75" customHeight="1">
      <c r="P305" s="1245"/>
      <c r="Q305" s="1245"/>
      <c r="R305" s="1245"/>
    </row>
    <row r="306" ht="18.75" customHeight="1">
      <c r="P306" s="1245"/>
      <c r="Q306" s="1245"/>
      <c r="R306" s="1245"/>
    </row>
    <row r="307" ht="18.75" customHeight="1">
      <c r="P307" s="1245"/>
      <c r="Q307" s="1245"/>
      <c r="R307" s="1245"/>
    </row>
    <row r="308" ht="18.75" customHeight="1">
      <c r="P308" s="1245"/>
      <c r="Q308" s="1245"/>
      <c r="R308" s="1245"/>
    </row>
    <row r="309" ht="18.75" customHeight="1">
      <c r="P309" s="1245"/>
      <c r="Q309" s="1245"/>
      <c r="R309" s="1245"/>
    </row>
    <row r="310" ht="18.75" customHeight="1">
      <c r="P310" s="1245"/>
      <c r="Q310" s="1245"/>
      <c r="R310" s="1245"/>
    </row>
    <row r="311" ht="18.75" customHeight="1">
      <c r="P311" s="1245"/>
      <c r="Q311" s="1245"/>
      <c r="R311" s="1245"/>
    </row>
    <row r="312" ht="18.75" customHeight="1">
      <c r="P312" s="1245"/>
      <c r="Q312" s="1245"/>
      <c r="R312" s="1245"/>
    </row>
    <row r="313" ht="18.75" customHeight="1">
      <c r="P313" s="1245"/>
      <c r="Q313" s="1245"/>
      <c r="R313" s="1245"/>
    </row>
    <row r="314" ht="18.75" customHeight="1">
      <c r="P314" s="1245"/>
      <c r="Q314" s="1245"/>
      <c r="R314" s="1245"/>
    </row>
    <row r="315" ht="18.75" customHeight="1">
      <c r="P315" s="1245"/>
      <c r="Q315" s="1245"/>
      <c r="R315" s="1245"/>
    </row>
    <row r="316" ht="18.75" customHeight="1">
      <c r="P316" s="1245"/>
      <c r="Q316" s="1245"/>
      <c r="R316" s="1245"/>
    </row>
    <row r="317" ht="18.75" customHeight="1">
      <c r="P317" s="1245"/>
      <c r="Q317" s="1245"/>
      <c r="R317" s="1245"/>
    </row>
    <row r="318" ht="18.75" customHeight="1">
      <c r="P318" s="1245"/>
      <c r="Q318" s="1245"/>
      <c r="R318" s="1245"/>
    </row>
    <row r="319" ht="18.75" customHeight="1">
      <c r="P319" s="1245"/>
      <c r="Q319" s="1245"/>
      <c r="R319" s="1245"/>
    </row>
    <row r="320" ht="18.75" customHeight="1">
      <c r="P320" s="1245"/>
      <c r="Q320" s="1245"/>
      <c r="R320" s="1245"/>
    </row>
    <row r="321" ht="18.75" customHeight="1">
      <c r="P321" s="1245"/>
      <c r="Q321" s="1245"/>
      <c r="R321" s="1245"/>
    </row>
    <row r="322" ht="18.75" customHeight="1">
      <c r="P322" s="1245"/>
      <c r="Q322" s="1245"/>
      <c r="R322" s="1245"/>
    </row>
    <row r="323" ht="18.75" customHeight="1">
      <c r="P323" s="1245"/>
      <c r="Q323" s="1245"/>
      <c r="R323" s="1245"/>
    </row>
    <row r="324" ht="18.75" customHeight="1">
      <c r="P324" s="1245"/>
      <c r="Q324" s="1245"/>
      <c r="R324" s="1245"/>
    </row>
    <row r="325" ht="18.75" customHeight="1">
      <c r="P325" s="1245"/>
      <c r="Q325" s="1245"/>
      <c r="R325" s="1245"/>
    </row>
    <row r="326" ht="18.75" customHeight="1">
      <c r="P326" s="1245"/>
      <c r="Q326" s="1245"/>
      <c r="R326" s="1245"/>
    </row>
    <row r="327" ht="18.75" customHeight="1">
      <c r="P327" s="1245"/>
      <c r="Q327" s="1245"/>
      <c r="R327" s="1245"/>
    </row>
    <row r="328" ht="18.75" customHeight="1">
      <c r="P328" s="1245"/>
      <c r="Q328" s="1245"/>
      <c r="R328" s="1245"/>
    </row>
    <row r="329" ht="18.75" customHeight="1">
      <c r="P329" s="1245"/>
      <c r="Q329" s="1245"/>
      <c r="R329" s="1245"/>
    </row>
    <row r="330" ht="18.75" customHeight="1">
      <c r="P330" s="1245"/>
      <c r="Q330" s="1245"/>
      <c r="R330" s="1245"/>
    </row>
    <row r="331" ht="18.75" customHeight="1">
      <c r="P331" s="1245"/>
      <c r="Q331" s="1245"/>
      <c r="R331" s="1245"/>
    </row>
    <row r="332" ht="18.75" customHeight="1">
      <c r="P332" s="1245"/>
      <c r="Q332" s="1245"/>
      <c r="R332" s="1245"/>
    </row>
    <row r="333" ht="18.75" customHeight="1">
      <c r="P333" s="1245"/>
      <c r="Q333" s="1245"/>
      <c r="R333" s="1245"/>
    </row>
    <row r="334" ht="18.75" customHeight="1">
      <c r="P334" s="1245"/>
      <c r="Q334" s="1245"/>
      <c r="R334" s="1245"/>
    </row>
    <row r="335" ht="18.75" customHeight="1">
      <c r="P335" s="1245"/>
      <c r="Q335" s="1245"/>
      <c r="R335" s="1245"/>
    </row>
    <row r="336" ht="18.75" customHeight="1">
      <c r="P336" s="1245"/>
      <c r="Q336" s="1245"/>
      <c r="R336" s="1245"/>
    </row>
    <row r="337" ht="18.75" customHeight="1">
      <c r="P337" s="1245"/>
      <c r="Q337" s="1245"/>
      <c r="R337" s="1245"/>
    </row>
    <row r="338" ht="18.75" customHeight="1">
      <c r="P338" s="1245"/>
      <c r="Q338" s="1245"/>
      <c r="R338" s="1245"/>
    </row>
    <row r="339" ht="18.75" customHeight="1">
      <c r="P339" s="1245"/>
      <c r="Q339" s="1245"/>
      <c r="R339" s="1245"/>
    </row>
    <row r="340" ht="18.75" customHeight="1">
      <c r="P340" s="1245"/>
      <c r="Q340" s="1245"/>
      <c r="R340" s="1245"/>
    </row>
    <row r="341" ht="18.75" customHeight="1">
      <c r="P341" s="1245"/>
      <c r="Q341" s="1245"/>
      <c r="R341" s="1245"/>
    </row>
    <row r="342" ht="18.75" customHeight="1">
      <c r="P342" s="1245"/>
      <c r="Q342" s="1245"/>
      <c r="R342" s="1245"/>
    </row>
    <row r="343" ht="18.75" customHeight="1">
      <c r="P343" s="1245"/>
      <c r="Q343" s="1245"/>
      <c r="R343" s="1245"/>
    </row>
    <row r="344" ht="18.75" customHeight="1">
      <c r="P344" s="1245"/>
      <c r="Q344" s="1245"/>
      <c r="R344" s="1245"/>
    </row>
    <row r="345" ht="18.75" customHeight="1">
      <c r="P345" s="1245"/>
      <c r="Q345" s="1245"/>
      <c r="R345" s="1245"/>
    </row>
    <row r="346" ht="18.75" customHeight="1">
      <c r="P346" s="1245"/>
      <c r="Q346" s="1245"/>
      <c r="R346" s="1245"/>
    </row>
    <row r="347" ht="18.75" customHeight="1">
      <c r="P347" s="1245"/>
      <c r="Q347" s="1245"/>
      <c r="R347" s="1245"/>
    </row>
    <row r="348" ht="18.75" customHeight="1">
      <c r="P348" s="1245"/>
      <c r="Q348" s="1245"/>
      <c r="R348" s="1245"/>
    </row>
    <row r="349" ht="18.75" customHeight="1">
      <c r="P349" s="1245"/>
      <c r="Q349" s="1245"/>
      <c r="R349" s="1245"/>
    </row>
    <row r="350" ht="18.75" customHeight="1">
      <c r="P350" s="1245"/>
      <c r="Q350" s="1245"/>
      <c r="R350" s="1245"/>
    </row>
    <row r="351" ht="18.75" customHeight="1">
      <c r="P351" s="1245"/>
      <c r="Q351" s="1245"/>
      <c r="R351" s="1245"/>
    </row>
    <row r="352" ht="18.75" customHeight="1">
      <c r="P352" s="1245"/>
      <c r="Q352" s="1245"/>
      <c r="R352" s="1245"/>
    </row>
    <row r="353" ht="18.75" customHeight="1">
      <c r="P353" s="1245"/>
      <c r="Q353" s="1245"/>
      <c r="R353" s="1245"/>
    </row>
    <row r="354" ht="18.75" customHeight="1">
      <c r="P354" s="1245"/>
      <c r="Q354" s="1245"/>
      <c r="R354" s="1245"/>
    </row>
    <row r="355" ht="18.75" customHeight="1">
      <c r="P355" s="1245"/>
      <c r="Q355" s="1245"/>
      <c r="R355" s="1245"/>
    </row>
    <row r="356" ht="18.75" customHeight="1">
      <c r="P356" s="1245"/>
      <c r="Q356" s="1245"/>
      <c r="R356" s="1245"/>
    </row>
    <row r="357" ht="18.75" customHeight="1">
      <c r="P357" s="1245"/>
      <c r="Q357" s="1245"/>
      <c r="R357" s="1245"/>
    </row>
    <row r="358" ht="18.75" customHeight="1">
      <c r="P358" s="1245"/>
      <c r="Q358" s="1245"/>
      <c r="R358" s="1245"/>
    </row>
    <row r="359" ht="18.75" customHeight="1">
      <c r="P359" s="1245"/>
      <c r="Q359" s="1245"/>
      <c r="R359" s="1245"/>
    </row>
    <row r="360" ht="18.75" customHeight="1">
      <c r="P360" s="1245"/>
      <c r="Q360" s="1245"/>
      <c r="R360" s="1245"/>
    </row>
    <row r="361" ht="18.75" customHeight="1">
      <c r="P361" s="1245"/>
      <c r="Q361" s="1245"/>
      <c r="R361" s="1245"/>
    </row>
    <row r="362" ht="18.75" customHeight="1">
      <c r="P362" s="1245"/>
      <c r="Q362" s="1245"/>
      <c r="R362" s="1245"/>
    </row>
    <row r="363" ht="18.75" customHeight="1">
      <c r="P363" s="1245"/>
      <c r="Q363" s="1245"/>
      <c r="R363" s="1245"/>
    </row>
    <row r="364" ht="18.75" customHeight="1">
      <c r="P364" s="1245"/>
      <c r="Q364" s="1245"/>
      <c r="R364" s="1245"/>
    </row>
    <row r="365" ht="18.75" customHeight="1">
      <c r="P365" s="1245"/>
      <c r="Q365" s="1245"/>
      <c r="R365" s="1245"/>
    </row>
    <row r="366" ht="18.75" customHeight="1">
      <c r="P366" s="1245"/>
      <c r="Q366" s="1245"/>
      <c r="R366" s="1245"/>
    </row>
    <row r="367" ht="18.75" customHeight="1">
      <c r="P367" s="1245"/>
      <c r="Q367" s="1245"/>
      <c r="R367" s="1245"/>
    </row>
    <row r="368" ht="18.75" customHeight="1">
      <c r="P368" s="1245"/>
      <c r="Q368" s="1245"/>
      <c r="R368" s="1245"/>
    </row>
    <row r="369" ht="18.75" customHeight="1">
      <c r="P369" s="1245"/>
      <c r="Q369" s="1245"/>
      <c r="R369" s="1245"/>
    </row>
    <row r="370" ht="18.75" customHeight="1">
      <c r="P370" s="1245"/>
      <c r="Q370" s="1245"/>
      <c r="R370" s="1245"/>
    </row>
    <row r="371" ht="18.75" customHeight="1">
      <c r="P371" s="1245"/>
      <c r="Q371" s="1245"/>
      <c r="R371" s="1245"/>
    </row>
    <row r="372" ht="18.75" customHeight="1">
      <c r="P372" s="1245"/>
      <c r="Q372" s="1245"/>
      <c r="R372" s="1245"/>
    </row>
    <row r="373" ht="18.75" customHeight="1">
      <c r="P373" s="1245"/>
      <c r="Q373" s="1245"/>
      <c r="R373" s="1245"/>
    </row>
    <row r="374" ht="18.75" customHeight="1">
      <c r="P374" s="1245"/>
      <c r="Q374" s="1245"/>
      <c r="R374" s="1245"/>
    </row>
    <row r="375" ht="18.75" customHeight="1">
      <c r="P375" s="1245"/>
      <c r="Q375" s="1245"/>
      <c r="R375" s="1245"/>
    </row>
    <row r="376" ht="18.75" customHeight="1">
      <c r="P376" s="1245"/>
      <c r="Q376" s="1245"/>
      <c r="R376" s="1245"/>
    </row>
    <row r="377" ht="18.75" customHeight="1">
      <c r="P377" s="1245"/>
      <c r="Q377" s="1245"/>
      <c r="R377" s="1245"/>
    </row>
    <row r="378" ht="18.75" customHeight="1">
      <c r="P378" s="1245"/>
      <c r="Q378" s="1245"/>
      <c r="R378" s="1245"/>
    </row>
    <row r="379" ht="18.75" customHeight="1">
      <c r="P379" s="1245"/>
      <c r="Q379" s="1245"/>
      <c r="R379" s="1245"/>
    </row>
    <row r="380" ht="18.75" customHeight="1">
      <c r="P380" s="1245"/>
      <c r="Q380" s="1245"/>
      <c r="R380" s="1245"/>
    </row>
    <row r="381" ht="18.75" customHeight="1">
      <c r="P381" s="1245"/>
      <c r="Q381" s="1245"/>
      <c r="R381" s="1245"/>
    </row>
    <row r="382" ht="18.75" customHeight="1">
      <c r="P382" s="1245"/>
      <c r="Q382" s="1245"/>
      <c r="R382" s="1245"/>
    </row>
    <row r="383" ht="18.75" customHeight="1">
      <c r="P383" s="1245"/>
      <c r="Q383" s="1245"/>
      <c r="R383" s="1245"/>
    </row>
    <row r="384" ht="18.75" customHeight="1">
      <c r="P384" s="1245"/>
      <c r="Q384" s="1245"/>
      <c r="R384" s="1245"/>
    </row>
    <row r="385" ht="18.75" customHeight="1">
      <c r="P385" s="1245"/>
      <c r="Q385" s="1245"/>
      <c r="R385" s="1245"/>
    </row>
    <row r="386" ht="18.75" customHeight="1">
      <c r="P386" s="1245"/>
      <c r="Q386" s="1245"/>
      <c r="R386" s="1245"/>
    </row>
    <row r="387" ht="18.75" customHeight="1">
      <c r="P387" s="1245"/>
      <c r="Q387" s="1245"/>
      <c r="R387" s="1245"/>
    </row>
    <row r="388" ht="18.75" customHeight="1">
      <c r="P388" s="1245"/>
      <c r="Q388" s="1245"/>
      <c r="R388" s="1245"/>
    </row>
    <row r="389" ht="18.75" customHeight="1">
      <c r="P389" s="1245"/>
      <c r="Q389" s="1245"/>
      <c r="R389" s="1245"/>
    </row>
    <row r="390" ht="18.75" customHeight="1">
      <c r="P390" s="1245"/>
      <c r="Q390" s="1245"/>
      <c r="R390" s="1245"/>
    </row>
    <row r="391" ht="18.75" customHeight="1">
      <c r="P391" s="1245"/>
      <c r="Q391" s="1245"/>
      <c r="R391" s="1245"/>
    </row>
    <row r="392" ht="18.75" customHeight="1">
      <c r="P392" s="1245"/>
      <c r="Q392" s="1245"/>
      <c r="R392" s="1245"/>
    </row>
    <row r="393" ht="18.75" customHeight="1">
      <c r="P393" s="1245"/>
      <c r="Q393" s="1245"/>
      <c r="R393" s="1245"/>
    </row>
    <row r="394" ht="18.75" customHeight="1">
      <c r="P394" s="1245"/>
      <c r="Q394" s="1245"/>
      <c r="R394" s="1245"/>
    </row>
    <row r="395" ht="18.75" customHeight="1">
      <c r="P395" s="1245"/>
      <c r="Q395" s="1245"/>
      <c r="R395" s="1245"/>
    </row>
    <row r="396" ht="18.75" customHeight="1">
      <c r="P396" s="1245"/>
      <c r="Q396" s="1245"/>
      <c r="R396" s="1245"/>
    </row>
    <row r="397" ht="18.75" customHeight="1">
      <c r="P397" s="1245"/>
      <c r="Q397" s="1245"/>
      <c r="R397" s="1245"/>
    </row>
    <row r="398" ht="18.75" customHeight="1">
      <c r="P398" s="1245"/>
      <c r="Q398" s="1245"/>
      <c r="R398" s="1245"/>
    </row>
    <row r="399" ht="18.75" customHeight="1">
      <c r="P399" s="1245"/>
      <c r="Q399" s="1245"/>
      <c r="R399" s="1245"/>
    </row>
    <row r="400" ht="18.75" customHeight="1">
      <c r="P400" s="1245"/>
      <c r="Q400" s="1245"/>
      <c r="R400" s="1245"/>
    </row>
    <row r="401" ht="18.75" customHeight="1">
      <c r="P401" s="1245"/>
      <c r="Q401" s="1245"/>
      <c r="R401" s="1245"/>
    </row>
    <row r="402" ht="18.75" customHeight="1">
      <c r="P402" s="1245"/>
      <c r="Q402" s="1245"/>
      <c r="R402" s="1245"/>
    </row>
    <row r="403" ht="18.75" customHeight="1">
      <c r="P403" s="1245"/>
      <c r="Q403" s="1245"/>
      <c r="R403" s="1245"/>
    </row>
    <row r="404" ht="18.75" customHeight="1">
      <c r="P404" s="1245"/>
      <c r="Q404" s="1245"/>
      <c r="R404" s="1245"/>
    </row>
    <row r="405" ht="18.75" customHeight="1">
      <c r="P405" s="1245"/>
      <c r="Q405" s="1245"/>
      <c r="R405" s="1245"/>
    </row>
    <row r="406" ht="18.75" customHeight="1">
      <c r="P406" s="1245"/>
      <c r="Q406" s="1245"/>
      <c r="R406" s="1245"/>
    </row>
    <row r="407" ht="18.75" customHeight="1">
      <c r="P407" s="1245"/>
      <c r="Q407" s="1245"/>
      <c r="R407" s="1245"/>
    </row>
    <row r="408" ht="18.75" customHeight="1">
      <c r="P408" s="1245"/>
      <c r="Q408" s="1245"/>
      <c r="R408" s="1245"/>
    </row>
    <row r="409" ht="18.75" customHeight="1">
      <c r="P409" s="1245"/>
      <c r="Q409" s="1245"/>
      <c r="R409" s="1245"/>
    </row>
    <row r="410" ht="18.75" customHeight="1">
      <c r="P410" s="1245"/>
      <c r="Q410" s="1245"/>
      <c r="R410" s="1245"/>
    </row>
    <row r="411" ht="18.75" customHeight="1">
      <c r="P411" s="1245"/>
      <c r="Q411" s="1245"/>
      <c r="R411" s="1245"/>
    </row>
    <row r="412" ht="18.75" customHeight="1">
      <c r="P412" s="1245"/>
      <c r="Q412" s="1245"/>
      <c r="R412" s="1245"/>
    </row>
    <row r="413" ht="18.75" customHeight="1">
      <c r="P413" s="1245"/>
      <c r="Q413" s="1245"/>
      <c r="R413" s="1245"/>
    </row>
    <row r="414" ht="18.75" customHeight="1">
      <c r="P414" s="1245"/>
      <c r="Q414" s="1245"/>
      <c r="R414" s="1245"/>
    </row>
    <row r="415" ht="18.75" customHeight="1">
      <c r="P415" s="1245"/>
      <c r="Q415" s="1245"/>
      <c r="R415" s="1245"/>
    </row>
    <row r="416" ht="18.75" customHeight="1">
      <c r="P416" s="1245"/>
      <c r="Q416" s="1245"/>
      <c r="R416" s="1245"/>
    </row>
    <row r="417" ht="18.75" customHeight="1">
      <c r="P417" s="1245"/>
      <c r="Q417" s="1245"/>
      <c r="R417" s="1245"/>
    </row>
    <row r="418" ht="18.75" customHeight="1">
      <c r="P418" s="1245"/>
      <c r="Q418" s="1245"/>
      <c r="R418" s="1245"/>
    </row>
    <row r="419" ht="18.75" customHeight="1">
      <c r="P419" s="1245"/>
      <c r="Q419" s="1245"/>
      <c r="R419" s="1245"/>
    </row>
    <row r="420" ht="18.75" customHeight="1">
      <c r="P420" s="1245"/>
      <c r="Q420" s="1245"/>
      <c r="R420" s="1245"/>
    </row>
    <row r="421" ht="18.75" customHeight="1">
      <c r="P421" s="1245"/>
      <c r="Q421" s="1245"/>
      <c r="R421" s="1245"/>
    </row>
    <row r="422" ht="18.75" customHeight="1">
      <c r="P422" s="1245"/>
      <c r="Q422" s="1245"/>
      <c r="R422" s="1245"/>
    </row>
    <row r="423" ht="18.75" customHeight="1">
      <c r="P423" s="1245"/>
      <c r="Q423" s="1245"/>
      <c r="R423" s="1245"/>
    </row>
    <row r="424" ht="18.75" customHeight="1">
      <c r="P424" s="1245"/>
      <c r="Q424" s="1245"/>
      <c r="R424" s="1245"/>
    </row>
    <row r="425" ht="18.75" customHeight="1">
      <c r="P425" s="1245"/>
      <c r="Q425" s="1245"/>
      <c r="R425" s="1245"/>
    </row>
    <row r="426" ht="18.75" customHeight="1">
      <c r="P426" s="1245"/>
      <c r="Q426" s="1245"/>
      <c r="R426" s="1245"/>
    </row>
    <row r="427" ht="18.75" customHeight="1">
      <c r="P427" s="1245"/>
      <c r="Q427" s="1245"/>
      <c r="R427" s="1245"/>
    </row>
    <row r="428" ht="18.75" customHeight="1">
      <c r="P428" s="1245"/>
      <c r="Q428" s="1245"/>
      <c r="R428" s="1245"/>
    </row>
    <row r="429" ht="18.75" customHeight="1">
      <c r="P429" s="1245"/>
      <c r="Q429" s="1245"/>
      <c r="R429" s="1245"/>
    </row>
    <row r="430" ht="18.75" customHeight="1">
      <c r="P430" s="1245"/>
      <c r="Q430" s="1245"/>
      <c r="R430" s="1245"/>
    </row>
    <row r="431" ht="18.75" customHeight="1">
      <c r="P431" s="1245"/>
      <c r="Q431" s="1245"/>
      <c r="R431" s="1245"/>
    </row>
    <row r="432" ht="18.75" customHeight="1">
      <c r="P432" s="1245"/>
      <c r="Q432" s="1245"/>
      <c r="R432" s="1245"/>
    </row>
    <row r="433" ht="18.75" customHeight="1">
      <c r="P433" s="1245"/>
      <c r="Q433" s="1245"/>
      <c r="R433" s="1245"/>
    </row>
    <row r="434" ht="18.75" customHeight="1">
      <c r="P434" s="1245"/>
      <c r="Q434" s="1245"/>
      <c r="R434" s="1245"/>
    </row>
    <row r="435" ht="18.75" customHeight="1">
      <c r="P435" s="1245"/>
      <c r="Q435" s="1245"/>
      <c r="R435" s="1245"/>
    </row>
    <row r="436" ht="18.75" customHeight="1">
      <c r="P436" s="1245"/>
      <c r="Q436" s="1245"/>
      <c r="R436" s="1245"/>
    </row>
    <row r="437" ht="18.75" customHeight="1">
      <c r="P437" s="1245"/>
      <c r="Q437" s="1245"/>
      <c r="R437" s="1245"/>
    </row>
    <row r="438" ht="18.75" customHeight="1">
      <c r="P438" s="1245"/>
      <c r="Q438" s="1245"/>
      <c r="R438" s="1245"/>
    </row>
    <row r="439" ht="18.75" customHeight="1">
      <c r="P439" s="1245"/>
      <c r="Q439" s="1245"/>
      <c r="R439" s="1245"/>
    </row>
    <row r="440" ht="18.75" customHeight="1">
      <c r="P440" s="1245"/>
      <c r="Q440" s="1245"/>
      <c r="R440" s="1245"/>
    </row>
    <row r="441" ht="18.75" customHeight="1">
      <c r="P441" s="1245"/>
      <c r="Q441" s="1245"/>
      <c r="R441" s="1245"/>
    </row>
    <row r="442" ht="18.75" customHeight="1">
      <c r="P442" s="1245"/>
      <c r="Q442" s="1245"/>
      <c r="R442" s="1245"/>
    </row>
    <row r="443" ht="18.75" customHeight="1">
      <c r="P443" s="1245"/>
      <c r="Q443" s="1245"/>
      <c r="R443" s="1245"/>
    </row>
    <row r="444" ht="18.75" customHeight="1">
      <c r="P444" s="1245"/>
      <c r="Q444" s="1245"/>
      <c r="R444" s="1245"/>
    </row>
    <row r="445" ht="18.75" customHeight="1">
      <c r="P445" s="1245"/>
      <c r="Q445" s="1245"/>
      <c r="R445" s="1245"/>
    </row>
    <row r="446" ht="18.75" customHeight="1">
      <c r="P446" s="1245"/>
      <c r="Q446" s="1245"/>
      <c r="R446" s="1245"/>
    </row>
    <row r="447" ht="18.75" customHeight="1">
      <c r="P447" s="1245"/>
      <c r="Q447" s="1245"/>
      <c r="R447" s="1245"/>
    </row>
    <row r="448" ht="18.75" customHeight="1">
      <c r="P448" s="1245"/>
      <c r="Q448" s="1245"/>
      <c r="R448" s="1245"/>
    </row>
    <row r="449" ht="18.75" customHeight="1">
      <c r="P449" s="1245"/>
      <c r="Q449" s="1245"/>
      <c r="R449" s="1245"/>
    </row>
    <row r="450" ht="18.75" customHeight="1">
      <c r="P450" s="1245"/>
      <c r="Q450" s="1245"/>
      <c r="R450" s="1245"/>
    </row>
    <row r="451" ht="18.75" customHeight="1">
      <c r="P451" s="1245"/>
      <c r="Q451" s="1245"/>
      <c r="R451" s="1245"/>
    </row>
    <row r="452" ht="18.75" customHeight="1">
      <c r="P452" s="1245"/>
      <c r="Q452" s="1245"/>
      <c r="R452" s="1245"/>
    </row>
    <row r="453" ht="18.75" customHeight="1">
      <c r="P453" s="1245"/>
      <c r="Q453" s="1245"/>
      <c r="R453" s="1245"/>
    </row>
    <row r="454" ht="18.75" customHeight="1">
      <c r="P454" s="1245"/>
      <c r="Q454" s="1245"/>
      <c r="R454" s="1245"/>
    </row>
    <row r="455" ht="18.75" customHeight="1">
      <c r="P455" s="1245"/>
      <c r="Q455" s="1245"/>
      <c r="R455" s="1245"/>
    </row>
    <row r="456" ht="18.75" customHeight="1">
      <c r="P456" s="1245"/>
      <c r="Q456" s="1245"/>
      <c r="R456" s="1245"/>
    </row>
    <row r="457" ht="18.75" customHeight="1">
      <c r="P457" s="1245"/>
      <c r="Q457" s="1245"/>
      <c r="R457" s="1245"/>
    </row>
    <row r="458" ht="18.75" customHeight="1">
      <c r="P458" s="1245"/>
      <c r="Q458" s="1245"/>
      <c r="R458" s="1245"/>
    </row>
    <row r="459" ht="18.75" customHeight="1">
      <c r="P459" s="1245"/>
      <c r="Q459" s="1245"/>
      <c r="R459" s="1245"/>
    </row>
    <row r="460" ht="18.75" customHeight="1">
      <c r="P460" s="1245"/>
      <c r="Q460" s="1245"/>
      <c r="R460" s="1245"/>
    </row>
    <row r="461" ht="18.75" customHeight="1">
      <c r="P461" s="1245"/>
      <c r="Q461" s="1245"/>
      <c r="R461" s="1245"/>
    </row>
    <row r="462" ht="18.75" customHeight="1">
      <c r="P462" s="1245"/>
      <c r="Q462" s="1245"/>
      <c r="R462" s="1245"/>
    </row>
    <row r="463" ht="18.75" customHeight="1">
      <c r="P463" s="1245"/>
      <c r="Q463" s="1245"/>
      <c r="R463" s="1245"/>
    </row>
    <row r="464" ht="18.75" customHeight="1">
      <c r="P464" s="1245"/>
      <c r="Q464" s="1245"/>
      <c r="R464" s="1245"/>
    </row>
    <row r="465" ht="18.75" customHeight="1">
      <c r="P465" s="1245"/>
      <c r="Q465" s="1245"/>
      <c r="R465" s="1245"/>
    </row>
    <row r="466" ht="18.75" customHeight="1">
      <c r="P466" s="1245"/>
      <c r="Q466" s="1245"/>
      <c r="R466" s="1245"/>
    </row>
    <row r="467" ht="18.75" customHeight="1">
      <c r="P467" s="1245"/>
      <c r="Q467" s="1245"/>
      <c r="R467" s="1245"/>
    </row>
    <row r="468" ht="18.75" customHeight="1">
      <c r="P468" s="1245"/>
      <c r="Q468" s="1245"/>
      <c r="R468" s="1245"/>
    </row>
    <row r="469" ht="18.75" customHeight="1">
      <c r="P469" s="1245"/>
      <c r="Q469" s="1245"/>
      <c r="R469" s="1245"/>
    </row>
    <row r="470" ht="18.75" customHeight="1">
      <c r="P470" s="1245"/>
      <c r="Q470" s="1245"/>
      <c r="R470" s="1245"/>
    </row>
    <row r="471" ht="18.75" customHeight="1">
      <c r="P471" s="1245"/>
      <c r="Q471" s="1245"/>
      <c r="R471" s="1245"/>
    </row>
    <row r="472" ht="18.75" customHeight="1">
      <c r="P472" s="1245"/>
      <c r="Q472" s="1245"/>
      <c r="R472" s="1245"/>
    </row>
    <row r="473" ht="18.75" customHeight="1">
      <c r="P473" s="1245"/>
      <c r="Q473" s="1245"/>
      <c r="R473" s="1245"/>
    </row>
    <row r="474" ht="18.75" customHeight="1">
      <c r="P474" s="1245"/>
      <c r="Q474" s="1245"/>
      <c r="R474" s="1245"/>
    </row>
    <row r="475" ht="18.75" customHeight="1">
      <c r="P475" s="1245"/>
      <c r="Q475" s="1245"/>
      <c r="R475" s="1245"/>
    </row>
    <row r="476" ht="18.75" customHeight="1">
      <c r="P476" s="1245"/>
      <c r="Q476" s="1245"/>
      <c r="R476" s="1245"/>
    </row>
    <row r="477" ht="18.75" customHeight="1">
      <c r="P477" s="1245"/>
      <c r="Q477" s="1245"/>
      <c r="R477" s="1245"/>
    </row>
    <row r="478" ht="18.75" customHeight="1">
      <c r="P478" s="1245"/>
      <c r="Q478" s="1245"/>
      <c r="R478" s="1245"/>
    </row>
    <row r="479" ht="18.75" customHeight="1">
      <c r="P479" s="1245"/>
      <c r="Q479" s="1245"/>
      <c r="R479" s="1245"/>
    </row>
    <row r="480" ht="18.75" customHeight="1">
      <c r="P480" s="1245"/>
      <c r="Q480" s="1245"/>
      <c r="R480" s="1245"/>
    </row>
    <row r="481" ht="18.75" customHeight="1">
      <c r="P481" s="1245"/>
      <c r="Q481" s="1245"/>
      <c r="R481" s="1245"/>
    </row>
    <row r="482" ht="18.75" customHeight="1">
      <c r="P482" s="1245"/>
      <c r="Q482" s="1245"/>
      <c r="R482" s="1245"/>
    </row>
    <row r="483" ht="18.75" customHeight="1">
      <c r="P483" s="1245"/>
      <c r="Q483" s="1245"/>
      <c r="R483" s="1245"/>
    </row>
    <row r="484" ht="18.75" customHeight="1">
      <c r="P484" s="1245"/>
      <c r="Q484" s="1245"/>
      <c r="R484" s="1245"/>
    </row>
    <row r="485" ht="18.75" customHeight="1">
      <c r="P485" s="1245"/>
      <c r="Q485" s="1245"/>
      <c r="R485" s="1245"/>
    </row>
    <row r="486" ht="18.75" customHeight="1">
      <c r="P486" s="1245"/>
      <c r="Q486" s="1245"/>
      <c r="R486" s="1245"/>
    </row>
    <row r="487" ht="18.75" customHeight="1">
      <c r="P487" s="1245"/>
      <c r="Q487" s="1245"/>
      <c r="R487" s="1245"/>
    </row>
    <row r="488" ht="18.75" customHeight="1">
      <c r="P488" s="1245"/>
      <c r="Q488" s="1245"/>
      <c r="R488" s="1245"/>
    </row>
    <row r="489" ht="18.75" customHeight="1">
      <c r="P489" s="1245"/>
      <c r="Q489" s="1245"/>
      <c r="R489" s="1245"/>
    </row>
    <row r="490" ht="18.75" customHeight="1">
      <c r="P490" s="1245"/>
      <c r="Q490" s="1245"/>
      <c r="R490" s="1245"/>
    </row>
    <row r="491" ht="18.75" customHeight="1">
      <c r="P491" s="1245"/>
      <c r="Q491" s="1245"/>
      <c r="R491" s="1245"/>
    </row>
    <row r="492" ht="18.75" customHeight="1">
      <c r="P492" s="1245"/>
      <c r="Q492" s="1245"/>
      <c r="R492" s="1245"/>
    </row>
    <row r="493" ht="18.75" customHeight="1">
      <c r="P493" s="1245"/>
      <c r="Q493" s="1245"/>
      <c r="R493" s="1245"/>
    </row>
    <row r="494" ht="18.75" customHeight="1">
      <c r="P494" s="1245"/>
      <c r="Q494" s="1245"/>
      <c r="R494" s="1245"/>
    </row>
    <row r="495" ht="18.75" customHeight="1">
      <c r="P495" s="1245"/>
      <c r="Q495" s="1245"/>
      <c r="R495" s="1245"/>
    </row>
    <row r="496" ht="18.75" customHeight="1">
      <c r="P496" s="1245"/>
      <c r="Q496" s="1245"/>
      <c r="R496" s="1245"/>
    </row>
    <row r="497" ht="18.75" customHeight="1">
      <c r="P497" s="1245"/>
      <c r="Q497" s="1245"/>
      <c r="R497" s="1245"/>
    </row>
    <row r="498" ht="18.75" customHeight="1">
      <c r="P498" s="1245"/>
      <c r="Q498" s="1245"/>
      <c r="R498" s="1245"/>
    </row>
    <row r="499" ht="18.75" customHeight="1">
      <c r="P499" s="1245"/>
      <c r="Q499" s="1245"/>
      <c r="R499" s="1245"/>
    </row>
    <row r="500" ht="18.75" customHeight="1">
      <c r="P500" s="1245"/>
      <c r="Q500" s="1245"/>
      <c r="R500" s="1245"/>
    </row>
    <row r="501" ht="18.75" customHeight="1">
      <c r="P501" s="1245"/>
      <c r="Q501" s="1245"/>
      <c r="R501" s="1245"/>
    </row>
    <row r="502" ht="18.75" customHeight="1">
      <c r="P502" s="1245"/>
      <c r="Q502" s="1245"/>
      <c r="R502" s="1245"/>
    </row>
    <row r="503" ht="18.75" customHeight="1">
      <c r="P503" s="1245"/>
      <c r="Q503" s="1245"/>
      <c r="R503" s="1245"/>
    </row>
    <row r="504" ht="18.75" customHeight="1">
      <c r="P504" s="1245"/>
      <c r="Q504" s="1245"/>
      <c r="R504" s="1245"/>
    </row>
    <row r="505" ht="18.75" customHeight="1">
      <c r="P505" s="1245"/>
      <c r="Q505" s="1245"/>
      <c r="R505" s="1245"/>
    </row>
    <row r="506" ht="18.75" customHeight="1">
      <c r="P506" s="1245"/>
      <c r="Q506" s="1245"/>
      <c r="R506" s="1245"/>
    </row>
    <row r="507" ht="18.75" customHeight="1">
      <c r="P507" s="1245"/>
      <c r="Q507" s="1245"/>
      <c r="R507" s="1245"/>
    </row>
    <row r="508" ht="18.75" customHeight="1">
      <c r="P508" s="1245"/>
      <c r="Q508" s="1245"/>
      <c r="R508" s="1245"/>
    </row>
    <row r="509" ht="18.75" customHeight="1">
      <c r="P509" s="1245"/>
      <c r="Q509" s="1245"/>
      <c r="R509" s="1245"/>
    </row>
    <row r="510" ht="18.75" customHeight="1">
      <c r="P510" s="1245"/>
      <c r="Q510" s="1245"/>
      <c r="R510" s="1245"/>
    </row>
    <row r="511" ht="18.75" customHeight="1">
      <c r="P511" s="1245"/>
      <c r="Q511" s="1245"/>
      <c r="R511" s="1245"/>
    </row>
    <row r="512" ht="18.75" customHeight="1">
      <c r="P512" s="1245"/>
      <c r="Q512" s="1245"/>
      <c r="R512" s="1245"/>
    </row>
    <row r="513" ht="18.75" customHeight="1">
      <c r="P513" s="1245"/>
      <c r="Q513" s="1245"/>
      <c r="R513" s="1245"/>
    </row>
    <row r="514" ht="18.75" customHeight="1">
      <c r="P514" s="1245"/>
      <c r="Q514" s="1245"/>
      <c r="R514" s="1245"/>
    </row>
    <row r="515" ht="18.75" customHeight="1">
      <c r="P515" s="1245"/>
      <c r="Q515" s="1245"/>
      <c r="R515" s="1245"/>
    </row>
    <row r="516" ht="18.75" customHeight="1">
      <c r="P516" s="1245"/>
      <c r="Q516" s="1245"/>
      <c r="R516" s="1245"/>
    </row>
    <row r="517" ht="18.75" customHeight="1">
      <c r="P517" s="1245"/>
      <c r="Q517" s="1245"/>
      <c r="R517" s="1245"/>
    </row>
    <row r="518" ht="18.75" customHeight="1">
      <c r="P518" s="1245"/>
      <c r="Q518" s="1245"/>
      <c r="R518" s="1245"/>
    </row>
    <row r="519" ht="18.75" customHeight="1">
      <c r="P519" s="1245"/>
      <c r="Q519" s="1245"/>
      <c r="R519" s="1245"/>
    </row>
    <row r="520" ht="18.75" customHeight="1">
      <c r="P520" s="1245"/>
      <c r="Q520" s="1245"/>
      <c r="R520" s="1245"/>
    </row>
    <row r="521" ht="18.75" customHeight="1">
      <c r="P521" s="1245"/>
      <c r="Q521" s="1245"/>
      <c r="R521" s="1245"/>
    </row>
    <row r="522" ht="18.75" customHeight="1">
      <c r="P522" s="1245"/>
      <c r="Q522" s="1245"/>
      <c r="R522" s="1245"/>
    </row>
    <row r="523" ht="18.75" customHeight="1">
      <c r="P523" s="1245"/>
      <c r="Q523" s="1245"/>
      <c r="R523" s="1245"/>
    </row>
    <row r="524" ht="18.75" customHeight="1">
      <c r="P524" s="1245"/>
      <c r="Q524" s="1245"/>
      <c r="R524" s="1245"/>
    </row>
    <row r="525" ht="18.75" customHeight="1">
      <c r="P525" s="1245"/>
      <c r="Q525" s="1245"/>
      <c r="R525" s="1245"/>
    </row>
    <row r="526" ht="18.75" customHeight="1">
      <c r="P526" s="1245"/>
      <c r="Q526" s="1245"/>
      <c r="R526" s="1245"/>
    </row>
    <row r="527" ht="18.75" customHeight="1">
      <c r="P527" s="1245"/>
      <c r="Q527" s="1245"/>
      <c r="R527" s="1245"/>
    </row>
    <row r="528" ht="18.75" customHeight="1">
      <c r="P528" s="1245"/>
      <c r="Q528" s="1245"/>
      <c r="R528" s="1245"/>
    </row>
    <row r="529" ht="18.75" customHeight="1">
      <c r="P529" s="1245"/>
      <c r="Q529" s="1245"/>
      <c r="R529" s="1245"/>
    </row>
    <row r="530" ht="18.75" customHeight="1">
      <c r="P530" s="1245"/>
      <c r="Q530" s="1245"/>
      <c r="R530" s="1245"/>
    </row>
    <row r="531" ht="18.75" customHeight="1">
      <c r="P531" s="1245"/>
      <c r="Q531" s="1245"/>
      <c r="R531" s="1245"/>
    </row>
    <row r="532" ht="18.75" customHeight="1">
      <c r="P532" s="1245"/>
      <c r="Q532" s="1245"/>
      <c r="R532" s="1245"/>
    </row>
    <row r="533" ht="18.75" customHeight="1">
      <c r="P533" s="1245"/>
      <c r="Q533" s="1245"/>
      <c r="R533" s="1245"/>
    </row>
    <row r="534" ht="18.75" customHeight="1">
      <c r="P534" s="1245"/>
      <c r="Q534" s="1245"/>
      <c r="R534" s="1245"/>
    </row>
    <row r="535" ht="18.75" customHeight="1">
      <c r="P535" s="1245"/>
      <c r="Q535" s="1245"/>
      <c r="R535" s="1245"/>
    </row>
    <row r="536" ht="18.75" customHeight="1">
      <c r="P536" s="1245"/>
      <c r="Q536" s="1245"/>
      <c r="R536" s="1245"/>
    </row>
    <row r="537" ht="18.75" customHeight="1">
      <c r="P537" s="1245"/>
      <c r="Q537" s="1245"/>
      <c r="R537" s="1245"/>
    </row>
    <row r="538" ht="18.75" customHeight="1">
      <c r="P538" s="1245"/>
      <c r="Q538" s="1245"/>
      <c r="R538" s="1245"/>
    </row>
    <row r="539" ht="18.75" customHeight="1">
      <c r="P539" s="1245"/>
      <c r="Q539" s="1245"/>
      <c r="R539" s="1245"/>
    </row>
    <row r="540" ht="18.75" customHeight="1">
      <c r="P540" s="1245"/>
      <c r="Q540" s="1245"/>
      <c r="R540" s="1245"/>
    </row>
    <row r="541" ht="18.75" customHeight="1">
      <c r="P541" s="1245"/>
      <c r="Q541" s="1245"/>
      <c r="R541" s="1245"/>
    </row>
    <row r="542" ht="18.75" customHeight="1">
      <c r="P542" s="1245"/>
      <c r="Q542" s="1245"/>
      <c r="R542" s="1245"/>
    </row>
    <row r="543" ht="18.75" customHeight="1">
      <c r="P543" s="1245"/>
      <c r="Q543" s="1245"/>
      <c r="R543" s="1245"/>
    </row>
    <row r="544" ht="18.75" customHeight="1">
      <c r="P544" s="1245"/>
      <c r="Q544" s="1245"/>
      <c r="R544" s="1245"/>
    </row>
    <row r="545" ht="18.75" customHeight="1">
      <c r="P545" s="1245"/>
      <c r="Q545" s="1245"/>
      <c r="R545" s="1245"/>
    </row>
    <row r="546" ht="18.75" customHeight="1">
      <c r="P546" s="1245"/>
      <c r="Q546" s="1245"/>
      <c r="R546" s="1245"/>
    </row>
    <row r="547" ht="18.75" customHeight="1">
      <c r="P547" s="1245"/>
      <c r="Q547" s="1245"/>
      <c r="R547" s="1245"/>
    </row>
    <row r="548" ht="18.75" customHeight="1">
      <c r="P548" s="1245"/>
      <c r="Q548" s="1245"/>
      <c r="R548" s="1245"/>
    </row>
    <row r="549" ht="18.75" customHeight="1">
      <c r="P549" s="1245"/>
      <c r="Q549" s="1245"/>
      <c r="R549" s="1245"/>
    </row>
    <row r="550" ht="18.75" customHeight="1">
      <c r="P550" s="1245"/>
      <c r="Q550" s="1245"/>
      <c r="R550" s="1245"/>
    </row>
    <row r="551" ht="18.75" customHeight="1">
      <c r="P551" s="1245"/>
      <c r="Q551" s="1245"/>
      <c r="R551" s="1245"/>
    </row>
    <row r="552" ht="18.75" customHeight="1">
      <c r="P552" s="1245"/>
      <c r="Q552" s="1245"/>
      <c r="R552" s="1245"/>
    </row>
    <row r="553" ht="18.75" customHeight="1">
      <c r="P553" s="1245"/>
      <c r="Q553" s="1245"/>
      <c r="R553" s="1245"/>
    </row>
    <row r="554" ht="18.75" customHeight="1">
      <c r="P554" s="1245"/>
      <c r="Q554" s="1245"/>
      <c r="R554" s="1245"/>
    </row>
    <row r="555" ht="18.75" customHeight="1">
      <c r="P555" s="1245"/>
      <c r="Q555" s="1245"/>
      <c r="R555" s="1245"/>
    </row>
    <row r="556" ht="18.75" customHeight="1">
      <c r="P556" s="1245"/>
      <c r="Q556" s="1245"/>
      <c r="R556" s="1245"/>
    </row>
    <row r="557" ht="18.75" customHeight="1">
      <c r="P557" s="1245"/>
      <c r="Q557" s="1245"/>
      <c r="R557" s="1245"/>
    </row>
    <row r="558" ht="18.75" customHeight="1">
      <c r="P558" s="1245"/>
      <c r="Q558" s="1245"/>
      <c r="R558" s="1245"/>
    </row>
    <row r="559" ht="18.75" customHeight="1">
      <c r="P559" s="1245"/>
      <c r="Q559" s="1245"/>
      <c r="R559" s="1245"/>
    </row>
    <row r="560" ht="18.75" customHeight="1">
      <c r="P560" s="1245"/>
      <c r="Q560" s="1245"/>
      <c r="R560" s="1245"/>
    </row>
    <row r="561" ht="18.75" customHeight="1">
      <c r="P561" s="1245"/>
      <c r="Q561" s="1245"/>
      <c r="R561" s="1245"/>
    </row>
    <row r="562" ht="18.75" customHeight="1">
      <c r="P562" s="1245"/>
      <c r="Q562" s="1245"/>
      <c r="R562" s="1245"/>
    </row>
    <row r="563" ht="18.75" customHeight="1">
      <c r="P563" s="1245"/>
      <c r="Q563" s="1245"/>
      <c r="R563" s="1245"/>
    </row>
    <row r="564" ht="18.75" customHeight="1">
      <c r="P564" s="1245"/>
      <c r="Q564" s="1245"/>
      <c r="R564" s="1245"/>
    </row>
    <row r="565" ht="18.75" customHeight="1">
      <c r="P565" s="1245"/>
      <c r="Q565" s="1245"/>
      <c r="R565" s="1245"/>
    </row>
    <row r="566" ht="18.75" customHeight="1">
      <c r="P566" s="1245"/>
      <c r="Q566" s="1245"/>
      <c r="R566" s="1245"/>
    </row>
    <row r="567" ht="18.75" customHeight="1">
      <c r="P567" s="1245"/>
      <c r="Q567" s="1245"/>
      <c r="R567" s="1245"/>
    </row>
    <row r="568" ht="18.75" customHeight="1">
      <c r="P568" s="1245"/>
      <c r="Q568" s="1245"/>
      <c r="R568" s="1245"/>
    </row>
    <row r="569" ht="18.75" customHeight="1">
      <c r="P569" s="1245"/>
      <c r="Q569" s="1245"/>
      <c r="R569" s="1245"/>
    </row>
    <row r="570" ht="18.75" customHeight="1">
      <c r="P570" s="1245"/>
      <c r="Q570" s="1245"/>
      <c r="R570" s="1245"/>
    </row>
    <row r="571" ht="18.75" customHeight="1">
      <c r="P571" s="1245"/>
      <c r="Q571" s="1245"/>
      <c r="R571" s="1245"/>
    </row>
    <row r="572" ht="18.75" customHeight="1">
      <c r="P572" s="1245"/>
      <c r="Q572" s="1245"/>
      <c r="R572" s="1245"/>
    </row>
    <row r="573" ht="18.75" customHeight="1">
      <c r="P573" s="1245"/>
      <c r="Q573" s="1245"/>
      <c r="R573" s="1245"/>
    </row>
    <row r="574" ht="18.75" customHeight="1">
      <c r="P574" s="1245"/>
      <c r="Q574" s="1245"/>
      <c r="R574" s="1245"/>
    </row>
    <row r="575" ht="18.75" customHeight="1">
      <c r="P575" s="1245"/>
      <c r="Q575" s="1245"/>
      <c r="R575" s="1245"/>
    </row>
    <row r="576" ht="18.75" customHeight="1">
      <c r="P576" s="1245"/>
      <c r="Q576" s="1245"/>
      <c r="R576" s="1245"/>
    </row>
    <row r="577" ht="18.75" customHeight="1">
      <c r="P577" s="1245"/>
      <c r="Q577" s="1245"/>
      <c r="R577" s="1245"/>
    </row>
    <row r="578" ht="18.75" customHeight="1">
      <c r="P578" s="1245"/>
      <c r="Q578" s="1245"/>
      <c r="R578" s="1245"/>
    </row>
    <row r="579" ht="18.75" customHeight="1">
      <c r="P579" s="1245"/>
      <c r="Q579" s="1245"/>
      <c r="R579" s="1245"/>
    </row>
    <row r="580" ht="18.75" customHeight="1">
      <c r="P580" s="1245"/>
      <c r="Q580" s="1245"/>
      <c r="R580" s="1245"/>
    </row>
    <row r="581" ht="18.75" customHeight="1">
      <c r="P581" s="1245"/>
      <c r="Q581" s="1245"/>
      <c r="R581" s="1245"/>
    </row>
    <row r="582" ht="18.75" customHeight="1">
      <c r="P582" s="1245"/>
      <c r="Q582" s="1245"/>
      <c r="R582" s="1245"/>
    </row>
    <row r="583" ht="18.75" customHeight="1">
      <c r="P583" s="1245"/>
      <c r="Q583" s="1245"/>
      <c r="R583" s="1245"/>
    </row>
    <row r="584" ht="18.75" customHeight="1">
      <c r="P584" s="1245"/>
      <c r="Q584" s="1245"/>
      <c r="R584" s="1245"/>
    </row>
    <row r="585" ht="18.75" customHeight="1">
      <c r="P585" s="1245"/>
      <c r="Q585" s="1245"/>
      <c r="R585" s="1245"/>
    </row>
    <row r="586" ht="18.75" customHeight="1">
      <c r="P586" s="1245"/>
      <c r="Q586" s="1245"/>
      <c r="R586" s="1245"/>
    </row>
    <row r="587" ht="18.75" customHeight="1">
      <c r="P587" s="1245"/>
      <c r="Q587" s="1245"/>
      <c r="R587" s="1245"/>
    </row>
    <row r="588" ht="18.75" customHeight="1">
      <c r="P588" s="1245"/>
      <c r="Q588" s="1245"/>
      <c r="R588" s="1245"/>
    </row>
    <row r="589" ht="18.75" customHeight="1">
      <c r="P589" s="1245"/>
      <c r="Q589" s="1245"/>
      <c r="R589" s="1245"/>
    </row>
    <row r="590" ht="18.75" customHeight="1">
      <c r="P590" s="1245"/>
      <c r="Q590" s="1245"/>
      <c r="R590" s="1245"/>
    </row>
    <row r="591" ht="18.75" customHeight="1">
      <c r="P591" s="1245"/>
      <c r="Q591" s="1245"/>
      <c r="R591" s="1245"/>
    </row>
    <row r="592" ht="18.75" customHeight="1">
      <c r="P592" s="1245"/>
      <c r="Q592" s="1245"/>
      <c r="R592" s="1245"/>
    </row>
    <row r="593" ht="18.75" customHeight="1">
      <c r="P593" s="1245"/>
      <c r="Q593" s="1245"/>
      <c r="R593" s="1245"/>
    </row>
    <row r="594" ht="18.75" customHeight="1">
      <c r="P594" s="1245"/>
      <c r="Q594" s="1245"/>
      <c r="R594" s="1245"/>
    </row>
    <row r="595" ht="18.75" customHeight="1">
      <c r="P595" s="1245"/>
      <c r="Q595" s="1245"/>
      <c r="R595" s="1245"/>
    </row>
    <row r="596" ht="18.75" customHeight="1">
      <c r="P596" s="1245"/>
      <c r="Q596" s="1245"/>
      <c r="R596" s="1245"/>
    </row>
    <row r="597" ht="18.75" customHeight="1">
      <c r="P597" s="1245"/>
      <c r="Q597" s="1245"/>
      <c r="R597" s="1245"/>
    </row>
    <row r="598" ht="18.75" customHeight="1">
      <c r="P598" s="1245"/>
      <c r="Q598" s="1245"/>
      <c r="R598" s="1245"/>
    </row>
    <row r="599" ht="18.75" customHeight="1">
      <c r="P599" s="1245"/>
      <c r="Q599" s="1245"/>
      <c r="R599" s="1245"/>
    </row>
    <row r="600" ht="18.75" customHeight="1">
      <c r="P600" s="1245"/>
      <c r="Q600" s="1245"/>
      <c r="R600" s="1245"/>
    </row>
    <row r="601" ht="18.75" customHeight="1">
      <c r="P601" s="1245"/>
      <c r="Q601" s="1245"/>
      <c r="R601" s="1245"/>
    </row>
    <row r="602" ht="18.75" customHeight="1">
      <c r="P602" s="1245"/>
      <c r="Q602" s="1245"/>
      <c r="R602" s="1245"/>
    </row>
    <row r="603" ht="18.75" customHeight="1">
      <c r="P603" s="1245"/>
      <c r="Q603" s="1245"/>
      <c r="R603" s="1245"/>
    </row>
    <row r="604" ht="18.75" customHeight="1">
      <c r="P604" s="1245"/>
      <c r="Q604" s="1245"/>
      <c r="R604" s="1245"/>
    </row>
    <row r="605" ht="18.75" customHeight="1">
      <c r="P605" s="1245"/>
      <c r="Q605" s="1245"/>
      <c r="R605" s="1245"/>
    </row>
    <row r="606" ht="18.75" customHeight="1">
      <c r="P606" s="1245"/>
      <c r="Q606" s="1245"/>
      <c r="R606" s="1245"/>
    </row>
    <row r="607" ht="18.75" customHeight="1">
      <c r="P607" s="1245"/>
      <c r="Q607" s="1245"/>
      <c r="R607" s="1245"/>
    </row>
    <row r="608" ht="18.75" customHeight="1">
      <c r="P608" s="1245"/>
      <c r="Q608" s="1245"/>
      <c r="R608" s="1245"/>
    </row>
    <row r="609" ht="18.75" customHeight="1">
      <c r="P609" s="1245"/>
      <c r="Q609" s="1245"/>
      <c r="R609" s="1245"/>
    </row>
    <row r="610" ht="18.75" customHeight="1">
      <c r="P610" s="1245"/>
      <c r="Q610" s="1245"/>
      <c r="R610" s="1245"/>
    </row>
    <row r="611" ht="18.75" customHeight="1">
      <c r="P611" s="1245"/>
      <c r="Q611" s="1245"/>
      <c r="R611" s="1245"/>
    </row>
    <row r="612" ht="18.75" customHeight="1">
      <c r="P612" s="1245"/>
      <c r="Q612" s="1245"/>
      <c r="R612" s="1245"/>
    </row>
    <row r="613" ht="18.75" customHeight="1">
      <c r="P613" s="1245"/>
      <c r="Q613" s="1245"/>
      <c r="R613" s="1245"/>
    </row>
    <row r="614" ht="18.75" customHeight="1">
      <c r="P614" s="1245"/>
      <c r="Q614" s="1245"/>
      <c r="R614" s="1245"/>
    </row>
    <row r="615" ht="18.75" customHeight="1">
      <c r="P615" s="1245"/>
      <c r="Q615" s="1245"/>
      <c r="R615" s="1245"/>
    </row>
    <row r="616" ht="18.75" customHeight="1">
      <c r="P616" s="1245"/>
      <c r="Q616" s="1245"/>
      <c r="R616" s="1245"/>
    </row>
    <row r="617" ht="18.75" customHeight="1">
      <c r="P617" s="1245"/>
      <c r="Q617" s="1245"/>
      <c r="R617" s="1245"/>
    </row>
    <row r="618" ht="18.75" customHeight="1">
      <c r="P618" s="1245"/>
      <c r="Q618" s="1245"/>
      <c r="R618" s="1245"/>
    </row>
    <row r="619" ht="18.75" customHeight="1">
      <c r="P619" s="1245"/>
      <c r="Q619" s="1245"/>
      <c r="R619" s="1245"/>
    </row>
    <row r="620" ht="18.75" customHeight="1">
      <c r="P620" s="1245"/>
      <c r="Q620" s="1245"/>
      <c r="R620" s="1245"/>
    </row>
    <row r="621" ht="18.75" customHeight="1">
      <c r="P621" s="1245"/>
      <c r="Q621" s="1245"/>
      <c r="R621" s="1245"/>
    </row>
    <row r="622" ht="18.75" customHeight="1">
      <c r="P622" s="1245"/>
      <c r="Q622" s="1245"/>
      <c r="R622" s="1245"/>
    </row>
    <row r="623" ht="18.75" customHeight="1">
      <c r="P623" s="1245"/>
      <c r="Q623" s="1245"/>
      <c r="R623" s="1245"/>
    </row>
    <row r="624" ht="18.75" customHeight="1">
      <c r="P624" s="1245"/>
      <c r="Q624" s="1245"/>
      <c r="R624" s="1245"/>
    </row>
    <row r="625" ht="18.75" customHeight="1">
      <c r="P625" s="1245"/>
      <c r="Q625" s="1245"/>
      <c r="R625" s="1245"/>
    </row>
    <row r="626" ht="18.75" customHeight="1">
      <c r="P626" s="1245"/>
      <c r="Q626" s="1245"/>
      <c r="R626" s="1245"/>
    </row>
    <row r="627" ht="18.75" customHeight="1">
      <c r="P627" s="1245"/>
      <c r="Q627" s="1245"/>
      <c r="R627" s="1245"/>
    </row>
    <row r="628" ht="18.75" customHeight="1">
      <c r="P628" s="1245"/>
      <c r="Q628" s="1245"/>
      <c r="R628" s="1245"/>
    </row>
    <row r="629" ht="18.75" customHeight="1">
      <c r="P629" s="1245"/>
      <c r="Q629" s="1245"/>
      <c r="R629" s="1245"/>
    </row>
    <row r="630" ht="18.75" customHeight="1">
      <c r="P630" s="1245"/>
      <c r="Q630" s="1245"/>
      <c r="R630" s="1245"/>
    </row>
    <row r="631" ht="18.75" customHeight="1">
      <c r="P631" s="1245"/>
      <c r="Q631" s="1245"/>
      <c r="R631" s="1245"/>
    </row>
    <row r="632" ht="18.75" customHeight="1">
      <c r="P632" s="1245"/>
      <c r="Q632" s="1245"/>
      <c r="R632" s="1245"/>
    </row>
    <row r="633" ht="18.75" customHeight="1">
      <c r="P633" s="1245"/>
      <c r="Q633" s="1245"/>
      <c r="R633" s="1245"/>
    </row>
    <row r="634" ht="18.75" customHeight="1">
      <c r="P634" s="1245"/>
      <c r="Q634" s="1245"/>
      <c r="R634" s="1245"/>
    </row>
    <row r="635" ht="18.75" customHeight="1">
      <c r="P635" s="1245"/>
      <c r="Q635" s="1245"/>
      <c r="R635" s="1245"/>
    </row>
    <row r="636" ht="18.75" customHeight="1">
      <c r="P636" s="1245"/>
      <c r="Q636" s="1245"/>
      <c r="R636" s="1245"/>
    </row>
    <row r="637" ht="18.75" customHeight="1">
      <c r="P637" s="1245"/>
      <c r="Q637" s="1245"/>
      <c r="R637" s="1245"/>
    </row>
    <row r="638" ht="18.75" customHeight="1">
      <c r="P638" s="1245"/>
      <c r="Q638" s="1245"/>
      <c r="R638" s="1245"/>
    </row>
    <row r="639" ht="18.75" customHeight="1">
      <c r="P639" s="1245"/>
      <c r="Q639" s="1245"/>
      <c r="R639" s="1245"/>
    </row>
    <row r="640" ht="18.75" customHeight="1">
      <c r="P640" s="1245"/>
      <c r="Q640" s="1245"/>
      <c r="R640" s="1245"/>
    </row>
    <row r="641" ht="18.75" customHeight="1">
      <c r="P641" s="1245"/>
      <c r="Q641" s="1245"/>
      <c r="R641" s="1245"/>
    </row>
    <row r="642" ht="18.75" customHeight="1">
      <c r="P642" s="1245"/>
      <c r="Q642" s="1245"/>
      <c r="R642" s="1245"/>
    </row>
    <row r="643" ht="18.75" customHeight="1">
      <c r="P643" s="1245"/>
      <c r="Q643" s="1245"/>
      <c r="R643" s="1245"/>
    </row>
    <row r="644" ht="18.75" customHeight="1">
      <c r="P644" s="1245"/>
      <c r="Q644" s="1245"/>
      <c r="R644" s="1245"/>
    </row>
    <row r="645" ht="18.75" customHeight="1">
      <c r="P645" s="1245"/>
      <c r="Q645" s="1245"/>
      <c r="R645" s="1245"/>
    </row>
    <row r="646" ht="18.75" customHeight="1">
      <c r="P646" s="1245"/>
      <c r="Q646" s="1245"/>
      <c r="R646" s="1245"/>
    </row>
    <row r="647" ht="18.75" customHeight="1">
      <c r="P647" s="1245"/>
      <c r="Q647" s="1245"/>
      <c r="R647" s="1245"/>
    </row>
    <row r="648" ht="18.75" customHeight="1">
      <c r="P648" s="1245"/>
      <c r="Q648" s="1245"/>
      <c r="R648" s="1245"/>
    </row>
    <row r="649" ht="18.75" customHeight="1">
      <c r="P649" s="1245"/>
      <c r="Q649" s="1245"/>
      <c r="R649" s="1245"/>
    </row>
    <row r="650" ht="18.75" customHeight="1">
      <c r="P650" s="1245"/>
      <c r="Q650" s="1245"/>
      <c r="R650" s="1245"/>
    </row>
    <row r="651" ht="18.75" customHeight="1">
      <c r="P651" s="1245"/>
      <c r="Q651" s="1245"/>
      <c r="R651" s="1245"/>
    </row>
    <row r="652" ht="18.75" customHeight="1">
      <c r="P652" s="1245"/>
      <c r="Q652" s="1245"/>
      <c r="R652" s="1245"/>
    </row>
    <row r="653" ht="18.75" customHeight="1">
      <c r="P653" s="1245"/>
      <c r="Q653" s="1245"/>
      <c r="R653" s="1245"/>
    </row>
    <row r="654" ht="18.75" customHeight="1">
      <c r="P654" s="1245"/>
      <c r="Q654" s="1245"/>
      <c r="R654" s="1245"/>
    </row>
    <row r="655" ht="18.75" customHeight="1">
      <c r="P655" s="1245"/>
      <c r="Q655" s="1245"/>
      <c r="R655" s="1245"/>
    </row>
    <row r="656" ht="18.75" customHeight="1">
      <c r="P656" s="1245"/>
      <c r="Q656" s="1245"/>
      <c r="R656" s="1245"/>
    </row>
    <row r="657" ht="18.75" customHeight="1">
      <c r="P657" s="1245"/>
      <c r="Q657" s="1245"/>
      <c r="R657" s="1245"/>
    </row>
    <row r="658" ht="18.75" customHeight="1">
      <c r="P658" s="1245"/>
      <c r="Q658" s="1245"/>
      <c r="R658" s="1245"/>
    </row>
    <row r="659" ht="18.75" customHeight="1">
      <c r="P659" s="1245"/>
      <c r="Q659" s="1245"/>
      <c r="R659" s="1245"/>
    </row>
    <row r="660" ht="18.75" customHeight="1">
      <c r="P660" s="1245"/>
      <c r="Q660" s="1245"/>
      <c r="R660" s="1245"/>
    </row>
    <row r="661" ht="18.75" customHeight="1">
      <c r="P661" s="1245"/>
      <c r="Q661" s="1245"/>
      <c r="R661" s="1245"/>
    </row>
    <row r="662" ht="18.75" customHeight="1">
      <c r="P662" s="1245"/>
      <c r="Q662" s="1245"/>
      <c r="R662" s="1245"/>
    </row>
    <row r="663" ht="18.75" customHeight="1">
      <c r="P663" s="1245"/>
      <c r="Q663" s="1245"/>
      <c r="R663" s="1245"/>
    </row>
    <row r="664" ht="18.75" customHeight="1">
      <c r="P664" s="1245"/>
      <c r="Q664" s="1245"/>
      <c r="R664" s="1245"/>
    </row>
    <row r="665" ht="18.75" customHeight="1">
      <c r="P665" s="1245"/>
      <c r="Q665" s="1245"/>
      <c r="R665" s="1245"/>
    </row>
    <row r="666" ht="18.75" customHeight="1">
      <c r="P666" s="1245"/>
      <c r="Q666" s="1245"/>
      <c r="R666" s="1245"/>
    </row>
    <row r="667" ht="18.75" customHeight="1">
      <c r="P667" s="1245"/>
      <c r="Q667" s="1245"/>
      <c r="R667" s="1245"/>
    </row>
    <row r="668" ht="18.75" customHeight="1">
      <c r="P668" s="1245"/>
      <c r="Q668" s="1245"/>
      <c r="R668" s="1245"/>
    </row>
    <row r="669" ht="18.75" customHeight="1">
      <c r="P669" s="1245"/>
      <c r="Q669" s="1245"/>
      <c r="R669" s="1245"/>
    </row>
    <row r="670" ht="18.75" customHeight="1">
      <c r="P670" s="1245"/>
      <c r="Q670" s="1245"/>
      <c r="R670" s="1245"/>
    </row>
    <row r="671" ht="18.75" customHeight="1">
      <c r="P671" s="1245"/>
      <c r="Q671" s="1245"/>
      <c r="R671" s="1245"/>
    </row>
    <row r="672" ht="18.75" customHeight="1">
      <c r="P672" s="1245"/>
      <c r="Q672" s="1245"/>
      <c r="R672" s="1245"/>
    </row>
    <row r="673" ht="18.75" customHeight="1">
      <c r="P673" s="1245"/>
      <c r="Q673" s="1245"/>
      <c r="R673" s="1245"/>
    </row>
    <row r="674" ht="18.75" customHeight="1">
      <c r="P674" s="1245"/>
      <c r="Q674" s="1245"/>
      <c r="R674" s="1245"/>
    </row>
    <row r="675" ht="18.75" customHeight="1">
      <c r="P675" s="1245"/>
      <c r="Q675" s="1245"/>
      <c r="R675" s="1245"/>
    </row>
    <row r="676" ht="18.75" customHeight="1">
      <c r="P676" s="1245"/>
      <c r="Q676" s="1245"/>
      <c r="R676" s="1245"/>
    </row>
    <row r="677" ht="18.75" customHeight="1">
      <c r="P677" s="1245"/>
      <c r="Q677" s="1245"/>
      <c r="R677" s="1245"/>
    </row>
    <row r="678" ht="18.75" customHeight="1">
      <c r="P678" s="1245"/>
      <c r="Q678" s="1245"/>
      <c r="R678" s="1245"/>
    </row>
    <row r="679" ht="18.75" customHeight="1">
      <c r="P679" s="1245"/>
      <c r="Q679" s="1245"/>
      <c r="R679" s="1245"/>
    </row>
    <row r="680" ht="18.75" customHeight="1">
      <c r="P680" s="1245"/>
      <c r="Q680" s="1245"/>
      <c r="R680" s="1245"/>
    </row>
    <row r="681" ht="18.75" customHeight="1">
      <c r="P681" s="1245"/>
      <c r="Q681" s="1245"/>
      <c r="R681" s="1245"/>
    </row>
    <row r="682" ht="18.75" customHeight="1">
      <c r="P682" s="1245"/>
      <c r="Q682" s="1245"/>
      <c r="R682" s="1245"/>
    </row>
    <row r="683" ht="18.75" customHeight="1">
      <c r="P683" s="1245"/>
      <c r="Q683" s="1245"/>
      <c r="R683" s="1245"/>
    </row>
    <row r="684" ht="18.75" customHeight="1">
      <c r="P684" s="1245"/>
      <c r="Q684" s="1245"/>
      <c r="R684" s="1245"/>
    </row>
    <row r="685" ht="18.75" customHeight="1">
      <c r="P685" s="1245"/>
      <c r="Q685" s="1245"/>
      <c r="R685" s="1245"/>
    </row>
    <row r="686" ht="18.75" customHeight="1">
      <c r="P686" s="1245"/>
      <c r="Q686" s="1245"/>
      <c r="R686" s="1245"/>
    </row>
    <row r="687" ht="18.75" customHeight="1">
      <c r="P687" s="1245"/>
      <c r="Q687" s="1245"/>
      <c r="R687" s="1245"/>
    </row>
    <row r="688" ht="18.75" customHeight="1">
      <c r="P688" s="1245"/>
      <c r="Q688" s="1245"/>
      <c r="R688" s="1245"/>
    </row>
    <row r="689" ht="18.75" customHeight="1">
      <c r="P689" s="1245"/>
      <c r="Q689" s="1245"/>
      <c r="R689" s="1245"/>
    </row>
    <row r="690" ht="18.75" customHeight="1">
      <c r="P690" s="1245"/>
      <c r="Q690" s="1245"/>
      <c r="R690" s="1245"/>
    </row>
    <row r="691" ht="18.75" customHeight="1">
      <c r="P691" s="1245"/>
      <c r="Q691" s="1245"/>
      <c r="R691" s="1245"/>
    </row>
    <row r="692" ht="18.75" customHeight="1">
      <c r="P692" s="1245"/>
      <c r="Q692" s="1245"/>
      <c r="R692" s="1245"/>
    </row>
    <row r="693" ht="18.75" customHeight="1">
      <c r="P693" s="1245"/>
      <c r="Q693" s="1245"/>
      <c r="R693" s="1245"/>
    </row>
    <row r="694" ht="18.75" customHeight="1">
      <c r="P694" s="1245"/>
      <c r="Q694" s="1245"/>
      <c r="R694" s="1245"/>
    </row>
    <row r="695" ht="18.75" customHeight="1">
      <c r="P695" s="1245"/>
      <c r="Q695" s="1245"/>
      <c r="R695" s="1245"/>
    </row>
    <row r="696" ht="18.75" customHeight="1">
      <c r="P696" s="1245"/>
      <c r="Q696" s="1245"/>
      <c r="R696" s="1245"/>
    </row>
    <row r="697" ht="18.75" customHeight="1">
      <c r="P697" s="1245"/>
      <c r="Q697" s="1245"/>
      <c r="R697" s="1245"/>
    </row>
    <row r="698" ht="18.75" customHeight="1">
      <c r="P698" s="1245"/>
      <c r="Q698" s="1245"/>
      <c r="R698" s="1245"/>
    </row>
    <row r="699" ht="18.75" customHeight="1">
      <c r="P699" s="1245"/>
      <c r="Q699" s="1245"/>
      <c r="R699" s="1245"/>
    </row>
    <row r="700" ht="18.75" customHeight="1">
      <c r="P700" s="1245"/>
      <c r="Q700" s="1245"/>
      <c r="R700" s="1245"/>
    </row>
    <row r="701" ht="18.75" customHeight="1">
      <c r="P701" s="1245"/>
      <c r="Q701" s="1245"/>
      <c r="R701" s="1245"/>
    </row>
    <row r="702" ht="18.75" customHeight="1">
      <c r="P702" s="1245"/>
      <c r="Q702" s="1245"/>
      <c r="R702" s="1245"/>
    </row>
    <row r="703" ht="18.75" customHeight="1">
      <c r="P703" s="1245"/>
      <c r="Q703" s="1245"/>
      <c r="R703" s="1245"/>
    </row>
    <row r="704" ht="18.75" customHeight="1">
      <c r="P704" s="1245"/>
      <c r="Q704" s="1245"/>
      <c r="R704" s="1245"/>
    </row>
    <row r="705" ht="18.75" customHeight="1">
      <c r="P705" s="1245"/>
      <c r="Q705" s="1245"/>
      <c r="R705" s="1245"/>
    </row>
    <row r="706" ht="18.75" customHeight="1">
      <c r="P706" s="1245"/>
      <c r="Q706" s="1245"/>
      <c r="R706" s="1245"/>
    </row>
    <row r="707" ht="18.75" customHeight="1">
      <c r="P707" s="1245"/>
      <c r="Q707" s="1245"/>
      <c r="R707" s="1245"/>
    </row>
    <row r="708" ht="18.75" customHeight="1">
      <c r="P708" s="1245"/>
      <c r="Q708" s="1245"/>
      <c r="R708" s="1245"/>
    </row>
    <row r="709" ht="18.75" customHeight="1">
      <c r="P709" s="1245"/>
      <c r="Q709" s="1245"/>
      <c r="R709" s="1245"/>
    </row>
    <row r="710" ht="18.75" customHeight="1">
      <c r="P710" s="1245"/>
      <c r="Q710" s="1245"/>
      <c r="R710" s="1245"/>
    </row>
    <row r="711" ht="18.75" customHeight="1">
      <c r="P711" s="1245"/>
      <c r="Q711" s="1245"/>
      <c r="R711" s="1245"/>
    </row>
    <row r="712" ht="18.75" customHeight="1">
      <c r="P712" s="1245"/>
      <c r="Q712" s="1245"/>
      <c r="R712" s="1245"/>
    </row>
    <row r="713" ht="18.75" customHeight="1">
      <c r="P713" s="1245"/>
      <c r="Q713" s="1245"/>
      <c r="R713" s="1245"/>
    </row>
    <row r="714" ht="18.75" customHeight="1">
      <c r="P714" s="1245"/>
      <c r="Q714" s="1245"/>
      <c r="R714" s="1245"/>
    </row>
    <row r="715" ht="18.75" customHeight="1">
      <c r="P715" s="1245"/>
      <c r="Q715" s="1245"/>
      <c r="R715" s="1245"/>
    </row>
    <row r="716" ht="18.75" customHeight="1">
      <c r="P716" s="1245"/>
      <c r="Q716" s="1245"/>
      <c r="R716" s="1245"/>
    </row>
    <row r="717" ht="18.75" customHeight="1">
      <c r="P717" s="1245"/>
      <c r="Q717" s="1245"/>
      <c r="R717" s="1245"/>
    </row>
    <row r="718" ht="18.75" customHeight="1">
      <c r="P718" s="1245"/>
      <c r="Q718" s="1245"/>
      <c r="R718" s="1245"/>
    </row>
    <row r="719" ht="18.75" customHeight="1">
      <c r="P719" s="1245"/>
      <c r="Q719" s="1245"/>
      <c r="R719" s="1245"/>
    </row>
    <row r="720" ht="18.75" customHeight="1">
      <c r="P720" s="1245"/>
      <c r="Q720" s="1245"/>
      <c r="R720" s="1245"/>
    </row>
    <row r="721" ht="18.75" customHeight="1">
      <c r="P721" s="1245"/>
      <c r="Q721" s="1245"/>
      <c r="R721" s="1245"/>
    </row>
    <row r="722" ht="18.75" customHeight="1">
      <c r="P722" s="1245"/>
      <c r="Q722" s="1245"/>
      <c r="R722" s="1245"/>
    </row>
    <row r="723" ht="18.75" customHeight="1">
      <c r="P723" s="1245"/>
      <c r="Q723" s="1245"/>
      <c r="R723" s="1245"/>
    </row>
    <row r="724" ht="18.75" customHeight="1">
      <c r="P724" s="1245"/>
      <c r="Q724" s="1245"/>
      <c r="R724" s="1245"/>
    </row>
    <row r="725" ht="18.75" customHeight="1">
      <c r="P725" s="1245"/>
      <c r="Q725" s="1245"/>
      <c r="R725" s="1245"/>
    </row>
    <row r="726" ht="18.75" customHeight="1">
      <c r="P726" s="1245"/>
      <c r="Q726" s="1245"/>
      <c r="R726" s="1245"/>
    </row>
    <row r="727" ht="18.75" customHeight="1">
      <c r="P727" s="1245"/>
      <c r="Q727" s="1245"/>
      <c r="R727" s="1245"/>
    </row>
    <row r="728" ht="18.75" customHeight="1">
      <c r="P728" s="1245"/>
      <c r="Q728" s="1245"/>
      <c r="R728" s="1245"/>
    </row>
    <row r="729" ht="18.75" customHeight="1">
      <c r="P729" s="1245"/>
      <c r="Q729" s="1245"/>
      <c r="R729" s="1245"/>
    </row>
    <row r="730" ht="18.75" customHeight="1">
      <c r="P730" s="1245"/>
      <c r="Q730" s="1245"/>
      <c r="R730" s="1245"/>
    </row>
    <row r="731" ht="18.75" customHeight="1">
      <c r="P731" s="1245"/>
      <c r="Q731" s="1245"/>
      <c r="R731" s="1245"/>
    </row>
    <row r="732" ht="18.75" customHeight="1">
      <c r="P732" s="1245"/>
      <c r="Q732" s="1245"/>
      <c r="R732" s="1245"/>
    </row>
    <row r="733" ht="18.75" customHeight="1">
      <c r="P733" s="1245"/>
      <c r="Q733" s="1245"/>
      <c r="R733" s="1245"/>
    </row>
    <row r="734" ht="18.75" customHeight="1">
      <c r="P734" s="1245"/>
      <c r="Q734" s="1245"/>
      <c r="R734" s="1245"/>
    </row>
    <row r="735" ht="18.75" customHeight="1">
      <c r="P735" s="1245"/>
      <c r="Q735" s="1245"/>
      <c r="R735" s="1245"/>
    </row>
    <row r="736" ht="18.75" customHeight="1">
      <c r="P736" s="1245"/>
      <c r="Q736" s="1245"/>
      <c r="R736" s="1245"/>
    </row>
    <row r="737" ht="18.75" customHeight="1">
      <c r="P737" s="1245"/>
      <c r="Q737" s="1245"/>
      <c r="R737" s="1245"/>
    </row>
    <row r="738" ht="18.75" customHeight="1">
      <c r="P738" s="1245"/>
      <c r="Q738" s="1245"/>
      <c r="R738" s="1245"/>
    </row>
    <row r="739" ht="18.75" customHeight="1">
      <c r="P739" s="1245"/>
      <c r="Q739" s="1245"/>
      <c r="R739" s="1245"/>
    </row>
    <row r="740" ht="18.75" customHeight="1">
      <c r="P740" s="1245"/>
      <c r="Q740" s="1245"/>
      <c r="R740" s="1245"/>
    </row>
    <row r="741" ht="18.75" customHeight="1">
      <c r="P741" s="1245"/>
      <c r="Q741" s="1245"/>
      <c r="R741" s="1245"/>
    </row>
    <row r="742" ht="18.75" customHeight="1">
      <c r="P742" s="1245"/>
      <c r="Q742" s="1245"/>
      <c r="R742" s="1245"/>
    </row>
    <row r="743" ht="18.75" customHeight="1">
      <c r="P743" s="1245"/>
      <c r="Q743" s="1245"/>
      <c r="R743" s="1245"/>
    </row>
    <row r="744" ht="18.75" customHeight="1">
      <c r="P744" s="1245"/>
      <c r="Q744" s="1245"/>
      <c r="R744" s="1245"/>
    </row>
    <row r="745" ht="18.75" customHeight="1">
      <c r="P745" s="1245"/>
      <c r="Q745" s="1245"/>
      <c r="R745" s="1245"/>
    </row>
    <row r="746" ht="18.75" customHeight="1">
      <c r="P746" s="1245"/>
      <c r="Q746" s="1245"/>
      <c r="R746" s="1245"/>
    </row>
    <row r="747" ht="18.75" customHeight="1">
      <c r="P747" s="1245"/>
      <c r="Q747" s="1245"/>
      <c r="R747" s="1245"/>
    </row>
    <row r="748" ht="18.75" customHeight="1">
      <c r="P748" s="1245"/>
      <c r="Q748" s="1245"/>
      <c r="R748" s="1245"/>
    </row>
    <row r="749" ht="18.75" customHeight="1">
      <c r="P749" s="1245"/>
      <c r="Q749" s="1245"/>
      <c r="R749" s="1245"/>
    </row>
    <row r="750" ht="18.75" customHeight="1">
      <c r="P750" s="1245"/>
      <c r="Q750" s="1245"/>
      <c r="R750" s="1245"/>
    </row>
    <row r="751" ht="18.75" customHeight="1">
      <c r="P751" s="1245"/>
      <c r="Q751" s="1245"/>
      <c r="R751" s="1245"/>
    </row>
    <row r="752" ht="18.75" customHeight="1">
      <c r="P752" s="1245"/>
      <c r="Q752" s="1245"/>
      <c r="R752" s="1245"/>
    </row>
    <row r="753" ht="18.75" customHeight="1">
      <c r="P753" s="1245"/>
      <c r="Q753" s="1245"/>
      <c r="R753" s="1245"/>
    </row>
    <row r="754" ht="18.75" customHeight="1">
      <c r="P754" s="1245"/>
      <c r="Q754" s="1245"/>
      <c r="R754" s="1245"/>
    </row>
    <row r="755" ht="18.75" customHeight="1">
      <c r="P755" s="1245"/>
      <c r="Q755" s="1245"/>
      <c r="R755" s="1245"/>
    </row>
    <row r="756" ht="18.75" customHeight="1">
      <c r="P756" s="1245"/>
      <c r="Q756" s="1245"/>
      <c r="R756" s="1245"/>
    </row>
    <row r="757" ht="18.75" customHeight="1">
      <c r="P757" s="1245"/>
      <c r="Q757" s="1245"/>
      <c r="R757" s="1245"/>
    </row>
    <row r="758" ht="18.75" customHeight="1">
      <c r="P758" s="1245"/>
      <c r="Q758" s="1245"/>
      <c r="R758" s="1245"/>
    </row>
    <row r="759" ht="18.75" customHeight="1">
      <c r="P759" s="1245"/>
      <c r="Q759" s="1245"/>
      <c r="R759" s="1245"/>
    </row>
    <row r="760" ht="18.75" customHeight="1">
      <c r="P760" s="1245"/>
      <c r="Q760" s="1245"/>
      <c r="R760" s="1245"/>
    </row>
    <row r="761" ht="18.75" customHeight="1">
      <c r="P761" s="1245"/>
      <c r="Q761" s="1245"/>
      <c r="R761" s="1245"/>
    </row>
    <row r="762" ht="18.75" customHeight="1">
      <c r="P762" s="1245"/>
      <c r="Q762" s="1245"/>
      <c r="R762" s="1245"/>
    </row>
    <row r="763" ht="18.75" customHeight="1">
      <c r="P763" s="1245"/>
      <c r="Q763" s="1245"/>
      <c r="R763" s="1245"/>
    </row>
    <row r="764" ht="18.75" customHeight="1">
      <c r="P764" s="1245"/>
      <c r="Q764" s="1245"/>
      <c r="R764" s="1245"/>
    </row>
    <row r="765" ht="18.75" customHeight="1">
      <c r="P765" s="1245"/>
      <c r="Q765" s="1245"/>
      <c r="R765" s="1245"/>
    </row>
    <row r="766" ht="18.75" customHeight="1">
      <c r="P766" s="1245"/>
      <c r="Q766" s="1245"/>
      <c r="R766" s="1245"/>
    </row>
    <row r="767" ht="18.75" customHeight="1">
      <c r="P767" s="1245"/>
      <c r="Q767" s="1245"/>
      <c r="R767" s="1245"/>
    </row>
    <row r="768" ht="18.75" customHeight="1">
      <c r="P768" s="1245"/>
      <c r="Q768" s="1245"/>
      <c r="R768" s="1245"/>
    </row>
    <row r="769" ht="18.75" customHeight="1">
      <c r="P769" s="1245"/>
      <c r="Q769" s="1245"/>
      <c r="R769" s="1245"/>
    </row>
    <row r="770" ht="18.75" customHeight="1">
      <c r="P770" s="1245"/>
      <c r="Q770" s="1245"/>
      <c r="R770" s="1245"/>
    </row>
    <row r="771" ht="18.75" customHeight="1">
      <c r="P771" s="1245"/>
      <c r="Q771" s="1245"/>
      <c r="R771" s="1245"/>
    </row>
    <row r="772" ht="18.75" customHeight="1">
      <c r="P772" s="1245"/>
      <c r="Q772" s="1245"/>
      <c r="R772" s="1245"/>
    </row>
    <row r="773" ht="18.75" customHeight="1">
      <c r="P773" s="1245"/>
      <c r="Q773" s="1245"/>
      <c r="R773" s="1245"/>
    </row>
    <row r="774" ht="18.75" customHeight="1">
      <c r="P774" s="1245"/>
      <c r="Q774" s="1245"/>
      <c r="R774" s="1245"/>
    </row>
    <row r="775" ht="18.75" customHeight="1">
      <c r="P775" s="1245"/>
      <c r="Q775" s="1245"/>
      <c r="R775" s="1245"/>
    </row>
    <row r="776" ht="18.75" customHeight="1">
      <c r="P776" s="1245"/>
      <c r="Q776" s="1245"/>
      <c r="R776" s="1245"/>
    </row>
    <row r="777" ht="18.75" customHeight="1">
      <c r="P777" s="1245"/>
      <c r="Q777" s="1245"/>
      <c r="R777" s="1245"/>
    </row>
    <row r="778" ht="18.75" customHeight="1">
      <c r="P778" s="1245"/>
      <c r="Q778" s="1245"/>
      <c r="R778" s="1245"/>
    </row>
    <row r="779" ht="18.75" customHeight="1">
      <c r="P779" s="1245"/>
      <c r="Q779" s="1245"/>
      <c r="R779" s="1245"/>
    </row>
    <row r="780" ht="18.75" customHeight="1">
      <c r="P780" s="1245"/>
      <c r="Q780" s="1245"/>
      <c r="R780" s="1245"/>
    </row>
    <row r="781" ht="18.75" customHeight="1">
      <c r="P781" s="1245"/>
      <c r="Q781" s="1245"/>
      <c r="R781" s="1245"/>
    </row>
    <row r="782" ht="18.75" customHeight="1">
      <c r="P782" s="1245"/>
      <c r="Q782" s="1245"/>
      <c r="R782" s="1245"/>
    </row>
    <row r="783" ht="18.75" customHeight="1">
      <c r="P783" s="1245"/>
      <c r="Q783" s="1245"/>
      <c r="R783" s="1245"/>
    </row>
    <row r="784" ht="18.75" customHeight="1">
      <c r="P784" s="1245"/>
      <c r="Q784" s="1245"/>
      <c r="R784" s="1245"/>
    </row>
    <row r="785" ht="18.75" customHeight="1">
      <c r="P785" s="1245"/>
      <c r="Q785" s="1245"/>
      <c r="R785" s="1245"/>
    </row>
    <row r="786" ht="18.75" customHeight="1">
      <c r="P786" s="1245"/>
      <c r="Q786" s="1245"/>
      <c r="R786" s="1245"/>
    </row>
    <row r="787" ht="18.75" customHeight="1">
      <c r="P787" s="1245"/>
      <c r="Q787" s="1245"/>
      <c r="R787" s="1245"/>
    </row>
    <row r="788" ht="18.75" customHeight="1">
      <c r="P788" s="1245"/>
      <c r="Q788" s="1245"/>
      <c r="R788" s="1245"/>
    </row>
    <row r="789" ht="18.75" customHeight="1">
      <c r="P789" s="1245"/>
      <c r="Q789" s="1245"/>
      <c r="R789" s="1245"/>
    </row>
    <row r="790" ht="18.75" customHeight="1">
      <c r="P790" s="1245"/>
      <c r="Q790" s="1245"/>
      <c r="R790" s="1245"/>
    </row>
    <row r="791" ht="18.75" customHeight="1">
      <c r="P791" s="1245"/>
      <c r="Q791" s="1245"/>
      <c r="R791" s="1245"/>
    </row>
    <row r="792" ht="18.75" customHeight="1">
      <c r="P792" s="1245"/>
      <c r="Q792" s="1245"/>
      <c r="R792" s="1245"/>
    </row>
    <row r="793" ht="18.75" customHeight="1">
      <c r="P793" s="1245"/>
      <c r="Q793" s="1245"/>
      <c r="R793" s="1245"/>
    </row>
    <row r="794" ht="18.75" customHeight="1">
      <c r="P794" s="1245"/>
      <c r="Q794" s="1245"/>
      <c r="R794" s="1245"/>
    </row>
    <row r="795" ht="18.75" customHeight="1">
      <c r="P795" s="1245"/>
      <c r="Q795" s="1245"/>
      <c r="R795" s="1245"/>
    </row>
    <row r="796" ht="18.75" customHeight="1">
      <c r="P796" s="1245"/>
      <c r="Q796" s="1245"/>
      <c r="R796" s="1245"/>
    </row>
    <row r="797" ht="18.75" customHeight="1">
      <c r="P797" s="1245"/>
      <c r="Q797" s="1245"/>
      <c r="R797" s="1245"/>
    </row>
    <row r="798" ht="18.75" customHeight="1">
      <c r="P798" s="1245"/>
      <c r="Q798" s="1245"/>
      <c r="R798" s="1245"/>
    </row>
    <row r="799" ht="18.75" customHeight="1">
      <c r="P799" s="1245"/>
      <c r="Q799" s="1245"/>
      <c r="R799" s="1245"/>
    </row>
    <row r="800" ht="18.75" customHeight="1">
      <c r="P800" s="1245"/>
      <c r="Q800" s="1245"/>
      <c r="R800" s="1245"/>
    </row>
    <row r="801" ht="18.75" customHeight="1">
      <c r="P801" s="1245"/>
      <c r="Q801" s="1245"/>
      <c r="R801" s="1245"/>
    </row>
    <row r="802" ht="18.75" customHeight="1">
      <c r="P802" s="1245"/>
      <c r="Q802" s="1245"/>
      <c r="R802" s="1245"/>
    </row>
    <row r="803" ht="18.75" customHeight="1">
      <c r="P803" s="1245"/>
      <c r="Q803" s="1245"/>
      <c r="R803" s="1245"/>
    </row>
    <row r="804" ht="18.75" customHeight="1">
      <c r="P804" s="1245"/>
      <c r="Q804" s="1245"/>
      <c r="R804" s="1245"/>
    </row>
    <row r="805" ht="18.75" customHeight="1">
      <c r="P805" s="1245"/>
      <c r="Q805" s="1245"/>
      <c r="R805" s="1245"/>
    </row>
    <row r="806" ht="18.75" customHeight="1">
      <c r="P806" s="1245"/>
      <c r="Q806" s="1245"/>
      <c r="R806" s="1245"/>
    </row>
    <row r="807" ht="18.75" customHeight="1">
      <c r="P807" s="1245"/>
      <c r="Q807" s="1245"/>
      <c r="R807" s="1245"/>
    </row>
    <row r="808" ht="18.75" customHeight="1">
      <c r="P808" s="1245"/>
      <c r="Q808" s="1245"/>
      <c r="R808" s="1245"/>
    </row>
    <row r="809" ht="18.75" customHeight="1">
      <c r="P809" s="1245"/>
      <c r="Q809" s="1245"/>
      <c r="R809" s="1245"/>
    </row>
    <row r="810" ht="18.75" customHeight="1">
      <c r="P810" s="1245"/>
      <c r="Q810" s="1245"/>
      <c r="R810" s="1245"/>
    </row>
    <row r="811" ht="18.75" customHeight="1">
      <c r="P811" s="1245"/>
      <c r="Q811" s="1245"/>
      <c r="R811" s="1245"/>
    </row>
    <row r="812" ht="18.75" customHeight="1">
      <c r="P812" s="1245"/>
      <c r="Q812" s="1245"/>
      <c r="R812" s="1245"/>
    </row>
    <row r="813" ht="18.75" customHeight="1">
      <c r="P813" s="1245"/>
      <c r="Q813" s="1245"/>
      <c r="R813" s="1245"/>
    </row>
    <row r="814" ht="18.75" customHeight="1">
      <c r="P814" s="1245"/>
      <c r="Q814" s="1245"/>
      <c r="R814" s="1245"/>
    </row>
    <row r="815" ht="18.75" customHeight="1">
      <c r="P815" s="1245"/>
      <c r="Q815" s="1245"/>
      <c r="R815" s="1245"/>
    </row>
    <row r="816" ht="18.75" customHeight="1">
      <c r="P816" s="1245"/>
      <c r="Q816" s="1245"/>
      <c r="R816" s="1245"/>
    </row>
    <row r="817" ht="18.75" customHeight="1">
      <c r="P817" s="1245"/>
      <c r="Q817" s="1245"/>
      <c r="R817" s="1245"/>
    </row>
    <row r="818" ht="18.75" customHeight="1">
      <c r="P818" s="1245"/>
      <c r="Q818" s="1245"/>
      <c r="R818" s="1245"/>
    </row>
    <row r="819" ht="18.75" customHeight="1">
      <c r="P819" s="1245"/>
      <c r="Q819" s="1245"/>
      <c r="R819" s="1245"/>
    </row>
    <row r="820" ht="18.75" customHeight="1">
      <c r="P820" s="1245"/>
      <c r="Q820" s="1245"/>
      <c r="R820" s="1245"/>
    </row>
    <row r="821" ht="18.75" customHeight="1">
      <c r="P821" s="1245"/>
      <c r="Q821" s="1245"/>
      <c r="R821" s="1245"/>
    </row>
    <row r="822" ht="18.75" customHeight="1">
      <c r="P822" s="1245"/>
      <c r="Q822" s="1245"/>
      <c r="R822" s="1245"/>
    </row>
    <row r="823" ht="18.75" customHeight="1">
      <c r="P823" s="1245"/>
      <c r="Q823" s="1245"/>
      <c r="R823" s="1245"/>
    </row>
    <row r="824" ht="18.75" customHeight="1">
      <c r="P824" s="1245"/>
      <c r="Q824" s="1245"/>
      <c r="R824" s="1245"/>
    </row>
    <row r="825" ht="18.75" customHeight="1">
      <c r="P825" s="1245"/>
      <c r="Q825" s="1245"/>
      <c r="R825" s="1245"/>
    </row>
    <row r="826" ht="18.75" customHeight="1">
      <c r="P826" s="1245"/>
      <c r="Q826" s="1245"/>
      <c r="R826" s="1245"/>
    </row>
    <row r="827" ht="18.75" customHeight="1">
      <c r="P827" s="1245"/>
      <c r="Q827" s="1245"/>
      <c r="R827" s="1245"/>
    </row>
    <row r="828" ht="18.75" customHeight="1">
      <c r="P828" s="1245"/>
      <c r="Q828" s="1245"/>
      <c r="R828" s="1245"/>
    </row>
    <row r="829" ht="18.75" customHeight="1">
      <c r="P829" s="1245"/>
      <c r="Q829" s="1245"/>
      <c r="R829" s="1245"/>
    </row>
    <row r="830" ht="18.75" customHeight="1">
      <c r="P830" s="1245"/>
      <c r="Q830" s="1245"/>
      <c r="R830" s="1245"/>
    </row>
    <row r="831" ht="18.75" customHeight="1">
      <c r="P831" s="1245"/>
      <c r="Q831" s="1245"/>
      <c r="R831" s="1245"/>
    </row>
    <row r="832" ht="18.75" customHeight="1">
      <c r="P832" s="1245"/>
      <c r="Q832" s="1245"/>
      <c r="R832" s="1245"/>
    </row>
    <row r="833" ht="18.75" customHeight="1">
      <c r="P833" s="1245"/>
      <c r="Q833" s="1245"/>
      <c r="R833" s="1245"/>
    </row>
    <row r="834" ht="18.75" customHeight="1">
      <c r="P834" s="1245"/>
      <c r="Q834" s="1245"/>
      <c r="R834" s="1245"/>
    </row>
    <row r="835" ht="18.75" customHeight="1">
      <c r="P835" s="1245"/>
      <c r="Q835" s="1245"/>
      <c r="R835" s="1245"/>
    </row>
    <row r="836" ht="18.75" customHeight="1">
      <c r="P836" s="1245"/>
      <c r="Q836" s="1245"/>
      <c r="R836" s="1245"/>
    </row>
    <row r="837" ht="18.75" customHeight="1">
      <c r="P837" s="1245"/>
      <c r="Q837" s="1245"/>
      <c r="R837" s="1245"/>
    </row>
    <row r="838" ht="18.75" customHeight="1">
      <c r="P838" s="1245"/>
      <c r="Q838" s="1245"/>
      <c r="R838" s="1245"/>
    </row>
    <row r="839" ht="18.75" customHeight="1">
      <c r="P839" s="1245"/>
      <c r="Q839" s="1245"/>
      <c r="R839" s="1245"/>
    </row>
    <row r="840" ht="18.75" customHeight="1">
      <c r="P840" s="1245"/>
      <c r="Q840" s="1245"/>
      <c r="R840" s="1245"/>
    </row>
    <row r="841" ht="18.75" customHeight="1">
      <c r="P841" s="1245"/>
      <c r="Q841" s="1245"/>
      <c r="R841" s="1245"/>
    </row>
    <row r="842" ht="18.75" customHeight="1">
      <c r="P842" s="1245"/>
      <c r="Q842" s="1245"/>
      <c r="R842" s="1245"/>
    </row>
    <row r="843" ht="18.75" customHeight="1">
      <c r="P843" s="1245"/>
      <c r="Q843" s="1245"/>
      <c r="R843" s="1245"/>
    </row>
    <row r="844" ht="18.75" customHeight="1">
      <c r="P844" s="1245"/>
      <c r="Q844" s="1245"/>
      <c r="R844" s="1245"/>
    </row>
    <row r="845" ht="18.75" customHeight="1">
      <c r="P845" s="1245"/>
      <c r="Q845" s="1245"/>
      <c r="R845" s="1245"/>
    </row>
    <row r="846" ht="18.75" customHeight="1">
      <c r="P846" s="1245"/>
      <c r="Q846" s="1245"/>
      <c r="R846" s="1245"/>
    </row>
    <row r="847" ht="18.75" customHeight="1">
      <c r="P847" s="1245"/>
      <c r="Q847" s="1245"/>
      <c r="R847" s="1245"/>
    </row>
    <row r="848" ht="18.75" customHeight="1">
      <c r="P848" s="1245"/>
      <c r="Q848" s="1245"/>
      <c r="R848" s="1245"/>
    </row>
    <row r="849" ht="18.75" customHeight="1">
      <c r="P849" s="1245"/>
      <c r="Q849" s="1245"/>
      <c r="R849" s="1245"/>
    </row>
    <row r="850" ht="18.75" customHeight="1">
      <c r="P850" s="1245"/>
      <c r="Q850" s="1245"/>
      <c r="R850" s="1245"/>
    </row>
    <row r="851" ht="18.75" customHeight="1">
      <c r="P851" s="1245"/>
      <c r="Q851" s="1245"/>
      <c r="R851" s="1245"/>
    </row>
    <row r="852" ht="18.75" customHeight="1">
      <c r="P852" s="1245"/>
      <c r="Q852" s="1245"/>
      <c r="R852" s="1245"/>
    </row>
    <row r="853" ht="18.75" customHeight="1">
      <c r="P853" s="1245"/>
      <c r="Q853" s="1245"/>
      <c r="R853" s="1245"/>
    </row>
    <row r="854" ht="18.75" customHeight="1">
      <c r="P854" s="1245"/>
      <c r="Q854" s="1245"/>
      <c r="R854" s="1245"/>
    </row>
    <row r="855" ht="18.75" customHeight="1">
      <c r="P855" s="1245"/>
      <c r="Q855" s="1245"/>
      <c r="R855" s="1245"/>
    </row>
    <row r="856" ht="18.75" customHeight="1">
      <c r="P856" s="1245"/>
      <c r="Q856" s="1245"/>
      <c r="R856" s="1245"/>
    </row>
    <row r="857" ht="18.75" customHeight="1">
      <c r="P857" s="1245"/>
      <c r="Q857" s="1245"/>
      <c r="R857" s="1245"/>
    </row>
    <row r="858" ht="18.75" customHeight="1">
      <c r="P858" s="1245"/>
      <c r="Q858" s="1245"/>
      <c r="R858" s="1245"/>
    </row>
    <row r="859" ht="18.75" customHeight="1">
      <c r="P859" s="1245"/>
      <c r="Q859" s="1245"/>
      <c r="R859" s="1245"/>
    </row>
    <row r="860" ht="18.75" customHeight="1">
      <c r="P860" s="1245"/>
      <c r="Q860" s="1245"/>
      <c r="R860" s="1245"/>
    </row>
    <row r="861" ht="18.75" customHeight="1">
      <c r="P861" s="1245"/>
      <c r="Q861" s="1245"/>
      <c r="R861" s="1245"/>
    </row>
    <row r="862" ht="18.75" customHeight="1">
      <c r="P862" s="1245"/>
      <c r="Q862" s="1245"/>
      <c r="R862" s="1245"/>
    </row>
    <row r="863" ht="18.75" customHeight="1">
      <c r="P863" s="1245"/>
      <c r="Q863" s="1245"/>
      <c r="R863" s="1245"/>
    </row>
    <row r="864" ht="18.75" customHeight="1">
      <c r="P864" s="1245"/>
      <c r="Q864" s="1245"/>
      <c r="R864" s="1245"/>
    </row>
    <row r="865" ht="18.75" customHeight="1">
      <c r="P865" s="1245"/>
      <c r="Q865" s="1245"/>
      <c r="R865" s="1245"/>
    </row>
    <row r="866" ht="18.75" customHeight="1">
      <c r="P866" s="1245"/>
      <c r="Q866" s="1245"/>
      <c r="R866" s="1245"/>
    </row>
    <row r="867" ht="18.75" customHeight="1">
      <c r="P867" s="1245"/>
      <c r="Q867" s="1245"/>
      <c r="R867" s="1245"/>
    </row>
    <row r="868" ht="18.75" customHeight="1">
      <c r="P868" s="1245"/>
      <c r="Q868" s="1245"/>
      <c r="R868" s="1245"/>
    </row>
    <row r="869" ht="18.75" customHeight="1">
      <c r="P869" s="1245"/>
      <c r="Q869" s="1245"/>
      <c r="R869" s="1245"/>
    </row>
    <row r="870" ht="18.75" customHeight="1">
      <c r="P870" s="1245"/>
      <c r="Q870" s="1245"/>
      <c r="R870" s="1245"/>
    </row>
    <row r="871" ht="18.75" customHeight="1">
      <c r="P871" s="1245"/>
      <c r="Q871" s="1245"/>
      <c r="R871" s="1245"/>
    </row>
    <row r="872" ht="18.75" customHeight="1">
      <c r="P872" s="1245"/>
      <c r="Q872" s="1245"/>
      <c r="R872" s="1245"/>
    </row>
    <row r="873" ht="18.75" customHeight="1">
      <c r="P873" s="1245"/>
      <c r="Q873" s="1245"/>
      <c r="R873" s="1245"/>
    </row>
    <row r="874" ht="18.75" customHeight="1">
      <c r="P874" s="1245"/>
      <c r="Q874" s="1245"/>
      <c r="R874" s="1245"/>
    </row>
    <row r="875" ht="18.75" customHeight="1">
      <c r="P875" s="1245"/>
      <c r="Q875" s="1245"/>
      <c r="R875" s="1245"/>
    </row>
    <row r="876" ht="18.75" customHeight="1">
      <c r="P876" s="1245"/>
      <c r="Q876" s="1245"/>
      <c r="R876" s="1245"/>
    </row>
    <row r="877" ht="18.75" customHeight="1">
      <c r="P877" s="1245"/>
      <c r="Q877" s="1245"/>
      <c r="R877" s="1245"/>
    </row>
    <row r="878" ht="18.75" customHeight="1">
      <c r="P878" s="1245"/>
      <c r="Q878" s="1245"/>
      <c r="R878" s="1245"/>
    </row>
    <row r="879" ht="18.75" customHeight="1">
      <c r="P879" s="1245"/>
      <c r="Q879" s="1245"/>
      <c r="R879" s="1245"/>
    </row>
    <row r="880" ht="18.75" customHeight="1">
      <c r="P880" s="1245"/>
      <c r="Q880" s="1245"/>
      <c r="R880" s="1245"/>
    </row>
    <row r="881" ht="18.75" customHeight="1">
      <c r="P881" s="1245"/>
      <c r="Q881" s="1245"/>
      <c r="R881" s="1245"/>
    </row>
    <row r="882" ht="18.75" customHeight="1">
      <c r="P882" s="1245"/>
      <c r="Q882" s="1245"/>
      <c r="R882" s="1245"/>
    </row>
    <row r="883" ht="18.75" customHeight="1">
      <c r="P883" s="1245"/>
      <c r="Q883" s="1245"/>
      <c r="R883" s="1245"/>
    </row>
    <row r="884" ht="18.75" customHeight="1">
      <c r="P884" s="1245"/>
      <c r="Q884" s="1245"/>
      <c r="R884" s="1245"/>
    </row>
    <row r="885" ht="18.75" customHeight="1">
      <c r="P885" s="1245"/>
      <c r="Q885" s="1245"/>
      <c r="R885" s="1245"/>
    </row>
    <row r="886" ht="18.75" customHeight="1">
      <c r="P886" s="1245"/>
      <c r="Q886" s="1245"/>
      <c r="R886" s="1245"/>
    </row>
    <row r="887" ht="18.75" customHeight="1">
      <c r="P887" s="1245"/>
      <c r="Q887" s="1245"/>
      <c r="R887" s="1245"/>
    </row>
    <row r="888" ht="18.75" customHeight="1">
      <c r="P888" s="1245"/>
      <c r="Q888" s="1245"/>
      <c r="R888" s="1245"/>
    </row>
    <row r="889" ht="18.75" customHeight="1">
      <c r="P889" s="1245"/>
      <c r="Q889" s="1245"/>
      <c r="R889" s="1245"/>
    </row>
    <row r="890" ht="18.75" customHeight="1">
      <c r="P890" s="1245"/>
      <c r="Q890" s="1245"/>
      <c r="R890" s="1245"/>
    </row>
    <row r="891" ht="18.75" customHeight="1">
      <c r="P891" s="1245"/>
      <c r="Q891" s="1245"/>
      <c r="R891" s="1245"/>
    </row>
    <row r="892" ht="18.75" customHeight="1">
      <c r="P892" s="1245"/>
      <c r="Q892" s="1245"/>
      <c r="R892" s="1245"/>
    </row>
    <row r="893" ht="18.75" customHeight="1">
      <c r="P893" s="1245"/>
      <c r="Q893" s="1245"/>
      <c r="R893" s="1245"/>
    </row>
    <row r="894" ht="18.75" customHeight="1">
      <c r="P894" s="1245"/>
      <c r="Q894" s="1245"/>
      <c r="R894" s="1245"/>
    </row>
    <row r="895" ht="18.75" customHeight="1">
      <c r="P895" s="1245"/>
      <c r="Q895" s="1245"/>
      <c r="R895" s="1245"/>
    </row>
    <row r="896" ht="18.75" customHeight="1">
      <c r="P896" s="1245"/>
      <c r="Q896" s="1245"/>
      <c r="R896" s="1245"/>
    </row>
    <row r="897" ht="18.75" customHeight="1">
      <c r="P897" s="1245"/>
      <c r="Q897" s="1245"/>
      <c r="R897" s="1245"/>
    </row>
    <row r="898" ht="18.75" customHeight="1">
      <c r="P898" s="1245"/>
      <c r="Q898" s="1245"/>
      <c r="R898" s="1245"/>
    </row>
    <row r="899" ht="18.75" customHeight="1">
      <c r="P899" s="1245"/>
      <c r="Q899" s="1245"/>
      <c r="R899" s="1245"/>
    </row>
    <row r="900" ht="18.75" customHeight="1">
      <c r="P900" s="1245"/>
      <c r="Q900" s="1245"/>
      <c r="R900" s="1245"/>
    </row>
    <row r="901" ht="18.75" customHeight="1">
      <c r="P901" s="1245"/>
      <c r="Q901" s="1245"/>
      <c r="R901" s="1245"/>
    </row>
    <row r="902" ht="18.75" customHeight="1">
      <c r="P902" s="1245"/>
      <c r="Q902" s="1245"/>
      <c r="R902" s="1245"/>
    </row>
    <row r="903" ht="18.75" customHeight="1">
      <c r="P903" s="1245"/>
      <c r="Q903" s="1245"/>
      <c r="R903" s="1245"/>
    </row>
    <row r="904" ht="18.75" customHeight="1">
      <c r="P904" s="1245"/>
      <c r="Q904" s="1245"/>
      <c r="R904" s="1245"/>
    </row>
    <row r="905" ht="18.75" customHeight="1">
      <c r="P905" s="1245"/>
      <c r="Q905" s="1245"/>
      <c r="R905" s="1245"/>
    </row>
    <row r="906" ht="18.75" customHeight="1">
      <c r="P906" s="1245"/>
      <c r="Q906" s="1245"/>
      <c r="R906" s="1245"/>
    </row>
    <row r="907" ht="18.75" customHeight="1">
      <c r="P907" s="1245"/>
      <c r="Q907" s="1245"/>
      <c r="R907" s="1245"/>
    </row>
    <row r="908" ht="18.75" customHeight="1">
      <c r="P908" s="1245"/>
      <c r="Q908" s="1245"/>
      <c r="R908" s="1245"/>
    </row>
    <row r="909" ht="18.75" customHeight="1">
      <c r="P909" s="1245"/>
      <c r="Q909" s="1245"/>
      <c r="R909" s="1245"/>
    </row>
    <row r="910" ht="18.75" customHeight="1">
      <c r="P910" s="1245"/>
      <c r="Q910" s="1245"/>
      <c r="R910" s="1245"/>
    </row>
    <row r="911" ht="18.75" customHeight="1">
      <c r="P911" s="1245"/>
      <c r="Q911" s="1245"/>
      <c r="R911" s="1245"/>
    </row>
    <row r="912" ht="18.75" customHeight="1">
      <c r="P912" s="1245"/>
      <c r="Q912" s="1245"/>
      <c r="R912" s="1245"/>
    </row>
    <row r="913" ht="18.75" customHeight="1">
      <c r="P913" s="1245"/>
      <c r="Q913" s="1245"/>
      <c r="R913" s="1245"/>
    </row>
    <row r="914" ht="18.75" customHeight="1">
      <c r="P914" s="1245"/>
      <c r="Q914" s="1245"/>
      <c r="R914" s="1245"/>
    </row>
    <row r="915" ht="18.75" customHeight="1">
      <c r="P915" s="1245"/>
      <c r="Q915" s="1245"/>
      <c r="R915" s="1245"/>
    </row>
    <row r="916" ht="18.75" customHeight="1">
      <c r="P916" s="1245"/>
      <c r="Q916" s="1245"/>
      <c r="R916" s="1245"/>
    </row>
    <row r="917" ht="18.75" customHeight="1">
      <c r="P917" s="1245"/>
      <c r="Q917" s="1245"/>
      <c r="R917" s="1245"/>
    </row>
    <row r="918" ht="18.75" customHeight="1">
      <c r="P918" s="1245"/>
      <c r="Q918" s="1245"/>
      <c r="R918" s="1245"/>
    </row>
    <row r="919" ht="18.75" customHeight="1">
      <c r="P919" s="1245"/>
      <c r="Q919" s="1245"/>
      <c r="R919" s="1245"/>
    </row>
    <row r="920" ht="18.75" customHeight="1">
      <c r="P920" s="1245"/>
      <c r="Q920" s="1245"/>
      <c r="R920" s="1245"/>
    </row>
    <row r="921" ht="18.75" customHeight="1">
      <c r="P921" s="1245"/>
      <c r="Q921" s="1245"/>
      <c r="R921" s="1245"/>
    </row>
    <row r="922" ht="18.75" customHeight="1">
      <c r="P922" s="1245"/>
      <c r="Q922" s="1245"/>
      <c r="R922" s="1245"/>
    </row>
    <row r="923" ht="18.75" customHeight="1">
      <c r="P923" s="1245"/>
      <c r="Q923" s="1245"/>
      <c r="R923" s="1245"/>
    </row>
    <row r="924" ht="18.75" customHeight="1">
      <c r="P924" s="1245"/>
      <c r="Q924" s="1245"/>
      <c r="R924" s="1245"/>
    </row>
    <row r="925" ht="18.75" customHeight="1">
      <c r="P925" s="1245"/>
      <c r="Q925" s="1245"/>
      <c r="R925" s="1245"/>
    </row>
    <row r="926" ht="18.75" customHeight="1">
      <c r="P926" s="1245"/>
      <c r="Q926" s="1245"/>
      <c r="R926" s="1245"/>
    </row>
    <row r="927" ht="18.75" customHeight="1">
      <c r="P927" s="1245"/>
      <c r="Q927" s="1245"/>
      <c r="R927" s="1245"/>
    </row>
    <row r="928" ht="18.75" customHeight="1">
      <c r="P928" s="1245"/>
      <c r="Q928" s="1245"/>
      <c r="R928" s="1245"/>
    </row>
    <row r="929" ht="18.75" customHeight="1">
      <c r="P929" s="1245"/>
      <c r="Q929" s="1245"/>
      <c r="R929" s="1245"/>
    </row>
    <row r="930" ht="18.75" customHeight="1">
      <c r="P930" s="1245"/>
      <c r="Q930" s="1245"/>
      <c r="R930" s="1245"/>
    </row>
    <row r="931" ht="18.75" customHeight="1">
      <c r="P931" s="1245"/>
      <c r="Q931" s="1245"/>
      <c r="R931" s="1245"/>
    </row>
    <row r="932" ht="18.75" customHeight="1">
      <c r="P932" s="1245"/>
      <c r="Q932" s="1245"/>
      <c r="R932" s="1245"/>
    </row>
    <row r="933" ht="18.75" customHeight="1">
      <c r="P933" s="1245"/>
      <c r="Q933" s="1245"/>
      <c r="R933" s="1245"/>
    </row>
    <row r="934" ht="18.75" customHeight="1">
      <c r="P934" s="1245"/>
      <c r="Q934" s="1245"/>
      <c r="R934" s="1245"/>
    </row>
    <row r="935" ht="18.75" customHeight="1">
      <c r="P935" s="1245"/>
      <c r="Q935" s="1245"/>
      <c r="R935" s="1245"/>
    </row>
    <row r="936" ht="18.75" customHeight="1">
      <c r="P936" s="1245"/>
      <c r="Q936" s="1245"/>
      <c r="R936" s="1245"/>
    </row>
    <row r="937" ht="18.75" customHeight="1">
      <c r="P937" s="1245"/>
      <c r="Q937" s="1245"/>
      <c r="R937" s="1245"/>
    </row>
    <row r="938" ht="18.75" customHeight="1">
      <c r="P938" s="1245"/>
      <c r="Q938" s="1245"/>
      <c r="R938" s="1245"/>
    </row>
    <row r="939" ht="18.75" customHeight="1">
      <c r="P939" s="1245"/>
      <c r="Q939" s="1245"/>
      <c r="R939" s="1245"/>
    </row>
    <row r="940" ht="18.75" customHeight="1">
      <c r="P940" s="1245"/>
      <c r="Q940" s="1245"/>
      <c r="R940" s="1245"/>
    </row>
    <row r="941" ht="18.75" customHeight="1">
      <c r="P941" s="1245"/>
      <c r="Q941" s="1245"/>
      <c r="R941" s="1245"/>
    </row>
    <row r="942" ht="18.75" customHeight="1">
      <c r="P942" s="1245"/>
      <c r="Q942" s="1245"/>
      <c r="R942" s="1245"/>
    </row>
    <row r="943" ht="18.75" customHeight="1">
      <c r="P943" s="1245"/>
      <c r="Q943" s="1245"/>
      <c r="R943" s="1245"/>
    </row>
    <row r="944" ht="18.75" customHeight="1">
      <c r="P944" s="1245"/>
      <c r="Q944" s="1245"/>
      <c r="R944" s="1245"/>
    </row>
    <row r="945" ht="18.75" customHeight="1">
      <c r="P945" s="1245"/>
      <c r="Q945" s="1245"/>
      <c r="R945" s="1245"/>
    </row>
    <row r="946" ht="18.75" customHeight="1">
      <c r="P946" s="1245"/>
      <c r="Q946" s="1245"/>
      <c r="R946" s="1245"/>
    </row>
    <row r="947" ht="18.75" customHeight="1">
      <c r="P947" s="1245"/>
      <c r="Q947" s="1245"/>
      <c r="R947" s="1245"/>
    </row>
    <row r="948" ht="18.75" customHeight="1">
      <c r="P948" s="1245"/>
      <c r="Q948" s="1245"/>
      <c r="R948" s="1245"/>
    </row>
    <row r="949" ht="18.75" customHeight="1">
      <c r="P949" s="1245"/>
      <c r="Q949" s="1245"/>
      <c r="R949" s="1245"/>
    </row>
    <row r="950" ht="18.75" customHeight="1">
      <c r="P950" s="1245"/>
      <c r="Q950" s="1245"/>
      <c r="R950" s="1245"/>
    </row>
    <row r="951" ht="18.75" customHeight="1">
      <c r="P951" s="1245"/>
      <c r="Q951" s="1245"/>
      <c r="R951" s="1245"/>
    </row>
    <row r="952" ht="18.75" customHeight="1">
      <c r="P952" s="1245"/>
      <c r="Q952" s="1245"/>
      <c r="R952" s="1245"/>
    </row>
    <row r="953" ht="18.75" customHeight="1">
      <c r="P953" s="1245"/>
      <c r="Q953" s="1245"/>
      <c r="R953" s="1245"/>
    </row>
    <row r="954" ht="18.75" customHeight="1">
      <c r="P954" s="1245"/>
      <c r="Q954" s="1245"/>
      <c r="R954" s="1245"/>
    </row>
    <row r="955" ht="18.75" customHeight="1">
      <c r="P955" s="1245"/>
      <c r="Q955" s="1245"/>
      <c r="R955" s="1245"/>
    </row>
    <row r="956" ht="18.75" customHeight="1">
      <c r="P956" s="1245"/>
      <c r="Q956" s="1245"/>
      <c r="R956" s="1245"/>
    </row>
    <row r="957" ht="18.75" customHeight="1">
      <c r="P957" s="1245"/>
      <c r="Q957" s="1245"/>
      <c r="R957" s="1245"/>
    </row>
    <row r="958" ht="18.75" customHeight="1">
      <c r="P958" s="1245"/>
      <c r="Q958" s="1245"/>
      <c r="R958" s="1245"/>
    </row>
    <row r="959" ht="18.75" customHeight="1">
      <c r="P959" s="1245"/>
      <c r="Q959" s="1245"/>
      <c r="R959" s="1245"/>
    </row>
    <row r="960" ht="18.75" customHeight="1">
      <c r="P960" s="1245"/>
      <c r="Q960" s="1245"/>
      <c r="R960" s="1245"/>
    </row>
    <row r="961" ht="18.75" customHeight="1">
      <c r="P961" s="1245"/>
      <c r="Q961" s="1245"/>
      <c r="R961" s="1245"/>
    </row>
    <row r="962" ht="18.75" customHeight="1">
      <c r="P962" s="1245"/>
      <c r="Q962" s="1245"/>
      <c r="R962" s="1245"/>
    </row>
    <row r="963" ht="18.75" customHeight="1">
      <c r="P963" s="1245"/>
      <c r="Q963" s="1245"/>
      <c r="R963" s="1245"/>
    </row>
    <row r="964" ht="18.75" customHeight="1">
      <c r="P964" s="1245"/>
      <c r="Q964" s="1245"/>
      <c r="R964" s="1245"/>
    </row>
    <row r="965" ht="18.75" customHeight="1">
      <c r="P965" s="1245"/>
      <c r="Q965" s="1245"/>
      <c r="R965" s="1245"/>
    </row>
    <row r="966" ht="18.75" customHeight="1">
      <c r="P966" s="1245"/>
      <c r="Q966" s="1245"/>
      <c r="R966" s="1245"/>
    </row>
    <row r="967" ht="18.75" customHeight="1">
      <c r="P967" s="1245"/>
      <c r="Q967" s="1245"/>
      <c r="R967" s="1245"/>
    </row>
    <row r="968" ht="18.75" customHeight="1">
      <c r="P968" s="1245"/>
      <c r="Q968" s="1245"/>
      <c r="R968" s="1245"/>
    </row>
    <row r="969" ht="18.75" customHeight="1">
      <c r="P969" s="1245"/>
      <c r="Q969" s="1245"/>
      <c r="R969" s="1245"/>
    </row>
    <row r="970" ht="18.75" customHeight="1">
      <c r="P970" s="1245"/>
      <c r="Q970" s="1245"/>
      <c r="R970" s="1245"/>
    </row>
    <row r="971" ht="18.75" customHeight="1">
      <c r="P971" s="1245"/>
      <c r="Q971" s="1245"/>
      <c r="R971" s="1245"/>
    </row>
    <row r="972" ht="18.75" customHeight="1">
      <c r="P972" s="1245"/>
      <c r="Q972" s="1245"/>
      <c r="R972" s="1245"/>
    </row>
    <row r="973" ht="18.75" customHeight="1">
      <c r="P973" s="1245"/>
      <c r="Q973" s="1245"/>
      <c r="R973" s="1245"/>
    </row>
    <row r="974" ht="18.75" customHeight="1">
      <c r="P974" s="1245"/>
      <c r="Q974" s="1245"/>
      <c r="R974" s="1245"/>
    </row>
    <row r="975" ht="18.75" customHeight="1">
      <c r="P975" s="1245"/>
      <c r="Q975" s="1245"/>
      <c r="R975" s="1245"/>
    </row>
    <row r="976" ht="18.75" customHeight="1">
      <c r="P976" s="1245"/>
      <c r="Q976" s="1245"/>
      <c r="R976" s="1245"/>
    </row>
    <row r="977" ht="18.75" customHeight="1">
      <c r="P977" s="1245"/>
      <c r="Q977" s="1245"/>
      <c r="R977" s="1245"/>
    </row>
    <row r="978" ht="18.75" customHeight="1">
      <c r="P978" s="1245"/>
      <c r="Q978" s="1245"/>
      <c r="R978" s="1245"/>
    </row>
    <row r="979" ht="18.75" customHeight="1">
      <c r="P979" s="1245"/>
      <c r="Q979" s="1245"/>
      <c r="R979" s="1245"/>
    </row>
    <row r="980" ht="18.75" customHeight="1">
      <c r="P980" s="1245"/>
      <c r="Q980" s="1245"/>
      <c r="R980" s="1245"/>
    </row>
    <row r="981" ht="18.75" customHeight="1">
      <c r="P981" s="1245"/>
      <c r="Q981" s="1245"/>
      <c r="R981" s="1245"/>
    </row>
    <row r="982" ht="18.75" customHeight="1">
      <c r="P982" s="1245"/>
      <c r="Q982" s="1245"/>
      <c r="R982" s="1245"/>
    </row>
    <row r="983" ht="18.75" customHeight="1">
      <c r="P983" s="1245"/>
      <c r="Q983" s="1245"/>
      <c r="R983" s="1245"/>
    </row>
    <row r="984" ht="18.75" customHeight="1">
      <c r="P984" s="1245"/>
      <c r="Q984" s="1245"/>
      <c r="R984" s="1245"/>
    </row>
    <row r="985" ht="18.75" customHeight="1">
      <c r="P985" s="1245"/>
      <c r="Q985" s="1245"/>
      <c r="R985" s="1245"/>
    </row>
    <row r="986" ht="18.75" customHeight="1">
      <c r="P986" s="1245"/>
      <c r="Q986" s="1245"/>
      <c r="R986" s="1245"/>
    </row>
    <row r="987" ht="18.75" customHeight="1">
      <c r="P987" s="1245"/>
      <c r="Q987" s="1245"/>
      <c r="R987" s="1245"/>
    </row>
    <row r="988" ht="18.75" customHeight="1">
      <c r="P988" s="1245"/>
      <c r="Q988" s="1245"/>
      <c r="R988" s="1245"/>
    </row>
    <row r="989" ht="18.75" customHeight="1">
      <c r="P989" s="1245"/>
      <c r="Q989" s="1245"/>
      <c r="R989" s="1245"/>
    </row>
    <row r="990" ht="18.75" customHeight="1">
      <c r="P990" s="1245"/>
      <c r="Q990" s="1245"/>
      <c r="R990" s="1245"/>
    </row>
    <row r="991" ht="18.75" customHeight="1">
      <c r="P991" s="1245"/>
      <c r="Q991" s="1245"/>
      <c r="R991" s="1245"/>
    </row>
    <row r="992" ht="18.75" customHeight="1">
      <c r="P992" s="1245"/>
      <c r="Q992" s="1245"/>
      <c r="R992" s="1245"/>
    </row>
    <row r="993" ht="18.75" customHeight="1">
      <c r="P993" s="1245"/>
      <c r="Q993" s="1245"/>
      <c r="R993" s="1245"/>
    </row>
    <row r="994" ht="18.75" customHeight="1">
      <c r="P994" s="1245"/>
      <c r="Q994" s="1245"/>
      <c r="R994" s="1245"/>
    </row>
    <row r="995" ht="18.75" customHeight="1">
      <c r="P995" s="1245"/>
      <c r="Q995" s="1245"/>
      <c r="R995" s="1245"/>
    </row>
    <row r="996" ht="18.75" customHeight="1">
      <c r="P996" s="1245"/>
      <c r="Q996" s="1245"/>
      <c r="R996" s="1245"/>
    </row>
    <row r="997" ht="18.75" customHeight="1">
      <c r="P997" s="1245"/>
      <c r="Q997" s="1245"/>
      <c r="R997" s="1245"/>
    </row>
    <row r="998" ht="18.75" customHeight="1">
      <c r="P998" s="1245"/>
      <c r="Q998" s="1245"/>
      <c r="R998" s="1245"/>
    </row>
    <row r="999" ht="18.75" customHeight="1">
      <c r="P999" s="1245"/>
      <c r="Q999" s="1245"/>
      <c r="R999" s="1245"/>
    </row>
    <row r="1000" ht="18.75" customHeight="1">
      <c r="P1000" s="1245"/>
      <c r="Q1000" s="1245"/>
      <c r="R1000" s="1245"/>
    </row>
  </sheetData>
  <mergeCells count="6">
    <mergeCell ref="C7:N7"/>
    <mergeCell ref="C8:C9"/>
    <mergeCell ref="D8:E8"/>
    <mergeCell ref="F8:G8"/>
    <mergeCell ref="I8:N8"/>
    <mergeCell ref="P8:R8"/>
  </mergeCells>
  <conditionalFormatting sqref="F11:G120">
    <cfRule type="cellIs" dxfId="25" priority="1" operator="greaterThan">
      <formula>2</formula>
    </cfRule>
  </conditionalFormatting>
  <conditionalFormatting sqref="G10:G120">
    <cfRule type="cellIs" dxfId="26" priority="2" operator="greaterThan">
      <formula>6</formula>
    </cfRule>
  </conditionalFormatting>
  <conditionalFormatting sqref="P10:R120">
    <cfRule type="containsText" dxfId="16" priority="3" operator="containsText" text="No">
      <formula>NOT(ISERROR(SEARCH(("No"),(P10))))</formula>
    </cfRule>
  </conditionalFormatting>
  <conditionalFormatting sqref="P10:R120">
    <cfRule type="containsText" dxfId="15" priority="4" operator="containsText" text="Yes">
      <formula>NOT(ISERROR(SEARCH(("Yes"),(P10))))</formula>
    </cfRule>
  </conditionalFormatting>
  <printOptions/>
  <pageMargins bottom="0.75" footer="0.0" header="0.0" left="0.7" right="0.7" top="0.75"/>
  <pageSetup orientation="landscape"/>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28.0"/>
    <col customWidth="1" min="3" max="12" width="11.13"/>
  </cols>
  <sheetData>
    <row r="1">
      <c r="A1" s="1292" t="s">
        <v>1384</v>
      </c>
      <c r="B1" s="1292" t="s">
        <v>1385</v>
      </c>
      <c r="C1" s="1292" t="s">
        <v>1386</v>
      </c>
      <c r="D1" s="1292" t="s">
        <v>1387</v>
      </c>
      <c r="E1" s="1292" t="s">
        <v>1388</v>
      </c>
      <c r="F1" s="1292" t="s">
        <v>1389</v>
      </c>
      <c r="G1" s="1292" t="s">
        <v>1390</v>
      </c>
      <c r="H1" s="1292" t="s">
        <v>1388</v>
      </c>
      <c r="I1" s="1292" t="s">
        <v>1391</v>
      </c>
      <c r="J1" s="1292" t="s">
        <v>1392</v>
      </c>
      <c r="K1" s="1292" t="s">
        <v>1393</v>
      </c>
      <c r="L1" s="1292" t="s">
        <v>1388</v>
      </c>
      <c r="M1" s="1292" t="s">
        <v>1394</v>
      </c>
      <c r="N1" s="1293" t="s">
        <v>1395</v>
      </c>
      <c r="O1" s="1293" t="s">
        <v>1396</v>
      </c>
      <c r="P1" s="1293" t="s">
        <v>1397</v>
      </c>
      <c r="Q1" s="1292" t="s">
        <v>1398</v>
      </c>
      <c r="R1" s="1292" t="s">
        <v>1399</v>
      </c>
      <c r="S1" s="1292" t="s">
        <v>1400</v>
      </c>
      <c r="T1" s="1292" t="s">
        <v>1401</v>
      </c>
      <c r="U1" s="1292" t="s">
        <v>1402</v>
      </c>
      <c r="V1" s="1292" t="s">
        <v>1403</v>
      </c>
      <c r="W1" s="1292" t="s">
        <v>1404</v>
      </c>
      <c r="X1" s="1292" t="s">
        <v>1405</v>
      </c>
      <c r="Y1" s="1292" t="s">
        <v>1001</v>
      </c>
      <c r="Z1" s="1292" t="s">
        <v>1002</v>
      </c>
      <c r="AA1" s="1294">
        <v>45667.0</v>
      </c>
      <c r="AB1" s="1292" t="s">
        <v>1406</v>
      </c>
    </row>
    <row r="2">
      <c r="A2" s="1295" t="s">
        <v>1407</v>
      </c>
      <c r="B2" s="1296" t="s">
        <v>467</v>
      </c>
      <c r="C2" s="1297">
        <v>51.642778</v>
      </c>
      <c r="D2" s="1297">
        <v>-121.295556</v>
      </c>
      <c r="E2" s="1298" t="str">
        <f>HYPERLINK("https://www.google.com/maps/search/?api=1&amp;query=51.642778,-121.295556", "View Map")</f>
        <v>View Map</v>
      </c>
      <c r="F2" s="1297">
        <v>51.6427866</v>
      </c>
      <c r="G2" s="1297">
        <v>-121.2956943</v>
      </c>
      <c r="H2" s="1298" t="str">
        <f>HYPERLINK("https://www.google.com/maps/search/?api=1&amp;query=51.6427866,-121.2956943", "View Map")</f>
        <v>View Map</v>
      </c>
      <c r="I2" s="1299">
        <f t="shared" ref="I2:I109" si="2">IF(OR(ISBLANK(C2), ISBLANK(D2), ISBLANK(F2), ISBLANK(G2)), "", 
  6371000 * ACOS(
    COS(RADIANS(C2)) * COS(RADIANS(F2)) * COS(RADIANS(G2) - RADIANS(D2)) +
    SIN(RADIANS(C2)) * SIN(RADIANS(F2))
  )
)
</f>
        <v>9.59128454</v>
      </c>
      <c r="J2" s="1297">
        <f t="shared" ref="J2:L2" si="1">if(C2="No Match",F2,C2)</f>
        <v>51.642778</v>
      </c>
      <c r="K2" s="1297">
        <f t="shared" si="1"/>
        <v>-121.295556</v>
      </c>
      <c r="L2" s="1298" t="str">
        <f t="shared" si="1"/>
        <v>View Map</v>
      </c>
      <c r="M2" s="1297">
        <v>1040.0</v>
      </c>
      <c r="N2" s="1297">
        <v>-30.0</v>
      </c>
      <c r="O2" s="1297">
        <v>-32.0</v>
      </c>
      <c r="P2" s="1297">
        <v>29.0</v>
      </c>
      <c r="Q2" s="1297">
        <v>17.0</v>
      </c>
      <c r="R2" s="1297">
        <v>5030.0</v>
      </c>
      <c r="S2" s="1297">
        <v>10.0</v>
      </c>
      <c r="T2" s="1297">
        <v>48.0</v>
      </c>
      <c r="U2" s="1297">
        <v>300.0</v>
      </c>
      <c r="V2" s="1297">
        <v>0.4</v>
      </c>
      <c r="W2" s="1297">
        <v>425.0</v>
      </c>
      <c r="X2" s="1297">
        <v>60.0</v>
      </c>
      <c r="Y2" s="1297">
        <v>2.6</v>
      </c>
      <c r="Z2" s="1297">
        <v>0.3</v>
      </c>
      <c r="AA2" s="1297">
        <v>0.27</v>
      </c>
      <c r="AB2" s="1297">
        <v>0.35</v>
      </c>
    </row>
    <row r="3">
      <c r="A3" s="1295" t="s">
        <v>1407</v>
      </c>
      <c r="B3" s="1296" t="s">
        <v>468</v>
      </c>
      <c r="C3" s="1297">
        <v>49.05</v>
      </c>
      <c r="D3" s="1297">
        <v>-122.28333</v>
      </c>
      <c r="E3" s="1298" t="str">
        <f>HYPERLINK("https://www.google.com/maps/search/?api=1&amp;query=49.05,-122.28333", "View Map")</f>
        <v>View Map</v>
      </c>
      <c r="F3" s="1297">
        <v>49.0521162</v>
      </c>
      <c r="G3" s="1297">
        <v>-122.329479</v>
      </c>
      <c r="H3" s="1298" t="str">
        <f>HYPERLINK("https://www.google.com/maps/search/?api=1&amp;query=49.0521162,-122.3294790", "View Map")</f>
        <v>View Map</v>
      </c>
      <c r="I3" s="1299">
        <f t="shared" si="2"/>
        <v>3371.359086</v>
      </c>
      <c r="J3" s="1297">
        <f t="shared" ref="J3:L3" si="3">if(C3="No Match",F3,C3)</f>
        <v>49.05</v>
      </c>
      <c r="K3" s="1297">
        <f t="shared" si="3"/>
        <v>-122.28333</v>
      </c>
      <c r="L3" s="1298" t="str">
        <f t="shared" si="3"/>
        <v>View Map</v>
      </c>
      <c r="M3" s="1297">
        <v>70.0</v>
      </c>
      <c r="N3" s="1297">
        <v>-8.0</v>
      </c>
      <c r="O3" s="1297">
        <v>-10.0</v>
      </c>
      <c r="P3" s="1297">
        <v>29.0</v>
      </c>
      <c r="Q3" s="1297">
        <v>20.0</v>
      </c>
      <c r="R3" s="1297">
        <v>2860.0</v>
      </c>
      <c r="S3" s="1297">
        <v>12.0</v>
      </c>
      <c r="T3" s="1297">
        <v>112.0</v>
      </c>
      <c r="U3" s="1297">
        <v>1525.0</v>
      </c>
      <c r="V3" s="1297">
        <v>1.6</v>
      </c>
      <c r="W3" s="1297">
        <v>1600.0</v>
      </c>
      <c r="X3" s="1297">
        <v>160.0</v>
      </c>
      <c r="Y3" s="1297">
        <v>2.0</v>
      </c>
      <c r="Z3" s="1297">
        <v>0.3</v>
      </c>
      <c r="AA3" s="1297">
        <v>0.33</v>
      </c>
      <c r="AB3" s="1297">
        <v>0.44</v>
      </c>
    </row>
    <row r="4">
      <c r="A4" s="1295" t="s">
        <v>1407</v>
      </c>
      <c r="B4" s="1296" t="s">
        <v>469</v>
      </c>
      <c r="C4" s="1297" t="s">
        <v>1408</v>
      </c>
      <c r="D4" s="1297" t="s">
        <v>1408</v>
      </c>
      <c r="E4" s="1297" t="s">
        <v>1408</v>
      </c>
      <c r="F4" s="1297">
        <v>49.2393761</v>
      </c>
      <c r="G4" s="1297">
        <v>-121.7650549</v>
      </c>
      <c r="H4" s="1298" t="str">
        <f>HYPERLINK("https://www.google.com/maps/search/?api=1&amp;query=49.2393761,-121.7650549", "View Map")</f>
        <v>View Map</v>
      </c>
      <c r="I4" s="1299" t="str">
        <f t="shared" si="2"/>
        <v>#VALUE!</v>
      </c>
      <c r="J4" s="1297">
        <f t="shared" ref="J4:L4" si="4">if(C4="No Match",F4,C4)</f>
        <v>49.2393761</v>
      </c>
      <c r="K4" s="1297">
        <f t="shared" si="4"/>
        <v>-121.7650549</v>
      </c>
      <c r="L4" s="1298" t="str">
        <f t="shared" si="4"/>
        <v>View Map</v>
      </c>
      <c r="M4" s="1297">
        <v>15.0</v>
      </c>
      <c r="N4" s="1297">
        <v>-9.0</v>
      </c>
      <c r="O4" s="1297">
        <v>-11.0</v>
      </c>
      <c r="P4" s="1297">
        <v>31.0</v>
      </c>
      <c r="Q4" s="1297">
        <v>21.0</v>
      </c>
      <c r="R4" s="1297">
        <v>2750.0</v>
      </c>
      <c r="S4" s="1297">
        <v>8.0</v>
      </c>
      <c r="T4" s="1297">
        <v>128.0</v>
      </c>
      <c r="U4" s="1297">
        <v>1650.0</v>
      </c>
      <c r="V4" s="1297">
        <v>1.7</v>
      </c>
      <c r="W4" s="1297">
        <v>1700.0</v>
      </c>
      <c r="X4" s="1297">
        <v>160.0</v>
      </c>
      <c r="Y4" s="1297">
        <v>2.4</v>
      </c>
      <c r="Z4" s="1297">
        <v>0.7</v>
      </c>
      <c r="AA4" s="1297">
        <v>0.35</v>
      </c>
      <c r="AB4" s="1297">
        <v>0.47</v>
      </c>
    </row>
    <row r="5">
      <c r="A5" s="1295" t="s">
        <v>1407</v>
      </c>
      <c r="B5" s="1296" t="s">
        <v>470</v>
      </c>
      <c r="C5" s="1297">
        <v>49.234444</v>
      </c>
      <c r="D5" s="1297">
        <v>-124.805833</v>
      </c>
      <c r="E5" s="1298" t="str">
        <f>HYPERLINK("https://www.google.com/maps/search/?api=1&amp;query=49.234444,-124.805833", "View Map")</f>
        <v>View Map</v>
      </c>
      <c r="F5" s="1297">
        <v>49.266667</v>
      </c>
      <c r="G5" s="1297">
        <v>-124.8</v>
      </c>
      <c r="H5" s="1298" t="str">
        <f>HYPERLINK("https://www.google.com/maps/search/?api=1&amp;query=49.2666670,-124.8000000", "View Map")</f>
        <v>View Map</v>
      </c>
      <c r="I5" s="1299">
        <f t="shared" si="2"/>
        <v>3607.960653</v>
      </c>
      <c r="J5" s="1297">
        <f t="shared" ref="J5:L5" si="5">if(C5="No Match",F5,C5)</f>
        <v>49.234444</v>
      </c>
      <c r="K5" s="1297">
        <f t="shared" si="5"/>
        <v>-124.805833</v>
      </c>
      <c r="L5" s="1298" t="str">
        <f t="shared" si="5"/>
        <v>View Map</v>
      </c>
      <c r="M5" s="1297">
        <v>12.0</v>
      </c>
      <c r="N5" s="1297">
        <v>-5.0</v>
      </c>
      <c r="O5" s="1297">
        <v>-8.0</v>
      </c>
      <c r="P5" s="1297">
        <v>31.0</v>
      </c>
      <c r="Q5" s="1297">
        <v>19.0</v>
      </c>
      <c r="R5" s="1297">
        <v>3100.0</v>
      </c>
      <c r="S5" s="1297">
        <v>10.0</v>
      </c>
      <c r="T5" s="1297">
        <v>144.0</v>
      </c>
      <c r="U5" s="1297">
        <v>1900.0</v>
      </c>
      <c r="V5" s="1297">
        <v>2.0</v>
      </c>
      <c r="W5" s="1297">
        <v>2000.0</v>
      </c>
      <c r="X5" s="1297">
        <v>220.0</v>
      </c>
      <c r="Y5" s="1297">
        <v>2.6</v>
      </c>
      <c r="Z5" s="1297">
        <v>0.4</v>
      </c>
      <c r="AA5" s="1297">
        <v>0.24</v>
      </c>
      <c r="AB5" s="1297">
        <v>0.32</v>
      </c>
    </row>
    <row r="6">
      <c r="A6" s="1295" t="s">
        <v>1407</v>
      </c>
      <c r="B6" s="1296" t="s">
        <v>471</v>
      </c>
      <c r="C6" s="1297">
        <v>50.721389</v>
      </c>
      <c r="D6" s="1297">
        <v>-121.283611</v>
      </c>
      <c r="E6" s="1298" t="str">
        <f>HYPERLINK("https://www.google.com/maps/search/?api=1&amp;query=50.721389,-121.283611", "View Map")</f>
        <v>View Map</v>
      </c>
      <c r="F6" s="1297">
        <v>50.7212409</v>
      </c>
      <c r="G6" s="1297">
        <v>-121.2835436</v>
      </c>
      <c r="H6" s="1298" t="str">
        <f>HYPERLINK("https://www.google.com/maps/search/?api=1&amp;query=50.7212409,-121.2835436", "View Map")</f>
        <v>View Map</v>
      </c>
      <c r="I6" s="1299">
        <f t="shared" si="2"/>
        <v>17.13785925</v>
      </c>
      <c r="J6" s="1297">
        <f t="shared" ref="J6:L6" si="6">if(C6="No Match",F6,C6)</f>
        <v>50.721389</v>
      </c>
      <c r="K6" s="1297">
        <f t="shared" si="6"/>
        <v>-121.283611</v>
      </c>
      <c r="L6" s="1298" t="str">
        <f t="shared" si="6"/>
        <v>View Map</v>
      </c>
      <c r="M6" s="1297">
        <v>305.0</v>
      </c>
      <c r="N6" s="1297">
        <v>-24.0</v>
      </c>
      <c r="O6" s="1297">
        <v>-27.0</v>
      </c>
      <c r="P6" s="1297">
        <v>34.0</v>
      </c>
      <c r="Q6" s="1297">
        <v>20.0</v>
      </c>
      <c r="R6" s="1297">
        <v>3700.0</v>
      </c>
      <c r="S6" s="1297">
        <v>10.0</v>
      </c>
      <c r="T6" s="1297">
        <v>37.0</v>
      </c>
      <c r="U6" s="1297">
        <v>250.0</v>
      </c>
      <c r="V6" s="1297">
        <v>0.3</v>
      </c>
      <c r="W6" s="1297">
        <v>300.0</v>
      </c>
      <c r="X6" s="1297">
        <v>80.0</v>
      </c>
      <c r="Y6" s="1297">
        <v>1.7</v>
      </c>
      <c r="Z6" s="1297">
        <v>0.1</v>
      </c>
      <c r="AA6" s="1297">
        <v>0.29</v>
      </c>
      <c r="AB6" s="1297">
        <v>0.38</v>
      </c>
    </row>
    <row r="7">
      <c r="A7" s="1295" t="s">
        <v>1407</v>
      </c>
      <c r="B7" s="1296" t="s">
        <v>472</v>
      </c>
      <c r="C7" s="1297" t="s">
        <v>1408</v>
      </c>
      <c r="D7" s="1297" t="s">
        <v>1408</v>
      </c>
      <c r="E7" s="1297" t="s">
        <v>1408</v>
      </c>
      <c r="F7" s="1297">
        <v>48.833086</v>
      </c>
      <c r="G7" s="1297">
        <v>-125.141144</v>
      </c>
      <c r="H7" s="1298" t="str">
        <f>HYPERLINK("https://www.google.com/maps/search/?api=1&amp;query=48.8330860,-125.1411440", "View Map")</f>
        <v>View Map</v>
      </c>
      <c r="I7" s="1299" t="str">
        <f t="shared" si="2"/>
        <v>#VALUE!</v>
      </c>
      <c r="J7" s="1297">
        <f t="shared" ref="J7:L7" si="7">if(C7="No Match",F7,C7)</f>
        <v>48.833086</v>
      </c>
      <c r="K7" s="1297">
        <f t="shared" si="7"/>
        <v>-125.141144</v>
      </c>
      <c r="L7" s="1298" t="str">
        <f t="shared" si="7"/>
        <v>View Map</v>
      </c>
      <c r="M7" s="1297">
        <v>20.0</v>
      </c>
      <c r="N7" s="1297">
        <v>-2.0</v>
      </c>
      <c r="O7" s="1297">
        <v>-4.0</v>
      </c>
      <c r="P7" s="1297">
        <v>23.0</v>
      </c>
      <c r="Q7" s="1297">
        <v>17.0</v>
      </c>
      <c r="R7" s="1297">
        <v>3080.0</v>
      </c>
      <c r="S7" s="1297">
        <v>13.0</v>
      </c>
      <c r="T7" s="1297">
        <v>170.0</v>
      </c>
      <c r="U7" s="1297">
        <v>2870.0</v>
      </c>
      <c r="V7" s="1297">
        <v>3.0</v>
      </c>
      <c r="W7" s="1297">
        <v>2890.0</v>
      </c>
      <c r="X7" s="1297">
        <v>280.0</v>
      </c>
      <c r="Y7" s="1297">
        <v>1.0</v>
      </c>
      <c r="Z7" s="1297">
        <v>0.4</v>
      </c>
      <c r="AA7" s="1297">
        <v>0.38</v>
      </c>
      <c r="AB7" s="1297">
        <v>0.5</v>
      </c>
    </row>
    <row r="8">
      <c r="A8" s="1295" t="s">
        <v>1407</v>
      </c>
      <c r="B8" s="1296" t="s">
        <v>473</v>
      </c>
      <c r="C8" s="1297" t="s">
        <v>1408</v>
      </c>
      <c r="D8" s="1297" t="s">
        <v>1408</v>
      </c>
      <c r="E8" s="1297" t="s">
        <v>1408</v>
      </c>
      <c r="F8" s="1297">
        <v>57.1784142</v>
      </c>
      <c r="G8" s="1297">
        <v>-121.2402135</v>
      </c>
      <c r="H8" s="1298" t="str">
        <f>HYPERLINK("https://www.google.com/maps/search/?api=1&amp;query=57.1784142,-121.2402135", "View Map")</f>
        <v>View Map</v>
      </c>
      <c r="I8" s="1299" t="str">
        <f t="shared" si="2"/>
        <v>#VALUE!</v>
      </c>
      <c r="J8" s="1297">
        <f t="shared" ref="J8:L8" si="8">if(C8="No Match",F8,C8)</f>
        <v>57.1784142</v>
      </c>
      <c r="K8" s="1297">
        <f t="shared" si="8"/>
        <v>-121.2402135</v>
      </c>
      <c r="L8" s="1298" t="str">
        <f t="shared" si="8"/>
        <v>View Map</v>
      </c>
      <c r="M8" s="1297">
        <v>840.0</v>
      </c>
      <c r="N8" s="1297">
        <v>-37.0</v>
      </c>
      <c r="O8" s="1297">
        <v>-39.0</v>
      </c>
      <c r="P8" s="1297">
        <v>26.0</v>
      </c>
      <c r="Q8" s="1297">
        <v>18.0</v>
      </c>
      <c r="R8" s="1297">
        <v>6300.0</v>
      </c>
      <c r="S8" s="1297">
        <v>15.0</v>
      </c>
      <c r="T8" s="1297">
        <v>64.0</v>
      </c>
      <c r="U8" s="1297">
        <v>330.0</v>
      </c>
      <c r="V8" s="1297">
        <v>0.5</v>
      </c>
      <c r="W8" s="1297">
        <v>450.0</v>
      </c>
      <c r="X8" s="1297">
        <v>80.0</v>
      </c>
      <c r="Y8" s="1297">
        <v>3.3</v>
      </c>
      <c r="Z8" s="1297">
        <v>0.1</v>
      </c>
      <c r="AA8" s="1297">
        <v>0.23</v>
      </c>
      <c r="AB8" s="1297">
        <v>0.3</v>
      </c>
    </row>
    <row r="9">
      <c r="A9" s="1295" t="s">
        <v>1407</v>
      </c>
      <c r="B9" s="1296" t="s">
        <v>474</v>
      </c>
      <c r="C9" s="1297">
        <v>52.161944</v>
      </c>
      <c r="D9" s="1297">
        <v>-128.145</v>
      </c>
      <c r="E9" s="1298" t="str">
        <f>HYPERLINK("https://www.google.com/maps/search/?api=1&amp;query=52.161944,-128.145", "View Map")</f>
        <v>View Map</v>
      </c>
      <c r="F9" s="1297">
        <v>52.184585</v>
      </c>
      <c r="G9" s="1297">
        <v>-128.156949</v>
      </c>
      <c r="H9" s="1298" t="str">
        <f>HYPERLINK("https://www.google.com/maps/search/?api=1&amp;query=52.1845850,-128.1569490", "View Map")</f>
        <v>View Map</v>
      </c>
      <c r="I9" s="1299">
        <f t="shared" si="2"/>
        <v>2646.147046</v>
      </c>
      <c r="J9" s="1297">
        <f t="shared" ref="J9:L9" si="9">if(C9="No Match",F9,C9)</f>
        <v>52.161944</v>
      </c>
      <c r="K9" s="1297">
        <f t="shared" si="9"/>
        <v>-128.145</v>
      </c>
      <c r="L9" s="1298" t="str">
        <f t="shared" si="9"/>
        <v>View Map</v>
      </c>
      <c r="M9" s="1297">
        <v>25.0</v>
      </c>
      <c r="N9" s="1297">
        <v>-5.0</v>
      </c>
      <c r="O9" s="1297">
        <v>-7.0</v>
      </c>
      <c r="P9" s="1297">
        <v>23.0</v>
      </c>
      <c r="Q9" s="1297">
        <v>18.0</v>
      </c>
      <c r="R9" s="1297">
        <v>3180.0</v>
      </c>
      <c r="S9" s="1297">
        <v>13.0</v>
      </c>
      <c r="T9" s="1297">
        <v>145.0</v>
      </c>
      <c r="U9" s="1297">
        <v>2715.0</v>
      </c>
      <c r="V9" s="1297">
        <v>2.8</v>
      </c>
      <c r="W9" s="1297">
        <v>2800.0</v>
      </c>
      <c r="X9" s="1297">
        <v>350.0</v>
      </c>
      <c r="Y9" s="1297">
        <v>2.6</v>
      </c>
      <c r="Z9" s="1297">
        <v>0.8</v>
      </c>
      <c r="AA9" s="1297">
        <v>0.4</v>
      </c>
      <c r="AB9" s="1297">
        <v>0.5</v>
      </c>
    </row>
    <row r="10">
      <c r="A10" s="1295" t="s">
        <v>1407</v>
      </c>
      <c r="B10" s="1296" t="s">
        <v>475</v>
      </c>
      <c r="C10" s="1297">
        <v>52.383333</v>
      </c>
      <c r="D10" s="1297">
        <v>-126.75</v>
      </c>
      <c r="E10" s="1298" t="str">
        <f>HYPERLINK("https://www.google.com/maps/search/?api=1&amp;query=52.383333,-126.75", "View Map")</f>
        <v>View Map</v>
      </c>
      <c r="F10" s="1297">
        <v>52.3723035</v>
      </c>
      <c r="G10" s="1297">
        <v>-126.7556778</v>
      </c>
      <c r="H10" s="1298" t="str">
        <f>HYPERLINK("https://www.google.com/maps/search/?api=1&amp;query=52.3723035,-126.7556778", "View Map")</f>
        <v>View Map</v>
      </c>
      <c r="I10" s="1299">
        <f t="shared" si="2"/>
        <v>1285.555647</v>
      </c>
      <c r="J10" s="1297">
        <f t="shared" ref="J10:L10" si="10">if(C10="No Match",F10,C10)</f>
        <v>52.383333</v>
      </c>
      <c r="K10" s="1297">
        <f t="shared" si="10"/>
        <v>-126.75</v>
      </c>
      <c r="L10" s="1298" t="str">
        <f t="shared" si="10"/>
        <v>View Map</v>
      </c>
      <c r="M10" s="1297">
        <v>40.0</v>
      </c>
      <c r="N10" s="1297">
        <v>-14.0</v>
      </c>
      <c r="O10" s="1297">
        <v>-18.0</v>
      </c>
      <c r="P10" s="1297">
        <v>27.0</v>
      </c>
      <c r="Q10" s="1297">
        <v>19.0</v>
      </c>
      <c r="R10" s="1297">
        <v>3560.0</v>
      </c>
      <c r="S10" s="1297">
        <v>10.0</v>
      </c>
      <c r="T10" s="1297">
        <v>140.0</v>
      </c>
      <c r="U10" s="1297">
        <v>1500.0</v>
      </c>
      <c r="V10" s="1297">
        <v>1.9</v>
      </c>
      <c r="W10" s="1297">
        <v>1700.0</v>
      </c>
      <c r="X10" s="1297">
        <v>350.0</v>
      </c>
      <c r="Y10" s="1297">
        <v>4.5</v>
      </c>
      <c r="Z10" s="1297">
        <v>0.8</v>
      </c>
      <c r="AA10" s="1297">
        <v>0.29</v>
      </c>
      <c r="AB10" s="1297">
        <v>0.39</v>
      </c>
    </row>
    <row r="11">
      <c r="A11" s="1295" t="s">
        <v>1407</v>
      </c>
      <c r="B11" s="1296" t="s">
        <v>476</v>
      </c>
      <c r="C11" s="1297">
        <v>54.230278</v>
      </c>
      <c r="D11" s="1297">
        <v>-125.764444</v>
      </c>
      <c r="E11" s="1298" t="str">
        <f>HYPERLINK("https://www.google.com/maps/search/?api=1&amp;query=54.230278,-125.764444", "View Map")</f>
        <v>View Map</v>
      </c>
      <c r="F11" s="1297">
        <v>54.230269</v>
      </c>
      <c r="G11" s="1297">
        <v>-125.7645032</v>
      </c>
      <c r="H11" s="1298" t="str">
        <f>HYPERLINK("https://www.google.com/maps/search/?api=1&amp;query=54.2302690,-125.7645032", "View Map")</f>
        <v>View Map</v>
      </c>
      <c r="I11" s="1299">
        <f t="shared" si="2"/>
        <v>3.977097868</v>
      </c>
      <c r="J11" s="1297">
        <f t="shared" ref="J11:L11" si="11">if(C11="No Match",F11,C11)</f>
        <v>54.230278</v>
      </c>
      <c r="K11" s="1297">
        <f t="shared" si="11"/>
        <v>-125.764444</v>
      </c>
      <c r="L11" s="1298" t="str">
        <f t="shared" si="11"/>
        <v>View Map</v>
      </c>
      <c r="M11" s="1297">
        <v>755.0</v>
      </c>
      <c r="N11" s="1297">
        <v>-31.0</v>
      </c>
      <c r="O11" s="1297">
        <v>-34.0</v>
      </c>
      <c r="P11" s="1297">
        <v>26.0</v>
      </c>
      <c r="Q11" s="1297">
        <v>17.0</v>
      </c>
      <c r="R11" s="1297">
        <v>5450.0</v>
      </c>
      <c r="S11" s="1297">
        <v>12.0</v>
      </c>
      <c r="T11" s="1297">
        <v>54.0</v>
      </c>
      <c r="U11" s="1297">
        <v>300.0</v>
      </c>
      <c r="V11" s="1297">
        <v>0.6</v>
      </c>
      <c r="W11" s="1297">
        <v>450.0</v>
      </c>
      <c r="X11" s="1297">
        <v>100.0</v>
      </c>
      <c r="Y11" s="1297">
        <v>3.4</v>
      </c>
      <c r="Z11" s="1297">
        <v>0.2</v>
      </c>
      <c r="AA11" s="1297">
        <v>0.29</v>
      </c>
      <c r="AB11" s="1297">
        <v>0.39</v>
      </c>
    </row>
    <row r="12">
      <c r="A12" s="1295" t="s">
        <v>1407</v>
      </c>
      <c r="B12" s="1296" t="s">
        <v>477</v>
      </c>
      <c r="C12" s="1297" t="s">
        <v>1408</v>
      </c>
      <c r="D12" s="1297" t="s">
        <v>1408</v>
      </c>
      <c r="E12" s="1297" t="s">
        <v>1408</v>
      </c>
      <c r="F12" s="1297">
        <v>50.8131736</v>
      </c>
      <c r="G12" s="1297">
        <v>-121.3242108</v>
      </c>
      <c r="H12" s="1298" t="str">
        <f>HYPERLINK("https://www.google.com/maps/search/?api=1&amp;query=50.8131736,-121.3242108", "View Map")</f>
        <v>View Map</v>
      </c>
      <c r="I12" s="1299" t="str">
        <f t="shared" si="2"/>
        <v>#VALUE!</v>
      </c>
      <c r="J12" s="1297">
        <f t="shared" ref="J12:L12" si="12">if(C12="No Match",F12,C12)</f>
        <v>50.8131736</v>
      </c>
      <c r="K12" s="1297">
        <f t="shared" si="12"/>
        <v>-121.3242108</v>
      </c>
      <c r="L12" s="1298" t="str">
        <f t="shared" si="12"/>
        <v>View Map</v>
      </c>
      <c r="M12" s="1297">
        <v>455.0</v>
      </c>
      <c r="N12" s="1297">
        <v>-24.0</v>
      </c>
      <c r="O12" s="1297">
        <v>-27.0</v>
      </c>
      <c r="P12" s="1297">
        <v>34.0</v>
      </c>
      <c r="Q12" s="1297">
        <v>20.0</v>
      </c>
      <c r="R12" s="1297">
        <v>3700.0</v>
      </c>
      <c r="S12" s="1297">
        <v>10.0</v>
      </c>
      <c r="T12" s="1297">
        <v>37.0</v>
      </c>
      <c r="U12" s="1297">
        <v>250.0</v>
      </c>
      <c r="V12" s="1297">
        <v>0.3</v>
      </c>
      <c r="W12" s="1297">
        <v>300.0</v>
      </c>
      <c r="X12" s="1297">
        <v>80.0</v>
      </c>
      <c r="Y12" s="1297">
        <v>1.7</v>
      </c>
      <c r="Z12" s="1297">
        <v>0.2</v>
      </c>
      <c r="AA12" s="1297">
        <v>0.29</v>
      </c>
      <c r="AB12" s="1297">
        <v>0.39</v>
      </c>
    </row>
    <row r="13">
      <c r="A13" s="1295" t="s">
        <v>1407</v>
      </c>
      <c r="B13" s="1296" t="s">
        <v>478</v>
      </c>
      <c r="C13" s="1297">
        <v>50.023056</v>
      </c>
      <c r="D13" s="1297">
        <v>-125.243611</v>
      </c>
      <c r="E13" s="1298" t="str">
        <f>HYPERLINK("https://www.google.com/maps/search/?api=1&amp;query=50.023056,-125.243611", "View Map")</f>
        <v>View Map</v>
      </c>
      <c r="F13" s="1297">
        <v>50.023071</v>
      </c>
      <c r="G13" s="1297">
        <v>-125.244153</v>
      </c>
      <c r="H13" s="1298" t="str">
        <f>HYPERLINK("https://www.google.com/maps/search/?api=1&amp;query=50.0230710,-125.2441530", "View Map")</f>
        <v>View Map</v>
      </c>
      <c r="I13" s="1299">
        <f t="shared" si="2"/>
        <v>38.7566305</v>
      </c>
      <c r="J13" s="1297">
        <f t="shared" ref="J13:L13" si="13">if(C13="No Match",F13,C13)</f>
        <v>50.023056</v>
      </c>
      <c r="K13" s="1297">
        <f t="shared" si="13"/>
        <v>-125.243611</v>
      </c>
      <c r="L13" s="1298" t="str">
        <f t="shared" si="13"/>
        <v>View Map</v>
      </c>
      <c r="M13" s="1297">
        <v>20.0</v>
      </c>
      <c r="N13" s="1297">
        <v>-5.0</v>
      </c>
      <c r="O13" s="1297">
        <v>-7.0</v>
      </c>
      <c r="P13" s="1297">
        <v>26.0</v>
      </c>
      <c r="Q13" s="1297">
        <v>18.0</v>
      </c>
      <c r="R13" s="1297">
        <v>3000.0</v>
      </c>
      <c r="S13" s="1297">
        <v>10.0</v>
      </c>
      <c r="T13" s="1297">
        <v>116.0</v>
      </c>
      <c r="U13" s="1297">
        <v>1500.0</v>
      </c>
      <c r="V13" s="1297">
        <v>1.6</v>
      </c>
      <c r="W13" s="1297">
        <v>1600.0</v>
      </c>
      <c r="X13" s="1297">
        <v>260.0</v>
      </c>
      <c r="Y13" s="1297">
        <v>2.8</v>
      </c>
      <c r="Z13" s="1297">
        <v>0.4</v>
      </c>
      <c r="AA13" s="1297">
        <v>0.41</v>
      </c>
      <c r="AB13" s="1297">
        <v>0.48</v>
      </c>
    </row>
    <row r="14">
      <c r="A14" s="1295" t="s">
        <v>1407</v>
      </c>
      <c r="B14" s="1296" t="s">
        <v>479</v>
      </c>
      <c r="C14" s="1297" t="s">
        <v>1408</v>
      </c>
      <c r="D14" s="1297" t="s">
        <v>1408</v>
      </c>
      <c r="E14" s="1297" t="s">
        <v>1408</v>
      </c>
      <c r="F14" s="1297">
        <v>49.4947453</v>
      </c>
      <c r="G14" s="1297">
        <v>-119.1242294</v>
      </c>
      <c r="H14" s="1298" t="str">
        <f>HYPERLINK("https://www.google.com/maps/search/?api=1&amp;query=49.4947453,-119.1242294", "View Map")</f>
        <v>View Map</v>
      </c>
      <c r="I14" s="1299" t="str">
        <f t="shared" si="2"/>
        <v>#VALUE!</v>
      </c>
      <c r="J14" s="1297">
        <f t="shared" ref="J14:L14" si="14">if(C14="No Match",F14,C14)</f>
        <v>49.4947453</v>
      </c>
      <c r="K14" s="1297">
        <f t="shared" si="14"/>
        <v>-119.1242294</v>
      </c>
      <c r="L14" s="1298" t="str">
        <f t="shared" si="14"/>
        <v>View Map</v>
      </c>
      <c r="M14" s="1297">
        <v>845.0</v>
      </c>
      <c r="N14" s="1297">
        <v>-24.0</v>
      </c>
      <c r="O14" s="1297">
        <v>-26.0</v>
      </c>
      <c r="P14" s="1297">
        <v>31.0</v>
      </c>
      <c r="Q14" s="1297">
        <v>19.0</v>
      </c>
      <c r="R14" s="1297">
        <v>4750.0</v>
      </c>
      <c r="S14" s="1297">
        <v>10.0</v>
      </c>
      <c r="T14" s="1297">
        <v>64.0</v>
      </c>
      <c r="U14" s="1297">
        <v>325.0</v>
      </c>
      <c r="V14" s="1297">
        <v>0.4</v>
      </c>
      <c r="W14" s="1297">
        <v>550.0</v>
      </c>
      <c r="X14" s="1297">
        <v>60.0</v>
      </c>
      <c r="Y14" s="1297">
        <v>3.6</v>
      </c>
      <c r="Z14" s="1297">
        <v>0.2</v>
      </c>
      <c r="AA14" s="1297">
        <v>0.29</v>
      </c>
      <c r="AB14" s="1297">
        <v>0.38</v>
      </c>
    </row>
    <row r="15">
      <c r="A15" s="1295" t="s">
        <v>1407</v>
      </c>
      <c r="B15" s="1296" t="s">
        <v>480</v>
      </c>
      <c r="C15" s="1297">
        <v>49.324444</v>
      </c>
      <c r="D15" s="1297">
        <v>-117.666944</v>
      </c>
      <c r="E15" s="1298" t="str">
        <f>HYPERLINK("https://www.google.com/maps/search/?api=1&amp;query=49.324444,-117.666944", "View Map")</f>
        <v>View Map</v>
      </c>
      <c r="F15" s="1297">
        <v>49.316171</v>
      </c>
      <c r="G15" s="1297">
        <v>-117.663574</v>
      </c>
      <c r="H15" s="1298" t="str">
        <f>HYPERLINK("https://www.google.com/maps/search/?api=1&amp;query=49.3161710,-117.6635740", "View Map")</f>
        <v>View Map</v>
      </c>
      <c r="I15" s="1299">
        <f t="shared" si="2"/>
        <v>951.7913571</v>
      </c>
      <c r="J15" s="1297">
        <f t="shared" ref="J15:L15" si="15">if(C15="No Match",F15,C15)</f>
        <v>49.324444</v>
      </c>
      <c r="K15" s="1297">
        <f t="shared" si="15"/>
        <v>-117.666944</v>
      </c>
      <c r="L15" s="1298" t="str">
        <f t="shared" si="15"/>
        <v>View Map</v>
      </c>
      <c r="M15" s="1297">
        <v>430.0</v>
      </c>
      <c r="N15" s="1297">
        <v>-18.0</v>
      </c>
      <c r="O15" s="1297">
        <v>-20.0</v>
      </c>
      <c r="P15" s="1297">
        <v>32.0</v>
      </c>
      <c r="Q15" s="1297">
        <v>20.0</v>
      </c>
      <c r="R15" s="1297">
        <v>3580.0</v>
      </c>
      <c r="S15" s="1297">
        <v>10.0</v>
      </c>
      <c r="T15" s="1297">
        <v>54.0</v>
      </c>
      <c r="U15" s="1297">
        <v>560.0</v>
      </c>
      <c r="V15" s="1297">
        <v>0.6</v>
      </c>
      <c r="W15" s="1297">
        <v>700.0</v>
      </c>
      <c r="X15" s="1297">
        <v>60.0</v>
      </c>
      <c r="Y15" s="1297">
        <v>4.2</v>
      </c>
      <c r="Z15" s="1297">
        <v>0.1</v>
      </c>
      <c r="AA15" s="1297">
        <v>0.26</v>
      </c>
      <c r="AB15" s="1297">
        <v>0.34</v>
      </c>
    </row>
    <row r="16">
      <c r="A16" s="1295" t="s">
        <v>1407</v>
      </c>
      <c r="B16" s="1296" t="s">
        <v>481</v>
      </c>
      <c r="C16" s="1297">
        <v>55.695833</v>
      </c>
      <c r="D16" s="1297">
        <v>-121.638333</v>
      </c>
      <c r="E16" s="1298" t="str">
        <f>HYPERLINK("https://www.google.com/maps/search/?api=1&amp;query=55.695833,-121.638333", "View Map")</f>
        <v>View Map</v>
      </c>
      <c r="F16" s="1297">
        <v>55.6958928</v>
      </c>
      <c r="G16" s="1297">
        <v>-121.6381789</v>
      </c>
      <c r="H16" s="1298" t="str">
        <f>HYPERLINK("https://www.google.com/maps/search/?api=1&amp;query=55.6958928,-121.6381789", "View Map")</f>
        <v>View Map</v>
      </c>
      <c r="I16" s="1299">
        <f t="shared" si="2"/>
        <v>11.72441321</v>
      </c>
      <c r="J16" s="1297">
        <f t="shared" ref="J16:L16" si="16">if(C16="No Match",F16,C16)</f>
        <v>55.695833</v>
      </c>
      <c r="K16" s="1297">
        <f t="shared" si="16"/>
        <v>-121.638333</v>
      </c>
      <c r="L16" s="1298" t="str">
        <f t="shared" si="16"/>
        <v>View Map</v>
      </c>
      <c r="M16" s="1297">
        <v>605.0</v>
      </c>
      <c r="N16" s="1297">
        <v>-35.0</v>
      </c>
      <c r="O16" s="1297">
        <v>-38.0</v>
      </c>
      <c r="P16" s="1297">
        <v>27.0</v>
      </c>
      <c r="Q16" s="1297">
        <v>18.0</v>
      </c>
      <c r="R16" s="1297">
        <v>5500.0</v>
      </c>
      <c r="S16" s="1297">
        <v>15.0</v>
      </c>
      <c r="T16" s="1297">
        <v>70.0</v>
      </c>
      <c r="U16" s="1297">
        <v>400.0</v>
      </c>
      <c r="V16" s="1297">
        <v>0.6</v>
      </c>
      <c r="W16" s="1297">
        <v>625.0</v>
      </c>
      <c r="X16" s="1297">
        <v>60.0</v>
      </c>
      <c r="Y16" s="1297">
        <v>2.4</v>
      </c>
      <c r="Z16" s="1297">
        <v>0.2</v>
      </c>
      <c r="AA16" s="1297">
        <v>0.3</v>
      </c>
      <c r="AB16" s="1297">
        <v>0.4</v>
      </c>
    </row>
    <row r="17">
      <c r="A17" s="1295" t="s">
        <v>1407</v>
      </c>
      <c r="B17" s="1296" t="s">
        <v>482</v>
      </c>
      <c r="C17" s="1297">
        <v>49.166667</v>
      </c>
      <c r="D17" s="1297">
        <v>-121.95</v>
      </c>
      <c r="E17" s="1298" t="str">
        <f>HYPERLINK("https://www.google.com/maps/search/?api=1&amp;query=49.166667,-121.95", "View Map")</f>
        <v>View Map</v>
      </c>
      <c r="F17" s="1297">
        <v>49.1709788</v>
      </c>
      <c r="G17" s="1297">
        <v>-121.95255</v>
      </c>
      <c r="H17" s="1298" t="str">
        <f>HYPERLINK("https://www.google.com/maps/search/?api=1&amp;query=49.1709788,-121.9525500", "View Map")</f>
        <v>View Map</v>
      </c>
      <c r="I17" s="1299">
        <f t="shared" si="2"/>
        <v>514.0455962</v>
      </c>
      <c r="J17" s="1297">
        <f t="shared" ref="J17:L17" si="17">if(C17="No Match",F17,C17)</f>
        <v>49.166667</v>
      </c>
      <c r="K17" s="1297">
        <f t="shared" si="17"/>
        <v>-121.95</v>
      </c>
      <c r="L17" s="1298" t="str">
        <f t="shared" si="17"/>
        <v>View Map</v>
      </c>
      <c r="M17" s="1297">
        <v>10.0</v>
      </c>
      <c r="N17" s="1297">
        <v>-9.0</v>
      </c>
      <c r="O17" s="1297">
        <v>-11.0</v>
      </c>
      <c r="P17" s="1297">
        <v>30.0</v>
      </c>
      <c r="Q17" s="1297">
        <v>20.0</v>
      </c>
      <c r="R17" s="1297">
        <v>2780.0</v>
      </c>
      <c r="S17" s="1297">
        <v>8.0</v>
      </c>
      <c r="T17" s="1297">
        <v>139.0</v>
      </c>
      <c r="U17" s="1297">
        <v>1625.0</v>
      </c>
      <c r="V17" s="1297">
        <v>1.7</v>
      </c>
      <c r="W17" s="1297">
        <v>1700.0</v>
      </c>
      <c r="X17" s="1297">
        <v>160.0</v>
      </c>
      <c r="Y17" s="1297">
        <v>2.2</v>
      </c>
      <c r="Z17" s="1297">
        <v>0.3</v>
      </c>
      <c r="AA17" s="1297">
        <v>0.35</v>
      </c>
      <c r="AB17" s="1297">
        <v>0.47</v>
      </c>
    </row>
    <row r="18">
      <c r="A18" s="1295" t="s">
        <v>1407</v>
      </c>
      <c r="B18" s="1296" t="s">
        <v>483</v>
      </c>
      <c r="C18" s="1297" t="s">
        <v>1408</v>
      </c>
      <c r="D18" s="1297" t="s">
        <v>1408</v>
      </c>
      <c r="E18" s="1297" t="s">
        <v>1408</v>
      </c>
      <c r="F18" s="1297">
        <v>49.6727575</v>
      </c>
      <c r="G18" s="1297">
        <v>-124.9276204</v>
      </c>
      <c r="H18" s="1298" t="str">
        <f>HYPERLINK("https://www.google.com/maps/search/?api=1&amp;query=49.6727575,-124.9276204", "View Map")</f>
        <v>View Map</v>
      </c>
      <c r="I18" s="1299" t="str">
        <f t="shared" si="2"/>
        <v>#VALUE!</v>
      </c>
      <c r="J18" s="1297">
        <f t="shared" ref="J18:L18" si="18">if(C18="No Match",F18,C18)</f>
        <v>49.6727575</v>
      </c>
      <c r="K18" s="1297">
        <f t="shared" si="18"/>
        <v>-124.9276204</v>
      </c>
      <c r="L18" s="1298" t="str">
        <f t="shared" si="18"/>
        <v>View Map</v>
      </c>
      <c r="M18" s="1297">
        <v>15.0</v>
      </c>
      <c r="N18" s="1297">
        <v>-7.0</v>
      </c>
      <c r="O18" s="1297">
        <v>-9.0</v>
      </c>
      <c r="P18" s="1297">
        <v>27.0</v>
      </c>
      <c r="Q18" s="1297">
        <v>18.0</v>
      </c>
      <c r="R18" s="1297">
        <v>2930.0</v>
      </c>
      <c r="S18" s="1297">
        <v>10.0</v>
      </c>
      <c r="T18" s="1297">
        <v>106.0</v>
      </c>
      <c r="U18" s="1297">
        <v>1175.0</v>
      </c>
      <c r="V18" s="1297">
        <v>1.3</v>
      </c>
      <c r="W18" s="1297">
        <v>1200.0</v>
      </c>
      <c r="X18" s="1297">
        <v>260.0</v>
      </c>
      <c r="Y18" s="1297">
        <v>2.4</v>
      </c>
      <c r="Z18" s="1297">
        <v>0.4</v>
      </c>
      <c r="AA18" s="1297">
        <v>0.41</v>
      </c>
      <c r="AB18" s="1297">
        <v>0.48</v>
      </c>
    </row>
    <row r="19">
      <c r="A19" s="1295" t="s">
        <v>1407</v>
      </c>
      <c r="B19" s="1296" t="s">
        <v>484</v>
      </c>
      <c r="C19" s="1297">
        <v>49.689444</v>
      </c>
      <c r="D19" s="1297">
        <v>-124.995833</v>
      </c>
      <c r="E19" s="1298" t="str">
        <f>HYPERLINK("https://www.google.com/maps/search/?api=1&amp;query=49.689444,-124.995833", "View Map")</f>
        <v>View Map</v>
      </c>
      <c r="F19" s="1297">
        <v>49.6894061</v>
      </c>
      <c r="G19" s="1297">
        <v>-124.9954959</v>
      </c>
      <c r="H19" s="1298" t="str">
        <f>HYPERLINK("https://www.google.com/maps/search/?api=1&amp;query=49.6894061,-124.9954959", "View Map")</f>
        <v>View Map</v>
      </c>
      <c r="I19" s="1299">
        <f t="shared" si="2"/>
        <v>24.61297156</v>
      </c>
      <c r="J19" s="1297">
        <f t="shared" ref="J19:L19" si="19">if(C19="No Match",F19,C19)</f>
        <v>49.689444</v>
      </c>
      <c r="K19" s="1297">
        <f t="shared" si="19"/>
        <v>-124.995833</v>
      </c>
      <c r="L19" s="1298" t="str">
        <f t="shared" si="19"/>
        <v>View Map</v>
      </c>
      <c r="M19" s="1297">
        <v>10.0</v>
      </c>
      <c r="N19" s="1297">
        <v>-7.0</v>
      </c>
      <c r="O19" s="1297">
        <v>-9.0</v>
      </c>
      <c r="P19" s="1297">
        <v>28.0</v>
      </c>
      <c r="Q19" s="1297">
        <v>18.0</v>
      </c>
      <c r="R19" s="1297">
        <v>2930.0</v>
      </c>
      <c r="S19" s="1297">
        <v>10.0</v>
      </c>
      <c r="T19" s="1297">
        <v>106.0</v>
      </c>
      <c r="U19" s="1297">
        <v>1400.0</v>
      </c>
      <c r="V19" s="1297">
        <v>1.5</v>
      </c>
      <c r="W19" s="1297">
        <v>1450.0</v>
      </c>
      <c r="X19" s="1297">
        <v>260.0</v>
      </c>
      <c r="Y19" s="1297">
        <v>2.4</v>
      </c>
      <c r="Z19" s="1297">
        <v>0.4</v>
      </c>
      <c r="AA19" s="1297">
        <v>0.41</v>
      </c>
      <c r="AB19" s="1297">
        <v>0.48</v>
      </c>
    </row>
    <row r="20">
      <c r="A20" s="1295" t="s">
        <v>1407</v>
      </c>
      <c r="B20" s="1296" t="s">
        <v>485</v>
      </c>
      <c r="C20" s="1297">
        <v>49.508056</v>
      </c>
      <c r="D20" s="1297">
        <v>-115.746944</v>
      </c>
      <c r="E20" s="1298" t="str">
        <f>HYPERLINK("https://www.google.com/maps/search/?api=1&amp;query=49.508056,-115.746944", "View Map")</f>
        <v>View Map</v>
      </c>
      <c r="F20" s="1297">
        <v>49.5107477</v>
      </c>
      <c r="G20" s="1297">
        <v>-115.7672772</v>
      </c>
      <c r="H20" s="1298" t="str">
        <f>HYPERLINK("https://www.google.com/maps/search/?api=1&amp;query=49.5107477,-115.7672772", "View Map")</f>
        <v>View Map</v>
      </c>
      <c r="I20" s="1299">
        <f t="shared" si="2"/>
        <v>1498.285918</v>
      </c>
      <c r="J20" s="1297">
        <f t="shared" ref="J20:L20" si="20">if(C20="No Match",F20,C20)</f>
        <v>49.508056</v>
      </c>
      <c r="K20" s="1297">
        <f t="shared" si="20"/>
        <v>-115.746944</v>
      </c>
      <c r="L20" s="1298" t="str">
        <f t="shared" si="20"/>
        <v>View Map</v>
      </c>
      <c r="M20" s="1297">
        <v>910.0</v>
      </c>
      <c r="N20" s="1297">
        <v>-26.0</v>
      </c>
      <c r="O20" s="1297">
        <v>-28.0</v>
      </c>
      <c r="P20" s="1297">
        <v>32.0</v>
      </c>
      <c r="Q20" s="1297">
        <v>18.0</v>
      </c>
      <c r="R20" s="1297">
        <v>4400.0</v>
      </c>
      <c r="S20" s="1297">
        <v>12.0</v>
      </c>
      <c r="T20" s="1297">
        <v>59.0</v>
      </c>
      <c r="U20" s="1297">
        <v>275.0</v>
      </c>
      <c r="V20" s="1297">
        <v>0.3</v>
      </c>
      <c r="W20" s="1297">
        <v>400.0</v>
      </c>
      <c r="X20" s="1297">
        <v>100.0</v>
      </c>
      <c r="Y20" s="1297">
        <v>3.0</v>
      </c>
      <c r="Z20" s="1297">
        <v>0.2</v>
      </c>
      <c r="AA20" s="1297">
        <v>0.25</v>
      </c>
      <c r="AB20" s="1297">
        <v>0.33</v>
      </c>
    </row>
    <row r="21">
      <c r="A21" s="1295" t="s">
        <v>1407</v>
      </c>
      <c r="B21" s="1296" t="s">
        <v>486</v>
      </c>
      <c r="C21" s="1297" t="s">
        <v>1408</v>
      </c>
      <c r="D21" s="1297" t="s">
        <v>1408</v>
      </c>
      <c r="E21" s="1297" t="s">
        <v>1408</v>
      </c>
      <c r="F21" s="1297">
        <v>49.4466502</v>
      </c>
      <c r="G21" s="1297">
        <v>-117.5573798</v>
      </c>
      <c r="H21" s="1298" t="str">
        <f>HYPERLINK("https://www.google.com/maps/search/?api=1&amp;query=49.4466502,-117.5573798", "View Map")</f>
        <v>View Map</v>
      </c>
      <c r="I21" s="1299" t="str">
        <f t="shared" si="2"/>
        <v>#VALUE!</v>
      </c>
      <c r="J21" s="1297">
        <f t="shared" ref="J21:L21" si="21">if(C21="No Match",F21,C21)</f>
        <v>49.4466502</v>
      </c>
      <c r="K21" s="1297">
        <f t="shared" si="21"/>
        <v>-117.5573798</v>
      </c>
      <c r="L21" s="1298" t="str">
        <f t="shared" si="21"/>
        <v>View Map</v>
      </c>
      <c r="M21" s="1297">
        <v>585.0</v>
      </c>
      <c r="N21" s="1297">
        <v>-18.0</v>
      </c>
      <c r="O21" s="1297">
        <v>-20.0</v>
      </c>
      <c r="P21" s="1297">
        <v>31.0</v>
      </c>
      <c r="Q21" s="1297">
        <v>20.0</v>
      </c>
      <c r="R21" s="1297">
        <v>3650.0</v>
      </c>
      <c r="S21" s="1297">
        <v>10.0</v>
      </c>
      <c r="T21" s="1297">
        <v>54.0</v>
      </c>
      <c r="U21" s="1297">
        <v>675.0</v>
      </c>
      <c r="V21" s="1297">
        <v>0.8</v>
      </c>
      <c r="W21" s="1297">
        <v>850.0</v>
      </c>
      <c r="X21" s="1297">
        <v>80.0</v>
      </c>
      <c r="Y21" s="1297">
        <v>4.2</v>
      </c>
      <c r="Z21" s="1297">
        <v>0.1</v>
      </c>
      <c r="AA21" s="1297">
        <v>0.25</v>
      </c>
      <c r="AB21" s="1297">
        <v>0.33</v>
      </c>
    </row>
    <row r="22">
      <c r="A22" s="1295" t="s">
        <v>1407</v>
      </c>
      <c r="B22" s="1296" t="s">
        <v>487</v>
      </c>
      <c r="C22" s="1297" t="s">
        <v>1408</v>
      </c>
      <c r="D22" s="1297" t="s">
        <v>1408</v>
      </c>
      <c r="E22" s="1297" t="s">
        <v>1408</v>
      </c>
      <c r="F22" s="1297">
        <v>48.8608608</v>
      </c>
      <c r="G22" s="1297">
        <v>-123.644812</v>
      </c>
      <c r="H22" s="1298" t="str">
        <f>HYPERLINK("https://www.google.com/maps/search/?api=1&amp;query=48.8608608,-123.6448120", "View Map")</f>
        <v>View Map</v>
      </c>
      <c r="I22" s="1299" t="str">
        <f t="shared" si="2"/>
        <v>#VALUE!</v>
      </c>
      <c r="J22" s="1297">
        <f t="shared" ref="J22:L22" si="22">if(C22="No Match",F22,C22)</f>
        <v>48.8608608</v>
      </c>
      <c r="K22" s="1297">
        <f t="shared" si="22"/>
        <v>-123.644812</v>
      </c>
      <c r="L22" s="1298" t="str">
        <f t="shared" si="22"/>
        <v>View Map</v>
      </c>
      <c r="M22" s="1297">
        <v>5.0</v>
      </c>
      <c r="N22" s="1297">
        <v>-4.0</v>
      </c>
      <c r="O22" s="1297">
        <v>-6.0</v>
      </c>
      <c r="P22" s="1297">
        <v>28.0</v>
      </c>
      <c r="Q22" s="1297">
        <v>19.0</v>
      </c>
      <c r="R22" s="1297">
        <v>2880.0</v>
      </c>
      <c r="S22" s="1297">
        <v>8.0</v>
      </c>
      <c r="T22" s="1297">
        <v>86.0</v>
      </c>
      <c r="U22" s="1297">
        <v>925.0</v>
      </c>
      <c r="V22" s="1297">
        <v>1.1</v>
      </c>
      <c r="W22" s="1297">
        <v>950.0</v>
      </c>
      <c r="X22" s="1297">
        <v>160.0</v>
      </c>
      <c r="Y22" s="1297">
        <v>1.8</v>
      </c>
      <c r="Z22" s="1297">
        <v>0.2</v>
      </c>
      <c r="AA22" s="1297">
        <v>0.32</v>
      </c>
      <c r="AB22" s="1297">
        <v>0.4</v>
      </c>
    </row>
    <row r="23">
      <c r="A23" s="1295" t="s">
        <v>1407</v>
      </c>
      <c r="B23" s="1296" t="s">
        <v>488</v>
      </c>
      <c r="C23" s="1297">
        <v>55.760556</v>
      </c>
      <c r="D23" s="1297">
        <v>-120.235556</v>
      </c>
      <c r="E23" s="1298" t="str">
        <f>HYPERLINK("https://www.google.com/maps/search/?api=1&amp;query=55.760556,-120.235556", "View Map")</f>
        <v>View Map</v>
      </c>
      <c r="F23" s="1297">
        <v>55.7605306</v>
      </c>
      <c r="G23" s="1297">
        <v>-120.2364453</v>
      </c>
      <c r="H23" s="1298" t="str">
        <f>HYPERLINK("https://www.google.com/maps/search/?api=1&amp;query=55.7605306,-120.2364453", "View Map")</f>
        <v>View Map</v>
      </c>
      <c r="I23" s="1299">
        <f t="shared" si="2"/>
        <v>55.70987393</v>
      </c>
      <c r="J23" s="1297">
        <f t="shared" ref="J23:L23" si="23">if(C23="No Match",F23,C23)</f>
        <v>55.760556</v>
      </c>
      <c r="K23" s="1297">
        <f t="shared" si="23"/>
        <v>-120.235556</v>
      </c>
      <c r="L23" s="1298" t="str">
        <f t="shared" si="23"/>
        <v>View Map</v>
      </c>
      <c r="M23" s="1297">
        <v>665.0</v>
      </c>
      <c r="N23" s="1297">
        <v>-38.0</v>
      </c>
      <c r="O23" s="1297">
        <v>-40.0</v>
      </c>
      <c r="P23" s="1297">
        <v>27.0</v>
      </c>
      <c r="Q23" s="1297">
        <v>18.0</v>
      </c>
      <c r="R23" s="1297">
        <v>5900.0</v>
      </c>
      <c r="S23" s="1297">
        <v>18.0</v>
      </c>
      <c r="T23" s="1297">
        <v>75.0</v>
      </c>
      <c r="U23" s="1297">
        <v>325.0</v>
      </c>
      <c r="V23" s="1297">
        <v>0.5</v>
      </c>
      <c r="W23" s="1297">
        <v>475.0</v>
      </c>
      <c r="X23" s="1297">
        <v>100.0</v>
      </c>
      <c r="Y23" s="1297">
        <v>2.5</v>
      </c>
      <c r="Z23" s="1297">
        <v>0.2</v>
      </c>
      <c r="AA23" s="1297">
        <v>0.3</v>
      </c>
      <c r="AB23" s="1297">
        <v>0.4</v>
      </c>
    </row>
    <row r="24">
      <c r="A24" s="1295" t="s">
        <v>1407</v>
      </c>
      <c r="B24" s="1296" t="s">
        <v>489</v>
      </c>
      <c r="C24" s="1297">
        <v>58.433333</v>
      </c>
      <c r="D24" s="1297">
        <v>-130.024167</v>
      </c>
      <c r="E24" s="1298" t="str">
        <f>HYPERLINK("https://www.google.com/maps/search/?api=1&amp;query=58.433333,-130.024167", "View Map")</f>
        <v>View Map</v>
      </c>
      <c r="F24" s="1297">
        <v>58.6320881</v>
      </c>
      <c r="G24" s="1297">
        <v>-130.0371938</v>
      </c>
      <c r="H24" s="1298" t="str">
        <f>HYPERLINK("https://www.google.com/maps/search/?api=1&amp;query=58.6320881,-130.0371938", "View Map")</f>
        <v>View Map</v>
      </c>
      <c r="I24" s="1299">
        <f t="shared" si="2"/>
        <v>22113.49005</v>
      </c>
      <c r="J24" s="1297">
        <f t="shared" ref="J24:L24" si="24">if(C24="No Match",F24,C24)</f>
        <v>58.433333</v>
      </c>
      <c r="K24" s="1297">
        <f t="shared" si="24"/>
        <v>-130.024167</v>
      </c>
      <c r="L24" s="1298" t="str">
        <f t="shared" si="24"/>
        <v>View Map</v>
      </c>
      <c r="M24" s="1297">
        <v>800.0</v>
      </c>
      <c r="N24" s="1297">
        <v>-37.0</v>
      </c>
      <c r="O24" s="1297">
        <v>-40.0</v>
      </c>
      <c r="P24" s="1297">
        <v>24.0</v>
      </c>
      <c r="Q24" s="1297">
        <v>15.0</v>
      </c>
      <c r="R24" s="1297">
        <v>6730.0</v>
      </c>
      <c r="S24" s="1297">
        <v>10.0</v>
      </c>
      <c r="T24" s="1297">
        <v>45.0</v>
      </c>
      <c r="U24" s="1297">
        <v>265.0</v>
      </c>
      <c r="V24" s="1297">
        <v>0.6</v>
      </c>
      <c r="W24" s="1297">
        <v>425.0</v>
      </c>
      <c r="X24" s="1297">
        <v>50.0</v>
      </c>
      <c r="Y24" s="1297">
        <v>2.8</v>
      </c>
      <c r="Z24" s="1297">
        <v>0.1</v>
      </c>
      <c r="AA24" s="1297">
        <v>0.23</v>
      </c>
      <c r="AB24" s="1297">
        <v>0.3</v>
      </c>
    </row>
    <row r="25">
      <c r="A25" s="1295" t="s">
        <v>1407</v>
      </c>
      <c r="B25" s="1296" t="s">
        <v>490</v>
      </c>
      <c r="C25" s="1297" t="s">
        <v>1408</v>
      </c>
      <c r="D25" s="1297" t="s">
        <v>1408</v>
      </c>
      <c r="E25" s="1297" t="s">
        <v>1408</v>
      </c>
      <c r="F25" s="1297">
        <v>51.583333</v>
      </c>
      <c r="G25" s="1297">
        <v>-122.25</v>
      </c>
      <c r="H25" s="1298" t="str">
        <f>HYPERLINK("https://www.google.com/maps/search/?api=1&amp;query=51.5833330,-122.2500000", "View Map")</f>
        <v>View Map</v>
      </c>
      <c r="I25" s="1299" t="str">
        <f t="shared" si="2"/>
        <v>#VALUE!</v>
      </c>
      <c r="J25" s="1297">
        <f t="shared" ref="J25:L25" si="25">if(C25="No Match",F25,C25)</f>
        <v>51.583333</v>
      </c>
      <c r="K25" s="1297">
        <f t="shared" si="25"/>
        <v>-122.25</v>
      </c>
      <c r="L25" s="1298" t="str">
        <f t="shared" si="25"/>
        <v>View Map</v>
      </c>
      <c r="M25" s="1297">
        <v>450.0</v>
      </c>
      <c r="N25" s="1297">
        <v>-28.0</v>
      </c>
      <c r="O25" s="1297">
        <v>-30.0</v>
      </c>
      <c r="P25" s="1297">
        <v>29.0</v>
      </c>
      <c r="Q25" s="1297">
        <v>17.0</v>
      </c>
      <c r="R25" s="1297">
        <v>4800.0</v>
      </c>
      <c r="S25" s="1297">
        <v>10.0</v>
      </c>
      <c r="T25" s="1297">
        <v>48.0</v>
      </c>
      <c r="U25" s="1297">
        <v>275.0</v>
      </c>
      <c r="V25" s="1297">
        <v>0.4</v>
      </c>
      <c r="W25" s="1297">
        <v>375.0</v>
      </c>
      <c r="X25" s="1297">
        <v>100.0</v>
      </c>
      <c r="Y25" s="1297">
        <v>1.8</v>
      </c>
      <c r="Z25" s="1297">
        <v>0.2</v>
      </c>
      <c r="AA25" s="1297">
        <v>0.27</v>
      </c>
      <c r="AB25" s="1297">
        <v>0.35</v>
      </c>
    </row>
    <row r="26">
      <c r="A26" s="1295" t="s">
        <v>1407</v>
      </c>
      <c r="B26" s="1296" t="s">
        <v>491</v>
      </c>
      <c r="C26" s="1297">
        <v>48.778611</v>
      </c>
      <c r="D26" s="1297">
        <v>-123.708056</v>
      </c>
      <c r="E26" s="1298" t="str">
        <f>HYPERLINK("https://www.google.com/maps/search/?api=1&amp;query=48.778611,-123.708056", "View Map")</f>
        <v>View Map</v>
      </c>
      <c r="F26" s="1297">
        <v>48.7786872</v>
      </c>
      <c r="G26" s="1297">
        <v>-123.7080446</v>
      </c>
      <c r="H26" s="1298" t="str">
        <f>HYPERLINK("https://www.google.com/maps/search/?api=1&amp;query=48.7786872,-123.7080446", "View Map")</f>
        <v>View Map</v>
      </c>
      <c r="I26" s="1299">
        <f t="shared" si="2"/>
        <v>8.513531597</v>
      </c>
      <c r="J26" s="1297">
        <f t="shared" ref="J26:L26" si="26">if(C26="No Match",F26,C26)</f>
        <v>48.778611</v>
      </c>
      <c r="K26" s="1297">
        <f t="shared" si="26"/>
        <v>-123.708056</v>
      </c>
      <c r="L26" s="1298" t="str">
        <f t="shared" si="26"/>
        <v>View Map</v>
      </c>
      <c r="M26" s="1297">
        <v>10.0</v>
      </c>
      <c r="N26" s="1297">
        <v>-6.0</v>
      </c>
      <c r="O26" s="1297">
        <v>-8.0</v>
      </c>
      <c r="P26" s="1297">
        <v>28.0</v>
      </c>
      <c r="Q26" s="1297">
        <v>19.0</v>
      </c>
      <c r="R26" s="1297">
        <v>2980.0</v>
      </c>
      <c r="S26" s="1297">
        <v>8.0</v>
      </c>
      <c r="T26" s="1297">
        <v>103.0</v>
      </c>
      <c r="U26" s="1297">
        <v>1000.0</v>
      </c>
      <c r="V26" s="1297">
        <v>1.1</v>
      </c>
      <c r="W26" s="1297">
        <v>1050.0</v>
      </c>
      <c r="X26" s="1297">
        <v>180.0</v>
      </c>
      <c r="Y26" s="1297">
        <v>1.8</v>
      </c>
      <c r="Z26" s="1297">
        <v>0.4</v>
      </c>
      <c r="AA26" s="1297">
        <v>0.31</v>
      </c>
      <c r="AB26" s="1297">
        <v>0.39</v>
      </c>
    </row>
    <row r="27">
      <c r="A27" s="1295" t="s">
        <v>1407</v>
      </c>
      <c r="B27" s="1296" t="s">
        <v>492</v>
      </c>
      <c r="C27" s="1297" t="s">
        <v>1408</v>
      </c>
      <c r="D27" s="1297" t="s">
        <v>1408</v>
      </c>
      <c r="E27" s="1297" t="s">
        <v>1408</v>
      </c>
      <c r="F27" s="1297">
        <v>49.3000043</v>
      </c>
      <c r="G27" s="1297">
        <v>-115.1166707</v>
      </c>
      <c r="H27" s="1298" t="str">
        <f>HYPERLINK("https://www.google.com/maps/search/?api=1&amp;query=49.3000043,-115.1166707", "View Map")</f>
        <v>View Map</v>
      </c>
      <c r="I27" s="1299" t="str">
        <f t="shared" si="2"/>
        <v>#VALUE!</v>
      </c>
      <c r="J27" s="1297">
        <f t="shared" ref="J27:L27" si="27">if(C27="No Match",F27,C27)</f>
        <v>49.3000043</v>
      </c>
      <c r="K27" s="1297">
        <f t="shared" si="27"/>
        <v>-115.1166707</v>
      </c>
      <c r="L27" s="1298" t="str">
        <f t="shared" si="27"/>
        <v>View Map</v>
      </c>
      <c r="M27" s="1297">
        <v>1065.0</v>
      </c>
      <c r="N27" s="1297">
        <v>-28.0</v>
      </c>
      <c r="O27" s="1297">
        <v>-31.0</v>
      </c>
      <c r="P27" s="1297">
        <v>30.0</v>
      </c>
      <c r="Q27" s="1297">
        <v>19.0</v>
      </c>
      <c r="R27" s="1297">
        <v>4600.0</v>
      </c>
      <c r="S27" s="1297">
        <v>13.0</v>
      </c>
      <c r="T27" s="1297">
        <v>64.0</v>
      </c>
      <c r="U27" s="1297">
        <v>440.0</v>
      </c>
      <c r="V27" s="1297">
        <v>0.5</v>
      </c>
      <c r="W27" s="1297">
        <v>650.0</v>
      </c>
      <c r="X27" s="1297">
        <v>100.0</v>
      </c>
      <c r="Y27" s="1297">
        <v>3.6</v>
      </c>
      <c r="Z27" s="1297">
        <v>0.2</v>
      </c>
      <c r="AA27" s="1297">
        <v>0.3</v>
      </c>
      <c r="AB27" s="1297">
        <v>0.4</v>
      </c>
    </row>
    <row r="28">
      <c r="A28" s="1295" t="s">
        <v>1407</v>
      </c>
      <c r="B28" s="1296" t="s">
        <v>493</v>
      </c>
      <c r="C28" s="1297">
        <v>49.504167</v>
      </c>
      <c r="D28" s="1297">
        <v>-115.062778</v>
      </c>
      <c r="E28" s="1298" t="str">
        <f>HYPERLINK("https://www.google.com/maps/search/?api=1&amp;query=49.504167,-115.062778", "View Map")</f>
        <v>View Map</v>
      </c>
      <c r="F28" s="1297">
        <v>49.5041747</v>
      </c>
      <c r="G28" s="1297">
        <v>-115.062867</v>
      </c>
      <c r="H28" s="1298" t="str">
        <f>HYPERLINK("https://www.google.com/maps/search/?api=1&amp;query=49.5041747,-115.0628670", "View Map")</f>
        <v>View Map</v>
      </c>
      <c r="I28" s="1299">
        <f t="shared" si="2"/>
        <v>6.482767192</v>
      </c>
      <c r="J28" s="1297">
        <f t="shared" ref="J28:L28" si="28">if(C28="No Match",F28,C28)</f>
        <v>49.504167</v>
      </c>
      <c r="K28" s="1297">
        <f t="shared" si="28"/>
        <v>-115.062778</v>
      </c>
      <c r="L28" s="1298" t="str">
        <f t="shared" si="28"/>
        <v>View Map</v>
      </c>
      <c r="M28" s="1297">
        <v>1010.0</v>
      </c>
      <c r="N28" s="1297">
        <v>-27.0</v>
      </c>
      <c r="O28" s="1297">
        <v>-30.0</v>
      </c>
      <c r="P28" s="1297">
        <v>30.0</v>
      </c>
      <c r="Q28" s="1297">
        <v>19.0</v>
      </c>
      <c r="R28" s="1297">
        <v>4750.0</v>
      </c>
      <c r="S28" s="1297">
        <v>13.0</v>
      </c>
      <c r="T28" s="1297">
        <v>118.0</v>
      </c>
      <c r="U28" s="1297">
        <v>860.0</v>
      </c>
      <c r="V28" s="1297">
        <v>0.9</v>
      </c>
      <c r="W28" s="1297">
        <v>1175.0</v>
      </c>
      <c r="X28" s="1297">
        <v>100.0</v>
      </c>
      <c r="Y28" s="1297">
        <v>4.5</v>
      </c>
      <c r="Z28" s="1297">
        <v>0.2</v>
      </c>
      <c r="AA28" s="1297">
        <v>0.3</v>
      </c>
      <c r="AB28" s="1297">
        <v>0.4</v>
      </c>
    </row>
    <row r="29">
      <c r="A29" s="1295" t="s">
        <v>1407</v>
      </c>
      <c r="B29" s="1296" t="s">
        <v>494</v>
      </c>
      <c r="C29" s="1297">
        <v>58.805555</v>
      </c>
      <c r="D29" s="1297">
        <v>-122.697222</v>
      </c>
      <c r="E29" s="1298" t="str">
        <f>HYPERLINK("https://www.google.com/maps/search/?api=1&amp;query=58.805555,-122.697222", "View Map")</f>
        <v>View Map</v>
      </c>
      <c r="F29" s="1297">
        <v>58.8062066</v>
      </c>
      <c r="G29" s="1297">
        <v>-122.6942704</v>
      </c>
      <c r="H29" s="1298" t="str">
        <f>HYPERLINK("https://www.google.com/maps/search/?api=1&amp;query=58.8062066,-122.6942704", "View Map")</f>
        <v>View Map</v>
      </c>
      <c r="I29" s="1299">
        <f t="shared" si="2"/>
        <v>184.7863327</v>
      </c>
      <c r="J29" s="1297">
        <f t="shared" ref="J29:L29" si="29">if(C29="No Match",F29,C29)</f>
        <v>58.805555</v>
      </c>
      <c r="K29" s="1297">
        <f t="shared" si="29"/>
        <v>-122.697222</v>
      </c>
      <c r="L29" s="1298" t="str">
        <f t="shared" si="29"/>
        <v>View Map</v>
      </c>
      <c r="M29" s="1297">
        <v>465.0</v>
      </c>
      <c r="N29" s="1297">
        <v>-39.0</v>
      </c>
      <c r="O29" s="1297">
        <v>-42.0</v>
      </c>
      <c r="P29" s="1297">
        <v>28.0</v>
      </c>
      <c r="Q29" s="1297">
        <v>18.0</v>
      </c>
      <c r="R29" s="1297">
        <v>6710.0</v>
      </c>
      <c r="S29" s="1297">
        <v>15.0</v>
      </c>
      <c r="T29" s="1297">
        <v>70.0</v>
      </c>
      <c r="U29" s="1297">
        <v>325.0</v>
      </c>
      <c r="V29" s="1297">
        <v>0.6</v>
      </c>
      <c r="W29" s="1297">
        <v>450.0</v>
      </c>
      <c r="X29" s="1297">
        <v>80.0</v>
      </c>
      <c r="Y29" s="1297">
        <v>2.4</v>
      </c>
      <c r="Z29" s="1297">
        <v>0.1</v>
      </c>
      <c r="AA29" s="1297">
        <v>0.23</v>
      </c>
      <c r="AB29" s="1297">
        <v>0.3</v>
      </c>
    </row>
    <row r="30">
      <c r="A30" s="1295" t="s">
        <v>1407</v>
      </c>
      <c r="B30" s="1296" t="s">
        <v>495</v>
      </c>
      <c r="C30" s="1297">
        <v>56.2525</v>
      </c>
      <c r="D30" s="1297">
        <v>-120.846667</v>
      </c>
      <c r="E30" s="1298" t="str">
        <f>HYPERLINK("https://www.google.com/maps/search/?api=1&amp;query=56.2525,-120.846667", "View Map")</f>
        <v>View Map</v>
      </c>
      <c r="F30" s="1297">
        <v>56.2524039</v>
      </c>
      <c r="G30" s="1297">
        <v>-120.846943</v>
      </c>
      <c r="H30" s="1298" t="str">
        <f>HYPERLINK("https://www.google.com/maps/search/?api=1&amp;query=56.2524039,-120.8469430", "View Map")</f>
        <v>View Map</v>
      </c>
      <c r="I30" s="1299">
        <f t="shared" si="2"/>
        <v>20.12135668</v>
      </c>
      <c r="J30" s="1297">
        <f t="shared" ref="J30:L30" si="30">if(C30="No Match",F30,C30)</f>
        <v>56.2525</v>
      </c>
      <c r="K30" s="1297">
        <f t="shared" si="30"/>
        <v>-120.846667</v>
      </c>
      <c r="L30" s="1298" t="str">
        <f t="shared" si="30"/>
        <v>View Map</v>
      </c>
      <c r="M30" s="1297">
        <v>685.0</v>
      </c>
      <c r="N30" s="1297">
        <v>-35.0</v>
      </c>
      <c r="O30" s="1297">
        <v>-37.0</v>
      </c>
      <c r="P30" s="1297">
        <v>26.0</v>
      </c>
      <c r="Q30" s="1297">
        <v>18.0</v>
      </c>
      <c r="R30" s="1297">
        <v>5750.0</v>
      </c>
      <c r="S30" s="1297">
        <v>15.0</v>
      </c>
      <c r="T30" s="1297">
        <v>72.0</v>
      </c>
      <c r="U30" s="1297">
        <v>320.0</v>
      </c>
      <c r="V30" s="1297">
        <v>0.5</v>
      </c>
      <c r="W30" s="1297">
        <v>475.0</v>
      </c>
      <c r="X30" s="1297">
        <v>100.0</v>
      </c>
      <c r="Y30" s="1297">
        <v>2.8</v>
      </c>
      <c r="Z30" s="1297">
        <v>0.1</v>
      </c>
      <c r="AA30" s="1297">
        <v>0.29</v>
      </c>
      <c r="AB30" s="1297">
        <v>0.39</v>
      </c>
    </row>
    <row r="31">
      <c r="A31" s="1295" t="s">
        <v>1407</v>
      </c>
      <c r="B31" s="1296" t="s">
        <v>496</v>
      </c>
      <c r="C31" s="1297" t="s">
        <v>1408</v>
      </c>
      <c r="D31" s="1297" t="s">
        <v>1408</v>
      </c>
      <c r="E31" s="1297" t="s">
        <v>1408</v>
      </c>
      <c r="F31" s="1297">
        <v>50.5487522</v>
      </c>
      <c r="G31" s="1297">
        <v>-115.1823427</v>
      </c>
      <c r="H31" s="1298" t="str">
        <f>HYPERLINK("https://www.google.com/maps/search/?api=1&amp;query=50.5487522,-115.1823427", "View Map")</f>
        <v>View Map</v>
      </c>
      <c r="I31" s="1299" t="str">
        <f t="shared" si="2"/>
        <v>#VALUE!</v>
      </c>
      <c r="J31" s="1297">
        <f t="shared" ref="J31:L31" si="31">if(C31="No Match",F31,C31)</f>
        <v>50.5487522</v>
      </c>
      <c r="K31" s="1297">
        <f t="shared" si="31"/>
        <v>-115.1823427</v>
      </c>
      <c r="L31" s="1298" t="str">
        <f t="shared" si="31"/>
        <v>View Map</v>
      </c>
      <c r="M31" s="1297">
        <v>1145.0</v>
      </c>
      <c r="N31" s="1297">
        <v>-27.0</v>
      </c>
      <c r="O31" s="1297">
        <v>-30.0</v>
      </c>
      <c r="P31" s="1297">
        <v>27.0</v>
      </c>
      <c r="Q31" s="1297">
        <v>17.0</v>
      </c>
      <c r="R31" s="1297">
        <v>5800.0</v>
      </c>
      <c r="S31" s="1297">
        <v>10.0</v>
      </c>
      <c r="T31" s="1297">
        <v>70.0</v>
      </c>
      <c r="U31" s="1297">
        <v>625.0</v>
      </c>
      <c r="V31" s="1297">
        <v>0.8</v>
      </c>
      <c r="W31" s="1297">
        <v>1500.0</v>
      </c>
      <c r="X31" s="1297">
        <v>80.0</v>
      </c>
      <c r="Y31" s="1297">
        <v>9.4</v>
      </c>
      <c r="Z31" s="1297">
        <v>0.2</v>
      </c>
      <c r="AA31" s="1297">
        <v>0.24</v>
      </c>
      <c r="AB31" s="1297">
        <v>0.32</v>
      </c>
    </row>
    <row r="32">
      <c r="A32" s="1295" t="s">
        <v>1407</v>
      </c>
      <c r="B32" s="1296" t="s">
        <v>497</v>
      </c>
      <c r="C32" s="1297">
        <v>51.297778</v>
      </c>
      <c r="D32" s="1297">
        <v>-116.964722</v>
      </c>
      <c r="E32" s="1298" t="str">
        <f>HYPERLINK("https://www.google.com/maps/search/?api=1&amp;query=51.297778,-116.964722", "View Map")</f>
        <v>View Map</v>
      </c>
      <c r="F32" s="1297">
        <v>51.2992217</v>
      </c>
      <c r="G32" s="1297">
        <v>-116.9642955</v>
      </c>
      <c r="H32" s="1298" t="str">
        <f>HYPERLINK("https://www.google.com/maps/search/?api=1&amp;query=51.2992217,-116.9642955", "View Map")</f>
        <v>View Map</v>
      </c>
      <c r="I32" s="1299">
        <f t="shared" si="2"/>
        <v>163.2478355</v>
      </c>
      <c r="J32" s="1297">
        <f t="shared" ref="J32:L32" si="32">if(C32="No Match",F32,C32)</f>
        <v>51.297778</v>
      </c>
      <c r="K32" s="1297">
        <f t="shared" si="32"/>
        <v>-116.964722</v>
      </c>
      <c r="L32" s="1298" t="str">
        <f t="shared" si="32"/>
        <v>View Map</v>
      </c>
      <c r="M32" s="1297">
        <v>790.0</v>
      </c>
      <c r="N32" s="1297">
        <v>-27.0</v>
      </c>
      <c r="O32" s="1297">
        <v>-30.0</v>
      </c>
      <c r="P32" s="1297">
        <v>30.0</v>
      </c>
      <c r="Q32" s="1297">
        <v>17.0</v>
      </c>
      <c r="R32" s="1297">
        <v>4750.0</v>
      </c>
      <c r="S32" s="1297">
        <v>10.0</v>
      </c>
      <c r="T32" s="1297">
        <v>55.0</v>
      </c>
      <c r="U32" s="1297">
        <v>325.0</v>
      </c>
      <c r="V32" s="1297">
        <v>0.6</v>
      </c>
      <c r="W32" s="1297">
        <v>500.0</v>
      </c>
      <c r="X32" s="1297">
        <v>100.0</v>
      </c>
      <c r="Y32" s="1297">
        <v>3.7</v>
      </c>
      <c r="Z32" s="1297">
        <v>0.2</v>
      </c>
      <c r="AA32" s="1297">
        <v>0.26</v>
      </c>
      <c r="AB32" s="1297">
        <v>0.35</v>
      </c>
    </row>
    <row r="33">
      <c r="A33" s="1295" t="s">
        <v>1407</v>
      </c>
      <c r="B33" s="1296" t="s">
        <v>498</v>
      </c>
      <c r="C33" s="1297" t="s">
        <v>1408</v>
      </c>
      <c r="D33" s="1297" t="s">
        <v>1408</v>
      </c>
      <c r="E33" s="1297" t="s">
        <v>1408</v>
      </c>
      <c r="F33" s="1297">
        <v>49.7807549</v>
      </c>
      <c r="G33" s="1297">
        <v>-126.0473015</v>
      </c>
      <c r="H33" s="1298" t="str">
        <f>HYPERLINK("https://www.google.com/maps/search/?api=1&amp;query=49.7807549,-126.0473015", "View Map")</f>
        <v>View Map</v>
      </c>
      <c r="I33" s="1299" t="str">
        <f t="shared" si="2"/>
        <v>#VALUE!</v>
      </c>
      <c r="J33" s="1297">
        <f t="shared" ref="J33:L33" si="33">if(C33="No Match",F33,C33)</f>
        <v>49.7807549</v>
      </c>
      <c r="K33" s="1297">
        <f t="shared" si="33"/>
        <v>-126.0473015</v>
      </c>
      <c r="L33" s="1298" t="str">
        <f t="shared" si="33"/>
        <v>View Map</v>
      </c>
      <c r="M33" s="1297">
        <v>120.0</v>
      </c>
      <c r="N33" s="1297">
        <v>-8.0</v>
      </c>
      <c r="O33" s="1297">
        <v>-11.0</v>
      </c>
      <c r="P33" s="1297">
        <v>31.0</v>
      </c>
      <c r="Q33" s="1297">
        <v>18.0</v>
      </c>
      <c r="R33" s="1297">
        <v>3230.0</v>
      </c>
      <c r="S33" s="1297">
        <v>13.0</v>
      </c>
      <c r="T33" s="1297">
        <v>200.0</v>
      </c>
      <c r="U33" s="1297">
        <v>2730.0</v>
      </c>
      <c r="V33" s="1297">
        <v>2.8</v>
      </c>
      <c r="W33" s="1297">
        <v>2850.0</v>
      </c>
      <c r="X33" s="1297">
        <v>250.0</v>
      </c>
      <c r="Y33" s="1297">
        <v>2.8</v>
      </c>
      <c r="Z33" s="1297">
        <v>0.6</v>
      </c>
      <c r="AA33" s="1297">
        <v>0.24</v>
      </c>
      <c r="AB33" s="1297">
        <v>0.32</v>
      </c>
    </row>
    <row r="34">
      <c r="A34" s="1295" t="s">
        <v>1407</v>
      </c>
      <c r="B34" s="1296" t="s">
        <v>499</v>
      </c>
      <c r="C34" s="1297">
        <v>49.031111</v>
      </c>
      <c r="D34" s="1297">
        <v>-118.439167</v>
      </c>
      <c r="E34" s="1298" t="str">
        <f>HYPERLINK("https://www.google.com/maps/search/?api=1&amp;query=49.031111,-118.439167", "View Map")</f>
        <v>View Map</v>
      </c>
      <c r="F34" s="1297">
        <v>49.0312269</v>
      </c>
      <c r="G34" s="1297">
        <v>-118.4392039</v>
      </c>
      <c r="H34" s="1298" t="str">
        <f>HYPERLINK("https://www.google.com/maps/search/?api=1&amp;query=49.0312269,-118.4392039", "View Map")</f>
        <v>View Map</v>
      </c>
      <c r="I34" s="1299">
        <f t="shared" si="2"/>
        <v>13.16523609</v>
      </c>
      <c r="J34" s="1297">
        <f t="shared" ref="J34:L34" si="34">if(C34="No Match",F34,C34)</f>
        <v>49.031111</v>
      </c>
      <c r="K34" s="1297">
        <f t="shared" si="34"/>
        <v>-118.439167</v>
      </c>
      <c r="L34" s="1298" t="str">
        <f t="shared" si="34"/>
        <v>View Map</v>
      </c>
      <c r="M34" s="1297">
        <v>565.0</v>
      </c>
      <c r="N34" s="1297">
        <v>-19.0</v>
      </c>
      <c r="O34" s="1297">
        <v>-22.0</v>
      </c>
      <c r="P34" s="1297">
        <v>34.0</v>
      </c>
      <c r="Q34" s="1297">
        <v>20.0</v>
      </c>
      <c r="R34" s="1297">
        <v>3820.0</v>
      </c>
      <c r="S34" s="1297">
        <v>10.0</v>
      </c>
      <c r="T34" s="1297">
        <v>48.0</v>
      </c>
      <c r="U34" s="1297">
        <v>390.0</v>
      </c>
      <c r="V34" s="1297">
        <v>0.5</v>
      </c>
      <c r="W34" s="1297">
        <v>475.0</v>
      </c>
      <c r="X34" s="1297">
        <v>80.0</v>
      </c>
      <c r="Y34" s="1297">
        <v>2.8</v>
      </c>
      <c r="Z34" s="1297">
        <v>0.1</v>
      </c>
      <c r="AA34" s="1297">
        <v>0.3</v>
      </c>
      <c r="AB34" s="1297">
        <v>0.4</v>
      </c>
    </row>
    <row r="35">
      <c r="A35" s="1295" t="s">
        <v>1407</v>
      </c>
      <c r="B35" s="1296" t="s">
        <v>500</v>
      </c>
      <c r="C35" s="1297" t="s">
        <v>1408</v>
      </c>
      <c r="D35" s="1297" t="s">
        <v>1408</v>
      </c>
      <c r="E35" s="1297" t="s">
        <v>1408</v>
      </c>
      <c r="F35" s="1297">
        <v>49.089585</v>
      </c>
      <c r="G35" s="1297">
        <v>-118.676876</v>
      </c>
      <c r="H35" s="1298" t="str">
        <f>HYPERLINK("https://www.google.com/maps/search/?api=1&amp;query=49.0895850,-118.6768760", "View Map")</f>
        <v>View Map</v>
      </c>
      <c r="I35" s="1299" t="str">
        <f t="shared" si="2"/>
        <v>#VALUE!</v>
      </c>
      <c r="J35" s="1297">
        <f t="shared" ref="J35:L35" si="35">if(C35="No Match",F35,C35)</f>
        <v>49.089585</v>
      </c>
      <c r="K35" s="1297">
        <f t="shared" si="35"/>
        <v>-118.676876</v>
      </c>
      <c r="L35" s="1298" t="str">
        <f t="shared" si="35"/>
        <v>View Map</v>
      </c>
      <c r="M35" s="1297">
        <v>745.0</v>
      </c>
      <c r="N35" s="1297">
        <v>-20.0</v>
      </c>
      <c r="O35" s="1297">
        <v>-23.0</v>
      </c>
      <c r="P35" s="1297">
        <v>34.0</v>
      </c>
      <c r="Q35" s="1297">
        <v>20.0</v>
      </c>
      <c r="R35" s="1297">
        <v>4100.0</v>
      </c>
      <c r="S35" s="1297">
        <v>10.0</v>
      </c>
      <c r="T35" s="1297">
        <v>64.0</v>
      </c>
      <c r="U35" s="1297">
        <v>430.0</v>
      </c>
      <c r="V35" s="1297">
        <v>0.5</v>
      </c>
      <c r="W35" s="1297">
        <v>550.0</v>
      </c>
      <c r="X35" s="1297">
        <v>80.0</v>
      </c>
      <c r="Y35" s="1297">
        <v>3.6</v>
      </c>
      <c r="Z35" s="1297">
        <v>0.1</v>
      </c>
      <c r="AA35" s="1297">
        <v>0.3</v>
      </c>
      <c r="AB35" s="1297">
        <v>0.4</v>
      </c>
    </row>
    <row r="36">
      <c r="A36" s="1295" t="s">
        <v>1407</v>
      </c>
      <c r="B36" s="1296" t="s">
        <v>501</v>
      </c>
      <c r="C36" s="1297">
        <v>49.38</v>
      </c>
      <c r="D36" s="1297">
        <v>-121.441389</v>
      </c>
      <c r="E36" s="1298" t="str">
        <f>HYPERLINK("https://www.google.com/maps/search/?api=1&amp;query=49.38,-121.441389", "View Map")</f>
        <v>View Map</v>
      </c>
      <c r="F36" s="1297">
        <v>49.3799779</v>
      </c>
      <c r="G36" s="1297">
        <v>-121.4415851</v>
      </c>
      <c r="H36" s="1298" t="str">
        <f>HYPERLINK("https://www.google.com/maps/search/?api=1&amp;query=49.3799779,-121.4415851", "View Map")</f>
        <v>View Map</v>
      </c>
      <c r="I36" s="1299">
        <f t="shared" si="2"/>
        <v>14.40703751</v>
      </c>
      <c r="J36" s="1297">
        <f t="shared" ref="J36:L36" si="36">if(C36="No Match",F36,C36)</f>
        <v>49.38</v>
      </c>
      <c r="K36" s="1297">
        <f t="shared" si="36"/>
        <v>-121.441389</v>
      </c>
      <c r="L36" s="1298" t="str">
        <f t="shared" si="36"/>
        <v>View Map</v>
      </c>
      <c r="M36" s="1297">
        <v>40.0</v>
      </c>
      <c r="N36" s="1297">
        <v>-13.0</v>
      </c>
      <c r="O36" s="1297">
        <v>-15.0</v>
      </c>
      <c r="P36" s="1297">
        <v>31.0</v>
      </c>
      <c r="Q36" s="1297">
        <v>20.0</v>
      </c>
      <c r="R36" s="1297">
        <v>2820.0</v>
      </c>
      <c r="S36" s="1297">
        <v>8.0</v>
      </c>
      <c r="T36" s="1297">
        <v>139.0</v>
      </c>
      <c r="U36" s="1297">
        <v>1825.0</v>
      </c>
      <c r="V36" s="1297">
        <v>1.9</v>
      </c>
      <c r="W36" s="1297">
        <v>1900.0</v>
      </c>
      <c r="X36" s="1297">
        <v>140.0</v>
      </c>
      <c r="Y36" s="1297">
        <v>2.8</v>
      </c>
      <c r="Z36" s="1297">
        <v>0.7</v>
      </c>
      <c r="AA36" s="1297">
        <v>0.47</v>
      </c>
      <c r="AB36" s="1297">
        <v>0.63</v>
      </c>
    </row>
    <row r="37">
      <c r="A37" s="1295" t="s">
        <v>1407</v>
      </c>
      <c r="B37" s="1296" t="s">
        <v>502</v>
      </c>
      <c r="C37" s="1297" t="s">
        <v>1408</v>
      </c>
      <c r="D37" s="1297" t="s">
        <v>1408</v>
      </c>
      <c r="E37" s="1297" t="s">
        <v>1408</v>
      </c>
      <c r="F37" s="1297">
        <v>48.453377</v>
      </c>
      <c r="G37" s="1297">
        <v>-124.0289221</v>
      </c>
      <c r="H37" s="1298" t="str">
        <f>HYPERLINK("https://www.google.com/maps/search/?api=1&amp;query=48.4533770,-124.0289221", "View Map")</f>
        <v>View Map</v>
      </c>
      <c r="I37" s="1299" t="str">
        <f t="shared" si="2"/>
        <v>#VALUE!</v>
      </c>
      <c r="J37" s="1297">
        <f t="shared" ref="J37:L37" si="37">if(C37="No Match",F37,C37)</f>
        <v>48.453377</v>
      </c>
      <c r="K37" s="1297">
        <f t="shared" si="37"/>
        <v>-124.0289221</v>
      </c>
      <c r="L37" s="1298" t="str">
        <f t="shared" si="37"/>
        <v>View Map</v>
      </c>
      <c r="M37" s="1297">
        <v>20.0</v>
      </c>
      <c r="N37" s="1297">
        <v>-1.0</v>
      </c>
      <c r="O37" s="1297">
        <v>-3.0</v>
      </c>
      <c r="P37" s="1297">
        <v>22.0</v>
      </c>
      <c r="Q37" s="1297">
        <v>17.0</v>
      </c>
      <c r="R37" s="1297">
        <v>2900.0</v>
      </c>
      <c r="S37" s="1297">
        <v>12.0</v>
      </c>
      <c r="T37" s="1297">
        <v>170.0</v>
      </c>
      <c r="U37" s="1297">
        <v>2300.0</v>
      </c>
      <c r="V37" s="1297">
        <v>2.4</v>
      </c>
      <c r="W37" s="1297">
        <v>2370.0</v>
      </c>
      <c r="X37" s="1297">
        <v>250.0</v>
      </c>
      <c r="Y37" s="1297">
        <v>1.2</v>
      </c>
      <c r="Z37" s="1297">
        <v>0.4</v>
      </c>
      <c r="AA37" s="1297">
        <v>0.44</v>
      </c>
      <c r="AB37" s="1297">
        <v>0.55</v>
      </c>
    </row>
    <row r="38">
      <c r="A38" s="1295" t="s">
        <v>1407</v>
      </c>
      <c r="B38" s="1296" t="s">
        <v>503</v>
      </c>
      <c r="C38" s="1297">
        <v>50.675833</v>
      </c>
      <c r="D38" s="1297">
        <v>-120.339444</v>
      </c>
      <c r="E38" s="1298" t="str">
        <f>HYPERLINK("https://www.google.com/maps/search/?api=1&amp;query=50.675833,-120.339444", "View Map")</f>
        <v>View Map</v>
      </c>
      <c r="F38" s="1297">
        <v>50.6758269</v>
      </c>
      <c r="G38" s="1297">
        <v>-120.339415</v>
      </c>
      <c r="H38" s="1298" t="str">
        <f>HYPERLINK("https://www.google.com/maps/search/?api=1&amp;query=50.6758269,-120.3394150", "View Map")</f>
        <v>View Map</v>
      </c>
      <c r="I38" s="1299">
        <f t="shared" si="2"/>
        <v>2.152332073</v>
      </c>
      <c r="J38" s="1297">
        <f t="shared" ref="J38:L38" si="38">if(C38="No Match",F38,C38)</f>
        <v>50.675833</v>
      </c>
      <c r="K38" s="1297">
        <f t="shared" si="38"/>
        <v>-120.339444</v>
      </c>
      <c r="L38" s="1298" t="str">
        <f t="shared" si="38"/>
        <v>View Map</v>
      </c>
      <c r="M38" s="1297">
        <v>355.0</v>
      </c>
      <c r="N38" s="1297">
        <v>-23.0</v>
      </c>
      <c r="O38" s="1297">
        <v>-25.0</v>
      </c>
      <c r="P38" s="1297">
        <v>34.0</v>
      </c>
      <c r="Q38" s="1297">
        <v>20.0</v>
      </c>
      <c r="R38" s="1297">
        <v>3450.0</v>
      </c>
      <c r="S38" s="1297">
        <v>13.0</v>
      </c>
      <c r="T38" s="1297">
        <v>42.0</v>
      </c>
      <c r="U38" s="1297">
        <v>225.0</v>
      </c>
      <c r="V38" s="1297">
        <v>0.2</v>
      </c>
      <c r="W38" s="1297">
        <v>275.0</v>
      </c>
      <c r="X38" s="1297">
        <v>80.0</v>
      </c>
      <c r="Y38" s="1297">
        <v>1.8</v>
      </c>
      <c r="Z38" s="1297">
        <v>0.2</v>
      </c>
      <c r="AA38" s="1297">
        <v>0.3</v>
      </c>
      <c r="AB38" s="1297">
        <v>0.4</v>
      </c>
    </row>
    <row r="39">
      <c r="A39" s="1295" t="s">
        <v>1407</v>
      </c>
      <c r="B39" s="1296" t="s">
        <v>504</v>
      </c>
      <c r="C39" s="1297" t="s">
        <v>1408</v>
      </c>
      <c r="D39" s="1297" t="s">
        <v>1408</v>
      </c>
      <c r="E39" s="1297" t="s">
        <v>1408</v>
      </c>
      <c r="F39" s="1297">
        <v>49.9121976</v>
      </c>
      <c r="G39" s="1297">
        <v>-116.9049732</v>
      </c>
      <c r="H39" s="1298" t="str">
        <f>HYPERLINK("https://www.google.com/maps/search/?api=1&amp;query=49.9121976,-116.9049732", "View Map")</f>
        <v>View Map</v>
      </c>
      <c r="I39" s="1299" t="str">
        <f t="shared" si="2"/>
        <v>#VALUE!</v>
      </c>
      <c r="J39" s="1297">
        <f t="shared" ref="J39:L39" si="39">if(C39="No Match",F39,C39)</f>
        <v>49.9121976</v>
      </c>
      <c r="K39" s="1297">
        <f t="shared" si="39"/>
        <v>-116.9049732</v>
      </c>
      <c r="L39" s="1298" t="str">
        <f t="shared" si="39"/>
        <v>View Map</v>
      </c>
      <c r="M39" s="1297">
        <v>545.0</v>
      </c>
      <c r="N39" s="1297">
        <v>-17.0</v>
      </c>
      <c r="O39" s="1297">
        <v>-20.0</v>
      </c>
      <c r="P39" s="1297">
        <v>30.0</v>
      </c>
      <c r="Q39" s="1297">
        <v>19.0</v>
      </c>
      <c r="R39" s="1297">
        <v>3830.0</v>
      </c>
      <c r="S39" s="1297">
        <v>10.0</v>
      </c>
      <c r="T39" s="1297">
        <v>55.0</v>
      </c>
      <c r="U39" s="1297">
        <v>660.0</v>
      </c>
      <c r="V39" s="1297">
        <v>0.8</v>
      </c>
      <c r="W39" s="1297">
        <v>850.0</v>
      </c>
      <c r="X39" s="1297">
        <v>80.0</v>
      </c>
      <c r="Y39" s="1297">
        <v>2.8</v>
      </c>
      <c r="Z39" s="1297">
        <v>0.1</v>
      </c>
      <c r="AA39" s="1297">
        <v>0.23</v>
      </c>
      <c r="AB39" s="1297">
        <v>0.31</v>
      </c>
    </row>
    <row r="40">
      <c r="A40" s="1295" t="s">
        <v>1407</v>
      </c>
      <c r="B40" s="1296" t="s">
        <v>505</v>
      </c>
      <c r="C40" s="1297">
        <v>49.888056</v>
      </c>
      <c r="D40" s="1297">
        <v>-119.495556</v>
      </c>
      <c r="E40" s="1298" t="str">
        <f>HYPERLINK("https://www.google.com/maps/search/?api=1&amp;query=49.888056,-119.495556", "View Map")</f>
        <v>View Map</v>
      </c>
      <c r="F40" s="1297">
        <v>49.8879177</v>
      </c>
      <c r="G40" s="1297">
        <v>-119.495902</v>
      </c>
      <c r="H40" s="1298" t="str">
        <f>HYPERLINK("https://www.google.com/maps/search/?api=1&amp;query=49.8879177,-119.4959020", "View Map")</f>
        <v>View Map</v>
      </c>
      <c r="I40" s="1299">
        <f t="shared" si="2"/>
        <v>29.17063725</v>
      </c>
      <c r="J40" s="1297">
        <f t="shared" ref="J40:L40" si="40">if(C40="No Match",F40,C40)</f>
        <v>49.888056</v>
      </c>
      <c r="K40" s="1297">
        <f t="shared" si="40"/>
        <v>-119.495556</v>
      </c>
      <c r="L40" s="1298" t="str">
        <f t="shared" si="40"/>
        <v>View Map</v>
      </c>
      <c r="M40" s="1297">
        <v>350.0</v>
      </c>
      <c r="N40" s="1297">
        <v>-17.0</v>
      </c>
      <c r="O40" s="1297">
        <v>-20.0</v>
      </c>
      <c r="P40" s="1297">
        <v>33.0</v>
      </c>
      <c r="Q40" s="1297">
        <v>20.0</v>
      </c>
      <c r="R40" s="1297">
        <v>3400.0</v>
      </c>
      <c r="S40" s="1297">
        <v>12.0</v>
      </c>
      <c r="T40" s="1297">
        <v>43.0</v>
      </c>
      <c r="U40" s="1297">
        <v>260.0</v>
      </c>
      <c r="V40" s="1297">
        <v>0.3</v>
      </c>
      <c r="W40" s="1297">
        <v>325.0</v>
      </c>
      <c r="X40" s="1297">
        <v>80.0</v>
      </c>
      <c r="Y40" s="1297">
        <v>1.7</v>
      </c>
      <c r="Z40" s="1297">
        <v>0.1</v>
      </c>
      <c r="AA40" s="1297">
        <v>0.3</v>
      </c>
      <c r="AB40" s="1297">
        <v>0.4</v>
      </c>
    </row>
    <row r="41">
      <c r="A41" s="1295" t="s">
        <v>1407</v>
      </c>
      <c r="B41" s="1296" t="s">
        <v>506</v>
      </c>
      <c r="C41" s="1297">
        <v>49.685</v>
      </c>
      <c r="D41" s="1297">
        <v>-115.981667</v>
      </c>
      <c r="E41" s="1298" t="str">
        <f>HYPERLINK("https://www.google.com/maps/search/?api=1&amp;query=49.685,-115.981667", "View Map")</f>
        <v>View Map</v>
      </c>
      <c r="F41" s="1297">
        <v>49.6850876</v>
      </c>
      <c r="G41" s="1297">
        <v>-115.9819477</v>
      </c>
      <c r="H41" s="1298" t="str">
        <f>HYPERLINK("https://www.google.com/maps/search/?api=1&amp;query=49.6850876,-115.9819477", "View Map")</f>
        <v>View Map</v>
      </c>
      <c r="I41" s="1299">
        <f t="shared" si="2"/>
        <v>22.42041329</v>
      </c>
      <c r="J41" s="1297">
        <f t="shared" ref="J41:L41" si="41">if(C41="No Match",F41,C41)</f>
        <v>49.685</v>
      </c>
      <c r="K41" s="1297">
        <f t="shared" si="41"/>
        <v>-115.981667</v>
      </c>
      <c r="L41" s="1298" t="str">
        <f t="shared" si="41"/>
        <v>View Map</v>
      </c>
      <c r="M41" s="1297">
        <v>1090.0</v>
      </c>
      <c r="N41" s="1297">
        <v>-25.0</v>
      </c>
      <c r="O41" s="1297">
        <v>-27.0</v>
      </c>
      <c r="P41" s="1297">
        <v>31.0</v>
      </c>
      <c r="Q41" s="1297">
        <v>18.0</v>
      </c>
      <c r="R41" s="1297">
        <v>4650.0</v>
      </c>
      <c r="S41" s="1297">
        <v>12.0</v>
      </c>
      <c r="T41" s="1297">
        <v>59.0</v>
      </c>
      <c r="U41" s="1297">
        <v>350.0</v>
      </c>
      <c r="V41" s="1297">
        <v>0.4</v>
      </c>
      <c r="W41" s="1297">
        <v>500.0</v>
      </c>
      <c r="X41" s="1297">
        <v>100.0</v>
      </c>
      <c r="Y41" s="1297">
        <v>3.0</v>
      </c>
      <c r="Z41" s="1297">
        <v>0.2</v>
      </c>
      <c r="AA41" s="1297">
        <v>0.25</v>
      </c>
      <c r="AB41" s="1297">
        <v>0.33</v>
      </c>
    </row>
    <row r="42">
      <c r="A42" s="1295" t="s">
        <v>1407</v>
      </c>
      <c r="B42" s="1296" t="s">
        <v>507</v>
      </c>
      <c r="C42" s="1297" t="s">
        <v>1408</v>
      </c>
      <c r="D42" s="1297" t="s">
        <v>1408</v>
      </c>
      <c r="E42" s="1297" t="s">
        <v>1408</v>
      </c>
      <c r="F42" s="1297" t="s">
        <v>1408</v>
      </c>
      <c r="G42" s="1297" t="s">
        <v>1408</v>
      </c>
      <c r="H42" s="1297" t="s">
        <v>1408</v>
      </c>
      <c r="I42" s="1299" t="str">
        <f t="shared" si="2"/>
        <v>#VALUE!</v>
      </c>
      <c r="J42" s="1297" t="str">
        <f t="shared" ref="J42:L42" si="42">if(C42="No Match",F42,C42)</f>
        <v>No match</v>
      </c>
      <c r="K42" s="1297" t="str">
        <f t="shared" si="42"/>
        <v>No match</v>
      </c>
      <c r="L42" s="1297" t="str">
        <f t="shared" si="42"/>
        <v>No match</v>
      </c>
      <c r="M42" s="1297">
        <v>15.0</v>
      </c>
      <c r="N42" s="1297">
        <v>-16.0</v>
      </c>
      <c r="O42" s="1297">
        <v>-18.0</v>
      </c>
      <c r="P42" s="1297">
        <v>25.0</v>
      </c>
      <c r="Q42" s="1297">
        <v>16.0</v>
      </c>
      <c r="R42" s="1297">
        <v>3750.0</v>
      </c>
      <c r="S42" s="1297">
        <v>13.0</v>
      </c>
      <c r="T42" s="1297">
        <v>193.0</v>
      </c>
      <c r="U42" s="1297">
        <v>2100.0</v>
      </c>
      <c r="V42" s="1297">
        <v>2.2</v>
      </c>
      <c r="W42" s="1297">
        <v>2500.0</v>
      </c>
      <c r="X42" s="1297">
        <v>220.0</v>
      </c>
      <c r="Y42" s="1297">
        <v>5.5</v>
      </c>
      <c r="Z42" s="1297">
        <v>0.8</v>
      </c>
      <c r="AA42" s="1297">
        <v>0.36</v>
      </c>
      <c r="AB42" s="1297">
        <v>0.48</v>
      </c>
    </row>
    <row r="43">
      <c r="A43" s="1295" t="s">
        <v>1407</v>
      </c>
      <c r="B43" s="1296" t="s">
        <v>508</v>
      </c>
      <c r="C43" s="1297" t="s">
        <v>1408</v>
      </c>
      <c r="D43" s="1297" t="s">
        <v>1408</v>
      </c>
      <c r="E43" s="1297" t="s">
        <v>1408</v>
      </c>
      <c r="F43" s="1297" t="s">
        <v>1408</v>
      </c>
      <c r="G43" s="1297" t="s">
        <v>1408</v>
      </c>
      <c r="H43" s="1297" t="s">
        <v>1408</v>
      </c>
      <c r="I43" s="1299" t="str">
        <f t="shared" si="2"/>
        <v>#VALUE!</v>
      </c>
      <c r="J43" s="1297" t="str">
        <f t="shared" ref="J43:L43" si="43">if(C43="No Match",F43,C43)</f>
        <v>No match</v>
      </c>
      <c r="K43" s="1297" t="str">
        <f t="shared" si="43"/>
        <v>No match</v>
      </c>
      <c r="L43" s="1297" t="str">
        <f t="shared" si="43"/>
        <v>No match</v>
      </c>
      <c r="M43" s="1297">
        <v>130.0</v>
      </c>
      <c r="N43" s="1297">
        <v>-16.0</v>
      </c>
      <c r="O43" s="1297">
        <v>-18.0</v>
      </c>
      <c r="P43" s="1297">
        <v>24.0</v>
      </c>
      <c r="Q43" s="1297">
        <v>16.0</v>
      </c>
      <c r="R43" s="1297">
        <v>3900.0</v>
      </c>
      <c r="S43" s="1297">
        <v>13.0</v>
      </c>
      <c r="T43" s="1297">
        <v>171.0</v>
      </c>
      <c r="U43" s="1297">
        <v>1900.0</v>
      </c>
      <c r="V43" s="1297">
        <v>2.0</v>
      </c>
      <c r="W43" s="1297">
        <v>2300.0</v>
      </c>
      <c r="X43" s="1297">
        <v>220.0</v>
      </c>
      <c r="Y43" s="1297">
        <v>6.5</v>
      </c>
      <c r="Z43" s="1297">
        <v>0.8</v>
      </c>
      <c r="AA43" s="1297">
        <v>0.36</v>
      </c>
      <c r="AB43" s="1297">
        <v>0.48</v>
      </c>
    </row>
    <row r="44">
      <c r="A44" s="1295" t="s">
        <v>1407</v>
      </c>
      <c r="B44" s="1296" t="s">
        <v>509</v>
      </c>
      <c r="C44" s="1297">
        <v>48.993333</v>
      </c>
      <c r="D44" s="1297">
        <v>-123.815556</v>
      </c>
      <c r="E44" s="1298" t="str">
        <f>HYPERLINK("https://www.google.com/maps/search/?api=1&amp;query=48.993333,-123.815556", "View Map")</f>
        <v>View Map</v>
      </c>
      <c r="F44" s="1297">
        <v>48.9936579</v>
      </c>
      <c r="G44" s="1297">
        <v>-123.8157964</v>
      </c>
      <c r="H44" s="1298" t="str">
        <f>HYPERLINK("https://www.google.com/maps/search/?api=1&amp;query=48.9936579,-123.8157964", "View Map")</f>
        <v>View Map</v>
      </c>
      <c r="I44" s="1299">
        <f t="shared" si="2"/>
        <v>40.1597631</v>
      </c>
      <c r="J44" s="1297">
        <f t="shared" ref="J44:L44" si="44">if(C44="No Match",F44,C44)</f>
        <v>48.993333</v>
      </c>
      <c r="K44" s="1297">
        <f t="shared" si="44"/>
        <v>-123.815556</v>
      </c>
      <c r="L44" s="1298" t="str">
        <f t="shared" si="44"/>
        <v>View Map</v>
      </c>
      <c r="M44" s="1297">
        <v>80.0</v>
      </c>
      <c r="N44" s="1297">
        <v>-7.0</v>
      </c>
      <c r="O44" s="1297">
        <v>-9.0</v>
      </c>
      <c r="P44" s="1297">
        <v>27.0</v>
      </c>
      <c r="Q44" s="1297">
        <v>19.0</v>
      </c>
      <c r="R44" s="1297">
        <v>2920.0</v>
      </c>
      <c r="S44" s="1297">
        <v>8.0</v>
      </c>
      <c r="T44" s="1297">
        <v>97.0</v>
      </c>
      <c r="U44" s="1297">
        <v>1075.0</v>
      </c>
      <c r="V44" s="1297">
        <v>1.2</v>
      </c>
      <c r="W44" s="1297">
        <v>1160.0</v>
      </c>
      <c r="X44" s="1297">
        <v>180.0</v>
      </c>
      <c r="Y44" s="1297">
        <v>2.4</v>
      </c>
      <c r="Z44" s="1297">
        <v>0.4</v>
      </c>
      <c r="AA44" s="1297">
        <v>0.32</v>
      </c>
      <c r="AB44" s="1297">
        <v>0.4</v>
      </c>
    </row>
    <row r="45">
      <c r="A45" s="1295" t="s">
        <v>1407</v>
      </c>
      <c r="B45" s="1296" t="s">
        <v>510</v>
      </c>
      <c r="C45" s="1297" t="s">
        <v>1408</v>
      </c>
      <c r="D45" s="1297" t="s">
        <v>1408</v>
      </c>
      <c r="E45" s="1297" t="s">
        <v>1408</v>
      </c>
      <c r="F45" s="1297">
        <v>48.4497693</v>
      </c>
      <c r="G45" s="1297">
        <v>-123.504666</v>
      </c>
      <c r="H45" s="1298" t="str">
        <f>HYPERLINK("https://www.google.com/maps/search/?api=1&amp;query=48.4497693,-123.5046660", "View Map")</f>
        <v>View Map</v>
      </c>
      <c r="I45" s="1299" t="str">
        <f t="shared" si="2"/>
        <v>#VALUE!</v>
      </c>
      <c r="J45" s="1297">
        <f t="shared" ref="J45:L45" si="45">if(C45="No Match",F45,C45)</f>
        <v>48.4497693</v>
      </c>
      <c r="K45" s="1297">
        <f t="shared" si="45"/>
        <v>-123.504666</v>
      </c>
      <c r="L45" s="1298" t="str">
        <f t="shared" si="45"/>
        <v>View Map</v>
      </c>
      <c r="M45" s="1297">
        <v>80.0</v>
      </c>
      <c r="N45" s="1297">
        <v>-4.0</v>
      </c>
      <c r="O45" s="1297">
        <v>-6.0</v>
      </c>
      <c r="P45" s="1297">
        <v>27.0</v>
      </c>
      <c r="Q45" s="1297">
        <v>19.0</v>
      </c>
      <c r="R45" s="1297">
        <v>2750.0</v>
      </c>
      <c r="S45" s="1297">
        <v>9.0</v>
      </c>
      <c r="T45" s="1297">
        <v>135.0</v>
      </c>
      <c r="U45" s="1297">
        <v>1095.0</v>
      </c>
      <c r="V45" s="1297">
        <v>1.2</v>
      </c>
      <c r="W45" s="1297">
        <v>1125.0</v>
      </c>
      <c r="X45" s="1297">
        <v>220.0</v>
      </c>
      <c r="Y45" s="1297">
        <v>1.8</v>
      </c>
      <c r="Z45" s="1297">
        <v>0.3</v>
      </c>
      <c r="AA45" s="1297">
        <v>0.32</v>
      </c>
      <c r="AB45" s="1297">
        <v>0.4</v>
      </c>
    </row>
    <row r="46">
      <c r="A46" s="1295" t="s">
        <v>1407</v>
      </c>
      <c r="B46" s="1296" t="s">
        <v>511</v>
      </c>
      <c r="C46" s="1297">
        <v>50.693889</v>
      </c>
      <c r="D46" s="1297">
        <v>-121.933611</v>
      </c>
      <c r="E46" s="1298" t="str">
        <f>HYPERLINK("https://www.google.com/maps/search/?api=1&amp;query=50.693889,-121.933611", "View Map")</f>
        <v>View Map</v>
      </c>
      <c r="F46" s="1297">
        <v>50.693938</v>
      </c>
      <c r="G46" s="1297">
        <v>-121.933691</v>
      </c>
      <c r="H46" s="1298" t="str">
        <f>HYPERLINK("https://www.google.com/maps/search/?api=1&amp;query=50.6939380,-121.9336910", "View Map")</f>
        <v>View Map</v>
      </c>
      <c r="I46" s="1299">
        <f t="shared" si="2"/>
        <v>7.838919711</v>
      </c>
      <c r="J46" s="1297">
        <f t="shared" ref="J46:L46" si="46">if(C46="No Match",F46,C46)</f>
        <v>50.693889</v>
      </c>
      <c r="K46" s="1297">
        <f t="shared" si="46"/>
        <v>-121.933611</v>
      </c>
      <c r="L46" s="1298" t="str">
        <f t="shared" si="46"/>
        <v>View Map</v>
      </c>
      <c r="M46" s="1297">
        <v>245.0</v>
      </c>
      <c r="N46" s="1297">
        <v>-21.0</v>
      </c>
      <c r="O46" s="1297">
        <v>-23.0</v>
      </c>
      <c r="P46" s="1297">
        <v>34.0</v>
      </c>
      <c r="Q46" s="1297">
        <v>20.0</v>
      </c>
      <c r="R46" s="1297">
        <v>3400.0</v>
      </c>
      <c r="S46" s="1297">
        <v>10.0</v>
      </c>
      <c r="T46" s="1297">
        <v>70.0</v>
      </c>
      <c r="U46" s="1297">
        <v>300.0</v>
      </c>
      <c r="V46" s="1297">
        <v>0.3</v>
      </c>
      <c r="W46" s="1297">
        <v>350.0</v>
      </c>
      <c r="X46" s="1297">
        <v>100.0</v>
      </c>
      <c r="Y46" s="1297">
        <v>2.1</v>
      </c>
      <c r="Z46" s="1297">
        <v>0.1</v>
      </c>
      <c r="AA46" s="1297">
        <v>0.33</v>
      </c>
      <c r="AB46" s="1297">
        <v>0.44</v>
      </c>
    </row>
    <row r="47">
      <c r="A47" s="1295" t="s">
        <v>1407</v>
      </c>
      <c r="B47" s="1296" t="s">
        <v>512</v>
      </c>
      <c r="C47" s="1297" t="s">
        <v>1408</v>
      </c>
      <c r="D47" s="1297" t="s">
        <v>1408</v>
      </c>
      <c r="E47" s="1297" t="s">
        <v>1408</v>
      </c>
      <c r="F47" s="1297">
        <v>50.2311317</v>
      </c>
      <c r="G47" s="1297">
        <v>-121.581601</v>
      </c>
      <c r="H47" s="1298" t="str">
        <f>HYPERLINK("https://www.google.com/maps/search/?api=1&amp;query=50.2311317,-121.5816010", "View Map")</f>
        <v>View Map</v>
      </c>
      <c r="I47" s="1299" t="str">
        <f t="shared" si="2"/>
        <v>#VALUE!</v>
      </c>
      <c r="J47" s="1297">
        <f t="shared" ref="J47:L47" si="47">if(C47="No Match",F47,C47)</f>
        <v>50.2311317</v>
      </c>
      <c r="K47" s="1297">
        <f t="shared" si="47"/>
        <v>-121.581601</v>
      </c>
      <c r="L47" s="1298" t="str">
        <f t="shared" si="47"/>
        <v>View Map</v>
      </c>
      <c r="M47" s="1297">
        <v>325.0</v>
      </c>
      <c r="N47" s="1297">
        <v>-17.0</v>
      </c>
      <c r="O47" s="1297">
        <v>-20.0</v>
      </c>
      <c r="P47" s="1297">
        <v>35.0</v>
      </c>
      <c r="Q47" s="1297">
        <v>20.0</v>
      </c>
      <c r="R47" s="1297">
        <v>3300.0</v>
      </c>
      <c r="S47" s="1297">
        <v>10.0</v>
      </c>
      <c r="T47" s="1297">
        <v>70.0</v>
      </c>
      <c r="U47" s="1297">
        <v>330.0</v>
      </c>
      <c r="V47" s="1297">
        <v>0.3</v>
      </c>
      <c r="W47" s="1297">
        <v>425.0</v>
      </c>
      <c r="X47" s="1297">
        <v>80.0</v>
      </c>
      <c r="Y47" s="1297">
        <v>2.8</v>
      </c>
      <c r="Z47" s="1297">
        <v>0.3</v>
      </c>
      <c r="AA47" s="1297">
        <v>0.32</v>
      </c>
      <c r="AB47" s="1297">
        <v>0.43</v>
      </c>
    </row>
    <row r="48">
      <c r="A48" s="1295" t="s">
        <v>1407</v>
      </c>
      <c r="B48" s="1296" t="s">
        <v>513</v>
      </c>
      <c r="C48" s="1297">
        <v>55.324444</v>
      </c>
      <c r="D48" s="1297">
        <v>-123.092778</v>
      </c>
      <c r="E48" s="1298" t="str">
        <f>HYPERLINK("https://www.google.com/maps/search/?api=1&amp;query=55.324444,-123.092778", "View Map")</f>
        <v>View Map</v>
      </c>
      <c r="F48" s="1297">
        <v>55.3243966</v>
      </c>
      <c r="G48" s="1297">
        <v>-123.0926095</v>
      </c>
      <c r="H48" s="1298" t="str">
        <f>HYPERLINK("https://www.google.com/maps/search/?api=1&amp;query=55.3243966,-123.0926095", "View Map")</f>
        <v>View Map</v>
      </c>
      <c r="I48" s="1299">
        <f t="shared" si="2"/>
        <v>11.89156981</v>
      </c>
      <c r="J48" s="1297">
        <f t="shared" ref="J48:L48" si="48">if(C48="No Match",F48,C48)</f>
        <v>55.324444</v>
      </c>
      <c r="K48" s="1297">
        <f t="shared" si="48"/>
        <v>-123.092778</v>
      </c>
      <c r="L48" s="1298" t="str">
        <f t="shared" si="48"/>
        <v>View Map</v>
      </c>
      <c r="M48" s="1297">
        <v>765.0</v>
      </c>
      <c r="N48" s="1297">
        <v>-34.0</v>
      </c>
      <c r="O48" s="1297">
        <v>-38.0</v>
      </c>
      <c r="P48" s="1297">
        <v>27.0</v>
      </c>
      <c r="Q48" s="1297">
        <v>17.0</v>
      </c>
      <c r="R48" s="1297">
        <v>5550.0</v>
      </c>
      <c r="S48" s="1297">
        <v>10.0</v>
      </c>
      <c r="T48" s="1297">
        <v>50.0</v>
      </c>
      <c r="U48" s="1297">
        <v>350.0</v>
      </c>
      <c r="V48" s="1297">
        <v>0.5</v>
      </c>
      <c r="W48" s="1297">
        <v>650.0</v>
      </c>
      <c r="X48" s="1297">
        <v>60.0</v>
      </c>
      <c r="Y48" s="1297">
        <v>5.1</v>
      </c>
      <c r="Z48" s="1297">
        <v>0.2</v>
      </c>
      <c r="AA48" s="1297">
        <v>0.25</v>
      </c>
      <c r="AB48" s="1297">
        <v>0.32</v>
      </c>
    </row>
    <row r="49">
      <c r="A49" s="1295" t="s">
        <v>1407</v>
      </c>
      <c r="B49" s="1296" t="s">
        <v>514</v>
      </c>
      <c r="C49" s="1297">
        <v>54.011111</v>
      </c>
      <c r="D49" s="1297">
        <v>-132.146667</v>
      </c>
      <c r="E49" s="1298" t="str">
        <f>HYPERLINK("https://www.google.com/maps/search/?api=1&amp;query=54.011111,-132.146667", "View Map")</f>
        <v>View Map</v>
      </c>
      <c r="F49" s="1297">
        <v>54.0124473</v>
      </c>
      <c r="G49" s="1297">
        <v>-132.1452236</v>
      </c>
      <c r="H49" s="1298" t="str">
        <f>HYPERLINK("https://www.google.com/maps/search/?api=1&amp;query=54.0124473,-132.1452236", "View Map")</f>
        <v>View Map</v>
      </c>
      <c r="I49" s="1299">
        <f t="shared" si="2"/>
        <v>175.993451</v>
      </c>
      <c r="J49" s="1297">
        <f t="shared" ref="J49:L49" si="49">if(C49="No Match",F49,C49)</f>
        <v>54.011111</v>
      </c>
      <c r="K49" s="1297">
        <f t="shared" si="49"/>
        <v>-132.146667</v>
      </c>
      <c r="L49" s="1298" t="str">
        <f t="shared" si="49"/>
        <v>View Map</v>
      </c>
      <c r="M49" s="1297">
        <v>10.0</v>
      </c>
      <c r="N49" s="1297">
        <v>-5.0</v>
      </c>
      <c r="O49" s="1297">
        <v>-7.0</v>
      </c>
      <c r="P49" s="1297">
        <v>17.0</v>
      </c>
      <c r="Q49" s="1297">
        <v>15.0</v>
      </c>
      <c r="R49" s="1297">
        <v>3700.0</v>
      </c>
      <c r="S49" s="1297">
        <v>13.0</v>
      </c>
      <c r="T49" s="1297">
        <v>80.0</v>
      </c>
      <c r="U49" s="1297">
        <v>1350.0</v>
      </c>
      <c r="V49" s="1297">
        <v>1.5</v>
      </c>
      <c r="W49" s="1297">
        <v>1400.0</v>
      </c>
      <c r="X49" s="1297">
        <v>400.0</v>
      </c>
      <c r="Y49" s="1297">
        <v>1.8</v>
      </c>
      <c r="Z49" s="1297">
        <v>0.4</v>
      </c>
      <c r="AA49" s="1297">
        <v>0.5</v>
      </c>
      <c r="AB49" s="1297">
        <v>0.61</v>
      </c>
    </row>
    <row r="50">
      <c r="A50" s="1295" t="s">
        <v>1407</v>
      </c>
      <c r="B50" s="1296" t="s">
        <v>515</v>
      </c>
      <c r="C50" s="1297">
        <v>53.304167</v>
      </c>
      <c r="D50" s="1297">
        <v>-120.163889</v>
      </c>
      <c r="E50" s="1298" t="str">
        <f>HYPERLINK("https://www.google.com/maps/search/?api=1&amp;query=53.304167,-120.163889", "View Map")</f>
        <v>View Map</v>
      </c>
      <c r="F50" s="1297">
        <v>53.304196</v>
      </c>
      <c r="G50" s="1297">
        <v>-120.1640704</v>
      </c>
      <c r="H50" s="1298" t="str">
        <f>HYPERLINK("https://www.google.com/maps/search/?api=1&amp;query=53.3041960,-120.1640704", "View Map")</f>
        <v>View Map</v>
      </c>
      <c r="I50" s="1299">
        <f t="shared" si="2"/>
        <v>12.47740223</v>
      </c>
      <c r="J50" s="1297">
        <f t="shared" ref="J50:L50" si="50">if(C50="No Match",F50,C50)</f>
        <v>53.304167</v>
      </c>
      <c r="K50" s="1297">
        <f t="shared" si="50"/>
        <v>-120.163889</v>
      </c>
      <c r="L50" s="1298" t="str">
        <f t="shared" si="50"/>
        <v>View Map</v>
      </c>
      <c r="M50" s="1297">
        <v>730.0</v>
      </c>
      <c r="N50" s="1297">
        <v>-29.0</v>
      </c>
      <c r="O50" s="1297">
        <v>-32.0</v>
      </c>
      <c r="P50" s="1297">
        <v>29.0</v>
      </c>
      <c r="Q50" s="1297">
        <v>18.0</v>
      </c>
      <c r="R50" s="1297">
        <v>4980.0</v>
      </c>
      <c r="S50" s="1297">
        <v>13.0</v>
      </c>
      <c r="T50" s="1297">
        <v>54.0</v>
      </c>
      <c r="U50" s="1297">
        <v>475.0</v>
      </c>
      <c r="V50" s="1297">
        <v>0.6</v>
      </c>
      <c r="W50" s="1297">
        <v>650.0</v>
      </c>
      <c r="X50" s="1297">
        <v>60.0</v>
      </c>
      <c r="Y50" s="1297">
        <v>4.3</v>
      </c>
      <c r="Z50" s="1297">
        <v>0.2</v>
      </c>
      <c r="AA50" s="1297">
        <v>0.27</v>
      </c>
      <c r="AB50" s="1297">
        <v>0.35</v>
      </c>
    </row>
    <row r="51">
      <c r="A51" s="1295" t="s">
        <v>1407</v>
      </c>
      <c r="B51" s="1296" t="s">
        <v>516</v>
      </c>
      <c r="C51" s="1297" t="s">
        <v>1408</v>
      </c>
      <c r="D51" s="1297" t="s">
        <v>1408</v>
      </c>
      <c r="E51" s="1297" t="s">
        <v>1408</v>
      </c>
      <c r="F51" s="1297">
        <v>54.9889973</v>
      </c>
      <c r="G51" s="1297">
        <v>-123.0419616</v>
      </c>
      <c r="H51" s="1298" t="str">
        <f>HYPERLINK("https://www.google.com/maps/search/?api=1&amp;query=54.9889973,-123.0419616", "View Map")</f>
        <v>View Map</v>
      </c>
      <c r="I51" s="1299" t="str">
        <f t="shared" si="2"/>
        <v>#VALUE!</v>
      </c>
      <c r="J51" s="1297">
        <f t="shared" ref="J51:L51" si="51">if(C51="No Match",F51,C51)</f>
        <v>54.9889973</v>
      </c>
      <c r="K51" s="1297">
        <f t="shared" si="51"/>
        <v>-123.0419616</v>
      </c>
      <c r="L51" s="1298" t="str">
        <f t="shared" si="51"/>
        <v>View Map</v>
      </c>
      <c r="M51" s="1297">
        <v>695.0</v>
      </c>
      <c r="N51" s="1297">
        <v>-35.0</v>
      </c>
      <c r="O51" s="1297">
        <v>-37.0</v>
      </c>
      <c r="P51" s="1297">
        <v>27.0</v>
      </c>
      <c r="Q51" s="1297">
        <v>17.0</v>
      </c>
      <c r="R51" s="1297">
        <v>5450.0</v>
      </c>
      <c r="S51" s="1297">
        <v>10.0</v>
      </c>
      <c r="T51" s="1297">
        <v>50.0</v>
      </c>
      <c r="U51" s="1297">
        <v>350.0</v>
      </c>
      <c r="V51" s="1297">
        <v>0.5</v>
      </c>
      <c r="W51" s="1297">
        <v>650.0</v>
      </c>
      <c r="X51" s="1297">
        <v>60.0</v>
      </c>
      <c r="Y51" s="1297">
        <v>4.1</v>
      </c>
      <c r="Z51" s="1297">
        <v>0.2</v>
      </c>
      <c r="AA51" s="1297">
        <v>0.25</v>
      </c>
      <c r="AB51" s="1297">
        <v>0.32</v>
      </c>
    </row>
    <row r="52">
      <c r="A52" s="1295" t="s">
        <v>1407</v>
      </c>
      <c r="B52" s="1296" t="s">
        <v>517</v>
      </c>
      <c r="C52" s="1297" t="s">
        <v>1408</v>
      </c>
      <c r="D52" s="1297" t="s">
        <v>1408</v>
      </c>
      <c r="E52" s="1297" t="s">
        <v>1408</v>
      </c>
      <c r="F52" s="1297">
        <v>50.1124876</v>
      </c>
      <c r="G52" s="1297">
        <v>-120.7884149</v>
      </c>
      <c r="H52" s="1298" t="str">
        <f>HYPERLINK("https://www.google.com/maps/search/?api=1&amp;query=50.1124876,-120.7884149", "View Map")</f>
        <v>View Map</v>
      </c>
      <c r="I52" s="1299" t="str">
        <f t="shared" si="2"/>
        <v>#VALUE!</v>
      </c>
      <c r="J52" s="1297">
        <f t="shared" ref="J52:L52" si="52">if(C52="No Match",F52,C52)</f>
        <v>50.1124876</v>
      </c>
      <c r="K52" s="1297">
        <f t="shared" si="52"/>
        <v>-120.7884149</v>
      </c>
      <c r="L52" s="1298" t="str">
        <f t="shared" si="52"/>
        <v>View Map</v>
      </c>
      <c r="M52" s="1297">
        <v>570.0</v>
      </c>
      <c r="N52" s="1297">
        <v>-24.0</v>
      </c>
      <c r="O52" s="1297">
        <v>-27.0</v>
      </c>
      <c r="P52" s="1297">
        <v>34.0</v>
      </c>
      <c r="Q52" s="1297">
        <v>20.0</v>
      </c>
      <c r="R52" s="1297">
        <v>3900.0</v>
      </c>
      <c r="S52" s="1297">
        <v>8.0</v>
      </c>
      <c r="T52" s="1297">
        <v>54.0</v>
      </c>
      <c r="U52" s="1297">
        <v>240.0</v>
      </c>
      <c r="V52" s="1297">
        <v>0.2</v>
      </c>
      <c r="W52" s="1297">
        <v>310.0</v>
      </c>
      <c r="X52" s="1297">
        <v>80.0</v>
      </c>
      <c r="Y52" s="1297">
        <v>1.8</v>
      </c>
      <c r="Z52" s="1297">
        <v>0.3</v>
      </c>
      <c r="AA52" s="1297">
        <v>0.33</v>
      </c>
      <c r="AB52" s="1297">
        <v>0.44</v>
      </c>
    </row>
    <row r="53">
      <c r="A53" s="1295" t="s">
        <v>1407</v>
      </c>
      <c r="B53" s="1296" t="s">
        <v>518</v>
      </c>
      <c r="C53" s="1297" t="s">
        <v>1408</v>
      </c>
      <c r="D53" s="1297" t="s">
        <v>1408</v>
      </c>
      <c r="E53" s="1297" t="s">
        <v>1408</v>
      </c>
      <c r="F53" s="1297">
        <v>49.1338339</v>
      </c>
      <c r="G53" s="1297">
        <v>-122.303804</v>
      </c>
      <c r="H53" s="1298" t="str">
        <f>HYPERLINK("https://www.google.com/maps/search/?api=1&amp;query=49.1338339,-122.3038040", "View Map")</f>
        <v>View Map</v>
      </c>
      <c r="I53" s="1299" t="str">
        <f t="shared" si="2"/>
        <v>#VALUE!</v>
      </c>
      <c r="J53" s="1297">
        <f t="shared" ref="J53:L53" si="53">if(C53="No Match",F53,C53)</f>
        <v>49.1338339</v>
      </c>
      <c r="K53" s="1297">
        <f t="shared" si="53"/>
        <v>-122.303804</v>
      </c>
      <c r="L53" s="1298" t="str">
        <f t="shared" si="53"/>
        <v>View Map</v>
      </c>
      <c r="M53" s="1297">
        <v>45.0</v>
      </c>
      <c r="N53" s="1297">
        <v>-9.0</v>
      </c>
      <c r="O53" s="1297">
        <v>-11.0</v>
      </c>
      <c r="P53" s="1297">
        <v>30.0</v>
      </c>
      <c r="Q53" s="1297">
        <v>20.0</v>
      </c>
      <c r="R53" s="1297">
        <v>2850.0</v>
      </c>
      <c r="S53" s="1297">
        <v>13.0</v>
      </c>
      <c r="T53" s="1297">
        <v>123.0</v>
      </c>
      <c r="U53" s="1297">
        <v>1650.0</v>
      </c>
      <c r="V53" s="1297">
        <v>1.7</v>
      </c>
      <c r="W53" s="1297">
        <v>1700.0</v>
      </c>
      <c r="X53" s="1297">
        <v>160.0</v>
      </c>
      <c r="Y53" s="1297">
        <v>2.4</v>
      </c>
      <c r="Z53" s="1297">
        <v>0.3</v>
      </c>
      <c r="AA53" s="1297">
        <v>0.32</v>
      </c>
      <c r="AB53" s="1297">
        <v>0.43</v>
      </c>
    </row>
    <row r="54">
      <c r="A54" s="1295" t="s">
        <v>1407</v>
      </c>
      <c r="B54" s="1296" t="s">
        <v>519</v>
      </c>
      <c r="C54" s="1297" t="s">
        <v>1408</v>
      </c>
      <c r="D54" s="1297" t="s">
        <v>1408</v>
      </c>
      <c r="E54" s="1297" t="s">
        <v>1408</v>
      </c>
      <c r="F54" s="1297">
        <v>49.0784097</v>
      </c>
      <c r="G54" s="1297">
        <v>-117.5928616</v>
      </c>
      <c r="H54" s="1298" t="str">
        <f>HYPERLINK("https://www.google.com/maps/search/?api=1&amp;query=49.0784097,-117.5928616", "View Map")</f>
        <v>View Map</v>
      </c>
      <c r="I54" s="1299" t="str">
        <f t="shared" si="2"/>
        <v>#VALUE!</v>
      </c>
      <c r="J54" s="1297">
        <f t="shared" ref="J54:L54" si="54">if(C54="No Match",F54,C54)</f>
        <v>49.0784097</v>
      </c>
      <c r="K54" s="1297">
        <f t="shared" si="54"/>
        <v>-117.5928616</v>
      </c>
      <c r="L54" s="1298" t="str">
        <f t="shared" si="54"/>
        <v>View Map</v>
      </c>
      <c r="M54" s="1297">
        <v>615.0</v>
      </c>
      <c r="N54" s="1297">
        <v>-16.0</v>
      </c>
      <c r="O54" s="1297">
        <v>-18.0</v>
      </c>
      <c r="P54" s="1297">
        <v>32.0</v>
      </c>
      <c r="Q54" s="1297">
        <v>20.0</v>
      </c>
      <c r="R54" s="1297">
        <v>3600.0</v>
      </c>
      <c r="S54" s="1297">
        <v>10.0</v>
      </c>
      <c r="T54" s="1297">
        <v>54.0</v>
      </c>
      <c r="U54" s="1297">
        <v>480.0</v>
      </c>
      <c r="V54" s="1297">
        <v>0.6</v>
      </c>
      <c r="W54" s="1297">
        <v>700.0</v>
      </c>
      <c r="X54" s="1297">
        <v>60.0</v>
      </c>
      <c r="Y54" s="1297">
        <v>4.1</v>
      </c>
      <c r="Z54" s="1297">
        <v>0.1</v>
      </c>
      <c r="AA54" s="1297">
        <v>0.26</v>
      </c>
      <c r="AB54" s="1297">
        <v>0.35</v>
      </c>
    </row>
    <row r="55">
      <c r="A55" s="1295" t="s">
        <v>1407</v>
      </c>
      <c r="B55" s="1296" t="s">
        <v>520</v>
      </c>
      <c r="C55" s="1297">
        <v>50.239167</v>
      </c>
      <c r="D55" s="1297">
        <v>-117.7975</v>
      </c>
      <c r="E55" s="1298" t="str">
        <f>HYPERLINK("https://www.google.com/maps/search/?api=1&amp;query=50.239167,-117.7975", "View Map")</f>
        <v>View Map</v>
      </c>
      <c r="F55" s="1297">
        <v>50.2396111</v>
      </c>
      <c r="G55" s="1297">
        <v>-117.7974031</v>
      </c>
      <c r="H55" s="1298" t="str">
        <f>HYPERLINK("https://www.google.com/maps/search/?api=1&amp;query=50.2396111,-117.7974031", "View Map")</f>
        <v>View Map</v>
      </c>
      <c r="I55" s="1299">
        <f t="shared" si="2"/>
        <v>49.86010526</v>
      </c>
      <c r="J55" s="1297">
        <f t="shared" ref="J55:L55" si="55">if(C55="No Match",F55,C55)</f>
        <v>50.239167</v>
      </c>
      <c r="K55" s="1297">
        <f t="shared" si="55"/>
        <v>-117.7975</v>
      </c>
      <c r="L55" s="1298" t="str">
        <f t="shared" si="55"/>
        <v>View Map</v>
      </c>
      <c r="M55" s="1297">
        <v>445.0</v>
      </c>
      <c r="N55" s="1297">
        <v>-20.0</v>
      </c>
      <c r="O55" s="1297">
        <v>-22.0</v>
      </c>
      <c r="P55" s="1297">
        <v>31.0</v>
      </c>
      <c r="Q55" s="1297">
        <v>20.0</v>
      </c>
      <c r="R55" s="1297">
        <v>3560.0</v>
      </c>
      <c r="S55" s="1297">
        <v>10.0</v>
      </c>
      <c r="T55" s="1297">
        <v>60.0</v>
      </c>
      <c r="U55" s="1297">
        <v>650.0</v>
      </c>
      <c r="V55" s="1297">
        <v>0.8</v>
      </c>
      <c r="W55" s="1297">
        <v>850.0</v>
      </c>
      <c r="X55" s="1297">
        <v>60.0</v>
      </c>
      <c r="Y55" s="1297">
        <v>4.4</v>
      </c>
      <c r="Z55" s="1297">
        <v>0.1</v>
      </c>
      <c r="AA55" s="1297">
        <v>0.25</v>
      </c>
      <c r="AB55" s="1297">
        <v>0.33</v>
      </c>
    </row>
    <row r="56">
      <c r="A56" s="1295" t="s">
        <v>1407</v>
      </c>
      <c r="B56" s="1296" t="s">
        <v>521</v>
      </c>
      <c r="C56" s="1297">
        <v>49.163889</v>
      </c>
      <c r="D56" s="1297">
        <v>-123.938056</v>
      </c>
      <c r="E56" s="1298" t="str">
        <f>HYPERLINK("https://www.google.com/maps/search/?api=1&amp;query=49.163889,-123.938056", "View Map")</f>
        <v>View Map</v>
      </c>
      <c r="F56" s="1297">
        <v>49.163877</v>
      </c>
      <c r="G56" s="1297">
        <v>-123.938122</v>
      </c>
      <c r="H56" s="1298" t="str">
        <f>HYPERLINK("https://www.google.com/maps/search/?api=1&amp;query=49.1638770,-123.9381220", "View Map")</f>
        <v>View Map</v>
      </c>
      <c r="I56" s="1299">
        <f t="shared" si="2"/>
        <v>4.980259042</v>
      </c>
      <c r="J56" s="1297">
        <f t="shared" ref="J56:L56" si="56">if(C56="No Match",F56,C56)</f>
        <v>49.163889</v>
      </c>
      <c r="K56" s="1297">
        <f t="shared" si="56"/>
        <v>-123.938056</v>
      </c>
      <c r="L56" s="1298" t="str">
        <f t="shared" si="56"/>
        <v>View Map</v>
      </c>
      <c r="M56" s="1297">
        <v>15.0</v>
      </c>
      <c r="N56" s="1297">
        <v>-6.0</v>
      </c>
      <c r="O56" s="1297">
        <v>-8.0</v>
      </c>
      <c r="P56" s="1297">
        <v>27.0</v>
      </c>
      <c r="Q56" s="1297">
        <v>19.0</v>
      </c>
      <c r="R56" s="1297">
        <v>2920.0</v>
      </c>
      <c r="S56" s="1297">
        <v>10.0</v>
      </c>
      <c r="T56" s="1297">
        <v>91.0</v>
      </c>
      <c r="U56" s="1297">
        <v>1000.0</v>
      </c>
      <c r="V56" s="1297">
        <v>1.1</v>
      </c>
      <c r="W56" s="1297">
        <v>1050.0</v>
      </c>
      <c r="X56" s="1297">
        <v>200.0</v>
      </c>
      <c r="Y56" s="1297">
        <v>2.1</v>
      </c>
      <c r="Z56" s="1297">
        <v>0.4</v>
      </c>
      <c r="AA56" s="1297">
        <v>0.38</v>
      </c>
      <c r="AB56" s="1297">
        <v>0.48</v>
      </c>
    </row>
    <row r="57">
      <c r="A57" s="1295" t="s">
        <v>1407</v>
      </c>
      <c r="B57" s="1296" t="s">
        <v>522</v>
      </c>
      <c r="C57" s="1297">
        <v>58.805555</v>
      </c>
      <c r="D57" s="1297">
        <v>-122.697222</v>
      </c>
      <c r="E57" s="1298" t="str">
        <f>HYPERLINK("https://www.google.com/maps/search/?api=1&amp;query=58.805555,-122.697222", "View Map")</f>
        <v>View Map</v>
      </c>
      <c r="F57" s="1297">
        <v>49.494891</v>
      </c>
      <c r="G57" s="1297">
        <v>-117.290039</v>
      </c>
      <c r="H57" s="1298" t="str">
        <f>HYPERLINK("https://www.google.com/maps/search/?api=1&amp;query=49.4948910,-117.2900390", "View Map")</f>
        <v>View Map</v>
      </c>
      <c r="I57" s="1300">
        <f t="shared" si="2"/>
        <v>1092673.065</v>
      </c>
      <c r="J57" s="1297">
        <f t="shared" ref="J57:L57" si="57">if(C57="No Match",F57,C57)</f>
        <v>58.805555</v>
      </c>
      <c r="K57" s="1297">
        <f t="shared" si="57"/>
        <v>-122.697222</v>
      </c>
      <c r="L57" s="1298" t="str">
        <f t="shared" si="57"/>
        <v>View Map</v>
      </c>
      <c r="M57" s="1297">
        <v>600.0</v>
      </c>
      <c r="N57" s="1297">
        <v>-18.0</v>
      </c>
      <c r="O57" s="1297">
        <v>-20.0</v>
      </c>
      <c r="P57" s="1297">
        <v>31.0</v>
      </c>
      <c r="Q57" s="1297">
        <v>20.0</v>
      </c>
      <c r="R57" s="1297">
        <v>3500.0</v>
      </c>
      <c r="S57" s="1297">
        <v>10.0</v>
      </c>
      <c r="T57" s="1297">
        <v>59.0</v>
      </c>
      <c r="U57" s="1297">
        <v>460.0</v>
      </c>
      <c r="V57" s="1297">
        <v>0.6</v>
      </c>
      <c r="W57" s="1297">
        <v>700.0</v>
      </c>
      <c r="X57" s="1297">
        <v>60.0</v>
      </c>
      <c r="Y57" s="1297">
        <v>4.2</v>
      </c>
      <c r="Z57" s="1297">
        <v>0.1</v>
      </c>
      <c r="AA57" s="1297">
        <v>0.25</v>
      </c>
      <c r="AB57" s="1297">
        <v>0.33</v>
      </c>
    </row>
    <row r="58">
      <c r="A58" s="1295" t="s">
        <v>1407</v>
      </c>
      <c r="B58" s="1296" t="s">
        <v>523</v>
      </c>
      <c r="C58" s="1297" t="s">
        <v>1408</v>
      </c>
      <c r="D58" s="1297" t="s">
        <v>1408</v>
      </c>
      <c r="E58" s="1297" t="s">
        <v>1408</v>
      </c>
      <c r="F58" s="1297">
        <v>52.350441</v>
      </c>
      <c r="G58" s="1297">
        <v>-127.689972</v>
      </c>
      <c r="H58" s="1298" t="str">
        <f>HYPERLINK("https://www.google.com/maps/search/?api=1&amp;query=52.3504410,-127.6899720", "View Map")</f>
        <v>View Map</v>
      </c>
      <c r="I58" s="1299" t="str">
        <f t="shared" si="2"/>
        <v>#VALUE!</v>
      </c>
      <c r="J58" s="1297">
        <f t="shared" ref="J58:L58" si="58">if(C58="No Match",F58,C58)</f>
        <v>52.350441</v>
      </c>
      <c r="K58" s="1297">
        <f t="shared" si="58"/>
        <v>-127.689972</v>
      </c>
      <c r="L58" s="1298" t="str">
        <f t="shared" si="58"/>
        <v>View Map</v>
      </c>
      <c r="M58" s="1297">
        <v>10.0</v>
      </c>
      <c r="N58" s="1297">
        <v>-10.0</v>
      </c>
      <c r="O58" s="1297">
        <v>-12.0</v>
      </c>
      <c r="P58" s="1297">
        <v>23.0</v>
      </c>
      <c r="Q58" s="1297">
        <v>17.0</v>
      </c>
      <c r="R58" s="1297">
        <v>3400.0</v>
      </c>
      <c r="S58" s="1297">
        <v>13.0</v>
      </c>
      <c r="T58" s="1297">
        <v>260.0</v>
      </c>
      <c r="U58" s="1297">
        <v>4150.0</v>
      </c>
      <c r="V58" s="1297">
        <v>4.2</v>
      </c>
      <c r="W58" s="1297">
        <v>4300.0</v>
      </c>
      <c r="X58" s="1297">
        <v>350.0</v>
      </c>
      <c r="Y58" s="1297">
        <v>3.9</v>
      </c>
      <c r="Z58" s="1297">
        <v>0.8</v>
      </c>
      <c r="AA58" s="1297">
        <v>0.44</v>
      </c>
      <c r="AB58" s="1297">
        <v>0.59</v>
      </c>
    </row>
    <row r="59">
      <c r="A59" s="1295" t="s">
        <v>1407</v>
      </c>
      <c r="B59" s="1296" t="s">
        <v>524</v>
      </c>
      <c r="C59" s="1297">
        <v>49.0325</v>
      </c>
      <c r="D59" s="1297">
        <v>-119.468333</v>
      </c>
      <c r="E59" s="1298" t="str">
        <f>HYPERLINK("https://www.google.com/maps/search/?api=1&amp;query=49.0325,-119.468333", "View Map")</f>
        <v>View Map</v>
      </c>
      <c r="F59" s="1297">
        <v>49.033333</v>
      </c>
      <c r="G59" s="1297">
        <v>-119.466667</v>
      </c>
      <c r="H59" s="1298" t="str">
        <f>HYPERLINK("https://www.google.com/maps/search/?api=1&amp;query=49.0333330,-119.4666670", "View Map")</f>
        <v>View Map</v>
      </c>
      <c r="I59" s="1299">
        <f t="shared" si="2"/>
        <v>152.744227</v>
      </c>
      <c r="J59" s="1297">
        <f t="shared" ref="J59:L59" si="59">if(C59="No Match",F59,C59)</f>
        <v>49.0325</v>
      </c>
      <c r="K59" s="1297">
        <f t="shared" si="59"/>
        <v>-119.468333</v>
      </c>
      <c r="L59" s="1298" t="str">
        <f t="shared" si="59"/>
        <v>View Map</v>
      </c>
      <c r="M59" s="1297">
        <v>285.0</v>
      </c>
      <c r="N59" s="1297">
        <v>-14.0</v>
      </c>
      <c r="O59" s="1297">
        <v>-17.0</v>
      </c>
      <c r="P59" s="1297">
        <v>35.0</v>
      </c>
      <c r="Q59" s="1297">
        <v>21.0</v>
      </c>
      <c r="R59" s="1297">
        <v>3100.0</v>
      </c>
      <c r="S59" s="1297">
        <v>10.0</v>
      </c>
      <c r="T59" s="1297">
        <v>48.0</v>
      </c>
      <c r="U59" s="1297">
        <v>275.0</v>
      </c>
      <c r="V59" s="1297">
        <v>0.3</v>
      </c>
      <c r="W59" s="1297">
        <v>310.0</v>
      </c>
      <c r="X59" s="1297">
        <v>60.0</v>
      </c>
      <c r="Y59" s="1297">
        <v>1.1</v>
      </c>
      <c r="Z59" s="1297">
        <v>0.1</v>
      </c>
      <c r="AA59" s="1297">
        <v>0.3</v>
      </c>
      <c r="AB59" s="1297">
        <v>0.4</v>
      </c>
    </row>
    <row r="60">
      <c r="A60" s="1295" t="s">
        <v>1407</v>
      </c>
      <c r="B60" s="1296" t="s">
        <v>525</v>
      </c>
      <c r="C60" s="1297">
        <v>49.318056</v>
      </c>
      <c r="D60" s="1297">
        <v>-124.311389</v>
      </c>
      <c r="E60" s="1298" t="str">
        <f>HYPERLINK("https://www.google.com/maps/search/?api=1&amp;query=49.318056,-124.311389", "View Map")</f>
        <v>View Map</v>
      </c>
      <c r="F60" s="1297">
        <v>49.3179514</v>
      </c>
      <c r="G60" s="1297">
        <v>-124.311739</v>
      </c>
      <c r="H60" s="1298" t="str">
        <f>HYPERLINK("https://www.google.com/maps/search/?api=1&amp;query=49.3179514,-124.3117390", "View Map")</f>
        <v>View Map</v>
      </c>
      <c r="I60" s="1299">
        <f t="shared" si="2"/>
        <v>27.90855568</v>
      </c>
      <c r="J60" s="1297">
        <f t="shared" ref="J60:L60" si="60">if(C60="No Match",F60,C60)</f>
        <v>49.318056</v>
      </c>
      <c r="K60" s="1297">
        <f t="shared" si="60"/>
        <v>-124.311389</v>
      </c>
      <c r="L60" s="1298" t="str">
        <f t="shared" si="60"/>
        <v>View Map</v>
      </c>
      <c r="M60" s="1297">
        <v>40.0</v>
      </c>
      <c r="N60" s="1297">
        <v>-6.0</v>
      </c>
      <c r="O60" s="1297">
        <v>-8.0</v>
      </c>
      <c r="P60" s="1297">
        <v>26.0</v>
      </c>
      <c r="Q60" s="1297">
        <v>19.0</v>
      </c>
      <c r="R60" s="1297">
        <v>2990.0</v>
      </c>
      <c r="S60" s="1297">
        <v>10.0</v>
      </c>
      <c r="T60" s="1297">
        <v>91.0</v>
      </c>
      <c r="U60" s="1297">
        <v>1200.0</v>
      </c>
      <c r="V60" s="1297">
        <v>1.3</v>
      </c>
      <c r="W60" s="1297">
        <v>1250.0</v>
      </c>
      <c r="X60" s="1297">
        <v>200.0</v>
      </c>
      <c r="Y60" s="1297">
        <v>2.0</v>
      </c>
      <c r="Z60" s="1297">
        <v>0.4</v>
      </c>
      <c r="AA60" s="1297">
        <v>0.4</v>
      </c>
      <c r="AB60" s="1297">
        <v>0.48</v>
      </c>
    </row>
    <row r="61">
      <c r="A61" s="1295" t="s">
        <v>1407</v>
      </c>
      <c r="B61" s="1296" t="s">
        <v>526</v>
      </c>
      <c r="C61" s="1297">
        <v>49.500833</v>
      </c>
      <c r="D61" s="1297">
        <v>-119.593889</v>
      </c>
      <c r="E61" s="1298" t="str">
        <f>HYPERLINK("https://www.google.com/maps/search/?api=1&amp;query=49.500833,-119.593889", "View Map")</f>
        <v>View Map</v>
      </c>
      <c r="F61" s="1297">
        <v>49.5003268</v>
      </c>
      <c r="G61" s="1297">
        <v>-119.593249</v>
      </c>
      <c r="H61" s="1298" t="str">
        <f>HYPERLINK("https://www.google.com/maps/search/?api=1&amp;query=49.5003268,-119.5932490", "View Map")</f>
        <v>View Map</v>
      </c>
      <c r="I61" s="1299">
        <f t="shared" si="2"/>
        <v>72.83022501</v>
      </c>
      <c r="J61" s="1297">
        <f t="shared" ref="J61:L61" si="61">if(C61="No Match",F61,C61)</f>
        <v>49.500833</v>
      </c>
      <c r="K61" s="1297">
        <f t="shared" si="61"/>
        <v>-119.593889</v>
      </c>
      <c r="L61" s="1298" t="str">
        <f t="shared" si="61"/>
        <v>View Map</v>
      </c>
      <c r="M61" s="1297">
        <v>350.0</v>
      </c>
      <c r="N61" s="1297">
        <v>-15.0</v>
      </c>
      <c r="O61" s="1297">
        <v>-17.0</v>
      </c>
      <c r="P61" s="1297">
        <v>33.0</v>
      </c>
      <c r="Q61" s="1297">
        <v>20.0</v>
      </c>
      <c r="R61" s="1297">
        <v>3350.0</v>
      </c>
      <c r="S61" s="1297">
        <v>10.0</v>
      </c>
      <c r="T61" s="1297">
        <v>48.0</v>
      </c>
      <c r="U61" s="1297">
        <v>275.0</v>
      </c>
      <c r="V61" s="1297">
        <v>0.3</v>
      </c>
      <c r="W61" s="1297">
        <v>300.0</v>
      </c>
      <c r="X61" s="1297">
        <v>60.0</v>
      </c>
      <c r="Y61" s="1297">
        <v>1.3</v>
      </c>
      <c r="Z61" s="1297">
        <v>0.1</v>
      </c>
      <c r="AA61" s="1297">
        <v>0.3</v>
      </c>
      <c r="AB61" s="1297">
        <v>0.4</v>
      </c>
    </row>
    <row r="62">
      <c r="A62" s="1295" t="s">
        <v>1407</v>
      </c>
      <c r="B62" s="1296" t="s">
        <v>527</v>
      </c>
      <c r="C62" s="1297">
        <v>49.234444</v>
      </c>
      <c r="D62" s="1297">
        <v>-124.805833</v>
      </c>
      <c r="E62" s="1298" t="str">
        <f>HYPERLINK("https://www.google.com/maps/search/?api=1&amp;query=49.234444,-124.805833", "View Map")</f>
        <v>View Map</v>
      </c>
      <c r="F62" s="1297">
        <v>49.2343668</v>
      </c>
      <c r="G62" s="1297">
        <v>-124.8056517</v>
      </c>
      <c r="H62" s="1298" t="str">
        <f>HYPERLINK("https://www.google.com/maps/search/?api=1&amp;query=49.2343668,-124.8056517", "View Map")</f>
        <v>View Map</v>
      </c>
      <c r="I62" s="1299">
        <f t="shared" si="2"/>
        <v>15.71516151</v>
      </c>
      <c r="J62" s="1297">
        <f t="shared" ref="J62:L62" si="62">if(C62="No Match",F62,C62)</f>
        <v>49.234444</v>
      </c>
      <c r="K62" s="1297">
        <f t="shared" si="62"/>
        <v>-124.805833</v>
      </c>
      <c r="L62" s="1298" t="str">
        <f t="shared" si="62"/>
        <v>View Map</v>
      </c>
      <c r="M62" s="1297">
        <v>15.0</v>
      </c>
      <c r="N62" s="1297">
        <v>-5.0</v>
      </c>
      <c r="O62" s="1297">
        <v>-8.0</v>
      </c>
      <c r="P62" s="1297">
        <v>31.0</v>
      </c>
      <c r="Q62" s="1297">
        <v>19.0</v>
      </c>
      <c r="R62" s="1297">
        <v>3100.0</v>
      </c>
      <c r="S62" s="1297">
        <v>10.0</v>
      </c>
      <c r="T62" s="1297">
        <v>161.0</v>
      </c>
      <c r="U62" s="1297">
        <v>1900.0</v>
      </c>
      <c r="V62" s="1297">
        <v>2.0</v>
      </c>
      <c r="W62" s="1297">
        <v>2000.0</v>
      </c>
      <c r="X62" s="1297">
        <v>240.0</v>
      </c>
      <c r="Y62" s="1297">
        <v>2.6</v>
      </c>
      <c r="Z62" s="1297">
        <v>0.4</v>
      </c>
      <c r="AA62" s="1297">
        <v>0.24</v>
      </c>
      <c r="AB62" s="1297">
        <v>0.32</v>
      </c>
    </row>
    <row r="63">
      <c r="A63" s="1295" t="s">
        <v>1407</v>
      </c>
      <c r="B63" s="1296" t="s">
        <v>528</v>
      </c>
      <c r="C63" s="1297">
        <v>50.426667</v>
      </c>
      <c r="D63" s="1297">
        <v>-127.488056</v>
      </c>
      <c r="E63" s="1298" t="str">
        <f>HYPERLINK("https://www.google.com/maps/search/?api=1&amp;query=50.426667,-127.488056", "View Map")</f>
        <v>View Map</v>
      </c>
      <c r="F63" s="1297">
        <v>50.426893</v>
      </c>
      <c r="G63" s="1297">
        <v>-127.488098</v>
      </c>
      <c r="H63" s="1298" t="str">
        <f>HYPERLINK("https://www.google.com/maps/search/?api=1&amp;query=50.4268930,-127.4880980", "View Map")</f>
        <v>View Map</v>
      </c>
      <c r="I63" s="1299">
        <f t="shared" si="2"/>
        <v>25.30555527</v>
      </c>
      <c r="J63" s="1297">
        <f t="shared" ref="J63:L63" si="63">if(C63="No Match",F63,C63)</f>
        <v>50.426667</v>
      </c>
      <c r="K63" s="1297">
        <f t="shared" si="63"/>
        <v>-127.488056</v>
      </c>
      <c r="L63" s="1298" t="str">
        <f t="shared" si="63"/>
        <v>View Map</v>
      </c>
      <c r="M63" s="1297">
        <v>25.0</v>
      </c>
      <c r="N63" s="1297">
        <v>-3.0</v>
      </c>
      <c r="O63" s="1297">
        <v>-6.0</v>
      </c>
      <c r="P63" s="1297">
        <v>26.0</v>
      </c>
      <c r="Q63" s="1297">
        <v>17.0</v>
      </c>
      <c r="R63" s="1297">
        <v>3010.0</v>
      </c>
      <c r="S63" s="1297">
        <v>13.0</v>
      </c>
      <c r="T63" s="1297">
        <v>200.0</v>
      </c>
      <c r="U63" s="1297">
        <v>3300.0</v>
      </c>
      <c r="V63" s="1297">
        <v>3.4</v>
      </c>
      <c r="W63" s="1297">
        <v>3340.0</v>
      </c>
      <c r="X63" s="1297">
        <v>220.0</v>
      </c>
      <c r="Y63" s="1297">
        <v>1.1</v>
      </c>
      <c r="Z63" s="1297">
        <v>0.4</v>
      </c>
      <c r="AA63" s="1297">
        <v>0.24</v>
      </c>
      <c r="AB63" s="1297">
        <v>0.32</v>
      </c>
    </row>
    <row r="64">
      <c r="A64" s="1295" t="s">
        <v>1407</v>
      </c>
      <c r="B64" s="1296" t="s">
        <v>529</v>
      </c>
      <c r="C64" s="1297">
        <v>50.724444</v>
      </c>
      <c r="D64" s="1297">
        <v>-127.498056</v>
      </c>
      <c r="E64" s="1298" t="str">
        <f>HYPERLINK("https://www.google.com/maps/search/?api=1&amp;query=50.724444,-127.498056", "View Map")</f>
        <v>View Map</v>
      </c>
      <c r="F64" s="1297">
        <v>50.7244402</v>
      </c>
      <c r="G64" s="1297">
        <v>-127.4976081</v>
      </c>
      <c r="H64" s="1298" t="str">
        <f>HYPERLINK("https://www.google.com/maps/search/?api=1&amp;query=50.7244402,-127.4976081", "View Map")</f>
        <v>View Map</v>
      </c>
      <c r="I64" s="1299">
        <f t="shared" si="2"/>
        <v>31.53138404</v>
      </c>
      <c r="J64" s="1297">
        <f t="shared" ref="J64:L64" si="64">if(C64="No Match",F64,C64)</f>
        <v>50.724444</v>
      </c>
      <c r="K64" s="1297">
        <f t="shared" si="64"/>
        <v>-127.498056</v>
      </c>
      <c r="L64" s="1298" t="str">
        <f t="shared" si="64"/>
        <v>View Map</v>
      </c>
      <c r="M64" s="1297">
        <v>5.0</v>
      </c>
      <c r="N64" s="1297">
        <v>-5.0</v>
      </c>
      <c r="O64" s="1297">
        <v>-7.0</v>
      </c>
      <c r="P64" s="1297">
        <v>20.0</v>
      </c>
      <c r="Q64" s="1297">
        <v>16.0</v>
      </c>
      <c r="R64" s="1297">
        <v>3440.0</v>
      </c>
      <c r="S64" s="1297">
        <v>13.0</v>
      </c>
      <c r="T64" s="1297">
        <v>150.0</v>
      </c>
      <c r="U64" s="1297">
        <v>1775.0</v>
      </c>
      <c r="V64" s="1297">
        <v>1.9</v>
      </c>
      <c r="W64" s="1297">
        <v>1850.0</v>
      </c>
      <c r="X64" s="1297">
        <v>220.0</v>
      </c>
      <c r="Y64" s="1297">
        <v>0.9</v>
      </c>
      <c r="Z64" s="1297">
        <v>0.4</v>
      </c>
      <c r="AA64" s="1297">
        <v>0.36</v>
      </c>
      <c r="AB64" s="1297">
        <v>0.48</v>
      </c>
    </row>
    <row r="65">
      <c r="A65" s="1295" t="s">
        <v>1407</v>
      </c>
      <c r="B65" s="1296" t="s">
        <v>530</v>
      </c>
      <c r="C65" s="1297">
        <v>50.589444</v>
      </c>
      <c r="D65" s="1297">
        <v>-127.083611</v>
      </c>
      <c r="E65" s="1298" t="str">
        <f>HYPERLINK("https://www.google.com/maps/search/?api=1&amp;query=50.589444,-127.083611", "View Map")</f>
        <v>View Map</v>
      </c>
      <c r="F65" s="1297">
        <v>50.5893452</v>
      </c>
      <c r="G65" s="1297">
        <v>-127.0839027</v>
      </c>
      <c r="H65" s="1298" t="str">
        <f>HYPERLINK("https://www.google.com/maps/search/?api=1&amp;query=50.5893452,-127.0839027", "View Map")</f>
        <v>View Map</v>
      </c>
      <c r="I65" s="1299">
        <f t="shared" si="2"/>
        <v>23.33941389</v>
      </c>
      <c r="J65" s="1297">
        <f t="shared" ref="J65:L65" si="65">if(C65="No Match",F65,C65)</f>
        <v>50.589444</v>
      </c>
      <c r="K65" s="1297">
        <f t="shared" si="65"/>
        <v>-127.083611</v>
      </c>
      <c r="L65" s="1298" t="str">
        <f t="shared" si="65"/>
        <v>View Map</v>
      </c>
      <c r="M65" s="1297">
        <v>5.0</v>
      </c>
      <c r="N65" s="1297">
        <v>-5.0</v>
      </c>
      <c r="O65" s="1297">
        <v>-7.0</v>
      </c>
      <c r="P65" s="1297">
        <v>22.0</v>
      </c>
      <c r="Q65" s="1297">
        <v>17.0</v>
      </c>
      <c r="R65" s="1297">
        <v>3410.0</v>
      </c>
      <c r="S65" s="1297">
        <v>13.0</v>
      </c>
      <c r="T65" s="1297">
        <v>128.0</v>
      </c>
      <c r="U65" s="1297">
        <v>1750.0</v>
      </c>
      <c r="V65" s="1297">
        <v>1.9</v>
      </c>
      <c r="W65" s="1297">
        <v>1850.0</v>
      </c>
      <c r="X65" s="1297">
        <v>260.0</v>
      </c>
      <c r="Y65" s="1297">
        <v>1.1</v>
      </c>
      <c r="Z65" s="1297">
        <v>0.4</v>
      </c>
      <c r="AA65" s="1297">
        <v>0.36</v>
      </c>
      <c r="AB65" s="1297">
        <v>0.48</v>
      </c>
    </row>
    <row r="66">
      <c r="A66" s="1295" t="s">
        <v>1407</v>
      </c>
      <c r="B66" s="1296" t="s">
        <v>531</v>
      </c>
      <c r="C66" s="1297" t="s">
        <v>1408</v>
      </c>
      <c r="D66" s="1297" t="s">
        <v>1408</v>
      </c>
      <c r="E66" s="1297" t="s">
        <v>1408</v>
      </c>
      <c r="F66" s="1297">
        <v>48.5542109</v>
      </c>
      <c r="G66" s="1297">
        <v>-124.4031008</v>
      </c>
      <c r="H66" s="1298" t="str">
        <f>HYPERLINK("https://www.google.com/maps/search/?api=1&amp;query=48.5542109,-124.4031008", "View Map")</f>
        <v>View Map</v>
      </c>
      <c r="I66" s="1299" t="str">
        <f t="shared" si="2"/>
        <v>#VALUE!</v>
      </c>
      <c r="J66" s="1297">
        <f t="shared" ref="J66:L66" si="66">if(C66="No Match",F66,C66)</f>
        <v>48.5542109</v>
      </c>
      <c r="K66" s="1297">
        <f t="shared" si="66"/>
        <v>-124.4031008</v>
      </c>
      <c r="L66" s="1298" t="str">
        <f t="shared" si="66"/>
        <v>View Map</v>
      </c>
      <c r="M66" s="1297">
        <v>20.0</v>
      </c>
      <c r="N66" s="1297">
        <v>-3.0</v>
      </c>
      <c r="O66" s="1297">
        <v>-5.0</v>
      </c>
      <c r="P66" s="1297">
        <v>24.0</v>
      </c>
      <c r="Q66" s="1297">
        <v>17.0</v>
      </c>
      <c r="R66" s="1297">
        <v>2900.0</v>
      </c>
      <c r="S66" s="1297">
        <v>13.0</v>
      </c>
      <c r="T66" s="1297">
        <v>200.0</v>
      </c>
      <c r="U66" s="1297">
        <v>3600.0</v>
      </c>
      <c r="V66" s="1297">
        <v>3.6</v>
      </c>
      <c r="W66" s="1297">
        <v>3675.0</v>
      </c>
      <c r="X66" s="1297">
        <v>270.0</v>
      </c>
      <c r="Y66" s="1297">
        <v>1.1</v>
      </c>
      <c r="Z66" s="1297">
        <v>0.4</v>
      </c>
      <c r="AA66" s="1297">
        <v>0.42</v>
      </c>
      <c r="AB66" s="1297">
        <v>0.52</v>
      </c>
    </row>
    <row r="67">
      <c r="A67" s="1295" t="s">
        <v>1407</v>
      </c>
      <c r="B67" s="1296" t="s">
        <v>532</v>
      </c>
      <c r="C67" s="1297">
        <v>49.835556</v>
      </c>
      <c r="D67" s="1297">
        <v>-124.524444</v>
      </c>
      <c r="E67" s="1298" t="str">
        <f>HYPERLINK("https://www.google.com/maps/search/?api=1&amp;query=49.835556,-124.524444", "View Map")</f>
        <v>View Map</v>
      </c>
      <c r="F67" s="1297">
        <v>49.835676</v>
      </c>
      <c r="G67" s="1297">
        <v>-124.524412</v>
      </c>
      <c r="H67" s="1298" t="str">
        <f>HYPERLINK("https://www.google.com/maps/search/?api=1&amp;query=49.8356760,-124.5244120", "View Map")</f>
        <v>View Map</v>
      </c>
      <c r="I67" s="1299">
        <f t="shared" si="2"/>
        <v>13.53885195</v>
      </c>
      <c r="J67" s="1297">
        <f t="shared" ref="J67:L67" si="67">if(C67="No Match",F67,C67)</f>
        <v>49.835556</v>
      </c>
      <c r="K67" s="1297">
        <f t="shared" si="67"/>
        <v>-124.524444</v>
      </c>
      <c r="L67" s="1298" t="str">
        <f t="shared" si="67"/>
        <v>View Map</v>
      </c>
      <c r="M67" s="1297">
        <v>10.0</v>
      </c>
      <c r="N67" s="1297">
        <v>-7.0</v>
      </c>
      <c r="O67" s="1297">
        <v>-9.0</v>
      </c>
      <c r="P67" s="1297">
        <v>26.0</v>
      </c>
      <c r="Q67" s="1297">
        <v>18.0</v>
      </c>
      <c r="R67" s="1297">
        <v>3100.0</v>
      </c>
      <c r="S67" s="1297">
        <v>10.0</v>
      </c>
      <c r="T67" s="1297">
        <v>80.0</v>
      </c>
      <c r="U67" s="1297">
        <v>1150.0</v>
      </c>
      <c r="V67" s="1297">
        <v>1.3</v>
      </c>
      <c r="W67" s="1297">
        <v>1200.0</v>
      </c>
      <c r="X67" s="1297">
        <v>220.0</v>
      </c>
      <c r="Y67" s="1297">
        <v>1.7</v>
      </c>
      <c r="Z67" s="1297">
        <v>0.4</v>
      </c>
      <c r="AA67" s="1297">
        <v>0.39</v>
      </c>
      <c r="AB67" s="1297">
        <v>0.48</v>
      </c>
    </row>
    <row r="68">
      <c r="A68" s="1295" t="s">
        <v>1407</v>
      </c>
      <c r="B68" s="1296" t="s">
        <v>533</v>
      </c>
      <c r="C68" s="1297">
        <v>53.913056</v>
      </c>
      <c r="D68" s="1297">
        <v>-122.745278</v>
      </c>
      <c r="E68" s="1298" t="str">
        <f>HYPERLINK("https://www.google.com/maps/search/?api=1&amp;query=53.913056,-122.745278", "View Map")</f>
        <v>View Map</v>
      </c>
      <c r="F68" s="1297">
        <v>53.9128645</v>
      </c>
      <c r="G68" s="1297">
        <v>-122.7453699</v>
      </c>
      <c r="H68" s="1298" t="str">
        <f>HYPERLINK("https://www.google.com/maps/search/?api=1&amp;query=53.9128645,-122.7453699", "View Map")</f>
        <v>View Map</v>
      </c>
      <c r="I68" s="1299">
        <f t="shared" si="2"/>
        <v>22.12807188</v>
      </c>
      <c r="J68" s="1297">
        <f t="shared" ref="J68:L68" si="68">if(C68="No Match",F68,C68)</f>
        <v>53.913056</v>
      </c>
      <c r="K68" s="1297">
        <f t="shared" si="68"/>
        <v>-122.745278</v>
      </c>
      <c r="L68" s="1298" t="str">
        <f t="shared" si="68"/>
        <v>View Map</v>
      </c>
      <c r="M68" s="1297">
        <v>580.0</v>
      </c>
      <c r="N68" s="1297">
        <v>-32.0</v>
      </c>
      <c r="O68" s="1297">
        <v>-36.0</v>
      </c>
      <c r="P68" s="1297">
        <v>28.0</v>
      </c>
      <c r="Q68" s="1297">
        <v>18.0</v>
      </c>
      <c r="R68" s="1297">
        <v>4720.0</v>
      </c>
      <c r="S68" s="1297">
        <v>15.0</v>
      </c>
      <c r="T68" s="1297">
        <v>54.0</v>
      </c>
      <c r="U68" s="1297">
        <v>425.0</v>
      </c>
      <c r="V68" s="1297">
        <v>0.6</v>
      </c>
      <c r="W68" s="1297">
        <v>600.0</v>
      </c>
      <c r="X68" s="1297">
        <v>80.0</v>
      </c>
      <c r="Y68" s="1297">
        <v>3.4</v>
      </c>
      <c r="Z68" s="1297">
        <v>0.2</v>
      </c>
      <c r="AA68" s="1297">
        <v>0.28</v>
      </c>
      <c r="AB68" s="1297">
        <v>0.37</v>
      </c>
    </row>
    <row r="69">
      <c r="A69" s="1295" t="s">
        <v>1407</v>
      </c>
      <c r="B69" s="1296" t="s">
        <v>534</v>
      </c>
      <c r="C69" s="1297">
        <v>54.312778</v>
      </c>
      <c r="D69" s="1297">
        <v>-130.325278</v>
      </c>
      <c r="E69" s="1298" t="str">
        <f>HYPERLINK("https://www.google.com/maps/search/?api=1&amp;query=54.312778,-130.325278", "View Map")</f>
        <v>View Map</v>
      </c>
      <c r="F69" s="1297">
        <v>54.3126572</v>
      </c>
      <c r="G69" s="1297">
        <v>-130.32549</v>
      </c>
      <c r="H69" s="1298" t="str">
        <f>HYPERLINK("https://www.google.com/maps/search/?api=1&amp;query=54.3126572,-130.3254900", "View Map")</f>
        <v>View Map</v>
      </c>
      <c r="I69" s="1299">
        <f t="shared" si="2"/>
        <v>19.22340158</v>
      </c>
      <c r="J69" s="1297">
        <f t="shared" ref="J69:L69" si="69">if(C69="No Match",F69,C69)</f>
        <v>54.312778</v>
      </c>
      <c r="K69" s="1297">
        <f t="shared" si="69"/>
        <v>-130.325278</v>
      </c>
      <c r="L69" s="1298" t="str">
        <f t="shared" si="69"/>
        <v>View Map</v>
      </c>
      <c r="M69" s="1297">
        <v>20.0</v>
      </c>
      <c r="N69" s="1297">
        <v>-13.0</v>
      </c>
      <c r="O69" s="1297">
        <v>-15.0</v>
      </c>
      <c r="P69" s="1297">
        <v>19.0</v>
      </c>
      <c r="Q69" s="1297">
        <v>15.0</v>
      </c>
      <c r="R69" s="1297">
        <v>3900.0</v>
      </c>
      <c r="S69" s="1297">
        <v>13.0</v>
      </c>
      <c r="T69" s="1297">
        <v>160.0</v>
      </c>
      <c r="U69" s="1297">
        <v>2750.0</v>
      </c>
      <c r="V69" s="1297">
        <v>2.8</v>
      </c>
      <c r="W69" s="1297">
        <v>2900.0</v>
      </c>
      <c r="X69" s="1297">
        <v>240.0</v>
      </c>
      <c r="Y69" s="1297">
        <v>1.9</v>
      </c>
      <c r="Z69" s="1297">
        <v>0.4</v>
      </c>
      <c r="AA69" s="1297">
        <v>0.43</v>
      </c>
      <c r="AB69" s="1297">
        <v>0.54</v>
      </c>
    </row>
    <row r="70">
      <c r="A70" s="1295" t="s">
        <v>1407</v>
      </c>
      <c r="B70" s="1296" t="s">
        <v>535</v>
      </c>
      <c r="C70" s="1297">
        <v>49.460278</v>
      </c>
      <c r="D70" s="1297">
        <v>-120.507778</v>
      </c>
      <c r="E70" s="1298" t="str">
        <f>HYPERLINK("https://www.google.com/maps/search/?api=1&amp;query=49.460278,-120.507778", "View Map")</f>
        <v>View Map</v>
      </c>
      <c r="F70" s="1297">
        <v>49.460459</v>
      </c>
      <c r="G70" s="1297">
        <v>-120.507973</v>
      </c>
      <c r="H70" s="1298" t="str">
        <f>HYPERLINK("https://www.google.com/maps/search/?api=1&amp;query=49.4604590,-120.5079730", "View Map")</f>
        <v>View Map</v>
      </c>
      <c r="I70" s="1299">
        <f t="shared" si="2"/>
        <v>24.57009147</v>
      </c>
      <c r="J70" s="1297">
        <f t="shared" ref="J70:L70" si="70">if(C70="No Match",F70,C70)</f>
        <v>49.460278</v>
      </c>
      <c r="K70" s="1297">
        <f t="shared" si="70"/>
        <v>-120.507778</v>
      </c>
      <c r="L70" s="1298" t="str">
        <f t="shared" si="70"/>
        <v>View Map</v>
      </c>
      <c r="M70" s="1297">
        <v>655.0</v>
      </c>
      <c r="N70" s="1297">
        <v>-24.0</v>
      </c>
      <c r="O70" s="1297">
        <v>-29.0</v>
      </c>
      <c r="P70" s="1297">
        <v>33.0</v>
      </c>
      <c r="Q70" s="1297">
        <v>19.0</v>
      </c>
      <c r="R70" s="1297">
        <v>4250.0</v>
      </c>
      <c r="S70" s="1297">
        <v>10.0</v>
      </c>
      <c r="T70" s="1297">
        <v>43.0</v>
      </c>
      <c r="U70" s="1297">
        <v>235.0</v>
      </c>
      <c r="V70" s="1297">
        <v>0.4</v>
      </c>
      <c r="W70" s="1297">
        <v>350.0</v>
      </c>
      <c r="X70" s="1297">
        <v>80.0</v>
      </c>
      <c r="Y70" s="1297">
        <v>2.9</v>
      </c>
      <c r="Z70" s="1297">
        <v>0.6</v>
      </c>
      <c r="AA70" s="1297">
        <v>0.27</v>
      </c>
      <c r="AB70" s="1297">
        <v>0.36</v>
      </c>
    </row>
    <row r="71">
      <c r="A71" s="1295" t="s">
        <v>1407</v>
      </c>
      <c r="B71" s="1296" t="s">
        <v>536</v>
      </c>
      <c r="C71" s="1297" t="s">
        <v>1408</v>
      </c>
      <c r="D71" s="1297" t="s">
        <v>1408</v>
      </c>
      <c r="E71" s="1297" t="s">
        <v>1408</v>
      </c>
      <c r="F71" s="1297">
        <v>49.3479861</v>
      </c>
      <c r="G71" s="1297">
        <v>-124.4439409</v>
      </c>
      <c r="H71" s="1298" t="str">
        <f>HYPERLINK("https://www.google.com/maps/search/?api=1&amp;query=49.3479861,-124.4439409", "View Map")</f>
        <v>View Map</v>
      </c>
      <c r="I71" s="1299" t="str">
        <f t="shared" si="2"/>
        <v>#VALUE!</v>
      </c>
      <c r="J71" s="1297">
        <f t="shared" ref="J71:L71" si="71">if(C71="No Match",F71,C71)</f>
        <v>49.3479861</v>
      </c>
      <c r="K71" s="1297">
        <f t="shared" si="71"/>
        <v>-124.4439409</v>
      </c>
      <c r="L71" s="1298" t="str">
        <f t="shared" si="71"/>
        <v>View Map</v>
      </c>
      <c r="M71" s="1297">
        <v>10.0</v>
      </c>
      <c r="N71" s="1297">
        <v>-7.0</v>
      </c>
      <c r="O71" s="1297">
        <v>-9.0</v>
      </c>
      <c r="P71" s="1297">
        <v>27.0</v>
      </c>
      <c r="Q71" s="1297">
        <v>19.0</v>
      </c>
      <c r="R71" s="1297">
        <v>2990.0</v>
      </c>
      <c r="S71" s="1297">
        <v>10.0</v>
      </c>
      <c r="T71" s="1297">
        <v>96.0</v>
      </c>
      <c r="U71" s="1297">
        <v>1200.0</v>
      </c>
      <c r="V71" s="1297">
        <v>1.3</v>
      </c>
      <c r="W71" s="1297">
        <v>1250.0</v>
      </c>
      <c r="X71" s="1297">
        <v>200.0</v>
      </c>
      <c r="Y71" s="1297">
        <v>2.0</v>
      </c>
      <c r="Z71" s="1297">
        <v>0.4</v>
      </c>
      <c r="AA71" s="1297">
        <v>0.41</v>
      </c>
      <c r="AB71" s="1297">
        <v>0.48</v>
      </c>
    </row>
    <row r="72">
      <c r="A72" s="1295" t="s">
        <v>1407</v>
      </c>
      <c r="B72" s="1296" t="s">
        <v>552</v>
      </c>
      <c r="C72" s="1297">
        <v>53.254722</v>
      </c>
      <c r="D72" s="1297">
        <v>-132.1025</v>
      </c>
      <c r="E72" s="1298" t="str">
        <f>HYPERLINK("https://www.google.com/maps/search/?api=1&amp;query=53.254722,-132.1025", "View Map")</f>
        <v>View Map</v>
      </c>
      <c r="F72" s="1297">
        <v>53.2528495</v>
      </c>
      <c r="G72" s="1297">
        <v>-132.0740297</v>
      </c>
      <c r="H72" s="1298" t="str">
        <f>HYPERLINK("https://www.google.com/maps/search/?api=1&amp;query=53.2528495,-132.0740297", "View Map")</f>
        <v>View Map</v>
      </c>
      <c r="I72" s="1299">
        <f t="shared" si="2"/>
        <v>1905.39066</v>
      </c>
      <c r="J72" s="1297">
        <f t="shared" ref="J72:L72" si="72">if(C72="No Match",F72,C72)</f>
        <v>53.254722</v>
      </c>
      <c r="K72" s="1297">
        <f t="shared" si="72"/>
        <v>-132.1025</v>
      </c>
      <c r="L72" s="1298" t="str">
        <f t="shared" si="72"/>
        <v>View Map</v>
      </c>
      <c r="M72" s="1297">
        <v>35.0</v>
      </c>
      <c r="N72" s="1297">
        <v>-6.0</v>
      </c>
      <c r="O72" s="1297">
        <v>-8.0</v>
      </c>
      <c r="P72" s="1297">
        <v>21.0</v>
      </c>
      <c r="Q72" s="1297">
        <v>16.0</v>
      </c>
      <c r="R72" s="1297">
        <v>3520.0</v>
      </c>
      <c r="S72" s="1297">
        <v>13.0</v>
      </c>
      <c r="T72" s="1297">
        <v>110.0</v>
      </c>
      <c r="U72" s="1297">
        <v>1300.0</v>
      </c>
      <c r="V72" s="1297">
        <v>1.5</v>
      </c>
      <c r="W72" s="1297">
        <v>1350.0</v>
      </c>
      <c r="X72" s="1297">
        <v>360.0</v>
      </c>
      <c r="Y72" s="1297">
        <v>1.8</v>
      </c>
      <c r="Z72" s="1297">
        <v>0.4</v>
      </c>
      <c r="AA72" s="1297">
        <v>0.5</v>
      </c>
      <c r="AB72" s="1297">
        <v>0.61</v>
      </c>
    </row>
    <row r="73">
      <c r="A73" s="1295" t="s">
        <v>1407</v>
      </c>
      <c r="B73" s="1296" t="s">
        <v>553</v>
      </c>
      <c r="C73" s="1297">
        <v>52.979722</v>
      </c>
      <c r="D73" s="1297">
        <v>-122.493611</v>
      </c>
      <c r="E73" s="1298" t="str">
        <f>HYPERLINK("https://www.google.com/maps/search/?api=1&amp;query=52.979722,-122.493611", "View Map")</f>
        <v>View Map</v>
      </c>
      <c r="F73" s="1297">
        <v>52.9794279</v>
      </c>
      <c r="G73" s="1297">
        <v>-122.493627</v>
      </c>
      <c r="H73" s="1298" t="str">
        <f>HYPERLINK("https://www.google.com/maps/search/?api=1&amp;query=52.9794279,-122.4936270", "View Map")</f>
        <v>View Map</v>
      </c>
      <c r="I73" s="1299">
        <f t="shared" si="2"/>
        <v>32.71977789</v>
      </c>
      <c r="J73" s="1297">
        <f t="shared" ref="J73:L73" si="73">if(C73="No Match",F73,C73)</f>
        <v>52.979722</v>
      </c>
      <c r="K73" s="1297">
        <f t="shared" si="73"/>
        <v>-122.493611</v>
      </c>
      <c r="L73" s="1298" t="str">
        <f t="shared" si="73"/>
        <v>View Map</v>
      </c>
      <c r="M73" s="1297">
        <v>475.0</v>
      </c>
      <c r="N73" s="1297">
        <v>-31.0</v>
      </c>
      <c r="O73" s="1297">
        <v>-33.0</v>
      </c>
      <c r="P73" s="1297">
        <v>30.0</v>
      </c>
      <c r="Q73" s="1297">
        <v>17.0</v>
      </c>
      <c r="R73" s="1297">
        <v>4650.0</v>
      </c>
      <c r="S73" s="1297">
        <v>10.0</v>
      </c>
      <c r="T73" s="1297">
        <v>50.0</v>
      </c>
      <c r="U73" s="1297">
        <v>380.0</v>
      </c>
      <c r="V73" s="1297">
        <v>0.5</v>
      </c>
      <c r="W73" s="1297">
        <v>525.0</v>
      </c>
      <c r="X73" s="1297">
        <v>80.0</v>
      </c>
      <c r="Y73" s="1297">
        <v>3.0</v>
      </c>
      <c r="Z73" s="1297">
        <v>0.1</v>
      </c>
      <c r="AA73" s="1297">
        <v>0.24</v>
      </c>
      <c r="AB73" s="1297">
        <v>0.31</v>
      </c>
    </row>
    <row r="74">
      <c r="A74" s="1295" t="s">
        <v>1407</v>
      </c>
      <c r="B74" s="1296" t="s">
        <v>554</v>
      </c>
      <c r="C74" s="1297">
        <v>50.998889</v>
      </c>
      <c r="D74" s="1297">
        <v>-118.195833</v>
      </c>
      <c r="E74" s="1298" t="str">
        <f>HYPERLINK("https://www.google.com/maps/search/?api=1&amp;query=50.998889,-118.195833", "View Map")</f>
        <v>View Map</v>
      </c>
      <c r="F74" s="1297">
        <v>50.998045</v>
      </c>
      <c r="G74" s="1297">
        <v>-118.1956709</v>
      </c>
      <c r="H74" s="1298" t="str">
        <f>HYPERLINK("https://www.google.com/maps/search/?api=1&amp;query=50.9980450,-118.1956709", "View Map")</f>
        <v>View Map</v>
      </c>
      <c r="I74" s="1299">
        <f t="shared" si="2"/>
        <v>94.53162929</v>
      </c>
      <c r="J74" s="1297">
        <f t="shared" ref="J74:L74" si="74">if(C74="No Match",F74,C74)</f>
        <v>50.998889</v>
      </c>
      <c r="K74" s="1297">
        <f t="shared" si="74"/>
        <v>-118.195833</v>
      </c>
      <c r="L74" s="1298" t="str">
        <f t="shared" si="74"/>
        <v>View Map</v>
      </c>
      <c r="M74" s="1297">
        <v>440.0</v>
      </c>
      <c r="N74" s="1297">
        <v>-20.0</v>
      </c>
      <c r="O74" s="1297">
        <v>-23.0</v>
      </c>
      <c r="P74" s="1297">
        <v>31.0</v>
      </c>
      <c r="Q74" s="1297">
        <v>19.0</v>
      </c>
      <c r="R74" s="1297">
        <v>4000.0</v>
      </c>
      <c r="S74" s="1297">
        <v>13.0</v>
      </c>
      <c r="T74" s="1297">
        <v>55.0</v>
      </c>
      <c r="U74" s="1297">
        <v>625.0</v>
      </c>
      <c r="V74" s="1297">
        <v>0.8</v>
      </c>
      <c r="W74" s="1297">
        <v>950.0</v>
      </c>
      <c r="X74" s="1297">
        <v>80.0</v>
      </c>
      <c r="Y74" s="1297">
        <v>7.2</v>
      </c>
      <c r="Z74" s="1297">
        <v>0.1</v>
      </c>
      <c r="AA74" s="1297">
        <v>0.24</v>
      </c>
      <c r="AB74" s="1297">
        <v>0.32</v>
      </c>
    </row>
    <row r="75">
      <c r="A75" s="1295" t="s">
        <v>1407</v>
      </c>
      <c r="B75" s="1296" t="s">
        <v>555</v>
      </c>
      <c r="C75" s="1297">
        <v>50.7</v>
      </c>
      <c r="D75" s="1297">
        <v>-119.26667</v>
      </c>
      <c r="E75" s="1298" t="str">
        <f>HYPERLINK("https://www.google.com/maps/search/?api=1&amp;query=50.7,-119.26667", "View Map")</f>
        <v>View Map</v>
      </c>
      <c r="F75" s="1297">
        <v>50.7005059</v>
      </c>
      <c r="G75" s="1297">
        <v>-119.2790529</v>
      </c>
      <c r="H75" s="1298" t="str">
        <f>HYPERLINK("https://www.google.com/maps/search/?api=1&amp;query=50.7005059,-119.2790529", "View Map")</f>
        <v>View Map</v>
      </c>
      <c r="I75" s="1299">
        <f t="shared" si="2"/>
        <v>873.9197122</v>
      </c>
      <c r="J75" s="1297">
        <f t="shared" ref="J75:L75" si="75">if(C75="No Match",F75,C75)</f>
        <v>50.7</v>
      </c>
      <c r="K75" s="1297">
        <f t="shared" si="75"/>
        <v>-119.26667</v>
      </c>
      <c r="L75" s="1298" t="str">
        <f t="shared" si="75"/>
        <v>View Map</v>
      </c>
      <c r="M75" s="1297">
        <v>425.0</v>
      </c>
      <c r="N75" s="1297">
        <v>-19.0</v>
      </c>
      <c r="O75" s="1297">
        <v>-24.0</v>
      </c>
      <c r="P75" s="1297">
        <v>33.0</v>
      </c>
      <c r="Q75" s="1297">
        <v>21.0</v>
      </c>
      <c r="R75" s="1297">
        <v>3650.0</v>
      </c>
      <c r="S75" s="1297">
        <v>13.0</v>
      </c>
      <c r="T75" s="1297">
        <v>48.0</v>
      </c>
      <c r="U75" s="1297">
        <v>400.0</v>
      </c>
      <c r="V75" s="1297">
        <v>0.5</v>
      </c>
      <c r="W75" s="1297">
        <v>525.0</v>
      </c>
      <c r="X75" s="1297">
        <v>80.0</v>
      </c>
      <c r="Y75" s="1297">
        <v>3.5</v>
      </c>
      <c r="Z75" s="1297">
        <v>0.1</v>
      </c>
      <c r="AA75" s="1297">
        <v>0.29</v>
      </c>
      <c r="AB75" s="1297">
        <v>0.39</v>
      </c>
    </row>
    <row r="76">
      <c r="A76" s="1295" t="s">
        <v>1407</v>
      </c>
      <c r="B76" s="1296" t="s">
        <v>537</v>
      </c>
      <c r="C76" s="1297">
        <v>53.25</v>
      </c>
      <c r="D76" s="1297">
        <v>-131.81667</v>
      </c>
      <c r="E76" s="1298" t="str">
        <f>HYPERLINK("https://www.google.com/maps/search/?api=1&amp;query=53.25,-131.81667", "View Map")</f>
        <v>View Map</v>
      </c>
      <c r="F76" s="1297">
        <v>53.2435323</v>
      </c>
      <c r="G76" s="1297">
        <v>-131.8281487</v>
      </c>
      <c r="H76" s="1298" t="str">
        <f>HYPERLINK("https://www.google.com/maps/search/?api=1&amp;query=53.2435323,-131.8281487", "View Map")</f>
        <v>View Map</v>
      </c>
      <c r="I76" s="1299">
        <f t="shared" si="2"/>
        <v>1049.055281</v>
      </c>
      <c r="J76" s="1297">
        <f t="shared" ref="J76:L76" si="76">if(C76="No Match",F76,C76)</f>
        <v>53.25</v>
      </c>
      <c r="K76" s="1297">
        <f t="shared" si="76"/>
        <v>-131.81667</v>
      </c>
      <c r="L76" s="1298" t="str">
        <f t="shared" si="76"/>
        <v>View Map</v>
      </c>
      <c r="M76" s="1297">
        <v>5.0</v>
      </c>
      <c r="N76" s="1297">
        <v>-4.0</v>
      </c>
      <c r="O76" s="1297">
        <v>-6.0</v>
      </c>
      <c r="P76" s="1297">
        <v>18.0</v>
      </c>
      <c r="Q76" s="1297">
        <v>15.0</v>
      </c>
      <c r="R76" s="1297">
        <v>3450.0</v>
      </c>
      <c r="S76" s="1297">
        <v>13.0</v>
      </c>
      <c r="T76" s="1297">
        <v>86.0</v>
      </c>
      <c r="U76" s="1297">
        <v>1300.0</v>
      </c>
      <c r="V76" s="1297">
        <v>1.5</v>
      </c>
      <c r="W76" s="1297">
        <v>1350.0</v>
      </c>
      <c r="X76" s="1297">
        <v>500.0</v>
      </c>
      <c r="Y76" s="1297">
        <v>1.8</v>
      </c>
      <c r="Z76" s="1297">
        <v>0.4</v>
      </c>
      <c r="AA76" s="1297">
        <v>0.59</v>
      </c>
      <c r="AB76" s="1297">
        <v>0.72</v>
      </c>
    </row>
    <row r="77">
      <c r="A77" s="1295" t="s">
        <v>1407</v>
      </c>
      <c r="B77" s="1296" t="s">
        <v>538</v>
      </c>
      <c r="C77" s="1297">
        <v>49.4713888888889</v>
      </c>
      <c r="D77" s="1297">
        <v>-123.763055555556</v>
      </c>
      <c r="E77" s="1298" t="str">
        <f>HYPERLINK("https://www.google.com/maps/search/?api=1&amp;query=49.4713888888889,-123.763055555556", "View Map")</f>
        <v>View Map</v>
      </c>
      <c r="F77" s="1297">
        <v>49.4721147</v>
      </c>
      <c r="G77" s="1297">
        <v>-123.763124</v>
      </c>
      <c r="H77" s="1298" t="str">
        <f>HYPERLINK("https://www.google.com/maps/search/?api=1&amp;query=49.4721147,-123.7631240", "View Map")</f>
        <v>View Map</v>
      </c>
      <c r="I77" s="1299">
        <f t="shared" si="2"/>
        <v>80.85790418</v>
      </c>
      <c r="J77" s="1297">
        <f t="shared" ref="J77:L77" si="77">if(C77="No Match",F77,C77)</f>
        <v>49.47138889</v>
      </c>
      <c r="K77" s="1297">
        <f t="shared" si="77"/>
        <v>-123.7630556</v>
      </c>
      <c r="L77" s="1298" t="str">
        <f t="shared" si="77"/>
        <v>View Map</v>
      </c>
      <c r="M77" s="1297">
        <v>25.0</v>
      </c>
      <c r="N77" s="1297">
        <v>-6.0</v>
      </c>
      <c r="O77" s="1297">
        <v>-8.0</v>
      </c>
      <c r="P77" s="1297">
        <v>27.0</v>
      </c>
      <c r="Q77" s="1297">
        <v>20.0</v>
      </c>
      <c r="R77" s="1297">
        <v>2680.0</v>
      </c>
      <c r="S77" s="1297">
        <v>10.0</v>
      </c>
      <c r="T77" s="1297">
        <v>75.0</v>
      </c>
      <c r="U77" s="1297">
        <v>1140.0</v>
      </c>
      <c r="V77" s="1297">
        <v>1.3</v>
      </c>
      <c r="W77" s="1297">
        <v>1200.0</v>
      </c>
      <c r="X77" s="1297">
        <v>160.0</v>
      </c>
      <c r="Y77" s="1297">
        <v>1.8</v>
      </c>
      <c r="Z77" s="1297">
        <v>0.4</v>
      </c>
      <c r="AA77" s="1297">
        <v>0.38</v>
      </c>
      <c r="AB77" s="1297">
        <v>0.48</v>
      </c>
    </row>
    <row r="78">
      <c r="A78" s="1295" t="s">
        <v>1407</v>
      </c>
      <c r="B78" s="1296" t="s">
        <v>539</v>
      </c>
      <c r="C78" s="1297">
        <v>48.650556</v>
      </c>
      <c r="D78" s="1297">
        <v>-123.398333</v>
      </c>
      <c r="E78" s="1298" t="str">
        <f>HYPERLINK("https://www.google.com/maps/search/?api=1&amp;query=48.650556,-123.398333", "View Map")</f>
        <v>View Map</v>
      </c>
      <c r="F78" s="1297">
        <v>48.6505788</v>
      </c>
      <c r="G78" s="1297">
        <v>-123.398324</v>
      </c>
      <c r="H78" s="1298" t="str">
        <f>HYPERLINK("https://www.google.com/maps/search/?api=1&amp;query=48.6505788,-123.3983240", "View Map")</f>
        <v>View Map</v>
      </c>
      <c r="I78" s="1299">
        <f t="shared" si="2"/>
        <v>2.620626954</v>
      </c>
      <c r="J78" s="1297">
        <f t="shared" ref="J78:L78" si="78">if(C78="No Match",F78,C78)</f>
        <v>48.650556</v>
      </c>
      <c r="K78" s="1297">
        <f t="shared" si="78"/>
        <v>-123.398333</v>
      </c>
      <c r="L78" s="1298" t="str">
        <f t="shared" si="78"/>
        <v>View Map</v>
      </c>
      <c r="M78" s="1297">
        <v>10.0</v>
      </c>
      <c r="N78" s="1297">
        <v>-4.0</v>
      </c>
      <c r="O78" s="1297">
        <v>-6.0</v>
      </c>
      <c r="P78" s="1297">
        <v>26.0</v>
      </c>
      <c r="Q78" s="1297">
        <v>18.0</v>
      </c>
      <c r="R78" s="1297">
        <v>2850.0</v>
      </c>
      <c r="S78" s="1297">
        <v>8.0</v>
      </c>
      <c r="T78" s="1297">
        <v>96.0</v>
      </c>
      <c r="U78" s="1297">
        <v>825.0</v>
      </c>
      <c r="V78" s="1297">
        <v>1.0</v>
      </c>
      <c r="W78" s="1297">
        <v>850.0</v>
      </c>
      <c r="X78" s="1297">
        <v>160.0</v>
      </c>
      <c r="Y78" s="1297">
        <v>1.1</v>
      </c>
      <c r="Z78" s="1297">
        <v>0.2</v>
      </c>
      <c r="AA78" s="1297">
        <v>0.34</v>
      </c>
      <c r="AB78" s="1297">
        <v>0.42</v>
      </c>
    </row>
    <row r="79">
      <c r="A79" s="1295" t="s">
        <v>1407</v>
      </c>
      <c r="B79" s="1296" t="s">
        <v>540</v>
      </c>
      <c r="C79" s="1297">
        <v>54.779167</v>
      </c>
      <c r="D79" s="1297">
        <v>-127.176111</v>
      </c>
      <c r="E79" s="1298" t="str">
        <f>HYPERLINK("https://www.google.com/maps/search/?api=1&amp;query=54.779167,-127.176111", "View Map")</f>
        <v>View Map</v>
      </c>
      <c r="F79" s="1297">
        <v>54.7792074</v>
      </c>
      <c r="G79" s="1297">
        <v>-127.1760991</v>
      </c>
      <c r="H79" s="1298" t="str">
        <f>HYPERLINK("https://www.google.com/maps/search/?api=1&amp;query=54.7792074,-127.1760991", "View Map")</f>
        <v>View Map</v>
      </c>
      <c r="I79" s="1299">
        <f t="shared" si="2"/>
        <v>4.556894302</v>
      </c>
      <c r="J79" s="1297">
        <f t="shared" ref="J79:L79" si="79">if(C79="No Match",F79,C79)</f>
        <v>54.779167</v>
      </c>
      <c r="K79" s="1297">
        <f t="shared" si="79"/>
        <v>-127.176111</v>
      </c>
      <c r="L79" s="1298" t="str">
        <f t="shared" si="79"/>
        <v>View Map</v>
      </c>
      <c r="M79" s="1297">
        <v>500.0</v>
      </c>
      <c r="N79" s="1297">
        <v>-29.0</v>
      </c>
      <c r="O79" s="1297">
        <v>-31.0</v>
      </c>
      <c r="P79" s="1297">
        <v>26.0</v>
      </c>
      <c r="Q79" s="1297">
        <v>17.0</v>
      </c>
      <c r="R79" s="1297">
        <v>5040.0</v>
      </c>
      <c r="S79" s="1297">
        <v>13.0</v>
      </c>
      <c r="T79" s="1297">
        <v>60.0</v>
      </c>
      <c r="U79" s="1297">
        <v>325.0</v>
      </c>
      <c r="V79" s="1297">
        <v>0.6</v>
      </c>
      <c r="W79" s="1297">
        <v>500.0</v>
      </c>
      <c r="X79" s="1297">
        <v>120.0</v>
      </c>
      <c r="Y79" s="1297">
        <v>3.5</v>
      </c>
      <c r="Z79" s="1297">
        <v>0.2</v>
      </c>
      <c r="AA79" s="1297">
        <v>0.3</v>
      </c>
      <c r="AB79" s="1297">
        <v>0.4</v>
      </c>
    </row>
    <row r="80">
      <c r="A80" s="1295" t="s">
        <v>1407</v>
      </c>
      <c r="B80" s="1296" t="s">
        <v>541</v>
      </c>
      <c r="C80" s="1297" t="s">
        <v>1408</v>
      </c>
      <c r="D80" s="1297" t="s">
        <v>1408</v>
      </c>
      <c r="E80" s="1297" t="s">
        <v>1408</v>
      </c>
      <c r="F80" s="1297">
        <v>59.8694362</v>
      </c>
      <c r="G80" s="1297">
        <v>-126.4038653</v>
      </c>
      <c r="H80" s="1298" t="str">
        <f>HYPERLINK("https://www.google.com/maps/search/?api=1&amp;query=59.8694362,-126.4038653", "View Map")</f>
        <v>View Map</v>
      </c>
      <c r="I80" s="1299" t="str">
        <f t="shared" si="2"/>
        <v>#VALUE!</v>
      </c>
      <c r="J80" s="1297">
        <f t="shared" ref="J80:L80" si="80">if(C80="No Match",F80,C80)</f>
        <v>59.8694362</v>
      </c>
      <c r="K80" s="1297">
        <f t="shared" si="80"/>
        <v>-126.4038653</v>
      </c>
      <c r="L80" s="1298" t="str">
        <f t="shared" si="80"/>
        <v>View Map</v>
      </c>
      <c r="M80" s="1297">
        <v>660.0</v>
      </c>
      <c r="N80" s="1297">
        <v>-45.0</v>
      </c>
      <c r="O80" s="1297">
        <v>-47.0</v>
      </c>
      <c r="P80" s="1297">
        <v>26.0</v>
      </c>
      <c r="Q80" s="1297">
        <v>17.0</v>
      </c>
      <c r="R80" s="1297">
        <v>7100.0</v>
      </c>
      <c r="S80" s="1297">
        <v>10.0</v>
      </c>
      <c r="T80" s="1297">
        <v>64.0</v>
      </c>
      <c r="U80" s="1297">
        <v>300.0</v>
      </c>
      <c r="V80" s="1297">
        <v>0.6</v>
      </c>
      <c r="W80" s="1297">
        <v>500.0</v>
      </c>
      <c r="X80" s="1297">
        <v>40.0</v>
      </c>
      <c r="Y80" s="1297">
        <v>2.8</v>
      </c>
      <c r="Z80" s="1297">
        <v>0.1</v>
      </c>
      <c r="AA80" s="1297">
        <v>0.24</v>
      </c>
      <c r="AB80" s="1297">
        <v>0.3</v>
      </c>
    </row>
    <row r="81">
      <c r="A81" s="1295" t="s">
        <v>1407</v>
      </c>
      <c r="B81" s="1296" t="s">
        <v>542</v>
      </c>
      <c r="C81" s="1297" t="s">
        <v>1408</v>
      </c>
      <c r="D81" s="1297" t="s">
        <v>1408</v>
      </c>
      <c r="E81" s="1297" t="s">
        <v>1408</v>
      </c>
      <c r="F81" s="1297">
        <v>48.3825724</v>
      </c>
      <c r="G81" s="1297">
        <v>-123.731517</v>
      </c>
      <c r="H81" s="1298" t="str">
        <f>HYPERLINK("https://www.google.com/maps/search/?api=1&amp;query=48.3825724,-123.7315170", "View Map")</f>
        <v>View Map</v>
      </c>
      <c r="I81" s="1299" t="str">
        <f t="shared" si="2"/>
        <v>#VALUE!</v>
      </c>
      <c r="J81" s="1297">
        <f t="shared" ref="J81:L81" si="81">if(C81="No Match",F81,C81)</f>
        <v>48.3825724</v>
      </c>
      <c r="K81" s="1297">
        <f t="shared" si="81"/>
        <v>-123.731517</v>
      </c>
      <c r="L81" s="1298" t="str">
        <f t="shared" si="81"/>
        <v>View Map</v>
      </c>
      <c r="M81" s="1297">
        <v>20.0</v>
      </c>
      <c r="N81" s="1297">
        <v>-1.0</v>
      </c>
      <c r="O81" s="1297">
        <v>-3.0</v>
      </c>
      <c r="P81" s="1297">
        <v>21.0</v>
      </c>
      <c r="Q81" s="1297">
        <v>16.0</v>
      </c>
      <c r="R81" s="1297">
        <v>2900.0</v>
      </c>
      <c r="S81" s="1297">
        <v>9.0</v>
      </c>
      <c r="T81" s="1297">
        <v>130.0</v>
      </c>
      <c r="U81" s="1297">
        <v>1250.0</v>
      </c>
      <c r="V81" s="1297">
        <v>1.4</v>
      </c>
      <c r="W81" s="1297">
        <v>1280.0</v>
      </c>
      <c r="X81" s="1297">
        <v>220.0</v>
      </c>
      <c r="Y81" s="1297">
        <v>1.3</v>
      </c>
      <c r="Z81" s="1297">
        <v>0.3</v>
      </c>
      <c r="AA81" s="1297">
        <v>0.38</v>
      </c>
      <c r="AB81" s="1297">
        <v>0.48</v>
      </c>
    </row>
    <row r="82">
      <c r="A82" s="1295" t="s">
        <v>1407</v>
      </c>
      <c r="B82" s="1296" t="s">
        <v>543</v>
      </c>
      <c r="C82" s="1297">
        <v>49.698056</v>
      </c>
      <c r="D82" s="1297">
        <v>-123.155833</v>
      </c>
      <c r="E82" s="1298" t="str">
        <f>HYPERLINK("https://www.google.com/maps/search/?api=1&amp;query=49.698056,-123.155833", "View Map")</f>
        <v>View Map</v>
      </c>
      <c r="F82" s="1297">
        <v>49.6980743</v>
      </c>
      <c r="G82" s="1297">
        <v>-123.155861</v>
      </c>
      <c r="H82" s="1298" t="str">
        <f>HYPERLINK("https://www.google.com/maps/search/?api=1&amp;query=49.6980743,-123.1558610", "View Map")</f>
        <v>View Map</v>
      </c>
      <c r="I82" s="1299">
        <f t="shared" si="2"/>
        <v>2.86383778</v>
      </c>
      <c r="J82" s="1297">
        <f t="shared" ref="J82:L82" si="82">if(C82="No Match",F82,C82)</f>
        <v>49.698056</v>
      </c>
      <c r="K82" s="1297">
        <f t="shared" si="82"/>
        <v>-123.155833</v>
      </c>
      <c r="L82" s="1298" t="str">
        <f t="shared" si="82"/>
        <v>View Map</v>
      </c>
      <c r="M82" s="1297">
        <v>5.0</v>
      </c>
      <c r="N82" s="1297">
        <v>-9.0</v>
      </c>
      <c r="O82" s="1297">
        <v>-11.0</v>
      </c>
      <c r="P82" s="1297">
        <v>29.0</v>
      </c>
      <c r="Q82" s="1297">
        <v>20.0</v>
      </c>
      <c r="R82" s="1297">
        <v>2950.0</v>
      </c>
      <c r="S82" s="1297">
        <v>10.0</v>
      </c>
      <c r="T82" s="1297">
        <v>140.0</v>
      </c>
      <c r="U82" s="1297">
        <v>2050.0</v>
      </c>
      <c r="V82" s="1297">
        <v>2.1</v>
      </c>
      <c r="W82" s="1297">
        <v>2200.0</v>
      </c>
      <c r="X82" s="1297">
        <v>160.0</v>
      </c>
      <c r="Y82" s="1297">
        <v>2.8</v>
      </c>
      <c r="Z82" s="1297">
        <v>0.7</v>
      </c>
      <c r="AA82" s="1297">
        <v>0.38</v>
      </c>
      <c r="AB82" s="1297">
        <v>0.5</v>
      </c>
    </row>
    <row r="83">
      <c r="A83" s="1295" t="s">
        <v>1407</v>
      </c>
      <c r="B83" s="1296" t="s">
        <v>544</v>
      </c>
      <c r="C83" s="1297">
        <v>55.938333</v>
      </c>
      <c r="D83" s="1297">
        <v>-129.991111</v>
      </c>
      <c r="E83" s="1298" t="str">
        <f>HYPERLINK("https://www.google.com/maps/search/?api=1&amp;query=55.938333,-129.991111", "View Map")</f>
        <v>View Map</v>
      </c>
      <c r="F83" s="1297">
        <v>55.9383088</v>
      </c>
      <c r="G83" s="1297">
        <v>-129.9911761</v>
      </c>
      <c r="H83" s="1298" t="str">
        <f>HYPERLINK("https://www.google.com/maps/search/?api=1&amp;query=55.9383088,-129.9911761", "View Map")</f>
        <v>View Map</v>
      </c>
      <c r="I83" s="1299">
        <f t="shared" si="2"/>
        <v>4.866765248</v>
      </c>
      <c r="J83" s="1297">
        <f t="shared" ref="J83:L83" si="83">if(C83="No Match",F83,C83)</f>
        <v>55.938333</v>
      </c>
      <c r="K83" s="1297">
        <f t="shared" si="83"/>
        <v>-129.991111</v>
      </c>
      <c r="L83" s="1298" t="str">
        <f t="shared" si="83"/>
        <v>View Map</v>
      </c>
      <c r="M83" s="1297">
        <v>10.0</v>
      </c>
      <c r="N83" s="1297">
        <v>-17.0</v>
      </c>
      <c r="O83" s="1297">
        <v>-20.0</v>
      </c>
      <c r="P83" s="1297">
        <v>25.0</v>
      </c>
      <c r="Q83" s="1297">
        <v>16.0</v>
      </c>
      <c r="R83" s="1297">
        <v>4350.0</v>
      </c>
      <c r="S83" s="1297">
        <v>13.0</v>
      </c>
      <c r="T83" s="1297">
        <v>135.0</v>
      </c>
      <c r="U83" s="1297">
        <v>1300.0</v>
      </c>
      <c r="V83" s="1297">
        <v>1.5</v>
      </c>
      <c r="W83" s="1297">
        <v>1900.0</v>
      </c>
      <c r="X83" s="1297">
        <v>180.0</v>
      </c>
      <c r="Y83" s="1297">
        <v>7.9</v>
      </c>
      <c r="Z83" s="1297">
        <v>0.8</v>
      </c>
      <c r="AA83" s="1297">
        <v>0.27</v>
      </c>
      <c r="AB83" s="1297">
        <v>0.36</v>
      </c>
    </row>
    <row r="84">
      <c r="A84" s="1295" t="s">
        <v>1407</v>
      </c>
      <c r="B84" s="1296" t="s">
        <v>545</v>
      </c>
      <c r="C84" s="1297" t="s">
        <v>1408</v>
      </c>
      <c r="D84" s="1297" t="s">
        <v>1408</v>
      </c>
      <c r="E84" s="1297" t="s">
        <v>1408</v>
      </c>
      <c r="F84" s="1297">
        <v>49.9152219</v>
      </c>
      <c r="G84" s="1297">
        <v>-126.6634768</v>
      </c>
      <c r="H84" s="1298" t="str">
        <f>HYPERLINK("https://www.google.com/maps/search/?api=1&amp;query=49.9152219,-126.6634768", "View Map")</f>
        <v>View Map</v>
      </c>
      <c r="I84" s="1299" t="str">
        <f t="shared" si="2"/>
        <v>#VALUE!</v>
      </c>
      <c r="J84" s="1297">
        <f t="shared" ref="J84:L84" si="84">if(C84="No Match",F84,C84)</f>
        <v>49.9152219</v>
      </c>
      <c r="K84" s="1297">
        <f t="shared" si="84"/>
        <v>-126.6634768</v>
      </c>
      <c r="L84" s="1298" t="str">
        <f t="shared" si="84"/>
        <v>View Map</v>
      </c>
      <c r="M84" s="1297">
        <v>25.0</v>
      </c>
      <c r="N84" s="1297">
        <v>-4.0</v>
      </c>
      <c r="O84" s="1297">
        <v>-6.0</v>
      </c>
      <c r="P84" s="1297">
        <v>26.0</v>
      </c>
      <c r="Q84" s="1297">
        <v>18.0</v>
      </c>
      <c r="R84" s="1297">
        <v>3150.0</v>
      </c>
      <c r="S84" s="1297">
        <v>13.0</v>
      </c>
      <c r="T84" s="1297">
        <v>200.0</v>
      </c>
      <c r="U84" s="1297">
        <v>3845.0</v>
      </c>
      <c r="V84" s="1297">
        <v>3.9</v>
      </c>
      <c r="W84" s="1297">
        <v>3900.0</v>
      </c>
      <c r="X84" s="1297">
        <v>300.0</v>
      </c>
      <c r="Y84" s="1297">
        <v>1.1</v>
      </c>
      <c r="Z84" s="1297">
        <v>0.4</v>
      </c>
      <c r="AA84" s="1297">
        <v>0.26</v>
      </c>
      <c r="AB84" s="1297">
        <v>0.34</v>
      </c>
    </row>
    <row r="85">
      <c r="A85" s="1295" t="s">
        <v>1407</v>
      </c>
      <c r="B85" s="1296" t="s">
        <v>546</v>
      </c>
      <c r="C85" s="1297" t="s">
        <v>1408</v>
      </c>
      <c r="D85" s="1297" t="s">
        <v>1408</v>
      </c>
      <c r="E85" s="1297" t="s">
        <v>1408</v>
      </c>
      <c r="F85" s="1297">
        <v>56.159227</v>
      </c>
      <c r="G85" s="1297">
        <v>-120.6867691</v>
      </c>
      <c r="H85" s="1298" t="str">
        <f>HYPERLINK("https://www.google.com/maps/search/?api=1&amp;query=56.1592270,-120.6867691", "View Map")</f>
        <v>View Map</v>
      </c>
      <c r="I85" s="1299" t="str">
        <f t="shared" si="2"/>
        <v>#VALUE!</v>
      </c>
      <c r="J85" s="1297">
        <f t="shared" ref="J85:L85" si="85">if(C85="No Match",F85,C85)</f>
        <v>56.159227</v>
      </c>
      <c r="K85" s="1297">
        <f t="shared" si="85"/>
        <v>-120.6867691</v>
      </c>
      <c r="L85" s="1298" t="str">
        <f t="shared" si="85"/>
        <v>View Map</v>
      </c>
      <c r="M85" s="1297">
        <v>515.0</v>
      </c>
      <c r="N85" s="1297">
        <v>-35.0</v>
      </c>
      <c r="O85" s="1297">
        <v>-37.0</v>
      </c>
      <c r="P85" s="1297">
        <v>26.0</v>
      </c>
      <c r="Q85" s="1297">
        <v>18.0</v>
      </c>
      <c r="R85" s="1297">
        <v>5720.0</v>
      </c>
      <c r="S85" s="1297">
        <v>15.0</v>
      </c>
      <c r="T85" s="1297">
        <v>72.0</v>
      </c>
      <c r="U85" s="1297">
        <v>320.0</v>
      </c>
      <c r="V85" s="1297">
        <v>0.5</v>
      </c>
      <c r="W85" s="1297">
        <v>450.0</v>
      </c>
      <c r="X85" s="1297">
        <v>100.0</v>
      </c>
      <c r="Y85" s="1297">
        <v>2.3</v>
      </c>
      <c r="Z85" s="1297">
        <v>0.1</v>
      </c>
      <c r="AA85" s="1297">
        <v>0.3</v>
      </c>
      <c r="AB85" s="1297">
        <v>0.4</v>
      </c>
    </row>
    <row r="86">
      <c r="A86" s="1295" t="s">
        <v>1407</v>
      </c>
      <c r="B86" s="1296" t="s">
        <v>547</v>
      </c>
      <c r="C86" s="1297">
        <v>54.516389</v>
      </c>
      <c r="D86" s="1297">
        <v>-128.599722</v>
      </c>
      <c r="E86" s="1298" t="str">
        <f>HYPERLINK("https://www.google.com/maps/search/?api=1&amp;query=54.516389,-128.599722", "View Map")</f>
        <v>View Map</v>
      </c>
      <c r="F86" s="1297">
        <v>54.5172715</v>
      </c>
      <c r="G86" s="1297">
        <v>-128.599548</v>
      </c>
      <c r="H86" s="1298" t="str">
        <f>HYPERLINK("https://www.google.com/maps/search/?api=1&amp;query=54.5172715,-128.5995480", "View Map")</f>
        <v>View Map</v>
      </c>
      <c r="I86" s="1299">
        <f t="shared" si="2"/>
        <v>98.77008359</v>
      </c>
      <c r="J86" s="1297">
        <f t="shared" ref="J86:L86" si="86">if(C86="No Match",F86,C86)</f>
        <v>54.516389</v>
      </c>
      <c r="K86" s="1297">
        <f t="shared" si="86"/>
        <v>-128.599722</v>
      </c>
      <c r="L86" s="1298" t="str">
        <f t="shared" si="86"/>
        <v>View Map</v>
      </c>
      <c r="M86" s="1297">
        <v>60.0</v>
      </c>
      <c r="N86" s="1297">
        <v>-19.0</v>
      </c>
      <c r="O86" s="1297">
        <v>-21.0</v>
      </c>
      <c r="P86" s="1297">
        <v>27.0</v>
      </c>
      <c r="Q86" s="1297">
        <v>17.0</v>
      </c>
      <c r="R86" s="1297">
        <v>4150.0</v>
      </c>
      <c r="S86" s="1297">
        <v>13.0</v>
      </c>
      <c r="T86" s="1297">
        <v>120.0</v>
      </c>
      <c r="U86" s="1297">
        <v>950.0</v>
      </c>
      <c r="V86" s="1297">
        <v>1.1</v>
      </c>
      <c r="W86" s="1297">
        <v>1150.0</v>
      </c>
      <c r="X86" s="1297">
        <v>200.0</v>
      </c>
      <c r="Y86" s="1297">
        <v>5.4</v>
      </c>
      <c r="Z86" s="1297">
        <v>0.6</v>
      </c>
      <c r="AA86" s="1297">
        <v>0.27</v>
      </c>
      <c r="AB86" s="1297">
        <v>0.36</v>
      </c>
    </row>
    <row r="87">
      <c r="A87" s="1295" t="s">
        <v>1407</v>
      </c>
      <c r="B87" s="1296" t="s">
        <v>548</v>
      </c>
      <c r="C87" s="1297">
        <v>49.153056</v>
      </c>
      <c r="D87" s="1297">
        <v>-125.904444</v>
      </c>
      <c r="E87" s="1298" t="str">
        <f>HYPERLINK("https://www.google.com/maps/search/?api=1&amp;query=49.153056,-125.904444", "View Map")</f>
        <v>View Map</v>
      </c>
      <c r="F87" s="1297">
        <v>49.1529643</v>
      </c>
      <c r="G87" s="1297">
        <v>-125.904708</v>
      </c>
      <c r="H87" s="1298" t="str">
        <f>HYPERLINK("https://www.google.com/maps/search/?api=1&amp;query=49.1529643,-125.9047080", "View Map")</f>
        <v>View Map</v>
      </c>
      <c r="I87" s="1299">
        <f t="shared" si="2"/>
        <v>21.7391468</v>
      </c>
      <c r="J87" s="1297">
        <f t="shared" ref="J87:L87" si="87">if(C87="No Match",F87,C87)</f>
        <v>49.153056</v>
      </c>
      <c r="K87" s="1297">
        <f t="shared" si="87"/>
        <v>-125.904444</v>
      </c>
      <c r="L87" s="1298" t="str">
        <f t="shared" si="87"/>
        <v>View Map</v>
      </c>
      <c r="M87" s="1297">
        <v>10.0</v>
      </c>
      <c r="N87" s="1297">
        <v>-2.0</v>
      </c>
      <c r="O87" s="1297">
        <v>-4.0</v>
      </c>
      <c r="P87" s="1297">
        <v>20.0</v>
      </c>
      <c r="Q87" s="1297">
        <v>16.0</v>
      </c>
      <c r="R87" s="1297">
        <v>3150.0</v>
      </c>
      <c r="S87" s="1297">
        <v>13.0</v>
      </c>
      <c r="T87" s="1297">
        <v>193.0</v>
      </c>
      <c r="U87" s="1297">
        <v>3275.0</v>
      </c>
      <c r="V87" s="1297">
        <v>3.4</v>
      </c>
      <c r="W87" s="1297">
        <v>3300.0</v>
      </c>
      <c r="X87" s="1297">
        <v>300.0</v>
      </c>
      <c r="Y87" s="1297">
        <v>1.1</v>
      </c>
      <c r="Z87" s="1297">
        <v>0.4</v>
      </c>
      <c r="AA87" s="1297">
        <v>0.51</v>
      </c>
      <c r="AB87" s="1297">
        <v>0.68</v>
      </c>
    </row>
    <row r="88">
      <c r="A88" s="1295" t="s">
        <v>1407</v>
      </c>
      <c r="B88" s="1296" t="s">
        <v>549</v>
      </c>
      <c r="C88" s="1297">
        <v>49.094444</v>
      </c>
      <c r="D88" s="1297">
        <v>-117.709167</v>
      </c>
      <c r="E88" s="1298" t="str">
        <f>HYPERLINK("https://www.google.com/maps/search/?api=1&amp;query=49.094444,-117.709167", "View Map")</f>
        <v>View Map</v>
      </c>
      <c r="F88" s="1297">
        <v>49.0945296</v>
      </c>
      <c r="G88" s="1297">
        <v>-117.7097659</v>
      </c>
      <c r="H88" s="1298" t="str">
        <f>HYPERLINK("https://www.google.com/maps/search/?api=1&amp;query=49.0945296,-117.7097659", "View Map")</f>
        <v>View Map</v>
      </c>
      <c r="I88" s="1299">
        <f t="shared" si="2"/>
        <v>44.6337271</v>
      </c>
      <c r="J88" s="1297">
        <f t="shared" ref="J88:L88" si="88">if(C88="No Match",F88,C88)</f>
        <v>49.094444</v>
      </c>
      <c r="K88" s="1297">
        <f t="shared" si="88"/>
        <v>-117.709167</v>
      </c>
      <c r="L88" s="1298" t="str">
        <f t="shared" si="88"/>
        <v>View Map</v>
      </c>
      <c r="M88" s="1297">
        <v>440.0</v>
      </c>
      <c r="N88" s="1297">
        <v>-14.0</v>
      </c>
      <c r="O88" s="1297">
        <v>-17.0</v>
      </c>
      <c r="P88" s="1297">
        <v>33.0</v>
      </c>
      <c r="Q88" s="1297">
        <v>20.0</v>
      </c>
      <c r="R88" s="1297">
        <v>3600.0</v>
      </c>
      <c r="S88" s="1297">
        <v>10.0</v>
      </c>
      <c r="T88" s="1297">
        <v>54.0</v>
      </c>
      <c r="U88" s="1297">
        <v>580.0</v>
      </c>
      <c r="V88" s="1297">
        <v>0.7</v>
      </c>
      <c r="W88" s="1297">
        <v>700.0</v>
      </c>
      <c r="X88" s="1297">
        <v>60.0</v>
      </c>
      <c r="Y88" s="1297">
        <v>4.1</v>
      </c>
      <c r="Z88" s="1297">
        <v>0.1</v>
      </c>
      <c r="AA88" s="1297">
        <v>0.26</v>
      </c>
      <c r="AB88" s="1297">
        <v>0.35</v>
      </c>
    </row>
    <row r="89">
      <c r="A89" s="1295" t="s">
        <v>1407</v>
      </c>
      <c r="B89" s="1296" t="s">
        <v>550</v>
      </c>
      <c r="C89" s="1297">
        <v>48.942778</v>
      </c>
      <c r="D89" s="1297">
        <v>-125.546111</v>
      </c>
      <c r="E89" s="1298" t="str">
        <f>HYPERLINK("https://www.google.com/maps/search/?api=1&amp;query=48.942778,-125.546111", "View Map")</f>
        <v>View Map</v>
      </c>
      <c r="F89" s="1297">
        <v>48.9426817</v>
      </c>
      <c r="G89" s="1297">
        <v>-125.546049</v>
      </c>
      <c r="H89" s="1298" t="str">
        <f>HYPERLINK("https://www.google.com/maps/search/?api=1&amp;query=48.9426817,-125.5460490", "View Map")</f>
        <v>View Map</v>
      </c>
      <c r="I89" s="1299">
        <f t="shared" si="2"/>
        <v>11.62598916</v>
      </c>
      <c r="J89" s="1297">
        <f t="shared" ref="J89:L89" si="89">if(C89="No Match",F89,C89)</f>
        <v>48.942778</v>
      </c>
      <c r="K89" s="1297">
        <f t="shared" si="89"/>
        <v>-125.546111</v>
      </c>
      <c r="L89" s="1298" t="str">
        <f t="shared" si="89"/>
        <v>View Map</v>
      </c>
      <c r="M89" s="1297">
        <v>5.0</v>
      </c>
      <c r="N89" s="1297">
        <v>-2.0</v>
      </c>
      <c r="O89" s="1297">
        <v>-4.0</v>
      </c>
      <c r="P89" s="1297">
        <v>18.0</v>
      </c>
      <c r="Q89" s="1297">
        <v>16.0</v>
      </c>
      <c r="R89" s="1297">
        <v>3120.0</v>
      </c>
      <c r="S89" s="1297">
        <v>13.0</v>
      </c>
      <c r="T89" s="1297">
        <v>180.0</v>
      </c>
      <c r="U89" s="1297">
        <v>3175.0</v>
      </c>
      <c r="V89" s="1297">
        <v>3.3</v>
      </c>
      <c r="W89" s="1297">
        <v>3200.0</v>
      </c>
      <c r="X89" s="1297">
        <v>280.0</v>
      </c>
      <c r="Y89" s="1297">
        <v>1.0</v>
      </c>
      <c r="Z89" s="1297">
        <v>0.4</v>
      </c>
      <c r="AA89" s="1297">
        <v>0.51</v>
      </c>
      <c r="AB89" s="1297">
        <v>0.68</v>
      </c>
    </row>
    <row r="90">
      <c r="A90" s="1295" t="s">
        <v>1407</v>
      </c>
      <c r="B90" s="1296" t="s">
        <v>556</v>
      </c>
      <c r="C90" s="1297" t="s">
        <v>1408</v>
      </c>
      <c r="D90" s="1297" t="s">
        <v>1408</v>
      </c>
      <c r="E90" s="1297" t="s">
        <v>1408</v>
      </c>
      <c r="F90" s="1297">
        <v>49.2767096</v>
      </c>
      <c r="G90" s="1297">
        <v>-122.917803</v>
      </c>
      <c r="H90" s="1298" t="str">
        <f>HYPERLINK("https://www.google.com/maps/search/?api=1&amp;query=49.2767096,-122.9178030", "View Map")</f>
        <v>View Map</v>
      </c>
      <c r="I90" s="1299" t="str">
        <f t="shared" si="2"/>
        <v>#VALUE!</v>
      </c>
      <c r="J90" s="1297">
        <f t="shared" ref="J90:L90" si="90">if(C90="No Match",F90,C90)</f>
        <v>49.2767096</v>
      </c>
      <c r="K90" s="1297">
        <f t="shared" si="90"/>
        <v>-122.917803</v>
      </c>
      <c r="L90" s="1298" t="str">
        <f t="shared" si="90"/>
        <v>View Map</v>
      </c>
      <c r="M90" s="1297">
        <v>330.0</v>
      </c>
      <c r="N90" s="1297">
        <v>-7.0</v>
      </c>
      <c r="O90" s="1297">
        <v>-9.0</v>
      </c>
      <c r="P90" s="1297">
        <v>25.0</v>
      </c>
      <c r="Q90" s="1297">
        <v>17.0</v>
      </c>
      <c r="R90" s="1297">
        <v>3100.0</v>
      </c>
      <c r="S90" s="1297">
        <v>10.0</v>
      </c>
      <c r="T90" s="1297">
        <v>150.0</v>
      </c>
      <c r="U90" s="1297">
        <v>1850.0</v>
      </c>
      <c r="V90" s="1297">
        <v>1.9</v>
      </c>
      <c r="W90" s="1297">
        <v>1950.0</v>
      </c>
      <c r="X90" s="1297">
        <v>160.0</v>
      </c>
      <c r="Y90" s="1297">
        <v>2.9</v>
      </c>
      <c r="Z90" s="1297">
        <v>0.7</v>
      </c>
      <c r="AA90" s="1297">
        <v>0.35</v>
      </c>
      <c r="AB90" s="1297">
        <v>0.47</v>
      </c>
    </row>
    <row r="91">
      <c r="A91" s="1295" t="s">
        <v>1407</v>
      </c>
      <c r="B91" s="1296" t="s">
        <v>557</v>
      </c>
      <c r="C91" s="1297" t="s">
        <v>1408</v>
      </c>
      <c r="D91" s="1297" t="s">
        <v>1408</v>
      </c>
      <c r="E91" s="1297" t="s">
        <v>1408</v>
      </c>
      <c r="F91" s="1297">
        <v>49.1161848</v>
      </c>
      <c r="G91" s="1297">
        <v>-122.7214847</v>
      </c>
      <c r="H91" s="1298" t="str">
        <f>HYPERLINK("https://www.google.com/maps/search/?api=1&amp;query=49.1161848,-122.7214847", "View Map")</f>
        <v>View Map</v>
      </c>
      <c r="I91" s="1299" t="str">
        <f t="shared" si="2"/>
        <v>#VALUE!</v>
      </c>
      <c r="J91" s="1297">
        <f t="shared" ref="J91:L91" si="91">if(C91="No Match",F91,C91)</f>
        <v>49.1161848</v>
      </c>
      <c r="K91" s="1297">
        <f t="shared" si="91"/>
        <v>-122.7214847</v>
      </c>
      <c r="L91" s="1298" t="str">
        <f t="shared" si="91"/>
        <v>View Map</v>
      </c>
      <c r="M91" s="1297">
        <v>10.0</v>
      </c>
      <c r="N91" s="1297">
        <v>-8.0</v>
      </c>
      <c r="O91" s="1297">
        <v>-10.0</v>
      </c>
      <c r="P91" s="1297">
        <v>29.0</v>
      </c>
      <c r="Q91" s="1297">
        <v>20.0</v>
      </c>
      <c r="R91" s="1297">
        <v>2700.0</v>
      </c>
      <c r="S91" s="1297">
        <v>10.0</v>
      </c>
      <c r="T91" s="1297">
        <v>112.0</v>
      </c>
      <c r="U91" s="1297">
        <v>1350.0</v>
      </c>
      <c r="V91" s="1297">
        <v>1.4</v>
      </c>
      <c r="W91" s="1297">
        <v>1400.0</v>
      </c>
      <c r="X91" s="1297">
        <v>160.0</v>
      </c>
      <c r="Y91" s="1297">
        <v>2.5</v>
      </c>
      <c r="Z91" s="1297">
        <v>0.2</v>
      </c>
      <c r="AA91" s="1297">
        <v>0.33</v>
      </c>
      <c r="AB91" s="1297">
        <v>0.44</v>
      </c>
    </row>
    <row r="92">
      <c r="A92" s="1295" t="s">
        <v>1407</v>
      </c>
      <c r="B92" s="1296" t="s">
        <v>558</v>
      </c>
      <c r="C92" s="1297" t="s">
        <v>1408</v>
      </c>
      <c r="D92" s="1297" t="s">
        <v>1408</v>
      </c>
      <c r="E92" s="1297" t="s">
        <v>1408</v>
      </c>
      <c r="F92" s="1297">
        <v>49.2183683</v>
      </c>
      <c r="G92" s="1297">
        <v>-122.6250338</v>
      </c>
      <c r="H92" s="1298" t="str">
        <f>HYPERLINK("https://www.google.com/maps/search/?api=1&amp;query=49.2183683,-122.6250338", "View Map")</f>
        <v>View Map</v>
      </c>
      <c r="I92" s="1299" t="str">
        <f t="shared" si="2"/>
        <v>#VALUE!</v>
      </c>
      <c r="J92" s="1297">
        <f t="shared" ref="J92:L92" si="92">if(C92="No Match",F92,C92)</f>
        <v>49.2183683</v>
      </c>
      <c r="K92" s="1297">
        <f t="shared" si="92"/>
        <v>-122.6250338</v>
      </c>
      <c r="L92" s="1298" t="str">
        <f t="shared" si="92"/>
        <v>View Map</v>
      </c>
      <c r="M92" s="1297">
        <v>10.0</v>
      </c>
      <c r="N92" s="1297">
        <v>-9.0</v>
      </c>
      <c r="O92" s="1297">
        <v>-11.0</v>
      </c>
      <c r="P92" s="1297">
        <v>30.0</v>
      </c>
      <c r="Q92" s="1297">
        <v>20.0</v>
      </c>
      <c r="R92" s="1297">
        <v>2840.0</v>
      </c>
      <c r="S92" s="1297">
        <v>10.0</v>
      </c>
      <c r="T92" s="1297">
        <v>134.0</v>
      </c>
      <c r="U92" s="1297">
        <v>1800.0</v>
      </c>
      <c r="V92" s="1297">
        <v>1.9</v>
      </c>
      <c r="W92" s="1297">
        <v>1950.0</v>
      </c>
      <c r="X92" s="1297">
        <v>160.0</v>
      </c>
      <c r="Y92" s="1297">
        <v>2.4</v>
      </c>
      <c r="Z92" s="1297">
        <v>0.2</v>
      </c>
      <c r="AA92" s="1297">
        <v>0.33</v>
      </c>
      <c r="AB92" s="1297">
        <v>0.44</v>
      </c>
    </row>
    <row r="93">
      <c r="A93" s="1295" t="s">
        <v>1407</v>
      </c>
      <c r="B93" s="1296" t="s">
        <v>559</v>
      </c>
      <c r="C93" s="1297" t="s">
        <v>1408</v>
      </c>
      <c r="D93" s="1297" t="s">
        <v>1408</v>
      </c>
      <c r="E93" s="1297" t="s">
        <v>1408</v>
      </c>
      <c r="F93" s="1297">
        <v>49.0975074</v>
      </c>
      <c r="G93" s="1297">
        <v>-123.07851</v>
      </c>
      <c r="H93" s="1298" t="str">
        <f>HYPERLINK("https://www.google.com/maps/search/?api=1&amp;query=49.0975074,-123.0785100", "View Map")</f>
        <v>View Map</v>
      </c>
      <c r="I93" s="1299" t="str">
        <f t="shared" si="2"/>
        <v>#VALUE!</v>
      </c>
      <c r="J93" s="1297">
        <f t="shared" ref="J93:L93" si="93">if(C93="No Match",F93,C93)</f>
        <v>49.0975074</v>
      </c>
      <c r="K93" s="1297">
        <f t="shared" si="93"/>
        <v>-123.07851</v>
      </c>
      <c r="L93" s="1298" t="str">
        <f t="shared" si="93"/>
        <v>View Map</v>
      </c>
      <c r="M93" s="1297">
        <v>3.0</v>
      </c>
      <c r="N93" s="1297">
        <v>-6.0</v>
      </c>
      <c r="O93" s="1297">
        <v>-8.0</v>
      </c>
      <c r="P93" s="1297">
        <v>27.0</v>
      </c>
      <c r="Q93" s="1297">
        <v>19.0</v>
      </c>
      <c r="R93" s="1297">
        <v>2600.0</v>
      </c>
      <c r="S93" s="1297">
        <v>10.0</v>
      </c>
      <c r="T93" s="1297">
        <v>80.0</v>
      </c>
      <c r="U93" s="1297">
        <v>1000.0</v>
      </c>
      <c r="V93" s="1297">
        <v>1.1</v>
      </c>
      <c r="W93" s="1297">
        <v>1050.0</v>
      </c>
      <c r="X93" s="1297">
        <v>160.0</v>
      </c>
      <c r="Y93" s="1297">
        <v>1.3</v>
      </c>
      <c r="Z93" s="1297">
        <v>0.2</v>
      </c>
      <c r="AA93" s="1297">
        <v>0.37</v>
      </c>
      <c r="AB93" s="1297">
        <v>0.46</v>
      </c>
    </row>
    <row r="94">
      <c r="A94" s="1295" t="s">
        <v>1407</v>
      </c>
      <c r="B94" s="1296" t="s">
        <v>560</v>
      </c>
      <c r="C94" s="1297" t="s">
        <v>1408</v>
      </c>
      <c r="D94" s="1297" t="s">
        <v>1408</v>
      </c>
      <c r="E94" s="1297" t="s">
        <v>1408</v>
      </c>
      <c r="F94" s="1297">
        <v>49.1039289</v>
      </c>
      <c r="G94" s="1297">
        <v>-122.657047</v>
      </c>
      <c r="H94" s="1298" t="str">
        <f>HYPERLINK("https://www.google.com/maps/search/?api=1&amp;query=49.1039289,-122.6570470", "View Map")</f>
        <v>View Map</v>
      </c>
      <c r="I94" s="1299" t="str">
        <f t="shared" si="2"/>
        <v>#VALUE!</v>
      </c>
      <c r="J94" s="1297">
        <f t="shared" ref="J94:L94" si="94">if(C94="No Match",F94,C94)</f>
        <v>49.1039289</v>
      </c>
      <c r="K94" s="1297">
        <f t="shared" si="94"/>
        <v>-122.657047</v>
      </c>
      <c r="L94" s="1298" t="str">
        <f t="shared" si="94"/>
        <v>View Map</v>
      </c>
      <c r="M94" s="1297">
        <v>15.0</v>
      </c>
      <c r="N94" s="1297">
        <v>-8.0</v>
      </c>
      <c r="O94" s="1297">
        <v>-10.0</v>
      </c>
      <c r="P94" s="1297">
        <v>29.0</v>
      </c>
      <c r="Q94" s="1297">
        <v>20.0</v>
      </c>
      <c r="R94" s="1297">
        <v>2700.0</v>
      </c>
      <c r="S94" s="1297">
        <v>10.0</v>
      </c>
      <c r="T94" s="1297">
        <v>112.0</v>
      </c>
      <c r="U94" s="1297">
        <v>1450.0</v>
      </c>
      <c r="V94" s="1297">
        <v>1.5</v>
      </c>
      <c r="W94" s="1297">
        <v>1500.0</v>
      </c>
      <c r="X94" s="1297">
        <v>160.0</v>
      </c>
      <c r="Y94" s="1297">
        <v>2.4</v>
      </c>
      <c r="Z94" s="1297">
        <v>0.2</v>
      </c>
      <c r="AA94" s="1297">
        <v>0.33</v>
      </c>
      <c r="AB94" s="1297">
        <v>0.44</v>
      </c>
    </row>
    <row r="95">
      <c r="A95" s="1295" t="s">
        <v>1407</v>
      </c>
      <c r="B95" s="1296" t="s">
        <v>561</v>
      </c>
      <c r="C95" s="1297" t="s">
        <v>1408</v>
      </c>
      <c r="D95" s="1297" t="s">
        <v>1408</v>
      </c>
      <c r="E95" s="1297" t="s">
        <v>1408</v>
      </c>
      <c r="F95" s="1297">
        <v>49.2182468</v>
      </c>
      <c r="G95" s="1297">
        <v>-122.8949917</v>
      </c>
      <c r="H95" s="1298" t="str">
        <f>HYPERLINK("https://www.google.com/maps/search/?api=1&amp;query=49.2182468,-122.8949917", "View Map")</f>
        <v>View Map</v>
      </c>
      <c r="I95" s="1299" t="str">
        <f t="shared" si="2"/>
        <v>#VALUE!</v>
      </c>
      <c r="J95" s="1297">
        <f t="shared" ref="J95:L95" si="95">if(C95="No Match",F95,C95)</f>
        <v>49.2182468</v>
      </c>
      <c r="K95" s="1297">
        <f t="shared" si="95"/>
        <v>-122.8949917</v>
      </c>
      <c r="L95" s="1298" t="str">
        <f t="shared" si="95"/>
        <v>View Map</v>
      </c>
      <c r="M95" s="1297">
        <v>10.0</v>
      </c>
      <c r="N95" s="1297">
        <v>-8.0</v>
      </c>
      <c r="O95" s="1297">
        <v>-10.0</v>
      </c>
      <c r="P95" s="1297">
        <v>29.0</v>
      </c>
      <c r="Q95" s="1297">
        <v>19.0</v>
      </c>
      <c r="R95" s="1297">
        <v>2800.0</v>
      </c>
      <c r="S95" s="1297">
        <v>10.0</v>
      </c>
      <c r="T95" s="1297">
        <v>134.0</v>
      </c>
      <c r="U95" s="1297">
        <v>1500.0</v>
      </c>
      <c r="V95" s="1297">
        <v>1.6</v>
      </c>
      <c r="W95" s="1297">
        <v>1575.0</v>
      </c>
      <c r="X95" s="1297">
        <v>160.0</v>
      </c>
      <c r="Y95" s="1297">
        <v>2.3</v>
      </c>
      <c r="Z95" s="1297">
        <v>0.2</v>
      </c>
      <c r="AA95" s="1297">
        <v>0.33</v>
      </c>
      <c r="AB95" s="1297">
        <v>0.44</v>
      </c>
    </row>
    <row r="96">
      <c r="A96" s="1295" t="s">
        <v>1407</v>
      </c>
      <c r="B96" s="1296" t="s">
        <v>562</v>
      </c>
      <c r="C96" s="1297" t="s">
        <v>1408</v>
      </c>
      <c r="D96" s="1297" t="s">
        <v>1408</v>
      </c>
      <c r="E96" s="1297" t="s">
        <v>1408</v>
      </c>
      <c r="F96" s="1297">
        <v>49.3206294</v>
      </c>
      <c r="G96" s="1297">
        <v>-123.0737925</v>
      </c>
      <c r="H96" s="1298" t="str">
        <f>HYPERLINK("https://www.google.com/maps/search/?api=1&amp;query=49.3206294,-123.0737925", "View Map")</f>
        <v>View Map</v>
      </c>
      <c r="I96" s="1299" t="str">
        <f t="shared" si="2"/>
        <v>#VALUE!</v>
      </c>
      <c r="J96" s="1297">
        <f t="shared" ref="J96:L96" si="96">if(C96="No Match",F96,C96)</f>
        <v>49.3206294</v>
      </c>
      <c r="K96" s="1297">
        <f t="shared" si="96"/>
        <v>-123.0737925</v>
      </c>
      <c r="L96" s="1298" t="str">
        <f t="shared" si="96"/>
        <v>View Map</v>
      </c>
      <c r="M96" s="1297">
        <v>135.0</v>
      </c>
      <c r="N96" s="1297">
        <v>-7.0</v>
      </c>
      <c r="O96" s="1297">
        <v>-9.0</v>
      </c>
      <c r="P96" s="1297">
        <v>26.0</v>
      </c>
      <c r="Q96" s="1297">
        <v>19.0</v>
      </c>
      <c r="R96" s="1297">
        <v>2910.0</v>
      </c>
      <c r="S96" s="1297">
        <v>12.0</v>
      </c>
      <c r="T96" s="1297">
        <v>150.0</v>
      </c>
      <c r="U96" s="1297">
        <v>2000.0</v>
      </c>
      <c r="V96" s="1297">
        <v>2.1</v>
      </c>
      <c r="W96" s="1297">
        <v>2100.0</v>
      </c>
      <c r="X96" s="1297">
        <v>160.0</v>
      </c>
      <c r="Y96" s="1297">
        <v>3.0</v>
      </c>
      <c r="Z96" s="1297">
        <v>0.3</v>
      </c>
      <c r="AA96" s="1297">
        <v>0.34</v>
      </c>
      <c r="AB96" s="1297">
        <v>0.45</v>
      </c>
    </row>
    <row r="97">
      <c r="A97" s="1295" t="s">
        <v>1407</v>
      </c>
      <c r="B97" s="1296" t="s">
        <v>563</v>
      </c>
      <c r="C97" s="1297" t="s">
        <v>1408</v>
      </c>
      <c r="D97" s="1297" t="s">
        <v>1408</v>
      </c>
      <c r="E97" s="1297" t="s">
        <v>1408</v>
      </c>
      <c r="F97" s="1297">
        <v>49.163168</v>
      </c>
      <c r="G97" s="1297">
        <v>-123.137414</v>
      </c>
      <c r="H97" s="1298" t="str">
        <f>HYPERLINK("https://www.google.com/maps/search/?api=1&amp;query=49.1631680,-123.1374140", "View Map")</f>
        <v>View Map</v>
      </c>
      <c r="I97" s="1299" t="str">
        <f t="shared" si="2"/>
        <v>#VALUE!</v>
      </c>
      <c r="J97" s="1297">
        <f t="shared" ref="J97:L97" si="97">if(C97="No Match",F97,C97)</f>
        <v>49.163168</v>
      </c>
      <c r="K97" s="1297">
        <f t="shared" si="97"/>
        <v>-123.137414</v>
      </c>
      <c r="L97" s="1298" t="str">
        <f t="shared" si="97"/>
        <v>View Map</v>
      </c>
      <c r="M97" s="1297">
        <v>5.0</v>
      </c>
      <c r="N97" s="1297">
        <v>-7.0</v>
      </c>
      <c r="O97" s="1297">
        <v>-9.0</v>
      </c>
      <c r="P97" s="1297">
        <v>27.0</v>
      </c>
      <c r="Q97" s="1297">
        <v>19.0</v>
      </c>
      <c r="R97" s="1297">
        <v>2800.0</v>
      </c>
      <c r="S97" s="1297">
        <v>10.0</v>
      </c>
      <c r="T97" s="1297">
        <v>86.0</v>
      </c>
      <c r="U97" s="1297">
        <v>1070.0</v>
      </c>
      <c r="V97" s="1297">
        <v>1.2</v>
      </c>
      <c r="W97" s="1297">
        <v>1100.0</v>
      </c>
      <c r="X97" s="1297">
        <v>160.0</v>
      </c>
      <c r="Y97" s="1297">
        <v>1.5</v>
      </c>
      <c r="Z97" s="1297">
        <v>0.2</v>
      </c>
      <c r="AA97" s="1297">
        <v>0.36</v>
      </c>
      <c r="AB97" s="1297">
        <v>0.45</v>
      </c>
    </row>
    <row r="98">
      <c r="A98" s="1295" t="s">
        <v>1407</v>
      </c>
      <c r="B98" s="1296" t="s">
        <v>1409</v>
      </c>
      <c r="C98" s="1297" t="s">
        <v>1408</v>
      </c>
      <c r="D98" s="1297" t="s">
        <v>1408</v>
      </c>
      <c r="E98" s="1297" t="s">
        <v>1408</v>
      </c>
      <c r="F98" s="1297" t="s">
        <v>1408</v>
      </c>
      <c r="G98" s="1297" t="s">
        <v>1408</v>
      </c>
      <c r="H98" s="1297" t="s">
        <v>1408</v>
      </c>
      <c r="I98" s="1299" t="str">
        <f t="shared" si="2"/>
        <v>#VALUE!</v>
      </c>
      <c r="J98" s="1297" t="str">
        <f t="shared" ref="J98:L98" si="98">if(C98="No Match",F98,C98)</f>
        <v>No match</v>
      </c>
      <c r="K98" s="1297" t="str">
        <f t="shared" si="98"/>
        <v>No match</v>
      </c>
      <c r="L98" s="1297" t="str">
        <f t="shared" si="98"/>
        <v>No match</v>
      </c>
      <c r="M98" s="1297">
        <v>90.0</v>
      </c>
      <c r="N98" s="1297">
        <v>-8.0</v>
      </c>
      <c r="O98" s="1297">
        <v>-10.0</v>
      </c>
      <c r="P98" s="1297">
        <v>29.0</v>
      </c>
      <c r="Q98" s="1297">
        <v>20.0</v>
      </c>
      <c r="R98" s="1297">
        <v>2750.0</v>
      </c>
      <c r="S98" s="1297">
        <v>10.0</v>
      </c>
      <c r="T98" s="1297">
        <v>128.0</v>
      </c>
      <c r="U98" s="1297">
        <v>1500.0</v>
      </c>
      <c r="V98" s="1297">
        <v>1.6</v>
      </c>
      <c r="W98" s="1297">
        <v>1575.0</v>
      </c>
      <c r="X98" s="1297">
        <v>160.0</v>
      </c>
      <c r="Y98" s="1297">
        <v>2.4</v>
      </c>
      <c r="Z98" s="1297">
        <v>0.3</v>
      </c>
      <c r="AA98" s="1297">
        <v>0.33</v>
      </c>
      <c r="AB98" s="1297">
        <v>0.44</v>
      </c>
    </row>
    <row r="99">
      <c r="A99" s="1295" t="s">
        <v>1407</v>
      </c>
      <c r="B99" s="1296" t="s">
        <v>565</v>
      </c>
      <c r="C99" s="1297" t="s">
        <v>1408</v>
      </c>
      <c r="D99" s="1297" t="s">
        <v>1408</v>
      </c>
      <c r="E99" s="1297" t="s">
        <v>1408</v>
      </c>
      <c r="F99" s="1297">
        <v>49.260889</v>
      </c>
      <c r="G99" s="1297">
        <v>-123.1139571</v>
      </c>
      <c r="H99" s="1298" t="str">
        <f>HYPERLINK("https://www.google.com/maps/search/?api=1&amp;query=49.2608890,-123.1139571", "View Map")</f>
        <v>View Map</v>
      </c>
      <c r="I99" s="1299" t="str">
        <f t="shared" si="2"/>
        <v>#VALUE!</v>
      </c>
      <c r="J99" s="1297">
        <f t="shared" ref="J99:L99" si="99">if(C99="No Match",F99,C99)</f>
        <v>49.260889</v>
      </c>
      <c r="K99" s="1297">
        <f t="shared" si="99"/>
        <v>-123.1139571</v>
      </c>
      <c r="L99" s="1298" t="str">
        <f t="shared" si="99"/>
        <v>View Map</v>
      </c>
      <c r="M99" s="1297">
        <v>40.0</v>
      </c>
      <c r="N99" s="1297">
        <v>-7.0</v>
      </c>
      <c r="O99" s="1297">
        <v>-9.0</v>
      </c>
      <c r="P99" s="1297">
        <v>28.0</v>
      </c>
      <c r="Q99" s="1297">
        <v>20.0</v>
      </c>
      <c r="R99" s="1297">
        <v>2825.0</v>
      </c>
      <c r="S99" s="1297">
        <v>10.0</v>
      </c>
      <c r="T99" s="1297">
        <v>112.0</v>
      </c>
      <c r="U99" s="1297">
        <v>1325.0</v>
      </c>
      <c r="V99" s="1297">
        <v>1.4</v>
      </c>
      <c r="W99" s="1297">
        <v>1400.0</v>
      </c>
      <c r="X99" s="1297">
        <v>160.0</v>
      </c>
      <c r="Y99" s="1297">
        <v>1.8</v>
      </c>
      <c r="Z99" s="1297">
        <v>0.2</v>
      </c>
      <c r="AA99" s="1297">
        <v>0.34</v>
      </c>
      <c r="AB99" s="1297">
        <v>0.45</v>
      </c>
    </row>
    <row r="100">
      <c r="A100" s="1295" t="s">
        <v>1407</v>
      </c>
      <c r="B100" s="1296" t="s">
        <v>1410</v>
      </c>
      <c r="C100" s="1297" t="s">
        <v>1408</v>
      </c>
      <c r="D100" s="1297" t="s">
        <v>1408</v>
      </c>
      <c r="E100" s="1297" t="s">
        <v>1408</v>
      </c>
      <c r="F100" s="1297" t="s">
        <v>1408</v>
      </c>
      <c r="G100" s="1297" t="s">
        <v>1408</v>
      </c>
      <c r="H100" s="1297" t="s">
        <v>1408</v>
      </c>
      <c r="I100" s="1299" t="str">
        <f t="shared" si="2"/>
        <v>#VALUE!</v>
      </c>
      <c r="J100" s="1297" t="str">
        <f t="shared" ref="J100:L100" si="100">if(C100="No Match",F100,C100)</f>
        <v>No match</v>
      </c>
      <c r="K100" s="1297" t="str">
        <f t="shared" si="100"/>
        <v>No match</v>
      </c>
      <c r="L100" s="1297" t="str">
        <f t="shared" si="100"/>
        <v>No match</v>
      </c>
      <c r="M100" s="1297">
        <v>120.0</v>
      </c>
      <c r="N100" s="1297">
        <v>-6.0</v>
      </c>
      <c r="O100" s="1297">
        <v>-8.0</v>
      </c>
      <c r="P100" s="1297">
        <v>28.0</v>
      </c>
      <c r="Q100" s="1297">
        <v>20.0</v>
      </c>
      <c r="R100" s="1297">
        <v>2925.0</v>
      </c>
      <c r="S100" s="1297">
        <v>10.0</v>
      </c>
      <c r="T100" s="1297">
        <v>107.0</v>
      </c>
      <c r="U100" s="1297">
        <v>1325.0</v>
      </c>
      <c r="V100" s="1297">
        <v>1.4</v>
      </c>
      <c r="W100" s="1297">
        <v>1400.0</v>
      </c>
      <c r="X100" s="1297">
        <v>160.0</v>
      </c>
      <c r="Y100" s="1297">
        <v>1.9</v>
      </c>
      <c r="Z100" s="1297">
        <v>0.3</v>
      </c>
      <c r="AA100" s="1297">
        <v>0.36</v>
      </c>
      <c r="AB100" s="1297">
        <v>0.45</v>
      </c>
    </row>
    <row r="101">
      <c r="A101" s="1295" t="s">
        <v>1407</v>
      </c>
      <c r="B101" s="1296" t="s">
        <v>567</v>
      </c>
      <c r="C101" s="1297" t="s">
        <v>1408</v>
      </c>
      <c r="D101" s="1297" t="s">
        <v>1408</v>
      </c>
      <c r="E101" s="1297" t="s">
        <v>1408</v>
      </c>
      <c r="F101" s="1297">
        <v>49.3311208</v>
      </c>
      <c r="G101" s="1297">
        <v>-123.159479</v>
      </c>
      <c r="H101" s="1298" t="str">
        <f>HYPERLINK("https://www.google.com/maps/search/?api=1&amp;query=49.3311208,-123.1594790", "View Map")</f>
        <v>View Map</v>
      </c>
      <c r="I101" s="1299" t="str">
        <f t="shared" si="2"/>
        <v>#VALUE!</v>
      </c>
      <c r="J101" s="1297">
        <f t="shared" ref="J101:L101" si="101">if(C101="No Match",F101,C101)</f>
        <v>49.3311208</v>
      </c>
      <c r="K101" s="1297">
        <f t="shared" si="101"/>
        <v>-123.159479</v>
      </c>
      <c r="L101" s="1298" t="str">
        <f t="shared" si="101"/>
        <v>View Map</v>
      </c>
      <c r="M101" s="1297">
        <v>45.0</v>
      </c>
      <c r="N101" s="1297">
        <v>-7.0</v>
      </c>
      <c r="O101" s="1297">
        <v>-9.0</v>
      </c>
      <c r="P101" s="1297">
        <v>28.0</v>
      </c>
      <c r="Q101" s="1297">
        <v>19.0</v>
      </c>
      <c r="R101" s="1297">
        <v>2950.0</v>
      </c>
      <c r="S101" s="1297">
        <v>12.0</v>
      </c>
      <c r="T101" s="1297">
        <v>150.0</v>
      </c>
      <c r="U101" s="1297">
        <v>1600.0</v>
      </c>
      <c r="V101" s="1297">
        <v>1.7</v>
      </c>
      <c r="W101" s="1297">
        <v>1700.0</v>
      </c>
      <c r="X101" s="1297">
        <v>160.0</v>
      </c>
      <c r="Y101" s="1297">
        <v>2.4</v>
      </c>
      <c r="Z101" s="1297">
        <v>0.2</v>
      </c>
      <c r="AA101" s="1297">
        <v>0.36</v>
      </c>
      <c r="AB101" s="1297">
        <v>0.48</v>
      </c>
    </row>
    <row r="102">
      <c r="A102" s="1295" t="s">
        <v>1407</v>
      </c>
      <c r="B102" s="1296" t="s">
        <v>568</v>
      </c>
      <c r="C102" s="1297">
        <v>50.2655555555556</v>
      </c>
      <c r="D102" s="1297">
        <v>-119.271388888889</v>
      </c>
      <c r="E102" s="1298" t="str">
        <f>HYPERLINK("https://www.google.com/maps/search/?api=1&amp;query=50.2655555555556,-119.271388888889", "View Map")</f>
        <v>View Map</v>
      </c>
      <c r="F102" s="1297">
        <v>50.2668671</v>
      </c>
      <c r="G102" s="1297">
        <v>-119.2718157</v>
      </c>
      <c r="H102" s="1298" t="str">
        <f>HYPERLINK("https://www.google.com/maps/search/?api=1&amp;query=50.2668671,-119.2718157", "View Map")</f>
        <v>View Map</v>
      </c>
      <c r="I102" s="1299">
        <f t="shared" si="2"/>
        <v>148.9590188</v>
      </c>
      <c r="J102" s="1297">
        <f t="shared" ref="J102:L102" si="102">if(C102="No Match",F102,C102)</f>
        <v>50.26555556</v>
      </c>
      <c r="K102" s="1297">
        <f t="shared" si="102"/>
        <v>-119.2713889</v>
      </c>
      <c r="L102" s="1298" t="str">
        <f t="shared" si="102"/>
        <v>View Map</v>
      </c>
      <c r="M102" s="1297">
        <v>405.0</v>
      </c>
      <c r="N102" s="1297">
        <v>-20.0</v>
      </c>
      <c r="O102" s="1297">
        <v>-23.0</v>
      </c>
      <c r="P102" s="1297">
        <v>33.0</v>
      </c>
      <c r="Q102" s="1297">
        <v>20.0</v>
      </c>
      <c r="R102" s="1297">
        <v>3600.0</v>
      </c>
      <c r="S102" s="1297">
        <v>13.0</v>
      </c>
      <c r="T102" s="1297">
        <v>43.0</v>
      </c>
      <c r="U102" s="1297">
        <v>350.0</v>
      </c>
      <c r="V102" s="1297">
        <v>0.4</v>
      </c>
      <c r="W102" s="1297">
        <v>400.0</v>
      </c>
      <c r="X102" s="1297">
        <v>80.0</v>
      </c>
      <c r="Y102" s="1297">
        <v>2.2</v>
      </c>
      <c r="Z102" s="1297">
        <v>0.1</v>
      </c>
      <c r="AA102" s="1297">
        <v>0.3</v>
      </c>
      <c r="AB102" s="1297">
        <v>0.4</v>
      </c>
    </row>
    <row r="103">
      <c r="A103" s="1295" t="s">
        <v>1407</v>
      </c>
      <c r="B103" s="1296" t="s">
        <v>569</v>
      </c>
      <c r="C103" s="1297">
        <v>48.428333</v>
      </c>
      <c r="D103" s="1297">
        <v>-123.364722</v>
      </c>
      <c r="E103" s="1298" t="str">
        <f>HYPERLINK("https://www.google.com/maps/search/?api=1&amp;query=48.428333,-123.364722", "View Map")</f>
        <v>View Map</v>
      </c>
      <c r="F103" s="1297">
        <v>48.4283182</v>
      </c>
      <c r="G103" s="1297">
        <v>-123.364953</v>
      </c>
      <c r="H103" s="1298" t="str">
        <f>HYPERLINK("https://www.google.com/maps/search/?api=1&amp;query=48.4283182,-123.3649530", "View Map")</f>
        <v>View Map</v>
      </c>
      <c r="I103" s="1299">
        <f t="shared" si="2"/>
        <v>17.12339103</v>
      </c>
      <c r="J103" s="1297">
        <f t="shared" ref="J103:L103" si="103">if(C103="No Match",F103,C103)</f>
        <v>48.428333</v>
      </c>
      <c r="K103" s="1297">
        <f t="shared" si="103"/>
        <v>-123.364722</v>
      </c>
      <c r="L103" s="1298" t="str">
        <f t="shared" si="103"/>
        <v>View Map</v>
      </c>
      <c r="M103" s="1297">
        <v>10.0</v>
      </c>
      <c r="N103" s="1297">
        <v>-4.0</v>
      </c>
      <c r="O103" s="1297">
        <v>-6.0</v>
      </c>
      <c r="P103" s="1297">
        <v>24.0</v>
      </c>
      <c r="Q103" s="1297">
        <v>17.0</v>
      </c>
      <c r="R103" s="1297">
        <v>2650.0</v>
      </c>
      <c r="S103" s="1297">
        <v>8.0</v>
      </c>
      <c r="T103" s="1297">
        <v>91.0</v>
      </c>
      <c r="U103" s="1297">
        <v>800.0</v>
      </c>
      <c r="V103" s="1297">
        <v>1.0</v>
      </c>
      <c r="W103" s="1297">
        <v>825.0</v>
      </c>
      <c r="X103" s="1297">
        <v>220.0</v>
      </c>
      <c r="Y103" s="1297">
        <v>1.1</v>
      </c>
      <c r="Z103" s="1297">
        <v>0.2</v>
      </c>
      <c r="AA103" s="1297">
        <v>0.46</v>
      </c>
      <c r="AB103" s="1297">
        <v>0.57</v>
      </c>
    </row>
    <row r="104">
      <c r="A104" s="1295" t="s">
        <v>1407</v>
      </c>
      <c r="B104" s="1296" t="s">
        <v>570</v>
      </c>
      <c r="C104" s="1297" t="s">
        <v>1408</v>
      </c>
      <c r="D104" s="1297" t="s">
        <v>1408</v>
      </c>
      <c r="E104" s="1297" t="s">
        <v>1408</v>
      </c>
      <c r="F104" s="1297" t="s">
        <v>1408</v>
      </c>
      <c r="G104" s="1297" t="s">
        <v>1408</v>
      </c>
      <c r="H104" s="1297" t="s">
        <v>1408</v>
      </c>
      <c r="I104" s="1299" t="str">
        <f t="shared" si="2"/>
        <v>#VALUE!</v>
      </c>
      <c r="J104" s="1297" t="str">
        <f t="shared" ref="J104:L104" si="104">if(C104="No Match",F104,C104)</f>
        <v>No match</v>
      </c>
      <c r="K104" s="1297" t="str">
        <f t="shared" si="104"/>
        <v>No match</v>
      </c>
      <c r="L104" s="1297" t="str">
        <f t="shared" si="104"/>
        <v>No match</v>
      </c>
      <c r="M104" s="1297">
        <v>65.0</v>
      </c>
      <c r="N104" s="1297">
        <v>-4.0</v>
      </c>
      <c r="O104" s="1297">
        <v>-6.0</v>
      </c>
      <c r="P104" s="1297">
        <v>24.0</v>
      </c>
      <c r="Q104" s="1297">
        <v>17.0</v>
      </c>
      <c r="R104" s="1297">
        <v>2700.0</v>
      </c>
      <c r="S104" s="1297">
        <v>9.0</v>
      </c>
      <c r="T104" s="1297">
        <v>91.0</v>
      </c>
      <c r="U104" s="1297">
        <v>600.0</v>
      </c>
      <c r="V104" s="1297">
        <v>0.8</v>
      </c>
      <c r="W104" s="1297">
        <v>625.0</v>
      </c>
      <c r="X104" s="1297">
        <v>220.0</v>
      </c>
      <c r="Y104" s="1297">
        <v>1.5</v>
      </c>
      <c r="Z104" s="1297">
        <v>0.3</v>
      </c>
      <c r="AA104" s="1297">
        <v>0.46</v>
      </c>
      <c r="AB104" s="1297">
        <v>0.57</v>
      </c>
    </row>
    <row r="105">
      <c r="A105" s="1295" t="s">
        <v>1407</v>
      </c>
      <c r="B105" s="1296" t="s">
        <v>571</v>
      </c>
      <c r="C105" s="1297" t="s">
        <v>1408</v>
      </c>
      <c r="D105" s="1297" t="s">
        <v>1408</v>
      </c>
      <c r="E105" s="1297" t="s">
        <v>1408</v>
      </c>
      <c r="F105" s="1297" t="s">
        <v>1408</v>
      </c>
      <c r="G105" s="1297" t="s">
        <v>1408</v>
      </c>
      <c r="H105" s="1297" t="s">
        <v>1408</v>
      </c>
      <c r="I105" s="1299" t="str">
        <f t="shared" si="2"/>
        <v>#VALUE!</v>
      </c>
      <c r="J105" s="1297" t="str">
        <f t="shared" ref="J105:L105" si="105">if(C105="No Match",F105,C105)</f>
        <v>No match</v>
      </c>
      <c r="K105" s="1297" t="str">
        <f t="shared" si="105"/>
        <v>No match</v>
      </c>
      <c r="L105" s="1297" t="str">
        <f t="shared" si="105"/>
        <v>No match</v>
      </c>
      <c r="M105" s="1297">
        <v>125.0</v>
      </c>
      <c r="N105" s="1297">
        <v>-6.0</v>
      </c>
      <c r="O105" s="1297">
        <v>-8.0</v>
      </c>
      <c r="P105" s="1297">
        <v>24.0</v>
      </c>
      <c r="Q105" s="1297">
        <v>16.0</v>
      </c>
      <c r="R105" s="1297">
        <v>2700.0</v>
      </c>
      <c r="S105" s="1297">
        <v>9.0</v>
      </c>
      <c r="T105" s="1297">
        <v>91.0</v>
      </c>
      <c r="U105" s="1297">
        <v>775.0</v>
      </c>
      <c r="V105" s="1297">
        <v>1.0</v>
      </c>
      <c r="W105" s="1297">
        <v>800.0</v>
      </c>
      <c r="X105" s="1297">
        <v>220.0</v>
      </c>
      <c r="Y105" s="1297">
        <v>2.1</v>
      </c>
      <c r="Z105" s="1297">
        <v>0.3</v>
      </c>
      <c r="AA105" s="1297">
        <v>0.46</v>
      </c>
      <c r="AB105" s="1297">
        <v>0.57</v>
      </c>
    </row>
    <row r="106">
      <c r="A106" s="1295" t="s">
        <v>1407</v>
      </c>
      <c r="B106" s="1296" t="s">
        <v>572</v>
      </c>
      <c r="C106" s="1297">
        <v>50.1166667</v>
      </c>
      <c r="D106" s="1297">
        <v>-122.9541667</v>
      </c>
      <c r="E106" s="1298" t="str">
        <f>HYPERLINK("https://www.google.com/maps/search/?api=1&amp;query=50.1166667,-122.9541667", "View Map")</f>
        <v>View Map</v>
      </c>
      <c r="F106" s="1297">
        <v>50.1171903</v>
      </c>
      <c r="G106" s="1297">
        <v>-122.9543022</v>
      </c>
      <c r="H106" s="1298" t="str">
        <f>HYPERLINK("https://www.google.com/maps/search/?api=1&amp;query=50.1171903,-122.9543022", "View Map")</f>
        <v>View Map</v>
      </c>
      <c r="I106" s="1299">
        <f t="shared" si="2"/>
        <v>59.01784723</v>
      </c>
      <c r="J106" s="1297">
        <f t="shared" ref="J106:L106" si="106">if(C106="No Match",F106,C106)</f>
        <v>50.1166667</v>
      </c>
      <c r="K106" s="1297">
        <f t="shared" si="106"/>
        <v>-122.9541667</v>
      </c>
      <c r="L106" s="1298" t="str">
        <f t="shared" si="106"/>
        <v>View Map</v>
      </c>
      <c r="M106" s="1297">
        <v>665.0</v>
      </c>
      <c r="N106" s="1297">
        <v>-17.0</v>
      </c>
      <c r="O106" s="1297">
        <v>-20.0</v>
      </c>
      <c r="P106" s="1297">
        <v>30.0</v>
      </c>
      <c r="Q106" s="1297">
        <v>20.0</v>
      </c>
      <c r="R106" s="1297">
        <v>4180.0</v>
      </c>
      <c r="S106" s="1297">
        <v>10.0</v>
      </c>
      <c r="T106" s="1297">
        <v>85.0</v>
      </c>
      <c r="U106" s="1297">
        <v>845.0</v>
      </c>
      <c r="V106" s="1297">
        <v>1.0</v>
      </c>
      <c r="W106" s="1297">
        <v>1215.0</v>
      </c>
      <c r="X106" s="1297">
        <v>160.0</v>
      </c>
      <c r="Y106" s="1297">
        <v>9.5</v>
      </c>
      <c r="Z106" s="1297">
        <v>0.9</v>
      </c>
      <c r="AA106" s="1297">
        <v>0.24</v>
      </c>
      <c r="AB106" s="1297">
        <v>0.32</v>
      </c>
    </row>
    <row r="107">
      <c r="A107" s="1295" t="s">
        <v>1407</v>
      </c>
      <c r="B107" s="1296" t="s">
        <v>573</v>
      </c>
      <c r="C107" s="1297" t="s">
        <v>1408</v>
      </c>
      <c r="D107" s="1297" t="s">
        <v>1408</v>
      </c>
      <c r="E107" s="1297" t="s">
        <v>1408</v>
      </c>
      <c r="F107" s="1297">
        <v>49.0235357</v>
      </c>
      <c r="G107" s="1297">
        <v>-122.797924</v>
      </c>
      <c r="H107" s="1298" t="str">
        <f>HYPERLINK("https://www.google.com/maps/search/?api=1&amp;query=49.0235357,-122.7979240", "View Map")</f>
        <v>View Map</v>
      </c>
      <c r="I107" s="1299" t="str">
        <f t="shared" si="2"/>
        <v>#VALUE!</v>
      </c>
      <c r="J107" s="1297">
        <f t="shared" ref="J107:L107" si="107">if(C107="No Match",F107,C107)</f>
        <v>49.0235357</v>
      </c>
      <c r="K107" s="1297">
        <f t="shared" si="107"/>
        <v>-122.797924</v>
      </c>
      <c r="L107" s="1298" t="str">
        <f t="shared" si="107"/>
        <v>View Map</v>
      </c>
      <c r="M107" s="1297">
        <v>30.0</v>
      </c>
      <c r="N107" s="1297">
        <v>-5.0</v>
      </c>
      <c r="O107" s="1297">
        <v>-7.0</v>
      </c>
      <c r="P107" s="1297">
        <v>25.0</v>
      </c>
      <c r="Q107" s="1297">
        <v>20.0</v>
      </c>
      <c r="R107" s="1297">
        <v>2620.0</v>
      </c>
      <c r="S107" s="1297">
        <v>10.0</v>
      </c>
      <c r="T107" s="1297">
        <v>80.0</v>
      </c>
      <c r="U107" s="1297">
        <v>1065.0</v>
      </c>
      <c r="V107" s="1297">
        <v>1.2</v>
      </c>
      <c r="W107" s="1297">
        <v>1100.0</v>
      </c>
      <c r="X107" s="1297">
        <v>160.0</v>
      </c>
      <c r="Y107" s="1297">
        <v>2.0</v>
      </c>
      <c r="Z107" s="1297">
        <v>0.2</v>
      </c>
      <c r="AA107" s="1297">
        <v>0.33</v>
      </c>
      <c r="AB107" s="1297">
        <v>0.44</v>
      </c>
    </row>
    <row r="108">
      <c r="A108" s="1295" t="s">
        <v>1407</v>
      </c>
      <c r="B108" s="1296" t="s">
        <v>574</v>
      </c>
      <c r="C108" s="1297">
        <v>52.129167</v>
      </c>
      <c r="D108" s="1297">
        <v>-122.14</v>
      </c>
      <c r="E108" s="1298" t="str">
        <f>HYPERLINK("https://www.google.com/maps/search/?api=1&amp;query=52.129167,-122.14", "View Map")</f>
        <v>View Map</v>
      </c>
      <c r="F108" s="1297">
        <v>52.1292657</v>
      </c>
      <c r="G108" s="1297">
        <v>-122.1397259</v>
      </c>
      <c r="H108" s="1298" t="str">
        <f>HYPERLINK("https://www.google.com/maps/search/?api=1&amp;query=52.1292657,-122.1397259", "View Map")</f>
        <v>View Map</v>
      </c>
      <c r="I108" s="1299">
        <f t="shared" si="2"/>
        <v>21.6914172</v>
      </c>
      <c r="J108" s="1297">
        <f t="shared" ref="J108:L108" si="108">if(C108="No Match",F108,C108)</f>
        <v>52.129167</v>
      </c>
      <c r="K108" s="1297">
        <f t="shared" si="108"/>
        <v>-122.14</v>
      </c>
      <c r="L108" s="1298" t="str">
        <f t="shared" si="108"/>
        <v>View Map</v>
      </c>
      <c r="M108" s="1297">
        <v>615.0</v>
      </c>
      <c r="N108" s="1297">
        <v>-30.0</v>
      </c>
      <c r="O108" s="1297">
        <v>-33.0</v>
      </c>
      <c r="P108" s="1297">
        <v>29.0</v>
      </c>
      <c r="Q108" s="1297">
        <v>17.0</v>
      </c>
      <c r="R108" s="1297">
        <v>4400.0</v>
      </c>
      <c r="S108" s="1297">
        <v>10.0</v>
      </c>
      <c r="T108" s="1297">
        <v>48.0</v>
      </c>
      <c r="U108" s="1297">
        <v>350.0</v>
      </c>
      <c r="V108" s="1297">
        <v>0.5</v>
      </c>
      <c r="W108" s="1297">
        <v>425.0</v>
      </c>
      <c r="X108" s="1297">
        <v>80.0</v>
      </c>
      <c r="Y108" s="1297">
        <v>2.4</v>
      </c>
      <c r="Z108" s="1297">
        <v>0.2</v>
      </c>
      <c r="AA108" s="1297">
        <v>0.27</v>
      </c>
      <c r="AB108" s="1297">
        <v>0.35</v>
      </c>
    </row>
    <row r="109">
      <c r="A109" s="1295" t="s">
        <v>1407</v>
      </c>
      <c r="B109" s="1296" t="s">
        <v>575</v>
      </c>
      <c r="C109" s="1297" t="s">
        <v>1408</v>
      </c>
      <c r="D109" s="1297" t="s">
        <v>1408</v>
      </c>
      <c r="E109" s="1297" t="s">
        <v>1408</v>
      </c>
      <c r="F109" s="1297">
        <v>48.872845</v>
      </c>
      <c r="G109" s="1297">
        <v>-124.194946</v>
      </c>
      <c r="H109" s="1298" t="str">
        <f>HYPERLINK("https://www.google.com/maps/search/?api=1&amp;query=48.8728450,-124.1949460", "View Map")</f>
        <v>View Map</v>
      </c>
      <c r="I109" s="1299" t="str">
        <f t="shared" si="2"/>
        <v>#VALUE!</v>
      </c>
      <c r="J109" s="1297">
        <f t="shared" ref="J109:L109" si="109">if(C109="No Match",F109,C109)</f>
        <v>48.872845</v>
      </c>
      <c r="K109" s="1297">
        <f t="shared" si="109"/>
        <v>-124.194946</v>
      </c>
      <c r="L109" s="1298" t="str">
        <f t="shared" si="109"/>
        <v>View Map</v>
      </c>
      <c r="M109" s="1297">
        <v>200.0</v>
      </c>
      <c r="N109" s="1297">
        <v>-5.0</v>
      </c>
      <c r="O109" s="1297">
        <v>-8.0</v>
      </c>
      <c r="P109" s="1297">
        <v>31.0</v>
      </c>
      <c r="Q109" s="1297">
        <v>19.0</v>
      </c>
      <c r="R109" s="1297">
        <v>3050.0</v>
      </c>
      <c r="S109" s="1297">
        <v>10.0</v>
      </c>
      <c r="T109" s="1297">
        <v>161.0</v>
      </c>
      <c r="U109" s="1297">
        <v>2000.0</v>
      </c>
      <c r="V109" s="1297">
        <v>2.1</v>
      </c>
      <c r="W109" s="1297">
        <v>2100.0</v>
      </c>
      <c r="X109" s="1297">
        <v>200.0</v>
      </c>
      <c r="Y109" s="1297">
        <v>3.5</v>
      </c>
      <c r="Z109" s="1297">
        <v>0.7</v>
      </c>
      <c r="AA109" s="1297">
        <v>0.26</v>
      </c>
      <c r="AB109" s="1297">
        <v>0.32</v>
      </c>
    </row>
    <row r="112">
      <c r="A112" s="945" t="s">
        <v>1411</v>
      </c>
      <c r="B112" s="27"/>
      <c r="C112" s="27"/>
      <c r="D112" s="27"/>
      <c r="E112" s="27"/>
      <c r="F112" s="27"/>
      <c r="G112" s="27"/>
      <c r="H112" s="27"/>
      <c r="I112" s="27"/>
      <c r="J112" s="27"/>
      <c r="K112" s="27"/>
      <c r="L112" s="27"/>
      <c r="M112" s="27"/>
      <c r="N112" s="27"/>
      <c r="O112" s="27"/>
      <c r="P112" s="27"/>
      <c r="Q112" s="27"/>
      <c r="R112" s="27"/>
      <c r="S112" s="28"/>
    </row>
    <row r="113">
      <c r="A113" s="3"/>
      <c r="B113" s="3"/>
      <c r="C113" s="3"/>
      <c r="D113" s="3"/>
      <c r="E113" s="3"/>
      <c r="F113" s="3"/>
      <c r="G113" s="150"/>
      <c r="H113" s="150"/>
      <c r="I113" s="150"/>
      <c r="J113" s="150"/>
      <c r="K113" s="150"/>
      <c r="L113" s="150"/>
      <c r="M113" s="150"/>
      <c r="N113" s="150"/>
      <c r="O113" s="150"/>
      <c r="P113" s="150"/>
      <c r="Q113" s="150"/>
      <c r="R113" s="207"/>
      <c r="S113" s="207"/>
    </row>
    <row r="114">
      <c r="A114" s="253" t="s">
        <v>1010</v>
      </c>
      <c r="B114" s="27"/>
      <c r="C114" s="27"/>
      <c r="D114" s="27"/>
      <c r="E114" s="27"/>
      <c r="F114" s="27"/>
      <c r="G114" s="27"/>
      <c r="H114" s="27"/>
      <c r="I114" s="27"/>
      <c r="J114" s="27"/>
      <c r="K114" s="27"/>
      <c r="L114" s="27"/>
      <c r="M114" s="27"/>
      <c r="N114" s="27"/>
      <c r="O114" s="27"/>
      <c r="P114" s="27"/>
      <c r="Q114" s="27"/>
      <c r="R114" s="27"/>
      <c r="S114" s="28"/>
    </row>
  </sheetData>
  <mergeCells count="2">
    <mergeCell ref="A112:S112"/>
    <mergeCell ref="A114:S114"/>
  </mergeCells>
  <conditionalFormatting sqref="C2:L109">
    <cfRule type="containsText" dxfId="2" priority="1" operator="containsText" text="No Match">
      <formula>NOT(ISERROR(SEARCH(("No Match"),(C2))))</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1.38"/>
    <col customWidth="1" min="2" max="2" width="2.88"/>
    <col customWidth="1" min="3" max="3" width="10.75"/>
    <col customWidth="1" min="4" max="4" width="22.38"/>
    <col customWidth="1" min="5" max="5" width="65.63"/>
    <col customWidth="1" min="6" max="6" width="23.0"/>
    <col customWidth="1" min="7" max="7" width="98.88"/>
    <col customWidth="1" min="8" max="8" width="101.13"/>
    <col customWidth="1" min="9" max="9" width="32.0"/>
    <col customWidth="1" min="10" max="26" width="9.13"/>
  </cols>
  <sheetData>
    <row r="1">
      <c r="A1" s="91"/>
      <c r="B1" s="2" t="s">
        <v>0</v>
      </c>
      <c r="C1" s="3"/>
      <c r="D1" s="91"/>
      <c r="E1" s="92"/>
      <c r="F1" s="93"/>
      <c r="G1" s="92"/>
      <c r="H1" s="92"/>
      <c r="I1" s="91"/>
      <c r="J1" s="91"/>
      <c r="K1" s="91"/>
      <c r="L1" s="91"/>
      <c r="M1" s="91"/>
      <c r="N1" s="91"/>
      <c r="O1" s="91"/>
      <c r="P1" s="91"/>
      <c r="Q1" s="91"/>
      <c r="R1" s="91"/>
      <c r="S1" s="91"/>
      <c r="T1" s="91"/>
      <c r="U1" s="91"/>
      <c r="V1" s="91"/>
      <c r="W1" s="91"/>
      <c r="X1" s="91"/>
      <c r="Y1" s="91"/>
      <c r="Z1" s="91"/>
    </row>
    <row r="2">
      <c r="A2" s="91"/>
      <c r="B2" s="94"/>
      <c r="C2" s="95" t="s">
        <v>74</v>
      </c>
      <c r="D2" s="96"/>
      <c r="E2" s="97"/>
      <c r="F2" s="98"/>
      <c r="G2" s="97"/>
      <c r="H2" s="97"/>
      <c r="I2" s="12" t="str">
        <f>'(T) General Tables'!A2</f>
        <v>beta_1.043</v>
      </c>
      <c r="J2" s="91"/>
      <c r="K2" s="91"/>
      <c r="L2" s="91"/>
      <c r="M2" s="91"/>
      <c r="N2" s="91"/>
      <c r="O2" s="91"/>
      <c r="P2" s="91"/>
      <c r="Q2" s="91"/>
      <c r="R2" s="91"/>
      <c r="S2" s="91"/>
      <c r="T2" s="91"/>
      <c r="U2" s="91"/>
      <c r="V2" s="91"/>
      <c r="W2" s="91"/>
      <c r="X2" s="91"/>
      <c r="Y2" s="91"/>
      <c r="Z2" s="91"/>
    </row>
    <row r="3" ht="26.25" customHeight="1">
      <c r="A3" s="91"/>
      <c r="B3" s="94"/>
      <c r="C3" s="99" t="s">
        <v>1</v>
      </c>
      <c r="D3" s="100"/>
      <c r="E3" s="101"/>
      <c r="F3" s="102"/>
      <c r="G3" s="101"/>
      <c r="H3" s="101"/>
      <c r="I3" s="103"/>
      <c r="J3" s="91"/>
      <c r="K3" s="91"/>
      <c r="L3" s="91"/>
      <c r="M3" s="91"/>
      <c r="N3" s="91"/>
      <c r="O3" s="91"/>
      <c r="P3" s="91"/>
      <c r="Q3" s="91"/>
      <c r="R3" s="91"/>
      <c r="S3" s="91"/>
      <c r="T3" s="91"/>
      <c r="U3" s="91"/>
      <c r="V3" s="91"/>
      <c r="W3" s="91"/>
      <c r="X3" s="91"/>
      <c r="Y3" s="91"/>
      <c r="Z3" s="91"/>
    </row>
    <row r="4" ht="22.5" customHeight="1">
      <c r="A4" s="104"/>
      <c r="B4" s="105"/>
      <c r="C4" s="106" t="s">
        <v>75</v>
      </c>
      <c r="D4" s="107"/>
      <c r="E4" s="108"/>
      <c r="F4" s="109"/>
      <c r="G4" s="108"/>
      <c r="H4" s="108"/>
      <c r="I4" s="110"/>
      <c r="J4" s="104"/>
      <c r="K4" s="104"/>
      <c r="L4" s="104"/>
      <c r="M4" s="104"/>
      <c r="N4" s="104"/>
      <c r="O4" s="104"/>
      <c r="P4" s="104"/>
      <c r="Q4" s="104"/>
      <c r="R4" s="104"/>
      <c r="S4" s="104"/>
      <c r="T4" s="104"/>
      <c r="U4" s="104"/>
      <c r="V4" s="104"/>
      <c r="W4" s="104"/>
      <c r="X4" s="104"/>
      <c r="Y4" s="104"/>
      <c r="Z4" s="104"/>
    </row>
    <row r="5">
      <c r="A5" s="91"/>
      <c r="B5" s="91"/>
      <c r="C5" s="91"/>
      <c r="D5" s="91"/>
      <c r="E5" s="92"/>
      <c r="F5" s="93"/>
      <c r="G5" s="92"/>
      <c r="H5" s="92"/>
      <c r="I5" s="91"/>
      <c r="J5" s="91"/>
      <c r="K5" s="91"/>
      <c r="L5" s="91"/>
      <c r="M5" s="91"/>
      <c r="N5" s="91"/>
      <c r="O5" s="91"/>
      <c r="P5" s="91"/>
      <c r="Q5" s="91"/>
      <c r="R5" s="91"/>
      <c r="S5" s="91"/>
      <c r="T5" s="91"/>
      <c r="U5" s="91"/>
      <c r="V5" s="91"/>
      <c r="W5" s="91"/>
      <c r="X5" s="91"/>
      <c r="Y5" s="91"/>
      <c r="Z5" s="91"/>
    </row>
    <row r="6">
      <c r="A6" s="111"/>
      <c r="B6" s="111"/>
      <c r="C6" s="112" t="s">
        <v>76</v>
      </c>
      <c r="D6" s="112" t="s">
        <v>77</v>
      </c>
      <c r="E6" s="113" t="s">
        <v>78</v>
      </c>
      <c r="F6" s="114" t="s">
        <v>79</v>
      </c>
      <c r="G6" s="113" t="s">
        <v>80</v>
      </c>
      <c r="H6" s="113" t="s">
        <v>81</v>
      </c>
      <c r="I6" s="112" t="s">
        <v>82</v>
      </c>
      <c r="J6" s="111"/>
      <c r="K6" s="111"/>
      <c r="L6" s="111"/>
      <c r="M6" s="111"/>
      <c r="N6" s="111"/>
      <c r="O6" s="111"/>
      <c r="P6" s="111"/>
      <c r="Q6" s="111"/>
      <c r="R6" s="111"/>
      <c r="S6" s="111"/>
      <c r="T6" s="111"/>
      <c r="U6" s="111"/>
      <c r="V6" s="111"/>
      <c r="W6" s="111"/>
      <c r="X6" s="111"/>
      <c r="Y6" s="111"/>
      <c r="Z6" s="111"/>
    </row>
    <row r="7">
      <c r="A7" s="111"/>
      <c r="B7" s="111"/>
      <c r="C7" s="115">
        <v>0.0</v>
      </c>
      <c r="D7" s="116" t="s">
        <v>32</v>
      </c>
      <c r="E7" s="117"/>
      <c r="F7" s="118"/>
      <c r="G7" s="117" t="s">
        <v>83</v>
      </c>
      <c r="H7" s="117" t="s">
        <v>84</v>
      </c>
      <c r="I7" s="116"/>
      <c r="J7" s="111"/>
      <c r="K7" s="111"/>
      <c r="L7" s="111"/>
      <c r="M7" s="111"/>
      <c r="N7" s="111"/>
      <c r="O7" s="111"/>
      <c r="P7" s="111"/>
      <c r="Q7" s="111"/>
      <c r="R7" s="111"/>
      <c r="S7" s="111"/>
      <c r="T7" s="111"/>
      <c r="U7" s="111"/>
      <c r="V7" s="111"/>
      <c r="W7" s="111"/>
      <c r="X7" s="111"/>
      <c r="Y7" s="111"/>
      <c r="Z7" s="111"/>
    </row>
    <row r="8">
      <c r="A8" s="111"/>
      <c r="B8" s="111"/>
      <c r="C8" s="119"/>
      <c r="D8" s="116"/>
      <c r="E8" s="117"/>
      <c r="F8" s="118"/>
      <c r="G8" s="117"/>
      <c r="H8" s="117"/>
      <c r="I8" s="116"/>
      <c r="J8" s="111"/>
      <c r="K8" s="111"/>
      <c r="L8" s="111"/>
      <c r="M8" s="111"/>
      <c r="N8" s="111"/>
      <c r="O8" s="111"/>
      <c r="P8" s="111"/>
      <c r="Q8" s="111"/>
      <c r="R8" s="111"/>
      <c r="S8" s="111"/>
      <c r="T8" s="111"/>
      <c r="U8" s="111"/>
      <c r="V8" s="111"/>
      <c r="W8" s="111"/>
      <c r="X8" s="111"/>
      <c r="Y8" s="111"/>
      <c r="Z8" s="111"/>
    </row>
    <row r="9">
      <c r="A9" s="111"/>
      <c r="B9" s="111"/>
      <c r="C9" s="115" t="s">
        <v>85</v>
      </c>
      <c r="D9" s="120" t="s">
        <v>38</v>
      </c>
      <c r="E9" s="117" t="s">
        <v>86</v>
      </c>
      <c r="F9" s="118" t="s">
        <v>86</v>
      </c>
      <c r="G9" s="117" t="s">
        <v>87</v>
      </c>
      <c r="H9" s="117" t="s">
        <v>86</v>
      </c>
      <c r="I9" s="116"/>
      <c r="J9" s="111"/>
      <c r="K9" s="111"/>
      <c r="L9" s="111"/>
      <c r="M9" s="111"/>
      <c r="N9" s="111"/>
      <c r="O9" s="111"/>
      <c r="P9" s="111"/>
      <c r="Q9" s="111"/>
      <c r="R9" s="111"/>
      <c r="S9" s="111"/>
      <c r="T9" s="111"/>
      <c r="U9" s="111"/>
      <c r="V9" s="111"/>
      <c r="W9" s="111"/>
      <c r="X9" s="111"/>
      <c r="Y9" s="111"/>
      <c r="Z9" s="111"/>
    </row>
    <row r="10">
      <c r="A10" s="111"/>
      <c r="B10" s="111"/>
      <c r="C10" s="121"/>
      <c r="D10" s="116" t="s">
        <v>38</v>
      </c>
      <c r="E10" s="117" t="str">
        <f>'(I-1) General'!G6</f>
        <v>Administrative Information</v>
      </c>
      <c r="F10" s="118" t="s">
        <v>86</v>
      </c>
      <c r="G10" s="117" t="s">
        <v>88</v>
      </c>
      <c r="H10" s="117" t="s">
        <v>89</v>
      </c>
      <c r="I10" s="116"/>
      <c r="J10" s="111"/>
      <c r="K10" s="111"/>
      <c r="L10" s="111"/>
      <c r="M10" s="111"/>
      <c r="N10" s="111"/>
      <c r="O10" s="111"/>
      <c r="P10" s="111"/>
      <c r="Q10" s="111"/>
      <c r="R10" s="111"/>
      <c r="S10" s="111"/>
      <c r="T10" s="111"/>
      <c r="U10" s="111"/>
      <c r="V10" s="111"/>
      <c r="W10" s="111"/>
      <c r="X10" s="111"/>
      <c r="Y10" s="111"/>
      <c r="Z10" s="111"/>
    </row>
    <row r="11">
      <c r="A11" s="111"/>
      <c r="B11" s="111"/>
      <c r="C11" s="115"/>
      <c r="D11" s="116" t="s">
        <v>38</v>
      </c>
      <c r="E11" s="117" t="str">
        <f>'(I-1) General'!G7</f>
        <v>Address</v>
      </c>
      <c r="F11" s="118" t="s">
        <v>90</v>
      </c>
      <c r="G11" s="117" t="s">
        <v>91</v>
      </c>
      <c r="H11" s="117" t="s">
        <v>89</v>
      </c>
      <c r="I11" s="116"/>
      <c r="J11" s="111"/>
      <c r="K11" s="111"/>
      <c r="L11" s="111"/>
      <c r="M11" s="111"/>
      <c r="N11" s="111"/>
      <c r="O11" s="111"/>
      <c r="P11" s="111"/>
      <c r="Q11" s="111"/>
      <c r="R11" s="111"/>
      <c r="S11" s="111"/>
      <c r="T11" s="111"/>
      <c r="U11" s="111"/>
      <c r="V11" s="111"/>
      <c r="W11" s="111"/>
      <c r="X11" s="111"/>
      <c r="Y11" s="111"/>
      <c r="Z11" s="111"/>
    </row>
    <row r="12">
      <c r="A12" s="111"/>
      <c r="B12" s="111"/>
      <c r="C12" s="115"/>
      <c r="D12" s="116"/>
      <c r="E12" s="117" t="str">
        <f>'(I-1) General'!G8</f>
        <v>Permit/File/Reference Number</v>
      </c>
      <c r="F12" s="118" t="s">
        <v>90</v>
      </c>
      <c r="G12" s="117" t="s">
        <v>91</v>
      </c>
      <c r="H12" s="117" t="s">
        <v>89</v>
      </c>
      <c r="I12" s="116"/>
      <c r="J12" s="111"/>
      <c r="K12" s="111"/>
      <c r="L12" s="111"/>
      <c r="M12" s="111"/>
      <c r="N12" s="111"/>
      <c r="O12" s="111"/>
      <c r="P12" s="111"/>
      <c r="Q12" s="111"/>
      <c r="R12" s="111"/>
      <c r="S12" s="111"/>
      <c r="T12" s="111"/>
      <c r="U12" s="111"/>
      <c r="V12" s="111"/>
      <c r="W12" s="111"/>
      <c r="X12" s="111"/>
      <c r="Y12" s="111"/>
      <c r="Z12" s="111"/>
    </row>
    <row r="13">
      <c r="A13" s="111"/>
      <c r="B13" s="111"/>
      <c r="C13" s="115"/>
      <c r="D13" s="116"/>
      <c r="E13" s="117" t="str">
        <f>'(I-1) General'!G9</f>
        <v>Calculations Completed by (Name)</v>
      </c>
      <c r="F13" s="118" t="s">
        <v>90</v>
      </c>
      <c r="G13" s="117" t="s">
        <v>91</v>
      </c>
      <c r="H13" s="117" t="s">
        <v>89</v>
      </c>
      <c r="I13" s="116"/>
      <c r="J13" s="111"/>
      <c r="K13" s="111"/>
      <c r="L13" s="111"/>
      <c r="M13" s="111"/>
      <c r="N13" s="111"/>
      <c r="O13" s="111"/>
      <c r="P13" s="111"/>
      <c r="Q13" s="111"/>
      <c r="R13" s="111"/>
      <c r="S13" s="111"/>
      <c r="T13" s="111"/>
      <c r="U13" s="111"/>
      <c r="V13" s="111"/>
      <c r="W13" s="111"/>
      <c r="X13" s="111"/>
      <c r="Y13" s="111"/>
      <c r="Z13" s="111"/>
    </row>
    <row r="14">
      <c r="A14" s="111"/>
      <c r="B14" s="111"/>
      <c r="C14" s="115"/>
      <c r="D14" s="116"/>
      <c r="E14" s="117" t="str">
        <f>'(I-1) General'!G10</f>
        <v>Calculations Completed by (Contact Information)</v>
      </c>
      <c r="F14" s="118" t="s">
        <v>90</v>
      </c>
      <c r="G14" s="117" t="s">
        <v>91</v>
      </c>
      <c r="H14" s="117" t="s">
        <v>89</v>
      </c>
      <c r="I14" s="116"/>
      <c r="J14" s="111"/>
      <c r="K14" s="111"/>
      <c r="L14" s="111"/>
      <c r="M14" s="111"/>
      <c r="N14" s="111"/>
      <c r="O14" s="111"/>
      <c r="P14" s="111"/>
      <c r="Q14" s="111"/>
      <c r="R14" s="111"/>
      <c r="S14" s="111"/>
      <c r="T14" s="111"/>
      <c r="U14" s="111"/>
      <c r="V14" s="111"/>
      <c r="W14" s="111"/>
      <c r="X14" s="111"/>
      <c r="Y14" s="111"/>
      <c r="Z14" s="111"/>
    </row>
    <row r="15">
      <c r="A15" s="111"/>
      <c r="B15" s="111"/>
      <c r="C15" s="115"/>
      <c r="D15" s="116" t="s">
        <v>38</v>
      </c>
      <c r="E15" s="117" t="str">
        <f>'(I-1) General'!G12</f>
        <v>Site and Environmental Conditions</v>
      </c>
      <c r="F15" s="118" t="s">
        <v>86</v>
      </c>
      <c r="G15" s="117" t="s">
        <v>92</v>
      </c>
      <c r="H15" s="117" t="s">
        <v>86</v>
      </c>
      <c r="I15" s="116"/>
      <c r="J15" s="111"/>
      <c r="K15" s="111"/>
      <c r="L15" s="111"/>
      <c r="M15" s="111"/>
      <c r="N15" s="111"/>
      <c r="O15" s="111"/>
      <c r="P15" s="111"/>
      <c r="Q15" s="111"/>
      <c r="R15" s="111"/>
      <c r="S15" s="111"/>
      <c r="T15" s="111"/>
      <c r="U15" s="111"/>
      <c r="V15" s="111"/>
      <c r="W15" s="111"/>
      <c r="X15" s="111"/>
      <c r="Y15" s="111"/>
      <c r="Z15" s="111"/>
    </row>
    <row r="16">
      <c r="A16" s="111"/>
      <c r="B16" s="122"/>
      <c r="C16" s="123" t="s">
        <v>93</v>
      </c>
      <c r="D16" s="116" t="s">
        <v>38</v>
      </c>
      <c r="E16" s="117" t="str">
        <f>'(I-1) General'!G13</f>
        <v>Site Design Location (see hover note)</v>
      </c>
      <c r="F16" s="118" t="s">
        <v>90</v>
      </c>
      <c r="G16" s="124" t="s">
        <v>94</v>
      </c>
      <c r="H16" s="124" t="s">
        <v>95</v>
      </c>
      <c r="I16" s="116" t="s">
        <v>96</v>
      </c>
      <c r="J16" s="111"/>
      <c r="K16" s="111"/>
      <c r="L16" s="111"/>
      <c r="M16" s="111"/>
      <c r="N16" s="111"/>
      <c r="O16" s="111"/>
      <c r="P16" s="111"/>
      <c r="Q16" s="111"/>
      <c r="R16" s="111"/>
      <c r="S16" s="111"/>
      <c r="T16" s="111"/>
      <c r="U16" s="111"/>
      <c r="V16" s="111"/>
      <c r="W16" s="111"/>
      <c r="X16" s="111"/>
      <c r="Y16" s="111"/>
      <c r="Z16" s="111"/>
    </row>
    <row r="17">
      <c r="A17" s="111"/>
      <c r="B17" s="111"/>
      <c r="C17" s="115">
        <v>1.02</v>
      </c>
      <c r="D17" s="116" t="s">
        <v>38</v>
      </c>
      <c r="E17" s="117" t="str">
        <f>'(I-1) General'!G14</f>
        <v>Site Class</v>
      </c>
      <c r="F17" s="118" t="s">
        <v>90</v>
      </c>
      <c r="G17" s="117" t="s">
        <v>97</v>
      </c>
      <c r="H17" s="117" t="s">
        <v>98</v>
      </c>
      <c r="I17" s="116"/>
      <c r="J17" s="111"/>
      <c r="K17" s="111"/>
      <c r="L17" s="111"/>
      <c r="M17" s="111"/>
      <c r="N17" s="111"/>
      <c r="O17" s="111"/>
      <c r="P17" s="111"/>
      <c r="Q17" s="111"/>
      <c r="R17" s="111"/>
      <c r="S17" s="111"/>
      <c r="T17" s="111"/>
      <c r="U17" s="111"/>
      <c r="V17" s="111"/>
      <c r="W17" s="111"/>
      <c r="X17" s="111"/>
      <c r="Y17" s="111"/>
      <c r="Z17" s="111"/>
    </row>
    <row r="18">
      <c r="A18" s="111"/>
      <c r="B18" s="111"/>
      <c r="C18" s="123" t="s">
        <v>99</v>
      </c>
      <c r="D18" s="116" t="s">
        <v>38</v>
      </c>
      <c r="E18" s="117" t="str">
        <f>'(I-1) General'!G15</f>
        <v>Site Exposure</v>
      </c>
      <c r="F18" s="118" t="s">
        <v>90</v>
      </c>
      <c r="G18" s="125" t="s">
        <v>100</v>
      </c>
      <c r="H18" s="125" t="s">
        <v>101</v>
      </c>
      <c r="I18" s="116"/>
      <c r="J18" s="111"/>
      <c r="K18" s="111"/>
      <c r="L18" s="111"/>
      <c r="M18" s="111"/>
      <c r="N18" s="111"/>
      <c r="O18" s="111"/>
      <c r="P18" s="111"/>
      <c r="Q18" s="111"/>
      <c r="R18" s="111"/>
      <c r="S18" s="111"/>
      <c r="T18" s="111"/>
      <c r="U18" s="111"/>
      <c r="V18" s="111"/>
      <c r="W18" s="111"/>
      <c r="X18" s="111"/>
      <c r="Y18" s="111"/>
      <c r="Z18" s="111"/>
    </row>
    <row r="19">
      <c r="A19" s="111"/>
      <c r="B19" s="111"/>
      <c r="C19" s="116">
        <v>1.03</v>
      </c>
      <c r="D19" s="116" t="s">
        <v>38</v>
      </c>
      <c r="E19" s="117" t="str">
        <f>'(I-1) General'!G16</f>
        <v>Specified Snow Load (kPa)</v>
      </c>
      <c r="F19" s="118" t="s">
        <v>102</v>
      </c>
      <c r="G19" s="126" t="s">
        <v>103</v>
      </c>
      <c r="H19" s="111"/>
      <c r="I19" s="116"/>
      <c r="J19" s="111"/>
      <c r="K19" s="111"/>
      <c r="L19" s="111"/>
      <c r="M19" s="111"/>
      <c r="N19" s="111"/>
      <c r="O19" s="111"/>
      <c r="P19" s="111"/>
      <c r="Q19" s="111"/>
      <c r="R19" s="111"/>
      <c r="S19" s="111"/>
      <c r="T19" s="111"/>
      <c r="U19" s="111"/>
      <c r="V19" s="111"/>
      <c r="W19" s="111"/>
      <c r="X19" s="111"/>
      <c r="Y19" s="111"/>
      <c r="Z19" s="111"/>
    </row>
    <row r="20">
      <c r="A20" s="111"/>
      <c r="B20" s="111"/>
      <c r="C20" s="122">
        <v>1.04</v>
      </c>
      <c r="D20" s="116" t="s">
        <v>38</v>
      </c>
      <c r="E20" s="117" t="str">
        <f>'(I-1) General'!G17</f>
        <v>HWP (1/50)</v>
      </c>
      <c r="F20" s="118" t="s">
        <v>102</v>
      </c>
      <c r="G20" s="126" t="s">
        <v>104</v>
      </c>
      <c r="H20" s="126"/>
      <c r="I20" s="111"/>
      <c r="J20" s="111"/>
      <c r="K20" s="111"/>
      <c r="L20" s="111"/>
      <c r="M20" s="111"/>
      <c r="N20" s="111"/>
      <c r="O20" s="111"/>
      <c r="P20" s="111"/>
      <c r="Q20" s="111"/>
      <c r="R20" s="111"/>
      <c r="S20" s="111"/>
      <c r="T20" s="111"/>
      <c r="U20" s="111"/>
      <c r="V20" s="111"/>
      <c r="W20" s="111"/>
      <c r="X20" s="111"/>
      <c r="Y20" s="111"/>
      <c r="Z20" s="111"/>
    </row>
    <row r="21" ht="15.75" customHeight="1">
      <c r="A21" s="111"/>
      <c r="B21" s="111"/>
      <c r="C21" s="111">
        <v>1.05</v>
      </c>
      <c r="D21" s="116" t="s">
        <v>38</v>
      </c>
      <c r="E21" s="117" t="str">
        <f>'(I-1) General'!G18</f>
        <v>HWP Range Identifier</v>
      </c>
      <c r="F21" s="118" t="s">
        <v>102</v>
      </c>
      <c r="G21" s="126" t="s">
        <v>105</v>
      </c>
      <c r="H21" s="126"/>
      <c r="I21" s="111"/>
      <c r="J21" s="111"/>
      <c r="K21" s="111"/>
      <c r="L21" s="111"/>
      <c r="M21" s="111"/>
      <c r="N21" s="111"/>
      <c r="O21" s="111"/>
      <c r="P21" s="111"/>
      <c r="Q21" s="111"/>
      <c r="R21" s="111"/>
      <c r="S21" s="111"/>
      <c r="T21" s="111"/>
      <c r="U21" s="111"/>
      <c r="V21" s="111"/>
      <c r="W21" s="111"/>
      <c r="X21" s="111"/>
      <c r="Y21" s="111"/>
      <c r="Z21" s="111"/>
    </row>
    <row r="22" ht="15.75" customHeight="1">
      <c r="A22" s="111"/>
      <c r="B22" s="111"/>
      <c r="C22" s="122">
        <v>1.06</v>
      </c>
      <c r="D22" s="116" t="s">
        <v>38</v>
      </c>
      <c r="E22" s="117" t="str">
        <f>'(I-1) General'!G19</f>
        <v>Smax</v>
      </c>
      <c r="F22" s="118" t="s">
        <v>102</v>
      </c>
      <c r="G22" s="126" t="s">
        <v>106</v>
      </c>
      <c r="H22" s="126"/>
      <c r="I22" s="111"/>
      <c r="J22" s="111"/>
      <c r="K22" s="111"/>
      <c r="L22" s="111"/>
      <c r="M22" s="111"/>
      <c r="N22" s="111"/>
      <c r="O22" s="111"/>
      <c r="P22" s="111"/>
      <c r="Q22" s="111"/>
      <c r="R22" s="111"/>
      <c r="S22" s="111"/>
      <c r="T22" s="111"/>
      <c r="U22" s="111"/>
      <c r="V22" s="111"/>
      <c r="W22" s="111"/>
      <c r="X22" s="111"/>
      <c r="Y22" s="111"/>
      <c r="Z22" s="111"/>
    </row>
    <row r="23" ht="15.75" customHeight="1">
      <c r="A23" s="111"/>
      <c r="B23" s="111"/>
      <c r="C23" s="111">
        <v>1.07</v>
      </c>
      <c r="D23" s="116" t="s">
        <v>38</v>
      </c>
      <c r="E23" s="117" t="str">
        <f>'(I-1) General'!G20</f>
        <v>Smax Range Identifier</v>
      </c>
      <c r="F23" s="118" t="s">
        <v>102</v>
      </c>
      <c r="G23" s="126" t="s">
        <v>107</v>
      </c>
      <c r="H23" s="126"/>
      <c r="I23" s="111"/>
      <c r="J23" s="111"/>
      <c r="K23" s="111"/>
      <c r="L23" s="111"/>
      <c r="M23" s="111"/>
      <c r="N23" s="111"/>
      <c r="O23" s="111"/>
      <c r="P23" s="111"/>
      <c r="Q23" s="111"/>
      <c r="R23" s="111"/>
      <c r="S23" s="111"/>
      <c r="T23" s="111"/>
      <c r="U23" s="111"/>
      <c r="V23" s="111"/>
      <c r="W23" s="111"/>
      <c r="X23" s="111"/>
      <c r="Y23" s="111"/>
      <c r="Z23" s="111"/>
    </row>
    <row r="24" ht="15.75" customHeight="1">
      <c r="A24" s="111"/>
      <c r="B24" s="111"/>
      <c r="C24" s="111">
        <v>1.09</v>
      </c>
      <c r="D24" s="116" t="s">
        <v>38</v>
      </c>
      <c r="E24" s="117" t="str">
        <f>'(I-1) General'!G22</f>
        <v>Design Parameters - Overall Building</v>
      </c>
      <c r="F24" s="127" t="s">
        <v>86</v>
      </c>
      <c r="G24" s="126" t="s">
        <v>108</v>
      </c>
      <c r="H24" s="126"/>
      <c r="I24" s="111"/>
      <c r="J24" s="111"/>
      <c r="K24" s="111"/>
      <c r="L24" s="111"/>
      <c r="M24" s="111"/>
      <c r="N24" s="111"/>
      <c r="O24" s="111"/>
      <c r="P24" s="111"/>
      <c r="Q24" s="111"/>
      <c r="R24" s="111"/>
      <c r="S24" s="111"/>
      <c r="T24" s="111"/>
      <c r="U24" s="111"/>
      <c r="V24" s="111"/>
      <c r="W24" s="111"/>
      <c r="X24" s="111"/>
      <c r="Y24" s="111"/>
      <c r="Z24" s="111"/>
    </row>
    <row r="25" ht="15.75" customHeight="1">
      <c r="A25" s="111"/>
      <c r="B25" s="111"/>
      <c r="C25" s="111"/>
      <c r="D25" s="116"/>
      <c r="E25" s="117" t="str">
        <f>'(I-1) General'!G23</f>
        <v>Weight of Construction</v>
      </c>
      <c r="F25" s="127" t="s">
        <v>90</v>
      </c>
      <c r="G25" s="126" t="s">
        <v>109</v>
      </c>
      <c r="H25" s="128" t="s">
        <v>110</v>
      </c>
      <c r="I25" s="111"/>
      <c r="J25" s="111"/>
      <c r="K25" s="111"/>
      <c r="L25" s="111"/>
      <c r="M25" s="111"/>
      <c r="N25" s="111"/>
      <c r="O25" s="111"/>
      <c r="P25" s="111"/>
      <c r="Q25" s="111"/>
      <c r="R25" s="111"/>
      <c r="S25" s="111"/>
      <c r="T25" s="111"/>
      <c r="U25" s="111"/>
      <c r="V25" s="111"/>
      <c r="W25" s="111"/>
      <c r="X25" s="111"/>
      <c r="Y25" s="111"/>
      <c r="Z25" s="111"/>
    </row>
    <row r="26" ht="15.75" customHeight="1">
      <c r="A26" s="111"/>
      <c r="B26" s="111"/>
      <c r="C26" s="111"/>
      <c r="D26" s="116"/>
      <c r="E26" s="117" t="str">
        <f>'(I-1) General'!G24</f>
        <v>Sheathing Continuity</v>
      </c>
      <c r="F26" s="127" t="s">
        <v>90</v>
      </c>
      <c r="G26" s="126" t="s">
        <v>111</v>
      </c>
      <c r="H26" s="126"/>
      <c r="I26" s="111"/>
      <c r="J26" s="111"/>
      <c r="K26" s="111"/>
      <c r="L26" s="111"/>
      <c r="M26" s="111"/>
      <c r="N26" s="111"/>
      <c r="O26" s="111"/>
      <c r="P26" s="111"/>
      <c r="Q26" s="111"/>
      <c r="R26" s="111"/>
      <c r="S26" s="111"/>
      <c r="T26" s="111"/>
      <c r="U26" s="111"/>
      <c r="V26" s="111"/>
      <c r="W26" s="111"/>
      <c r="X26" s="111"/>
      <c r="Y26" s="111"/>
      <c r="Z26" s="111"/>
    </row>
    <row r="27" ht="15.75" customHeight="1">
      <c r="A27" s="111"/>
      <c r="B27" s="111"/>
      <c r="C27" s="111"/>
      <c r="D27" s="116"/>
      <c r="E27" s="117" t="str">
        <f>'(I-1) General'!G25</f>
        <v>Number of wood-framed floors?</v>
      </c>
      <c r="F27" s="127" t="s">
        <v>90</v>
      </c>
      <c r="G27" s="126" t="s">
        <v>112</v>
      </c>
      <c r="H27" s="126" t="s">
        <v>113</v>
      </c>
      <c r="I27" s="111"/>
      <c r="J27" s="111"/>
      <c r="K27" s="111"/>
      <c r="L27" s="111"/>
      <c r="M27" s="111"/>
      <c r="N27" s="111"/>
      <c r="O27" s="111"/>
      <c r="P27" s="111"/>
      <c r="Q27" s="111"/>
      <c r="R27" s="111"/>
      <c r="S27" s="111"/>
      <c r="T27" s="111"/>
      <c r="U27" s="111"/>
      <c r="V27" s="111"/>
      <c r="W27" s="111"/>
      <c r="X27" s="111"/>
      <c r="Y27" s="111"/>
      <c r="Z27" s="111"/>
    </row>
    <row r="28" ht="15.75" customHeight="1">
      <c r="A28" s="111"/>
      <c r="B28" s="111"/>
      <c r="C28" s="111"/>
      <c r="D28" s="116"/>
      <c r="E28" s="117" t="str">
        <f>'(I-1) General'!G26</f>
        <v>Foundation Type</v>
      </c>
      <c r="F28" s="127" t="s">
        <v>90</v>
      </c>
      <c r="G28" s="126" t="s">
        <v>114</v>
      </c>
      <c r="H28" s="128" t="s">
        <v>115</v>
      </c>
      <c r="I28" s="111"/>
      <c r="J28" s="111"/>
      <c r="K28" s="111"/>
      <c r="L28" s="111"/>
      <c r="M28" s="111"/>
      <c r="N28" s="111"/>
      <c r="O28" s="111"/>
      <c r="P28" s="111"/>
      <c r="Q28" s="111"/>
      <c r="R28" s="111"/>
      <c r="S28" s="111"/>
      <c r="T28" s="111"/>
      <c r="U28" s="111"/>
      <c r="V28" s="111"/>
      <c r="W28" s="111"/>
      <c r="X28" s="111"/>
      <c r="Y28" s="111"/>
      <c r="Z28" s="111"/>
    </row>
    <row r="29" ht="15.75" customHeight="1">
      <c r="A29" s="111"/>
      <c r="B29" s="111"/>
      <c r="C29" s="111"/>
      <c r="D29" s="116"/>
      <c r="E29" s="117" t="str">
        <f>'(I-1) General'!G27</f>
        <v>Describe exterior walls supporting lowest wood-framed floor:</v>
      </c>
      <c r="F29" s="127" t="s">
        <v>116</v>
      </c>
      <c r="G29" s="126" t="s">
        <v>117</v>
      </c>
      <c r="H29" s="126"/>
      <c r="I29" s="111"/>
      <c r="J29" s="111"/>
      <c r="K29" s="111"/>
      <c r="L29" s="111"/>
      <c r="M29" s="111"/>
      <c r="N29" s="111"/>
      <c r="O29" s="111"/>
      <c r="P29" s="111"/>
      <c r="Q29" s="111"/>
      <c r="R29" s="111"/>
      <c r="S29" s="111"/>
      <c r="T29" s="111"/>
      <c r="U29" s="111"/>
      <c r="V29" s="111"/>
      <c r="W29" s="111"/>
      <c r="X29" s="111"/>
      <c r="Y29" s="111"/>
      <c r="Z29" s="111"/>
    </row>
    <row r="30" ht="15.75" customHeight="1">
      <c r="A30" s="111"/>
      <c r="B30" s="111"/>
      <c r="C30" s="111"/>
      <c r="D30" s="116"/>
      <c r="E30" s="117" t="str">
        <f>'(I-1) General'!G28</f>
        <v>Maximum height of exterior and interior wood-framed walls supporting lowest wood-framed floor?</v>
      </c>
      <c r="F30" s="127" t="s">
        <v>116</v>
      </c>
      <c r="G30" s="126" t="s">
        <v>118</v>
      </c>
      <c r="H30" s="126"/>
      <c r="I30" s="111"/>
      <c r="J30" s="111"/>
      <c r="K30" s="111"/>
      <c r="L30" s="111"/>
      <c r="M30" s="111"/>
      <c r="N30" s="111"/>
      <c r="O30" s="111"/>
      <c r="P30" s="111"/>
      <c r="Q30" s="111"/>
      <c r="R30" s="111"/>
      <c r="S30" s="111"/>
      <c r="T30" s="111"/>
      <c r="U30" s="111"/>
      <c r="V30" s="111"/>
      <c r="W30" s="111"/>
      <c r="X30" s="111"/>
      <c r="Y30" s="111"/>
      <c r="Z30" s="111"/>
    </row>
    <row r="31" ht="15.75" customHeight="1">
      <c r="A31" s="111"/>
      <c r="B31" s="111"/>
      <c r="C31" s="111"/>
      <c r="D31" s="116"/>
      <c r="E31" s="117" t="str">
        <f>'(I-1) General'!G29</f>
        <v>Maximum length of exterior and interior wood-framed walls supporting lowest wood-framed floor?</v>
      </c>
      <c r="F31" s="127" t="s">
        <v>116</v>
      </c>
      <c r="G31" s="126" t="s">
        <v>119</v>
      </c>
      <c r="H31" s="126"/>
      <c r="I31" s="111"/>
      <c r="J31" s="111"/>
      <c r="K31" s="111"/>
      <c r="L31" s="111"/>
      <c r="M31" s="111"/>
      <c r="N31" s="111"/>
      <c r="O31" s="111"/>
      <c r="P31" s="111"/>
      <c r="Q31" s="111"/>
      <c r="R31" s="111"/>
      <c r="S31" s="111"/>
      <c r="T31" s="111"/>
      <c r="U31" s="111"/>
      <c r="V31" s="111"/>
      <c r="W31" s="111"/>
      <c r="X31" s="111"/>
      <c r="Y31" s="111"/>
      <c r="Z31" s="111"/>
    </row>
    <row r="32" ht="15.75" customHeight="1">
      <c r="A32" s="111"/>
      <c r="B32" s="111"/>
      <c r="C32" s="111"/>
      <c r="D32" s="116"/>
      <c r="E32" s="117" t="str">
        <f>'(I-1) General'!G30</f>
        <v>Is a Basement/Crawlspace required to be designed as a Braced Storey?</v>
      </c>
      <c r="F32" s="127" t="s">
        <v>102</v>
      </c>
      <c r="G32" s="126" t="s">
        <v>120</v>
      </c>
      <c r="H32" s="128" t="s">
        <v>121</v>
      </c>
      <c r="I32" s="111"/>
      <c r="J32" s="111"/>
      <c r="K32" s="111"/>
      <c r="L32" s="111"/>
      <c r="M32" s="111"/>
      <c r="N32" s="111"/>
      <c r="O32" s="111"/>
      <c r="P32" s="111"/>
      <c r="Q32" s="111"/>
      <c r="R32" s="111"/>
      <c r="S32" s="111"/>
      <c r="T32" s="111"/>
      <c r="U32" s="111"/>
      <c r="V32" s="111"/>
      <c r="W32" s="111"/>
      <c r="X32" s="111"/>
      <c r="Y32" s="111"/>
      <c r="Z32" s="111"/>
    </row>
    <row r="33" ht="15.75" customHeight="1">
      <c r="A33" s="111"/>
      <c r="B33" s="111"/>
      <c r="C33" s="111"/>
      <c r="D33" s="116"/>
      <c r="E33" s="117" t="str">
        <f>'(I-1) General'!G31</f>
        <v>Designate Basement/Crawlspace as a Braced Storey?</v>
      </c>
      <c r="F33" s="127" t="s">
        <v>116</v>
      </c>
      <c r="G33" s="128" t="s">
        <v>122</v>
      </c>
      <c r="H33" s="128" t="s">
        <v>121</v>
      </c>
      <c r="I33" s="111"/>
      <c r="J33" s="111"/>
      <c r="K33" s="111"/>
      <c r="L33" s="111"/>
      <c r="M33" s="111"/>
      <c r="N33" s="111"/>
      <c r="O33" s="111"/>
      <c r="P33" s="111"/>
      <c r="Q33" s="111"/>
      <c r="R33" s="111"/>
      <c r="S33" s="111"/>
      <c r="T33" s="111"/>
      <c r="U33" s="111"/>
      <c r="V33" s="111"/>
      <c r="W33" s="111"/>
      <c r="X33" s="111"/>
      <c r="Y33" s="111"/>
      <c r="Z33" s="111"/>
    </row>
    <row r="34" ht="15.75" customHeight="1">
      <c r="A34" s="111"/>
      <c r="B34" s="111"/>
      <c r="C34" s="111"/>
      <c r="D34" s="116"/>
      <c r="E34" s="117" t="str">
        <f>'(I-1) General'!G34</f>
        <v>Design Parameters by Braced Storey</v>
      </c>
      <c r="F34" s="127" t="s">
        <v>86</v>
      </c>
      <c r="G34" s="126"/>
      <c r="H34" s="126"/>
      <c r="I34" s="111"/>
      <c r="J34" s="111"/>
      <c r="K34" s="111"/>
      <c r="L34" s="111"/>
      <c r="M34" s="111"/>
      <c r="N34" s="111"/>
      <c r="O34" s="111"/>
      <c r="P34" s="111"/>
      <c r="Q34" s="111"/>
      <c r="R34" s="111"/>
      <c r="S34" s="111"/>
      <c r="T34" s="111"/>
      <c r="U34" s="111"/>
      <c r="V34" s="111"/>
      <c r="W34" s="111"/>
      <c r="X34" s="111"/>
      <c r="Y34" s="111"/>
      <c r="Z34" s="111"/>
    </row>
    <row r="35" ht="15.75" customHeight="1">
      <c r="A35" s="111"/>
      <c r="B35" s="111"/>
      <c r="C35" s="111"/>
      <c r="D35" s="116"/>
      <c r="E35" s="117" t="str">
        <f>'(I-1) General'!G35</f>
        <v>For Braced Storey with walls supporting a Roof only</v>
      </c>
      <c r="F35" s="127" t="s">
        <v>86</v>
      </c>
      <c r="G35" s="128" t="s">
        <v>123</v>
      </c>
      <c r="H35" s="126"/>
      <c r="I35" s="111"/>
      <c r="J35" s="111"/>
      <c r="K35" s="111"/>
      <c r="L35" s="111"/>
      <c r="M35" s="111"/>
      <c r="N35" s="111"/>
      <c r="O35" s="111"/>
      <c r="P35" s="111"/>
      <c r="Q35" s="111"/>
      <c r="R35" s="111"/>
      <c r="S35" s="111"/>
      <c r="T35" s="111"/>
      <c r="U35" s="111"/>
      <c r="V35" s="111"/>
      <c r="W35" s="111"/>
      <c r="X35" s="111"/>
      <c r="Y35" s="111"/>
      <c r="Z35" s="111"/>
    </row>
    <row r="36" ht="15.75" customHeight="1">
      <c r="A36" s="111"/>
      <c r="B36" s="111"/>
      <c r="C36" s="111"/>
      <c r="D36" s="116"/>
      <c r="E36" s="117" t="str">
        <f>'(I-1) General'!G36</f>
        <v>Building Plan Dimension (along Horizontal Axis)</v>
      </c>
      <c r="F36" s="127" t="s">
        <v>90</v>
      </c>
      <c r="G36" s="128" t="s">
        <v>124</v>
      </c>
      <c r="H36" s="126"/>
      <c r="I36" s="111"/>
      <c r="J36" s="111"/>
      <c r="K36" s="111"/>
      <c r="L36" s="111"/>
      <c r="M36" s="111"/>
      <c r="N36" s="111"/>
      <c r="O36" s="111"/>
      <c r="P36" s="111"/>
      <c r="Q36" s="111"/>
      <c r="R36" s="111"/>
      <c r="S36" s="111"/>
      <c r="T36" s="111"/>
      <c r="U36" s="111"/>
      <c r="V36" s="111"/>
      <c r="W36" s="111"/>
      <c r="X36" s="111"/>
      <c r="Y36" s="111"/>
      <c r="Z36" s="111"/>
    </row>
    <row r="37" ht="15.75" customHeight="1">
      <c r="A37" s="111"/>
      <c r="B37" s="111"/>
      <c r="C37" s="111"/>
      <c r="D37" s="116"/>
      <c r="E37" s="117" t="str">
        <f>'(I-1) General'!G38</f>
        <v>Building Plan Dimension (along Vertical Axis)</v>
      </c>
      <c r="F37" s="127" t="s">
        <v>90</v>
      </c>
      <c r="G37" s="128" t="s">
        <v>124</v>
      </c>
      <c r="H37" s="126"/>
      <c r="I37" s="111"/>
      <c r="J37" s="111"/>
      <c r="K37" s="111"/>
      <c r="L37" s="111"/>
      <c r="M37" s="111"/>
      <c r="N37" s="111"/>
      <c r="O37" s="111"/>
      <c r="P37" s="111"/>
      <c r="Q37" s="111"/>
      <c r="R37" s="111"/>
      <c r="S37" s="111"/>
      <c r="T37" s="111"/>
      <c r="U37" s="111"/>
      <c r="V37" s="111"/>
      <c r="W37" s="111"/>
      <c r="X37" s="111"/>
      <c r="Y37" s="111"/>
      <c r="Z37" s="111"/>
    </row>
    <row r="38" ht="15.75" customHeight="1">
      <c r="A38" s="111"/>
      <c r="B38" s="111"/>
      <c r="C38" s="111"/>
      <c r="D38" s="116"/>
      <c r="E38" s="117" t="str">
        <f>'(I-1) General'!G40</f>
        <v>Eave-to-Ridge Roof Height</v>
      </c>
      <c r="F38" s="127" t="s">
        <v>90</v>
      </c>
      <c r="G38" s="111" t="s">
        <v>125</v>
      </c>
      <c r="H38" s="126"/>
      <c r="I38" s="111"/>
      <c r="J38" s="111"/>
      <c r="K38" s="111"/>
      <c r="L38" s="111"/>
      <c r="M38" s="111"/>
      <c r="N38" s="111"/>
      <c r="O38" s="111"/>
      <c r="P38" s="111"/>
      <c r="Q38" s="111"/>
      <c r="R38" s="111"/>
      <c r="S38" s="111"/>
      <c r="T38" s="111"/>
      <c r="U38" s="111"/>
      <c r="V38" s="111"/>
      <c r="W38" s="111"/>
      <c r="X38" s="111"/>
      <c r="Y38" s="111"/>
      <c r="Z38" s="111"/>
    </row>
    <row r="39" ht="15.75" customHeight="1">
      <c r="A39" s="111"/>
      <c r="B39" s="111"/>
      <c r="C39" s="111"/>
      <c r="D39" s="116"/>
      <c r="E39" s="117" t="str">
        <f>'(I-1) General'!G42</f>
        <v>Weight of Construction of Braced Storey</v>
      </c>
      <c r="F39" s="127" t="s">
        <v>90</v>
      </c>
      <c r="G39" s="111"/>
      <c r="H39" s="126"/>
      <c r="I39" s="111"/>
      <c r="J39" s="111"/>
      <c r="K39" s="111"/>
      <c r="L39" s="111"/>
      <c r="M39" s="111"/>
      <c r="N39" s="111"/>
      <c r="O39" s="111"/>
      <c r="P39" s="111"/>
      <c r="Q39" s="111"/>
      <c r="R39" s="111"/>
      <c r="S39" s="111"/>
      <c r="T39" s="111"/>
      <c r="U39" s="111"/>
      <c r="V39" s="111"/>
      <c r="W39" s="111"/>
      <c r="X39" s="111"/>
      <c r="Y39" s="111"/>
      <c r="Z39" s="111"/>
    </row>
    <row r="40" ht="15.75" customHeight="1">
      <c r="A40" s="111"/>
      <c r="B40" s="111"/>
      <c r="C40" s="111"/>
      <c r="D40" s="116"/>
      <c r="E40" s="117" t="str">
        <f>'(I-1) General'!G43</f>
        <v>For Braced Storey with walls supporting a Roof plus 1 Floor</v>
      </c>
      <c r="F40" s="127" t="s">
        <v>86</v>
      </c>
      <c r="G40" s="111"/>
      <c r="H40" s="126"/>
      <c r="I40" s="111"/>
      <c r="J40" s="111"/>
      <c r="K40" s="111"/>
      <c r="L40" s="111"/>
      <c r="M40" s="111"/>
      <c r="N40" s="111"/>
      <c r="O40" s="111"/>
      <c r="P40" s="111"/>
      <c r="Q40" s="111"/>
      <c r="R40" s="111"/>
      <c r="S40" s="111"/>
      <c r="T40" s="111"/>
      <c r="U40" s="111"/>
      <c r="V40" s="111"/>
      <c r="W40" s="111"/>
      <c r="X40" s="111"/>
      <c r="Y40" s="111"/>
      <c r="Z40" s="111"/>
    </row>
    <row r="41" ht="15.75" customHeight="1">
      <c r="A41" s="111"/>
      <c r="B41" s="111"/>
      <c r="C41" s="111"/>
      <c r="D41" s="116"/>
      <c r="E41" s="117" t="str">
        <f>'(I-1) General'!G44</f>
        <v>Building Plan Dimension (along Horizontal Axis)</v>
      </c>
      <c r="F41" s="127" t="s">
        <v>90</v>
      </c>
      <c r="G41" s="111"/>
      <c r="H41" s="126"/>
      <c r="I41" s="111"/>
      <c r="J41" s="111"/>
      <c r="K41" s="111"/>
      <c r="L41" s="111"/>
      <c r="M41" s="111"/>
      <c r="N41" s="111"/>
      <c r="O41" s="111"/>
      <c r="P41" s="111"/>
      <c r="Q41" s="111"/>
      <c r="R41" s="111"/>
      <c r="S41" s="111"/>
      <c r="T41" s="111"/>
      <c r="U41" s="111"/>
      <c r="V41" s="111"/>
      <c r="W41" s="111"/>
      <c r="X41" s="111"/>
      <c r="Y41" s="111"/>
      <c r="Z41" s="111"/>
    </row>
    <row r="42" ht="15.75" customHeight="1">
      <c r="A42" s="111"/>
      <c r="B42" s="111"/>
      <c r="C42" s="111"/>
      <c r="D42" s="116"/>
      <c r="E42" s="117" t="str">
        <f>'(I-1) General'!G46</f>
        <v>Building Plan Dimension (along Vertical Axis)</v>
      </c>
      <c r="F42" s="127" t="s">
        <v>90</v>
      </c>
      <c r="G42" s="111"/>
      <c r="H42" s="126"/>
      <c r="I42" s="111"/>
      <c r="J42" s="111"/>
      <c r="K42" s="111"/>
      <c r="L42" s="111"/>
      <c r="M42" s="111"/>
      <c r="N42" s="111"/>
      <c r="O42" s="111"/>
      <c r="P42" s="111"/>
      <c r="Q42" s="111"/>
      <c r="R42" s="111"/>
      <c r="S42" s="111"/>
      <c r="T42" s="111"/>
      <c r="U42" s="111"/>
      <c r="V42" s="111"/>
      <c r="W42" s="111"/>
      <c r="X42" s="111"/>
      <c r="Y42" s="111"/>
      <c r="Z42" s="111"/>
    </row>
    <row r="43" ht="15.75" customHeight="1">
      <c r="A43" s="111"/>
      <c r="B43" s="111"/>
      <c r="C43" s="111"/>
      <c r="D43" s="116"/>
      <c r="E43" s="117" t="str">
        <f>'(I-1) General'!G48</f>
        <v>Weight of Construction of Braced Storey</v>
      </c>
      <c r="F43" s="127" t="s">
        <v>90</v>
      </c>
      <c r="G43" s="111"/>
      <c r="H43" s="126"/>
      <c r="I43" s="111"/>
      <c r="J43" s="111"/>
      <c r="K43" s="111"/>
      <c r="L43" s="111"/>
      <c r="M43" s="111"/>
      <c r="N43" s="111"/>
      <c r="O43" s="111"/>
      <c r="P43" s="111"/>
      <c r="Q43" s="111"/>
      <c r="R43" s="111"/>
      <c r="S43" s="111"/>
      <c r="T43" s="111"/>
      <c r="U43" s="111"/>
      <c r="V43" s="111"/>
      <c r="W43" s="111"/>
      <c r="X43" s="111"/>
      <c r="Y43" s="111"/>
      <c r="Z43" s="111"/>
    </row>
    <row r="44" ht="15.75" customHeight="1">
      <c r="A44" s="111"/>
      <c r="B44" s="111"/>
      <c r="C44" s="111"/>
      <c r="D44" s="116"/>
      <c r="E44" s="117" t="str">
        <f>'(I-1) General'!G49</f>
        <v>For Braced Storey with walls supporting a Roof plus 2 Floors</v>
      </c>
      <c r="F44" s="127" t="s">
        <v>86</v>
      </c>
      <c r="G44" s="111"/>
      <c r="H44" s="126"/>
      <c r="I44" s="111"/>
      <c r="J44" s="111"/>
      <c r="K44" s="111"/>
      <c r="L44" s="111"/>
      <c r="M44" s="111"/>
      <c r="N44" s="111"/>
      <c r="O44" s="111"/>
      <c r="P44" s="111"/>
      <c r="Q44" s="111"/>
      <c r="R44" s="111"/>
      <c r="S44" s="111"/>
      <c r="T44" s="111"/>
      <c r="U44" s="111"/>
      <c r="V44" s="111"/>
      <c r="W44" s="111"/>
      <c r="X44" s="111"/>
      <c r="Y44" s="111"/>
      <c r="Z44" s="111"/>
    </row>
    <row r="45" ht="15.75" customHeight="1">
      <c r="A45" s="111"/>
      <c r="B45" s="111"/>
      <c r="C45" s="111"/>
      <c r="D45" s="116"/>
      <c r="E45" s="117" t="str">
        <f>'(I-1) General'!G50</f>
        <v>Building Plan Dimension (along Horizontal Axis)</v>
      </c>
      <c r="F45" s="127" t="s">
        <v>90</v>
      </c>
      <c r="G45" s="111"/>
      <c r="H45" s="126"/>
      <c r="I45" s="111"/>
      <c r="J45" s="111"/>
      <c r="K45" s="111"/>
      <c r="L45" s="111"/>
      <c r="M45" s="111"/>
      <c r="N45" s="111"/>
      <c r="O45" s="111"/>
      <c r="P45" s="111"/>
      <c r="Q45" s="111"/>
      <c r="R45" s="111"/>
      <c r="S45" s="111"/>
      <c r="T45" s="111"/>
      <c r="U45" s="111"/>
      <c r="V45" s="111"/>
      <c r="W45" s="111"/>
      <c r="X45" s="111"/>
      <c r="Y45" s="111"/>
      <c r="Z45" s="111"/>
    </row>
    <row r="46" ht="15.75" customHeight="1">
      <c r="A46" s="111"/>
      <c r="B46" s="111"/>
      <c r="C46" s="111"/>
      <c r="D46" s="116"/>
      <c r="E46" s="117" t="str">
        <f>'(I-1) General'!G52</f>
        <v>Building Plan Dimension (along Vertical Axis)</v>
      </c>
      <c r="F46" s="127" t="s">
        <v>90</v>
      </c>
      <c r="G46" s="111"/>
      <c r="H46" s="126"/>
      <c r="I46" s="111"/>
      <c r="J46" s="111"/>
      <c r="K46" s="111"/>
      <c r="L46" s="111"/>
      <c r="M46" s="111"/>
      <c r="N46" s="111"/>
      <c r="O46" s="111"/>
      <c r="P46" s="111"/>
      <c r="Q46" s="111"/>
      <c r="R46" s="111"/>
      <c r="S46" s="111"/>
      <c r="T46" s="111"/>
      <c r="U46" s="111"/>
      <c r="V46" s="111"/>
      <c r="W46" s="111"/>
      <c r="X46" s="111"/>
      <c r="Y46" s="111"/>
      <c r="Z46" s="111"/>
    </row>
    <row r="47" ht="15.75" customHeight="1">
      <c r="A47" s="111"/>
      <c r="B47" s="111"/>
      <c r="C47" s="111"/>
      <c r="D47" s="116"/>
      <c r="E47" s="117" t="str">
        <f>'(I-1) General'!G54</f>
        <v>Weight of Construction of Braced Storey</v>
      </c>
      <c r="F47" s="127" t="s">
        <v>90</v>
      </c>
      <c r="G47" s="111"/>
      <c r="H47" s="126"/>
      <c r="I47" s="111"/>
      <c r="J47" s="111"/>
      <c r="K47" s="111"/>
      <c r="L47" s="111"/>
      <c r="M47" s="111"/>
      <c r="N47" s="111"/>
      <c r="O47" s="111"/>
      <c r="P47" s="111"/>
      <c r="Q47" s="111"/>
      <c r="R47" s="111"/>
      <c r="S47" s="111"/>
      <c r="T47" s="111"/>
      <c r="U47" s="111"/>
      <c r="V47" s="111"/>
      <c r="W47" s="111"/>
      <c r="X47" s="111"/>
      <c r="Y47" s="111"/>
      <c r="Z47" s="111"/>
    </row>
    <row r="48" ht="15.75" customHeight="1">
      <c r="A48" s="111"/>
      <c r="B48" s="111"/>
      <c r="C48" s="111"/>
      <c r="D48" s="116"/>
      <c r="E48" s="117" t="str">
        <f>'(I-1) General'!G55</f>
        <v>For Basement/Crawlspace designed as a Relaxed Braced Storey</v>
      </c>
      <c r="F48" s="127" t="s">
        <v>86</v>
      </c>
      <c r="G48" s="111"/>
      <c r="H48" s="126"/>
      <c r="I48" s="111"/>
      <c r="J48" s="111"/>
      <c r="K48" s="111"/>
      <c r="L48" s="111"/>
      <c r="M48" s="111"/>
      <c r="N48" s="111"/>
      <c r="O48" s="111"/>
      <c r="P48" s="111"/>
      <c r="Q48" s="111"/>
      <c r="R48" s="111"/>
      <c r="S48" s="111"/>
      <c r="T48" s="111"/>
      <c r="U48" s="111"/>
      <c r="V48" s="111"/>
      <c r="W48" s="111"/>
      <c r="X48" s="111"/>
      <c r="Y48" s="111"/>
      <c r="Z48" s="111"/>
    </row>
    <row r="49" ht="15.75" customHeight="1">
      <c r="A49" s="111"/>
      <c r="B49" s="111"/>
      <c r="C49" s="111"/>
      <c r="D49" s="116"/>
      <c r="E49" s="117" t="str">
        <f>'(I-1) General'!G56</f>
        <v>With concrete foundation walls, extending to the underside of the first wood-framed floor, around the exterior</v>
      </c>
      <c r="F49" s="127" t="s">
        <v>86</v>
      </c>
      <c r="G49" s="111"/>
      <c r="H49" s="126"/>
      <c r="I49" s="111"/>
      <c r="J49" s="111"/>
      <c r="K49" s="111"/>
      <c r="L49" s="111"/>
      <c r="M49" s="111"/>
      <c r="N49" s="111"/>
      <c r="O49" s="111"/>
      <c r="P49" s="111"/>
      <c r="Q49" s="111"/>
      <c r="R49" s="111"/>
      <c r="S49" s="111"/>
      <c r="T49" s="111"/>
      <c r="U49" s="111"/>
      <c r="V49" s="111"/>
      <c r="W49" s="111"/>
      <c r="X49" s="111"/>
      <c r="Y49" s="111"/>
      <c r="Z49" s="111"/>
    </row>
    <row r="50" ht="15.75" customHeight="1">
      <c r="A50" s="111"/>
      <c r="B50" s="111"/>
      <c r="C50" s="111"/>
      <c r="D50" s="116"/>
      <c r="E50" s="117" t="str">
        <f>'(I-1) General'!G57</f>
        <v>Building Plan Dimension (along Horizontal Axis)</v>
      </c>
      <c r="F50" s="127" t="s">
        <v>90</v>
      </c>
      <c r="G50" s="111"/>
      <c r="H50" s="126"/>
      <c r="I50" s="111"/>
      <c r="J50" s="111"/>
      <c r="K50" s="111"/>
      <c r="L50" s="111"/>
      <c r="M50" s="111"/>
      <c r="N50" s="111"/>
      <c r="O50" s="111"/>
      <c r="P50" s="111"/>
      <c r="Q50" s="111"/>
      <c r="R50" s="111"/>
      <c r="S50" s="111"/>
      <c r="T50" s="111"/>
      <c r="U50" s="111"/>
      <c r="V50" s="111"/>
      <c r="W50" s="111"/>
      <c r="X50" s="111"/>
      <c r="Y50" s="111"/>
      <c r="Z50" s="111"/>
    </row>
    <row r="51" ht="15.75" customHeight="1">
      <c r="A51" s="111"/>
      <c r="B51" s="111"/>
      <c r="C51" s="111"/>
      <c r="D51" s="116"/>
      <c r="E51" s="117" t="str">
        <f>'(I-1) General'!G59</f>
        <v>Building Plan Dimension (along Vertical Axis)</v>
      </c>
      <c r="F51" s="127" t="s">
        <v>90</v>
      </c>
      <c r="G51" s="111"/>
      <c r="H51" s="126"/>
      <c r="I51" s="111"/>
      <c r="J51" s="111"/>
      <c r="K51" s="111"/>
      <c r="L51" s="111"/>
      <c r="M51" s="111"/>
      <c r="N51" s="111"/>
      <c r="O51" s="111"/>
      <c r="P51" s="111"/>
      <c r="Q51" s="111"/>
      <c r="R51" s="111"/>
      <c r="S51" s="111"/>
      <c r="T51" s="111"/>
      <c r="U51" s="111"/>
      <c r="V51" s="111"/>
      <c r="W51" s="111"/>
      <c r="X51" s="111"/>
      <c r="Y51" s="111"/>
      <c r="Z51" s="111"/>
    </row>
    <row r="52" ht="15.75" customHeight="1">
      <c r="A52" s="111"/>
      <c r="B52" s="111"/>
      <c r="C52" s="111"/>
      <c r="D52" s="116"/>
      <c r="E52" s="117" t="str">
        <f>'(I-1) General'!G61</f>
        <v>For Basement/Crawlspace designed as a Relaxed Braced Storey</v>
      </c>
      <c r="F52" s="127"/>
      <c r="G52" s="111"/>
      <c r="H52" s="126"/>
      <c r="I52" s="111"/>
      <c r="J52" s="111"/>
      <c r="K52" s="111"/>
      <c r="L52" s="111"/>
      <c r="M52" s="111"/>
      <c r="N52" s="111"/>
      <c r="O52" s="111"/>
      <c r="P52" s="111"/>
      <c r="Q52" s="111"/>
      <c r="R52" s="111"/>
      <c r="S52" s="111"/>
      <c r="T52" s="111"/>
      <c r="U52" s="111"/>
      <c r="V52" s="111"/>
      <c r="W52" s="111"/>
      <c r="X52" s="111"/>
      <c r="Y52" s="111"/>
      <c r="Z52" s="111"/>
    </row>
    <row r="53" ht="15.75" customHeight="1">
      <c r="A53" s="111"/>
      <c r="B53" s="111"/>
      <c r="C53" s="111"/>
      <c r="D53" s="116"/>
      <c r="E53" s="117" t="str">
        <f>'(I-1) General'!G62</f>
        <v>With cripple walls, or cripple walls and stepped concrete foundation walls, extending to the underside of the first wood-framed floor, around the exterior and interior</v>
      </c>
      <c r="F53" s="127"/>
      <c r="G53" s="111"/>
      <c r="H53" s="126"/>
      <c r="I53" s="111"/>
      <c r="J53" s="111"/>
      <c r="K53" s="111"/>
      <c r="L53" s="111"/>
      <c r="M53" s="111"/>
      <c r="N53" s="111"/>
      <c r="O53" s="111"/>
      <c r="P53" s="111"/>
      <c r="Q53" s="111"/>
      <c r="R53" s="111"/>
      <c r="S53" s="111"/>
      <c r="T53" s="111"/>
      <c r="U53" s="111"/>
      <c r="V53" s="111"/>
      <c r="W53" s="111"/>
      <c r="X53" s="111"/>
      <c r="Y53" s="111"/>
      <c r="Z53" s="111"/>
    </row>
    <row r="54" ht="15.75" customHeight="1">
      <c r="A54" s="111"/>
      <c r="B54" s="111"/>
      <c r="C54" s="111"/>
      <c r="D54" s="116"/>
      <c r="E54" s="117" t="str">
        <f>'(I-1) General'!G63</f>
        <v>Building Plan Dimension (along Horizontal Axis)</v>
      </c>
      <c r="F54" s="127"/>
      <c r="G54" s="111"/>
      <c r="H54" s="126"/>
      <c r="I54" s="111"/>
      <c r="J54" s="111"/>
      <c r="K54" s="111"/>
      <c r="L54" s="111"/>
      <c r="M54" s="111"/>
      <c r="N54" s="111"/>
      <c r="O54" s="111"/>
      <c r="P54" s="111"/>
      <c r="Q54" s="111"/>
      <c r="R54" s="111"/>
      <c r="S54" s="111"/>
      <c r="T54" s="111"/>
      <c r="U54" s="111"/>
      <c r="V54" s="111"/>
      <c r="W54" s="111"/>
      <c r="X54" s="111"/>
      <c r="Y54" s="111"/>
      <c r="Z54" s="111"/>
    </row>
    <row r="55" ht="15.75" customHeight="1">
      <c r="A55" s="111"/>
      <c r="B55" s="111"/>
      <c r="C55" s="111"/>
      <c r="D55" s="116"/>
      <c r="E55" s="117" t="str">
        <f>'(I-1) General'!G65</f>
        <v>Building Plan Dimension (along Vertical Axis)</v>
      </c>
      <c r="F55" s="127"/>
      <c r="G55" s="111"/>
      <c r="H55" s="126"/>
      <c r="I55" s="111"/>
      <c r="J55" s="111"/>
      <c r="K55" s="111"/>
      <c r="L55" s="111"/>
      <c r="M55" s="111"/>
      <c r="N55" s="111"/>
      <c r="O55" s="111"/>
      <c r="P55" s="111"/>
      <c r="Q55" s="111"/>
      <c r="R55" s="111"/>
      <c r="S55" s="111"/>
      <c r="T55" s="111"/>
      <c r="U55" s="111"/>
      <c r="V55" s="111"/>
      <c r="W55" s="111"/>
      <c r="X55" s="111"/>
      <c r="Y55" s="111"/>
      <c r="Z55" s="111"/>
    </row>
    <row r="56" ht="15.75" customHeight="1">
      <c r="A56" s="111"/>
      <c r="B56" s="111"/>
      <c r="C56" s="111"/>
      <c r="D56" s="116"/>
      <c r="E56" s="117" t="str">
        <f>'(I-1) General'!G68</f>
        <v>Braced Storeys and Relaxed Braced Storeys Matrix</v>
      </c>
      <c r="F56" s="127"/>
      <c r="G56" s="111"/>
      <c r="H56" s="126"/>
      <c r="I56" s="111"/>
      <c r="J56" s="111"/>
      <c r="K56" s="111"/>
      <c r="L56" s="111"/>
      <c r="M56" s="111"/>
      <c r="N56" s="111"/>
      <c r="O56" s="111"/>
      <c r="P56" s="111"/>
      <c r="Q56" s="111"/>
      <c r="R56" s="111"/>
      <c r="S56" s="111"/>
      <c r="T56" s="111"/>
      <c r="U56" s="111"/>
      <c r="V56" s="111"/>
      <c r="W56" s="111"/>
      <c r="X56" s="111"/>
      <c r="Y56" s="111"/>
      <c r="Z56" s="111"/>
    </row>
    <row r="57" ht="15.75" customHeight="1">
      <c r="A57" s="111"/>
      <c r="B57" s="111"/>
      <c r="C57" s="122"/>
      <c r="D57" s="116"/>
      <c r="E57" s="117" t="str">
        <f>'(I-1) General'!G69</f>
        <v>Braced Storeys above Foundation</v>
      </c>
      <c r="F57" s="127"/>
      <c r="G57" s="126"/>
      <c r="H57" s="126"/>
      <c r="I57" s="111"/>
      <c r="J57" s="111"/>
      <c r="K57" s="111"/>
      <c r="L57" s="111"/>
      <c r="M57" s="111"/>
      <c r="N57" s="111"/>
      <c r="O57" s="111"/>
      <c r="P57" s="111"/>
      <c r="Q57" s="111"/>
      <c r="R57" s="111"/>
      <c r="S57" s="111"/>
      <c r="T57" s="111"/>
      <c r="U57" s="111"/>
      <c r="V57" s="111"/>
      <c r="W57" s="111"/>
      <c r="X57" s="111"/>
      <c r="Y57" s="111"/>
      <c r="Z57" s="111"/>
    </row>
    <row r="58" ht="39.0" customHeight="1">
      <c r="A58" s="111"/>
      <c r="B58" s="111"/>
      <c r="C58" s="122"/>
      <c r="D58" s="116"/>
      <c r="E58" s="117" t="str">
        <f>'(I-1) General'!G70</f>
        <v>Basement/Crawlspace interior wood-framed walls designed as a Relaxed Braced Storey</v>
      </c>
      <c r="F58" s="127"/>
      <c r="G58" s="126"/>
      <c r="H58" s="126"/>
      <c r="I58" s="111"/>
      <c r="J58" s="111"/>
      <c r="K58" s="111"/>
      <c r="L58" s="111"/>
      <c r="M58" s="111"/>
      <c r="N58" s="111"/>
      <c r="O58" s="111"/>
      <c r="P58" s="111"/>
      <c r="Q58" s="111"/>
      <c r="R58" s="111"/>
      <c r="S58" s="111"/>
      <c r="T58" s="111"/>
      <c r="U58" s="111"/>
      <c r="V58" s="111"/>
      <c r="W58" s="111"/>
      <c r="X58" s="111"/>
      <c r="Y58" s="111"/>
      <c r="Z58" s="111"/>
    </row>
    <row r="59" ht="41.25" customHeight="1">
      <c r="A59" s="111"/>
      <c r="B59" s="111"/>
      <c r="C59" s="122"/>
      <c r="D59" s="116"/>
      <c r="E59" s="117" t="str">
        <f>'(I-1) General'!G71</f>
        <v>Basement/Crawlspace exterior framed (cripple walls) designed as a Relaxed Braced Storey</v>
      </c>
      <c r="F59" s="127"/>
      <c r="G59" s="126"/>
      <c r="H59" s="126"/>
      <c r="I59" s="111"/>
      <c r="J59" s="111"/>
      <c r="K59" s="111"/>
      <c r="L59" s="111"/>
      <c r="M59" s="111"/>
      <c r="N59" s="111"/>
      <c r="O59" s="111"/>
      <c r="P59" s="111"/>
      <c r="Q59" s="111"/>
      <c r="R59" s="111"/>
      <c r="S59" s="111"/>
      <c r="T59" s="111"/>
      <c r="U59" s="111"/>
      <c r="V59" s="111"/>
      <c r="W59" s="111"/>
      <c r="X59" s="111"/>
      <c r="Y59" s="111"/>
      <c r="Z59" s="111"/>
    </row>
    <row r="60" ht="15.75" customHeight="1">
      <c r="A60" s="111"/>
      <c r="B60" s="111"/>
      <c r="C60" s="122"/>
      <c r="D60" s="116"/>
      <c r="E60" s="117" t="str">
        <f>'(I-1) General'!G72</f>
        <v>Basement/Crawlspace as a Braced Storey</v>
      </c>
      <c r="F60" s="127"/>
      <c r="G60" s="126"/>
      <c r="H60" s="126"/>
      <c r="I60" s="111"/>
      <c r="J60" s="111"/>
      <c r="K60" s="111"/>
      <c r="L60" s="111"/>
      <c r="M60" s="111"/>
      <c r="N60" s="111"/>
      <c r="O60" s="111"/>
      <c r="P60" s="111"/>
      <c r="Q60" s="111"/>
      <c r="R60" s="111"/>
      <c r="S60" s="111"/>
      <c r="T60" s="111"/>
      <c r="U60" s="111"/>
      <c r="V60" s="111"/>
      <c r="W60" s="111"/>
      <c r="X60" s="111"/>
      <c r="Y60" s="111"/>
      <c r="Z60" s="111"/>
    </row>
    <row r="61" ht="15.75" customHeight="1">
      <c r="A61" s="111"/>
      <c r="B61" s="111"/>
      <c r="C61" s="122"/>
      <c r="D61" s="116"/>
      <c r="E61" s="117" t="str">
        <f>'(I-1) General'!G73</f>
        <v>Total Braced Storeys</v>
      </c>
      <c r="F61" s="127"/>
      <c r="G61" s="126"/>
      <c r="H61" s="126"/>
      <c r="I61" s="111"/>
      <c r="J61" s="111"/>
      <c r="K61" s="111"/>
      <c r="L61" s="111"/>
      <c r="M61" s="111"/>
      <c r="N61" s="111"/>
      <c r="O61" s="111"/>
      <c r="P61" s="111"/>
      <c r="Q61" s="111"/>
      <c r="R61" s="111"/>
      <c r="S61" s="111"/>
      <c r="T61" s="111"/>
      <c r="U61" s="111"/>
      <c r="V61" s="111"/>
      <c r="W61" s="111"/>
      <c r="X61" s="111"/>
      <c r="Y61" s="111"/>
      <c r="Z61" s="111"/>
    </row>
    <row r="62" ht="15.75" customHeight="1">
      <c r="A62" s="111"/>
      <c r="B62" s="111"/>
      <c r="C62" s="122"/>
      <c r="D62" s="116"/>
      <c r="E62" s="117" t="str">
        <f>'(I-1) General'!G74</f>
        <v>Number of wood-framed floors supported by lowest exterior wood-framed walls?</v>
      </c>
      <c r="F62" s="127"/>
      <c r="G62" s="126"/>
      <c r="H62" s="126"/>
      <c r="I62" s="111"/>
      <c r="J62" s="111"/>
      <c r="K62" s="111"/>
      <c r="L62" s="111"/>
      <c r="M62" s="111"/>
      <c r="N62" s="111"/>
      <c r="O62" s="111"/>
      <c r="P62" s="111"/>
      <c r="Q62" s="111"/>
      <c r="R62" s="111"/>
      <c r="S62" s="111"/>
      <c r="T62" s="111"/>
      <c r="U62" s="111"/>
      <c r="V62" s="111"/>
      <c r="W62" s="111"/>
      <c r="X62" s="111"/>
      <c r="Y62" s="111"/>
      <c r="Z62" s="111"/>
    </row>
    <row r="63" ht="15.75" customHeight="1">
      <c r="A63" s="111"/>
      <c r="B63" s="111"/>
      <c r="C63" s="122"/>
      <c r="D63" s="116"/>
      <c r="E63" s="117" t="str">
        <f>'(I-1) General'!#REF!</f>
        <v>#ERROR!</v>
      </c>
      <c r="F63" s="127"/>
      <c r="G63" s="126"/>
      <c r="H63" s="126"/>
      <c r="I63" s="111"/>
      <c r="J63" s="111"/>
      <c r="K63" s="111"/>
      <c r="L63" s="111"/>
      <c r="M63" s="111"/>
      <c r="N63" s="111"/>
      <c r="O63" s="111"/>
      <c r="P63" s="111"/>
      <c r="Q63" s="111"/>
      <c r="R63" s="111"/>
      <c r="S63" s="111"/>
      <c r="T63" s="111"/>
      <c r="U63" s="111"/>
      <c r="V63" s="111"/>
      <c r="W63" s="111"/>
      <c r="X63" s="111"/>
      <c r="Y63" s="111"/>
      <c r="Z63" s="111"/>
    </row>
    <row r="64" ht="15.75" customHeight="1">
      <c r="A64" s="111"/>
      <c r="B64" s="111"/>
      <c r="C64" s="122"/>
      <c r="D64" s="116"/>
      <c r="E64" s="117" t="str">
        <f>'(I-1) General'!G76</f>
        <v>Compliance Pathway Report</v>
      </c>
      <c r="F64" s="127"/>
      <c r="G64" s="126"/>
      <c r="H64" s="126"/>
      <c r="I64" s="111"/>
      <c r="J64" s="111"/>
      <c r="K64" s="111"/>
      <c r="L64" s="111"/>
      <c r="M64" s="111"/>
      <c r="N64" s="111"/>
      <c r="O64" s="111"/>
      <c r="P64" s="111"/>
      <c r="Q64" s="111"/>
      <c r="R64" s="111"/>
      <c r="S64" s="111"/>
      <c r="T64" s="111"/>
      <c r="U64" s="111"/>
      <c r="V64" s="111"/>
      <c r="W64" s="111"/>
      <c r="X64" s="111"/>
      <c r="Y64" s="111"/>
      <c r="Z64" s="111"/>
    </row>
    <row r="65" ht="15.75" customHeight="1">
      <c r="A65" s="111"/>
      <c r="B65" s="111"/>
      <c r="C65" s="122"/>
      <c r="D65" s="116"/>
      <c r="E65" s="117" t="str">
        <f>'(I-1) General'!G77</f>
        <v>Is Part 9 Simplified Approach permitted?</v>
      </c>
      <c r="F65" s="127"/>
      <c r="G65" s="126"/>
      <c r="H65" s="126"/>
      <c r="I65" s="111"/>
      <c r="J65" s="111"/>
      <c r="K65" s="111"/>
      <c r="L65" s="111"/>
      <c r="M65" s="111"/>
      <c r="N65" s="111"/>
      <c r="O65" s="111"/>
      <c r="P65" s="111"/>
      <c r="Q65" s="111"/>
      <c r="R65" s="111"/>
      <c r="S65" s="111"/>
      <c r="T65" s="111"/>
      <c r="U65" s="111"/>
      <c r="V65" s="111"/>
      <c r="W65" s="111"/>
      <c r="X65" s="111"/>
      <c r="Y65" s="111"/>
      <c r="Z65" s="111"/>
    </row>
    <row r="66" ht="15.75" customHeight="1">
      <c r="A66" s="111"/>
      <c r="B66" s="111"/>
      <c r="C66" s="122"/>
      <c r="D66" s="116"/>
      <c r="E66" s="117" t="str">
        <f>'(I-1) General'!G78</f>
        <v>Is Part 9 Calculation Method (Tables) permitted?</v>
      </c>
      <c r="F66" s="127"/>
      <c r="G66" s="126"/>
      <c r="H66" s="126"/>
      <c r="I66" s="111"/>
      <c r="J66" s="111"/>
      <c r="K66" s="111"/>
      <c r="L66" s="111"/>
      <c r="M66" s="111"/>
      <c r="N66" s="111"/>
      <c r="O66" s="111"/>
      <c r="P66" s="111"/>
      <c r="Q66" s="111"/>
      <c r="R66" s="111"/>
      <c r="S66" s="111"/>
      <c r="T66" s="111"/>
      <c r="U66" s="111"/>
      <c r="V66" s="111"/>
      <c r="W66" s="111"/>
      <c r="X66" s="111"/>
      <c r="Y66" s="111"/>
      <c r="Z66" s="111"/>
    </row>
    <row r="67" ht="15.75" customHeight="1">
      <c r="A67" s="111"/>
      <c r="B67" s="111"/>
      <c r="C67" s="122"/>
      <c r="D67" s="116"/>
      <c r="E67" s="117" t="str">
        <f>'(I-1) General'!G79</f>
        <v>Is Part 9 Calculation Method (Alternative) permitted?</v>
      </c>
      <c r="F67" s="127"/>
      <c r="G67" s="126"/>
      <c r="H67" s="126"/>
      <c r="I67" s="111"/>
      <c r="J67" s="111"/>
      <c r="K67" s="111"/>
      <c r="L67" s="111"/>
      <c r="M67" s="111"/>
      <c r="N67" s="111"/>
      <c r="O67" s="111"/>
      <c r="P67" s="111"/>
      <c r="Q67" s="111"/>
      <c r="R67" s="111"/>
      <c r="S67" s="111"/>
      <c r="T67" s="111"/>
      <c r="U67" s="111"/>
      <c r="V67" s="111"/>
      <c r="W67" s="111"/>
      <c r="X67" s="111"/>
      <c r="Y67" s="111"/>
      <c r="Z67" s="111"/>
    </row>
    <row r="68" ht="15.75" customHeight="1">
      <c r="A68" s="111"/>
      <c r="B68" s="111"/>
      <c r="C68" s="122"/>
      <c r="D68" s="116"/>
      <c r="E68" s="117" t="str">
        <f>'(I-1) General'!G80</f>
        <v>Are Part 9 Foundation Cripple Walls permitted?</v>
      </c>
      <c r="F68" s="127"/>
      <c r="G68" s="126"/>
      <c r="H68" s="126"/>
      <c r="I68" s="111"/>
      <c r="J68" s="111"/>
      <c r="K68" s="111"/>
      <c r="L68" s="111"/>
      <c r="M68" s="111"/>
      <c r="N68" s="111"/>
      <c r="O68" s="111"/>
      <c r="P68" s="111"/>
      <c r="Q68" s="111"/>
      <c r="R68" s="111"/>
      <c r="S68" s="111"/>
      <c r="T68" s="111"/>
      <c r="U68" s="111"/>
      <c r="V68" s="111"/>
      <c r="W68" s="111"/>
      <c r="X68" s="111"/>
      <c r="Y68" s="111"/>
      <c r="Z68" s="111"/>
    </row>
    <row r="69" ht="15.75" customHeight="1">
      <c r="A69" s="111"/>
      <c r="B69" s="111"/>
      <c r="C69" s="122"/>
      <c r="D69" s="116"/>
      <c r="E69" s="117" t="str">
        <f>'(I-1) General'!G81</f>
        <v>Are Part 9 Additional System Considerations permitted?</v>
      </c>
      <c r="F69" s="127"/>
      <c r="G69" s="126"/>
      <c r="H69" s="126"/>
      <c r="I69" s="111"/>
      <c r="J69" s="111"/>
      <c r="K69" s="111"/>
      <c r="L69" s="111"/>
      <c r="M69" s="111"/>
      <c r="N69" s="111"/>
      <c r="O69" s="111"/>
      <c r="P69" s="111"/>
      <c r="Q69" s="111"/>
      <c r="R69" s="111"/>
      <c r="S69" s="111"/>
      <c r="T69" s="111"/>
      <c r="U69" s="111"/>
      <c r="V69" s="111"/>
      <c r="W69" s="111"/>
      <c r="X69" s="111"/>
      <c r="Y69" s="111"/>
      <c r="Z69" s="111"/>
    </row>
    <row r="70" ht="15.75" customHeight="1">
      <c r="A70" s="111"/>
      <c r="B70" s="111"/>
      <c r="C70" s="122"/>
      <c r="D70" s="116"/>
      <c r="E70" s="117" t="str">
        <f>'(I-1) General'!G82</f>
        <v>Code Matrix Link</v>
      </c>
      <c r="F70" s="127"/>
      <c r="G70" s="126"/>
      <c r="H70" s="126"/>
      <c r="I70" s="111"/>
      <c r="J70" s="111"/>
      <c r="K70" s="111"/>
      <c r="L70" s="111"/>
      <c r="M70" s="111"/>
      <c r="N70" s="111"/>
      <c r="O70" s="111"/>
      <c r="P70" s="111"/>
      <c r="Q70" s="111"/>
      <c r="R70" s="111"/>
      <c r="S70" s="111"/>
      <c r="T70" s="111"/>
      <c r="U70" s="111"/>
      <c r="V70" s="111"/>
      <c r="W70" s="111"/>
      <c r="X70" s="111"/>
      <c r="Y70" s="111"/>
      <c r="Z70" s="111"/>
    </row>
    <row r="71" ht="15.75" customHeight="1">
      <c r="A71" s="111"/>
      <c r="B71" s="111"/>
      <c r="C71" s="122"/>
      <c r="D71" s="116"/>
      <c r="E71" s="117" t="str">
        <f>'(I-1) General'!G83</f>
        <v/>
      </c>
      <c r="F71" s="127"/>
      <c r="G71" s="126"/>
      <c r="H71" s="126"/>
      <c r="I71" s="111"/>
      <c r="J71" s="111"/>
      <c r="K71" s="111"/>
      <c r="L71" s="111"/>
      <c r="M71" s="111"/>
      <c r="N71" s="111"/>
      <c r="O71" s="111"/>
      <c r="P71" s="111"/>
      <c r="Q71" s="111"/>
      <c r="R71" s="111"/>
      <c r="S71" s="111"/>
      <c r="T71" s="111"/>
      <c r="U71" s="111"/>
      <c r="V71" s="111"/>
      <c r="W71" s="111"/>
      <c r="X71" s="111"/>
      <c r="Y71" s="111"/>
      <c r="Z71" s="111"/>
    </row>
    <row r="72" ht="15.75" customHeight="1">
      <c r="A72" s="111"/>
      <c r="B72" s="111"/>
      <c r="C72" s="122"/>
      <c r="D72" s="116"/>
      <c r="E72" s="117"/>
      <c r="F72" s="127"/>
      <c r="G72" s="126"/>
      <c r="H72" s="126"/>
      <c r="I72" s="111"/>
      <c r="J72" s="111"/>
      <c r="K72" s="111"/>
      <c r="L72" s="111"/>
      <c r="M72" s="111"/>
      <c r="N72" s="111"/>
      <c r="O72" s="111"/>
      <c r="P72" s="111"/>
      <c r="Q72" s="111"/>
      <c r="R72" s="111"/>
      <c r="S72" s="111"/>
      <c r="T72" s="111"/>
      <c r="U72" s="111"/>
      <c r="V72" s="111"/>
      <c r="W72" s="111"/>
      <c r="X72" s="111"/>
      <c r="Y72" s="111"/>
      <c r="Z72" s="111"/>
    </row>
    <row r="73" ht="15.75" customHeight="1">
      <c r="A73" s="111"/>
      <c r="B73" s="111"/>
      <c r="C73" s="122"/>
      <c r="D73" s="116"/>
      <c r="E73" s="117"/>
      <c r="F73" s="127"/>
      <c r="G73" s="126"/>
      <c r="H73" s="126"/>
      <c r="I73" s="111"/>
      <c r="J73" s="111"/>
      <c r="K73" s="111"/>
      <c r="L73" s="111"/>
      <c r="M73" s="111"/>
      <c r="N73" s="111"/>
      <c r="O73" s="111"/>
      <c r="P73" s="111"/>
      <c r="Q73" s="111"/>
      <c r="R73" s="111"/>
      <c r="S73" s="111"/>
      <c r="T73" s="111"/>
      <c r="U73" s="111"/>
      <c r="V73" s="111"/>
      <c r="W73" s="111"/>
      <c r="X73" s="111"/>
      <c r="Y73" s="111"/>
      <c r="Z73" s="111"/>
    </row>
    <row r="74" ht="15.75" customHeight="1">
      <c r="A74" s="111"/>
      <c r="B74" s="111"/>
      <c r="C74" s="122"/>
      <c r="D74" s="116"/>
      <c r="E74" s="117"/>
      <c r="F74" s="127"/>
      <c r="G74" s="126"/>
      <c r="H74" s="126"/>
      <c r="I74" s="111"/>
      <c r="J74" s="111"/>
      <c r="K74" s="111"/>
      <c r="L74" s="111"/>
      <c r="M74" s="111"/>
      <c r="N74" s="111"/>
      <c r="O74" s="111"/>
      <c r="P74" s="111"/>
      <c r="Q74" s="111"/>
      <c r="R74" s="111"/>
      <c r="S74" s="111"/>
      <c r="T74" s="111"/>
      <c r="U74" s="111"/>
      <c r="V74" s="111"/>
      <c r="W74" s="111"/>
      <c r="X74" s="111"/>
      <c r="Y74" s="111"/>
      <c r="Z74" s="111"/>
    </row>
    <row r="75" ht="15.75" customHeight="1">
      <c r="A75" s="111"/>
      <c r="B75" s="111"/>
      <c r="C75" s="122"/>
      <c r="D75" s="116"/>
      <c r="E75" s="117"/>
      <c r="F75" s="127"/>
      <c r="G75" s="126"/>
      <c r="H75" s="126"/>
      <c r="I75" s="111"/>
      <c r="J75" s="111"/>
      <c r="K75" s="111"/>
      <c r="L75" s="111"/>
      <c r="M75" s="111"/>
      <c r="N75" s="111"/>
      <c r="O75" s="111"/>
      <c r="P75" s="111"/>
      <c r="Q75" s="111"/>
      <c r="R75" s="111"/>
      <c r="S75" s="111"/>
      <c r="T75" s="111"/>
      <c r="U75" s="111"/>
      <c r="V75" s="111"/>
      <c r="W75" s="111"/>
      <c r="X75" s="111"/>
      <c r="Y75" s="111"/>
      <c r="Z75" s="111"/>
    </row>
    <row r="76" ht="15.75" customHeight="1">
      <c r="A76" s="111"/>
      <c r="B76" s="111"/>
      <c r="C76" s="122"/>
      <c r="D76" s="116"/>
      <c r="E76" s="117"/>
      <c r="F76" s="127"/>
      <c r="G76" s="126"/>
      <c r="H76" s="126"/>
      <c r="I76" s="111"/>
      <c r="J76" s="111"/>
      <c r="K76" s="111"/>
      <c r="L76" s="111"/>
      <c r="M76" s="111"/>
      <c r="N76" s="111"/>
      <c r="O76" s="111"/>
      <c r="P76" s="111"/>
      <c r="Q76" s="111"/>
      <c r="R76" s="111"/>
      <c r="S76" s="111"/>
      <c r="T76" s="111"/>
      <c r="U76" s="111"/>
      <c r="V76" s="111"/>
      <c r="W76" s="111"/>
      <c r="X76" s="111"/>
      <c r="Y76" s="111"/>
      <c r="Z76" s="111"/>
    </row>
    <row r="77" ht="15.75" customHeight="1">
      <c r="A77" s="111"/>
      <c r="B77" s="111"/>
      <c r="C77" s="122"/>
      <c r="D77" s="116"/>
      <c r="E77" s="117"/>
      <c r="F77" s="127"/>
      <c r="G77" s="126"/>
      <c r="H77" s="126"/>
      <c r="I77" s="111"/>
      <c r="J77" s="111"/>
      <c r="K77" s="111"/>
      <c r="L77" s="111"/>
      <c r="M77" s="111"/>
      <c r="N77" s="111"/>
      <c r="O77" s="111"/>
      <c r="P77" s="111"/>
      <c r="Q77" s="111"/>
      <c r="R77" s="111"/>
      <c r="S77" s="111"/>
      <c r="T77" s="111"/>
      <c r="U77" s="111"/>
      <c r="V77" s="111"/>
      <c r="W77" s="111"/>
      <c r="X77" s="111"/>
      <c r="Y77" s="111"/>
      <c r="Z77" s="111"/>
    </row>
    <row r="78" ht="15.75" customHeight="1">
      <c r="A78" s="111"/>
      <c r="B78" s="111"/>
      <c r="C78" s="122"/>
      <c r="D78" s="116"/>
      <c r="E78" s="117"/>
      <c r="F78" s="127"/>
      <c r="G78" s="126"/>
      <c r="H78" s="126"/>
      <c r="I78" s="111"/>
      <c r="J78" s="111"/>
      <c r="K78" s="111"/>
      <c r="L78" s="111"/>
      <c r="M78" s="111"/>
      <c r="N78" s="111"/>
      <c r="O78" s="111"/>
      <c r="P78" s="111"/>
      <c r="Q78" s="111"/>
      <c r="R78" s="111"/>
      <c r="S78" s="111"/>
      <c r="T78" s="111"/>
      <c r="U78" s="111"/>
      <c r="V78" s="111"/>
      <c r="W78" s="111"/>
      <c r="X78" s="111"/>
      <c r="Y78" s="111"/>
      <c r="Z78" s="111"/>
    </row>
    <row r="79" ht="15.75" customHeight="1">
      <c r="A79" s="111"/>
      <c r="B79" s="111"/>
      <c r="C79" s="122"/>
      <c r="D79" s="116"/>
      <c r="E79" s="117"/>
      <c r="F79" s="127"/>
      <c r="G79" s="126"/>
      <c r="H79" s="126"/>
      <c r="I79" s="111"/>
      <c r="J79" s="111"/>
      <c r="K79" s="111"/>
      <c r="L79" s="111"/>
      <c r="M79" s="111"/>
      <c r="N79" s="111"/>
      <c r="O79" s="111"/>
      <c r="P79" s="111"/>
      <c r="Q79" s="111"/>
      <c r="R79" s="111"/>
      <c r="S79" s="111"/>
      <c r="T79" s="111"/>
      <c r="U79" s="111"/>
      <c r="V79" s="111"/>
      <c r="W79" s="111"/>
      <c r="X79" s="111"/>
      <c r="Y79" s="111"/>
      <c r="Z79" s="111"/>
    </row>
    <row r="80" ht="15.75" customHeight="1">
      <c r="A80" s="111"/>
      <c r="B80" s="111"/>
      <c r="C80" s="122"/>
      <c r="D80" s="116"/>
      <c r="E80" s="117"/>
      <c r="F80" s="127"/>
      <c r="G80" s="126"/>
      <c r="H80" s="126"/>
      <c r="I80" s="111"/>
      <c r="J80" s="111"/>
      <c r="K80" s="111"/>
      <c r="L80" s="111"/>
      <c r="M80" s="111"/>
      <c r="N80" s="111"/>
      <c r="O80" s="111"/>
      <c r="P80" s="111"/>
      <c r="Q80" s="111"/>
      <c r="R80" s="111"/>
      <c r="S80" s="111"/>
      <c r="T80" s="111"/>
      <c r="U80" s="111"/>
      <c r="V80" s="111"/>
      <c r="W80" s="111"/>
      <c r="X80" s="111"/>
      <c r="Y80" s="111"/>
      <c r="Z80" s="111"/>
    </row>
    <row r="81" ht="15.75" customHeight="1">
      <c r="A81" s="111"/>
      <c r="B81" s="111"/>
      <c r="C81" s="122"/>
      <c r="D81" s="116"/>
      <c r="E81" s="117"/>
      <c r="F81" s="127"/>
      <c r="G81" s="126"/>
      <c r="H81" s="126"/>
      <c r="I81" s="111"/>
      <c r="J81" s="111"/>
      <c r="K81" s="111"/>
      <c r="L81" s="111"/>
      <c r="M81" s="111"/>
      <c r="N81" s="111"/>
      <c r="O81" s="111"/>
      <c r="P81" s="111"/>
      <c r="Q81" s="111"/>
      <c r="R81" s="111"/>
      <c r="S81" s="111"/>
      <c r="T81" s="111"/>
      <c r="U81" s="111"/>
      <c r="V81" s="111"/>
      <c r="W81" s="111"/>
      <c r="X81" s="111"/>
      <c r="Y81" s="111"/>
      <c r="Z81" s="111"/>
    </row>
    <row r="82" ht="15.75" customHeight="1">
      <c r="A82" s="111"/>
      <c r="B82" s="111"/>
      <c r="C82" s="122"/>
      <c r="D82" s="116"/>
      <c r="E82" s="117"/>
      <c r="F82" s="127"/>
      <c r="G82" s="126"/>
      <c r="H82" s="126"/>
      <c r="I82" s="111"/>
      <c r="J82" s="111"/>
      <c r="K82" s="111"/>
      <c r="L82" s="111"/>
      <c r="M82" s="111"/>
      <c r="N82" s="111"/>
      <c r="O82" s="111"/>
      <c r="P82" s="111"/>
      <c r="Q82" s="111"/>
      <c r="R82" s="111"/>
      <c r="S82" s="111"/>
      <c r="T82" s="111"/>
      <c r="U82" s="111"/>
      <c r="V82" s="111"/>
      <c r="W82" s="111"/>
      <c r="X82" s="111"/>
      <c r="Y82" s="111"/>
      <c r="Z82" s="111"/>
    </row>
    <row r="83" ht="15.75" customHeight="1">
      <c r="A83" s="111"/>
      <c r="B83" s="111"/>
      <c r="C83" s="122"/>
      <c r="D83" s="116"/>
      <c r="E83" s="117"/>
      <c r="F83" s="127"/>
      <c r="G83" s="126"/>
      <c r="H83" s="126"/>
      <c r="I83" s="111"/>
      <c r="J83" s="111"/>
      <c r="K83" s="111"/>
      <c r="L83" s="111"/>
      <c r="M83" s="111"/>
      <c r="N83" s="111"/>
      <c r="O83" s="111"/>
      <c r="P83" s="111"/>
      <c r="Q83" s="111"/>
      <c r="R83" s="111"/>
      <c r="S83" s="111"/>
      <c r="T83" s="111"/>
      <c r="U83" s="111"/>
      <c r="V83" s="111"/>
      <c r="W83" s="111"/>
      <c r="X83" s="111"/>
      <c r="Y83" s="111"/>
      <c r="Z83" s="111"/>
    </row>
    <row r="84" ht="15.75" customHeight="1">
      <c r="A84" s="111"/>
      <c r="B84" s="111"/>
      <c r="C84" s="122"/>
      <c r="D84" s="116"/>
      <c r="E84" s="117"/>
      <c r="F84" s="127"/>
      <c r="G84" s="126"/>
      <c r="H84" s="126"/>
      <c r="I84" s="111"/>
      <c r="J84" s="111"/>
      <c r="K84" s="111"/>
      <c r="L84" s="111"/>
      <c r="M84" s="111"/>
      <c r="N84" s="111"/>
      <c r="O84" s="111"/>
      <c r="P84" s="111"/>
      <c r="Q84" s="111"/>
      <c r="R84" s="111"/>
      <c r="S84" s="111"/>
      <c r="T84" s="111"/>
      <c r="U84" s="111"/>
      <c r="V84" s="111"/>
      <c r="W84" s="111"/>
      <c r="X84" s="111"/>
      <c r="Y84" s="111"/>
      <c r="Z84" s="111"/>
    </row>
    <row r="85" ht="15.75" customHeight="1">
      <c r="A85" s="111"/>
      <c r="B85" s="111"/>
      <c r="C85" s="122"/>
      <c r="D85" s="116"/>
      <c r="E85" s="117"/>
      <c r="F85" s="127"/>
      <c r="G85" s="126"/>
      <c r="H85" s="126"/>
      <c r="I85" s="111"/>
      <c r="J85" s="111"/>
      <c r="K85" s="111"/>
      <c r="L85" s="111"/>
      <c r="M85" s="111"/>
      <c r="N85" s="111"/>
      <c r="O85" s="111"/>
      <c r="P85" s="111"/>
      <c r="Q85" s="111"/>
      <c r="R85" s="111"/>
      <c r="S85" s="111"/>
      <c r="T85" s="111"/>
      <c r="U85" s="111"/>
      <c r="V85" s="111"/>
      <c r="W85" s="111"/>
      <c r="X85" s="111"/>
      <c r="Y85" s="111"/>
      <c r="Z85" s="111"/>
    </row>
    <row r="86" ht="15.75" customHeight="1">
      <c r="A86" s="111"/>
      <c r="B86" s="111"/>
      <c r="C86" s="122"/>
      <c r="D86" s="116"/>
      <c r="E86" s="117"/>
      <c r="F86" s="127"/>
      <c r="G86" s="126"/>
      <c r="H86" s="126"/>
      <c r="I86" s="111"/>
      <c r="J86" s="111"/>
      <c r="K86" s="111"/>
      <c r="L86" s="111"/>
      <c r="M86" s="111"/>
      <c r="N86" s="111"/>
      <c r="O86" s="111"/>
      <c r="P86" s="111"/>
      <c r="Q86" s="111"/>
      <c r="R86" s="111"/>
      <c r="S86" s="111"/>
      <c r="T86" s="111"/>
      <c r="U86" s="111"/>
      <c r="V86" s="111"/>
      <c r="W86" s="111"/>
      <c r="X86" s="111"/>
      <c r="Y86" s="111"/>
      <c r="Z86" s="111"/>
    </row>
    <row r="87" ht="15.75" customHeight="1">
      <c r="A87" s="111"/>
      <c r="B87" s="111"/>
      <c r="C87" s="122"/>
      <c r="D87" s="116"/>
      <c r="E87" s="117"/>
      <c r="F87" s="127"/>
      <c r="G87" s="126"/>
      <c r="H87" s="126"/>
      <c r="I87" s="111"/>
      <c r="J87" s="111"/>
      <c r="K87" s="111"/>
      <c r="L87" s="111"/>
      <c r="M87" s="111"/>
      <c r="N87" s="111"/>
      <c r="O87" s="111"/>
      <c r="P87" s="111"/>
      <c r="Q87" s="111"/>
      <c r="R87" s="111"/>
      <c r="S87" s="111"/>
      <c r="T87" s="111"/>
      <c r="U87" s="111"/>
      <c r="V87" s="111"/>
      <c r="W87" s="111"/>
      <c r="X87" s="111"/>
      <c r="Y87" s="111"/>
      <c r="Z87" s="111"/>
    </row>
    <row r="88" ht="15.75" customHeight="1">
      <c r="A88" s="111"/>
      <c r="B88" s="111"/>
      <c r="C88" s="122"/>
      <c r="D88" s="116"/>
      <c r="E88" s="117"/>
      <c r="F88" s="127"/>
      <c r="G88" s="126"/>
      <c r="H88" s="126"/>
      <c r="I88" s="111"/>
      <c r="J88" s="111"/>
      <c r="K88" s="111"/>
      <c r="L88" s="111"/>
      <c r="M88" s="111"/>
      <c r="N88" s="111"/>
      <c r="O88" s="111"/>
      <c r="P88" s="111"/>
      <c r="Q88" s="111"/>
      <c r="R88" s="111"/>
      <c r="S88" s="111"/>
      <c r="T88" s="111"/>
      <c r="U88" s="111"/>
      <c r="V88" s="111"/>
      <c r="W88" s="111"/>
      <c r="X88" s="111"/>
      <c r="Y88" s="111"/>
      <c r="Z88" s="111"/>
    </row>
    <row r="89" ht="15.75" customHeight="1">
      <c r="A89" s="111"/>
      <c r="B89" s="111"/>
      <c r="C89" s="122"/>
      <c r="D89" s="116"/>
      <c r="E89" s="117"/>
      <c r="F89" s="127"/>
      <c r="G89" s="126"/>
      <c r="H89" s="126"/>
      <c r="I89" s="111"/>
      <c r="J89" s="111"/>
      <c r="K89" s="111"/>
      <c r="L89" s="111"/>
      <c r="M89" s="111"/>
      <c r="N89" s="111"/>
      <c r="O89" s="111"/>
      <c r="P89" s="111"/>
      <c r="Q89" s="111"/>
      <c r="R89" s="111"/>
      <c r="S89" s="111"/>
      <c r="T89" s="111"/>
      <c r="U89" s="111"/>
      <c r="V89" s="111"/>
      <c r="W89" s="111"/>
      <c r="X89" s="111"/>
      <c r="Y89" s="111"/>
      <c r="Z89" s="111"/>
    </row>
    <row r="90" ht="15.75" customHeight="1">
      <c r="A90" s="111"/>
      <c r="B90" s="111"/>
      <c r="C90" s="122"/>
      <c r="D90" s="116"/>
      <c r="E90" s="117"/>
      <c r="F90" s="127"/>
      <c r="G90" s="126"/>
      <c r="H90" s="126"/>
      <c r="I90" s="111"/>
      <c r="J90" s="111"/>
      <c r="K90" s="111"/>
      <c r="L90" s="111"/>
      <c r="M90" s="111"/>
      <c r="N90" s="111"/>
      <c r="O90" s="111"/>
      <c r="P90" s="111"/>
      <c r="Q90" s="111"/>
      <c r="R90" s="111"/>
      <c r="S90" s="111"/>
      <c r="T90" s="111"/>
      <c r="U90" s="111"/>
      <c r="V90" s="111"/>
      <c r="W90" s="111"/>
      <c r="X90" s="111"/>
      <c r="Y90" s="111"/>
      <c r="Z90" s="111"/>
    </row>
    <row r="91" ht="15.75" customHeight="1">
      <c r="A91" s="111"/>
      <c r="B91" s="111"/>
      <c r="C91" s="122"/>
      <c r="D91" s="116"/>
      <c r="E91" s="117"/>
      <c r="F91" s="127"/>
      <c r="G91" s="126"/>
      <c r="H91" s="126"/>
      <c r="I91" s="111"/>
      <c r="J91" s="111"/>
      <c r="K91" s="111"/>
      <c r="L91" s="111"/>
      <c r="M91" s="111"/>
      <c r="N91" s="111"/>
      <c r="O91" s="111"/>
      <c r="P91" s="111"/>
      <c r="Q91" s="111"/>
      <c r="R91" s="111"/>
      <c r="S91" s="111"/>
      <c r="T91" s="111"/>
      <c r="U91" s="111"/>
      <c r="V91" s="111"/>
      <c r="W91" s="111"/>
      <c r="X91" s="111"/>
      <c r="Y91" s="111"/>
      <c r="Z91" s="111"/>
    </row>
    <row r="92" ht="15.75" customHeight="1">
      <c r="A92" s="111"/>
      <c r="B92" s="111"/>
      <c r="C92" s="122"/>
      <c r="D92" s="116"/>
      <c r="E92" s="117"/>
      <c r="F92" s="127"/>
      <c r="G92" s="126"/>
      <c r="H92" s="126"/>
      <c r="I92" s="111"/>
      <c r="J92" s="111"/>
      <c r="K92" s="111"/>
      <c r="L92" s="111"/>
      <c r="M92" s="111"/>
      <c r="N92" s="111"/>
      <c r="O92" s="111"/>
      <c r="P92" s="111"/>
      <c r="Q92" s="111"/>
      <c r="R92" s="111"/>
      <c r="S92" s="111"/>
      <c r="T92" s="111"/>
      <c r="U92" s="111"/>
      <c r="V92" s="111"/>
      <c r="W92" s="111"/>
      <c r="X92" s="111"/>
      <c r="Y92" s="111"/>
      <c r="Z92" s="111"/>
    </row>
    <row r="93" ht="15.75" customHeight="1">
      <c r="A93" s="111"/>
      <c r="B93" s="111"/>
      <c r="C93" s="122"/>
      <c r="D93" s="116"/>
      <c r="E93" s="117"/>
      <c r="F93" s="127"/>
      <c r="G93" s="126"/>
      <c r="H93" s="126"/>
      <c r="I93" s="111"/>
      <c r="J93" s="111"/>
      <c r="K93" s="111"/>
      <c r="L93" s="111"/>
      <c r="M93" s="111"/>
      <c r="N93" s="111"/>
      <c r="O93" s="111"/>
      <c r="P93" s="111"/>
      <c r="Q93" s="111"/>
      <c r="R93" s="111"/>
      <c r="S93" s="111"/>
      <c r="T93" s="111"/>
      <c r="U93" s="111"/>
      <c r="V93" s="111"/>
      <c r="W93" s="111"/>
      <c r="X93" s="111"/>
      <c r="Y93" s="111"/>
      <c r="Z93" s="111"/>
    </row>
    <row r="94" ht="15.75" customHeight="1">
      <c r="A94" s="111"/>
      <c r="B94" s="111"/>
      <c r="C94" s="122"/>
      <c r="D94" s="116"/>
      <c r="E94" s="117"/>
      <c r="F94" s="127"/>
      <c r="G94" s="126"/>
      <c r="H94" s="126"/>
      <c r="I94" s="111"/>
      <c r="J94" s="111"/>
      <c r="K94" s="111"/>
      <c r="L94" s="111"/>
      <c r="M94" s="111"/>
      <c r="N94" s="111"/>
      <c r="O94" s="111"/>
      <c r="P94" s="111"/>
      <c r="Q94" s="111"/>
      <c r="R94" s="111"/>
      <c r="S94" s="111"/>
      <c r="T94" s="111"/>
      <c r="U94" s="111"/>
      <c r="V94" s="111"/>
      <c r="W94" s="111"/>
      <c r="X94" s="111"/>
      <c r="Y94" s="111"/>
      <c r="Z94" s="111"/>
    </row>
    <row r="95" ht="15.75" customHeight="1">
      <c r="A95" s="111"/>
      <c r="B95" s="111"/>
      <c r="C95" s="122"/>
      <c r="D95" s="116"/>
      <c r="E95" s="117"/>
      <c r="F95" s="127"/>
      <c r="G95" s="126"/>
      <c r="H95" s="126"/>
      <c r="I95" s="111"/>
      <c r="J95" s="111"/>
      <c r="K95" s="111"/>
      <c r="L95" s="111"/>
      <c r="M95" s="111"/>
      <c r="N95" s="111"/>
      <c r="O95" s="111"/>
      <c r="P95" s="111"/>
      <c r="Q95" s="111"/>
      <c r="R95" s="111"/>
      <c r="S95" s="111"/>
      <c r="T95" s="111"/>
      <c r="U95" s="111"/>
      <c r="V95" s="111"/>
      <c r="W95" s="111"/>
      <c r="X95" s="111"/>
      <c r="Y95" s="111"/>
      <c r="Z95" s="111"/>
    </row>
    <row r="96" ht="15.75" customHeight="1">
      <c r="A96" s="111"/>
      <c r="B96" s="111"/>
      <c r="C96" s="122"/>
      <c r="D96" s="116"/>
      <c r="E96" s="117"/>
      <c r="F96" s="127"/>
      <c r="G96" s="126"/>
      <c r="H96" s="126"/>
      <c r="I96" s="111"/>
      <c r="J96" s="111"/>
      <c r="K96" s="111"/>
      <c r="L96" s="111"/>
      <c r="M96" s="111"/>
      <c r="N96" s="111"/>
      <c r="O96" s="111"/>
      <c r="P96" s="111"/>
      <c r="Q96" s="111"/>
      <c r="R96" s="111"/>
      <c r="S96" s="111"/>
      <c r="T96" s="111"/>
      <c r="U96" s="111"/>
      <c r="V96" s="111"/>
      <c r="W96" s="111"/>
      <c r="X96" s="111"/>
      <c r="Y96" s="111"/>
      <c r="Z96" s="111"/>
    </row>
    <row r="97" ht="15.75" customHeight="1">
      <c r="A97" s="111"/>
      <c r="B97" s="111"/>
      <c r="C97" s="122"/>
      <c r="D97" s="116"/>
      <c r="E97" s="117"/>
      <c r="F97" s="127"/>
      <c r="G97" s="126"/>
      <c r="H97" s="126"/>
      <c r="I97" s="111"/>
      <c r="J97" s="111"/>
      <c r="K97" s="111"/>
      <c r="L97" s="111"/>
      <c r="M97" s="111"/>
      <c r="N97" s="111"/>
      <c r="O97" s="111"/>
      <c r="P97" s="111"/>
      <c r="Q97" s="111"/>
      <c r="R97" s="111"/>
      <c r="S97" s="111"/>
      <c r="T97" s="111"/>
      <c r="U97" s="111"/>
      <c r="V97" s="111"/>
      <c r="W97" s="111"/>
      <c r="X97" s="111"/>
      <c r="Y97" s="111"/>
      <c r="Z97" s="111"/>
    </row>
    <row r="98" ht="15.75" customHeight="1">
      <c r="A98" s="111"/>
      <c r="B98" s="111"/>
      <c r="C98" s="122"/>
      <c r="D98" s="116"/>
      <c r="E98" s="117"/>
      <c r="F98" s="127"/>
      <c r="G98" s="126"/>
      <c r="H98" s="126"/>
      <c r="I98" s="111"/>
      <c r="J98" s="111"/>
      <c r="K98" s="111"/>
      <c r="L98" s="111"/>
      <c r="M98" s="111"/>
      <c r="N98" s="111"/>
      <c r="O98" s="111"/>
      <c r="P98" s="111"/>
      <c r="Q98" s="111"/>
      <c r="R98" s="111"/>
      <c r="S98" s="111"/>
      <c r="T98" s="111"/>
      <c r="U98" s="111"/>
      <c r="V98" s="111"/>
      <c r="W98" s="111"/>
      <c r="X98" s="111"/>
      <c r="Y98" s="111"/>
      <c r="Z98" s="111"/>
    </row>
    <row r="99" ht="15.75" customHeight="1">
      <c r="A99" s="111"/>
      <c r="B99" s="111"/>
      <c r="C99" s="122"/>
      <c r="D99" s="116"/>
      <c r="E99" s="117"/>
      <c r="F99" s="127"/>
      <c r="G99" s="126"/>
      <c r="H99" s="126"/>
      <c r="I99" s="111"/>
      <c r="J99" s="111"/>
      <c r="K99" s="111"/>
      <c r="L99" s="111"/>
      <c r="M99" s="111"/>
      <c r="N99" s="111"/>
      <c r="O99" s="111"/>
      <c r="P99" s="111"/>
      <c r="Q99" s="111"/>
      <c r="R99" s="111"/>
      <c r="S99" s="111"/>
      <c r="T99" s="111"/>
      <c r="U99" s="111"/>
      <c r="V99" s="111"/>
      <c r="W99" s="111"/>
      <c r="X99" s="111"/>
      <c r="Y99" s="111"/>
      <c r="Z99" s="111"/>
    </row>
    <row r="100" ht="15.75" customHeight="1">
      <c r="A100" s="111"/>
      <c r="B100" s="111"/>
      <c r="C100" s="122"/>
      <c r="D100" s="116"/>
      <c r="E100" s="117"/>
      <c r="F100" s="127"/>
      <c r="G100" s="126"/>
      <c r="H100" s="126"/>
      <c r="I100" s="111"/>
      <c r="J100" s="111"/>
      <c r="K100" s="111"/>
      <c r="L100" s="111"/>
      <c r="M100" s="111"/>
      <c r="N100" s="111"/>
      <c r="O100" s="111"/>
      <c r="P100" s="111"/>
      <c r="Q100" s="111"/>
      <c r="R100" s="111"/>
      <c r="S100" s="111"/>
      <c r="T100" s="111"/>
      <c r="U100" s="111"/>
      <c r="V100" s="111"/>
      <c r="W100" s="111"/>
      <c r="X100" s="111"/>
      <c r="Y100" s="111"/>
      <c r="Z100" s="111"/>
    </row>
    <row r="101" ht="15.75" customHeight="1">
      <c r="A101" s="111"/>
      <c r="B101" s="111"/>
      <c r="C101" s="122"/>
      <c r="D101" s="116"/>
      <c r="E101" s="117"/>
      <c r="F101" s="127"/>
      <c r="G101" s="126"/>
      <c r="H101" s="126"/>
      <c r="I101" s="111"/>
      <c r="J101" s="111"/>
      <c r="K101" s="111"/>
      <c r="L101" s="111"/>
      <c r="M101" s="111"/>
      <c r="N101" s="111"/>
      <c r="O101" s="111"/>
      <c r="P101" s="111"/>
      <c r="Q101" s="111"/>
      <c r="R101" s="111"/>
      <c r="S101" s="111"/>
      <c r="T101" s="111"/>
      <c r="U101" s="111"/>
      <c r="V101" s="111"/>
      <c r="W101" s="111"/>
      <c r="X101" s="111"/>
      <c r="Y101" s="111"/>
      <c r="Z101" s="111"/>
    </row>
    <row r="102" ht="15.75" customHeight="1">
      <c r="A102" s="111"/>
      <c r="B102" s="111"/>
      <c r="C102" s="111"/>
      <c r="D102" s="116"/>
      <c r="E102" s="117"/>
      <c r="F102" s="111"/>
      <c r="G102" s="111"/>
      <c r="H102" s="126"/>
      <c r="I102" s="111"/>
      <c r="J102" s="111"/>
      <c r="K102" s="111"/>
      <c r="L102" s="111"/>
      <c r="M102" s="111"/>
      <c r="N102" s="111"/>
      <c r="O102" s="111"/>
      <c r="P102" s="111"/>
      <c r="Q102" s="111"/>
      <c r="R102" s="111"/>
      <c r="S102" s="111"/>
      <c r="T102" s="111"/>
      <c r="U102" s="111"/>
      <c r="V102" s="111"/>
      <c r="W102" s="111"/>
      <c r="X102" s="111"/>
      <c r="Y102" s="111"/>
      <c r="Z102" s="111"/>
    </row>
    <row r="103" ht="15.75" customHeight="1">
      <c r="A103" s="111"/>
      <c r="B103" s="111"/>
      <c r="C103" s="111"/>
      <c r="D103" s="116"/>
      <c r="E103" s="117"/>
      <c r="F103" s="127"/>
      <c r="G103" s="111"/>
      <c r="H103" s="126"/>
      <c r="I103" s="111"/>
      <c r="J103" s="111"/>
      <c r="K103" s="111"/>
      <c r="L103" s="111"/>
      <c r="M103" s="111"/>
      <c r="N103" s="111"/>
      <c r="O103" s="111"/>
      <c r="P103" s="111"/>
      <c r="Q103" s="111"/>
      <c r="R103" s="111"/>
      <c r="S103" s="111"/>
      <c r="T103" s="111"/>
      <c r="U103" s="111"/>
      <c r="V103" s="111"/>
      <c r="W103" s="111"/>
      <c r="X103" s="111"/>
      <c r="Y103" s="111"/>
      <c r="Z103" s="111"/>
    </row>
    <row r="104" ht="15.75" customHeight="1">
      <c r="A104" s="111"/>
      <c r="B104" s="111"/>
      <c r="C104" s="111"/>
      <c r="D104" s="116"/>
      <c r="E104" s="117"/>
      <c r="F104" s="127"/>
      <c r="G104" s="111"/>
      <c r="H104" s="126"/>
      <c r="I104" s="111"/>
      <c r="J104" s="111"/>
      <c r="K104" s="111"/>
      <c r="L104" s="111"/>
      <c r="M104" s="111"/>
      <c r="N104" s="111"/>
      <c r="O104" s="111"/>
      <c r="P104" s="111"/>
      <c r="Q104" s="111"/>
      <c r="R104" s="111"/>
      <c r="S104" s="111"/>
      <c r="T104" s="111"/>
      <c r="U104" s="111"/>
      <c r="V104" s="111"/>
      <c r="W104" s="111"/>
      <c r="X104" s="111"/>
      <c r="Y104" s="111"/>
      <c r="Z104" s="111"/>
    </row>
    <row r="105" ht="15.75" customHeight="1">
      <c r="A105" s="111"/>
      <c r="B105" s="111"/>
      <c r="C105" s="122"/>
      <c r="D105" s="116"/>
      <c r="E105" s="117"/>
      <c r="F105" s="127"/>
      <c r="G105" s="126" t="s">
        <v>126</v>
      </c>
      <c r="H105" s="126"/>
      <c r="I105" s="111"/>
      <c r="J105" s="111"/>
      <c r="K105" s="111"/>
      <c r="L105" s="111"/>
      <c r="M105" s="111"/>
      <c r="N105" s="111"/>
      <c r="O105" s="111"/>
      <c r="P105" s="111"/>
      <c r="Q105" s="111"/>
      <c r="R105" s="111"/>
      <c r="S105" s="111"/>
      <c r="T105" s="111"/>
      <c r="U105" s="111"/>
      <c r="V105" s="111"/>
      <c r="W105" s="111"/>
      <c r="X105" s="111"/>
      <c r="Y105" s="111"/>
      <c r="Z105" s="111"/>
    </row>
    <row r="106" ht="15.75" customHeight="1">
      <c r="A106" s="111"/>
      <c r="B106" s="111"/>
      <c r="C106" s="111">
        <v>1.16</v>
      </c>
      <c r="D106" s="116" t="s">
        <v>38</v>
      </c>
      <c r="E106" s="117" t="str">
        <f>'(I-1) General'!#REF!</f>
        <v>#ERROR!</v>
      </c>
      <c r="F106" s="127" t="s">
        <v>127</v>
      </c>
      <c r="G106" s="126" t="s">
        <v>128</v>
      </c>
      <c r="H106" s="126"/>
      <c r="I106" s="111"/>
      <c r="J106" s="111"/>
      <c r="K106" s="111"/>
      <c r="L106" s="111"/>
      <c r="M106" s="111"/>
      <c r="N106" s="111"/>
      <c r="O106" s="111"/>
      <c r="P106" s="111"/>
      <c r="Q106" s="111"/>
      <c r="R106" s="111"/>
      <c r="S106" s="111"/>
      <c r="T106" s="111"/>
      <c r="U106" s="111"/>
      <c r="V106" s="111"/>
      <c r="W106" s="111"/>
      <c r="X106" s="111"/>
      <c r="Y106" s="111"/>
      <c r="Z106" s="111"/>
    </row>
    <row r="107" ht="15.75" customHeight="1">
      <c r="A107" s="111"/>
      <c r="B107" s="111"/>
      <c r="C107" s="122">
        <v>1.17</v>
      </c>
      <c r="D107" s="111"/>
      <c r="E107" s="117" t="str">
        <f>'(I-1) General'!G23</f>
        <v>Weight of Construction</v>
      </c>
      <c r="F107" s="127" t="s">
        <v>129</v>
      </c>
      <c r="G107" s="126" t="s">
        <v>130</v>
      </c>
      <c r="H107" s="126"/>
      <c r="I107" s="111"/>
      <c r="J107" s="111"/>
      <c r="K107" s="111"/>
      <c r="L107" s="111"/>
      <c r="M107" s="111"/>
      <c r="N107" s="111"/>
      <c r="O107" s="111"/>
      <c r="P107" s="111"/>
      <c r="Q107" s="111"/>
      <c r="R107" s="111"/>
      <c r="S107" s="111"/>
      <c r="T107" s="111"/>
      <c r="U107" s="111"/>
      <c r="V107" s="111"/>
      <c r="W107" s="111"/>
      <c r="X107" s="111"/>
      <c r="Y107" s="111"/>
      <c r="Z107" s="111"/>
    </row>
    <row r="108" ht="15.75" customHeight="1">
      <c r="A108" s="111"/>
      <c r="B108" s="111"/>
      <c r="C108" s="111">
        <v>1.18</v>
      </c>
      <c r="D108" s="111"/>
      <c r="E108" s="117" t="str">
        <f>'(I-1) General'!G24</f>
        <v>Sheathing Continuity</v>
      </c>
      <c r="F108" s="127" t="s">
        <v>129</v>
      </c>
      <c r="G108" s="126"/>
      <c r="H108" s="126"/>
      <c r="I108" s="111"/>
      <c r="J108" s="111"/>
      <c r="K108" s="111"/>
      <c r="L108" s="111"/>
      <c r="M108" s="111"/>
      <c r="N108" s="111"/>
      <c r="O108" s="111"/>
      <c r="P108" s="111"/>
      <c r="Q108" s="111"/>
      <c r="R108" s="111"/>
      <c r="S108" s="111"/>
      <c r="T108" s="111"/>
      <c r="U108" s="111"/>
      <c r="V108" s="111"/>
      <c r="W108" s="111"/>
      <c r="X108" s="111"/>
      <c r="Y108" s="111"/>
      <c r="Z108" s="111"/>
    </row>
    <row r="109" ht="15.75" customHeight="1">
      <c r="A109" s="111"/>
      <c r="B109" s="111"/>
      <c r="C109" s="111">
        <v>1.19</v>
      </c>
      <c r="D109" s="111"/>
      <c r="E109" s="117" t="str">
        <f>'(I-1) General'!G25</f>
        <v>Number of wood-framed floors?</v>
      </c>
      <c r="F109" s="127" t="s">
        <v>129</v>
      </c>
      <c r="G109" s="126"/>
      <c r="H109" s="126"/>
      <c r="I109" s="111"/>
      <c r="J109" s="111"/>
      <c r="K109" s="111"/>
      <c r="L109" s="111"/>
      <c r="M109" s="111"/>
      <c r="N109" s="111"/>
      <c r="O109" s="111"/>
      <c r="P109" s="111"/>
      <c r="Q109" s="111"/>
      <c r="R109" s="111"/>
      <c r="S109" s="111"/>
      <c r="T109" s="111"/>
      <c r="U109" s="111"/>
      <c r="V109" s="111"/>
      <c r="W109" s="111"/>
      <c r="X109" s="111"/>
      <c r="Y109" s="111"/>
      <c r="Z109" s="111"/>
    </row>
    <row r="110" ht="15.75" customHeight="1">
      <c r="A110" s="111"/>
      <c r="B110" s="111"/>
      <c r="C110" s="122">
        <v>1.2</v>
      </c>
      <c r="D110" s="111"/>
      <c r="E110" s="117" t="str">
        <f>'(I-1) General'!G26</f>
        <v>Foundation Type</v>
      </c>
      <c r="F110" s="127" t="s">
        <v>129</v>
      </c>
      <c r="G110" s="126"/>
      <c r="H110" s="126"/>
      <c r="I110" s="111"/>
      <c r="J110" s="111"/>
      <c r="K110" s="111"/>
      <c r="L110" s="111"/>
      <c r="M110" s="111"/>
      <c r="N110" s="111"/>
      <c r="O110" s="111"/>
      <c r="P110" s="111"/>
      <c r="Q110" s="111"/>
      <c r="R110" s="111"/>
      <c r="S110" s="111"/>
      <c r="T110" s="111"/>
      <c r="U110" s="111"/>
      <c r="V110" s="111"/>
      <c r="W110" s="111"/>
      <c r="X110" s="111"/>
      <c r="Y110" s="111"/>
      <c r="Z110" s="111"/>
    </row>
    <row r="111" ht="15.75" customHeight="1">
      <c r="A111" s="111"/>
      <c r="B111" s="111"/>
      <c r="C111" s="111">
        <v>1.21</v>
      </c>
      <c r="D111" s="111"/>
      <c r="E111" s="117" t="str">
        <f>'(I-1) General'!G27</f>
        <v>Describe exterior walls supporting lowest wood-framed floor:</v>
      </c>
      <c r="F111" s="127" t="s">
        <v>131</v>
      </c>
      <c r="G111" s="126" t="s">
        <v>132</v>
      </c>
      <c r="H111" s="126"/>
      <c r="I111" s="111"/>
      <c r="J111" s="111"/>
      <c r="K111" s="111"/>
      <c r="L111" s="111"/>
      <c r="M111" s="111"/>
      <c r="N111" s="111"/>
      <c r="O111" s="111"/>
      <c r="P111" s="111"/>
      <c r="Q111" s="111"/>
      <c r="R111" s="111"/>
      <c r="S111" s="111"/>
      <c r="T111" s="111"/>
      <c r="U111" s="111"/>
      <c r="V111" s="111"/>
      <c r="W111" s="111"/>
      <c r="X111" s="111"/>
      <c r="Y111" s="111"/>
      <c r="Z111" s="111"/>
    </row>
    <row r="112" ht="15.75" customHeight="1">
      <c r="A112" s="111"/>
      <c r="B112" s="111"/>
      <c r="C112" s="122">
        <v>1.22</v>
      </c>
      <c r="D112" s="111"/>
      <c r="E112" s="117" t="str">
        <f>'(I-1) General'!G28</f>
        <v>Maximum height of exterior and interior wood-framed walls supporting lowest wood-framed floor?</v>
      </c>
      <c r="F112" s="127" t="s">
        <v>131</v>
      </c>
      <c r="G112" s="126" t="s">
        <v>133</v>
      </c>
      <c r="H112" s="126"/>
      <c r="I112" s="111"/>
      <c r="J112" s="111"/>
      <c r="K112" s="111"/>
      <c r="L112" s="111"/>
      <c r="M112" s="111"/>
      <c r="N112" s="111"/>
      <c r="O112" s="111"/>
      <c r="P112" s="111"/>
      <c r="Q112" s="111"/>
      <c r="R112" s="111"/>
      <c r="S112" s="111"/>
      <c r="T112" s="111"/>
      <c r="U112" s="111"/>
      <c r="V112" s="111"/>
      <c r="W112" s="111"/>
      <c r="X112" s="111"/>
      <c r="Y112" s="111"/>
      <c r="Z112" s="111"/>
    </row>
    <row r="113" ht="15.75" customHeight="1">
      <c r="A113" s="111"/>
      <c r="B113" s="111"/>
      <c r="C113" s="111">
        <v>1.23</v>
      </c>
      <c r="D113" s="111"/>
      <c r="E113" s="117" t="str">
        <f>'(I-1) General'!G29</f>
        <v>Maximum length of exterior and interior wood-framed walls supporting lowest wood-framed floor?</v>
      </c>
      <c r="F113" s="127" t="s">
        <v>131</v>
      </c>
      <c r="G113" s="126" t="s">
        <v>134</v>
      </c>
      <c r="H113" s="126"/>
      <c r="I113" s="111"/>
      <c r="J113" s="111"/>
      <c r="K113" s="111"/>
      <c r="L113" s="111"/>
      <c r="M113" s="111"/>
      <c r="N113" s="111"/>
      <c r="O113" s="111"/>
      <c r="P113" s="111"/>
      <c r="Q113" s="111"/>
      <c r="R113" s="111"/>
      <c r="S113" s="111"/>
      <c r="T113" s="111"/>
      <c r="U113" s="111"/>
      <c r="V113" s="111"/>
      <c r="W113" s="111"/>
      <c r="X113" s="111"/>
      <c r="Y113" s="111"/>
      <c r="Z113" s="111"/>
    </row>
    <row r="114" ht="15.75" customHeight="1">
      <c r="A114" s="111"/>
      <c r="B114" s="111"/>
      <c r="C114" s="122">
        <v>1.24</v>
      </c>
      <c r="D114" s="111"/>
      <c r="E114" s="117" t="str">
        <f>'(I-1) General'!G30</f>
        <v>Is a Basement/Crawlspace required to be designed as a Braced Storey?</v>
      </c>
      <c r="F114" s="127" t="s">
        <v>135</v>
      </c>
      <c r="G114" s="126"/>
      <c r="H114" s="126"/>
      <c r="I114" s="111"/>
      <c r="J114" s="111"/>
      <c r="K114" s="111"/>
      <c r="L114" s="111"/>
      <c r="M114" s="111"/>
      <c r="N114" s="111"/>
      <c r="O114" s="111"/>
      <c r="P114" s="111"/>
      <c r="Q114" s="111"/>
      <c r="R114" s="111"/>
      <c r="S114" s="111"/>
      <c r="T114" s="111"/>
      <c r="U114" s="111"/>
      <c r="V114" s="111"/>
      <c r="W114" s="111"/>
      <c r="X114" s="111"/>
      <c r="Y114" s="111"/>
      <c r="Z114" s="111"/>
    </row>
    <row r="115" ht="15.75" customHeight="1">
      <c r="A115" s="111"/>
      <c r="B115" s="111"/>
      <c r="C115" s="111">
        <v>1.25</v>
      </c>
      <c r="D115" s="111"/>
      <c r="E115" s="117" t="str">
        <f>'(I-1) General'!G31</f>
        <v>Designate Basement/Crawlspace as a Braced Storey?</v>
      </c>
      <c r="F115" s="127" t="s">
        <v>131</v>
      </c>
      <c r="G115" s="129" t="s">
        <v>136</v>
      </c>
      <c r="H115" s="126"/>
      <c r="I115" s="111"/>
      <c r="J115" s="111"/>
      <c r="K115" s="111"/>
      <c r="L115" s="111"/>
      <c r="M115" s="111"/>
      <c r="N115" s="111"/>
      <c r="O115" s="111"/>
      <c r="P115" s="111"/>
      <c r="Q115" s="111"/>
      <c r="R115" s="111"/>
      <c r="S115" s="111"/>
      <c r="T115" s="111"/>
      <c r="U115" s="111"/>
      <c r="V115" s="111"/>
      <c r="W115" s="111"/>
      <c r="X115" s="111"/>
      <c r="Y115" s="111"/>
      <c r="Z115" s="111"/>
    </row>
    <row r="116" ht="15.75" customHeight="1">
      <c r="A116" s="111"/>
      <c r="B116" s="111"/>
      <c r="C116" s="111">
        <v>1.26</v>
      </c>
      <c r="D116" s="111"/>
      <c r="E116" s="117" t="str">
        <f>'(I-1) General'!G67</f>
        <v/>
      </c>
      <c r="F116" s="127"/>
      <c r="G116" s="126"/>
      <c r="H116" s="126"/>
      <c r="I116" s="111"/>
      <c r="J116" s="111"/>
      <c r="K116" s="111"/>
      <c r="L116" s="111"/>
      <c r="M116" s="111"/>
      <c r="N116" s="111"/>
      <c r="O116" s="111"/>
      <c r="P116" s="111"/>
      <c r="Q116" s="111"/>
      <c r="R116" s="111"/>
      <c r="S116" s="111"/>
      <c r="T116" s="111"/>
      <c r="U116" s="111"/>
      <c r="V116" s="111"/>
      <c r="W116" s="111"/>
      <c r="X116" s="111"/>
      <c r="Y116" s="111"/>
      <c r="Z116" s="111"/>
    </row>
    <row r="117" ht="15.75" customHeight="1">
      <c r="A117" s="111"/>
      <c r="B117" s="111"/>
      <c r="C117" s="122">
        <v>1.27</v>
      </c>
      <c r="D117" s="111"/>
      <c r="E117" s="117" t="str">
        <f>'(I-1) General'!G68</f>
        <v>Braced Storeys and Relaxed Braced Storeys Matrix</v>
      </c>
      <c r="F117" s="127" t="s">
        <v>86</v>
      </c>
      <c r="G117" s="126" t="s">
        <v>137</v>
      </c>
      <c r="H117" s="126"/>
      <c r="I117" s="111"/>
      <c r="J117" s="111"/>
      <c r="K117" s="111"/>
      <c r="L117" s="111"/>
      <c r="M117" s="111"/>
      <c r="N117" s="111"/>
      <c r="O117" s="111"/>
      <c r="P117" s="111"/>
      <c r="Q117" s="111"/>
      <c r="R117" s="111"/>
      <c r="S117" s="111"/>
      <c r="T117" s="111"/>
      <c r="U117" s="111"/>
      <c r="V117" s="111"/>
      <c r="W117" s="111"/>
      <c r="X117" s="111"/>
      <c r="Y117" s="111"/>
      <c r="Z117" s="111"/>
    </row>
    <row r="118" ht="15.75" customHeight="1">
      <c r="A118" s="111"/>
      <c r="B118" s="111"/>
      <c r="C118" s="111">
        <v>1.28</v>
      </c>
      <c r="D118" s="111"/>
      <c r="E118" s="117" t="str">
        <f>'(I-1) General'!G69</f>
        <v>Braced Storeys above Foundation</v>
      </c>
      <c r="F118" s="127" t="s">
        <v>135</v>
      </c>
      <c r="G118" s="126"/>
      <c r="H118" s="126"/>
      <c r="I118" s="111"/>
      <c r="J118" s="111"/>
      <c r="K118" s="111"/>
      <c r="L118" s="111"/>
      <c r="M118" s="111"/>
      <c r="N118" s="111"/>
      <c r="O118" s="111"/>
      <c r="P118" s="111"/>
      <c r="Q118" s="111"/>
      <c r="R118" s="111"/>
      <c r="S118" s="111"/>
      <c r="T118" s="111"/>
      <c r="U118" s="111"/>
      <c r="V118" s="111"/>
      <c r="W118" s="111"/>
      <c r="X118" s="111"/>
      <c r="Y118" s="111"/>
      <c r="Z118" s="111"/>
    </row>
    <row r="119" ht="15.75" customHeight="1">
      <c r="A119" s="111"/>
      <c r="B119" s="111"/>
      <c r="C119" s="111"/>
      <c r="D119" s="111"/>
      <c r="E119" s="117" t="str">
        <f>'(I-1) General'!G70</f>
        <v>Basement/Crawlspace interior wood-framed walls designed as a Relaxed Braced Storey</v>
      </c>
      <c r="F119" s="127" t="s">
        <v>135</v>
      </c>
      <c r="G119" s="126"/>
      <c r="H119" s="126"/>
      <c r="I119" s="111"/>
      <c r="J119" s="111"/>
      <c r="K119" s="111"/>
      <c r="L119" s="111"/>
      <c r="M119" s="111"/>
      <c r="N119" s="111"/>
      <c r="O119" s="111"/>
      <c r="P119" s="111"/>
      <c r="Q119" s="111"/>
      <c r="R119" s="111"/>
      <c r="S119" s="111"/>
      <c r="T119" s="111"/>
      <c r="U119" s="111"/>
      <c r="V119" s="111"/>
      <c r="W119" s="111"/>
      <c r="X119" s="111"/>
      <c r="Y119" s="111"/>
      <c r="Z119" s="111"/>
    </row>
    <row r="120" ht="15.75" customHeight="1">
      <c r="A120" s="111"/>
      <c r="B120" s="111"/>
      <c r="C120" s="111"/>
      <c r="D120" s="111"/>
      <c r="E120" s="117" t="str">
        <f>'(I-1) General'!G71</f>
        <v>Basement/Crawlspace exterior framed (cripple walls) designed as a Relaxed Braced Storey</v>
      </c>
      <c r="F120" s="127" t="s">
        <v>135</v>
      </c>
      <c r="G120" s="126"/>
      <c r="H120" s="126"/>
      <c r="I120" s="111"/>
      <c r="J120" s="111"/>
      <c r="K120" s="111"/>
      <c r="L120" s="111"/>
      <c r="M120" s="111"/>
      <c r="N120" s="111"/>
      <c r="O120" s="111"/>
      <c r="P120" s="111"/>
      <c r="Q120" s="111"/>
      <c r="R120" s="111"/>
      <c r="S120" s="111"/>
      <c r="T120" s="111"/>
      <c r="U120" s="111"/>
      <c r="V120" s="111"/>
      <c r="W120" s="111"/>
      <c r="X120" s="111"/>
      <c r="Y120" s="111"/>
      <c r="Z120" s="111"/>
    </row>
    <row r="121" ht="15.75" customHeight="1">
      <c r="A121" s="111"/>
      <c r="B121" s="111"/>
      <c r="C121" s="111"/>
      <c r="D121" s="111"/>
      <c r="E121" s="117" t="str">
        <f>'(I-1) General'!G72</f>
        <v>Basement/Crawlspace as a Braced Storey</v>
      </c>
      <c r="F121" s="127" t="s">
        <v>135</v>
      </c>
      <c r="G121" s="126"/>
      <c r="H121" s="126"/>
      <c r="I121" s="111"/>
      <c r="J121" s="111"/>
      <c r="K121" s="111"/>
      <c r="L121" s="111"/>
      <c r="M121" s="111"/>
      <c r="N121" s="111"/>
      <c r="O121" s="111"/>
      <c r="P121" s="111"/>
      <c r="Q121" s="111"/>
      <c r="R121" s="111"/>
      <c r="S121" s="111"/>
      <c r="T121" s="111"/>
      <c r="U121" s="111"/>
      <c r="V121" s="111"/>
      <c r="W121" s="111"/>
      <c r="X121" s="111"/>
      <c r="Y121" s="111"/>
      <c r="Z121" s="111"/>
    </row>
    <row r="122" ht="15.75" customHeight="1">
      <c r="A122" s="111"/>
      <c r="B122" s="111"/>
      <c r="C122" s="111"/>
      <c r="D122" s="111"/>
      <c r="E122" s="117" t="str">
        <f>'(I-1) General'!G73</f>
        <v>Total Braced Storeys</v>
      </c>
      <c r="F122" s="127" t="s">
        <v>135</v>
      </c>
      <c r="G122" s="126"/>
      <c r="H122" s="126"/>
      <c r="I122" s="111"/>
      <c r="J122" s="111"/>
      <c r="K122" s="111"/>
      <c r="L122" s="111"/>
      <c r="M122" s="111"/>
      <c r="N122" s="111"/>
      <c r="O122" s="111"/>
      <c r="P122" s="111"/>
      <c r="Q122" s="111"/>
      <c r="R122" s="111"/>
      <c r="S122" s="111"/>
      <c r="T122" s="111"/>
      <c r="U122" s="111"/>
      <c r="V122" s="111"/>
      <c r="W122" s="111"/>
      <c r="X122" s="111"/>
      <c r="Y122" s="111"/>
      <c r="Z122" s="111"/>
    </row>
    <row r="123" ht="15.75" customHeight="1">
      <c r="A123" s="111"/>
      <c r="B123" s="111"/>
      <c r="C123" s="111">
        <v>3.01</v>
      </c>
      <c r="D123" s="111"/>
      <c r="E123" s="117" t="str">
        <f>'(I-1) General'!G74</f>
        <v>Number of wood-framed floors supported by lowest exterior wood-framed walls?</v>
      </c>
      <c r="F123" s="127" t="s">
        <v>135</v>
      </c>
      <c r="G123" s="111"/>
      <c r="H123" s="126" t="s">
        <v>138</v>
      </c>
      <c r="I123" s="111" t="s">
        <v>139</v>
      </c>
      <c r="J123" s="111"/>
      <c r="K123" s="111"/>
      <c r="L123" s="111"/>
      <c r="M123" s="111"/>
      <c r="N123" s="111"/>
      <c r="O123" s="111"/>
      <c r="P123" s="111"/>
      <c r="Q123" s="111"/>
      <c r="R123" s="111"/>
      <c r="S123" s="111"/>
      <c r="T123" s="111"/>
      <c r="U123" s="111"/>
      <c r="V123" s="111"/>
      <c r="W123" s="111"/>
      <c r="X123" s="111"/>
      <c r="Y123" s="111"/>
      <c r="Z123" s="111"/>
    </row>
    <row r="124" ht="15.75" customHeight="1">
      <c r="A124" s="111"/>
      <c r="B124" s="111"/>
      <c r="C124" s="111"/>
      <c r="D124" s="111"/>
      <c r="E124" s="117" t="str">
        <f>'(I-1) General'!#REF!</f>
        <v>#ERROR!</v>
      </c>
      <c r="F124" s="127"/>
      <c r="G124" s="126"/>
      <c r="H124" s="126"/>
      <c r="I124" s="111"/>
      <c r="J124" s="111"/>
      <c r="K124" s="111"/>
      <c r="L124" s="111"/>
      <c r="M124" s="111"/>
      <c r="N124" s="111"/>
      <c r="O124" s="111"/>
      <c r="P124" s="111"/>
      <c r="Q124" s="111"/>
      <c r="R124" s="111"/>
      <c r="S124" s="111"/>
      <c r="T124" s="111"/>
      <c r="U124" s="111"/>
      <c r="V124" s="111"/>
      <c r="W124" s="111"/>
      <c r="X124" s="111"/>
      <c r="Y124" s="111"/>
      <c r="Z124" s="111"/>
    </row>
    <row r="125" ht="15.75" customHeight="1">
      <c r="A125" s="111"/>
      <c r="B125" s="111"/>
      <c r="C125" s="111"/>
      <c r="D125" s="111"/>
      <c r="E125" s="117" t="str">
        <f>'(I-1) General'!G75</f>
        <v/>
      </c>
      <c r="F125" s="127"/>
      <c r="G125" s="126"/>
      <c r="H125" s="126"/>
      <c r="I125" s="111"/>
      <c r="J125" s="111"/>
      <c r="K125" s="111"/>
      <c r="L125" s="111"/>
      <c r="M125" s="111"/>
      <c r="N125" s="111"/>
      <c r="O125" s="111"/>
      <c r="P125" s="111"/>
      <c r="Q125" s="111"/>
      <c r="R125" s="111"/>
      <c r="S125" s="111"/>
      <c r="T125" s="111"/>
      <c r="U125" s="111"/>
      <c r="V125" s="111"/>
      <c r="W125" s="111"/>
      <c r="X125" s="111"/>
      <c r="Y125" s="111"/>
      <c r="Z125" s="111"/>
    </row>
    <row r="126" ht="15.75" customHeight="1">
      <c r="A126" s="111"/>
      <c r="B126" s="111"/>
      <c r="C126" s="111"/>
      <c r="D126" s="111"/>
      <c r="E126" s="117" t="str">
        <f>'(I-1) General'!G76</f>
        <v>Compliance Pathway Report</v>
      </c>
      <c r="F126" s="127" t="s">
        <v>86</v>
      </c>
      <c r="G126" s="126" t="s">
        <v>140</v>
      </c>
      <c r="H126" s="126"/>
      <c r="I126" s="111"/>
      <c r="J126" s="111"/>
      <c r="K126" s="111"/>
      <c r="L126" s="111"/>
      <c r="M126" s="111"/>
      <c r="N126" s="111"/>
      <c r="O126" s="111"/>
      <c r="P126" s="111"/>
      <c r="Q126" s="111"/>
      <c r="R126" s="111"/>
      <c r="S126" s="111"/>
      <c r="T126" s="111"/>
      <c r="U126" s="111"/>
      <c r="V126" s="111"/>
      <c r="W126" s="111"/>
      <c r="X126" s="111"/>
      <c r="Y126" s="111"/>
      <c r="Z126" s="111"/>
    </row>
    <row r="127" ht="15.75" customHeight="1">
      <c r="A127" s="111"/>
      <c r="B127" s="111"/>
      <c r="C127" s="111"/>
      <c r="D127" s="111"/>
      <c r="E127" s="117" t="str">
        <f>'(I-1) General'!G77</f>
        <v>Is Part 9 Simplified Approach permitted?</v>
      </c>
      <c r="F127" s="127" t="s">
        <v>135</v>
      </c>
      <c r="G127" s="126" t="s">
        <v>141</v>
      </c>
      <c r="H127" s="126"/>
      <c r="I127" s="111"/>
      <c r="J127" s="111"/>
      <c r="K127" s="111"/>
      <c r="L127" s="111"/>
      <c r="M127" s="111"/>
      <c r="N127" s="111"/>
      <c r="O127" s="111"/>
      <c r="P127" s="111"/>
      <c r="Q127" s="111"/>
      <c r="R127" s="111"/>
      <c r="S127" s="111"/>
      <c r="T127" s="111"/>
      <c r="U127" s="111"/>
      <c r="V127" s="111"/>
      <c r="W127" s="111"/>
      <c r="X127" s="111"/>
      <c r="Y127" s="111"/>
      <c r="Z127" s="111"/>
    </row>
    <row r="128" ht="15.75" customHeight="1">
      <c r="A128" s="111"/>
      <c r="B128" s="111"/>
      <c r="C128" s="111"/>
      <c r="D128" s="111"/>
      <c r="E128" s="117" t="str">
        <f>'(I-1) General'!G78</f>
        <v>Is Part 9 Calculation Method (Tables) permitted?</v>
      </c>
      <c r="F128" s="127" t="s">
        <v>135</v>
      </c>
      <c r="G128" s="126" t="s">
        <v>142</v>
      </c>
      <c r="H128" s="126"/>
      <c r="I128" s="111"/>
      <c r="J128" s="111"/>
      <c r="K128" s="111"/>
      <c r="L128" s="111"/>
      <c r="M128" s="111"/>
      <c r="N128" s="111"/>
      <c r="O128" s="111"/>
      <c r="P128" s="111"/>
      <c r="Q128" s="111"/>
      <c r="R128" s="111"/>
      <c r="S128" s="111"/>
      <c r="T128" s="111"/>
      <c r="U128" s="111"/>
      <c r="V128" s="111"/>
      <c r="W128" s="111"/>
      <c r="X128" s="111"/>
      <c r="Y128" s="111"/>
      <c r="Z128" s="111"/>
    </row>
    <row r="129" ht="15.75" customHeight="1">
      <c r="A129" s="111"/>
      <c r="B129" s="111"/>
      <c r="C129" s="111"/>
      <c r="D129" s="111"/>
      <c r="E129" s="117" t="str">
        <f>'(I-1) General'!G81</f>
        <v>Are Part 9 Additional System Considerations permitted?</v>
      </c>
      <c r="F129" s="127" t="s">
        <v>135</v>
      </c>
      <c r="G129" s="126" t="s">
        <v>143</v>
      </c>
      <c r="H129" s="126"/>
      <c r="I129" s="111"/>
      <c r="J129" s="111"/>
      <c r="K129" s="111"/>
      <c r="L129" s="111"/>
      <c r="M129" s="111"/>
      <c r="N129" s="111"/>
      <c r="O129" s="111"/>
      <c r="P129" s="111"/>
      <c r="Q129" s="111"/>
      <c r="R129" s="111"/>
      <c r="S129" s="111"/>
      <c r="T129" s="111"/>
      <c r="U129" s="111"/>
      <c r="V129" s="111"/>
      <c r="W129" s="111"/>
      <c r="X129" s="111"/>
      <c r="Y129" s="111"/>
      <c r="Z129" s="111"/>
    </row>
    <row r="130" ht="15.75" customHeight="1">
      <c r="A130" s="111"/>
      <c r="B130" s="111"/>
      <c r="C130" s="111"/>
      <c r="D130" s="111"/>
      <c r="E130" s="117"/>
      <c r="F130" s="127" t="s">
        <v>86</v>
      </c>
      <c r="G130" s="126"/>
      <c r="H130" s="126"/>
      <c r="I130" s="111"/>
      <c r="J130" s="111"/>
      <c r="K130" s="111"/>
      <c r="L130" s="111"/>
      <c r="M130" s="111"/>
      <c r="N130" s="111"/>
      <c r="O130" s="111"/>
      <c r="P130" s="111"/>
      <c r="Q130" s="111"/>
      <c r="R130" s="111"/>
      <c r="S130" s="111"/>
      <c r="T130" s="111"/>
      <c r="U130" s="111"/>
      <c r="V130" s="111"/>
      <c r="W130" s="111"/>
      <c r="X130" s="111"/>
      <c r="Y130" s="111"/>
      <c r="Z130" s="111"/>
    </row>
    <row r="131" ht="15.75" customHeight="1">
      <c r="A131" s="111"/>
      <c r="B131" s="111"/>
      <c r="C131" s="111"/>
      <c r="D131" s="111"/>
      <c r="E131" s="126"/>
      <c r="F131" s="127" t="s">
        <v>144</v>
      </c>
      <c r="G131" s="126" t="s">
        <v>145</v>
      </c>
      <c r="H131" s="126"/>
      <c r="I131" s="111"/>
      <c r="J131" s="111"/>
      <c r="K131" s="111"/>
      <c r="L131" s="111"/>
      <c r="M131" s="111"/>
      <c r="N131" s="111"/>
      <c r="O131" s="111"/>
      <c r="P131" s="111"/>
      <c r="Q131" s="111"/>
      <c r="R131" s="111"/>
      <c r="S131" s="111"/>
      <c r="T131" s="111"/>
      <c r="U131" s="111"/>
      <c r="V131" s="111"/>
      <c r="W131" s="111"/>
      <c r="X131" s="111"/>
      <c r="Y131" s="111"/>
      <c r="Z131" s="111"/>
    </row>
    <row r="132" ht="15.75" customHeight="1">
      <c r="A132" s="111"/>
      <c r="B132" s="111"/>
      <c r="C132" s="111"/>
      <c r="D132" s="111"/>
      <c r="E132" s="126"/>
      <c r="F132" s="127"/>
      <c r="G132" s="126"/>
      <c r="H132" s="126"/>
      <c r="I132" s="111"/>
      <c r="J132" s="111"/>
      <c r="K132" s="111"/>
      <c r="L132" s="111"/>
      <c r="M132" s="111"/>
      <c r="N132" s="111"/>
      <c r="O132" s="111"/>
      <c r="P132" s="111"/>
      <c r="Q132" s="111"/>
      <c r="R132" s="111"/>
      <c r="S132" s="111"/>
      <c r="T132" s="111"/>
      <c r="U132" s="111"/>
      <c r="V132" s="111"/>
      <c r="W132" s="111"/>
      <c r="X132" s="111"/>
      <c r="Y132" s="111"/>
      <c r="Z132" s="111"/>
    </row>
    <row r="133" ht="15.75" customHeight="1">
      <c r="A133" s="111"/>
      <c r="B133" s="111"/>
      <c r="C133" s="111"/>
      <c r="D133" s="111"/>
      <c r="E133" s="126"/>
      <c r="F133" s="127"/>
      <c r="G133" s="126"/>
      <c r="H133" s="126"/>
      <c r="I133" s="111"/>
      <c r="J133" s="111"/>
      <c r="K133" s="111"/>
      <c r="L133" s="111"/>
      <c r="M133" s="111"/>
      <c r="N133" s="111"/>
      <c r="O133" s="111"/>
      <c r="P133" s="111"/>
      <c r="Q133" s="111"/>
      <c r="R133" s="111"/>
      <c r="S133" s="111"/>
      <c r="T133" s="111"/>
      <c r="U133" s="111"/>
      <c r="V133" s="111"/>
      <c r="W133" s="111"/>
      <c r="X133" s="111"/>
      <c r="Y133" s="111"/>
      <c r="Z133" s="111"/>
    </row>
    <row r="134" ht="15.75" customHeight="1">
      <c r="A134" s="111"/>
      <c r="B134" s="111"/>
      <c r="C134" s="111" t="str">
        <f>'(I-2) Bands'!B6</f>
        <v/>
      </c>
      <c r="D134" s="111"/>
      <c r="E134" s="126"/>
      <c r="F134" s="127"/>
      <c r="G134" s="126"/>
      <c r="H134" s="126"/>
      <c r="I134" s="111"/>
      <c r="J134" s="111"/>
      <c r="K134" s="111"/>
      <c r="L134" s="111"/>
      <c r="M134" s="111"/>
      <c r="N134" s="111"/>
      <c r="O134" s="111"/>
      <c r="P134" s="111"/>
      <c r="Q134" s="111"/>
      <c r="R134" s="111"/>
      <c r="S134" s="111"/>
      <c r="T134" s="111"/>
      <c r="U134" s="111"/>
      <c r="V134" s="111"/>
      <c r="W134" s="111"/>
      <c r="X134" s="111"/>
      <c r="Y134" s="111"/>
      <c r="Z134" s="111"/>
    </row>
    <row r="135" ht="15.75" customHeight="1">
      <c r="A135" s="111"/>
      <c r="B135" s="111"/>
      <c r="C135" s="111"/>
      <c r="D135" s="111"/>
      <c r="E135" s="126"/>
      <c r="F135" s="127"/>
      <c r="G135" s="126"/>
      <c r="H135" s="126"/>
      <c r="I135" s="111"/>
      <c r="J135" s="111"/>
      <c r="K135" s="111"/>
      <c r="L135" s="111"/>
      <c r="M135" s="111"/>
      <c r="N135" s="111"/>
      <c r="O135" s="111"/>
      <c r="P135" s="111"/>
      <c r="Q135" s="111"/>
      <c r="R135" s="111"/>
      <c r="S135" s="111"/>
      <c r="T135" s="111"/>
      <c r="U135" s="111"/>
      <c r="V135" s="111"/>
      <c r="W135" s="111"/>
      <c r="X135" s="111"/>
      <c r="Y135" s="111"/>
      <c r="Z135" s="111"/>
    </row>
    <row r="136" ht="15.75" customHeight="1">
      <c r="A136" s="111"/>
      <c r="B136" s="111"/>
      <c r="C136" s="111"/>
      <c r="D136" s="111"/>
      <c r="E136" s="126"/>
      <c r="F136" s="127"/>
      <c r="G136" s="126"/>
      <c r="H136" s="126"/>
      <c r="I136" s="111"/>
      <c r="J136" s="111"/>
      <c r="K136" s="111"/>
      <c r="L136" s="111"/>
      <c r="M136" s="111"/>
      <c r="N136" s="111"/>
      <c r="O136" s="111"/>
      <c r="P136" s="111"/>
      <c r="Q136" s="111"/>
      <c r="R136" s="111"/>
      <c r="S136" s="111"/>
      <c r="T136" s="111"/>
      <c r="U136" s="111"/>
      <c r="V136" s="111"/>
      <c r="W136" s="111"/>
      <c r="X136" s="111"/>
      <c r="Y136" s="111"/>
      <c r="Z136" s="111"/>
    </row>
    <row r="137" ht="15.75" customHeight="1">
      <c r="A137" s="111"/>
      <c r="B137" s="111"/>
      <c r="C137" s="111"/>
      <c r="D137" s="111"/>
      <c r="E137" s="126"/>
      <c r="F137" s="127"/>
      <c r="G137" s="126"/>
      <c r="H137" s="126"/>
      <c r="I137" s="111"/>
      <c r="J137" s="111"/>
      <c r="K137" s="111"/>
      <c r="L137" s="111"/>
      <c r="M137" s="111"/>
      <c r="N137" s="111"/>
      <c r="O137" s="111"/>
      <c r="P137" s="111"/>
      <c r="Q137" s="111"/>
      <c r="R137" s="111"/>
      <c r="S137" s="111"/>
      <c r="T137" s="111"/>
      <c r="U137" s="111"/>
      <c r="V137" s="111"/>
      <c r="W137" s="111"/>
      <c r="X137" s="111"/>
      <c r="Y137" s="111"/>
      <c r="Z137" s="111"/>
    </row>
    <row r="138" ht="15.75" customHeight="1">
      <c r="A138" s="111"/>
      <c r="B138" s="111"/>
      <c r="C138" s="111"/>
      <c r="D138" s="111"/>
      <c r="E138" s="126"/>
      <c r="F138" s="127"/>
      <c r="G138" s="126"/>
      <c r="H138" s="126"/>
      <c r="I138" s="111"/>
      <c r="J138" s="111"/>
      <c r="K138" s="111"/>
      <c r="L138" s="111"/>
      <c r="M138" s="111"/>
      <c r="N138" s="111"/>
      <c r="O138" s="111"/>
      <c r="P138" s="111"/>
      <c r="Q138" s="111"/>
      <c r="R138" s="111"/>
      <c r="S138" s="111"/>
      <c r="T138" s="111"/>
      <c r="U138" s="111"/>
      <c r="V138" s="111"/>
      <c r="W138" s="111"/>
      <c r="X138" s="111"/>
      <c r="Y138" s="111"/>
      <c r="Z138" s="111"/>
    </row>
    <row r="139" ht="15.75" customHeight="1">
      <c r="A139" s="111"/>
      <c r="B139" s="111"/>
      <c r="C139" s="111"/>
      <c r="D139" s="111"/>
      <c r="E139" s="126"/>
      <c r="F139" s="127"/>
      <c r="G139" s="126"/>
      <c r="H139" s="126"/>
      <c r="I139" s="111"/>
      <c r="J139" s="111"/>
      <c r="K139" s="111"/>
      <c r="L139" s="111"/>
      <c r="M139" s="111"/>
      <c r="N139" s="111"/>
      <c r="O139" s="111"/>
      <c r="P139" s="111"/>
      <c r="Q139" s="111"/>
      <c r="R139" s="111"/>
      <c r="S139" s="111"/>
      <c r="T139" s="111"/>
      <c r="U139" s="111"/>
      <c r="V139" s="111"/>
      <c r="W139" s="111"/>
      <c r="X139" s="111"/>
      <c r="Y139" s="111"/>
      <c r="Z139" s="111"/>
    </row>
    <row r="140" ht="15.75" customHeight="1">
      <c r="A140" s="111"/>
      <c r="B140" s="111"/>
      <c r="C140" s="111"/>
      <c r="D140" s="111"/>
      <c r="E140" s="126"/>
      <c r="F140" s="127"/>
      <c r="G140" s="126"/>
      <c r="H140" s="126"/>
      <c r="I140" s="111"/>
      <c r="J140" s="111"/>
      <c r="K140" s="111"/>
      <c r="L140" s="111"/>
      <c r="M140" s="111"/>
      <c r="N140" s="111"/>
      <c r="O140" s="111"/>
      <c r="P140" s="111"/>
      <c r="Q140" s="111"/>
      <c r="R140" s="111"/>
      <c r="S140" s="111"/>
      <c r="T140" s="111"/>
      <c r="U140" s="111"/>
      <c r="V140" s="111"/>
      <c r="W140" s="111"/>
      <c r="X140" s="111"/>
      <c r="Y140" s="111"/>
      <c r="Z140" s="111"/>
    </row>
    <row r="141" ht="15.75" customHeight="1">
      <c r="A141" s="111"/>
      <c r="B141" s="111"/>
      <c r="C141" s="111"/>
      <c r="D141" s="111"/>
      <c r="E141" s="126"/>
      <c r="F141" s="127"/>
      <c r="G141" s="126"/>
      <c r="H141" s="126"/>
      <c r="I141" s="111"/>
      <c r="J141" s="111"/>
      <c r="K141" s="111"/>
      <c r="L141" s="111"/>
      <c r="M141" s="111"/>
      <c r="N141" s="111"/>
      <c r="O141" s="111"/>
      <c r="P141" s="111"/>
      <c r="Q141" s="111"/>
      <c r="R141" s="111"/>
      <c r="S141" s="111"/>
      <c r="T141" s="111"/>
      <c r="U141" s="111"/>
      <c r="V141" s="111"/>
      <c r="W141" s="111"/>
      <c r="X141" s="111"/>
      <c r="Y141" s="111"/>
      <c r="Z141" s="111"/>
    </row>
    <row r="142" ht="15.75" customHeight="1">
      <c r="A142" s="111"/>
      <c r="B142" s="111"/>
      <c r="C142" s="111"/>
      <c r="D142" s="111"/>
      <c r="E142" s="126"/>
      <c r="F142" s="127"/>
      <c r="G142" s="126"/>
      <c r="H142" s="126"/>
      <c r="I142" s="111"/>
      <c r="J142" s="111"/>
      <c r="K142" s="111"/>
      <c r="L142" s="111"/>
      <c r="M142" s="111"/>
      <c r="N142" s="111"/>
      <c r="O142" s="111"/>
      <c r="P142" s="111"/>
      <c r="Q142" s="111"/>
      <c r="R142" s="111"/>
      <c r="S142" s="111"/>
      <c r="T142" s="111"/>
      <c r="U142" s="111"/>
      <c r="V142" s="111"/>
      <c r="W142" s="111"/>
      <c r="X142" s="111"/>
      <c r="Y142" s="111"/>
      <c r="Z142" s="111"/>
    </row>
    <row r="143" ht="15.75" customHeight="1">
      <c r="A143" s="111"/>
      <c r="B143" s="111"/>
      <c r="C143" s="111"/>
      <c r="D143" s="111"/>
      <c r="E143" s="126"/>
      <c r="F143" s="127"/>
      <c r="G143" s="126"/>
      <c r="H143" s="126"/>
      <c r="I143" s="111"/>
      <c r="J143" s="111"/>
      <c r="K143" s="111"/>
      <c r="L143" s="111"/>
      <c r="M143" s="111"/>
      <c r="N143" s="111"/>
      <c r="O143" s="111"/>
      <c r="P143" s="111"/>
      <c r="Q143" s="111"/>
      <c r="R143" s="111"/>
      <c r="S143" s="111"/>
      <c r="T143" s="111"/>
      <c r="U143" s="111"/>
      <c r="V143" s="111"/>
      <c r="W143" s="111"/>
      <c r="X143" s="111"/>
      <c r="Y143" s="111"/>
      <c r="Z143" s="111"/>
    </row>
    <row r="144" ht="15.75" customHeight="1">
      <c r="A144" s="111"/>
      <c r="B144" s="111"/>
      <c r="C144" s="111"/>
      <c r="D144" s="111"/>
      <c r="E144" s="126"/>
      <c r="F144" s="127"/>
      <c r="G144" s="126"/>
      <c r="H144" s="126"/>
      <c r="I144" s="111"/>
      <c r="J144" s="111"/>
      <c r="K144" s="111"/>
      <c r="L144" s="111"/>
      <c r="M144" s="111"/>
      <c r="N144" s="111"/>
      <c r="O144" s="111"/>
      <c r="P144" s="111"/>
      <c r="Q144" s="111"/>
      <c r="R144" s="111"/>
      <c r="S144" s="111"/>
      <c r="T144" s="111"/>
      <c r="U144" s="111"/>
      <c r="V144" s="111"/>
      <c r="W144" s="111"/>
      <c r="X144" s="111"/>
      <c r="Y144" s="111"/>
      <c r="Z144" s="111"/>
    </row>
    <row r="145" ht="15.75" customHeight="1">
      <c r="A145" s="111"/>
      <c r="B145" s="111"/>
      <c r="C145" s="111"/>
      <c r="D145" s="111"/>
      <c r="E145" s="126"/>
      <c r="F145" s="127"/>
      <c r="G145" s="126"/>
      <c r="H145" s="126"/>
      <c r="I145" s="111"/>
      <c r="J145" s="111"/>
      <c r="K145" s="111"/>
      <c r="L145" s="111"/>
      <c r="M145" s="111"/>
      <c r="N145" s="111"/>
      <c r="O145" s="111"/>
      <c r="P145" s="111"/>
      <c r="Q145" s="111"/>
      <c r="R145" s="111"/>
      <c r="S145" s="111"/>
      <c r="T145" s="111"/>
      <c r="U145" s="111"/>
      <c r="V145" s="111"/>
      <c r="W145" s="111"/>
      <c r="X145" s="111"/>
      <c r="Y145" s="111"/>
      <c r="Z145" s="111"/>
    </row>
    <row r="146" ht="15.75" customHeight="1">
      <c r="A146" s="111"/>
      <c r="B146" s="111"/>
      <c r="C146" s="111"/>
      <c r="D146" s="111"/>
      <c r="E146" s="126"/>
      <c r="F146" s="127"/>
      <c r="G146" s="126"/>
      <c r="H146" s="126"/>
      <c r="I146" s="111"/>
      <c r="J146" s="111"/>
      <c r="K146" s="111"/>
      <c r="L146" s="111"/>
      <c r="M146" s="111"/>
      <c r="N146" s="111"/>
      <c r="O146" s="111"/>
      <c r="P146" s="111"/>
      <c r="Q146" s="111"/>
      <c r="R146" s="111"/>
      <c r="S146" s="111"/>
      <c r="T146" s="111"/>
      <c r="U146" s="111"/>
      <c r="V146" s="111"/>
      <c r="W146" s="111"/>
      <c r="X146" s="111"/>
      <c r="Y146" s="111"/>
      <c r="Z146" s="111"/>
    </row>
    <row r="147" ht="15.75" customHeight="1">
      <c r="A147" s="111"/>
      <c r="B147" s="111"/>
      <c r="C147" s="111"/>
      <c r="D147" s="111"/>
      <c r="E147" s="126"/>
      <c r="F147" s="127"/>
      <c r="G147" s="126"/>
      <c r="H147" s="126"/>
      <c r="I147" s="111"/>
      <c r="J147" s="111"/>
      <c r="K147" s="111"/>
      <c r="L147" s="111"/>
      <c r="M147" s="111"/>
      <c r="N147" s="111"/>
      <c r="O147" s="111"/>
      <c r="P147" s="111"/>
      <c r="Q147" s="111"/>
      <c r="R147" s="111"/>
      <c r="S147" s="111"/>
      <c r="T147" s="111"/>
      <c r="U147" s="111"/>
      <c r="V147" s="111"/>
      <c r="W147" s="111"/>
      <c r="X147" s="111"/>
      <c r="Y147" s="111"/>
      <c r="Z147" s="111"/>
    </row>
    <row r="148" ht="15.75" customHeight="1">
      <c r="A148" s="111"/>
      <c r="B148" s="111"/>
      <c r="C148" s="111"/>
      <c r="D148" s="111"/>
      <c r="E148" s="126"/>
      <c r="F148" s="127"/>
      <c r="G148" s="126"/>
      <c r="H148" s="126"/>
      <c r="I148" s="111"/>
      <c r="J148" s="111"/>
      <c r="K148" s="111"/>
      <c r="L148" s="111"/>
      <c r="M148" s="111"/>
      <c r="N148" s="111"/>
      <c r="O148" s="111"/>
      <c r="P148" s="111"/>
      <c r="Q148" s="111"/>
      <c r="R148" s="111"/>
      <c r="S148" s="111"/>
      <c r="T148" s="111"/>
      <c r="U148" s="111"/>
      <c r="V148" s="111"/>
      <c r="W148" s="111"/>
      <c r="X148" s="111"/>
      <c r="Y148" s="111"/>
      <c r="Z148" s="111"/>
    </row>
    <row r="149" ht="15.75" customHeight="1">
      <c r="A149" s="111"/>
      <c r="B149" s="111"/>
      <c r="C149" s="111"/>
      <c r="D149" s="111"/>
      <c r="E149" s="126"/>
      <c r="F149" s="127"/>
      <c r="G149" s="126"/>
      <c r="H149" s="126"/>
      <c r="I149" s="111"/>
      <c r="J149" s="111"/>
      <c r="K149" s="111"/>
      <c r="L149" s="111"/>
      <c r="M149" s="111"/>
      <c r="N149" s="111"/>
      <c r="O149" s="111"/>
      <c r="P149" s="111"/>
      <c r="Q149" s="111"/>
      <c r="R149" s="111"/>
      <c r="S149" s="111"/>
      <c r="T149" s="111"/>
      <c r="U149" s="111"/>
      <c r="V149" s="111"/>
      <c r="W149" s="111"/>
      <c r="X149" s="111"/>
      <c r="Y149" s="111"/>
      <c r="Z149" s="111"/>
    </row>
    <row r="150" ht="15.75" customHeight="1">
      <c r="A150" s="111"/>
      <c r="B150" s="111"/>
      <c r="C150" s="111"/>
      <c r="D150" s="111"/>
      <c r="E150" s="126"/>
      <c r="F150" s="127"/>
      <c r="G150" s="126"/>
      <c r="H150" s="126"/>
      <c r="I150" s="111"/>
      <c r="J150" s="111"/>
      <c r="K150" s="111"/>
      <c r="L150" s="111"/>
      <c r="M150" s="111"/>
      <c r="N150" s="111"/>
      <c r="O150" s="111"/>
      <c r="P150" s="111"/>
      <c r="Q150" s="111"/>
      <c r="R150" s="111"/>
      <c r="S150" s="111"/>
      <c r="T150" s="111"/>
      <c r="U150" s="111"/>
      <c r="V150" s="111"/>
      <c r="W150" s="111"/>
      <c r="X150" s="111"/>
      <c r="Y150" s="111"/>
      <c r="Z150" s="111"/>
    </row>
    <row r="151" ht="15.75" customHeight="1">
      <c r="A151" s="111"/>
      <c r="B151" s="111"/>
      <c r="C151" s="111"/>
      <c r="D151" s="111"/>
      <c r="E151" s="126"/>
      <c r="F151" s="127"/>
      <c r="G151" s="126"/>
      <c r="H151" s="126"/>
      <c r="I151" s="111"/>
      <c r="J151" s="111"/>
      <c r="K151" s="111"/>
      <c r="L151" s="111"/>
      <c r="M151" s="111"/>
      <c r="N151" s="111"/>
      <c r="O151" s="111"/>
      <c r="P151" s="111"/>
      <c r="Q151" s="111"/>
      <c r="R151" s="111"/>
      <c r="S151" s="111"/>
      <c r="T151" s="111"/>
      <c r="U151" s="111"/>
      <c r="V151" s="111"/>
      <c r="W151" s="111"/>
      <c r="X151" s="111"/>
      <c r="Y151" s="111"/>
      <c r="Z151" s="111"/>
    </row>
    <row r="152" ht="15.75" customHeight="1">
      <c r="A152" s="111"/>
      <c r="B152" s="111"/>
      <c r="C152" s="111"/>
      <c r="D152" s="111"/>
      <c r="E152" s="126"/>
      <c r="F152" s="127"/>
      <c r="G152" s="126"/>
      <c r="H152" s="126"/>
      <c r="I152" s="111"/>
      <c r="J152" s="111"/>
      <c r="K152" s="111"/>
      <c r="L152" s="111"/>
      <c r="M152" s="111"/>
      <c r="N152" s="111"/>
      <c r="O152" s="111"/>
      <c r="P152" s="111"/>
      <c r="Q152" s="111"/>
      <c r="R152" s="111"/>
      <c r="S152" s="111"/>
      <c r="T152" s="111"/>
      <c r="U152" s="111"/>
      <c r="V152" s="111"/>
      <c r="W152" s="111"/>
      <c r="X152" s="111"/>
      <c r="Y152" s="111"/>
      <c r="Z152" s="111"/>
    </row>
    <row r="153" ht="15.75" customHeight="1">
      <c r="A153" s="111"/>
      <c r="B153" s="111"/>
      <c r="C153" s="111"/>
      <c r="D153" s="111"/>
      <c r="E153" s="126"/>
      <c r="F153" s="127"/>
      <c r="G153" s="126"/>
      <c r="H153" s="126"/>
      <c r="I153" s="111"/>
      <c r="J153" s="111"/>
      <c r="K153" s="111"/>
      <c r="L153" s="111"/>
      <c r="M153" s="111"/>
      <c r="N153" s="111"/>
      <c r="O153" s="111"/>
      <c r="P153" s="111"/>
      <c r="Q153" s="111"/>
      <c r="R153" s="111"/>
      <c r="S153" s="111"/>
      <c r="T153" s="111"/>
      <c r="U153" s="111"/>
      <c r="V153" s="111"/>
      <c r="W153" s="111"/>
      <c r="X153" s="111"/>
      <c r="Y153" s="111"/>
      <c r="Z153" s="111"/>
    </row>
    <row r="154" ht="15.75" customHeight="1">
      <c r="A154" s="111"/>
      <c r="B154" s="111"/>
      <c r="C154" s="111"/>
      <c r="D154" s="111"/>
      <c r="E154" s="126"/>
      <c r="F154" s="127"/>
      <c r="G154" s="126"/>
      <c r="H154" s="126"/>
      <c r="I154" s="111"/>
      <c r="J154" s="111"/>
      <c r="K154" s="111"/>
      <c r="L154" s="111"/>
      <c r="M154" s="111"/>
      <c r="N154" s="111"/>
      <c r="O154" s="111"/>
      <c r="P154" s="111"/>
      <c r="Q154" s="111"/>
      <c r="R154" s="111"/>
      <c r="S154" s="111"/>
      <c r="T154" s="111"/>
      <c r="U154" s="111"/>
      <c r="V154" s="111"/>
      <c r="W154" s="111"/>
      <c r="X154" s="111"/>
      <c r="Y154" s="111"/>
      <c r="Z154" s="111"/>
    </row>
    <row r="155" ht="15.75" customHeight="1">
      <c r="A155" s="111"/>
      <c r="B155" s="111"/>
      <c r="C155" s="111"/>
      <c r="D155" s="111"/>
      <c r="E155" s="126"/>
      <c r="F155" s="127"/>
      <c r="G155" s="126"/>
      <c r="H155" s="126"/>
      <c r="I155" s="111"/>
      <c r="J155" s="111"/>
      <c r="K155" s="111"/>
      <c r="L155" s="111"/>
      <c r="M155" s="111"/>
      <c r="N155" s="111"/>
      <c r="O155" s="111"/>
      <c r="P155" s="111"/>
      <c r="Q155" s="111"/>
      <c r="R155" s="111"/>
      <c r="S155" s="111"/>
      <c r="T155" s="111"/>
      <c r="U155" s="111"/>
      <c r="V155" s="111"/>
      <c r="W155" s="111"/>
      <c r="X155" s="111"/>
      <c r="Y155" s="111"/>
      <c r="Z155" s="111"/>
    </row>
    <row r="156" ht="15.75" customHeight="1">
      <c r="A156" s="111"/>
      <c r="B156" s="111"/>
      <c r="C156" s="111"/>
      <c r="D156" s="111"/>
      <c r="E156" s="126"/>
      <c r="F156" s="127"/>
      <c r="G156" s="126"/>
      <c r="H156" s="126"/>
      <c r="I156" s="111"/>
      <c r="J156" s="111"/>
      <c r="K156" s="111"/>
      <c r="L156" s="111"/>
      <c r="M156" s="111"/>
      <c r="N156" s="111"/>
      <c r="O156" s="111"/>
      <c r="P156" s="111"/>
      <c r="Q156" s="111"/>
      <c r="R156" s="111"/>
      <c r="S156" s="111"/>
      <c r="T156" s="111"/>
      <c r="U156" s="111"/>
      <c r="V156" s="111"/>
      <c r="W156" s="111"/>
      <c r="X156" s="111"/>
      <c r="Y156" s="111"/>
      <c r="Z156" s="111"/>
    </row>
    <row r="157" ht="15.75" customHeight="1">
      <c r="A157" s="111"/>
      <c r="B157" s="111"/>
      <c r="C157" s="111"/>
      <c r="D157" s="111"/>
      <c r="E157" s="126"/>
      <c r="F157" s="127"/>
      <c r="G157" s="126"/>
      <c r="H157" s="126"/>
      <c r="I157" s="111"/>
      <c r="J157" s="111"/>
      <c r="K157" s="111"/>
      <c r="L157" s="111"/>
      <c r="M157" s="111"/>
      <c r="N157" s="111"/>
      <c r="O157" s="111"/>
      <c r="P157" s="111"/>
      <c r="Q157" s="111"/>
      <c r="R157" s="111"/>
      <c r="S157" s="111"/>
      <c r="T157" s="111"/>
      <c r="U157" s="111"/>
      <c r="V157" s="111"/>
      <c r="W157" s="111"/>
      <c r="X157" s="111"/>
      <c r="Y157" s="111"/>
      <c r="Z157" s="111"/>
    </row>
    <row r="158" ht="15.75" customHeight="1">
      <c r="A158" s="111"/>
      <c r="B158" s="111"/>
      <c r="C158" s="111"/>
      <c r="D158" s="111"/>
      <c r="E158" s="126"/>
      <c r="F158" s="127"/>
      <c r="G158" s="126"/>
      <c r="H158" s="126"/>
      <c r="I158" s="111"/>
      <c r="J158" s="111"/>
      <c r="K158" s="111"/>
      <c r="L158" s="111"/>
      <c r="M158" s="111"/>
      <c r="N158" s="111"/>
      <c r="O158" s="111"/>
      <c r="P158" s="111"/>
      <c r="Q158" s="111"/>
      <c r="R158" s="111"/>
      <c r="S158" s="111"/>
      <c r="T158" s="111"/>
      <c r="U158" s="111"/>
      <c r="V158" s="111"/>
      <c r="W158" s="111"/>
      <c r="X158" s="111"/>
      <c r="Y158" s="111"/>
      <c r="Z158" s="111"/>
    </row>
    <row r="159" ht="15.75" customHeight="1">
      <c r="A159" s="111"/>
      <c r="B159" s="111"/>
      <c r="C159" s="111"/>
      <c r="D159" s="111"/>
      <c r="E159" s="126"/>
      <c r="F159" s="127"/>
      <c r="G159" s="126"/>
      <c r="H159" s="126"/>
      <c r="I159" s="111"/>
      <c r="J159" s="111"/>
      <c r="K159" s="111"/>
      <c r="L159" s="111"/>
      <c r="M159" s="111"/>
      <c r="N159" s="111"/>
      <c r="O159" s="111"/>
      <c r="P159" s="111"/>
      <c r="Q159" s="111"/>
      <c r="R159" s="111"/>
      <c r="S159" s="111"/>
      <c r="T159" s="111"/>
      <c r="U159" s="111"/>
      <c r="V159" s="111"/>
      <c r="W159" s="111"/>
      <c r="X159" s="111"/>
      <c r="Y159" s="111"/>
      <c r="Z159" s="111"/>
    </row>
    <row r="160" ht="15.75" customHeight="1">
      <c r="A160" s="111"/>
      <c r="B160" s="111"/>
      <c r="C160" s="111"/>
      <c r="D160" s="111"/>
      <c r="E160" s="126"/>
      <c r="F160" s="127"/>
      <c r="G160" s="126"/>
      <c r="H160" s="126"/>
      <c r="I160" s="111"/>
      <c r="J160" s="111"/>
      <c r="K160" s="111"/>
      <c r="L160" s="111"/>
      <c r="M160" s="111"/>
      <c r="N160" s="111"/>
      <c r="O160" s="111"/>
      <c r="P160" s="111"/>
      <c r="Q160" s="111"/>
      <c r="R160" s="111"/>
      <c r="S160" s="111"/>
      <c r="T160" s="111"/>
      <c r="U160" s="111"/>
      <c r="V160" s="111"/>
      <c r="W160" s="111"/>
      <c r="X160" s="111"/>
      <c r="Y160" s="111"/>
      <c r="Z160" s="111"/>
    </row>
    <row r="161" ht="15.75" customHeight="1">
      <c r="A161" s="111"/>
      <c r="B161" s="111"/>
      <c r="C161" s="111"/>
      <c r="D161" s="111"/>
      <c r="E161" s="126"/>
      <c r="F161" s="127"/>
      <c r="G161" s="126"/>
      <c r="H161" s="126"/>
      <c r="I161" s="111"/>
      <c r="J161" s="111"/>
      <c r="K161" s="111"/>
      <c r="L161" s="111"/>
      <c r="M161" s="111"/>
      <c r="N161" s="111"/>
      <c r="O161" s="111"/>
      <c r="P161" s="111"/>
      <c r="Q161" s="111"/>
      <c r="R161" s="111"/>
      <c r="S161" s="111"/>
      <c r="T161" s="111"/>
      <c r="U161" s="111"/>
      <c r="V161" s="111"/>
      <c r="W161" s="111"/>
      <c r="X161" s="111"/>
      <c r="Y161" s="111"/>
      <c r="Z161" s="111"/>
    </row>
    <row r="162" ht="15.75" customHeight="1">
      <c r="A162" s="111"/>
      <c r="B162" s="111"/>
      <c r="C162" s="111"/>
      <c r="D162" s="111"/>
      <c r="E162" s="126"/>
      <c r="F162" s="127"/>
      <c r="G162" s="126"/>
      <c r="H162" s="126"/>
      <c r="I162" s="111"/>
      <c r="J162" s="111"/>
      <c r="K162" s="111"/>
      <c r="L162" s="111"/>
      <c r="M162" s="111"/>
      <c r="N162" s="111"/>
      <c r="O162" s="111"/>
      <c r="P162" s="111"/>
      <c r="Q162" s="111"/>
      <c r="R162" s="111"/>
      <c r="S162" s="111"/>
      <c r="T162" s="111"/>
      <c r="U162" s="111"/>
      <c r="V162" s="111"/>
      <c r="W162" s="111"/>
      <c r="X162" s="111"/>
      <c r="Y162" s="111"/>
      <c r="Z162" s="111"/>
    </row>
    <row r="163" ht="15.75" customHeight="1">
      <c r="A163" s="111"/>
      <c r="B163" s="111"/>
      <c r="C163" s="111"/>
      <c r="D163" s="111"/>
      <c r="E163" s="126"/>
      <c r="F163" s="127"/>
      <c r="G163" s="126"/>
      <c r="H163" s="126"/>
      <c r="I163" s="111"/>
      <c r="J163" s="111"/>
      <c r="K163" s="111"/>
      <c r="L163" s="111"/>
      <c r="M163" s="111"/>
      <c r="N163" s="111"/>
      <c r="O163" s="111"/>
      <c r="P163" s="111"/>
      <c r="Q163" s="111"/>
      <c r="R163" s="111"/>
      <c r="S163" s="111"/>
      <c r="T163" s="111"/>
      <c r="U163" s="111"/>
      <c r="V163" s="111"/>
      <c r="W163" s="111"/>
      <c r="X163" s="111"/>
      <c r="Y163" s="111"/>
      <c r="Z163" s="111"/>
    </row>
    <row r="164" ht="15.75" customHeight="1">
      <c r="A164" s="111"/>
      <c r="B164" s="111"/>
      <c r="C164" s="111"/>
      <c r="D164" s="111"/>
      <c r="E164" s="126"/>
      <c r="F164" s="127"/>
      <c r="G164" s="126"/>
      <c r="H164" s="126"/>
      <c r="I164" s="111"/>
      <c r="J164" s="111"/>
      <c r="K164" s="111"/>
      <c r="L164" s="111"/>
      <c r="M164" s="111"/>
      <c r="N164" s="111"/>
      <c r="O164" s="111"/>
      <c r="P164" s="111"/>
      <c r="Q164" s="111"/>
      <c r="R164" s="111"/>
      <c r="S164" s="111"/>
      <c r="T164" s="111"/>
      <c r="U164" s="111"/>
      <c r="V164" s="111"/>
      <c r="W164" s="111"/>
      <c r="X164" s="111"/>
      <c r="Y164" s="111"/>
      <c r="Z164" s="111"/>
    </row>
    <row r="165" ht="15.75" customHeight="1">
      <c r="A165" s="111"/>
      <c r="B165" s="111"/>
      <c r="C165" s="111"/>
      <c r="D165" s="111"/>
      <c r="E165" s="126"/>
      <c r="F165" s="127"/>
      <c r="G165" s="126"/>
      <c r="H165" s="126"/>
      <c r="I165" s="111"/>
      <c r="J165" s="111"/>
      <c r="K165" s="111"/>
      <c r="L165" s="111"/>
      <c r="M165" s="111"/>
      <c r="N165" s="111"/>
      <c r="O165" s="111"/>
      <c r="P165" s="111"/>
      <c r="Q165" s="111"/>
      <c r="R165" s="111"/>
      <c r="S165" s="111"/>
      <c r="T165" s="111"/>
      <c r="U165" s="111"/>
      <c r="V165" s="111"/>
      <c r="W165" s="111"/>
      <c r="X165" s="111"/>
      <c r="Y165" s="111"/>
      <c r="Z165" s="111"/>
    </row>
    <row r="166" ht="15.75" customHeight="1">
      <c r="A166" s="111"/>
      <c r="B166" s="111"/>
      <c r="C166" s="111"/>
      <c r="D166" s="111"/>
      <c r="E166" s="126"/>
      <c r="F166" s="127"/>
      <c r="G166" s="126"/>
      <c r="H166" s="126"/>
      <c r="I166" s="111"/>
      <c r="J166" s="111"/>
      <c r="K166" s="111"/>
      <c r="L166" s="111"/>
      <c r="M166" s="111"/>
      <c r="N166" s="111"/>
      <c r="O166" s="111"/>
      <c r="P166" s="111"/>
      <c r="Q166" s="111"/>
      <c r="R166" s="111"/>
      <c r="S166" s="111"/>
      <c r="T166" s="111"/>
      <c r="U166" s="111"/>
      <c r="V166" s="111"/>
      <c r="W166" s="111"/>
      <c r="X166" s="111"/>
      <c r="Y166" s="111"/>
      <c r="Z166" s="111"/>
    </row>
    <row r="167" ht="15.75" customHeight="1">
      <c r="A167" s="111"/>
      <c r="B167" s="111"/>
      <c r="C167" s="111"/>
      <c r="D167" s="111"/>
      <c r="E167" s="126"/>
      <c r="F167" s="127"/>
      <c r="G167" s="126"/>
      <c r="H167" s="126"/>
      <c r="I167" s="111"/>
      <c r="J167" s="111"/>
      <c r="K167" s="111"/>
      <c r="L167" s="111"/>
      <c r="M167" s="111"/>
      <c r="N167" s="111"/>
      <c r="O167" s="111"/>
      <c r="P167" s="111"/>
      <c r="Q167" s="111"/>
      <c r="R167" s="111"/>
      <c r="S167" s="111"/>
      <c r="T167" s="111"/>
      <c r="U167" s="111"/>
      <c r="V167" s="111"/>
      <c r="W167" s="111"/>
      <c r="X167" s="111"/>
      <c r="Y167" s="111"/>
      <c r="Z167" s="111"/>
    </row>
    <row r="168" ht="15.75" customHeight="1">
      <c r="A168" s="111"/>
      <c r="B168" s="111"/>
      <c r="C168" s="111"/>
      <c r="D168" s="111"/>
      <c r="E168" s="126"/>
      <c r="F168" s="127"/>
      <c r="G168" s="126"/>
      <c r="H168" s="126"/>
      <c r="I168" s="111"/>
      <c r="J168" s="111"/>
      <c r="K168" s="111"/>
      <c r="L168" s="111"/>
      <c r="M168" s="111"/>
      <c r="N168" s="111"/>
      <c r="O168" s="111"/>
      <c r="P168" s="111"/>
      <c r="Q168" s="111"/>
      <c r="R168" s="111"/>
      <c r="S168" s="111"/>
      <c r="T168" s="111"/>
      <c r="U168" s="111"/>
      <c r="V168" s="111"/>
      <c r="W168" s="111"/>
      <c r="X168" s="111"/>
      <c r="Y168" s="111"/>
      <c r="Z168" s="111"/>
    </row>
    <row r="169" ht="15.75" customHeight="1">
      <c r="A169" s="111"/>
      <c r="B169" s="111"/>
      <c r="C169" s="111"/>
      <c r="D169" s="111"/>
      <c r="E169" s="126"/>
      <c r="F169" s="127"/>
      <c r="G169" s="126"/>
      <c r="H169" s="126"/>
      <c r="I169" s="111"/>
      <c r="J169" s="111"/>
      <c r="K169" s="111"/>
      <c r="L169" s="111"/>
      <c r="M169" s="111"/>
      <c r="N169" s="111"/>
      <c r="O169" s="111"/>
      <c r="P169" s="111"/>
      <c r="Q169" s="111"/>
      <c r="R169" s="111"/>
      <c r="S169" s="111"/>
      <c r="T169" s="111"/>
      <c r="U169" s="111"/>
      <c r="V169" s="111"/>
      <c r="W169" s="111"/>
      <c r="X169" s="111"/>
      <c r="Y169" s="111"/>
      <c r="Z169" s="111"/>
    </row>
    <row r="170" ht="15.75" customHeight="1">
      <c r="A170" s="111"/>
      <c r="B170" s="111"/>
      <c r="C170" s="111"/>
      <c r="D170" s="111"/>
      <c r="E170" s="126"/>
      <c r="F170" s="127"/>
      <c r="G170" s="126"/>
      <c r="H170" s="126"/>
      <c r="I170" s="111"/>
      <c r="J170" s="111"/>
      <c r="K170" s="111"/>
      <c r="L170" s="111"/>
      <c r="M170" s="111"/>
      <c r="N170" s="111"/>
      <c r="O170" s="111"/>
      <c r="P170" s="111"/>
      <c r="Q170" s="111"/>
      <c r="R170" s="111"/>
      <c r="S170" s="111"/>
      <c r="T170" s="111"/>
      <c r="U170" s="111"/>
      <c r="V170" s="111"/>
      <c r="W170" s="111"/>
      <c r="X170" s="111"/>
      <c r="Y170" s="111"/>
      <c r="Z170" s="111"/>
    </row>
    <row r="171" ht="15.75" customHeight="1">
      <c r="A171" s="111"/>
      <c r="B171" s="111"/>
      <c r="C171" s="111"/>
      <c r="D171" s="111"/>
      <c r="E171" s="126"/>
      <c r="F171" s="127"/>
      <c r="G171" s="126"/>
      <c r="H171" s="126"/>
      <c r="I171" s="111"/>
      <c r="J171" s="111"/>
      <c r="K171" s="111"/>
      <c r="L171" s="111"/>
      <c r="M171" s="111"/>
      <c r="N171" s="111"/>
      <c r="O171" s="111"/>
      <c r="P171" s="111"/>
      <c r="Q171" s="111"/>
      <c r="R171" s="111"/>
      <c r="S171" s="111"/>
      <c r="T171" s="111"/>
      <c r="U171" s="111"/>
      <c r="V171" s="111"/>
      <c r="W171" s="111"/>
      <c r="X171" s="111"/>
      <c r="Y171" s="111"/>
      <c r="Z171" s="111"/>
    </row>
    <row r="172" ht="15.75" customHeight="1">
      <c r="A172" s="111"/>
      <c r="B172" s="111"/>
      <c r="C172" s="111"/>
      <c r="D172" s="111"/>
      <c r="E172" s="126"/>
      <c r="F172" s="127"/>
      <c r="G172" s="126"/>
      <c r="H172" s="126"/>
      <c r="I172" s="111"/>
      <c r="J172" s="111"/>
      <c r="K172" s="111"/>
      <c r="L172" s="111"/>
      <c r="M172" s="111"/>
      <c r="N172" s="111"/>
      <c r="O172" s="111"/>
      <c r="P172" s="111"/>
      <c r="Q172" s="111"/>
      <c r="R172" s="111"/>
      <c r="S172" s="111"/>
      <c r="T172" s="111"/>
      <c r="U172" s="111"/>
      <c r="V172" s="111"/>
      <c r="W172" s="111"/>
      <c r="X172" s="111"/>
      <c r="Y172" s="111"/>
      <c r="Z172" s="111"/>
    </row>
    <row r="173" ht="15.75" customHeight="1">
      <c r="A173" s="111"/>
      <c r="B173" s="111"/>
      <c r="C173" s="111"/>
      <c r="D173" s="111"/>
      <c r="E173" s="126"/>
      <c r="F173" s="127"/>
      <c r="G173" s="126"/>
      <c r="H173" s="126"/>
      <c r="I173" s="111"/>
      <c r="J173" s="111"/>
      <c r="K173" s="111"/>
      <c r="L173" s="111"/>
      <c r="M173" s="111"/>
      <c r="N173" s="111"/>
      <c r="O173" s="111"/>
      <c r="P173" s="111"/>
      <c r="Q173" s="111"/>
      <c r="R173" s="111"/>
      <c r="S173" s="111"/>
      <c r="T173" s="111"/>
      <c r="U173" s="111"/>
      <c r="V173" s="111"/>
      <c r="W173" s="111"/>
      <c r="X173" s="111"/>
      <c r="Y173" s="111"/>
      <c r="Z173" s="111"/>
    </row>
    <row r="174" ht="15.75" customHeight="1">
      <c r="A174" s="91"/>
      <c r="B174" s="91"/>
      <c r="C174" s="91"/>
      <c r="D174" s="91"/>
      <c r="E174" s="92"/>
      <c r="F174" s="93"/>
      <c r="G174" s="92"/>
      <c r="H174" s="92"/>
      <c r="I174" s="91"/>
      <c r="J174" s="91"/>
      <c r="K174" s="91"/>
      <c r="L174" s="91"/>
      <c r="M174" s="91"/>
      <c r="N174" s="91"/>
      <c r="O174" s="91"/>
      <c r="P174" s="91"/>
      <c r="Q174" s="91"/>
      <c r="R174" s="91"/>
      <c r="S174" s="91"/>
      <c r="T174" s="91"/>
      <c r="U174" s="91"/>
      <c r="V174" s="91"/>
      <c r="W174" s="91"/>
      <c r="X174" s="91"/>
      <c r="Y174" s="91"/>
      <c r="Z174" s="91"/>
    </row>
    <row r="175" ht="15.75" customHeight="1">
      <c r="A175" s="91"/>
      <c r="B175" s="91"/>
      <c r="C175" s="91"/>
      <c r="D175" s="91"/>
      <c r="E175" s="92"/>
      <c r="F175" s="93"/>
      <c r="G175" s="92"/>
      <c r="H175" s="92"/>
      <c r="I175" s="91"/>
      <c r="J175" s="91"/>
      <c r="K175" s="91"/>
      <c r="L175" s="91"/>
      <c r="M175" s="91"/>
      <c r="N175" s="91"/>
      <c r="O175" s="91"/>
      <c r="P175" s="91"/>
      <c r="Q175" s="91"/>
      <c r="R175" s="91"/>
      <c r="S175" s="91"/>
      <c r="T175" s="91"/>
      <c r="U175" s="91"/>
      <c r="V175" s="91"/>
      <c r="W175" s="91"/>
      <c r="X175" s="91"/>
      <c r="Y175" s="91"/>
      <c r="Z175" s="91"/>
    </row>
    <row r="176" ht="15.75" customHeight="1">
      <c r="A176" s="91"/>
      <c r="B176" s="91"/>
      <c r="C176" s="91"/>
      <c r="D176" s="91"/>
      <c r="E176" s="92"/>
      <c r="F176" s="93"/>
      <c r="G176" s="92"/>
      <c r="H176" s="92"/>
      <c r="I176" s="91"/>
      <c r="J176" s="91"/>
      <c r="K176" s="91"/>
      <c r="L176" s="91"/>
      <c r="M176" s="91"/>
      <c r="N176" s="91"/>
      <c r="O176" s="91"/>
      <c r="P176" s="91"/>
      <c r="Q176" s="91"/>
      <c r="R176" s="91"/>
      <c r="S176" s="91"/>
      <c r="T176" s="91"/>
      <c r="U176" s="91"/>
      <c r="V176" s="91"/>
      <c r="W176" s="91"/>
      <c r="X176" s="91"/>
      <c r="Y176" s="91"/>
      <c r="Z176" s="91"/>
    </row>
    <row r="177" ht="15.75" customHeight="1">
      <c r="A177" s="91"/>
      <c r="B177" s="91"/>
      <c r="C177" s="91"/>
      <c r="D177" s="91"/>
      <c r="E177" s="92"/>
      <c r="F177" s="93"/>
      <c r="G177" s="92"/>
      <c r="H177" s="92"/>
      <c r="I177" s="91"/>
      <c r="J177" s="91"/>
      <c r="K177" s="91"/>
      <c r="L177" s="91"/>
      <c r="M177" s="91"/>
      <c r="N177" s="91"/>
      <c r="O177" s="91"/>
      <c r="P177" s="91"/>
      <c r="Q177" s="91"/>
      <c r="R177" s="91"/>
      <c r="S177" s="91"/>
      <c r="T177" s="91"/>
      <c r="U177" s="91"/>
      <c r="V177" s="91"/>
      <c r="W177" s="91"/>
      <c r="X177" s="91"/>
      <c r="Y177" s="91"/>
      <c r="Z177" s="91"/>
    </row>
    <row r="178" ht="15.75" customHeight="1">
      <c r="A178" s="91"/>
      <c r="B178" s="91"/>
      <c r="C178" s="91"/>
      <c r="D178" s="91"/>
      <c r="E178" s="92"/>
      <c r="F178" s="93"/>
      <c r="G178" s="92"/>
      <c r="H178" s="92"/>
      <c r="I178" s="91"/>
      <c r="J178" s="91"/>
      <c r="K178" s="91"/>
      <c r="L178" s="91"/>
      <c r="M178" s="91"/>
      <c r="N178" s="91"/>
      <c r="O178" s="91"/>
      <c r="P178" s="91"/>
      <c r="Q178" s="91"/>
      <c r="R178" s="91"/>
      <c r="S178" s="91"/>
      <c r="T178" s="91"/>
      <c r="U178" s="91"/>
      <c r="V178" s="91"/>
      <c r="W178" s="91"/>
      <c r="X178" s="91"/>
      <c r="Y178" s="91"/>
      <c r="Z178" s="91"/>
    </row>
    <row r="179" ht="15.75" customHeight="1">
      <c r="A179" s="91"/>
      <c r="B179" s="91"/>
      <c r="C179" s="91"/>
      <c r="D179" s="91"/>
      <c r="E179" s="92"/>
      <c r="F179" s="93"/>
      <c r="G179" s="92"/>
      <c r="H179" s="92"/>
      <c r="I179" s="91"/>
      <c r="J179" s="91"/>
      <c r="K179" s="91"/>
      <c r="L179" s="91"/>
      <c r="M179" s="91"/>
      <c r="N179" s="91"/>
      <c r="O179" s="91"/>
      <c r="P179" s="91"/>
      <c r="Q179" s="91"/>
      <c r="R179" s="91"/>
      <c r="S179" s="91"/>
      <c r="T179" s="91"/>
      <c r="U179" s="91"/>
      <c r="V179" s="91"/>
      <c r="W179" s="91"/>
      <c r="X179" s="91"/>
      <c r="Y179" s="91"/>
      <c r="Z179" s="91"/>
    </row>
    <row r="180" ht="15.75" customHeight="1">
      <c r="A180" s="91"/>
      <c r="B180" s="91"/>
      <c r="C180" s="91"/>
      <c r="D180" s="91"/>
      <c r="E180" s="92"/>
      <c r="F180" s="93"/>
      <c r="G180" s="92"/>
      <c r="H180" s="92"/>
      <c r="I180" s="91"/>
      <c r="J180" s="91"/>
      <c r="K180" s="91"/>
      <c r="L180" s="91"/>
      <c r="M180" s="91"/>
      <c r="N180" s="91"/>
      <c r="O180" s="91"/>
      <c r="P180" s="91"/>
      <c r="Q180" s="91"/>
      <c r="R180" s="91"/>
      <c r="S180" s="91"/>
      <c r="T180" s="91"/>
      <c r="U180" s="91"/>
      <c r="V180" s="91"/>
      <c r="W180" s="91"/>
      <c r="X180" s="91"/>
      <c r="Y180" s="91"/>
      <c r="Z180" s="91"/>
    </row>
    <row r="181" ht="15.75" customHeight="1">
      <c r="A181" s="91"/>
      <c r="B181" s="91"/>
      <c r="C181" s="91"/>
      <c r="D181" s="91"/>
      <c r="E181" s="92"/>
      <c r="F181" s="93"/>
      <c r="G181" s="92"/>
      <c r="H181" s="92"/>
      <c r="I181" s="91"/>
      <c r="J181" s="91"/>
      <c r="K181" s="91"/>
      <c r="L181" s="91"/>
      <c r="M181" s="91"/>
      <c r="N181" s="91"/>
      <c r="O181" s="91"/>
      <c r="P181" s="91"/>
      <c r="Q181" s="91"/>
      <c r="R181" s="91"/>
      <c r="S181" s="91"/>
      <c r="T181" s="91"/>
      <c r="U181" s="91"/>
      <c r="V181" s="91"/>
      <c r="W181" s="91"/>
      <c r="X181" s="91"/>
      <c r="Y181" s="91"/>
      <c r="Z181" s="91"/>
    </row>
    <row r="182" ht="15.75" customHeight="1">
      <c r="A182" s="91"/>
      <c r="B182" s="91"/>
      <c r="C182" s="91"/>
      <c r="D182" s="91"/>
      <c r="E182" s="92"/>
      <c r="F182" s="93"/>
      <c r="G182" s="92"/>
      <c r="H182" s="92"/>
      <c r="I182" s="91"/>
      <c r="J182" s="91"/>
      <c r="K182" s="91"/>
      <c r="L182" s="91"/>
      <c r="M182" s="91"/>
      <c r="N182" s="91"/>
      <c r="O182" s="91"/>
      <c r="P182" s="91"/>
      <c r="Q182" s="91"/>
      <c r="R182" s="91"/>
      <c r="S182" s="91"/>
      <c r="T182" s="91"/>
      <c r="U182" s="91"/>
      <c r="V182" s="91"/>
      <c r="W182" s="91"/>
      <c r="X182" s="91"/>
      <c r="Y182" s="91"/>
      <c r="Z182" s="91"/>
    </row>
    <row r="183" ht="15.75" customHeight="1">
      <c r="A183" s="91"/>
      <c r="B183" s="91"/>
      <c r="C183" s="91"/>
      <c r="D183" s="91"/>
      <c r="E183" s="92"/>
      <c r="F183" s="93"/>
      <c r="G183" s="92"/>
      <c r="H183" s="92"/>
      <c r="I183" s="91"/>
      <c r="J183" s="91"/>
      <c r="K183" s="91"/>
      <c r="L183" s="91"/>
      <c r="M183" s="91"/>
      <c r="N183" s="91"/>
      <c r="O183" s="91"/>
      <c r="P183" s="91"/>
      <c r="Q183" s="91"/>
      <c r="R183" s="91"/>
      <c r="S183" s="91"/>
      <c r="T183" s="91"/>
      <c r="U183" s="91"/>
      <c r="V183" s="91"/>
      <c r="W183" s="91"/>
      <c r="X183" s="91"/>
      <c r="Y183" s="91"/>
      <c r="Z183" s="91"/>
    </row>
    <row r="184" ht="15.75" customHeight="1">
      <c r="A184" s="91"/>
      <c r="B184" s="91"/>
      <c r="C184" s="91"/>
      <c r="D184" s="91"/>
      <c r="E184" s="92"/>
      <c r="F184" s="93"/>
      <c r="G184" s="92"/>
      <c r="H184" s="92"/>
      <c r="I184" s="91"/>
      <c r="J184" s="91"/>
      <c r="K184" s="91"/>
      <c r="L184" s="91"/>
      <c r="M184" s="91"/>
      <c r="N184" s="91"/>
      <c r="O184" s="91"/>
      <c r="P184" s="91"/>
      <c r="Q184" s="91"/>
      <c r="R184" s="91"/>
      <c r="S184" s="91"/>
      <c r="T184" s="91"/>
      <c r="U184" s="91"/>
      <c r="V184" s="91"/>
      <c r="W184" s="91"/>
      <c r="X184" s="91"/>
      <c r="Y184" s="91"/>
      <c r="Z184" s="91"/>
    </row>
    <row r="185" ht="15.75" customHeight="1">
      <c r="A185" s="91"/>
      <c r="B185" s="91"/>
      <c r="C185" s="91"/>
      <c r="D185" s="91"/>
      <c r="E185" s="92"/>
      <c r="F185" s="93"/>
      <c r="G185" s="92"/>
      <c r="H185" s="92"/>
      <c r="I185" s="91"/>
      <c r="J185" s="91"/>
      <c r="K185" s="91"/>
      <c r="L185" s="91"/>
      <c r="M185" s="91"/>
      <c r="N185" s="91"/>
      <c r="O185" s="91"/>
      <c r="P185" s="91"/>
      <c r="Q185" s="91"/>
      <c r="R185" s="91"/>
      <c r="S185" s="91"/>
      <c r="T185" s="91"/>
      <c r="U185" s="91"/>
      <c r="V185" s="91"/>
      <c r="W185" s="91"/>
      <c r="X185" s="91"/>
      <c r="Y185" s="91"/>
      <c r="Z185" s="91"/>
    </row>
    <row r="186" ht="15.75" customHeight="1">
      <c r="A186" s="91"/>
      <c r="B186" s="91"/>
      <c r="C186" s="91"/>
      <c r="D186" s="91"/>
      <c r="E186" s="92"/>
      <c r="F186" s="93"/>
      <c r="G186" s="92"/>
      <c r="H186" s="92"/>
      <c r="I186" s="91"/>
      <c r="J186" s="91"/>
      <c r="K186" s="91"/>
      <c r="L186" s="91"/>
      <c r="M186" s="91"/>
      <c r="N186" s="91"/>
      <c r="O186" s="91"/>
      <c r="P186" s="91"/>
      <c r="Q186" s="91"/>
      <c r="R186" s="91"/>
      <c r="S186" s="91"/>
      <c r="T186" s="91"/>
      <c r="U186" s="91"/>
      <c r="V186" s="91"/>
      <c r="W186" s="91"/>
      <c r="X186" s="91"/>
      <c r="Y186" s="91"/>
      <c r="Z186" s="91"/>
    </row>
    <row r="187" ht="15.75" customHeight="1">
      <c r="A187" s="91"/>
      <c r="B187" s="91"/>
      <c r="C187" s="91"/>
      <c r="D187" s="91"/>
      <c r="E187" s="92"/>
      <c r="F187" s="93"/>
      <c r="G187" s="92"/>
      <c r="H187" s="92"/>
      <c r="I187" s="91"/>
      <c r="J187" s="91"/>
      <c r="K187" s="91"/>
      <c r="L187" s="91"/>
      <c r="M187" s="91"/>
      <c r="N187" s="91"/>
      <c r="O187" s="91"/>
      <c r="P187" s="91"/>
      <c r="Q187" s="91"/>
      <c r="R187" s="91"/>
      <c r="S187" s="91"/>
      <c r="T187" s="91"/>
      <c r="U187" s="91"/>
      <c r="V187" s="91"/>
      <c r="W187" s="91"/>
      <c r="X187" s="91"/>
      <c r="Y187" s="91"/>
      <c r="Z187" s="91"/>
    </row>
    <row r="188" ht="15.75" customHeight="1">
      <c r="A188" s="91"/>
      <c r="B188" s="91"/>
      <c r="C188" s="91"/>
      <c r="D188" s="91"/>
      <c r="E188" s="92"/>
      <c r="F188" s="93"/>
      <c r="G188" s="92"/>
      <c r="H188" s="92"/>
      <c r="I188" s="91"/>
      <c r="J188" s="91"/>
      <c r="K188" s="91"/>
      <c r="L188" s="91"/>
      <c r="M188" s="91"/>
      <c r="N188" s="91"/>
      <c r="O188" s="91"/>
      <c r="P188" s="91"/>
      <c r="Q188" s="91"/>
      <c r="R188" s="91"/>
      <c r="S188" s="91"/>
      <c r="T188" s="91"/>
      <c r="U188" s="91"/>
      <c r="V188" s="91"/>
      <c r="W188" s="91"/>
      <c r="X188" s="91"/>
      <c r="Y188" s="91"/>
      <c r="Z188" s="91"/>
    </row>
    <row r="189" ht="15.75" customHeight="1">
      <c r="A189" s="91"/>
      <c r="B189" s="91"/>
      <c r="C189" s="91"/>
      <c r="D189" s="91"/>
      <c r="E189" s="92"/>
      <c r="F189" s="93"/>
      <c r="G189" s="92"/>
      <c r="H189" s="92"/>
      <c r="I189" s="91"/>
      <c r="J189" s="91"/>
      <c r="K189" s="91"/>
      <c r="L189" s="91"/>
      <c r="M189" s="91"/>
      <c r="N189" s="91"/>
      <c r="O189" s="91"/>
      <c r="P189" s="91"/>
      <c r="Q189" s="91"/>
      <c r="R189" s="91"/>
      <c r="S189" s="91"/>
      <c r="T189" s="91"/>
      <c r="U189" s="91"/>
      <c r="V189" s="91"/>
      <c r="W189" s="91"/>
      <c r="X189" s="91"/>
      <c r="Y189" s="91"/>
      <c r="Z189" s="91"/>
    </row>
    <row r="190" ht="15.75" customHeight="1">
      <c r="A190" s="91"/>
      <c r="B190" s="91"/>
      <c r="C190" s="91"/>
      <c r="D190" s="91"/>
      <c r="E190" s="92"/>
      <c r="F190" s="93"/>
      <c r="G190" s="92"/>
      <c r="H190" s="92"/>
      <c r="I190" s="91"/>
      <c r="J190" s="91"/>
      <c r="K190" s="91"/>
      <c r="L190" s="91"/>
      <c r="M190" s="91"/>
      <c r="N190" s="91"/>
      <c r="O190" s="91"/>
      <c r="P190" s="91"/>
      <c r="Q190" s="91"/>
      <c r="R190" s="91"/>
      <c r="S190" s="91"/>
      <c r="T190" s="91"/>
      <c r="U190" s="91"/>
      <c r="V190" s="91"/>
      <c r="W190" s="91"/>
      <c r="X190" s="91"/>
      <c r="Y190" s="91"/>
      <c r="Z190" s="91"/>
    </row>
    <row r="191" ht="15.75" customHeight="1">
      <c r="A191" s="91"/>
      <c r="B191" s="91"/>
      <c r="C191" s="91"/>
      <c r="D191" s="91"/>
      <c r="E191" s="92"/>
      <c r="F191" s="93"/>
      <c r="G191" s="92"/>
      <c r="H191" s="92"/>
      <c r="I191" s="91"/>
      <c r="J191" s="91"/>
      <c r="K191" s="91"/>
      <c r="L191" s="91"/>
      <c r="M191" s="91"/>
      <c r="N191" s="91"/>
      <c r="O191" s="91"/>
      <c r="P191" s="91"/>
      <c r="Q191" s="91"/>
      <c r="R191" s="91"/>
      <c r="S191" s="91"/>
      <c r="T191" s="91"/>
      <c r="U191" s="91"/>
      <c r="V191" s="91"/>
      <c r="W191" s="91"/>
      <c r="X191" s="91"/>
      <c r="Y191" s="91"/>
      <c r="Z191" s="91"/>
    </row>
    <row r="192" ht="15.75" customHeight="1">
      <c r="A192" s="91"/>
      <c r="B192" s="91"/>
      <c r="C192" s="91"/>
      <c r="D192" s="91"/>
      <c r="E192" s="92"/>
      <c r="F192" s="93"/>
      <c r="G192" s="92"/>
      <c r="H192" s="92"/>
      <c r="I192" s="91"/>
      <c r="J192" s="91"/>
      <c r="K192" s="91"/>
      <c r="L192" s="91"/>
      <c r="M192" s="91"/>
      <c r="N192" s="91"/>
      <c r="O192" s="91"/>
      <c r="P192" s="91"/>
      <c r="Q192" s="91"/>
      <c r="R192" s="91"/>
      <c r="S192" s="91"/>
      <c r="T192" s="91"/>
      <c r="U192" s="91"/>
      <c r="V192" s="91"/>
      <c r="W192" s="91"/>
      <c r="X192" s="91"/>
      <c r="Y192" s="91"/>
      <c r="Z192" s="91"/>
    </row>
    <row r="193" ht="15.75" customHeight="1">
      <c r="A193" s="91"/>
      <c r="B193" s="91"/>
      <c r="C193" s="91"/>
      <c r="D193" s="91"/>
      <c r="E193" s="92"/>
      <c r="F193" s="93"/>
      <c r="G193" s="92"/>
      <c r="H193" s="92"/>
      <c r="I193" s="91"/>
      <c r="J193" s="91"/>
      <c r="K193" s="91"/>
      <c r="L193" s="91"/>
      <c r="M193" s="91"/>
      <c r="N193" s="91"/>
      <c r="O193" s="91"/>
      <c r="P193" s="91"/>
      <c r="Q193" s="91"/>
      <c r="R193" s="91"/>
      <c r="S193" s="91"/>
      <c r="T193" s="91"/>
      <c r="U193" s="91"/>
      <c r="V193" s="91"/>
      <c r="W193" s="91"/>
      <c r="X193" s="91"/>
      <c r="Y193" s="91"/>
      <c r="Z193" s="91"/>
    </row>
    <row r="194" ht="15.75" customHeight="1">
      <c r="A194" s="91"/>
      <c r="B194" s="91"/>
      <c r="C194" s="91"/>
      <c r="D194" s="91"/>
      <c r="E194" s="92"/>
      <c r="F194" s="93"/>
      <c r="G194" s="92"/>
      <c r="H194" s="92"/>
      <c r="I194" s="91"/>
      <c r="J194" s="91"/>
      <c r="K194" s="91"/>
      <c r="L194" s="91"/>
      <c r="M194" s="91"/>
      <c r="N194" s="91"/>
      <c r="O194" s="91"/>
      <c r="P194" s="91"/>
      <c r="Q194" s="91"/>
      <c r="R194" s="91"/>
      <c r="S194" s="91"/>
      <c r="T194" s="91"/>
      <c r="U194" s="91"/>
      <c r="V194" s="91"/>
      <c r="W194" s="91"/>
      <c r="X194" s="91"/>
      <c r="Y194" s="91"/>
      <c r="Z194" s="91"/>
    </row>
    <row r="195" ht="15.75" customHeight="1">
      <c r="A195" s="91"/>
      <c r="B195" s="91"/>
      <c r="C195" s="91"/>
      <c r="D195" s="91"/>
      <c r="E195" s="92"/>
      <c r="F195" s="93"/>
      <c r="G195" s="92"/>
      <c r="H195" s="92"/>
      <c r="I195" s="91"/>
      <c r="J195" s="91"/>
      <c r="K195" s="91"/>
      <c r="L195" s="91"/>
      <c r="M195" s="91"/>
      <c r="N195" s="91"/>
      <c r="O195" s="91"/>
      <c r="P195" s="91"/>
      <c r="Q195" s="91"/>
      <c r="R195" s="91"/>
      <c r="S195" s="91"/>
      <c r="T195" s="91"/>
      <c r="U195" s="91"/>
      <c r="V195" s="91"/>
      <c r="W195" s="91"/>
      <c r="X195" s="91"/>
      <c r="Y195" s="91"/>
      <c r="Z195" s="91"/>
    </row>
    <row r="196" ht="15.75" customHeight="1">
      <c r="A196" s="91"/>
      <c r="B196" s="91"/>
      <c r="C196" s="91"/>
      <c r="D196" s="91"/>
      <c r="E196" s="92"/>
      <c r="F196" s="93"/>
      <c r="G196" s="92"/>
      <c r="H196" s="92"/>
      <c r="I196" s="91"/>
      <c r="J196" s="91"/>
      <c r="K196" s="91"/>
      <c r="L196" s="91"/>
      <c r="M196" s="91"/>
      <c r="N196" s="91"/>
      <c r="O196" s="91"/>
      <c r="P196" s="91"/>
      <c r="Q196" s="91"/>
      <c r="R196" s="91"/>
      <c r="S196" s="91"/>
      <c r="T196" s="91"/>
      <c r="U196" s="91"/>
      <c r="V196" s="91"/>
      <c r="W196" s="91"/>
      <c r="X196" s="91"/>
      <c r="Y196" s="91"/>
      <c r="Z196" s="91"/>
    </row>
    <row r="197" ht="15.75" customHeight="1">
      <c r="A197" s="91"/>
      <c r="B197" s="91"/>
      <c r="C197" s="91"/>
      <c r="D197" s="91"/>
      <c r="E197" s="92"/>
      <c r="F197" s="93"/>
      <c r="G197" s="92"/>
      <c r="H197" s="92"/>
      <c r="I197" s="91"/>
      <c r="J197" s="91"/>
      <c r="K197" s="91"/>
      <c r="L197" s="91"/>
      <c r="M197" s="91"/>
      <c r="N197" s="91"/>
      <c r="O197" s="91"/>
      <c r="P197" s="91"/>
      <c r="Q197" s="91"/>
      <c r="R197" s="91"/>
      <c r="S197" s="91"/>
      <c r="T197" s="91"/>
      <c r="U197" s="91"/>
      <c r="V197" s="91"/>
      <c r="W197" s="91"/>
      <c r="X197" s="91"/>
      <c r="Y197" s="91"/>
      <c r="Z197" s="91"/>
    </row>
    <row r="198" ht="15.75" customHeight="1">
      <c r="A198" s="91"/>
      <c r="B198" s="91"/>
      <c r="C198" s="91"/>
      <c r="D198" s="91"/>
      <c r="E198" s="92"/>
      <c r="F198" s="93"/>
      <c r="G198" s="92"/>
      <c r="H198" s="92"/>
      <c r="I198" s="91"/>
      <c r="J198" s="91"/>
      <c r="K198" s="91"/>
      <c r="L198" s="91"/>
      <c r="M198" s="91"/>
      <c r="N198" s="91"/>
      <c r="O198" s="91"/>
      <c r="P198" s="91"/>
      <c r="Q198" s="91"/>
      <c r="R198" s="91"/>
      <c r="S198" s="91"/>
      <c r="T198" s="91"/>
      <c r="U198" s="91"/>
      <c r="V198" s="91"/>
      <c r="W198" s="91"/>
      <c r="X198" s="91"/>
      <c r="Y198" s="91"/>
      <c r="Z198" s="91"/>
    </row>
    <row r="199" ht="15.75" customHeight="1">
      <c r="A199" s="91"/>
      <c r="B199" s="91"/>
      <c r="C199" s="91"/>
      <c r="D199" s="91"/>
      <c r="E199" s="92"/>
      <c r="F199" s="93"/>
      <c r="G199" s="92"/>
      <c r="H199" s="92"/>
      <c r="I199" s="91"/>
      <c r="J199" s="91"/>
      <c r="K199" s="91"/>
      <c r="L199" s="91"/>
      <c r="M199" s="91"/>
      <c r="N199" s="91"/>
      <c r="O199" s="91"/>
      <c r="P199" s="91"/>
      <c r="Q199" s="91"/>
      <c r="R199" s="91"/>
      <c r="S199" s="91"/>
      <c r="T199" s="91"/>
      <c r="U199" s="91"/>
      <c r="V199" s="91"/>
      <c r="W199" s="91"/>
      <c r="X199" s="91"/>
      <c r="Y199" s="91"/>
      <c r="Z199" s="91"/>
    </row>
    <row r="200" ht="15.75" customHeight="1">
      <c r="A200" s="91"/>
      <c r="B200" s="91"/>
      <c r="C200" s="91"/>
      <c r="D200" s="91"/>
      <c r="E200" s="92"/>
      <c r="F200" s="93"/>
      <c r="G200" s="92"/>
      <c r="H200" s="92"/>
      <c r="I200" s="91"/>
      <c r="J200" s="91"/>
      <c r="K200" s="91"/>
      <c r="L200" s="91"/>
      <c r="M200" s="91"/>
      <c r="N200" s="91"/>
      <c r="O200" s="91"/>
      <c r="P200" s="91"/>
      <c r="Q200" s="91"/>
      <c r="R200" s="91"/>
      <c r="S200" s="91"/>
      <c r="T200" s="91"/>
      <c r="U200" s="91"/>
      <c r="V200" s="91"/>
      <c r="W200" s="91"/>
      <c r="X200" s="91"/>
      <c r="Y200" s="91"/>
      <c r="Z200" s="91"/>
    </row>
    <row r="201" ht="15.75" customHeight="1">
      <c r="A201" s="91"/>
      <c r="B201" s="91"/>
      <c r="C201" s="91"/>
      <c r="D201" s="91"/>
      <c r="E201" s="92"/>
      <c r="F201" s="93"/>
      <c r="G201" s="92"/>
      <c r="H201" s="92"/>
      <c r="I201" s="91"/>
      <c r="J201" s="91"/>
      <c r="K201" s="91"/>
      <c r="L201" s="91"/>
      <c r="M201" s="91"/>
      <c r="N201" s="91"/>
      <c r="O201" s="91"/>
      <c r="P201" s="91"/>
      <c r="Q201" s="91"/>
      <c r="R201" s="91"/>
      <c r="S201" s="91"/>
      <c r="T201" s="91"/>
      <c r="U201" s="91"/>
      <c r="V201" s="91"/>
      <c r="W201" s="91"/>
      <c r="X201" s="91"/>
      <c r="Y201" s="91"/>
      <c r="Z201" s="91"/>
    </row>
    <row r="202" ht="15.75" customHeight="1">
      <c r="A202" s="91"/>
      <c r="B202" s="91"/>
      <c r="C202" s="91"/>
      <c r="D202" s="91"/>
      <c r="E202" s="92"/>
      <c r="F202" s="93"/>
      <c r="G202" s="92"/>
      <c r="H202" s="92"/>
      <c r="I202" s="91"/>
      <c r="J202" s="91"/>
      <c r="K202" s="91"/>
      <c r="L202" s="91"/>
      <c r="M202" s="91"/>
      <c r="N202" s="91"/>
      <c r="O202" s="91"/>
      <c r="P202" s="91"/>
      <c r="Q202" s="91"/>
      <c r="R202" s="91"/>
      <c r="S202" s="91"/>
      <c r="T202" s="91"/>
      <c r="U202" s="91"/>
      <c r="V202" s="91"/>
      <c r="W202" s="91"/>
      <c r="X202" s="91"/>
      <c r="Y202" s="91"/>
      <c r="Z202" s="91"/>
    </row>
    <row r="203" ht="15.75" customHeight="1">
      <c r="A203" s="91"/>
      <c r="B203" s="91"/>
      <c r="C203" s="91"/>
      <c r="D203" s="91"/>
      <c r="E203" s="92"/>
      <c r="F203" s="93"/>
      <c r="G203" s="92"/>
      <c r="H203" s="92"/>
      <c r="I203" s="91"/>
      <c r="J203" s="91"/>
      <c r="K203" s="91"/>
      <c r="L203" s="91"/>
      <c r="M203" s="91"/>
      <c r="N203" s="91"/>
      <c r="O203" s="91"/>
      <c r="P203" s="91"/>
      <c r="Q203" s="91"/>
      <c r="R203" s="91"/>
      <c r="S203" s="91"/>
      <c r="T203" s="91"/>
      <c r="U203" s="91"/>
      <c r="V203" s="91"/>
      <c r="W203" s="91"/>
      <c r="X203" s="91"/>
      <c r="Y203" s="91"/>
      <c r="Z203" s="91"/>
    </row>
    <row r="204" ht="15.75" customHeight="1">
      <c r="A204" s="91"/>
      <c r="B204" s="91"/>
      <c r="C204" s="91"/>
      <c r="D204" s="91"/>
      <c r="E204" s="92"/>
      <c r="F204" s="93"/>
      <c r="G204" s="92"/>
      <c r="H204" s="92"/>
      <c r="I204" s="91"/>
      <c r="J204" s="91"/>
      <c r="K204" s="91"/>
      <c r="L204" s="91"/>
      <c r="M204" s="91"/>
      <c r="N204" s="91"/>
      <c r="O204" s="91"/>
      <c r="P204" s="91"/>
      <c r="Q204" s="91"/>
      <c r="R204" s="91"/>
      <c r="S204" s="91"/>
      <c r="T204" s="91"/>
      <c r="U204" s="91"/>
      <c r="V204" s="91"/>
      <c r="W204" s="91"/>
      <c r="X204" s="91"/>
      <c r="Y204" s="91"/>
      <c r="Z204" s="91"/>
    </row>
    <row r="205" ht="15.75" customHeight="1">
      <c r="A205" s="91"/>
      <c r="B205" s="91"/>
      <c r="C205" s="91"/>
      <c r="D205" s="91"/>
      <c r="E205" s="92"/>
      <c r="F205" s="93"/>
      <c r="G205" s="92"/>
      <c r="H205" s="92"/>
      <c r="I205" s="91"/>
      <c r="J205" s="91"/>
      <c r="K205" s="91"/>
      <c r="L205" s="91"/>
      <c r="M205" s="91"/>
      <c r="N205" s="91"/>
      <c r="O205" s="91"/>
      <c r="P205" s="91"/>
      <c r="Q205" s="91"/>
      <c r="R205" s="91"/>
      <c r="S205" s="91"/>
      <c r="T205" s="91"/>
      <c r="U205" s="91"/>
      <c r="V205" s="91"/>
      <c r="W205" s="91"/>
      <c r="X205" s="91"/>
      <c r="Y205" s="91"/>
      <c r="Z205" s="91"/>
    </row>
    <row r="206" ht="15.75" customHeight="1">
      <c r="A206" s="91"/>
      <c r="B206" s="91"/>
      <c r="C206" s="91"/>
      <c r="D206" s="91"/>
      <c r="E206" s="92"/>
      <c r="F206" s="93"/>
      <c r="G206" s="92"/>
      <c r="H206" s="92"/>
      <c r="I206" s="91"/>
      <c r="J206" s="91"/>
      <c r="K206" s="91"/>
      <c r="L206" s="91"/>
      <c r="M206" s="91"/>
      <c r="N206" s="91"/>
      <c r="O206" s="91"/>
      <c r="P206" s="91"/>
      <c r="Q206" s="91"/>
      <c r="R206" s="91"/>
      <c r="S206" s="91"/>
      <c r="T206" s="91"/>
      <c r="U206" s="91"/>
      <c r="V206" s="91"/>
      <c r="W206" s="91"/>
      <c r="X206" s="91"/>
      <c r="Y206" s="91"/>
      <c r="Z206" s="91"/>
    </row>
    <row r="207" ht="15.75" customHeight="1">
      <c r="A207" s="91"/>
      <c r="B207" s="91"/>
      <c r="C207" s="91"/>
      <c r="D207" s="91"/>
      <c r="E207" s="92"/>
      <c r="F207" s="93"/>
      <c r="G207" s="92"/>
      <c r="H207" s="92"/>
      <c r="I207" s="91"/>
      <c r="J207" s="91"/>
      <c r="K207" s="91"/>
      <c r="L207" s="91"/>
      <c r="M207" s="91"/>
      <c r="N207" s="91"/>
      <c r="O207" s="91"/>
      <c r="P207" s="91"/>
      <c r="Q207" s="91"/>
      <c r="R207" s="91"/>
      <c r="S207" s="91"/>
      <c r="T207" s="91"/>
      <c r="U207" s="91"/>
      <c r="V207" s="91"/>
      <c r="W207" s="91"/>
      <c r="X207" s="91"/>
      <c r="Y207" s="91"/>
      <c r="Z207" s="91"/>
    </row>
    <row r="208" ht="15.75" customHeight="1">
      <c r="A208" s="91"/>
      <c r="B208" s="91"/>
      <c r="C208" s="91"/>
      <c r="D208" s="91"/>
      <c r="E208" s="92"/>
      <c r="F208" s="93"/>
      <c r="G208" s="92"/>
      <c r="H208" s="92"/>
      <c r="I208" s="91"/>
      <c r="J208" s="91"/>
      <c r="K208" s="91"/>
      <c r="L208" s="91"/>
      <c r="M208" s="91"/>
      <c r="N208" s="91"/>
      <c r="O208" s="91"/>
      <c r="P208" s="91"/>
      <c r="Q208" s="91"/>
      <c r="R208" s="91"/>
      <c r="S208" s="91"/>
      <c r="T208" s="91"/>
      <c r="U208" s="91"/>
      <c r="V208" s="91"/>
      <c r="W208" s="91"/>
      <c r="X208" s="91"/>
      <c r="Y208" s="91"/>
      <c r="Z208" s="91"/>
    </row>
    <row r="209" ht="15.75" customHeight="1">
      <c r="A209" s="91"/>
      <c r="B209" s="91"/>
      <c r="C209" s="91"/>
      <c r="D209" s="91"/>
      <c r="E209" s="92"/>
      <c r="F209" s="93"/>
      <c r="G209" s="92"/>
      <c r="H209" s="92"/>
      <c r="I209" s="91"/>
      <c r="J209" s="91"/>
      <c r="K209" s="91"/>
      <c r="L209" s="91"/>
      <c r="M209" s="91"/>
      <c r="N209" s="91"/>
      <c r="O209" s="91"/>
      <c r="P209" s="91"/>
      <c r="Q209" s="91"/>
      <c r="R209" s="91"/>
      <c r="S209" s="91"/>
      <c r="T209" s="91"/>
      <c r="U209" s="91"/>
      <c r="V209" s="91"/>
      <c r="W209" s="91"/>
      <c r="X209" s="91"/>
      <c r="Y209" s="91"/>
      <c r="Z209" s="91"/>
    </row>
    <row r="210" ht="15.75" customHeight="1">
      <c r="A210" s="91"/>
      <c r="B210" s="91"/>
      <c r="C210" s="91"/>
      <c r="D210" s="91"/>
      <c r="E210" s="92"/>
      <c r="F210" s="93"/>
      <c r="G210" s="92"/>
      <c r="H210" s="92"/>
      <c r="I210" s="91"/>
      <c r="J210" s="91"/>
      <c r="K210" s="91"/>
      <c r="L210" s="91"/>
      <c r="M210" s="91"/>
      <c r="N210" s="91"/>
      <c r="O210" s="91"/>
      <c r="P210" s="91"/>
      <c r="Q210" s="91"/>
      <c r="R210" s="91"/>
      <c r="S210" s="91"/>
      <c r="T210" s="91"/>
      <c r="U210" s="91"/>
      <c r="V210" s="91"/>
      <c r="W210" s="91"/>
      <c r="X210" s="91"/>
      <c r="Y210" s="91"/>
      <c r="Z210" s="91"/>
    </row>
    <row r="211" ht="15.75" customHeight="1">
      <c r="A211" s="91"/>
      <c r="B211" s="91"/>
      <c r="C211" s="91"/>
      <c r="D211" s="91"/>
      <c r="E211" s="92"/>
      <c r="F211" s="93"/>
      <c r="G211" s="92"/>
      <c r="H211" s="92"/>
      <c r="I211" s="91"/>
      <c r="J211" s="91"/>
      <c r="K211" s="91"/>
      <c r="L211" s="91"/>
      <c r="M211" s="91"/>
      <c r="N211" s="91"/>
      <c r="O211" s="91"/>
      <c r="P211" s="91"/>
      <c r="Q211" s="91"/>
      <c r="R211" s="91"/>
      <c r="S211" s="91"/>
      <c r="T211" s="91"/>
      <c r="U211" s="91"/>
      <c r="V211" s="91"/>
      <c r="W211" s="91"/>
      <c r="X211" s="91"/>
      <c r="Y211" s="91"/>
      <c r="Z211" s="91"/>
    </row>
    <row r="212" ht="15.75" customHeight="1">
      <c r="A212" s="91"/>
      <c r="B212" s="91"/>
      <c r="C212" s="91"/>
      <c r="D212" s="91"/>
      <c r="E212" s="92"/>
      <c r="F212" s="93"/>
      <c r="G212" s="92"/>
      <c r="H212" s="92"/>
      <c r="I212" s="91"/>
      <c r="J212" s="91"/>
      <c r="K212" s="91"/>
      <c r="L212" s="91"/>
      <c r="M212" s="91"/>
      <c r="N212" s="91"/>
      <c r="O212" s="91"/>
      <c r="P212" s="91"/>
      <c r="Q212" s="91"/>
      <c r="R212" s="91"/>
      <c r="S212" s="91"/>
      <c r="T212" s="91"/>
      <c r="U212" s="91"/>
      <c r="V212" s="91"/>
      <c r="W212" s="91"/>
      <c r="X212" s="91"/>
      <c r="Y212" s="91"/>
      <c r="Z212" s="91"/>
    </row>
    <row r="213" ht="15.75" customHeight="1">
      <c r="A213" s="91"/>
      <c r="B213" s="91"/>
      <c r="C213" s="91"/>
      <c r="D213" s="91"/>
      <c r="E213" s="92"/>
      <c r="F213" s="93"/>
      <c r="G213" s="92"/>
      <c r="H213" s="92"/>
      <c r="I213" s="91"/>
      <c r="J213" s="91"/>
      <c r="K213" s="91"/>
      <c r="L213" s="91"/>
      <c r="M213" s="91"/>
      <c r="N213" s="91"/>
      <c r="O213" s="91"/>
      <c r="P213" s="91"/>
      <c r="Q213" s="91"/>
      <c r="R213" s="91"/>
      <c r="S213" s="91"/>
      <c r="T213" s="91"/>
      <c r="U213" s="91"/>
      <c r="V213" s="91"/>
      <c r="W213" s="91"/>
      <c r="X213" s="91"/>
      <c r="Y213" s="91"/>
      <c r="Z213" s="91"/>
    </row>
    <row r="214" ht="15.75" customHeight="1">
      <c r="A214" s="91"/>
      <c r="B214" s="91"/>
      <c r="C214" s="91"/>
      <c r="D214" s="91"/>
      <c r="E214" s="92"/>
      <c r="F214" s="93"/>
      <c r="G214" s="92"/>
      <c r="H214" s="92"/>
      <c r="I214" s="91"/>
      <c r="J214" s="91"/>
      <c r="K214" s="91"/>
      <c r="L214" s="91"/>
      <c r="M214" s="91"/>
      <c r="N214" s="91"/>
      <c r="O214" s="91"/>
      <c r="P214" s="91"/>
      <c r="Q214" s="91"/>
      <c r="R214" s="91"/>
      <c r="S214" s="91"/>
      <c r="T214" s="91"/>
      <c r="U214" s="91"/>
      <c r="V214" s="91"/>
      <c r="W214" s="91"/>
      <c r="X214" s="91"/>
      <c r="Y214" s="91"/>
      <c r="Z214" s="91"/>
    </row>
    <row r="215" ht="15.75" customHeight="1">
      <c r="A215" s="91"/>
      <c r="B215" s="91"/>
      <c r="C215" s="91"/>
      <c r="D215" s="91"/>
      <c r="E215" s="92"/>
      <c r="F215" s="93"/>
      <c r="G215" s="92"/>
      <c r="H215" s="92"/>
      <c r="I215" s="91"/>
      <c r="J215" s="91"/>
      <c r="K215" s="91"/>
      <c r="L215" s="91"/>
      <c r="M215" s="91"/>
      <c r="N215" s="91"/>
      <c r="O215" s="91"/>
      <c r="P215" s="91"/>
      <c r="Q215" s="91"/>
      <c r="R215" s="91"/>
      <c r="S215" s="91"/>
      <c r="T215" s="91"/>
      <c r="U215" s="91"/>
      <c r="V215" s="91"/>
      <c r="W215" s="91"/>
      <c r="X215" s="91"/>
      <c r="Y215" s="91"/>
      <c r="Z215" s="91"/>
    </row>
    <row r="216" ht="15.75" customHeight="1">
      <c r="A216" s="91"/>
      <c r="B216" s="91"/>
      <c r="C216" s="91"/>
      <c r="D216" s="91"/>
      <c r="E216" s="92"/>
      <c r="F216" s="93"/>
      <c r="G216" s="92"/>
      <c r="H216" s="92"/>
      <c r="I216" s="91"/>
      <c r="J216" s="91"/>
      <c r="K216" s="91"/>
      <c r="L216" s="91"/>
      <c r="M216" s="91"/>
      <c r="N216" s="91"/>
      <c r="O216" s="91"/>
      <c r="P216" s="91"/>
      <c r="Q216" s="91"/>
      <c r="R216" s="91"/>
      <c r="S216" s="91"/>
      <c r="T216" s="91"/>
      <c r="U216" s="91"/>
      <c r="V216" s="91"/>
      <c r="W216" s="91"/>
      <c r="X216" s="91"/>
      <c r="Y216" s="91"/>
      <c r="Z216" s="91"/>
    </row>
    <row r="217" ht="15.75" customHeight="1">
      <c r="A217" s="91"/>
      <c r="B217" s="91"/>
      <c r="C217" s="91"/>
      <c r="D217" s="91"/>
      <c r="E217" s="92"/>
      <c r="F217" s="93"/>
      <c r="G217" s="92"/>
      <c r="H217" s="92"/>
      <c r="I217" s="91"/>
      <c r="J217" s="91"/>
      <c r="K217" s="91"/>
      <c r="L217" s="91"/>
      <c r="M217" s="91"/>
      <c r="N217" s="91"/>
      <c r="O217" s="91"/>
      <c r="P217" s="91"/>
      <c r="Q217" s="91"/>
      <c r="R217" s="91"/>
      <c r="S217" s="91"/>
      <c r="T217" s="91"/>
      <c r="U217" s="91"/>
      <c r="V217" s="91"/>
      <c r="W217" s="91"/>
      <c r="X217" s="91"/>
      <c r="Y217" s="91"/>
      <c r="Z217" s="91"/>
    </row>
    <row r="218" ht="15.75" customHeight="1">
      <c r="A218" s="91"/>
      <c r="B218" s="91"/>
      <c r="C218" s="91"/>
      <c r="D218" s="91"/>
      <c r="E218" s="92"/>
      <c r="F218" s="93"/>
      <c r="G218" s="92"/>
      <c r="H218" s="92"/>
      <c r="I218" s="91"/>
      <c r="J218" s="91"/>
      <c r="K218" s="91"/>
      <c r="L218" s="91"/>
      <c r="M218" s="91"/>
      <c r="N218" s="91"/>
      <c r="O218" s="91"/>
      <c r="P218" s="91"/>
      <c r="Q218" s="91"/>
      <c r="R218" s="91"/>
      <c r="S218" s="91"/>
      <c r="T218" s="91"/>
      <c r="U218" s="91"/>
      <c r="V218" s="91"/>
      <c r="W218" s="91"/>
      <c r="X218" s="91"/>
      <c r="Y218" s="91"/>
      <c r="Z218" s="91"/>
    </row>
    <row r="219" ht="15.75" customHeight="1">
      <c r="A219" s="91"/>
      <c r="B219" s="91"/>
      <c r="C219" s="91"/>
      <c r="D219" s="91"/>
      <c r="E219" s="92"/>
      <c r="F219" s="93"/>
      <c r="G219" s="92"/>
      <c r="H219" s="92"/>
      <c r="I219" s="91"/>
      <c r="J219" s="91"/>
      <c r="K219" s="91"/>
      <c r="L219" s="91"/>
      <c r="M219" s="91"/>
      <c r="N219" s="91"/>
      <c r="O219" s="91"/>
      <c r="P219" s="91"/>
      <c r="Q219" s="91"/>
      <c r="R219" s="91"/>
      <c r="S219" s="91"/>
      <c r="T219" s="91"/>
      <c r="U219" s="91"/>
      <c r="V219" s="91"/>
      <c r="W219" s="91"/>
      <c r="X219" s="91"/>
      <c r="Y219" s="91"/>
      <c r="Z219" s="91"/>
    </row>
    <row r="220" ht="15.75" customHeight="1">
      <c r="A220" s="91"/>
      <c r="B220" s="91"/>
      <c r="C220" s="91"/>
      <c r="D220" s="91"/>
      <c r="E220" s="92"/>
      <c r="F220" s="93"/>
      <c r="G220" s="92"/>
      <c r="H220" s="92"/>
      <c r="I220" s="91"/>
      <c r="J220" s="91"/>
      <c r="K220" s="91"/>
      <c r="L220" s="91"/>
      <c r="M220" s="91"/>
      <c r="N220" s="91"/>
      <c r="O220" s="91"/>
      <c r="P220" s="91"/>
      <c r="Q220" s="91"/>
      <c r="R220" s="91"/>
      <c r="S220" s="91"/>
      <c r="T220" s="91"/>
      <c r="U220" s="91"/>
      <c r="V220" s="91"/>
      <c r="W220" s="91"/>
      <c r="X220" s="91"/>
      <c r="Y220" s="91"/>
      <c r="Z220" s="91"/>
    </row>
    <row r="221" ht="15.75" customHeight="1">
      <c r="A221" s="91"/>
      <c r="B221" s="91"/>
      <c r="C221" s="91"/>
      <c r="D221" s="91"/>
      <c r="E221" s="92"/>
      <c r="F221" s="93"/>
      <c r="G221" s="92"/>
      <c r="H221" s="92"/>
      <c r="I221" s="91"/>
      <c r="J221" s="91"/>
      <c r="K221" s="91"/>
      <c r="L221" s="91"/>
      <c r="M221" s="91"/>
      <c r="N221" s="91"/>
      <c r="O221" s="91"/>
      <c r="P221" s="91"/>
      <c r="Q221" s="91"/>
      <c r="R221" s="91"/>
      <c r="S221" s="91"/>
      <c r="T221" s="91"/>
      <c r="U221" s="91"/>
      <c r="V221" s="91"/>
      <c r="W221" s="91"/>
      <c r="X221" s="91"/>
      <c r="Y221" s="91"/>
      <c r="Z221" s="91"/>
    </row>
    <row r="222" ht="15.75" customHeight="1">
      <c r="A222" s="91"/>
      <c r="B222" s="91"/>
      <c r="C222" s="91"/>
      <c r="D222" s="91"/>
      <c r="E222" s="92"/>
      <c r="F222" s="93"/>
      <c r="G222" s="92"/>
      <c r="H222" s="92"/>
      <c r="I222" s="91"/>
      <c r="J222" s="91"/>
      <c r="K222" s="91"/>
      <c r="L222" s="91"/>
      <c r="M222" s="91"/>
      <c r="N222" s="91"/>
      <c r="O222" s="91"/>
      <c r="P222" s="91"/>
      <c r="Q222" s="91"/>
      <c r="R222" s="91"/>
      <c r="S222" s="91"/>
      <c r="T222" s="91"/>
      <c r="U222" s="91"/>
      <c r="V222" s="91"/>
      <c r="W222" s="91"/>
      <c r="X222" s="91"/>
      <c r="Y222" s="91"/>
      <c r="Z222" s="91"/>
    </row>
    <row r="223" ht="15.75" customHeight="1">
      <c r="A223" s="91"/>
      <c r="B223" s="91"/>
      <c r="C223" s="91"/>
      <c r="D223" s="91"/>
      <c r="E223" s="92"/>
      <c r="F223" s="93"/>
      <c r="G223" s="92"/>
      <c r="H223" s="92"/>
      <c r="I223" s="91"/>
      <c r="J223" s="91"/>
      <c r="K223" s="91"/>
      <c r="L223" s="91"/>
      <c r="M223" s="91"/>
      <c r="N223" s="91"/>
      <c r="O223" s="91"/>
      <c r="P223" s="91"/>
      <c r="Q223" s="91"/>
      <c r="R223" s="91"/>
      <c r="S223" s="91"/>
      <c r="T223" s="91"/>
      <c r="U223" s="91"/>
      <c r="V223" s="91"/>
      <c r="W223" s="91"/>
      <c r="X223" s="91"/>
      <c r="Y223" s="91"/>
      <c r="Z223" s="91"/>
    </row>
    <row r="224" ht="15.75" customHeight="1">
      <c r="A224" s="91"/>
      <c r="B224" s="91"/>
      <c r="C224" s="91"/>
      <c r="D224" s="91"/>
      <c r="E224" s="92"/>
      <c r="F224" s="93"/>
      <c r="G224" s="92"/>
      <c r="H224" s="92"/>
      <c r="I224" s="91"/>
      <c r="J224" s="91"/>
      <c r="K224" s="91"/>
      <c r="L224" s="91"/>
      <c r="M224" s="91"/>
      <c r="N224" s="91"/>
      <c r="O224" s="91"/>
      <c r="P224" s="91"/>
      <c r="Q224" s="91"/>
      <c r="R224" s="91"/>
      <c r="S224" s="91"/>
      <c r="T224" s="91"/>
      <c r="U224" s="91"/>
      <c r="V224" s="91"/>
      <c r="W224" s="91"/>
      <c r="X224" s="91"/>
      <c r="Y224" s="91"/>
      <c r="Z224" s="91"/>
    </row>
    <row r="225" ht="15.75" customHeight="1">
      <c r="A225" s="91"/>
      <c r="B225" s="91"/>
      <c r="C225" s="91"/>
      <c r="D225" s="91"/>
      <c r="E225" s="92"/>
      <c r="F225" s="93"/>
      <c r="G225" s="92"/>
      <c r="H225" s="92"/>
      <c r="I225" s="91"/>
      <c r="J225" s="91"/>
      <c r="K225" s="91"/>
      <c r="L225" s="91"/>
      <c r="M225" s="91"/>
      <c r="N225" s="91"/>
      <c r="O225" s="91"/>
      <c r="P225" s="91"/>
      <c r="Q225" s="91"/>
      <c r="R225" s="91"/>
      <c r="S225" s="91"/>
      <c r="T225" s="91"/>
      <c r="U225" s="91"/>
      <c r="V225" s="91"/>
      <c r="W225" s="91"/>
      <c r="X225" s="91"/>
      <c r="Y225" s="91"/>
      <c r="Z225" s="91"/>
    </row>
    <row r="226" ht="15.75" customHeight="1">
      <c r="A226" s="91"/>
      <c r="B226" s="91"/>
      <c r="C226" s="91"/>
      <c r="D226" s="91"/>
      <c r="E226" s="92"/>
      <c r="F226" s="93"/>
      <c r="G226" s="92"/>
      <c r="H226" s="92"/>
      <c r="I226" s="91"/>
      <c r="J226" s="91"/>
      <c r="K226" s="91"/>
      <c r="L226" s="91"/>
      <c r="M226" s="91"/>
      <c r="N226" s="91"/>
      <c r="O226" s="91"/>
      <c r="P226" s="91"/>
      <c r="Q226" s="91"/>
      <c r="R226" s="91"/>
      <c r="S226" s="91"/>
      <c r="T226" s="91"/>
      <c r="U226" s="91"/>
      <c r="V226" s="91"/>
      <c r="W226" s="91"/>
      <c r="X226" s="91"/>
      <c r="Y226" s="91"/>
      <c r="Z226" s="91"/>
    </row>
    <row r="227" ht="15.75" customHeight="1">
      <c r="A227" s="91"/>
      <c r="B227" s="91"/>
      <c r="C227" s="91"/>
      <c r="D227" s="91"/>
      <c r="E227" s="92"/>
      <c r="F227" s="93"/>
      <c r="G227" s="92"/>
      <c r="H227" s="92"/>
      <c r="I227" s="91"/>
      <c r="J227" s="91"/>
      <c r="K227" s="91"/>
      <c r="L227" s="91"/>
      <c r="M227" s="91"/>
      <c r="N227" s="91"/>
      <c r="O227" s="91"/>
      <c r="P227" s="91"/>
      <c r="Q227" s="91"/>
      <c r="R227" s="91"/>
      <c r="S227" s="91"/>
      <c r="T227" s="91"/>
      <c r="U227" s="91"/>
      <c r="V227" s="91"/>
      <c r="W227" s="91"/>
      <c r="X227" s="91"/>
      <c r="Y227" s="91"/>
      <c r="Z227" s="91"/>
    </row>
    <row r="228" ht="15.75" customHeight="1">
      <c r="A228" s="91"/>
      <c r="B228" s="91"/>
      <c r="C228" s="91"/>
      <c r="D228" s="91"/>
      <c r="E228" s="92"/>
      <c r="F228" s="93"/>
      <c r="G228" s="92"/>
      <c r="H228" s="92"/>
      <c r="I228" s="91"/>
      <c r="J228" s="91"/>
      <c r="K228" s="91"/>
      <c r="L228" s="91"/>
      <c r="M228" s="91"/>
      <c r="N228" s="91"/>
      <c r="O228" s="91"/>
      <c r="P228" s="91"/>
      <c r="Q228" s="91"/>
      <c r="R228" s="91"/>
      <c r="S228" s="91"/>
      <c r="T228" s="91"/>
      <c r="U228" s="91"/>
      <c r="V228" s="91"/>
      <c r="W228" s="91"/>
      <c r="X228" s="91"/>
      <c r="Y228" s="91"/>
      <c r="Z228" s="91"/>
    </row>
    <row r="229" ht="15.75" customHeight="1">
      <c r="A229" s="91"/>
      <c r="B229" s="91"/>
      <c r="C229" s="91"/>
      <c r="D229" s="91"/>
      <c r="E229" s="92"/>
      <c r="F229" s="93"/>
      <c r="G229" s="92"/>
      <c r="H229" s="92"/>
      <c r="I229" s="91"/>
      <c r="J229" s="91"/>
      <c r="K229" s="91"/>
      <c r="L229" s="91"/>
      <c r="M229" s="91"/>
      <c r="N229" s="91"/>
      <c r="O229" s="91"/>
      <c r="P229" s="91"/>
      <c r="Q229" s="91"/>
      <c r="R229" s="91"/>
      <c r="S229" s="91"/>
      <c r="T229" s="91"/>
      <c r="U229" s="91"/>
      <c r="V229" s="91"/>
      <c r="W229" s="91"/>
      <c r="X229" s="91"/>
      <c r="Y229" s="91"/>
      <c r="Z229" s="91"/>
    </row>
    <row r="230" ht="15.75" customHeight="1">
      <c r="A230" s="91"/>
      <c r="B230" s="91"/>
      <c r="C230" s="91"/>
      <c r="D230" s="91"/>
      <c r="E230" s="92"/>
      <c r="F230" s="93"/>
      <c r="G230" s="92"/>
      <c r="H230" s="92"/>
      <c r="I230" s="91"/>
      <c r="J230" s="91"/>
      <c r="K230" s="91"/>
      <c r="L230" s="91"/>
      <c r="M230" s="91"/>
      <c r="N230" s="91"/>
      <c r="O230" s="91"/>
      <c r="P230" s="91"/>
      <c r="Q230" s="91"/>
      <c r="R230" s="91"/>
      <c r="S230" s="91"/>
      <c r="T230" s="91"/>
      <c r="U230" s="91"/>
      <c r="V230" s="91"/>
      <c r="W230" s="91"/>
      <c r="X230" s="91"/>
      <c r="Y230" s="91"/>
      <c r="Z230" s="91"/>
    </row>
    <row r="231" ht="15.75" customHeight="1">
      <c r="A231" s="91"/>
      <c r="B231" s="91"/>
      <c r="C231" s="91"/>
      <c r="D231" s="91"/>
      <c r="E231" s="92"/>
      <c r="F231" s="93"/>
      <c r="G231" s="92"/>
      <c r="H231" s="92"/>
      <c r="I231" s="91"/>
      <c r="J231" s="91"/>
      <c r="K231" s="91"/>
      <c r="L231" s="91"/>
      <c r="M231" s="91"/>
      <c r="N231" s="91"/>
      <c r="O231" s="91"/>
      <c r="P231" s="91"/>
      <c r="Q231" s="91"/>
      <c r="R231" s="91"/>
      <c r="S231" s="91"/>
      <c r="T231" s="91"/>
      <c r="U231" s="91"/>
      <c r="V231" s="91"/>
      <c r="W231" s="91"/>
      <c r="X231" s="91"/>
      <c r="Y231" s="91"/>
      <c r="Z231" s="91"/>
    </row>
    <row r="232" ht="15.75" customHeight="1">
      <c r="A232" s="91"/>
      <c r="B232" s="91"/>
      <c r="C232" s="91"/>
      <c r="D232" s="91"/>
      <c r="E232" s="92"/>
      <c r="F232" s="93"/>
      <c r="G232" s="92"/>
      <c r="H232" s="92"/>
      <c r="I232" s="91"/>
      <c r="J232" s="91"/>
      <c r="K232" s="91"/>
      <c r="L232" s="91"/>
      <c r="M232" s="91"/>
      <c r="N232" s="91"/>
      <c r="O232" s="91"/>
      <c r="P232" s="91"/>
      <c r="Q232" s="91"/>
      <c r="R232" s="91"/>
      <c r="S232" s="91"/>
      <c r="T232" s="91"/>
      <c r="U232" s="91"/>
      <c r="V232" s="91"/>
      <c r="W232" s="91"/>
      <c r="X232" s="91"/>
      <c r="Y232" s="91"/>
      <c r="Z232" s="91"/>
    </row>
    <row r="233" ht="15.75" customHeight="1">
      <c r="A233" s="91"/>
      <c r="B233" s="91"/>
      <c r="C233" s="91"/>
      <c r="D233" s="91"/>
      <c r="E233" s="92"/>
      <c r="F233" s="93"/>
      <c r="G233" s="92"/>
      <c r="H233" s="92"/>
      <c r="I233" s="91"/>
      <c r="J233" s="91"/>
      <c r="K233" s="91"/>
      <c r="L233" s="91"/>
      <c r="M233" s="91"/>
      <c r="N233" s="91"/>
      <c r="O233" s="91"/>
      <c r="P233" s="91"/>
      <c r="Q233" s="91"/>
      <c r="R233" s="91"/>
      <c r="S233" s="91"/>
      <c r="T233" s="91"/>
      <c r="U233" s="91"/>
      <c r="V233" s="91"/>
      <c r="W233" s="91"/>
      <c r="X233" s="91"/>
      <c r="Y233" s="91"/>
      <c r="Z233" s="91"/>
    </row>
    <row r="234" ht="15.75" customHeight="1">
      <c r="A234" s="91"/>
      <c r="B234" s="91"/>
      <c r="C234" s="91"/>
      <c r="D234" s="91"/>
      <c r="E234" s="92"/>
      <c r="F234" s="93"/>
      <c r="G234" s="92"/>
      <c r="H234" s="92"/>
      <c r="I234" s="91"/>
      <c r="J234" s="91"/>
      <c r="K234" s="91"/>
      <c r="L234" s="91"/>
      <c r="M234" s="91"/>
      <c r="N234" s="91"/>
      <c r="O234" s="91"/>
      <c r="P234" s="91"/>
      <c r="Q234" s="91"/>
      <c r="R234" s="91"/>
      <c r="S234" s="91"/>
      <c r="T234" s="91"/>
      <c r="U234" s="91"/>
      <c r="V234" s="91"/>
      <c r="W234" s="91"/>
      <c r="X234" s="91"/>
      <c r="Y234" s="91"/>
      <c r="Z234" s="91"/>
    </row>
    <row r="235" ht="15.75" customHeight="1">
      <c r="A235" s="91"/>
      <c r="B235" s="91"/>
      <c r="C235" s="91"/>
      <c r="D235" s="91"/>
      <c r="E235" s="92"/>
      <c r="F235" s="93"/>
      <c r="G235" s="92"/>
      <c r="H235" s="92"/>
      <c r="I235" s="91"/>
      <c r="J235" s="91"/>
      <c r="K235" s="91"/>
      <c r="L235" s="91"/>
      <c r="M235" s="91"/>
      <c r="N235" s="91"/>
      <c r="O235" s="91"/>
      <c r="P235" s="91"/>
      <c r="Q235" s="91"/>
      <c r="R235" s="91"/>
      <c r="S235" s="91"/>
      <c r="T235" s="91"/>
      <c r="U235" s="91"/>
      <c r="V235" s="91"/>
      <c r="W235" s="91"/>
      <c r="X235" s="91"/>
      <c r="Y235" s="91"/>
      <c r="Z235" s="91"/>
    </row>
    <row r="236" ht="15.75" customHeight="1">
      <c r="A236" s="91"/>
      <c r="B236" s="91"/>
      <c r="C236" s="91"/>
      <c r="D236" s="91"/>
      <c r="E236" s="92"/>
      <c r="F236" s="93"/>
      <c r="G236" s="92"/>
      <c r="H236" s="92"/>
      <c r="I236" s="91"/>
      <c r="J236" s="91"/>
      <c r="K236" s="91"/>
      <c r="L236" s="91"/>
      <c r="M236" s="91"/>
      <c r="N236" s="91"/>
      <c r="O236" s="91"/>
      <c r="P236" s="91"/>
      <c r="Q236" s="91"/>
      <c r="R236" s="91"/>
      <c r="S236" s="91"/>
      <c r="T236" s="91"/>
      <c r="U236" s="91"/>
      <c r="V236" s="91"/>
      <c r="W236" s="91"/>
      <c r="X236" s="91"/>
      <c r="Y236" s="91"/>
      <c r="Z236" s="91"/>
    </row>
    <row r="237" ht="15.75" customHeight="1">
      <c r="A237" s="91"/>
      <c r="B237" s="91"/>
      <c r="C237" s="91"/>
      <c r="D237" s="91"/>
      <c r="E237" s="92"/>
      <c r="F237" s="93"/>
      <c r="G237" s="92"/>
      <c r="H237" s="92"/>
      <c r="I237" s="91"/>
      <c r="J237" s="91"/>
      <c r="K237" s="91"/>
      <c r="L237" s="91"/>
      <c r="M237" s="91"/>
      <c r="N237" s="91"/>
      <c r="O237" s="91"/>
      <c r="P237" s="91"/>
      <c r="Q237" s="91"/>
      <c r="R237" s="91"/>
      <c r="S237" s="91"/>
      <c r="T237" s="91"/>
      <c r="U237" s="91"/>
      <c r="V237" s="91"/>
      <c r="W237" s="91"/>
      <c r="X237" s="91"/>
      <c r="Y237" s="91"/>
      <c r="Z237" s="91"/>
    </row>
    <row r="238" ht="15.75" customHeight="1">
      <c r="A238" s="91"/>
      <c r="B238" s="91"/>
      <c r="C238" s="91"/>
      <c r="D238" s="91"/>
      <c r="E238" s="92"/>
      <c r="F238" s="93"/>
      <c r="G238" s="92"/>
      <c r="H238" s="92"/>
      <c r="I238" s="91"/>
      <c r="J238" s="91"/>
      <c r="K238" s="91"/>
      <c r="L238" s="91"/>
      <c r="M238" s="91"/>
      <c r="N238" s="91"/>
      <c r="O238" s="91"/>
      <c r="P238" s="91"/>
      <c r="Q238" s="91"/>
      <c r="R238" s="91"/>
      <c r="S238" s="91"/>
      <c r="T238" s="91"/>
      <c r="U238" s="91"/>
      <c r="V238" s="91"/>
      <c r="W238" s="91"/>
      <c r="X238" s="91"/>
      <c r="Y238" s="91"/>
      <c r="Z238" s="91"/>
    </row>
    <row r="239" ht="15.75" customHeight="1">
      <c r="A239" s="91"/>
      <c r="B239" s="91"/>
      <c r="C239" s="91"/>
      <c r="D239" s="91"/>
      <c r="E239" s="92"/>
      <c r="F239" s="93"/>
      <c r="G239" s="92"/>
      <c r="H239" s="92"/>
      <c r="I239" s="91"/>
      <c r="J239" s="91"/>
      <c r="K239" s="91"/>
      <c r="L239" s="91"/>
      <c r="M239" s="91"/>
      <c r="N239" s="91"/>
      <c r="O239" s="91"/>
      <c r="P239" s="91"/>
      <c r="Q239" s="91"/>
      <c r="R239" s="91"/>
      <c r="S239" s="91"/>
      <c r="T239" s="91"/>
      <c r="U239" s="91"/>
      <c r="V239" s="91"/>
      <c r="W239" s="91"/>
      <c r="X239" s="91"/>
      <c r="Y239" s="91"/>
      <c r="Z239" s="91"/>
    </row>
    <row r="240" ht="15.75" customHeight="1">
      <c r="A240" s="91"/>
      <c r="B240" s="91"/>
      <c r="C240" s="91"/>
      <c r="D240" s="91"/>
      <c r="E240" s="92"/>
      <c r="F240" s="93"/>
      <c r="G240" s="92"/>
      <c r="H240" s="92"/>
      <c r="I240" s="91"/>
      <c r="J240" s="91"/>
      <c r="K240" s="91"/>
      <c r="L240" s="91"/>
      <c r="M240" s="91"/>
      <c r="N240" s="91"/>
      <c r="O240" s="91"/>
      <c r="P240" s="91"/>
      <c r="Q240" s="91"/>
      <c r="R240" s="91"/>
      <c r="S240" s="91"/>
      <c r="T240" s="91"/>
      <c r="U240" s="91"/>
      <c r="V240" s="91"/>
      <c r="W240" s="91"/>
      <c r="X240" s="91"/>
      <c r="Y240" s="91"/>
      <c r="Z240" s="91"/>
    </row>
    <row r="241" ht="15.75" customHeight="1">
      <c r="A241" s="91"/>
      <c r="B241" s="91"/>
      <c r="C241" s="91"/>
      <c r="D241" s="91"/>
      <c r="E241" s="92"/>
      <c r="F241" s="93"/>
      <c r="G241" s="92"/>
      <c r="H241" s="92"/>
      <c r="I241" s="91"/>
      <c r="J241" s="91"/>
      <c r="K241" s="91"/>
      <c r="L241" s="91"/>
      <c r="M241" s="91"/>
      <c r="N241" s="91"/>
      <c r="O241" s="91"/>
      <c r="P241" s="91"/>
      <c r="Q241" s="91"/>
      <c r="R241" s="91"/>
      <c r="S241" s="91"/>
      <c r="T241" s="91"/>
      <c r="U241" s="91"/>
      <c r="V241" s="91"/>
      <c r="W241" s="91"/>
      <c r="X241" s="91"/>
      <c r="Y241" s="91"/>
      <c r="Z241" s="91"/>
    </row>
    <row r="242" ht="15.75" customHeight="1">
      <c r="A242" s="91"/>
      <c r="B242" s="91"/>
      <c r="C242" s="91"/>
      <c r="D242" s="91"/>
      <c r="E242" s="92"/>
      <c r="F242" s="93"/>
      <c r="G242" s="92"/>
      <c r="H242" s="92"/>
      <c r="I242" s="91"/>
      <c r="J242" s="91"/>
      <c r="K242" s="91"/>
      <c r="L242" s="91"/>
      <c r="M242" s="91"/>
      <c r="N242" s="91"/>
      <c r="O242" s="91"/>
      <c r="P242" s="91"/>
      <c r="Q242" s="91"/>
      <c r="R242" s="91"/>
      <c r="S242" s="91"/>
      <c r="T242" s="91"/>
      <c r="U242" s="91"/>
      <c r="V242" s="91"/>
      <c r="W242" s="91"/>
      <c r="X242" s="91"/>
      <c r="Y242" s="91"/>
      <c r="Z242" s="91"/>
    </row>
    <row r="243" ht="15.75" customHeight="1">
      <c r="A243" s="91"/>
      <c r="B243" s="91"/>
      <c r="C243" s="91"/>
      <c r="D243" s="91"/>
      <c r="E243" s="92"/>
      <c r="F243" s="93"/>
      <c r="G243" s="92"/>
      <c r="H243" s="92"/>
      <c r="I243" s="91"/>
      <c r="J243" s="91"/>
      <c r="K243" s="91"/>
      <c r="L243" s="91"/>
      <c r="M243" s="91"/>
      <c r="N243" s="91"/>
      <c r="O243" s="91"/>
      <c r="P243" s="91"/>
      <c r="Q243" s="91"/>
      <c r="R243" s="91"/>
      <c r="S243" s="91"/>
      <c r="T243" s="91"/>
      <c r="U243" s="91"/>
      <c r="V243" s="91"/>
      <c r="W243" s="91"/>
      <c r="X243" s="91"/>
      <c r="Y243" s="91"/>
      <c r="Z243" s="91"/>
    </row>
    <row r="244" ht="15.75" customHeight="1">
      <c r="A244" s="91"/>
      <c r="B244" s="91"/>
      <c r="C244" s="91"/>
      <c r="D244" s="91"/>
      <c r="E244" s="92"/>
      <c r="F244" s="93"/>
      <c r="G244" s="92"/>
      <c r="H244" s="92"/>
      <c r="I244" s="91"/>
      <c r="J244" s="91"/>
      <c r="K244" s="91"/>
      <c r="L244" s="91"/>
      <c r="M244" s="91"/>
      <c r="N244" s="91"/>
      <c r="O244" s="91"/>
      <c r="P244" s="91"/>
      <c r="Q244" s="91"/>
      <c r="R244" s="91"/>
      <c r="S244" s="91"/>
      <c r="T244" s="91"/>
      <c r="U244" s="91"/>
      <c r="V244" s="91"/>
      <c r="W244" s="91"/>
      <c r="X244" s="91"/>
      <c r="Y244" s="91"/>
      <c r="Z244" s="91"/>
    </row>
    <row r="245" ht="15.75" customHeight="1">
      <c r="A245" s="91"/>
      <c r="B245" s="91"/>
      <c r="C245" s="91"/>
      <c r="D245" s="91"/>
      <c r="E245" s="92"/>
      <c r="F245" s="93"/>
      <c r="G245" s="92"/>
      <c r="H245" s="92"/>
      <c r="I245" s="91"/>
      <c r="J245" s="91"/>
      <c r="K245" s="91"/>
      <c r="L245" s="91"/>
      <c r="M245" s="91"/>
      <c r="N245" s="91"/>
      <c r="O245" s="91"/>
      <c r="P245" s="91"/>
      <c r="Q245" s="91"/>
      <c r="R245" s="91"/>
      <c r="S245" s="91"/>
      <c r="T245" s="91"/>
      <c r="U245" s="91"/>
      <c r="V245" s="91"/>
      <c r="W245" s="91"/>
      <c r="X245" s="91"/>
      <c r="Y245" s="91"/>
      <c r="Z245" s="91"/>
    </row>
    <row r="246" ht="15.75" customHeight="1">
      <c r="A246" s="91"/>
      <c r="B246" s="91"/>
      <c r="C246" s="91"/>
      <c r="D246" s="91"/>
      <c r="E246" s="92"/>
      <c r="F246" s="93"/>
      <c r="G246" s="92"/>
      <c r="H246" s="92"/>
      <c r="I246" s="91"/>
      <c r="J246" s="91"/>
      <c r="K246" s="91"/>
      <c r="L246" s="91"/>
      <c r="M246" s="91"/>
      <c r="N246" s="91"/>
      <c r="O246" s="91"/>
      <c r="P246" s="91"/>
      <c r="Q246" s="91"/>
      <c r="R246" s="91"/>
      <c r="S246" s="91"/>
      <c r="T246" s="91"/>
      <c r="U246" s="91"/>
      <c r="V246" s="91"/>
      <c r="W246" s="91"/>
      <c r="X246" s="91"/>
      <c r="Y246" s="91"/>
      <c r="Z246" s="91"/>
    </row>
    <row r="247" ht="15.75" customHeight="1">
      <c r="A247" s="91"/>
      <c r="B247" s="91"/>
      <c r="C247" s="91"/>
      <c r="D247" s="91"/>
      <c r="E247" s="92"/>
      <c r="F247" s="93"/>
      <c r="G247" s="92"/>
      <c r="H247" s="92"/>
      <c r="I247" s="91"/>
      <c r="J247" s="91"/>
      <c r="K247" s="91"/>
      <c r="L247" s="91"/>
      <c r="M247" s="91"/>
      <c r="N247" s="91"/>
      <c r="O247" s="91"/>
      <c r="P247" s="91"/>
      <c r="Q247" s="91"/>
      <c r="R247" s="91"/>
      <c r="S247" s="91"/>
      <c r="T247" s="91"/>
      <c r="U247" s="91"/>
      <c r="V247" s="91"/>
      <c r="W247" s="91"/>
      <c r="X247" s="91"/>
      <c r="Y247" s="91"/>
      <c r="Z247" s="91"/>
    </row>
    <row r="248" ht="15.75" customHeight="1">
      <c r="A248" s="91"/>
      <c r="B248" s="91"/>
      <c r="C248" s="91"/>
      <c r="D248" s="91"/>
      <c r="E248" s="92"/>
      <c r="F248" s="93"/>
      <c r="G248" s="92"/>
      <c r="H248" s="92"/>
      <c r="I248" s="91"/>
      <c r="J248" s="91"/>
      <c r="K248" s="91"/>
      <c r="L248" s="91"/>
      <c r="M248" s="91"/>
      <c r="N248" s="91"/>
      <c r="O248" s="91"/>
      <c r="P248" s="91"/>
      <c r="Q248" s="91"/>
      <c r="R248" s="91"/>
      <c r="S248" s="91"/>
      <c r="T248" s="91"/>
      <c r="U248" s="91"/>
      <c r="V248" s="91"/>
      <c r="W248" s="91"/>
      <c r="X248" s="91"/>
      <c r="Y248" s="91"/>
      <c r="Z248" s="91"/>
    </row>
    <row r="249" ht="15.75" customHeight="1">
      <c r="A249" s="91"/>
      <c r="B249" s="91"/>
      <c r="C249" s="91"/>
      <c r="D249" s="91"/>
      <c r="E249" s="92"/>
      <c r="F249" s="93"/>
      <c r="G249" s="92"/>
      <c r="H249" s="92"/>
      <c r="I249" s="91"/>
      <c r="J249" s="91"/>
      <c r="K249" s="91"/>
      <c r="L249" s="91"/>
      <c r="M249" s="91"/>
      <c r="N249" s="91"/>
      <c r="O249" s="91"/>
      <c r="P249" s="91"/>
      <c r="Q249" s="91"/>
      <c r="R249" s="91"/>
      <c r="S249" s="91"/>
      <c r="T249" s="91"/>
      <c r="U249" s="91"/>
      <c r="V249" s="91"/>
      <c r="W249" s="91"/>
      <c r="X249" s="91"/>
      <c r="Y249" s="91"/>
      <c r="Z249" s="91"/>
    </row>
    <row r="250" ht="15.75" customHeight="1">
      <c r="A250" s="91"/>
      <c r="B250" s="91"/>
      <c r="C250" s="91"/>
      <c r="D250" s="91"/>
      <c r="E250" s="92"/>
      <c r="F250" s="93"/>
      <c r="G250" s="92"/>
      <c r="H250" s="92"/>
      <c r="I250" s="91"/>
      <c r="J250" s="91"/>
      <c r="K250" s="91"/>
      <c r="L250" s="91"/>
      <c r="M250" s="91"/>
      <c r="N250" s="91"/>
      <c r="O250" s="91"/>
      <c r="P250" s="91"/>
      <c r="Q250" s="91"/>
      <c r="R250" s="91"/>
      <c r="S250" s="91"/>
      <c r="T250" s="91"/>
      <c r="U250" s="91"/>
      <c r="V250" s="91"/>
      <c r="W250" s="91"/>
      <c r="X250" s="91"/>
      <c r="Y250" s="91"/>
      <c r="Z250" s="91"/>
    </row>
    <row r="251" ht="15.75" customHeight="1">
      <c r="A251" s="91"/>
      <c r="B251" s="91"/>
      <c r="C251" s="91"/>
      <c r="D251" s="91"/>
      <c r="E251" s="92"/>
      <c r="F251" s="93"/>
      <c r="G251" s="92"/>
      <c r="H251" s="92"/>
      <c r="I251" s="91"/>
      <c r="J251" s="91"/>
      <c r="K251" s="91"/>
      <c r="L251" s="91"/>
      <c r="M251" s="91"/>
      <c r="N251" s="91"/>
      <c r="O251" s="91"/>
      <c r="P251" s="91"/>
      <c r="Q251" s="91"/>
      <c r="R251" s="91"/>
      <c r="S251" s="91"/>
      <c r="T251" s="91"/>
      <c r="U251" s="91"/>
      <c r="V251" s="91"/>
      <c r="W251" s="91"/>
      <c r="X251" s="91"/>
      <c r="Y251" s="91"/>
      <c r="Z251" s="91"/>
    </row>
    <row r="252" ht="15.75" customHeight="1">
      <c r="A252" s="91"/>
      <c r="B252" s="91"/>
      <c r="C252" s="91"/>
      <c r="D252" s="91"/>
      <c r="E252" s="92"/>
      <c r="F252" s="93"/>
      <c r="G252" s="92"/>
      <c r="H252" s="92"/>
      <c r="I252" s="91"/>
      <c r="J252" s="91"/>
      <c r="K252" s="91"/>
      <c r="L252" s="91"/>
      <c r="M252" s="91"/>
      <c r="N252" s="91"/>
      <c r="O252" s="91"/>
      <c r="P252" s="91"/>
      <c r="Q252" s="91"/>
      <c r="R252" s="91"/>
      <c r="S252" s="91"/>
      <c r="T252" s="91"/>
      <c r="U252" s="91"/>
      <c r="V252" s="91"/>
      <c r="W252" s="91"/>
      <c r="X252" s="91"/>
      <c r="Y252" s="91"/>
      <c r="Z252" s="91"/>
    </row>
    <row r="253" ht="15.75" customHeight="1">
      <c r="A253" s="91"/>
      <c r="B253" s="91"/>
      <c r="C253" s="91"/>
      <c r="D253" s="91"/>
      <c r="E253" s="92"/>
      <c r="F253" s="93"/>
      <c r="G253" s="92"/>
      <c r="H253" s="92"/>
      <c r="I253" s="91"/>
      <c r="J253" s="91"/>
      <c r="K253" s="91"/>
      <c r="L253" s="91"/>
      <c r="M253" s="91"/>
      <c r="N253" s="91"/>
      <c r="O253" s="91"/>
      <c r="P253" s="91"/>
      <c r="Q253" s="91"/>
      <c r="R253" s="91"/>
      <c r="S253" s="91"/>
      <c r="T253" s="91"/>
      <c r="U253" s="91"/>
      <c r="V253" s="91"/>
      <c r="W253" s="91"/>
      <c r="X253" s="91"/>
      <c r="Y253" s="91"/>
      <c r="Z253" s="91"/>
    </row>
    <row r="254" ht="15.75" customHeight="1">
      <c r="A254" s="91"/>
      <c r="B254" s="91"/>
      <c r="C254" s="91"/>
      <c r="D254" s="91"/>
      <c r="E254" s="92"/>
      <c r="F254" s="93"/>
      <c r="G254" s="92"/>
      <c r="H254" s="92"/>
      <c r="I254" s="91"/>
      <c r="J254" s="91"/>
      <c r="K254" s="91"/>
      <c r="L254" s="91"/>
      <c r="M254" s="91"/>
      <c r="N254" s="91"/>
      <c r="O254" s="91"/>
      <c r="P254" s="91"/>
      <c r="Q254" s="91"/>
      <c r="R254" s="91"/>
      <c r="S254" s="91"/>
      <c r="T254" s="91"/>
      <c r="U254" s="91"/>
      <c r="V254" s="91"/>
      <c r="W254" s="91"/>
      <c r="X254" s="91"/>
      <c r="Y254" s="91"/>
      <c r="Z254" s="91"/>
    </row>
    <row r="255" ht="15.75" customHeight="1">
      <c r="A255" s="91"/>
      <c r="B255" s="91"/>
      <c r="C255" s="91"/>
      <c r="D255" s="91"/>
      <c r="E255" s="92"/>
      <c r="F255" s="93"/>
      <c r="G255" s="92"/>
      <c r="H255" s="92"/>
      <c r="I255" s="91"/>
      <c r="J255" s="91"/>
      <c r="K255" s="91"/>
      <c r="L255" s="91"/>
      <c r="M255" s="91"/>
      <c r="N255" s="91"/>
      <c r="O255" s="91"/>
      <c r="P255" s="91"/>
      <c r="Q255" s="91"/>
      <c r="R255" s="91"/>
      <c r="S255" s="91"/>
      <c r="T255" s="91"/>
      <c r="U255" s="91"/>
      <c r="V255" s="91"/>
      <c r="W255" s="91"/>
      <c r="X255" s="91"/>
      <c r="Y255" s="91"/>
      <c r="Z255" s="91"/>
    </row>
    <row r="256" ht="15.75" customHeight="1">
      <c r="A256" s="91"/>
      <c r="B256" s="91"/>
      <c r="C256" s="91"/>
      <c r="D256" s="91"/>
      <c r="E256" s="92"/>
      <c r="F256" s="93"/>
      <c r="G256" s="92"/>
      <c r="H256" s="92"/>
      <c r="I256" s="91"/>
      <c r="J256" s="91"/>
      <c r="K256" s="91"/>
      <c r="L256" s="91"/>
      <c r="M256" s="91"/>
      <c r="N256" s="91"/>
      <c r="O256" s="91"/>
      <c r="P256" s="91"/>
      <c r="Q256" s="91"/>
      <c r="R256" s="91"/>
      <c r="S256" s="91"/>
      <c r="T256" s="91"/>
      <c r="U256" s="91"/>
      <c r="V256" s="91"/>
      <c r="W256" s="91"/>
      <c r="X256" s="91"/>
      <c r="Y256" s="91"/>
      <c r="Z256" s="91"/>
    </row>
    <row r="257" ht="15.75" customHeight="1">
      <c r="A257" s="91"/>
      <c r="B257" s="91"/>
      <c r="C257" s="91"/>
      <c r="D257" s="91"/>
      <c r="E257" s="92"/>
      <c r="F257" s="93"/>
      <c r="G257" s="92"/>
      <c r="H257" s="92"/>
      <c r="I257" s="91"/>
      <c r="J257" s="91"/>
      <c r="K257" s="91"/>
      <c r="L257" s="91"/>
      <c r="M257" s="91"/>
      <c r="N257" s="91"/>
      <c r="O257" s="91"/>
      <c r="P257" s="91"/>
      <c r="Q257" s="91"/>
      <c r="R257" s="91"/>
      <c r="S257" s="91"/>
      <c r="T257" s="91"/>
      <c r="U257" s="91"/>
      <c r="V257" s="91"/>
      <c r="W257" s="91"/>
      <c r="X257" s="91"/>
      <c r="Y257" s="91"/>
      <c r="Z257" s="91"/>
    </row>
    <row r="258" ht="15.75" customHeight="1">
      <c r="A258" s="91"/>
      <c r="B258" s="91"/>
      <c r="C258" s="91"/>
      <c r="D258" s="91"/>
      <c r="E258" s="92"/>
      <c r="F258" s="93"/>
      <c r="G258" s="92"/>
      <c r="H258" s="92"/>
      <c r="I258" s="91"/>
      <c r="J258" s="91"/>
      <c r="K258" s="91"/>
      <c r="L258" s="91"/>
      <c r="M258" s="91"/>
      <c r="N258" s="91"/>
      <c r="O258" s="91"/>
      <c r="P258" s="91"/>
      <c r="Q258" s="91"/>
      <c r="R258" s="91"/>
      <c r="S258" s="91"/>
      <c r="T258" s="91"/>
      <c r="U258" s="91"/>
      <c r="V258" s="91"/>
      <c r="W258" s="91"/>
      <c r="X258" s="91"/>
      <c r="Y258" s="91"/>
      <c r="Z258" s="91"/>
    </row>
    <row r="259" ht="15.75" customHeight="1">
      <c r="A259" s="91"/>
      <c r="B259" s="91"/>
      <c r="C259" s="91"/>
      <c r="D259" s="91"/>
      <c r="E259" s="92"/>
      <c r="F259" s="93"/>
      <c r="G259" s="92"/>
      <c r="H259" s="92"/>
      <c r="I259" s="91"/>
      <c r="J259" s="91"/>
      <c r="K259" s="91"/>
      <c r="L259" s="91"/>
      <c r="M259" s="91"/>
      <c r="N259" s="91"/>
      <c r="O259" s="91"/>
      <c r="P259" s="91"/>
      <c r="Q259" s="91"/>
      <c r="R259" s="91"/>
      <c r="S259" s="91"/>
      <c r="T259" s="91"/>
      <c r="U259" s="91"/>
      <c r="V259" s="91"/>
      <c r="W259" s="91"/>
      <c r="X259" s="91"/>
      <c r="Y259" s="91"/>
      <c r="Z259" s="91"/>
    </row>
    <row r="260" ht="15.75" customHeight="1">
      <c r="A260" s="91"/>
      <c r="B260" s="91"/>
      <c r="C260" s="91"/>
      <c r="D260" s="91"/>
      <c r="E260" s="92"/>
      <c r="F260" s="93"/>
      <c r="G260" s="92"/>
      <c r="H260" s="92"/>
      <c r="I260" s="91"/>
      <c r="J260" s="91"/>
      <c r="K260" s="91"/>
      <c r="L260" s="91"/>
      <c r="M260" s="91"/>
      <c r="N260" s="91"/>
      <c r="O260" s="91"/>
      <c r="P260" s="91"/>
      <c r="Q260" s="91"/>
      <c r="R260" s="91"/>
      <c r="S260" s="91"/>
      <c r="T260" s="91"/>
      <c r="U260" s="91"/>
      <c r="V260" s="91"/>
      <c r="W260" s="91"/>
      <c r="X260" s="91"/>
      <c r="Y260" s="91"/>
      <c r="Z260" s="91"/>
    </row>
    <row r="261" ht="15.75" customHeight="1">
      <c r="A261" s="91"/>
      <c r="B261" s="91"/>
      <c r="C261" s="91"/>
      <c r="D261" s="91"/>
      <c r="E261" s="92"/>
      <c r="F261" s="93"/>
      <c r="G261" s="92"/>
      <c r="H261" s="92"/>
      <c r="I261" s="91"/>
      <c r="J261" s="91"/>
      <c r="K261" s="91"/>
      <c r="L261" s="91"/>
      <c r="M261" s="91"/>
      <c r="N261" s="91"/>
      <c r="O261" s="91"/>
      <c r="P261" s="91"/>
      <c r="Q261" s="91"/>
      <c r="R261" s="91"/>
      <c r="S261" s="91"/>
      <c r="T261" s="91"/>
      <c r="U261" s="91"/>
      <c r="V261" s="91"/>
      <c r="W261" s="91"/>
      <c r="X261" s="91"/>
      <c r="Y261" s="91"/>
      <c r="Z261" s="91"/>
    </row>
    <row r="262" ht="15.75" customHeight="1">
      <c r="A262" s="91"/>
      <c r="B262" s="91"/>
      <c r="C262" s="91"/>
      <c r="D262" s="91"/>
      <c r="E262" s="92"/>
      <c r="F262" s="93"/>
      <c r="G262" s="92"/>
      <c r="H262" s="92"/>
      <c r="I262" s="91"/>
      <c r="J262" s="91"/>
      <c r="K262" s="91"/>
      <c r="L262" s="91"/>
      <c r="M262" s="91"/>
      <c r="N262" s="91"/>
      <c r="O262" s="91"/>
      <c r="P262" s="91"/>
      <c r="Q262" s="91"/>
      <c r="R262" s="91"/>
      <c r="S262" s="91"/>
      <c r="T262" s="91"/>
      <c r="U262" s="91"/>
      <c r="V262" s="91"/>
      <c r="W262" s="91"/>
      <c r="X262" s="91"/>
      <c r="Y262" s="91"/>
      <c r="Z262" s="91"/>
    </row>
    <row r="263" ht="15.75" customHeight="1">
      <c r="A263" s="91"/>
      <c r="B263" s="91"/>
      <c r="C263" s="91"/>
      <c r="D263" s="91"/>
      <c r="E263" s="92"/>
      <c r="F263" s="93"/>
      <c r="G263" s="92"/>
      <c r="H263" s="92"/>
      <c r="I263" s="91"/>
      <c r="J263" s="91"/>
      <c r="K263" s="91"/>
      <c r="L263" s="91"/>
      <c r="M263" s="91"/>
      <c r="N263" s="91"/>
      <c r="O263" s="91"/>
      <c r="P263" s="91"/>
      <c r="Q263" s="91"/>
      <c r="R263" s="91"/>
      <c r="S263" s="91"/>
      <c r="T263" s="91"/>
      <c r="U263" s="91"/>
      <c r="V263" s="91"/>
      <c r="W263" s="91"/>
      <c r="X263" s="91"/>
      <c r="Y263" s="91"/>
      <c r="Z263" s="91"/>
    </row>
    <row r="264" ht="15.75" customHeight="1">
      <c r="A264" s="91"/>
      <c r="B264" s="91"/>
      <c r="C264" s="91"/>
      <c r="D264" s="91"/>
      <c r="E264" s="92"/>
      <c r="F264" s="93"/>
      <c r="G264" s="92"/>
      <c r="H264" s="92"/>
      <c r="I264" s="91"/>
      <c r="J264" s="91"/>
      <c r="K264" s="91"/>
      <c r="L264" s="91"/>
      <c r="M264" s="91"/>
      <c r="N264" s="91"/>
      <c r="O264" s="91"/>
      <c r="P264" s="91"/>
      <c r="Q264" s="91"/>
      <c r="R264" s="91"/>
      <c r="S264" s="91"/>
      <c r="T264" s="91"/>
      <c r="U264" s="91"/>
      <c r="V264" s="91"/>
      <c r="W264" s="91"/>
      <c r="X264" s="91"/>
      <c r="Y264" s="91"/>
      <c r="Z264" s="91"/>
    </row>
    <row r="265" ht="15.75" customHeight="1">
      <c r="A265" s="91"/>
      <c r="B265" s="91"/>
      <c r="C265" s="91"/>
      <c r="D265" s="91"/>
      <c r="E265" s="92"/>
      <c r="F265" s="93"/>
      <c r="G265" s="92"/>
      <c r="H265" s="92"/>
      <c r="I265" s="91"/>
      <c r="J265" s="91"/>
      <c r="K265" s="91"/>
      <c r="L265" s="91"/>
      <c r="M265" s="91"/>
      <c r="N265" s="91"/>
      <c r="O265" s="91"/>
      <c r="P265" s="91"/>
      <c r="Q265" s="91"/>
      <c r="R265" s="91"/>
      <c r="S265" s="91"/>
      <c r="T265" s="91"/>
      <c r="U265" s="91"/>
      <c r="V265" s="91"/>
      <c r="W265" s="91"/>
      <c r="X265" s="91"/>
      <c r="Y265" s="91"/>
      <c r="Z265" s="91"/>
    </row>
    <row r="266" ht="15.75" customHeight="1">
      <c r="A266" s="91"/>
      <c r="B266" s="91"/>
      <c r="C266" s="91"/>
      <c r="D266" s="91"/>
      <c r="E266" s="92"/>
      <c r="F266" s="93"/>
      <c r="G266" s="92"/>
      <c r="H266" s="92"/>
      <c r="I266" s="91"/>
      <c r="J266" s="91"/>
      <c r="K266" s="91"/>
      <c r="L266" s="91"/>
      <c r="M266" s="91"/>
      <c r="N266" s="91"/>
      <c r="O266" s="91"/>
      <c r="P266" s="91"/>
      <c r="Q266" s="91"/>
      <c r="R266" s="91"/>
      <c r="S266" s="91"/>
      <c r="T266" s="91"/>
      <c r="U266" s="91"/>
      <c r="V266" s="91"/>
      <c r="W266" s="91"/>
      <c r="X266" s="91"/>
      <c r="Y266" s="91"/>
      <c r="Z266" s="91"/>
    </row>
    <row r="267" ht="15.75" customHeight="1">
      <c r="A267" s="91"/>
      <c r="B267" s="91"/>
      <c r="C267" s="91"/>
      <c r="D267" s="91"/>
      <c r="E267" s="92"/>
      <c r="F267" s="93"/>
      <c r="G267" s="92"/>
      <c r="H267" s="92"/>
      <c r="I267" s="91"/>
      <c r="J267" s="91"/>
      <c r="K267" s="91"/>
      <c r="L267" s="91"/>
      <c r="M267" s="91"/>
      <c r="N267" s="91"/>
      <c r="O267" s="91"/>
      <c r="P267" s="91"/>
      <c r="Q267" s="91"/>
      <c r="R267" s="91"/>
      <c r="S267" s="91"/>
      <c r="T267" s="91"/>
      <c r="U267" s="91"/>
      <c r="V267" s="91"/>
      <c r="W267" s="91"/>
      <c r="X267" s="91"/>
      <c r="Y267" s="91"/>
      <c r="Z267" s="91"/>
    </row>
    <row r="268" ht="15.75" customHeight="1">
      <c r="A268" s="91"/>
      <c r="B268" s="91"/>
      <c r="C268" s="91"/>
      <c r="D268" s="91"/>
      <c r="E268" s="92"/>
      <c r="F268" s="93"/>
      <c r="G268" s="92"/>
      <c r="H268" s="92"/>
      <c r="I268" s="91"/>
      <c r="J268" s="91"/>
      <c r="K268" s="91"/>
      <c r="L268" s="91"/>
      <c r="M268" s="91"/>
      <c r="N268" s="91"/>
      <c r="O268" s="91"/>
      <c r="P268" s="91"/>
      <c r="Q268" s="91"/>
      <c r="R268" s="91"/>
      <c r="S268" s="91"/>
      <c r="T268" s="91"/>
      <c r="U268" s="91"/>
      <c r="V268" s="91"/>
      <c r="W268" s="91"/>
      <c r="X268" s="91"/>
      <c r="Y268" s="91"/>
      <c r="Z268" s="91"/>
    </row>
    <row r="269" ht="15.75" customHeight="1">
      <c r="A269" s="91"/>
      <c r="B269" s="91"/>
      <c r="C269" s="91"/>
      <c r="D269" s="91"/>
      <c r="E269" s="92"/>
      <c r="F269" s="93"/>
      <c r="G269" s="92"/>
      <c r="H269" s="92"/>
      <c r="I269" s="91"/>
      <c r="J269" s="91"/>
      <c r="K269" s="91"/>
      <c r="L269" s="91"/>
      <c r="M269" s="91"/>
      <c r="N269" s="91"/>
      <c r="O269" s="91"/>
      <c r="P269" s="91"/>
      <c r="Q269" s="91"/>
      <c r="R269" s="91"/>
      <c r="S269" s="91"/>
      <c r="T269" s="91"/>
      <c r="U269" s="91"/>
      <c r="V269" s="91"/>
      <c r="W269" s="91"/>
      <c r="X269" s="91"/>
      <c r="Y269" s="91"/>
      <c r="Z269" s="91"/>
    </row>
    <row r="270" ht="15.75" customHeight="1">
      <c r="A270" s="91"/>
      <c r="B270" s="91"/>
      <c r="C270" s="91"/>
      <c r="D270" s="91"/>
      <c r="E270" s="92"/>
      <c r="F270" s="93"/>
      <c r="G270" s="92"/>
      <c r="H270" s="92"/>
      <c r="I270" s="91"/>
      <c r="J270" s="91"/>
      <c r="K270" s="91"/>
      <c r="L270" s="91"/>
      <c r="M270" s="91"/>
      <c r="N270" s="91"/>
      <c r="O270" s="91"/>
      <c r="P270" s="91"/>
      <c r="Q270" s="91"/>
      <c r="R270" s="91"/>
      <c r="S270" s="91"/>
      <c r="T270" s="91"/>
      <c r="U270" s="91"/>
      <c r="V270" s="91"/>
      <c r="W270" s="91"/>
      <c r="X270" s="91"/>
      <c r="Y270" s="91"/>
      <c r="Z270" s="91"/>
    </row>
    <row r="271" ht="15.75" customHeight="1">
      <c r="A271" s="91"/>
      <c r="B271" s="91"/>
      <c r="C271" s="91"/>
      <c r="D271" s="91"/>
      <c r="E271" s="92"/>
      <c r="F271" s="93"/>
      <c r="G271" s="92"/>
      <c r="H271" s="92"/>
      <c r="I271" s="91"/>
      <c r="J271" s="91"/>
      <c r="K271" s="91"/>
      <c r="L271" s="91"/>
      <c r="M271" s="91"/>
      <c r="N271" s="91"/>
      <c r="O271" s="91"/>
      <c r="P271" s="91"/>
      <c r="Q271" s="91"/>
      <c r="R271" s="91"/>
      <c r="S271" s="91"/>
      <c r="T271" s="91"/>
      <c r="U271" s="91"/>
      <c r="V271" s="91"/>
      <c r="W271" s="91"/>
      <c r="X271" s="91"/>
      <c r="Y271" s="91"/>
      <c r="Z271" s="91"/>
    </row>
    <row r="272" ht="15.75" customHeight="1">
      <c r="A272" s="91"/>
      <c r="B272" s="91"/>
      <c r="C272" s="91"/>
      <c r="D272" s="91"/>
      <c r="E272" s="92"/>
      <c r="F272" s="93"/>
      <c r="G272" s="92"/>
      <c r="H272" s="92"/>
      <c r="I272" s="91"/>
      <c r="J272" s="91"/>
      <c r="K272" s="91"/>
      <c r="L272" s="91"/>
      <c r="M272" s="91"/>
      <c r="N272" s="91"/>
      <c r="O272" s="91"/>
      <c r="P272" s="91"/>
      <c r="Q272" s="91"/>
      <c r="R272" s="91"/>
      <c r="S272" s="91"/>
      <c r="T272" s="91"/>
      <c r="U272" s="91"/>
      <c r="V272" s="91"/>
      <c r="W272" s="91"/>
      <c r="X272" s="91"/>
      <c r="Y272" s="91"/>
      <c r="Z272" s="91"/>
    </row>
    <row r="273" ht="15.75" customHeight="1">
      <c r="A273" s="91"/>
      <c r="B273" s="91"/>
      <c r="C273" s="91"/>
      <c r="D273" s="91"/>
      <c r="E273" s="92"/>
      <c r="F273" s="93"/>
      <c r="G273" s="92"/>
      <c r="H273" s="92"/>
      <c r="I273" s="91"/>
      <c r="J273" s="91"/>
      <c r="K273" s="91"/>
      <c r="L273" s="91"/>
      <c r="M273" s="91"/>
      <c r="N273" s="91"/>
      <c r="O273" s="91"/>
      <c r="P273" s="91"/>
      <c r="Q273" s="91"/>
      <c r="R273" s="91"/>
      <c r="S273" s="91"/>
      <c r="T273" s="91"/>
      <c r="U273" s="91"/>
      <c r="V273" s="91"/>
      <c r="W273" s="91"/>
      <c r="X273" s="91"/>
      <c r="Y273" s="91"/>
      <c r="Z273" s="91"/>
    </row>
    <row r="274" ht="15.75" customHeight="1">
      <c r="A274" s="91"/>
      <c r="B274" s="91"/>
      <c r="C274" s="91"/>
      <c r="D274" s="91"/>
      <c r="E274" s="92"/>
      <c r="F274" s="93"/>
      <c r="G274" s="92"/>
      <c r="H274" s="92"/>
      <c r="I274" s="91"/>
      <c r="J274" s="91"/>
      <c r="K274" s="91"/>
      <c r="L274" s="91"/>
      <c r="M274" s="91"/>
      <c r="N274" s="91"/>
      <c r="O274" s="91"/>
      <c r="P274" s="91"/>
      <c r="Q274" s="91"/>
      <c r="R274" s="91"/>
      <c r="S274" s="91"/>
      <c r="T274" s="91"/>
      <c r="U274" s="91"/>
      <c r="V274" s="91"/>
      <c r="W274" s="91"/>
      <c r="X274" s="91"/>
      <c r="Y274" s="91"/>
      <c r="Z274" s="91"/>
    </row>
    <row r="275" ht="15.75" customHeight="1">
      <c r="A275" s="91"/>
      <c r="B275" s="91"/>
      <c r="C275" s="91"/>
      <c r="D275" s="91"/>
      <c r="E275" s="92"/>
      <c r="F275" s="93"/>
      <c r="G275" s="92"/>
      <c r="H275" s="92"/>
      <c r="I275" s="91"/>
      <c r="J275" s="91"/>
      <c r="K275" s="91"/>
      <c r="L275" s="91"/>
      <c r="M275" s="91"/>
      <c r="N275" s="91"/>
      <c r="O275" s="91"/>
      <c r="P275" s="91"/>
      <c r="Q275" s="91"/>
      <c r="R275" s="91"/>
      <c r="S275" s="91"/>
      <c r="T275" s="91"/>
      <c r="U275" s="91"/>
      <c r="V275" s="91"/>
      <c r="W275" s="91"/>
      <c r="X275" s="91"/>
      <c r="Y275" s="91"/>
      <c r="Z275" s="91"/>
    </row>
    <row r="276" ht="15.75" customHeight="1">
      <c r="A276" s="91"/>
      <c r="B276" s="91"/>
      <c r="C276" s="91"/>
      <c r="D276" s="91"/>
      <c r="E276" s="92"/>
      <c r="F276" s="93"/>
      <c r="G276" s="92"/>
      <c r="H276" s="92"/>
      <c r="I276" s="91"/>
      <c r="J276" s="91"/>
      <c r="K276" s="91"/>
      <c r="L276" s="91"/>
      <c r="M276" s="91"/>
      <c r="N276" s="91"/>
      <c r="O276" s="91"/>
      <c r="P276" s="91"/>
      <c r="Q276" s="91"/>
      <c r="R276" s="91"/>
      <c r="S276" s="91"/>
      <c r="T276" s="91"/>
      <c r="U276" s="91"/>
      <c r="V276" s="91"/>
      <c r="W276" s="91"/>
      <c r="X276" s="91"/>
      <c r="Y276" s="91"/>
      <c r="Z276" s="91"/>
    </row>
    <row r="277" ht="15.75" customHeight="1">
      <c r="A277" s="91"/>
      <c r="B277" s="91"/>
      <c r="C277" s="91"/>
      <c r="D277" s="91"/>
      <c r="E277" s="92"/>
      <c r="F277" s="93"/>
      <c r="G277" s="92"/>
      <c r="H277" s="92"/>
      <c r="I277" s="91"/>
      <c r="J277" s="91"/>
      <c r="K277" s="91"/>
      <c r="L277" s="91"/>
      <c r="M277" s="91"/>
      <c r="N277" s="91"/>
      <c r="O277" s="91"/>
      <c r="P277" s="91"/>
      <c r="Q277" s="91"/>
      <c r="R277" s="91"/>
      <c r="S277" s="91"/>
      <c r="T277" s="91"/>
      <c r="U277" s="91"/>
      <c r="V277" s="91"/>
      <c r="W277" s="91"/>
      <c r="X277" s="91"/>
      <c r="Y277" s="91"/>
      <c r="Z277" s="91"/>
    </row>
    <row r="278" ht="15.75" customHeight="1">
      <c r="A278" s="91"/>
      <c r="B278" s="91"/>
      <c r="C278" s="91"/>
      <c r="D278" s="91"/>
      <c r="E278" s="92"/>
      <c r="F278" s="93"/>
      <c r="G278" s="92"/>
      <c r="H278" s="92"/>
      <c r="I278" s="91"/>
      <c r="J278" s="91"/>
      <c r="K278" s="91"/>
      <c r="L278" s="91"/>
      <c r="M278" s="91"/>
      <c r="N278" s="91"/>
      <c r="O278" s="91"/>
      <c r="P278" s="91"/>
      <c r="Q278" s="91"/>
      <c r="R278" s="91"/>
      <c r="S278" s="91"/>
      <c r="T278" s="91"/>
      <c r="U278" s="91"/>
      <c r="V278" s="91"/>
      <c r="W278" s="91"/>
      <c r="X278" s="91"/>
      <c r="Y278" s="91"/>
      <c r="Z278" s="91"/>
    </row>
    <row r="279" ht="15.75" customHeight="1">
      <c r="A279" s="91"/>
      <c r="B279" s="91"/>
      <c r="C279" s="91"/>
      <c r="D279" s="91"/>
      <c r="E279" s="92"/>
      <c r="F279" s="93"/>
      <c r="G279" s="92"/>
      <c r="H279" s="92"/>
      <c r="I279" s="91"/>
      <c r="J279" s="91"/>
      <c r="K279" s="91"/>
      <c r="L279" s="91"/>
      <c r="M279" s="91"/>
      <c r="N279" s="91"/>
      <c r="O279" s="91"/>
      <c r="P279" s="91"/>
      <c r="Q279" s="91"/>
      <c r="R279" s="91"/>
      <c r="S279" s="91"/>
      <c r="T279" s="91"/>
      <c r="U279" s="91"/>
      <c r="V279" s="91"/>
      <c r="W279" s="91"/>
      <c r="X279" s="91"/>
      <c r="Y279" s="91"/>
      <c r="Z279" s="91"/>
    </row>
    <row r="280" ht="15.75" customHeight="1">
      <c r="A280" s="91"/>
      <c r="B280" s="91"/>
      <c r="C280" s="91"/>
      <c r="D280" s="91"/>
      <c r="E280" s="92"/>
      <c r="F280" s="93"/>
      <c r="G280" s="92"/>
      <c r="H280" s="92"/>
      <c r="I280" s="91"/>
      <c r="J280" s="91"/>
      <c r="K280" s="91"/>
      <c r="L280" s="91"/>
      <c r="M280" s="91"/>
      <c r="N280" s="91"/>
      <c r="O280" s="91"/>
      <c r="P280" s="91"/>
      <c r="Q280" s="91"/>
      <c r="R280" s="91"/>
      <c r="S280" s="91"/>
      <c r="T280" s="91"/>
      <c r="U280" s="91"/>
      <c r="V280" s="91"/>
      <c r="W280" s="91"/>
      <c r="X280" s="91"/>
      <c r="Y280" s="91"/>
      <c r="Z280" s="91"/>
    </row>
    <row r="281" ht="15.75" customHeight="1">
      <c r="A281" s="91"/>
      <c r="B281" s="91"/>
      <c r="C281" s="91"/>
      <c r="D281" s="91"/>
      <c r="E281" s="92"/>
      <c r="F281" s="93"/>
      <c r="G281" s="92"/>
      <c r="H281" s="92"/>
      <c r="I281" s="91"/>
      <c r="J281" s="91"/>
      <c r="K281" s="91"/>
      <c r="L281" s="91"/>
      <c r="M281" s="91"/>
      <c r="N281" s="91"/>
      <c r="O281" s="91"/>
      <c r="P281" s="91"/>
      <c r="Q281" s="91"/>
      <c r="R281" s="91"/>
      <c r="S281" s="91"/>
      <c r="T281" s="91"/>
      <c r="U281" s="91"/>
      <c r="V281" s="91"/>
      <c r="W281" s="91"/>
      <c r="X281" s="91"/>
      <c r="Y281" s="91"/>
      <c r="Z281" s="91"/>
    </row>
    <row r="282" ht="15.75" customHeight="1">
      <c r="A282" s="91"/>
      <c r="B282" s="91"/>
      <c r="C282" s="91"/>
      <c r="D282" s="91"/>
      <c r="E282" s="92"/>
      <c r="F282" s="93"/>
      <c r="G282" s="92"/>
      <c r="H282" s="92"/>
      <c r="I282" s="91"/>
      <c r="J282" s="91"/>
      <c r="K282" s="91"/>
      <c r="L282" s="91"/>
      <c r="M282" s="91"/>
      <c r="N282" s="91"/>
      <c r="O282" s="91"/>
      <c r="P282" s="91"/>
      <c r="Q282" s="91"/>
      <c r="R282" s="91"/>
      <c r="S282" s="91"/>
      <c r="T282" s="91"/>
      <c r="U282" s="91"/>
      <c r="V282" s="91"/>
      <c r="W282" s="91"/>
      <c r="X282" s="91"/>
      <c r="Y282" s="91"/>
      <c r="Z282" s="91"/>
    </row>
    <row r="283" ht="15.75" customHeight="1">
      <c r="A283" s="91"/>
      <c r="B283" s="91"/>
      <c r="C283" s="91"/>
      <c r="D283" s="91"/>
      <c r="E283" s="92"/>
      <c r="F283" s="93"/>
      <c r="G283" s="92"/>
      <c r="H283" s="92"/>
      <c r="I283" s="91"/>
      <c r="J283" s="91"/>
      <c r="K283" s="91"/>
      <c r="L283" s="91"/>
      <c r="M283" s="91"/>
      <c r="N283" s="91"/>
      <c r="O283" s="91"/>
      <c r="P283" s="91"/>
      <c r="Q283" s="91"/>
      <c r="R283" s="91"/>
      <c r="S283" s="91"/>
      <c r="T283" s="91"/>
      <c r="U283" s="91"/>
      <c r="V283" s="91"/>
      <c r="W283" s="91"/>
      <c r="X283" s="91"/>
      <c r="Y283" s="91"/>
      <c r="Z283" s="91"/>
    </row>
    <row r="284" ht="15.75" customHeight="1">
      <c r="A284" s="91"/>
      <c r="B284" s="91"/>
      <c r="C284" s="91"/>
      <c r="D284" s="91"/>
      <c r="E284" s="92"/>
      <c r="F284" s="93"/>
      <c r="G284" s="92"/>
      <c r="H284" s="92"/>
      <c r="I284" s="91"/>
      <c r="J284" s="91"/>
      <c r="K284" s="91"/>
      <c r="L284" s="91"/>
      <c r="M284" s="91"/>
      <c r="N284" s="91"/>
      <c r="O284" s="91"/>
      <c r="P284" s="91"/>
      <c r="Q284" s="91"/>
      <c r="R284" s="91"/>
      <c r="S284" s="91"/>
      <c r="T284" s="91"/>
      <c r="U284" s="91"/>
      <c r="V284" s="91"/>
      <c r="W284" s="91"/>
      <c r="X284" s="91"/>
      <c r="Y284" s="91"/>
      <c r="Z284" s="91"/>
    </row>
    <row r="285" ht="15.75" customHeight="1">
      <c r="A285" s="91"/>
      <c r="B285" s="91"/>
      <c r="C285" s="91"/>
      <c r="D285" s="91"/>
      <c r="E285" s="92"/>
      <c r="F285" s="93"/>
      <c r="G285" s="92"/>
      <c r="H285" s="92"/>
      <c r="I285" s="91"/>
      <c r="J285" s="91"/>
      <c r="K285" s="91"/>
      <c r="L285" s="91"/>
      <c r="M285" s="91"/>
      <c r="N285" s="91"/>
      <c r="O285" s="91"/>
      <c r="P285" s="91"/>
      <c r="Q285" s="91"/>
      <c r="R285" s="91"/>
      <c r="S285" s="91"/>
      <c r="T285" s="91"/>
      <c r="U285" s="91"/>
      <c r="V285" s="91"/>
      <c r="W285" s="91"/>
      <c r="X285" s="91"/>
      <c r="Y285" s="91"/>
      <c r="Z285" s="91"/>
    </row>
    <row r="286" ht="15.75" customHeight="1">
      <c r="A286" s="91"/>
      <c r="B286" s="91"/>
      <c r="C286" s="91"/>
      <c r="D286" s="91"/>
      <c r="E286" s="92"/>
      <c r="F286" s="93"/>
      <c r="G286" s="92"/>
      <c r="H286" s="92"/>
      <c r="I286" s="91"/>
      <c r="J286" s="91"/>
      <c r="K286" s="91"/>
      <c r="L286" s="91"/>
      <c r="M286" s="91"/>
      <c r="N286" s="91"/>
      <c r="O286" s="91"/>
      <c r="P286" s="91"/>
      <c r="Q286" s="91"/>
      <c r="R286" s="91"/>
      <c r="S286" s="91"/>
      <c r="T286" s="91"/>
      <c r="U286" s="91"/>
      <c r="V286" s="91"/>
      <c r="W286" s="91"/>
      <c r="X286" s="91"/>
      <c r="Y286" s="91"/>
      <c r="Z286" s="91"/>
    </row>
    <row r="287" ht="15.75" customHeight="1">
      <c r="A287" s="91"/>
      <c r="B287" s="91"/>
      <c r="C287" s="91"/>
      <c r="D287" s="91"/>
      <c r="E287" s="92"/>
      <c r="F287" s="93"/>
      <c r="G287" s="92"/>
      <c r="H287" s="92"/>
      <c r="I287" s="91"/>
      <c r="J287" s="91"/>
      <c r="K287" s="91"/>
      <c r="L287" s="91"/>
      <c r="M287" s="91"/>
      <c r="N287" s="91"/>
      <c r="O287" s="91"/>
      <c r="P287" s="91"/>
      <c r="Q287" s="91"/>
      <c r="R287" s="91"/>
      <c r="S287" s="91"/>
      <c r="T287" s="91"/>
      <c r="U287" s="91"/>
      <c r="V287" s="91"/>
      <c r="W287" s="91"/>
      <c r="X287" s="91"/>
      <c r="Y287" s="91"/>
      <c r="Z287" s="91"/>
    </row>
    <row r="288" ht="15.75" customHeight="1">
      <c r="A288" s="91"/>
      <c r="B288" s="91"/>
      <c r="C288" s="91"/>
      <c r="D288" s="91"/>
      <c r="E288" s="92"/>
      <c r="F288" s="93"/>
      <c r="G288" s="92"/>
      <c r="H288" s="92"/>
      <c r="I288" s="91"/>
      <c r="J288" s="91"/>
      <c r="K288" s="91"/>
      <c r="L288" s="91"/>
      <c r="M288" s="91"/>
      <c r="N288" s="91"/>
      <c r="O288" s="91"/>
      <c r="P288" s="91"/>
      <c r="Q288" s="91"/>
      <c r="R288" s="91"/>
      <c r="S288" s="91"/>
      <c r="T288" s="91"/>
      <c r="U288" s="91"/>
      <c r="V288" s="91"/>
      <c r="W288" s="91"/>
      <c r="X288" s="91"/>
      <c r="Y288" s="91"/>
      <c r="Z288" s="91"/>
    </row>
    <row r="289" ht="15.75" customHeight="1">
      <c r="A289" s="91"/>
      <c r="B289" s="91"/>
      <c r="C289" s="91"/>
      <c r="D289" s="91"/>
      <c r="E289" s="92"/>
      <c r="F289" s="93"/>
      <c r="G289" s="92"/>
      <c r="H289" s="92"/>
      <c r="I289" s="91"/>
      <c r="J289" s="91"/>
      <c r="K289" s="91"/>
      <c r="L289" s="91"/>
      <c r="M289" s="91"/>
      <c r="N289" s="91"/>
      <c r="O289" s="91"/>
      <c r="P289" s="91"/>
      <c r="Q289" s="91"/>
      <c r="R289" s="91"/>
      <c r="S289" s="91"/>
      <c r="T289" s="91"/>
      <c r="U289" s="91"/>
      <c r="V289" s="91"/>
      <c r="W289" s="91"/>
      <c r="X289" s="91"/>
      <c r="Y289" s="91"/>
      <c r="Z289" s="91"/>
    </row>
    <row r="290" ht="15.75" customHeight="1">
      <c r="A290" s="91"/>
      <c r="B290" s="91"/>
      <c r="C290" s="91"/>
      <c r="D290" s="91"/>
      <c r="E290" s="92"/>
      <c r="F290" s="93"/>
      <c r="G290" s="92"/>
      <c r="H290" s="92"/>
      <c r="I290" s="91"/>
      <c r="J290" s="91"/>
      <c r="K290" s="91"/>
      <c r="L290" s="91"/>
      <c r="M290" s="91"/>
      <c r="N290" s="91"/>
      <c r="O290" s="91"/>
      <c r="P290" s="91"/>
      <c r="Q290" s="91"/>
      <c r="R290" s="91"/>
      <c r="S290" s="91"/>
      <c r="T290" s="91"/>
      <c r="U290" s="91"/>
      <c r="V290" s="91"/>
      <c r="W290" s="91"/>
      <c r="X290" s="91"/>
      <c r="Y290" s="91"/>
      <c r="Z290" s="91"/>
    </row>
    <row r="291" ht="15.75" customHeight="1">
      <c r="A291" s="91"/>
      <c r="B291" s="91"/>
      <c r="C291" s="91"/>
      <c r="D291" s="91"/>
      <c r="E291" s="92"/>
      <c r="F291" s="93"/>
      <c r="G291" s="92"/>
      <c r="H291" s="92"/>
      <c r="I291" s="91"/>
      <c r="J291" s="91"/>
      <c r="K291" s="91"/>
      <c r="L291" s="91"/>
      <c r="M291" s="91"/>
      <c r="N291" s="91"/>
      <c r="O291" s="91"/>
      <c r="P291" s="91"/>
      <c r="Q291" s="91"/>
      <c r="R291" s="91"/>
      <c r="S291" s="91"/>
      <c r="T291" s="91"/>
      <c r="U291" s="91"/>
      <c r="V291" s="91"/>
      <c r="W291" s="91"/>
      <c r="X291" s="91"/>
      <c r="Y291" s="91"/>
      <c r="Z291" s="91"/>
    </row>
    <row r="292" ht="15.75" customHeight="1">
      <c r="A292" s="91"/>
      <c r="B292" s="91"/>
      <c r="C292" s="91"/>
      <c r="D292" s="91"/>
      <c r="E292" s="92"/>
      <c r="F292" s="93"/>
      <c r="G292" s="92"/>
      <c r="H292" s="92"/>
      <c r="I292" s="91"/>
      <c r="J292" s="91"/>
      <c r="K292" s="91"/>
      <c r="L292" s="91"/>
      <c r="M292" s="91"/>
      <c r="N292" s="91"/>
      <c r="O292" s="91"/>
      <c r="P292" s="91"/>
      <c r="Q292" s="91"/>
      <c r="R292" s="91"/>
      <c r="S292" s="91"/>
      <c r="T292" s="91"/>
      <c r="U292" s="91"/>
      <c r="V292" s="91"/>
      <c r="W292" s="91"/>
      <c r="X292" s="91"/>
      <c r="Y292" s="91"/>
      <c r="Z292" s="91"/>
    </row>
    <row r="293" ht="15.75" customHeight="1">
      <c r="A293" s="91"/>
      <c r="B293" s="91"/>
      <c r="C293" s="91"/>
      <c r="D293" s="91"/>
      <c r="E293" s="92"/>
      <c r="F293" s="93"/>
      <c r="G293" s="92"/>
      <c r="H293" s="92"/>
      <c r="I293" s="91"/>
      <c r="J293" s="91"/>
      <c r="K293" s="91"/>
      <c r="L293" s="91"/>
      <c r="M293" s="91"/>
      <c r="N293" s="91"/>
      <c r="O293" s="91"/>
      <c r="P293" s="91"/>
      <c r="Q293" s="91"/>
      <c r="R293" s="91"/>
      <c r="S293" s="91"/>
      <c r="T293" s="91"/>
      <c r="U293" s="91"/>
      <c r="V293" s="91"/>
      <c r="W293" s="91"/>
      <c r="X293" s="91"/>
      <c r="Y293" s="91"/>
      <c r="Z293" s="91"/>
    </row>
    <row r="294" ht="15.75" customHeight="1">
      <c r="A294" s="91"/>
      <c r="B294" s="91"/>
      <c r="C294" s="91"/>
      <c r="D294" s="91"/>
      <c r="E294" s="92"/>
      <c r="F294" s="93"/>
      <c r="G294" s="92"/>
      <c r="H294" s="92"/>
      <c r="I294" s="91"/>
      <c r="J294" s="91"/>
      <c r="K294" s="91"/>
      <c r="L294" s="91"/>
      <c r="M294" s="91"/>
      <c r="N294" s="91"/>
      <c r="O294" s="91"/>
      <c r="P294" s="91"/>
      <c r="Q294" s="91"/>
      <c r="R294" s="91"/>
      <c r="S294" s="91"/>
      <c r="T294" s="91"/>
      <c r="U294" s="91"/>
      <c r="V294" s="91"/>
      <c r="W294" s="91"/>
      <c r="X294" s="91"/>
      <c r="Y294" s="91"/>
      <c r="Z294" s="91"/>
    </row>
    <row r="295" ht="15.75" customHeight="1">
      <c r="A295" s="91"/>
      <c r="B295" s="91"/>
      <c r="C295" s="91"/>
      <c r="D295" s="91"/>
      <c r="E295" s="92"/>
      <c r="F295" s="93"/>
      <c r="G295" s="92"/>
      <c r="H295" s="92"/>
      <c r="I295" s="91"/>
      <c r="J295" s="91"/>
      <c r="K295" s="91"/>
      <c r="L295" s="91"/>
      <c r="M295" s="91"/>
      <c r="N295" s="91"/>
      <c r="O295" s="91"/>
      <c r="P295" s="91"/>
      <c r="Q295" s="91"/>
      <c r="R295" s="91"/>
      <c r="S295" s="91"/>
      <c r="T295" s="91"/>
      <c r="U295" s="91"/>
      <c r="V295" s="91"/>
      <c r="W295" s="91"/>
      <c r="X295" s="91"/>
      <c r="Y295" s="91"/>
      <c r="Z295" s="91"/>
    </row>
    <row r="296" ht="15.75" customHeight="1">
      <c r="A296" s="91"/>
      <c r="B296" s="91"/>
      <c r="C296" s="91"/>
      <c r="D296" s="91"/>
      <c r="E296" s="92"/>
      <c r="F296" s="93"/>
      <c r="G296" s="92"/>
      <c r="H296" s="92"/>
      <c r="I296" s="91"/>
      <c r="J296" s="91"/>
      <c r="K296" s="91"/>
      <c r="L296" s="91"/>
      <c r="M296" s="91"/>
      <c r="N296" s="91"/>
      <c r="O296" s="91"/>
      <c r="P296" s="91"/>
      <c r="Q296" s="91"/>
      <c r="R296" s="91"/>
      <c r="S296" s="91"/>
      <c r="T296" s="91"/>
      <c r="U296" s="91"/>
      <c r="V296" s="91"/>
      <c r="W296" s="91"/>
      <c r="X296" s="91"/>
      <c r="Y296" s="91"/>
      <c r="Z296" s="91"/>
    </row>
    <row r="297" ht="15.75" customHeight="1">
      <c r="A297" s="91"/>
      <c r="B297" s="91"/>
      <c r="C297" s="91"/>
      <c r="D297" s="91"/>
      <c r="E297" s="92"/>
      <c r="F297" s="93"/>
      <c r="G297" s="92"/>
      <c r="H297" s="92"/>
      <c r="I297" s="91"/>
      <c r="J297" s="91"/>
      <c r="K297" s="91"/>
      <c r="L297" s="91"/>
      <c r="M297" s="91"/>
      <c r="N297" s="91"/>
      <c r="O297" s="91"/>
      <c r="P297" s="91"/>
      <c r="Q297" s="91"/>
      <c r="R297" s="91"/>
      <c r="S297" s="91"/>
      <c r="T297" s="91"/>
      <c r="U297" s="91"/>
      <c r="V297" s="91"/>
      <c r="W297" s="91"/>
      <c r="X297" s="91"/>
      <c r="Y297" s="91"/>
      <c r="Z297" s="91"/>
    </row>
    <row r="298" ht="15.75" customHeight="1">
      <c r="A298" s="91"/>
      <c r="B298" s="91"/>
      <c r="C298" s="91"/>
      <c r="D298" s="91"/>
      <c r="E298" s="92"/>
      <c r="F298" s="93"/>
      <c r="G298" s="92"/>
      <c r="H298" s="92"/>
      <c r="I298" s="91"/>
      <c r="J298" s="91"/>
      <c r="K298" s="91"/>
      <c r="L298" s="91"/>
      <c r="M298" s="91"/>
      <c r="N298" s="91"/>
      <c r="O298" s="91"/>
      <c r="P298" s="91"/>
      <c r="Q298" s="91"/>
      <c r="R298" s="91"/>
      <c r="S298" s="91"/>
      <c r="T298" s="91"/>
      <c r="U298" s="91"/>
      <c r="V298" s="91"/>
      <c r="W298" s="91"/>
      <c r="X298" s="91"/>
      <c r="Y298" s="91"/>
      <c r="Z298" s="91"/>
    </row>
    <row r="299" ht="15.75" customHeight="1">
      <c r="A299" s="91"/>
      <c r="B299" s="91"/>
      <c r="C299" s="91"/>
      <c r="D299" s="91"/>
      <c r="E299" s="92"/>
      <c r="F299" s="93"/>
      <c r="G299" s="92"/>
      <c r="H299" s="92"/>
      <c r="I299" s="91"/>
      <c r="J299" s="91"/>
      <c r="K299" s="91"/>
      <c r="L299" s="91"/>
      <c r="M299" s="91"/>
      <c r="N299" s="91"/>
      <c r="O299" s="91"/>
      <c r="P299" s="91"/>
      <c r="Q299" s="91"/>
      <c r="R299" s="91"/>
      <c r="S299" s="91"/>
      <c r="T299" s="91"/>
      <c r="U299" s="91"/>
      <c r="V299" s="91"/>
      <c r="W299" s="91"/>
      <c r="X299" s="91"/>
      <c r="Y299" s="91"/>
      <c r="Z299" s="91"/>
    </row>
    <row r="300" ht="15.75" customHeight="1">
      <c r="A300" s="91"/>
      <c r="B300" s="91"/>
      <c r="C300" s="91"/>
      <c r="D300" s="91"/>
      <c r="E300" s="92"/>
      <c r="F300" s="93"/>
      <c r="G300" s="92"/>
      <c r="H300" s="92"/>
      <c r="I300" s="91"/>
      <c r="J300" s="91"/>
      <c r="K300" s="91"/>
      <c r="L300" s="91"/>
      <c r="M300" s="91"/>
      <c r="N300" s="91"/>
      <c r="O300" s="91"/>
      <c r="P300" s="91"/>
      <c r="Q300" s="91"/>
      <c r="R300" s="91"/>
      <c r="S300" s="91"/>
      <c r="T300" s="91"/>
      <c r="U300" s="91"/>
      <c r="V300" s="91"/>
      <c r="W300" s="91"/>
      <c r="X300" s="91"/>
      <c r="Y300" s="91"/>
      <c r="Z300" s="91"/>
    </row>
    <row r="301" ht="15.75" customHeight="1">
      <c r="A301" s="91"/>
      <c r="B301" s="91"/>
      <c r="C301" s="91"/>
      <c r="D301" s="91"/>
      <c r="E301" s="92"/>
      <c r="F301" s="93"/>
      <c r="G301" s="92"/>
      <c r="H301" s="92"/>
      <c r="I301" s="91"/>
      <c r="J301" s="91"/>
      <c r="K301" s="91"/>
      <c r="L301" s="91"/>
      <c r="M301" s="91"/>
      <c r="N301" s="91"/>
      <c r="O301" s="91"/>
      <c r="P301" s="91"/>
      <c r="Q301" s="91"/>
      <c r="R301" s="91"/>
      <c r="S301" s="91"/>
      <c r="T301" s="91"/>
      <c r="U301" s="91"/>
      <c r="V301" s="91"/>
      <c r="W301" s="91"/>
      <c r="X301" s="91"/>
      <c r="Y301" s="91"/>
      <c r="Z301" s="91"/>
    </row>
    <row r="302" ht="15.75" customHeight="1">
      <c r="A302" s="91"/>
      <c r="B302" s="91"/>
      <c r="C302" s="91"/>
      <c r="D302" s="91"/>
      <c r="E302" s="92"/>
      <c r="F302" s="93"/>
      <c r="G302" s="92"/>
      <c r="H302" s="92"/>
      <c r="I302" s="91"/>
      <c r="J302" s="91"/>
      <c r="K302" s="91"/>
      <c r="L302" s="91"/>
      <c r="M302" s="91"/>
      <c r="N302" s="91"/>
      <c r="O302" s="91"/>
      <c r="P302" s="91"/>
      <c r="Q302" s="91"/>
      <c r="R302" s="91"/>
      <c r="S302" s="91"/>
      <c r="T302" s="91"/>
      <c r="U302" s="91"/>
      <c r="V302" s="91"/>
      <c r="W302" s="91"/>
      <c r="X302" s="91"/>
      <c r="Y302" s="91"/>
      <c r="Z302" s="91"/>
    </row>
    <row r="303" ht="15.75" customHeight="1">
      <c r="A303" s="91"/>
      <c r="B303" s="91"/>
      <c r="C303" s="91"/>
      <c r="D303" s="91"/>
      <c r="E303" s="92"/>
      <c r="F303" s="93"/>
      <c r="G303" s="92"/>
      <c r="H303" s="92"/>
      <c r="I303" s="91"/>
      <c r="J303" s="91"/>
      <c r="K303" s="91"/>
      <c r="L303" s="91"/>
      <c r="M303" s="91"/>
      <c r="N303" s="91"/>
      <c r="O303" s="91"/>
      <c r="P303" s="91"/>
      <c r="Q303" s="91"/>
      <c r="R303" s="91"/>
      <c r="S303" s="91"/>
      <c r="T303" s="91"/>
      <c r="U303" s="91"/>
      <c r="V303" s="91"/>
      <c r="W303" s="91"/>
      <c r="X303" s="91"/>
      <c r="Y303" s="91"/>
      <c r="Z303" s="91"/>
    </row>
    <row r="304" ht="15.75" customHeight="1">
      <c r="A304" s="91"/>
      <c r="B304" s="91"/>
      <c r="C304" s="91"/>
      <c r="D304" s="91"/>
      <c r="E304" s="92"/>
      <c r="F304" s="93"/>
      <c r="G304" s="92"/>
      <c r="H304" s="92"/>
      <c r="I304" s="91"/>
      <c r="J304" s="91"/>
      <c r="K304" s="91"/>
      <c r="L304" s="91"/>
      <c r="M304" s="91"/>
      <c r="N304" s="91"/>
      <c r="O304" s="91"/>
      <c r="P304" s="91"/>
      <c r="Q304" s="91"/>
      <c r="R304" s="91"/>
      <c r="S304" s="91"/>
      <c r="T304" s="91"/>
      <c r="U304" s="91"/>
      <c r="V304" s="91"/>
      <c r="W304" s="91"/>
      <c r="X304" s="91"/>
      <c r="Y304" s="91"/>
      <c r="Z304" s="91"/>
    </row>
    <row r="305" ht="15.75" customHeight="1">
      <c r="A305" s="91"/>
      <c r="B305" s="91"/>
      <c r="C305" s="91"/>
      <c r="D305" s="91"/>
      <c r="E305" s="92"/>
      <c r="F305" s="93"/>
      <c r="G305" s="92"/>
      <c r="H305" s="92"/>
      <c r="I305" s="91"/>
      <c r="J305" s="91"/>
      <c r="K305" s="91"/>
      <c r="L305" s="91"/>
      <c r="M305" s="91"/>
      <c r="N305" s="91"/>
      <c r="O305" s="91"/>
      <c r="P305" s="91"/>
      <c r="Q305" s="91"/>
      <c r="R305" s="91"/>
      <c r="S305" s="91"/>
      <c r="T305" s="91"/>
      <c r="U305" s="91"/>
      <c r="V305" s="91"/>
      <c r="W305" s="91"/>
      <c r="X305" s="91"/>
      <c r="Y305" s="91"/>
      <c r="Z305" s="91"/>
    </row>
    <row r="306" ht="15.75" customHeight="1">
      <c r="A306" s="91"/>
      <c r="B306" s="91"/>
      <c r="C306" s="91"/>
      <c r="D306" s="91"/>
      <c r="E306" s="92"/>
      <c r="F306" s="93"/>
      <c r="G306" s="92"/>
      <c r="H306" s="92"/>
      <c r="I306" s="91"/>
      <c r="J306" s="91"/>
      <c r="K306" s="91"/>
      <c r="L306" s="91"/>
      <c r="M306" s="91"/>
      <c r="N306" s="91"/>
      <c r="O306" s="91"/>
      <c r="P306" s="91"/>
      <c r="Q306" s="91"/>
      <c r="R306" s="91"/>
      <c r="S306" s="91"/>
      <c r="T306" s="91"/>
      <c r="U306" s="91"/>
      <c r="V306" s="91"/>
      <c r="W306" s="91"/>
      <c r="X306" s="91"/>
      <c r="Y306" s="91"/>
      <c r="Z306" s="91"/>
    </row>
    <row r="307" ht="15.75" customHeight="1">
      <c r="A307" s="91"/>
      <c r="B307" s="91"/>
      <c r="C307" s="91"/>
      <c r="D307" s="91"/>
      <c r="E307" s="92"/>
      <c r="F307" s="93"/>
      <c r="G307" s="92"/>
      <c r="H307" s="92"/>
      <c r="I307" s="91"/>
      <c r="J307" s="91"/>
      <c r="K307" s="91"/>
      <c r="L307" s="91"/>
      <c r="M307" s="91"/>
      <c r="N307" s="91"/>
      <c r="O307" s="91"/>
      <c r="P307" s="91"/>
      <c r="Q307" s="91"/>
      <c r="R307" s="91"/>
      <c r="S307" s="91"/>
      <c r="T307" s="91"/>
      <c r="U307" s="91"/>
      <c r="V307" s="91"/>
      <c r="W307" s="91"/>
      <c r="X307" s="91"/>
      <c r="Y307" s="91"/>
      <c r="Z307" s="91"/>
    </row>
    <row r="308" ht="15.75" customHeight="1">
      <c r="A308" s="91"/>
      <c r="B308" s="91"/>
      <c r="C308" s="91"/>
      <c r="D308" s="91"/>
      <c r="E308" s="92"/>
      <c r="F308" s="93"/>
      <c r="G308" s="92"/>
      <c r="H308" s="92"/>
      <c r="I308" s="91"/>
      <c r="J308" s="91"/>
      <c r="K308" s="91"/>
      <c r="L308" s="91"/>
      <c r="M308" s="91"/>
      <c r="N308" s="91"/>
      <c r="O308" s="91"/>
      <c r="P308" s="91"/>
      <c r="Q308" s="91"/>
      <c r="R308" s="91"/>
      <c r="S308" s="91"/>
      <c r="T308" s="91"/>
      <c r="U308" s="91"/>
      <c r="V308" s="91"/>
      <c r="W308" s="91"/>
      <c r="X308" s="91"/>
      <c r="Y308" s="91"/>
      <c r="Z308" s="91"/>
    </row>
    <row r="309" ht="15.75" customHeight="1">
      <c r="A309" s="91"/>
      <c r="B309" s="91"/>
      <c r="C309" s="91"/>
      <c r="D309" s="91"/>
      <c r="E309" s="92"/>
      <c r="F309" s="93"/>
      <c r="G309" s="92"/>
      <c r="H309" s="92"/>
      <c r="I309" s="91"/>
      <c r="J309" s="91"/>
      <c r="K309" s="91"/>
      <c r="L309" s="91"/>
      <c r="M309" s="91"/>
      <c r="N309" s="91"/>
      <c r="O309" s="91"/>
      <c r="P309" s="91"/>
      <c r="Q309" s="91"/>
      <c r="R309" s="91"/>
      <c r="S309" s="91"/>
      <c r="T309" s="91"/>
      <c r="U309" s="91"/>
      <c r="V309" s="91"/>
      <c r="W309" s="91"/>
      <c r="X309" s="91"/>
      <c r="Y309" s="91"/>
      <c r="Z309" s="91"/>
    </row>
    <row r="310" ht="15.75" customHeight="1">
      <c r="A310" s="91"/>
      <c r="B310" s="91"/>
      <c r="C310" s="91"/>
      <c r="D310" s="91"/>
      <c r="E310" s="92"/>
      <c r="F310" s="93"/>
      <c r="G310" s="92"/>
      <c r="H310" s="92"/>
      <c r="I310" s="91"/>
      <c r="J310" s="91"/>
      <c r="K310" s="91"/>
      <c r="L310" s="91"/>
      <c r="M310" s="91"/>
      <c r="N310" s="91"/>
      <c r="O310" s="91"/>
      <c r="P310" s="91"/>
      <c r="Q310" s="91"/>
      <c r="R310" s="91"/>
      <c r="S310" s="91"/>
      <c r="T310" s="91"/>
      <c r="U310" s="91"/>
      <c r="V310" s="91"/>
      <c r="W310" s="91"/>
      <c r="X310" s="91"/>
      <c r="Y310" s="91"/>
      <c r="Z310" s="91"/>
    </row>
    <row r="311" ht="15.75" customHeight="1">
      <c r="A311" s="91"/>
      <c r="B311" s="91"/>
      <c r="C311" s="91"/>
      <c r="D311" s="91"/>
      <c r="E311" s="92"/>
      <c r="F311" s="93"/>
      <c r="G311" s="92"/>
      <c r="H311" s="92"/>
      <c r="I311" s="91"/>
      <c r="J311" s="91"/>
      <c r="K311" s="91"/>
      <c r="L311" s="91"/>
      <c r="M311" s="91"/>
      <c r="N311" s="91"/>
      <c r="O311" s="91"/>
      <c r="P311" s="91"/>
      <c r="Q311" s="91"/>
      <c r="R311" s="91"/>
      <c r="S311" s="91"/>
      <c r="T311" s="91"/>
      <c r="U311" s="91"/>
      <c r="V311" s="91"/>
      <c r="W311" s="91"/>
      <c r="X311" s="91"/>
      <c r="Y311" s="91"/>
      <c r="Z311" s="91"/>
    </row>
    <row r="312" ht="15.75" customHeight="1">
      <c r="A312" s="91"/>
      <c r="B312" s="91"/>
      <c r="C312" s="91"/>
      <c r="D312" s="91"/>
      <c r="E312" s="92"/>
      <c r="F312" s="93"/>
      <c r="G312" s="92"/>
      <c r="H312" s="92"/>
      <c r="I312" s="91"/>
      <c r="J312" s="91"/>
      <c r="K312" s="91"/>
      <c r="L312" s="91"/>
      <c r="M312" s="91"/>
      <c r="N312" s="91"/>
      <c r="O312" s="91"/>
      <c r="P312" s="91"/>
      <c r="Q312" s="91"/>
      <c r="R312" s="91"/>
      <c r="S312" s="91"/>
      <c r="T312" s="91"/>
      <c r="U312" s="91"/>
      <c r="V312" s="91"/>
      <c r="W312" s="91"/>
      <c r="X312" s="91"/>
      <c r="Y312" s="91"/>
      <c r="Z312" s="91"/>
    </row>
    <row r="313" ht="15.75" customHeight="1">
      <c r="A313" s="91"/>
      <c r="B313" s="91"/>
      <c r="C313" s="91"/>
      <c r="D313" s="91"/>
      <c r="E313" s="92"/>
      <c r="F313" s="93"/>
      <c r="G313" s="92"/>
      <c r="H313" s="92"/>
      <c r="I313" s="91"/>
      <c r="J313" s="91"/>
      <c r="K313" s="91"/>
      <c r="L313" s="91"/>
      <c r="M313" s="91"/>
      <c r="N313" s="91"/>
      <c r="O313" s="91"/>
      <c r="P313" s="91"/>
      <c r="Q313" s="91"/>
      <c r="R313" s="91"/>
      <c r="S313" s="91"/>
      <c r="T313" s="91"/>
      <c r="U313" s="91"/>
      <c r="V313" s="91"/>
      <c r="W313" s="91"/>
      <c r="X313" s="91"/>
      <c r="Y313" s="91"/>
      <c r="Z313" s="91"/>
    </row>
    <row r="314" ht="15.75" customHeight="1">
      <c r="A314" s="91"/>
      <c r="B314" s="91"/>
      <c r="C314" s="91"/>
      <c r="D314" s="91"/>
      <c r="E314" s="92"/>
      <c r="F314" s="93"/>
      <c r="G314" s="92"/>
      <c r="H314" s="92"/>
      <c r="I314" s="91"/>
      <c r="J314" s="91"/>
      <c r="K314" s="91"/>
      <c r="L314" s="91"/>
      <c r="M314" s="91"/>
      <c r="N314" s="91"/>
      <c r="O314" s="91"/>
      <c r="P314" s="91"/>
      <c r="Q314" s="91"/>
      <c r="R314" s="91"/>
      <c r="S314" s="91"/>
      <c r="T314" s="91"/>
      <c r="U314" s="91"/>
      <c r="V314" s="91"/>
      <c r="W314" s="91"/>
      <c r="X314" s="91"/>
      <c r="Y314" s="91"/>
      <c r="Z314" s="91"/>
    </row>
    <row r="315" ht="15.75" customHeight="1">
      <c r="A315" s="91"/>
      <c r="B315" s="91"/>
      <c r="C315" s="91"/>
      <c r="D315" s="91"/>
      <c r="E315" s="92"/>
      <c r="F315" s="93"/>
      <c r="G315" s="92"/>
      <c r="H315" s="92"/>
      <c r="I315" s="91"/>
      <c r="J315" s="91"/>
      <c r="K315" s="91"/>
      <c r="L315" s="91"/>
      <c r="M315" s="91"/>
      <c r="N315" s="91"/>
      <c r="O315" s="91"/>
      <c r="P315" s="91"/>
      <c r="Q315" s="91"/>
      <c r="R315" s="91"/>
      <c r="S315" s="91"/>
      <c r="T315" s="91"/>
      <c r="U315" s="91"/>
      <c r="V315" s="91"/>
      <c r="W315" s="91"/>
      <c r="X315" s="91"/>
      <c r="Y315" s="91"/>
      <c r="Z315" s="91"/>
    </row>
    <row r="316" ht="15.75" customHeight="1">
      <c r="A316" s="91"/>
      <c r="B316" s="91"/>
      <c r="C316" s="91"/>
      <c r="D316" s="91"/>
      <c r="E316" s="92"/>
      <c r="F316" s="93"/>
      <c r="G316" s="92"/>
      <c r="H316" s="92"/>
      <c r="I316" s="91"/>
      <c r="J316" s="91"/>
      <c r="K316" s="91"/>
      <c r="L316" s="91"/>
      <c r="M316" s="91"/>
      <c r="N316" s="91"/>
      <c r="O316" s="91"/>
      <c r="P316" s="91"/>
      <c r="Q316" s="91"/>
      <c r="R316" s="91"/>
      <c r="S316" s="91"/>
      <c r="T316" s="91"/>
      <c r="U316" s="91"/>
      <c r="V316" s="91"/>
      <c r="W316" s="91"/>
      <c r="X316" s="91"/>
      <c r="Y316" s="91"/>
      <c r="Z316" s="91"/>
    </row>
    <row r="317" ht="15.75" customHeight="1">
      <c r="A317" s="91"/>
      <c r="B317" s="91"/>
      <c r="C317" s="91"/>
      <c r="D317" s="91"/>
      <c r="E317" s="92"/>
      <c r="F317" s="93"/>
      <c r="G317" s="92"/>
      <c r="H317" s="92"/>
      <c r="I317" s="91"/>
      <c r="J317" s="91"/>
      <c r="K317" s="91"/>
      <c r="L317" s="91"/>
      <c r="M317" s="91"/>
      <c r="N317" s="91"/>
      <c r="O317" s="91"/>
      <c r="P317" s="91"/>
      <c r="Q317" s="91"/>
      <c r="R317" s="91"/>
      <c r="S317" s="91"/>
      <c r="T317" s="91"/>
      <c r="U317" s="91"/>
      <c r="V317" s="91"/>
      <c r="W317" s="91"/>
      <c r="X317" s="91"/>
      <c r="Y317" s="91"/>
      <c r="Z317" s="91"/>
    </row>
    <row r="318" ht="15.75" customHeight="1">
      <c r="A318" s="91"/>
      <c r="B318" s="91"/>
      <c r="C318" s="91"/>
      <c r="D318" s="91"/>
      <c r="E318" s="92"/>
      <c r="F318" s="93"/>
      <c r="G318" s="92"/>
      <c r="H318" s="92"/>
      <c r="I318" s="91"/>
      <c r="J318" s="91"/>
      <c r="K318" s="91"/>
      <c r="L318" s="91"/>
      <c r="M318" s="91"/>
      <c r="N318" s="91"/>
      <c r="O318" s="91"/>
      <c r="P318" s="91"/>
      <c r="Q318" s="91"/>
      <c r="R318" s="91"/>
      <c r="S318" s="91"/>
      <c r="T318" s="91"/>
      <c r="U318" s="91"/>
      <c r="V318" s="91"/>
      <c r="W318" s="91"/>
      <c r="X318" s="91"/>
      <c r="Y318" s="91"/>
      <c r="Z318" s="91"/>
    </row>
    <row r="319" ht="15.75" customHeight="1">
      <c r="A319" s="91"/>
      <c r="B319" s="91"/>
      <c r="C319" s="91"/>
      <c r="D319" s="91"/>
      <c r="E319" s="92"/>
      <c r="F319" s="93"/>
      <c r="G319" s="92"/>
      <c r="H319" s="92"/>
      <c r="I319" s="91"/>
      <c r="J319" s="91"/>
      <c r="K319" s="91"/>
      <c r="L319" s="91"/>
      <c r="M319" s="91"/>
      <c r="N319" s="91"/>
      <c r="O319" s="91"/>
      <c r="P319" s="91"/>
      <c r="Q319" s="91"/>
      <c r="R319" s="91"/>
      <c r="S319" s="91"/>
      <c r="T319" s="91"/>
      <c r="U319" s="91"/>
      <c r="V319" s="91"/>
      <c r="W319" s="91"/>
      <c r="X319" s="91"/>
      <c r="Y319" s="91"/>
      <c r="Z319" s="91"/>
    </row>
    <row r="320" ht="15.75" customHeight="1">
      <c r="A320" s="91"/>
      <c r="B320" s="91"/>
      <c r="C320" s="91"/>
      <c r="D320" s="91"/>
      <c r="E320" s="92"/>
      <c r="F320" s="93"/>
      <c r="G320" s="92"/>
      <c r="H320" s="92"/>
      <c r="I320" s="91"/>
      <c r="J320" s="91"/>
      <c r="K320" s="91"/>
      <c r="L320" s="91"/>
      <c r="M320" s="91"/>
      <c r="N320" s="91"/>
      <c r="O320" s="91"/>
      <c r="P320" s="91"/>
      <c r="Q320" s="91"/>
      <c r="R320" s="91"/>
      <c r="S320" s="91"/>
      <c r="T320" s="91"/>
      <c r="U320" s="91"/>
      <c r="V320" s="91"/>
      <c r="W320" s="91"/>
      <c r="X320" s="91"/>
      <c r="Y320" s="91"/>
      <c r="Z320" s="91"/>
    </row>
    <row r="321" ht="15.75" customHeight="1">
      <c r="A321" s="91"/>
      <c r="B321" s="91"/>
      <c r="C321" s="91"/>
      <c r="D321" s="91"/>
      <c r="E321" s="92"/>
      <c r="F321" s="93"/>
      <c r="G321" s="92"/>
      <c r="H321" s="92"/>
      <c r="I321" s="91"/>
      <c r="J321" s="91"/>
      <c r="K321" s="91"/>
      <c r="L321" s="91"/>
      <c r="M321" s="91"/>
      <c r="N321" s="91"/>
      <c r="O321" s="91"/>
      <c r="P321" s="91"/>
      <c r="Q321" s="91"/>
      <c r="R321" s="91"/>
      <c r="S321" s="91"/>
      <c r="T321" s="91"/>
      <c r="U321" s="91"/>
      <c r="V321" s="91"/>
      <c r="W321" s="91"/>
      <c r="X321" s="91"/>
      <c r="Y321" s="91"/>
      <c r="Z321" s="91"/>
    </row>
    <row r="322" ht="15.75" customHeight="1">
      <c r="A322" s="91"/>
      <c r="B322" s="91"/>
      <c r="C322" s="91"/>
      <c r="D322" s="91"/>
      <c r="E322" s="92"/>
      <c r="F322" s="93"/>
      <c r="G322" s="92"/>
      <c r="H322" s="92"/>
      <c r="I322" s="91"/>
      <c r="J322" s="91"/>
      <c r="K322" s="91"/>
      <c r="L322" s="91"/>
      <c r="M322" s="91"/>
      <c r="N322" s="91"/>
      <c r="O322" s="91"/>
      <c r="P322" s="91"/>
      <c r="Q322" s="91"/>
      <c r="R322" s="91"/>
      <c r="S322" s="91"/>
      <c r="T322" s="91"/>
      <c r="U322" s="91"/>
      <c r="V322" s="91"/>
      <c r="W322" s="91"/>
      <c r="X322" s="91"/>
      <c r="Y322" s="91"/>
      <c r="Z322" s="91"/>
    </row>
    <row r="323" ht="15.75" customHeight="1">
      <c r="A323" s="91"/>
      <c r="B323" s="91"/>
      <c r="C323" s="91"/>
      <c r="D323" s="91"/>
      <c r="E323" s="92"/>
      <c r="F323" s="93"/>
      <c r="G323" s="92"/>
      <c r="H323" s="92"/>
      <c r="I323" s="91"/>
      <c r="J323" s="91"/>
      <c r="K323" s="91"/>
      <c r="L323" s="91"/>
      <c r="M323" s="91"/>
      <c r="N323" s="91"/>
      <c r="O323" s="91"/>
      <c r="P323" s="91"/>
      <c r="Q323" s="91"/>
      <c r="R323" s="91"/>
      <c r="S323" s="91"/>
      <c r="T323" s="91"/>
      <c r="U323" s="91"/>
      <c r="V323" s="91"/>
      <c r="W323" s="91"/>
      <c r="X323" s="91"/>
      <c r="Y323" s="91"/>
      <c r="Z323" s="91"/>
    </row>
    <row r="324" ht="15.75" customHeight="1">
      <c r="A324" s="91"/>
      <c r="B324" s="91"/>
      <c r="C324" s="91"/>
      <c r="D324" s="91"/>
      <c r="E324" s="92"/>
      <c r="F324" s="93"/>
      <c r="G324" s="92"/>
      <c r="H324" s="92"/>
      <c r="I324" s="91"/>
      <c r="J324" s="91"/>
      <c r="K324" s="91"/>
      <c r="L324" s="91"/>
      <c r="M324" s="91"/>
      <c r="N324" s="91"/>
      <c r="O324" s="91"/>
      <c r="P324" s="91"/>
      <c r="Q324" s="91"/>
      <c r="R324" s="91"/>
      <c r="S324" s="91"/>
      <c r="T324" s="91"/>
      <c r="U324" s="91"/>
      <c r="V324" s="91"/>
      <c r="W324" s="91"/>
      <c r="X324" s="91"/>
      <c r="Y324" s="91"/>
      <c r="Z324" s="91"/>
    </row>
    <row r="325" ht="15.75" customHeight="1">
      <c r="A325" s="91"/>
      <c r="B325" s="91"/>
      <c r="C325" s="91"/>
      <c r="D325" s="91"/>
      <c r="E325" s="92"/>
      <c r="F325" s="93"/>
      <c r="G325" s="92"/>
      <c r="H325" s="92"/>
      <c r="I325" s="91"/>
      <c r="J325" s="91"/>
      <c r="K325" s="91"/>
      <c r="L325" s="91"/>
      <c r="M325" s="91"/>
      <c r="N325" s="91"/>
      <c r="O325" s="91"/>
      <c r="P325" s="91"/>
      <c r="Q325" s="91"/>
      <c r="R325" s="91"/>
      <c r="S325" s="91"/>
      <c r="T325" s="91"/>
      <c r="U325" s="91"/>
      <c r="V325" s="91"/>
      <c r="W325" s="91"/>
      <c r="X325" s="91"/>
      <c r="Y325" s="91"/>
      <c r="Z325" s="91"/>
    </row>
    <row r="326" ht="15.75" customHeight="1">
      <c r="A326" s="91"/>
      <c r="B326" s="91"/>
      <c r="C326" s="91"/>
      <c r="D326" s="91"/>
      <c r="E326" s="92"/>
      <c r="F326" s="93"/>
      <c r="G326" s="92"/>
      <c r="H326" s="92"/>
      <c r="I326" s="91"/>
      <c r="J326" s="91"/>
      <c r="K326" s="91"/>
      <c r="L326" s="91"/>
      <c r="M326" s="91"/>
      <c r="N326" s="91"/>
      <c r="O326" s="91"/>
      <c r="P326" s="91"/>
      <c r="Q326" s="91"/>
      <c r="R326" s="91"/>
      <c r="S326" s="91"/>
      <c r="T326" s="91"/>
      <c r="U326" s="91"/>
      <c r="V326" s="91"/>
      <c r="W326" s="91"/>
      <c r="X326" s="91"/>
      <c r="Y326" s="91"/>
      <c r="Z326" s="91"/>
    </row>
    <row r="327" ht="15.75" customHeight="1">
      <c r="A327" s="91"/>
      <c r="B327" s="91"/>
      <c r="C327" s="91"/>
      <c r="D327" s="91"/>
      <c r="E327" s="92"/>
      <c r="F327" s="93"/>
      <c r="G327" s="92"/>
      <c r="H327" s="92"/>
      <c r="I327" s="91"/>
      <c r="J327" s="91"/>
      <c r="K327" s="91"/>
      <c r="L327" s="91"/>
      <c r="M327" s="91"/>
      <c r="N327" s="91"/>
      <c r="O327" s="91"/>
      <c r="P327" s="91"/>
      <c r="Q327" s="91"/>
      <c r="R327" s="91"/>
      <c r="S327" s="91"/>
      <c r="T327" s="91"/>
      <c r="U327" s="91"/>
      <c r="V327" s="91"/>
      <c r="W327" s="91"/>
      <c r="X327" s="91"/>
      <c r="Y327" s="91"/>
      <c r="Z327" s="91"/>
    </row>
    <row r="328" ht="15.75" customHeight="1">
      <c r="A328" s="91"/>
      <c r="B328" s="91"/>
      <c r="C328" s="91"/>
      <c r="D328" s="91"/>
      <c r="E328" s="92"/>
      <c r="F328" s="93"/>
      <c r="G328" s="92"/>
      <c r="H328" s="92"/>
      <c r="I328" s="91"/>
      <c r="J328" s="91"/>
      <c r="K328" s="91"/>
      <c r="L328" s="91"/>
      <c r="M328" s="91"/>
      <c r="N328" s="91"/>
      <c r="O328" s="91"/>
      <c r="P328" s="91"/>
      <c r="Q328" s="91"/>
      <c r="R328" s="91"/>
      <c r="S328" s="91"/>
      <c r="T328" s="91"/>
      <c r="U328" s="91"/>
      <c r="V328" s="91"/>
      <c r="W328" s="91"/>
      <c r="X328" s="91"/>
      <c r="Y328" s="91"/>
      <c r="Z328" s="91"/>
    </row>
    <row r="329" ht="15.75" customHeight="1">
      <c r="A329" s="91"/>
      <c r="B329" s="91"/>
      <c r="C329" s="91"/>
      <c r="D329" s="91"/>
      <c r="E329" s="92"/>
      <c r="F329" s="93"/>
      <c r="G329" s="92"/>
      <c r="H329" s="92"/>
      <c r="I329" s="91"/>
      <c r="J329" s="91"/>
      <c r="K329" s="91"/>
      <c r="L329" s="91"/>
      <c r="M329" s="91"/>
      <c r="N329" s="91"/>
      <c r="O329" s="91"/>
      <c r="P329" s="91"/>
      <c r="Q329" s="91"/>
      <c r="R329" s="91"/>
      <c r="S329" s="91"/>
      <c r="T329" s="91"/>
      <c r="U329" s="91"/>
      <c r="V329" s="91"/>
      <c r="W329" s="91"/>
      <c r="X329" s="91"/>
      <c r="Y329" s="91"/>
      <c r="Z329" s="91"/>
    </row>
    <row r="330" ht="15.75" customHeight="1">
      <c r="A330" s="91"/>
      <c r="B330" s="91"/>
      <c r="C330" s="91"/>
      <c r="D330" s="91"/>
      <c r="E330" s="92"/>
      <c r="F330" s="93"/>
      <c r="G330" s="92"/>
      <c r="H330" s="92"/>
      <c r="I330" s="91"/>
      <c r="J330" s="91"/>
      <c r="K330" s="91"/>
      <c r="L330" s="91"/>
      <c r="M330" s="91"/>
      <c r="N330" s="91"/>
      <c r="O330" s="91"/>
      <c r="P330" s="91"/>
      <c r="Q330" s="91"/>
      <c r="R330" s="91"/>
      <c r="S330" s="91"/>
      <c r="T330" s="91"/>
      <c r="U330" s="91"/>
      <c r="V330" s="91"/>
      <c r="W330" s="91"/>
      <c r="X330" s="91"/>
      <c r="Y330" s="91"/>
      <c r="Z330" s="91"/>
    </row>
    <row r="331" ht="15.75" customHeight="1">
      <c r="A331" s="91"/>
      <c r="B331" s="91"/>
      <c r="C331" s="91"/>
      <c r="D331" s="91"/>
      <c r="E331" s="92"/>
      <c r="F331" s="93"/>
      <c r="G331" s="92"/>
      <c r="H331" s="92"/>
      <c r="I331" s="91"/>
      <c r="J331" s="91"/>
      <c r="K331" s="91"/>
      <c r="L331" s="91"/>
      <c r="M331" s="91"/>
      <c r="N331" s="91"/>
      <c r="O331" s="91"/>
      <c r="P331" s="91"/>
      <c r="Q331" s="91"/>
      <c r="R331" s="91"/>
      <c r="S331" s="91"/>
      <c r="T331" s="91"/>
      <c r="U331" s="91"/>
      <c r="V331" s="91"/>
      <c r="W331" s="91"/>
      <c r="X331" s="91"/>
      <c r="Y331" s="91"/>
      <c r="Z331" s="91"/>
    </row>
    <row r="332" ht="15.75" customHeight="1">
      <c r="A332" s="91"/>
      <c r="B332" s="91"/>
      <c r="C332" s="91"/>
      <c r="D332" s="91"/>
      <c r="E332" s="92"/>
      <c r="F332" s="93"/>
      <c r="G332" s="92"/>
      <c r="H332" s="92"/>
      <c r="I332" s="91"/>
      <c r="J332" s="91"/>
      <c r="K332" s="91"/>
      <c r="L332" s="91"/>
      <c r="M332" s="91"/>
      <c r="N332" s="91"/>
      <c r="O332" s="91"/>
      <c r="P332" s="91"/>
      <c r="Q332" s="91"/>
      <c r="R332" s="91"/>
      <c r="S332" s="91"/>
      <c r="T332" s="91"/>
      <c r="U332" s="91"/>
      <c r="V332" s="91"/>
      <c r="W332" s="91"/>
      <c r="X332" s="91"/>
      <c r="Y332" s="91"/>
      <c r="Z332" s="91"/>
    </row>
    <row r="333" ht="15.75" customHeight="1">
      <c r="A333" s="91"/>
      <c r="B333" s="91"/>
      <c r="C333" s="91"/>
      <c r="D333" s="91"/>
      <c r="E333" s="92"/>
      <c r="F333" s="93"/>
      <c r="G333" s="92"/>
      <c r="H333" s="92"/>
      <c r="I333" s="91"/>
      <c r="J333" s="91"/>
      <c r="K333" s="91"/>
      <c r="L333" s="91"/>
      <c r="M333" s="91"/>
      <c r="N333" s="91"/>
      <c r="O333" s="91"/>
      <c r="P333" s="91"/>
      <c r="Q333" s="91"/>
      <c r="R333" s="91"/>
      <c r="S333" s="91"/>
      <c r="T333" s="91"/>
      <c r="U333" s="91"/>
      <c r="V333" s="91"/>
      <c r="W333" s="91"/>
      <c r="X333" s="91"/>
      <c r="Y333" s="91"/>
      <c r="Z333" s="91"/>
    </row>
    <row r="334" ht="15.75" customHeight="1">
      <c r="A334" s="91"/>
      <c r="B334" s="91"/>
      <c r="C334" s="91"/>
      <c r="D334" s="91"/>
      <c r="E334" s="92"/>
      <c r="F334" s="93"/>
      <c r="G334" s="92"/>
      <c r="H334" s="92"/>
      <c r="I334" s="91"/>
      <c r="J334" s="91"/>
      <c r="K334" s="91"/>
      <c r="L334" s="91"/>
      <c r="M334" s="91"/>
      <c r="N334" s="91"/>
      <c r="O334" s="91"/>
      <c r="P334" s="91"/>
      <c r="Q334" s="91"/>
      <c r="R334" s="91"/>
      <c r="S334" s="91"/>
      <c r="T334" s="91"/>
      <c r="U334" s="91"/>
      <c r="V334" s="91"/>
      <c r="W334" s="91"/>
      <c r="X334" s="91"/>
      <c r="Y334" s="91"/>
      <c r="Z334" s="91"/>
    </row>
    <row r="335" ht="15.75" customHeight="1">
      <c r="A335" s="91"/>
      <c r="B335" s="91"/>
      <c r="C335" s="91"/>
      <c r="D335" s="91"/>
      <c r="E335" s="92"/>
      <c r="F335" s="93"/>
      <c r="G335" s="92"/>
      <c r="H335" s="92"/>
      <c r="I335" s="91"/>
      <c r="J335" s="91"/>
      <c r="K335" s="91"/>
      <c r="L335" s="91"/>
      <c r="M335" s="91"/>
      <c r="N335" s="91"/>
      <c r="O335" s="91"/>
      <c r="P335" s="91"/>
      <c r="Q335" s="91"/>
      <c r="R335" s="91"/>
      <c r="S335" s="91"/>
      <c r="T335" s="91"/>
      <c r="U335" s="91"/>
      <c r="V335" s="91"/>
      <c r="W335" s="91"/>
      <c r="X335" s="91"/>
      <c r="Y335" s="91"/>
      <c r="Z335" s="91"/>
    </row>
    <row r="336" ht="15.75" customHeight="1">
      <c r="A336" s="91"/>
      <c r="B336" s="91"/>
      <c r="C336" s="91"/>
      <c r="D336" s="91"/>
      <c r="E336" s="92"/>
      <c r="F336" s="93"/>
      <c r="G336" s="92"/>
      <c r="H336" s="92"/>
      <c r="I336" s="91"/>
      <c r="J336" s="91"/>
      <c r="K336" s="91"/>
      <c r="L336" s="91"/>
      <c r="M336" s="91"/>
      <c r="N336" s="91"/>
      <c r="O336" s="91"/>
      <c r="P336" s="91"/>
      <c r="Q336" s="91"/>
      <c r="R336" s="91"/>
      <c r="S336" s="91"/>
      <c r="T336" s="91"/>
      <c r="U336" s="91"/>
      <c r="V336" s="91"/>
      <c r="W336" s="91"/>
      <c r="X336" s="91"/>
      <c r="Y336" s="91"/>
      <c r="Z336" s="91"/>
    </row>
    <row r="337" ht="15.75" customHeight="1">
      <c r="A337" s="91"/>
      <c r="B337" s="91"/>
      <c r="C337" s="91"/>
      <c r="D337" s="91"/>
      <c r="E337" s="92"/>
      <c r="F337" s="93"/>
      <c r="G337" s="92"/>
      <c r="H337" s="92"/>
      <c r="I337" s="91"/>
      <c r="J337" s="91"/>
      <c r="K337" s="91"/>
      <c r="L337" s="91"/>
      <c r="M337" s="91"/>
      <c r="N337" s="91"/>
      <c r="O337" s="91"/>
      <c r="P337" s="91"/>
      <c r="Q337" s="91"/>
      <c r="R337" s="91"/>
      <c r="S337" s="91"/>
      <c r="T337" s="91"/>
      <c r="U337" s="91"/>
      <c r="V337" s="91"/>
      <c r="W337" s="91"/>
      <c r="X337" s="91"/>
      <c r="Y337" s="91"/>
      <c r="Z337" s="91"/>
    </row>
    <row r="338" ht="15.75" customHeight="1">
      <c r="A338" s="91"/>
      <c r="B338" s="91"/>
      <c r="C338" s="91"/>
      <c r="D338" s="91"/>
      <c r="E338" s="92"/>
      <c r="F338" s="93"/>
      <c r="G338" s="92"/>
      <c r="H338" s="92"/>
      <c r="I338" s="91"/>
      <c r="J338" s="91"/>
      <c r="K338" s="91"/>
      <c r="L338" s="91"/>
      <c r="M338" s="91"/>
      <c r="N338" s="91"/>
      <c r="O338" s="91"/>
      <c r="P338" s="91"/>
      <c r="Q338" s="91"/>
      <c r="R338" s="91"/>
      <c r="S338" s="91"/>
      <c r="T338" s="91"/>
      <c r="U338" s="91"/>
      <c r="V338" s="91"/>
      <c r="W338" s="91"/>
      <c r="X338" s="91"/>
      <c r="Y338" s="91"/>
      <c r="Z338" s="91"/>
    </row>
    <row r="339" ht="15.75" customHeight="1">
      <c r="A339" s="91"/>
      <c r="B339" s="91"/>
      <c r="C339" s="91"/>
      <c r="D339" s="91"/>
      <c r="E339" s="92"/>
      <c r="F339" s="93"/>
      <c r="G339" s="92"/>
      <c r="H339" s="92"/>
      <c r="I339" s="91"/>
      <c r="J339" s="91"/>
      <c r="K339" s="91"/>
      <c r="L339" s="91"/>
      <c r="M339" s="91"/>
      <c r="N339" s="91"/>
      <c r="O339" s="91"/>
      <c r="P339" s="91"/>
      <c r="Q339" s="91"/>
      <c r="R339" s="91"/>
      <c r="S339" s="91"/>
      <c r="T339" s="91"/>
      <c r="U339" s="91"/>
      <c r="V339" s="91"/>
      <c r="W339" s="91"/>
      <c r="X339" s="91"/>
      <c r="Y339" s="91"/>
      <c r="Z339" s="91"/>
    </row>
    <row r="340" ht="15.75" customHeight="1">
      <c r="A340" s="91"/>
      <c r="B340" s="91"/>
      <c r="C340" s="91"/>
      <c r="D340" s="91"/>
      <c r="E340" s="92"/>
      <c r="F340" s="93"/>
      <c r="G340" s="92"/>
      <c r="H340" s="92"/>
      <c r="I340" s="91"/>
      <c r="J340" s="91"/>
      <c r="K340" s="91"/>
      <c r="L340" s="91"/>
      <c r="M340" s="91"/>
      <c r="N340" s="91"/>
      <c r="O340" s="91"/>
      <c r="P340" s="91"/>
      <c r="Q340" s="91"/>
      <c r="R340" s="91"/>
      <c r="S340" s="91"/>
      <c r="T340" s="91"/>
      <c r="U340" s="91"/>
      <c r="V340" s="91"/>
      <c r="W340" s="91"/>
      <c r="X340" s="91"/>
      <c r="Y340" s="91"/>
      <c r="Z340" s="91"/>
    </row>
    <row r="341" ht="15.75" customHeight="1">
      <c r="A341" s="91"/>
      <c r="B341" s="91"/>
      <c r="C341" s="91"/>
      <c r="D341" s="91"/>
      <c r="E341" s="92"/>
      <c r="F341" s="93"/>
      <c r="G341" s="92"/>
      <c r="H341" s="92"/>
      <c r="I341" s="91"/>
      <c r="J341" s="91"/>
      <c r="K341" s="91"/>
      <c r="L341" s="91"/>
      <c r="M341" s="91"/>
      <c r="N341" s="91"/>
      <c r="O341" s="91"/>
      <c r="P341" s="91"/>
      <c r="Q341" s="91"/>
      <c r="R341" s="91"/>
      <c r="S341" s="91"/>
      <c r="T341" s="91"/>
      <c r="U341" s="91"/>
      <c r="V341" s="91"/>
      <c r="W341" s="91"/>
      <c r="X341" s="91"/>
      <c r="Y341" s="91"/>
      <c r="Z341" s="91"/>
    </row>
    <row r="342" ht="15.75" customHeight="1">
      <c r="A342" s="91"/>
      <c r="B342" s="91"/>
      <c r="C342" s="91"/>
      <c r="D342" s="91"/>
      <c r="E342" s="92"/>
      <c r="F342" s="93"/>
      <c r="G342" s="92"/>
      <c r="H342" s="92"/>
      <c r="I342" s="91"/>
      <c r="J342" s="91"/>
      <c r="K342" s="91"/>
      <c r="L342" s="91"/>
      <c r="M342" s="91"/>
      <c r="N342" s="91"/>
      <c r="O342" s="91"/>
      <c r="P342" s="91"/>
      <c r="Q342" s="91"/>
      <c r="R342" s="91"/>
      <c r="S342" s="91"/>
      <c r="T342" s="91"/>
      <c r="U342" s="91"/>
      <c r="V342" s="91"/>
      <c r="W342" s="91"/>
      <c r="X342" s="91"/>
      <c r="Y342" s="91"/>
      <c r="Z342" s="91"/>
    </row>
    <row r="343" ht="15.75" customHeight="1">
      <c r="A343" s="91"/>
      <c r="B343" s="91"/>
      <c r="C343" s="91"/>
      <c r="D343" s="91"/>
      <c r="E343" s="92"/>
      <c r="F343" s="93"/>
      <c r="G343" s="92"/>
      <c r="H343" s="92"/>
      <c r="I343" s="91"/>
      <c r="J343" s="91"/>
      <c r="K343" s="91"/>
      <c r="L343" s="91"/>
      <c r="M343" s="91"/>
      <c r="N343" s="91"/>
      <c r="O343" s="91"/>
      <c r="P343" s="91"/>
      <c r="Q343" s="91"/>
      <c r="R343" s="91"/>
      <c r="S343" s="91"/>
      <c r="T343" s="91"/>
      <c r="U343" s="91"/>
      <c r="V343" s="91"/>
      <c r="W343" s="91"/>
      <c r="X343" s="91"/>
      <c r="Y343" s="91"/>
      <c r="Z343" s="91"/>
    </row>
    <row r="344" ht="15.75" customHeight="1">
      <c r="A344" s="91"/>
      <c r="B344" s="91"/>
      <c r="C344" s="91"/>
      <c r="D344" s="91"/>
      <c r="E344" s="92"/>
      <c r="F344" s="93"/>
      <c r="G344" s="92"/>
      <c r="H344" s="92"/>
      <c r="I344" s="91"/>
      <c r="J344" s="91"/>
      <c r="K344" s="91"/>
      <c r="L344" s="91"/>
      <c r="M344" s="91"/>
      <c r="N344" s="91"/>
      <c r="O344" s="91"/>
      <c r="P344" s="91"/>
      <c r="Q344" s="91"/>
      <c r="R344" s="91"/>
      <c r="S344" s="91"/>
      <c r="T344" s="91"/>
      <c r="U344" s="91"/>
      <c r="V344" s="91"/>
      <c r="W344" s="91"/>
      <c r="X344" s="91"/>
      <c r="Y344" s="91"/>
      <c r="Z344" s="91"/>
    </row>
    <row r="345" ht="15.75" customHeight="1">
      <c r="A345" s="91"/>
      <c r="B345" s="91"/>
      <c r="C345" s="91"/>
      <c r="D345" s="91"/>
      <c r="E345" s="92"/>
      <c r="F345" s="93"/>
      <c r="G345" s="92"/>
      <c r="H345" s="92"/>
      <c r="I345" s="91"/>
      <c r="J345" s="91"/>
      <c r="K345" s="91"/>
      <c r="L345" s="91"/>
      <c r="M345" s="91"/>
      <c r="N345" s="91"/>
      <c r="O345" s="91"/>
      <c r="P345" s="91"/>
      <c r="Q345" s="91"/>
      <c r="R345" s="91"/>
      <c r="S345" s="91"/>
      <c r="T345" s="91"/>
      <c r="U345" s="91"/>
      <c r="V345" s="91"/>
      <c r="W345" s="91"/>
      <c r="X345" s="91"/>
      <c r="Y345" s="91"/>
      <c r="Z345" s="91"/>
    </row>
    <row r="346" ht="15.75" customHeight="1">
      <c r="A346" s="91"/>
      <c r="B346" s="91"/>
      <c r="C346" s="91"/>
      <c r="D346" s="91"/>
      <c r="E346" s="92"/>
      <c r="F346" s="93"/>
      <c r="G346" s="92"/>
      <c r="H346" s="92"/>
      <c r="I346" s="91"/>
      <c r="J346" s="91"/>
      <c r="K346" s="91"/>
      <c r="L346" s="91"/>
      <c r="M346" s="91"/>
      <c r="N346" s="91"/>
      <c r="O346" s="91"/>
      <c r="P346" s="91"/>
      <c r="Q346" s="91"/>
      <c r="R346" s="91"/>
      <c r="S346" s="91"/>
      <c r="T346" s="91"/>
      <c r="U346" s="91"/>
      <c r="V346" s="91"/>
      <c r="W346" s="91"/>
      <c r="X346" s="91"/>
      <c r="Y346" s="91"/>
      <c r="Z346" s="91"/>
    </row>
    <row r="347" ht="15.75" customHeight="1">
      <c r="A347" s="91"/>
      <c r="B347" s="91"/>
      <c r="C347" s="91"/>
      <c r="D347" s="91"/>
      <c r="E347" s="92"/>
      <c r="F347" s="93"/>
      <c r="G347" s="92"/>
      <c r="H347" s="92"/>
      <c r="I347" s="91"/>
      <c r="J347" s="91"/>
      <c r="K347" s="91"/>
      <c r="L347" s="91"/>
      <c r="M347" s="91"/>
      <c r="N347" s="91"/>
      <c r="O347" s="91"/>
      <c r="P347" s="91"/>
      <c r="Q347" s="91"/>
      <c r="R347" s="91"/>
      <c r="S347" s="91"/>
      <c r="T347" s="91"/>
      <c r="U347" s="91"/>
      <c r="V347" s="91"/>
      <c r="W347" s="91"/>
      <c r="X347" s="91"/>
      <c r="Y347" s="91"/>
      <c r="Z347" s="91"/>
    </row>
    <row r="348" ht="15.75" customHeight="1">
      <c r="A348" s="91"/>
      <c r="B348" s="91"/>
      <c r="C348" s="91"/>
      <c r="D348" s="91"/>
      <c r="E348" s="92"/>
      <c r="F348" s="93"/>
      <c r="G348" s="92"/>
      <c r="H348" s="92"/>
      <c r="I348" s="91"/>
      <c r="J348" s="91"/>
      <c r="K348" s="91"/>
      <c r="L348" s="91"/>
      <c r="M348" s="91"/>
      <c r="N348" s="91"/>
      <c r="O348" s="91"/>
      <c r="P348" s="91"/>
      <c r="Q348" s="91"/>
      <c r="R348" s="91"/>
      <c r="S348" s="91"/>
      <c r="T348" s="91"/>
      <c r="U348" s="91"/>
      <c r="V348" s="91"/>
      <c r="W348" s="91"/>
      <c r="X348" s="91"/>
      <c r="Y348" s="91"/>
      <c r="Z348" s="91"/>
    </row>
    <row r="349" ht="15.75" customHeight="1">
      <c r="A349" s="91"/>
      <c r="B349" s="91"/>
      <c r="C349" s="91"/>
      <c r="D349" s="91"/>
      <c r="E349" s="92"/>
      <c r="F349" s="93"/>
      <c r="G349" s="92"/>
      <c r="H349" s="92"/>
      <c r="I349" s="91"/>
      <c r="J349" s="91"/>
      <c r="K349" s="91"/>
      <c r="L349" s="91"/>
      <c r="M349" s="91"/>
      <c r="N349" s="91"/>
      <c r="O349" s="91"/>
      <c r="P349" s="91"/>
      <c r="Q349" s="91"/>
      <c r="R349" s="91"/>
      <c r="S349" s="91"/>
      <c r="T349" s="91"/>
      <c r="U349" s="91"/>
      <c r="V349" s="91"/>
      <c r="W349" s="91"/>
      <c r="X349" s="91"/>
      <c r="Y349" s="91"/>
      <c r="Z349" s="91"/>
    </row>
    <row r="350" ht="15.75" customHeight="1">
      <c r="A350" s="91"/>
      <c r="B350" s="91"/>
      <c r="C350" s="91"/>
      <c r="D350" s="91"/>
      <c r="E350" s="92"/>
      <c r="F350" s="93"/>
      <c r="G350" s="92"/>
      <c r="H350" s="92"/>
      <c r="I350" s="91"/>
      <c r="J350" s="91"/>
      <c r="K350" s="91"/>
      <c r="L350" s="91"/>
      <c r="M350" s="91"/>
      <c r="N350" s="91"/>
      <c r="O350" s="91"/>
      <c r="P350" s="91"/>
      <c r="Q350" s="91"/>
      <c r="R350" s="91"/>
      <c r="S350" s="91"/>
      <c r="T350" s="91"/>
      <c r="U350" s="91"/>
      <c r="V350" s="91"/>
      <c r="W350" s="91"/>
      <c r="X350" s="91"/>
      <c r="Y350" s="91"/>
      <c r="Z350" s="91"/>
    </row>
    <row r="351" ht="15.75" customHeight="1">
      <c r="A351" s="91"/>
      <c r="B351" s="91"/>
      <c r="C351" s="91"/>
      <c r="D351" s="91"/>
      <c r="E351" s="92"/>
      <c r="F351" s="93"/>
      <c r="G351" s="92"/>
      <c r="H351" s="92"/>
      <c r="I351" s="91"/>
      <c r="J351" s="91"/>
      <c r="K351" s="91"/>
      <c r="L351" s="91"/>
      <c r="M351" s="91"/>
      <c r="N351" s="91"/>
      <c r="O351" s="91"/>
      <c r="P351" s="91"/>
      <c r="Q351" s="91"/>
      <c r="R351" s="91"/>
      <c r="S351" s="91"/>
      <c r="T351" s="91"/>
      <c r="U351" s="91"/>
      <c r="V351" s="91"/>
      <c r="W351" s="91"/>
      <c r="X351" s="91"/>
      <c r="Y351" s="91"/>
      <c r="Z351" s="91"/>
    </row>
    <row r="352" ht="15.75" customHeight="1">
      <c r="A352" s="91"/>
      <c r="B352" s="91"/>
      <c r="C352" s="91"/>
      <c r="D352" s="91"/>
      <c r="E352" s="92"/>
      <c r="F352" s="93"/>
      <c r="G352" s="92"/>
      <c r="H352" s="92"/>
      <c r="I352" s="91"/>
      <c r="J352" s="91"/>
      <c r="K352" s="91"/>
      <c r="L352" s="91"/>
      <c r="M352" s="91"/>
      <c r="N352" s="91"/>
      <c r="O352" s="91"/>
      <c r="P352" s="91"/>
      <c r="Q352" s="91"/>
      <c r="R352" s="91"/>
      <c r="S352" s="91"/>
      <c r="T352" s="91"/>
      <c r="U352" s="91"/>
      <c r="V352" s="91"/>
      <c r="W352" s="91"/>
      <c r="X352" s="91"/>
      <c r="Y352" s="91"/>
      <c r="Z352" s="91"/>
    </row>
    <row r="353" ht="15.75" customHeight="1">
      <c r="A353" s="91"/>
      <c r="B353" s="91"/>
      <c r="C353" s="91"/>
      <c r="D353" s="91"/>
      <c r="E353" s="92"/>
      <c r="F353" s="93"/>
      <c r="G353" s="92"/>
      <c r="H353" s="92"/>
      <c r="I353" s="91"/>
      <c r="J353" s="91"/>
      <c r="K353" s="91"/>
      <c r="L353" s="91"/>
      <c r="M353" s="91"/>
      <c r="N353" s="91"/>
      <c r="O353" s="91"/>
      <c r="P353" s="91"/>
      <c r="Q353" s="91"/>
      <c r="R353" s="91"/>
      <c r="S353" s="91"/>
      <c r="T353" s="91"/>
      <c r="U353" s="91"/>
      <c r="V353" s="91"/>
      <c r="W353" s="91"/>
      <c r="X353" s="91"/>
      <c r="Y353" s="91"/>
      <c r="Z353" s="91"/>
    </row>
    <row r="354" ht="15.75" customHeight="1">
      <c r="A354" s="91"/>
      <c r="B354" s="91"/>
      <c r="C354" s="91"/>
      <c r="D354" s="91"/>
      <c r="E354" s="92"/>
      <c r="F354" s="93"/>
      <c r="G354" s="92"/>
      <c r="H354" s="92"/>
      <c r="I354" s="91"/>
      <c r="J354" s="91"/>
      <c r="K354" s="91"/>
      <c r="L354" s="91"/>
      <c r="M354" s="91"/>
      <c r="N354" s="91"/>
      <c r="O354" s="91"/>
      <c r="P354" s="91"/>
      <c r="Q354" s="91"/>
      <c r="R354" s="91"/>
      <c r="S354" s="91"/>
      <c r="T354" s="91"/>
      <c r="U354" s="91"/>
      <c r="V354" s="91"/>
      <c r="W354" s="91"/>
      <c r="X354" s="91"/>
      <c r="Y354" s="91"/>
      <c r="Z354" s="91"/>
    </row>
    <row r="355" ht="15.75" customHeight="1">
      <c r="A355" s="91"/>
      <c r="B355" s="91"/>
      <c r="C355" s="91"/>
      <c r="D355" s="91"/>
      <c r="E355" s="92"/>
      <c r="F355" s="93"/>
      <c r="G355" s="92"/>
      <c r="H355" s="92"/>
      <c r="I355" s="91"/>
      <c r="J355" s="91"/>
      <c r="K355" s="91"/>
      <c r="L355" s="91"/>
      <c r="M355" s="91"/>
      <c r="N355" s="91"/>
      <c r="O355" s="91"/>
      <c r="P355" s="91"/>
      <c r="Q355" s="91"/>
      <c r="R355" s="91"/>
      <c r="S355" s="91"/>
      <c r="T355" s="91"/>
      <c r="U355" s="91"/>
      <c r="V355" s="91"/>
      <c r="W355" s="91"/>
      <c r="X355" s="91"/>
      <c r="Y355" s="91"/>
      <c r="Z355" s="91"/>
    </row>
    <row r="356" ht="15.75" customHeight="1">
      <c r="A356" s="91"/>
      <c r="B356" s="91"/>
      <c r="C356" s="91"/>
      <c r="D356" s="91"/>
      <c r="E356" s="92"/>
      <c r="F356" s="93"/>
      <c r="G356" s="92"/>
      <c r="H356" s="92"/>
      <c r="I356" s="91"/>
      <c r="J356" s="91"/>
      <c r="K356" s="91"/>
      <c r="L356" s="91"/>
      <c r="M356" s="91"/>
      <c r="N356" s="91"/>
      <c r="O356" s="91"/>
      <c r="P356" s="91"/>
      <c r="Q356" s="91"/>
      <c r="R356" s="91"/>
      <c r="S356" s="91"/>
      <c r="T356" s="91"/>
      <c r="U356" s="91"/>
      <c r="V356" s="91"/>
      <c r="W356" s="91"/>
      <c r="X356" s="91"/>
      <c r="Y356" s="91"/>
      <c r="Z356" s="91"/>
    </row>
    <row r="357" ht="15.75" customHeight="1">
      <c r="A357" s="91"/>
      <c r="B357" s="91"/>
      <c r="C357" s="91"/>
      <c r="D357" s="91"/>
      <c r="E357" s="92"/>
      <c r="F357" s="93"/>
      <c r="G357" s="92"/>
      <c r="H357" s="92"/>
      <c r="I357" s="91"/>
      <c r="J357" s="91"/>
      <c r="K357" s="91"/>
      <c r="L357" s="91"/>
      <c r="M357" s="91"/>
      <c r="N357" s="91"/>
      <c r="O357" s="91"/>
      <c r="P357" s="91"/>
      <c r="Q357" s="91"/>
      <c r="R357" s="91"/>
      <c r="S357" s="91"/>
      <c r="T357" s="91"/>
      <c r="U357" s="91"/>
      <c r="V357" s="91"/>
      <c r="W357" s="91"/>
      <c r="X357" s="91"/>
      <c r="Y357" s="91"/>
      <c r="Z357" s="91"/>
    </row>
    <row r="358" ht="15.75" customHeight="1">
      <c r="A358" s="91"/>
      <c r="B358" s="91"/>
      <c r="C358" s="91"/>
      <c r="D358" s="91"/>
      <c r="E358" s="92"/>
      <c r="F358" s="93"/>
      <c r="G358" s="92"/>
      <c r="H358" s="92"/>
      <c r="I358" s="91"/>
      <c r="J358" s="91"/>
      <c r="K358" s="91"/>
      <c r="L358" s="91"/>
      <c r="M358" s="91"/>
      <c r="N358" s="91"/>
      <c r="O358" s="91"/>
      <c r="P358" s="91"/>
      <c r="Q358" s="91"/>
      <c r="R358" s="91"/>
      <c r="S358" s="91"/>
      <c r="T358" s="91"/>
      <c r="U358" s="91"/>
      <c r="V358" s="91"/>
      <c r="W358" s="91"/>
      <c r="X358" s="91"/>
      <c r="Y358" s="91"/>
      <c r="Z358" s="91"/>
    </row>
    <row r="359" ht="15.75" customHeight="1">
      <c r="A359" s="91"/>
      <c r="B359" s="91"/>
      <c r="C359" s="91"/>
      <c r="D359" s="91"/>
      <c r="E359" s="92"/>
      <c r="F359" s="93"/>
      <c r="G359" s="92"/>
      <c r="H359" s="92"/>
      <c r="I359" s="91"/>
      <c r="J359" s="91"/>
      <c r="K359" s="91"/>
      <c r="L359" s="91"/>
      <c r="M359" s="91"/>
      <c r="N359" s="91"/>
      <c r="O359" s="91"/>
      <c r="P359" s="91"/>
      <c r="Q359" s="91"/>
      <c r="R359" s="91"/>
      <c r="S359" s="91"/>
      <c r="T359" s="91"/>
      <c r="U359" s="91"/>
      <c r="V359" s="91"/>
      <c r="W359" s="91"/>
      <c r="X359" s="91"/>
      <c r="Y359" s="91"/>
      <c r="Z359" s="91"/>
    </row>
    <row r="360" ht="15.75" customHeight="1">
      <c r="A360" s="91"/>
      <c r="B360" s="91"/>
      <c r="C360" s="91"/>
      <c r="D360" s="91"/>
      <c r="E360" s="92"/>
      <c r="F360" s="93"/>
      <c r="G360" s="92"/>
      <c r="H360" s="92"/>
      <c r="I360" s="91"/>
      <c r="J360" s="91"/>
      <c r="K360" s="91"/>
      <c r="L360" s="91"/>
      <c r="M360" s="91"/>
      <c r="N360" s="91"/>
      <c r="O360" s="91"/>
      <c r="P360" s="91"/>
      <c r="Q360" s="91"/>
      <c r="R360" s="91"/>
      <c r="S360" s="91"/>
      <c r="T360" s="91"/>
      <c r="U360" s="91"/>
      <c r="V360" s="91"/>
      <c r="W360" s="91"/>
      <c r="X360" s="91"/>
      <c r="Y360" s="91"/>
      <c r="Z360" s="91"/>
    </row>
    <row r="361" ht="15.75" customHeight="1">
      <c r="A361" s="91"/>
      <c r="B361" s="91"/>
      <c r="C361" s="91"/>
      <c r="D361" s="91"/>
      <c r="E361" s="92"/>
      <c r="F361" s="93"/>
      <c r="G361" s="92"/>
      <c r="H361" s="92"/>
      <c r="I361" s="91"/>
      <c r="J361" s="91"/>
      <c r="K361" s="91"/>
      <c r="L361" s="91"/>
      <c r="M361" s="91"/>
      <c r="N361" s="91"/>
      <c r="O361" s="91"/>
      <c r="P361" s="91"/>
      <c r="Q361" s="91"/>
      <c r="R361" s="91"/>
      <c r="S361" s="91"/>
      <c r="T361" s="91"/>
      <c r="U361" s="91"/>
      <c r="V361" s="91"/>
      <c r="W361" s="91"/>
      <c r="X361" s="91"/>
      <c r="Y361" s="91"/>
      <c r="Z361" s="91"/>
    </row>
    <row r="362" ht="15.75" customHeight="1">
      <c r="A362" s="91"/>
      <c r="B362" s="91"/>
      <c r="C362" s="91"/>
      <c r="D362" s="91"/>
      <c r="E362" s="92"/>
      <c r="F362" s="93"/>
      <c r="G362" s="92"/>
      <c r="H362" s="92"/>
      <c r="I362" s="91"/>
      <c r="J362" s="91"/>
      <c r="K362" s="91"/>
      <c r="L362" s="91"/>
      <c r="M362" s="91"/>
      <c r="N362" s="91"/>
      <c r="O362" s="91"/>
      <c r="P362" s="91"/>
      <c r="Q362" s="91"/>
      <c r="R362" s="91"/>
      <c r="S362" s="91"/>
      <c r="T362" s="91"/>
      <c r="U362" s="91"/>
      <c r="V362" s="91"/>
      <c r="W362" s="91"/>
      <c r="X362" s="91"/>
      <c r="Y362" s="91"/>
      <c r="Z362" s="91"/>
    </row>
    <row r="363" ht="15.75" customHeight="1">
      <c r="A363" s="91"/>
      <c r="B363" s="91"/>
      <c r="C363" s="91"/>
      <c r="D363" s="91"/>
      <c r="E363" s="92"/>
      <c r="F363" s="93"/>
      <c r="G363" s="92"/>
      <c r="H363" s="92"/>
      <c r="I363" s="91"/>
      <c r="J363" s="91"/>
      <c r="K363" s="91"/>
      <c r="L363" s="91"/>
      <c r="M363" s="91"/>
      <c r="N363" s="91"/>
      <c r="O363" s="91"/>
      <c r="P363" s="91"/>
      <c r="Q363" s="91"/>
      <c r="R363" s="91"/>
      <c r="S363" s="91"/>
      <c r="T363" s="91"/>
      <c r="U363" s="91"/>
      <c r="V363" s="91"/>
      <c r="W363" s="91"/>
      <c r="X363" s="91"/>
      <c r="Y363" s="91"/>
      <c r="Z363" s="91"/>
    </row>
    <row r="364" ht="15.75" customHeight="1">
      <c r="A364" s="91"/>
      <c r="B364" s="91"/>
      <c r="C364" s="91"/>
      <c r="D364" s="91"/>
      <c r="E364" s="92"/>
      <c r="F364" s="93"/>
      <c r="G364" s="92"/>
      <c r="H364" s="92"/>
      <c r="I364" s="91"/>
      <c r="J364" s="91"/>
      <c r="K364" s="91"/>
      <c r="L364" s="91"/>
      <c r="M364" s="91"/>
      <c r="N364" s="91"/>
      <c r="O364" s="91"/>
      <c r="P364" s="91"/>
      <c r="Q364" s="91"/>
      <c r="R364" s="91"/>
      <c r="S364" s="91"/>
      <c r="T364" s="91"/>
      <c r="U364" s="91"/>
      <c r="V364" s="91"/>
      <c r="W364" s="91"/>
      <c r="X364" s="91"/>
      <c r="Y364" s="91"/>
      <c r="Z364" s="91"/>
    </row>
    <row r="365" ht="15.75" customHeight="1">
      <c r="A365" s="91"/>
      <c r="B365" s="91"/>
      <c r="C365" s="91"/>
      <c r="D365" s="91"/>
      <c r="E365" s="92"/>
      <c r="F365" s="93"/>
      <c r="G365" s="92"/>
      <c r="H365" s="92"/>
      <c r="I365" s="91"/>
      <c r="J365" s="91"/>
      <c r="K365" s="91"/>
      <c r="L365" s="91"/>
      <c r="M365" s="91"/>
      <c r="N365" s="91"/>
      <c r="O365" s="91"/>
      <c r="P365" s="91"/>
      <c r="Q365" s="91"/>
      <c r="R365" s="91"/>
      <c r="S365" s="91"/>
      <c r="T365" s="91"/>
      <c r="U365" s="91"/>
      <c r="V365" s="91"/>
      <c r="W365" s="91"/>
      <c r="X365" s="91"/>
      <c r="Y365" s="91"/>
      <c r="Z365" s="91"/>
    </row>
    <row r="366" ht="15.75" customHeight="1">
      <c r="A366" s="91"/>
      <c r="B366" s="91"/>
      <c r="C366" s="91"/>
      <c r="D366" s="91"/>
      <c r="E366" s="92"/>
      <c r="F366" s="93"/>
      <c r="G366" s="92"/>
      <c r="H366" s="92"/>
      <c r="I366" s="91"/>
      <c r="J366" s="91"/>
      <c r="K366" s="91"/>
      <c r="L366" s="91"/>
      <c r="M366" s="91"/>
      <c r="N366" s="91"/>
      <c r="O366" s="91"/>
      <c r="P366" s="91"/>
      <c r="Q366" s="91"/>
      <c r="R366" s="91"/>
      <c r="S366" s="91"/>
      <c r="T366" s="91"/>
      <c r="U366" s="91"/>
      <c r="V366" s="91"/>
      <c r="W366" s="91"/>
      <c r="X366" s="91"/>
      <c r="Y366" s="91"/>
      <c r="Z366" s="91"/>
    </row>
    <row r="367" ht="15.75" customHeight="1">
      <c r="A367" s="91"/>
      <c r="B367" s="91"/>
      <c r="C367" s="91"/>
      <c r="D367" s="91"/>
      <c r="E367" s="92"/>
      <c r="F367" s="93"/>
      <c r="G367" s="92"/>
      <c r="H367" s="92"/>
      <c r="I367" s="91"/>
      <c r="J367" s="91"/>
      <c r="K367" s="91"/>
      <c r="L367" s="91"/>
      <c r="M367" s="91"/>
      <c r="N367" s="91"/>
      <c r="O367" s="91"/>
      <c r="P367" s="91"/>
      <c r="Q367" s="91"/>
      <c r="R367" s="91"/>
      <c r="S367" s="91"/>
      <c r="T367" s="91"/>
      <c r="U367" s="91"/>
      <c r="V367" s="91"/>
      <c r="W367" s="91"/>
      <c r="X367" s="91"/>
      <c r="Y367" s="91"/>
      <c r="Z367" s="91"/>
    </row>
    <row r="368" ht="15.75" customHeight="1">
      <c r="A368" s="91"/>
      <c r="B368" s="91"/>
      <c r="C368" s="91"/>
      <c r="D368" s="91"/>
      <c r="E368" s="92"/>
      <c r="F368" s="93"/>
      <c r="G368" s="92"/>
      <c r="H368" s="92"/>
      <c r="I368" s="91"/>
      <c r="J368" s="91"/>
      <c r="K368" s="91"/>
      <c r="L368" s="91"/>
      <c r="M368" s="91"/>
      <c r="N368" s="91"/>
      <c r="O368" s="91"/>
      <c r="P368" s="91"/>
      <c r="Q368" s="91"/>
      <c r="R368" s="91"/>
      <c r="S368" s="91"/>
      <c r="T368" s="91"/>
      <c r="U368" s="91"/>
      <c r="V368" s="91"/>
      <c r="W368" s="91"/>
      <c r="X368" s="91"/>
      <c r="Y368" s="91"/>
      <c r="Z368" s="91"/>
    </row>
    <row r="369" ht="15.75" customHeight="1">
      <c r="A369" s="91"/>
      <c r="B369" s="91"/>
      <c r="C369" s="91"/>
      <c r="D369" s="91"/>
      <c r="E369" s="92"/>
      <c r="F369" s="93"/>
      <c r="G369" s="92"/>
      <c r="H369" s="92"/>
      <c r="I369" s="91"/>
      <c r="J369" s="91"/>
      <c r="K369" s="91"/>
      <c r="L369" s="91"/>
      <c r="M369" s="91"/>
      <c r="N369" s="91"/>
      <c r="O369" s="91"/>
      <c r="P369" s="91"/>
      <c r="Q369" s="91"/>
      <c r="R369" s="91"/>
      <c r="S369" s="91"/>
      <c r="T369" s="91"/>
      <c r="U369" s="91"/>
      <c r="V369" s="91"/>
      <c r="W369" s="91"/>
      <c r="X369" s="91"/>
      <c r="Y369" s="91"/>
      <c r="Z369" s="91"/>
    </row>
    <row r="370" ht="15.75" customHeight="1">
      <c r="A370" s="91"/>
      <c r="B370" s="91"/>
      <c r="C370" s="91"/>
      <c r="D370" s="91"/>
      <c r="E370" s="92"/>
      <c r="F370" s="93"/>
      <c r="G370" s="92"/>
      <c r="H370" s="92"/>
      <c r="I370" s="91"/>
      <c r="J370" s="91"/>
      <c r="K370" s="91"/>
      <c r="L370" s="91"/>
      <c r="M370" s="91"/>
      <c r="N370" s="91"/>
      <c r="O370" s="91"/>
      <c r="P370" s="91"/>
      <c r="Q370" s="91"/>
      <c r="R370" s="91"/>
      <c r="S370" s="91"/>
      <c r="T370" s="91"/>
      <c r="U370" s="91"/>
      <c r="V370" s="91"/>
      <c r="W370" s="91"/>
      <c r="X370" s="91"/>
      <c r="Y370" s="91"/>
      <c r="Z370" s="91"/>
    </row>
    <row r="371" ht="15.75" customHeight="1">
      <c r="A371" s="91"/>
      <c r="B371" s="91"/>
      <c r="C371" s="91"/>
      <c r="D371" s="91"/>
      <c r="E371" s="92"/>
      <c r="F371" s="93"/>
      <c r="G371" s="92"/>
      <c r="H371" s="92"/>
      <c r="I371" s="91"/>
      <c r="J371" s="91"/>
      <c r="K371" s="91"/>
      <c r="L371" s="91"/>
      <c r="M371" s="91"/>
      <c r="N371" s="91"/>
      <c r="O371" s="91"/>
      <c r="P371" s="91"/>
      <c r="Q371" s="91"/>
      <c r="R371" s="91"/>
      <c r="S371" s="91"/>
      <c r="T371" s="91"/>
      <c r="U371" s="91"/>
      <c r="V371" s="91"/>
      <c r="W371" s="91"/>
      <c r="X371" s="91"/>
      <c r="Y371" s="91"/>
      <c r="Z371" s="91"/>
    </row>
    <row r="372" ht="15.75" customHeight="1">
      <c r="A372" s="91"/>
      <c r="B372" s="91"/>
      <c r="C372" s="91"/>
      <c r="D372" s="91"/>
      <c r="E372" s="92"/>
      <c r="F372" s="93"/>
      <c r="G372" s="92"/>
      <c r="H372" s="92"/>
      <c r="I372" s="91"/>
      <c r="J372" s="91"/>
      <c r="K372" s="91"/>
      <c r="L372" s="91"/>
      <c r="M372" s="91"/>
      <c r="N372" s="91"/>
      <c r="O372" s="91"/>
      <c r="P372" s="91"/>
      <c r="Q372" s="91"/>
      <c r="R372" s="91"/>
      <c r="S372" s="91"/>
      <c r="T372" s="91"/>
      <c r="U372" s="91"/>
      <c r="V372" s="91"/>
      <c r="W372" s="91"/>
      <c r="X372" s="91"/>
      <c r="Y372" s="91"/>
      <c r="Z372" s="91"/>
    </row>
    <row r="373" ht="15.75" customHeight="1">
      <c r="A373" s="91"/>
      <c r="B373" s="91"/>
      <c r="C373" s="91"/>
      <c r="D373" s="91"/>
      <c r="E373" s="92"/>
      <c r="F373" s="93"/>
      <c r="G373" s="92"/>
      <c r="H373" s="92"/>
      <c r="I373" s="91"/>
      <c r="J373" s="91"/>
      <c r="K373" s="91"/>
      <c r="L373" s="91"/>
      <c r="M373" s="91"/>
      <c r="N373" s="91"/>
      <c r="O373" s="91"/>
      <c r="P373" s="91"/>
      <c r="Q373" s="91"/>
      <c r="R373" s="91"/>
      <c r="S373" s="91"/>
      <c r="T373" s="91"/>
      <c r="U373" s="91"/>
      <c r="V373" s="91"/>
      <c r="W373" s="91"/>
      <c r="X373" s="91"/>
      <c r="Y373" s="91"/>
      <c r="Z373" s="91"/>
    </row>
    <row r="374" ht="15.75" customHeight="1">
      <c r="A374" s="91"/>
      <c r="B374" s="91"/>
      <c r="C374" s="91"/>
      <c r="D374" s="91"/>
      <c r="E374" s="92"/>
      <c r="F374" s="93"/>
      <c r="G374" s="92"/>
      <c r="H374" s="92"/>
      <c r="I374" s="91"/>
      <c r="J374" s="91"/>
      <c r="K374" s="91"/>
      <c r="L374" s="91"/>
      <c r="M374" s="91"/>
      <c r="N374" s="91"/>
      <c r="O374" s="91"/>
      <c r="P374" s="91"/>
      <c r="Q374" s="91"/>
      <c r="R374" s="91"/>
      <c r="S374" s="91"/>
      <c r="T374" s="91"/>
      <c r="U374" s="91"/>
      <c r="V374" s="91"/>
      <c r="W374" s="91"/>
      <c r="X374" s="91"/>
      <c r="Y374" s="91"/>
      <c r="Z374" s="91"/>
    </row>
    <row r="375" ht="15.75" customHeight="1">
      <c r="A375" s="91"/>
      <c r="B375" s="91"/>
      <c r="C375" s="91"/>
      <c r="D375" s="91"/>
      <c r="E375" s="92"/>
      <c r="F375" s="93"/>
      <c r="G375" s="92"/>
      <c r="H375" s="92"/>
      <c r="I375" s="91"/>
      <c r="J375" s="91"/>
      <c r="K375" s="91"/>
      <c r="L375" s="91"/>
      <c r="M375" s="91"/>
      <c r="N375" s="91"/>
      <c r="O375" s="91"/>
      <c r="P375" s="91"/>
      <c r="Q375" s="91"/>
      <c r="R375" s="91"/>
      <c r="S375" s="91"/>
      <c r="T375" s="91"/>
      <c r="U375" s="91"/>
      <c r="V375" s="91"/>
      <c r="W375" s="91"/>
      <c r="X375" s="91"/>
      <c r="Y375" s="91"/>
      <c r="Z375" s="91"/>
    </row>
    <row r="376" ht="15.75" customHeight="1">
      <c r="A376" s="91"/>
      <c r="B376" s="91"/>
      <c r="C376" s="91"/>
      <c r="D376" s="91"/>
      <c r="E376" s="92"/>
      <c r="F376" s="93"/>
      <c r="G376" s="92"/>
      <c r="H376" s="92"/>
      <c r="I376" s="91"/>
      <c r="J376" s="91"/>
      <c r="K376" s="91"/>
      <c r="L376" s="91"/>
      <c r="M376" s="91"/>
      <c r="N376" s="91"/>
      <c r="O376" s="91"/>
      <c r="P376" s="91"/>
      <c r="Q376" s="91"/>
      <c r="R376" s="91"/>
      <c r="S376" s="91"/>
      <c r="T376" s="91"/>
      <c r="U376" s="91"/>
      <c r="V376" s="91"/>
      <c r="W376" s="91"/>
      <c r="X376" s="91"/>
      <c r="Y376" s="91"/>
      <c r="Z376" s="91"/>
    </row>
    <row r="377" ht="15.75" customHeight="1">
      <c r="A377" s="91"/>
      <c r="B377" s="91"/>
      <c r="C377" s="91"/>
      <c r="D377" s="91"/>
      <c r="E377" s="92"/>
      <c r="F377" s="93"/>
      <c r="G377" s="92"/>
      <c r="H377" s="92"/>
      <c r="I377" s="91"/>
      <c r="J377" s="91"/>
      <c r="K377" s="91"/>
      <c r="L377" s="91"/>
      <c r="M377" s="91"/>
      <c r="N377" s="91"/>
      <c r="O377" s="91"/>
      <c r="P377" s="91"/>
      <c r="Q377" s="91"/>
      <c r="R377" s="91"/>
      <c r="S377" s="91"/>
      <c r="T377" s="91"/>
      <c r="U377" s="91"/>
      <c r="V377" s="91"/>
      <c r="W377" s="91"/>
      <c r="X377" s="91"/>
      <c r="Y377" s="91"/>
      <c r="Z377" s="91"/>
    </row>
    <row r="378" ht="15.75" customHeight="1">
      <c r="A378" s="91"/>
      <c r="B378" s="91"/>
      <c r="C378" s="91"/>
      <c r="D378" s="91"/>
      <c r="E378" s="92"/>
      <c r="F378" s="93"/>
      <c r="G378" s="92"/>
      <c r="H378" s="92"/>
      <c r="I378" s="91"/>
      <c r="J378" s="91"/>
      <c r="K378" s="91"/>
      <c r="L378" s="91"/>
      <c r="M378" s="91"/>
      <c r="N378" s="91"/>
      <c r="O378" s="91"/>
      <c r="P378" s="91"/>
      <c r="Q378" s="91"/>
      <c r="R378" s="91"/>
      <c r="S378" s="91"/>
      <c r="T378" s="91"/>
      <c r="U378" s="91"/>
      <c r="V378" s="91"/>
      <c r="W378" s="91"/>
      <c r="X378" s="91"/>
      <c r="Y378" s="91"/>
      <c r="Z378" s="91"/>
    </row>
    <row r="379" ht="15.75" customHeight="1">
      <c r="A379" s="91"/>
      <c r="B379" s="91"/>
      <c r="C379" s="91"/>
      <c r="D379" s="91"/>
      <c r="E379" s="92"/>
      <c r="F379" s="93"/>
      <c r="G379" s="92"/>
      <c r="H379" s="92"/>
      <c r="I379" s="91"/>
      <c r="J379" s="91"/>
      <c r="K379" s="91"/>
      <c r="L379" s="91"/>
      <c r="M379" s="91"/>
      <c r="N379" s="91"/>
      <c r="O379" s="91"/>
      <c r="P379" s="91"/>
      <c r="Q379" s="91"/>
      <c r="R379" s="91"/>
      <c r="S379" s="91"/>
      <c r="T379" s="91"/>
      <c r="U379" s="91"/>
      <c r="V379" s="91"/>
      <c r="W379" s="91"/>
      <c r="X379" s="91"/>
      <c r="Y379" s="91"/>
      <c r="Z379" s="91"/>
    </row>
    <row r="380" ht="15.75" customHeight="1">
      <c r="A380" s="91"/>
      <c r="B380" s="91"/>
      <c r="C380" s="91"/>
      <c r="D380" s="91"/>
      <c r="E380" s="92"/>
      <c r="F380" s="93"/>
      <c r="G380" s="92"/>
      <c r="H380" s="92"/>
      <c r="I380" s="91"/>
      <c r="J380" s="91"/>
      <c r="K380" s="91"/>
      <c r="L380" s="91"/>
      <c r="M380" s="91"/>
      <c r="N380" s="91"/>
      <c r="O380" s="91"/>
      <c r="P380" s="91"/>
      <c r="Q380" s="91"/>
      <c r="R380" s="91"/>
      <c r="S380" s="91"/>
      <c r="T380" s="91"/>
      <c r="U380" s="91"/>
      <c r="V380" s="91"/>
      <c r="W380" s="91"/>
      <c r="X380" s="91"/>
      <c r="Y380" s="91"/>
      <c r="Z380" s="91"/>
    </row>
    <row r="381" ht="15.75" customHeight="1">
      <c r="A381" s="91"/>
      <c r="B381" s="91"/>
      <c r="C381" s="91"/>
      <c r="D381" s="91"/>
      <c r="E381" s="92"/>
      <c r="F381" s="93"/>
      <c r="G381" s="92"/>
      <c r="H381" s="92"/>
      <c r="I381" s="91"/>
      <c r="J381" s="91"/>
      <c r="K381" s="91"/>
      <c r="L381" s="91"/>
      <c r="M381" s="91"/>
      <c r="N381" s="91"/>
      <c r="O381" s="91"/>
      <c r="P381" s="91"/>
      <c r="Q381" s="91"/>
      <c r="R381" s="91"/>
      <c r="S381" s="91"/>
      <c r="T381" s="91"/>
      <c r="U381" s="91"/>
      <c r="V381" s="91"/>
      <c r="W381" s="91"/>
      <c r="X381" s="91"/>
      <c r="Y381" s="91"/>
      <c r="Z381" s="91"/>
    </row>
    <row r="382" ht="15.75" customHeight="1">
      <c r="A382" s="91"/>
      <c r="B382" s="91"/>
      <c r="C382" s="91"/>
      <c r="D382" s="91"/>
      <c r="E382" s="92"/>
      <c r="F382" s="93"/>
      <c r="G382" s="92"/>
      <c r="H382" s="92"/>
      <c r="I382" s="91"/>
      <c r="J382" s="91"/>
      <c r="K382" s="91"/>
      <c r="L382" s="91"/>
      <c r="M382" s="91"/>
      <c r="N382" s="91"/>
      <c r="O382" s="91"/>
      <c r="P382" s="91"/>
      <c r="Q382" s="91"/>
      <c r="R382" s="91"/>
      <c r="S382" s="91"/>
      <c r="T382" s="91"/>
      <c r="U382" s="91"/>
      <c r="V382" s="91"/>
      <c r="W382" s="91"/>
      <c r="X382" s="91"/>
      <c r="Y382" s="91"/>
      <c r="Z382" s="91"/>
    </row>
    <row r="383" ht="15.75" customHeight="1">
      <c r="A383" s="91"/>
      <c r="B383" s="91"/>
      <c r="C383" s="91"/>
      <c r="D383" s="91"/>
      <c r="E383" s="92"/>
      <c r="F383" s="93"/>
      <c r="G383" s="92"/>
      <c r="H383" s="92"/>
      <c r="I383" s="91"/>
      <c r="J383" s="91"/>
      <c r="K383" s="91"/>
      <c r="L383" s="91"/>
      <c r="M383" s="91"/>
      <c r="N383" s="91"/>
      <c r="O383" s="91"/>
      <c r="P383" s="91"/>
      <c r="Q383" s="91"/>
      <c r="R383" s="91"/>
      <c r="S383" s="91"/>
      <c r="T383" s="91"/>
      <c r="U383" s="91"/>
      <c r="V383" s="91"/>
      <c r="W383" s="91"/>
      <c r="X383" s="91"/>
      <c r="Y383" s="91"/>
      <c r="Z383" s="91"/>
    </row>
    <row r="384" ht="15.75" customHeight="1">
      <c r="A384" s="91"/>
      <c r="B384" s="91"/>
      <c r="C384" s="91"/>
      <c r="D384" s="91"/>
      <c r="E384" s="92"/>
      <c r="F384" s="93"/>
      <c r="G384" s="92"/>
      <c r="H384" s="92"/>
      <c r="I384" s="91"/>
      <c r="J384" s="91"/>
      <c r="K384" s="91"/>
      <c r="L384" s="91"/>
      <c r="M384" s="91"/>
      <c r="N384" s="91"/>
      <c r="O384" s="91"/>
      <c r="P384" s="91"/>
      <c r="Q384" s="91"/>
      <c r="R384" s="91"/>
      <c r="S384" s="91"/>
      <c r="T384" s="91"/>
      <c r="U384" s="91"/>
      <c r="V384" s="91"/>
      <c r="W384" s="91"/>
      <c r="X384" s="91"/>
      <c r="Y384" s="91"/>
      <c r="Z384" s="91"/>
    </row>
    <row r="385" ht="15.75" customHeight="1">
      <c r="A385" s="91"/>
      <c r="B385" s="91"/>
      <c r="C385" s="91"/>
      <c r="D385" s="91"/>
      <c r="E385" s="92"/>
      <c r="F385" s="93"/>
      <c r="G385" s="92"/>
      <c r="H385" s="92"/>
      <c r="I385" s="91"/>
      <c r="J385" s="91"/>
      <c r="K385" s="91"/>
      <c r="L385" s="91"/>
      <c r="M385" s="91"/>
      <c r="N385" s="91"/>
      <c r="O385" s="91"/>
      <c r="P385" s="91"/>
      <c r="Q385" s="91"/>
      <c r="R385" s="91"/>
      <c r="S385" s="91"/>
      <c r="T385" s="91"/>
      <c r="U385" s="91"/>
      <c r="V385" s="91"/>
      <c r="W385" s="91"/>
      <c r="X385" s="91"/>
      <c r="Y385" s="91"/>
      <c r="Z385" s="91"/>
    </row>
    <row r="386" ht="15.75" customHeight="1">
      <c r="A386" s="91"/>
      <c r="B386" s="91"/>
      <c r="C386" s="91"/>
      <c r="D386" s="91"/>
      <c r="E386" s="92"/>
      <c r="F386" s="93"/>
      <c r="G386" s="92"/>
      <c r="H386" s="92"/>
      <c r="I386" s="91"/>
      <c r="J386" s="91"/>
      <c r="K386" s="91"/>
      <c r="L386" s="91"/>
      <c r="M386" s="91"/>
      <c r="N386" s="91"/>
      <c r="O386" s="91"/>
      <c r="P386" s="91"/>
      <c r="Q386" s="91"/>
      <c r="R386" s="91"/>
      <c r="S386" s="91"/>
      <c r="T386" s="91"/>
      <c r="U386" s="91"/>
      <c r="V386" s="91"/>
      <c r="W386" s="91"/>
      <c r="X386" s="91"/>
      <c r="Y386" s="91"/>
      <c r="Z386" s="91"/>
    </row>
    <row r="387" ht="15.75" customHeight="1">
      <c r="A387" s="91"/>
      <c r="B387" s="91"/>
      <c r="C387" s="91"/>
      <c r="D387" s="91"/>
      <c r="E387" s="92"/>
      <c r="F387" s="93"/>
      <c r="G387" s="92"/>
      <c r="H387" s="92"/>
      <c r="I387" s="91"/>
      <c r="J387" s="91"/>
      <c r="K387" s="91"/>
      <c r="L387" s="91"/>
      <c r="M387" s="91"/>
      <c r="N387" s="91"/>
      <c r="O387" s="91"/>
      <c r="P387" s="91"/>
      <c r="Q387" s="91"/>
      <c r="R387" s="91"/>
      <c r="S387" s="91"/>
      <c r="T387" s="91"/>
      <c r="U387" s="91"/>
      <c r="V387" s="91"/>
      <c r="W387" s="91"/>
      <c r="X387" s="91"/>
      <c r="Y387" s="91"/>
      <c r="Z387" s="91"/>
    </row>
    <row r="388" ht="15.75" customHeight="1">
      <c r="A388" s="91"/>
      <c r="B388" s="91"/>
      <c r="C388" s="91"/>
      <c r="D388" s="91"/>
      <c r="E388" s="92"/>
      <c r="F388" s="93"/>
      <c r="G388" s="92"/>
      <c r="H388" s="92"/>
      <c r="I388" s="91"/>
      <c r="J388" s="91"/>
      <c r="K388" s="91"/>
      <c r="L388" s="91"/>
      <c r="M388" s="91"/>
      <c r="N388" s="91"/>
      <c r="O388" s="91"/>
      <c r="P388" s="91"/>
      <c r="Q388" s="91"/>
      <c r="R388" s="91"/>
      <c r="S388" s="91"/>
      <c r="T388" s="91"/>
      <c r="U388" s="91"/>
      <c r="V388" s="91"/>
      <c r="W388" s="91"/>
      <c r="X388" s="91"/>
      <c r="Y388" s="91"/>
      <c r="Z388" s="91"/>
    </row>
    <row r="389" ht="15.75" customHeight="1">
      <c r="A389" s="91"/>
      <c r="B389" s="91"/>
      <c r="C389" s="91"/>
      <c r="D389" s="91"/>
      <c r="E389" s="92"/>
      <c r="F389" s="93"/>
      <c r="G389" s="92"/>
      <c r="H389" s="92"/>
      <c r="I389" s="91"/>
      <c r="J389" s="91"/>
      <c r="K389" s="91"/>
      <c r="L389" s="91"/>
      <c r="M389" s="91"/>
      <c r="N389" s="91"/>
      <c r="O389" s="91"/>
      <c r="P389" s="91"/>
      <c r="Q389" s="91"/>
      <c r="R389" s="91"/>
      <c r="S389" s="91"/>
      <c r="T389" s="91"/>
      <c r="U389" s="91"/>
      <c r="V389" s="91"/>
      <c r="W389" s="91"/>
      <c r="X389" s="91"/>
      <c r="Y389" s="91"/>
      <c r="Z389" s="91"/>
    </row>
    <row r="390" ht="15.75" customHeight="1">
      <c r="A390" s="91"/>
      <c r="B390" s="91"/>
      <c r="C390" s="91"/>
      <c r="D390" s="91"/>
      <c r="E390" s="92"/>
      <c r="F390" s="93"/>
      <c r="G390" s="92"/>
      <c r="H390" s="92"/>
      <c r="I390" s="91"/>
      <c r="J390" s="91"/>
      <c r="K390" s="91"/>
      <c r="L390" s="91"/>
      <c r="M390" s="91"/>
      <c r="N390" s="91"/>
      <c r="O390" s="91"/>
      <c r="P390" s="91"/>
      <c r="Q390" s="91"/>
      <c r="R390" s="91"/>
      <c r="S390" s="91"/>
      <c r="T390" s="91"/>
      <c r="U390" s="91"/>
      <c r="V390" s="91"/>
      <c r="W390" s="91"/>
      <c r="X390" s="91"/>
      <c r="Y390" s="91"/>
      <c r="Z390" s="91"/>
    </row>
    <row r="391" ht="15.75" customHeight="1">
      <c r="A391" s="91"/>
      <c r="B391" s="91"/>
      <c r="C391" s="91"/>
      <c r="D391" s="91"/>
      <c r="E391" s="92"/>
      <c r="F391" s="93"/>
      <c r="G391" s="92"/>
      <c r="H391" s="92"/>
      <c r="I391" s="91"/>
      <c r="J391" s="91"/>
      <c r="K391" s="91"/>
      <c r="L391" s="91"/>
      <c r="M391" s="91"/>
      <c r="N391" s="91"/>
      <c r="O391" s="91"/>
      <c r="P391" s="91"/>
      <c r="Q391" s="91"/>
      <c r="R391" s="91"/>
      <c r="S391" s="91"/>
      <c r="T391" s="91"/>
      <c r="U391" s="91"/>
      <c r="V391" s="91"/>
      <c r="W391" s="91"/>
      <c r="X391" s="91"/>
      <c r="Y391" s="91"/>
      <c r="Z391" s="91"/>
    </row>
    <row r="392" ht="15.75" customHeight="1">
      <c r="A392" s="91"/>
      <c r="B392" s="91"/>
      <c r="C392" s="91"/>
      <c r="D392" s="91"/>
      <c r="E392" s="92"/>
      <c r="F392" s="93"/>
      <c r="G392" s="92"/>
      <c r="H392" s="92"/>
      <c r="I392" s="91"/>
      <c r="J392" s="91"/>
      <c r="K392" s="91"/>
      <c r="L392" s="91"/>
      <c r="M392" s="91"/>
      <c r="N392" s="91"/>
      <c r="O392" s="91"/>
      <c r="P392" s="91"/>
      <c r="Q392" s="91"/>
      <c r="R392" s="91"/>
      <c r="S392" s="91"/>
      <c r="T392" s="91"/>
      <c r="U392" s="91"/>
      <c r="V392" s="91"/>
      <c r="W392" s="91"/>
      <c r="X392" s="91"/>
      <c r="Y392" s="91"/>
      <c r="Z392" s="91"/>
    </row>
    <row r="393" ht="15.75" customHeight="1">
      <c r="A393" s="91"/>
      <c r="B393" s="91"/>
      <c r="C393" s="91"/>
      <c r="D393" s="91"/>
      <c r="E393" s="92"/>
      <c r="F393" s="93"/>
      <c r="G393" s="92"/>
      <c r="H393" s="92"/>
      <c r="I393" s="91"/>
      <c r="J393" s="91"/>
      <c r="K393" s="91"/>
      <c r="L393" s="91"/>
      <c r="M393" s="91"/>
      <c r="N393" s="91"/>
      <c r="O393" s="91"/>
      <c r="P393" s="91"/>
      <c r="Q393" s="91"/>
      <c r="R393" s="91"/>
      <c r="S393" s="91"/>
      <c r="T393" s="91"/>
      <c r="U393" s="91"/>
      <c r="V393" s="91"/>
      <c r="W393" s="91"/>
      <c r="X393" s="91"/>
      <c r="Y393" s="91"/>
      <c r="Z393" s="91"/>
    </row>
    <row r="394" ht="15.75" customHeight="1">
      <c r="A394" s="91"/>
      <c r="B394" s="91"/>
      <c r="C394" s="91"/>
      <c r="D394" s="91"/>
      <c r="E394" s="92"/>
      <c r="F394" s="93"/>
      <c r="G394" s="92"/>
      <c r="H394" s="92"/>
      <c r="I394" s="91"/>
      <c r="J394" s="91"/>
      <c r="K394" s="91"/>
      <c r="L394" s="91"/>
      <c r="M394" s="91"/>
      <c r="N394" s="91"/>
      <c r="O394" s="91"/>
      <c r="P394" s="91"/>
      <c r="Q394" s="91"/>
      <c r="R394" s="91"/>
      <c r="S394" s="91"/>
      <c r="T394" s="91"/>
      <c r="U394" s="91"/>
      <c r="V394" s="91"/>
      <c r="W394" s="91"/>
      <c r="X394" s="91"/>
      <c r="Y394" s="91"/>
      <c r="Z394" s="91"/>
    </row>
    <row r="395" ht="15.75" customHeight="1">
      <c r="A395" s="91"/>
      <c r="B395" s="91"/>
      <c r="C395" s="91"/>
      <c r="D395" s="91"/>
      <c r="E395" s="92"/>
      <c r="F395" s="93"/>
      <c r="G395" s="92"/>
      <c r="H395" s="92"/>
      <c r="I395" s="91"/>
      <c r="J395" s="91"/>
      <c r="K395" s="91"/>
      <c r="L395" s="91"/>
      <c r="M395" s="91"/>
      <c r="N395" s="91"/>
      <c r="O395" s="91"/>
      <c r="P395" s="91"/>
      <c r="Q395" s="91"/>
      <c r="R395" s="91"/>
      <c r="S395" s="91"/>
      <c r="T395" s="91"/>
      <c r="U395" s="91"/>
      <c r="V395" s="91"/>
      <c r="W395" s="91"/>
      <c r="X395" s="91"/>
      <c r="Y395" s="91"/>
      <c r="Z395" s="91"/>
    </row>
    <row r="396" ht="15.75" customHeight="1">
      <c r="A396" s="91"/>
      <c r="B396" s="91"/>
      <c r="C396" s="91"/>
      <c r="D396" s="91"/>
      <c r="E396" s="92"/>
      <c r="F396" s="93"/>
      <c r="G396" s="92"/>
      <c r="H396" s="92"/>
      <c r="I396" s="91"/>
      <c r="J396" s="91"/>
      <c r="K396" s="91"/>
      <c r="L396" s="91"/>
      <c r="M396" s="91"/>
      <c r="N396" s="91"/>
      <c r="O396" s="91"/>
      <c r="P396" s="91"/>
      <c r="Q396" s="91"/>
      <c r="R396" s="91"/>
      <c r="S396" s="91"/>
      <c r="T396" s="91"/>
      <c r="U396" s="91"/>
      <c r="V396" s="91"/>
      <c r="W396" s="91"/>
      <c r="X396" s="91"/>
      <c r="Y396" s="91"/>
      <c r="Z396" s="91"/>
    </row>
    <row r="397" ht="15.75" customHeight="1">
      <c r="A397" s="91"/>
      <c r="B397" s="91"/>
      <c r="C397" s="91"/>
      <c r="D397" s="91"/>
      <c r="E397" s="92"/>
      <c r="F397" s="93"/>
      <c r="G397" s="92"/>
      <c r="H397" s="92"/>
      <c r="I397" s="91"/>
      <c r="J397" s="91"/>
      <c r="K397" s="91"/>
      <c r="L397" s="91"/>
      <c r="M397" s="91"/>
      <c r="N397" s="91"/>
      <c r="O397" s="91"/>
      <c r="P397" s="91"/>
      <c r="Q397" s="91"/>
      <c r="R397" s="91"/>
      <c r="S397" s="91"/>
      <c r="T397" s="91"/>
      <c r="U397" s="91"/>
      <c r="V397" s="91"/>
      <c r="W397" s="91"/>
      <c r="X397" s="91"/>
      <c r="Y397" s="91"/>
      <c r="Z397" s="91"/>
    </row>
    <row r="398" ht="15.75" customHeight="1">
      <c r="A398" s="91"/>
      <c r="B398" s="91"/>
      <c r="C398" s="91"/>
      <c r="D398" s="91"/>
      <c r="E398" s="92"/>
      <c r="F398" s="93"/>
      <c r="G398" s="92"/>
      <c r="H398" s="92"/>
      <c r="I398" s="91"/>
      <c r="J398" s="91"/>
      <c r="K398" s="91"/>
      <c r="L398" s="91"/>
      <c r="M398" s="91"/>
      <c r="N398" s="91"/>
      <c r="O398" s="91"/>
      <c r="P398" s="91"/>
      <c r="Q398" s="91"/>
      <c r="R398" s="91"/>
      <c r="S398" s="91"/>
      <c r="T398" s="91"/>
      <c r="U398" s="91"/>
      <c r="V398" s="91"/>
      <c r="W398" s="91"/>
      <c r="X398" s="91"/>
      <c r="Y398" s="91"/>
      <c r="Z398" s="91"/>
    </row>
    <row r="399" ht="15.75" customHeight="1">
      <c r="A399" s="91"/>
      <c r="B399" s="91"/>
      <c r="C399" s="91"/>
      <c r="D399" s="91"/>
      <c r="E399" s="92"/>
      <c r="F399" s="93"/>
      <c r="G399" s="92"/>
      <c r="H399" s="92"/>
      <c r="I399" s="91"/>
      <c r="J399" s="91"/>
      <c r="K399" s="91"/>
      <c r="L399" s="91"/>
      <c r="M399" s="91"/>
      <c r="N399" s="91"/>
      <c r="O399" s="91"/>
      <c r="P399" s="91"/>
      <c r="Q399" s="91"/>
      <c r="R399" s="91"/>
      <c r="S399" s="91"/>
      <c r="T399" s="91"/>
      <c r="U399" s="91"/>
      <c r="V399" s="91"/>
      <c r="W399" s="91"/>
      <c r="X399" s="91"/>
      <c r="Y399" s="91"/>
      <c r="Z399" s="91"/>
    </row>
    <row r="400" ht="15.75" customHeight="1">
      <c r="A400" s="91"/>
      <c r="B400" s="91"/>
      <c r="C400" s="91"/>
      <c r="D400" s="91"/>
      <c r="E400" s="92"/>
      <c r="F400" s="93"/>
      <c r="G400" s="92"/>
      <c r="H400" s="92"/>
      <c r="I400" s="91"/>
      <c r="J400" s="91"/>
      <c r="K400" s="91"/>
      <c r="L400" s="91"/>
      <c r="M400" s="91"/>
      <c r="N400" s="91"/>
      <c r="O400" s="91"/>
      <c r="P400" s="91"/>
      <c r="Q400" s="91"/>
      <c r="R400" s="91"/>
      <c r="S400" s="91"/>
      <c r="T400" s="91"/>
      <c r="U400" s="91"/>
      <c r="V400" s="91"/>
      <c r="W400" s="91"/>
      <c r="X400" s="91"/>
      <c r="Y400" s="91"/>
      <c r="Z400" s="91"/>
    </row>
    <row r="401" ht="15.75" customHeight="1">
      <c r="A401" s="91"/>
      <c r="B401" s="91"/>
      <c r="C401" s="91"/>
      <c r="D401" s="91"/>
      <c r="E401" s="92"/>
      <c r="F401" s="93"/>
      <c r="G401" s="92"/>
      <c r="H401" s="92"/>
      <c r="I401" s="91"/>
      <c r="J401" s="91"/>
      <c r="K401" s="91"/>
      <c r="L401" s="91"/>
      <c r="M401" s="91"/>
      <c r="N401" s="91"/>
      <c r="O401" s="91"/>
      <c r="P401" s="91"/>
      <c r="Q401" s="91"/>
      <c r="R401" s="91"/>
      <c r="S401" s="91"/>
      <c r="T401" s="91"/>
      <c r="U401" s="91"/>
      <c r="V401" s="91"/>
      <c r="W401" s="91"/>
      <c r="X401" s="91"/>
      <c r="Y401" s="91"/>
      <c r="Z401" s="91"/>
    </row>
    <row r="402" ht="15.75" customHeight="1">
      <c r="A402" s="91"/>
      <c r="B402" s="91"/>
      <c r="C402" s="91"/>
      <c r="D402" s="91"/>
      <c r="E402" s="92"/>
      <c r="F402" s="93"/>
      <c r="G402" s="92"/>
      <c r="H402" s="92"/>
      <c r="I402" s="91"/>
      <c r="J402" s="91"/>
      <c r="K402" s="91"/>
      <c r="L402" s="91"/>
      <c r="M402" s="91"/>
      <c r="N402" s="91"/>
      <c r="O402" s="91"/>
      <c r="P402" s="91"/>
      <c r="Q402" s="91"/>
      <c r="R402" s="91"/>
      <c r="S402" s="91"/>
      <c r="T402" s="91"/>
      <c r="U402" s="91"/>
      <c r="V402" s="91"/>
      <c r="W402" s="91"/>
      <c r="X402" s="91"/>
      <c r="Y402" s="91"/>
      <c r="Z402" s="91"/>
    </row>
    <row r="403" ht="15.75" customHeight="1">
      <c r="A403" s="91"/>
      <c r="B403" s="91"/>
      <c r="C403" s="91"/>
      <c r="D403" s="91"/>
      <c r="E403" s="92"/>
      <c r="F403" s="93"/>
      <c r="G403" s="92"/>
      <c r="H403" s="92"/>
      <c r="I403" s="91"/>
      <c r="J403" s="91"/>
      <c r="K403" s="91"/>
      <c r="L403" s="91"/>
      <c r="M403" s="91"/>
      <c r="N403" s="91"/>
      <c r="O403" s="91"/>
      <c r="P403" s="91"/>
      <c r="Q403" s="91"/>
      <c r="R403" s="91"/>
      <c r="S403" s="91"/>
      <c r="T403" s="91"/>
      <c r="U403" s="91"/>
      <c r="V403" s="91"/>
      <c r="W403" s="91"/>
      <c r="X403" s="91"/>
      <c r="Y403" s="91"/>
      <c r="Z403" s="91"/>
    </row>
    <row r="404" ht="15.75" customHeight="1">
      <c r="A404" s="91"/>
      <c r="B404" s="91"/>
      <c r="C404" s="91"/>
      <c r="D404" s="91"/>
      <c r="E404" s="92"/>
      <c r="F404" s="93"/>
      <c r="G404" s="92"/>
      <c r="H404" s="92"/>
      <c r="I404" s="91"/>
      <c r="J404" s="91"/>
      <c r="K404" s="91"/>
      <c r="L404" s="91"/>
      <c r="M404" s="91"/>
      <c r="N404" s="91"/>
      <c r="O404" s="91"/>
      <c r="P404" s="91"/>
      <c r="Q404" s="91"/>
      <c r="R404" s="91"/>
      <c r="S404" s="91"/>
      <c r="T404" s="91"/>
      <c r="U404" s="91"/>
      <c r="V404" s="91"/>
      <c r="W404" s="91"/>
      <c r="X404" s="91"/>
      <c r="Y404" s="91"/>
      <c r="Z404" s="91"/>
    </row>
    <row r="405" ht="15.75" customHeight="1">
      <c r="A405" s="91"/>
      <c r="B405" s="91"/>
      <c r="C405" s="91"/>
      <c r="D405" s="91"/>
      <c r="E405" s="92"/>
      <c r="F405" s="93"/>
      <c r="G405" s="92"/>
      <c r="H405" s="92"/>
      <c r="I405" s="91"/>
      <c r="J405" s="91"/>
      <c r="K405" s="91"/>
      <c r="L405" s="91"/>
      <c r="M405" s="91"/>
      <c r="N405" s="91"/>
      <c r="O405" s="91"/>
      <c r="P405" s="91"/>
      <c r="Q405" s="91"/>
      <c r="R405" s="91"/>
      <c r="S405" s="91"/>
      <c r="T405" s="91"/>
      <c r="U405" s="91"/>
      <c r="V405" s="91"/>
      <c r="W405" s="91"/>
      <c r="X405" s="91"/>
      <c r="Y405" s="91"/>
      <c r="Z405" s="91"/>
    </row>
    <row r="406" ht="15.75" customHeight="1">
      <c r="A406" s="91"/>
      <c r="B406" s="91"/>
      <c r="C406" s="91"/>
      <c r="D406" s="91"/>
      <c r="E406" s="92"/>
      <c r="F406" s="93"/>
      <c r="G406" s="92"/>
      <c r="H406" s="92"/>
      <c r="I406" s="91"/>
      <c r="J406" s="91"/>
      <c r="K406" s="91"/>
      <c r="L406" s="91"/>
      <c r="M406" s="91"/>
      <c r="N406" s="91"/>
      <c r="O406" s="91"/>
      <c r="P406" s="91"/>
      <c r="Q406" s="91"/>
      <c r="R406" s="91"/>
      <c r="S406" s="91"/>
      <c r="T406" s="91"/>
      <c r="U406" s="91"/>
      <c r="V406" s="91"/>
      <c r="W406" s="91"/>
      <c r="X406" s="91"/>
      <c r="Y406" s="91"/>
      <c r="Z406" s="91"/>
    </row>
    <row r="407" ht="15.75" customHeight="1">
      <c r="A407" s="91"/>
      <c r="B407" s="91"/>
      <c r="C407" s="91"/>
      <c r="D407" s="91"/>
      <c r="E407" s="92"/>
      <c r="F407" s="93"/>
      <c r="G407" s="92"/>
      <c r="H407" s="92"/>
      <c r="I407" s="91"/>
      <c r="J407" s="91"/>
      <c r="K407" s="91"/>
      <c r="L407" s="91"/>
      <c r="M407" s="91"/>
      <c r="N407" s="91"/>
      <c r="O407" s="91"/>
      <c r="P407" s="91"/>
      <c r="Q407" s="91"/>
      <c r="R407" s="91"/>
      <c r="S407" s="91"/>
      <c r="T407" s="91"/>
      <c r="U407" s="91"/>
      <c r="V407" s="91"/>
      <c r="W407" s="91"/>
      <c r="X407" s="91"/>
      <c r="Y407" s="91"/>
      <c r="Z407" s="91"/>
    </row>
    <row r="408" ht="15.75" customHeight="1">
      <c r="A408" s="91"/>
      <c r="B408" s="91"/>
      <c r="C408" s="91"/>
      <c r="D408" s="91"/>
      <c r="E408" s="92"/>
      <c r="F408" s="93"/>
      <c r="G408" s="92"/>
      <c r="H408" s="92"/>
      <c r="I408" s="91"/>
      <c r="J408" s="91"/>
      <c r="K408" s="91"/>
      <c r="L408" s="91"/>
      <c r="M408" s="91"/>
      <c r="N408" s="91"/>
      <c r="O408" s="91"/>
      <c r="P408" s="91"/>
      <c r="Q408" s="91"/>
      <c r="R408" s="91"/>
      <c r="S408" s="91"/>
      <c r="T408" s="91"/>
      <c r="U408" s="91"/>
      <c r="V408" s="91"/>
      <c r="W408" s="91"/>
      <c r="X408" s="91"/>
      <c r="Y408" s="91"/>
      <c r="Z408" s="91"/>
    </row>
    <row r="409" ht="15.75" customHeight="1">
      <c r="A409" s="91"/>
      <c r="B409" s="91"/>
      <c r="C409" s="91"/>
      <c r="D409" s="91"/>
      <c r="E409" s="92"/>
      <c r="F409" s="93"/>
      <c r="G409" s="92"/>
      <c r="H409" s="92"/>
      <c r="I409" s="91"/>
      <c r="J409" s="91"/>
      <c r="K409" s="91"/>
      <c r="L409" s="91"/>
      <c r="M409" s="91"/>
      <c r="N409" s="91"/>
      <c r="O409" s="91"/>
      <c r="P409" s="91"/>
      <c r="Q409" s="91"/>
      <c r="R409" s="91"/>
      <c r="S409" s="91"/>
      <c r="T409" s="91"/>
      <c r="U409" s="91"/>
      <c r="V409" s="91"/>
      <c r="W409" s="91"/>
      <c r="X409" s="91"/>
      <c r="Y409" s="91"/>
      <c r="Z409" s="91"/>
    </row>
    <row r="410" ht="15.75" customHeight="1">
      <c r="A410" s="91"/>
      <c r="B410" s="91"/>
      <c r="C410" s="91"/>
      <c r="D410" s="91"/>
      <c r="E410" s="92"/>
      <c r="F410" s="93"/>
      <c r="G410" s="92"/>
      <c r="H410" s="92"/>
      <c r="I410" s="91"/>
      <c r="J410" s="91"/>
      <c r="K410" s="91"/>
      <c r="L410" s="91"/>
      <c r="M410" s="91"/>
      <c r="N410" s="91"/>
      <c r="O410" s="91"/>
      <c r="P410" s="91"/>
      <c r="Q410" s="91"/>
      <c r="R410" s="91"/>
      <c r="S410" s="91"/>
      <c r="T410" s="91"/>
      <c r="U410" s="91"/>
      <c r="V410" s="91"/>
      <c r="W410" s="91"/>
      <c r="X410" s="91"/>
      <c r="Y410" s="91"/>
      <c r="Z410" s="91"/>
    </row>
    <row r="411" ht="15.75" customHeight="1">
      <c r="A411" s="91"/>
      <c r="B411" s="91"/>
      <c r="C411" s="91"/>
      <c r="D411" s="91"/>
      <c r="E411" s="92"/>
      <c r="F411" s="93"/>
      <c r="G411" s="92"/>
      <c r="H411" s="92"/>
      <c r="I411" s="91"/>
      <c r="J411" s="91"/>
      <c r="K411" s="91"/>
      <c r="L411" s="91"/>
      <c r="M411" s="91"/>
      <c r="N411" s="91"/>
      <c r="O411" s="91"/>
      <c r="P411" s="91"/>
      <c r="Q411" s="91"/>
      <c r="R411" s="91"/>
      <c r="S411" s="91"/>
      <c r="T411" s="91"/>
      <c r="U411" s="91"/>
      <c r="V411" s="91"/>
      <c r="W411" s="91"/>
      <c r="X411" s="91"/>
      <c r="Y411" s="91"/>
      <c r="Z411" s="91"/>
    </row>
    <row r="412" ht="15.75" customHeight="1">
      <c r="A412" s="91"/>
      <c r="B412" s="91"/>
      <c r="C412" s="91"/>
      <c r="D412" s="91"/>
      <c r="E412" s="92"/>
      <c r="F412" s="93"/>
      <c r="G412" s="92"/>
      <c r="H412" s="92"/>
      <c r="I412" s="91"/>
      <c r="J412" s="91"/>
      <c r="K412" s="91"/>
      <c r="L412" s="91"/>
      <c r="M412" s="91"/>
      <c r="N412" s="91"/>
      <c r="O412" s="91"/>
      <c r="P412" s="91"/>
      <c r="Q412" s="91"/>
      <c r="R412" s="91"/>
      <c r="S412" s="91"/>
      <c r="T412" s="91"/>
      <c r="U412" s="91"/>
      <c r="V412" s="91"/>
      <c r="W412" s="91"/>
      <c r="X412" s="91"/>
      <c r="Y412" s="91"/>
      <c r="Z412" s="91"/>
    </row>
    <row r="413" ht="15.75" customHeight="1">
      <c r="A413" s="91"/>
      <c r="B413" s="91"/>
      <c r="C413" s="91"/>
      <c r="D413" s="91"/>
      <c r="E413" s="92"/>
      <c r="F413" s="93"/>
      <c r="G413" s="92"/>
      <c r="H413" s="92"/>
      <c r="I413" s="91"/>
      <c r="J413" s="91"/>
      <c r="K413" s="91"/>
      <c r="L413" s="91"/>
      <c r="M413" s="91"/>
      <c r="N413" s="91"/>
      <c r="O413" s="91"/>
      <c r="P413" s="91"/>
      <c r="Q413" s="91"/>
      <c r="R413" s="91"/>
      <c r="S413" s="91"/>
      <c r="T413" s="91"/>
      <c r="U413" s="91"/>
      <c r="V413" s="91"/>
      <c r="W413" s="91"/>
      <c r="X413" s="91"/>
      <c r="Y413" s="91"/>
      <c r="Z413" s="91"/>
    </row>
    <row r="414" ht="15.75" customHeight="1">
      <c r="A414" s="91"/>
      <c r="B414" s="91"/>
      <c r="C414" s="91"/>
      <c r="D414" s="91"/>
      <c r="E414" s="92"/>
      <c r="F414" s="93"/>
      <c r="G414" s="92"/>
      <c r="H414" s="92"/>
      <c r="I414" s="91"/>
      <c r="J414" s="91"/>
      <c r="K414" s="91"/>
      <c r="L414" s="91"/>
      <c r="M414" s="91"/>
      <c r="N414" s="91"/>
      <c r="O414" s="91"/>
      <c r="P414" s="91"/>
      <c r="Q414" s="91"/>
      <c r="R414" s="91"/>
      <c r="S414" s="91"/>
      <c r="T414" s="91"/>
      <c r="U414" s="91"/>
      <c r="V414" s="91"/>
      <c r="W414" s="91"/>
      <c r="X414" s="91"/>
      <c r="Y414" s="91"/>
      <c r="Z414" s="91"/>
    </row>
    <row r="415" ht="15.75" customHeight="1">
      <c r="A415" s="91"/>
      <c r="B415" s="91"/>
      <c r="C415" s="91"/>
      <c r="D415" s="91"/>
      <c r="E415" s="92"/>
      <c r="F415" s="93"/>
      <c r="G415" s="92"/>
      <c r="H415" s="92"/>
      <c r="I415" s="91"/>
      <c r="J415" s="91"/>
      <c r="K415" s="91"/>
      <c r="L415" s="91"/>
      <c r="M415" s="91"/>
      <c r="N415" s="91"/>
      <c r="O415" s="91"/>
      <c r="P415" s="91"/>
      <c r="Q415" s="91"/>
      <c r="R415" s="91"/>
      <c r="S415" s="91"/>
      <c r="T415" s="91"/>
      <c r="U415" s="91"/>
      <c r="V415" s="91"/>
      <c r="W415" s="91"/>
      <c r="X415" s="91"/>
      <c r="Y415" s="91"/>
      <c r="Z415" s="91"/>
    </row>
    <row r="416" ht="15.75" customHeight="1">
      <c r="A416" s="91"/>
      <c r="B416" s="91"/>
      <c r="C416" s="91"/>
      <c r="D416" s="91"/>
      <c r="E416" s="92"/>
      <c r="F416" s="93"/>
      <c r="G416" s="92"/>
      <c r="H416" s="92"/>
      <c r="I416" s="91"/>
      <c r="J416" s="91"/>
      <c r="K416" s="91"/>
      <c r="L416" s="91"/>
      <c r="M416" s="91"/>
      <c r="N416" s="91"/>
      <c r="O416" s="91"/>
      <c r="P416" s="91"/>
      <c r="Q416" s="91"/>
      <c r="R416" s="91"/>
      <c r="S416" s="91"/>
      <c r="T416" s="91"/>
      <c r="U416" s="91"/>
      <c r="V416" s="91"/>
      <c r="W416" s="91"/>
      <c r="X416" s="91"/>
      <c r="Y416" s="91"/>
      <c r="Z416" s="91"/>
    </row>
    <row r="417" ht="15.75" customHeight="1">
      <c r="A417" s="91"/>
      <c r="B417" s="91"/>
      <c r="C417" s="91"/>
      <c r="D417" s="91"/>
      <c r="E417" s="92"/>
      <c r="F417" s="93"/>
      <c r="G417" s="92"/>
      <c r="H417" s="92"/>
      <c r="I417" s="91"/>
      <c r="J417" s="91"/>
      <c r="K417" s="91"/>
      <c r="L417" s="91"/>
      <c r="M417" s="91"/>
      <c r="N417" s="91"/>
      <c r="O417" s="91"/>
      <c r="P417" s="91"/>
      <c r="Q417" s="91"/>
      <c r="R417" s="91"/>
      <c r="S417" s="91"/>
      <c r="T417" s="91"/>
      <c r="U417" s="91"/>
      <c r="V417" s="91"/>
      <c r="W417" s="91"/>
      <c r="X417" s="91"/>
      <c r="Y417" s="91"/>
      <c r="Z417" s="91"/>
    </row>
    <row r="418" ht="15.75" customHeight="1">
      <c r="A418" s="91"/>
      <c r="B418" s="91"/>
      <c r="C418" s="91"/>
      <c r="D418" s="91"/>
      <c r="E418" s="92"/>
      <c r="F418" s="93"/>
      <c r="G418" s="92"/>
      <c r="H418" s="92"/>
      <c r="I418" s="91"/>
      <c r="J418" s="91"/>
      <c r="K418" s="91"/>
      <c r="L418" s="91"/>
      <c r="M418" s="91"/>
      <c r="N418" s="91"/>
      <c r="O418" s="91"/>
      <c r="P418" s="91"/>
      <c r="Q418" s="91"/>
      <c r="R418" s="91"/>
      <c r="S418" s="91"/>
      <c r="T418" s="91"/>
      <c r="U418" s="91"/>
      <c r="V418" s="91"/>
      <c r="W418" s="91"/>
      <c r="X418" s="91"/>
      <c r="Y418" s="91"/>
      <c r="Z418" s="91"/>
    </row>
    <row r="419" ht="15.75" customHeight="1">
      <c r="A419" s="91"/>
      <c r="B419" s="91"/>
      <c r="C419" s="91"/>
      <c r="D419" s="91"/>
      <c r="E419" s="92"/>
      <c r="F419" s="93"/>
      <c r="G419" s="92"/>
      <c r="H419" s="92"/>
      <c r="I419" s="91"/>
      <c r="J419" s="91"/>
      <c r="K419" s="91"/>
      <c r="L419" s="91"/>
      <c r="M419" s="91"/>
      <c r="N419" s="91"/>
      <c r="O419" s="91"/>
      <c r="P419" s="91"/>
      <c r="Q419" s="91"/>
      <c r="R419" s="91"/>
      <c r="S419" s="91"/>
      <c r="T419" s="91"/>
      <c r="U419" s="91"/>
      <c r="V419" s="91"/>
      <c r="W419" s="91"/>
      <c r="X419" s="91"/>
      <c r="Y419" s="91"/>
      <c r="Z419" s="91"/>
    </row>
    <row r="420" ht="15.75" customHeight="1">
      <c r="A420" s="91"/>
      <c r="B420" s="91"/>
      <c r="C420" s="91"/>
      <c r="D420" s="91"/>
      <c r="E420" s="92"/>
      <c r="F420" s="93"/>
      <c r="G420" s="92"/>
      <c r="H420" s="92"/>
      <c r="I420" s="91"/>
      <c r="J420" s="91"/>
      <c r="K420" s="91"/>
      <c r="L420" s="91"/>
      <c r="M420" s="91"/>
      <c r="N420" s="91"/>
      <c r="O420" s="91"/>
      <c r="P420" s="91"/>
      <c r="Q420" s="91"/>
      <c r="R420" s="91"/>
      <c r="S420" s="91"/>
      <c r="T420" s="91"/>
      <c r="U420" s="91"/>
      <c r="V420" s="91"/>
      <c r="W420" s="91"/>
      <c r="X420" s="91"/>
      <c r="Y420" s="91"/>
      <c r="Z420" s="91"/>
    </row>
    <row r="421" ht="15.75" customHeight="1">
      <c r="A421" s="91"/>
      <c r="B421" s="91"/>
      <c r="C421" s="91"/>
      <c r="D421" s="91"/>
      <c r="E421" s="92"/>
      <c r="F421" s="93"/>
      <c r="G421" s="92"/>
      <c r="H421" s="92"/>
      <c r="I421" s="91"/>
      <c r="J421" s="91"/>
      <c r="K421" s="91"/>
      <c r="L421" s="91"/>
      <c r="M421" s="91"/>
      <c r="N421" s="91"/>
      <c r="O421" s="91"/>
      <c r="P421" s="91"/>
      <c r="Q421" s="91"/>
      <c r="R421" s="91"/>
      <c r="S421" s="91"/>
      <c r="T421" s="91"/>
      <c r="U421" s="91"/>
      <c r="V421" s="91"/>
      <c r="W421" s="91"/>
      <c r="X421" s="91"/>
      <c r="Y421" s="91"/>
      <c r="Z421" s="91"/>
    </row>
    <row r="422" ht="15.75" customHeight="1">
      <c r="A422" s="91"/>
      <c r="B422" s="91"/>
      <c r="C422" s="91"/>
      <c r="D422" s="91"/>
      <c r="E422" s="92"/>
      <c r="F422" s="93"/>
      <c r="G422" s="92"/>
      <c r="H422" s="92"/>
      <c r="I422" s="91"/>
      <c r="J422" s="91"/>
      <c r="K422" s="91"/>
      <c r="L422" s="91"/>
      <c r="M422" s="91"/>
      <c r="N422" s="91"/>
      <c r="O422" s="91"/>
      <c r="P422" s="91"/>
      <c r="Q422" s="91"/>
      <c r="R422" s="91"/>
      <c r="S422" s="91"/>
      <c r="T422" s="91"/>
      <c r="U422" s="91"/>
      <c r="V422" s="91"/>
      <c r="W422" s="91"/>
      <c r="X422" s="91"/>
      <c r="Y422" s="91"/>
      <c r="Z422" s="91"/>
    </row>
    <row r="423" ht="15.75" customHeight="1">
      <c r="A423" s="91"/>
      <c r="B423" s="91"/>
      <c r="C423" s="91"/>
      <c r="D423" s="91"/>
      <c r="E423" s="92"/>
      <c r="F423" s="93"/>
      <c r="G423" s="92"/>
      <c r="H423" s="92"/>
      <c r="I423" s="91"/>
      <c r="J423" s="91"/>
      <c r="K423" s="91"/>
      <c r="L423" s="91"/>
      <c r="M423" s="91"/>
      <c r="N423" s="91"/>
      <c r="O423" s="91"/>
      <c r="P423" s="91"/>
      <c r="Q423" s="91"/>
      <c r="R423" s="91"/>
      <c r="S423" s="91"/>
      <c r="T423" s="91"/>
      <c r="U423" s="91"/>
      <c r="V423" s="91"/>
      <c r="W423" s="91"/>
      <c r="X423" s="91"/>
      <c r="Y423" s="91"/>
      <c r="Z423" s="91"/>
    </row>
    <row r="424" ht="15.75" customHeight="1">
      <c r="A424" s="91"/>
      <c r="B424" s="91"/>
      <c r="C424" s="91"/>
      <c r="D424" s="91"/>
      <c r="E424" s="92"/>
      <c r="F424" s="93"/>
      <c r="G424" s="92"/>
      <c r="H424" s="92"/>
      <c r="I424" s="91"/>
      <c r="J424" s="91"/>
      <c r="K424" s="91"/>
      <c r="L424" s="91"/>
      <c r="M424" s="91"/>
      <c r="N424" s="91"/>
      <c r="O424" s="91"/>
      <c r="P424" s="91"/>
      <c r="Q424" s="91"/>
      <c r="R424" s="91"/>
      <c r="S424" s="91"/>
      <c r="T424" s="91"/>
      <c r="U424" s="91"/>
      <c r="V424" s="91"/>
      <c r="W424" s="91"/>
      <c r="X424" s="91"/>
      <c r="Y424" s="91"/>
      <c r="Z424" s="91"/>
    </row>
    <row r="425" ht="15.75" customHeight="1">
      <c r="A425" s="91"/>
      <c r="B425" s="91"/>
      <c r="C425" s="91"/>
      <c r="D425" s="91"/>
      <c r="E425" s="92"/>
      <c r="F425" s="93"/>
      <c r="G425" s="92"/>
      <c r="H425" s="92"/>
      <c r="I425" s="91"/>
      <c r="J425" s="91"/>
      <c r="K425" s="91"/>
      <c r="L425" s="91"/>
      <c r="M425" s="91"/>
      <c r="N425" s="91"/>
      <c r="O425" s="91"/>
      <c r="P425" s="91"/>
      <c r="Q425" s="91"/>
      <c r="R425" s="91"/>
      <c r="S425" s="91"/>
      <c r="T425" s="91"/>
      <c r="U425" s="91"/>
      <c r="V425" s="91"/>
      <c r="W425" s="91"/>
      <c r="X425" s="91"/>
      <c r="Y425" s="91"/>
      <c r="Z425" s="91"/>
    </row>
    <row r="426" ht="15.75" customHeight="1">
      <c r="A426" s="91"/>
      <c r="B426" s="91"/>
      <c r="C426" s="91"/>
      <c r="D426" s="91"/>
      <c r="E426" s="92"/>
      <c r="F426" s="93"/>
      <c r="G426" s="92"/>
      <c r="H426" s="92"/>
      <c r="I426" s="91"/>
      <c r="J426" s="91"/>
      <c r="K426" s="91"/>
      <c r="L426" s="91"/>
      <c r="M426" s="91"/>
      <c r="N426" s="91"/>
      <c r="O426" s="91"/>
      <c r="P426" s="91"/>
      <c r="Q426" s="91"/>
      <c r="R426" s="91"/>
      <c r="S426" s="91"/>
      <c r="T426" s="91"/>
      <c r="U426" s="91"/>
      <c r="V426" s="91"/>
      <c r="W426" s="91"/>
      <c r="X426" s="91"/>
      <c r="Y426" s="91"/>
      <c r="Z426" s="91"/>
    </row>
    <row r="427" ht="15.75" customHeight="1">
      <c r="A427" s="91"/>
      <c r="B427" s="91"/>
      <c r="C427" s="91"/>
      <c r="D427" s="91"/>
      <c r="E427" s="92"/>
      <c r="F427" s="93"/>
      <c r="G427" s="92"/>
      <c r="H427" s="92"/>
      <c r="I427" s="91"/>
      <c r="J427" s="91"/>
      <c r="K427" s="91"/>
      <c r="L427" s="91"/>
      <c r="M427" s="91"/>
      <c r="N427" s="91"/>
      <c r="O427" s="91"/>
      <c r="P427" s="91"/>
      <c r="Q427" s="91"/>
      <c r="R427" s="91"/>
      <c r="S427" s="91"/>
      <c r="T427" s="91"/>
      <c r="U427" s="91"/>
      <c r="V427" s="91"/>
      <c r="W427" s="91"/>
      <c r="X427" s="91"/>
      <c r="Y427" s="91"/>
      <c r="Z427" s="91"/>
    </row>
    <row r="428" ht="15.75" customHeight="1">
      <c r="A428" s="91"/>
      <c r="B428" s="91"/>
      <c r="C428" s="91"/>
      <c r="D428" s="91"/>
      <c r="E428" s="92"/>
      <c r="F428" s="93"/>
      <c r="G428" s="92"/>
      <c r="H428" s="92"/>
      <c r="I428" s="91"/>
      <c r="J428" s="91"/>
      <c r="K428" s="91"/>
      <c r="L428" s="91"/>
      <c r="M428" s="91"/>
      <c r="N428" s="91"/>
      <c r="O428" s="91"/>
      <c r="P428" s="91"/>
      <c r="Q428" s="91"/>
      <c r="R428" s="91"/>
      <c r="S428" s="91"/>
      <c r="T428" s="91"/>
      <c r="U428" s="91"/>
      <c r="V428" s="91"/>
      <c r="W428" s="91"/>
      <c r="X428" s="91"/>
      <c r="Y428" s="91"/>
      <c r="Z428" s="91"/>
    </row>
    <row r="429" ht="15.75" customHeight="1">
      <c r="A429" s="91"/>
      <c r="B429" s="91"/>
      <c r="C429" s="91"/>
      <c r="D429" s="91"/>
      <c r="E429" s="92"/>
      <c r="F429" s="93"/>
      <c r="G429" s="92"/>
      <c r="H429" s="92"/>
      <c r="I429" s="91"/>
      <c r="J429" s="91"/>
      <c r="K429" s="91"/>
      <c r="L429" s="91"/>
      <c r="M429" s="91"/>
      <c r="N429" s="91"/>
      <c r="O429" s="91"/>
      <c r="P429" s="91"/>
      <c r="Q429" s="91"/>
      <c r="R429" s="91"/>
      <c r="S429" s="91"/>
      <c r="T429" s="91"/>
      <c r="U429" s="91"/>
      <c r="V429" s="91"/>
      <c r="W429" s="91"/>
      <c r="X429" s="91"/>
      <c r="Y429" s="91"/>
      <c r="Z429" s="91"/>
    </row>
    <row r="430" ht="15.75" customHeight="1">
      <c r="A430" s="91"/>
      <c r="B430" s="91"/>
      <c r="C430" s="91"/>
      <c r="D430" s="91"/>
      <c r="E430" s="92"/>
      <c r="F430" s="93"/>
      <c r="G430" s="92"/>
      <c r="H430" s="92"/>
      <c r="I430" s="91"/>
      <c r="J430" s="91"/>
      <c r="K430" s="91"/>
      <c r="L430" s="91"/>
      <c r="M430" s="91"/>
      <c r="N430" s="91"/>
      <c r="O430" s="91"/>
      <c r="P430" s="91"/>
      <c r="Q430" s="91"/>
      <c r="R430" s="91"/>
      <c r="S430" s="91"/>
      <c r="T430" s="91"/>
      <c r="U430" s="91"/>
      <c r="V430" s="91"/>
      <c r="W430" s="91"/>
      <c r="X430" s="91"/>
      <c r="Y430" s="91"/>
      <c r="Z430" s="91"/>
    </row>
    <row r="431" ht="15.75" customHeight="1">
      <c r="A431" s="91"/>
      <c r="B431" s="91"/>
      <c r="C431" s="91"/>
      <c r="D431" s="91"/>
      <c r="E431" s="92"/>
      <c r="F431" s="93"/>
      <c r="G431" s="92"/>
      <c r="H431" s="92"/>
      <c r="I431" s="91"/>
      <c r="J431" s="91"/>
      <c r="K431" s="91"/>
      <c r="L431" s="91"/>
      <c r="M431" s="91"/>
      <c r="N431" s="91"/>
      <c r="O431" s="91"/>
      <c r="P431" s="91"/>
      <c r="Q431" s="91"/>
      <c r="R431" s="91"/>
      <c r="S431" s="91"/>
      <c r="T431" s="91"/>
      <c r="U431" s="91"/>
      <c r="V431" s="91"/>
      <c r="W431" s="91"/>
      <c r="X431" s="91"/>
      <c r="Y431" s="91"/>
      <c r="Z431" s="91"/>
    </row>
    <row r="432" ht="15.75" customHeight="1">
      <c r="A432" s="91"/>
      <c r="B432" s="91"/>
      <c r="C432" s="91"/>
      <c r="D432" s="91"/>
      <c r="E432" s="92"/>
      <c r="F432" s="93"/>
      <c r="G432" s="92"/>
      <c r="H432" s="92"/>
      <c r="I432" s="91"/>
      <c r="J432" s="91"/>
      <c r="K432" s="91"/>
      <c r="L432" s="91"/>
      <c r="M432" s="91"/>
      <c r="N432" s="91"/>
      <c r="O432" s="91"/>
      <c r="P432" s="91"/>
      <c r="Q432" s="91"/>
      <c r="R432" s="91"/>
      <c r="S432" s="91"/>
      <c r="T432" s="91"/>
      <c r="U432" s="91"/>
      <c r="V432" s="91"/>
      <c r="W432" s="91"/>
      <c r="X432" s="91"/>
      <c r="Y432" s="91"/>
      <c r="Z432" s="91"/>
    </row>
    <row r="433" ht="15.75" customHeight="1">
      <c r="A433" s="91"/>
      <c r="B433" s="91"/>
      <c r="C433" s="91"/>
      <c r="D433" s="91"/>
      <c r="E433" s="92"/>
      <c r="F433" s="93"/>
      <c r="G433" s="92"/>
      <c r="H433" s="92"/>
      <c r="I433" s="91"/>
      <c r="J433" s="91"/>
      <c r="K433" s="91"/>
      <c r="L433" s="91"/>
      <c r="M433" s="91"/>
      <c r="N433" s="91"/>
      <c r="O433" s="91"/>
      <c r="P433" s="91"/>
      <c r="Q433" s="91"/>
      <c r="R433" s="91"/>
      <c r="S433" s="91"/>
      <c r="T433" s="91"/>
      <c r="U433" s="91"/>
      <c r="V433" s="91"/>
      <c r="W433" s="91"/>
      <c r="X433" s="91"/>
      <c r="Y433" s="91"/>
      <c r="Z433" s="91"/>
    </row>
    <row r="434" ht="15.75" customHeight="1">
      <c r="A434" s="91"/>
      <c r="B434" s="91"/>
      <c r="C434" s="91"/>
      <c r="D434" s="91"/>
      <c r="E434" s="92"/>
      <c r="F434" s="93"/>
      <c r="G434" s="92"/>
      <c r="H434" s="92"/>
      <c r="I434" s="91"/>
      <c r="J434" s="91"/>
      <c r="K434" s="91"/>
      <c r="L434" s="91"/>
      <c r="M434" s="91"/>
      <c r="N434" s="91"/>
      <c r="O434" s="91"/>
      <c r="P434" s="91"/>
      <c r="Q434" s="91"/>
      <c r="R434" s="91"/>
      <c r="S434" s="91"/>
      <c r="T434" s="91"/>
      <c r="U434" s="91"/>
      <c r="V434" s="91"/>
      <c r="W434" s="91"/>
      <c r="X434" s="91"/>
      <c r="Y434" s="91"/>
      <c r="Z434" s="91"/>
    </row>
    <row r="435" ht="15.75" customHeight="1">
      <c r="A435" s="91"/>
      <c r="B435" s="91"/>
      <c r="C435" s="91"/>
      <c r="D435" s="91"/>
      <c r="E435" s="92"/>
      <c r="F435" s="93"/>
      <c r="G435" s="92"/>
      <c r="H435" s="92"/>
      <c r="I435" s="91"/>
      <c r="J435" s="91"/>
      <c r="K435" s="91"/>
      <c r="L435" s="91"/>
      <c r="M435" s="91"/>
      <c r="N435" s="91"/>
      <c r="O435" s="91"/>
      <c r="P435" s="91"/>
      <c r="Q435" s="91"/>
      <c r="R435" s="91"/>
      <c r="S435" s="91"/>
      <c r="T435" s="91"/>
      <c r="U435" s="91"/>
      <c r="V435" s="91"/>
      <c r="W435" s="91"/>
      <c r="X435" s="91"/>
      <c r="Y435" s="91"/>
      <c r="Z435" s="91"/>
    </row>
    <row r="436" ht="15.75" customHeight="1">
      <c r="A436" s="91"/>
      <c r="B436" s="91"/>
      <c r="C436" s="91"/>
      <c r="D436" s="91"/>
      <c r="E436" s="92"/>
      <c r="F436" s="93"/>
      <c r="G436" s="92"/>
      <c r="H436" s="92"/>
      <c r="I436" s="91"/>
      <c r="J436" s="91"/>
      <c r="K436" s="91"/>
      <c r="L436" s="91"/>
      <c r="M436" s="91"/>
      <c r="N436" s="91"/>
      <c r="O436" s="91"/>
      <c r="P436" s="91"/>
      <c r="Q436" s="91"/>
      <c r="R436" s="91"/>
      <c r="S436" s="91"/>
      <c r="T436" s="91"/>
      <c r="U436" s="91"/>
      <c r="V436" s="91"/>
      <c r="W436" s="91"/>
      <c r="X436" s="91"/>
      <c r="Y436" s="91"/>
      <c r="Z436" s="91"/>
    </row>
    <row r="437" ht="15.75" customHeight="1">
      <c r="A437" s="91"/>
      <c r="B437" s="91"/>
      <c r="C437" s="91"/>
      <c r="D437" s="91"/>
      <c r="E437" s="92"/>
      <c r="F437" s="93"/>
      <c r="G437" s="92"/>
      <c r="H437" s="92"/>
      <c r="I437" s="91"/>
      <c r="J437" s="91"/>
      <c r="K437" s="91"/>
      <c r="L437" s="91"/>
      <c r="M437" s="91"/>
      <c r="N437" s="91"/>
      <c r="O437" s="91"/>
      <c r="P437" s="91"/>
      <c r="Q437" s="91"/>
      <c r="R437" s="91"/>
      <c r="S437" s="91"/>
      <c r="T437" s="91"/>
      <c r="U437" s="91"/>
      <c r="V437" s="91"/>
      <c r="W437" s="91"/>
      <c r="X437" s="91"/>
      <c r="Y437" s="91"/>
      <c r="Z437" s="91"/>
    </row>
    <row r="438" ht="15.75" customHeight="1">
      <c r="A438" s="91"/>
      <c r="B438" s="91"/>
      <c r="C438" s="91"/>
      <c r="D438" s="91"/>
      <c r="E438" s="92"/>
      <c r="F438" s="93"/>
      <c r="G438" s="92"/>
      <c r="H438" s="92"/>
      <c r="I438" s="91"/>
      <c r="J438" s="91"/>
      <c r="K438" s="91"/>
      <c r="L438" s="91"/>
      <c r="M438" s="91"/>
      <c r="N438" s="91"/>
      <c r="O438" s="91"/>
      <c r="P438" s="91"/>
      <c r="Q438" s="91"/>
      <c r="R438" s="91"/>
      <c r="S438" s="91"/>
      <c r="T438" s="91"/>
      <c r="U438" s="91"/>
      <c r="V438" s="91"/>
      <c r="W438" s="91"/>
      <c r="X438" s="91"/>
      <c r="Y438" s="91"/>
      <c r="Z438" s="91"/>
    </row>
    <row r="439" ht="15.75" customHeight="1">
      <c r="A439" s="91"/>
      <c r="B439" s="91"/>
      <c r="C439" s="91"/>
      <c r="D439" s="91"/>
      <c r="E439" s="92"/>
      <c r="F439" s="93"/>
      <c r="G439" s="92"/>
      <c r="H439" s="92"/>
      <c r="I439" s="91"/>
      <c r="J439" s="91"/>
      <c r="K439" s="91"/>
      <c r="L439" s="91"/>
      <c r="M439" s="91"/>
      <c r="N439" s="91"/>
      <c r="O439" s="91"/>
      <c r="P439" s="91"/>
      <c r="Q439" s="91"/>
      <c r="R439" s="91"/>
      <c r="S439" s="91"/>
      <c r="T439" s="91"/>
      <c r="U439" s="91"/>
      <c r="V439" s="91"/>
      <c r="W439" s="91"/>
      <c r="X439" s="91"/>
      <c r="Y439" s="91"/>
      <c r="Z439" s="91"/>
    </row>
    <row r="440" ht="15.75" customHeight="1">
      <c r="A440" s="91"/>
      <c r="B440" s="91"/>
      <c r="C440" s="91"/>
      <c r="D440" s="91"/>
      <c r="E440" s="92"/>
      <c r="F440" s="93"/>
      <c r="G440" s="92"/>
      <c r="H440" s="92"/>
      <c r="I440" s="91"/>
      <c r="J440" s="91"/>
      <c r="K440" s="91"/>
      <c r="L440" s="91"/>
      <c r="M440" s="91"/>
      <c r="N440" s="91"/>
      <c r="O440" s="91"/>
      <c r="P440" s="91"/>
      <c r="Q440" s="91"/>
      <c r="R440" s="91"/>
      <c r="S440" s="91"/>
      <c r="T440" s="91"/>
      <c r="U440" s="91"/>
      <c r="V440" s="91"/>
      <c r="W440" s="91"/>
      <c r="X440" s="91"/>
      <c r="Y440" s="91"/>
      <c r="Z440" s="91"/>
    </row>
    <row r="441" ht="15.75" customHeight="1">
      <c r="A441" s="91"/>
      <c r="B441" s="91"/>
      <c r="C441" s="91"/>
      <c r="D441" s="91"/>
      <c r="E441" s="92"/>
      <c r="F441" s="93"/>
      <c r="G441" s="92"/>
      <c r="H441" s="92"/>
      <c r="I441" s="91"/>
      <c r="J441" s="91"/>
      <c r="K441" s="91"/>
      <c r="L441" s="91"/>
      <c r="M441" s="91"/>
      <c r="N441" s="91"/>
      <c r="O441" s="91"/>
      <c r="P441" s="91"/>
      <c r="Q441" s="91"/>
      <c r="R441" s="91"/>
      <c r="S441" s="91"/>
      <c r="T441" s="91"/>
      <c r="U441" s="91"/>
      <c r="V441" s="91"/>
      <c r="W441" s="91"/>
      <c r="X441" s="91"/>
      <c r="Y441" s="91"/>
      <c r="Z441" s="91"/>
    </row>
    <row r="442" ht="15.75" customHeight="1">
      <c r="A442" s="91"/>
      <c r="B442" s="91"/>
      <c r="C442" s="91"/>
      <c r="D442" s="91"/>
      <c r="E442" s="92"/>
      <c r="F442" s="93"/>
      <c r="G442" s="92"/>
      <c r="H442" s="92"/>
      <c r="I442" s="91"/>
      <c r="J442" s="91"/>
      <c r="K442" s="91"/>
      <c r="L442" s="91"/>
      <c r="M442" s="91"/>
      <c r="N442" s="91"/>
      <c r="O442" s="91"/>
      <c r="P442" s="91"/>
      <c r="Q442" s="91"/>
      <c r="R442" s="91"/>
      <c r="S442" s="91"/>
      <c r="T442" s="91"/>
      <c r="U442" s="91"/>
      <c r="V442" s="91"/>
      <c r="W442" s="91"/>
      <c r="X442" s="91"/>
      <c r="Y442" s="91"/>
      <c r="Z442" s="91"/>
    </row>
    <row r="443" ht="15.75" customHeight="1">
      <c r="A443" s="91"/>
      <c r="B443" s="91"/>
      <c r="C443" s="91"/>
      <c r="D443" s="91"/>
      <c r="E443" s="92"/>
      <c r="F443" s="93"/>
      <c r="G443" s="92"/>
      <c r="H443" s="92"/>
      <c r="I443" s="91"/>
      <c r="J443" s="91"/>
      <c r="K443" s="91"/>
      <c r="L443" s="91"/>
      <c r="M443" s="91"/>
      <c r="N443" s="91"/>
      <c r="O443" s="91"/>
      <c r="P443" s="91"/>
      <c r="Q443" s="91"/>
      <c r="R443" s="91"/>
      <c r="S443" s="91"/>
      <c r="T443" s="91"/>
      <c r="U443" s="91"/>
      <c r="V443" s="91"/>
      <c r="W443" s="91"/>
      <c r="X443" s="91"/>
      <c r="Y443" s="91"/>
      <c r="Z443" s="91"/>
    </row>
    <row r="444" ht="15.75" customHeight="1">
      <c r="A444" s="91"/>
      <c r="B444" s="91"/>
      <c r="C444" s="91"/>
      <c r="D444" s="91"/>
      <c r="E444" s="92"/>
      <c r="F444" s="93"/>
      <c r="G444" s="92"/>
      <c r="H444" s="92"/>
      <c r="I444" s="91"/>
      <c r="J444" s="91"/>
      <c r="K444" s="91"/>
      <c r="L444" s="91"/>
      <c r="M444" s="91"/>
      <c r="N444" s="91"/>
      <c r="O444" s="91"/>
      <c r="P444" s="91"/>
      <c r="Q444" s="91"/>
      <c r="R444" s="91"/>
      <c r="S444" s="91"/>
      <c r="T444" s="91"/>
      <c r="U444" s="91"/>
      <c r="V444" s="91"/>
      <c r="W444" s="91"/>
      <c r="X444" s="91"/>
      <c r="Y444" s="91"/>
      <c r="Z444" s="91"/>
    </row>
    <row r="445" ht="15.75" customHeight="1">
      <c r="A445" s="91"/>
      <c r="B445" s="91"/>
      <c r="C445" s="91"/>
      <c r="D445" s="91"/>
      <c r="E445" s="92"/>
      <c r="F445" s="93"/>
      <c r="G445" s="92"/>
      <c r="H445" s="92"/>
      <c r="I445" s="91"/>
      <c r="J445" s="91"/>
      <c r="K445" s="91"/>
      <c r="L445" s="91"/>
      <c r="M445" s="91"/>
      <c r="N445" s="91"/>
      <c r="O445" s="91"/>
      <c r="P445" s="91"/>
      <c r="Q445" s="91"/>
      <c r="R445" s="91"/>
      <c r="S445" s="91"/>
      <c r="T445" s="91"/>
      <c r="U445" s="91"/>
      <c r="V445" s="91"/>
      <c r="W445" s="91"/>
      <c r="X445" s="91"/>
      <c r="Y445" s="91"/>
      <c r="Z445" s="91"/>
    </row>
    <row r="446" ht="15.75" customHeight="1">
      <c r="A446" s="91"/>
      <c r="B446" s="91"/>
      <c r="C446" s="91"/>
      <c r="D446" s="91"/>
      <c r="E446" s="92"/>
      <c r="F446" s="93"/>
      <c r="G446" s="92"/>
      <c r="H446" s="92"/>
      <c r="I446" s="91"/>
      <c r="J446" s="91"/>
      <c r="K446" s="91"/>
      <c r="L446" s="91"/>
      <c r="M446" s="91"/>
      <c r="N446" s="91"/>
      <c r="O446" s="91"/>
      <c r="P446" s="91"/>
      <c r="Q446" s="91"/>
      <c r="R446" s="91"/>
      <c r="S446" s="91"/>
      <c r="T446" s="91"/>
      <c r="U446" s="91"/>
      <c r="V446" s="91"/>
      <c r="W446" s="91"/>
      <c r="X446" s="91"/>
      <c r="Y446" s="91"/>
      <c r="Z446" s="91"/>
    </row>
    <row r="447" ht="15.75" customHeight="1">
      <c r="A447" s="91"/>
      <c r="B447" s="91"/>
      <c r="C447" s="91"/>
      <c r="D447" s="91"/>
      <c r="E447" s="92"/>
      <c r="F447" s="93"/>
      <c r="G447" s="92"/>
      <c r="H447" s="92"/>
      <c r="I447" s="91"/>
      <c r="J447" s="91"/>
      <c r="K447" s="91"/>
      <c r="L447" s="91"/>
      <c r="M447" s="91"/>
      <c r="N447" s="91"/>
      <c r="O447" s="91"/>
      <c r="P447" s="91"/>
      <c r="Q447" s="91"/>
      <c r="R447" s="91"/>
      <c r="S447" s="91"/>
      <c r="T447" s="91"/>
      <c r="U447" s="91"/>
      <c r="V447" s="91"/>
      <c r="W447" s="91"/>
      <c r="X447" s="91"/>
      <c r="Y447" s="91"/>
      <c r="Z447" s="91"/>
    </row>
    <row r="448" ht="15.75" customHeight="1">
      <c r="A448" s="91"/>
      <c r="B448" s="91"/>
      <c r="C448" s="91"/>
      <c r="D448" s="91"/>
      <c r="E448" s="92"/>
      <c r="F448" s="93"/>
      <c r="G448" s="92"/>
      <c r="H448" s="92"/>
      <c r="I448" s="91"/>
      <c r="J448" s="91"/>
      <c r="K448" s="91"/>
      <c r="L448" s="91"/>
      <c r="M448" s="91"/>
      <c r="N448" s="91"/>
      <c r="O448" s="91"/>
      <c r="P448" s="91"/>
      <c r="Q448" s="91"/>
      <c r="R448" s="91"/>
      <c r="S448" s="91"/>
      <c r="T448" s="91"/>
      <c r="U448" s="91"/>
      <c r="V448" s="91"/>
      <c r="W448" s="91"/>
      <c r="X448" s="91"/>
      <c r="Y448" s="91"/>
      <c r="Z448" s="91"/>
    </row>
    <row r="449" ht="15.75" customHeight="1">
      <c r="A449" s="91"/>
      <c r="B449" s="91"/>
      <c r="C449" s="91"/>
      <c r="D449" s="91"/>
      <c r="E449" s="92"/>
      <c r="F449" s="93"/>
      <c r="G449" s="92"/>
      <c r="H449" s="92"/>
      <c r="I449" s="91"/>
      <c r="J449" s="91"/>
      <c r="K449" s="91"/>
      <c r="L449" s="91"/>
      <c r="M449" s="91"/>
      <c r="N449" s="91"/>
      <c r="O449" s="91"/>
      <c r="P449" s="91"/>
      <c r="Q449" s="91"/>
      <c r="R449" s="91"/>
      <c r="S449" s="91"/>
      <c r="T449" s="91"/>
      <c r="U449" s="91"/>
      <c r="V449" s="91"/>
      <c r="W449" s="91"/>
      <c r="X449" s="91"/>
      <c r="Y449" s="91"/>
      <c r="Z449" s="91"/>
    </row>
    <row r="450" ht="15.75" customHeight="1">
      <c r="A450" s="91"/>
      <c r="B450" s="91"/>
      <c r="C450" s="91"/>
      <c r="D450" s="91"/>
      <c r="E450" s="92"/>
      <c r="F450" s="93"/>
      <c r="G450" s="92"/>
      <c r="H450" s="92"/>
      <c r="I450" s="91"/>
      <c r="J450" s="91"/>
      <c r="K450" s="91"/>
      <c r="L450" s="91"/>
      <c r="M450" s="91"/>
      <c r="N450" s="91"/>
      <c r="O450" s="91"/>
      <c r="P450" s="91"/>
      <c r="Q450" s="91"/>
      <c r="R450" s="91"/>
      <c r="S450" s="91"/>
      <c r="T450" s="91"/>
      <c r="U450" s="91"/>
      <c r="V450" s="91"/>
      <c r="W450" s="91"/>
      <c r="X450" s="91"/>
      <c r="Y450" s="91"/>
      <c r="Z450" s="91"/>
    </row>
    <row r="451" ht="15.75" customHeight="1">
      <c r="A451" s="91"/>
      <c r="B451" s="91"/>
      <c r="C451" s="91"/>
      <c r="D451" s="91"/>
      <c r="E451" s="92"/>
      <c r="F451" s="93"/>
      <c r="G451" s="92"/>
      <c r="H451" s="92"/>
      <c r="I451" s="91"/>
      <c r="J451" s="91"/>
      <c r="K451" s="91"/>
      <c r="L451" s="91"/>
      <c r="M451" s="91"/>
      <c r="N451" s="91"/>
      <c r="O451" s="91"/>
      <c r="P451" s="91"/>
      <c r="Q451" s="91"/>
      <c r="R451" s="91"/>
      <c r="S451" s="91"/>
      <c r="T451" s="91"/>
      <c r="U451" s="91"/>
      <c r="V451" s="91"/>
      <c r="W451" s="91"/>
      <c r="X451" s="91"/>
      <c r="Y451" s="91"/>
      <c r="Z451" s="91"/>
    </row>
    <row r="452" ht="15.75" customHeight="1">
      <c r="A452" s="91"/>
      <c r="B452" s="91"/>
      <c r="C452" s="91"/>
      <c r="D452" s="91"/>
      <c r="E452" s="92"/>
      <c r="F452" s="93"/>
      <c r="G452" s="92"/>
      <c r="H452" s="92"/>
      <c r="I452" s="91"/>
      <c r="J452" s="91"/>
      <c r="K452" s="91"/>
      <c r="L452" s="91"/>
      <c r="M452" s="91"/>
      <c r="N452" s="91"/>
      <c r="O452" s="91"/>
      <c r="P452" s="91"/>
      <c r="Q452" s="91"/>
      <c r="R452" s="91"/>
      <c r="S452" s="91"/>
      <c r="T452" s="91"/>
      <c r="U452" s="91"/>
      <c r="V452" s="91"/>
      <c r="W452" s="91"/>
      <c r="X452" s="91"/>
      <c r="Y452" s="91"/>
      <c r="Z452" s="91"/>
    </row>
    <row r="453" ht="15.75" customHeight="1">
      <c r="A453" s="91"/>
      <c r="B453" s="91"/>
      <c r="C453" s="91"/>
      <c r="D453" s="91"/>
      <c r="E453" s="92"/>
      <c r="F453" s="93"/>
      <c r="G453" s="92"/>
      <c r="H453" s="92"/>
      <c r="I453" s="91"/>
      <c r="J453" s="91"/>
      <c r="K453" s="91"/>
      <c r="L453" s="91"/>
      <c r="M453" s="91"/>
      <c r="N453" s="91"/>
      <c r="O453" s="91"/>
      <c r="P453" s="91"/>
      <c r="Q453" s="91"/>
      <c r="R453" s="91"/>
      <c r="S453" s="91"/>
      <c r="T453" s="91"/>
      <c r="U453" s="91"/>
      <c r="V453" s="91"/>
      <c r="W453" s="91"/>
      <c r="X453" s="91"/>
      <c r="Y453" s="91"/>
      <c r="Z453" s="91"/>
    </row>
    <row r="454" ht="15.75" customHeight="1">
      <c r="A454" s="91"/>
      <c r="B454" s="91"/>
      <c r="C454" s="91"/>
      <c r="D454" s="91"/>
      <c r="E454" s="92"/>
      <c r="F454" s="93"/>
      <c r="G454" s="92"/>
      <c r="H454" s="92"/>
      <c r="I454" s="91"/>
      <c r="J454" s="91"/>
      <c r="K454" s="91"/>
      <c r="L454" s="91"/>
      <c r="M454" s="91"/>
      <c r="N454" s="91"/>
      <c r="O454" s="91"/>
      <c r="P454" s="91"/>
      <c r="Q454" s="91"/>
      <c r="R454" s="91"/>
      <c r="S454" s="91"/>
      <c r="T454" s="91"/>
      <c r="U454" s="91"/>
      <c r="V454" s="91"/>
      <c r="W454" s="91"/>
      <c r="X454" s="91"/>
      <c r="Y454" s="91"/>
      <c r="Z454" s="91"/>
    </row>
    <row r="455" ht="15.75" customHeight="1">
      <c r="A455" s="91"/>
      <c r="B455" s="91"/>
      <c r="C455" s="91"/>
      <c r="D455" s="91"/>
      <c r="E455" s="92"/>
      <c r="F455" s="93"/>
      <c r="G455" s="92"/>
      <c r="H455" s="92"/>
      <c r="I455" s="91"/>
      <c r="J455" s="91"/>
      <c r="K455" s="91"/>
      <c r="L455" s="91"/>
      <c r="M455" s="91"/>
      <c r="N455" s="91"/>
      <c r="O455" s="91"/>
      <c r="P455" s="91"/>
      <c r="Q455" s="91"/>
      <c r="R455" s="91"/>
      <c r="S455" s="91"/>
      <c r="T455" s="91"/>
      <c r="U455" s="91"/>
      <c r="V455" s="91"/>
      <c r="W455" s="91"/>
      <c r="X455" s="91"/>
      <c r="Y455" s="91"/>
      <c r="Z455" s="91"/>
    </row>
    <row r="456" ht="15.75" customHeight="1">
      <c r="A456" s="91"/>
      <c r="B456" s="91"/>
      <c r="C456" s="91"/>
      <c r="D456" s="91"/>
      <c r="E456" s="92"/>
      <c r="F456" s="93"/>
      <c r="G456" s="92"/>
      <c r="H456" s="92"/>
      <c r="I456" s="91"/>
      <c r="J456" s="91"/>
      <c r="K456" s="91"/>
      <c r="L456" s="91"/>
      <c r="M456" s="91"/>
      <c r="N456" s="91"/>
      <c r="O456" s="91"/>
      <c r="P456" s="91"/>
      <c r="Q456" s="91"/>
      <c r="R456" s="91"/>
      <c r="S456" s="91"/>
      <c r="T456" s="91"/>
      <c r="U456" s="91"/>
      <c r="V456" s="91"/>
      <c r="W456" s="91"/>
      <c r="X456" s="91"/>
      <c r="Y456" s="91"/>
      <c r="Z456" s="91"/>
    </row>
    <row r="457" ht="15.75" customHeight="1">
      <c r="A457" s="91"/>
      <c r="B457" s="91"/>
      <c r="C457" s="91"/>
      <c r="D457" s="91"/>
      <c r="E457" s="92"/>
      <c r="F457" s="93"/>
      <c r="G457" s="92"/>
      <c r="H457" s="92"/>
      <c r="I457" s="91"/>
      <c r="J457" s="91"/>
      <c r="K457" s="91"/>
      <c r="L457" s="91"/>
      <c r="M457" s="91"/>
      <c r="N457" s="91"/>
      <c r="O457" s="91"/>
      <c r="P457" s="91"/>
      <c r="Q457" s="91"/>
      <c r="R457" s="91"/>
      <c r="S457" s="91"/>
      <c r="T457" s="91"/>
      <c r="U457" s="91"/>
      <c r="V457" s="91"/>
      <c r="W457" s="91"/>
      <c r="X457" s="91"/>
      <c r="Y457" s="91"/>
      <c r="Z457" s="91"/>
    </row>
    <row r="458" ht="15.75" customHeight="1">
      <c r="A458" s="91"/>
      <c r="B458" s="91"/>
      <c r="C458" s="91"/>
      <c r="D458" s="91"/>
      <c r="E458" s="92"/>
      <c r="F458" s="93"/>
      <c r="G458" s="92"/>
      <c r="H458" s="92"/>
      <c r="I458" s="91"/>
      <c r="J458" s="91"/>
      <c r="K458" s="91"/>
      <c r="L458" s="91"/>
      <c r="M458" s="91"/>
      <c r="N458" s="91"/>
      <c r="O458" s="91"/>
      <c r="P458" s="91"/>
      <c r="Q458" s="91"/>
      <c r="R458" s="91"/>
      <c r="S458" s="91"/>
      <c r="T458" s="91"/>
      <c r="U458" s="91"/>
      <c r="V458" s="91"/>
      <c r="W458" s="91"/>
      <c r="X458" s="91"/>
      <c r="Y458" s="91"/>
      <c r="Z458" s="91"/>
    </row>
    <row r="459" ht="15.75" customHeight="1">
      <c r="A459" s="91"/>
      <c r="B459" s="91"/>
      <c r="C459" s="91"/>
      <c r="D459" s="91"/>
      <c r="E459" s="92"/>
      <c r="F459" s="93"/>
      <c r="G459" s="92"/>
      <c r="H459" s="92"/>
      <c r="I459" s="91"/>
      <c r="J459" s="91"/>
      <c r="K459" s="91"/>
      <c r="L459" s="91"/>
      <c r="M459" s="91"/>
      <c r="N459" s="91"/>
      <c r="O459" s="91"/>
      <c r="P459" s="91"/>
      <c r="Q459" s="91"/>
      <c r="R459" s="91"/>
      <c r="S459" s="91"/>
      <c r="T459" s="91"/>
      <c r="U459" s="91"/>
      <c r="V459" s="91"/>
      <c r="W459" s="91"/>
      <c r="X459" s="91"/>
      <c r="Y459" s="91"/>
      <c r="Z459" s="91"/>
    </row>
    <row r="460" ht="15.75" customHeight="1">
      <c r="A460" s="91"/>
      <c r="B460" s="91"/>
      <c r="C460" s="91"/>
      <c r="D460" s="91"/>
      <c r="E460" s="92"/>
      <c r="F460" s="93"/>
      <c r="G460" s="92"/>
      <c r="H460" s="92"/>
      <c r="I460" s="91"/>
      <c r="J460" s="91"/>
      <c r="K460" s="91"/>
      <c r="L460" s="91"/>
      <c r="M460" s="91"/>
      <c r="N460" s="91"/>
      <c r="O460" s="91"/>
      <c r="P460" s="91"/>
      <c r="Q460" s="91"/>
      <c r="R460" s="91"/>
      <c r="S460" s="91"/>
      <c r="T460" s="91"/>
      <c r="U460" s="91"/>
      <c r="V460" s="91"/>
      <c r="W460" s="91"/>
      <c r="X460" s="91"/>
      <c r="Y460" s="91"/>
      <c r="Z460" s="91"/>
    </row>
    <row r="461" ht="15.75" customHeight="1">
      <c r="A461" s="91"/>
      <c r="B461" s="91"/>
      <c r="C461" s="91"/>
      <c r="D461" s="91"/>
      <c r="E461" s="92"/>
      <c r="F461" s="93"/>
      <c r="G461" s="92"/>
      <c r="H461" s="92"/>
      <c r="I461" s="91"/>
      <c r="J461" s="91"/>
      <c r="K461" s="91"/>
      <c r="L461" s="91"/>
      <c r="M461" s="91"/>
      <c r="N461" s="91"/>
      <c r="O461" s="91"/>
      <c r="P461" s="91"/>
      <c r="Q461" s="91"/>
      <c r="R461" s="91"/>
      <c r="S461" s="91"/>
      <c r="T461" s="91"/>
      <c r="U461" s="91"/>
      <c r="V461" s="91"/>
      <c r="W461" s="91"/>
      <c r="X461" s="91"/>
      <c r="Y461" s="91"/>
      <c r="Z461" s="91"/>
    </row>
    <row r="462" ht="15.75" customHeight="1">
      <c r="A462" s="91"/>
      <c r="B462" s="91"/>
      <c r="C462" s="91"/>
      <c r="D462" s="91"/>
      <c r="E462" s="92"/>
      <c r="F462" s="93"/>
      <c r="G462" s="92"/>
      <c r="H462" s="92"/>
      <c r="I462" s="91"/>
      <c r="J462" s="91"/>
      <c r="K462" s="91"/>
      <c r="L462" s="91"/>
      <c r="M462" s="91"/>
      <c r="N462" s="91"/>
      <c r="O462" s="91"/>
      <c r="P462" s="91"/>
      <c r="Q462" s="91"/>
      <c r="R462" s="91"/>
      <c r="S462" s="91"/>
      <c r="T462" s="91"/>
      <c r="U462" s="91"/>
      <c r="V462" s="91"/>
      <c r="W462" s="91"/>
      <c r="X462" s="91"/>
      <c r="Y462" s="91"/>
      <c r="Z462" s="91"/>
    </row>
    <row r="463" ht="15.75" customHeight="1">
      <c r="A463" s="91"/>
      <c r="B463" s="91"/>
      <c r="C463" s="91"/>
      <c r="D463" s="91"/>
      <c r="E463" s="92"/>
      <c r="F463" s="93"/>
      <c r="G463" s="92"/>
      <c r="H463" s="92"/>
      <c r="I463" s="91"/>
      <c r="J463" s="91"/>
      <c r="K463" s="91"/>
      <c r="L463" s="91"/>
      <c r="M463" s="91"/>
      <c r="N463" s="91"/>
      <c r="O463" s="91"/>
      <c r="P463" s="91"/>
      <c r="Q463" s="91"/>
      <c r="R463" s="91"/>
      <c r="S463" s="91"/>
      <c r="T463" s="91"/>
      <c r="U463" s="91"/>
      <c r="V463" s="91"/>
      <c r="W463" s="91"/>
      <c r="X463" s="91"/>
      <c r="Y463" s="91"/>
      <c r="Z463" s="91"/>
    </row>
    <row r="464" ht="15.75" customHeight="1">
      <c r="A464" s="91"/>
      <c r="B464" s="91"/>
      <c r="C464" s="91"/>
      <c r="D464" s="91"/>
      <c r="E464" s="92"/>
      <c r="F464" s="93"/>
      <c r="G464" s="92"/>
      <c r="H464" s="92"/>
      <c r="I464" s="91"/>
      <c r="J464" s="91"/>
      <c r="K464" s="91"/>
      <c r="L464" s="91"/>
      <c r="M464" s="91"/>
      <c r="N464" s="91"/>
      <c r="O464" s="91"/>
      <c r="P464" s="91"/>
      <c r="Q464" s="91"/>
      <c r="R464" s="91"/>
      <c r="S464" s="91"/>
      <c r="T464" s="91"/>
      <c r="U464" s="91"/>
      <c r="V464" s="91"/>
      <c r="W464" s="91"/>
      <c r="X464" s="91"/>
      <c r="Y464" s="91"/>
      <c r="Z464" s="91"/>
    </row>
    <row r="465" ht="15.75" customHeight="1">
      <c r="A465" s="91"/>
      <c r="B465" s="91"/>
      <c r="C465" s="91"/>
      <c r="D465" s="91"/>
      <c r="E465" s="92"/>
      <c r="F465" s="93"/>
      <c r="G465" s="92"/>
      <c r="H465" s="92"/>
      <c r="I465" s="91"/>
      <c r="J465" s="91"/>
      <c r="K465" s="91"/>
      <c r="L465" s="91"/>
      <c r="M465" s="91"/>
      <c r="N465" s="91"/>
      <c r="O465" s="91"/>
      <c r="P465" s="91"/>
      <c r="Q465" s="91"/>
      <c r="R465" s="91"/>
      <c r="S465" s="91"/>
      <c r="T465" s="91"/>
      <c r="U465" s="91"/>
      <c r="V465" s="91"/>
      <c r="W465" s="91"/>
      <c r="X465" s="91"/>
      <c r="Y465" s="91"/>
      <c r="Z465" s="91"/>
    </row>
    <row r="466" ht="15.75" customHeight="1">
      <c r="A466" s="91"/>
      <c r="B466" s="91"/>
      <c r="C466" s="91"/>
      <c r="D466" s="91"/>
      <c r="E466" s="92"/>
      <c r="F466" s="93"/>
      <c r="G466" s="92"/>
      <c r="H466" s="92"/>
      <c r="I466" s="91"/>
      <c r="J466" s="91"/>
      <c r="K466" s="91"/>
      <c r="L466" s="91"/>
      <c r="M466" s="91"/>
      <c r="N466" s="91"/>
      <c r="O466" s="91"/>
      <c r="P466" s="91"/>
      <c r="Q466" s="91"/>
      <c r="R466" s="91"/>
      <c r="S466" s="91"/>
      <c r="T466" s="91"/>
      <c r="U466" s="91"/>
      <c r="V466" s="91"/>
      <c r="W466" s="91"/>
      <c r="X466" s="91"/>
      <c r="Y466" s="91"/>
      <c r="Z466" s="91"/>
    </row>
    <row r="467" ht="15.75" customHeight="1">
      <c r="A467" s="91"/>
      <c r="B467" s="91"/>
      <c r="C467" s="91"/>
      <c r="D467" s="91"/>
      <c r="E467" s="92"/>
      <c r="F467" s="93"/>
      <c r="G467" s="92"/>
      <c r="H467" s="92"/>
      <c r="I467" s="91"/>
      <c r="J467" s="91"/>
      <c r="K467" s="91"/>
      <c r="L467" s="91"/>
      <c r="M467" s="91"/>
      <c r="N467" s="91"/>
      <c r="O467" s="91"/>
      <c r="P467" s="91"/>
      <c r="Q467" s="91"/>
      <c r="R467" s="91"/>
      <c r="S467" s="91"/>
      <c r="T467" s="91"/>
      <c r="U467" s="91"/>
      <c r="V467" s="91"/>
      <c r="W467" s="91"/>
      <c r="X467" s="91"/>
      <c r="Y467" s="91"/>
      <c r="Z467" s="91"/>
    </row>
    <row r="468" ht="15.75" customHeight="1">
      <c r="A468" s="91"/>
      <c r="B468" s="91"/>
      <c r="C468" s="91"/>
      <c r="D468" s="91"/>
      <c r="E468" s="92"/>
      <c r="F468" s="93"/>
      <c r="G468" s="92"/>
      <c r="H468" s="92"/>
      <c r="I468" s="91"/>
      <c r="J468" s="91"/>
      <c r="K468" s="91"/>
      <c r="L468" s="91"/>
      <c r="M468" s="91"/>
      <c r="N468" s="91"/>
      <c r="O468" s="91"/>
      <c r="P468" s="91"/>
      <c r="Q468" s="91"/>
      <c r="R468" s="91"/>
      <c r="S468" s="91"/>
      <c r="T468" s="91"/>
      <c r="U468" s="91"/>
      <c r="V468" s="91"/>
      <c r="W468" s="91"/>
      <c r="X468" s="91"/>
      <c r="Y468" s="91"/>
      <c r="Z468" s="91"/>
    </row>
    <row r="469" ht="15.75" customHeight="1">
      <c r="A469" s="91"/>
      <c r="B469" s="91"/>
      <c r="C469" s="91"/>
      <c r="D469" s="91"/>
      <c r="E469" s="92"/>
      <c r="F469" s="93"/>
      <c r="G469" s="92"/>
      <c r="H469" s="92"/>
      <c r="I469" s="91"/>
      <c r="J469" s="91"/>
      <c r="K469" s="91"/>
      <c r="L469" s="91"/>
      <c r="M469" s="91"/>
      <c r="N469" s="91"/>
      <c r="O469" s="91"/>
      <c r="P469" s="91"/>
      <c r="Q469" s="91"/>
      <c r="R469" s="91"/>
      <c r="S469" s="91"/>
      <c r="T469" s="91"/>
      <c r="U469" s="91"/>
      <c r="V469" s="91"/>
      <c r="W469" s="91"/>
      <c r="X469" s="91"/>
      <c r="Y469" s="91"/>
      <c r="Z469" s="91"/>
    </row>
    <row r="470" ht="15.75" customHeight="1">
      <c r="A470" s="91"/>
      <c r="B470" s="91"/>
      <c r="C470" s="91"/>
      <c r="D470" s="91"/>
      <c r="E470" s="92"/>
      <c r="F470" s="93"/>
      <c r="G470" s="92"/>
      <c r="H470" s="92"/>
      <c r="I470" s="91"/>
      <c r="J470" s="91"/>
      <c r="K470" s="91"/>
      <c r="L470" s="91"/>
      <c r="M470" s="91"/>
      <c r="N470" s="91"/>
      <c r="O470" s="91"/>
      <c r="P470" s="91"/>
      <c r="Q470" s="91"/>
      <c r="R470" s="91"/>
      <c r="S470" s="91"/>
      <c r="T470" s="91"/>
      <c r="U470" s="91"/>
      <c r="V470" s="91"/>
      <c r="W470" s="91"/>
      <c r="X470" s="91"/>
      <c r="Y470" s="91"/>
      <c r="Z470" s="91"/>
    </row>
    <row r="471" ht="15.75" customHeight="1">
      <c r="A471" s="91"/>
      <c r="B471" s="91"/>
      <c r="C471" s="91"/>
      <c r="D471" s="91"/>
      <c r="E471" s="92"/>
      <c r="F471" s="93"/>
      <c r="G471" s="92"/>
      <c r="H471" s="92"/>
      <c r="I471" s="91"/>
      <c r="J471" s="91"/>
      <c r="K471" s="91"/>
      <c r="L471" s="91"/>
      <c r="M471" s="91"/>
      <c r="N471" s="91"/>
      <c r="O471" s="91"/>
      <c r="P471" s="91"/>
      <c r="Q471" s="91"/>
      <c r="R471" s="91"/>
      <c r="S471" s="91"/>
      <c r="T471" s="91"/>
      <c r="U471" s="91"/>
      <c r="V471" s="91"/>
      <c r="W471" s="91"/>
      <c r="X471" s="91"/>
      <c r="Y471" s="91"/>
      <c r="Z471" s="91"/>
    </row>
    <row r="472" ht="15.75" customHeight="1">
      <c r="A472" s="91"/>
      <c r="B472" s="91"/>
      <c r="C472" s="91"/>
      <c r="D472" s="91"/>
      <c r="E472" s="92"/>
      <c r="F472" s="93"/>
      <c r="G472" s="92"/>
      <c r="H472" s="92"/>
      <c r="I472" s="91"/>
      <c r="J472" s="91"/>
      <c r="K472" s="91"/>
      <c r="L472" s="91"/>
      <c r="M472" s="91"/>
      <c r="N472" s="91"/>
      <c r="O472" s="91"/>
      <c r="P472" s="91"/>
      <c r="Q472" s="91"/>
      <c r="R472" s="91"/>
      <c r="S472" s="91"/>
      <c r="T472" s="91"/>
      <c r="U472" s="91"/>
      <c r="V472" s="91"/>
      <c r="W472" s="91"/>
      <c r="X472" s="91"/>
      <c r="Y472" s="91"/>
      <c r="Z472" s="91"/>
    </row>
    <row r="473" ht="15.75" customHeight="1">
      <c r="A473" s="91"/>
      <c r="B473" s="91"/>
      <c r="C473" s="91"/>
      <c r="D473" s="91"/>
      <c r="E473" s="92"/>
      <c r="F473" s="93"/>
      <c r="G473" s="92"/>
      <c r="H473" s="92"/>
      <c r="I473" s="91"/>
      <c r="J473" s="91"/>
      <c r="K473" s="91"/>
      <c r="L473" s="91"/>
      <c r="M473" s="91"/>
      <c r="N473" s="91"/>
      <c r="O473" s="91"/>
      <c r="P473" s="91"/>
      <c r="Q473" s="91"/>
      <c r="R473" s="91"/>
      <c r="S473" s="91"/>
      <c r="T473" s="91"/>
      <c r="U473" s="91"/>
      <c r="V473" s="91"/>
      <c r="W473" s="91"/>
      <c r="X473" s="91"/>
      <c r="Y473" s="91"/>
      <c r="Z473" s="91"/>
    </row>
    <row r="474" ht="15.75" customHeight="1">
      <c r="A474" s="91"/>
      <c r="B474" s="91"/>
      <c r="C474" s="91"/>
      <c r="D474" s="91"/>
      <c r="E474" s="92"/>
      <c r="F474" s="93"/>
      <c r="G474" s="92"/>
      <c r="H474" s="92"/>
      <c r="I474" s="91"/>
      <c r="J474" s="91"/>
      <c r="K474" s="91"/>
      <c r="L474" s="91"/>
      <c r="M474" s="91"/>
      <c r="N474" s="91"/>
      <c r="O474" s="91"/>
      <c r="P474" s="91"/>
      <c r="Q474" s="91"/>
      <c r="R474" s="91"/>
      <c r="S474" s="91"/>
      <c r="T474" s="91"/>
      <c r="U474" s="91"/>
      <c r="V474" s="91"/>
      <c r="W474" s="91"/>
      <c r="X474" s="91"/>
      <c r="Y474" s="91"/>
      <c r="Z474" s="91"/>
    </row>
    <row r="475" ht="15.75" customHeight="1">
      <c r="A475" s="91"/>
      <c r="B475" s="91"/>
      <c r="C475" s="91"/>
      <c r="D475" s="91"/>
      <c r="E475" s="92"/>
      <c r="F475" s="93"/>
      <c r="G475" s="92"/>
      <c r="H475" s="92"/>
      <c r="I475" s="91"/>
      <c r="J475" s="91"/>
      <c r="K475" s="91"/>
      <c r="L475" s="91"/>
      <c r="M475" s="91"/>
      <c r="N475" s="91"/>
      <c r="O475" s="91"/>
      <c r="P475" s="91"/>
      <c r="Q475" s="91"/>
      <c r="R475" s="91"/>
      <c r="S475" s="91"/>
      <c r="T475" s="91"/>
      <c r="U475" s="91"/>
      <c r="V475" s="91"/>
      <c r="W475" s="91"/>
      <c r="X475" s="91"/>
      <c r="Y475" s="91"/>
      <c r="Z475" s="91"/>
    </row>
    <row r="476" ht="15.75" customHeight="1">
      <c r="A476" s="91"/>
      <c r="B476" s="91"/>
      <c r="C476" s="91"/>
      <c r="D476" s="91"/>
      <c r="E476" s="92"/>
      <c r="F476" s="93"/>
      <c r="G476" s="92"/>
      <c r="H476" s="92"/>
      <c r="I476" s="91"/>
      <c r="J476" s="91"/>
      <c r="K476" s="91"/>
      <c r="L476" s="91"/>
      <c r="M476" s="91"/>
      <c r="N476" s="91"/>
      <c r="O476" s="91"/>
      <c r="P476" s="91"/>
      <c r="Q476" s="91"/>
      <c r="R476" s="91"/>
      <c r="S476" s="91"/>
      <c r="T476" s="91"/>
      <c r="U476" s="91"/>
      <c r="V476" s="91"/>
      <c r="W476" s="91"/>
      <c r="X476" s="91"/>
      <c r="Y476" s="91"/>
      <c r="Z476" s="91"/>
    </row>
    <row r="477" ht="15.75" customHeight="1">
      <c r="A477" s="91"/>
      <c r="B477" s="91"/>
      <c r="C477" s="91"/>
      <c r="D477" s="91"/>
      <c r="E477" s="92"/>
      <c r="F477" s="93"/>
      <c r="G477" s="92"/>
      <c r="H477" s="92"/>
      <c r="I477" s="91"/>
      <c r="J477" s="91"/>
      <c r="K477" s="91"/>
      <c r="L477" s="91"/>
      <c r="M477" s="91"/>
      <c r="N477" s="91"/>
      <c r="O477" s="91"/>
      <c r="P477" s="91"/>
      <c r="Q477" s="91"/>
      <c r="R477" s="91"/>
      <c r="S477" s="91"/>
      <c r="T477" s="91"/>
      <c r="U477" s="91"/>
      <c r="V477" s="91"/>
      <c r="W477" s="91"/>
      <c r="X477" s="91"/>
      <c r="Y477" s="91"/>
      <c r="Z477" s="91"/>
    </row>
    <row r="478" ht="15.75" customHeight="1">
      <c r="A478" s="91"/>
      <c r="B478" s="91"/>
      <c r="C478" s="91"/>
      <c r="D478" s="91"/>
      <c r="E478" s="92"/>
      <c r="F478" s="93"/>
      <c r="G478" s="92"/>
      <c r="H478" s="92"/>
      <c r="I478" s="91"/>
      <c r="J478" s="91"/>
      <c r="K478" s="91"/>
      <c r="L478" s="91"/>
      <c r="M478" s="91"/>
      <c r="N478" s="91"/>
      <c r="O478" s="91"/>
      <c r="P478" s="91"/>
      <c r="Q478" s="91"/>
      <c r="R478" s="91"/>
      <c r="S478" s="91"/>
      <c r="T478" s="91"/>
      <c r="U478" s="91"/>
      <c r="V478" s="91"/>
      <c r="W478" s="91"/>
      <c r="X478" s="91"/>
      <c r="Y478" s="91"/>
      <c r="Z478" s="91"/>
    </row>
    <row r="479" ht="15.75" customHeight="1">
      <c r="A479" s="91"/>
      <c r="B479" s="91"/>
      <c r="C479" s="91"/>
      <c r="D479" s="91"/>
      <c r="E479" s="92"/>
      <c r="F479" s="93"/>
      <c r="G479" s="92"/>
      <c r="H479" s="92"/>
      <c r="I479" s="91"/>
      <c r="J479" s="91"/>
      <c r="K479" s="91"/>
      <c r="L479" s="91"/>
      <c r="M479" s="91"/>
      <c r="N479" s="91"/>
      <c r="O479" s="91"/>
      <c r="P479" s="91"/>
      <c r="Q479" s="91"/>
      <c r="R479" s="91"/>
      <c r="S479" s="91"/>
      <c r="T479" s="91"/>
      <c r="U479" s="91"/>
      <c r="V479" s="91"/>
      <c r="W479" s="91"/>
      <c r="X479" s="91"/>
      <c r="Y479" s="91"/>
      <c r="Z479" s="91"/>
    </row>
    <row r="480" ht="15.75" customHeight="1">
      <c r="A480" s="91"/>
      <c r="B480" s="91"/>
      <c r="C480" s="91"/>
      <c r="D480" s="91"/>
      <c r="E480" s="92"/>
      <c r="F480" s="93"/>
      <c r="G480" s="92"/>
      <c r="H480" s="92"/>
      <c r="I480" s="91"/>
      <c r="J480" s="91"/>
      <c r="K480" s="91"/>
      <c r="L480" s="91"/>
      <c r="M480" s="91"/>
      <c r="N480" s="91"/>
      <c r="O480" s="91"/>
      <c r="P480" s="91"/>
      <c r="Q480" s="91"/>
      <c r="R480" s="91"/>
      <c r="S480" s="91"/>
      <c r="T480" s="91"/>
      <c r="U480" s="91"/>
      <c r="V480" s="91"/>
      <c r="W480" s="91"/>
      <c r="X480" s="91"/>
      <c r="Y480" s="91"/>
      <c r="Z480" s="91"/>
    </row>
    <row r="481" ht="15.75" customHeight="1">
      <c r="A481" s="91"/>
      <c r="B481" s="91"/>
      <c r="C481" s="91"/>
      <c r="D481" s="91"/>
      <c r="E481" s="92"/>
      <c r="F481" s="93"/>
      <c r="G481" s="92"/>
      <c r="H481" s="92"/>
      <c r="I481" s="91"/>
      <c r="J481" s="91"/>
      <c r="K481" s="91"/>
      <c r="L481" s="91"/>
      <c r="M481" s="91"/>
      <c r="N481" s="91"/>
      <c r="O481" s="91"/>
      <c r="P481" s="91"/>
      <c r="Q481" s="91"/>
      <c r="R481" s="91"/>
      <c r="S481" s="91"/>
      <c r="T481" s="91"/>
      <c r="U481" s="91"/>
      <c r="V481" s="91"/>
      <c r="W481" s="91"/>
      <c r="X481" s="91"/>
      <c r="Y481" s="91"/>
      <c r="Z481" s="91"/>
    </row>
    <row r="482" ht="15.75" customHeight="1">
      <c r="A482" s="91"/>
      <c r="B482" s="91"/>
      <c r="C482" s="91"/>
      <c r="D482" s="91"/>
      <c r="E482" s="92"/>
      <c r="F482" s="93"/>
      <c r="G482" s="92"/>
      <c r="H482" s="92"/>
      <c r="I482" s="91"/>
      <c r="J482" s="91"/>
      <c r="K482" s="91"/>
      <c r="L482" s="91"/>
      <c r="M482" s="91"/>
      <c r="N482" s="91"/>
      <c r="O482" s="91"/>
      <c r="P482" s="91"/>
      <c r="Q482" s="91"/>
      <c r="R482" s="91"/>
      <c r="S482" s="91"/>
      <c r="T482" s="91"/>
      <c r="U482" s="91"/>
      <c r="V482" s="91"/>
      <c r="W482" s="91"/>
      <c r="X482" s="91"/>
      <c r="Y482" s="91"/>
      <c r="Z482" s="91"/>
    </row>
    <row r="483" ht="15.75" customHeight="1">
      <c r="A483" s="91"/>
      <c r="B483" s="91"/>
      <c r="C483" s="91"/>
      <c r="D483" s="91"/>
      <c r="E483" s="92"/>
      <c r="F483" s="93"/>
      <c r="G483" s="92"/>
      <c r="H483" s="92"/>
      <c r="I483" s="91"/>
      <c r="J483" s="91"/>
      <c r="K483" s="91"/>
      <c r="L483" s="91"/>
      <c r="M483" s="91"/>
      <c r="N483" s="91"/>
      <c r="O483" s="91"/>
      <c r="P483" s="91"/>
      <c r="Q483" s="91"/>
      <c r="R483" s="91"/>
      <c r="S483" s="91"/>
      <c r="T483" s="91"/>
      <c r="U483" s="91"/>
      <c r="V483" s="91"/>
      <c r="W483" s="91"/>
      <c r="X483" s="91"/>
      <c r="Y483" s="91"/>
      <c r="Z483" s="91"/>
    </row>
    <row r="484" ht="15.75" customHeight="1">
      <c r="A484" s="91"/>
      <c r="B484" s="91"/>
      <c r="C484" s="91"/>
      <c r="D484" s="91"/>
      <c r="E484" s="92"/>
      <c r="F484" s="93"/>
      <c r="G484" s="92"/>
      <c r="H484" s="92"/>
      <c r="I484" s="91"/>
      <c r="J484" s="91"/>
      <c r="K484" s="91"/>
      <c r="L484" s="91"/>
      <c r="M484" s="91"/>
      <c r="N484" s="91"/>
      <c r="O484" s="91"/>
      <c r="P484" s="91"/>
      <c r="Q484" s="91"/>
      <c r="R484" s="91"/>
      <c r="S484" s="91"/>
      <c r="T484" s="91"/>
      <c r="U484" s="91"/>
      <c r="V484" s="91"/>
      <c r="W484" s="91"/>
      <c r="X484" s="91"/>
      <c r="Y484" s="91"/>
      <c r="Z484" s="91"/>
    </row>
    <row r="485" ht="15.75" customHeight="1">
      <c r="A485" s="91"/>
      <c r="B485" s="91"/>
      <c r="C485" s="91"/>
      <c r="D485" s="91"/>
      <c r="E485" s="92"/>
      <c r="F485" s="93"/>
      <c r="G485" s="92"/>
      <c r="H485" s="92"/>
      <c r="I485" s="91"/>
      <c r="J485" s="91"/>
      <c r="K485" s="91"/>
      <c r="L485" s="91"/>
      <c r="M485" s="91"/>
      <c r="N485" s="91"/>
      <c r="O485" s="91"/>
      <c r="P485" s="91"/>
      <c r="Q485" s="91"/>
      <c r="R485" s="91"/>
      <c r="S485" s="91"/>
      <c r="T485" s="91"/>
      <c r="U485" s="91"/>
      <c r="V485" s="91"/>
      <c r="W485" s="91"/>
      <c r="X485" s="91"/>
      <c r="Y485" s="91"/>
      <c r="Z485" s="91"/>
    </row>
    <row r="486" ht="15.75" customHeight="1">
      <c r="A486" s="91"/>
      <c r="B486" s="91"/>
      <c r="C486" s="91"/>
      <c r="D486" s="91"/>
      <c r="E486" s="92"/>
      <c r="F486" s="93"/>
      <c r="G486" s="92"/>
      <c r="H486" s="92"/>
      <c r="I486" s="91"/>
      <c r="J486" s="91"/>
      <c r="K486" s="91"/>
      <c r="L486" s="91"/>
      <c r="M486" s="91"/>
      <c r="N486" s="91"/>
      <c r="O486" s="91"/>
      <c r="P486" s="91"/>
      <c r="Q486" s="91"/>
      <c r="R486" s="91"/>
      <c r="S486" s="91"/>
      <c r="T486" s="91"/>
      <c r="U486" s="91"/>
      <c r="V486" s="91"/>
      <c r="W486" s="91"/>
      <c r="X486" s="91"/>
      <c r="Y486" s="91"/>
      <c r="Z486" s="91"/>
    </row>
    <row r="487" ht="15.75" customHeight="1">
      <c r="A487" s="91"/>
      <c r="B487" s="91"/>
      <c r="C487" s="91"/>
      <c r="D487" s="91"/>
      <c r="E487" s="92"/>
      <c r="F487" s="93"/>
      <c r="G487" s="92"/>
      <c r="H487" s="92"/>
      <c r="I487" s="91"/>
      <c r="J487" s="91"/>
      <c r="K487" s="91"/>
      <c r="L487" s="91"/>
      <c r="M487" s="91"/>
      <c r="N487" s="91"/>
      <c r="O487" s="91"/>
      <c r="P487" s="91"/>
      <c r="Q487" s="91"/>
      <c r="R487" s="91"/>
      <c r="S487" s="91"/>
      <c r="T487" s="91"/>
      <c r="U487" s="91"/>
      <c r="V487" s="91"/>
      <c r="W487" s="91"/>
      <c r="X487" s="91"/>
      <c r="Y487" s="91"/>
      <c r="Z487" s="91"/>
    </row>
    <row r="488" ht="15.75" customHeight="1">
      <c r="A488" s="91"/>
      <c r="B488" s="91"/>
      <c r="C488" s="91"/>
      <c r="D488" s="91"/>
      <c r="E488" s="92"/>
      <c r="F488" s="93"/>
      <c r="G488" s="92"/>
      <c r="H488" s="92"/>
      <c r="I488" s="91"/>
      <c r="J488" s="91"/>
      <c r="K488" s="91"/>
      <c r="L488" s="91"/>
      <c r="M488" s="91"/>
      <c r="N488" s="91"/>
      <c r="O488" s="91"/>
      <c r="P488" s="91"/>
      <c r="Q488" s="91"/>
      <c r="R488" s="91"/>
      <c r="S488" s="91"/>
      <c r="T488" s="91"/>
      <c r="U488" s="91"/>
      <c r="V488" s="91"/>
      <c r="W488" s="91"/>
      <c r="X488" s="91"/>
      <c r="Y488" s="91"/>
      <c r="Z488" s="91"/>
    </row>
    <row r="489" ht="15.75" customHeight="1">
      <c r="A489" s="91"/>
      <c r="B489" s="91"/>
      <c r="C489" s="91"/>
      <c r="D489" s="91"/>
      <c r="E489" s="92"/>
      <c r="F489" s="93"/>
      <c r="G489" s="92"/>
      <c r="H489" s="92"/>
      <c r="I489" s="91"/>
      <c r="J489" s="91"/>
      <c r="K489" s="91"/>
      <c r="L489" s="91"/>
      <c r="M489" s="91"/>
      <c r="N489" s="91"/>
      <c r="O489" s="91"/>
      <c r="P489" s="91"/>
      <c r="Q489" s="91"/>
      <c r="R489" s="91"/>
      <c r="S489" s="91"/>
      <c r="T489" s="91"/>
      <c r="U489" s="91"/>
      <c r="V489" s="91"/>
      <c r="W489" s="91"/>
      <c r="X489" s="91"/>
      <c r="Y489" s="91"/>
      <c r="Z489" s="91"/>
    </row>
    <row r="490" ht="15.75" customHeight="1">
      <c r="A490" s="91"/>
      <c r="B490" s="91"/>
      <c r="C490" s="91"/>
      <c r="D490" s="91"/>
      <c r="E490" s="92"/>
      <c r="F490" s="93"/>
      <c r="G490" s="92"/>
      <c r="H490" s="92"/>
      <c r="I490" s="91"/>
      <c r="J490" s="91"/>
      <c r="K490" s="91"/>
      <c r="L490" s="91"/>
      <c r="M490" s="91"/>
      <c r="N490" s="91"/>
      <c r="O490" s="91"/>
      <c r="P490" s="91"/>
      <c r="Q490" s="91"/>
      <c r="R490" s="91"/>
      <c r="S490" s="91"/>
      <c r="T490" s="91"/>
      <c r="U490" s="91"/>
      <c r="V490" s="91"/>
      <c r="W490" s="91"/>
      <c r="X490" s="91"/>
      <c r="Y490" s="91"/>
      <c r="Z490" s="91"/>
    </row>
    <row r="491" ht="15.75" customHeight="1">
      <c r="A491" s="91"/>
      <c r="B491" s="91"/>
      <c r="C491" s="91"/>
      <c r="D491" s="91"/>
      <c r="E491" s="92"/>
      <c r="F491" s="93"/>
      <c r="G491" s="92"/>
      <c r="H491" s="92"/>
      <c r="I491" s="91"/>
      <c r="J491" s="91"/>
      <c r="K491" s="91"/>
      <c r="L491" s="91"/>
      <c r="M491" s="91"/>
      <c r="N491" s="91"/>
      <c r="O491" s="91"/>
      <c r="P491" s="91"/>
      <c r="Q491" s="91"/>
      <c r="R491" s="91"/>
      <c r="S491" s="91"/>
      <c r="T491" s="91"/>
      <c r="U491" s="91"/>
      <c r="V491" s="91"/>
      <c r="W491" s="91"/>
      <c r="X491" s="91"/>
      <c r="Y491" s="91"/>
      <c r="Z491" s="91"/>
    </row>
    <row r="492" ht="15.75" customHeight="1">
      <c r="A492" s="91"/>
      <c r="B492" s="91"/>
      <c r="C492" s="91"/>
      <c r="D492" s="91"/>
      <c r="E492" s="92"/>
      <c r="F492" s="93"/>
      <c r="G492" s="92"/>
      <c r="H492" s="92"/>
      <c r="I492" s="91"/>
      <c r="J492" s="91"/>
      <c r="K492" s="91"/>
      <c r="L492" s="91"/>
      <c r="M492" s="91"/>
      <c r="N492" s="91"/>
      <c r="O492" s="91"/>
      <c r="P492" s="91"/>
      <c r="Q492" s="91"/>
      <c r="R492" s="91"/>
      <c r="S492" s="91"/>
      <c r="T492" s="91"/>
      <c r="U492" s="91"/>
      <c r="V492" s="91"/>
      <c r="W492" s="91"/>
      <c r="X492" s="91"/>
      <c r="Y492" s="91"/>
      <c r="Z492" s="91"/>
    </row>
    <row r="493" ht="15.75" customHeight="1">
      <c r="A493" s="91"/>
      <c r="B493" s="91"/>
      <c r="C493" s="91"/>
      <c r="D493" s="91"/>
      <c r="E493" s="92"/>
      <c r="F493" s="93"/>
      <c r="G493" s="92"/>
      <c r="H493" s="92"/>
      <c r="I493" s="91"/>
      <c r="J493" s="91"/>
      <c r="K493" s="91"/>
      <c r="L493" s="91"/>
      <c r="M493" s="91"/>
      <c r="N493" s="91"/>
      <c r="O493" s="91"/>
      <c r="P493" s="91"/>
      <c r="Q493" s="91"/>
      <c r="R493" s="91"/>
      <c r="S493" s="91"/>
      <c r="T493" s="91"/>
      <c r="U493" s="91"/>
      <c r="V493" s="91"/>
      <c r="W493" s="91"/>
      <c r="X493" s="91"/>
      <c r="Y493" s="91"/>
      <c r="Z493" s="91"/>
    </row>
    <row r="494" ht="15.75" customHeight="1">
      <c r="A494" s="91"/>
      <c r="B494" s="91"/>
      <c r="C494" s="91"/>
      <c r="D494" s="91"/>
      <c r="E494" s="92"/>
      <c r="F494" s="93"/>
      <c r="G494" s="92"/>
      <c r="H494" s="92"/>
      <c r="I494" s="91"/>
      <c r="J494" s="91"/>
      <c r="K494" s="91"/>
      <c r="L494" s="91"/>
      <c r="M494" s="91"/>
      <c r="N494" s="91"/>
      <c r="O494" s="91"/>
      <c r="P494" s="91"/>
      <c r="Q494" s="91"/>
      <c r="R494" s="91"/>
      <c r="S494" s="91"/>
      <c r="T494" s="91"/>
      <c r="U494" s="91"/>
      <c r="V494" s="91"/>
      <c r="W494" s="91"/>
      <c r="X494" s="91"/>
      <c r="Y494" s="91"/>
      <c r="Z494" s="91"/>
    </row>
    <row r="495" ht="15.75" customHeight="1">
      <c r="A495" s="91"/>
      <c r="B495" s="91"/>
      <c r="C495" s="91"/>
      <c r="D495" s="91"/>
      <c r="E495" s="92"/>
      <c r="F495" s="93"/>
      <c r="G495" s="92"/>
      <c r="H495" s="92"/>
      <c r="I495" s="91"/>
      <c r="J495" s="91"/>
      <c r="K495" s="91"/>
      <c r="L495" s="91"/>
      <c r="M495" s="91"/>
      <c r="N495" s="91"/>
      <c r="O495" s="91"/>
      <c r="P495" s="91"/>
      <c r="Q495" s="91"/>
      <c r="R495" s="91"/>
      <c r="S495" s="91"/>
      <c r="T495" s="91"/>
      <c r="U495" s="91"/>
      <c r="V495" s="91"/>
      <c r="W495" s="91"/>
      <c r="X495" s="91"/>
      <c r="Y495" s="91"/>
      <c r="Z495" s="91"/>
    </row>
    <row r="496" ht="15.75" customHeight="1">
      <c r="A496" s="91"/>
      <c r="B496" s="91"/>
      <c r="C496" s="91"/>
      <c r="D496" s="91"/>
      <c r="E496" s="92"/>
      <c r="F496" s="93"/>
      <c r="G496" s="92"/>
      <c r="H496" s="92"/>
      <c r="I496" s="91"/>
      <c r="J496" s="91"/>
      <c r="K496" s="91"/>
      <c r="L496" s="91"/>
      <c r="M496" s="91"/>
      <c r="N496" s="91"/>
      <c r="O496" s="91"/>
      <c r="P496" s="91"/>
      <c r="Q496" s="91"/>
      <c r="R496" s="91"/>
      <c r="S496" s="91"/>
      <c r="T496" s="91"/>
      <c r="U496" s="91"/>
      <c r="V496" s="91"/>
      <c r="W496" s="91"/>
      <c r="X496" s="91"/>
      <c r="Y496" s="91"/>
      <c r="Z496" s="91"/>
    </row>
    <row r="497" ht="15.75" customHeight="1">
      <c r="A497" s="91"/>
      <c r="B497" s="91"/>
      <c r="C497" s="91"/>
      <c r="D497" s="91"/>
      <c r="E497" s="92"/>
      <c r="F497" s="93"/>
      <c r="G497" s="92"/>
      <c r="H497" s="92"/>
      <c r="I497" s="91"/>
      <c r="J497" s="91"/>
      <c r="K497" s="91"/>
      <c r="L497" s="91"/>
      <c r="M497" s="91"/>
      <c r="N497" s="91"/>
      <c r="O497" s="91"/>
      <c r="P497" s="91"/>
      <c r="Q497" s="91"/>
      <c r="R497" s="91"/>
      <c r="S497" s="91"/>
      <c r="T497" s="91"/>
      <c r="U497" s="91"/>
      <c r="V497" s="91"/>
      <c r="W497" s="91"/>
      <c r="X497" s="91"/>
      <c r="Y497" s="91"/>
      <c r="Z497" s="91"/>
    </row>
    <row r="498" ht="15.75" customHeight="1">
      <c r="A498" s="91"/>
      <c r="B498" s="91"/>
      <c r="C498" s="91"/>
      <c r="D498" s="91"/>
      <c r="E498" s="92"/>
      <c r="F498" s="93"/>
      <c r="G498" s="92"/>
      <c r="H498" s="92"/>
      <c r="I498" s="91"/>
      <c r="J498" s="91"/>
      <c r="K498" s="91"/>
      <c r="L498" s="91"/>
      <c r="M498" s="91"/>
      <c r="N498" s="91"/>
      <c r="O498" s="91"/>
      <c r="P498" s="91"/>
      <c r="Q498" s="91"/>
      <c r="R498" s="91"/>
      <c r="S498" s="91"/>
      <c r="T498" s="91"/>
      <c r="U498" s="91"/>
      <c r="V498" s="91"/>
      <c r="W498" s="91"/>
      <c r="X498" s="91"/>
      <c r="Y498" s="91"/>
      <c r="Z498" s="91"/>
    </row>
    <row r="499" ht="15.75" customHeight="1">
      <c r="A499" s="91"/>
      <c r="B499" s="91"/>
      <c r="C499" s="91"/>
      <c r="D499" s="91"/>
      <c r="E499" s="92"/>
      <c r="F499" s="93"/>
      <c r="G499" s="92"/>
      <c r="H499" s="92"/>
      <c r="I499" s="91"/>
      <c r="J499" s="91"/>
      <c r="K499" s="91"/>
      <c r="L499" s="91"/>
      <c r="M499" s="91"/>
      <c r="N499" s="91"/>
      <c r="O499" s="91"/>
      <c r="P499" s="91"/>
      <c r="Q499" s="91"/>
      <c r="R499" s="91"/>
      <c r="S499" s="91"/>
      <c r="T499" s="91"/>
      <c r="U499" s="91"/>
      <c r="V499" s="91"/>
      <c r="W499" s="91"/>
      <c r="X499" s="91"/>
      <c r="Y499" s="91"/>
      <c r="Z499" s="91"/>
    </row>
    <row r="500" ht="15.75" customHeight="1">
      <c r="A500" s="91"/>
      <c r="B500" s="91"/>
      <c r="C500" s="91"/>
      <c r="D500" s="91"/>
      <c r="E500" s="92"/>
      <c r="F500" s="93"/>
      <c r="G500" s="92"/>
      <c r="H500" s="92"/>
      <c r="I500" s="91"/>
      <c r="J500" s="91"/>
      <c r="K500" s="91"/>
      <c r="L500" s="91"/>
      <c r="M500" s="91"/>
      <c r="N500" s="91"/>
      <c r="O500" s="91"/>
      <c r="P500" s="91"/>
      <c r="Q500" s="91"/>
      <c r="R500" s="91"/>
      <c r="S500" s="91"/>
      <c r="T500" s="91"/>
      <c r="U500" s="91"/>
      <c r="V500" s="91"/>
      <c r="W500" s="91"/>
      <c r="X500" s="91"/>
      <c r="Y500" s="91"/>
      <c r="Z500" s="91"/>
    </row>
    <row r="501" ht="15.75" customHeight="1">
      <c r="A501" s="91"/>
      <c r="B501" s="91"/>
      <c r="C501" s="91"/>
      <c r="D501" s="91"/>
      <c r="E501" s="92"/>
      <c r="F501" s="93"/>
      <c r="G501" s="92"/>
      <c r="H501" s="92"/>
      <c r="I501" s="91"/>
      <c r="J501" s="91"/>
      <c r="K501" s="91"/>
      <c r="L501" s="91"/>
      <c r="M501" s="91"/>
      <c r="N501" s="91"/>
      <c r="O501" s="91"/>
      <c r="P501" s="91"/>
      <c r="Q501" s="91"/>
      <c r="R501" s="91"/>
      <c r="S501" s="91"/>
      <c r="T501" s="91"/>
      <c r="U501" s="91"/>
      <c r="V501" s="91"/>
      <c r="W501" s="91"/>
      <c r="X501" s="91"/>
      <c r="Y501" s="91"/>
      <c r="Z501" s="91"/>
    </row>
    <row r="502" ht="15.75" customHeight="1">
      <c r="A502" s="91"/>
      <c r="B502" s="91"/>
      <c r="C502" s="91"/>
      <c r="D502" s="91"/>
      <c r="E502" s="92"/>
      <c r="F502" s="93"/>
      <c r="G502" s="92"/>
      <c r="H502" s="92"/>
      <c r="I502" s="91"/>
      <c r="J502" s="91"/>
      <c r="K502" s="91"/>
      <c r="L502" s="91"/>
      <c r="M502" s="91"/>
      <c r="N502" s="91"/>
      <c r="O502" s="91"/>
      <c r="P502" s="91"/>
      <c r="Q502" s="91"/>
      <c r="R502" s="91"/>
      <c r="S502" s="91"/>
      <c r="T502" s="91"/>
      <c r="U502" s="91"/>
      <c r="V502" s="91"/>
      <c r="W502" s="91"/>
      <c r="X502" s="91"/>
      <c r="Y502" s="91"/>
      <c r="Z502" s="91"/>
    </row>
    <row r="503" ht="15.75" customHeight="1">
      <c r="A503" s="91"/>
      <c r="B503" s="91"/>
      <c r="C503" s="91"/>
      <c r="D503" s="91"/>
      <c r="E503" s="92"/>
      <c r="F503" s="93"/>
      <c r="G503" s="92"/>
      <c r="H503" s="92"/>
      <c r="I503" s="91"/>
      <c r="J503" s="91"/>
      <c r="K503" s="91"/>
      <c r="L503" s="91"/>
      <c r="M503" s="91"/>
      <c r="N503" s="91"/>
      <c r="O503" s="91"/>
      <c r="P503" s="91"/>
      <c r="Q503" s="91"/>
      <c r="R503" s="91"/>
      <c r="S503" s="91"/>
      <c r="T503" s="91"/>
      <c r="U503" s="91"/>
      <c r="V503" s="91"/>
      <c r="W503" s="91"/>
      <c r="X503" s="91"/>
      <c r="Y503" s="91"/>
      <c r="Z503" s="91"/>
    </row>
    <row r="504" ht="15.75" customHeight="1">
      <c r="A504" s="91"/>
      <c r="B504" s="91"/>
      <c r="C504" s="91"/>
      <c r="D504" s="91"/>
      <c r="E504" s="92"/>
      <c r="F504" s="93"/>
      <c r="G504" s="92"/>
      <c r="H504" s="92"/>
      <c r="I504" s="91"/>
      <c r="J504" s="91"/>
      <c r="K504" s="91"/>
      <c r="L504" s="91"/>
      <c r="M504" s="91"/>
      <c r="N504" s="91"/>
      <c r="O504" s="91"/>
      <c r="P504" s="91"/>
      <c r="Q504" s="91"/>
      <c r="R504" s="91"/>
      <c r="S504" s="91"/>
      <c r="T504" s="91"/>
      <c r="U504" s="91"/>
      <c r="V504" s="91"/>
      <c r="W504" s="91"/>
      <c r="X504" s="91"/>
      <c r="Y504" s="91"/>
      <c r="Z504" s="91"/>
    </row>
    <row r="505" ht="15.75" customHeight="1">
      <c r="A505" s="91"/>
      <c r="B505" s="91"/>
      <c r="C505" s="91"/>
      <c r="D505" s="91"/>
      <c r="E505" s="92"/>
      <c r="F505" s="93"/>
      <c r="G505" s="92"/>
      <c r="H505" s="92"/>
      <c r="I505" s="91"/>
      <c r="J505" s="91"/>
      <c r="K505" s="91"/>
      <c r="L505" s="91"/>
      <c r="M505" s="91"/>
      <c r="N505" s="91"/>
      <c r="O505" s="91"/>
      <c r="P505" s="91"/>
      <c r="Q505" s="91"/>
      <c r="R505" s="91"/>
      <c r="S505" s="91"/>
      <c r="T505" s="91"/>
      <c r="U505" s="91"/>
      <c r="V505" s="91"/>
      <c r="W505" s="91"/>
      <c r="X505" s="91"/>
      <c r="Y505" s="91"/>
      <c r="Z505" s="91"/>
    </row>
    <row r="506" ht="15.75" customHeight="1">
      <c r="A506" s="91"/>
      <c r="B506" s="91"/>
      <c r="C506" s="91"/>
      <c r="D506" s="91"/>
      <c r="E506" s="92"/>
      <c r="F506" s="93"/>
      <c r="G506" s="92"/>
      <c r="H506" s="92"/>
      <c r="I506" s="91"/>
      <c r="J506" s="91"/>
      <c r="K506" s="91"/>
      <c r="L506" s="91"/>
      <c r="M506" s="91"/>
      <c r="N506" s="91"/>
      <c r="O506" s="91"/>
      <c r="P506" s="91"/>
      <c r="Q506" s="91"/>
      <c r="R506" s="91"/>
      <c r="S506" s="91"/>
      <c r="T506" s="91"/>
      <c r="U506" s="91"/>
      <c r="V506" s="91"/>
      <c r="W506" s="91"/>
      <c r="X506" s="91"/>
      <c r="Y506" s="91"/>
      <c r="Z506" s="91"/>
    </row>
    <row r="507" ht="15.75" customHeight="1">
      <c r="A507" s="91"/>
      <c r="B507" s="91"/>
      <c r="C507" s="91"/>
      <c r="D507" s="91"/>
      <c r="E507" s="92"/>
      <c r="F507" s="93"/>
      <c r="G507" s="92"/>
      <c r="H507" s="92"/>
      <c r="I507" s="91"/>
      <c r="J507" s="91"/>
      <c r="K507" s="91"/>
      <c r="L507" s="91"/>
      <c r="M507" s="91"/>
      <c r="N507" s="91"/>
      <c r="O507" s="91"/>
      <c r="P507" s="91"/>
      <c r="Q507" s="91"/>
      <c r="R507" s="91"/>
      <c r="S507" s="91"/>
      <c r="T507" s="91"/>
      <c r="U507" s="91"/>
      <c r="V507" s="91"/>
      <c r="W507" s="91"/>
      <c r="X507" s="91"/>
      <c r="Y507" s="91"/>
      <c r="Z507" s="91"/>
    </row>
    <row r="508" ht="15.75" customHeight="1">
      <c r="A508" s="91"/>
      <c r="B508" s="91"/>
      <c r="C508" s="91"/>
      <c r="D508" s="91"/>
      <c r="E508" s="92"/>
      <c r="F508" s="93"/>
      <c r="G508" s="92"/>
      <c r="H508" s="92"/>
      <c r="I508" s="91"/>
      <c r="J508" s="91"/>
      <c r="K508" s="91"/>
      <c r="L508" s="91"/>
      <c r="M508" s="91"/>
      <c r="N508" s="91"/>
      <c r="O508" s="91"/>
      <c r="P508" s="91"/>
      <c r="Q508" s="91"/>
      <c r="R508" s="91"/>
      <c r="S508" s="91"/>
      <c r="T508" s="91"/>
      <c r="U508" s="91"/>
      <c r="V508" s="91"/>
      <c r="W508" s="91"/>
      <c r="X508" s="91"/>
      <c r="Y508" s="91"/>
      <c r="Z508" s="91"/>
    </row>
    <row r="509" ht="15.75" customHeight="1">
      <c r="A509" s="91"/>
      <c r="B509" s="91"/>
      <c r="C509" s="91"/>
      <c r="D509" s="91"/>
      <c r="E509" s="92"/>
      <c r="F509" s="93"/>
      <c r="G509" s="92"/>
      <c r="H509" s="92"/>
      <c r="I509" s="91"/>
      <c r="J509" s="91"/>
      <c r="K509" s="91"/>
      <c r="L509" s="91"/>
      <c r="M509" s="91"/>
      <c r="N509" s="91"/>
      <c r="O509" s="91"/>
      <c r="P509" s="91"/>
      <c r="Q509" s="91"/>
      <c r="R509" s="91"/>
      <c r="S509" s="91"/>
      <c r="T509" s="91"/>
      <c r="U509" s="91"/>
      <c r="V509" s="91"/>
      <c r="W509" s="91"/>
      <c r="X509" s="91"/>
      <c r="Y509" s="91"/>
      <c r="Z509" s="91"/>
    </row>
    <row r="510" ht="15.75" customHeight="1">
      <c r="A510" s="91"/>
      <c r="B510" s="91"/>
      <c r="C510" s="91"/>
      <c r="D510" s="91"/>
      <c r="E510" s="92"/>
      <c r="F510" s="93"/>
      <c r="G510" s="92"/>
      <c r="H510" s="92"/>
      <c r="I510" s="91"/>
      <c r="J510" s="91"/>
      <c r="K510" s="91"/>
      <c r="L510" s="91"/>
      <c r="M510" s="91"/>
      <c r="N510" s="91"/>
      <c r="O510" s="91"/>
      <c r="P510" s="91"/>
      <c r="Q510" s="91"/>
      <c r="R510" s="91"/>
      <c r="S510" s="91"/>
      <c r="T510" s="91"/>
      <c r="U510" s="91"/>
      <c r="V510" s="91"/>
      <c r="W510" s="91"/>
      <c r="X510" s="91"/>
      <c r="Y510" s="91"/>
      <c r="Z510" s="91"/>
    </row>
    <row r="511" ht="15.75" customHeight="1">
      <c r="A511" s="91"/>
      <c r="B511" s="91"/>
      <c r="C511" s="91"/>
      <c r="D511" s="91"/>
      <c r="E511" s="92"/>
      <c r="F511" s="93"/>
      <c r="G511" s="92"/>
      <c r="H511" s="92"/>
      <c r="I511" s="91"/>
      <c r="J511" s="91"/>
      <c r="K511" s="91"/>
      <c r="L511" s="91"/>
      <c r="M511" s="91"/>
      <c r="N511" s="91"/>
      <c r="O511" s="91"/>
      <c r="P511" s="91"/>
      <c r="Q511" s="91"/>
      <c r="R511" s="91"/>
      <c r="S511" s="91"/>
      <c r="T511" s="91"/>
      <c r="U511" s="91"/>
      <c r="V511" s="91"/>
      <c r="W511" s="91"/>
      <c r="X511" s="91"/>
      <c r="Y511" s="91"/>
      <c r="Z511" s="91"/>
    </row>
    <row r="512" ht="15.75" customHeight="1">
      <c r="A512" s="91"/>
      <c r="B512" s="91"/>
      <c r="C512" s="91"/>
      <c r="D512" s="91"/>
      <c r="E512" s="92"/>
      <c r="F512" s="93"/>
      <c r="G512" s="92"/>
      <c r="H512" s="92"/>
      <c r="I512" s="91"/>
      <c r="J512" s="91"/>
      <c r="K512" s="91"/>
      <c r="L512" s="91"/>
      <c r="M512" s="91"/>
      <c r="N512" s="91"/>
      <c r="O512" s="91"/>
      <c r="P512" s="91"/>
      <c r="Q512" s="91"/>
      <c r="R512" s="91"/>
      <c r="S512" s="91"/>
      <c r="T512" s="91"/>
      <c r="U512" s="91"/>
      <c r="V512" s="91"/>
      <c r="W512" s="91"/>
      <c r="X512" s="91"/>
      <c r="Y512" s="91"/>
      <c r="Z512" s="91"/>
    </row>
    <row r="513" ht="15.75" customHeight="1">
      <c r="A513" s="91"/>
      <c r="B513" s="91"/>
      <c r="C513" s="91"/>
      <c r="D513" s="91"/>
      <c r="E513" s="92"/>
      <c r="F513" s="93"/>
      <c r="G513" s="92"/>
      <c r="H513" s="92"/>
      <c r="I513" s="91"/>
      <c r="J513" s="91"/>
      <c r="K513" s="91"/>
      <c r="L513" s="91"/>
      <c r="M513" s="91"/>
      <c r="N513" s="91"/>
      <c r="O513" s="91"/>
      <c r="P513" s="91"/>
      <c r="Q513" s="91"/>
      <c r="R513" s="91"/>
      <c r="S513" s="91"/>
      <c r="T513" s="91"/>
      <c r="U513" s="91"/>
      <c r="V513" s="91"/>
      <c r="W513" s="91"/>
      <c r="X513" s="91"/>
      <c r="Y513" s="91"/>
      <c r="Z513" s="91"/>
    </row>
    <row r="514" ht="15.75" customHeight="1">
      <c r="A514" s="91"/>
      <c r="B514" s="91"/>
      <c r="C514" s="91"/>
      <c r="D514" s="91"/>
      <c r="E514" s="92"/>
      <c r="F514" s="93"/>
      <c r="G514" s="92"/>
      <c r="H514" s="92"/>
      <c r="I514" s="91"/>
      <c r="J514" s="91"/>
      <c r="K514" s="91"/>
      <c r="L514" s="91"/>
      <c r="M514" s="91"/>
      <c r="N514" s="91"/>
      <c r="O514" s="91"/>
      <c r="P514" s="91"/>
      <c r="Q514" s="91"/>
      <c r="R514" s="91"/>
      <c r="S514" s="91"/>
      <c r="T514" s="91"/>
      <c r="U514" s="91"/>
      <c r="V514" s="91"/>
      <c r="W514" s="91"/>
      <c r="X514" s="91"/>
      <c r="Y514" s="91"/>
      <c r="Z514" s="91"/>
    </row>
    <row r="515" ht="15.75" customHeight="1">
      <c r="A515" s="91"/>
      <c r="B515" s="91"/>
      <c r="C515" s="91"/>
      <c r="D515" s="91"/>
      <c r="E515" s="92"/>
      <c r="F515" s="93"/>
      <c r="G515" s="92"/>
      <c r="H515" s="92"/>
      <c r="I515" s="91"/>
      <c r="J515" s="91"/>
      <c r="K515" s="91"/>
      <c r="L515" s="91"/>
      <c r="M515" s="91"/>
      <c r="N515" s="91"/>
      <c r="O515" s="91"/>
      <c r="P515" s="91"/>
      <c r="Q515" s="91"/>
      <c r="R515" s="91"/>
      <c r="S515" s="91"/>
      <c r="T515" s="91"/>
      <c r="U515" s="91"/>
      <c r="V515" s="91"/>
      <c r="W515" s="91"/>
      <c r="X515" s="91"/>
      <c r="Y515" s="91"/>
      <c r="Z515" s="91"/>
    </row>
    <row r="516" ht="15.75" customHeight="1">
      <c r="A516" s="91"/>
      <c r="B516" s="91"/>
      <c r="C516" s="91"/>
      <c r="D516" s="91"/>
      <c r="E516" s="92"/>
      <c r="F516" s="93"/>
      <c r="G516" s="92"/>
      <c r="H516" s="92"/>
      <c r="I516" s="91"/>
      <c r="J516" s="91"/>
      <c r="K516" s="91"/>
      <c r="L516" s="91"/>
      <c r="M516" s="91"/>
      <c r="N516" s="91"/>
      <c r="O516" s="91"/>
      <c r="P516" s="91"/>
      <c r="Q516" s="91"/>
      <c r="R516" s="91"/>
      <c r="S516" s="91"/>
      <c r="T516" s="91"/>
      <c r="U516" s="91"/>
      <c r="V516" s="91"/>
      <c r="W516" s="91"/>
      <c r="X516" s="91"/>
      <c r="Y516" s="91"/>
      <c r="Z516" s="91"/>
    </row>
    <row r="517" ht="15.75" customHeight="1">
      <c r="A517" s="91"/>
      <c r="B517" s="91"/>
      <c r="C517" s="91"/>
      <c r="D517" s="91"/>
      <c r="E517" s="92"/>
      <c r="F517" s="93"/>
      <c r="G517" s="92"/>
      <c r="H517" s="92"/>
      <c r="I517" s="91"/>
      <c r="J517" s="91"/>
      <c r="K517" s="91"/>
      <c r="L517" s="91"/>
      <c r="M517" s="91"/>
      <c r="N517" s="91"/>
      <c r="O517" s="91"/>
      <c r="P517" s="91"/>
      <c r="Q517" s="91"/>
      <c r="R517" s="91"/>
      <c r="S517" s="91"/>
      <c r="T517" s="91"/>
      <c r="U517" s="91"/>
      <c r="V517" s="91"/>
      <c r="W517" s="91"/>
      <c r="X517" s="91"/>
      <c r="Y517" s="91"/>
      <c r="Z517" s="91"/>
    </row>
    <row r="518" ht="15.75" customHeight="1">
      <c r="A518" s="91"/>
      <c r="B518" s="91"/>
      <c r="C518" s="91"/>
      <c r="D518" s="91"/>
      <c r="E518" s="92"/>
      <c r="F518" s="93"/>
      <c r="G518" s="92"/>
      <c r="H518" s="92"/>
      <c r="I518" s="91"/>
      <c r="J518" s="91"/>
      <c r="K518" s="91"/>
      <c r="L518" s="91"/>
      <c r="M518" s="91"/>
      <c r="N518" s="91"/>
      <c r="O518" s="91"/>
      <c r="P518" s="91"/>
      <c r="Q518" s="91"/>
      <c r="R518" s="91"/>
      <c r="S518" s="91"/>
      <c r="T518" s="91"/>
      <c r="U518" s="91"/>
      <c r="V518" s="91"/>
      <c r="W518" s="91"/>
      <c r="X518" s="91"/>
      <c r="Y518" s="91"/>
      <c r="Z518" s="91"/>
    </row>
    <row r="519" ht="15.75" customHeight="1">
      <c r="A519" s="91"/>
      <c r="B519" s="91"/>
      <c r="C519" s="91"/>
      <c r="D519" s="91"/>
      <c r="E519" s="92"/>
      <c r="F519" s="93"/>
      <c r="G519" s="92"/>
      <c r="H519" s="92"/>
      <c r="I519" s="91"/>
      <c r="J519" s="91"/>
      <c r="K519" s="91"/>
      <c r="L519" s="91"/>
      <c r="M519" s="91"/>
      <c r="N519" s="91"/>
      <c r="O519" s="91"/>
      <c r="P519" s="91"/>
      <c r="Q519" s="91"/>
      <c r="R519" s="91"/>
      <c r="S519" s="91"/>
      <c r="T519" s="91"/>
      <c r="U519" s="91"/>
      <c r="V519" s="91"/>
      <c r="W519" s="91"/>
      <c r="X519" s="91"/>
      <c r="Y519" s="91"/>
      <c r="Z519" s="91"/>
    </row>
    <row r="520" ht="15.75" customHeight="1">
      <c r="A520" s="91"/>
      <c r="B520" s="91"/>
      <c r="C520" s="91"/>
      <c r="D520" s="91"/>
      <c r="E520" s="92"/>
      <c r="F520" s="93"/>
      <c r="G520" s="92"/>
      <c r="H520" s="92"/>
      <c r="I520" s="91"/>
      <c r="J520" s="91"/>
      <c r="K520" s="91"/>
      <c r="L520" s="91"/>
      <c r="M520" s="91"/>
      <c r="N520" s="91"/>
      <c r="O520" s="91"/>
      <c r="P520" s="91"/>
      <c r="Q520" s="91"/>
      <c r="R520" s="91"/>
      <c r="S520" s="91"/>
      <c r="T520" s="91"/>
      <c r="U520" s="91"/>
      <c r="V520" s="91"/>
      <c r="W520" s="91"/>
      <c r="X520" s="91"/>
      <c r="Y520" s="91"/>
      <c r="Z520" s="91"/>
    </row>
    <row r="521" ht="15.75" customHeight="1">
      <c r="A521" s="91"/>
      <c r="B521" s="91"/>
      <c r="C521" s="91"/>
      <c r="D521" s="91"/>
      <c r="E521" s="92"/>
      <c r="F521" s="93"/>
      <c r="G521" s="92"/>
      <c r="H521" s="92"/>
      <c r="I521" s="91"/>
      <c r="J521" s="91"/>
      <c r="K521" s="91"/>
      <c r="L521" s="91"/>
      <c r="M521" s="91"/>
      <c r="N521" s="91"/>
      <c r="O521" s="91"/>
      <c r="P521" s="91"/>
      <c r="Q521" s="91"/>
      <c r="R521" s="91"/>
      <c r="S521" s="91"/>
      <c r="T521" s="91"/>
      <c r="U521" s="91"/>
      <c r="V521" s="91"/>
      <c r="W521" s="91"/>
      <c r="X521" s="91"/>
      <c r="Y521" s="91"/>
      <c r="Z521" s="91"/>
    </row>
    <row r="522" ht="15.75" customHeight="1">
      <c r="A522" s="91"/>
      <c r="B522" s="91"/>
      <c r="C522" s="91"/>
      <c r="D522" s="91"/>
      <c r="E522" s="92"/>
      <c r="F522" s="93"/>
      <c r="G522" s="92"/>
      <c r="H522" s="92"/>
      <c r="I522" s="91"/>
      <c r="J522" s="91"/>
      <c r="K522" s="91"/>
      <c r="L522" s="91"/>
      <c r="M522" s="91"/>
      <c r="N522" s="91"/>
      <c r="O522" s="91"/>
      <c r="P522" s="91"/>
      <c r="Q522" s="91"/>
      <c r="R522" s="91"/>
      <c r="S522" s="91"/>
      <c r="T522" s="91"/>
      <c r="U522" s="91"/>
      <c r="V522" s="91"/>
      <c r="W522" s="91"/>
      <c r="X522" s="91"/>
      <c r="Y522" s="91"/>
      <c r="Z522" s="91"/>
    </row>
    <row r="523" ht="15.75" customHeight="1">
      <c r="A523" s="91"/>
      <c r="B523" s="91"/>
      <c r="C523" s="91"/>
      <c r="D523" s="91"/>
      <c r="E523" s="92"/>
      <c r="F523" s="93"/>
      <c r="G523" s="92"/>
      <c r="H523" s="92"/>
      <c r="I523" s="91"/>
      <c r="J523" s="91"/>
      <c r="K523" s="91"/>
      <c r="L523" s="91"/>
      <c r="M523" s="91"/>
      <c r="N523" s="91"/>
      <c r="O523" s="91"/>
      <c r="P523" s="91"/>
      <c r="Q523" s="91"/>
      <c r="R523" s="91"/>
      <c r="S523" s="91"/>
      <c r="T523" s="91"/>
      <c r="U523" s="91"/>
      <c r="V523" s="91"/>
      <c r="W523" s="91"/>
      <c r="X523" s="91"/>
      <c r="Y523" s="91"/>
      <c r="Z523" s="91"/>
    </row>
    <row r="524" ht="15.75" customHeight="1">
      <c r="A524" s="91"/>
      <c r="B524" s="91"/>
      <c r="C524" s="91"/>
      <c r="D524" s="91"/>
      <c r="E524" s="92"/>
      <c r="F524" s="93"/>
      <c r="G524" s="92"/>
      <c r="H524" s="92"/>
      <c r="I524" s="91"/>
      <c r="J524" s="91"/>
      <c r="K524" s="91"/>
      <c r="L524" s="91"/>
      <c r="M524" s="91"/>
      <c r="N524" s="91"/>
      <c r="O524" s="91"/>
      <c r="P524" s="91"/>
      <c r="Q524" s="91"/>
      <c r="R524" s="91"/>
      <c r="S524" s="91"/>
      <c r="T524" s="91"/>
      <c r="U524" s="91"/>
      <c r="V524" s="91"/>
      <c r="W524" s="91"/>
      <c r="X524" s="91"/>
      <c r="Y524" s="91"/>
      <c r="Z524" s="91"/>
    </row>
    <row r="525" ht="15.75" customHeight="1">
      <c r="A525" s="91"/>
      <c r="B525" s="91"/>
      <c r="C525" s="91"/>
      <c r="D525" s="91"/>
      <c r="E525" s="92"/>
      <c r="F525" s="93"/>
      <c r="G525" s="92"/>
      <c r="H525" s="92"/>
      <c r="I525" s="91"/>
      <c r="J525" s="91"/>
      <c r="K525" s="91"/>
      <c r="L525" s="91"/>
      <c r="M525" s="91"/>
      <c r="N525" s="91"/>
      <c r="O525" s="91"/>
      <c r="P525" s="91"/>
      <c r="Q525" s="91"/>
      <c r="R525" s="91"/>
      <c r="S525" s="91"/>
      <c r="T525" s="91"/>
      <c r="U525" s="91"/>
      <c r="V525" s="91"/>
      <c r="W525" s="91"/>
      <c r="X525" s="91"/>
      <c r="Y525" s="91"/>
      <c r="Z525" s="91"/>
    </row>
    <row r="526" ht="15.75" customHeight="1">
      <c r="A526" s="91"/>
      <c r="B526" s="91"/>
      <c r="C526" s="91"/>
      <c r="D526" s="91"/>
      <c r="E526" s="92"/>
      <c r="F526" s="93"/>
      <c r="G526" s="92"/>
      <c r="H526" s="92"/>
      <c r="I526" s="91"/>
      <c r="J526" s="91"/>
      <c r="K526" s="91"/>
      <c r="L526" s="91"/>
      <c r="M526" s="91"/>
      <c r="N526" s="91"/>
      <c r="O526" s="91"/>
      <c r="P526" s="91"/>
      <c r="Q526" s="91"/>
      <c r="R526" s="91"/>
      <c r="S526" s="91"/>
      <c r="T526" s="91"/>
      <c r="U526" s="91"/>
      <c r="V526" s="91"/>
      <c r="W526" s="91"/>
      <c r="X526" s="91"/>
      <c r="Y526" s="91"/>
      <c r="Z526" s="91"/>
    </row>
    <row r="527" ht="15.75" customHeight="1">
      <c r="A527" s="91"/>
      <c r="B527" s="91"/>
      <c r="C527" s="91"/>
      <c r="D527" s="91"/>
      <c r="E527" s="92"/>
      <c r="F527" s="93"/>
      <c r="G527" s="92"/>
      <c r="H527" s="92"/>
      <c r="I527" s="91"/>
      <c r="J527" s="91"/>
      <c r="K527" s="91"/>
      <c r="L527" s="91"/>
      <c r="M527" s="91"/>
      <c r="N527" s="91"/>
      <c r="O527" s="91"/>
      <c r="P527" s="91"/>
      <c r="Q527" s="91"/>
      <c r="R527" s="91"/>
      <c r="S527" s="91"/>
      <c r="T527" s="91"/>
      <c r="U527" s="91"/>
      <c r="V527" s="91"/>
      <c r="W527" s="91"/>
      <c r="X527" s="91"/>
      <c r="Y527" s="91"/>
      <c r="Z527" s="91"/>
    </row>
    <row r="528" ht="15.75" customHeight="1">
      <c r="A528" s="91"/>
      <c r="B528" s="91"/>
      <c r="C528" s="91"/>
      <c r="D528" s="91"/>
      <c r="E528" s="92"/>
      <c r="F528" s="93"/>
      <c r="G528" s="92"/>
      <c r="H528" s="92"/>
      <c r="I528" s="91"/>
      <c r="J528" s="91"/>
      <c r="K528" s="91"/>
      <c r="L528" s="91"/>
      <c r="M528" s="91"/>
      <c r="N528" s="91"/>
      <c r="O528" s="91"/>
      <c r="P528" s="91"/>
      <c r="Q528" s="91"/>
      <c r="R528" s="91"/>
      <c r="S528" s="91"/>
      <c r="T528" s="91"/>
      <c r="U528" s="91"/>
      <c r="V528" s="91"/>
      <c r="W528" s="91"/>
      <c r="X528" s="91"/>
      <c r="Y528" s="91"/>
      <c r="Z528" s="91"/>
    </row>
    <row r="529" ht="15.75" customHeight="1">
      <c r="A529" s="91"/>
      <c r="B529" s="91"/>
      <c r="C529" s="91"/>
      <c r="D529" s="91"/>
      <c r="E529" s="92"/>
      <c r="F529" s="93"/>
      <c r="G529" s="92"/>
      <c r="H529" s="92"/>
      <c r="I529" s="91"/>
      <c r="J529" s="91"/>
      <c r="K529" s="91"/>
      <c r="L529" s="91"/>
      <c r="M529" s="91"/>
      <c r="N529" s="91"/>
      <c r="O529" s="91"/>
      <c r="P529" s="91"/>
      <c r="Q529" s="91"/>
      <c r="R529" s="91"/>
      <c r="S529" s="91"/>
      <c r="T529" s="91"/>
      <c r="U529" s="91"/>
      <c r="V529" s="91"/>
      <c r="W529" s="91"/>
      <c r="X529" s="91"/>
      <c r="Y529" s="91"/>
      <c r="Z529" s="91"/>
    </row>
    <row r="530" ht="15.75" customHeight="1">
      <c r="A530" s="91"/>
      <c r="B530" s="91"/>
      <c r="C530" s="91"/>
      <c r="D530" s="91"/>
      <c r="E530" s="92"/>
      <c r="F530" s="93"/>
      <c r="G530" s="92"/>
      <c r="H530" s="92"/>
      <c r="I530" s="91"/>
      <c r="J530" s="91"/>
      <c r="K530" s="91"/>
      <c r="L530" s="91"/>
      <c r="M530" s="91"/>
      <c r="N530" s="91"/>
      <c r="O530" s="91"/>
      <c r="P530" s="91"/>
      <c r="Q530" s="91"/>
      <c r="R530" s="91"/>
      <c r="S530" s="91"/>
      <c r="T530" s="91"/>
      <c r="U530" s="91"/>
      <c r="V530" s="91"/>
      <c r="W530" s="91"/>
      <c r="X530" s="91"/>
      <c r="Y530" s="91"/>
      <c r="Z530" s="91"/>
    </row>
    <row r="531" ht="15.75" customHeight="1">
      <c r="A531" s="91"/>
      <c r="B531" s="91"/>
      <c r="C531" s="91"/>
      <c r="D531" s="91"/>
      <c r="E531" s="92"/>
      <c r="F531" s="93"/>
      <c r="G531" s="92"/>
      <c r="H531" s="92"/>
      <c r="I531" s="91"/>
      <c r="J531" s="91"/>
      <c r="K531" s="91"/>
      <c r="L531" s="91"/>
      <c r="M531" s="91"/>
      <c r="N531" s="91"/>
      <c r="O531" s="91"/>
      <c r="P531" s="91"/>
      <c r="Q531" s="91"/>
      <c r="R531" s="91"/>
      <c r="S531" s="91"/>
      <c r="T531" s="91"/>
      <c r="U531" s="91"/>
      <c r="V531" s="91"/>
      <c r="W531" s="91"/>
      <c r="X531" s="91"/>
      <c r="Y531" s="91"/>
      <c r="Z531" s="91"/>
    </row>
    <row r="532" ht="15.75" customHeight="1">
      <c r="A532" s="91"/>
      <c r="B532" s="91"/>
      <c r="C532" s="91"/>
      <c r="D532" s="91"/>
      <c r="E532" s="92"/>
      <c r="F532" s="93"/>
      <c r="G532" s="92"/>
      <c r="H532" s="92"/>
      <c r="I532" s="91"/>
      <c r="J532" s="91"/>
      <c r="K532" s="91"/>
      <c r="L532" s="91"/>
      <c r="M532" s="91"/>
      <c r="N532" s="91"/>
      <c r="O532" s="91"/>
      <c r="P532" s="91"/>
      <c r="Q532" s="91"/>
      <c r="R532" s="91"/>
      <c r="S532" s="91"/>
      <c r="T532" s="91"/>
      <c r="U532" s="91"/>
      <c r="V532" s="91"/>
      <c r="W532" s="91"/>
      <c r="X532" s="91"/>
      <c r="Y532" s="91"/>
      <c r="Z532" s="91"/>
    </row>
    <row r="533" ht="15.75" customHeight="1">
      <c r="A533" s="91"/>
      <c r="B533" s="91"/>
      <c r="C533" s="91"/>
      <c r="D533" s="91"/>
      <c r="E533" s="92"/>
      <c r="F533" s="93"/>
      <c r="G533" s="92"/>
      <c r="H533" s="92"/>
      <c r="I533" s="91"/>
      <c r="J533" s="91"/>
      <c r="K533" s="91"/>
      <c r="L533" s="91"/>
      <c r="M533" s="91"/>
      <c r="N533" s="91"/>
      <c r="O533" s="91"/>
      <c r="P533" s="91"/>
      <c r="Q533" s="91"/>
      <c r="R533" s="91"/>
      <c r="S533" s="91"/>
      <c r="T533" s="91"/>
      <c r="U533" s="91"/>
      <c r="V533" s="91"/>
      <c r="W533" s="91"/>
      <c r="X533" s="91"/>
      <c r="Y533" s="91"/>
      <c r="Z533" s="91"/>
    </row>
    <row r="534" ht="15.75" customHeight="1">
      <c r="A534" s="91"/>
      <c r="B534" s="91"/>
      <c r="C534" s="91"/>
      <c r="D534" s="91"/>
      <c r="E534" s="92"/>
      <c r="F534" s="93"/>
      <c r="G534" s="92"/>
      <c r="H534" s="92"/>
      <c r="I534" s="91"/>
      <c r="J534" s="91"/>
      <c r="K534" s="91"/>
      <c r="L534" s="91"/>
      <c r="M534" s="91"/>
      <c r="N534" s="91"/>
      <c r="O534" s="91"/>
      <c r="P534" s="91"/>
      <c r="Q534" s="91"/>
      <c r="R534" s="91"/>
      <c r="S534" s="91"/>
      <c r="T534" s="91"/>
      <c r="U534" s="91"/>
      <c r="V534" s="91"/>
      <c r="W534" s="91"/>
      <c r="X534" s="91"/>
      <c r="Y534" s="91"/>
      <c r="Z534" s="91"/>
    </row>
    <row r="535" ht="15.75" customHeight="1">
      <c r="A535" s="91"/>
      <c r="B535" s="91"/>
      <c r="C535" s="91"/>
      <c r="D535" s="91"/>
      <c r="E535" s="92"/>
      <c r="F535" s="93"/>
      <c r="G535" s="92"/>
      <c r="H535" s="92"/>
      <c r="I535" s="91"/>
      <c r="J535" s="91"/>
      <c r="K535" s="91"/>
      <c r="L535" s="91"/>
      <c r="M535" s="91"/>
      <c r="N535" s="91"/>
      <c r="O535" s="91"/>
      <c r="P535" s="91"/>
      <c r="Q535" s="91"/>
      <c r="R535" s="91"/>
      <c r="S535" s="91"/>
      <c r="T535" s="91"/>
      <c r="U535" s="91"/>
      <c r="V535" s="91"/>
      <c r="W535" s="91"/>
      <c r="X535" s="91"/>
      <c r="Y535" s="91"/>
      <c r="Z535" s="91"/>
    </row>
    <row r="536" ht="15.75" customHeight="1">
      <c r="A536" s="91"/>
      <c r="B536" s="91"/>
      <c r="C536" s="91"/>
      <c r="D536" s="91"/>
      <c r="E536" s="92"/>
      <c r="F536" s="93"/>
      <c r="G536" s="92"/>
      <c r="H536" s="92"/>
      <c r="I536" s="91"/>
      <c r="J536" s="91"/>
      <c r="K536" s="91"/>
      <c r="L536" s="91"/>
      <c r="M536" s="91"/>
      <c r="N536" s="91"/>
      <c r="O536" s="91"/>
      <c r="P536" s="91"/>
      <c r="Q536" s="91"/>
      <c r="R536" s="91"/>
      <c r="S536" s="91"/>
      <c r="T536" s="91"/>
      <c r="U536" s="91"/>
      <c r="V536" s="91"/>
      <c r="W536" s="91"/>
      <c r="X536" s="91"/>
      <c r="Y536" s="91"/>
      <c r="Z536" s="91"/>
    </row>
    <row r="537" ht="15.75" customHeight="1">
      <c r="A537" s="91"/>
      <c r="B537" s="91"/>
      <c r="C537" s="91"/>
      <c r="D537" s="91"/>
      <c r="E537" s="92"/>
      <c r="F537" s="93"/>
      <c r="G537" s="92"/>
      <c r="H537" s="92"/>
      <c r="I537" s="91"/>
      <c r="J537" s="91"/>
      <c r="K537" s="91"/>
      <c r="L537" s="91"/>
      <c r="M537" s="91"/>
      <c r="N537" s="91"/>
      <c r="O537" s="91"/>
      <c r="P537" s="91"/>
      <c r="Q537" s="91"/>
      <c r="R537" s="91"/>
      <c r="S537" s="91"/>
      <c r="T537" s="91"/>
      <c r="U537" s="91"/>
      <c r="V537" s="91"/>
      <c r="W537" s="91"/>
      <c r="X537" s="91"/>
      <c r="Y537" s="91"/>
      <c r="Z537" s="91"/>
    </row>
    <row r="538" ht="15.75" customHeight="1">
      <c r="A538" s="91"/>
      <c r="B538" s="91"/>
      <c r="C538" s="91"/>
      <c r="D538" s="91"/>
      <c r="E538" s="92"/>
      <c r="F538" s="93"/>
      <c r="G538" s="92"/>
      <c r="H538" s="92"/>
      <c r="I538" s="91"/>
      <c r="J538" s="91"/>
      <c r="K538" s="91"/>
      <c r="L538" s="91"/>
      <c r="M538" s="91"/>
      <c r="N538" s="91"/>
      <c r="O538" s="91"/>
      <c r="P538" s="91"/>
      <c r="Q538" s="91"/>
      <c r="R538" s="91"/>
      <c r="S538" s="91"/>
      <c r="T538" s="91"/>
      <c r="U538" s="91"/>
      <c r="V538" s="91"/>
      <c r="W538" s="91"/>
      <c r="X538" s="91"/>
      <c r="Y538" s="91"/>
      <c r="Z538" s="91"/>
    </row>
    <row r="539" ht="15.75" customHeight="1">
      <c r="A539" s="91"/>
      <c r="B539" s="91"/>
      <c r="C539" s="91"/>
      <c r="D539" s="91"/>
      <c r="E539" s="92"/>
      <c r="F539" s="93"/>
      <c r="G539" s="92"/>
      <c r="H539" s="92"/>
      <c r="I539" s="91"/>
      <c r="J539" s="91"/>
      <c r="K539" s="91"/>
      <c r="L539" s="91"/>
      <c r="M539" s="91"/>
      <c r="N539" s="91"/>
      <c r="O539" s="91"/>
      <c r="P539" s="91"/>
      <c r="Q539" s="91"/>
      <c r="R539" s="91"/>
      <c r="S539" s="91"/>
      <c r="T539" s="91"/>
      <c r="U539" s="91"/>
      <c r="V539" s="91"/>
      <c r="W539" s="91"/>
      <c r="X539" s="91"/>
      <c r="Y539" s="91"/>
      <c r="Z539" s="91"/>
    </row>
    <row r="540" ht="15.75" customHeight="1">
      <c r="A540" s="91"/>
      <c r="B540" s="91"/>
      <c r="C540" s="91"/>
      <c r="D540" s="91"/>
      <c r="E540" s="92"/>
      <c r="F540" s="93"/>
      <c r="G540" s="92"/>
      <c r="H540" s="92"/>
      <c r="I540" s="91"/>
      <c r="J540" s="91"/>
      <c r="K540" s="91"/>
      <c r="L540" s="91"/>
      <c r="M540" s="91"/>
      <c r="N540" s="91"/>
      <c r="O540" s="91"/>
      <c r="P540" s="91"/>
      <c r="Q540" s="91"/>
      <c r="R540" s="91"/>
      <c r="S540" s="91"/>
      <c r="T540" s="91"/>
      <c r="U540" s="91"/>
      <c r="V540" s="91"/>
      <c r="W540" s="91"/>
      <c r="X540" s="91"/>
      <c r="Y540" s="91"/>
      <c r="Z540" s="91"/>
    </row>
    <row r="541" ht="15.75" customHeight="1">
      <c r="A541" s="91"/>
      <c r="B541" s="91"/>
      <c r="C541" s="91"/>
      <c r="D541" s="91"/>
      <c r="E541" s="92"/>
      <c r="F541" s="93"/>
      <c r="G541" s="92"/>
      <c r="H541" s="92"/>
      <c r="I541" s="91"/>
      <c r="J541" s="91"/>
      <c r="K541" s="91"/>
      <c r="L541" s="91"/>
      <c r="M541" s="91"/>
      <c r="N541" s="91"/>
      <c r="O541" s="91"/>
      <c r="P541" s="91"/>
      <c r="Q541" s="91"/>
      <c r="R541" s="91"/>
      <c r="S541" s="91"/>
      <c r="T541" s="91"/>
      <c r="U541" s="91"/>
      <c r="V541" s="91"/>
      <c r="W541" s="91"/>
      <c r="X541" s="91"/>
      <c r="Y541" s="91"/>
      <c r="Z541" s="91"/>
    </row>
    <row r="542" ht="15.75" customHeight="1">
      <c r="A542" s="91"/>
      <c r="B542" s="91"/>
      <c r="C542" s="91"/>
      <c r="D542" s="91"/>
      <c r="E542" s="92"/>
      <c r="F542" s="93"/>
      <c r="G542" s="92"/>
      <c r="H542" s="92"/>
      <c r="I542" s="91"/>
      <c r="J542" s="91"/>
      <c r="K542" s="91"/>
      <c r="L542" s="91"/>
      <c r="M542" s="91"/>
      <c r="N542" s="91"/>
      <c r="O542" s="91"/>
      <c r="P542" s="91"/>
      <c r="Q542" s="91"/>
      <c r="R542" s="91"/>
      <c r="S542" s="91"/>
      <c r="T542" s="91"/>
      <c r="U542" s="91"/>
      <c r="V542" s="91"/>
      <c r="W542" s="91"/>
      <c r="X542" s="91"/>
      <c r="Y542" s="91"/>
      <c r="Z542" s="91"/>
    </row>
    <row r="543" ht="15.75" customHeight="1">
      <c r="A543" s="91"/>
      <c r="B543" s="91"/>
      <c r="C543" s="91"/>
      <c r="D543" s="91"/>
      <c r="E543" s="92"/>
      <c r="F543" s="93"/>
      <c r="G543" s="92"/>
      <c r="H543" s="92"/>
      <c r="I543" s="91"/>
      <c r="J543" s="91"/>
      <c r="K543" s="91"/>
      <c r="L543" s="91"/>
      <c r="M543" s="91"/>
      <c r="N543" s="91"/>
      <c r="O543" s="91"/>
      <c r="P543" s="91"/>
      <c r="Q543" s="91"/>
      <c r="R543" s="91"/>
      <c r="S543" s="91"/>
      <c r="T543" s="91"/>
      <c r="U543" s="91"/>
      <c r="V543" s="91"/>
      <c r="W543" s="91"/>
      <c r="X543" s="91"/>
      <c r="Y543" s="91"/>
      <c r="Z543" s="91"/>
    </row>
    <row r="544" ht="15.75" customHeight="1">
      <c r="A544" s="91"/>
      <c r="B544" s="91"/>
      <c r="C544" s="91"/>
      <c r="D544" s="91"/>
      <c r="E544" s="92"/>
      <c r="F544" s="93"/>
      <c r="G544" s="92"/>
      <c r="H544" s="92"/>
      <c r="I544" s="91"/>
      <c r="J544" s="91"/>
      <c r="K544" s="91"/>
      <c r="L544" s="91"/>
      <c r="M544" s="91"/>
      <c r="N544" s="91"/>
      <c r="O544" s="91"/>
      <c r="P544" s="91"/>
      <c r="Q544" s="91"/>
      <c r="R544" s="91"/>
      <c r="S544" s="91"/>
      <c r="T544" s="91"/>
      <c r="U544" s="91"/>
      <c r="V544" s="91"/>
      <c r="W544" s="91"/>
      <c r="X544" s="91"/>
      <c r="Y544" s="91"/>
      <c r="Z544" s="91"/>
    </row>
    <row r="545" ht="15.75" customHeight="1">
      <c r="A545" s="91"/>
      <c r="B545" s="91"/>
      <c r="C545" s="91"/>
      <c r="D545" s="91"/>
      <c r="E545" s="92"/>
      <c r="F545" s="93"/>
      <c r="G545" s="92"/>
      <c r="H545" s="92"/>
      <c r="I545" s="91"/>
      <c r="J545" s="91"/>
      <c r="K545" s="91"/>
      <c r="L545" s="91"/>
      <c r="M545" s="91"/>
      <c r="N545" s="91"/>
      <c r="O545" s="91"/>
      <c r="P545" s="91"/>
      <c r="Q545" s="91"/>
      <c r="R545" s="91"/>
      <c r="S545" s="91"/>
      <c r="T545" s="91"/>
      <c r="U545" s="91"/>
      <c r="V545" s="91"/>
      <c r="W545" s="91"/>
      <c r="X545" s="91"/>
      <c r="Y545" s="91"/>
      <c r="Z545" s="91"/>
    </row>
    <row r="546" ht="15.75" customHeight="1">
      <c r="A546" s="91"/>
      <c r="B546" s="91"/>
      <c r="C546" s="91"/>
      <c r="D546" s="91"/>
      <c r="E546" s="92"/>
      <c r="F546" s="93"/>
      <c r="G546" s="92"/>
      <c r="H546" s="92"/>
      <c r="I546" s="91"/>
      <c r="J546" s="91"/>
      <c r="K546" s="91"/>
      <c r="L546" s="91"/>
      <c r="M546" s="91"/>
      <c r="N546" s="91"/>
      <c r="O546" s="91"/>
      <c r="P546" s="91"/>
      <c r="Q546" s="91"/>
      <c r="R546" s="91"/>
      <c r="S546" s="91"/>
      <c r="T546" s="91"/>
      <c r="U546" s="91"/>
      <c r="V546" s="91"/>
      <c r="W546" s="91"/>
      <c r="X546" s="91"/>
      <c r="Y546" s="91"/>
      <c r="Z546" s="91"/>
    </row>
    <row r="547" ht="15.75" customHeight="1">
      <c r="A547" s="91"/>
      <c r="B547" s="91"/>
      <c r="C547" s="91"/>
      <c r="D547" s="91"/>
      <c r="E547" s="92"/>
      <c r="F547" s="93"/>
      <c r="G547" s="92"/>
      <c r="H547" s="92"/>
      <c r="I547" s="91"/>
      <c r="J547" s="91"/>
      <c r="K547" s="91"/>
      <c r="L547" s="91"/>
      <c r="M547" s="91"/>
      <c r="N547" s="91"/>
      <c r="O547" s="91"/>
      <c r="P547" s="91"/>
      <c r="Q547" s="91"/>
      <c r="R547" s="91"/>
      <c r="S547" s="91"/>
      <c r="T547" s="91"/>
      <c r="U547" s="91"/>
      <c r="V547" s="91"/>
      <c r="W547" s="91"/>
      <c r="X547" s="91"/>
      <c r="Y547" s="91"/>
      <c r="Z547" s="91"/>
    </row>
    <row r="548" ht="15.75" customHeight="1">
      <c r="A548" s="91"/>
      <c r="B548" s="91"/>
      <c r="C548" s="91"/>
      <c r="D548" s="91"/>
      <c r="E548" s="92"/>
      <c r="F548" s="93"/>
      <c r="G548" s="92"/>
      <c r="H548" s="92"/>
      <c r="I548" s="91"/>
      <c r="J548" s="91"/>
      <c r="K548" s="91"/>
      <c r="L548" s="91"/>
      <c r="M548" s="91"/>
      <c r="N548" s="91"/>
      <c r="O548" s="91"/>
      <c r="P548" s="91"/>
      <c r="Q548" s="91"/>
      <c r="R548" s="91"/>
      <c r="S548" s="91"/>
      <c r="T548" s="91"/>
      <c r="U548" s="91"/>
      <c r="V548" s="91"/>
      <c r="W548" s="91"/>
      <c r="X548" s="91"/>
      <c r="Y548" s="91"/>
      <c r="Z548" s="91"/>
    </row>
    <row r="549" ht="15.75" customHeight="1">
      <c r="A549" s="91"/>
      <c r="B549" s="91"/>
      <c r="C549" s="91"/>
      <c r="D549" s="91"/>
      <c r="E549" s="92"/>
      <c r="F549" s="93"/>
      <c r="G549" s="92"/>
      <c r="H549" s="92"/>
      <c r="I549" s="91"/>
      <c r="J549" s="91"/>
      <c r="K549" s="91"/>
      <c r="L549" s="91"/>
      <c r="M549" s="91"/>
      <c r="N549" s="91"/>
      <c r="O549" s="91"/>
      <c r="P549" s="91"/>
      <c r="Q549" s="91"/>
      <c r="R549" s="91"/>
      <c r="S549" s="91"/>
      <c r="T549" s="91"/>
      <c r="U549" s="91"/>
      <c r="V549" s="91"/>
      <c r="W549" s="91"/>
      <c r="X549" s="91"/>
      <c r="Y549" s="91"/>
      <c r="Z549" s="91"/>
    </row>
    <row r="550" ht="15.75" customHeight="1">
      <c r="A550" s="91"/>
      <c r="B550" s="91"/>
      <c r="C550" s="91"/>
      <c r="D550" s="91"/>
      <c r="E550" s="92"/>
      <c r="F550" s="93"/>
      <c r="G550" s="92"/>
      <c r="H550" s="92"/>
      <c r="I550" s="91"/>
      <c r="J550" s="91"/>
      <c r="K550" s="91"/>
      <c r="L550" s="91"/>
      <c r="M550" s="91"/>
      <c r="N550" s="91"/>
      <c r="O550" s="91"/>
      <c r="P550" s="91"/>
      <c r="Q550" s="91"/>
      <c r="R550" s="91"/>
      <c r="S550" s="91"/>
      <c r="T550" s="91"/>
      <c r="U550" s="91"/>
      <c r="V550" s="91"/>
      <c r="W550" s="91"/>
      <c r="X550" s="91"/>
      <c r="Y550" s="91"/>
      <c r="Z550" s="91"/>
    </row>
    <row r="551" ht="15.75" customHeight="1">
      <c r="A551" s="91"/>
      <c r="B551" s="91"/>
      <c r="C551" s="91"/>
      <c r="D551" s="91"/>
      <c r="E551" s="92"/>
      <c r="F551" s="93"/>
      <c r="G551" s="92"/>
      <c r="H551" s="92"/>
      <c r="I551" s="91"/>
      <c r="J551" s="91"/>
      <c r="K551" s="91"/>
      <c r="L551" s="91"/>
      <c r="M551" s="91"/>
      <c r="N551" s="91"/>
      <c r="O551" s="91"/>
      <c r="P551" s="91"/>
      <c r="Q551" s="91"/>
      <c r="R551" s="91"/>
      <c r="S551" s="91"/>
      <c r="T551" s="91"/>
      <c r="U551" s="91"/>
      <c r="V551" s="91"/>
      <c r="W551" s="91"/>
      <c r="X551" s="91"/>
      <c r="Y551" s="91"/>
      <c r="Z551" s="91"/>
    </row>
    <row r="552" ht="15.75" customHeight="1">
      <c r="A552" s="91"/>
      <c r="B552" s="91"/>
      <c r="C552" s="91"/>
      <c r="D552" s="91"/>
      <c r="E552" s="92"/>
      <c r="F552" s="93"/>
      <c r="G552" s="92"/>
      <c r="H552" s="92"/>
      <c r="I552" s="91"/>
      <c r="J552" s="91"/>
      <c r="K552" s="91"/>
      <c r="L552" s="91"/>
      <c r="M552" s="91"/>
      <c r="N552" s="91"/>
      <c r="O552" s="91"/>
      <c r="P552" s="91"/>
      <c r="Q552" s="91"/>
      <c r="R552" s="91"/>
      <c r="S552" s="91"/>
      <c r="T552" s="91"/>
      <c r="U552" s="91"/>
      <c r="V552" s="91"/>
      <c r="W552" s="91"/>
      <c r="X552" s="91"/>
      <c r="Y552" s="91"/>
      <c r="Z552" s="91"/>
    </row>
    <row r="553" ht="15.75" customHeight="1">
      <c r="A553" s="91"/>
      <c r="B553" s="91"/>
      <c r="C553" s="91"/>
      <c r="D553" s="91"/>
      <c r="E553" s="92"/>
      <c r="F553" s="93"/>
      <c r="G553" s="92"/>
      <c r="H553" s="92"/>
      <c r="I553" s="91"/>
      <c r="J553" s="91"/>
      <c r="K553" s="91"/>
      <c r="L553" s="91"/>
      <c r="M553" s="91"/>
      <c r="N553" s="91"/>
      <c r="O553" s="91"/>
      <c r="P553" s="91"/>
      <c r="Q553" s="91"/>
      <c r="R553" s="91"/>
      <c r="S553" s="91"/>
      <c r="T553" s="91"/>
      <c r="U553" s="91"/>
      <c r="V553" s="91"/>
      <c r="W553" s="91"/>
      <c r="X553" s="91"/>
      <c r="Y553" s="91"/>
      <c r="Z553" s="91"/>
    </row>
    <row r="554" ht="15.75" customHeight="1">
      <c r="A554" s="91"/>
      <c r="B554" s="91"/>
      <c r="C554" s="91"/>
      <c r="D554" s="91"/>
      <c r="E554" s="92"/>
      <c r="F554" s="93"/>
      <c r="G554" s="92"/>
      <c r="H554" s="92"/>
      <c r="I554" s="91"/>
      <c r="J554" s="91"/>
      <c r="K554" s="91"/>
      <c r="L554" s="91"/>
      <c r="M554" s="91"/>
      <c r="N554" s="91"/>
      <c r="O554" s="91"/>
      <c r="P554" s="91"/>
      <c r="Q554" s="91"/>
      <c r="R554" s="91"/>
      <c r="S554" s="91"/>
      <c r="T554" s="91"/>
      <c r="U554" s="91"/>
      <c r="V554" s="91"/>
      <c r="W554" s="91"/>
      <c r="X554" s="91"/>
      <c r="Y554" s="91"/>
      <c r="Z554" s="91"/>
    </row>
    <row r="555" ht="15.75" customHeight="1">
      <c r="A555" s="91"/>
      <c r="B555" s="91"/>
      <c r="C555" s="91"/>
      <c r="D555" s="91"/>
      <c r="E555" s="92"/>
      <c r="F555" s="93"/>
      <c r="G555" s="92"/>
      <c r="H555" s="92"/>
      <c r="I555" s="91"/>
      <c r="J555" s="91"/>
      <c r="K555" s="91"/>
      <c r="L555" s="91"/>
      <c r="M555" s="91"/>
      <c r="N555" s="91"/>
      <c r="O555" s="91"/>
      <c r="P555" s="91"/>
      <c r="Q555" s="91"/>
      <c r="R555" s="91"/>
      <c r="S555" s="91"/>
      <c r="T555" s="91"/>
      <c r="U555" s="91"/>
      <c r="V555" s="91"/>
      <c r="W555" s="91"/>
      <c r="X555" s="91"/>
      <c r="Y555" s="91"/>
      <c r="Z555" s="91"/>
    </row>
    <row r="556" ht="15.75" customHeight="1">
      <c r="A556" s="91"/>
      <c r="B556" s="91"/>
      <c r="C556" s="91"/>
      <c r="D556" s="91"/>
      <c r="E556" s="92"/>
      <c r="F556" s="93"/>
      <c r="G556" s="92"/>
      <c r="H556" s="92"/>
      <c r="I556" s="91"/>
      <c r="J556" s="91"/>
      <c r="K556" s="91"/>
      <c r="L556" s="91"/>
      <c r="M556" s="91"/>
      <c r="N556" s="91"/>
      <c r="O556" s="91"/>
      <c r="P556" s="91"/>
      <c r="Q556" s="91"/>
      <c r="R556" s="91"/>
      <c r="S556" s="91"/>
      <c r="T556" s="91"/>
      <c r="U556" s="91"/>
      <c r="V556" s="91"/>
      <c r="W556" s="91"/>
      <c r="X556" s="91"/>
      <c r="Y556" s="91"/>
      <c r="Z556" s="91"/>
    </row>
    <row r="557" ht="15.75" customHeight="1">
      <c r="A557" s="91"/>
      <c r="B557" s="91"/>
      <c r="C557" s="91"/>
      <c r="D557" s="91"/>
      <c r="E557" s="92"/>
      <c r="F557" s="93"/>
      <c r="G557" s="92"/>
      <c r="H557" s="92"/>
      <c r="I557" s="91"/>
      <c r="J557" s="91"/>
      <c r="K557" s="91"/>
      <c r="L557" s="91"/>
      <c r="M557" s="91"/>
      <c r="N557" s="91"/>
      <c r="O557" s="91"/>
      <c r="P557" s="91"/>
      <c r="Q557" s="91"/>
      <c r="R557" s="91"/>
      <c r="S557" s="91"/>
      <c r="T557" s="91"/>
      <c r="U557" s="91"/>
      <c r="V557" s="91"/>
      <c r="W557" s="91"/>
      <c r="X557" s="91"/>
      <c r="Y557" s="91"/>
      <c r="Z557" s="91"/>
    </row>
    <row r="558" ht="15.75" customHeight="1">
      <c r="A558" s="91"/>
      <c r="B558" s="91"/>
      <c r="C558" s="91"/>
      <c r="D558" s="91"/>
      <c r="E558" s="92"/>
      <c r="F558" s="93"/>
      <c r="G558" s="92"/>
      <c r="H558" s="92"/>
      <c r="I558" s="91"/>
      <c r="J558" s="91"/>
      <c r="K558" s="91"/>
      <c r="L558" s="91"/>
      <c r="M558" s="91"/>
      <c r="N558" s="91"/>
      <c r="O558" s="91"/>
      <c r="P558" s="91"/>
      <c r="Q558" s="91"/>
      <c r="R558" s="91"/>
      <c r="S558" s="91"/>
      <c r="T558" s="91"/>
      <c r="U558" s="91"/>
      <c r="V558" s="91"/>
      <c r="W558" s="91"/>
      <c r="X558" s="91"/>
      <c r="Y558" s="91"/>
      <c r="Z558" s="91"/>
    </row>
    <row r="559" ht="15.75" customHeight="1">
      <c r="A559" s="91"/>
      <c r="B559" s="91"/>
      <c r="C559" s="91"/>
      <c r="D559" s="91"/>
      <c r="E559" s="92"/>
      <c r="F559" s="93"/>
      <c r="G559" s="92"/>
      <c r="H559" s="92"/>
      <c r="I559" s="91"/>
      <c r="J559" s="91"/>
      <c r="K559" s="91"/>
      <c r="L559" s="91"/>
      <c r="M559" s="91"/>
      <c r="N559" s="91"/>
      <c r="O559" s="91"/>
      <c r="P559" s="91"/>
      <c r="Q559" s="91"/>
      <c r="R559" s="91"/>
      <c r="S559" s="91"/>
      <c r="T559" s="91"/>
      <c r="U559" s="91"/>
      <c r="V559" s="91"/>
      <c r="W559" s="91"/>
      <c r="X559" s="91"/>
      <c r="Y559" s="91"/>
      <c r="Z559" s="91"/>
    </row>
    <row r="560" ht="15.75" customHeight="1">
      <c r="A560" s="91"/>
      <c r="B560" s="91"/>
      <c r="C560" s="91"/>
      <c r="D560" s="91"/>
      <c r="E560" s="92"/>
      <c r="F560" s="93"/>
      <c r="G560" s="92"/>
      <c r="H560" s="92"/>
      <c r="I560" s="91"/>
      <c r="J560" s="91"/>
      <c r="K560" s="91"/>
      <c r="L560" s="91"/>
      <c r="M560" s="91"/>
      <c r="N560" s="91"/>
      <c r="O560" s="91"/>
      <c r="P560" s="91"/>
      <c r="Q560" s="91"/>
      <c r="R560" s="91"/>
      <c r="S560" s="91"/>
      <c r="T560" s="91"/>
      <c r="U560" s="91"/>
      <c r="V560" s="91"/>
      <c r="W560" s="91"/>
      <c r="X560" s="91"/>
      <c r="Y560" s="91"/>
      <c r="Z560" s="91"/>
    </row>
    <row r="561" ht="15.75" customHeight="1">
      <c r="A561" s="91"/>
      <c r="B561" s="91"/>
      <c r="C561" s="91"/>
      <c r="D561" s="91"/>
      <c r="E561" s="92"/>
      <c r="F561" s="93"/>
      <c r="G561" s="92"/>
      <c r="H561" s="92"/>
      <c r="I561" s="91"/>
      <c r="J561" s="91"/>
      <c r="K561" s="91"/>
      <c r="L561" s="91"/>
      <c r="M561" s="91"/>
      <c r="N561" s="91"/>
      <c r="O561" s="91"/>
      <c r="P561" s="91"/>
      <c r="Q561" s="91"/>
      <c r="R561" s="91"/>
      <c r="S561" s="91"/>
      <c r="T561" s="91"/>
      <c r="U561" s="91"/>
      <c r="V561" s="91"/>
      <c r="W561" s="91"/>
      <c r="X561" s="91"/>
      <c r="Y561" s="91"/>
      <c r="Z561" s="91"/>
    </row>
    <row r="562" ht="15.75" customHeight="1">
      <c r="A562" s="91"/>
      <c r="B562" s="91"/>
      <c r="C562" s="91"/>
      <c r="D562" s="91"/>
      <c r="E562" s="92"/>
      <c r="F562" s="93"/>
      <c r="G562" s="92"/>
      <c r="H562" s="92"/>
      <c r="I562" s="91"/>
      <c r="J562" s="91"/>
      <c r="K562" s="91"/>
      <c r="L562" s="91"/>
      <c r="M562" s="91"/>
      <c r="N562" s="91"/>
      <c r="O562" s="91"/>
      <c r="P562" s="91"/>
      <c r="Q562" s="91"/>
      <c r="R562" s="91"/>
      <c r="S562" s="91"/>
      <c r="T562" s="91"/>
      <c r="U562" s="91"/>
      <c r="V562" s="91"/>
      <c r="W562" s="91"/>
      <c r="X562" s="91"/>
      <c r="Y562" s="91"/>
      <c r="Z562" s="91"/>
    </row>
    <row r="563" ht="15.75" customHeight="1">
      <c r="A563" s="91"/>
      <c r="B563" s="91"/>
      <c r="C563" s="91"/>
      <c r="D563" s="91"/>
      <c r="E563" s="92"/>
      <c r="F563" s="93"/>
      <c r="G563" s="92"/>
      <c r="H563" s="92"/>
      <c r="I563" s="91"/>
      <c r="J563" s="91"/>
      <c r="K563" s="91"/>
      <c r="L563" s="91"/>
      <c r="M563" s="91"/>
      <c r="N563" s="91"/>
      <c r="O563" s="91"/>
      <c r="P563" s="91"/>
      <c r="Q563" s="91"/>
      <c r="R563" s="91"/>
      <c r="S563" s="91"/>
      <c r="T563" s="91"/>
      <c r="U563" s="91"/>
      <c r="V563" s="91"/>
      <c r="W563" s="91"/>
      <c r="X563" s="91"/>
      <c r="Y563" s="91"/>
      <c r="Z563" s="91"/>
    </row>
    <row r="564" ht="15.75" customHeight="1">
      <c r="A564" s="91"/>
      <c r="B564" s="91"/>
      <c r="C564" s="91"/>
      <c r="D564" s="91"/>
      <c r="E564" s="92"/>
      <c r="F564" s="93"/>
      <c r="G564" s="92"/>
      <c r="H564" s="92"/>
      <c r="I564" s="91"/>
      <c r="J564" s="91"/>
      <c r="K564" s="91"/>
      <c r="L564" s="91"/>
      <c r="M564" s="91"/>
      <c r="N564" s="91"/>
      <c r="O564" s="91"/>
      <c r="P564" s="91"/>
      <c r="Q564" s="91"/>
      <c r="R564" s="91"/>
      <c r="S564" s="91"/>
      <c r="T564" s="91"/>
      <c r="U564" s="91"/>
      <c r="V564" s="91"/>
      <c r="W564" s="91"/>
      <c r="X564" s="91"/>
      <c r="Y564" s="91"/>
      <c r="Z564" s="91"/>
    </row>
    <row r="565" ht="15.75" customHeight="1">
      <c r="A565" s="91"/>
      <c r="B565" s="91"/>
      <c r="C565" s="91"/>
      <c r="D565" s="91"/>
      <c r="E565" s="92"/>
      <c r="F565" s="93"/>
      <c r="G565" s="92"/>
      <c r="H565" s="92"/>
      <c r="I565" s="91"/>
      <c r="J565" s="91"/>
      <c r="K565" s="91"/>
      <c r="L565" s="91"/>
      <c r="M565" s="91"/>
      <c r="N565" s="91"/>
      <c r="O565" s="91"/>
      <c r="P565" s="91"/>
      <c r="Q565" s="91"/>
      <c r="R565" s="91"/>
      <c r="S565" s="91"/>
      <c r="T565" s="91"/>
      <c r="U565" s="91"/>
      <c r="V565" s="91"/>
      <c r="W565" s="91"/>
      <c r="X565" s="91"/>
      <c r="Y565" s="91"/>
      <c r="Z565" s="91"/>
    </row>
    <row r="566" ht="15.75" customHeight="1">
      <c r="A566" s="91"/>
      <c r="B566" s="91"/>
      <c r="C566" s="91"/>
      <c r="D566" s="91"/>
      <c r="E566" s="92"/>
      <c r="F566" s="93"/>
      <c r="G566" s="92"/>
      <c r="H566" s="92"/>
      <c r="I566" s="91"/>
      <c r="J566" s="91"/>
      <c r="K566" s="91"/>
      <c r="L566" s="91"/>
      <c r="M566" s="91"/>
      <c r="N566" s="91"/>
      <c r="O566" s="91"/>
      <c r="P566" s="91"/>
      <c r="Q566" s="91"/>
      <c r="R566" s="91"/>
      <c r="S566" s="91"/>
      <c r="T566" s="91"/>
      <c r="U566" s="91"/>
      <c r="V566" s="91"/>
      <c r="W566" s="91"/>
      <c r="X566" s="91"/>
      <c r="Y566" s="91"/>
      <c r="Z566" s="91"/>
    </row>
    <row r="567" ht="15.75" customHeight="1">
      <c r="A567" s="91"/>
      <c r="B567" s="91"/>
      <c r="C567" s="91"/>
      <c r="D567" s="91"/>
      <c r="E567" s="92"/>
      <c r="F567" s="93"/>
      <c r="G567" s="92"/>
      <c r="H567" s="92"/>
      <c r="I567" s="91"/>
      <c r="J567" s="91"/>
      <c r="K567" s="91"/>
      <c r="L567" s="91"/>
      <c r="M567" s="91"/>
      <c r="N567" s="91"/>
      <c r="O567" s="91"/>
      <c r="P567" s="91"/>
      <c r="Q567" s="91"/>
      <c r="R567" s="91"/>
      <c r="S567" s="91"/>
      <c r="T567" s="91"/>
      <c r="U567" s="91"/>
      <c r="V567" s="91"/>
      <c r="W567" s="91"/>
      <c r="X567" s="91"/>
      <c r="Y567" s="91"/>
      <c r="Z567" s="91"/>
    </row>
    <row r="568" ht="15.75" customHeight="1">
      <c r="A568" s="91"/>
      <c r="B568" s="91"/>
      <c r="C568" s="91"/>
      <c r="D568" s="91"/>
      <c r="E568" s="92"/>
      <c r="F568" s="93"/>
      <c r="G568" s="92"/>
      <c r="H568" s="92"/>
      <c r="I568" s="91"/>
      <c r="J568" s="91"/>
      <c r="K568" s="91"/>
      <c r="L568" s="91"/>
      <c r="M568" s="91"/>
      <c r="N568" s="91"/>
      <c r="O568" s="91"/>
      <c r="P568" s="91"/>
      <c r="Q568" s="91"/>
      <c r="R568" s="91"/>
      <c r="S568" s="91"/>
      <c r="T568" s="91"/>
      <c r="U568" s="91"/>
      <c r="V568" s="91"/>
      <c r="W568" s="91"/>
      <c r="X568" s="91"/>
      <c r="Y568" s="91"/>
      <c r="Z568" s="91"/>
    </row>
    <row r="569" ht="15.75" customHeight="1">
      <c r="A569" s="91"/>
      <c r="B569" s="91"/>
      <c r="C569" s="91"/>
      <c r="D569" s="91"/>
      <c r="E569" s="92"/>
      <c r="F569" s="93"/>
      <c r="G569" s="92"/>
      <c r="H569" s="92"/>
      <c r="I569" s="91"/>
      <c r="J569" s="91"/>
      <c r="K569" s="91"/>
      <c r="L569" s="91"/>
      <c r="M569" s="91"/>
      <c r="N569" s="91"/>
      <c r="O569" s="91"/>
      <c r="P569" s="91"/>
      <c r="Q569" s="91"/>
      <c r="R569" s="91"/>
      <c r="S569" s="91"/>
      <c r="T569" s="91"/>
      <c r="U569" s="91"/>
      <c r="V569" s="91"/>
      <c r="W569" s="91"/>
      <c r="X569" s="91"/>
      <c r="Y569" s="91"/>
      <c r="Z569" s="91"/>
    </row>
    <row r="570" ht="15.75" customHeight="1">
      <c r="A570" s="91"/>
      <c r="B570" s="91"/>
      <c r="C570" s="91"/>
      <c r="D570" s="91"/>
      <c r="E570" s="92"/>
      <c r="F570" s="93"/>
      <c r="G570" s="92"/>
      <c r="H570" s="92"/>
      <c r="I570" s="91"/>
      <c r="J570" s="91"/>
      <c r="K570" s="91"/>
      <c r="L570" s="91"/>
      <c r="M570" s="91"/>
      <c r="N570" s="91"/>
      <c r="O570" s="91"/>
      <c r="P570" s="91"/>
      <c r="Q570" s="91"/>
      <c r="R570" s="91"/>
      <c r="S570" s="91"/>
      <c r="T570" s="91"/>
      <c r="U570" s="91"/>
      <c r="V570" s="91"/>
      <c r="W570" s="91"/>
      <c r="X570" s="91"/>
      <c r="Y570" s="91"/>
      <c r="Z570" s="91"/>
    </row>
    <row r="571" ht="15.75" customHeight="1">
      <c r="A571" s="91"/>
      <c r="B571" s="91"/>
      <c r="C571" s="91"/>
      <c r="D571" s="91"/>
      <c r="E571" s="92"/>
      <c r="F571" s="93"/>
      <c r="G571" s="92"/>
      <c r="H571" s="92"/>
      <c r="I571" s="91"/>
      <c r="J571" s="91"/>
      <c r="K571" s="91"/>
      <c r="L571" s="91"/>
      <c r="M571" s="91"/>
      <c r="N571" s="91"/>
      <c r="O571" s="91"/>
      <c r="P571" s="91"/>
      <c r="Q571" s="91"/>
      <c r="R571" s="91"/>
      <c r="S571" s="91"/>
      <c r="T571" s="91"/>
      <c r="U571" s="91"/>
      <c r="V571" s="91"/>
      <c r="W571" s="91"/>
      <c r="X571" s="91"/>
      <c r="Y571" s="91"/>
      <c r="Z571" s="91"/>
    </row>
    <row r="572" ht="15.75" customHeight="1">
      <c r="A572" s="91"/>
      <c r="B572" s="91"/>
      <c r="C572" s="91"/>
      <c r="D572" s="91"/>
      <c r="E572" s="92"/>
      <c r="F572" s="93"/>
      <c r="G572" s="92"/>
      <c r="H572" s="92"/>
      <c r="I572" s="91"/>
      <c r="J572" s="91"/>
      <c r="K572" s="91"/>
      <c r="L572" s="91"/>
      <c r="M572" s="91"/>
      <c r="N572" s="91"/>
      <c r="O572" s="91"/>
      <c r="P572" s="91"/>
      <c r="Q572" s="91"/>
      <c r="R572" s="91"/>
      <c r="S572" s="91"/>
      <c r="T572" s="91"/>
      <c r="U572" s="91"/>
      <c r="V572" s="91"/>
      <c r="W572" s="91"/>
      <c r="X572" s="91"/>
      <c r="Y572" s="91"/>
      <c r="Z572" s="91"/>
    </row>
    <row r="573" ht="15.75" customHeight="1">
      <c r="A573" s="91"/>
      <c r="B573" s="91"/>
      <c r="C573" s="91"/>
      <c r="D573" s="91"/>
      <c r="E573" s="92"/>
      <c r="F573" s="93"/>
      <c r="G573" s="92"/>
      <c r="H573" s="92"/>
      <c r="I573" s="91"/>
      <c r="J573" s="91"/>
      <c r="K573" s="91"/>
      <c r="L573" s="91"/>
      <c r="M573" s="91"/>
      <c r="N573" s="91"/>
      <c r="O573" s="91"/>
      <c r="P573" s="91"/>
      <c r="Q573" s="91"/>
      <c r="R573" s="91"/>
      <c r="S573" s="91"/>
      <c r="T573" s="91"/>
      <c r="U573" s="91"/>
      <c r="V573" s="91"/>
      <c r="W573" s="91"/>
      <c r="X573" s="91"/>
      <c r="Y573" s="91"/>
      <c r="Z573" s="91"/>
    </row>
    <row r="574" ht="15.75" customHeight="1">
      <c r="A574" s="91"/>
      <c r="B574" s="91"/>
      <c r="C574" s="91"/>
      <c r="D574" s="91"/>
      <c r="E574" s="92"/>
      <c r="F574" s="93"/>
      <c r="G574" s="92"/>
      <c r="H574" s="92"/>
      <c r="I574" s="91"/>
      <c r="J574" s="91"/>
      <c r="K574" s="91"/>
      <c r="L574" s="91"/>
      <c r="M574" s="91"/>
      <c r="N574" s="91"/>
      <c r="O574" s="91"/>
      <c r="P574" s="91"/>
      <c r="Q574" s="91"/>
      <c r="R574" s="91"/>
      <c r="S574" s="91"/>
      <c r="T574" s="91"/>
      <c r="U574" s="91"/>
      <c r="V574" s="91"/>
      <c r="W574" s="91"/>
      <c r="X574" s="91"/>
      <c r="Y574" s="91"/>
      <c r="Z574" s="91"/>
    </row>
    <row r="575" ht="15.75" customHeight="1">
      <c r="A575" s="91"/>
      <c r="B575" s="91"/>
      <c r="C575" s="91"/>
      <c r="D575" s="91"/>
      <c r="E575" s="92"/>
      <c r="F575" s="93"/>
      <c r="G575" s="92"/>
      <c r="H575" s="92"/>
      <c r="I575" s="91"/>
      <c r="J575" s="91"/>
      <c r="K575" s="91"/>
      <c r="L575" s="91"/>
      <c r="M575" s="91"/>
      <c r="N575" s="91"/>
      <c r="O575" s="91"/>
      <c r="P575" s="91"/>
      <c r="Q575" s="91"/>
      <c r="R575" s="91"/>
      <c r="S575" s="91"/>
      <c r="T575" s="91"/>
      <c r="U575" s="91"/>
      <c r="V575" s="91"/>
      <c r="W575" s="91"/>
      <c r="X575" s="91"/>
      <c r="Y575" s="91"/>
      <c r="Z575" s="91"/>
    </row>
    <row r="576" ht="15.75" customHeight="1">
      <c r="A576" s="91"/>
      <c r="B576" s="91"/>
      <c r="C576" s="91"/>
      <c r="D576" s="91"/>
      <c r="E576" s="92"/>
      <c r="F576" s="93"/>
      <c r="G576" s="92"/>
      <c r="H576" s="92"/>
      <c r="I576" s="91"/>
      <c r="J576" s="91"/>
      <c r="K576" s="91"/>
      <c r="L576" s="91"/>
      <c r="M576" s="91"/>
      <c r="N576" s="91"/>
      <c r="O576" s="91"/>
      <c r="P576" s="91"/>
      <c r="Q576" s="91"/>
      <c r="R576" s="91"/>
      <c r="S576" s="91"/>
      <c r="T576" s="91"/>
      <c r="U576" s="91"/>
      <c r="V576" s="91"/>
      <c r="W576" s="91"/>
      <c r="X576" s="91"/>
      <c r="Y576" s="91"/>
      <c r="Z576" s="91"/>
    </row>
    <row r="577" ht="15.75" customHeight="1">
      <c r="A577" s="91"/>
      <c r="B577" s="91"/>
      <c r="C577" s="91"/>
      <c r="D577" s="91"/>
      <c r="E577" s="92"/>
      <c r="F577" s="93"/>
      <c r="G577" s="92"/>
      <c r="H577" s="92"/>
      <c r="I577" s="91"/>
      <c r="J577" s="91"/>
      <c r="K577" s="91"/>
      <c r="L577" s="91"/>
      <c r="M577" s="91"/>
      <c r="N577" s="91"/>
      <c r="O577" s="91"/>
      <c r="P577" s="91"/>
      <c r="Q577" s="91"/>
      <c r="R577" s="91"/>
      <c r="S577" s="91"/>
      <c r="T577" s="91"/>
      <c r="U577" s="91"/>
      <c r="V577" s="91"/>
      <c r="W577" s="91"/>
      <c r="X577" s="91"/>
      <c r="Y577" s="91"/>
      <c r="Z577" s="91"/>
    </row>
    <row r="578" ht="15.75" customHeight="1">
      <c r="A578" s="91"/>
      <c r="B578" s="91"/>
      <c r="C578" s="91"/>
      <c r="D578" s="91"/>
      <c r="E578" s="92"/>
      <c r="F578" s="93"/>
      <c r="G578" s="92"/>
      <c r="H578" s="92"/>
      <c r="I578" s="91"/>
      <c r="J578" s="91"/>
      <c r="K578" s="91"/>
      <c r="L578" s="91"/>
      <c r="M578" s="91"/>
      <c r="N578" s="91"/>
      <c r="O578" s="91"/>
      <c r="P578" s="91"/>
      <c r="Q578" s="91"/>
      <c r="R578" s="91"/>
      <c r="S578" s="91"/>
      <c r="T578" s="91"/>
      <c r="U578" s="91"/>
      <c r="V578" s="91"/>
      <c r="W578" s="91"/>
      <c r="X578" s="91"/>
      <c r="Y578" s="91"/>
      <c r="Z578" s="91"/>
    </row>
    <row r="579" ht="15.75" customHeight="1">
      <c r="A579" s="91"/>
      <c r="B579" s="91"/>
      <c r="C579" s="91"/>
      <c r="D579" s="91"/>
      <c r="E579" s="92"/>
      <c r="F579" s="93"/>
      <c r="G579" s="92"/>
      <c r="H579" s="92"/>
      <c r="I579" s="91"/>
      <c r="J579" s="91"/>
      <c r="K579" s="91"/>
      <c r="L579" s="91"/>
      <c r="M579" s="91"/>
      <c r="N579" s="91"/>
      <c r="O579" s="91"/>
      <c r="P579" s="91"/>
      <c r="Q579" s="91"/>
      <c r="R579" s="91"/>
      <c r="S579" s="91"/>
      <c r="T579" s="91"/>
      <c r="U579" s="91"/>
      <c r="V579" s="91"/>
      <c r="W579" s="91"/>
      <c r="X579" s="91"/>
      <c r="Y579" s="91"/>
      <c r="Z579" s="91"/>
    </row>
    <row r="580" ht="15.75" customHeight="1">
      <c r="A580" s="91"/>
      <c r="B580" s="91"/>
      <c r="C580" s="91"/>
      <c r="D580" s="91"/>
      <c r="E580" s="92"/>
      <c r="F580" s="93"/>
      <c r="G580" s="92"/>
      <c r="H580" s="92"/>
      <c r="I580" s="91"/>
      <c r="J580" s="91"/>
      <c r="K580" s="91"/>
      <c r="L580" s="91"/>
      <c r="M580" s="91"/>
      <c r="N580" s="91"/>
      <c r="O580" s="91"/>
      <c r="P580" s="91"/>
      <c r="Q580" s="91"/>
      <c r="R580" s="91"/>
      <c r="S580" s="91"/>
      <c r="T580" s="91"/>
      <c r="U580" s="91"/>
      <c r="V580" s="91"/>
      <c r="W580" s="91"/>
      <c r="X580" s="91"/>
      <c r="Y580" s="91"/>
      <c r="Z580" s="91"/>
    </row>
    <row r="581" ht="15.75" customHeight="1">
      <c r="A581" s="91"/>
      <c r="B581" s="91"/>
      <c r="C581" s="91"/>
      <c r="D581" s="91"/>
      <c r="E581" s="92"/>
      <c r="F581" s="93"/>
      <c r="G581" s="92"/>
      <c r="H581" s="92"/>
      <c r="I581" s="91"/>
      <c r="J581" s="91"/>
      <c r="K581" s="91"/>
      <c r="L581" s="91"/>
      <c r="M581" s="91"/>
      <c r="N581" s="91"/>
      <c r="O581" s="91"/>
      <c r="P581" s="91"/>
      <c r="Q581" s="91"/>
      <c r="R581" s="91"/>
      <c r="S581" s="91"/>
      <c r="T581" s="91"/>
      <c r="U581" s="91"/>
      <c r="V581" s="91"/>
      <c r="W581" s="91"/>
      <c r="X581" s="91"/>
      <c r="Y581" s="91"/>
      <c r="Z581" s="91"/>
    </row>
    <row r="582" ht="15.75" customHeight="1">
      <c r="A582" s="91"/>
      <c r="B582" s="91"/>
      <c r="C582" s="91"/>
      <c r="D582" s="91"/>
      <c r="E582" s="92"/>
      <c r="F582" s="93"/>
      <c r="G582" s="92"/>
      <c r="H582" s="92"/>
      <c r="I582" s="91"/>
      <c r="J582" s="91"/>
      <c r="K582" s="91"/>
      <c r="L582" s="91"/>
      <c r="M582" s="91"/>
      <c r="N582" s="91"/>
      <c r="O582" s="91"/>
      <c r="P582" s="91"/>
      <c r="Q582" s="91"/>
      <c r="R582" s="91"/>
      <c r="S582" s="91"/>
      <c r="T582" s="91"/>
      <c r="U582" s="91"/>
      <c r="V582" s="91"/>
      <c r="W582" s="91"/>
      <c r="X582" s="91"/>
      <c r="Y582" s="91"/>
      <c r="Z582" s="91"/>
    </row>
    <row r="583" ht="15.75" customHeight="1">
      <c r="A583" s="91"/>
      <c r="B583" s="91"/>
      <c r="C583" s="91"/>
      <c r="D583" s="91"/>
      <c r="E583" s="92"/>
      <c r="F583" s="93"/>
      <c r="G583" s="92"/>
      <c r="H583" s="92"/>
      <c r="I583" s="91"/>
      <c r="J583" s="91"/>
      <c r="K583" s="91"/>
      <c r="L583" s="91"/>
      <c r="M583" s="91"/>
      <c r="N583" s="91"/>
      <c r="O583" s="91"/>
      <c r="P583" s="91"/>
      <c r="Q583" s="91"/>
      <c r="R583" s="91"/>
      <c r="S583" s="91"/>
      <c r="T583" s="91"/>
      <c r="U583" s="91"/>
      <c r="V583" s="91"/>
      <c r="W583" s="91"/>
      <c r="X583" s="91"/>
      <c r="Y583" s="91"/>
      <c r="Z583" s="91"/>
    </row>
    <row r="584" ht="15.75" customHeight="1">
      <c r="A584" s="91"/>
      <c r="B584" s="91"/>
      <c r="C584" s="91"/>
      <c r="D584" s="91"/>
      <c r="E584" s="92"/>
      <c r="F584" s="93"/>
      <c r="G584" s="92"/>
      <c r="H584" s="92"/>
      <c r="I584" s="91"/>
      <c r="J584" s="91"/>
      <c r="K584" s="91"/>
      <c r="L584" s="91"/>
      <c r="M584" s="91"/>
      <c r="N584" s="91"/>
      <c r="O584" s="91"/>
      <c r="P584" s="91"/>
      <c r="Q584" s="91"/>
      <c r="R584" s="91"/>
      <c r="S584" s="91"/>
      <c r="T584" s="91"/>
      <c r="U584" s="91"/>
      <c r="V584" s="91"/>
      <c r="W584" s="91"/>
      <c r="X584" s="91"/>
      <c r="Y584" s="91"/>
      <c r="Z584" s="91"/>
    </row>
    <row r="585" ht="15.75" customHeight="1">
      <c r="A585" s="91"/>
      <c r="B585" s="91"/>
      <c r="C585" s="91"/>
      <c r="D585" s="91"/>
      <c r="E585" s="92"/>
      <c r="F585" s="93"/>
      <c r="G585" s="92"/>
      <c r="H585" s="92"/>
      <c r="I585" s="91"/>
      <c r="J585" s="91"/>
      <c r="K585" s="91"/>
      <c r="L585" s="91"/>
      <c r="M585" s="91"/>
      <c r="N585" s="91"/>
      <c r="O585" s="91"/>
      <c r="P585" s="91"/>
      <c r="Q585" s="91"/>
      <c r="R585" s="91"/>
      <c r="S585" s="91"/>
      <c r="T585" s="91"/>
      <c r="U585" s="91"/>
      <c r="V585" s="91"/>
      <c r="W585" s="91"/>
      <c r="X585" s="91"/>
      <c r="Y585" s="91"/>
      <c r="Z585" s="91"/>
    </row>
    <row r="586" ht="15.75" customHeight="1">
      <c r="A586" s="91"/>
      <c r="B586" s="91"/>
      <c r="C586" s="91"/>
      <c r="D586" s="91"/>
      <c r="E586" s="92"/>
      <c r="F586" s="93"/>
      <c r="G586" s="92"/>
      <c r="H586" s="92"/>
      <c r="I586" s="91"/>
      <c r="J586" s="91"/>
      <c r="K586" s="91"/>
      <c r="L586" s="91"/>
      <c r="M586" s="91"/>
      <c r="N586" s="91"/>
      <c r="O586" s="91"/>
      <c r="P586" s="91"/>
      <c r="Q586" s="91"/>
      <c r="R586" s="91"/>
      <c r="S586" s="91"/>
      <c r="T586" s="91"/>
      <c r="U586" s="91"/>
      <c r="V586" s="91"/>
      <c r="W586" s="91"/>
      <c r="X586" s="91"/>
      <c r="Y586" s="91"/>
      <c r="Z586" s="91"/>
    </row>
    <row r="587" ht="15.75" customHeight="1">
      <c r="A587" s="91"/>
      <c r="B587" s="91"/>
      <c r="C587" s="91"/>
      <c r="D587" s="91"/>
      <c r="E587" s="92"/>
      <c r="F587" s="93"/>
      <c r="G587" s="92"/>
      <c r="H587" s="92"/>
      <c r="I587" s="91"/>
      <c r="J587" s="91"/>
      <c r="K587" s="91"/>
      <c r="L587" s="91"/>
      <c r="M587" s="91"/>
      <c r="N587" s="91"/>
      <c r="O587" s="91"/>
      <c r="P587" s="91"/>
      <c r="Q587" s="91"/>
      <c r="R587" s="91"/>
      <c r="S587" s="91"/>
      <c r="T587" s="91"/>
      <c r="U587" s="91"/>
      <c r="V587" s="91"/>
      <c r="W587" s="91"/>
      <c r="X587" s="91"/>
      <c r="Y587" s="91"/>
      <c r="Z587" s="91"/>
    </row>
    <row r="588" ht="15.75" customHeight="1">
      <c r="A588" s="91"/>
      <c r="B588" s="91"/>
      <c r="C588" s="91"/>
      <c r="D588" s="91"/>
      <c r="E588" s="92"/>
      <c r="F588" s="93"/>
      <c r="G588" s="92"/>
      <c r="H588" s="92"/>
      <c r="I588" s="91"/>
      <c r="J588" s="91"/>
      <c r="K588" s="91"/>
      <c r="L588" s="91"/>
      <c r="M588" s="91"/>
      <c r="N588" s="91"/>
      <c r="O588" s="91"/>
      <c r="P588" s="91"/>
      <c r="Q588" s="91"/>
      <c r="R588" s="91"/>
      <c r="S588" s="91"/>
      <c r="T588" s="91"/>
      <c r="U588" s="91"/>
      <c r="V588" s="91"/>
      <c r="W588" s="91"/>
      <c r="X588" s="91"/>
      <c r="Y588" s="91"/>
      <c r="Z588" s="91"/>
    </row>
    <row r="589" ht="15.75" customHeight="1">
      <c r="A589" s="91"/>
      <c r="B589" s="91"/>
      <c r="C589" s="91"/>
      <c r="D589" s="91"/>
      <c r="E589" s="92"/>
      <c r="F589" s="93"/>
      <c r="G589" s="92"/>
      <c r="H589" s="92"/>
      <c r="I589" s="91"/>
      <c r="J589" s="91"/>
      <c r="K589" s="91"/>
      <c r="L589" s="91"/>
      <c r="M589" s="91"/>
      <c r="N589" s="91"/>
      <c r="O589" s="91"/>
      <c r="P589" s="91"/>
      <c r="Q589" s="91"/>
      <c r="R589" s="91"/>
      <c r="S589" s="91"/>
      <c r="T589" s="91"/>
      <c r="U589" s="91"/>
      <c r="V589" s="91"/>
      <c r="W589" s="91"/>
      <c r="X589" s="91"/>
      <c r="Y589" s="91"/>
      <c r="Z589" s="91"/>
    </row>
    <row r="590" ht="15.75" customHeight="1">
      <c r="A590" s="91"/>
      <c r="B590" s="91"/>
      <c r="C590" s="91"/>
      <c r="D590" s="91"/>
      <c r="E590" s="92"/>
      <c r="F590" s="93"/>
      <c r="G590" s="92"/>
      <c r="H590" s="92"/>
      <c r="I590" s="91"/>
      <c r="J590" s="91"/>
      <c r="K590" s="91"/>
      <c r="L590" s="91"/>
      <c r="M590" s="91"/>
      <c r="N590" s="91"/>
      <c r="O590" s="91"/>
      <c r="P590" s="91"/>
      <c r="Q590" s="91"/>
      <c r="R590" s="91"/>
      <c r="S590" s="91"/>
      <c r="T590" s="91"/>
      <c r="U590" s="91"/>
      <c r="V590" s="91"/>
      <c r="W590" s="91"/>
      <c r="X590" s="91"/>
      <c r="Y590" s="91"/>
      <c r="Z590" s="91"/>
    </row>
    <row r="591" ht="15.75" customHeight="1">
      <c r="A591" s="91"/>
      <c r="B591" s="91"/>
      <c r="C591" s="91"/>
      <c r="D591" s="91"/>
      <c r="E591" s="92"/>
      <c r="F591" s="93"/>
      <c r="G591" s="92"/>
      <c r="H591" s="92"/>
      <c r="I591" s="91"/>
      <c r="J591" s="91"/>
      <c r="K591" s="91"/>
      <c r="L591" s="91"/>
      <c r="M591" s="91"/>
      <c r="N591" s="91"/>
      <c r="O591" s="91"/>
      <c r="P591" s="91"/>
      <c r="Q591" s="91"/>
      <c r="R591" s="91"/>
      <c r="S591" s="91"/>
      <c r="T591" s="91"/>
      <c r="U591" s="91"/>
      <c r="V591" s="91"/>
      <c r="W591" s="91"/>
      <c r="X591" s="91"/>
      <c r="Y591" s="91"/>
      <c r="Z591" s="91"/>
    </row>
    <row r="592" ht="15.75" customHeight="1">
      <c r="A592" s="91"/>
      <c r="B592" s="91"/>
      <c r="C592" s="91"/>
      <c r="D592" s="91"/>
      <c r="E592" s="92"/>
      <c r="F592" s="93"/>
      <c r="G592" s="92"/>
      <c r="H592" s="92"/>
      <c r="I592" s="91"/>
      <c r="J592" s="91"/>
      <c r="K592" s="91"/>
      <c r="L592" s="91"/>
      <c r="M592" s="91"/>
      <c r="N592" s="91"/>
      <c r="O592" s="91"/>
      <c r="P592" s="91"/>
      <c r="Q592" s="91"/>
      <c r="R592" s="91"/>
      <c r="S592" s="91"/>
      <c r="T592" s="91"/>
      <c r="U592" s="91"/>
      <c r="V592" s="91"/>
      <c r="W592" s="91"/>
      <c r="X592" s="91"/>
      <c r="Y592" s="91"/>
      <c r="Z592" s="91"/>
    </row>
    <row r="593" ht="15.75" customHeight="1">
      <c r="A593" s="91"/>
      <c r="B593" s="91"/>
      <c r="C593" s="91"/>
      <c r="D593" s="91"/>
      <c r="E593" s="92"/>
      <c r="F593" s="93"/>
      <c r="G593" s="92"/>
      <c r="H593" s="92"/>
      <c r="I593" s="91"/>
      <c r="J593" s="91"/>
      <c r="K593" s="91"/>
      <c r="L593" s="91"/>
      <c r="M593" s="91"/>
      <c r="N593" s="91"/>
      <c r="O593" s="91"/>
      <c r="P593" s="91"/>
      <c r="Q593" s="91"/>
      <c r="R593" s="91"/>
      <c r="S593" s="91"/>
      <c r="T593" s="91"/>
      <c r="U593" s="91"/>
      <c r="V593" s="91"/>
      <c r="W593" s="91"/>
      <c r="X593" s="91"/>
      <c r="Y593" s="91"/>
      <c r="Z593" s="91"/>
    </row>
    <row r="594" ht="15.75" customHeight="1">
      <c r="A594" s="91"/>
      <c r="B594" s="91"/>
      <c r="C594" s="91"/>
      <c r="D594" s="91"/>
      <c r="E594" s="92"/>
      <c r="F594" s="93"/>
      <c r="G594" s="92"/>
      <c r="H594" s="92"/>
      <c r="I594" s="91"/>
      <c r="J594" s="91"/>
      <c r="K594" s="91"/>
      <c r="L594" s="91"/>
      <c r="M594" s="91"/>
      <c r="N594" s="91"/>
      <c r="O594" s="91"/>
      <c r="P594" s="91"/>
      <c r="Q594" s="91"/>
      <c r="R594" s="91"/>
      <c r="S594" s="91"/>
      <c r="T594" s="91"/>
      <c r="U594" s="91"/>
      <c r="V594" s="91"/>
      <c r="W594" s="91"/>
      <c r="X594" s="91"/>
      <c r="Y594" s="91"/>
      <c r="Z594" s="91"/>
    </row>
    <row r="595" ht="15.75" customHeight="1">
      <c r="A595" s="91"/>
      <c r="B595" s="91"/>
      <c r="C595" s="91"/>
      <c r="D595" s="91"/>
      <c r="E595" s="92"/>
      <c r="F595" s="93"/>
      <c r="G595" s="92"/>
      <c r="H595" s="92"/>
      <c r="I595" s="91"/>
      <c r="J595" s="91"/>
      <c r="K595" s="91"/>
      <c r="L595" s="91"/>
      <c r="M595" s="91"/>
      <c r="N595" s="91"/>
      <c r="O595" s="91"/>
      <c r="P595" s="91"/>
      <c r="Q595" s="91"/>
      <c r="R595" s="91"/>
      <c r="S595" s="91"/>
      <c r="T595" s="91"/>
      <c r="U595" s="91"/>
      <c r="V595" s="91"/>
      <c r="W595" s="91"/>
      <c r="X595" s="91"/>
      <c r="Y595" s="91"/>
      <c r="Z595" s="91"/>
    </row>
    <row r="596" ht="15.75" customHeight="1">
      <c r="A596" s="91"/>
      <c r="B596" s="91"/>
      <c r="C596" s="91"/>
      <c r="D596" s="91"/>
      <c r="E596" s="92"/>
      <c r="F596" s="93"/>
      <c r="G596" s="92"/>
      <c r="H596" s="92"/>
      <c r="I596" s="91"/>
      <c r="J596" s="91"/>
      <c r="K596" s="91"/>
      <c r="L596" s="91"/>
      <c r="M596" s="91"/>
      <c r="N596" s="91"/>
      <c r="O596" s="91"/>
      <c r="P596" s="91"/>
      <c r="Q596" s="91"/>
      <c r="R596" s="91"/>
      <c r="S596" s="91"/>
      <c r="T596" s="91"/>
      <c r="U596" s="91"/>
      <c r="V596" s="91"/>
      <c r="W596" s="91"/>
      <c r="X596" s="91"/>
      <c r="Y596" s="91"/>
      <c r="Z596" s="91"/>
    </row>
    <row r="597" ht="15.75" customHeight="1">
      <c r="A597" s="91"/>
      <c r="B597" s="91"/>
      <c r="C597" s="91"/>
      <c r="D597" s="91"/>
      <c r="E597" s="92"/>
      <c r="F597" s="93"/>
      <c r="G597" s="92"/>
      <c r="H597" s="92"/>
      <c r="I597" s="91"/>
      <c r="J597" s="91"/>
      <c r="K597" s="91"/>
      <c r="L597" s="91"/>
      <c r="M597" s="91"/>
      <c r="N597" s="91"/>
      <c r="O597" s="91"/>
      <c r="P597" s="91"/>
      <c r="Q597" s="91"/>
      <c r="R597" s="91"/>
      <c r="S597" s="91"/>
      <c r="T597" s="91"/>
      <c r="U597" s="91"/>
      <c r="V597" s="91"/>
      <c r="W597" s="91"/>
      <c r="X597" s="91"/>
      <c r="Y597" s="91"/>
      <c r="Z597" s="91"/>
    </row>
    <row r="598" ht="15.75" customHeight="1">
      <c r="A598" s="91"/>
      <c r="B598" s="91"/>
      <c r="C598" s="91"/>
      <c r="D598" s="91"/>
      <c r="E598" s="92"/>
      <c r="F598" s="93"/>
      <c r="G598" s="92"/>
      <c r="H598" s="92"/>
      <c r="I598" s="91"/>
      <c r="J598" s="91"/>
      <c r="K598" s="91"/>
      <c r="L598" s="91"/>
      <c r="M598" s="91"/>
      <c r="N598" s="91"/>
      <c r="O598" s="91"/>
      <c r="P598" s="91"/>
      <c r="Q598" s="91"/>
      <c r="R598" s="91"/>
      <c r="S598" s="91"/>
      <c r="T598" s="91"/>
      <c r="U598" s="91"/>
      <c r="V598" s="91"/>
      <c r="W598" s="91"/>
      <c r="X598" s="91"/>
      <c r="Y598" s="91"/>
      <c r="Z598" s="91"/>
    </row>
    <row r="599" ht="15.75" customHeight="1">
      <c r="A599" s="91"/>
      <c r="B599" s="91"/>
      <c r="C599" s="91"/>
      <c r="D599" s="91"/>
      <c r="E599" s="92"/>
      <c r="F599" s="93"/>
      <c r="G599" s="92"/>
      <c r="H599" s="92"/>
      <c r="I599" s="91"/>
      <c r="J599" s="91"/>
      <c r="K599" s="91"/>
      <c r="L599" s="91"/>
      <c r="M599" s="91"/>
      <c r="N599" s="91"/>
      <c r="O599" s="91"/>
      <c r="P599" s="91"/>
      <c r="Q599" s="91"/>
      <c r="R599" s="91"/>
      <c r="S599" s="91"/>
      <c r="T599" s="91"/>
      <c r="U599" s="91"/>
      <c r="V599" s="91"/>
      <c r="W599" s="91"/>
      <c r="X599" s="91"/>
      <c r="Y599" s="91"/>
      <c r="Z599" s="91"/>
    </row>
    <row r="600" ht="15.75" customHeight="1">
      <c r="A600" s="91"/>
      <c r="B600" s="91"/>
      <c r="C600" s="91"/>
      <c r="D600" s="91"/>
      <c r="E600" s="92"/>
      <c r="F600" s="93"/>
      <c r="G600" s="92"/>
      <c r="H600" s="92"/>
      <c r="I600" s="91"/>
      <c r="J600" s="91"/>
      <c r="K600" s="91"/>
      <c r="L600" s="91"/>
      <c r="M600" s="91"/>
      <c r="N600" s="91"/>
      <c r="O600" s="91"/>
      <c r="P600" s="91"/>
      <c r="Q600" s="91"/>
      <c r="R600" s="91"/>
      <c r="S600" s="91"/>
      <c r="T600" s="91"/>
      <c r="U600" s="91"/>
      <c r="V600" s="91"/>
      <c r="W600" s="91"/>
      <c r="X600" s="91"/>
      <c r="Y600" s="91"/>
      <c r="Z600" s="91"/>
    </row>
    <row r="601" ht="15.75" customHeight="1">
      <c r="A601" s="91"/>
      <c r="B601" s="91"/>
      <c r="C601" s="91"/>
      <c r="D601" s="91"/>
      <c r="E601" s="92"/>
      <c r="F601" s="93"/>
      <c r="G601" s="92"/>
      <c r="H601" s="92"/>
      <c r="I601" s="91"/>
      <c r="J601" s="91"/>
      <c r="K601" s="91"/>
      <c r="L601" s="91"/>
      <c r="M601" s="91"/>
      <c r="N601" s="91"/>
      <c r="O601" s="91"/>
      <c r="P601" s="91"/>
      <c r="Q601" s="91"/>
      <c r="R601" s="91"/>
      <c r="S601" s="91"/>
      <c r="T601" s="91"/>
      <c r="U601" s="91"/>
      <c r="V601" s="91"/>
      <c r="W601" s="91"/>
      <c r="X601" s="91"/>
      <c r="Y601" s="91"/>
      <c r="Z601" s="91"/>
    </row>
    <row r="602" ht="15.75" customHeight="1">
      <c r="A602" s="91"/>
      <c r="B602" s="91"/>
      <c r="C602" s="91"/>
      <c r="D602" s="91"/>
      <c r="E602" s="92"/>
      <c r="F602" s="93"/>
      <c r="G602" s="92"/>
      <c r="H602" s="92"/>
      <c r="I602" s="91"/>
      <c r="J602" s="91"/>
      <c r="K602" s="91"/>
      <c r="L602" s="91"/>
      <c r="M602" s="91"/>
      <c r="N602" s="91"/>
      <c r="O602" s="91"/>
      <c r="P602" s="91"/>
      <c r="Q602" s="91"/>
      <c r="R602" s="91"/>
      <c r="S602" s="91"/>
      <c r="T602" s="91"/>
      <c r="U602" s="91"/>
      <c r="V602" s="91"/>
      <c r="W602" s="91"/>
      <c r="X602" s="91"/>
      <c r="Y602" s="91"/>
      <c r="Z602" s="91"/>
    </row>
    <row r="603" ht="15.75" customHeight="1">
      <c r="A603" s="91"/>
      <c r="B603" s="91"/>
      <c r="C603" s="91"/>
      <c r="D603" s="91"/>
      <c r="E603" s="92"/>
      <c r="F603" s="93"/>
      <c r="G603" s="92"/>
      <c r="H603" s="92"/>
      <c r="I603" s="91"/>
      <c r="J603" s="91"/>
      <c r="K603" s="91"/>
      <c r="L603" s="91"/>
      <c r="M603" s="91"/>
      <c r="N603" s="91"/>
      <c r="O603" s="91"/>
      <c r="P603" s="91"/>
      <c r="Q603" s="91"/>
      <c r="R603" s="91"/>
      <c r="S603" s="91"/>
      <c r="T603" s="91"/>
      <c r="U603" s="91"/>
      <c r="V603" s="91"/>
      <c r="W603" s="91"/>
      <c r="X603" s="91"/>
      <c r="Y603" s="91"/>
      <c r="Z603" s="91"/>
    </row>
    <row r="604" ht="15.75" customHeight="1">
      <c r="A604" s="91"/>
      <c r="B604" s="91"/>
      <c r="C604" s="91"/>
      <c r="D604" s="91"/>
      <c r="E604" s="92"/>
      <c r="F604" s="93"/>
      <c r="G604" s="92"/>
      <c r="H604" s="92"/>
      <c r="I604" s="91"/>
      <c r="J604" s="91"/>
      <c r="K604" s="91"/>
      <c r="L604" s="91"/>
      <c r="M604" s="91"/>
      <c r="N604" s="91"/>
      <c r="O604" s="91"/>
      <c r="P604" s="91"/>
      <c r="Q604" s="91"/>
      <c r="R604" s="91"/>
      <c r="S604" s="91"/>
      <c r="T604" s="91"/>
      <c r="U604" s="91"/>
      <c r="V604" s="91"/>
      <c r="W604" s="91"/>
      <c r="X604" s="91"/>
      <c r="Y604" s="91"/>
      <c r="Z604" s="91"/>
    </row>
    <row r="605" ht="15.75" customHeight="1">
      <c r="A605" s="91"/>
      <c r="B605" s="91"/>
      <c r="C605" s="91"/>
      <c r="D605" s="91"/>
      <c r="E605" s="92"/>
      <c r="F605" s="93"/>
      <c r="G605" s="92"/>
      <c r="H605" s="92"/>
      <c r="I605" s="91"/>
      <c r="J605" s="91"/>
      <c r="K605" s="91"/>
      <c r="L605" s="91"/>
      <c r="M605" s="91"/>
      <c r="N605" s="91"/>
      <c r="O605" s="91"/>
      <c r="P605" s="91"/>
      <c r="Q605" s="91"/>
      <c r="R605" s="91"/>
      <c r="S605" s="91"/>
      <c r="T605" s="91"/>
      <c r="U605" s="91"/>
      <c r="V605" s="91"/>
      <c r="W605" s="91"/>
      <c r="X605" s="91"/>
      <c r="Y605" s="91"/>
      <c r="Z605" s="91"/>
    </row>
    <row r="606" ht="15.75" customHeight="1">
      <c r="A606" s="91"/>
      <c r="B606" s="91"/>
      <c r="C606" s="91"/>
      <c r="D606" s="91"/>
      <c r="E606" s="92"/>
      <c r="F606" s="93"/>
      <c r="G606" s="92"/>
      <c r="H606" s="92"/>
      <c r="I606" s="91"/>
      <c r="J606" s="91"/>
      <c r="K606" s="91"/>
      <c r="L606" s="91"/>
      <c r="M606" s="91"/>
      <c r="N606" s="91"/>
      <c r="O606" s="91"/>
      <c r="P606" s="91"/>
      <c r="Q606" s="91"/>
      <c r="R606" s="91"/>
      <c r="S606" s="91"/>
      <c r="T606" s="91"/>
      <c r="U606" s="91"/>
      <c r="V606" s="91"/>
      <c r="W606" s="91"/>
      <c r="X606" s="91"/>
      <c r="Y606" s="91"/>
      <c r="Z606" s="91"/>
    </row>
    <row r="607" ht="15.75" customHeight="1">
      <c r="A607" s="91"/>
      <c r="B607" s="91"/>
      <c r="C607" s="91"/>
      <c r="D607" s="91"/>
      <c r="E607" s="92"/>
      <c r="F607" s="93"/>
      <c r="G607" s="92"/>
      <c r="H607" s="92"/>
      <c r="I607" s="91"/>
      <c r="J607" s="91"/>
      <c r="K607" s="91"/>
      <c r="L607" s="91"/>
      <c r="M607" s="91"/>
      <c r="N607" s="91"/>
      <c r="O607" s="91"/>
      <c r="P607" s="91"/>
      <c r="Q607" s="91"/>
      <c r="R607" s="91"/>
      <c r="S607" s="91"/>
      <c r="T607" s="91"/>
      <c r="U607" s="91"/>
      <c r="V607" s="91"/>
      <c r="W607" s="91"/>
      <c r="X607" s="91"/>
      <c r="Y607" s="91"/>
      <c r="Z607" s="91"/>
    </row>
    <row r="608" ht="15.75" customHeight="1">
      <c r="A608" s="91"/>
      <c r="B608" s="91"/>
      <c r="C608" s="91"/>
      <c r="D608" s="91"/>
      <c r="E608" s="92"/>
      <c r="F608" s="93"/>
      <c r="G608" s="92"/>
      <c r="H608" s="92"/>
      <c r="I608" s="91"/>
      <c r="J608" s="91"/>
      <c r="K608" s="91"/>
      <c r="L608" s="91"/>
      <c r="M608" s="91"/>
      <c r="N608" s="91"/>
      <c r="O608" s="91"/>
      <c r="P608" s="91"/>
      <c r="Q608" s="91"/>
      <c r="R608" s="91"/>
      <c r="S608" s="91"/>
      <c r="T608" s="91"/>
      <c r="U608" s="91"/>
      <c r="V608" s="91"/>
      <c r="W608" s="91"/>
      <c r="X608" s="91"/>
      <c r="Y608" s="91"/>
      <c r="Z608" s="91"/>
    </row>
    <row r="609" ht="15.75" customHeight="1">
      <c r="A609" s="91"/>
      <c r="B609" s="91"/>
      <c r="C609" s="91"/>
      <c r="D609" s="91"/>
      <c r="E609" s="92"/>
      <c r="F609" s="93"/>
      <c r="G609" s="92"/>
      <c r="H609" s="92"/>
      <c r="I609" s="91"/>
      <c r="J609" s="91"/>
      <c r="K609" s="91"/>
      <c r="L609" s="91"/>
      <c r="M609" s="91"/>
      <c r="N609" s="91"/>
      <c r="O609" s="91"/>
      <c r="P609" s="91"/>
      <c r="Q609" s="91"/>
      <c r="R609" s="91"/>
      <c r="S609" s="91"/>
      <c r="T609" s="91"/>
      <c r="U609" s="91"/>
      <c r="V609" s="91"/>
      <c r="W609" s="91"/>
      <c r="X609" s="91"/>
      <c r="Y609" s="91"/>
      <c r="Z609" s="91"/>
    </row>
    <row r="610" ht="15.75" customHeight="1">
      <c r="A610" s="91"/>
      <c r="B610" s="91"/>
      <c r="C610" s="91"/>
      <c r="D610" s="91"/>
      <c r="E610" s="92"/>
      <c r="F610" s="93"/>
      <c r="G610" s="92"/>
      <c r="H610" s="92"/>
      <c r="I610" s="91"/>
      <c r="J610" s="91"/>
      <c r="K610" s="91"/>
      <c r="L610" s="91"/>
      <c r="M610" s="91"/>
      <c r="N610" s="91"/>
      <c r="O610" s="91"/>
      <c r="P610" s="91"/>
      <c r="Q610" s="91"/>
      <c r="R610" s="91"/>
      <c r="S610" s="91"/>
      <c r="T610" s="91"/>
      <c r="U610" s="91"/>
      <c r="V610" s="91"/>
      <c r="W610" s="91"/>
      <c r="X610" s="91"/>
      <c r="Y610" s="91"/>
      <c r="Z610" s="91"/>
    </row>
    <row r="611" ht="15.75" customHeight="1">
      <c r="A611" s="91"/>
      <c r="B611" s="91"/>
      <c r="C611" s="91"/>
      <c r="D611" s="91"/>
      <c r="E611" s="92"/>
      <c r="F611" s="93"/>
      <c r="G611" s="92"/>
      <c r="H611" s="92"/>
      <c r="I611" s="91"/>
      <c r="J611" s="91"/>
      <c r="K611" s="91"/>
      <c r="L611" s="91"/>
      <c r="M611" s="91"/>
      <c r="N611" s="91"/>
      <c r="O611" s="91"/>
      <c r="P611" s="91"/>
      <c r="Q611" s="91"/>
      <c r="R611" s="91"/>
      <c r="S611" s="91"/>
      <c r="T611" s="91"/>
      <c r="U611" s="91"/>
      <c r="V611" s="91"/>
      <c r="W611" s="91"/>
      <c r="X611" s="91"/>
      <c r="Y611" s="91"/>
      <c r="Z611" s="91"/>
    </row>
    <row r="612" ht="15.75" customHeight="1">
      <c r="A612" s="91"/>
      <c r="B612" s="91"/>
      <c r="C612" s="91"/>
      <c r="D612" s="91"/>
      <c r="E612" s="92"/>
      <c r="F612" s="93"/>
      <c r="G612" s="92"/>
      <c r="H612" s="92"/>
      <c r="I612" s="91"/>
      <c r="J612" s="91"/>
      <c r="K612" s="91"/>
      <c r="L612" s="91"/>
      <c r="M612" s="91"/>
      <c r="N612" s="91"/>
      <c r="O612" s="91"/>
      <c r="P612" s="91"/>
      <c r="Q612" s="91"/>
      <c r="R612" s="91"/>
      <c r="S612" s="91"/>
      <c r="T612" s="91"/>
      <c r="U612" s="91"/>
      <c r="V612" s="91"/>
      <c r="W612" s="91"/>
      <c r="X612" s="91"/>
      <c r="Y612" s="91"/>
      <c r="Z612" s="91"/>
    </row>
    <row r="613" ht="15.75" customHeight="1">
      <c r="A613" s="91"/>
      <c r="B613" s="91"/>
      <c r="C613" s="91"/>
      <c r="D613" s="91"/>
      <c r="E613" s="92"/>
      <c r="F613" s="93"/>
      <c r="G613" s="92"/>
      <c r="H613" s="92"/>
      <c r="I613" s="91"/>
      <c r="J613" s="91"/>
      <c r="K613" s="91"/>
      <c r="L613" s="91"/>
      <c r="M613" s="91"/>
      <c r="N613" s="91"/>
      <c r="O613" s="91"/>
      <c r="P613" s="91"/>
      <c r="Q613" s="91"/>
      <c r="R613" s="91"/>
      <c r="S613" s="91"/>
      <c r="T613" s="91"/>
      <c r="U613" s="91"/>
      <c r="V613" s="91"/>
      <c r="W613" s="91"/>
      <c r="X613" s="91"/>
      <c r="Y613" s="91"/>
      <c r="Z613" s="91"/>
    </row>
    <row r="614" ht="15.75" customHeight="1">
      <c r="A614" s="91"/>
      <c r="B614" s="91"/>
      <c r="C614" s="91"/>
      <c r="D614" s="91"/>
      <c r="E614" s="92"/>
      <c r="F614" s="93"/>
      <c r="G614" s="92"/>
      <c r="H614" s="92"/>
      <c r="I614" s="91"/>
      <c r="J614" s="91"/>
      <c r="K614" s="91"/>
      <c r="L614" s="91"/>
      <c r="M614" s="91"/>
      <c r="N614" s="91"/>
      <c r="O614" s="91"/>
      <c r="P614" s="91"/>
      <c r="Q614" s="91"/>
      <c r="R614" s="91"/>
      <c r="S614" s="91"/>
      <c r="T614" s="91"/>
      <c r="U614" s="91"/>
      <c r="V614" s="91"/>
      <c r="W614" s="91"/>
      <c r="X614" s="91"/>
      <c r="Y614" s="91"/>
      <c r="Z614" s="91"/>
    </row>
    <row r="615" ht="15.75" customHeight="1">
      <c r="A615" s="91"/>
      <c r="B615" s="91"/>
      <c r="C615" s="91"/>
      <c r="D615" s="91"/>
      <c r="E615" s="92"/>
      <c r="F615" s="93"/>
      <c r="G615" s="92"/>
      <c r="H615" s="92"/>
      <c r="I615" s="91"/>
      <c r="J615" s="91"/>
      <c r="K615" s="91"/>
      <c r="L615" s="91"/>
      <c r="M615" s="91"/>
      <c r="N615" s="91"/>
      <c r="O615" s="91"/>
      <c r="P615" s="91"/>
      <c r="Q615" s="91"/>
      <c r="R615" s="91"/>
      <c r="S615" s="91"/>
      <c r="T615" s="91"/>
      <c r="U615" s="91"/>
      <c r="V615" s="91"/>
      <c r="W615" s="91"/>
      <c r="X615" s="91"/>
      <c r="Y615" s="91"/>
      <c r="Z615" s="91"/>
    </row>
    <row r="616" ht="15.75" customHeight="1">
      <c r="A616" s="91"/>
      <c r="B616" s="91"/>
      <c r="C616" s="91"/>
      <c r="D616" s="91"/>
      <c r="E616" s="92"/>
      <c r="F616" s="93"/>
      <c r="G616" s="92"/>
      <c r="H616" s="92"/>
      <c r="I616" s="91"/>
      <c r="J616" s="91"/>
      <c r="K616" s="91"/>
      <c r="L616" s="91"/>
      <c r="M616" s="91"/>
      <c r="N616" s="91"/>
      <c r="O616" s="91"/>
      <c r="P616" s="91"/>
      <c r="Q616" s="91"/>
      <c r="R616" s="91"/>
      <c r="S616" s="91"/>
      <c r="T616" s="91"/>
      <c r="U616" s="91"/>
      <c r="V616" s="91"/>
      <c r="W616" s="91"/>
      <c r="X616" s="91"/>
      <c r="Y616" s="91"/>
      <c r="Z616" s="91"/>
    </row>
    <row r="617" ht="15.75" customHeight="1">
      <c r="A617" s="91"/>
      <c r="B617" s="91"/>
      <c r="C617" s="91"/>
      <c r="D617" s="91"/>
      <c r="E617" s="92"/>
      <c r="F617" s="93"/>
      <c r="G617" s="92"/>
      <c r="H617" s="92"/>
      <c r="I617" s="91"/>
      <c r="J617" s="91"/>
      <c r="K617" s="91"/>
      <c r="L617" s="91"/>
      <c r="M617" s="91"/>
      <c r="N617" s="91"/>
      <c r="O617" s="91"/>
      <c r="P617" s="91"/>
      <c r="Q617" s="91"/>
      <c r="R617" s="91"/>
      <c r="S617" s="91"/>
      <c r="T617" s="91"/>
      <c r="U617" s="91"/>
      <c r="V617" s="91"/>
      <c r="W617" s="91"/>
      <c r="X617" s="91"/>
      <c r="Y617" s="91"/>
      <c r="Z617" s="91"/>
    </row>
    <row r="618" ht="15.75" customHeight="1">
      <c r="A618" s="91"/>
      <c r="B618" s="91"/>
      <c r="C618" s="91"/>
      <c r="D618" s="91"/>
      <c r="E618" s="92"/>
      <c r="F618" s="93"/>
      <c r="G618" s="92"/>
      <c r="H618" s="92"/>
      <c r="I618" s="91"/>
      <c r="J618" s="91"/>
      <c r="K618" s="91"/>
      <c r="L618" s="91"/>
      <c r="M618" s="91"/>
      <c r="N618" s="91"/>
      <c r="O618" s="91"/>
      <c r="P618" s="91"/>
      <c r="Q618" s="91"/>
      <c r="R618" s="91"/>
      <c r="S618" s="91"/>
      <c r="T618" s="91"/>
      <c r="U618" s="91"/>
      <c r="V618" s="91"/>
      <c r="W618" s="91"/>
      <c r="X618" s="91"/>
      <c r="Y618" s="91"/>
      <c r="Z618" s="91"/>
    </row>
    <row r="619" ht="15.75" customHeight="1">
      <c r="A619" s="91"/>
      <c r="B619" s="91"/>
      <c r="C619" s="91"/>
      <c r="D619" s="91"/>
      <c r="E619" s="92"/>
      <c r="F619" s="93"/>
      <c r="G619" s="92"/>
      <c r="H619" s="92"/>
      <c r="I619" s="91"/>
      <c r="J619" s="91"/>
      <c r="K619" s="91"/>
      <c r="L619" s="91"/>
      <c r="M619" s="91"/>
      <c r="N619" s="91"/>
      <c r="O619" s="91"/>
      <c r="P619" s="91"/>
      <c r="Q619" s="91"/>
      <c r="R619" s="91"/>
      <c r="S619" s="91"/>
      <c r="T619" s="91"/>
      <c r="U619" s="91"/>
      <c r="V619" s="91"/>
      <c r="W619" s="91"/>
      <c r="X619" s="91"/>
      <c r="Y619" s="91"/>
      <c r="Z619" s="91"/>
    </row>
    <row r="620" ht="15.75" customHeight="1">
      <c r="A620" s="91"/>
      <c r="B620" s="91"/>
      <c r="C620" s="91"/>
      <c r="D620" s="91"/>
      <c r="E620" s="92"/>
      <c r="F620" s="93"/>
      <c r="G620" s="92"/>
      <c r="H620" s="92"/>
      <c r="I620" s="91"/>
      <c r="J620" s="91"/>
      <c r="K620" s="91"/>
      <c r="L620" s="91"/>
      <c r="M620" s="91"/>
      <c r="N620" s="91"/>
      <c r="O620" s="91"/>
      <c r="P620" s="91"/>
      <c r="Q620" s="91"/>
      <c r="R620" s="91"/>
      <c r="S620" s="91"/>
      <c r="T620" s="91"/>
      <c r="U620" s="91"/>
      <c r="V620" s="91"/>
      <c r="W620" s="91"/>
      <c r="X620" s="91"/>
      <c r="Y620" s="91"/>
      <c r="Z620" s="91"/>
    </row>
    <row r="621" ht="15.75" customHeight="1">
      <c r="A621" s="91"/>
      <c r="B621" s="91"/>
      <c r="C621" s="91"/>
      <c r="D621" s="91"/>
      <c r="E621" s="92"/>
      <c r="F621" s="93"/>
      <c r="G621" s="92"/>
      <c r="H621" s="92"/>
      <c r="I621" s="91"/>
      <c r="J621" s="91"/>
      <c r="K621" s="91"/>
      <c r="L621" s="91"/>
      <c r="M621" s="91"/>
      <c r="N621" s="91"/>
      <c r="O621" s="91"/>
      <c r="P621" s="91"/>
      <c r="Q621" s="91"/>
      <c r="R621" s="91"/>
      <c r="S621" s="91"/>
      <c r="T621" s="91"/>
      <c r="U621" s="91"/>
      <c r="V621" s="91"/>
      <c r="W621" s="91"/>
      <c r="X621" s="91"/>
      <c r="Y621" s="91"/>
      <c r="Z621" s="91"/>
    </row>
    <row r="622" ht="15.75" customHeight="1">
      <c r="A622" s="91"/>
      <c r="B622" s="91"/>
      <c r="C622" s="91"/>
      <c r="D622" s="91"/>
      <c r="E622" s="92"/>
      <c r="F622" s="93"/>
      <c r="G622" s="92"/>
      <c r="H622" s="92"/>
      <c r="I622" s="91"/>
      <c r="J622" s="91"/>
      <c r="K622" s="91"/>
      <c r="L622" s="91"/>
      <c r="M622" s="91"/>
      <c r="N622" s="91"/>
      <c r="O622" s="91"/>
      <c r="P622" s="91"/>
      <c r="Q622" s="91"/>
      <c r="R622" s="91"/>
      <c r="S622" s="91"/>
      <c r="T622" s="91"/>
      <c r="U622" s="91"/>
      <c r="V622" s="91"/>
      <c r="W622" s="91"/>
      <c r="X622" s="91"/>
      <c r="Y622" s="91"/>
      <c r="Z622" s="91"/>
    </row>
    <row r="623" ht="15.75" customHeight="1">
      <c r="A623" s="91"/>
      <c r="B623" s="91"/>
      <c r="C623" s="91"/>
      <c r="D623" s="91"/>
      <c r="E623" s="92"/>
      <c r="F623" s="93"/>
      <c r="G623" s="92"/>
      <c r="H623" s="92"/>
      <c r="I623" s="91"/>
      <c r="J623" s="91"/>
      <c r="K623" s="91"/>
      <c r="L623" s="91"/>
      <c r="M623" s="91"/>
      <c r="N623" s="91"/>
      <c r="O623" s="91"/>
      <c r="P623" s="91"/>
      <c r="Q623" s="91"/>
      <c r="R623" s="91"/>
      <c r="S623" s="91"/>
      <c r="T623" s="91"/>
      <c r="U623" s="91"/>
      <c r="V623" s="91"/>
      <c r="W623" s="91"/>
      <c r="X623" s="91"/>
      <c r="Y623" s="91"/>
      <c r="Z623" s="91"/>
    </row>
    <row r="624" ht="15.75" customHeight="1">
      <c r="A624" s="91"/>
      <c r="B624" s="91"/>
      <c r="C624" s="91"/>
      <c r="D624" s="91"/>
      <c r="E624" s="92"/>
      <c r="F624" s="93"/>
      <c r="G624" s="92"/>
      <c r="H624" s="92"/>
      <c r="I624" s="91"/>
      <c r="J624" s="91"/>
      <c r="K624" s="91"/>
      <c r="L624" s="91"/>
      <c r="M624" s="91"/>
      <c r="N624" s="91"/>
      <c r="O624" s="91"/>
      <c r="P624" s="91"/>
      <c r="Q624" s="91"/>
      <c r="R624" s="91"/>
      <c r="S624" s="91"/>
      <c r="T624" s="91"/>
      <c r="U624" s="91"/>
      <c r="V624" s="91"/>
      <c r="W624" s="91"/>
      <c r="X624" s="91"/>
      <c r="Y624" s="91"/>
      <c r="Z624" s="91"/>
    </row>
    <row r="625" ht="15.75" customHeight="1">
      <c r="A625" s="91"/>
      <c r="B625" s="91"/>
      <c r="C625" s="91"/>
      <c r="D625" s="91"/>
      <c r="E625" s="92"/>
      <c r="F625" s="93"/>
      <c r="G625" s="92"/>
      <c r="H625" s="92"/>
      <c r="I625" s="91"/>
      <c r="J625" s="91"/>
      <c r="K625" s="91"/>
      <c r="L625" s="91"/>
      <c r="M625" s="91"/>
      <c r="N625" s="91"/>
      <c r="O625" s="91"/>
      <c r="P625" s="91"/>
      <c r="Q625" s="91"/>
      <c r="R625" s="91"/>
      <c r="S625" s="91"/>
      <c r="T625" s="91"/>
      <c r="U625" s="91"/>
      <c r="V625" s="91"/>
      <c r="W625" s="91"/>
      <c r="X625" s="91"/>
      <c r="Y625" s="91"/>
      <c r="Z625" s="91"/>
    </row>
    <row r="626" ht="15.75" customHeight="1">
      <c r="A626" s="91"/>
      <c r="B626" s="91"/>
      <c r="C626" s="91"/>
      <c r="D626" s="91"/>
      <c r="E626" s="92"/>
      <c r="F626" s="93"/>
      <c r="G626" s="92"/>
      <c r="H626" s="92"/>
      <c r="I626" s="91"/>
      <c r="J626" s="91"/>
      <c r="K626" s="91"/>
      <c r="L626" s="91"/>
      <c r="M626" s="91"/>
      <c r="N626" s="91"/>
      <c r="O626" s="91"/>
      <c r="P626" s="91"/>
      <c r="Q626" s="91"/>
      <c r="R626" s="91"/>
      <c r="S626" s="91"/>
      <c r="T626" s="91"/>
      <c r="U626" s="91"/>
      <c r="V626" s="91"/>
      <c r="W626" s="91"/>
      <c r="X626" s="91"/>
      <c r="Y626" s="91"/>
      <c r="Z626" s="91"/>
    </row>
    <row r="627" ht="15.75" customHeight="1">
      <c r="A627" s="91"/>
      <c r="B627" s="91"/>
      <c r="C627" s="91"/>
      <c r="D627" s="91"/>
      <c r="E627" s="92"/>
      <c r="F627" s="93"/>
      <c r="G627" s="92"/>
      <c r="H627" s="92"/>
      <c r="I627" s="91"/>
      <c r="J627" s="91"/>
      <c r="K627" s="91"/>
      <c r="L627" s="91"/>
      <c r="M627" s="91"/>
      <c r="N627" s="91"/>
      <c r="O627" s="91"/>
      <c r="P627" s="91"/>
      <c r="Q627" s="91"/>
      <c r="R627" s="91"/>
      <c r="S627" s="91"/>
      <c r="T627" s="91"/>
      <c r="U627" s="91"/>
      <c r="V627" s="91"/>
      <c r="W627" s="91"/>
      <c r="X627" s="91"/>
      <c r="Y627" s="91"/>
      <c r="Z627" s="91"/>
    </row>
    <row r="628" ht="15.75" customHeight="1">
      <c r="A628" s="91"/>
      <c r="B628" s="91"/>
      <c r="C628" s="91"/>
      <c r="D628" s="91"/>
      <c r="E628" s="92"/>
      <c r="F628" s="93"/>
      <c r="G628" s="92"/>
      <c r="H628" s="92"/>
      <c r="I628" s="91"/>
      <c r="J628" s="91"/>
      <c r="K628" s="91"/>
      <c r="L628" s="91"/>
      <c r="M628" s="91"/>
      <c r="N628" s="91"/>
      <c r="O628" s="91"/>
      <c r="P628" s="91"/>
      <c r="Q628" s="91"/>
      <c r="R628" s="91"/>
      <c r="S628" s="91"/>
      <c r="T628" s="91"/>
      <c r="U628" s="91"/>
      <c r="V628" s="91"/>
      <c r="W628" s="91"/>
      <c r="X628" s="91"/>
      <c r="Y628" s="91"/>
      <c r="Z628" s="91"/>
    </row>
    <row r="629" ht="15.75" customHeight="1">
      <c r="A629" s="91"/>
      <c r="B629" s="91"/>
      <c r="C629" s="91"/>
      <c r="D629" s="91"/>
      <c r="E629" s="92"/>
      <c r="F629" s="93"/>
      <c r="G629" s="92"/>
      <c r="H629" s="92"/>
      <c r="I629" s="91"/>
      <c r="J629" s="91"/>
      <c r="K629" s="91"/>
      <c r="L629" s="91"/>
      <c r="M629" s="91"/>
      <c r="N629" s="91"/>
      <c r="O629" s="91"/>
      <c r="P629" s="91"/>
      <c r="Q629" s="91"/>
      <c r="R629" s="91"/>
      <c r="S629" s="91"/>
      <c r="T629" s="91"/>
      <c r="U629" s="91"/>
      <c r="V629" s="91"/>
      <c r="W629" s="91"/>
      <c r="X629" s="91"/>
      <c r="Y629" s="91"/>
      <c r="Z629" s="91"/>
    </row>
    <row r="630" ht="15.75" customHeight="1">
      <c r="A630" s="91"/>
      <c r="B630" s="91"/>
      <c r="C630" s="91"/>
      <c r="D630" s="91"/>
      <c r="E630" s="92"/>
      <c r="F630" s="93"/>
      <c r="G630" s="92"/>
      <c r="H630" s="92"/>
      <c r="I630" s="91"/>
      <c r="J630" s="91"/>
      <c r="K630" s="91"/>
      <c r="L630" s="91"/>
      <c r="M630" s="91"/>
      <c r="N630" s="91"/>
      <c r="O630" s="91"/>
      <c r="P630" s="91"/>
      <c r="Q630" s="91"/>
      <c r="R630" s="91"/>
      <c r="S630" s="91"/>
      <c r="T630" s="91"/>
      <c r="U630" s="91"/>
      <c r="V630" s="91"/>
      <c r="W630" s="91"/>
      <c r="X630" s="91"/>
      <c r="Y630" s="91"/>
      <c r="Z630" s="91"/>
    </row>
    <row r="631" ht="15.75" customHeight="1">
      <c r="A631" s="91"/>
      <c r="B631" s="91"/>
      <c r="C631" s="91"/>
      <c r="D631" s="91"/>
      <c r="E631" s="92"/>
      <c r="F631" s="93"/>
      <c r="G631" s="92"/>
      <c r="H631" s="92"/>
      <c r="I631" s="91"/>
      <c r="J631" s="91"/>
      <c r="K631" s="91"/>
      <c r="L631" s="91"/>
      <c r="M631" s="91"/>
      <c r="N631" s="91"/>
      <c r="O631" s="91"/>
      <c r="P631" s="91"/>
      <c r="Q631" s="91"/>
      <c r="R631" s="91"/>
      <c r="S631" s="91"/>
      <c r="T631" s="91"/>
      <c r="U631" s="91"/>
      <c r="V631" s="91"/>
      <c r="W631" s="91"/>
      <c r="X631" s="91"/>
      <c r="Y631" s="91"/>
      <c r="Z631" s="91"/>
    </row>
    <row r="632" ht="15.75" customHeight="1">
      <c r="A632" s="91"/>
      <c r="B632" s="91"/>
      <c r="C632" s="91"/>
      <c r="D632" s="91"/>
      <c r="E632" s="92"/>
      <c r="F632" s="93"/>
      <c r="G632" s="92"/>
      <c r="H632" s="92"/>
      <c r="I632" s="91"/>
      <c r="J632" s="91"/>
      <c r="K632" s="91"/>
      <c r="L632" s="91"/>
      <c r="M632" s="91"/>
      <c r="N632" s="91"/>
      <c r="O632" s="91"/>
      <c r="P632" s="91"/>
      <c r="Q632" s="91"/>
      <c r="R632" s="91"/>
      <c r="S632" s="91"/>
      <c r="T632" s="91"/>
      <c r="U632" s="91"/>
      <c r="V632" s="91"/>
      <c r="W632" s="91"/>
      <c r="X632" s="91"/>
      <c r="Y632" s="91"/>
      <c r="Z632" s="91"/>
    </row>
    <row r="633" ht="15.75" customHeight="1">
      <c r="A633" s="91"/>
      <c r="B633" s="91"/>
      <c r="C633" s="91"/>
      <c r="D633" s="91"/>
      <c r="E633" s="92"/>
      <c r="F633" s="93"/>
      <c r="G633" s="92"/>
      <c r="H633" s="92"/>
      <c r="I633" s="91"/>
      <c r="J633" s="91"/>
      <c r="K633" s="91"/>
      <c r="L633" s="91"/>
      <c r="M633" s="91"/>
      <c r="N633" s="91"/>
      <c r="O633" s="91"/>
      <c r="P633" s="91"/>
      <c r="Q633" s="91"/>
      <c r="R633" s="91"/>
      <c r="S633" s="91"/>
      <c r="T633" s="91"/>
      <c r="U633" s="91"/>
      <c r="V633" s="91"/>
      <c r="W633" s="91"/>
      <c r="X633" s="91"/>
      <c r="Y633" s="91"/>
      <c r="Z633" s="91"/>
    </row>
    <row r="634" ht="15.75" customHeight="1">
      <c r="A634" s="91"/>
      <c r="B634" s="91"/>
      <c r="C634" s="91"/>
      <c r="D634" s="91"/>
      <c r="E634" s="92"/>
      <c r="F634" s="93"/>
      <c r="G634" s="92"/>
      <c r="H634" s="92"/>
      <c r="I634" s="91"/>
      <c r="J634" s="91"/>
      <c r="K634" s="91"/>
      <c r="L634" s="91"/>
      <c r="M634" s="91"/>
      <c r="N634" s="91"/>
      <c r="O634" s="91"/>
      <c r="P634" s="91"/>
      <c r="Q634" s="91"/>
      <c r="R634" s="91"/>
      <c r="S634" s="91"/>
      <c r="T634" s="91"/>
      <c r="U634" s="91"/>
      <c r="V634" s="91"/>
      <c r="W634" s="91"/>
      <c r="X634" s="91"/>
      <c r="Y634" s="91"/>
      <c r="Z634" s="91"/>
    </row>
    <row r="635" ht="15.75" customHeight="1">
      <c r="A635" s="91"/>
      <c r="B635" s="91"/>
      <c r="C635" s="91"/>
      <c r="D635" s="91"/>
      <c r="E635" s="92"/>
      <c r="F635" s="93"/>
      <c r="G635" s="92"/>
      <c r="H635" s="92"/>
      <c r="I635" s="91"/>
      <c r="J635" s="91"/>
      <c r="K635" s="91"/>
      <c r="L635" s="91"/>
      <c r="M635" s="91"/>
      <c r="N635" s="91"/>
      <c r="O635" s="91"/>
      <c r="P635" s="91"/>
      <c r="Q635" s="91"/>
      <c r="R635" s="91"/>
      <c r="S635" s="91"/>
      <c r="T635" s="91"/>
      <c r="U635" s="91"/>
      <c r="V635" s="91"/>
      <c r="W635" s="91"/>
      <c r="X635" s="91"/>
      <c r="Y635" s="91"/>
      <c r="Z635" s="91"/>
    </row>
    <row r="636" ht="15.75" customHeight="1">
      <c r="A636" s="91"/>
      <c r="B636" s="91"/>
      <c r="C636" s="91"/>
      <c r="D636" s="91"/>
      <c r="E636" s="92"/>
      <c r="F636" s="93"/>
      <c r="G636" s="92"/>
      <c r="H636" s="92"/>
      <c r="I636" s="91"/>
      <c r="J636" s="91"/>
      <c r="K636" s="91"/>
      <c r="L636" s="91"/>
      <c r="M636" s="91"/>
      <c r="N636" s="91"/>
      <c r="O636" s="91"/>
      <c r="P636" s="91"/>
      <c r="Q636" s="91"/>
      <c r="R636" s="91"/>
      <c r="S636" s="91"/>
      <c r="T636" s="91"/>
      <c r="U636" s="91"/>
      <c r="V636" s="91"/>
      <c r="W636" s="91"/>
      <c r="X636" s="91"/>
      <c r="Y636" s="91"/>
      <c r="Z636" s="91"/>
    </row>
    <row r="637" ht="15.75" customHeight="1">
      <c r="A637" s="91"/>
      <c r="B637" s="91"/>
      <c r="C637" s="91"/>
      <c r="D637" s="91"/>
      <c r="E637" s="92"/>
      <c r="F637" s="93"/>
      <c r="G637" s="92"/>
      <c r="H637" s="92"/>
      <c r="I637" s="91"/>
      <c r="J637" s="91"/>
      <c r="K637" s="91"/>
      <c r="L637" s="91"/>
      <c r="M637" s="91"/>
      <c r="N637" s="91"/>
      <c r="O637" s="91"/>
      <c r="P637" s="91"/>
      <c r="Q637" s="91"/>
      <c r="R637" s="91"/>
      <c r="S637" s="91"/>
      <c r="T637" s="91"/>
      <c r="U637" s="91"/>
      <c r="V637" s="91"/>
      <c r="W637" s="91"/>
      <c r="X637" s="91"/>
      <c r="Y637" s="91"/>
      <c r="Z637" s="91"/>
    </row>
    <row r="638" ht="15.75" customHeight="1">
      <c r="A638" s="91"/>
      <c r="B638" s="91"/>
      <c r="C638" s="91"/>
      <c r="D638" s="91"/>
      <c r="E638" s="92"/>
      <c r="F638" s="93"/>
      <c r="G638" s="92"/>
      <c r="H638" s="92"/>
      <c r="I638" s="91"/>
      <c r="J638" s="91"/>
      <c r="K638" s="91"/>
      <c r="L638" s="91"/>
      <c r="M638" s="91"/>
      <c r="N638" s="91"/>
      <c r="O638" s="91"/>
      <c r="P638" s="91"/>
      <c r="Q638" s="91"/>
      <c r="R638" s="91"/>
      <c r="S638" s="91"/>
      <c r="T638" s="91"/>
      <c r="U638" s="91"/>
      <c r="V638" s="91"/>
      <c r="W638" s="91"/>
      <c r="X638" s="91"/>
      <c r="Y638" s="91"/>
      <c r="Z638" s="91"/>
    </row>
    <row r="639" ht="15.75" customHeight="1">
      <c r="A639" s="91"/>
      <c r="B639" s="91"/>
      <c r="C639" s="91"/>
      <c r="D639" s="91"/>
      <c r="E639" s="92"/>
      <c r="F639" s="93"/>
      <c r="G639" s="92"/>
      <c r="H639" s="92"/>
      <c r="I639" s="91"/>
      <c r="J639" s="91"/>
      <c r="K639" s="91"/>
      <c r="L639" s="91"/>
      <c r="M639" s="91"/>
      <c r="N639" s="91"/>
      <c r="O639" s="91"/>
      <c r="P639" s="91"/>
      <c r="Q639" s="91"/>
      <c r="R639" s="91"/>
      <c r="S639" s="91"/>
      <c r="T639" s="91"/>
      <c r="U639" s="91"/>
      <c r="V639" s="91"/>
      <c r="W639" s="91"/>
      <c r="X639" s="91"/>
      <c r="Y639" s="91"/>
      <c r="Z639" s="91"/>
    </row>
    <row r="640" ht="15.75" customHeight="1">
      <c r="A640" s="91"/>
      <c r="B640" s="91"/>
      <c r="C640" s="91"/>
      <c r="D640" s="91"/>
      <c r="E640" s="92"/>
      <c r="F640" s="93"/>
      <c r="G640" s="92"/>
      <c r="H640" s="92"/>
      <c r="I640" s="91"/>
      <c r="J640" s="91"/>
      <c r="K640" s="91"/>
      <c r="L640" s="91"/>
      <c r="M640" s="91"/>
      <c r="N640" s="91"/>
      <c r="O640" s="91"/>
      <c r="P640" s="91"/>
      <c r="Q640" s="91"/>
      <c r="R640" s="91"/>
      <c r="S640" s="91"/>
      <c r="T640" s="91"/>
      <c r="U640" s="91"/>
      <c r="V640" s="91"/>
      <c r="W640" s="91"/>
      <c r="X640" s="91"/>
      <c r="Y640" s="91"/>
      <c r="Z640" s="91"/>
    </row>
    <row r="641" ht="15.75" customHeight="1">
      <c r="A641" s="91"/>
      <c r="B641" s="91"/>
      <c r="C641" s="91"/>
      <c r="D641" s="91"/>
      <c r="E641" s="92"/>
      <c r="F641" s="93"/>
      <c r="G641" s="92"/>
      <c r="H641" s="92"/>
      <c r="I641" s="91"/>
      <c r="J641" s="91"/>
      <c r="K641" s="91"/>
      <c r="L641" s="91"/>
      <c r="M641" s="91"/>
      <c r="N641" s="91"/>
      <c r="O641" s="91"/>
      <c r="P641" s="91"/>
      <c r="Q641" s="91"/>
      <c r="R641" s="91"/>
      <c r="S641" s="91"/>
      <c r="T641" s="91"/>
      <c r="U641" s="91"/>
      <c r="V641" s="91"/>
      <c r="W641" s="91"/>
      <c r="X641" s="91"/>
      <c r="Y641" s="91"/>
      <c r="Z641" s="91"/>
    </row>
    <row r="642" ht="15.75" customHeight="1">
      <c r="A642" s="91"/>
      <c r="B642" s="91"/>
      <c r="C642" s="91"/>
      <c r="D642" s="91"/>
      <c r="E642" s="92"/>
      <c r="F642" s="93"/>
      <c r="G642" s="92"/>
      <c r="H642" s="92"/>
      <c r="I642" s="91"/>
      <c r="J642" s="91"/>
      <c r="K642" s="91"/>
      <c r="L642" s="91"/>
      <c r="M642" s="91"/>
      <c r="N642" s="91"/>
      <c r="O642" s="91"/>
      <c r="P642" s="91"/>
      <c r="Q642" s="91"/>
      <c r="R642" s="91"/>
      <c r="S642" s="91"/>
      <c r="T642" s="91"/>
      <c r="U642" s="91"/>
      <c r="V642" s="91"/>
      <c r="W642" s="91"/>
      <c r="X642" s="91"/>
      <c r="Y642" s="91"/>
      <c r="Z642" s="91"/>
    </row>
    <row r="643" ht="15.75" customHeight="1">
      <c r="A643" s="91"/>
      <c r="B643" s="91"/>
      <c r="C643" s="91"/>
      <c r="D643" s="91"/>
      <c r="E643" s="92"/>
      <c r="F643" s="93"/>
      <c r="G643" s="92"/>
      <c r="H643" s="92"/>
      <c r="I643" s="91"/>
      <c r="J643" s="91"/>
      <c r="K643" s="91"/>
      <c r="L643" s="91"/>
      <c r="M643" s="91"/>
      <c r="N643" s="91"/>
      <c r="O643" s="91"/>
      <c r="P643" s="91"/>
      <c r="Q643" s="91"/>
      <c r="R643" s="91"/>
      <c r="S643" s="91"/>
      <c r="T643" s="91"/>
      <c r="U643" s="91"/>
      <c r="V643" s="91"/>
      <c r="W643" s="91"/>
      <c r="X643" s="91"/>
      <c r="Y643" s="91"/>
      <c r="Z643" s="91"/>
    </row>
    <row r="644" ht="15.75" customHeight="1">
      <c r="A644" s="91"/>
      <c r="B644" s="91"/>
      <c r="C644" s="91"/>
      <c r="D644" s="91"/>
      <c r="E644" s="92"/>
      <c r="F644" s="93"/>
      <c r="G644" s="92"/>
      <c r="H644" s="92"/>
      <c r="I644" s="91"/>
      <c r="J644" s="91"/>
      <c r="K644" s="91"/>
      <c r="L644" s="91"/>
      <c r="M644" s="91"/>
      <c r="N644" s="91"/>
      <c r="O644" s="91"/>
      <c r="P644" s="91"/>
      <c r="Q644" s="91"/>
      <c r="R644" s="91"/>
      <c r="S644" s="91"/>
      <c r="T644" s="91"/>
      <c r="U644" s="91"/>
      <c r="V644" s="91"/>
      <c r="W644" s="91"/>
      <c r="X644" s="91"/>
      <c r="Y644" s="91"/>
      <c r="Z644" s="91"/>
    </row>
    <row r="645" ht="15.75" customHeight="1">
      <c r="A645" s="91"/>
      <c r="B645" s="91"/>
      <c r="C645" s="91"/>
      <c r="D645" s="91"/>
      <c r="E645" s="92"/>
      <c r="F645" s="93"/>
      <c r="G645" s="92"/>
      <c r="H645" s="92"/>
      <c r="I645" s="91"/>
      <c r="J645" s="91"/>
      <c r="K645" s="91"/>
      <c r="L645" s="91"/>
      <c r="M645" s="91"/>
      <c r="N645" s="91"/>
      <c r="O645" s="91"/>
      <c r="P645" s="91"/>
      <c r="Q645" s="91"/>
      <c r="R645" s="91"/>
      <c r="S645" s="91"/>
      <c r="T645" s="91"/>
      <c r="U645" s="91"/>
      <c r="V645" s="91"/>
      <c r="W645" s="91"/>
      <c r="X645" s="91"/>
      <c r="Y645" s="91"/>
      <c r="Z645" s="91"/>
    </row>
    <row r="646" ht="15.75" customHeight="1">
      <c r="A646" s="91"/>
      <c r="B646" s="91"/>
      <c r="C646" s="91"/>
      <c r="D646" s="91"/>
      <c r="E646" s="92"/>
      <c r="F646" s="93"/>
      <c r="G646" s="92"/>
      <c r="H646" s="92"/>
      <c r="I646" s="91"/>
      <c r="J646" s="91"/>
      <c r="K646" s="91"/>
      <c r="L646" s="91"/>
      <c r="M646" s="91"/>
      <c r="N646" s="91"/>
      <c r="O646" s="91"/>
      <c r="P646" s="91"/>
      <c r="Q646" s="91"/>
      <c r="R646" s="91"/>
      <c r="S646" s="91"/>
      <c r="T646" s="91"/>
      <c r="U646" s="91"/>
      <c r="V646" s="91"/>
      <c r="W646" s="91"/>
      <c r="X646" s="91"/>
      <c r="Y646" s="91"/>
      <c r="Z646" s="91"/>
    </row>
    <row r="647" ht="15.75" customHeight="1">
      <c r="A647" s="91"/>
      <c r="B647" s="91"/>
      <c r="C647" s="91"/>
      <c r="D647" s="91"/>
      <c r="E647" s="92"/>
      <c r="F647" s="93"/>
      <c r="G647" s="92"/>
      <c r="H647" s="92"/>
      <c r="I647" s="91"/>
      <c r="J647" s="91"/>
      <c r="K647" s="91"/>
      <c r="L647" s="91"/>
      <c r="M647" s="91"/>
      <c r="N647" s="91"/>
      <c r="O647" s="91"/>
      <c r="P647" s="91"/>
      <c r="Q647" s="91"/>
      <c r="R647" s="91"/>
      <c r="S647" s="91"/>
      <c r="T647" s="91"/>
      <c r="U647" s="91"/>
      <c r="V647" s="91"/>
      <c r="W647" s="91"/>
      <c r="X647" s="91"/>
      <c r="Y647" s="91"/>
      <c r="Z647" s="91"/>
    </row>
    <row r="648" ht="15.75" customHeight="1">
      <c r="A648" s="91"/>
      <c r="B648" s="91"/>
      <c r="C648" s="91"/>
      <c r="D648" s="91"/>
      <c r="E648" s="92"/>
      <c r="F648" s="93"/>
      <c r="G648" s="92"/>
      <c r="H648" s="92"/>
      <c r="I648" s="91"/>
      <c r="J648" s="91"/>
      <c r="K648" s="91"/>
      <c r="L648" s="91"/>
      <c r="M648" s="91"/>
      <c r="N648" s="91"/>
      <c r="O648" s="91"/>
      <c r="P648" s="91"/>
      <c r="Q648" s="91"/>
      <c r="R648" s="91"/>
      <c r="S648" s="91"/>
      <c r="T648" s="91"/>
      <c r="U648" s="91"/>
      <c r="V648" s="91"/>
      <c r="W648" s="91"/>
      <c r="X648" s="91"/>
      <c r="Y648" s="91"/>
      <c r="Z648" s="91"/>
    </row>
    <row r="649" ht="15.75" customHeight="1">
      <c r="A649" s="91"/>
      <c r="B649" s="91"/>
      <c r="C649" s="91"/>
      <c r="D649" s="91"/>
      <c r="E649" s="92"/>
      <c r="F649" s="93"/>
      <c r="G649" s="92"/>
      <c r="H649" s="92"/>
      <c r="I649" s="91"/>
      <c r="J649" s="91"/>
      <c r="K649" s="91"/>
      <c r="L649" s="91"/>
      <c r="M649" s="91"/>
      <c r="N649" s="91"/>
      <c r="O649" s="91"/>
      <c r="P649" s="91"/>
      <c r="Q649" s="91"/>
      <c r="R649" s="91"/>
      <c r="S649" s="91"/>
      <c r="T649" s="91"/>
      <c r="U649" s="91"/>
      <c r="V649" s="91"/>
      <c r="W649" s="91"/>
      <c r="X649" s="91"/>
      <c r="Y649" s="91"/>
      <c r="Z649" s="91"/>
    </row>
    <row r="650" ht="15.75" customHeight="1">
      <c r="A650" s="91"/>
      <c r="B650" s="91"/>
      <c r="C650" s="91"/>
      <c r="D650" s="91"/>
      <c r="E650" s="92"/>
      <c r="F650" s="93"/>
      <c r="G650" s="92"/>
      <c r="H650" s="92"/>
      <c r="I650" s="91"/>
      <c r="J650" s="91"/>
      <c r="K650" s="91"/>
      <c r="L650" s="91"/>
      <c r="M650" s="91"/>
      <c r="N650" s="91"/>
      <c r="O650" s="91"/>
      <c r="P650" s="91"/>
      <c r="Q650" s="91"/>
      <c r="R650" s="91"/>
      <c r="S650" s="91"/>
      <c r="T650" s="91"/>
      <c r="U650" s="91"/>
      <c r="V650" s="91"/>
      <c r="W650" s="91"/>
      <c r="X650" s="91"/>
      <c r="Y650" s="91"/>
      <c r="Z650" s="91"/>
    </row>
    <row r="651" ht="15.75" customHeight="1">
      <c r="A651" s="91"/>
      <c r="B651" s="91"/>
      <c r="C651" s="91"/>
      <c r="D651" s="91"/>
      <c r="E651" s="92"/>
      <c r="F651" s="93"/>
      <c r="G651" s="92"/>
      <c r="H651" s="92"/>
      <c r="I651" s="91"/>
      <c r="J651" s="91"/>
      <c r="K651" s="91"/>
      <c r="L651" s="91"/>
      <c r="M651" s="91"/>
      <c r="N651" s="91"/>
      <c r="O651" s="91"/>
      <c r="P651" s="91"/>
      <c r="Q651" s="91"/>
      <c r="R651" s="91"/>
      <c r="S651" s="91"/>
      <c r="T651" s="91"/>
      <c r="U651" s="91"/>
      <c r="V651" s="91"/>
      <c r="W651" s="91"/>
      <c r="X651" s="91"/>
      <c r="Y651" s="91"/>
      <c r="Z651" s="91"/>
    </row>
    <row r="652" ht="15.75" customHeight="1">
      <c r="A652" s="91"/>
      <c r="B652" s="91"/>
      <c r="C652" s="91"/>
      <c r="D652" s="91"/>
      <c r="E652" s="92"/>
      <c r="F652" s="93"/>
      <c r="G652" s="92"/>
      <c r="H652" s="92"/>
      <c r="I652" s="91"/>
      <c r="J652" s="91"/>
      <c r="K652" s="91"/>
      <c r="L652" s="91"/>
      <c r="M652" s="91"/>
      <c r="N652" s="91"/>
      <c r="O652" s="91"/>
      <c r="P652" s="91"/>
      <c r="Q652" s="91"/>
      <c r="R652" s="91"/>
      <c r="S652" s="91"/>
      <c r="T652" s="91"/>
      <c r="U652" s="91"/>
      <c r="V652" s="91"/>
      <c r="W652" s="91"/>
      <c r="X652" s="91"/>
      <c r="Y652" s="91"/>
      <c r="Z652" s="91"/>
    </row>
    <row r="653" ht="15.75" customHeight="1">
      <c r="A653" s="91"/>
      <c r="B653" s="91"/>
      <c r="C653" s="91"/>
      <c r="D653" s="91"/>
      <c r="E653" s="92"/>
      <c r="F653" s="93"/>
      <c r="G653" s="92"/>
      <c r="H653" s="92"/>
      <c r="I653" s="91"/>
      <c r="J653" s="91"/>
      <c r="K653" s="91"/>
      <c r="L653" s="91"/>
      <c r="M653" s="91"/>
      <c r="N653" s="91"/>
      <c r="O653" s="91"/>
      <c r="P653" s="91"/>
      <c r="Q653" s="91"/>
      <c r="R653" s="91"/>
      <c r="S653" s="91"/>
      <c r="T653" s="91"/>
      <c r="U653" s="91"/>
      <c r="V653" s="91"/>
      <c r="W653" s="91"/>
      <c r="X653" s="91"/>
      <c r="Y653" s="91"/>
      <c r="Z653" s="91"/>
    </row>
    <row r="654" ht="15.75" customHeight="1">
      <c r="A654" s="91"/>
      <c r="B654" s="91"/>
      <c r="C654" s="91"/>
      <c r="D654" s="91"/>
      <c r="E654" s="92"/>
      <c r="F654" s="93"/>
      <c r="G654" s="92"/>
      <c r="H654" s="92"/>
      <c r="I654" s="91"/>
      <c r="J654" s="91"/>
      <c r="K654" s="91"/>
      <c r="L654" s="91"/>
      <c r="M654" s="91"/>
      <c r="N654" s="91"/>
      <c r="O654" s="91"/>
      <c r="P654" s="91"/>
      <c r="Q654" s="91"/>
      <c r="R654" s="91"/>
      <c r="S654" s="91"/>
      <c r="T654" s="91"/>
      <c r="U654" s="91"/>
      <c r="V654" s="91"/>
      <c r="W654" s="91"/>
      <c r="X654" s="91"/>
      <c r="Y654" s="91"/>
      <c r="Z654" s="91"/>
    </row>
    <row r="655" ht="15.75" customHeight="1">
      <c r="A655" s="91"/>
      <c r="B655" s="91"/>
      <c r="C655" s="91"/>
      <c r="D655" s="91"/>
      <c r="E655" s="92"/>
      <c r="F655" s="93"/>
      <c r="G655" s="92"/>
      <c r="H655" s="92"/>
      <c r="I655" s="91"/>
      <c r="J655" s="91"/>
      <c r="K655" s="91"/>
      <c r="L655" s="91"/>
      <c r="M655" s="91"/>
      <c r="N655" s="91"/>
      <c r="O655" s="91"/>
      <c r="P655" s="91"/>
      <c r="Q655" s="91"/>
      <c r="R655" s="91"/>
      <c r="S655" s="91"/>
      <c r="T655" s="91"/>
      <c r="U655" s="91"/>
      <c r="V655" s="91"/>
      <c r="W655" s="91"/>
      <c r="X655" s="91"/>
      <c r="Y655" s="91"/>
      <c r="Z655" s="91"/>
    </row>
    <row r="656" ht="15.75" customHeight="1">
      <c r="A656" s="91"/>
      <c r="B656" s="91"/>
      <c r="C656" s="91"/>
      <c r="D656" s="91"/>
      <c r="E656" s="92"/>
      <c r="F656" s="93"/>
      <c r="G656" s="92"/>
      <c r="H656" s="92"/>
      <c r="I656" s="91"/>
      <c r="J656" s="91"/>
      <c r="K656" s="91"/>
      <c r="L656" s="91"/>
      <c r="M656" s="91"/>
      <c r="N656" s="91"/>
      <c r="O656" s="91"/>
      <c r="P656" s="91"/>
      <c r="Q656" s="91"/>
      <c r="R656" s="91"/>
      <c r="S656" s="91"/>
      <c r="T656" s="91"/>
      <c r="U656" s="91"/>
      <c r="V656" s="91"/>
      <c r="W656" s="91"/>
      <c r="X656" s="91"/>
      <c r="Y656" s="91"/>
      <c r="Z656" s="91"/>
    </row>
    <row r="657" ht="15.75" customHeight="1">
      <c r="A657" s="91"/>
      <c r="B657" s="91"/>
      <c r="C657" s="91"/>
      <c r="D657" s="91"/>
      <c r="E657" s="92"/>
      <c r="F657" s="93"/>
      <c r="G657" s="92"/>
      <c r="H657" s="92"/>
      <c r="I657" s="91"/>
      <c r="J657" s="91"/>
      <c r="K657" s="91"/>
      <c r="L657" s="91"/>
      <c r="M657" s="91"/>
      <c r="N657" s="91"/>
      <c r="O657" s="91"/>
      <c r="P657" s="91"/>
      <c r="Q657" s="91"/>
      <c r="R657" s="91"/>
      <c r="S657" s="91"/>
      <c r="T657" s="91"/>
      <c r="U657" s="91"/>
      <c r="V657" s="91"/>
      <c r="W657" s="91"/>
      <c r="X657" s="91"/>
      <c r="Y657" s="91"/>
      <c r="Z657" s="91"/>
    </row>
    <row r="658" ht="15.75" customHeight="1">
      <c r="A658" s="91"/>
      <c r="B658" s="91"/>
      <c r="C658" s="91"/>
      <c r="D658" s="91"/>
      <c r="E658" s="92"/>
      <c r="F658" s="93"/>
      <c r="G658" s="92"/>
      <c r="H658" s="92"/>
      <c r="I658" s="91"/>
      <c r="J658" s="91"/>
      <c r="K658" s="91"/>
      <c r="L658" s="91"/>
      <c r="M658" s="91"/>
      <c r="N658" s="91"/>
      <c r="O658" s="91"/>
      <c r="P658" s="91"/>
      <c r="Q658" s="91"/>
      <c r="R658" s="91"/>
      <c r="S658" s="91"/>
      <c r="T658" s="91"/>
      <c r="U658" s="91"/>
      <c r="V658" s="91"/>
      <c r="W658" s="91"/>
      <c r="X658" s="91"/>
      <c r="Y658" s="91"/>
      <c r="Z658" s="91"/>
    </row>
    <row r="659" ht="15.75" customHeight="1">
      <c r="A659" s="91"/>
      <c r="B659" s="91"/>
      <c r="C659" s="91"/>
      <c r="D659" s="91"/>
      <c r="E659" s="92"/>
      <c r="F659" s="93"/>
      <c r="G659" s="92"/>
      <c r="H659" s="92"/>
      <c r="I659" s="91"/>
      <c r="J659" s="91"/>
      <c r="K659" s="91"/>
      <c r="L659" s="91"/>
      <c r="M659" s="91"/>
      <c r="N659" s="91"/>
      <c r="O659" s="91"/>
      <c r="P659" s="91"/>
      <c r="Q659" s="91"/>
      <c r="R659" s="91"/>
      <c r="S659" s="91"/>
      <c r="T659" s="91"/>
      <c r="U659" s="91"/>
      <c r="V659" s="91"/>
      <c r="W659" s="91"/>
      <c r="X659" s="91"/>
      <c r="Y659" s="91"/>
      <c r="Z659" s="91"/>
    </row>
    <row r="660" ht="15.75" customHeight="1">
      <c r="A660" s="91"/>
      <c r="B660" s="91"/>
      <c r="C660" s="91"/>
      <c r="D660" s="91"/>
      <c r="E660" s="92"/>
      <c r="F660" s="93"/>
      <c r="G660" s="92"/>
      <c r="H660" s="92"/>
      <c r="I660" s="91"/>
      <c r="J660" s="91"/>
      <c r="K660" s="91"/>
      <c r="L660" s="91"/>
      <c r="M660" s="91"/>
      <c r="N660" s="91"/>
      <c r="O660" s="91"/>
      <c r="P660" s="91"/>
      <c r="Q660" s="91"/>
      <c r="R660" s="91"/>
      <c r="S660" s="91"/>
      <c r="T660" s="91"/>
      <c r="U660" s="91"/>
      <c r="V660" s="91"/>
      <c r="W660" s="91"/>
      <c r="X660" s="91"/>
      <c r="Y660" s="91"/>
      <c r="Z660" s="91"/>
    </row>
    <row r="661" ht="15.75" customHeight="1">
      <c r="A661" s="91"/>
      <c r="B661" s="91"/>
      <c r="C661" s="91"/>
      <c r="D661" s="91"/>
      <c r="E661" s="92"/>
      <c r="F661" s="93"/>
      <c r="G661" s="92"/>
      <c r="H661" s="92"/>
      <c r="I661" s="91"/>
      <c r="J661" s="91"/>
      <c r="K661" s="91"/>
      <c r="L661" s="91"/>
      <c r="M661" s="91"/>
      <c r="N661" s="91"/>
      <c r="O661" s="91"/>
      <c r="P661" s="91"/>
      <c r="Q661" s="91"/>
      <c r="R661" s="91"/>
      <c r="S661" s="91"/>
      <c r="T661" s="91"/>
      <c r="U661" s="91"/>
      <c r="V661" s="91"/>
      <c r="W661" s="91"/>
      <c r="X661" s="91"/>
      <c r="Y661" s="91"/>
      <c r="Z661" s="91"/>
    </row>
    <row r="662" ht="15.75" customHeight="1">
      <c r="A662" s="91"/>
      <c r="B662" s="91"/>
      <c r="C662" s="91"/>
      <c r="D662" s="91"/>
      <c r="E662" s="92"/>
      <c r="F662" s="93"/>
      <c r="G662" s="92"/>
      <c r="H662" s="92"/>
      <c r="I662" s="91"/>
      <c r="J662" s="91"/>
      <c r="K662" s="91"/>
      <c r="L662" s="91"/>
      <c r="M662" s="91"/>
      <c r="N662" s="91"/>
      <c r="O662" s="91"/>
      <c r="P662" s="91"/>
      <c r="Q662" s="91"/>
      <c r="R662" s="91"/>
      <c r="S662" s="91"/>
      <c r="T662" s="91"/>
      <c r="U662" s="91"/>
      <c r="V662" s="91"/>
      <c r="W662" s="91"/>
      <c r="X662" s="91"/>
      <c r="Y662" s="91"/>
      <c r="Z662" s="91"/>
    </row>
    <row r="663" ht="15.75" customHeight="1">
      <c r="A663" s="91"/>
      <c r="B663" s="91"/>
      <c r="C663" s="91"/>
      <c r="D663" s="91"/>
      <c r="E663" s="92"/>
      <c r="F663" s="93"/>
      <c r="G663" s="92"/>
      <c r="H663" s="92"/>
      <c r="I663" s="91"/>
      <c r="J663" s="91"/>
      <c r="K663" s="91"/>
      <c r="L663" s="91"/>
      <c r="M663" s="91"/>
      <c r="N663" s="91"/>
      <c r="O663" s="91"/>
      <c r="P663" s="91"/>
      <c r="Q663" s="91"/>
      <c r="R663" s="91"/>
      <c r="S663" s="91"/>
      <c r="T663" s="91"/>
      <c r="U663" s="91"/>
      <c r="V663" s="91"/>
      <c r="W663" s="91"/>
      <c r="X663" s="91"/>
      <c r="Y663" s="91"/>
      <c r="Z663" s="91"/>
    </row>
    <row r="664" ht="15.75" customHeight="1">
      <c r="A664" s="91"/>
      <c r="B664" s="91"/>
      <c r="C664" s="91"/>
      <c r="D664" s="91"/>
      <c r="E664" s="92"/>
      <c r="F664" s="93"/>
      <c r="G664" s="92"/>
      <c r="H664" s="92"/>
      <c r="I664" s="91"/>
      <c r="J664" s="91"/>
      <c r="K664" s="91"/>
      <c r="L664" s="91"/>
      <c r="M664" s="91"/>
      <c r="N664" s="91"/>
      <c r="O664" s="91"/>
      <c r="P664" s="91"/>
      <c r="Q664" s="91"/>
      <c r="R664" s="91"/>
      <c r="S664" s="91"/>
      <c r="T664" s="91"/>
      <c r="U664" s="91"/>
      <c r="V664" s="91"/>
      <c r="W664" s="91"/>
      <c r="X664" s="91"/>
      <c r="Y664" s="91"/>
      <c r="Z664" s="91"/>
    </row>
    <row r="665" ht="15.75" customHeight="1">
      <c r="A665" s="91"/>
      <c r="B665" s="91"/>
      <c r="C665" s="91"/>
      <c r="D665" s="91"/>
      <c r="E665" s="92"/>
      <c r="F665" s="93"/>
      <c r="G665" s="92"/>
      <c r="H665" s="92"/>
      <c r="I665" s="91"/>
      <c r="J665" s="91"/>
      <c r="K665" s="91"/>
      <c r="L665" s="91"/>
      <c r="M665" s="91"/>
      <c r="N665" s="91"/>
      <c r="O665" s="91"/>
      <c r="P665" s="91"/>
      <c r="Q665" s="91"/>
      <c r="R665" s="91"/>
      <c r="S665" s="91"/>
      <c r="T665" s="91"/>
      <c r="U665" s="91"/>
      <c r="V665" s="91"/>
      <c r="W665" s="91"/>
      <c r="X665" s="91"/>
      <c r="Y665" s="91"/>
      <c r="Z665" s="91"/>
    </row>
    <row r="666" ht="15.75" customHeight="1">
      <c r="A666" s="91"/>
      <c r="B666" s="91"/>
      <c r="C666" s="91"/>
      <c r="D666" s="91"/>
      <c r="E666" s="92"/>
      <c r="F666" s="93"/>
      <c r="G666" s="92"/>
      <c r="H666" s="92"/>
      <c r="I666" s="91"/>
      <c r="J666" s="91"/>
      <c r="K666" s="91"/>
      <c r="L666" s="91"/>
      <c r="M666" s="91"/>
      <c r="N666" s="91"/>
      <c r="O666" s="91"/>
      <c r="P666" s="91"/>
      <c r="Q666" s="91"/>
      <c r="R666" s="91"/>
      <c r="S666" s="91"/>
      <c r="T666" s="91"/>
      <c r="U666" s="91"/>
      <c r="V666" s="91"/>
      <c r="W666" s="91"/>
      <c r="X666" s="91"/>
      <c r="Y666" s="91"/>
      <c r="Z666" s="91"/>
    </row>
    <row r="667" ht="15.75" customHeight="1">
      <c r="A667" s="91"/>
      <c r="B667" s="91"/>
      <c r="C667" s="91"/>
      <c r="D667" s="91"/>
      <c r="E667" s="92"/>
      <c r="F667" s="93"/>
      <c r="G667" s="92"/>
      <c r="H667" s="92"/>
      <c r="I667" s="91"/>
      <c r="J667" s="91"/>
      <c r="K667" s="91"/>
      <c r="L667" s="91"/>
      <c r="M667" s="91"/>
      <c r="N667" s="91"/>
      <c r="O667" s="91"/>
      <c r="P667" s="91"/>
      <c r="Q667" s="91"/>
      <c r="R667" s="91"/>
      <c r="S667" s="91"/>
      <c r="T667" s="91"/>
      <c r="U667" s="91"/>
      <c r="V667" s="91"/>
      <c r="W667" s="91"/>
      <c r="X667" s="91"/>
      <c r="Y667" s="91"/>
      <c r="Z667" s="91"/>
    </row>
    <row r="668" ht="15.75" customHeight="1">
      <c r="A668" s="91"/>
      <c r="B668" s="91"/>
      <c r="C668" s="91"/>
      <c r="D668" s="91"/>
      <c r="E668" s="92"/>
      <c r="F668" s="93"/>
      <c r="G668" s="92"/>
      <c r="H668" s="92"/>
      <c r="I668" s="91"/>
      <c r="J668" s="91"/>
      <c r="K668" s="91"/>
      <c r="L668" s="91"/>
      <c r="M668" s="91"/>
      <c r="N668" s="91"/>
      <c r="O668" s="91"/>
      <c r="P668" s="91"/>
      <c r="Q668" s="91"/>
      <c r="R668" s="91"/>
      <c r="S668" s="91"/>
      <c r="T668" s="91"/>
      <c r="U668" s="91"/>
      <c r="V668" s="91"/>
      <c r="W668" s="91"/>
      <c r="X668" s="91"/>
      <c r="Y668" s="91"/>
      <c r="Z668" s="91"/>
    </row>
    <row r="669" ht="15.75" customHeight="1">
      <c r="A669" s="91"/>
      <c r="B669" s="91"/>
      <c r="C669" s="91"/>
      <c r="D669" s="91"/>
      <c r="E669" s="92"/>
      <c r="F669" s="93"/>
      <c r="G669" s="92"/>
      <c r="H669" s="92"/>
      <c r="I669" s="91"/>
      <c r="J669" s="91"/>
      <c r="K669" s="91"/>
      <c r="L669" s="91"/>
      <c r="M669" s="91"/>
      <c r="N669" s="91"/>
      <c r="O669" s="91"/>
      <c r="P669" s="91"/>
      <c r="Q669" s="91"/>
      <c r="R669" s="91"/>
      <c r="S669" s="91"/>
      <c r="T669" s="91"/>
      <c r="U669" s="91"/>
      <c r="V669" s="91"/>
      <c r="W669" s="91"/>
      <c r="X669" s="91"/>
      <c r="Y669" s="91"/>
      <c r="Z669" s="91"/>
    </row>
    <row r="670" ht="15.75" customHeight="1">
      <c r="A670" s="91"/>
      <c r="B670" s="91"/>
      <c r="C670" s="91"/>
      <c r="D670" s="91"/>
      <c r="E670" s="92"/>
      <c r="F670" s="93"/>
      <c r="G670" s="92"/>
      <c r="H670" s="92"/>
      <c r="I670" s="91"/>
      <c r="J670" s="91"/>
      <c r="K670" s="91"/>
      <c r="L670" s="91"/>
      <c r="M670" s="91"/>
      <c r="N670" s="91"/>
      <c r="O670" s="91"/>
      <c r="P670" s="91"/>
      <c r="Q670" s="91"/>
      <c r="R670" s="91"/>
      <c r="S670" s="91"/>
      <c r="T670" s="91"/>
      <c r="U670" s="91"/>
      <c r="V670" s="91"/>
      <c r="W670" s="91"/>
      <c r="X670" s="91"/>
      <c r="Y670" s="91"/>
      <c r="Z670" s="91"/>
    </row>
    <row r="671" ht="15.75" customHeight="1">
      <c r="A671" s="91"/>
      <c r="B671" s="91"/>
      <c r="C671" s="91"/>
      <c r="D671" s="91"/>
      <c r="E671" s="92"/>
      <c r="F671" s="93"/>
      <c r="G671" s="92"/>
      <c r="H671" s="92"/>
      <c r="I671" s="91"/>
      <c r="J671" s="91"/>
      <c r="K671" s="91"/>
      <c r="L671" s="91"/>
      <c r="M671" s="91"/>
      <c r="N671" s="91"/>
      <c r="O671" s="91"/>
      <c r="P671" s="91"/>
      <c r="Q671" s="91"/>
      <c r="R671" s="91"/>
      <c r="S671" s="91"/>
      <c r="T671" s="91"/>
      <c r="U671" s="91"/>
      <c r="V671" s="91"/>
      <c r="W671" s="91"/>
      <c r="X671" s="91"/>
      <c r="Y671" s="91"/>
      <c r="Z671" s="91"/>
    </row>
    <row r="672" ht="15.75" customHeight="1">
      <c r="A672" s="91"/>
      <c r="B672" s="91"/>
      <c r="C672" s="91"/>
      <c r="D672" s="91"/>
      <c r="E672" s="92"/>
      <c r="F672" s="93"/>
      <c r="G672" s="92"/>
      <c r="H672" s="92"/>
      <c r="I672" s="91"/>
      <c r="J672" s="91"/>
      <c r="K672" s="91"/>
      <c r="L672" s="91"/>
      <c r="M672" s="91"/>
      <c r="N672" s="91"/>
      <c r="O672" s="91"/>
      <c r="P672" s="91"/>
      <c r="Q672" s="91"/>
      <c r="R672" s="91"/>
      <c r="S672" s="91"/>
      <c r="T672" s="91"/>
      <c r="U672" s="91"/>
      <c r="V672" s="91"/>
      <c r="W672" s="91"/>
      <c r="X672" s="91"/>
      <c r="Y672" s="91"/>
      <c r="Z672" s="91"/>
    </row>
    <row r="673" ht="15.75" customHeight="1">
      <c r="A673" s="91"/>
      <c r="B673" s="91"/>
      <c r="C673" s="91"/>
      <c r="D673" s="91"/>
      <c r="E673" s="92"/>
      <c r="F673" s="93"/>
      <c r="G673" s="92"/>
      <c r="H673" s="92"/>
      <c r="I673" s="91"/>
      <c r="J673" s="91"/>
      <c r="K673" s="91"/>
      <c r="L673" s="91"/>
      <c r="M673" s="91"/>
      <c r="N673" s="91"/>
      <c r="O673" s="91"/>
      <c r="P673" s="91"/>
      <c r="Q673" s="91"/>
      <c r="R673" s="91"/>
      <c r="S673" s="91"/>
      <c r="T673" s="91"/>
      <c r="U673" s="91"/>
      <c r="V673" s="91"/>
      <c r="W673" s="91"/>
      <c r="X673" s="91"/>
      <c r="Y673" s="91"/>
      <c r="Z673" s="91"/>
    </row>
    <row r="674" ht="15.75" customHeight="1">
      <c r="A674" s="91"/>
      <c r="B674" s="91"/>
      <c r="C674" s="91"/>
      <c r="D674" s="91"/>
      <c r="E674" s="92"/>
      <c r="F674" s="93"/>
      <c r="G674" s="92"/>
      <c r="H674" s="92"/>
      <c r="I674" s="91"/>
      <c r="J674" s="91"/>
      <c r="K674" s="91"/>
      <c r="L674" s="91"/>
      <c r="M674" s="91"/>
      <c r="N674" s="91"/>
      <c r="O674" s="91"/>
      <c r="P674" s="91"/>
      <c r="Q674" s="91"/>
      <c r="R674" s="91"/>
      <c r="S674" s="91"/>
      <c r="T674" s="91"/>
      <c r="U674" s="91"/>
      <c r="V674" s="91"/>
      <c r="W674" s="91"/>
      <c r="X674" s="91"/>
      <c r="Y674" s="91"/>
      <c r="Z674" s="91"/>
    </row>
    <row r="675" ht="15.75" customHeight="1">
      <c r="A675" s="91"/>
      <c r="B675" s="91"/>
      <c r="C675" s="91"/>
      <c r="D675" s="91"/>
      <c r="E675" s="92"/>
      <c r="F675" s="93"/>
      <c r="G675" s="92"/>
      <c r="H675" s="92"/>
      <c r="I675" s="91"/>
      <c r="J675" s="91"/>
      <c r="K675" s="91"/>
      <c r="L675" s="91"/>
      <c r="M675" s="91"/>
      <c r="N675" s="91"/>
      <c r="O675" s="91"/>
      <c r="P675" s="91"/>
      <c r="Q675" s="91"/>
      <c r="R675" s="91"/>
      <c r="S675" s="91"/>
      <c r="T675" s="91"/>
      <c r="U675" s="91"/>
      <c r="V675" s="91"/>
      <c r="W675" s="91"/>
      <c r="X675" s="91"/>
      <c r="Y675" s="91"/>
      <c r="Z675" s="91"/>
    </row>
    <row r="676" ht="15.75" customHeight="1">
      <c r="A676" s="91"/>
      <c r="B676" s="91"/>
      <c r="C676" s="91"/>
      <c r="D676" s="91"/>
      <c r="E676" s="92"/>
      <c r="F676" s="93"/>
      <c r="G676" s="92"/>
      <c r="H676" s="92"/>
      <c r="I676" s="91"/>
      <c r="J676" s="91"/>
      <c r="K676" s="91"/>
      <c r="L676" s="91"/>
      <c r="M676" s="91"/>
      <c r="N676" s="91"/>
      <c r="O676" s="91"/>
      <c r="P676" s="91"/>
      <c r="Q676" s="91"/>
      <c r="R676" s="91"/>
      <c r="S676" s="91"/>
      <c r="T676" s="91"/>
      <c r="U676" s="91"/>
      <c r="V676" s="91"/>
      <c r="W676" s="91"/>
      <c r="X676" s="91"/>
      <c r="Y676" s="91"/>
      <c r="Z676" s="91"/>
    </row>
    <row r="677" ht="15.75" customHeight="1">
      <c r="A677" s="91"/>
      <c r="B677" s="91"/>
      <c r="C677" s="91"/>
      <c r="D677" s="91"/>
      <c r="E677" s="92"/>
      <c r="F677" s="93"/>
      <c r="G677" s="92"/>
      <c r="H677" s="92"/>
      <c r="I677" s="91"/>
      <c r="J677" s="91"/>
      <c r="K677" s="91"/>
      <c r="L677" s="91"/>
      <c r="M677" s="91"/>
      <c r="N677" s="91"/>
      <c r="O677" s="91"/>
      <c r="P677" s="91"/>
      <c r="Q677" s="91"/>
      <c r="R677" s="91"/>
      <c r="S677" s="91"/>
      <c r="T677" s="91"/>
      <c r="U677" s="91"/>
      <c r="V677" s="91"/>
      <c r="W677" s="91"/>
      <c r="X677" s="91"/>
      <c r="Y677" s="91"/>
      <c r="Z677" s="91"/>
    </row>
    <row r="678" ht="15.75" customHeight="1">
      <c r="A678" s="91"/>
      <c r="B678" s="91"/>
      <c r="C678" s="91"/>
      <c r="D678" s="91"/>
      <c r="E678" s="92"/>
      <c r="F678" s="93"/>
      <c r="G678" s="92"/>
      <c r="H678" s="92"/>
      <c r="I678" s="91"/>
      <c r="J678" s="91"/>
      <c r="K678" s="91"/>
      <c r="L678" s="91"/>
      <c r="M678" s="91"/>
      <c r="N678" s="91"/>
      <c r="O678" s="91"/>
      <c r="P678" s="91"/>
      <c r="Q678" s="91"/>
      <c r="R678" s="91"/>
      <c r="S678" s="91"/>
      <c r="T678" s="91"/>
      <c r="U678" s="91"/>
      <c r="V678" s="91"/>
      <c r="W678" s="91"/>
      <c r="X678" s="91"/>
      <c r="Y678" s="91"/>
      <c r="Z678" s="91"/>
    </row>
    <row r="679" ht="15.75" customHeight="1">
      <c r="A679" s="91"/>
      <c r="B679" s="91"/>
      <c r="C679" s="91"/>
      <c r="D679" s="91"/>
      <c r="E679" s="92"/>
      <c r="F679" s="93"/>
      <c r="G679" s="92"/>
      <c r="H679" s="92"/>
      <c r="I679" s="91"/>
      <c r="J679" s="91"/>
      <c r="K679" s="91"/>
      <c r="L679" s="91"/>
      <c r="M679" s="91"/>
      <c r="N679" s="91"/>
      <c r="O679" s="91"/>
      <c r="P679" s="91"/>
      <c r="Q679" s="91"/>
      <c r="R679" s="91"/>
      <c r="S679" s="91"/>
      <c r="T679" s="91"/>
      <c r="U679" s="91"/>
      <c r="V679" s="91"/>
      <c r="W679" s="91"/>
      <c r="X679" s="91"/>
      <c r="Y679" s="91"/>
      <c r="Z679" s="91"/>
    </row>
    <row r="680" ht="15.75" customHeight="1">
      <c r="A680" s="91"/>
      <c r="B680" s="91"/>
      <c r="C680" s="91"/>
      <c r="D680" s="91"/>
      <c r="E680" s="92"/>
      <c r="F680" s="93"/>
      <c r="G680" s="92"/>
      <c r="H680" s="92"/>
      <c r="I680" s="91"/>
      <c r="J680" s="91"/>
      <c r="K680" s="91"/>
      <c r="L680" s="91"/>
      <c r="M680" s="91"/>
      <c r="N680" s="91"/>
      <c r="O680" s="91"/>
      <c r="P680" s="91"/>
      <c r="Q680" s="91"/>
      <c r="R680" s="91"/>
      <c r="S680" s="91"/>
      <c r="T680" s="91"/>
      <c r="U680" s="91"/>
      <c r="V680" s="91"/>
      <c r="W680" s="91"/>
      <c r="X680" s="91"/>
      <c r="Y680" s="91"/>
      <c r="Z680" s="91"/>
    </row>
    <row r="681" ht="15.75" customHeight="1">
      <c r="A681" s="91"/>
      <c r="B681" s="91"/>
      <c r="C681" s="91"/>
      <c r="D681" s="91"/>
      <c r="E681" s="92"/>
      <c r="F681" s="93"/>
      <c r="G681" s="92"/>
      <c r="H681" s="92"/>
      <c r="I681" s="91"/>
      <c r="J681" s="91"/>
      <c r="K681" s="91"/>
      <c r="L681" s="91"/>
      <c r="M681" s="91"/>
      <c r="N681" s="91"/>
      <c r="O681" s="91"/>
      <c r="P681" s="91"/>
      <c r="Q681" s="91"/>
      <c r="R681" s="91"/>
      <c r="S681" s="91"/>
      <c r="T681" s="91"/>
      <c r="U681" s="91"/>
      <c r="V681" s="91"/>
      <c r="W681" s="91"/>
      <c r="X681" s="91"/>
      <c r="Y681" s="91"/>
      <c r="Z681" s="91"/>
    </row>
    <row r="682" ht="15.75" customHeight="1">
      <c r="A682" s="91"/>
      <c r="B682" s="91"/>
      <c r="C682" s="91"/>
      <c r="D682" s="91"/>
      <c r="E682" s="92"/>
      <c r="F682" s="93"/>
      <c r="G682" s="92"/>
      <c r="H682" s="92"/>
      <c r="I682" s="91"/>
      <c r="J682" s="91"/>
      <c r="K682" s="91"/>
      <c r="L682" s="91"/>
      <c r="M682" s="91"/>
      <c r="N682" s="91"/>
      <c r="O682" s="91"/>
      <c r="P682" s="91"/>
      <c r="Q682" s="91"/>
      <c r="R682" s="91"/>
      <c r="S682" s="91"/>
      <c r="T682" s="91"/>
      <c r="U682" s="91"/>
      <c r="V682" s="91"/>
      <c r="W682" s="91"/>
      <c r="X682" s="91"/>
      <c r="Y682" s="91"/>
      <c r="Z682" s="91"/>
    </row>
    <row r="683" ht="15.75" customHeight="1">
      <c r="A683" s="91"/>
      <c r="B683" s="91"/>
      <c r="C683" s="91"/>
      <c r="D683" s="91"/>
      <c r="E683" s="92"/>
      <c r="F683" s="93"/>
      <c r="G683" s="92"/>
      <c r="H683" s="92"/>
      <c r="I683" s="91"/>
      <c r="J683" s="91"/>
      <c r="K683" s="91"/>
      <c r="L683" s="91"/>
      <c r="M683" s="91"/>
      <c r="N683" s="91"/>
      <c r="O683" s="91"/>
      <c r="P683" s="91"/>
      <c r="Q683" s="91"/>
      <c r="R683" s="91"/>
      <c r="S683" s="91"/>
      <c r="T683" s="91"/>
      <c r="U683" s="91"/>
      <c r="V683" s="91"/>
      <c r="W683" s="91"/>
      <c r="X683" s="91"/>
      <c r="Y683" s="91"/>
      <c r="Z683" s="91"/>
    </row>
    <row r="684" ht="15.75" customHeight="1">
      <c r="A684" s="91"/>
      <c r="B684" s="91"/>
      <c r="C684" s="91"/>
      <c r="D684" s="91"/>
      <c r="E684" s="92"/>
      <c r="F684" s="93"/>
      <c r="G684" s="92"/>
      <c r="H684" s="92"/>
      <c r="I684" s="91"/>
      <c r="J684" s="91"/>
      <c r="K684" s="91"/>
      <c r="L684" s="91"/>
      <c r="M684" s="91"/>
      <c r="N684" s="91"/>
      <c r="O684" s="91"/>
      <c r="P684" s="91"/>
      <c r="Q684" s="91"/>
      <c r="R684" s="91"/>
      <c r="S684" s="91"/>
      <c r="T684" s="91"/>
      <c r="U684" s="91"/>
      <c r="V684" s="91"/>
      <c r="W684" s="91"/>
      <c r="X684" s="91"/>
      <c r="Y684" s="91"/>
      <c r="Z684" s="91"/>
    </row>
    <row r="685" ht="15.75" customHeight="1">
      <c r="A685" s="91"/>
      <c r="B685" s="91"/>
      <c r="C685" s="91"/>
      <c r="D685" s="91"/>
      <c r="E685" s="92"/>
      <c r="F685" s="93"/>
      <c r="G685" s="92"/>
      <c r="H685" s="92"/>
      <c r="I685" s="91"/>
      <c r="J685" s="91"/>
      <c r="K685" s="91"/>
      <c r="L685" s="91"/>
      <c r="M685" s="91"/>
      <c r="N685" s="91"/>
      <c r="O685" s="91"/>
      <c r="P685" s="91"/>
      <c r="Q685" s="91"/>
      <c r="R685" s="91"/>
      <c r="S685" s="91"/>
      <c r="T685" s="91"/>
      <c r="U685" s="91"/>
      <c r="V685" s="91"/>
      <c r="W685" s="91"/>
      <c r="X685" s="91"/>
      <c r="Y685" s="91"/>
      <c r="Z685" s="91"/>
    </row>
    <row r="686" ht="15.75" customHeight="1">
      <c r="A686" s="91"/>
      <c r="B686" s="91"/>
      <c r="C686" s="91"/>
      <c r="D686" s="91"/>
      <c r="E686" s="92"/>
      <c r="F686" s="93"/>
      <c r="G686" s="92"/>
      <c r="H686" s="92"/>
      <c r="I686" s="91"/>
      <c r="J686" s="91"/>
      <c r="K686" s="91"/>
      <c r="L686" s="91"/>
      <c r="M686" s="91"/>
      <c r="N686" s="91"/>
      <c r="O686" s="91"/>
      <c r="P686" s="91"/>
      <c r="Q686" s="91"/>
      <c r="R686" s="91"/>
      <c r="S686" s="91"/>
      <c r="T686" s="91"/>
      <c r="U686" s="91"/>
      <c r="V686" s="91"/>
      <c r="W686" s="91"/>
      <c r="X686" s="91"/>
      <c r="Y686" s="91"/>
      <c r="Z686" s="91"/>
    </row>
    <row r="687" ht="15.75" customHeight="1">
      <c r="A687" s="91"/>
      <c r="B687" s="91"/>
      <c r="C687" s="91"/>
      <c r="D687" s="91"/>
      <c r="E687" s="92"/>
      <c r="F687" s="93"/>
      <c r="G687" s="92"/>
      <c r="H687" s="92"/>
      <c r="I687" s="91"/>
      <c r="J687" s="91"/>
      <c r="K687" s="91"/>
      <c r="L687" s="91"/>
      <c r="M687" s="91"/>
      <c r="N687" s="91"/>
      <c r="O687" s="91"/>
      <c r="P687" s="91"/>
      <c r="Q687" s="91"/>
      <c r="R687" s="91"/>
      <c r="S687" s="91"/>
      <c r="T687" s="91"/>
      <c r="U687" s="91"/>
      <c r="V687" s="91"/>
      <c r="W687" s="91"/>
      <c r="X687" s="91"/>
      <c r="Y687" s="91"/>
      <c r="Z687" s="91"/>
    </row>
    <row r="688" ht="15.75" customHeight="1">
      <c r="A688" s="91"/>
      <c r="B688" s="91"/>
      <c r="C688" s="91"/>
      <c r="D688" s="91"/>
      <c r="E688" s="92"/>
      <c r="F688" s="93"/>
      <c r="G688" s="92"/>
      <c r="H688" s="92"/>
      <c r="I688" s="91"/>
      <c r="J688" s="91"/>
      <c r="K688" s="91"/>
      <c r="L688" s="91"/>
      <c r="M688" s="91"/>
      <c r="N688" s="91"/>
      <c r="O688" s="91"/>
      <c r="P688" s="91"/>
      <c r="Q688" s="91"/>
      <c r="R688" s="91"/>
      <c r="S688" s="91"/>
      <c r="T688" s="91"/>
      <c r="U688" s="91"/>
      <c r="V688" s="91"/>
      <c r="W688" s="91"/>
      <c r="X688" s="91"/>
      <c r="Y688" s="91"/>
      <c r="Z688" s="91"/>
    </row>
    <row r="689" ht="15.75" customHeight="1">
      <c r="A689" s="91"/>
      <c r="B689" s="91"/>
      <c r="C689" s="91"/>
      <c r="D689" s="91"/>
      <c r="E689" s="92"/>
      <c r="F689" s="93"/>
      <c r="G689" s="92"/>
      <c r="H689" s="92"/>
      <c r="I689" s="91"/>
      <c r="J689" s="91"/>
      <c r="K689" s="91"/>
      <c r="L689" s="91"/>
      <c r="M689" s="91"/>
      <c r="N689" s="91"/>
      <c r="O689" s="91"/>
      <c r="P689" s="91"/>
      <c r="Q689" s="91"/>
      <c r="R689" s="91"/>
      <c r="S689" s="91"/>
      <c r="T689" s="91"/>
      <c r="U689" s="91"/>
      <c r="V689" s="91"/>
      <c r="W689" s="91"/>
      <c r="X689" s="91"/>
      <c r="Y689" s="91"/>
      <c r="Z689" s="91"/>
    </row>
    <row r="690" ht="15.75" customHeight="1">
      <c r="A690" s="91"/>
      <c r="B690" s="91"/>
      <c r="C690" s="91"/>
      <c r="D690" s="91"/>
      <c r="E690" s="92"/>
      <c r="F690" s="93"/>
      <c r="G690" s="92"/>
      <c r="H690" s="92"/>
      <c r="I690" s="91"/>
      <c r="J690" s="91"/>
      <c r="K690" s="91"/>
      <c r="L690" s="91"/>
      <c r="M690" s="91"/>
      <c r="N690" s="91"/>
      <c r="O690" s="91"/>
      <c r="P690" s="91"/>
      <c r="Q690" s="91"/>
      <c r="R690" s="91"/>
      <c r="S690" s="91"/>
      <c r="T690" s="91"/>
      <c r="U690" s="91"/>
      <c r="V690" s="91"/>
      <c r="W690" s="91"/>
      <c r="X690" s="91"/>
      <c r="Y690" s="91"/>
      <c r="Z690" s="91"/>
    </row>
    <row r="691" ht="15.75" customHeight="1">
      <c r="A691" s="91"/>
      <c r="B691" s="91"/>
      <c r="C691" s="91"/>
      <c r="D691" s="91"/>
      <c r="E691" s="92"/>
      <c r="F691" s="93"/>
      <c r="G691" s="92"/>
      <c r="H691" s="92"/>
      <c r="I691" s="91"/>
      <c r="J691" s="91"/>
      <c r="K691" s="91"/>
      <c r="L691" s="91"/>
      <c r="M691" s="91"/>
      <c r="N691" s="91"/>
      <c r="O691" s="91"/>
      <c r="P691" s="91"/>
      <c r="Q691" s="91"/>
      <c r="R691" s="91"/>
      <c r="S691" s="91"/>
      <c r="T691" s="91"/>
      <c r="U691" s="91"/>
      <c r="V691" s="91"/>
      <c r="W691" s="91"/>
      <c r="X691" s="91"/>
      <c r="Y691" s="91"/>
      <c r="Z691" s="91"/>
    </row>
    <row r="692" ht="15.75" customHeight="1">
      <c r="A692" s="91"/>
      <c r="B692" s="91"/>
      <c r="C692" s="91"/>
      <c r="D692" s="91"/>
      <c r="E692" s="92"/>
      <c r="F692" s="93"/>
      <c r="G692" s="92"/>
      <c r="H692" s="92"/>
      <c r="I692" s="91"/>
      <c r="J692" s="91"/>
      <c r="K692" s="91"/>
      <c r="L692" s="91"/>
      <c r="M692" s="91"/>
      <c r="N692" s="91"/>
      <c r="O692" s="91"/>
      <c r="P692" s="91"/>
      <c r="Q692" s="91"/>
      <c r="R692" s="91"/>
      <c r="S692" s="91"/>
      <c r="T692" s="91"/>
      <c r="U692" s="91"/>
      <c r="V692" s="91"/>
      <c r="W692" s="91"/>
      <c r="X692" s="91"/>
      <c r="Y692" s="91"/>
      <c r="Z692" s="91"/>
    </row>
    <row r="693" ht="15.75" customHeight="1">
      <c r="A693" s="91"/>
      <c r="B693" s="91"/>
      <c r="C693" s="91"/>
      <c r="D693" s="91"/>
      <c r="E693" s="92"/>
      <c r="F693" s="93"/>
      <c r="G693" s="92"/>
      <c r="H693" s="92"/>
      <c r="I693" s="91"/>
      <c r="J693" s="91"/>
      <c r="K693" s="91"/>
      <c r="L693" s="91"/>
      <c r="M693" s="91"/>
      <c r="N693" s="91"/>
      <c r="O693" s="91"/>
      <c r="P693" s="91"/>
      <c r="Q693" s="91"/>
      <c r="R693" s="91"/>
      <c r="S693" s="91"/>
      <c r="T693" s="91"/>
      <c r="U693" s="91"/>
      <c r="V693" s="91"/>
      <c r="W693" s="91"/>
      <c r="X693" s="91"/>
      <c r="Y693" s="91"/>
      <c r="Z693" s="91"/>
    </row>
    <row r="694" ht="15.75" customHeight="1">
      <c r="A694" s="91"/>
      <c r="B694" s="91"/>
      <c r="C694" s="91"/>
      <c r="D694" s="91"/>
      <c r="E694" s="92"/>
      <c r="F694" s="93"/>
      <c r="G694" s="92"/>
      <c r="H694" s="92"/>
      <c r="I694" s="91"/>
      <c r="J694" s="91"/>
      <c r="K694" s="91"/>
      <c r="L694" s="91"/>
      <c r="M694" s="91"/>
      <c r="N694" s="91"/>
      <c r="O694" s="91"/>
      <c r="P694" s="91"/>
      <c r="Q694" s="91"/>
      <c r="R694" s="91"/>
      <c r="S694" s="91"/>
      <c r="T694" s="91"/>
      <c r="U694" s="91"/>
      <c r="V694" s="91"/>
      <c r="W694" s="91"/>
      <c r="X694" s="91"/>
      <c r="Y694" s="91"/>
      <c r="Z694" s="91"/>
    </row>
    <row r="695" ht="15.75" customHeight="1">
      <c r="A695" s="91"/>
      <c r="B695" s="91"/>
      <c r="C695" s="91"/>
      <c r="D695" s="91"/>
      <c r="E695" s="92"/>
      <c r="F695" s="93"/>
      <c r="G695" s="92"/>
      <c r="H695" s="92"/>
      <c r="I695" s="91"/>
      <c r="J695" s="91"/>
      <c r="K695" s="91"/>
      <c r="L695" s="91"/>
      <c r="M695" s="91"/>
      <c r="N695" s="91"/>
      <c r="O695" s="91"/>
      <c r="P695" s="91"/>
      <c r="Q695" s="91"/>
      <c r="R695" s="91"/>
      <c r="S695" s="91"/>
      <c r="T695" s="91"/>
      <c r="U695" s="91"/>
      <c r="V695" s="91"/>
      <c r="W695" s="91"/>
      <c r="X695" s="91"/>
      <c r="Y695" s="91"/>
      <c r="Z695" s="91"/>
    </row>
    <row r="696" ht="15.75" customHeight="1">
      <c r="A696" s="91"/>
      <c r="B696" s="91"/>
      <c r="C696" s="91"/>
      <c r="D696" s="91"/>
      <c r="E696" s="92"/>
      <c r="F696" s="93"/>
      <c r="G696" s="92"/>
      <c r="H696" s="92"/>
      <c r="I696" s="91"/>
      <c r="J696" s="91"/>
      <c r="K696" s="91"/>
      <c r="L696" s="91"/>
      <c r="M696" s="91"/>
      <c r="N696" s="91"/>
      <c r="O696" s="91"/>
      <c r="P696" s="91"/>
      <c r="Q696" s="91"/>
      <c r="R696" s="91"/>
      <c r="S696" s="91"/>
      <c r="T696" s="91"/>
      <c r="U696" s="91"/>
      <c r="V696" s="91"/>
      <c r="W696" s="91"/>
      <c r="X696" s="91"/>
      <c r="Y696" s="91"/>
      <c r="Z696" s="91"/>
    </row>
    <row r="697" ht="15.75" customHeight="1">
      <c r="A697" s="91"/>
      <c r="B697" s="91"/>
      <c r="C697" s="91"/>
      <c r="D697" s="91"/>
      <c r="E697" s="92"/>
      <c r="F697" s="93"/>
      <c r="G697" s="92"/>
      <c r="H697" s="92"/>
      <c r="I697" s="91"/>
      <c r="J697" s="91"/>
      <c r="K697" s="91"/>
      <c r="L697" s="91"/>
      <c r="M697" s="91"/>
      <c r="N697" s="91"/>
      <c r="O697" s="91"/>
      <c r="P697" s="91"/>
      <c r="Q697" s="91"/>
      <c r="R697" s="91"/>
      <c r="S697" s="91"/>
      <c r="T697" s="91"/>
      <c r="U697" s="91"/>
      <c r="V697" s="91"/>
      <c r="W697" s="91"/>
      <c r="X697" s="91"/>
      <c r="Y697" s="91"/>
      <c r="Z697" s="91"/>
    </row>
    <row r="698" ht="15.75" customHeight="1">
      <c r="A698" s="91"/>
      <c r="B698" s="91"/>
      <c r="C698" s="91"/>
      <c r="D698" s="91"/>
      <c r="E698" s="92"/>
      <c r="F698" s="93"/>
      <c r="G698" s="92"/>
      <c r="H698" s="92"/>
      <c r="I698" s="91"/>
      <c r="J698" s="91"/>
      <c r="K698" s="91"/>
      <c r="L698" s="91"/>
      <c r="M698" s="91"/>
      <c r="N698" s="91"/>
      <c r="O698" s="91"/>
      <c r="P698" s="91"/>
      <c r="Q698" s="91"/>
      <c r="R698" s="91"/>
      <c r="S698" s="91"/>
      <c r="T698" s="91"/>
      <c r="U698" s="91"/>
      <c r="V698" s="91"/>
      <c r="W698" s="91"/>
      <c r="X698" s="91"/>
      <c r="Y698" s="91"/>
      <c r="Z698" s="91"/>
    </row>
    <row r="699" ht="15.75" customHeight="1">
      <c r="A699" s="91"/>
      <c r="B699" s="91"/>
      <c r="C699" s="91"/>
      <c r="D699" s="91"/>
      <c r="E699" s="92"/>
      <c r="F699" s="93"/>
      <c r="G699" s="92"/>
      <c r="H699" s="92"/>
      <c r="I699" s="91"/>
      <c r="J699" s="91"/>
      <c r="K699" s="91"/>
      <c r="L699" s="91"/>
      <c r="M699" s="91"/>
      <c r="N699" s="91"/>
      <c r="O699" s="91"/>
      <c r="P699" s="91"/>
      <c r="Q699" s="91"/>
      <c r="R699" s="91"/>
      <c r="S699" s="91"/>
      <c r="T699" s="91"/>
      <c r="U699" s="91"/>
      <c r="V699" s="91"/>
      <c r="W699" s="91"/>
      <c r="X699" s="91"/>
      <c r="Y699" s="91"/>
      <c r="Z699" s="91"/>
    </row>
    <row r="700" ht="15.75" customHeight="1">
      <c r="A700" s="91"/>
      <c r="B700" s="91"/>
      <c r="C700" s="91"/>
      <c r="D700" s="91"/>
      <c r="E700" s="92"/>
      <c r="F700" s="93"/>
      <c r="G700" s="92"/>
      <c r="H700" s="92"/>
      <c r="I700" s="91"/>
      <c r="J700" s="91"/>
      <c r="K700" s="91"/>
      <c r="L700" s="91"/>
      <c r="M700" s="91"/>
      <c r="N700" s="91"/>
      <c r="O700" s="91"/>
      <c r="P700" s="91"/>
      <c r="Q700" s="91"/>
      <c r="R700" s="91"/>
      <c r="S700" s="91"/>
      <c r="T700" s="91"/>
      <c r="U700" s="91"/>
      <c r="V700" s="91"/>
      <c r="W700" s="91"/>
      <c r="X700" s="91"/>
      <c r="Y700" s="91"/>
      <c r="Z700" s="91"/>
    </row>
    <row r="701" ht="15.75" customHeight="1">
      <c r="A701" s="91"/>
      <c r="B701" s="91"/>
      <c r="C701" s="91"/>
      <c r="D701" s="91"/>
      <c r="E701" s="92"/>
      <c r="F701" s="93"/>
      <c r="G701" s="92"/>
      <c r="H701" s="92"/>
      <c r="I701" s="91"/>
      <c r="J701" s="91"/>
      <c r="K701" s="91"/>
      <c r="L701" s="91"/>
      <c r="M701" s="91"/>
      <c r="N701" s="91"/>
      <c r="O701" s="91"/>
      <c r="P701" s="91"/>
      <c r="Q701" s="91"/>
      <c r="R701" s="91"/>
      <c r="S701" s="91"/>
      <c r="T701" s="91"/>
      <c r="U701" s="91"/>
      <c r="V701" s="91"/>
      <c r="W701" s="91"/>
      <c r="X701" s="91"/>
      <c r="Y701" s="91"/>
      <c r="Z701" s="91"/>
    </row>
    <row r="702" ht="15.75" customHeight="1">
      <c r="A702" s="91"/>
      <c r="B702" s="91"/>
      <c r="C702" s="91"/>
      <c r="D702" s="91"/>
      <c r="E702" s="92"/>
      <c r="F702" s="93"/>
      <c r="G702" s="92"/>
      <c r="H702" s="92"/>
      <c r="I702" s="91"/>
      <c r="J702" s="91"/>
      <c r="K702" s="91"/>
      <c r="L702" s="91"/>
      <c r="M702" s="91"/>
      <c r="N702" s="91"/>
      <c r="O702" s="91"/>
      <c r="P702" s="91"/>
      <c r="Q702" s="91"/>
      <c r="R702" s="91"/>
      <c r="S702" s="91"/>
      <c r="T702" s="91"/>
      <c r="U702" s="91"/>
      <c r="V702" s="91"/>
      <c r="W702" s="91"/>
      <c r="X702" s="91"/>
      <c r="Y702" s="91"/>
      <c r="Z702" s="91"/>
    </row>
    <row r="703" ht="15.75" customHeight="1">
      <c r="A703" s="91"/>
      <c r="B703" s="91"/>
      <c r="C703" s="91"/>
      <c r="D703" s="91"/>
      <c r="E703" s="92"/>
      <c r="F703" s="93"/>
      <c r="G703" s="92"/>
      <c r="H703" s="92"/>
      <c r="I703" s="91"/>
      <c r="J703" s="91"/>
      <c r="K703" s="91"/>
      <c r="L703" s="91"/>
      <c r="M703" s="91"/>
      <c r="N703" s="91"/>
      <c r="O703" s="91"/>
      <c r="P703" s="91"/>
      <c r="Q703" s="91"/>
      <c r="R703" s="91"/>
      <c r="S703" s="91"/>
      <c r="T703" s="91"/>
      <c r="U703" s="91"/>
      <c r="V703" s="91"/>
      <c r="W703" s="91"/>
      <c r="X703" s="91"/>
      <c r="Y703" s="91"/>
      <c r="Z703" s="91"/>
    </row>
    <row r="704" ht="15.75" customHeight="1">
      <c r="A704" s="91"/>
      <c r="B704" s="91"/>
      <c r="C704" s="91"/>
      <c r="D704" s="91"/>
      <c r="E704" s="92"/>
      <c r="F704" s="93"/>
      <c r="G704" s="92"/>
      <c r="H704" s="92"/>
      <c r="I704" s="91"/>
      <c r="J704" s="91"/>
      <c r="K704" s="91"/>
      <c r="L704" s="91"/>
      <c r="M704" s="91"/>
      <c r="N704" s="91"/>
      <c r="O704" s="91"/>
      <c r="P704" s="91"/>
      <c r="Q704" s="91"/>
      <c r="R704" s="91"/>
      <c r="S704" s="91"/>
      <c r="T704" s="91"/>
      <c r="U704" s="91"/>
      <c r="V704" s="91"/>
      <c r="W704" s="91"/>
      <c r="X704" s="91"/>
      <c r="Y704" s="91"/>
      <c r="Z704" s="91"/>
    </row>
    <row r="705" ht="15.75" customHeight="1">
      <c r="A705" s="91"/>
      <c r="B705" s="91"/>
      <c r="C705" s="91"/>
      <c r="D705" s="91"/>
      <c r="E705" s="92"/>
      <c r="F705" s="93"/>
      <c r="G705" s="92"/>
      <c r="H705" s="92"/>
      <c r="I705" s="91"/>
      <c r="J705" s="91"/>
      <c r="K705" s="91"/>
      <c r="L705" s="91"/>
      <c r="M705" s="91"/>
      <c r="N705" s="91"/>
      <c r="O705" s="91"/>
      <c r="P705" s="91"/>
      <c r="Q705" s="91"/>
      <c r="R705" s="91"/>
      <c r="S705" s="91"/>
      <c r="T705" s="91"/>
      <c r="U705" s="91"/>
      <c r="V705" s="91"/>
      <c r="W705" s="91"/>
      <c r="X705" s="91"/>
      <c r="Y705" s="91"/>
      <c r="Z705" s="91"/>
    </row>
    <row r="706" ht="15.75" customHeight="1">
      <c r="A706" s="91"/>
      <c r="B706" s="91"/>
      <c r="C706" s="91"/>
      <c r="D706" s="91"/>
      <c r="E706" s="92"/>
      <c r="F706" s="93"/>
      <c r="G706" s="92"/>
      <c r="H706" s="92"/>
      <c r="I706" s="91"/>
      <c r="J706" s="91"/>
      <c r="K706" s="91"/>
      <c r="L706" s="91"/>
      <c r="M706" s="91"/>
      <c r="N706" s="91"/>
      <c r="O706" s="91"/>
      <c r="P706" s="91"/>
      <c r="Q706" s="91"/>
      <c r="R706" s="91"/>
      <c r="S706" s="91"/>
      <c r="T706" s="91"/>
      <c r="U706" s="91"/>
      <c r="V706" s="91"/>
      <c r="W706" s="91"/>
      <c r="X706" s="91"/>
      <c r="Y706" s="91"/>
      <c r="Z706" s="91"/>
    </row>
    <row r="707" ht="15.75" customHeight="1">
      <c r="A707" s="91"/>
      <c r="B707" s="91"/>
      <c r="C707" s="91"/>
      <c r="D707" s="91"/>
      <c r="E707" s="92"/>
      <c r="F707" s="93"/>
      <c r="G707" s="92"/>
      <c r="H707" s="92"/>
      <c r="I707" s="91"/>
      <c r="J707" s="91"/>
      <c r="K707" s="91"/>
      <c r="L707" s="91"/>
      <c r="M707" s="91"/>
      <c r="N707" s="91"/>
      <c r="O707" s="91"/>
      <c r="P707" s="91"/>
      <c r="Q707" s="91"/>
      <c r="R707" s="91"/>
      <c r="S707" s="91"/>
      <c r="T707" s="91"/>
      <c r="U707" s="91"/>
      <c r="V707" s="91"/>
      <c r="W707" s="91"/>
      <c r="X707" s="91"/>
      <c r="Y707" s="91"/>
      <c r="Z707" s="91"/>
    </row>
    <row r="708" ht="15.75" customHeight="1">
      <c r="A708" s="91"/>
      <c r="B708" s="91"/>
      <c r="C708" s="91"/>
      <c r="D708" s="91"/>
      <c r="E708" s="92"/>
      <c r="F708" s="93"/>
      <c r="G708" s="92"/>
      <c r="H708" s="92"/>
      <c r="I708" s="91"/>
      <c r="J708" s="91"/>
      <c r="K708" s="91"/>
      <c r="L708" s="91"/>
      <c r="M708" s="91"/>
      <c r="N708" s="91"/>
      <c r="O708" s="91"/>
      <c r="P708" s="91"/>
      <c r="Q708" s="91"/>
      <c r="R708" s="91"/>
      <c r="S708" s="91"/>
      <c r="T708" s="91"/>
      <c r="U708" s="91"/>
      <c r="V708" s="91"/>
      <c r="W708" s="91"/>
      <c r="X708" s="91"/>
      <c r="Y708" s="91"/>
      <c r="Z708" s="91"/>
    </row>
    <row r="709" ht="15.75" customHeight="1">
      <c r="A709" s="91"/>
      <c r="B709" s="91"/>
      <c r="C709" s="91"/>
      <c r="D709" s="91"/>
      <c r="E709" s="92"/>
      <c r="F709" s="93"/>
      <c r="G709" s="92"/>
      <c r="H709" s="92"/>
      <c r="I709" s="91"/>
      <c r="J709" s="91"/>
      <c r="K709" s="91"/>
      <c r="L709" s="91"/>
      <c r="M709" s="91"/>
      <c r="N709" s="91"/>
      <c r="O709" s="91"/>
      <c r="P709" s="91"/>
      <c r="Q709" s="91"/>
      <c r="R709" s="91"/>
      <c r="S709" s="91"/>
      <c r="T709" s="91"/>
      <c r="U709" s="91"/>
      <c r="V709" s="91"/>
      <c r="W709" s="91"/>
      <c r="X709" s="91"/>
      <c r="Y709" s="91"/>
      <c r="Z709" s="91"/>
    </row>
    <row r="710" ht="15.75" customHeight="1">
      <c r="A710" s="91"/>
      <c r="B710" s="91"/>
      <c r="C710" s="91"/>
      <c r="D710" s="91"/>
      <c r="E710" s="92"/>
      <c r="F710" s="93"/>
      <c r="G710" s="92"/>
      <c r="H710" s="92"/>
      <c r="I710" s="91"/>
      <c r="J710" s="91"/>
      <c r="K710" s="91"/>
      <c r="L710" s="91"/>
      <c r="M710" s="91"/>
      <c r="N710" s="91"/>
      <c r="O710" s="91"/>
      <c r="P710" s="91"/>
      <c r="Q710" s="91"/>
      <c r="R710" s="91"/>
      <c r="S710" s="91"/>
      <c r="T710" s="91"/>
      <c r="U710" s="91"/>
      <c r="V710" s="91"/>
      <c r="W710" s="91"/>
      <c r="X710" s="91"/>
      <c r="Y710" s="91"/>
      <c r="Z710" s="91"/>
    </row>
    <row r="711" ht="15.75" customHeight="1">
      <c r="A711" s="91"/>
      <c r="B711" s="91"/>
      <c r="C711" s="91"/>
      <c r="D711" s="91"/>
      <c r="E711" s="92"/>
      <c r="F711" s="93"/>
      <c r="G711" s="92"/>
      <c r="H711" s="92"/>
      <c r="I711" s="91"/>
      <c r="J711" s="91"/>
      <c r="K711" s="91"/>
      <c r="L711" s="91"/>
      <c r="M711" s="91"/>
      <c r="N711" s="91"/>
      <c r="O711" s="91"/>
      <c r="P711" s="91"/>
      <c r="Q711" s="91"/>
      <c r="R711" s="91"/>
      <c r="S711" s="91"/>
      <c r="T711" s="91"/>
      <c r="U711" s="91"/>
      <c r="V711" s="91"/>
      <c r="W711" s="91"/>
      <c r="X711" s="91"/>
      <c r="Y711" s="91"/>
      <c r="Z711" s="91"/>
    </row>
    <row r="712" ht="15.75" customHeight="1">
      <c r="A712" s="91"/>
      <c r="B712" s="91"/>
      <c r="C712" s="91"/>
      <c r="D712" s="91"/>
      <c r="E712" s="92"/>
      <c r="F712" s="93"/>
      <c r="G712" s="92"/>
      <c r="H712" s="92"/>
      <c r="I712" s="91"/>
      <c r="J712" s="91"/>
      <c r="K712" s="91"/>
      <c r="L712" s="91"/>
      <c r="M712" s="91"/>
      <c r="N712" s="91"/>
      <c r="O712" s="91"/>
      <c r="P712" s="91"/>
      <c r="Q712" s="91"/>
      <c r="R712" s="91"/>
      <c r="S712" s="91"/>
      <c r="T712" s="91"/>
      <c r="U712" s="91"/>
      <c r="V712" s="91"/>
      <c r="W712" s="91"/>
      <c r="X712" s="91"/>
      <c r="Y712" s="91"/>
      <c r="Z712" s="91"/>
    </row>
    <row r="713" ht="15.75" customHeight="1">
      <c r="A713" s="91"/>
      <c r="B713" s="91"/>
      <c r="C713" s="91"/>
      <c r="D713" s="91"/>
      <c r="E713" s="92"/>
      <c r="F713" s="93"/>
      <c r="G713" s="92"/>
      <c r="H713" s="92"/>
      <c r="I713" s="91"/>
      <c r="J713" s="91"/>
      <c r="K713" s="91"/>
      <c r="L713" s="91"/>
      <c r="M713" s="91"/>
      <c r="N713" s="91"/>
      <c r="O713" s="91"/>
      <c r="P713" s="91"/>
      <c r="Q713" s="91"/>
      <c r="R713" s="91"/>
      <c r="S713" s="91"/>
      <c r="T713" s="91"/>
      <c r="U713" s="91"/>
      <c r="V713" s="91"/>
      <c r="W713" s="91"/>
      <c r="X713" s="91"/>
      <c r="Y713" s="91"/>
      <c r="Z713" s="91"/>
    </row>
    <row r="714" ht="15.75" customHeight="1">
      <c r="A714" s="91"/>
      <c r="B714" s="91"/>
      <c r="C714" s="91"/>
      <c r="D714" s="91"/>
      <c r="E714" s="92"/>
      <c r="F714" s="93"/>
      <c r="G714" s="92"/>
      <c r="H714" s="92"/>
      <c r="I714" s="91"/>
      <c r="J714" s="91"/>
      <c r="K714" s="91"/>
      <c r="L714" s="91"/>
      <c r="M714" s="91"/>
      <c r="N714" s="91"/>
      <c r="O714" s="91"/>
      <c r="P714" s="91"/>
      <c r="Q714" s="91"/>
      <c r="R714" s="91"/>
      <c r="S714" s="91"/>
      <c r="T714" s="91"/>
      <c r="U714" s="91"/>
      <c r="V714" s="91"/>
      <c r="W714" s="91"/>
      <c r="X714" s="91"/>
      <c r="Y714" s="91"/>
      <c r="Z714" s="91"/>
    </row>
    <row r="715" ht="15.75" customHeight="1">
      <c r="A715" s="91"/>
      <c r="B715" s="91"/>
      <c r="C715" s="91"/>
      <c r="D715" s="91"/>
      <c r="E715" s="92"/>
      <c r="F715" s="93"/>
      <c r="G715" s="92"/>
      <c r="H715" s="92"/>
      <c r="I715" s="91"/>
      <c r="J715" s="91"/>
      <c r="K715" s="91"/>
      <c r="L715" s="91"/>
      <c r="M715" s="91"/>
      <c r="N715" s="91"/>
      <c r="O715" s="91"/>
      <c r="P715" s="91"/>
      <c r="Q715" s="91"/>
      <c r="R715" s="91"/>
      <c r="S715" s="91"/>
      <c r="T715" s="91"/>
      <c r="U715" s="91"/>
      <c r="V715" s="91"/>
      <c r="W715" s="91"/>
      <c r="X715" s="91"/>
      <c r="Y715" s="91"/>
      <c r="Z715" s="91"/>
    </row>
    <row r="716" ht="15.75" customHeight="1">
      <c r="A716" s="91"/>
      <c r="B716" s="91"/>
      <c r="C716" s="91"/>
      <c r="D716" s="91"/>
      <c r="E716" s="92"/>
      <c r="F716" s="93"/>
      <c r="G716" s="92"/>
      <c r="H716" s="92"/>
      <c r="I716" s="91"/>
      <c r="J716" s="91"/>
      <c r="K716" s="91"/>
      <c r="L716" s="91"/>
      <c r="M716" s="91"/>
      <c r="N716" s="91"/>
      <c r="O716" s="91"/>
      <c r="P716" s="91"/>
      <c r="Q716" s="91"/>
      <c r="R716" s="91"/>
      <c r="S716" s="91"/>
      <c r="T716" s="91"/>
      <c r="U716" s="91"/>
      <c r="V716" s="91"/>
      <c r="W716" s="91"/>
      <c r="X716" s="91"/>
      <c r="Y716" s="91"/>
      <c r="Z716" s="91"/>
    </row>
    <row r="717" ht="15.75" customHeight="1">
      <c r="A717" s="91"/>
      <c r="B717" s="91"/>
      <c r="C717" s="91"/>
      <c r="D717" s="91"/>
      <c r="E717" s="92"/>
      <c r="F717" s="93"/>
      <c r="G717" s="92"/>
      <c r="H717" s="92"/>
      <c r="I717" s="91"/>
      <c r="J717" s="91"/>
      <c r="K717" s="91"/>
      <c r="L717" s="91"/>
      <c r="M717" s="91"/>
      <c r="N717" s="91"/>
      <c r="O717" s="91"/>
      <c r="P717" s="91"/>
      <c r="Q717" s="91"/>
      <c r="R717" s="91"/>
      <c r="S717" s="91"/>
      <c r="T717" s="91"/>
      <c r="U717" s="91"/>
      <c r="V717" s="91"/>
      <c r="W717" s="91"/>
      <c r="X717" s="91"/>
      <c r="Y717" s="91"/>
      <c r="Z717" s="91"/>
    </row>
    <row r="718" ht="15.75" customHeight="1">
      <c r="A718" s="91"/>
      <c r="B718" s="91"/>
      <c r="C718" s="91"/>
      <c r="D718" s="91"/>
      <c r="E718" s="92"/>
      <c r="F718" s="93"/>
      <c r="G718" s="92"/>
      <c r="H718" s="92"/>
      <c r="I718" s="91"/>
      <c r="J718" s="91"/>
      <c r="K718" s="91"/>
      <c r="L718" s="91"/>
      <c r="M718" s="91"/>
      <c r="N718" s="91"/>
      <c r="O718" s="91"/>
      <c r="P718" s="91"/>
      <c r="Q718" s="91"/>
      <c r="R718" s="91"/>
      <c r="S718" s="91"/>
      <c r="T718" s="91"/>
      <c r="U718" s="91"/>
      <c r="V718" s="91"/>
      <c r="W718" s="91"/>
      <c r="X718" s="91"/>
      <c r="Y718" s="91"/>
      <c r="Z718" s="91"/>
    </row>
    <row r="719" ht="15.75" customHeight="1">
      <c r="A719" s="91"/>
      <c r="B719" s="91"/>
      <c r="C719" s="91"/>
      <c r="D719" s="91"/>
      <c r="E719" s="92"/>
      <c r="F719" s="93"/>
      <c r="G719" s="92"/>
      <c r="H719" s="92"/>
      <c r="I719" s="91"/>
      <c r="J719" s="91"/>
      <c r="K719" s="91"/>
      <c r="L719" s="91"/>
      <c r="M719" s="91"/>
      <c r="N719" s="91"/>
      <c r="O719" s="91"/>
      <c r="P719" s="91"/>
      <c r="Q719" s="91"/>
      <c r="R719" s="91"/>
      <c r="S719" s="91"/>
      <c r="T719" s="91"/>
      <c r="U719" s="91"/>
      <c r="V719" s="91"/>
      <c r="W719" s="91"/>
      <c r="X719" s="91"/>
      <c r="Y719" s="91"/>
      <c r="Z719" s="91"/>
    </row>
    <row r="720" ht="15.75" customHeight="1">
      <c r="A720" s="91"/>
      <c r="B720" s="91"/>
      <c r="C720" s="91"/>
      <c r="D720" s="91"/>
      <c r="E720" s="92"/>
      <c r="F720" s="93"/>
      <c r="G720" s="92"/>
      <c r="H720" s="92"/>
      <c r="I720" s="91"/>
      <c r="J720" s="91"/>
      <c r="K720" s="91"/>
      <c r="L720" s="91"/>
      <c r="M720" s="91"/>
      <c r="N720" s="91"/>
      <c r="O720" s="91"/>
      <c r="P720" s="91"/>
      <c r="Q720" s="91"/>
      <c r="R720" s="91"/>
      <c r="S720" s="91"/>
      <c r="T720" s="91"/>
      <c r="U720" s="91"/>
      <c r="V720" s="91"/>
      <c r="W720" s="91"/>
      <c r="X720" s="91"/>
      <c r="Y720" s="91"/>
      <c r="Z720" s="91"/>
    </row>
    <row r="721" ht="15.75" customHeight="1">
      <c r="A721" s="91"/>
      <c r="B721" s="91"/>
      <c r="C721" s="91"/>
      <c r="D721" s="91"/>
      <c r="E721" s="92"/>
      <c r="F721" s="93"/>
      <c r="G721" s="92"/>
      <c r="H721" s="92"/>
      <c r="I721" s="91"/>
      <c r="J721" s="91"/>
      <c r="K721" s="91"/>
      <c r="L721" s="91"/>
      <c r="M721" s="91"/>
      <c r="N721" s="91"/>
      <c r="O721" s="91"/>
      <c r="P721" s="91"/>
      <c r="Q721" s="91"/>
      <c r="R721" s="91"/>
      <c r="S721" s="91"/>
      <c r="T721" s="91"/>
      <c r="U721" s="91"/>
      <c r="V721" s="91"/>
      <c r="W721" s="91"/>
      <c r="X721" s="91"/>
      <c r="Y721" s="91"/>
      <c r="Z721" s="91"/>
    </row>
    <row r="722" ht="15.75" customHeight="1">
      <c r="A722" s="91"/>
      <c r="B722" s="91"/>
      <c r="C722" s="91"/>
      <c r="D722" s="91"/>
      <c r="E722" s="92"/>
      <c r="F722" s="93"/>
      <c r="G722" s="92"/>
      <c r="H722" s="92"/>
      <c r="I722" s="91"/>
      <c r="J722" s="91"/>
      <c r="K722" s="91"/>
      <c r="L722" s="91"/>
      <c r="M722" s="91"/>
      <c r="N722" s="91"/>
      <c r="O722" s="91"/>
      <c r="P722" s="91"/>
      <c r="Q722" s="91"/>
      <c r="R722" s="91"/>
      <c r="S722" s="91"/>
      <c r="T722" s="91"/>
      <c r="U722" s="91"/>
      <c r="V722" s="91"/>
      <c r="W722" s="91"/>
      <c r="X722" s="91"/>
      <c r="Y722" s="91"/>
      <c r="Z722" s="91"/>
    </row>
    <row r="723" ht="15.75" customHeight="1">
      <c r="A723" s="91"/>
      <c r="B723" s="91"/>
      <c r="C723" s="91"/>
      <c r="D723" s="91"/>
      <c r="E723" s="92"/>
      <c r="F723" s="93"/>
      <c r="G723" s="92"/>
      <c r="H723" s="92"/>
      <c r="I723" s="91"/>
      <c r="J723" s="91"/>
      <c r="K723" s="91"/>
      <c r="L723" s="91"/>
      <c r="M723" s="91"/>
      <c r="N723" s="91"/>
      <c r="O723" s="91"/>
      <c r="P723" s="91"/>
      <c r="Q723" s="91"/>
      <c r="R723" s="91"/>
      <c r="S723" s="91"/>
      <c r="T723" s="91"/>
      <c r="U723" s="91"/>
      <c r="V723" s="91"/>
      <c r="W723" s="91"/>
      <c r="X723" s="91"/>
      <c r="Y723" s="91"/>
      <c r="Z723" s="91"/>
    </row>
    <row r="724" ht="15.75" customHeight="1">
      <c r="A724" s="91"/>
      <c r="B724" s="91"/>
      <c r="C724" s="91"/>
      <c r="D724" s="91"/>
      <c r="E724" s="92"/>
      <c r="F724" s="93"/>
      <c r="G724" s="92"/>
      <c r="H724" s="92"/>
      <c r="I724" s="91"/>
      <c r="J724" s="91"/>
      <c r="K724" s="91"/>
      <c r="L724" s="91"/>
      <c r="M724" s="91"/>
      <c r="N724" s="91"/>
      <c r="O724" s="91"/>
      <c r="P724" s="91"/>
      <c r="Q724" s="91"/>
      <c r="R724" s="91"/>
      <c r="S724" s="91"/>
      <c r="T724" s="91"/>
      <c r="U724" s="91"/>
      <c r="V724" s="91"/>
      <c r="W724" s="91"/>
      <c r="X724" s="91"/>
      <c r="Y724" s="91"/>
      <c r="Z724" s="91"/>
    </row>
    <row r="725" ht="15.75" customHeight="1">
      <c r="A725" s="91"/>
      <c r="B725" s="91"/>
      <c r="C725" s="91"/>
      <c r="D725" s="91"/>
      <c r="E725" s="92"/>
      <c r="F725" s="93"/>
      <c r="G725" s="92"/>
      <c r="H725" s="92"/>
      <c r="I725" s="91"/>
      <c r="J725" s="91"/>
      <c r="K725" s="91"/>
      <c r="L725" s="91"/>
      <c r="M725" s="91"/>
      <c r="N725" s="91"/>
      <c r="O725" s="91"/>
      <c r="P725" s="91"/>
      <c r="Q725" s="91"/>
      <c r="R725" s="91"/>
      <c r="S725" s="91"/>
      <c r="T725" s="91"/>
      <c r="U725" s="91"/>
      <c r="V725" s="91"/>
      <c r="W725" s="91"/>
      <c r="X725" s="91"/>
      <c r="Y725" s="91"/>
      <c r="Z725" s="91"/>
    </row>
    <row r="726" ht="15.75" customHeight="1">
      <c r="A726" s="91"/>
      <c r="B726" s="91"/>
      <c r="C726" s="91"/>
      <c r="D726" s="91"/>
      <c r="E726" s="92"/>
      <c r="F726" s="93"/>
      <c r="G726" s="92"/>
      <c r="H726" s="92"/>
      <c r="I726" s="91"/>
      <c r="J726" s="91"/>
      <c r="K726" s="91"/>
      <c r="L726" s="91"/>
      <c r="M726" s="91"/>
      <c r="N726" s="91"/>
      <c r="O726" s="91"/>
      <c r="P726" s="91"/>
      <c r="Q726" s="91"/>
      <c r="R726" s="91"/>
      <c r="S726" s="91"/>
      <c r="T726" s="91"/>
      <c r="U726" s="91"/>
      <c r="V726" s="91"/>
      <c r="W726" s="91"/>
      <c r="X726" s="91"/>
      <c r="Y726" s="91"/>
      <c r="Z726" s="91"/>
    </row>
    <row r="727" ht="15.75" customHeight="1">
      <c r="A727" s="91"/>
      <c r="B727" s="91"/>
      <c r="C727" s="91"/>
      <c r="D727" s="91"/>
      <c r="E727" s="92"/>
      <c r="F727" s="93"/>
      <c r="G727" s="92"/>
      <c r="H727" s="92"/>
      <c r="I727" s="91"/>
      <c r="J727" s="91"/>
      <c r="K727" s="91"/>
      <c r="L727" s="91"/>
      <c r="M727" s="91"/>
      <c r="N727" s="91"/>
      <c r="O727" s="91"/>
      <c r="P727" s="91"/>
      <c r="Q727" s="91"/>
      <c r="R727" s="91"/>
      <c r="S727" s="91"/>
      <c r="T727" s="91"/>
      <c r="U727" s="91"/>
      <c r="V727" s="91"/>
      <c r="W727" s="91"/>
      <c r="X727" s="91"/>
      <c r="Y727" s="91"/>
      <c r="Z727" s="91"/>
    </row>
    <row r="728" ht="15.75" customHeight="1">
      <c r="A728" s="91"/>
      <c r="B728" s="91"/>
      <c r="C728" s="91"/>
      <c r="D728" s="91"/>
      <c r="E728" s="92"/>
      <c r="F728" s="93"/>
      <c r="G728" s="92"/>
      <c r="H728" s="92"/>
      <c r="I728" s="91"/>
      <c r="J728" s="91"/>
      <c r="K728" s="91"/>
      <c r="L728" s="91"/>
      <c r="M728" s="91"/>
      <c r="N728" s="91"/>
      <c r="O728" s="91"/>
      <c r="P728" s="91"/>
      <c r="Q728" s="91"/>
      <c r="R728" s="91"/>
      <c r="S728" s="91"/>
      <c r="T728" s="91"/>
      <c r="U728" s="91"/>
      <c r="V728" s="91"/>
      <c r="W728" s="91"/>
      <c r="X728" s="91"/>
      <c r="Y728" s="91"/>
      <c r="Z728" s="91"/>
    </row>
    <row r="729" ht="15.75" customHeight="1">
      <c r="A729" s="91"/>
      <c r="B729" s="91"/>
      <c r="C729" s="91"/>
      <c r="D729" s="91"/>
      <c r="E729" s="92"/>
      <c r="F729" s="93"/>
      <c r="G729" s="92"/>
      <c r="H729" s="92"/>
      <c r="I729" s="91"/>
      <c r="J729" s="91"/>
      <c r="K729" s="91"/>
      <c r="L729" s="91"/>
      <c r="M729" s="91"/>
      <c r="N729" s="91"/>
      <c r="O729" s="91"/>
      <c r="P729" s="91"/>
      <c r="Q729" s="91"/>
      <c r="R729" s="91"/>
      <c r="S729" s="91"/>
      <c r="T729" s="91"/>
      <c r="U729" s="91"/>
      <c r="V729" s="91"/>
      <c r="W729" s="91"/>
      <c r="X729" s="91"/>
      <c r="Y729" s="91"/>
      <c r="Z729" s="91"/>
    </row>
    <row r="730" ht="15.75" customHeight="1">
      <c r="A730" s="91"/>
      <c r="B730" s="91"/>
      <c r="C730" s="91"/>
      <c r="D730" s="91"/>
      <c r="E730" s="92"/>
      <c r="F730" s="93"/>
      <c r="G730" s="92"/>
      <c r="H730" s="92"/>
      <c r="I730" s="91"/>
      <c r="J730" s="91"/>
      <c r="K730" s="91"/>
      <c r="L730" s="91"/>
      <c r="M730" s="91"/>
      <c r="N730" s="91"/>
      <c r="O730" s="91"/>
      <c r="P730" s="91"/>
      <c r="Q730" s="91"/>
      <c r="R730" s="91"/>
      <c r="S730" s="91"/>
      <c r="T730" s="91"/>
      <c r="U730" s="91"/>
      <c r="V730" s="91"/>
      <c r="W730" s="91"/>
      <c r="X730" s="91"/>
      <c r="Y730" s="91"/>
      <c r="Z730" s="91"/>
    </row>
    <row r="731" ht="15.75" customHeight="1">
      <c r="A731" s="91"/>
      <c r="B731" s="91"/>
      <c r="C731" s="91"/>
      <c r="D731" s="91"/>
      <c r="E731" s="92"/>
      <c r="F731" s="93"/>
      <c r="G731" s="92"/>
      <c r="H731" s="92"/>
      <c r="I731" s="91"/>
      <c r="J731" s="91"/>
      <c r="K731" s="91"/>
      <c r="L731" s="91"/>
      <c r="M731" s="91"/>
      <c r="N731" s="91"/>
      <c r="O731" s="91"/>
      <c r="P731" s="91"/>
      <c r="Q731" s="91"/>
      <c r="R731" s="91"/>
      <c r="S731" s="91"/>
      <c r="T731" s="91"/>
      <c r="U731" s="91"/>
      <c r="V731" s="91"/>
      <c r="W731" s="91"/>
      <c r="X731" s="91"/>
      <c r="Y731" s="91"/>
      <c r="Z731" s="91"/>
    </row>
    <row r="732" ht="15.75" customHeight="1">
      <c r="A732" s="91"/>
      <c r="B732" s="91"/>
      <c r="C732" s="91"/>
      <c r="D732" s="91"/>
      <c r="E732" s="92"/>
      <c r="F732" s="93"/>
      <c r="G732" s="92"/>
      <c r="H732" s="92"/>
      <c r="I732" s="91"/>
      <c r="J732" s="91"/>
      <c r="K732" s="91"/>
      <c r="L732" s="91"/>
      <c r="M732" s="91"/>
      <c r="N732" s="91"/>
      <c r="O732" s="91"/>
      <c r="P732" s="91"/>
      <c r="Q732" s="91"/>
      <c r="R732" s="91"/>
      <c r="S732" s="91"/>
      <c r="T732" s="91"/>
      <c r="U732" s="91"/>
      <c r="V732" s="91"/>
      <c r="W732" s="91"/>
      <c r="X732" s="91"/>
      <c r="Y732" s="91"/>
      <c r="Z732" s="91"/>
    </row>
    <row r="733" ht="15.75" customHeight="1">
      <c r="A733" s="91"/>
      <c r="B733" s="91"/>
      <c r="C733" s="91"/>
      <c r="D733" s="91"/>
      <c r="E733" s="92"/>
      <c r="F733" s="93"/>
      <c r="G733" s="92"/>
      <c r="H733" s="92"/>
      <c r="I733" s="91"/>
      <c r="J733" s="91"/>
      <c r="K733" s="91"/>
      <c r="L733" s="91"/>
      <c r="M733" s="91"/>
      <c r="N733" s="91"/>
      <c r="O733" s="91"/>
      <c r="P733" s="91"/>
      <c r="Q733" s="91"/>
      <c r="R733" s="91"/>
      <c r="S733" s="91"/>
      <c r="T733" s="91"/>
      <c r="U733" s="91"/>
      <c r="V733" s="91"/>
      <c r="W733" s="91"/>
      <c r="X733" s="91"/>
      <c r="Y733" s="91"/>
      <c r="Z733" s="91"/>
    </row>
    <row r="734" ht="15.75" customHeight="1">
      <c r="A734" s="91"/>
      <c r="B734" s="91"/>
      <c r="C734" s="91"/>
      <c r="D734" s="91"/>
      <c r="E734" s="92"/>
      <c r="F734" s="93"/>
      <c r="G734" s="92"/>
      <c r="H734" s="92"/>
      <c r="I734" s="91"/>
      <c r="J734" s="91"/>
      <c r="K734" s="91"/>
      <c r="L734" s="91"/>
      <c r="M734" s="91"/>
      <c r="N734" s="91"/>
      <c r="O734" s="91"/>
      <c r="P734" s="91"/>
      <c r="Q734" s="91"/>
      <c r="R734" s="91"/>
      <c r="S734" s="91"/>
      <c r="T734" s="91"/>
      <c r="U734" s="91"/>
      <c r="V734" s="91"/>
      <c r="W734" s="91"/>
      <c r="X734" s="91"/>
      <c r="Y734" s="91"/>
      <c r="Z734" s="91"/>
    </row>
    <row r="735" ht="15.75" customHeight="1">
      <c r="A735" s="91"/>
      <c r="B735" s="91"/>
      <c r="C735" s="91"/>
      <c r="D735" s="91"/>
      <c r="E735" s="92"/>
      <c r="F735" s="93"/>
      <c r="G735" s="92"/>
      <c r="H735" s="92"/>
      <c r="I735" s="91"/>
      <c r="J735" s="91"/>
      <c r="K735" s="91"/>
      <c r="L735" s="91"/>
      <c r="M735" s="91"/>
      <c r="N735" s="91"/>
      <c r="O735" s="91"/>
      <c r="P735" s="91"/>
      <c r="Q735" s="91"/>
      <c r="R735" s="91"/>
      <c r="S735" s="91"/>
      <c r="T735" s="91"/>
      <c r="U735" s="91"/>
      <c r="V735" s="91"/>
      <c r="W735" s="91"/>
      <c r="X735" s="91"/>
      <c r="Y735" s="91"/>
      <c r="Z735" s="91"/>
    </row>
    <row r="736" ht="15.75" customHeight="1">
      <c r="A736" s="91"/>
      <c r="B736" s="91"/>
      <c r="C736" s="91"/>
      <c r="D736" s="91"/>
      <c r="E736" s="92"/>
      <c r="F736" s="93"/>
      <c r="G736" s="92"/>
      <c r="H736" s="92"/>
      <c r="I736" s="91"/>
      <c r="J736" s="91"/>
      <c r="K736" s="91"/>
      <c r="L736" s="91"/>
      <c r="M736" s="91"/>
      <c r="N736" s="91"/>
      <c r="O736" s="91"/>
      <c r="P736" s="91"/>
      <c r="Q736" s="91"/>
      <c r="R736" s="91"/>
      <c r="S736" s="91"/>
      <c r="T736" s="91"/>
      <c r="U736" s="91"/>
      <c r="V736" s="91"/>
      <c r="W736" s="91"/>
      <c r="X736" s="91"/>
      <c r="Y736" s="91"/>
      <c r="Z736" s="91"/>
    </row>
    <row r="737" ht="15.75" customHeight="1">
      <c r="A737" s="91"/>
      <c r="B737" s="91"/>
      <c r="C737" s="91"/>
      <c r="D737" s="91"/>
      <c r="E737" s="92"/>
      <c r="F737" s="93"/>
      <c r="G737" s="92"/>
      <c r="H737" s="92"/>
      <c r="I737" s="91"/>
      <c r="J737" s="91"/>
      <c r="K737" s="91"/>
      <c r="L737" s="91"/>
      <c r="M737" s="91"/>
      <c r="N737" s="91"/>
      <c r="O737" s="91"/>
      <c r="P737" s="91"/>
      <c r="Q737" s="91"/>
      <c r="R737" s="91"/>
      <c r="S737" s="91"/>
      <c r="T737" s="91"/>
      <c r="U737" s="91"/>
      <c r="V737" s="91"/>
      <c r="W737" s="91"/>
      <c r="X737" s="91"/>
      <c r="Y737" s="91"/>
      <c r="Z737" s="91"/>
    </row>
    <row r="738" ht="15.75" customHeight="1">
      <c r="A738" s="91"/>
      <c r="B738" s="91"/>
      <c r="C738" s="91"/>
      <c r="D738" s="91"/>
      <c r="E738" s="92"/>
      <c r="F738" s="93"/>
      <c r="G738" s="92"/>
      <c r="H738" s="92"/>
      <c r="I738" s="91"/>
      <c r="J738" s="91"/>
      <c r="K738" s="91"/>
      <c r="L738" s="91"/>
      <c r="M738" s="91"/>
      <c r="N738" s="91"/>
      <c r="O738" s="91"/>
      <c r="P738" s="91"/>
      <c r="Q738" s="91"/>
      <c r="R738" s="91"/>
      <c r="S738" s="91"/>
      <c r="T738" s="91"/>
      <c r="U738" s="91"/>
      <c r="V738" s="91"/>
      <c r="W738" s="91"/>
      <c r="X738" s="91"/>
      <c r="Y738" s="91"/>
      <c r="Z738" s="91"/>
    </row>
    <row r="739" ht="15.75" customHeight="1">
      <c r="A739" s="91"/>
      <c r="B739" s="91"/>
      <c r="C739" s="91"/>
      <c r="D739" s="91"/>
      <c r="E739" s="92"/>
      <c r="F739" s="93"/>
      <c r="G739" s="92"/>
      <c r="H739" s="92"/>
      <c r="I739" s="91"/>
      <c r="J739" s="91"/>
      <c r="K739" s="91"/>
      <c r="L739" s="91"/>
      <c r="M739" s="91"/>
      <c r="N739" s="91"/>
      <c r="O739" s="91"/>
      <c r="P739" s="91"/>
      <c r="Q739" s="91"/>
      <c r="R739" s="91"/>
      <c r="S739" s="91"/>
      <c r="T739" s="91"/>
      <c r="U739" s="91"/>
      <c r="V739" s="91"/>
      <c r="W739" s="91"/>
      <c r="X739" s="91"/>
      <c r="Y739" s="91"/>
      <c r="Z739" s="91"/>
    </row>
    <row r="740" ht="15.75" customHeight="1">
      <c r="A740" s="91"/>
      <c r="B740" s="91"/>
      <c r="C740" s="91"/>
      <c r="D740" s="91"/>
      <c r="E740" s="92"/>
      <c r="F740" s="93"/>
      <c r="G740" s="92"/>
      <c r="H740" s="92"/>
      <c r="I740" s="91"/>
      <c r="J740" s="91"/>
      <c r="K740" s="91"/>
      <c r="L740" s="91"/>
      <c r="M740" s="91"/>
      <c r="N740" s="91"/>
      <c r="O740" s="91"/>
      <c r="P740" s="91"/>
      <c r="Q740" s="91"/>
      <c r="R740" s="91"/>
      <c r="S740" s="91"/>
      <c r="T740" s="91"/>
      <c r="U740" s="91"/>
      <c r="V740" s="91"/>
      <c r="W740" s="91"/>
      <c r="X740" s="91"/>
      <c r="Y740" s="91"/>
      <c r="Z740" s="91"/>
    </row>
    <row r="741" ht="15.75" customHeight="1">
      <c r="A741" s="91"/>
      <c r="B741" s="91"/>
      <c r="C741" s="91"/>
      <c r="D741" s="91"/>
      <c r="E741" s="92"/>
      <c r="F741" s="93"/>
      <c r="G741" s="92"/>
      <c r="H741" s="92"/>
      <c r="I741" s="91"/>
      <c r="J741" s="91"/>
      <c r="K741" s="91"/>
      <c r="L741" s="91"/>
      <c r="M741" s="91"/>
      <c r="N741" s="91"/>
      <c r="O741" s="91"/>
      <c r="P741" s="91"/>
      <c r="Q741" s="91"/>
      <c r="R741" s="91"/>
      <c r="S741" s="91"/>
      <c r="T741" s="91"/>
      <c r="U741" s="91"/>
      <c r="V741" s="91"/>
      <c r="W741" s="91"/>
      <c r="X741" s="91"/>
      <c r="Y741" s="91"/>
      <c r="Z741" s="91"/>
    </row>
    <row r="742" ht="15.75" customHeight="1">
      <c r="A742" s="91"/>
      <c r="B742" s="91"/>
      <c r="C742" s="91"/>
      <c r="D742" s="91"/>
      <c r="E742" s="92"/>
      <c r="F742" s="93"/>
      <c r="G742" s="92"/>
      <c r="H742" s="92"/>
      <c r="I742" s="91"/>
      <c r="J742" s="91"/>
      <c r="K742" s="91"/>
      <c r="L742" s="91"/>
      <c r="M742" s="91"/>
      <c r="N742" s="91"/>
      <c r="O742" s="91"/>
      <c r="P742" s="91"/>
      <c r="Q742" s="91"/>
      <c r="R742" s="91"/>
      <c r="S742" s="91"/>
      <c r="T742" s="91"/>
      <c r="U742" s="91"/>
      <c r="V742" s="91"/>
      <c r="W742" s="91"/>
      <c r="X742" s="91"/>
      <c r="Y742" s="91"/>
      <c r="Z742" s="91"/>
    </row>
    <row r="743" ht="15.75" customHeight="1">
      <c r="A743" s="91"/>
      <c r="B743" s="91"/>
      <c r="C743" s="91"/>
      <c r="D743" s="91"/>
      <c r="E743" s="92"/>
      <c r="F743" s="93"/>
      <c r="G743" s="92"/>
      <c r="H743" s="92"/>
      <c r="I743" s="91"/>
      <c r="J743" s="91"/>
      <c r="K743" s="91"/>
      <c r="L743" s="91"/>
      <c r="M743" s="91"/>
      <c r="N743" s="91"/>
      <c r="O743" s="91"/>
      <c r="P743" s="91"/>
      <c r="Q743" s="91"/>
      <c r="R743" s="91"/>
      <c r="S743" s="91"/>
      <c r="T743" s="91"/>
      <c r="U743" s="91"/>
      <c r="V743" s="91"/>
      <c r="W743" s="91"/>
      <c r="X743" s="91"/>
      <c r="Y743" s="91"/>
      <c r="Z743" s="91"/>
    </row>
    <row r="744" ht="15.75" customHeight="1">
      <c r="A744" s="91"/>
      <c r="B744" s="91"/>
      <c r="C744" s="91"/>
      <c r="D744" s="91"/>
      <c r="E744" s="92"/>
      <c r="F744" s="93"/>
      <c r="G744" s="92"/>
      <c r="H744" s="92"/>
      <c r="I744" s="91"/>
      <c r="J744" s="91"/>
      <c r="K744" s="91"/>
      <c r="L744" s="91"/>
      <c r="M744" s="91"/>
      <c r="N744" s="91"/>
      <c r="O744" s="91"/>
      <c r="P744" s="91"/>
      <c r="Q744" s="91"/>
      <c r="R744" s="91"/>
      <c r="S744" s="91"/>
      <c r="T744" s="91"/>
      <c r="U744" s="91"/>
      <c r="V744" s="91"/>
      <c r="W744" s="91"/>
      <c r="X744" s="91"/>
      <c r="Y744" s="91"/>
      <c r="Z744" s="91"/>
    </row>
    <row r="745" ht="15.75" customHeight="1">
      <c r="A745" s="91"/>
      <c r="B745" s="91"/>
      <c r="C745" s="91"/>
      <c r="D745" s="91"/>
      <c r="E745" s="92"/>
      <c r="F745" s="93"/>
      <c r="G745" s="92"/>
      <c r="H745" s="92"/>
      <c r="I745" s="91"/>
      <c r="J745" s="91"/>
      <c r="K745" s="91"/>
      <c r="L745" s="91"/>
      <c r="M745" s="91"/>
      <c r="N745" s="91"/>
      <c r="O745" s="91"/>
      <c r="P745" s="91"/>
      <c r="Q745" s="91"/>
      <c r="R745" s="91"/>
      <c r="S745" s="91"/>
      <c r="T745" s="91"/>
      <c r="U745" s="91"/>
      <c r="V745" s="91"/>
      <c r="W745" s="91"/>
      <c r="X745" s="91"/>
      <c r="Y745" s="91"/>
      <c r="Z745" s="91"/>
    </row>
    <row r="746" ht="15.75" customHeight="1">
      <c r="A746" s="91"/>
      <c r="B746" s="91"/>
      <c r="C746" s="91"/>
      <c r="D746" s="91"/>
      <c r="E746" s="92"/>
      <c r="F746" s="93"/>
      <c r="G746" s="92"/>
      <c r="H746" s="92"/>
      <c r="I746" s="91"/>
      <c r="J746" s="91"/>
      <c r="K746" s="91"/>
      <c r="L746" s="91"/>
      <c r="M746" s="91"/>
      <c r="N746" s="91"/>
      <c r="O746" s="91"/>
      <c r="P746" s="91"/>
      <c r="Q746" s="91"/>
      <c r="R746" s="91"/>
      <c r="S746" s="91"/>
      <c r="T746" s="91"/>
      <c r="U746" s="91"/>
      <c r="V746" s="91"/>
      <c r="W746" s="91"/>
      <c r="X746" s="91"/>
      <c r="Y746" s="91"/>
      <c r="Z746" s="91"/>
    </row>
    <row r="747" ht="15.75" customHeight="1">
      <c r="A747" s="91"/>
      <c r="B747" s="91"/>
      <c r="C747" s="91"/>
      <c r="D747" s="91"/>
      <c r="E747" s="92"/>
      <c r="F747" s="93"/>
      <c r="G747" s="92"/>
      <c r="H747" s="92"/>
      <c r="I747" s="91"/>
      <c r="J747" s="91"/>
      <c r="K747" s="91"/>
      <c r="L747" s="91"/>
      <c r="M747" s="91"/>
      <c r="N747" s="91"/>
      <c r="O747" s="91"/>
      <c r="P747" s="91"/>
      <c r="Q747" s="91"/>
      <c r="R747" s="91"/>
      <c r="S747" s="91"/>
      <c r="T747" s="91"/>
      <c r="U747" s="91"/>
      <c r="V747" s="91"/>
      <c r="W747" s="91"/>
      <c r="X747" s="91"/>
      <c r="Y747" s="91"/>
      <c r="Z747" s="91"/>
    </row>
    <row r="748" ht="15.75" customHeight="1">
      <c r="A748" s="91"/>
      <c r="B748" s="91"/>
      <c r="C748" s="91"/>
      <c r="D748" s="91"/>
      <c r="E748" s="92"/>
      <c r="F748" s="93"/>
      <c r="G748" s="92"/>
      <c r="H748" s="92"/>
      <c r="I748" s="91"/>
      <c r="J748" s="91"/>
      <c r="K748" s="91"/>
      <c r="L748" s="91"/>
      <c r="M748" s="91"/>
      <c r="N748" s="91"/>
      <c r="O748" s="91"/>
      <c r="P748" s="91"/>
      <c r="Q748" s="91"/>
      <c r="R748" s="91"/>
      <c r="S748" s="91"/>
      <c r="T748" s="91"/>
      <c r="U748" s="91"/>
      <c r="V748" s="91"/>
      <c r="W748" s="91"/>
      <c r="X748" s="91"/>
      <c r="Y748" s="91"/>
      <c r="Z748" s="91"/>
    </row>
    <row r="749" ht="15.75" customHeight="1">
      <c r="A749" s="91"/>
      <c r="B749" s="91"/>
      <c r="C749" s="91"/>
      <c r="D749" s="91"/>
      <c r="E749" s="92"/>
      <c r="F749" s="93"/>
      <c r="G749" s="92"/>
      <c r="H749" s="92"/>
      <c r="I749" s="91"/>
      <c r="J749" s="91"/>
      <c r="K749" s="91"/>
      <c r="L749" s="91"/>
      <c r="M749" s="91"/>
      <c r="N749" s="91"/>
      <c r="O749" s="91"/>
      <c r="P749" s="91"/>
      <c r="Q749" s="91"/>
      <c r="R749" s="91"/>
      <c r="S749" s="91"/>
      <c r="T749" s="91"/>
      <c r="U749" s="91"/>
      <c r="V749" s="91"/>
      <c r="W749" s="91"/>
      <c r="X749" s="91"/>
      <c r="Y749" s="91"/>
      <c r="Z749" s="91"/>
    </row>
    <row r="750" ht="15.75" customHeight="1">
      <c r="A750" s="91"/>
      <c r="B750" s="91"/>
      <c r="C750" s="91"/>
      <c r="D750" s="91"/>
      <c r="E750" s="92"/>
      <c r="F750" s="93"/>
      <c r="G750" s="92"/>
      <c r="H750" s="92"/>
      <c r="I750" s="91"/>
      <c r="J750" s="91"/>
      <c r="K750" s="91"/>
      <c r="L750" s="91"/>
      <c r="M750" s="91"/>
      <c r="N750" s="91"/>
      <c r="O750" s="91"/>
      <c r="P750" s="91"/>
      <c r="Q750" s="91"/>
      <c r="R750" s="91"/>
      <c r="S750" s="91"/>
      <c r="T750" s="91"/>
      <c r="U750" s="91"/>
      <c r="V750" s="91"/>
      <c r="W750" s="91"/>
      <c r="X750" s="91"/>
      <c r="Y750" s="91"/>
      <c r="Z750" s="91"/>
    </row>
    <row r="751" ht="15.75" customHeight="1">
      <c r="A751" s="91"/>
      <c r="B751" s="91"/>
      <c r="C751" s="91"/>
      <c r="D751" s="91"/>
      <c r="E751" s="92"/>
      <c r="F751" s="93"/>
      <c r="G751" s="92"/>
      <c r="H751" s="92"/>
      <c r="I751" s="91"/>
      <c r="J751" s="91"/>
      <c r="K751" s="91"/>
      <c r="L751" s="91"/>
      <c r="M751" s="91"/>
      <c r="N751" s="91"/>
      <c r="O751" s="91"/>
      <c r="P751" s="91"/>
      <c r="Q751" s="91"/>
      <c r="R751" s="91"/>
      <c r="S751" s="91"/>
      <c r="T751" s="91"/>
      <c r="U751" s="91"/>
      <c r="V751" s="91"/>
      <c r="W751" s="91"/>
      <c r="X751" s="91"/>
      <c r="Y751" s="91"/>
      <c r="Z751" s="91"/>
    </row>
    <row r="752" ht="15.75" customHeight="1">
      <c r="A752" s="91"/>
      <c r="B752" s="91"/>
      <c r="C752" s="91"/>
      <c r="D752" s="91"/>
      <c r="E752" s="92"/>
      <c r="F752" s="93"/>
      <c r="G752" s="92"/>
      <c r="H752" s="92"/>
      <c r="I752" s="91"/>
      <c r="J752" s="91"/>
      <c r="K752" s="91"/>
      <c r="L752" s="91"/>
      <c r="M752" s="91"/>
      <c r="N752" s="91"/>
      <c r="O752" s="91"/>
      <c r="P752" s="91"/>
      <c r="Q752" s="91"/>
      <c r="R752" s="91"/>
      <c r="S752" s="91"/>
      <c r="T752" s="91"/>
      <c r="U752" s="91"/>
      <c r="V752" s="91"/>
      <c r="W752" s="91"/>
      <c r="X752" s="91"/>
      <c r="Y752" s="91"/>
      <c r="Z752" s="91"/>
    </row>
    <row r="753" ht="15.75" customHeight="1">
      <c r="A753" s="91"/>
      <c r="B753" s="91"/>
      <c r="C753" s="91"/>
      <c r="D753" s="91"/>
      <c r="E753" s="92"/>
      <c r="F753" s="93"/>
      <c r="G753" s="92"/>
      <c r="H753" s="92"/>
      <c r="I753" s="91"/>
      <c r="J753" s="91"/>
      <c r="K753" s="91"/>
      <c r="L753" s="91"/>
      <c r="M753" s="91"/>
      <c r="N753" s="91"/>
      <c r="O753" s="91"/>
      <c r="P753" s="91"/>
      <c r="Q753" s="91"/>
      <c r="R753" s="91"/>
      <c r="S753" s="91"/>
      <c r="T753" s="91"/>
      <c r="U753" s="91"/>
      <c r="V753" s="91"/>
      <c r="W753" s="91"/>
      <c r="X753" s="91"/>
      <c r="Y753" s="91"/>
      <c r="Z753" s="91"/>
    </row>
    <row r="754" ht="15.75" customHeight="1">
      <c r="A754" s="91"/>
      <c r="B754" s="91"/>
      <c r="C754" s="91"/>
      <c r="D754" s="91"/>
      <c r="E754" s="92"/>
      <c r="F754" s="93"/>
      <c r="G754" s="92"/>
      <c r="H754" s="92"/>
      <c r="I754" s="91"/>
      <c r="J754" s="91"/>
      <c r="K754" s="91"/>
      <c r="L754" s="91"/>
      <c r="M754" s="91"/>
      <c r="N754" s="91"/>
      <c r="O754" s="91"/>
      <c r="P754" s="91"/>
      <c r="Q754" s="91"/>
      <c r="R754" s="91"/>
      <c r="S754" s="91"/>
      <c r="T754" s="91"/>
      <c r="U754" s="91"/>
      <c r="V754" s="91"/>
      <c r="W754" s="91"/>
      <c r="X754" s="91"/>
      <c r="Y754" s="91"/>
      <c r="Z754" s="91"/>
    </row>
    <row r="755" ht="15.75" customHeight="1">
      <c r="A755" s="91"/>
      <c r="B755" s="91"/>
      <c r="C755" s="91"/>
      <c r="D755" s="91"/>
      <c r="E755" s="92"/>
      <c r="F755" s="93"/>
      <c r="G755" s="92"/>
      <c r="H755" s="92"/>
      <c r="I755" s="91"/>
      <c r="J755" s="91"/>
      <c r="K755" s="91"/>
      <c r="L755" s="91"/>
      <c r="M755" s="91"/>
      <c r="N755" s="91"/>
      <c r="O755" s="91"/>
      <c r="P755" s="91"/>
      <c r="Q755" s="91"/>
      <c r="R755" s="91"/>
      <c r="S755" s="91"/>
      <c r="T755" s="91"/>
      <c r="U755" s="91"/>
      <c r="V755" s="91"/>
      <c r="W755" s="91"/>
      <c r="X755" s="91"/>
      <c r="Y755" s="91"/>
      <c r="Z755" s="91"/>
    </row>
    <row r="756" ht="15.75" customHeight="1">
      <c r="A756" s="91"/>
      <c r="B756" s="91"/>
      <c r="C756" s="91"/>
      <c r="D756" s="91"/>
      <c r="E756" s="92"/>
      <c r="F756" s="93"/>
      <c r="G756" s="92"/>
      <c r="H756" s="92"/>
      <c r="I756" s="91"/>
      <c r="J756" s="91"/>
      <c r="K756" s="91"/>
      <c r="L756" s="91"/>
      <c r="M756" s="91"/>
      <c r="N756" s="91"/>
      <c r="O756" s="91"/>
      <c r="P756" s="91"/>
      <c r="Q756" s="91"/>
      <c r="R756" s="91"/>
      <c r="S756" s="91"/>
      <c r="T756" s="91"/>
      <c r="U756" s="91"/>
      <c r="V756" s="91"/>
      <c r="W756" s="91"/>
      <c r="X756" s="91"/>
      <c r="Y756" s="91"/>
      <c r="Z756" s="91"/>
    </row>
    <row r="757" ht="15.75" customHeight="1">
      <c r="A757" s="91"/>
      <c r="B757" s="91"/>
      <c r="C757" s="91"/>
      <c r="D757" s="91"/>
      <c r="E757" s="92"/>
      <c r="F757" s="93"/>
      <c r="G757" s="92"/>
      <c r="H757" s="92"/>
      <c r="I757" s="91"/>
      <c r="J757" s="91"/>
      <c r="K757" s="91"/>
      <c r="L757" s="91"/>
      <c r="M757" s="91"/>
      <c r="N757" s="91"/>
      <c r="O757" s="91"/>
      <c r="P757" s="91"/>
      <c r="Q757" s="91"/>
      <c r="R757" s="91"/>
      <c r="S757" s="91"/>
      <c r="T757" s="91"/>
      <c r="U757" s="91"/>
      <c r="V757" s="91"/>
      <c r="W757" s="91"/>
      <c r="X757" s="91"/>
      <c r="Y757" s="91"/>
      <c r="Z757" s="91"/>
    </row>
    <row r="758" ht="15.75" customHeight="1">
      <c r="A758" s="91"/>
      <c r="B758" s="91"/>
      <c r="C758" s="91"/>
      <c r="D758" s="91"/>
      <c r="E758" s="92"/>
      <c r="F758" s="93"/>
      <c r="G758" s="92"/>
      <c r="H758" s="92"/>
      <c r="I758" s="91"/>
      <c r="J758" s="91"/>
      <c r="K758" s="91"/>
      <c r="L758" s="91"/>
      <c r="M758" s="91"/>
      <c r="N758" s="91"/>
      <c r="O758" s="91"/>
      <c r="P758" s="91"/>
      <c r="Q758" s="91"/>
      <c r="R758" s="91"/>
      <c r="S758" s="91"/>
      <c r="T758" s="91"/>
      <c r="U758" s="91"/>
      <c r="V758" s="91"/>
      <c r="W758" s="91"/>
      <c r="X758" s="91"/>
      <c r="Y758" s="91"/>
      <c r="Z758" s="91"/>
    </row>
    <row r="759" ht="15.75" customHeight="1">
      <c r="A759" s="91"/>
      <c r="B759" s="91"/>
      <c r="C759" s="91"/>
      <c r="D759" s="91"/>
      <c r="E759" s="92"/>
      <c r="F759" s="93"/>
      <c r="G759" s="92"/>
      <c r="H759" s="92"/>
      <c r="I759" s="91"/>
      <c r="J759" s="91"/>
      <c r="K759" s="91"/>
      <c r="L759" s="91"/>
      <c r="M759" s="91"/>
      <c r="N759" s="91"/>
      <c r="O759" s="91"/>
      <c r="P759" s="91"/>
      <c r="Q759" s="91"/>
      <c r="R759" s="91"/>
      <c r="S759" s="91"/>
      <c r="T759" s="91"/>
      <c r="U759" s="91"/>
      <c r="V759" s="91"/>
      <c r="W759" s="91"/>
      <c r="X759" s="91"/>
      <c r="Y759" s="91"/>
      <c r="Z759" s="91"/>
    </row>
    <row r="760" ht="15.75" customHeight="1">
      <c r="A760" s="91"/>
      <c r="B760" s="91"/>
      <c r="C760" s="91"/>
      <c r="D760" s="91"/>
      <c r="E760" s="92"/>
      <c r="F760" s="93"/>
      <c r="G760" s="92"/>
      <c r="H760" s="92"/>
      <c r="I760" s="91"/>
      <c r="J760" s="91"/>
      <c r="K760" s="91"/>
      <c r="L760" s="91"/>
      <c r="M760" s="91"/>
      <c r="N760" s="91"/>
      <c r="O760" s="91"/>
      <c r="P760" s="91"/>
      <c r="Q760" s="91"/>
      <c r="R760" s="91"/>
      <c r="S760" s="91"/>
      <c r="T760" s="91"/>
      <c r="U760" s="91"/>
      <c r="V760" s="91"/>
      <c r="W760" s="91"/>
      <c r="X760" s="91"/>
      <c r="Y760" s="91"/>
      <c r="Z760" s="91"/>
    </row>
    <row r="761" ht="15.75" customHeight="1">
      <c r="A761" s="91"/>
      <c r="B761" s="91"/>
      <c r="C761" s="91"/>
      <c r="D761" s="91"/>
      <c r="E761" s="92"/>
      <c r="F761" s="93"/>
      <c r="G761" s="92"/>
      <c r="H761" s="92"/>
      <c r="I761" s="91"/>
      <c r="J761" s="91"/>
      <c r="K761" s="91"/>
      <c r="L761" s="91"/>
      <c r="M761" s="91"/>
      <c r="N761" s="91"/>
      <c r="O761" s="91"/>
      <c r="P761" s="91"/>
      <c r="Q761" s="91"/>
      <c r="R761" s="91"/>
      <c r="S761" s="91"/>
      <c r="T761" s="91"/>
      <c r="U761" s="91"/>
      <c r="V761" s="91"/>
      <c r="W761" s="91"/>
      <c r="X761" s="91"/>
      <c r="Y761" s="91"/>
      <c r="Z761" s="91"/>
    </row>
    <row r="762" ht="15.75" customHeight="1">
      <c r="A762" s="91"/>
      <c r="B762" s="91"/>
      <c r="C762" s="91"/>
      <c r="D762" s="91"/>
      <c r="E762" s="92"/>
      <c r="F762" s="93"/>
      <c r="G762" s="92"/>
      <c r="H762" s="92"/>
      <c r="I762" s="91"/>
      <c r="J762" s="91"/>
      <c r="K762" s="91"/>
      <c r="L762" s="91"/>
      <c r="M762" s="91"/>
      <c r="N762" s="91"/>
      <c r="O762" s="91"/>
      <c r="P762" s="91"/>
      <c r="Q762" s="91"/>
      <c r="R762" s="91"/>
      <c r="S762" s="91"/>
      <c r="T762" s="91"/>
      <c r="U762" s="91"/>
      <c r="V762" s="91"/>
      <c r="W762" s="91"/>
      <c r="X762" s="91"/>
      <c r="Y762" s="91"/>
      <c r="Z762" s="91"/>
    </row>
    <row r="763" ht="15.75" customHeight="1">
      <c r="A763" s="91"/>
      <c r="B763" s="91"/>
      <c r="C763" s="91"/>
      <c r="D763" s="91"/>
      <c r="E763" s="92"/>
      <c r="F763" s="93"/>
      <c r="G763" s="92"/>
      <c r="H763" s="92"/>
      <c r="I763" s="91"/>
      <c r="J763" s="91"/>
      <c r="K763" s="91"/>
      <c r="L763" s="91"/>
      <c r="M763" s="91"/>
      <c r="N763" s="91"/>
      <c r="O763" s="91"/>
      <c r="P763" s="91"/>
      <c r="Q763" s="91"/>
      <c r="R763" s="91"/>
      <c r="S763" s="91"/>
      <c r="T763" s="91"/>
      <c r="U763" s="91"/>
      <c r="V763" s="91"/>
      <c r="W763" s="91"/>
      <c r="X763" s="91"/>
      <c r="Y763" s="91"/>
      <c r="Z763" s="91"/>
    </row>
    <row r="764" ht="15.75" customHeight="1">
      <c r="A764" s="91"/>
      <c r="B764" s="91"/>
      <c r="C764" s="91"/>
      <c r="D764" s="91"/>
      <c r="E764" s="92"/>
      <c r="F764" s="93"/>
      <c r="G764" s="92"/>
      <c r="H764" s="92"/>
      <c r="I764" s="91"/>
      <c r="J764" s="91"/>
      <c r="K764" s="91"/>
      <c r="L764" s="91"/>
      <c r="M764" s="91"/>
      <c r="N764" s="91"/>
      <c r="O764" s="91"/>
      <c r="P764" s="91"/>
      <c r="Q764" s="91"/>
      <c r="R764" s="91"/>
      <c r="S764" s="91"/>
      <c r="T764" s="91"/>
      <c r="U764" s="91"/>
      <c r="V764" s="91"/>
      <c r="W764" s="91"/>
      <c r="X764" s="91"/>
      <c r="Y764" s="91"/>
      <c r="Z764" s="91"/>
    </row>
    <row r="765" ht="15.75" customHeight="1">
      <c r="A765" s="91"/>
      <c r="B765" s="91"/>
      <c r="C765" s="91"/>
      <c r="D765" s="91"/>
      <c r="E765" s="92"/>
      <c r="F765" s="93"/>
      <c r="G765" s="92"/>
      <c r="H765" s="92"/>
      <c r="I765" s="91"/>
      <c r="J765" s="91"/>
      <c r="K765" s="91"/>
      <c r="L765" s="91"/>
      <c r="M765" s="91"/>
      <c r="N765" s="91"/>
      <c r="O765" s="91"/>
      <c r="P765" s="91"/>
      <c r="Q765" s="91"/>
      <c r="R765" s="91"/>
      <c r="S765" s="91"/>
      <c r="T765" s="91"/>
      <c r="U765" s="91"/>
      <c r="V765" s="91"/>
      <c r="W765" s="91"/>
      <c r="X765" s="91"/>
      <c r="Y765" s="91"/>
      <c r="Z765" s="91"/>
    </row>
    <row r="766" ht="15.75" customHeight="1">
      <c r="A766" s="91"/>
      <c r="B766" s="91"/>
      <c r="C766" s="91"/>
      <c r="D766" s="91"/>
      <c r="E766" s="92"/>
      <c r="F766" s="93"/>
      <c r="G766" s="92"/>
      <c r="H766" s="92"/>
      <c r="I766" s="91"/>
      <c r="J766" s="91"/>
      <c r="K766" s="91"/>
      <c r="L766" s="91"/>
      <c r="M766" s="91"/>
      <c r="N766" s="91"/>
      <c r="O766" s="91"/>
      <c r="P766" s="91"/>
      <c r="Q766" s="91"/>
      <c r="R766" s="91"/>
      <c r="S766" s="91"/>
      <c r="T766" s="91"/>
      <c r="U766" s="91"/>
      <c r="V766" s="91"/>
      <c r="W766" s="91"/>
      <c r="X766" s="91"/>
      <c r="Y766" s="91"/>
      <c r="Z766" s="91"/>
    </row>
    <row r="767" ht="15.75" customHeight="1">
      <c r="A767" s="91"/>
      <c r="B767" s="91"/>
      <c r="C767" s="91"/>
      <c r="D767" s="91"/>
      <c r="E767" s="92"/>
      <c r="F767" s="93"/>
      <c r="G767" s="92"/>
      <c r="H767" s="92"/>
      <c r="I767" s="91"/>
      <c r="J767" s="91"/>
      <c r="K767" s="91"/>
      <c r="L767" s="91"/>
      <c r="M767" s="91"/>
      <c r="N767" s="91"/>
      <c r="O767" s="91"/>
      <c r="P767" s="91"/>
      <c r="Q767" s="91"/>
      <c r="R767" s="91"/>
      <c r="S767" s="91"/>
      <c r="T767" s="91"/>
      <c r="U767" s="91"/>
      <c r="V767" s="91"/>
      <c r="W767" s="91"/>
      <c r="X767" s="91"/>
      <c r="Y767" s="91"/>
      <c r="Z767" s="91"/>
    </row>
    <row r="768" ht="15.75" customHeight="1">
      <c r="A768" s="91"/>
      <c r="B768" s="91"/>
      <c r="C768" s="91"/>
      <c r="D768" s="91"/>
      <c r="E768" s="92"/>
      <c r="F768" s="93"/>
      <c r="G768" s="92"/>
      <c r="H768" s="92"/>
      <c r="I768" s="91"/>
      <c r="J768" s="91"/>
      <c r="K768" s="91"/>
      <c r="L768" s="91"/>
      <c r="M768" s="91"/>
      <c r="N768" s="91"/>
      <c r="O768" s="91"/>
      <c r="P768" s="91"/>
      <c r="Q768" s="91"/>
      <c r="R768" s="91"/>
      <c r="S768" s="91"/>
      <c r="T768" s="91"/>
      <c r="U768" s="91"/>
      <c r="V768" s="91"/>
      <c r="W768" s="91"/>
      <c r="X768" s="91"/>
      <c r="Y768" s="91"/>
      <c r="Z768" s="91"/>
    </row>
    <row r="769" ht="15.75" customHeight="1">
      <c r="A769" s="91"/>
      <c r="B769" s="91"/>
      <c r="C769" s="91"/>
      <c r="D769" s="91"/>
      <c r="E769" s="92"/>
      <c r="F769" s="93"/>
      <c r="G769" s="92"/>
      <c r="H769" s="92"/>
      <c r="I769" s="91"/>
      <c r="J769" s="91"/>
      <c r="K769" s="91"/>
      <c r="L769" s="91"/>
      <c r="M769" s="91"/>
      <c r="N769" s="91"/>
      <c r="O769" s="91"/>
      <c r="P769" s="91"/>
      <c r="Q769" s="91"/>
      <c r="R769" s="91"/>
      <c r="S769" s="91"/>
      <c r="T769" s="91"/>
      <c r="U769" s="91"/>
      <c r="V769" s="91"/>
      <c r="W769" s="91"/>
      <c r="X769" s="91"/>
      <c r="Y769" s="91"/>
      <c r="Z769" s="91"/>
    </row>
    <row r="770" ht="15.75" customHeight="1">
      <c r="A770" s="91"/>
      <c r="B770" s="91"/>
      <c r="C770" s="91"/>
      <c r="D770" s="91"/>
      <c r="E770" s="92"/>
      <c r="F770" s="93"/>
      <c r="G770" s="92"/>
      <c r="H770" s="92"/>
      <c r="I770" s="91"/>
      <c r="J770" s="91"/>
      <c r="K770" s="91"/>
      <c r="L770" s="91"/>
      <c r="M770" s="91"/>
      <c r="N770" s="91"/>
      <c r="O770" s="91"/>
      <c r="P770" s="91"/>
      <c r="Q770" s="91"/>
      <c r="R770" s="91"/>
      <c r="S770" s="91"/>
      <c r="T770" s="91"/>
      <c r="U770" s="91"/>
      <c r="V770" s="91"/>
      <c r="W770" s="91"/>
      <c r="X770" s="91"/>
      <c r="Y770" s="91"/>
      <c r="Z770" s="91"/>
    </row>
    <row r="771" ht="15.75" customHeight="1">
      <c r="A771" s="91"/>
      <c r="B771" s="91"/>
      <c r="C771" s="91"/>
      <c r="D771" s="91"/>
      <c r="E771" s="92"/>
      <c r="F771" s="93"/>
      <c r="G771" s="92"/>
      <c r="H771" s="92"/>
      <c r="I771" s="91"/>
      <c r="J771" s="91"/>
      <c r="K771" s="91"/>
      <c r="L771" s="91"/>
      <c r="M771" s="91"/>
      <c r="N771" s="91"/>
      <c r="O771" s="91"/>
      <c r="P771" s="91"/>
      <c r="Q771" s="91"/>
      <c r="R771" s="91"/>
      <c r="S771" s="91"/>
      <c r="T771" s="91"/>
      <c r="U771" s="91"/>
      <c r="V771" s="91"/>
      <c r="W771" s="91"/>
      <c r="X771" s="91"/>
      <c r="Y771" s="91"/>
      <c r="Z771" s="91"/>
    </row>
    <row r="772" ht="15.75" customHeight="1">
      <c r="A772" s="91"/>
      <c r="B772" s="91"/>
      <c r="C772" s="91"/>
      <c r="D772" s="91"/>
      <c r="E772" s="92"/>
      <c r="F772" s="93"/>
      <c r="G772" s="92"/>
      <c r="H772" s="92"/>
      <c r="I772" s="91"/>
      <c r="J772" s="91"/>
      <c r="K772" s="91"/>
      <c r="L772" s="91"/>
      <c r="M772" s="91"/>
      <c r="N772" s="91"/>
      <c r="O772" s="91"/>
      <c r="P772" s="91"/>
      <c r="Q772" s="91"/>
      <c r="R772" s="91"/>
      <c r="S772" s="91"/>
      <c r="T772" s="91"/>
      <c r="U772" s="91"/>
      <c r="V772" s="91"/>
      <c r="W772" s="91"/>
      <c r="X772" s="91"/>
      <c r="Y772" s="91"/>
      <c r="Z772" s="91"/>
    </row>
    <row r="773" ht="15.75" customHeight="1">
      <c r="A773" s="91"/>
      <c r="B773" s="91"/>
      <c r="C773" s="91"/>
      <c r="D773" s="91"/>
      <c r="E773" s="92"/>
      <c r="F773" s="93"/>
      <c r="G773" s="92"/>
      <c r="H773" s="92"/>
      <c r="I773" s="91"/>
      <c r="J773" s="91"/>
      <c r="K773" s="91"/>
      <c r="L773" s="91"/>
      <c r="M773" s="91"/>
      <c r="N773" s="91"/>
      <c r="O773" s="91"/>
      <c r="P773" s="91"/>
      <c r="Q773" s="91"/>
      <c r="R773" s="91"/>
      <c r="S773" s="91"/>
      <c r="T773" s="91"/>
      <c r="U773" s="91"/>
      <c r="V773" s="91"/>
      <c r="W773" s="91"/>
      <c r="X773" s="91"/>
      <c r="Y773" s="91"/>
      <c r="Z773" s="91"/>
    </row>
    <row r="774" ht="15.75" customHeight="1">
      <c r="A774" s="91"/>
      <c r="B774" s="91"/>
      <c r="C774" s="91"/>
      <c r="D774" s="91"/>
      <c r="E774" s="92"/>
      <c r="F774" s="93"/>
      <c r="G774" s="92"/>
      <c r="H774" s="92"/>
      <c r="I774" s="91"/>
      <c r="J774" s="91"/>
      <c r="K774" s="91"/>
      <c r="L774" s="91"/>
      <c r="M774" s="91"/>
      <c r="N774" s="91"/>
      <c r="O774" s="91"/>
      <c r="P774" s="91"/>
      <c r="Q774" s="91"/>
      <c r="R774" s="91"/>
      <c r="S774" s="91"/>
      <c r="T774" s="91"/>
      <c r="U774" s="91"/>
      <c r="V774" s="91"/>
      <c r="W774" s="91"/>
      <c r="X774" s="91"/>
      <c r="Y774" s="91"/>
      <c r="Z774" s="91"/>
    </row>
    <row r="775" ht="15.75" customHeight="1">
      <c r="A775" s="91"/>
      <c r="B775" s="91"/>
      <c r="C775" s="91"/>
      <c r="D775" s="91"/>
      <c r="E775" s="92"/>
      <c r="F775" s="93"/>
      <c r="G775" s="92"/>
      <c r="H775" s="92"/>
      <c r="I775" s="91"/>
      <c r="J775" s="91"/>
      <c r="K775" s="91"/>
      <c r="L775" s="91"/>
      <c r="M775" s="91"/>
      <c r="N775" s="91"/>
      <c r="O775" s="91"/>
      <c r="P775" s="91"/>
      <c r="Q775" s="91"/>
      <c r="R775" s="91"/>
      <c r="S775" s="91"/>
      <c r="T775" s="91"/>
      <c r="U775" s="91"/>
      <c r="V775" s="91"/>
      <c r="W775" s="91"/>
      <c r="X775" s="91"/>
      <c r="Y775" s="91"/>
      <c r="Z775" s="91"/>
    </row>
    <row r="776" ht="15.75" customHeight="1">
      <c r="A776" s="91"/>
      <c r="B776" s="91"/>
      <c r="C776" s="91"/>
      <c r="D776" s="91"/>
      <c r="E776" s="92"/>
      <c r="F776" s="93"/>
      <c r="G776" s="92"/>
      <c r="H776" s="92"/>
      <c r="I776" s="91"/>
      <c r="J776" s="91"/>
      <c r="K776" s="91"/>
      <c r="L776" s="91"/>
      <c r="M776" s="91"/>
      <c r="N776" s="91"/>
      <c r="O776" s="91"/>
      <c r="P776" s="91"/>
      <c r="Q776" s="91"/>
      <c r="R776" s="91"/>
      <c r="S776" s="91"/>
      <c r="T776" s="91"/>
      <c r="U776" s="91"/>
      <c r="V776" s="91"/>
      <c r="W776" s="91"/>
      <c r="X776" s="91"/>
      <c r="Y776" s="91"/>
      <c r="Z776" s="91"/>
    </row>
    <row r="777" ht="15.75" customHeight="1">
      <c r="A777" s="91"/>
      <c r="B777" s="91"/>
      <c r="C777" s="91"/>
      <c r="D777" s="91"/>
      <c r="E777" s="92"/>
      <c r="F777" s="93"/>
      <c r="G777" s="92"/>
      <c r="H777" s="92"/>
      <c r="I777" s="91"/>
      <c r="J777" s="91"/>
      <c r="K777" s="91"/>
      <c r="L777" s="91"/>
      <c r="M777" s="91"/>
      <c r="N777" s="91"/>
      <c r="O777" s="91"/>
      <c r="P777" s="91"/>
      <c r="Q777" s="91"/>
      <c r="R777" s="91"/>
      <c r="S777" s="91"/>
      <c r="T777" s="91"/>
      <c r="U777" s="91"/>
      <c r="V777" s="91"/>
      <c r="W777" s="91"/>
      <c r="X777" s="91"/>
      <c r="Y777" s="91"/>
      <c r="Z777" s="91"/>
    </row>
    <row r="778" ht="15.75" customHeight="1">
      <c r="A778" s="91"/>
      <c r="B778" s="91"/>
      <c r="C778" s="91"/>
      <c r="D778" s="91"/>
      <c r="E778" s="92"/>
      <c r="F778" s="93"/>
      <c r="G778" s="92"/>
      <c r="H778" s="92"/>
      <c r="I778" s="91"/>
      <c r="J778" s="91"/>
      <c r="K778" s="91"/>
      <c r="L778" s="91"/>
      <c r="M778" s="91"/>
      <c r="N778" s="91"/>
      <c r="O778" s="91"/>
      <c r="P778" s="91"/>
      <c r="Q778" s="91"/>
      <c r="R778" s="91"/>
      <c r="S778" s="91"/>
      <c r="T778" s="91"/>
      <c r="U778" s="91"/>
      <c r="V778" s="91"/>
      <c r="W778" s="91"/>
      <c r="X778" s="91"/>
      <c r="Y778" s="91"/>
      <c r="Z778" s="91"/>
    </row>
    <row r="779" ht="15.75" customHeight="1">
      <c r="A779" s="91"/>
      <c r="B779" s="91"/>
      <c r="C779" s="91"/>
      <c r="D779" s="91"/>
      <c r="E779" s="92"/>
      <c r="F779" s="93"/>
      <c r="G779" s="92"/>
      <c r="H779" s="92"/>
      <c r="I779" s="91"/>
      <c r="J779" s="91"/>
      <c r="K779" s="91"/>
      <c r="L779" s="91"/>
      <c r="M779" s="91"/>
      <c r="N779" s="91"/>
      <c r="O779" s="91"/>
      <c r="P779" s="91"/>
      <c r="Q779" s="91"/>
      <c r="R779" s="91"/>
      <c r="S779" s="91"/>
      <c r="T779" s="91"/>
      <c r="U779" s="91"/>
      <c r="V779" s="91"/>
      <c r="W779" s="91"/>
      <c r="X779" s="91"/>
      <c r="Y779" s="91"/>
      <c r="Z779" s="91"/>
    </row>
    <row r="780" ht="15.75" customHeight="1">
      <c r="A780" s="91"/>
      <c r="B780" s="91"/>
      <c r="C780" s="91"/>
      <c r="D780" s="91"/>
      <c r="E780" s="92"/>
      <c r="F780" s="93"/>
      <c r="G780" s="92"/>
      <c r="H780" s="92"/>
      <c r="I780" s="91"/>
      <c r="J780" s="91"/>
      <c r="K780" s="91"/>
      <c r="L780" s="91"/>
      <c r="M780" s="91"/>
      <c r="N780" s="91"/>
      <c r="O780" s="91"/>
      <c r="P780" s="91"/>
      <c r="Q780" s="91"/>
      <c r="R780" s="91"/>
      <c r="S780" s="91"/>
      <c r="T780" s="91"/>
      <c r="U780" s="91"/>
      <c r="V780" s="91"/>
      <c r="W780" s="91"/>
      <c r="X780" s="91"/>
      <c r="Y780" s="91"/>
      <c r="Z780" s="91"/>
    </row>
    <row r="781" ht="15.75" customHeight="1">
      <c r="A781" s="91"/>
      <c r="B781" s="91"/>
      <c r="C781" s="91"/>
      <c r="D781" s="91"/>
      <c r="E781" s="92"/>
      <c r="F781" s="93"/>
      <c r="G781" s="92"/>
      <c r="H781" s="92"/>
      <c r="I781" s="91"/>
      <c r="J781" s="91"/>
      <c r="K781" s="91"/>
      <c r="L781" s="91"/>
      <c r="M781" s="91"/>
      <c r="N781" s="91"/>
      <c r="O781" s="91"/>
      <c r="P781" s="91"/>
      <c r="Q781" s="91"/>
      <c r="R781" s="91"/>
      <c r="S781" s="91"/>
      <c r="T781" s="91"/>
      <c r="U781" s="91"/>
      <c r="V781" s="91"/>
      <c r="W781" s="91"/>
      <c r="X781" s="91"/>
      <c r="Y781" s="91"/>
      <c r="Z781" s="91"/>
    </row>
    <row r="782" ht="15.75" customHeight="1">
      <c r="A782" s="91"/>
      <c r="B782" s="91"/>
      <c r="C782" s="91"/>
      <c r="D782" s="91"/>
      <c r="E782" s="92"/>
      <c r="F782" s="93"/>
      <c r="G782" s="92"/>
      <c r="H782" s="92"/>
      <c r="I782" s="91"/>
      <c r="J782" s="91"/>
      <c r="K782" s="91"/>
      <c r="L782" s="91"/>
      <c r="M782" s="91"/>
      <c r="N782" s="91"/>
      <c r="O782" s="91"/>
      <c r="P782" s="91"/>
      <c r="Q782" s="91"/>
      <c r="R782" s="91"/>
      <c r="S782" s="91"/>
      <c r="T782" s="91"/>
      <c r="U782" s="91"/>
      <c r="V782" s="91"/>
      <c r="W782" s="91"/>
      <c r="X782" s="91"/>
      <c r="Y782" s="91"/>
      <c r="Z782" s="91"/>
    </row>
    <row r="783" ht="15.75" customHeight="1">
      <c r="A783" s="91"/>
      <c r="B783" s="91"/>
      <c r="C783" s="91"/>
      <c r="D783" s="91"/>
      <c r="E783" s="92"/>
      <c r="F783" s="93"/>
      <c r="G783" s="92"/>
      <c r="H783" s="92"/>
      <c r="I783" s="91"/>
      <c r="J783" s="91"/>
      <c r="K783" s="91"/>
      <c r="L783" s="91"/>
      <c r="M783" s="91"/>
      <c r="N783" s="91"/>
      <c r="O783" s="91"/>
      <c r="P783" s="91"/>
      <c r="Q783" s="91"/>
      <c r="R783" s="91"/>
      <c r="S783" s="91"/>
      <c r="T783" s="91"/>
      <c r="U783" s="91"/>
      <c r="V783" s="91"/>
      <c r="W783" s="91"/>
      <c r="X783" s="91"/>
      <c r="Y783" s="91"/>
      <c r="Z783" s="91"/>
    </row>
    <row r="784" ht="15.75" customHeight="1">
      <c r="A784" s="91"/>
      <c r="B784" s="91"/>
      <c r="C784" s="91"/>
      <c r="D784" s="91"/>
      <c r="E784" s="92"/>
      <c r="F784" s="93"/>
      <c r="G784" s="92"/>
      <c r="H784" s="92"/>
      <c r="I784" s="91"/>
      <c r="J784" s="91"/>
      <c r="K784" s="91"/>
      <c r="L784" s="91"/>
      <c r="M784" s="91"/>
      <c r="N784" s="91"/>
      <c r="O784" s="91"/>
      <c r="P784" s="91"/>
      <c r="Q784" s="91"/>
      <c r="R784" s="91"/>
      <c r="S784" s="91"/>
      <c r="T784" s="91"/>
      <c r="U784" s="91"/>
      <c r="V784" s="91"/>
      <c r="W784" s="91"/>
      <c r="X784" s="91"/>
      <c r="Y784" s="91"/>
      <c r="Z784" s="91"/>
    </row>
    <row r="785" ht="15.75" customHeight="1">
      <c r="A785" s="91"/>
      <c r="B785" s="91"/>
      <c r="C785" s="91"/>
      <c r="D785" s="91"/>
      <c r="E785" s="92"/>
      <c r="F785" s="93"/>
      <c r="G785" s="92"/>
      <c r="H785" s="92"/>
      <c r="I785" s="91"/>
      <c r="J785" s="91"/>
      <c r="K785" s="91"/>
      <c r="L785" s="91"/>
      <c r="M785" s="91"/>
      <c r="N785" s="91"/>
      <c r="O785" s="91"/>
      <c r="P785" s="91"/>
      <c r="Q785" s="91"/>
      <c r="R785" s="91"/>
      <c r="S785" s="91"/>
      <c r="T785" s="91"/>
      <c r="U785" s="91"/>
      <c r="V785" s="91"/>
      <c r="W785" s="91"/>
      <c r="X785" s="91"/>
      <c r="Y785" s="91"/>
      <c r="Z785" s="91"/>
    </row>
    <row r="786" ht="15.75" customHeight="1">
      <c r="A786" s="91"/>
      <c r="B786" s="91"/>
      <c r="C786" s="91"/>
      <c r="D786" s="91"/>
      <c r="E786" s="92"/>
      <c r="F786" s="93"/>
      <c r="G786" s="92"/>
      <c r="H786" s="92"/>
      <c r="I786" s="91"/>
      <c r="J786" s="91"/>
      <c r="K786" s="91"/>
      <c r="L786" s="91"/>
      <c r="M786" s="91"/>
      <c r="N786" s="91"/>
      <c r="O786" s="91"/>
      <c r="P786" s="91"/>
      <c r="Q786" s="91"/>
      <c r="R786" s="91"/>
      <c r="S786" s="91"/>
      <c r="T786" s="91"/>
      <c r="U786" s="91"/>
      <c r="V786" s="91"/>
      <c r="W786" s="91"/>
      <c r="X786" s="91"/>
      <c r="Y786" s="91"/>
      <c r="Z786" s="91"/>
    </row>
    <row r="787" ht="15.75" customHeight="1">
      <c r="A787" s="91"/>
      <c r="B787" s="91"/>
      <c r="C787" s="91"/>
      <c r="D787" s="91"/>
      <c r="E787" s="92"/>
      <c r="F787" s="93"/>
      <c r="G787" s="92"/>
      <c r="H787" s="92"/>
      <c r="I787" s="91"/>
      <c r="J787" s="91"/>
      <c r="K787" s="91"/>
      <c r="L787" s="91"/>
      <c r="M787" s="91"/>
      <c r="N787" s="91"/>
      <c r="O787" s="91"/>
      <c r="P787" s="91"/>
      <c r="Q787" s="91"/>
      <c r="R787" s="91"/>
      <c r="S787" s="91"/>
      <c r="T787" s="91"/>
      <c r="U787" s="91"/>
      <c r="V787" s="91"/>
      <c r="W787" s="91"/>
      <c r="X787" s="91"/>
      <c r="Y787" s="91"/>
      <c r="Z787" s="91"/>
    </row>
    <row r="788" ht="15.75" customHeight="1">
      <c r="A788" s="91"/>
      <c r="B788" s="91"/>
      <c r="C788" s="91"/>
      <c r="D788" s="91"/>
      <c r="E788" s="92"/>
      <c r="F788" s="93"/>
      <c r="G788" s="92"/>
      <c r="H788" s="92"/>
      <c r="I788" s="91"/>
      <c r="J788" s="91"/>
      <c r="K788" s="91"/>
      <c r="L788" s="91"/>
      <c r="M788" s="91"/>
      <c r="N788" s="91"/>
      <c r="O788" s="91"/>
      <c r="P788" s="91"/>
      <c r="Q788" s="91"/>
      <c r="R788" s="91"/>
      <c r="S788" s="91"/>
      <c r="T788" s="91"/>
      <c r="U788" s="91"/>
      <c r="V788" s="91"/>
      <c r="W788" s="91"/>
      <c r="X788" s="91"/>
      <c r="Y788" s="91"/>
      <c r="Z788" s="91"/>
    </row>
    <row r="789" ht="15.75" customHeight="1">
      <c r="A789" s="91"/>
      <c r="B789" s="91"/>
      <c r="C789" s="91"/>
      <c r="D789" s="91"/>
      <c r="E789" s="92"/>
      <c r="F789" s="93"/>
      <c r="G789" s="92"/>
      <c r="H789" s="92"/>
      <c r="I789" s="91"/>
      <c r="J789" s="91"/>
      <c r="K789" s="91"/>
      <c r="L789" s="91"/>
      <c r="M789" s="91"/>
      <c r="N789" s="91"/>
      <c r="O789" s="91"/>
      <c r="P789" s="91"/>
      <c r="Q789" s="91"/>
      <c r="R789" s="91"/>
      <c r="S789" s="91"/>
      <c r="T789" s="91"/>
      <c r="U789" s="91"/>
      <c r="V789" s="91"/>
      <c r="W789" s="91"/>
      <c r="X789" s="91"/>
      <c r="Y789" s="91"/>
      <c r="Z789" s="91"/>
    </row>
    <row r="790" ht="15.75" customHeight="1">
      <c r="A790" s="91"/>
      <c r="B790" s="91"/>
      <c r="C790" s="91"/>
      <c r="D790" s="91"/>
      <c r="E790" s="92"/>
      <c r="F790" s="93"/>
      <c r="G790" s="92"/>
      <c r="H790" s="92"/>
      <c r="I790" s="91"/>
      <c r="J790" s="91"/>
      <c r="K790" s="91"/>
      <c r="L790" s="91"/>
      <c r="M790" s="91"/>
      <c r="N790" s="91"/>
      <c r="O790" s="91"/>
      <c r="P790" s="91"/>
      <c r="Q790" s="91"/>
      <c r="R790" s="91"/>
      <c r="S790" s="91"/>
      <c r="T790" s="91"/>
      <c r="U790" s="91"/>
      <c r="V790" s="91"/>
      <c r="W790" s="91"/>
      <c r="X790" s="91"/>
      <c r="Y790" s="91"/>
      <c r="Z790" s="91"/>
    </row>
    <row r="791" ht="15.75" customHeight="1">
      <c r="A791" s="91"/>
      <c r="B791" s="91"/>
      <c r="C791" s="91"/>
      <c r="D791" s="91"/>
      <c r="E791" s="92"/>
      <c r="F791" s="93"/>
      <c r="G791" s="92"/>
      <c r="H791" s="92"/>
      <c r="I791" s="91"/>
      <c r="J791" s="91"/>
      <c r="K791" s="91"/>
      <c r="L791" s="91"/>
      <c r="M791" s="91"/>
      <c r="N791" s="91"/>
      <c r="O791" s="91"/>
      <c r="P791" s="91"/>
      <c r="Q791" s="91"/>
      <c r="R791" s="91"/>
      <c r="S791" s="91"/>
      <c r="T791" s="91"/>
      <c r="U791" s="91"/>
      <c r="V791" s="91"/>
      <c r="W791" s="91"/>
      <c r="X791" s="91"/>
      <c r="Y791" s="91"/>
      <c r="Z791" s="91"/>
    </row>
    <row r="792" ht="15.75" customHeight="1">
      <c r="A792" s="91"/>
      <c r="B792" s="91"/>
      <c r="C792" s="91"/>
      <c r="D792" s="91"/>
      <c r="E792" s="92"/>
      <c r="F792" s="93"/>
      <c r="G792" s="92"/>
      <c r="H792" s="92"/>
      <c r="I792" s="91"/>
      <c r="J792" s="91"/>
      <c r="K792" s="91"/>
      <c r="L792" s="91"/>
      <c r="M792" s="91"/>
      <c r="N792" s="91"/>
      <c r="O792" s="91"/>
      <c r="P792" s="91"/>
      <c r="Q792" s="91"/>
      <c r="R792" s="91"/>
      <c r="S792" s="91"/>
      <c r="T792" s="91"/>
      <c r="U792" s="91"/>
      <c r="V792" s="91"/>
      <c r="W792" s="91"/>
      <c r="X792" s="91"/>
      <c r="Y792" s="91"/>
      <c r="Z792" s="91"/>
    </row>
    <row r="793" ht="15.75" customHeight="1">
      <c r="A793" s="91"/>
      <c r="B793" s="91"/>
      <c r="C793" s="91"/>
      <c r="D793" s="91"/>
      <c r="E793" s="92"/>
      <c r="F793" s="93"/>
      <c r="G793" s="92"/>
      <c r="H793" s="92"/>
      <c r="I793" s="91"/>
      <c r="J793" s="91"/>
      <c r="K793" s="91"/>
      <c r="L793" s="91"/>
      <c r="M793" s="91"/>
      <c r="N793" s="91"/>
      <c r="O793" s="91"/>
      <c r="P793" s="91"/>
      <c r="Q793" s="91"/>
      <c r="R793" s="91"/>
      <c r="S793" s="91"/>
      <c r="T793" s="91"/>
      <c r="U793" s="91"/>
      <c r="V793" s="91"/>
      <c r="W793" s="91"/>
      <c r="X793" s="91"/>
      <c r="Y793" s="91"/>
      <c r="Z793" s="91"/>
    </row>
    <row r="794" ht="15.75" customHeight="1">
      <c r="A794" s="91"/>
      <c r="B794" s="91"/>
      <c r="C794" s="91"/>
      <c r="D794" s="91"/>
      <c r="E794" s="92"/>
      <c r="F794" s="93"/>
      <c r="G794" s="92"/>
      <c r="H794" s="92"/>
      <c r="I794" s="91"/>
      <c r="J794" s="91"/>
      <c r="K794" s="91"/>
      <c r="L794" s="91"/>
      <c r="M794" s="91"/>
      <c r="N794" s="91"/>
      <c r="O794" s="91"/>
      <c r="P794" s="91"/>
      <c r="Q794" s="91"/>
      <c r="R794" s="91"/>
      <c r="S794" s="91"/>
      <c r="T794" s="91"/>
      <c r="U794" s="91"/>
      <c r="V794" s="91"/>
      <c r="W794" s="91"/>
      <c r="X794" s="91"/>
      <c r="Y794" s="91"/>
      <c r="Z794" s="91"/>
    </row>
    <row r="795" ht="15.75" customHeight="1">
      <c r="A795" s="91"/>
      <c r="B795" s="91"/>
      <c r="C795" s="91"/>
      <c r="D795" s="91"/>
      <c r="E795" s="92"/>
      <c r="F795" s="93"/>
      <c r="G795" s="92"/>
      <c r="H795" s="92"/>
      <c r="I795" s="91"/>
      <c r="J795" s="91"/>
      <c r="K795" s="91"/>
      <c r="L795" s="91"/>
      <c r="M795" s="91"/>
      <c r="N795" s="91"/>
      <c r="O795" s="91"/>
      <c r="P795" s="91"/>
      <c r="Q795" s="91"/>
      <c r="R795" s="91"/>
      <c r="S795" s="91"/>
      <c r="T795" s="91"/>
      <c r="U795" s="91"/>
      <c r="V795" s="91"/>
      <c r="W795" s="91"/>
      <c r="X795" s="91"/>
      <c r="Y795" s="91"/>
      <c r="Z795" s="91"/>
    </row>
    <row r="796" ht="15.75" customHeight="1">
      <c r="A796" s="91"/>
      <c r="B796" s="91"/>
      <c r="C796" s="91"/>
      <c r="D796" s="91"/>
      <c r="E796" s="92"/>
      <c r="F796" s="93"/>
      <c r="G796" s="92"/>
      <c r="H796" s="92"/>
      <c r="I796" s="91"/>
      <c r="J796" s="91"/>
      <c r="K796" s="91"/>
      <c r="L796" s="91"/>
      <c r="M796" s="91"/>
      <c r="N796" s="91"/>
      <c r="O796" s="91"/>
      <c r="P796" s="91"/>
      <c r="Q796" s="91"/>
      <c r="R796" s="91"/>
      <c r="S796" s="91"/>
      <c r="T796" s="91"/>
      <c r="U796" s="91"/>
      <c r="V796" s="91"/>
      <c r="W796" s="91"/>
      <c r="X796" s="91"/>
      <c r="Y796" s="91"/>
      <c r="Z796" s="91"/>
    </row>
    <row r="797" ht="15.75" customHeight="1">
      <c r="A797" s="91"/>
      <c r="B797" s="91"/>
      <c r="C797" s="91"/>
      <c r="D797" s="91"/>
      <c r="E797" s="92"/>
      <c r="F797" s="93"/>
      <c r="G797" s="92"/>
      <c r="H797" s="92"/>
      <c r="I797" s="91"/>
      <c r="J797" s="91"/>
      <c r="K797" s="91"/>
      <c r="L797" s="91"/>
      <c r="M797" s="91"/>
      <c r="N797" s="91"/>
      <c r="O797" s="91"/>
      <c r="P797" s="91"/>
      <c r="Q797" s="91"/>
      <c r="R797" s="91"/>
      <c r="S797" s="91"/>
      <c r="T797" s="91"/>
      <c r="U797" s="91"/>
      <c r="V797" s="91"/>
      <c r="W797" s="91"/>
      <c r="X797" s="91"/>
      <c r="Y797" s="91"/>
      <c r="Z797" s="91"/>
    </row>
    <row r="798" ht="15.75" customHeight="1">
      <c r="A798" s="91"/>
      <c r="B798" s="91"/>
      <c r="C798" s="91"/>
      <c r="D798" s="91"/>
      <c r="E798" s="92"/>
      <c r="F798" s="93"/>
      <c r="G798" s="92"/>
      <c r="H798" s="92"/>
      <c r="I798" s="91"/>
      <c r="J798" s="91"/>
      <c r="K798" s="91"/>
      <c r="L798" s="91"/>
      <c r="M798" s="91"/>
      <c r="N798" s="91"/>
      <c r="O798" s="91"/>
      <c r="P798" s="91"/>
      <c r="Q798" s="91"/>
      <c r="R798" s="91"/>
      <c r="S798" s="91"/>
      <c r="T798" s="91"/>
      <c r="U798" s="91"/>
      <c r="V798" s="91"/>
      <c r="W798" s="91"/>
      <c r="X798" s="91"/>
      <c r="Y798" s="91"/>
      <c r="Z798" s="91"/>
    </row>
    <row r="799" ht="15.75" customHeight="1">
      <c r="A799" s="91"/>
      <c r="B799" s="91"/>
      <c r="C799" s="91"/>
      <c r="D799" s="91"/>
      <c r="E799" s="92"/>
      <c r="F799" s="93"/>
      <c r="G799" s="92"/>
      <c r="H799" s="92"/>
      <c r="I799" s="91"/>
      <c r="J799" s="91"/>
      <c r="K799" s="91"/>
      <c r="L799" s="91"/>
      <c r="M799" s="91"/>
      <c r="N799" s="91"/>
      <c r="O799" s="91"/>
      <c r="P799" s="91"/>
      <c r="Q799" s="91"/>
      <c r="R799" s="91"/>
      <c r="S799" s="91"/>
      <c r="T799" s="91"/>
      <c r="U799" s="91"/>
      <c r="V799" s="91"/>
      <c r="W799" s="91"/>
      <c r="X799" s="91"/>
      <c r="Y799" s="91"/>
      <c r="Z799" s="91"/>
    </row>
    <row r="800" ht="15.75" customHeight="1">
      <c r="A800" s="91"/>
      <c r="B800" s="91"/>
      <c r="C800" s="91"/>
      <c r="D800" s="91"/>
      <c r="E800" s="92"/>
      <c r="F800" s="93"/>
      <c r="G800" s="92"/>
      <c r="H800" s="92"/>
      <c r="I800" s="91"/>
      <c r="J800" s="91"/>
      <c r="K800" s="91"/>
      <c r="L800" s="91"/>
      <c r="M800" s="91"/>
      <c r="N800" s="91"/>
      <c r="O800" s="91"/>
      <c r="P800" s="91"/>
      <c r="Q800" s="91"/>
      <c r="R800" s="91"/>
      <c r="S800" s="91"/>
      <c r="T800" s="91"/>
      <c r="U800" s="91"/>
      <c r="V800" s="91"/>
      <c r="W800" s="91"/>
      <c r="X800" s="91"/>
      <c r="Y800" s="91"/>
      <c r="Z800" s="91"/>
    </row>
    <row r="801" ht="15.75" customHeight="1">
      <c r="A801" s="91"/>
      <c r="B801" s="91"/>
      <c r="C801" s="91"/>
      <c r="D801" s="91"/>
      <c r="E801" s="92"/>
      <c r="F801" s="93"/>
      <c r="G801" s="92"/>
      <c r="H801" s="92"/>
      <c r="I801" s="91"/>
      <c r="J801" s="91"/>
      <c r="K801" s="91"/>
      <c r="L801" s="91"/>
      <c r="M801" s="91"/>
      <c r="N801" s="91"/>
      <c r="O801" s="91"/>
      <c r="P801" s="91"/>
      <c r="Q801" s="91"/>
      <c r="R801" s="91"/>
      <c r="S801" s="91"/>
      <c r="T801" s="91"/>
      <c r="U801" s="91"/>
      <c r="V801" s="91"/>
      <c r="W801" s="91"/>
      <c r="X801" s="91"/>
      <c r="Y801" s="91"/>
      <c r="Z801" s="91"/>
    </row>
    <row r="802" ht="15.75" customHeight="1">
      <c r="A802" s="91"/>
      <c r="B802" s="91"/>
      <c r="C802" s="91"/>
      <c r="D802" s="91"/>
      <c r="E802" s="92"/>
      <c r="F802" s="93"/>
      <c r="G802" s="92"/>
      <c r="H802" s="92"/>
      <c r="I802" s="91"/>
      <c r="J802" s="91"/>
      <c r="K802" s="91"/>
      <c r="L802" s="91"/>
      <c r="M802" s="91"/>
      <c r="N802" s="91"/>
      <c r="O802" s="91"/>
      <c r="P802" s="91"/>
      <c r="Q802" s="91"/>
      <c r="R802" s="91"/>
      <c r="S802" s="91"/>
      <c r="T802" s="91"/>
      <c r="U802" s="91"/>
      <c r="V802" s="91"/>
      <c r="W802" s="91"/>
      <c r="X802" s="91"/>
      <c r="Y802" s="91"/>
      <c r="Z802" s="91"/>
    </row>
    <row r="803" ht="15.75" customHeight="1">
      <c r="A803" s="91"/>
      <c r="B803" s="91"/>
      <c r="C803" s="91"/>
      <c r="D803" s="91"/>
      <c r="E803" s="92"/>
      <c r="F803" s="93"/>
      <c r="G803" s="92"/>
      <c r="H803" s="92"/>
      <c r="I803" s="91"/>
      <c r="J803" s="91"/>
      <c r="K803" s="91"/>
      <c r="L803" s="91"/>
      <c r="M803" s="91"/>
      <c r="N803" s="91"/>
      <c r="O803" s="91"/>
      <c r="P803" s="91"/>
      <c r="Q803" s="91"/>
      <c r="R803" s="91"/>
      <c r="S803" s="91"/>
      <c r="T803" s="91"/>
      <c r="U803" s="91"/>
      <c r="V803" s="91"/>
      <c r="W803" s="91"/>
      <c r="X803" s="91"/>
      <c r="Y803" s="91"/>
      <c r="Z803" s="91"/>
    </row>
    <row r="804" ht="15.75" customHeight="1">
      <c r="A804" s="91"/>
      <c r="B804" s="91"/>
      <c r="C804" s="91"/>
      <c r="D804" s="91"/>
      <c r="E804" s="92"/>
      <c r="F804" s="93"/>
      <c r="G804" s="92"/>
      <c r="H804" s="92"/>
      <c r="I804" s="91"/>
      <c r="J804" s="91"/>
      <c r="K804" s="91"/>
      <c r="L804" s="91"/>
      <c r="M804" s="91"/>
      <c r="N804" s="91"/>
      <c r="O804" s="91"/>
      <c r="P804" s="91"/>
      <c r="Q804" s="91"/>
      <c r="R804" s="91"/>
      <c r="S804" s="91"/>
      <c r="T804" s="91"/>
      <c r="U804" s="91"/>
      <c r="V804" s="91"/>
      <c r="W804" s="91"/>
      <c r="X804" s="91"/>
      <c r="Y804" s="91"/>
      <c r="Z804" s="91"/>
    </row>
    <row r="805" ht="15.75" customHeight="1">
      <c r="A805" s="91"/>
      <c r="B805" s="91"/>
      <c r="C805" s="91"/>
      <c r="D805" s="91"/>
      <c r="E805" s="92"/>
      <c r="F805" s="93"/>
      <c r="G805" s="92"/>
      <c r="H805" s="92"/>
      <c r="I805" s="91"/>
      <c r="J805" s="91"/>
      <c r="K805" s="91"/>
      <c r="L805" s="91"/>
      <c r="M805" s="91"/>
      <c r="N805" s="91"/>
      <c r="O805" s="91"/>
      <c r="P805" s="91"/>
      <c r="Q805" s="91"/>
      <c r="R805" s="91"/>
      <c r="S805" s="91"/>
      <c r="T805" s="91"/>
      <c r="U805" s="91"/>
      <c r="V805" s="91"/>
      <c r="W805" s="91"/>
      <c r="X805" s="91"/>
      <c r="Y805" s="91"/>
      <c r="Z805" s="91"/>
    </row>
    <row r="806" ht="15.75" customHeight="1">
      <c r="A806" s="91"/>
      <c r="B806" s="91"/>
      <c r="C806" s="91"/>
      <c r="D806" s="91"/>
      <c r="E806" s="92"/>
      <c r="F806" s="93"/>
      <c r="G806" s="92"/>
      <c r="H806" s="92"/>
      <c r="I806" s="91"/>
      <c r="J806" s="91"/>
      <c r="K806" s="91"/>
      <c r="L806" s="91"/>
      <c r="M806" s="91"/>
      <c r="N806" s="91"/>
      <c r="O806" s="91"/>
      <c r="P806" s="91"/>
      <c r="Q806" s="91"/>
      <c r="R806" s="91"/>
      <c r="S806" s="91"/>
      <c r="T806" s="91"/>
      <c r="U806" s="91"/>
      <c r="V806" s="91"/>
      <c r="W806" s="91"/>
      <c r="X806" s="91"/>
      <c r="Y806" s="91"/>
      <c r="Z806" s="91"/>
    </row>
    <row r="807" ht="15.75" customHeight="1">
      <c r="A807" s="91"/>
      <c r="B807" s="91"/>
      <c r="C807" s="91"/>
      <c r="D807" s="91"/>
      <c r="E807" s="92"/>
      <c r="F807" s="93"/>
      <c r="G807" s="92"/>
      <c r="H807" s="92"/>
      <c r="I807" s="91"/>
      <c r="J807" s="91"/>
      <c r="K807" s="91"/>
      <c r="L807" s="91"/>
      <c r="M807" s="91"/>
      <c r="N807" s="91"/>
      <c r="O807" s="91"/>
      <c r="P807" s="91"/>
      <c r="Q807" s="91"/>
      <c r="R807" s="91"/>
      <c r="S807" s="91"/>
      <c r="T807" s="91"/>
      <c r="U807" s="91"/>
      <c r="V807" s="91"/>
      <c r="W807" s="91"/>
      <c r="X807" s="91"/>
      <c r="Y807" s="91"/>
      <c r="Z807" s="91"/>
    </row>
    <row r="808" ht="15.75" customHeight="1">
      <c r="A808" s="91"/>
      <c r="B808" s="91"/>
      <c r="C808" s="91"/>
      <c r="D808" s="91"/>
      <c r="E808" s="92"/>
      <c r="F808" s="93"/>
      <c r="G808" s="92"/>
      <c r="H808" s="92"/>
      <c r="I808" s="91"/>
      <c r="J808" s="91"/>
      <c r="K808" s="91"/>
      <c r="L808" s="91"/>
      <c r="M808" s="91"/>
      <c r="N808" s="91"/>
      <c r="O808" s="91"/>
      <c r="P808" s="91"/>
      <c r="Q808" s="91"/>
      <c r="R808" s="91"/>
      <c r="S808" s="91"/>
      <c r="T808" s="91"/>
      <c r="U808" s="91"/>
      <c r="V808" s="91"/>
      <c r="W808" s="91"/>
      <c r="X808" s="91"/>
      <c r="Y808" s="91"/>
      <c r="Z808" s="91"/>
    </row>
    <row r="809" ht="15.75" customHeight="1">
      <c r="A809" s="91"/>
      <c r="B809" s="91"/>
      <c r="C809" s="91"/>
      <c r="D809" s="91"/>
      <c r="E809" s="92"/>
      <c r="F809" s="93"/>
      <c r="G809" s="92"/>
      <c r="H809" s="92"/>
      <c r="I809" s="91"/>
      <c r="J809" s="91"/>
      <c r="K809" s="91"/>
      <c r="L809" s="91"/>
      <c r="M809" s="91"/>
      <c r="N809" s="91"/>
      <c r="O809" s="91"/>
      <c r="P809" s="91"/>
      <c r="Q809" s="91"/>
      <c r="R809" s="91"/>
      <c r="S809" s="91"/>
      <c r="T809" s="91"/>
      <c r="U809" s="91"/>
      <c r="V809" s="91"/>
      <c r="W809" s="91"/>
      <c r="X809" s="91"/>
      <c r="Y809" s="91"/>
      <c r="Z809" s="91"/>
    </row>
    <row r="810" ht="15.75" customHeight="1">
      <c r="A810" s="91"/>
      <c r="B810" s="91"/>
      <c r="C810" s="91"/>
      <c r="D810" s="91"/>
      <c r="E810" s="92"/>
      <c r="F810" s="93"/>
      <c r="G810" s="92"/>
      <c r="H810" s="92"/>
      <c r="I810" s="91"/>
      <c r="J810" s="91"/>
      <c r="K810" s="91"/>
      <c r="L810" s="91"/>
      <c r="M810" s="91"/>
      <c r="N810" s="91"/>
      <c r="O810" s="91"/>
      <c r="P810" s="91"/>
      <c r="Q810" s="91"/>
      <c r="R810" s="91"/>
      <c r="S810" s="91"/>
      <c r="T810" s="91"/>
      <c r="U810" s="91"/>
      <c r="V810" s="91"/>
      <c r="W810" s="91"/>
      <c r="X810" s="91"/>
      <c r="Y810" s="91"/>
      <c r="Z810" s="91"/>
    </row>
    <row r="811" ht="15.75" customHeight="1">
      <c r="A811" s="91"/>
      <c r="B811" s="91"/>
      <c r="C811" s="91"/>
      <c r="D811" s="91"/>
      <c r="E811" s="92"/>
      <c r="F811" s="93"/>
      <c r="G811" s="92"/>
      <c r="H811" s="92"/>
      <c r="I811" s="91"/>
      <c r="J811" s="91"/>
      <c r="K811" s="91"/>
      <c r="L811" s="91"/>
      <c r="M811" s="91"/>
      <c r="N811" s="91"/>
      <c r="O811" s="91"/>
      <c r="P811" s="91"/>
      <c r="Q811" s="91"/>
      <c r="R811" s="91"/>
      <c r="S811" s="91"/>
      <c r="T811" s="91"/>
      <c r="U811" s="91"/>
      <c r="V811" s="91"/>
      <c r="W811" s="91"/>
      <c r="X811" s="91"/>
      <c r="Y811" s="91"/>
      <c r="Z811" s="91"/>
    </row>
    <row r="812" ht="15.75" customHeight="1">
      <c r="A812" s="91"/>
      <c r="B812" s="91"/>
      <c r="C812" s="91"/>
      <c r="D812" s="91"/>
      <c r="E812" s="92"/>
      <c r="F812" s="93"/>
      <c r="G812" s="92"/>
      <c r="H812" s="92"/>
      <c r="I812" s="91"/>
      <c r="J812" s="91"/>
      <c r="K812" s="91"/>
      <c r="L812" s="91"/>
      <c r="M812" s="91"/>
      <c r="N812" s="91"/>
      <c r="O812" s="91"/>
      <c r="P812" s="91"/>
      <c r="Q812" s="91"/>
      <c r="R812" s="91"/>
      <c r="S812" s="91"/>
      <c r="T812" s="91"/>
      <c r="U812" s="91"/>
      <c r="V812" s="91"/>
      <c r="W812" s="91"/>
      <c r="X812" s="91"/>
      <c r="Y812" s="91"/>
      <c r="Z812" s="91"/>
    </row>
    <row r="813" ht="15.75" customHeight="1">
      <c r="A813" s="91"/>
      <c r="B813" s="91"/>
      <c r="C813" s="91"/>
      <c r="D813" s="91"/>
      <c r="E813" s="92"/>
      <c r="F813" s="93"/>
      <c r="G813" s="92"/>
      <c r="H813" s="92"/>
      <c r="I813" s="91"/>
      <c r="J813" s="91"/>
      <c r="K813" s="91"/>
      <c r="L813" s="91"/>
      <c r="M813" s="91"/>
      <c r="N813" s="91"/>
      <c r="O813" s="91"/>
      <c r="P813" s="91"/>
      <c r="Q813" s="91"/>
      <c r="R813" s="91"/>
      <c r="S813" s="91"/>
      <c r="T813" s="91"/>
      <c r="U813" s="91"/>
      <c r="V813" s="91"/>
      <c r="W813" s="91"/>
      <c r="X813" s="91"/>
      <c r="Y813" s="91"/>
      <c r="Z813" s="91"/>
    </row>
    <row r="814" ht="15.75" customHeight="1">
      <c r="A814" s="91"/>
      <c r="B814" s="91"/>
      <c r="C814" s="91"/>
      <c r="D814" s="91"/>
      <c r="E814" s="92"/>
      <c r="F814" s="93"/>
      <c r="G814" s="92"/>
      <c r="H814" s="92"/>
      <c r="I814" s="91"/>
      <c r="J814" s="91"/>
      <c r="K814" s="91"/>
      <c r="L814" s="91"/>
      <c r="M814" s="91"/>
      <c r="N814" s="91"/>
      <c r="O814" s="91"/>
      <c r="P814" s="91"/>
      <c r="Q814" s="91"/>
      <c r="R814" s="91"/>
      <c r="S814" s="91"/>
      <c r="T814" s="91"/>
      <c r="U814" s="91"/>
      <c r="V814" s="91"/>
      <c r="W814" s="91"/>
      <c r="X814" s="91"/>
      <c r="Y814" s="91"/>
      <c r="Z814" s="91"/>
    </row>
    <row r="815" ht="15.75" customHeight="1">
      <c r="A815" s="91"/>
      <c r="B815" s="91"/>
      <c r="C815" s="91"/>
      <c r="D815" s="91"/>
      <c r="E815" s="92"/>
      <c r="F815" s="93"/>
      <c r="G815" s="92"/>
      <c r="H815" s="92"/>
      <c r="I815" s="91"/>
      <c r="J815" s="91"/>
      <c r="K815" s="91"/>
      <c r="L815" s="91"/>
      <c r="M815" s="91"/>
      <c r="N815" s="91"/>
      <c r="O815" s="91"/>
      <c r="P815" s="91"/>
      <c r="Q815" s="91"/>
      <c r="R815" s="91"/>
      <c r="S815" s="91"/>
      <c r="T815" s="91"/>
      <c r="U815" s="91"/>
      <c r="V815" s="91"/>
      <c r="W815" s="91"/>
      <c r="X815" s="91"/>
      <c r="Y815" s="91"/>
      <c r="Z815" s="91"/>
    </row>
    <row r="816" ht="15.75" customHeight="1">
      <c r="A816" s="91"/>
      <c r="B816" s="91"/>
      <c r="C816" s="91"/>
      <c r="D816" s="91"/>
      <c r="E816" s="92"/>
      <c r="F816" s="93"/>
      <c r="G816" s="92"/>
      <c r="H816" s="92"/>
      <c r="I816" s="91"/>
      <c r="J816" s="91"/>
      <c r="K816" s="91"/>
      <c r="L816" s="91"/>
      <c r="M816" s="91"/>
      <c r="N816" s="91"/>
      <c r="O816" s="91"/>
      <c r="P816" s="91"/>
      <c r="Q816" s="91"/>
      <c r="R816" s="91"/>
      <c r="S816" s="91"/>
      <c r="T816" s="91"/>
      <c r="U816" s="91"/>
      <c r="V816" s="91"/>
      <c r="W816" s="91"/>
      <c r="X816" s="91"/>
      <c r="Y816" s="91"/>
      <c r="Z816" s="91"/>
    </row>
    <row r="817" ht="15.75" customHeight="1">
      <c r="A817" s="91"/>
      <c r="B817" s="91"/>
      <c r="C817" s="91"/>
      <c r="D817" s="91"/>
      <c r="E817" s="92"/>
      <c r="F817" s="93"/>
      <c r="G817" s="92"/>
      <c r="H817" s="92"/>
      <c r="I817" s="91"/>
      <c r="J817" s="91"/>
      <c r="K817" s="91"/>
      <c r="L817" s="91"/>
      <c r="M817" s="91"/>
      <c r="N817" s="91"/>
      <c r="O817" s="91"/>
      <c r="P817" s="91"/>
      <c r="Q817" s="91"/>
      <c r="R817" s="91"/>
      <c r="S817" s="91"/>
      <c r="T817" s="91"/>
      <c r="U817" s="91"/>
      <c r="V817" s="91"/>
      <c r="W817" s="91"/>
      <c r="X817" s="91"/>
      <c r="Y817" s="91"/>
      <c r="Z817" s="91"/>
    </row>
    <row r="818" ht="15.75" customHeight="1">
      <c r="A818" s="91"/>
      <c r="B818" s="91"/>
      <c r="C818" s="91"/>
      <c r="D818" s="91"/>
      <c r="E818" s="92"/>
      <c r="F818" s="93"/>
      <c r="G818" s="92"/>
      <c r="H818" s="92"/>
      <c r="I818" s="91"/>
      <c r="J818" s="91"/>
      <c r="K818" s="91"/>
      <c r="L818" s="91"/>
      <c r="M818" s="91"/>
      <c r="N818" s="91"/>
      <c r="O818" s="91"/>
      <c r="P818" s="91"/>
      <c r="Q818" s="91"/>
      <c r="R818" s="91"/>
      <c r="S818" s="91"/>
      <c r="T818" s="91"/>
      <c r="U818" s="91"/>
      <c r="V818" s="91"/>
      <c r="W818" s="91"/>
      <c r="X818" s="91"/>
      <c r="Y818" s="91"/>
      <c r="Z818" s="91"/>
    </row>
    <row r="819" ht="15.75" customHeight="1">
      <c r="A819" s="91"/>
      <c r="B819" s="91"/>
      <c r="C819" s="91"/>
      <c r="D819" s="91"/>
      <c r="E819" s="92"/>
      <c r="F819" s="93"/>
      <c r="G819" s="92"/>
      <c r="H819" s="92"/>
      <c r="I819" s="91"/>
      <c r="J819" s="91"/>
      <c r="K819" s="91"/>
      <c r="L819" s="91"/>
      <c r="M819" s="91"/>
      <c r="N819" s="91"/>
      <c r="O819" s="91"/>
      <c r="P819" s="91"/>
      <c r="Q819" s="91"/>
      <c r="R819" s="91"/>
      <c r="S819" s="91"/>
      <c r="T819" s="91"/>
      <c r="U819" s="91"/>
      <c r="V819" s="91"/>
      <c r="W819" s="91"/>
      <c r="X819" s="91"/>
      <c r="Y819" s="91"/>
      <c r="Z819" s="91"/>
    </row>
    <row r="820" ht="15.75" customHeight="1">
      <c r="A820" s="91"/>
      <c r="B820" s="91"/>
      <c r="C820" s="91"/>
      <c r="D820" s="91"/>
      <c r="E820" s="92"/>
      <c r="F820" s="93"/>
      <c r="G820" s="92"/>
      <c r="H820" s="92"/>
      <c r="I820" s="91"/>
      <c r="J820" s="91"/>
      <c r="K820" s="91"/>
      <c r="L820" s="91"/>
      <c r="M820" s="91"/>
      <c r="N820" s="91"/>
      <c r="O820" s="91"/>
      <c r="P820" s="91"/>
      <c r="Q820" s="91"/>
      <c r="R820" s="91"/>
      <c r="S820" s="91"/>
      <c r="T820" s="91"/>
      <c r="U820" s="91"/>
      <c r="V820" s="91"/>
      <c r="W820" s="91"/>
      <c r="X820" s="91"/>
      <c r="Y820" s="91"/>
      <c r="Z820" s="91"/>
    </row>
    <row r="821" ht="15.75" customHeight="1">
      <c r="A821" s="91"/>
      <c r="B821" s="91"/>
      <c r="C821" s="91"/>
      <c r="D821" s="91"/>
      <c r="E821" s="92"/>
      <c r="F821" s="93"/>
      <c r="G821" s="92"/>
      <c r="H821" s="92"/>
      <c r="I821" s="91"/>
      <c r="J821" s="91"/>
      <c r="K821" s="91"/>
      <c r="L821" s="91"/>
      <c r="M821" s="91"/>
      <c r="N821" s="91"/>
      <c r="O821" s="91"/>
      <c r="P821" s="91"/>
      <c r="Q821" s="91"/>
      <c r="R821" s="91"/>
      <c r="S821" s="91"/>
      <c r="T821" s="91"/>
      <c r="U821" s="91"/>
      <c r="V821" s="91"/>
      <c r="W821" s="91"/>
      <c r="X821" s="91"/>
      <c r="Y821" s="91"/>
      <c r="Z821" s="91"/>
    </row>
    <row r="822" ht="15.75" customHeight="1">
      <c r="A822" s="91"/>
      <c r="B822" s="91"/>
      <c r="C822" s="91"/>
      <c r="D822" s="91"/>
      <c r="E822" s="92"/>
      <c r="F822" s="93"/>
      <c r="G822" s="92"/>
      <c r="H822" s="92"/>
      <c r="I822" s="91"/>
      <c r="J822" s="91"/>
      <c r="K822" s="91"/>
      <c r="L822" s="91"/>
      <c r="M822" s="91"/>
      <c r="N822" s="91"/>
      <c r="O822" s="91"/>
      <c r="P822" s="91"/>
      <c r="Q822" s="91"/>
      <c r="R822" s="91"/>
      <c r="S822" s="91"/>
      <c r="T822" s="91"/>
      <c r="U822" s="91"/>
      <c r="V822" s="91"/>
      <c r="W822" s="91"/>
      <c r="X822" s="91"/>
      <c r="Y822" s="91"/>
      <c r="Z822" s="91"/>
    </row>
    <row r="823" ht="15.75" customHeight="1">
      <c r="A823" s="91"/>
      <c r="B823" s="91"/>
      <c r="C823" s="91"/>
      <c r="D823" s="91"/>
      <c r="E823" s="92"/>
      <c r="F823" s="93"/>
      <c r="G823" s="92"/>
      <c r="H823" s="92"/>
      <c r="I823" s="91"/>
      <c r="J823" s="91"/>
      <c r="K823" s="91"/>
      <c r="L823" s="91"/>
      <c r="M823" s="91"/>
      <c r="N823" s="91"/>
      <c r="O823" s="91"/>
      <c r="P823" s="91"/>
      <c r="Q823" s="91"/>
      <c r="R823" s="91"/>
      <c r="S823" s="91"/>
      <c r="T823" s="91"/>
      <c r="U823" s="91"/>
      <c r="V823" s="91"/>
      <c r="W823" s="91"/>
      <c r="X823" s="91"/>
      <c r="Y823" s="91"/>
      <c r="Z823" s="91"/>
    </row>
    <row r="824" ht="15.75" customHeight="1">
      <c r="A824" s="91"/>
      <c r="B824" s="91"/>
      <c r="C824" s="91"/>
      <c r="D824" s="91"/>
      <c r="E824" s="92"/>
      <c r="F824" s="93"/>
      <c r="G824" s="92"/>
      <c r="H824" s="92"/>
      <c r="I824" s="91"/>
      <c r="J824" s="91"/>
      <c r="K824" s="91"/>
      <c r="L824" s="91"/>
      <c r="M824" s="91"/>
      <c r="N824" s="91"/>
      <c r="O824" s="91"/>
      <c r="P824" s="91"/>
      <c r="Q824" s="91"/>
      <c r="R824" s="91"/>
      <c r="S824" s="91"/>
      <c r="T824" s="91"/>
      <c r="U824" s="91"/>
      <c r="V824" s="91"/>
      <c r="W824" s="91"/>
      <c r="X824" s="91"/>
      <c r="Y824" s="91"/>
      <c r="Z824" s="91"/>
    </row>
    <row r="825" ht="15.75" customHeight="1">
      <c r="A825" s="91"/>
      <c r="B825" s="91"/>
      <c r="C825" s="91"/>
      <c r="D825" s="91"/>
      <c r="E825" s="92"/>
      <c r="F825" s="93"/>
      <c r="G825" s="92"/>
      <c r="H825" s="92"/>
      <c r="I825" s="91"/>
      <c r="J825" s="91"/>
      <c r="K825" s="91"/>
      <c r="L825" s="91"/>
      <c r="M825" s="91"/>
      <c r="N825" s="91"/>
      <c r="O825" s="91"/>
      <c r="P825" s="91"/>
      <c r="Q825" s="91"/>
      <c r="R825" s="91"/>
      <c r="S825" s="91"/>
      <c r="T825" s="91"/>
      <c r="U825" s="91"/>
      <c r="V825" s="91"/>
      <c r="W825" s="91"/>
      <c r="X825" s="91"/>
      <c r="Y825" s="91"/>
      <c r="Z825" s="91"/>
    </row>
    <row r="826" ht="15.75" customHeight="1">
      <c r="A826" s="91"/>
      <c r="B826" s="91"/>
      <c r="C826" s="91"/>
      <c r="D826" s="91"/>
      <c r="E826" s="92"/>
      <c r="F826" s="93"/>
      <c r="G826" s="92"/>
      <c r="H826" s="92"/>
      <c r="I826" s="91"/>
      <c r="J826" s="91"/>
      <c r="K826" s="91"/>
      <c r="L826" s="91"/>
      <c r="M826" s="91"/>
      <c r="N826" s="91"/>
      <c r="O826" s="91"/>
      <c r="P826" s="91"/>
      <c r="Q826" s="91"/>
      <c r="R826" s="91"/>
      <c r="S826" s="91"/>
      <c r="T826" s="91"/>
      <c r="U826" s="91"/>
      <c r="V826" s="91"/>
      <c r="W826" s="91"/>
      <c r="X826" s="91"/>
      <c r="Y826" s="91"/>
      <c r="Z826" s="91"/>
    </row>
    <row r="827" ht="15.75" customHeight="1">
      <c r="A827" s="91"/>
      <c r="B827" s="91"/>
      <c r="C827" s="91"/>
      <c r="D827" s="91"/>
      <c r="E827" s="92"/>
      <c r="F827" s="93"/>
      <c r="G827" s="92"/>
      <c r="H827" s="92"/>
      <c r="I827" s="91"/>
      <c r="J827" s="91"/>
      <c r="K827" s="91"/>
      <c r="L827" s="91"/>
      <c r="M827" s="91"/>
      <c r="N827" s="91"/>
      <c r="O827" s="91"/>
      <c r="P827" s="91"/>
      <c r="Q827" s="91"/>
      <c r="R827" s="91"/>
      <c r="S827" s="91"/>
      <c r="T827" s="91"/>
      <c r="U827" s="91"/>
      <c r="V827" s="91"/>
      <c r="W827" s="91"/>
      <c r="X827" s="91"/>
      <c r="Y827" s="91"/>
      <c r="Z827" s="91"/>
    </row>
    <row r="828" ht="15.75" customHeight="1">
      <c r="A828" s="91"/>
      <c r="B828" s="91"/>
      <c r="C828" s="91"/>
      <c r="D828" s="91"/>
      <c r="E828" s="92"/>
      <c r="F828" s="93"/>
      <c r="G828" s="92"/>
      <c r="H828" s="92"/>
      <c r="I828" s="91"/>
      <c r="J828" s="91"/>
      <c r="K828" s="91"/>
      <c r="L828" s="91"/>
      <c r="M828" s="91"/>
      <c r="N828" s="91"/>
      <c r="O828" s="91"/>
      <c r="P828" s="91"/>
      <c r="Q828" s="91"/>
      <c r="R828" s="91"/>
      <c r="S828" s="91"/>
      <c r="T828" s="91"/>
      <c r="U828" s="91"/>
      <c r="V828" s="91"/>
      <c r="W828" s="91"/>
      <c r="X828" s="91"/>
      <c r="Y828" s="91"/>
      <c r="Z828" s="91"/>
    </row>
    <row r="829" ht="15.75" customHeight="1">
      <c r="A829" s="91"/>
      <c r="B829" s="91"/>
      <c r="C829" s="91"/>
      <c r="D829" s="91"/>
      <c r="E829" s="92"/>
      <c r="F829" s="93"/>
      <c r="G829" s="92"/>
      <c r="H829" s="92"/>
      <c r="I829" s="91"/>
      <c r="J829" s="91"/>
      <c r="K829" s="91"/>
      <c r="L829" s="91"/>
      <c r="M829" s="91"/>
      <c r="N829" s="91"/>
      <c r="O829" s="91"/>
      <c r="P829" s="91"/>
      <c r="Q829" s="91"/>
      <c r="R829" s="91"/>
      <c r="S829" s="91"/>
      <c r="T829" s="91"/>
      <c r="U829" s="91"/>
      <c r="V829" s="91"/>
      <c r="W829" s="91"/>
      <c r="X829" s="91"/>
      <c r="Y829" s="91"/>
      <c r="Z829" s="91"/>
    </row>
    <row r="830" ht="15.75" customHeight="1">
      <c r="A830" s="91"/>
      <c r="B830" s="91"/>
      <c r="C830" s="91"/>
      <c r="D830" s="91"/>
      <c r="E830" s="92"/>
      <c r="F830" s="93"/>
      <c r="G830" s="92"/>
      <c r="H830" s="92"/>
      <c r="I830" s="91"/>
      <c r="J830" s="91"/>
      <c r="K830" s="91"/>
      <c r="L830" s="91"/>
      <c r="M830" s="91"/>
      <c r="N830" s="91"/>
      <c r="O830" s="91"/>
      <c r="P830" s="91"/>
      <c r="Q830" s="91"/>
      <c r="R830" s="91"/>
      <c r="S830" s="91"/>
      <c r="T830" s="91"/>
      <c r="U830" s="91"/>
      <c r="V830" s="91"/>
      <c r="W830" s="91"/>
      <c r="X830" s="91"/>
      <c r="Y830" s="91"/>
      <c r="Z830" s="91"/>
    </row>
    <row r="831" ht="15.75" customHeight="1">
      <c r="A831" s="91"/>
      <c r="B831" s="91"/>
      <c r="C831" s="91"/>
      <c r="D831" s="91"/>
      <c r="E831" s="92"/>
      <c r="F831" s="93"/>
      <c r="G831" s="92"/>
      <c r="H831" s="92"/>
      <c r="I831" s="91"/>
      <c r="J831" s="91"/>
      <c r="K831" s="91"/>
      <c r="L831" s="91"/>
      <c r="M831" s="91"/>
      <c r="N831" s="91"/>
      <c r="O831" s="91"/>
      <c r="P831" s="91"/>
      <c r="Q831" s="91"/>
      <c r="R831" s="91"/>
      <c r="S831" s="91"/>
      <c r="T831" s="91"/>
      <c r="U831" s="91"/>
      <c r="V831" s="91"/>
      <c r="W831" s="91"/>
      <c r="X831" s="91"/>
      <c r="Y831" s="91"/>
      <c r="Z831" s="91"/>
    </row>
    <row r="832" ht="15.75" customHeight="1">
      <c r="A832" s="91"/>
      <c r="B832" s="91"/>
      <c r="C832" s="91"/>
      <c r="D832" s="91"/>
      <c r="E832" s="92"/>
      <c r="F832" s="93"/>
      <c r="G832" s="92"/>
      <c r="H832" s="92"/>
      <c r="I832" s="91"/>
      <c r="J832" s="91"/>
      <c r="K832" s="91"/>
      <c r="L832" s="91"/>
      <c r="M832" s="91"/>
      <c r="N832" s="91"/>
      <c r="O832" s="91"/>
      <c r="P832" s="91"/>
      <c r="Q832" s="91"/>
      <c r="R832" s="91"/>
      <c r="S832" s="91"/>
      <c r="T832" s="91"/>
      <c r="U832" s="91"/>
      <c r="V832" s="91"/>
      <c r="W832" s="91"/>
      <c r="X832" s="91"/>
      <c r="Y832" s="91"/>
      <c r="Z832" s="91"/>
    </row>
    <row r="833" ht="15.75" customHeight="1">
      <c r="A833" s="91"/>
      <c r="B833" s="91"/>
      <c r="C833" s="91"/>
      <c r="D833" s="91"/>
      <c r="E833" s="92"/>
      <c r="F833" s="93"/>
      <c r="G833" s="92"/>
      <c r="H833" s="92"/>
      <c r="I833" s="91"/>
      <c r="J833" s="91"/>
      <c r="K833" s="91"/>
      <c r="L833" s="91"/>
      <c r="M833" s="91"/>
      <c r="N833" s="91"/>
      <c r="O833" s="91"/>
      <c r="P833" s="91"/>
      <c r="Q833" s="91"/>
      <c r="R833" s="91"/>
      <c r="S833" s="91"/>
      <c r="T833" s="91"/>
      <c r="U833" s="91"/>
      <c r="V833" s="91"/>
      <c r="W833" s="91"/>
      <c r="X833" s="91"/>
      <c r="Y833" s="91"/>
      <c r="Z833" s="91"/>
    </row>
    <row r="834" ht="15.75" customHeight="1">
      <c r="A834" s="91"/>
      <c r="B834" s="91"/>
      <c r="C834" s="91"/>
      <c r="D834" s="91"/>
      <c r="E834" s="92"/>
      <c r="F834" s="93"/>
      <c r="G834" s="92"/>
      <c r="H834" s="92"/>
      <c r="I834" s="91"/>
      <c r="J834" s="91"/>
      <c r="K834" s="91"/>
      <c r="L834" s="91"/>
      <c r="M834" s="91"/>
      <c r="N834" s="91"/>
      <c r="O834" s="91"/>
      <c r="P834" s="91"/>
      <c r="Q834" s="91"/>
      <c r="R834" s="91"/>
      <c r="S834" s="91"/>
      <c r="T834" s="91"/>
      <c r="U834" s="91"/>
      <c r="V834" s="91"/>
      <c r="W834" s="91"/>
      <c r="X834" s="91"/>
      <c r="Y834" s="91"/>
      <c r="Z834" s="91"/>
    </row>
    <row r="835" ht="15.75" customHeight="1">
      <c r="A835" s="91"/>
      <c r="B835" s="91"/>
      <c r="C835" s="91"/>
      <c r="D835" s="91"/>
      <c r="E835" s="92"/>
      <c r="F835" s="93"/>
      <c r="G835" s="92"/>
      <c r="H835" s="92"/>
      <c r="I835" s="91"/>
      <c r="J835" s="91"/>
      <c r="K835" s="91"/>
      <c r="L835" s="91"/>
      <c r="M835" s="91"/>
      <c r="N835" s="91"/>
      <c r="O835" s="91"/>
      <c r="P835" s="91"/>
      <c r="Q835" s="91"/>
      <c r="R835" s="91"/>
      <c r="S835" s="91"/>
      <c r="T835" s="91"/>
      <c r="U835" s="91"/>
      <c r="V835" s="91"/>
      <c r="W835" s="91"/>
      <c r="X835" s="91"/>
      <c r="Y835" s="91"/>
      <c r="Z835" s="91"/>
    </row>
    <row r="836" ht="15.75" customHeight="1">
      <c r="A836" s="91"/>
      <c r="B836" s="91"/>
      <c r="C836" s="91"/>
      <c r="D836" s="91"/>
      <c r="E836" s="92"/>
      <c r="F836" s="93"/>
      <c r="G836" s="92"/>
      <c r="H836" s="92"/>
      <c r="I836" s="91"/>
      <c r="J836" s="91"/>
      <c r="K836" s="91"/>
      <c r="L836" s="91"/>
      <c r="M836" s="91"/>
      <c r="N836" s="91"/>
      <c r="O836" s="91"/>
      <c r="P836" s="91"/>
      <c r="Q836" s="91"/>
      <c r="R836" s="91"/>
      <c r="S836" s="91"/>
      <c r="T836" s="91"/>
      <c r="U836" s="91"/>
      <c r="V836" s="91"/>
      <c r="W836" s="91"/>
      <c r="X836" s="91"/>
      <c r="Y836" s="91"/>
      <c r="Z836" s="91"/>
    </row>
    <row r="837" ht="15.75" customHeight="1">
      <c r="A837" s="91"/>
      <c r="B837" s="91"/>
      <c r="C837" s="91"/>
      <c r="D837" s="91"/>
      <c r="E837" s="92"/>
      <c r="F837" s="93"/>
      <c r="G837" s="92"/>
      <c r="H837" s="92"/>
      <c r="I837" s="91"/>
      <c r="J837" s="91"/>
      <c r="K837" s="91"/>
      <c r="L837" s="91"/>
      <c r="M837" s="91"/>
      <c r="N837" s="91"/>
      <c r="O837" s="91"/>
      <c r="P837" s="91"/>
      <c r="Q837" s="91"/>
      <c r="R837" s="91"/>
      <c r="S837" s="91"/>
      <c r="T837" s="91"/>
      <c r="U837" s="91"/>
      <c r="V837" s="91"/>
      <c r="W837" s="91"/>
      <c r="X837" s="91"/>
      <c r="Y837" s="91"/>
      <c r="Z837" s="91"/>
    </row>
    <row r="838" ht="15.75" customHeight="1">
      <c r="A838" s="91"/>
      <c r="B838" s="91"/>
      <c r="C838" s="91"/>
      <c r="D838" s="91"/>
      <c r="E838" s="92"/>
      <c r="F838" s="93"/>
      <c r="G838" s="92"/>
      <c r="H838" s="92"/>
      <c r="I838" s="91"/>
      <c r="J838" s="91"/>
      <c r="K838" s="91"/>
      <c r="L838" s="91"/>
      <c r="M838" s="91"/>
      <c r="N838" s="91"/>
      <c r="O838" s="91"/>
      <c r="P838" s="91"/>
      <c r="Q838" s="91"/>
      <c r="R838" s="91"/>
      <c r="S838" s="91"/>
      <c r="T838" s="91"/>
      <c r="U838" s="91"/>
      <c r="V838" s="91"/>
      <c r="W838" s="91"/>
      <c r="X838" s="91"/>
      <c r="Y838" s="91"/>
      <c r="Z838" s="91"/>
    </row>
    <row r="839" ht="15.75" customHeight="1">
      <c r="A839" s="91"/>
      <c r="B839" s="91"/>
      <c r="C839" s="91"/>
      <c r="D839" s="91"/>
      <c r="E839" s="92"/>
      <c r="F839" s="93"/>
      <c r="G839" s="92"/>
      <c r="H839" s="92"/>
      <c r="I839" s="91"/>
      <c r="J839" s="91"/>
      <c r="K839" s="91"/>
      <c r="L839" s="91"/>
      <c r="M839" s="91"/>
      <c r="N839" s="91"/>
      <c r="O839" s="91"/>
      <c r="P839" s="91"/>
      <c r="Q839" s="91"/>
      <c r="R839" s="91"/>
      <c r="S839" s="91"/>
      <c r="T839" s="91"/>
      <c r="U839" s="91"/>
      <c r="V839" s="91"/>
      <c r="W839" s="91"/>
      <c r="X839" s="91"/>
      <c r="Y839" s="91"/>
      <c r="Z839" s="91"/>
    </row>
    <row r="840" ht="15.75" customHeight="1">
      <c r="A840" s="91"/>
      <c r="B840" s="91"/>
      <c r="C840" s="91"/>
      <c r="D840" s="91"/>
      <c r="E840" s="92"/>
      <c r="F840" s="93"/>
      <c r="G840" s="92"/>
      <c r="H840" s="92"/>
      <c r="I840" s="91"/>
      <c r="J840" s="91"/>
      <c r="K840" s="91"/>
      <c r="L840" s="91"/>
      <c r="M840" s="91"/>
      <c r="N840" s="91"/>
      <c r="O840" s="91"/>
      <c r="P840" s="91"/>
      <c r="Q840" s="91"/>
      <c r="R840" s="91"/>
      <c r="S840" s="91"/>
      <c r="T840" s="91"/>
      <c r="U840" s="91"/>
      <c r="V840" s="91"/>
      <c r="W840" s="91"/>
      <c r="X840" s="91"/>
      <c r="Y840" s="91"/>
      <c r="Z840" s="91"/>
    </row>
    <row r="841" ht="15.75" customHeight="1">
      <c r="A841" s="91"/>
      <c r="B841" s="91"/>
      <c r="C841" s="91"/>
      <c r="D841" s="91"/>
      <c r="E841" s="92"/>
      <c r="F841" s="93"/>
      <c r="G841" s="92"/>
      <c r="H841" s="92"/>
      <c r="I841" s="91"/>
      <c r="J841" s="91"/>
      <c r="K841" s="91"/>
      <c r="L841" s="91"/>
      <c r="M841" s="91"/>
      <c r="N841" s="91"/>
      <c r="O841" s="91"/>
      <c r="P841" s="91"/>
      <c r="Q841" s="91"/>
      <c r="R841" s="91"/>
      <c r="S841" s="91"/>
      <c r="T841" s="91"/>
      <c r="U841" s="91"/>
      <c r="V841" s="91"/>
      <c r="W841" s="91"/>
      <c r="X841" s="91"/>
      <c r="Y841" s="91"/>
      <c r="Z841" s="91"/>
    </row>
    <row r="842" ht="15.75" customHeight="1">
      <c r="A842" s="91"/>
      <c r="B842" s="91"/>
      <c r="C842" s="91"/>
      <c r="D842" s="91"/>
      <c r="E842" s="92"/>
      <c r="F842" s="93"/>
      <c r="G842" s="92"/>
      <c r="H842" s="92"/>
      <c r="I842" s="91"/>
      <c r="J842" s="91"/>
      <c r="K842" s="91"/>
      <c r="L842" s="91"/>
      <c r="M842" s="91"/>
      <c r="N842" s="91"/>
      <c r="O842" s="91"/>
      <c r="P842" s="91"/>
      <c r="Q842" s="91"/>
      <c r="R842" s="91"/>
      <c r="S842" s="91"/>
      <c r="T842" s="91"/>
      <c r="U842" s="91"/>
      <c r="V842" s="91"/>
      <c r="W842" s="91"/>
      <c r="X842" s="91"/>
      <c r="Y842" s="91"/>
      <c r="Z842" s="91"/>
    </row>
    <row r="843" ht="15.75" customHeight="1">
      <c r="A843" s="91"/>
      <c r="B843" s="91"/>
      <c r="C843" s="91"/>
      <c r="D843" s="91"/>
      <c r="E843" s="92"/>
      <c r="F843" s="93"/>
      <c r="G843" s="92"/>
      <c r="H843" s="92"/>
      <c r="I843" s="91"/>
      <c r="J843" s="91"/>
      <c r="K843" s="91"/>
      <c r="L843" s="91"/>
      <c r="M843" s="91"/>
      <c r="N843" s="91"/>
      <c r="O843" s="91"/>
      <c r="P843" s="91"/>
      <c r="Q843" s="91"/>
      <c r="R843" s="91"/>
      <c r="S843" s="91"/>
      <c r="T843" s="91"/>
      <c r="U843" s="91"/>
      <c r="V843" s="91"/>
      <c r="W843" s="91"/>
      <c r="X843" s="91"/>
      <c r="Y843" s="91"/>
      <c r="Z843" s="91"/>
    </row>
    <row r="844" ht="15.75" customHeight="1">
      <c r="A844" s="91"/>
      <c r="B844" s="91"/>
      <c r="C844" s="91"/>
      <c r="D844" s="91"/>
      <c r="E844" s="92"/>
      <c r="F844" s="93"/>
      <c r="G844" s="92"/>
      <c r="H844" s="92"/>
      <c r="I844" s="91"/>
      <c r="J844" s="91"/>
      <c r="K844" s="91"/>
      <c r="L844" s="91"/>
      <c r="M844" s="91"/>
      <c r="N844" s="91"/>
      <c r="O844" s="91"/>
      <c r="P844" s="91"/>
      <c r="Q844" s="91"/>
      <c r="R844" s="91"/>
      <c r="S844" s="91"/>
      <c r="T844" s="91"/>
      <c r="U844" s="91"/>
      <c r="V844" s="91"/>
      <c r="W844" s="91"/>
      <c r="X844" s="91"/>
      <c r="Y844" s="91"/>
      <c r="Z844" s="91"/>
    </row>
    <row r="845" ht="15.75" customHeight="1">
      <c r="A845" s="91"/>
      <c r="B845" s="91"/>
      <c r="C845" s="91"/>
      <c r="D845" s="91"/>
      <c r="E845" s="92"/>
      <c r="F845" s="93"/>
      <c r="G845" s="92"/>
      <c r="H845" s="92"/>
      <c r="I845" s="91"/>
      <c r="J845" s="91"/>
      <c r="K845" s="91"/>
      <c r="L845" s="91"/>
      <c r="M845" s="91"/>
      <c r="N845" s="91"/>
      <c r="O845" s="91"/>
      <c r="P845" s="91"/>
      <c r="Q845" s="91"/>
      <c r="R845" s="91"/>
      <c r="S845" s="91"/>
      <c r="T845" s="91"/>
      <c r="U845" s="91"/>
      <c r="V845" s="91"/>
      <c r="W845" s="91"/>
      <c r="X845" s="91"/>
      <c r="Y845" s="91"/>
      <c r="Z845" s="91"/>
    </row>
    <row r="846" ht="15.75" customHeight="1">
      <c r="A846" s="91"/>
      <c r="B846" s="91"/>
      <c r="C846" s="91"/>
      <c r="D846" s="91"/>
      <c r="E846" s="92"/>
      <c r="F846" s="93"/>
      <c r="G846" s="92"/>
      <c r="H846" s="92"/>
      <c r="I846" s="91"/>
      <c r="J846" s="91"/>
      <c r="K846" s="91"/>
      <c r="L846" s="91"/>
      <c r="M846" s="91"/>
      <c r="N846" s="91"/>
      <c r="O846" s="91"/>
      <c r="P846" s="91"/>
      <c r="Q846" s="91"/>
      <c r="R846" s="91"/>
      <c r="S846" s="91"/>
      <c r="T846" s="91"/>
      <c r="U846" s="91"/>
      <c r="V846" s="91"/>
      <c r="W846" s="91"/>
      <c r="X846" s="91"/>
      <c r="Y846" s="91"/>
      <c r="Z846" s="91"/>
    </row>
    <row r="847" ht="15.75" customHeight="1">
      <c r="A847" s="91"/>
      <c r="B847" s="91"/>
      <c r="C847" s="91"/>
      <c r="D847" s="91"/>
      <c r="E847" s="92"/>
      <c r="F847" s="93"/>
      <c r="G847" s="92"/>
      <c r="H847" s="92"/>
      <c r="I847" s="91"/>
      <c r="J847" s="91"/>
      <c r="K847" s="91"/>
      <c r="L847" s="91"/>
      <c r="M847" s="91"/>
      <c r="N847" s="91"/>
      <c r="O847" s="91"/>
      <c r="P847" s="91"/>
      <c r="Q847" s="91"/>
      <c r="R847" s="91"/>
      <c r="S847" s="91"/>
      <c r="T847" s="91"/>
      <c r="U847" s="91"/>
      <c r="V847" s="91"/>
      <c r="W847" s="91"/>
      <c r="X847" s="91"/>
      <c r="Y847" s="91"/>
      <c r="Z847" s="91"/>
    </row>
    <row r="848" ht="15.75" customHeight="1">
      <c r="A848" s="91"/>
      <c r="B848" s="91"/>
      <c r="C848" s="91"/>
      <c r="D848" s="91"/>
      <c r="E848" s="92"/>
      <c r="F848" s="93"/>
      <c r="G848" s="92"/>
      <c r="H848" s="92"/>
      <c r="I848" s="91"/>
      <c r="J848" s="91"/>
      <c r="K848" s="91"/>
      <c r="L848" s="91"/>
      <c r="M848" s="91"/>
      <c r="N848" s="91"/>
      <c r="O848" s="91"/>
      <c r="P848" s="91"/>
      <c r="Q848" s="91"/>
      <c r="R848" s="91"/>
      <c r="S848" s="91"/>
      <c r="T848" s="91"/>
      <c r="U848" s="91"/>
      <c r="V848" s="91"/>
      <c r="W848" s="91"/>
      <c r="X848" s="91"/>
      <c r="Y848" s="91"/>
      <c r="Z848" s="91"/>
    </row>
    <row r="849" ht="15.75" customHeight="1">
      <c r="A849" s="91"/>
      <c r="B849" s="91"/>
      <c r="C849" s="91"/>
      <c r="D849" s="91"/>
      <c r="E849" s="92"/>
      <c r="F849" s="93"/>
      <c r="G849" s="92"/>
      <c r="H849" s="92"/>
      <c r="I849" s="91"/>
      <c r="J849" s="91"/>
      <c r="K849" s="91"/>
      <c r="L849" s="91"/>
      <c r="M849" s="91"/>
      <c r="N849" s="91"/>
      <c r="O849" s="91"/>
      <c r="P849" s="91"/>
      <c r="Q849" s="91"/>
      <c r="R849" s="91"/>
      <c r="S849" s="91"/>
      <c r="T849" s="91"/>
      <c r="U849" s="91"/>
      <c r="V849" s="91"/>
      <c r="W849" s="91"/>
      <c r="X849" s="91"/>
      <c r="Y849" s="91"/>
      <c r="Z849" s="91"/>
    </row>
    <row r="850" ht="15.75" customHeight="1">
      <c r="A850" s="91"/>
      <c r="B850" s="91"/>
      <c r="C850" s="91"/>
      <c r="D850" s="91"/>
      <c r="E850" s="92"/>
      <c r="F850" s="93"/>
      <c r="G850" s="92"/>
      <c r="H850" s="92"/>
      <c r="I850" s="91"/>
      <c r="J850" s="91"/>
      <c r="K850" s="91"/>
      <c r="L850" s="91"/>
      <c r="M850" s="91"/>
      <c r="N850" s="91"/>
      <c r="O850" s="91"/>
      <c r="P850" s="91"/>
      <c r="Q850" s="91"/>
      <c r="R850" s="91"/>
      <c r="S850" s="91"/>
      <c r="T850" s="91"/>
      <c r="U850" s="91"/>
      <c r="V850" s="91"/>
      <c r="W850" s="91"/>
      <c r="X850" s="91"/>
      <c r="Y850" s="91"/>
      <c r="Z850" s="91"/>
    </row>
    <row r="851" ht="15.75" customHeight="1">
      <c r="A851" s="91"/>
      <c r="B851" s="91"/>
      <c r="C851" s="91"/>
      <c r="D851" s="91"/>
      <c r="E851" s="92"/>
      <c r="F851" s="93"/>
      <c r="G851" s="92"/>
      <c r="H851" s="92"/>
      <c r="I851" s="91"/>
      <c r="J851" s="91"/>
      <c r="K851" s="91"/>
      <c r="L851" s="91"/>
      <c r="M851" s="91"/>
      <c r="N851" s="91"/>
      <c r="O851" s="91"/>
      <c r="P851" s="91"/>
      <c r="Q851" s="91"/>
      <c r="R851" s="91"/>
      <c r="S851" s="91"/>
      <c r="T851" s="91"/>
      <c r="U851" s="91"/>
      <c r="V851" s="91"/>
      <c r="W851" s="91"/>
      <c r="X851" s="91"/>
      <c r="Y851" s="91"/>
      <c r="Z851" s="91"/>
    </row>
    <row r="852" ht="15.75" customHeight="1">
      <c r="A852" s="91"/>
      <c r="B852" s="91"/>
      <c r="C852" s="91"/>
      <c r="D852" s="91"/>
      <c r="E852" s="92"/>
      <c r="F852" s="93"/>
      <c r="G852" s="92"/>
      <c r="H852" s="92"/>
      <c r="I852" s="91"/>
      <c r="J852" s="91"/>
      <c r="K852" s="91"/>
      <c r="L852" s="91"/>
      <c r="M852" s="91"/>
      <c r="N852" s="91"/>
      <c r="O852" s="91"/>
      <c r="P852" s="91"/>
      <c r="Q852" s="91"/>
      <c r="R852" s="91"/>
      <c r="S852" s="91"/>
      <c r="T852" s="91"/>
      <c r="U852" s="91"/>
      <c r="V852" s="91"/>
      <c r="W852" s="91"/>
      <c r="X852" s="91"/>
      <c r="Y852" s="91"/>
      <c r="Z852" s="91"/>
    </row>
    <row r="853" ht="15.75" customHeight="1">
      <c r="A853" s="91"/>
      <c r="B853" s="91"/>
      <c r="C853" s="91"/>
      <c r="D853" s="91"/>
      <c r="E853" s="92"/>
      <c r="F853" s="93"/>
      <c r="G853" s="92"/>
      <c r="H853" s="92"/>
      <c r="I853" s="91"/>
      <c r="J853" s="91"/>
      <c r="K853" s="91"/>
      <c r="L853" s="91"/>
      <c r="M853" s="91"/>
      <c r="N853" s="91"/>
      <c r="O853" s="91"/>
      <c r="P853" s="91"/>
      <c r="Q853" s="91"/>
      <c r="R853" s="91"/>
      <c r="S853" s="91"/>
      <c r="T853" s="91"/>
      <c r="U853" s="91"/>
      <c r="V853" s="91"/>
      <c r="W853" s="91"/>
      <c r="X853" s="91"/>
      <c r="Y853" s="91"/>
      <c r="Z853" s="91"/>
    </row>
    <row r="854" ht="15.75" customHeight="1">
      <c r="A854" s="91"/>
      <c r="B854" s="91"/>
      <c r="C854" s="91"/>
      <c r="D854" s="91"/>
      <c r="E854" s="92"/>
      <c r="F854" s="93"/>
      <c r="G854" s="92"/>
      <c r="H854" s="92"/>
      <c r="I854" s="91"/>
      <c r="J854" s="91"/>
      <c r="K854" s="91"/>
      <c r="L854" s="91"/>
      <c r="M854" s="91"/>
      <c r="N854" s="91"/>
      <c r="O854" s="91"/>
      <c r="P854" s="91"/>
      <c r="Q854" s="91"/>
      <c r="R854" s="91"/>
      <c r="S854" s="91"/>
      <c r="T854" s="91"/>
      <c r="U854" s="91"/>
      <c r="V854" s="91"/>
      <c r="W854" s="91"/>
      <c r="X854" s="91"/>
      <c r="Y854" s="91"/>
      <c r="Z854" s="91"/>
    </row>
    <row r="855" ht="15.75" customHeight="1">
      <c r="A855" s="91"/>
      <c r="B855" s="91"/>
      <c r="C855" s="91"/>
      <c r="D855" s="91"/>
      <c r="E855" s="92"/>
      <c r="F855" s="93"/>
      <c r="G855" s="92"/>
      <c r="H855" s="92"/>
      <c r="I855" s="91"/>
      <c r="J855" s="91"/>
      <c r="K855" s="91"/>
      <c r="L855" s="91"/>
      <c r="M855" s="91"/>
      <c r="N855" s="91"/>
      <c r="O855" s="91"/>
      <c r="P855" s="91"/>
      <c r="Q855" s="91"/>
      <c r="R855" s="91"/>
      <c r="S855" s="91"/>
      <c r="T855" s="91"/>
      <c r="U855" s="91"/>
      <c r="V855" s="91"/>
      <c r="W855" s="91"/>
      <c r="X855" s="91"/>
      <c r="Y855" s="91"/>
      <c r="Z855" s="91"/>
    </row>
    <row r="856" ht="15.75" customHeight="1">
      <c r="A856" s="91"/>
      <c r="B856" s="91"/>
      <c r="C856" s="91"/>
      <c r="D856" s="91"/>
      <c r="E856" s="92"/>
      <c r="F856" s="93"/>
      <c r="G856" s="92"/>
      <c r="H856" s="92"/>
      <c r="I856" s="91"/>
      <c r="J856" s="91"/>
      <c r="K856" s="91"/>
      <c r="L856" s="91"/>
      <c r="M856" s="91"/>
      <c r="N856" s="91"/>
      <c r="O856" s="91"/>
      <c r="P856" s="91"/>
      <c r="Q856" s="91"/>
      <c r="R856" s="91"/>
      <c r="S856" s="91"/>
      <c r="T856" s="91"/>
      <c r="U856" s="91"/>
      <c r="V856" s="91"/>
      <c r="W856" s="91"/>
      <c r="X856" s="91"/>
      <c r="Y856" s="91"/>
      <c r="Z856" s="91"/>
    </row>
    <row r="857" ht="15.75" customHeight="1">
      <c r="A857" s="91"/>
      <c r="B857" s="91"/>
      <c r="C857" s="91"/>
      <c r="D857" s="91"/>
      <c r="E857" s="92"/>
      <c r="F857" s="93"/>
      <c r="G857" s="92"/>
      <c r="H857" s="92"/>
      <c r="I857" s="91"/>
      <c r="J857" s="91"/>
      <c r="K857" s="91"/>
      <c r="L857" s="91"/>
      <c r="M857" s="91"/>
      <c r="N857" s="91"/>
      <c r="O857" s="91"/>
      <c r="P857" s="91"/>
      <c r="Q857" s="91"/>
      <c r="R857" s="91"/>
      <c r="S857" s="91"/>
      <c r="T857" s="91"/>
      <c r="U857" s="91"/>
      <c r="V857" s="91"/>
      <c r="W857" s="91"/>
      <c r="X857" s="91"/>
      <c r="Y857" s="91"/>
      <c r="Z857" s="91"/>
    </row>
    <row r="858" ht="15.75" customHeight="1">
      <c r="A858" s="91"/>
      <c r="B858" s="91"/>
      <c r="C858" s="91"/>
      <c r="D858" s="91"/>
      <c r="E858" s="92"/>
      <c r="F858" s="93"/>
      <c r="G858" s="92"/>
      <c r="H858" s="92"/>
      <c r="I858" s="91"/>
      <c r="J858" s="91"/>
      <c r="K858" s="91"/>
      <c r="L858" s="91"/>
      <c r="M858" s="91"/>
      <c r="N858" s="91"/>
      <c r="O858" s="91"/>
      <c r="P858" s="91"/>
      <c r="Q858" s="91"/>
      <c r="R858" s="91"/>
      <c r="S858" s="91"/>
      <c r="T858" s="91"/>
      <c r="U858" s="91"/>
      <c r="V858" s="91"/>
      <c r="W858" s="91"/>
      <c r="X858" s="91"/>
      <c r="Y858" s="91"/>
      <c r="Z858" s="91"/>
    </row>
    <row r="859" ht="15.75" customHeight="1">
      <c r="A859" s="91"/>
      <c r="B859" s="91"/>
      <c r="C859" s="91"/>
      <c r="D859" s="91"/>
      <c r="E859" s="92"/>
      <c r="F859" s="93"/>
      <c r="G859" s="92"/>
      <c r="H859" s="92"/>
      <c r="I859" s="91"/>
      <c r="J859" s="91"/>
      <c r="K859" s="91"/>
      <c r="L859" s="91"/>
      <c r="M859" s="91"/>
      <c r="N859" s="91"/>
      <c r="O859" s="91"/>
      <c r="P859" s="91"/>
      <c r="Q859" s="91"/>
      <c r="R859" s="91"/>
      <c r="S859" s="91"/>
      <c r="T859" s="91"/>
      <c r="U859" s="91"/>
      <c r="V859" s="91"/>
      <c r="W859" s="91"/>
      <c r="X859" s="91"/>
      <c r="Y859" s="91"/>
      <c r="Z859" s="91"/>
    </row>
    <row r="860" ht="15.75" customHeight="1">
      <c r="A860" s="91"/>
      <c r="B860" s="91"/>
      <c r="C860" s="91"/>
      <c r="D860" s="91"/>
      <c r="E860" s="92"/>
      <c r="F860" s="93"/>
      <c r="G860" s="92"/>
      <c r="H860" s="92"/>
      <c r="I860" s="91"/>
      <c r="J860" s="91"/>
      <c r="K860" s="91"/>
      <c r="L860" s="91"/>
      <c r="M860" s="91"/>
      <c r="N860" s="91"/>
      <c r="O860" s="91"/>
      <c r="P860" s="91"/>
      <c r="Q860" s="91"/>
      <c r="R860" s="91"/>
      <c r="S860" s="91"/>
      <c r="T860" s="91"/>
      <c r="U860" s="91"/>
      <c r="V860" s="91"/>
      <c r="W860" s="91"/>
      <c r="X860" s="91"/>
      <c r="Y860" s="91"/>
      <c r="Z860" s="91"/>
    </row>
    <row r="861" ht="15.75" customHeight="1">
      <c r="A861" s="91"/>
      <c r="B861" s="91"/>
      <c r="C861" s="91"/>
      <c r="D861" s="91"/>
      <c r="E861" s="92"/>
      <c r="F861" s="93"/>
      <c r="G861" s="92"/>
      <c r="H861" s="92"/>
      <c r="I861" s="91"/>
      <c r="J861" s="91"/>
      <c r="K861" s="91"/>
      <c r="L861" s="91"/>
      <c r="M861" s="91"/>
      <c r="N861" s="91"/>
      <c r="O861" s="91"/>
      <c r="P861" s="91"/>
      <c r="Q861" s="91"/>
      <c r="R861" s="91"/>
      <c r="S861" s="91"/>
      <c r="T861" s="91"/>
      <c r="U861" s="91"/>
      <c r="V861" s="91"/>
      <c r="W861" s="91"/>
      <c r="X861" s="91"/>
      <c r="Y861" s="91"/>
      <c r="Z861" s="91"/>
    </row>
    <row r="862" ht="15.75" customHeight="1">
      <c r="A862" s="91"/>
      <c r="B862" s="91"/>
      <c r="C862" s="91"/>
      <c r="D862" s="91"/>
      <c r="E862" s="92"/>
      <c r="F862" s="93"/>
      <c r="G862" s="92"/>
      <c r="H862" s="92"/>
      <c r="I862" s="91"/>
      <c r="J862" s="91"/>
      <c r="K862" s="91"/>
      <c r="L862" s="91"/>
      <c r="M862" s="91"/>
      <c r="N862" s="91"/>
      <c r="O862" s="91"/>
      <c r="P862" s="91"/>
      <c r="Q862" s="91"/>
      <c r="R862" s="91"/>
      <c r="S862" s="91"/>
      <c r="T862" s="91"/>
      <c r="U862" s="91"/>
      <c r="V862" s="91"/>
      <c r="W862" s="91"/>
      <c r="X862" s="91"/>
      <c r="Y862" s="91"/>
      <c r="Z862" s="91"/>
    </row>
    <row r="863" ht="15.75" customHeight="1">
      <c r="A863" s="91"/>
      <c r="B863" s="91"/>
      <c r="C863" s="91"/>
      <c r="D863" s="91"/>
      <c r="E863" s="92"/>
      <c r="F863" s="93"/>
      <c r="G863" s="92"/>
      <c r="H863" s="92"/>
      <c r="I863" s="91"/>
      <c r="J863" s="91"/>
      <c r="K863" s="91"/>
      <c r="L863" s="91"/>
      <c r="M863" s="91"/>
      <c r="N863" s="91"/>
      <c r="O863" s="91"/>
      <c r="P863" s="91"/>
      <c r="Q863" s="91"/>
      <c r="R863" s="91"/>
      <c r="S863" s="91"/>
      <c r="T863" s="91"/>
      <c r="U863" s="91"/>
      <c r="V863" s="91"/>
      <c r="W863" s="91"/>
      <c r="X863" s="91"/>
      <c r="Y863" s="91"/>
      <c r="Z863" s="91"/>
    </row>
    <row r="864" ht="15.75" customHeight="1">
      <c r="A864" s="91"/>
      <c r="B864" s="91"/>
      <c r="C864" s="91"/>
      <c r="D864" s="91"/>
      <c r="E864" s="92"/>
      <c r="F864" s="93"/>
      <c r="G864" s="92"/>
      <c r="H864" s="92"/>
      <c r="I864" s="91"/>
      <c r="J864" s="91"/>
      <c r="K864" s="91"/>
      <c r="L864" s="91"/>
      <c r="M864" s="91"/>
      <c r="N864" s="91"/>
      <c r="O864" s="91"/>
      <c r="P864" s="91"/>
      <c r="Q864" s="91"/>
      <c r="R864" s="91"/>
      <c r="S864" s="91"/>
      <c r="T864" s="91"/>
      <c r="U864" s="91"/>
      <c r="V864" s="91"/>
      <c r="W864" s="91"/>
      <c r="X864" s="91"/>
      <c r="Y864" s="91"/>
      <c r="Z864" s="91"/>
    </row>
    <row r="865" ht="15.75" customHeight="1">
      <c r="A865" s="91"/>
      <c r="B865" s="91"/>
      <c r="C865" s="91"/>
      <c r="D865" s="91"/>
      <c r="E865" s="92"/>
      <c r="F865" s="93"/>
      <c r="G865" s="92"/>
      <c r="H865" s="92"/>
      <c r="I865" s="91"/>
      <c r="J865" s="91"/>
      <c r="K865" s="91"/>
      <c r="L865" s="91"/>
      <c r="M865" s="91"/>
      <c r="N865" s="91"/>
      <c r="O865" s="91"/>
      <c r="P865" s="91"/>
      <c r="Q865" s="91"/>
      <c r="R865" s="91"/>
      <c r="S865" s="91"/>
      <c r="T865" s="91"/>
      <c r="U865" s="91"/>
      <c r="V865" s="91"/>
      <c r="W865" s="91"/>
      <c r="X865" s="91"/>
      <c r="Y865" s="91"/>
      <c r="Z865" s="91"/>
    </row>
    <row r="866" ht="15.75" customHeight="1">
      <c r="A866" s="91"/>
      <c r="B866" s="91"/>
      <c r="C866" s="91"/>
      <c r="D866" s="91"/>
      <c r="E866" s="92"/>
      <c r="F866" s="93"/>
      <c r="G866" s="92"/>
      <c r="H866" s="92"/>
      <c r="I866" s="91"/>
      <c r="J866" s="91"/>
      <c r="K866" s="91"/>
      <c r="L866" s="91"/>
      <c r="M866" s="91"/>
      <c r="N866" s="91"/>
      <c r="O866" s="91"/>
      <c r="P866" s="91"/>
      <c r="Q866" s="91"/>
      <c r="R866" s="91"/>
      <c r="S866" s="91"/>
      <c r="T866" s="91"/>
      <c r="U866" s="91"/>
      <c r="V866" s="91"/>
      <c r="W866" s="91"/>
      <c r="X866" s="91"/>
      <c r="Y866" s="91"/>
      <c r="Z866" s="91"/>
    </row>
    <row r="867" ht="15.75" customHeight="1">
      <c r="A867" s="91"/>
      <c r="B867" s="91"/>
      <c r="C867" s="91"/>
      <c r="D867" s="91"/>
      <c r="E867" s="92"/>
      <c r="F867" s="93"/>
      <c r="G867" s="92"/>
      <c r="H867" s="92"/>
      <c r="I867" s="91"/>
      <c r="J867" s="91"/>
      <c r="K867" s="91"/>
      <c r="L867" s="91"/>
      <c r="M867" s="91"/>
      <c r="N867" s="91"/>
      <c r="O867" s="91"/>
      <c r="P867" s="91"/>
      <c r="Q867" s="91"/>
      <c r="R867" s="91"/>
      <c r="S867" s="91"/>
      <c r="T867" s="91"/>
      <c r="U867" s="91"/>
      <c r="V867" s="91"/>
      <c r="W867" s="91"/>
      <c r="X867" s="91"/>
      <c r="Y867" s="91"/>
      <c r="Z867" s="91"/>
    </row>
    <row r="868" ht="15.75" customHeight="1">
      <c r="A868" s="91"/>
      <c r="B868" s="91"/>
      <c r="C868" s="91"/>
      <c r="D868" s="91"/>
      <c r="E868" s="92"/>
      <c r="F868" s="93"/>
      <c r="G868" s="92"/>
      <c r="H868" s="92"/>
      <c r="I868" s="91"/>
      <c r="J868" s="91"/>
      <c r="K868" s="91"/>
      <c r="L868" s="91"/>
      <c r="M868" s="91"/>
      <c r="N868" s="91"/>
      <c r="O868" s="91"/>
      <c r="P868" s="91"/>
      <c r="Q868" s="91"/>
      <c r="R868" s="91"/>
      <c r="S868" s="91"/>
      <c r="T868" s="91"/>
      <c r="U868" s="91"/>
      <c r="V868" s="91"/>
      <c r="W868" s="91"/>
      <c r="X868" s="91"/>
      <c r="Y868" s="91"/>
      <c r="Z868" s="91"/>
    </row>
    <row r="869" ht="15.75" customHeight="1">
      <c r="A869" s="91"/>
      <c r="B869" s="91"/>
      <c r="C869" s="91"/>
      <c r="D869" s="91"/>
      <c r="E869" s="92"/>
      <c r="F869" s="93"/>
      <c r="G869" s="92"/>
      <c r="H869" s="92"/>
      <c r="I869" s="91"/>
      <c r="J869" s="91"/>
      <c r="K869" s="91"/>
      <c r="L869" s="91"/>
      <c r="M869" s="91"/>
      <c r="N869" s="91"/>
      <c r="O869" s="91"/>
      <c r="P869" s="91"/>
      <c r="Q869" s="91"/>
      <c r="R869" s="91"/>
      <c r="S869" s="91"/>
      <c r="T869" s="91"/>
      <c r="U869" s="91"/>
      <c r="V869" s="91"/>
      <c r="W869" s="91"/>
      <c r="X869" s="91"/>
      <c r="Y869" s="91"/>
      <c r="Z869" s="91"/>
    </row>
    <row r="870" ht="15.75" customHeight="1">
      <c r="A870" s="91"/>
      <c r="B870" s="91"/>
      <c r="C870" s="91"/>
      <c r="D870" s="91"/>
      <c r="E870" s="92"/>
      <c r="F870" s="93"/>
      <c r="G870" s="92"/>
      <c r="H870" s="92"/>
      <c r="I870" s="91"/>
      <c r="J870" s="91"/>
      <c r="K870" s="91"/>
      <c r="L870" s="91"/>
      <c r="M870" s="91"/>
      <c r="N870" s="91"/>
      <c r="O870" s="91"/>
      <c r="P870" s="91"/>
      <c r="Q870" s="91"/>
      <c r="R870" s="91"/>
      <c r="S870" s="91"/>
      <c r="T870" s="91"/>
      <c r="U870" s="91"/>
      <c r="V870" s="91"/>
      <c r="W870" s="91"/>
      <c r="X870" s="91"/>
      <c r="Y870" s="91"/>
      <c r="Z870" s="91"/>
    </row>
    <row r="871" ht="15.75" customHeight="1">
      <c r="A871" s="91"/>
      <c r="B871" s="91"/>
      <c r="C871" s="91"/>
      <c r="D871" s="91"/>
      <c r="E871" s="92"/>
      <c r="F871" s="93"/>
      <c r="G871" s="92"/>
      <c r="H871" s="92"/>
      <c r="I871" s="91"/>
      <c r="J871" s="91"/>
      <c r="K871" s="91"/>
      <c r="L871" s="91"/>
      <c r="M871" s="91"/>
      <c r="N871" s="91"/>
      <c r="O871" s="91"/>
      <c r="P871" s="91"/>
      <c r="Q871" s="91"/>
      <c r="R871" s="91"/>
      <c r="S871" s="91"/>
      <c r="T871" s="91"/>
      <c r="U871" s="91"/>
      <c r="V871" s="91"/>
      <c r="W871" s="91"/>
      <c r="X871" s="91"/>
      <c r="Y871" s="91"/>
      <c r="Z871" s="91"/>
    </row>
    <row r="872" ht="15.75" customHeight="1">
      <c r="A872" s="91"/>
      <c r="B872" s="91"/>
      <c r="C872" s="91"/>
      <c r="D872" s="91"/>
      <c r="E872" s="92"/>
      <c r="F872" s="93"/>
      <c r="G872" s="92"/>
      <c r="H872" s="92"/>
      <c r="I872" s="91"/>
      <c r="J872" s="91"/>
      <c r="K872" s="91"/>
      <c r="L872" s="91"/>
      <c r="M872" s="91"/>
      <c r="N872" s="91"/>
      <c r="O872" s="91"/>
      <c r="P872" s="91"/>
      <c r="Q872" s="91"/>
      <c r="R872" s="91"/>
      <c r="S872" s="91"/>
      <c r="T872" s="91"/>
      <c r="U872" s="91"/>
      <c r="V872" s="91"/>
      <c r="W872" s="91"/>
      <c r="X872" s="91"/>
      <c r="Y872" s="91"/>
      <c r="Z872" s="91"/>
    </row>
    <row r="873" ht="15.75" customHeight="1">
      <c r="A873" s="91"/>
      <c r="B873" s="91"/>
      <c r="C873" s="91"/>
      <c r="D873" s="91"/>
      <c r="E873" s="92"/>
      <c r="F873" s="93"/>
      <c r="G873" s="92"/>
      <c r="H873" s="92"/>
      <c r="I873" s="91"/>
      <c r="J873" s="91"/>
      <c r="K873" s="91"/>
      <c r="L873" s="91"/>
      <c r="M873" s="91"/>
      <c r="N873" s="91"/>
      <c r="O873" s="91"/>
      <c r="P873" s="91"/>
      <c r="Q873" s="91"/>
      <c r="R873" s="91"/>
      <c r="S873" s="91"/>
      <c r="T873" s="91"/>
      <c r="U873" s="91"/>
      <c r="V873" s="91"/>
      <c r="W873" s="91"/>
      <c r="X873" s="91"/>
      <c r="Y873" s="91"/>
      <c r="Z873" s="91"/>
    </row>
    <row r="874" ht="15.75" customHeight="1">
      <c r="A874" s="91"/>
      <c r="B874" s="91"/>
      <c r="C874" s="91"/>
      <c r="D874" s="91"/>
      <c r="E874" s="92"/>
      <c r="F874" s="93"/>
      <c r="G874" s="92"/>
      <c r="H874" s="92"/>
      <c r="I874" s="91"/>
      <c r="J874" s="91"/>
      <c r="K874" s="91"/>
      <c r="L874" s="91"/>
      <c r="M874" s="91"/>
      <c r="N874" s="91"/>
      <c r="O874" s="91"/>
      <c r="P874" s="91"/>
      <c r="Q874" s="91"/>
      <c r="R874" s="91"/>
      <c r="S874" s="91"/>
      <c r="T874" s="91"/>
      <c r="U874" s="91"/>
      <c r="V874" s="91"/>
      <c r="W874" s="91"/>
      <c r="X874" s="91"/>
      <c r="Y874" s="91"/>
      <c r="Z874" s="91"/>
    </row>
    <row r="875" ht="15.75" customHeight="1">
      <c r="A875" s="91"/>
      <c r="B875" s="91"/>
      <c r="C875" s="91"/>
      <c r="D875" s="91"/>
      <c r="E875" s="92"/>
      <c r="F875" s="93"/>
      <c r="G875" s="92"/>
      <c r="H875" s="92"/>
      <c r="I875" s="91"/>
      <c r="J875" s="91"/>
      <c r="K875" s="91"/>
      <c r="L875" s="91"/>
      <c r="M875" s="91"/>
      <c r="N875" s="91"/>
      <c r="O875" s="91"/>
      <c r="P875" s="91"/>
      <c r="Q875" s="91"/>
      <c r="R875" s="91"/>
      <c r="S875" s="91"/>
      <c r="T875" s="91"/>
      <c r="U875" s="91"/>
      <c r="V875" s="91"/>
      <c r="W875" s="91"/>
      <c r="X875" s="91"/>
      <c r="Y875" s="91"/>
      <c r="Z875" s="91"/>
    </row>
    <row r="876" ht="15.75" customHeight="1">
      <c r="A876" s="91"/>
      <c r="B876" s="91"/>
      <c r="C876" s="91"/>
      <c r="D876" s="91"/>
      <c r="E876" s="92"/>
      <c r="F876" s="93"/>
      <c r="G876" s="92"/>
      <c r="H876" s="92"/>
      <c r="I876" s="91"/>
      <c r="J876" s="91"/>
      <c r="K876" s="91"/>
      <c r="L876" s="91"/>
      <c r="M876" s="91"/>
      <c r="N876" s="91"/>
      <c r="O876" s="91"/>
      <c r="P876" s="91"/>
      <c r="Q876" s="91"/>
      <c r="R876" s="91"/>
      <c r="S876" s="91"/>
      <c r="T876" s="91"/>
      <c r="U876" s="91"/>
      <c r="V876" s="91"/>
      <c r="W876" s="91"/>
      <c r="X876" s="91"/>
      <c r="Y876" s="91"/>
      <c r="Z876" s="91"/>
    </row>
    <row r="877" ht="15.75" customHeight="1">
      <c r="A877" s="91"/>
      <c r="B877" s="91"/>
      <c r="C877" s="91"/>
      <c r="D877" s="91"/>
      <c r="E877" s="92"/>
      <c r="F877" s="93"/>
      <c r="G877" s="92"/>
      <c r="H877" s="92"/>
      <c r="I877" s="91"/>
      <c r="J877" s="91"/>
      <c r="K877" s="91"/>
      <c r="L877" s="91"/>
      <c r="M877" s="91"/>
      <c r="N877" s="91"/>
      <c r="O877" s="91"/>
      <c r="P877" s="91"/>
      <c r="Q877" s="91"/>
      <c r="R877" s="91"/>
      <c r="S877" s="91"/>
      <c r="T877" s="91"/>
      <c r="U877" s="91"/>
      <c r="V877" s="91"/>
      <c r="W877" s="91"/>
      <c r="X877" s="91"/>
      <c r="Y877" s="91"/>
      <c r="Z877" s="91"/>
    </row>
    <row r="878" ht="15.75" customHeight="1">
      <c r="A878" s="91"/>
      <c r="B878" s="91"/>
      <c r="C878" s="91"/>
      <c r="D878" s="91"/>
      <c r="E878" s="92"/>
      <c r="F878" s="93"/>
      <c r="G878" s="92"/>
      <c r="H878" s="92"/>
      <c r="I878" s="91"/>
      <c r="J878" s="91"/>
      <c r="K878" s="91"/>
      <c r="L878" s="91"/>
      <c r="M878" s="91"/>
      <c r="N878" s="91"/>
      <c r="O878" s="91"/>
      <c r="P878" s="91"/>
      <c r="Q878" s="91"/>
      <c r="R878" s="91"/>
      <c r="S878" s="91"/>
      <c r="T878" s="91"/>
      <c r="U878" s="91"/>
      <c r="V878" s="91"/>
      <c r="W878" s="91"/>
      <c r="X878" s="91"/>
      <c r="Y878" s="91"/>
      <c r="Z878" s="91"/>
    </row>
    <row r="879" ht="15.75" customHeight="1">
      <c r="A879" s="91"/>
      <c r="B879" s="91"/>
      <c r="C879" s="91"/>
      <c r="D879" s="91"/>
      <c r="E879" s="92"/>
      <c r="F879" s="93"/>
      <c r="G879" s="92"/>
      <c r="H879" s="92"/>
      <c r="I879" s="91"/>
      <c r="J879" s="91"/>
      <c r="K879" s="91"/>
      <c r="L879" s="91"/>
      <c r="M879" s="91"/>
      <c r="N879" s="91"/>
      <c r="O879" s="91"/>
      <c r="P879" s="91"/>
      <c r="Q879" s="91"/>
      <c r="R879" s="91"/>
      <c r="S879" s="91"/>
      <c r="T879" s="91"/>
      <c r="U879" s="91"/>
      <c r="V879" s="91"/>
      <c r="W879" s="91"/>
      <c r="X879" s="91"/>
      <c r="Y879" s="91"/>
      <c r="Z879" s="91"/>
    </row>
    <row r="880" ht="15.75" customHeight="1">
      <c r="A880" s="91"/>
      <c r="B880" s="91"/>
      <c r="C880" s="91"/>
      <c r="D880" s="91"/>
      <c r="E880" s="92"/>
      <c r="F880" s="93"/>
      <c r="G880" s="92"/>
      <c r="H880" s="92"/>
      <c r="I880" s="91"/>
      <c r="J880" s="91"/>
      <c r="K880" s="91"/>
      <c r="L880" s="91"/>
      <c r="M880" s="91"/>
      <c r="N880" s="91"/>
      <c r="O880" s="91"/>
      <c r="P880" s="91"/>
      <c r="Q880" s="91"/>
      <c r="R880" s="91"/>
      <c r="S880" s="91"/>
      <c r="T880" s="91"/>
      <c r="U880" s="91"/>
      <c r="V880" s="91"/>
      <c r="W880" s="91"/>
      <c r="X880" s="91"/>
      <c r="Y880" s="91"/>
      <c r="Z880" s="91"/>
    </row>
    <row r="881" ht="15.75" customHeight="1">
      <c r="A881" s="91"/>
      <c r="B881" s="91"/>
      <c r="C881" s="91"/>
      <c r="D881" s="91"/>
      <c r="E881" s="92"/>
      <c r="F881" s="93"/>
      <c r="G881" s="92"/>
      <c r="H881" s="92"/>
      <c r="I881" s="91"/>
      <c r="J881" s="91"/>
      <c r="K881" s="91"/>
      <c r="L881" s="91"/>
      <c r="M881" s="91"/>
      <c r="N881" s="91"/>
      <c r="O881" s="91"/>
      <c r="P881" s="91"/>
      <c r="Q881" s="91"/>
      <c r="R881" s="91"/>
      <c r="S881" s="91"/>
      <c r="T881" s="91"/>
      <c r="U881" s="91"/>
      <c r="V881" s="91"/>
      <c r="W881" s="91"/>
      <c r="X881" s="91"/>
      <c r="Y881" s="91"/>
      <c r="Z881" s="91"/>
    </row>
    <row r="882" ht="15.75" customHeight="1">
      <c r="A882" s="91"/>
      <c r="B882" s="91"/>
      <c r="C882" s="91"/>
      <c r="D882" s="91"/>
      <c r="E882" s="92"/>
      <c r="F882" s="93"/>
      <c r="G882" s="92"/>
      <c r="H882" s="92"/>
      <c r="I882" s="91"/>
      <c r="J882" s="91"/>
      <c r="K882" s="91"/>
      <c r="L882" s="91"/>
      <c r="M882" s="91"/>
      <c r="N882" s="91"/>
      <c r="O882" s="91"/>
      <c r="P882" s="91"/>
      <c r="Q882" s="91"/>
      <c r="R882" s="91"/>
      <c r="S882" s="91"/>
      <c r="T882" s="91"/>
      <c r="U882" s="91"/>
      <c r="V882" s="91"/>
      <c r="W882" s="91"/>
      <c r="X882" s="91"/>
      <c r="Y882" s="91"/>
      <c r="Z882" s="91"/>
    </row>
    <row r="883" ht="15.75" customHeight="1">
      <c r="A883" s="91"/>
      <c r="B883" s="91"/>
      <c r="C883" s="91"/>
      <c r="D883" s="91"/>
      <c r="E883" s="92"/>
      <c r="F883" s="93"/>
      <c r="G883" s="92"/>
      <c r="H883" s="92"/>
      <c r="I883" s="91"/>
      <c r="J883" s="91"/>
      <c r="K883" s="91"/>
      <c r="L883" s="91"/>
      <c r="M883" s="91"/>
      <c r="N883" s="91"/>
      <c r="O883" s="91"/>
      <c r="P883" s="91"/>
      <c r="Q883" s="91"/>
      <c r="R883" s="91"/>
      <c r="S883" s="91"/>
      <c r="T883" s="91"/>
      <c r="U883" s="91"/>
      <c r="V883" s="91"/>
      <c r="W883" s="91"/>
      <c r="X883" s="91"/>
      <c r="Y883" s="91"/>
      <c r="Z883" s="91"/>
    </row>
    <row r="884" ht="15.75" customHeight="1">
      <c r="A884" s="91"/>
      <c r="B884" s="91"/>
      <c r="C884" s="91"/>
      <c r="D884" s="91"/>
      <c r="E884" s="92"/>
      <c r="F884" s="93"/>
      <c r="G884" s="92"/>
      <c r="H884" s="92"/>
      <c r="I884" s="91"/>
      <c r="J884" s="91"/>
      <c r="K884" s="91"/>
      <c r="L884" s="91"/>
      <c r="M884" s="91"/>
      <c r="N884" s="91"/>
      <c r="O884" s="91"/>
      <c r="P884" s="91"/>
      <c r="Q884" s="91"/>
      <c r="R884" s="91"/>
      <c r="S884" s="91"/>
      <c r="T884" s="91"/>
      <c r="U884" s="91"/>
      <c r="V884" s="91"/>
      <c r="W884" s="91"/>
      <c r="X884" s="91"/>
      <c r="Y884" s="91"/>
      <c r="Z884" s="91"/>
    </row>
    <row r="885" ht="15.75" customHeight="1">
      <c r="A885" s="91"/>
      <c r="B885" s="91"/>
      <c r="C885" s="91"/>
      <c r="D885" s="91"/>
      <c r="E885" s="92"/>
      <c r="F885" s="93"/>
      <c r="G885" s="92"/>
      <c r="H885" s="92"/>
      <c r="I885" s="91"/>
      <c r="J885" s="91"/>
      <c r="K885" s="91"/>
      <c r="L885" s="91"/>
      <c r="M885" s="91"/>
      <c r="N885" s="91"/>
      <c r="O885" s="91"/>
      <c r="P885" s="91"/>
      <c r="Q885" s="91"/>
      <c r="R885" s="91"/>
      <c r="S885" s="91"/>
      <c r="T885" s="91"/>
      <c r="U885" s="91"/>
      <c r="V885" s="91"/>
      <c r="W885" s="91"/>
      <c r="X885" s="91"/>
      <c r="Y885" s="91"/>
      <c r="Z885" s="91"/>
    </row>
    <row r="886" ht="15.75" customHeight="1">
      <c r="A886" s="91"/>
      <c r="B886" s="91"/>
      <c r="C886" s="91"/>
      <c r="D886" s="91"/>
      <c r="E886" s="92"/>
      <c r="F886" s="93"/>
      <c r="G886" s="92"/>
      <c r="H886" s="92"/>
      <c r="I886" s="91"/>
      <c r="J886" s="91"/>
      <c r="K886" s="91"/>
      <c r="L886" s="91"/>
      <c r="M886" s="91"/>
      <c r="N886" s="91"/>
      <c r="O886" s="91"/>
      <c r="P886" s="91"/>
      <c r="Q886" s="91"/>
      <c r="R886" s="91"/>
      <c r="S886" s="91"/>
      <c r="T886" s="91"/>
      <c r="U886" s="91"/>
      <c r="V886" s="91"/>
      <c r="W886" s="91"/>
      <c r="X886" s="91"/>
      <c r="Y886" s="91"/>
      <c r="Z886" s="91"/>
    </row>
    <row r="887" ht="15.75" customHeight="1">
      <c r="A887" s="91"/>
      <c r="B887" s="91"/>
      <c r="C887" s="91"/>
      <c r="D887" s="91"/>
      <c r="E887" s="92"/>
      <c r="F887" s="93"/>
      <c r="G887" s="92"/>
      <c r="H887" s="92"/>
      <c r="I887" s="91"/>
      <c r="J887" s="91"/>
      <c r="K887" s="91"/>
      <c r="L887" s="91"/>
      <c r="M887" s="91"/>
      <c r="N887" s="91"/>
      <c r="O887" s="91"/>
      <c r="P887" s="91"/>
      <c r="Q887" s="91"/>
      <c r="R887" s="91"/>
      <c r="S887" s="91"/>
      <c r="T887" s="91"/>
      <c r="U887" s="91"/>
      <c r="V887" s="91"/>
      <c r="W887" s="91"/>
      <c r="X887" s="91"/>
      <c r="Y887" s="91"/>
      <c r="Z887" s="91"/>
    </row>
    <row r="888" ht="15.75" customHeight="1">
      <c r="A888" s="91"/>
      <c r="B888" s="91"/>
      <c r="C888" s="91"/>
      <c r="D888" s="91"/>
      <c r="E888" s="92"/>
      <c r="F888" s="93"/>
      <c r="G888" s="92"/>
      <c r="H888" s="92"/>
      <c r="I888" s="91"/>
      <c r="J888" s="91"/>
      <c r="K888" s="91"/>
      <c r="L888" s="91"/>
      <c r="M888" s="91"/>
      <c r="N888" s="91"/>
      <c r="O888" s="91"/>
      <c r="P888" s="91"/>
      <c r="Q888" s="91"/>
      <c r="R888" s="91"/>
      <c r="S888" s="91"/>
      <c r="T888" s="91"/>
      <c r="U888" s="91"/>
      <c r="V888" s="91"/>
      <c r="W888" s="91"/>
      <c r="X888" s="91"/>
      <c r="Y888" s="91"/>
      <c r="Z888" s="91"/>
    </row>
    <row r="889" ht="15.75" customHeight="1">
      <c r="A889" s="91"/>
      <c r="B889" s="91"/>
      <c r="C889" s="91"/>
      <c r="D889" s="91"/>
      <c r="E889" s="92"/>
      <c r="F889" s="93"/>
      <c r="G889" s="92"/>
      <c r="H889" s="92"/>
      <c r="I889" s="91"/>
      <c r="J889" s="91"/>
      <c r="K889" s="91"/>
      <c r="L889" s="91"/>
      <c r="M889" s="91"/>
      <c r="N889" s="91"/>
      <c r="O889" s="91"/>
      <c r="P889" s="91"/>
      <c r="Q889" s="91"/>
      <c r="R889" s="91"/>
      <c r="S889" s="91"/>
      <c r="T889" s="91"/>
      <c r="U889" s="91"/>
      <c r="V889" s="91"/>
      <c r="W889" s="91"/>
      <c r="X889" s="91"/>
      <c r="Y889" s="91"/>
      <c r="Z889" s="91"/>
    </row>
    <row r="890" ht="15.75" customHeight="1">
      <c r="A890" s="91"/>
      <c r="B890" s="91"/>
      <c r="C890" s="91"/>
      <c r="D890" s="91"/>
      <c r="E890" s="92"/>
      <c r="F890" s="93"/>
      <c r="G890" s="92"/>
      <c r="H890" s="92"/>
      <c r="I890" s="91"/>
      <c r="J890" s="91"/>
      <c r="K890" s="91"/>
      <c r="L890" s="91"/>
      <c r="M890" s="91"/>
      <c r="N890" s="91"/>
      <c r="O890" s="91"/>
      <c r="P890" s="91"/>
      <c r="Q890" s="91"/>
      <c r="R890" s="91"/>
      <c r="S890" s="91"/>
      <c r="T890" s="91"/>
      <c r="U890" s="91"/>
      <c r="V890" s="91"/>
      <c r="W890" s="91"/>
      <c r="X890" s="91"/>
      <c r="Y890" s="91"/>
      <c r="Z890" s="91"/>
    </row>
    <row r="891" ht="15.75" customHeight="1">
      <c r="A891" s="91"/>
      <c r="B891" s="91"/>
      <c r="C891" s="91"/>
      <c r="D891" s="91"/>
      <c r="E891" s="92"/>
      <c r="F891" s="93"/>
      <c r="G891" s="92"/>
      <c r="H891" s="92"/>
      <c r="I891" s="91"/>
      <c r="J891" s="91"/>
      <c r="K891" s="91"/>
      <c r="L891" s="91"/>
      <c r="M891" s="91"/>
      <c r="N891" s="91"/>
      <c r="O891" s="91"/>
      <c r="P891" s="91"/>
      <c r="Q891" s="91"/>
      <c r="R891" s="91"/>
      <c r="S891" s="91"/>
      <c r="T891" s="91"/>
      <c r="U891" s="91"/>
      <c r="V891" s="91"/>
      <c r="W891" s="91"/>
      <c r="X891" s="91"/>
      <c r="Y891" s="91"/>
      <c r="Z891" s="91"/>
    </row>
    <row r="892" ht="15.75" customHeight="1">
      <c r="A892" s="91"/>
      <c r="B892" s="91"/>
      <c r="C892" s="91"/>
      <c r="D892" s="91"/>
      <c r="E892" s="92"/>
      <c r="F892" s="93"/>
      <c r="G892" s="92"/>
      <c r="H892" s="92"/>
      <c r="I892" s="91"/>
      <c r="J892" s="91"/>
      <c r="K892" s="91"/>
      <c r="L892" s="91"/>
      <c r="M892" s="91"/>
      <c r="N892" s="91"/>
      <c r="O892" s="91"/>
      <c r="P892" s="91"/>
      <c r="Q892" s="91"/>
      <c r="R892" s="91"/>
      <c r="S892" s="91"/>
      <c r="T892" s="91"/>
      <c r="U892" s="91"/>
      <c r="V892" s="91"/>
      <c r="W892" s="91"/>
      <c r="X892" s="91"/>
      <c r="Y892" s="91"/>
      <c r="Z892" s="91"/>
    </row>
    <row r="893" ht="15.75" customHeight="1">
      <c r="A893" s="91"/>
      <c r="B893" s="91"/>
      <c r="C893" s="91"/>
      <c r="D893" s="91"/>
      <c r="E893" s="92"/>
      <c r="F893" s="93"/>
      <c r="G893" s="92"/>
      <c r="H893" s="92"/>
      <c r="I893" s="91"/>
      <c r="J893" s="91"/>
      <c r="K893" s="91"/>
      <c r="L893" s="91"/>
      <c r="M893" s="91"/>
      <c r="N893" s="91"/>
      <c r="O893" s="91"/>
      <c r="P893" s="91"/>
      <c r="Q893" s="91"/>
      <c r="R893" s="91"/>
      <c r="S893" s="91"/>
      <c r="T893" s="91"/>
      <c r="U893" s="91"/>
      <c r="V893" s="91"/>
      <c r="W893" s="91"/>
      <c r="X893" s="91"/>
      <c r="Y893" s="91"/>
      <c r="Z893" s="91"/>
    </row>
    <row r="894" ht="15.75" customHeight="1">
      <c r="A894" s="91"/>
      <c r="B894" s="91"/>
      <c r="C894" s="91"/>
      <c r="D894" s="91"/>
      <c r="E894" s="92"/>
      <c r="F894" s="93"/>
      <c r="G894" s="92"/>
      <c r="H894" s="92"/>
      <c r="I894" s="91"/>
      <c r="J894" s="91"/>
      <c r="K894" s="91"/>
      <c r="L894" s="91"/>
      <c r="M894" s="91"/>
      <c r="N894" s="91"/>
      <c r="O894" s="91"/>
      <c r="P894" s="91"/>
      <c r="Q894" s="91"/>
      <c r="R894" s="91"/>
      <c r="S894" s="91"/>
      <c r="T894" s="91"/>
      <c r="U894" s="91"/>
      <c r="V894" s="91"/>
      <c r="W894" s="91"/>
      <c r="X894" s="91"/>
      <c r="Y894" s="91"/>
      <c r="Z894" s="91"/>
    </row>
    <row r="895" ht="15.75" customHeight="1">
      <c r="A895" s="91"/>
      <c r="B895" s="91"/>
      <c r="C895" s="91"/>
      <c r="D895" s="91"/>
      <c r="E895" s="92"/>
      <c r="F895" s="93"/>
      <c r="G895" s="92"/>
      <c r="H895" s="92"/>
      <c r="I895" s="91"/>
      <c r="J895" s="91"/>
      <c r="K895" s="91"/>
      <c r="L895" s="91"/>
      <c r="M895" s="91"/>
      <c r="N895" s="91"/>
      <c r="O895" s="91"/>
      <c r="P895" s="91"/>
      <c r="Q895" s="91"/>
      <c r="R895" s="91"/>
      <c r="S895" s="91"/>
      <c r="T895" s="91"/>
      <c r="U895" s="91"/>
      <c r="V895" s="91"/>
      <c r="W895" s="91"/>
      <c r="X895" s="91"/>
      <c r="Y895" s="91"/>
      <c r="Z895" s="91"/>
    </row>
    <row r="896" ht="15.75" customHeight="1">
      <c r="A896" s="91"/>
      <c r="B896" s="91"/>
      <c r="C896" s="91"/>
      <c r="D896" s="91"/>
      <c r="E896" s="92"/>
      <c r="F896" s="93"/>
      <c r="G896" s="92"/>
      <c r="H896" s="92"/>
      <c r="I896" s="91"/>
      <c r="J896" s="91"/>
      <c r="K896" s="91"/>
      <c r="L896" s="91"/>
      <c r="M896" s="91"/>
      <c r="N896" s="91"/>
      <c r="O896" s="91"/>
      <c r="P896" s="91"/>
      <c r="Q896" s="91"/>
      <c r="R896" s="91"/>
      <c r="S896" s="91"/>
      <c r="T896" s="91"/>
      <c r="U896" s="91"/>
      <c r="V896" s="91"/>
      <c r="W896" s="91"/>
      <c r="X896" s="91"/>
      <c r="Y896" s="91"/>
      <c r="Z896" s="91"/>
    </row>
    <row r="897" ht="15.75" customHeight="1">
      <c r="A897" s="91"/>
      <c r="B897" s="91"/>
      <c r="C897" s="91"/>
      <c r="D897" s="91"/>
      <c r="E897" s="92"/>
      <c r="F897" s="93"/>
      <c r="G897" s="92"/>
      <c r="H897" s="92"/>
      <c r="I897" s="91"/>
      <c r="J897" s="91"/>
      <c r="K897" s="91"/>
      <c r="L897" s="91"/>
      <c r="M897" s="91"/>
      <c r="N897" s="91"/>
      <c r="O897" s="91"/>
      <c r="P897" s="91"/>
      <c r="Q897" s="91"/>
      <c r="R897" s="91"/>
      <c r="S897" s="91"/>
      <c r="T897" s="91"/>
      <c r="U897" s="91"/>
      <c r="V897" s="91"/>
      <c r="W897" s="91"/>
      <c r="X897" s="91"/>
      <c r="Y897" s="91"/>
      <c r="Z897" s="91"/>
    </row>
    <row r="898" ht="15.75" customHeight="1">
      <c r="A898" s="91"/>
      <c r="B898" s="91"/>
      <c r="C898" s="91"/>
      <c r="D898" s="91"/>
      <c r="E898" s="92"/>
      <c r="F898" s="93"/>
      <c r="G898" s="92"/>
      <c r="H898" s="92"/>
      <c r="I898" s="91"/>
      <c r="J898" s="91"/>
      <c r="K898" s="91"/>
      <c r="L898" s="91"/>
      <c r="M898" s="91"/>
      <c r="N898" s="91"/>
      <c r="O898" s="91"/>
      <c r="P898" s="91"/>
      <c r="Q898" s="91"/>
      <c r="R898" s="91"/>
      <c r="S898" s="91"/>
      <c r="T898" s="91"/>
      <c r="U898" s="91"/>
      <c r="V898" s="91"/>
      <c r="W898" s="91"/>
      <c r="X898" s="91"/>
      <c r="Y898" s="91"/>
      <c r="Z898" s="91"/>
    </row>
    <row r="899" ht="15.75" customHeight="1">
      <c r="A899" s="91"/>
      <c r="B899" s="91"/>
      <c r="C899" s="91"/>
      <c r="D899" s="91"/>
      <c r="E899" s="92"/>
      <c r="F899" s="93"/>
      <c r="G899" s="92"/>
      <c r="H899" s="92"/>
      <c r="I899" s="91"/>
      <c r="J899" s="91"/>
      <c r="K899" s="91"/>
      <c r="L899" s="91"/>
      <c r="M899" s="91"/>
      <c r="N899" s="91"/>
      <c r="O899" s="91"/>
      <c r="P899" s="91"/>
      <c r="Q899" s="91"/>
      <c r="R899" s="91"/>
      <c r="S899" s="91"/>
      <c r="T899" s="91"/>
      <c r="U899" s="91"/>
      <c r="V899" s="91"/>
      <c r="W899" s="91"/>
      <c r="X899" s="91"/>
      <c r="Y899" s="91"/>
      <c r="Z899" s="91"/>
    </row>
    <row r="900" ht="15.75" customHeight="1">
      <c r="A900" s="91"/>
      <c r="B900" s="91"/>
      <c r="C900" s="91"/>
      <c r="D900" s="91"/>
      <c r="E900" s="92"/>
      <c r="F900" s="93"/>
      <c r="G900" s="92"/>
      <c r="H900" s="92"/>
      <c r="I900" s="91"/>
      <c r="J900" s="91"/>
      <c r="K900" s="91"/>
      <c r="L900" s="91"/>
      <c r="M900" s="91"/>
      <c r="N900" s="91"/>
      <c r="O900" s="91"/>
      <c r="P900" s="91"/>
      <c r="Q900" s="91"/>
      <c r="R900" s="91"/>
      <c r="S900" s="91"/>
      <c r="T900" s="91"/>
      <c r="U900" s="91"/>
      <c r="V900" s="91"/>
      <c r="W900" s="91"/>
      <c r="X900" s="91"/>
      <c r="Y900" s="91"/>
      <c r="Z900" s="91"/>
    </row>
    <row r="901" ht="15.75" customHeight="1">
      <c r="A901" s="91"/>
      <c r="B901" s="91"/>
      <c r="C901" s="91"/>
      <c r="D901" s="91"/>
      <c r="E901" s="92"/>
      <c r="F901" s="93"/>
      <c r="G901" s="92"/>
      <c r="H901" s="92"/>
      <c r="I901" s="91"/>
      <c r="J901" s="91"/>
      <c r="K901" s="91"/>
      <c r="L901" s="91"/>
      <c r="M901" s="91"/>
      <c r="N901" s="91"/>
      <c r="O901" s="91"/>
      <c r="P901" s="91"/>
      <c r="Q901" s="91"/>
      <c r="R901" s="91"/>
      <c r="S901" s="91"/>
      <c r="T901" s="91"/>
      <c r="U901" s="91"/>
      <c r="V901" s="91"/>
      <c r="W901" s="91"/>
      <c r="X901" s="91"/>
      <c r="Y901" s="91"/>
      <c r="Z901" s="91"/>
    </row>
    <row r="902" ht="15.75" customHeight="1">
      <c r="A902" s="91"/>
      <c r="B902" s="91"/>
      <c r="C902" s="91"/>
      <c r="D902" s="91"/>
      <c r="E902" s="92"/>
      <c r="F902" s="93"/>
      <c r="G902" s="92"/>
      <c r="H902" s="92"/>
      <c r="I902" s="91"/>
      <c r="J902" s="91"/>
      <c r="K902" s="91"/>
      <c r="L902" s="91"/>
      <c r="M902" s="91"/>
      <c r="N902" s="91"/>
      <c r="O902" s="91"/>
      <c r="P902" s="91"/>
      <c r="Q902" s="91"/>
      <c r="R902" s="91"/>
      <c r="S902" s="91"/>
      <c r="T902" s="91"/>
      <c r="U902" s="91"/>
      <c r="V902" s="91"/>
      <c r="W902" s="91"/>
      <c r="X902" s="91"/>
      <c r="Y902" s="91"/>
      <c r="Z902" s="91"/>
    </row>
    <row r="903" ht="15.75" customHeight="1">
      <c r="A903" s="91"/>
      <c r="B903" s="91"/>
      <c r="C903" s="91"/>
      <c r="D903" s="91"/>
      <c r="E903" s="92"/>
      <c r="F903" s="93"/>
      <c r="G903" s="92"/>
      <c r="H903" s="92"/>
      <c r="I903" s="91"/>
      <c r="J903" s="91"/>
      <c r="K903" s="91"/>
      <c r="L903" s="91"/>
      <c r="M903" s="91"/>
      <c r="N903" s="91"/>
      <c r="O903" s="91"/>
      <c r="P903" s="91"/>
      <c r="Q903" s="91"/>
      <c r="R903" s="91"/>
      <c r="S903" s="91"/>
      <c r="T903" s="91"/>
      <c r="U903" s="91"/>
      <c r="V903" s="91"/>
      <c r="W903" s="91"/>
      <c r="X903" s="91"/>
      <c r="Y903" s="91"/>
      <c r="Z903" s="91"/>
    </row>
    <row r="904" ht="15.75" customHeight="1">
      <c r="A904" s="91"/>
      <c r="B904" s="91"/>
      <c r="C904" s="91"/>
      <c r="D904" s="91"/>
      <c r="E904" s="92"/>
      <c r="F904" s="93"/>
      <c r="G904" s="92"/>
      <c r="H904" s="92"/>
      <c r="I904" s="91"/>
      <c r="J904" s="91"/>
      <c r="K904" s="91"/>
      <c r="L904" s="91"/>
      <c r="M904" s="91"/>
      <c r="N904" s="91"/>
      <c r="O904" s="91"/>
      <c r="P904" s="91"/>
      <c r="Q904" s="91"/>
      <c r="R904" s="91"/>
      <c r="S904" s="91"/>
      <c r="T904" s="91"/>
      <c r="U904" s="91"/>
      <c r="V904" s="91"/>
      <c r="W904" s="91"/>
      <c r="X904" s="91"/>
      <c r="Y904" s="91"/>
      <c r="Z904" s="91"/>
    </row>
    <row r="905" ht="15.75" customHeight="1">
      <c r="A905" s="91"/>
      <c r="B905" s="91"/>
      <c r="C905" s="91"/>
      <c r="D905" s="91"/>
      <c r="E905" s="92"/>
      <c r="F905" s="93"/>
      <c r="G905" s="92"/>
      <c r="H905" s="92"/>
      <c r="I905" s="91"/>
      <c r="J905" s="91"/>
      <c r="K905" s="91"/>
      <c r="L905" s="91"/>
      <c r="M905" s="91"/>
      <c r="N905" s="91"/>
      <c r="O905" s="91"/>
      <c r="P905" s="91"/>
      <c r="Q905" s="91"/>
      <c r="R905" s="91"/>
      <c r="S905" s="91"/>
      <c r="T905" s="91"/>
      <c r="U905" s="91"/>
      <c r="V905" s="91"/>
      <c r="W905" s="91"/>
      <c r="X905" s="91"/>
      <c r="Y905" s="91"/>
      <c r="Z905" s="91"/>
    </row>
    <row r="906" ht="15.75" customHeight="1">
      <c r="A906" s="91"/>
      <c r="B906" s="91"/>
      <c r="C906" s="91"/>
      <c r="D906" s="91"/>
      <c r="E906" s="92"/>
      <c r="F906" s="93"/>
      <c r="G906" s="92"/>
      <c r="H906" s="92"/>
      <c r="I906" s="91"/>
      <c r="J906" s="91"/>
      <c r="K906" s="91"/>
      <c r="L906" s="91"/>
      <c r="M906" s="91"/>
      <c r="N906" s="91"/>
      <c r="O906" s="91"/>
      <c r="P906" s="91"/>
      <c r="Q906" s="91"/>
      <c r="R906" s="91"/>
      <c r="S906" s="91"/>
      <c r="T906" s="91"/>
      <c r="U906" s="91"/>
      <c r="V906" s="91"/>
      <c r="W906" s="91"/>
      <c r="X906" s="91"/>
      <c r="Y906" s="91"/>
      <c r="Z906" s="91"/>
    </row>
    <row r="907" ht="15.75" customHeight="1">
      <c r="A907" s="91"/>
      <c r="B907" s="91"/>
      <c r="C907" s="91"/>
      <c r="D907" s="91"/>
      <c r="E907" s="92"/>
      <c r="F907" s="93"/>
      <c r="G907" s="92"/>
      <c r="H907" s="92"/>
      <c r="I907" s="91"/>
      <c r="J907" s="91"/>
      <c r="K907" s="91"/>
      <c r="L907" s="91"/>
      <c r="M907" s="91"/>
      <c r="N907" s="91"/>
      <c r="O907" s="91"/>
      <c r="P907" s="91"/>
      <c r="Q907" s="91"/>
      <c r="R907" s="91"/>
      <c r="S907" s="91"/>
      <c r="T907" s="91"/>
      <c r="U907" s="91"/>
      <c r="V907" s="91"/>
      <c r="W907" s="91"/>
      <c r="X907" s="91"/>
      <c r="Y907" s="91"/>
      <c r="Z907" s="91"/>
    </row>
    <row r="908" ht="15.75" customHeight="1">
      <c r="A908" s="91"/>
      <c r="B908" s="91"/>
      <c r="C908" s="91"/>
      <c r="D908" s="91"/>
      <c r="E908" s="92"/>
      <c r="F908" s="93"/>
      <c r="G908" s="92"/>
      <c r="H908" s="92"/>
      <c r="I908" s="91"/>
      <c r="J908" s="91"/>
      <c r="K908" s="91"/>
      <c r="L908" s="91"/>
      <c r="M908" s="91"/>
      <c r="N908" s="91"/>
      <c r="O908" s="91"/>
      <c r="P908" s="91"/>
      <c r="Q908" s="91"/>
      <c r="R908" s="91"/>
      <c r="S908" s="91"/>
      <c r="T908" s="91"/>
      <c r="U908" s="91"/>
      <c r="V908" s="91"/>
      <c r="W908" s="91"/>
      <c r="X908" s="91"/>
      <c r="Y908" s="91"/>
      <c r="Z908" s="91"/>
    </row>
    <row r="909" ht="15.75" customHeight="1">
      <c r="A909" s="91"/>
      <c r="B909" s="91"/>
      <c r="C909" s="91"/>
      <c r="D909" s="91"/>
      <c r="E909" s="92"/>
      <c r="F909" s="93"/>
      <c r="G909" s="92"/>
      <c r="H909" s="92"/>
      <c r="I909" s="91"/>
      <c r="J909" s="91"/>
      <c r="K909" s="91"/>
      <c r="L909" s="91"/>
      <c r="M909" s="91"/>
      <c r="N909" s="91"/>
      <c r="O909" s="91"/>
      <c r="P909" s="91"/>
      <c r="Q909" s="91"/>
      <c r="R909" s="91"/>
      <c r="S909" s="91"/>
      <c r="T909" s="91"/>
      <c r="U909" s="91"/>
      <c r="V909" s="91"/>
      <c r="W909" s="91"/>
      <c r="X909" s="91"/>
      <c r="Y909" s="91"/>
      <c r="Z909" s="91"/>
    </row>
    <row r="910" ht="15.75" customHeight="1">
      <c r="A910" s="91"/>
      <c r="B910" s="91"/>
      <c r="C910" s="91"/>
      <c r="D910" s="91"/>
      <c r="E910" s="92"/>
      <c r="F910" s="93"/>
      <c r="G910" s="92"/>
      <c r="H910" s="92"/>
      <c r="I910" s="91"/>
      <c r="J910" s="91"/>
      <c r="K910" s="91"/>
      <c r="L910" s="91"/>
      <c r="M910" s="91"/>
      <c r="N910" s="91"/>
      <c r="O910" s="91"/>
      <c r="P910" s="91"/>
      <c r="Q910" s="91"/>
      <c r="R910" s="91"/>
      <c r="S910" s="91"/>
      <c r="T910" s="91"/>
      <c r="U910" s="91"/>
      <c r="V910" s="91"/>
      <c r="W910" s="91"/>
      <c r="X910" s="91"/>
      <c r="Y910" s="91"/>
      <c r="Z910" s="91"/>
    </row>
    <row r="911" ht="15.75" customHeight="1">
      <c r="A911" s="91"/>
      <c r="B911" s="91"/>
      <c r="C911" s="91"/>
      <c r="D911" s="91"/>
      <c r="E911" s="92"/>
      <c r="F911" s="93"/>
      <c r="G911" s="92"/>
      <c r="H911" s="92"/>
      <c r="I911" s="91"/>
      <c r="J911" s="91"/>
      <c r="K911" s="91"/>
      <c r="L911" s="91"/>
      <c r="M911" s="91"/>
      <c r="N911" s="91"/>
      <c r="O911" s="91"/>
      <c r="P911" s="91"/>
      <c r="Q911" s="91"/>
      <c r="R911" s="91"/>
      <c r="S911" s="91"/>
      <c r="T911" s="91"/>
      <c r="U911" s="91"/>
      <c r="V911" s="91"/>
      <c r="W911" s="91"/>
      <c r="X911" s="91"/>
      <c r="Y911" s="91"/>
      <c r="Z911" s="91"/>
    </row>
    <row r="912" ht="15.75" customHeight="1">
      <c r="A912" s="91"/>
      <c r="B912" s="91"/>
      <c r="C912" s="91"/>
      <c r="D912" s="91"/>
      <c r="E912" s="92"/>
      <c r="F912" s="93"/>
      <c r="G912" s="92"/>
      <c r="H912" s="92"/>
      <c r="I912" s="91"/>
      <c r="J912" s="91"/>
      <c r="K912" s="91"/>
      <c r="L912" s="91"/>
      <c r="M912" s="91"/>
      <c r="N912" s="91"/>
      <c r="O912" s="91"/>
      <c r="P912" s="91"/>
      <c r="Q912" s="91"/>
      <c r="R912" s="91"/>
      <c r="S912" s="91"/>
      <c r="T912" s="91"/>
      <c r="U912" s="91"/>
      <c r="V912" s="91"/>
      <c r="W912" s="91"/>
      <c r="X912" s="91"/>
      <c r="Y912" s="91"/>
      <c r="Z912" s="91"/>
    </row>
    <row r="913" ht="15.75" customHeight="1">
      <c r="A913" s="91"/>
      <c r="B913" s="91"/>
      <c r="C913" s="91"/>
      <c r="D913" s="91"/>
      <c r="E913" s="92"/>
      <c r="F913" s="93"/>
      <c r="G913" s="92"/>
      <c r="H913" s="92"/>
      <c r="I913" s="91"/>
      <c r="J913" s="91"/>
      <c r="K913" s="91"/>
      <c r="L913" s="91"/>
      <c r="M913" s="91"/>
      <c r="N913" s="91"/>
      <c r="O913" s="91"/>
      <c r="P913" s="91"/>
      <c r="Q913" s="91"/>
      <c r="R913" s="91"/>
      <c r="S913" s="91"/>
      <c r="T913" s="91"/>
      <c r="U913" s="91"/>
      <c r="V913" s="91"/>
      <c r="W913" s="91"/>
      <c r="X913" s="91"/>
      <c r="Y913" s="91"/>
      <c r="Z913" s="91"/>
    </row>
    <row r="914" ht="15.75" customHeight="1">
      <c r="A914" s="91"/>
      <c r="B914" s="91"/>
      <c r="C914" s="91"/>
      <c r="D914" s="91"/>
      <c r="E914" s="92"/>
      <c r="F914" s="93"/>
      <c r="G914" s="92"/>
      <c r="H914" s="92"/>
      <c r="I914" s="91"/>
      <c r="J914" s="91"/>
      <c r="K914" s="91"/>
      <c r="L914" s="91"/>
      <c r="M914" s="91"/>
      <c r="N914" s="91"/>
      <c r="O914" s="91"/>
      <c r="P914" s="91"/>
      <c r="Q914" s="91"/>
      <c r="R914" s="91"/>
      <c r="S914" s="91"/>
      <c r="T914" s="91"/>
      <c r="U914" s="91"/>
      <c r="V914" s="91"/>
      <c r="W914" s="91"/>
      <c r="X914" s="91"/>
      <c r="Y914" s="91"/>
      <c r="Z914" s="91"/>
    </row>
    <row r="915" ht="15.75" customHeight="1">
      <c r="A915" s="91"/>
      <c r="B915" s="91"/>
      <c r="C915" s="91"/>
      <c r="D915" s="91"/>
      <c r="E915" s="92"/>
      <c r="F915" s="93"/>
      <c r="G915" s="92"/>
      <c r="H915" s="92"/>
      <c r="I915" s="91"/>
      <c r="J915" s="91"/>
      <c r="K915" s="91"/>
      <c r="L915" s="91"/>
      <c r="M915" s="91"/>
      <c r="N915" s="91"/>
      <c r="O915" s="91"/>
      <c r="P915" s="91"/>
      <c r="Q915" s="91"/>
      <c r="R915" s="91"/>
      <c r="S915" s="91"/>
      <c r="T915" s="91"/>
      <c r="U915" s="91"/>
      <c r="V915" s="91"/>
      <c r="W915" s="91"/>
      <c r="X915" s="91"/>
      <c r="Y915" s="91"/>
      <c r="Z915" s="91"/>
    </row>
    <row r="916" ht="15.75" customHeight="1">
      <c r="A916" s="91"/>
      <c r="B916" s="91"/>
      <c r="C916" s="91"/>
      <c r="D916" s="91"/>
      <c r="E916" s="92"/>
      <c r="F916" s="93"/>
      <c r="G916" s="92"/>
      <c r="H916" s="92"/>
      <c r="I916" s="91"/>
      <c r="J916" s="91"/>
      <c r="K916" s="91"/>
      <c r="L916" s="91"/>
      <c r="M916" s="91"/>
      <c r="N916" s="91"/>
      <c r="O916" s="91"/>
      <c r="P916" s="91"/>
      <c r="Q916" s="91"/>
      <c r="R916" s="91"/>
      <c r="S916" s="91"/>
      <c r="T916" s="91"/>
      <c r="U916" s="91"/>
      <c r="V916" s="91"/>
      <c r="W916" s="91"/>
      <c r="X916" s="91"/>
      <c r="Y916" s="91"/>
      <c r="Z916" s="91"/>
    </row>
    <row r="917" ht="15.75" customHeight="1">
      <c r="A917" s="91"/>
      <c r="B917" s="91"/>
      <c r="C917" s="91"/>
      <c r="D917" s="91"/>
      <c r="E917" s="92"/>
      <c r="F917" s="93"/>
      <c r="G917" s="92"/>
      <c r="H917" s="92"/>
      <c r="I917" s="91"/>
      <c r="J917" s="91"/>
      <c r="K917" s="91"/>
      <c r="L917" s="91"/>
      <c r="M917" s="91"/>
      <c r="N917" s="91"/>
      <c r="O917" s="91"/>
      <c r="P917" s="91"/>
      <c r="Q917" s="91"/>
      <c r="R917" s="91"/>
      <c r="S917" s="91"/>
      <c r="T917" s="91"/>
      <c r="U917" s="91"/>
      <c r="V917" s="91"/>
      <c r="W917" s="91"/>
      <c r="X917" s="91"/>
      <c r="Y917" s="91"/>
      <c r="Z917" s="91"/>
    </row>
    <row r="918" ht="15.75" customHeight="1">
      <c r="A918" s="91"/>
      <c r="B918" s="91"/>
      <c r="C918" s="91"/>
      <c r="D918" s="91"/>
      <c r="E918" s="92"/>
      <c r="F918" s="93"/>
      <c r="G918" s="92"/>
      <c r="H918" s="92"/>
      <c r="I918" s="91"/>
      <c r="J918" s="91"/>
      <c r="K918" s="91"/>
      <c r="L918" s="91"/>
      <c r="M918" s="91"/>
      <c r="N918" s="91"/>
      <c r="O918" s="91"/>
      <c r="P918" s="91"/>
      <c r="Q918" s="91"/>
      <c r="R918" s="91"/>
      <c r="S918" s="91"/>
      <c r="T918" s="91"/>
      <c r="U918" s="91"/>
      <c r="V918" s="91"/>
      <c r="W918" s="91"/>
      <c r="X918" s="91"/>
      <c r="Y918" s="91"/>
      <c r="Z918" s="91"/>
    </row>
    <row r="919" ht="15.75" customHeight="1">
      <c r="A919" s="91"/>
      <c r="B919" s="91"/>
      <c r="C919" s="91"/>
      <c r="D919" s="91"/>
      <c r="E919" s="92"/>
      <c r="F919" s="93"/>
      <c r="G919" s="92"/>
      <c r="H919" s="92"/>
      <c r="I919" s="91"/>
      <c r="J919" s="91"/>
      <c r="K919" s="91"/>
      <c r="L919" s="91"/>
      <c r="M919" s="91"/>
      <c r="N919" s="91"/>
      <c r="O919" s="91"/>
      <c r="P919" s="91"/>
      <c r="Q919" s="91"/>
      <c r="R919" s="91"/>
      <c r="S919" s="91"/>
      <c r="T919" s="91"/>
      <c r="U919" s="91"/>
      <c r="V919" s="91"/>
      <c r="W919" s="91"/>
      <c r="X919" s="91"/>
      <c r="Y919" s="91"/>
      <c r="Z919" s="91"/>
    </row>
    <row r="920" ht="15.75" customHeight="1">
      <c r="A920" s="91"/>
      <c r="B920" s="91"/>
      <c r="C920" s="91"/>
      <c r="D920" s="91"/>
      <c r="E920" s="92"/>
      <c r="F920" s="93"/>
      <c r="G920" s="92"/>
      <c r="H920" s="92"/>
      <c r="I920" s="91"/>
      <c r="J920" s="91"/>
      <c r="K920" s="91"/>
      <c r="L920" s="91"/>
      <c r="M920" s="91"/>
      <c r="N920" s="91"/>
      <c r="O920" s="91"/>
      <c r="P920" s="91"/>
      <c r="Q920" s="91"/>
      <c r="R920" s="91"/>
      <c r="S920" s="91"/>
      <c r="T920" s="91"/>
      <c r="U920" s="91"/>
      <c r="V920" s="91"/>
      <c r="W920" s="91"/>
      <c r="X920" s="91"/>
      <c r="Y920" s="91"/>
      <c r="Z920" s="91"/>
    </row>
    <row r="921" ht="15.75" customHeight="1">
      <c r="A921" s="91"/>
      <c r="B921" s="91"/>
      <c r="C921" s="91"/>
      <c r="D921" s="91"/>
      <c r="E921" s="92"/>
      <c r="F921" s="93"/>
      <c r="G921" s="92"/>
      <c r="H921" s="92"/>
      <c r="I921" s="91"/>
      <c r="J921" s="91"/>
      <c r="K921" s="91"/>
      <c r="L921" s="91"/>
      <c r="M921" s="91"/>
      <c r="N921" s="91"/>
      <c r="O921" s="91"/>
      <c r="P921" s="91"/>
      <c r="Q921" s="91"/>
      <c r="R921" s="91"/>
      <c r="S921" s="91"/>
      <c r="T921" s="91"/>
      <c r="U921" s="91"/>
      <c r="V921" s="91"/>
      <c r="W921" s="91"/>
      <c r="X921" s="91"/>
      <c r="Y921" s="91"/>
      <c r="Z921" s="91"/>
    </row>
    <row r="922" ht="15.75" customHeight="1">
      <c r="A922" s="91"/>
      <c r="B922" s="91"/>
      <c r="C922" s="91"/>
      <c r="D922" s="91"/>
      <c r="E922" s="92"/>
      <c r="F922" s="93"/>
      <c r="G922" s="92"/>
      <c r="H922" s="92"/>
      <c r="I922" s="91"/>
      <c r="J922" s="91"/>
      <c r="K922" s="91"/>
      <c r="L922" s="91"/>
      <c r="M922" s="91"/>
      <c r="N922" s="91"/>
      <c r="O922" s="91"/>
      <c r="P922" s="91"/>
      <c r="Q922" s="91"/>
      <c r="R922" s="91"/>
      <c r="S922" s="91"/>
      <c r="T922" s="91"/>
      <c r="U922" s="91"/>
      <c r="V922" s="91"/>
      <c r="W922" s="91"/>
      <c r="X922" s="91"/>
      <c r="Y922" s="91"/>
      <c r="Z922" s="91"/>
    </row>
    <row r="923" ht="15.75" customHeight="1">
      <c r="A923" s="91"/>
      <c r="B923" s="91"/>
      <c r="C923" s="91"/>
      <c r="D923" s="91"/>
      <c r="E923" s="92"/>
      <c r="F923" s="93"/>
      <c r="G923" s="92"/>
      <c r="H923" s="92"/>
      <c r="I923" s="91"/>
      <c r="J923" s="91"/>
      <c r="K923" s="91"/>
      <c r="L923" s="91"/>
      <c r="M923" s="91"/>
      <c r="N923" s="91"/>
      <c r="O923" s="91"/>
      <c r="P923" s="91"/>
      <c r="Q923" s="91"/>
      <c r="R923" s="91"/>
      <c r="S923" s="91"/>
      <c r="T923" s="91"/>
      <c r="U923" s="91"/>
      <c r="V923" s="91"/>
      <c r="W923" s="91"/>
      <c r="X923" s="91"/>
      <c r="Y923" s="91"/>
      <c r="Z923" s="91"/>
    </row>
    <row r="924" ht="15.75" customHeight="1">
      <c r="A924" s="91"/>
      <c r="B924" s="91"/>
      <c r="C924" s="91"/>
      <c r="D924" s="91"/>
      <c r="E924" s="92"/>
      <c r="F924" s="93"/>
      <c r="G924" s="92"/>
      <c r="H924" s="92"/>
      <c r="I924" s="91"/>
      <c r="J924" s="91"/>
      <c r="K924" s="91"/>
      <c r="L924" s="91"/>
      <c r="M924" s="91"/>
      <c r="N924" s="91"/>
      <c r="O924" s="91"/>
      <c r="P924" s="91"/>
      <c r="Q924" s="91"/>
      <c r="R924" s="91"/>
      <c r="S924" s="91"/>
      <c r="T924" s="91"/>
      <c r="U924" s="91"/>
      <c r="V924" s="91"/>
      <c r="W924" s="91"/>
      <c r="X924" s="91"/>
      <c r="Y924" s="91"/>
      <c r="Z924" s="91"/>
    </row>
    <row r="925" ht="15.75" customHeight="1">
      <c r="A925" s="91"/>
      <c r="B925" s="91"/>
      <c r="C925" s="91"/>
      <c r="D925" s="91"/>
      <c r="E925" s="92"/>
      <c r="F925" s="93"/>
      <c r="G925" s="92"/>
      <c r="H925" s="92"/>
      <c r="I925" s="91"/>
      <c r="J925" s="91"/>
      <c r="K925" s="91"/>
      <c r="L925" s="91"/>
      <c r="M925" s="91"/>
      <c r="N925" s="91"/>
      <c r="O925" s="91"/>
      <c r="P925" s="91"/>
      <c r="Q925" s="91"/>
      <c r="R925" s="91"/>
      <c r="S925" s="91"/>
      <c r="T925" s="91"/>
      <c r="U925" s="91"/>
      <c r="V925" s="91"/>
      <c r="W925" s="91"/>
      <c r="X925" s="91"/>
      <c r="Y925" s="91"/>
      <c r="Z925" s="91"/>
    </row>
    <row r="926" ht="15.75" customHeight="1">
      <c r="A926" s="91"/>
      <c r="B926" s="91"/>
      <c r="C926" s="91"/>
      <c r="D926" s="91"/>
      <c r="E926" s="92"/>
      <c r="F926" s="93"/>
      <c r="G926" s="92"/>
      <c r="H926" s="92"/>
      <c r="I926" s="91"/>
      <c r="J926" s="91"/>
      <c r="K926" s="91"/>
      <c r="L926" s="91"/>
      <c r="M926" s="91"/>
      <c r="N926" s="91"/>
      <c r="O926" s="91"/>
      <c r="P926" s="91"/>
      <c r="Q926" s="91"/>
      <c r="R926" s="91"/>
      <c r="S926" s="91"/>
      <c r="T926" s="91"/>
      <c r="U926" s="91"/>
      <c r="V926" s="91"/>
      <c r="W926" s="91"/>
      <c r="X926" s="91"/>
      <c r="Y926" s="91"/>
      <c r="Z926" s="91"/>
    </row>
    <row r="927" ht="15.75" customHeight="1">
      <c r="A927" s="91"/>
      <c r="B927" s="91"/>
      <c r="C927" s="91"/>
      <c r="D927" s="91"/>
      <c r="E927" s="92"/>
      <c r="F927" s="93"/>
      <c r="G927" s="92"/>
      <c r="H927" s="92"/>
      <c r="I927" s="91"/>
      <c r="J927" s="91"/>
      <c r="K927" s="91"/>
      <c r="L927" s="91"/>
      <c r="M927" s="91"/>
      <c r="N927" s="91"/>
      <c r="O927" s="91"/>
      <c r="P927" s="91"/>
      <c r="Q927" s="91"/>
      <c r="R927" s="91"/>
      <c r="S927" s="91"/>
      <c r="T927" s="91"/>
      <c r="U927" s="91"/>
      <c r="V927" s="91"/>
      <c r="W927" s="91"/>
      <c r="X927" s="91"/>
      <c r="Y927" s="91"/>
      <c r="Z927" s="91"/>
    </row>
    <row r="928" ht="15.75" customHeight="1">
      <c r="A928" s="91"/>
      <c r="B928" s="91"/>
      <c r="C928" s="91"/>
      <c r="D928" s="91"/>
      <c r="E928" s="92"/>
      <c r="F928" s="93"/>
      <c r="G928" s="92"/>
      <c r="H928" s="92"/>
      <c r="I928" s="91"/>
      <c r="J928" s="91"/>
      <c r="K928" s="91"/>
      <c r="L928" s="91"/>
      <c r="M928" s="91"/>
      <c r="N928" s="91"/>
      <c r="O928" s="91"/>
      <c r="P928" s="91"/>
      <c r="Q928" s="91"/>
      <c r="R928" s="91"/>
      <c r="S928" s="91"/>
      <c r="T928" s="91"/>
      <c r="U928" s="91"/>
      <c r="V928" s="91"/>
      <c r="W928" s="91"/>
      <c r="X928" s="91"/>
      <c r="Y928" s="91"/>
      <c r="Z928" s="91"/>
    </row>
    <row r="929" ht="15.75" customHeight="1">
      <c r="A929" s="91"/>
      <c r="B929" s="91"/>
      <c r="C929" s="91"/>
      <c r="D929" s="91"/>
      <c r="E929" s="92"/>
      <c r="F929" s="93"/>
      <c r="G929" s="92"/>
      <c r="H929" s="92"/>
      <c r="I929" s="91"/>
      <c r="J929" s="91"/>
      <c r="K929" s="91"/>
      <c r="L929" s="91"/>
      <c r="M929" s="91"/>
      <c r="N929" s="91"/>
      <c r="O929" s="91"/>
      <c r="P929" s="91"/>
      <c r="Q929" s="91"/>
      <c r="R929" s="91"/>
      <c r="S929" s="91"/>
      <c r="T929" s="91"/>
      <c r="U929" s="91"/>
      <c r="V929" s="91"/>
      <c r="W929" s="91"/>
      <c r="X929" s="91"/>
      <c r="Y929" s="91"/>
      <c r="Z929" s="91"/>
    </row>
    <row r="930" ht="15.75" customHeight="1">
      <c r="A930" s="91"/>
      <c r="B930" s="91"/>
      <c r="C930" s="91"/>
      <c r="D930" s="91"/>
      <c r="E930" s="92"/>
      <c r="F930" s="93"/>
      <c r="G930" s="92"/>
      <c r="H930" s="92"/>
      <c r="I930" s="91"/>
      <c r="J930" s="91"/>
      <c r="K930" s="91"/>
      <c r="L930" s="91"/>
      <c r="M930" s="91"/>
      <c r="N930" s="91"/>
      <c r="O930" s="91"/>
      <c r="P930" s="91"/>
      <c r="Q930" s="91"/>
      <c r="R930" s="91"/>
      <c r="S930" s="91"/>
      <c r="T930" s="91"/>
      <c r="U930" s="91"/>
      <c r="V930" s="91"/>
      <c r="W930" s="91"/>
      <c r="X930" s="91"/>
      <c r="Y930" s="91"/>
      <c r="Z930" s="91"/>
    </row>
    <row r="931" ht="15.75" customHeight="1">
      <c r="A931" s="91"/>
      <c r="B931" s="91"/>
      <c r="C931" s="91"/>
      <c r="D931" s="91"/>
      <c r="E931" s="92"/>
      <c r="F931" s="93"/>
      <c r="G931" s="92"/>
      <c r="H931" s="92"/>
      <c r="I931" s="91"/>
      <c r="J931" s="91"/>
      <c r="K931" s="91"/>
      <c r="L931" s="91"/>
      <c r="M931" s="91"/>
      <c r="N931" s="91"/>
      <c r="O931" s="91"/>
      <c r="P931" s="91"/>
      <c r="Q931" s="91"/>
      <c r="R931" s="91"/>
      <c r="S931" s="91"/>
      <c r="T931" s="91"/>
      <c r="U931" s="91"/>
      <c r="V931" s="91"/>
      <c r="W931" s="91"/>
      <c r="X931" s="91"/>
      <c r="Y931" s="91"/>
      <c r="Z931" s="91"/>
    </row>
    <row r="932" ht="15.75" customHeight="1">
      <c r="A932" s="91"/>
      <c r="B932" s="91"/>
      <c r="C932" s="91"/>
      <c r="D932" s="91"/>
      <c r="E932" s="92"/>
      <c r="F932" s="93"/>
      <c r="G932" s="92"/>
      <c r="H932" s="92"/>
      <c r="I932" s="91"/>
      <c r="J932" s="91"/>
      <c r="K932" s="91"/>
      <c r="L932" s="91"/>
      <c r="M932" s="91"/>
      <c r="N932" s="91"/>
      <c r="O932" s="91"/>
      <c r="P932" s="91"/>
      <c r="Q932" s="91"/>
      <c r="R932" s="91"/>
      <c r="S932" s="91"/>
      <c r="T932" s="91"/>
      <c r="U932" s="91"/>
      <c r="V932" s="91"/>
      <c r="W932" s="91"/>
      <c r="X932" s="91"/>
      <c r="Y932" s="91"/>
      <c r="Z932" s="91"/>
    </row>
    <row r="933" ht="15.75" customHeight="1">
      <c r="A933" s="91"/>
      <c r="B933" s="91"/>
      <c r="C933" s="91"/>
      <c r="D933" s="91"/>
      <c r="E933" s="92"/>
      <c r="F933" s="93"/>
      <c r="G933" s="92"/>
      <c r="H933" s="92"/>
      <c r="I933" s="91"/>
      <c r="J933" s="91"/>
      <c r="K933" s="91"/>
      <c r="L933" s="91"/>
      <c r="M933" s="91"/>
      <c r="N933" s="91"/>
      <c r="O933" s="91"/>
      <c r="P933" s="91"/>
      <c r="Q933" s="91"/>
      <c r="R933" s="91"/>
      <c r="S933" s="91"/>
      <c r="T933" s="91"/>
      <c r="U933" s="91"/>
      <c r="V933" s="91"/>
      <c r="W933" s="91"/>
      <c r="X933" s="91"/>
      <c r="Y933" s="91"/>
      <c r="Z933" s="91"/>
    </row>
    <row r="934" ht="15.75" customHeight="1">
      <c r="A934" s="91"/>
      <c r="B934" s="91"/>
      <c r="C934" s="91"/>
      <c r="D934" s="91"/>
      <c r="E934" s="92"/>
      <c r="F934" s="93"/>
      <c r="G934" s="92"/>
      <c r="H934" s="92"/>
      <c r="I934" s="91"/>
      <c r="J934" s="91"/>
      <c r="K934" s="91"/>
      <c r="L934" s="91"/>
      <c r="M934" s="91"/>
      <c r="N934" s="91"/>
      <c r="O934" s="91"/>
      <c r="P934" s="91"/>
      <c r="Q934" s="91"/>
      <c r="R934" s="91"/>
      <c r="S934" s="91"/>
      <c r="T934" s="91"/>
      <c r="U934" s="91"/>
      <c r="V934" s="91"/>
      <c r="W934" s="91"/>
      <c r="X934" s="91"/>
      <c r="Y934" s="91"/>
      <c r="Z934" s="91"/>
    </row>
    <row r="935" ht="15.75" customHeight="1">
      <c r="A935" s="91"/>
      <c r="B935" s="91"/>
      <c r="C935" s="91"/>
      <c r="D935" s="91"/>
      <c r="E935" s="92"/>
      <c r="F935" s="93"/>
      <c r="G935" s="92"/>
      <c r="H935" s="92"/>
      <c r="I935" s="91"/>
      <c r="J935" s="91"/>
      <c r="K935" s="91"/>
      <c r="L935" s="91"/>
      <c r="M935" s="91"/>
      <c r="N935" s="91"/>
      <c r="O935" s="91"/>
      <c r="P935" s="91"/>
      <c r="Q935" s="91"/>
      <c r="R935" s="91"/>
      <c r="S935" s="91"/>
      <c r="T935" s="91"/>
      <c r="U935" s="91"/>
      <c r="V935" s="91"/>
      <c r="W935" s="91"/>
      <c r="X935" s="91"/>
      <c r="Y935" s="91"/>
      <c r="Z935" s="91"/>
    </row>
    <row r="936" ht="15.75" customHeight="1">
      <c r="A936" s="91"/>
      <c r="B936" s="91"/>
      <c r="C936" s="91"/>
      <c r="D936" s="91"/>
      <c r="E936" s="92"/>
      <c r="F936" s="93"/>
      <c r="G936" s="92"/>
      <c r="H936" s="92"/>
      <c r="I936" s="91"/>
      <c r="J936" s="91"/>
      <c r="K936" s="91"/>
      <c r="L936" s="91"/>
      <c r="M936" s="91"/>
      <c r="N936" s="91"/>
      <c r="O936" s="91"/>
      <c r="P936" s="91"/>
      <c r="Q936" s="91"/>
      <c r="R936" s="91"/>
      <c r="S936" s="91"/>
      <c r="T936" s="91"/>
      <c r="U936" s="91"/>
      <c r="V936" s="91"/>
      <c r="W936" s="91"/>
      <c r="X936" s="91"/>
      <c r="Y936" s="91"/>
      <c r="Z936" s="91"/>
    </row>
    <row r="937" ht="15.75" customHeight="1">
      <c r="A937" s="91"/>
      <c r="B937" s="91"/>
      <c r="C937" s="91"/>
      <c r="D937" s="91"/>
      <c r="E937" s="92"/>
      <c r="F937" s="93"/>
      <c r="G937" s="92"/>
      <c r="H937" s="92"/>
      <c r="I937" s="91"/>
      <c r="J937" s="91"/>
      <c r="K937" s="91"/>
      <c r="L937" s="91"/>
      <c r="M937" s="91"/>
      <c r="N937" s="91"/>
      <c r="O937" s="91"/>
      <c r="P937" s="91"/>
      <c r="Q937" s="91"/>
      <c r="R937" s="91"/>
      <c r="S937" s="91"/>
      <c r="T937" s="91"/>
      <c r="U937" s="91"/>
      <c r="V937" s="91"/>
      <c r="W937" s="91"/>
      <c r="X937" s="91"/>
      <c r="Y937" s="91"/>
      <c r="Z937" s="91"/>
    </row>
    <row r="938" ht="15.75" customHeight="1">
      <c r="A938" s="91"/>
      <c r="B938" s="91"/>
      <c r="C938" s="91"/>
      <c r="D938" s="91"/>
      <c r="E938" s="92"/>
      <c r="F938" s="93"/>
      <c r="G938" s="92"/>
      <c r="H938" s="92"/>
      <c r="I938" s="91"/>
      <c r="J938" s="91"/>
      <c r="K938" s="91"/>
      <c r="L938" s="91"/>
      <c r="M938" s="91"/>
      <c r="N938" s="91"/>
      <c r="O938" s="91"/>
      <c r="P938" s="91"/>
      <c r="Q938" s="91"/>
      <c r="R938" s="91"/>
      <c r="S938" s="91"/>
      <c r="T938" s="91"/>
      <c r="U938" s="91"/>
      <c r="V938" s="91"/>
      <c r="W938" s="91"/>
      <c r="X938" s="91"/>
      <c r="Y938" s="91"/>
      <c r="Z938" s="91"/>
    </row>
    <row r="939" ht="15.75" customHeight="1">
      <c r="A939" s="91"/>
      <c r="B939" s="91"/>
      <c r="C939" s="91"/>
      <c r="D939" s="91"/>
      <c r="E939" s="92"/>
      <c r="F939" s="93"/>
      <c r="G939" s="92"/>
      <c r="H939" s="92"/>
      <c r="I939" s="91"/>
      <c r="J939" s="91"/>
      <c r="K939" s="91"/>
      <c r="L939" s="91"/>
      <c r="M939" s="91"/>
      <c r="N939" s="91"/>
      <c r="O939" s="91"/>
      <c r="P939" s="91"/>
      <c r="Q939" s="91"/>
      <c r="R939" s="91"/>
      <c r="S939" s="91"/>
      <c r="T939" s="91"/>
      <c r="U939" s="91"/>
      <c r="V939" s="91"/>
      <c r="W939" s="91"/>
      <c r="X939" s="91"/>
      <c r="Y939" s="91"/>
      <c r="Z939" s="91"/>
    </row>
    <row r="940" ht="15.75" customHeight="1">
      <c r="A940" s="91"/>
      <c r="B940" s="91"/>
      <c r="C940" s="91"/>
      <c r="D940" s="91"/>
      <c r="E940" s="92"/>
      <c r="F940" s="93"/>
      <c r="G940" s="92"/>
      <c r="H940" s="92"/>
      <c r="I940" s="91"/>
      <c r="J940" s="91"/>
      <c r="K940" s="91"/>
      <c r="L940" s="91"/>
      <c r="M940" s="91"/>
      <c r="N940" s="91"/>
      <c r="O940" s="91"/>
      <c r="P940" s="91"/>
      <c r="Q940" s="91"/>
      <c r="R940" s="91"/>
      <c r="S940" s="91"/>
      <c r="T940" s="91"/>
      <c r="U940" s="91"/>
      <c r="V940" s="91"/>
      <c r="W940" s="91"/>
      <c r="X940" s="91"/>
      <c r="Y940" s="91"/>
      <c r="Z940" s="91"/>
    </row>
    <row r="941" ht="15.75" customHeight="1">
      <c r="A941" s="91"/>
      <c r="B941" s="91"/>
      <c r="C941" s="91"/>
      <c r="D941" s="91"/>
      <c r="E941" s="92"/>
      <c r="F941" s="93"/>
      <c r="G941" s="92"/>
      <c r="H941" s="92"/>
      <c r="I941" s="91"/>
      <c r="J941" s="91"/>
      <c r="K941" s="91"/>
      <c r="L941" s="91"/>
      <c r="M941" s="91"/>
      <c r="N941" s="91"/>
      <c r="O941" s="91"/>
      <c r="P941" s="91"/>
      <c r="Q941" s="91"/>
      <c r="R941" s="91"/>
      <c r="S941" s="91"/>
      <c r="T941" s="91"/>
      <c r="U941" s="91"/>
      <c r="V941" s="91"/>
      <c r="W941" s="91"/>
      <c r="X941" s="91"/>
      <c r="Y941" s="91"/>
      <c r="Z941" s="91"/>
    </row>
    <row r="942" ht="15.75" customHeight="1">
      <c r="A942" s="91"/>
      <c r="B942" s="91"/>
      <c r="C942" s="91"/>
      <c r="D942" s="91"/>
      <c r="E942" s="92"/>
      <c r="F942" s="93"/>
      <c r="G942" s="92"/>
      <c r="H942" s="92"/>
      <c r="I942" s="91"/>
      <c r="J942" s="91"/>
      <c r="K942" s="91"/>
      <c r="L942" s="91"/>
      <c r="M942" s="91"/>
      <c r="N942" s="91"/>
      <c r="O942" s="91"/>
      <c r="P942" s="91"/>
      <c r="Q942" s="91"/>
      <c r="R942" s="91"/>
      <c r="S942" s="91"/>
      <c r="T942" s="91"/>
      <c r="U942" s="91"/>
      <c r="V942" s="91"/>
      <c r="W942" s="91"/>
      <c r="X942" s="91"/>
      <c r="Y942" s="91"/>
      <c r="Z942" s="91"/>
    </row>
    <row r="943" ht="15.75" customHeight="1">
      <c r="A943" s="91"/>
      <c r="B943" s="91"/>
      <c r="C943" s="91"/>
      <c r="D943" s="91"/>
      <c r="E943" s="92"/>
      <c r="F943" s="93"/>
      <c r="G943" s="92"/>
      <c r="H943" s="92"/>
      <c r="I943" s="91"/>
      <c r="J943" s="91"/>
      <c r="K943" s="91"/>
      <c r="L943" s="91"/>
      <c r="M943" s="91"/>
      <c r="N943" s="91"/>
      <c r="O943" s="91"/>
      <c r="P943" s="91"/>
      <c r="Q943" s="91"/>
      <c r="R943" s="91"/>
      <c r="S943" s="91"/>
      <c r="T943" s="91"/>
      <c r="U943" s="91"/>
      <c r="V943" s="91"/>
      <c r="W943" s="91"/>
      <c r="X943" s="91"/>
      <c r="Y943" s="91"/>
      <c r="Z943" s="91"/>
    </row>
    <row r="944" ht="15.75" customHeight="1">
      <c r="A944" s="91"/>
      <c r="B944" s="91"/>
      <c r="C944" s="91"/>
      <c r="D944" s="91"/>
      <c r="E944" s="92"/>
      <c r="F944" s="93"/>
      <c r="G944" s="92"/>
      <c r="H944" s="92"/>
      <c r="I944" s="91"/>
      <c r="J944" s="91"/>
      <c r="K944" s="91"/>
      <c r="L944" s="91"/>
      <c r="M944" s="91"/>
      <c r="N944" s="91"/>
      <c r="O944" s="91"/>
      <c r="P944" s="91"/>
      <c r="Q944" s="91"/>
      <c r="R944" s="91"/>
      <c r="S944" s="91"/>
      <c r="T944" s="91"/>
      <c r="U944" s="91"/>
      <c r="V944" s="91"/>
      <c r="W944" s="91"/>
      <c r="X944" s="91"/>
      <c r="Y944" s="91"/>
      <c r="Z944" s="91"/>
    </row>
    <row r="945" ht="15.75" customHeight="1">
      <c r="A945" s="91"/>
      <c r="B945" s="91"/>
      <c r="C945" s="91"/>
      <c r="D945" s="91"/>
      <c r="E945" s="92"/>
      <c r="F945" s="93"/>
      <c r="G945" s="92"/>
      <c r="H945" s="92"/>
      <c r="I945" s="91"/>
      <c r="J945" s="91"/>
      <c r="K945" s="91"/>
      <c r="L945" s="91"/>
      <c r="M945" s="91"/>
      <c r="N945" s="91"/>
      <c r="O945" s="91"/>
      <c r="P945" s="91"/>
      <c r="Q945" s="91"/>
      <c r="R945" s="91"/>
      <c r="S945" s="91"/>
      <c r="T945" s="91"/>
      <c r="U945" s="91"/>
      <c r="V945" s="91"/>
      <c r="W945" s="91"/>
      <c r="X945" s="91"/>
      <c r="Y945" s="91"/>
      <c r="Z945" s="91"/>
    </row>
    <row r="946" ht="15.75" customHeight="1">
      <c r="A946" s="91"/>
      <c r="B946" s="91"/>
      <c r="C946" s="91"/>
      <c r="D946" s="91"/>
      <c r="E946" s="92"/>
      <c r="F946" s="93"/>
      <c r="G946" s="92"/>
      <c r="H946" s="92"/>
      <c r="I946" s="91"/>
      <c r="J946" s="91"/>
      <c r="K946" s="91"/>
      <c r="L946" s="91"/>
      <c r="M946" s="91"/>
      <c r="N946" s="91"/>
      <c r="O946" s="91"/>
      <c r="P946" s="91"/>
      <c r="Q946" s="91"/>
      <c r="R946" s="91"/>
      <c r="S946" s="91"/>
      <c r="T946" s="91"/>
      <c r="U946" s="91"/>
      <c r="V946" s="91"/>
      <c r="W946" s="91"/>
      <c r="X946" s="91"/>
      <c r="Y946" s="91"/>
      <c r="Z946" s="91"/>
    </row>
    <row r="947" ht="15.75" customHeight="1">
      <c r="A947" s="91"/>
      <c r="B947" s="91"/>
      <c r="C947" s="91"/>
      <c r="D947" s="91"/>
      <c r="E947" s="92"/>
      <c r="F947" s="93"/>
      <c r="G947" s="92"/>
      <c r="H947" s="92"/>
      <c r="I947" s="91"/>
      <c r="J947" s="91"/>
      <c r="K947" s="91"/>
      <c r="L947" s="91"/>
      <c r="M947" s="91"/>
      <c r="N947" s="91"/>
      <c r="O947" s="91"/>
      <c r="P947" s="91"/>
      <c r="Q947" s="91"/>
      <c r="R947" s="91"/>
      <c r="S947" s="91"/>
      <c r="T947" s="91"/>
      <c r="U947" s="91"/>
      <c r="V947" s="91"/>
      <c r="W947" s="91"/>
      <c r="X947" s="91"/>
      <c r="Y947" s="91"/>
      <c r="Z947" s="91"/>
    </row>
    <row r="948" ht="15.75" customHeight="1">
      <c r="A948" s="91"/>
      <c r="B948" s="91"/>
      <c r="C948" s="91"/>
      <c r="D948" s="91"/>
      <c r="E948" s="92"/>
      <c r="F948" s="93"/>
      <c r="G948" s="92"/>
      <c r="H948" s="92"/>
      <c r="I948" s="91"/>
      <c r="J948" s="91"/>
      <c r="K948" s="91"/>
      <c r="L948" s="91"/>
      <c r="M948" s="91"/>
      <c r="N948" s="91"/>
      <c r="O948" s="91"/>
      <c r="P948" s="91"/>
      <c r="Q948" s="91"/>
      <c r="R948" s="91"/>
      <c r="S948" s="91"/>
      <c r="T948" s="91"/>
      <c r="U948" s="91"/>
      <c r="V948" s="91"/>
      <c r="W948" s="91"/>
      <c r="X948" s="91"/>
      <c r="Y948" s="91"/>
      <c r="Z948" s="91"/>
    </row>
    <row r="949" ht="15.75" customHeight="1">
      <c r="A949" s="91"/>
      <c r="B949" s="91"/>
      <c r="C949" s="91"/>
      <c r="D949" s="91"/>
      <c r="E949" s="92"/>
      <c r="F949" s="93"/>
      <c r="G949" s="92"/>
      <c r="H949" s="92"/>
      <c r="I949" s="91"/>
      <c r="J949" s="91"/>
      <c r="K949" s="91"/>
      <c r="L949" s="91"/>
      <c r="M949" s="91"/>
      <c r="N949" s="91"/>
      <c r="O949" s="91"/>
      <c r="P949" s="91"/>
      <c r="Q949" s="91"/>
      <c r="R949" s="91"/>
      <c r="S949" s="91"/>
      <c r="T949" s="91"/>
      <c r="U949" s="91"/>
      <c r="V949" s="91"/>
      <c r="W949" s="91"/>
      <c r="X949" s="91"/>
      <c r="Y949" s="91"/>
      <c r="Z949" s="91"/>
    </row>
    <row r="950" ht="15.75" customHeight="1">
      <c r="A950" s="91"/>
      <c r="B950" s="91"/>
      <c r="C950" s="91"/>
      <c r="D950" s="91"/>
      <c r="E950" s="92"/>
      <c r="F950" s="93"/>
      <c r="G950" s="92"/>
      <c r="H950" s="92"/>
      <c r="I950" s="91"/>
      <c r="J950" s="91"/>
      <c r="K950" s="91"/>
      <c r="L950" s="91"/>
      <c r="M950" s="91"/>
      <c r="N950" s="91"/>
      <c r="O950" s="91"/>
      <c r="P950" s="91"/>
      <c r="Q950" s="91"/>
      <c r="R950" s="91"/>
      <c r="S950" s="91"/>
      <c r="T950" s="91"/>
      <c r="U950" s="91"/>
      <c r="V950" s="91"/>
      <c r="W950" s="91"/>
      <c r="X950" s="91"/>
      <c r="Y950" s="91"/>
      <c r="Z950" s="91"/>
    </row>
    <row r="951" ht="15.75" customHeight="1">
      <c r="A951" s="91"/>
      <c r="B951" s="91"/>
      <c r="C951" s="91"/>
      <c r="D951" s="91"/>
      <c r="E951" s="92"/>
      <c r="F951" s="93"/>
      <c r="G951" s="92"/>
      <c r="H951" s="92"/>
      <c r="I951" s="91"/>
      <c r="J951" s="91"/>
      <c r="K951" s="91"/>
      <c r="L951" s="91"/>
      <c r="M951" s="91"/>
      <c r="N951" s="91"/>
      <c r="O951" s="91"/>
      <c r="P951" s="91"/>
      <c r="Q951" s="91"/>
      <c r="R951" s="91"/>
      <c r="S951" s="91"/>
      <c r="T951" s="91"/>
      <c r="U951" s="91"/>
      <c r="V951" s="91"/>
      <c r="W951" s="91"/>
      <c r="X951" s="91"/>
      <c r="Y951" s="91"/>
      <c r="Z951" s="91"/>
    </row>
    <row r="952" ht="15.75" customHeight="1">
      <c r="A952" s="91"/>
      <c r="B952" s="91"/>
      <c r="C952" s="91"/>
      <c r="D952" s="91"/>
      <c r="E952" s="92"/>
      <c r="F952" s="93"/>
      <c r="G952" s="92"/>
      <c r="H952" s="92"/>
      <c r="I952" s="91"/>
      <c r="J952" s="91"/>
      <c r="K952" s="91"/>
      <c r="L952" s="91"/>
      <c r="M952" s="91"/>
      <c r="N952" s="91"/>
      <c r="O952" s="91"/>
      <c r="P952" s="91"/>
      <c r="Q952" s="91"/>
      <c r="R952" s="91"/>
      <c r="S952" s="91"/>
      <c r="T952" s="91"/>
      <c r="U952" s="91"/>
      <c r="V952" s="91"/>
      <c r="W952" s="91"/>
      <c r="X952" s="91"/>
      <c r="Y952" s="91"/>
      <c r="Z952" s="91"/>
    </row>
    <row r="953" ht="15.75" customHeight="1">
      <c r="A953" s="91"/>
      <c r="B953" s="91"/>
      <c r="C953" s="91"/>
      <c r="D953" s="91"/>
      <c r="E953" s="92"/>
      <c r="F953" s="93"/>
      <c r="G953" s="92"/>
      <c r="H953" s="92"/>
      <c r="I953" s="91"/>
      <c r="J953" s="91"/>
      <c r="K953" s="91"/>
      <c r="L953" s="91"/>
      <c r="M953" s="91"/>
      <c r="N953" s="91"/>
      <c r="O953" s="91"/>
      <c r="P953" s="91"/>
      <c r="Q953" s="91"/>
      <c r="R953" s="91"/>
      <c r="S953" s="91"/>
      <c r="T953" s="91"/>
      <c r="U953" s="91"/>
      <c r="V953" s="91"/>
      <c r="W953" s="91"/>
      <c r="X953" s="91"/>
      <c r="Y953" s="91"/>
      <c r="Z953" s="91"/>
    </row>
    <row r="954" ht="15.75" customHeight="1">
      <c r="A954" s="91"/>
      <c r="B954" s="91"/>
      <c r="C954" s="91"/>
      <c r="D954" s="91"/>
      <c r="E954" s="92"/>
      <c r="F954" s="93"/>
      <c r="G954" s="92"/>
      <c r="H954" s="92"/>
      <c r="I954" s="91"/>
      <c r="J954" s="91"/>
      <c r="K954" s="91"/>
      <c r="L954" s="91"/>
      <c r="M954" s="91"/>
      <c r="N954" s="91"/>
      <c r="O954" s="91"/>
      <c r="P954" s="91"/>
      <c r="Q954" s="91"/>
      <c r="R954" s="91"/>
      <c r="S954" s="91"/>
      <c r="T954" s="91"/>
      <c r="U954" s="91"/>
      <c r="V954" s="91"/>
      <c r="W954" s="91"/>
      <c r="X954" s="91"/>
      <c r="Y954" s="91"/>
      <c r="Z954" s="91"/>
    </row>
    <row r="955" ht="15.75" customHeight="1">
      <c r="A955" s="91"/>
      <c r="B955" s="91"/>
      <c r="C955" s="91"/>
      <c r="D955" s="91"/>
      <c r="E955" s="92"/>
      <c r="F955" s="93"/>
      <c r="G955" s="92"/>
      <c r="H955" s="92"/>
      <c r="I955" s="91"/>
      <c r="J955" s="91"/>
      <c r="K955" s="91"/>
      <c r="L955" s="91"/>
      <c r="M955" s="91"/>
      <c r="N955" s="91"/>
      <c r="O955" s="91"/>
      <c r="P955" s="91"/>
      <c r="Q955" s="91"/>
      <c r="R955" s="91"/>
      <c r="S955" s="91"/>
      <c r="T955" s="91"/>
      <c r="U955" s="91"/>
      <c r="V955" s="91"/>
      <c r="W955" s="91"/>
      <c r="X955" s="91"/>
      <c r="Y955" s="91"/>
      <c r="Z955" s="91"/>
    </row>
    <row r="956" ht="15.75" customHeight="1">
      <c r="A956" s="91"/>
      <c r="B956" s="91"/>
      <c r="C956" s="91"/>
      <c r="D956" s="91"/>
      <c r="E956" s="92"/>
      <c r="F956" s="93"/>
      <c r="G956" s="92"/>
      <c r="H956" s="92"/>
      <c r="I956" s="91"/>
      <c r="J956" s="91"/>
      <c r="K956" s="91"/>
      <c r="L956" s="91"/>
      <c r="M956" s="91"/>
      <c r="N956" s="91"/>
      <c r="O956" s="91"/>
      <c r="P956" s="91"/>
      <c r="Q956" s="91"/>
      <c r="R956" s="91"/>
      <c r="S956" s="91"/>
      <c r="T956" s="91"/>
      <c r="U956" s="91"/>
      <c r="V956" s="91"/>
      <c r="W956" s="91"/>
      <c r="X956" s="91"/>
      <c r="Y956" s="91"/>
      <c r="Z956" s="91"/>
    </row>
    <row r="957" ht="15.75" customHeight="1">
      <c r="A957" s="91"/>
      <c r="B957" s="91"/>
      <c r="C957" s="91"/>
      <c r="D957" s="91"/>
      <c r="E957" s="92"/>
      <c r="F957" s="93"/>
      <c r="G957" s="92"/>
      <c r="H957" s="92"/>
      <c r="I957" s="91"/>
      <c r="J957" s="91"/>
      <c r="K957" s="91"/>
      <c r="L957" s="91"/>
      <c r="M957" s="91"/>
      <c r="N957" s="91"/>
      <c r="O957" s="91"/>
      <c r="P957" s="91"/>
      <c r="Q957" s="91"/>
      <c r="R957" s="91"/>
      <c r="S957" s="91"/>
      <c r="T957" s="91"/>
      <c r="U957" s="91"/>
      <c r="V957" s="91"/>
      <c r="W957" s="91"/>
      <c r="X957" s="91"/>
      <c r="Y957" s="91"/>
      <c r="Z957" s="91"/>
    </row>
    <row r="958" ht="15.75" customHeight="1">
      <c r="A958" s="91"/>
      <c r="B958" s="91"/>
      <c r="C958" s="91"/>
      <c r="D958" s="91"/>
      <c r="E958" s="92"/>
      <c r="F958" s="93"/>
      <c r="G958" s="92"/>
      <c r="H958" s="92"/>
      <c r="I958" s="91"/>
      <c r="J958" s="91"/>
      <c r="K958" s="91"/>
      <c r="L958" s="91"/>
      <c r="M958" s="91"/>
      <c r="N958" s="91"/>
      <c r="O958" s="91"/>
      <c r="P958" s="91"/>
      <c r="Q958" s="91"/>
      <c r="R958" s="91"/>
      <c r="S958" s="91"/>
      <c r="T958" s="91"/>
      <c r="U958" s="91"/>
      <c r="V958" s="91"/>
      <c r="W958" s="91"/>
      <c r="X958" s="91"/>
      <c r="Y958" s="91"/>
      <c r="Z958" s="91"/>
    </row>
    <row r="959" ht="15.75" customHeight="1">
      <c r="A959" s="91"/>
      <c r="B959" s="91"/>
      <c r="C959" s="91"/>
      <c r="D959" s="91"/>
      <c r="E959" s="92"/>
      <c r="F959" s="93"/>
      <c r="G959" s="92"/>
      <c r="H959" s="92"/>
      <c r="I959" s="91"/>
      <c r="J959" s="91"/>
      <c r="K959" s="91"/>
      <c r="L959" s="91"/>
      <c r="M959" s="91"/>
      <c r="N959" s="91"/>
      <c r="O959" s="91"/>
      <c r="P959" s="91"/>
      <c r="Q959" s="91"/>
      <c r="R959" s="91"/>
      <c r="S959" s="91"/>
      <c r="T959" s="91"/>
      <c r="U959" s="91"/>
      <c r="V959" s="91"/>
      <c r="W959" s="91"/>
      <c r="X959" s="91"/>
      <c r="Y959" s="91"/>
      <c r="Z959" s="91"/>
    </row>
    <row r="960" ht="15.75" customHeight="1">
      <c r="A960" s="91"/>
      <c r="B960" s="91"/>
      <c r="C960" s="91"/>
      <c r="D960" s="91"/>
      <c r="E960" s="92"/>
      <c r="F960" s="93"/>
      <c r="G960" s="92"/>
      <c r="H960" s="92"/>
      <c r="I960" s="91"/>
      <c r="J960" s="91"/>
      <c r="K960" s="91"/>
      <c r="L960" s="91"/>
      <c r="M960" s="91"/>
      <c r="N960" s="91"/>
      <c r="O960" s="91"/>
      <c r="P960" s="91"/>
      <c r="Q960" s="91"/>
      <c r="R960" s="91"/>
      <c r="S960" s="91"/>
      <c r="T960" s="91"/>
      <c r="U960" s="91"/>
      <c r="V960" s="91"/>
      <c r="W960" s="91"/>
      <c r="X960" s="91"/>
      <c r="Y960" s="91"/>
      <c r="Z960" s="91"/>
    </row>
    <row r="961" ht="15.75" customHeight="1">
      <c r="A961" s="91"/>
      <c r="B961" s="91"/>
      <c r="C961" s="91"/>
      <c r="D961" s="91"/>
      <c r="E961" s="92"/>
      <c r="F961" s="93"/>
      <c r="G961" s="92"/>
      <c r="H961" s="92"/>
      <c r="I961" s="91"/>
      <c r="J961" s="91"/>
      <c r="K961" s="91"/>
      <c r="L961" s="91"/>
      <c r="M961" s="91"/>
      <c r="N961" s="91"/>
      <c r="O961" s="91"/>
      <c r="P961" s="91"/>
      <c r="Q961" s="91"/>
      <c r="R961" s="91"/>
      <c r="S961" s="91"/>
      <c r="T961" s="91"/>
      <c r="U961" s="91"/>
      <c r="V961" s="91"/>
      <c r="W961" s="91"/>
      <c r="X961" s="91"/>
      <c r="Y961" s="91"/>
      <c r="Z961" s="91"/>
    </row>
    <row r="962" ht="15.75" customHeight="1">
      <c r="A962" s="91"/>
      <c r="B962" s="91"/>
      <c r="C962" s="91"/>
      <c r="D962" s="91"/>
      <c r="E962" s="92"/>
      <c r="F962" s="93"/>
      <c r="G962" s="92"/>
      <c r="H962" s="92"/>
      <c r="I962" s="91"/>
      <c r="J962" s="91"/>
      <c r="K962" s="91"/>
      <c r="L962" s="91"/>
      <c r="M962" s="91"/>
      <c r="N962" s="91"/>
      <c r="O962" s="91"/>
      <c r="P962" s="91"/>
      <c r="Q962" s="91"/>
      <c r="R962" s="91"/>
      <c r="S962" s="91"/>
      <c r="T962" s="91"/>
      <c r="U962" s="91"/>
      <c r="V962" s="91"/>
      <c r="W962" s="91"/>
      <c r="X962" s="91"/>
      <c r="Y962" s="91"/>
      <c r="Z962" s="91"/>
    </row>
    <row r="963" ht="15.75" customHeight="1">
      <c r="A963" s="91"/>
      <c r="B963" s="91"/>
      <c r="C963" s="91"/>
      <c r="D963" s="91"/>
      <c r="E963" s="92"/>
      <c r="F963" s="93"/>
      <c r="G963" s="92"/>
      <c r="H963" s="92"/>
      <c r="I963" s="91"/>
      <c r="J963" s="91"/>
      <c r="K963" s="91"/>
      <c r="L963" s="91"/>
      <c r="M963" s="91"/>
      <c r="N963" s="91"/>
      <c r="O963" s="91"/>
      <c r="P963" s="91"/>
      <c r="Q963" s="91"/>
      <c r="R963" s="91"/>
      <c r="S963" s="91"/>
      <c r="T963" s="91"/>
      <c r="U963" s="91"/>
      <c r="V963" s="91"/>
      <c r="W963" s="91"/>
      <c r="X963" s="91"/>
      <c r="Y963" s="91"/>
      <c r="Z963" s="91"/>
    </row>
    <row r="964" ht="15.75" customHeight="1">
      <c r="A964" s="91"/>
      <c r="B964" s="91"/>
      <c r="C964" s="91"/>
      <c r="D964" s="91"/>
      <c r="E964" s="92"/>
      <c r="F964" s="93"/>
      <c r="G964" s="92"/>
      <c r="H964" s="92"/>
      <c r="I964" s="91"/>
      <c r="J964" s="91"/>
      <c r="K964" s="91"/>
      <c r="L964" s="91"/>
      <c r="M964" s="91"/>
      <c r="N964" s="91"/>
      <c r="O964" s="91"/>
      <c r="P964" s="91"/>
      <c r="Q964" s="91"/>
      <c r="R964" s="91"/>
      <c r="S964" s="91"/>
      <c r="T964" s="91"/>
      <c r="U964" s="91"/>
      <c r="V964" s="91"/>
      <c r="W964" s="91"/>
      <c r="X964" s="91"/>
      <c r="Y964" s="91"/>
      <c r="Z964" s="91"/>
    </row>
    <row r="965" ht="15.75" customHeight="1">
      <c r="A965" s="91"/>
      <c r="B965" s="91"/>
      <c r="C965" s="91"/>
      <c r="D965" s="91"/>
      <c r="E965" s="92"/>
      <c r="F965" s="93"/>
      <c r="G965" s="92"/>
      <c r="H965" s="92"/>
      <c r="I965" s="91"/>
      <c r="J965" s="91"/>
      <c r="K965" s="91"/>
      <c r="L965" s="91"/>
      <c r="M965" s="91"/>
      <c r="N965" s="91"/>
      <c r="O965" s="91"/>
      <c r="P965" s="91"/>
      <c r="Q965" s="91"/>
      <c r="R965" s="91"/>
      <c r="S965" s="91"/>
      <c r="T965" s="91"/>
      <c r="U965" s="91"/>
      <c r="V965" s="91"/>
      <c r="W965" s="91"/>
      <c r="X965" s="91"/>
      <c r="Y965" s="91"/>
      <c r="Z965" s="91"/>
    </row>
    <row r="966" ht="15.75" customHeight="1">
      <c r="A966" s="91"/>
      <c r="B966" s="91"/>
      <c r="C966" s="91"/>
      <c r="D966" s="91"/>
      <c r="E966" s="92"/>
      <c r="F966" s="93"/>
      <c r="G966" s="92"/>
      <c r="H966" s="92"/>
      <c r="I966" s="91"/>
      <c r="J966" s="91"/>
      <c r="K966" s="91"/>
      <c r="L966" s="91"/>
      <c r="M966" s="91"/>
      <c r="N966" s="91"/>
      <c r="O966" s="91"/>
      <c r="P966" s="91"/>
      <c r="Q966" s="91"/>
      <c r="R966" s="91"/>
      <c r="S966" s="91"/>
      <c r="T966" s="91"/>
      <c r="U966" s="91"/>
      <c r="V966" s="91"/>
      <c r="W966" s="91"/>
      <c r="X966" s="91"/>
      <c r="Y966" s="91"/>
      <c r="Z966" s="91"/>
    </row>
    <row r="967" ht="15.75" customHeight="1">
      <c r="A967" s="91"/>
      <c r="B967" s="91"/>
      <c r="C967" s="91"/>
      <c r="D967" s="91"/>
      <c r="E967" s="92"/>
      <c r="F967" s="93"/>
      <c r="G967" s="92"/>
      <c r="H967" s="92"/>
      <c r="I967" s="91"/>
      <c r="J967" s="91"/>
      <c r="K967" s="91"/>
      <c r="L967" s="91"/>
      <c r="M967" s="91"/>
      <c r="N967" s="91"/>
      <c r="O967" s="91"/>
      <c r="P967" s="91"/>
      <c r="Q967" s="91"/>
      <c r="R967" s="91"/>
      <c r="S967" s="91"/>
      <c r="T967" s="91"/>
      <c r="U967" s="91"/>
      <c r="V967" s="91"/>
      <c r="W967" s="91"/>
      <c r="X967" s="91"/>
      <c r="Y967" s="91"/>
      <c r="Z967" s="91"/>
    </row>
    <row r="968" ht="15.75" customHeight="1">
      <c r="A968" s="91"/>
      <c r="B968" s="91"/>
      <c r="C968" s="91"/>
      <c r="D968" s="91"/>
      <c r="E968" s="92"/>
      <c r="F968" s="93"/>
      <c r="G968" s="92"/>
      <c r="H968" s="92"/>
      <c r="I968" s="91"/>
      <c r="J968" s="91"/>
      <c r="K968" s="91"/>
      <c r="L968" s="91"/>
      <c r="M968" s="91"/>
      <c r="N968" s="91"/>
      <c r="O968" s="91"/>
      <c r="P968" s="91"/>
      <c r="Q968" s="91"/>
      <c r="R968" s="91"/>
      <c r="S968" s="91"/>
      <c r="T968" s="91"/>
      <c r="U968" s="91"/>
      <c r="V968" s="91"/>
      <c r="W968" s="91"/>
      <c r="X968" s="91"/>
      <c r="Y968" s="91"/>
      <c r="Z968" s="91"/>
    </row>
    <row r="969" ht="15.75" customHeight="1">
      <c r="A969" s="91"/>
      <c r="B969" s="91"/>
      <c r="C969" s="91"/>
      <c r="D969" s="91"/>
      <c r="E969" s="92"/>
      <c r="F969" s="93"/>
      <c r="G969" s="92"/>
      <c r="H969" s="92"/>
      <c r="I969" s="91"/>
      <c r="J969" s="91"/>
      <c r="K969" s="91"/>
      <c r="L969" s="91"/>
      <c r="M969" s="91"/>
      <c r="N969" s="91"/>
      <c r="O969" s="91"/>
      <c r="P969" s="91"/>
      <c r="Q969" s="91"/>
      <c r="R969" s="91"/>
      <c r="S969" s="91"/>
      <c r="T969" s="91"/>
      <c r="U969" s="91"/>
      <c r="V969" s="91"/>
      <c r="W969" s="91"/>
      <c r="X969" s="91"/>
      <c r="Y969" s="91"/>
      <c r="Z969" s="91"/>
    </row>
    <row r="970" ht="15.75" customHeight="1">
      <c r="A970" s="91"/>
      <c r="B970" s="91"/>
      <c r="C970" s="91"/>
      <c r="D970" s="91"/>
      <c r="E970" s="92"/>
      <c r="F970" s="93"/>
      <c r="G970" s="92"/>
      <c r="H970" s="92"/>
      <c r="I970" s="91"/>
      <c r="J970" s="91"/>
      <c r="K970" s="91"/>
      <c r="L970" s="91"/>
      <c r="M970" s="91"/>
      <c r="N970" s="91"/>
      <c r="O970" s="91"/>
      <c r="P970" s="91"/>
      <c r="Q970" s="91"/>
      <c r="R970" s="91"/>
      <c r="S970" s="91"/>
      <c r="T970" s="91"/>
      <c r="U970" s="91"/>
      <c r="V970" s="91"/>
      <c r="W970" s="91"/>
      <c r="X970" s="91"/>
      <c r="Y970" s="91"/>
      <c r="Z970" s="91"/>
    </row>
    <row r="971" ht="15.75" customHeight="1">
      <c r="A971" s="91"/>
      <c r="B971" s="91"/>
      <c r="C971" s="91"/>
      <c r="D971" s="91"/>
      <c r="E971" s="92"/>
      <c r="F971" s="93"/>
      <c r="G971" s="92"/>
      <c r="H971" s="92"/>
      <c r="I971" s="91"/>
      <c r="J971" s="91"/>
      <c r="K971" s="91"/>
      <c r="L971" s="91"/>
      <c r="M971" s="91"/>
      <c r="N971" s="91"/>
      <c r="O971" s="91"/>
      <c r="P971" s="91"/>
      <c r="Q971" s="91"/>
      <c r="R971" s="91"/>
      <c r="S971" s="91"/>
      <c r="T971" s="91"/>
      <c r="U971" s="91"/>
      <c r="V971" s="91"/>
      <c r="W971" s="91"/>
      <c r="X971" s="91"/>
      <c r="Y971" s="91"/>
      <c r="Z971" s="91"/>
    </row>
    <row r="972" ht="15.75" customHeight="1">
      <c r="A972" s="91"/>
      <c r="B972" s="91"/>
      <c r="C972" s="91"/>
      <c r="D972" s="91"/>
      <c r="E972" s="92"/>
      <c r="F972" s="93"/>
      <c r="G972" s="92"/>
      <c r="H972" s="92"/>
      <c r="I972" s="91"/>
      <c r="J972" s="91"/>
      <c r="K972" s="91"/>
      <c r="L972" s="91"/>
      <c r="M972" s="91"/>
      <c r="N972" s="91"/>
      <c r="O972" s="91"/>
      <c r="P972" s="91"/>
      <c r="Q972" s="91"/>
      <c r="R972" s="91"/>
      <c r="S972" s="91"/>
      <c r="T972" s="91"/>
      <c r="U972" s="91"/>
      <c r="V972" s="91"/>
      <c r="W972" s="91"/>
      <c r="X972" s="91"/>
      <c r="Y972" s="91"/>
      <c r="Z972" s="91"/>
    </row>
    <row r="973" ht="15.75" customHeight="1">
      <c r="A973" s="91"/>
      <c r="B973" s="91"/>
      <c r="C973" s="91"/>
      <c r="D973" s="91"/>
      <c r="E973" s="92"/>
      <c r="F973" s="93"/>
      <c r="G973" s="92"/>
      <c r="H973" s="92"/>
      <c r="I973" s="91"/>
      <c r="J973" s="91"/>
      <c r="K973" s="91"/>
      <c r="L973" s="91"/>
      <c r="M973" s="91"/>
      <c r="N973" s="91"/>
      <c r="O973" s="91"/>
      <c r="P973" s="91"/>
      <c r="Q973" s="91"/>
      <c r="R973" s="91"/>
      <c r="S973" s="91"/>
      <c r="T973" s="91"/>
      <c r="U973" s="91"/>
      <c r="V973" s="91"/>
      <c r="W973" s="91"/>
      <c r="X973" s="91"/>
      <c r="Y973" s="91"/>
      <c r="Z973" s="91"/>
    </row>
    <row r="974" ht="15.75" customHeight="1">
      <c r="A974" s="91"/>
      <c r="B974" s="91"/>
      <c r="C974" s="91"/>
      <c r="D974" s="91"/>
      <c r="E974" s="92"/>
      <c r="F974" s="93"/>
      <c r="G974" s="92"/>
      <c r="H974" s="92"/>
      <c r="I974" s="91"/>
      <c r="J974" s="91"/>
      <c r="K974" s="91"/>
      <c r="L974" s="91"/>
      <c r="M974" s="91"/>
      <c r="N974" s="91"/>
      <c r="O974" s="91"/>
      <c r="P974" s="91"/>
      <c r="Q974" s="91"/>
      <c r="R974" s="91"/>
      <c r="S974" s="91"/>
      <c r="T974" s="91"/>
      <c r="U974" s="91"/>
      <c r="V974" s="91"/>
      <c r="W974" s="91"/>
      <c r="X974" s="91"/>
      <c r="Y974" s="91"/>
      <c r="Z974" s="91"/>
    </row>
    <row r="975" ht="15.75" customHeight="1">
      <c r="A975" s="91"/>
      <c r="B975" s="91"/>
      <c r="C975" s="91"/>
      <c r="D975" s="91"/>
      <c r="E975" s="92"/>
      <c r="F975" s="93"/>
      <c r="G975" s="92"/>
      <c r="H975" s="92"/>
      <c r="I975" s="91"/>
      <c r="J975" s="91"/>
      <c r="K975" s="91"/>
      <c r="L975" s="91"/>
      <c r="M975" s="91"/>
      <c r="N975" s="91"/>
      <c r="O975" s="91"/>
      <c r="P975" s="91"/>
      <c r="Q975" s="91"/>
      <c r="R975" s="91"/>
      <c r="S975" s="91"/>
      <c r="T975" s="91"/>
      <c r="U975" s="91"/>
      <c r="V975" s="91"/>
      <c r="W975" s="91"/>
      <c r="X975" s="91"/>
      <c r="Y975" s="91"/>
      <c r="Z975" s="91"/>
    </row>
    <row r="976" ht="15.75" customHeight="1">
      <c r="A976" s="91"/>
      <c r="B976" s="91"/>
      <c r="C976" s="91"/>
      <c r="D976" s="91"/>
      <c r="E976" s="92"/>
      <c r="F976" s="93"/>
      <c r="G976" s="92"/>
      <c r="H976" s="92"/>
      <c r="I976" s="91"/>
      <c r="J976" s="91"/>
      <c r="K976" s="91"/>
      <c r="L976" s="91"/>
      <c r="M976" s="91"/>
      <c r="N976" s="91"/>
      <c r="O976" s="91"/>
      <c r="P976" s="91"/>
      <c r="Q976" s="91"/>
      <c r="R976" s="91"/>
      <c r="S976" s="91"/>
      <c r="T976" s="91"/>
      <c r="U976" s="91"/>
      <c r="V976" s="91"/>
      <c r="W976" s="91"/>
      <c r="X976" s="91"/>
      <c r="Y976" s="91"/>
      <c r="Z976" s="91"/>
    </row>
    <row r="977" ht="15.75" customHeight="1">
      <c r="A977" s="91"/>
      <c r="B977" s="91"/>
      <c r="C977" s="91"/>
      <c r="D977" s="91"/>
      <c r="E977" s="92"/>
      <c r="F977" s="93"/>
      <c r="G977" s="92"/>
      <c r="H977" s="92"/>
      <c r="I977" s="91"/>
      <c r="J977" s="91"/>
      <c r="K977" s="91"/>
      <c r="L977" s="91"/>
      <c r="M977" s="91"/>
      <c r="N977" s="91"/>
      <c r="O977" s="91"/>
      <c r="P977" s="91"/>
      <c r="Q977" s="91"/>
      <c r="R977" s="91"/>
      <c r="S977" s="91"/>
      <c r="T977" s="91"/>
      <c r="U977" s="91"/>
      <c r="V977" s="91"/>
      <c r="W977" s="91"/>
      <c r="X977" s="91"/>
      <c r="Y977" s="91"/>
      <c r="Z977" s="91"/>
    </row>
    <row r="978" ht="15.75" customHeight="1">
      <c r="A978" s="91"/>
      <c r="B978" s="91"/>
      <c r="C978" s="91"/>
      <c r="D978" s="91"/>
      <c r="E978" s="92"/>
      <c r="F978" s="93"/>
      <c r="G978" s="92"/>
      <c r="H978" s="92"/>
      <c r="I978" s="91"/>
      <c r="J978" s="91"/>
      <c r="K978" s="91"/>
      <c r="L978" s="91"/>
      <c r="M978" s="91"/>
      <c r="N978" s="91"/>
      <c r="O978" s="91"/>
      <c r="P978" s="91"/>
      <c r="Q978" s="91"/>
      <c r="R978" s="91"/>
      <c r="S978" s="91"/>
      <c r="T978" s="91"/>
      <c r="U978" s="91"/>
      <c r="V978" s="91"/>
      <c r="W978" s="91"/>
      <c r="X978" s="91"/>
      <c r="Y978" s="91"/>
      <c r="Z978" s="91"/>
    </row>
    <row r="979" ht="15.75" customHeight="1">
      <c r="A979" s="91"/>
      <c r="B979" s="91"/>
      <c r="C979" s="91"/>
      <c r="D979" s="91"/>
      <c r="E979" s="92"/>
      <c r="F979" s="93"/>
      <c r="G979" s="92"/>
      <c r="H979" s="92"/>
      <c r="I979" s="91"/>
      <c r="J979" s="91"/>
      <c r="K979" s="91"/>
      <c r="L979" s="91"/>
      <c r="M979" s="91"/>
      <c r="N979" s="91"/>
      <c r="O979" s="91"/>
      <c r="P979" s="91"/>
      <c r="Q979" s="91"/>
      <c r="R979" s="91"/>
      <c r="S979" s="91"/>
      <c r="T979" s="91"/>
      <c r="U979" s="91"/>
      <c r="V979" s="91"/>
      <c r="W979" s="91"/>
      <c r="X979" s="91"/>
      <c r="Y979" s="91"/>
      <c r="Z979" s="91"/>
    </row>
    <row r="980" ht="15.75" customHeight="1">
      <c r="A980" s="91"/>
      <c r="B980" s="91"/>
      <c r="C980" s="91"/>
      <c r="D980" s="91"/>
      <c r="E980" s="92"/>
      <c r="F980" s="93"/>
      <c r="G980" s="92"/>
      <c r="H980" s="92"/>
      <c r="I980" s="91"/>
      <c r="J980" s="91"/>
      <c r="K980" s="91"/>
      <c r="L980" s="91"/>
      <c r="M980" s="91"/>
      <c r="N980" s="91"/>
      <c r="O980" s="91"/>
      <c r="P980" s="91"/>
      <c r="Q980" s="91"/>
      <c r="R980" s="91"/>
      <c r="S980" s="91"/>
      <c r="T980" s="91"/>
      <c r="U980" s="91"/>
      <c r="V980" s="91"/>
      <c r="W980" s="91"/>
      <c r="X980" s="91"/>
      <c r="Y980" s="91"/>
      <c r="Z980" s="91"/>
    </row>
    <row r="981" ht="15.75" customHeight="1">
      <c r="A981" s="91"/>
      <c r="B981" s="91"/>
      <c r="C981" s="91"/>
      <c r="D981" s="91"/>
      <c r="E981" s="92"/>
      <c r="F981" s="93"/>
      <c r="G981" s="92"/>
      <c r="H981" s="92"/>
      <c r="I981" s="91"/>
      <c r="J981" s="91"/>
      <c r="K981" s="91"/>
      <c r="L981" s="91"/>
      <c r="M981" s="91"/>
      <c r="N981" s="91"/>
      <c r="O981" s="91"/>
      <c r="P981" s="91"/>
      <c r="Q981" s="91"/>
      <c r="R981" s="91"/>
      <c r="S981" s="91"/>
      <c r="T981" s="91"/>
      <c r="U981" s="91"/>
      <c r="V981" s="91"/>
      <c r="W981" s="91"/>
      <c r="X981" s="91"/>
      <c r="Y981" s="91"/>
      <c r="Z981" s="91"/>
    </row>
    <row r="982" ht="15.75" customHeight="1">
      <c r="A982" s="91"/>
      <c r="B982" s="91"/>
      <c r="C982" s="91"/>
      <c r="D982" s="91"/>
      <c r="E982" s="92"/>
      <c r="F982" s="93"/>
      <c r="G982" s="92"/>
      <c r="H982" s="92"/>
      <c r="I982" s="91"/>
      <c r="J982" s="91"/>
      <c r="K982" s="91"/>
      <c r="L982" s="91"/>
      <c r="M982" s="91"/>
      <c r="N982" s="91"/>
      <c r="O982" s="91"/>
      <c r="P982" s="91"/>
      <c r="Q982" s="91"/>
      <c r="R982" s="91"/>
      <c r="S982" s="91"/>
      <c r="T982" s="91"/>
      <c r="U982" s="91"/>
      <c r="V982" s="91"/>
      <c r="W982" s="91"/>
      <c r="X982" s="91"/>
      <c r="Y982" s="91"/>
      <c r="Z982" s="91"/>
    </row>
    <row r="983" ht="15.75" customHeight="1">
      <c r="A983" s="91"/>
      <c r="B983" s="91"/>
      <c r="C983" s="91"/>
      <c r="D983" s="91"/>
      <c r="E983" s="92"/>
      <c r="F983" s="93"/>
      <c r="G983" s="92"/>
      <c r="H983" s="92"/>
      <c r="I983" s="91"/>
      <c r="J983" s="91"/>
      <c r="K983" s="91"/>
      <c r="L983" s="91"/>
      <c r="M983" s="91"/>
      <c r="N983" s="91"/>
      <c r="O983" s="91"/>
      <c r="P983" s="91"/>
      <c r="Q983" s="91"/>
      <c r="R983" s="91"/>
      <c r="S983" s="91"/>
      <c r="T983" s="91"/>
      <c r="U983" s="91"/>
      <c r="V983" s="91"/>
      <c r="W983" s="91"/>
      <c r="X983" s="91"/>
      <c r="Y983" s="91"/>
      <c r="Z983" s="91"/>
    </row>
    <row r="984" ht="15.75" customHeight="1">
      <c r="A984" s="91"/>
      <c r="B984" s="91"/>
      <c r="C984" s="91"/>
      <c r="D984" s="91"/>
      <c r="E984" s="92"/>
      <c r="F984" s="93"/>
      <c r="G984" s="92"/>
      <c r="H984" s="92"/>
      <c r="I984" s="91"/>
      <c r="J984" s="91"/>
      <c r="K984" s="91"/>
      <c r="L984" s="91"/>
      <c r="M984" s="91"/>
      <c r="N984" s="91"/>
      <c r="O984" s="91"/>
      <c r="P984" s="91"/>
      <c r="Q984" s="91"/>
      <c r="R984" s="91"/>
      <c r="S984" s="91"/>
      <c r="T984" s="91"/>
      <c r="U984" s="91"/>
      <c r="V984" s="91"/>
      <c r="W984" s="91"/>
      <c r="X984" s="91"/>
      <c r="Y984" s="91"/>
      <c r="Z984" s="91"/>
    </row>
    <row r="985" ht="15.75" customHeight="1">
      <c r="A985" s="91"/>
      <c r="B985" s="91"/>
      <c r="C985" s="91"/>
      <c r="D985" s="91"/>
      <c r="E985" s="92"/>
      <c r="F985" s="93"/>
      <c r="G985" s="92"/>
      <c r="H985" s="92"/>
      <c r="I985" s="91"/>
      <c r="J985" s="91"/>
      <c r="K985" s="91"/>
      <c r="L985" s="91"/>
      <c r="M985" s="91"/>
      <c r="N985" s="91"/>
      <c r="O985" s="91"/>
      <c r="P985" s="91"/>
      <c r="Q985" s="91"/>
      <c r="R985" s="91"/>
      <c r="S985" s="91"/>
      <c r="T985" s="91"/>
      <c r="U985" s="91"/>
      <c r="V985" s="91"/>
      <c r="W985" s="91"/>
      <c r="X985" s="91"/>
      <c r="Y985" s="91"/>
      <c r="Z985" s="91"/>
    </row>
    <row r="986" ht="15.75" customHeight="1">
      <c r="A986" s="91"/>
      <c r="B986" s="91"/>
      <c r="C986" s="91"/>
      <c r="D986" s="91"/>
      <c r="E986" s="92"/>
      <c r="F986" s="93"/>
      <c r="G986" s="92"/>
      <c r="H986" s="92"/>
      <c r="I986" s="91"/>
      <c r="J986" s="91"/>
      <c r="K986" s="91"/>
      <c r="L986" s="91"/>
      <c r="M986" s="91"/>
      <c r="N986" s="91"/>
      <c r="O986" s="91"/>
      <c r="P986" s="91"/>
      <c r="Q986" s="91"/>
      <c r="R986" s="91"/>
      <c r="S986" s="91"/>
      <c r="T986" s="91"/>
      <c r="U986" s="91"/>
      <c r="V986" s="91"/>
      <c r="W986" s="91"/>
      <c r="X986" s="91"/>
      <c r="Y986" s="91"/>
      <c r="Z986" s="91"/>
    </row>
    <row r="987" ht="15.75" customHeight="1">
      <c r="A987" s="91"/>
      <c r="B987" s="91"/>
      <c r="C987" s="91"/>
      <c r="D987" s="91"/>
      <c r="E987" s="92"/>
      <c r="F987" s="93"/>
      <c r="G987" s="92"/>
      <c r="H987" s="92"/>
      <c r="I987" s="91"/>
      <c r="J987" s="91"/>
      <c r="K987" s="91"/>
      <c r="L987" s="91"/>
      <c r="M987" s="91"/>
      <c r="N987" s="91"/>
      <c r="O987" s="91"/>
      <c r="P987" s="91"/>
      <c r="Q987" s="91"/>
      <c r="R987" s="91"/>
      <c r="S987" s="91"/>
      <c r="T987" s="91"/>
      <c r="U987" s="91"/>
      <c r="V987" s="91"/>
      <c r="W987" s="91"/>
      <c r="X987" s="91"/>
      <c r="Y987" s="91"/>
      <c r="Z987" s="91"/>
    </row>
    <row r="988" ht="15.75" customHeight="1">
      <c r="A988" s="91"/>
      <c r="B988" s="91"/>
      <c r="C988" s="91"/>
      <c r="D988" s="91"/>
      <c r="E988" s="92"/>
      <c r="F988" s="93"/>
      <c r="G988" s="92"/>
      <c r="H988" s="92"/>
      <c r="I988" s="91"/>
      <c r="J988" s="91"/>
      <c r="K988" s="91"/>
      <c r="L988" s="91"/>
      <c r="M988" s="91"/>
      <c r="N988" s="91"/>
      <c r="O988" s="91"/>
      <c r="P988" s="91"/>
      <c r="Q988" s="91"/>
      <c r="R988" s="91"/>
      <c r="S988" s="91"/>
      <c r="T988" s="91"/>
      <c r="U988" s="91"/>
      <c r="V988" s="91"/>
      <c r="W988" s="91"/>
      <c r="X988" s="91"/>
      <c r="Y988" s="91"/>
      <c r="Z988" s="91"/>
    </row>
    <row r="989" ht="15.75" customHeight="1">
      <c r="A989" s="91"/>
      <c r="B989" s="91"/>
      <c r="C989" s="91"/>
      <c r="D989" s="91"/>
      <c r="E989" s="92"/>
      <c r="F989" s="93"/>
      <c r="G989" s="92"/>
      <c r="H989" s="92"/>
      <c r="I989" s="91"/>
      <c r="J989" s="91"/>
      <c r="K989" s="91"/>
      <c r="L989" s="91"/>
      <c r="M989" s="91"/>
      <c r="N989" s="91"/>
      <c r="O989" s="91"/>
      <c r="P989" s="91"/>
      <c r="Q989" s="91"/>
      <c r="R989" s="91"/>
      <c r="S989" s="91"/>
      <c r="T989" s="91"/>
      <c r="U989" s="91"/>
      <c r="V989" s="91"/>
      <c r="W989" s="91"/>
      <c r="X989" s="91"/>
      <c r="Y989" s="91"/>
      <c r="Z989" s="91"/>
    </row>
    <row r="990" ht="15.75" customHeight="1">
      <c r="A990" s="91"/>
      <c r="B990" s="91"/>
      <c r="C990" s="91"/>
      <c r="D990" s="91"/>
      <c r="E990" s="92"/>
      <c r="F990" s="93"/>
      <c r="G990" s="92"/>
      <c r="H990" s="92"/>
      <c r="I990" s="91"/>
      <c r="J990" s="91"/>
      <c r="K990" s="91"/>
      <c r="L990" s="91"/>
      <c r="M990" s="91"/>
      <c r="N990" s="91"/>
      <c r="O990" s="91"/>
      <c r="P990" s="91"/>
      <c r="Q990" s="91"/>
      <c r="R990" s="91"/>
      <c r="S990" s="91"/>
      <c r="T990" s="91"/>
      <c r="U990" s="91"/>
      <c r="V990" s="91"/>
      <c r="W990" s="91"/>
      <c r="X990" s="91"/>
      <c r="Y990" s="91"/>
      <c r="Z990" s="91"/>
    </row>
    <row r="991" ht="15.75" customHeight="1">
      <c r="A991" s="91"/>
      <c r="B991" s="91"/>
      <c r="C991" s="91"/>
      <c r="D991" s="91"/>
      <c r="E991" s="92"/>
      <c r="F991" s="93"/>
      <c r="G991" s="92"/>
      <c r="H991" s="92"/>
      <c r="I991" s="91"/>
      <c r="J991" s="91"/>
      <c r="K991" s="91"/>
      <c r="L991" s="91"/>
      <c r="M991" s="91"/>
      <c r="N991" s="91"/>
      <c r="O991" s="91"/>
      <c r="P991" s="91"/>
      <c r="Q991" s="91"/>
      <c r="R991" s="91"/>
      <c r="S991" s="91"/>
      <c r="T991" s="91"/>
      <c r="U991" s="91"/>
      <c r="V991" s="91"/>
      <c r="W991" s="91"/>
      <c r="X991" s="91"/>
      <c r="Y991" s="91"/>
      <c r="Z991" s="91"/>
    </row>
    <row r="992" ht="15.75" customHeight="1">
      <c r="A992" s="91"/>
      <c r="B992" s="91"/>
      <c r="C992" s="91"/>
      <c r="D992" s="91"/>
      <c r="E992" s="92"/>
      <c r="F992" s="93"/>
      <c r="G992" s="92"/>
      <c r="H992" s="92"/>
      <c r="I992" s="91"/>
      <c r="J992" s="91"/>
      <c r="K992" s="91"/>
      <c r="L992" s="91"/>
      <c r="M992" s="91"/>
      <c r="N992" s="91"/>
      <c r="O992" s="91"/>
      <c r="P992" s="91"/>
      <c r="Q992" s="91"/>
      <c r="R992" s="91"/>
      <c r="S992" s="91"/>
      <c r="T992" s="91"/>
      <c r="U992" s="91"/>
      <c r="V992" s="91"/>
      <c r="W992" s="91"/>
      <c r="X992" s="91"/>
      <c r="Y992" s="91"/>
      <c r="Z992" s="91"/>
    </row>
    <row r="993" ht="15.75" customHeight="1">
      <c r="A993" s="91"/>
      <c r="B993" s="91"/>
      <c r="C993" s="91"/>
      <c r="D993" s="91"/>
      <c r="E993" s="92"/>
      <c r="F993" s="93"/>
      <c r="G993" s="92"/>
      <c r="H993" s="92"/>
      <c r="I993" s="91"/>
      <c r="J993" s="91"/>
      <c r="K993" s="91"/>
      <c r="L993" s="91"/>
      <c r="M993" s="91"/>
      <c r="N993" s="91"/>
      <c r="O993" s="91"/>
      <c r="P993" s="91"/>
      <c r="Q993" s="91"/>
      <c r="R993" s="91"/>
      <c r="S993" s="91"/>
      <c r="T993" s="91"/>
      <c r="U993" s="91"/>
      <c r="V993" s="91"/>
      <c r="W993" s="91"/>
      <c r="X993" s="91"/>
      <c r="Y993" s="91"/>
      <c r="Z993" s="91"/>
    </row>
    <row r="994" ht="15.75" customHeight="1">
      <c r="A994" s="91"/>
      <c r="B994" s="91"/>
      <c r="C994" s="91"/>
      <c r="D994" s="91"/>
      <c r="E994" s="92"/>
      <c r="F994" s="93"/>
      <c r="G994" s="92"/>
      <c r="H994" s="92"/>
      <c r="I994" s="91"/>
      <c r="J994" s="91"/>
      <c r="K994" s="91"/>
      <c r="L994" s="91"/>
      <c r="M994" s="91"/>
      <c r="N994" s="91"/>
      <c r="O994" s="91"/>
      <c r="P994" s="91"/>
      <c r="Q994" s="91"/>
      <c r="R994" s="91"/>
      <c r="S994" s="91"/>
      <c r="T994" s="91"/>
      <c r="U994" s="91"/>
      <c r="V994" s="91"/>
      <c r="W994" s="91"/>
      <c r="X994" s="91"/>
      <c r="Y994" s="91"/>
      <c r="Z994" s="91"/>
    </row>
    <row r="995" ht="15.75" customHeight="1">
      <c r="A995" s="91"/>
      <c r="B995" s="91"/>
      <c r="C995" s="91"/>
      <c r="D995" s="91"/>
      <c r="E995" s="92"/>
      <c r="F995" s="93"/>
      <c r="G995" s="92"/>
      <c r="H995" s="92"/>
      <c r="I995" s="91"/>
      <c r="J995" s="91"/>
      <c r="K995" s="91"/>
      <c r="L995" s="91"/>
      <c r="M995" s="91"/>
      <c r="N995" s="91"/>
      <c r="O995" s="91"/>
      <c r="P995" s="91"/>
      <c r="Q995" s="91"/>
      <c r="R995" s="91"/>
      <c r="S995" s="91"/>
      <c r="T995" s="91"/>
      <c r="U995" s="91"/>
      <c r="V995" s="91"/>
      <c r="W995" s="91"/>
      <c r="X995" s="91"/>
      <c r="Y995" s="91"/>
      <c r="Z995" s="91"/>
    </row>
    <row r="996" ht="15.75" customHeight="1">
      <c r="A996" s="91"/>
      <c r="B996" s="91"/>
      <c r="C996" s="91"/>
      <c r="D996" s="91"/>
      <c r="E996" s="92"/>
      <c r="F996" s="93"/>
      <c r="G996" s="92"/>
      <c r="H996" s="92"/>
      <c r="I996" s="91"/>
      <c r="J996" s="91"/>
      <c r="K996" s="91"/>
      <c r="L996" s="91"/>
      <c r="M996" s="91"/>
      <c r="N996" s="91"/>
      <c r="O996" s="91"/>
      <c r="P996" s="91"/>
      <c r="Q996" s="91"/>
      <c r="R996" s="91"/>
      <c r="S996" s="91"/>
      <c r="T996" s="91"/>
      <c r="U996" s="91"/>
      <c r="V996" s="91"/>
      <c r="W996" s="91"/>
      <c r="X996" s="91"/>
      <c r="Y996" s="91"/>
      <c r="Z996" s="91"/>
    </row>
    <row r="997" ht="15.75" customHeight="1">
      <c r="A997" s="91"/>
      <c r="B997" s="91"/>
      <c r="C997" s="91"/>
      <c r="D997" s="91"/>
      <c r="E997" s="92"/>
      <c r="F997" s="93"/>
      <c r="G997" s="92"/>
      <c r="H997" s="92"/>
      <c r="I997" s="91"/>
      <c r="J997" s="91"/>
      <c r="K997" s="91"/>
      <c r="L997" s="91"/>
      <c r="M997" s="91"/>
      <c r="N997" s="91"/>
      <c r="O997" s="91"/>
      <c r="P997" s="91"/>
      <c r="Q997" s="91"/>
      <c r="R997" s="91"/>
      <c r="S997" s="91"/>
      <c r="T997" s="91"/>
      <c r="U997" s="91"/>
      <c r="V997" s="91"/>
      <c r="W997" s="91"/>
      <c r="X997" s="91"/>
      <c r="Y997" s="91"/>
      <c r="Z997" s="91"/>
    </row>
    <row r="998" ht="15.75" customHeight="1">
      <c r="A998" s="91"/>
      <c r="B998" s="91"/>
      <c r="C998" s="91"/>
      <c r="D998" s="91"/>
      <c r="E998" s="92"/>
      <c r="F998" s="93"/>
      <c r="G998" s="92"/>
      <c r="H998" s="92"/>
      <c r="I998" s="91"/>
      <c r="J998" s="91"/>
      <c r="K998" s="91"/>
      <c r="L998" s="91"/>
      <c r="M998" s="91"/>
      <c r="N998" s="91"/>
      <c r="O998" s="91"/>
      <c r="P998" s="91"/>
      <c r="Q998" s="91"/>
      <c r="R998" s="91"/>
      <c r="S998" s="91"/>
      <c r="T998" s="91"/>
      <c r="U998" s="91"/>
      <c r="V998" s="91"/>
      <c r="W998" s="91"/>
      <c r="X998" s="91"/>
      <c r="Y998" s="91"/>
      <c r="Z998" s="91"/>
    </row>
    <row r="999" ht="15.75" customHeight="1">
      <c r="A999" s="91"/>
      <c r="B999" s="91"/>
      <c r="C999" s="91"/>
      <c r="D999" s="91"/>
      <c r="E999" s="92"/>
      <c r="F999" s="93"/>
      <c r="G999" s="92"/>
      <c r="H999" s="92"/>
      <c r="I999" s="91"/>
      <c r="J999" s="91"/>
      <c r="K999" s="91"/>
      <c r="L999" s="91"/>
      <c r="M999" s="91"/>
      <c r="N999" s="91"/>
      <c r="O999" s="91"/>
      <c r="P999" s="91"/>
      <c r="Q999" s="91"/>
      <c r="R999" s="91"/>
      <c r="S999" s="91"/>
      <c r="T999" s="91"/>
      <c r="U999" s="91"/>
      <c r="V999" s="91"/>
      <c r="W999" s="91"/>
      <c r="X999" s="91"/>
      <c r="Y999" s="91"/>
      <c r="Z999" s="91"/>
    </row>
    <row r="1000" ht="15.75" customHeight="1">
      <c r="A1000" s="91"/>
      <c r="B1000" s="91"/>
      <c r="C1000" s="91"/>
      <c r="D1000" s="91"/>
      <c r="E1000" s="92"/>
      <c r="F1000" s="93"/>
      <c r="G1000" s="92"/>
      <c r="H1000" s="92"/>
      <c r="I1000" s="91"/>
      <c r="J1000" s="91"/>
      <c r="K1000" s="91"/>
      <c r="L1000" s="91"/>
      <c r="M1000" s="91"/>
      <c r="N1000" s="91"/>
      <c r="O1000" s="91"/>
      <c r="P1000" s="91"/>
      <c r="Q1000" s="91"/>
      <c r="R1000" s="91"/>
      <c r="S1000" s="91"/>
      <c r="T1000" s="91"/>
      <c r="U1000" s="91"/>
      <c r="V1000" s="91"/>
      <c r="W1000" s="91"/>
      <c r="X1000" s="91"/>
      <c r="Y1000" s="91"/>
      <c r="Z1000" s="91"/>
    </row>
  </sheetData>
  <hyperlinks>
    <hyperlink display="O" location="Index!A1" ref="B1"/>
    <hyperlink display="1.01" location="'(I-1) General'!A7" ref="C16"/>
    <hyperlink display="1.03" location="'(I-1) General'!A9" ref="C18"/>
  </hyperlinks>
  <printOptions/>
  <pageMargins bottom="0.75" footer="0.0" header="0.0" left="0.7" right="0.7" top="0.75"/>
  <pageSetup orientation="landscape"/>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88"/>
    <col customWidth="1" min="2" max="2" width="22.0"/>
  </cols>
  <sheetData>
    <row r="1">
      <c r="A1" s="145" t="s">
        <v>1412</v>
      </c>
      <c r="B1" s="145" t="s">
        <v>322</v>
      </c>
    </row>
    <row r="2">
      <c r="B2" s="145" t="s">
        <v>323</v>
      </c>
    </row>
    <row r="4">
      <c r="A4" s="145" t="s">
        <v>1191</v>
      </c>
      <c r="B4" s="145" t="s">
        <v>1413</v>
      </c>
    </row>
    <row r="5">
      <c r="B5" s="145" t="s">
        <v>1414</v>
      </c>
    </row>
    <row r="6">
      <c r="B6" s="145" t="s">
        <v>1415</v>
      </c>
    </row>
    <row r="7">
      <c r="B7" s="145" t="s">
        <v>1416</v>
      </c>
    </row>
    <row r="8">
      <c r="B8" s="145" t="s">
        <v>1417</v>
      </c>
    </row>
    <row r="9">
      <c r="B9" s="145" t="s">
        <v>1418</v>
      </c>
    </row>
    <row r="10">
      <c r="B10" s="145" t="s">
        <v>1419</v>
      </c>
    </row>
    <row r="11">
      <c r="B11" s="145" t="s">
        <v>1420</v>
      </c>
    </row>
    <row r="12">
      <c r="B12" s="145" t="s">
        <v>1421</v>
      </c>
    </row>
    <row r="13">
      <c r="B13" s="145" t="s">
        <v>1422</v>
      </c>
    </row>
    <row r="14">
      <c r="B14" s="145" t="s">
        <v>1423</v>
      </c>
    </row>
    <row r="15">
      <c r="B15" s="145" t="s">
        <v>1424</v>
      </c>
    </row>
    <row r="16">
      <c r="B16" s="145" t="s">
        <v>1425</v>
      </c>
    </row>
    <row r="17">
      <c r="B17" s="145" t="s">
        <v>1426</v>
      </c>
    </row>
    <row r="18">
      <c r="B18" s="145" t="s">
        <v>1427</v>
      </c>
    </row>
    <row r="19">
      <c r="B19" s="145" t="s">
        <v>1428</v>
      </c>
    </row>
    <row r="20">
      <c r="B20" s="145" t="s">
        <v>547</v>
      </c>
    </row>
    <row r="21">
      <c r="B21" s="145" t="s">
        <v>549</v>
      </c>
    </row>
    <row r="22">
      <c r="B22" s="145" t="s">
        <v>1429</v>
      </c>
    </row>
    <row r="24">
      <c r="A24" s="145" t="s">
        <v>1384</v>
      </c>
      <c r="C24" s="145" t="s">
        <v>1430</v>
      </c>
    </row>
    <row r="25">
      <c r="B25" s="145" t="s">
        <v>1431</v>
      </c>
      <c r="C25" s="145" t="s">
        <v>1431</v>
      </c>
    </row>
    <row r="26">
      <c r="C26" s="145" t="s">
        <v>1432</v>
      </c>
    </row>
    <row r="27">
      <c r="C27" s="145" t="s">
        <v>1433</v>
      </c>
    </row>
    <row r="28">
      <c r="C28" s="145" t="s">
        <v>1434</v>
      </c>
    </row>
    <row r="29">
      <c r="C29" s="145" t="s">
        <v>1435</v>
      </c>
    </row>
    <row r="30">
      <c r="C30" s="145" t="s">
        <v>1436</v>
      </c>
    </row>
    <row r="31">
      <c r="C31" s="145" t="s">
        <v>1437</v>
      </c>
    </row>
    <row r="32">
      <c r="C32" s="145" t="s">
        <v>1438</v>
      </c>
    </row>
    <row r="33">
      <c r="C33" s="145" t="s">
        <v>1439</v>
      </c>
    </row>
    <row r="34">
      <c r="C34" s="145" t="s">
        <v>1440</v>
      </c>
    </row>
    <row r="35">
      <c r="C35" s="145" t="s">
        <v>1441</v>
      </c>
    </row>
    <row r="36">
      <c r="C36" s="145" t="s">
        <v>1442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outlineLevelCol="1"/>
  <cols>
    <col customWidth="1" min="1" max="1" width="14.63"/>
    <col customWidth="1" min="2" max="2" width="7.88"/>
    <col customWidth="1" min="3" max="3" width="28.63"/>
    <col customWidth="1" min="4" max="9" width="28.63" outlineLevel="1"/>
    <col customWidth="1" min="10" max="13" width="18.75"/>
    <col customWidth="1" min="14" max="29" width="28.63"/>
  </cols>
  <sheetData>
    <row r="1">
      <c r="A1" s="130" t="s">
        <v>77</v>
      </c>
      <c r="B1" s="130" t="s">
        <v>146</v>
      </c>
      <c r="C1" s="130" t="s">
        <v>147</v>
      </c>
      <c r="D1" s="131" t="s">
        <v>148</v>
      </c>
      <c r="E1" s="131" t="s">
        <v>149</v>
      </c>
      <c r="F1" s="130" t="s">
        <v>150</v>
      </c>
      <c r="G1" s="130" t="s">
        <v>151</v>
      </c>
      <c r="H1" s="131" t="s">
        <v>152</v>
      </c>
      <c r="I1" s="130" t="s">
        <v>153</v>
      </c>
      <c r="J1" s="132" t="s">
        <v>154</v>
      </c>
      <c r="K1" s="132" t="s">
        <v>155</v>
      </c>
      <c r="L1" s="132" t="s">
        <v>156</v>
      </c>
      <c r="M1" s="132" t="s">
        <v>157</v>
      </c>
      <c r="N1" s="133"/>
      <c r="O1" s="133"/>
      <c r="P1" s="133"/>
      <c r="Q1" s="133"/>
      <c r="R1" s="133"/>
      <c r="S1" s="133"/>
      <c r="T1" s="133"/>
      <c r="U1" s="133"/>
      <c r="V1" s="133"/>
      <c r="W1" s="133"/>
      <c r="X1" s="133"/>
      <c r="Y1" s="133"/>
      <c r="Z1" s="133"/>
      <c r="AA1" s="133"/>
      <c r="AB1" s="133"/>
      <c r="AC1" s="133"/>
    </row>
    <row r="2">
      <c r="A2" s="134" t="s">
        <v>38</v>
      </c>
      <c r="B2" s="134" t="s">
        <v>158</v>
      </c>
      <c r="C2" s="133" t="str">
        <f>'(I-1) General'!G4</f>
        <v>Sheet (I-1):  Inputs - General</v>
      </c>
      <c r="D2" s="133"/>
      <c r="E2" s="133"/>
      <c r="F2" s="133"/>
      <c r="G2" s="134"/>
      <c r="H2" s="135" t="s">
        <v>159</v>
      </c>
      <c r="I2" s="136" t="s">
        <v>160</v>
      </c>
      <c r="J2" s="134" t="str">
        <f t="shared" ref="J2:J3" si="1">C3</f>
        <v>Administrative Information</v>
      </c>
      <c r="K2" s="134" t="str">
        <f>C9</f>
        <v>Site and Environmental Conditions</v>
      </c>
      <c r="L2" s="133" t="str">
        <f>C23</f>
        <v>Design Parameters - Overall Building</v>
      </c>
      <c r="M2" s="133" t="str">
        <f>C45</f>
        <v>Design Parameters by Braced Storey</v>
      </c>
      <c r="N2" s="133"/>
      <c r="O2" s="133"/>
      <c r="P2" s="133"/>
      <c r="Q2" s="133"/>
      <c r="R2" s="133"/>
      <c r="S2" s="133"/>
      <c r="T2" s="133"/>
      <c r="U2" s="133"/>
      <c r="V2" s="133"/>
      <c r="W2" s="133"/>
      <c r="X2" s="133"/>
      <c r="Y2" s="133"/>
      <c r="Z2" s="133"/>
      <c r="AA2" s="133"/>
      <c r="AB2" s="133"/>
      <c r="AC2" s="133"/>
    </row>
    <row r="3">
      <c r="A3" s="134" t="s">
        <v>38</v>
      </c>
      <c r="B3" s="134" t="s">
        <v>161</v>
      </c>
      <c r="C3" s="133" t="str">
        <f>'(I-1) General'!G6</f>
        <v>Administrative Information</v>
      </c>
      <c r="D3" s="133"/>
      <c r="E3" s="133"/>
      <c r="F3" s="133"/>
      <c r="G3" s="134"/>
      <c r="H3" s="135" t="s">
        <v>159</v>
      </c>
      <c r="I3" s="136" t="s">
        <v>162</v>
      </c>
      <c r="J3" s="134" t="str">
        <f t="shared" si="1"/>
        <v>Address</v>
      </c>
      <c r="K3" s="133" t="str">
        <f>C5</f>
        <v>Permit/File/Reference Number</v>
      </c>
      <c r="L3" s="133" t="str">
        <f>C6</f>
        <v>Calculations Completed by (Name)</v>
      </c>
      <c r="M3" s="133" t="str">
        <f>C7</f>
        <v>Calculations Completed by (Contact Information)</v>
      </c>
      <c r="N3" s="133"/>
      <c r="O3" s="133"/>
      <c r="P3" s="133"/>
      <c r="Q3" s="133"/>
      <c r="R3" s="133"/>
      <c r="S3" s="133"/>
      <c r="T3" s="133"/>
      <c r="U3" s="133"/>
      <c r="V3" s="133"/>
      <c r="W3" s="133"/>
      <c r="X3" s="133"/>
      <c r="Y3" s="133"/>
      <c r="Z3" s="133"/>
      <c r="AA3" s="133"/>
      <c r="AB3" s="133"/>
      <c r="AC3" s="133"/>
    </row>
    <row r="4">
      <c r="A4" s="134" t="s">
        <v>38</v>
      </c>
      <c r="B4" s="134" t="s">
        <v>163</v>
      </c>
      <c r="C4" s="133" t="str">
        <f>'(I-1) General'!G7</f>
        <v>Address</v>
      </c>
      <c r="D4" s="134"/>
      <c r="E4" s="134"/>
      <c r="F4" s="134" t="s">
        <v>164</v>
      </c>
      <c r="G4" s="134" t="s">
        <v>165</v>
      </c>
      <c r="H4" s="135"/>
      <c r="I4" s="137"/>
      <c r="J4" s="134"/>
      <c r="K4" s="134"/>
      <c r="L4" s="134"/>
      <c r="M4" s="134"/>
      <c r="N4" s="133"/>
      <c r="O4" s="133"/>
      <c r="P4" s="133"/>
      <c r="Q4" s="133"/>
      <c r="R4" s="133"/>
      <c r="S4" s="133"/>
      <c r="T4" s="133"/>
      <c r="U4" s="133"/>
      <c r="V4" s="133"/>
      <c r="W4" s="133"/>
      <c r="X4" s="133"/>
      <c r="Y4" s="133"/>
      <c r="Z4" s="133"/>
      <c r="AA4" s="133"/>
      <c r="AB4" s="133"/>
      <c r="AC4" s="133"/>
    </row>
    <row r="5">
      <c r="A5" s="134" t="s">
        <v>38</v>
      </c>
      <c r="B5" s="134" t="s">
        <v>166</v>
      </c>
      <c r="C5" s="133" t="str">
        <f>'(I-1) General'!G8</f>
        <v>Permit/File/Reference Number</v>
      </c>
      <c r="D5" s="134"/>
      <c r="E5" s="134"/>
      <c r="F5" s="134" t="s">
        <v>167</v>
      </c>
      <c r="G5" s="134" t="s">
        <v>168</v>
      </c>
      <c r="H5" s="133"/>
      <c r="I5" s="133"/>
      <c r="J5" s="133"/>
      <c r="K5" s="133"/>
      <c r="L5" s="133"/>
      <c r="M5" s="133"/>
      <c r="N5" s="133"/>
      <c r="O5" s="133"/>
      <c r="P5" s="133"/>
      <c r="Q5" s="133"/>
      <c r="R5" s="133"/>
      <c r="S5" s="133"/>
      <c r="T5" s="133"/>
      <c r="U5" s="133"/>
      <c r="V5" s="133"/>
      <c r="W5" s="133"/>
      <c r="X5" s="133"/>
      <c r="Y5" s="133"/>
      <c r="Z5" s="133"/>
      <c r="AA5" s="133"/>
      <c r="AB5" s="133"/>
      <c r="AC5" s="133"/>
    </row>
    <row r="6">
      <c r="A6" s="134" t="s">
        <v>38</v>
      </c>
      <c r="B6" s="134" t="s">
        <v>169</v>
      </c>
      <c r="C6" s="133" t="str">
        <f>'(I-1) General'!G9</f>
        <v>Calculations Completed by (Name)</v>
      </c>
      <c r="D6" s="134"/>
      <c r="E6" s="134"/>
      <c r="F6" s="134" t="s">
        <v>170</v>
      </c>
      <c r="G6" s="134" t="s">
        <v>168</v>
      </c>
      <c r="H6" s="133"/>
      <c r="I6" s="133"/>
      <c r="J6" s="133"/>
      <c r="K6" s="133"/>
      <c r="L6" s="133"/>
      <c r="M6" s="133"/>
      <c r="N6" s="133"/>
      <c r="O6" s="133"/>
      <c r="P6" s="133"/>
      <c r="Q6" s="133"/>
      <c r="R6" s="133"/>
      <c r="S6" s="133"/>
      <c r="T6" s="133"/>
      <c r="U6" s="133"/>
      <c r="V6" s="133"/>
      <c r="W6" s="133"/>
      <c r="X6" s="133"/>
      <c r="Y6" s="133"/>
      <c r="Z6" s="133"/>
      <c r="AA6" s="133"/>
      <c r="AB6" s="133"/>
      <c r="AC6" s="133"/>
    </row>
    <row r="7">
      <c r="A7" s="134" t="s">
        <v>38</v>
      </c>
      <c r="B7" s="134" t="s">
        <v>171</v>
      </c>
      <c r="C7" s="133" t="str">
        <f>'(I-1) General'!G10</f>
        <v>Calculations Completed by (Contact Information)</v>
      </c>
      <c r="D7" s="134"/>
      <c r="E7" s="134"/>
      <c r="F7" s="134" t="s">
        <v>172</v>
      </c>
      <c r="G7" s="134" t="s">
        <v>168</v>
      </c>
      <c r="H7" s="133"/>
      <c r="I7" s="133"/>
      <c r="J7" s="133"/>
      <c r="K7" s="133"/>
      <c r="L7" s="133"/>
      <c r="M7" s="133"/>
      <c r="N7" s="133"/>
      <c r="O7" s="133"/>
      <c r="P7" s="133"/>
      <c r="Q7" s="133"/>
      <c r="R7" s="133"/>
      <c r="S7" s="133"/>
      <c r="T7" s="133"/>
      <c r="U7" s="133"/>
      <c r="V7" s="133"/>
      <c r="W7" s="133"/>
      <c r="X7" s="133"/>
      <c r="Y7" s="133"/>
      <c r="Z7" s="133"/>
      <c r="AA7" s="133"/>
      <c r="AB7" s="133"/>
      <c r="AC7" s="133"/>
    </row>
    <row r="8">
      <c r="A8" s="134"/>
      <c r="B8" s="134"/>
      <c r="C8" s="133" t="str">
        <f>'(I-1) General'!G11</f>
        <v/>
      </c>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row>
    <row r="9">
      <c r="A9" s="134" t="s">
        <v>38</v>
      </c>
      <c r="B9" s="134" t="s">
        <v>173</v>
      </c>
      <c r="C9" s="133" t="str">
        <f>'(I-1) General'!G12</f>
        <v>Site and Environmental Conditions</v>
      </c>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row>
    <row r="10">
      <c r="A10" s="134" t="s">
        <v>38</v>
      </c>
      <c r="B10" s="134" t="s">
        <v>174</v>
      </c>
      <c r="C10" s="133" t="str">
        <f>'(I-1) General'!G13</f>
        <v>Site Design Location (see hover note)</v>
      </c>
      <c r="D10" s="134"/>
      <c r="E10" s="134"/>
      <c r="F10" s="134" t="s">
        <v>175</v>
      </c>
      <c r="G10" s="134" t="s">
        <v>176</v>
      </c>
      <c r="H10" s="133"/>
      <c r="I10" s="133"/>
      <c r="J10" s="133" t="str">
        <f>C11</f>
        <v>Site Class</v>
      </c>
      <c r="K10" s="133" t="str">
        <f>C17</f>
        <v>Specified Snow Load (kPa)</v>
      </c>
      <c r="L10" s="133" t="str">
        <f>C18</f>
        <v>HWP (1/50)</v>
      </c>
      <c r="M10" s="133" t="str">
        <f>C20</f>
        <v>Smax</v>
      </c>
      <c r="N10" s="133"/>
      <c r="O10" s="133"/>
      <c r="P10" s="133"/>
      <c r="Q10" s="133"/>
      <c r="R10" s="133"/>
      <c r="S10" s="133"/>
      <c r="T10" s="133"/>
      <c r="U10" s="133"/>
      <c r="V10" s="133"/>
      <c r="W10" s="133"/>
      <c r="X10" s="133"/>
      <c r="Y10" s="133"/>
      <c r="Z10" s="133"/>
      <c r="AA10" s="133"/>
      <c r="AB10" s="133"/>
      <c r="AC10" s="133"/>
    </row>
    <row r="11">
      <c r="A11" s="134" t="s">
        <v>38</v>
      </c>
      <c r="B11" s="134" t="s">
        <v>177</v>
      </c>
      <c r="C11" s="133" t="str">
        <f>'(I-1) General'!G14</f>
        <v>Site Class</v>
      </c>
      <c r="D11" s="134"/>
      <c r="E11" s="134" t="s">
        <v>178</v>
      </c>
      <c r="F11" s="134" t="s">
        <v>179</v>
      </c>
      <c r="G11" s="133"/>
      <c r="H11" s="133"/>
      <c r="I11" s="133"/>
      <c r="J11" s="133" t="str">
        <f>C20</f>
        <v>Smax</v>
      </c>
      <c r="K11" s="133" t="str">
        <f>C21</f>
        <v>Smax Range Identifier</v>
      </c>
      <c r="L11" s="133"/>
      <c r="M11" s="133"/>
      <c r="N11" s="133"/>
      <c r="O11" s="133"/>
      <c r="P11" s="133"/>
      <c r="Q11" s="133"/>
      <c r="R11" s="133"/>
      <c r="S11" s="133"/>
      <c r="T11" s="133"/>
      <c r="U11" s="133"/>
      <c r="V11" s="133"/>
      <c r="W11" s="133"/>
      <c r="X11" s="133"/>
      <c r="Y11" s="133"/>
      <c r="Z11" s="133"/>
      <c r="AA11" s="133"/>
      <c r="AB11" s="133"/>
      <c r="AC11" s="133"/>
    </row>
    <row r="12">
      <c r="A12" s="134"/>
      <c r="B12" s="134"/>
      <c r="C12" s="133"/>
      <c r="D12" s="134" t="s">
        <v>180</v>
      </c>
      <c r="E12" s="134"/>
      <c r="F12" s="134"/>
      <c r="G12" s="134"/>
      <c r="H12" s="133"/>
      <c r="I12" s="133"/>
      <c r="J12" s="133"/>
      <c r="K12" s="133"/>
      <c r="L12" s="133"/>
      <c r="M12" s="133"/>
      <c r="N12" s="133"/>
      <c r="O12" s="133"/>
      <c r="P12" s="133"/>
      <c r="Q12" s="133"/>
      <c r="R12" s="133"/>
      <c r="S12" s="133"/>
      <c r="T12" s="133"/>
      <c r="U12" s="133"/>
      <c r="V12" s="133"/>
      <c r="W12" s="133"/>
      <c r="X12" s="133"/>
      <c r="Y12" s="133"/>
      <c r="Z12" s="133"/>
      <c r="AA12" s="133"/>
      <c r="AB12" s="133"/>
      <c r="AC12" s="133"/>
    </row>
    <row r="13">
      <c r="A13" s="134"/>
      <c r="B13" s="134"/>
      <c r="C13" s="133"/>
      <c r="D13" s="134" t="s">
        <v>181</v>
      </c>
      <c r="E13" s="134"/>
      <c r="F13" s="134"/>
      <c r="G13" s="134"/>
      <c r="H13" s="133"/>
      <c r="I13" s="133"/>
      <c r="J13" s="133"/>
      <c r="K13" s="133"/>
      <c r="L13" s="133"/>
      <c r="M13" s="133"/>
      <c r="N13" s="133"/>
      <c r="O13" s="133"/>
      <c r="P13" s="133"/>
      <c r="Q13" s="133"/>
      <c r="R13" s="133"/>
      <c r="S13" s="133"/>
      <c r="T13" s="133"/>
      <c r="U13" s="133"/>
      <c r="V13" s="133"/>
      <c r="W13" s="133"/>
      <c r="X13" s="133"/>
      <c r="Y13" s="133"/>
      <c r="Z13" s="133"/>
      <c r="AA13" s="133"/>
      <c r="AB13" s="133"/>
      <c r="AC13" s="133"/>
    </row>
    <row r="14">
      <c r="A14" s="134" t="s">
        <v>38</v>
      </c>
      <c r="B14" s="134" t="s">
        <v>182</v>
      </c>
      <c r="C14" s="133" t="str">
        <f>'(I-1) General'!G15</f>
        <v>Site Exposure</v>
      </c>
      <c r="D14" s="134"/>
      <c r="E14" s="134" t="s">
        <v>183</v>
      </c>
      <c r="F14" s="134" t="s">
        <v>184</v>
      </c>
      <c r="G14" s="134" t="s">
        <v>185</v>
      </c>
      <c r="H14" s="133"/>
      <c r="I14" s="133"/>
      <c r="J14" s="133"/>
      <c r="K14" s="133"/>
      <c r="L14" s="133"/>
      <c r="M14" s="133"/>
      <c r="N14" s="133"/>
      <c r="O14" s="133"/>
      <c r="P14" s="133"/>
      <c r="Q14" s="133"/>
      <c r="R14" s="133"/>
      <c r="S14" s="133"/>
      <c r="T14" s="133"/>
      <c r="U14" s="133"/>
      <c r="V14" s="133"/>
      <c r="W14" s="133"/>
      <c r="X14" s="133"/>
      <c r="Y14" s="133"/>
      <c r="Z14" s="133"/>
      <c r="AA14" s="133"/>
      <c r="AB14" s="133"/>
      <c r="AC14" s="133"/>
    </row>
    <row r="15">
      <c r="A15" s="134"/>
      <c r="B15" s="134"/>
      <c r="C15" s="133"/>
      <c r="D15" s="134" t="s">
        <v>186</v>
      </c>
      <c r="E15" s="134"/>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row>
    <row r="16">
      <c r="A16" s="134"/>
      <c r="B16" s="134"/>
      <c r="C16" s="133"/>
      <c r="D16" s="134" t="s">
        <v>187</v>
      </c>
      <c r="E16" s="134"/>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row>
    <row r="17">
      <c r="A17" s="134" t="s">
        <v>38</v>
      </c>
      <c r="B17" s="134" t="s">
        <v>188</v>
      </c>
      <c r="C17" s="133" t="str">
        <f>'(I-1) General'!G16</f>
        <v>Specified Snow Load (kPa)</v>
      </c>
      <c r="D17" s="134"/>
      <c r="E17" s="134" t="s">
        <v>189</v>
      </c>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row>
    <row r="18">
      <c r="A18" s="134" t="s">
        <v>38</v>
      </c>
      <c r="B18" s="134" t="s">
        <v>190</v>
      </c>
      <c r="C18" s="133" t="str">
        <f>'(I-1) General'!G17</f>
        <v>HWP (1/50)</v>
      </c>
      <c r="D18" s="134"/>
      <c r="E18" s="134" t="s">
        <v>189</v>
      </c>
      <c r="F18" s="133"/>
      <c r="G18" s="133"/>
      <c r="H18" s="133"/>
      <c r="I18" s="133"/>
      <c r="J18" s="133" t="str">
        <f>C14</f>
        <v>Site Exposure</v>
      </c>
      <c r="K18" s="133"/>
      <c r="L18" s="133"/>
      <c r="M18" s="133"/>
      <c r="N18" s="133"/>
      <c r="O18" s="133"/>
      <c r="P18" s="133"/>
      <c r="Q18" s="133"/>
      <c r="R18" s="133"/>
      <c r="S18" s="133"/>
      <c r="T18" s="133"/>
      <c r="U18" s="133"/>
      <c r="V18" s="133"/>
      <c r="W18" s="133"/>
      <c r="X18" s="133"/>
      <c r="Y18" s="133"/>
      <c r="Z18" s="133"/>
      <c r="AA18" s="133"/>
      <c r="AB18" s="133"/>
      <c r="AC18" s="133"/>
    </row>
    <row r="19">
      <c r="A19" s="134" t="s">
        <v>38</v>
      </c>
      <c r="B19" s="134" t="s">
        <v>191</v>
      </c>
      <c r="C19" s="133" t="str">
        <f>'(I-1) General'!G18</f>
        <v>HWP Range Identifier</v>
      </c>
      <c r="D19" s="134"/>
      <c r="E19" s="134" t="s">
        <v>192</v>
      </c>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row>
    <row r="20">
      <c r="A20" s="134" t="s">
        <v>38</v>
      </c>
      <c r="B20" s="134" t="s">
        <v>193</v>
      </c>
      <c r="C20" s="133" t="str">
        <f>'(I-1) General'!G19</f>
        <v>Smax</v>
      </c>
      <c r="D20" s="134"/>
      <c r="E20" s="134" t="s">
        <v>194</v>
      </c>
      <c r="F20" s="134" t="s">
        <v>195</v>
      </c>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row>
    <row r="21">
      <c r="A21" s="134" t="s">
        <v>38</v>
      </c>
      <c r="B21" s="134" t="s">
        <v>196</v>
      </c>
      <c r="C21" s="133" t="str">
        <f>'(I-1) General'!G20</f>
        <v>Smax Range Identifier</v>
      </c>
      <c r="D21" s="134"/>
      <c r="E21" s="134" t="s">
        <v>197</v>
      </c>
      <c r="F21" s="134" t="s">
        <v>198</v>
      </c>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row>
    <row r="22">
      <c r="A22" s="133"/>
      <c r="B22" s="133"/>
      <c r="C22" s="133" t="str">
        <f>'(I-1) General'!G21</f>
        <v/>
      </c>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row>
    <row r="23">
      <c r="A23" s="133"/>
      <c r="B23" s="133"/>
      <c r="C23" s="133" t="str">
        <f>'(I-1) General'!G22</f>
        <v>Design Parameters - Overall Building</v>
      </c>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row>
    <row r="24">
      <c r="A24" s="133"/>
      <c r="B24" s="133"/>
      <c r="C24" s="133" t="str">
        <f>'(I-1) General'!G23</f>
        <v>Weight of Construction</v>
      </c>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row>
    <row r="25">
      <c r="A25" s="133"/>
      <c r="B25" s="133"/>
      <c r="C25" s="133"/>
      <c r="D25" s="134" t="s">
        <v>199</v>
      </c>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row>
    <row r="26">
      <c r="A26" s="133"/>
      <c r="B26" s="133"/>
      <c r="C26" s="133"/>
      <c r="D26" s="134" t="s">
        <v>200</v>
      </c>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row>
    <row r="27">
      <c r="A27" s="133"/>
      <c r="B27" s="133"/>
      <c r="C27" s="133" t="str">
        <f>'(I-1) General'!G24</f>
        <v>Sheathing Continuity</v>
      </c>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row>
    <row r="28">
      <c r="A28" s="133"/>
      <c r="B28" s="133"/>
      <c r="C28" s="133"/>
      <c r="D28" s="134" t="s">
        <v>201</v>
      </c>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row>
    <row r="29">
      <c r="A29" s="133"/>
      <c r="B29" s="133"/>
      <c r="C29" s="133"/>
      <c r="D29" s="134" t="s">
        <v>202</v>
      </c>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row>
    <row r="30">
      <c r="A30" s="133"/>
      <c r="B30" s="133"/>
      <c r="C30" s="133"/>
      <c r="D30" s="134" t="s">
        <v>203</v>
      </c>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row>
    <row r="31">
      <c r="A31" s="133"/>
      <c r="B31" s="133"/>
      <c r="C31" s="133" t="str">
        <f>'(I-1) General'!G25</f>
        <v>Number of wood-framed floors?</v>
      </c>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row>
    <row r="32">
      <c r="A32" s="133"/>
      <c r="B32" s="133"/>
      <c r="C32" s="133" t="str">
        <f>'(I-1) General'!G26</f>
        <v>Foundation Type</v>
      </c>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row>
    <row r="33">
      <c r="A33" s="133"/>
      <c r="B33" s="133"/>
      <c r="C33" s="133"/>
      <c r="D33" s="134" t="s">
        <v>204</v>
      </c>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row>
    <row r="34">
      <c r="A34" s="133"/>
      <c r="B34" s="133"/>
      <c r="C34" s="133"/>
      <c r="D34" s="134" t="s">
        <v>205</v>
      </c>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row>
    <row r="35">
      <c r="A35" s="133"/>
      <c r="B35" s="133"/>
      <c r="C35" s="133" t="str">
        <f>'(I-1) General'!G27</f>
        <v>Describe exterior walls supporting lowest wood-framed floor:</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row>
    <row r="36">
      <c r="A36" s="133"/>
      <c r="B36" s="133"/>
      <c r="C36" s="133"/>
      <c r="D36" s="134" t="s">
        <v>206</v>
      </c>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row>
    <row r="37">
      <c r="A37" s="133"/>
      <c r="B37" s="133"/>
      <c r="C37" s="133"/>
      <c r="D37" s="134" t="s">
        <v>207</v>
      </c>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row>
    <row r="38">
      <c r="A38" s="133"/>
      <c r="B38" s="133"/>
      <c r="C38" s="133"/>
      <c r="D38" s="134" t="s">
        <v>208</v>
      </c>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row>
    <row r="39">
      <c r="A39" s="133"/>
      <c r="B39" s="133"/>
      <c r="C39" s="133" t="str">
        <f>'(I-1) General'!G28</f>
        <v>Maximum height of exterior and interior wood-framed walls supporting lowest wood-framed floor?</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row>
    <row r="40">
      <c r="A40" s="133"/>
      <c r="B40" s="133"/>
      <c r="C40" s="133" t="str">
        <f>'(I-1) General'!G29</f>
        <v>Maximum length of exterior and interior wood-framed walls supporting lowest wood-framed floor?</v>
      </c>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row>
    <row r="41">
      <c r="A41" s="133"/>
      <c r="B41" s="133"/>
      <c r="C41" s="133" t="str">
        <f>'(I-1) General'!G30</f>
        <v>Is a Basement/Crawlspace required to be designed as a Braced Storey?</v>
      </c>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row>
    <row r="42">
      <c r="A42" s="133"/>
      <c r="B42" s="133"/>
      <c r="C42" s="133" t="str">
        <f>'(I-1) General'!G31</f>
        <v>Designate Basement/Crawlspace as a Braced Storey?</v>
      </c>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row>
    <row r="43">
      <c r="A43" s="133"/>
      <c r="B43" s="133"/>
      <c r="C43" s="133" t="str">
        <f>'(I-1) General'!G32</f>
        <v/>
      </c>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row>
    <row r="44">
      <c r="A44" s="133"/>
      <c r="B44" s="133"/>
      <c r="C44" s="133" t="str">
        <f>'(I-1) General'!G33</f>
        <v/>
      </c>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row>
    <row r="45">
      <c r="A45" s="133"/>
      <c r="B45" s="133"/>
      <c r="C45" s="133" t="str">
        <f>'(I-1) General'!G34</f>
        <v>Design Parameters by Braced Storey</v>
      </c>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row>
    <row r="46">
      <c r="A46" s="133"/>
      <c r="B46" s="133"/>
      <c r="C46" s="133" t="str">
        <f>'(I-1) General'!G35</f>
        <v>For Braced Storey with walls supporting a Roof only</v>
      </c>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row>
    <row r="47">
      <c r="A47" s="133"/>
      <c r="B47" s="133"/>
      <c r="C47" s="133" t="str">
        <f>'(I-1) General'!G36</f>
        <v>Building Plan Dimension (along Horizontal Axis)</v>
      </c>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row>
    <row r="48">
      <c r="A48" s="133"/>
      <c r="B48" s="133"/>
      <c r="C48" s="133" t="str">
        <f>'(I-1) General'!G37</f>
        <v/>
      </c>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row>
    <row r="49">
      <c r="A49" s="133"/>
      <c r="B49" s="133"/>
      <c r="C49" s="133" t="str">
        <f>'(I-1) General'!G38</f>
        <v>Building Plan Dimension (along Vertical Axis)</v>
      </c>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row>
    <row r="50">
      <c r="A50" s="133"/>
      <c r="B50" s="133"/>
      <c r="C50" s="133" t="str">
        <f>'(I-1) General'!G39</f>
        <v/>
      </c>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row>
    <row r="51">
      <c r="A51" s="133"/>
      <c r="B51" s="133"/>
      <c r="C51" s="133" t="str">
        <f>'(I-1) General'!G40</f>
        <v>Eave-to-Ridge Roof Height</v>
      </c>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row>
    <row r="52">
      <c r="A52" s="133"/>
      <c r="B52" s="133"/>
      <c r="C52" s="133" t="str">
        <f>'(I-1) General'!G41</f>
        <v/>
      </c>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row>
    <row r="53">
      <c r="A53" s="133"/>
      <c r="B53" s="133"/>
      <c r="C53" s="133" t="str">
        <f>'(I-1) General'!G42</f>
        <v>Weight of Construction of Braced Storey</v>
      </c>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row>
    <row r="54">
      <c r="A54" s="133"/>
      <c r="B54" s="133"/>
      <c r="C54" s="133" t="str">
        <f>'(I-1) General'!G43</f>
        <v>For Braced Storey with walls supporting a Roof plus 1 Floor</v>
      </c>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row>
    <row r="55">
      <c r="A55" s="133"/>
      <c r="B55" s="133"/>
      <c r="C55" s="133" t="str">
        <f>'(I-1) General'!G44</f>
        <v>Building Plan Dimension (along Horizontal Axis)</v>
      </c>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row>
    <row r="56">
      <c r="A56" s="133"/>
      <c r="B56" s="133"/>
      <c r="C56" s="133" t="str">
        <f>'(I-1) General'!G45</f>
        <v/>
      </c>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row>
    <row r="57">
      <c r="A57" s="133"/>
      <c r="B57" s="133"/>
      <c r="C57" s="133" t="str">
        <f>'(I-1) General'!G46</f>
        <v>Building Plan Dimension (along Vertical Axis)</v>
      </c>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row>
    <row r="58">
      <c r="A58" s="133"/>
      <c r="B58" s="133"/>
      <c r="C58" s="133" t="str">
        <f>'(I-1) General'!G47</f>
        <v/>
      </c>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row>
    <row r="59">
      <c r="A59" s="133"/>
      <c r="B59" s="133"/>
      <c r="C59" s="133" t="str">
        <f>'(I-1) General'!G48</f>
        <v>Weight of Construction of Braced Storey</v>
      </c>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row>
    <row r="60">
      <c r="A60" s="133"/>
      <c r="B60" s="133"/>
      <c r="C60" s="133" t="str">
        <f>'(I-1) General'!G49</f>
        <v>For Braced Storey with walls supporting a Roof plus 2 Floors</v>
      </c>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row>
    <row r="61">
      <c r="A61" s="133"/>
      <c r="B61" s="133"/>
      <c r="C61" s="133" t="str">
        <f>'(I-1) General'!G50</f>
        <v>Building Plan Dimension (along Horizontal Axis)</v>
      </c>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row>
    <row r="62">
      <c r="A62" s="133"/>
      <c r="B62" s="133"/>
      <c r="C62" s="133" t="str">
        <f>'(I-1) General'!G51</f>
        <v/>
      </c>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row>
    <row r="63">
      <c r="A63" s="133"/>
      <c r="B63" s="133"/>
      <c r="C63" s="133" t="str">
        <f>'(I-1) General'!G52</f>
        <v>Building Plan Dimension (along Vertical Axis)</v>
      </c>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row>
    <row r="64">
      <c r="A64" s="133"/>
      <c r="B64" s="133"/>
      <c r="C64" s="133" t="str">
        <f>'(I-1) General'!G53</f>
        <v/>
      </c>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row>
    <row r="65">
      <c r="A65" s="133"/>
      <c r="B65" s="133"/>
      <c r="C65" s="133" t="str">
        <f>'(I-1) General'!G54</f>
        <v>Weight of Construction of Braced Storey</v>
      </c>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row>
    <row r="66">
      <c r="A66" s="133"/>
      <c r="B66" s="133"/>
      <c r="C66" s="133" t="str">
        <f>'(I-1) General'!G55</f>
        <v>For Basement/Crawlspace designed as a Relaxed Braced Storey</v>
      </c>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row>
    <row r="67">
      <c r="A67" s="133"/>
      <c r="B67" s="133"/>
      <c r="C67" s="133" t="str">
        <f>'(I-1) General'!G56</f>
        <v>With concrete foundation walls, extending to the underside of the first wood-framed floor, around the exterior</v>
      </c>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row>
    <row r="68">
      <c r="A68" s="133"/>
      <c r="B68" s="133"/>
      <c r="C68" s="133" t="str">
        <f>'(I-1) General'!G57</f>
        <v>Building Plan Dimension (along Horizontal Axis)</v>
      </c>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row>
    <row r="69">
      <c r="A69" s="133"/>
      <c r="B69" s="133"/>
      <c r="C69" s="133" t="str">
        <f>'(I-1) General'!G58</f>
        <v/>
      </c>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row>
    <row r="70">
      <c r="A70" s="133"/>
      <c r="B70" s="133"/>
      <c r="C70" s="133" t="str">
        <f>'(I-1) General'!G59</f>
        <v>Building Plan Dimension (along Vertical Axis)</v>
      </c>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row>
    <row r="71">
      <c r="A71" s="133"/>
      <c r="B71" s="133"/>
      <c r="C71" s="133" t="str">
        <f>'(I-1) General'!G60</f>
        <v/>
      </c>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row>
    <row r="72">
      <c r="A72" s="133"/>
      <c r="B72" s="133"/>
      <c r="C72" s="133" t="str">
        <f>'(I-1) General'!G61</f>
        <v>For Basement/Crawlspace designed as a Relaxed Braced Storey</v>
      </c>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row>
    <row r="73">
      <c r="A73" s="133"/>
      <c r="B73" s="133"/>
      <c r="C73" s="133" t="str">
        <f>'(I-1) General'!G62</f>
        <v>With cripple walls, or cripple walls and stepped concrete foundation walls, extending to the underside of the first wood-framed floor, around the exterior and interior</v>
      </c>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row>
    <row r="74">
      <c r="A74" s="133"/>
      <c r="B74" s="133"/>
      <c r="C74" s="133" t="str">
        <f>'(I-1) General'!G63</f>
        <v>Building Plan Dimension (along Horizontal Axis)</v>
      </c>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row>
    <row r="75">
      <c r="A75" s="133"/>
      <c r="B75" s="133"/>
      <c r="C75" s="133" t="str">
        <f>'(I-1) General'!G64</f>
        <v/>
      </c>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row>
    <row r="76">
      <c r="A76" s="133"/>
      <c r="B76" s="133"/>
      <c r="C76" s="133" t="str">
        <f>'(I-1) General'!G65</f>
        <v>Building Plan Dimension (along Vertical Axis)</v>
      </c>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row>
    <row r="77">
      <c r="A77" s="133"/>
      <c r="B77" s="133"/>
      <c r="C77" s="133" t="str">
        <f>'(I-1) General'!G66</f>
        <v/>
      </c>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row>
    <row r="78">
      <c r="A78" s="133"/>
      <c r="B78" s="133"/>
      <c r="C78" s="133" t="str">
        <f>'(I-1) General'!G67</f>
        <v/>
      </c>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row>
    <row r="79">
      <c r="A79" s="133"/>
      <c r="B79" s="133"/>
      <c r="C79" s="133" t="str">
        <f>'(I-1) General'!G68</f>
        <v>Braced Storeys and Relaxed Braced Storeys Matrix</v>
      </c>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row>
    <row r="80">
      <c r="A80" s="133"/>
      <c r="B80" s="133"/>
      <c r="C80" s="133" t="str">
        <f>'(I-1) General'!G69</f>
        <v>Braced Storeys above Foundation</v>
      </c>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row>
    <row r="81">
      <c r="A81" s="133"/>
      <c r="B81" s="133"/>
      <c r="C81" s="133" t="str">
        <f>'(I-1) General'!G70</f>
        <v>Basement/Crawlspace interior wood-framed walls designed as a Relaxed Braced Storey</v>
      </c>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row>
    <row r="82">
      <c r="A82" s="133"/>
      <c r="B82" s="133"/>
      <c r="C82" s="133" t="str">
        <f>'(I-1) General'!G71</f>
        <v>Basement/Crawlspace exterior framed (cripple walls) designed as a Relaxed Braced Storey</v>
      </c>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row>
    <row r="83">
      <c r="A83" s="133"/>
      <c r="B83" s="133"/>
      <c r="C83" s="133" t="str">
        <f>'(I-1) General'!G72</f>
        <v>Basement/Crawlspace as a Braced Storey</v>
      </c>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row>
    <row r="84">
      <c r="A84" s="133"/>
      <c r="B84" s="133"/>
      <c r="C84" s="133" t="str">
        <f>'(I-1) General'!G73</f>
        <v>Total Braced Storeys</v>
      </c>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row>
    <row r="85">
      <c r="A85" s="133"/>
      <c r="B85" s="133"/>
      <c r="C85" s="133" t="str">
        <f>'(I-1) General'!G74</f>
        <v>Number of wood-framed floors supported by lowest exterior wood-framed walls?</v>
      </c>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row>
    <row r="86">
      <c r="A86" s="133"/>
      <c r="B86" s="133"/>
      <c r="C86" s="133" t="str">
        <f>'(I-1) General'!G75</f>
        <v/>
      </c>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row>
    <row r="87">
      <c r="A87" s="133"/>
      <c r="B87" s="133"/>
      <c r="C87" s="133" t="str">
        <f>'(I-1) General'!G76</f>
        <v>Compliance Pathway Report</v>
      </c>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row>
    <row r="88">
      <c r="A88" s="133"/>
      <c r="B88" s="133"/>
      <c r="C88" s="133" t="str">
        <f>'(I-1) General'!G77</f>
        <v>Is Part 9 Simplified Approach permitted?</v>
      </c>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row>
    <row r="89">
      <c r="A89" s="133"/>
      <c r="B89" s="133"/>
      <c r="C89" s="133" t="str">
        <f>'(I-1) General'!G78</f>
        <v>Is Part 9 Calculation Method (Tables) permitted?</v>
      </c>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row>
    <row r="90">
      <c r="A90" s="133"/>
      <c r="B90" s="133"/>
      <c r="C90" s="133" t="str">
        <f>'(I-1) General'!G79</f>
        <v>Is Part 9 Calculation Method (Alternative) permitted?</v>
      </c>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row>
    <row r="91">
      <c r="A91" s="133"/>
      <c r="B91" s="133"/>
      <c r="C91" s="133" t="str">
        <f>'(I-1) General'!G80</f>
        <v>Are Part 9 Foundation Cripple Walls permitted?</v>
      </c>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row>
    <row r="92">
      <c r="A92" s="133"/>
      <c r="B92" s="133"/>
      <c r="C92" s="133" t="str">
        <f>'(I-1) General'!G81</f>
        <v>Are Part 9 Additional System Considerations permitted?</v>
      </c>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row>
    <row r="93">
      <c r="A93" s="133"/>
      <c r="B93" s="133"/>
      <c r="C93" s="133" t="str">
        <f>'(I-1) General'!G82</f>
        <v>Code Matrix Link</v>
      </c>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row>
    <row r="94">
      <c r="A94" s="133"/>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row>
    <row r="95">
      <c r="A95" s="133"/>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row>
    <row r="96">
      <c r="A96" s="133"/>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row>
    <row r="97">
      <c r="A97" s="133"/>
      <c r="B97" s="133"/>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row>
    <row r="98">
      <c r="A98" s="133"/>
      <c r="B98" s="133"/>
      <c r="C98" s="133"/>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row>
    <row r="99">
      <c r="A99" s="133"/>
      <c r="B99" s="133"/>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row>
    <row r="100">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row>
    <row r="101">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row>
    <row r="102">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row>
    <row r="103">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row>
    <row r="104">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row>
    <row r="105">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row>
    <row r="106">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row>
    <row r="107">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row>
    <row r="108">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row>
    <row r="109">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row>
    <row r="110">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row>
    <row r="111">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c r="AA111" s="133"/>
      <c r="AB111" s="133"/>
      <c r="AC111" s="133"/>
    </row>
    <row r="112">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c r="AA112" s="133"/>
      <c r="AB112" s="133"/>
      <c r="AC112" s="133"/>
    </row>
    <row r="113">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row>
    <row r="114">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row>
    <row r="115">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row>
    <row r="116">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row>
    <row r="117">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row>
    <row r="118">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row>
    <row r="119">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row>
    <row r="120">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row>
    <row r="121">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c r="AA121" s="133"/>
      <c r="AB121" s="133"/>
      <c r="AC121" s="133"/>
    </row>
    <row r="122">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c r="X122" s="133"/>
      <c r="Y122" s="133"/>
      <c r="Z122" s="133"/>
      <c r="AA122" s="133"/>
      <c r="AB122" s="133"/>
      <c r="AC122" s="133"/>
    </row>
    <row r="123">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c r="AA123" s="133"/>
      <c r="AB123" s="133"/>
      <c r="AC123" s="133"/>
    </row>
    <row r="124">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row>
    <row r="125">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row>
    <row r="126">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row>
    <row r="127">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row>
    <row r="128">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3"/>
      <c r="Z128" s="133"/>
      <c r="AA128" s="133"/>
      <c r="AB128" s="133"/>
      <c r="AC128" s="133"/>
    </row>
    <row r="129">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row>
    <row r="130">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row>
    <row r="131">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row>
    <row r="132">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c r="AA132" s="133"/>
      <c r="AB132" s="133"/>
      <c r="AC132" s="133"/>
    </row>
    <row r="133">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c r="AA133" s="133"/>
      <c r="AB133" s="133"/>
      <c r="AC133" s="133"/>
    </row>
    <row r="134">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row>
    <row r="135">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c r="X135" s="133"/>
      <c r="Y135" s="133"/>
      <c r="Z135" s="133"/>
      <c r="AA135" s="133"/>
      <c r="AB135" s="133"/>
      <c r="AC135" s="133"/>
    </row>
    <row r="136">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row>
    <row r="137">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row>
    <row r="138">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c r="X138" s="133"/>
      <c r="Y138" s="133"/>
      <c r="Z138" s="133"/>
      <c r="AA138" s="133"/>
      <c r="AB138" s="133"/>
      <c r="AC138" s="133"/>
    </row>
    <row r="139">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row>
    <row r="140">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row>
    <row r="141">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row>
    <row r="142">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row>
    <row r="143">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c r="X143" s="133"/>
      <c r="Y143" s="133"/>
      <c r="Z143" s="133"/>
      <c r="AA143" s="133"/>
      <c r="AB143" s="133"/>
      <c r="AC143" s="133"/>
    </row>
    <row r="144">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c r="X144" s="133"/>
      <c r="Y144" s="133"/>
      <c r="Z144" s="133"/>
      <c r="AA144" s="133"/>
      <c r="AB144" s="133"/>
      <c r="AC144" s="133"/>
    </row>
    <row r="145">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Z145" s="133"/>
      <c r="AA145" s="133"/>
      <c r="AB145" s="133"/>
      <c r="AC145" s="133"/>
    </row>
    <row r="146">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row>
    <row r="147">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row>
    <row r="148">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row>
    <row r="149">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row>
    <row r="150">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row>
    <row r="151">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row>
    <row r="152">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row>
    <row r="153">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row>
    <row r="154">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row>
    <row r="15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row>
    <row r="156">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row>
    <row r="157">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3"/>
    </row>
    <row r="158">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row>
    <row r="159">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3"/>
    </row>
    <row r="160">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row>
    <row r="161">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c r="AB161" s="133"/>
      <c r="AC161" s="133"/>
    </row>
    <row r="162">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row>
    <row r="163">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c r="AB163" s="133"/>
      <c r="AC163" s="133"/>
    </row>
    <row r="164">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row>
    <row r="165">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c r="AB165" s="133"/>
      <c r="AC165" s="133"/>
    </row>
    <row r="166">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row>
    <row r="167">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3"/>
    </row>
    <row r="168">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row>
    <row r="169">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c r="AB169" s="133"/>
      <c r="AC169" s="133"/>
    </row>
    <row r="170">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c r="AB170" s="133"/>
      <c r="AC170" s="133"/>
    </row>
    <row r="171">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c r="AA171" s="133"/>
      <c r="AB171" s="133"/>
      <c r="AC171" s="133"/>
    </row>
    <row r="172">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row>
    <row r="173">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row>
    <row r="174">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c r="AB174" s="133"/>
      <c r="AC174" s="133"/>
    </row>
    <row r="175">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row>
    <row r="176">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row>
    <row r="177">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row>
    <row r="178">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row>
    <row r="179">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c r="AB179" s="133"/>
      <c r="AC179" s="133"/>
    </row>
    <row r="180">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c r="AB180" s="133"/>
      <c r="AC180" s="133"/>
    </row>
    <row r="181">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row>
    <row r="182">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row>
    <row r="183">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row>
    <row r="184">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c r="AB184" s="133"/>
      <c r="AC184" s="133"/>
    </row>
    <row r="185">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row>
    <row r="186">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row>
    <row r="187">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row>
    <row r="188">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3"/>
      <c r="AC188" s="133"/>
    </row>
    <row r="189">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row>
    <row r="190">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row>
    <row r="191">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c r="X191" s="133"/>
      <c r="Y191" s="133"/>
      <c r="Z191" s="133"/>
      <c r="AA191" s="133"/>
      <c r="AB191" s="133"/>
      <c r="AC191" s="133"/>
    </row>
    <row r="192">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c r="X192" s="133"/>
      <c r="Y192" s="133"/>
      <c r="Z192" s="133"/>
      <c r="AA192" s="133"/>
      <c r="AB192" s="133"/>
      <c r="AC192" s="133"/>
    </row>
    <row r="193">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row>
    <row r="194">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c r="AA194" s="133"/>
      <c r="AB194" s="133"/>
      <c r="AC194" s="133"/>
    </row>
    <row r="195">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row>
    <row r="196">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row>
    <row r="197">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c r="AB197" s="133"/>
      <c r="AC197" s="133"/>
    </row>
    <row r="198">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c r="AB198" s="133"/>
      <c r="AC198" s="133"/>
    </row>
    <row r="199">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c r="AA199" s="133"/>
      <c r="AB199" s="133"/>
      <c r="AC199" s="133"/>
    </row>
    <row r="200">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c r="X200" s="133"/>
      <c r="Y200" s="133"/>
      <c r="Z200" s="133"/>
      <c r="AA200" s="133"/>
      <c r="AB200" s="133"/>
      <c r="AC200" s="133"/>
    </row>
    <row r="201">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c r="AA201" s="133"/>
      <c r="AB201" s="133"/>
      <c r="AC201" s="133"/>
    </row>
    <row r="202">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c r="AA202" s="133"/>
      <c r="AB202" s="133"/>
      <c r="AC202" s="133"/>
    </row>
    <row r="203">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row>
    <row r="204">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row>
    <row r="205">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c r="AA205" s="133"/>
      <c r="AB205" s="133"/>
      <c r="AC205" s="133"/>
    </row>
    <row r="206">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row>
    <row r="207">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c r="AA207" s="133"/>
      <c r="AB207" s="133"/>
      <c r="AC207" s="133"/>
    </row>
    <row r="208">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c r="AA208" s="133"/>
      <c r="AB208" s="133"/>
      <c r="AC208" s="133"/>
    </row>
    <row r="209">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c r="AA209" s="133"/>
      <c r="AB209" s="133"/>
      <c r="AC209" s="133"/>
    </row>
    <row r="210">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c r="AA210" s="133"/>
      <c r="AB210" s="133"/>
      <c r="AC210" s="133"/>
    </row>
    <row r="211">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c r="AA211" s="133"/>
      <c r="AB211" s="133"/>
      <c r="AC211" s="133"/>
    </row>
    <row r="212">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c r="AA212" s="133"/>
      <c r="AB212" s="133"/>
      <c r="AC212" s="133"/>
    </row>
    <row r="213">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c r="AA213" s="133"/>
      <c r="AB213" s="133"/>
      <c r="AC213" s="133"/>
    </row>
    <row r="214">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row>
    <row r="215">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row>
    <row r="216">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row>
    <row r="217">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row>
    <row r="218">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row>
    <row r="219">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row>
    <row r="220">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row>
    <row r="221">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row>
    <row r="222">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row>
    <row r="223">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row>
    <row r="224">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row>
    <row r="225">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row>
    <row r="226">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row>
    <row r="227">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row>
    <row r="228">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row>
    <row r="229">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row>
    <row r="230">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row>
    <row r="231">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row>
    <row r="232">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row>
    <row r="233">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row>
    <row r="234">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row>
    <row r="235">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row>
    <row r="236">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c r="X236" s="133"/>
      <c r="Y236" s="133"/>
      <c r="Z236" s="133"/>
      <c r="AA236" s="133"/>
      <c r="AB236" s="133"/>
      <c r="AC236" s="133"/>
    </row>
    <row r="237">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row>
    <row r="238">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row>
    <row r="239">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row>
    <row r="240">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row>
    <row r="241">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row>
    <row r="242">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row>
    <row r="243">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row>
    <row r="244">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c r="X244" s="133"/>
      <c r="Y244" s="133"/>
      <c r="Z244" s="133"/>
      <c r="AA244" s="133"/>
      <c r="AB244" s="133"/>
      <c r="AC244" s="133"/>
    </row>
    <row r="245">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c r="X245" s="133"/>
      <c r="Y245" s="133"/>
      <c r="Z245" s="133"/>
      <c r="AA245" s="133"/>
      <c r="AB245" s="133"/>
      <c r="AC245" s="133"/>
    </row>
    <row r="246">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c r="X246" s="133"/>
      <c r="Y246" s="133"/>
      <c r="Z246" s="133"/>
      <c r="AA246" s="133"/>
      <c r="AB246" s="133"/>
      <c r="AC246" s="133"/>
    </row>
    <row r="247">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row>
    <row r="248">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c r="X248" s="133"/>
      <c r="Y248" s="133"/>
      <c r="Z248" s="133"/>
      <c r="AA248" s="133"/>
      <c r="AB248" s="133"/>
      <c r="AC248" s="133"/>
    </row>
    <row r="249">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c r="X249" s="133"/>
      <c r="Y249" s="133"/>
      <c r="Z249" s="133"/>
      <c r="AA249" s="133"/>
      <c r="AB249" s="133"/>
      <c r="AC249" s="133"/>
    </row>
    <row r="250">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c r="X250" s="133"/>
      <c r="Y250" s="133"/>
      <c r="Z250" s="133"/>
      <c r="AA250" s="133"/>
      <c r="AB250" s="133"/>
      <c r="AC250" s="133"/>
    </row>
    <row r="251">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row>
    <row r="252">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Z252" s="133"/>
      <c r="AA252" s="133"/>
      <c r="AB252" s="133"/>
      <c r="AC252" s="133"/>
    </row>
    <row r="253">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Z253" s="133"/>
      <c r="AA253" s="133"/>
      <c r="AB253" s="133"/>
      <c r="AC253" s="133"/>
    </row>
    <row r="254">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c r="X254" s="133"/>
      <c r="Y254" s="133"/>
      <c r="Z254" s="133"/>
      <c r="AA254" s="133"/>
      <c r="AB254" s="133"/>
      <c r="AC254" s="133"/>
    </row>
    <row r="255">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c r="X255" s="133"/>
      <c r="Y255" s="133"/>
      <c r="Z255" s="133"/>
      <c r="AA255" s="133"/>
      <c r="AB255" s="133"/>
      <c r="AC255" s="133"/>
    </row>
    <row r="256">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c r="X256" s="133"/>
      <c r="Y256" s="133"/>
      <c r="Z256" s="133"/>
      <c r="AA256" s="133"/>
      <c r="AB256" s="133"/>
      <c r="AC256" s="133"/>
    </row>
    <row r="257">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Z257" s="133"/>
      <c r="AA257" s="133"/>
      <c r="AB257" s="133"/>
      <c r="AC257" s="133"/>
    </row>
    <row r="258">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row>
    <row r="259">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c r="X259" s="133"/>
      <c r="Y259" s="133"/>
      <c r="Z259" s="133"/>
      <c r="AA259" s="133"/>
      <c r="AB259" s="133"/>
      <c r="AC259" s="133"/>
    </row>
    <row r="260">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c r="X260" s="133"/>
      <c r="Y260" s="133"/>
      <c r="Z260" s="133"/>
      <c r="AA260" s="133"/>
      <c r="AB260" s="133"/>
      <c r="AC260" s="133"/>
    </row>
    <row r="261">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c r="X261" s="133"/>
      <c r="Y261" s="133"/>
      <c r="Z261" s="133"/>
      <c r="AA261" s="133"/>
      <c r="AB261" s="133"/>
      <c r="AC261" s="133"/>
    </row>
    <row r="262">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c r="X262" s="133"/>
      <c r="Y262" s="133"/>
      <c r="Z262" s="133"/>
      <c r="AA262" s="133"/>
      <c r="AB262" s="133"/>
      <c r="AC262" s="133"/>
    </row>
    <row r="263">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row>
    <row r="264">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c r="X264" s="133"/>
      <c r="Y264" s="133"/>
      <c r="Z264" s="133"/>
      <c r="AA264" s="133"/>
      <c r="AB264" s="133"/>
      <c r="AC264" s="133"/>
    </row>
    <row r="265">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c r="X265" s="133"/>
      <c r="Y265" s="133"/>
      <c r="Z265" s="133"/>
      <c r="AA265" s="133"/>
      <c r="AB265" s="133"/>
      <c r="AC265" s="133"/>
    </row>
    <row r="266">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Z266" s="133"/>
      <c r="AA266" s="133"/>
      <c r="AB266" s="133"/>
      <c r="AC266" s="133"/>
    </row>
    <row r="267">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row>
    <row r="268">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c r="AA268" s="133"/>
      <c r="AB268" s="133"/>
      <c r="AC268" s="133"/>
    </row>
    <row r="269">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c r="X269" s="133"/>
      <c r="Y269" s="133"/>
      <c r="Z269" s="133"/>
      <c r="AA269" s="133"/>
      <c r="AB269" s="133"/>
      <c r="AC269" s="133"/>
    </row>
    <row r="270">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c r="X270" s="133"/>
      <c r="Y270" s="133"/>
      <c r="Z270" s="133"/>
      <c r="AA270" s="133"/>
      <c r="AB270" s="133"/>
      <c r="AC270" s="133"/>
    </row>
    <row r="271">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c r="X271" s="133"/>
      <c r="Y271" s="133"/>
      <c r="Z271" s="133"/>
      <c r="AA271" s="133"/>
      <c r="AB271" s="133"/>
      <c r="AC271" s="133"/>
    </row>
    <row r="272">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c r="X272" s="133"/>
      <c r="Y272" s="133"/>
      <c r="Z272" s="133"/>
      <c r="AA272" s="133"/>
      <c r="AB272" s="133"/>
      <c r="AC272" s="133"/>
    </row>
    <row r="273">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c r="X273" s="133"/>
      <c r="Y273" s="133"/>
      <c r="Z273" s="133"/>
      <c r="AA273" s="133"/>
      <c r="AB273" s="133"/>
      <c r="AC273" s="133"/>
    </row>
    <row r="274">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c r="X274" s="133"/>
      <c r="Y274" s="133"/>
      <c r="Z274" s="133"/>
      <c r="AA274" s="133"/>
      <c r="AB274" s="133"/>
      <c r="AC274" s="133"/>
    </row>
    <row r="275">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c r="AA275" s="133"/>
      <c r="AB275" s="133"/>
      <c r="AC275" s="133"/>
    </row>
    <row r="276">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c r="X276" s="133"/>
      <c r="Y276" s="133"/>
      <c r="Z276" s="133"/>
      <c r="AA276" s="133"/>
      <c r="AB276" s="133"/>
      <c r="AC276" s="133"/>
    </row>
    <row r="277">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c r="X277" s="133"/>
      <c r="Y277" s="133"/>
      <c r="Z277" s="133"/>
      <c r="AA277" s="133"/>
      <c r="AB277" s="133"/>
      <c r="AC277" s="133"/>
    </row>
    <row r="278">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c r="AA278" s="133"/>
      <c r="AB278" s="133"/>
      <c r="AC278" s="133"/>
    </row>
    <row r="279">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c r="X279" s="133"/>
      <c r="Y279" s="133"/>
      <c r="Z279" s="133"/>
      <c r="AA279" s="133"/>
      <c r="AB279" s="133"/>
      <c r="AC279" s="133"/>
    </row>
    <row r="280">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c r="X280" s="133"/>
      <c r="Y280" s="133"/>
      <c r="Z280" s="133"/>
      <c r="AA280" s="133"/>
      <c r="AB280" s="133"/>
      <c r="AC280" s="133"/>
    </row>
    <row r="281">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c r="AA281" s="133"/>
      <c r="AB281" s="133"/>
      <c r="AC281" s="133"/>
    </row>
    <row r="282">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row>
    <row r="283">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c r="X283" s="133"/>
      <c r="Y283" s="133"/>
      <c r="Z283" s="133"/>
      <c r="AA283" s="133"/>
      <c r="AB283" s="133"/>
      <c r="AC283" s="133"/>
    </row>
    <row r="284">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c r="X284" s="133"/>
      <c r="Y284" s="133"/>
      <c r="Z284" s="133"/>
      <c r="AA284" s="133"/>
      <c r="AB284" s="133"/>
      <c r="AC284" s="133"/>
    </row>
    <row r="285">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c r="X285" s="133"/>
      <c r="Y285" s="133"/>
      <c r="Z285" s="133"/>
      <c r="AA285" s="133"/>
      <c r="AB285" s="133"/>
      <c r="AC285" s="133"/>
    </row>
    <row r="286">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c r="AA286" s="133"/>
      <c r="AB286" s="133"/>
      <c r="AC286" s="133"/>
    </row>
    <row r="287">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Z287" s="133"/>
      <c r="AA287" s="133"/>
      <c r="AB287" s="133"/>
      <c r="AC287" s="133"/>
    </row>
    <row r="288">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row>
    <row r="289">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c r="X289" s="133"/>
      <c r="Y289" s="133"/>
      <c r="Z289" s="133"/>
      <c r="AA289" s="133"/>
      <c r="AB289" s="133"/>
      <c r="AC289" s="133"/>
    </row>
    <row r="290">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c r="X290" s="133"/>
      <c r="Y290" s="133"/>
      <c r="Z290" s="133"/>
      <c r="AA290" s="133"/>
      <c r="AB290" s="133"/>
      <c r="AC290" s="133"/>
    </row>
    <row r="291">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c r="X291" s="133"/>
      <c r="Y291" s="133"/>
      <c r="Z291" s="133"/>
      <c r="AA291" s="133"/>
      <c r="AB291" s="133"/>
      <c r="AC291" s="133"/>
    </row>
    <row r="292">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c r="AA292" s="133"/>
      <c r="AB292" s="133"/>
      <c r="AC292" s="133"/>
    </row>
    <row r="293">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c r="X293" s="133"/>
      <c r="Y293" s="133"/>
      <c r="Z293" s="133"/>
      <c r="AA293" s="133"/>
      <c r="AB293" s="133"/>
      <c r="AC293" s="133"/>
    </row>
    <row r="294">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c r="X294" s="133"/>
      <c r="Y294" s="133"/>
      <c r="Z294" s="133"/>
      <c r="AA294" s="133"/>
      <c r="AB294" s="133"/>
      <c r="AC294" s="133"/>
    </row>
    <row r="295">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c r="X295" s="133"/>
      <c r="Y295" s="133"/>
      <c r="Z295" s="133"/>
      <c r="AA295" s="133"/>
      <c r="AB295" s="133"/>
      <c r="AC295" s="133"/>
    </row>
    <row r="296">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c r="X296" s="133"/>
      <c r="Y296" s="133"/>
      <c r="Z296" s="133"/>
      <c r="AA296" s="133"/>
      <c r="AB296" s="133"/>
      <c r="AC296" s="133"/>
    </row>
    <row r="297">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c r="AA297" s="133"/>
      <c r="AB297" s="133"/>
      <c r="AC297" s="133"/>
    </row>
    <row r="298">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c r="AA298" s="133"/>
      <c r="AB298" s="133"/>
      <c r="AC298" s="133"/>
    </row>
    <row r="299">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row>
    <row r="300">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Z300" s="133"/>
      <c r="AA300" s="133"/>
      <c r="AB300" s="133"/>
      <c r="AC300" s="133"/>
    </row>
    <row r="301">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c r="X301" s="133"/>
      <c r="Y301" s="133"/>
      <c r="Z301" s="133"/>
      <c r="AA301" s="133"/>
      <c r="AB301" s="133"/>
      <c r="AC301" s="133"/>
    </row>
    <row r="302">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c r="X302" s="133"/>
      <c r="Y302" s="133"/>
      <c r="Z302" s="133"/>
      <c r="AA302" s="133"/>
      <c r="AB302" s="133"/>
      <c r="AC302" s="133"/>
    </row>
    <row r="303">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c r="X303" s="133"/>
      <c r="Y303" s="133"/>
      <c r="Z303" s="133"/>
      <c r="AA303" s="133"/>
      <c r="AB303" s="133"/>
      <c r="AC303" s="133"/>
    </row>
    <row r="304">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Z304" s="133"/>
      <c r="AA304" s="133"/>
      <c r="AB304" s="133"/>
      <c r="AC304" s="133"/>
    </row>
    <row r="305">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c r="X305" s="133"/>
      <c r="Y305" s="133"/>
      <c r="Z305" s="133"/>
      <c r="AA305" s="133"/>
      <c r="AB305" s="133"/>
      <c r="AC305" s="133"/>
    </row>
    <row r="306">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c r="AA306" s="133"/>
      <c r="AB306" s="133"/>
      <c r="AC306" s="133"/>
    </row>
    <row r="307">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c r="X307" s="133"/>
      <c r="Y307" s="133"/>
      <c r="Z307" s="133"/>
      <c r="AA307" s="133"/>
      <c r="AB307" s="133"/>
      <c r="AC307" s="133"/>
    </row>
    <row r="308">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row>
    <row r="309">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c r="AA309" s="133"/>
      <c r="AB309" s="133"/>
      <c r="AC309" s="133"/>
    </row>
    <row r="310">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c r="AA310" s="133"/>
      <c r="AB310" s="133"/>
      <c r="AC310" s="133"/>
    </row>
    <row r="311">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row>
    <row r="312">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c r="AA312" s="133"/>
      <c r="AB312" s="133"/>
      <c r="AC312" s="133"/>
    </row>
    <row r="313">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c r="AA313" s="133"/>
      <c r="AB313" s="133"/>
      <c r="AC313" s="133"/>
    </row>
    <row r="314">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c r="X314" s="133"/>
      <c r="Y314" s="133"/>
      <c r="Z314" s="133"/>
      <c r="AA314" s="133"/>
      <c r="AB314" s="133"/>
      <c r="AC314" s="133"/>
    </row>
    <row r="315">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c r="X315" s="133"/>
      <c r="Y315" s="133"/>
      <c r="Z315" s="133"/>
      <c r="AA315" s="133"/>
      <c r="AB315" s="133"/>
      <c r="AC315" s="133"/>
    </row>
    <row r="316">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c r="X316" s="133"/>
      <c r="Y316" s="133"/>
      <c r="Z316" s="133"/>
      <c r="AA316" s="133"/>
      <c r="AB316" s="133"/>
      <c r="AC316" s="133"/>
    </row>
    <row r="317">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c r="X317" s="133"/>
      <c r="Y317" s="133"/>
      <c r="Z317" s="133"/>
      <c r="AA317" s="133"/>
      <c r="AB317" s="133"/>
      <c r="AC317" s="133"/>
    </row>
    <row r="318">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c r="AA318" s="133"/>
      <c r="AB318" s="133"/>
      <c r="AC318" s="133"/>
    </row>
    <row r="319">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c r="X319" s="133"/>
      <c r="Y319" s="133"/>
      <c r="Z319" s="133"/>
      <c r="AA319" s="133"/>
      <c r="AB319" s="133"/>
      <c r="AC319" s="133"/>
    </row>
    <row r="320">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row>
    <row r="321">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c r="AA321" s="133"/>
      <c r="AB321" s="133"/>
      <c r="AC321" s="133"/>
    </row>
    <row r="322">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c r="AA322" s="133"/>
      <c r="AB322" s="133"/>
      <c r="AC322" s="133"/>
    </row>
    <row r="323">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c r="X323" s="133"/>
      <c r="Y323" s="133"/>
      <c r="Z323" s="133"/>
      <c r="AA323" s="133"/>
      <c r="AB323" s="133"/>
      <c r="AC323" s="133"/>
    </row>
    <row r="324">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c r="X324" s="133"/>
      <c r="Y324" s="133"/>
      <c r="Z324" s="133"/>
      <c r="AA324" s="133"/>
      <c r="AB324" s="133"/>
      <c r="AC324" s="133"/>
    </row>
    <row r="325">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c r="X325" s="133"/>
      <c r="Y325" s="133"/>
      <c r="Z325" s="133"/>
      <c r="AA325" s="133"/>
      <c r="AB325" s="133"/>
      <c r="AC325" s="133"/>
    </row>
    <row r="326">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row>
    <row r="327">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c r="X327" s="133"/>
      <c r="Y327" s="133"/>
      <c r="Z327" s="133"/>
      <c r="AA327" s="133"/>
      <c r="AB327" s="133"/>
      <c r="AC327" s="133"/>
    </row>
    <row r="328">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c r="X328" s="133"/>
      <c r="Y328" s="133"/>
      <c r="Z328" s="133"/>
      <c r="AA328" s="133"/>
      <c r="AB328" s="133"/>
      <c r="AC328" s="133"/>
    </row>
    <row r="329">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c r="X329" s="133"/>
      <c r="Y329" s="133"/>
      <c r="Z329" s="133"/>
      <c r="AA329" s="133"/>
      <c r="AB329" s="133"/>
      <c r="AC329" s="133"/>
    </row>
    <row r="330">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row>
    <row r="331">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c r="X331" s="133"/>
      <c r="Y331" s="133"/>
      <c r="Z331" s="133"/>
      <c r="AA331" s="133"/>
      <c r="AB331" s="133"/>
      <c r="AC331" s="133"/>
    </row>
    <row r="332">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row>
    <row r="333">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c r="AA333" s="133"/>
      <c r="AB333" s="133"/>
      <c r="AC333" s="133"/>
    </row>
    <row r="334">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c r="X334" s="133"/>
      <c r="Y334" s="133"/>
      <c r="Z334" s="133"/>
      <c r="AA334" s="133"/>
      <c r="AB334" s="133"/>
      <c r="AC334" s="133"/>
    </row>
    <row r="335">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c r="X335" s="133"/>
      <c r="Y335" s="133"/>
      <c r="Z335" s="133"/>
      <c r="AA335" s="133"/>
      <c r="AB335" s="133"/>
      <c r="AC335" s="133"/>
    </row>
    <row r="336">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c r="X336" s="133"/>
      <c r="Y336" s="133"/>
      <c r="Z336" s="133"/>
      <c r="AA336" s="133"/>
      <c r="AB336" s="133"/>
      <c r="AC336" s="133"/>
    </row>
    <row r="337">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c r="X337" s="133"/>
      <c r="Y337" s="133"/>
      <c r="Z337" s="133"/>
      <c r="AA337" s="133"/>
      <c r="AB337" s="133"/>
      <c r="AC337" s="133"/>
    </row>
    <row r="338">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c r="X338" s="133"/>
      <c r="Y338" s="133"/>
      <c r="Z338" s="133"/>
      <c r="AA338" s="133"/>
      <c r="AB338" s="133"/>
      <c r="AC338" s="133"/>
    </row>
    <row r="339">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c r="X339" s="133"/>
      <c r="Y339" s="133"/>
      <c r="Z339" s="133"/>
      <c r="AA339" s="133"/>
      <c r="AB339" s="133"/>
      <c r="AC339" s="133"/>
    </row>
    <row r="340">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c r="X340" s="133"/>
      <c r="Y340" s="133"/>
      <c r="Z340" s="133"/>
      <c r="AA340" s="133"/>
      <c r="AB340" s="133"/>
      <c r="AC340" s="133"/>
    </row>
    <row r="341">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c r="X341" s="133"/>
      <c r="Y341" s="133"/>
      <c r="Z341" s="133"/>
      <c r="AA341" s="133"/>
      <c r="AB341" s="133"/>
      <c r="AC341" s="133"/>
    </row>
    <row r="342">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c r="Z342" s="133"/>
      <c r="AA342" s="133"/>
      <c r="AB342" s="133"/>
      <c r="AC342" s="133"/>
    </row>
    <row r="343">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c r="AA343" s="133"/>
      <c r="AB343" s="133"/>
      <c r="AC343" s="133"/>
    </row>
    <row r="344">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c r="Z344" s="133"/>
      <c r="AA344" s="133"/>
      <c r="AB344" s="133"/>
      <c r="AC344" s="133"/>
    </row>
    <row r="345">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c r="X345" s="133"/>
      <c r="Y345" s="133"/>
      <c r="Z345" s="133"/>
      <c r="AA345" s="133"/>
      <c r="AB345" s="133"/>
      <c r="AC345" s="133"/>
    </row>
    <row r="346">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c r="X346" s="133"/>
      <c r="Y346" s="133"/>
      <c r="Z346" s="133"/>
      <c r="AA346" s="133"/>
      <c r="AB346" s="133"/>
      <c r="AC346" s="133"/>
    </row>
    <row r="347">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c r="AA347" s="133"/>
      <c r="AB347" s="133"/>
      <c r="AC347" s="133"/>
    </row>
    <row r="348">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c r="AA348" s="133"/>
      <c r="AB348" s="133"/>
      <c r="AC348" s="133"/>
    </row>
    <row r="349">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Z349" s="133"/>
      <c r="AA349" s="133"/>
      <c r="AB349" s="133"/>
      <c r="AC349" s="133"/>
    </row>
    <row r="350">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c r="AA350" s="133"/>
      <c r="AB350" s="133"/>
      <c r="AC350" s="133"/>
    </row>
    <row r="351">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c r="X351" s="133"/>
      <c r="Y351" s="133"/>
      <c r="Z351" s="133"/>
      <c r="AA351" s="133"/>
      <c r="AB351" s="133"/>
      <c r="AC351" s="133"/>
    </row>
    <row r="352">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c r="AA352" s="133"/>
      <c r="AB352" s="133"/>
      <c r="AC352" s="133"/>
    </row>
    <row r="353">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Z353" s="133"/>
      <c r="AA353" s="133"/>
      <c r="AB353" s="133"/>
      <c r="AC353" s="133"/>
    </row>
    <row r="354">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row>
    <row r="355">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c r="X355" s="133"/>
      <c r="Y355" s="133"/>
      <c r="Z355" s="133"/>
      <c r="AA355" s="133"/>
      <c r="AB355" s="133"/>
      <c r="AC355" s="133"/>
    </row>
    <row r="356">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c r="X356" s="133"/>
      <c r="Y356" s="133"/>
      <c r="Z356" s="133"/>
      <c r="AA356" s="133"/>
      <c r="AB356" s="133"/>
      <c r="AC356" s="133"/>
    </row>
    <row r="357">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c r="X357" s="133"/>
      <c r="Y357" s="133"/>
      <c r="Z357" s="133"/>
      <c r="AA357" s="133"/>
      <c r="AB357" s="133"/>
      <c r="AC357" s="133"/>
    </row>
    <row r="358">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c r="AA358" s="133"/>
      <c r="AB358" s="133"/>
      <c r="AC358" s="133"/>
    </row>
    <row r="359">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c r="X359" s="133"/>
      <c r="Y359" s="133"/>
      <c r="Z359" s="133"/>
      <c r="AA359" s="133"/>
      <c r="AB359" s="133"/>
      <c r="AC359" s="133"/>
    </row>
    <row r="360">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c r="X360" s="133"/>
      <c r="Y360" s="133"/>
      <c r="Z360" s="133"/>
      <c r="AA360" s="133"/>
      <c r="AB360" s="133"/>
      <c r="AC360" s="133"/>
    </row>
    <row r="361">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c r="X361" s="133"/>
      <c r="Y361" s="133"/>
      <c r="Z361" s="133"/>
      <c r="AA361" s="133"/>
      <c r="AB361" s="133"/>
      <c r="AC361" s="133"/>
    </row>
    <row r="362">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c r="X362" s="133"/>
      <c r="Y362" s="133"/>
      <c r="Z362" s="133"/>
      <c r="AA362" s="133"/>
      <c r="AB362" s="133"/>
      <c r="AC362" s="133"/>
    </row>
    <row r="363">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c r="X363" s="133"/>
      <c r="Y363" s="133"/>
      <c r="Z363" s="133"/>
      <c r="AA363" s="133"/>
      <c r="AB363" s="133"/>
      <c r="AC363" s="133"/>
    </row>
    <row r="364">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c r="X364" s="133"/>
      <c r="Y364" s="133"/>
      <c r="Z364" s="133"/>
      <c r="AA364" s="133"/>
      <c r="AB364" s="133"/>
      <c r="AC364" s="133"/>
    </row>
    <row r="365">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Z365" s="133"/>
      <c r="AA365" s="133"/>
      <c r="AB365" s="133"/>
      <c r="AC365" s="133"/>
    </row>
    <row r="366">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c r="AA366" s="133"/>
      <c r="AB366" s="133"/>
      <c r="AC366" s="133"/>
    </row>
    <row r="367">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c r="AA367" s="133"/>
      <c r="AB367" s="133"/>
      <c r="AC367" s="133"/>
    </row>
    <row r="368">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c r="AA368" s="133"/>
      <c r="AB368" s="133"/>
      <c r="AC368" s="133"/>
    </row>
    <row r="369">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row>
    <row r="370">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c r="AA370" s="133"/>
      <c r="AB370" s="133"/>
      <c r="AC370" s="133"/>
    </row>
    <row r="371">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c r="AA371" s="133"/>
      <c r="AB371" s="133"/>
      <c r="AC371" s="133"/>
    </row>
    <row r="372">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c r="AA372" s="133"/>
      <c r="AB372" s="133"/>
      <c r="AC372" s="133"/>
    </row>
    <row r="373">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c r="AA373" s="133"/>
      <c r="AB373" s="133"/>
      <c r="AC373" s="133"/>
    </row>
    <row r="374">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c r="AA374" s="133"/>
      <c r="AB374" s="133"/>
      <c r="AC374" s="133"/>
    </row>
    <row r="375">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c r="AA375" s="133"/>
      <c r="AB375" s="133"/>
      <c r="AC375" s="133"/>
    </row>
    <row r="376">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3"/>
    </row>
    <row r="377">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c r="AA377" s="133"/>
      <c r="AB377" s="133"/>
      <c r="AC377" s="133"/>
    </row>
    <row r="378">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3"/>
    </row>
    <row r="379">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c r="AA379" s="133"/>
      <c r="AB379" s="133"/>
      <c r="AC379" s="133"/>
    </row>
    <row r="380">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3"/>
    </row>
    <row r="381">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c r="AA381" s="133"/>
      <c r="AB381" s="133"/>
      <c r="AC381" s="133"/>
    </row>
    <row r="382">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c r="AA382" s="133"/>
      <c r="AB382" s="133"/>
      <c r="AC382" s="133"/>
    </row>
    <row r="383">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c r="X383" s="133"/>
      <c r="Y383" s="133"/>
      <c r="Z383" s="133"/>
      <c r="AA383" s="133"/>
      <c r="AB383" s="133"/>
      <c r="AC383" s="133"/>
    </row>
    <row r="384">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c r="AA384" s="133"/>
      <c r="AB384" s="133"/>
      <c r="AC384" s="133"/>
    </row>
    <row r="385">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Z385" s="133"/>
      <c r="AA385" s="133"/>
      <c r="AB385" s="133"/>
      <c r="AC385" s="133"/>
    </row>
    <row r="386">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c r="AA386" s="133"/>
      <c r="AB386" s="133"/>
      <c r="AC386" s="133"/>
    </row>
    <row r="387">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c r="X387" s="133"/>
      <c r="Y387" s="133"/>
      <c r="Z387" s="133"/>
      <c r="AA387" s="133"/>
      <c r="AB387" s="133"/>
      <c r="AC387" s="133"/>
    </row>
    <row r="388">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c r="AA388" s="133"/>
      <c r="AB388" s="133"/>
      <c r="AC388" s="133"/>
    </row>
    <row r="389">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c r="X389" s="133"/>
      <c r="Y389" s="133"/>
      <c r="Z389" s="133"/>
      <c r="AA389" s="133"/>
      <c r="AB389" s="133"/>
      <c r="AC389" s="133"/>
    </row>
    <row r="390">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row>
    <row r="391">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c r="AA391" s="133"/>
      <c r="AB391" s="133"/>
      <c r="AC391" s="133"/>
    </row>
    <row r="392">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c r="X392" s="133"/>
      <c r="Y392" s="133"/>
      <c r="Z392" s="133"/>
      <c r="AA392" s="133"/>
      <c r="AB392" s="133"/>
      <c r="AC392" s="133"/>
    </row>
    <row r="393">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c r="X393" s="133"/>
      <c r="Y393" s="133"/>
      <c r="Z393" s="133"/>
      <c r="AA393" s="133"/>
      <c r="AB393" s="133"/>
      <c r="AC393" s="133"/>
    </row>
    <row r="394">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c r="X394" s="133"/>
      <c r="Y394" s="133"/>
      <c r="Z394" s="133"/>
      <c r="AA394" s="133"/>
      <c r="AB394" s="133"/>
      <c r="AC394" s="133"/>
    </row>
    <row r="395">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Z395" s="133"/>
      <c r="AA395" s="133"/>
      <c r="AB395" s="133"/>
      <c r="AC395" s="133"/>
    </row>
    <row r="396">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Z396" s="133"/>
      <c r="AA396" s="133"/>
      <c r="AB396" s="133"/>
      <c r="AC396" s="133"/>
    </row>
    <row r="397">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c r="X397" s="133"/>
      <c r="Y397" s="133"/>
      <c r="Z397" s="133"/>
      <c r="AA397" s="133"/>
      <c r="AB397" s="133"/>
      <c r="AC397" s="133"/>
    </row>
    <row r="398">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c r="X398" s="133"/>
      <c r="Y398" s="133"/>
      <c r="Z398" s="133"/>
      <c r="AA398" s="133"/>
      <c r="AB398" s="133"/>
      <c r="AC398" s="133"/>
    </row>
    <row r="399">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c r="X399" s="133"/>
      <c r="Y399" s="133"/>
      <c r="Z399" s="133"/>
      <c r="AA399" s="133"/>
      <c r="AB399" s="133"/>
      <c r="AC399" s="133"/>
    </row>
    <row r="400">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Z400" s="133"/>
      <c r="AA400" s="133"/>
      <c r="AB400" s="133"/>
      <c r="AC400" s="133"/>
    </row>
    <row r="401">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c r="AA401" s="133"/>
      <c r="AB401" s="133"/>
      <c r="AC401" s="133"/>
    </row>
    <row r="402">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c r="X402" s="133"/>
      <c r="Y402" s="133"/>
      <c r="Z402" s="133"/>
      <c r="AA402" s="133"/>
      <c r="AB402" s="133"/>
      <c r="AC402" s="133"/>
    </row>
    <row r="403">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c r="AA403" s="133"/>
      <c r="AB403" s="133"/>
      <c r="AC403" s="133"/>
    </row>
    <row r="404">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c r="X404" s="133"/>
      <c r="Y404" s="133"/>
      <c r="Z404" s="133"/>
      <c r="AA404" s="133"/>
      <c r="AB404" s="133"/>
      <c r="AC404" s="133"/>
    </row>
    <row r="405">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c r="AA405" s="133"/>
      <c r="AB405" s="133"/>
      <c r="AC405" s="133"/>
    </row>
    <row r="406">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c r="X406" s="133"/>
      <c r="Y406" s="133"/>
      <c r="Z406" s="133"/>
      <c r="AA406" s="133"/>
      <c r="AB406" s="133"/>
      <c r="AC406" s="133"/>
    </row>
    <row r="407">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c r="AA407" s="133"/>
      <c r="AB407" s="133"/>
      <c r="AC407" s="133"/>
    </row>
    <row r="408">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c r="AA408" s="133"/>
      <c r="AB408" s="133"/>
      <c r="AC408" s="133"/>
    </row>
    <row r="409">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row>
    <row r="410">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c r="AA410" s="133"/>
      <c r="AB410" s="133"/>
      <c r="AC410" s="133"/>
    </row>
    <row r="411">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Z411" s="133"/>
      <c r="AA411" s="133"/>
      <c r="AB411" s="133"/>
      <c r="AC411" s="133"/>
    </row>
    <row r="412">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c r="AA412" s="133"/>
      <c r="AB412" s="133"/>
      <c r="AC412" s="133"/>
    </row>
    <row r="413">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c r="X413" s="133"/>
      <c r="Y413" s="133"/>
      <c r="Z413" s="133"/>
      <c r="AA413" s="133"/>
      <c r="AB413" s="133"/>
      <c r="AC413" s="133"/>
    </row>
    <row r="414">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c r="AA414" s="133"/>
      <c r="AB414" s="133"/>
      <c r="AC414" s="133"/>
    </row>
    <row r="415">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c r="AA415" s="133"/>
      <c r="AB415" s="133"/>
      <c r="AC415" s="133"/>
    </row>
    <row r="416">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Z416" s="133"/>
      <c r="AA416" s="133"/>
      <c r="AB416" s="133"/>
      <c r="AC416" s="133"/>
    </row>
    <row r="417">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c r="X417" s="133"/>
      <c r="Y417" s="133"/>
      <c r="Z417" s="133"/>
      <c r="AA417" s="133"/>
      <c r="AB417" s="133"/>
      <c r="AC417" s="133"/>
    </row>
    <row r="418">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c r="AA418" s="133"/>
      <c r="AB418" s="133"/>
      <c r="AC418" s="133"/>
    </row>
    <row r="419">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c r="X419" s="133"/>
      <c r="Y419" s="133"/>
      <c r="Z419" s="133"/>
      <c r="AA419" s="133"/>
      <c r="AB419" s="133"/>
      <c r="AC419" s="133"/>
    </row>
    <row r="420">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c r="X420" s="133"/>
      <c r="Y420" s="133"/>
      <c r="Z420" s="133"/>
      <c r="AA420" s="133"/>
      <c r="AB420" s="133"/>
      <c r="AC420" s="133"/>
    </row>
    <row r="421">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c r="AA421" s="133"/>
      <c r="AB421" s="133"/>
      <c r="AC421" s="133"/>
    </row>
    <row r="422">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c r="X422" s="133"/>
      <c r="Y422" s="133"/>
      <c r="Z422" s="133"/>
      <c r="AA422" s="133"/>
      <c r="AB422" s="133"/>
      <c r="AC422" s="133"/>
    </row>
    <row r="423">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c r="AA423" s="133"/>
      <c r="AB423" s="133"/>
      <c r="AC423" s="133"/>
    </row>
    <row r="424">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c r="AA424" s="133"/>
      <c r="AB424" s="133"/>
      <c r="AC424" s="133"/>
    </row>
    <row r="425">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c r="X425" s="133"/>
      <c r="Y425" s="133"/>
      <c r="Z425" s="133"/>
      <c r="AA425" s="133"/>
      <c r="AB425" s="133"/>
      <c r="AC425" s="133"/>
    </row>
    <row r="426">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c r="AA426" s="133"/>
      <c r="AB426" s="133"/>
      <c r="AC426" s="133"/>
    </row>
    <row r="427">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Z427" s="133"/>
      <c r="AA427" s="133"/>
      <c r="AB427" s="133"/>
      <c r="AC427" s="133"/>
    </row>
    <row r="428">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c r="AA428" s="133"/>
      <c r="AB428" s="133"/>
      <c r="AC428" s="133"/>
    </row>
    <row r="429">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c r="AA429" s="133"/>
      <c r="AB429" s="133"/>
      <c r="AC429" s="133"/>
    </row>
    <row r="430">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c r="AA430" s="133"/>
      <c r="AB430" s="133"/>
      <c r="AC430" s="133"/>
    </row>
    <row r="431">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c r="AA431" s="133"/>
      <c r="AB431" s="133"/>
      <c r="AC431" s="133"/>
    </row>
    <row r="432">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c r="AA432" s="133"/>
      <c r="AB432" s="133"/>
      <c r="AC432" s="133"/>
    </row>
    <row r="433">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c r="AA433" s="133"/>
      <c r="AB433" s="133"/>
      <c r="AC433" s="133"/>
    </row>
    <row r="434">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c r="AA434" s="133"/>
      <c r="AB434" s="133"/>
      <c r="AC434" s="133"/>
    </row>
    <row r="435">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c r="AA435" s="133"/>
      <c r="AB435" s="133"/>
      <c r="AC435" s="133"/>
    </row>
    <row r="436">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33"/>
    </row>
    <row r="437">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33"/>
    </row>
    <row r="438">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c r="Z438" s="133"/>
      <c r="AA438" s="133"/>
      <c r="AB438" s="133"/>
      <c r="AC438" s="133"/>
    </row>
    <row r="439">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c r="Z439" s="133"/>
      <c r="AA439" s="133"/>
      <c r="AB439" s="133"/>
      <c r="AC439" s="133"/>
    </row>
    <row r="440">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c r="AA440" s="133"/>
      <c r="AB440" s="133"/>
      <c r="AC440" s="133"/>
    </row>
    <row r="441">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c r="Z441" s="133"/>
      <c r="AA441" s="133"/>
      <c r="AB441" s="133"/>
      <c r="AC441" s="133"/>
    </row>
    <row r="442">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Z442" s="133"/>
      <c r="AA442" s="133"/>
      <c r="AB442" s="133"/>
      <c r="AC442" s="133"/>
    </row>
    <row r="443">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Z443" s="133"/>
      <c r="AA443" s="133"/>
      <c r="AB443" s="133"/>
      <c r="AC443" s="133"/>
    </row>
    <row r="444">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c r="X444" s="133"/>
      <c r="Y444" s="133"/>
      <c r="Z444" s="133"/>
      <c r="AA444" s="133"/>
      <c r="AB444" s="133"/>
      <c r="AC444" s="133"/>
    </row>
    <row r="445">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c r="AA445" s="133"/>
      <c r="AB445" s="133"/>
      <c r="AC445" s="133"/>
    </row>
    <row r="446">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c r="AA446" s="133"/>
      <c r="AB446" s="133"/>
      <c r="AC446" s="133"/>
    </row>
    <row r="447">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Z447" s="133"/>
      <c r="AA447" s="133"/>
      <c r="AB447" s="133"/>
      <c r="AC447" s="133"/>
    </row>
    <row r="448">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c r="X448" s="133"/>
      <c r="Y448" s="133"/>
      <c r="Z448" s="133"/>
      <c r="AA448" s="133"/>
      <c r="AB448" s="133"/>
      <c r="AC448" s="133"/>
    </row>
    <row r="449">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c r="AA449" s="133"/>
      <c r="AB449" s="133"/>
      <c r="AC449" s="133"/>
    </row>
    <row r="450">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c r="AA450" s="133"/>
      <c r="AB450" s="133"/>
      <c r="AC450" s="133"/>
    </row>
    <row r="451">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c r="AA451" s="133"/>
      <c r="AB451" s="133"/>
      <c r="AC451" s="133"/>
    </row>
    <row r="452">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c r="AA452" s="133"/>
      <c r="AB452" s="133"/>
      <c r="AC452" s="133"/>
    </row>
    <row r="453">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c r="AA453" s="133"/>
      <c r="AB453" s="133"/>
      <c r="AC453" s="133"/>
    </row>
    <row r="454">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c r="AA454" s="133"/>
      <c r="AB454" s="133"/>
      <c r="AC454" s="133"/>
    </row>
    <row r="455">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c r="AA455" s="133"/>
      <c r="AB455" s="133"/>
      <c r="AC455" s="133"/>
    </row>
    <row r="456">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c r="AA456" s="133"/>
      <c r="AB456" s="133"/>
      <c r="AC456" s="133"/>
    </row>
    <row r="457">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c r="AA457" s="133"/>
      <c r="AB457" s="133"/>
      <c r="AC457" s="133"/>
    </row>
    <row r="458">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c r="AA458" s="133"/>
      <c r="AB458" s="133"/>
      <c r="AC458" s="133"/>
    </row>
    <row r="459">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c r="AA459" s="133"/>
      <c r="AB459" s="133"/>
      <c r="AC459" s="133"/>
    </row>
    <row r="460">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c r="AA460" s="133"/>
      <c r="AB460" s="133"/>
      <c r="AC460" s="133"/>
    </row>
    <row r="461">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c r="AA461" s="133"/>
      <c r="AB461" s="133"/>
      <c r="AC461" s="133"/>
    </row>
    <row r="462">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c r="AA462" s="133"/>
      <c r="AB462" s="133"/>
      <c r="AC462" s="133"/>
    </row>
    <row r="463">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c r="AA463" s="133"/>
      <c r="AB463" s="133"/>
      <c r="AC463" s="133"/>
    </row>
    <row r="464">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row>
    <row r="465">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c r="X465" s="133"/>
      <c r="Y465" s="133"/>
      <c r="Z465" s="133"/>
      <c r="AA465" s="133"/>
      <c r="AB465" s="133"/>
      <c r="AC465" s="133"/>
    </row>
    <row r="466">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c r="AA466" s="133"/>
      <c r="AB466" s="133"/>
      <c r="AC466" s="133"/>
    </row>
    <row r="467">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33"/>
    </row>
    <row r="468">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c r="AA468" s="133"/>
      <c r="AB468" s="133"/>
      <c r="AC468" s="133"/>
    </row>
    <row r="469">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row>
    <row r="470">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c r="AA470" s="133"/>
      <c r="AB470" s="133"/>
      <c r="AC470" s="133"/>
    </row>
    <row r="471">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c r="AA471" s="133"/>
      <c r="AB471" s="133"/>
      <c r="AC471" s="133"/>
    </row>
    <row r="472">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c r="AA472" s="133"/>
      <c r="AB472" s="133"/>
      <c r="AC472" s="133"/>
    </row>
    <row r="473">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33"/>
    </row>
    <row r="474">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row>
    <row r="475">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c r="AA475" s="133"/>
      <c r="AB475" s="133"/>
      <c r="AC475" s="133"/>
    </row>
    <row r="476">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c r="AA476" s="133"/>
      <c r="AB476" s="133"/>
      <c r="AC476" s="133"/>
    </row>
    <row r="477">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c r="AA477" s="133"/>
      <c r="AB477" s="133"/>
      <c r="AC477" s="133"/>
    </row>
    <row r="478">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c r="AA478" s="133"/>
      <c r="AB478" s="133"/>
      <c r="AC478" s="133"/>
    </row>
    <row r="479">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c r="AA479" s="133"/>
      <c r="AB479" s="133"/>
      <c r="AC479" s="133"/>
    </row>
    <row r="480">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c r="AA480" s="133"/>
      <c r="AB480" s="133"/>
      <c r="AC480" s="133"/>
    </row>
    <row r="481">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33"/>
    </row>
    <row r="482">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c r="AA482" s="133"/>
      <c r="AB482" s="133"/>
      <c r="AC482" s="133"/>
    </row>
    <row r="483">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c r="AA483" s="133"/>
      <c r="AB483" s="133"/>
      <c r="AC483" s="133"/>
    </row>
    <row r="484">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33"/>
    </row>
    <row r="485">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c r="AA485" s="133"/>
      <c r="AB485" s="133"/>
      <c r="AC485" s="133"/>
    </row>
    <row r="486">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c r="AA486" s="133"/>
      <c r="AB486" s="133"/>
      <c r="AC486" s="133"/>
    </row>
    <row r="487">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c r="AA487" s="133"/>
      <c r="AB487" s="133"/>
      <c r="AC487" s="133"/>
    </row>
    <row r="488">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row>
    <row r="489">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c r="AA489" s="133"/>
      <c r="AB489" s="133"/>
      <c r="AC489" s="133"/>
    </row>
    <row r="490">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c r="AA490" s="133"/>
      <c r="AB490" s="133"/>
      <c r="AC490" s="133"/>
    </row>
    <row r="491">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c r="AA491" s="133"/>
      <c r="AB491" s="133"/>
      <c r="AC491" s="133"/>
    </row>
    <row r="492">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c r="AA492" s="133"/>
      <c r="AB492" s="133"/>
      <c r="AC492" s="133"/>
    </row>
    <row r="493">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c r="AA493" s="133"/>
      <c r="AB493" s="133"/>
      <c r="AC493" s="133"/>
    </row>
    <row r="494">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3"/>
    </row>
    <row r="495">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c r="AA495" s="133"/>
      <c r="AB495" s="133"/>
      <c r="AC495" s="133"/>
    </row>
    <row r="496">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c r="AA496" s="133"/>
      <c r="AB496" s="133"/>
      <c r="AC496" s="133"/>
    </row>
    <row r="497">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c r="AA497" s="133"/>
      <c r="AB497" s="133"/>
      <c r="AC497" s="133"/>
    </row>
    <row r="498">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c r="AA498" s="133"/>
      <c r="AB498" s="133"/>
      <c r="AC498" s="133"/>
    </row>
    <row r="499">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c r="AA499" s="133"/>
      <c r="AB499" s="133"/>
      <c r="AC499" s="133"/>
    </row>
    <row r="500">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c r="AA500" s="133"/>
      <c r="AB500" s="133"/>
      <c r="AC500" s="133"/>
    </row>
    <row r="501">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33"/>
    </row>
    <row r="502">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c r="AA502" s="133"/>
      <c r="AB502" s="133"/>
      <c r="AC502" s="133"/>
    </row>
    <row r="503">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c r="AA503" s="133"/>
      <c r="AB503" s="133"/>
      <c r="AC503" s="133"/>
    </row>
    <row r="504">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c r="AA504" s="133"/>
      <c r="AB504" s="133"/>
      <c r="AC504" s="133"/>
    </row>
    <row r="505">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c r="AA505" s="133"/>
      <c r="AB505" s="133"/>
      <c r="AC505" s="133"/>
    </row>
    <row r="506">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c r="AA506" s="133"/>
      <c r="AB506" s="133"/>
      <c r="AC506" s="133"/>
    </row>
    <row r="507">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c r="AA507" s="133"/>
      <c r="AB507" s="133"/>
      <c r="AC507" s="133"/>
    </row>
    <row r="508">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c r="AA508" s="133"/>
      <c r="AB508" s="133"/>
      <c r="AC508" s="133"/>
    </row>
    <row r="509">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c r="AA509" s="133"/>
      <c r="AB509" s="133"/>
      <c r="AC509" s="133"/>
    </row>
    <row r="510">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c r="AA510" s="133"/>
      <c r="AB510" s="133"/>
      <c r="AC510" s="133"/>
    </row>
    <row r="511">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c r="AA511" s="133"/>
      <c r="AB511" s="133"/>
      <c r="AC511" s="133"/>
    </row>
    <row r="512">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33"/>
    </row>
    <row r="513">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c r="AA513" s="133"/>
      <c r="AB513" s="133"/>
      <c r="AC513" s="133"/>
    </row>
    <row r="514">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c r="AA514" s="133"/>
      <c r="AB514" s="133"/>
      <c r="AC514" s="133"/>
    </row>
    <row r="515">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c r="AA515" s="133"/>
      <c r="AB515" s="133"/>
      <c r="AC515" s="133"/>
    </row>
    <row r="516">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c r="AA516" s="133"/>
      <c r="AB516" s="133"/>
      <c r="AC516" s="133"/>
    </row>
    <row r="517">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c r="AA517" s="133"/>
      <c r="AB517" s="133"/>
      <c r="AC517" s="133"/>
    </row>
    <row r="518">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c r="AA518" s="133"/>
      <c r="AB518" s="133"/>
      <c r="AC518" s="133"/>
    </row>
    <row r="519">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c r="AA519" s="133"/>
      <c r="AB519" s="133"/>
      <c r="AC519" s="133"/>
    </row>
    <row r="520">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c r="AA520" s="133"/>
      <c r="AB520" s="133"/>
      <c r="AC520" s="133"/>
    </row>
    <row r="521">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c r="AA521" s="133"/>
      <c r="AB521" s="133"/>
      <c r="AC521" s="133"/>
    </row>
    <row r="522">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c r="AA522" s="133"/>
      <c r="AB522" s="133"/>
      <c r="AC522" s="133"/>
    </row>
    <row r="523">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c r="AA523" s="133"/>
      <c r="AB523" s="133"/>
      <c r="AC523" s="133"/>
    </row>
    <row r="524">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c r="AA524" s="133"/>
      <c r="AB524" s="133"/>
      <c r="AC524" s="133"/>
    </row>
    <row r="525">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c r="AA525" s="133"/>
      <c r="AB525" s="133"/>
      <c r="AC525" s="133"/>
    </row>
    <row r="526">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c r="AA526" s="133"/>
      <c r="AB526" s="133"/>
      <c r="AC526" s="133"/>
    </row>
    <row r="527">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c r="AA527" s="133"/>
      <c r="AB527" s="133"/>
      <c r="AC527" s="133"/>
    </row>
    <row r="528">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c r="AA528" s="133"/>
      <c r="AB528" s="133"/>
      <c r="AC528" s="133"/>
    </row>
    <row r="529">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c r="AA529" s="133"/>
      <c r="AB529" s="133"/>
      <c r="AC529" s="133"/>
    </row>
    <row r="530">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c r="AA530" s="133"/>
      <c r="AB530" s="133"/>
      <c r="AC530" s="133"/>
    </row>
    <row r="531">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c r="AA531" s="133"/>
      <c r="AB531" s="133"/>
      <c r="AC531" s="133"/>
    </row>
    <row r="532">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c r="AA532" s="133"/>
      <c r="AB532" s="133"/>
      <c r="AC532" s="133"/>
    </row>
    <row r="533">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c r="AA533" s="133"/>
      <c r="AB533" s="133"/>
      <c r="AC533" s="133"/>
    </row>
    <row r="534">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c r="AA534" s="133"/>
      <c r="AB534" s="133"/>
      <c r="AC534" s="133"/>
    </row>
    <row r="535">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c r="AA535" s="133"/>
      <c r="AB535" s="133"/>
      <c r="AC535" s="133"/>
    </row>
    <row r="536">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c r="AA536" s="133"/>
      <c r="AB536" s="133"/>
      <c r="AC536" s="133"/>
    </row>
    <row r="537">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c r="AA537" s="133"/>
      <c r="AB537" s="133"/>
      <c r="AC537" s="133"/>
    </row>
    <row r="538">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c r="AA538" s="133"/>
      <c r="AB538" s="133"/>
      <c r="AC538" s="133"/>
    </row>
    <row r="539">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c r="AA539" s="133"/>
      <c r="AB539" s="133"/>
      <c r="AC539" s="133"/>
    </row>
    <row r="540">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c r="AA540" s="133"/>
      <c r="AB540" s="133"/>
      <c r="AC540" s="133"/>
    </row>
    <row r="541">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c r="AA541" s="133"/>
      <c r="AB541" s="133"/>
      <c r="AC541" s="133"/>
    </row>
    <row r="542">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c r="AA542" s="133"/>
      <c r="AB542" s="133"/>
      <c r="AC542" s="133"/>
    </row>
    <row r="543">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c r="AA543" s="133"/>
      <c r="AB543" s="133"/>
      <c r="AC543" s="133"/>
    </row>
    <row r="544">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c r="AA544" s="133"/>
      <c r="AB544" s="133"/>
      <c r="AC544" s="133"/>
    </row>
    <row r="545">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c r="AA545" s="133"/>
      <c r="AB545" s="133"/>
      <c r="AC545" s="133"/>
    </row>
    <row r="546">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c r="AA546" s="133"/>
      <c r="AB546" s="133"/>
      <c r="AC546" s="133"/>
    </row>
    <row r="547">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c r="AA547" s="133"/>
      <c r="AB547" s="133"/>
      <c r="AC547" s="133"/>
    </row>
    <row r="548">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row>
    <row r="549">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c r="AA549" s="133"/>
      <c r="AB549" s="133"/>
      <c r="AC549" s="133"/>
    </row>
    <row r="550">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c r="AA550" s="133"/>
      <c r="AB550" s="133"/>
      <c r="AC550" s="133"/>
    </row>
    <row r="551">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c r="AA551" s="133"/>
      <c r="AB551" s="133"/>
      <c r="AC551" s="133"/>
    </row>
    <row r="552">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c r="AA552" s="133"/>
      <c r="AB552" s="133"/>
      <c r="AC552" s="133"/>
    </row>
    <row r="553">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c r="AA553" s="133"/>
      <c r="AB553" s="133"/>
      <c r="AC553" s="133"/>
    </row>
    <row r="554">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c r="AA554" s="133"/>
      <c r="AB554" s="133"/>
      <c r="AC554" s="133"/>
    </row>
    <row r="555">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c r="AA555" s="133"/>
      <c r="AB555" s="133"/>
      <c r="AC555" s="133"/>
    </row>
    <row r="556">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c r="AA556" s="133"/>
      <c r="AB556" s="133"/>
      <c r="AC556" s="133"/>
    </row>
    <row r="557">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c r="AA557" s="133"/>
      <c r="AB557" s="133"/>
      <c r="AC557" s="133"/>
    </row>
    <row r="558">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c r="AA558" s="133"/>
      <c r="AB558" s="133"/>
      <c r="AC558" s="133"/>
    </row>
    <row r="559">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c r="AA559" s="133"/>
      <c r="AB559" s="133"/>
      <c r="AC559" s="133"/>
    </row>
    <row r="560">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c r="AA560" s="133"/>
      <c r="AB560" s="133"/>
      <c r="AC560" s="133"/>
    </row>
    <row r="561">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c r="AA561" s="133"/>
      <c r="AB561" s="133"/>
      <c r="AC561" s="133"/>
    </row>
    <row r="562">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c r="AA562" s="133"/>
      <c r="AB562" s="133"/>
      <c r="AC562" s="133"/>
    </row>
    <row r="563">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c r="AA563" s="133"/>
      <c r="AB563" s="133"/>
      <c r="AC563" s="133"/>
    </row>
    <row r="564">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c r="AA564" s="133"/>
      <c r="AB564" s="133"/>
      <c r="AC564" s="133"/>
    </row>
    <row r="565">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c r="AA565" s="133"/>
      <c r="AB565" s="133"/>
      <c r="AC565" s="133"/>
    </row>
    <row r="566">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c r="AA566" s="133"/>
      <c r="AB566" s="133"/>
      <c r="AC566" s="133"/>
    </row>
    <row r="567">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c r="AA567" s="133"/>
      <c r="AB567" s="133"/>
      <c r="AC567" s="133"/>
    </row>
    <row r="568">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c r="AA568" s="133"/>
      <c r="AB568" s="133"/>
      <c r="AC568" s="133"/>
    </row>
    <row r="569">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c r="AA569" s="133"/>
      <c r="AB569" s="133"/>
      <c r="AC569" s="133"/>
    </row>
    <row r="570">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c r="AA570" s="133"/>
      <c r="AB570" s="133"/>
      <c r="AC570" s="133"/>
    </row>
    <row r="571">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c r="AA571" s="133"/>
      <c r="AB571" s="133"/>
      <c r="AC571" s="133"/>
    </row>
    <row r="572">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c r="AA572" s="133"/>
      <c r="AB572" s="133"/>
      <c r="AC572" s="133"/>
    </row>
    <row r="573">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c r="AA573" s="133"/>
      <c r="AB573" s="133"/>
      <c r="AC573" s="133"/>
    </row>
    <row r="574">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c r="AA574" s="133"/>
      <c r="AB574" s="133"/>
      <c r="AC574" s="133"/>
    </row>
    <row r="575">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c r="X575" s="133"/>
      <c r="Y575" s="133"/>
      <c r="Z575" s="133"/>
      <c r="AA575" s="133"/>
      <c r="AB575" s="133"/>
      <c r="AC575" s="133"/>
    </row>
    <row r="576">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c r="AA576" s="133"/>
      <c r="AB576" s="133"/>
      <c r="AC576" s="133"/>
    </row>
    <row r="577">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c r="AA577" s="133"/>
      <c r="AB577" s="133"/>
      <c r="AC577" s="133"/>
    </row>
    <row r="578">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c r="AA578" s="133"/>
      <c r="AB578" s="133"/>
      <c r="AC578" s="133"/>
    </row>
    <row r="579">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c r="AA579" s="133"/>
      <c r="AB579" s="133"/>
      <c r="AC579" s="133"/>
    </row>
    <row r="580">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c r="AA580" s="133"/>
      <c r="AB580" s="133"/>
      <c r="AC580" s="133"/>
    </row>
    <row r="581">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c r="AA581" s="133"/>
      <c r="AB581" s="133"/>
      <c r="AC581" s="133"/>
    </row>
    <row r="582">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c r="AA582" s="133"/>
      <c r="AB582" s="133"/>
      <c r="AC582" s="133"/>
    </row>
    <row r="583">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c r="AA583" s="133"/>
      <c r="AB583" s="133"/>
      <c r="AC583" s="133"/>
    </row>
    <row r="584">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c r="AA584" s="133"/>
      <c r="AB584" s="133"/>
      <c r="AC584" s="133"/>
    </row>
    <row r="585">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c r="AA585" s="133"/>
      <c r="AB585" s="133"/>
      <c r="AC585" s="133"/>
    </row>
    <row r="586">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c r="AA586" s="133"/>
      <c r="AB586" s="133"/>
      <c r="AC586" s="133"/>
    </row>
    <row r="587">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c r="AA587" s="133"/>
      <c r="AB587" s="133"/>
      <c r="AC587" s="133"/>
    </row>
    <row r="588">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c r="AA588" s="133"/>
      <c r="AB588" s="133"/>
      <c r="AC588" s="133"/>
    </row>
    <row r="589">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c r="AA589" s="133"/>
      <c r="AB589" s="133"/>
      <c r="AC589" s="133"/>
    </row>
    <row r="590">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c r="AA590" s="133"/>
      <c r="AB590" s="133"/>
      <c r="AC590" s="133"/>
    </row>
    <row r="591">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c r="AA591" s="133"/>
      <c r="AB591" s="133"/>
      <c r="AC591" s="133"/>
    </row>
    <row r="592">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c r="AA592" s="133"/>
      <c r="AB592" s="133"/>
      <c r="AC592" s="133"/>
    </row>
    <row r="593">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c r="AA593" s="133"/>
      <c r="AB593" s="133"/>
      <c r="AC593" s="133"/>
    </row>
    <row r="594">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c r="AA594" s="133"/>
      <c r="AB594" s="133"/>
      <c r="AC594" s="133"/>
    </row>
    <row r="595">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c r="AA595" s="133"/>
      <c r="AB595" s="133"/>
      <c r="AC595" s="133"/>
    </row>
    <row r="596">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c r="AA596" s="133"/>
      <c r="AB596" s="133"/>
      <c r="AC596" s="133"/>
    </row>
    <row r="597">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c r="AA597" s="133"/>
      <c r="AB597" s="133"/>
      <c r="AC597" s="133"/>
    </row>
    <row r="598">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c r="AA598" s="133"/>
      <c r="AB598" s="133"/>
      <c r="AC598" s="133"/>
    </row>
    <row r="599">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c r="AA599" s="133"/>
      <c r="AB599" s="133"/>
      <c r="AC599" s="133"/>
    </row>
    <row r="600">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c r="AA600" s="133"/>
      <c r="AB600" s="133"/>
      <c r="AC600" s="133"/>
    </row>
    <row r="601">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c r="AA601" s="133"/>
      <c r="AB601" s="133"/>
      <c r="AC601" s="133"/>
    </row>
    <row r="602">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c r="AA602" s="133"/>
      <c r="AB602" s="133"/>
      <c r="AC602" s="133"/>
    </row>
    <row r="603">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c r="AA603" s="133"/>
      <c r="AB603" s="133"/>
      <c r="AC603" s="133"/>
    </row>
    <row r="604">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c r="AA604" s="133"/>
      <c r="AB604" s="133"/>
      <c r="AC604" s="133"/>
    </row>
    <row r="605">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c r="AA605" s="133"/>
      <c r="AB605" s="133"/>
      <c r="AC605" s="133"/>
    </row>
    <row r="606">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c r="AA606" s="133"/>
      <c r="AB606" s="133"/>
      <c r="AC606" s="133"/>
    </row>
    <row r="607">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c r="AA607" s="133"/>
      <c r="AB607" s="133"/>
      <c r="AC607" s="133"/>
    </row>
    <row r="608">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c r="AA608" s="133"/>
      <c r="AB608" s="133"/>
      <c r="AC608" s="133"/>
    </row>
    <row r="609">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c r="AA609" s="133"/>
      <c r="AB609" s="133"/>
      <c r="AC609" s="133"/>
    </row>
    <row r="610">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c r="AA610" s="133"/>
      <c r="AB610" s="133"/>
      <c r="AC610" s="133"/>
    </row>
    <row r="611">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c r="AA611" s="133"/>
      <c r="AB611" s="133"/>
      <c r="AC611" s="133"/>
    </row>
    <row r="612">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c r="AA612" s="133"/>
      <c r="AB612" s="133"/>
      <c r="AC612" s="133"/>
    </row>
    <row r="613">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c r="AA613" s="133"/>
      <c r="AB613" s="133"/>
      <c r="AC613" s="133"/>
    </row>
    <row r="614">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c r="AA614" s="133"/>
      <c r="AB614" s="133"/>
      <c r="AC614" s="133"/>
    </row>
    <row r="615">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c r="AA615" s="133"/>
      <c r="AB615" s="133"/>
      <c r="AC615" s="133"/>
    </row>
    <row r="616">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c r="AA616" s="133"/>
      <c r="AB616" s="133"/>
      <c r="AC616" s="133"/>
    </row>
    <row r="617">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c r="AA617" s="133"/>
      <c r="AB617" s="133"/>
      <c r="AC617" s="133"/>
    </row>
    <row r="618">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c r="AA618" s="133"/>
      <c r="AB618" s="133"/>
      <c r="AC618" s="133"/>
    </row>
    <row r="619">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c r="AA619" s="133"/>
      <c r="AB619" s="133"/>
      <c r="AC619" s="133"/>
    </row>
    <row r="620">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c r="AA620" s="133"/>
      <c r="AB620" s="133"/>
      <c r="AC620" s="133"/>
    </row>
    <row r="621">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c r="AA621" s="133"/>
      <c r="AB621" s="133"/>
      <c r="AC621" s="133"/>
    </row>
    <row r="622">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c r="AA622" s="133"/>
      <c r="AB622" s="133"/>
      <c r="AC622" s="133"/>
    </row>
    <row r="623">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c r="AA623" s="133"/>
      <c r="AB623" s="133"/>
      <c r="AC623" s="133"/>
    </row>
    <row r="624">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c r="AA624" s="133"/>
      <c r="AB624" s="133"/>
      <c r="AC624" s="133"/>
    </row>
    <row r="625">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c r="AA625" s="133"/>
      <c r="AB625" s="133"/>
      <c r="AC625" s="133"/>
    </row>
    <row r="626">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c r="AA626" s="133"/>
      <c r="AB626" s="133"/>
      <c r="AC626" s="133"/>
    </row>
    <row r="627">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row>
    <row r="628">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c r="AA628" s="133"/>
      <c r="AB628" s="133"/>
      <c r="AC628" s="133"/>
    </row>
    <row r="629">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c r="AA629" s="133"/>
      <c r="AB629" s="133"/>
      <c r="AC629" s="133"/>
    </row>
    <row r="630">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c r="AA630" s="133"/>
      <c r="AB630" s="133"/>
      <c r="AC630" s="133"/>
    </row>
    <row r="631">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c r="AA631" s="133"/>
      <c r="AB631" s="133"/>
      <c r="AC631" s="133"/>
    </row>
    <row r="632">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c r="AA632" s="133"/>
      <c r="AB632" s="133"/>
      <c r="AC632" s="133"/>
    </row>
    <row r="633">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c r="AA633" s="133"/>
      <c r="AB633" s="133"/>
      <c r="AC633" s="133"/>
    </row>
    <row r="634">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c r="AA634" s="133"/>
      <c r="AB634" s="133"/>
      <c r="AC634" s="133"/>
    </row>
    <row r="635">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c r="AA635" s="133"/>
      <c r="AB635" s="133"/>
      <c r="AC635" s="133"/>
    </row>
    <row r="636">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c r="AA636" s="133"/>
      <c r="AB636" s="133"/>
      <c r="AC636" s="133"/>
    </row>
    <row r="637">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c r="AA637" s="133"/>
      <c r="AB637" s="133"/>
      <c r="AC637" s="133"/>
    </row>
    <row r="638">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c r="AA638" s="133"/>
      <c r="AB638" s="133"/>
      <c r="AC638" s="133"/>
    </row>
    <row r="639">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c r="AA639" s="133"/>
      <c r="AB639" s="133"/>
      <c r="AC639" s="133"/>
    </row>
    <row r="640">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c r="AA640" s="133"/>
      <c r="AB640" s="133"/>
      <c r="AC640" s="133"/>
    </row>
    <row r="641">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c r="AA641" s="133"/>
      <c r="AB641" s="133"/>
      <c r="AC641" s="133"/>
    </row>
    <row r="642">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c r="AA642" s="133"/>
      <c r="AB642" s="133"/>
      <c r="AC642" s="133"/>
    </row>
    <row r="643">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c r="AA643" s="133"/>
      <c r="AB643" s="133"/>
      <c r="AC643" s="133"/>
    </row>
    <row r="644">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c r="AA644" s="133"/>
      <c r="AB644" s="133"/>
      <c r="AC644" s="133"/>
    </row>
    <row r="645">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c r="AA645" s="133"/>
      <c r="AB645" s="133"/>
      <c r="AC645" s="133"/>
    </row>
    <row r="646">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c r="AA646" s="133"/>
      <c r="AB646" s="133"/>
      <c r="AC646" s="133"/>
    </row>
    <row r="647">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c r="AA647" s="133"/>
      <c r="AB647" s="133"/>
      <c r="AC647" s="133"/>
    </row>
    <row r="648">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c r="X648" s="133"/>
      <c r="Y648" s="133"/>
      <c r="Z648" s="133"/>
      <c r="AA648" s="133"/>
      <c r="AB648" s="133"/>
      <c r="AC648" s="133"/>
    </row>
    <row r="649">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c r="AA649" s="133"/>
      <c r="AB649" s="133"/>
      <c r="AC649" s="133"/>
    </row>
    <row r="650">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c r="AA650" s="133"/>
      <c r="AB650" s="133"/>
      <c r="AC650" s="133"/>
    </row>
    <row r="651">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c r="AA651" s="133"/>
      <c r="AB651" s="133"/>
      <c r="AC651" s="133"/>
    </row>
    <row r="652">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c r="AA652" s="133"/>
      <c r="AB652" s="133"/>
      <c r="AC652" s="133"/>
    </row>
    <row r="653">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c r="AA653" s="133"/>
      <c r="AB653" s="133"/>
      <c r="AC653" s="133"/>
    </row>
    <row r="654">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c r="AA654" s="133"/>
      <c r="AB654" s="133"/>
      <c r="AC654" s="133"/>
    </row>
    <row r="655">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c r="X655" s="133"/>
      <c r="Y655" s="133"/>
      <c r="Z655" s="133"/>
      <c r="AA655" s="133"/>
      <c r="AB655" s="133"/>
      <c r="AC655" s="133"/>
    </row>
    <row r="656">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c r="AA656" s="133"/>
      <c r="AB656" s="133"/>
      <c r="AC656" s="133"/>
    </row>
    <row r="657">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c r="AA657" s="133"/>
      <c r="AB657" s="133"/>
      <c r="AC657" s="133"/>
    </row>
    <row r="658">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c r="AA658" s="133"/>
      <c r="AB658" s="133"/>
      <c r="AC658" s="133"/>
    </row>
    <row r="659">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c r="AA659" s="133"/>
      <c r="AB659" s="133"/>
      <c r="AC659" s="133"/>
    </row>
    <row r="660">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c r="AA660" s="133"/>
      <c r="AB660" s="133"/>
      <c r="AC660" s="133"/>
    </row>
    <row r="661">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c r="AA661" s="133"/>
      <c r="AB661" s="133"/>
      <c r="AC661" s="133"/>
    </row>
    <row r="662">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c r="AA662" s="133"/>
      <c r="AB662" s="133"/>
      <c r="AC662" s="133"/>
    </row>
    <row r="663">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c r="AA663" s="133"/>
      <c r="AB663" s="133"/>
      <c r="AC663" s="133"/>
    </row>
    <row r="664">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c r="AA664" s="133"/>
      <c r="AB664" s="133"/>
      <c r="AC664" s="133"/>
    </row>
    <row r="665">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c r="AA665" s="133"/>
      <c r="AB665" s="133"/>
      <c r="AC665" s="133"/>
    </row>
    <row r="666">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c r="AA666" s="133"/>
      <c r="AB666" s="133"/>
      <c r="AC666" s="133"/>
    </row>
    <row r="667">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c r="AA667" s="133"/>
      <c r="AB667" s="133"/>
      <c r="AC667" s="133"/>
    </row>
    <row r="668">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c r="AA668" s="133"/>
      <c r="AB668" s="133"/>
      <c r="AC668" s="133"/>
    </row>
    <row r="669">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c r="AA669" s="133"/>
      <c r="AB669" s="133"/>
      <c r="AC669" s="133"/>
    </row>
    <row r="670">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c r="AA670" s="133"/>
      <c r="AB670" s="133"/>
      <c r="AC670" s="133"/>
    </row>
    <row r="671">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c r="AA671" s="133"/>
      <c r="AB671" s="133"/>
      <c r="AC671" s="133"/>
    </row>
    <row r="672">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c r="AA672" s="133"/>
      <c r="AB672" s="133"/>
      <c r="AC672" s="133"/>
    </row>
    <row r="673">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c r="AA673" s="133"/>
      <c r="AB673" s="133"/>
      <c r="AC673" s="133"/>
    </row>
    <row r="674">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c r="AA674" s="133"/>
      <c r="AB674" s="133"/>
      <c r="AC674" s="133"/>
    </row>
    <row r="675">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c r="AA675" s="133"/>
      <c r="AB675" s="133"/>
      <c r="AC675" s="133"/>
    </row>
    <row r="676">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c r="AA676" s="133"/>
      <c r="AB676" s="133"/>
      <c r="AC676" s="133"/>
    </row>
    <row r="677">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c r="AA677" s="133"/>
      <c r="AB677" s="133"/>
      <c r="AC677" s="133"/>
    </row>
    <row r="678">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c r="AA678" s="133"/>
      <c r="AB678" s="133"/>
      <c r="AC678" s="133"/>
    </row>
    <row r="679">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c r="X679" s="133"/>
      <c r="Y679" s="133"/>
      <c r="Z679" s="133"/>
      <c r="AA679" s="133"/>
      <c r="AB679" s="133"/>
      <c r="AC679" s="133"/>
    </row>
    <row r="680">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c r="X680" s="133"/>
      <c r="Y680" s="133"/>
      <c r="Z680" s="133"/>
      <c r="AA680" s="133"/>
      <c r="AB680" s="133"/>
      <c r="AC680" s="133"/>
    </row>
    <row r="681">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c r="AA681" s="133"/>
      <c r="AB681" s="133"/>
      <c r="AC681" s="133"/>
    </row>
    <row r="682">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c r="X682" s="133"/>
      <c r="Y682" s="133"/>
      <c r="Z682" s="133"/>
      <c r="AA682" s="133"/>
      <c r="AB682" s="133"/>
      <c r="AC682" s="133"/>
    </row>
    <row r="683">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c r="X683" s="133"/>
      <c r="Y683" s="133"/>
      <c r="Z683" s="133"/>
      <c r="AA683" s="133"/>
      <c r="AB683" s="133"/>
      <c r="AC683" s="133"/>
    </row>
    <row r="684">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c r="X684" s="133"/>
      <c r="Y684" s="133"/>
      <c r="Z684" s="133"/>
      <c r="AA684" s="133"/>
      <c r="AB684" s="133"/>
      <c r="AC684" s="133"/>
    </row>
    <row r="685">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c r="X685" s="133"/>
      <c r="Y685" s="133"/>
      <c r="Z685" s="133"/>
      <c r="AA685" s="133"/>
      <c r="AB685" s="133"/>
      <c r="AC685" s="133"/>
    </row>
    <row r="686">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c r="X686" s="133"/>
      <c r="Y686" s="133"/>
      <c r="Z686" s="133"/>
      <c r="AA686" s="133"/>
      <c r="AB686" s="133"/>
      <c r="AC686" s="133"/>
    </row>
    <row r="687">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c r="X687" s="133"/>
      <c r="Y687" s="133"/>
      <c r="Z687" s="133"/>
      <c r="AA687" s="133"/>
      <c r="AB687" s="133"/>
      <c r="AC687" s="133"/>
    </row>
    <row r="688">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Z688" s="133"/>
      <c r="AA688" s="133"/>
      <c r="AB688" s="133"/>
      <c r="AC688" s="133"/>
    </row>
    <row r="689">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Z689" s="133"/>
      <c r="AA689" s="133"/>
      <c r="AB689" s="133"/>
      <c r="AC689" s="133"/>
    </row>
    <row r="690">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c r="X690" s="133"/>
      <c r="Y690" s="133"/>
      <c r="Z690" s="133"/>
      <c r="AA690" s="133"/>
      <c r="AB690" s="133"/>
      <c r="AC690" s="133"/>
    </row>
    <row r="691">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c r="X691" s="133"/>
      <c r="Y691" s="133"/>
      <c r="Z691" s="133"/>
      <c r="AA691" s="133"/>
      <c r="AB691" s="133"/>
      <c r="AC691" s="133"/>
    </row>
    <row r="692">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c r="X692" s="133"/>
      <c r="Y692" s="133"/>
      <c r="Z692" s="133"/>
      <c r="AA692" s="133"/>
      <c r="AB692" s="133"/>
      <c r="AC692" s="133"/>
    </row>
    <row r="693">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Z693" s="133"/>
      <c r="AA693" s="133"/>
      <c r="AB693" s="133"/>
      <c r="AC693" s="133"/>
    </row>
    <row r="694">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c r="X694" s="133"/>
      <c r="Y694" s="133"/>
      <c r="Z694" s="133"/>
      <c r="AA694" s="133"/>
      <c r="AB694" s="133"/>
      <c r="AC694" s="133"/>
    </row>
    <row r="695">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c r="X695" s="133"/>
      <c r="Y695" s="133"/>
      <c r="Z695" s="133"/>
      <c r="AA695" s="133"/>
      <c r="AB695" s="133"/>
      <c r="AC695" s="133"/>
    </row>
    <row r="696">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c r="X696" s="133"/>
      <c r="Y696" s="133"/>
      <c r="Z696" s="133"/>
      <c r="AA696" s="133"/>
      <c r="AB696" s="133"/>
      <c r="AC696" s="133"/>
    </row>
    <row r="697">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c r="X697" s="133"/>
      <c r="Y697" s="133"/>
      <c r="Z697" s="133"/>
      <c r="AA697" s="133"/>
      <c r="AB697" s="133"/>
      <c r="AC697" s="133"/>
    </row>
    <row r="698">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c r="X698" s="133"/>
      <c r="Y698" s="133"/>
      <c r="Z698" s="133"/>
      <c r="AA698" s="133"/>
      <c r="AB698" s="133"/>
      <c r="AC698" s="133"/>
    </row>
    <row r="699">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c r="X699" s="133"/>
      <c r="Y699" s="133"/>
      <c r="Z699" s="133"/>
      <c r="AA699" s="133"/>
      <c r="AB699" s="133"/>
      <c r="AC699" s="133"/>
    </row>
    <row r="700">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c r="X700" s="133"/>
      <c r="Y700" s="133"/>
      <c r="Z700" s="133"/>
      <c r="AA700" s="133"/>
      <c r="AB700" s="133"/>
      <c r="AC700" s="133"/>
    </row>
    <row r="701">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c r="X701" s="133"/>
      <c r="Y701" s="133"/>
      <c r="Z701" s="133"/>
      <c r="AA701" s="133"/>
      <c r="AB701" s="133"/>
      <c r="AC701" s="133"/>
    </row>
    <row r="702">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Z702" s="133"/>
      <c r="AA702" s="133"/>
      <c r="AB702" s="133"/>
      <c r="AC702" s="133"/>
    </row>
    <row r="703">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Z703" s="133"/>
      <c r="AA703" s="133"/>
      <c r="AB703" s="133"/>
      <c r="AC703" s="133"/>
    </row>
    <row r="704">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c r="X704" s="133"/>
      <c r="Y704" s="133"/>
      <c r="Z704" s="133"/>
      <c r="AA704" s="133"/>
      <c r="AB704" s="133"/>
      <c r="AC704" s="133"/>
    </row>
    <row r="705">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c r="X705" s="133"/>
      <c r="Y705" s="133"/>
      <c r="Z705" s="133"/>
      <c r="AA705" s="133"/>
      <c r="AB705" s="133"/>
      <c r="AC705" s="133"/>
    </row>
    <row r="706">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row>
    <row r="707">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Z707" s="133"/>
      <c r="AA707" s="133"/>
      <c r="AB707" s="133"/>
      <c r="AC707" s="133"/>
    </row>
    <row r="708">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c r="X708" s="133"/>
      <c r="Y708" s="133"/>
      <c r="Z708" s="133"/>
      <c r="AA708" s="133"/>
      <c r="AB708" s="133"/>
      <c r="AC708" s="133"/>
    </row>
    <row r="709">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c r="X709" s="133"/>
      <c r="Y709" s="133"/>
      <c r="Z709" s="133"/>
      <c r="AA709" s="133"/>
      <c r="AB709" s="133"/>
      <c r="AC709" s="133"/>
    </row>
    <row r="710">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c r="X710" s="133"/>
      <c r="Y710" s="133"/>
      <c r="Z710" s="133"/>
      <c r="AA710" s="133"/>
      <c r="AB710" s="133"/>
      <c r="AC710" s="133"/>
    </row>
    <row r="711">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c r="AA711" s="133"/>
      <c r="AB711" s="133"/>
      <c r="AC711" s="133"/>
    </row>
    <row r="712">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c r="X712" s="133"/>
      <c r="Y712" s="133"/>
      <c r="Z712" s="133"/>
      <c r="AA712" s="133"/>
      <c r="AB712" s="133"/>
      <c r="AC712" s="133"/>
    </row>
    <row r="713">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c r="X713" s="133"/>
      <c r="Y713" s="133"/>
      <c r="Z713" s="133"/>
      <c r="AA713" s="133"/>
      <c r="AB713" s="133"/>
      <c r="AC713" s="133"/>
    </row>
    <row r="714">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c r="AA714" s="133"/>
      <c r="AB714" s="133"/>
      <c r="AC714" s="133"/>
    </row>
    <row r="715">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c r="X715" s="133"/>
      <c r="Y715" s="133"/>
      <c r="Z715" s="133"/>
      <c r="AA715" s="133"/>
      <c r="AB715" s="133"/>
      <c r="AC715" s="133"/>
    </row>
    <row r="716">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Z716" s="133"/>
      <c r="AA716" s="133"/>
      <c r="AB716" s="133"/>
      <c r="AC716" s="133"/>
    </row>
    <row r="717">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Z717" s="133"/>
      <c r="AA717" s="133"/>
      <c r="AB717" s="133"/>
      <c r="AC717" s="133"/>
    </row>
    <row r="718">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c r="X718" s="133"/>
      <c r="Y718" s="133"/>
      <c r="Z718" s="133"/>
      <c r="AA718" s="133"/>
      <c r="AB718" s="133"/>
      <c r="AC718" s="133"/>
    </row>
    <row r="719">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c r="X719" s="133"/>
      <c r="Y719" s="133"/>
      <c r="Z719" s="133"/>
      <c r="AA719" s="133"/>
      <c r="AB719" s="133"/>
      <c r="AC719" s="133"/>
    </row>
    <row r="720">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c r="X720" s="133"/>
      <c r="Y720" s="133"/>
      <c r="Z720" s="133"/>
      <c r="AA720" s="133"/>
      <c r="AB720" s="133"/>
      <c r="AC720" s="133"/>
    </row>
    <row r="721">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Z721" s="133"/>
      <c r="AA721" s="133"/>
      <c r="AB721" s="133"/>
      <c r="AC721" s="133"/>
    </row>
    <row r="722">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c r="X722" s="133"/>
      <c r="Y722" s="133"/>
      <c r="Z722" s="133"/>
      <c r="AA722" s="133"/>
      <c r="AB722" s="133"/>
      <c r="AC722" s="133"/>
    </row>
    <row r="723">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c r="X723" s="133"/>
      <c r="Y723" s="133"/>
      <c r="Z723" s="133"/>
      <c r="AA723" s="133"/>
      <c r="AB723" s="133"/>
      <c r="AC723" s="133"/>
    </row>
    <row r="724">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c r="X724" s="133"/>
      <c r="Y724" s="133"/>
      <c r="Z724" s="133"/>
      <c r="AA724" s="133"/>
      <c r="AB724" s="133"/>
      <c r="AC724" s="133"/>
    </row>
    <row r="725">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c r="X725" s="133"/>
      <c r="Y725" s="133"/>
      <c r="Z725" s="133"/>
      <c r="AA725" s="133"/>
      <c r="AB725" s="133"/>
      <c r="AC725" s="133"/>
    </row>
    <row r="726">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c r="X726" s="133"/>
      <c r="Y726" s="133"/>
      <c r="Z726" s="133"/>
      <c r="AA726" s="133"/>
      <c r="AB726" s="133"/>
      <c r="AC726" s="133"/>
    </row>
    <row r="727">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c r="X727" s="133"/>
      <c r="Y727" s="133"/>
      <c r="Z727" s="133"/>
      <c r="AA727" s="133"/>
      <c r="AB727" s="133"/>
      <c r="AC727" s="133"/>
    </row>
    <row r="728">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c r="X728" s="133"/>
      <c r="Y728" s="133"/>
      <c r="Z728" s="133"/>
      <c r="AA728" s="133"/>
      <c r="AB728" s="133"/>
      <c r="AC728" s="133"/>
    </row>
    <row r="729">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c r="AA729" s="133"/>
      <c r="AB729" s="133"/>
      <c r="AC729" s="133"/>
    </row>
    <row r="730">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Z730" s="133"/>
      <c r="AA730" s="133"/>
      <c r="AB730" s="133"/>
      <c r="AC730" s="133"/>
    </row>
    <row r="731">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Z731" s="133"/>
      <c r="AA731" s="133"/>
      <c r="AB731" s="133"/>
      <c r="AC731" s="133"/>
    </row>
    <row r="732">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c r="X732" s="133"/>
      <c r="Y732" s="133"/>
      <c r="Z732" s="133"/>
      <c r="AA732" s="133"/>
      <c r="AB732" s="133"/>
      <c r="AC732" s="133"/>
    </row>
    <row r="733">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c r="X733" s="133"/>
      <c r="Y733" s="133"/>
      <c r="Z733" s="133"/>
      <c r="AA733" s="133"/>
      <c r="AB733" s="133"/>
      <c r="AC733" s="133"/>
    </row>
    <row r="734">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c r="X734" s="133"/>
      <c r="Y734" s="133"/>
      <c r="Z734" s="133"/>
      <c r="AA734" s="133"/>
      <c r="AB734" s="133"/>
      <c r="AC734" s="133"/>
    </row>
    <row r="735">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Z735" s="133"/>
      <c r="AA735" s="133"/>
      <c r="AB735" s="133"/>
      <c r="AC735" s="133"/>
    </row>
    <row r="736">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c r="X736" s="133"/>
      <c r="Y736" s="133"/>
      <c r="Z736" s="133"/>
      <c r="AA736" s="133"/>
      <c r="AB736" s="133"/>
      <c r="AC736" s="133"/>
    </row>
    <row r="737">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c r="X737" s="133"/>
      <c r="Y737" s="133"/>
      <c r="Z737" s="133"/>
      <c r="AA737" s="133"/>
      <c r="AB737" s="133"/>
      <c r="AC737" s="133"/>
    </row>
    <row r="738">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c r="X738" s="133"/>
      <c r="Y738" s="133"/>
      <c r="Z738" s="133"/>
      <c r="AA738" s="133"/>
      <c r="AB738" s="133"/>
      <c r="AC738" s="133"/>
    </row>
    <row r="739">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c r="X739" s="133"/>
      <c r="Y739" s="133"/>
      <c r="Z739" s="133"/>
      <c r="AA739" s="133"/>
      <c r="AB739" s="133"/>
      <c r="AC739" s="133"/>
    </row>
    <row r="740">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c r="X740" s="133"/>
      <c r="Y740" s="133"/>
      <c r="Z740" s="133"/>
      <c r="AA740" s="133"/>
      <c r="AB740" s="133"/>
      <c r="AC740" s="133"/>
    </row>
    <row r="741">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c r="X741" s="133"/>
      <c r="Y741" s="133"/>
      <c r="Z741" s="133"/>
      <c r="AA741" s="133"/>
      <c r="AB741" s="133"/>
      <c r="AC741" s="133"/>
    </row>
    <row r="742">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c r="X742" s="133"/>
      <c r="Y742" s="133"/>
      <c r="Z742" s="133"/>
      <c r="AA742" s="133"/>
      <c r="AB742" s="133"/>
      <c r="AC742" s="133"/>
    </row>
    <row r="743">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c r="X743" s="133"/>
      <c r="Y743" s="133"/>
      <c r="Z743" s="133"/>
      <c r="AA743" s="133"/>
      <c r="AB743" s="133"/>
      <c r="AC743" s="133"/>
    </row>
    <row r="744">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Z744" s="133"/>
      <c r="AA744" s="133"/>
      <c r="AB744" s="133"/>
      <c r="AC744" s="133"/>
    </row>
    <row r="745">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Z745" s="133"/>
      <c r="AA745" s="133"/>
      <c r="AB745" s="133"/>
      <c r="AC745" s="133"/>
    </row>
    <row r="746">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c r="X746" s="133"/>
      <c r="Y746" s="133"/>
      <c r="Z746" s="133"/>
      <c r="AA746" s="133"/>
      <c r="AB746" s="133"/>
      <c r="AC746" s="133"/>
    </row>
    <row r="747">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c r="AA747" s="133"/>
      <c r="AB747" s="133"/>
      <c r="AC747" s="133"/>
    </row>
    <row r="748">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c r="X748" s="133"/>
      <c r="Y748" s="133"/>
      <c r="Z748" s="133"/>
      <c r="AA748" s="133"/>
      <c r="AB748" s="133"/>
      <c r="AC748" s="133"/>
    </row>
    <row r="749">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Z749" s="133"/>
      <c r="AA749" s="133"/>
      <c r="AB749" s="133"/>
      <c r="AC749" s="133"/>
    </row>
    <row r="750">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c r="X750" s="133"/>
      <c r="Y750" s="133"/>
      <c r="Z750" s="133"/>
      <c r="AA750" s="133"/>
      <c r="AB750" s="133"/>
      <c r="AC750" s="133"/>
    </row>
    <row r="751">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c r="X751" s="133"/>
      <c r="Y751" s="133"/>
      <c r="Z751" s="133"/>
      <c r="AA751" s="133"/>
      <c r="AB751" s="133"/>
      <c r="AC751" s="133"/>
    </row>
    <row r="752">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c r="X752" s="133"/>
      <c r="Y752" s="133"/>
      <c r="Z752" s="133"/>
      <c r="AA752" s="133"/>
      <c r="AB752" s="133"/>
      <c r="AC752" s="133"/>
    </row>
    <row r="753">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c r="X753" s="133"/>
      <c r="Y753" s="133"/>
      <c r="Z753" s="133"/>
      <c r="AA753" s="133"/>
      <c r="AB753" s="133"/>
      <c r="AC753" s="133"/>
    </row>
    <row r="754">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c r="X754" s="133"/>
      <c r="Y754" s="133"/>
      <c r="Z754" s="133"/>
      <c r="AA754" s="133"/>
      <c r="AB754" s="133"/>
      <c r="AC754" s="133"/>
    </row>
    <row r="755">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c r="X755" s="133"/>
      <c r="Y755" s="133"/>
      <c r="Z755" s="133"/>
      <c r="AA755" s="133"/>
      <c r="AB755" s="133"/>
      <c r="AC755" s="133"/>
    </row>
    <row r="756">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c r="X756" s="133"/>
      <c r="Y756" s="133"/>
      <c r="Z756" s="133"/>
      <c r="AA756" s="133"/>
      <c r="AB756" s="133"/>
      <c r="AC756" s="133"/>
    </row>
    <row r="757">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c r="X757" s="133"/>
      <c r="Y757" s="133"/>
      <c r="Z757" s="133"/>
      <c r="AA757" s="133"/>
      <c r="AB757" s="133"/>
      <c r="AC757" s="133"/>
    </row>
    <row r="758">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c r="X758" s="133"/>
      <c r="Y758" s="133"/>
      <c r="Z758" s="133"/>
      <c r="AA758" s="133"/>
      <c r="AB758" s="133"/>
      <c r="AC758" s="133"/>
    </row>
    <row r="759">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c r="X759" s="133"/>
      <c r="Y759" s="133"/>
      <c r="Z759" s="133"/>
      <c r="AA759" s="133"/>
      <c r="AB759" s="133"/>
      <c r="AC759" s="133"/>
    </row>
    <row r="760">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c r="X760" s="133"/>
      <c r="Y760" s="133"/>
      <c r="Z760" s="133"/>
      <c r="AA760" s="133"/>
      <c r="AB760" s="133"/>
      <c r="AC760" s="133"/>
    </row>
    <row r="761">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c r="X761" s="133"/>
      <c r="Y761" s="133"/>
      <c r="Z761" s="133"/>
      <c r="AA761" s="133"/>
      <c r="AB761" s="133"/>
      <c r="AC761" s="133"/>
    </row>
    <row r="762">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c r="X762" s="133"/>
      <c r="Y762" s="133"/>
      <c r="Z762" s="133"/>
      <c r="AA762" s="133"/>
      <c r="AB762" s="133"/>
      <c r="AC762" s="133"/>
    </row>
    <row r="763">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c r="X763" s="133"/>
      <c r="Y763" s="133"/>
      <c r="Z763" s="133"/>
      <c r="AA763" s="133"/>
      <c r="AB763" s="133"/>
      <c r="AC763" s="133"/>
    </row>
    <row r="764">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c r="X764" s="133"/>
      <c r="Y764" s="133"/>
      <c r="Z764" s="133"/>
      <c r="AA764" s="133"/>
      <c r="AB764" s="133"/>
      <c r="AC764" s="133"/>
    </row>
    <row r="765">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c r="X765" s="133"/>
      <c r="Y765" s="133"/>
      <c r="Z765" s="133"/>
      <c r="AA765" s="133"/>
      <c r="AB765" s="133"/>
      <c r="AC765" s="133"/>
    </row>
    <row r="766">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c r="X766" s="133"/>
      <c r="Y766" s="133"/>
      <c r="Z766" s="133"/>
      <c r="AA766" s="133"/>
      <c r="AB766" s="133"/>
      <c r="AC766" s="133"/>
    </row>
    <row r="767">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c r="X767" s="133"/>
      <c r="Y767" s="133"/>
      <c r="Z767" s="133"/>
      <c r="AA767" s="133"/>
      <c r="AB767" s="133"/>
      <c r="AC767" s="133"/>
    </row>
    <row r="768">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c r="X768" s="133"/>
      <c r="Y768" s="133"/>
      <c r="Z768" s="133"/>
      <c r="AA768" s="133"/>
      <c r="AB768" s="133"/>
      <c r="AC768" s="133"/>
    </row>
    <row r="769">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c r="X769" s="133"/>
      <c r="Y769" s="133"/>
      <c r="Z769" s="133"/>
      <c r="AA769" s="133"/>
      <c r="AB769" s="133"/>
      <c r="AC769" s="133"/>
    </row>
    <row r="770">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c r="X770" s="133"/>
      <c r="Y770" s="133"/>
      <c r="Z770" s="133"/>
      <c r="AA770" s="133"/>
      <c r="AB770" s="133"/>
      <c r="AC770" s="133"/>
    </row>
    <row r="771">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c r="X771" s="133"/>
      <c r="Y771" s="133"/>
      <c r="Z771" s="133"/>
      <c r="AA771" s="133"/>
      <c r="AB771" s="133"/>
      <c r="AC771" s="133"/>
    </row>
    <row r="772">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c r="X772" s="133"/>
      <c r="Y772" s="133"/>
      <c r="Z772" s="133"/>
      <c r="AA772" s="133"/>
      <c r="AB772" s="133"/>
      <c r="AC772" s="133"/>
    </row>
    <row r="773">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c r="X773" s="133"/>
      <c r="Y773" s="133"/>
      <c r="Z773" s="133"/>
      <c r="AA773" s="133"/>
      <c r="AB773" s="133"/>
      <c r="AC773" s="133"/>
    </row>
    <row r="774">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c r="X774" s="133"/>
      <c r="Y774" s="133"/>
      <c r="Z774" s="133"/>
      <c r="AA774" s="133"/>
      <c r="AB774" s="133"/>
      <c r="AC774" s="133"/>
    </row>
    <row r="775">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Z775" s="133"/>
      <c r="AA775" s="133"/>
      <c r="AB775" s="133"/>
      <c r="AC775" s="133"/>
    </row>
    <row r="776">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c r="X776" s="133"/>
      <c r="Y776" s="133"/>
      <c r="Z776" s="133"/>
      <c r="AA776" s="133"/>
      <c r="AB776" s="133"/>
      <c r="AC776" s="133"/>
    </row>
    <row r="777">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3"/>
      <c r="AA777" s="133"/>
      <c r="AB777" s="133"/>
      <c r="AC777" s="133"/>
    </row>
    <row r="778">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3"/>
      <c r="AA778" s="133"/>
      <c r="AB778" s="133"/>
      <c r="AC778" s="133"/>
    </row>
    <row r="779">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Z779" s="133"/>
      <c r="AA779" s="133"/>
      <c r="AB779" s="133"/>
      <c r="AC779" s="133"/>
    </row>
    <row r="780">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c r="X780" s="133"/>
      <c r="Y780" s="133"/>
      <c r="Z780" s="133"/>
      <c r="AA780" s="133"/>
      <c r="AB780" s="133"/>
      <c r="AC780" s="133"/>
    </row>
    <row r="781">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3"/>
      <c r="AA781" s="133"/>
      <c r="AB781" s="133"/>
      <c r="AC781" s="133"/>
    </row>
    <row r="782">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c r="X782" s="133"/>
      <c r="Y782" s="133"/>
      <c r="Z782" s="133"/>
      <c r="AA782" s="133"/>
      <c r="AB782" s="133"/>
      <c r="AC782" s="133"/>
    </row>
    <row r="783">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3"/>
      <c r="AA783" s="133"/>
      <c r="AB783" s="133"/>
      <c r="AC783" s="133"/>
    </row>
    <row r="784">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c r="X784" s="133"/>
      <c r="Y784" s="133"/>
      <c r="Z784" s="133"/>
      <c r="AA784" s="133"/>
      <c r="AB784" s="133"/>
      <c r="AC784" s="133"/>
    </row>
    <row r="785">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c r="X785" s="133"/>
      <c r="Y785" s="133"/>
      <c r="Z785" s="133"/>
      <c r="AA785" s="133"/>
      <c r="AB785" s="133"/>
      <c r="AC785" s="133"/>
    </row>
    <row r="786">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c r="X786" s="133"/>
      <c r="Y786" s="133"/>
      <c r="Z786" s="133"/>
      <c r="AA786" s="133"/>
      <c r="AB786" s="133"/>
      <c r="AC786" s="133"/>
    </row>
    <row r="787">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c r="X787" s="133"/>
      <c r="Y787" s="133"/>
      <c r="Z787" s="133"/>
      <c r="AA787" s="133"/>
      <c r="AB787" s="133"/>
      <c r="AC787" s="133"/>
    </row>
    <row r="788">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c r="X788" s="133"/>
      <c r="Y788" s="133"/>
      <c r="Z788" s="133"/>
      <c r="AA788" s="133"/>
      <c r="AB788" s="133"/>
      <c r="AC788" s="133"/>
    </row>
    <row r="789">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Z789" s="133"/>
      <c r="AA789" s="133"/>
      <c r="AB789" s="133"/>
      <c r="AC789" s="133"/>
    </row>
    <row r="790">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3"/>
      <c r="AA790" s="133"/>
      <c r="AB790" s="133"/>
      <c r="AC790" s="133"/>
    </row>
    <row r="791">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c r="X791" s="133"/>
      <c r="Y791" s="133"/>
      <c r="Z791" s="133"/>
      <c r="AA791" s="133"/>
      <c r="AB791" s="133"/>
      <c r="AC791" s="133"/>
    </row>
    <row r="792">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c r="X792" s="133"/>
      <c r="Y792" s="133"/>
      <c r="Z792" s="133"/>
      <c r="AA792" s="133"/>
      <c r="AB792" s="133"/>
      <c r="AC792" s="133"/>
    </row>
    <row r="793">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c r="X793" s="133"/>
      <c r="Y793" s="133"/>
      <c r="Z793" s="133"/>
      <c r="AA793" s="133"/>
      <c r="AB793" s="133"/>
      <c r="AC793" s="133"/>
    </row>
    <row r="794">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Z794" s="133"/>
      <c r="AA794" s="133"/>
      <c r="AB794" s="133"/>
      <c r="AC794" s="133"/>
    </row>
    <row r="795">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c r="X795" s="133"/>
      <c r="Y795" s="133"/>
      <c r="Z795" s="133"/>
      <c r="AA795" s="133"/>
      <c r="AB795" s="133"/>
      <c r="AC795" s="133"/>
    </row>
    <row r="796">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c r="X796" s="133"/>
      <c r="Y796" s="133"/>
      <c r="Z796" s="133"/>
      <c r="AA796" s="133"/>
      <c r="AB796" s="133"/>
      <c r="AC796" s="133"/>
    </row>
    <row r="797">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c r="X797" s="133"/>
      <c r="Y797" s="133"/>
      <c r="Z797" s="133"/>
      <c r="AA797" s="133"/>
      <c r="AB797" s="133"/>
      <c r="AC797" s="133"/>
    </row>
    <row r="798">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c r="X798" s="133"/>
      <c r="Y798" s="133"/>
      <c r="Z798" s="133"/>
      <c r="AA798" s="133"/>
      <c r="AB798" s="133"/>
      <c r="AC798" s="133"/>
    </row>
    <row r="799">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c r="X799" s="133"/>
      <c r="Y799" s="133"/>
      <c r="Z799" s="133"/>
      <c r="AA799" s="133"/>
      <c r="AB799" s="133"/>
      <c r="AC799" s="133"/>
    </row>
    <row r="800">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c r="X800" s="133"/>
      <c r="Y800" s="133"/>
      <c r="Z800" s="133"/>
      <c r="AA800" s="133"/>
      <c r="AB800" s="133"/>
      <c r="AC800" s="133"/>
    </row>
    <row r="801">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c r="X801" s="133"/>
      <c r="Y801" s="133"/>
      <c r="Z801" s="133"/>
      <c r="AA801" s="133"/>
      <c r="AB801" s="133"/>
      <c r="AC801" s="133"/>
    </row>
    <row r="802">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c r="X802" s="133"/>
      <c r="Y802" s="133"/>
      <c r="Z802" s="133"/>
      <c r="AA802" s="133"/>
      <c r="AB802" s="133"/>
      <c r="AC802" s="133"/>
    </row>
    <row r="803">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c r="X803" s="133"/>
      <c r="Y803" s="133"/>
      <c r="Z803" s="133"/>
      <c r="AA803" s="133"/>
      <c r="AB803" s="133"/>
      <c r="AC803" s="133"/>
    </row>
    <row r="804">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Z804" s="133"/>
      <c r="AA804" s="133"/>
      <c r="AB804" s="133"/>
      <c r="AC804" s="133"/>
    </row>
    <row r="805">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Z805" s="133"/>
      <c r="AA805" s="133"/>
      <c r="AB805" s="133"/>
      <c r="AC805" s="133"/>
    </row>
    <row r="806">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c r="X806" s="133"/>
      <c r="Y806" s="133"/>
      <c r="Z806" s="133"/>
      <c r="AA806" s="133"/>
      <c r="AB806" s="133"/>
      <c r="AC806" s="133"/>
    </row>
    <row r="807">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c r="X807" s="133"/>
      <c r="Y807" s="133"/>
      <c r="Z807" s="133"/>
      <c r="AA807" s="133"/>
      <c r="AB807" s="133"/>
      <c r="AC807" s="133"/>
    </row>
    <row r="808">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c r="X808" s="133"/>
      <c r="Y808" s="133"/>
      <c r="Z808" s="133"/>
      <c r="AA808" s="133"/>
      <c r="AB808" s="133"/>
      <c r="AC808" s="133"/>
    </row>
    <row r="809">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Z809" s="133"/>
      <c r="AA809" s="133"/>
      <c r="AB809" s="133"/>
      <c r="AC809" s="133"/>
    </row>
    <row r="810">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c r="X810" s="133"/>
      <c r="Y810" s="133"/>
      <c r="Z810" s="133"/>
      <c r="AA810" s="133"/>
      <c r="AB810" s="133"/>
      <c r="AC810" s="133"/>
    </row>
    <row r="811">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c r="X811" s="133"/>
      <c r="Y811" s="133"/>
      <c r="Z811" s="133"/>
      <c r="AA811" s="133"/>
      <c r="AB811" s="133"/>
      <c r="AC811" s="133"/>
    </row>
    <row r="812">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c r="X812" s="133"/>
      <c r="Y812" s="133"/>
      <c r="Z812" s="133"/>
      <c r="AA812" s="133"/>
      <c r="AB812" s="133"/>
      <c r="AC812" s="133"/>
    </row>
    <row r="813">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c r="X813" s="133"/>
      <c r="Y813" s="133"/>
      <c r="Z813" s="133"/>
      <c r="AA813" s="133"/>
      <c r="AB813" s="133"/>
      <c r="AC813" s="133"/>
    </row>
    <row r="814">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c r="X814" s="133"/>
      <c r="Y814" s="133"/>
      <c r="Z814" s="133"/>
      <c r="AA814" s="133"/>
      <c r="AB814" s="133"/>
      <c r="AC814" s="133"/>
    </row>
    <row r="815">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c r="X815" s="133"/>
      <c r="Y815" s="133"/>
      <c r="Z815" s="133"/>
      <c r="AA815" s="133"/>
      <c r="AB815" s="133"/>
      <c r="AC815" s="133"/>
    </row>
    <row r="816">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c r="X816" s="133"/>
      <c r="Y816" s="133"/>
      <c r="Z816" s="133"/>
      <c r="AA816" s="133"/>
      <c r="AB816" s="133"/>
      <c r="AC816" s="133"/>
    </row>
    <row r="817">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c r="X817" s="133"/>
      <c r="Y817" s="133"/>
      <c r="Z817" s="133"/>
      <c r="AA817" s="133"/>
      <c r="AB817" s="133"/>
      <c r="AC817" s="133"/>
    </row>
    <row r="818">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c r="X818" s="133"/>
      <c r="Y818" s="133"/>
      <c r="Z818" s="133"/>
      <c r="AA818" s="133"/>
      <c r="AB818" s="133"/>
      <c r="AC818" s="133"/>
    </row>
    <row r="819">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c r="X819" s="133"/>
      <c r="Y819" s="133"/>
      <c r="Z819" s="133"/>
      <c r="AA819" s="133"/>
      <c r="AB819" s="133"/>
      <c r="AC819" s="133"/>
    </row>
    <row r="820">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Z820" s="133"/>
      <c r="AA820" s="133"/>
      <c r="AB820" s="133"/>
      <c r="AC820" s="133"/>
    </row>
    <row r="821">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Z821" s="133"/>
      <c r="AA821" s="133"/>
      <c r="AB821" s="133"/>
      <c r="AC821" s="133"/>
    </row>
    <row r="822">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c r="X822" s="133"/>
      <c r="Y822" s="133"/>
      <c r="Z822" s="133"/>
      <c r="AA822" s="133"/>
      <c r="AB822" s="133"/>
      <c r="AC822" s="133"/>
    </row>
    <row r="823">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c r="X823" s="133"/>
      <c r="Y823" s="133"/>
      <c r="Z823" s="133"/>
      <c r="AA823" s="133"/>
      <c r="AB823" s="133"/>
      <c r="AC823" s="133"/>
    </row>
    <row r="824">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c r="X824" s="133"/>
      <c r="Y824" s="133"/>
      <c r="Z824" s="133"/>
      <c r="AA824" s="133"/>
      <c r="AB824" s="133"/>
      <c r="AC824" s="133"/>
    </row>
    <row r="825">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Z825" s="133"/>
      <c r="AA825" s="133"/>
      <c r="AB825" s="133"/>
      <c r="AC825" s="133"/>
    </row>
    <row r="826">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c r="X826" s="133"/>
      <c r="Y826" s="133"/>
      <c r="Z826" s="133"/>
      <c r="AA826" s="133"/>
      <c r="AB826" s="133"/>
      <c r="AC826" s="133"/>
    </row>
    <row r="827">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c r="X827" s="133"/>
      <c r="Y827" s="133"/>
      <c r="Z827" s="133"/>
      <c r="AA827" s="133"/>
      <c r="AB827" s="133"/>
      <c r="AC827" s="133"/>
    </row>
    <row r="828">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c r="AA828" s="133"/>
      <c r="AB828" s="133"/>
      <c r="AC828" s="133"/>
    </row>
    <row r="829">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c r="AA829" s="133"/>
      <c r="AB829" s="133"/>
      <c r="AC829" s="133"/>
    </row>
    <row r="830">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c r="X830" s="133"/>
      <c r="Y830" s="133"/>
      <c r="Z830" s="133"/>
      <c r="AA830" s="133"/>
      <c r="AB830" s="133"/>
      <c r="AC830" s="133"/>
    </row>
    <row r="831">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c r="X831" s="133"/>
      <c r="Y831" s="133"/>
      <c r="Z831" s="133"/>
      <c r="AA831" s="133"/>
      <c r="AB831" s="133"/>
      <c r="AC831" s="133"/>
    </row>
    <row r="832">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3"/>
      <c r="AA832" s="133"/>
      <c r="AB832" s="133"/>
      <c r="AC832" s="133"/>
    </row>
    <row r="833">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c r="X833" s="133"/>
      <c r="Y833" s="133"/>
      <c r="Z833" s="133"/>
      <c r="AA833" s="133"/>
      <c r="AB833" s="133"/>
      <c r="AC833" s="133"/>
    </row>
    <row r="834">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c r="X834" s="133"/>
      <c r="Y834" s="133"/>
      <c r="Z834" s="133"/>
      <c r="AA834" s="133"/>
      <c r="AB834" s="133"/>
      <c r="AC834" s="133"/>
    </row>
    <row r="835">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c r="X835" s="133"/>
      <c r="Y835" s="133"/>
      <c r="Z835" s="133"/>
      <c r="AA835" s="133"/>
      <c r="AB835" s="133"/>
      <c r="AC835" s="133"/>
    </row>
    <row r="836">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c r="X836" s="133"/>
      <c r="Y836" s="133"/>
      <c r="Z836" s="133"/>
      <c r="AA836" s="133"/>
      <c r="AB836" s="133"/>
      <c r="AC836" s="133"/>
    </row>
    <row r="837">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Z837" s="133"/>
      <c r="AA837" s="133"/>
      <c r="AB837" s="133"/>
      <c r="AC837" s="133"/>
    </row>
    <row r="838">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Z838" s="133"/>
      <c r="AA838" s="133"/>
      <c r="AB838" s="133"/>
      <c r="AC838" s="133"/>
    </row>
    <row r="839">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3"/>
      <c r="AA839" s="133"/>
      <c r="AB839" s="133"/>
      <c r="AC839" s="133"/>
    </row>
    <row r="840">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c r="X840" s="133"/>
      <c r="Y840" s="133"/>
      <c r="Z840" s="133"/>
      <c r="AA840" s="133"/>
      <c r="AB840" s="133"/>
      <c r="AC840" s="133"/>
    </row>
    <row r="841">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c r="X841" s="133"/>
      <c r="Y841" s="133"/>
      <c r="Z841" s="133"/>
      <c r="AA841" s="133"/>
      <c r="AB841" s="133"/>
      <c r="AC841" s="133"/>
    </row>
    <row r="842">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Z842" s="133"/>
      <c r="AA842" s="133"/>
      <c r="AB842" s="133"/>
      <c r="AC842" s="133"/>
    </row>
    <row r="843">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c r="X843" s="133"/>
      <c r="Y843" s="133"/>
      <c r="Z843" s="133"/>
      <c r="AA843" s="133"/>
      <c r="AB843" s="133"/>
      <c r="AC843" s="133"/>
    </row>
    <row r="844">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c r="X844" s="133"/>
      <c r="Y844" s="133"/>
      <c r="Z844" s="133"/>
      <c r="AA844" s="133"/>
      <c r="AB844" s="133"/>
      <c r="AC844" s="133"/>
    </row>
    <row r="845">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c r="X845" s="133"/>
      <c r="Y845" s="133"/>
      <c r="Z845" s="133"/>
      <c r="AA845" s="133"/>
      <c r="AB845" s="133"/>
      <c r="AC845" s="133"/>
    </row>
    <row r="846">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c r="X846" s="133"/>
      <c r="Y846" s="133"/>
      <c r="Z846" s="133"/>
      <c r="AA846" s="133"/>
      <c r="AB846" s="133"/>
      <c r="AC846" s="133"/>
    </row>
    <row r="847">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c r="X847" s="133"/>
      <c r="Y847" s="133"/>
      <c r="Z847" s="133"/>
      <c r="AA847" s="133"/>
      <c r="AB847" s="133"/>
      <c r="AC847" s="133"/>
    </row>
    <row r="848">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c r="X848" s="133"/>
      <c r="Y848" s="133"/>
      <c r="Z848" s="133"/>
      <c r="AA848" s="133"/>
      <c r="AB848" s="133"/>
      <c r="AC848" s="133"/>
    </row>
    <row r="849">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c r="X849" s="133"/>
      <c r="Y849" s="133"/>
      <c r="Z849" s="133"/>
      <c r="AA849" s="133"/>
      <c r="AB849" s="133"/>
      <c r="AC849" s="133"/>
    </row>
    <row r="850">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c r="X850" s="133"/>
      <c r="Y850" s="133"/>
      <c r="Z850" s="133"/>
      <c r="AA850" s="133"/>
      <c r="AB850" s="133"/>
      <c r="AC850" s="133"/>
    </row>
    <row r="851">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Z851" s="133"/>
      <c r="AA851" s="133"/>
      <c r="AB851" s="133"/>
      <c r="AC851" s="133"/>
    </row>
    <row r="852">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3"/>
      <c r="AA852" s="133"/>
      <c r="AB852" s="133"/>
      <c r="AC852" s="133"/>
    </row>
    <row r="853">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3"/>
      <c r="AA853" s="133"/>
      <c r="AB853" s="133"/>
      <c r="AC853" s="133"/>
    </row>
    <row r="854">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c r="X854" s="133"/>
      <c r="Y854" s="133"/>
      <c r="Z854" s="133"/>
      <c r="AA854" s="133"/>
      <c r="AB854" s="133"/>
      <c r="AC854" s="133"/>
    </row>
    <row r="855">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c r="X855" s="133"/>
      <c r="Y855" s="133"/>
      <c r="Z855" s="133"/>
      <c r="AA855" s="133"/>
      <c r="AB855" s="133"/>
      <c r="AC855" s="133"/>
    </row>
    <row r="856">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c r="X856" s="133"/>
      <c r="Y856" s="133"/>
      <c r="Z856" s="133"/>
      <c r="AA856" s="133"/>
      <c r="AB856" s="133"/>
      <c r="AC856" s="133"/>
    </row>
    <row r="857">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c r="X857" s="133"/>
      <c r="Y857" s="133"/>
      <c r="Z857" s="133"/>
      <c r="AA857" s="133"/>
      <c r="AB857" s="133"/>
      <c r="AC857" s="133"/>
    </row>
    <row r="858">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c r="X858" s="133"/>
      <c r="Y858" s="133"/>
      <c r="Z858" s="133"/>
      <c r="AA858" s="133"/>
      <c r="AB858" s="133"/>
      <c r="AC858" s="133"/>
    </row>
    <row r="859">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c r="X859" s="133"/>
      <c r="Y859" s="133"/>
      <c r="Z859" s="133"/>
      <c r="AA859" s="133"/>
      <c r="AB859" s="133"/>
      <c r="AC859" s="133"/>
    </row>
    <row r="860">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3"/>
      <c r="AA860" s="133"/>
      <c r="AB860" s="133"/>
      <c r="AC860" s="133"/>
    </row>
    <row r="861">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c r="X861" s="133"/>
      <c r="Y861" s="133"/>
      <c r="Z861" s="133"/>
      <c r="AA861" s="133"/>
      <c r="AB861" s="133"/>
      <c r="AC861" s="133"/>
    </row>
    <row r="862">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c r="X862" s="133"/>
      <c r="Y862" s="133"/>
      <c r="Z862" s="133"/>
      <c r="AA862" s="133"/>
      <c r="AB862" s="133"/>
      <c r="AC862" s="133"/>
    </row>
    <row r="863">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c r="X863" s="133"/>
      <c r="Y863" s="133"/>
      <c r="Z863" s="133"/>
      <c r="AA863" s="133"/>
      <c r="AB863" s="133"/>
      <c r="AC863" s="133"/>
    </row>
    <row r="864">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c r="X864" s="133"/>
      <c r="Y864" s="133"/>
      <c r="Z864" s="133"/>
      <c r="AA864" s="133"/>
      <c r="AB864" s="133"/>
      <c r="AC864" s="133"/>
    </row>
    <row r="865">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c r="X865" s="133"/>
      <c r="Y865" s="133"/>
      <c r="Z865" s="133"/>
      <c r="AA865" s="133"/>
      <c r="AB865" s="133"/>
      <c r="AC865" s="133"/>
    </row>
    <row r="866">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c r="X866" s="133"/>
      <c r="Y866" s="133"/>
      <c r="Z866" s="133"/>
      <c r="AA866" s="133"/>
      <c r="AB866" s="133"/>
      <c r="AC866" s="133"/>
    </row>
    <row r="867">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Z867" s="133"/>
      <c r="AA867" s="133"/>
      <c r="AB867" s="133"/>
      <c r="AC867" s="133"/>
    </row>
    <row r="868">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Z868" s="133"/>
      <c r="AA868" s="133"/>
      <c r="AB868" s="133"/>
      <c r="AC868" s="133"/>
    </row>
    <row r="869">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c r="X869" s="133"/>
      <c r="Y869" s="133"/>
      <c r="Z869" s="133"/>
      <c r="AA869" s="133"/>
      <c r="AB869" s="133"/>
      <c r="AC869" s="133"/>
    </row>
    <row r="870">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c r="X870" s="133"/>
      <c r="Y870" s="133"/>
      <c r="Z870" s="133"/>
      <c r="AA870" s="133"/>
      <c r="AB870" s="133"/>
      <c r="AC870" s="133"/>
    </row>
    <row r="871">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c r="X871" s="133"/>
      <c r="Y871" s="133"/>
      <c r="Z871" s="133"/>
      <c r="AA871" s="133"/>
      <c r="AB871" s="133"/>
      <c r="AC871" s="133"/>
    </row>
    <row r="872">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Z872" s="133"/>
      <c r="AA872" s="133"/>
      <c r="AB872" s="133"/>
      <c r="AC872" s="133"/>
    </row>
    <row r="873">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c r="X873" s="133"/>
      <c r="Y873" s="133"/>
      <c r="Z873" s="133"/>
      <c r="AA873" s="133"/>
      <c r="AB873" s="133"/>
      <c r="AC873" s="133"/>
    </row>
    <row r="874">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c r="X874" s="133"/>
      <c r="Y874" s="133"/>
      <c r="Z874" s="133"/>
      <c r="AA874" s="133"/>
      <c r="AB874" s="133"/>
      <c r="AC874" s="133"/>
    </row>
    <row r="875">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c r="X875" s="133"/>
      <c r="Y875" s="133"/>
      <c r="Z875" s="133"/>
      <c r="AA875" s="133"/>
      <c r="AB875" s="133"/>
      <c r="AC875" s="133"/>
    </row>
    <row r="876">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c r="X876" s="133"/>
      <c r="Y876" s="133"/>
      <c r="Z876" s="133"/>
      <c r="AA876" s="133"/>
      <c r="AB876" s="133"/>
      <c r="AC876" s="133"/>
    </row>
    <row r="877">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c r="X877" s="133"/>
      <c r="Y877" s="133"/>
      <c r="Z877" s="133"/>
      <c r="AA877" s="133"/>
      <c r="AB877" s="133"/>
      <c r="AC877" s="133"/>
    </row>
    <row r="878">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c r="X878" s="133"/>
      <c r="Y878" s="133"/>
      <c r="Z878" s="133"/>
      <c r="AA878" s="133"/>
      <c r="AB878" s="133"/>
      <c r="AC878" s="133"/>
    </row>
    <row r="879">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c r="X879" s="133"/>
      <c r="Y879" s="133"/>
      <c r="Z879" s="133"/>
      <c r="AA879" s="133"/>
      <c r="AB879" s="133"/>
      <c r="AC879" s="133"/>
    </row>
    <row r="880">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c r="X880" s="133"/>
      <c r="Y880" s="133"/>
      <c r="Z880" s="133"/>
      <c r="AA880" s="133"/>
      <c r="AB880" s="133"/>
      <c r="AC880" s="133"/>
    </row>
    <row r="881">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3"/>
      <c r="AA881" s="133"/>
      <c r="AB881" s="133"/>
      <c r="AC881" s="133"/>
    </row>
    <row r="882">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c r="X882" s="133"/>
      <c r="Y882" s="133"/>
      <c r="Z882" s="133"/>
      <c r="AA882" s="133"/>
      <c r="AB882" s="133"/>
      <c r="AC882" s="133"/>
    </row>
    <row r="883">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Z883" s="133"/>
      <c r="AA883" s="133"/>
      <c r="AB883" s="133"/>
      <c r="AC883" s="133"/>
    </row>
    <row r="884">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Z884" s="133"/>
      <c r="AA884" s="133"/>
      <c r="AB884" s="133"/>
      <c r="AC884" s="133"/>
    </row>
    <row r="885">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3"/>
      <c r="AA885" s="133"/>
      <c r="AB885" s="133"/>
      <c r="AC885" s="133"/>
    </row>
    <row r="886">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c r="X886" s="133"/>
      <c r="Y886" s="133"/>
      <c r="Z886" s="133"/>
      <c r="AA886" s="133"/>
      <c r="AB886" s="133"/>
      <c r="AC886" s="133"/>
    </row>
    <row r="887">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c r="X887" s="133"/>
      <c r="Y887" s="133"/>
      <c r="Z887" s="133"/>
      <c r="AA887" s="133"/>
      <c r="AB887" s="133"/>
      <c r="AC887" s="133"/>
    </row>
    <row r="888">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Z888" s="133"/>
      <c r="AA888" s="133"/>
      <c r="AB888" s="133"/>
      <c r="AC888" s="133"/>
    </row>
    <row r="889">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c r="X889" s="133"/>
      <c r="Y889" s="133"/>
      <c r="Z889" s="133"/>
      <c r="AA889" s="133"/>
      <c r="AB889" s="133"/>
      <c r="AC889" s="133"/>
    </row>
    <row r="890">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c r="X890" s="133"/>
      <c r="Y890" s="133"/>
      <c r="Z890" s="133"/>
      <c r="AA890" s="133"/>
      <c r="AB890" s="133"/>
      <c r="AC890" s="133"/>
    </row>
    <row r="891">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c r="X891" s="133"/>
      <c r="Y891" s="133"/>
      <c r="Z891" s="133"/>
      <c r="AA891" s="133"/>
      <c r="AB891" s="133"/>
      <c r="AC891" s="133"/>
    </row>
    <row r="892">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c r="X892" s="133"/>
      <c r="Y892" s="133"/>
      <c r="Z892" s="133"/>
      <c r="AA892" s="133"/>
      <c r="AB892" s="133"/>
      <c r="AC892" s="133"/>
    </row>
    <row r="893">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c r="X893" s="133"/>
      <c r="Y893" s="133"/>
      <c r="Z893" s="133"/>
      <c r="AA893" s="133"/>
      <c r="AB893" s="133"/>
      <c r="AC893" s="133"/>
    </row>
    <row r="894">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c r="X894" s="133"/>
      <c r="Y894" s="133"/>
      <c r="Z894" s="133"/>
      <c r="AA894" s="133"/>
      <c r="AB894" s="133"/>
      <c r="AC894" s="133"/>
    </row>
    <row r="895">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c r="X895" s="133"/>
      <c r="Y895" s="133"/>
      <c r="Z895" s="133"/>
      <c r="AA895" s="133"/>
      <c r="AB895" s="133"/>
      <c r="AC895" s="133"/>
    </row>
    <row r="896">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c r="X896" s="133"/>
      <c r="Y896" s="133"/>
      <c r="Z896" s="133"/>
      <c r="AA896" s="133"/>
      <c r="AB896" s="133"/>
      <c r="AC896" s="133"/>
    </row>
    <row r="897">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c r="X897" s="133"/>
      <c r="Y897" s="133"/>
      <c r="Z897" s="133"/>
      <c r="AA897" s="133"/>
      <c r="AB897" s="133"/>
      <c r="AC897" s="133"/>
    </row>
    <row r="898">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c r="X898" s="133"/>
      <c r="Y898" s="133"/>
      <c r="Z898" s="133"/>
      <c r="AA898" s="133"/>
      <c r="AB898" s="133"/>
      <c r="AC898" s="133"/>
    </row>
    <row r="899">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c r="X899" s="133"/>
      <c r="Y899" s="133"/>
      <c r="Z899" s="133"/>
      <c r="AA899" s="133"/>
      <c r="AB899" s="133"/>
      <c r="AC899" s="133"/>
    </row>
    <row r="900">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c r="X900" s="133"/>
      <c r="Y900" s="133"/>
      <c r="Z900" s="133"/>
      <c r="AA900" s="133"/>
      <c r="AB900" s="133"/>
      <c r="AC900" s="133"/>
    </row>
    <row r="901">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c r="X901" s="133"/>
      <c r="Y901" s="133"/>
      <c r="Z901" s="133"/>
      <c r="AA901" s="133"/>
      <c r="AB901" s="133"/>
      <c r="AC901" s="133"/>
    </row>
    <row r="902">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c r="X902" s="133"/>
      <c r="Y902" s="133"/>
      <c r="Z902" s="133"/>
      <c r="AA902" s="133"/>
      <c r="AB902" s="133"/>
      <c r="AC902" s="133"/>
    </row>
    <row r="903">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c r="X903" s="133"/>
      <c r="Y903" s="133"/>
      <c r="Z903" s="133"/>
      <c r="AA903" s="133"/>
      <c r="AB903" s="133"/>
      <c r="AC903" s="133"/>
    </row>
    <row r="904">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c r="X904" s="133"/>
      <c r="Y904" s="133"/>
      <c r="Z904" s="133"/>
      <c r="AA904" s="133"/>
      <c r="AB904" s="133"/>
      <c r="AC904" s="133"/>
    </row>
    <row r="905">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c r="X905" s="133"/>
      <c r="Y905" s="133"/>
      <c r="Z905" s="133"/>
      <c r="AA905" s="133"/>
      <c r="AB905" s="133"/>
      <c r="AC905" s="133"/>
    </row>
    <row r="906">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c r="X906" s="133"/>
      <c r="Y906" s="133"/>
      <c r="Z906" s="133"/>
      <c r="AA906" s="133"/>
      <c r="AB906" s="133"/>
      <c r="AC906" s="133"/>
    </row>
    <row r="907">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c r="X907" s="133"/>
      <c r="Y907" s="133"/>
      <c r="Z907" s="133"/>
      <c r="AA907" s="133"/>
      <c r="AB907" s="133"/>
      <c r="AC907" s="133"/>
    </row>
    <row r="908">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c r="X908" s="133"/>
      <c r="Y908" s="133"/>
      <c r="Z908" s="133"/>
      <c r="AA908" s="133"/>
      <c r="AB908" s="133"/>
      <c r="AC908" s="133"/>
    </row>
    <row r="909">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c r="X909" s="133"/>
      <c r="Y909" s="133"/>
      <c r="Z909" s="133"/>
      <c r="AA909" s="133"/>
      <c r="AB909" s="133"/>
      <c r="AC909" s="133"/>
    </row>
    <row r="910">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c r="X910" s="133"/>
      <c r="Y910" s="133"/>
      <c r="Z910" s="133"/>
      <c r="AA910" s="133"/>
      <c r="AB910" s="133"/>
      <c r="AC910" s="133"/>
    </row>
    <row r="911">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c r="X911" s="133"/>
      <c r="Y911" s="133"/>
      <c r="Z911" s="133"/>
      <c r="AA911" s="133"/>
      <c r="AB911" s="133"/>
      <c r="AC911" s="133"/>
    </row>
    <row r="912">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c r="X912" s="133"/>
      <c r="Y912" s="133"/>
      <c r="Z912" s="133"/>
      <c r="AA912" s="133"/>
      <c r="AB912" s="133"/>
      <c r="AC912" s="133"/>
    </row>
    <row r="913">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c r="X913" s="133"/>
      <c r="Y913" s="133"/>
      <c r="Z913" s="133"/>
      <c r="AA913" s="133"/>
      <c r="AB913" s="133"/>
      <c r="AC913" s="133"/>
    </row>
    <row r="914">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c r="X914" s="133"/>
      <c r="Y914" s="133"/>
      <c r="Z914" s="133"/>
      <c r="AA914" s="133"/>
      <c r="AB914" s="133"/>
      <c r="AC914" s="133"/>
    </row>
    <row r="915">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c r="X915" s="133"/>
      <c r="Y915" s="133"/>
      <c r="Z915" s="133"/>
      <c r="AA915" s="133"/>
      <c r="AB915" s="133"/>
      <c r="AC915" s="133"/>
    </row>
    <row r="916">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c r="X916" s="133"/>
      <c r="Y916" s="133"/>
      <c r="Z916" s="133"/>
      <c r="AA916" s="133"/>
      <c r="AB916" s="133"/>
      <c r="AC916" s="133"/>
    </row>
    <row r="917">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c r="X917" s="133"/>
      <c r="Y917" s="133"/>
      <c r="Z917" s="133"/>
      <c r="AA917" s="133"/>
      <c r="AB917" s="133"/>
      <c r="AC917" s="133"/>
    </row>
    <row r="918">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c r="X918" s="133"/>
      <c r="Y918" s="133"/>
      <c r="Z918" s="133"/>
      <c r="AA918" s="133"/>
      <c r="AB918" s="133"/>
      <c r="AC918" s="133"/>
    </row>
    <row r="919">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c r="X919" s="133"/>
      <c r="Y919" s="133"/>
      <c r="Z919" s="133"/>
      <c r="AA919" s="133"/>
      <c r="AB919" s="133"/>
      <c r="AC919" s="133"/>
    </row>
    <row r="920">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c r="X920" s="133"/>
      <c r="Y920" s="133"/>
      <c r="Z920" s="133"/>
      <c r="AA920" s="133"/>
      <c r="AB920" s="133"/>
      <c r="AC920" s="133"/>
    </row>
    <row r="921">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c r="X921" s="133"/>
      <c r="Y921" s="133"/>
      <c r="Z921" s="133"/>
      <c r="AA921" s="133"/>
      <c r="AB921" s="133"/>
      <c r="AC921" s="133"/>
    </row>
    <row r="922">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c r="X922" s="133"/>
      <c r="Y922" s="133"/>
      <c r="Z922" s="133"/>
      <c r="AA922" s="133"/>
      <c r="AB922" s="133"/>
      <c r="AC922" s="133"/>
    </row>
    <row r="923">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c r="X923" s="133"/>
      <c r="Y923" s="133"/>
      <c r="Z923" s="133"/>
      <c r="AA923" s="133"/>
      <c r="AB923" s="133"/>
      <c r="AC923" s="133"/>
    </row>
    <row r="924">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c r="X924" s="133"/>
      <c r="Y924" s="133"/>
      <c r="Z924" s="133"/>
      <c r="AA924" s="133"/>
      <c r="AB924" s="133"/>
      <c r="AC924" s="133"/>
    </row>
    <row r="925">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c r="X925" s="133"/>
      <c r="Y925" s="133"/>
      <c r="Z925" s="133"/>
      <c r="AA925" s="133"/>
      <c r="AB925" s="133"/>
      <c r="AC925" s="133"/>
    </row>
    <row r="926">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c r="X926" s="133"/>
      <c r="Y926" s="133"/>
      <c r="Z926" s="133"/>
      <c r="AA926" s="133"/>
      <c r="AB926" s="133"/>
      <c r="AC926" s="133"/>
    </row>
    <row r="927">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c r="X927" s="133"/>
      <c r="Y927" s="133"/>
      <c r="Z927" s="133"/>
      <c r="AA927" s="133"/>
      <c r="AB927" s="133"/>
      <c r="AC927" s="133"/>
    </row>
    <row r="928">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c r="X928" s="133"/>
      <c r="Y928" s="133"/>
      <c r="Z928" s="133"/>
      <c r="AA928" s="133"/>
      <c r="AB928" s="133"/>
      <c r="AC928" s="133"/>
    </row>
    <row r="929">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c r="X929" s="133"/>
      <c r="Y929" s="133"/>
      <c r="Z929" s="133"/>
      <c r="AA929" s="133"/>
      <c r="AB929" s="133"/>
      <c r="AC929" s="133"/>
    </row>
    <row r="930">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c r="X930" s="133"/>
      <c r="Y930" s="133"/>
      <c r="Z930" s="133"/>
      <c r="AA930" s="133"/>
      <c r="AB930" s="133"/>
      <c r="AC930" s="133"/>
    </row>
    <row r="931">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c r="X931" s="133"/>
      <c r="Y931" s="133"/>
      <c r="Z931" s="133"/>
      <c r="AA931" s="133"/>
      <c r="AB931" s="133"/>
      <c r="AC931" s="133"/>
    </row>
    <row r="932">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c r="X932" s="133"/>
      <c r="Y932" s="133"/>
      <c r="Z932" s="133"/>
      <c r="AA932" s="133"/>
      <c r="AB932" s="133"/>
      <c r="AC932" s="133"/>
    </row>
    <row r="933">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c r="X933" s="133"/>
      <c r="Y933" s="133"/>
      <c r="Z933" s="133"/>
      <c r="AA933" s="133"/>
      <c r="AB933" s="133"/>
      <c r="AC933" s="133"/>
    </row>
    <row r="934">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c r="X934" s="133"/>
      <c r="Y934" s="133"/>
      <c r="Z934" s="133"/>
      <c r="AA934" s="133"/>
      <c r="AB934" s="133"/>
      <c r="AC934" s="133"/>
    </row>
    <row r="935">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c r="X935" s="133"/>
      <c r="Y935" s="133"/>
      <c r="Z935" s="133"/>
      <c r="AA935" s="133"/>
      <c r="AB935" s="133"/>
      <c r="AC935" s="133"/>
    </row>
    <row r="936">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3"/>
      <c r="AA936" s="133"/>
      <c r="AB936" s="133"/>
      <c r="AC936" s="133"/>
    </row>
    <row r="937">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c r="X937" s="133"/>
      <c r="Y937" s="133"/>
      <c r="Z937" s="133"/>
      <c r="AA937" s="133"/>
      <c r="AB937" s="133"/>
      <c r="AC937" s="133"/>
    </row>
    <row r="938">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c r="X938" s="133"/>
      <c r="Y938" s="133"/>
      <c r="Z938" s="133"/>
      <c r="AA938" s="133"/>
      <c r="AB938" s="133"/>
      <c r="AC938" s="133"/>
    </row>
    <row r="939">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c r="X939" s="133"/>
      <c r="Y939" s="133"/>
      <c r="Z939" s="133"/>
      <c r="AA939" s="133"/>
      <c r="AB939" s="133"/>
      <c r="AC939" s="133"/>
    </row>
    <row r="940">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c r="X940" s="133"/>
      <c r="Y940" s="133"/>
      <c r="Z940" s="133"/>
      <c r="AA940" s="133"/>
      <c r="AB940" s="133"/>
      <c r="AC940" s="133"/>
    </row>
    <row r="941">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c r="X941" s="133"/>
      <c r="Y941" s="133"/>
      <c r="Z941" s="133"/>
      <c r="AA941" s="133"/>
      <c r="AB941" s="133"/>
      <c r="AC941" s="133"/>
    </row>
    <row r="942">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c r="X942" s="133"/>
      <c r="Y942" s="133"/>
      <c r="Z942" s="133"/>
      <c r="AA942" s="133"/>
      <c r="AB942" s="133"/>
      <c r="AC942" s="133"/>
    </row>
    <row r="943">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c r="X943" s="133"/>
      <c r="Y943" s="133"/>
      <c r="Z943" s="133"/>
      <c r="AA943" s="133"/>
      <c r="AB943" s="133"/>
      <c r="AC943" s="133"/>
    </row>
    <row r="944">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c r="X944" s="133"/>
      <c r="Y944" s="133"/>
      <c r="Z944" s="133"/>
      <c r="AA944" s="133"/>
      <c r="AB944" s="133"/>
      <c r="AC944" s="133"/>
    </row>
    <row r="945">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c r="X945" s="133"/>
      <c r="Y945" s="133"/>
      <c r="Z945" s="133"/>
      <c r="AA945" s="133"/>
      <c r="AB945" s="133"/>
      <c r="AC945" s="133"/>
    </row>
    <row r="946">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c r="X946" s="133"/>
      <c r="Y946" s="133"/>
      <c r="Z946" s="133"/>
      <c r="AA946" s="133"/>
      <c r="AB946" s="133"/>
      <c r="AC946" s="133"/>
    </row>
    <row r="947">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c r="X947" s="133"/>
      <c r="Y947" s="133"/>
      <c r="Z947" s="133"/>
      <c r="AA947" s="133"/>
      <c r="AB947" s="133"/>
      <c r="AC947" s="133"/>
    </row>
    <row r="948">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c r="X948" s="133"/>
      <c r="Y948" s="133"/>
      <c r="Z948" s="133"/>
      <c r="AA948" s="133"/>
      <c r="AB948" s="133"/>
      <c r="AC948" s="133"/>
    </row>
    <row r="949">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c r="X949" s="133"/>
      <c r="Y949" s="133"/>
      <c r="Z949" s="133"/>
      <c r="AA949" s="133"/>
      <c r="AB949" s="133"/>
      <c r="AC949" s="133"/>
    </row>
    <row r="950">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c r="X950" s="133"/>
      <c r="Y950" s="133"/>
      <c r="Z950" s="133"/>
      <c r="AA950" s="133"/>
      <c r="AB950" s="133"/>
      <c r="AC950" s="133"/>
    </row>
    <row r="951">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3"/>
      <c r="AA951" s="133"/>
      <c r="AB951" s="133"/>
      <c r="AC951" s="133"/>
    </row>
    <row r="952">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c r="X952" s="133"/>
      <c r="Y952" s="133"/>
      <c r="Z952" s="133"/>
      <c r="AA952" s="133"/>
      <c r="AB952" s="133"/>
      <c r="AC952" s="133"/>
    </row>
    <row r="953">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c r="X953" s="133"/>
      <c r="Y953" s="133"/>
      <c r="Z953" s="133"/>
      <c r="AA953" s="133"/>
      <c r="AB953" s="133"/>
      <c r="AC953" s="133"/>
    </row>
    <row r="954">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c r="X954" s="133"/>
      <c r="Y954" s="133"/>
      <c r="Z954" s="133"/>
      <c r="AA954" s="133"/>
      <c r="AB954" s="133"/>
      <c r="AC954" s="133"/>
    </row>
    <row r="955">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c r="X955" s="133"/>
      <c r="Y955" s="133"/>
      <c r="Z955" s="133"/>
      <c r="AA955" s="133"/>
      <c r="AB955" s="133"/>
      <c r="AC955" s="133"/>
    </row>
    <row r="956">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c r="X956" s="133"/>
      <c r="Y956" s="133"/>
      <c r="Z956" s="133"/>
      <c r="AA956" s="133"/>
      <c r="AB956" s="133"/>
      <c r="AC956" s="133"/>
    </row>
    <row r="957">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c r="X957" s="133"/>
      <c r="Y957" s="133"/>
      <c r="Z957" s="133"/>
      <c r="AA957" s="133"/>
      <c r="AB957" s="133"/>
      <c r="AC957" s="133"/>
    </row>
    <row r="958">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c r="X958" s="133"/>
      <c r="Y958" s="133"/>
      <c r="Z958" s="133"/>
      <c r="AA958" s="133"/>
      <c r="AB958" s="133"/>
      <c r="AC958" s="133"/>
    </row>
    <row r="959">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c r="X959" s="133"/>
      <c r="Y959" s="133"/>
      <c r="Z959" s="133"/>
      <c r="AA959" s="133"/>
      <c r="AB959" s="133"/>
      <c r="AC959" s="133"/>
    </row>
    <row r="960">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c r="X960" s="133"/>
      <c r="Y960" s="133"/>
      <c r="Z960" s="133"/>
      <c r="AA960" s="133"/>
      <c r="AB960" s="133"/>
      <c r="AC960" s="133"/>
    </row>
    <row r="961">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c r="X961" s="133"/>
      <c r="Y961" s="133"/>
      <c r="Z961" s="133"/>
      <c r="AA961" s="133"/>
      <c r="AB961" s="133"/>
      <c r="AC961" s="133"/>
    </row>
    <row r="962">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c r="X962" s="133"/>
      <c r="Y962" s="133"/>
      <c r="Z962" s="133"/>
      <c r="AA962" s="133"/>
      <c r="AB962" s="133"/>
      <c r="AC962" s="133"/>
    </row>
    <row r="963">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c r="X963" s="133"/>
      <c r="Y963" s="133"/>
      <c r="Z963" s="133"/>
      <c r="AA963" s="133"/>
      <c r="AB963" s="133"/>
      <c r="AC963" s="133"/>
    </row>
    <row r="964">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c r="X964" s="133"/>
      <c r="Y964" s="133"/>
      <c r="Z964" s="133"/>
      <c r="AA964" s="133"/>
      <c r="AB964" s="133"/>
      <c r="AC964" s="133"/>
    </row>
    <row r="965">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c r="X965" s="133"/>
      <c r="Y965" s="133"/>
      <c r="Z965" s="133"/>
      <c r="AA965" s="133"/>
      <c r="AB965" s="133"/>
      <c r="AC965" s="133"/>
    </row>
    <row r="966">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c r="X966" s="133"/>
      <c r="Y966" s="133"/>
      <c r="Z966" s="133"/>
      <c r="AA966" s="133"/>
      <c r="AB966" s="133"/>
      <c r="AC966" s="133"/>
    </row>
    <row r="967">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c r="X967" s="133"/>
      <c r="Y967" s="133"/>
      <c r="Z967" s="133"/>
      <c r="AA967" s="133"/>
      <c r="AB967" s="133"/>
      <c r="AC967" s="133"/>
    </row>
    <row r="968">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c r="X968" s="133"/>
      <c r="Y968" s="133"/>
      <c r="Z968" s="133"/>
      <c r="AA968" s="133"/>
      <c r="AB968" s="133"/>
      <c r="AC968" s="133"/>
    </row>
    <row r="969">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c r="X969" s="133"/>
      <c r="Y969" s="133"/>
      <c r="Z969" s="133"/>
      <c r="AA969" s="133"/>
      <c r="AB969" s="133"/>
      <c r="AC969" s="133"/>
    </row>
    <row r="970">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c r="X970" s="133"/>
      <c r="Y970" s="133"/>
      <c r="Z970" s="133"/>
      <c r="AA970" s="133"/>
      <c r="AB970" s="133"/>
      <c r="AC970" s="133"/>
    </row>
    <row r="971">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c r="X971" s="133"/>
      <c r="Y971" s="133"/>
      <c r="Z971" s="133"/>
      <c r="AA971" s="133"/>
      <c r="AB971" s="133"/>
      <c r="AC971" s="133"/>
    </row>
    <row r="972">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c r="X972" s="133"/>
      <c r="Y972" s="133"/>
      <c r="Z972" s="133"/>
      <c r="AA972" s="133"/>
      <c r="AB972" s="133"/>
      <c r="AC972" s="133"/>
    </row>
    <row r="973">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c r="X973" s="133"/>
      <c r="Y973" s="133"/>
      <c r="Z973" s="133"/>
      <c r="AA973" s="133"/>
      <c r="AB973" s="133"/>
      <c r="AC973" s="133"/>
    </row>
    <row r="974">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c r="X974" s="133"/>
      <c r="Y974" s="133"/>
      <c r="Z974" s="133"/>
      <c r="AA974" s="133"/>
      <c r="AB974" s="133"/>
      <c r="AC974" s="133"/>
    </row>
    <row r="975">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c r="X975" s="133"/>
      <c r="Y975" s="133"/>
      <c r="Z975" s="133"/>
      <c r="AA975" s="133"/>
      <c r="AB975" s="133"/>
      <c r="AC975" s="133"/>
    </row>
    <row r="976">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c r="X976" s="133"/>
      <c r="Y976" s="133"/>
      <c r="Z976" s="133"/>
      <c r="AA976" s="133"/>
      <c r="AB976" s="133"/>
      <c r="AC976" s="133"/>
    </row>
    <row r="977">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c r="X977" s="133"/>
      <c r="Y977" s="133"/>
      <c r="Z977" s="133"/>
      <c r="AA977" s="133"/>
      <c r="AB977" s="133"/>
      <c r="AC977" s="133"/>
    </row>
    <row r="978">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c r="X978" s="133"/>
      <c r="Y978" s="133"/>
      <c r="Z978" s="133"/>
      <c r="AA978" s="133"/>
      <c r="AB978" s="133"/>
      <c r="AC978" s="133"/>
    </row>
    <row r="979">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c r="X979" s="133"/>
      <c r="Y979" s="133"/>
      <c r="Z979" s="133"/>
      <c r="AA979" s="133"/>
      <c r="AB979" s="133"/>
      <c r="AC979" s="133"/>
    </row>
    <row r="980">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c r="X980" s="133"/>
      <c r="Y980" s="133"/>
      <c r="Z980" s="133"/>
      <c r="AA980" s="133"/>
      <c r="AB980" s="133"/>
      <c r="AC980" s="133"/>
    </row>
    <row r="981">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c r="X981" s="133"/>
      <c r="Y981" s="133"/>
      <c r="Z981" s="133"/>
      <c r="AA981" s="133"/>
      <c r="AB981" s="133"/>
      <c r="AC981" s="133"/>
    </row>
    <row r="982">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c r="X982" s="133"/>
      <c r="Y982" s="133"/>
      <c r="Z982" s="133"/>
      <c r="AA982" s="133"/>
      <c r="AB982" s="133"/>
      <c r="AC982" s="133"/>
    </row>
    <row r="983">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c r="X983" s="133"/>
      <c r="Y983" s="133"/>
      <c r="Z983" s="133"/>
      <c r="AA983" s="133"/>
      <c r="AB983" s="133"/>
      <c r="AC983" s="133"/>
    </row>
    <row r="984">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c r="X984" s="133"/>
      <c r="Y984" s="133"/>
      <c r="Z984" s="133"/>
      <c r="AA984" s="133"/>
      <c r="AB984" s="133"/>
      <c r="AC984" s="133"/>
    </row>
    <row r="985">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c r="X985" s="133"/>
      <c r="Y985" s="133"/>
      <c r="Z985" s="133"/>
      <c r="AA985" s="133"/>
      <c r="AB985" s="133"/>
      <c r="AC985" s="133"/>
    </row>
    <row r="986">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c r="X986" s="133"/>
      <c r="Y986" s="133"/>
      <c r="Z986" s="133"/>
      <c r="AA986" s="133"/>
      <c r="AB986" s="133"/>
      <c r="AC986" s="133"/>
    </row>
    <row r="987">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c r="X987" s="133"/>
      <c r="Y987" s="133"/>
      <c r="Z987" s="133"/>
      <c r="AA987" s="133"/>
      <c r="AB987" s="133"/>
      <c r="AC987" s="133"/>
    </row>
    <row r="988">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c r="X988" s="133"/>
      <c r="Y988" s="133"/>
      <c r="Z988" s="133"/>
      <c r="AA988" s="133"/>
      <c r="AB988" s="133"/>
      <c r="AC988" s="133"/>
    </row>
    <row r="989">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c r="X989" s="133"/>
      <c r="Y989" s="133"/>
      <c r="Z989" s="133"/>
      <c r="AA989" s="133"/>
      <c r="AB989" s="133"/>
      <c r="AC989" s="133"/>
    </row>
    <row r="990">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c r="X990" s="133"/>
      <c r="Y990" s="133"/>
      <c r="Z990" s="133"/>
      <c r="AA990" s="133"/>
      <c r="AB990" s="133"/>
      <c r="AC990" s="133"/>
    </row>
    <row r="991">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c r="X991" s="133"/>
      <c r="Y991" s="133"/>
      <c r="Z991" s="133"/>
      <c r="AA991" s="133"/>
      <c r="AB991" s="133"/>
      <c r="AC991" s="133"/>
    </row>
    <row r="992">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c r="X992" s="133"/>
      <c r="Y992" s="133"/>
      <c r="Z992" s="133"/>
      <c r="AA992" s="133"/>
      <c r="AB992" s="133"/>
      <c r="AC992" s="133"/>
    </row>
    <row r="993">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c r="X993" s="133"/>
      <c r="Y993" s="133"/>
      <c r="Z993" s="133"/>
      <c r="AA993" s="133"/>
      <c r="AB993" s="133"/>
      <c r="AC993" s="133"/>
    </row>
    <row r="994">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c r="X994" s="133"/>
      <c r="Y994" s="133"/>
      <c r="Z994" s="133"/>
      <c r="AA994" s="133"/>
      <c r="AB994" s="133"/>
      <c r="AC994" s="133"/>
    </row>
    <row r="995">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c r="X995" s="133"/>
      <c r="Y995" s="133"/>
      <c r="Z995" s="133"/>
      <c r="AA995" s="133"/>
      <c r="AB995" s="133"/>
      <c r="AC995" s="133"/>
    </row>
    <row r="996">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c r="X996" s="133"/>
      <c r="Y996" s="133"/>
      <c r="Z996" s="133"/>
      <c r="AA996" s="133"/>
      <c r="AB996" s="133"/>
      <c r="AC996" s="133"/>
    </row>
    <row r="997">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c r="X997" s="133"/>
      <c r="Y997" s="133"/>
      <c r="Z997" s="133"/>
      <c r="AA997" s="133"/>
      <c r="AB997" s="133"/>
      <c r="AC997" s="133"/>
    </row>
    <row r="998">
      <c r="A998" s="133"/>
      <c r="B998" s="133"/>
      <c r="C998" s="133"/>
      <c r="D998" s="133"/>
      <c r="E998" s="133"/>
      <c r="F998" s="133"/>
      <c r="G998" s="133"/>
      <c r="H998" s="133"/>
      <c r="I998" s="133"/>
      <c r="J998" s="133"/>
      <c r="K998" s="133"/>
      <c r="L998" s="133"/>
      <c r="M998" s="133"/>
      <c r="N998" s="133"/>
      <c r="O998" s="133"/>
      <c r="P998" s="133"/>
      <c r="Q998" s="133"/>
      <c r="R998" s="133"/>
      <c r="S998" s="133"/>
      <c r="T998" s="133"/>
      <c r="U998" s="133"/>
      <c r="V998" s="133"/>
      <c r="W998" s="133"/>
      <c r="X998" s="133"/>
      <c r="Y998" s="133"/>
      <c r="Z998" s="133"/>
      <c r="AA998" s="133"/>
      <c r="AB998" s="133"/>
      <c r="AC998" s="133"/>
    </row>
    <row r="999">
      <c r="A999" s="133"/>
      <c r="B999" s="133"/>
      <c r="C999" s="133"/>
      <c r="D999" s="133"/>
      <c r="E999" s="133"/>
      <c r="F999" s="133"/>
      <c r="G999" s="133"/>
      <c r="H999" s="133"/>
      <c r="I999" s="133"/>
      <c r="J999" s="133"/>
      <c r="K999" s="133"/>
      <c r="L999" s="133"/>
      <c r="M999" s="133"/>
      <c r="N999" s="133"/>
      <c r="O999" s="133"/>
      <c r="P999" s="133"/>
      <c r="Q999" s="133"/>
      <c r="R999" s="133"/>
      <c r="S999" s="133"/>
      <c r="T999" s="133"/>
      <c r="U999" s="133"/>
      <c r="V999" s="133"/>
      <c r="W999" s="133"/>
      <c r="X999" s="133"/>
      <c r="Y999" s="133"/>
      <c r="Z999" s="133"/>
      <c r="AA999" s="133"/>
      <c r="AB999" s="133"/>
      <c r="AC999" s="133"/>
    </row>
    <row r="1000">
      <c r="A1000" s="133"/>
      <c r="B1000" s="133"/>
      <c r="C1000" s="133"/>
      <c r="D1000" s="133"/>
      <c r="E1000" s="133"/>
      <c r="F1000" s="133"/>
      <c r="G1000" s="133"/>
      <c r="H1000" s="133"/>
      <c r="I1000" s="133"/>
      <c r="J1000" s="133"/>
      <c r="K1000" s="133"/>
      <c r="L1000" s="133"/>
      <c r="M1000" s="133"/>
      <c r="N1000" s="133"/>
      <c r="O1000" s="133"/>
      <c r="P1000" s="133"/>
      <c r="Q1000" s="133"/>
      <c r="R1000" s="133"/>
      <c r="S1000" s="133"/>
      <c r="T1000" s="133"/>
      <c r="U1000" s="133"/>
      <c r="V1000" s="133"/>
      <c r="W1000" s="133"/>
      <c r="X1000" s="133"/>
      <c r="Y1000" s="133"/>
      <c r="Z1000" s="133"/>
      <c r="AA1000" s="133"/>
      <c r="AB1000" s="133"/>
      <c r="AC1000" s="133"/>
    </row>
    <row r="1001">
      <c r="A1001" s="133"/>
      <c r="B1001" s="133"/>
      <c r="C1001" s="133"/>
      <c r="D1001" s="133"/>
      <c r="E1001" s="133"/>
      <c r="F1001" s="133"/>
      <c r="G1001" s="133"/>
      <c r="H1001" s="133"/>
      <c r="I1001" s="133"/>
      <c r="J1001" s="133"/>
      <c r="K1001" s="133"/>
      <c r="L1001" s="133"/>
      <c r="M1001" s="133"/>
      <c r="N1001" s="133"/>
      <c r="O1001" s="133"/>
      <c r="P1001" s="133"/>
      <c r="Q1001" s="133"/>
      <c r="R1001" s="133"/>
      <c r="S1001" s="133"/>
      <c r="T1001" s="133"/>
      <c r="U1001" s="133"/>
      <c r="V1001" s="133"/>
      <c r="W1001" s="133"/>
      <c r="X1001" s="133"/>
      <c r="Y1001" s="133"/>
      <c r="Z1001" s="133"/>
      <c r="AA1001" s="133"/>
      <c r="AB1001" s="133"/>
      <c r="AC1001" s="133"/>
    </row>
    <row r="1002">
      <c r="A1002" s="133"/>
      <c r="B1002" s="133"/>
      <c r="C1002" s="133"/>
      <c r="D1002" s="133"/>
      <c r="E1002" s="133"/>
      <c r="F1002" s="133"/>
      <c r="G1002" s="133"/>
      <c r="H1002" s="133"/>
      <c r="I1002" s="133"/>
      <c r="J1002" s="133"/>
      <c r="K1002" s="133"/>
      <c r="L1002" s="133"/>
      <c r="M1002" s="133"/>
      <c r="N1002" s="133"/>
      <c r="O1002" s="133"/>
      <c r="P1002" s="133"/>
      <c r="Q1002" s="133"/>
      <c r="R1002" s="133"/>
      <c r="S1002" s="133"/>
      <c r="T1002" s="133"/>
      <c r="U1002" s="133"/>
      <c r="V1002" s="133"/>
      <c r="W1002" s="133"/>
      <c r="X1002" s="133"/>
      <c r="Y1002" s="133"/>
      <c r="Z1002" s="133"/>
      <c r="AA1002" s="133"/>
      <c r="AB1002" s="133"/>
      <c r="AC1002" s="133"/>
    </row>
    <row r="1003">
      <c r="A1003" s="133"/>
      <c r="B1003" s="133"/>
      <c r="C1003" s="133"/>
      <c r="D1003" s="133"/>
      <c r="E1003" s="133"/>
      <c r="F1003" s="133"/>
      <c r="G1003" s="133"/>
      <c r="H1003" s="133"/>
      <c r="I1003" s="133"/>
      <c r="J1003" s="133"/>
      <c r="K1003" s="133"/>
      <c r="L1003" s="133"/>
      <c r="M1003" s="133"/>
      <c r="N1003" s="133"/>
      <c r="O1003" s="133"/>
      <c r="P1003" s="133"/>
      <c r="Q1003" s="133"/>
      <c r="R1003" s="133"/>
      <c r="S1003" s="133"/>
      <c r="T1003" s="133"/>
      <c r="U1003" s="133"/>
      <c r="V1003" s="133"/>
      <c r="W1003" s="133"/>
      <c r="X1003" s="133"/>
      <c r="Y1003" s="133"/>
      <c r="Z1003" s="133"/>
      <c r="AA1003" s="133"/>
      <c r="AB1003" s="133"/>
      <c r="AC1003" s="133"/>
    </row>
    <row r="1004">
      <c r="A1004" s="133"/>
      <c r="B1004" s="133"/>
      <c r="C1004" s="133"/>
      <c r="D1004" s="133"/>
      <c r="E1004" s="133"/>
      <c r="F1004" s="133"/>
      <c r="G1004" s="133"/>
      <c r="H1004" s="133"/>
      <c r="I1004" s="133"/>
      <c r="J1004" s="133"/>
      <c r="K1004" s="133"/>
      <c r="L1004" s="133"/>
      <c r="M1004" s="133"/>
      <c r="N1004" s="133"/>
      <c r="O1004" s="133"/>
      <c r="P1004" s="133"/>
      <c r="Q1004" s="133"/>
      <c r="R1004" s="133"/>
      <c r="S1004" s="133"/>
      <c r="T1004" s="133"/>
      <c r="U1004" s="133"/>
      <c r="V1004" s="133"/>
      <c r="W1004" s="133"/>
      <c r="X1004" s="133"/>
      <c r="Y1004" s="133"/>
      <c r="Z1004" s="133"/>
      <c r="AA1004" s="133"/>
      <c r="AB1004" s="133"/>
      <c r="AC1004" s="133"/>
    </row>
    <row r="1005">
      <c r="A1005" s="133"/>
      <c r="B1005" s="133"/>
      <c r="C1005" s="133"/>
      <c r="D1005" s="133"/>
      <c r="E1005" s="133"/>
      <c r="F1005" s="133"/>
      <c r="G1005" s="133"/>
      <c r="H1005" s="133"/>
      <c r="I1005" s="133"/>
      <c r="J1005" s="133"/>
      <c r="K1005" s="133"/>
      <c r="L1005" s="133"/>
      <c r="M1005" s="133"/>
      <c r="N1005" s="133"/>
      <c r="O1005" s="133"/>
      <c r="P1005" s="133"/>
      <c r="Q1005" s="133"/>
      <c r="R1005" s="133"/>
      <c r="S1005" s="133"/>
      <c r="T1005" s="133"/>
      <c r="U1005" s="133"/>
      <c r="V1005" s="133"/>
      <c r="W1005" s="133"/>
      <c r="X1005" s="133"/>
      <c r="Y1005" s="133"/>
      <c r="Z1005" s="133"/>
      <c r="AA1005" s="133"/>
      <c r="AB1005" s="133"/>
      <c r="AC1005" s="133"/>
    </row>
    <row r="1006">
      <c r="A1006" s="133"/>
      <c r="B1006" s="133"/>
      <c r="C1006" s="133"/>
      <c r="D1006" s="133"/>
      <c r="E1006" s="133"/>
      <c r="F1006" s="133"/>
      <c r="G1006" s="133"/>
      <c r="H1006" s="133"/>
      <c r="I1006" s="133"/>
      <c r="J1006" s="133"/>
      <c r="K1006" s="133"/>
      <c r="L1006" s="133"/>
      <c r="M1006" s="133"/>
      <c r="N1006" s="133"/>
      <c r="O1006" s="133"/>
      <c r="P1006" s="133"/>
      <c r="Q1006" s="133"/>
      <c r="R1006" s="133"/>
      <c r="S1006" s="133"/>
      <c r="T1006" s="133"/>
      <c r="U1006" s="133"/>
      <c r="V1006" s="133"/>
      <c r="W1006" s="133"/>
      <c r="X1006" s="133"/>
      <c r="Y1006" s="133"/>
      <c r="Z1006" s="133"/>
      <c r="AA1006" s="133"/>
      <c r="AB1006" s="133"/>
      <c r="AC1006" s="133"/>
    </row>
    <row r="1007">
      <c r="A1007" s="133"/>
      <c r="B1007" s="133"/>
      <c r="C1007" s="133"/>
      <c r="D1007" s="133"/>
      <c r="E1007" s="133"/>
      <c r="F1007" s="133"/>
      <c r="G1007" s="133"/>
      <c r="H1007" s="133"/>
      <c r="I1007" s="133"/>
      <c r="J1007" s="133"/>
      <c r="K1007" s="133"/>
      <c r="L1007" s="133"/>
      <c r="M1007" s="133"/>
      <c r="N1007" s="133"/>
      <c r="O1007" s="133"/>
      <c r="P1007" s="133"/>
      <c r="Q1007" s="133"/>
      <c r="R1007" s="133"/>
      <c r="S1007" s="133"/>
      <c r="T1007" s="133"/>
      <c r="U1007" s="133"/>
      <c r="V1007" s="133"/>
      <c r="W1007" s="133"/>
      <c r="X1007" s="133"/>
      <c r="Y1007" s="133"/>
      <c r="Z1007" s="133"/>
      <c r="AA1007" s="133"/>
      <c r="AB1007" s="133"/>
      <c r="AC1007" s="133"/>
    </row>
    <row r="1008">
      <c r="A1008" s="133"/>
      <c r="B1008" s="133"/>
      <c r="C1008" s="133"/>
      <c r="D1008" s="133"/>
      <c r="E1008" s="133"/>
      <c r="F1008" s="133"/>
      <c r="G1008" s="133"/>
      <c r="H1008" s="133"/>
      <c r="I1008" s="133"/>
      <c r="J1008" s="133"/>
      <c r="K1008" s="133"/>
      <c r="L1008" s="133"/>
      <c r="M1008" s="133"/>
      <c r="N1008" s="133"/>
      <c r="O1008" s="133"/>
      <c r="P1008" s="133"/>
      <c r="Q1008" s="133"/>
      <c r="R1008" s="133"/>
      <c r="S1008" s="133"/>
      <c r="T1008" s="133"/>
      <c r="U1008" s="133"/>
      <c r="V1008" s="133"/>
      <c r="W1008" s="133"/>
      <c r="X1008" s="133"/>
      <c r="Y1008" s="133"/>
      <c r="Z1008" s="133"/>
      <c r="AA1008" s="133"/>
      <c r="AB1008" s="133"/>
      <c r="AC1008" s="133"/>
    </row>
    <row r="1009">
      <c r="A1009" s="133"/>
      <c r="B1009" s="133"/>
      <c r="C1009" s="133"/>
      <c r="D1009" s="133"/>
      <c r="E1009" s="133"/>
      <c r="F1009" s="133"/>
      <c r="G1009" s="133"/>
      <c r="H1009" s="133"/>
      <c r="I1009" s="133"/>
      <c r="J1009" s="133"/>
      <c r="K1009" s="133"/>
      <c r="L1009" s="133"/>
      <c r="M1009" s="133"/>
      <c r="N1009" s="133"/>
      <c r="O1009" s="133"/>
      <c r="P1009" s="133"/>
      <c r="Q1009" s="133"/>
      <c r="R1009" s="133"/>
      <c r="S1009" s="133"/>
      <c r="T1009" s="133"/>
      <c r="U1009" s="133"/>
      <c r="V1009" s="133"/>
      <c r="W1009" s="133"/>
      <c r="X1009" s="133"/>
      <c r="Y1009" s="133"/>
      <c r="Z1009" s="133"/>
      <c r="AA1009" s="133"/>
      <c r="AB1009" s="133"/>
      <c r="AC1009" s="133"/>
    </row>
    <row r="1010">
      <c r="A1010" s="133"/>
      <c r="B1010" s="133"/>
      <c r="C1010" s="133"/>
      <c r="D1010" s="133"/>
      <c r="E1010" s="133"/>
      <c r="F1010" s="133"/>
      <c r="G1010" s="133"/>
      <c r="H1010" s="133"/>
      <c r="I1010" s="133"/>
      <c r="J1010" s="133"/>
      <c r="K1010" s="133"/>
      <c r="L1010" s="133"/>
      <c r="M1010" s="133"/>
      <c r="N1010" s="133"/>
      <c r="O1010" s="133"/>
      <c r="P1010" s="133"/>
      <c r="Q1010" s="133"/>
      <c r="R1010" s="133"/>
      <c r="S1010" s="133"/>
      <c r="T1010" s="133"/>
      <c r="U1010" s="133"/>
      <c r="V1010" s="133"/>
      <c r="W1010" s="133"/>
      <c r="X1010" s="133"/>
      <c r="Y1010" s="133"/>
      <c r="Z1010" s="133"/>
      <c r="AA1010" s="133"/>
      <c r="AB1010" s="133"/>
      <c r="AC1010" s="133"/>
    </row>
    <row r="1011">
      <c r="A1011" s="133"/>
      <c r="B1011" s="133"/>
      <c r="C1011" s="133"/>
      <c r="D1011" s="133"/>
      <c r="E1011" s="133"/>
      <c r="F1011" s="133"/>
      <c r="G1011" s="133"/>
      <c r="H1011" s="133"/>
      <c r="I1011" s="133"/>
      <c r="J1011" s="133"/>
      <c r="K1011" s="133"/>
      <c r="L1011" s="133"/>
      <c r="M1011" s="133"/>
      <c r="N1011" s="133"/>
      <c r="O1011" s="133"/>
      <c r="P1011" s="133"/>
      <c r="Q1011" s="133"/>
      <c r="R1011" s="133"/>
      <c r="S1011" s="133"/>
      <c r="T1011" s="133"/>
      <c r="U1011" s="133"/>
      <c r="V1011" s="133"/>
      <c r="W1011" s="133"/>
      <c r="X1011" s="133"/>
      <c r="Y1011" s="133"/>
      <c r="Z1011" s="133"/>
      <c r="AA1011" s="133"/>
      <c r="AB1011" s="133"/>
      <c r="AC1011" s="133"/>
    </row>
    <row r="1012">
      <c r="A1012" s="133"/>
      <c r="B1012" s="133"/>
      <c r="C1012" s="133"/>
      <c r="D1012" s="133"/>
      <c r="E1012" s="133"/>
      <c r="F1012" s="133"/>
      <c r="G1012" s="133"/>
      <c r="H1012" s="133"/>
      <c r="I1012" s="133"/>
      <c r="J1012" s="133"/>
      <c r="K1012" s="133"/>
      <c r="L1012" s="133"/>
      <c r="M1012" s="133"/>
      <c r="N1012" s="133"/>
      <c r="O1012" s="133"/>
      <c r="P1012" s="133"/>
      <c r="Q1012" s="133"/>
      <c r="R1012" s="133"/>
      <c r="S1012" s="133"/>
      <c r="T1012" s="133"/>
      <c r="U1012" s="133"/>
      <c r="V1012" s="133"/>
      <c r="W1012" s="133"/>
      <c r="X1012" s="133"/>
      <c r="Y1012" s="133"/>
      <c r="Z1012" s="133"/>
      <c r="AA1012" s="133"/>
      <c r="AB1012" s="133"/>
      <c r="AC1012" s="133"/>
    </row>
    <row r="1013">
      <c r="A1013" s="133"/>
      <c r="B1013" s="133"/>
      <c r="C1013" s="133"/>
      <c r="D1013" s="133"/>
      <c r="E1013" s="133"/>
      <c r="F1013" s="133"/>
      <c r="G1013" s="133"/>
      <c r="H1013" s="133"/>
      <c r="I1013" s="133"/>
      <c r="J1013" s="133"/>
      <c r="K1013" s="133"/>
      <c r="L1013" s="133"/>
      <c r="M1013" s="133"/>
      <c r="N1013" s="133"/>
      <c r="O1013" s="133"/>
      <c r="P1013" s="133"/>
      <c r="Q1013" s="133"/>
      <c r="R1013" s="133"/>
      <c r="S1013" s="133"/>
      <c r="T1013" s="133"/>
      <c r="U1013" s="133"/>
      <c r="V1013" s="133"/>
      <c r="W1013" s="133"/>
      <c r="X1013" s="133"/>
      <c r="Y1013" s="133"/>
      <c r="Z1013" s="133"/>
      <c r="AA1013" s="133"/>
      <c r="AB1013" s="133"/>
      <c r="AC1013" s="133"/>
    </row>
    <row r="1014">
      <c r="A1014" s="133"/>
      <c r="B1014" s="133"/>
      <c r="C1014" s="133"/>
      <c r="D1014" s="133"/>
      <c r="E1014" s="133"/>
      <c r="F1014" s="133"/>
      <c r="G1014" s="133"/>
      <c r="H1014" s="133"/>
      <c r="I1014" s="133"/>
      <c r="J1014" s="133"/>
      <c r="K1014" s="133"/>
      <c r="L1014" s="133"/>
      <c r="M1014" s="133"/>
      <c r="N1014" s="133"/>
      <c r="O1014" s="133"/>
      <c r="P1014" s="133"/>
      <c r="Q1014" s="133"/>
      <c r="R1014" s="133"/>
      <c r="S1014" s="133"/>
      <c r="T1014" s="133"/>
      <c r="U1014" s="133"/>
      <c r="V1014" s="133"/>
      <c r="W1014" s="133"/>
      <c r="X1014" s="133"/>
      <c r="Y1014" s="133"/>
      <c r="Z1014" s="133"/>
      <c r="AA1014" s="133"/>
      <c r="AB1014" s="133"/>
      <c r="AC1014" s="133"/>
    </row>
  </sheetData>
  <hyperlinks>
    <hyperlink r:id="rId1" ref="I2"/>
    <hyperlink r:id="rId2" ref="I3"/>
  </hyperlinks>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1.5"/>
    <col customWidth="1" min="2" max="2" width="7.63"/>
    <col customWidth="1" min="3" max="3" width="36.25"/>
    <col customWidth="1" min="4" max="4" width="67.13"/>
    <col customWidth="1" min="6" max="6" width="14.5"/>
  </cols>
  <sheetData>
    <row r="1">
      <c r="A1" s="138" t="s">
        <v>209</v>
      </c>
      <c r="B1" s="138" t="s">
        <v>210</v>
      </c>
      <c r="C1" s="138" t="s">
        <v>211</v>
      </c>
      <c r="D1" s="138" t="s">
        <v>212</v>
      </c>
      <c r="E1" s="138" t="s">
        <v>213</v>
      </c>
      <c r="F1" s="138" t="s">
        <v>214</v>
      </c>
      <c r="G1" s="138" t="s">
        <v>215</v>
      </c>
      <c r="H1" s="138" t="s">
        <v>216</v>
      </c>
      <c r="I1" s="139"/>
      <c r="J1" s="139"/>
      <c r="K1" s="139"/>
      <c r="L1" s="139"/>
      <c r="M1" s="139"/>
      <c r="N1" s="139"/>
      <c r="O1" s="139"/>
      <c r="P1" s="139"/>
      <c r="Q1" s="139"/>
      <c r="R1" s="139"/>
      <c r="S1" s="139"/>
      <c r="T1" s="139"/>
      <c r="U1" s="139"/>
      <c r="V1" s="139"/>
      <c r="W1" s="139"/>
      <c r="X1" s="139"/>
      <c r="Y1" s="139"/>
      <c r="Z1" s="139"/>
      <c r="AA1" s="139"/>
    </row>
    <row r="2" ht="185.25" customHeight="1">
      <c r="A2" s="140" t="s">
        <v>2</v>
      </c>
      <c r="B2" s="141">
        <v>1.0</v>
      </c>
      <c r="C2" s="142" t="s">
        <v>217</v>
      </c>
      <c r="D2" s="142" t="s">
        <v>218</v>
      </c>
      <c r="E2" s="138" t="str">
        <f t="shared" ref="E2:E35" si="1">IF(COUNTIF($A:$A, A2) = B2, "", A3 &amp; "/" &amp; B3)</f>
        <v/>
      </c>
      <c r="F2" s="138"/>
      <c r="G2" s="143"/>
      <c r="H2" s="143"/>
      <c r="I2" s="139"/>
      <c r="J2" s="139"/>
      <c r="K2" s="139"/>
      <c r="L2" s="139"/>
      <c r="M2" s="139"/>
      <c r="N2" s="139"/>
      <c r="O2" s="139"/>
      <c r="P2" s="139"/>
      <c r="Q2" s="139"/>
      <c r="R2" s="139"/>
      <c r="S2" s="139"/>
      <c r="T2" s="139"/>
      <c r="U2" s="139"/>
      <c r="V2" s="139"/>
      <c r="W2" s="139"/>
      <c r="X2" s="139"/>
      <c r="Y2" s="139"/>
      <c r="Z2" s="139"/>
      <c r="AA2" s="139"/>
    </row>
    <row r="3" ht="121.5" customHeight="1">
      <c r="A3" s="140" t="s">
        <v>38</v>
      </c>
      <c r="B3" s="141">
        <v>1.0</v>
      </c>
      <c r="C3" s="142" t="s">
        <v>219</v>
      </c>
      <c r="D3" s="142" t="s">
        <v>220</v>
      </c>
      <c r="E3" s="138" t="str">
        <f t="shared" si="1"/>
        <v>(I-1) General/2</v>
      </c>
      <c r="F3" s="138"/>
      <c r="G3" s="143"/>
      <c r="H3" s="143"/>
      <c r="I3" s="139"/>
      <c r="J3" s="139"/>
      <c r="K3" s="139"/>
      <c r="L3" s="139"/>
      <c r="M3" s="139"/>
      <c r="N3" s="139"/>
      <c r="O3" s="139"/>
      <c r="P3" s="139"/>
      <c r="Q3" s="139"/>
      <c r="R3" s="139"/>
      <c r="S3" s="139"/>
      <c r="T3" s="139"/>
      <c r="U3" s="139"/>
      <c r="V3" s="139"/>
      <c r="W3" s="139"/>
      <c r="X3" s="139"/>
      <c r="Y3" s="139"/>
      <c r="Z3" s="139"/>
      <c r="AA3" s="139"/>
    </row>
    <row r="4">
      <c r="A4" s="140" t="s">
        <v>38</v>
      </c>
      <c r="B4" s="141">
        <v>2.0</v>
      </c>
      <c r="C4" s="142" t="s">
        <v>221</v>
      </c>
      <c r="D4" s="142" t="s">
        <v>222</v>
      </c>
      <c r="E4" s="138" t="str">
        <f t="shared" si="1"/>
        <v>(I-1) General/3</v>
      </c>
      <c r="F4" s="138" t="str">
        <f t="shared" ref="F4:F35" si="2">IF(B4=1, "", A3 &amp; "/" &amp; B3)</f>
        <v>(I-1) General/1</v>
      </c>
      <c r="G4" s="143"/>
      <c r="H4" s="143"/>
      <c r="I4" s="139"/>
      <c r="J4" s="139"/>
      <c r="K4" s="139"/>
      <c r="L4" s="139"/>
      <c r="M4" s="139"/>
      <c r="N4" s="139"/>
      <c r="O4" s="139"/>
      <c r="P4" s="139"/>
      <c r="Q4" s="139"/>
      <c r="R4" s="139"/>
      <c r="S4" s="139"/>
      <c r="T4" s="139"/>
      <c r="U4" s="139"/>
      <c r="V4" s="139"/>
      <c r="W4" s="139"/>
      <c r="X4" s="139"/>
      <c r="Y4" s="139"/>
      <c r="Z4" s="139"/>
      <c r="AA4" s="139"/>
    </row>
    <row r="5" ht="186.75" customHeight="1">
      <c r="A5" s="140" t="s">
        <v>38</v>
      </c>
      <c r="B5" s="141">
        <v>3.0</v>
      </c>
      <c r="C5" s="142" t="s">
        <v>223</v>
      </c>
      <c r="D5" s="142" t="s">
        <v>224</v>
      </c>
      <c r="E5" s="138" t="str">
        <f t="shared" si="1"/>
        <v>(I-1) General/4</v>
      </c>
      <c r="F5" s="138" t="str">
        <f t="shared" si="2"/>
        <v>(I-1) General/2</v>
      </c>
      <c r="G5" s="143"/>
      <c r="H5" s="143"/>
      <c r="I5" s="139"/>
      <c r="J5" s="139"/>
      <c r="K5" s="139"/>
      <c r="L5" s="139"/>
      <c r="M5" s="139"/>
      <c r="N5" s="139"/>
      <c r="O5" s="139"/>
      <c r="P5" s="139"/>
      <c r="Q5" s="139"/>
      <c r="R5" s="139"/>
      <c r="S5" s="139"/>
      <c r="T5" s="139"/>
      <c r="U5" s="139"/>
      <c r="V5" s="139"/>
      <c r="W5" s="139"/>
      <c r="X5" s="139"/>
      <c r="Y5" s="139"/>
      <c r="Z5" s="139"/>
      <c r="AA5" s="139"/>
    </row>
    <row r="6">
      <c r="A6" s="140" t="s">
        <v>38</v>
      </c>
      <c r="B6" s="141">
        <v>4.0</v>
      </c>
      <c r="C6" s="142" t="s">
        <v>225</v>
      </c>
      <c r="D6" s="142" t="s">
        <v>226</v>
      </c>
      <c r="E6" s="138" t="str">
        <f t="shared" si="1"/>
        <v>(I-1) General/5</v>
      </c>
      <c r="F6" s="138" t="str">
        <f t="shared" si="2"/>
        <v>(I-1) General/3</v>
      </c>
      <c r="G6" s="143"/>
      <c r="H6" s="143"/>
      <c r="I6" s="139"/>
      <c r="J6" s="139"/>
      <c r="K6" s="139"/>
      <c r="L6" s="139"/>
      <c r="M6" s="139"/>
      <c r="N6" s="139"/>
      <c r="O6" s="139"/>
      <c r="P6" s="139"/>
      <c r="Q6" s="139"/>
      <c r="R6" s="139"/>
      <c r="S6" s="139"/>
      <c r="T6" s="139"/>
      <c r="U6" s="139"/>
      <c r="V6" s="139"/>
      <c r="W6" s="139"/>
      <c r="X6" s="139"/>
      <c r="Y6" s="139"/>
      <c r="Z6" s="139"/>
      <c r="AA6" s="139"/>
    </row>
    <row r="7">
      <c r="A7" s="140" t="s">
        <v>38</v>
      </c>
      <c r="B7" s="141">
        <v>5.0</v>
      </c>
      <c r="C7" s="142" t="s">
        <v>227</v>
      </c>
      <c r="D7" s="142" t="s">
        <v>228</v>
      </c>
      <c r="E7" s="138" t="str">
        <f t="shared" si="1"/>
        <v>(I-1) General/6</v>
      </c>
      <c r="F7" s="138" t="str">
        <f t="shared" si="2"/>
        <v>(I-1) General/4</v>
      </c>
      <c r="G7" s="143"/>
      <c r="H7" s="143"/>
      <c r="I7" s="139"/>
      <c r="J7" s="139"/>
      <c r="K7" s="139"/>
      <c r="L7" s="139"/>
      <c r="M7" s="139"/>
      <c r="N7" s="139"/>
      <c r="O7" s="139"/>
      <c r="P7" s="139"/>
      <c r="Q7" s="139"/>
      <c r="R7" s="139"/>
      <c r="S7" s="139"/>
      <c r="T7" s="139"/>
      <c r="U7" s="139"/>
      <c r="V7" s="139"/>
      <c r="W7" s="139"/>
      <c r="X7" s="139"/>
      <c r="Y7" s="139"/>
      <c r="Z7" s="139"/>
      <c r="AA7" s="139"/>
    </row>
    <row r="8" ht="86.25" customHeight="1">
      <c r="A8" s="140" t="s">
        <v>38</v>
      </c>
      <c r="B8" s="141">
        <v>6.0</v>
      </c>
      <c r="C8" s="142" t="s">
        <v>229</v>
      </c>
      <c r="D8" s="142" t="s">
        <v>230</v>
      </c>
      <c r="E8" s="138" t="str">
        <f t="shared" si="1"/>
        <v>(I-1) General/7</v>
      </c>
      <c r="F8" s="138" t="str">
        <f t="shared" si="2"/>
        <v>(I-1) General/5</v>
      </c>
      <c r="G8" s="143"/>
      <c r="H8" s="143"/>
      <c r="I8" s="139"/>
      <c r="J8" s="139"/>
      <c r="K8" s="139"/>
      <c r="L8" s="139"/>
      <c r="M8" s="139"/>
      <c r="N8" s="139"/>
      <c r="O8" s="139"/>
      <c r="P8" s="139"/>
      <c r="Q8" s="139"/>
      <c r="R8" s="139"/>
      <c r="S8" s="139"/>
      <c r="T8" s="139"/>
      <c r="U8" s="139"/>
      <c r="V8" s="139"/>
      <c r="W8" s="139"/>
      <c r="X8" s="139"/>
      <c r="Y8" s="139"/>
      <c r="Z8" s="139"/>
      <c r="AA8" s="139"/>
    </row>
    <row r="9">
      <c r="A9" s="140" t="s">
        <v>38</v>
      </c>
      <c r="B9" s="141">
        <v>7.0</v>
      </c>
      <c r="C9" s="142" t="s">
        <v>231</v>
      </c>
      <c r="D9" s="142" t="s">
        <v>232</v>
      </c>
      <c r="E9" s="138" t="str">
        <f t="shared" si="1"/>
        <v>(I-1) General/8</v>
      </c>
      <c r="F9" s="138" t="str">
        <f t="shared" si="2"/>
        <v>(I-1) General/6</v>
      </c>
      <c r="G9" s="143"/>
      <c r="H9" s="143"/>
      <c r="I9" s="139"/>
      <c r="J9" s="139"/>
      <c r="K9" s="139"/>
      <c r="L9" s="139"/>
      <c r="M9" s="139"/>
      <c r="N9" s="139"/>
      <c r="O9" s="139"/>
      <c r="P9" s="139"/>
      <c r="Q9" s="139"/>
      <c r="R9" s="139"/>
      <c r="S9" s="139"/>
      <c r="T9" s="139"/>
      <c r="U9" s="139"/>
      <c r="V9" s="139"/>
      <c r="W9" s="139"/>
      <c r="X9" s="139"/>
      <c r="Y9" s="139"/>
      <c r="Z9" s="139"/>
      <c r="AA9" s="139"/>
    </row>
    <row r="10">
      <c r="A10" s="140" t="s">
        <v>38</v>
      </c>
      <c r="B10" s="141">
        <v>8.0</v>
      </c>
      <c r="C10" s="142" t="s">
        <v>233</v>
      </c>
      <c r="D10" s="142" t="s">
        <v>234</v>
      </c>
      <c r="E10" s="138" t="str">
        <f t="shared" si="1"/>
        <v>(I-1) General/9</v>
      </c>
      <c r="F10" s="138" t="str">
        <f t="shared" si="2"/>
        <v>(I-1) General/7</v>
      </c>
      <c r="G10" s="143"/>
      <c r="H10" s="143"/>
      <c r="I10" s="139"/>
      <c r="J10" s="139"/>
      <c r="K10" s="139"/>
      <c r="L10" s="139"/>
      <c r="M10" s="139"/>
      <c r="N10" s="139"/>
      <c r="O10" s="139"/>
      <c r="P10" s="139"/>
      <c r="Q10" s="139"/>
      <c r="R10" s="139"/>
      <c r="S10" s="139"/>
      <c r="T10" s="139"/>
      <c r="U10" s="139"/>
      <c r="V10" s="139"/>
      <c r="W10" s="139"/>
      <c r="X10" s="139"/>
      <c r="Y10" s="139"/>
      <c r="Z10" s="139"/>
      <c r="AA10" s="139"/>
    </row>
    <row r="11">
      <c r="A11" s="140" t="s">
        <v>38</v>
      </c>
      <c r="B11" s="141">
        <v>9.0</v>
      </c>
      <c r="C11" s="142" t="s">
        <v>235</v>
      </c>
      <c r="D11" s="142" t="s">
        <v>236</v>
      </c>
      <c r="E11" s="138" t="str">
        <f t="shared" si="1"/>
        <v>(I-1) General/10</v>
      </c>
      <c r="F11" s="138" t="str">
        <f t="shared" si="2"/>
        <v>(I-1) General/8</v>
      </c>
      <c r="G11" s="138" t="s">
        <v>237</v>
      </c>
      <c r="H11" s="143"/>
      <c r="I11" s="139"/>
      <c r="J11" s="139"/>
      <c r="K11" s="139"/>
      <c r="L11" s="139"/>
      <c r="M11" s="139"/>
      <c r="N11" s="139"/>
      <c r="O11" s="139"/>
      <c r="P11" s="139"/>
      <c r="Q11" s="139"/>
      <c r="R11" s="139"/>
      <c r="S11" s="139"/>
      <c r="T11" s="139"/>
      <c r="U11" s="139"/>
      <c r="V11" s="139"/>
      <c r="W11" s="139"/>
      <c r="X11" s="139"/>
      <c r="Y11" s="139"/>
      <c r="Z11" s="139"/>
      <c r="AA11" s="139"/>
    </row>
    <row r="12">
      <c r="A12" s="140" t="s">
        <v>38</v>
      </c>
      <c r="B12" s="141">
        <v>10.0</v>
      </c>
      <c r="C12" s="142" t="s">
        <v>235</v>
      </c>
      <c r="D12" s="142" t="s">
        <v>238</v>
      </c>
      <c r="E12" s="138" t="str">
        <f t="shared" si="1"/>
        <v>(I-1) General/11</v>
      </c>
      <c r="F12" s="138" t="str">
        <f t="shared" si="2"/>
        <v>(I-1) General/9</v>
      </c>
      <c r="G12" s="143"/>
      <c r="H12" s="143"/>
      <c r="I12" s="139"/>
      <c r="J12" s="139"/>
      <c r="K12" s="139"/>
      <c r="L12" s="139"/>
      <c r="M12" s="139"/>
      <c r="N12" s="139"/>
      <c r="O12" s="139"/>
      <c r="P12" s="139"/>
      <c r="Q12" s="139"/>
      <c r="R12" s="139"/>
      <c r="S12" s="139"/>
      <c r="T12" s="139"/>
      <c r="U12" s="139"/>
      <c r="V12" s="139"/>
      <c r="W12" s="139"/>
      <c r="X12" s="139"/>
      <c r="Y12" s="139"/>
      <c r="Z12" s="139"/>
      <c r="AA12" s="139"/>
    </row>
    <row r="13" ht="178.5" customHeight="1">
      <c r="A13" s="140" t="s">
        <v>38</v>
      </c>
      <c r="B13" s="141">
        <v>11.0</v>
      </c>
      <c r="C13" s="142" t="s">
        <v>239</v>
      </c>
      <c r="D13" s="142" t="s">
        <v>240</v>
      </c>
      <c r="E13" s="138" t="str">
        <f t="shared" si="1"/>
        <v>(I-1) General/12</v>
      </c>
      <c r="F13" s="138" t="str">
        <f t="shared" si="2"/>
        <v>(I-1) General/10</v>
      </c>
      <c r="G13" s="143"/>
      <c r="H13" s="143"/>
      <c r="I13" s="139"/>
      <c r="J13" s="139"/>
      <c r="K13" s="139"/>
      <c r="L13" s="139"/>
      <c r="M13" s="139"/>
      <c r="N13" s="139"/>
      <c r="O13" s="139"/>
      <c r="P13" s="139"/>
      <c r="Q13" s="139"/>
      <c r="R13" s="139"/>
      <c r="S13" s="139"/>
      <c r="T13" s="139"/>
      <c r="U13" s="139"/>
      <c r="V13" s="139"/>
      <c r="W13" s="139"/>
      <c r="X13" s="139"/>
      <c r="Y13" s="139"/>
      <c r="Z13" s="139"/>
      <c r="AA13" s="139"/>
    </row>
    <row r="14">
      <c r="A14" s="140" t="s">
        <v>38</v>
      </c>
      <c r="B14" s="141">
        <v>12.0</v>
      </c>
      <c r="C14" s="142" t="s">
        <v>241</v>
      </c>
      <c r="D14" s="142" t="s">
        <v>242</v>
      </c>
      <c r="E14" s="138" t="str">
        <f t="shared" si="1"/>
        <v>(I-1) General/13</v>
      </c>
      <c r="F14" s="138" t="str">
        <f t="shared" si="2"/>
        <v>(I-1) General/11</v>
      </c>
      <c r="G14" s="143"/>
      <c r="H14" s="143"/>
      <c r="I14" s="139"/>
      <c r="J14" s="139"/>
      <c r="K14" s="139"/>
      <c r="L14" s="139"/>
      <c r="M14" s="139"/>
      <c r="N14" s="139"/>
      <c r="O14" s="139"/>
      <c r="P14" s="139"/>
      <c r="Q14" s="139"/>
      <c r="R14" s="139"/>
      <c r="S14" s="139"/>
      <c r="T14" s="139"/>
      <c r="U14" s="139"/>
      <c r="V14" s="139"/>
      <c r="W14" s="139"/>
      <c r="X14" s="139"/>
      <c r="Y14" s="139"/>
      <c r="Z14" s="139"/>
      <c r="AA14" s="139"/>
    </row>
    <row r="15">
      <c r="A15" s="140" t="s">
        <v>38</v>
      </c>
      <c r="B15" s="141">
        <v>13.0</v>
      </c>
      <c r="C15" s="142" t="s">
        <v>243</v>
      </c>
      <c r="D15" s="142" t="s">
        <v>244</v>
      </c>
      <c r="E15" s="138" t="str">
        <f t="shared" si="1"/>
        <v/>
      </c>
      <c r="F15" s="138" t="str">
        <f t="shared" si="2"/>
        <v>(I-1) General/12</v>
      </c>
      <c r="G15" s="143"/>
      <c r="H15" s="138" t="s">
        <v>40</v>
      </c>
      <c r="I15" s="139"/>
      <c r="J15" s="139"/>
      <c r="K15" s="139"/>
      <c r="L15" s="139"/>
      <c r="M15" s="139"/>
      <c r="N15" s="139"/>
      <c r="O15" s="139"/>
      <c r="P15" s="139"/>
      <c r="Q15" s="139"/>
      <c r="R15" s="139"/>
      <c r="S15" s="139"/>
      <c r="T15" s="139"/>
      <c r="U15" s="139"/>
      <c r="V15" s="139"/>
      <c r="W15" s="139"/>
      <c r="X15" s="139"/>
      <c r="Y15" s="139"/>
      <c r="Z15" s="139"/>
      <c r="AA15" s="139"/>
    </row>
    <row r="16">
      <c r="A16" s="140" t="s">
        <v>40</v>
      </c>
      <c r="B16" s="141">
        <v>1.0</v>
      </c>
      <c r="C16" s="142" t="s">
        <v>245</v>
      </c>
      <c r="D16" s="142" t="s">
        <v>246</v>
      </c>
      <c r="E16" s="138" t="str">
        <f t="shared" si="1"/>
        <v>(I-2) Bands/2</v>
      </c>
      <c r="F16" s="138" t="str">
        <f t="shared" si="2"/>
        <v/>
      </c>
      <c r="G16" s="143"/>
      <c r="H16" s="143"/>
      <c r="I16" s="139"/>
      <c r="J16" s="139"/>
      <c r="K16" s="139"/>
      <c r="L16" s="139"/>
      <c r="M16" s="139"/>
      <c r="N16" s="139"/>
      <c r="O16" s="139"/>
      <c r="P16" s="139"/>
      <c r="Q16" s="139"/>
      <c r="R16" s="139"/>
      <c r="S16" s="139"/>
      <c r="T16" s="139"/>
      <c r="U16" s="139"/>
      <c r="V16" s="139"/>
      <c r="W16" s="139"/>
      <c r="X16" s="139"/>
      <c r="Y16" s="139"/>
      <c r="Z16" s="139"/>
      <c r="AA16" s="139"/>
    </row>
    <row r="17">
      <c r="A17" s="140" t="s">
        <v>40</v>
      </c>
      <c r="B17" s="141">
        <v>2.0</v>
      </c>
      <c r="C17" s="142" t="s">
        <v>247</v>
      </c>
      <c r="D17" s="142" t="s">
        <v>248</v>
      </c>
      <c r="E17" s="138" t="str">
        <f t="shared" si="1"/>
        <v>(I-2) Bands/3</v>
      </c>
      <c r="F17" s="138" t="str">
        <f t="shared" si="2"/>
        <v>(I-2) Bands/1</v>
      </c>
      <c r="G17" s="143"/>
      <c r="H17" s="143"/>
      <c r="I17" s="139"/>
      <c r="J17" s="139"/>
      <c r="K17" s="139"/>
      <c r="L17" s="139"/>
      <c r="M17" s="139"/>
      <c r="N17" s="139"/>
      <c r="O17" s="139"/>
      <c r="P17" s="139"/>
      <c r="Q17" s="139"/>
      <c r="R17" s="139"/>
      <c r="S17" s="139"/>
      <c r="T17" s="139"/>
      <c r="U17" s="139"/>
      <c r="V17" s="139"/>
      <c r="W17" s="139"/>
      <c r="X17" s="139"/>
      <c r="Y17" s="139"/>
      <c r="Z17" s="139"/>
      <c r="AA17" s="139"/>
    </row>
    <row r="18">
      <c r="A18" s="140" t="s">
        <v>40</v>
      </c>
      <c r="B18" s="141">
        <v>3.0</v>
      </c>
      <c r="C18" s="142" t="s">
        <v>249</v>
      </c>
      <c r="D18" s="142" t="s">
        <v>250</v>
      </c>
      <c r="E18" s="138" t="str">
        <f t="shared" si="1"/>
        <v>(I-2) Bands/4</v>
      </c>
      <c r="F18" s="138" t="str">
        <f t="shared" si="2"/>
        <v>(I-2) Bands/2</v>
      </c>
      <c r="G18" s="143"/>
      <c r="H18" s="143"/>
      <c r="I18" s="139"/>
      <c r="J18" s="139"/>
      <c r="K18" s="139"/>
      <c r="L18" s="139"/>
      <c r="M18" s="139"/>
      <c r="N18" s="139"/>
      <c r="O18" s="139"/>
      <c r="P18" s="139"/>
      <c r="Q18" s="139"/>
      <c r="R18" s="139"/>
      <c r="S18" s="139"/>
      <c r="T18" s="139"/>
      <c r="U18" s="139"/>
      <c r="V18" s="139"/>
      <c r="W18" s="139"/>
      <c r="X18" s="139"/>
      <c r="Y18" s="139"/>
      <c r="Z18" s="139"/>
      <c r="AA18" s="139"/>
    </row>
    <row r="19">
      <c r="A19" s="140" t="s">
        <v>40</v>
      </c>
      <c r="B19" s="141">
        <v>4.0</v>
      </c>
      <c r="C19" s="142" t="s">
        <v>251</v>
      </c>
      <c r="D19" s="142" t="s">
        <v>252</v>
      </c>
      <c r="E19" s="138" t="str">
        <f t="shared" si="1"/>
        <v>(I-2) Bands/5</v>
      </c>
      <c r="F19" s="138" t="str">
        <f t="shared" si="2"/>
        <v>(I-2) Bands/3</v>
      </c>
      <c r="G19" s="143"/>
      <c r="H19" s="143"/>
      <c r="I19" s="139"/>
      <c r="J19" s="139"/>
      <c r="K19" s="139"/>
      <c r="L19" s="139"/>
      <c r="M19" s="139"/>
      <c r="N19" s="139"/>
      <c r="O19" s="139"/>
      <c r="P19" s="139"/>
      <c r="Q19" s="139"/>
      <c r="R19" s="139"/>
      <c r="S19" s="139"/>
      <c r="T19" s="139"/>
      <c r="U19" s="139"/>
      <c r="V19" s="139"/>
      <c r="W19" s="139"/>
      <c r="X19" s="139"/>
      <c r="Y19" s="139"/>
      <c r="Z19" s="139"/>
      <c r="AA19" s="139"/>
    </row>
    <row r="20">
      <c r="A20" s="140" t="s">
        <v>40</v>
      </c>
      <c r="B20" s="141">
        <v>5.0</v>
      </c>
      <c r="C20" s="142" t="s">
        <v>253</v>
      </c>
      <c r="D20" s="142" t="s">
        <v>254</v>
      </c>
      <c r="E20" s="138" t="str">
        <f t="shared" si="1"/>
        <v/>
      </c>
      <c r="F20" s="138" t="str">
        <f t="shared" si="2"/>
        <v>(I-2) Bands/4</v>
      </c>
      <c r="G20" s="143"/>
      <c r="H20" s="138" t="s">
        <v>42</v>
      </c>
      <c r="I20" s="139"/>
      <c r="J20" s="139"/>
      <c r="K20" s="139"/>
      <c r="L20" s="139"/>
      <c r="M20" s="139"/>
      <c r="N20" s="139"/>
      <c r="O20" s="139"/>
      <c r="P20" s="139"/>
      <c r="Q20" s="139"/>
      <c r="R20" s="139"/>
      <c r="S20" s="139"/>
      <c r="T20" s="139"/>
      <c r="U20" s="139"/>
      <c r="V20" s="139"/>
      <c r="W20" s="139"/>
      <c r="X20" s="139"/>
      <c r="Y20" s="139"/>
      <c r="Z20" s="139"/>
      <c r="AA20" s="139"/>
    </row>
    <row r="21">
      <c r="A21" s="140" t="s">
        <v>42</v>
      </c>
      <c r="B21" s="141">
        <v>1.0</v>
      </c>
      <c r="C21" s="142" t="s">
        <v>255</v>
      </c>
      <c r="D21" s="142" t="s">
        <v>256</v>
      </c>
      <c r="E21" s="138" t="str">
        <f t="shared" si="1"/>
        <v>(I-3) Design &amp; Feedback/2</v>
      </c>
      <c r="F21" s="138" t="str">
        <f t="shared" si="2"/>
        <v/>
      </c>
      <c r="G21" s="143"/>
      <c r="H21" s="143"/>
      <c r="I21" s="139"/>
      <c r="J21" s="139"/>
      <c r="K21" s="139"/>
      <c r="L21" s="139"/>
      <c r="M21" s="139"/>
      <c r="N21" s="139"/>
      <c r="O21" s="139"/>
      <c r="P21" s="139"/>
      <c r="Q21" s="139"/>
      <c r="R21" s="139"/>
      <c r="S21" s="139"/>
      <c r="T21" s="139"/>
      <c r="U21" s="139"/>
      <c r="V21" s="139"/>
      <c r="W21" s="139"/>
      <c r="X21" s="139"/>
      <c r="Y21" s="139"/>
      <c r="Z21" s="139"/>
      <c r="AA21" s="139"/>
    </row>
    <row r="22">
      <c r="A22" s="140" t="s">
        <v>42</v>
      </c>
      <c r="B22" s="141">
        <v>2.0</v>
      </c>
      <c r="C22" s="142" t="s">
        <v>257</v>
      </c>
      <c r="D22" s="142" t="s">
        <v>258</v>
      </c>
      <c r="E22" s="138" t="str">
        <f t="shared" si="1"/>
        <v>(I-3) Design &amp; Feedback/3</v>
      </c>
      <c r="F22" s="138" t="str">
        <f t="shared" si="2"/>
        <v>(I-3) Design &amp; Feedback/1</v>
      </c>
      <c r="G22" s="143"/>
      <c r="H22" s="143"/>
      <c r="I22" s="139"/>
      <c r="J22" s="139"/>
      <c r="K22" s="139"/>
      <c r="L22" s="139"/>
      <c r="M22" s="139"/>
      <c r="N22" s="139"/>
      <c r="O22" s="139"/>
      <c r="P22" s="139"/>
      <c r="Q22" s="139"/>
      <c r="R22" s="139"/>
      <c r="S22" s="139"/>
      <c r="T22" s="139"/>
      <c r="U22" s="139"/>
      <c r="V22" s="139"/>
      <c r="W22" s="139"/>
      <c r="X22" s="139"/>
      <c r="Y22" s="139"/>
      <c r="Z22" s="139"/>
      <c r="AA22" s="139"/>
    </row>
    <row r="23">
      <c r="A23" s="140" t="s">
        <v>42</v>
      </c>
      <c r="B23" s="141">
        <v>3.0</v>
      </c>
      <c r="C23" s="142" t="s">
        <v>259</v>
      </c>
      <c r="D23" s="142" t="s">
        <v>260</v>
      </c>
      <c r="E23" s="138" t="str">
        <f t="shared" si="1"/>
        <v>(I-3) Design &amp; Feedback/4</v>
      </c>
      <c r="F23" s="138" t="str">
        <f t="shared" si="2"/>
        <v>(I-3) Design &amp; Feedback/2</v>
      </c>
      <c r="G23" s="143"/>
      <c r="H23" s="143"/>
      <c r="I23" s="139"/>
      <c r="J23" s="139"/>
      <c r="K23" s="139"/>
      <c r="L23" s="139"/>
      <c r="M23" s="139"/>
      <c r="N23" s="139"/>
      <c r="O23" s="139"/>
      <c r="P23" s="139"/>
      <c r="Q23" s="139"/>
      <c r="R23" s="139"/>
      <c r="S23" s="139"/>
      <c r="T23" s="139"/>
      <c r="U23" s="139"/>
      <c r="V23" s="139"/>
      <c r="W23" s="139"/>
      <c r="X23" s="139"/>
      <c r="Y23" s="139"/>
      <c r="Z23" s="139"/>
      <c r="AA23" s="139"/>
    </row>
    <row r="24">
      <c r="A24" s="140" t="s">
        <v>42</v>
      </c>
      <c r="B24" s="141">
        <v>4.0</v>
      </c>
      <c r="C24" s="142" t="s">
        <v>261</v>
      </c>
      <c r="D24" s="142" t="s">
        <v>262</v>
      </c>
      <c r="E24" s="138" t="str">
        <f t="shared" si="1"/>
        <v>(I-3) Design &amp; Feedback/5</v>
      </c>
      <c r="F24" s="138" t="str">
        <f t="shared" si="2"/>
        <v>(I-3) Design &amp; Feedback/3</v>
      </c>
      <c r="G24" s="143"/>
      <c r="H24" s="143"/>
      <c r="I24" s="139"/>
      <c r="J24" s="139"/>
      <c r="K24" s="139"/>
      <c r="L24" s="139"/>
      <c r="M24" s="139"/>
      <c r="N24" s="139"/>
      <c r="O24" s="139"/>
      <c r="P24" s="139"/>
      <c r="Q24" s="139"/>
      <c r="R24" s="139"/>
      <c r="S24" s="139"/>
      <c r="T24" s="139"/>
      <c r="U24" s="139"/>
      <c r="V24" s="139"/>
      <c r="W24" s="139"/>
      <c r="X24" s="139"/>
      <c r="Y24" s="139"/>
      <c r="Z24" s="139"/>
      <c r="AA24" s="139"/>
    </row>
    <row r="25">
      <c r="A25" s="140" t="s">
        <v>42</v>
      </c>
      <c r="B25" s="141">
        <v>5.0</v>
      </c>
      <c r="C25" s="142" t="s">
        <v>263</v>
      </c>
      <c r="D25" s="142" t="s">
        <v>264</v>
      </c>
      <c r="E25" s="138" t="str">
        <f t="shared" si="1"/>
        <v>(I-3) Design &amp; Feedback/6</v>
      </c>
      <c r="F25" s="138" t="str">
        <f t="shared" si="2"/>
        <v>(I-3) Design &amp; Feedback/4</v>
      </c>
      <c r="G25" s="143"/>
      <c r="H25" s="143"/>
      <c r="I25" s="139"/>
      <c r="J25" s="139"/>
      <c r="K25" s="139"/>
      <c r="L25" s="139"/>
      <c r="M25" s="139"/>
      <c r="N25" s="139"/>
      <c r="O25" s="139"/>
      <c r="P25" s="139"/>
      <c r="Q25" s="139"/>
      <c r="R25" s="139"/>
      <c r="S25" s="139"/>
      <c r="T25" s="139"/>
      <c r="U25" s="139"/>
      <c r="V25" s="139"/>
      <c r="W25" s="139"/>
      <c r="X25" s="139"/>
      <c r="Y25" s="139"/>
      <c r="Z25" s="139"/>
      <c r="AA25" s="139"/>
    </row>
    <row r="26">
      <c r="A26" s="140" t="s">
        <v>42</v>
      </c>
      <c r="B26" s="141">
        <v>6.0</v>
      </c>
      <c r="C26" s="142" t="s">
        <v>265</v>
      </c>
      <c r="D26" s="142" t="s">
        <v>266</v>
      </c>
      <c r="E26" s="138" t="str">
        <f t="shared" si="1"/>
        <v/>
      </c>
      <c r="F26" s="138" t="str">
        <f t="shared" si="2"/>
        <v>(I-3) Design &amp; Feedback/5</v>
      </c>
      <c r="G26" s="138" t="s">
        <v>267</v>
      </c>
      <c r="H26" s="143"/>
      <c r="I26" s="139"/>
      <c r="J26" s="139"/>
      <c r="K26" s="139"/>
      <c r="L26" s="139"/>
      <c r="M26" s="139"/>
      <c r="N26" s="139"/>
      <c r="O26" s="139"/>
      <c r="P26" s="139"/>
      <c r="Q26" s="139"/>
      <c r="R26" s="139"/>
      <c r="S26" s="139"/>
      <c r="T26" s="139"/>
      <c r="U26" s="139"/>
      <c r="V26" s="139"/>
      <c r="W26" s="139"/>
      <c r="X26" s="139"/>
      <c r="Y26" s="139"/>
      <c r="Z26" s="139"/>
      <c r="AA26" s="139"/>
    </row>
    <row r="27">
      <c r="A27" s="140" t="s">
        <v>44</v>
      </c>
      <c r="B27" s="141">
        <v>1.0</v>
      </c>
      <c r="C27" s="142" t="s">
        <v>268</v>
      </c>
      <c r="D27" s="142" t="s">
        <v>269</v>
      </c>
      <c r="E27" s="138" t="str">
        <f t="shared" si="1"/>
        <v>(I-4) Length Compliance/2</v>
      </c>
      <c r="F27" s="138" t="str">
        <f t="shared" si="2"/>
        <v/>
      </c>
      <c r="G27" s="143"/>
      <c r="H27" s="143"/>
      <c r="I27" s="139"/>
      <c r="J27" s="139"/>
      <c r="K27" s="139"/>
      <c r="L27" s="139"/>
      <c r="M27" s="139"/>
      <c r="N27" s="139"/>
      <c r="O27" s="139"/>
      <c r="P27" s="139"/>
      <c r="Q27" s="139"/>
      <c r="R27" s="139"/>
      <c r="S27" s="139"/>
      <c r="T27" s="139"/>
      <c r="U27" s="139"/>
      <c r="V27" s="139"/>
      <c r="W27" s="139"/>
      <c r="X27" s="139"/>
      <c r="Y27" s="139"/>
      <c r="Z27" s="139"/>
      <c r="AA27" s="139"/>
    </row>
    <row r="28">
      <c r="A28" s="140" t="s">
        <v>44</v>
      </c>
      <c r="B28" s="141">
        <v>2.0</v>
      </c>
      <c r="C28" s="142" t="s">
        <v>270</v>
      </c>
      <c r="D28" s="142" t="s">
        <v>271</v>
      </c>
      <c r="E28" s="138" t="str">
        <f t="shared" si="1"/>
        <v>(I-4) Length Compliance/3</v>
      </c>
      <c r="F28" s="138" t="str">
        <f t="shared" si="2"/>
        <v>(I-4) Length Compliance/1</v>
      </c>
      <c r="G28" s="143"/>
      <c r="H28" s="143"/>
      <c r="I28" s="139"/>
      <c r="J28" s="139"/>
      <c r="K28" s="139"/>
      <c r="L28" s="139"/>
      <c r="M28" s="139"/>
      <c r="N28" s="139"/>
      <c r="O28" s="139"/>
      <c r="P28" s="139"/>
      <c r="Q28" s="139"/>
      <c r="R28" s="139"/>
      <c r="S28" s="139"/>
      <c r="T28" s="139"/>
      <c r="U28" s="139"/>
      <c r="V28" s="139"/>
      <c r="W28" s="139"/>
      <c r="X28" s="139"/>
      <c r="Y28" s="139"/>
      <c r="Z28" s="139"/>
      <c r="AA28" s="139"/>
    </row>
    <row r="29">
      <c r="A29" s="140" t="s">
        <v>44</v>
      </c>
      <c r="B29" s="141">
        <v>3.0</v>
      </c>
      <c r="C29" s="142" t="s">
        <v>272</v>
      </c>
      <c r="D29" s="142" t="s">
        <v>273</v>
      </c>
      <c r="E29" s="138" t="str">
        <f t="shared" si="1"/>
        <v>(I-4) Length Compliance/4</v>
      </c>
      <c r="F29" s="138" t="str">
        <f t="shared" si="2"/>
        <v>(I-4) Length Compliance/2</v>
      </c>
      <c r="G29" s="143"/>
      <c r="H29" s="143"/>
      <c r="I29" s="139"/>
      <c r="J29" s="139"/>
      <c r="K29" s="139"/>
      <c r="L29" s="139"/>
      <c r="M29" s="139"/>
      <c r="N29" s="139"/>
      <c r="O29" s="139"/>
      <c r="P29" s="139"/>
      <c r="Q29" s="139"/>
      <c r="R29" s="139"/>
      <c r="S29" s="139"/>
      <c r="T29" s="139"/>
      <c r="U29" s="139"/>
      <c r="V29" s="139"/>
      <c r="W29" s="139"/>
      <c r="X29" s="139"/>
      <c r="Y29" s="139"/>
      <c r="Z29" s="139"/>
      <c r="AA29" s="139"/>
    </row>
    <row r="30">
      <c r="A30" s="140" t="s">
        <v>44</v>
      </c>
      <c r="B30" s="141">
        <v>4.0</v>
      </c>
      <c r="C30" s="142" t="s">
        <v>274</v>
      </c>
      <c r="D30" s="142" t="s">
        <v>275</v>
      </c>
      <c r="E30" s="138" t="str">
        <f t="shared" si="1"/>
        <v>(I-4) Length Compliance/5</v>
      </c>
      <c r="F30" s="138" t="str">
        <f t="shared" si="2"/>
        <v>(I-4) Length Compliance/3</v>
      </c>
      <c r="G30" s="143"/>
      <c r="H30" s="143"/>
      <c r="I30" s="139"/>
      <c r="J30" s="139"/>
      <c r="K30" s="139"/>
      <c r="L30" s="139"/>
      <c r="M30" s="139"/>
      <c r="N30" s="139"/>
      <c r="O30" s="139"/>
      <c r="P30" s="139"/>
      <c r="Q30" s="139"/>
      <c r="R30" s="139"/>
      <c r="S30" s="139"/>
      <c r="T30" s="139"/>
      <c r="U30" s="139"/>
      <c r="V30" s="139"/>
      <c r="W30" s="139"/>
      <c r="X30" s="139"/>
      <c r="Y30" s="139"/>
      <c r="Z30" s="139"/>
      <c r="AA30" s="139"/>
    </row>
    <row r="31">
      <c r="A31" s="140" t="s">
        <v>44</v>
      </c>
      <c r="B31" s="141">
        <v>5.0</v>
      </c>
      <c r="C31" s="142" t="s">
        <v>276</v>
      </c>
      <c r="D31" s="142" t="s">
        <v>277</v>
      </c>
      <c r="E31" s="138" t="str">
        <f t="shared" si="1"/>
        <v/>
      </c>
      <c r="F31" s="138" t="str">
        <f t="shared" si="2"/>
        <v>(I-4) Length Compliance/4</v>
      </c>
      <c r="G31" s="138" t="s">
        <v>278</v>
      </c>
      <c r="H31" s="143"/>
      <c r="I31" s="139"/>
      <c r="J31" s="139"/>
      <c r="K31" s="139"/>
      <c r="L31" s="139"/>
      <c r="M31" s="139"/>
      <c r="N31" s="139"/>
      <c r="O31" s="139"/>
      <c r="P31" s="139"/>
      <c r="Q31" s="139"/>
      <c r="R31" s="139"/>
      <c r="S31" s="139"/>
      <c r="T31" s="139"/>
      <c r="U31" s="139"/>
      <c r="V31" s="139"/>
      <c r="W31" s="139"/>
      <c r="X31" s="139"/>
      <c r="Y31" s="139"/>
      <c r="Z31" s="139"/>
      <c r="AA31" s="139"/>
    </row>
    <row r="32">
      <c r="A32" s="140" t="s">
        <v>35</v>
      </c>
      <c r="B32" s="141">
        <v>1.0</v>
      </c>
      <c r="C32" s="142" t="s">
        <v>279</v>
      </c>
      <c r="D32" s="142" t="s">
        <v>280</v>
      </c>
      <c r="E32" s="138" t="str">
        <f t="shared" si="1"/>
        <v>Print Dashboard/2</v>
      </c>
      <c r="F32" s="138" t="str">
        <f t="shared" si="2"/>
        <v/>
      </c>
      <c r="G32" s="143"/>
      <c r="H32" s="143"/>
      <c r="I32" s="139"/>
      <c r="J32" s="139"/>
      <c r="K32" s="139"/>
      <c r="L32" s="139"/>
      <c r="M32" s="139"/>
      <c r="N32" s="139"/>
      <c r="O32" s="139"/>
      <c r="P32" s="139"/>
      <c r="Q32" s="139"/>
      <c r="R32" s="139"/>
      <c r="S32" s="139"/>
      <c r="T32" s="139"/>
      <c r="U32" s="139"/>
      <c r="V32" s="139"/>
      <c r="W32" s="139"/>
      <c r="X32" s="139"/>
      <c r="Y32" s="139"/>
      <c r="Z32" s="139"/>
      <c r="AA32" s="139"/>
    </row>
    <row r="33">
      <c r="A33" s="140" t="s">
        <v>35</v>
      </c>
      <c r="B33" s="141">
        <v>2.0</v>
      </c>
      <c r="C33" s="142" t="s">
        <v>281</v>
      </c>
      <c r="D33" s="142" t="s">
        <v>282</v>
      </c>
      <c r="E33" s="138" t="str">
        <f t="shared" si="1"/>
        <v>Print Dashboard/3</v>
      </c>
      <c r="F33" s="138" t="str">
        <f t="shared" si="2"/>
        <v>Print Dashboard/1</v>
      </c>
      <c r="G33" s="143"/>
      <c r="H33" s="143"/>
      <c r="I33" s="139"/>
      <c r="J33" s="139"/>
      <c r="K33" s="139"/>
      <c r="L33" s="139"/>
      <c r="M33" s="139"/>
      <c r="N33" s="139"/>
      <c r="O33" s="139"/>
      <c r="P33" s="139"/>
      <c r="Q33" s="139"/>
      <c r="R33" s="139"/>
      <c r="S33" s="139"/>
      <c r="T33" s="139"/>
      <c r="U33" s="139"/>
      <c r="V33" s="139"/>
      <c r="W33" s="139"/>
      <c r="X33" s="139"/>
      <c r="Y33" s="139"/>
      <c r="Z33" s="139"/>
      <c r="AA33" s="139"/>
    </row>
    <row r="34">
      <c r="A34" s="140" t="s">
        <v>35</v>
      </c>
      <c r="B34" s="141">
        <v>3.0</v>
      </c>
      <c r="C34" s="142" t="s">
        <v>283</v>
      </c>
      <c r="D34" s="142" t="s">
        <v>284</v>
      </c>
      <c r="E34" s="138" t="str">
        <f t="shared" si="1"/>
        <v>Print Dashboard/4</v>
      </c>
      <c r="F34" s="138" t="str">
        <f t="shared" si="2"/>
        <v>Print Dashboard/2</v>
      </c>
      <c r="G34" s="143"/>
      <c r="H34" s="143"/>
      <c r="I34" s="139"/>
      <c r="J34" s="139"/>
      <c r="K34" s="139"/>
      <c r="L34" s="139"/>
      <c r="M34" s="139"/>
      <c r="N34" s="139"/>
      <c r="O34" s="139"/>
      <c r="P34" s="139"/>
      <c r="Q34" s="139"/>
      <c r="R34" s="139"/>
      <c r="S34" s="139"/>
      <c r="T34" s="139"/>
      <c r="U34" s="139"/>
      <c r="V34" s="139"/>
      <c r="W34" s="139"/>
      <c r="X34" s="139"/>
      <c r="Y34" s="139"/>
      <c r="Z34" s="139"/>
      <c r="AA34" s="139"/>
    </row>
    <row r="35">
      <c r="A35" s="140" t="s">
        <v>35</v>
      </c>
      <c r="B35" s="141">
        <v>4.0</v>
      </c>
      <c r="C35" s="142" t="s">
        <v>285</v>
      </c>
      <c r="D35" s="142" t="s">
        <v>286</v>
      </c>
      <c r="E35" s="138" t="str">
        <f t="shared" si="1"/>
        <v/>
      </c>
      <c r="F35" s="138" t="str">
        <f t="shared" si="2"/>
        <v>Print Dashboard/3</v>
      </c>
      <c r="G35" s="143"/>
      <c r="H35" s="143"/>
      <c r="I35" s="139"/>
      <c r="J35" s="139"/>
      <c r="K35" s="139"/>
      <c r="L35" s="139"/>
      <c r="M35" s="139"/>
      <c r="N35" s="139"/>
      <c r="O35" s="139"/>
      <c r="P35" s="139"/>
      <c r="Q35" s="139"/>
      <c r="R35" s="139"/>
      <c r="S35" s="139"/>
      <c r="T35" s="139"/>
      <c r="U35" s="139"/>
      <c r="V35" s="139"/>
      <c r="W35" s="139"/>
      <c r="X35" s="139"/>
      <c r="Y35" s="139"/>
      <c r="Z35" s="139"/>
      <c r="AA35" s="139"/>
    </row>
    <row r="36">
      <c r="A36" s="139"/>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row>
    <row r="37">
      <c r="A37" s="139"/>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row>
    <row r="38">
      <c r="A38" s="139"/>
      <c r="B38" s="139"/>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row>
    <row r="39">
      <c r="A39" s="139"/>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row>
    <row r="40">
      <c r="A40" s="139"/>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row>
    <row r="41">
      <c r="A41" s="139"/>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row>
    <row r="42">
      <c r="A42" s="139"/>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row>
    <row r="43">
      <c r="A43" s="139"/>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row>
    <row r="44">
      <c r="A44" s="139"/>
      <c r="B44" s="139"/>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row>
    <row r="4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row>
    <row r="46">
      <c r="A46" s="139"/>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row>
    <row r="47">
      <c r="A47" s="139"/>
      <c r="B47" s="139"/>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row>
    <row r="48">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row>
    <row r="49">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row>
    <row r="50">
      <c r="A50" s="144" t="s">
        <v>287</v>
      </c>
      <c r="B50" s="144" t="s">
        <v>288</v>
      </c>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row>
    <row r="51">
      <c r="A51" s="145" t="s">
        <v>289</v>
      </c>
      <c r="B51" s="145" t="s">
        <v>290</v>
      </c>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row>
    <row r="52">
      <c r="A52" s="145" t="s">
        <v>291</v>
      </c>
      <c r="B52" s="145" t="s">
        <v>292</v>
      </c>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row>
    <row r="53">
      <c r="A53" s="145" t="s">
        <v>293</v>
      </c>
      <c r="B53" s="145" t="s">
        <v>294</v>
      </c>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row>
    <row r="54">
      <c r="A54" s="145" t="s">
        <v>295</v>
      </c>
      <c r="B54" s="145" t="s">
        <v>296</v>
      </c>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row>
    <row r="55">
      <c r="A55" s="145" t="s">
        <v>297</v>
      </c>
      <c r="B55" s="145" t="s">
        <v>298</v>
      </c>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row>
    <row r="56">
      <c r="A56" s="145" t="s">
        <v>299</v>
      </c>
      <c r="B56" s="145" t="s">
        <v>300</v>
      </c>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row>
    <row r="57">
      <c r="A57" s="145" t="s">
        <v>301</v>
      </c>
      <c r="B57" s="145" t="s">
        <v>302</v>
      </c>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row>
    <row r="58">
      <c r="A58" s="145" t="s">
        <v>303</v>
      </c>
      <c r="B58" s="145" t="s">
        <v>304</v>
      </c>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row>
    <row r="59">
      <c r="A59" s="145" t="s">
        <v>305</v>
      </c>
      <c r="B59" s="145" t="s">
        <v>306</v>
      </c>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row>
    <row r="60">
      <c r="A60" s="145" t="s">
        <v>307</v>
      </c>
      <c r="B60" s="145" t="s">
        <v>308</v>
      </c>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row>
    <row r="61">
      <c r="A61" s="145" t="s">
        <v>309</v>
      </c>
      <c r="B61" s="145" t="s">
        <v>310</v>
      </c>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row>
    <row r="62">
      <c r="A62" s="145" t="s">
        <v>311</v>
      </c>
      <c r="B62" s="145" t="s">
        <v>312</v>
      </c>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row>
    <row r="63">
      <c r="A63" s="145" t="s">
        <v>313</v>
      </c>
      <c r="B63" s="145" t="s">
        <v>314</v>
      </c>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row>
    <row r="64">
      <c r="A64" s="13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row>
    <row r="65">
      <c r="A65" s="139"/>
      <c r="B65" s="139"/>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row>
    <row r="66">
      <c r="A66" s="139"/>
      <c r="B66" s="139"/>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row>
    <row r="67">
      <c r="A67" s="139"/>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row>
    <row r="68">
      <c r="A68" s="139"/>
      <c r="B68" s="139"/>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139"/>
      <c r="AA68" s="139"/>
    </row>
    <row r="69">
      <c r="A69" s="139"/>
      <c r="B69" s="139"/>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row>
    <row r="70">
      <c r="A70" s="139"/>
      <c r="B70" s="139"/>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139"/>
      <c r="AA70" s="139"/>
    </row>
    <row r="71">
      <c r="A71" s="139"/>
      <c r="B71" s="139"/>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row>
    <row r="72">
      <c r="A72" s="139"/>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row>
    <row r="73">
      <c r="A73" s="139"/>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row>
    <row r="74">
      <c r="A74" s="139"/>
      <c r="B74" s="139"/>
      <c r="C74" s="139"/>
      <c r="D74" s="139"/>
      <c r="E74" s="139"/>
      <c r="F74" s="139"/>
      <c r="G74" s="139"/>
      <c r="H74" s="139"/>
      <c r="I74" s="139"/>
      <c r="J74" s="139"/>
      <c r="K74" s="139"/>
      <c r="L74" s="139"/>
      <c r="M74" s="139"/>
      <c r="N74" s="139"/>
      <c r="O74" s="139"/>
      <c r="P74" s="139"/>
      <c r="Q74" s="139"/>
      <c r="R74" s="139"/>
      <c r="S74" s="139"/>
      <c r="T74" s="139"/>
      <c r="U74" s="139"/>
      <c r="V74" s="139"/>
      <c r="W74" s="139"/>
      <c r="X74" s="139"/>
      <c r="Y74" s="139"/>
      <c r="Z74" s="139"/>
      <c r="AA74" s="139"/>
    </row>
    <row r="75">
      <c r="A75" s="139"/>
      <c r="B75" s="139"/>
      <c r="C75" s="139"/>
      <c r="D75" s="139"/>
      <c r="E75" s="139"/>
      <c r="F75" s="139"/>
      <c r="G75" s="139"/>
      <c r="H75" s="139"/>
      <c r="I75" s="139"/>
      <c r="J75" s="139"/>
      <c r="K75" s="139"/>
      <c r="L75" s="139"/>
      <c r="M75" s="139"/>
      <c r="N75" s="139"/>
      <c r="O75" s="139"/>
      <c r="P75" s="139"/>
      <c r="Q75" s="139"/>
      <c r="R75" s="139"/>
      <c r="S75" s="139"/>
      <c r="T75" s="139"/>
      <c r="U75" s="139"/>
      <c r="V75" s="139"/>
      <c r="W75" s="139"/>
      <c r="X75" s="139"/>
      <c r="Y75" s="139"/>
      <c r="Z75" s="139"/>
      <c r="AA75" s="139"/>
    </row>
    <row r="76">
      <c r="A76" s="139"/>
      <c r="B76" s="139"/>
      <c r="C76" s="139"/>
      <c r="D76" s="139"/>
      <c r="E76" s="139"/>
      <c r="F76" s="139"/>
      <c r="G76" s="139"/>
      <c r="H76" s="139"/>
      <c r="I76" s="139"/>
      <c r="J76" s="139"/>
      <c r="K76" s="139"/>
      <c r="L76" s="139"/>
      <c r="M76" s="139"/>
      <c r="N76" s="139"/>
      <c r="O76" s="139"/>
      <c r="P76" s="139"/>
      <c r="Q76" s="139"/>
      <c r="R76" s="139"/>
      <c r="S76" s="139"/>
      <c r="T76" s="139"/>
      <c r="U76" s="139"/>
      <c r="V76" s="139"/>
      <c r="W76" s="139"/>
      <c r="X76" s="139"/>
      <c r="Y76" s="139"/>
      <c r="Z76" s="139"/>
      <c r="AA76" s="139"/>
    </row>
    <row r="77">
      <c r="A77" s="139"/>
      <c r="B77" s="139"/>
      <c r="C77" s="139"/>
      <c r="D77" s="139"/>
      <c r="E77" s="139"/>
      <c r="F77" s="139"/>
      <c r="G77" s="139"/>
      <c r="H77" s="139"/>
      <c r="I77" s="139"/>
      <c r="J77" s="139"/>
      <c r="K77" s="139"/>
      <c r="L77" s="139"/>
      <c r="M77" s="139"/>
      <c r="N77" s="139"/>
      <c r="O77" s="139"/>
      <c r="P77" s="139"/>
      <c r="Q77" s="139"/>
      <c r="R77" s="139"/>
      <c r="S77" s="139"/>
      <c r="T77" s="139"/>
      <c r="U77" s="139"/>
      <c r="V77" s="139"/>
      <c r="W77" s="139"/>
      <c r="X77" s="139"/>
      <c r="Y77" s="139"/>
      <c r="Z77" s="139"/>
      <c r="AA77" s="139"/>
    </row>
    <row r="78">
      <c r="A78" s="139"/>
      <c r="B78" s="139"/>
      <c r="C78" s="139"/>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row>
    <row r="79">
      <c r="A79" s="139"/>
      <c r="B79" s="139"/>
      <c r="C79" s="139"/>
      <c r="D79" s="139"/>
      <c r="E79" s="139"/>
      <c r="F79" s="139"/>
      <c r="G79" s="139"/>
      <c r="H79" s="139"/>
      <c r="I79" s="139"/>
      <c r="J79" s="139"/>
      <c r="K79" s="139"/>
      <c r="L79" s="139"/>
      <c r="M79" s="139"/>
      <c r="N79" s="139"/>
      <c r="O79" s="139"/>
      <c r="P79" s="139"/>
      <c r="Q79" s="139"/>
      <c r="R79" s="139"/>
      <c r="S79" s="139"/>
      <c r="T79" s="139"/>
      <c r="U79" s="139"/>
      <c r="V79" s="139"/>
      <c r="W79" s="139"/>
      <c r="X79" s="139"/>
      <c r="Y79" s="139"/>
      <c r="Z79" s="139"/>
      <c r="AA79" s="139"/>
    </row>
    <row r="80">
      <c r="A80" s="139"/>
      <c r="B80" s="139"/>
      <c r="C80" s="139"/>
      <c r="D80" s="139"/>
      <c r="E80" s="139"/>
      <c r="F80" s="139"/>
      <c r="G80" s="139"/>
      <c r="H80" s="139"/>
      <c r="I80" s="139"/>
      <c r="J80" s="139"/>
      <c r="K80" s="139"/>
      <c r="L80" s="139"/>
      <c r="M80" s="139"/>
      <c r="N80" s="139"/>
      <c r="O80" s="139"/>
      <c r="P80" s="139"/>
      <c r="Q80" s="139"/>
      <c r="R80" s="139"/>
      <c r="S80" s="139"/>
      <c r="T80" s="139"/>
      <c r="U80" s="139"/>
      <c r="V80" s="139"/>
      <c r="W80" s="139"/>
      <c r="X80" s="139"/>
      <c r="Y80" s="139"/>
      <c r="Z80" s="139"/>
      <c r="AA80" s="139"/>
    </row>
    <row r="81">
      <c r="A81" s="139"/>
      <c r="B81" s="139"/>
      <c r="C81" s="139"/>
      <c r="D81" s="139"/>
      <c r="E81" s="139"/>
      <c r="F81" s="139"/>
      <c r="G81" s="139"/>
      <c r="H81" s="139"/>
      <c r="I81" s="139"/>
      <c r="J81" s="139"/>
      <c r="K81" s="139"/>
      <c r="L81" s="139"/>
      <c r="M81" s="139"/>
      <c r="N81" s="139"/>
      <c r="O81" s="139"/>
      <c r="P81" s="139"/>
      <c r="Q81" s="139"/>
      <c r="R81" s="139"/>
      <c r="S81" s="139"/>
      <c r="T81" s="139"/>
      <c r="U81" s="139"/>
      <c r="V81" s="139"/>
      <c r="W81" s="139"/>
      <c r="X81" s="139"/>
      <c r="Y81" s="139"/>
      <c r="Z81" s="139"/>
      <c r="AA81" s="139"/>
    </row>
    <row r="82">
      <c r="A82" s="139"/>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row>
    <row r="83">
      <c r="A83" s="139"/>
      <c r="B83" s="139"/>
      <c r="C83" s="139"/>
      <c r="D83" s="139"/>
      <c r="E83" s="139"/>
      <c r="F83" s="139"/>
      <c r="G83" s="139"/>
      <c r="H83" s="139"/>
      <c r="I83" s="139"/>
      <c r="J83" s="139"/>
      <c r="K83" s="139"/>
      <c r="L83" s="139"/>
      <c r="M83" s="139"/>
      <c r="N83" s="139"/>
      <c r="O83" s="139"/>
      <c r="P83" s="139"/>
      <c r="Q83" s="139"/>
      <c r="R83" s="139"/>
      <c r="S83" s="139"/>
      <c r="T83" s="139"/>
      <c r="U83" s="139"/>
      <c r="V83" s="139"/>
      <c r="W83" s="139"/>
      <c r="X83" s="139"/>
      <c r="Y83" s="139"/>
      <c r="Z83" s="139"/>
      <c r="AA83" s="139"/>
    </row>
    <row r="84">
      <c r="A84" s="139"/>
      <c r="B84" s="139"/>
      <c r="C84" s="139"/>
      <c r="D84" s="139"/>
      <c r="E84" s="139"/>
      <c r="F84" s="139"/>
      <c r="G84" s="139"/>
      <c r="H84" s="139"/>
      <c r="I84" s="139"/>
      <c r="J84" s="139"/>
      <c r="K84" s="139"/>
      <c r="L84" s="139"/>
      <c r="M84" s="139"/>
      <c r="N84" s="139"/>
      <c r="O84" s="139"/>
      <c r="P84" s="139"/>
      <c r="Q84" s="139"/>
      <c r="R84" s="139"/>
      <c r="S84" s="139"/>
      <c r="T84" s="139"/>
      <c r="U84" s="139"/>
      <c r="V84" s="139"/>
      <c r="W84" s="139"/>
      <c r="X84" s="139"/>
      <c r="Y84" s="139"/>
      <c r="Z84" s="139"/>
      <c r="AA84" s="139"/>
    </row>
    <row r="85">
      <c r="A85" s="139"/>
      <c r="B85" s="139"/>
      <c r="C85" s="139"/>
      <c r="D85" s="139"/>
      <c r="E85" s="139"/>
      <c r="F85" s="139"/>
      <c r="G85" s="139"/>
      <c r="H85" s="139"/>
      <c r="I85" s="139"/>
      <c r="J85" s="139"/>
      <c r="K85" s="139"/>
      <c r="L85" s="139"/>
      <c r="M85" s="139"/>
      <c r="N85" s="139"/>
      <c r="O85" s="139"/>
      <c r="P85" s="139"/>
      <c r="Q85" s="139"/>
      <c r="R85" s="139"/>
      <c r="S85" s="139"/>
      <c r="T85" s="139"/>
      <c r="U85" s="139"/>
      <c r="V85" s="139"/>
      <c r="W85" s="139"/>
      <c r="X85" s="139"/>
      <c r="Y85" s="139"/>
      <c r="Z85" s="139"/>
      <c r="AA85" s="139"/>
    </row>
    <row r="86">
      <c r="A86" s="139"/>
      <c r="B86" s="139"/>
      <c r="C86" s="139"/>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row>
    <row r="87">
      <c r="A87" s="139"/>
      <c r="B87" s="139"/>
      <c r="C87" s="139"/>
      <c r="D87" s="139"/>
      <c r="E87" s="139"/>
      <c r="F87" s="139"/>
      <c r="G87" s="139"/>
      <c r="H87" s="139"/>
      <c r="I87" s="139"/>
      <c r="J87" s="139"/>
      <c r="K87" s="139"/>
      <c r="L87" s="139"/>
      <c r="M87" s="139"/>
      <c r="N87" s="139"/>
      <c r="O87" s="139"/>
      <c r="P87" s="139"/>
      <c r="Q87" s="139"/>
      <c r="R87" s="139"/>
      <c r="S87" s="139"/>
      <c r="T87" s="139"/>
      <c r="U87" s="139"/>
      <c r="V87" s="139"/>
      <c r="W87" s="139"/>
      <c r="X87" s="139"/>
      <c r="Y87" s="139"/>
      <c r="Z87" s="139"/>
      <c r="AA87" s="139"/>
    </row>
    <row r="88">
      <c r="A88" s="139"/>
      <c r="B88" s="139"/>
      <c r="C88" s="139"/>
      <c r="D88" s="139"/>
      <c r="E88" s="139"/>
      <c r="F88" s="139"/>
      <c r="G88" s="139"/>
      <c r="H88" s="139"/>
      <c r="I88" s="139"/>
      <c r="J88" s="139"/>
      <c r="K88" s="139"/>
      <c r="L88" s="139"/>
      <c r="M88" s="139"/>
      <c r="N88" s="139"/>
      <c r="O88" s="139"/>
      <c r="P88" s="139"/>
      <c r="Q88" s="139"/>
      <c r="R88" s="139"/>
      <c r="S88" s="139"/>
      <c r="T88" s="139"/>
      <c r="U88" s="139"/>
      <c r="V88" s="139"/>
      <c r="W88" s="139"/>
      <c r="X88" s="139"/>
      <c r="Y88" s="139"/>
      <c r="Z88" s="139"/>
      <c r="AA88" s="139"/>
    </row>
    <row r="89">
      <c r="A89" s="139"/>
      <c r="B89" s="139"/>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row>
    <row r="90">
      <c r="A90" s="139"/>
      <c r="B90" s="139"/>
      <c r="C90" s="139"/>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row>
    <row r="91">
      <c r="A91" s="139"/>
      <c r="B91" s="139"/>
      <c r="C91" s="139"/>
      <c r="D91" s="139"/>
      <c r="E91" s="139"/>
      <c r="F91" s="139"/>
      <c r="G91" s="139"/>
      <c r="H91" s="139"/>
      <c r="I91" s="139"/>
      <c r="J91" s="139"/>
      <c r="K91" s="139"/>
      <c r="L91" s="139"/>
      <c r="M91" s="139"/>
      <c r="N91" s="139"/>
      <c r="O91" s="139"/>
      <c r="P91" s="139"/>
      <c r="Q91" s="139"/>
      <c r="R91" s="139"/>
      <c r="S91" s="139"/>
      <c r="T91" s="139"/>
      <c r="U91" s="139"/>
      <c r="V91" s="139"/>
      <c r="W91" s="139"/>
      <c r="X91" s="139"/>
      <c r="Y91" s="139"/>
      <c r="Z91" s="139"/>
      <c r="AA91" s="139"/>
    </row>
    <row r="92">
      <c r="A92" s="139"/>
      <c r="B92" s="139"/>
      <c r="C92" s="139"/>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row>
    <row r="93">
      <c r="A93" s="139"/>
      <c r="B93" s="139"/>
      <c r="C93" s="139"/>
      <c r="D93" s="139"/>
      <c r="E93" s="139"/>
      <c r="F93" s="139"/>
      <c r="G93" s="139"/>
      <c r="H93" s="139"/>
      <c r="I93" s="139"/>
      <c r="J93" s="139"/>
      <c r="K93" s="139"/>
      <c r="L93" s="139"/>
      <c r="M93" s="139"/>
      <c r="N93" s="139"/>
      <c r="O93" s="139"/>
      <c r="P93" s="139"/>
      <c r="Q93" s="139"/>
      <c r="R93" s="139"/>
      <c r="S93" s="139"/>
      <c r="T93" s="139"/>
      <c r="U93" s="139"/>
      <c r="V93" s="139"/>
      <c r="W93" s="139"/>
      <c r="X93" s="139"/>
      <c r="Y93" s="139"/>
      <c r="Z93" s="139"/>
      <c r="AA93" s="139"/>
    </row>
    <row r="94">
      <c r="A94" s="139"/>
      <c r="B94" s="139"/>
      <c r="C94" s="139"/>
      <c r="D94" s="139"/>
      <c r="E94" s="139"/>
      <c r="F94" s="139"/>
      <c r="G94" s="139"/>
      <c r="H94" s="139"/>
      <c r="I94" s="139"/>
      <c r="J94" s="139"/>
      <c r="K94" s="139"/>
      <c r="L94" s="139"/>
      <c r="M94" s="139"/>
      <c r="N94" s="139"/>
      <c r="O94" s="139"/>
      <c r="P94" s="139"/>
      <c r="Q94" s="139"/>
      <c r="R94" s="139"/>
      <c r="S94" s="139"/>
      <c r="T94" s="139"/>
      <c r="U94" s="139"/>
      <c r="V94" s="139"/>
      <c r="W94" s="139"/>
      <c r="X94" s="139"/>
      <c r="Y94" s="139"/>
      <c r="Z94" s="139"/>
      <c r="AA94" s="139"/>
    </row>
    <row r="95">
      <c r="A95" s="139"/>
      <c r="B95" s="139"/>
      <c r="C95" s="139"/>
      <c r="D95" s="139"/>
      <c r="E95" s="139"/>
      <c r="F95" s="139"/>
      <c r="G95" s="139"/>
      <c r="H95" s="139"/>
      <c r="I95" s="139"/>
      <c r="J95" s="139"/>
      <c r="K95" s="139"/>
      <c r="L95" s="139"/>
      <c r="M95" s="139"/>
      <c r="N95" s="139"/>
      <c r="O95" s="139"/>
      <c r="P95" s="139"/>
      <c r="Q95" s="139"/>
      <c r="R95" s="139"/>
      <c r="S95" s="139"/>
      <c r="T95" s="139"/>
      <c r="U95" s="139"/>
      <c r="V95" s="139"/>
      <c r="W95" s="139"/>
      <c r="X95" s="139"/>
      <c r="Y95" s="139"/>
      <c r="Z95" s="139"/>
      <c r="AA95" s="139"/>
    </row>
    <row r="96">
      <c r="A96" s="139"/>
      <c r="B96" s="139"/>
      <c r="C96" s="139"/>
      <c r="D96" s="139"/>
      <c r="E96" s="139"/>
      <c r="F96" s="139"/>
      <c r="G96" s="139"/>
      <c r="H96" s="139"/>
      <c r="I96" s="139"/>
      <c r="J96" s="139"/>
      <c r="K96" s="139"/>
      <c r="L96" s="139"/>
      <c r="M96" s="139"/>
      <c r="N96" s="139"/>
      <c r="O96" s="139"/>
      <c r="P96" s="139"/>
      <c r="Q96" s="139"/>
      <c r="R96" s="139"/>
      <c r="S96" s="139"/>
      <c r="T96" s="139"/>
      <c r="U96" s="139"/>
      <c r="V96" s="139"/>
      <c r="W96" s="139"/>
      <c r="X96" s="139"/>
      <c r="Y96" s="139"/>
      <c r="Z96" s="139"/>
      <c r="AA96" s="139"/>
    </row>
    <row r="97">
      <c r="A97" s="139"/>
      <c r="B97" s="139"/>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139"/>
      <c r="AA97" s="139"/>
    </row>
    <row r="98">
      <c r="A98" s="139"/>
      <c r="B98" s="139"/>
      <c r="C98" s="139"/>
      <c r="D98" s="139"/>
      <c r="E98" s="139"/>
      <c r="F98" s="139"/>
      <c r="G98" s="139"/>
      <c r="H98" s="139"/>
      <c r="I98" s="139"/>
      <c r="J98" s="139"/>
      <c r="K98" s="139"/>
      <c r="L98" s="139"/>
      <c r="M98" s="139"/>
      <c r="N98" s="139"/>
      <c r="O98" s="139"/>
      <c r="P98" s="139"/>
      <c r="Q98" s="139"/>
      <c r="R98" s="139"/>
      <c r="S98" s="139"/>
      <c r="T98" s="139"/>
      <c r="U98" s="139"/>
      <c r="V98" s="139"/>
      <c r="W98" s="139"/>
      <c r="X98" s="139"/>
      <c r="Y98" s="139"/>
      <c r="Z98" s="139"/>
      <c r="AA98" s="139"/>
    </row>
    <row r="99">
      <c r="A99" s="139"/>
      <c r="B99" s="139"/>
      <c r="C99" s="139"/>
      <c r="D99" s="139"/>
      <c r="E99" s="139"/>
      <c r="F99" s="139"/>
      <c r="G99" s="139"/>
      <c r="H99" s="139"/>
      <c r="I99" s="139"/>
      <c r="J99" s="139"/>
      <c r="K99" s="139"/>
      <c r="L99" s="139"/>
      <c r="M99" s="139"/>
      <c r="N99" s="139"/>
      <c r="O99" s="139"/>
      <c r="P99" s="139"/>
      <c r="Q99" s="139"/>
      <c r="R99" s="139"/>
      <c r="S99" s="139"/>
      <c r="T99" s="139"/>
      <c r="U99" s="139"/>
      <c r="V99" s="139"/>
      <c r="W99" s="139"/>
      <c r="X99" s="139"/>
      <c r="Y99" s="139"/>
      <c r="Z99" s="139"/>
      <c r="AA99" s="139"/>
    </row>
    <row r="100">
      <c r="A100" s="139"/>
      <c r="B100" s="139"/>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row>
    <row r="101">
      <c r="A101" s="139"/>
      <c r="B101" s="139"/>
      <c r="C101" s="139"/>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row>
    <row r="102">
      <c r="A102" s="139"/>
      <c r="B102" s="139"/>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row>
    <row r="103">
      <c r="A103" s="139"/>
      <c r="B103" s="139"/>
      <c r="C103" s="139"/>
      <c r="D103" s="139"/>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row>
    <row r="104">
      <c r="A104" s="139"/>
      <c r="B104" s="139"/>
      <c r="C104" s="139"/>
      <c r="D104" s="139"/>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row>
    <row r="105">
      <c r="A105" s="139"/>
      <c r="B105" s="139"/>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row>
    <row r="106">
      <c r="A106" s="139"/>
      <c r="B106" s="139"/>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row>
    <row r="107">
      <c r="A107" s="139"/>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row>
    <row r="108">
      <c r="A108" s="139"/>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row>
    <row r="109">
      <c r="A109" s="139"/>
      <c r="B109" s="139"/>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row>
    <row r="110">
      <c r="A110" s="139"/>
      <c r="B110" s="139"/>
      <c r="C110" s="139"/>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row>
    <row r="111">
      <c r="A111" s="139"/>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row>
    <row r="112">
      <c r="A112" s="139"/>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row>
    <row r="113">
      <c r="A113" s="139"/>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row>
    <row r="114">
      <c r="A114" s="139"/>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row>
    <row r="115">
      <c r="A115" s="139"/>
      <c r="B115" s="139"/>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row>
    <row r="116">
      <c r="A116" s="139"/>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row>
    <row r="117">
      <c r="A117" s="139"/>
      <c r="B117" s="139"/>
      <c r="C117" s="139"/>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row>
    <row r="118">
      <c r="A118" s="139"/>
      <c r="B118" s="139"/>
      <c r="C118" s="139"/>
      <c r="D118" s="139"/>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row>
    <row r="119">
      <c r="A119" s="139"/>
      <c r="B119" s="139"/>
      <c r="C119" s="139"/>
      <c r="D119" s="139"/>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row>
    <row r="120">
      <c r="A120" s="139"/>
      <c r="B120" s="139"/>
      <c r="C120" s="139"/>
      <c r="D120" s="139"/>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row>
    <row r="121">
      <c r="A121" s="139"/>
      <c r="B121" s="139"/>
      <c r="C121" s="139"/>
      <c r="D121" s="139"/>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row>
    <row r="122">
      <c r="A122" s="139"/>
      <c r="B122" s="139"/>
      <c r="C122" s="139"/>
      <c r="D122" s="139"/>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row>
    <row r="123">
      <c r="A123" s="139"/>
      <c r="B123" s="139"/>
      <c r="C123" s="139"/>
      <c r="D123" s="139"/>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row>
    <row r="124">
      <c r="A124" s="139"/>
      <c r="B124" s="139"/>
      <c r="C124" s="139"/>
      <c r="D124" s="139"/>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row>
    <row r="125">
      <c r="A125" s="139"/>
      <c r="B125" s="139"/>
      <c r="C125" s="139"/>
      <c r="D125" s="139"/>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row>
    <row r="126">
      <c r="A126" s="139"/>
      <c r="B126" s="139"/>
      <c r="C126" s="139"/>
      <c r="D126" s="139"/>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row>
    <row r="127">
      <c r="A127" s="139"/>
      <c r="B127" s="139"/>
      <c r="C127" s="139"/>
      <c r="D127" s="139"/>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row>
    <row r="128">
      <c r="A128" s="139"/>
      <c r="B128" s="139"/>
      <c r="C128" s="139"/>
      <c r="D128" s="139"/>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row>
    <row r="129">
      <c r="A129" s="139"/>
      <c r="B129" s="139"/>
      <c r="C129" s="139"/>
      <c r="D129" s="139"/>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row>
    <row r="130">
      <c r="A130" s="139"/>
      <c r="B130" s="139"/>
      <c r="C130" s="139"/>
      <c r="D130" s="139"/>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row>
    <row r="131">
      <c r="A131" s="139"/>
      <c r="B131" s="139"/>
      <c r="C131" s="139"/>
      <c r="D131" s="139"/>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row>
    <row r="132">
      <c r="A132" s="139"/>
      <c r="B132" s="139"/>
      <c r="C132" s="139"/>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row>
    <row r="133">
      <c r="A133" s="139"/>
      <c r="B133" s="139"/>
      <c r="C133" s="139"/>
      <c r="D133" s="139"/>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row>
    <row r="134">
      <c r="A134" s="139"/>
      <c r="B134" s="139"/>
      <c r="C134" s="139"/>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row>
    <row r="135">
      <c r="A135" s="139"/>
      <c r="B135" s="139"/>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row>
    <row r="136">
      <c r="A136" s="139"/>
      <c r="B136" s="139"/>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row>
    <row r="137">
      <c r="A137" s="139"/>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row>
    <row r="138">
      <c r="A138" s="139"/>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row>
    <row r="139">
      <c r="A139" s="139"/>
      <c r="B139" s="139"/>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row>
    <row r="140">
      <c r="A140" s="139"/>
      <c r="B140" s="139"/>
      <c r="C140" s="139"/>
      <c r="D140" s="139"/>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c r="AA140" s="139"/>
    </row>
    <row r="141">
      <c r="A141" s="139"/>
      <c r="B141" s="139"/>
      <c r="C141" s="139"/>
      <c r="D141" s="139"/>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c r="AA141" s="139"/>
    </row>
    <row r="142">
      <c r="A142" s="139"/>
      <c r="B142" s="139"/>
      <c r="C142" s="139"/>
      <c r="D142" s="139"/>
      <c r="E142" s="139"/>
      <c r="F142" s="139"/>
      <c r="G142" s="139"/>
      <c r="H142" s="139"/>
      <c r="I142" s="139"/>
      <c r="J142" s="139"/>
      <c r="K142" s="139"/>
      <c r="L142" s="139"/>
      <c r="M142" s="139"/>
      <c r="N142" s="139"/>
      <c r="O142" s="139"/>
      <c r="P142" s="139"/>
      <c r="Q142" s="139"/>
      <c r="R142" s="139"/>
      <c r="S142" s="139"/>
      <c r="T142" s="139"/>
      <c r="U142" s="139"/>
      <c r="V142" s="139"/>
      <c r="W142" s="139"/>
      <c r="X142" s="139"/>
      <c r="Y142" s="139"/>
      <c r="Z142" s="139"/>
      <c r="AA142" s="139"/>
    </row>
    <row r="143">
      <c r="A143" s="139"/>
      <c r="B143" s="139"/>
      <c r="C143" s="139"/>
      <c r="D143" s="139"/>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c r="AA143" s="139"/>
    </row>
    <row r="144">
      <c r="A144" s="139"/>
      <c r="B144" s="139"/>
      <c r="C144" s="139"/>
      <c r="D144" s="139"/>
      <c r="E144" s="139"/>
      <c r="F144" s="139"/>
      <c r="G144" s="139"/>
      <c r="H144" s="139"/>
      <c r="I144" s="139"/>
      <c r="J144" s="139"/>
      <c r="K144" s="139"/>
      <c r="L144" s="139"/>
      <c r="M144" s="139"/>
      <c r="N144" s="139"/>
      <c r="O144" s="139"/>
      <c r="P144" s="139"/>
      <c r="Q144" s="139"/>
      <c r="R144" s="139"/>
      <c r="S144" s="139"/>
      <c r="T144" s="139"/>
      <c r="U144" s="139"/>
      <c r="V144" s="139"/>
      <c r="W144" s="139"/>
      <c r="X144" s="139"/>
      <c r="Y144" s="139"/>
      <c r="Z144" s="139"/>
      <c r="AA144" s="139"/>
    </row>
    <row r="145">
      <c r="A145" s="139"/>
      <c r="B145" s="139"/>
      <c r="C145" s="139"/>
      <c r="D145" s="139"/>
      <c r="E145" s="139"/>
      <c r="F145" s="139"/>
      <c r="G145" s="139"/>
      <c r="H145" s="139"/>
      <c r="I145" s="139"/>
      <c r="J145" s="139"/>
      <c r="K145" s="139"/>
      <c r="L145" s="139"/>
      <c r="M145" s="139"/>
      <c r="N145" s="139"/>
      <c r="O145" s="139"/>
      <c r="P145" s="139"/>
      <c r="Q145" s="139"/>
      <c r="R145" s="139"/>
      <c r="S145" s="139"/>
      <c r="T145" s="139"/>
      <c r="U145" s="139"/>
      <c r="V145" s="139"/>
      <c r="W145" s="139"/>
      <c r="X145" s="139"/>
      <c r="Y145" s="139"/>
      <c r="Z145" s="139"/>
      <c r="AA145" s="139"/>
    </row>
    <row r="146">
      <c r="A146" s="139"/>
      <c r="B146" s="139"/>
      <c r="C146" s="139"/>
      <c r="D146" s="139"/>
      <c r="E146" s="139"/>
      <c r="F146" s="139"/>
      <c r="G146" s="139"/>
      <c r="H146" s="139"/>
      <c r="I146" s="139"/>
      <c r="J146" s="139"/>
      <c r="K146" s="139"/>
      <c r="L146" s="139"/>
      <c r="M146" s="139"/>
      <c r="N146" s="139"/>
      <c r="O146" s="139"/>
      <c r="P146" s="139"/>
      <c r="Q146" s="139"/>
      <c r="R146" s="139"/>
      <c r="S146" s="139"/>
      <c r="T146" s="139"/>
      <c r="U146" s="139"/>
      <c r="V146" s="139"/>
      <c r="W146" s="139"/>
      <c r="X146" s="139"/>
      <c r="Y146" s="139"/>
      <c r="Z146" s="139"/>
      <c r="AA146" s="139"/>
    </row>
    <row r="147">
      <c r="A147" s="139"/>
      <c r="B147" s="139"/>
      <c r="C147" s="139"/>
      <c r="D147" s="139"/>
      <c r="E147" s="139"/>
      <c r="F147" s="139"/>
      <c r="G147" s="139"/>
      <c r="H147" s="139"/>
      <c r="I147" s="139"/>
      <c r="J147" s="139"/>
      <c r="K147" s="139"/>
      <c r="L147" s="139"/>
      <c r="M147" s="139"/>
      <c r="N147" s="139"/>
      <c r="O147" s="139"/>
      <c r="P147" s="139"/>
      <c r="Q147" s="139"/>
      <c r="R147" s="139"/>
      <c r="S147" s="139"/>
      <c r="T147" s="139"/>
      <c r="U147" s="139"/>
      <c r="V147" s="139"/>
      <c r="W147" s="139"/>
      <c r="X147" s="139"/>
      <c r="Y147" s="139"/>
      <c r="Z147" s="139"/>
      <c r="AA147" s="139"/>
    </row>
    <row r="148">
      <c r="A148" s="139"/>
      <c r="B148" s="139"/>
      <c r="C148" s="139"/>
      <c r="D148" s="139"/>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139"/>
      <c r="AA148" s="139"/>
    </row>
    <row r="149">
      <c r="A149" s="139"/>
      <c r="B149" s="139"/>
      <c r="C149" s="139"/>
      <c r="D149" s="139"/>
      <c r="E149" s="139"/>
      <c r="F149" s="139"/>
      <c r="G149" s="139"/>
      <c r="H149" s="139"/>
      <c r="I149" s="139"/>
      <c r="J149" s="139"/>
      <c r="K149" s="139"/>
      <c r="L149" s="139"/>
      <c r="M149" s="139"/>
      <c r="N149" s="139"/>
      <c r="O149" s="139"/>
      <c r="P149" s="139"/>
      <c r="Q149" s="139"/>
      <c r="R149" s="139"/>
      <c r="S149" s="139"/>
      <c r="T149" s="139"/>
      <c r="U149" s="139"/>
      <c r="V149" s="139"/>
      <c r="W149" s="139"/>
      <c r="X149" s="139"/>
      <c r="Y149" s="139"/>
      <c r="Z149" s="139"/>
      <c r="AA149" s="139"/>
    </row>
    <row r="150">
      <c r="A150" s="139"/>
      <c r="B150" s="139"/>
      <c r="C150" s="139"/>
      <c r="D150" s="139"/>
      <c r="E150" s="139"/>
      <c r="F150" s="139"/>
      <c r="G150" s="139"/>
      <c r="H150" s="139"/>
      <c r="I150" s="139"/>
      <c r="J150" s="139"/>
      <c r="K150" s="139"/>
      <c r="L150" s="139"/>
      <c r="M150" s="139"/>
      <c r="N150" s="139"/>
      <c r="O150" s="139"/>
      <c r="P150" s="139"/>
      <c r="Q150" s="139"/>
      <c r="R150" s="139"/>
      <c r="S150" s="139"/>
      <c r="T150" s="139"/>
      <c r="U150" s="139"/>
      <c r="V150" s="139"/>
      <c r="W150" s="139"/>
      <c r="X150" s="139"/>
      <c r="Y150" s="139"/>
      <c r="Z150" s="139"/>
      <c r="AA150" s="139"/>
    </row>
    <row r="151">
      <c r="A151" s="13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row>
    <row r="152">
      <c r="A152" s="139"/>
      <c r="B152" s="139"/>
      <c r="C152" s="139"/>
      <c r="D152" s="139"/>
      <c r="E152" s="139"/>
      <c r="F152" s="139"/>
      <c r="G152" s="139"/>
      <c r="H152" s="139"/>
      <c r="I152" s="139"/>
      <c r="J152" s="139"/>
      <c r="K152" s="139"/>
      <c r="L152" s="139"/>
      <c r="M152" s="139"/>
      <c r="N152" s="139"/>
      <c r="O152" s="139"/>
      <c r="P152" s="139"/>
      <c r="Q152" s="139"/>
      <c r="R152" s="139"/>
      <c r="S152" s="139"/>
      <c r="T152" s="139"/>
      <c r="U152" s="139"/>
      <c r="V152" s="139"/>
      <c r="W152" s="139"/>
      <c r="X152" s="139"/>
      <c r="Y152" s="139"/>
      <c r="Z152" s="139"/>
      <c r="AA152" s="139"/>
    </row>
    <row r="153">
      <c r="A153" s="139"/>
      <c r="B153" s="139"/>
      <c r="C153" s="139"/>
      <c r="D153" s="139"/>
      <c r="E153" s="139"/>
      <c r="F153" s="139"/>
      <c r="G153" s="139"/>
      <c r="H153" s="139"/>
      <c r="I153" s="139"/>
      <c r="J153" s="139"/>
      <c r="K153" s="139"/>
      <c r="L153" s="139"/>
      <c r="M153" s="139"/>
      <c r="N153" s="139"/>
      <c r="O153" s="139"/>
      <c r="P153" s="139"/>
      <c r="Q153" s="139"/>
      <c r="R153" s="139"/>
      <c r="S153" s="139"/>
      <c r="T153" s="139"/>
      <c r="U153" s="139"/>
      <c r="V153" s="139"/>
      <c r="W153" s="139"/>
      <c r="X153" s="139"/>
      <c r="Y153" s="139"/>
      <c r="Z153" s="139"/>
      <c r="AA153" s="139"/>
    </row>
    <row r="154">
      <c r="A154" s="139"/>
      <c r="B154" s="139"/>
      <c r="C154" s="139"/>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c r="AA154" s="139"/>
    </row>
    <row r="155">
      <c r="A155" s="139"/>
      <c r="B155" s="139"/>
      <c r="C155" s="139"/>
      <c r="D155" s="139"/>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c r="AA155" s="139"/>
    </row>
    <row r="156">
      <c r="A156" s="139"/>
      <c r="B156" s="139"/>
      <c r="C156" s="139"/>
      <c r="D156" s="139"/>
      <c r="E156" s="139"/>
      <c r="F156" s="139"/>
      <c r="G156" s="139"/>
      <c r="H156" s="139"/>
      <c r="I156" s="139"/>
      <c r="J156" s="139"/>
      <c r="K156" s="139"/>
      <c r="L156" s="139"/>
      <c r="M156" s="139"/>
      <c r="N156" s="139"/>
      <c r="O156" s="139"/>
      <c r="P156" s="139"/>
      <c r="Q156" s="139"/>
      <c r="R156" s="139"/>
      <c r="S156" s="139"/>
      <c r="T156" s="139"/>
      <c r="U156" s="139"/>
      <c r="V156" s="139"/>
      <c r="W156" s="139"/>
      <c r="X156" s="139"/>
      <c r="Y156" s="139"/>
      <c r="Z156" s="139"/>
      <c r="AA156" s="139"/>
    </row>
    <row r="157">
      <c r="A157" s="139"/>
      <c r="B157" s="139"/>
      <c r="C157" s="139"/>
      <c r="D157" s="139"/>
      <c r="E157" s="139"/>
      <c r="F157" s="139"/>
      <c r="G157" s="139"/>
      <c r="H157" s="139"/>
      <c r="I157" s="139"/>
      <c r="J157" s="139"/>
      <c r="K157" s="139"/>
      <c r="L157" s="139"/>
      <c r="M157" s="139"/>
      <c r="N157" s="139"/>
      <c r="O157" s="139"/>
      <c r="P157" s="139"/>
      <c r="Q157" s="139"/>
      <c r="R157" s="139"/>
      <c r="S157" s="139"/>
      <c r="T157" s="139"/>
      <c r="U157" s="139"/>
      <c r="V157" s="139"/>
      <c r="W157" s="139"/>
      <c r="X157" s="139"/>
      <c r="Y157" s="139"/>
      <c r="Z157" s="139"/>
      <c r="AA157" s="139"/>
    </row>
    <row r="158">
      <c r="A158" s="139"/>
      <c r="B158" s="139"/>
      <c r="C158" s="139"/>
      <c r="D158" s="139"/>
      <c r="E158" s="139"/>
      <c r="F158" s="139"/>
      <c r="G158" s="139"/>
      <c r="H158" s="139"/>
      <c r="I158" s="139"/>
      <c r="J158" s="139"/>
      <c r="K158" s="139"/>
      <c r="L158" s="139"/>
      <c r="M158" s="139"/>
      <c r="N158" s="139"/>
      <c r="O158" s="139"/>
      <c r="P158" s="139"/>
      <c r="Q158" s="139"/>
      <c r="R158" s="139"/>
      <c r="S158" s="139"/>
      <c r="T158" s="139"/>
      <c r="U158" s="139"/>
      <c r="V158" s="139"/>
      <c r="W158" s="139"/>
      <c r="X158" s="139"/>
      <c r="Y158" s="139"/>
      <c r="Z158" s="139"/>
      <c r="AA158" s="139"/>
    </row>
    <row r="159">
      <c r="A159" s="139"/>
      <c r="B159" s="139"/>
      <c r="C159" s="139"/>
      <c r="D159" s="139"/>
      <c r="E159" s="139"/>
      <c r="F159" s="139"/>
      <c r="G159" s="139"/>
      <c r="H159" s="139"/>
      <c r="I159" s="139"/>
      <c r="J159" s="139"/>
      <c r="K159" s="139"/>
      <c r="L159" s="139"/>
      <c r="M159" s="139"/>
      <c r="N159" s="139"/>
      <c r="O159" s="139"/>
      <c r="P159" s="139"/>
      <c r="Q159" s="139"/>
      <c r="R159" s="139"/>
      <c r="S159" s="139"/>
      <c r="T159" s="139"/>
      <c r="U159" s="139"/>
      <c r="V159" s="139"/>
      <c r="W159" s="139"/>
      <c r="X159" s="139"/>
      <c r="Y159" s="139"/>
      <c r="Z159" s="139"/>
      <c r="AA159" s="139"/>
    </row>
    <row r="160">
      <c r="A160" s="139"/>
      <c r="B160" s="139"/>
      <c r="C160" s="139"/>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c r="AA160" s="139"/>
    </row>
    <row r="161">
      <c r="A161" s="139"/>
      <c r="B161" s="139"/>
      <c r="C161" s="139"/>
      <c r="D161" s="139"/>
      <c r="E161" s="139"/>
      <c r="F161" s="139"/>
      <c r="G161" s="139"/>
      <c r="H161" s="139"/>
      <c r="I161" s="139"/>
      <c r="J161" s="139"/>
      <c r="K161" s="139"/>
      <c r="L161" s="139"/>
      <c r="M161" s="139"/>
      <c r="N161" s="139"/>
      <c r="O161" s="139"/>
      <c r="P161" s="139"/>
      <c r="Q161" s="139"/>
      <c r="R161" s="139"/>
      <c r="S161" s="139"/>
      <c r="T161" s="139"/>
      <c r="U161" s="139"/>
      <c r="V161" s="139"/>
      <c r="W161" s="139"/>
      <c r="X161" s="139"/>
      <c r="Y161" s="139"/>
      <c r="Z161" s="139"/>
      <c r="AA161" s="139"/>
    </row>
    <row r="162">
      <c r="A162" s="139"/>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39"/>
      <c r="X162" s="139"/>
      <c r="Y162" s="139"/>
      <c r="Z162" s="139"/>
      <c r="AA162" s="139"/>
    </row>
    <row r="163">
      <c r="A163" s="139"/>
      <c r="B163" s="139"/>
      <c r="C163" s="139"/>
      <c r="D163" s="139"/>
      <c r="E163" s="139"/>
      <c r="F163" s="139"/>
      <c r="G163" s="139"/>
      <c r="H163" s="139"/>
      <c r="I163" s="139"/>
      <c r="J163" s="139"/>
      <c r="K163" s="139"/>
      <c r="L163" s="139"/>
      <c r="M163" s="139"/>
      <c r="N163" s="139"/>
      <c r="O163" s="139"/>
      <c r="P163" s="139"/>
      <c r="Q163" s="139"/>
      <c r="R163" s="139"/>
      <c r="S163" s="139"/>
      <c r="T163" s="139"/>
      <c r="U163" s="139"/>
      <c r="V163" s="139"/>
      <c r="W163" s="139"/>
      <c r="X163" s="139"/>
      <c r="Y163" s="139"/>
      <c r="Z163" s="139"/>
      <c r="AA163" s="139"/>
    </row>
    <row r="164">
      <c r="A164" s="139"/>
      <c r="B164" s="139"/>
      <c r="C164" s="139"/>
      <c r="D164" s="139"/>
      <c r="E164" s="139"/>
      <c r="F164" s="139"/>
      <c r="G164" s="139"/>
      <c r="H164" s="139"/>
      <c r="I164" s="139"/>
      <c r="J164" s="139"/>
      <c r="K164" s="139"/>
      <c r="L164" s="139"/>
      <c r="M164" s="139"/>
      <c r="N164" s="139"/>
      <c r="O164" s="139"/>
      <c r="P164" s="139"/>
      <c r="Q164" s="139"/>
      <c r="R164" s="139"/>
      <c r="S164" s="139"/>
      <c r="T164" s="139"/>
      <c r="U164" s="139"/>
      <c r="V164" s="139"/>
      <c r="W164" s="139"/>
      <c r="X164" s="139"/>
      <c r="Y164" s="139"/>
      <c r="Z164" s="139"/>
      <c r="AA164" s="139"/>
    </row>
    <row r="165">
      <c r="A165" s="139"/>
      <c r="B165" s="139"/>
      <c r="C165" s="139"/>
      <c r="D165" s="139"/>
      <c r="E165" s="139"/>
      <c r="F165" s="139"/>
      <c r="G165" s="139"/>
      <c r="H165" s="139"/>
      <c r="I165" s="139"/>
      <c r="J165" s="139"/>
      <c r="K165" s="139"/>
      <c r="L165" s="139"/>
      <c r="M165" s="139"/>
      <c r="N165" s="139"/>
      <c r="O165" s="139"/>
      <c r="P165" s="139"/>
      <c r="Q165" s="139"/>
      <c r="R165" s="139"/>
      <c r="S165" s="139"/>
      <c r="T165" s="139"/>
      <c r="U165" s="139"/>
      <c r="V165" s="139"/>
      <c r="W165" s="139"/>
      <c r="X165" s="139"/>
      <c r="Y165" s="139"/>
      <c r="Z165" s="139"/>
      <c r="AA165" s="139"/>
    </row>
    <row r="166">
      <c r="A166" s="139"/>
      <c r="B166" s="139"/>
      <c r="C166" s="139"/>
      <c r="D166" s="139"/>
      <c r="E166" s="139"/>
      <c r="F166" s="139"/>
      <c r="G166" s="139"/>
      <c r="H166" s="139"/>
      <c r="I166" s="139"/>
      <c r="J166" s="139"/>
      <c r="K166" s="139"/>
      <c r="L166" s="139"/>
      <c r="M166" s="139"/>
      <c r="N166" s="139"/>
      <c r="O166" s="139"/>
      <c r="P166" s="139"/>
      <c r="Q166" s="139"/>
      <c r="R166" s="139"/>
      <c r="S166" s="139"/>
      <c r="T166" s="139"/>
      <c r="U166" s="139"/>
      <c r="V166" s="139"/>
      <c r="W166" s="139"/>
      <c r="X166" s="139"/>
      <c r="Y166" s="139"/>
      <c r="Z166" s="139"/>
      <c r="AA166" s="139"/>
    </row>
    <row r="167">
      <c r="A167" s="139"/>
      <c r="B167" s="139"/>
      <c r="C167" s="139"/>
      <c r="D167" s="139"/>
      <c r="E167" s="139"/>
      <c r="F167" s="139"/>
      <c r="G167" s="139"/>
      <c r="H167" s="139"/>
      <c r="I167" s="139"/>
      <c r="J167" s="139"/>
      <c r="K167" s="139"/>
      <c r="L167" s="139"/>
      <c r="M167" s="139"/>
      <c r="N167" s="139"/>
      <c r="O167" s="139"/>
      <c r="P167" s="139"/>
      <c r="Q167" s="139"/>
      <c r="R167" s="139"/>
      <c r="S167" s="139"/>
      <c r="T167" s="139"/>
      <c r="U167" s="139"/>
      <c r="V167" s="139"/>
      <c r="W167" s="139"/>
      <c r="X167" s="139"/>
      <c r="Y167" s="139"/>
      <c r="Z167" s="139"/>
      <c r="AA167" s="139"/>
    </row>
    <row r="168">
      <c r="A168" s="139"/>
      <c r="B168" s="139"/>
      <c r="C168" s="139"/>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c r="AA168" s="139"/>
    </row>
    <row r="169">
      <c r="A169" s="139"/>
      <c r="B169" s="139"/>
      <c r="C169" s="139"/>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c r="AA169" s="139"/>
    </row>
    <row r="170">
      <c r="A170" s="139"/>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row>
    <row r="171">
      <c r="A171" s="139"/>
      <c r="B171" s="13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139"/>
      <c r="Y171" s="139"/>
      <c r="Z171" s="139"/>
      <c r="AA171" s="139"/>
    </row>
    <row r="172">
      <c r="A172" s="139"/>
      <c r="B172" s="139"/>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c r="AA172" s="139"/>
    </row>
    <row r="173">
      <c r="A173" s="139"/>
      <c r="B173" s="139"/>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row>
    <row r="174">
      <c r="A174" s="139"/>
      <c r="B174" s="139"/>
      <c r="C174" s="139"/>
      <c r="D174" s="139"/>
      <c r="E174" s="139"/>
      <c r="F174" s="139"/>
      <c r="G174" s="139"/>
      <c r="H174" s="139"/>
      <c r="I174" s="139"/>
      <c r="J174" s="139"/>
      <c r="K174" s="139"/>
      <c r="L174" s="139"/>
      <c r="M174" s="139"/>
      <c r="N174" s="139"/>
      <c r="O174" s="139"/>
      <c r="P174" s="139"/>
      <c r="Q174" s="139"/>
      <c r="R174" s="139"/>
      <c r="S174" s="139"/>
      <c r="T174" s="139"/>
      <c r="U174" s="139"/>
      <c r="V174" s="139"/>
      <c r="W174" s="139"/>
      <c r="X174" s="139"/>
      <c r="Y174" s="139"/>
      <c r="Z174" s="139"/>
      <c r="AA174" s="139"/>
    </row>
    <row r="175">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c r="AA175" s="139"/>
    </row>
    <row r="176">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row>
    <row r="177">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row>
    <row r="178">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row>
    <row r="179">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row>
    <row r="180">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row>
    <row r="181">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row>
    <row r="182">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row>
    <row r="183">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c r="AA183" s="139"/>
    </row>
    <row r="184">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row>
    <row r="185">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row>
    <row r="186">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row>
    <row r="187">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row>
    <row r="188">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row>
    <row r="189">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row>
    <row r="190">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row>
    <row r="191">
      <c r="A191" s="13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c r="AA191" s="139"/>
    </row>
    <row r="192">
      <c r="A192" s="139"/>
      <c r="B192" s="139"/>
      <c r="C192" s="139"/>
      <c r="D192" s="139"/>
      <c r="E192" s="139"/>
      <c r="F192" s="139"/>
      <c r="G192" s="139"/>
      <c r="H192" s="139"/>
      <c r="I192" s="139"/>
      <c r="J192" s="139"/>
      <c r="K192" s="139"/>
      <c r="L192" s="139"/>
      <c r="M192" s="139"/>
      <c r="N192" s="139"/>
      <c r="O192" s="139"/>
      <c r="P192" s="139"/>
      <c r="Q192" s="139"/>
      <c r="R192" s="139"/>
      <c r="S192" s="139"/>
      <c r="T192" s="139"/>
      <c r="U192" s="139"/>
      <c r="V192" s="139"/>
      <c r="W192" s="139"/>
      <c r="X192" s="139"/>
      <c r="Y192" s="139"/>
      <c r="Z192" s="139"/>
      <c r="AA192" s="139"/>
    </row>
    <row r="193">
      <c r="A193" s="139"/>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c r="AA193" s="139"/>
    </row>
    <row r="194">
      <c r="A194" s="139"/>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c r="AA194" s="139"/>
    </row>
    <row r="195">
      <c r="A195" s="139"/>
      <c r="B195" s="139"/>
      <c r="C195" s="139"/>
      <c r="D195" s="139"/>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39"/>
      <c r="AA195" s="139"/>
    </row>
    <row r="196">
      <c r="A196" s="139"/>
      <c r="B196" s="139"/>
      <c r="C196" s="139"/>
      <c r="D196" s="139"/>
      <c r="E196" s="139"/>
      <c r="F196" s="139"/>
      <c r="G196" s="139"/>
      <c r="H196" s="139"/>
      <c r="I196" s="139"/>
      <c r="J196" s="139"/>
      <c r="K196" s="139"/>
      <c r="L196" s="139"/>
      <c r="M196" s="139"/>
      <c r="N196" s="139"/>
      <c r="O196" s="139"/>
      <c r="P196" s="139"/>
      <c r="Q196" s="139"/>
      <c r="R196" s="139"/>
      <c r="S196" s="139"/>
      <c r="T196" s="139"/>
      <c r="U196" s="139"/>
      <c r="V196" s="139"/>
      <c r="W196" s="139"/>
      <c r="X196" s="139"/>
      <c r="Y196" s="139"/>
      <c r="Z196" s="139"/>
      <c r="AA196" s="139"/>
    </row>
    <row r="197">
      <c r="A197" s="139"/>
      <c r="B197" s="139"/>
      <c r="C197" s="139"/>
      <c r="D197" s="139"/>
      <c r="E197" s="139"/>
      <c r="F197" s="139"/>
      <c r="G197" s="139"/>
      <c r="H197" s="139"/>
      <c r="I197" s="139"/>
      <c r="J197" s="139"/>
      <c r="K197" s="139"/>
      <c r="L197" s="139"/>
      <c r="M197" s="139"/>
      <c r="N197" s="139"/>
      <c r="O197" s="139"/>
      <c r="P197" s="139"/>
      <c r="Q197" s="139"/>
      <c r="R197" s="139"/>
      <c r="S197" s="139"/>
      <c r="T197" s="139"/>
      <c r="U197" s="139"/>
      <c r="V197" s="139"/>
      <c r="W197" s="139"/>
      <c r="X197" s="139"/>
      <c r="Y197" s="139"/>
      <c r="Z197" s="139"/>
      <c r="AA197" s="139"/>
    </row>
    <row r="198">
      <c r="A198" s="139"/>
      <c r="B198" s="139"/>
      <c r="C198" s="139"/>
      <c r="D198" s="139"/>
      <c r="E198" s="139"/>
      <c r="F198" s="139"/>
      <c r="G198" s="139"/>
      <c r="H198" s="139"/>
      <c r="I198" s="139"/>
      <c r="J198" s="139"/>
      <c r="K198" s="139"/>
      <c r="L198" s="139"/>
      <c r="M198" s="139"/>
      <c r="N198" s="139"/>
      <c r="O198" s="139"/>
      <c r="P198" s="139"/>
      <c r="Q198" s="139"/>
      <c r="R198" s="139"/>
      <c r="S198" s="139"/>
      <c r="T198" s="139"/>
      <c r="U198" s="139"/>
      <c r="V198" s="139"/>
      <c r="W198" s="139"/>
      <c r="X198" s="139"/>
      <c r="Y198" s="139"/>
      <c r="Z198" s="139"/>
      <c r="AA198" s="139"/>
    </row>
    <row r="199">
      <c r="A199" s="139"/>
      <c r="B199" s="139"/>
      <c r="C199" s="139"/>
      <c r="D199" s="139"/>
      <c r="E199" s="139"/>
      <c r="F199" s="139"/>
      <c r="G199" s="139"/>
      <c r="H199" s="139"/>
      <c r="I199" s="139"/>
      <c r="J199" s="139"/>
      <c r="K199" s="139"/>
      <c r="L199" s="139"/>
      <c r="M199" s="139"/>
      <c r="N199" s="139"/>
      <c r="O199" s="139"/>
      <c r="P199" s="139"/>
      <c r="Q199" s="139"/>
      <c r="R199" s="139"/>
      <c r="S199" s="139"/>
      <c r="T199" s="139"/>
      <c r="U199" s="139"/>
      <c r="V199" s="139"/>
      <c r="W199" s="139"/>
      <c r="X199" s="139"/>
      <c r="Y199" s="139"/>
      <c r="Z199" s="139"/>
      <c r="AA199" s="139"/>
    </row>
    <row r="200">
      <c r="A200" s="139"/>
      <c r="B200" s="139"/>
      <c r="C200" s="139"/>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c r="AA200" s="139"/>
    </row>
    <row r="201">
      <c r="A201" s="139"/>
      <c r="B201" s="139"/>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c r="AA201" s="139"/>
    </row>
    <row r="202">
      <c r="A202" s="139"/>
      <c r="B202" s="139"/>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c r="AA202" s="139"/>
    </row>
    <row r="203">
      <c r="A203" s="139"/>
      <c r="B203" s="139"/>
      <c r="C203" s="139"/>
      <c r="D203" s="139"/>
      <c r="E203" s="139"/>
      <c r="F203" s="139"/>
      <c r="G203" s="139"/>
      <c r="H203" s="139"/>
      <c r="I203" s="139"/>
      <c r="J203" s="139"/>
      <c r="K203" s="139"/>
      <c r="L203" s="139"/>
      <c r="M203" s="139"/>
      <c r="N203" s="139"/>
      <c r="O203" s="139"/>
      <c r="P203" s="139"/>
      <c r="Q203" s="139"/>
      <c r="R203" s="139"/>
      <c r="S203" s="139"/>
      <c r="T203" s="139"/>
      <c r="U203" s="139"/>
      <c r="V203" s="139"/>
      <c r="W203" s="139"/>
      <c r="X203" s="139"/>
      <c r="Y203" s="139"/>
      <c r="Z203" s="139"/>
      <c r="AA203" s="139"/>
    </row>
    <row r="204">
      <c r="A204" s="139"/>
      <c r="B204" s="139"/>
      <c r="C204" s="139"/>
      <c r="D204" s="139"/>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139"/>
      <c r="AA204" s="139"/>
    </row>
    <row r="205">
      <c r="A205" s="139"/>
      <c r="B205" s="139"/>
      <c r="C205" s="139"/>
      <c r="D205" s="139"/>
      <c r="E205" s="139"/>
      <c r="F205" s="139"/>
      <c r="G205" s="139"/>
      <c r="H205" s="139"/>
      <c r="I205" s="139"/>
      <c r="J205" s="139"/>
      <c r="K205" s="139"/>
      <c r="L205" s="139"/>
      <c r="M205" s="139"/>
      <c r="N205" s="139"/>
      <c r="O205" s="139"/>
      <c r="P205" s="139"/>
      <c r="Q205" s="139"/>
      <c r="R205" s="139"/>
      <c r="S205" s="139"/>
      <c r="T205" s="139"/>
      <c r="U205" s="139"/>
      <c r="V205" s="139"/>
      <c r="W205" s="139"/>
      <c r="X205" s="139"/>
      <c r="Y205" s="139"/>
      <c r="Z205" s="139"/>
      <c r="AA205" s="139"/>
    </row>
    <row r="206">
      <c r="A206" s="139"/>
      <c r="B206" s="139"/>
      <c r="C206" s="139"/>
      <c r="D206" s="139"/>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139"/>
      <c r="AA206" s="139"/>
    </row>
    <row r="207">
      <c r="A207" s="139"/>
      <c r="B207" s="139"/>
      <c r="C207" s="139"/>
      <c r="D207" s="139"/>
      <c r="E207" s="139"/>
      <c r="F207" s="139"/>
      <c r="G207" s="139"/>
      <c r="H207" s="139"/>
      <c r="I207" s="139"/>
      <c r="J207" s="139"/>
      <c r="K207" s="139"/>
      <c r="L207" s="139"/>
      <c r="M207" s="139"/>
      <c r="N207" s="139"/>
      <c r="O207" s="139"/>
      <c r="P207" s="139"/>
      <c r="Q207" s="139"/>
      <c r="R207" s="139"/>
      <c r="S207" s="139"/>
      <c r="T207" s="139"/>
      <c r="U207" s="139"/>
      <c r="V207" s="139"/>
      <c r="W207" s="139"/>
      <c r="X207" s="139"/>
      <c r="Y207" s="139"/>
      <c r="Z207" s="139"/>
      <c r="AA207" s="139"/>
    </row>
    <row r="208">
      <c r="A208" s="139"/>
      <c r="B208" s="139"/>
      <c r="C208" s="139"/>
      <c r="D208" s="139"/>
      <c r="E208" s="139"/>
      <c r="F208" s="139"/>
      <c r="G208" s="139"/>
      <c r="H208" s="139"/>
      <c r="I208" s="139"/>
      <c r="J208" s="139"/>
      <c r="K208" s="139"/>
      <c r="L208" s="139"/>
      <c r="M208" s="139"/>
      <c r="N208" s="139"/>
      <c r="O208" s="139"/>
      <c r="P208" s="139"/>
      <c r="Q208" s="139"/>
      <c r="R208" s="139"/>
      <c r="S208" s="139"/>
      <c r="T208" s="139"/>
      <c r="U208" s="139"/>
      <c r="V208" s="139"/>
      <c r="W208" s="139"/>
      <c r="X208" s="139"/>
      <c r="Y208" s="139"/>
      <c r="Z208" s="139"/>
      <c r="AA208" s="139"/>
    </row>
    <row r="209">
      <c r="A209" s="139"/>
      <c r="B209" s="139"/>
      <c r="C209" s="139"/>
      <c r="D209" s="139"/>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139"/>
      <c r="AA209" s="139"/>
    </row>
    <row r="210">
      <c r="A210" s="139"/>
      <c r="B210" s="139"/>
      <c r="C210" s="139"/>
      <c r="D210" s="139"/>
      <c r="E210" s="139"/>
      <c r="F210" s="139"/>
      <c r="G210" s="139"/>
      <c r="H210" s="139"/>
      <c r="I210" s="139"/>
      <c r="J210" s="139"/>
      <c r="K210" s="139"/>
      <c r="L210" s="139"/>
      <c r="M210" s="139"/>
      <c r="N210" s="139"/>
      <c r="O210" s="139"/>
      <c r="P210" s="139"/>
      <c r="Q210" s="139"/>
      <c r="R210" s="139"/>
      <c r="S210" s="139"/>
      <c r="T210" s="139"/>
      <c r="U210" s="139"/>
      <c r="V210" s="139"/>
      <c r="W210" s="139"/>
      <c r="X210" s="139"/>
      <c r="Y210" s="139"/>
      <c r="Z210" s="139"/>
      <c r="AA210" s="139"/>
    </row>
    <row r="211">
      <c r="A211" s="139"/>
      <c r="B211" s="139"/>
      <c r="C211" s="139"/>
      <c r="D211" s="139"/>
      <c r="E211" s="139"/>
      <c r="F211" s="139"/>
      <c r="G211" s="139"/>
      <c r="H211" s="139"/>
      <c r="I211" s="139"/>
      <c r="J211" s="139"/>
      <c r="K211" s="139"/>
      <c r="L211" s="139"/>
      <c r="M211" s="139"/>
      <c r="N211" s="139"/>
      <c r="O211" s="139"/>
      <c r="P211" s="139"/>
      <c r="Q211" s="139"/>
      <c r="R211" s="139"/>
      <c r="S211" s="139"/>
      <c r="T211" s="139"/>
      <c r="U211" s="139"/>
      <c r="V211" s="139"/>
      <c r="W211" s="139"/>
      <c r="X211" s="139"/>
      <c r="Y211" s="139"/>
      <c r="Z211" s="139"/>
      <c r="AA211" s="139"/>
    </row>
    <row r="212">
      <c r="A212" s="139"/>
      <c r="B212" s="139"/>
      <c r="C212" s="139"/>
      <c r="D212" s="139"/>
      <c r="E212" s="139"/>
      <c r="F212" s="139"/>
      <c r="G212" s="139"/>
      <c r="H212" s="139"/>
      <c r="I212" s="139"/>
      <c r="J212" s="139"/>
      <c r="K212" s="139"/>
      <c r="L212" s="139"/>
      <c r="M212" s="139"/>
      <c r="N212" s="139"/>
      <c r="O212" s="139"/>
      <c r="P212" s="139"/>
      <c r="Q212" s="139"/>
      <c r="R212" s="139"/>
      <c r="S212" s="139"/>
      <c r="T212" s="139"/>
      <c r="U212" s="139"/>
      <c r="V212" s="139"/>
      <c r="W212" s="139"/>
      <c r="X212" s="139"/>
      <c r="Y212" s="139"/>
      <c r="Z212" s="139"/>
      <c r="AA212" s="139"/>
    </row>
    <row r="213">
      <c r="A213" s="139"/>
      <c r="B213" s="139"/>
      <c r="C213" s="139"/>
      <c r="D213" s="139"/>
      <c r="E213" s="139"/>
      <c r="F213" s="139"/>
      <c r="G213" s="139"/>
      <c r="H213" s="139"/>
      <c r="I213" s="139"/>
      <c r="J213" s="139"/>
      <c r="K213" s="139"/>
      <c r="L213" s="139"/>
      <c r="M213" s="139"/>
      <c r="N213" s="139"/>
      <c r="O213" s="139"/>
      <c r="P213" s="139"/>
      <c r="Q213" s="139"/>
      <c r="R213" s="139"/>
      <c r="S213" s="139"/>
      <c r="T213" s="139"/>
      <c r="U213" s="139"/>
      <c r="V213" s="139"/>
      <c r="W213" s="139"/>
      <c r="X213" s="139"/>
      <c r="Y213" s="139"/>
      <c r="Z213" s="139"/>
      <c r="AA213" s="139"/>
    </row>
    <row r="214">
      <c r="A214" s="139"/>
      <c r="B214" s="139"/>
      <c r="C214" s="139"/>
      <c r="D214" s="139"/>
      <c r="E214" s="139"/>
      <c r="F214" s="139"/>
      <c r="G214" s="139"/>
      <c r="H214" s="139"/>
      <c r="I214" s="139"/>
      <c r="J214" s="139"/>
      <c r="K214" s="139"/>
      <c r="L214" s="139"/>
      <c r="M214" s="139"/>
      <c r="N214" s="139"/>
      <c r="O214" s="139"/>
      <c r="P214" s="139"/>
      <c r="Q214" s="139"/>
      <c r="R214" s="139"/>
      <c r="S214" s="139"/>
      <c r="T214" s="139"/>
      <c r="U214" s="139"/>
      <c r="V214" s="139"/>
      <c r="W214" s="139"/>
      <c r="X214" s="139"/>
      <c r="Y214" s="139"/>
      <c r="Z214" s="139"/>
      <c r="AA214" s="139"/>
    </row>
    <row r="215">
      <c r="A215" s="139"/>
      <c r="B215" s="139"/>
      <c r="C215" s="139"/>
      <c r="D215" s="139"/>
      <c r="E215" s="139"/>
      <c r="F215" s="139"/>
      <c r="G215" s="139"/>
      <c r="H215" s="139"/>
      <c r="I215" s="139"/>
      <c r="J215" s="139"/>
      <c r="K215" s="139"/>
      <c r="L215" s="139"/>
      <c r="M215" s="139"/>
      <c r="N215" s="139"/>
      <c r="O215" s="139"/>
      <c r="P215" s="139"/>
      <c r="Q215" s="139"/>
      <c r="R215" s="139"/>
      <c r="S215" s="139"/>
      <c r="T215" s="139"/>
      <c r="U215" s="139"/>
      <c r="V215" s="139"/>
      <c r="W215" s="139"/>
      <c r="X215" s="139"/>
      <c r="Y215" s="139"/>
      <c r="Z215" s="139"/>
      <c r="AA215" s="139"/>
    </row>
    <row r="216">
      <c r="A216" s="139"/>
      <c r="B216" s="139"/>
      <c r="C216" s="139"/>
      <c r="D216" s="139"/>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c r="AA216" s="139"/>
    </row>
    <row r="217">
      <c r="A217" s="139"/>
      <c r="B217" s="139"/>
      <c r="C217" s="139"/>
      <c r="D217" s="139"/>
      <c r="E217" s="139"/>
      <c r="F217" s="139"/>
      <c r="G217" s="139"/>
      <c r="H217" s="139"/>
      <c r="I217" s="139"/>
      <c r="J217" s="139"/>
      <c r="K217" s="139"/>
      <c r="L217" s="139"/>
      <c r="M217" s="139"/>
      <c r="N217" s="139"/>
      <c r="O217" s="139"/>
      <c r="P217" s="139"/>
      <c r="Q217" s="139"/>
      <c r="R217" s="139"/>
      <c r="S217" s="139"/>
      <c r="T217" s="139"/>
      <c r="U217" s="139"/>
      <c r="V217" s="139"/>
      <c r="W217" s="139"/>
      <c r="X217" s="139"/>
      <c r="Y217" s="139"/>
      <c r="Z217" s="139"/>
      <c r="AA217" s="139"/>
    </row>
    <row r="218">
      <c r="A218" s="139"/>
      <c r="B218" s="139"/>
      <c r="C218" s="139"/>
      <c r="D218" s="139"/>
      <c r="E218" s="139"/>
      <c r="F218" s="139"/>
      <c r="G218" s="139"/>
      <c r="H218" s="139"/>
      <c r="I218" s="139"/>
      <c r="J218" s="139"/>
      <c r="K218" s="139"/>
      <c r="L218" s="139"/>
      <c r="M218" s="139"/>
      <c r="N218" s="139"/>
      <c r="O218" s="139"/>
      <c r="P218" s="139"/>
      <c r="Q218" s="139"/>
      <c r="R218" s="139"/>
      <c r="S218" s="139"/>
      <c r="T218" s="139"/>
      <c r="U218" s="139"/>
      <c r="V218" s="139"/>
      <c r="W218" s="139"/>
      <c r="X218" s="139"/>
      <c r="Y218" s="139"/>
      <c r="Z218" s="139"/>
      <c r="AA218" s="139"/>
    </row>
    <row r="219">
      <c r="A219" s="139"/>
      <c r="B219" s="139"/>
      <c r="C219" s="139"/>
      <c r="D219" s="139"/>
      <c r="E219" s="139"/>
      <c r="F219" s="139"/>
      <c r="G219" s="139"/>
      <c r="H219" s="139"/>
      <c r="I219" s="139"/>
      <c r="J219" s="139"/>
      <c r="K219" s="139"/>
      <c r="L219" s="139"/>
      <c r="M219" s="139"/>
      <c r="N219" s="139"/>
      <c r="O219" s="139"/>
      <c r="P219" s="139"/>
      <c r="Q219" s="139"/>
      <c r="R219" s="139"/>
      <c r="S219" s="139"/>
      <c r="T219" s="139"/>
      <c r="U219" s="139"/>
      <c r="V219" s="139"/>
      <c r="W219" s="139"/>
      <c r="X219" s="139"/>
      <c r="Y219" s="139"/>
      <c r="Z219" s="139"/>
      <c r="AA219" s="139"/>
    </row>
    <row r="220">
      <c r="A220" s="139"/>
      <c r="B220" s="139"/>
      <c r="C220" s="139"/>
      <c r="D220" s="139"/>
      <c r="E220" s="139"/>
      <c r="F220" s="139"/>
      <c r="G220" s="139"/>
      <c r="H220" s="139"/>
      <c r="I220" s="139"/>
      <c r="J220" s="139"/>
      <c r="K220" s="139"/>
      <c r="L220" s="139"/>
      <c r="M220" s="139"/>
      <c r="N220" s="139"/>
      <c r="O220" s="139"/>
      <c r="P220" s="139"/>
      <c r="Q220" s="139"/>
      <c r="R220" s="139"/>
      <c r="S220" s="139"/>
      <c r="T220" s="139"/>
      <c r="U220" s="139"/>
      <c r="V220" s="139"/>
      <c r="W220" s="139"/>
      <c r="X220" s="139"/>
      <c r="Y220" s="139"/>
      <c r="Z220" s="139"/>
      <c r="AA220" s="139"/>
    </row>
    <row r="221">
      <c r="A221" s="139"/>
      <c r="B221" s="139"/>
      <c r="C221" s="139"/>
      <c r="D221" s="139"/>
      <c r="E221" s="139"/>
      <c r="F221" s="139"/>
      <c r="G221" s="139"/>
      <c r="H221" s="139"/>
      <c r="I221" s="139"/>
      <c r="J221" s="139"/>
      <c r="K221" s="139"/>
      <c r="L221" s="139"/>
      <c r="M221" s="139"/>
      <c r="N221" s="139"/>
      <c r="O221" s="139"/>
      <c r="P221" s="139"/>
      <c r="Q221" s="139"/>
      <c r="R221" s="139"/>
      <c r="S221" s="139"/>
      <c r="T221" s="139"/>
      <c r="U221" s="139"/>
      <c r="V221" s="139"/>
      <c r="W221" s="139"/>
      <c r="X221" s="139"/>
      <c r="Y221" s="139"/>
      <c r="Z221" s="139"/>
      <c r="AA221" s="139"/>
    </row>
    <row r="222">
      <c r="A222" s="139"/>
      <c r="B222" s="139"/>
      <c r="C222" s="139"/>
      <c r="D222" s="139"/>
      <c r="E222" s="139"/>
      <c r="F222" s="139"/>
      <c r="G222" s="139"/>
      <c r="H222" s="139"/>
      <c r="I222" s="139"/>
      <c r="J222" s="139"/>
      <c r="K222" s="139"/>
      <c r="L222" s="139"/>
      <c r="M222" s="139"/>
      <c r="N222" s="139"/>
      <c r="O222" s="139"/>
      <c r="P222" s="139"/>
      <c r="Q222" s="139"/>
      <c r="R222" s="139"/>
      <c r="S222" s="139"/>
      <c r="T222" s="139"/>
      <c r="U222" s="139"/>
      <c r="V222" s="139"/>
      <c r="W222" s="139"/>
      <c r="X222" s="139"/>
      <c r="Y222" s="139"/>
      <c r="Z222" s="139"/>
      <c r="AA222" s="139"/>
    </row>
    <row r="223">
      <c r="A223" s="139"/>
      <c r="B223" s="139"/>
      <c r="C223" s="139"/>
      <c r="D223" s="139"/>
      <c r="E223" s="139"/>
      <c r="F223" s="139"/>
      <c r="G223" s="139"/>
      <c r="H223" s="139"/>
      <c r="I223" s="139"/>
      <c r="J223" s="139"/>
      <c r="K223" s="139"/>
      <c r="L223" s="139"/>
      <c r="M223" s="139"/>
      <c r="N223" s="139"/>
      <c r="O223" s="139"/>
      <c r="P223" s="139"/>
      <c r="Q223" s="139"/>
      <c r="R223" s="139"/>
      <c r="S223" s="139"/>
      <c r="T223" s="139"/>
      <c r="U223" s="139"/>
      <c r="V223" s="139"/>
      <c r="W223" s="139"/>
      <c r="X223" s="139"/>
      <c r="Y223" s="139"/>
      <c r="Z223" s="139"/>
      <c r="AA223" s="139"/>
    </row>
    <row r="224">
      <c r="A224" s="139"/>
      <c r="B224" s="139"/>
      <c r="C224" s="139"/>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c r="AA224" s="139"/>
    </row>
    <row r="225">
      <c r="A225" s="139"/>
      <c r="B225" s="139"/>
      <c r="C225" s="139"/>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39"/>
      <c r="AA225" s="139"/>
    </row>
    <row r="226">
      <c r="A226" s="139"/>
      <c r="B226" s="139"/>
      <c r="C226" s="139"/>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c r="AA226" s="139"/>
    </row>
    <row r="227">
      <c r="A227" s="139"/>
      <c r="B227" s="139"/>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c r="AA227" s="139"/>
    </row>
    <row r="228">
      <c r="A228" s="139"/>
      <c r="B228" s="139"/>
      <c r="C228" s="139"/>
      <c r="D228" s="139"/>
      <c r="E228" s="139"/>
      <c r="F228" s="139"/>
      <c r="G228" s="139"/>
      <c r="H228" s="139"/>
      <c r="I228" s="139"/>
      <c r="J228" s="139"/>
      <c r="K228" s="139"/>
      <c r="L228" s="139"/>
      <c r="M228" s="139"/>
      <c r="N228" s="139"/>
      <c r="O228" s="139"/>
      <c r="P228" s="139"/>
      <c r="Q228" s="139"/>
      <c r="R228" s="139"/>
      <c r="S228" s="139"/>
      <c r="T228" s="139"/>
      <c r="U228" s="139"/>
      <c r="V228" s="139"/>
      <c r="W228" s="139"/>
      <c r="X228" s="139"/>
      <c r="Y228" s="139"/>
      <c r="Z228" s="139"/>
      <c r="AA228" s="139"/>
    </row>
    <row r="229">
      <c r="A229" s="139"/>
      <c r="B229" s="139"/>
      <c r="C229" s="139"/>
      <c r="D229" s="139"/>
      <c r="E229" s="139"/>
      <c r="F229" s="139"/>
      <c r="G229" s="139"/>
      <c r="H229" s="139"/>
      <c r="I229" s="139"/>
      <c r="J229" s="139"/>
      <c r="K229" s="139"/>
      <c r="L229" s="139"/>
      <c r="M229" s="139"/>
      <c r="N229" s="139"/>
      <c r="O229" s="139"/>
      <c r="P229" s="139"/>
      <c r="Q229" s="139"/>
      <c r="R229" s="139"/>
      <c r="S229" s="139"/>
      <c r="T229" s="139"/>
      <c r="U229" s="139"/>
      <c r="V229" s="139"/>
      <c r="W229" s="139"/>
      <c r="X229" s="139"/>
      <c r="Y229" s="139"/>
      <c r="Z229" s="139"/>
      <c r="AA229" s="139"/>
    </row>
    <row r="230">
      <c r="A230" s="139"/>
      <c r="B230" s="139"/>
      <c r="C230" s="139"/>
      <c r="D230" s="139"/>
      <c r="E230" s="139"/>
      <c r="F230" s="139"/>
      <c r="G230" s="139"/>
      <c r="H230" s="139"/>
      <c r="I230" s="139"/>
      <c r="J230" s="139"/>
      <c r="K230" s="139"/>
      <c r="L230" s="139"/>
      <c r="M230" s="139"/>
      <c r="N230" s="139"/>
      <c r="O230" s="139"/>
      <c r="P230" s="139"/>
      <c r="Q230" s="139"/>
      <c r="R230" s="139"/>
      <c r="S230" s="139"/>
      <c r="T230" s="139"/>
      <c r="U230" s="139"/>
      <c r="V230" s="139"/>
      <c r="W230" s="139"/>
      <c r="X230" s="139"/>
      <c r="Y230" s="139"/>
      <c r="Z230" s="139"/>
      <c r="AA230" s="139"/>
    </row>
    <row r="231">
      <c r="A231" s="139"/>
      <c r="B231" s="139"/>
      <c r="C231" s="139"/>
      <c r="D231" s="139"/>
      <c r="E231" s="139"/>
      <c r="F231" s="139"/>
      <c r="G231" s="139"/>
      <c r="H231" s="139"/>
      <c r="I231" s="139"/>
      <c r="J231" s="139"/>
      <c r="K231" s="139"/>
      <c r="L231" s="139"/>
      <c r="M231" s="139"/>
      <c r="N231" s="139"/>
      <c r="O231" s="139"/>
      <c r="P231" s="139"/>
      <c r="Q231" s="139"/>
      <c r="R231" s="139"/>
      <c r="S231" s="139"/>
      <c r="T231" s="139"/>
      <c r="U231" s="139"/>
      <c r="V231" s="139"/>
      <c r="W231" s="139"/>
      <c r="X231" s="139"/>
      <c r="Y231" s="139"/>
      <c r="Z231" s="139"/>
      <c r="AA231" s="139"/>
    </row>
    <row r="232">
      <c r="A232" s="139"/>
      <c r="B232" s="139"/>
      <c r="C232" s="139"/>
      <c r="D232" s="139"/>
      <c r="E232" s="139"/>
      <c r="F232" s="139"/>
      <c r="G232" s="139"/>
      <c r="H232" s="139"/>
      <c r="I232" s="139"/>
      <c r="J232" s="139"/>
      <c r="K232" s="139"/>
      <c r="L232" s="139"/>
      <c r="M232" s="139"/>
      <c r="N232" s="139"/>
      <c r="O232" s="139"/>
      <c r="P232" s="139"/>
      <c r="Q232" s="139"/>
      <c r="R232" s="139"/>
      <c r="S232" s="139"/>
      <c r="T232" s="139"/>
      <c r="U232" s="139"/>
      <c r="V232" s="139"/>
      <c r="W232" s="139"/>
      <c r="X232" s="139"/>
      <c r="Y232" s="139"/>
      <c r="Z232" s="139"/>
      <c r="AA232" s="139"/>
    </row>
    <row r="233">
      <c r="A233" s="139"/>
      <c r="B233" s="139"/>
      <c r="C233" s="139"/>
      <c r="D233" s="139"/>
      <c r="E233" s="139"/>
      <c r="F233" s="139"/>
      <c r="G233" s="139"/>
      <c r="H233" s="139"/>
      <c r="I233" s="139"/>
      <c r="J233" s="139"/>
      <c r="K233" s="139"/>
      <c r="L233" s="139"/>
      <c r="M233" s="139"/>
      <c r="N233" s="139"/>
      <c r="O233" s="139"/>
      <c r="P233" s="139"/>
      <c r="Q233" s="139"/>
      <c r="R233" s="139"/>
      <c r="S233" s="139"/>
      <c r="T233" s="139"/>
      <c r="U233" s="139"/>
      <c r="V233" s="139"/>
      <c r="W233" s="139"/>
      <c r="X233" s="139"/>
      <c r="Y233" s="139"/>
      <c r="Z233" s="139"/>
      <c r="AA233" s="139"/>
    </row>
    <row r="234">
      <c r="A234" s="139"/>
      <c r="B234" s="139"/>
      <c r="C234" s="139"/>
      <c r="D234" s="139"/>
      <c r="E234" s="139"/>
      <c r="F234" s="139"/>
      <c r="G234" s="139"/>
      <c r="H234" s="139"/>
      <c r="I234" s="139"/>
      <c r="J234" s="139"/>
      <c r="K234" s="139"/>
      <c r="L234" s="139"/>
      <c r="M234" s="139"/>
      <c r="N234" s="139"/>
      <c r="O234" s="139"/>
      <c r="P234" s="139"/>
      <c r="Q234" s="139"/>
      <c r="R234" s="139"/>
      <c r="S234" s="139"/>
      <c r="T234" s="139"/>
      <c r="U234" s="139"/>
      <c r="V234" s="139"/>
      <c r="W234" s="139"/>
      <c r="X234" s="139"/>
      <c r="Y234" s="139"/>
      <c r="Z234" s="139"/>
      <c r="AA234" s="139"/>
    </row>
    <row r="235">
      <c r="A235" s="139"/>
      <c r="B235" s="139"/>
      <c r="C235" s="139"/>
      <c r="D235" s="139"/>
      <c r="E235" s="139"/>
      <c r="F235" s="139"/>
      <c r="G235" s="139"/>
      <c r="H235" s="139"/>
      <c r="I235" s="139"/>
      <c r="J235" s="139"/>
      <c r="K235" s="139"/>
      <c r="L235" s="139"/>
      <c r="M235" s="139"/>
      <c r="N235" s="139"/>
      <c r="O235" s="139"/>
      <c r="P235" s="139"/>
      <c r="Q235" s="139"/>
      <c r="R235" s="139"/>
      <c r="S235" s="139"/>
      <c r="T235" s="139"/>
      <c r="U235" s="139"/>
      <c r="V235" s="139"/>
      <c r="W235" s="139"/>
      <c r="X235" s="139"/>
      <c r="Y235" s="139"/>
      <c r="Z235" s="139"/>
      <c r="AA235" s="139"/>
    </row>
    <row r="236">
      <c r="A236" s="139"/>
      <c r="B236" s="139"/>
      <c r="C236" s="139"/>
      <c r="D236" s="139"/>
      <c r="E236" s="139"/>
      <c r="F236" s="139"/>
      <c r="G236" s="139"/>
      <c r="H236" s="139"/>
      <c r="I236" s="139"/>
      <c r="J236" s="139"/>
      <c r="K236" s="139"/>
      <c r="L236" s="139"/>
      <c r="M236" s="139"/>
      <c r="N236" s="139"/>
      <c r="O236" s="139"/>
      <c r="P236" s="139"/>
      <c r="Q236" s="139"/>
      <c r="R236" s="139"/>
      <c r="S236" s="139"/>
      <c r="T236" s="139"/>
      <c r="U236" s="139"/>
      <c r="V236" s="139"/>
      <c r="W236" s="139"/>
      <c r="X236" s="139"/>
      <c r="Y236" s="139"/>
      <c r="Z236" s="139"/>
      <c r="AA236" s="139"/>
    </row>
    <row r="237">
      <c r="A237" s="139"/>
      <c r="B237" s="139"/>
      <c r="C237" s="139"/>
      <c r="D237" s="139"/>
      <c r="E237" s="139"/>
      <c r="F237" s="139"/>
      <c r="G237" s="139"/>
      <c r="H237" s="139"/>
      <c r="I237" s="139"/>
      <c r="J237" s="139"/>
      <c r="K237" s="139"/>
      <c r="L237" s="139"/>
      <c r="M237" s="139"/>
      <c r="N237" s="139"/>
      <c r="O237" s="139"/>
      <c r="P237" s="139"/>
      <c r="Q237" s="139"/>
      <c r="R237" s="139"/>
      <c r="S237" s="139"/>
      <c r="T237" s="139"/>
      <c r="U237" s="139"/>
      <c r="V237" s="139"/>
      <c r="W237" s="139"/>
      <c r="X237" s="139"/>
      <c r="Y237" s="139"/>
      <c r="Z237" s="139"/>
      <c r="AA237" s="139"/>
    </row>
    <row r="238">
      <c r="A238" s="139"/>
      <c r="B238" s="139"/>
      <c r="C238" s="139"/>
      <c r="D238" s="139"/>
      <c r="E238" s="139"/>
      <c r="F238" s="139"/>
      <c r="G238" s="139"/>
      <c r="H238" s="139"/>
      <c r="I238" s="139"/>
      <c r="J238" s="139"/>
      <c r="K238" s="139"/>
      <c r="L238" s="139"/>
      <c r="M238" s="139"/>
      <c r="N238" s="139"/>
      <c r="O238" s="139"/>
      <c r="P238" s="139"/>
      <c r="Q238" s="139"/>
      <c r="R238" s="139"/>
      <c r="S238" s="139"/>
      <c r="T238" s="139"/>
      <c r="U238" s="139"/>
      <c r="V238" s="139"/>
      <c r="W238" s="139"/>
      <c r="X238" s="139"/>
      <c r="Y238" s="139"/>
      <c r="Z238" s="139"/>
      <c r="AA238" s="139"/>
    </row>
    <row r="239">
      <c r="A239" s="139"/>
      <c r="B239" s="139"/>
      <c r="C239" s="139"/>
      <c r="D239" s="139"/>
      <c r="E239" s="139"/>
      <c r="F239" s="139"/>
      <c r="G239" s="139"/>
      <c r="H239" s="139"/>
      <c r="I239" s="139"/>
      <c r="J239" s="139"/>
      <c r="K239" s="139"/>
      <c r="L239" s="139"/>
      <c r="M239" s="139"/>
      <c r="N239" s="139"/>
      <c r="O239" s="139"/>
      <c r="P239" s="139"/>
      <c r="Q239" s="139"/>
      <c r="R239" s="139"/>
      <c r="S239" s="139"/>
      <c r="T239" s="139"/>
      <c r="U239" s="139"/>
      <c r="V239" s="139"/>
      <c r="W239" s="139"/>
      <c r="X239" s="139"/>
      <c r="Y239" s="139"/>
      <c r="Z239" s="139"/>
      <c r="AA239" s="139"/>
    </row>
    <row r="240">
      <c r="A240" s="139"/>
      <c r="B240" s="139"/>
      <c r="C240" s="139"/>
      <c r="D240" s="139"/>
      <c r="E240" s="139"/>
      <c r="F240" s="139"/>
      <c r="G240" s="139"/>
      <c r="H240" s="139"/>
      <c r="I240" s="139"/>
      <c r="J240" s="139"/>
      <c r="K240" s="139"/>
      <c r="L240" s="139"/>
      <c r="M240" s="139"/>
      <c r="N240" s="139"/>
      <c r="O240" s="139"/>
      <c r="P240" s="139"/>
      <c r="Q240" s="139"/>
      <c r="R240" s="139"/>
      <c r="S240" s="139"/>
      <c r="T240" s="139"/>
      <c r="U240" s="139"/>
      <c r="V240" s="139"/>
      <c r="W240" s="139"/>
      <c r="X240" s="139"/>
      <c r="Y240" s="139"/>
      <c r="Z240" s="139"/>
      <c r="AA240" s="139"/>
    </row>
    <row r="241">
      <c r="A241" s="139"/>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39"/>
      <c r="X241" s="139"/>
      <c r="Y241" s="139"/>
      <c r="Z241" s="139"/>
      <c r="AA241" s="139"/>
    </row>
    <row r="242">
      <c r="A242" s="139"/>
      <c r="B242" s="139"/>
      <c r="C242" s="139"/>
      <c r="D242" s="139"/>
      <c r="E242" s="139"/>
      <c r="F242" s="139"/>
      <c r="G242" s="139"/>
      <c r="H242" s="139"/>
      <c r="I242" s="139"/>
      <c r="J242" s="139"/>
      <c r="K242" s="139"/>
      <c r="L242" s="139"/>
      <c r="M242" s="139"/>
      <c r="N242" s="139"/>
      <c r="O242" s="139"/>
      <c r="P242" s="139"/>
      <c r="Q242" s="139"/>
      <c r="R242" s="139"/>
      <c r="S242" s="139"/>
      <c r="T242" s="139"/>
      <c r="U242" s="139"/>
      <c r="V242" s="139"/>
      <c r="W242" s="139"/>
      <c r="X242" s="139"/>
      <c r="Y242" s="139"/>
      <c r="Z242" s="139"/>
      <c r="AA242" s="139"/>
    </row>
    <row r="243">
      <c r="A243" s="139"/>
      <c r="B243" s="139"/>
      <c r="C243" s="139"/>
      <c r="D243" s="139"/>
      <c r="E243" s="139"/>
      <c r="F243" s="139"/>
      <c r="G243" s="139"/>
      <c r="H243" s="139"/>
      <c r="I243" s="139"/>
      <c r="J243" s="139"/>
      <c r="K243" s="139"/>
      <c r="L243" s="139"/>
      <c r="M243" s="139"/>
      <c r="N243" s="139"/>
      <c r="O243" s="139"/>
      <c r="P243" s="139"/>
      <c r="Q243" s="139"/>
      <c r="R243" s="139"/>
      <c r="S243" s="139"/>
      <c r="T243" s="139"/>
      <c r="U243" s="139"/>
      <c r="V243" s="139"/>
      <c r="W243" s="139"/>
      <c r="X243" s="139"/>
      <c r="Y243" s="139"/>
      <c r="Z243" s="139"/>
      <c r="AA243" s="139"/>
    </row>
    <row r="244">
      <c r="A244" s="139"/>
      <c r="B244" s="139"/>
      <c r="C244" s="139"/>
      <c r="D244" s="139"/>
      <c r="E244" s="139"/>
      <c r="F244" s="139"/>
      <c r="G244" s="139"/>
      <c r="H244" s="139"/>
      <c r="I244" s="139"/>
      <c r="J244" s="139"/>
      <c r="K244" s="139"/>
      <c r="L244" s="139"/>
      <c r="M244" s="139"/>
      <c r="N244" s="139"/>
      <c r="O244" s="139"/>
      <c r="P244" s="139"/>
      <c r="Q244" s="139"/>
      <c r="R244" s="139"/>
      <c r="S244" s="139"/>
      <c r="T244" s="139"/>
      <c r="U244" s="139"/>
      <c r="V244" s="139"/>
      <c r="W244" s="139"/>
      <c r="X244" s="139"/>
      <c r="Y244" s="139"/>
      <c r="Z244" s="139"/>
      <c r="AA244" s="139"/>
    </row>
    <row r="245">
      <c r="A245" s="139"/>
      <c r="B245" s="139"/>
      <c r="C245" s="139"/>
      <c r="D245" s="139"/>
      <c r="E245" s="139"/>
      <c r="F245" s="139"/>
      <c r="G245" s="139"/>
      <c r="H245" s="139"/>
      <c r="I245" s="139"/>
      <c r="J245" s="139"/>
      <c r="K245" s="139"/>
      <c r="L245" s="139"/>
      <c r="M245" s="139"/>
      <c r="N245" s="139"/>
      <c r="O245" s="139"/>
      <c r="P245" s="139"/>
      <c r="Q245" s="139"/>
      <c r="R245" s="139"/>
      <c r="S245" s="139"/>
      <c r="T245" s="139"/>
      <c r="U245" s="139"/>
      <c r="V245" s="139"/>
      <c r="W245" s="139"/>
      <c r="X245" s="139"/>
      <c r="Y245" s="139"/>
      <c r="Z245" s="139"/>
      <c r="AA245" s="139"/>
    </row>
    <row r="246">
      <c r="A246" s="139"/>
      <c r="B246" s="139"/>
      <c r="C246" s="139"/>
      <c r="D246" s="139"/>
      <c r="E246" s="139"/>
      <c r="F246" s="139"/>
      <c r="G246" s="139"/>
      <c r="H246" s="139"/>
      <c r="I246" s="139"/>
      <c r="J246" s="139"/>
      <c r="K246" s="139"/>
      <c r="L246" s="139"/>
      <c r="M246" s="139"/>
      <c r="N246" s="139"/>
      <c r="O246" s="139"/>
      <c r="P246" s="139"/>
      <c r="Q246" s="139"/>
      <c r="R246" s="139"/>
      <c r="S246" s="139"/>
      <c r="T246" s="139"/>
      <c r="U246" s="139"/>
      <c r="V246" s="139"/>
      <c r="W246" s="139"/>
      <c r="X246" s="139"/>
      <c r="Y246" s="139"/>
      <c r="Z246" s="139"/>
      <c r="AA246" s="139"/>
    </row>
    <row r="247">
      <c r="A247" s="139"/>
      <c r="B247" s="139"/>
      <c r="C247" s="139"/>
      <c r="D247" s="139"/>
      <c r="E247" s="139"/>
      <c r="F247" s="139"/>
      <c r="G247" s="139"/>
      <c r="H247" s="139"/>
      <c r="I247" s="139"/>
      <c r="J247" s="139"/>
      <c r="K247" s="139"/>
      <c r="L247" s="139"/>
      <c r="M247" s="139"/>
      <c r="N247" s="139"/>
      <c r="O247" s="139"/>
      <c r="P247" s="139"/>
      <c r="Q247" s="139"/>
      <c r="R247" s="139"/>
      <c r="S247" s="139"/>
      <c r="T247" s="139"/>
      <c r="U247" s="139"/>
      <c r="V247" s="139"/>
      <c r="W247" s="139"/>
      <c r="X247" s="139"/>
      <c r="Y247" s="139"/>
      <c r="Z247" s="139"/>
      <c r="AA247" s="139"/>
    </row>
    <row r="248">
      <c r="A248" s="139"/>
      <c r="B248" s="139"/>
      <c r="C248" s="139"/>
      <c r="D248" s="139"/>
      <c r="E248" s="139"/>
      <c r="F248" s="139"/>
      <c r="G248" s="139"/>
      <c r="H248" s="139"/>
      <c r="I248" s="139"/>
      <c r="J248" s="139"/>
      <c r="K248" s="139"/>
      <c r="L248" s="139"/>
      <c r="M248" s="139"/>
      <c r="N248" s="139"/>
      <c r="O248" s="139"/>
      <c r="P248" s="139"/>
      <c r="Q248" s="139"/>
      <c r="R248" s="139"/>
      <c r="S248" s="139"/>
      <c r="T248" s="139"/>
      <c r="U248" s="139"/>
      <c r="V248" s="139"/>
      <c r="W248" s="139"/>
      <c r="X248" s="139"/>
      <c r="Y248" s="139"/>
      <c r="Z248" s="139"/>
      <c r="AA248" s="139"/>
    </row>
    <row r="249">
      <c r="A249" s="139"/>
      <c r="B249" s="139"/>
      <c r="C249" s="139"/>
      <c r="D249" s="139"/>
      <c r="E249" s="139"/>
      <c r="F249" s="139"/>
      <c r="G249" s="139"/>
      <c r="H249" s="139"/>
      <c r="I249" s="139"/>
      <c r="J249" s="139"/>
      <c r="K249" s="139"/>
      <c r="L249" s="139"/>
      <c r="M249" s="139"/>
      <c r="N249" s="139"/>
      <c r="O249" s="139"/>
      <c r="P249" s="139"/>
      <c r="Q249" s="139"/>
      <c r="R249" s="139"/>
      <c r="S249" s="139"/>
      <c r="T249" s="139"/>
      <c r="U249" s="139"/>
      <c r="V249" s="139"/>
      <c r="W249" s="139"/>
      <c r="X249" s="139"/>
      <c r="Y249" s="139"/>
      <c r="Z249" s="139"/>
      <c r="AA249" s="139"/>
    </row>
    <row r="250">
      <c r="A250" s="139"/>
      <c r="B250" s="139"/>
      <c r="C250" s="139"/>
      <c r="D250" s="139"/>
      <c r="E250" s="139"/>
      <c r="F250" s="139"/>
      <c r="G250" s="139"/>
      <c r="H250" s="139"/>
      <c r="I250" s="139"/>
      <c r="J250" s="139"/>
      <c r="K250" s="139"/>
      <c r="L250" s="139"/>
      <c r="M250" s="139"/>
      <c r="N250" s="139"/>
      <c r="O250" s="139"/>
      <c r="P250" s="139"/>
      <c r="Q250" s="139"/>
      <c r="R250" s="139"/>
      <c r="S250" s="139"/>
      <c r="T250" s="139"/>
      <c r="U250" s="139"/>
      <c r="V250" s="139"/>
      <c r="W250" s="139"/>
      <c r="X250" s="139"/>
      <c r="Y250" s="139"/>
      <c r="Z250" s="139"/>
      <c r="AA250" s="139"/>
    </row>
    <row r="251">
      <c r="A251" s="139"/>
      <c r="B251" s="139"/>
      <c r="C251" s="139"/>
      <c r="D251" s="139"/>
      <c r="E251" s="139"/>
      <c r="F251" s="139"/>
      <c r="G251" s="139"/>
      <c r="H251" s="139"/>
      <c r="I251" s="139"/>
      <c r="J251" s="139"/>
      <c r="K251" s="139"/>
      <c r="L251" s="139"/>
      <c r="M251" s="139"/>
      <c r="N251" s="139"/>
      <c r="O251" s="139"/>
      <c r="P251" s="139"/>
      <c r="Q251" s="139"/>
      <c r="R251" s="139"/>
      <c r="S251" s="139"/>
      <c r="T251" s="139"/>
      <c r="U251" s="139"/>
      <c r="V251" s="139"/>
      <c r="W251" s="139"/>
      <c r="X251" s="139"/>
      <c r="Y251" s="139"/>
      <c r="Z251" s="139"/>
      <c r="AA251" s="139"/>
    </row>
    <row r="252">
      <c r="A252" s="139"/>
      <c r="B252" s="139"/>
      <c r="C252" s="139"/>
      <c r="D252" s="139"/>
      <c r="E252" s="139"/>
      <c r="F252" s="139"/>
      <c r="G252" s="139"/>
      <c r="H252" s="139"/>
      <c r="I252" s="139"/>
      <c r="J252" s="139"/>
      <c r="K252" s="139"/>
      <c r="L252" s="139"/>
      <c r="M252" s="139"/>
      <c r="N252" s="139"/>
      <c r="O252" s="139"/>
      <c r="P252" s="139"/>
      <c r="Q252" s="139"/>
      <c r="R252" s="139"/>
      <c r="S252" s="139"/>
      <c r="T252" s="139"/>
      <c r="U252" s="139"/>
      <c r="V252" s="139"/>
      <c r="W252" s="139"/>
      <c r="X252" s="139"/>
      <c r="Y252" s="139"/>
      <c r="Z252" s="139"/>
      <c r="AA252" s="139"/>
    </row>
    <row r="253">
      <c r="A253" s="139"/>
      <c r="B253" s="139"/>
      <c r="C253" s="139"/>
      <c r="D253" s="139"/>
      <c r="E253" s="139"/>
      <c r="F253" s="139"/>
      <c r="G253" s="139"/>
      <c r="H253" s="139"/>
      <c r="I253" s="139"/>
      <c r="J253" s="139"/>
      <c r="K253" s="139"/>
      <c r="L253" s="139"/>
      <c r="M253" s="139"/>
      <c r="N253" s="139"/>
      <c r="O253" s="139"/>
      <c r="P253" s="139"/>
      <c r="Q253" s="139"/>
      <c r="R253" s="139"/>
      <c r="S253" s="139"/>
      <c r="T253" s="139"/>
      <c r="U253" s="139"/>
      <c r="V253" s="139"/>
      <c r="W253" s="139"/>
      <c r="X253" s="139"/>
      <c r="Y253" s="139"/>
      <c r="Z253" s="139"/>
      <c r="AA253" s="139"/>
    </row>
    <row r="254">
      <c r="A254" s="139"/>
      <c r="B254" s="139"/>
      <c r="C254" s="139"/>
      <c r="D254" s="139"/>
      <c r="E254" s="139"/>
      <c r="F254" s="139"/>
      <c r="G254" s="139"/>
      <c r="H254" s="139"/>
      <c r="I254" s="139"/>
      <c r="J254" s="139"/>
      <c r="K254" s="139"/>
      <c r="L254" s="139"/>
      <c r="M254" s="139"/>
      <c r="N254" s="139"/>
      <c r="O254" s="139"/>
      <c r="P254" s="139"/>
      <c r="Q254" s="139"/>
      <c r="R254" s="139"/>
      <c r="S254" s="139"/>
      <c r="T254" s="139"/>
      <c r="U254" s="139"/>
      <c r="V254" s="139"/>
      <c r="W254" s="139"/>
      <c r="X254" s="139"/>
      <c r="Y254" s="139"/>
      <c r="Z254" s="139"/>
      <c r="AA254" s="139"/>
    </row>
    <row r="255">
      <c r="A255" s="139"/>
      <c r="B255" s="139"/>
      <c r="C255" s="139"/>
      <c r="D255" s="139"/>
      <c r="E255" s="139"/>
      <c r="F255" s="139"/>
      <c r="G255" s="139"/>
      <c r="H255" s="139"/>
      <c r="I255" s="139"/>
      <c r="J255" s="139"/>
      <c r="K255" s="139"/>
      <c r="L255" s="139"/>
      <c r="M255" s="139"/>
      <c r="N255" s="139"/>
      <c r="O255" s="139"/>
      <c r="P255" s="139"/>
      <c r="Q255" s="139"/>
      <c r="R255" s="139"/>
      <c r="S255" s="139"/>
      <c r="T255" s="139"/>
      <c r="U255" s="139"/>
      <c r="V255" s="139"/>
      <c r="W255" s="139"/>
      <c r="X255" s="139"/>
      <c r="Y255" s="139"/>
      <c r="Z255" s="139"/>
      <c r="AA255" s="139"/>
    </row>
    <row r="256">
      <c r="A256" s="139"/>
      <c r="B256" s="139"/>
      <c r="C256" s="139"/>
      <c r="D256" s="139"/>
      <c r="E256" s="139"/>
      <c r="F256" s="139"/>
      <c r="G256" s="139"/>
      <c r="H256" s="139"/>
      <c r="I256" s="139"/>
      <c r="J256" s="139"/>
      <c r="K256" s="139"/>
      <c r="L256" s="139"/>
      <c r="M256" s="139"/>
      <c r="N256" s="139"/>
      <c r="O256" s="139"/>
      <c r="P256" s="139"/>
      <c r="Q256" s="139"/>
      <c r="R256" s="139"/>
      <c r="S256" s="139"/>
      <c r="T256" s="139"/>
      <c r="U256" s="139"/>
      <c r="V256" s="139"/>
      <c r="W256" s="139"/>
      <c r="X256" s="139"/>
      <c r="Y256" s="139"/>
      <c r="Z256" s="139"/>
      <c r="AA256" s="139"/>
    </row>
    <row r="257">
      <c r="A257" s="139"/>
      <c r="B257" s="139"/>
      <c r="C257" s="139"/>
      <c r="D257" s="139"/>
      <c r="E257" s="139"/>
      <c r="F257" s="139"/>
      <c r="G257" s="139"/>
      <c r="H257" s="139"/>
      <c r="I257" s="139"/>
      <c r="J257" s="139"/>
      <c r="K257" s="139"/>
      <c r="L257" s="139"/>
      <c r="M257" s="139"/>
      <c r="N257" s="139"/>
      <c r="O257" s="139"/>
      <c r="P257" s="139"/>
      <c r="Q257" s="139"/>
      <c r="R257" s="139"/>
      <c r="S257" s="139"/>
      <c r="T257" s="139"/>
      <c r="U257" s="139"/>
      <c r="V257" s="139"/>
      <c r="W257" s="139"/>
      <c r="X257" s="139"/>
      <c r="Y257" s="139"/>
      <c r="Z257" s="139"/>
      <c r="AA257" s="139"/>
    </row>
    <row r="258">
      <c r="A258" s="139"/>
      <c r="B258" s="139"/>
      <c r="C258" s="139"/>
      <c r="D258" s="139"/>
      <c r="E258" s="139"/>
      <c r="F258" s="139"/>
      <c r="G258" s="139"/>
      <c r="H258" s="139"/>
      <c r="I258" s="139"/>
      <c r="J258" s="139"/>
      <c r="K258" s="139"/>
      <c r="L258" s="139"/>
      <c r="M258" s="139"/>
      <c r="N258" s="139"/>
      <c r="O258" s="139"/>
      <c r="P258" s="139"/>
      <c r="Q258" s="139"/>
      <c r="R258" s="139"/>
      <c r="S258" s="139"/>
      <c r="T258" s="139"/>
      <c r="U258" s="139"/>
      <c r="V258" s="139"/>
      <c r="W258" s="139"/>
      <c r="X258" s="139"/>
      <c r="Y258" s="139"/>
      <c r="Z258" s="139"/>
      <c r="AA258" s="139"/>
    </row>
    <row r="259">
      <c r="A259" s="139"/>
      <c r="B259" s="139"/>
      <c r="C259" s="139"/>
      <c r="D259" s="139"/>
      <c r="E259" s="139"/>
      <c r="F259" s="139"/>
      <c r="G259" s="139"/>
      <c r="H259" s="139"/>
      <c r="I259" s="139"/>
      <c r="J259" s="139"/>
      <c r="K259" s="139"/>
      <c r="L259" s="139"/>
      <c r="M259" s="139"/>
      <c r="N259" s="139"/>
      <c r="O259" s="139"/>
      <c r="P259" s="139"/>
      <c r="Q259" s="139"/>
      <c r="R259" s="139"/>
      <c r="S259" s="139"/>
      <c r="T259" s="139"/>
      <c r="U259" s="139"/>
      <c r="V259" s="139"/>
      <c r="W259" s="139"/>
      <c r="X259" s="139"/>
      <c r="Y259" s="139"/>
      <c r="Z259" s="139"/>
      <c r="AA259" s="139"/>
    </row>
    <row r="260">
      <c r="A260" s="139"/>
      <c r="B260" s="139"/>
      <c r="C260" s="139"/>
      <c r="D260" s="139"/>
      <c r="E260" s="139"/>
      <c r="F260" s="139"/>
      <c r="G260" s="139"/>
      <c r="H260" s="139"/>
      <c r="I260" s="139"/>
      <c r="J260" s="139"/>
      <c r="K260" s="139"/>
      <c r="L260" s="139"/>
      <c r="M260" s="139"/>
      <c r="N260" s="139"/>
      <c r="O260" s="139"/>
      <c r="P260" s="139"/>
      <c r="Q260" s="139"/>
      <c r="R260" s="139"/>
      <c r="S260" s="139"/>
      <c r="T260" s="139"/>
      <c r="U260" s="139"/>
      <c r="V260" s="139"/>
      <c r="W260" s="139"/>
      <c r="X260" s="139"/>
      <c r="Y260" s="139"/>
      <c r="Z260" s="139"/>
      <c r="AA260" s="139"/>
    </row>
    <row r="261">
      <c r="A261" s="139"/>
      <c r="B261" s="139"/>
      <c r="C261" s="139"/>
      <c r="D261" s="139"/>
      <c r="E261" s="139"/>
      <c r="F261" s="139"/>
      <c r="G261" s="139"/>
      <c r="H261" s="139"/>
      <c r="I261" s="139"/>
      <c r="J261" s="139"/>
      <c r="K261" s="139"/>
      <c r="L261" s="139"/>
      <c r="M261" s="139"/>
      <c r="N261" s="139"/>
      <c r="O261" s="139"/>
      <c r="P261" s="139"/>
      <c r="Q261" s="139"/>
      <c r="R261" s="139"/>
      <c r="S261" s="139"/>
      <c r="T261" s="139"/>
      <c r="U261" s="139"/>
      <c r="V261" s="139"/>
      <c r="W261" s="139"/>
      <c r="X261" s="139"/>
      <c r="Y261" s="139"/>
      <c r="Z261" s="139"/>
      <c r="AA261" s="139"/>
    </row>
    <row r="262">
      <c r="A262" s="139"/>
      <c r="B262" s="139"/>
      <c r="C262" s="139"/>
      <c r="D262" s="139"/>
      <c r="E262" s="139"/>
      <c r="F262" s="139"/>
      <c r="G262" s="139"/>
      <c r="H262" s="139"/>
      <c r="I262" s="139"/>
      <c r="J262" s="139"/>
      <c r="K262" s="139"/>
      <c r="L262" s="139"/>
      <c r="M262" s="139"/>
      <c r="N262" s="139"/>
      <c r="O262" s="139"/>
      <c r="P262" s="139"/>
      <c r="Q262" s="139"/>
      <c r="R262" s="139"/>
      <c r="S262" s="139"/>
      <c r="T262" s="139"/>
      <c r="U262" s="139"/>
      <c r="V262" s="139"/>
      <c r="W262" s="139"/>
      <c r="X262" s="139"/>
      <c r="Y262" s="139"/>
      <c r="Z262" s="139"/>
      <c r="AA262" s="139"/>
    </row>
    <row r="263">
      <c r="A263" s="139"/>
      <c r="B263" s="139"/>
      <c r="C263" s="139"/>
      <c r="D263" s="139"/>
      <c r="E263" s="139"/>
      <c r="F263" s="139"/>
      <c r="G263" s="139"/>
      <c r="H263" s="139"/>
      <c r="I263" s="139"/>
      <c r="J263" s="139"/>
      <c r="K263" s="139"/>
      <c r="L263" s="139"/>
      <c r="M263" s="139"/>
      <c r="N263" s="139"/>
      <c r="O263" s="139"/>
      <c r="P263" s="139"/>
      <c r="Q263" s="139"/>
      <c r="R263" s="139"/>
      <c r="S263" s="139"/>
      <c r="T263" s="139"/>
      <c r="U263" s="139"/>
      <c r="V263" s="139"/>
      <c r="W263" s="139"/>
      <c r="X263" s="139"/>
      <c r="Y263" s="139"/>
      <c r="Z263" s="139"/>
      <c r="AA263" s="139"/>
    </row>
    <row r="264">
      <c r="A264" s="139"/>
      <c r="B264" s="139"/>
      <c r="C264" s="139"/>
      <c r="D264" s="139"/>
      <c r="E264" s="139"/>
      <c r="F264" s="139"/>
      <c r="G264" s="139"/>
      <c r="H264" s="139"/>
      <c r="I264" s="139"/>
      <c r="J264" s="139"/>
      <c r="K264" s="139"/>
      <c r="L264" s="139"/>
      <c r="M264" s="139"/>
      <c r="N264" s="139"/>
      <c r="O264" s="139"/>
      <c r="P264" s="139"/>
      <c r="Q264" s="139"/>
      <c r="R264" s="139"/>
      <c r="S264" s="139"/>
      <c r="T264" s="139"/>
      <c r="U264" s="139"/>
      <c r="V264" s="139"/>
      <c r="W264" s="139"/>
      <c r="X264" s="139"/>
      <c r="Y264" s="139"/>
      <c r="Z264" s="139"/>
      <c r="AA264" s="139"/>
    </row>
    <row r="265">
      <c r="A265" s="139"/>
      <c r="B265" s="139"/>
      <c r="C265" s="139"/>
      <c r="D265" s="139"/>
      <c r="E265" s="139"/>
      <c r="F265" s="139"/>
      <c r="G265" s="139"/>
      <c r="H265" s="139"/>
      <c r="I265" s="139"/>
      <c r="J265" s="139"/>
      <c r="K265" s="139"/>
      <c r="L265" s="139"/>
      <c r="M265" s="139"/>
      <c r="N265" s="139"/>
      <c r="O265" s="139"/>
      <c r="P265" s="139"/>
      <c r="Q265" s="139"/>
      <c r="R265" s="139"/>
      <c r="S265" s="139"/>
      <c r="T265" s="139"/>
      <c r="U265" s="139"/>
      <c r="V265" s="139"/>
      <c r="W265" s="139"/>
      <c r="X265" s="139"/>
      <c r="Y265" s="139"/>
      <c r="Z265" s="139"/>
      <c r="AA265" s="139"/>
    </row>
    <row r="266">
      <c r="A266" s="139"/>
      <c r="B266" s="139"/>
      <c r="C266" s="139"/>
      <c r="D266" s="139"/>
      <c r="E266" s="139"/>
      <c r="F266" s="139"/>
      <c r="G266" s="139"/>
      <c r="H266" s="139"/>
      <c r="I266" s="139"/>
      <c r="J266" s="139"/>
      <c r="K266" s="139"/>
      <c r="L266" s="139"/>
      <c r="M266" s="139"/>
      <c r="N266" s="139"/>
      <c r="O266" s="139"/>
      <c r="P266" s="139"/>
      <c r="Q266" s="139"/>
      <c r="R266" s="139"/>
      <c r="S266" s="139"/>
      <c r="T266" s="139"/>
      <c r="U266" s="139"/>
      <c r="V266" s="139"/>
      <c r="W266" s="139"/>
      <c r="X266" s="139"/>
      <c r="Y266" s="139"/>
      <c r="Z266" s="139"/>
      <c r="AA266" s="139"/>
    </row>
    <row r="267">
      <c r="A267" s="139"/>
      <c r="B267" s="139"/>
      <c r="C267" s="139"/>
      <c r="D267" s="139"/>
      <c r="E267" s="139"/>
      <c r="F267" s="139"/>
      <c r="G267" s="139"/>
      <c r="H267" s="139"/>
      <c r="I267" s="139"/>
      <c r="J267" s="139"/>
      <c r="K267" s="139"/>
      <c r="L267" s="139"/>
      <c r="M267" s="139"/>
      <c r="N267" s="139"/>
      <c r="O267" s="139"/>
      <c r="P267" s="139"/>
      <c r="Q267" s="139"/>
      <c r="R267" s="139"/>
      <c r="S267" s="139"/>
      <c r="T267" s="139"/>
      <c r="U267" s="139"/>
      <c r="V267" s="139"/>
      <c r="W267" s="139"/>
      <c r="X267" s="139"/>
      <c r="Y267" s="139"/>
      <c r="Z267" s="139"/>
      <c r="AA267" s="139"/>
    </row>
    <row r="268">
      <c r="A268" s="139"/>
      <c r="B268" s="139"/>
      <c r="C268" s="139"/>
      <c r="D268" s="139"/>
      <c r="E268" s="139"/>
      <c r="F268" s="139"/>
      <c r="G268" s="139"/>
      <c r="H268" s="139"/>
      <c r="I268" s="139"/>
      <c r="J268" s="139"/>
      <c r="K268" s="139"/>
      <c r="L268" s="139"/>
      <c r="M268" s="139"/>
      <c r="N268" s="139"/>
      <c r="O268" s="139"/>
      <c r="P268" s="139"/>
      <c r="Q268" s="139"/>
      <c r="R268" s="139"/>
      <c r="S268" s="139"/>
      <c r="T268" s="139"/>
      <c r="U268" s="139"/>
      <c r="V268" s="139"/>
      <c r="W268" s="139"/>
      <c r="X268" s="139"/>
      <c r="Y268" s="139"/>
      <c r="Z268" s="139"/>
      <c r="AA268" s="139"/>
    </row>
    <row r="269">
      <c r="A269" s="139"/>
      <c r="B269" s="139"/>
      <c r="C269" s="139"/>
      <c r="D269" s="139"/>
      <c r="E269" s="139"/>
      <c r="F269" s="139"/>
      <c r="G269" s="139"/>
      <c r="H269" s="139"/>
      <c r="I269" s="139"/>
      <c r="J269" s="139"/>
      <c r="K269" s="139"/>
      <c r="L269" s="139"/>
      <c r="M269" s="139"/>
      <c r="N269" s="139"/>
      <c r="O269" s="139"/>
      <c r="P269" s="139"/>
      <c r="Q269" s="139"/>
      <c r="R269" s="139"/>
      <c r="S269" s="139"/>
      <c r="T269" s="139"/>
      <c r="U269" s="139"/>
      <c r="V269" s="139"/>
      <c r="W269" s="139"/>
      <c r="X269" s="139"/>
      <c r="Y269" s="139"/>
      <c r="Z269" s="139"/>
      <c r="AA269" s="139"/>
    </row>
    <row r="270">
      <c r="A270" s="139"/>
      <c r="B270" s="139"/>
      <c r="C270" s="139"/>
      <c r="D270" s="139"/>
      <c r="E270" s="139"/>
      <c r="F270" s="139"/>
      <c r="G270" s="139"/>
      <c r="H270" s="139"/>
      <c r="I270" s="139"/>
      <c r="J270" s="139"/>
      <c r="K270" s="139"/>
      <c r="L270" s="139"/>
      <c r="M270" s="139"/>
      <c r="N270" s="139"/>
      <c r="O270" s="139"/>
      <c r="P270" s="139"/>
      <c r="Q270" s="139"/>
      <c r="R270" s="139"/>
      <c r="S270" s="139"/>
      <c r="T270" s="139"/>
      <c r="U270" s="139"/>
      <c r="V270" s="139"/>
      <c r="W270" s="139"/>
      <c r="X270" s="139"/>
      <c r="Y270" s="139"/>
      <c r="Z270" s="139"/>
      <c r="AA270" s="139"/>
    </row>
    <row r="271">
      <c r="A271" s="139"/>
      <c r="B271" s="139"/>
      <c r="C271" s="139"/>
      <c r="D271" s="139"/>
      <c r="E271" s="139"/>
      <c r="F271" s="139"/>
      <c r="G271" s="139"/>
      <c r="H271" s="139"/>
      <c r="I271" s="139"/>
      <c r="J271" s="139"/>
      <c r="K271" s="139"/>
      <c r="L271" s="139"/>
      <c r="M271" s="139"/>
      <c r="N271" s="139"/>
      <c r="O271" s="139"/>
      <c r="P271" s="139"/>
      <c r="Q271" s="139"/>
      <c r="R271" s="139"/>
      <c r="S271" s="139"/>
      <c r="T271" s="139"/>
      <c r="U271" s="139"/>
      <c r="V271" s="139"/>
      <c r="W271" s="139"/>
      <c r="X271" s="139"/>
      <c r="Y271" s="139"/>
      <c r="Z271" s="139"/>
      <c r="AA271" s="139"/>
    </row>
    <row r="272">
      <c r="A272" s="139"/>
      <c r="B272" s="139"/>
      <c r="C272" s="139"/>
      <c r="D272" s="139"/>
      <c r="E272" s="139"/>
      <c r="F272" s="139"/>
      <c r="G272" s="139"/>
      <c r="H272" s="139"/>
      <c r="I272" s="139"/>
      <c r="J272" s="139"/>
      <c r="K272" s="139"/>
      <c r="L272" s="139"/>
      <c r="M272" s="139"/>
      <c r="N272" s="139"/>
      <c r="O272" s="139"/>
      <c r="P272" s="139"/>
      <c r="Q272" s="139"/>
      <c r="R272" s="139"/>
      <c r="S272" s="139"/>
      <c r="T272" s="139"/>
      <c r="U272" s="139"/>
      <c r="V272" s="139"/>
      <c r="W272" s="139"/>
      <c r="X272" s="139"/>
      <c r="Y272" s="139"/>
      <c r="Z272" s="139"/>
      <c r="AA272" s="139"/>
    </row>
    <row r="273">
      <c r="A273" s="139"/>
      <c r="B273" s="139"/>
      <c r="C273" s="139"/>
      <c r="D273" s="139"/>
      <c r="E273" s="139"/>
      <c r="F273" s="139"/>
      <c r="G273" s="139"/>
      <c r="H273" s="139"/>
      <c r="I273" s="139"/>
      <c r="J273" s="139"/>
      <c r="K273" s="139"/>
      <c r="L273" s="139"/>
      <c r="M273" s="139"/>
      <c r="N273" s="139"/>
      <c r="O273" s="139"/>
      <c r="P273" s="139"/>
      <c r="Q273" s="139"/>
      <c r="R273" s="139"/>
      <c r="S273" s="139"/>
      <c r="T273" s="139"/>
      <c r="U273" s="139"/>
      <c r="V273" s="139"/>
      <c r="W273" s="139"/>
      <c r="X273" s="139"/>
      <c r="Y273" s="139"/>
      <c r="Z273" s="139"/>
      <c r="AA273" s="139"/>
    </row>
    <row r="274">
      <c r="A274" s="139"/>
      <c r="B274" s="139"/>
      <c r="C274" s="139"/>
      <c r="D274" s="139"/>
      <c r="E274" s="139"/>
      <c r="F274" s="139"/>
      <c r="G274" s="139"/>
      <c r="H274" s="139"/>
      <c r="I274" s="139"/>
      <c r="J274" s="139"/>
      <c r="K274" s="139"/>
      <c r="L274" s="139"/>
      <c r="M274" s="139"/>
      <c r="N274" s="139"/>
      <c r="O274" s="139"/>
      <c r="P274" s="139"/>
      <c r="Q274" s="139"/>
      <c r="R274" s="139"/>
      <c r="S274" s="139"/>
      <c r="T274" s="139"/>
      <c r="U274" s="139"/>
      <c r="V274" s="139"/>
      <c r="W274" s="139"/>
      <c r="X274" s="139"/>
      <c r="Y274" s="139"/>
      <c r="Z274" s="139"/>
      <c r="AA274" s="139"/>
    </row>
    <row r="275">
      <c r="A275" s="139"/>
      <c r="B275" s="139"/>
      <c r="C275" s="139"/>
      <c r="D275" s="139"/>
      <c r="E275" s="139"/>
      <c r="F275" s="139"/>
      <c r="G275" s="139"/>
      <c r="H275" s="139"/>
      <c r="I275" s="139"/>
      <c r="J275" s="139"/>
      <c r="K275" s="139"/>
      <c r="L275" s="139"/>
      <c r="M275" s="139"/>
      <c r="N275" s="139"/>
      <c r="O275" s="139"/>
      <c r="P275" s="139"/>
      <c r="Q275" s="139"/>
      <c r="R275" s="139"/>
      <c r="S275" s="139"/>
      <c r="T275" s="139"/>
      <c r="U275" s="139"/>
      <c r="V275" s="139"/>
      <c r="W275" s="139"/>
      <c r="X275" s="139"/>
      <c r="Y275" s="139"/>
      <c r="Z275" s="139"/>
      <c r="AA275" s="139"/>
    </row>
    <row r="276">
      <c r="A276" s="139"/>
      <c r="B276" s="139"/>
      <c r="C276" s="139"/>
      <c r="D276" s="139"/>
      <c r="E276" s="139"/>
      <c r="F276" s="139"/>
      <c r="G276" s="139"/>
      <c r="H276" s="139"/>
      <c r="I276" s="139"/>
      <c r="J276" s="139"/>
      <c r="K276" s="139"/>
      <c r="L276" s="139"/>
      <c r="M276" s="139"/>
      <c r="N276" s="139"/>
      <c r="O276" s="139"/>
      <c r="P276" s="139"/>
      <c r="Q276" s="139"/>
      <c r="R276" s="139"/>
      <c r="S276" s="139"/>
      <c r="T276" s="139"/>
      <c r="U276" s="139"/>
      <c r="V276" s="139"/>
      <c r="W276" s="139"/>
      <c r="X276" s="139"/>
      <c r="Y276" s="139"/>
      <c r="Z276" s="139"/>
      <c r="AA276" s="139"/>
    </row>
    <row r="277">
      <c r="A277" s="139"/>
      <c r="B277" s="139"/>
      <c r="C277" s="139"/>
      <c r="D277" s="139"/>
      <c r="E277" s="139"/>
      <c r="F277" s="139"/>
      <c r="G277" s="139"/>
      <c r="H277" s="139"/>
      <c r="I277" s="139"/>
      <c r="J277" s="139"/>
      <c r="K277" s="139"/>
      <c r="L277" s="139"/>
      <c r="M277" s="139"/>
      <c r="N277" s="139"/>
      <c r="O277" s="139"/>
      <c r="P277" s="139"/>
      <c r="Q277" s="139"/>
      <c r="R277" s="139"/>
      <c r="S277" s="139"/>
      <c r="T277" s="139"/>
      <c r="U277" s="139"/>
      <c r="V277" s="139"/>
      <c r="W277" s="139"/>
      <c r="X277" s="139"/>
      <c r="Y277" s="139"/>
      <c r="Z277" s="139"/>
      <c r="AA277" s="139"/>
    </row>
    <row r="278">
      <c r="A278" s="139"/>
      <c r="B278" s="139"/>
      <c r="C278" s="139"/>
      <c r="D278" s="139"/>
      <c r="E278" s="139"/>
      <c r="F278" s="139"/>
      <c r="G278" s="139"/>
      <c r="H278" s="139"/>
      <c r="I278" s="139"/>
      <c r="J278" s="139"/>
      <c r="K278" s="139"/>
      <c r="L278" s="139"/>
      <c r="M278" s="139"/>
      <c r="N278" s="139"/>
      <c r="O278" s="139"/>
      <c r="P278" s="139"/>
      <c r="Q278" s="139"/>
      <c r="R278" s="139"/>
      <c r="S278" s="139"/>
      <c r="T278" s="139"/>
      <c r="U278" s="139"/>
      <c r="V278" s="139"/>
      <c r="W278" s="139"/>
      <c r="X278" s="139"/>
      <c r="Y278" s="139"/>
      <c r="Z278" s="139"/>
      <c r="AA278" s="139"/>
    </row>
    <row r="279">
      <c r="A279" s="139"/>
      <c r="B279" s="139"/>
      <c r="C279" s="139"/>
      <c r="D279" s="139"/>
      <c r="E279" s="139"/>
      <c r="F279" s="139"/>
      <c r="G279" s="139"/>
      <c r="H279" s="139"/>
      <c r="I279" s="139"/>
      <c r="J279" s="139"/>
      <c r="K279" s="139"/>
      <c r="L279" s="139"/>
      <c r="M279" s="139"/>
      <c r="N279" s="139"/>
      <c r="O279" s="139"/>
      <c r="P279" s="139"/>
      <c r="Q279" s="139"/>
      <c r="R279" s="139"/>
      <c r="S279" s="139"/>
      <c r="T279" s="139"/>
      <c r="U279" s="139"/>
      <c r="V279" s="139"/>
      <c r="W279" s="139"/>
      <c r="X279" s="139"/>
      <c r="Y279" s="139"/>
      <c r="Z279" s="139"/>
      <c r="AA279" s="139"/>
    </row>
    <row r="280">
      <c r="A280" s="139"/>
      <c r="B280" s="139"/>
      <c r="C280" s="139"/>
      <c r="D280" s="139"/>
      <c r="E280" s="139"/>
      <c r="F280" s="139"/>
      <c r="G280" s="139"/>
      <c r="H280" s="139"/>
      <c r="I280" s="139"/>
      <c r="J280" s="139"/>
      <c r="K280" s="139"/>
      <c r="L280" s="139"/>
      <c r="M280" s="139"/>
      <c r="N280" s="139"/>
      <c r="O280" s="139"/>
      <c r="P280" s="139"/>
      <c r="Q280" s="139"/>
      <c r="R280" s="139"/>
      <c r="S280" s="139"/>
      <c r="T280" s="139"/>
      <c r="U280" s="139"/>
      <c r="V280" s="139"/>
      <c r="W280" s="139"/>
      <c r="X280" s="139"/>
      <c r="Y280" s="139"/>
      <c r="Z280" s="139"/>
      <c r="AA280" s="139"/>
    </row>
    <row r="281">
      <c r="A281" s="139"/>
      <c r="B281" s="139"/>
      <c r="C281" s="139"/>
      <c r="D281" s="139"/>
      <c r="E281" s="139"/>
      <c r="F281" s="139"/>
      <c r="G281" s="139"/>
      <c r="H281" s="139"/>
      <c r="I281" s="139"/>
      <c r="J281" s="139"/>
      <c r="K281" s="139"/>
      <c r="L281" s="139"/>
      <c r="M281" s="139"/>
      <c r="N281" s="139"/>
      <c r="O281" s="139"/>
      <c r="P281" s="139"/>
      <c r="Q281" s="139"/>
      <c r="R281" s="139"/>
      <c r="S281" s="139"/>
      <c r="T281" s="139"/>
      <c r="U281" s="139"/>
      <c r="V281" s="139"/>
      <c r="W281" s="139"/>
      <c r="X281" s="139"/>
      <c r="Y281" s="139"/>
      <c r="Z281" s="139"/>
      <c r="AA281" s="139"/>
    </row>
    <row r="282">
      <c r="A282" s="139"/>
      <c r="B282" s="139"/>
      <c r="C282" s="139"/>
      <c r="D282" s="139"/>
      <c r="E282" s="139"/>
      <c r="F282" s="139"/>
      <c r="G282" s="139"/>
      <c r="H282" s="139"/>
      <c r="I282" s="139"/>
      <c r="J282" s="139"/>
      <c r="K282" s="139"/>
      <c r="L282" s="139"/>
      <c r="M282" s="139"/>
      <c r="N282" s="139"/>
      <c r="O282" s="139"/>
      <c r="P282" s="139"/>
      <c r="Q282" s="139"/>
      <c r="R282" s="139"/>
      <c r="S282" s="139"/>
      <c r="T282" s="139"/>
      <c r="U282" s="139"/>
      <c r="V282" s="139"/>
      <c r="W282" s="139"/>
      <c r="X282" s="139"/>
      <c r="Y282" s="139"/>
      <c r="Z282" s="139"/>
      <c r="AA282" s="139"/>
    </row>
    <row r="283">
      <c r="A283" s="139"/>
      <c r="B283" s="139"/>
      <c r="C283" s="139"/>
      <c r="D283" s="139"/>
      <c r="E283" s="139"/>
      <c r="F283" s="139"/>
      <c r="G283" s="139"/>
      <c r="H283" s="139"/>
      <c r="I283" s="139"/>
      <c r="J283" s="139"/>
      <c r="K283" s="139"/>
      <c r="L283" s="139"/>
      <c r="M283" s="139"/>
      <c r="N283" s="139"/>
      <c r="O283" s="139"/>
      <c r="P283" s="139"/>
      <c r="Q283" s="139"/>
      <c r="R283" s="139"/>
      <c r="S283" s="139"/>
      <c r="T283" s="139"/>
      <c r="U283" s="139"/>
      <c r="V283" s="139"/>
      <c r="W283" s="139"/>
      <c r="X283" s="139"/>
      <c r="Y283" s="139"/>
      <c r="Z283" s="139"/>
      <c r="AA283" s="139"/>
    </row>
    <row r="284">
      <c r="A284" s="139"/>
      <c r="B284" s="139"/>
      <c r="C284" s="139"/>
      <c r="D284" s="139"/>
      <c r="E284" s="139"/>
      <c r="F284" s="139"/>
      <c r="G284" s="139"/>
      <c r="H284" s="139"/>
      <c r="I284" s="139"/>
      <c r="J284" s="139"/>
      <c r="K284" s="139"/>
      <c r="L284" s="139"/>
      <c r="M284" s="139"/>
      <c r="N284" s="139"/>
      <c r="O284" s="139"/>
      <c r="P284" s="139"/>
      <c r="Q284" s="139"/>
      <c r="R284" s="139"/>
      <c r="S284" s="139"/>
      <c r="T284" s="139"/>
      <c r="U284" s="139"/>
      <c r="V284" s="139"/>
      <c r="W284" s="139"/>
      <c r="X284" s="139"/>
      <c r="Y284" s="139"/>
      <c r="Z284" s="139"/>
      <c r="AA284" s="139"/>
    </row>
    <row r="285">
      <c r="A285" s="139"/>
      <c r="B285" s="139"/>
      <c r="C285" s="139"/>
      <c r="D285" s="139"/>
      <c r="E285" s="139"/>
      <c r="F285" s="139"/>
      <c r="G285" s="139"/>
      <c r="H285" s="139"/>
      <c r="I285" s="139"/>
      <c r="J285" s="139"/>
      <c r="K285" s="139"/>
      <c r="L285" s="139"/>
      <c r="M285" s="139"/>
      <c r="N285" s="139"/>
      <c r="O285" s="139"/>
      <c r="P285" s="139"/>
      <c r="Q285" s="139"/>
      <c r="R285" s="139"/>
      <c r="S285" s="139"/>
      <c r="T285" s="139"/>
      <c r="U285" s="139"/>
      <c r="V285" s="139"/>
      <c r="W285" s="139"/>
      <c r="X285" s="139"/>
      <c r="Y285" s="139"/>
      <c r="Z285" s="139"/>
      <c r="AA285" s="139"/>
    </row>
    <row r="286">
      <c r="A286" s="139"/>
      <c r="B286" s="139"/>
      <c r="C286" s="139"/>
      <c r="D286" s="139"/>
      <c r="E286" s="139"/>
      <c r="F286" s="139"/>
      <c r="G286" s="139"/>
      <c r="H286" s="139"/>
      <c r="I286" s="139"/>
      <c r="J286" s="139"/>
      <c r="K286" s="139"/>
      <c r="L286" s="139"/>
      <c r="M286" s="139"/>
      <c r="N286" s="139"/>
      <c r="O286" s="139"/>
      <c r="P286" s="139"/>
      <c r="Q286" s="139"/>
      <c r="R286" s="139"/>
      <c r="S286" s="139"/>
      <c r="T286" s="139"/>
      <c r="U286" s="139"/>
      <c r="V286" s="139"/>
      <c r="W286" s="139"/>
      <c r="X286" s="139"/>
      <c r="Y286" s="139"/>
      <c r="Z286" s="139"/>
      <c r="AA286" s="139"/>
    </row>
    <row r="287">
      <c r="A287" s="139"/>
      <c r="B287" s="139"/>
      <c r="C287" s="139"/>
      <c r="D287" s="139"/>
      <c r="E287" s="139"/>
      <c r="F287" s="139"/>
      <c r="G287" s="139"/>
      <c r="H287" s="139"/>
      <c r="I287" s="139"/>
      <c r="J287" s="139"/>
      <c r="K287" s="139"/>
      <c r="L287" s="139"/>
      <c r="M287" s="139"/>
      <c r="N287" s="139"/>
      <c r="O287" s="139"/>
      <c r="P287" s="139"/>
      <c r="Q287" s="139"/>
      <c r="R287" s="139"/>
      <c r="S287" s="139"/>
      <c r="T287" s="139"/>
      <c r="U287" s="139"/>
      <c r="V287" s="139"/>
      <c r="W287" s="139"/>
      <c r="X287" s="139"/>
      <c r="Y287" s="139"/>
      <c r="Z287" s="139"/>
      <c r="AA287" s="139"/>
    </row>
    <row r="288">
      <c r="A288" s="139"/>
      <c r="B288" s="139"/>
      <c r="C288" s="139"/>
      <c r="D288" s="139"/>
      <c r="E288" s="139"/>
      <c r="F288" s="139"/>
      <c r="G288" s="139"/>
      <c r="H288" s="139"/>
      <c r="I288" s="139"/>
      <c r="J288" s="139"/>
      <c r="K288" s="139"/>
      <c r="L288" s="139"/>
      <c r="M288" s="139"/>
      <c r="N288" s="139"/>
      <c r="O288" s="139"/>
      <c r="P288" s="139"/>
      <c r="Q288" s="139"/>
      <c r="R288" s="139"/>
      <c r="S288" s="139"/>
      <c r="T288" s="139"/>
      <c r="U288" s="139"/>
      <c r="V288" s="139"/>
      <c r="W288" s="139"/>
      <c r="X288" s="139"/>
      <c r="Y288" s="139"/>
      <c r="Z288" s="139"/>
      <c r="AA288" s="139"/>
    </row>
    <row r="289">
      <c r="A289" s="139"/>
      <c r="B289" s="139"/>
      <c r="C289" s="139"/>
      <c r="D289" s="139"/>
      <c r="E289" s="139"/>
      <c r="F289" s="139"/>
      <c r="G289" s="139"/>
      <c r="H289" s="139"/>
      <c r="I289" s="139"/>
      <c r="J289" s="139"/>
      <c r="K289" s="139"/>
      <c r="L289" s="139"/>
      <c r="M289" s="139"/>
      <c r="N289" s="139"/>
      <c r="O289" s="139"/>
      <c r="P289" s="139"/>
      <c r="Q289" s="139"/>
      <c r="R289" s="139"/>
      <c r="S289" s="139"/>
      <c r="T289" s="139"/>
      <c r="U289" s="139"/>
      <c r="V289" s="139"/>
      <c r="W289" s="139"/>
      <c r="X289" s="139"/>
      <c r="Y289" s="139"/>
      <c r="Z289" s="139"/>
      <c r="AA289" s="139"/>
    </row>
    <row r="290">
      <c r="A290" s="139"/>
      <c r="B290" s="139"/>
      <c r="C290" s="139"/>
      <c r="D290" s="139"/>
      <c r="E290" s="139"/>
      <c r="F290" s="139"/>
      <c r="G290" s="139"/>
      <c r="H290" s="139"/>
      <c r="I290" s="139"/>
      <c r="J290" s="139"/>
      <c r="K290" s="139"/>
      <c r="L290" s="139"/>
      <c r="M290" s="139"/>
      <c r="N290" s="139"/>
      <c r="O290" s="139"/>
      <c r="P290" s="139"/>
      <c r="Q290" s="139"/>
      <c r="R290" s="139"/>
      <c r="S290" s="139"/>
      <c r="T290" s="139"/>
      <c r="U290" s="139"/>
      <c r="V290" s="139"/>
      <c r="W290" s="139"/>
      <c r="X290" s="139"/>
      <c r="Y290" s="139"/>
      <c r="Z290" s="139"/>
      <c r="AA290" s="139"/>
    </row>
    <row r="291">
      <c r="A291" s="139"/>
      <c r="B291" s="139"/>
      <c r="C291" s="139"/>
      <c r="D291" s="139"/>
      <c r="E291" s="139"/>
      <c r="F291" s="139"/>
      <c r="G291" s="139"/>
      <c r="H291" s="139"/>
      <c r="I291" s="139"/>
      <c r="J291" s="139"/>
      <c r="K291" s="139"/>
      <c r="L291" s="139"/>
      <c r="M291" s="139"/>
      <c r="N291" s="139"/>
      <c r="O291" s="139"/>
      <c r="P291" s="139"/>
      <c r="Q291" s="139"/>
      <c r="R291" s="139"/>
      <c r="S291" s="139"/>
      <c r="T291" s="139"/>
      <c r="U291" s="139"/>
      <c r="V291" s="139"/>
      <c r="W291" s="139"/>
      <c r="X291" s="139"/>
      <c r="Y291" s="139"/>
      <c r="Z291" s="139"/>
      <c r="AA291" s="139"/>
    </row>
    <row r="292">
      <c r="A292" s="139"/>
      <c r="B292" s="139"/>
      <c r="C292" s="139"/>
      <c r="D292" s="139"/>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c r="AA292" s="139"/>
    </row>
    <row r="293">
      <c r="A293" s="139"/>
      <c r="B293" s="139"/>
      <c r="C293" s="139"/>
      <c r="D293" s="139"/>
      <c r="E293" s="139"/>
      <c r="F293" s="139"/>
      <c r="G293" s="139"/>
      <c r="H293" s="139"/>
      <c r="I293" s="139"/>
      <c r="J293" s="139"/>
      <c r="K293" s="139"/>
      <c r="L293" s="139"/>
      <c r="M293" s="139"/>
      <c r="N293" s="139"/>
      <c r="O293" s="139"/>
      <c r="P293" s="139"/>
      <c r="Q293" s="139"/>
      <c r="R293" s="139"/>
      <c r="S293" s="139"/>
      <c r="T293" s="139"/>
      <c r="U293" s="139"/>
      <c r="V293" s="139"/>
      <c r="W293" s="139"/>
      <c r="X293" s="139"/>
      <c r="Y293" s="139"/>
      <c r="Z293" s="139"/>
      <c r="AA293" s="139"/>
    </row>
    <row r="294">
      <c r="A294" s="139"/>
      <c r="B294" s="139"/>
      <c r="C294" s="139"/>
      <c r="D294" s="139"/>
      <c r="E294" s="139"/>
      <c r="F294" s="139"/>
      <c r="G294" s="139"/>
      <c r="H294" s="139"/>
      <c r="I294" s="139"/>
      <c r="J294" s="139"/>
      <c r="K294" s="139"/>
      <c r="L294" s="139"/>
      <c r="M294" s="139"/>
      <c r="N294" s="139"/>
      <c r="O294" s="139"/>
      <c r="P294" s="139"/>
      <c r="Q294" s="139"/>
      <c r="R294" s="139"/>
      <c r="S294" s="139"/>
      <c r="T294" s="139"/>
      <c r="U294" s="139"/>
      <c r="V294" s="139"/>
      <c r="W294" s="139"/>
      <c r="X294" s="139"/>
      <c r="Y294" s="139"/>
      <c r="Z294" s="139"/>
      <c r="AA294" s="139"/>
    </row>
    <row r="295">
      <c r="A295" s="139"/>
      <c r="B295" s="139"/>
      <c r="C295" s="139"/>
      <c r="D295" s="139"/>
      <c r="E295" s="139"/>
      <c r="F295" s="139"/>
      <c r="G295" s="139"/>
      <c r="H295" s="139"/>
      <c r="I295" s="139"/>
      <c r="J295" s="139"/>
      <c r="K295" s="139"/>
      <c r="L295" s="139"/>
      <c r="M295" s="139"/>
      <c r="N295" s="139"/>
      <c r="O295" s="139"/>
      <c r="P295" s="139"/>
      <c r="Q295" s="139"/>
      <c r="R295" s="139"/>
      <c r="S295" s="139"/>
      <c r="T295" s="139"/>
      <c r="U295" s="139"/>
      <c r="V295" s="139"/>
      <c r="W295" s="139"/>
      <c r="X295" s="139"/>
      <c r="Y295" s="139"/>
      <c r="Z295" s="139"/>
      <c r="AA295" s="139"/>
    </row>
    <row r="296">
      <c r="A296" s="139"/>
      <c r="B296" s="139"/>
      <c r="C296" s="139"/>
      <c r="D296" s="139"/>
      <c r="E296" s="139"/>
      <c r="F296" s="139"/>
      <c r="G296" s="139"/>
      <c r="H296" s="139"/>
      <c r="I296" s="139"/>
      <c r="J296" s="139"/>
      <c r="K296" s="139"/>
      <c r="L296" s="139"/>
      <c r="M296" s="139"/>
      <c r="N296" s="139"/>
      <c r="O296" s="139"/>
      <c r="P296" s="139"/>
      <c r="Q296" s="139"/>
      <c r="R296" s="139"/>
      <c r="S296" s="139"/>
      <c r="T296" s="139"/>
      <c r="U296" s="139"/>
      <c r="V296" s="139"/>
      <c r="W296" s="139"/>
      <c r="X296" s="139"/>
      <c r="Y296" s="139"/>
      <c r="Z296" s="139"/>
      <c r="AA296" s="139"/>
    </row>
    <row r="297">
      <c r="A297" s="139"/>
      <c r="B297" s="139"/>
      <c r="C297" s="139"/>
      <c r="D297" s="139"/>
      <c r="E297" s="139"/>
      <c r="F297" s="139"/>
      <c r="G297" s="139"/>
      <c r="H297" s="139"/>
      <c r="I297" s="139"/>
      <c r="J297" s="139"/>
      <c r="K297" s="139"/>
      <c r="L297" s="139"/>
      <c r="M297" s="139"/>
      <c r="N297" s="139"/>
      <c r="O297" s="139"/>
      <c r="P297" s="139"/>
      <c r="Q297" s="139"/>
      <c r="R297" s="139"/>
      <c r="S297" s="139"/>
      <c r="T297" s="139"/>
      <c r="U297" s="139"/>
      <c r="V297" s="139"/>
      <c r="W297" s="139"/>
      <c r="X297" s="139"/>
      <c r="Y297" s="139"/>
      <c r="Z297" s="139"/>
      <c r="AA297" s="139"/>
    </row>
    <row r="298">
      <c r="A298" s="139"/>
      <c r="B298" s="139"/>
      <c r="C298" s="139"/>
      <c r="D298" s="139"/>
      <c r="E298" s="139"/>
      <c r="F298" s="139"/>
      <c r="G298" s="139"/>
      <c r="H298" s="139"/>
      <c r="I298" s="139"/>
      <c r="J298" s="139"/>
      <c r="K298" s="139"/>
      <c r="L298" s="139"/>
      <c r="M298" s="139"/>
      <c r="N298" s="139"/>
      <c r="O298" s="139"/>
      <c r="P298" s="139"/>
      <c r="Q298" s="139"/>
      <c r="R298" s="139"/>
      <c r="S298" s="139"/>
      <c r="T298" s="139"/>
      <c r="U298" s="139"/>
      <c r="V298" s="139"/>
      <c r="W298" s="139"/>
      <c r="X298" s="139"/>
      <c r="Y298" s="139"/>
      <c r="Z298" s="139"/>
      <c r="AA298" s="139"/>
    </row>
    <row r="299">
      <c r="A299" s="139"/>
      <c r="B299" s="139"/>
      <c r="C299" s="139"/>
      <c r="D299" s="139"/>
      <c r="E299" s="139"/>
      <c r="F299" s="139"/>
      <c r="G299" s="139"/>
      <c r="H299" s="139"/>
      <c r="I299" s="139"/>
      <c r="J299" s="139"/>
      <c r="K299" s="139"/>
      <c r="L299" s="139"/>
      <c r="M299" s="139"/>
      <c r="N299" s="139"/>
      <c r="O299" s="139"/>
      <c r="P299" s="139"/>
      <c r="Q299" s="139"/>
      <c r="R299" s="139"/>
      <c r="S299" s="139"/>
      <c r="T299" s="139"/>
      <c r="U299" s="139"/>
      <c r="V299" s="139"/>
      <c r="W299" s="139"/>
      <c r="X299" s="139"/>
      <c r="Y299" s="139"/>
      <c r="Z299" s="139"/>
      <c r="AA299" s="139"/>
    </row>
    <row r="300">
      <c r="A300" s="139"/>
      <c r="B300" s="139"/>
      <c r="C300" s="139"/>
      <c r="D300" s="139"/>
      <c r="E300" s="139"/>
      <c r="F300" s="139"/>
      <c r="G300" s="139"/>
      <c r="H300" s="139"/>
      <c r="I300" s="139"/>
      <c r="J300" s="139"/>
      <c r="K300" s="139"/>
      <c r="L300" s="139"/>
      <c r="M300" s="139"/>
      <c r="N300" s="139"/>
      <c r="O300" s="139"/>
      <c r="P300" s="139"/>
      <c r="Q300" s="139"/>
      <c r="R300" s="139"/>
      <c r="S300" s="139"/>
      <c r="T300" s="139"/>
      <c r="U300" s="139"/>
      <c r="V300" s="139"/>
      <c r="W300" s="139"/>
      <c r="X300" s="139"/>
      <c r="Y300" s="139"/>
      <c r="Z300" s="139"/>
      <c r="AA300" s="139"/>
    </row>
    <row r="301">
      <c r="A301" s="139"/>
      <c r="B301" s="139"/>
      <c r="C301" s="139"/>
      <c r="D301" s="139"/>
      <c r="E301" s="139"/>
      <c r="F301" s="139"/>
      <c r="G301" s="139"/>
      <c r="H301" s="139"/>
      <c r="I301" s="139"/>
      <c r="J301" s="139"/>
      <c r="K301" s="139"/>
      <c r="L301" s="139"/>
      <c r="M301" s="139"/>
      <c r="N301" s="139"/>
      <c r="O301" s="139"/>
      <c r="P301" s="139"/>
      <c r="Q301" s="139"/>
      <c r="R301" s="139"/>
      <c r="S301" s="139"/>
      <c r="T301" s="139"/>
      <c r="U301" s="139"/>
      <c r="V301" s="139"/>
      <c r="W301" s="139"/>
      <c r="X301" s="139"/>
      <c r="Y301" s="139"/>
      <c r="Z301" s="139"/>
      <c r="AA301" s="139"/>
    </row>
    <row r="302">
      <c r="A302" s="139"/>
      <c r="B302" s="139"/>
      <c r="C302" s="139"/>
      <c r="D302" s="139"/>
      <c r="E302" s="139"/>
      <c r="F302" s="139"/>
      <c r="G302" s="139"/>
      <c r="H302" s="139"/>
      <c r="I302" s="139"/>
      <c r="J302" s="139"/>
      <c r="K302" s="139"/>
      <c r="L302" s="139"/>
      <c r="M302" s="139"/>
      <c r="N302" s="139"/>
      <c r="O302" s="139"/>
      <c r="P302" s="139"/>
      <c r="Q302" s="139"/>
      <c r="R302" s="139"/>
      <c r="S302" s="139"/>
      <c r="T302" s="139"/>
      <c r="U302" s="139"/>
      <c r="V302" s="139"/>
      <c r="W302" s="139"/>
      <c r="X302" s="139"/>
      <c r="Y302" s="139"/>
      <c r="Z302" s="139"/>
      <c r="AA302" s="139"/>
    </row>
    <row r="303">
      <c r="A303" s="139"/>
      <c r="B303" s="139"/>
      <c r="C303" s="139"/>
      <c r="D303" s="139"/>
      <c r="E303" s="139"/>
      <c r="F303" s="139"/>
      <c r="G303" s="139"/>
      <c r="H303" s="139"/>
      <c r="I303" s="139"/>
      <c r="J303" s="139"/>
      <c r="K303" s="139"/>
      <c r="L303" s="139"/>
      <c r="M303" s="139"/>
      <c r="N303" s="139"/>
      <c r="O303" s="139"/>
      <c r="P303" s="139"/>
      <c r="Q303" s="139"/>
      <c r="R303" s="139"/>
      <c r="S303" s="139"/>
      <c r="T303" s="139"/>
      <c r="U303" s="139"/>
      <c r="V303" s="139"/>
      <c r="W303" s="139"/>
      <c r="X303" s="139"/>
      <c r="Y303" s="139"/>
      <c r="Z303" s="139"/>
      <c r="AA303" s="139"/>
    </row>
    <row r="304">
      <c r="A304" s="139"/>
      <c r="B304" s="139"/>
      <c r="C304" s="139"/>
      <c r="D304" s="139"/>
      <c r="E304" s="139"/>
      <c r="F304" s="139"/>
      <c r="G304" s="139"/>
      <c r="H304" s="139"/>
      <c r="I304" s="139"/>
      <c r="J304" s="139"/>
      <c r="K304" s="139"/>
      <c r="L304" s="139"/>
      <c r="M304" s="139"/>
      <c r="N304" s="139"/>
      <c r="O304" s="139"/>
      <c r="P304" s="139"/>
      <c r="Q304" s="139"/>
      <c r="R304" s="139"/>
      <c r="S304" s="139"/>
      <c r="T304" s="139"/>
      <c r="U304" s="139"/>
      <c r="V304" s="139"/>
      <c r="W304" s="139"/>
      <c r="X304" s="139"/>
      <c r="Y304" s="139"/>
      <c r="Z304" s="139"/>
      <c r="AA304" s="139"/>
    </row>
    <row r="305">
      <c r="A305" s="139"/>
      <c r="B305" s="139"/>
      <c r="C305" s="139"/>
      <c r="D305" s="139"/>
      <c r="E305" s="139"/>
      <c r="F305" s="139"/>
      <c r="G305" s="139"/>
      <c r="H305" s="139"/>
      <c r="I305" s="139"/>
      <c r="J305" s="139"/>
      <c r="K305" s="139"/>
      <c r="L305" s="139"/>
      <c r="M305" s="139"/>
      <c r="N305" s="139"/>
      <c r="O305" s="139"/>
      <c r="P305" s="139"/>
      <c r="Q305" s="139"/>
      <c r="R305" s="139"/>
      <c r="S305" s="139"/>
      <c r="T305" s="139"/>
      <c r="U305" s="139"/>
      <c r="V305" s="139"/>
      <c r="W305" s="139"/>
      <c r="X305" s="139"/>
      <c r="Y305" s="139"/>
      <c r="Z305" s="139"/>
      <c r="AA305" s="139"/>
    </row>
    <row r="306">
      <c r="A306" s="139"/>
      <c r="B306" s="139"/>
      <c r="C306" s="139"/>
      <c r="D306" s="139"/>
      <c r="E306" s="139"/>
      <c r="F306" s="139"/>
      <c r="G306" s="139"/>
      <c r="H306" s="139"/>
      <c r="I306" s="139"/>
      <c r="J306" s="139"/>
      <c r="K306" s="139"/>
      <c r="L306" s="139"/>
      <c r="M306" s="139"/>
      <c r="N306" s="139"/>
      <c r="O306" s="139"/>
      <c r="P306" s="139"/>
      <c r="Q306" s="139"/>
      <c r="R306" s="139"/>
      <c r="S306" s="139"/>
      <c r="T306" s="139"/>
      <c r="U306" s="139"/>
      <c r="V306" s="139"/>
      <c r="W306" s="139"/>
      <c r="X306" s="139"/>
      <c r="Y306" s="139"/>
      <c r="Z306" s="139"/>
      <c r="AA306" s="139"/>
    </row>
    <row r="307">
      <c r="A307" s="139"/>
      <c r="B307" s="139"/>
      <c r="C307" s="139"/>
      <c r="D307" s="139"/>
      <c r="E307" s="139"/>
      <c r="F307" s="139"/>
      <c r="G307" s="139"/>
      <c r="H307" s="139"/>
      <c r="I307" s="139"/>
      <c r="J307" s="139"/>
      <c r="K307" s="139"/>
      <c r="L307" s="139"/>
      <c r="M307" s="139"/>
      <c r="N307" s="139"/>
      <c r="O307" s="139"/>
      <c r="P307" s="139"/>
      <c r="Q307" s="139"/>
      <c r="R307" s="139"/>
      <c r="S307" s="139"/>
      <c r="T307" s="139"/>
      <c r="U307" s="139"/>
      <c r="V307" s="139"/>
      <c r="W307" s="139"/>
      <c r="X307" s="139"/>
      <c r="Y307" s="139"/>
      <c r="Z307" s="139"/>
      <c r="AA307" s="139"/>
    </row>
    <row r="308">
      <c r="A308" s="139"/>
      <c r="B308" s="139"/>
      <c r="C308" s="139"/>
      <c r="D308" s="139"/>
      <c r="E308" s="139"/>
      <c r="F308" s="139"/>
      <c r="G308" s="139"/>
      <c r="H308" s="139"/>
      <c r="I308" s="139"/>
      <c r="J308" s="139"/>
      <c r="K308" s="139"/>
      <c r="L308" s="139"/>
      <c r="M308" s="139"/>
      <c r="N308" s="139"/>
      <c r="O308" s="139"/>
      <c r="P308" s="139"/>
      <c r="Q308" s="139"/>
      <c r="R308" s="139"/>
      <c r="S308" s="139"/>
      <c r="T308" s="139"/>
      <c r="U308" s="139"/>
      <c r="V308" s="139"/>
      <c r="W308" s="139"/>
      <c r="X308" s="139"/>
      <c r="Y308" s="139"/>
      <c r="Z308" s="139"/>
      <c r="AA308" s="139"/>
    </row>
    <row r="309">
      <c r="A309" s="139"/>
      <c r="B309" s="139"/>
      <c r="C309" s="139"/>
      <c r="D309" s="139"/>
      <c r="E309" s="139"/>
      <c r="F309" s="139"/>
      <c r="G309" s="139"/>
      <c r="H309" s="139"/>
      <c r="I309" s="139"/>
      <c r="J309" s="139"/>
      <c r="K309" s="139"/>
      <c r="L309" s="139"/>
      <c r="M309" s="139"/>
      <c r="N309" s="139"/>
      <c r="O309" s="139"/>
      <c r="P309" s="139"/>
      <c r="Q309" s="139"/>
      <c r="R309" s="139"/>
      <c r="S309" s="139"/>
      <c r="T309" s="139"/>
      <c r="U309" s="139"/>
      <c r="V309" s="139"/>
      <c r="W309" s="139"/>
      <c r="X309" s="139"/>
      <c r="Y309" s="139"/>
      <c r="Z309" s="139"/>
      <c r="AA309" s="139"/>
    </row>
    <row r="310">
      <c r="A310" s="139"/>
      <c r="B310" s="139"/>
      <c r="C310" s="139"/>
      <c r="D310" s="139"/>
      <c r="E310" s="139"/>
      <c r="F310" s="139"/>
      <c r="G310" s="139"/>
      <c r="H310" s="139"/>
      <c r="I310" s="139"/>
      <c r="J310" s="139"/>
      <c r="K310" s="139"/>
      <c r="L310" s="139"/>
      <c r="M310" s="139"/>
      <c r="N310" s="139"/>
      <c r="O310" s="139"/>
      <c r="P310" s="139"/>
      <c r="Q310" s="139"/>
      <c r="R310" s="139"/>
      <c r="S310" s="139"/>
      <c r="T310" s="139"/>
      <c r="U310" s="139"/>
      <c r="V310" s="139"/>
      <c r="W310" s="139"/>
      <c r="X310" s="139"/>
      <c r="Y310" s="139"/>
      <c r="Z310" s="139"/>
      <c r="AA310" s="139"/>
    </row>
    <row r="311">
      <c r="A311" s="139"/>
      <c r="B311" s="139"/>
      <c r="C311" s="139"/>
      <c r="D311" s="139"/>
      <c r="E311" s="139"/>
      <c r="F311" s="139"/>
      <c r="G311" s="139"/>
      <c r="H311" s="139"/>
      <c r="I311" s="139"/>
      <c r="J311" s="139"/>
      <c r="K311" s="139"/>
      <c r="L311" s="139"/>
      <c r="M311" s="139"/>
      <c r="N311" s="139"/>
      <c r="O311" s="139"/>
      <c r="P311" s="139"/>
      <c r="Q311" s="139"/>
      <c r="R311" s="139"/>
      <c r="S311" s="139"/>
      <c r="T311" s="139"/>
      <c r="U311" s="139"/>
      <c r="V311" s="139"/>
      <c r="W311" s="139"/>
      <c r="X311" s="139"/>
      <c r="Y311" s="139"/>
      <c r="Z311" s="139"/>
      <c r="AA311" s="139"/>
    </row>
    <row r="312">
      <c r="A312" s="139"/>
      <c r="B312" s="139"/>
      <c r="C312" s="139"/>
      <c r="D312" s="139"/>
      <c r="E312" s="139"/>
      <c r="F312" s="139"/>
      <c r="G312" s="139"/>
      <c r="H312" s="139"/>
      <c r="I312" s="139"/>
      <c r="J312" s="139"/>
      <c r="K312" s="139"/>
      <c r="L312" s="139"/>
      <c r="M312" s="139"/>
      <c r="N312" s="139"/>
      <c r="O312" s="139"/>
      <c r="P312" s="139"/>
      <c r="Q312" s="139"/>
      <c r="R312" s="139"/>
      <c r="S312" s="139"/>
      <c r="T312" s="139"/>
      <c r="U312" s="139"/>
      <c r="V312" s="139"/>
      <c r="W312" s="139"/>
      <c r="X312" s="139"/>
      <c r="Y312" s="139"/>
      <c r="Z312" s="139"/>
      <c r="AA312" s="139"/>
    </row>
    <row r="313">
      <c r="A313" s="139"/>
      <c r="B313" s="139"/>
      <c r="C313" s="139"/>
      <c r="D313" s="139"/>
      <c r="E313" s="139"/>
      <c r="F313" s="139"/>
      <c r="G313" s="139"/>
      <c r="H313" s="139"/>
      <c r="I313" s="139"/>
      <c r="J313" s="139"/>
      <c r="K313" s="139"/>
      <c r="L313" s="139"/>
      <c r="M313" s="139"/>
      <c r="N313" s="139"/>
      <c r="O313" s="139"/>
      <c r="P313" s="139"/>
      <c r="Q313" s="139"/>
      <c r="R313" s="139"/>
      <c r="S313" s="139"/>
      <c r="T313" s="139"/>
      <c r="U313" s="139"/>
      <c r="V313" s="139"/>
      <c r="W313" s="139"/>
      <c r="X313" s="139"/>
      <c r="Y313" s="139"/>
      <c r="Z313" s="139"/>
      <c r="AA313" s="139"/>
    </row>
    <row r="314">
      <c r="A314" s="139"/>
      <c r="B314" s="139"/>
      <c r="C314" s="139"/>
      <c r="D314" s="139"/>
      <c r="E314" s="139"/>
      <c r="F314" s="139"/>
      <c r="G314" s="139"/>
      <c r="H314" s="139"/>
      <c r="I314" s="139"/>
      <c r="J314" s="139"/>
      <c r="K314" s="139"/>
      <c r="L314" s="139"/>
      <c r="M314" s="139"/>
      <c r="N314" s="139"/>
      <c r="O314" s="139"/>
      <c r="P314" s="139"/>
      <c r="Q314" s="139"/>
      <c r="R314" s="139"/>
      <c r="S314" s="139"/>
      <c r="T314" s="139"/>
      <c r="U314" s="139"/>
      <c r="V314" s="139"/>
      <c r="W314" s="139"/>
      <c r="X314" s="139"/>
      <c r="Y314" s="139"/>
      <c r="Z314" s="139"/>
      <c r="AA314" s="139"/>
    </row>
    <row r="315">
      <c r="A315" s="139"/>
      <c r="B315" s="139"/>
      <c r="C315" s="139"/>
      <c r="D315" s="139"/>
      <c r="E315" s="139"/>
      <c r="F315" s="139"/>
      <c r="G315" s="139"/>
      <c r="H315" s="139"/>
      <c r="I315" s="139"/>
      <c r="J315" s="139"/>
      <c r="K315" s="139"/>
      <c r="L315" s="139"/>
      <c r="M315" s="139"/>
      <c r="N315" s="139"/>
      <c r="O315" s="139"/>
      <c r="P315" s="139"/>
      <c r="Q315" s="139"/>
      <c r="R315" s="139"/>
      <c r="S315" s="139"/>
      <c r="T315" s="139"/>
      <c r="U315" s="139"/>
      <c r="V315" s="139"/>
      <c r="W315" s="139"/>
      <c r="X315" s="139"/>
      <c r="Y315" s="139"/>
      <c r="Z315" s="139"/>
      <c r="AA315" s="139"/>
    </row>
    <row r="316">
      <c r="A316" s="139"/>
      <c r="B316" s="139"/>
      <c r="C316" s="139"/>
      <c r="D316" s="139"/>
      <c r="E316" s="139"/>
      <c r="F316" s="139"/>
      <c r="G316" s="139"/>
      <c r="H316" s="139"/>
      <c r="I316" s="139"/>
      <c r="J316" s="139"/>
      <c r="K316" s="139"/>
      <c r="L316" s="139"/>
      <c r="M316" s="139"/>
      <c r="N316" s="139"/>
      <c r="O316" s="139"/>
      <c r="P316" s="139"/>
      <c r="Q316" s="139"/>
      <c r="R316" s="139"/>
      <c r="S316" s="139"/>
      <c r="T316" s="139"/>
      <c r="U316" s="139"/>
      <c r="V316" s="139"/>
      <c r="W316" s="139"/>
      <c r="X316" s="139"/>
      <c r="Y316" s="139"/>
      <c r="Z316" s="139"/>
      <c r="AA316" s="139"/>
    </row>
    <row r="317">
      <c r="A317" s="139"/>
      <c r="B317" s="139"/>
      <c r="C317" s="139"/>
      <c r="D317" s="139"/>
      <c r="E317" s="139"/>
      <c r="F317" s="139"/>
      <c r="G317" s="139"/>
      <c r="H317" s="139"/>
      <c r="I317" s="139"/>
      <c r="J317" s="139"/>
      <c r="K317" s="139"/>
      <c r="L317" s="139"/>
      <c r="M317" s="139"/>
      <c r="N317" s="139"/>
      <c r="O317" s="139"/>
      <c r="P317" s="139"/>
      <c r="Q317" s="139"/>
      <c r="R317" s="139"/>
      <c r="S317" s="139"/>
      <c r="T317" s="139"/>
      <c r="U317" s="139"/>
      <c r="V317" s="139"/>
      <c r="W317" s="139"/>
      <c r="X317" s="139"/>
      <c r="Y317" s="139"/>
      <c r="Z317" s="139"/>
      <c r="AA317" s="139"/>
    </row>
    <row r="318">
      <c r="A318" s="139"/>
      <c r="B318" s="139"/>
      <c r="C318" s="139"/>
      <c r="D318" s="139"/>
      <c r="E318" s="139"/>
      <c r="F318" s="139"/>
      <c r="G318" s="139"/>
      <c r="H318" s="139"/>
      <c r="I318" s="139"/>
      <c r="J318" s="139"/>
      <c r="K318" s="139"/>
      <c r="L318" s="139"/>
      <c r="M318" s="139"/>
      <c r="N318" s="139"/>
      <c r="O318" s="139"/>
      <c r="P318" s="139"/>
      <c r="Q318" s="139"/>
      <c r="R318" s="139"/>
      <c r="S318" s="139"/>
      <c r="T318" s="139"/>
      <c r="U318" s="139"/>
      <c r="V318" s="139"/>
      <c r="W318" s="139"/>
      <c r="X318" s="139"/>
      <c r="Y318" s="139"/>
      <c r="Z318" s="139"/>
      <c r="AA318" s="139"/>
    </row>
    <row r="319">
      <c r="A319" s="139"/>
      <c r="B319" s="139"/>
      <c r="C319" s="139"/>
      <c r="D319" s="139"/>
      <c r="E319" s="139"/>
      <c r="F319" s="139"/>
      <c r="G319" s="139"/>
      <c r="H319" s="139"/>
      <c r="I319" s="139"/>
      <c r="J319" s="139"/>
      <c r="K319" s="139"/>
      <c r="L319" s="139"/>
      <c r="M319" s="139"/>
      <c r="N319" s="139"/>
      <c r="O319" s="139"/>
      <c r="P319" s="139"/>
      <c r="Q319" s="139"/>
      <c r="R319" s="139"/>
      <c r="S319" s="139"/>
      <c r="T319" s="139"/>
      <c r="U319" s="139"/>
      <c r="V319" s="139"/>
      <c r="W319" s="139"/>
      <c r="X319" s="139"/>
      <c r="Y319" s="139"/>
      <c r="Z319" s="139"/>
      <c r="AA319" s="139"/>
    </row>
    <row r="320">
      <c r="A320" s="139"/>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139"/>
      <c r="X320" s="139"/>
      <c r="Y320" s="139"/>
      <c r="Z320" s="139"/>
      <c r="AA320" s="139"/>
    </row>
    <row r="321">
      <c r="A321" s="139"/>
      <c r="B321" s="139"/>
      <c r="C321" s="139"/>
      <c r="D321" s="139"/>
      <c r="E321" s="139"/>
      <c r="F321" s="139"/>
      <c r="G321" s="139"/>
      <c r="H321" s="139"/>
      <c r="I321" s="139"/>
      <c r="J321" s="139"/>
      <c r="K321" s="139"/>
      <c r="L321" s="139"/>
      <c r="M321" s="139"/>
      <c r="N321" s="139"/>
      <c r="O321" s="139"/>
      <c r="P321" s="139"/>
      <c r="Q321" s="139"/>
      <c r="R321" s="139"/>
      <c r="S321" s="139"/>
      <c r="T321" s="139"/>
      <c r="U321" s="139"/>
      <c r="V321" s="139"/>
      <c r="W321" s="139"/>
      <c r="X321" s="139"/>
      <c r="Y321" s="139"/>
      <c r="Z321" s="139"/>
      <c r="AA321" s="139"/>
    </row>
    <row r="322">
      <c r="A322" s="139"/>
      <c r="B322" s="139"/>
      <c r="C322" s="139"/>
      <c r="D322" s="139"/>
      <c r="E322" s="139"/>
      <c r="F322" s="139"/>
      <c r="G322" s="139"/>
      <c r="H322" s="139"/>
      <c r="I322" s="139"/>
      <c r="J322" s="139"/>
      <c r="K322" s="139"/>
      <c r="L322" s="139"/>
      <c r="M322" s="139"/>
      <c r="N322" s="139"/>
      <c r="O322" s="139"/>
      <c r="P322" s="139"/>
      <c r="Q322" s="139"/>
      <c r="R322" s="139"/>
      <c r="S322" s="139"/>
      <c r="T322" s="139"/>
      <c r="U322" s="139"/>
      <c r="V322" s="139"/>
      <c r="W322" s="139"/>
      <c r="X322" s="139"/>
      <c r="Y322" s="139"/>
      <c r="Z322" s="139"/>
      <c r="AA322" s="139"/>
    </row>
    <row r="323">
      <c r="A323" s="139"/>
      <c r="B323" s="139"/>
      <c r="C323" s="139"/>
      <c r="D323" s="139"/>
      <c r="E323" s="139"/>
      <c r="F323" s="139"/>
      <c r="G323" s="139"/>
      <c r="H323" s="139"/>
      <c r="I323" s="139"/>
      <c r="J323" s="139"/>
      <c r="K323" s="139"/>
      <c r="L323" s="139"/>
      <c r="M323" s="139"/>
      <c r="N323" s="139"/>
      <c r="O323" s="139"/>
      <c r="P323" s="139"/>
      <c r="Q323" s="139"/>
      <c r="R323" s="139"/>
      <c r="S323" s="139"/>
      <c r="T323" s="139"/>
      <c r="U323" s="139"/>
      <c r="V323" s="139"/>
      <c r="W323" s="139"/>
      <c r="X323" s="139"/>
      <c r="Y323" s="139"/>
      <c r="Z323" s="139"/>
      <c r="AA323" s="139"/>
    </row>
    <row r="324">
      <c r="A324" s="139"/>
      <c r="B324" s="139"/>
      <c r="C324" s="139"/>
      <c r="D324" s="139"/>
      <c r="E324" s="139"/>
      <c r="F324" s="139"/>
      <c r="G324" s="139"/>
      <c r="H324" s="139"/>
      <c r="I324" s="139"/>
      <c r="J324" s="139"/>
      <c r="K324" s="139"/>
      <c r="L324" s="139"/>
      <c r="M324" s="139"/>
      <c r="N324" s="139"/>
      <c r="O324" s="139"/>
      <c r="P324" s="139"/>
      <c r="Q324" s="139"/>
      <c r="R324" s="139"/>
      <c r="S324" s="139"/>
      <c r="T324" s="139"/>
      <c r="U324" s="139"/>
      <c r="V324" s="139"/>
      <c r="W324" s="139"/>
      <c r="X324" s="139"/>
      <c r="Y324" s="139"/>
      <c r="Z324" s="139"/>
      <c r="AA324" s="139"/>
    </row>
    <row r="325">
      <c r="A325" s="139"/>
      <c r="B325" s="139"/>
      <c r="C325" s="139"/>
      <c r="D325" s="139"/>
      <c r="E325" s="139"/>
      <c r="F325" s="139"/>
      <c r="G325" s="139"/>
      <c r="H325" s="139"/>
      <c r="I325" s="139"/>
      <c r="J325" s="139"/>
      <c r="K325" s="139"/>
      <c r="L325" s="139"/>
      <c r="M325" s="139"/>
      <c r="N325" s="139"/>
      <c r="O325" s="139"/>
      <c r="P325" s="139"/>
      <c r="Q325" s="139"/>
      <c r="R325" s="139"/>
      <c r="S325" s="139"/>
      <c r="T325" s="139"/>
      <c r="U325" s="139"/>
      <c r="V325" s="139"/>
      <c r="W325" s="139"/>
      <c r="X325" s="139"/>
      <c r="Y325" s="139"/>
      <c r="Z325" s="139"/>
      <c r="AA325" s="139"/>
    </row>
    <row r="326">
      <c r="A326" s="139"/>
      <c r="B326" s="139"/>
      <c r="C326" s="139"/>
      <c r="D326" s="139"/>
      <c r="E326" s="139"/>
      <c r="F326" s="139"/>
      <c r="G326" s="139"/>
      <c r="H326" s="139"/>
      <c r="I326" s="139"/>
      <c r="J326" s="139"/>
      <c r="K326" s="139"/>
      <c r="L326" s="139"/>
      <c r="M326" s="139"/>
      <c r="N326" s="139"/>
      <c r="O326" s="139"/>
      <c r="P326" s="139"/>
      <c r="Q326" s="139"/>
      <c r="R326" s="139"/>
      <c r="S326" s="139"/>
      <c r="T326" s="139"/>
      <c r="U326" s="139"/>
      <c r="V326" s="139"/>
      <c r="W326" s="139"/>
      <c r="X326" s="139"/>
      <c r="Y326" s="139"/>
      <c r="Z326" s="139"/>
      <c r="AA326" s="139"/>
    </row>
    <row r="327">
      <c r="A327" s="139"/>
      <c r="B327" s="139"/>
      <c r="C327" s="139"/>
      <c r="D327" s="139"/>
      <c r="E327" s="139"/>
      <c r="F327" s="139"/>
      <c r="G327" s="139"/>
      <c r="H327" s="139"/>
      <c r="I327" s="139"/>
      <c r="J327" s="139"/>
      <c r="K327" s="139"/>
      <c r="L327" s="139"/>
      <c r="M327" s="139"/>
      <c r="N327" s="139"/>
      <c r="O327" s="139"/>
      <c r="P327" s="139"/>
      <c r="Q327" s="139"/>
      <c r="R327" s="139"/>
      <c r="S327" s="139"/>
      <c r="T327" s="139"/>
      <c r="U327" s="139"/>
      <c r="V327" s="139"/>
      <c r="W327" s="139"/>
      <c r="X327" s="139"/>
      <c r="Y327" s="139"/>
      <c r="Z327" s="139"/>
      <c r="AA327" s="139"/>
    </row>
    <row r="328">
      <c r="A328" s="139"/>
      <c r="B328" s="139"/>
      <c r="C328" s="139"/>
      <c r="D328" s="139"/>
      <c r="E328" s="139"/>
      <c r="F328" s="139"/>
      <c r="G328" s="139"/>
      <c r="H328" s="139"/>
      <c r="I328" s="139"/>
      <c r="J328" s="139"/>
      <c r="K328" s="139"/>
      <c r="L328" s="139"/>
      <c r="M328" s="139"/>
      <c r="N328" s="139"/>
      <c r="O328" s="139"/>
      <c r="P328" s="139"/>
      <c r="Q328" s="139"/>
      <c r="R328" s="139"/>
      <c r="S328" s="139"/>
      <c r="T328" s="139"/>
      <c r="U328" s="139"/>
      <c r="V328" s="139"/>
      <c r="W328" s="139"/>
      <c r="X328" s="139"/>
      <c r="Y328" s="139"/>
      <c r="Z328" s="139"/>
      <c r="AA328" s="139"/>
    </row>
    <row r="329">
      <c r="A329" s="139"/>
      <c r="B329" s="139"/>
      <c r="C329" s="139"/>
      <c r="D329" s="139"/>
      <c r="E329" s="139"/>
      <c r="F329" s="139"/>
      <c r="G329" s="139"/>
      <c r="H329" s="139"/>
      <c r="I329" s="139"/>
      <c r="J329" s="139"/>
      <c r="K329" s="139"/>
      <c r="L329" s="139"/>
      <c r="M329" s="139"/>
      <c r="N329" s="139"/>
      <c r="O329" s="139"/>
      <c r="P329" s="139"/>
      <c r="Q329" s="139"/>
      <c r="R329" s="139"/>
      <c r="S329" s="139"/>
      <c r="T329" s="139"/>
      <c r="U329" s="139"/>
      <c r="V329" s="139"/>
      <c r="W329" s="139"/>
      <c r="X329" s="139"/>
      <c r="Y329" s="139"/>
      <c r="Z329" s="139"/>
      <c r="AA329" s="139"/>
    </row>
    <row r="330">
      <c r="A330" s="139"/>
      <c r="B330" s="139"/>
      <c r="C330" s="139"/>
      <c r="D330" s="139"/>
      <c r="E330" s="139"/>
      <c r="F330" s="139"/>
      <c r="G330" s="139"/>
      <c r="H330" s="139"/>
      <c r="I330" s="139"/>
      <c r="J330" s="139"/>
      <c r="K330" s="139"/>
      <c r="L330" s="139"/>
      <c r="M330" s="139"/>
      <c r="N330" s="139"/>
      <c r="O330" s="139"/>
      <c r="P330" s="139"/>
      <c r="Q330" s="139"/>
      <c r="R330" s="139"/>
      <c r="S330" s="139"/>
      <c r="T330" s="139"/>
      <c r="U330" s="139"/>
      <c r="V330" s="139"/>
      <c r="W330" s="139"/>
      <c r="X330" s="139"/>
      <c r="Y330" s="139"/>
      <c r="Z330" s="139"/>
      <c r="AA330" s="139"/>
    </row>
    <row r="331">
      <c r="A331" s="139"/>
      <c r="B331" s="139"/>
      <c r="C331" s="139"/>
      <c r="D331" s="139"/>
      <c r="E331" s="139"/>
      <c r="F331" s="139"/>
      <c r="G331" s="139"/>
      <c r="H331" s="139"/>
      <c r="I331" s="139"/>
      <c r="J331" s="139"/>
      <c r="K331" s="139"/>
      <c r="L331" s="139"/>
      <c r="M331" s="139"/>
      <c r="N331" s="139"/>
      <c r="O331" s="139"/>
      <c r="P331" s="139"/>
      <c r="Q331" s="139"/>
      <c r="R331" s="139"/>
      <c r="S331" s="139"/>
      <c r="T331" s="139"/>
      <c r="U331" s="139"/>
      <c r="V331" s="139"/>
      <c r="W331" s="139"/>
      <c r="X331" s="139"/>
      <c r="Y331" s="139"/>
      <c r="Z331" s="139"/>
      <c r="AA331" s="139"/>
    </row>
    <row r="332">
      <c r="A332" s="139"/>
      <c r="B332" s="139"/>
      <c r="C332" s="139"/>
      <c r="D332" s="139"/>
      <c r="E332" s="139"/>
      <c r="F332" s="139"/>
      <c r="G332" s="139"/>
      <c r="H332" s="139"/>
      <c r="I332" s="139"/>
      <c r="J332" s="139"/>
      <c r="K332" s="139"/>
      <c r="L332" s="139"/>
      <c r="M332" s="139"/>
      <c r="N332" s="139"/>
      <c r="O332" s="139"/>
      <c r="P332" s="139"/>
      <c r="Q332" s="139"/>
      <c r="R332" s="139"/>
      <c r="S332" s="139"/>
      <c r="T332" s="139"/>
      <c r="U332" s="139"/>
      <c r="V332" s="139"/>
      <c r="W332" s="139"/>
      <c r="X332" s="139"/>
      <c r="Y332" s="139"/>
      <c r="Z332" s="139"/>
      <c r="AA332" s="139"/>
    </row>
    <row r="333">
      <c r="A333" s="139"/>
      <c r="B333" s="139"/>
      <c r="C333" s="139"/>
      <c r="D333" s="139"/>
      <c r="E333" s="139"/>
      <c r="F333" s="139"/>
      <c r="G333" s="139"/>
      <c r="H333" s="139"/>
      <c r="I333" s="139"/>
      <c r="J333" s="139"/>
      <c r="K333" s="139"/>
      <c r="L333" s="139"/>
      <c r="M333" s="139"/>
      <c r="N333" s="139"/>
      <c r="O333" s="139"/>
      <c r="P333" s="139"/>
      <c r="Q333" s="139"/>
      <c r="R333" s="139"/>
      <c r="S333" s="139"/>
      <c r="T333" s="139"/>
      <c r="U333" s="139"/>
      <c r="V333" s="139"/>
      <c r="W333" s="139"/>
      <c r="X333" s="139"/>
      <c r="Y333" s="139"/>
      <c r="Z333" s="139"/>
      <c r="AA333" s="139"/>
    </row>
    <row r="334">
      <c r="A334" s="139"/>
      <c r="B334" s="139"/>
      <c r="C334" s="139"/>
      <c r="D334" s="139"/>
      <c r="E334" s="139"/>
      <c r="F334" s="139"/>
      <c r="G334" s="139"/>
      <c r="H334" s="139"/>
      <c r="I334" s="139"/>
      <c r="J334" s="139"/>
      <c r="K334" s="139"/>
      <c r="L334" s="139"/>
      <c r="M334" s="139"/>
      <c r="N334" s="139"/>
      <c r="O334" s="139"/>
      <c r="P334" s="139"/>
      <c r="Q334" s="139"/>
      <c r="R334" s="139"/>
      <c r="S334" s="139"/>
      <c r="T334" s="139"/>
      <c r="U334" s="139"/>
      <c r="V334" s="139"/>
      <c r="W334" s="139"/>
      <c r="X334" s="139"/>
      <c r="Y334" s="139"/>
      <c r="Z334" s="139"/>
      <c r="AA334" s="139"/>
    </row>
    <row r="335">
      <c r="A335" s="139"/>
      <c r="B335" s="139"/>
      <c r="C335" s="139"/>
      <c r="D335" s="139"/>
      <c r="E335" s="139"/>
      <c r="F335" s="139"/>
      <c r="G335" s="139"/>
      <c r="H335" s="139"/>
      <c r="I335" s="139"/>
      <c r="J335" s="139"/>
      <c r="K335" s="139"/>
      <c r="L335" s="139"/>
      <c r="M335" s="139"/>
      <c r="N335" s="139"/>
      <c r="O335" s="139"/>
      <c r="P335" s="139"/>
      <c r="Q335" s="139"/>
      <c r="R335" s="139"/>
      <c r="S335" s="139"/>
      <c r="T335" s="139"/>
      <c r="U335" s="139"/>
      <c r="V335" s="139"/>
      <c r="W335" s="139"/>
      <c r="X335" s="139"/>
      <c r="Y335" s="139"/>
      <c r="Z335" s="139"/>
      <c r="AA335" s="139"/>
    </row>
    <row r="336">
      <c r="A336" s="139"/>
      <c r="B336" s="139"/>
      <c r="C336" s="139"/>
      <c r="D336" s="139"/>
      <c r="E336" s="139"/>
      <c r="F336" s="139"/>
      <c r="G336" s="139"/>
      <c r="H336" s="139"/>
      <c r="I336" s="139"/>
      <c r="J336" s="139"/>
      <c r="K336" s="139"/>
      <c r="L336" s="139"/>
      <c r="M336" s="139"/>
      <c r="N336" s="139"/>
      <c r="O336" s="139"/>
      <c r="P336" s="139"/>
      <c r="Q336" s="139"/>
      <c r="R336" s="139"/>
      <c r="S336" s="139"/>
      <c r="T336" s="139"/>
      <c r="U336" s="139"/>
      <c r="V336" s="139"/>
      <c r="W336" s="139"/>
      <c r="X336" s="139"/>
      <c r="Y336" s="139"/>
      <c r="Z336" s="139"/>
      <c r="AA336" s="139"/>
    </row>
    <row r="337">
      <c r="A337" s="139"/>
      <c r="B337" s="139"/>
      <c r="C337" s="139"/>
      <c r="D337" s="139"/>
      <c r="E337" s="139"/>
      <c r="F337" s="139"/>
      <c r="G337" s="139"/>
      <c r="H337" s="139"/>
      <c r="I337" s="139"/>
      <c r="J337" s="139"/>
      <c r="K337" s="139"/>
      <c r="L337" s="139"/>
      <c r="M337" s="139"/>
      <c r="N337" s="139"/>
      <c r="O337" s="139"/>
      <c r="P337" s="139"/>
      <c r="Q337" s="139"/>
      <c r="R337" s="139"/>
      <c r="S337" s="139"/>
      <c r="T337" s="139"/>
      <c r="U337" s="139"/>
      <c r="V337" s="139"/>
      <c r="W337" s="139"/>
      <c r="X337" s="139"/>
      <c r="Y337" s="139"/>
      <c r="Z337" s="139"/>
      <c r="AA337" s="139"/>
    </row>
    <row r="338">
      <c r="A338" s="139"/>
      <c r="B338" s="139"/>
      <c r="C338" s="139"/>
      <c r="D338" s="139"/>
      <c r="E338" s="139"/>
      <c r="F338" s="139"/>
      <c r="G338" s="139"/>
      <c r="H338" s="139"/>
      <c r="I338" s="139"/>
      <c r="J338" s="139"/>
      <c r="K338" s="139"/>
      <c r="L338" s="139"/>
      <c r="M338" s="139"/>
      <c r="N338" s="139"/>
      <c r="O338" s="139"/>
      <c r="P338" s="139"/>
      <c r="Q338" s="139"/>
      <c r="R338" s="139"/>
      <c r="S338" s="139"/>
      <c r="T338" s="139"/>
      <c r="U338" s="139"/>
      <c r="V338" s="139"/>
      <c r="W338" s="139"/>
      <c r="X338" s="139"/>
      <c r="Y338" s="139"/>
      <c r="Z338" s="139"/>
      <c r="AA338" s="139"/>
    </row>
    <row r="339">
      <c r="A339" s="139"/>
      <c r="B339" s="139"/>
      <c r="C339" s="139"/>
      <c r="D339" s="139"/>
      <c r="E339" s="139"/>
      <c r="F339" s="139"/>
      <c r="G339" s="139"/>
      <c r="H339" s="139"/>
      <c r="I339" s="139"/>
      <c r="J339" s="139"/>
      <c r="K339" s="139"/>
      <c r="L339" s="139"/>
      <c r="M339" s="139"/>
      <c r="N339" s="139"/>
      <c r="O339" s="139"/>
      <c r="P339" s="139"/>
      <c r="Q339" s="139"/>
      <c r="R339" s="139"/>
      <c r="S339" s="139"/>
      <c r="T339" s="139"/>
      <c r="U339" s="139"/>
      <c r="V339" s="139"/>
      <c r="W339" s="139"/>
      <c r="X339" s="139"/>
      <c r="Y339" s="139"/>
      <c r="Z339" s="139"/>
      <c r="AA339" s="139"/>
    </row>
    <row r="340">
      <c r="A340" s="139"/>
      <c r="B340" s="139"/>
      <c r="C340" s="139"/>
      <c r="D340" s="139"/>
      <c r="E340" s="139"/>
      <c r="F340" s="139"/>
      <c r="G340" s="139"/>
      <c r="H340" s="139"/>
      <c r="I340" s="139"/>
      <c r="J340" s="139"/>
      <c r="K340" s="139"/>
      <c r="L340" s="139"/>
      <c r="M340" s="139"/>
      <c r="N340" s="139"/>
      <c r="O340" s="139"/>
      <c r="P340" s="139"/>
      <c r="Q340" s="139"/>
      <c r="R340" s="139"/>
      <c r="S340" s="139"/>
      <c r="T340" s="139"/>
      <c r="U340" s="139"/>
      <c r="V340" s="139"/>
      <c r="W340" s="139"/>
      <c r="X340" s="139"/>
      <c r="Y340" s="139"/>
      <c r="Z340" s="139"/>
      <c r="AA340" s="139"/>
    </row>
    <row r="341">
      <c r="A341" s="139"/>
      <c r="B341" s="139"/>
      <c r="C341" s="139"/>
      <c r="D341" s="139"/>
      <c r="E341" s="139"/>
      <c r="F341" s="139"/>
      <c r="G341" s="139"/>
      <c r="H341" s="139"/>
      <c r="I341" s="139"/>
      <c r="J341" s="139"/>
      <c r="K341" s="139"/>
      <c r="L341" s="139"/>
      <c r="M341" s="139"/>
      <c r="N341" s="139"/>
      <c r="O341" s="139"/>
      <c r="P341" s="139"/>
      <c r="Q341" s="139"/>
      <c r="R341" s="139"/>
      <c r="S341" s="139"/>
      <c r="T341" s="139"/>
      <c r="U341" s="139"/>
      <c r="V341" s="139"/>
      <c r="W341" s="139"/>
      <c r="X341" s="139"/>
      <c r="Y341" s="139"/>
      <c r="Z341" s="139"/>
      <c r="AA341" s="139"/>
    </row>
    <row r="342">
      <c r="A342" s="139"/>
      <c r="B342" s="139"/>
      <c r="C342" s="139"/>
      <c r="D342" s="139"/>
      <c r="E342" s="139"/>
      <c r="F342" s="139"/>
      <c r="G342" s="139"/>
      <c r="H342" s="139"/>
      <c r="I342" s="139"/>
      <c r="J342" s="139"/>
      <c r="K342" s="139"/>
      <c r="L342" s="139"/>
      <c r="M342" s="139"/>
      <c r="N342" s="139"/>
      <c r="O342" s="139"/>
      <c r="P342" s="139"/>
      <c r="Q342" s="139"/>
      <c r="R342" s="139"/>
      <c r="S342" s="139"/>
      <c r="T342" s="139"/>
      <c r="U342" s="139"/>
      <c r="V342" s="139"/>
      <c r="W342" s="139"/>
      <c r="X342" s="139"/>
      <c r="Y342" s="139"/>
      <c r="Z342" s="139"/>
      <c r="AA342" s="139"/>
    </row>
    <row r="343">
      <c r="A343" s="139"/>
      <c r="B343" s="139"/>
      <c r="C343" s="139"/>
      <c r="D343" s="139"/>
      <c r="E343" s="139"/>
      <c r="F343" s="139"/>
      <c r="G343" s="139"/>
      <c r="H343" s="139"/>
      <c r="I343" s="139"/>
      <c r="J343" s="139"/>
      <c r="K343" s="139"/>
      <c r="L343" s="139"/>
      <c r="M343" s="139"/>
      <c r="N343" s="139"/>
      <c r="O343" s="139"/>
      <c r="P343" s="139"/>
      <c r="Q343" s="139"/>
      <c r="R343" s="139"/>
      <c r="S343" s="139"/>
      <c r="T343" s="139"/>
      <c r="U343" s="139"/>
      <c r="V343" s="139"/>
      <c r="W343" s="139"/>
      <c r="X343" s="139"/>
      <c r="Y343" s="139"/>
      <c r="Z343" s="139"/>
      <c r="AA343" s="139"/>
    </row>
    <row r="344">
      <c r="A344" s="139"/>
      <c r="B344" s="139"/>
      <c r="C344" s="139"/>
      <c r="D344" s="139"/>
      <c r="E344" s="139"/>
      <c r="F344" s="139"/>
      <c r="G344" s="139"/>
      <c r="H344" s="139"/>
      <c r="I344" s="139"/>
      <c r="J344" s="139"/>
      <c r="K344" s="139"/>
      <c r="L344" s="139"/>
      <c r="M344" s="139"/>
      <c r="N344" s="139"/>
      <c r="O344" s="139"/>
      <c r="P344" s="139"/>
      <c r="Q344" s="139"/>
      <c r="R344" s="139"/>
      <c r="S344" s="139"/>
      <c r="T344" s="139"/>
      <c r="U344" s="139"/>
      <c r="V344" s="139"/>
      <c r="W344" s="139"/>
      <c r="X344" s="139"/>
      <c r="Y344" s="139"/>
      <c r="Z344" s="139"/>
      <c r="AA344" s="139"/>
    </row>
    <row r="345">
      <c r="A345" s="139"/>
      <c r="B345" s="139"/>
      <c r="C345" s="139"/>
      <c r="D345" s="139"/>
      <c r="E345" s="139"/>
      <c r="F345" s="139"/>
      <c r="G345" s="139"/>
      <c r="H345" s="139"/>
      <c r="I345" s="139"/>
      <c r="J345" s="139"/>
      <c r="K345" s="139"/>
      <c r="L345" s="139"/>
      <c r="M345" s="139"/>
      <c r="N345" s="139"/>
      <c r="O345" s="139"/>
      <c r="P345" s="139"/>
      <c r="Q345" s="139"/>
      <c r="R345" s="139"/>
      <c r="S345" s="139"/>
      <c r="T345" s="139"/>
      <c r="U345" s="139"/>
      <c r="V345" s="139"/>
      <c r="W345" s="139"/>
      <c r="X345" s="139"/>
      <c r="Y345" s="139"/>
      <c r="Z345" s="139"/>
      <c r="AA345" s="139"/>
    </row>
    <row r="346">
      <c r="A346" s="139"/>
      <c r="B346" s="139"/>
      <c r="C346" s="139"/>
      <c r="D346" s="139"/>
      <c r="E346" s="139"/>
      <c r="F346" s="139"/>
      <c r="G346" s="139"/>
      <c r="H346" s="139"/>
      <c r="I346" s="139"/>
      <c r="J346" s="139"/>
      <c r="K346" s="139"/>
      <c r="L346" s="139"/>
      <c r="M346" s="139"/>
      <c r="N346" s="139"/>
      <c r="O346" s="139"/>
      <c r="P346" s="139"/>
      <c r="Q346" s="139"/>
      <c r="R346" s="139"/>
      <c r="S346" s="139"/>
      <c r="T346" s="139"/>
      <c r="U346" s="139"/>
      <c r="V346" s="139"/>
      <c r="W346" s="139"/>
      <c r="X346" s="139"/>
      <c r="Y346" s="139"/>
      <c r="Z346" s="139"/>
      <c r="AA346" s="139"/>
    </row>
    <row r="347">
      <c r="A347" s="139"/>
      <c r="B347" s="139"/>
      <c r="C347" s="139"/>
      <c r="D347" s="139"/>
      <c r="E347" s="139"/>
      <c r="F347" s="139"/>
      <c r="G347" s="139"/>
      <c r="H347" s="139"/>
      <c r="I347" s="139"/>
      <c r="J347" s="139"/>
      <c r="K347" s="139"/>
      <c r="L347" s="139"/>
      <c r="M347" s="139"/>
      <c r="N347" s="139"/>
      <c r="O347" s="139"/>
      <c r="P347" s="139"/>
      <c r="Q347" s="139"/>
      <c r="R347" s="139"/>
      <c r="S347" s="139"/>
      <c r="T347" s="139"/>
      <c r="U347" s="139"/>
      <c r="V347" s="139"/>
      <c r="W347" s="139"/>
      <c r="X347" s="139"/>
      <c r="Y347" s="139"/>
      <c r="Z347" s="139"/>
      <c r="AA347" s="139"/>
    </row>
    <row r="348">
      <c r="A348" s="139"/>
      <c r="B348" s="139"/>
      <c r="C348" s="139"/>
      <c r="D348" s="139"/>
      <c r="E348" s="139"/>
      <c r="F348" s="139"/>
      <c r="G348" s="139"/>
      <c r="H348" s="139"/>
      <c r="I348" s="139"/>
      <c r="J348" s="139"/>
      <c r="K348" s="139"/>
      <c r="L348" s="139"/>
      <c r="M348" s="139"/>
      <c r="N348" s="139"/>
      <c r="O348" s="139"/>
      <c r="P348" s="139"/>
      <c r="Q348" s="139"/>
      <c r="R348" s="139"/>
      <c r="S348" s="139"/>
      <c r="T348" s="139"/>
      <c r="U348" s="139"/>
      <c r="V348" s="139"/>
      <c r="W348" s="139"/>
      <c r="X348" s="139"/>
      <c r="Y348" s="139"/>
      <c r="Z348" s="139"/>
      <c r="AA348" s="139"/>
    </row>
    <row r="349">
      <c r="A349" s="139"/>
      <c r="B349" s="139"/>
      <c r="C349" s="139"/>
      <c r="D349" s="139"/>
      <c r="E349" s="139"/>
      <c r="F349" s="139"/>
      <c r="G349" s="139"/>
      <c r="H349" s="139"/>
      <c r="I349" s="139"/>
      <c r="J349" s="139"/>
      <c r="K349" s="139"/>
      <c r="L349" s="139"/>
      <c r="M349" s="139"/>
      <c r="N349" s="139"/>
      <c r="O349" s="139"/>
      <c r="P349" s="139"/>
      <c r="Q349" s="139"/>
      <c r="R349" s="139"/>
      <c r="S349" s="139"/>
      <c r="T349" s="139"/>
      <c r="U349" s="139"/>
      <c r="V349" s="139"/>
      <c r="W349" s="139"/>
      <c r="X349" s="139"/>
      <c r="Y349" s="139"/>
      <c r="Z349" s="139"/>
      <c r="AA349" s="139"/>
    </row>
    <row r="350">
      <c r="A350" s="139"/>
      <c r="B350" s="139"/>
      <c r="C350" s="139"/>
      <c r="D350" s="139"/>
      <c r="E350" s="139"/>
      <c r="F350" s="139"/>
      <c r="G350" s="139"/>
      <c r="H350" s="139"/>
      <c r="I350" s="139"/>
      <c r="J350" s="139"/>
      <c r="K350" s="139"/>
      <c r="L350" s="139"/>
      <c r="M350" s="139"/>
      <c r="N350" s="139"/>
      <c r="O350" s="139"/>
      <c r="P350" s="139"/>
      <c r="Q350" s="139"/>
      <c r="R350" s="139"/>
      <c r="S350" s="139"/>
      <c r="T350" s="139"/>
      <c r="U350" s="139"/>
      <c r="V350" s="139"/>
      <c r="W350" s="139"/>
      <c r="X350" s="139"/>
      <c r="Y350" s="139"/>
      <c r="Z350" s="139"/>
      <c r="AA350" s="139"/>
    </row>
    <row r="351">
      <c r="A351" s="139"/>
      <c r="B351" s="139"/>
      <c r="C351" s="139"/>
      <c r="D351" s="139"/>
      <c r="E351" s="139"/>
      <c r="F351" s="139"/>
      <c r="G351" s="139"/>
      <c r="H351" s="139"/>
      <c r="I351" s="139"/>
      <c r="J351" s="139"/>
      <c r="K351" s="139"/>
      <c r="L351" s="139"/>
      <c r="M351" s="139"/>
      <c r="N351" s="139"/>
      <c r="O351" s="139"/>
      <c r="P351" s="139"/>
      <c r="Q351" s="139"/>
      <c r="R351" s="139"/>
      <c r="S351" s="139"/>
      <c r="T351" s="139"/>
      <c r="U351" s="139"/>
      <c r="V351" s="139"/>
      <c r="W351" s="139"/>
      <c r="X351" s="139"/>
      <c r="Y351" s="139"/>
      <c r="Z351" s="139"/>
      <c r="AA351" s="139"/>
    </row>
    <row r="352">
      <c r="A352" s="139"/>
      <c r="B352" s="139"/>
      <c r="C352" s="139"/>
      <c r="D352" s="139"/>
      <c r="E352" s="139"/>
      <c r="F352" s="139"/>
      <c r="G352" s="139"/>
      <c r="H352" s="139"/>
      <c r="I352" s="139"/>
      <c r="J352" s="139"/>
      <c r="K352" s="139"/>
      <c r="L352" s="139"/>
      <c r="M352" s="139"/>
      <c r="N352" s="139"/>
      <c r="O352" s="139"/>
      <c r="P352" s="139"/>
      <c r="Q352" s="139"/>
      <c r="R352" s="139"/>
      <c r="S352" s="139"/>
      <c r="T352" s="139"/>
      <c r="U352" s="139"/>
      <c r="V352" s="139"/>
      <c r="W352" s="139"/>
      <c r="X352" s="139"/>
      <c r="Y352" s="139"/>
      <c r="Z352" s="139"/>
      <c r="AA352" s="139"/>
    </row>
    <row r="353">
      <c r="A353" s="139"/>
      <c r="B353" s="139"/>
      <c r="C353" s="139"/>
      <c r="D353" s="139"/>
      <c r="E353" s="139"/>
      <c r="F353" s="139"/>
      <c r="G353" s="139"/>
      <c r="H353" s="139"/>
      <c r="I353" s="139"/>
      <c r="J353" s="139"/>
      <c r="K353" s="139"/>
      <c r="L353" s="139"/>
      <c r="M353" s="139"/>
      <c r="N353" s="139"/>
      <c r="O353" s="139"/>
      <c r="P353" s="139"/>
      <c r="Q353" s="139"/>
      <c r="R353" s="139"/>
      <c r="S353" s="139"/>
      <c r="T353" s="139"/>
      <c r="U353" s="139"/>
      <c r="V353" s="139"/>
      <c r="W353" s="139"/>
      <c r="X353" s="139"/>
      <c r="Y353" s="139"/>
      <c r="Z353" s="139"/>
      <c r="AA353" s="139"/>
    </row>
    <row r="354">
      <c r="A354" s="139"/>
      <c r="B354" s="139"/>
      <c r="C354" s="139"/>
      <c r="D354" s="139"/>
      <c r="E354" s="139"/>
      <c r="F354" s="139"/>
      <c r="G354" s="139"/>
      <c r="H354" s="139"/>
      <c r="I354" s="139"/>
      <c r="J354" s="139"/>
      <c r="K354" s="139"/>
      <c r="L354" s="139"/>
      <c r="M354" s="139"/>
      <c r="N354" s="139"/>
      <c r="O354" s="139"/>
      <c r="P354" s="139"/>
      <c r="Q354" s="139"/>
      <c r="R354" s="139"/>
      <c r="S354" s="139"/>
      <c r="T354" s="139"/>
      <c r="U354" s="139"/>
      <c r="V354" s="139"/>
      <c r="W354" s="139"/>
      <c r="X354" s="139"/>
      <c r="Y354" s="139"/>
      <c r="Z354" s="139"/>
      <c r="AA354" s="139"/>
    </row>
    <row r="355">
      <c r="A355" s="139"/>
      <c r="B355" s="139"/>
      <c r="C355" s="139"/>
      <c r="D355" s="139"/>
      <c r="E355" s="139"/>
      <c r="F355" s="139"/>
      <c r="G355" s="139"/>
      <c r="H355" s="139"/>
      <c r="I355" s="139"/>
      <c r="J355" s="139"/>
      <c r="K355" s="139"/>
      <c r="L355" s="139"/>
      <c r="M355" s="139"/>
      <c r="N355" s="139"/>
      <c r="O355" s="139"/>
      <c r="P355" s="139"/>
      <c r="Q355" s="139"/>
      <c r="R355" s="139"/>
      <c r="S355" s="139"/>
      <c r="T355" s="139"/>
      <c r="U355" s="139"/>
      <c r="V355" s="139"/>
      <c r="W355" s="139"/>
      <c r="X355" s="139"/>
      <c r="Y355" s="139"/>
      <c r="Z355" s="139"/>
      <c r="AA355" s="139"/>
    </row>
    <row r="356">
      <c r="A356" s="139"/>
      <c r="B356" s="139"/>
      <c r="C356" s="139"/>
      <c r="D356" s="139"/>
      <c r="E356" s="139"/>
      <c r="F356" s="139"/>
      <c r="G356" s="139"/>
      <c r="H356" s="139"/>
      <c r="I356" s="139"/>
      <c r="J356" s="139"/>
      <c r="K356" s="139"/>
      <c r="L356" s="139"/>
      <c r="M356" s="139"/>
      <c r="N356" s="139"/>
      <c r="O356" s="139"/>
      <c r="P356" s="139"/>
      <c r="Q356" s="139"/>
      <c r="R356" s="139"/>
      <c r="S356" s="139"/>
      <c r="T356" s="139"/>
      <c r="U356" s="139"/>
      <c r="V356" s="139"/>
      <c r="W356" s="139"/>
      <c r="X356" s="139"/>
      <c r="Y356" s="139"/>
      <c r="Z356" s="139"/>
      <c r="AA356" s="139"/>
    </row>
    <row r="357">
      <c r="A357" s="139"/>
      <c r="B357" s="139"/>
      <c r="C357" s="139"/>
      <c r="D357" s="139"/>
      <c r="E357" s="139"/>
      <c r="F357" s="139"/>
      <c r="G357" s="139"/>
      <c r="H357" s="139"/>
      <c r="I357" s="139"/>
      <c r="J357" s="139"/>
      <c r="K357" s="139"/>
      <c r="L357" s="139"/>
      <c r="M357" s="139"/>
      <c r="N357" s="139"/>
      <c r="O357" s="139"/>
      <c r="P357" s="139"/>
      <c r="Q357" s="139"/>
      <c r="R357" s="139"/>
      <c r="S357" s="139"/>
      <c r="T357" s="139"/>
      <c r="U357" s="139"/>
      <c r="V357" s="139"/>
      <c r="W357" s="139"/>
      <c r="X357" s="139"/>
      <c r="Y357" s="139"/>
      <c r="Z357" s="139"/>
      <c r="AA357" s="139"/>
    </row>
    <row r="358">
      <c r="A358" s="139"/>
      <c r="B358" s="139"/>
      <c r="C358" s="139"/>
      <c r="D358" s="139"/>
      <c r="E358" s="139"/>
      <c r="F358" s="139"/>
      <c r="G358" s="139"/>
      <c r="H358" s="139"/>
      <c r="I358" s="139"/>
      <c r="J358" s="139"/>
      <c r="K358" s="139"/>
      <c r="L358" s="139"/>
      <c r="M358" s="139"/>
      <c r="N358" s="139"/>
      <c r="O358" s="139"/>
      <c r="P358" s="139"/>
      <c r="Q358" s="139"/>
      <c r="R358" s="139"/>
      <c r="S358" s="139"/>
      <c r="T358" s="139"/>
      <c r="U358" s="139"/>
      <c r="V358" s="139"/>
      <c r="W358" s="139"/>
      <c r="X358" s="139"/>
      <c r="Y358" s="139"/>
      <c r="Z358" s="139"/>
      <c r="AA358" s="139"/>
    </row>
    <row r="359">
      <c r="A359" s="139"/>
      <c r="B359" s="139"/>
      <c r="C359" s="139"/>
      <c r="D359" s="139"/>
      <c r="E359" s="139"/>
      <c r="F359" s="139"/>
      <c r="G359" s="139"/>
      <c r="H359" s="139"/>
      <c r="I359" s="139"/>
      <c r="J359" s="139"/>
      <c r="K359" s="139"/>
      <c r="L359" s="139"/>
      <c r="M359" s="139"/>
      <c r="N359" s="139"/>
      <c r="O359" s="139"/>
      <c r="P359" s="139"/>
      <c r="Q359" s="139"/>
      <c r="R359" s="139"/>
      <c r="S359" s="139"/>
      <c r="T359" s="139"/>
      <c r="U359" s="139"/>
      <c r="V359" s="139"/>
      <c r="W359" s="139"/>
      <c r="X359" s="139"/>
      <c r="Y359" s="139"/>
      <c r="Z359" s="139"/>
      <c r="AA359" s="139"/>
    </row>
    <row r="360">
      <c r="A360" s="139"/>
      <c r="B360" s="139"/>
      <c r="C360" s="139"/>
      <c r="D360" s="139"/>
      <c r="E360" s="139"/>
      <c r="F360" s="139"/>
      <c r="G360" s="139"/>
      <c r="H360" s="139"/>
      <c r="I360" s="139"/>
      <c r="J360" s="139"/>
      <c r="K360" s="139"/>
      <c r="L360" s="139"/>
      <c r="M360" s="139"/>
      <c r="N360" s="139"/>
      <c r="O360" s="139"/>
      <c r="P360" s="139"/>
      <c r="Q360" s="139"/>
      <c r="R360" s="139"/>
      <c r="S360" s="139"/>
      <c r="T360" s="139"/>
      <c r="U360" s="139"/>
      <c r="V360" s="139"/>
      <c r="W360" s="139"/>
      <c r="X360" s="139"/>
      <c r="Y360" s="139"/>
      <c r="Z360" s="139"/>
      <c r="AA360" s="139"/>
    </row>
    <row r="361">
      <c r="A361" s="139"/>
      <c r="B361" s="139"/>
      <c r="C361" s="139"/>
      <c r="D361" s="139"/>
      <c r="E361" s="139"/>
      <c r="F361" s="139"/>
      <c r="G361" s="139"/>
      <c r="H361" s="139"/>
      <c r="I361" s="139"/>
      <c r="J361" s="139"/>
      <c r="K361" s="139"/>
      <c r="L361" s="139"/>
      <c r="M361" s="139"/>
      <c r="N361" s="139"/>
      <c r="O361" s="139"/>
      <c r="P361" s="139"/>
      <c r="Q361" s="139"/>
      <c r="R361" s="139"/>
      <c r="S361" s="139"/>
      <c r="T361" s="139"/>
      <c r="U361" s="139"/>
      <c r="V361" s="139"/>
      <c r="W361" s="139"/>
      <c r="X361" s="139"/>
      <c r="Y361" s="139"/>
      <c r="Z361" s="139"/>
      <c r="AA361" s="139"/>
    </row>
    <row r="362">
      <c r="A362" s="139"/>
      <c r="B362" s="139"/>
      <c r="C362" s="139"/>
      <c r="D362" s="139"/>
      <c r="E362" s="139"/>
      <c r="F362" s="139"/>
      <c r="G362" s="139"/>
      <c r="H362" s="139"/>
      <c r="I362" s="139"/>
      <c r="J362" s="139"/>
      <c r="K362" s="139"/>
      <c r="L362" s="139"/>
      <c r="M362" s="139"/>
      <c r="N362" s="139"/>
      <c r="O362" s="139"/>
      <c r="P362" s="139"/>
      <c r="Q362" s="139"/>
      <c r="R362" s="139"/>
      <c r="S362" s="139"/>
      <c r="T362" s="139"/>
      <c r="U362" s="139"/>
      <c r="V362" s="139"/>
      <c r="W362" s="139"/>
      <c r="X362" s="139"/>
      <c r="Y362" s="139"/>
      <c r="Z362" s="139"/>
      <c r="AA362" s="139"/>
    </row>
    <row r="363">
      <c r="A363" s="139"/>
      <c r="B363" s="139"/>
      <c r="C363" s="139"/>
      <c r="D363" s="139"/>
      <c r="E363" s="139"/>
      <c r="F363" s="139"/>
      <c r="G363" s="139"/>
      <c r="H363" s="139"/>
      <c r="I363" s="139"/>
      <c r="J363" s="139"/>
      <c r="K363" s="139"/>
      <c r="L363" s="139"/>
      <c r="M363" s="139"/>
      <c r="N363" s="139"/>
      <c r="O363" s="139"/>
      <c r="P363" s="139"/>
      <c r="Q363" s="139"/>
      <c r="R363" s="139"/>
      <c r="S363" s="139"/>
      <c r="T363" s="139"/>
      <c r="U363" s="139"/>
      <c r="V363" s="139"/>
      <c r="W363" s="139"/>
      <c r="X363" s="139"/>
      <c r="Y363" s="139"/>
      <c r="Z363" s="139"/>
      <c r="AA363" s="139"/>
    </row>
    <row r="364">
      <c r="A364" s="139"/>
      <c r="B364" s="139"/>
      <c r="C364" s="139"/>
      <c r="D364" s="139"/>
      <c r="E364" s="139"/>
      <c r="F364" s="139"/>
      <c r="G364" s="139"/>
      <c r="H364" s="139"/>
      <c r="I364" s="139"/>
      <c r="J364" s="139"/>
      <c r="K364" s="139"/>
      <c r="L364" s="139"/>
      <c r="M364" s="139"/>
      <c r="N364" s="139"/>
      <c r="O364" s="139"/>
      <c r="P364" s="139"/>
      <c r="Q364" s="139"/>
      <c r="R364" s="139"/>
      <c r="S364" s="139"/>
      <c r="T364" s="139"/>
      <c r="U364" s="139"/>
      <c r="V364" s="139"/>
      <c r="W364" s="139"/>
      <c r="X364" s="139"/>
      <c r="Y364" s="139"/>
      <c r="Z364" s="139"/>
      <c r="AA364" s="139"/>
    </row>
    <row r="365">
      <c r="A365" s="139"/>
      <c r="B365" s="139"/>
      <c r="C365" s="139"/>
      <c r="D365" s="139"/>
      <c r="E365" s="139"/>
      <c r="F365" s="139"/>
      <c r="G365" s="139"/>
      <c r="H365" s="139"/>
      <c r="I365" s="139"/>
      <c r="J365" s="139"/>
      <c r="K365" s="139"/>
      <c r="L365" s="139"/>
      <c r="M365" s="139"/>
      <c r="N365" s="139"/>
      <c r="O365" s="139"/>
      <c r="P365" s="139"/>
      <c r="Q365" s="139"/>
      <c r="R365" s="139"/>
      <c r="S365" s="139"/>
      <c r="T365" s="139"/>
      <c r="U365" s="139"/>
      <c r="V365" s="139"/>
      <c r="W365" s="139"/>
      <c r="X365" s="139"/>
      <c r="Y365" s="139"/>
      <c r="Z365" s="139"/>
      <c r="AA365" s="139"/>
    </row>
    <row r="366">
      <c r="A366" s="139"/>
      <c r="B366" s="139"/>
      <c r="C366" s="139"/>
      <c r="D366" s="139"/>
      <c r="E366" s="139"/>
      <c r="F366" s="139"/>
      <c r="G366" s="139"/>
      <c r="H366" s="139"/>
      <c r="I366" s="139"/>
      <c r="J366" s="139"/>
      <c r="K366" s="139"/>
      <c r="L366" s="139"/>
      <c r="M366" s="139"/>
      <c r="N366" s="139"/>
      <c r="O366" s="139"/>
      <c r="P366" s="139"/>
      <c r="Q366" s="139"/>
      <c r="R366" s="139"/>
      <c r="S366" s="139"/>
      <c r="T366" s="139"/>
      <c r="U366" s="139"/>
      <c r="V366" s="139"/>
      <c r="W366" s="139"/>
      <c r="X366" s="139"/>
      <c r="Y366" s="139"/>
      <c r="Z366" s="139"/>
      <c r="AA366" s="139"/>
    </row>
    <row r="367">
      <c r="A367" s="139"/>
      <c r="B367" s="139"/>
      <c r="C367" s="139"/>
      <c r="D367" s="139"/>
      <c r="E367" s="139"/>
      <c r="F367" s="139"/>
      <c r="G367" s="139"/>
      <c r="H367" s="139"/>
      <c r="I367" s="139"/>
      <c r="J367" s="139"/>
      <c r="K367" s="139"/>
      <c r="L367" s="139"/>
      <c r="M367" s="139"/>
      <c r="N367" s="139"/>
      <c r="O367" s="139"/>
      <c r="P367" s="139"/>
      <c r="Q367" s="139"/>
      <c r="R367" s="139"/>
      <c r="S367" s="139"/>
      <c r="T367" s="139"/>
      <c r="U367" s="139"/>
      <c r="V367" s="139"/>
      <c r="W367" s="139"/>
      <c r="X367" s="139"/>
      <c r="Y367" s="139"/>
      <c r="Z367" s="139"/>
      <c r="AA367" s="139"/>
    </row>
    <row r="368">
      <c r="A368" s="139"/>
      <c r="B368" s="139"/>
      <c r="C368" s="139"/>
      <c r="D368" s="139"/>
      <c r="E368" s="139"/>
      <c r="F368" s="139"/>
      <c r="G368" s="139"/>
      <c r="H368" s="139"/>
      <c r="I368" s="139"/>
      <c r="J368" s="139"/>
      <c r="K368" s="139"/>
      <c r="L368" s="139"/>
      <c r="M368" s="139"/>
      <c r="N368" s="139"/>
      <c r="O368" s="139"/>
      <c r="P368" s="139"/>
      <c r="Q368" s="139"/>
      <c r="R368" s="139"/>
      <c r="S368" s="139"/>
      <c r="T368" s="139"/>
      <c r="U368" s="139"/>
      <c r="V368" s="139"/>
      <c r="W368" s="139"/>
      <c r="X368" s="139"/>
      <c r="Y368" s="139"/>
      <c r="Z368" s="139"/>
      <c r="AA368" s="139"/>
    </row>
    <row r="369">
      <c r="A369" s="139"/>
      <c r="B369" s="139"/>
      <c r="C369" s="139"/>
      <c r="D369" s="139"/>
      <c r="E369" s="139"/>
      <c r="F369" s="139"/>
      <c r="G369" s="139"/>
      <c r="H369" s="139"/>
      <c r="I369" s="139"/>
      <c r="J369" s="139"/>
      <c r="K369" s="139"/>
      <c r="L369" s="139"/>
      <c r="M369" s="139"/>
      <c r="N369" s="139"/>
      <c r="O369" s="139"/>
      <c r="P369" s="139"/>
      <c r="Q369" s="139"/>
      <c r="R369" s="139"/>
      <c r="S369" s="139"/>
      <c r="T369" s="139"/>
      <c r="U369" s="139"/>
      <c r="V369" s="139"/>
      <c r="W369" s="139"/>
      <c r="X369" s="139"/>
      <c r="Y369" s="139"/>
      <c r="Z369" s="139"/>
      <c r="AA369" s="139"/>
    </row>
    <row r="370">
      <c r="A370" s="139"/>
      <c r="B370" s="139"/>
      <c r="C370" s="139"/>
      <c r="D370" s="139"/>
      <c r="E370" s="139"/>
      <c r="F370" s="139"/>
      <c r="G370" s="139"/>
      <c r="H370" s="139"/>
      <c r="I370" s="139"/>
      <c r="J370" s="139"/>
      <c r="K370" s="139"/>
      <c r="L370" s="139"/>
      <c r="M370" s="139"/>
      <c r="N370" s="139"/>
      <c r="O370" s="139"/>
      <c r="P370" s="139"/>
      <c r="Q370" s="139"/>
      <c r="R370" s="139"/>
      <c r="S370" s="139"/>
      <c r="T370" s="139"/>
      <c r="U370" s="139"/>
      <c r="V370" s="139"/>
      <c r="W370" s="139"/>
      <c r="X370" s="139"/>
      <c r="Y370" s="139"/>
      <c r="Z370" s="139"/>
      <c r="AA370" s="139"/>
    </row>
    <row r="371">
      <c r="A371" s="139"/>
      <c r="B371" s="139"/>
      <c r="C371" s="139"/>
      <c r="D371" s="139"/>
      <c r="E371" s="139"/>
      <c r="F371" s="139"/>
      <c r="G371" s="139"/>
      <c r="H371" s="139"/>
      <c r="I371" s="139"/>
      <c r="J371" s="139"/>
      <c r="K371" s="139"/>
      <c r="L371" s="139"/>
      <c r="M371" s="139"/>
      <c r="N371" s="139"/>
      <c r="O371" s="139"/>
      <c r="P371" s="139"/>
      <c r="Q371" s="139"/>
      <c r="R371" s="139"/>
      <c r="S371" s="139"/>
      <c r="T371" s="139"/>
      <c r="U371" s="139"/>
      <c r="V371" s="139"/>
      <c r="W371" s="139"/>
      <c r="X371" s="139"/>
      <c r="Y371" s="139"/>
      <c r="Z371" s="139"/>
      <c r="AA371" s="139"/>
    </row>
    <row r="372">
      <c r="A372" s="139"/>
      <c r="B372" s="139"/>
      <c r="C372" s="139"/>
      <c r="D372" s="139"/>
      <c r="E372" s="139"/>
      <c r="F372" s="139"/>
      <c r="G372" s="139"/>
      <c r="H372" s="139"/>
      <c r="I372" s="139"/>
      <c r="J372" s="139"/>
      <c r="K372" s="139"/>
      <c r="L372" s="139"/>
      <c r="M372" s="139"/>
      <c r="N372" s="139"/>
      <c r="O372" s="139"/>
      <c r="P372" s="139"/>
      <c r="Q372" s="139"/>
      <c r="R372" s="139"/>
      <c r="S372" s="139"/>
      <c r="T372" s="139"/>
      <c r="U372" s="139"/>
      <c r="V372" s="139"/>
      <c r="W372" s="139"/>
      <c r="X372" s="139"/>
      <c r="Y372" s="139"/>
      <c r="Z372" s="139"/>
      <c r="AA372" s="139"/>
    </row>
    <row r="373">
      <c r="A373" s="139"/>
      <c r="B373" s="139"/>
      <c r="C373" s="139"/>
      <c r="D373" s="139"/>
      <c r="E373" s="139"/>
      <c r="F373" s="139"/>
      <c r="G373" s="139"/>
      <c r="H373" s="139"/>
      <c r="I373" s="139"/>
      <c r="J373" s="139"/>
      <c r="K373" s="139"/>
      <c r="L373" s="139"/>
      <c r="M373" s="139"/>
      <c r="N373" s="139"/>
      <c r="O373" s="139"/>
      <c r="P373" s="139"/>
      <c r="Q373" s="139"/>
      <c r="R373" s="139"/>
      <c r="S373" s="139"/>
      <c r="T373" s="139"/>
      <c r="U373" s="139"/>
      <c r="V373" s="139"/>
      <c r="W373" s="139"/>
      <c r="X373" s="139"/>
      <c r="Y373" s="139"/>
      <c r="Z373" s="139"/>
      <c r="AA373" s="139"/>
    </row>
    <row r="374">
      <c r="A374" s="139"/>
      <c r="B374" s="139"/>
      <c r="C374" s="139"/>
      <c r="D374" s="139"/>
      <c r="E374" s="139"/>
      <c r="F374" s="139"/>
      <c r="G374" s="139"/>
      <c r="H374" s="139"/>
      <c r="I374" s="139"/>
      <c r="J374" s="139"/>
      <c r="K374" s="139"/>
      <c r="L374" s="139"/>
      <c r="M374" s="139"/>
      <c r="N374" s="139"/>
      <c r="O374" s="139"/>
      <c r="P374" s="139"/>
      <c r="Q374" s="139"/>
      <c r="R374" s="139"/>
      <c r="S374" s="139"/>
      <c r="T374" s="139"/>
      <c r="U374" s="139"/>
      <c r="V374" s="139"/>
      <c r="W374" s="139"/>
      <c r="X374" s="139"/>
      <c r="Y374" s="139"/>
      <c r="Z374" s="139"/>
      <c r="AA374" s="139"/>
    </row>
    <row r="375">
      <c r="A375" s="139"/>
      <c r="B375" s="139"/>
      <c r="C375" s="139"/>
      <c r="D375" s="139"/>
      <c r="E375" s="139"/>
      <c r="F375" s="139"/>
      <c r="G375" s="139"/>
      <c r="H375" s="139"/>
      <c r="I375" s="139"/>
      <c r="J375" s="139"/>
      <c r="K375" s="139"/>
      <c r="L375" s="139"/>
      <c r="M375" s="139"/>
      <c r="N375" s="139"/>
      <c r="O375" s="139"/>
      <c r="P375" s="139"/>
      <c r="Q375" s="139"/>
      <c r="R375" s="139"/>
      <c r="S375" s="139"/>
      <c r="T375" s="139"/>
      <c r="U375" s="139"/>
      <c r="V375" s="139"/>
      <c r="W375" s="139"/>
      <c r="X375" s="139"/>
      <c r="Y375" s="139"/>
      <c r="Z375" s="139"/>
      <c r="AA375" s="139"/>
    </row>
    <row r="376">
      <c r="A376" s="139"/>
      <c r="B376" s="139"/>
      <c r="C376" s="139"/>
      <c r="D376" s="139"/>
      <c r="E376" s="139"/>
      <c r="F376" s="139"/>
      <c r="G376" s="139"/>
      <c r="H376" s="139"/>
      <c r="I376" s="139"/>
      <c r="J376" s="139"/>
      <c r="K376" s="139"/>
      <c r="L376" s="139"/>
      <c r="M376" s="139"/>
      <c r="N376" s="139"/>
      <c r="O376" s="139"/>
      <c r="P376" s="139"/>
      <c r="Q376" s="139"/>
      <c r="R376" s="139"/>
      <c r="S376" s="139"/>
      <c r="T376" s="139"/>
      <c r="U376" s="139"/>
      <c r="V376" s="139"/>
      <c r="W376" s="139"/>
      <c r="X376" s="139"/>
      <c r="Y376" s="139"/>
      <c r="Z376" s="139"/>
      <c r="AA376" s="139"/>
    </row>
    <row r="377">
      <c r="A377" s="139"/>
      <c r="B377" s="139"/>
      <c r="C377" s="139"/>
      <c r="D377" s="139"/>
      <c r="E377" s="139"/>
      <c r="F377" s="139"/>
      <c r="G377" s="139"/>
      <c r="H377" s="139"/>
      <c r="I377" s="139"/>
      <c r="J377" s="139"/>
      <c r="K377" s="139"/>
      <c r="L377" s="139"/>
      <c r="M377" s="139"/>
      <c r="N377" s="139"/>
      <c r="O377" s="139"/>
      <c r="P377" s="139"/>
      <c r="Q377" s="139"/>
      <c r="R377" s="139"/>
      <c r="S377" s="139"/>
      <c r="T377" s="139"/>
      <c r="U377" s="139"/>
      <c r="V377" s="139"/>
      <c r="W377" s="139"/>
      <c r="X377" s="139"/>
      <c r="Y377" s="139"/>
      <c r="Z377" s="139"/>
      <c r="AA377" s="139"/>
    </row>
    <row r="378">
      <c r="A378" s="139"/>
      <c r="B378" s="139"/>
      <c r="C378" s="139"/>
      <c r="D378" s="139"/>
      <c r="E378" s="139"/>
      <c r="F378" s="139"/>
      <c r="G378" s="139"/>
      <c r="H378" s="139"/>
      <c r="I378" s="139"/>
      <c r="J378" s="139"/>
      <c r="K378" s="139"/>
      <c r="L378" s="139"/>
      <c r="M378" s="139"/>
      <c r="N378" s="139"/>
      <c r="O378" s="139"/>
      <c r="P378" s="139"/>
      <c r="Q378" s="139"/>
      <c r="R378" s="139"/>
      <c r="S378" s="139"/>
      <c r="T378" s="139"/>
      <c r="U378" s="139"/>
      <c r="V378" s="139"/>
      <c r="W378" s="139"/>
      <c r="X378" s="139"/>
      <c r="Y378" s="139"/>
      <c r="Z378" s="139"/>
      <c r="AA378" s="139"/>
    </row>
    <row r="379">
      <c r="A379" s="139"/>
      <c r="B379" s="139"/>
      <c r="C379" s="139"/>
      <c r="D379" s="139"/>
      <c r="E379" s="139"/>
      <c r="F379" s="139"/>
      <c r="G379" s="139"/>
      <c r="H379" s="139"/>
      <c r="I379" s="139"/>
      <c r="J379" s="139"/>
      <c r="K379" s="139"/>
      <c r="L379" s="139"/>
      <c r="M379" s="139"/>
      <c r="N379" s="139"/>
      <c r="O379" s="139"/>
      <c r="P379" s="139"/>
      <c r="Q379" s="139"/>
      <c r="R379" s="139"/>
      <c r="S379" s="139"/>
      <c r="T379" s="139"/>
      <c r="U379" s="139"/>
      <c r="V379" s="139"/>
      <c r="W379" s="139"/>
      <c r="X379" s="139"/>
      <c r="Y379" s="139"/>
      <c r="Z379" s="139"/>
      <c r="AA379" s="139"/>
    </row>
    <row r="380">
      <c r="A380" s="139"/>
      <c r="B380" s="139"/>
      <c r="C380" s="139"/>
      <c r="D380" s="139"/>
      <c r="E380" s="139"/>
      <c r="F380" s="139"/>
      <c r="G380" s="139"/>
      <c r="H380" s="139"/>
      <c r="I380" s="139"/>
      <c r="J380" s="139"/>
      <c r="K380" s="139"/>
      <c r="L380" s="139"/>
      <c r="M380" s="139"/>
      <c r="N380" s="139"/>
      <c r="O380" s="139"/>
      <c r="P380" s="139"/>
      <c r="Q380" s="139"/>
      <c r="R380" s="139"/>
      <c r="S380" s="139"/>
      <c r="T380" s="139"/>
      <c r="U380" s="139"/>
      <c r="V380" s="139"/>
      <c r="W380" s="139"/>
      <c r="X380" s="139"/>
      <c r="Y380" s="139"/>
      <c r="Z380" s="139"/>
      <c r="AA380" s="139"/>
    </row>
    <row r="381">
      <c r="A381" s="139"/>
      <c r="B381" s="139"/>
      <c r="C381" s="139"/>
      <c r="D381" s="139"/>
      <c r="E381" s="139"/>
      <c r="F381" s="139"/>
      <c r="G381" s="139"/>
      <c r="H381" s="139"/>
      <c r="I381" s="139"/>
      <c r="J381" s="139"/>
      <c r="K381" s="139"/>
      <c r="L381" s="139"/>
      <c r="M381" s="139"/>
      <c r="N381" s="139"/>
      <c r="O381" s="139"/>
      <c r="P381" s="139"/>
      <c r="Q381" s="139"/>
      <c r="R381" s="139"/>
      <c r="S381" s="139"/>
      <c r="T381" s="139"/>
      <c r="U381" s="139"/>
      <c r="V381" s="139"/>
      <c r="W381" s="139"/>
      <c r="X381" s="139"/>
      <c r="Y381" s="139"/>
      <c r="Z381" s="139"/>
      <c r="AA381" s="139"/>
    </row>
    <row r="382">
      <c r="A382" s="139"/>
      <c r="B382" s="139"/>
      <c r="C382" s="139"/>
      <c r="D382" s="139"/>
      <c r="E382" s="139"/>
      <c r="F382" s="139"/>
      <c r="G382" s="139"/>
      <c r="H382" s="139"/>
      <c r="I382" s="139"/>
      <c r="J382" s="139"/>
      <c r="K382" s="139"/>
      <c r="L382" s="139"/>
      <c r="M382" s="139"/>
      <c r="N382" s="139"/>
      <c r="O382" s="139"/>
      <c r="P382" s="139"/>
      <c r="Q382" s="139"/>
      <c r="R382" s="139"/>
      <c r="S382" s="139"/>
      <c r="T382" s="139"/>
      <c r="U382" s="139"/>
      <c r="V382" s="139"/>
      <c r="W382" s="139"/>
      <c r="X382" s="139"/>
      <c r="Y382" s="139"/>
      <c r="Z382" s="139"/>
      <c r="AA382" s="139"/>
    </row>
    <row r="383">
      <c r="A383" s="139"/>
      <c r="B383" s="139"/>
      <c r="C383" s="139"/>
      <c r="D383" s="139"/>
      <c r="E383" s="139"/>
      <c r="F383" s="139"/>
      <c r="G383" s="139"/>
      <c r="H383" s="139"/>
      <c r="I383" s="139"/>
      <c r="J383" s="139"/>
      <c r="K383" s="139"/>
      <c r="L383" s="139"/>
      <c r="M383" s="139"/>
      <c r="N383" s="139"/>
      <c r="O383" s="139"/>
      <c r="P383" s="139"/>
      <c r="Q383" s="139"/>
      <c r="R383" s="139"/>
      <c r="S383" s="139"/>
      <c r="T383" s="139"/>
      <c r="U383" s="139"/>
      <c r="V383" s="139"/>
      <c r="W383" s="139"/>
      <c r="X383" s="139"/>
      <c r="Y383" s="139"/>
      <c r="Z383" s="139"/>
      <c r="AA383" s="139"/>
    </row>
    <row r="384">
      <c r="A384" s="139"/>
      <c r="B384" s="139"/>
      <c r="C384" s="139"/>
      <c r="D384" s="139"/>
      <c r="E384" s="139"/>
      <c r="F384" s="139"/>
      <c r="G384" s="139"/>
      <c r="H384" s="139"/>
      <c r="I384" s="139"/>
      <c r="J384" s="139"/>
      <c r="K384" s="139"/>
      <c r="L384" s="139"/>
      <c r="M384" s="139"/>
      <c r="N384" s="139"/>
      <c r="O384" s="139"/>
      <c r="P384" s="139"/>
      <c r="Q384" s="139"/>
      <c r="R384" s="139"/>
      <c r="S384" s="139"/>
      <c r="T384" s="139"/>
      <c r="U384" s="139"/>
      <c r="V384" s="139"/>
      <c r="W384" s="139"/>
      <c r="X384" s="139"/>
      <c r="Y384" s="139"/>
      <c r="Z384" s="139"/>
      <c r="AA384" s="139"/>
    </row>
    <row r="385">
      <c r="A385" s="139"/>
      <c r="B385" s="139"/>
      <c r="C385" s="139"/>
      <c r="D385" s="139"/>
      <c r="E385" s="139"/>
      <c r="F385" s="139"/>
      <c r="G385" s="139"/>
      <c r="H385" s="139"/>
      <c r="I385" s="139"/>
      <c r="J385" s="139"/>
      <c r="K385" s="139"/>
      <c r="L385" s="139"/>
      <c r="M385" s="139"/>
      <c r="N385" s="139"/>
      <c r="O385" s="139"/>
      <c r="P385" s="139"/>
      <c r="Q385" s="139"/>
      <c r="R385" s="139"/>
      <c r="S385" s="139"/>
      <c r="T385" s="139"/>
      <c r="U385" s="139"/>
      <c r="V385" s="139"/>
      <c r="W385" s="139"/>
      <c r="X385" s="139"/>
      <c r="Y385" s="139"/>
      <c r="Z385" s="139"/>
      <c r="AA385" s="139"/>
    </row>
    <row r="386">
      <c r="A386" s="139"/>
      <c r="B386" s="139"/>
      <c r="C386" s="139"/>
      <c r="D386" s="139"/>
      <c r="E386" s="139"/>
      <c r="F386" s="139"/>
      <c r="G386" s="139"/>
      <c r="H386" s="139"/>
      <c r="I386" s="139"/>
      <c r="J386" s="139"/>
      <c r="K386" s="139"/>
      <c r="L386" s="139"/>
      <c r="M386" s="139"/>
      <c r="N386" s="139"/>
      <c r="O386" s="139"/>
      <c r="P386" s="139"/>
      <c r="Q386" s="139"/>
      <c r="R386" s="139"/>
      <c r="S386" s="139"/>
      <c r="T386" s="139"/>
      <c r="U386" s="139"/>
      <c r="V386" s="139"/>
      <c r="W386" s="139"/>
      <c r="X386" s="139"/>
      <c r="Y386" s="139"/>
      <c r="Z386" s="139"/>
      <c r="AA386" s="139"/>
    </row>
    <row r="387">
      <c r="A387" s="139"/>
      <c r="B387" s="139"/>
      <c r="C387" s="139"/>
      <c r="D387" s="139"/>
      <c r="E387" s="139"/>
      <c r="F387" s="139"/>
      <c r="G387" s="139"/>
      <c r="H387" s="139"/>
      <c r="I387" s="139"/>
      <c r="J387" s="139"/>
      <c r="K387" s="139"/>
      <c r="L387" s="139"/>
      <c r="M387" s="139"/>
      <c r="N387" s="139"/>
      <c r="O387" s="139"/>
      <c r="P387" s="139"/>
      <c r="Q387" s="139"/>
      <c r="R387" s="139"/>
      <c r="S387" s="139"/>
      <c r="T387" s="139"/>
      <c r="U387" s="139"/>
      <c r="V387" s="139"/>
      <c r="W387" s="139"/>
      <c r="X387" s="139"/>
      <c r="Y387" s="139"/>
      <c r="Z387" s="139"/>
      <c r="AA387" s="139"/>
    </row>
    <row r="388">
      <c r="A388" s="139"/>
      <c r="B388" s="139"/>
      <c r="C388" s="139"/>
      <c r="D388" s="139"/>
      <c r="E388" s="139"/>
      <c r="F388" s="139"/>
      <c r="G388" s="139"/>
      <c r="H388" s="139"/>
      <c r="I388" s="139"/>
      <c r="J388" s="139"/>
      <c r="K388" s="139"/>
      <c r="L388" s="139"/>
      <c r="M388" s="139"/>
      <c r="N388" s="139"/>
      <c r="O388" s="139"/>
      <c r="P388" s="139"/>
      <c r="Q388" s="139"/>
      <c r="R388" s="139"/>
      <c r="S388" s="139"/>
      <c r="T388" s="139"/>
      <c r="U388" s="139"/>
      <c r="V388" s="139"/>
      <c r="W388" s="139"/>
      <c r="X388" s="139"/>
      <c r="Y388" s="139"/>
      <c r="Z388" s="139"/>
      <c r="AA388" s="139"/>
    </row>
    <row r="389">
      <c r="A389" s="139"/>
      <c r="B389" s="139"/>
      <c r="C389" s="139"/>
      <c r="D389" s="139"/>
      <c r="E389" s="139"/>
      <c r="F389" s="139"/>
      <c r="G389" s="139"/>
      <c r="H389" s="139"/>
      <c r="I389" s="139"/>
      <c r="J389" s="139"/>
      <c r="K389" s="139"/>
      <c r="L389" s="139"/>
      <c r="M389" s="139"/>
      <c r="N389" s="139"/>
      <c r="O389" s="139"/>
      <c r="P389" s="139"/>
      <c r="Q389" s="139"/>
      <c r="R389" s="139"/>
      <c r="S389" s="139"/>
      <c r="T389" s="139"/>
      <c r="U389" s="139"/>
      <c r="V389" s="139"/>
      <c r="W389" s="139"/>
      <c r="X389" s="139"/>
      <c r="Y389" s="139"/>
      <c r="Z389" s="139"/>
      <c r="AA389" s="139"/>
    </row>
    <row r="390">
      <c r="A390" s="139"/>
      <c r="B390" s="139"/>
      <c r="C390" s="139"/>
      <c r="D390" s="139"/>
      <c r="E390" s="139"/>
      <c r="F390" s="139"/>
      <c r="G390" s="139"/>
      <c r="H390" s="139"/>
      <c r="I390" s="139"/>
      <c r="J390" s="139"/>
      <c r="K390" s="139"/>
      <c r="L390" s="139"/>
      <c r="M390" s="139"/>
      <c r="N390" s="139"/>
      <c r="O390" s="139"/>
      <c r="P390" s="139"/>
      <c r="Q390" s="139"/>
      <c r="R390" s="139"/>
      <c r="S390" s="139"/>
      <c r="T390" s="139"/>
      <c r="U390" s="139"/>
      <c r="V390" s="139"/>
      <c r="W390" s="139"/>
      <c r="X390" s="139"/>
      <c r="Y390" s="139"/>
      <c r="Z390" s="139"/>
      <c r="AA390" s="139"/>
    </row>
    <row r="391">
      <c r="A391" s="139"/>
      <c r="B391" s="139"/>
      <c r="C391" s="139"/>
      <c r="D391" s="139"/>
      <c r="E391" s="139"/>
      <c r="F391" s="139"/>
      <c r="G391" s="139"/>
      <c r="H391" s="139"/>
      <c r="I391" s="139"/>
      <c r="J391" s="139"/>
      <c r="K391" s="139"/>
      <c r="L391" s="139"/>
      <c r="M391" s="139"/>
      <c r="N391" s="139"/>
      <c r="O391" s="139"/>
      <c r="P391" s="139"/>
      <c r="Q391" s="139"/>
      <c r="R391" s="139"/>
      <c r="S391" s="139"/>
      <c r="T391" s="139"/>
      <c r="U391" s="139"/>
      <c r="V391" s="139"/>
      <c r="W391" s="139"/>
      <c r="X391" s="139"/>
      <c r="Y391" s="139"/>
      <c r="Z391" s="139"/>
      <c r="AA391" s="139"/>
    </row>
    <row r="392">
      <c r="A392" s="139"/>
      <c r="B392" s="139"/>
      <c r="C392" s="139"/>
      <c r="D392" s="139"/>
      <c r="E392" s="139"/>
      <c r="F392" s="139"/>
      <c r="G392" s="139"/>
      <c r="H392" s="139"/>
      <c r="I392" s="139"/>
      <c r="J392" s="139"/>
      <c r="K392" s="139"/>
      <c r="L392" s="139"/>
      <c r="M392" s="139"/>
      <c r="N392" s="139"/>
      <c r="O392" s="139"/>
      <c r="P392" s="139"/>
      <c r="Q392" s="139"/>
      <c r="R392" s="139"/>
      <c r="S392" s="139"/>
      <c r="T392" s="139"/>
      <c r="U392" s="139"/>
      <c r="V392" s="139"/>
      <c r="W392" s="139"/>
      <c r="X392" s="139"/>
      <c r="Y392" s="139"/>
      <c r="Z392" s="139"/>
      <c r="AA392" s="139"/>
    </row>
    <row r="393">
      <c r="A393" s="139"/>
      <c r="B393" s="139"/>
      <c r="C393" s="139"/>
      <c r="D393" s="139"/>
      <c r="E393" s="139"/>
      <c r="F393" s="139"/>
      <c r="G393" s="139"/>
      <c r="H393" s="139"/>
      <c r="I393" s="139"/>
      <c r="J393" s="139"/>
      <c r="K393" s="139"/>
      <c r="L393" s="139"/>
      <c r="M393" s="139"/>
      <c r="N393" s="139"/>
      <c r="O393" s="139"/>
      <c r="P393" s="139"/>
      <c r="Q393" s="139"/>
      <c r="R393" s="139"/>
      <c r="S393" s="139"/>
      <c r="T393" s="139"/>
      <c r="U393" s="139"/>
      <c r="V393" s="139"/>
      <c r="W393" s="139"/>
      <c r="X393" s="139"/>
      <c r="Y393" s="139"/>
      <c r="Z393" s="139"/>
      <c r="AA393" s="139"/>
    </row>
    <row r="394">
      <c r="A394" s="139"/>
      <c r="B394" s="139"/>
      <c r="C394" s="139"/>
      <c r="D394" s="139"/>
      <c r="E394" s="139"/>
      <c r="F394" s="139"/>
      <c r="G394" s="139"/>
      <c r="H394" s="139"/>
      <c r="I394" s="139"/>
      <c r="J394" s="139"/>
      <c r="K394" s="139"/>
      <c r="L394" s="139"/>
      <c r="M394" s="139"/>
      <c r="N394" s="139"/>
      <c r="O394" s="139"/>
      <c r="P394" s="139"/>
      <c r="Q394" s="139"/>
      <c r="R394" s="139"/>
      <c r="S394" s="139"/>
      <c r="T394" s="139"/>
      <c r="U394" s="139"/>
      <c r="V394" s="139"/>
      <c r="W394" s="139"/>
      <c r="X394" s="139"/>
      <c r="Y394" s="139"/>
      <c r="Z394" s="139"/>
      <c r="AA394" s="139"/>
    </row>
    <row r="395">
      <c r="A395" s="139"/>
      <c r="B395" s="139"/>
      <c r="C395" s="139"/>
      <c r="D395" s="139"/>
      <c r="E395" s="139"/>
      <c r="F395" s="139"/>
      <c r="G395" s="139"/>
      <c r="H395" s="139"/>
      <c r="I395" s="139"/>
      <c r="J395" s="139"/>
      <c r="K395" s="139"/>
      <c r="L395" s="139"/>
      <c r="M395" s="139"/>
      <c r="N395" s="139"/>
      <c r="O395" s="139"/>
      <c r="P395" s="139"/>
      <c r="Q395" s="139"/>
      <c r="R395" s="139"/>
      <c r="S395" s="139"/>
      <c r="T395" s="139"/>
      <c r="U395" s="139"/>
      <c r="V395" s="139"/>
      <c r="W395" s="139"/>
      <c r="X395" s="139"/>
      <c r="Y395" s="139"/>
      <c r="Z395" s="139"/>
      <c r="AA395" s="139"/>
    </row>
    <row r="396">
      <c r="A396" s="139"/>
      <c r="B396" s="139"/>
      <c r="C396" s="139"/>
      <c r="D396" s="139"/>
      <c r="E396" s="139"/>
      <c r="F396" s="139"/>
      <c r="G396" s="139"/>
      <c r="H396" s="139"/>
      <c r="I396" s="139"/>
      <c r="J396" s="139"/>
      <c r="K396" s="139"/>
      <c r="L396" s="139"/>
      <c r="M396" s="139"/>
      <c r="N396" s="139"/>
      <c r="O396" s="139"/>
      <c r="P396" s="139"/>
      <c r="Q396" s="139"/>
      <c r="R396" s="139"/>
      <c r="S396" s="139"/>
      <c r="T396" s="139"/>
      <c r="U396" s="139"/>
      <c r="V396" s="139"/>
      <c r="W396" s="139"/>
      <c r="X396" s="139"/>
      <c r="Y396" s="139"/>
      <c r="Z396" s="139"/>
      <c r="AA396" s="139"/>
    </row>
    <row r="397">
      <c r="A397" s="139"/>
      <c r="B397" s="139"/>
      <c r="C397" s="139"/>
      <c r="D397" s="139"/>
      <c r="E397" s="139"/>
      <c r="F397" s="139"/>
      <c r="G397" s="139"/>
      <c r="H397" s="139"/>
      <c r="I397" s="139"/>
      <c r="J397" s="139"/>
      <c r="K397" s="139"/>
      <c r="L397" s="139"/>
      <c r="M397" s="139"/>
      <c r="N397" s="139"/>
      <c r="O397" s="139"/>
      <c r="P397" s="139"/>
      <c r="Q397" s="139"/>
      <c r="R397" s="139"/>
      <c r="S397" s="139"/>
      <c r="T397" s="139"/>
      <c r="U397" s="139"/>
      <c r="V397" s="139"/>
      <c r="W397" s="139"/>
      <c r="X397" s="139"/>
      <c r="Y397" s="139"/>
      <c r="Z397" s="139"/>
      <c r="AA397" s="139"/>
    </row>
    <row r="398">
      <c r="A398" s="139"/>
      <c r="B398" s="139"/>
      <c r="C398" s="139"/>
      <c r="D398" s="139"/>
      <c r="E398" s="139"/>
      <c r="F398" s="139"/>
      <c r="G398" s="139"/>
      <c r="H398" s="139"/>
      <c r="I398" s="139"/>
      <c r="J398" s="139"/>
      <c r="K398" s="139"/>
      <c r="L398" s="139"/>
      <c r="M398" s="139"/>
      <c r="N398" s="139"/>
      <c r="O398" s="139"/>
      <c r="P398" s="139"/>
      <c r="Q398" s="139"/>
      <c r="R398" s="139"/>
      <c r="S398" s="139"/>
      <c r="T398" s="139"/>
      <c r="U398" s="139"/>
      <c r="V398" s="139"/>
      <c r="W398" s="139"/>
      <c r="X398" s="139"/>
      <c r="Y398" s="139"/>
      <c r="Z398" s="139"/>
      <c r="AA398" s="139"/>
    </row>
    <row r="399">
      <c r="A399" s="139"/>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139"/>
      <c r="X399" s="139"/>
      <c r="Y399" s="139"/>
      <c r="Z399" s="139"/>
      <c r="AA399" s="139"/>
    </row>
    <row r="400">
      <c r="A400" s="139"/>
      <c r="B400" s="139"/>
      <c r="C400" s="139"/>
      <c r="D400" s="139"/>
      <c r="E400" s="139"/>
      <c r="F400" s="139"/>
      <c r="G400" s="139"/>
      <c r="H400" s="139"/>
      <c r="I400" s="139"/>
      <c r="J400" s="139"/>
      <c r="K400" s="139"/>
      <c r="L400" s="139"/>
      <c r="M400" s="139"/>
      <c r="N400" s="139"/>
      <c r="O400" s="139"/>
      <c r="P400" s="139"/>
      <c r="Q400" s="139"/>
      <c r="R400" s="139"/>
      <c r="S400" s="139"/>
      <c r="T400" s="139"/>
      <c r="U400" s="139"/>
      <c r="V400" s="139"/>
      <c r="W400" s="139"/>
      <c r="X400" s="139"/>
      <c r="Y400" s="139"/>
      <c r="Z400" s="139"/>
      <c r="AA400" s="139"/>
    </row>
    <row r="401">
      <c r="A401" s="139"/>
      <c r="B401" s="139"/>
      <c r="C401" s="139"/>
      <c r="D401" s="139"/>
      <c r="E401" s="139"/>
      <c r="F401" s="139"/>
      <c r="G401" s="139"/>
      <c r="H401" s="139"/>
      <c r="I401" s="139"/>
      <c r="J401" s="139"/>
      <c r="K401" s="139"/>
      <c r="L401" s="139"/>
      <c r="M401" s="139"/>
      <c r="N401" s="139"/>
      <c r="O401" s="139"/>
      <c r="P401" s="139"/>
      <c r="Q401" s="139"/>
      <c r="R401" s="139"/>
      <c r="S401" s="139"/>
      <c r="T401" s="139"/>
      <c r="U401" s="139"/>
      <c r="V401" s="139"/>
      <c r="W401" s="139"/>
      <c r="X401" s="139"/>
      <c r="Y401" s="139"/>
      <c r="Z401" s="139"/>
      <c r="AA401" s="139"/>
    </row>
    <row r="402">
      <c r="A402" s="139"/>
      <c r="B402" s="139"/>
      <c r="C402" s="139"/>
      <c r="D402" s="139"/>
      <c r="E402" s="139"/>
      <c r="F402" s="139"/>
      <c r="G402" s="139"/>
      <c r="H402" s="139"/>
      <c r="I402" s="139"/>
      <c r="J402" s="139"/>
      <c r="K402" s="139"/>
      <c r="L402" s="139"/>
      <c r="M402" s="139"/>
      <c r="N402" s="139"/>
      <c r="O402" s="139"/>
      <c r="P402" s="139"/>
      <c r="Q402" s="139"/>
      <c r="R402" s="139"/>
      <c r="S402" s="139"/>
      <c r="T402" s="139"/>
      <c r="U402" s="139"/>
      <c r="V402" s="139"/>
      <c r="W402" s="139"/>
      <c r="X402" s="139"/>
      <c r="Y402" s="139"/>
      <c r="Z402" s="139"/>
      <c r="AA402" s="139"/>
    </row>
    <row r="403">
      <c r="A403" s="139"/>
      <c r="B403" s="139"/>
      <c r="C403" s="139"/>
      <c r="D403" s="139"/>
      <c r="E403" s="139"/>
      <c r="F403" s="139"/>
      <c r="G403" s="139"/>
      <c r="H403" s="139"/>
      <c r="I403" s="139"/>
      <c r="J403" s="139"/>
      <c r="K403" s="139"/>
      <c r="L403" s="139"/>
      <c r="M403" s="139"/>
      <c r="N403" s="139"/>
      <c r="O403" s="139"/>
      <c r="P403" s="139"/>
      <c r="Q403" s="139"/>
      <c r="R403" s="139"/>
      <c r="S403" s="139"/>
      <c r="T403" s="139"/>
      <c r="U403" s="139"/>
      <c r="V403" s="139"/>
      <c r="W403" s="139"/>
      <c r="X403" s="139"/>
      <c r="Y403" s="139"/>
      <c r="Z403" s="139"/>
      <c r="AA403" s="139"/>
    </row>
    <row r="404">
      <c r="A404" s="139"/>
      <c r="B404" s="139"/>
      <c r="C404" s="139"/>
      <c r="D404" s="139"/>
      <c r="E404" s="139"/>
      <c r="F404" s="139"/>
      <c r="G404" s="139"/>
      <c r="H404" s="139"/>
      <c r="I404" s="139"/>
      <c r="J404" s="139"/>
      <c r="K404" s="139"/>
      <c r="L404" s="139"/>
      <c r="M404" s="139"/>
      <c r="N404" s="139"/>
      <c r="O404" s="139"/>
      <c r="P404" s="139"/>
      <c r="Q404" s="139"/>
      <c r="R404" s="139"/>
      <c r="S404" s="139"/>
      <c r="T404" s="139"/>
      <c r="U404" s="139"/>
      <c r="V404" s="139"/>
      <c r="W404" s="139"/>
      <c r="X404" s="139"/>
      <c r="Y404" s="139"/>
      <c r="Z404" s="139"/>
      <c r="AA404" s="139"/>
    </row>
    <row r="405">
      <c r="A405" s="139"/>
      <c r="B405" s="139"/>
      <c r="C405" s="139"/>
      <c r="D405" s="139"/>
      <c r="E405" s="139"/>
      <c r="F405" s="139"/>
      <c r="G405" s="139"/>
      <c r="H405" s="139"/>
      <c r="I405" s="139"/>
      <c r="J405" s="139"/>
      <c r="K405" s="139"/>
      <c r="L405" s="139"/>
      <c r="M405" s="139"/>
      <c r="N405" s="139"/>
      <c r="O405" s="139"/>
      <c r="P405" s="139"/>
      <c r="Q405" s="139"/>
      <c r="R405" s="139"/>
      <c r="S405" s="139"/>
      <c r="T405" s="139"/>
      <c r="U405" s="139"/>
      <c r="V405" s="139"/>
      <c r="W405" s="139"/>
      <c r="X405" s="139"/>
      <c r="Y405" s="139"/>
      <c r="Z405" s="139"/>
      <c r="AA405" s="139"/>
    </row>
    <row r="406">
      <c r="A406" s="139"/>
      <c r="B406" s="139"/>
      <c r="C406" s="139"/>
      <c r="D406" s="139"/>
      <c r="E406" s="139"/>
      <c r="F406" s="139"/>
      <c r="G406" s="139"/>
      <c r="H406" s="139"/>
      <c r="I406" s="139"/>
      <c r="J406" s="139"/>
      <c r="K406" s="139"/>
      <c r="L406" s="139"/>
      <c r="M406" s="139"/>
      <c r="N406" s="139"/>
      <c r="O406" s="139"/>
      <c r="P406" s="139"/>
      <c r="Q406" s="139"/>
      <c r="R406" s="139"/>
      <c r="S406" s="139"/>
      <c r="T406" s="139"/>
      <c r="U406" s="139"/>
      <c r="V406" s="139"/>
      <c r="W406" s="139"/>
      <c r="X406" s="139"/>
      <c r="Y406" s="139"/>
      <c r="Z406" s="139"/>
      <c r="AA406" s="139"/>
    </row>
    <row r="407">
      <c r="A407" s="139"/>
      <c r="B407" s="139"/>
      <c r="C407" s="139"/>
      <c r="D407" s="139"/>
      <c r="E407" s="139"/>
      <c r="F407" s="139"/>
      <c r="G407" s="139"/>
      <c r="H407" s="139"/>
      <c r="I407" s="139"/>
      <c r="J407" s="139"/>
      <c r="K407" s="139"/>
      <c r="L407" s="139"/>
      <c r="M407" s="139"/>
      <c r="N407" s="139"/>
      <c r="O407" s="139"/>
      <c r="P407" s="139"/>
      <c r="Q407" s="139"/>
      <c r="R407" s="139"/>
      <c r="S407" s="139"/>
      <c r="T407" s="139"/>
      <c r="U407" s="139"/>
      <c r="V407" s="139"/>
      <c r="W407" s="139"/>
      <c r="X407" s="139"/>
      <c r="Y407" s="139"/>
      <c r="Z407" s="139"/>
      <c r="AA407" s="139"/>
    </row>
    <row r="408">
      <c r="A408" s="139"/>
      <c r="B408" s="139"/>
      <c r="C408" s="139"/>
      <c r="D408" s="139"/>
      <c r="E408" s="139"/>
      <c r="F408" s="139"/>
      <c r="G408" s="139"/>
      <c r="H408" s="139"/>
      <c r="I408" s="139"/>
      <c r="J408" s="139"/>
      <c r="K408" s="139"/>
      <c r="L408" s="139"/>
      <c r="M408" s="139"/>
      <c r="N408" s="139"/>
      <c r="O408" s="139"/>
      <c r="P408" s="139"/>
      <c r="Q408" s="139"/>
      <c r="R408" s="139"/>
      <c r="S408" s="139"/>
      <c r="T408" s="139"/>
      <c r="U408" s="139"/>
      <c r="V408" s="139"/>
      <c r="W408" s="139"/>
      <c r="X408" s="139"/>
      <c r="Y408" s="139"/>
      <c r="Z408" s="139"/>
      <c r="AA408" s="139"/>
    </row>
    <row r="409">
      <c r="A409" s="139"/>
      <c r="B409" s="139"/>
      <c r="C409" s="139"/>
      <c r="D409" s="139"/>
      <c r="E409" s="139"/>
      <c r="F409" s="139"/>
      <c r="G409" s="139"/>
      <c r="H409" s="139"/>
      <c r="I409" s="139"/>
      <c r="J409" s="139"/>
      <c r="K409" s="139"/>
      <c r="L409" s="139"/>
      <c r="M409" s="139"/>
      <c r="N409" s="139"/>
      <c r="O409" s="139"/>
      <c r="P409" s="139"/>
      <c r="Q409" s="139"/>
      <c r="R409" s="139"/>
      <c r="S409" s="139"/>
      <c r="T409" s="139"/>
      <c r="U409" s="139"/>
      <c r="V409" s="139"/>
      <c r="W409" s="139"/>
      <c r="X409" s="139"/>
      <c r="Y409" s="139"/>
      <c r="Z409" s="139"/>
      <c r="AA409" s="139"/>
    </row>
    <row r="410">
      <c r="A410" s="139"/>
      <c r="B410" s="139"/>
      <c r="C410" s="139"/>
      <c r="D410" s="139"/>
      <c r="E410" s="139"/>
      <c r="F410" s="139"/>
      <c r="G410" s="139"/>
      <c r="H410" s="139"/>
      <c r="I410" s="139"/>
      <c r="J410" s="139"/>
      <c r="K410" s="139"/>
      <c r="L410" s="139"/>
      <c r="M410" s="139"/>
      <c r="N410" s="139"/>
      <c r="O410" s="139"/>
      <c r="P410" s="139"/>
      <c r="Q410" s="139"/>
      <c r="R410" s="139"/>
      <c r="S410" s="139"/>
      <c r="T410" s="139"/>
      <c r="U410" s="139"/>
      <c r="V410" s="139"/>
      <c r="W410" s="139"/>
      <c r="X410" s="139"/>
      <c r="Y410" s="139"/>
      <c r="Z410" s="139"/>
      <c r="AA410" s="139"/>
    </row>
    <row r="411">
      <c r="A411" s="139"/>
      <c r="B411" s="139"/>
      <c r="C411" s="139"/>
      <c r="D411" s="139"/>
      <c r="E411" s="139"/>
      <c r="F411" s="139"/>
      <c r="G411" s="139"/>
      <c r="H411" s="139"/>
      <c r="I411" s="139"/>
      <c r="J411" s="139"/>
      <c r="K411" s="139"/>
      <c r="L411" s="139"/>
      <c r="M411" s="139"/>
      <c r="N411" s="139"/>
      <c r="O411" s="139"/>
      <c r="P411" s="139"/>
      <c r="Q411" s="139"/>
      <c r="R411" s="139"/>
      <c r="S411" s="139"/>
      <c r="T411" s="139"/>
      <c r="U411" s="139"/>
      <c r="V411" s="139"/>
      <c r="W411" s="139"/>
      <c r="X411" s="139"/>
      <c r="Y411" s="139"/>
      <c r="Z411" s="139"/>
      <c r="AA411" s="139"/>
    </row>
    <row r="412">
      <c r="A412" s="139"/>
      <c r="B412" s="139"/>
      <c r="C412" s="139"/>
      <c r="D412" s="139"/>
      <c r="E412" s="139"/>
      <c r="F412" s="139"/>
      <c r="G412" s="139"/>
      <c r="H412" s="139"/>
      <c r="I412" s="139"/>
      <c r="J412" s="139"/>
      <c r="K412" s="139"/>
      <c r="L412" s="139"/>
      <c r="M412" s="139"/>
      <c r="N412" s="139"/>
      <c r="O412" s="139"/>
      <c r="P412" s="139"/>
      <c r="Q412" s="139"/>
      <c r="R412" s="139"/>
      <c r="S412" s="139"/>
      <c r="T412" s="139"/>
      <c r="U412" s="139"/>
      <c r="V412" s="139"/>
      <c r="W412" s="139"/>
      <c r="X412" s="139"/>
      <c r="Y412" s="139"/>
      <c r="Z412" s="139"/>
      <c r="AA412" s="139"/>
    </row>
    <row r="413">
      <c r="A413" s="139"/>
      <c r="B413" s="139"/>
      <c r="C413" s="139"/>
      <c r="D413" s="139"/>
      <c r="E413" s="139"/>
      <c r="F413" s="139"/>
      <c r="G413" s="139"/>
      <c r="H413" s="139"/>
      <c r="I413" s="139"/>
      <c r="J413" s="139"/>
      <c r="K413" s="139"/>
      <c r="L413" s="139"/>
      <c r="M413" s="139"/>
      <c r="N413" s="139"/>
      <c r="O413" s="139"/>
      <c r="P413" s="139"/>
      <c r="Q413" s="139"/>
      <c r="R413" s="139"/>
      <c r="S413" s="139"/>
      <c r="T413" s="139"/>
      <c r="U413" s="139"/>
      <c r="V413" s="139"/>
      <c r="W413" s="139"/>
      <c r="X413" s="139"/>
      <c r="Y413" s="139"/>
      <c r="Z413" s="139"/>
      <c r="AA413" s="139"/>
    </row>
    <row r="414">
      <c r="A414" s="139"/>
      <c r="B414" s="139"/>
      <c r="C414" s="139"/>
      <c r="D414" s="139"/>
      <c r="E414" s="139"/>
      <c r="F414" s="139"/>
      <c r="G414" s="139"/>
      <c r="H414" s="139"/>
      <c r="I414" s="139"/>
      <c r="J414" s="139"/>
      <c r="K414" s="139"/>
      <c r="L414" s="139"/>
      <c r="M414" s="139"/>
      <c r="N414" s="139"/>
      <c r="O414" s="139"/>
      <c r="P414" s="139"/>
      <c r="Q414" s="139"/>
      <c r="R414" s="139"/>
      <c r="S414" s="139"/>
      <c r="T414" s="139"/>
      <c r="U414" s="139"/>
      <c r="V414" s="139"/>
      <c r="W414" s="139"/>
      <c r="X414" s="139"/>
      <c r="Y414" s="139"/>
      <c r="Z414" s="139"/>
      <c r="AA414" s="139"/>
    </row>
    <row r="415">
      <c r="A415" s="139"/>
      <c r="B415" s="139"/>
      <c r="C415" s="139"/>
      <c r="D415" s="139"/>
      <c r="E415" s="139"/>
      <c r="F415" s="139"/>
      <c r="G415" s="139"/>
      <c r="H415" s="139"/>
      <c r="I415" s="139"/>
      <c r="J415" s="139"/>
      <c r="K415" s="139"/>
      <c r="L415" s="139"/>
      <c r="M415" s="139"/>
      <c r="N415" s="139"/>
      <c r="O415" s="139"/>
      <c r="P415" s="139"/>
      <c r="Q415" s="139"/>
      <c r="R415" s="139"/>
      <c r="S415" s="139"/>
      <c r="T415" s="139"/>
      <c r="U415" s="139"/>
      <c r="V415" s="139"/>
      <c r="W415" s="139"/>
      <c r="X415" s="139"/>
      <c r="Y415" s="139"/>
      <c r="Z415" s="139"/>
      <c r="AA415" s="139"/>
    </row>
    <row r="416">
      <c r="A416" s="139"/>
      <c r="B416" s="139"/>
      <c r="C416" s="139"/>
      <c r="D416" s="139"/>
      <c r="E416" s="139"/>
      <c r="F416" s="139"/>
      <c r="G416" s="139"/>
      <c r="H416" s="139"/>
      <c r="I416" s="139"/>
      <c r="J416" s="139"/>
      <c r="K416" s="139"/>
      <c r="L416" s="139"/>
      <c r="M416" s="139"/>
      <c r="N416" s="139"/>
      <c r="O416" s="139"/>
      <c r="P416" s="139"/>
      <c r="Q416" s="139"/>
      <c r="R416" s="139"/>
      <c r="S416" s="139"/>
      <c r="T416" s="139"/>
      <c r="U416" s="139"/>
      <c r="V416" s="139"/>
      <c r="W416" s="139"/>
      <c r="X416" s="139"/>
      <c r="Y416" s="139"/>
      <c r="Z416" s="139"/>
      <c r="AA416" s="139"/>
    </row>
    <row r="417">
      <c r="A417" s="139"/>
      <c r="B417" s="139"/>
      <c r="C417" s="139"/>
      <c r="D417" s="139"/>
      <c r="E417" s="139"/>
      <c r="F417" s="139"/>
      <c r="G417" s="139"/>
      <c r="H417" s="139"/>
      <c r="I417" s="139"/>
      <c r="J417" s="139"/>
      <c r="K417" s="139"/>
      <c r="L417" s="139"/>
      <c r="M417" s="139"/>
      <c r="N417" s="139"/>
      <c r="O417" s="139"/>
      <c r="P417" s="139"/>
      <c r="Q417" s="139"/>
      <c r="R417" s="139"/>
      <c r="S417" s="139"/>
      <c r="T417" s="139"/>
      <c r="U417" s="139"/>
      <c r="V417" s="139"/>
      <c r="W417" s="139"/>
      <c r="X417" s="139"/>
      <c r="Y417" s="139"/>
      <c r="Z417" s="139"/>
      <c r="AA417" s="139"/>
    </row>
    <row r="418">
      <c r="A418" s="139"/>
      <c r="B418" s="139"/>
      <c r="C418" s="139"/>
      <c r="D418" s="139"/>
      <c r="E418" s="139"/>
      <c r="F418" s="139"/>
      <c r="G418" s="139"/>
      <c r="H418" s="139"/>
      <c r="I418" s="139"/>
      <c r="J418" s="139"/>
      <c r="K418" s="139"/>
      <c r="L418" s="139"/>
      <c r="M418" s="139"/>
      <c r="N418" s="139"/>
      <c r="O418" s="139"/>
      <c r="P418" s="139"/>
      <c r="Q418" s="139"/>
      <c r="R418" s="139"/>
      <c r="S418" s="139"/>
      <c r="T418" s="139"/>
      <c r="U418" s="139"/>
      <c r="V418" s="139"/>
      <c r="W418" s="139"/>
      <c r="X418" s="139"/>
      <c r="Y418" s="139"/>
      <c r="Z418" s="139"/>
      <c r="AA418" s="139"/>
    </row>
    <row r="419">
      <c r="A419" s="139"/>
      <c r="B419" s="139"/>
      <c r="C419" s="139"/>
      <c r="D419" s="139"/>
      <c r="E419" s="139"/>
      <c r="F419" s="139"/>
      <c r="G419" s="139"/>
      <c r="H419" s="139"/>
      <c r="I419" s="139"/>
      <c r="J419" s="139"/>
      <c r="K419" s="139"/>
      <c r="L419" s="139"/>
      <c r="M419" s="139"/>
      <c r="N419" s="139"/>
      <c r="O419" s="139"/>
      <c r="P419" s="139"/>
      <c r="Q419" s="139"/>
      <c r="R419" s="139"/>
      <c r="S419" s="139"/>
      <c r="T419" s="139"/>
      <c r="U419" s="139"/>
      <c r="V419" s="139"/>
      <c r="W419" s="139"/>
      <c r="X419" s="139"/>
      <c r="Y419" s="139"/>
      <c r="Z419" s="139"/>
      <c r="AA419" s="139"/>
    </row>
    <row r="420">
      <c r="A420" s="139"/>
      <c r="B420" s="139"/>
      <c r="C420" s="139"/>
      <c r="D420" s="139"/>
      <c r="E420" s="139"/>
      <c r="F420" s="139"/>
      <c r="G420" s="139"/>
      <c r="H420" s="139"/>
      <c r="I420" s="139"/>
      <c r="J420" s="139"/>
      <c r="K420" s="139"/>
      <c r="L420" s="139"/>
      <c r="M420" s="139"/>
      <c r="N420" s="139"/>
      <c r="O420" s="139"/>
      <c r="P420" s="139"/>
      <c r="Q420" s="139"/>
      <c r="R420" s="139"/>
      <c r="S420" s="139"/>
      <c r="T420" s="139"/>
      <c r="U420" s="139"/>
      <c r="V420" s="139"/>
      <c r="W420" s="139"/>
      <c r="X420" s="139"/>
      <c r="Y420" s="139"/>
      <c r="Z420" s="139"/>
      <c r="AA420" s="139"/>
    </row>
    <row r="421">
      <c r="A421" s="139"/>
      <c r="B421" s="139"/>
      <c r="C421" s="139"/>
      <c r="D421" s="139"/>
      <c r="E421" s="139"/>
      <c r="F421" s="139"/>
      <c r="G421" s="139"/>
      <c r="H421" s="139"/>
      <c r="I421" s="139"/>
      <c r="J421" s="139"/>
      <c r="K421" s="139"/>
      <c r="L421" s="139"/>
      <c r="M421" s="139"/>
      <c r="N421" s="139"/>
      <c r="O421" s="139"/>
      <c r="P421" s="139"/>
      <c r="Q421" s="139"/>
      <c r="R421" s="139"/>
      <c r="S421" s="139"/>
      <c r="T421" s="139"/>
      <c r="U421" s="139"/>
      <c r="V421" s="139"/>
      <c r="W421" s="139"/>
      <c r="X421" s="139"/>
      <c r="Y421" s="139"/>
      <c r="Z421" s="139"/>
      <c r="AA421" s="139"/>
    </row>
    <row r="422">
      <c r="A422" s="139"/>
      <c r="B422" s="139"/>
      <c r="C422" s="139"/>
      <c r="D422" s="139"/>
      <c r="E422" s="139"/>
      <c r="F422" s="139"/>
      <c r="G422" s="139"/>
      <c r="H422" s="139"/>
      <c r="I422" s="139"/>
      <c r="J422" s="139"/>
      <c r="K422" s="139"/>
      <c r="L422" s="139"/>
      <c r="M422" s="139"/>
      <c r="N422" s="139"/>
      <c r="O422" s="139"/>
      <c r="P422" s="139"/>
      <c r="Q422" s="139"/>
      <c r="R422" s="139"/>
      <c r="S422" s="139"/>
      <c r="T422" s="139"/>
      <c r="U422" s="139"/>
      <c r="V422" s="139"/>
      <c r="W422" s="139"/>
      <c r="X422" s="139"/>
      <c r="Y422" s="139"/>
      <c r="Z422" s="139"/>
      <c r="AA422" s="139"/>
    </row>
    <row r="423">
      <c r="A423" s="139"/>
      <c r="B423" s="139"/>
      <c r="C423" s="139"/>
      <c r="D423" s="139"/>
      <c r="E423" s="139"/>
      <c r="F423" s="139"/>
      <c r="G423" s="139"/>
      <c r="H423" s="139"/>
      <c r="I423" s="139"/>
      <c r="J423" s="139"/>
      <c r="K423" s="139"/>
      <c r="L423" s="139"/>
      <c r="M423" s="139"/>
      <c r="N423" s="139"/>
      <c r="O423" s="139"/>
      <c r="P423" s="139"/>
      <c r="Q423" s="139"/>
      <c r="R423" s="139"/>
      <c r="S423" s="139"/>
      <c r="T423" s="139"/>
      <c r="U423" s="139"/>
      <c r="V423" s="139"/>
      <c r="W423" s="139"/>
      <c r="X423" s="139"/>
      <c r="Y423" s="139"/>
      <c r="Z423" s="139"/>
      <c r="AA423" s="139"/>
    </row>
    <row r="424">
      <c r="A424" s="139"/>
      <c r="B424" s="139"/>
      <c r="C424" s="139"/>
      <c r="D424" s="139"/>
      <c r="E424" s="139"/>
      <c r="F424" s="139"/>
      <c r="G424" s="139"/>
      <c r="H424" s="139"/>
      <c r="I424" s="139"/>
      <c r="J424" s="139"/>
      <c r="K424" s="139"/>
      <c r="L424" s="139"/>
      <c r="M424" s="139"/>
      <c r="N424" s="139"/>
      <c r="O424" s="139"/>
      <c r="P424" s="139"/>
      <c r="Q424" s="139"/>
      <c r="R424" s="139"/>
      <c r="S424" s="139"/>
      <c r="T424" s="139"/>
      <c r="U424" s="139"/>
      <c r="V424" s="139"/>
      <c r="W424" s="139"/>
      <c r="X424" s="139"/>
      <c r="Y424" s="139"/>
      <c r="Z424" s="139"/>
      <c r="AA424" s="139"/>
    </row>
    <row r="425">
      <c r="A425" s="139"/>
      <c r="B425" s="139"/>
      <c r="C425" s="139"/>
      <c r="D425" s="139"/>
      <c r="E425" s="139"/>
      <c r="F425" s="139"/>
      <c r="G425" s="139"/>
      <c r="H425" s="139"/>
      <c r="I425" s="139"/>
      <c r="J425" s="139"/>
      <c r="K425" s="139"/>
      <c r="L425" s="139"/>
      <c r="M425" s="139"/>
      <c r="N425" s="139"/>
      <c r="O425" s="139"/>
      <c r="P425" s="139"/>
      <c r="Q425" s="139"/>
      <c r="R425" s="139"/>
      <c r="S425" s="139"/>
      <c r="T425" s="139"/>
      <c r="U425" s="139"/>
      <c r="V425" s="139"/>
      <c r="W425" s="139"/>
      <c r="X425" s="139"/>
      <c r="Y425" s="139"/>
      <c r="Z425" s="139"/>
      <c r="AA425" s="139"/>
    </row>
    <row r="426">
      <c r="A426" s="139"/>
      <c r="B426" s="139"/>
      <c r="C426" s="139"/>
      <c r="D426" s="139"/>
      <c r="E426" s="139"/>
      <c r="F426" s="139"/>
      <c r="G426" s="139"/>
      <c r="H426" s="139"/>
      <c r="I426" s="139"/>
      <c r="J426" s="139"/>
      <c r="K426" s="139"/>
      <c r="L426" s="139"/>
      <c r="M426" s="139"/>
      <c r="N426" s="139"/>
      <c r="O426" s="139"/>
      <c r="P426" s="139"/>
      <c r="Q426" s="139"/>
      <c r="R426" s="139"/>
      <c r="S426" s="139"/>
      <c r="T426" s="139"/>
      <c r="U426" s="139"/>
      <c r="V426" s="139"/>
      <c r="W426" s="139"/>
      <c r="X426" s="139"/>
      <c r="Y426" s="139"/>
      <c r="Z426" s="139"/>
      <c r="AA426" s="139"/>
    </row>
    <row r="427">
      <c r="A427" s="139"/>
      <c r="B427" s="139"/>
      <c r="C427" s="139"/>
      <c r="D427" s="139"/>
      <c r="E427" s="139"/>
      <c r="F427" s="139"/>
      <c r="G427" s="139"/>
      <c r="H427" s="139"/>
      <c r="I427" s="139"/>
      <c r="J427" s="139"/>
      <c r="K427" s="139"/>
      <c r="L427" s="139"/>
      <c r="M427" s="139"/>
      <c r="N427" s="139"/>
      <c r="O427" s="139"/>
      <c r="P427" s="139"/>
      <c r="Q427" s="139"/>
      <c r="R427" s="139"/>
      <c r="S427" s="139"/>
      <c r="T427" s="139"/>
      <c r="U427" s="139"/>
      <c r="V427" s="139"/>
      <c r="W427" s="139"/>
      <c r="X427" s="139"/>
      <c r="Y427" s="139"/>
      <c r="Z427" s="139"/>
      <c r="AA427" s="139"/>
    </row>
    <row r="428">
      <c r="A428" s="139"/>
      <c r="B428" s="139"/>
      <c r="C428" s="139"/>
      <c r="D428" s="139"/>
      <c r="E428" s="139"/>
      <c r="F428" s="139"/>
      <c r="G428" s="139"/>
      <c r="H428" s="139"/>
      <c r="I428" s="139"/>
      <c r="J428" s="139"/>
      <c r="K428" s="139"/>
      <c r="L428" s="139"/>
      <c r="M428" s="139"/>
      <c r="N428" s="139"/>
      <c r="O428" s="139"/>
      <c r="P428" s="139"/>
      <c r="Q428" s="139"/>
      <c r="R428" s="139"/>
      <c r="S428" s="139"/>
      <c r="T428" s="139"/>
      <c r="U428" s="139"/>
      <c r="V428" s="139"/>
      <c r="W428" s="139"/>
      <c r="X428" s="139"/>
      <c r="Y428" s="139"/>
      <c r="Z428" s="139"/>
      <c r="AA428" s="139"/>
    </row>
    <row r="429">
      <c r="A429" s="139"/>
      <c r="B429" s="139"/>
      <c r="C429" s="139"/>
      <c r="D429" s="139"/>
      <c r="E429" s="139"/>
      <c r="F429" s="139"/>
      <c r="G429" s="139"/>
      <c r="H429" s="139"/>
      <c r="I429" s="139"/>
      <c r="J429" s="139"/>
      <c r="K429" s="139"/>
      <c r="L429" s="139"/>
      <c r="M429" s="139"/>
      <c r="N429" s="139"/>
      <c r="O429" s="139"/>
      <c r="P429" s="139"/>
      <c r="Q429" s="139"/>
      <c r="R429" s="139"/>
      <c r="S429" s="139"/>
      <c r="T429" s="139"/>
      <c r="U429" s="139"/>
      <c r="V429" s="139"/>
      <c r="W429" s="139"/>
      <c r="X429" s="139"/>
      <c r="Y429" s="139"/>
      <c r="Z429" s="139"/>
      <c r="AA429" s="139"/>
    </row>
    <row r="430">
      <c r="A430" s="139"/>
      <c r="B430" s="139"/>
      <c r="C430" s="139"/>
      <c r="D430" s="139"/>
      <c r="E430" s="139"/>
      <c r="F430" s="139"/>
      <c r="G430" s="139"/>
      <c r="H430" s="139"/>
      <c r="I430" s="139"/>
      <c r="J430" s="139"/>
      <c r="K430" s="139"/>
      <c r="L430" s="139"/>
      <c r="M430" s="139"/>
      <c r="N430" s="139"/>
      <c r="O430" s="139"/>
      <c r="P430" s="139"/>
      <c r="Q430" s="139"/>
      <c r="R430" s="139"/>
      <c r="S430" s="139"/>
      <c r="T430" s="139"/>
      <c r="U430" s="139"/>
      <c r="V430" s="139"/>
      <c r="W430" s="139"/>
      <c r="X430" s="139"/>
      <c r="Y430" s="139"/>
      <c r="Z430" s="139"/>
      <c r="AA430" s="139"/>
    </row>
    <row r="431">
      <c r="A431" s="139"/>
      <c r="B431" s="139"/>
      <c r="C431" s="139"/>
      <c r="D431" s="139"/>
      <c r="E431" s="139"/>
      <c r="F431" s="139"/>
      <c r="G431" s="139"/>
      <c r="H431" s="139"/>
      <c r="I431" s="139"/>
      <c r="J431" s="139"/>
      <c r="K431" s="139"/>
      <c r="L431" s="139"/>
      <c r="M431" s="139"/>
      <c r="N431" s="139"/>
      <c r="O431" s="139"/>
      <c r="P431" s="139"/>
      <c r="Q431" s="139"/>
      <c r="R431" s="139"/>
      <c r="S431" s="139"/>
      <c r="T431" s="139"/>
      <c r="U431" s="139"/>
      <c r="V431" s="139"/>
      <c r="W431" s="139"/>
      <c r="X431" s="139"/>
      <c r="Y431" s="139"/>
      <c r="Z431" s="139"/>
      <c r="AA431" s="139"/>
    </row>
    <row r="432">
      <c r="A432" s="139"/>
      <c r="B432" s="139"/>
      <c r="C432" s="139"/>
      <c r="D432" s="139"/>
      <c r="E432" s="139"/>
      <c r="F432" s="139"/>
      <c r="G432" s="139"/>
      <c r="H432" s="139"/>
      <c r="I432" s="139"/>
      <c r="J432" s="139"/>
      <c r="K432" s="139"/>
      <c r="L432" s="139"/>
      <c r="M432" s="139"/>
      <c r="N432" s="139"/>
      <c r="O432" s="139"/>
      <c r="P432" s="139"/>
      <c r="Q432" s="139"/>
      <c r="R432" s="139"/>
      <c r="S432" s="139"/>
      <c r="T432" s="139"/>
      <c r="U432" s="139"/>
      <c r="V432" s="139"/>
      <c r="W432" s="139"/>
      <c r="X432" s="139"/>
      <c r="Y432" s="139"/>
      <c r="Z432" s="139"/>
      <c r="AA432" s="139"/>
    </row>
    <row r="433">
      <c r="A433" s="139"/>
      <c r="B433" s="139"/>
      <c r="C433" s="139"/>
      <c r="D433" s="139"/>
      <c r="E433" s="139"/>
      <c r="F433" s="139"/>
      <c r="G433" s="139"/>
      <c r="H433" s="139"/>
      <c r="I433" s="139"/>
      <c r="J433" s="139"/>
      <c r="K433" s="139"/>
      <c r="L433" s="139"/>
      <c r="M433" s="139"/>
      <c r="N433" s="139"/>
      <c r="O433" s="139"/>
      <c r="P433" s="139"/>
      <c r="Q433" s="139"/>
      <c r="R433" s="139"/>
      <c r="S433" s="139"/>
      <c r="T433" s="139"/>
      <c r="U433" s="139"/>
      <c r="V433" s="139"/>
      <c r="W433" s="139"/>
      <c r="X433" s="139"/>
      <c r="Y433" s="139"/>
      <c r="Z433" s="139"/>
      <c r="AA433" s="139"/>
    </row>
    <row r="434">
      <c r="A434" s="139"/>
      <c r="B434" s="139"/>
      <c r="C434" s="139"/>
      <c r="D434" s="139"/>
      <c r="E434" s="139"/>
      <c r="F434" s="139"/>
      <c r="G434" s="139"/>
      <c r="H434" s="139"/>
      <c r="I434" s="139"/>
      <c r="J434" s="139"/>
      <c r="K434" s="139"/>
      <c r="L434" s="139"/>
      <c r="M434" s="139"/>
      <c r="N434" s="139"/>
      <c r="O434" s="139"/>
      <c r="P434" s="139"/>
      <c r="Q434" s="139"/>
      <c r="R434" s="139"/>
      <c r="S434" s="139"/>
      <c r="T434" s="139"/>
      <c r="U434" s="139"/>
      <c r="V434" s="139"/>
      <c r="W434" s="139"/>
      <c r="X434" s="139"/>
      <c r="Y434" s="139"/>
      <c r="Z434" s="139"/>
      <c r="AA434" s="139"/>
    </row>
    <row r="435">
      <c r="A435" s="139"/>
      <c r="B435" s="139"/>
      <c r="C435" s="139"/>
      <c r="D435" s="139"/>
      <c r="E435" s="139"/>
      <c r="F435" s="139"/>
      <c r="G435" s="139"/>
      <c r="H435" s="139"/>
      <c r="I435" s="139"/>
      <c r="J435" s="139"/>
      <c r="K435" s="139"/>
      <c r="L435" s="139"/>
      <c r="M435" s="139"/>
      <c r="N435" s="139"/>
      <c r="O435" s="139"/>
      <c r="P435" s="139"/>
      <c r="Q435" s="139"/>
      <c r="R435" s="139"/>
      <c r="S435" s="139"/>
      <c r="T435" s="139"/>
      <c r="U435" s="139"/>
      <c r="V435" s="139"/>
      <c r="W435" s="139"/>
      <c r="X435" s="139"/>
      <c r="Y435" s="139"/>
      <c r="Z435" s="139"/>
      <c r="AA435" s="139"/>
    </row>
    <row r="436">
      <c r="A436" s="139"/>
      <c r="B436" s="139"/>
      <c r="C436" s="139"/>
      <c r="D436" s="139"/>
      <c r="E436" s="139"/>
      <c r="F436" s="139"/>
      <c r="G436" s="139"/>
      <c r="H436" s="139"/>
      <c r="I436" s="139"/>
      <c r="J436" s="139"/>
      <c r="K436" s="139"/>
      <c r="L436" s="139"/>
      <c r="M436" s="139"/>
      <c r="N436" s="139"/>
      <c r="O436" s="139"/>
      <c r="P436" s="139"/>
      <c r="Q436" s="139"/>
      <c r="R436" s="139"/>
      <c r="S436" s="139"/>
      <c r="T436" s="139"/>
      <c r="U436" s="139"/>
      <c r="V436" s="139"/>
      <c r="W436" s="139"/>
      <c r="X436" s="139"/>
      <c r="Y436" s="139"/>
      <c r="Z436" s="139"/>
      <c r="AA436" s="139"/>
    </row>
    <row r="437">
      <c r="A437" s="139"/>
      <c r="B437" s="139"/>
      <c r="C437" s="139"/>
      <c r="D437" s="139"/>
      <c r="E437" s="139"/>
      <c r="F437" s="139"/>
      <c r="G437" s="139"/>
      <c r="H437" s="139"/>
      <c r="I437" s="139"/>
      <c r="J437" s="139"/>
      <c r="K437" s="139"/>
      <c r="L437" s="139"/>
      <c r="M437" s="139"/>
      <c r="N437" s="139"/>
      <c r="O437" s="139"/>
      <c r="P437" s="139"/>
      <c r="Q437" s="139"/>
      <c r="R437" s="139"/>
      <c r="S437" s="139"/>
      <c r="T437" s="139"/>
      <c r="U437" s="139"/>
      <c r="V437" s="139"/>
      <c r="W437" s="139"/>
      <c r="X437" s="139"/>
      <c r="Y437" s="139"/>
      <c r="Z437" s="139"/>
      <c r="AA437" s="139"/>
    </row>
    <row r="438">
      <c r="A438" s="139"/>
      <c r="B438" s="139"/>
      <c r="C438" s="139"/>
      <c r="D438" s="139"/>
      <c r="E438" s="139"/>
      <c r="F438" s="139"/>
      <c r="G438" s="139"/>
      <c r="H438" s="139"/>
      <c r="I438" s="139"/>
      <c r="J438" s="139"/>
      <c r="K438" s="139"/>
      <c r="L438" s="139"/>
      <c r="M438" s="139"/>
      <c r="N438" s="139"/>
      <c r="O438" s="139"/>
      <c r="P438" s="139"/>
      <c r="Q438" s="139"/>
      <c r="R438" s="139"/>
      <c r="S438" s="139"/>
      <c r="T438" s="139"/>
      <c r="U438" s="139"/>
      <c r="V438" s="139"/>
      <c r="W438" s="139"/>
      <c r="X438" s="139"/>
      <c r="Y438" s="139"/>
      <c r="Z438" s="139"/>
      <c r="AA438" s="139"/>
    </row>
    <row r="439">
      <c r="A439" s="139"/>
      <c r="B439" s="139"/>
      <c r="C439" s="139"/>
      <c r="D439" s="139"/>
      <c r="E439" s="139"/>
      <c r="F439" s="139"/>
      <c r="G439" s="139"/>
      <c r="H439" s="139"/>
      <c r="I439" s="139"/>
      <c r="J439" s="139"/>
      <c r="K439" s="139"/>
      <c r="L439" s="139"/>
      <c r="M439" s="139"/>
      <c r="N439" s="139"/>
      <c r="O439" s="139"/>
      <c r="P439" s="139"/>
      <c r="Q439" s="139"/>
      <c r="R439" s="139"/>
      <c r="S439" s="139"/>
      <c r="T439" s="139"/>
      <c r="U439" s="139"/>
      <c r="V439" s="139"/>
      <c r="W439" s="139"/>
      <c r="X439" s="139"/>
      <c r="Y439" s="139"/>
      <c r="Z439" s="139"/>
      <c r="AA439" s="139"/>
    </row>
    <row r="440">
      <c r="A440" s="139"/>
      <c r="B440" s="139"/>
      <c r="C440" s="139"/>
      <c r="D440" s="139"/>
      <c r="E440" s="139"/>
      <c r="F440" s="139"/>
      <c r="G440" s="139"/>
      <c r="H440" s="139"/>
      <c r="I440" s="139"/>
      <c r="J440" s="139"/>
      <c r="K440" s="139"/>
      <c r="L440" s="139"/>
      <c r="M440" s="139"/>
      <c r="N440" s="139"/>
      <c r="O440" s="139"/>
      <c r="P440" s="139"/>
      <c r="Q440" s="139"/>
      <c r="R440" s="139"/>
      <c r="S440" s="139"/>
      <c r="T440" s="139"/>
      <c r="U440" s="139"/>
      <c r="V440" s="139"/>
      <c r="W440" s="139"/>
      <c r="X440" s="139"/>
      <c r="Y440" s="139"/>
      <c r="Z440" s="139"/>
      <c r="AA440" s="139"/>
    </row>
    <row r="441">
      <c r="A441" s="139"/>
      <c r="B441" s="139"/>
      <c r="C441" s="139"/>
      <c r="D441" s="139"/>
      <c r="E441" s="139"/>
      <c r="F441" s="139"/>
      <c r="G441" s="139"/>
      <c r="H441" s="139"/>
      <c r="I441" s="139"/>
      <c r="J441" s="139"/>
      <c r="K441" s="139"/>
      <c r="L441" s="139"/>
      <c r="M441" s="139"/>
      <c r="N441" s="139"/>
      <c r="O441" s="139"/>
      <c r="P441" s="139"/>
      <c r="Q441" s="139"/>
      <c r="R441" s="139"/>
      <c r="S441" s="139"/>
      <c r="T441" s="139"/>
      <c r="U441" s="139"/>
      <c r="V441" s="139"/>
      <c r="W441" s="139"/>
      <c r="X441" s="139"/>
      <c r="Y441" s="139"/>
      <c r="Z441" s="139"/>
      <c r="AA441" s="139"/>
    </row>
    <row r="442">
      <c r="A442" s="139"/>
      <c r="B442" s="139"/>
      <c r="C442" s="139"/>
      <c r="D442" s="139"/>
      <c r="E442" s="139"/>
      <c r="F442" s="139"/>
      <c r="G442" s="139"/>
      <c r="H442" s="139"/>
      <c r="I442" s="139"/>
      <c r="J442" s="139"/>
      <c r="K442" s="139"/>
      <c r="L442" s="139"/>
      <c r="M442" s="139"/>
      <c r="N442" s="139"/>
      <c r="O442" s="139"/>
      <c r="P442" s="139"/>
      <c r="Q442" s="139"/>
      <c r="R442" s="139"/>
      <c r="S442" s="139"/>
      <c r="T442" s="139"/>
      <c r="U442" s="139"/>
      <c r="V442" s="139"/>
      <c r="W442" s="139"/>
      <c r="X442" s="139"/>
      <c r="Y442" s="139"/>
      <c r="Z442" s="139"/>
      <c r="AA442" s="139"/>
    </row>
    <row r="443">
      <c r="A443" s="139"/>
      <c r="B443" s="139"/>
      <c r="C443" s="139"/>
      <c r="D443" s="139"/>
      <c r="E443" s="139"/>
      <c r="F443" s="139"/>
      <c r="G443" s="139"/>
      <c r="H443" s="139"/>
      <c r="I443" s="139"/>
      <c r="J443" s="139"/>
      <c r="K443" s="139"/>
      <c r="L443" s="139"/>
      <c r="M443" s="139"/>
      <c r="N443" s="139"/>
      <c r="O443" s="139"/>
      <c r="P443" s="139"/>
      <c r="Q443" s="139"/>
      <c r="R443" s="139"/>
      <c r="S443" s="139"/>
      <c r="T443" s="139"/>
      <c r="U443" s="139"/>
      <c r="V443" s="139"/>
      <c r="W443" s="139"/>
      <c r="X443" s="139"/>
      <c r="Y443" s="139"/>
      <c r="Z443" s="139"/>
      <c r="AA443" s="139"/>
    </row>
    <row r="444">
      <c r="A444" s="139"/>
      <c r="B444" s="139"/>
      <c r="C444" s="139"/>
      <c r="D444" s="139"/>
      <c r="E444" s="139"/>
      <c r="F444" s="139"/>
      <c r="G444" s="139"/>
      <c r="H444" s="139"/>
      <c r="I444" s="139"/>
      <c r="J444" s="139"/>
      <c r="K444" s="139"/>
      <c r="L444" s="139"/>
      <c r="M444" s="139"/>
      <c r="N444" s="139"/>
      <c r="O444" s="139"/>
      <c r="P444" s="139"/>
      <c r="Q444" s="139"/>
      <c r="R444" s="139"/>
      <c r="S444" s="139"/>
      <c r="T444" s="139"/>
      <c r="U444" s="139"/>
      <c r="V444" s="139"/>
      <c r="W444" s="139"/>
      <c r="X444" s="139"/>
      <c r="Y444" s="139"/>
      <c r="Z444" s="139"/>
      <c r="AA444" s="139"/>
    </row>
    <row r="445">
      <c r="A445" s="139"/>
      <c r="B445" s="139"/>
      <c r="C445" s="139"/>
      <c r="D445" s="139"/>
      <c r="E445" s="139"/>
      <c r="F445" s="139"/>
      <c r="G445" s="139"/>
      <c r="H445" s="139"/>
      <c r="I445" s="139"/>
      <c r="J445" s="139"/>
      <c r="K445" s="139"/>
      <c r="L445" s="139"/>
      <c r="M445" s="139"/>
      <c r="N445" s="139"/>
      <c r="O445" s="139"/>
      <c r="P445" s="139"/>
      <c r="Q445" s="139"/>
      <c r="R445" s="139"/>
      <c r="S445" s="139"/>
      <c r="T445" s="139"/>
      <c r="U445" s="139"/>
      <c r="V445" s="139"/>
      <c r="W445" s="139"/>
      <c r="X445" s="139"/>
      <c r="Y445" s="139"/>
      <c r="Z445" s="139"/>
      <c r="AA445" s="139"/>
    </row>
    <row r="446">
      <c r="A446" s="139"/>
      <c r="B446" s="139"/>
      <c r="C446" s="139"/>
      <c r="D446" s="139"/>
      <c r="E446" s="139"/>
      <c r="F446" s="139"/>
      <c r="G446" s="139"/>
      <c r="H446" s="139"/>
      <c r="I446" s="139"/>
      <c r="J446" s="139"/>
      <c r="K446" s="139"/>
      <c r="L446" s="139"/>
      <c r="M446" s="139"/>
      <c r="N446" s="139"/>
      <c r="O446" s="139"/>
      <c r="P446" s="139"/>
      <c r="Q446" s="139"/>
      <c r="R446" s="139"/>
      <c r="S446" s="139"/>
      <c r="T446" s="139"/>
      <c r="U446" s="139"/>
      <c r="V446" s="139"/>
      <c r="W446" s="139"/>
      <c r="X446" s="139"/>
      <c r="Y446" s="139"/>
      <c r="Z446" s="139"/>
      <c r="AA446" s="139"/>
    </row>
    <row r="447">
      <c r="A447" s="139"/>
      <c r="B447" s="139"/>
      <c r="C447" s="139"/>
      <c r="D447" s="139"/>
      <c r="E447" s="139"/>
      <c r="F447" s="139"/>
      <c r="G447" s="139"/>
      <c r="H447" s="139"/>
      <c r="I447" s="139"/>
      <c r="J447" s="139"/>
      <c r="K447" s="139"/>
      <c r="L447" s="139"/>
      <c r="M447" s="139"/>
      <c r="N447" s="139"/>
      <c r="O447" s="139"/>
      <c r="P447" s="139"/>
      <c r="Q447" s="139"/>
      <c r="R447" s="139"/>
      <c r="S447" s="139"/>
      <c r="T447" s="139"/>
      <c r="U447" s="139"/>
      <c r="V447" s="139"/>
      <c r="W447" s="139"/>
      <c r="X447" s="139"/>
      <c r="Y447" s="139"/>
      <c r="Z447" s="139"/>
      <c r="AA447" s="139"/>
    </row>
    <row r="448">
      <c r="A448" s="139"/>
      <c r="B448" s="139"/>
      <c r="C448" s="139"/>
      <c r="D448" s="139"/>
      <c r="E448" s="139"/>
      <c r="F448" s="139"/>
      <c r="G448" s="139"/>
      <c r="H448" s="139"/>
      <c r="I448" s="139"/>
      <c r="J448" s="139"/>
      <c r="K448" s="139"/>
      <c r="L448" s="139"/>
      <c r="M448" s="139"/>
      <c r="N448" s="139"/>
      <c r="O448" s="139"/>
      <c r="P448" s="139"/>
      <c r="Q448" s="139"/>
      <c r="R448" s="139"/>
      <c r="S448" s="139"/>
      <c r="T448" s="139"/>
      <c r="U448" s="139"/>
      <c r="V448" s="139"/>
      <c r="W448" s="139"/>
      <c r="X448" s="139"/>
      <c r="Y448" s="139"/>
      <c r="Z448" s="139"/>
      <c r="AA448" s="139"/>
    </row>
    <row r="449">
      <c r="A449" s="139"/>
      <c r="B449" s="139"/>
      <c r="C449" s="139"/>
      <c r="D449" s="139"/>
      <c r="E449" s="139"/>
      <c r="F449" s="139"/>
      <c r="G449" s="139"/>
      <c r="H449" s="139"/>
      <c r="I449" s="139"/>
      <c r="J449" s="139"/>
      <c r="K449" s="139"/>
      <c r="L449" s="139"/>
      <c r="M449" s="139"/>
      <c r="N449" s="139"/>
      <c r="O449" s="139"/>
      <c r="P449" s="139"/>
      <c r="Q449" s="139"/>
      <c r="R449" s="139"/>
      <c r="S449" s="139"/>
      <c r="T449" s="139"/>
      <c r="U449" s="139"/>
      <c r="V449" s="139"/>
      <c r="W449" s="139"/>
      <c r="X449" s="139"/>
      <c r="Y449" s="139"/>
      <c r="Z449" s="139"/>
      <c r="AA449" s="139"/>
    </row>
    <row r="450">
      <c r="A450" s="139"/>
      <c r="B450" s="139"/>
      <c r="C450" s="139"/>
      <c r="D450" s="139"/>
      <c r="E450" s="139"/>
      <c r="F450" s="139"/>
      <c r="G450" s="139"/>
      <c r="H450" s="139"/>
      <c r="I450" s="139"/>
      <c r="J450" s="139"/>
      <c r="K450" s="139"/>
      <c r="L450" s="139"/>
      <c r="M450" s="139"/>
      <c r="N450" s="139"/>
      <c r="O450" s="139"/>
      <c r="P450" s="139"/>
      <c r="Q450" s="139"/>
      <c r="R450" s="139"/>
      <c r="S450" s="139"/>
      <c r="T450" s="139"/>
      <c r="U450" s="139"/>
      <c r="V450" s="139"/>
      <c r="W450" s="139"/>
      <c r="X450" s="139"/>
      <c r="Y450" s="139"/>
      <c r="Z450" s="139"/>
      <c r="AA450" s="139"/>
    </row>
    <row r="451">
      <c r="A451" s="139"/>
      <c r="B451" s="139"/>
      <c r="C451" s="139"/>
      <c r="D451" s="139"/>
      <c r="E451" s="139"/>
      <c r="F451" s="139"/>
      <c r="G451" s="139"/>
      <c r="H451" s="139"/>
      <c r="I451" s="139"/>
      <c r="J451" s="139"/>
      <c r="K451" s="139"/>
      <c r="L451" s="139"/>
      <c r="M451" s="139"/>
      <c r="N451" s="139"/>
      <c r="O451" s="139"/>
      <c r="P451" s="139"/>
      <c r="Q451" s="139"/>
      <c r="R451" s="139"/>
      <c r="S451" s="139"/>
      <c r="T451" s="139"/>
      <c r="U451" s="139"/>
      <c r="V451" s="139"/>
      <c r="W451" s="139"/>
      <c r="X451" s="139"/>
      <c r="Y451" s="139"/>
      <c r="Z451" s="139"/>
      <c r="AA451" s="139"/>
    </row>
    <row r="452">
      <c r="A452" s="139"/>
      <c r="B452" s="139"/>
      <c r="C452" s="139"/>
      <c r="D452" s="139"/>
      <c r="E452" s="139"/>
      <c r="F452" s="139"/>
      <c r="G452" s="139"/>
      <c r="H452" s="139"/>
      <c r="I452" s="139"/>
      <c r="J452" s="139"/>
      <c r="K452" s="139"/>
      <c r="L452" s="139"/>
      <c r="M452" s="139"/>
      <c r="N452" s="139"/>
      <c r="O452" s="139"/>
      <c r="P452" s="139"/>
      <c r="Q452" s="139"/>
      <c r="R452" s="139"/>
      <c r="S452" s="139"/>
      <c r="T452" s="139"/>
      <c r="U452" s="139"/>
      <c r="V452" s="139"/>
      <c r="W452" s="139"/>
      <c r="X452" s="139"/>
      <c r="Y452" s="139"/>
      <c r="Z452" s="139"/>
      <c r="AA452" s="139"/>
    </row>
    <row r="453">
      <c r="A453" s="139"/>
      <c r="B453" s="139"/>
      <c r="C453" s="139"/>
      <c r="D453" s="139"/>
      <c r="E453" s="139"/>
      <c r="F453" s="139"/>
      <c r="G453" s="139"/>
      <c r="H453" s="139"/>
      <c r="I453" s="139"/>
      <c r="J453" s="139"/>
      <c r="K453" s="139"/>
      <c r="L453" s="139"/>
      <c r="M453" s="139"/>
      <c r="N453" s="139"/>
      <c r="O453" s="139"/>
      <c r="P453" s="139"/>
      <c r="Q453" s="139"/>
      <c r="R453" s="139"/>
      <c r="S453" s="139"/>
      <c r="T453" s="139"/>
      <c r="U453" s="139"/>
      <c r="V453" s="139"/>
      <c r="W453" s="139"/>
      <c r="X453" s="139"/>
      <c r="Y453" s="139"/>
      <c r="Z453" s="139"/>
      <c r="AA453" s="139"/>
    </row>
    <row r="454">
      <c r="A454" s="139"/>
      <c r="B454" s="139"/>
      <c r="C454" s="139"/>
      <c r="D454" s="139"/>
      <c r="E454" s="139"/>
      <c r="F454" s="139"/>
      <c r="G454" s="139"/>
      <c r="H454" s="139"/>
      <c r="I454" s="139"/>
      <c r="J454" s="139"/>
      <c r="K454" s="139"/>
      <c r="L454" s="139"/>
      <c r="M454" s="139"/>
      <c r="N454" s="139"/>
      <c r="O454" s="139"/>
      <c r="P454" s="139"/>
      <c r="Q454" s="139"/>
      <c r="R454" s="139"/>
      <c r="S454" s="139"/>
      <c r="T454" s="139"/>
      <c r="U454" s="139"/>
      <c r="V454" s="139"/>
      <c r="W454" s="139"/>
      <c r="X454" s="139"/>
      <c r="Y454" s="139"/>
      <c r="Z454" s="139"/>
      <c r="AA454" s="139"/>
    </row>
    <row r="455">
      <c r="A455" s="139"/>
      <c r="B455" s="139"/>
      <c r="C455" s="139"/>
      <c r="D455" s="139"/>
      <c r="E455" s="139"/>
      <c r="F455" s="139"/>
      <c r="G455" s="139"/>
      <c r="H455" s="139"/>
      <c r="I455" s="139"/>
      <c r="J455" s="139"/>
      <c r="K455" s="139"/>
      <c r="L455" s="139"/>
      <c r="M455" s="139"/>
      <c r="N455" s="139"/>
      <c r="O455" s="139"/>
      <c r="P455" s="139"/>
      <c r="Q455" s="139"/>
      <c r="R455" s="139"/>
      <c r="S455" s="139"/>
      <c r="T455" s="139"/>
      <c r="U455" s="139"/>
      <c r="V455" s="139"/>
      <c r="W455" s="139"/>
      <c r="X455" s="139"/>
      <c r="Y455" s="139"/>
      <c r="Z455" s="139"/>
      <c r="AA455" s="139"/>
    </row>
    <row r="456">
      <c r="A456" s="139"/>
      <c r="B456" s="139"/>
      <c r="C456" s="139"/>
      <c r="D456" s="139"/>
      <c r="E456" s="139"/>
      <c r="F456" s="139"/>
      <c r="G456" s="139"/>
      <c r="H456" s="139"/>
      <c r="I456" s="139"/>
      <c r="J456" s="139"/>
      <c r="K456" s="139"/>
      <c r="L456" s="139"/>
      <c r="M456" s="139"/>
      <c r="N456" s="139"/>
      <c r="O456" s="139"/>
      <c r="P456" s="139"/>
      <c r="Q456" s="139"/>
      <c r="R456" s="139"/>
      <c r="S456" s="139"/>
      <c r="T456" s="139"/>
      <c r="U456" s="139"/>
      <c r="V456" s="139"/>
      <c r="W456" s="139"/>
      <c r="X456" s="139"/>
      <c r="Y456" s="139"/>
      <c r="Z456" s="139"/>
      <c r="AA456" s="139"/>
    </row>
    <row r="457">
      <c r="A457" s="139"/>
      <c r="B457" s="139"/>
      <c r="C457" s="139"/>
      <c r="D457" s="139"/>
      <c r="E457" s="139"/>
      <c r="F457" s="139"/>
      <c r="G457" s="139"/>
      <c r="H457" s="139"/>
      <c r="I457" s="139"/>
      <c r="J457" s="139"/>
      <c r="K457" s="139"/>
      <c r="L457" s="139"/>
      <c r="M457" s="139"/>
      <c r="N457" s="139"/>
      <c r="O457" s="139"/>
      <c r="P457" s="139"/>
      <c r="Q457" s="139"/>
      <c r="R457" s="139"/>
      <c r="S457" s="139"/>
      <c r="T457" s="139"/>
      <c r="U457" s="139"/>
      <c r="V457" s="139"/>
      <c r="W457" s="139"/>
      <c r="X457" s="139"/>
      <c r="Y457" s="139"/>
      <c r="Z457" s="139"/>
      <c r="AA457" s="139"/>
    </row>
    <row r="458">
      <c r="A458" s="139"/>
      <c r="B458" s="139"/>
      <c r="C458" s="139"/>
      <c r="D458" s="139"/>
      <c r="E458" s="139"/>
      <c r="F458" s="139"/>
      <c r="G458" s="139"/>
      <c r="H458" s="139"/>
      <c r="I458" s="139"/>
      <c r="J458" s="139"/>
      <c r="K458" s="139"/>
      <c r="L458" s="139"/>
      <c r="M458" s="139"/>
      <c r="N458" s="139"/>
      <c r="O458" s="139"/>
      <c r="P458" s="139"/>
      <c r="Q458" s="139"/>
      <c r="R458" s="139"/>
      <c r="S458" s="139"/>
      <c r="T458" s="139"/>
      <c r="U458" s="139"/>
      <c r="V458" s="139"/>
      <c r="W458" s="139"/>
      <c r="X458" s="139"/>
      <c r="Y458" s="139"/>
      <c r="Z458" s="139"/>
      <c r="AA458" s="139"/>
    </row>
    <row r="459">
      <c r="A459" s="139"/>
      <c r="B459" s="139"/>
      <c r="C459" s="139"/>
      <c r="D459" s="139"/>
      <c r="E459" s="139"/>
      <c r="F459" s="139"/>
      <c r="G459" s="139"/>
      <c r="H459" s="139"/>
      <c r="I459" s="139"/>
      <c r="J459" s="139"/>
      <c r="K459" s="139"/>
      <c r="L459" s="139"/>
      <c r="M459" s="139"/>
      <c r="N459" s="139"/>
      <c r="O459" s="139"/>
      <c r="P459" s="139"/>
      <c r="Q459" s="139"/>
      <c r="R459" s="139"/>
      <c r="S459" s="139"/>
      <c r="T459" s="139"/>
      <c r="U459" s="139"/>
      <c r="V459" s="139"/>
      <c r="W459" s="139"/>
      <c r="X459" s="139"/>
      <c r="Y459" s="139"/>
      <c r="Z459" s="139"/>
      <c r="AA459" s="139"/>
    </row>
    <row r="460">
      <c r="A460" s="139"/>
      <c r="B460" s="139"/>
      <c r="C460" s="139"/>
      <c r="D460" s="139"/>
      <c r="E460" s="139"/>
      <c r="F460" s="139"/>
      <c r="G460" s="139"/>
      <c r="H460" s="139"/>
      <c r="I460" s="139"/>
      <c r="J460" s="139"/>
      <c r="K460" s="139"/>
      <c r="L460" s="139"/>
      <c r="M460" s="139"/>
      <c r="N460" s="139"/>
      <c r="O460" s="139"/>
      <c r="P460" s="139"/>
      <c r="Q460" s="139"/>
      <c r="R460" s="139"/>
      <c r="S460" s="139"/>
      <c r="T460" s="139"/>
      <c r="U460" s="139"/>
      <c r="V460" s="139"/>
      <c r="W460" s="139"/>
      <c r="X460" s="139"/>
      <c r="Y460" s="139"/>
      <c r="Z460" s="139"/>
      <c r="AA460" s="139"/>
    </row>
    <row r="461">
      <c r="A461" s="139"/>
      <c r="B461" s="139"/>
      <c r="C461" s="139"/>
      <c r="D461" s="139"/>
      <c r="E461" s="139"/>
      <c r="F461" s="139"/>
      <c r="G461" s="139"/>
      <c r="H461" s="139"/>
      <c r="I461" s="139"/>
      <c r="J461" s="139"/>
      <c r="K461" s="139"/>
      <c r="L461" s="139"/>
      <c r="M461" s="139"/>
      <c r="N461" s="139"/>
      <c r="O461" s="139"/>
      <c r="P461" s="139"/>
      <c r="Q461" s="139"/>
      <c r="R461" s="139"/>
      <c r="S461" s="139"/>
      <c r="T461" s="139"/>
      <c r="U461" s="139"/>
      <c r="V461" s="139"/>
      <c r="W461" s="139"/>
      <c r="X461" s="139"/>
      <c r="Y461" s="139"/>
      <c r="Z461" s="139"/>
      <c r="AA461" s="139"/>
    </row>
    <row r="462">
      <c r="A462" s="139"/>
      <c r="B462" s="139"/>
      <c r="C462" s="139"/>
      <c r="D462" s="139"/>
      <c r="E462" s="139"/>
      <c r="F462" s="139"/>
      <c r="G462" s="139"/>
      <c r="H462" s="139"/>
      <c r="I462" s="139"/>
      <c r="J462" s="139"/>
      <c r="K462" s="139"/>
      <c r="L462" s="139"/>
      <c r="M462" s="139"/>
      <c r="N462" s="139"/>
      <c r="O462" s="139"/>
      <c r="P462" s="139"/>
      <c r="Q462" s="139"/>
      <c r="R462" s="139"/>
      <c r="S462" s="139"/>
      <c r="T462" s="139"/>
      <c r="U462" s="139"/>
      <c r="V462" s="139"/>
      <c r="W462" s="139"/>
      <c r="X462" s="139"/>
      <c r="Y462" s="139"/>
      <c r="Z462" s="139"/>
      <c r="AA462" s="139"/>
    </row>
    <row r="463">
      <c r="A463" s="139"/>
      <c r="B463" s="139"/>
      <c r="C463" s="139"/>
      <c r="D463" s="139"/>
      <c r="E463" s="139"/>
      <c r="F463" s="139"/>
      <c r="G463" s="139"/>
      <c r="H463" s="139"/>
      <c r="I463" s="139"/>
      <c r="J463" s="139"/>
      <c r="K463" s="139"/>
      <c r="L463" s="139"/>
      <c r="M463" s="139"/>
      <c r="N463" s="139"/>
      <c r="O463" s="139"/>
      <c r="P463" s="139"/>
      <c r="Q463" s="139"/>
      <c r="R463" s="139"/>
      <c r="S463" s="139"/>
      <c r="T463" s="139"/>
      <c r="U463" s="139"/>
      <c r="V463" s="139"/>
      <c r="W463" s="139"/>
      <c r="X463" s="139"/>
      <c r="Y463" s="139"/>
      <c r="Z463" s="139"/>
      <c r="AA463" s="139"/>
    </row>
    <row r="464">
      <c r="A464" s="139"/>
      <c r="B464" s="139"/>
      <c r="C464" s="139"/>
      <c r="D464" s="139"/>
      <c r="E464" s="139"/>
      <c r="F464" s="139"/>
      <c r="G464" s="139"/>
      <c r="H464" s="139"/>
      <c r="I464" s="139"/>
      <c r="J464" s="139"/>
      <c r="K464" s="139"/>
      <c r="L464" s="139"/>
      <c r="M464" s="139"/>
      <c r="N464" s="139"/>
      <c r="O464" s="139"/>
      <c r="P464" s="139"/>
      <c r="Q464" s="139"/>
      <c r="R464" s="139"/>
      <c r="S464" s="139"/>
      <c r="T464" s="139"/>
      <c r="U464" s="139"/>
      <c r="V464" s="139"/>
      <c r="W464" s="139"/>
      <c r="X464" s="139"/>
      <c r="Y464" s="139"/>
      <c r="Z464" s="139"/>
      <c r="AA464" s="139"/>
    </row>
    <row r="465">
      <c r="A465" s="139"/>
      <c r="B465" s="139"/>
      <c r="C465" s="139"/>
      <c r="D465" s="139"/>
      <c r="E465" s="139"/>
      <c r="F465" s="139"/>
      <c r="G465" s="139"/>
      <c r="H465" s="139"/>
      <c r="I465" s="139"/>
      <c r="J465" s="139"/>
      <c r="K465" s="139"/>
      <c r="L465" s="139"/>
      <c r="M465" s="139"/>
      <c r="N465" s="139"/>
      <c r="O465" s="139"/>
      <c r="P465" s="139"/>
      <c r="Q465" s="139"/>
      <c r="R465" s="139"/>
      <c r="S465" s="139"/>
      <c r="T465" s="139"/>
      <c r="U465" s="139"/>
      <c r="V465" s="139"/>
      <c r="W465" s="139"/>
      <c r="X465" s="139"/>
      <c r="Y465" s="139"/>
      <c r="Z465" s="139"/>
      <c r="AA465" s="139"/>
    </row>
    <row r="466">
      <c r="A466" s="139"/>
      <c r="B466" s="139"/>
      <c r="C466" s="139"/>
      <c r="D466" s="139"/>
      <c r="E466" s="139"/>
      <c r="F466" s="139"/>
      <c r="G466" s="139"/>
      <c r="H466" s="139"/>
      <c r="I466" s="139"/>
      <c r="J466" s="139"/>
      <c r="K466" s="139"/>
      <c r="L466" s="139"/>
      <c r="M466" s="139"/>
      <c r="N466" s="139"/>
      <c r="O466" s="139"/>
      <c r="P466" s="139"/>
      <c r="Q466" s="139"/>
      <c r="R466" s="139"/>
      <c r="S466" s="139"/>
      <c r="T466" s="139"/>
      <c r="U466" s="139"/>
      <c r="V466" s="139"/>
      <c r="W466" s="139"/>
      <c r="X466" s="139"/>
      <c r="Y466" s="139"/>
      <c r="Z466" s="139"/>
      <c r="AA466" s="139"/>
    </row>
    <row r="467">
      <c r="A467" s="139"/>
      <c r="B467" s="139"/>
      <c r="C467" s="139"/>
      <c r="D467" s="139"/>
      <c r="E467" s="139"/>
      <c r="F467" s="139"/>
      <c r="G467" s="139"/>
      <c r="H467" s="139"/>
      <c r="I467" s="139"/>
      <c r="J467" s="139"/>
      <c r="K467" s="139"/>
      <c r="L467" s="139"/>
      <c r="M467" s="139"/>
      <c r="N467" s="139"/>
      <c r="O467" s="139"/>
      <c r="P467" s="139"/>
      <c r="Q467" s="139"/>
      <c r="R467" s="139"/>
      <c r="S467" s="139"/>
      <c r="T467" s="139"/>
      <c r="U467" s="139"/>
      <c r="V467" s="139"/>
      <c r="W467" s="139"/>
      <c r="X467" s="139"/>
      <c r="Y467" s="139"/>
      <c r="Z467" s="139"/>
      <c r="AA467" s="139"/>
    </row>
    <row r="468">
      <c r="A468" s="139"/>
      <c r="B468" s="139"/>
      <c r="C468" s="139"/>
      <c r="D468" s="139"/>
      <c r="E468" s="139"/>
      <c r="F468" s="139"/>
      <c r="G468" s="139"/>
      <c r="H468" s="139"/>
      <c r="I468" s="139"/>
      <c r="J468" s="139"/>
      <c r="K468" s="139"/>
      <c r="L468" s="139"/>
      <c r="M468" s="139"/>
      <c r="N468" s="139"/>
      <c r="O468" s="139"/>
      <c r="P468" s="139"/>
      <c r="Q468" s="139"/>
      <c r="R468" s="139"/>
      <c r="S468" s="139"/>
      <c r="T468" s="139"/>
      <c r="U468" s="139"/>
      <c r="V468" s="139"/>
      <c r="W468" s="139"/>
      <c r="X468" s="139"/>
      <c r="Y468" s="139"/>
      <c r="Z468" s="139"/>
      <c r="AA468" s="139"/>
    </row>
    <row r="469">
      <c r="A469" s="139"/>
      <c r="B469" s="139"/>
      <c r="C469" s="139"/>
      <c r="D469" s="139"/>
      <c r="E469" s="139"/>
      <c r="F469" s="139"/>
      <c r="G469" s="139"/>
      <c r="H469" s="139"/>
      <c r="I469" s="139"/>
      <c r="J469" s="139"/>
      <c r="K469" s="139"/>
      <c r="L469" s="139"/>
      <c r="M469" s="139"/>
      <c r="N469" s="139"/>
      <c r="O469" s="139"/>
      <c r="P469" s="139"/>
      <c r="Q469" s="139"/>
      <c r="R469" s="139"/>
      <c r="S469" s="139"/>
      <c r="T469" s="139"/>
      <c r="U469" s="139"/>
      <c r="V469" s="139"/>
      <c r="W469" s="139"/>
      <c r="X469" s="139"/>
      <c r="Y469" s="139"/>
      <c r="Z469" s="139"/>
      <c r="AA469" s="139"/>
    </row>
    <row r="470">
      <c r="A470" s="139"/>
      <c r="B470" s="139"/>
      <c r="C470" s="139"/>
      <c r="D470" s="139"/>
      <c r="E470" s="139"/>
      <c r="F470" s="139"/>
      <c r="G470" s="139"/>
      <c r="H470" s="139"/>
      <c r="I470" s="139"/>
      <c r="J470" s="139"/>
      <c r="K470" s="139"/>
      <c r="L470" s="139"/>
      <c r="M470" s="139"/>
      <c r="N470" s="139"/>
      <c r="O470" s="139"/>
      <c r="P470" s="139"/>
      <c r="Q470" s="139"/>
      <c r="R470" s="139"/>
      <c r="S470" s="139"/>
      <c r="T470" s="139"/>
      <c r="U470" s="139"/>
      <c r="V470" s="139"/>
      <c r="W470" s="139"/>
      <c r="X470" s="139"/>
      <c r="Y470" s="139"/>
      <c r="Z470" s="139"/>
      <c r="AA470" s="139"/>
    </row>
    <row r="471">
      <c r="A471" s="139"/>
      <c r="B471" s="139"/>
      <c r="C471" s="139"/>
      <c r="D471" s="139"/>
      <c r="E471" s="139"/>
      <c r="F471" s="139"/>
      <c r="G471" s="139"/>
      <c r="H471" s="139"/>
      <c r="I471" s="139"/>
      <c r="J471" s="139"/>
      <c r="K471" s="139"/>
      <c r="L471" s="139"/>
      <c r="M471" s="139"/>
      <c r="N471" s="139"/>
      <c r="O471" s="139"/>
      <c r="P471" s="139"/>
      <c r="Q471" s="139"/>
      <c r="R471" s="139"/>
      <c r="S471" s="139"/>
      <c r="T471" s="139"/>
      <c r="U471" s="139"/>
      <c r="V471" s="139"/>
      <c r="W471" s="139"/>
      <c r="X471" s="139"/>
      <c r="Y471" s="139"/>
      <c r="Z471" s="139"/>
      <c r="AA471" s="139"/>
    </row>
    <row r="472">
      <c r="A472" s="139"/>
      <c r="B472" s="139"/>
      <c r="C472" s="139"/>
      <c r="D472" s="139"/>
      <c r="E472" s="139"/>
      <c r="F472" s="139"/>
      <c r="G472" s="139"/>
      <c r="H472" s="139"/>
      <c r="I472" s="139"/>
      <c r="J472" s="139"/>
      <c r="K472" s="139"/>
      <c r="L472" s="139"/>
      <c r="M472" s="139"/>
      <c r="N472" s="139"/>
      <c r="O472" s="139"/>
      <c r="P472" s="139"/>
      <c r="Q472" s="139"/>
      <c r="R472" s="139"/>
      <c r="S472" s="139"/>
      <c r="T472" s="139"/>
      <c r="U472" s="139"/>
      <c r="V472" s="139"/>
      <c r="W472" s="139"/>
      <c r="X472" s="139"/>
      <c r="Y472" s="139"/>
      <c r="Z472" s="139"/>
      <c r="AA472" s="139"/>
    </row>
    <row r="473">
      <c r="A473" s="139"/>
      <c r="B473" s="139"/>
      <c r="C473" s="139"/>
      <c r="D473" s="139"/>
      <c r="E473" s="139"/>
      <c r="F473" s="139"/>
      <c r="G473" s="139"/>
      <c r="H473" s="139"/>
      <c r="I473" s="139"/>
      <c r="J473" s="139"/>
      <c r="K473" s="139"/>
      <c r="L473" s="139"/>
      <c r="M473" s="139"/>
      <c r="N473" s="139"/>
      <c r="O473" s="139"/>
      <c r="P473" s="139"/>
      <c r="Q473" s="139"/>
      <c r="R473" s="139"/>
      <c r="S473" s="139"/>
      <c r="T473" s="139"/>
      <c r="U473" s="139"/>
      <c r="V473" s="139"/>
      <c r="W473" s="139"/>
      <c r="X473" s="139"/>
      <c r="Y473" s="139"/>
      <c r="Z473" s="139"/>
      <c r="AA473" s="139"/>
    </row>
    <row r="474">
      <c r="A474" s="139"/>
      <c r="B474" s="139"/>
      <c r="C474" s="139"/>
      <c r="D474" s="139"/>
      <c r="E474" s="139"/>
      <c r="F474" s="139"/>
      <c r="G474" s="139"/>
      <c r="H474" s="139"/>
      <c r="I474" s="139"/>
      <c r="J474" s="139"/>
      <c r="K474" s="139"/>
      <c r="L474" s="139"/>
      <c r="M474" s="139"/>
      <c r="N474" s="139"/>
      <c r="O474" s="139"/>
      <c r="P474" s="139"/>
      <c r="Q474" s="139"/>
      <c r="R474" s="139"/>
      <c r="S474" s="139"/>
      <c r="T474" s="139"/>
      <c r="U474" s="139"/>
      <c r="V474" s="139"/>
      <c r="W474" s="139"/>
      <c r="X474" s="139"/>
      <c r="Y474" s="139"/>
      <c r="Z474" s="139"/>
      <c r="AA474" s="139"/>
    </row>
    <row r="475">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row>
    <row r="476">
      <c r="A476" s="139"/>
      <c r="B476" s="139"/>
      <c r="C476" s="139"/>
      <c r="D476" s="139"/>
      <c r="E476" s="139"/>
      <c r="F476" s="139"/>
      <c r="G476" s="139"/>
      <c r="H476" s="139"/>
      <c r="I476" s="139"/>
      <c r="J476" s="139"/>
      <c r="K476" s="139"/>
      <c r="L476" s="139"/>
      <c r="M476" s="139"/>
      <c r="N476" s="139"/>
      <c r="O476" s="139"/>
      <c r="P476" s="139"/>
      <c r="Q476" s="139"/>
      <c r="R476" s="139"/>
      <c r="S476" s="139"/>
      <c r="T476" s="139"/>
      <c r="U476" s="139"/>
      <c r="V476" s="139"/>
      <c r="W476" s="139"/>
      <c r="X476" s="139"/>
      <c r="Y476" s="139"/>
      <c r="Z476" s="139"/>
      <c r="AA476" s="139"/>
    </row>
    <row r="477">
      <c r="A477" s="139"/>
      <c r="B477" s="139"/>
      <c r="C477" s="139"/>
      <c r="D477" s="139"/>
      <c r="E477" s="139"/>
      <c r="F477" s="139"/>
      <c r="G477" s="139"/>
      <c r="H477" s="139"/>
      <c r="I477" s="139"/>
      <c r="J477" s="139"/>
      <c r="K477" s="139"/>
      <c r="L477" s="139"/>
      <c r="M477" s="139"/>
      <c r="N477" s="139"/>
      <c r="O477" s="139"/>
      <c r="P477" s="139"/>
      <c r="Q477" s="139"/>
      <c r="R477" s="139"/>
      <c r="S477" s="139"/>
      <c r="T477" s="139"/>
      <c r="U477" s="139"/>
      <c r="V477" s="139"/>
      <c r="W477" s="139"/>
      <c r="X477" s="139"/>
      <c r="Y477" s="139"/>
      <c r="Z477" s="139"/>
      <c r="AA477" s="139"/>
    </row>
    <row r="478">
      <c r="A478" s="139"/>
      <c r="B478" s="139"/>
      <c r="C478" s="139"/>
      <c r="D478" s="139"/>
      <c r="E478" s="139"/>
      <c r="F478" s="139"/>
      <c r="G478" s="139"/>
      <c r="H478" s="139"/>
      <c r="I478" s="139"/>
      <c r="J478" s="139"/>
      <c r="K478" s="139"/>
      <c r="L478" s="139"/>
      <c r="M478" s="139"/>
      <c r="N478" s="139"/>
      <c r="O478" s="139"/>
      <c r="P478" s="139"/>
      <c r="Q478" s="139"/>
      <c r="R478" s="139"/>
      <c r="S478" s="139"/>
      <c r="T478" s="139"/>
      <c r="U478" s="139"/>
      <c r="V478" s="139"/>
      <c r="W478" s="139"/>
      <c r="X478" s="139"/>
      <c r="Y478" s="139"/>
      <c r="Z478" s="139"/>
      <c r="AA478" s="139"/>
    </row>
    <row r="479">
      <c r="A479" s="139"/>
      <c r="B479" s="139"/>
      <c r="C479" s="139"/>
      <c r="D479" s="139"/>
      <c r="E479" s="139"/>
      <c r="F479" s="139"/>
      <c r="G479" s="139"/>
      <c r="H479" s="139"/>
      <c r="I479" s="139"/>
      <c r="J479" s="139"/>
      <c r="K479" s="139"/>
      <c r="L479" s="139"/>
      <c r="M479" s="139"/>
      <c r="N479" s="139"/>
      <c r="O479" s="139"/>
      <c r="P479" s="139"/>
      <c r="Q479" s="139"/>
      <c r="R479" s="139"/>
      <c r="S479" s="139"/>
      <c r="T479" s="139"/>
      <c r="U479" s="139"/>
      <c r="V479" s="139"/>
      <c r="W479" s="139"/>
      <c r="X479" s="139"/>
      <c r="Y479" s="139"/>
      <c r="Z479" s="139"/>
      <c r="AA479" s="139"/>
    </row>
    <row r="480">
      <c r="A480" s="139"/>
      <c r="B480" s="139"/>
      <c r="C480" s="139"/>
      <c r="D480" s="139"/>
      <c r="E480" s="139"/>
      <c r="F480" s="139"/>
      <c r="G480" s="139"/>
      <c r="H480" s="139"/>
      <c r="I480" s="139"/>
      <c r="J480" s="139"/>
      <c r="K480" s="139"/>
      <c r="L480" s="139"/>
      <c r="M480" s="139"/>
      <c r="N480" s="139"/>
      <c r="O480" s="139"/>
      <c r="P480" s="139"/>
      <c r="Q480" s="139"/>
      <c r="R480" s="139"/>
      <c r="S480" s="139"/>
      <c r="T480" s="139"/>
      <c r="U480" s="139"/>
      <c r="V480" s="139"/>
      <c r="W480" s="139"/>
      <c r="X480" s="139"/>
      <c r="Y480" s="139"/>
      <c r="Z480" s="139"/>
      <c r="AA480" s="139"/>
    </row>
    <row r="481">
      <c r="A481" s="139"/>
      <c r="B481" s="139"/>
      <c r="C481" s="139"/>
      <c r="D481" s="139"/>
      <c r="E481" s="139"/>
      <c r="F481" s="139"/>
      <c r="G481" s="139"/>
      <c r="H481" s="139"/>
      <c r="I481" s="139"/>
      <c r="J481" s="139"/>
      <c r="K481" s="139"/>
      <c r="L481" s="139"/>
      <c r="M481" s="139"/>
      <c r="N481" s="139"/>
      <c r="O481" s="139"/>
      <c r="P481" s="139"/>
      <c r="Q481" s="139"/>
      <c r="R481" s="139"/>
      <c r="S481" s="139"/>
      <c r="T481" s="139"/>
      <c r="U481" s="139"/>
      <c r="V481" s="139"/>
      <c r="W481" s="139"/>
      <c r="X481" s="139"/>
      <c r="Y481" s="139"/>
      <c r="Z481" s="139"/>
      <c r="AA481" s="139"/>
    </row>
    <row r="482">
      <c r="A482" s="139"/>
      <c r="B482" s="139"/>
      <c r="C482" s="139"/>
      <c r="D482" s="139"/>
      <c r="E482" s="139"/>
      <c r="F482" s="139"/>
      <c r="G482" s="139"/>
      <c r="H482" s="139"/>
      <c r="I482" s="139"/>
      <c r="J482" s="139"/>
      <c r="K482" s="139"/>
      <c r="L482" s="139"/>
      <c r="M482" s="139"/>
      <c r="N482" s="139"/>
      <c r="O482" s="139"/>
      <c r="P482" s="139"/>
      <c r="Q482" s="139"/>
      <c r="R482" s="139"/>
      <c r="S482" s="139"/>
      <c r="T482" s="139"/>
      <c r="U482" s="139"/>
      <c r="V482" s="139"/>
      <c r="W482" s="139"/>
      <c r="X482" s="139"/>
      <c r="Y482" s="139"/>
      <c r="Z482" s="139"/>
      <c r="AA482" s="139"/>
    </row>
    <row r="483">
      <c r="A483" s="139"/>
      <c r="B483" s="139"/>
      <c r="C483" s="139"/>
      <c r="D483" s="139"/>
      <c r="E483" s="139"/>
      <c r="F483" s="139"/>
      <c r="G483" s="139"/>
      <c r="H483" s="139"/>
      <c r="I483" s="139"/>
      <c r="J483" s="139"/>
      <c r="K483" s="139"/>
      <c r="L483" s="139"/>
      <c r="M483" s="139"/>
      <c r="N483" s="139"/>
      <c r="O483" s="139"/>
      <c r="P483" s="139"/>
      <c r="Q483" s="139"/>
      <c r="R483" s="139"/>
      <c r="S483" s="139"/>
      <c r="T483" s="139"/>
      <c r="U483" s="139"/>
      <c r="V483" s="139"/>
      <c r="W483" s="139"/>
      <c r="X483" s="139"/>
      <c r="Y483" s="139"/>
      <c r="Z483" s="139"/>
      <c r="AA483" s="139"/>
    </row>
    <row r="484">
      <c r="A484" s="139"/>
      <c r="B484" s="139"/>
      <c r="C484" s="139"/>
      <c r="D484" s="139"/>
      <c r="E484" s="139"/>
      <c r="F484" s="139"/>
      <c r="G484" s="139"/>
      <c r="H484" s="139"/>
      <c r="I484" s="139"/>
      <c r="J484" s="139"/>
      <c r="K484" s="139"/>
      <c r="L484" s="139"/>
      <c r="M484" s="139"/>
      <c r="N484" s="139"/>
      <c r="O484" s="139"/>
      <c r="P484" s="139"/>
      <c r="Q484" s="139"/>
      <c r="R484" s="139"/>
      <c r="S484" s="139"/>
      <c r="T484" s="139"/>
      <c r="U484" s="139"/>
      <c r="V484" s="139"/>
      <c r="W484" s="139"/>
      <c r="X484" s="139"/>
      <c r="Y484" s="139"/>
      <c r="Z484" s="139"/>
      <c r="AA484" s="139"/>
    </row>
    <row r="485">
      <c r="A485" s="139"/>
      <c r="B485" s="139"/>
      <c r="C485" s="139"/>
      <c r="D485" s="139"/>
      <c r="E485" s="139"/>
      <c r="F485" s="139"/>
      <c r="G485" s="139"/>
      <c r="H485" s="139"/>
      <c r="I485" s="139"/>
      <c r="J485" s="139"/>
      <c r="K485" s="139"/>
      <c r="L485" s="139"/>
      <c r="M485" s="139"/>
      <c r="N485" s="139"/>
      <c r="O485" s="139"/>
      <c r="P485" s="139"/>
      <c r="Q485" s="139"/>
      <c r="R485" s="139"/>
      <c r="S485" s="139"/>
      <c r="T485" s="139"/>
      <c r="U485" s="139"/>
      <c r="V485" s="139"/>
      <c r="W485" s="139"/>
      <c r="X485" s="139"/>
      <c r="Y485" s="139"/>
      <c r="Z485" s="139"/>
      <c r="AA485" s="139"/>
    </row>
    <row r="486">
      <c r="A486" s="139"/>
      <c r="B486" s="139"/>
      <c r="C486" s="139"/>
      <c r="D486" s="139"/>
      <c r="E486" s="139"/>
      <c r="F486" s="139"/>
      <c r="G486" s="139"/>
      <c r="H486" s="139"/>
      <c r="I486" s="139"/>
      <c r="J486" s="139"/>
      <c r="K486" s="139"/>
      <c r="L486" s="139"/>
      <c r="M486" s="139"/>
      <c r="N486" s="139"/>
      <c r="O486" s="139"/>
      <c r="P486" s="139"/>
      <c r="Q486" s="139"/>
      <c r="R486" s="139"/>
      <c r="S486" s="139"/>
      <c r="T486" s="139"/>
      <c r="U486" s="139"/>
      <c r="V486" s="139"/>
      <c r="W486" s="139"/>
      <c r="X486" s="139"/>
      <c r="Y486" s="139"/>
      <c r="Z486" s="139"/>
      <c r="AA486" s="139"/>
    </row>
    <row r="487">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row>
    <row r="488">
      <c r="A488" s="139"/>
      <c r="B488" s="139"/>
      <c r="C488" s="139"/>
      <c r="D488" s="139"/>
      <c r="E488" s="139"/>
      <c r="F488" s="139"/>
      <c r="G488" s="139"/>
      <c r="H488" s="139"/>
      <c r="I488" s="139"/>
      <c r="J488" s="139"/>
      <c r="K488" s="139"/>
      <c r="L488" s="139"/>
      <c r="M488" s="139"/>
      <c r="N488" s="139"/>
      <c r="O488" s="139"/>
      <c r="P488" s="139"/>
      <c r="Q488" s="139"/>
      <c r="R488" s="139"/>
      <c r="S488" s="139"/>
      <c r="T488" s="139"/>
      <c r="U488" s="139"/>
      <c r="V488" s="139"/>
      <c r="W488" s="139"/>
      <c r="X488" s="139"/>
      <c r="Y488" s="139"/>
      <c r="Z488" s="139"/>
      <c r="AA488" s="139"/>
    </row>
    <row r="489">
      <c r="A489" s="139"/>
      <c r="B489" s="139"/>
      <c r="C489" s="139"/>
      <c r="D489" s="139"/>
      <c r="E489" s="139"/>
      <c r="F489" s="139"/>
      <c r="G489" s="139"/>
      <c r="H489" s="139"/>
      <c r="I489" s="139"/>
      <c r="J489" s="139"/>
      <c r="K489" s="139"/>
      <c r="L489" s="139"/>
      <c r="M489" s="139"/>
      <c r="N489" s="139"/>
      <c r="O489" s="139"/>
      <c r="P489" s="139"/>
      <c r="Q489" s="139"/>
      <c r="R489" s="139"/>
      <c r="S489" s="139"/>
      <c r="T489" s="139"/>
      <c r="U489" s="139"/>
      <c r="V489" s="139"/>
      <c r="W489" s="139"/>
      <c r="X489" s="139"/>
      <c r="Y489" s="139"/>
      <c r="Z489" s="139"/>
      <c r="AA489" s="139"/>
    </row>
    <row r="490">
      <c r="A490" s="139"/>
      <c r="B490" s="139"/>
      <c r="C490" s="139"/>
      <c r="D490" s="139"/>
      <c r="E490" s="139"/>
      <c r="F490" s="139"/>
      <c r="G490" s="139"/>
      <c r="H490" s="139"/>
      <c r="I490" s="139"/>
      <c r="J490" s="139"/>
      <c r="K490" s="139"/>
      <c r="L490" s="139"/>
      <c r="M490" s="139"/>
      <c r="N490" s="139"/>
      <c r="O490" s="139"/>
      <c r="P490" s="139"/>
      <c r="Q490" s="139"/>
      <c r="R490" s="139"/>
      <c r="S490" s="139"/>
      <c r="T490" s="139"/>
      <c r="U490" s="139"/>
      <c r="V490" s="139"/>
      <c r="W490" s="139"/>
      <c r="X490" s="139"/>
      <c r="Y490" s="139"/>
      <c r="Z490" s="139"/>
      <c r="AA490" s="139"/>
    </row>
    <row r="491">
      <c r="A491" s="139"/>
      <c r="B491" s="139"/>
      <c r="C491" s="139"/>
      <c r="D491" s="139"/>
      <c r="E491" s="139"/>
      <c r="F491" s="139"/>
      <c r="G491" s="139"/>
      <c r="H491" s="139"/>
      <c r="I491" s="139"/>
      <c r="J491" s="139"/>
      <c r="K491" s="139"/>
      <c r="L491" s="139"/>
      <c r="M491" s="139"/>
      <c r="N491" s="139"/>
      <c r="O491" s="139"/>
      <c r="P491" s="139"/>
      <c r="Q491" s="139"/>
      <c r="R491" s="139"/>
      <c r="S491" s="139"/>
      <c r="T491" s="139"/>
      <c r="U491" s="139"/>
      <c r="V491" s="139"/>
      <c r="W491" s="139"/>
      <c r="X491" s="139"/>
      <c r="Y491" s="139"/>
      <c r="Z491" s="139"/>
      <c r="AA491" s="139"/>
    </row>
    <row r="492">
      <c r="A492" s="139"/>
      <c r="B492" s="139"/>
      <c r="C492" s="139"/>
      <c r="D492" s="139"/>
      <c r="E492" s="139"/>
      <c r="F492" s="139"/>
      <c r="G492" s="139"/>
      <c r="H492" s="139"/>
      <c r="I492" s="139"/>
      <c r="J492" s="139"/>
      <c r="K492" s="139"/>
      <c r="L492" s="139"/>
      <c r="M492" s="139"/>
      <c r="N492" s="139"/>
      <c r="O492" s="139"/>
      <c r="P492" s="139"/>
      <c r="Q492" s="139"/>
      <c r="R492" s="139"/>
      <c r="S492" s="139"/>
      <c r="T492" s="139"/>
      <c r="U492" s="139"/>
      <c r="V492" s="139"/>
      <c r="W492" s="139"/>
      <c r="X492" s="139"/>
      <c r="Y492" s="139"/>
      <c r="Z492" s="139"/>
      <c r="AA492" s="139"/>
    </row>
    <row r="493">
      <c r="A493" s="139"/>
      <c r="B493" s="139"/>
      <c r="C493" s="139"/>
      <c r="D493" s="139"/>
      <c r="E493" s="139"/>
      <c r="F493" s="139"/>
      <c r="G493" s="139"/>
      <c r="H493" s="139"/>
      <c r="I493" s="139"/>
      <c r="J493" s="139"/>
      <c r="K493" s="139"/>
      <c r="L493" s="139"/>
      <c r="M493" s="139"/>
      <c r="N493" s="139"/>
      <c r="O493" s="139"/>
      <c r="P493" s="139"/>
      <c r="Q493" s="139"/>
      <c r="R493" s="139"/>
      <c r="S493" s="139"/>
      <c r="T493" s="139"/>
      <c r="U493" s="139"/>
      <c r="V493" s="139"/>
      <c r="W493" s="139"/>
      <c r="X493" s="139"/>
      <c r="Y493" s="139"/>
      <c r="Z493" s="139"/>
      <c r="AA493" s="139"/>
    </row>
    <row r="494">
      <c r="A494" s="139"/>
      <c r="B494" s="139"/>
      <c r="C494" s="139"/>
      <c r="D494" s="139"/>
      <c r="E494" s="139"/>
      <c r="F494" s="139"/>
      <c r="G494" s="139"/>
      <c r="H494" s="139"/>
      <c r="I494" s="139"/>
      <c r="J494" s="139"/>
      <c r="K494" s="139"/>
      <c r="L494" s="139"/>
      <c r="M494" s="139"/>
      <c r="N494" s="139"/>
      <c r="O494" s="139"/>
      <c r="P494" s="139"/>
      <c r="Q494" s="139"/>
      <c r="R494" s="139"/>
      <c r="S494" s="139"/>
      <c r="T494" s="139"/>
      <c r="U494" s="139"/>
      <c r="V494" s="139"/>
      <c r="W494" s="139"/>
      <c r="X494" s="139"/>
      <c r="Y494" s="139"/>
      <c r="Z494" s="139"/>
      <c r="AA494" s="139"/>
    </row>
    <row r="495">
      <c r="A495" s="139"/>
      <c r="B495" s="139"/>
      <c r="C495" s="139"/>
      <c r="D495" s="139"/>
      <c r="E495" s="139"/>
      <c r="F495" s="139"/>
      <c r="G495" s="139"/>
      <c r="H495" s="139"/>
      <c r="I495" s="139"/>
      <c r="J495" s="139"/>
      <c r="K495" s="139"/>
      <c r="L495" s="139"/>
      <c r="M495" s="139"/>
      <c r="N495" s="139"/>
      <c r="O495" s="139"/>
      <c r="P495" s="139"/>
      <c r="Q495" s="139"/>
      <c r="R495" s="139"/>
      <c r="S495" s="139"/>
      <c r="T495" s="139"/>
      <c r="U495" s="139"/>
      <c r="V495" s="139"/>
      <c r="W495" s="139"/>
      <c r="X495" s="139"/>
      <c r="Y495" s="139"/>
      <c r="Z495" s="139"/>
      <c r="AA495" s="139"/>
    </row>
    <row r="496">
      <c r="A496" s="139"/>
      <c r="B496" s="139"/>
      <c r="C496" s="139"/>
      <c r="D496" s="139"/>
      <c r="E496" s="139"/>
      <c r="F496" s="139"/>
      <c r="G496" s="139"/>
      <c r="H496" s="139"/>
      <c r="I496" s="139"/>
      <c r="J496" s="139"/>
      <c r="K496" s="139"/>
      <c r="L496" s="139"/>
      <c r="M496" s="139"/>
      <c r="N496" s="139"/>
      <c r="O496" s="139"/>
      <c r="P496" s="139"/>
      <c r="Q496" s="139"/>
      <c r="R496" s="139"/>
      <c r="S496" s="139"/>
      <c r="T496" s="139"/>
      <c r="U496" s="139"/>
      <c r="V496" s="139"/>
      <c r="W496" s="139"/>
      <c r="X496" s="139"/>
      <c r="Y496" s="139"/>
      <c r="Z496" s="139"/>
      <c r="AA496" s="139"/>
    </row>
    <row r="497">
      <c r="A497" s="139"/>
      <c r="B497" s="139"/>
      <c r="C497" s="139"/>
      <c r="D497" s="139"/>
      <c r="E497" s="139"/>
      <c r="F497" s="139"/>
      <c r="G497" s="139"/>
      <c r="H497" s="139"/>
      <c r="I497" s="139"/>
      <c r="J497" s="139"/>
      <c r="K497" s="139"/>
      <c r="L497" s="139"/>
      <c r="M497" s="139"/>
      <c r="N497" s="139"/>
      <c r="O497" s="139"/>
      <c r="P497" s="139"/>
      <c r="Q497" s="139"/>
      <c r="R497" s="139"/>
      <c r="S497" s="139"/>
      <c r="T497" s="139"/>
      <c r="U497" s="139"/>
      <c r="V497" s="139"/>
      <c r="W497" s="139"/>
      <c r="X497" s="139"/>
      <c r="Y497" s="139"/>
      <c r="Z497" s="139"/>
      <c r="AA497" s="139"/>
    </row>
    <row r="498">
      <c r="A498" s="139"/>
      <c r="B498" s="139"/>
      <c r="C498" s="139"/>
      <c r="D498" s="139"/>
      <c r="E498" s="139"/>
      <c r="F498" s="139"/>
      <c r="G498" s="139"/>
      <c r="H498" s="139"/>
      <c r="I498" s="139"/>
      <c r="J498" s="139"/>
      <c r="K498" s="139"/>
      <c r="L498" s="139"/>
      <c r="M498" s="139"/>
      <c r="N498" s="139"/>
      <c r="O498" s="139"/>
      <c r="P498" s="139"/>
      <c r="Q498" s="139"/>
      <c r="R498" s="139"/>
      <c r="S498" s="139"/>
      <c r="T498" s="139"/>
      <c r="U498" s="139"/>
      <c r="V498" s="139"/>
      <c r="W498" s="139"/>
      <c r="X498" s="139"/>
      <c r="Y498" s="139"/>
      <c r="Z498" s="139"/>
      <c r="AA498" s="139"/>
    </row>
    <row r="499">
      <c r="A499" s="139"/>
      <c r="B499" s="139"/>
      <c r="C499" s="139"/>
      <c r="D499" s="139"/>
      <c r="E499" s="139"/>
      <c r="F499" s="139"/>
      <c r="G499" s="139"/>
      <c r="H499" s="139"/>
      <c r="I499" s="139"/>
      <c r="J499" s="139"/>
      <c r="K499" s="139"/>
      <c r="L499" s="139"/>
      <c r="M499" s="139"/>
      <c r="N499" s="139"/>
      <c r="O499" s="139"/>
      <c r="P499" s="139"/>
      <c r="Q499" s="139"/>
      <c r="R499" s="139"/>
      <c r="S499" s="139"/>
      <c r="T499" s="139"/>
      <c r="U499" s="139"/>
      <c r="V499" s="139"/>
      <c r="W499" s="139"/>
      <c r="X499" s="139"/>
      <c r="Y499" s="139"/>
      <c r="Z499" s="139"/>
      <c r="AA499" s="139"/>
    </row>
    <row r="500">
      <c r="A500" s="139"/>
      <c r="B500" s="139"/>
      <c r="C500" s="139"/>
      <c r="D500" s="139"/>
      <c r="E500" s="139"/>
      <c r="F500" s="139"/>
      <c r="G500" s="139"/>
      <c r="H500" s="139"/>
      <c r="I500" s="139"/>
      <c r="J500" s="139"/>
      <c r="K500" s="139"/>
      <c r="L500" s="139"/>
      <c r="M500" s="139"/>
      <c r="N500" s="139"/>
      <c r="O500" s="139"/>
      <c r="P500" s="139"/>
      <c r="Q500" s="139"/>
      <c r="R500" s="139"/>
      <c r="S500" s="139"/>
      <c r="T500" s="139"/>
      <c r="U500" s="139"/>
      <c r="V500" s="139"/>
      <c r="W500" s="139"/>
      <c r="X500" s="139"/>
      <c r="Y500" s="139"/>
      <c r="Z500" s="139"/>
      <c r="AA500" s="139"/>
    </row>
    <row r="501">
      <c r="A501" s="139"/>
      <c r="B501" s="139"/>
      <c r="C501" s="139"/>
      <c r="D501" s="139"/>
      <c r="E501" s="139"/>
      <c r="F501" s="139"/>
      <c r="G501" s="139"/>
      <c r="H501" s="139"/>
      <c r="I501" s="139"/>
      <c r="J501" s="139"/>
      <c r="K501" s="139"/>
      <c r="L501" s="139"/>
      <c r="M501" s="139"/>
      <c r="N501" s="139"/>
      <c r="O501" s="139"/>
      <c r="P501" s="139"/>
      <c r="Q501" s="139"/>
      <c r="R501" s="139"/>
      <c r="S501" s="139"/>
      <c r="T501" s="139"/>
      <c r="U501" s="139"/>
      <c r="V501" s="139"/>
      <c r="W501" s="139"/>
      <c r="X501" s="139"/>
      <c r="Y501" s="139"/>
      <c r="Z501" s="139"/>
      <c r="AA501" s="139"/>
    </row>
    <row r="502">
      <c r="A502" s="139"/>
      <c r="B502" s="139"/>
      <c r="C502" s="139"/>
      <c r="D502" s="139"/>
      <c r="E502" s="139"/>
      <c r="F502" s="139"/>
      <c r="G502" s="139"/>
      <c r="H502" s="139"/>
      <c r="I502" s="139"/>
      <c r="J502" s="139"/>
      <c r="K502" s="139"/>
      <c r="L502" s="139"/>
      <c r="M502" s="139"/>
      <c r="N502" s="139"/>
      <c r="O502" s="139"/>
      <c r="P502" s="139"/>
      <c r="Q502" s="139"/>
      <c r="R502" s="139"/>
      <c r="S502" s="139"/>
      <c r="T502" s="139"/>
      <c r="U502" s="139"/>
      <c r="V502" s="139"/>
      <c r="W502" s="139"/>
      <c r="X502" s="139"/>
      <c r="Y502" s="139"/>
      <c r="Z502" s="139"/>
      <c r="AA502" s="139"/>
    </row>
    <row r="503">
      <c r="A503" s="139"/>
      <c r="B503" s="139"/>
      <c r="C503" s="139"/>
      <c r="D503" s="139"/>
      <c r="E503" s="139"/>
      <c r="F503" s="139"/>
      <c r="G503" s="139"/>
      <c r="H503" s="139"/>
      <c r="I503" s="139"/>
      <c r="J503" s="139"/>
      <c r="K503" s="139"/>
      <c r="L503" s="139"/>
      <c r="M503" s="139"/>
      <c r="N503" s="139"/>
      <c r="O503" s="139"/>
      <c r="P503" s="139"/>
      <c r="Q503" s="139"/>
      <c r="R503" s="139"/>
      <c r="S503" s="139"/>
      <c r="T503" s="139"/>
      <c r="U503" s="139"/>
      <c r="V503" s="139"/>
      <c r="W503" s="139"/>
      <c r="X503" s="139"/>
      <c r="Y503" s="139"/>
      <c r="Z503" s="139"/>
      <c r="AA503" s="139"/>
    </row>
    <row r="504">
      <c r="A504" s="139"/>
      <c r="B504" s="139"/>
      <c r="C504" s="139"/>
      <c r="D504" s="139"/>
      <c r="E504" s="139"/>
      <c r="F504" s="139"/>
      <c r="G504" s="139"/>
      <c r="H504" s="139"/>
      <c r="I504" s="139"/>
      <c r="J504" s="139"/>
      <c r="K504" s="139"/>
      <c r="L504" s="139"/>
      <c r="M504" s="139"/>
      <c r="N504" s="139"/>
      <c r="O504" s="139"/>
      <c r="P504" s="139"/>
      <c r="Q504" s="139"/>
      <c r="R504" s="139"/>
      <c r="S504" s="139"/>
      <c r="T504" s="139"/>
      <c r="U504" s="139"/>
      <c r="V504" s="139"/>
      <c r="W504" s="139"/>
      <c r="X504" s="139"/>
      <c r="Y504" s="139"/>
      <c r="Z504" s="139"/>
      <c r="AA504" s="139"/>
    </row>
    <row r="505">
      <c r="A505" s="139"/>
      <c r="B505" s="139"/>
      <c r="C505" s="139"/>
      <c r="D505" s="139"/>
      <c r="E505" s="139"/>
      <c r="F505" s="139"/>
      <c r="G505" s="139"/>
      <c r="H505" s="139"/>
      <c r="I505" s="139"/>
      <c r="J505" s="139"/>
      <c r="K505" s="139"/>
      <c r="L505" s="139"/>
      <c r="M505" s="139"/>
      <c r="N505" s="139"/>
      <c r="O505" s="139"/>
      <c r="P505" s="139"/>
      <c r="Q505" s="139"/>
      <c r="R505" s="139"/>
      <c r="S505" s="139"/>
      <c r="T505" s="139"/>
      <c r="U505" s="139"/>
      <c r="V505" s="139"/>
      <c r="W505" s="139"/>
      <c r="X505" s="139"/>
      <c r="Y505" s="139"/>
      <c r="Z505" s="139"/>
      <c r="AA505" s="139"/>
    </row>
    <row r="506">
      <c r="A506" s="139"/>
      <c r="B506" s="139"/>
      <c r="C506" s="139"/>
      <c r="D506" s="139"/>
      <c r="E506" s="139"/>
      <c r="F506" s="139"/>
      <c r="G506" s="139"/>
      <c r="H506" s="139"/>
      <c r="I506" s="139"/>
      <c r="J506" s="139"/>
      <c r="K506" s="139"/>
      <c r="L506" s="139"/>
      <c r="M506" s="139"/>
      <c r="N506" s="139"/>
      <c r="O506" s="139"/>
      <c r="P506" s="139"/>
      <c r="Q506" s="139"/>
      <c r="R506" s="139"/>
      <c r="S506" s="139"/>
      <c r="T506" s="139"/>
      <c r="U506" s="139"/>
      <c r="V506" s="139"/>
      <c r="W506" s="139"/>
      <c r="X506" s="139"/>
      <c r="Y506" s="139"/>
      <c r="Z506" s="139"/>
      <c r="AA506" s="139"/>
    </row>
    <row r="507">
      <c r="A507" s="139"/>
      <c r="B507" s="139"/>
      <c r="C507" s="139"/>
      <c r="D507" s="139"/>
      <c r="E507" s="139"/>
      <c r="F507" s="139"/>
      <c r="G507" s="139"/>
      <c r="H507" s="139"/>
      <c r="I507" s="139"/>
      <c r="J507" s="139"/>
      <c r="K507" s="139"/>
      <c r="L507" s="139"/>
      <c r="M507" s="139"/>
      <c r="N507" s="139"/>
      <c r="O507" s="139"/>
      <c r="P507" s="139"/>
      <c r="Q507" s="139"/>
      <c r="R507" s="139"/>
      <c r="S507" s="139"/>
      <c r="T507" s="139"/>
      <c r="U507" s="139"/>
      <c r="V507" s="139"/>
      <c r="W507" s="139"/>
      <c r="X507" s="139"/>
      <c r="Y507" s="139"/>
      <c r="Z507" s="139"/>
      <c r="AA507" s="139"/>
    </row>
    <row r="508">
      <c r="A508" s="139"/>
      <c r="B508" s="139"/>
      <c r="C508" s="139"/>
      <c r="D508" s="139"/>
      <c r="E508" s="139"/>
      <c r="F508" s="139"/>
      <c r="G508" s="139"/>
      <c r="H508" s="139"/>
      <c r="I508" s="139"/>
      <c r="J508" s="139"/>
      <c r="K508" s="139"/>
      <c r="L508" s="139"/>
      <c r="M508" s="139"/>
      <c r="N508" s="139"/>
      <c r="O508" s="139"/>
      <c r="P508" s="139"/>
      <c r="Q508" s="139"/>
      <c r="R508" s="139"/>
      <c r="S508" s="139"/>
      <c r="T508" s="139"/>
      <c r="U508" s="139"/>
      <c r="V508" s="139"/>
      <c r="W508" s="139"/>
      <c r="X508" s="139"/>
      <c r="Y508" s="139"/>
      <c r="Z508" s="139"/>
      <c r="AA508" s="139"/>
    </row>
    <row r="509">
      <c r="A509" s="139"/>
      <c r="B509" s="139"/>
      <c r="C509" s="139"/>
      <c r="D509" s="139"/>
      <c r="E509" s="139"/>
      <c r="F509" s="139"/>
      <c r="G509" s="139"/>
      <c r="H509" s="139"/>
      <c r="I509" s="139"/>
      <c r="J509" s="139"/>
      <c r="K509" s="139"/>
      <c r="L509" s="139"/>
      <c r="M509" s="139"/>
      <c r="N509" s="139"/>
      <c r="O509" s="139"/>
      <c r="P509" s="139"/>
      <c r="Q509" s="139"/>
      <c r="R509" s="139"/>
      <c r="S509" s="139"/>
      <c r="T509" s="139"/>
      <c r="U509" s="139"/>
      <c r="V509" s="139"/>
      <c r="W509" s="139"/>
      <c r="X509" s="139"/>
      <c r="Y509" s="139"/>
      <c r="Z509" s="139"/>
      <c r="AA509" s="139"/>
    </row>
    <row r="510">
      <c r="A510" s="139"/>
      <c r="B510" s="139"/>
      <c r="C510" s="139"/>
      <c r="D510" s="139"/>
      <c r="E510" s="139"/>
      <c r="F510" s="139"/>
      <c r="G510" s="139"/>
      <c r="H510" s="139"/>
      <c r="I510" s="139"/>
      <c r="J510" s="139"/>
      <c r="K510" s="139"/>
      <c r="L510" s="139"/>
      <c r="M510" s="139"/>
      <c r="N510" s="139"/>
      <c r="O510" s="139"/>
      <c r="P510" s="139"/>
      <c r="Q510" s="139"/>
      <c r="R510" s="139"/>
      <c r="S510" s="139"/>
      <c r="T510" s="139"/>
      <c r="U510" s="139"/>
      <c r="V510" s="139"/>
      <c r="W510" s="139"/>
      <c r="X510" s="139"/>
      <c r="Y510" s="139"/>
      <c r="Z510" s="139"/>
      <c r="AA510" s="139"/>
    </row>
    <row r="511">
      <c r="A511" s="139"/>
      <c r="B511" s="139"/>
      <c r="C511" s="139"/>
      <c r="D511" s="139"/>
      <c r="E511" s="139"/>
      <c r="F511" s="139"/>
      <c r="G511" s="139"/>
      <c r="H511" s="139"/>
      <c r="I511" s="139"/>
      <c r="J511" s="139"/>
      <c r="K511" s="139"/>
      <c r="L511" s="139"/>
      <c r="M511" s="139"/>
      <c r="N511" s="139"/>
      <c r="O511" s="139"/>
      <c r="P511" s="139"/>
      <c r="Q511" s="139"/>
      <c r="R511" s="139"/>
      <c r="S511" s="139"/>
      <c r="T511" s="139"/>
      <c r="U511" s="139"/>
      <c r="V511" s="139"/>
      <c r="W511" s="139"/>
      <c r="X511" s="139"/>
      <c r="Y511" s="139"/>
      <c r="Z511" s="139"/>
      <c r="AA511" s="139"/>
    </row>
    <row r="512">
      <c r="A512" s="139"/>
      <c r="B512" s="139"/>
      <c r="C512" s="139"/>
      <c r="D512" s="139"/>
      <c r="E512" s="139"/>
      <c r="F512" s="139"/>
      <c r="G512" s="139"/>
      <c r="H512" s="139"/>
      <c r="I512" s="139"/>
      <c r="J512" s="139"/>
      <c r="K512" s="139"/>
      <c r="L512" s="139"/>
      <c r="M512" s="139"/>
      <c r="N512" s="139"/>
      <c r="O512" s="139"/>
      <c r="P512" s="139"/>
      <c r="Q512" s="139"/>
      <c r="R512" s="139"/>
      <c r="S512" s="139"/>
      <c r="T512" s="139"/>
      <c r="U512" s="139"/>
      <c r="V512" s="139"/>
      <c r="W512" s="139"/>
      <c r="X512" s="139"/>
      <c r="Y512" s="139"/>
      <c r="Z512" s="139"/>
      <c r="AA512" s="139"/>
    </row>
    <row r="513">
      <c r="A513" s="139"/>
      <c r="B513" s="139"/>
      <c r="C513" s="139"/>
      <c r="D513" s="139"/>
      <c r="E513" s="139"/>
      <c r="F513" s="139"/>
      <c r="G513" s="139"/>
      <c r="H513" s="139"/>
      <c r="I513" s="139"/>
      <c r="J513" s="139"/>
      <c r="K513" s="139"/>
      <c r="L513" s="139"/>
      <c r="M513" s="139"/>
      <c r="N513" s="139"/>
      <c r="O513" s="139"/>
      <c r="P513" s="139"/>
      <c r="Q513" s="139"/>
      <c r="R513" s="139"/>
      <c r="S513" s="139"/>
      <c r="T513" s="139"/>
      <c r="U513" s="139"/>
      <c r="V513" s="139"/>
      <c r="W513" s="139"/>
      <c r="X513" s="139"/>
      <c r="Y513" s="139"/>
      <c r="Z513" s="139"/>
      <c r="AA513" s="139"/>
    </row>
    <row r="514">
      <c r="A514" s="139"/>
      <c r="B514" s="139"/>
      <c r="C514" s="139"/>
      <c r="D514" s="139"/>
      <c r="E514" s="139"/>
      <c r="F514" s="139"/>
      <c r="G514" s="139"/>
      <c r="H514" s="139"/>
      <c r="I514" s="139"/>
      <c r="J514" s="139"/>
      <c r="K514" s="139"/>
      <c r="L514" s="139"/>
      <c r="M514" s="139"/>
      <c r="N514" s="139"/>
      <c r="O514" s="139"/>
      <c r="P514" s="139"/>
      <c r="Q514" s="139"/>
      <c r="R514" s="139"/>
      <c r="S514" s="139"/>
      <c r="T514" s="139"/>
      <c r="U514" s="139"/>
      <c r="V514" s="139"/>
      <c r="W514" s="139"/>
      <c r="X514" s="139"/>
      <c r="Y514" s="139"/>
      <c r="Z514" s="139"/>
      <c r="AA514" s="139"/>
    </row>
    <row r="515">
      <c r="A515" s="139"/>
      <c r="B515" s="139"/>
      <c r="C515" s="139"/>
      <c r="D515" s="139"/>
      <c r="E515" s="139"/>
      <c r="F515" s="139"/>
      <c r="G515" s="139"/>
      <c r="H515" s="139"/>
      <c r="I515" s="139"/>
      <c r="J515" s="139"/>
      <c r="K515" s="139"/>
      <c r="L515" s="139"/>
      <c r="M515" s="139"/>
      <c r="N515" s="139"/>
      <c r="O515" s="139"/>
      <c r="P515" s="139"/>
      <c r="Q515" s="139"/>
      <c r="R515" s="139"/>
      <c r="S515" s="139"/>
      <c r="T515" s="139"/>
      <c r="U515" s="139"/>
      <c r="V515" s="139"/>
      <c r="W515" s="139"/>
      <c r="X515" s="139"/>
      <c r="Y515" s="139"/>
      <c r="Z515" s="139"/>
      <c r="AA515" s="139"/>
    </row>
    <row r="516">
      <c r="A516" s="139"/>
      <c r="B516" s="139"/>
      <c r="C516" s="139"/>
      <c r="D516" s="139"/>
      <c r="E516" s="139"/>
      <c r="F516" s="139"/>
      <c r="G516" s="139"/>
      <c r="H516" s="139"/>
      <c r="I516" s="139"/>
      <c r="J516" s="139"/>
      <c r="K516" s="139"/>
      <c r="L516" s="139"/>
      <c r="M516" s="139"/>
      <c r="N516" s="139"/>
      <c r="O516" s="139"/>
      <c r="P516" s="139"/>
      <c r="Q516" s="139"/>
      <c r="R516" s="139"/>
      <c r="S516" s="139"/>
      <c r="T516" s="139"/>
      <c r="U516" s="139"/>
      <c r="V516" s="139"/>
      <c r="W516" s="139"/>
      <c r="X516" s="139"/>
      <c r="Y516" s="139"/>
      <c r="Z516" s="139"/>
      <c r="AA516" s="139"/>
    </row>
    <row r="517">
      <c r="A517" s="139"/>
      <c r="B517" s="139"/>
      <c r="C517" s="139"/>
      <c r="D517" s="139"/>
      <c r="E517" s="139"/>
      <c r="F517" s="139"/>
      <c r="G517" s="139"/>
      <c r="H517" s="139"/>
      <c r="I517" s="139"/>
      <c r="J517" s="139"/>
      <c r="K517" s="139"/>
      <c r="L517" s="139"/>
      <c r="M517" s="139"/>
      <c r="N517" s="139"/>
      <c r="O517" s="139"/>
      <c r="P517" s="139"/>
      <c r="Q517" s="139"/>
      <c r="R517" s="139"/>
      <c r="S517" s="139"/>
      <c r="T517" s="139"/>
      <c r="U517" s="139"/>
      <c r="V517" s="139"/>
      <c r="W517" s="139"/>
      <c r="X517" s="139"/>
      <c r="Y517" s="139"/>
      <c r="Z517" s="139"/>
      <c r="AA517" s="139"/>
    </row>
    <row r="518">
      <c r="A518" s="139"/>
      <c r="B518" s="139"/>
      <c r="C518" s="139"/>
      <c r="D518" s="139"/>
      <c r="E518" s="139"/>
      <c r="F518" s="139"/>
      <c r="G518" s="139"/>
      <c r="H518" s="139"/>
      <c r="I518" s="139"/>
      <c r="J518" s="139"/>
      <c r="K518" s="139"/>
      <c r="L518" s="139"/>
      <c r="M518" s="139"/>
      <c r="N518" s="139"/>
      <c r="O518" s="139"/>
      <c r="P518" s="139"/>
      <c r="Q518" s="139"/>
      <c r="R518" s="139"/>
      <c r="S518" s="139"/>
      <c r="T518" s="139"/>
      <c r="U518" s="139"/>
      <c r="V518" s="139"/>
      <c r="W518" s="139"/>
      <c r="X518" s="139"/>
      <c r="Y518" s="139"/>
      <c r="Z518" s="139"/>
      <c r="AA518" s="139"/>
    </row>
    <row r="519">
      <c r="A519" s="139"/>
      <c r="B519" s="139"/>
      <c r="C519" s="139"/>
      <c r="D519" s="139"/>
      <c r="E519" s="139"/>
      <c r="F519" s="139"/>
      <c r="G519" s="139"/>
      <c r="H519" s="139"/>
      <c r="I519" s="139"/>
      <c r="J519" s="139"/>
      <c r="K519" s="139"/>
      <c r="L519" s="139"/>
      <c r="M519" s="139"/>
      <c r="N519" s="139"/>
      <c r="O519" s="139"/>
      <c r="P519" s="139"/>
      <c r="Q519" s="139"/>
      <c r="R519" s="139"/>
      <c r="S519" s="139"/>
      <c r="T519" s="139"/>
      <c r="U519" s="139"/>
      <c r="V519" s="139"/>
      <c r="W519" s="139"/>
      <c r="X519" s="139"/>
      <c r="Y519" s="139"/>
      <c r="Z519" s="139"/>
      <c r="AA519" s="139"/>
    </row>
    <row r="520">
      <c r="A520" s="139"/>
      <c r="B520" s="139"/>
      <c r="C520" s="139"/>
      <c r="D520" s="139"/>
      <c r="E520" s="139"/>
      <c r="F520" s="139"/>
      <c r="G520" s="139"/>
      <c r="H520" s="139"/>
      <c r="I520" s="139"/>
      <c r="J520" s="139"/>
      <c r="K520" s="139"/>
      <c r="L520" s="139"/>
      <c r="M520" s="139"/>
      <c r="N520" s="139"/>
      <c r="O520" s="139"/>
      <c r="P520" s="139"/>
      <c r="Q520" s="139"/>
      <c r="R520" s="139"/>
      <c r="S520" s="139"/>
      <c r="T520" s="139"/>
      <c r="U520" s="139"/>
      <c r="V520" s="139"/>
      <c r="W520" s="139"/>
      <c r="X520" s="139"/>
      <c r="Y520" s="139"/>
      <c r="Z520" s="139"/>
      <c r="AA520" s="139"/>
    </row>
    <row r="521">
      <c r="A521" s="139"/>
      <c r="B521" s="139"/>
      <c r="C521" s="139"/>
      <c r="D521" s="139"/>
      <c r="E521" s="139"/>
      <c r="F521" s="139"/>
      <c r="G521" s="139"/>
      <c r="H521" s="139"/>
      <c r="I521" s="139"/>
      <c r="J521" s="139"/>
      <c r="K521" s="139"/>
      <c r="L521" s="139"/>
      <c r="M521" s="139"/>
      <c r="N521" s="139"/>
      <c r="O521" s="139"/>
      <c r="P521" s="139"/>
      <c r="Q521" s="139"/>
      <c r="R521" s="139"/>
      <c r="S521" s="139"/>
      <c r="T521" s="139"/>
      <c r="U521" s="139"/>
      <c r="V521" s="139"/>
      <c r="W521" s="139"/>
      <c r="X521" s="139"/>
      <c r="Y521" s="139"/>
      <c r="Z521" s="139"/>
      <c r="AA521" s="139"/>
    </row>
    <row r="522">
      <c r="A522" s="139"/>
      <c r="B522" s="139"/>
      <c r="C522" s="139"/>
      <c r="D522" s="139"/>
      <c r="E522" s="139"/>
      <c r="F522" s="139"/>
      <c r="G522" s="139"/>
      <c r="H522" s="139"/>
      <c r="I522" s="139"/>
      <c r="J522" s="139"/>
      <c r="K522" s="139"/>
      <c r="L522" s="139"/>
      <c r="M522" s="139"/>
      <c r="N522" s="139"/>
      <c r="O522" s="139"/>
      <c r="P522" s="139"/>
      <c r="Q522" s="139"/>
      <c r="R522" s="139"/>
      <c r="S522" s="139"/>
      <c r="T522" s="139"/>
      <c r="U522" s="139"/>
      <c r="V522" s="139"/>
      <c r="W522" s="139"/>
      <c r="X522" s="139"/>
      <c r="Y522" s="139"/>
      <c r="Z522" s="139"/>
      <c r="AA522" s="139"/>
    </row>
    <row r="523">
      <c r="A523" s="139"/>
      <c r="B523" s="139"/>
      <c r="C523" s="139"/>
      <c r="D523" s="139"/>
      <c r="E523" s="139"/>
      <c r="F523" s="139"/>
      <c r="G523" s="139"/>
      <c r="H523" s="139"/>
      <c r="I523" s="139"/>
      <c r="J523" s="139"/>
      <c r="K523" s="139"/>
      <c r="L523" s="139"/>
      <c r="M523" s="139"/>
      <c r="N523" s="139"/>
      <c r="O523" s="139"/>
      <c r="P523" s="139"/>
      <c r="Q523" s="139"/>
      <c r="R523" s="139"/>
      <c r="S523" s="139"/>
      <c r="T523" s="139"/>
      <c r="U523" s="139"/>
      <c r="V523" s="139"/>
      <c r="W523" s="139"/>
      <c r="X523" s="139"/>
      <c r="Y523" s="139"/>
      <c r="Z523" s="139"/>
      <c r="AA523" s="139"/>
    </row>
    <row r="524">
      <c r="A524" s="139"/>
      <c r="B524" s="139"/>
      <c r="C524" s="139"/>
      <c r="D524" s="139"/>
      <c r="E524" s="139"/>
      <c r="F524" s="139"/>
      <c r="G524" s="139"/>
      <c r="H524" s="139"/>
      <c r="I524" s="139"/>
      <c r="J524" s="139"/>
      <c r="K524" s="139"/>
      <c r="L524" s="139"/>
      <c r="M524" s="139"/>
      <c r="N524" s="139"/>
      <c r="O524" s="139"/>
      <c r="P524" s="139"/>
      <c r="Q524" s="139"/>
      <c r="R524" s="139"/>
      <c r="S524" s="139"/>
      <c r="T524" s="139"/>
      <c r="U524" s="139"/>
      <c r="V524" s="139"/>
      <c r="W524" s="139"/>
      <c r="X524" s="139"/>
      <c r="Y524" s="139"/>
      <c r="Z524" s="139"/>
      <c r="AA524" s="139"/>
    </row>
    <row r="525">
      <c r="A525" s="139"/>
      <c r="B525" s="139"/>
      <c r="C525" s="139"/>
      <c r="D525" s="139"/>
      <c r="E525" s="139"/>
      <c r="F525" s="139"/>
      <c r="G525" s="139"/>
      <c r="H525" s="139"/>
      <c r="I525" s="139"/>
      <c r="J525" s="139"/>
      <c r="K525" s="139"/>
      <c r="L525" s="139"/>
      <c r="M525" s="139"/>
      <c r="N525" s="139"/>
      <c r="O525" s="139"/>
      <c r="P525" s="139"/>
      <c r="Q525" s="139"/>
      <c r="R525" s="139"/>
      <c r="S525" s="139"/>
      <c r="T525" s="139"/>
      <c r="U525" s="139"/>
      <c r="V525" s="139"/>
      <c r="W525" s="139"/>
      <c r="X525" s="139"/>
      <c r="Y525" s="139"/>
      <c r="Z525" s="139"/>
      <c r="AA525" s="139"/>
    </row>
    <row r="526">
      <c r="A526" s="139"/>
      <c r="B526" s="139"/>
      <c r="C526" s="139"/>
      <c r="D526" s="139"/>
      <c r="E526" s="139"/>
      <c r="F526" s="139"/>
      <c r="G526" s="139"/>
      <c r="H526" s="139"/>
      <c r="I526" s="139"/>
      <c r="J526" s="139"/>
      <c r="K526" s="139"/>
      <c r="L526" s="139"/>
      <c r="M526" s="139"/>
      <c r="N526" s="139"/>
      <c r="O526" s="139"/>
      <c r="P526" s="139"/>
      <c r="Q526" s="139"/>
      <c r="R526" s="139"/>
      <c r="S526" s="139"/>
      <c r="T526" s="139"/>
      <c r="U526" s="139"/>
      <c r="V526" s="139"/>
      <c r="W526" s="139"/>
      <c r="X526" s="139"/>
      <c r="Y526" s="139"/>
      <c r="Z526" s="139"/>
      <c r="AA526" s="139"/>
    </row>
    <row r="527">
      <c r="A527" s="139"/>
      <c r="B527" s="139"/>
      <c r="C527" s="139"/>
      <c r="D527" s="139"/>
      <c r="E527" s="139"/>
      <c r="F527" s="139"/>
      <c r="G527" s="139"/>
      <c r="H527" s="139"/>
      <c r="I527" s="139"/>
      <c r="J527" s="139"/>
      <c r="K527" s="139"/>
      <c r="L527" s="139"/>
      <c r="M527" s="139"/>
      <c r="N527" s="139"/>
      <c r="O527" s="139"/>
      <c r="P527" s="139"/>
      <c r="Q527" s="139"/>
      <c r="R527" s="139"/>
      <c r="S527" s="139"/>
      <c r="T527" s="139"/>
      <c r="U527" s="139"/>
      <c r="V527" s="139"/>
      <c r="W527" s="139"/>
      <c r="X527" s="139"/>
      <c r="Y527" s="139"/>
      <c r="Z527" s="139"/>
      <c r="AA527" s="139"/>
    </row>
    <row r="528">
      <c r="A528" s="139"/>
      <c r="B528" s="139"/>
      <c r="C528" s="139"/>
      <c r="D528" s="139"/>
      <c r="E528" s="139"/>
      <c r="F528" s="139"/>
      <c r="G528" s="139"/>
      <c r="H528" s="139"/>
      <c r="I528" s="139"/>
      <c r="J528" s="139"/>
      <c r="K528" s="139"/>
      <c r="L528" s="139"/>
      <c r="M528" s="139"/>
      <c r="N528" s="139"/>
      <c r="O528" s="139"/>
      <c r="P528" s="139"/>
      <c r="Q528" s="139"/>
      <c r="R528" s="139"/>
      <c r="S528" s="139"/>
      <c r="T528" s="139"/>
      <c r="U528" s="139"/>
      <c r="V528" s="139"/>
      <c r="W528" s="139"/>
      <c r="X528" s="139"/>
      <c r="Y528" s="139"/>
      <c r="Z528" s="139"/>
      <c r="AA528" s="139"/>
    </row>
    <row r="529">
      <c r="A529" s="139"/>
      <c r="B529" s="139"/>
      <c r="C529" s="139"/>
      <c r="D529" s="139"/>
      <c r="E529" s="139"/>
      <c r="F529" s="139"/>
      <c r="G529" s="139"/>
      <c r="H529" s="139"/>
      <c r="I529" s="139"/>
      <c r="J529" s="139"/>
      <c r="K529" s="139"/>
      <c r="L529" s="139"/>
      <c r="M529" s="139"/>
      <c r="N529" s="139"/>
      <c r="O529" s="139"/>
      <c r="P529" s="139"/>
      <c r="Q529" s="139"/>
      <c r="R529" s="139"/>
      <c r="S529" s="139"/>
      <c r="T529" s="139"/>
      <c r="U529" s="139"/>
      <c r="V529" s="139"/>
      <c r="W529" s="139"/>
      <c r="X529" s="139"/>
      <c r="Y529" s="139"/>
      <c r="Z529" s="139"/>
      <c r="AA529" s="139"/>
    </row>
    <row r="530">
      <c r="A530" s="139"/>
      <c r="B530" s="139"/>
      <c r="C530" s="139"/>
      <c r="D530" s="139"/>
      <c r="E530" s="139"/>
      <c r="F530" s="139"/>
      <c r="G530" s="139"/>
      <c r="H530" s="139"/>
      <c r="I530" s="139"/>
      <c r="J530" s="139"/>
      <c r="K530" s="139"/>
      <c r="L530" s="139"/>
      <c r="M530" s="139"/>
      <c r="N530" s="139"/>
      <c r="O530" s="139"/>
      <c r="P530" s="139"/>
      <c r="Q530" s="139"/>
      <c r="R530" s="139"/>
      <c r="S530" s="139"/>
      <c r="T530" s="139"/>
      <c r="U530" s="139"/>
      <c r="V530" s="139"/>
      <c r="W530" s="139"/>
      <c r="X530" s="139"/>
      <c r="Y530" s="139"/>
      <c r="Z530" s="139"/>
      <c r="AA530" s="139"/>
    </row>
    <row r="531">
      <c r="A531" s="139"/>
      <c r="B531" s="139"/>
      <c r="C531" s="139"/>
      <c r="D531" s="139"/>
      <c r="E531" s="139"/>
      <c r="F531" s="139"/>
      <c r="G531" s="139"/>
      <c r="H531" s="139"/>
      <c r="I531" s="139"/>
      <c r="J531" s="139"/>
      <c r="K531" s="139"/>
      <c r="L531" s="139"/>
      <c r="M531" s="139"/>
      <c r="N531" s="139"/>
      <c r="O531" s="139"/>
      <c r="P531" s="139"/>
      <c r="Q531" s="139"/>
      <c r="R531" s="139"/>
      <c r="S531" s="139"/>
      <c r="T531" s="139"/>
      <c r="U531" s="139"/>
      <c r="V531" s="139"/>
      <c r="W531" s="139"/>
      <c r="X531" s="139"/>
      <c r="Y531" s="139"/>
      <c r="Z531" s="139"/>
      <c r="AA531" s="139"/>
    </row>
    <row r="532">
      <c r="A532" s="139"/>
      <c r="B532" s="139"/>
      <c r="C532" s="139"/>
      <c r="D532" s="139"/>
      <c r="E532" s="139"/>
      <c r="F532" s="139"/>
      <c r="G532" s="139"/>
      <c r="H532" s="139"/>
      <c r="I532" s="139"/>
      <c r="J532" s="139"/>
      <c r="K532" s="139"/>
      <c r="L532" s="139"/>
      <c r="M532" s="139"/>
      <c r="N532" s="139"/>
      <c r="O532" s="139"/>
      <c r="P532" s="139"/>
      <c r="Q532" s="139"/>
      <c r="R532" s="139"/>
      <c r="S532" s="139"/>
      <c r="T532" s="139"/>
      <c r="U532" s="139"/>
      <c r="V532" s="139"/>
      <c r="W532" s="139"/>
      <c r="X532" s="139"/>
      <c r="Y532" s="139"/>
      <c r="Z532" s="139"/>
      <c r="AA532" s="139"/>
    </row>
    <row r="533">
      <c r="A533" s="139"/>
      <c r="B533" s="139"/>
      <c r="C533" s="139"/>
      <c r="D533" s="139"/>
      <c r="E533" s="139"/>
      <c r="F533" s="139"/>
      <c r="G533" s="139"/>
      <c r="H533" s="139"/>
      <c r="I533" s="139"/>
      <c r="J533" s="139"/>
      <c r="K533" s="139"/>
      <c r="L533" s="139"/>
      <c r="M533" s="139"/>
      <c r="N533" s="139"/>
      <c r="O533" s="139"/>
      <c r="P533" s="139"/>
      <c r="Q533" s="139"/>
      <c r="R533" s="139"/>
      <c r="S533" s="139"/>
      <c r="T533" s="139"/>
      <c r="U533" s="139"/>
      <c r="V533" s="139"/>
      <c r="W533" s="139"/>
      <c r="X533" s="139"/>
      <c r="Y533" s="139"/>
      <c r="Z533" s="139"/>
      <c r="AA533" s="139"/>
    </row>
    <row r="534">
      <c r="A534" s="139"/>
      <c r="B534" s="139"/>
      <c r="C534" s="139"/>
      <c r="D534" s="139"/>
      <c r="E534" s="139"/>
      <c r="F534" s="139"/>
      <c r="G534" s="139"/>
      <c r="H534" s="139"/>
      <c r="I534" s="139"/>
      <c r="J534" s="139"/>
      <c r="K534" s="139"/>
      <c r="L534" s="139"/>
      <c r="M534" s="139"/>
      <c r="N534" s="139"/>
      <c r="O534" s="139"/>
      <c r="P534" s="139"/>
      <c r="Q534" s="139"/>
      <c r="R534" s="139"/>
      <c r="S534" s="139"/>
      <c r="T534" s="139"/>
      <c r="U534" s="139"/>
      <c r="V534" s="139"/>
      <c r="W534" s="139"/>
      <c r="X534" s="139"/>
      <c r="Y534" s="139"/>
      <c r="Z534" s="139"/>
      <c r="AA534" s="139"/>
    </row>
    <row r="535">
      <c r="A535" s="139"/>
      <c r="B535" s="139"/>
      <c r="C535" s="139"/>
      <c r="D535" s="139"/>
      <c r="E535" s="139"/>
      <c r="F535" s="139"/>
      <c r="G535" s="139"/>
      <c r="H535" s="139"/>
      <c r="I535" s="139"/>
      <c r="J535" s="139"/>
      <c r="K535" s="139"/>
      <c r="L535" s="139"/>
      <c r="M535" s="139"/>
      <c r="N535" s="139"/>
      <c r="O535" s="139"/>
      <c r="P535" s="139"/>
      <c r="Q535" s="139"/>
      <c r="R535" s="139"/>
      <c r="S535" s="139"/>
      <c r="T535" s="139"/>
      <c r="U535" s="139"/>
      <c r="V535" s="139"/>
      <c r="W535" s="139"/>
      <c r="X535" s="139"/>
      <c r="Y535" s="139"/>
      <c r="Z535" s="139"/>
      <c r="AA535" s="139"/>
    </row>
    <row r="536">
      <c r="A536" s="139"/>
      <c r="B536" s="139"/>
      <c r="C536" s="139"/>
      <c r="D536" s="139"/>
      <c r="E536" s="139"/>
      <c r="F536" s="139"/>
      <c r="G536" s="139"/>
      <c r="H536" s="139"/>
      <c r="I536" s="139"/>
      <c r="J536" s="139"/>
      <c r="K536" s="139"/>
      <c r="L536" s="139"/>
      <c r="M536" s="139"/>
      <c r="N536" s="139"/>
      <c r="O536" s="139"/>
      <c r="P536" s="139"/>
      <c r="Q536" s="139"/>
      <c r="R536" s="139"/>
      <c r="S536" s="139"/>
      <c r="T536" s="139"/>
      <c r="U536" s="139"/>
      <c r="V536" s="139"/>
      <c r="W536" s="139"/>
      <c r="X536" s="139"/>
      <c r="Y536" s="139"/>
      <c r="Z536" s="139"/>
      <c r="AA536" s="139"/>
    </row>
    <row r="537">
      <c r="A537" s="139"/>
      <c r="B537" s="139"/>
      <c r="C537" s="139"/>
      <c r="D537" s="139"/>
      <c r="E537" s="139"/>
      <c r="F537" s="139"/>
      <c r="G537" s="139"/>
      <c r="H537" s="139"/>
      <c r="I537" s="139"/>
      <c r="J537" s="139"/>
      <c r="K537" s="139"/>
      <c r="L537" s="139"/>
      <c r="M537" s="139"/>
      <c r="N537" s="139"/>
      <c r="O537" s="139"/>
      <c r="P537" s="139"/>
      <c r="Q537" s="139"/>
      <c r="R537" s="139"/>
      <c r="S537" s="139"/>
      <c r="T537" s="139"/>
      <c r="U537" s="139"/>
      <c r="V537" s="139"/>
      <c r="W537" s="139"/>
      <c r="X537" s="139"/>
      <c r="Y537" s="139"/>
      <c r="Z537" s="139"/>
      <c r="AA537" s="139"/>
    </row>
    <row r="538">
      <c r="A538" s="139"/>
      <c r="B538" s="139"/>
      <c r="C538" s="139"/>
      <c r="D538" s="139"/>
      <c r="E538" s="139"/>
      <c r="F538" s="139"/>
      <c r="G538" s="139"/>
      <c r="H538" s="139"/>
      <c r="I538" s="139"/>
      <c r="J538" s="139"/>
      <c r="K538" s="139"/>
      <c r="L538" s="139"/>
      <c r="M538" s="139"/>
      <c r="N538" s="139"/>
      <c r="O538" s="139"/>
      <c r="P538" s="139"/>
      <c r="Q538" s="139"/>
      <c r="R538" s="139"/>
      <c r="S538" s="139"/>
      <c r="T538" s="139"/>
      <c r="U538" s="139"/>
      <c r="V538" s="139"/>
      <c r="W538" s="139"/>
      <c r="X538" s="139"/>
      <c r="Y538" s="139"/>
      <c r="Z538" s="139"/>
      <c r="AA538" s="139"/>
    </row>
    <row r="539">
      <c r="A539" s="139"/>
      <c r="B539" s="139"/>
      <c r="C539" s="139"/>
      <c r="D539" s="139"/>
      <c r="E539" s="139"/>
      <c r="F539" s="139"/>
      <c r="G539" s="139"/>
      <c r="H539" s="139"/>
      <c r="I539" s="139"/>
      <c r="J539" s="139"/>
      <c r="K539" s="139"/>
      <c r="L539" s="139"/>
      <c r="M539" s="139"/>
      <c r="N539" s="139"/>
      <c r="O539" s="139"/>
      <c r="P539" s="139"/>
      <c r="Q539" s="139"/>
      <c r="R539" s="139"/>
      <c r="S539" s="139"/>
      <c r="T539" s="139"/>
      <c r="U539" s="139"/>
      <c r="V539" s="139"/>
      <c r="W539" s="139"/>
      <c r="X539" s="139"/>
      <c r="Y539" s="139"/>
      <c r="Z539" s="139"/>
      <c r="AA539" s="139"/>
    </row>
    <row r="540">
      <c r="A540" s="139"/>
      <c r="B540" s="139"/>
      <c r="C540" s="139"/>
      <c r="D540" s="139"/>
      <c r="E540" s="139"/>
      <c r="F540" s="139"/>
      <c r="G540" s="139"/>
      <c r="H540" s="139"/>
      <c r="I540" s="139"/>
      <c r="J540" s="139"/>
      <c r="K540" s="139"/>
      <c r="L540" s="139"/>
      <c r="M540" s="139"/>
      <c r="N540" s="139"/>
      <c r="O540" s="139"/>
      <c r="P540" s="139"/>
      <c r="Q540" s="139"/>
      <c r="R540" s="139"/>
      <c r="S540" s="139"/>
      <c r="T540" s="139"/>
      <c r="U540" s="139"/>
      <c r="V540" s="139"/>
      <c r="W540" s="139"/>
      <c r="X540" s="139"/>
      <c r="Y540" s="139"/>
      <c r="Z540" s="139"/>
      <c r="AA540" s="139"/>
    </row>
    <row r="541">
      <c r="A541" s="139"/>
      <c r="B541" s="139"/>
      <c r="C541" s="139"/>
      <c r="D541" s="139"/>
      <c r="E541" s="139"/>
      <c r="F541" s="139"/>
      <c r="G541" s="139"/>
      <c r="H541" s="139"/>
      <c r="I541" s="139"/>
      <c r="J541" s="139"/>
      <c r="K541" s="139"/>
      <c r="L541" s="139"/>
      <c r="M541" s="139"/>
      <c r="N541" s="139"/>
      <c r="O541" s="139"/>
      <c r="P541" s="139"/>
      <c r="Q541" s="139"/>
      <c r="R541" s="139"/>
      <c r="S541" s="139"/>
      <c r="T541" s="139"/>
      <c r="U541" s="139"/>
      <c r="V541" s="139"/>
      <c r="W541" s="139"/>
      <c r="X541" s="139"/>
      <c r="Y541" s="139"/>
      <c r="Z541" s="139"/>
      <c r="AA541" s="139"/>
    </row>
    <row r="542">
      <c r="A542" s="139"/>
      <c r="B542" s="139"/>
      <c r="C542" s="139"/>
      <c r="D542" s="139"/>
      <c r="E542" s="139"/>
      <c r="F542" s="139"/>
      <c r="G542" s="139"/>
      <c r="H542" s="139"/>
      <c r="I542" s="139"/>
      <c r="J542" s="139"/>
      <c r="K542" s="139"/>
      <c r="L542" s="139"/>
      <c r="M542" s="139"/>
      <c r="N542" s="139"/>
      <c r="O542" s="139"/>
      <c r="P542" s="139"/>
      <c r="Q542" s="139"/>
      <c r="R542" s="139"/>
      <c r="S542" s="139"/>
      <c r="T542" s="139"/>
      <c r="U542" s="139"/>
      <c r="V542" s="139"/>
      <c r="W542" s="139"/>
      <c r="X542" s="139"/>
      <c r="Y542" s="139"/>
      <c r="Z542" s="139"/>
      <c r="AA542" s="139"/>
    </row>
    <row r="543">
      <c r="A543" s="139"/>
      <c r="B543" s="139"/>
      <c r="C543" s="139"/>
      <c r="D543" s="139"/>
      <c r="E543" s="139"/>
      <c r="F543" s="139"/>
      <c r="G543" s="139"/>
      <c r="H543" s="139"/>
      <c r="I543" s="139"/>
      <c r="J543" s="139"/>
      <c r="K543" s="139"/>
      <c r="L543" s="139"/>
      <c r="M543" s="139"/>
      <c r="N543" s="139"/>
      <c r="O543" s="139"/>
      <c r="P543" s="139"/>
      <c r="Q543" s="139"/>
      <c r="R543" s="139"/>
      <c r="S543" s="139"/>
      <c r="T543" s="139"/>
      <c r="U543" s="139"/>
      <c r="V543" s="139"/>
      <c r="W543" s="139"/>
      <c r="X543" s="139"/>
      <c r="Y543" s="139"/>
      <c r="Z543" s="139"/>
      <c r="AA543" s="139"/>
    </row>
    <row r="544">
      <c r="A544" s="139"/>
      <c r="B544" s="139"/>
      <c r="C544" s="139"/>
      <c r="D544" s="139"/>
      <c r="E544" s="139"/>
      <c r="F544" s="139"/>
      <c r="G544" s="139"/>
      <c r="H544" s="139"/>
      <c r="I544" s="139"/>
      <c r="J544" s="139"/>
      <c r="K544" s="139"/>
      <c r="L544" s="139"/>
      <c r="M544" s="139"/>
      <c r="N544" s="139"/>
      <c r="O544" s="139"/>
      <c r="P544" s="139"/>
      <c r="Q544" s="139"/>
      <c r="R544" s="139"/>
      <c r="S544" s="139"/>
      <c r="T544" s="139"/>
      <c r="U544" s="139"/>
      <c r="V544" s="139"/>
      <c r="W544" s="139"/>
      <c r="X544" s="139"/>
      <c r="Y544" s="139"/>
      <c r="Z544" s="139"/>
      <c r="AA544" s="139"/>
    </row>
    <row r="545">
      <c r="A545" s="139"/>
      <c r="B545" s="139"/>
      <c r="C545" s="139"/>
      <c r="D545" s="139"/>
      <c r="E545" s="139"/>
      <c r="F545" s="139"/>
      <c r="G545" s="139"/>
      <c r="H545" s="139"/>
      <c r="I545" s="139"/>
      <c r="J545" s="139"/>
      <c r="K545" s="139"/>
      <c r="L545" s="139"/>
      <c r="M545" s="139"/>
      <c r="N545" s="139"/>
      <c r="O545" s="139"/>
      <c r="P545" s="139"/>
      <c r="Q545" s="139"/>
      <c r="R545" s="139"/>
      <c r="S545" s="139"/>
      <c r="T545" s="139"/>
      <c r="U545" s="139"/>
      <c r="V545" s="139"/>
      <c r="W545" s="139"/>
      <c r="X545" s="139"/>
      <c r="Y545" s="139"/>
      <c r="Z545" s="139"/>
      <c r="AA545" s="139"/>
    </row>
    <row r="546">
      <c r="A546" s="139"/>
      <c r="B546" s="139"/>
      <c r="C546" s="139"/>
      <c r="D546" s="139"/>
      <c r="E546" s="139"/>
      <c r="F546" s="139"/>
      <c r="G546" s="139"/>
      <c r="H546" s="139"/>
      <c r="I546" s="139"/>
      <c r="J546" s="139"/>
      <c r="K546" s="139"/>
      <c r="L546" s="139"/>
      <c r="M546" s="139"/>
      <c r="N546" s="139"/>
      <c r="O546" s="139"/>
      <c r="P546" s="139"/>
      <c r="Q546" s="139"/>
      <c r="R546" s="139"/>
      <c r="S546" s="139"/>
      <c r="T546" s="139"/>
      <c r="U546" s="139"/>
      <c r="V546" s="139"/>
      <c r="W546" s="139"/>
      <c r="X546" s="139"/>
      <c r="Y546" s="139"/>
      <c r="Z546" s="139"/>
      <c r="AA546" s="139"/>
    </row>
    <row r="547">
      <c r="A547" s="139"/>
      <c r="B547" s="139"/>
      <c r="C547" s="139"/>
      <c r="D547" s="139"/>
      <c r="E547" s="139"/>
      <c r="F547" s="139"/>
      <c r="G547" s="139"/>
      <c r="H547" s="139"/>
      <c r="I547" s="139"/>
      <c r="J547" s="139"/>
      <c r="K547" s="139"/>
      <c r="L547" s="139"/>
      <c r="M547" s="139"/>
      <c r="N547" s="139"/>
      <c r="O547" s="139"/>
      <c r="P547" s="139"/>
      <c r="Q547" s="139"/>
      <c r="R547" s="139"/>
      <c r="S547" s="139"/>
      <c r="T547" s="139"/>
      <c r="U547" s="139"/>
      <c r="V547" s="139"/>
      <c r="W547" s="139"/>
      <c r="X547" s="139"/>
      <c r="Y547" s="139"/>
      <c r="Z547" s="139"/>
      <c r="AA547" s="139"/>
    </row>
    <row r="548">
      <c r="A548" s="139"/>
      <c r="B548" s="139"/>
      <c r="C548" s="139"/>
      <c r="D548" s="139"/>
      <c r="E548" s="139"/>
      <c r="F548" s="139"/>
      <c r="G548" s="139"/>
      <c r="H548" s="139"/>
      <c r="I548" s="139"/>
      <c r="J548" s="139"/>
      <c r="K548" s="139"/>
      <c r="L548" s="139"/>
      <c r="M548" s="139"/>
      <c r="N548" s="139"/>
      <c r="O548" s="139"/>
      <c r="P548" s="139"/>
      <c r="Q548" s="139"/>
      <c r="R548" s="139"/>
      <c r="S548" s="139"/>
      <c r="T548" s="139"/>
      <c r="U548" s="139"/>
      <c r="V548" s="139"/>
      <c r="W548" s="139"/>
      <c r="X548" s="139"/>
      <c r="Y548" s="139"/>
      <c r="Z548" s="139"/>
      <c r="AA548" s="139"/>
    </row>
    <row r="549">
      <c r="A549" s="139"/>
      <c r="B549" s="139"/>
      <c r="C549" s="139"/>
      <c r="D549" s="139"/>
      <c r="E549" s="139"/>
      <c r="F549" s="139"/>
      <c r="G549" s="139"/>
      <c r="H549" s="139"/>
      <c r="I549" s="139"/>
      <c r="J549" s="139"/>
      <c r="K549" s="139"/>
      <c r="L549" s="139"/>
      <c r="M549" s="139"/>
      <c r="N549" s="139"/>
      <c r="O549" s="139"/>
      <c r="P549" s="139"/>
      <c r="Q549" s="139"/>
      <c r="R549" s="139"/>
      <c r="S549" s="139"/>
      <c r="T549" s="139"/>
      <c r="U549" s="139"/>
      <c r="V549" s="139"/>
      <c r="W549" s="139"/>
      <c r="X549" s="139"/>
      <c r="Y549" s="139"/>
      <c r="Z549" s="139"/>
      <c r="AA549" s="139"/>
    </row>
    <row r="550">
      <c r="A550" s="139"/>
      <c r="B550" s="139"/>
      <c r="C550" s="139"/>
      <c r="D550" s="139"/>
      <c r="E550" s="139"/>
      <c r="F550" s="139"/>
      <c r="G550" s="139"/>
      <c r="H550" s="139"/>
      <c r="I550" s="139"/>
      <c r="J550" s="139"/>
      <c r="K550" s="139"/>
      <c r="L550" s="139"/>
      <c r="M550" s="139"/>
      <c r="N550" s="139"/>
      <c r="O550" s="139"/>
      <c r="P550" s="139"/>
      <c r="Q550" s="139"/>
      <c r="R550" s="139"/>
      <c r="S550" s="139"/>
      <c r="T550" s="139"/>
      <c r="U550" s="139"/>
      <c r="V550" s="139"/>
      <c r="W550" s="139"/>
      <c r="X550" s="139"/>
      <c r="Y550" s="139"/>
      <c r="Z550" s="139"/>
      <c r="AA550" s="139"/>
    </row>
    <row r="551">
      <c r="A551" s="139"/>
      <c r="B551" s="139"/>
      <c r="C551" s="139"/>
      <c r="D551" s="139"/>
      <c r="E551" s="139"/>
      <c r="F551" s="139"/>
      <c r="G551" s="139"/>
      <c r="H551" s="139"/>
      <c r="I551" s="139"/>
      <c r="J551" s="139"/>
      <c r="K551" s="139"/>
      <c r="L551" s="139"/>
      <c r="M551" s="139"/>
      <c r="N551" s="139"/>
      <c r="O551" s="139"/>
      <c r="P551" s="139"/>
      <c r="Q551" s="139"/>
      <c r="R551" s="139"/>
      <c r="S551" s="139"/>
      <c r="T551" s="139"/>
      <c r="U551" s="139"/>
      <c r="V551" s="139"/>
      <c r="W551" s="139"/>
      <c r="X551" s="139"/>
      <c r="Y551" s="139"/>
      <c r="Z551" s="139"/>
      <c r="AA551" s="139"/>
    </row>
    <row r="552">
      <c r="A552" s="139"/>
      <c r="B552" s="139"/>
      <c r="C552" s="139"/>
      <c r="D552" s="139"/>
      <c r="E552" s="139"/>
      <c r="F552" s="139"/>
      <c r="G552" s="139"/>
      <c r="H552" s="139"/>
      <c r="I552" s="139"/>
      <c r="J552" s="139"/>
      <c r="K552" s="139"/>
      <c r="L552" s="139"/>
      <c r="M552" s="139"/>
      <c r="N552" s="139"/>
      <c r="O552" s="139"/>
      <c r="P552" s="139"/>
      <c r="Q552" s="139"/>
      <c r="R552" s="139"/>
      <c r="S552" s="139"/>
      <c r="T552" s="139"/>
      <c r="U552" s="139"/>
      <c r="V552" s="139"/>
      <c r="W552" s="139"/>
      <c r="X552" s="139"/>
      <c r="Y552" s="139"/>
      <c r="Z552" s="139"/>
      <c r="AA552" s="139"/>
    </row>
    <row r="553">
      <c r="A553" s="139"/>
      <c r="B553" s="139"/>
      <c r="C553" s="139"/>
      <c r="D553" s="139"/>
      <c r="E553" s="139"/>
      <c r="F553" s="139"/>
      <c r="G553" s="139"/>
      <c r="H553" s="139"/>
      <c r="I553" s="139"/>
      <c r="J553" s="139"/>
      <c r="K553" s="139"/>
      <c r="L553" s="139"/>
      <c r="M553" s="139"/>
      <c r="N553" s="139"/>
      <c r="O553" s="139"/>
      <c r="P553" s="139"/>
      <c r="Q553" s="139"/>
      <c r="R553" s="139"/>
      <c r="S553" s="139"/>
      <c r="T553" s="139"/>
      <c r="U553" s="139"/>
      <c r="V553" s="139"/>
      <c r="W553" s="139"/>
      <c r="X553" s="139"/>
      <c r="Y553" s="139"/>
      <c r="Z553" s="139"/>
      <c r="AA553" s="139"/>
    </row>
    <row r="554">
      <c r="A554" s="139"/>
      <c r="B554" s="139"/>
      <c r="C554" s="139"/>
      <c r="D554" s="139"/>
      <c r="E554" s="139"/>
      <c r="F554" s="139"/>
      <c r="G554" s="139"/>
      <c r="H554" s="139"/>
      <c r="I554" s="139"/>
      <c r="J554" s="139"/>
      <c r="K554" s="139"/>
      <c r="L554" s="139"/>
      <c r="M554" s="139"/>
      <c r="N554" s="139"/>
      <c r="O554" s="139"/>
      <c r="P554" s="139"/>
      <c r="Q554" s="139"/>
      <c r="R554" s="139"/>
      <c r="S554" s="139"/>
      <c r="T554" s="139"/>
      <c r="U554" s="139"/>
      <c r="V554" s="139"/>
      <c r="W554" s="139"/>
      <c r="X554" s="139"/>
      <c r="Y554" s="139"/>
      <c r="Z554" s="139"/>
      <c r="AA554" s="139"/>
    </row>
    <row r="555">
      <c r="A555" s="139"/>
      <c r="B555" s="139"/>
      <c r="C555" s="139"/>
      <c r="D555" s="139"/>
      <c r="E555" s="139"/>
      <c r="F555" s="139"/>
      <c r="G555" s="139"/>
      <c r="H555" s="139"/>
      <c r="I555" s="139"/>
      <c r="J555" s="139"/>
      <c r="K555" s="139"/>
      <c r="L555" s="139"/>
      <c r="M555" s="139"/>
      <c r="N555" s="139"/>
      <c r="O555" s="139"/>
      <c r="P555" s="139"/>
      <c r="Q555" s="139"/>
      <c r="R555" s="139"/>
      <c r="S555" s="139"/>
      <c r="T555" s="139"/>
      <c r="U555" s="139"/>
      <c r="V555" s="139"/>
      <c r="W555" s="139"/>
      <c r="X555" s="139"/>
      <c r="Y555" s="139"/>
      <c r="Z555" s="139"/>
      <c r="AA555" s="139"/>
    </row>
    <row r="556">
      <c r="A556" s="139"/>
      <c r="B556" s="139"/>
      <c r="C556" s="139"/>
      <c r="D556" s="139"/>
      <c r="E556" s="139"/>
      <c r="F556" s="139"/>
      <c r="G556" s="139"/>
      <c r="H556" s="139"/>
      <c r="I556" s="139"/>
      <c r="J556" s="139"/>
      <c r="K556" s="139"/>
      <c r="L556" s="139"/>
      <c r="M556" s="139"/>
      <c r="N556" s="139"/>
      <c r="O556" s="139"/>
      <c r="P556" s="139"/>
      <c r="Q556" s="139"/>
      <c r="R556" s="139"/>
      <c r="S556" s="139"/>
      <c r="T556" s="139"/>
      <c r="U556" s="139"/>
      <c r="V556" s="139"/>
      <c r="W556" s="139"/>
      <c r="X556" s="139"/>
      <c r="Y556" s="139"/>
      <c r="Z556" s="139"/>
      <c r="AA556" s="139"/>
    </row>
    <row r="557">
      <c r="A557" s="139"/>
      <c r="B557" s="139"/>
      <c r="C557" s="139"/>
      <c r="D557" s="139"/>
      <c r="E557" s="139"/>
      <c r="F557" s="139"/>
      <c r="G557" s="139"/>
      <c r="H557" s="139"/>
      <c r="I557" s="139"/>
      <c r="J557" s="139"/>
      <c r="K557" s="139"/>
      <c r="L557" s="139"/>
      <c r="M557" s="139"/>
      <c r="N557" s="139"/>
      <c r="O557" s="139"/>
      <c r="P557" s="139"/>
      <c r="Q557" s="139"/>
      <c r="R557" s="139"/>
      <c r="S557" s="139"/>
      <c r="T557" s="139"/>
      <c r="U557" s="139"/>
      <c r="V557" s="139"/>
      <c r="W557" s="139"/>
      <c r="X557" s="139"/>
      <c r="Y557" s="139"/>
      <c r="Z557" s="139"/>
      <c r="AA557" s="139"/>
    </row>
    <row r="558">
      <c r="A558" s="139"/>
      <c r="B558" s="139"/>
      <c r="C558" s="139"/>
      <c r="D558" s="139"/>
      <c r="E558" s="139"/>
      <c r="F558" s="139"/>
      <c r="G558" s="139"/>
      <c r="H558" s="139"/>
      <c r="I558" s="139"/>
      <c r="J558" s="139"/>
      <c r="K558" s="139"/>
      <c r="L558" s="139"/>
      <c r="M558" s="139"/>
      <c r="N558" s="139"/>
      <c r="O558" s="139"/>
      <c r="P558" s="139"/>
      <c r="Q558" s="139"/>
      <c r="R558" s="139"/>
      <c r="S558" s="139"/>
      <c r="T558" s="139"/>
      <c r="U558" s="139"/>
      <c r="V558" s="139"/>
      <c r="W558" s="139"/>
      <c r="X558" s="139"/>
      <c r="Y558" s="139"/>
      <c r="Z558" s="139"/>
      <c r="AA558" s="139"/>
    </row>
    <row r="559">
      <c r="A559" s="139"/>
      <c r="B559" s="139"/>
      <c r="C559" s="139"/>
      <c r="D559" s="139"/>
      <c r="E559" s="139"/>
      <c r="F559" s="139"/>
      <c r="G559" s="139"/>
      <c r="H559" s="139"/>
      <c r="I559" s="139"/>
      <c r="J559" s="139"/>
      <c r="K559" s="139"/>
      <c r="L559" s="139"/>
      <c r="M559" s="139"/>
      <c r="N559" s="139"/>
      <c r="O559" s="139"/>
      <c r="P559" s="139"/>
      <c r="Q559" s="139"/>
      <c r="R559" s="139"/>
      <c r="S559" s="139"/>
      <c r="T559" s="139"/>
      <c r="U559" s="139"/>
      <c r="V559" s="139"/>
      <c r="W559" s="139"/>
      <c r="X559" s="139"/>
      <c r="Y559" s="139"/>
      <c r="Z559" s="139"/>
      <c r="AA559" s="139"/>
    </row>
    <row r="560">
      <c r="A560" s="139"/>
      <c r="B560" s="139"/>
      <c r="C560" s="139"/>
      <c r="D560" s="139"/>
      <c r="E560" s="139"/>
      <c r="F560" s="139"/>
      <c r="G560" s="139"/>
      <c r="H560" s="139"/>
      <c r="I560" s="139"/>
      <c r="J560" s="139"/>
      <c r="K560" s="139"/>
      <c r="L560" s="139"/>
      <c r="M560" s="139"/>
      <c r="N560" s="139"/>
      <c r="O560" s="139"/>
      <c r="P560" s="139"/>
      <c r="Q560" s="139"/>
      <c r="R560" s="139"/>
      <c r="S560" s="139"/>
      <c r="T560" s="139"/>
      <c r="U560" s="139"/>
      <c r="V560" s="139"/>
      <c r="W560" s="139"/>
      <c r="X560" s="139"/>
      <c r="Y560" s="139"/>
      <c r="Z560" s="139"/>
      <c r="AA560" s="139"/>
    </row>
    <row r="561">
      <c r="A561" s="139"/>
      <c r="B561" s="139"/>
      <c r="C561" s="139"/>
      <c r="D561" s="139"/>
      <c r="E561" s="139"/>
      <c r="F561" s="139"/>
      <c r="G561" s="139"/>
      <c r="H561" s="139"/>
      <c r="I561" s="139"/>
      <c r="J561" s="139"/>
      <c r="K561" s="139"/>
      <c r="L561" s="139"/>
      <c r="M561" s="139"/>
      <c r="N561" s="139"/>
      <c r="O561" s="139"/>
      <c r="P561" s="139"/>
      <c r="Q561" s="139"/>
      <c r="R561" s="139"/>
      <c r="S561" s="139"/>
      <c r="T561" s="139"/>
      <c r="U561" s="139"/>
      <c r="V561" s="139"/>
      <c r="W561" s="139"/>
      <c r="X561" s="139"/>
      <c r="Y561" s="139"/>
      <c r="Z561" s="139"/>
      <c r="AA561" s="139"/>
    </row>
    <row r="562">
      <c r="A562" s="139"/>
      <c r="B562" s="139"/>
      <c r="C562" s="139"/>
      <c r="D562" s="139"/>
      <c r="E562" s="139"/>
      <c r="F562" s="139"/>
      <c r="G562" s="139"/>
      <c r="H562" s="139"/>
      <c r="I562" s="139"/>
      <c r="J562" s="139"/>
      <c r="K562" s="139"/>
      <c r="L562" s="139"/>
      <c r="M562" s="139"/>
      <c r="N562" s="139"/>
      <c r="O562" s="139"/>
      <c r="P562" s="139"/>
      <c r="Q562" s="139"/>
      <c r="R562" s="139"/>
      <c r="S562" s="139"/>
      <c r="T562" s="139"/>
      <c r="U562" s="139"/>
      <c r="V562" s="139"/>
      <c r="W562" s="139"/>
      <c r="X562" s="139"/>
      <c r="Y562" s="139"/>
      <c r="Z562" s="139"/>
      <c r="AA562" s="139"/>
    </row>
    <row r="563">
      <c r="A563" s="139"/>
      <c r="B563" s="139"/>
      <c r="C563" s="139"/>
      <c r="D563" s="139"/>
      <c r="E563" s="139"/>
      <c r="F563" s="139"/>
      <c r="G563" s="139"/>
      <c r="H563" s="139"/>
      <c r="I563" s="139"/>
      <c r="J563" s="139"/>
      <c r="K563" s="139"/>
      <c r="L563" s="139"/>
      <c r="M563" s="139"/>
      <c r="N563" s="139"/>
      <c r="O563" s="139"/>
      <c r="P563" s="139"/>
      <c r="Q563" s="139"/>
      <c r="R563" s="139"/>
      <c r="S563" s="139"/>
      <c r="T563" s="139"/>
      <c r="U563" s="139"/>
      <c r="V563" s="139"/>
      <c r="W563" s="139"/>
      <c r="X563" s="139"/>
      <c r="Y563" s="139"/>
      <c r="Z563" s="139"/>
      <c r="AA563" s="139"/>
    </row>
    <row r="564">
      <c r="A564" s="139"/>
      <c r="B564" s="139"/>
      <c r="C564" s="139"/>
      <c r="D564" s="139"/>
      <c r="E564" s="139"/>
      <c r="F564" s="139"/>
      <c r="G564" s="139"/>
      <c r="H564" s="139"/>
      <c r="I564" s="139"/>
      <c r="J564" s="139"/>
      <c r="K564" s="139"/>
      <c r="L564" s="139"/>
      <c r="M564" s="139"/>
      <c r="N564" s="139"/>
      <c r="O564" s="139"/>
      <c r="P564" s="139"/>
      <c r="Q564" s="139"/>
      <c r="R564" s="139"/>
      <c r="S564" s="139"/>
      <c r="T564" s="139"/>
      <c r="U564" s="139"/>
      <c r="V564" s="139"/>
      <c r="W564" s="139"/>
      <c r="X564" s="139"/>
      <c r="Y564" s="139"/>
      <c r="Z564" s="139"/>
      <c r="AA564" s="139"/>
    </row>
    <row r="565">
      <c r="A565" s="139"/>
      <c r="B565" s="139"/>
      <c r="C565" s="139"/>
      <c r="D565" s="139"/>
      <c r="E565" s="139"/>
      <c r="F565" s="139"/>
      <c r="G565" s="139"/>
      <c r="H565" s="139"/>
      <c r="I565" s="139"/>
      <c r="J565" s="139"/>
      <c r="K565" s="139"/>
      <c r="L565" s="139"/>
      <c r="M565" s="139"/>
      <c r="N565" s="139"/>
      <c r="O565" s="139"/>
      <c r="P565" s="139"/>
      <c r="Q565" s="139"/>
      <c r="R565" s="139"/>
      <c r="S565" s="139"/>
      <c r="T565" s="139"/>
      <c r="U565" s="139"/>
      <c r="V565" s="139"/>
      <c r="W565" s="139"/>
      <c r="X565" s="139"/>
      <c r="Y565" s="139"/>
      <c r="Z565" s="139"/>
      <c r="AA565" s="139"/>
    </row>
    <row r="566">
      <c r="A566" s="139"/>
      <c r="B566" s="139"/>
      <c r="C566" s="139"/>
      <c r="D566" s="139"/>
      <c r="E566" s="139"/>
      <c r="F566" s="139"/>
      <c r="G566" s="139"/>
      <c r="H566" s="139"/>
      <c r="I566" s="139"/>
      <c r="J566" s="139"/>
      <c r="K566" s="139"/>
      <c r="L566" s="139"/>
      <c r="M566" s="139"/>
      <c r="N566" s="139"/>
      <c r="O566" s="139"/>
      <c r="P566" s="139"/>
      <c r="Q566" s="139"/>
      <c r="R566" s="139"/>
      <c r="S566" s="139"/>
      <c r="T566" s="139"/>
      <c r="U566" s="139"/>
      <c r="V566" s="139"/>
      <c r="W566" s="139"/>
      <c r="X566" s="139"/>
      <c r="Y566" s="139"/>
      <c r="Z566" s="139"/>
      <c r="AA566" s="139"/>
    </row>
    <row r="567">
      <c r="A567" s="139"/>
      <c r="B567" s="139"/>
      <c r="C567" s="139"/>
      <c r="D567" s="139"/>
      <c r="E567" s="139"/>
      <c r="F567" s="139"/>
      <c r="G567" s="139"/>
      <c r="H567" s="139"/>
      <c r="I567" s="139"/>
      <c r="J567" s="139"/>
      <c r="K567" s="139"/>
      <c r="L567" s="139"/>
      <c r="M567" s="139"/>
      <c r="N567" s="139"/>
      <c r="O567" s="139"/>
      <c r="P567" s="139"/>
      <c r="Q567" s="139"/>
      <c r="R567" s="139"/>
      <c r="S567" s="139"/>
      <c r="T567" s="139"/>
      <c r="U567" s="139"/>
      <c r="V567" s="139"/>
      <c r="W567" s="139"/>
      <c r="X567" s="139"/>
      <c r="Y567" s="139"/>
      <c r="Z567" s="139"/>
      <c r="AA567" s="139"/>
    </row>
    <row r="568">
      <c r="A568" s="139"/>
      <c r="B568" s="139"/>
      <c r="C568" s="139"/>
      <c r="D568" s="139"/>
      <c r="E568" s="139"/>
      <c r="F568" s="139"/>
      <c r="G568" s="139"/>
      <c r="H568" s="139"/>
      <c r="I568" s="139"/>
      <c r="J568" s="139"/>
      <c r="K568" s="139"/>
      <c r="L568" s="139"/>
      <c r="M568" s="139"/>
      <c r="N568" s="139"/>
      <c r="O568" s="139"/>
      <c r="P568" s="139"/>
      <c r="Q568" s="139"/>
      <c r="R568" s="139"/>
      <c r="S568" s="139"/>
      <c r="T568" s="139"/>
      <c r="U568" s="139"/>
      <c r="V568" s="139"/>
      <c r="W568" s="139"/>
      <c r="X568" s="139"/>
      <c r="Y568" s="139"/>
      <c r="Z568" s="139"/>
      <c r="AA568" s="139"/>
    </row>
    <row r="569">
      <c r="A569" s="139"/>
      <c r="B569" s="139"/>
      <c r="C569" s="139"/>
      <c r="D569" s="139"/>
      <c r="E569" s="139"/>
      <c r="F569" s="139"/>
      <c r="G569" s="139"/>
      <c r="H569" s="139"/>
      <c r="I569" s="139"/>
      <c r="J569" s="139"/>
      <c r="K569" s="139"/>
      <c r="L569" s="139"/>
      <c r="M569" s="139"/>
      <c r="N569" s="139"/>
      <c r="O569" s="139"/>
      <c r="P569" s="139"/>
      <c r="Q569" s="139"/>
      <c r="R569" s="139"/>
      <c r="S569" s="139"/>
      <c r="T569" s="139"/>
      <c r="U569" s="139"/>
      <c r="V569" s="139"/>
      <c r="W569" s="139"/>
      <c r="X569" s="139"/>
      <c r="Y569" s="139"/>
      <c r="Z569" s="139"/>
      <c r="AA569" s="139"/>
    </row>
    <row r="570">
      <c r="A570" s="139"/>
      <c r="B570" s="139"/>
      <c r="C570" s="139"/>
      <c r="D570" s="139"/>
      <c r="E570" s="139"/>
      <c r="F570" s="139"/>
      <c r="G570" s="139"/>
      <c r="H570" s="139"/>
      <c r="I570" s="139"/>
      <c r="J570" s="139"/>
      <c r="K570" s="139"/>
      <c r="L570" s="139"/>
      <c r="M570" s="139"/>
      <c r="N570" s="139"/>
      <c r="O570" s="139"/>
      <c r="P570" s="139"/>
      <c r="Q570" s="139"/>
      <c r="R570" s="139"/>
      <c r="S570" s="139"/>
      <c r="T570" s="139"/>
      <c r="U570" s="139"/>
      <c r="V570" s="139"/>
      <c r="W570" s="139"/>
      <c r="X570" s="139"/>
      <c r="Y570" s="139"/>
      <c r="Z570" s="139"/>
      <c r="AA570" s="139"/>
    </row>
    <row r="571">
      <c r="A571" s="139"/>
      <c r="B571" s="139"/>
      <c r="C571" s="139"/>
      <c r="D571" s="139"/>
      <c r="E571" s="139"/>
      <c r="F571" s="139"/>
      <c r="G571" s="139"/>
      <c r="H571" s="139"/>
      <c r="I571" s="139"/>
      <c r="J571" s="139"/>
      <c r="K571" s="139"/>
      <c r="L571" s="139"/>
      <c r="M571" s="139"/>
      <c r="N571" s="139"/>
      <c r="O571" s="139"/>
      <c r="P571" s="139"/>
      <c r="Q571" s="139"/>
      <c r="R571" s="139"/>
      <c r="S571" s="139"/>
      <c r="T571" s="139"/>
      <c r="U571" s="139"/>
      <c r="V571" s="139"/>
      <c r="W571" s="139"/>
      <c r="X571" s="139"/>
      <c r="Y571" s="139"/>
      <c r="Z571" s="139"/>
      <c r="AA571" s="139"/>
    </row>
    <row r="572">
      <c r="A572" s="139"/>
      <c r="B572" s="139"/>
      <c r="C572" s="139"/>
      <c r="D572" s="139"/>
      <c r="E572" s="139"/>
      <c r="F572" s="139"/>
      <c r="G572" s="139"/>
      <c r="H572" s="139"/>
      <c r="I572" s="139"/>
      <c r="J572" s="139"/>
      <c r="K572" s="139"/>
      <c r="L572" s="139"/>
      <c r="M572" s="139"/>
      <c r="N572" s="139"/>
      <c r="O572" s="139"/>
      <c r="P572" s="139"/>
      <c r="Q572" s="139"/>
      <c r="R572" s="139"/>
      <c r="S572" s="139"/>
      <c r="T572" s="139"/>
      <c r="U572" s="139"/>
      <c r="V572" s="139"/>
      <c r="W572" s="139"/>
      <c r="X572" s="139"/>
      <c r="Y572" s="139"/>
      <c r="Z572" s="139"/>
      <c r="AA572" s="139"/>
    </row>
    <row r="573">
      <c r="A573" s="139"/>
      <c r="B573" s="139"/>
      <c r="C573" s="139"/>
      <c r="D573" s="139"/>
      <c r="E573" s="139"/>
      <c r="F573" s="139"/>
      <c r="G573" s="139"/>
      <c r="H573" s="139"/>
      <c r="I573" s="139"/>
      <c r="J573" s="139"/>
      <c r="K573" s="139"/>
      <c r="L573" s="139"/>
      <c r="M573" s="139"/>
      <c r="N573" s="139"/>
      <c r="O573" s="139"/>
      <c r="P573" s="139"/>
      <c r="Q573" s="139"/>
      <c r="R573" s="139"/>
      <c r="S573" s="139"/>
      <c r="T573" s="139"/>
      <c r="U573" s="139"/>
      <c r="V573" s="139"/>
      <c r="W573" s="139"/>
      <c r="X573" s="139"/>
      <c r="Y573" s="139"/>
      <c r="Z573" s="139"/>
      <c r="AA573" s="139"/>
    </row>
    <row r="574">
      <c r="A574" s="139"/>
      <c r="B574" s="139"/>
      <c r="C574" s="139"/>
      <c r="D574" s="139"/>
      <c r="E574" s="139"/>
      <c r="F574" s="139"/>
      <c r="G574" s="139"/>
      <c r="H574" s="139"/>
      <c r="I574" s="139"/>
      <c r="J574" s="139"/>
      <c r="K574" s="139"/>
      <c r="L574" s="139"/>
      <c r="M574" s="139"/>
      <c r="N574" s="139"/>
      <c r="O574" s="139"/>
      <c r="P574" s="139"/>
      <c r="Q574" s="139"/>
      <c r="R574" s="139"/>
      <c r="S574" s="139"/>
      <c r="T574" s="139"/>
      <c r="U574" s="139"/>
      <c r="V574" s="139"/>
      <c r="W574" s="139"/>
      <c r="X574" s="139"/>
      <c r="Y574" s="139"/>
      <c r="Z574" s="139"/>
      <c r="AA574" s="139"/>
    </row>
    <row r="575">
      <c r="A575" s="139"/>
      <c r="B575" s="139"/>
      <c r="C575" s="139"/>
      <c r="D575" s="139"/>
      <c r="E575" s="139"/>
      <c r="F575" s="139"/>
      <c r="G575" s="139"/>
      <c r="H575" s="139"/>
      <c r="I575" s="139"/>
      <c r="J575" s="139"/>
      <c r="K575" s="139"/>
      <c r="L575" s="139"/>
      <c r="M575" s="139"/>
      <c r="N575" s="139"/>
      <c r="O575" s="139"/>
      <c r="P575" s="139"/>
      <c r="Q575" s="139"/>
      <c r="R575" s="139"/>
      <c r="S575" s="139"/>
      <c r="T575" s="139"/>
      <c r="U575" s="139"/>
      <c r="V575" s="139"/>
      <c r="W575" s="139"/>
      <c r="X575" s="139"/>
      <c r="Y575" s="139"/>
      <c r="Z575" s="139"/>
      <c r="AA575" s="139"/>
    </row>
    <row r="576">
      <c r="A576" s="139"/>
      <c r="B576" s="139"/>
      <c r="C576" s="139"/>
      <c r="D576" s="139"/>
      <c r="E576" s="139"/>
      <c r="F576" s="139"/>
      <c r="G576" s="139"/>
      <c r="H576" s="139"/>
      <c r="I576" s="139"/>
      <c r="J576" s="139"/>
      <c r="K576" s="139"/>
      <c r="L576" s="139"/>
      <c r="M576" s="139"/>
      <c r="N576" s="139"/>
      <c r="O576" s="139"/>
      <c r="P576" s="139"/>
      <c r="Q576" s="139"/>
      <c r="R576" s="139"/>
      <c r="S576" s="139"/>
      <c r="T576" s="139"/>
      <c r="U576" s="139"/>
      <c r="V576" s="139"/>
      <c r="W576" s="139"/>
      <c r="X576" s="139"/>
      <c r="Y576" s="139"/>
      <c r="Z576" s="139"/>
      <c r="AA576" s="139"/>
    </row>
    <row r="577">
      <c r="A577" s="139"/>
      <c r="B577" s="139"/>
      <c r="C577" s="139"/>
      <c r="D577" s="139"/>
      <c r="E577" s="139"/>
      <c r="F577" s="139"/>
      <c r="G577" s="139"/>
      <c r="H577" s="139"/>
      <c r="I577" s="139"/>
      <c r="J577" s="139"/>
      <c r="K577" s="139"/>
      <c r="L577" s="139"/>
      <c r="M577" s="139"/>
      <c r="N577" s="139"/>
      <c r="O577" s="139"/>
      <c r="P577" s="139"/>
      <c r="Q577" s="139"/>
      <c r="R577" s="139"/>
      <c r="S577" s="139"/>
      <c r="T577" s="139"/>
      <c r="U577" s="139"/>
      <c r="V577" s="139"/>
      <c r="W577" s="139"/>
      <c r="X577" s="139"/>
      <c r="Y577" s="139"/>
      <c r="Z577" s="139"/>
      <c r="AA577" s="139"/>
    </row>
    <row r="578">
      <c r="A578" s="139"/>
      <c r="B578" s="139"/>
      <c r="C578" s="139"/>
      <c r="D578" s="139"/>
      <c r="E578" s="139"/>
      <c r="F578" s="139"/>
      <c r="G578" s="139"/>
      <c r="H578" s="139"/>
      <c r="I578" s="139"/>
      <c r="J578" s="139"/>
      <c r="K578" s="139"/>
      <c r="L578" s="139"/>
      <c r="M578" s="139"/>
      <c r="N578" s="139"/>
      <c r="O578" s="139"/>
      <c r="P578" s="139"/>
      <c r="Q578" s="139"/>
      <c r="R578" s="139"/>
      <c r="S578" s="139"/>
      <c r="T578" s="139"/>
      <c r="U578" s="139"/>
      <c r="V578" s="139"/>
      <c r="W578" s="139"/>
      <c r="X578" s="139"/>
      <c r="Y578" s="139"/>
      <c r="Z578" s="139"/>
      <c r="AA578" s="139"/>
    </row>
    <row r="579">
      <c r="A579" s="139"/>
      <c r="B579" s="139"/>
      <c r="C579" s="139"/>
      <c r="D579" s="139"/>
      <c r="E579" s="139"/>
      <c r="F579" s="139"/>
      <c r="G579" s="139"/>
      <c r="H579" s="139"/>
      <c r="I579" s="139"/>
      <c r="J579" s="139"/>
      <c r="K579" s="139"/>
      <c r="L579" s="139"/>
      <c r="M579" s="139"/>
      <c r="N579" s="139"/>
      <c r="O579" s="139"/>
      <c r="P579" s="139"/>
      <c r="Q579" s="139"/>
      <c r="R579" s="139"/>
      <c r="S579" s="139"/>
      <c r="T579" s="139"/>
      <c r="U579" s="139"/>
      <c r="V579" s="139"/>
      <c r="W579" s="139"/>
      <c r="X579" s="139"/>
      <c r="Y579" s="139"/>
      <c r="Z579" s="139"/>
      <c r="AA579" s="139"/>
    </row>
    <row r="580">
      <c r="A580" s="139"/>
      <c r="B580" s="139"/>
      <c r="C580" s="139"/>
      <c r="D580" s="139"/>
      <c r="E580" s="139"/>
      <c r="F580" s="139"/>
      <c r="G580" s="139"/>
      <c r="H580" s="139"/>
      <c r="I580" s="139"/>
      <c r="J580" s="139"/>
      <c r="K580" s="139"/>
      <c r="L580" s="139"/>
      <c r="M580" s="139"/>
      <c r="N580" s="139"/>
      <c r="O580" s="139"/>
      <c r="P580" s="139"/>
      <c r="Q580" s="139"/>
      <c r="R580" s="139"/>
      <c r="S580" s="139"/>
      <c r="T580" s="139"/>
      <c r="U580" s="139"/>
      <c r="V580" s="139"/>
      <c r="W580" s="139"/>
      <c r="X580" s="139"/>
      <c r="Y580" s="139"/>
      <c r="Z580" s="139"/>
      <c r="AA580" s="139"/>
    </row>
    <row r="581">
      <c r="A581" s="139"/>
      <c r="B581" s="139"/>
      <c r="C581" s="139"/>
      <c r="D581" s="139"/>
      <c r="E581" s="139"/>
      <c r="F581" s="139"/>
      <c r="G581" s="139"/>
      <c r="H581" s="139"/>
      <c r="I581" s="139"/>
      <c r="J581" s="139"/>
      <c r="K581" s="139"/>
      <c r="L581" s="139"/>
      <c r="M581" s="139"/>
      <c r="N581" s="139"/>
      <c r="O581" s="139"/>
      <c r="P581" s="139"/>
      <c r="Q581" s="139"/>
      <c r="R581" s="139"/>
      <c r="S581" s="139"/>
      <c r="T581" s="139"/>
      <c r="U581" s="139"/>
      <c r="V581" s="139"/>
      <c r="W581" s="139"/>
      <c r="X581" s="139"/>
      <c r="Y581" s="139"/>
      <c r="Z581" s="139"/>
      <c r="AA581" s="139"/>
    </row>
    <row r="582">
      <c r="A582" s="139"/>
      <c r="B582" s="139"/>
      <c r="C582" s="139"/>
      <c r="D582" s="139"/>
      <c r="E582" s="139"/>
      <c r="F582" s="139"/>
      <c r="G582" s="139"/>
      <c r="H582" s="139"/>
      <c r="I582" s="139"/>
      <c r="J582" s="139"/>
      <c r="K582" s="139"/>
      <c r="L582" s="139"/>
      <c r="M582" s="139"/>
      <c r="N582" s="139"/>
      <c r="O582" s="139"/>
      <c r="P582" s="139"/>
      <c r="Q582" s="139"/>
      <c r="R582" s="139"/>
      <c r="S582" s="139"/>
      <c r="T582" s="139"/>
      <c r="U582" s="139"/>
      <c r="V582" s="139"/>
      <c r="W582" s="139"/>
      <c r="X582" s="139"/>
      <c r="Y582" s="139"/>
      <c r="Z582" s="139"/>
      <c r="AA582" s="139"/>
    </row>
    <row r="583">
      <c r="A583" s="139"/>
      <c r="B583" s="139"/>
      <c r="C583" s="139"/>
      <c r="D583" s="139"/>
      <c r="E583" s="139"/>
      <c r="F583" s="139"/>
      <c r="G583" s="139"/>
      <c r="H583" s="139"/>
      <c r="I583" s="139"/>
      <c r="J583" s="139"/>
      <c r="K583" s="139"/>
      <c r="L583" s="139"/>
      <c r="M583" s="139"/>
      <c r="N583" s="139"/>
      <c r="O583" s="139"/>
      <c r="P583" s="139"/>
      <c r="Q583" s="139"/>
      <c r="R583" s="139"/>
      <c r="S583" s="139"/>
      <c r="T583" s="139"/>
      <c r="U583" s="139"/>
      <c r="V583" s="139"/>
      <c r="W583" s="139"/>
      <c r="X583" s="139"/>
      <c r="Y583" s="139"/>
      <c r="Z583" s="139"/>
      <c r="AA583" s="139"/>
    </row>
    <row r="584">
      <c r="A584" s="139"/>
      <c r="B584" s="139"/>
      <c r="C584" s="139"/>
      <c r="D584" s="139"/>
      <c r="E584" s="139"/>
      <c r="F584" s="139"/>
      <c r="G584" s="139"/>
      <c r="H584" s="139"/>
      <c r="I584" s="139"/>
      <c r="J584" s="139"/>
      <c r="K584" s="139"/>
      <c r="L584" s="139"/>
      <c r="M584" s="139"/>
      <c r="N584" s="139"/>
      <c r="O584" s="139"/>
      <c r="P584" s="139"/>
      <c r="Q584" s="139"/>
      <c r="R584" s="139"/>
      <c r="S584" s="139"/>
      <c r="T584" s="139"/>
      <c r="U584" s="139"/>
      <c r="V584" s="139"/>
      <c r="W584" s="139"/>
      <c r="X584" s="139"/>
      <c r="Y584" s="139"/>
      <c r="Z584" s="139"/>
      <c r="AA584" s="139"/>
    </row>
    <row r="585">
      <c r="A585" s="139"/>
      <c r="B585" s="139"/>
      <c r="C585" s="139"/>
      <c r="D585" s="139"/>
      <c r="E585" s="139"/>
      <c r="F585" s="139"/>
      <c r="G585" s="139"/>
      <c r="H585" s="139"/>
      <c r="I585" s="139"/>
      <c r="J585" s="139"/>
      <c r="K585" s="139"/>
      <c r="L585" s="139"/>
      <c r="M585" s="139"/>
      <c r="N585" s="139"/>
      <c r="O585" s="139"/>
      <c r="P585" s="139"/>
      <c r="Q585" s="139"/>
      <c r="R585" s="139"/>
      <c r="S585" s="139"/>
      <c r="T585" s="139"/>
      <c r="U585" s="139"/>
      <c r="V585" s="139"/>
      <c r="W585" s="139"/>
      <c r="X585" s="139"/>
      <c r="Y585" s="139"/>
      <c r="Z585" s="139"/>
      <c r="AA585" s="139"/>
    </row>
    <row r="586">
      <c r="A586" s="139"/>
      <c r="B586" s="139"/>
      <c r="C586" s="139"/>
      <c r="D586" s="139"/>
      <c r="E586" s="139"/>
      <c r="F586" s="139"/>
      <c r="G586" s="139"/>
      <c r="H586" s="139"/>
      <c r="I586" s="139"/>
      <c r="J586" s="139"/>
      <c r="K586" s="139"/>
      <c r="L586" s="139"/>
      <c r="M586" s="139"/>
      <c r="N586" s="139"/>
      <c r="O586" s="139"/>
      <c r="P586" s="139"/>
      <c r="Q586" s="139"/>
      <c r="R586" s="139"/>
      <c r="S586" s="139"/>
      <c r="T586" s="139"/>
      <c r="U586" s="139"/>
      <c r="V586" s="139"/>
      <c r="W586" s="139"/>
      <c r="X586" s="139"/>
      <c r="Y586" s="139"/>
      <c r="Z586" s="139"/>
      <c r="AA586" s="139"/>
    </row>
    <row r="587">
      <c r="A587" s="139"/>
      <c r="B587" s="139"/>
      <c r="C587" s="139"/>
      <c r="D587" s="139"/>
      <c r="E587" s="139"/>
      <c r="F587" s="139"/>
      <c r="G587" s="139"/>
      <c r="H587" s="139"/>
      <c r="I587" s="139"/>
      <c r="J587" s="139"/>
      <c r="K587" s="139"/>
      <c r="L587" s="139"/>
      <c r="M587" s="139"/>
      <c r="N587" s="139"/>
      <c r="O587" s="139"/>
      <c r="P587" s="139"/>
      <c r="Q587" s="139"/>
      <c r="R587" s="139"/>
      <c r="S587" s="139"/>
      <c r="T587" s="139"/>
      <c r="U587" s="139"/>
      <c r="V587" s="139"/>
      <c r="W587" s="139"/>
      <c r="X587" s="139"/>
      <c r="Y587" s="139"/>
      <c r="Z587" s="139"/>
      <c r="AA587" s="139"/>
    </row>
    <row r="588">
      <c r="A588" s="139"/>
      <c r="B588" s="139"/>
      <c r="C588" s="139"/>
      <c r="D588" s="139"/>
      <c r="E588" s="139"/>
      <c r="F588" s="139"/>
      <c r="G588" s="139"/>
      <c r="H588" s="139"/>
      <c r="I588" s="139"/>
      <c r="J588" s="139"/>
      <c r="K588" s="139"/>
      <c r="L588" s="139"/>
      <c r="M588" s="139"/>
      <c r="N588" s="139"/>
      <c r="O588" s="139"/>
      <c r="P588" s="139"/>
      <c r="Q588" s="139"/>
      <c r="R588" s="139"/>
      <c r="S588" s="139"/>
      <c r="T588" s="139"/>
      <c r="U588" s="139"/>
      <c r="V588" s="139"/>
      <c r="W588" s="139"/>
      <c r="X588" s="139"/>
      <c r="Y588" s="139"/>
      <c r="Z588" s="139"/>
      <c r="AA588" s="139"/>
    </row>
    <row r="589">
      <c r="A589" s="139"/>
      <c r="B589" s="139"/>
      <c r="C589" s="139"/>
      <c r="D589" s="139"/>
      <c r="E589" s="139"/>
      <c r="F589" s="139"/>
      <c r="G589" s="139"/>
      <c r="H589" s="139"/>
      <c r="I589" s="139"/>
      <c r="J589" s="139"/>
      <c r="K589" s="139"/>
      <c r="L589" s="139"/>
      <c r="M589" s="139"/>
      <c r="N589" s="139"/>
      <c r="O589" s="139"/>
      <c r="P589" s="139"/>
      <c r="Q589" s="139"/>
      <c r="R589" s="139"/>
      <c r="S589" s="139"/>
      <c r="T589" s="139"/>
      <c r="U589" s="139"/>
      <c r="V589" s="139"/>
      <c r="W589" s="139"/>
      <c r="X589" s="139"/>
      <c r="Y589" s="139"/>
      <c r="Z589" s="139"/>
      <c r="AA589" s="139"/>
    </row>
    <row r="590">
      <c r="A590" s="139"/>
      <c r="B590" s="139"/>
      <c r="C590" s="139"/>
      <c r="D590" s="139"/>
      <c r="E590" s="139"/>
      <c r="F590" s="139"/>
      <c r="G590" s="139"/>
      <c r="H590" s="139"/>
      <c r="I590" s="139"/>
      <c r="J590" s="139"/>
      <c r="K590" s="139"/>
      <c r="L590" s="139"/>
      <c r="M590" s="139"/>
      <c r="N590" s="139"/>
      <c r="O590" s="139"/>
      <c r="P590" s="139"/>
      <c r="Q590" s="139"/>
      <c r="R590" s="139"/>
      <c r="S590" s="139"/>
      <c r="T590" s="139"/>
      <c r="U590" s="139"/>
      <c r="V590" s="139"/>
      <c r="W590" s="139"/>
      <c r="X590" s="139"/>
      <c r="Y590" s="139"/>
      <c r="Z590" s="139"/>
      <c r="AA590" s="139"/>
    </row>
    <row r="591">
      <c r="A591" s="139"/>
      <c r="B591" s="139"/>
      <c r="C591" s="139"/>
      <c r="D591" s="139"/>
      <c r="E591" s="139"/>
      <c r="F591" s="139"/>
      <c r="G591" s="139"/>
      <c r="H591" s="139"/>
      <c r="I591" s="139"/>
      <c r="J591" s="139"/>
      <c r="K591" s="139"/>
      <c r="L591" s="139"/>
      <c r="M591" s="139"/>
      <c r="N591" s="139"/>
      <c r="O591" s="139"/>
      <c r="P591" s="139"/>
      <c r="Q591" s="139"/>
      <c r="R591" s="139"/>
      <c r="S591" s="139"/>
      <c r="T591" s="139"/>
      <c r="U591" s="139"/>
      <c r="V591" s="139"/>
      <c r="W591" s="139"/>
      <c r="X591" s="139"/>
      <c r="Y591" s="139"/>
      <c r="Z591" s="139"/>
      <c r="AA591" s="139"/>
    </row>
    <row r="592">
      <c r="A592" s="139"/>
      <c r="B592" s="139"/>
      <c r="C592" s="139"/>
      <c r="D592" s="139"/>
      <c r="E592" s="139"/>
      <c r="F592" s="139"/>
      <c r="G592" s="139"/>
      <c r="H592" s="139"/>
      <c r="I592" s="139"/>
      <c r="J592" s="139"/>
      <c r="K592" s="139"/>
      <c r="L592" s="139"/>
      <c r="M592" s="139"/>
      <c r="N592" s="139"/>
      <c r="O592" s="139"/>
      <c r="P592" s="139"/>
      <c r="Q592" s="139"/>
      <c r="R592" s="139"/>
      <c r="S592" s="139"/>
      <c r="T592" s="139"/>
      <c r="U592" s="139"/>
      <c r="V592" s="139"/>
      <c r="W592" s="139"/>
      <c r="X592" s="139"/>
      <c r="Y592" s="139"/>
      <c r="Z592" s="139"/>
      <c r="AA592" s="139"/>
    </row>
    <row r="593">
      <c r="A593" s="139"/>
      <c r="B593" s="139"/>
      <c r="C593" s="139"/>
      <c r="D593" s="139"/>
      <c r="E593" s="139"/>
      <c r="F593" s="139"/>
      <c r="G593" s="139"/>
      <c r="H593" s="139"/>
      <c r="I593" s="139"/>
      <c r="J593" s="139"/>
      <c r="K593" s="139"/>
      <c r="L593" s="139"/>
      <c r="M593" s="139"/>
      <c r="N593" s="139"/>
      <c r="O593" s="139"/>
      <c r="P593" s="139"/>
      <c r="Q593" s="139"/>
      <c r="R593" s="139"/>
      <c r="S593" s="139"/>
      <c r="T593" s="139"/>
      <c r="U593" s="139"/>
      <c r="V593" s="139"/>
      <c r="W593" s="139"/>
      <c r="X593" s="139"/>
      <c r="Y593" s="139"/>
      <c r="Z593" s="139"/>
      <c r="AA593" s="139"/>
    </row>
    <row r="594">
      <c r="A594" s="139"/>
      <c r="B594" s="139"/>
      <c r="C594" s="139"/>
      <c r="D594" s="139"/>
      <c r="E594" s="139"/>
      <c r="F594" s="139"/>
      <c r="G594" s="139"/>
      <c r="H594" s="139"/>
      <c r="I594" s="139"/>
      <c r="J594" s="139"/>
      <c r="K594" s="139"/>
      <c r="L594" s="139"/>
      <c r="M594" s="139"/>
      <c r="N594" s="139"/>
      <c r="O594" s="139"/>
      <c r="P594" s="139"/>
      <c r="Q594" s="139"/>
      <c r="R594" s="139"/>
      <c r="S594" s="139"/>
      <c r="T594" s="139"/>
      <c r="U594" s="139"/>
      <c r="V594" s="139"/>
      <c r="W594" s="139"/>
      <c r="X594" s="139"/>
      <c r="Y594" s="139"/>
      <c r="Z594" s="139"/>
      <c r="AA594" s="139"/>
    </row>
    <row r="595">
      <c r="A595" s="139"/>
      <c r="B595" s="139"/>
      <c r="C595" s="139"/>
      <c r="D595" s="139"/>
      <c r="E595" s="139"/>
      <c r="F595" s="139"/>
      <c r="G595" s="139"/>
      <c r="H595" s="139"/>
      <c r="I595" s="139"/>
      <c r="J595" s="139"/>
      <c r="K595" s="139"/>
      <c r="L595" s="139"/>
      <c r="M595" s="139"/>
      <c r="N595" s="139"/>
      <c r="O595" s="139"/>
      <c r="P595" s="139"/>
      <c r="Q595" s="139"/>
      <c r="R595" s="139"/>
      <c r="S595" s="139"/>
      <c r="T595" s="139"/>
      <c r="U595" s="139"/>
      <c r="V595" s="139"/>
      <c r="W595" s="139"/>
      <c r="X595" s="139"/>
      <c r="Y595" s="139"/>
      <c r="Z595" s="139"/>
      <c r="AA595" s="139"/>
    </row>
    <row r="596">
      <c r="A596" s="139"/>
      <c r="B596" s="139"/>
      <c r="C596" s="139"/>
      <c r="D596" s="139"/>
      <c r="E596" s="139"/>
      <c r="F596" s="139"/>
      <c r="G596" s="139"/>
      <c r="H596" s="139"/>
      <c r="I596" s="139"/>
      <c r="J596" s="139"/>
      <c r="K596" s="139"/>
      <c r="L596" s="139"/>
      <c r="M596" s="139"/>
      <c r="N596" s="139"/>
      <c r="O596" s="139"/>
      <c r="P596" s="139"/>
      <c r="Q596" s="139"/>
      <c r="R596" s="139"/>
      <c r="S596" s="139"/>
      <c r="T596" s="139"/>
      <c r="U596" s="139"/>
      <c r="V596" s="139"/>
      <c r="W596" s="139"/>
      <c r="X596" s="139"/>
      <c r="Y596" s="139"/>
      <c r="Z596" s="139"/>
      <c r="AA596" s="139"/>
    </row>
    <row r="597">
      <c r="A597" s="139"/>
      <c r="B597" s="139"/>
      <c r="C597" s="139"/>
      <c r="D597" s="139"/>
      <c r="E597" s="139"/>
      <c r="F597" s="139"/>
      <c r="G597" s="139"/>
      <c r="H597" s="139"/>
      <c r="I597" s="139"/>
      <c r="J597" s="139"/>
      <c r="K597" s="139"/>
      <c r="L597" s="139"/>
      <c r="M597" s="139"/>
      <c r="N597" s="139"/>
      <c r="O597" s="139"/>
      <c r="P597" s="139"/>
      <c r="Q597" s="139"/>
      <c r="R597" s="139"/>
      <c r="S597" s="139"/>
      <c r="T597" s="139"/>
      <c r="U597" s="139"/>
      <c r="V597" s="139"/>
      <c r="W597" s="139"/>
      <c r="X597" s="139"/>
      <c r="Y597" s="139"/>
      <c r="Z597" s="139"/>
      <c r="AA597" s="139"/>
    </row>
    <row r="598">
      <c r="A598" s="139"/>
      <c r="B598" s="139"/>
      <c r="C598" s="139"/>
      <c r="D598" s="139"/>
      <c r="E598" s="139"/>
      <c r="F598" s="139"/>
      <c r="G598" s="139"/>
      <c r="H598" s="139"/>
      <c r="I598" s="139"/>
      <c r="J598" s="139"/>
      <c r="K598" s="139"/>
      <c r="L598" s="139"/>
      <c r="M598" s="139"/>
      <c r="N598" s="139"/>
      <c r="O598" s="139"/>
      <c r="P598" s="139"/>
      <c r="Q598" s="139"/>
      <c r="R598" s="139"/>
      <c r="S598" s="139"/>
      <c r="T598" s="139"/>
      <c r="U598" s="139"/>
      <c r="V598" s="139"/>
      <c r="W598" s="139"/>
      <c r="X598" s="139"/>
      <c r="Y598" s="139"/>
      <c r="Z598" s="139"/>
      <c r="AA598" s="139"/>
    </row>
    <row r="599">
      <c r="A599" s="139"/>
      <c r="B599" s="139"/>
      <c r="C599" s="139"/>
      <c r="D599" s="139"/>
      <c r="E599" s="139"/>
      <c r="F599" s="139"/>
      <c r="G599" s="139"/>
      <c r="H599" s="139"/>
      <c r="I599" s="139"/>
      <c r="J599" s="139"/>
      <c r="K599" s="139"/>
      <c r="L599" s="139"/>
      <c r="M599" s="139"/>
      <c r="N599" s="139"/>
      <c r="O599" s="139"/>
      <c r="P599" s="139"/>
      <c r="Q599" s="139"/>
      <c r="R599" s="139"/>
      <c r="S599" s="139"/>
      <c r="T599" s="139"/>
      <c r="U599" s="139"/>
      <c r="V599" s="139"/>
      <c r="W599" s="139"/>
      <c r="X599" s="139"/>
      <c r="Y599" s="139"/>
      <c r="Z599" s="139"/>
      <c r="AA599" s="139"/>
    </row>
    <row r="600">
      <c r="A600" s="139"/>
      <c r="B600" s="139"/>
      <c r="C600" s="139"/>
      <c r="D600" s="139"/>
      <c r="E600" s="139"/>
      <c r="F600" s="139"/>
      <c r="G600" s="139"/>
      <c r="H600" s="139"/>
      <c r="I600" s="139"/>
      <c r="J600" s="139"/>
      <c r="K600" s="139"/>
      <c r="L600" s="139"/>
      <c r="M600" s="139"/>
      <c r="N600" s="139"/>
      <c r="O600" s="139"/>
      <c r="P600" s="139"/>
      <c r="Q600" s="139"/>
      <c r="R600" s="139"/>
      <c r="S600" s="139"/>
      <c r="T600" s="139"/>
      <c r="U600" s="139"/>
      <c r="V600" s="139"/>
      <c r="W600" s="139"/>
      <c r="X600" s="139"/>
      <c r="Y600" s="139"/>
      <c r="Z600" s="139"/>
      <c r="AA600" s="139"/>
    </row>
    <row r="601">
      <c r="A601" s="139"/>
      <c r="B601" s="139"/>
      <c r="C601" s="139"/>
      <c r="D601" s="139"/>
      <c r="E601" s="139"/>
      <c r="F601" s="139"/>
      <c r="G601" s="139"/>
      <c r="H601" s="139"/>
      <c r="I601" s="139"/>
      <c r="J601" s="139"/>
      <c r="K601" s="139"/>
      <c r="L601" s="139"/>
      <c r="M601" s="139"/>
      <c r="N601" s="139"/>
      <c r="O601" s="139"/>
      <c r="P601" s="139"/>
      <c r="Q601" s="139"/>
      <c r="R601" s="139"/>
      <c r="S601" s="139"/>
      <c r="T601" s="139"/>
      <c r="U601" s="139"/>
      <c r="V601" s="139"/>
      <c r="W601" s="139"/>
      <c r="X601" s="139"/>
      <c r="Y601" s="139"/>
      <c r="Z601" s="139"/>
      <c r="AA601" s="139"/>
    </row>
    <row r="602">
      <c r="A602" s="139"/>
      <c r="B602" s="139"/>
      <c r="C602" s="139"/>
      <c r="D602" s="139"/>
      <c r="E602" s="139"/>
      <c r="F602" s="139"/>
      <c r="G602" s="139"/>
      <c r="H602" s="139"/>
      <c r="I602" s="139"/>
      <c r="J602" s="139"/>
      <c r="K602" s="139"/>
      <c r="L602" s="139"/>
      <c r="M602" s="139"/>
      <c r="N602" s="139"/>
      <c r="O602" s="139"/>
      <c r="P602" s="139"/>
      <c r="Q602" s="139"/>
      <c r="R602" s="139"/>
      <c r="S602" s="139"/>
      <c r="T602" s="139"/>
      <c r="U602" s="139"/>
      <c r="V602" s="139"/>
      <c r="W602" s="139"/>
      <c r="X602" s="139"/>
      <c r="Y602" s="139"/>
      <c r="Z602" s="139"/>
      <c r="AA602" s="139"/>
    </row>
    <row r="603">
      <c r="A603" s="139"/>
      <c r="B603" s="139"/>
      <c r="C603" s="139"/>
      <c r="D603" s="139"/>
      <c r="E603" s="139"/>
      <c r="F603" s="139"/>
      <c r="G603" s="139"/>
      <c r="H603" s="139"/>
      <c r="I603" s="139"/>
      <c r="J603" s="139"/>
      <c r="K603" s="139"/>
      <c r="L603" s="139"/>
      <c r="M603" s="139"/>
      <c r="N603" s="139"/>
      <c r="O603" s="139"/>
      <c r="P603" s="139"/>
      <c r="Q603" s="139"/>
      <c r="R603" s="139"/>
      <c r="S603" s="139"/>
      <c r="T603" s="139"/>
      <c r="U603" s="139"/>
      <c r="V603" s="139"/>
      <c r="W603" s="139"/>
      <c r="X603" s="139"/>
      <c r="Y603" s="139"/>
      <c r="Z603" s="139"/>
      <c r="AA603" s="139"/>
    </row>
    <row r="604">
      <c r="A604" s="139"/>
      <c r="B604" s="139"/>
      <c r="C604" s="139"/>
      <c r="D604" s="139"/>
      <c r="E604" s="139"/>
      <c r="F604" s="139"/>
      <c r="G604" s="139"/>
      <c r="H604" s="139"/>
      <c r="I604" s="139"/>
      <c r="J604" s="139"/>
      <c r="K604" s="139"/>
      <c r="L604" s="139"/>
      <c r="M604" s="139"/>
      <c r="N604" s="139"/>
      <c r="O604" s="139"/>
      <c r="P604" s="139"/>
      <c r="Q604" s="139"/>
      <c r="R604" s="139"/>
      <c r="S604" s="139"/>
      <c r="T604" s="139"/>
      <c r="U604" s="139"/>
      <c r="V604" s="139"/>
      <c r="W604" s="139"/>
      <c r="X604" s="139"/>
      <c r="Y604" s="139"/>
      <c r="Z604" s="139"/>
      <c r="AA604" s="139"/>
    </row>
    <row r="605">
      <c r="A605" s="139"/>
      <c r="B605" s="139"/>
      <c r="C605" s="139"/>
      <c r="D605" s="139"/>
      <c r="E605" s="139"/>
      <c r="F605" s="139"/>
      <c r="G605" s="139"/>
      <c r="H605" s="139"/>
      <c r="I605" s="139"/>
      <c r="J605" s="139"/>
      <c r="K605" s="139"/>
      <c r="L605" s="139"/>
      <c r="M605" s="139"/>
      <c r="N605" s="139"/>
      <c r="O605" s="139"/>
      <c r="P605" s="139"/>
      <c r="Q605" s="139"/>
      <c r="R605" s="139"/>
      <c r="S605" s="139"/>
      <c r="T605" s="139"/>
      <c r="U605" s="139"/>
      <c r="V605" s="139"/>
      <c r="W605" s="139"/>
      <c r="X605" s="139"/>
      <c r="Y605" s="139"/>
      <c r="Z605" s="139"/>
      <c r="AA605" s="139"/>
    </row>
    <row r="606">
      <c r="A606" s="139"/>
      <c r="B606" s="139"/>
      <c r="C606" s="139"/>
      <c r="D606" s="139"/>
      <c r="E606" s="139"/>
      <c r="F606" s="139"/>
      <c r="G606" s="139"/>
      <c r="H606" s="139"/>
      <c r="I606" s="139"/>
      <c r="J606" s="139"/>
      <c r="K606" s="139"/>
      <c r="L606" s="139"/>
      <c r="M606" s="139"/>
      <c r="N606" s="139"/>
      <c r="O606" s="139"/>
      <c r="P606" s="139"/>
      <c r="Q606" s="139"/>
      <c r="R606" s="139"/>
      <c r="S606" s="139"/>
      <c r="T606" s="139"/>
      <c r="U606" s="139"/>
      <c r="V606" s="139"/>
      <c r="W606" s="139"/>
      <c r="X606" s="139"/>
      <c r="Y606" s="139"/>
      <c r="Z606" s="139"/>
      <c r="AA606" s="139"/>
    </row>
    <row r="607">
      <c r="A607" s="139"/>
      <c r="B607" s="139"/>
      <c r="C607" s="139"/>
      <c r="D607" s="139"/>
      <c r="E607" s="139"/>
      <c r="F607" s="139"/>
      <c r="G607" s="139"/>
      <c r="H607" s="139"/>
      <c r="I607" s="139"/>
      <c r="J607" s="139"/>
      <c r="K607" s="139"/>
      <c r="L607" s="139"/>
      <c r="M607" s="139"/>
      <c r="N607" s="139"/>
      <c r="O607" s="139"/>
      <c r="P607" s="139"/>
      <c r="Q607" s="139"/>
      <c r="R607" s="139"/>
      <c r="S607" s="139"/>
      <c r="T607" s="139"/>
      <c r="U607" s="139"/>
      <c r="V607" s="139"/>
      <c r="W607" s="139"/>
      <c r="X607" s="139"/>
      <c r="Y607" s="139"/>
      <c r="Z607" s="139"/>
      <c r="AA607" s="139"/>
    </row>
    <row r="608">
      <c r="A608" s="139"/>
      <c r="B608" s="139"/>
      <c r="C608" s="139"/>
      <c r="D608" s="139"/>
      <c r="E608" s="139"/>
      <c r="F608" s="139"/>
      <c r="G608" s="139"/>
      <c r="H608" s="139"/>
      <c r="I608" s="139"/>
      <c r="J608" s="139"/>
      <c r="K608" s="139"/>
      <c r="L608" s="139"/>
      <c r="M608" s="139"/>
      <c r="N608" s="139"/>
      <c r="O608" s="139"/>
      <c r="P608" s="139"/>
      <c r="Q608" s="139"/>
      <c r="R608" s="139"/>
      <c r="S608" s="139"/>
      <c r="T608" s="139"/>
      <c r="U608" s="139"/>
      <c r="V608" s="139"/>
      <c r="W608" s="139"/>
      <c r="X608" s="139"/>
      <c r="Y608" s="139"/>
      <c r="Z608" s="139"/>
      <c r="AA608" s="139"/>
    </row>
    <row r="609">
      <c r="A609" s="139"/>
      <c r="B609" s="139"/>
      <c r="C609" s="139"/>
      <c r="D609" s="139"/>
      <c r="E609" s="139"/>
      <c r="F609" s="139"/>
      <c r="G609" s="139"/>
      <c r="H609" s="139"/>
      <c r="I609" s="139"/>
      <c r="J609" s="139"/>
      <c r="K609" s="139"/>
      <c r="L609" s="139"/>
      <c r="M609" s="139"/>
      <c r="N609" s="139"/>
      <c r="O609" s="139"/>
      <c r="P609" s="139"/>
      <c r="Q609" s="139"/>
      <c r="R609" s="139"/>
      <c r="S609" s="139"/>
      <c r="T609" s="139"/>
      <c r="U609" s="139"/>
      <c r="V609" s="139"/>
      <c r="W609" s="139"/>
      <c r="X609" s="139"/>
      <c r="Y609" s="139"/>
      <c r="Z609" s="139"/>
      <c r="AA609" s="139"/>
    </row>
    <row r="610">
      <c r="A610" s="139"/>
      <c r="B610" s="139"/>
      <c r="C610" s="139"/>
      <c r="D610" s="139"/>
      <c r="E610" s="139"/>
      <c r="F610" s="139"/>
      <c r="G610" s="139"/>
      <c r="H610" s="139"/>
      <c r="I610" s="139"/>
      <c r="J610" s="139"/>
      <c r="K610" s="139"/>
      <c r="L610" s="139"/>
      <c r="M610" s="139"/>
      <c r="N610" s="139"/>
      <c r="O610" s="139"/>
      <c r="P610" s="139"/>
      <c r="Q610" s="139"/>
      <c r="R610" s="139"/>
      <c r="S610" s="139"/>
      <c r="T610" s="139"/>
      <c r="U610" s="139"/>
      <c r="V610" s="139"/>
      <c r="W610" s="139"/>
      <c r="X610" s="139"/>
      <c r="Y610" s="139"/>
      <c r="Z610" s="139"/>
      <c r="AA610" s="139"/>
    </row>
    <row r="611">
      <c r="A611" s="139"/>
      <c r="B611" s="139"/>
      <c r="C611" s="139"/>
      <c r="D611" s="139"/>
      <c r="E611" s="139"/>
      <c r="F611" s="139"/>
      <c r="G611" s="139"/>
      <c r="H611" s="139"/>
      <c r="I611" s="139"/>
      <c r="J611" s="139"/>
      <c r="K611" s="139"/>
      <c r="L611" s="139"/>
      <c r="M611" s="139"/>
      <c r="N611" s="139"/>
      <c r="O611" s="139"/>
      <c r="P611" s="139"/>
      <c r="Q611" s="139"/>
      <c r="R611" s="139"/>
      <c r="S611" s="139"/>
      <c r="T611" s="139"/>
      <c r="U611" s="139"/>
      <c r="V611" s="139"/>
      <c r="W611" s="139"/>
      <c r="X611" s="139"/>
      <c r="Y611" s="139"/>
      <c r="Z611" s="139"/>
      <c r="AA611" s="139"/>
    </row>
    <row r="612">
      <c r="A612" s="139"/>
      <c r="B612" s="139"/>
      <c r="C612" s="139"/>
      <c r="D612" s="139"/>
      <c r="E612" s="139"/>
      <c r="F612" s="139"/>
      <c r="G612" s="139"/>
      <c r="H612" s="139"/>
      <c r="I612" s="139"/>
      <c r="J612" s="139"/>
      <c r="K612" s="139"/>
      <c r="L612" s="139"/>
      <c r="M612" s="139"/>
      <c r="N612" s="139"/>
      <c r="O612" s="139"/>
      <c r="P612" s="139"/>
      <c r="Q612" s="139"/>
      <c r="R612" s="139"/>
      <c r="S612" s="139"/>
      <c r="T612" s="139"/>
      <c r="U612" s="139"/>
      <c r="V612" s="139"/>
      <c r="W612" s="139"/>
      <c r="X612" s="139"/>
      <c r="Y612" s="139"/>
      <c r="Z612" s="139"/>
      <c r="AA612" s="139"/>
    </row>
    <row r="613">
      <c r="A613" s="139"/>
      <c r="B613" s="139"/>
      <c r="C613" s="139"/>
      <c r="D613" s="139"/>
      <c r="E613" s="139"/>
      <c r="F613" s="139"/>
      <c r="G613" s="139"/>
      <c r="H613" s="139"/>
      <c r="I613" s="139"/>
      <c r="J613" s="139"/>
      <c r="K613" s="139"/>
      <c r="L613" s="139"/>
      <c r="M613" s="139"/>
      <c r="N613" s="139"/>
      <c r="O613" s="139"/>
      <c r="P613" s="139"/>
      <c r="Q613" s="139"/>
      <c r="R613" s="139"/>
      <c r="S613" s="139"/>
      <c r="T613" s="139"/>
      <c r="U613" s="139"/>
      <c r="V613" s="139"/>
      <c r="W613" s="139"/>
      <c r="X613" s="139"/>
      <c r="Y613" s="139"/>
      <c r="Z613" s="139"/>
      <c r="AA613" s="139"/>
    </row>
    <row r="614">
      <c r="A614" s="139"/>
      <c r="B614" s="139"/>
      <c r="C614" s="139"/>
      <c r="D614" s="139"/>
      <c r="E614" s="139"/>
      <c r="F614" s="139"/>
      <c r="G614" s="139"/>
      <c r="H614" s="139"/>
      <c r="I614" s="139"/>
      <c r="J614" s="139"/>
      <c r="K614" s="139"/>
      <c r="L614" s="139"/>
      <c r="M614" s="139"/>
      <c r="N614" s="139"/>
      <c r="O614" s="139"/>
      <c r="P614" s="139"/>
      <c r="Q614" s="139"/>
      <c r="R614" s="139"/>
      <c r="S614" s="139"/>
      <c r="T614" s="139"/>
      <c r="U614" s="139"/>
      <c r="V614" s="139"/>
      <c r="W614" s="139"/>
      <c r="X614" s="139"/>
      <c r="Y614" s="139"/>
      <c r="Z614" s="139"/>
      <c r="AA614" s="139"/>
    </row>
    <row r="615">
      <c r="A615" s="139"/>
      <c r="B615" s="139"/>
      <c r="C615" s="139"/>
      <c r="D615" s="139"/>
      <c r="E615" s="139"/>
      <c r="F615" s="139"/>
      <c r="G615" s="139"/>
      <c r="H615" s="139"/>
      <c r="I615" s="139"/>
      <c r="J615" s="139"/>
      <c r="K615" s="139"/>
      <c r="L615" s="139"/>
      <c r="M615" s="139"/>
      <c r="N615" s="139"/>
      <c r="O615" s="139"/>
      <c r="P615" s="139"/>
      <c r="Q615" s="139"/>
      <c r="R615" s="139"/>
      <c r="S615" s="139"/>
      <c r="T615" s="139"/>
      <c r="U615" s="139"/>
      <c r="V615" s="139"/>
      <c r="W615" s="139"/>
      <c r="X615" s="139"/>
      <c r="Y615" s="139"/>
      <c r="Z615" s="139"/>
      <c r="AA615" s="139"/>
    </row>
    <row r="616">
      <c r="A616" s="139"/>
      <c r="B616" s="139"/>
      <c r="C616" s="139"/>
      <c r="D616" s="139"/>
      <c r="E616" s="139"/>
      <c r="F616" s="139"/>
      <c r="G616" s="139"/>
      <c r="H616" s="139"/>
      <c r="I616" s="139"/>
      <c r="J616" s="139"/>
      <c r="K616" s="139"/>
      <c r="L616" s="139"/>
      <c r="M616" s="139"/>
      <c r="N616" s="139"/>
      <c r="O616" s="139"/>
      <c r="P616" s="139"/>
      <c r="Q616" s="139"/>
      <c r="R616" s="139"/>
      <c r="S616" s="139"/>
      <c r="T616" s="139"/>
      <c r="U616" s="139"/>
      <c r="V616" s="139"/>
      <c r="W616" s="139"/>
      <c r="X616" s="139"/>
      <c r="Y616" s="139"/>
      <c r="Z616" s="139"/>
      <c r="AA616" s="139"/>
    </row>
    <row r="617">
      <c r="A617" s="139"/>
      <c r="B617" s="139"/>
      <c r="C617" s="139"/>
      <c r="D617" s="139"/>
      <c r="E617" s="139"/>
      <c r="F617" s="139"/>
      <c r="G617" s="139"/>
      <c r="H617" s="139"/>
      <c r="I617" s="139"/>
      <c r="J617" s="139"/>
      <c r="K617" s="139"/>
      <c r="L617" s="139"/>
      <c r="M617" s="139"/>
      <c r="N617" s="139"/>
      <c r="O617" s="139"/>
      <c r="P617" s="139"/>
      <c r="Q617" s="139"/>
      <c r="R617" s="139"/>
      <c r="S617" s="139"/>
      <c r="T617" s="139"/>
      <c r="U617" s="139"/>
      <c r="V617" s="139"/>
      <c r="W617" s="139"/>
      <c r="X617" s="139"/>
      <c r="Y617" s="139"/>
      <c r="Z617" s="139"/>
      <c r="AA617" s="139"/>
    </row>
    <row r="618">
      <c r="A618" s="139"/>
      <c r="B618" s="139"/>
      <c r="C618" s="139"/>
      <c r="D618" s="139"/>
      <c r="E618" s="139"/>
      <c r="F618" s="139"/>
      <c r="G618" s="139"/>
      <c r="H618" s="139"/>
      <c r="I618" s="139"/>
      <c r="J618" s="139"/>
      <c r="K618" s="139"/>
      <c r="L618" s="139"/>
      <c r="M618" s="139"/>
      <c r="N618" s="139"/>
      <c r="O618" s="139"/>
      <c r="P618" s="139"/>
      <c r="Q618" s="139"/>
      <c r="R618" s="139"/>
      <c r="S618" s="139"/>
      <c r="T618" s="139"/>
      <c r="U618" s="139"/>
      <c r="V618" s="139"/>
      <c r="W618" s="139"/>
      <c r="X618" s="139"/>
      <c r="Y618" s="139"/>
      <c r="Z618" s="139"/>
      <c r="AA618" s="139"/>
    </row>
    <row r="619">
      <c r="A619" s="139"/>
      <c r="B619" s="139"/>
      <c r="C619" s="139"/>
      <c r="D619" s="139"/>
      <c r="E619" s="139"/>
      <c r="F619" s="139"/>
      <c r="G619" s="139"/>
      <c r="H619" s="139"/>
      <c r="I619" s="139"/>
      <c r="J619" s="139"/>
      <c r="K619" s="139"/>
      <c r="L619" s="139"/>
      <c r="M619" s="139"/>
      <c r="N619" s="139"/>
      <c r="O619" s="139"/>
      <c r="P619" s="139"/>
      <c r="Q619" s="139"/>
      <c r="R619" s="139"/>
      <c r="S619" s="139"/>
      <c r="T619" s="139"/>
      <c r="U619" s="139"/>
      <c r="V619" s="139"/>
      <c r="W619" s="139"/>
      <c r="X619" s="139"/>
      <c r="Y619" s="139"/>
      <c r="Z619" s="139"/>
      <c r="AA619" s="139"/>
    </row>
    <row r="620">
      <c r="A620" s="139"/>
      <c r="B620" s="139"/>
      <c r="C620" s="139"/>
      <c r="D620" s="139"/>
      <c r="E620" s="139"/>
      <c r="F620" s="139"/>
      <c r="G620" s="139"/>
      <c r="H620" s="139"/>
      <c r="I620" s="139"/>
      <c r="J620" s="139"/>
      <c r="K620" s="139"/>
      <c r="L620" s="139"/>
      <c r="M620" s="139"/>
      <c r="N620" s="139"/>
      <c r="O620" s="139"/>
      <c r="P620" s="139"/>
      <c r="Q620" s="139"/>
      <c r="R620" s="139"/>
      <c r="S620" s="139"/>
      <c r="T620" s="139"/>
      <c r="U620" s="139"/>
      <c r="V620" s="139"/>
      <c r="W620" s="139"/>
      <c r="X620" s="139"/>
      <c r="Y620" s="139"/>
      <c r="Z620" s="139"/>
      <c r="AA620" s="139"/>
    </row>
    <row r="621">
      <c r="A621" s="139"/>
      <c r="B621" s="139"/>
      <c r="C621" s="139"/>
      <c r="D621" s="139"/>
      <c r="E621" s="139"/>
      <c r="F621" s="139"/>
      <c r="G621" s="139"/>
      <c r="H621" s="139"/>
      <c r="I621" s="139"/>
      <c r="J621" s="139"/>
      <c r="K621" s="139"/>
      <c r="L621" s="139"/>
      <c r="M621" s="139"/>
      <c r="N621" s="139"/>
      <c r="O621" s="139"/>
      <c r="P621" s="139"/>
      <c r="Q621" s="139"/>
      <c r="R621" s="139"/>
      <c r="S621" s="139"/>
      <c r="T621" s="139"/>
      <c r="U621" s="139"/>
      <c r="V621" s="139"/>
      <c r="W621" s="139"/>
      <c r="X621" s="139"/>
      <c r="Y621" s="139"/>
      <c r="Z621" s="139"/>
      <c r="AA621" s="139"/>
    </row>
    <row r="622">
      <c r="A622" s="139"/>
      <c r="B622" s="139"/>
      <c r="C622" s="139"/>
      <c r="D622" s="139"/>
      <c r="E622" s="139"/>
      <c r="F622" s="139"/>
      <c r="G622" s="139"/>
      <c r="H622" s="139"/>
      <c r="I622" s="139"/>
      <c r="J622" s="139"/>
      <c r="K622" s="139"/>
      <c r="L622" s="139"/>
      <c r="M622" s="139"/>
      <c r="N622" s="139"/>
      <c r="O622" s="139"/>
      <c r="P622" s="139"/>
      <c r="Q622" s="139"/>
      <c r="R622" s="139"/>
      <c r="S622" s="139"/>
      <c r="T622" s="139"/>
      <c r="U622" s="139"/>
      <c r="V622" s="139"/>
      <c r="W622" s="139"/>
      <c r="X622" s="139"/>
      <c r="Y622" s="139"/>
      <c r="Z622" s="139"/>
      <c r="AA622" s="139"/>
    </row>
    <row r="623">
      <c r="A623" s="139"/>
      <c r="B623" s="139"/>
      <c r="C623" s="139"/>
      <c r="D623" s="139"/>
      <c r="E623" s="139"/>
      <c r="F623" s="139"/>
      <c r="G623" s="139"/>
      <c r="H623" s="139"/>
      <c r="I623" s="139"/>
      <c r="J623" s="139"/>
      <c r="K623" s="139"/>
      <c r="L623" s="139"/>
      <c r="M623" s="139"/>
      <c r="N623" s="139"/>
      <c r="O623" s="139"/>
      <c r="P623" s="139"/>
      <c r="Q623" s="139"/>
      <c r="R623" s="139"/>
      <c r="S623" s="139"/>
      <c r="T623" s="139"/>
      <c r="U623" s="139"/>
      <c r="V623" s="139"/>
      <c r="W623" s="139"/>
      <c r="X623" s="139"/>
      <c r="Y623" s="139"/>
      <c r="Z623" s="139"/>
      <c r="AA623" s="139"/>
    </row>
    <row r="624">
      <c r="A624" s="139"/>
      <c r="B624" s="139"/>
      <c r="C624" s="139"/>
      <c r="D624" s="139"/>
      <c r="E624" s="139"/>
      <c r="F624" s="139"/>
      <c r="G624" s="139"/>
      <c r="H624" s="139"/>
      <c r="I624" s="139"/>
      <c r="J624" s="139"/>
      <c r="K624" s="139"/>
      <c r="L624" s="139"/>
      <c r="M624" s="139"/>
      <c r="N624" s="139"/>
      <c r="O624" s="139"/>
      <c r="P624" s="139"/>
      <c r="Q624" s="139"/>
      <c r="R624" s="139"/>
      <c r="S624" s="139"/>
      <c r="T624" s="139"/>
      <c r="U624" s="139"/>
      <c r="V624" s="139"/>
      <c r="W624" s="139"/>
      <c r="X624" s="139"/>
      <c r="Y624" s="139"/>
      <c r="Z624" s="139"/>
      <c r="AA624" s="139"/>
    </row>
    <row r="625">
      <c r="A625" s="139"/>
      <c r="B625" s="139"/>
      <c r="C625" s="139"/>
      <c r="D625" s="139"/>
      <c r="E625" s="139"/>
      <c r="F625" s="139"/>
      <c r="G625" s="139"/>
      <c r="H625" s="139"/>
      <c r="I625" s="139"/>
      <c r="J625" s="139"/>
      <c r="K625" s="139"/>
      <c r="L625" s="139"/>
      <c r="M625" s="139"/>
      <c r="N625" s="139"/>
      <c r="O625" s="139"/>
      <c r="P625" s="139"/>
      <c r="Q625" s="139"/>
      <c r="R625" s="139"/>
      <c r="S625" s="139"/>
      <c r="T625" s="139"/>
      <c r="U625" s="139"/>
      <c r="V625" s="139"/>
      <c r="W625" s="139"/>
      <c r="X625" s="139"/>
      <c r="Y625" s="139"/>
      <c r="Z625" s="139"/>
      <c r="AA625" s="139"/>
    </row>
    <row r="626">
      <c r="A626" s="139"/>
      <c r="B626" s="139"/>
      <c r="C626" s="139"/>
      <c r="D626" s="139"/>
      <c r="E626" s="139"/>
      <c r="F626" s="139"/>
      <c r="G626" s="139"/>
      <c r="H626" s="139"/>
      <c r="I626" s="139"/>
      <c r="J626" s="139"/>
      <c r="K626" s="139"/>
      <c r="L626" s="139"/>
      <c r="M626" s="139"/>
      <c r="N626" s="139"/>
      <c r="O626" s="139"/>
      <c r="P626" s="139"/>
      <c r="Q626" s="139"/>
      <c r="R626" s="139"/>
      <c r="S626" s="139"/>
      <c r="T626" s="139"/>
      <c r="U626" s="139"/>
      <c r="V626" s="139"/>
      <c r="W626" s="139"/>
      <c r="X626" s="139"/>
      <c r="Y626" s="139"/>
      <c r="Z626" s="139"/>
      <c r="AA626" s="139"/>
    </row>
    <row r="627">
      <c r="A627" s="139"/>
      <c r="B627" s="139"/>
      <c r="C627" s="139"/>
      <c r="D627" s="139"/>
      <c r="E627" s="139"/>
      <c r="F627" s="139"/>
      <c r="G627" s="139"/>
      <c r="H627" s="139"/>
      <c r="I627" s="139"/>
      <c r="J627" s="139"/>
      <c r="K627" s="139"/>
      <c r="L627" s="139"/>
      <c r="M627" s="139"/>
      <c r="N627" s="139"/>
      <c r="O627" s="139"/>
      <c r="P627" s="139"/>
      <c r="Q627" s="139"/>
      <c r="R627" s="139"/>
      <c r="S627" s="139"/>
      <c r="T627" s="139"/>
      <c r="U627" s="139"/>
      <c r="V627" s="139"/>
      <c r="W627" s="139"/>
      <c r="X627" s="139"/>
      <c r="Y627" s="139"/>
      <c r="Z627" s="139"/>
      <c r="AA627" s="139"/>
    </row>
    <row r="628">
      <c r="A628" s="139"/>
      <c r="B628" s="139"/>
      <c r="C628" s="139"/>
      <c r="D628" s="139"/>
      <c r="E628" s="139"/>
      <c r="F628" s="139"/>
      <c r="G628" s="139"/>
      <c r="H628" s="139"/>
      <c r="I628" s="139"/>
      <c r="J628" s="139"/>
      <c r="K628" s="139"/>
      <c r="L628" s="139"/>
      <c r="M628" s="139"/>
      <c r="N628" s="139"/>
      <c r="O628" s="139"/>
      <c r="P628" s="139"/>
      <c r="Q628" s="139"/>
      <c r="R628" s="139"/>
      <c r="S628" s="139"/>
      <c r="T628" s="139"/>
      <c r="U628" s="139"/>
      <c r="V628" s="139"/>
      <c r="W628" s="139"/>
      <c r="X628" s="139"/>
      <c r="Y628" s="139"/>
      <c r="Z628" s="139"/>
      <c r="AA628" s="139"/>
    </row>
    <row r="629">
      <c r="A629" s="139"/>
      <c r="B629" s="139"/>
      <c r="C629" s="139"/>
      <c r="D629" s="139"/>
      <c r="E629" s="139"/>
      <c r="F629" s="139"/>
      <c r="G629" s="139"/>
      <c r="H629" s="139"/>
      <c r="I629" s="139"/>
      <c r="J629" s="139"/>
      <c r="K629" s="139"/>
      <c r="L629" s="139"/>
      <c r="M629" s="139"/>
      <c r="N629" s="139"/>
      <c r="O629" s="139"/>
      <c r="P629" s="139"/>
      <c r="Q629" s="139"/>
      <c r="R629" s="139"/>
      <c r="S629" s="139"/>
      <c r="T629" s="139"/>
      <c r="U629" s="139"/>
      <c r="V629" s="139"/>
      <c r="W629" s="139"/>
      <c r="X629" s="139"/>
      <c r="Y629" s="139"/>
      <c r="Z629" s="139"/>
      <c r="AA629" s="139"/>
    </row>
    <row r="630">
      <c r="A630" s="139"/>
      <c r="B630" s="139"/>
      <c r="C630" s="139"/>
      <c r="D630" s="139"/>
      <c r="E630" s="139"/>
      <c r="F630" s="139"/>
      <c r="G630" s="139"/>
      <c r="H630" s="139"/>
      <c r="I630" s="139"/>
      <c r="J630" s="139"/>
      <c r="K630" s="139"/>
      <c r="L630" s="139"/>
      <c r="M630" s="139"/>
      <c r="N630" s="139"/>
      <c r="O630" s="139"/>
      <c r="P630" s="139"/>
      <c r="Q630" s="139"/>
      <c r="R630" s="139"/>
      <c r="S630" s="139"/>
      <c r="T630" s="139"/>
      <c r="U630" s="139"/>
      <c r="V630" s="139"/>
      <c r="W630" s="139"/>
      <c r="X630" s="139"/>
      <c r="Y630" s="139"/>
      <c r="Z630" s="139"/>
      <c r="AA630" s="139"/>
    </row>
    <row r="631">
      <c r="A631" s="139"/>
      <c r="B631" s="139"/>
      <c r="C631" s="139"/>
      <c r="D631" s="139"/>
      <c r="E631" s="139"/>
      <c r="F631" s="139"/>
      <c r="G631" s="139"/>
      <c r="H631" s="139"/>
      <c r="I631" s="139"/>
      <c r="J631" s="139"/>
      <c r="K631" s="139"/>
      <c r="L631" s="139"/>
      <c r="M631" s="139"/>
      <c r="N631" s="139"/>
      <c r="O631" s="139"/>
      <c r="P631" s="139"/>
      <c r="Q631" s="139"/>
      <c r="R631" s="139"/>
      <c r="S631" s="139"/>
      <c r="T631" s="139"/>
      <c r="U631" s="139"/>
      <c r="V631" s="139"/>
      <c r="W631" s="139"/>
      <c r="X631" s="139"/>
      <c r="Y631" s="139"/>
      <c r="Z631" s="139"/>
      <c r="AA631" s="139"/>
    </row>
    <row r="632">
      <c r="A632" s="139"/>
      <c r="B632" s="139"/>
      <c r="C632" s="139"/>
      <c r="D632" s="139"/>
      <c r="E632" s="139"/>
      <c r="F632" s="139"/>
      <c r="G632" s="139"/>
      <c r="H632" s="139"/>
      <c r="I632" s="139"/>
      <c r="J632" s="139"/>
      <c r="K632" s="139"/>
      <c r="L632" s="139"/>
      <c r="M632" s="139"/>
      <c r="N632" s="139"/>
      <c r="O632" s="139"/>
      <c r="P632" s="139"/>
      <c r="Q632" s="139"/>
      <c r="R632" s="139"/>
      <c r="S632" s="139"/>
      <c r="T632" s="139"/>
      <c r="U632" s="139"/>
      <c r="V632" s="139"/>
      <c r="W632" s="139"/>
      <c r="X632" s="139"/>
      <c r="Y632" s="139"/>
      <c r="Z632" s="139"/>
      <c r="AA632" s="139"/>
    </row>
    <row r="633">
      <c r="A633" s="139"/>
      <c r="B633" s="139"/>
      <c r="C633" s="139"/>
      <c r="D633" s="139"/>
      <c r="E633" s="139"/>
      <c r="F633" s="139"/>
      <c r="G633" s="139"/>
      <c r="H633" s="139"/>
      <c r="I633" s="139"/>
      <c r="J633" s="139"/>
      <c r="K633" s="139"/>
      <c r="L633" s="139"/>
      <c r="M633" s="139"/>
      <c r="N633" s="139"/>
      <c r="O633" s="139"/>
      <c r="P633" s="139"/>
      <c r="Q633" s="139"/>
      <c r="R633" s="139"/>
      <c r="S633" s="139"/>
      <c r="T633" s="139"/>
      <c r="U633" s="139"/>
      <c r="V633" s="139"/>
      <c r="W633" s="139"/>
      <c r="X633" s="139"/>
      <c r="Y633" s="139"/>
      <c r="Z633" s="139"/>
      <c r="AA633" s="139"/>
    </row>
    <row r="634">
      <c r="A634" s="139"/>
      <c r="B634" s="139"/>
      <c r="C634" s="139"/>
      <c r="D634" s="139"/>
      <c r="E634" s="139"/>
      <c r="F634" s="139"/>
      <c r="G634" s="139"/>
      <c r="H634" s="139"/>
      <c r="I634" s="139"/>
      <c r="J634" s="139"/>
      <c r="K634" s="139"/>
      <c r="L634" s="139"/>
      <c r="M634" s="139"/>
      <c r="N634" s="139"/>
      <c r="O634" s="139"/>
      <c r="P634" s="139"/>
      <c r="Q634" s="139"/>
      <c r="R634" s="139"/>
      <c r="S634" s="139"/>
      <c r="T634" s="139"/>
      <c r="U634" s="139"/>
      <c r="V634" s="139"/>
      <c r="W634" s="139"/>
      <c r="X634" s="139"/>
      <c r="Y634" s="139"/>
      <c r="Z634" s="139"/>
      <c r="AA634" s="139"/>
    </row>
    <row r="635">
      <c r="A635" s="139"/>
      <c r="B635" s="139"/>
      <c r="C635" s="139"/>
      <c r="D635" s="139"/>
      <c r="E635" s="139"/>
      <c r="F635" s="139"/>
      <c r="G635" s="139"/>
      <c r="H635" s="139"/>
      <c r="I635" s="139"/>
      <c r="J635" s="139"/>
      <c r="K635" s="139"/>
      <c r="L635" s="139"/>
      <c r="M635" s="139"/>
      <c r="N635" s="139"/>
      <c r="O635" s="139"/>
      <c r="P635" s="139"/>
      <c r="Q635" s="139"/>
      <c r="R635" s="139"/>
      <c r="S635" s="139"/>
      <c r="T635" s="139"/>
      <c r="U635" s="139"/>
      <c r="V635" s="139"/>
      <c r="W635" s="139"/>
      <c r="X635" s="139"/>
      <c r="Y635" s="139"/>
      <c r="Z635" s="139"/>
      <c r="AA635" s="139"/>
    </row>
    <row r="636">
      <c r="A636" s="139"/>
      <c r="B636" s="139"/>
      <c r="C636" s="139"/>
      <c r="D636" s="139"/>
      <c r="E636" s="139"/>
      <c r="F636" s="139"/>
      <c r="G636" s="139"/>
      <c r="H636" s="139"/>
      <c r="I636" s="139"/>
      <c r="J636" s="139"/>
      <c r="K636" s="139"/>
      <c r="L636" s="139"/>
      <c r="M636" s="139"/>
      <c r="N636" s="139"/>
      <c r="O636" s="139"/>
      <c r="P636" s="139"/>
      <c r="Q636" s="139"/>
      <c r="R636" s="139"/>
      <c r="S636" s="139"/>
      <c r="T636" s="139"/>
      <c r="U636" s="139"/>
      <c r="V636" s="139"/>
      <c r="W636" s="139"/>
      <c r="X636" s="139"/>
      <c r="Y636" s="139"/>
      <c r="Z636" s="139"/>
      <c r="AA636" s="139"/>
    </row>
    <row r="637">
      <c r="A637" s="139"/>
      <c r="B637" s="139"/>
      <c r="C637" s="139"/>
      <c r="D637" s="139"/>
      <c r="E637" s="139"/>
      <c r="F637" s="139"/>
      <c r="G637" s="139"/>
      <c r="H637" s="139"/>
      <c r="I637" s="139"/>
      <c r="J637" s="139"/>
      <c r="K637" s="139"/>
      <c r="L637" s="139"/>
      <c r="M637" s="139"/>
      <c r="N637" s="139"/>
      <c r="O637" s="139"/>
      <c r="P637" s="139"/>
      <c r="Q637" s="139"/>
      <c r="R637" s="139"/>
      <c r="S637" s="139"/>
      <c r="T637" s="139"/>
      <c r="U637" s="139"/>
      <c r="V637" s="139"/>
      <c r="W637" s="139"/>
      <c r="X637" s="139"/>
      <c r="Y637" s="139"/>
      <c r="Z637" s="139"/>
      <c r="AA637" s="139"/>
    </row>
    <row r="638">
      <c r="A638" s="139"/>
      <c r="B638" s="139"/>
      <c r="C638" s="139"/>
      <c r="D638" s="139"/>
      <c r="E638" s="139"/>
      <c r="F638" s="139"/>
      <c r="G638" s="139"/>
      <c r="H638" s="139"/>
      <c r="I638" s="139"/>
      <c r="J638" s="139"/>
      <c r="K638" s="139"/>
      <c r="L638" s="139"/>
      <c r="M638" s="139"/>
      <c r="N638" s="139"/>
      <c r="O638" s="139"/>
      <c r="P638" s="139"/>
      <c r="Q638" s="139"/>
      <c r="R638" s="139"/>
      <c r="S638" s="139"/>
      <c r="T638" s="139"/>
      <c r="U638" s="139"/>
      <c r="V638" s="139"/>
      <c r="W638" s="139"/>
      <c r="X638" s="139"/>
      <c r="Y638" s="139"/>
      <c r="Z638" s="139"/>
      <c r="AA638" s="139"/>
    </row>
    <row r="639">
      <c r="A639" s="139"/>
      <c r="B639" s="139"/>
      <c r="C639" s="139"/>
      <c r="D639" s="139"/>
      <c r="E639" s="139"/>
      <c r="F639" s="139"/>
      <c r="G639" s="139"/>
      <c r="H639" s="139"/>
      <c r="I639" s="139"/>
      <c r="J639" s="139"/>
      <c r="K639" s="139"/>
      <c r="L639" s="139"/>
      <c r="M639" s="139"/>
      <c r="N639" s="139"/>
      <c r="O639" s="139"/>
      <c r="P639" s="139"/>
      <c r="Q639" s="139"/>
      <c r="R639" s="139"/>
      <c r="S639" s="139"/>
      <c r="T639" s="139"/>
      <c r="U639" s="139"/>
      <c r="V639" s="139"/>
      <c r="W639" s="139"/>
      <c r="X639" s="139"/>
      <c r="Y639" s="139"/>
      <c r="Z639" s="139"/>
      <c r="AA639" s="139"/>
    </row>
    <row r="640">
      <c r="A640" s="139"/>
      <c r="B640" s="139"/>
      <c r="C640" s="139"/>
      <c r="D640" s="139"/>
      <c r="E640" s="139"/>
      <c r="F640" s="139"/>
      <c r="G640" s="139"/>
      <c r="H640" s="139"/>
      <c r="I640" s="139"/>
      <c r="J640" s="139"/>
      <c r="K640" s="139"/>
      <c r="L640" s="139"/>
      <c r="M640" s="139"/>
      <c r="N640" s="139"/>
      <c r="O640" s="139"/>
      <c r="P640" s="139"/>
      <c r="Q640" s="139"/>
      <c r="R640" s="139"/>
      <c r="S640" s="139"/>
      <c r="T640" s="139"/>
      <c r="U640" s="139"/>
      <c r="V640" s="139"/>
      <c r="W640" s="139"/>
      <c r="X640" s="139"/>
      <c r="Y640" s="139"/>
      <c r="Z640" s="139"/>
      <c r="AA640" s="139"/>
    </row>
    <row r="641">
      <c r="A641" s="139"/>
      <c r="B641" s="139"/>
      <c r="C641" s="139"/>
      <c r="D641" s="139"/>
      <c r="E641" s="139"/>
      <c r="F641" s="139"/>
      <c r="G641" s="139"/>
      <c r="H641" s="139"/>
      <c r="I641" s="139"/>
      <c r="J641" s="139"/>
      <c r="K641" s="139"/>
      <c r="L641" s="139"/>
      <c r="M641" s="139"/>
      <c r="N641" s="139"/>
      <c r="O641" s="139"/>
      <c r="P641" s="139"/>
      <c r="Q641" s="139"/>
      <c r="R641" s="139"/>
      <c r="S641" s="139"/>
      <c r="T641" s="139"/>
      <c r="U641" s="139"/>
      <c r="V641" s="139"/>
      <c r="W641" s="139"/>
      <c r="X641" s="139"/>
      <c r="Y641" s="139"/>
      <c r="Z641" s="139"/>
      <c r="AA641" s="139"/>
    </row>
    <row r="642">
      <c r="A642" s="139"/>
      <c r="B642" s="139"/>
      <c r="C642" s="139"/>
      <c r="D642" s="139"/>
      <c r="E642" s="139"/>
      <c r="F642" s="139"/>
      <c r="G642" s="139"/>
      <c r="H642" s="139"/>
      <c r="I642" s="139"/>
      <c r="J642" s="139"/>
      <c r="K642" s="139"/>
      <c r="L642" s="139"/>
      <c r="M642" s="139"/>
      <c r="N642" s="139"/>
      <c r="O642" s="139"/>
      <c r="P642" s="139"/>
      <c r="Q642" s="139"/>
      <c r="R642" s="139"/>
      <c r="S642" s="139"/>
      <c r="T642" s="139"/>
      <c r="U642" s="139"/>
      <c r="V642" s="139"/>
      <c r="W642" s="139"/>
      <c r="X642" s="139"/>
      <c r="Y642" s="139"/>
      <c r="Z642" s="139"/>
      <c r="AA642" s="139"/>
    </row>
    <row r="643">
      <c r="A643" s="139"/>
      <c r="B643" s="139"/>
      <c r="C643" s="139"/>
      <c r="D643" s="139"/>
      <c r="E643" s="139"/>
      <c r="F643" s="139"/>
      <c r="G643" s="139"/>
      <c r="H643" s="139"/>
      <c r="I643" s="139"/>
      <c r="J643" s="139"/>
      <c r="K643" s="139"/>
      <c r="L643" s="139"/>
      <c r="M643" s="139"/>
      <c r="N643" s="139"/>
      <c r="O643" s="139"/>
      <c r="P643" s="139"/>
      <c r="Q643" s="139"/>
      <c r="R643" s="139"/>
      <c r="S643" s="139"/>
      <c r="T643" s="139"/>
      <c r="U643" s="139"/>
      <c r="V643" s="139"/>
      <c r="W643" s="139"/>
      <c r="X643" s="139"/>
      <c r="Y643" s="139"/>
      <c r="Z643" s="139"/>
      <c r="AA643" s="139"/>
    </row>
    <row r="644">
      <c r="A644" s="139"/>
      <c r="B644" s="139"/>
      <c r="C644" s="139"/>
      <c r="D644" s="139"/>
      <c r="E644" s="139"/>
      <c r="F644" s="139"/>
      <c r="G644" s="139"/>
      <c r="H644" s="139"/>
      <c r="I644" s="139"/>
      <c r="J644" s="139"/>
      <c r="K644" s="139"/>
      <c r="L644" s="139"/>
      <c r="M644" s="139"/>
      <c r="N644" s="139"/>
      <c r="O644" s="139"/>
      <c r="P644" s="139"/>
      <c r="Q644" s="139"/>
      <c r="R644" s="139"/>
      <c r="S644" s="139"/>
      <c r="T644" s="139"/>
      <c r="U644" s="139"/>
      <c r="V644" s="139"/>
      <c r="W644" s="139"/>
      <c r="X644" s="139"/>
      <c r="Y644" s="139"/>
      <c r="Z644" s="139"/>
      <c r="AA644" s="139"/>
    </row>
    <row r="645">
      <c r="A645" s="139"/>
      <c r="B645" s="139"/>
      <c r="C645" s="139"/>
      <c r="D645" s="139"/>
      <c r="E645" s="139"/>
      <c r="F645" s="139"/>
      <c r="G645" s="139"/>
      <c r="H645" s="139"/>
      <c r="I645" s="139"/>
      <c r="J645" s="139"/>
      <c r="K645" s="139"/>
      <c r="L645" s="139"/>
      <c r="M645" s="139"/>
      <c r="N645" s="139"/>
      <c r="O645" s="139"/>
      <c r="P645" s="139"/>
      <c r="Q645" s="139"/>
      <c r="R645" s="139"/>
      <c r="S645" s="139"/>
      <c r="T645" s="139"/>
      <c r="U645" s="139"/>
      <c r="V645" s="139"/>
      <c r="W645" s="139"/>
      <c r="X645" s="139"/>
      <c r="Y645" s="139"/>
      <c r="Z645" s="139"/>
      <c r="AA645" s="139"/>
    </row>
    <row r="646">
      <c r="A646" s="139"/>
      <c r="B646" s="139"/>
      <c r="C646" s="139"/>
      <c r="D646" s="139"/>
      <c r="E646" s="139"/>
      <c r="F646" s="139"/>
      <c r="G646" s="139"/>
      <c r="H646" s="139"/>
      <c r="I646" s="139"/>
      <c r="J646" s="139"/>
      <c r="K646" s="139"/>
      <c r="L646" s="139"/>
      <c r="M646" s="139"/>
      <c r="N646" s="139"/>
      <c r="O646" s="139"/>
      <c r="P646" s="139"/>
      <c r="Q646" s="139"/>
      <c r="R646" s="139"/>
      <c r="S646" s="139"/>
      <c r="T646" s="139"/>
      <c r="U646" s="139"/>
      <c r="V646" s="139"/>
      <c r="W646" s="139"/>
      <c r="X646" s="139"/>
      <c r="Y646" s="139"/>
      <c r="Z646" s="139"/>
      <c r="AA646" s="139"/>
    </row>
    <row r="647">
      <c r="A647" s="139"/>
      <c r="B647" s="139"/>
      <c r="C647" s="139"/>
      <c r="D647" s="139"/>
      <c r="E647" s="139"/>
      <c r="F647" s="139"/>
      <c r="G647" s="139"/>
      <c r="H647" s="139"/>
      <c r="I647" s="139"/>
      <c r="J647" s="139"/>
      <c r="K647" s="139"/>
      <c r="L647" s="139"/>
      <c r="M647" s="139"/>
      <c r="N647" s="139"/>
      <c r="O647" s="139"/>
      <c r="P647" s="139"/>
      <c r="Q647" s="139"/>
      <c r="R647" s="139"/>
      <c r="S647" s="139"/>
      <c r="T647" s="139"/>
      <c r="U647" s="139"/>
      <c r="V647" s="139"/>
      <c r="W647" s="139"/>
      <c r="X647" s="139"/>
      <c r="Y647" s="139"/>
      <c r="Z647" s="139"/>
      <c r="AA647" s="139"/>
    </row>
    <row r="648">
      <c r="A648" s="139"/>
      <c r="B648" s="139"/>
      <c r="C648" s="139"/>
      <c r="D648" s="139"/>
      <c r="E648" s="139"/>
      <c r="F648" s="139"/>
      <c r="G648" s="139"/>
      <c r="H648" s="139"/>
      <c r="I648" s="139"/>
      <c r="J648" s="139"/>
      <c r="K648" s="139"/>
      <c r="L648" s="139"/>
      <c r="M648" s="139"/>
      <c r="N648" s="139"/>
      <c r="O648" s="139"/>
      <c r="P648" s="139"/>
      <c r="Q648" s="139"/>
      <c r="R648" s="139"/>
      <c r="S648" s="139"/>
      <c r="T648" s="139"/>
      <c r="U648" s="139"/>
      <c r="V648" s="139"/>
      <c r="W648" s="139"/>
      <c r="X648" s="139"/>
      <c r="Y648" s="139"/>
      <c r="Z648" s="139"/>
      <c r="AA648" s="139"/>
    </row>
    <row r="649">
      <c r="A649" s="139"/>
      <c r="B649" s="139"/>
      <c r="C649" s="139"/>
      <c r="D649" s="139"/>
      <c r="E649" s="139"/>
      <c r="F649" s="139"/>
      <c r="G649" s="139"/>
      <c r="H649" s="139"/>
      <c r="I649" s="139"/>
      <c r="J649" s="139"/>
      <c r="K649" s="139"/>
      <c r="L649" s="139"/>
      <c r="M649" s="139"/>
      <c r="N649" s="139"/>
      <c r="O649" s="139"/>
      <c r="P649" s="139"/>
      <c r="Q649" s="139"/>
      <c r="R649" s="139"/>
      <c r="S649" s="139"/>
      <c r="T649" s="139"/>
      <c r="U649" s="139"/>
      <c r="V649" s="139"/>
      <c r="W649" s="139"/>
      <c r="X649" s="139"/>
      <c r="Y649" s="139"/>
      <c r="Z649" s="139"/>
      <c r="AA649" s="139"/>
    </row>
    <row r="650">
      <c r="A650" s="139"/>
      <c r="B650" s="139"/>
      <c r="C650" s="139"/>
      <c r="D650" s="139"/>
      <c r="E650" s="139"/>
      <c r="F650" s="139"/>
      <c r="G650" s="139"/>
      <c r="H650" s="139"/>
      <c r="I650" s="139"/>
      <c r="J650" s="139"/>
      <c r="K650" s="139"/>
      <c r="L650" s="139"/>
      <c r="M650" s="139"/>
      <c r="N650" s="139"/>
      <c r="O650" s="139"/>
      <c r="P650" s="139"/>
      <c r="Q650" s="139"/>
      <c r="R650" s="139"/>
      <c r="S650" s="139"/>
      <c r="T650" s="139"/>
      <c r="U650" s="139"/>
      <c r="V650" s="139"/>
      <c r="W650" s="139"/>
      <c r="X650" s="139"/>
      <c r="Y650" s="139"/>
      <c r="Z650" s="139"/>
      <c r="AA650" s="139"/>
    </row>
    <row r="651">
      <c r="A651" s="139"/>
      <c r="B651" s="139"/>
      <c r="C651" s="139"/>
      <c r="D651" s="139"/>
      <c r="E651" s="139"/>
      <c r="F651" s="139"/>
      <c r="G651" s="139"/>
      <c r="H651" s="139"/>
      <c r="I651" s="139"/>
      <c r="J651" s="139"/>
      <c r="K651" s="139"/>
      <c r="L651" s="139"/>
      <c r="M651" s="139"/>
      <c r="N651" s="139"/>
      <c r="O651" s="139"/>
      <c r="P651" s="139"/>
      <c r="Q651" s="139"/>
      <c r="R651" s="139"/>
      <c r="S651" s="139"/>
      <c r="T651" s="139"/>
      <c r="U651" s="139"/>
      <c r="V651" s="139"/>
      <c r="W651" s="139"/>
      <c r="X651" s="139"/>
      <c r="Y651" s="139"/>
      <c r="Z651" s="139"/>
      <c r="AA651" s="139"/>
    </row>
    <row r="652">
      <c r="A652" s="139"/>
      <c r="B652" s="139"/>
      <c r="C652" s="139"/>
      <c r="D652" s="139"/>
      <c r="E652" s="139"/>
      <c r="F652" s="139"/>
      <c r="G652" s="139"/>
      <c r="H652" s="139"/>
      <c r="I652" s="139"/>
      <c r="J652" s="139"/>
      <c r="K652" s="139"/>
      <c r="L652" s="139"/>
      <c r="M652" s="139"/>
      <c r="N652" s="139"/>
      <c r="O652" s="139"/>
      <c r="P652" s="139"/>
      <c r="Q652" s="139"/>
      <c r="R652" s="139"/>
      <c r="S652" s="139"/>
      <c r="T652" s="139"/>
      <c r="U652" s="139"/>
      <c r="V652" s="139"/>
      <c r="W652" s="139"/>
      <c r="X652" s="139"/>
      <c r="Y652" s="139"/>
      <c r="Z652" s="139"/>
      <c r="AA652" s="139"/>
    </row>
    <row r="653">
      <c r="A653" s="139"/>
      <c r="B653" s="139"/>
      <c r="C653" s="139"/>
      <c r="D653" s="139"/>
      <c r="E653" s="139"/>
      <c r="F653" s="139"/>
      <c r="G653" s="139"/>
      <c r="H653" s="139"/>
      <c r="I653" s="139"/>
      <c r="J653" s="139"/>
      <c r="K653" s="139"/>
      <c r="L653" s="139"/>
      <c r="M653" s="139"/>
      <c r="N653" s="139"/>
      <c r="O653" s="139"/>
      <c r="P653" s="139"/>
      <c r="Q653" s="139"/>
      <c r="R653" s="139"/>
      <c r="S653" s="139"/>
      <c r="T653" s="139"/>
      <c r="U653" s="139"/>
      <c r="V653" s="139"/>
      <c r="W653" s="139"/>
      <c r="X653" s="139"/>
      <c r="Y653" s="139"/>
      <c r="Z653" s="139"/>
      <c r="AA653" s="139"/>
    </row>
    <row r="654">
      <c r="A654" s="139"/>
      <c r="B654" s="139"/>
      <c r="C654" s="139"/>
      <c r="D654" s="139"/>
      <c r="E654" s="139"/>
      <c r="F654" s="139"/>
      <c r="G654" s="139"/>
      <c r="H654" s="139"/>
      <c r="I654" s="139"/>
      <c r="J654" s="139"/>
      <c r="K654" s="139"/>
      <c r="L654" s="139"/>
      <c r="M654" s="139"/>
      <c r="N654" s="139"/>
      <c r="O654" s="139"/>
      <c r="P654" s="139"/>
      <c r="Q654" s="139"/>
      <c r="R654" s="139"/>
      <c r="S654" s="139"/>
      <c r="T654" s="139"/>
      <c r="U654" s="139"/>
      <c r="V654" s="139"/>
      <c r="W654" s="139"/>
      <c r="X654" s="139"/>
      <c r="Y654" s="139"/>
      <c r="Z654" s="139"/>
      <c r="AA654" s="139"/>
    </row>
    <row r="655">
      <c r="A655" s="139"/>
      <c r="B655" s="139"/>
      <c r="C655" s="139"/>
      <c r="D655" s="139"/>
      <c r="E655" s="139"/>
      <c r="F655" s="139"/>
      <c r="G655" s="139"/>
      <c r="H655" s="139"/>
      <c r="I655" s="139"/>
      <c r="J655" s="139"/>
      <c r="K655" s="139"/>
      <c r="L655" s="139"/>
      <c r="M655" s="139"/>
      <c r="N655" s="139"/>
      <c r="O655" s="139"/>
      <c r="P655" s="139"/>
      <c r="Q655" s="139"/>
      <c r="R655" s="139"/>
      <c r="S655" s="139"/>
      <c r="T655" s="139"/>
      <c r="U655" s="139"/>
      <c r="V655" s="139"/>
      <c r="W655" s="139"/>
      <c r="X655" s="139"/>
      <c r="Y655" s="139"/>
      <c r="Z655" s="139"/>
      <c r="AA655" s="139"/>
    </row>
    <row r="656">
      <c r="A656" s="139"/>
      <c r="B656" s="139"/>
      <c r="C656" s="139"/>
      <c r="D656" s="139"/>
      <c r="E656" s="139"/>
      <c r="F656" s="139"/>
      <c r="G656" s="139"/>
      <c r="H656" s="139"/>
      <c r="I656" s="139"/>
      <c r="J656" s="139"/>
      <c r="K656" s="139"/>
      <c r="L656" s="139"/>
      <c r="M656" s="139"/>
      <c r="N656" s="139"/>
      <c r="O656" s="139"/>
      <c r="P656" s="139"/>
      <c r="Q656" s="139"/>
      <c r="R656" s="139"/>
      <c r="S656" s="139"/>
      <c r="T656" s="139"/>
      <c r="U656" s="139"/>
      <c r="V656" s="139"/>
      <c r="W656" s="139"/>
      <c r="X656" s="139"/>
      <c r="Y656" s="139"/>
      <c r="Z656" s="139"/>
      <c r="AA656" s="139"/>
    </row>
    <row r="657">
      <c r="A657" s="139"/>
      <c r="B657" s="139"/>
      <c r="C657" s="139"/>
      <c r="D657" s="139"/>
      <c r="E657" s="139"/>
      <c r="F657" s="139"/>
      <c r="G657" s="139"/>
      <c r="H657" s="139"/>
      <c r="I657" s="139"/>
      <c r="J657" s="139"/>
      <c r="K657" s="139"/>
      <c r="L657" s="139"/>
      <c r="M657" s="139"/>
      <c r="N657" s="139"/>
      <c r="O657" s="139"/>
      <c r="P657" s="139"/>
      <c r="Q657" s="139"/>
      <c r="R657" s="139"/>
      <c r="S657" s="139"/>
      <c r="T657" s="139"/>
      <c r="U657" s="139"/>
      <c r="V657" s="139"/>
      <c r="W657" s="139"/>
      <c r="X657" s="139"/>
      <c r="Y657" s="139"/>
      <c r="Z657" s="139"/>
      <c r="AA657" s="139"/>
    </row>
    <row r="658">
      <c r="A658" s="139"/>
      <c r="B658" s="139"/>
      <c r="C658" s="139"/>
      <c r="D658" s="139"/>
      <c r="E658" s="139"/>
      <c r="F658" s="139"/>
      <c r="G658" s="139"/>
      <c r="H658" s="139"/>
      <c r="I658" s="139"/>
      <c r="J658" s="139"/>
      <c r="K658" s="139"/>
      <c r="L658" s="139"/>
      <c r="M658" s="139"/>
      <c r="N658" s="139"/>
      <c r="O658" s="139"/>
      <c r="P658" s="139"/>
      <c r="Q658" s="139"/>
      <c r="R658" s="139"/>
      <c r="S658" s="139"/>
      <c r="T658" s="139"/>
      <c r="U658" s="139"/>
      <c r="V658" s="139"/>
      <c r="W658" s="139"/>
      <c r="X658" s="139"/>
      <c r="Y658" s="139"/>
      <c r="Z658" s="139"/>
      <c r="AA658" s="139"/>
    </row>
    <row r="659">
      <c r="A659" s="139"/>
      <c r="B659" s="139"/>
      <c r="C659" s="139"/>
      <c r="D659" s="139"/>
      <c r="E659" s="139"/>
      <c r="F659" s="139"/>
      <c r="G659" s="139"/>
      <c r="H659" s="139"/>
      <c r="I659" s="139"/>
      <c r="J659" s="139"/>
      <c r="K659" s="139"/>
      <c r="L659" s="139"/>
      <c r="M659" s="139"/>
      <c r="N659" s="139"/>
      <c r="O659" s="139"/>
      <c r="P659" s="139"/>
      <c r="Q659" s="139"/>
      <c r="R659" s="139"/>
      <c r="S659" s="139"/>
      <c r="T659" s="139"/>
      <c r="U659" s="139"/>
      <c r="V659" s="139"/>
      <c r="W659" s="139"/>
      <c r="X659" s="139"/>
      <c r="Y659" s="139"/>
      <c r="Z659" s="139"/>
      <c r="AA659" s="139"/>
    </row>
    <row r="660">
      <c r="A660" s="139"/>
      <c r="B660" s="139"/>
      <c r="C660" s="139"/>
      <c r="D660" s="139"/>
      <c r="E660" s="139"/>
      <c r="F660" s="139"/>
      <c r="G660" s="139"/>
      <c r="H660" s="139"/>
      <c r="I660" s="139"/>
      <c r="J660" s="139"/>
      <c r="K660" s="139"/>
      <c r="L660" s="139"/>
      <c r="M660" s="139"/>
      <c r="N660" s="139"/>
      <c r="O660" s="139"/>
      <c r="P660" s="139"/>
      <c r="Q660" s="139"/>
      <c r="R660" s="139"/>
      <c r="S660" s="139"/>
      <c r="T660" s="139"/>
      <c r="U660" s="139"/>
      <c r="V660" s="139"/>
      <c r="W660" s="139"/>
      <c r="X660" s="139"/>
      <c r="Y660" s="139"/>
      <c r="Z660" s="139"/>
      <c r="AA660" s="139"/>
    </row>
    <row r="661">
      <c r="A661" s="139"/>
      <c r="B661" s="139"/>
      <c r="C661" s="139"/>
      <c r="D661" s="139"/>
      <c r="E661" s="139"/>
      <c r="F661" s="139"/>
      <c r="G661" s="139"/>
      <c r="H661" s="139"/>
      <c r="I661" s="139"/>
      <c r="J661" s="139"/>
      <c r="K661" s="139"/>
      <c r="L661" s="139"/>
      <c r="M661" s="139"/>
      <c r="N661" s="139"/>
      <c r="O661" s="139"/>
      <c r="P661" s="139"/>
      <c r="Q661" s="139"/>
      <c r="R661" s="139"/>
      <c r="S661" s="139"/>
      <c r="T661" s="139"/>
      <c r="U661" s="139"/>
      <c r="V661" s="139"/>
      <c r="W661" s="139"/>
      <c r="X661" s="139"/>
      <c r="Y661" s="139"/>
      <c r="Z661" s="139"/>
      <c r="AA661" s="139"/>
    </row>
    <row r="662">
      <c r="A662" s="139"/>
      <c r="B662" s="139"/>
      <c r="C662" s="139"/>
      <c r="D662" s="139"/>
      <c r="E662" s="139"/>
      <c r="F662" s="139"/>
      <c r="G662" s="139"/>
      <c r="H662" s="139"/>
      <c r="I662" s="139"/>
      <c r="J662" s="139"/>
      <c r="K662" s="139"/>
      <c r="L662" s="139"/>
      <c r="M662" s="139"/>
      <c r="N662" s="139"/>
      <c r="O662" s="139"/>
      <c r="P662" s="139"/>
      <c r="Q662" s="139"/>
      <c r="R662" s="139"/>
      <c r="S662" s="139"/>
      <c r="T662" s="139"/>
      <c r="U662" s="139"/>
      <c r="V662" s="139"/>
      <c r="W662" s="139"/>
      <c r="X662" s="139"/>
      <c r="Y662" s="139"/>
      <c r="Z662" s="139"/>
      <c r="AA662" s="139"/>
    </row>
    <row r="663">
      <c r="A663" s="139"/>
      <c r="B663" s="139"/>
      <c r="C663" s="139"/>
      <c r="D663" s="139"/>
      <c r="E663" s="139"/>
      <c r="F663" s="139"/>
      <c r="G663" s="139"/>
      <c r="H663" s="139"/>
      <c r="I663" s="139"/>
      <c r="J663" s="139"/>
      <c r="K663" s="139"/>
      <c r="L663" s="139"/>
      <c r="M663" s="139"/>
      <c r="N663" s="139"/>
      <c r="O663" s="139"/>
      <c r="P663" s="139"/>
      <c r="Q663" s="139"/>
      <c r="R663" s="139"/>
      <c r="S663" s="139"/>
      <c r="T663" s="139"/>
      <c r="U663" s="139"/>
      <c r="V663" s="139"/>
      <c r="W663" s="139"/>
      <c r="X663" s="139"/>
      <c r="Y663" s="139"/>
      <c r="Z663" s="139"/>
      <c r="AA663" s="139"/>
    </row>
    <row r="664">
      <c r="A664" s="139"/>
      <c r="B664" s="139"/>
      <c r="C664" s="139"/>
      <c r="D664" s="139"/>
      <c r="E664" s="139"/>
      <c r="F664" s="139"/>
      <c r="G664" s="139"/>
      <c r="H664" s="139"/>
      <c r="I664" s="139"/>
      <c r="J664" s="139"/>
      <c r="K664" s="139"/>
      <c r="L664" s="139"/>
      <c r="M664" s="139"/>
      <c r="N664" s="139"/>
      <c r="O664" s="139"/>
      <c r="P664" s="139"/>
      <c r="Q664" s="139"/>
      <c r="R664" s="139"/>
      <c r="S664" s="139"/>
      <c r="T664" s="139"/>
      <c r="U664" s="139"/>
      <c r="V664" s="139"/>
      <c r="W664" s="139"/>
      <c r="X664" s="139"/>
      <c r="Y664" s="139"/>
      <c r="Z664" s="139"/>
      <c r="AA664" s="139"/>
    </row>
    <row r="665">
      <c r="A665" s="139"/>
      <c r="B665" s="139"/>
      <c r="C665" s="139"/>
      <c r="D665" s="139"/>
      <c r="E665" s="139"/>
      <c r="F665" s="139"/>
      <c r="G665" s="139"/>
      <c r="H665" s="139"/>
      <c r="I665" s="139"/>
      <c r="J665" s="139"/>
      <c r="K665" s="139"/>
      <c r="L665" s="139"/>
      <c r="M665" s="139"/>
      <c r="N665" s="139"/>
      <c r="O665" s="139"/>
      <c r="P665" s="139"/>
      <c r="Q665" s="139"/>
      <c r="R665" s="139"/>
      <c r="S665" s="139"/>
      <c r="T665" s="139"/>
      <c r="U665" s="139"/>
      <c r="V665" s="139"/>
      <c r="W665" s="139"/>
      <c r="X665" s="139"/>
      <c r="Y665" s="139"/>
      <c r="Z665" s="139"/>
      <c r="AA665" s="139"/>
    </row>
    <row r="666">
      <c r="A666" s="139"/>
      <c r="B666" s="139"/>
      <c r="C666" s="139"/>
      <c r="D666" s="139"/>
      <c r="E666" s="139"/>
      <c r="F666" s="139"/>
      <c r="G666" s="139"/>
      <c r="H666" s="139"/>
      <c r="I666" s="139"/>
      <c r="J666" s="139"/>
      <c r="K666" s="139"/>
      <c r="L666" s="139"/>
      <c r="M666" s="139"/>
      <c r="N666" s="139"/>
      <c r="O666" s="139"/>
      <c r="P666" s="139"/>
      <c r="Q666" s="139"/>
      <c r="R666" s="139"/>
      <c r="S666" s="139"/>
      <c r="T666" s="139"/>
      <c r="U666" s="139"/>
      <c r="V666" s="139"/>
      <c r="W666" s="139"/>
      <c r="X666" s="139"/>
      <c r="Y666" s="139"/>
      <c r="Z666" s="139"/>
      <c r="AA666" s="139"/>
    </row>
    <row r="667">
      <c r="A667" s="139"/>
      <c r="B667" s="139"/>
      <c r="C667" s="139"/>
      <c r="D667" s="139"/>
      <c r="E667" s="139"/>
      <c r="F667" s="139"/>
      <c r="G667" s="139"/>
      <c r="H667" s="139"/>
      <c r="I667" s="139"/>
      <c r="J667" s="139"/>
      <c r="K667" s="139"/>
      <c r="L667" s="139"/>
      <c r="M667" s="139"/>
      <c r="N667" s="139"/>
      <c r="O667" s="139"/>
      <c r="P667" s="139"/>
      <c r="Q667" s="139"/>
      <c r="R667" s="139"/>
      <c r="S667" s="139"/>
      <c r="T667" s="139"/>
      <c r="U667" s="139"/>
      <c r="V667" s="139"/>
      <c r="W667" s="139"/>
      <c r="X667" s="139"/>
      <c r="Y667" s="139"/>
      <c r="Z667" s="139"/>
      <c r="AA667" s="139"/>
    </row>
    <row r="668">
      <c r="A668" s="139"/>
      <c r="B668" s="139"/>
      <c r="C668" s="139"/>
      <c r="D668" s="139"/>
      <c r="E668" s="139"/>
      <c r="F668" s="139"/>
      <c r="G668" s="139"/>
      <c r="H668" s="139"/>
      <c r="I668" s="139"/>
      <c r="J668" s="139"/>
      <c r="K668" s="139"/>
      <c r="L668" s="139"/>
      <c r="M668" s="139"/>
      <c r="N668" s="139"/>
      <c r="O668" s="139"/>
      <c r="P668" s="139"/>
      <c r="Q668" s="139"/>
      <c r="R668" s="139"/>
      <c r="S668" s="139"/>
      <c r="T668" s="139"/>
      <c r="U668" s="139"/>
      <c r="V668" s="139"/>
      <c r="W668" s="139"/>
      <c r="X668" s="139"/>
      <c r="Y668" s="139"/>
      <c r="Z668" s="139"/>
      <c r="AA668" s="139"/>
    </row>
    <row r="669">
      <c r="A669" s="139"/>
      <c r="B669" s="139"/>
      <c r="C669" s="139"/>
      <c r="D669" s="139"/>
      <c r="E669" s="139"/>
      <c r="F669" s="139"/>
      <c r="G669" s="139"/>
      <c r="H669" s="139"/>
      <c r="I669" s="139"/>
      <c r="J669" s="139"/>
      <c r="K669" s="139"/>
      <c r="L669" s="139"/>
      <c r="M669" s="139"/>
      <c r="N669" s="139"/>
      <c r="O669" s="139"/>
      <c r="P669" s="139"/>
      <c r="Q669" s="139"/>
      <c r="R669" s="139"/>
      <c r="S669" s="139"/>
      <c r="T669" s="139"/>
      <c r="U669" s="139"/>
      <c r="V669" s="139"/>
      <c r="W669" s="139"/>
      <c r="X669" s="139"/>
      <c r="Y669" s="139"/>
      <c r="Z669" s="139"/>
      <c r="AA669" s="139"/>
    </row>
    <row r="670">
      <c r="A670" s="139"/>
      <c r="B670" s="139"/>
      <c r="C670" s="139"/>
      <c r="D670" s="139"/>
      <c r="E670" s="139"/>
      <c r="F670" s="139"/>
      <c r="G670" s="139"/>
      <c r="H670" s="139"/>
      <c r="I670" s="139"/>
      <c r="J670" s="139"/>
      <c r="K670" s="139"/>
      <c r="L670" s="139"/>
      <c r="M670" s="139"/>
      <c r="N670" s="139"/>
      <c r="O670" s="139"/>
      <c r="P670" s="139"/>
      <c r="Q670" s="139"/>
      <c r="R670" s="139"/>
      <c r="S670" s="139"/>
      <c r="T670" s="139"/>
      <c r="U670" s="139"/>
      <c r="V670" s="139"/>
      <c r="W670" s="139"/>
      <c r="X670" s="139"/>
      <c r="Y670" s="139"/>
      <c r="Z670" s="139"/>
      <c r="AA670" s="139"/>
    </row>
    <row r="671">
      <c r="A671" s="139"/>
      <c r="B671" s="139"/>
      <c r="C671" s="139"/>
      <c r="D671" s="139"/>
      <c r="E671" s="139"/>
      <c r="F671" s="139"/>
      <c r="G671" s="139"/>
      <c r="H671" s="139"/>
      <c r="I671" s="139"/>
      <c r="J671" s="139"/>
      <c r="K671" s="139"/>
      <c r="L671" s="139"/>
      <c r="M671" s="139"/>
      <c r="N671" s="139"/>
      <c r="O671" s="139"/>
      <c r="P671" s="139"/>
      <c r="Q671" s="139"/>
      <c r="R671" s="139"/>
      <c r="S671" s="139"/>
      <c r="T671" s="139"/>
      <c r="U671" s="139"/>
      <c r="V671" s="139"/>
      <c r="W671" s="139"/>
      <c r="X671" s="139"/>
      <c r="Y671" s="139"/>
      <c r="Z671" s="139"/>
      <c r="AA671" s="139"/>
    </row>
    <row r="672">
      <c r="A672" s="139"/>
      <c r="B672" s="139"/>
      <c r="C672" s="139"/>
      <c r="D672" s="139"/>
      <c r="E672" s="139"/>
      <c r="F672" s="139"/>
      <c r="G672" s="139"/>
      <c r="H672" s="139"/>
      <c r="I672" s="139"/>
      <c r="J672" s="139"/>
      <c r="K672" s="139"/>
      <c r="L672" s="139"/>
      <c r="M672" s="139"/>
      <c r="N672" s="139"/>
      <c r="O672" s="139"/>
      <c r="P672" s="139"/>
      <c r="Q672" s="139"/>
      <c r="R672" s="139"/>
      <c r="S672" s="139"/>
      <c r="T672" s="139"/>
      <c r="U672" s="139"/>
      <c r="V672" s="139"/>
      <c r="W672" s="139"/>
      <c r="X672" s="139"/>
      <c r="Y672" s="139"/>
      <c r="Z672" s="139"/>
      <c r="AA672" s="139"/>
    </row>
    <row r="673">
      <c r="A673" s="139"/>
      <c r="B673" s="139"/>
      <c r="C673" s="139"/>
      <c r="D673" s="139"/>
      <c r="E673" s="139"/>
      <c r="F673" s="139"/>
      <c r="G673" s="139"/>
      <c r="H673" s="139"/>
      <c r="I673" s="139"/>
      <c r="J673" s="139"/>
      <c r="K673" s="139"/>
      <c r="L673" s="139"/>
      <c r="M673" s="139"/>
      <c r="N673" s="139"/>
      <c r="O673" s="139"/>
      <c r="P673" s="139"/>
      <c r="Q673" s="139"/>
      <c r="R673" s="139"/>
      <c r="S673" s="139"/>
      <c r="T673" s="139"/>
      <c r="U673" s="139"/>
      <c r="V673" s="139"/>
      <c r="W673" s="139"/>
      <c r="X673" s="139"/>
      <c r="Y673" s="139"/>
      <c r="Z673" s="139"/>
      <c r="AA673" s="139"/>
    </row>
    <row r="674">
      <c r="A674" s="139"/>
      <c r="B674" s="139"/>
      <c r="C674" s="139"/>
      <c r="D674" s="139"/>
      <c r="E674" s="139"/>
      <c r="F674" s="139"/>
      <c r="G674" s="139"/>
      <c r="H674" s="139"/>
      <c r="I674" s="139"/>
      <c r="J674" s="139"/>
      <c r="K674" s="139"/>
      <c r="L674" s="139"/>
      <c r="M674" s="139"/>
      <c r="N674" s="139"/>
      <c r="O674" s="139"/>
      <c r="P674" s="139"/>
      <c r="Q674" s="139"/>
      <c r="R674" s="139"/>
      <c r="S674" s="139"/>
      <c r="T674" s="139"/>
      <c r="U674" s="139"/>
      <c r="V674" s="139"/>
      <c r="W674" s="139"/>
      <c r="X674" s="139"/>
      <c r="Y674" s="139"/>
      <c r="Z674" s="139"/>
      <c r="AA674" s="139"/>
    </row>
    <row r="675">
      <c r="A675" s="139"/>
      <c r="B675" s="139"/>
      <c r="C675" s="139"/>
      <c r="D675" s="139"/>
      <c r="E675" s="139"/>
      <c r="F675" s="139"/>
      <c r="G675" s="139"/>
      <c r="H675" s="139"/>
      <c r="I675" s="139"/>
      <c r="J675" s="139"/>
      <c r="K675" s="139"/>
      <c r="L675" s="139"/>
      <c r="M675" s="139"/>
      <c r="N675" s="139"/>
      <c r="O675" s="139"/>
      <c r="P675" s="139"/>
      <c r="Q675" s="139"/>
      <c r="R675" s="139"/>
      <c r="S675" s="139"/>
      <c r="T675" s="139"/>
      <c r="U675" s="139"/>
      <c r="V675" s="139"/>
      <c r="W675" s="139"/>
      <c r="X675" s="139"/>
      <c r="Y675" s="139"/>
      <c r="Z675" s="139"/>
      <c r="AA675" s="139"/>
    </row>
    <row r="676">
      <c r="A676" s="139"/>
      <c r="B676" s="139"/>
      <c r="C676" s="139"/>
      <c r="D676" s="139"/>
      <c r="E676" s="139"/>
      <c r="F676" s="139"/>
      <c r="G676" s="139"/>
      <c r="H676" s="139"/>
      <c r="I676" s="139"/>
      <c r="J676" s="139"/>
      <c r="K676" s="139"/>
      <c r="L676" s="139"/>
      <c r="M676" s="139"/>
      <c r="N676" s="139"/>
      <c r="O676" s="139"/>
      <c r="P676" s="139"/>
      <c r="Q676" s="139"/>
      <c r="R676" s="139"/>
      <c r="S676" s="139"/>
      <c r="T676" s="139"/>
      <c r="U676" s="139"/>
      <c r="V676" s="139"/>
      <c r="W676" s="139"/>
      <c r="X676" s="139"/>
      <c r="Y676" s="139"/>
      <c r="Z676" s="139"/>
      <c r="AA676" s="139"/>
    </row>
    <row r="677">
      <c r="A677" s="139"/>
      <c r="B677" s="139"/>
      <c r="C677" s="139"/>
      <c r="D677" s="139"/>
      <c r="E677" s="139"/>
      <c r="F677" s="139"/>
      <c r="G677" s="139"/>
      <c r="H677" s="139"/>
      <c r="I677" s="139"/>
      <c r="J677" s="139"/>
      <c r="K677" s="139"/>
      <c r="L677" s="139"/>
      <c r="M677" s="139"/>
      <c r="N677" s="139"/>
      <c r="O677" s="139"/>
      <c r="P677" s="139"/>
      <c r="Q677" s="139"/>
      <c r="R677" s="139"/>
      <c r="S677" s="139"/>
      <c r="T677" s="139"/>
      <c r="U677" s="139"/>
      <c r="V677" s="139"/>
      <c r="W677" s="139"/>
      <c r="X677" s="139"/>
      <c r="Y677" s="139"/>
      <c r="Z677" s="139"/>
      <c r="AA677" s="139"/>
    </row>
    <row r="678">
      <c r="A678" s="139"/>
      <c r="B678" s="139"/>
      <c r="C678" s="139"/>
      <c r="D678" s="139"/>
      <c r="E678" s="139"/>
      <c r="F678" s="139"/>
      <c r="G678" s="139"/>
      <c r="H678" s="139"/>
      <c r="I678" s="139"/>
      <c r="J678" s="139"/>
      <c r="K678" s="139"/>
      <c r="L678" s="139"/>
      <c r="M678" s="139"/>
      <c r="N678" s="139"/>
      <c r="O678" s="139"/>
      <c r="P678" s="139"/>
      <c r="Q678" s="139"/>
      <c r="R678" s="139"/>
      <c r="S678" s="139"/>
      <c r="T678" s="139"/>
      <c r="U678" s="139"/>
      <c r="V678" s="139"/>
      <c r="W678" s="139"/>
      <c r="X678" s="139"/>
      <c r="Y678" s="139"/>
      <c r="Z678" s="139"/>
      <c r="AA678" s="139"/>
    </row>
    <row r="679">
      <c r="A679" s="139"/>
      <c r="B679" s="139"/>
      <c r="C679" s="139"/>
      <c r="D679" s="139"/>
      <c r="E679" s="139"/>
      <c r="F679" s="139"/>
      <c r="G679" s="139"/>
      <c r="H679" s="139"/>
      <c r="I679" s="139"/>
      <c r="J679" s="139"/>
      <c r="K679" s="139"/>
      <c r="L679" s="139"/>
      <c r="M679" s="139"/>
      <c r="N679" s="139"/>
      <c r="O679" s="139"/>
      <c r="P679" s="139"/>
      <c r="Q679" s="139"/>
      <c r="R679" s="139"/>
      <c r="S679" s="139"/>
      <c r="T679" s="139"/>
      <c r="U679" s="139"/>
      <c r="V679" s="139"/>
      <c r="W679" s="139"/>
      <c r="X679" s="139"/>
      <c r="Y679" s="139"/>
      <c r="Z679" s="139"/>
      <c r="AA679" s="139"/>
    </row>
    <row r="680">
      <c r="A680" s="139"/>
      <c r="B680" s="139"/>
      <c r="C680" s="139"/>
      <c r="D680" s="139"/>
      <c r="E680" s="139"/>
      <c r="F680" s="139"/>
      <c r="G680" s="139"/>
      <c r="H680" s="139"/>
      <c r="I680" s="139"/>
      <c r="J680" s="139"/>
      <c r="K680" s="139"/>
      <c r="L680" s="139"/>
      <c r="M680" s="139"/>
      <c r="N680" s="139"/>
      <c r="O680" s="139"/>
      <c r="P680" s="139"/>
      <c r="Q680" s="139"/>
      <c r="R680" s="139"/>
      <c r="S680" s="139"/>
      <c r="T680" s="139"/>
      <c r="U680" s="139"/>
      <c r="V680" s="139"/>
      <c r="W680" s="139"/>
      <c r="X680" s="139"/>
      <c r="Y680" s="139"/>
      <c r="Z680" s="139"/>
      <c r="AA680" s="139"/>
    </row>
    <row r="681">
      <c r="A681" s="139"/>
      <c r="B681" s="139"/>
      <c r="C681" s="139"/>
      <c r="D681" s="139"/>
      <c r="E681" s="139"/>
      <c r="F681" s="139"/>
      <c r="G681" s="139"/>
      <c r="H681" s="139"/>
      <c r="I681" s="139"/>
      <c r="J681" s="139"/>
      <c r="K681" s="139"/>
      <c r="L681" s="139"/>
      <c r="M681" s="139"/>
      <c r="N681" s="139"/>
      <c r="O681" s="139"/>
      <c r="P681" s="139"/>
      <c r="Q681" s="139"/>
      <c r="R681" s="139"/>
      <c r="S681" s="139"/>
      <c r="T681" s="139"/>
      <c r="U681" s="139"/>
      <c r="V681" s="139"/>
      <c r="W681" s="139"/>
      <c r="X681" s="139"/>
      <c r="Y681" s="139"/>
      <c r="Z681" s="139"/>
      <c r="AA681" s="139"/>
    </row>
    <row r="682">
      <c r="A682" s="139"/>
      <c r="B682" s="139"/>
      <c r="C682" s="139"/>
      <c r="D682" s="139"/>
      <c r="E682" s="139"/>
      <c r="F682" s="139"/>
      <c r="G682" s="139"/>
      <c r="H682" s="139"/>
      <c r="I682" s="139"/>
      <c r="J682" s="139"/>
      <c r="K682" s="139"/>
      <c r="L682" s="139"/>
      <c r="M682" s="139"/>
      <c r="N682" s="139"/>
      <c r="O682" s="139"/>
      <c r="P682" s="139"/>
      <c r="Q682" s="139"/>
      <c r="R682" s="139"/>
      <c r="S682" s="139"/>
      <c r="T682" s="139"/>
      <c r="U682" s="139"/>
      <c r="V682" s="139"/>
      <c r="W682" s="139"/>
      <c r="X682" s="139"/>
      <c r="Y682" s="139"/>
      <c r="Z682" s="139"/>
      <c r="AA682" s="139"/>
    </row>
    <row r="683">
      <c r="A683" s="139"/>
      <c r="B683" s="139"/>
      <c r="C683" s="139"/>
      <c r="D683" s="139"/>
      <c r="E683" s="139"/>
      <c r="F683" s="139"/>
      <c r="G683" s="139"/>
      <c r="H683" s="139"/>
      <c r="I683" s="139"/>
      <c r="J683" s="139"/>
      <c r="K683" s="139"/>
      <c r="L683" s="139"/>
      <c r="M683" s="139"/>
      <c r="N683" s="139"/>
      <c r="O683" s="139"/>
      <c r="P683" s="139"/>
      <c r="Q683" s="139"/>
      <c r="R683" s="139"/>
      <c r="S683" s="139"/>
      <c r="T683" s="139"/>
      <c r="U683" s="139"/>
      <c r="V683" s="139"/>
      <c r="W683" s="139"/>
      <c r="X683" s="139"/>
      <c r="Y683" s="139"/>
      <c r="Z683" s="139"/>
      <c r="AA683" s="139"/>
    </row>
    <row r="684">
      <c r="A684" s="139"/>
      <c r="B684" s="139"/>
      <c r="C684" s="139"/>
      <c r="D684" s="139"/>
      <c r="E684" s="139"/>
      <c r="F684" s="139"/>
      <c r="G684" s="139"/>
      <c r="H684" s="139"/>
      <c r="I684" s="139"/>
      <c r="J684" s="139"/>
      <c r="K684" s="139"/>
      <c r="L684" s="139"/>
      <c r="M684" s="139"/>
      <c r="N684" s="139"/>
      <c r="O684" s="139"/>
      <c r="P684" s="139"/>
      <c r="Q684" s="139"/>
      <c r="R684" s="139"/>
      <c r="S684" s="139"/>
      <c r="T684" s="139"/>
      <c r="U684" s="139"/>
      <c r="V684" s="139"/>
      <c r="W684" s="139"/>
      <c r="X684" s="139"/>
      <c r="Y684" s="139"/>
      <c r="Z684" s="139"/>
      <c r="AA684" s="139"/>
    </row>
    <row r="685">
      <c r="A685" s="139"/>
      <c r="B685" s="139"/>
      <c r="C685" s="139"/>
      <c r="D685" s="139"/>
      <c r="E685" s="139"/>
      <c r="F685" s="139"/>
      <c r="G685" s="139"/>
      <c r="H685" s="139"/>
      <c r="I685" s="139"/>
      <c r="J685" s="139"/>
      <c r="K685" s="139"/>
      <c r="L685" s="139"/>
      <c r="M685" s="139"/>
      <c r="N685" s="139"/>
      <c r="O685" s="139"/>
      <c r="P685" s="139"/>
      <c r="Q685" s="139"/>
      <c r="R685" s="139"/>
      <c r="S685" s="139"/>
      <c r="T685" s="139"/>
      <c r="U685" s="139"/>
      <c r="V685" s="139"/>
      <c r="W685" s="139"/>
      <c r="X685" s="139"/>
      <c r="Y685" s="139"/>
      <c r="Z685" s="139"/>
      <c r="AA685" s="139"/>
    </row>
    <row r="686">
      <c r="A686" s="139"/>
      <c r="B686" s="139"/>
      <c r="C686" s="139"/>
      <c r="D686" s="139"/>
      <c r="E686" s="139"/>
      <c r="F686" s="139"/>
      <c r="G686" s="139"/>
      <c r="H686" s="139"/>
      <c r="I686" s="139"/>
      <c r="J686" s="139"/>
      <c r="K686" s="139"/>
      <c r="L686" s="139"/>
      <c r="M686" s="139"/>
      <c r="N686" s="139"/>
      <c r="O686" s="139"/>
      <c r="P686" s="139"/>
      <c r="Q686" s="139"/>
      <c r="R686" s="139"/>
      <c r="S686" s="139"/>
      <c r="T686" s="139"/>
      <c r="U686" s="139"/>
      <c r="V686" s="139"/>
      <c r="W686" s="139"/>
      <c r="X686" s="139"/>
      <c r="Y686" s="139"/>
      <c r="Z686" s="139"/>
      <c r="AA686" s="139"/>
    </row>
    <row r="687">
      <c r="A687" s="139"/>
      <c r="B687" s="139"/>
      <c r="C687" s="139"/>
      <c r="D687" s="139"/>
      <c r="E687" s="139"/>
      <c r="F687" s="139"/>
      <c r="G687" s="139"/>
      <c r="H687" s="139"/>
      <c r="I687" s="139"/>
      <c r="J687" s="139"/>
      <c r="K687" s="139"/>
      <c r="L687" s="139"/>
      <c r="M687" s="139"/>
      <c r="N687" s="139"/>
      <c r="O687" s="139"/>
      <c r="P687" s="139"/>
      <c r="Q687" s="139"/>
      <c r="R687" s="139"/>
      <c r="S687" s="139"/>
      <c r="T687" s="139"/>
      <c r="U687" s="139"/>
      <c r="V687" s="139"/>
      <c r="W687" s="139"/>
      <c r="X687" s="139"/>
      <c r="Y687" s="139"/>
      <c r="Z687" s="139"/>
      <c r="AA687" s="139"/>
    </row>
    <row r="688">
      <c r="A688" s="139"/>
      <c r="B688" s="139"/>
      <c r="C688" s="139"/>
      <c r="D688" s="139"/>
      <c r="E688" s="139"/>
      <c r="F688" s="139"/>
      <c r="G688" s="139"/>
      <c r="H688" s="139"/>
      <c r="I688" s="139"/>
      <c r="J688" s="139"/>
      <c r="K688" s="139"/>
      <c r="L688" s="139"/>
      <c r="M688" s="139"/>
      <c r="N688" s="139"/>
      <c r="O688" s="139"/>
      <c r="P688" s="139"/>
      <c r="Q688" s="139"/>
      <c r="R688" s="139"/>
      <c r="S688" s="139"/>
      <c r="T688" s="139"/>
      <c r="U688" s="139"/>
      <c r="V688" s="139"/>
      <c r="W688" s="139"/>
      <c r="X688" s="139"/>
      <c r="Y688" s="139"/>
      <c r="Z688" s="139"/>
      <c r="AA688" s="139"/>
    </row>
    <row r="689">
      <c r="A689" s="139"/>
      <c r="B689" s="139"/>
      <c r="C689" s="139"/>
      <c r="D689" s="139"/>
      <c r="E689" s="139"/>
      <c r="F689" s="139"/>
      <c r="G689" s="139"/>
      <c r="H689" s="139"/>
      <c r="I689" s="139"/>
      <c r="J689" s="139"/>
      <c r="K689" s="139"/>
      <c r="L689" s="139"/>
      <c r="M689" s="139"/>
      <c r="N689" s="139"/>
      <c r="O689" s="139"/>
      <c r="P689" s="139"/>
      <c r="Q689" s="139"/>
      <c r="R689" s="139"/>
      <c r="S689" s="139"/>
      <c r="T689" s="139"/>
      <c r="U689" s="139"/>
      <c r="V689" s="139"/>
      <c r="W689" s="139"/>
      <c r="X689" s="139"/>
      <c r="Y689" s="139"/>
      <c r="Z689" s="139"/>
      <c r="AA689" s="139"/>
    </row>
    <row r="690">
      <c r="A690" s="139"/>
      <c r="B690" s="139"/>
      <c r="C690" s="139"/>
      <c r="D690" s="139"/>
      <c r="E690" s="139"/>
      <c r="F690" s="139"/>
      <c r="G690" s="139"/>
      <c r="H690" s="139"/>
      <c r="I690" s="139"/>
      <c r="J690" s="139"/>
      <c r="K690" s="139"/>
      <c r="L690" s="139"/>
      <c r="M690" s="139"/>
      <c r="N690" s="139"/>
      <c r="O690" s="139"/>
      <c r="P690" s="139"/>
      <c r="Q690" s="139"/>
      <c r="R690" s="139"/>
      <c r="S690" s="139"/>
      <c r="T690" s="139"/>
      <c r="U690" s="139"/>
      <c r="V690" s="139"/>
      <c r="W690" s="139"/>
      <c r="X690" s="139"/>
      <c r="Y690" s="139"/>
      <c r="Z690" s="139"/>
      <c r="AA690" s="139"/>
    </row>
    <row r="691">
      <c r="A691" s="139"/>
      <c r="B691" s="139"/>
      <c r="C691" s="139"/>
      <c r="D691" s="139"/>
      <c r="E691" s="139"/>
      <c r="F691" s="139"/>
      <c r="G691" s="139"/>
      <c r="H691" s="139"/>
      <c r="I691" s="139"/>
      <c r="J691" s="139"/>
      <c r="K691" s="139"/>
      <c r="L691" s="139"/>
      <c r="M691" s="139"/>
      <c r="N691" s="139"/>
      <c r="O691" s="139"/>
      <c r="P691" s="139"/>
      <c r="Q691" s="139"/>
      <c r="R691" s="139"/>
      <c r="S691" s="139"/>
      <c r="T691" s="139"/>
      <c r="U691" s="139"/>
      <c r="V691" s="139"/>
      <c r="W691" s="139"/>
      <c r="X691" s="139"/>
      <c r="Y691" s="139"/>
      <c r="Z691" s="139"/>
      <c r="AA691" s="139"/>
    </row>
    <row r="692">
      <c r="A692" s="139"/>
      <c r="B692" s="139"/>
      <c r="C692" s="139"/>
      <c r="D692" s="139"/>
      <c r="E692" s="139"/>
      <c r="F692" s="139"/>
      <c r="G692" s="139"/>
      <c r="H692" s="139"/>
      <c r="I692" s="139"/>
      <c r="J692" s="139"/>
      <c r="K692" s="139"/>
      <c r="L692" s="139"/>
      <c r="M692" s="139"/>
      <c r="N692" s="139"/>
      <c r="O692" s="139"/>
      <c r="P692" s="139"/>
      <c r="Q692" s="139"/>
      <c r="R692" s="139"/>
      <c r="S692" s="139"/>
      <c r="T692" s="139"/>
      <c r="U692" s="139"/>
      <c r="V692" s="139"/>
      <c r="W692" s="139"/>
      <c r="X692" s="139"/>
      <c r="Y692" s="139"/>
      <c r="Z692" s="139"/>
      <c r="AA692" s="139"/>
    </row>
    <row r="693">
      <c r="A693" s="139"/>
      <c r="B693" s="139"/>
      <c r="C693" s="139"/>
      <c r="D693" s="139"/>
      <c r="E693" s="139"/>
      <c r="F693" s="139"/>
      <c r="G693" s="139"/>
      <c r="H693" s="139"/>
      <c r="I693" s="139"/>
      <c r="J693" s="139"/>
      <c r="K693" s="139"/>
      <c r="L693" s="139"/>
      <c r="M693" s="139"/>
      <c r="N693" s="139"/>
      <c r="O693" s="139"/>
      <c r="P693" s="139"/>
      <c r="Q693" s="139"/>
      <c r="R693" s="139"/>
      <c r="S693" s="139"/>
      <c r="T693" s="139"/>
      <c r="U693" s="139"/>
      <c r="V693" s="139"/>
      <c r="W693" s="139"/>
      <c r="X693" s="139"/>
      <c r="Y693" s="139"/>
      <c r="Z693" s="139"/>
      <c r="AA693" s="139"/>
    </row>
    <row r="694">
      <c r="A694" s="139"/>
      <c r="B694" s="139"/>
      <c r="C694" s="139"/>
      <c r="D694" s="139"/>
      <c r="E694" s="139"/>
      <c r="F694" s="139"/>
      <c r="G694" s="139"/>
      <c r="H694" s="139"/>
      <c r="I694" s="139"/>
      <c r="J694" s="139"/>
      <c r="K694" s="139"/>
      <c r="L694" s="139"/>
      <c r="M694" s="139"/>
      <c r="N694" s="139"/>
      <c r="O694" s="139"/>
      <c r="P694" s="139"/>
      <c r="Q694" s="139"/>
      <c r="R694" s="139"/>
      <c r="S694" s="139"/>
      <c r="T694" s="139"/>
      <c r="U694" s="139"/>
      <c r="V694" s="139"/>
      <c r="W694" s="139"/>
      <c r="X694" s="139"/>
      <c r="Y694" s="139"/>
      <c r="Z694" s="139"/>
      <c r="AA694" s="139"/>
    </row>
    <row r="695">
      <c r="A695" s="139"/>
      <c r="B695" s="139"/>
      <c r="C695" s="139"/>
      <c r="D695" s="139"/>
      <c r="E695" s="139"/>
      <c r="F695" s="139"/>
      <c r="G695" s="139"/>
      <c r="H695" s="139"/>
      <c r="I695" s="139"/>
      <c r="J695" s="139"/>
      <c r="K695" s="139"/>
      <c r="L695" s="139"/>
      <c r="M695" s="139"/>
      <c r="N695" s="139"/>
      <c r="O695" s="139"/>
      <c r="P695" s="139"/>
      <c r="Q695" s="139"/>
      <c r="R695" s="139"/>
      <c r="S695" s="139"/>
      <c r="T695" s="139"/>
      <c r="U695" s="139"/>
      <c r="V695" s="139"/>
      <c r="W695" s="139"/>
      <c r="X695" s="139"/>
      <c r="Y695" s="139"/>
      <c r="Z695" s="139"/>
      <c r="AA695" s="139"/>
    </row>
    <row r="696">
      <c r="A696" s="139"/>
      <c r="B696" s="139"/>
      <c r="C696" s="139"/>
      <c r="D696" s="139"/>
      <c r="E696" s="139"/>
      <c r="F696" s="139"/>
      <c r="G696" s="139"/>
      <c r="H696" s="139"/>
      <c r="I696" s="139"/>
      <c r="J696" s="139"/>
      <c r="K696" s="139"/>
      <c r="L696" s="139"/>
      <c r="M696" s="139"/>
      <c r="N696" s="139"/>
      <c r="O696" s="139"/>
      <c r="P696" s="139"/>
      <c r="Q696" s="139"/>
      <c r="R696" s="139"/>
      <c r="S696" s="139"/>
      <c r="T696" s="139"/>
      <c r="U696" s="139"/>
      <c r="V696" s="139"/>
      <c r="W696" s="139"/>
      <c r="X696" s="139"/>
      <c r="Y696" s="139"/>
      <c r="Z696" s="139"/>
      <c r="AA696" s="139"/>
    </row>
    <row r="697">
      <c r="A697" s="139"/>
      <c r="B697" s="139"/>
      <c r="C697" s="139"/>
      <c r="D697" s="139"/>
      <c r="E697" s="139"/>
      <c r="F697" s="139"/>
      <c r="G697" s="139"/>
      <c r="H697" s="139"/>
      <c r="I697" s="139"/>
      <c r="J697" s="139"/>
      <c r="K697" s="139"/>
      <c r="L697" s="139"/>
      <c r="M697" s="139"/>
      <c r="N697" s="139"/>
      <c r="O697" s="139"/>
      <c r="P697" s="139"/>
      <c r="Q697" s="139"/>
      <c r="R697" s="139"/>
      <c r="S697" s="139"/>
      <c r="T697" s="139"/>
      <c r="U697" s="139"/>
      <c r="V697" s="139"/>
      <c r="W697" s="139"/>
      <c r="X697" s="139"/>
      <c r="Y697" s="139"/>
      <c r="Z697" s="139"/>
      <c r="AA697" s="139"/>
    </row>
    <row r="698">
      <c r="A698" s="139"/>
      <c r="B698" s="139"/>
      <c r="C698" s="139"/>
      <c r="D698" s="139"/>
      <c r="E698" s="139"/>
      <c r="F698" s="139"/>
      <c r="G698" s="139"/>
      <c r="H698" s="139"/>
      <c r="I698" s="139"/>
      <c r="J698" s="139"/>
      <c r="K698" s="139"/>
      <c r="L698" s="139"/>
      <c r="M698" s="139"/>
      <c r="N698" s="139"/>
      <c r="O698" s="139"/>
      <c r="P698" s="139"/>
      <c r="Q698" s="139"/>
      <c r="R698" s="139"/>
      <c r="S698" s="139"/>
      <c r="T698" s="139"/>
      <c r="U698" s="139"/>
      <c r="V698" s="139"/>
      <c r="W698" s="139"/>
      <c r="X698" s="139"/>
      <c r="Y698" s="139"/>
      <c r="Z698" s="139"/>
      <c r="AA698" s="139"/>
    </row>
    <row r="699">
      <c r="A699" s="139"/>
      <c r="B699" s="139"/>
      <c r="C699" s="139"/>
      <c r="D699" s="139"/>
      <c r="E699" s="139"/>
      <c r="F699" s="139"/>
      <c r="G699" s="139"/>
      <c r="H699" s="139"/>
      <c r="I699" s="139"/>
      <c r="J699" s="139"/>
      <c r="K699" s="139"/>
      <c r="L699" s="139"/>
      <c r="M699" s="139"/>
      <c r="N699" s="139"/>
      <c r="O699" s="139"/>
      <c r="P699" s="139"/>
      <c r="Q699" s="139"/>
      <c r="R699" s="139"/>
      <c r="S699" s="139"/>
      <c r="T699" s="139"/>
      <c r="U699" s="139"/>
      <c r="V699" s="139"/>
      <c r="W699" s="139"/>
      <c r="X699" s="139"/>
      <c r="Y699" s="139"/>
      <c r="Z699" s="139"/>
      <c r="AA699" s="139"/>
    </row>
    <row r="700">
      <c r="A700" s="139"/>
      <c r="B700" s="139"/>
      <c r="C700" s="139"/>
      <c r="D700" s="139"/>
      <c r="E700" s="139"/>
      <c r="F700" s="139"/>
      <c r="G700" s="139"/>
      <c r="H700" s="139"/>
      <c r="I700" s="139"/>
      <c r="J700" s="139"/>
      <c r="K700" s="139"/>
      <c r="L700" s="139"/>
      <c r="M700" s="139"/>
      <c r="N700" s="139"/>
      <c r="O700" s="139"/>
      <c r="P700" s="139"/>
      <c r="Q700" s="139"/>
      <c r="R700" s="139"/>
      <c r="S700" s="139"/>
      <c r="T700" s="139"/>
      <c r="U700" s="139"/>
      <c r="V700" s="139"/>
      <c r="W700" s="139"/>
      <c r="X700" s="139"/>
      <c r="Y700" s="139"/>
      <c r="Z700" s="139"/>
      <c r="AA700" s="139"/>
    </row>
    <row r="701">
      <c r="A701" s="139"/>
      <c r="B701" s="139"/>
      <c r="C701" s="139"/>
      <c r="D701" s="139"/>
      <c r="E701" s="139"/>
      <c r="F701" s="139"/>
      <c r="G701" s="139"/>
      <c r="H701" s="139"/>
      <c r="I701" s="139"/>
      <c r="J701" s="139"/>
      <c r="K701" s="139"/>
      <c r="L701" s="139"/>
      <c r="M701" s="139"/>
      <c r="N701" s="139"/>
      <c r="O701" s="139"/>
      <c r="P701" s="139"/>
      <c r="Q701" s="139"/>
      <c r="R701" s="139"/>
      <c r="S701" s="139"/>
      <c r="T701" s="139"/>
      <c r="U701" s="139"/>
      <c r="V701" s="139"/>
      <c r="W701" s="139"/>
      <c r="X701" s="139"/>
      <c r="Y701" s="139"/>
      <c r="Z701" s="139"/>
      <c r="AA701" s="139"/>
    </row>
    <row r="702">
      <c r="A702" s="139"/>
      <c r="B702" s="139"/>
      <c r="C702" s="139"/>
      <c r="D702" s="139"/>
      <c r="E702" s="139"/>
      <c r="F702" s="139"/>
      <c r="G702" s="139"/>
      <c r="H702" s="139"/>
      <c r="I702" s="139"/>
      <c r="J702" s="139"/>
      <c r="K702" s="139"/>
      <c r="L702" s="139"/>
      <c r="M702" s="139"/>
      <c r="N702" s="139"/>
      <c r="O702" s="139"/>
      <c r="P702" s="139"/>
      <c r="Q702" s="139"/>
      <c r="R702" s="139"/>
      <c r="S702" s="139"/>
      <c r="T702" s="139"/>
      <c r="U702" s="139"/>
      <c r="V702" s="139"/>
      <c r="W702" s="139"/>
      <c r="X702" s="139"/>
      <c r="Y702" s="139"/>
      <c r="Z702" s="139"/>
      <c r="AA702" s="139"/>
    </row>
    <row r="703">
      <c r="A703" s="139"/>
      <c r="B703" s="139"/>
      <c r="C703" s="139"/>
      <c r="D703" s="139"/>
      <c r="E703" s="139"/>
      <c r="F703" s="139"/>
      <c r="G703" s="139"/>
      <c r="H703" s="139"/>
      <c r="I703" s="139"/>
      <c r="J703" s="139"/>
      <c r="K703" s="139"/>
      <c r="L703" s="139"/>
      <c r="M703" s="139"/>
      <c r="N703" s="139"/>
      <c r="O703" s="139"/>
      <c r="P703" s="139"/>
      <c r="Q703" s="139"/>
      <c r="R703" s="139"/>
      <c r="S703" s="139"/>
      <c r="T703" s="139"/>
      <c r="U703" s="139"/>
      <c r="V703" s="139"/>
      <c r="W703" s="139"/>
      <c r="X703" s="139"/>
      <c r="Y703" s="139"/>
      <c r="Z703" s="139"/>
      <c r="AA703" s="139"/>
    </row>
    <row r="704">
      <c r="A704" s="139"/>
      <c r="B704" s="139"/>
      <c r="C704" s="139"/>
      <c r="D704" s="139"/>
      <c r="E704" s="139"/>
      <c r="F704" s="139"/>
      <c r="G704" s="139"/>
      <c r="H704" s="139"/>
      <c r="I704" s="139"/>
      <c r="J704" s="139"/>
      <c r="K704" s="139"/>
      <c r="L704" s="139"/>
      <c r="M704" s="139"/>
      <c r="N704" s="139"/>
      <c r="O704" s="139"/>
      <c r="P704" s="139"/>
      <c r="Q704" s="139"/>
      <c r="R704" s="139"/>
      <c r="S704" s="139"/>
      <c r="T704" s="139"/>
      <c r="U704" s="139"/>
      <c r="V704" s="139"/>
      <c r="W704" s="139"/>
      <c r="X704" s="139"/>
      <c r="Y704" s="139"/>
      <c r="Z704" s="139"/>
      <c r="AA704" s="139"/>
    </row>
    <row r="705">
      <c r="A705" s="139"/>
      <c r="B705" s="139"/>
      <c r="C705" s="139"/>
      <c r="D705" s="139"/>
      <c r="E705" s="139"/>
      <c r="F705" s="139"/>
      <c r="G705" s="139"/>
      <c r="H705" s="139"/>
      <c r="I705" s="139"/>
      <c r="J705" s="139"/>
      <c r="K705" s="139"/>
      <c r="L705" s="139"/>
      <c r="M705" s="139"/>
      <c r="N705" s="139"/>
      <c r="O705" s="139"/>
      <c r="P705" s="139"/>
      <c r="Q705" s="139"/>
      <c r="R705" s="139"/>
      <c r="S705" s="139"/>
      <c r="T705" s="139"/>
      <c r="U705" s="139"/>
      <c r="V705" s="139"/>
      <c r="W705" s="139"/>
      <c r="X705" s="139"/>
      <c r="Y705" s="139"/>
      <c r="Z705" s="139"/>
      <c r="AA705" s="139"/>
    </row>
    <row r="706">
      <c r="A706" s="139"/>
      <c r="B706" s="139"/>
      <c r="C706" s="139"/>
      <c r="D706" s="139"/>
      <c r="E706" s="139"/>
      <c r="F706" s="139"/>
      <c r="G706" s="139"/>
      <c r="H706" s="139"/>
      <c r="I706" s="139"/>
      <c r="J706" s="139"/>
      <c r="K706" s="139"/>
      <c r="L706" s="139"/>
      <c r="M706" s="139"/>
      <c r="N706" s="139"/>
      <c r="O706" s="139"/>
      <c r="P706" s="139"/>
      <c r="Q706" s="139"/>
      <c r="R706" s="139"/>
      <c r="S706" s="139"/>
      <c r="T706" s="139"/>
      <c r="U706" s="139"/>
      <c r="V706" s="139"/>
      <c r="W706" s="139"/>
      <c r="X706" s="139"/>
      <c r="Y706" s="139"/>
      <c r="Z706" s="139"/>
      <c r="AA706" s="139"/>
    </row>
    <row r="707">
      <c r="A707" s="139"/>
      <c r="B707" s="139"/>
      <c r="C707" s="139"/>
      <c r="D707" s="139"/>
      <c r="E707" s="139"/>
      <c r="F707" s="139"/>
      <c r="G707" s="139"/>
      <c r="H707" s="139"/>
      <c r="I707" s="139"/>
      <c r="J707" s="139"/>
      <c r="K707" s="139"/>
      <c r="L707" s="139"/>
      <c r="M707" s="139"/>
      <c r="N707" s="139"/>
      <c r="O707" s="139"/>
      <c r="P707" s="139"/>
      <c r="Q707" s="139"/>
      <c r="R707" s="139"/>
      <c r="S707" s="139"/>
      <c r="T707" s="139"/>
      <c r="U707" s="139"/>
      <c r="V707" s="139"/>
      <c r="W707" s="139"/>
      <c r="X707" s="139"/>
      <c r="Y707" s="139"/>
      <c r="Z707" s="139"/>
      <c r="AA707" s="139"/>
    </row>
    <row r="708">
      <c r="A708" s="139"/>
      <c r="B708" s="139"/>
      <c r="C708" s="139"/>
      <c r="D708" s="139"/>
      <c r="E708" s="139"/>
      <c r="F708" s="139"/>
      <c r="G708" s="139"/>
      <c r="H708" s="139"/>
      <c r="I708" s="139"/>
      <c r="J708" s="139"/>
      <c r="K708" s="139"/>
      <c r="L708" s="139"/>
      <c r="M708" s="139"/>
      <c r="N708" s="139"/>
      <c r="O708" s="139"/>
      <c r="P708" s="139"/>
      <c r="Q708" s="139"/>
      <c r="R708" s="139"/>
      <c r="S708" s="139"/>
      <c r="T708" s="139"/>
      <c r="U708" s="139"/>
      <c r="V708" s="139"/>
      <c r="W708" s="139"/>
      <c r="X708" s="139"/>
      <c r="Y708" s="139"/>
      <c r="Z708" s="139"/>
      <c r="AA708" s="139"/>
    </row>
    <row r="709">
      <c r="A709" s="139"/>
      <c r="B709" s="139"/>
      <c r="C709" s="139"/>
      <c r="D709" s="139"/>
      <c r="E709" s="139"/>
      <c r="F709" s="139"/>
      <c r="G709" s="139"/>
      <c r="H709" s="139"/>
      <c r="I709" s="139"/>
      <c r="J709" s="139"/>
      <c r="K709" s="139"/>
      <c r="L709" s="139"/>
      <c r="M709" s="139"/>
      <c r="N709" s="139"/>
      <c r="O709" s="139"/>
      <c r="P709" s="139"/>
      <c r="Q709" s="139"/>
      <c r="R709" s="139"/>
      <c r="S709" s="139"/>
      <c r="T709" s="139"/>
      <c r="U709" s="139"/>
      <c r="V709" s="139"/>
      <c r="W709" s="139"/>
      <c r="X709" s="139"/>
      <c r="Y709" s="139"/>
      <c r="Z709" s="139"/>
      <c r="AA709" s="139"/>
    </row>
    <row r="710">
      <c r="A710" s="139"/>
      <c r="B710" s="139"/>
      <c r="C710" s="139"/>
      <c r="D710" s="139"/>
      <c r="E710" s="139"/>
      <c r="F710" s="139"/>
      <c r="G710" s="139"/>
      <c r="H710" s="139"/>
      <c r="I710" s="139"/>
      <c r="J710" s="139"/>
      <c r="K710" s="139"/>
      <c r="L710" s="139"/>
      <c r="M710" s="139"/>
      <c r="N710" s="139"/>
      <c r="O710" s="139"/>
      <c r="P710" s="139"/>
      <c r="Q710" s="139"/>
      <c r="R710" s="139"/>
      <c r="S710" s="139"/>
      <c r="T710" s="139"/>
      <c r="U710" s="139"/>
      <c r="V710" s="139"/>
      <c r="W710" s="139"/>
      <c r="X710" s="139"/>
      <c r="Y710" s="139"/>
      <c r="Z710" s="139"/>
      <c r="AA710" s="139"/>
    </row>
    <row r="711">
      <c r="A711" s="139"/>
      <c r="B711" s="139"/>
      <c r="C711" s="139"/>
      <c r="D711" s="139"/>
      <c r="E711" s="139"/>
      <c r="F711" s="139"/>
      <c r="G711" s="139"/>
      <c r="H711" s="139"/>
      <c r="I711" s="139"/>
      <c r="J711" s="139"/>
      <c r="K711" s="139"/>
      <c r="L711" s="139"/>
      <c r="M711" s="139"/>
      <c r="N711" s="139"/>
      <c r="O711" s="139"/>
      <c r="P711" s="139"/>
      <c r="Q711" s="139"/>
      <c r="R711" s="139"/>
      <c r="S711" s="139"/>
      <c r="T711" s="139"/>
      <c r="U711" s="139"/>
      <c r="V711" s="139"/>
      <c r="W711" s="139"/>
      <c r="X711" s="139"/>
      <c r="Y711" s="139"/>
      <c r="Z711" s="139"/>
      <c r="AA711" s="139"/>
    </row>
    <row r="712">
      <c r="A712" s="139"/>
      <c r="B712" s="139"/>
      <c r="C712" s="139"/>
      <c r="D712" s="139"/>
      <c r="E712" s="139"/>
      <c r="F712" s="139"/>
      <c r="G712" s="139"/>
      <c r="H712" s="139"/>
      <c r="I712" s="139"/>
      <c r="J712" s="139"/>
      <c r="K712" s="139"/>
      <c r="L712" s="139"/>
      <c r="M712" s="139"/>
      <c r="N712" s="139"/>
      <c r="O712" s="139"/>
      <c r="P712" s="139"/>
      <c r="Q712" s="139"/>
      <c r="R712" s="139"/>
      <c r="S712" s="139"/>
      <c r="T712" s="139"/>
      <c r="U712" s="139"/>
      <c r="V712" s="139"/>
      <c r="W712" s="139"/>
      <c r="X712" s="139"/>
      <c r="Y712" s="139"/>
      <c r="Z712" s="139"/>
      <c r="AA712" s="139"/>
    </row>
    <row r="713">
      <c r="A713" s="139"/>
      <c r="B713" s="139"/>
      <c r="C713" s="139"/>
      <c r="D713" s="139"/>
      <c r="E713" s="139"/>
      <c r="F713" s="139"/>
      <c r="G713" s="139"/>
      <c r="H713" s="139"/>
      <c r="I713" s="139"/>
      <c r="J713" s="139"/>
      <c r="K713" s="139"/>
      <c r="L713" s="139"/>
      <c r="M713" s="139"/>
      <c r="N713" s="139"/>
      <c r="O713" s="139"/>
      <c r="P713" s="139"/>
      <c r="Q713" s="139"/>
      <c r="R713" s="139"/>
      <c r="S713" s="139"/>
      <c r="T713" s="139"/>
      <c r="U713" s="139"/>
      <c r="V713" s="139"/>
      <c r="W713" s="139"/>
      <c r="X713" s="139"/>
      <c r="Y713" s="139"/>
      <c r="Z713" s="139"/>
      <c r="AA713" s="139"/>
    </row>
    <row r="714">
      <c r="A714" s="139"/>
      <c r="B714" s="139"/>
      <c r="C714" s="139"/>
      <c r="D714" s="139"/>
      <c r="E714" s="139"/>
      <c r="F714" s="139"/>
      <c r="G714" s="139"/>
      <c r="H714" s="139"/>
      <c r="I714" s="139"/>
      <c r="J714" s="139"/>
      <c r="K714" s="139"/>
      <c r="L714" s="139"/>
      <c r="M714" s="139"/>
      <c r="N714" s="139"/>
      <c r="O714" s="139"/>
      <c r="P714" s="139"/>
      <c r="Q714" s="139"/>
      <c r="R714" s="139"/>
      <c r="S714" s="139"/>
      <c r="T714" s="139"/>
      <c r="U714" s="139"/>
      <c r="V714" s="139"/>
      <c r="W714" s="139"/>
      <c r="X714" s="139"/>
      <c r="Y714" s="139"/>
      <c r="Z714" s="139"/>
      <c r="AA714" s="139"/>
    </row>
    <row r="715">
      <c r="A715" s="139"/>
      <c r="B715" s="139"/>
      <c r="C715" s="139"/>
      <c r="D715" s="139"/>
      <c r="E715" s="139"/>
      <c r="F715" s="139"/>
      <c r="G715" s="139"/>
      <c r="H715" s="139"/>
      <c r="I715" s="139"/>
      <c r="J715" s="139"/>
      <c r="K715" s="139"/>
      <c r="L715" s="139"/>
      <c r="M715" s="139"/>
      <c r="N715" s="139"/>
      <c r="O715" s="139"/>
      <c r="P715" s="139"/>
      <c r="Q715" s="139"/>
      <c r="R715" s="139"/>
      <c r="S715" s="139"/>
      <c r="T715" s="139"/>
      <c r="U715" s="139"/>
      <c r="V715" s="139"/>
      <c r="W715" s="139"/>
      <c r="X715" s="139"/>
      <c r="Y715" s="139"/>
      <c r="Z715" s="139"/>
      <c r="AA715" s="139"/>
    </row>
    <row r="716">
      <c r="A716" s="139"/>
      <c r="B716" s="139"/>
      <c r="C716" s="139"/>
      <c r="D716" s="139"/>
      <c r="E716" s="139"/>
      <c r="F716" s="139"/>
      <c r="G716" s="139"/>
      <c r="H716" s="139"/>
      <c r="I716" s="139"/>
      <c r="J716" s="139"/>
      <c r="K716" s="139"/>
      <c r="L716" s="139"/>
      <c r="M716" s="139"/>
      <c r="N716" s="139"/>
      <c r="O716" s="139"/>
      <c r="P716" s="139"/>
      <c r="Q716" s="139"/>
      <c r="R716" s="139"/>
      <c r="S716" s="139"/>
      <c r="T716" s="139"/>
      <c r="U716" s="139"/>
      <c r="V716" s="139"/>
      <c r="W716" s="139"/>
      <c r="X716" s="139"/>
      <c r="Y716" s="139"/>
      <c r="Z716" s="139"/>
      <c r="AA716" s="139"/>
    </row>
    <row r="717">
      <c r="A717" s="139"/>
      <c r="B717" s="139"/>
      <c r="C717" s="139"/>
      <c r="D717" s="139"/>
      <c r="E717" s="139"/>
      <c r="F717" s="139"/>
      <c r="G717" s="139"/>
      <c r="H717" s="139"/>
      <c r="I717" s="139"/>
      <c r="J717" s="139"/>
      <c r="K717" s="139"/>
      <c r="L717" s="139"/>
      <c r="M717" s="139"/>
      <c r="N717" s="139"/>
      <c r="O717" s="139"/>
      <c r="P717" s="139"/>
      <c r="Q717" s="139"/>
      <c r="R717" s="139"/>
      <c r="S717" s="139"/>
      <c r="T717" s="139"/>
      <c r="U717" s="139"/>
      <c r="V717" s="139"/>
      <c r="W717" s="139"/>
      <c r="X717" s="139"/>
      <c r="Y717" s="139"/>
      <c r="Z717" s="139"/>
      <c r="AA717" s="139"/>
    </row>
    <row r="718">
      <c r="A718" s="139"/>
      <c r="B718" s="139"/>
      <c r="C718" s="139"/>
      <c r="D718" s="139"/>
      <c r="E718" s="139"/>
      <c r="F718" s="139"/>
      <c r="G718" s="139"/>
      <c r="H718" s="139"/>
      <c r="I718" s="139"/>
      <c r="J718" s="139"/>
      <c r="K718" s="139"/>
      <c r="L718" s="139"/>
      <c r="M718" s="139"/>
      <c r="N718" s="139"/>
      <c r="O718" s="139"/>
      <c r="P718" s="139"/>
      <c r="Q718" s="139"/>
      <c r="R718" s="139"/>
      <c r="S718" s="139"/>
      <c r="T718" s="139"/>
      <c r="U718" s="139"/>
      <c r="V718" s="139"/>
      <c r="W718" s="139"/>
      <c r="X718" s="139"/>
      <c r="Y718" s="139"/>
      <c r="Z718" s="139"/>
      <c r="AA718" s="139"/>
    </row>
    <row r="719">
      <c r="A719" s="139"/>
      <c r="B719" s="139"/>
      <c r="C719" s="139"/>
      <c r="D719" s="139"/>
      <c r="E719" s="139"/>
      <c r="F719" s="139"/>
      <c r="G719" s="139"/>
      <c r="H719" s="139"/>
      <c r="I719" s="139"/>
      <c r="J719" s="139"/>
      <c r="K719" s="139"/>
      <c r="L719" s="139"/>
      <c r="M719" s="139"/>
      <c r="N719" s="139"/>
      <c r="O719" s="139"/>
      <c r="P719" s="139"/>
      <c r="Q719" s="139"/>
      <c r="R719" s="139"/>
      <c r="S719" s="139"/>
      <c r="T719" s="139"/>
      <c r="U719" s="139"/>
      <c r="V719" s="139"/>
      <c r="W719" s="139"/>
      <c r="X719" s="139"/>
      <c r="Y719" s="139"/>
      <c r="Z719" s="139"/>
      <c r="AA719" s="139"/>
    </row>
    <row r="720">
      <c r="A720" s="139"/>
      <c r="B720" s="139"/>
      <c r="C720" s="139"/>
      <c r="D720" s="139"/>
      <c r="E720" s="139"/>
      <c r="F720" s="139"/>
      <c r="G720" s="139"/>
      <c r="H720" s="139"/>
      <c r="I720" s="139"/>
      <c r="J720" s="139"/>
      <c r="K720" s="139"/>
      <c r="L720" s="139"/>
      <c r="M720" s="139"/>
      <c r="N720" s="139"/>
      <c r="O720" s="139"/>
      <c r="P720" s="139"/>
      <c r="Q720" s="139"/>
      <c r="R720" s="139"/>
      <c r="S720" s="139"/>
      <c r="T720" s="139"/>
      <c r="U720" s="139"/>
      <c r="V720" s="139"/>
      <c r="W720" s="139"/>
      <c r="X720" s="139"/>
      <c r="Y720" s="139"/>
      <c r="Z720" s="139"/>
      <c r="AA720" s="139"/>
    </row>
    <row r="721">
      <c r="A721" s="139"/>
      <c r="B721" s="139"/>
      <c r="C721" s="139"/>
      <c r="D721" s="139"/>
      <c r="E721" s="139"/>
      <c r="F721" s="139"/>
      <c r="G721" s="139"/>
      <c r="H721" s="139"/>
      <c r="I721" s="139"/>
      <c r="J721" s="139"/>
      <c r="K721" s="139"/>
      <c r="L721" s="139"/>
      <c r="M721" s="139"/>
      <c r="N721" s="139"/>
      <c r="O721" s="139"/>
      <c r="P721" s="139"/>
      <c r="Q721" s="139"/>
      <c r="R721" s="139"/>
      <c r="S721" s="139"/>
      <c r="T721" s="139"/>
      <c r="U721" s="139"/>
      <c r="V721" s="139"/>
      <c r="W721" s="139"/>
      <c r="X721" s="139"/>
      <c r="Y721" s="139"/>
      <c r="Z721" s="139"/>
      <c r="AA721" s="139"/>
    </row>
    <row r="722">
      <c r="A722" s="139"/>
      <c r="B722" s="139"/>
      <c r="C722" s="139"/>
      <c r="D722" s="139"/>
      <c r="E722" s="139"/>
      <c r="F722" s="139"/>
      <c r="G722" s="139"/>
      <c r="H722" s="139"/>
      <c r="I722" s="139"/>
      <c r="J722" s="139"/>
      <c r="K722" s="139"/>
      <c r="L722" s="139"/>
      <c r="M722" s="139"/>
      <c r="N722" s="139"/>
      <c r="O722" s="139"/>
      <c r="P722" s="139"/>
      <c r="Q722" s="139"/>
      <c r="R722" s="139"/>
      <c r="S722" s="139"/>
      <c r="T722" s="139"/>
      <c r="U722" s="139"/>
      <c r="V722" s="139"/>
      <c r="W722" s="139"/>
      <c r="X722" s="139"/>
      <c r="Y722" s="139"/>
      <c r="Z722" s="139"/>
      <c r="AA722" s="139"/>
    </row>
    <row r="723">
      <c r="A723" s="139"/>
      <c r="B723" s="139"/>
      <c r="C723" s="139"/>
      <c r="D723" s="139"/>
      <c r="E723" s="139"/>
      <c r="F723" s="139"/>
      <c r="G723" s="139"/>
      <c r="H723" s="139"/>
      <c r="I723" s="139"/>
      <c r="J723" s="139"/>
      <c r="K723" s="139"/>
      <c r="L723" s="139"/>
      <c r="M723" s="139"/>
      <c r="N723" s="139"/>
      <c r="O723" s="139"/>
      <c r="P723" s="139"/>
      <c r="Q723" s="139"/>
      <c r="R723" s="139"/>
      <c r="S723" s="139"/>
      <c r="T723" s="139"/>
      <c r="U723" s="139"/>
      <c r="V723" s="139"/>
      <c r="W723" s="139"/>
      <c r="X723" s="139"/>
      <c r="Y723" s="139"/>
      <c r="Z723" s="139"/>
      <c r="AA723" s="139"/>
    </row>
    <row r="724">
      <c r="A724" s="139"/>
      <c r="B724" s="139"/>
      <c r="C724" s="139"/>
      <c r="D724" s="139"/>
      <c r="E724" s="139"/>
      <c r="F724" s="139"/>
      <c r="G724" s="139"/>
      <c r="H724" s="139"/>
      <c r="I724" s="139"/>
      <c r="J724" s="139"/>
      <c r="K724" s="139"/>
      <c r="L724" s="139"/>
      <c r="M724" s="139"/>
      <c r="N724" s="139"/>
      <c r="O724" s="139"/>
      <c r="P724" s="139"/>
      <c r="Q724" s="139"/>
      <c r="R724" s="139"/>
      <c r="S724" s="139"/>
      <c r="T724" s="139"/>
      <c r="U724" s="139"/>
      <c r="V724" s="139"/>
      <c r="W724" s="139"/>
      <c r="X724" s="139"/>
      <c r="Y724" s="139"/>
      <c r="Z724" s="139"/>
      <c r="AA724" s="139"/>
    </row>
    <row r="725">
      <c r="A725" s="139"/>
      <c r="B725" s="139"/>
      <c r="C725" s="139"/>
      <c r="D725" s="139"/>
      <c r="E725" s="139"/>
      <c r="F725" s="139"/>
      <c r="G725" s="139"/>
      <c r="H725" s="139"/>
      <c r="I725" s="139"/>
      <c r="J725" s="139"/>
      <c r="K725" s="139"/>
      <c r="L725" s="139"/>
      <c r="M725" s="139"/>
      <c r="N725" s="139"/>
      <c r="O725" s="139"/>
      <c r="P725" s="139"/>
      <c r="Q725" s="139"/>
      <c r="R725" s="139"/>
      <c r="S725" s="139"/>
      <c r="T725" s="139"/>
      <c r="U725" s="139"/>
      <c r="V725" s="139"/>
      <c r="W725" s="139"/>
      <c r="X725" s="139"/>
      <c r="Y725" s="139"/>
      <c r="Z725" s="139"/>
      <c r="AA725" s="139"/>
    </row>
    <row r="726">
      <c r="A726" s="139"/>
      <c r="B726" s="139"/>
      <c r="C726" s="139"/>
      <c r="D726" s="139"/>
      <c r="E726" s="139"/>
      <c r="F726" s="139"/>
      <c r="G726" s="139"/>
      <c r="H726" s="139"/>
      <c r="I726" s="139"/>
      <c r="J726" s="139"/>
      <c r="K726" s="139"/>
      <c r="L726" s="139"/>
      <c r="M726" s="139"/>
      <c r="N726" s="139"/>
      <c r="O726" s="139"/>
      <c r="P726" s="139"/>
      <c r="Q726" s="139"/>
      <c r="R726" s="139"/>
      <c r="S726" s="139"/>
      <c r="T726" s="139"/>
      <c r="U726" s="139"/>
      <c r="V726" s="139"/>
      <c r="W726" s="139"/>
      <c r="X726" s="139"/>
      <c r="Y726" s="139"/>
      <c r="Z726" s="139"/>
      <c r="AA726" s="139"/>
    </row>
    <row r="727">
      <c r="A727" s="139"/>
      <c r="B727" s="139"/>
      <c r="C727" s="139"/>
      <c r="D727" s="139"/>
      <c r="E727" s="139"/>
      <c r="F727" s="139"/>
      <c r="G727" s="139"/>
      <c r="H727" s="139"/>
      <c r="I727" s="139"/>
      <c r="J727" s="139"/>
      <c r="K727" s="139"/>
      <c r="L727" s="139"/>
      <c r="M727" s="139"/>
      <c r="N727" s="139"/>
      <c r="O727" s="139"/>
      <c r="P727" s="139"/>
      <c r="Q727" s="139"/>
      <c r="R727" s="139"/>
      <c r="S727" s="139"/>
      <c r="T727" s="139"/>
      <c r="U727" s="139"/>
      <c r="V727" s="139"/>
      <c r="W727" s="139"/>
      <c r="X727" s="139"/>
      <c r="Y727" s="139"/>
      <c r="Z727" s="139"/>
      <c r="AA727" s="139"/>
    </row>
    <row r="728">
      <c r="A728" s="139"/>
      <c r="B728" s="139"/>
      <c r="C728" s="139"/>
      <c r="D728" s="139"/>
      <c r="E728" s="139"/>
      <c r="F728" s="139"/>
      <c r="G728" s="139"/>
      <c r="H728" s="139"/>
      <c r="I728" s="139"/>
      <c r="J728" s="139"/>
      <c r="K728" s="139"/>
      <c r="L728" s="139"/>
      <c r="M728" s="139"/>
      <c r="N728" s="139"/>
      <c r="O728" s="139"/>
      <c r="P728" s="139"/>
      <c r="Q728" s="139"/>
      <c r="R728" s="139"/>
      <c r="S728" s="139"/>
      <c r="T728" s="139"/>
      <c r="U728" s="139"/>
      <c r="V728" s="139"/>
      <c r="W728" s="139"/>
      <c r="X728" s="139"/>
      <c r="Y728" s="139"/>
      <c r="Z728" s="139"/>
      <c r="AA728" s="139"/>
    </row>
    <row r="729">
      <c r="A729" s="139"/>
      <c r="B729" s="139"/>
      <c r="C729" s="139"/>
      <c r="D729" s="139"/>
      <c r="E729" s="139"/>
      <c r="F729" s="139"/>
      <c r="G729" s="139"/>
      <c r="H729" s="139"/>
      <c r="I729" s="139"/>
      <c r="J729" s="139"/>
      <c r="K729" s="139"/>
      <c r="L729" s="139"/>
      <c r="M729" s="139"/>
      <c r="N729" s="139"/>
      <c r="O729" s="139"/>
      <c r="P729" s="139"/>
      <c r="Q729" s="139"/>
      <c r="R729" s="139"/>
      <c r="S729" s="139"/>
      <c r="T729" s="139"/>
      <c r="U729" s="139"/>
      <c r="V729" s="139"/>
      <c r="W729" s="139"/>
      <c r="X729" s="139"/>
      <c r="Y729" s="139"/>
      <c r="Z729" s="139"/>
      <c r="AA729" s="139"/>
    </row>
    <row r="730">
      <c r="A730" s="139"/>
      <c r="B730" s="139"/>
      <c r="C730" s="139"/>
      <c r="D730" s="139"/>
      <c r="E730" s="139"/>
      <c r="F730" s="139"/>
      <c r="G730" s="139"/>
      <c r="H730" s="139"/>
      <c r="I730" s="139"/>
      <c r="J730" s="139"/>
      <c r="K730" s="139"/>
      <c r="L730" s="139"/>
      <c r="M730" s="139"/>
      <c r="N730" s="139"/>
      <c r="O730" s="139"/>
      <c r="P730" s="139"/>
      <c r="Q730" s="139"/>
      <c r="R730" s="139"/>
      <c r="S730" s="139"/>
      <c r="T730" s="139"/>
      <c r="U730" s="139"/>
      <c r="V730" s="139"/>
      <c r="W730" s="139"/>
      <c r="X730" s="139"/>
      <c r="Y730" s="139"/>
      <c r="Z730" s="139"/>
      <c r="AA730" s="139"/>
    </row>
    <row r="731">
      <c r="A731" s="139"/>
      <c r="B731" s="139"/>
      <c r="C731" s="139"/>
      <c r="D731" s="139"/>
      <c r="E731" s="139"/>
      <c r="F731" s="139"/>
      <c r="G731" s="139"/>
      <c r="H731" s="139"/>
      <c r="I731" s="139"/>
      <c r="J731" s="139"/>
      <c r="K731" s="139"/>
      <c r="L731" s="139"/>
      <c r="M731" s="139"/>
      <c r="N731" s="139"/>
      <c r="O731" s="139"/>
      <c r="P731" s="139"/>
      <c r="Q731" s="139"/>
      <c r="R731" s="139"/>
      <c r="S731" s="139"/>
      <c r="T731" s="139"/>
      <c r="U731" s="139"/>
      <c r="V731" s="139"/>
      <c r="W731" s="139"/>
      <c r="X731" s="139"/>
      <c r="Y731" s="139"/>
      <c r="Z731" s="139"/>
      <c r="AA731" s="139"/>
    </row>
    <row r="732">
      <c r="A732" s="139"/>
      <c r="B732" s="139"/>
      <c r="C732" s="139"/>
      <c r="D732" s="139"/>
      <c r="E732" s="139"/>
      <c r="F732" s="139"/>
      <c r="G732" s="139"/>
      <c r="H732" s="139"/>
      <c r="I732" s="139"/>
      <c r="J732" s="139"/>
      <c r="K732" s="139"/>
      <c r="L732" s="139"/>
      <c r="M732" s="139"/>
      <c r="N732" s="139"/>
      <c r="O732" s="139"/>
      <c r="P732" s="139"/>
      <c r="Q732" s="139"/>
      <c r="R732" s="139"/>
      <c r="S732" s="139"/>
      <c r="T732" s="139"/>
      <c r="U732" s="139"/>
      <c r="V732" s="139"/>
      <c r="W732" s="139"/>
      <c r="X732" s="139"/>
      <c r="Y732" s="139"/>
      <c r="Z732" s="139"/>
      <c r="AA732" s="139"/>
    </row>
    <row r="733">
      <c r="A733" s="139"/>
      <c r="B733" s="139"/>
      <c r="C733" s="139"/>
      <c r="D733" s="139"/>
      <c r="E733" s="139"/>
      <c r="F733" s="139"/>
      <c r="G733" s="139"/>
      <c r="H733" s="139"/>
      <c r="I733" s="139"/>
      <c r="J733" s="139"/>
      <c r="K733" s="139"/>
      <c r="L733" s="139"/>
      <c r="M733" s="139"/>
      <c r="N733" s="139"/>
      <c r="O733" s="139"/>
      <c r="P733" s="139"/>
      <c r="Q733" s="139"/>
      <c r="R733" s="139"/>
      <c r="S733" s="139"/>
      <c r="T733" s="139"/>
      <c r="U733" s="139"/>
      <c r="V733" s="139"/>
      <c r="W733" s="139"/>
      <c r="X733" s="139"/>
      <c r="Y733" s="139"/>
      <c r="Z733" s="139"/>
      <c r="AA733" s="139"/>
    </row>
    <row r="734">
      <c r="A734" s="139"/>
      <c r="B734" s="139"/>
      <c r="C734" s="139"/>
      <c r="D734" s="139"/>
      <c r="E734" s="139"/>
      <c r="F734" s="139"/>
      <c r="G734" s="139"/>
      <c r="H734" s="139"/>
      <c r="I734" s="139"/>
      <c r="J734" s="139"/>
      <c r="K734" s="139"/>
      <c r="L734" s="139"/>
      <c r="M734" s="139"/>
      <c r="N734" s="139"/>
      <c r="O734" s="139"/>
      <c r="P734" s="139"/>
      <c r="Q734" s="139"/>
      <c r="R734" s="139"/>
      <c r="S734" s="139"/>
      <c r="T734" s="139"/>
      <c r="U734" s="139"/>
      <c r="V734" s="139"/>
      <c r="W734" s="139"/>
      <c r="X734" s="139"/>
      <c r="Y734" s="139"/>
      <c r="Z734" s="139"/>
      <c r="AA734" s="139"/>
    </row>
    <row r="735">
      <c r="A735" s="139"/>
      <c r="B735" s="139"/>
      <c r="C735" s="139"/>
      <c r="D735" s="139"/>
      <c r="E735" s="139"/>
      <c r="F735" s="139"/>
      <c r="G735" s="139"/>
      <c r="H735" s="139"/>
      <c r="I735" s="139"/>
      <c r="J735" s="139"/>
      <c r="K735" s="139"/>
      <c r="L735" s="139"/>
      <c r="M735" s="139"/>
      <c r="N735" s="139"/>
      <c r="O735" s="139"/>
      <c r="P735" s="139"/>
      <c r="Q735" s="139"/>
      <c r="R735" s="139"/>
      <c r="S735" s="139"/>
      <c r="T735" s="139"/>
      <c r="U735" s="139"/>
      <c r="V735" s="139"/>
      <c r="W735" s="139"/>
      <c r="X735" s="139"/>
      <c r="Y735" s="139"/>
      <c r="Z735" s="139"/>
      <c r="AA735" s="139"/>
    </row>
    <row r="736">
      <c r="A736" s="139"/>
      <c r="B736" s="139"/>
      <c r="C736" s="139"/>
      <c r="D736" s="139"/>
      <c r="E736" s="139"/>
      <c r="F736" s="139"/>
      <c r="G736" s="139"/>
      <c r="H736" s="139"/>
      <c r="I736" s="139"/>
      <c r="J736" s="139"/>
      <c r="K736" s="139"/>
      <c r="L736" s="139"/>
      <c r="M736" s="139"/>
      <c r="N736" s="139"/>
      <c r="O736" s="139"/>
      <c r="P736" s="139"/>
      <c r="Q736" s="139"/>
      <c r="R736" s="139"/>
      <c r="S736" s="139"/>
      <c r="T736" s="139"/>
      <c r="U736" s="139"/>
      <c r="V736" s="139"/>
      <c r="W736" s="139"/>
      <c r="X736" s="139"/>
      <c r="Y736" s="139"/>
      <c r="Z736" s="139"/>
      <c r="AA736" s="139"/>
    </row>
    <row r="737">
      <c r="A737" s="139"/>
      <c r="B737" s="139"/>
      <c r="C737" s="139"/>
      <c r="D737" s="139"/>
      <c r="E737" s="139"/>
      <c r="F737" s="139"/>
      <c r="G737" s="139"/>
      <c r="H737" s="139"/>
      <c r="I737" s="139"/>
      <c r="J737" s="139"/>
      <c r="K737" s="139"/>
      <c r="L737" s="139"/>
      <c r="M737" s="139"/>
      <c r="N737" s="139"/>
      <c r="O737" s="139"/>
      <c r="P737" s="139"/>
      <c r="Q737" s="139"/>
      <c r="R737" s="139"/>
      <c r="S737" s="139"/>
      <c r="T737" s="139"/>
      <c r="U737" s="139"/>
      <c r="V737" s="139"/>
      <c r="W737" s="139"/>
      <c r="X737" s="139"/>
      <c r="Y737" s="139"/>
      <c r="Z737" s="139"/>
      <c r="AA737" s="139"/>
    </row>
    <row r="738">
      <c r="A738" s="139"/>
      <c r="B738" s="139"/>
      <c r="C738" s="139"/>
      <c r="D738" s="139"/>
      <c r="E738" s="139"/>
      <c r="F738" s="139"/>
      <c r="G738" s="139"/>
      <c r="H738" s="139"/>
      <c r="I738" s="139"/>
      <c r="J738" s="139"/>
      <c r="K738" s="139"/>
      <c r="L738" s="139"/>
      <c r="M738" s="139"/>
      <c r="N738" s="139"/>
      <c r="O738" s="139"/>
      <c r="P738" s="139"/>
      <c r="Q738" s="139"/>
      <c r="R738" s="139"/>
      <c r="S738" s="139"/>
      <c r="T738" s="139"/>
      <c r="U738" s="139"/>
      <c r="V738" s="139"/>
      <c r="W738" s="139"/>
      <c r="X738" s="139"/>
      <c r="Y738" s="139"/>
      <c r="Z738" s="139"/>
      <c r="AA738" s="139"/>
    </row>
    <row r="739">
      <c r="A739" s="139"/>
      <c r="B739" s="139"/>
      <c r="C739" s="139"/>
      <c r="D739" s="139"/>
      <c r="E739" s="139"/>
      <c r="F739" s="139"/>
      <c r="G739" s="139"/>
      <c r="H739" s="139"/>
      <c r="I739" s="139"/>
      <c r="J739" s="139"/>
      <c r="K739" s="139"/>
      <c r="L739" s="139"/>
      <c r="M739" s="139"/>
      <c r="N739" s="139"/>
      <c r="O739" s="139"/>
      <c r="P739" s="139"/>
      <c r="Q739" s="139"/>
      <c r="R739" s="139"/>
      <c r="S739" s="139"/>
      <c r="T739" s="139"/>
      <c r="U739" s="139"/>
      <c r="V739" s="139"/>
      <c r="W739" s="139"/>
      <c r="X739" s="139"/>
      <c r="Y739" s="139"/>
      <c r="Z739" s="139"/>
      <c r="AA739" s="139"/>
    </row>
    <row r="740">
      <c r="A740" s="139"/>
      <c r="B740" s="139"/>
      <c r="C740" s="139"/>
      <c r="D740" s="139"/>
      <c r="E740" s="139"/>
      <c r="F740" s="139"/>
      <c r="G740" s="139"/>
      <c r="H740" s="139"/>
      <c r="I740" s="139"/>
      <c r="J740" s="139"/>
      <c r="K740" s="139"/>
      <c r="L740" s="139"/>
      <c r="M740" s="139"/>
      <c r="N740" s="139"/>
      <c r="O740" s="139"/>
      <c r="P740" s="139"/>
      <c r="Q740" s="139"/>
      <c r="R740" s="139"/>
      <c r="S740" s="139"/>
      <c r="T740" s="139"/>
      <c r="U740" s="139"/>
      <c r="V740" s="139"/>
      <c r="W740" s="139"/>
      <c r="X740" s="139"/>
      <c r="Y740" s="139"/>
      <c r="Z740" s="139"/>
      <c r="AA740" s="139"/>
    </row>
    <row r="741">
      <c r="A741" s="139"/>
      <c r="B741" s="139"/>
      <c r="C741" s="139"/>
      <c r="D741" s="139"/>
      <c r="E741" s="139"/>
      <c r="F741" s="139"/>
      <c r="G741" s="139"/>
      <c r="H741" s="139"/>
      <c r="I741" s="139"/>
      <c r="J741" s="139"/>
      <c r="K741" s="139"/>
      <c r="L741" s="139"/>
      <c r="M741" s="139"/>
      <c r="N741" s="139"/>
      <c r="O741" s="139"/>
      <c r="P741" s="139"/>
      <c r="Q741" s="139"/>
      <c r="R741" s="139"/>
      <c r="S741" s="139"/>
      <c r="T741" s="139"/>
      <c r="U741" s="139"/>
      <c r="V741" s="139"/>
      <c r="W741" s="139"/>
      <c r="X741" s="139"/>
      <c r="Y741" s="139"/>
      <c r="Z741" s="139"/>
      <c r="AA741" s="139"/>
    </row>
    <row r="742">
      <c r="A742" s="139"/>
      <c r="B742" s="139"/>
      <c r="C742" s="139"/>
      <c r="D742" s="139"/>
      <c r="E742" s="139"/>
      <c r="F742" s="139"/>
      <c r="G742" s="139"/>
      <c r="H742" s="139"/>
      <c r="I742" s="139"/>
      <c r="J742" s="139"/>
      <c r="K742" s="139"/>
      <c r="L742" s="139"/>
      <c r="M742" s="139"/>
      <c r="N742" s="139"/>
      <c r="O742" s="139"/>
      <c r="P742" s="139"/>
      <c r="Q742" s="139"/>
      <c r="R742" s="139"/>
      <c r="S742" s="139"/>
      <c r="T742" s="139"/>
      <c r="U742" s="139"/>
      <c r="V742" s="139"/>
      <c r="W742" s="139"/>
      <c r="X742" s="139"/>
      <c r="Y742" s="139"/>
      <c r="Z742" s="139"/>
      <c r="AA742" s="139"/>
    </row>
    <row r="743">
      <c r="A743" s="139"/>
      <c r="B743" s="139"/>
      <c r="C743" s="139"/>
      <c r="D743" s="139"/>
      <c r="E743" s="139"/>
      <c r="F743" s="139"/>
      <c r="G743" s="139"/>
      <c r="H743" s="139"/>
      <c r="I743" s="139"/>
      <c r="J743" s="139"/>
      <c r="K743" s="139"/>
      <c r="L743" s="139"/>
      <c r="M743" s="139"/>
      <c r="N743" s="139"/>
      <c r="O743" s="139"/>
      <c r="P743" s="139"/>
      <c r="Q743" s="139"/>
      <c r="R743" s="139"/>
      <c r="S743" s="139"/>
      <c r="T743" s="139"/>
      <c r="U743" s="139"/>
      <c r="V743" s="139"/>
      <c r="W743" s="139"/>
      <c r="X743" s="139"/>
      <c r="Y743" s="139"/>
      <c r="Z743" s="139"/>
      <c r="AA743" s="139"/>
    </row>
    <row r="744">
      <c r="A744" s="139"/>
      <c r="B744" s="139"/>
      <c r="C744" s="139"/>
      <c r="D744" s="139"/>
      <c r="E744" s="139"/>
      <c r="F744" s="139"/>
      <c r="G744" s="139"/>
      <c r="H744" s="139"/>
      <c r="I744" s="139"/>
      <c r="J744" s="139"/>
      <c r="K744" s="139"/>
      <c r="L744" s="139"/>
      <c r="M744" s="139"/>
      <c r="N744" s="139"/>
      <c r="O744" s="139"/>
      <c r="P744" s="139"/>
      <c r="Q744" s="139"/>
      <c r="R744" s="139"/>
      <c r="S744" s="139"/>
      <c r="T744" s="139"/>
      <c r="U744" s="139"/>
      <c r="V744" s="139"/>
      <c r="W744" s="139"/>
      <c r="X744" s="139"/>
      <c r="Y744" s="139"/>
      <c r="Z744" s="139"/>
      <c r="AA744" s="139"/>
    </row>
    <row r="745">
      <c r="A745" s="139"/>
      <c r="B745" s="139"/>
      <c r="C745" s="139"/>
      <c r="D745" s="139"/>
      <c r="E745" s="139"/>
      <c r="F745" s="139"/>
      <c r="G745" s="139"/>
      <c r="H745" s="139"/>
      <c r="I745" s="139"/>
      <c r="J745" s="139"/>
      <c r="K745" s="139"/>
      <c r="L745" s="139"/>
      <c r="M745" s="139"/>
      <c r="N745" s="139"/>
      <c r="O745" s="139"/>
      <c r="P745" s="139"/>
      <c r="Q745" s="139"/>
      <c r="R745" s="139"/>
      <c r="S745" s="139"/>
      <c r="T745" s="139"/>
      <c r="U745" s="139"/>
      <c r="V745" s="139"/>
      <c r="W745" s="139"/>
      <c r="X745" s="139"/>
      <c r="Y745" s="139"/>
      <c r="Z745" s="139"/>
      <c r="AA745" s="139"/>
    </row>
    <row r="746">
      <c r="A746" s="139"/>
      <c r="B746" s="139"/>
      <c r="C746" s="139"/>
      <c r="D746" s="139"/>
      <c r="E746" s="139"/>
      <c r="F746" s="139"/>
      <c r="G746" s="139"/>
      <c r="H746" s="139"/>
      <c r="I746" s="139"/>
      <c r="J746" s="139"/>
      <c r="K746" s="139"/>
      <c r="L746" s="139"/>
      <c r="M746" s="139"/>
      <c r="N746" s="139"/>
      <c r="O746" s="139"/>
      <c r="P746" s="139"/>
      <c r="Q746" s="139"/>
      <c r="R746" s="139"/>
      <c r="S746" s="139"/>
      <c r="T746" s="139"/>
      <c r="U746" s="139"/>
      <c r="V746" s="139"/>
      <c r="W746" s="139"/>
      <c r="X746" s="139"/>
      <c r="Y746" s="139"/>
      <c r="Z746" s="139"/>
      <c r="AA746" s="139"/>
    </row>
    <row r="747">
      <c r="A747" s="139"/>
      <c r="B747" s="139"/>
      <c r="C747" s="139"/>
      <c r="D747" s="139"/>
      <c r="E747" s="139"/>
      <c r="F747" s="139"/>
      <c r="G747" s="139"/>
      <c r="H747" s="139"/>
      <c r="I747" s="139"/>
      <c r="J747" s="139"/>
      <c r="K747" s="139"/>
      <c r="L747" s="139"/>
      <c r="M747" s="139"/>
      <c r="N747" s="139"/>
      <c r="O747" s="139"/>
      <c r="P747" s="139"/>
      <c r="Q747" s="139"/>
      <c r="R747" s="139"/>
      <c r="S747" s="139"/>
      <c r="T747" s="139"/>
      <c r="U747" s="139"/>
      <c r="V747" s="139"/>
      <c r="W747" s="139"/>
      <c r="X747" s="139"/>
      <c r="Y747" s="139"/>
      <c r="Z747" s="139"/>
      <c r="AA747" s="139"/>
    </row>
    <row r="748">
      <c r="A748" s="139"/>
      <c r="B748" s="139"/>
      <c r="C748" s="139"/>
      <c r="D748" s="139"/>
      <c r="E748" s="139"/>
      <c r="F748" s="139"/>
      <c r="G748" s="139"/>
      <c r="H748" s="139"/>
      <c r="I748" s="139"/>
      <c r="J748" s="139"/>
      <c r="K748" s="139"/>
      <c r="L748" s="139"/>
      <c r="M748" s="139"/>
      <c r="N748" s="139"/>
      <c r="O748" s="139"/>
      <c r="P748" s="139"/>
      <c r="Q748" s="139"/>
      <c r="R748" s="139"/>
      <c r="S748" s="139"/>
      <c r="T748" s="139"/>
      <c r="U748" s="139"/>
      <c r="V748" s="139"/>
      <c r="W748" s="139"/>
      <c r="X748" s="139"/>
      <c r="Y748" s="139"/>
      <c r="Z748" s="139"/>
      <c r="AA748" s="139"/>
    </row>
    <row r="749">
      <c r="A749" s="139"/>
      <c r="B749" s="139"/>
      <c r="C749" s="139"/>
      <c r="D749" s="139"/>
      <c r="E749" s="139"/>
      <c r="F749" s="139"/>
      <c r="G749" s="139"/>
      <c r="H749" s="139"/>
      <c r="I749" s="139"/>
      <c r="J749" s="139"/>
      <c r="K749" s="139"/>
      <c r="L749" s="139"/>
      <c r="M749" s="139"/>
      <c r="N749" s="139"/>
      <c r="O749" s="139"/>
      <c r="P749" s="139"/>
      <c r="Q749" s="139"/>
      <c r="R749" s="139"/>
      <c r="S749" s="139"/>
      <c r="T749" s="139"/>
      <c r="U749" s="139"/>
      <c r="V749" s="139"/>
      <c r="W749" s="139"/>
      <c r="X749" s="139"/>
      <c r="Y749" s="139"/>
      <c r="Z749" s="139"/>
      <c r="AA749" s="139"/>
    </row>
    <row r="750">
      <c r="A750" s="139"/>
      <c r="B750" s="139"/>
      <c r="C750" s="139"/>
      <c r="D750" s="139"/>
      <c r="E750" s="139"/>
      <c r="F750" s="139"/>
      <c r="G750" s="139"/>
      <c r="H750" s="139"/>
      <c r="I750" s="139"/>
      <c r="J750" s="139"/>
      <c r="K750" s="139"/>
      <c r="L750" s="139"/>
      <c r="M750" s="139"/>
      <c r="N750" s="139"/>
      <c r="O750" s="139"/>
      <c r="P750" s="139"/>
      <c r="Q750" s="139"/>
      <c r="R750" s="139"/>
      <c r="S750" s="139"/>
      <c r="T750" s="139"/>
      <c r="U750" s="139"/>
      <c r="V750" s="139"/>
      <c r="W750" s="139"/>
      <c r="X750" s="139"/>
      <c r="Y750" s="139"/>
      <c r="Z750" s="139"/>
      <c r="AA750" s="139"/>
    </row>
    <row r="751">
      <c r="A751" s="139"/>
      <c r="B751" s="139"/>
      <c r="C751" s="139"/>
      <c r="D751" s="139"/>
      <c r="E751" s="139"/>
      <c r="F751" s="139"/>
      <c r="G751" s="139"/>
      <c r="H751" s="139"/>
      <c r="I751" s="139"/>
      <c r="J751" s="139"/>
      <c r="K751" s="139"/>
      <c r="L751" s="139"/>
      <c r="M751" s="139"/>
      <c r="N751" s="139"/>
      <c r="O751" s="139"/>
      <c r="P751" s="139"/>
      <c r="Q751" s="139"/>
      <c r="R751" s="139"/>
      <c r="S751" s="139"/>
      <c r="T751" s="139"/>
      <c r="U751" s="139"/>
      <c r="V751" s="139"/>
      <c r="W751" s="139"/>
      <c r="X751" s="139"/>
      <c r="Y751" s="139"/>
      <c r="Z751" s="139"/>
      <c r="AA751" s="139"/>
    </row>
    <row r="752">
      <c r="A752" s="139"/>
      <c r="B752" s="139"/>
      <c r="C752" s="139"/>
      <c r="D752" s="139"/>
      <c r="E752" s="139"/>
      <c r="F752" s="139"/>
      <c r="G752" s="139"/>
      <c r="H752" s="139"/>
      <c r="I752" s="139"/>
      <c r="J752" s="139"/>
      <c r="K752" s="139"/>
      <c r="L752" s="139"/>
      <c r="M752" s="139"/>
      <c r="N752" s="139"/>
      <c r="O752" s="139"/>
      <c r="P752" s="139"/>
      <c r="Q752" s="139"/>
      <c r="R752" s="139"/>
      <c r="S752" s="139"/>
      <c r="T752" s="139"/>
      <c r="U752" s="139"/>
      <c r="V752" s="139"/>
      <c r="W752" s="139"/>
      <c r="X752" s="139"/>
      <c r="Y752" s="139"/>
      <c r="Z752" s="139"/>
      <c r="AA752" s="139"/>
    </row>
    <row r="753">
      <c r="A753" s="139"/>
      <c r="B753" s="139"/>
      <c r="C753" s="139"/>
      <c r="D753" s="139"/>
      <c r="E753" s="139"/>
      <c r="F753" s="139"/>
      <c r="G753" s="139"/>
      <c r="H753" s="139"/>
      <c r="I753" s="139"/>
      <c r="J753" s="139"/>
      <c r="K753" s="139"/>
      <c r="L753" s="139"/>
      <c r="M753" s="139"/>
      <c r="N753" s="139"/>
      <c r="O753" s="139"/>
      <c r="P753" s="139"/>
      <c r="Q753" s="139"/>
      <c r="R753" s="139"/>
      <c r="S753" s="139"/>
      <c r="T753" s="139"/>
      <c r="U753" s="139"/>
      <c r="V753" s="139"/>
      <c r="W753" s="139"/>
      <c r="X753" s="139"/>
      <c r="Y753" s="139"/>
      <c r="Z753" s="139"/>
      <c r="AA753" s="139"/>
    </row>
    <row r="754">
      <c r="A754" s="139"/>
      <c r="B754" s="139"/>
      <c r="C754" s="139"/>
      <c r="D754" s="139"/>
      <c r="E754" s="139"/>
      <c r="F754" s="139"/>
      <c r="G754" s="139"/>
      <c r="H754" s="139"/>
      <c r="I754" s="139"/>
      <c r="J754" s="139"/>
      <c r="K754" s="139"/>
      <c r="L754" s="139"/>
      <c r="M754" s="139"/>
      <c r="N754" s="139"/>
      <c r="O754" s="139"/>
      <c r="P754" s="139"/>
      <c r="Q754" s="139"/>
      <c r="R754" s="139"/>
      <c r="S754" s="139"/>
      <c r="T754" s="139"/>
      <c r="U754" s="139"/>
      <c r="V754" s="139"/>
      <c r="W754" s="139"/>
      <c r="X754" s="139"/>
      <c r="Y754" s="139"/>
      <c r="Z754" s="139"/>
      <c r="AA754" s="139"/>
    </row>
    <row r="755">
      <c r="A755" s="139"/>
      <c r="B755" s="139"/>
      <c r="C755" s="139"/>
      <c r="D755" s="139"/>
      <c r="E755" s="139"/>
      <c r="F755" s="139"/>
      <c r="G755" s="139"/>
      <c r="H755" s="139"/>
      <c r="I755" s="139"/>
      <c r="J755" s="139"/>
      <c r="K755" s="139"/>
      <c r="L755" s="139"/>
      <c r="M755" s="139"/>
      <c r="N755" s="139"/>
      <c r="O755" s="139"/>
      <c r="P755" s="139"/>
      <c r="Q755" s="139"/>
      <c r="R755" s="139"/>
      <c r="S755" s="139"/>
      <c r="T755" s="139"/>
      <c r="U755" s="139"/>
      <c r="V755" s="139"/>
      <c r="W755" s="139"/>
      <c r="X755" s="139"/>
      <c r="Y755" s="139"/>
      <c r="Z755" s="139"/>
      <c r="AA755" s="139"/>
    </row>
    <row r="756">
      <c r="A756" s="139"/>
      <c r="B756" s="139"/>
      <c r="C756" s="139"/>
      <c r="D756" s="139"/>
      <c r="E756" s="139"/>
      <c r="F756" s="139"/>
      <c r="G756" s="139"/>
      <c r="H756" s="139"/>
      <c r="I756" s="139"/>
      <c r="J756" s="139"/>
      <c r="K756" s="139"/>
      <c r="L756" s="139"/>
      <c r="M756" s="139"/>
      <c r="N756" s="139"/>
      <c r="O756" s="139"/>
      <c r="P756" s="139"/>
      <c r="Q756" s="139"/>
      <c r="R756" s="139"/>
      <c r="S756" s="139"/>
      <c r="T756" s="139"/>
      <c r="U756" s="139"/>
      <c r="V756" s="139"/>
      <c r="W756" s="139"/>
      <c r="X756" s="139"/>
      <c r="Y756" s="139"/>
      <c r="Z756" s="139"/>
      <c r="AA756" s="139"/>
    </row>
    <row r="757">
      <c r="A757" s="139"/>
      <c r="B757" s="139"/>
      <c r="C757" s="139"/>
      <c r="D757" s="139"/>
      <c r="E757" s="139"/>
      <c r="F757" s="139"/>
      <c r="G757" s="139"/>
      <c r="H757" s="139"/>
      <c r="I757" s="139"/>
      <c r="J757" s="139"/>
      <c r="K757" s="139"/>
      <c r="L757" s="139"/>
      <c r="M757" s="139"/>
      <c r="N757" s="139"/>
      <c r="O757" s="139"/>
      <c r="P757" s="139"/>
      <c r="Q757" s="139"/>
      <c r="R757" s="139"/>
      <c r="S757" s="139"/>
      <c r="T757" s="139"/>
      <c r="U757" s="139"/>
      <c r="V757" s="139"/>
      <c r="W757" s="139"/>
      <c r="X757" s="139"/>
      <c r="Y757" s="139"/>
      <c r="Z757" s="139"/>
      <c r="AA757" s="139"/>
    </row>
    <row r="758">
      <c r="A758" s="139"/>
      <c r="B758" s="139"/>
      <c r="C758" s="139"/>
      <c r="D758" s="139"/>
      <c r="E758" s="139"/>
      <c r="F758" s="139"/>
      <c r="G758" s="139"/>
      <c r="H758" s="139"/>
      <c r="I758" s="139"/>
      <c r="J758" s="139"/>
      <c r="K758" s="139"/>
      <c r="L758" s="139"/>
      <c r="M758" s="139"/>
      <c r="N758" s="139"/>
      <c r="O758" s="139"/>
      <c r="P758" s="139"/>
      <c r="Q758" s="139"/>
      <c r="R758" s="139"/>
      <c r="S758" s="139"/>
      <c r="T758" s="139"/>
      <c r="U758" s="139"/>
      <c r="V758" s="139"/>
      <c r="W758" s="139"/>
      <c r="X758" s="139"/>
      <c r="Y758" s="139"/>
      <c r="Z758" s="139"/>
      <c r="AA758" s="139"/>
    </row>
    <row r="759">
      <c r="A759" s="139"/>
      <c r="B759" s="139"/>
      <c r="C759" s="139"/>
      <c r="D759" s="139"/>
      <c r="E759" s="139"/>
      <c r="F759" s="139"/>
      <c r="G759" s="139"/>
      <c r="H759" s="139"/>
      <c r="I759" s="139"/>
      <c r="J759" s="139"/>
      <c r="K759" s="139"/>
      <c r="L759" s="139"/>
      <c r="M759" s="139"/>
      <c r="N759" s="139"/>
      <c r="O759" s="139"/>
      <c r="P759" s="139"/>
      <c r="Q759" s="139"/>
      <c r="R759" s="139"/>
      <c r="S759" s="139"/>
      <c r="T759" s="139"/>
      <c r="U759" s="139"/>
      <c r="V759" s="139"/>
      <c r="W759" s="139"/>
      <c r="X759" s="139"/>
      <c r="Y759" s="139"/>
      <c r="Z759" s="139"/>
      <c r="AA759" s="139"/>
    </row>
    <row r="760">
      <c r="A760" s="139"/>
      <c r="B760" s="139"/>
      <c r="C760" s="139"/>
      <c r="D760" s="139"/>
      <c r="E760" s="139"/>
      <c r="F760" s="139"/>
      <c r="G760" s="139"/>
      <c r="H760" s="139"/>
      <c r="I760" s="139"/>
      <c r="J760" s="139"/>
      <c r="K760" s="139"/>
      <c r="L760" s="139"/>
      <c r="M760" s="139"/>
      <c r="N760" s="139"/>
      <c r="O760" s="139"/>
      <c r="P760" s="139"/>
      <c r="Q760" s="139"/>
      <c r="R760" s="139"/>
      <c r="S760" s="139"/>
      <c r="T760" s="139"/>
      <c r="U760" s="139"/>
      <c r="V760" s="139"/>
      <c r="W760" s="139"/>
      <c r="X760" s="139"/>
      <c r="Y760" s="139"/>
      <c r="Z760" s="139"/>
      <c r="AA760" s="139"/>
    </row>
    <row r="761">
      <c r="A761" s="139"/>
      <c r="B761" s="139"/>
      <c r="C761" s="139"/>
      <c r="D761" s="139"/>
      <c r="E761" s="139"/>
      <c r="F761" s="139"/>
      <c r="G761" s="139"/>
      <c r="H761" s="139"/>
      <c r="I761" s="139"/>
      <c r="J761" s="139"/>
      <c r="K761" s="139"/>
      <c r="L761" s="139"/>
      <c r="M761" s="139"/>
      <c r="N761" s="139"/>
      <c r="O761" s="139"/>
      <c r="P761" s="139"/>
      <c r="Q761" s="139"/>
      <c r="R761" s="139"/>
      <c r="S761" s="139"/>
      <c r="T761" s="139"/>
      <c r="U761" s="139"/>
      <c r="V761" s="139"/>
      <c r="W761" s="139"/>
      <c r="X761" s="139"/>
      <c r="Y761" s="139"/>
      <c r="Z761" s="139"/>
      <c r="AA761" s="139"/>
    </row>
    <row r="762">
      <c r="A762" s="139"/>
      <c r="B762" s="139"/>
      <c r="C762" s="139"/>
      <c r="D762" s="139"/>
      <c r="E762" s="139"/>
      <c r="F762" s="139"/>
      <c r="G762" s="139"/>
      <c r="H762" s="139"/>
      <c r="I762" s="139"/>
      <c r="J762" s="139"/>
      <c r="K762" s="139"/>
      <c r="L762" s="139"/>
      <c r="M762" s="139"/>
      <c r="N762" s="139"/>
      <c r="O762" s="139"/>
      <c r="P762" s="139"/>
      <c r="Q762" s="139"/>
      <c r="R762" s="139"/>
      <c r="S762" s="139"/>
      <c r="T762" s="139"/>
      <c r="U762" s="139"/>
      <c r="V762" s="139"/>
      <c r="W762" s="139"/>
      <c r="X762" s="139"/>
      <c r="Y762" s="139"/>
      <c r="Z762" s="139"/>
      <c r="AA762" s="139"/>
    </row>
    <row r="763">
      <c r="A763" s="139"/>
      <c r="B763" s="139"/>
      <c r="C763" s="139"/>
      <c r="D763" s="139"/>
      <c r="E763" s="139"/>
      <c r="F763" s="139"/>
      <c r="G763" s="139"/>
      <c r="H763" s="139"/>
      <c r="I763" s="139"/>
      <c r="J763" s="139"/>
      <c r="K763" s="139"/>
      <c r="L763" s="139"/>
      <c r="M763" s="139"/>
      <c r="N763" s="139"/>
      <c r="O763" s="139"/>
      <c r="P763" s="139"/>
      <c r="Q763" s="139"/>
      <c r="R763" s="139"/>
      <c r="S763" s="139"/>
      <c r="T763" s="139"/>
      <c r="U763" s="139"/>
      <c r="V763" s="139"/>
      <c r="W763" s="139"/>
      <c r="X763" s="139"/>
      <c r="Y763" s="139"/>
      <c r="Z763" s="139"/>
      <c r="AA763" s="139"/>
    </row>
    <row r="764">
      <c r="A764" s="139"/>
      <c r="B764" s="139"/>
      <c r="C764" s="139"/>
      <c r="D764" s="139"/>
      <c r="E764" s="139"/>
      <c r="F764" s="139"/>
      <c r="G764" s="139"/>
      <c r="H764" s="139"/>
      <c r="I764" s="139"/>
      <c r="J764" s="139"/>
      <c r="K764" s="139"/>
      <c r="L764" s="139"/>
      <c r="M764" s="139"/>
      <c r="N764" s="139"/>
      <c r="O764" s="139"/>
      <c r="P764" s="139"/>
      <c r="Q764" s="139"/>
      <c r="R764" s="139"/>
      <c r="S764" s="139"/>
      <c r="T764" s="139"/>
      <c r="U764" s="139"/>
      <c r="V764" s="139"/>
      <c r="W764" s="139"/>
      <c r="X764" s="139"/>
      <c r="Y764" s="139"/>
      <c r="Z764" s="139"/>
      <c r="AA764" s="139"/>
    </row>
    <row r="765">
      <c r="A765" s="139"/>
      <c r="B765" s="139"/>
      <c r="C765" s="139"/>
      <c r="D765" s="139"/>
      <c r="E765" s="139"/>
      <c r="F765" s="139"/>
      <c r="G765" s="139"/>
      <c r="H765" s="139"/>
      <c r="I765" s="139"/>
      <c r="J765" s="139"/>
      <c r="K765" s="139"/>
      <c r="L765" s="139"/>
      <c r="M765" s="139"/>
      <c r="N765" s="139"/>
      <c r="O765" s="139"/>
      <c r="P765" s="139"/>
      <c r="Q765" s="139"/>
      <c r="R765" s="139"/>
      <c r="S765" s="139"/>
      <c r="T765" s="139"/>
      <c r="U765" s="139"/>
      <c r="V765" s="139"/>
      <c r="W765" s="139"/>
      <c r="X765" s="139"/>
      <c r="Y765" s="139"/>
      <c r="Z765" s="139"/>
      <c r="AA765" s="139"/>
    </row>
    <row r="766">
      <c r="A766" s="139"/>
      <c r="B766" s="139"/>
      <c r="C766" s="139"/>
      <c r="D766" s="139"/>
      <c r="E766" s="139"/>
      <c r="F766" s="139"/>
      <c r="G766" s="139"/>
      <c r="H766" s="139"/>
      <c r="I766" s="139"/>
      <c r="J766" s="139"/>
      <c r="K766" s="139"/>
      <c r="L766" s="139"/>
      <c r="M766" s="139"/>
      <c r="N766" s="139"/>
      <c r="O766" s="139"/>
      <c r="P766" s="139"/>
      <c r="Q766" s="139"/>
      <c r="R766" s="139"/>
      <c r="S766" s="139"/>
      <c r="T766" s="139"/>
      <c r="U766" s="139"/>
      <c r="V766" s="139"/>
      <c r="W766" s="139"/>
      <c r="X766" s="139"/>
      <c r="Y766" s="139"/>
      <c r="Z766" s="139"/>
      <c r="AA766" s="139"/>
    </row>
    <row r="767">
      <c r="A767" s="139"/>
      <c r="B767" s="139"/>
      <c r="C767" s="139"/>
      <c r="D767" s="139"/>
      <c r="E767" s="139"/>
      <c r="F767" s="139"/>
      <c r="G767" s="139"/>
      <c r="H767" s="139"/>
      <c r="I767" s="139"/>
      <c r="J767" s="139"/>
      <c r="K767" s="139"/>
      <c r="L767" s="139"/>
      <c r="M767" s="139"/>
      <c r="N767" s="139"/>
      <c r="O767" s="139"/>
      <c r="P767" s="139"/>
      <c r="Q767" s="139"/>
      <c r="R767" s="139"/>
      <c r="S767" s="139"/>
      <c r="T767" s="139"/>
      <c r="U767" s="139"/>
      <c r="V767" s="139"/>
      <c r="W767" s="139"/>
      <c r="X767" s="139"/>
      <c r="Y767" s="139"/>
      <c r="Z767" s="139"/>
      <c r="AA767" s="139"/>
    </row>
    <row r="768">
      <c r="A768" s="139"/>
      <c r="B768" s="139"/>
      <c r="C768" s="139"/>
      <c r="D768" s="139"/>
      <c r="E768" s="139"/>
      <c r="F768" s="139"/>
      <c r="G768" s="139"/>
      <c r="H768" s="139"/>
      <c r="I768" s="139"/>
      <c r="J768" s="139"/>
      <c r="K768" s="139"/>
      <c r="L768" s="139"/>
      <c r="M768" s="139"/>
      <c r="N768" s="139"/>
      <c r="O768" s="139"/>
      <c r="P768" s="139"/>
      <c r="Q768" s="139"/>
      <c r="R768" s="139"/>
      <c r="S768" s="139"/>
      <c r="T768" s="139"/>
      <c r="U768" s="139"/>
      <c r="V768" s="139"/>
      <c r="W768" s="139"/>
      <c r="X768" s="139"/>
      <c r="Y768" s="139"/>
      <c r="Z768" s="139"/>
      <c r="AA768" s="139"/>
    </row>
    <row r="769">
      <c r="A769" s="139"/>
      <c r="B769" s="139"/>
      <c r="C769" s="139"/>
      <c r="D769" s="139"/>
      <c r="E769" s="139"/>
      <c r="F769" s="139"/>
      <c r="G769" s="139"/>
      <c r="H769" s="139"/>
      <c r="I769" s="139"/>
      <c r="J769" s="139"/>
      <c r="K769" s="139"/>
      <c r="L769" s="139"/>
      <c r="M769" s="139"/>
      <c r="N769" s="139"/>
      <c r="O769" s="139"/>
      <c r="P769" s="139"/>
      <c r="Q769" s="139"/>
      <c r="R769" s="139"/>
      <c r="S769" s="139"/>
      <c r="T769" s="139"/>
      <c r="U769" s="139"/>
      <c r="V769" s="139"/>
      <c r="W769" s="139"/>
      <c r="X769" s="139"/>
      <c r="Y769" s="139"/>
      <c r="Z769" s="139"/>
      <c r="AA769" s="139"/>
    </row>
    <row r="770">
      <c r="A770" s="139"/>
      <c r="B770" s="139"/>
      <c r="C770" s="139"/>
      <c r="D770" s="139"/>
      <c r="E770" s="139"/>
      <c r="F770" s="139"/>
      <c r="G770" s="139"/>
      <c r="H770" s="139"/>
      <c r="I770" s="139"/>
      <c r="J770" s="139"/>
      <c r="K770" s="139"/>
      <c r="L770" s="139"/>
      <c r="M770" s="139"/>
      <c r="N770" s="139"/>
      <c r="O770" s="139"/>
      <c r="P770" s="139"/>
      <c r="Q770" s="139"/>
      <c r="R770" s="139"/>
      <c r="S770" s="139"/>
      <c r="T770" s="139"/>
      <c r="U770" s="139"/>
      <c r="V770" s="139"/>
      <c r="W770" s="139"/>
      <c r="X770" s="139"/>
      <c r="Y770" s="139"/>
      <c r="Z770" s="139"/>
      <c r="AA770" s="139"/>
    </row>
    <row r="771">
      <c r="A771" s="139"/>
      <c r="B771" s="139"/>
      <c r="C771" s="139"/>
      <c r="D771" s="139"/>
      <c r="E771" s="139"/>
      <c r="F771" s="139"/>
      <c r="G771" s="139"/>
      <c r="H771" s="139"/>
      <c r="I771" s="139"/>
      <c r="J771" s="139"/>
      <c r="K771" s="139"/>
      <c r="L771" s="139"/>
      <c r="M771" s="139"/>
      <c r="N771" s="139"/>
      <c r="O771" s="139"/>
      <c r="P771" s="139"/>
      <c r="Q771" s="139"/>
      <c r="R771" s="139"/>
      <c r="S771" s="139"/>
      <c r="T771" s="139"/>
      <c r="U771" s="139"/>
      <c r="V771" s="139"/>
      <c r="W771" s="139"/>
      <c r="X771" s="139"/>
      <c r="Y771" s="139"/>
      <c r="Z771" s="139"/>
      <c r="AA771" s="139"/>
    </row>
    <row r="772">
      <c r="A772" s="139"/>
      <c r="B772" s="139"/>
      <c r="C772" s="139"/>
      <c r="D772" s="139"/>
      <c r="E772" s="139"/>
      <c r="F772" s="139"/>
      <c r="G772" s="139"/>
      <c r="H772" s="139"/>
      <c r="I772" s="139"/>
      <c r="J772" s="139"/>
      <c r="K772" s="139"/>
      <c r="L772" s="139"/>
      <c r="M772" s="139"/>
      <c r="N772" s="139"/>
      <c r="O772" s="139"/>
      <c r="P772" s="139"/>
      <c r="Q772" s="139"/>
      <c r="R772" s="139"/>
      <c r="S772" s="139"/>
      <c r="T772" s="139"/>
      <c r="U772" s="139"/>
      <c r="V772" s="139"/>
      <c r="W772" s="139"/>
      <c r="X772" s="139"/>
      <c r="Y772" s="139"/>
      <c r="Z772" s="139"/>
      <c r="AA772" s="139"/>
    </row>
    <row r="773">
      <c r="A773" s="139"/>
      <c r="B773" s="139"/>
      <c r="C773" s="139"/>
      <c r="D773" s="139"/>
      <c r="E773" s="139"/>
      <c r="F773" s="139"/>
      <c r="G773" s="139"/>
      <c r="H773" s="139"/>
      <c r="I773" s="139"/>
      <c r="J773" s="139"/>
      <c r="K773" s="139"/>
      <c r="L773" s="139"/>
      <c r="M773" s="139"/>
      <c r="N773" s="139"/>
      <c r="O773" s="139"/>
      <c r="P773" s="139"/>
      <c r="Q773" s="139"/>
      <c r="R773" s="139"/>
      <c r="S773" s="139"/>
      <c r="T773" s="139"/>
      <c r="U773" s="139"/>
      <c r="V773" s="139"/>
      <c r="W773" s="139"/>
      <c r="X773" s="139"/>
      <c r="Y773" s="139"/>
      <c r="Z773" s="139"/>
      <c r="AA773" s="139"/>
    </row>
    <row r="774">
      <c r="A774" s="139"/>
      <c r="B774" s="139"/>
      <c r="C774" s="139"/>
      <c r="D774" s="139"/>
      <c r="E774" s="139"/>
      <c r="F774" s="139"/>
      <c r="G774" s="139"/>
      <c r="H774" s="139"/>
      <c r="I774" s="139"/>
      <c r="J774" s="139"/>
      <c r="K774" s="139"/>
      <c r="L774" s="139"/>
      <c r="M774" s="139"/>
      <c r="N774" s="139"/>
      <c r="O774" s="139"/>
      <c r="P774" s="139"/>
      <c r="Q774" s="139"/>
      <c r="R774" s="139"/>
      <c r="S774" s="139"/>
      <c r="T774" s="139"/>
      <c r="U774" s="139"/>
      <c r="V774" s="139"/>
      <c r="W774" s="139"/>
      <c r="X774" s="139"/>
      <c r="Y774" s="139"/>
      <c r="Z774" s="139"/>
      <c r="AA774" s="139"/>
    </row>
    <row r="775">
      <c r="A775" s="139"/>
      <c r="B775" s="139"/>
      <c r="C775" s="139"/>
      <c r="D775" s="139"/>
      <c r="E775" s="139"/>
      <c r="F775" s="139"/>
      <c r="G775" s="139"/>
      <c r="H775" s="139"/>
      <c r="I775" s="139"/>
      <c r="J775" s="139"/>
      <c r="K775" s="139"/>
      <c r="L775" s="139"/>
      <c r="M775" s="139"/>
      <c r="N775" s="139"/>
      <c r="O775" s="139"/>
      <c r="P775" s="139"/>
      <c r="Q775" s="139"/>
      <c r="R775" s="139"/>
      <c r="S775" s="139"/>
      <c r="T775" s="139"/>
      <c r="U775" s="139"/>
      <c r="V775" s="139"/>
      <c r="W775" s="139"/>
      <c r="X775" s="139"/>
      <c r="Y775" s="139"/>
      <c r="Z775" s="139"/>
      <c r="AA775" s="139"/>
    </row>
    <row r="776">
      <c r="A776" s="139"/>
      <c r="B776" s="139"/>
      <c r="C776" s="139"/>
      <c r="D776" s="139"/>
      <c r="E776" s="139"/>
      <c r="F776" s="139"/>
      <c r="G776" s="139"/>
      <c r="H776" s="139"/>
      <c r="I776" s="139"/>
      <c r="J776" s="139"/>
      <c r="K776" s="139"/>
      <c r="L776" s="139"/>
      <c r="M776" s="139"/>
      <c r="N776" s="139"/>
      <c r="O776" s="139"/>
      <c r="P776" s="139"/>
      <c r="Q776" s="139"/>
      <c r="R776" s="139"/>
      <c r="S776" s="139"/>
      <c r="T776" s="139"/>
      <c r="U776" s="139"/>
      <c r="V776" s="139"/>
      <c r="W776" s="139"/>
      <c r="X776" s="139"/>
      <c r="Y776" s="139"/>
      <c r="Z776" s="139"/>
      <c r="AA776" s="139"/>
    </row>
    <row r="777">
      <c r="A777" s="139"/>
      <c r="B777" s="139"/>
      <c r="C777" s="139"/>
      <c r="D777" s="139"/>
      <c r="E777" s="139"/>
      <c r="F777" s="139"/>
      <c r="G777" s="139"/>
      <c r="H777" s="139"/>
      <c r="I777" s="139"/>
      <c r="J777" s="139"/>
      <c r="K777" s="139"/>
      <c r="L777" s="139"/>
      <c r="M777" s="139"/>
      <c r="N777" s="139"/>
      <c r="O777" s="139"/>
      <c r="P777" s="139"/>
      <c r="Q777" s="139"/>
      <c r="R777" s="139"/>
      <c r="S777" s="139"/>
      <c r="T777" s="139"/>
      <c r="U777" s="139"/>
      <c r="V777" s="139"/>
      <c r="W777" s="139"/>
      <c r="X777" s="139"/>
      <c r="Y777" s="139"/>
      <c r="Z777" s="139"/>
      <c r="AA777" s="139"/>
    </row>
    <row r="778">
      <c r="A778" s="139"/>
      <c r="B778" s="139"/>
      <c r="C778" s="139"/>
      <c r="D778" s="139"/>
      <c r="E778" s="139"/>
      <c r="F778" s="139"/>
      <c r="G778" s="139"/>
      <c r="H778" s="139"/>
      <c r="I778" s="139"/>
      <c r="J778" s="139"/>
      <c r="K778" s="139"/>
      <c r="L778" s="139"/>
      <c r="M778" s="139"/>
      <c r="N778" s="139"/>
      <c r="O778" s="139"/>
      <c r="P778" s="139"/>
      <c r="Q778" s="139"/>
      <c r="R778" s="139"/>
      <c r="S778" s="139"/>
      <c r="T778" s="139"/>
      <c r="U778" s="139"/>
      <c r="V778" s="139"/>
      <c r="W778" s="139"/>
      <c r="X778" s="139"/>
      <c r="Y778" s="139"/>
      <c r="Z778" s="139"/>
      <c r="AA778" s="139"/>
    </row>
    <row r="779">
      <c r="A779" s="139"/>
      <c r="B779" s="139"/>
      <c r="C779" s="139"/>
      <c r="D779" s="139"/>
      <c r="E779" s="139"/>
      <c r="F779" s="139"/>
      <c r="G779" s="139"/>
      <c r="H779" s="139"/>
      <c r="I779" s="139"/>
      <c r="J779" s="139"/>
      <c r="K779" s="139"/>
      <c r="L779" s="139"/>
      <c r="M779" s="139"/>
      <c r="N779" s="139"/>
      <c r="O779" s="139"/>
      <c r="P779" s="139"/>
      <c r="Q779" s="139"/>
      <c r="R779" s="139"/>
      <c r="S779" s="139"/>
      <c r="T779" s="139"/>
      <c r="U779" s="139"/>
      <c r="V779" s="139"/>
      <c r="W779" s="139"/>
      <c r="X779" s="139"/>
      <c r="Y779" s="139"/>
      <c r="Z779" s="139"/>
      <c r="AA779" s="139"/>
    </row>
    <row r="780">
      <c r="A780" s="139"/>
      <c r="B780" s="139"/>
      <c r="C780" s="139"/>
      <c r="D780" s="139"/>
      <c r="E780" s="139"/>
      <c r="F780" s="139"/>
      <c r="G780" s="139"/>
      <c r="H780" s="139"/>
      <c r="I780" s="139"/>
      <c r="J780" s="139"/>
      <c r="K780" s="139"/>
      <c r="L780" s="139"/>
      <c r="M780" s="139"/>
      <c r="N780" s="139"/>
      <c r="O780" s="139"/>
      <c r="P780" s="139"/>
      <c r="Q780" s="139"/>
      <c r="R780" s="139"/>
      <c r="S780" s="139"/>
      <c r="T780" s="139"/>
      <c r="U780" s="139"/>
      <c r="V780" s="139"/>
      <c r="W780" s="139"/>
      <c r="X780" s="139"/>
      <c r="Y780" s="139"/>
      <c r="Z780" s="139"/>
      <c r="AA780" s="139"/>
    </row>
    <row r="781">
      <c r="A781" s="139"/>
      <c r="B781" s="139"/>
      <c r="C781" s="139"/>
      <c r="D781" s="139"/>
      <c r="E781" s="139"/>
      <c r="F781" s="139"/>
      <c r="G781" s="139"/>
      <c r="H781" s="139"/>
      <c r="I781" s="139"/>
      <c r="J781" s="139"/>
      <c r="K781" s="139"/>
      <c r="L781" s="139"/>
      <c r="M781" s="139"/>
      <c r="N781" s="139"/>
      <c r="O781" s="139"/>
      <c r="P781" s="139"/>
      <c r="Q781" s="139"/>
      <c r="R781" s="139"/>
      <c r="S781" s="139"/>
      <c r="T781" s="139"/>
      <c r="U781" s="139"/>
      <c r="V781" s="139"/>
      <c r="W781" s="139"/>
      <c r="X781" s="139"/>
      <c r="Y781" s="139"/>
      <c r="Z781" s="139"/>
      <c r="AA781" s="139"/>
    </row>
    <row r="782">
      <c r="A782" s="139"/>
      <c r="B782" s="139"/>
      <c r="C782" s="139"/>
      <c r="D782" s="139"/>
      <c r="E782" s="139"/>
      <c r="F782" s="139"/>
      <c r="G782" s="139"/>
      <c r="H782" s="139"/>
      <c r="I782" s="139"/>
      <c r="J782" s="139"/>
      <c r="K782" s="139"/>
      <c r="L782" s="139"/>
      <c r="M782" s="139"/>
      <c r="N782" s="139"/>
      <c r="O782" s="139"/>
      <c r="P782" s="139"/>
      <c r="Q782" s="139"/>
      <c r="R782" s="139"/>
      <c r="S782" s="139"/>
      <c r="T782" s="139"/>
      <c r="U782" s="139"/>
      <c r="V782" s="139"/>
      <c r="W782" s="139"/>
      <c r="X782" s="139"/>
      <c r="Y782" s="139"/>
      <c r="Z782" s="139"/>
      <c r="AA782" s="139"/>
    </row>
    <row r="783">
      <c r="A783" s="139"/>
      <c r="B783" s="139"/>
      <c r="C783" s="139"/>
      <c r="D783" s="139"/>
      <c r="E783" s="139"/>
      <c r="F783" s="139"/>
      <c r="G783" s="139"/>
      <c r="H783" s="139"/>
      <c r="I783" s="139"/>
      <c r="J783" s="139"/>
      <c r="K783" s="139"/>
      <c r="L783" s="139"/>
      <c r="M783" s="139"/>
      <c r="N783" s="139"/>
      <c r="O783" s="139"/>
      <c r="P783" s="139"/>
      <c r="Q783" s="139"/>
      <c r="R783" s="139"/>
      <c r="S783" s="139"/>
      <c r="T783" s="139"/>
      <c r="U783" s="139"/>
      <c r="V783" s="139"/>
      <c r="W783" s="139"/>
      <c r="X783" s="139"/>
      <c r="Y783" s="139"/>
      <c r="Z783" s="139"/>
      <c r="AA783" s="139"/>
    </row>
    <row r="784">
      <c r="A784" s="139"/>
      <c r="B784" s="139"/>
      <c r="C784" s="139"/>
      <c r="D784" s="139"/>
      <c r="E784" s="139"/>
      <c r="F784" s="139"/>
      <c r="G784" s="139"/>
      <c r="H784" s="139"/>
      <c r="I784" s="139"/>
      <c r="J784" s="139"/>
      <c r="K784" s="139"/>
      <c r="L784" s="139"/>
      <c r="M784" s="139"/>
      <c r="N784" s="139"/>
      <c r="O784" s="139"/>
      <c r="P784" s="139"/>
      <c r="Q784" s="139"/>
      <c r="R784" s="139"/>
      <c r="S784" s="139"/>
      <c r="T784" s="139"/>
      <c r="U784" s="139"/>
      <c r="V784" s="139"/>
      <c r="W784" s="139"/>
      <c r="X784" s="139"/>
      <c r="Y784" s="139"/>
      <c r="Z784" s="139"/>
      <c r="AA784" s="139"/>
    </row>
    <row r="785">
      <c r="A785" s="139"/>
      <c r="B785" s="139"/>
      <c r="C785" s="139"/>
      <c r="D785" s="139"/>
      <c r="E785" s="139"/>
      <c r="F785" s="139"/>
      <c r="G785" s="139"/>
      <c r="H785" s="139"/>
      <c r="I785" s="139"/>
      <c r="J785" s="139"/>
      <c r="K785" s="139"/>
      <c r="L785" s="139"/>
      <c r="M785" s="139"/>
      <c r="N785" s="139"/>
      <c r="O785" s="139"/>
      <c r="P785" s="139"/>
      <c r="Q785" s="139"/>
      <c r="R785" s="139"/>
      <c r="S785" s="139"/>
      <c r="T785" s="139"/>
      <c r="U785" s="139"/>
      <c r="V785" s="139"/>
      <c r="W785" s="139"/>
      <c r="X785" s="139"/>
      <c r="Y785" s="139"/>
      <c r="Z785" s="139"/>
      <c r="AA785" s="139"/>
    </row>
    <row r="786">
      <c r="A786" s="139"/>
      <c r="B786" s="139"/>
      <c r="C786" s="139"/>
      <c r="D786" s="139"/>
      <c r="E786" s="139"/>
      <c r="F786" s="139"/>
      <c r="G786" s="139"/>
      <c r="H786" s="139"/>
      <c r="I786" s="139"/>
      <c r="J786" s="139"/>
      <c r="K786" s="139"/>
      <c r="L786" s="139"/>
      <c r="M786" s="139"/>
      <c r="N786" s="139"/>
      <c r="O786" s="139"/>
      <c r="P786" s="139"/>
      <c r="Q786" s="139"/>
      <c r="R786" s="139"/>
      <c r="S786" s="139"/>
      <c r="T786" s="139"/>
      <c r="U786" s="139"/>
      <c r="V786" s="139"/>
      <c r="W786" s="139"/>
      <c r="X786" s="139"/>
      <c r="Y786" s="139"/>
      <c r="Z786" s="139"/>
      <c r="AA786" s="139"/>
    </row>
    <row r="787">
      <c r="A787" s="139"/>
      <c r="B787" s="139"/>
      <c r="C787" s="139"/>
      <c r="D787" s="139"/>
      <c r="E787" s="139"/>
      <c r="F787" s="139"/>
      <c r="G787" s="139"/>
      <c r="H787" s="139"/>
      <c r="I787" s="139"/>
      <c r="J787" s="139"/>
      <c r="K787" s="139"/>
      <c r="L787" s="139"/>
      <c r="M787" s="139"/>
      <c r="N787" s="139"/>
      <c r="O787" s="139"/>
      <c r="P787" s="139"/>
      <c r="Q787" s="139"/>
      <c r="R787" s="139"/>
      <c r="S787" s="139"/>
      <c r="T787" s="139"/>
      <c r="U787" s="139"/>
      <c r="V787" s="139"/>
      <c r="W787" s="139"/>
      <c r="X787" s="139"/>
      <c r="Y787" s="139"/>
      <c r="Z787" s="139"/>
      <c r="AA787" s="139"/>
    </row>
    <row r="788">
      <c r="A788" s="139"/>
      <c r="B788" s="139"/>
      <c r="C788" s="139"/>
      <c r="D788" s="139"/>
      <c r="E788" s="139"/>
      <c r="F788" s="139"/>
      <c r="G788" s="139"/>
      <c r="H788" s="139"/>
      <c r="I788" s="139"/>
      <c r="J788" s="139"/>
      <c r="K788" s="139"/>
      <c r="L788" s="139"/>
      <c r="M788" s="139"/>
      <c r="N788" s="139"/>
      <c r="O788" s="139"/>
      <c r="P788" s="139"/>
      <c r="Q788" s="139"/>
      <c r="R788" s="139"/>
      <c r="S788" s="139"/>
      <c r="T788" s="139"/>
      <c r="U788" s="139"/>
      <c r="V788" s="139"/>
      <c r="W788" s="139"/>
      <c r="X788" s="139"/>
      <c r="Y788" s="139"/>
      <c r="Z788" s="139"/>
      <c r="AA788" s="139"/>
    </row>
    <row r="789">
      <c r="A789" s="139"/>
      <c r="B789" s="139"/>
      <c r="C789" s="139"/>
      <c r="D789" s="139"/>
      <c r="E789" s="139"/>
      <c r="F789" s="139"/>
      <c r="G789" s="139"/>
      <c r="H789" s="139"/>
      <c r="I789" s="139"/>
      <c r="J789" s="139"/>
      <c r="K789" s="139"/>
      <c r="L789" s="139"/>
      <c r="M789" s="139"/>
      <c r="N789" s="139"/>
      <c r="O789" s="139"/>
      <c r="P789" s="139"/>
      <c r="Q789" s="139"/>
      <c r="R789" s="139"/>
      <c r="S789" s="139"/>
      <c r="T789" s="139"/>
      <c r="U789" s="139"/>
      <c r="V789" s="139"/>
      <c r="W789" s="139"/>
      <c r="X789" s="139"/>
      <c r="Y789" s="139"/>
      <c r="Z789" s="139"/>
      <c r="AA789" s="139"/>
    </row>
    <row r="790">
      <c r="A790" s="139"/>
      <c r="B790" s="139"/>
      <c r="C790" s="139"/>
      <c r="D790" s="139"/>
      <c r="E790" s="139"/>
      <c r="F790" s="139"/>
      <c r="G790" s="139"/>
      <c r="H790" s="139"/>
      <c r="I790" s="139"/>
      <c r="J790" s="139"/>
      <c r="K790" s="139"/>
      <c r="L790" s="139"/>
      <c r="M790" s="139"/>
      <c r="N790" s="139"/>
      <c r="O790" s="139"/>
      <c r="P790" s="139"/>
      <c r="Q790" s="139"/>
      <c r="R790" s="139"/>
      <c r="S790" s="139"/>
      <c r="T790" s="139"/>
      <c r="U790" s="139"/>
      <c r="V790" s="139"/>
      <c r="W790" s="139"/>
      <c r="X790" s="139"/>
      <c r="Y790" s="139"/>
      <c r="Z790" s="139"/>
      <c r="AA790" s="139"/>
    </row>
    <row r="791">
      <c r="A791" s="139"/>
      <c r="B791" s="139"/>
      <c r="C791" s="139"/>
      <c r="D791" s="139"/>
      <c r="E791" s="139"/>
      <c r="F791" s="139"/>
      <c r="G791" s="139"/>
      <c r="H791" s="139"/>
      <c r="I791" s="139"/>
      <c r="J791" s="139"/>
      <c r="K791" s="139"/>
      <c r="L791" s="139"/>
      <c r="M791" s="139"/>
      <c r="N791" s="139"/>
      <c r="O791" s="139"/>
      <c r="P791" s="139"/>
      <c r="Q791" s="139"/>
      <c r="R791" s="139"/>
      <c r="S791" s="139"/>
      <c r="T791" s="139"/>
      <c r="U791" s="139"/>
      <c r="V791" s="139"/>
      <c r="W791" s="139"/>
      <c r="X791" s="139"/>
      <c r="Y791" s="139"/>
      <c r="Z791" s="139"/>
      <c r="AA791" s="139"/>
    </row>
    <row r="792">
      <c r="A792" s="139"/>
      <c r="B792" s="139"/>
      <c r="C792" s="139"/>
      <c r="D792" s="139"/>
      <c r="E792" s="139"/>
      <c r="F792" s="139"/>
      <c r="G792" s="139"/>
      <c r="H792" s="139"/>
      <c r="I792" s="139"/>
      <c r="J792" s="139"/>
      <c r="K792" s="139"/>
      <c r="L792" s="139"/>
      <c r="M792" s="139"/>
      <c r="N792" s="139"/>
      <c r="O792" s="139"/>
      <c r="P792" s="139"/>
      <c r="Q792" s="139"/>
      <c r="R792" s="139"/>
      <c r="S792" s="139"/>
      <c r="T792" s="139"/>
      <c r="U792" s="139"/>
      <c r="V792" s="139"/>
      <c r="W792" s="139"/>
      <c r="X792" s="139"/>
      <c r="Y792" s="139"/>
      <c r="Z792" s="139"/>
      <c r="AA792" s="139"/>
    </row>
    <row r="793">
      <c r="A793" s="139"/>
      <c r="B793" s="139"/>
      <c r="C793" s="139"/>
      <c r="D793" s="139"/>
      <c r="E793" s="139"/>
      <c r="F793" s="139"/>
      <c r="G793" s="139"/>
      <c r="H793" s="139"/>
      <c r="I793" s="139"/>
      <c r="J793" s="139"/>
      <c r="K793" s="139"/>
      <c r="L793" s="139"/>
      <c r="M793" s="139"/>
      <c r="N793" s="139"/>
      <c r="O793" s="139"/>
      <c r="P793" s="139"/>
      <c r="Q793" s="139"/>
      <c r="R793" s="139"/>
      <c r="S793" s="139"/>
      <c r="T793" s="139"/>
      <c r="U793" s="139"/>
      <c r="V793" s="139"/>
      <c r="W793" s="139"/>
      <c r="X793" s="139"/>
      <c r="Y793" s="139"/>
      <c r="Z793" s="139"/>
      <c r="AA793" s="139"/>
    </row>
    <row r="794">
      <c r="A794" s="139"/>
      <c r="B794" s="139"/>
      <c r="C794" s="139"/>
      <c r="D794" s="139"/>
      <c r="E794" s="139"/>
      <c r="F794" s="139"/>
      <c r="G794" s="139"/>
      <c r="H794" s="139"/>
      <c r="I794" s="139"/>
      <c r="J794" s="139"/>
      <c r="K794" s="139"/>
      <c r="L794" s="139"/>
      <c r="M794" s="139"/>
      <c r="N794" s="139"/>
      <c r="O794" s="139"/>
      <c r="P794" s="139"/>
      <c r="Q794" s="139"/>
      <c r="R794" s="139"/>
      <c r="S794" s="139"/>
      <c r="T794" s="139"/>
      <c r="U794" s="139"/>
      <c r="V794" s="139"/>
      <c r="W794" s="139"/>
      <c r="X794" s="139"/>
      <c r="Y794" s="139"/>
      <c r="Z794" s="139"/>
      <c r="AA794" s="139"/>
    </row>
    <row r="795">
      <c r="A795" s="139"/>
      <c r="B795" s="139"/>
      <c r="C795" s="139"/>
      <c r="D795" s="139"/>
      <c r="E795" s="139"/>
      <c r="F795" s="139"/>
      <c r="G795" s="139"/>
      <c r="H795" s="139"/>
      <c r="I795" s="139"/>
      <c r="J795" s="139"/>
      <c r="K795" s="139"/>
      <c r="L795" s="139"/>
      <c r="M795" s="139"/>
      <c r="N795" s="139"/>
      <c r="O795" s="139"/>
      <c r="P795" s="139"/>
      <c r="Q795" s="139"/>
      <c r="R795" s="139"/>
      <c r="S795" s="139"/>
      <c r="T795" s="139"/>
      <c r="U795" s="139"/>
      <c r="V795" s="139"/>
      <c r="W795" s="139"/>
      <c r="X795" s="139"/>
      <c r="Y795" s="139"/>
      <c r="Z795" s="139"/>
      <c r="AA795" s="139"/>
    </row>
    <row r="796">
      <c r="A796" s="139"/>
      <c r="B796" s="139"/>
      <c r="C796" s="139"/>
      <c r="D796" s="139"/>
      <c r="E796" s="139"/>
      <c r="F796" s="139"/>
      <c r="G796" s="139"/>
      <c r="H796" s="139"/>
      <c r="I796" s="139"/>
      <c r="J796" s="139"/>
      <c r="K796" s="139"/>
      <c r="L796" s="139"/>
      <c r="M796" s="139"/>
      <c r="N796" s="139"/>
      <c r="O796" s="139"/>
      <c r="P796" s="139"/>
      <c r="Q796" s="139"/>
      <c r="R796" s="139"/>
      <c r="S796" s="139"/>
      <c r="T796" s="139"/>
      <c r="U796" s="139"/>
      <c r="V796" s="139"/>
      <c r="W796" s="139"/>
      <c r="X796" s="139"/>
      <c r="Y796" s="139"/>
      <c r="Z796" s="139"/>
      <c r="AA796" s="139"/>
    </row>
    <row r="797">
      <c r="A797" s="139"/>
      <c r="B797" s="139"/>
      <c r="C797" s="139"/>
      <c r="D797" s="139"/>
      <c r="E797" s="139"/>
      <c r="F797" s="139"/>
      <c r="G797" s="139"/>
      <c r="H797" s="139"/>
      <c r="I797" s="139"/>
      <c r="J797" s="139"/>
      <c r="K797" s="139"/>
      <c r="L797" s="139"/>
      <c r="M797" s="139"/>
      <c r="N797" s="139"/>
      <c r="O797" s="139"/>
      <c r="P797" s="139"/>
      <c r="Q797" s="139"/>
      <c r="R797" s="139"/>
      <c r="S797" s="139"/>
      <c r="T797" s="139"/>
      <c r="U797" s="139"/>
      <c r="V797" s="139"/>
      <c r="W797" s="139"/>
      <c r="X797" s="139"/>
      <c r="Y797" s="139"/>
      <c r="Z797" s="139"/>
      <c r="AA797" s="139"/>
    </row>
    <row r="798">
      <c r="A798" s="139"/>
      <c r="B798" s="139"/>
      <c r="C798" s="139"/>
      <c r="D798" s="139"/>
      <c r="E798" s="139"/>
      <c r="F798" s="139"/>
      <c r="G798" s="139"/>
      <c r="H798" s="139"/>
      <c r="I798" s="139"/>
      <c r="J798" s="139"/>
      <c r="K798" s="139"/>
      <c r="L798" s="139"/>
      <c r="M798" s="139"/>
      <c r="N798" s="139"/>
      <c r="O798" s="139"/>
      <c r="P798" s="139"/>
      <c r="Q798" s="139"/>
      <c r="R798" s="139"/>
      <c r="S798" s="139"/>
      <c r="T798" s="139"/>
      <c r="U798" s="139"/>
      <c r="V798" s="139"/>
      <c r="W798" s="139"/>
      <c r="X798" s="139"/>
      <c r="Y798" s="139"/>
      <c r="Z798" s="139"/>
      <c r="AA798" s="139"/>
    </row>
    <row r="799">
      <c r="A799" s="139"/>
      <c r="B799" s="139"/>
      <c r="C799" s="139"/>
      <c r="D799" s="139"/>
      <c r="E799" s="139"/>
      <c r="F799" s="139"/>
      <c r="G799" s="139"/>
      <c r="H799" s="139"/>
      <c r="I799" s="139"/>
      <c r="J799" s="139"/>
      <c r="K799" s="139"/>
      <c r="L799" s="139"/>
      <c r="M799" s="139"/>
      <c r="N799" s="139"/>
      <c r="O799" s="139"/>
      <c r="P799" s="139"/>
      <c r="Q799" s="139"/>
      <c r="R799" s="139"/>
      <c r="S799" s="139"/>
      <c r="T799" s="139"/>
      <c r="U799" s="139"/>
      <c r="V799" s="139"/>
      <c r="W799" s="139"/>
      <c r="X799" s="139"/>
      <c r="Y799" s="139"/>
      <c r="Z799" s="139"/>
      <c r="AA799" s="139"/>
    </row>
    <row r="800">
      <c r="A800" s="139"/>
      <c r="B800" s="139"/>
      <c r="C800" s="139"/>
      <c r="D800" s="139"/>
      <c r="E800" s="139"/>
      <c r="F800" s="139"/>
      <c r="G800" s="139"/>
      <c r="H800" s="139"/>
      <c r="I800" s="139"/>
      <c r="J800" s="139"/>
      <c r="K800" s="139"/>
      <c r="L800" s="139"/>
      <c r="M800" s="139"/>
      <c r="N800" s="139"/>
      <c r="O800" s="139"/>
      <c r="P800" s="139"/>
      <c r="Q800" s="139"/>
      <c r="R800" s="139"/>
      <c r="S800" s="139"/>
      <c r="T800" s="139"/>
      <c r="U800" s="139"/>
      <c r="V800" s="139"/>
      <c r="W800" s="139"/>
      <c r="X800" s="139"/>
      <c r="Y800" s="139"/>
      <c r="Z800" s="139"/>
      <c r="AA800" s="139"/>
    </row>
    <row r="801">
      <c r="A801" s="139"/>
      <c r="B801" s="139"/>
      <c r="C801" s="139"/>
      <c r="D801" s="139"/>
      <c r="E801" s="139"/>
      <c r="F801" s="139"/>
      <c r="G801" s="139"/>
      <c r="H801" s="139"/>
      <c r="I801" s="139"/>
      <c r="J801" s="139"/>
      <c r="K801" s="139"/>
      <c r="L801" s="139"/>
      <c r="M801" s="139"/>
      <c r="N801" s="139"/>
      <c r="O801" s="139"/>
      <c r="P801" s="139"/>
      <c r="Q801" s="139"/>
      <c r="R801" s="139"/>
      <c r="S801" s="139"/>
      <c r="T801" s="139"/>
      <c r="U801" s="139"/>
      <c r="V801" s="139"/>
      <c r="W801" s="139"/>
      <c r="X801" s="139"/>
      <c r="Y801" s="139"/>
      <c r="Z801" s="139"/>
      <c r="AA801" s="139"/>
    </row>
    <row r="802">
      <c r="A802" s="139"/>
      <c r="B802" s="139"/>
      <c r="C802" s="139"/>
      <c r="D802" s="139"/>
      <c r="E802" s="139"/>
      <c r="F802" s="139"/>
      <c r="G802" s="139"/>
      <c r="H802" s="139"/>
      <c r="I802" s="139"/>
      <c r="J802" s="139"/>
      <c r="K802" s="139"/>
      <c r="L802" s="139"/>
      <c r="M802" s="139"/>
      <c r="N802" s="139"/>
      <c r="O802" s="139"/>
      <c r="P802" s="139"/>
      <c r="Q802" s="139"/>
      <c r="R802" s="139"/>
      <c r="S802" s="139"/>
      <c r="T802" s="139"/>
      <c r="U802" s="139"/>
      <c r="V802" s="139"/>
      <c r="W802" s="139"/>
      <c r="X802" s="139"/>
      <c r="Y802" s="139"/>
      <c r="Z802" s="139"/>
      <c r="AA802" s="139"/>
    </row>
    <row r="803">
      <c r="A803" s="139"/>
      <c r="B803" s="139"/>
      <c r="C803" s="139"/>
      <c r="D803" s="139"/>
      <c r="E803" s="139"/>
      <c r="F803" s="139"/>
      <c r="G803" s="139"/>
      <c r="H803" s="139"/>
      <c r="I803" s="139"/>
      <c r="J803" s="139"/>
      <c r="K803" s="139"/>
      <c r="L803" s="139"/>
      <c r="M803" s="139"/>
      <c r="N803" s="139"/>
      <c r="O803" s="139"/>
      <c r="P803" s="139"/>
      <c r="Q803" s="139"/>
      <c r="R803" s="139"/>
      <c r="S803" s="139"/>
      <c r="T803" s="139"/>
      <c r="U803" s="139"/>
      <c r="V803" s="139"/>
      <c r="W803" s="139"/>
      <c r="X803" s="139"/>
      <c r="Y803" s="139"/>
      <c r="Z803" s="139"/>
      <c r="AA803" s="139"/>
    </row>
    <row r="804">
      <c r="A804" s="139"/>
      <c r="B804" s="139"/>
      <c r="C804" s="139"/>
      <c r="D804" s="139"/>
      <c r="E804" s="139"/>
      <c r="F804" s="139"/>
      <c r="G804" s="139"/>
      <c r="H804" s="139"/>
      <c r="I804" s="139"/>
      <c r="J804" s="139"/>
      <c r="K804" s="139"/>
      <c r="L804" s="139"/>
      <c r="M804" s="139"/>
      <c r="N804" s="139"/>
      <c r="O804" s="139"/>
      <c r="P804" s="139"/>
      <c r="Q804" s="139"/>
      <c r="R804" s="139"/>
      <c r="S804" s="139"/>
      <c r="T804" s="139"/>
      <c r="U804" s="139"/>
      <c r="V804" s="139"/>
      <c r="W804" s="139"/>
      <c r="X804" s="139"/>
      <c r="Y804" s="139"/>
      <c r="Z804" s="139"/>
      <c r="AA804" s="139"/>
    </row>
    <row r="805">
      <c r="A805" s="139"/>
      <c r="B805" s="139"/>
      <c r="C805" s="139"/>
      <c r="D805" s="139"/>
      <c r="E805" s="139"/>
      <c r="F805" s="139"/>
      <c r="G805" s="139"/>
      <c r="H805" s="139"/>
      <c r="I805" s="139"/>
      <c r="J805" s="139"/>
      <c r="K805" s="139"/>
      <c r="L805" s="139"/>
      <c r="M805" s="139"/>
      <c r="N805" s="139"/>
      <c r="O805" s="139"/>
      <c r="P805" s="139"/>
      <c r="Q805" s="139"/>
      <c r="R805" s="139"/>
      <c r="S805" s="139"/>
      <c r="T805" s="139"/>
      <c r="U805" s="139"/>
      <c r="V805" s="139"/>
      <c r="W805" s="139"/>
      <c r="X805" s="139"/>
      <c r="Y805" s="139"/>
      <c r="Z805" s="139"/>
      <c r="AA805" s="139"/>
    </row>
    <row r="806">
      <c r="A806" s="139"/>
      <c r="B806" s="139"/>
      <c r="C806" s="139"/>
      <c r="D806" s="139"/>
      <c r="E806" s="139"/>
      <c r="F806" s="139"/>
      <c r="G806" s="139"/>
      <c r="H806" s="139"/>
      <c r="I806" s="139"/>
      <c r="J806" s="139"/>
      <c r="K806" s="139"/>
      <c r="L806" s="139"/>
      <c r="M806" s="139"/>
      <c r="N806" s="139"/>
      <c r="O806" s="139"/>
      <c r="P806" s="139"/>
      <c r="Q806" s="139"/>
      <c r="R806" s="139"/>
      <c r="S806" s="139"/>
      <c r="T806" s="139"/>
      <c r="U806" s="139"/>
      <c r="V806" s="139"/>
      <c r="W806" s="139"/>
      <c r="X806" s="139"/>
      <c r="Y806" s="139"/>
      <c r="Z806" s="139"/>
      <c r="AA806" s="139"/>
    </row>
    <row r="807">
      <c r="A807" s="139"/>
      <c r="B807" s="139"/>
      <c r="C807" s="139"/>
      <c r="D807" s="139"/>
      <c r="E807" s="139"/>
      <c r="F807" s="139"/>
      <c r="G807" s="139"/>
      <c r="H807" s="139"/>
      <c r="I807" s="139"/>
      <c r="J807" s="139"/>
      <c r="K807" s="139"/>
      <c r="L807" s="139"/>
      <c r="M807" s="139"/>
      <c r="N807" s="139"/>
      <c r="O807" s="139"/>
      <c r="P807" s="139"/>
      <c r="Q807" s="139"/>
      <c r="R807" s="139"/>
      <c r="S807" s="139"/>
      <c r="T807" s="139"/>
      <c r="U807" s="139"/>
      <c r="V807" s="139"/>
      <c r="W807" s="139"/>
      <c r="X807" s="139"/>
      <c r="Y807" s="139"/>
      <c r="Z807" s="139"/>
      <c r="AA807" s="139"/>
    </row>
    <row r="808">
      <c r="A808" s="139"/>
      <c r="B808" s="139"/>
      <c r="C808" s="139"/>
      <c r="D808" s="139"/>
      <c r="E808" s="139"/>
      <c r="F808" s="139"/>
      <c r="G808" s="139"/>
      <c r="H808" s="139"/>
      <c r="I808" s="139"/>
      <c r="J808" s="139"/>
      <c r="K808" s="139"/>
      <c r="L808" s="139"/>
      <c r="M808" s="139"/>
      <c r="N808" s="139"/>
      <c r="O808" s="139"/>
      <c r="P808" s="139"/>
      <c r="Q808" s="139"/>
      <c r="R808" s="139"/>
      <c r="S808" s="139"/>
      <c r="T808" s="139"/>
      <c r="U808" s="139"/>
      <c r="V808" s="139"/>
      <c r="W808" s="139"/>
      <c r="X808" s="139"/>
      <c r="Y808" s="139"/>
      <c r="Z808" s="139"/>
      <c r="AA808" s="139"/>
    </row>
    <row r="809">
      <c r="A809" s="139"/>
      <c r="B809" s="139"/>
      <c r="C809" s="139"/>
      <c r="D809" s="139"/>
      <c r="E809" s="139"/>
      <c r="F809" s="139"/>
      <c r="G809" s="139"/>
      <c r="H809" s="139"/>
      <c r="I809" s="139"/>
      <c r="J809" s="139"/>
      <c r="K809" s="139"/>
      <c r="L809" s="139"/>
      <c r="M809" s="139"/>
      <c r="N809" s="139"/>
      <c r="O809" s="139"/>
      <c r="P809" s="139"/>
      <c r="Q809" s="139"/>
      <c r="R809" s="139"/>
      <c r="S809" s="139"/>
      <c r="T809" s="139"/>
      <c r="U809" s="139"/>
      <c r="V809" s="139"/>
      <c r="W809" s="139"/>
      <c r="X809" s="139"/>
      <c r="Y809" s="139"/>
      <c r="Z809" s="139"/>
      <c r="AA809" s="139"/>
    </row>
    <row r="810">
      <c r="A810" s="139"/>
      <c r="B810" s="139"/>
      <c r="C810" s="139"/>
      <c r="D810" s="139"/>
      <c r="E810" s="139"/>
      <c r="F810" s="139"/>
      <c r="G810" s="139"/>
      <c r="H810" s="139"/>
      <c r="I810" s="139"/>
      <c r="J810" s="139"/>
      <c r="K810" s="139"/>
      <c r="L810" s="139"/>
      <c r="M810" s="139"/>
      <c r="N810" s="139"/>
      <c r="O810" s="139"/>
      <c r="P810" s="139"/>
      <c r="Q810" s="139"/>
      <c r="R810" s="139"/>
      <c r="S810" s="139"/>
      <c r="T810" s="139"/>
      <c r="U810" s="139"/>
      <c r="V810" s="139"/>
      <c r="W810" s="139"/>
      <c r="X810" s="139"/>
      <c r="Y810" s="139"/>
      <c r="Z810" s="139"/>
      <c r="AA810" s="139"/>
    </row>
    <row r="811">
      <c r="A811" s="139"/>
      <c r="B811" s="139"/>
      <c r="C811" s="139"/>
      <c r="D811" s="139"/>
      <c r="E811" s="139"/>
      <c r="F811" s="139"/>
      <c r="G811" s="139"/>
      <c r="H811" s="139"/>
      <c r="I811" s="139"/>
      <c r="J811" s="139"/>
      <c r="K811" s="139"/>
      <c r="L811" s="139"/>
      <c r="M811" s="139"/>
      <c r="N811" s="139"/>
      <c r="O811" s="139"/>
      <c r="P811" s="139"/>
      <c r="Q811" s="139"/>
      <c r="R811" s="139"/>
      <c r="S811" s="139"/>
      <c r="T811" s="139"/>
      <c r="U811" s="139"/>
      <c r="V811" s="139"/>
      <c r="W811" s="139"/>
      <c r="X811" s="139"/>
      <c r="Y811" s="139"/>
      <c r="Z811" s="139"/>
      <c r="AA811" s="139"/>
    </row>
    <row r="812">
      <c r="A812" s="139"/>
      <c r="B812" s="139"/>
      <c r="C812" s="139"/>
      <c r="D812" s="139"/>
      <c r="E812" s="139"/>
      <c r="F812" s="139"/>
      <c r="G812" s="139"/>
      <c r="H812" s="139"/>
      <c r="I812" s="139"/>
      <c r="J812" s="139"/>
      <c r="K812" s="139"/>
      <c r="L812" s="139"/>
      <c r="M812" s="139"/>
      <c r="N812" s="139"/>
      <c r="O812" s="139"/>
      <c r="P812" s="139"/>
      <c r="Q812" s="139"/>
      <c r="R812" s="139"/>
      <c r="S812" s="139"/>
      <c r="T812" s="139"/>
      <c r="U812" s="139"/>
      <c r="V812" s="139"/>
      <c r="W812" s="139"/>
      <c r="X812" s="139"/>
      <c r="Y812" s="139"/>
      <c r="Z812" s="139"/>
      <c r="AA812" s="139"/>
    </row>
    <row r="813">
      <c r="A813" s="139"/>
      <c r="B813" s="139"/>
      <c r="C813" s="139"/>
      <c r="D813" s="139"/>
      <c r="E813" s="139"/>
      <c r="F813" s="139"/>
      <c r="G813" s="139"/>
      <c r="H813" s="139"/>
      <c r="I813" s="139"/>
      <c r="J813" s="139"/>
      <c r="K813" s="139"/>
      <c r="L813" s="139"/>
      <c r="M813" s="139"/>
      <c r="N813" s="139"/>
      <c r="O813" s="139"/>
      <c r="P813" s="139"/>
      <c r="Q813" s="139"/>
      <c r="R813" s="139"/>
      <c r="S813" s="139"/>
      <c r="T813" s="139"/>
      <c r="U813" s="139"/>
      <c r="V813" s="139"/>
      <c r="W813" s="139"/>
      <c r="X813" s="139"/>
      <c r="Y813" s="139"/>
      <c r="Z813" s="139"/>
      <c r="AA813" s="139"/>
    </row>
    <row r="814">
      <c r="A814" s="139"/>
      <c r="B814" s="139"/>
      <c r="C814" s="139"/>
      <c r="D814" s="139"/>
      <c r="E814" s="139"/>
      <c r="F814" s="139"/>
      <c r="G814" s="139"/>
      <c r="H814" s="139"/>
      <c r="I814" s="139"/>
      <c r="J814" s="139"/>
      <c r="K814" s="139"/>
      <c r="L814" s="139"/>
      <c r="M814" s="139"/>
      <c r="N814" s="139"/>
      <c r="O814" s="139"/>
      <c r="P814" s="139"/>
      <c r="Q814" s="139"/>
      <c r="R814" s="139"/>
      <c r="S814" s="139"/>
      <c r="T814" s="139"/>
      <c r="U814" s="139"/>
      <c r="V814" s="139"/>
      <c r="W814" s="139"/>
      <c r="X814" s="139"/>
      <c r="Y814" s="139"/>
      <c r="Z814" s="139"/>
      <c r="AA814" s="139"/>
    </row>
    <row r="815">
      <c r="A815" s="139"/>
      <c r="B815" s="139"/>
      <c r="C815" s="139"/>
      <c r="D815" s="139"/>
      <c r="E815" s="139"/>
      <c r="F815" s="139"/>
      <c r="G815" s="139"/>
      <c r="H815" s="139"/>
      <c r="I815" s="139"/>
      <c r="J815" s="139"/>
      <c r="K815" s="139"/>
      <c r="L815" s="139"/>
      <c r="M815" s="139"/>
      <c r="N815" s="139"/>
      <c r="O815" s="139"/>
      <c r="P815" s="139"/>
      <c r="Q815" s="139"/>
      <c r="R815" s="139"/>
      <c r="S815" s="139"/>
      <c r="T815" s="139"/>
      <c r="U815" s="139"/>
      <c r="V815" s="139"/>
      <c r="W815" s="139"/>
      <c r="X815" s="139"/>
      <c r="Y815" s="139"/>
      <c r="Z815" s="139"/>
      <c r="AA815" s="139"/>
    </row>
    <row r="816">
      <c r="A816" s="139"/>
      <c r="B816" s="139"/>
      <c r="C816" s="139"/>
      <c r="D816" s="139"/>
      <c r="E816" s="139"/>
      <c r="F816" s="139"/>
      <c r="G816" s="139"/>
      <c r="H816" s="139"/>
      <c r="I816" s="139"/>
      <c r="J816" s="139"/>
      <c r="K816" s="139"/>
      <c r="L816" s="139"/>
      <c r="M816" s="139"/>
      <c r="N816" s="139"/>
      <c r="O816" s="139"/>
      <c r="P816" s="139"/>
      <c r="Q816" s="139"/>
      <c r="R816" s="139"/>
      <c r="S816" s="139"/>
      <c r="T816" s="139"/>
      <c r="U816" s="139"/>
      <c r="V816" s="139"/>
      <c r="W816" s="139"/>
      <c r="X816" s="139"/>
      <c r="Y816" s="139"/>
      <c r="Z816" s="139"/>
      <c r="AA816" s="139"/>
    </row>
    <row r="817">
      <c r="A817" s="139"/>
      <c r="B817" s="139"/>
      <c r="C817" s="139"/>
      <c r="D817" s="139"/>
      <c r="E817" s="139"/>
      <c r="F817" s="139"/>
      <c r="G817" s="139"/>
      <c r="H817" s="139"/>
      <c r="I817" s="139"/>
      <c r="J817" s="139"/>
      <c r="K817" s="139"/>
      <c r="L817" s="139"/>
      <c r="M817" s="139"/>
      <c r="N817" s="139"/>
      <c r="O817" s="139"/>
      <c r="P817" s="139"/>
      <c r="Q817" s="139"/>
      <c r="R817" s="139"/>
      <c r="S817" s="139"/>
      <c r="T817" s="139"/>
      <c r="U817" s="139"/>
      <c r="V817" s="139"/>
      <c r="W817" s="139"/>
      <c r="X817" s="139"/>
      <c r="Y817" s="139"/>
      <c r="Z817" s="139"/>
      <c r="AA817" s="139"/>
    </row>
    <row r="818">
      <c r="A818" s="139"/>
      <c r="B818" s="139"/>
      <c r="C818" s="139"/>
      <c r="D818" s="139"/>
      <c r="E818" s="139"/>
      <c r="F818" s="139"/>
      <c r="G818" s="139"/>
      <c r="H818" s="139"/>
      <c r="I818" s="139"/>
      <c r="J818" s="139"/>
      <c r="K818" s="139"/>
      <c r="L818" s="139"/>
      <c r="M818" s="139"/>
      <c r="N818" s="139"/>
      <c r="O818" s="139"/>
      <c r="P818" s="139"/>
      <c r="Q818" s="139"/>
      <c r="R818" s="139"/>
      <c r="S818" s="139"/>
      <c r="T818" s="139"/>
      <c r="U818" s="139"/>
      <c r="V818" s="139"/>
      <c r="W818" s="139"/>
      <c r="X818" s="139"/>
      <c r="Y818" s="139"/>
      <c r="Z818" s="139"/>
      <c r="AA818" s="139"/>
    </row>
    <row r="819">
      <c r="A819" s="139"/>
      <c r="B819" s="139"/>
      <c r="C819" s="139"/>
      <c r="D819" s="139"/>
      <c r="E819" s="139"/>
      <c r="F819" s="139"/>
      <c r="G819" s="139"/>
      <c r="H819" s="139"/>
      <c r="I819" s="139"/>
      <c r="J819" s="139"/>
      <c r="K819" s="139"/>
      <c r="L819" s="139"/>
      <c r="M819" s="139"/>
      <c r="N819" s="139"/>
      <c r="O819" s="139"/>
      <c r="P819" s="139"/>
      <c r="Q819" s="139"/>
      <c r="R819" s="139"/>
      <c r="S819" s="139"/>
      <c r="T819" s="139"/>
      <c r="U819" s="139"/>
      <c r="V819" s="139"/>
      <c r="W819" s="139"/>
      <c r="X819" s="139"/>
      <c r="Y819" s="139"/>
      <c r="Z819" s="139"/>
      <c r="AA819" s="139"/>
    </row>
    <row r="820">
      <c r="A820" s="139"/>
      <c r="B820" s="139"/>
      <c r="C820" s="139"/>
      <c r="D820" s="139"/>
      <c r="E820" s="139"/>
      <c r="F820" s="139"/>
      <c r="G820" s="139"/>
      <c r="H820" s="139"/>
      <c r="I820" s="139"/>
      <c r="J820" s="139"/>
      <c r="K820" s="139"/>
      <c r="L820" s="139"/>
      <c r="M820" s="139"/>
      <c r="N820" s="139"/>
      <c r="O820" s="139"/>
      <c r="P820" s="139"/>
      <c r="Q820" s="139"/>
      <c r="R820" s="139"/>
      <c r="S820" s="139"/>
      <c r="T820" s="139"/>
      <c r="U820" s="139"/>
      <c r="V820" s="139"/>
      <c r="W820" s="139"/>
      <c r="X820" s="139"/>
      <c r="Y820" s="139"/>
      <c r="Z820" s="139"/>
      <c r="AA820" s="139"/>
    </row>
    <row r="821">
      <c r="A821" s="139"/>
      <c r="B821" s="139"/>
      <c r="C821" s="139"/>
      <c r="D821" s="139"/>
      <c r="E821" s="139"/>
      <c r="F821" s="139"/>
      <c r="G821" s="139"/>
      <c r="H821" s="139"/>
      <c r="I821" s="139"/>
      <c r="J821" s="139"/>
      <c r="K821" s="139"/>
      <c r="L821" s="139"/>
      <c r="M821" s="139"/>
      <c r="N821" s="139"/>
      <c r="O821" s="139"/>
      <c r="P821" s="139"/>
      <c r="Q821" s="139"/>
      <c r="R821" s="139"/>
      <c r="S821" s="139"/>
      <c r="T821" s="139"/>
      <c r="U821" s="139"/>
      <c r="V821" s="139"/>
      <c r="W821" s="139"/>
      <c r="X821" s="139"/>
      <c r="Y821" s="139"/>
      <c r="Z821" s="139"/>
      <c r="AA821" s="139"/>
    </row>
    <row r="822">
      <c r="A822" s="139"/>
      <c r="B822" s="139"/>
      <c r="C822" s="139"/>
      <c r="D822" s="139"/>
      <c r="E822" s="139"/>
      <c r="F822" s="139"/>
      <c r="G822" s="139"/>
      <c r="H822" s="139"/>
      <c r="I822" s="139"/>
      <c r="J822" s="139"/>
      <c r="K822" s="139"/>
      <c r="L822" s="139"/>
      <c r="M822" s="139"/>
      <c r="N822" s="139"/>
      <c r="O822" s="139"/>
      <c r="P822" s="139"/>
      <c r="Q822" s="139"/>
      <c r="R822" s="139"/>
      <c r="S822" s="139"/>
      <c r="T822" s="139"/>
      <c r="U822" s="139"/>
      <c r="V822" s="139"/>
      <c r="W822" s="139"/>
      <c r="X822" s="139"/>
      <c r="Y822" s="139"/>
      <c r="Z822" s="139"/>
      <c r="AA822" s="139"/>
    </row>
    <row r="823">
      <c r="A823" s="139"/>
      <c r="B823" s="139"/>
      <c r="C823" s="139"/>
      <c r="D823" s="139"/>
      <c r="E823" s="139"/>
      <c r="F823" s="139"/>
      <c r="G823" s="139"/>
      <c r="H823" s="139"/>
      <c r="I823" s="139"/>
      <c r="J823" s="139"/>
      <c r="K823" s="139"/>
      <c r="L823" s="139"/>
      <c r="M823" s="139"/>
      <c r="N823" s="139"/>
      <c r="O823" s="139"/>
      <c r="P823" s="139"/>
      <c r="Q823" s="139"/>
      <c r="R823" s="139"/>
      <c r="S823" s="139"/>
      <c r="T823" s="139"/>
      <c r="U823" s="139"/>
      <c r="V823" s="139"/>
      <c r="W823" s="139"/>
      <c r="X823" s="139"/>
      <c r="Y823" s="139"/>
      <c r="Z823" s="139"/>
      <c r="AA823" s="139"/>
    </row>
    <row r="824">
      <c r="A824" s="139"/>
      <c r="B824" s="139"/>
      <c r="C824" s="139"/>
      <c r="D824" s="139"/>
      <c r="E824" s="139"/>
      <c r="F824" s="139"/>
      <c r="G824" s="139"/>
      <c r="H824" s="139"/>
      <c r="I824" s="139"/>
      <c r="J824" s="139"/>
      <c r="K824" s="139"/>
      <c r="L824" s="139"/>
      <c r="M824" s="139"/>
      <c r="N824" s="139"/>
      <c r="O824" s="139"/>
      <c r="P824" s="139"/>
      <c r="Q824" s="139"/>
      <c r="R824" s="139"/>
      <c r="S824" s="139"/>
      <c r="T824" s="139"/>
      <c r="U824" s="139"/>
      <c r="V824" s="139"/>
      <c r="W824" s="139"/>
      <c r="X824" s="139"/>
      <c r="Y824" s="139"/>
      <c r="Z824" s="139"/>
      <c r="AA824" s="139"/>
    </row>
    <row r="825">
      <c r="A825" s="139"/>
      <c r="B825" s="139"/>
      <c r="C825" s="139"/>
      <c r="D825" s="139"/>
      <c r="E825" s="139"/>
      <c r="F825" s="139"/>
      <c r="G825" s="139"/>
      <c r="H825" s="139"/>
      <c r="I825" s="139"/>
      <c r="J825" s="139"/>
      <c r="K825" s="139"/>
      <c r="L825" s="139"/>
      <c r="M825" s="139"/>
      <c r="N825" s="139"/>
      <c r="O825" s="139"/>
      <c r="P825" s="139"/>
      <c r="Q825" s="139"/>
      <c r="R825" s="139"/>
      <c r="S825" s="139"/>
      <c r="T825" s="139"/>
      <c r="U825" s="139"/>
      <c r="V825" s="139"/>
      <c r="W825" s="139"/>
      <c r="X825" s="139"/>
      <c r="Y825" s="139"/>
      <c r="Z825" s="139"/>
      <c r="AA825" s="139"/>
    </row>
    <row r="826">
      <c r="A826" s="139"/>
      <c r="B826" s="139"/>
      <c r="C826" s="139"/>
      <c r="D826" s="139"/>
      <c r="E826" s="139"/>
      <c r="F826" s="139"/>
      <c r="G826" s="139"/>
      <c r="H826" s="139"/>
      <c r="I826" s="139"/>
      <c r="J826" s="139"/>
      <c r="K826" s="139"/>
      <c r="L826" s="139"/>
      <c r="M826" s="139"/>
      <c r="N826" s="139"/>
      <c r="O826" s="139"/>
      <c r="P826" s="139"/>
      <c r="Q826" s="139"/>
      <c r="R826" s="139"/>
      <c r="S826" s="139"/>
      <c r="T826" s="139"/>
      <c r="U826" s="139"/>
      <c r="V826" s="139"/>
      <c r="W826" s="139"/>
      <c r="X826" s="139"/>
      <c r="Y826" s="139"/>
      <c r="Z826" s="139"/>
      <c r="AA826" s="139"/>
    </row>
    <row r="827">
      <c r="A827" s="139"/>
      <c r="B827" s="139"/>
      <c r="C827" s="139"/>
      <c r="D827" s="139"/>
      <c r="E827" s="139"/>
      <c r="F827" s="139"/>
      <c r="G827" s="139"/>
      <c r="H827" s="139"/>
      <c r="I827" s="139"/>
      <c r="J827" s="139"/>
      <c r="K827" s="139"/>
      <c r="L827" s="139"/>
      <c r="M827" s="139"/>
      <c r="N827" s="139"/>
      <c r="O827" s="139"/>
      <c r="P827" s="139"/>
      <c r="Q827" s="139"/>
      <c r="R827" s="139"/>
      <c r="S827" s="139"/>
      <c r="T827" s="139"/>
      <c r="U827" s="139"/>
      <c r="V827" s="139"/>
      <c r="W827" s="139"/>
      <c r="X827" s="139"/>
      <c r="Y827" s="139"/>
      <c r="Z827" s="139"/>
      <c r="AA827" s="139"/>
    </row>
    <row r="828">
      <c r="A828" s="139"/>
      <c r="B828" s="139"/>
      <c r="C828" s="139"/>
      <c r="D828" s="139"/>
      <c r="E828" s="139"/>
      <c r="F828" s="139"/>
      <c r="G828" s="139"/>
      <c r="H828" s="139"/>
      <c r="I828" s="139"/>
      <c r="J828" s="139"/>
      <c r="K828" s="139"/>
      <c r="L828" s="139"/>
      <c r="M828" s="139"/>
      <c r="N828" s="139"/>
      <c r="O828" s="139"/>
      <c r="P828" s="139"/>
      <c r="Q828" s="139"/>
      <c r="R828" s="139"/>
      <c r="S828" s="139"/>
      <c r="T828" s="139"/>
      <c r="U828" s="139"/>
      <c r="V828" s="139"/>
      <c r="W828" s="139"/>
      <c r="X828" s="139"/>
      <c r="Y828" s="139"/>
      <c r="Z828" s="139"/>
      <c r="AA828" s="139"/>
    </row>
    <row r="829">
      <c r="A829" s="139"/>
      <c r="B829" s="139"/>
      <c r="C829" s="139"/>
      <c r="D829" s="139"/>
      <c r="E829" s="139"/>
      <c r="F829" s="139"/>
      <c r="G829" s="139"/>
      <c r="H829" s="139"/>
      <c r="I829" s="139"/>
      <c r="J829" s="139"/>
      <c r="K829" s="139"/>
      <c r="L829" s="139"/>
      <c r="M829" s="139"/>
      <c r="N829" s="139"/>
      <c r="O829" s="139"/>
      <c r="P829" s="139"/>
      <c r="Q829" s="139"/>
      <c r="R829" s="139"/>
      <c r="S829" s="139"/>
      <c r="T829" s="139"/>
      <c r="U829" s="139"/>
      <c r="V829" s="139"/>
      <c r="W829" s="139"/>
      <c r="X829" s="139"/>
      <c r="Y829" s="139"/>
      <c r="Z829" s="139"/>
      <c r="AA829" s="139"/>
    </row>
    <row r="830">
      <c r="A830" s="139"/>
      <c r="B830" s="139"/>
      <c r="C830" s="139"/>
      <c r="D830" s="139"/>
      <c r="E830" s="139"/>
      <c r="F830" s="139"/>
      <c r="G830" s="139"/>
      <c r="H830" s="139"/>
      <c r="I830" s="139"/>
      <c r="J830" s="139"/>
      <c r="K830" s="139"/>
      <c r="L830" s="139"/>
      <c r="M830" s="139"/>
      <c r="N830" s="139"/>
      <c r="O830" s="139"/>
      <c r="P830" s="139"/>
      <c r="Q830" s="139"/>
      <c r="R830" s="139"/>
      <c r="S830" s="139"/>
      <c r="T830" s="139"/>
      <c r="U830" s="139"/>
      <c r="V830" s="139"/>
      <c r="W830" s="139"/>
      <c r="X830" s="139"/>
      <c r="Y830" s="139"/>
      <c r="Z830" s="139"/>
      <c r="AA830" s="139"/>
    </row>
    <row r="831">
      <c r="A831" s="139"/>
      <c r="B831" s="139"/>
      <c r="C831" s="139"/>
      <c r="D831" s="139"/>
      <c r="E831" s="139"/>
      <c r="F831" s="139"/>
      <c r="G831" s="139"/>
      <c r="H831" s="139"/>
      <c r="I831" s="139"/>
      <c r="J831" s="139"/>
      <c r="K831" s="139"/>
      <c r="L831" s="139"/>
      <c r="M831" s="139"/>
      <c r="N831" s="139"/>
      <c r="O831" s="139"/>
      <c r="P831" s="139"/>
      <c r="Q831" s="139"/>
      <c r="R831" s="139"/>
      <c r="S831" s="139"/>
      <c r="T831" s="139"/>
      <c r="U831" s="139"/>
      <c r="V831" s="139"/>
      <c r="W831" s="139"/>
      <c r="X831" s="139"/>
      <c r="Y831" s="139"/>
      <c r="Z831" s="139"/>
      <c r="AA831" s="139"/>
    </row>
    <row r="832">
      <c r="A832" s="139"/>
      <c r="B832" s="139"/>
      <c r="C832" s="139"/>
      <c r="D832" s="139"/>
      <c r="E832" s="139"/>
      <c r="F832" s="139"/>
      <c r="G832" s="139"/>
      <c r="H832" s="139"/>
      <c r="I832" s="139"/>
      <c r="J832" s="139"/>
      <c r="K832" s="139"/>
      <c r="L832" s="139"/>
      <c r="M832" s="139"/>
      <c r="N832" s="139"/>
      <c r="O832" s="139"/>
      <c r="P832" s="139"/>
      <c r="Q832" s="139"/>
      <c r="R832" s="139"/>
      <c r="S832" s="139"/>
      <c r="T832" s="139"/>
      <c r="U832" s="139"/>
      <c r="V832" s="139"/>
      <c r="W832" s="139"/>
      <c r="X832" s="139"/>
      <c r="Y832" s="139"/>
      <c r="Z832" s="139"/>
      <c r="AA832" s="139"/>
    </row>
    <row r="833">
      <c r="A833" s="139"/>
      <c r="B833" s="139"/>
      <c r="C833" s="139"/>
      <c r="D833" s="139"/>
      <c r="E833" s="139"/>
      <c r="F833" s="139"/>
      <c r="G833" s="139"/>
      <c r="H833" s="139"/>
      <c r="I833" s="139"/>
      <c r="J833" s="139"/>
      <c r="K833" s="139"/>
      <c r="L833" s="139"/>
      <c r="M833" s="139"/>
      <c r="N833" s="139"/>
      <c r="O833" s="139"/>
      <c r="P833" s="139"/>
      <c r="Q833" s="139"/>
      <c r="R833" s="139"/>
      <c r="S833" s="139"/>
      <c r="T833" s="139"/>
      <c r="U833" s="139"/>
      <c r="V833" s="139"/>
      <c r="W833" s="139"/>
      <c r="X833" s="139"/>
      <c r="Y833" s="139"/>
      <c r="Z833" s="139"/>
      <c r="AA833" s="139"/>
    </row>
    <row r="834">
      <c r="A834" s="139"/>
      <c r="B834" s="139"/>
      <c r="C834" s="139"/>
      <c r="D834" s="139"/>
      <c r="E834" s="139"/>
      <c r="F834" s="139"/>
      <c r="G834" s="139"/>
      <c r="H834" s="139"/>
      <c r="I834" s="139"/>
      <c r="J834" s="139"/>
      <c r="K834" s="139"/>
      <c r="L834" s="139"/>
      <c r="M834" s="139"/>
      <c r="N834" s="139"/>
      <c r="O834" s="139"/>
      <c r="P834" s="139"/>
      <c r="Q834" s="139"/>
      <c r="R834" s="139"/>
      <c r="S834" s="139"/>
      <c r="T834" s="139"/>
      <c r="U834" s="139"/>
      <c r="V834" s="139"/>
      <c r="W834" s="139"/>
      <c r="X834" s="139"/>
      <c r="Y834" s="139"/>
      <c r="Z834" s="139"/>
      <c r="AA834" s="139"/>
    </row>
    <row r="835">
      <c r="A835" s="139"/>
      <c r="B835" s="139"/>
      <c r="C835" s="139"/>
      <c r="D835" s="139"/>
      <c r="E835" s="139"/>
      <c r="F835" s="139"/>
      <c r="G835" s="139"/>
      <c r="H835" s="139"/>
      <c r="I835" s="139"/>
      <c r="J835" s="139"/>
      <c r="K835" s="139"/>
      <c r="L835" s="139"/>
      <c r="M835" s="139"/>
      <c r="N835" s="139"/>
      <c r="O835" s="139"/>
      <c r="P835" s="139"/>
      <c r="Q835" s="139"/>
      <c r="R835" s="139"/>
      <c r="S835" s="139"/>
      <c r="T835" s="139"/>
      <c r="U835" s="139"/>
      <c r="V835" s="139"/>
      <c r="W835" s="139"/>
      <c r="X835" s="139"/>
      <c r="Y835" s="139"/>
      <c r="Z835" s="139"/>
      <c r="AA835" s="139"/>
    </row>
    <row r="836">
      <c r="A836" s="139"/>
      <c r="B836" s="139"/>
      <c r="C836" s="139"/>
      <c r="D836" s="139"/>
      <c r="E836" s="139"/>
      <c r="F836" s="139"/>
      <c r="G836" s="139"/>
      <c r="H836" s="139"/>
      <c r="I836" s="139"/>
      <c r="J836" s="139"/>
      <c r="K836" s="139"/>
      <c r="L836" s="139"/>
      <c r="M836" s="139"/>
      <c r="N836" s="139"/>
      <c r="O836" s="139"/>
      <c r="P836" s="139"/>
      <c r="Q836" s="139"/>
      <c r="R836" s="139"/>
      <c r="S836" s="139"/>
      <c r="T836" s="139"/>
      <c r="U836" s="139"/>
      <c r="V836" s="139"/>
      <c r="W836" s="139"/>
      <c r="X836" s="139"/>
      <c r="Y836" s="139"/>
      <c r="Z836" s="139"/>
      <c r="AA836" s="139"/>
    </row>
    <row r="837">
      <c r="A837" s="139"/>
      <c r="B837" s="139"/>
      <c r="C837" s="139"/>
      <c r="D837" s="139"/>
      <c r="E837" s="139"/>
      <c r="F837" s="139"/>
      <c r="G837" s="139"/>
      <c r="H837" s="139"/>
      <c r="I837" s="139"/>
      <c r="J837" s="139"/>
      <c r="K837" s="139"/>
      <c r="L837" s="139"/>
      <c r="M837" s="139"/>
      <c r="N837" s="139"/>
      <c r="O837" s="139"/>
      <c r="P837" s="139"/>
      <c r="Q837" s="139"/>
      <c r="R837" s="139"/>
      <c r="S837" s="139"/>
      <c r="T837" s="139"/>
      <c r="U837" s="139"/>
      <c r="V837" s="139"/>
      <c r="W837" s="139"/>
      <c r="X837" s="139"/>
      <c r="Y837" s="139"/>
      <c r="Z837" s="139"/>
      <c r="AA837" s="139"/>
    </row>
    <row r="838">
      <c r="A838" s="139"/>
      <c r="B838" s="139"/>
      <c r="C838" s="139"/>
      <c r="D838" s="139"/>
      <c r="E838" s="139"/>
      <c r="F838" s="139"/>
      <c r="G838" s="139"/>
      <c r="H838" s="139"/>
      <c r="I838" s="139"/>
      <c r="J838" s="139"/>
      <c r="K838" s="139"/>
      <c r="L838" s="139"/>
      <c r="M838" s="139"/>
      <c r="N838" s="139"/>
      <c r="O838" s="139"/>
      <c r="P838" s="139"/>
      <c r="Q838" s="139"/>
      <c r="R838" s="139"/>
      <c r="S838" s="139"/>
      <c r="T838" s="139"/>
      <c r="U838" s="139"/>
      <c r="V838" s="139"/>
      <c r="W838" s="139"/>
      <c r="X838" s="139"/>
      <c r="Y838" s="139"/>
      <c r="Z838" s="139"/>
      <c r="AA838" s="139"/>
    </row>
    <row r="839">
      <c r="A839" s="139"/>
      <c r="B839" s="139"/>
      <c r="C839" s="139"/>
      <c r="D839" s="139"/>
      <c r="E839" s="139"/>
      <c r="F839" s="139"/>
      <c r="G839" s="139"/>
      <c r="H839" s="139"/>
      <c r="I839" s="139"/>
      <c r="J839" s="139"/>
      <c r="K839" s="139"/>
      <c r="L839" s="139"/>
      <c r="M839" s="139"/>
      <c r="N839" s="139"/>
      <c r="O839" s="139"/>
      <c r="P839" s="139"/>
      <c r="Q839" s="139"/>
      <c r="R839" s="139"/>
      <c r="S839" s="139"/>
      <c r="T839" s="139"/>
      <c r="U839" s="139"/>
      <c r="V839" s="139"/>
      <c r="W839" s="139"/>
      <c r="X839" s="139"/>
      <c r="Y839" s="139"/>
      <c r="Z839" s="139"/>
      <c r="AA839" s="139"/>
    </row>
    <row r="840">
      <c r="A840" s="139"/>
      <c r="B840" s="139"/>
      <c r="C840" s="139"/>
      <c r="D840" s="139"/>
      <c r="E840" s="139"/>
      <c r="F840" s="139"/>
      <c r="G840" s="139"/>
      <c r="H840" s="139"/>
      <c r="I840" s="139"/>
      <c r="J840" s="139"/>
      <c r="K840" s="139"/>
      <c r="L840" s="139"/>
      <c r="M840" s="139"/>
      <c r="N840" s="139"/>
      <c r="O840" s="139"/>
      <c r="P840" s="139"/>
      <c r="Q840" s="139"/>
      <c r="R840" s="139"/>
      <c r="S840" s="139"/>
      <c r="T840" s="139"/>
      <c r="U840" s="139"/>
      <c r="V840" s="139"/>
      <c r="W840" s="139"/>
      <c r="X840" s="139"/>
      <c r="Y840" s="139"/>
      <c r="Z840" s="139"/>
      <c r="AA840" s="139"/>
    </row>
    <row r="841">
      <c r="A841" s="139"/>
      <c r="B841" s="139"/>
      <c r="C841" s="139"/>
      <c r="D841" s="139"/>
      <c r="E841" s="139"/>
      <c r="F841" s="139"/>
      <c r="G841" s="139"/>
      <c r="H841" s="139"/>
      <c r="I841" s="139"/>
      <c r="J841" s="139"/>
      <c r="K841" s="139"/>
      <c r="L841" s="139"/>
      <c r="M841" s="139"/>
      <c r="N841" s="139"/>
      <c r="O841" s="139"/>
      <c r="P841" s="139"/>
      <c r="Q841" s="139"/>
      <c r="R841" s="139"/>
      <c r="S841" s="139"/>
      <c r="T841" s="139"/>
      <c r="U841" s="139"/>
      <c r="V841" s="139"/>
      <c r="W841" s="139"/>
      <c r="X841" s="139"/>
      <c r="Y841" s="139"/>
      <c r="Z841" s="139"/>
      <c r="AA841" s="139"/>
    </row>
    <row r="842">
      <c r="A842" s="139"/>
      <c r="B842" s="139"/>
      <c r="C842" s="139"/>
      <c r="D842" s="139"/>
      <c r="E842" s="139"/>
      <c r="F842" s="139"/>
      <c r="G842" s="139"/>
      <c r="H842" s="139"/>
      <c r="I842" s="139"/>
      <c r="J842" s="139"/>
      <c r="K842" s="139"/>
      <c r="L842" s="139"/>
      <c r="M842" s="139"/>
      <c r="N842" s="139"/>
      <c r="O842" s="139"/>
      <c r="P842" s="139"/>
      <c r="Q842" s="139"/>
      <c r="R842" s="139"/>
      <c r="S842" s="139"/>
      <c r="T842" s="139"/>
      <c r="U842" s="139"/>
      <c r="V842" s="139"/>
      <c r="W842" s="139"/>
      <c r="X842" s="139"/>
      <c r="Y842" s="139"/>
      <c r="Z842" s="139"/>
      <c r="AA842" s="139"/>
    </row>
    <row r="843">
      <c r="A843" s="139"/>
      <c r="B843" s="139"/>
      <c r="C843" s="139"/>
      <c r="D843" s="139"/>
      <c r="E843" s="139"/>
      <c r="F843" s="139"/>
      <c r="G843" s="139"/>
      <c r="H843" s="139"/>
      <c r="I843" s="139"/>
      <c r="J843" s="139"/>
      <c r="K843" s="139"/>
      <c r="L843" s="139"/>
      <c r="M843" s="139"/>
      <c r="N843" s="139"/>
      <c r="O843" s="139"/>
      <c r="P843" s="139"/>
      <c r="Q843" s="139"/>
      <c r="R843" s="139"/>
      <c r="S843" s="139"/>
      <c r="T843" s="139"/>
      <c r="U843" s="139"/>
      <c r="V843" s="139"/>
      <c r="W843" s="139"/>
      <c r="X843" s="139"/>
      <c r="Y843" s="139"/>
      <c r="Z843" s="139"/>
      <c r="AA843" s="139"/>
    </row>
    <row r="844">
      <c r="A844" s="139"/>
      <c r="B844" s="139"/>
      <c r="C844" s="139"/>
      <c r="D844" s="139"/>
      <c r="E844" s="139"/>
      <c r="F844" s="139"/>
      <c r="G844" s="139"/>
      <c r="H844" s="139"/>
      <c r="I844" s="139"/>
      <c r="J844" s="139"/>
      <c r="K844" s="139"/>
      <c r="L844" s="139"/>
      <c r="M844" s="139"/>
      <c r="N844" s="139"/>
      <c r="O844" s="139"/>
      <c r="P844" s="139"/>
      <c r="Q844" s="139"/>
      <c r="R844" s="139"/>
      <c r="S844" s="139"/>
      <c r="T844" s="139"/>
      <c r="U844" s="139"/>
      <c r="V844" s="139"/>
      <c r="W844" s="139"/>
      <c r="X844" s="139"/>
      <c r="Y844" s="139"/>
      <c r="Z844" s="139"/>
      <c r="AA844" s="139"/>
    </row>
    <row r="845">
      <c r="A845" s="139"/>
      <c r="B845" s="139"/>
      <c r="C845" s="139"/>
      <c r="D845" s="139"/>
      <c r="E845" s="139"/>
      <c r="F845" s="139"/>
      <c r="G845" s="139"/>
      <c r="H845" s="139"/>
      <c r="I845" s="139"/>
      <c r="J845" s="139"/>
      <c r="K845" s="139"/>
      <c r="L845" s="139"/>
      <c r="M845" s="139"/>
      <c r="N845" s="139"/>
      <c r="O845" s="139"/>
      <c r="P845" s="139"/>
      <c r="Q845" s="139"/>
      <c r="R845" s="139"/>
      <c r="S845" s="139"/>
      <c r="T845" s="139"/>
      <c r="U845" s="139"/>
      <c r="V845" s="139"/>
      <c r="W845" s="139"/>
      <c r="X845" s="139"/>
      <c r="Y845" s="139"/>
      <c r="Z845" s="139"/>
      <c r="AA845" s="139"/>
    </row>
    <row r="846">
      <c r="A846" s="139"/>
      <c r="B846" s="139"/>
      <c r="C846" s="139"/>
      <c r="D846" s="139"/>
      <c r="E846" s="139"/>
      <c r="F846" s="139"/>
      <c r="G846" s="139"/>
      <c r="H846" s="139"/>
      <c r="I846" s="139"/>
      <c r="J846" s="139"/>
      <c r="K846" s="139"/>
      <c r="L846" s="139"/>
      <c r="M846" s="139"/>
      <c r="N846" s="139"/>
      <c r="O846" s="139"/>
      <c r="P846" s="139"/>
      <c r="Q846" s="139"/>
      <c r="R846" s="139"/>
      <c r="S846" s="139"/>
      <c r="T846" s="139"/>
      <c r="U846" s="139"/>
      <c r="V846" s="139"/>
      <c r="W846" s="139"/>
      <c r="X846" s="139"/>
      <c r="Y846" s="139"/>
      <c r="Z846" s="139"/>
      <c r="AA846" s="139"/>
    </row>
    <row r="847">
      <c r="A847" s="139"/>
      <c r="B847" s="139"/>
      <c r="C847" s="139"/>
      <c r="D847" s="139"/>
      <c r="E847" s="139"/>
      <c r="F847" s="139"/>
      <c r="G847" s="139"/>
      <c r="H847" s="139"/>
      <c r="I847" s="139"/>
      <c r="J847" s="139"/>
      <c r="K847" s="139"/>
      <c r="L847" s="139"/>
      <c r="M847" s="139"/>
      <c r="N847" s="139"/>
      <c r="O847" s="139"/>
      <c r="P847" s="139"/>
      <c r="Q847" s="139"/>
      <c r="R847" s="139"/>
      <c r="S847" s="139"/>
      <c r="T847" s="139"/>
      <c r="U847" s="139"/>
      <c r="V847" s="139"/>
      <c r="W847" s="139"/>
      <c r="X847" s="139"/>
      <c r="Y847" s="139"/>
      <c r="Z847" s="139"/>
      <c r="AA847" s="139"/>
    </row>
    <row r="848">
      <c r="A848" s="139"/>
      <c r="B848" s="139"/>
      <c r="C848" s="139"/>
      <c r="D848" s="139"/>
      <c r="E848" s="139"/>
      <c r="F848" s="139"/>
      <c r="G848" s="139"/>
      <c r="H848" s="139"/>
      <c r="I848" s="139"/>
      <c r="J848" s="139"/>
      <c r="K848" s="139"/>
      <c r="L848" s="139"/>
      <c r="M848" s="139"/>
      <c r="N848" s="139"/>
      <c r="O848" s="139"/>
      <c r="P848" s="139"/>
      <c r="Q848" s="139"/>
      <c r="R848" s="139"/>
      <c r="S848" s="139"/>
      <c r="T848" s="139"/>
      <c r="U848" s="139"/>
      <c r="V848" s="139"/>
      <c r="W848" s="139"/>
      <c r="X848" s="139"/>
      <c r="Y848" s="139"/>
      <c r="Z848" s="139"/>
      <c r="AA848" s="139"/>
    </row>
    <row r="849">
      <c r="A849" s="139"/>
      <c r="B849" s="139"/>
      <c r="C849" s="139"/>
      <c r="D849" s="139"/>
      <c r="E849" s="139"/>
      <c r="F849" s="139"/>
      <c r="G849" s="139"/>
      <c r="H849" s="139"/>
      <c r="I849" s="139"/>
      <c r="J849" s="139"/>
      <c r="K849" s="139"/>
      <c r="L849" s="139"/>
      <c r="M849" s="139"/>
      <c r="N849" s="139"/>
      <c r="O849" s="139"/>
      <c r="P849" s="139"/>
      <c r="Q849" s="139"/>
      <c r="R849" s="139"/>
      <c r="S849" s="139"/>
      <c r="T849" s="139"/>
      <c r="U849" s="139"/>
      <c r="V849" s="139"/>
      <c r="W849" s="139"/>
      <c r="X849" s="139"/>
      <c r="Y849" s="139"/>
      <c r="Z849" s="139"/>
      <c r="AA849" s="139"/>
    </row>
    <row r="850">
      <c r="A850" s="139"/>
      <c r="B850" s="139"/>
      <c r="C850" s="139"/>
      <c r="D850" s="139"/>
      <c r="E850" s="139"/>
      <c r="F850" s="139"/>
      <c r="G850" s="139"/>
      <c r="H850" s="139"/>
      <c r="I850" s="139"/>
      <c r="J850" s="139"/>
      <c r="K850" s="139"/>
      <c r="L850" s="139"/>
      <c r="M850" s="139"/>
      <c r="N850" s="139"/>
      <c r="O850" s="139"/>
      <c r="P850" s="139"/>
      <c r="Q850" s="139"/>
      <c r="R850" s="139"/>
      <c r="S850" s="139"/>
      <c r="T850" s="139"/>
      <c r="U850" s="139"/>
      <c r="V850" s="139"/>
      <c r="W850" s="139"/>
      <c r="X850" s="139"/>
      <c r="Y850" s="139"/>
      <c r="Z850" s="139"/>
      <c r="AA850" s="139"/>
    </row>
    <row r="851">
      <c r="A851" s="139"/>
      <c r="B851" s="139"/>
      <c r="C851" s="139"/>
      <c r="D851" s="139"/>
      <c r="E851" s="139"/>
      <c r="F851" s="139"/>
      <c r="G851" s="139"/>
      <c r="H851" s="139"/>
      <c r="I851" s="139"/>
      <c r="J851" s="139"/>
      <c r="K851" s="139"/>
      <c r="L851" s="139"/>
      <c r="M851" s="139"/>
      <c r="N851" s="139"/>
      <c r="O851" s="139"/>
      <c r="P851" s="139"/>
      <c r="Q851" s="139"/>
      <c r="R851" s="139"/>
      <c r="S851" s="139"/>
      <c r="T851" s="139"/>
      <c r="U851" s="139"/>
      <c r="V851" s="139"/>
      <c r="W851" s="139"/>
      <c r="X851" s="139"/>
      <c r="Y851" s="139"/>
      <c r="Z851" s="139"/>
      <c r="AA851" s="139"/>
    </row>
    <row r="852">
      <c r="A852" s="139"/>
      <c r="B852" s="139"/>
      <c r="C852" s="139"/>
      <c r="D852" s="139"/>
      <c r="E852" s="139"/>
      <c r="F852" s="139"/>
      <c r="G852" s="139"/>
      <c r="H852" s="139"/>
      <c r="I852" s="139"/>
      <c r="J852" s="139"/>
      <c r="K852" s="139"/>
      <c r="L852" s="139"/>
      <c r="M852" s="139"/>
      <c r="N852" s="139"/>
      <c r="O852" s="139"/>
      <c r="P852" s="139"/>
      <c r="Q852" s="139"/>
      <c r="R852" s="139"/>
      <c r="S852" s="139"/>
      <c r="T852" s="139"/>
      <c r="U852" s="139"/>
      <c r="V852" s="139"/>
      <c r="W852" s="139"/>
      <c r="X852" s="139"/>
      <c r="Y852" s="139"/>
      <c r="Z852" s="139"/>
      <c r="AA852" s="139"/>
    </row>
    <row r="853">
      <c r="A853" s="139"/>
      <c r="B853" s="139"/>
      <c r="C853" s="139"/>
      <c r="D853" s="139"/>
      <c r="E853" s="139"/>
      <c r="F853" s="139"/>
      <c r="G853" s="139"/>
      <c r="H853" s="139"/>
      <c r="I853" s="139"/>
      <c r="J853" s="139"/>
      <c r="K853" s="139"/>
      <c r="L853" s="139"/>
      <c r="M853" s="139"/>
      <c r="N853" s="139"/>
      <c r="O853" s="139"/>
      <c r="P853" s="139"/>
      <c r="Q853" s="139"/>
      <c r="R853" s="139"/>
      <c r="S853" s="139"/>
      <c r="T853" s="139"/>
      <c r="U853" s="139"/>
      <c r="V853" s="139"/>
      <c r="W853" s="139"/>
      <c r="X853" s="139"/>
      <c r="Y853" s="139"/>
      <c r="Z853" s="139"/>
      <c r="AA853" s="139"/>
    </row>
    <row r="854">
      <c r="A854" s="139"/>
      <c r="B854" s="139"/>
      <c r="C854" s="139"/>
      <c r="D854" s="139"/>
      <c r="E854" s="139"/>
      <c r="F854" s="139"/>
      <c r="G854" s="139"/>
      <c r="H854" s="139"/>
      <c r="I854" s="139"/>
      <c r="J854" s="139"/>
      <c r="K854" s="139"/>
      <c r="L854" s="139"/>
      <c r="M854" s="139"/>
      <c r="N854" s="139"/>
      <c r="O854" s="139"/>
      <c r="P854" s="139"/>
      <c r="Q854" s="139"/>
      <c r="R854" s="139"/>
      <c r="S854" s="139"/>
      <c r="T854" s="139"/>
      <c r="U854" s="139"/>
      <c r="V854" s="139"/>
      <c r="W854" s="139"/>
      <c r="X854" s="139"/>
      <c r="Y854" s="139"/>
      <c r="Z854" s="139"/>
      <c r="AA854" s="139"/>
    </row>
    <row r="855">
      <c r="A855" s="139"/>
      <c r="B855" s="139"/>
      <c r="C855" s="139"/>
      <c r="D855" s="139"/>
      <c r="E855" s="139"/>
      <c r="F855" s="139"/>
      <c r="G855" s="139"/>
      <c r="H855" s="139"/>
      <c r="I855" s="139"/>
      <c r="J855" s="139"/>
      <c r="K855" s="139"/>
      <c r="L855" s="139"/>
      <c r="M855" s="139"/>
      <c r="N855" s="139"/>
      <c r="O855" s="139"/>
      <c r="P855" s="139"/>
      <c r="Q855" s="139"/>
      <c r="R855" s="139"/>
      <c r="S855" s="139"/>
      <c r="T855" s="139"/>
      <c r="U855" s="139"/>
      <c r="V855" s="139"/>
      <c r="W855" s="139"/>
      <c r="X855" s="139"/>
      <c r="Y855" s="139"/>
      <c r="Z855" s="139"/>
      <c r="AA855" s="139"/>
    </row>
    <row r="856">
      <c r="A856" s="139"/>
      <c r="B856" s="139"/>
      <c r="C856" s="139"/>
      <c r="D856" s="139"/>
      <c r="E856" s="139"/>
      <c r="F856" s="139"/>
      <c r="G856" s="139"/>
      <c r="H856" s="139"/>
      <c r="I856" s="139"/>
      <c r="J856" s="139"/>
      <c r="K856" s="139"/>
      <c r="L856" s="139"/>
      <c r="M856" s="139"/>
      <c r="N856" s="139"/>
      <c r="O856" s="139"/>
      <c r="P856" s="139"/>
      <c r="Q856" s="139"/>
      <c r="R856" s="139"/>
      <c r="S856" s="139"/>
      <c r="T856" s="139"/>
      <c r="U856" s="139"/>
      <c r="V856" s="139"/>
      <c r="W856" s="139"/>
      <c r="X856" s="139"/>
      <c r="Y856" s="139"/>
      <c r="Z856" s="139"/>
      <c r="AA856" s="139"/>
    </row>
    <row r="857">
      <c r="A857" s="139"/>
      <c r="B857" s="139"/>
      <c r="C857" s="139"/>
      <c r="D857" s="139"/>
      <c r="E857" s="139"/>
      <c r="F857" s="139"/>
      <c r="G857" s="139"/>
      <c r="H857" s="139"/>
      <c r="I857" s="139"/>
      <c r="J857" s="139"/>
      <c r="K857" s="139"/>
      <c r="L857" s="139"/>
      <c r="M857" s="139"/>
      <c r="N857" s="139"/>
      <c r="O857" s="139"/>
      <c r="P857" s="139"/>
      <c r="Q857" s="139"/>
      <c r="R857" s="139"/>
      <c r="S857" s="139"/>
      <c r="T857" s="139"/>
      <c r="U857" s="139"/>
      <c r="V857" s="139"/>
      <c r="W857" s="139"/>
      <c r="X857" s="139"/>
      <c r="Y857" s="139"/>
      <c r="Z857" s="139"/>
      <c r="AA857" s="139"/>
    </row>
    <row r="858">
      <c r="A858" s="139"/>
      <c r="B858" s="139"/>
      <c r="C858" s="139"/>
      <c r="D858" s="139"/>
      <c r="E858" s="139"/>
      <c r="F858" s="139"/>
      <c r="G858" s="139"/>
      <c r="H858" s="139"/>
      <c r="I858" s="139"/>
      <c r="J858" s="139"/>
      <c r="K858" s="139"/>
      <c r="L858" s="139"/>
      <c r="M858" s="139"/>
      <c r="N858" s="139"/>
      <c r="O858" s="139"/>
      <c r="P858" s="139"/>
      <c r="Q858" s="139"/>
      <c r="R858" s="139"/>
      <c r="S858" s="139"/>
      <c r="T858" s="139"/>
      <c r="U858" s="139"/>
      <c r="V858" s="139"/>
      <c r="W858" s="139"/>
      <c r="X858" s="139"/>
      <c r="Y858" s="139"/>
      <c r="Z858" s="139"/>
      <c r="AA858" s="139"/>
    </row>
    <row r="859">
      <c r="A859" s="139"/>
      <c r="B859" s="139"/>
      <c r="C859" s="139"/>
      <c r="D859" s="139"/>
      <c r="E859" s="139"/>
      <c r="F859" s="139"/>
      <c r="G859" s="139"/>
      <c r="H859" s="139"/>
      <c r="I859" s="139"/>
      <c r="J859" s="139"/>
      <c r="K859" s="139"/>
      <c r="L859" s="139"/>
      <c r="M859" s="139"/>
      <c r="N859" s="139"/>
      <c r="O859" s="139"/>
      <c r="P859" s="139"/>
      <c r="Q859" s="139"/>
      <c r="R859" s="139"/>
      <c r="S859" s="139"/>
      <c r="T859" s="139"/>
      <c r="U859" s="139"/>
      <c r="V859" s="139"/>
      <c r="W859" s="139"/>
      <c r="X859" s="139"/>
      <c r="Y859" s="139"/>
      <c r="Z859" s="139"/>
      <c r="AA859" s="139"/>
    </row>
    <row r="860">
      <c r="A860" s="139"/>
      <c r="B860" s="139"/>
      <c r="C860" s="139"/>
      <c r="D860" s="139"/>
      <c r="E860" s="139"/>
      <c r="F860" s="139"/>
      <c r="G860" s="139"/>
      <c r="H860" s="139"/>
      <c r="I860" s="139"/>
      <c r="J860" s="139"/>
      <c r="K860" s="139"/>
      <c r="L860" s="139"/>
      <c r="M860" s="139"/>
      <c r="N860" s="139"/>
      <c r="O860" s="139"/>
      <c r="P860" s="139"/>
      <c r="Q860" s="139"/>
      <c r="R860" s="139"/>
      <c r="S860" s="139"/>
      <c r="T860" s="139"/>
      <c r="U860" s="139"/>
      <c r="V860" s="139"/>
      <c r="W860" s="139"/>
      <c r="X860" s="139"/>
      <c r="Y860" s="139"/>
      <c r="Z860" s="139"/>
      <c r="AA860" s="139"/>
    </row>
    <row r="861">
      <c r="A861" s="139"/>
      <c r="B861" s="139"/>
      <c r="C861" s="139"/>
      <c r="D861" s="139"/>
      <c r="E861" s="139"/>
      <c r="F861" s="139"/>
      <c r="G861" s="139"/>
      <c r="H861" s="139"/>
      <c r="I861" s="139"/>
      <c r="J861" s="139"/>
      <c r="K861" s="139"/>
      <c r="L861" s="139"/>
      <c r="M861" s="139"/>
      <c r="N861" s="139"/>
      <c r="O861" s="139"/>
      <c r="P861" s="139"/>
      <c r="Q861" s="139"/>
      <c r="R861" s="139"/>
      <c r="S861" s="139"/>
      <c r="T861" s="139"/>
      <c r="U861" s="139"/>
      <c r="V861" s="139"/>
      <c r="W861" s="139"/>
      <c r="X861" s="139"/>
      <c r="Y861" s="139"/>
      <c r="Z861" s="139"/>
      <c r="AA861" s="139"/>
    </row>
    <row r="862">
      <c r="A862" s="139"/>
      <c r="B862" s="139"/>
      <c r="C862" s="139"/>
      <c r="D862" s="139"/>
      <c r="E862" s="139"/>
      <c r="F862" s="139"/>
      <c r="G862" s="139"/>
      <c r="H862" s="139"/>
      <c r="I862" s="139"/>
      <c r="J862" s="139"/>
      <c r="K862" s="139"/>
      <c r="L862" s="139"/>
      <c r="M862" s="139"/>
      <c r="N862" s="139"/>
      <c r="O862" s="139"/>
      <c r="P862" s="139"/>
      <c r="Q862" s="139"/>
      <c r="R862" s="139"/>
      <c r="S862" s="139"/>
      <c r="T862" s="139"/>
      <c r="U862" s="139"/>
      <c r="V862" s="139"/>
      <c r="W862" s="139"/>
      <c r="X862" s="139"/>
      <c r="Y862" s="139"/>
      <c r="Z862" s="139"/>
      <c r="AA862" s="139"/>
    </row>
    <row r="863">
      <c r="A863" s="139"/>
      <c r="B863" s="139"/>
      <c r="C863" s="139"/>
      <c r="D863" s="139"/>
      <c r="E863" s="139"/>
      <c r="F863" s="139"/>
      <c r="G863" s="139"/>
      <c r="H863" s="139"/>
      <c r="I863" s="139"/>
      <c r="J863" s="139"/>
      <c r="K863" s="139"/>
      <c r="L863" s="139"/>
      <c r="M863" s="139"/>
      <c r="N863" s="139"/>
      <c r="O863" s="139"/>
      <c r="P863" s="139"/>
      <c r="Q863" s="139"/>
      <c r="R863" s="139"/>
      <c r="S863" s="139"/>
      <c r="T863" s="139"/>
      <c r="U863" s="139"/>
      <c r="V863" s="139"/>
      <c r="W863" s="139"/>
      <c r="X863" s="139"/>
      <c r="Y863" s="139"/>
      <c r="Z863" s="139"/>
      <c r="AA863" s="139"/>
    </row>
    <row r="864">
      <c r="A864" s="139"/>
      <c r="B864" s="139"/>
      <c r="C864" s="139"/>
      <c r="D864" s="139"/>
      <c r="E864" s="139"/>
      <c r="F864" s="139"/>
      <c r="G864" s="139"/>
      <c r="H864" s="139"/>
      <c r="I864" s="139"/>
      <c r="J864" s="139"/>
      <c r="K864" s="139"/>
      <c r="L864" s="139"/>
      <c r="M864" s="139"/>
      <c r="N864" s="139"/>
      <c r="O864" s="139"/>
      <c r="P864" s="139"/>
      <c r="Q864" s="139"/>
      <c r="R864" s="139"/>
      <c r="S864" s="139"/>
      <c r="T864" s="139"/>
      <c r="U864" s="139"/>
      <c r="V864" s="139"/>
      <c r="W864" s="139"/>
      <c r="X864" s="139"/>
      <c r="Y864" s="139"/>
      <c r="Z864" s="139"/>
      <c r="AA864" s="139"/>
    </row>
    <row r="865">
      <c r="A865" s="139"/>
      <c r="B865" s="139"/>
      <c r="C865" s="139"/>
      <c r="D865" s="139"/>
      <c r="E865" s="139"/>
      <c r="F865" s="139"/>
      <c r="G865" s="139"/>
      <c r="H865" s="139"/>
      <c r="I865" s="139"/>
      <c r="J865" s="139"/>
      <c r="K865" s="139"/>
      <c r="L865" s="139"/>
      <c r="M865" s="139"/>
      <c r="N865" s="139"/>
      <c r="O865" s="139"/>
      <c r="P865" s="139"/>
      <c r="Q865" s="139"/>
      <c r="R865" s="139"/>
      <c r="S865" s="139"/>
      <c r="T865" s="139"/>
      <c r="U865" s="139"/>
      <c r="V865" s="139"/>
      <c r="W865" s="139"/>
      <c r="X865" s="139"/>
      <c r="Y865" s="139"/>
      <c r="Z865" s="139"/>
      <c r="AA865" s="139"/>
    </row>
    <row r="866">
      <c r="A866" s="139"/>
      <c r="B866" s="139"/>
      <c r="C866" s="139"/>
      <c r="D866" s="139"/>
      <c r="E866" s="139"/>
      <c r="F866" s="139"/>
      <c r="G866" s="139"/>
      <c r="H866" s="139"/>
      <c r="I866" s="139"/>
      <c r="J866" s="139"/>
      <c r="K866" s="139"/>
      <c r="L866" s="139"/>
      <c r="M866" s="139"/>
      <c r="N866" s="139"/>
      <c r="O866" s="139"/>
      <c r="P866" s="139"/>
      <c r="Q866" s="139"/>
      <c r="R866" s="139"/>
      <c r="S866" s="139"/>
      <c r="T866" s="139"/>
      <c r="U866" s="139"/>
      <c r="V866" s="139"/>
      <c r="W866" s="139"/>
      <c r="X866" s="139"/>
      <c r="Y866" s="139"/>
      <c r="Z866" s="139"/>
      <c r="AA866" s="139"/>
    </row>
    <row r="867">
      <c r="A867" s="139"/>
      <c r="B867" s="139"/>
      <c r="C867" s="139"/>
      <c r="D867" s="139"/>
      <c r="E867" s="139"/>
      <c r="F867" s="139"/>
      <c r="G867" s="139"/>
      <c r="H867" s="139"/>
      <c r="I867" s="139"/>
      <c r="J867" s="139"/>
      <c r="K867" s="139"/>
      <c r="L867" s="139"/>
      <c r="M867" s="139"/>
      <c r="N867" s="139"/>
      <c r="O867" s="139"/>
      <c r="P867" s="139"/>
      <c r="Q867" s="139"/>
      <c r="R867" s="139"/>
      <c r="S867" s="139"/>
      <c r="T867" s="139"/>
      <c r="U867" s="139"/>
      <c r="V867" s="139"/>
      <c r="W867" s="139"/>
      <c r="X867" s="139"/>
      <c r="Y867" s="139"/>
      <c r="Z867" s="139"/>
      <c r="AA867" s="139"/>
    </row>
    <row r="868">
      <c r="A868" s="139"/>
      <c r="B868" s="139"/>
      <c r="C868" s="139"/>
      <c r="D868" s="139"/>
      <c r="E868" s="139"/>
      <c r="F868" s="139"/>
      <c r="G868" s="139"/>
      <c r="H868" s="139"/>
      <c r="I868" s="139"/>
      <c r="J868" s="139"/>
      <c r="K868" s="139"/>
      <c r="L868" s="139"/>
      <c r="M868" s="139"/>
      <c r="N868" s="139"/>
      <c r="O868" s="139"/>
      <c r="P868" s="139"/>
      <c r="Q868" s="139"/>
      <c r="R868" s="139"/>
      <c r="S868" s="139"/>
      <c r="T868" s="139"/>
      <c r="U868" s="139"/>
      <c r="V868" s="139"/>
      <c r="W868" s="139"/>
      <c r="X868" s="139"/>
      <c r="Y868" s="139"/>
      <c r="Z868" s="139"/>
      <c r="AA868" s="139"/>
    </row>
    <row r="869">
      <c r="A869" s="139"/>
      <c r="B869" s="139"/>
      <c r="C869" s="139"/>
      <c r="D869" s="139"/>
      <c r="E869" s="139"/>
      <c r="F869" s="139"/>
      <c r="G869" s="139"/>
      <c r="H869" s="139"/>
      <c r="I869" s="139"/>
      <c r="J869" s="139"/>
      <c r="K869" s="139"/>
      <c r="L869" s="139"/>
      <c r="M869" s="139"/>
      <c r="N869" s="139"/>
      <c r="O869" s="139"/>
      <c r="P869" s="139"/>
      <c r="Q869" s="139"/>
      <c r="R869" s="139"/>
      <c r="S869" s="139"/>
      <c r="T869" s="139"/>
      <c r="U869" s="139"/>
      <c r="V869" s="139"/>
      <c r="W869" s="139"/>
      <c r="X869" s="139"/>
      <c r="Y869" s="139"/>
      <c r="Z869" s="139"/>
      <c r="AA869" s="139"/>
    </row>
    <row r="870">
      <c r="A870" s="139"/>
      <c r="B870" s="139"/>
      <c r="C870" s="139"/>
      <c r="D870" s="139"/>
      <c r="E870" s="139"/>
      <c r="F870" s="139"/>
      <c r="G870" s="139"/>
      <c r="H870" s="139"/>
      <c r="I870" s="139"/>
      <c r="J870" s="139"/>
      <c r="K870" s="139"/>
      <c r="L870" s="139"/>
      <c r="M870" s="139"/>
      <c r="N870" s="139"/>
      <c r="O870" s="139"/>
      <c r="P870" s="139"/>
      <c r="Q870" s="139"/>
      <c r="R870" s="139"/>
      <c r="S870" s="139"/>
      <c r="T870" s="139"/>
      <c r="U870" s="139"/>
      <c r="V870" s="139"/>
      <c r="W870" s="139"/>
      <c r="X870" s="139"/>
      <c r="Y870" s="139"/>
      <c r="Z870" s="139"/>
      <c r="AA870" s="139"/>
    </row>
    <row r="871">
      <c r="A871" s="139"/>
      <c r="B871" s="139"/>
      <c r="C871" s="139"/>
      <c r="D871" s="139"/>
      <c r="E871" s="139"/>
      <c r="F871" s="139"/>
      <c r="G871" s="139"/>
      <c r="H871" s="139"/>
      <c r="I871" s="139"/>
      <c r="J871" s="139"/>
      <c r="K871" s="139"/>
      <c r="L871" s="139"/>
      <c r="M871" s="139"/>
      <c r="N871" s="139"/>
      <c r="O871" s="139"/>
      <c r="P871" s="139"/>
      <c r="Q871" s="139"/>
      <c r="R871" s="139"/>
      <c r="S871" s="139"/>
      <c r="T871" s="139"/>
      <c r="U871" s="139"/>
      <c r="V871" s="139"/>
      <c r="W871" s="139"/>
      <c r="X871" s="139"/>
      <c r="Y871" s="139"/>
      <c r="Z871" s="139"/>
      <c r="AA871" s="139"/>
    </row>
    <row r="872">
      <c r="A872" s="139"/>
      <c r="B872" s="139"/>
      <c r="C872" s="139"/>
      <c r="D872" s="139"/>
      <c r="E872" s="139"/>
      <c r="F872" s="139"/>
      <c r="G872" s="139"/>
      <c r="H872" s="139"/>
      <c r="I872" s="139"/>
      <c r="J872" s="139"/>
      <c r="K872" s="139"/>
      <c r="L872" s="139"/>
      <c r="M872" s="139"/>
      <c r="N872" s="139"/>
      <c r="O872" s="139"/>
      <c r="P872" s="139"/>
      <c r="Q872" s="139"/>
      <c r="R872" s="139"/>
      <c r="S872" s="139"/>
      <c r="T872" s="139"/>
      <c r="U872" s="139"/>
      <c r="V872" s="139"/>
      <c r="W872" s="139"/>
      <c r="X872" s="139"/>
      <c r="Y872" s="139"/>
      <c r="Z872" s="139"/>
      <c r="AA872" s="139"/>
    </row>
    <row r="873">
      <c r="A873" s="139"/>
      <c r="B873" s="139"/>
      <c r="C873" s="139"/>
      <c r="D873" s="139"/>
      <c r="E873" s="139"/>
      <c r="F873" s="139"/>
      <c r="G873" s="139"/>
      <c r="H873" s="139"/>
      <c r="I873" s="139"/>
      <c r="J873" s="139"/>
      <c r="K873" s="139"/>
      <c r="L873" s="139"/>
      <c r="M873" s="139"/>
      <c r="N873" s="139"/>
      <c r="O873" s="139"/>
      <c r="P873" s="139"/>
      <c r="Q873" s="139"/>
      <c r="R873" s="139"/>
      <c r="S873" s="139"/>
      <c r="T873" s="139"/>
      <c r="U873" s="139"/>
      <c r="V873" s="139"/>
      <c r="W873" s="139"/>
      <c r="X873" s="139"/>
      <c r="Y873" s="139"/>
      <c r="Z873" s="139"/>
      <c r="AA873" s="139"/>
    </row>
    <row r="874">
      <c r="A874" s="139"/>
      <c r="B874" s="139"/>
      <c r="C874" s="139"/>
      <c r="D874" s="139"/>
      <c r="E874" s="139"/>
      <c r="F874" s="139"/>
      <c r="G874" s="139"/>
      <c r="H874" s="139"/>
      <c r="I874" s="139"/>
      <c r="J874" s="139"/>
      <c r="K874" s="139"/>
      <c r="L874" s="139"/>
      <c r="M874" s="139"/>
      <c r="N874" s="139"/>
      <c r="O874" s="139"/>
      <c r="P874" s="139"/>
      <c r="Q874" s="139"/>
      <c r="R874" s="139"/>
      <c r="S874" s="139"/>
      <c r="T874" s="139"/>
      <c r="U874" s="139"/>
      <c r="V874" s="139"/>
      <c r="W874" s="139"/>
      <c r="X874" s="139"/>
      <c r="Y874" s="139"/>
      <c r="Z874" s="139"/>
      <c r="AA874" s="139"/>
    </row>
    <row r="875">
      <c r="A875" s="139"/>
      <c r="B875" s="139"/>
      <c r="C875" s="139"/>
      <c r="D875" s="139"/>
      <c r="E875" s="139"/>
      <c r="F875" s="139"/>
      <c r="G875" s="139"/>
      <c r="H875" s="139"/>
      <c r="I875" s="139"/>
      <c r="J875" s="139"/>
      <c r="K875" s="139"/>
      <c r="L875" s="139"/>
      <c r="M875" s="139"/>
      <c r="N875" s="139"/>
      <c r="O875" s="139"/>
      <c r="P875" s="139"/>
      <c r="Q875" s="139"/>
      <c r="R875" s="139"/>
      <c r="S875" s="139"/>
      <c r="T875" s="139"/>
      <c r="U875" s="139"/>
      <c r="V875" s="139"/>
      <c r="W875" s="139"/>
      <c r="X875" s="139"/>
      <c r="Y875" s="139"/>
      <c r="Z875" s="139"/>
      <c r="AA875" s="139"/>
    </row>
    <row r="876">
      <c r="A876" s="139"/>
      <c r="B876" s="139"/>
      <c r="C876" s="139"/>
      <c r="D876" s="139"/>
      <c r="E876" s="139"/>
      <c r="F876" s="139"/>
      <c r="G876" s="139"/>
      <c r="H876" s="139"/>
      <c r="I876" s="139"/>
      <c r="J876" s="139"/>
      <c r="K876" s="139"/>
      <c r="L876" s="139"/>
      <c r="M876" s="139"/>
      <c r="N876" s="139"/>
      <c r="O876" s="139"/>
      <c r="P876" s="139"/>
      <c r="Q876" s="139"/>
      <c r="R876" s="139"/>
      <c r="S876" s="139"/>
      <c r="T876" s="139"/>
      <c r="U876" s="139"/>
      <c r="V876" s="139"/>
      <c r="W876" s="139"/>
      <c r="X876" s="139"/>
      <c r="Y876" s="139"/>
      <c r="Z876" s="139"/>
      <c r="AA876" s="139"/>
    </row>
    <row r="877">
      <c r="A877" s="139"/>
      <c r="B877" s="139"/>
      <c r="C877" s="139"/>
      <c r="D877" s="139"/>
      <c r="E877" s="139"/>
      <c r="F877" s="139"/>
      <c r="G877" s="139"/>
      <c r="H877" s="139"/>
      <c r="I877" s="139"/>
      <c r="J877" s="139"/>
      <c r="K877" s="139"/>
      <c r="L877" s="139"/>
      <c r="M877" s="139"/>
      <c r="N877" s="139"/>
      <c r="O877" s="139"/>
      <c r="P877" s="139"/>
      <c r="Q877" s="139"/>
      <c r="R877" s="139"/>
      <c r="S877" s="139"/>
      <c r="T877" s="139"/>
      <c r="U877" s="139"/>
      <c r="V877" s="139"/>
      <c r="W877" s="139"/>
      <c r="X877" s="139"/>
      <c r="Y877" s="139"/>
      <c r="Z877" s="139"/>
      <c r="AA877" s="139"/>
    </row>
    <row r="878">
      <c r="A878" s="139"/>
      <c r="B878" s="139"/>
      <c r="C878" s="139"/>
      <c r="D878" s="139"/>
      <c r="E878" s="139"/>
      <c r="F878" s="139"/>
      <c r="G878" s="139"/>
      <c r="H878" s="139"/>
      <c r="I878" s="139"/>
      <c r="J878" s="139"/>
      <c r="K878" s="139"/>
      <c r="L878" s="139"/>
      <c r="M878" s="139"/>
      <c r="N878" s="139"/>
      <c r="O878" s="139"/>
      <c r="P878" s="139"/>
      <c r="Q878" s="139"/>
      <c r="R878" s="139"/>
      <c r="S878" s="139"/>
      <c r="T878" s="139"/>
      <c r="U878" s="139"/>
      <c r="V878" s="139"/>
      <c r="W878" s="139"/>
      <c r="X878" s="139"/>
      <c r="Y878" s="139"/>
      <c r="Z878" s="139"/>
      <c r="AA878" s="139"/>
    </row>
    <row r="879">
      <c r="A879" s="139"/>
      <c r="B879" s="139"/>
      <c r="C879" s="139"/>
      <c r="D879" s="139"/>
      <c r="E879" s="139"/>
      <c r="F879" s="139"/>
      <c r="G879" s="139"/>
      <c r="H879" s="139"/>
      <c r="I879" s="139"/>
      <c r="J879" s="139"/>
      <c r="K879" s="139"/>
      <c r="L879" s="139"/>
      <c r="M879" s="139"/>
      <c r="N879" s="139"/>
      <c r="O879" s="139"/>
      <c r="P879" s="139"/>
      <c r="Q879" s="139"/>
      <c r="R879" s="139"/>
      <c r="S879" s="139"/>
      <c r="T879" s="139"/>
      <c r="U879" s="139"/>
      <c r="V879" s="139"/>
      <c r="W879" s="139"/>
      <c r="X879" s="139"/>
      <c r="Y879" s="139"/>
      <c r="Z879" s="139"/>
      <c r="AA879" s="139"/>
    </row>
    <row r="880">
      <c r="A880" s="139"/>
      <c r="B880" s="139"/>
      <c r="C880" s="139"/>
      <c r="D880" s="139"/>
      <c r="E880" s="139"/>
      <c r="F880" s="139"/>
      <c r="G880" s="139"/>
      <c r="H880" s="139"/>
      <c r="I880" s="139"/>
      <c r="J880" s="139"/>
      <c r="K880" s="139"/>
      <c r="L880" s="139"/>
      <c r="M880" s="139"/>
      <c r="N880" s="139"/>
      <c r="O880" s="139"/>
      <c r="P880" s="139"/>
      <c r="Q880" s="139"/>
      <c r="R880" s="139"/>
      <c r="S880" s="139"/>
      <c r="T880" s="139"/>
      <c r="U880" s="139"/>
      <c r="V880" s="139"/>
      <c r="W880" s="139"/>
      <c r="X880" s="139"/>
      <c r="Y880" s="139"/>
      <c r="Z880" s="139"/>
      <c r="AA880" s="139"/>
    </row>
    <row r="881">
      <c r="A881" s="139"/>
      <c r="B881" s="139"/>
      <c r="C881" s="139"/>
      <c r="D881" s="139"/>
      <c r="E881" s="139"/>
      <c r="F881" s="139"/>
      <c r="G881" s="139"/>
      <c r="H881" s="139"/>
      <c r="I881" s="139"/>
      <c r="J881" s="139"/>
      <c r="K881" s="139"/>
      <c r="L881" s="139"/>
      <c r="M881" s="139"/>
      <c r="N881" s="139"/>
      <c r="O881" s="139"/>
      <c r="P881" s="139"/>
      <c r="Q881" s="139"/>
      <c r="R881" s="139"/>
      <c r="S881" s="139"/>
      <c r="T881" s="139"/>
      <c r="U881" s="139"/>
      <c r="V881" s="139"/>
      <c r="W881" s="139"/>
      <c r="X881" s="139"/>
      <c r="Y881" s="139"/>
      <c r="Z881" s="139"/>
      <c r="AA881" s="139"/>
    </row>
    <row r="882">
      <c r="A882" s="139"/>
      <c r="B882" s="139"/>
      <c r="C882" s="139"/>
      <c r="D882" s="139"/>
      <c r="E882" s="139"/>
      <c r="F882" s="139"/>
      <c r="G882" s="139"/>
      <c r="H882" s="139"/>
      <c r="I882" s="139"/>
      <c r="J882" s="139"/>
      <c r="K882" s="139"/>
      <c r="L882" s="139"/>
      <c r="M882" s="139"/>
      <c r="N882" s="139"/>
      <c r="O882" s="139"/>
      <c r="P882" s="139"/>
      <c r="Q882" s="139"/>
      <c r="R882" s="139"/>
      <c r="S882" s="139"/>
      <c r="T882" s="139"/>
      <c r="U882" s="139"/>
      <c r="V882" s="139"/>
      <c r="W882" s="139"/>
      <c r="X882" s="139"/>
      <c r="Y882" s="139"/>
      <c r="Z882" s="139"/>
      <c r="AA882" s="139"/>
    </row>
    <row r="883">
      <c r="A883" s="139"/>
      <c r="B883" s="139"/>
      <c r="C883" s="139"/>
      <c r="D883" s="139"/>
      <c r="E883" s="139"/>
      <c r="F883" s="139"/>
      <c r="G883" s="139"/>
      <c r="H883" s="139"/>
      <c r="I883" s="139"/>
      <c r="J883" s="139"/>
      <c r="K883" s="139"/>
      <c r="L883" s="139"/>
      <c r="M883" s="139"/>
      <c r="N883" s="139"/>
      <c r="O883" s="139"/>
      <c r="P883" s="139"/>
      <c r="Q883" s="139"/>
      <c r="R883" s="139"/>
      <c r="S883" s="139"/>
      <c r="T883" s="139"/>
      <c r="U883" s="139"/>
      <c r="V883" s="139"/>
      <c r="W883" s="139"/>
      <c r="X883" s="139"/>
      <c r="Y883" s="139"/>
      <c r="Z883" s="139"/>
      <c r="AA883" s="139"/>
    </row>
    <row r="884">
      <c r="A884" s="139"/>
      <c r="B884" s="139"/>
      <c r="C884" s="139"/>
      <c r="D884" s="139"/>
      <c r="E884" s="139"/>
      <c r="F884" s="139"/>
      <c r="G884" s="139"/>
      <c r="H884" s="139"/>
      <c r="I884" s="139"/>
      <c r="J884" s="139"/>
      <c r="K884" s="139"/>
      <c r="L884" s="139"/>
      <c r="M884" s="139"/>
      <c r="N884" s="139"/>
      <c r="O884" s="139"/>
      <c r="P884" s="139"/>
      <c r="Q884" s="139"/>
      <c r="R884" s="139"/>
      <c r="S884" s="139"/>
      <c r="T884" s="139"/>
      <c r="U884" s="139"/>
      <c r="V884" s="139"/>
      <c r="W884" s="139"/>
      <c r="X884" s="139"/>
      <c r="Y884" s="139"/>
      <c r="Z884" s="139"/>
      <c r="AA884" s="139"/>
    </row>
    <row r="885">
      <c r="A885" s="139"/>
      <c r="B885" s="139"/>
      <c r="C885" s="139"/>
      <c r="D885" s="139"/>
      <c r="E885" s="139"/>
      <c r="F885" s="139"/>
      <c r="G885" s="139"/>
      <c r="H885" s="139"/>
      <c r="I885" s="139"/>
      <c r="J885" s="139"/>
      <c r="K885" s="139"/>
      <c r="L885" s="139"/>
      <c r="M885" s="139"/>
      <c r="N885" s="139"/>
      <c r="O885" s="139"/>
      <c r="P885" s="139"/>
      <c r="Q885" s="139"/>
      <c r="R885" s="139"/>
      <c r="S885" s="139"/>
      <c r="T885" s="139"/>
      <c r="U885" s="139"/>
      <c r="V885" s="139"/>
      <c r="W885" s="139"/>
      <c r="X885" s="139"/>
      <c r="Y885" s="139"/>
      <c r="Z885" s="139"/>
      <c r="AA885" s="139"/>
    </row>
    <row r="886">
      <c r="A886" s="139"/>
      <c r="B886" s="139"/>
      <c r="C886" s="139"/>
      <c r="D886" s="139"/>
      <c r="E886" s="139"/>
      <c r="F886" s="139"/>
      <c r="G886" s="139"/>
      <c r="H886" s="139"/>
      <c r="I886" s="139"/>
      <c r="J886" s="139"/>
      <c r="K886" s="139"/>
      <c r="L886" s="139"/>
      <c r="M886" s="139"/>
      <c r="N886" s="139"/>
      <c r="O886" s="139"/>
      <c r="P886" s="139"/>
      <c r="Q886" s="139"/>
      <c r="R886" s="139"/>
      <c r="S886" s="139"/>
      <c r="T886" s="139"/>
      <c r="U886" s="139"/>
      <c r="V886" s="139"/>
      <c r="W886" s="139"/>
      <c r="X886" s="139"/>
      <c r="Y886" s="139"/>
      <c r="Z886" s="139"/>
      <c r="AA886" s="139"/>
    </row>
    <row r="887">
      <c r="A887" s="139"/>
      <c r="B887" s="139"/>
      <c r="C887" s="139"/>
      <c r="D887" s="139"/>
      <c r="E887" s="139"/>
      <c r="F887" s="139"/>
      <c r="G887" s="139"/>
      <c r="H887" s="139"/>
      <c r="I887" s="139"/>
      <c r="J887" s="139"/>
      <c r="K887" s="139"/>
      <c r="L887" s="139"/>
      <c r="M887" s="139"/>
      <c r="N887" s="139"/>
      <c r="O887" s="139"/>
      <c r="P887" s="139"/>
      <c r="Q887" s="139"/>
      <c r="R887" s="139"/>
      <c r="S887" s="139"/>
      <c r="T887" s="139"/>
      <c r="U887" s="139"/>
      <c r="V887" s="139"/>
      <c r="W887" s="139"/>
      <c r="X887" s="139"/>
      <c r="Y887" s="139"/>
      <c r="Z887" s="139"/>
      <c r="AA887" s="139"/>
    </row>
    <row r="888">
      <c r="A888" s="139"/>
      <c r="B888" s="139"/>
      <c r="C888" s="139"/>
      <c r="D888" s="139"/>
      <c r="E888" s="139"/>
      <c r="F888" s="139"/>
      <c r="G888" s="139"/>
      <c r="H888" s="139"/>
      <c r="I888" s="139"/>
      <c r="J888" s="139"/>
      <c r="K888" s="139"/>
      <c r="L888" s="139"/>
      <c r="M888" s="139"/>
      <c r="N888" s="139"/>
      <c r="O888" s="139"/>
      <c r="P888" s="139"/>
      <c r="Q888" s="139"/>
      <c r="R888" s="139"/>
      <c r="S888" s="139"/>
      <c r="T888" s="139"/>
      <c r="U888" s="139"/>
      <c r="V888" s="139"/>
      <c r="W888" s="139"/>
      <c r="X888" s="139"/>
      <c r="Y888" s="139"/>
      <c r="Z888" s="139"/>
      <c r="AA888" s="139"/>
    </row>
    <row r="889">
      <c r="A889" s="139"/>
      <c r="B889" s="139"/>
      <c r="C889" s="139"/>
      <c r="D889" s="139"/>
      <c r="E889" s="139"/>
      <c r="F889" s="139"/>
      <c r="G889" s="139"/>
      <c r="H889" s="139"/>
      <c r="I889" s="139"/>
      <c r="J889" s="139"/>
      <c r="K889" s="139"/>
      <c r="L889" s="139"/>
      <c r="M889" s="139"/>
      <c r="N889" s="139"/>
      <c r="O889" s="139"/>
      <c r="P889" s="139"/>
      <c r="Q889" s="139"/>
      <c r="R889" s="139"/>
      <c r="S889" s="139"/>
      <c r="T889" s="139"/>
      <c r="U889" s="139"/>
      <c r="V889" s="139"/>
      <c r="W889" s="139"/>
      <c r="X889" s="139"/>
      <c r="Y889" s="139"/>
      <c r="Z889" s="139"/>
      <c r="AA889" s="139"/>
    </row>
    <row r="890">
      <c r="A890" s="139"/>
      <c r="B890" s="139"/>
      <c r="C890" s="139"/>
      <c r="D890" s="139"/>
      <c r="E890" s="139"/>
      <c r="F890" s="139"/>
      <c r="G890" s="139"/>
      <c r="H890" s="139"/>
      <c r="I890" s="139"/>
      <c r="J890" s="139"/>
      <c r="K890" s="139"/>
      <c r="L890" s="139"/>
      <c r="M890" s="139"/>
      <c r="N890" s="139"/>
      <c r="O890" s="139"/>
      <c r="P890" s="139"/>
      <c r="Q890" s="139"/>
      <c r="R890" s="139"/>
      <c r="S890" s="139"/>
      <c r="T890" s="139"/>
      <c r="U890" s="139"/>
      <c r="V890" s="139"/>
      <c r="W890" s="139"/>
      <c r="X890" s="139"/>
      <c r="Y890" s="139"/>
      <c r="Z890" s="139"/>
      <c r="AA890" s="139"/>
    </row>
    <row r="891">
      <c r="A891" s="139"/>
      <c r="B891" s="139"/>
      <c r="C891" s="139"/>
      <c r="D891" s="139"/>
      <c r="E891" s="139"/>
      <c r="F891" s="139"/>
      <c r="G891" s="139"/>
      <c r="H891" s="139"/>
      <c r="I891" s="139"/>
      <c r="J891" s="139"/>
      <c r="K891" s="139"/>
      <c r="L891" s="139"/>
      <c r="M891" s="139"/>
      <c r="N891" s="139"/>
      <c r="O891" s="139"/>
      <c r="P891" s="139"/>
      <c r="Q891" s="139"/>
      <c r="R891" s="139"/>
      <c r="S891" s="139"/>
      <c r="T891" s="139"/>
      <c r="U891" s="139"/>
      <c r="V891" s="139"/>
      <c r="W891" s="139"/>
      <c r="X891" s="139"/>
      <c r="Y891" s="139"/>
      <c r="Z891" s="139"/>
      <c r="AA891" s="139"/>
    </row>
    <row r="892">
      <c r="A892" s="139"/>
      <c r="B892" s="139"/>
      <c r="C892" s="139"/>
      <c r="D892" s="139"/>
      <c r="E892" s="139"/>
      <c r="F892" s="139"/>
      <c r="G892" s="139"/>
      <c r="H892" s="139"/>
      <c r="I892" s="139"/>
      <c r="J892" s="139"/>
      <c r="K892" s="139"/>
      <c r="L892" s="139"/>
      <c r="M892" s="139"/>
      <c r="N892" s="139"/>
      <c r="O892" s="139"/>
      <c r="P892" s="139"/>
      <c r="Q892" s="139"/>
      <c r="R892" s="139"/>
      <c r="S892" s="139"/>
      <c r="T892" s="139"/>
      <c r="U892" s="139"/>
      <c r="V892" s="139"/>
      <c r="W892" s="139"/>
      <c r="X892" s="139"/>
      <c r="Y892" s="139"/>
      <c r="Z892" s="139"/>
      <c r="AA892" s="139"/>
    </row>
    <row r="893">
      <c r="A893" s="139"/>
      <c r="B893" s="139"/>
      <c r="C893" s="139"/>
      <c r="D893" s="139"/>
      <c r="E893" s="139"/>
      <c r="F893" s="139"/>
      <c r="G893" s="139"/>
      <c r="H893" s="139"/>
      <c r="I893" s="139"/>
      <c r="J893" s="139"/>
      <c r="K893" s="139"/>
      <c r="L893" s="139"/>
      <c r="M893" s="139"/>
      <c r="N893" s="139"/>
      <c r="O893" s="139"/>
      <c r="P893" s="139"/>
      <c r="Q893" s="139"/>
      <c r="R893" s="139"/>
      <c r="S893" s="139"/>
      <c r="T893" s="139"/>
      <c r="U893" s="139"/>
      <c r="V893" s="139"/>
      <c r="W893" s="139"/>
      <c r="X893" s="139"/>
      <c r="Y893" s="139"/>
      <c r="Z893" s="139"/>
      <c r="AA893" s="139"/>
    </row>
    <row r="894">
      <c r="A894" s="139"/>
      <c r="B894" s="139"/>
      <c r="C894" s="139"/>
      <c r="D894" s="139"/>
      <c r="E894" s="139"/>
      <c r="F894" s="139"/>
      <c r="G894" s="139"/>
      <c r="H894" s="139"/>
      <c r="I894" s="139"/>
      <c r="J894" s="139"/>
      <c r="K894" s="139"/>
      <c r="L894" s="139"/>
      <c r="M894" s="139"/>
      <c r="N894" s="139"/>
      <c r="O894" s="139"/>
      <c r="P894" s="139"/>
      <c r="Q894" s="139"/>
      <c r="R894" s="139"/>
      <c r="S894" s="139"/>
      <c r="T894" s="139"/>
      <c r="U894" s="139"/>
      <c r="V894" s="139"/>
      <c r="W894" s="139"/>
      <c r="X894" s="139"/>
      <c r="Y894" s="139"/>
      <c r="Z894" s="139"/>
      <c r="AA894" s="139"/>
    </row>
    <row r="895">
      <c r="A895" s="139"/>
      <c r="B895" s="139"/>
      <c r="C895" s="139"/>
      <c r="D895" s="139"/>
      <c r="E895" s="139"/>
      <c r="F895" s="139"/>
      <c r="G895" s="139"/>
      <c r="H895" s="139"/>
      <c r="I895" s="139"/>
      <c r="J895" s="139"/>
      <c r="K895" s="139"/>
      <c r="L895" s="139"/>
      <c r="M895" s="139"/>
      <c r="N895" s="139"/>
      <c r="O895" s="139"/>
      <c r="P895" s="139"/>
      <c r="Q895" s="139"/>
      <c r="R895" s="139"/>
      <c r="S895" s="139"/>
      <c r="T895" s="139"/>
      <c r="U895" s="139"/>
      <c r="V895" s="139"/>
      <c r="W895" s="139"/>
      <c r="X895" s="139"/>
      <c r="Y895" s="139"/>
      <c r="Z895" s="139"/>
      <c r="AA895" s="139"/>
    </row>
    <row r="896">
      <c r="A896" s="139"/>
      <c r="B896" s="139"/>
      <c r="C896" s="139"/>
      <c r="D896" s="139"/>
      <c r="E896" s="139"/>
      <c r="F896" s="139"/>
      <c r="G896" s="139"/>
      <c r="H896" s="139"/>
      <c r="I896" s="139"/>
      <c r="J896" s="139"/>
      <c r="K896" s="139"/>
      <c r="L896" s="139"/>
      <c r="M896" s="139"/>
      <c r="N896" s="139"/>
      <c r="O896" s="139"/>
      <c r="P896" s="139"/>
      <c r="Q896" s="139"/>
      <c r="R896" s="139"/>
      <c r="S896" s="139"/>
      <c r="T896" s="139"/>
      <c r="U896" s="139"/>
      <c r="V896" s="139"/>
      <c r="W896" s="139"/>
      <c r="X896" s="139"/>
      <c r="Y896" s="139"/>
      <c r="Z896" s="139"/>
      <c r="AA896" s="139"/>
    </row>
    <row r="897">
      <c r="A897" s="139"/>
      <c r="B897" s="139"/>
      <c r="C897" s="139"/>
      <c r="D897" s="139"/>
      <c r="E897" s="139"/>
      <c r="F897" s="139"/>
      <c r="G897" s="139"/>
      <c r="H897" s="139"/>
      <c r="I897" s="139"/>
      <c r="J897" s="139"/>
      <c r="K897" s="139"/>
      <c r="L897" s="139"/>
      <c r="M897" s="139"/>
      <c r="N897" s="139"/>
      <c r="O897" s="139"/>
      <c r="P897" s="139"/>
      <c r="Q897" s="139"/>
      <c r="R897" s="139"/>
      <c r="S897" s="139"/>
      <c r="T897" s="139"/>
      <c r="U897" s="139"/>
      <c r="V897" s="139"/>
      <c r="W897" s="139"/>
      <c r="X897" s="139"/>
      <c r="Y897" s="139"/>
      <c r="Z897" s="139"/>
      <c r="AA897" s="139"/>
    </row>
    <row r="898">
      <c r="A898" s="139"/>
      <c r="B898" s="139"/>
      <c r="C898" s="139"/>
      <c r="D898" s="139"/>
      <c r="E898" s="139"/>
      <c r="F898" s="139"/>
      <c r="G898" s="139"/>
      <c r="H898" s="139"/>
      <c r="I898" s="139"/>
      <c r="J898" s="139"/>
      <c r="K898" s="139"/>
      <c r="L898" s="139"/>
      <c r="M898" s="139"/>
      <c r="N898" s="139"/>
      <c r="O898" s="139"/>
      <c r="P898" s="139"/>
      <c r="Q898" s="139"/>
      <c r="R898" s="139"/>
      <c r="S898" s="139"/>
      <c r="T898" s="139"/>
      <c r="U898" s="139"/>
      <c r="V898" s="139"/>
      <c r="W898" s="139"/>
      <c r="X898" s="139"/>
      <c r="Y898" s="139"/>
      <c r="Z898" s="139"/>
      <c r="AA898" s="139"/>
    </row>
    <row r="899">
      <c r="A899" s="139"/>
      <c r="B899" s="139"/>
      <c r="C899" s="139"/>
      <c r="D899" s="139"/>
      <c r="E899" s="139"/>
      <c r="F899" s="139"/>
      <c r="G899" s="139"/>
      <c r="H899" s="139"/>
      <c r="I899" s="139"/>
      <c r="J899" s="139"/>
      <c r="K899" s="139"/>
      <c r="L899" s="139"/>
      <c r="M899" s="139"/>
      <c r="N899" s="139"/>
      <c r="O899" s="139"/>
      <c r="P899" s="139"/>
      <c r="Q899" s="139"/>
      <c r="R899" s="139"/>
      <c r="S899" s="139"/>
      <c r="T899" s="139"/>
      <c r="U899" s="139"/>
      <c r="V899" s="139"/>
      <c r="W899" s="139"/>
      <c r="X899" s="139"/>
      <c r="Y899" s="139"/>
      <c r="Z899" s="139"/>
      <c r="AA899" s="139"/>
    </row>
    <row r="900">
      <c r="A900" s="139"/>
      <c r="B900" s="139"/>
      <c r="C900" s="139"/>
      <c r="D900" s="139"/>
      <c r="E900" s="139"/>
      <c r="F900" s="139"/>
      <c r="G900" s="139"/>
      <c r="H900" s="139"/>
      <c r="I900" s="139"/>
      <c r="J900" s="139"/>
      <c r="K900" s="139"/>
      <c r="L900" s="139"/>
      <c r="M900" s="139"/>
      <c r="N900" s="139"/>
      <c r="O900" s="139"/>
      <c r="P900" s="139"/>
      <c r="Q900" s="139"/>
      <c r="R900" s="139"/>
      <c r="S900" s="139"/>
      <c r="T900" s="139"/>
      <c r="U900" s="139"/>
      <c r="V900" s="139"/>
      <c r="W900" s="139"/>
      <c r="X900" s="139"/>
      <c r="Y900" s="139"/>
      <c r="Z900" s="139"/>
      <c r="AA900" s="139"/>
    </row>
    <row r="901">
      <c r="A901" s="139"/>
      <c r="B901" s="139"/>
      <c r="C901" s="139"/>
      <c r="D901" s="139"/>
      <c r="E901" s="139"/>
      <c r="F901" s="139"/>
      <c r="G901" s="139"/>
      <c r="H901" s="139"/>
      <c r="I901" s="139"/>
      <c r="J901" s="139"/>
      <c r="K901" s="139"/>
      <c r="L901" s="139"/>
      <c r="M901" s="139"/>
      <c r="N901" s="139"/>
      <c r="O901" s="139"/>
      <c r="P901" s="139"/>
      <c r="Q901" s="139"/>
      <c r="R901" s="139"/>
      <c r="S901" s="139"/>
      <c r="T901" s="139"/>
      <c r="U901" s="139"/>
      <c r="V901" s="139"/>
      <c r="W901" s="139"/>
      <c r="X901" s="139"/>
      <c r="Y901" s="139"/>
      <c r="Z901" s="139"/>
      <c r="AA901" s="139"/>
    </row>
    <row r="902">
      <c r="A902" s="139"/>
      <c r="B902" s="139"/>
      <c r="C902" s="139"/>
      <c r="D902" s="139"/>
      <c r="E902" s="139"/>
      <c r="F902" s="139"/>
      <c r="G902" s="139"/>
      <c r="H902" s="139"/>
      <c r="I902" s="139"/>
      <c r="J902" s="139"/>
      <c r="K902" s="139"/>
      <c r="L902" s="139"/>
      <c r="M902" s="139"/>
      <c r="N902" s="139"/>
      <c r="O902" s="139"/>
      <c r="P902" s="139"/>
      <c r="Q902" s="139"/>
      <c r="R902" s="139"/>
      <c r="S902" s="139"/>
      <c r="T902" s="139"/>
      <c r="U902" s="139"/>
      <c r="V902" s="139"/>
      <c r="W902" s="139"/>
      <c r="X902" s="139"/>
      <c r="Y902" s="139"/>
      <c r="Z902" s="139"/>
      <c r="AA902" s="139"/>
    </row>
    <row r="903">
      <c r="A903" s="139"/>
      <c r="B903" s="139"/>
      <c r="C903" s="139"/>
      <c r="D903" s="139"/>
      <c r="E903" s="139"/>
      <c r="F903" s="139"/>
      <c r="G903" s="139"/>
      <c r="H903" s="139"/>
      <c r="I903" s="139"/>
      <c r="J903" s="139"/>
      <c r="K903" s="139"/>
      <c r="L903" s="139"/>
      <c r="M903" s="139"/>
      <c r="N903" s="139"/>
      <c r="O903" s="139"/>
      <c r="P903" s="139"/>
      <c r="Q903" s="139"/>
      <c r="R903" s="139"/>
      <c r="S903" s="139"/>
      <c r="T903" s="139"/>
      <c r="U903" s="139"/>
      <c r="V903" s="139"/>
      <c r="W903" s="139"/>
      <c r="X903" s="139"/>
      <c r="Y903" s="139"/>
      <c r="Z903" s="139"/>
      <c r="AA903" s="139"/>
    </row>
    <row r="904">
      <c r="A904" s="139"/>
      <c r="B904" s="139"/>
      <c r="C904" s="139"/>
      <c r="D904" s="139"/>
      <c r="E904" s="139"/>
      <c r="F904" s="139"/>
      <c r="G904" s="139"/>
      <c r="H904" s="139"/>
      <c r="I904" s="139"/>
      <c r="J904" s="139"/>
      <c r="K904" s="139"/>
      <c r="L904" s="139"/>
      <c r="M904" s="139"/>
      <c r="N904" s="139"/>
      <c r="O904" s="139"/>
      <c r="P904" s="139"/>
      <c r="Q904" s="139"/>
      <c r="R904" s="139"/>
      <c r="S904" s="139"/>
      <c r="T904" s="139"/>
      <c r="U904" s="139"/>
      <c r="V904" s="139"/>
      <c r="W904" s="139"/>
      <c r="X904" s="139"/>
      <c r="Y904" s="139"/>
      <c r="Z904" s="139"/>
      <c r="AA904" s="139"/>
    </row>
    <row r="905">
      <c r="A905" s="139"/>
      <c r="B905" s="139"/>
      <c r="C905" s="139"/>
      <c r="D905" s="139"/>
      <c r="E905" s="139"/>
      <c r="F905" s="139"/>
      <c r="G905" s="139"/>
      <c r="H905" s="139"/>
      <c r="I905" s="139"/>
      <c r="J905" s="139"/>
      <c r="K905" s="139"/>
      <c r="L905" s="139"/>
      <c r="M905" s="139"/>
      <c r="N905" s="139"/>
      <c r="O905" s="139"/>
      <c r="P905" s="139"/>
      <c r="Q905" s="139"/>
      <c r="R905" s="139"/>
      <c r="S905" s="139"/>
      <c r="T905" s="139"/>
      <c r="U905" s="139"/>
      <c r="V905" s="139"/>
      <c r="W905" s="139"/>
      <c r="X905" s="139"/>
      <c r="Y905" s="139"/>
      <c r="Z905" s="139"/>
      <c r="AA905" s="139"/>
    </row>
    <row r="906">
      <c r="A906" s="139"/>
      <c r="B906" s="139"/>
      <c r="C906" s="139"/>
      <c r="D906" s="139"/>
      <c r="E906" s="139"/>
      <c r="F906" s="139"/>
      <c r="G906" s="139"/>
      <c r="H906" s="139"/>
      <c r="I906" s="139"/>
      <c r="J906" s="139"/>
      <c r="K906" s="139"/>
      <c r="L906" s="139"/>
      <c r="M906" s="139"/>
      <c r="N906" s="139"/>
      <c r="O906" s="139"/>
      <c r="P906" s="139"/>
      <c r="Q906" s="139"/>
      <c r="R906" s="139"/>
      <c r="S906" s="139"/>
      <c r="T906" s="139"/>
      <c r="U906" s="139"/>
      <c r="V906" s="139"/>
      <c r="W906" s="139"/>
      <c r="X906" s="139"/>
      <c r="Y906" s="139"/>
      <c r="Z906" s="139"/>
      <c r="AA906" s="139"/>
    </row>
    <row r="907">
      <c r="A907" s="139"/>
      <c r="B907" s="139"/>
      <c r="C907" s="139"/>
      <c r="D907" s="139"/>
      <c r="E907" s="139"/>
      <c r="F907" s="139"/>
      <c r="G907" s="139"/>
      <c r="H907" s="139"/>
      <c r="I907" s="139"/>
      <c r="J907" s="139"/>
      <c r="K907" s="139"/>
      <c r="L907" s="139"/>
      <c r="M907" s="139"/>
      <c r="N907" s="139"/>
      <c r="O907" s="139"/>
      <c r="P907" s="139"/>
      <c r="Q907" s="139"/>
      <c r="R907" s="139"/>
      <c r="S907" s="139"/>
      <c r="T907" s="139"/>
      <c r="U907" s="139"/>
      <c r="V907" s="139"/>
      <c r="W907" s="139"/>
      <c r="X907" s="139"/>
      <c r="Y907" s="139"/>
      <c r="Z907" s="139"/>
      <c r="AA907" s="139"/>
    </row>
    <row r="908">
      <c r="A908" s="139"/>
      <c r="B908" s="139"/>
      <c r="C908" s="139"/>
      <c r="D908" s="139"/>
      <c r="E908" s="139"/>
      <c r="F908" s="139"/>
      <c r="G908" s="139"/>
      <c r="H908" s="139"/>
      <c r="I908" s="139"/>
      <c r="J908" s="139"/>
      <c r="K908" s="139"/>
      <c r="L908" s="139"/>
      <c r="M908" s="139"/>
      <c r="N908" s="139"/>
      <c r="O908" s="139"/>
      <c r="P908" s="139"/>
      <c r="Q908" s="139"/>
      <c r="R908" s="139"/>
      <c r="S908" s="139"/>
      <c r="T908" s="139"/>
      <c r="U908" s="139"/>
      <c r="V908" s="139"/>
      <c r="W908" s="139"/>
      <c r="X908" s="139"/>
      <c r="Y908" s="139"/>
      <c r="Z908" s="139"/>
      <c r="AA908" s="139"/>
    </row>
    <row r="909">
      <c r="A909" s="139"/>
      <c r="B909" s="139"/>
      <c r="C909" s="139"/>
      <c r="D909" s="139"/>
      <c r="E909" s="139"/>
      <c r="F909" s="139"/>
      <c r="G909" s="139"/>
      <c r="H909" s="139"/>
      <c r="I909" s="139"/>
      <c r="J909" s="139"/>
      <c r="K909" s="139"/>
      <c r="L909" s="139"/>
      <c r="M909" s="139"/>
      <c r="N909" s="139"/>
      <c r="O909" s="139"/>
      <c r="P909" s="139"/>
      <c r="Q909" s="139"/>
      <c r="R909" s="139"/>
      <c r="S909" s="139"/>
      <c r="T909" s="139"/>
      <c r="U909" s="139"/>
      <c r="V909" s="139"/>
      <c r="W909" s="139"/>
      <c r="X909" s="139"/>
      <c r="Y909" s="139"/>
      <c r="Z909" s="139"/>
      <c r="AA909" s="139"/>
    </row>
    <row r="910">
      <c r="A910" s="139"/>
      <c r="B910" s="139"/>
      <c r="C910" s="139"/>
      <c r="D910" s="139"/>
      <c r="E910" s="139"/>
      <c r="F910" s="139"/>
      <c r="G910" s="139"/>
      <c r="H910" s="139"/>
      <c r="I910" s="139"/>
      <c r="J910" s="139"/>
      <c r="K910" s="139"/>
      <c r="L910" s="139"/>
      <c r="M910" s="139"/>
      <c r="N910" s="139"/>
      <c r="O910" s="139"/>
      <c r="P910" s="139"/>
      <c r="Q910" s="139"/>
      <c r="R910" s="139"/>
      <c r="S910" s="139"/>
      <c r="T910" s="139"/>
      <c r="U910" s="139"/>
      <c r="V910" s="139"/>
      <c r="W910" s="139"/>
      <c r="X910" s="139"/>
      <c r="Y910" s="139"/>
      <c r="Z910" s="139"/>
      <c r="AA910" s="139"/>
    </row>
    <row r="911">
      <c r="A911" s="139"/>
      <c r="B911" s="139"/>
      <c r="C911" s="139"/>
      <c r="D911" s="139"/>
      <c r="E911" s="139"/>
      <c r="F911" s="139"/>
      <c r="G911" s="139"/>
      <c r="H911" s="139"/>
      <c r="I911" s="139"/>
      <c r="J911" s="139"/>
      <c r="K911" s="139"/>
      <c r="L911" s="139"/>
      <c r="M911" s="139"/>
      <c r="N911" s="139"/>
      <c r="O911" s="139"/>
      <c r="P911" s="139"/>
      <c r="Q911" s="139"/>
      <c r="R911" s="139"/>
      <c r="S911" s="139"/>
      <c r="T911" s="139"/>
      <c r="U911" s="139"/>
      <c r="V911" s="139"/>
      <c r="W911" s="139"/>
      <c r="X911" s="139"/>
      <c r="Y911" s="139"/>
      <c r="Z911" s="139"/>
      <c r="AA911" s="139"/>
    </row>
    <row r="912">
      <c r="A912" s="139"/>
      <c r="B912" s="139"/>
      <c r="C912" s="139"/>
      <c r="D912" s="139"/>
      <c r="E912" s="139"/>
      <c r="F912" s="139"/>
      <c r="G912" s="139"/>
      <c r="H912" s="139"/>
      <c r="I912" s="139"/>
      <c r="J912" s="139"/>
      <c r="K912" s="139"/>
      <c r="L912" s="139"/>
      <c r="M912" s="139"/>
      <c r="N912" s="139"/>
      <c r="O912" s="139"/>
      <c r="P912" s="139"/>
      <c r="Q912" s="139"/>
      <c r="R912" s="139"/>
      <c r="S912" s="139"/>
      <c r="T912" s="139"/>
      <c r="U912" s="139"/>
      <c r="V912" s="139"/>
      <c r="W912" s="139"/>
      <c r="X912" s="139"/>
      <c r="Y912" s="139"/>
      <c r="Z912" s="139"/>
      <c r="AA912" s="139"/>
    </row>
    <row r="913">
      <c r="A913" s="139"/>
      <c r="B913" s="139"/>
      <c r="C913" s="139"/>
      <c r="D913" s="139"/>
      <c r="E913" s="139"/>
      <c r="F913" s="139"/>
      <c r="G913" s="139"/>
      <c r="H913" s="139"/>
      <c r="I913" s="139"/>
      <c r="J913" s="139"/>
      <c r="K913" s="139"/>
      <c r="L913" s="139"/>
      <c r="M913" s="139"/>
      <c r="N913" s="139"/>
      <c r="O913" s="139"/>
      <c r="P913" s="139"/>
      <c r="Q913" s="139"/>
      <c r="R913" s="139"/>
      <c r="S913" s="139"/>
      <c r="T913" s="139"/>
      <c r="U913" s="139"/>
      <c r="V913" s="139"/>
      <c r="W913" s="139"/>
      <c r="X913" s="139"/>
      <c r="Y913" s="139"/>
      <c r="Z913" s="139"/>
      <c r="AA913" s="139"/>
    </row>
    <row r="914">
      <c r="A914" s="139"/>
      <c r="B914" s="139"/>
      <c r="C914" s="139"/>
      <c r="D914" s="139"/>
      <c r="E914" s="139"/>
      <c r="F914" s="139"/>
      <c r="G914" s="139"/>
      <c r="H914" s="139"/>
      <c r="I914" s="139"/>
      <c r="J914" s="139"/>
      <c r="K914" s="139"/>
      <c r="L914" s="139"/>
      <c r="M914" s="139"/>
      <c r="N914" s="139"/>
      <c r="O914" s="139"/>
      <c r="P914" s="139"/>
      <c r="Q914" s="139"/>
      <c r="R914" s="139"/>
      <c r="S914" s="139"/>
      <c r="T914" s="139"/>
      <c r="U914" s="139"/>
      <c r="V914" s="139"/>
      <c r="W914" s="139"/>
      <c r="X914" s="139"/>
      <c r="Y914" s="139"/>
      <c r="Z914" s="139"/>
      <c r="AA914" s="139"/>
    </row>
    <row r="915">
      <c r="A915" s="139"/>
      <c r="B915" s="139"/>
      <c r="C915" s="139"/>
      <c r="D915" s="139"/>
      <c r="E915" s="139"/>
      <c r="F915" s="139"/>
      <c r="G915" s="139"/>
      <c r="H915" s="139"/>
      <c r="I915" s="139"/>
      <c r="J915" s="139"/>
      <c r="K915" s="139"/>
      <c r="L915" s="139"/>
      <c r="M915" s="139"/>
      <c r="N915" s="139"/>
      <c r="O915" s="139"/>
      <c r="P915" s="139"/>
      <c r="Q915" s="139"/>
      <c r="R915" s="139"/>
      <c r="S915" s="139"/>
      <c r="T915" s="139"/>
      <c r="U915" s="139"/>
      <c r="V915" s="139"/>
      <c r="W915" s="139"/>
      <c r="X915" s="139"/>
      <c r="Y915" s="139"/>
      <c r="Z915" s="139"/>
      <c r="AA915" s="139"/>
    </row>
    <row r="916">
      <c r="A916" s="139"/>
      <c r="B916" s="139"/>
      <c r="C916" s="139"/>
      <c r="D916" s="139"/>
      <c r="E916" s="139"/>
      <c r="F916" s="139"/>
      <c r="G916" s="139"/>
      <c r="H916" s="139"/>
      <c r="I916" s="139"/>
      <c r="J916" s="139"/>
      <c r="K916" s="139"/>
      <c r="L916" s="139"/>
      <c r="M916" s="139"/>
      <c r="N916" s="139"/>
      <c r="O916" s="139"/>
      <c r="P916" s="139"/>
      <c r="Q916" s="139"/>
      <c r="R916" s="139"/>
      <c r="S916" s="139"/>
      <c r="T916" s="139"/>
      <c r="U916" s="139"/>
      <c r="V916" s="139"/>
      <c r="W916" s="139"/>
      <c r="X916" s="139"/>
      <c r="Y916" s="139"/>
      <c r="Z916" s="139"/>
      <c r="AA916" s="139"/>
    </row>
    <row r="917">
      <c r="A917" s="139"/>
      <c r="B917" s="139"/>
      <c r="C917" s="139"/>
      <c r="D917" s="139"/>
      <c r="E917" s="139"/>
      <c r="F917" s="139"/>
      <c r="G917" s="139"/>
      <c r="H917" s="139"/>
      <c r="I917" s="139"/>
      <c r="J917" s="139"/>
      <c r="K917" s="139"/>
      <c r="L917" s="139"/>
      <c r="M917" s="139"/>
      <c r="N917" s="139"/>
      <c r="O917" s="139"/>
      <c r="P917" s="139"/>
      <c r="Q917" s="139"/>
      <c r="R917" s="139"/>
      <c r="S917" s="139"/>
      <c r="T917" s="139"/>
      <c r="U917" s="139"/>
      <c r="V917" s="139"/>
      <c r="W917" s="139"/>
      <c r="X917" s="139"/>
      <c r="Y917" s="139"/>
      <c r="Z917" s="139"/>
      <c r="AA917" s="139"/>
    </row>
    <row r="918">
      <c r="A918" s="139"/>
      <c r="B918" s="139"/>
      <c r="C918" s="139"/>
      <c r="D918" s="139"/>
      <c r="E918" s="139"/>
      <c r="F918" s="139"/>
      <c r="G918" s="139"/>
      <c r="H918" s="139"/>
      <c r="I918" s="139"/>
      <c r="J918" s="139"/>
      <c r="K918" s="139"/>
      <c r="L918" s="139"/>
      <c r="M918" s="139"/>
      <c r="N918" s="139"/>
      <c r="O918" s="139"/>
      <c r="P918" s="139"/>
      <c r="Q918" s="139"/>
      <c r="R918" s="139"/>
      <c r="S918" s="139"/>
      <c r="T918" s="139"/>
      <c r="U918" s="139"/>
      <c r="V918" s="139"/>
      <c r="W918" s="139"/>
      <c r="X918" s="139"/>
      <c r="Y918" s="139"/>
      <c r="Z918" s="139"/>
      <c r="AA918" s="139"/>
    </row>
    <row r="919">
      <c r="A919" s="139"/>
      <c r="B919" s="139"/>
      <c r="C919" s="139"/>
      <c r="D919" s="139"/>
      <c r="E919" s="139"/>
      <c r="F919" s="139"/>
      <c r="G919" s="139"/>
      <c r="H919" s="139"/>
      <c r="I919" s="139"/>
      <c r="J919" s="139"/>
      <c r="K919" s="139"/>
      <c r="L919" s="139"/>
      <c r="M919" s="139"/>
      <c r="N919" s="139"/>
      <c r="O919" s="139"/>
      <c r="P919" s="139"/>
      <c r="Q919" s="139"/>
      <c r="R919" s="139"/>
      <c r="S919" s="139"/>
      <c r="T919" s="139"/>
      <c r="U919" s="139"/>
      <c r="V919" s="139"/>
      <c r="W919" s="139"/>
      <c r="X919" s="139"/>
      <c r="Y919" s="139"/>
      <c r="Z919" s="139"/>
      <c r="AA919" s="139"/>
    </row>
    <row r="920">
      <c r="A920" s="139"/>
      <c r="B920" s="139"/>
      <c r="C920" s="139"/>
      <c r="D920" s="139"/>
      <c r="E920" s="139"/>
      <c r="F920" s="139"/>
      <c r="G920" s="139"/>
      <c r="H920" s="139"/>
      <c r="I920" s="139"/>
      <c r="J920" s="139"/>
      <c r="K920" s="139"/>
      <c r="L920" s="139"/>
      <c r="M920" s="139"/>
      <c r="N920" s="139"/>
      <c r="O920" s="139"/>
      <c r="P920" s="139"/>
      <c r="Q920" s="139"/>
      <c r="R920" s="139"/>
      <c r="S920" s="139"/>
      <c r="T920" s="139"/>
      <c r="U920" s="139"/>
      <c r="V920" s="139"/>
      <c r="W920" s="139"/>
      <c r="X920" s="139"/>
      <c r="Y920" s="139"/>
      <c r="Z920" s="139"/>
      <c r="AA920" s="139"/>
    </row>
    <row r="921">
      <c r="A921" s="139"/>
      <c r="B921" s="139"/>
      <c r="C921" s="139"/>
      <c r="D921" s="139"/>
      <c r="E921" s="139"/>
      <c r="F921" s="139"/>
      <c r="G921" s="139"/>
      <c r="H921" s="139"/>
      <c r="I921" s="139"/>
      <c r="J921" s="139"/>
      <c r="K921" s="139"/>
      <c r="L921" s="139"/>
      <c r="M921" s="139"/>
      <c r="N921" s="139"/>
      <c r="O921" s="139"/>
      <c r="P921" s="139"/>
      <c r="Q921" s="139"/>
      <c r="R921" s="139"/>
      <c r="S921" s="139"/>
      <c r="T921" s="139"/>
      <c r="U921" s="139"/>
      <c r="V921" s="139"/>
      <c r="W921" s="139"/>
      <c r="X921" s="139"/>
      <c r="Y921" s="139"/>
      <c r="Z921" s="139"/>
      <c r="AA921" s="139"/>
    </row>
    <row r="922">
      <c r="A922" s="139"/>
      <c r="B922" s="139"/>
      <c r="C922" s="139"/>
      <c r="D922" s="139"/>
      <c r="E922" s="139"/>
      <c r="F922" s="139"/>
      <c r="G922" s="139"/>
      <c r="H922" s="139"/>
      <c r="I922" s="139"/>
      <c r="J922" s="139"/>
      <c r="K922" s="139"/>
      <c r="L922" s="139"/>
      <c r="M922" s="139"/>
      <c r="N922" s="139"/>
      <c r="O922" s="139"/>
      <c r="P922" s="139"/>
      <c r="Q922" s="139"/>
      <c r="R922" s="139"/>
      <c r="S922" s="139"/>
      <c r="T922" s="139"/>
      <c r="U922" s="139"/>
      <c r="V922" s="139"/>
      <c r="W922" s="139"/>
      <c r="X922" s="139"/>
      <c r="Y922" s="139"/>
      <c r="Z922" s="139"/>
      <c r="AA922" s="139"/>
    </row>
    <row r="923">
      <c r="A923" s="139"/>
      <c r="B923" s="139"/>
      <c r="C923" s="139"/>
      <c r="D923" s="139"/>
      <c r="E923" s="139"/>
      <c r="F923" s="139"/>
      <c r="G923" s="139"/>
      <c r="H923" s="139"/>
      <c r="I923" s="139"/>
      <c r="J923" s="139"/>
      <c r="K923" s="139"/>
      <c r="L923" s="139"/>
      <c r="M923" s="139"/>
      <c r="N923" s="139"/>
      <c r="O923" s="139"/>
      <c r="P923" s="139"/>
      <c r="Q923" s="139"/>
      <c r="R923" s="139"/>
      <c r="S923" s="139"/>
      <c r="T923" s="139"/>
      <c r="U923" s="139"/>
      <c r="V923" s="139"/>
      <c r="W923" s="139"/>
      <c r="X923" s="139"/>
      <c r="Y923" s="139"/>
      <c r="Z923" s="139"/>
      <c r="AA923" s="139"/>
    </row>
    <row r="924">
      <c r="A924" s="139"/>
      <c r="B924" s="139"/>
      <c r="C924" s="139"/>
      <c r="D924" s="139"/>
      <c r="E924" s="139"/>
      <c r="F924" s="139"/>
      <c r="G924" s="139"/>
      <c r="H924" s="139"/>
      <c r="I924" s="139"/>
      <c r="J924" s="139"/>
      <c r="K924" s="139"/>
      <c r="L924" s="139"/>
      <c r="M924" s="139"/>
      <c r="N924" s="139"/>
      <c r="O924" s="139"/>
      <c r="P924" s="139"/>
      <c r="Q924" s="139"/>
      <c r="R924" s="139"/>
      <c r="S924" s="139"/>
      <c r="T924" s="139"/>
      <c r="U924" s="139"/>
      <c r="V924" s="139"/>
      <c r="W924" s="139"/>
      <c r="X924" s="139"/>
      <c r="Y924" s="139"/>
      <c r="Z924" s="139"/>
      <c r="AA924" s="139"/>
    </row>
    <row r="925">
      <c r="A925" s="139"/>
      <c r="B925" s="139"/>
      <c r="C925" s="139"/>
      <c r="D925" s="139"/>
      <c r="E925" s="139"/>
      <c r="F925" s="139"/>
      <c r="G925" s="139"/>
      <c r="H925" s="139"/>
      <c r="I925" s="139"/>
      <c r="J925" s="139"/>
      <c r="K925" s="139"/>
      <c r="L925" s="139"/>
      <c r="M925" s="139"/>
      <c r="N925" s="139"/>
      <c r="O925" s="139"/>
      <c r="P925" s="139"/>
      <c r="Q925" s="139"/>
      <c r="R925" s="139"/>
      <c r="S925" s="139"/>
      <c r="T925" s="139"/>
      <c r="U925" s="139"/>
      <c r="V925" s="139"/>
      <c r="W925" s="139"/>
      <c r="X925" s="139"/>
      <c r="Y925" s="139"/>
      <c r="Z925" s="139"/>
      <c r="AA925" s="139"/>
    </row>
    <row r="926">
      <c r="A926" s="139"/>
      <c r="B926" s="139"/>
      <c r="C926" s="139"/>
      <c r="D926" s="139"/>
      <c r="E926" s="139"/>
      <c r="F926" s="139"/>
      <c r="G926" s="139"/>
      <c r="H926" s="139"/>
      <c r="I926" s="139"/>
      <c r="J926" s="139"/>
      <c r="K926" s="139"/>
      <c r="L926" s="139"/>
      <c r="M926" s="139"/>
      <c r="N926" s="139"/>
      <c r="O926" s="139"/>
      <c r="P926" s="139"/>
      <c r="Q926" s="139"/>
      <c r="R926" s="139"/>
      <c r="S926" s="139"/>
      <c r="T926" s="139"/>
      <c r="U926" s="139"/>
      <c r="V926" s="139"/>
      <c r="W926" s="139"/>
      <c r="X926" s="139"/>
      <c r="Y926" s="139"/>
      <c r="Z926" s="139"/>
      <c r="AA926" s="139"/>
    </row>
    <row r="927">
      <c r="A927" s="139"/>
      <c r="B927" s="139"/>
      <c r="C927" s="139"/>
      <c r="D927" s="139"/>
      <c r="E927" s="139"/>
      <c r="F927" s="139"/>
      <c r="G927" s="139"/>
      <c r="H927" s="139"/>
      <c r="I927" s="139"/>
      <c r="J927" s="139"/>
      <c r="K927" s="139"/>
      <c r="L927" s="139"/>
      <c r="M927" s="139"/>
      <c r="N927" s="139"/>
      <c r="O927" s="139"/>
      <c r="P927" s="139"/>
      <c r="Q927" s="139"/>
      <c r="R927" s="139"/>
      <c r="S927" s="139"/>
      <c r="T927" s="139"/>
      <c r="U927" s="139"/>
      <c r="V927" s="139"/>
      <c r="W927" s="139"/>
      <c r="X927" s="139"/>
      <c r="Y927" s="139"/>
      <c r="Z927" s="139"/>
      <c r="AA927" s="139"/>
    </row>
    <row r="928">
      <c r="A928" s="139"/>
      <c r="B928" s="139"/>
      <c r="C928" s="139"/>
      <c r="D928" s="139"/>
      <c r="E928" s="139"/>
      <c r="F928" s="139"/>
      <c r="G928" s="139"/>
      <c r="H928" s="139"/>
      <c r="I928" s="139"/>
      <c r="J928" s="139"/>
      <c r="K928" s="139"/>
      <c r="L928" s="139"/>
      <c r="M928" s="139"/>
      <c r="N928" s="139"/>
      <c r="O928" s="139"/>
      <c r="P928" s="139"/>
      <c r="Q928" s="139"/>
      <c r="R928" s="139"/>
      <c r="S928" s="139"/>
      <c r="T928" s="139"/>
      <c r="U928" s="139"/>
      <c r="V928" s="139"/>
      <c r="W928" s="139"/>
      <c r="X928" s="139"/>
      <c r="Y928" s="139"/>
      <c r="Z928" s="139"/>
      <c r="AA928" s="139"/>
    </row>
    <row r="929">
      <c r="A929" s="139"/>
      <c r="B929" s="139"/>
      <c r="C929" s="139"/>
      <c r="D929" s="139"/>
      <c r="E929" s="139"/>
      <c r="F929" s="139"/>
      <c r="G929" s="139"/>
      <c r="H929" s="139"/>
      <c r="I929" s="139"/>
      <c r="J929" s="139"/>
      <c r="K929" s="139"/>
      <c r="L929" s="139"/>
      <c r="M929" s="139"/>
      <c r="N929" s="139"/>
      <c r="O929" s="139"/>
      <c r="P929" s="139"/>
      <c r="Q929" s="139"/>
      <c r="R929" s="139"/>
      <c r="S929" s="139"/>
      <c r="T929" s="139"/>
      <c r="U929" s="139"/>
      <c r="V929" s="139"/>
      <c r="W929" s="139"/>
      <c r="X929" s="139"/>
      <c r="Y929" s="139"/>
      <c r="Z929" s="139"/>
      <c r="AA929" s="139"/>
    </row>
    <row r="930">
      <c r="A930" s="139"/>
      <c r="B930" s="139"/>
      <c r="C930" s="139"/>
      <c r="D930" s="139"/>
      <c r="E930" s="139"/>
      <c r="F930" s="139"/>
      <c r="G930" s="139"/>
      <c r="H930" s="139"/>
      <c r="I930" s="139"/>
      <c r="J930" s="139"/>
      <c r="K930" s="139"/>
      <c r="L930" s="139"/>
      <c r="M930" s="139"/>
      <c r="N930" s="139"/>
      <c r="O930" s="139"/>
      <c r="P930" s="139"/>
      <c r="Q930" s="139"/>
      <c r="R930" s="139"/>
      <c r="S930" s="139"/>
      <c r="T930" s="139"/>
      <c r="U930" s="139"/>
      <c r="V930" s="139"/>
      <c r="W930" s="139"/>
      <c r="X930" s="139"/>
      <c r="Y930" s="139"/>
      <c r="Z930" s="139"/>
      <c r="AA930" s="139"/>
    </row>
    <row r="931">
      <c r="A931" s="139"/>
      <c r="B931" s="139"/>
      <c r="C931" s="139"/>
      <c r="D931" s="139"/>
      <c r="E931" s="139"/>
      <c r="F931" s="139"/>
      <c r="G931" s="139"/>
      <c r="H931" s="139"/>
      <c r="I931" s="139"/>
      <c r="J931" s="139"/>
      <c r="K931" s="139"/>
      <c r="L931" s="139"/>
      <c r="M931" s="139"/>
      <c r="N931" s="139"/>
      <c r="O931" s="139"/>
      <c r="P931" s="139"/>
      <c r="Q931" s="139"/>
      <c r="R931" s="139"/>
      <c r="S931" s="139"/>
      <c r="T931" s="139"/>
      <c r="U931" s="139"/>
      <c r="V931" s="139"/>
      <c r="W931" s="139"/>
      <c r="X931" s="139"/>
      <c r="Y931" s="139"/>
      <c r="Z931" s="139"/>
      <c r="AA931" s="139"/>
    </row>
    <row r="932">
      <c r="A932" s="139"/>
      <c r="B932" s="139"/>
      <c r="C932" s="139"/>
      <c r="D932" s="139"/>
      <c r="E932" s="139"/>
      <c r="F932" s="139"/>
      <c r="G932" s="139"/>
      <c r="H932" s="139"/>
      <c r="I932" s="139"/>
      <c r="J932" s="139"/>
      <c r="K932" s="139"/>
      <c r="L932" s="139"/>
      <c r="M932" s="139"/>
      <c r="N932" s="139"/>
      <c r="O932" s="139"/>
      <c r="P932" s="139"/>
      <c r="Q932" s="139"/>
      <c r="R932" s="139"/>
      <c r="S932" s="139"/>
      <c r="T932" s="139"/>
      <c r="U932" s="139"/>
      <c r="V932" s="139"/>
      <c r="W932" s="139"/>
      <c r="X932" s="139"/>
      <c r="Y932" s="139"/>
      <c r="Z932" s="139"/>
      <c r="AA932" s="139"/>
    </row>
    <row r="933">
      <c r="A933" s="139"/>
      <c r="B933" s="139"/>
      <c r="C933" s="139"/>
      <c r="D933" s="139"/>
      <c r="E933" s="139"/>
      <c r="F933" s="139"/>
      <c r="G933" s="139"/>
      <c r="H933" s="139"/>
      <c r="I933" s="139"/>
      <c r="J933" s="139"/>
      <c r="K933" s="139"/>
      <c r="L933" s="139"/>
      <c r="M933" s="139"/>
      <c r="N933" s="139"/>
      <c r="O933" s="139"/>
      <c r="P933" s="139"/>
      <c r="Q933" s="139"/>
      <c r="R933" s="139"/>
      <c r="S933" s="139"/>
      <c r="T933" s="139"/>
      <c r="U933" s="139"/>
      <c r="V933" s="139"/>
      <c r="W933" s="139"/>
      <c r="X933" s="139"/>
      <c r="Y933" s="139"/>
      <c r="Z933" s="139"/>
      <c r="AA933" s="139"/>
    </row>
    <row r="934">
      <c r="A934" s="139"/>
      <c r="B934" s="139"/>
      <c r="C934" s="139"/>
      <c r="D934" s="139"/>
      <c r="E934" s="139"/>
      <c r="F934" s="139"/>
      <c r="G934" s="139"/>
      <c r="H934" s="139"/>
      <c r="I934" s="139"/>
      <c r="J934" s="139"/>
      <c r="K934" s="139"/>
      <c r="L934" s="139"/>
      <c r="M934" s="139"/>
      <c r="N934" s="139"/>
      <c r="O934" s="139"/>
      <c r="P934" s="139"/>
      <c r="Q934" s="139"/>
      <c r="R934" s="139"/>
      <c r="S934" s="139"/>
      <c r="T934" s="139"/>
      <c r="U934" s="139"/>
      <c r="V934" s="139"/>
      <c r="W934" s="139"/>
      <c r="X934" s="139"/>
      <c r="Y934" s="139"/>
      <c r="Z934" s="139"/>
      <c r="AA934" s="139"/>
    </row>
    <row r="935">
      <c r="A935" s="139"/>
      <c r="B935" s="139"/>
      <c r="C935" s="139"/>
      <c r="D935" s="139"/>
      <c r="E935" s="139"/>
      <c r="F935" s="139"/>
      <c r="G935" s="139"/>
      <c r="H935" s="139"/>
      <c r="I935" s="139"/>
      <c r="J935" s="139"/>
      <c r="K935" s="139"/>
      <c r="L935" s="139"/>
      <c r="M935" s="139"/>
      <c r="N935" s="139"/>
      <c r="O935" s="139"/>
      <c r="P935" s="139"/>
      <c r="Q935" s="139"/>
      <c r="R935" s="139"/>
      <c r="S935" s="139"/>
      <c r="T935" s="139"/>
      <c r="U935" s="139"/>
      <c r="V935" s="139"/>
      <c r="W935" s="139"/>
      <c r="X935" s="139"/>
      <c r="Y935" s="139"/>
      <c r="Z935" s="139"/>
      <c r="AA935" s="139"/>
    </row>
    <row r="936">
      <c r="A936" s="139"/>
      <c r="B936" s="139"/>
      <c r="C936" s="139"/>
      <c r="D936" s="139"/>
      <c r="E936" s="139"/>
      <c r="F936" s="139"/>
      <c r="G936" s="139"/>
      <c r="H936" s="139"/>
      <c r="I936" s="139"/>
      <c r="J936" s="139"/>
      <c r="K936" s="139"/>
      <c r="L936" s="139"/>
      <c r="M936" s="139"/>
      <c r="N936" s="139"/>
      <c r="O936" s="139"/>
      <c r="P936" s="139"/>
      <c r="Q936" s="139"/>
      <c r="R936" s="139"/>
      <c r="S936" s="139"/>
      <c r="T936" s="139"/>
      <c r="U936" s="139"/>
      <c r="V936" s="139"/>
      <c r="W936" s="139"/>
      <c r="X936" s="139"/>
      <c r="Y936" s="139"/>
      <c r="Z936" s="139"/>
      <c r="AA936" s="139"/>
    </row>
    <row r="937">
      <c r="A937" s="139"/>
      <c r="B937" s="139"/>
      <c r="C937" s="139"/>
      <c r="D937" s="139"/>
      <c r="E937" s="139"/>
      <c r="F937" s="139"/>
      <c r="G937" s="139"/>
      <c r="H937" s="139"/>
      <c r="I937" s="139"/>
      <c r="J937" s="139"/>
      <c r="K937" s="139"/>
      <c r="L937" s="139"/>
      <c r="M937" s="139"/>
      <c r="N937" s="139"/>
      <c r="O937" s="139"/>
      <c r="P937" s="139"/>
      <c r="Q937" s="139"/>
      <c r="R937" s="139"/>
      <c r="S937" s="139"/>
      <c r="T937" s="139"/>
      <c r="U937" s="139"/>
      <c r="V937" s="139"/>
      <c r="W937" s="139"/>
      <c r="X937" s="139"/>
      <c r="Y937" s="139"/>
      <c r="Z937" s="139"/>
      <c r="AA937" s="139"/>
    </row>
    <row r="938">
      <c r="A938" s="139"/>
      <c r="B938" s="139"/>
      <c r="C938" s="139"/>
      <c r="D938" s="139"/>
      <c r="E938" s="139"/>
      <c r="F938" s="139"/>
      <c r="G938" s="139"/>
      <c r="H938" s="139"/>
      <c r="I938" s="139"/>
      <c r="J938" s="139"/>
      <c r="K938" s="139"/>
      <c r="L938" s="139"/>
      <c r="M938" s="139"/>
      <c r="N938" s="139"/>
      <c r="O938" s="139"/>
      <c r="P938" s="139"/>
      <c r="Q938" s="139"/>
      <c r="R938" s="139"/>
      <c r="S938" s="139"/>
      <c r="T938" s="139"/>
      <c r="U938" s="139"/>
      <c r="V938" s="139"/>
      <c r="W938" s="139"/>
      <c r="X938" s="139"/>
      <c r="Y938" s="139"/>
      <c r="Z938" s="139"/>
      <c r="AA938" s="139"/>
    </row>
    <row r="939">
      <c r="A939" s="139"/>
      <c r="B939" s="139"/>
      <c r="C939" s="139"/>
      <c r="D939" s="139"/>
      <c r="E939" s="139"/>
      <c r="F939" s="139"/>
      <c r="G939" s="139"/>
      <c r="H939" s="139"/>
      <c r="I939" s="139"/>
      <c r="J939" s="139"/>
      <c r="K939" s="139"/>
      <c r="L939" s="139"/>
      <c r="M939" s="139"/>
      <c r="N939" s="139"/>
      <c r="O939" s="139"/>
      <c r="P939" s="139"/>
      <c r="Q939" s="139"/>
      <c r="R939" s="139"/>
      <c r="S939" s="139"/>
      <c r="T939" s="139"/>
      <c r="U939" s="139"/>
      <c r="V939" s="139"/>
      <c r="W939" s="139"/>
      <c r="X939" s="139"/>
      <c r="Y939" s="139"/>
      <c r="Z939" s="139"/>
      <c r="AA939" s="139"/>
    </row>
    <row r="940">
      <c r="A940" s="139"/>
      <c r="B940" s="139"/>
      <c r="C940" s="139"/>
      <c r="D940" s="139"/>
      <c r="E940" s="139"/>
      <c r="F940" s="139"/>
      <c r="G940" s="139"/>
      <c r="H940" s="139"/>
      <c r="I940" s="139"/>
      <c r="J940" s="139"/>
      <c r="K940" s="139"/>
      <c r="L940" s="139"/>
      <c r="M940" s="139"/>
      <c r="N940" s="139"/>
      <c r="O940" s="139"/>
      <c r="P940" s="139"/>
      <c r="Q940" s="139"/>
      <c r="R940" s="139"/>
      <c r="S940" s="139"/>
      <c r="T940" s="139"/>
      <c r="U940" s="139"/>
      <c r="V940" s="139"/>
      <c r="W940" s="139"/>
      <c r="X940" s="139"/>
      <c r="Y940" s="139"/>
      <c r="Z940" s="139"/>
      <c r="AA940" s="139"/>
    </row>
    <row r="941">
      <c r="A941" s="139"/>
      <c r="B941" s="139"/>
      <c r="C941" s="139"/>
      <c r="D941" s="139"/>
      <c r="E941" s="139"/>
      <c r="F941" s="139"/>
      <c r="G941" s="139"/>
      <c r="H941" s="139"/>
      <c r="I941" s="139"/>
      <c r="J941" s="139"/>
      <c r="K941" s="139"/>
      <c r="L941" s="139"/>
      <c r="M941" s="139"/>
      <c r="N941" s="139"/>
      <c r="O941" s="139"/>
      <c r="P941" s="139"/>
      <c r="Q941" s="139"/>
      <c r="R941" s="139"/>
      <c r="S941" s="139"/>
      <c r="T941" s="139"/>
      <c r="U941" s="139"/>
      <c r="V941" s="139"/>
      <c r="W941" s="139"/>
      <c r="X941" s="139"/>
      <c r="Y941" s="139"/>
      <c r="Z941" s="139"/>
      <c r="AA941" s="139"/>
    </row>
    <row r="942">
      <c r="A942" s="139"/>
      <c r="B942" s="139"/>
      <c r="C942" s="139"/>
      <c r="D942" s="139"/>
      <c r="E942" s="139"/>
      <c r="F942" s="139"/>
      <c r="G942" s="139"/>
      <c r="H942" s="139"/>
      <c r="I942" s="139"/>
      <c r="J942" s="139"/>
      <c r="K942" s="139"/>
      <c r="L942" s="139"/>
      <c r="M942" s="139"/>
      <c r="N942" s="139"/>
      <c r="O942" s="139"/>
      <c r="P942" s="139"/>
      <c r="Q942" s="139"/>
      <c r="R942" s="139"/>
      <c r="S942" s="139"/>
      <c r="T942" s="139"/>
      <c r="U942" s="139"/>
      <c r="V942" s="139"/>
      <c r="W942" s="139"/>
      <c r="X942" s="139"/>
      <c r="Y942" s="139"/>
      <c r="Z942" s="139"/>
      <c r="AA942" s="139"/>
    </row>
    <row r="943">
      <c r="A943" s="139"/>
      <c r="B943" s="139"/>
      <c r="C943" s="139"/>
      <c r="D943" s="139"/>
      <c r="E943" s="139"/>
      <c r="F943" s="139"/>
      <c r="G943" s="139"/>
      <c r="H943" s="139"/>
      <c r="I943" s="139"/>
      <c r="J943" s="139"/>
      <c r="K943" s="139"/>
      <c r="L943" s="139"/>
      <c r="M943" s="139"/>
      <c r="N943" s="139"/>
      <c r="O943" s="139"/>
      <c r="P943" s="139"/>
      <c r="Q943" s="139"/>
      <c r="R943" s="139"/>
      <c r="S943" s="139"/>
      <c r="T943" s="139"/>
      <c r="U943" s="139"/>
      <c r="V943" s="139"/>
      <c r="W943" s="139"/>
      <c r="X943" s="139"/>
      <c r="Y943" s="139"/>
      <c r="Z943" s="139"/>
      <c r="AA943" s="139"/>
    </row>
    <row r="944">
      <c r="A944" s="139"/>
      <c r="B944" s="139"/>
      <c r="C944" s="139"/>
      <c r="D944" s="139"/>
      <c r="E944" s="139"/>
      <c r="F944" s="139"/>
      <c r="G944" s="139"/>
      <c r="H944" s="139"/>
      <c r="I944" s="139"/>
      <c r="J944" s="139"/>
      <c r="K944" s="139"/>
      <c r="L944" s="139"/>
      <c r="M944" s="139"/>
      <c r="N944" s="139"/>
      <c r="O944" s="139"/>
      <c r="P944" s="139"/>
      <c r="Q944" s="139"/>
      <c r="R944" s="139"/>
      <c r="S944" s="139"/>
      <c r="T944" s="139"/>
      <c r="U944" s="139"/>
      <c r="V944" s="139"/>
      <c r="W944" s="139"/>
      <c r="X944" s="139"/>
      <c r="Y944" s="139"/>
      <c r="Z944" s="139"/>
      <c r="AA944" s="139"/>
    </row>
    <row r="945">
      <c r="A945" s="139"/>
      <c r="B945" s="139"/>
      <c r="C945" s="139"/>
      <c r="D945" s="139"/>
      <c r="E945" s="139"/>
      <c r="F945" s="139"/>
      <c r="G945" s="139"/>
      <c r="H945" s="139"/>
      <c r="I945" s="139"/>
      <c r="J945" s="139"/>
      <c r="K945" s="139"/>
      <c r="L945" s="139"/>
      <c r="M945" s="139"/>
      <c r="N945" s="139"/>
      <c r="O945" s="139"/>
      <c r="P945" s="139"/>
      <c r="Q945" s="139"/>
      <c r="R945" s="139"/>
      <c r="S945" s="139"/>
      <c r="T945" s="139"/>
      <c r="U945" s="139"/>
      <c r="V945" s="139"/>
      <c r="W945" s="139"/>
      <c r="X945" s="139"/>
      <c r="Y945" s="139"/>
      <c r="Z945" s="139"/>
      <c r="AA945" s="139"/>
    </row>
    <row r="946">
      <c r="A946" s="139"/>
      <c r="B946" s="139"/>
      <c r="C946" s="139"/>
      <c r="D946" s="139"/>
      <c r="E946" s="139"/>
      <c r="F946" s="139"/>
      <c r="G946" s="139"/>
      <c r="H946" s="139"/>
      <c r="I946" s="139"/>
      <c r="J946" s="139"/>
      <c r="K946" s="139"/>
      <c r="L946" s="139"/>
      <c r="M946" s="139"/>
      <c r="N946" s="139"/>
      <c r="O946" s="139"/>
      <c r="P946" s="139"/>
      <c r="Q946" s="139"/>
      <c r="R946" s="139"/>
      <c r="S946" s="139"/>
      <c r="T946" s="139"/>
      <c r="U946" s="139"/>
      <c r="V946" s="139"/>
      <c r="W946" s="139"/>
      <c r="X946" s="139"/>
      <c r="Y946" s="139"/>
      <c r="Z946" s="139"/>
      <c r="AA946" s="139"/>
    </row>
    <row r="947">
      <c r="A947" s="139"/>
      <c r="B947" s="139"/>
      <c r="C947" s="139"/>
      <c r="D947" s="139"/>
      <c r="E947" s="139"/>
      <c r="F947" s="139"/>
      <c r="G947" s="139"/>
      <c r="H947" s="139"/>
      <c r="I947" s="139"/>
      <c r="J947" s="139"/>
      <c r="K947" s="139"/>
      <c r="L947" s="139"/>
      <c r="M947" s="139"/>
      <c r="N947" s="139"/>
      <c r="O947" s="139"/>
      <c r="P947" s="139"/>
      <c r="Q947" s="139"/>
      <c r="R947" s="139"/>
      <c r="S947" s="139"/>
      <c r="T947" s="139"/>
      <c r="U947" s="139"/>
      <c r="V947" s="139"/>
      <c r="W947" s="139"/>
      <c r="X947" s="139"/>
      <c r="Y947" s="139"/>
      <c r="Z947" s="139"/>
      <c r="AA947" s="139"/>
    </row>
    <row r="948">
      <c r="A948" s="139"/>
      <c r="B948" s="139"/>
      <c r="C948" s="139"/>
      <c r="D948" s="139"/>
      <c r="E948" s="139"/>
      <c r="F948" s="139"/>
      <c r="G948" s="139"/>
      <c r="H948" s="139"/>
      <c r="I948" s="139"/>
      <c r="J948" s="139"/>
      <c r="K948" s="139"/>
      <c r="L948" s="139"/>
      <c r="M948" s="139"/>
      <c r="N948" s="139"/>
      <c r="O948" s="139"/>
      <c r="P948" s="139"/>
      <c r="Q948" s="139"/>
      <c r="R948" s="139"/>
      <c r="S948" s="139"/>
      <c r="T948" s="139"/>
      <c r="U948" s="139"/>
      <c r="V948" s="139"/>
      <c r="W948" s="139"/>
      <c r="X948" s="139"/>
      <c r="Y948" s="139"/>
      <c r="Z948" s="139"/>
      <c r="AA948" s="139"/>
    </row>
    <row r="949">
      <c r="A949" s="139"/>
      <c r="B949" s="139"/>
      <c r="C949" s="139"/>
      <c r="D949" s="139"/>
      <c r="E949" s="139"/>
      <c r="F949" s="139"/>
      <c r="G949" s="139"/>
      <c r="H949" s="139"/>
      <c r="I949" s="139"/>
      <c r="J949" s="139"/>
      <c r="K949" s="139"/>
      <c r="L949" s="139"/>
      <c r="M949" s="139"/>
      <c r="N949" s="139"/>
      <c r="O949" s="139"/>
      <c r="P949" s="139"/>
      <c r="Q949" s="139"/>
      <c r="R949" s="139"/>
      <c r="S949" s="139"/>
      <c r="T949" s="139"/>
      <c r="U949" s="139"/>
      <c r="V949" s="139"/>
      <c r="W949" s="139"/>
      <c r="X949" s="139"/>
      <c r="Y949" s="139"/>
      <c r="Z949" s="139"/>
      <c r="AA949" s="139"/>
    </row>
    <row r="950">
      <c r="A950" s="139"/>
      <c r="B950" s="139"/>
      <c r="C950" s="139"/>
      <c r="D950" s="139"/>
      <c r="E950" s="139"/>
      <c r="F950" s="139"/>
      <c r="G950" s="139"/>
      <c r="H950" s="139"/>
      <c r="I950" s="139"/>
      <c r="J950" s="139"/>
      <c r="K950" s="139"/>
      <c r="L950" s="139"/>
      <c r="M950" s="139"/>
      <c r="N950" s="139"/>
      <c r="O950" s="139"/>
      <c r="P950" s="139"/>
      <c r="Q950" s="139"/>
      <c r="R950" s="139"/>
      <c r="S950" s="139"/>
      <c r="T950" s="139"/>
      <c r="U950" s="139"/>
      <c r="V950" s="139"/>
      <c r="W950" s="139"/>
      <c r="X950" s="139"/>
      <c r="Y950" s="139"/>
      <c r="Z950" s="139"/>
      <c r="AA950" s="139"/>
    </row>
    <row r="951">
      <c r="A951" s="139"/>
      <c r="B951" s="139"/>
      <c r="C951" s="139"/>
      <c r="D951" s="139"/>
      <c r="E951" s="139"/>
      <c r="F951" s="139"/>
      <c r="G951" s="139"/>
      <c r="H951" s="139"/>
      <c r="I951" s="139"/>
      <c r="J951" s="139"/>
      <c r="K951" s="139"/>
      <c r="L951" s="139"/>
      <c r="M951" s="139"/>
      <c r="N951" s="139"/>
      <c r="O951" s="139"/>
      <c r="P951" s="139"/>
      <c r="Q951" s="139"/>
      <c r="R951" s="139"/>
      <c r="S951" s="139"/>
      <c r="T951" s="139"/>
      <c r="U951" s="139"/>
      <c r="V951" s="139"/>
      <c r="W951" s="139"/>
      <c r="X951" s="139"/>
      <c r="Y951" s="139"/>
      <c r="Z951" s="139"/>
      <c r="AA951" s="139"/>
    </row>
    <row r="952">
      <c r="A952" s="139"/>
      <c r="B952" s="139"/>
      <c r="C952" s="139"/>
      <c r="D952" s="139"/>
      <c r="E952" s="139"/>
      <c r="F952" s="139"/>
      <c r="G952" s="139"/>
      <c r="H952" s="139"/>
      <c r="I952" s="139"/>
      <c r="J952" s="139"/>
      <c r="K952" s="139"/>
      <c r="L952" s="139"/>
      <c r="M952" s="139"/>
      <c r="N952" s="139"/>
      <c r="O952" s="139"/>
      <c r="P952" s="139"/>
      <c r="Q952" s="139"/>
      <c r="R952" s="139"/>
      <c r="S952" s="139"/>
      <c r="T952" s="139"/>
      <c r="U952" s="139"/>
      <c r="V952" s="139"/>
      <c r="W952" s="139"/>
      <c r="X952" s="139"/>
      <c r="Y952" s="139"/>
      <c r="Z952" s="139"/>
      <c r="AA952" s="139"/>
    </row>
    <row r="953">
      <c r="A953" s="139"/>
      <c r="B953" s="139"/>
      <c r="C953" s="139"/>
      <c r="D953" s="139"/>
      <c r="E953" s="139"/>
      <c r="F953" s="139"/>
      <c r="G953" s="139"/>
      <c r="H953" s="139"/>
      <c r="I953" s="139"/>
      <c r="J953" s="139"/>
      <c r="K953" s="139"/>
      <c r="L953" s="139"/>
      <c r="M953" s="139"/>
      <c r="N953" s="139"/>
      <c r="O953" s="139"/>
      <c r="P953" s="139"/>
      <c r="Q953" s="139"/>
      <c r="R953" s="139"/>
      <c r="S953" s="139"/>
      <c r="T953" s="139"/>
      <c r="U953" s="139"/>
      <c r="V953" s="139"/>
      <c r="W953" s="139"/>
      <c r="X953" s="139"/>
      <c r="Y953" s="139"/>
      <c r="Z953" s="139"/>
      <c r="AA953" s="139"/>
    </row>
    <row r="954">
      <c r="A954" s="139"/>
      <c r="B954" s="139"/>
      <c r="C954" s="139"/>
      <c r="D954" s="139"/>
      <c r="E954" s="139"/>
      <c r="F954" s="139"/>
      <c r="G954" s="139"/>
      <c r="H954" s="139"/>
      <c r="I954" s="139"/>
      <c r="J954" s="139"/>
      <c r="K954" s="139"/>
      <c r="L954" s="139"/>
      <c r="M954" s="139"/>
      <c r="N954" s="139"/>
      <c r="O954" s="139"/>
      <c r="P954" s="139"/>
      <c r="Q954" s="139"/>
      <c r="R954" s="139"/>
      <c r="S954" s="139"/>
      <c r="T954" s="139"/>
      <c r="U954" s="139"/>
      <c r="V954" s="139"/>
      <c r="W954" s="139"/>
      <c r="X954" s="139"/>
      <c r="Y954" s="139"/>
      <c r="Z954" s="139"/>
      <c r="AA954" s="139"/>
    </row>
    <row r="955">
      <c r="A955" s="139"/>
      <c r="B955" s="139"/>
      <c r="C955" s="139"/>
      <c r="D955" s="139"/>
      <c r="E955" s="139"/>
      <c r="F955" s="139"/>
      <c r="G955" s="139"/>
      <c r="H955" s="139"/>
      <c r="I955" s="139"/>
      <c r="J955" s="139"/>
      <c r="K955" s="139"/>
      <c r="L955" s="139"/>
      <c r="M955" s="139"/>
      <c r="N955" s="139"/>
      <c r="O955" s="139"/>
      <c r="P955" s="139"/>
      <c r="Q955" s="139"/>
      <c r="R955" s="139"/>
      <c r="S955" s="139"/>
      <c r="T955" s="139"/>
      <c r="U955" s="139"/>
      <c r="V955" s="139"/>
      <c r="W955" s="139"/>
      <c r="X955" s="139"/>
      <c r="Y955" s="139"/>
      <c r="Z955" s="139"/>
      <c r="AA955" s="139"/>
    </row>
    <row r="956">
      <c r="A956" s="139"/>
      <c r="B956" s="139"/>
      <c r="C956" s="139"/>
      <c r="D956" s="139"/>
      <c r="E956" s="139"/>
      <c r="F956" s="139"/>
      <c r="G956" s="139"/>
      <c r="H956" s="139"/>
      <c r="I956" s="139"/>
      <c r="J956" s="139"/>
      <c r="K956" s="139"/>
      <c r="L956" s="139"/>
      <c r="M956" s="139"/>
      <c r="N956" s="139"/>
      <c r="O956" s="139"/>
      <c r="P956" s="139"/>
      <c r="Q956" s="139"/>
      <c r="R956" s="139"/>
      <c r="S956" s="139"/>
      <c r="T956" s="139"/>
      <c r="U956" s="139"/>
      <c r="V956" s="139"/>
      <c r="W956" s="139"/>
      <c r="X956" s="139"/>
      <c r="Y956" s="139"/>
      <c r="Z956" s="139"/>
      <c r="AA956" s="139"/>
    </row>
    <row r="957">
      <c r="A957" s="139"/>
      <c r="B957" s="139"/>
      <c r="C957" s="139"/>
      <c r="D957" s="139"/>
      <c r="E957" s="139"/>
      <c r="F957" s="139"/>
      <c r="G957" s="139"/>
      <c r="H957" s="139"/>
      <c r="I957" s="139"/>
      <c r="J957" s="139"/>
      <c r="K957" s="139"/>
      <c r="L957" s="139"/>
      <c r="M957" s="139"/>
      <c r="N957" s="139"/>
      <c r="O957" s="139"/>
      <c r="P957" s="139"/>
      <c r="Q957" s="139"/>
      <c r="R957" s="139"/>
      <c r="S957" s="139"/>
      <c r="T957" s="139"/>
      <c r="U957" s="139"/>
      <c r="V957" s="139"/>
      <c r="W957" s="139"/>
      <c r="X957" s="139"/>
      <c r="Y957" s="139"/>
      <c r="Z957" s="139"/>
      <c r="AA957" s="139"/>
    </row>
    <row r="958">
      <c r="A958" s="139"/>
      <c r="B958" s="139"/>
      <c r="C958" s="139"/>
      <c r="D958" s="139"/>
      <c r="E958" s="139"/>
      <c r="F958" s="139"/>
      <c r="G958" s="139"/>
      <c r="H958" s="139"/>
      <c r="I958" s="139"/>
      <c r="J958" s="139"/>
      <c r="K958" s="139"/>
      <c r="L958" s="139"/>
      <c r="M958" s="139"/>
      <c r="N958" s="139"/>
      <c r="O958" s="139"/>
      <c r="P958" s="139"/>
      <c r="Q958" s="139"/>
      <c r="R958" s="139"/>
      <c r="S958" s="139"/>
      <c r="T958" s="139"/>
      <c r="U958" s="139"/>
      <c r="V958" s="139"/>
      <c r="W958" s="139"/>
      <c r="X958" s="139"/>
      <c r="Y958" s="139"/>
      <c r="Z958" s="139"/>
      <c r="AA958" s="139"/>
    </row>
    <row r="959">
      <c r="A959" s="139"/>
      <c r="B959" s="139"/>
      <c r="C959" s="139"/>
      <c r="D959" s="139"/>
      <c r="E959" s="139"/>
      <c r="F959" s="139"/>
      <c r="G959" s="139"/>
      <c r="H959" s="139"/>
      <c r="I959" s="139"/>
      <c r="J959" s="139"/>
      <c r="K959" s="139"/>
      <c r="L959" s="139"/>
      <c r="M959" s="139"/>
      <c r="N959" s="139"/>
      <c r="O959" s="139"/>
      <c r="P959" s="139"/>
      <c r="Q959" s="139"/>
      <c r="R959" s="139"/>
      <c r="S959" s="139"/>
      <c r="T959" s="139"/>
      <c r="U959" s="139"/>
      <c r="V959" s="139"/>
      <c r="W959" s="139"/>
      <c r="X959" s="139"/>
      <c r="Y959" s="139"/>
      <c r="Z959" s="139"/>
      <c r="AA959" s="139"/>
    </row>
    <row r="960">
      <c r="A960" s="139"/>
      <c r="B960" s="139"/>
      <c r="C960" s="139"/>
      <c r="D960" s="139"/>
      <c r="E960" s="139"/>
      <c r="F960" s="139"/>
      <c r="G960" s="139"/>
      <c r="H960" s="139"/>
      <c r="I960" s="139"/>
      <c r="J960" s="139"/>
      <c r="K960" s="139"/>
      <c r="L960" s="139"/>
      <c r="M960" s="139"/>
      <c r="N960" s="139"/>
      <c r="O960" s="139"/>
      <c r="P960" s="139"/>
      <c r="Q960" s="139"/>
      <c r="R960" s="139"/>
      <c r="S960" s="139"/>
      <c r="T960" s="139"/>
      <c r="U960" s="139"/>
      <c r="V960" s="139"/>
      <c r="W960" s="139"/>
      <c r="X960" s="139"/>
      <c r="Y960" s="139"/>
      <c r="Z960" s="139"/>
      <c r="AA960" s="139"/>
    </row>
    <row r="961">
      <c r="A961" s="139"/>
      <c r="B961" s="139"/>
      <c r="C961" s="139"/>
      <c r="D961" s="139"/>
      <c r="E961" s="139"/>
      <c r="F961" s="139"/>
      <c r="G961" s="139"/>
      <c r="H961" s="139"/>
      <c r="I961" s="139"/>
      <c r="J961" s="139"/>
      <c r="K961" s="139"/>
      <c r="L961" s="139"/>
      <c r="M961" s="139"/>
      <c r="N961" s="139"/>
      <c r="O961" s="139"/>
      <c r="P961" s="139"/>
      <c r="Q961" s="139"/>
      <c r="R961" s="139"/>
      <c r="S961" s="139"/>
      <c r="T961" s="139"/>
      <c r="U961" s="139"/>
      <c r="V961" s="139"/>
      <c r="W961" s="139"/>
      <c r="X961" s="139"/>
      <c r="Y961" s="139"/>
      <c r="Z961" s="139"/>
      <c r="AA961" s="139"/>
    </row>
    <row r="962">
      <c r="A962" s="139"/>
      <c r="B962" s="139"/>
      <c r="C962" s="139"/>
      <c r="D962" s="139"/>
      <c r="E962" s="139"/>
      <c r="F962" s="139"/>
      <c r="G962" s="139"/>
      <c r="H962" s="139"/>
      <c r="I962" s="139"/>
      <c r="J962" s="139"/>
      <c r="K962" s="139"/>
      <c r="L962" s="139"/>
      <c r="M962" s="139"/>
      <c r="N962" s="139"/>
      <c r="O962" s="139"/>
      <c r="P962" s="139"/>
      <c r="Q962" s="139"/>
      <c r="R962" s="139"/>
      <c r="S962" s="139"/>
      <c r="T962" s="139"/>
      <c r="U962" s="139"/>
      <c r="V962" s="139"/>
      <c r="W962" s="139"/>
      <c r="X962" s="139"/>
      <c r="Y962" s="139"/>
      <c r="Z962" s="139"/>
      <c r="AA962" s="139"/>
    </row>
    <row r="963">
      <c r="A963" s="139"/>
      <c r="B963" s="139"/>
      <c r="C963" s="139"/>
      <c r="D963" s="139"/>
      <c r="E963" s="139"/>
      <c r="F963" s="139"/>
      <c r="G963" s="139"/>
      <c r="H963" s="139"/>
      <c r="I963" s="139"/>
      <c r="J963" s="139"/>
      <c r="K963" s="139"/>
      <c r="L963" s="139"/>
      <c r="M963" s="139"/>
      <c r="N963" s="139"/>
      <c r="O963" s="139"/>
      <c r="P963" s="139"/>
      <c r="Q963" s="139"/>
      <c r="R963" s="139"/>
      <c r="S963" s="139"/>
      <c r="T963" s="139"/>
      <c r="U963" s="139"/>
      <c r="V963" s="139"/>
      <c r="W963" s="139"/>
      <c r="X963" s="139"/>
      <c r="Y963" s="139"/>
      <c r="Z963" s="139"/>
      <c r="AA963" s="139"/>
    </row>
    <row r="964">
      <c r="A964" s="139"/>
      <c r="B964" s="139"/>
      <c r="C964" s="139"/>
      <c r="D964" s="139"/>
      <c r="E964" s="139"/>
      <c r="F964" s="139"/>
      <c r="G964" s="139"/>
      <c r="H964" s="139"/>
      <c r="I964" s="139"/>
      <c r="J964" s="139"/>
      <c r="K964" s="139"/>
      <c r="L964" s="139"/>
      <c r="M964" s="139"/>
      <c r="N964" s="139"/>
      <c r="O964" s="139"/>
      <c r="P964" s="139"/>
      <c r="Q964" s="139"/>
      <c r="R964" s="139"/>
      <c r="S964" s="139"/>
      <c r="T964" s="139"/>
      <c r="U964" s="139"/>
      <c r="V964" s="139"/>
      <c r="W964" s="139"/>
      <c r="X964" s="139"/>
      <c r="Y964" s="139"/>
      <c r="Z964" s="139"/>
      <c r="AA964" s="139"/>
    </row>
    <row r="965">
      <c r="A965" s="139"/>
      <c r="B965" s="139"/>
      <c r="C965" s="139"/>
      <c r="D965" s="139"/>
      <c r="E965" s="139"/>
      <c r="F965" s="139"/>
      <c r="G965" s="139"/>
      <c r="H965" s="139"/>
      <c r="I965" s="139"/>
      <c r="J965" s="139"/>
      <c r="K965" s="139"/>
      <c r="L965" s="139"/>
      <c r="M965" s="139"/>
      <c r="N965" s="139"/>
      <c r="O965" s="139"/>
      <c r="P965" s="139"/>
      <c r="Q965" s="139"/>
      <c r="R965" s="139"/>
      <c r="S965" s="139"/>
      <c r="T965" s="139"/>
      <c r="U965" s="139"/>
      <c r="V965" s="139"/>
      <c r="W965" s="139"/>
      <c r="X965" s="139"/>
      <c r="Y965" s="139"/>
      <c r="Z965" s="139"/>
      <c r="AA965" s="139"/>
    </row>
    <row r="966">
      <c r="A966" s="139"/>
      <c r="B966" s="139"/>
      <c r="C966" s="139"/>
      <c r="D966" s="139"/>
      <c r="E966" s="139"/>
      <c r="F966" s="139"/>
      <c r="G966" s="139"/>
      <c r="H966" s="139"/>
      <c r="I966" s="139"/>
      <c r="J966" s="139"/>
      <c r="K966" s="139"/>
      <c r="L966" s="139"/>
      <c r="M966" s="139"/>
      <c r="N966" s="139"/>
      <c r="O966" s="139"/>
      <c r="P966" s="139"/>
      <c r="Q966" s="139"/>
      <c r="R966" s="139"/>
      <c r="S966" s="139"/>
      <c r="T966" s="139"/>
      <c r="U966" s="139"/>
      <c r="V966" s="139"/>
      <c r="W966" s="139"/>
      <c r="X966" s="139"/>
      <c r="Y966" s="139"/>
      <c r="Z966" s="139"/>
      <c r="AA966" s="139"/>
    </row>
    <row r="967">
      <c r="A967" s="139"/>
      <c r="B967" s="139"/>
      <c r="C967" s="139"/>
      <c r="D967" s="139"/>
      <c r="E967" s="139"/>
      <c r="F967" s="139"/>
      <c r="G967" s="139"/>
      <c r="H967" s="139"/>
      <c r="I967" s="139"/>
      <c r="J967" s="139"/>
      <c r="K967" s="139"/>
      <c r="L967" s="139"/>
      <c r="M967" s="139"/>
      <c r="N967" s="139"/>
      <c r="O967" s="139"/>
      <c r="P967" s="139"/>
      <c r="Q967" s="139"/>
      <c r="R967" s="139"/>
      <c r="S967" s="139"/>
      <c r="T967" s="139"/>
      <c r="U967" s="139"/>
      <c r="V967" s="139"/>
      <c r="W967" s="139"/>
      <c r="X967" s="139"/>
      <c r="Y967" s="139"/>
      <c r="Z967" s="139"/>
      <c r="AA967" s="139"/>
    </row>
    <row r="968">
      <c r="A968" s="139"/>
      <c r="B968" s="139"/>
      <c r="C968" s="139"/>
      <c r="D968" s="139"/>
      <c r="E968" s="139"/>
      <c r="F968" s="139"/>
      <c r="G968" s="139"/>
      <c r="H968" s="139"/>
      <c r="I968" s="139"/>
      <c r="J968" s="139"/>
      <c r="K968" s="139"/>
      <c r="L968" s="139"/>
      <c r="M968" s="139"/>
      <c r="N968" s="139"/>
      <c r="O968" s="139"/>
      <c r="P968" s="139"/>
      <c r="Q968" s="139"/>
      <c r="R968" s="139"/>
      <c r="S968" s="139"/>
      <c r="T968" s="139"/>
      <c r="U968" s="139"/>
      <c r="V968" s="139"/>
      <c r="W968" s="139"/>
      <c r="X968" s="139"/>
      <c r="Y968" s="139"/>
      <c r="Z968" s="139"/>
      <c r="AA968" s="139"/>
    </row>
    <row r="969">
      <c r="A969" s="139"/>
      <c r="B969" s="139"/>
      <c r="C969" s="139"/>
      <c r="D969" s="139"/>
      <c r="E969" s="139"/>
      <c r="F969" s="139"/>
      <c r="G969" s="139"/>
      <c r="H969" s="139"/>
      <c r="I969" s="139"/>
      <c r="J969" s="139"/>
      <c r="K969" s="139"/>
      <c r="L969" s="139"/>
      <c r="M969" s="139"/>
      <c r="N969" s="139"/>
      <c r="O969" s="139"/>
      <c r="P969" s="139"/>
      <c r="Q969" s="139"/>
      <c r="R969" s="139"/>
      <c r="S969" s="139"/>
      <c r="T969" s="139"/>
      <c r="U969" s="139"/>
      <c r="V969" s="139"/>
      <c r="W969" s="139"/>
      <c r="X969" s="139"/>
      <c r="Y969" s="139"/>
      <c r="Z969" s="139"/>
      <c r="AA969" s="139"/>
    </row>
    <row r="970">
      <c r="A970" s="139"/>
      <c r="B970" s="139"/>
      <c r="C970" s="139"/>
      <c r="D970" s="139"/>
      <c r="E970" s="139"/>
      <c r="F970" s="139"/>
      <c r="G970" s="139"/>
      <c r="H970" s="139"/>
      <c r="I970" s="139"/>
      <c r="J970" s="139"/>
      <c r="K970" s="139"/>
      <c r="L970" s="139"/>
      <c r="M970" s="139"/>
      <c r="N970" s="139"/>
      <c r="O970" s="139"/>
      <c r="P970" s="139"/>
      <c r="Q970" s="139"/>
      <c r="R970" s="139"/>
      <c r="S970" s="139"/>
      <c r="T970" s="139"/>
      <c r="U970" s="139"/>
      <c r="V970" s="139"/>
      <c r="W970" s="139"/>
      <c r="X970" s="139"/>
      <c r="Y970" s="139"/>
      <c r="Z970" s="139"/>
      <c r="AA970" s="139"/>
    </row>
    <row r="971">
      <c r="A971" s="139"/>
      <c r="B971" s="139"/>
      <c r="C971" s="139"/>
      <c r="D971" s="139"/>
      <c r="E971" s="139"/>
      <c r="F971" s="139"/>
      <c r="G971" s="139"/>
      <c r="H971" s="139"/>
      <c r="I971" s="139"/>
      <c r="J971" s="139"/>
      <c r="K971" s="139"/>
      <c r="L971" s="139"/>
      <c r="M971" s="139"/>
      <c r="N971" s="139"/>
      <c r="O971" s="139"/>
      <c r="P971" s="139"/>
      <c r="Q971" s="139"/>
      <c r="R971" s="139"/>
      <c r="S971" s="139"/>
      <c r="T971" s="139"/>
      <c r="U971" s="139"/>
      <c r="V971" s="139"/>
      <c r="W971" s="139"/>
      <c r="X971" s="139"/>
      <c r="Y971" s="139"/>
      <c r="Z971" s="139"/>
      <c r="AA971" s="139"/>
    </row>
    <row r="972">
      <c r="A972" s="139"/>
      <c r="B972" s="139"/>
      <c r="C972" s="139"/>
      <c r="D972" s="139"/>
      <c r="E972" s="139"/>
      <c r="F972" s="139"/>
      <c r="G972" s="139"/>
      <c r="H972" s="139"/>
      <c r="I972" s="139"/>
      <c r="J972" s="139"/>
      <c r="K972" s="139"/>
      <c r="L972" s="139"/>
      <c r="M972" s="139"/>
      <c r="N972" s="139"/>
      <c r="O972" s="139"/>
      <c r="P972" s="139"/>
      <c r="Q972" s="139"/>
      <c r="R972" s="139"/>
      <c r="S972" s="139"/>
      <c r="T972" s="139"/>
      <c r="U972" s="139"/>
      <c r="V972" s="139"/>
      <c r="W972" s="139"/>
      <c r="X972" s="139"/>
      <c r="Y972" s="139"/>
      <c r="Z972" s="139"/>
      <c r="AA972" s="139"/>
    </row>
    <row r="973">
      <c r="A973" s="139"/>
      <c r="B973" s="139"/>
      <c r="C973" s="139"/>
      <c r="D973" s="139"/>
      <c r="E973" s="139"/>
      <c r="F973" s="139"/>
      <c r="G973" s="139"/>
      <c r="H973" s="139"/>
      <c r="I973" s="139"/>
      <c r="J973" s="139"/>
      <c r="K973" s="139"/>
      <c r="L973" s="139"/>
      <c r="M973" s="139"/>
      <c r="N973" s="139"/>
      <c r="O973" s="139"/>
      <c r="P973" s="139"/>
      <c r="Q973" s="139"/>
      <c r="R973" s="139"/>
      <c r="S973" s="139"/>
      <c r="T973" s="139"/>
      <c r="U973" s="139"/>
      <c r="V973" s="139"/>
      <c r="W973" s="139"/>
      <c r="X973" s="139"/>
      <c r="Y973" s="139"/>
      <c r="Z973" s="139"/>
      <c r="AA973" s="139"/>
    </row>
    <row r="974">
      <c r="A974" s="139"/>
      <c r="B974" s="139"/>
      <c r="C974" s="139"/>
      <c r="D974" s="139"/>
      <c r="E974" s="139"/>
      <c r="F974" s="139"/>
      <c r="G974" s="139"/>
      <c r="H974" s="139"/>
      <c r="I974" s="139"/>
      <c r="J974" s="139"/>
      <c r="K974" s="139"/>
      <c r="L974" s="139"/>
      <c r="M974" s="139"/>
      <c r="N974" s="139"/>
      <c r="O974" s="139"/>
      <c r="P974" s="139"/>
      <c r="Q974" s="139"/>
      <c r="R974" s="139"/>
      <c r="S974" s="139"/>
      <c r="T974" s="139"/>
      <c r="U974" s="139"/>
      <c r="V974" s="139"/>
      <c r="W974" s="139"/>
      <c r="X974" s="139"/>
      <c r="Y974" s="139"/>
      <c r="Z974" s="139"/>
      <c r="AA974" s="139"/>
    </row>
    <row r="975">
      <c r="A975" s="139"/>
      <c r="B975" s="139"/>
      <c r="C975" s="139"/>
      <c r="D975" s="139"/>
      <c r="E975" s="139"/>
      <c r="F975" s="139"/>
      <c r="G975" s="139"/>
      <c r="H975" s="139"/>
      <c r="I975" s="139"/>
      <c r="J975" s="139"/>
      <c r="K975" s="139"/>
      <c r="L975" s="139"/>
      <c r="M975" s="139"/>
      <c r="N975" s="139"/>
      <c r="O975" s="139"/>
      <c r="P975" s="139"/>
      <c r="Q975" s="139"/>
      <c r="R975" s="139"/>
      <c r="S975" s="139"/>
      <c r="T975" s="139"/>
      <c r="U975" s="139"/>
      <c r="V975" s="139"/>
      <c r="W975" s="139"/>
      <c r="X975" s="139"/>
      <c r="Y975" s="139"/>
      <c r="Z975" s="139"/>
      <c r="AA975" s="139"/>
    </row>
    <row r="976">
      <c r="A976" s="139"/>
      <c r="B976" s="139"/>
      <c r="C976" s="139"/>
      <c r="D976" s="139"/>
      <c r="E976" s="139"/>
      <c r="F976" s="139"/>
      <c r="G976" s="139"/>
      <c r="H976" s="139"/>
      <c r="I976" s="139"/>
      <c r="J976" s="139"/>
      <c r="K976" s="139"/>
      <c r="L976" s="139"/>
      <c r="M976" s="139"/>
      <c r="N976" s="139"/>
      <c r="O976" s="139"/>
      <c r="P976" s="139"/>
      <c r="Q976" s="139"/>
      <c r="R976" s="139"/>
      <c r="S976" s="139"/>
      <c r="T976" s="139"/>
      <c r="U976" s="139"/>
      <c r="V976" s="139"/>
      <c r="W976" s="139"/>
      <c r="X976" s="139"/>
      <c r="Y976" s="139"/>
      <c r="Z976" s="139"/>
      <c r="AA976" s="139"/>
    </row>
    <row r="977">
      <c r="A977" s="139"/>
      <c r="B977" s="139"/>
      <c r="C977" s="139"/>
      <c r="D977" s="139"/>
      <c r="E977" s="139"/>
      <c r="F977" s="139"/>
      <c r="G977" s="139"/>
      <c r="H977" s="139"/>
      <c r="I977" s="139"/>
      <c r="J977" s="139"/>
      <c r="K977" s="139"/>
      <c r="L977" s="139"/>
      <c r="M977" s="139"/>
      <c r="N977" s="139"/>
      <c r="O977" s="139"/>
      <c r="P977" s="139"/>
      <c r="Q977" s="139"/>
      <c r="R977" s="139"/>
      <c r="S977" s="139"/>
      <c r="T977" s="139"/>
      <c r="U977" s="139"/>
      <c r="V977" s="139"/>
      <c r="W977" s="139"/>
      <c r="X977" s="139"/>
      <c r="Y977" s="139"/>
      <c r="Z977" s="139"/>
      <c r="AA977" s="139"/>
    </row>
    <row r="978">
      <c r="A978" s="139"/>
      <c r="B978" s="139"/>
      <c r="C978" s="139"/>
      <c r="D978" s="139"/>
      <c r="E978" s="139"/>
      <c r="F978" s="139"/>
      <c r="G978" s="139"/>
      <c r="H978" s="139"/>
      <c r="I978" s="139"/>
      <c r="J978" s="139"/>
      <c r="K978" s="139"/>
      <c r="L978" s="139"/>
      <c r="M978" s="139"/>
      <c r="N978" s="139"/>
      <c r="O978" s="139"/>
      <c r="P978" s="139"/>
      <c r="Q978" s="139"/>
      <c r="R978" s="139"/>
      <c r="S978" s="139"/>
      <c r="T978" s="139"/>
      <c r="U978" s="139"/>
      <c r="V978" s="139"/>
      <c r="W978" s="139"/>
      <c r="X978" s="139"/>
      <c r="Y978" s="139"/>
      <c r="Z978" s="139"/>
      <c r="AA978" s="139"/>
    </row>
    <row r="979">
      <c r="A979" s="139"/>
      <c r="B979" s="139"/>
      <c r="C979" s="139"/>
      <c r="D979" s="139"/>
      <c r="E979" s="139"/>
      <c r="F979" s="139"/>
      <c r="G979" s="139"/>
      <c r="H979" s="139"/>
      <c r="I979" s="139"/>
      <c r="J979" s="139"/>
      <c r="K979" s="139"/>
      <c r="L979" s="139"/>
      <c r="M979" s="139"/>
      <c r="N979" s="139"/>
      <c r="O979" s="139"/>
      <c r="P979" s="139"/>
      <c r="Q979" s="139"/>
      <c r="R979" s="139"/>
      <c r="S979" s="139"/>
      <c r="T979" s="139"/>
      <c r="U979" s="139"/>
      <c r="V979" s="139"/>
      <c r="W979" s="139"/>
      <c r="X979" s="139"/>
      <c r="Y979" s="139"/>
      <c r="Z979" s="139"/>
      <c r="AA979" s="139"/>
    </row>
    <row r="980">
      <c r="A980" s="139"/>
      <c r="B980" s="139"/>
      <c r="C980" s="139"/>
      <c r="D980" s="139"/>
      <c r="E980" s="139"/>
      <c r="F980" s="139"/>
      <c r="G980" s="139"/>
      <c r="H980" s="139"/>
      <c r="I980" s="139"/>
      <c r="J980" s="139"/>
      <c r="K980" s="139"/>
      <c r="L980" s="139"/>
      <c r="M980" s="139"/>
      <c r="N980" s="139"/>
      <c r="O980" s="139"/>
      <c r="P980" s="139"/>
      <c r="Q980" s="139"/>
      <c r="R980" s="139"/>
      <c r="S980" s="139"/>
      <c r="T980" s="139"/>
      <c r="U980" s="139"/>
      <c r="V980" s="139"/>
      <c r="W980" s="139"/>
      <c r="X980" s="139"/>
      <c r="Y980" s="139"/>
      <c r="Z980" s="139"/>
      <c r="AA980" s="139"/>
    </row>
    <row r="981">
      <c r="A981" s="139"/>
      <c r="B981" s="139"/>
      <c r="C981" s="139"/>
      <c r="D981" s="139"/>
      <c r="E981" s="139"/>
      <c r="F981" s="139"/>
      <c r="G981" s="139"/>
      <c r="H981" s="139"/>
      <c r="I981" s="139"/>
      <c r="J981" s="139"/>
      <c r="K981" s="139"/>
      <c r="L981" s="139"/>
      <c r="M981" s="139"/>
      <c r="N981" s="139"/>
      <c r="O981" s="139"/>
      <c r="P981" s="139"/>
      <c r="Q981" s="139"/>
      <c r="R981" s="139"/>
      <c r="S981" s="139"/>
      <c r="T981" s="139"/>
      <c r="U981" s="139"/>
      <c r="V981" s="139"/>
      <c r="W981" s="139"/>
      <c r="X981" s="139"/>
      <c r="Y981" s="139"/>
      <c r="Z981" s="139"/>
      <c r="AA981" s="139"/>
    </row>
    <row r="982">
      <c r="A982" s="139"/>
      <c r="B982" s="139"/>
      <c r="C982" s="139"/>
      <c r="D982" s="139"/>
      <c r="E982" s="139"/>
      <c r="F982" s="139"/>
      <c r="G982" s="139"/>
      <c r="H982" s="139"/>
      <c r="I982" s="139"/>
      <c r="J982" s="139"/>
      <c r="K982" s="139"/>
      <c r="L982" s="139"/>
      <c r="M982" s="139"/>
      <c r="N982" s="139"/>
      <c r="O982" s="139"/>
      <c r="P982" s="139"/>
      <c r="Q982" s="139"/>
      <c r="R982" s="139"/>
      <c r="S982" s="139"/>
      <c r="T982" s="139"/>
      <c r="U982" s="139"/>
      <c r="V982" s="139"/>
      <c r="W982" s="139"/>
      <c r="X982" s="139"/>
      <c r="Y982" s="139"/>
      <c r="Z982" s="139"/>
      <c r="AA982" s="139"/>
    </row>
    <row r="983">
      <c r="A983" s="139"/>
      <c r="B983" s="139"/>
      <c r="C983" s="139"/>
      <c r="D983" s="139"/>
      <c r="E983" s="139"/>
      <c r="F983" s="139"/>
      <c r="G983" s="139"/>
      <c r="H983" s="139"/>
      <c r="I983" s="139"/>
      <c r="J983" s="139"/>
      <c r="K983" s="139"/>
      <c r="L983" s="139"/>
      <c r="M983" s="139"/>
      <c r="N983" s="139"/>
      <c r="O983" s="139"/>
      <c r="P983" s="139"/>
      <c r="Q983" s="139"/>
      <c r="R983" s="139"/>
      <c r="S983" s="139"/>
      <c r="T983" s="139"/>
      <c r="U983" s="139"/>
      <c r="V983" s="139"/>
      <c r="W983" s="139"/>
      <c r="X983" s="139"/>
      <c r="Y983" s="139"/>
      <c r="Z983" s="139"/>
      <c r="AA983" s="139"/>
    </row>
    <row r="984">
      <c r="A984" s="139"/>
      <c r="B984" s="139"/>
      <c r="C984" s="139"/>
      <c r="D984" s="139"/>
      <c r="E984" s="139"/>
      <c r="F984" s="139"/>
      <c r="G984" s="139"/>
      <c r="H984" s="139"/>
      <c r="I984" s="139"/>
      <c r="J984" s="139"/>
      <c r="K984" s="139"/>
      <c r="L984" s="139"/>
      <c r="M984" s="139"/>
      <c r="N984" s="139"/>
      <c r="O984" s="139"/>
      <c r="P984" s="139"/>
      <c r="Q984" s="139"/>
      <c r="R984" s="139"/>
      <c r="S984" s="139"/>
      <c r="T984" s="139"/>
      <c r="U984" s="139"/>
      <c r="V984" s="139"/>
      <c r="W984" s="139"/>
      <c r="X984" s="139"/>
      <c r="Y984" s="139"/>
      <c r="Z984" s="139"/>
      <c r="AA984" s="139"/>
    </row>
    <row r="985">
      <c r="A985" s="139"/>
      <c r="B985" s="139"/>
      <c r="C985" s="139"/>
      <c r="D985" s="139"/>
      <c r="E985" s="139"/>
      <c r="F985" s="139"/>
      <c r="G985" s="139"/>
      <c r="H985" s="139"/>
      <c r="I985" s="139"/>
      <c r="J985" s="139"/>
      <c r="K985" s="139"/>
      <c r="L985" s="139"/>
      <c r="M985" s="139"/>
      <c r="N985" s="139"/>
      <c r="O985" s="139"/>
      <c r="P985" s="139"/>
      <c r="Q985" s="139"/>
      <c r="R985" s="139"/>
      <c r="S985" s="139"/>
      <c r="T985" s="139"/>
      <c r="U985" s="139"/>
      <c r="V985" s="139"/>
      <c r="W985" s="139"/>
      <c r="X985" s="139"/>
      <c r="Y985" s="139"/>
      <c r="Z985" s="139"/>
      <c r="AA985" s="139"/>
    </row>
    <row r="986">
      <c r="A986" s="139"/>
      <c r="B986" s="139"/>
      <c r="C986" s="139"/>
      <c r="D986" s="139"/>
      <c r="E986" s="139"/>
      <c r="F986" s="139"/>
      <c r="G986" s="139"/>
      <c r="H986" s="139"/>
      <c r="I986" s="139"/>
      <c r="J986" s="139"/>
      <c r="K986" s="139"/>
      <c r="L986" s="139"/>
      <c r="M986" s="139"/>
      <c r="N986" s="139"/>
      <c r="O986" s="139"/>
      <c r="P986" s="139"/>
      <c r="Q986" s="139"/>
      <c r="R986" s="139"/>
      <c r="S986" s="139"/>
      <c r="T986" s="139"/>
      <c r="U986" s="139"/>
      <c r="V986" s="139"/>
      <c r="W986" s="139"/>
      <c r="X986" s="139"/>
      <c r="Y986" s="139"/>
      <c r="Z986" s="139"/>
      <c r="AA986" s="139"/>
    </row>
    <row r="987">
      <c r="A987" s="139"/>
      <c r="B987" s="139"/>
      <c r="C987" s="139"/>
      <c r="D987" s="139"/>
      <c r="E987" s="139"/>
      <c r="F987" s="139"/>
      <c r="G987" s="139"/>
      <c r="H987" s="139"/>
      <c r="I987" s="139"/>
      <c r="J987" s="139"/>
      <c r="K987" s="139"/>
      <c r="L987" s="139"/>
      <c r="M987" s="139"/>
      <c r="N987" s="139"/>
      <c r="O987" s="139"/>
      <c r="P987" s="139"/>
      <c r="Q987" s="139"/>
      <c r="R987" s="139"/>
      <c r="S987" s="139"/>
      <c r="T987" s="139"/>
      <c r="U987" s="139"/>
      <c r="V987" s="139"/>
      <c r="W987" s="139"/>
      <c r="X987" s="139"/>
      <c r="Y987" s="139"/>
      <c r="Z987" s="139"/>
      <c r="AA987" s="139"/>
    </row>
    <row r="988">
      <c r="A988" s="139"/>
      <c r="B988" s="139"/>
      <c r="C988" s="139"/>
      <c r="D988" s="139"/>
      <c r="E988" s="139"/>
      <c r="F988" s="139"/>
      <c r="G988" s="139"/>
      <c r="H988" s="139"/>
      <c r="I988" s="139"/>
      <c r="J988" s="139"/>
      <c r="K988" s="139"/>
      <c r="L988" s="139"/>
      <c r="M988" s="139"/>
      <c r="N988" s="139"/>
      <c r="O988" s="139"/>
      <c r="P988" s="139"/>
      <c r="Q988" s="139"/>
      <c r="R988" s="139"/>
      <c r="S988" s="139"/>
      <c r="T988" s="139"/>
      <c r="U988" s="139"/>
      <c r="V988" s="139"/>
      <c r="W988" s="139"/>
      <c r="X988" s="139"/>
      <c r="Y988" s="139"/>
      <c r="Z988" s="139"/>
      <c r="AA988" s="139"/>
    </row>
    <row r="989">
      <c r="A989" s="139"/>
      <c r="B989" s="139"/>
      <c r="C989" s="139"/>
      <c r="D989" s="139"/>
      <c r="E989" s="139"/>
      <c r="F989" s="139"/>
      <c r="G989" s="139"/>
      <c r="H989" s="139"/>
      <c r="I989" s="139"/>
      <c r="J989" s="139"/>
      <c r="K989" s="139"/>
      <c r="L989" s="139"/>
      <c r="M989" s="139"/>
      <c r="N989" s="139"/>
      <c r="O989" s="139"/>
      <c r="P989" s="139"/>
      <c r="Q989" s="139"/>
      <c r="R989" s="139"/>
      <c r="S989" s="139"/>
      <c r="T989" s="139"/>
      <c r="U989" s="139"/>
      <c r="V989" s="139"/>
      <c r="W989" s="139"/>
      <c r="X989" s="139"/>
      <c r="Y989" s="139"/>
      <c r="Z989" s="139"/>
      <c r="AA989" s="139"/>
    </row>
    <row r="990">
      <c r="A990" s="139"/>
      <c r="B990" s="139"/>
      <c r="C990" s="139"/>
      <c r="D990" s="139"/>
      <c r="E990" s="139"/>
      <c r="F990" s="139"/>
      <c r="G990" s="139"/>
      <c r="H990" s="139"/>
      <c r="I990" s="139"/>
      <c r="J990" s="139"/>
      <c r="K990" s="139"/>
      <c r="L990" s="139"/>
      <c r="M990" s="139"/>
      <c r="N990" s="139"/>
      <c r="O990" s="139"/>
      <c r="P990" s="139"/>
      <c r="Q990" s="139"/>
      <c r="R990" s="139"/>
      <c r="S990" s="139"/>
      <c r="T990" s="139"/>
      <c r="U990" s="139"/>
      <c r="V990" s="139"/>
      <c r="W990" s="139"/>
      <c r="X990" s="139"/>
      <c r="Y990" s="139"/>
      <c r="Z990" s="139"/>
      <c r="AA990" s="139"/>
    </row>
    <row r="991">
      <c r="A991" s="139"/>
      <c r="B991" s="139"/>
      <c r="C991" s="139"/>
      <c r="D991" s="139"/>
      <c r="E991" s="139"/>
      <c r="F991" s="139"/>
      <c r="G991" s="139"/>
      <c r="H991" s="139"/>
      <c r="I991" s="139"/>
      <c r="J991" s="139"/>
      <c r="K991" s="139"/>
      <c r="L991" s="139"/>
      <c r="M991" s="139"/>
      <c r="N991" s="139"/>
      <c r="O991" s="139"/>
      <c r="P991" s="139"/>
      <c r="Q991" s="139"/>
      <c r="R991" s="139"/>
      <c r="S991" s="139"/>
      <c r="T991" s="139"/>
      <c r="U991" s="139"/>
      <c r="V991" s="139"/>
      <c r="W991" s="139"/>
      <c r="X991" s="139"/>
      <c r="Y991" s="139"/>
      <c r="Z991" s="139"/>
      <c r="AA991" s="139"/>
    </row>
    <row r="992">
      <c r="A992" s="139"/>
      <c r="B992" s="139"/>
      <c r="C992" s="139"/>
      <c r="D992" s="139"/>
      <c r="E992" s="139"/>
      <c r="F992" s="139"/>
      <c r="G992" s="139"/>
      <c r="H992" s="139"/>
      <c r="I992" s="139"/>
      <c r="J992" s="139"/>
      <c r="K992" s="139"/>
      <c r="L992" s="139"/>
      <c r="M992" s="139"/>
      <c r="N992" s="139"/>
      <c r="O992" s="139"/>
      <c r="P992" s="139"/>
      <c r="Q992" s="139"/>
      <c r="R992" s="139"/>
      <c r="S992" s="139"/>
      <c r="T992" s="139"/>
      <c r="U992" s="139"/>
      <c r="V992" s="139"/>
      <c r="W992" s="139"/>
      <c r="X992" s="139"/>
      <c r="Y992" s="139"/>
      <c r="Z992" s="139"/>
      <c r="AA992" s="139"/>
    </row>
    <row r="993">
      <c r="A993" s="139"/>
      <c r="B993" s="139"/>
      <c r="C993" s="139"/>
      <c r="D993" s="139"/>
      <c r="E993" s="139"/>
      <c r="F993" s="139"/>
      <c r="G993" s="139"/>
      <c r="H993" s="139"/>
      <c r="I993" s="139"/>
      <c r="J993" s="139"/>
      <c r="K993" s="139"/>
      <c r="L993" s="139"/>
      <c r="M993" s="139"/>
      <c r="N993" s="139"/>
      <c r="O993" s="139"/>
      <c r="P993" s="139"/>
      <c r="Q993" s="139"/>
      <c r="R993" s="139"/>
      <c r="S993" s="139"/>
      <c r="T993" s="139"/>
      <c r="U993" s="139"/>
      <c r="V993" s="139"/>
      <c r="W993" s="139"/>
      <c r="X993" s="139"/>
      <c r="Y993" s="139"/>
      <c r="Z993" s="139"/>
      <c r="AA993" s="139"/>
    </row>
    <row r="994">
      <c r="A994" s="139"/>
      <c r="B994" s="139"/>
      <c r="C994" s="139"/>
      <c r="D994" s="139"/>
      <c r="E994" s="139"/>
      <c r="F994" s="139"/>
      <c r="G994" s="139"/>
      <c r="H994" s="139"/>
      <c r="I994" s="139"/>
      <c r="J994" s="139"/>
      <c r="K994" s="139"/>
      <c r="L994" s="139"/>
      <c r="M994" s="139"/>
      <c r="N994" s="139"/>
      <c r="O994" s="139"/>
      <c r="P994" s="139"/>
      <c r="Q994" s="139"/>
      <c r="R994" s="139"/>
      <c r="S994" s="139"/>
      <c r="T994" s="139"/>
      <c r="U994" s="139"/>
      <c r="V994" s="139"/>
      <c r="W994" s="139"/>
      <c r="X994" s="139"/>
      <c r="Y994" s="139"/>
      <c r="Z994" s="139"/>
      <c r="AA994" s="139"/>
    </row>
    <row r="995">
      <c r="A995" s="139"/>
      <c r="B995" s="139"/>
      <c r="C995" s="139"/>
      <c r="D995" s="139"/>
      <c r="E995" s="139"/>
      <c r="F995" s="139"/>
      <c r="G995" s="139"/>
      <c r="H995" s="139"/>
      <c r="I995" s="139"/>
      <c r="J995" s="139"/>
      <c r="K995" s="139"/>
      <c r="L995" s="139"/>
      <c r="M995" s="139"/>
      <c r="N995" s="139"/>
      <c r="O995" s="139"/>
      <c r="P995" s="139"/>
      <c r="Q995" s="139"/>
      <c r="R995" s="139"/>
      <c r="S995" s="139"/>
      <c r="T995" s="139"/>
      <c r="U995" s="139"/>
      <c r="V995" s="139"/>
      <c r="W995" s="139"/>
      <c r="X995" s="139"/>
      <c r="Y995" s="139"/>
      <c r="Z995" s="139"/>
      <c r="AA995" s="139"/>
    </row>
    <row r="996">
      <c r="A996" s="139"/>
      <c r="B996" s="139"/>
      <c r="C996" s="139"/>
      <c r="D996" s="139"/>
      <c r="E996" s="139"/>
      <c r="F996" s="139"/>
      <c r="G996" s="139"/>
      <c r="H996" s="139"/>
      <c r="I996" s="139"/>
      <c r="J996" s="139"/>
      <c r="K996" s="139"/>
      <c r="L996" s="139"/>
      <c r="M996" s="139"/>
      <c r="N996" s="139"/>
      <c r="O996" s="139"/>
      <c r="P996" s="139"/>
      <c r="Q996" s="139"/>
      <c r="R996" s="139"/>
      <c r="S996" s="139"/>
      <c r="T996" s="139"/>
      <c r="U996" s="139"/>
      <c r="V996" s="139"/>
      <c r="W996" s="139"/>
      <c r="X996" s="139"/>
      <c r="Y996" s="139"/>
      <c r="Z996" s="139"/>
      <c r="AA996" s="139"/>
    </row>
    <row r="997">
      <c r="A997" s="139"/>
      <c r="B997" s="139"/>
      <c r="C997" s="139"/>
      <c r="D997" s="139"/>
      <c r="E997" s="139"/>
      <c r="F997" s="139"/>
      <c r="G997" s="139"/>
      <c r="H997" s="139"/>
      <c r="I997" s="139"/>
      <c r="J997" s="139"/>
      <c r="K997" s="139"/>
      <c r="L997" s="139"/>
      <c r="M997" s="139"/>
      <c r="N997" s="139"/>
      <c r="O997" s="139"/>
      <c r="P997" s="139"/>
      <c r="Q997" s="139"/>
      <c r="R997" s="139"/>
      <c r="S997" s="139"/>
      <c r="T997" s="139"/>
      <c r="U997" s="139"/>
      <c r="V997" s="139"/>
      <c r="W997" s="139"/>
      <c r="X997" s="139"/>
      <c r="Y997" s="139"/>
      <c r="Z997" s="139"/>
      <c r="AA997" s="139"/>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outlineLevelRow="1"/>
  <cols>
    <col customWidth="1" min="1" max="1" width="108.25"/>
    <col customWidth="1" min="2" max="4" width="98.0"/>
    <col customWidth="1" min="5" max="5" width="16.13"/>
    <col customWidth="1" min="6" max="27" width="9.13"/>
  </cols>
  <sheetData>
    <row r="1" ht="13.5" customHeight="1">
      <c r="A1" s="146" t="s">
        <v>315</v>
      </c>
      <c r="B1" s="147" t="s">
        <v>316</v>
      </c>
      <c r="C1" s="94"/>
      <c r="D1" s="94"/>
      <c r="E1" s="94"/>
      <c r="F1" s="94"/>
      <c r="G1" s="94"/>
      <c r="H1" s="94"/>
      <c r="I1" s="94"/>
      <c r="J1" s="94"/>
      <c r="K1" s="94"/>
      <c r="L1" s="94"/>
      <c r="M1" s="94"/>
      <c r="N1" s="94"/>
      <c r="O1" s="94"/>
      <c r="P1" s="94"/>
      <c r="Q1" s="94"/>
      <c r="R1" s="94"/>
      <c r="S1" s="94"/>
      <c r="T1" s="94"/>
      <c r="U1" s="94"/>
      <c r="V1" s="94"/>
      <c r="W1" s="94"/>
      <c r="X1" s="94"/>
      <c r="Y1" s="94"/>
      <c r="Z1" s="94"/>
      <c r="AA1" s="94"/>
    </row>
    <row r="2" ht="13.5" customHeight="1">
      <c r="A2" s="148" t="s">
        <v>317</v>
      </c>
      <c r="B2" s="94"/>
      <c r="C2" s="94"/>
      <c r="D2" s="94"/>
      <c r="E2" s="94"/>
      <c r="F2" s="94"/>
      <c r="G2" s="94"/>
      <c r="H2" s="94"/>
      <c r="I2" s="94"/>
      <c r="J2" s="94"/>
      <c r="K2" s="94"/>
      <c r="L2" s="94"/>
      <c r="M2" s="94"/>
      <c r="N2" s="94"/>
      <c r="O2" s="94"/>
      <c r="P2" s="94"/>
      <c r="Q2" s="94"/>
      <c r="R2" s="94"/>
      <c r="S2" s="94"/>
      <c r="T2" s="94"/>
      <c r="U2" s="94"/>
      <c r="V2" s="94"/>
      <c r="W2" s="94"/>
      <c r="X2" s="94"/>
      <c r="Y2" s="94"/>
      <c r="Z2" s="94"/>
      <c r="AA2" s="94"/>
    </row>
    <row r="3" ht="13.5" customHeight="1">
      <c r="A3" s="149" t="s">
        <v>318</v>
      </c>
      <c r="B3" s="150"/>
      <c r="C3" s="94"/>
      <c r="D3" s="94"/>
      <c r="E3" s="94"/>
      <c r="F3" s="94"/>
      <c r="G3" s="94"/>
      <c r="H3" s="94"/>
      <c r="I3" s="94"/>
      <c r="J3" s="94"/>
      <c r="K3" s="94"/>
      <c r="L3" s="94"/>
      <c r="M3" s="94"/>
      <c r="N3" s="94"/>
      <c r="O3" s="94"/>
      <c r="P3" s="94"/>
      <c r="Q3" s="94"/>
      <c r="R3" s="94"/>
      <c r="S3" s="94"/>
      <c r="T3" s="94"/>
      <c r="U3" s="94"/>
      <c r="V3" s="94"/>
      <c r="W3" s="94"/>
      <c r="X3" s="94"/>
      <c r="Y3" s="94"/>
      <c r="Z3" s="94"/>
      <c r="AA3" s="94"/>
    </row>
    <row r="4" ht="13.5" customHeight="1">
      <c r="A4" s="151">
        <f>IF(MAX('(I-1) General'!H39,'(I-1) General'!H37)&gt;18.3,MAX('(I-1) General'!H39,'(I-1) General'!H37)+0.001,"20")</f>
        <v>18.6192</v>
      </c>
      <c r="B4" s="150"/>
      <c r="C4" s="94"/>
      <c r="D4" s="94"/>
      <c r="E4" s="94"/>
      <c r="F4" s="94"/>
      <c r="G4" s="94"/>
      <c r="H4" s="94"/>
      <c r="I4" s="94"/>
      <c r="J4" s="94"/>
      <c r="K4" s="94"/>
      <c r="L4" s="94"/>
      <c r="M4" s="94"/>
      <c r="N4" s="94"/>
      <c r="O4" s="94"/>
      <c r="P4" s="94"/>
      <c r="Q4" s="94"/>
      <c r="R4" s="94"/>
      <c r="S4" s="94"/>
      <c r="T4" s="94"/>
      <c r="U4" s="94"/>
      <c r="V4" s="94"/>
      <c r="W4" s="94"/>
      <c r="X4" s="94"/>
      <c r="Y4" s="94"/>
      <c r="Z4" s="94"/>
      <c r="AA4" s="94"/>
    </row>
    <row r="5" ht="13.5" customHeight="1">
      <c r="A5" s="149" t="s">
        <v>319</v>
      </c>
      <c r="B5" s="150"/>
      <c r="C5" s="94"/>
      <c r="D5" s="94"/>
      <c r="E5" s="94"/>
      <c r="F5" s="94"/>
      <c r="G5" s="94"/>
      <c r="H5" s="94"/>
      <c r="I5" s="94"/>
      <c r="J5" s="94"/>
      <c r="K5" s="94"/>
      <c r="L5" s="94"/>
      <c r="M5" s="94"/>
      <c r="N5" s="94"/>
      <c r="O5" s="94"/>
      <c r="P5" s="94"/>
      <c r="Q5" s="94"/>
      <c r="R5" s="94"/>
      <c r="S5" s="94"/>
      <c r="T5" s="94"/>
      <c r="U5" s="94"/>
      <c r="V5" s="94"/>
      <c r="W5" s="94"/>
      <c r="X5" s="94"/>
      <c r="Y5" s="94"/>
      <c r="Z5" s="94"/>
      <c r="AA5" s="94"/>
    </row>
    <row r="6" ht="13.5" customHeight="1">
      <c r="A6" s="152">
        <v>6.0</v>
      </c>
      <c r="B6" s="150"/>
      <c r="C6" s="94"/>
      <c r="D6" s="94"/>
      <c r="E6" s="94"/>
      <c r="F6" s="94"/>
      <c r="G6" s="94"/>
      <c r="H6" s="94"/>
      <c r="I6" s="94"/>
      <c r="J6" s="94"/>
      <c r="K6" s="94"/>
      <c r="L6" s="94"/>
      <c r="M6" s="94"/>
      <c r="N6" s="94"/>
      <c r="O6" s="94"/>
      <c r="P6" s="94"/>
      <c r="Q6" s="94"/>
      <c r="R6" s="94"/>
      <c r="S6" s="94"/>
      <c r="T6" s="94"/>
      <c r="U6" s="94"/>
      <c r="V6" s="94"/>
      <c r="W6" s="94"/>
      <c r="X6" s="94"/>
      <c r="Y6" s="94"/>
      <c r="Z6" s="94"/>
      <c r="AA6" s="94"/>
    </row>
    <row r="7" ht="13.5" customHeight="1">
      <c r="A7" s="149" t="s">
        <v>320</v>
      </c>
      <c r="B7" s="150"/>
      <c r="C7" s="94"/>
      <c r="D7" s="94"/>
      <c r="E7" s="94"/>
      <c r="F7" s="94"/>
      <c r="G7" s="94"/>
      <c r="H7" s="94"/>
      <c r="I7" s="94"/>
      <c r="J7" s="94"/>
      <c r="K7" s="94"/>
      <c r="L7" s="94"/>
      <c r="M7" s="94"/>
      <c r="N7" s="94"/>
      <c r="O7" s="94"/>
      <c r="P7" s="94"/>
      <c r="Q7" s="94"/>
      <c r="R7" s="94"/>
      <c r="S7" s="94"/>
      <c r="T7" s="94"/>
      <c r="U7" s="94"/>
      <c r="V7" s="94"/>
      <c r="W7" s="94"/>
      <c r="X7" s="94"/>
      <c r="Y7" s="94"/>
      <c r="Z7" s="94"/>
      <c r="AA7" s="94"/>
    </row>
    <row r="8" ht="13.5" customHeight="1">
      <c r="A8" s="152">
        <v>6.0</v>
      </c>
      <c r="B8" s="150"/>
      <c r="C8" s="94"/>
      <c r="D8" s="94"/>
      <c r="E8" s="94"/>
      <c r="F8" s="94"/>
      <c r="G8" s="94"/>
      <c r="H8" s="94"/>
      <c r="I8" s="94"/>
      <c r="J8" s="94"/>
      <c r="K8" s="94"/>
      <c r="L8" s="94"/>
      <c r="M8" s="94"/>
      <c r="N8" s="94"/>
      <c r="O8" s="94"/>
      <c r="P8" s="94"/>
      <c r="Q8" s="94"/>
      <c r="R8" s="94"/>
      <c r="S8" s="94"/>
      <c r="T8" s="94"/>
      <c r="U8" s="94"/>
      <c r="V8" s="94"/>
      <c r="W8" s="94"/>
      <c r="X8" s="94"/>
      <c r="Y8" s="94"/>
      <c r="Z8" s="94"/>
      <c r="AA8" s="94"/>
    </row>
    <row r="9" ht="17.25" customHeight="1">
      <c r="A9" s="150"/>
      <c r="B9" s="150"/>
      <c r="C9" s="94"/>
      <c r="D9" s="94"/>
      <c r="E9" s="94"/>
      <c r="F9" s="94"/>
      <c r="G9" s="94"/>
      <c r="H9" s="94"/>
      <c r="I9" s="94"/>
      <c r="J9" s="94"/>
      <c r="K9" s="94"/>
      <c r="L9" s="94"/>
      <c r="M9" s="94"/>
      <c r="N9" s="94"/>
      <c r="O9" s="94"/>
      <c r="P9" s="94"/>
      <c r="Q9" s="94"/>
      <c r="R9" s="94"/>
      <c r="S9" s="94"/>
      <c r="T9" s="94"/>
      <c r="U9" s="94"/>
      <c r="V9" s="94"/>
      <c r="W9" s="94"/>
      <c r="X9" s="94"/>
      <c r="Y9" s="94"/>
      <c r="Z9" s="94"/>
      <c r="AA9" s="94"/>
    </row>
    <row r="10" ht="13.5" customHeight="1">
      <c r="A10" s="153" t="s">
        <v>321</v>
      </c>
      <c r="B10" s="153" t="s">
        <v>321</v>
      </c>
      <c r="C10" s="94"/>
      <c r="D10" s="94"/>
      <c r="E10" s="94"/>
      <c r="F10" s="94"/>
      <c r="G10" s="94"/>
      <c r="H10" s="94"/>
      <c r="I10" s="94"/>
      <c r="J10" s="94"/>
      <c r="K10" s="94"/>
      <c r="L10" s="94"/>
      <c r="M10" s="94"/>
      <c r="N10" s="94"/>
      <c r="O10" s="94"/>
      <c r="P10" s="94"/>
      <c r="Q10" s="94"/>
      <c r="R10" s="94"/>
      <c r="S10" s="94"/>
      <c r="T10" s="94"/>
      <c r="U10" s="94"/>
      <c r="V10" s="94"/>
      <c r="W10" s="94"/>
      <c r="X10" s="94"/>
      <c r="Y10" s="94"/>
      <c r="Z10" s="94"/>
      <c r="AA10" s="94"/>
    </row>
    <row r="11" ht="13.5" customHeight="1">
      <c r="A11" s="154" t="s">
        <v>322</v>
      </c>
      <c r="B11" s="154" t="s">
        <v>322</v>
      </c>
      <c r="C11" s="94"/>
      <c r="D11" s="94"/>
      <c r="E11" s="94"/>
      <c r="F11" s="94"/>
      <c r="G11" s="94"/>
      <c r="H11" s="94"/>
      <c r="I11" s="94"/>
      <c r="J11" s="94"/>
      <c r="K11" s="94"/>
      <c r="L11" s="94"/>
      <c r="M11" s="94"/>
      <c r="N11" s="94"/>
      <c r="O11" s="94"/>
      <c r="P11" s="94"/>
      <c r="Q11" s="94"/>
      <c r="R11" s="94"/>
      <c r="S11" s="94"/>
      <c r="T11" s="94"/>
      <c r="U11" s="94"/>
      <c r="V11" s="94"/>
      <c r="W11" s="94"/>
      <c r="X11" s="94"/>
      <c r="Y11" s="94"/>
      <c r="Z11" s="94"/>
      <c r="AA11" s="94"/>
    </row>
    <row r="12" ht="15.0" customHeight="1">
      <c r="A12" s="154" t="s">
        <v>323</v>
      </c>
      <c r="B12" s="154" t="s">
        <v>323</v>
      </c>
      <c r="C12" s="94"/>
      <c r="D12" s="94"/>
      <c r="E12" s="94"/>
      <c r="F12" s="94"/>
      <c r="G12" s="94"/>
      <c r="H12" s="94"/>
      <c r="I12" s="94"/>
      <c r="J12" s="94"/>
      <c r="K12" s="94"/>
      <c r="L12" s="94"/>
      <c r="M12" s="94"/>
      <c r="N12" s="94"/>
      <c r="O12" s="94"/>
      <c r="P12" s="94"/>
      <c r="Q12" s="94"/>
      <c r="R12" s="94"/>
      <c r="S12" s="94"/>
      <c r="T12" s="94"/>
      <c r="U12" s="94"/>
      <c r="V12" s="94"/>
      <c r="W12" s="94"/>
      <c r="X12" s="94"/>
      <c r="Y12" s="94"/>
      <c r="Z12" s="94"/>
      <c r="AA12" s="94"/>
    </row>
    <row r="13" ht="15.0" customHeight="1">
      <c r="A13" s="154" t="s">
        <v>324</v>
      </c>
      <c r="B13" s="154" t="s">
        <v>324</v>
      </c>
      <c r="C13" s="94"/>
      <c r="D13" s="94"/>
      <c r="E13" s="94"/>
      <c r="F13" s="94"/>
      <c r="G13" s="94"/>
      <c r="H13" s="94"/>
      <c r="I13" s="94"/>
      <c r="J13" s="94"/>
      <c r="K13" s="94"/>
      <c r="L13" s="94"/>
      <c r="M13" s="94"/>
      <c r="N13" s="94"/>
      <c r="O13" s="94"/>
      <c r="P13" s="94"/>
      <c r="Q13" s="94"/>
      <c r="R13" s="94"/>
      <c r="S13" s="94"/>
      <c r="T13" s="94"/>
      <c r="U13" s="94"/>
      <c r="V13" s="94"/>
      <c r="W13" s="94"/>
      <c r="X13" s="94"/>
      <c r="Y13" s="94"/>
      <c r="Z13" s="94"/>
      <c r="AA13" s="94"/>
    </row>
    <row r="14" ht="15.0" customHeight="1">
      <c r="A14" s="154" t="s">
        <v>325</v>
      </c>
      <c r="B14" s="154" t="s">
        <v>326</v>
      </c>
      <c r="C14" s="94"/>
      <c r="D14" s="94"/>
      <c r="E14" s="94"/>
      <c r="F14" s="94"/>
      <c r="G14" s="94"/>
      <c r="H14" s="94"/>
      <c r="I14" s="94"/>
      <c r="J14" s="94"/>
      <c r="K14" s="94"/>
      <c r="L14" s="94"/>
      <c r="M14" s="94"/>
      <c r="N14" s="94"/>
      <c r="O14" s="94"/>
      <c r="P14" s="94"/>
      <c r="Q14" s="94"/>
      <c r="R14" s="94"/>
      <c r="S14" s="94"/>
      <c r="T14" s="94"/>
      <c r="U14" s="94"/>
      <c r="V14" s="94"/>
      <c r="W14" s="94"/>
      <c r="X14" s="94"/>
      <c r="Y14" s="94"/>
      <c r="Z14" s="94"/>
      <c r="AA14" s="94"/>
    </row>
    <row r="15" ht="15.0" customHeight="1">
      <c r="A15" s="154" t="s">
        <v>327</v>
      </c>
      <c r="B15" s="154" t="s">
        <v>328</v>
      </c>
      <c r="C15" s="94"/>
      <c r="D15" s="94"/>
      <c r="E15" s="94"/>
      <c r="F15" s="94"/>
      <c r="G15" s="94"/>
      <c r="H15" s="94"/>
      <c r="I15" s="94"/>
      <c r="J15" s="94"/>
      <c r="K15" s="94"/>
      <c r="L15" s="94"/>
      <c r="M15" s="94"/>
      <c r="N15" s="94"/>
      <c r="O15" s="94"/>
      <c r="P15" s="94"/>
      <c r="Q15" s="94"/>
      <c r="R15" s="94"/>
      <c r="S15" s="94"/>
      <c r="T15" s="94"/>
      <c r="U15" s="94"/>
      <c r="V15" s="94"/>
      <c r="W15" s="94"/>
      <c r="X15" s="94"/>
      <c r="Y15" s="94"/>
      <c r="Z15" s="94"/>
      <c r="AA15" s="94"/>
    </row>
    <row r="16" ht="13.5" customHeight="1">
      <c r="A16" s="155" t="s">
        <v>102</v>
      </c>
      <c r="B16" s="155" t="s">
        <v>102</v>
      </c>
      <c r="C16" s="94"/>
      <c r="D16" s="94"/>
      <c r="E16" s="94"/>
      <c r="F16" s="94"/>
      <c r="G16" s="94"/>
      <c r="H16" s="94"/>
      <c r="I16" s="94"/>
      <c r="J16" s="94"/>
      <c r="K16" s="94"/>
      <c r="L16" s="94"/>
      <c r="M16" s="94"/>
      <c r="N16" s="94"/>
      <c r="O16" s="94"/>
      <c r="P16" s="94"/>
      <c r="Q16" s="94"/>
      <c r="R16" s="94"/>
      <c r="S16" s="94"/>
      <c r="T16" s="94"/>
      <c r="U16" s="94"/>
      <c r="V16" s="94"/>
      <c r="W16" s="94"/>
      <c r="X16" s="94"/>
      <c r="Y16" s="94"/>
      <c r="Z16" s="94"/>
      <c r="AA16" s="94"/>
    </row>
    <row r="17" ht="13.5" customHeight="1">
      <c r="A17" s="154" t="s">
        <v>86</v>
      </c>
      <c r="B17" s="154" t="s">
        <v>86</v>
      </c>
      <c r="C17" s="94"/>
      <c r="D17" s="94"/>
      <c r="E17" s="94"/>
      <c r="F17" s="94"/>
      <c r="G17" s="94"/>
      <c r="H17" s="94"/>
      <c r="I17" s="94"/>
      <c r="J17" s="94"/>
      <c r="K17" s="94"/>
      <c r="L17" s="94"/>
      <c r="M17" s="94"/>
      <c r="N17" s="94"/>
      <c r="O17" s="94"/>
      <c r="P17" s="94"/>
      <c r="Q17" s="94"/>
      <c r="R17" s="94"/>
      <c r="S17" s="94"/>
      <c r="T17" s="94"/>
      <c r="U17" s="94"/>
      <c r="V17" s="94"/>
      <c r="W17" s="94"/>
      <c r="X17" s="94"/>
      <c r="Y17" s="94"/>
      <c r="Z17" s="94"/>
      <c r="AA17" s="94"/>
    </row>
    <row r="18" ht="13.5" customHeight="1">
      <c r="A18" s="154" t="s">
        <v>329</v>
      </c>
      <c r="B18" s="154" t="s">
        <v>329</v>
      </c>
      <c r="C18" s="94"/>
      <c r="D18" s="94"/>
      <c r="E18" s="94"/>
      <c r="F18" s="94"/>
      <c r="G18" s="94"/>
      <c r="H18" s="94"/>
      <c r="I18" s="94"/>
      <c r="J18" s="94"/>
      <c r="K18" s="94"/>
      <c r="L18" s="94"/>
      <c r="M18" s="94"/>
      <c r="N18" s="94"/>
      <c r="O18" s="94"/>
      <c r="P18" s="94"/>
      <c r="Q18" s="94"/>
      <c r="R18" s="94"/>
      <c r="S18" s="94"/>
      <c r="T18" s="94"/>
      <c r="U18" s="94"/>
      <c r="V18" s="94"/>
      <c r="W18" s="94"/>
      <c r="X18" s="94"/>
      <c r="Y18" s="94"/>
      <c r="Z18" s="94"/>
      <c r="AA18" s="94"/>
    </row>
    <row r="19" ht="13.5" customHeight="1">
      <c r="A19" s="156"/>
      <c r="B19" s="156"/>
      <c r="C19" s="94"/>
      <c r="D19" s="94"/>
      <c r="E19" s="94"/>
      <c r="F19" s="94"/>
      <c r="G19" s="94"/>
      <c r="H19" s="94"/>
      <c r="I19" s="94"/>
      <c r="J19" s="94"/>
      <c r="K19" s="94"/>
      <c r="L19" s="94"/>
      <c r="M19" s="94"/>
      <c r="N19" s="94"/>
      <c r="O19" s="94" t="s">
        <v>330</v>
      </c>
      <c r="P19" s="94"/>
      <c r="Q19" s="94"/>
      <c r="R19" s="94"/>
      <c r="S19" s="94"/>
      <c r="T19" s="94"/>
      <c r="U19" s="94"/>
      <c r="V19" s="94"/>
      <c r="W19" s="94"/>
      <c r="X19" s="94"/>
      <c r="Y19" s="94"/>
      <c r="Z19" s="94"/>
      <c r="AA19" s="94"/>
    </row>
    <row r="20" ht="13.5" customHeight="1">
      <c r="A20" s="157" t="s">
        <v>331</v>
      </c>
      <c r="B20" s="157" t="s">
        <v>331</v>
      </c>
      <c r="C20" s="94"/>
      <c r="D20" s="94"/>
      <c r="E20" s="94"/>
      <c r="F20" s="94"/>
      <c r="G20" s="94"/>
      <c r="H20" s="94"/>
      <c r="I20" s="94"/>
      <c r="J20" s="94"/>
      <c r="K20" s="94"/>
      <c r="L20" s="94"/>
      <c r="M20" s="94"/>
      <c r="N20" s="94"/>
      <c r="O20" s="94"/>
      <c r="P20" s="94"/>
      <c r="Q20" s="94"/>
      <c r="R20" s="94"/>
      <c r="S20" s="94"/>
      <c r="T20" s="94"/>
      <c r="U20" s="94"/>
      <c r="V20" s="94"/>
      <c r="W20" s="94"/>
      <c r="X20" s="94"/>
      <c r="Y20" s="94"/>
      <c r="Z20" s="94"/>
      <c r="AA20" s="94"/>
    </row>
    <row r="21" ht="13.5" customHeight="1">
      <c r="A21" s="154" t="s">
        <v>332</v>
      </c>
      <c r="B21" s="154" t="s">
        <v>332</v>
      </c>
      <c r="C21" s="94"/>
      <c r="D21" s="94"/>
      <c r="E21" s="94"/>
      <c r="F21" s="94"/>
      <c r="G21" s="94"/>
      <c r="H21" s="94"/>
      <c r="I21" s="94"/>
      <c r="J21" s="94"/>
      <c r="K21" s="94"/>
      <c r="L21" s="94"/>
      <c r="M21" s="94"/>
      <c r="N21" s="94"/>
      <c r="O21" s="94"/>
      <c r="P21" s="94"/>
      <c r="Q21" s="94"/>
      <c r="R21" s="94"/>
      <c r="S21" s="94"/>
      <c r="T21" s="94"/>
      <c r="U21" s="94"/>
      <c r="V21" s="94"/>
      <c r="W21" s="94"/>
      <c r="X21" s="94"/>
      <c r="Y21" s="94"/>
      <c r="Z21" s="94"/>
      <c r="AA21" s="94"/>
    </row>
    <row r="22" ht="13.5" customHeight="1">
      <c r="A22" s="154" t="s">
        <v>333</v>
      </c>
      <c r="B22" s="158" t="s">
        <v>334</v>
      </c>
      <c r="C22" s="94"/>
      <c r="D22" s="94"/>
      <c r="E22" s="94"/>
      <c r="F22" s="94"/>
      <c r="G22" s="94"/>
      <c r="H22" s="94"/>
      <c r="I22" s="94"/>
      <c r="J22" s="94"/>
      <c r="K22" s="94"/>
      <c r="L22" s="94"/>
      <c r="M22" s="94"/>
      <c r="N22" s="94"/>
      <c r="O22" s="94"/>
      <c r="P22" s="94"/>
      <c r="Q22" s="94"/>
      <c r="R22" s="94"/>
      <c r="S22" s="94"/>
      <c r="T22" s="94"/>
      <c r="U22" s="94"/>
      <c r="V22" s="94"/>
      <c r="W22" s="94"/>
      <c r="X22" s="94"/>
      <c r="Y22" s="94"/>
      <c r="Z22" s="94"/>
      <c r="AA22" s="94"/>
    </row>
    <row r="23" ht="13.5" customHeight="1">
      <c r="A23" s="154"/>
      <c r="B23" s="158" t="s">
        <v>335</v>
      </c>
      <c r="C23" s="94"/>
      <c r="D23" s="94"/>
      <c r="E23" s="94"/>
      <c r="F23" s="94"/>
      <c r="G23" s="94"/>
      <c r="H23" s="94"/>
      <c r="I23" s="94"/>
      <c r="J23" s="94"/>
      <c r="K23" s="94"/>
      <c r="L23" s="94"/>
      <c r="M23" s="94"/>
      <c r="N23" s="94"/>
      <c r="O23" s="94"/>
      <c r="P23" s="94"/>
      <c r="Q23" s="94"/>
      <c r="R23" s="94"/>
      <c r="S23" s="94"/>
      <c r="T23" s="94"/>
      <c r="U23" s="94"/>
      <c r="V23" s="94"/>
      <c r="W23" s="94"/>
      <c r="X23" s="94"/>
      <c r="Y23" s="94"/>
      <c r="Z23" s="94"/>
      <c r="AA23" s="94"/>
    </row>
    <row r="24" ht="13.5" customHeight="1">
      <c r="A24" s="159"/>
      <c r="B24" s="159"/>
      <c r="C24" s="94"/>
      <c r="D24" s="94"/>
      <c r="E24" s="94"/>
      <c r="F24" s="94"/>
      <c r="G24" s="94"/>
      <c r="H24" s="94"/>
      <c r="I24" s="94"/>
      <c r="J24" s="94"/>
      <c r="K24" s="94"/>
      <c r="L24" s="94"/>
      <c r="M24" s="94"/>
      <c r="N24" s="94"/>
      <c r="O24" s="94"/>
      <c r="P24" s="94"/>
      <c r="Q24" s="94"/>
      <c r="R24" s="94"/>
      <c r="S24" s="94"/>
      <c r="T24" s="94"/>
      <c r="U24" s="94"/>
      <c r="V24" s="94"/>
      <c r="W24" s="94"/>
      <c r="X24" s="94"/>
      <c r="Y24" s="94"/>
      <c r="Z24" s="94"/>
      <c r="AA24" s="94"/>
    </row>
    <row r="25" ht="13.5" customHeight="1">
      <c r="A25" s="160" t="s">
        <v>336</v>
      </c>
      <c r="B25" s="160" t="s">
        <v>336</v>
      </c>
      <c r="C25" s="94"/>
      <c r="D25" s="94"/>
      <c r="E25" s="94"/>
      <c r="F25" s="94"/>
      <c r="G25" s="94"/>
      <c r="H25" s="94"/>
      <c r="I25" s="94"/>
      <c r="J25" s="94"/>
      <c r="K25" s="94"/>
      <c r="L25" s="94"/>
      <c r="M25" s="94"/>
      <c r="N25" s="94"/>
      <c r="O25" s="94"/>
      <c r="P25" s="94"/>
      <c r="Q25" s="94"/>
      <c r="R25" s="94"/>
      <c r="S25" s="94"/>
      <c r="T25" s="94"/>
      <c r="U25" s="94"/>
      <c r="V25" s="94"/>
      <c r="W25" s="94"/>
      <c r="X25" s="94"/>
      <c r="Y25" s="94"/>
      <c r="Z25" s="94"/>
      <c r="AA25" s="94"/>
    </row>
    <row r="26" ht="13.5" customHeight="1">
      <c r="A26" s="154" t="s">
        <v>337</v>
      </c>
      <c r="B26" s="154" t="s">
        <v>337</v>
      </c>
      <c r="C26" s="94"/>
      <c r="D26" s="94"/>
      <c r="E26" s="94"/>
      <c r="F26" s="94"/>
      <c r="G26" s="94"/>
      <c r="H26" s="94"/>
      <c r="I26" s="94"/>
      <c r="J26" s="94"/>
      <c r="K26" s="94"/>
      <c r="L26" s="94"/>
      <c r="M26" s="94"/>
      <c r="N26" s="94"/>
      <c r="O26" s="94"/>
      <c r="P26" s="94"/>
      <c r="Q26" s="94"/>
      <c r="R26" s="94"/>
      <c r="S26" s="94"/>
      <c r="T26" s="94"/>
      <c r="U26" s="94"/>
      <c r="V26" s="94"/>
      <c r="W26" s="94"/>
      <c r="X26" s="94"/>
      <c r="Y26" s="94"/>
      <c r="Z26" s="94"/>
      <c r="AA26" s="94"/>
    </row>
    <row r="27" ht="13.5" customHeight="1">
      <c r="A27" s="154" t="s">
        <v>338</v>
      </c>
      <c r="B27" s="154" t="s">
        <v>338</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row>
    <row r="28" ht="13.5" customHeight="1">
      <c r="A28" s="154" t="s">
        <v>339</v>
      </c>
      <c r="B28" s="154" t="s">
        <v>339</v>
      </c>
      <c r="C28" s="94"/>
      <c r="D28" s="94"/>
      <c r="E28" s="94"/>
      <c r="F28" s="94"/>
      <c r="G28" s="94"/>
      <c r="H28" s="94"/>
      <c r="I28" s="94"/>
      <c r="J28" s="94"/>
      <c r="K28" s="94"/>
      <c r="L28" s="94"/>
      <c r="M28" s="94"/>
      <c r="N28" s="94"/>
      <c r="O28" s="94"/>
      <c r="P28" s="94"/>
      <c r="Q28" s="94"/>
      <c r="R28" s="94"/>
      <c r="S28" s="94"/>
      <c r="T28" s="94"/>
      <c r="U28" s="94"/>
      <c r="V28" s="94"/>
      <c r="W28" s="94"/>
      <c r="X28" s="94"/>
      <c r="Y28" s="94"/>
      <c r="Z28" s="94"/>
      <c r="AA28" s="94"/>
    </row>
    <row r="29" ht="13.5" customHeight="1">
      <c r="A29" s="154" t="s">
        <v>340</v>
      </c>
      <c r="B29" s="154" t="s">
        <v>340</v>
      </c>
      <c r="C29" s="94"/>
      <c r="D29" s="94"/>
      <c r="E29" s="94"/>
      <c r="F29" s="94"/>
      <c r="G29" s="94"/>
      <c r="H29" s="94"/>
      <c r="I29" s="94"/>
      <c r="J29" s="94"/>
      <c r="K29" s="94"/>
      <c r="L29" s="94"/>
      <c r="M29" s="94"/>
      <c r="N29" s="94"/>
      <c r="O29" s="94"/>
      <c r="P29" s="94"/>
      <c r="Q29" s="94"/>
      <c r="R29" s="94"/>
      <c r="S29" s="94"/>
      <c r="T29" s="94"/>
      <c r="U29" s="94"/>
      <c r="V29" s="94"/>
      <c r="W29" s="94"/>
      <c r="X29" s="94"/>
      <c r="Y29" s="94"/>
      <c r="Z29" s="94"/>
      <c r="AA29" s="94"/>
    </row>
    <row r="30" ht="13.5" customHeight="1">
      <c r="A30" s="159" t="s">
        <v>341</v>
      </c>
      <c r="B30" s="159" t="s">
        <v>341</v>
      </c>
      <c r="C30" s="94"/>
      <c r="D30" s="94"/>
      <c r="E30" s="94"/>
      <c r="F30" s="94"/>
      <c r="G30" s="94"/>
      <c r="H30" s="94"/>
      <c r="I30" s="94"/>
      <c r="J30" s="94"/>
      <c r="K30" s="94"/>
      <c r="L30" s="94"/>
      <c r="M30" s="94"/>
      <c r="N30" s="94"/>
      <c r="O30" s="94"/>
      <c r="P30" s="94"/>
      <c r="Q30" s="94"/>
      <c r="R30" s="94"/>
      <c r="S30" s="94"/>
      <c r="T30" s="94"/>
      <c r="U30" s="94"/>
      <c r="V30" s="94"/>
      <c r="W30" s="94"/>
      <c r="X30" s="94"/>
      <c r="Y30" s="94"/>
      <c r="Z30" s="94"/>
      <c r="AA30" s="94"/>
    </row>
    <row r="31" ht="13.5" customHeight="1">
      <c r="A31" s="159" t="s">
        <v>342</v>
      </c>
      <c r="B31" s="159" t="s">
        <v>342</v>
      </c>
      <c r="C31" s="94"/>
      <c r="D31" s="94"/>
      <c r="E31" s="94"/>
      <c r="F31" s="94"/>
      <c r="G31" s="94"/>
      <c r="H31" s="94"/>
      <c r="I31" s="94"/>
      <c r="J31" s="94"/>
      <c r="K31" s="94"/>
      <c r="L31" s="94"/>
      <c r="M31" s="94"/>
      <c r="N31" s="94"/>
      <c r="O31" s="94"/>
      <c r="P31" s="94"/>
      <c r="Q31" s="94"/>
      <c r="R31" s="94"/>
      <c r="S31" s="94"/>
      <c r="T31" s="94"/>
      <c r="U31" s="94"/>
      <c r="V31" s="94"/>
      <c r="W31" s="94"/>
      <c r="X31" s="94"/>
      <c r="Y31" s="94"/>
      <c r="Z31" s="94"/>
      <c r="AA31" s="94"/>
    </row>
    <row r="32" ht="13.5" customHeight="1">
      <c r="A32" s="161" t="s">
        <v>343</v>
      </c>
      <c r="B32" s="161" t="s">
        <v>343</v>
      </c>
      <c r="C32" s="94"/>
      <c r="D32" s="94"/>
      <c r="E32" s="94"/>
      <c r="F32" s="94"/>
      <c r="G32" s="94"/>
      <c r="H32" s="94"/>
      <c r="I32" s="94"/>
      <c r="J32" s="94"/>
      <c r="K32" s="94"/>
      <c r="L32" s="94"/>
      <c r="M32" s="94"/>
      <c r="N32" s="94"/>
      <c r="O32" s="94"/>
      <c r="P32" s="94"/>
      <c r="Q32" s="94"/>
      <c r="R32" s="94"/>
      <c r="S32" s="94"/>
      <c r="T32" s="94"/>
      <c r="U32" s="94"/>
      <c r="V32" s="94"/>
      <c r="W32" s="94"/>
      <c r="X32" s="94"/>
      <c r="Y32" s="94"/>
      <c r="Z32" s="94"/>
      <c r="AA32" s="94"/>
    </row>
    <row r="33" ht="13.5" customHeight="1">
      <c r="A33" s="161"/>
      <c r="B33" s="161"/>
      <c r="C33" s="94"/>
      <c r="D33" s="94"/>
      <c r="E33" s="94"/>
      <c r="F33" s="94"/>
      <c r="G33" s="94"/>
      <c r="H33" s="94"/>
      <c r="I33" s="94"/>
      <c r="J33" s="94"/>
      <c r="K33" s="94"/>
      <c r="L33" s="94"/>
      <c r="M33" s="94"/>
      <c r="N33" s="94"/>
      <c r="O33" s="94"/>
      <c r="P33" s="94"/>
      <c r="Q33" s="94"/>
      <c r="R33" s="94"/>
      <c r="S33" s="94"/>
      <c r="T33" s="94"/>
      <c r="U33" s="94"/>
      <c r="V33" s="94"/>
      <c r="W33" s="94"/>
      <c r="X33" s="94"/>
      <c r="Y33" s="94"/>
      <c r="Z33" s="94"/>
      <c r="AA33" s="94"/>
    </row>
    <row r="34" ht="13.5" customHeight="1">
      <c r="A34" s="161"/>
      <c r="B34" s="156"/>
      <c r="C34" s="94"/>
      <c r="D34" s="94"/>
      <c r="E34" s="94"/>
      <c r="F34" s="94"/>
      <c r="G34" s="94"/>
      <c r="H34" s="94"/>
      <c r="I34" s="94"/>
      <c r="J34" s="94"/>
      <c r="K34" s="94"/>
      <c r="L34" s="94"/>
      <c r="M34" s="94"/>
      <c r="N34" s="94"/>
      <c r="O34" s="94"/>
      <c r="P34" s="94"/>
      <c r="Q34" s="94"/>
      <c r="R34" s="94"/>
      <c r="S34" s="94"/>
      <c r="T34" s="94"/>
      <c r="U34" s="94"/>
      <c r="V34" s="94"/>
      <c r="W34" s="94"/>
      <c r="X34" s="94"/>
      <c r="Y34" s="94"/>
      <c r="Z34" s="94"/>
      <c r="AA34" s="94"/>
    </row>
    <row r="35" ht="13.5" customHeight="1">
      <c r="A35" s="160" t="s">
        <v>344</v>
      </c>
      <c r="B35" s="160" t="s">
        <v>344</v>
      </c>
      <c r="C35" s="160" t="s">
        <v>336</v>
      </c>
      <c r="D35" s="160" t="s">
        <v>344</v>
      </c>
      <c r="E35" s="94"/>
      <c r="F35" s="94"/>
      <c r="G35" s="94"/>
      <c r="H35" s="94"/>
      <c r="I35" s="94"/>
      <c r="J35" s="94"/>
      <c r="K35" s="94"/>
      <c r="L35" s="94"/>
      <c r="M35" s="94"/>
      <c r="N35" s="94"/>
      <c r="O35" s="94"/>
      <c r="P35" s="94"/>
      <c r="Q35" s="94"/>
      <c r="R35" s="94"/>
      <c r="S35" s="94"/>
      <c r="T35" s="94"/>
      <c r="U35" s="94"/>
      <c r="V35" s="94"/>
      <c r="W35" s="94"/>
      <c r="X35" s="94"/>
      <c r="Y35" s="94"/>
      <c r="Z35" s="94"/>
      <c r="AA35" s="94"/>
    </row>
    <row r="36" ht="13.5" customHeight="1">
      <c r="A36" s="154" t="s">
        <v>345</v>
      </c>
      <c r="B36" s="154" t="s">
        <v>345</v>
      </c>
      <c r="C36" s="154" t="s">
        <v>337</v>
      </c>
      <c r="D36" s="154" t="s">
        <v>345</v>
      </c>
      <c r="E36" s="94"/>
      <c r="F36" s="94"/>
      <c r="G36" s="94"/>
      <c r="H36" s="94"/>
      <c r="I36" s="94"/>
      <c r="J36" s="94"/>
      <c r="K36" s="94"/>
      <c r="L36" s="94"/>
      <c r="M36" s="94"/>
      <c r="N36" s="94"/>
      <c r="O36" s="94"/>
      <c r="P36" s="94"/>
      <c r="Q36" s="94"/>
      <c r="R36" s="94"/>
      <c r="S36" s="94"/>
      <c r="T36" s="94"/>
      <c r="U36" s="94"/>
      <c r="V36" s="94"/>
      <c r="W36" s="94"/>
      <c r="X36" s="94"/>
      <c r="Y36" s="94"/>
      <c r="Z36" s="94"/>
      <c r="AA36" s="94"/>
    </row>
    <row r="37" ht="13.5" customHeight="1">
      <c r="A37" s="154" t="s">
        <v>346</v>
      </c>
      <c r="B37" s="154" t="s">
        <v>346</v>
      </c>
      <c r="C37" s="154" t="s">
        <v>338</v>
      </c>
      <c r="D37" s="154" t="s">
        <v>346</v>
      </c>
      <c r="E37" s="94"/>
      <c r="F37" s="94"/>
      <c r="G37" s="94"/>
      <c r="H37" s="94"/>
      <c r="I37" s="94"/>
      <c r="J37" s="94"/>
      <c r="K37" s="94"/>
      <c r="L37" s="94"/>
      <c r="M37" s="94"/>
      <c r="N37" s="94"/>
      <c r="O37" s="94"/>
      <c r="P37" s="94"/>
      <c r="Q37" s="94"/>
      <c r="R37" s="94"/>
      <c r="S37" s="94"/>
      <c r="T37" s="94"/>
      <c r="U37" s="94"/>
      <c r="V37" s="94"/>
      <c r="W37" s="94"/>
      <c r="X37" s="94"/>
      <c r="Y37" s="94"/>
      <c r="Z37" s="94"/>
      <c r="AA37" s="94"/>
    </row>
    <row r="38" ht="13.5" customHeight="1">
      <c r="A38" s="154" t="s">
        <v>347</v>
      </c>
      <c r="B38" s="154" t="s">
        <v>347</v>
      </c>
      <c r="C38" s="154" t="s">
        <v>339</v>
      </c>
      <c r="D38" s="154" t="s">
        <v>347</v>
      </c>
      <c r="E38" s="94"/>
      <c r="F38" s="94"/>
      <c r="G38" s="94"/>
      <c r="H38" s="94"/>
      <c r="I38" s="94"/>
      <c r="J38" s="94"/>
      <c r="K38" s="94"/>
      <c r="L38" s="94"/>
      <c r="M38" s="94"/>
      <c r="N38" s="94"/>
      <c r="O38" s="94"/>
      <c r="P38" s="94"/>
      <c r="Q38" s="94"/>
      <c r="R38" s="94"/>
      <c r="S38" s="94"/>
      <c r="T38" s="94"/>
      <c r="U38" s="94"/>
      <c r="V38" s="94"/>
      <c r="W38" s="94"/>
      <c r="X38" s="94"/>
      <c r="Y38" s="94"/>
      <c r="Z38" s="94"/>
      <c r="AA38" s="94"/>
    </row>
    <row r="39" ht="13.5" customHeight="1">
      <c r="A39" s="162" t="s">
        <v>205</v>
      </c>
      <c r="B39" s="162" t="s">
        <v>348</v>
      </c>
      <c r="C39" s="154" t="s">
        <v>349</v>
      </c>
      <c r="D39" s="162" t="s">
        <v>348</v>
      </c>
      <c r="E39" s="94"/>
      <c r="F39" s="94"/>
      <c r="G39" s="94"/>
      <c r="H39" s="94"/>
      <c r="I39" s="94"/>
      <c r="J39" s="94"/>
      <c r="K39" s="94"/>
      <c r="L39" s="94"/>
      <c r="M39" s="94"/>
      <c r="N39" s="94"/>
      <c r="O39" s="94"/>
      <c r="P39" s="94"/>
      <c r="Q39" s="94"/>
      <c r="R39" s="94"/>
      <c r="S39" s="94"/>
      <c r="T39" s="94"/>
      <c r="U39" s="94"/>
      <c r="V39" s="94"/>
      <c r="W39" s="94"/>
      <c r="X39" s="94"/>
      <c r="Y39" s="94"/>
      <c r="Z39" s="94"/>
      <c r="AA39" s="94"/>
    </row>
    <row r="40" ht="13.5" customHeight="1">
      <c r="A40" s="162"/>
      <c r="B40" s="162" t="s">
        <v>350</v>
      </c>
      <c r="C40" s="159" t="s">
        <v>351</v>
      </c>
      <c r="D40" s="162" t="s">
        <v>352</v>
      </c>
      <c r="E40" s="94"/>
      <c r="F40" s="94"/>
      <c r="G40" s="94"/>
      <c r="H40" s="94"/>
      <c r="I40" s="94"/>
      <c r="J40" s="94"/>
      <c r="K40" s="94"/>
      <c r="L40" s="94"/>
      <c r="M40" s="94"/>
      <c r="N40" s="94"/>
      <c r="O40" s="94"/>
      <c r="P40" s="94"/>
      <c r="Q40" s="94"/>
      <c r="R40" s="94"/>
      <c r="S40" s="94"/>
      <c r="T40" s="94"/>
      <c r="U40" s="94"/>
      <c r="V40" s="94"/>
      <c r="W40" s="94"/>
      <c r="X40" s="94"/>
      <c r="Y40" s="94"/>
      <c r="Z40" s="94"/>
      <c r="AA40" s="94"/>
    </row>
    <row r="41" ht="13.5" customHeight="1">
      <c r="A41" s="162"/>
      <c r="B41" s="162" t="s">
        <v>353</v>
      </c>
      <c r="C41" s="159" t="s">
        <v>354</v>
      </c>
      <c r="D41" s="162" t="s">
        <v>353</v>
      </c>
      <c r="E41" s="94"/>
      <c r="F41" s="94"/>
      <c r="G41" s="94"/>
      <c r="H41" s="94"/>
      <c r="I41" s="94"/>
      <c r="J41" s="94"/>
      <c r="K41" s="94"/>
      <c r="L41" s="94"/>
      <c r="M41" s="94"/>
      <c r="N41" s="94"/>
      <c r="O41" s="94"/>
      <c r="P41" s="94"/>
      <c r="Q41" s="94"/>
      <c r="R41" s="94"/>
      <c r="S41" s="94"/>
      <c r="T41" s="94"/>
      <c r="U41" s="94"/>
      <c r="V41" s="94"/>
      <c r="W41" s="94"/>
      <c r="X41" s="94"/>
      <c r="Y41" s="94"/>
      <c r="Z41" s="94"/>
      <c r="AA41" s="94"/>
    </row>
    <row r="42" ht="13.5" customHeight="1">
      <c r="A42" s="7"/>
      <c r="B42" s="7"/>
      <c r="C42" s="161"/>
      <c r="D42" s="7"/>
      <c r="E42" s="94"/>
      <c r="F42" s="94"/>
      <c r="G42" s="94"/>
      <c r="H42" s="94"/>
      <c r="I42" s="94"/>
      <c r="J42" s="94"/>
      <c r="K42" s="94"/>
      <c r="L42" s="94"/>
      <c r="M42" s="94"/>
      <c r="N42" s="94"/>
      <c r="O42" s="94"/>
      <c r="P42" s="94"/>
      <c r="Q42" s="94"/>
      <c r="R42" s="94"/>
      <c r="S42" s="94"/>
      <c r="T42" s="94"/>
      <c r="U42" s="94"/>
      <c r="V42" s="94"/>
      <c r="W42" s="94"/>
      <c r="X42" s="94"/>
      <c r="Y42" s="94"/>
      <c r="Z42" s="94"/>
      <c r="AA42" s="94"/>
    </row>
    <row r="43" ht="13.5" customHeight="1">
      <c r="A43" s="163"/>
      <c r="B43" s="163"/>
      <c r="C43" s="94"/>
      <c r="D43" s="94"/>
      <c r="E43" s="94"/>
      <c r="F43" s="94"/>
      <c r="G43" s="94"/>
      <c r="H43" s="94"/>
      <c r="I43" s="94"/>
      <c r="J43" s="94"/>
      <c r="K43" s="94"/>
      <c r="L43" s="94"/>
      <c r="M43" s="94"/>
      <c r="N43" s="94"/>
      <c r="O43" s="94"/>
      <c r="P43" s="94"/>
      <c r="Q43" s="94"/>
      <c r="R43" s="94"/>
      <c r="S43" s="94"/>
      <c r="T43" s="94"/>
      <c r="U43" s="94"/>
      <c r="V43" s="94"/>
      <c r="W43" s="94"/>
      <c r="X43" s="94"/>
      <c r="Y43" s="94"/>
      <c r="Z43" s="94"/>
      <c r="AA43" s="94"/>
    </row>
    <row r="44" ht="13.5" customHeight="1">
      <c r="A44" s="164" t="s">
        <v>355</v>
      </c>
      <c r="B44" s="164" t="s">
        <v>355</v>
      </c>
      <c r="C44" s="94"/>
      <c r="D44" s="94"/>
      <c r="E44" s="94"/>
      <c r="F44" s="94"/>
      <c r="G44" s="94"/>
      <c r="H44" s="94"/>
      <c r="I44" s="94"/>
      <c r="J44" s="94"/>
      <c r="K44" s="94"/>
      <c r="L44" s="94"/>
      <c r="M44" s="94"/>
      <c r="N44" s="94"/>
      <c r="O44" s="94"/>
      <c r="P44" s="94"/>
      <c r="Q44" s="94"/>
      <c r="R44" s="94"/>
      <c r="S44" s="94"/>
      <c r="T44" s="94"/>
      <c r="U44" s="94"/>
      <c r="V44" s="94"/>
      <c r="W44" s="94"/>
      <c r="X44" s="94"/>
      <c r="Y44" s="94"/>
      <c r="Z44" s="94"/>
      <c r="AA44" s="94"/>
    </row>
    <row r="45" ht="13.5" customHeight="1">
      <c r="A45" s="165" t="s">
        <v>356</v>
      </c>
      <c r="B45" s="165" t="s">
        <v>356</v>
      </c>
      <c r="C45" s="94"/>
      <c r="D45" s="94"/>
      <c r="E45" s="94"/>
      <c r="F45" s="94"/>
      <c r="G45" s="94"/>
      <c r="H45" s="94"/>
      <c r="I45" s="94"/>
      <c r="J45" s="94"/>
      <c r="K45" s="94"/>
      <c r="L45" s="94"/>
      <c r="M45" s="94"/>
      <c r="N45" s="94"/>
      <c r="O45" s="94"/>
      <c r="P45" s="94"/>
      <c r="Q45" s="94"/>
      <c r="R45" s="94"/>
      <c r="S45" s="94"/>
      <c r="T45" s="94"/>
      <c r="U45" s="94"/>
      <c r="V45" s="94"/>
      <c r="W45" s="94"/>
      <c r="X45" s="94"/>
      <c r="Y45" s="94"/>
      <c r="Z45" s="94"/>
      <c r="AA45" s="94"/>
    </row>
    <row r="46" ht="13.5" customHeight="1">
      <c r="A46" s="165" t="s">
        <v>357</v>
      </c>
      <c r="B46" s="165" t="s">
        <v>357</v>
      </c>
      <c r="C46" s="94"/>
      <c r="D46" s="94"/>
      <c r="E46" s="94"/>
      <c r="F46" s="94"/>
      <c r="G46" s="94"/>
      <c r="H46" s="94"/>
      <c r="I46" s="94"/>
      <c r="J46" s="94"/>
      <c r="K46" s="94"/>
      <c r="L46" s="94"/>
      <c r="M46" s="94"/>
      <c r="N46" s="94"/>
      <c r="O46" s="94"/>
      <c r="P46" s="94"/>
      <c r="Q46" s="94"/>
      <c r="R46" s="94"/>
      <c r="S46" s="94"/>
      <c r="T46" s="94"/>
      <c r="U46" s="94"/>
      <c r="V46" s="94"/>
      <c r="W46" s="94"/>
      <c r="X46" s="94"/>
      <c r="Y46" s="94"/>
      <c r="Z46" s="94"/>
      <c r="AA46" s="94"/>
    </row>
    <row r="47" ht="13.5" customHeight="1">
      <c r="A47" s="165" t="s">
        <v>358</v>
      </c>
      <c r="B47" s="165" t="s">
        <v>358</v>
      </c>
      <c r="C47" s="94"/>
      <c r="D47" s="94"/>
      <c r="E47" s="94"/>
      <c r="F47" s="94"/>
      <c r="G47" s="94"/>
      <c r="H47" s="94"/>
      <c r="I47" s="94"/>
      <c r="J47" s="94"/>
      <c r="K47" s="94"/>
      <c r="L47" s="94"/>
      <c r="M47" s="94"/>
      <c r="N47" s="94"/>
      <c r="O47" s="94"/>
      <c r="P47" s="94"/>
      <c r="Q47" s="94"/>
      <c r="R47" s="94"/>
      <c r="S47" s="94"/>
      <c r="T47" s="94"/>
      <c r="U47" s="94"/>
      <c r="V47" s="94"/>
      <c r="W47" s="94"/>
      <c r="X47" s="94"/>
      <c r="Y47" s="94"/>
      <c r="Z47" s="94"/>
      <c r="AA47" s="94"/>
    </row>
    <row r="48" ht="13.5" customHeight="1">
      <c r="A48" s="163" t="s">
        <v>359</v>
      </c>
      <c r="B48" s="165" t="s">
        <v>181</v>
      </c>
      <c r="C48" s="94"/>
      <c r="D48" s="94"/>
      <c r="E48" s="94"/>
      <c r="F48" s="94"/>
      <c r="G48" s="94"/>
      <c r="H48" s="94"/>
      <c r="I48" s="94"/>
      <c r="J48" s="94"/>
      <c r="K48" s="94"/>
      <c r="L48" s="94"/>
      <c r="M48" s="94"/>
      <c r="N48" s="94"/>
      <c r="O48" s="94"/>
      <c r="P48" s="94"/>
      <c r="Q48" s="94"/>
      <c r="R48" s="94"/>
      <c r="S48" s="94"/>
      <c r="T48" s="94"/>
      <c r="U48" s="94"/>
      <c r="V48" s="94"/>
      <c r="W48" s="94"/>
      <c r="X48" s="94"/>
      <c r="Y48" s="94"/>
      <c r="Z48" s="94"/>
      <c r="AA48" s="94"/>
    </row>
    <row r="49" ht="13.5" customHeight="1">
      <c r="A49" s="165"/>
      <c r="B49" s="165"/>
      <c r="C49" s="94"/>
      <c r="D49" s="94"/>
      <c r="E49" s="94"/>
      <c r="F49" s="94"/>
      <c r="G49" s="94"/>
      <c r="H49" s="94"/>
      <c r="I49" s="94"/>
      <c r="J49" s="94"/>
      <c r="K49" s="94"/>
      <c r="L49" s="94"/>
      <c r="M49" s="94"/>
      <c r="N49" s="94"/>
      <c r="O49" s="94"/>
      <c r="P49" s="94"/>
      <c r="Q49" s="94"/>
      <c r="R49" s="94"/>
      <c r="S49" s="94"/>
      <c r="T49" s="94"/>
      <c r="U49" s="94"/>
      <c r="V49" s="94"/>
      <c r="W49" s="94"/>
      <c r="X49" s="94"/>
      <c r="Y49" s="94"/>
      <c r="Z49" s="94"/>
      <c r="AA49" s="94"/>
    </row>
    <row r="50" ht="13.5" customHeight="1">
      <c r="A50" s="164" t="s">
        <v>360</v>
      </c>
      <c r="B50" s="164" t="s">
        <v>360</v>
      </c>
      <c r="C50" s="94"/>
      <c r="D50" s="94"/>
      <c r="E50" s="94"/>
      <c r="F50" s="94"/>
      <c r="G50" s="94"/>
      <c r="H50" s="94"/>
      <c r="I50" s="94"/>
      <c r="J50" s="94"/>
      <c r="K50" s="94"/>
      <c r="L50" s="94"/>
      <c r="M50" s="94"/>
      <c r="N50" s="94"/>
      <c r="O50" s="94"/>
      <c r="P50" s="94"/>
      <c r="Q50" s="94"/>
      <c r="R50" s="94"/>
      <c r="S50" s="94"/>
      <c r="T50" s="94"/>
      <c r="U50" s="94"/>
      <c r="V50" s="94"/>
      <c r="W50" s="94"/>
      <c r="X50" s="94"/>
      <c r="Y50" s="94"/>
      <c r="Z50" s="94"/>
      <c r="AA50" s="94"/>
    </row>
    <row r="51" ht="13.5" customHeight="1">
      <c r="A51" s="165" t="s">
        <v>361</v>
      </c>
      <c r="B51" s="165" t="s">
        <v>361</v>
      </c>
      <c r="C51" s="94"/>
      <c r="D51" s="94"/>
      <c r="E51" s="94"/>
      <c r="F51" s="94"/>
      <c r="G51" s="94"/>
      <c r="H51" s="94"/>
      <c r="I51" s="94"/>
      <c r="J51" s="94"/>
      <c r="K51" s="94"/>
      <c r="L51" s="94"/>
      <c r="M51" s="94"/>
      <c r="N51" s="94"/>
      <c r="O51" s="94"/>
      <c r="P51" s="94"/>
      <c r="Q51" s="94"/>
      <c r="R51" s="94"/>
      <c r="S51" s="94"/>
      <c r="T51" s="94"/>
      <c r="U51" s="94"/>
      <c r="V51" s="94"/>
      <c r="W51" s="94"/>
      <c r="X51" s="94"/>
      <c r="Y51" s="94"/>
      <c r="Z51" s="94"/>
      <c r="AA51" s="94"/>
    </row>
    <row r="52" ht="13.5" customHeight="1">
      <c r="A52" s="165" t="s">
        <v>362</v>
      </c>
      <c r="B52" s="165" t="s">
        <v>362</v>
      </c>
      <c r="C52" s="94"/>
      <c r="D52" s="94"/>
      <c r="E52" s="94"/>
      <c r="F52" s="94"/>
      <c r="G52" s="94"/>
      <c r="H52" s="94"/>
      <c r="I52" s="94"/>
      <c r="J52" s="94"/>
      <c r="K52" s="94"/>
      <c r="L52" s="94"/>
      <c r="M52" s="94"/>
      <c r="N52" s="94"/>
      <c r="O52" s="94"/>
      <c r="P52" s="94"/>
      <c r="Q52" s="94"/>
      <c r="R52" s="94"/>
      <c r="S52" s="94"/>
      <c r="T52" s="94"/>
      <c r="U52" s="94"/>
      <c r="V52" s="94"/>
      <c r="W52" s="94"/>
      <c r="X52" s="94"/>
      <c r="Y52" s="94"/>
      <c r="Z52" s="94"/>
      <c r="AA52" s="94"/>
    </row>
    <row r="53" ht="13.5" customHeight="1">
      <c r="A53" s="165" t="s">
        <v>363</v>
      </c>
      <c r="B53" s="165" t="s">
        <v>363</v>
      </c>
      <c r="C53" s="94"/>
      <c r="D53" s="94"/>
      <c r="E53" s="94"/>
      <c r="F53" s="94"/>
      <c r="G53" s="94"/>
      <c r="H53" s="94"/>
      <c r="I53" s="94"/>
      <c r="J53" s="94"/>
      <c r="K53" s="94"/>
      <c r="L53" s="94"/>
      <c r="M53" s="94"/>
      <c r="N53" s="94"/>
      <c r="O53" s="94"/>
      <c r="P53" s="94"/>
      <c r="Q53" s="94"/>
      <c r="R53" s="94"/>
      <c r="S53" s="94"/>
      <c r="T53" s="94"/>
      <c r="U53" s="94"/>
      <c r="V53" s="94"/>
      <c r="W53" s="94"/>
      <c r="X53" s="94"/>
      <c r="Y53" s="94"/>
      <c r="Z53" s="94"/>
      <c r="AA53" s="94"/>
    </row>
    <row r="54" ht="13.5" customHeight="1">
      <c r="A54" s="163" t="s">
        <v>364</v>
      </c>
      <c r="B54" s="166" t="s">
        <v>181</v>
      </c>
      <c r="C54" s="94"/>
      <c r="D54" s="94"/>
      <c r="E54" s="94"/>
      <c r="F54" s="94"/>
      <c r="G54" s="94"/>
      <c r="H54" s="94"/>
      <c r="I54" s="94"/>
      <c r="J54" s="94"/>
      <c r="K54" s="94"/>
      <c r="L54" s="94"/>
      <c r="M54" s="94"/>
      <c r="N54" s="94"/>
      <c r="O54" s="94"/>
      <c r="P54" s="94"/>
      <c r="Q54" s="94"/>
      <c r="R54" s="94"/>
      <c r="S54" s="94"/>
      <c r="T54" s="94"/>
      <c r="U54" s="94"/>
      <c r="V54" s="94"/>
      <c r="W54" s="94"/>
      <c r="X54" s="94"/>
      <c r="Y54" s="94"/>
      <c r="Z54" s="94"/>
      <c r="AA54" s="94"/>
    </row>
    <row r="55" ht="13.5" customHeight="1">
      <c r="A55" s="166"/>
      <c r="B55" s="166"/>
      <c r="C55" s="94"/>
      <c r="D55" s="94"/>
      <c r="E55" s="94"/>
      <c r="F55" s="94"/>
      <c r="G55" s="94"/>
      <c r="H55" s="94"/>
      <c r="I55" s="94"/>
      <c r="J55" s="94"/>
      <c r="K55" s="94"/>
      <c r="L55" s="94"/>
      <c r="M55" s="94"/>
      <c r="N55" s="94"/>
      <c r="O55" s="94"/>
      <c r="P55" s="94"/>
      <c r="Q55" s="94"/>
      <c r="R55" s="94"/>
      <c r="S55" s="94"/>
      <c r="T55" s="94"/>
      <c r="U55" s="94"/>
      <c r="V55" s="94"/>
      <c r="W55" s="94"/>
      <c r="X55" s="94"/>
      <c r="Y55" s="94"/>
      <c r="Z55" s="94"/>
      <c r="AA55" s="94"/>
    </row>
    <row r="56" ht="13.5" customHeight="1">
      <c r="A56" s="166" t="s">
        <v>365</v>
      </c>
      <c r="B56" s="166"/>
      <c r="C56" s="94"/>
      <c r="D56" s="94"/>
      <c r="E56" s="94"/>
      <c r="F56" s="94"/>
      <c r="G56" s="94"/>
      <c r="H56" s="94"/>
      <c r="I56" s="94"/>
      <c r="J56" s="94"/>
      <c r="K56" s="94"/>
      <c r="L56" s="94"/>
      <c r="M56" s="94"/>
      <c r="N56" s="94"/>
      <c r="O56" s="94"/>
      <c r="P56" s="94"/>
      <c r="Q56" s="94"/>
      <c r="R56" s="94"/>
      <c r="S56" s="94"/>
      <c r="T56" s="94"/>
      <c r="U56" s="94"/>
      <c r="V56" s="94"/>
      <c r="W56" s="94"/>
      <c r="X56" s="94"/>
      <c r="Y56" s="94"/>
      <c r="Z56" s="94"/>
      <c r="AA56" s="94"/>
    </row>
    <row r="57" ht="13.5" customHeight="1">
      <c r="A57" s="166" t="s">
        <v>366</v>
      </c>
      <c r="B57" s="166"/>
      <c r="C57" s="94"/>
      <c r="D57" s="94"/>
      <c r="E57" s="94"/>
      <c r="F57" s="94"/>
      <c r="G57" s="94"/>
      <c r="H57" s="94"/>
      <c r="I57" s="94"/>
      <c r="J57" s="94"/>
      <c r="K57" s="94"/>
      <c r="L57" s="94"/>
      <c r="M57" s="94"/>
      <c r="N57" s="94"/>
      <c r="O57" s="94"/>
      <c r="P57" s="94"/>
      <c r="Q57" s="94"/>
      <c r="R57" s="94"/>
      <c r="S57" s="94"/>
      <c r="T57" s="94"/>
      <c r="U57" s="94"/>
      <c r="V57" s="94"/>
      <c r="W57" s="94"/>
      <c r="X57" s="94"/>
      <c r="Y57" s="94"/>
      <c r="Z57" s="94"/>
      <c r="AA57" s="94"/>
    </row>
    <row r="58" ht="13.5" customHeight="1">
      <c r="A58" s="166" t="s">
        <v>367</v>
      </c>
      <c r="B58" s="166"/>
      <c r="C58" s="94"/>
      <c r="D58" s="94"/>
      <c r="E58" s="94"/>
      <c r="F58" s="94"/>
      <c r="G58" s="94"/>
      <c r="H58" s="94"/>
      <c r="I58" s="94"/>
      <c r="J58" s="94"/>
      <c r="K58" s="94"/>
      <c r="L58" s="94"/>
      <c r="M58" s="94"/>
      <c r="N58" s="94"/>
      <c r="O58" s="94"/>
      <c r="P58" s="94"/>
      <c r="Q58" s="94"/>
      <c r="R58" s="94"/>
      <c r="S58" s="94"/>
      <c r="T58" s="94"/>
      <c r="U58" s="94"/>
      <c r="V58" s="94"/>
      <c r="W58" s="94"/>
      <c r="X58" s="94"/>
      <c r="Y58" s="94"/>
      <c r="Z58" s="94"/>
      <c r="AA58" s="94"/>
    </row>
    <row r="59" ht="13.5" customHeight="1">
      <c r="A59" s="166"/>
      <c r="B59" s="166"/>
      <c r="C59" s="94"/>
      <c r="D59" s="94"/>
      <c r="E59" s="94"/>
      <c r="F59" s="94"/>
      <c r="G59" s="94"/>
      <c r="H59" s="94"/>
      <c r="I59" s="94"/>
      <c r="J59" s="94"/>
      <c r="K59" s="94"/>
      <c r="L59" s="94"/>
      <c r="M59" s="94"/>
      <c r="N59" s="94"/>
      <c r="O59" s="94"/>
      <c r="P59" s="94"/>
      <c r="Q59" s="94"/>
      <c r="R59" s="94"/>
      <c r="S59" s="94"/>
      <c r="T59" s="94"/>
      <c r="U59" s="94"/>
      <c r="V59" s="94"/>
      <c r="W59" s="94"/>
      <c r="X59" s="94"/>
      <c r="Y59" s="94"/>
      <c r="Z59" s="94"/>
      <c r="AA59" s="94"/>
    </row>
    <row r="60" ht="13.5" customHeight="1">
      <c r="A60" s="166"/>
      <c r="B60" s="166"/>
      <c r="C60" s="94"/>
      <c r="D60" s="94"/>
      <c r="E60" s="94"/>
      <c r="F60" s="94"/>
      <c r="G60" s="94"/>
      <c r="H60" s="94"/>
      <c r="I60" s="94"/>
      <c r="J60" s="94"/>
      <c r="K60" s="94"/>
      <c r="L60" s="94"/>
      <c r="M60" s="94"/>
      <c r="N60" s="94"/>
      <c r="O60" s="94"/>
      <c r="P60" s="94"/>
      <c r="Q60" s="94"/>
      <c r="R60" s="94"/>
      <c r="S60" s="94"/>
      <c r="T60" s="94"/>
      <c r="U60" s="94"/>
      <c r="V60" s="94"/>
      <c r="W60" s="94"/>
      <c r="X60" s="94"/>
      <c r="Y60" s="94"/>
      <c r="Z60" s="94"/>
      <c r="AA60" s="94"/>
    </row>
    <row r="61" ht="13.5" customHeight="1">
      <c r="A61" s="166"/>
      <c r="B61" s="166"/>
      <c r="C61" s="94"/>
      <c r="D61" s="94"/>
      <c r="E61" s="94"/>
      <c r="F61" s="94"/>
      <c r="G61" s="94"/>
      <c r="H61" s="94"/>
      <c r="I61" s="94"/>
      <c r="J61" s="94"/>
      <c r="K61" s="94"/>
      <c r="L61" s="94"/>
      <c r="M61" s="94"/>
      <c r="N61" s="94"/>
      <c r="O61" s="94"/>
      <c r="P61" s="94"/>
      <c r="Q61" s="94"/>
      <c r="R61" s="94"/>
      <c r="S61" s="94"/>
      <c r="T61" s="94"/>
      <c r="U61" s="94"/>
      <c r="V61" s="94"/>
      <c r="W61" s="94"/>
      <c r="X61" s="94"/>
      <c r="Y61" s="94"/>
      <c r="Z61" s="94"/>
      <c r="AA61" s="94"/>
    </row>
    <row r="62" ht="13.5" customHeight="1">
      <c r="A62" s="163"/>
      <c r="B62" s="163"/>
      <c r="C62" s="94"/>
      <c r="D62" s="94"/>
      <c r="E62" s="94"/>
      <c r="F62" s="94"/>
      <c r="G62" s="94"/>
      <c r="H62" s="94"/>
      <c r="I62" s="94"/>
      <c r="J62" s="94"/>
      <c r="K62" s="94"/>
      <c r="L62" s="94"/>
      <c r="M62" s="94"/>
      <c r="N62" s="94"/>
      <c r="O62" s="94"/>
      <c r="P62" s="94"/>
      <c r="Q62" s="94"/>
      <c r="R62" s="94"/>
      <c r="S62" s="94"/>
      <c r="T62" s="94"/>
      <c r="U62" s="94"/>
      <c r="V62" s="94"/>
      <c r="W62" s="94"/>
      <c r="X62" s="94"/>
      <c r="Y62" s="94"/>
      <c r="Z62" s="94"/>
      <c r="AA62" s="94"/>
    </row>
    <row r="63" ht="13.5" customHeight="1">
      <c r="A63" s="160" t="s">
        <v>368</v>
      </c>
      <c r="B63" s="160" t="s">
        <v>368</v>
      </c>
      <c r="C63" s="94"/>
      <c r="D63" s="94"/>
      <c r="E63" s="94"/>
      <c r="F63" s="94"/>
      <c r="G63" s="94"/>
      <c r="H63" s="94"/>
      <c r="I63" s="94"/>
      <c r="J63" s="94"/>
      <c r="K63" s="94"/>
      <c r="L63" s="94"/>
      <c r="M63" s="94"/>
      <c r="N63" s="94"/>
      <c r="O63" s="94"/>
      <c r="P63" s="94"/>
      <c r="Q63" s="94"/>
      <c r="R63" s="94"/>
      <c r="S63" s="94"/>
      <c r="T63" s="94"/>
      <c r="U63" s="94"/>
      <c r="V63" s="94"/>
      <c r="W63" s="94"/>
      <c r="X63" s="94"/>
      <c r="Y63" s="94"/>
      <c r="Z63" s="94"/>
      <c r="AA63" s="94"/>
    </row>
    <row r="64" ht="13.5" customHeight="1">
      <c r="A64" s="154">
        <v>0.0</v>
      </c>
      <c r="B64" s="154">
        <v>0.0</v>
      </c>
      <c r="C64" s="94"/>
      <c r="D64" s="94"/>
      <c r="E64" s="94"/>
      <c r="F64" s="94"/>
      <c r="G64" s="94"/>
      <c r="H64" s="94"/>
      <c r="I64" s="94"/>
      <c r="J64" s="94"/>
      <c r="K64" s="94"/>
      <c r="L64" s="94"/>
      <c r="M64" s="94"/>
      <c r="N64" s="94"/>
      <c r="O64" s="94"/>
      <c r="P64" s="94"/>
      <c r="Q64" s="94"/>
      <c r="R64" s="94"/>
      <c r="S64" s="94"/>
      <c r="T64" s="94"/>
      <c r="U64" s="94"/>
      <c r="V64" s="94"/>
      <c r="W64" s="94"/>
      <c r="X64" s="94"/>
      <c r="Y64" s="94"/>
      <c r="Z64" s="94"/>
      <c r="AA64" s="94"/>
    </row>
    <row r="65" ht="13.5" customHeight="1">
      <c r="A65" s="154">
        <v>1.0</v>
      </c>
      <c r="B65" s="154">
        <v>1.0</v>
      </c>
      <c r="C65" s="94"/>
      <c r="D65" s="94"/>
      <c r="E65" s="94"/>
      <c r="F65" s="94"/>
      <c r="G65" s="94"/>
      <c r="H65" s="94"/>
      <c r="I65" s="94"/>
      <c r="J65" s="94"/>
      <c r="K65" s="94"/>
      <c r="L65" s="94"/>
      <c r="M65" s="94"/>
      <c r="N65" s="94"/>
      <c r="O65" s="94"/>
      <c r="P65" s="94"/>
      <c r="Q65" s="94"/>
      <c r="R65" s="94"/>
      <c r="S65" s="94"/>
      <c r="T65" s="94"/>
      <c r="U65" s="94"/>
      <c r="V65" s="94"/>
      <c r="W65" s="94"/>
      <c r="X65" s="94"/>
      <c r="Y65" s="94"/>
      <c r="Z65" s="94"/>
      <c r="AA65" s="94"/>
    </row>
    <row r="66" ht="13.5" customHeight="1">
      <c r="A66" s="154">
        <v>2.0</v>
      </c>
      <c r="B66" s="154">
        <v>2.0</v>
      </c>
      <c r="C66" s="94"/>
      <c r="D66" s="94"/>
      <c r="E66" s="94"/>
      <c r="F66" s="94"/>
      <c r="G66" s="94"/>
      <c r="H66" s="94"/>
      <c r="I66" s="94"/>
      <c r="J66" s="94"/>
      <c r="K66" s="94"/>
      <c r="L66" s="94"/>
      <c r="M66" s="94"/>
      <c r="N66" s="94"/>
      <c r="O66" s="94"/>
      <c r="P66" s="94"/>
      <c r="Q66" s="94"/>
      <c r="R66" s="94"/>
      <c r="S66" s="94"/>
      <c r="T66" s="94"/>
      <c r="U66" s="94"/>
      <c r="V66" s="94"/>
      <c r="W66" s="94"/>
      <c r="X66" s="94"/>
      <c r="Y66" s="94"/>
      <c r="Z66" s="94"/>
      <c r="AA66" s="94"/>
    </row>
    <row r="67" ht="13.5" customHeight="1">
      <c r="A67" s="154">
        <v>3.0</v>
      </c>
      <c r="B67" s="154">
        <v>3.0</v>
      </c>
      <c r="C67" s="94"/>
      <c r="D67" s="94"/>
      <c r="E67" s="94"/>
      <c r="F67" s="94"/>
      <c r="G67" s="94"/>
      <c r="H67" s="94"/>
      <c r="I67" s="94"/>
      <c r="J67" s="94"/>
      <c r="K67" s="94"/>
      <c r="L67" s="94"/>
      <c r="M67" s="94"/>
      <c r="N67" s="94"/>
      <c r="O67" s="94"/>
      <c r="P67" s="94"/>
      <c r="Q67" s="94"/>
      <c r="R67" s="94"/>
      <c r="S67" s="94"/>
      <c r="T67" s="94"/>
      <c r="U67" s="94"/>
      <c r="V67" s="94"/>
      <c r="W67" s="94"/>
      <c r="X67" s="94"/>
      <c r="Y67" s="94"/>
      <c r="Z67" s="94"/>
      <c r="AA67" s="94"/>
    </row>
    <row r="68" ht="13.5" customHeight="1">
      <c r="A68" s="156"/>
      <c r="B68" s="156"/>
      <c r="C68" s="94"/>
      <c r="D68" s="94"/>
      <c r="E68" s="94"/>
      <c r="F68" s="94"/>
      <c r="G68" s="94"/>
      <c r="H68" s="94"/>
      <c r="I68" s="94"/>
      <c r="J68" s="94"/>
      <c r="K68" s="94"/>
      <c r="L68" s="94"/>
      <c r="M68" s="94"/>
      <c r="N68" s="94"/>
      <c r="O68" s="94"/>
      <c r="P68" s="94"/>
      <c r="Q68" s="94"/>
      <c r="R68" s="94"/>
      <c r="S68" s="94"/>
      <c r="T68" s="94"/>
      <c r="U68" s="94"/>
      <c r="V68" s="94"/>
      <c r="W68" s="94"/>
      <c r="X68" s="94"/>
      <c r="Y68" s="94"/>
      <c r="Z68" s="94"/>
      <c r="AA68" s="94"/>
    </row>
    <row r="69" ht="13.5" customHeight="1">
      <c r="A69" s="160" t="s">
        <v>369</v>
      </c>
      <c r="B69" s="160" t="s">
        <v>369</v>
      </c>
      <c r="C69" s="94"/>
      <c r="D69" s="94"/>
      <c r="E69" s="94"/>
      <c r="F69" s="94"/>
      <c r="G69" s="94"/>
      <c r="H69" s="94"/>
      <c r="I69" s="94"/>
      <c r="J69" s="94"/>
      <c r="K69" s="94"/>
      <c r="L69" s="94"/>
      <c r="M69" s="94"/>
      <c r="N69" s="94"/>
      <c r="O69" s="94"/>
      <c r="P69" s="94"/>
      <c r="Q69" s="94"/>
      <c r="R69" s="94"/>
      <c r="S69" s="94"/>
      <c r="T69" s="94"/>
      <c r="U69" s="94"/>
      <c r="V69" s="94"/>
      <c r="W69" s="94"/>
      <c r="X69" s="94"/>
      <c r="Y69" s="94"/>
      <c r="Z69" s="94"/>
      <c r="AA69" s="94"/>
    </row>
    <row r="70" ht="13.5" customHeight="1">
      <c r="A70" s="154" t="s">
        <v>370</v>
      </c>
      <c r="B70" s="154" t="s">
        <v>199</v>
      </c>
      <c r="C70" s="94"/>
      <c r="D70" s="94"/>
      <c r="E70" s="94"/>
      <c r="F70" s="94"/>
      <c r="G70" s="94"/>
      <c r="H70" s="94"/>
      <c r="I70" s="94"/>
      <c r="J70" s="94"/>
      <c r="K70" s="94"/>
      <c r="L70" s="94"/>
      <c r="M70" s="94"/>
      <c r="N70" s="94"/>
      <c r="O70" s="94"/>
      <c r="P70" s="94"/>
      <c r="Q70" s="94"/>
      <c r="R70" s="94"/>
      <c r="S70" s="94"/>
      <c r="T70" s="94"/>
      <c r="U70" s="94"/>
      <c r="V70" s="94"/>
      <c r="W70" s="94"/>
      <c r="X70" s="94"/>
      <c r="Y70" s="94"/>
      <c r="Z70" s="94"/>
      <c r="AA70" s="94"/>
    </row>
    <row r="71" ht="13.5" customHeight="1">
      <c r="A71" s="154" t="s">
        <v>371</v>
      </c>
      <c r="B71" s="154" t="s">
        <v>372</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row>
    <row r="72" ht="13.5" customHeight="1">
      <c r="A72" s="154"/>
      <c r="B72" s="154" t="s">
        <v>373</v>
      </c>
      <c r="C72" s="94"/>
      <c r="D72" s="94"/>
      <c r="E72" s="94"/>
      <c r="F72" s="94"/>
      <c r="G72" s="94"/>
      <c r="H72" s="94"/>
      <c r="I72" s="94"/>
      <c r="J72" s="94"/>
      <c r="K72" s="94"/>
      <c r="L72" s="94"/>
      <c r="M72" s="94"/>
      <c r="N72" s="94"/>
      <c r="O72" s="94"/>
      <c r="P72" s="94"/>
      <c r="Q72" s="94"/>
      <c r="R72" s="94"/>
      <c r="S72" s="94"/>
      <c r="T72" s="94"/>
      <c r="U72" s="94"/>
      <c r="V72" s="94"/>
      <c r="W72" s="94"/>
      <c r="X72" s="94"/>
      <c r="Y72" s="94"/>
      <c r="Z72" s="94"/>
      <c r="AA72" s="94"/>
    </row>
    <row r="73" ht="13.5" customHeight="1">
      <c r="A73" s="154"/>
      <c r="B73" s="154" t="s">
        <v>374</v>
      </c>
      <c r="C73" s="94"/>
      <c r="D73" s="94"/>
      <c r="E73" s="94"/>
      <c r="F73" s="94"/>
      <c r="G73" s="94"/>
      <c r="H73" s="94"/>
      <c r="I73" s="94"/>
      <c r="J73" s="94"/>
      <c r="K73" s="94"/>
      <c r="L73" s="94"/>
      <c r="M73" s="94"/>
      <c r="N73" s="94"/>
      <c r="O73" s="94"/>
      <c r="P73" s="94"/>
      <c r="Q73" s="94"/>
      <c r="R73" s="94"/>
      <c r="S73" s="94"/>
      <c r="T73" s="94"/>
      <c r="U73" s="94"/>
      <c r="V73" s="94"/>
      <c r="W73" s="94"/>
      <c r="X73" s="94"/>
      <c r="Y73" s="94"/>
      <c r="Z73" s="94"/>
      <c r="AA73" s="94"/>
    </row>
    <row r="74" ht="13.5" customHeight="1">
      <c r="A74" s="154"/>
      <c r="B74" s="154"/>
      <c r="C74" s="94"/>
      <c r="D74" s="94"/>
      <c r="E74" s="94"/>
      <c r="F74" s="94"/>
      <c r="G74" s="94"/>
      <c r="H74" s="94"/>
      <c r="I74" s="94"/>
      <c r="J74" s="94"/>
      <c r="K74" s="94"/>
      <c r="L74" s="94"/>
      <c r="M74" s="94"/>
      <c r="N74" s="94"/>
      <c r="O74" s="94"/>
      <c r="P74" s="94"/>
      <c r="Q74" s="94"/>
      <c r="R74" s="94"/>
      <c r="S74" s="94"/>
      <c r="T74" s="94"/>
      <c r="U74" s="94"/>
      <c r="V74" s="94"/>
      <c r="W74" s="94"/>
      <c r="X74" s="94"/>
      <c r="Y74" s="94"/>
      <c r="Z74" s="94"/>
      <c r="AA74" s="94"/>
    </row>
    <row r="75" ht="13.5" customHeight="1">
      <c r="A75" s="167" t="s">
        <v>375</v>
      </c>
      <c r="B75" s="167" t="s">
        <v>375</v>
      </c>
      <c r="C75" s="94"/>
      <c r="D75" s="94"/>
      <c r="E75" s="94"/>
      <c r="F75" s="94"/>
      <c r="G75" s="94"/>
      <c r="H75" s="94"/>
      <c r="I75" s="94"/>
      <c r="J75" s="94"/>
      <c r="K75" s="94"/>
      <c r="L75" s="94"/>
      <c r="M75" s="94"/>
      <c r="N75" s="94"/>
      <c r="O75" s="94"/>
      <c r="P75" s="94"/>
      <c r="Q75" s="94"/>
      <c r="R75" s="94"/>
      <c r="S75" s="94"/>
      <c r="T75" s="94"/>
      <c r="U75" s="94"/>
      <c r="V75" s="94"/>
      <c r="W75" s="94"/>
      <c r="X75" s="94"/>
      <c r="Y75" s="94"/>
      <c r="Z75" s="94"/>
      <c r="AA75" s="94"/>
    </row>
    <row r="76" ht="13.5" customHeight="1">
      <c r="A76" s="168" t="str">
        <f t="shared" ref="A76:B76" si="1">$A$17</f>
        <v>N/A</v>
      </c>
      <c r="B76" s="168" t="str">
        <f t="shared" si="1"/>
        <v>N/A</v>
      </c>
      <c r="C76" s="94"/>
      <c r="D76" s="94"/>
      <c r="E76" s="94"/>
      <c r="F76" s="94"/>
      <c r="G76" s="94"/>
      <c r="H76" s="94"/>
      <c r="I76" s="94"/>
      <c r="J76" s="94"/>
      <c r="K76" s="94"/>
      <c r="L76" s="94"/>
      <c r="M76" s="94"/>
      <c r="N76" s="94"/>
      <c r="O76" s="94"/>
      <c r="P76" s="94"/>
      <c r="Q76" s="94"/>
      <c r="R76" s="94"/>
      <c r="S76" s="94"/>
      <c r="T76" s="94"/>
      <c r="U76" s="94"/>
      <c r="V76" s="94"/>
      <c r="W76" s="94"/>
      <c r="X76" s="94"/>
      <c r="Y76" s="94"/>
      <c r="Z76" s="94"/>
      <c r="AA76" s="94"/>
    </row>
    <row r="77" ht="13.5" customHeight="1">
      <c r="A77" s="168" t="s">
        <v>376</v>
      </c>
      <c r="B77" s="168" t="s">
        <v>376</v>
      </c>
      <c r="C77" s="94"/>
      <c r="D77" s="94"/>
      <c r="E77" s="94"/>
      <c r="F77" s="94"/>
      <c r="G77" s="94"/>
      <c r="H77" s="94"/>
      <c r="I77" s="94"/>
      <c r="J77" s="94"/>
      <c r="K77" s="94"/>
      <c r="L77" s="94"/>
      <c r="M77" s="94"/>
      <c r="N77" s="94"/>
      <c r="O77" s="94"/>
      <c r="P77" s="94"/>
      <c r="Q77" s="94"/>
      <c r="R77" s="94"/>
      <c r="S77" s="94"/>
      <c r="T77" s="94"/>
      <c r="U77" s="94"/>
      <c r="V77" s="94"/>
      <c r="W77" s="94"/>
      <c r="X77" s="94"/>
      <c r="Y77" s="94"/>
      <c r="Z77" s="94"/>
      <c r="AA77" s="94"/>
    </row>
    <row r="78" ht="13.5" customHeight="1">
      <c r="A78" s="168" t="s">
        <v>377</v>
      </c>
      <c r="B78" s="168" t="s">
        <v>377</v>
      </c>
      <c r="C78" s="94"/>
      <c r="D78" s="94"/>
      <c r="E78" s="94"/>
      <c r="F78" s="94"/>
      <c r="G78" s="94"/>
      <c r="H78" s="94"/>
      <c r="I78" s="94"/>
      <c r="J78" s="94"/>
      <c r="K78" s="94"/>
      <c r="L78" s="94"/>
      <c r="M78" s="94"/>
      <c r="N78" s="94"/>
      <c r="O78" s="94"/>
      <c r="P78" s="94"/>
      <c r="Q78" s="94"/>
      <c r="R78" s="94"/>
      <c r="S78" s="94"/>
      <c r="T78" s="94"/>
      <c r="U78" s="94"/>
      <c r="V78" s="94"/>
      <c r="W78" s="94"/>
      <c r="X78" s="94"/>
      <c r="Y78" s="94"/>
      <c r="Z78" s="94"/>
      <c r="AA78" s="94"/>
    </row>
    <row r="79" ht="13.5" customHeight="1">
      <c r="A79" s="168" t="s">
        <v>378</v>
      </c>
      <c r="B79" s="168" t="s">
        <v>378</v>
      </c>
      <c r="C79" s="94"/>
      <c r="D79" s="94"/>
      <c r="E79" s="94"/>
      <c r="F79" s="94"/>
      <c r="G79" s="94"/>
      <c r="H79" s="94"/>
      <c r="I79" s="94"/>
      <c r="J79" s="94"/>
      <c r="K79" s="94"/>
      <c r="L79" s="94"/>
      <c r="M79" s="94"/>
      <c r="N79" s="94"/>
      <c r="O79" s="94"/>
      <c r="P79" s="94"/>
      <c r="Q79" s="94"/>
      <c r="R79" s="94"/>
      <c r="S79" s="94"/>
      <c r="T79" s="94"/>
      <c r="U79" s="94"/>
      <c r="V79" s="94"/>
      <c r="W79" s="94"/>
      <c r="X79" s="94"/>
      <c r="Y79" s="94"/>
      <c r="Z79" s="94"/>
      <c r="AA79" s="94"/>
    </row>
    <row r="80" ht="13.5" customHeight="1">
      <c r="A80" s="156"/>
      <c r="B80" s="156"/>
      <c r="C80" s="94"/>
      <c r="D80" s="94"/>
      <c r="E80" s="94"/>
      <c r="F80" s="94"/>
      <c r="G80" s="94"/>
      <c r="H80" s="94"/>
      <c r="I80" s="94"/>
      <c r="J80" s="94"/>
      <c r="K80" s="94"/>
      <c r="L80" s="94"/>
      <c r="M80" s="94"/>
      <c r="N80" s="94"/>
      <c r="O80" s="94"/>
      <c r="P80" s="94"/>
      <c r="Q80" s="94"/>
      <c r="R80" s="94"/>
      <c r="S80" s="94"/>
      <c r="T80" s="94"/>
      <c r="U80" s="94"/>
      <c r="V80" s="94"/>
      <c r="W80" s="94"/>
      <c r="X80" s="94"/>
      <c r="Y80" s="94"/>
      <c r="Z80" s="94"/>
      <c r="AA80" s="94"/>
    </row>
    <row r="81" ht="13.5" customHeight="1">
      <c r="A81" s="157" t="s">
        <v>379</v>
      </c>
      <c r="B81" s="157" t="s">
        <v>380</v>
      </c>
      <c r="C81" s="94"/>
      <c r="D81" s="94"/>
      <c r="E81" s="94"/>
      <c r="F81" s="94"/>
      <c r="G81" s="94"/>
      <c r="H81" s="94"/>
      <c r="I81" s="94"/>
      <c r="J81" s="94"/>
      <c r="K81" s="94"/>
      <c r="L81" s="94"/>
      <c r="M81" s="94"/>
      <c r="N81" s="94"/>
      <c r="O81" s="94"/>
      <c r="P81" s="94"/>
      <c r="Q81" s="94"/>
      <c r="R81" s="94"/>
      <c r="S81" s="94"/>
      <c r="T81" s="94"/>
      <c r="U81" s="94"/>
      <c r="V81" s="94"/>
      <c r="W81" s="94"/>
      <c r="X81" s="94"/>
      <c r="Y81" s="94"/>
      <c r="Z81" s="94"/>
      <c r="AA81" s="94"/>
    </row>
    <row r="82" ht="13.5" customHeight="1">
      <c r="A82" s="154" t="s">
        <v>201</v>
      </c>
      <c r="B82" s="154" t="s">
        <v>201</v>
      </c>
      <c r="C82" s="94"/>
      <c r="D82" s="94"/>
      <c r="E82" s="94"/>
      <c r="F82" s="94"/>
      <c r="G82" s="94"/>
      <c r="H82" s="94"/>
      <c r="I82" s="94"/>
      <c r="J82" s="94"/>
      <c r="K82" s="94"/>
      <c r="L82" s="94"/>
      <c r="M82" s="94"/>
      <c r="N82" s="94"/>
      <c r="O82" s="94"/>
      <c r="P82" s="94"/>
      <c r="Q82" s="94"/>
      <c r="R82" s="94"/>
      <c r="S82" s="94"/>
      <c r="T82" s="94"/>
      <c r="U82" s="94"/>
      <c r="V82" s="94"/>
      <c r="W82" s="94"/>
      <c r="X82" s="94"/>
      <c r="Y82" s="94"/>
      <c r="Z82" s="94"/>
      <c r="AA82" s="94"/>
    </row>
    <row r="83" ht="13.5" customHeight="1">
      <c r="A83" s="154" t="s">
        <v>202</v>
      </c>
      <c r="B83" s="154" t="s">
        <v>202</v>
      </c>
      <c r="C83" s="94"/>
      <c r="D83" s="94"/>
      <c r="E83" s="94"/>
      <c r="F83" s="94"/>
      <c r="G83" s="94"/>
      <c r="H83" s="94"/>
      <c r="I83" s="94"/>
      <c r="J83" s="94"/>
      <c r="K83" s="94"/>
      <c r="L83" s="94"/>
      <c r="M83" s="94"/>
      <c r="N83" s="94"/>
      <c r="O83" s="94"/>
      <c r="P83" s="94"/>
      <c r="Q83" s="94"/>
      <c r="R83" s="94"/>
      <c r="S83" s="94"/>
      <c r="T83" s="94"/>
      <c r="U83" s="94"/>
      <c r="V83" s="94"/>
      <c r="W83" s="94"/>
      <c r="X83" s="94"/>
      <c r="Y83" s="94"/>
      <c r="Z83" s="94"/>
      <c r="AA83" s="94"/>
    </row>
    <row r="84" ht="13.5" customHeight="1">
      <c r="A84" s="154" t="s">
        <v>203</v>
      </c>
      <c r="B84" s="154" t="s">
        <v>381</v>
      </c>
      <c r="C84" s="94"/>
      <c r="D84" s="94"/>
      <c r="E84" s="94"/>
      <c r="F84" s="94"/>
      <c r="G84" s="94"/>
      <c r="H84" s="94"/>
      <c r="I84" s="94"/>
      <c r="J84" s="94"/>
      <c r="K84" s="94"/>
      <c r="L84" s="94"/>
      <c r="M84" s="94"/>
      <c r="N84" s="94"/>
      <c r="O84" s="94"/>
      <c r="P84" s="94"/>
      <c r="Q84" s="94"/>
      <c r="R84" s="94"/>
      <c r="S84" s="94"/>
      <c r="T84" s="94"/>
      <c r="U84" s="94"/>
      <c r="V84" s="94"/>
      <c r="W84" s="94"/>
      <c r="X84" s="94"/>
      <c r="Y84" s="94"/>
      <c r="Z84" s="94"/>
      <c r="AA84" s="94"/>
    </row>
    <row r="85" ht="13.5" customHeight="1">
      <c r="A85" s="156"/>
      <c r="B85" s="156"/>
      <c r="C85" s="94"/>
      <c r="D85" s="94"/>
      <c r="E85" s="94"/>
      <c r="F85" s="94"/>
      <c r="G85" s="94"/>
      <c r="H85" s="94"/>
      <c r="I85" s="94"/>
      <c r="J85" s="94"/>
      <c r="K85" s="94"/>
      <c r="L85" s="94"/>
      <c r="M85" s="94"/>
      <c r="N85" s="94"/>
      <c r="O85" s="94"/>
      <c r="P85" s="94"/>
      <c r="Q85" s="94"/>
      <c r="R85" s="94"/>
      <c r="S85" s="94"/>
      <c r="T85" s="94"/>
      <c r="U85" s="94"/>
      <c r="V85" s="94"/>
      <c r="W85" s="94"/>
      <c r="X85" s="94"/>
      <c r="Y85" s="94"/>
      <c r="Z85" s="94"/>
      <c r="AA85" s="94"/>
    </row>
    <row r="86" ht="13.5" customHeight="1" outlineLevel="1">
      <c r="A86" s="160" t="s">
        <v>382</v>
      </c>
      <c r="B86" s="160" t="s">
        <v>382</v>
      </c>
      <c r="C86" s="94"/>
      <c r="D86" s="94"/>
      <c r="E86" s="94"/>
      <c r="F86" s="94"/>
      <c r="G86" s="94"/>
      <c r="H86" s="94"/>
      <c r="I86" s="94"/>
      <c r="J86" s="94"/>
      <c r="K86" s="94"/>
      <c r="L86" s="94"/>
      <c r="M86" s="94"/>
      <c r="N86" s="94"/>
      <c r="O86" s="94"/>
      <c r="P86" s="94"/>
      <c r="Q86" s="94"/>
      <c r="R86" s="94"/>
      <c r="S86" s="94"/>
      <c r="T86" s="94"/>
      <c r="U86" s="94"/>
      <c r="V86" s="94"/>
      <c r="W86" s="94"/>
      <c r="X86" s="94"/>
      <c r="Y86" s="94"/>
      <c r="Z86" s="94"/>
      <c r="AA86" s="94"/>
    </row>
    <row r="87" ht="13.5" customHeight="1" outlineLevel="1">
      <c r="A87" s="154" t="s">
        <v>383</v>
      </c>
      <c r="B87" s="154" t="s">
        <v>383</v>
      </c>
      <c r="C87" s="94"/>
      <c r="D87" s="169"/>
      <c r="E87" s="169"/>
      <c r="F87" s="169"/>
      <c r="G87" s="94"/>
      <c r="H87" s="94"/>
      <c r="I87" s="94"/>
      <c r="J87" s="94"/>
      <c r="K87" s="94"/>
      <c r="L87" s="94"/>
      <c r="M87" s="94"/>
      <c r="N87" s="94"/>
      <c r="O87" s="94"/>
      <c r="P87" s="94"/>
      <c r="Q87" s="94"/>
      <c r="R87" s="94"/>
      <c r="S87" s="94"/>
      <c r="T87" s="94"/>
      <c r="U87" s="94"/>
      <c r="V87" s="94"/>
      <c r="W87" s="94"/>
      <c r="X87" s="94"/>
      <c r="Y87" s="94"/>
      <c r="Z87" s="94"/>
      <c r="AA87" s="94"/>
    </row>
    <row r="88" ht="13.5" customHeight="1" outlineLevel="1">
      <c r="A88" s="154" t="s">
        <v>384</v>
      </c>
      <c r="B88" s="154" t="s">
        <v>384</v>
      </c>
      <c r="C88" s="94"/>
      <c r="D88" s="170"/>
      <c r="E88" s="170"/>
      <c r="F88" s="170"/>
      <c r="G88" s="94"/>
      <c r="H88" s="94"/>
      <c r="I88" s="94"/>
      <c r="J88" s="94"/>
      <c r="K88" s="94"/>
      <c r="L88" s="94"/>
      <c r="M88" s="94"/>
      <c r="N88" s="94"/>
      <c r="O88" s="94"/>
      <c r="P88" s="94"/>
      <c r="Q88" s="94"/>
      <c r="R88" s="94"/>
      <c r="S88" s="94"/>
      <c r="T88" s="94"/>
      <c r="U88" s="94"/>
      <c r="V88" s="94"/>
      <c r="W88" s="94"/>
      <c r="X88" s="94"/>
      <c r="Y88" s="94"/>
      <c r="Z88" s="94"/>
      <c r="AA88" s="94"/>
    </row>
    <row r="89" ht="13.5" customHeight="1" outlineLevel="1">
      <c r="A89" s="156"/>
      <c r="B89" s="156"/>
      <c r="C89" s="94"/>
      <c r="D89" s="170"/>
      <c r="E89" s="170"/>
      <c r="F89" s="170"/>
      <c r="G89" s="94"/>
      <c r="H89" s="94"/>
      <c r="I89" s="94"/>
      <c r="J89" s="94"/>
      <c r="K89" s="94"/>
      <c r="L89" s="94"/>
      <c r="M89" s="94"/>
      <c r="N89" s="94"/>
      <c r="O89" s="94"/>
      <c r="P89" s="94"/>
      <c r="Q89" s="94"/>
      <c r="R89" s="94"/>
      <c r="S89" s="94"/>
      <c r="T89" s="94"/>
      <c r="U89" s="94"/>
      <c r="V89" s="94"/>
      <c r="W89" s="94"/>
      <c r="X89" s="94"/>
      <c r="Y89" s="94"/>
      <c r="Z89" s="94"/>
      <c r="AA89" s="94"/>
    </row>
    <row r="90" ht="13.5" customHeight="1" outlineLevel="1">
      <c r="A90" s="160" t="s">
        <v>385</v>
      </c>
      <c r="B90" s="160" t="s">
        <v>385</v>
      </c>
      <c r="C90" s="94"/>
      <c r="D90" s="170"/>
      <c r="E90" s="170"/>
      <c r="F90" s="170"/>
      <c r="G90" s="94"/>
      <c r="H90" s="94"/>
      <c r="I90" s="94"/>
      <c r="J90" s="94"/>
      <c r="K90" s="94"/>
      <c r="L90" s="94"/>
      <c r="M90" s="94"/>
      <c r="N90" s="94"/>
      <c r="O90" s="94"/>
      <c r="P90" s="94"/>
      <c r="Q90" s="94"/>
      <c r="R90" s="94"/>
      <c r="S90" s="94"/>
      <c r="T90" s="94"/>
      <c r="U90" s="94"/>
      <c r="V90" s="94"/>
      <c r="W90" s="94"/>
      <c r="X90" s="94"/>
      <c r="Y90" s="94"/>
      <c r="Z90" s="94"/>
      <c r="AA90" s="94"/>
    </row>
    <row r="91" ht="13.5" customHeight="1" outlineLevel="1">
      <c r="A91" s="156" t="s">
        <v>386</v>
      </c>
      <c r="B91" s="156" t="s">
        <v>386</v>
      </c>
      <c r="C91" s="94"/>
      <c r="D91" s="170"/>
      <c r="E91" s="170"/>
      <c r="F91" s="170"/>
      <c r="G91" s="94"/>
      <c r="H91" s="94"/>
      <c r="I91" s="94"/>
      <c r="J91" s="94"/>
      <c r="K91" s="94"/>
      <c r="L91" s="94"/>
      <c r="M91" s="94"/>
      <c r="N91" s="94"/>
      <c r="O91" s="94"/>
      <c r="P91" s="94"/>
      <c r="Q91" s="94"/>
      <c r="R91" s="94"/>
      <c r="S91" s="94"/>
      <c r="T91" s="94"/>
      <c r="U91" s="94"/>
      <c r="V91" s="94"/>
      <c r="W91" s="94"/>
      <c r="X91" s="94"/>
      <c r="Y91" s="94"/>
      <c r="Z91" s="94"/>
      <c r="AA91" s="94"/>
    </row>
    <row r="92" ht="13.5" customHeight="1" outlineLevel="1">
      <c r="A92" s="156" t="s">
        <v>387</v>
      </c>
      <c r="B92" s="156" t="s">
        <v>387</v>
      </c>
      <c r="C92" s="94"/>
      <c r="D92" s="170"/>
      <c r="E92" s="170"/>
      <c r="F92" s="170"/>
      <c r="G92" s="94"/>
      <c r="H92" s="94"/>
      <c r="I92" s="94"/>
      <c r="J92" s="94"/>
      <c r="K92" s="94"/>
      <c r="L92" s="94"/>
      <c r="M92" s="94"/>
      <c r="N92" s="94"/>
      <c r="O92" s="94"/>
      <c r="P92" s="94"/>
      <c r="Q92" s="94"/>
      <c r="R92" s="94"/>
      <c r="S92" s="94"/>
      <c r="T92" s="94"/>
      <c r="U92" s="94"/>
      <c r="V92" s="94"/>
      <c r="W92" s="94"/>
      <c r="X92" s="94"/>
      <c r="Y92" s="94"/>
      <c r="Z92" s="94"/>
      <c r="AA92" s="94"/>
    </row>
    <row r="93" ht="13.5" customHeight="1" outlineLevel="1">
      <c r="A93" s="156" t="s">
        <v>388</v>
      </c>
      <c r="B93" s="156" t="s">
        <v>388</v>
      </c>
      <c r="C93" s="94"/>
      <c r="D93" s="170"/>
      <c r="E93" s="170"/>
      <c r="F93" s="170"/>
      <c r="G93" s="94"/>
      <c r="H93" s="94"/>
      <c r="I93" s="94"/>
      <c r="J93" s="94"/>
      <c r="K93" s="94"/>
      <c r="L93" s="94"/>
      <c r="M93" s="94"/>
      <c r="N93" s="94"/>
      <c r="O93" s="94"/>
      <c r="P93" s="94"/>
      <c r="Q93" s="94"/>
      <c r="R93" s="94"/>
      <c r="S93" s="94"/>
      <c r="T93" s="94"/>
      <c r="U93" s="94"/>
      <c r="V93" s="94"/>
      <c r="W93" s="94"/>
      <c r="X93" s="94"/>
      <c r="Y93" s="94"/>
      <c r="Z93" s="94"/>
      <c r="AA93" s="94"/>
    </row>
    <row r="94" ht="13.5" customHeight="1" outlineLevel="1">
      <c r="A94" s="156" t="s">
        <v>389</v>
      </c>
      <c r="B94" s="156" t="s">
        <v>389</v>
      </c>
      <c r="C94" s="94"/>
      <c r="D94" s="170"/>
      <c r="E94" s="170"/>
      <c r="F94" s="170"/>
      <c r="G94" s="94"/>
      <c r="H94" s="94"/>
      <c r="I94" s="94"/>
      <c r="J94" s="94"/>
      <c r="K94" s="94"/>
      <c r="L94" s="94"/>
      <c r="M94" s="94"/>
      <c r="N94" s="94"/>
      <c r="O94" s="94"/>
      <c r="P94" s="94"/>
      <c r="Q94" s="94"/>
      <c r="R94" s="94"/>
      <c r="S94" s="94"/>
      <c r="T94" s="94"/>
      <c r="U94" s="94"/>
      <c r="V94" s="94"/>
      <c r="W94" s="94"/>
      <c r="X94" s="94"/>
      <c r="Y94" s="94"/>
      <c r="Z94" s="94"/>
      <c r="AA94" s="94"/>
    </row>
    <row r="95" ht="13.5" customHeight="1" outlineLevel="1">
      <c r="A95" s="156" t="s">
        <v>390</v>
      </c>
      <c r="B95" s="156" t="s">
        <v>390</v>
      </c>
      <c r="C95" s="94"/>
      <c r="D95" s="170"/>
      <c r="E95" s="170"/>
      <c r="F95" s="170"/>
      <c r="G95" s="94"/>
      <c r="H95" s="94"/>
      <c r="I95" s="94"/>
      <c r="J95" s="94"/>
      <c r="K95" s="94"/>
      <c r="L95" s="94"/>
      <c r="M95" s="94"/>
      <c r="N95" s="94"/>
      <c r="O95" s="94"/>
      <c r="P95" s="94"/>
      <c r="Q95" s="94"/>
      <c r="R95" s="94"/>
      <c r="S95" s="94"/>
      <c r="T95" s="94"/>
      <c r="U95" s="94"/>
      <c r="V95" s="94"/>
      <c r="W95" s="94"/>
      <c r="X95" s="94"/>
      <c r="Y95" s="94"/>
      <c r="Z95" s="94"/>
      <c r="AA95" s="94"/>
    </row>
    <row r="96" ht="13.5" customHeight="1" outlineLevel="1">
      <c r="A96" s="156"/>
      <c r="B96" s="156"/>
      <c r="C96" s="94"/>
      <c r="D96" s="170"/>
      <c r="E96" s="170"/>
      <c r="F96" s="170"/>
      <c r="G96" s="94"/>
      <c r="H96" s="94"/>
      <c r="I96" s="94"/>
      <c r="J96" s="94"/>
      <c r="K96" s="94"/>
      <c r="L96" s="94"/>
      <c r="M96" s="94"/>
      <c r="N96" s="94"/>
      <c r="O96" s="94"/>
      <c r="P96" s="94"/>
      <c r="Q96" s="94"/>
      <c r="R96" s="94"/>
      <c r="S96" s="94"/>
      <c r="T96" s="94"/>
      <c r="U96" s="94"/>
      <c r="V96" s="94"/>
      <c r="W96" s="94"/>
      <c r="X96" s="94"/>
      <c r="Y96" s="94"/>
      <c r="Z96" s="94"/>
      <c r="AA96" s="94"/>
    </row>
    <row r="97" ht="13.5" customHeight="1" outlineLevel="1">
      <c r="A97" s="156"/>
      <c r="B97" s="156"/>
      <c r="C97" s="94"/>
      <c r="D97" s="170"/>
      <c r="E97" s="170"/>
      <c r="F97" s="170"/>
      <c r="G97" s="94"/>
      <c r="H97" s="94"/>
      <c r="I97" s="94"/>
      <c r="J97" s="94"/>
      <c r="K97" s="94"/>
      <c r="L97" s="94"/>
      <c r="M97" s="94"/>
      <c r="N97" s="94"/>
      <c r="O97" s="94"/>
      <c r="P97" s="94"/>
      <c r="Q97" s="94"/>
      <c r="R97" s="94"/>
      <c r="S97" s="94"/>
      <c r="T97" s="94"/>
      <c r="U97" s="94"/>
      <c r="V97" s="94"/>
      <c r="W97" s="94"/>
      <c r="X97" s="94"/>
      <c r="Y97" s="94"/>
      <c r="Z97" s="94"/>
      <c r="AA97" s="94"/>
    </row>
    <row r="98" ht="13.5" customHeight="1" outlineLevel="1">
      <c r="A98" s="160" t="s">
        <v>391</v>
      </c>
      <c r="B98" s="156"/>
      <c r="C98" s="94"/>
      <c r="D98" s="170"/>
      <c r="E98" s="170"/>
      <c r="F98" s="170"/>
      <c r="G98" s="94"/>
      <c r="H98" s="94"/>
      <c r="I98" s="94"/>
      <c r="J98" s="94"/>
      <c r="K98" s="94"/>
      <c r="L98" s="94"/>
      <c r="M98" s="94"/>
      <c r="N98" s="94"/>
      <c r="O98" s="94"/>
      <c r="P98" s="94"/>
      <c r="Q98" s="94"/>
      <c r="R98" s="94"/>
      <c r="S98" s="94"/>
      <c r="T98" s="94"/>
      <c r="U98" s="94"/>
      <c r="V98" s="94"/>
      <c r="W98" s="94"/>
      <c r="X98" s="94"/>
      <c r="Y98" s="94"/>
      <c r="Z98" s="94"/>
      <c r="AA98" s="94"/>
    </row>
    <row r="99" ht="13.5" customHeight="1" outlineLevel="1">
      <c r="A99" s="156" t="s">
        <v>386</v>
      </c>
      <c r="B99" s="156" t="s">
        <v>386</v>
      </c>
      <c r="C99" s="94"/>
      <c r="D99" s="170"/>
      <c r="E99" s="170"/>
      <c r="F99" s="170"/>
      <c r="G99" s="94"/>
      <c r="H99" s="94"/>
      <c r="I99" s="94"/>
      <c r="J99" s="94"/>
      <c r="K99" s="94"/>
      <c r="L99" s="94"/>
      <c r="M99" s="94"/>
      <c r="N99" s="94"/>
      <c r="O99" s="94"/>
      <c r="P99" s="94"/>
      <c r="Q99" s="94"/>
      <c r="R99" s="94"/>
      <c r="S99" s="94"/>
      <c r="T99" s="94"/>
      <c r="U99" s="94"/>
      <c r="V99" s="94"/>
      <c r="W99" s="94"/>
      <c r="X99" s="94"/>
      <c r="Y99" s="94"/>
      <c r="Z99" s="94"/>
      <c r="AA99" s="94" t="s">
        <v>392</v>
      </c>
    </row>
    <row r="100" ht="13.5" customHeight="1" outlineLevel="1">
      <c r="A100" s="156" t="s">
        <v>387</v>
      </c>
      <c r="B100" s="156" t="s">
        <v>387</v>
      </c>
      <c r="C100" s="94"/>
      <c r="D100" s="170"/>
      <c r="E100" s="170"/>
      <c r="F100" s="170"/>
      <c r="G100" s="94"/>
      <c r="H100" s="94"/>
      <c r="I100" s="94"/>
      <c r="J100" s="94"/>
      <c r="K100" s="94"/>
      <c r="L100" s="94"/>
      <c r="M100" s="94"/>
      <c r="N100" s="94"/>
      <c r="O100" s="94"/>
      <c r="P100" s="94"/>
      <c r="Q100" s="94"/>
      <c r="R100" s="94"/>
      <c r="S100" s="94"/>
      <c r="T100" s="94"/>
      <c r="U100" s="94"/>
      <c r="V100" s="94"/>
      <c r="W100" s="94"/>
      <c r="X100" s="94"/>
      <c r="Y100" s="94"/>
      <c r="Z100" s="94"/>
      <c r="AA100" s="94"/>
    </row>
    <row r="101" ht="13.5" customHeight="1" outlineLevel="1">
      <c r="A101" s="156" t="s">
        <v>388</v>
      </c>
      <c r="B101" s="156" t="s">
        <v>388</v>
      </c>
      <c r="C101" s="94"/>
      <c r="D101" s="170"/>
      <c r="E101" s="170"/>
      <c r="F101" s="170"/>
      <c r="G101" s="94"/>
      <c r="H101" s="94"/>
      <c r="I101" s="94"/>
      <c r="J101" s="94"/>
      <c r="K101" s="94"/>
      <c r="L101" s="94"/>
      <c r="M101" s="94"/>
      <c r="N101" s="94"/>
      <c r="O101" s="94"/>
      <c r="P101" s="94"/>
      <c r="Q101" s="94"/>
      <c r="R101" s="94"/>
      <c r="S101" s="94"/>
      <c r="T101" s="94"/>
      <c r="U101" s="94"/>
      <c r="V101" s="94"/>
      <c r="W101" s="94"/>
      <c r="X101" s="94"/>
      <c r="Y101" s="94"/>
      <c r="Z101" s="94"/>
      <c r="AA101" s="94"/>
    </row>
    <row r="102" ht="13.5" customHeight="1" outlineLevel="1">
      <c r="A102" s="156" t="s">
        <v>389</v>
      </c>
      <c r="B102" s="156" t="s">
        <v>389</v>
      </c>
      <c r="C102" s="94"/>
      <c r="D102" s="170"/>
      <c r="E102" s="170"/>
      <c r="F102" s="170"/>
      <c r="G102" s="94"/>
      <c r="H102" s="94"/>
      <c r="I102" s="94"/>
      <c r="J102" s="94"/>
      <c r="K102" s="94"/>
      <c r="L102" s="94"/>
      <c r="M102" s="94"/>
      <c r="N102" s="94"/>
      <c r="O102" s="94"/>
      <c r="P102" s="94"/>
      <c r="Q102" s="94"/>
      <c r="R102" s="94"/>
      <c r="S102" s="94"/>
      <c r="T102" s="94"/>
      <c r="U102" s="94"/>
      <c r="V102" s="94"/>
      <c r="W102" s="94"/>
      <c r="X102" s="94"/>
      <c r="Y102" s="94"/>
      <c r="Z102" s="94"/>
      <c r="AA102" s="94"/>
    </row>
    <row r="103" ht="13.5" customHeight="1" outlineLevel="1">
      <c r="A103" s="156" t="s">
        <v>390</v>
      </c>
      <c r="B103" s="156" t="s">
        <v>390</v>
      </c>
      <c r="C103" s="94"/>
      <c r="D103" s="170"/>
      <c r="E103" s="170"/>
      <c r="F103" s="170"/>
      <c r="G103" s="94"/>
      <c r="H103" s="94"/>
      <c r="I103" s="94"/>
      <c r="J103" s="94"/>
      <c r="K103" s="94"/>
      <c r="L103" s="94"/>
      <c r="M103" s="94"/>
      <c r="N103" s="94"/>
      <c r="O103" s="94"/>
      <c r="P103" s="94"/>
      <c r="Q103" s="94"/>
      <c r="R103" s="94"/>
      <c r="S103" s="94"/>
      <c r="T103" s="94"/>
      <c r="U103" s="94"/>
      <c r="V103" s="94"/>
      <c r="W103" s="94"/>
      <c r="X103" s="94"/>
      <c r="Y103" s="94"/>
      <c r="Z103" s="94"/>
      <c r="AA103" s="94"/>
    </row>
    <row r="104" ht="13.5" customHeight="1" outlineLevel="1">
      <c r="A104" s="156"/>
      <c r="B104" s="156"/>
      <c r="C104" s="94"/>
      <c r="D104" s="170"/>
      <c r="E104" s="170"/>
      <c r="F104" s="170"/>
      <c r="G104" s="94"/>
      <c r="H104" s="94"/>
      <c r="I104" s="94"/>
      <c r="J104" s="94"/>
      <c r="K104" s="94"/>
      <c r="L104" s="94"/>
      <c r="M104" s="94"/>
      <c r="N104" s="94"/>
      <c r="O104" s="94"/>
      <c r="P104" s="94"/>
      <c r="Q104" s="94"/>
      <c r="R104" s="94"/>
      <c r="S104" s="94"/>
      <c r="T104" s="94"/>
      <c r="U104" s="94"/>
      <c r="V104" s="94"/>
      <c r="W104" s="94"/>
      <c r="X104" s="94"/>
      <c r="Y104" s="94"/>
      <c r="Z104" s="94"/>
      <c r="AA104" s="94"/>
    </row>
    <row r="105" ht="13.5" customHeight="1" outlineLevel="1">
      <c r="A105" s="156"/>
      <c r="B105" s="156"/>
      <c r="C105" s="94"/>
      <c r="D105" s="170"/>
      <c r="E105" s="170"/>
      <c r="F105" s="170"/>
      <c r="G105" s="94"/>
      <c r="H105" s="94"/>
      <c r="I105" s="94"/>
      <c r="J105" s="94"/>
      <c r="K105" s="94"/>
      <c r="L105" s="94"/>
      <c r="M105" s="94"/>
      <c r="N105" s="94"/>
      <c r="O105" s="94"/>
      <c r="P105" s="94"/>
      <c r="Q105" s="94"/>
      <c r="R105" s="94"/>
      <c r="S105" s="94"/>
      <c r="T105" s="94"/>
      <c r="U105" s="94"/>
      <c r="V105" s="94"/>
      <c r="W105" s="94"/>
      <c r="X105" s="94"/>
      <c r="Y105" s="94"/>
      <c r="Z105" s="94"/>
      <c r="AA105" s="94"/>
    </row>
    <row r="106" ht="13.5" customHeight="1" outlineLevel="1">
      <c r="A106" s="160" t="s">
        <v>393</v>
      </c>
      <c r="B106" s="156"/>
      <c r="C106" s="94"/>
      <c r="D106" s="170"/>
      <c r="E106" s="170"/>
      <c r="F106" s="170"/>
      <c r="G106" s="94"/>
      <c r="H106" s="94"/>
      <c r="I106" s="94"/>
      <c r="J106" s="94"/>
      <c r="K106" s="94"/>
      <c r="L106" s="94"/>
      <c r="M106" s="94"/>
      <c r="N106" s="94"/>
      <c r="O106" s="94"/>
      <c r="P106" s="94"/>
      <c r="Q106" s="94"/>
      <c r="R106" s="94"/>
      <c r="S106" s="94"/>
      <c r="T106" s="94"/>
      <c r="U106" s="94"/>
      <c r="V106" s="94"/>
      <c r="W106" s="94"/>
      <c r="X106" s="94"/>
      <c r="Y106" s="94"/>
      <c r="Z106" s="94"/>
      <c r="AA106" s="94"/>
    </row>
    <row r="107" ht="13.5" customHeight="1" outlineLevel="1">
      <c r="A107" s="156" t="s">
        <v>386</v>
      </c>
      <c r="B107" s="156" t="s">
        <v>386</v>
      </c>
      <c r="C107" s="94"/>
      <c r="D107" s="170"/>
      <c r="E107" s="170"/>
      <c r="F107" s="170"/>
      <c r="G107" s="94"/>
      <c r="H107" s="94"/>
      <c r="I107" s="94"/>
      <c r="J107" s="94"/>
      <c r="K107" s="94"/>
      <c r="L107" s="94"/>
      <c r="M107" s="94"/>
      <c r="N107" s="94"/>
      <c r="O107" s="94"/>
      <c r="P107" s="94"/>
      <c r="Q107" s="94"/>
      <c r="R107" s="94"/>
      <c r="S107" s="94"/>
      <c r="T107" s="94"/>
      <c r="U107" s="94"/>
      <c r="V107" s="94"/>
      <c r="W107" s="94"/>
      <c r="X107" s="94"/>
      <c r="Y107" s="94"/>
      <c r="Z107" s="94"/>
      <c r="AA107" s="94"/>
    </row>
    <row r="108" ht="13.5" customHeight="1" outlineLevel="1">
      <c r="A108" s="156" t="s">
        <v>394</v>
      </c>
      <c r="B108" s="156" t="s">
        <v>394</v>
      </c>
      <c r="C108" s="94"/>
      <c r="D108" s="170"/>
      <c r="E108" s="170"/>
      <c r="F108" s="170"/>
      <c r="G108" s="94"/>
      <c r="H108" s="94"/>
      <c r="I108" s="94"/>
      <c r="J108" s="94"/>
      <c r="K108" s="94"/>
      <c r="L108" s="94"/>
      <c r="M108" s="94"/>
      <c r="N108" s="94"/>
      <c r="O108" s="94"/>
      <c r="P108" s="94"/>
      <c r="Q108" s="94"/>
      <c r="R108" s="94"/>
      <c r="S108" s="94"/>
      <c r="T108" s="94"/>
      <c r="U108" s="94"/>
      <c r="V108" s="94"/>
      <c r="W108" s="94"/>
      <c r="X108" s="94"/>
      <c r="Y108" s="94"/>
      <c r="Z108" s="94"/>
      <c r="AA108" s="94"/>
    </row>
    <row r="109" ht="13.5" customHeight="1" outlineLevel="1">
      <c r="A109" s="156" t="s">
        <v>395</v>
      </c>
      <c r="B109" s="156" t="s">
        <v>395</v>
      </c>
      <c r="C109" s="94"/>
      <c r="D109" s="170"/>
      <c r="E109" s="170"/>
      <c r="F109" s="170"/>
      <c r="G109" s="94"/>
      <c r="H109" s="94"/>
      <c r="I109" s="94"/>
      <c r="J109" s="94"/>
      <c r="K109" s="94"/>
      <c r="L109" s="94"/>
      <c r="M109" s="94"/>
      <c r="N109" s="94"/>
      <c r="O109" s="94"/>
      <c r="P109" s="94"/>
      <c r="Q109" s="94"/>
      <c r="R109" s="94"/>
      <c r="S109" s="94"/>
      <c r="T109" s="94"/>
      <c r="U109" s="94"/>
      <c r="V109" s="94"/>
      <c r="W109" s="94"/>
      <c r="X109" s="94"/>
      <c r="Y109" s="94"/>
      <c r="Z109" s="94"/>
      <c r="AA109" s="94"/>
    </row>
    <row r="110" ht="13.5" customHeight="1">
      <c r="A110" s="171" t="s">
        <v>396</v>
      </c>
      <c r="B110" s="171" t="s">
        <v>396</v>
      </c>
      <c r="C110" s="94"/>
      <c r="D110" s="170"/>
      <c r="E110" s="170"/>
      <c r="F110" s="170"/>
      <c r="G110" s="94"/>
      <c r="H110" s="94"/>
      <c r="I110" s="94"/>
      <c r="J110" s="94"/>
      <c r="K110" s="94"/>
      <c r="L110" s="94"/>
      <c r="M110" s="94"/>
      <c r="N110" s="94"/>
      <c r="O110" s="94"/>
      <c r="P110" s="94"/>
      <c r="Q110" s="94"/>
      <c r="R110" s="94"/>
      <c r="S110" s="94"/>
      <c r="T110" s="94"/>
      <c r="U110" s="94"/>
      <c r="V110" s="94"/>
      <c r="W110" s="94"/>
      <c r="X110" s="94"/>
      <c r="Y110" s="94"/>
      <c r="Z110" s="94"/>
      <c r="AA110" s="94"/>
    </row>
    <row r="111" ht="13.5" customHeight="1">
      <c r="A111" s="156"/>
      <c r="B111" s="156"/>
      <c r="C111" s="94"/>
      <c r="D111" s="170"/>
      <c r="E111" s="170"/>
      <c r="F111" s="170"/>
      <c r="G111" s="94"/>
      <c r="H111" s="94"/>
      <c r="I111" s="94"/>
      <c r="J111" s="94"/>
      <c r="K111" s="94"/>
      <c r="L111" s="94"/>
      <c r="M111" s="94"/>
      <c r="N111" s="94"/>
      <c r="O111" s="94"/>
      <c r="P111" s="94"/>
      <c r="Q111" s="94"/>
      <c r="R111" s="94"/>
      <c r="S111" s="94"/>
      <c r="T111" s="94"/>
      <c r="U111" s="94"/>
      <c r="V111" s="94"/>
      <c r="W111" s="94"/>
      <c r="X111" s="94"/>
      <c r="Y111" s="94"/>
      <c r="Z111" s="94"/>
      <c r="AA111" s="94"/>
    </row>
    <row r="112" ht="13.5" customHeight="1">
      <c r="A112" s="156"/>
      <c r="B112" s="156"/>
      <c r="C112" s="94"/>
      <c r="D112" s="170"/>
      <c r="E112" s="170"/>
      <c r="F112" s="170"/>
      <c r="G112" s="94"/>
      <c r="H112" s="94"/>
      <c r="I112" s="94"/>
      <c r="J112" s="94"/>
      <c r="K112" s="94"/>
      <c r="L112" s="94"/>
      <c r="M112" s="94"/>
      <c r="N112" s="94"/>
      <c r="O112" s="94"/>
      <c r="P112" s="94"/>
      <c r="Q112" s="94"/>
      <c r="R112" s="94"/>
      <c r="S112" s="94"/>
      <c r="T112" s="94"/>
      <c r="U112" s="94"/>
      <c r="V112" s="94"/>
      <c r="W112" s="94"/>
      <c r="X112" s="94"/>
      <c r="Y112" s="94"/>
      <c r="Z112" s="94"/>
      <c r="AA112" s="94"/>
    </row>
    <row r="113" ht="13.5" customHeight="1">
      <c r="A113" s="156"/>
      <c r="B113" s="156"/>
      <c r="C113" s="94"/>
      <c r="D113" s="170"/>
      <c r="E113" s="170"/>
      <c r="F113" s="170"/>
      <c r="G113" s="94"/>
      <c r="H113" s="94"/>
      <c r="I113" s="94"/>
      <c r="J113" s="94"/>
      <c r="K113" s="94"/>
      <c r="L113" s="94"/>
      <c r="M113" s="94"/>
      <c r="N113" s="94"/>
      <c r="O113" s="94"/>
      <c r="P113" s="94"/>
      <c r="Q113" s="94"/>
      <c r="R113" s="94"/>
      <c r="S113" s="94"/>
      <c r="T113" s="94"/>
      <c r="U113" s="94"/>
      <c r="V113" s="94"/>
      <c r="W113" s="94"/>
      <c r="X113" s="94"/>
      <c r="Y113" s="94"/>
      <c r="Z113" s="94"/>
      <c r="AA113" s="94"/>
    </row>
    <row r="114" ht="13.5" customHeight="1">
      <c r="A114" s="156"/>
      <c r="B114" s="156"/>
      <c r="C114" s="94"/>
      <c r="D114" s="170"/>
      <c r="E114" s="170"/>
      <c r="F114" s="170"/>
      <c r="G114" s="94"/>
      <c r="H114" s="94"/>
      <c r="I114" s="94"/>
      <c r="J114" s="94"/>
      <c r="K114" s="94"/>
      <c r="L114" s="94"/>
      <c r="M114" s="94"/>
      <c r="N114" s="94"/>
      <c r="O114" s="94"/>
      <c r="P114" s="94"/>
      <c r="Q114" s="94"/>
      <c r="R114" s="94"/>
      <c r="S114" s="94"/>
      <c r="T114" s="94"/>
      <c r="U114" s="94"/>
      <c r="V114" s="94"/>
      <c r="W114" s="94"/>
      <c r="X114" s="94"/>
      <c r="Y114" s="94"/>
      <c r="Z114" s="94"/>
      <c r="AA114" s="94"/>
    </row>
    <row r="115" ht="13.5" customHeight="1">
      <c r="A115" s="156"/>
      <c r="B115" s="156"/>
      <c r="C115" s="94"/>
      <c r="D115" s="170"/>
      <c r="E115" s="170"/>
      <c r="F115" s="170"/>
      <c r="G115" s="94"/>
      <c r="H115" s="94"/>
      <c r="I115" s="94"/>
      <c r="J115" s="94"/>
      <c r="K115" s="94"/>
      <c r="L115" s="94"/>
      <c r="M115" s="94"/>
      <c r="N115" s="94"/>
      <c r="O115" s="94"/>
      <c r="P115" s="94"/>
      <c r="Q115" s="94"/>
      <c r="R115" s="94"/>
      <c r="S115" s="94"/>
      <c r="T115" s="94"/>
      <c r="U115" s="94"/>
      <c r="V115" s="94"/>
      <c r="W115" s="94"/>
      <c r="X115" s="94"/>
      <c r="Y115" s="94"/>
      <c r="Z115" s="94"/>
      <c r="AA115" s="94"/>
    </row>
    <row r="116" ht="13.5" customHeight="1">
      <c r="A116" s="156"/>
      <c r="B116" s="156"/>
      <c r="C116" s="94"/>
      <c r="D116" s="170"/>
      <c r="E116" s="170"/>
      <c r="F116" s="170"/>
      <c r="G116" s="94"/>
      <c r="H116" s="94"/>
      <c r="I116" s="94"/>
      <c r="J116" s="94"/>
      <c r="K116" s="94"/>
      <c r="L116" s="94"/>
      <c r="M116" s="94"/>
      <c r="N116" s="94"/>
      <c r="O116" s="94"/>
      <c r="P116" s="94"/>
      <c r="Q116" s="94"/>
      <c r="R116" s="94"/>
      <c r="S116" s="94"/>
      <c r="T116" s="94"/>
      <c r="U116" s="94"/>
      <c r="V116" s="94"/>
      <c r="W116" s="94"/>
      <c r="X116" s="94"/>
      <c r="Y116" s="94"/>
      <c r="Z116" s="94"/>
      <c r="AA116" s="94"/>
    </row>
    <row r="117" ht="13.5" customHeight="1">
      <c r="A117" s="156"/>
      <c r="B117" s="156"/>
      <c r="C117" s="94"/>
      <c r="D117" s="170"/>
      <c r="E117" s="170"/>
      <c r="F117" s="170"/>
      <c r="G117" s="94"/>
      <c r="H117" s="94"/>
      <c r="I117" s="94"/>
      <c r="J117" s="94"/>
      <c r="K117" s="94"/>
      <c r="L117" s="94"/>
      <c r="M117" s="94"/>
      <c r="N117" s="94"/>
      <c r="O117" s="94"/>
      <c r="P117" s="94"/>
      <c r="Q117" s="94"/>
      <c r="R117" s="94"/>
      <c r="S117" s="94"/>
      <c r="T117" s="94"/>
      <c r="U117" s="94"/>
      <c r="V117" s="94"/>
      <c r="W117" s="94"/>
      <c r="X117" s="94"/>
      <c r="Y117" s="94"/>
      <c r="Z117" s="94"/>
      <c r="AA117" s="94"/>
    </row>
    <row r="118" ht="13.5" customHeight="1">
      <c r="A118" s="156"/>
      <c r="B118" s="156"/>
      <c r="C118" s="94"/>
      <c r="D118" s="170"/>
      <c r="E118" s="170"/>
      <c r="F118" s="170"/>
      <c r="G118" s="94"/>
      <c r="H118" s="94"/>
      <c r="I118" s="94"/>
      <c r="J118" s="94"/>
      <c r="K118" s="94"/>
      <c r="L118" s="94"/>
      <c r="M118" s="94"/>
      <c r="N118" s="94"/>
      <c r="O118" s="94"/>
      <c r="P118" s="94"/>
      <c r="Q118" s="94"/>
      <c r="R118" s="94"/>
      <c r="S118" s="94"/>
      <c r="T118" s="94"/>
      <c r="U118" s="94"/>
      <c r="V118" s="94"/>
      <c r="W118" s="94"/>
      <c r="X118" s="94"/>
      <c r="Y118" s="94"/>
      <c r="Z118" s="94"/>
      <c r="AA118" s="94"/>
    </row>
    <row r="119" ht="13.5" customHeight="1">
      <c r="A119" s="156"/>
      <c r="B119" s="156"/>
      <c r="C119" s="94"/>
      <c r="D119" s="170"/>
      <c r="E119" s="170"/>
      <c r="F119" s="170"/>
      <c r="G119" s="94"/>
      <c r="H119" s="94"/>
      <c r="I119" s="94"/>
      <c r="J119" s="94"/>
      <c r="K119" s="94"/>
      <c r="L119" s="94"/>
      <c r="M119" s="94"/>
      <c r="N119" s="94"/>
      <c r="O119" s="94"/>
      <c r="P119" s="94"/>
      <c r="Q119" s="94"/>
      <c r="R119" s="94"/>
      <c r="S119" s="94"/>
      <c r="T119" s="94"/>
      <c r="U119" s="94"/>
      <c r="V119" s="94"/>
      <c r="W119" s="94"/>
      <c r="X119" s="94"/>
      <c r="Y119" s="94"/>
      <c r="Z119" s="94"/>
      <c r="AA119" s="94"/>
    </row>
    <row r="120" ht="13.5" customHeight="1">
      <c r="A120" s="156"/>
      <c r="B120" s="156"/>
      <c r="C120" s="94"/>
      <c r="D120" s="170"/>
      <c r="E120" s="170"/>
      <c r="F120" s="170"/>
      <c r="G120" s="94"/>
      <c r="H120" s="94"/>
      <c r="I120" s="94"/>
      <c r="J120" s="94"/>
      <c r="K120" s="94"/>
      <c r="L120" s="94"/>
      <c r="M120" s="94"/>
      <c r="N120" s="94"/>
      <c r="O120" s="94"/>
      <c r="P120" s="94"/>
      <c r="Q120" s="94"/>
      <c r="R120" s="94"/>
      <c r="S120" s="94"/>
      <c r="T120" s="94"/>
      <c r="U120" s="94"/>
      <c r="V120" s="94"/>
      <c r="W120" s="94"/>
      <c r="X120" s="94"/>
      <c r="Y120" s="94"/>
      <c r="Z120" s="94"/>
      <c r="AA120" s="94"/>
    </row>
    <row r="121" ht="13.5" customHeight="1">
      <c r="A121" s="156"/>
      <c r="B121" s="156"/>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row>
    <row r="122" ht="13.5" customHeight="1">
      <c r="A122" s="156"/>
      <c r="B122" s="156"/>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c r="AA122" s="94"/>
    </row>
    <row r="123" ht="13.5" customHeight="1">
      <c r="A123" s="156"/>
      <c r="B123" s="156"/>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row>
    <row r="124" ht="13.5" customHeight="1">
      <c r="A124" s="156"/>
      <c r="B124" s="156"/>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row>
    <row r="125" ht="13.5" customHeight="1">
      <c r="A125" s="172" t="s">
        <v>397</v>
      </c>
      <c r="B125" s="172" t="s">
        <v>397</v>
      </c>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row>
    <row r="126" ht="13.5" customHeight="1" outlineLevel="1">
      <c r="A126" s="154">
        <v>2.0</v>
      </c>
      <c r="B126" s="154">
        <v>2.0</v>
      </c>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row>
    <row r="127" ht="13.5" customHeight="1" outlineLevel="1">
      <c r="A127" s="154">
        <v>3.0</v>
      </c>
      <c r="B127" s="154">
        <v>3.0</v>
      </c>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row>
    <row r="128" ht="13.5" customHeight="1" outlineLevel="1">
      <c r="A128" s="154">
        <v>4.0</v>
      </c>
      <c r="B128" s="154">
        <v>4.0</v>
      </c>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row>
    <row r="129" ht="13.5" customHeight="1" outlineLevel="1">
      <c r="A129" s="154">
        <v>5.0</v>
      </c>
      <c r="B129" s="154">
        <v>5.0</v>
      </c>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row>
    <row r="130" ht="13.5" customHeight="1" outlineLevel="1">
      <c r="A130" s="154">
        <v>6.0</v>
      </c>
      <c r="B130" s="154">
        <v>6.0</v>
      </c>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row>
    <row r="131" ht="13.5" customHeight="1" outlineLevel="1">
      <c r="A131" s="154">
        <v>7.0</v>
      </c>
      <c r="B131" s="154">
        <v>7.0</v>
      </c>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c r="AA131" s="94"/>
    </row>
    <row r="132" ht="13.5" customHeight="1" outlineLevel="1">
      <c r="A132" s="154">
        <v>8.0</v>
      </c>
      <c r="B132" s="154">
        <v>8.0</v>
      </c>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row>
    <row r="133" ht="13.5" customHeight="1" outlineLevel="1">
      <c r="A133" s="154">
        <v>9.0</v>
      </c>
      <c r="B133" s="154">
        <v>9.0</v>
      </c>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c r="AA133" s="94"/>
    </row>
    <row r="134" ht="13.5" customHeight="1" outlineLevel="1">
      <c r="A134" s="154">
        <v>10.0</v>
      </c>
      <c r="B134" s="154">
        <v>10.0</v>
      </c>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row>
    <row r="135" ht="13.5" customHeight="1">
      <c r="A135" s="156"/>
      <c r="B135" s="156"/>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c r="AA135" s="94"/>
    </row>
    <row r="136" ht="13.5" customHeight="1">
      <c r="A136" s="173" t="s">
        <v>398</v>
      </c>
      <c r="B136" s="173" t="s">
        <v>398</v>
      </c>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row>
    <row r="137" ht="13.5" hidden="1" customHeight="1" outlineLevel="1">
      <c r="A137" s="174" t="s">
        <v>399</v>
      </c>
      <c r="B137" s="174" t="s">
        <v>399</v>
      </c>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c r="AA137" s="94"/>
    </row>
    <row r="138" ht="13.5" hidden="1" customHeight="1" outlineLevel="1">
      <c r="A138" s="175" t="s">
        <v>400</v>
      </c>
      <c r="B138" s="175" t="s">
        <v>400</v>
      </c>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c r="AA138" s="94"/>
    </row>
    <row r="139" ht="13.5" hidden="1" customHeight="1" outlineLevel="1">
      <c r="A139" s="165" t="s">
        <v>401</v>
      </c>
      <c r="B139" s="165" t="s">
        <v>402</v>
      </c>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c r="AA139" s="94"/>
    </row>
    <row r="140" ht="13.5" hidden="1" customHeight="1" outlineLevel="1">
      <c r="A140" s="175" t="s">
        <v>403</v>
      </c>
      <c r="B140" s="175" t="s">
        <v>403</v>
      </c>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c r="AA140" s="94"/>
    </row>
    <row r="141" ht="13.5" hidden="1" customHeight="1" outlineLevel="1">
      <c r="A141" s="175" t="s">
        <v>404</v>
      </c>
      <c r="B141" s="175" t="s">
        <v>405</v>
      </c>
      <c r="C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c r="AA141" s="94"/>
    </row>
    <row r="142" ht="13.5" hidden="1" customHeight="1" outlineLevel="1">
      <c r="A142" s="175" t="s">
        <v>406</v>
      </c>
      <c r="B142" s="175" t="s">
        <v>406</v>
      </c>
      <c r="C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c r="AA142" s="94"/>
    </row>
    <row r="143" ht="13.5" hidden="1" customHeight="1" outlineLevel="1">
      <c r="A143" s="176" t="s">
        <v>407</v>
      </c>
      <c r="B143" s="175" t="s">
        <v>408</v>
      </c>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c r="AA143" s="94"/>
    </row>
    <row r="144" ht="13.5" hidden="1" customHeight="1" outlineLevel="1">
      <c r="A144" s="175" t="s">
        <v>409</v>
      </c>
      <c r="B144" s="175" t="s">
        <v>409</v>
      </c>
      <c r="C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c r="AA144" s="94"/>
    </row>
    <row r="145" ht="13.5" hidden="1" customHeight="1" outlineLevel="1">
      <c r="A145" s="175" t="s">
        <v>410</v>
      </c>
      <c r="B145" s="175" t="s">
        <v>411</v>
      </c>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c r="AA145" s="94"/>
    </row>
    <row r="146" ht="13.5" hidden="1" customHeight="1" outlineLevel="1">
      <c r="A146" s="177" t="s">
        <v>412</v>
      </c>
      <c r="B146" s="177" t="s">
        <v>412</v>
      </c>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c r="AA146" s="94"/>
    </row>
    <row r="147" ht="13.5" hidden="1" customHeight="1" outlineLevel="1">
      <c r="A147" s="156"/>
      <c r="B147" s="156"/>
      <c r="C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c r="AA147" s="94"/>
    </row>
    <row r="148" ht="13.5" hidden="1" customHeight="1" outlineLevel="1">
      <c r="A148" s="178" t="s">
        <v>413</v>
      </c>
      <c r="B148" s="179"/>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c r="AA148" s="94"/>
    </row>
    <row r="149" ht="13.5" hidden="1" customHeight="1" outlineLevel="1">
      <c r="A149" s="180">
        <v>0.0</v>
      </c>
      <c r="B149" s="181" t="str">
        <f t="shared" ref="B149:B157" si="2">A138</f>
        <v>Smax ≤ 0.2</v>
      </c>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row>
    <row r="150" ht="13.5" hidden="1" customHeight="1" outlineLevel="1">
      <c r="A150" s="182">
        <v>0.2001</v>
      </c>
      <c r="B150" s="183" t="str">
        <f t="shared" si="2"/>
        <v>0.2 &lt; Smax ≤ 0.4</v>
      </c>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c r="AA150" s="94"/>
    </row>
    <row r="151" ht="13.5" hidden="1" customHeight="1" outlineLevel="1">
      <c r="A151" s="182">
        <v>0.4001</v>
      </c>
      <c r="B151" s="183" t="str">
        <f t="shared" si="2"/>
        <v>0.4 &lt; Smax ≤ 0.6</v>
      </c>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c r="AA151" s="94"/>
    </row>
    <row r="152" ht="13.5" hidden="1" customHeight="1" outlineLevel="1">
      <c r="A152" s="182">
        <v>0.6001</v>
      </c>
      <c r="B152" s="183" t="str">
        <f t="shared" si="2"/>
        <v>0.6 &lt; Smax ≤ 0.8</v>
      </c>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c r="AA152" s="94"/>
    </row>
    <row r="153" ht="13.5" hidden="1" customHeight="1" outlineLevel="1">
      <c r="A153" s="182">
        <v>0.8001</v>
      </c>
      <c r="B153" s="183" t="str">
        <f t="shared" si="2"/>
        <v>0.8 &lt; Smax ≤ 1.2</v>
      </c>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row>
    <row r="154" ht="13.5" hidden="1" customHeight="1" outlineLevel="1">
      <c r="A154" s="182">
        <v>1.2001</v>
      </c>
      <c r="B154" s="183" t="str">
        <f t="shared" si="2"/>
        <v>1.2 &lt; Smax ≤ 1.6</v>
      </c>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c r="AA154" s="94"/>
    </row>
    <row r="155" ht="13.5" hidden="1" customHeight="1" outlineLevel="1">
      <c r="A155" s="182">
        <v>1.6001</v>
      </c>
      <c r="B155" s="183" t="str">
        <f t="shared" si="2"/>
        <v>1.6 &lt; Smax ≤ 2.0</v>
      </c>
      <c r="C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c r="AA155" s="94"/>
    </row>
    <row r="156" ht="13.5" hidden="1" customHeight="1" outlineLevel="1">
      <c r="A156" s="182">
        <v>2.0001</v>
      </c>
      <c r="B156" s="183" t="str">
        <f t="shared" si="2"/>
        <v>2.0 &lt; Smax ≤ 2.6</v>
      </c>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c r="AA156" s="94"/>
    </row>
    <row r="157" ht="13.5" hidden="1" customHeight="1" outlineLevel="1">
      <c r="A157" s="184">
        <v>2.6001</v>
      </c>
      <c r="B157" s="185" t="str">
        <f t="shared" si="2"/>
        <v>2.6 &lt; Smax</v>
      </c>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c r="AA157" s="94"/>
    </row>
    <row r="158" ht="13.5" customHeight="1" collapsed="1">
      <c r="A158" s="156"/>
      <c r="B158" s="156"/>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AA158" s="94"/>
    </row>
    <row r="159" ht="13.5" customHeight="1">
      <c r="A159" s="173" t="s">
        <v>414</v>
      </c>
      <c r="B159" s="173" t="s">
        <v>414</v>
      </c>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row>
    <row r="160" ht="13.5" hidden="1" customHeight="1" outlineLevel="1">
      <c r="A160" s="160" t="s">
        <v>415</v>
      </c>
      <c r="B160" s="160" t="s">
        <v>415</v>
      </c>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c r="AA160" s="94"/>
    </row>
    <row r="161" ht="13.5" hidden="1" customHeight="1" outlineLevel="1">
      <c r="A161" s="154" t="s">
        <v>416</v>
      </c>
      <c r="B161" s="154" t="s">
        <v>416</v>
      </c>
      <c r="C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row>
    <row r="162" ht="13.5" hidden="1" customHeight="1" outlineLevel="1">
      <c r="A162" s="154" t="s">
        <v>417</v>
      </c>
      <c r="B162" s="154" t="s">
        <v>417</v>
      </c>
      <c r="C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c r="AA162" s="94"/>
    </row>
    <row r="163" ht="13.5" hidden="1" customHeight="1" outlineLevel="1">
      <c r="A163" s="154" t="s">
        <v>418</v>
      </c>
      <c r="B163" s="154" t="s">
        <v>418</v>
      </c>
      <c r="C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c r="AA163" s="94"/>
    </row>
    <row r="164" ht="13.5" hidden="1" customHeight="1" outlineLevel="1">
      <c r="A164" s="154" t="s">
        <v>419</v>
      </c>
      <c r="B164" s="154" t="s">
        <v>419</v>
      </c>
      <c r="C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c r="AA164" s="94"/>
    </row>
    <row r="165" ht="13.5" hidden="1" customHeight="1" outlineLevel="1">
      <c r="A165" s="154" t="s">
        <v>420</v>
      </c>
      <c r="B165" s="154" t="s">
        <v>420</v>
      </c>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c r="AA165" s="94"/>
    </row>
    <row r="166" ht="13.5" hidden="1" customHeight="1" outlineLevel="1">
      <c r="A166" s="177" t="s">
        <v>421</v>
      </c>
      <c r="B166" s="177" t="s">
        <v>421</v>
      </c>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94"/>
    </row>
    <row r="167" ht="13.5" hidden="1" customHeight="1" outlineLevel="1">
      <c r="A167" s="156"/>
      <c r="B167" s="156"/>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94"/>
    </row>
    <row r="168" ht="13.5" hidden="1" customHeight="1" outlineLevel="1">
      <c r="A168" s="178" t="s">
        <v>422</v>
      </c>
      <c r="B168" s="179"/>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94"/>
    </row>
    <row r="169" ht="13.5" hidden="1" customHeight="1" outlineLevel="1">
      <c r="A169" s="186">
        <v>0.0</v>
      </c>
      <c r="B169" s="181" t="str">
        <f t="shared" ref="B169:B174" si="3">A161</f>
        <v>HWP ≤ 0.3</v>
      </c>
      <c r="C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c r="AA169" s="94"/>
    </row>
    <row r="170" ht="13.5" hidden="1" customHeight="1" outlineLevel="1">
      <c r="A170" s="187">
        <v>0.3001</v>
      </c>
      <c r="B170" s="183" t="str">
        <f t="shared" si="3"/>
        <v>0.3 &lt; HWP ≤ 0.4</v>
      </c>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c r="AA170" s="94"/>
    </row>
    <row r="171" ht="13.5" hidden="1" customHeight="1" outlineLevel="1">
      <c r="A171" s="187">
        <v>0.4001</v>
      </c>
      <c r="B171" s="183" t="str">
        <f t="shared" si="3"/>
        <v>0.4 &lt; HWP ≤ 0.5</v>
      </c>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c r="AA171" s="94"/>
    </row>
    <row r="172" ht="13.5" hidden="1" customHeight="1" outlineLevel="1">
      <c r="A172" s="187">
        <v>0.5001</v>
      </c>
      <c r="B172" s="183" t="str">
        <f t="shared" si="3"/>
        <v>0.5 &lt; HWP ≤ 0.6</v>
      </c>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c r="AA172" s="94"/>
    </row>
    <row r="173" ht="13.5" hidden="1" customHeight="1" outlineLevel="1">
      <c r="A173" s="187">
        <v>0.6001</v>
      </c>
      <c r="B173" s="183" t="str">
        <f t="shared" si="3"/>
        <v>0.6 &lt; HWP ≤ 0.9</v>
      </c>
      <c r="C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c r="AA173" s="94"/>
    </row>
    <row r="174" ht="13.5" hidden="1" customHeight="1" outlineLevel="1">
      <c r="A174" s="188">
        <v>0.9001</v>
      </c>
      <c r="B174" s="189" t="str">
        <f t="shared" si="3"/>
        <v>0.9 &lt; HWP</v>
      </c>
      <c r="C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c r="AA174" s="94"/>
    </row>
    <row r="175" ht="13.5" customHeight="1" collapsed="1">
      <c r="A175" s="156"/>
      <c r="B175" s="156"/>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row>
    <row r="176" ht="13.5" customHeight="1">
      <c r="A176" s="190" t="s">
        <v>423</v>
      </c>
      <c r="B176" s="190" t="s">
        <v>423</v>
      </c>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row>
    <row r="177" ht="13.5" customHeight="1" outlineLevel="1">
      <c r="A177" s="191" t="s">
        <v>424</v>
      </c>
      <c r="B177" s="191" t="s">
        <v>424</v>
      </c>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c r="AA177" s="94"/>
    </row>
    <row r="178" ht="13.5" customHeight="1" outlineLevel="1">
      <c r="A178" s="154" t="s">
        <v>425</v>
      </c>
      <c r="B178" s="154" t="s">
        <v>425</v>
      </c>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c r="AA178" s="94"/>
    </row>
    <row r="179" ht="13.5" customHeight="1" outlineLevel="1">
      <c r="A179" s="154" t="s">
        <v>426</v>
      </c>
      <c r="B179" s="154" t="s">
        <v>426</v>
      </c>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c r="AA179" s="94"/>
    </row>
    <row r="180" ht="13.5" customHeight="1" outlineLevel="1">
      <c r="A180" s="154" t="s">
        <v>427</v>
      </c>
      <c r="B180" s="154" t="s">
        <v>427</v>
      </c>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c r="AA180" s="94"/>
    </row>
    <row r="181" ht="13.5" customHeight="1" outlineLevel="1">
      <c r="A181" s="154" t="s">
        <v>428</v>
      </c>
      <c r="B181" s="154" t="s">
        <v>428</v>
      </c>
      <c r="C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c r="AA181" s="94"/>
    </row>
    <row r="182" ht="13.5" customHeight="1" outlineLevel="1">
      <c r="A182" s="154" t="s">
        <v>429</v>
      </c>
      <c r="B182" s="154" t="s">
        <v>429</v>
      </c>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c r="AA182" s="94"/>
    </row>
    <row r="183" ht="13.5" customHeight="1" outlineLevel="1">
      <c r="A183" s="154" t="s">
        <v>430</v>
      </c>
      <c r="B183" s="154" t="s">
        <v>430</v>
      </c>
      <c r="C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c r="AA183" s="94"/>
    </row>
    <row r="184" ht="13.5" customHeight="1" outlineLevel="1">
      <c r="A184" s="154" t="s">
        <v>431</v>
      </c>
      <c r="B184" s="154" t="s">
        <v>431</v>
      </c>
      <c r="C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c r="AA184" s="94"/>
    </row>
    <row r="185" ht="13.5" customHeight="1" outlineLevel="1">
      <c r="A185" s="154" t="s">
        <v>432</v>
      </c>
      <c r="B185" s="154" t="s">
        <v>432</v>
      </c>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row>
    <row r="186" ht="13.5" customHeight="1" outlineLevel="1">
      <c r="A186" s="154"/>
      <c r="B186" s="154" t="s">
        <v>433</v>
      </c>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c r="AA186" s="94"/>
    </row>
    <row r="187" ht="13.5" customHeight="1" outlineLevel="1">
      <c r="A187" s="154"/>
      <c r="B187" s="154" t="s">
        <v>434</v>
      </c>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c r="AA187" s="94"/>
    </row>
    <row r="188" ht="13.5" customHeight="1" outlineLevel="1">
      <c r="A188" s="154"/>
      <c r="B188" s="154" t="s">
        <v>435</v>
      </c>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row>
    <row r="189" ht="13.5" customHeight="1" outlineLevel="1">
      <c r="A189" s="154"/>
      <c r="B189" s="154" t="s">
        <v>436</v>
      </c>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row>
    <row r="190" ht="13.5" customHeight="1" outlineLevel="1">
      <c r="A190" s="154" t="s">
        <v>437</v>
      </c>
      <c r="B190" s="154" t="s">
        <v>437</v>
      </c>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row>
    <row r="191" ht="13.5" customHeight="1" outlineLevel="1">
      <c r="A191" s="154" t="s">
        <v>438</v>
      </c>
      <c r="B191" s="154" t="s">
        <v>438</v>
      </c>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row>
    <row r="192" ht="13.5" customHeight="1" outlineLevel="1">
      <c r="A192" s="154" t="s">
        <v>439</v>
      </c>
      <c r="B192" s="154" t="s">
        <v>439</v>
      </c>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row>
    <row r="193" ht="13.5" customHeight="1" outlineLevel="1">
      <c r="A193" s="154" t="s">
        <v>440</v>
      </c>
      <c r="B193" s="154" t="s">
        <v>440</v>
      </c>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row>
    <row r="194" ht="13.5" customHeight="1" outlineLevel="1">
      <c r="A194" s="154" t="s">
        <v>441</v>
      </c>
      <c r="B194" s="154" t="s">
        <v>441</v>
      </c>
      <c r="C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c r="AA194" s="94"/>
    </row>
    <row r="195" ht="13.5" customHeight="1" outlineLevel="1">
      <c r="A195" s="158" t="s">
        <v>442</v>
      </c>
      <c r="B195" s="154" t="s">
        <v>443</v>
      </c>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row>
    <row r="196" ht="13.5" customHeight="1" outlineLevel="1">
      <c r="A196" s="154"/>
      <c r="B196" s="154" t="s">
        <v>444</v>
      </c>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row>
    <row r="197" ht="13.5" customHeight="1" outlineLevel="1">
      <c r="A197" s="154"/>
      <c r="B197" s="154" t="s">
        <v>445</v>
      </c>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row>
    <row r="198" ht="13.5" customHeight="1" outlineLevel="1">
      <c r="A198" s="154"/>
      <c r="B198" s="154" t="s">
        <v>446</v>
      </c>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row>
    <row r="199" ht="13.5" customHeight="1" outlineLevel="1">
      <c r="A199" s="154"/>
      <c r="B199" s="154" t="s">
        <v>447</v>
      </c>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row>
    <row r="200" ht="13.5" customHeight="1" outlineLevel="1">
      <c r="A200" s="154"/>
      <c r="B200" s="154" t="s">
        <v>448</v>
      </c>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row>
    <row r="201" ht="13.5" customHeight="1" outlineLevel="1">
      <c r="A201" s="154" t="s">
        <v>449</v>
      </c>
      <c r="B201" s="154" t="s">
        <v>449</v>
      </c>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row>
    <row r="202" ht="13.5" customHeight="1" outlineLevel="1">
      <c r="B202" s="15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row>
    <row r="203" ht="13.5" customHeight="1">
      <c r="A203" s="156"/>
      <c r="B203" s="156"/>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row>
    <row r="204" ht="13.5" customHeight="1">
      <c r="A204" s="156"/>
      <c r="B204" s="156"/>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c r="AA204" s="94"/>
    </row>
    <row r="205" ht="13.5" customHeight="1">
      <c r="A205" s="156" t="s">
        <v>450</v>
      </c>
      <c r="B205" s="156"/>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row>
    <row r="206" ht="13.5" customHeight="1">
      <c r="A206" s="156" t="s">
        <v>86</v>
      </c>
      <c r="B206" s="156"/>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row>
    <row r="207" ht="13.5" customHeight="1">
      <c r="A207" s="156" t="s">
        <v>451</v>
      </c>
      <c r="B207" s="156"/>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c r="AA207" s="94"/>
    </row>
    <row r="208" ht="13.5" customHeight="1">
      <c r="A208" s="156"/>
      <c r="B208" s="156"/>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row>
    <row r="209" ht="13.5" customHeight="1">
      <c r="A209" s="172" t="s">
        <v>452</v>
      </c>
      <c r="B209" s="172" t="s">
        <v>452</v>
      </c>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row>
    <row r="210" ht="13.5" hidden="1" customHeight="1" outlineLevel="1">
      <c r="A210" s="154" t="s">
        <v>453</v>
      </c>
      <c r="B210" s="154" t="s">
        <v>453</v>
      </c>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c r="AA210" s="94"/>
    </row>
    <row r="211" ht="13.5" hidden="1" customHeight="1" outlineLevel="1">
      <c r="A211" s="154" t="s">
        <v>454</v>
      </c>
      <c r="B211" s="154" t="s">
        <v>454</v>
      </c>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c r="AA211" s="94"/>
    </row>
    <row r="212" ht="13.5" hidden="1" customHeight="1" outlineLevel="1">
      <c r="A212" s="154" t="s">
        <v>455</v>
      </c>
      <c r="B212" s="154" t="s">
        <v>455</v>
      </c>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row>
    <row r="213" ht="13.5" hidden="1" customHeight="1" outlineLevel="1">
      <c r="A213" s="154" t="s">
        <v>456</v>
      </c>
      <c r="B213" s="154" t="s">
        <v>456</v>
      </c>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row>
    <row r="214" ht="13.5" hidden="1" customHeight="1" outlineLevel="1">
      <c r="A214" s="154" t="s">
        <v>457</v>
      </c>
      <c r="B214" s="154" t="s">
        <v>457</v>
      </c>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c r="AA214" s="94"/>
    </row>
    <row r="215" ht="13.5" hidden="1" customHeight="1" outlineLevel="1">
      <c r="A215" s="154" t="s">
        <v>181</v>
      </c>
      <c r="B215" s="154" t="s">
        <v>181</v>
      </c>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c r="AA215" s="94"/>
    </row>
    <row r="216" ht="13.5" customHeight="1" collapsed="1">
      <c r="A216" s="156"/>
      <c r="B216" s="156"/>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row>
    <row r="217" ht="13.5" customHeight="1">
      <c r="A217" s="172" t="s">
        <v>458</v>
      </c>
      <c r="B217" s="172" t="s">
        <v>458</v>
      </c>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c r="AA217" s="94"/>
    </row>
    <row r="218" ht="13.5" hidden="1" customHeight="1" outlineLevel="1">
      <c r="A218" s="154" t="s">
        <v>186</v>
      </c>
      <c r="B218" s="154" t="s">
        <v>186</v>
      </c>
      <c r="C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c r="AA218" s="94"/>
    </row>
    <row r="219" ht="13.5" hidden="1" customHeight="1" outlineLevel="1">
      <c r="A219" s="154" t="s">
        <v>459</v>
      </c>
      <c r="B219" s="154" t="s">
        <v>459</v>
      </c>
      <c r="C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c r="AA219" s="94"/>
    </row>
    <row r="220" ht="13.5" customHeight="1" collapsed="1">
      <c r="A220" s="192"/>
      <c r="B220" s="192"/>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c r="AA220" s="94"/>
    </row>
    <row r="221" ht="13.5" customHeight="1">
      <c r="A221" s="193" t="s">
        <v>460</v>
      </c>
      <c r="B221" s="193" t="s">
        <v>460</v>
      </c>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c r="AA221" s="94"/>
    </row>
    <row r="222" ht="13.5" customHeight="1" outlineLevel="1">
      <c r="A222" s="162" t="s">
        <v>453</v>
      </c>
      <c r="B222" s="162" t="s">
        <v>453</v>
      </c>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row>
    <row r="223" ht="13.5" customHeight="1" outlineLevel="1">
      <c r="A223" s="154" t="s">
        <v>454</v>
      </c>
      <c r="B223" s="154" t="s">
        <v>454</v>
      </c>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c r="AA223" s="94"/>
    </row>
    <row r="224" ht="13.5" customHeight="1" outlineLevel="1">
      <c r="A224" s="154" t="s">
        <v>455</v>
      </c>
      <c r="B224" s="154" t="s">
        <v>455</v>
      </c>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row>
    <row r="225" ht="13.5" customHeight="1" outlineLevel="1">
      <c r="A225" s="154" t="s">
        <v>456</v>
      </c>
      <c r="B225" s="154" t="s">
        <v>456</v>
      </c>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row>
    <row r="226" ht="13.5" customHeight="1" outlineLevel="1">
      <c r="A226" s="154" t="s">
        <v>457</v>
      </c>
      <c r="B226" s="154" t="s">
        <v>457</v>
      </c>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c r="AA226" s="94"/>
    </row>
    <row r="227" ht="13.5" customHeight="1" outlineLevel="1">
      <c r="A227" s="154" t="s">
        <v>461</v>
      </c>
      <c r="B227" s="154" t="s">
        <v>461</v>
      </c>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c r="AA227" s="94"/>
    </row>
    <row r="228" ht="13.5" customHeight="1" outlineLevel="1">
      <c r="A228" s="154" t="s">
        <v>462</v>
      </c>
      <c r="B228" s="154" t="s">
        <v>462</v>
      </c>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row>
    <row r="229" ht="13.5" customHeight="1" outlineLevel="1">
      <c r="A229" s="154" t="s">
        <v>463</v>
      </c>
      <c r="B229" s="154" t="s">
        <v>463</v>
      </c>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c r="AA229" s="94"/>
    </row>
    <row r="230" ht="13.5" customHeight="1" outlineLevel="1">
      <c r="A230" s="154" t="s">
        <v>464</v>
      </c>
      <c r="B230" s="154" t="s">
        <v>464</v>
      </c>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c r="AA230" s="94"/>
    </row>
    <row r="231" ht="13.5" customHeight="1" outlineLevel="1">
      <c r="A231" s="154" t="s">
        <v>465</v>
      </c>
      <c r="B231" s="154" t="s">
        <v>465</v>
      </c>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c r="AA231" s="94"/>
    </row>
    <row r="232" ht="13.5" customHeight="1" outlineLevel="1">
      <c r="A232" s="154">
        <v>1.0</v>
      </c>
      <c r="B232" s="154">
        <v>1.0</v>
      </c>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c r="AA232" s="94"/>
    </row>
    <row r="233" ht="13.5" customHeight="1" outlineLevel="1">
      <c r="A233" s="154">
        <v>2.0</v>
      </c>
      <c r="B233" s="154">
        <v>2.0</v>
      </c>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row>
    <row r="234" ht="13.5" customHeight="1" outlineLevel="1">
      <c r="A234" s="154">
        <v>3.0</v>
      </c>
      <c r="B234" s="154">
        <v>3.0</v>
      </c>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c r="AA234" s="94"/>
    </row>
    <row r="235" ht="13.5" customHeight="1" outlineLevel="1">
      <c r="A235" s="154">
        <v>4.0</v>
      </c>
      <c r="B235" s="154">
        <v>4.0</v>
      </c>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row>
    <row r="236" ht="13.5" customHeight="1" outlineLevel="1">
      <c r="A236" s="154">
        <v>5.0</v>
      </c>
      <c r="B236" s="154">
        <v>5.0</v>
      </c>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c r="AA236" s="94"/>
    </row>
    <row r="237" ht="13.5" customHeight="1" outlineLevel="1">
      <c r="A237" s="154">
        <v>6.0</v>
      </c>
      <c r="B237" s="154">
        <v>6.0</v>
      </c>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c r="AA237" s="94"/>
    </row>
    <row r="238" ht="13.5" customHeight="1" outlineLevel="1">
      <c r="A238" s="154">
        <v>7.0</v>
      </c>
      <c r="B238" s="154">
        <v>7.0</v>
      </c>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c r="AA238" s="94"/>
    </row>
    <row r="239" ht="13.5" customHeight="1" outlineLevel="1">
      <c r="A239" s="154">
        <v>8.0</v>
      </c>
      <c r="B239" s="154">
        <v>8.0</v>
      </c>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c r="AA239" s="94"/>
    </row>
    <row r="240" ht="13.5" customHeight="1" outlineLevel="1">
      <c r="A240" s="154">
        <v>9.0</v>
      </c>
      <c r="B240" s="154">
        <v>9.0</v>
      </c>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row>
    <row r="241" ht="13.5" customHeight="1" outlineLevel="1">
      <c r="A241" s="154">
        <v>10.0</v>
      </c>
      <c r="B241" s="154">
        <v>10.0</v>
      </c>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row>
    <row r="242" ht="13.5" customHeight="1">
      <c r="A242" s="156"/>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row>
    <row r="243" ht="13.5" customHeight="1">
      <c r="A243" s="194" t="s">
        <v>466</v>
      </c>
      <c r="B243" s="194" t="s">
        <v>466</v>
      </c>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c r="AA243" s="94"/>
    </row>
    <row r="244" ht="13.5" customHeight="1" outlineLevel="1">
      <c r="A244" s="163" t="str">
        <f>'(BCBC) Climate and Seismic Data'!C10</f>
        <v>&lt;Custom Location&gt;</v>
      </c>
      <c r="B244" s="195"/>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row>
    <row r="245" ht="13.5" customHeight="1" outlineLevel="1">
      <c r="A245" s="176" t="s">
        <v>467</v>
      </c>
      <c r="B245" s="176" t="s">
        <v>467</v>
      </c>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c r="AA245" s="94"/>
    </row>
    <row r="246" ht="13.5" customHeight="1" outlineLevel="1">
      <c r="A246" s="176" t="s">
        <v>468</v>
      </c>
      <c r="B246" s="176" t="s">
        <v>468</v>
      </c>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row>
    <row r="247" ht="13.5" customHeight="1" outlineLevel="1">
      <c r="A247" s="176" t="s">
        <v>469</v>
      </c>
      <c r="B247" s="176" t="s">
        <v>469</v>
      </c>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c r="AA247" s="94"/>
    </row>
    <row r="248" ht="13.5" customHeight="1" outlineLevel="1">
      <c r="A248" s="176" t="s">
        <v>470</v>
      </c>
      <c r="B248" s="176" t="s">
        <v>470</v>
      </c>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c r="AA248" s="94"/>
    </row>
    <row r="249" ht="13.5" customHeight="1" outlineLevel="1">
      <c r="A249" s="176" t="s">
        <v>471</v>
      </c>
      <c r="B249" s="176" t="s">
        <v>471</v>
      </c>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c r="AA249" s="94"/>
    </row>
    <row r="250" ht="13.5" customHeight="1" outlineLevel="1">
      <c r="A250" s="176" t="s">
        <v>472</v>
      </c>
      <c r="B250" s="176" t="s">
        <v>472</v>
      </c>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c r="AA250" s="94"/>
    </row>
    <row r="251" ht="13.5" customHeight="1" outlineLevel="1">
      <c r="A251" s="176" t="s">
        <v>473</v>
      </c>
      <c r="B251" s="176" t="s">
        <v>473</v>
      </c>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c r="AA251" s="94"/>
    </row>
    <row r="252" ht="13.5" customHeight="1" outlineLevel="1">
      <c r="A252" s="176" t="s">
        <v>474</v>
      </c>
      <c r="B252" s="176" t="s">
        <v>474</v>
      </c>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c r="AA252" s="94"/>
    </row>
    <row r="253" ht="13.5" customHeight="1" outlineLevel="1">
      <c r="A253" s="176" t="s">
        <v>475</v>
      </c>
      <c r="B253" s="176" t="s">
        <v>475</v>
      </c>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c r="AA253" s="94"/>
    </row>
    <row r="254" ht="13.5" customHeight="1" outlineLevel="1">
      <c r="A254" s="176" t="s">
        <v>476</v>
      </c>
      <c r="B254" s="176" t="s">
        <v>476</v>
      </c>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c r="AA254" s="94"/>
    </row>
    <row r="255" ht="13.5" customHeight="1" outlineLevel="1">
      <c r="A255" s="176" t="s">
        <v>477</v>
      </c>
      <c r="B255" s="176" t="s">
        <v>477</v>
      </c>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c r="AA255" s="94"/>
    </row>
    <row r="256" ht="13.5" customHeight="1" outlineLevel="1">
      <c r="A256" s="176" t="s">
        <v>478</v>
      </c>
      <c r="B256" s="176" t="s">
        <v>478</v>
      </c>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row>
    <row r="257" ht="13.5" customHeight="1" outlineLevel="1">
      <c r="A257" s="176" t="s">
        <v>479</v>
      </c>
      <c r="B257" s="176" t="s">
        <v>479</v>
      </c>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row>
    <row r="258" ht="13.5" customHeight="1" outlineLevel="1">
      <c r="A258" s="176" t="s">
        <v>480</v>
      </c>
      <c r="B258" s="176" t="s">
        <v>480</v>
      </c>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c r="AA258" s="94"/>
    </row>
    <row r="259" ht="13.5" customHeight="1" outlineLevel="1">
      <c r="A259" s="176" t="s">
        <v>481</v>
      </c>
      <c r="B259" s="176" t="s">
        <v>481</v>
      </c>
      <c r="C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c r="AA259" s="94"/>
    </row>
    <row r="260" ht="13.5" customHeight="1" outlineLevel="1">
      <c r="A260" s="176" t="s">
        <v>482</v>
      </c>
      <c r="B260" s="176" t="s">
        <v>482</v>
      </c>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c r="AA260" s="94"/>
    </row>
    <row r="261" ht="13.5" customHeight="1" outlineLevel="1">
      <c r="A261" s="176" t="s">
        <v>483</v>
      </c>
      <c r="B261" s="176" t="s">
        <v>483</v>
      </c>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row>
    <row r="262" ht="13.5" customHeight="1" outlineLevel="1">
      <c r="A262" s="176" t="s">
        <v>484</v>
      </c>
      <c r="B262" s="176" t="s">
        <v>484</v>
      </c>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c r="AA262" s="94"/>
    </row>
    <row r="263" ht="13.5" customHeight="1" outlineLevel="1">
      <c r="A263" s="175" t="s">
        <v>485</v>
      </c>
      <c r="B263" s="175" t="s">
        <v>485</v>
      </c>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c r="AA263" s="94"/>
    </row>
    <row r="264" ht="13.5" customHeight="1" outlineLevel="1">
      <c r="A264" s="175" t="s">
        <v>486</v>
      </c>
      <c r="B264" s="175" t="s">
        <v>486</v>
      </c>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c r="AA264" s="94"/>
    </row>
    <row r="265" ht="13.5" customHeight="1" outlineLevel="1">
      <c r="A265" s="175" t="s">
        <v>487</v>
      </c>
      <c r="B265" s="175" t="s">
        <v>487</v>
      </c>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c r="AA265" s="94"/>
    </row>
    <row r="266" ht="13.5" customHeight="1" outlineLevel="1">
      <c r="A266" s="175" t="s">
        <v>488</v>
      </c>
      <c r="B266" s="175" t="s">
        <v>488</v>
      </c>
      <c r="C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c r="AA266" s="94"/>
    </row>
    <row r="267" ht="13.5" customHeight="1" outlineLevel="1">
      <c r="A267" s="175" t="s">
        <v>489</v>
      </c>
      <c r="B267" s="175" t="s">
        <v>489</v>
      </c>
      <c r="C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c r="AA267" s="94"/>
    </row>
    <row r="268" ht="13.5" customHeight="1" outlineLevel="1">
      <c r="A268" s="175" t="s">
        <v>490</v>
      </c>
      <c r="B268" s="175" t="s">
        <v>490</v>
      </c>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c r="AA268" s="94"/>
    </row>
    <row r="269" ht="13.5" customHeight="1" outlineLevel="1">
      <c r="A269" s="175" t="s">
        <v>491</v>
      </c>
      <c r="B269" s="175" t="s">
        <v>491</v>
      </c>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c r="AA269" s="94"/>
    </row>
    <row r="270" ht="13.5" customHeight="1" outlineLevel="1">
      <c r="A270" s="175" t="s">
        <v>492</v>
      </c>
      <c r="B270" s="175" t="s">
        <v>492</v>
      </c>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c r="AA270" s="94"/>
    </row>
    <row r="271" ht="13.5" customHeight="1" outlineLevel="1">
      <c r="A271" s="175" t="s">
        <v>493</v>
      </c>
      <c r="B271" s="175" t="s">
        <v>493</v>
      </c>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c r="AA271" s="94"/>
    </row>
    <row r="272" ht="13.5" customHeight="1" outlineLevel="1">
      <c r="A272" s="175" t="s">
        <v>494</v>
      </c>
      <c r="B272" s="175" t="s">
        <v>494</v>
      </c>
      <c r="C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row>
    <row r="273" ht="13.5" customHeight="1" outlineLevel="1">
      <c r="A273" s="175" t="s">
        <v>495</v>
      </c>
      <c r="B273" s="175" t="s">
        <v>495</v>
      </c>
      <c r="C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c r="AA273" s="94"/>
    </row>
    <row r="274" ht="13.5" customHeight="1" outlineLevel="1">
      <c r="A274" s="175" t="s">
        <v>496</v>
      </c>
      <c r="B274" s="175" t="s">
        <v>496</v>
      </c>
      <c r="C274" s="94"/>
      <c r="D274" s="94"/>
      <c r="E274" s="94"/>
      <c r="F274" s="94"/>
      <c r="G274" s="94"/>
      <c r="H274" s="94"/>
      <c r="I274" s="94"/>
      <c r="J274" s="94"/>
      <c r="K274" s="94"/>
      <c r="L274" s="94"/>
      <c r="M274" s="94"/>
      <c r="N274" s="94"/>
      <c r="O274" s="94"/>
      <c r="P274" s="94"/>
      <c r="Q274" s="94"/>
      <c r="R274" s="94"/>
      <c r="S274" s="94"/>
      <c r="T274" s="94"/>
      <c r="U274" s="94"/>
      <c r="V274" s="94"/>
      <c r="W274" s="94"/>
      <c r="X274" s="94"/>
      <c r="Y274" s="94"/>
      <c r="Z274" s="94"/>
      <c r="AA274" s="94"/>
    </row>
    <row r="275" ht="13.5" customHeight="1" outlineLevel="1">
      <c r="A275" s="175" t="s">
        <v>497</v>
      </c>
      <c r="B275" s="175" t="s">
        <v>497</v>
      </c>
      <c r="C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c r="AA275" s="94"/>
    </row>
    <row r="276" ht="13.5" customHeight="1" outlineLevel="1">
      <c r="A276" s="175" t="s">
        <v>498</v>
      </c>
      <c r="B276" s="175" t="s">
        <v>498</v>
      </c>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c r="AA276" s="94"/>
    </row>
    <row r="277" ht="13.5" customHeight="1" outlineLevel="1">
      <c r="A277" s="175" t="s">
        <v>499</v>
      </c>
      <c r="B277" s="175" t="s">
        <v>499</v>
      </c>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c r="AA277" s="94"/>
    </row>
    <row r="278" ht="13.5" customHeight="1" outlineLevel="1">
      <c r="A278" s="175" t="s">
        <v>500</v>
      </c>
      <c r="B278" s="175" t="s">
        <v>500</v>
      </c>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c r="AA278" s="94"/>
    </row>
    <row r="279" ht="13.5" customHeight="1" outlineLevel="1">
      <c r="A279" s="175" t="s">
        <v>501</v>
      </c>
      <c r="B279" s="175" t="s">
        <v>501</v>
      </c>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c r="AA279" s="94"/>
    </row>
    <row r="280" ht="13.5" customHeight="1" outlineLevel="1">
      <c r="A280" s="175" t="s">
        <v>502</v>
      </c>
      <c r="B280" s="175" t="s">
        <v>502</v>
      </c>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c r="AA280" s="94"/>
    </row>
    <row r="281" ht="13.5" customHeight="1" outlineLevel="1">
      <c r="A281" s="175" t="s">
        <v>503</v>
      </c>
      <c r="B281" s="175" t="s">
        <v>503</v>
      </c>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c r="AA281" s="94"/>
    </row>
    <row r="282" ht="13.5" customHeight="1" outlineLevel="1">
      <c r="A282" s="175" t="s">
        <v>504</v>
      </c>
      <c r="B282" s="175" t="s">
        <v>504</v>
      </c>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c r="AA282" s="94"/>
    </row>
    <row r="283" ht="13.5" customHeight="1" outlineLevel="1">
      <c r="A283" s="175" t="s">
        <v>505</v>
      </c>
      <c r="B283" s="175" t="s">
        <v>505</v>
      </c>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c r="AA283" s="94"/>
    </row>
    <row r="284" ht="13.5" customHeight="1" outlineLevel="1">
      <c r="A284" s="175" t="s">
        <v>506</v>
      </c>
      <c r="B284" s="175" t="s">
        <v>506</v>
      </c>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row>
    <row r="285" ht="13.5" customHeight="1" outlineLevel="1">
      <c r="A285" s="175" t="s">
        <v>507</v>
      </c>
      <c r="B285" s="175" t="s">
        <v>507</v>
      </c>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c r="AA285" s="94"/>
    </row>
    <row r="286" ht="13.5" customHeight="1" outlineLevel="1">
      <c r="A286" s="175" t="s">
        <v>508</v>
      </c>
      <c r="B286" s="175" t="s">
        <v>508</v>
      </c>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c r="AA286" s="94"/>
    </row>
    <row r="287" ht="13.5" customHeight="1" outlineLevel="1">
      <c r="A287" s="175" t="s">
        <v>509</v>
      </c>
      <c r="B287" s="175" t="s">
        <v>509</v>
      </c>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c r="AA287" s="94"/>
    </row>
    <row r="288" ht="13.5" customHeight="1" outlineLevel="1">
      <c r="A288" s="175" t="s">
        <v>510</v>
      </c>
      <c r="B288" s="175" t="s">
        <v>510</v>
      </c>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row>
    <row r="289" ht="13.5" customHeight="1" outlineLevel="1">
      <c r="A289" s="175" t="s">
        <v>511</v>
      </c>
      <c r="B289" s="175" t="s">
        <v>511</v>
      </c>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row>
    <row r="290" ht="13.5" customHeight="1" outlineLevel="1">
      <c r="A290" s="175" t="s">
        <v>512</v>
      </c>
      <c r="B290" s="175" t="s">
        <v>512</v>
      </c>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c r="AA290" s="94"/>
    </row>
    <row r="291" ht="13.5" customHeight="1" outlineLevel="1">
      <c r="A291" s="175" t="s">
        <v>513</v>
      </c>
      <c r="B291" s="175" t="s">
        <v>513</v>
      </c>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c r="AA291" s="94"/>
    </row>
    <row r="292" ht="13.5" customHeight="1" outlineLevel="1">
      <c r="A292" s="175" t="s">
        <v>514</v>
      </c>
      <c r="B292" s="175" t="s">
        <v>514</v>
      </c>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c r="AA292" s="94"/>
    </row>
    <row r="293" ht="13.5" customHeight="1" outlineLevel="1">
      <c r="A293" s="175" t="s">
        <v>515</v>
      </c>
      <c r="B293" s="175" t="s">
        <v>515</v>
      </c>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c r="AA293" s="94"/>
    </row>
    <row r="294" ht="13.5" customHeight="1" outlineLevel="1">
      <c r="A294" s="175" t="s">
        <v>516</v>
      </c>
      <c r="B294" s="175" t="s">
        <v>516</v>
      </c>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c r="AA294" s="94"/>
    </row>
    <row r="295" ht="13.5" customHeight="1" outlineLevel="1">
      <c r="A295" s="175" t="s">
        <v>517</v>
      </c>
      <c r="B295" s="175" t="s">
        <v>517</v>
      </c>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c r="AA295" s="94"/>
    </row>
    <row r="296" ht="13.5" customHeight="1" outlineLevel="1">
      <c r="A296" s="175" t="s">
        <v>518</v>
      </c>
      <c r="B296" s="175" t="s">
        <v>518</v>
      </c>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c r="AA296" s="94"/>
    </row>
    <row r="297" ht="13.5" customHeight="1" outlineLevel="1">
      <c r="A297" s="175" t="s">
        <v>519</v>
      </c>
      <c r="B297" s="175" t="s">
        <v>519</v>
      </c>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c r="AA297" s="94"/>
    </row>
    <row r="298" ht="13.5" customHeight="1" outlineLevel="1">
      <c r="A298" s="175" t="s">
        <v>520</v>
      </c>
      <c r="B298" s="175" t="s">
        <v>520</v>
      </c>
      <c r="C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c r="AA298" s="94"/>
    </row>
    <row r="299" ht="13.5" customHeight="1" outlineLevel="1">
      <c r="A299" s="175" t="s">
        <v>521</v>
      </c>
      <c r="B299" s="175" t="s">
        <v>521</v>
      </c>
      <c r="C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c r="AA299" s="94"/>
    </row>
    <row r="300" ht="13.5" customHeight="1" outlineLevel="1">
      <c r="A300" s="175" t="s">
        <v>522</v>
      </c>
      <c r="B300" s="175" t="s">
        <v>522</v>
      </c>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c r="AA300" s="94"/>
    </row>
    <row r="301" ht="13.5" customHeight="1" outlineLevel="1">
      <c r="A301" s="175" t="s">
        <v>523</v>
      </c>
      <c r="B301" s="175" t="s">
        <v>523</v>
      </c>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c r="AA301" s="94"/>
    </row>
    <row r="302" ht="13.5" customHeight="1" outlineLevel="1">
      <c r="A302" s="175" t="s">
        <v>524</v>
      </c>
      <c r="B302" s="175" t="s">
        <v>524</v>
      </c>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c r="AA302" s="94"/>
    </row>
    <row r="303" ht="13.5" customHeight="1" outlineLevel="1">
      <c r="A303" s="175" t="s">
        <v>525</v>
      </c>
      <c r="B303" s="175" t="s">
        <v>525</v>
      </c>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c r="AA303" s="94"/>
    </row>
    <row r="304" ht="13.5" customHeight="1" outlineLevel="1">
      <c r="A304" s="175" t="s">
        <v>526</v>
      </c>
      <c r="B304" s="175" t="s">
        <v>526</v>
      </c>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row>
    <row r="305" ht="13.5" customHeight="1" outlineLevel="1">
      <c r="A305" s="175" t="s">
        <v>527</v>
      </c>
      <c r="B305" s="175" t="s">
        <v>527</v>
      </c>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row>
    <row r="306" ht="13.5" customHeight="1" outlineLevel="1">
      <c r="A306" s="175" t="s">
        <v>528</v>
      </c>
      <c r="B306" s="175" t="s">
        <v>528</v>
      </c>
      <c r="C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c r="AA306" s="94"/>
    </row>
    <row r="307" ht="13.5" customHeight="1" outlineLevel="1">
      <c r="A307" s="175" t="s">
        <v>529</v>
      </c>
      <c r="B307" s="175" t="s">
        <v>529</v>
      </c>
      <c r="C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c r="AA307" s="94"/>
    </row>
    <row r="308" ht="13.5" customHeight="1" outlineLevel="1">
      <c r="A308" s="175" t="s">
        <v>530</v>
      </c>
      <c r="B308" s="175" t="s">
        <v>530</v>
      </c>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c r="AA308" s="94"/>
    </row>
    <row r="309" ht="13.5" customHeight="1" outlineLevel="1">
      <c r="A309" s="175" t="s">
        <v>531</v>
      </c>
      <c r="B309" s="175" t="s">
        <v>531</v>
      </c>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row>
    <row r="310" ht="13.5" customHeight="1" outlineLevel="1">
      <c r="A310" s="175" t="s">
        <v>532</v>
      </c>
      <c r="B310" s="175" t="s">
        <v>532</v>
      </c>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c r="AA310" s="94"/>
    </row>
    <row r="311" ht="13.5" customHeight="1" outlineLevel="1">
      <c r="A311" s="175" t="s">
        <v>533</v>
      </c>
      <c r="B311" s="175" t="s">
        <v>533</v>
      </c>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c r="AA311" s="94"/>
    </row>
    <row r="312" ht="13.5" customHeight="1" outlineLevel="1">
      <c r="A312" s="176" t="s">
        <v>534</v>
      </c>
      <c r="B312" s="176" t="s">
        <v>534</v>
      </c>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94"/>
    </row>
    <row r="313" ht="13.5" customHeight="1" outlineLevel="1">
      <c r="A313" s="176" t="s">
        <v>535</v>
      </c>
      <c r="B313" s="176" t="s">
        <v>535</v>
      </c>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c r="AA313" s="94"/>
    </row>
    <row r="314" ht="13.5" customHeight="1" outlineLevel="1">
      <c r="A314" s="176" t="s">
        <v>536</v>
      </c>
      <c r="B314" s="176" t="s">
        <v>536</v>
      </c>
      <c r="C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c r="AA314" s="94"/>
    </row>
    <row r="315" ht="13.5" customHeight="1" outlineLevel="1">
      <c r="A315" s="176" t="s">
        <v>537</v>
      </c>
      <c r="B315" s="176" t="s">
        <v>537</v>
      </c>
      <c r="C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c r="AA315" s="94"/>
    </row>
    <row r="316" ht="13.5" customHeight="1" outlineLevel="1">
      <c r="A316" s="176" t="s">
        <v>538</v>
      </c>
      <c r="B316" s="176" t="s">
        <v>538</v>
      </c>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c r="AA316" s="94"/>
    </row>
    <row r="317" ht="13.5" customHeight="1" outlineLevel="1">
      <c r="A317" s="176" t="s">
        <v>539</v>
      </c>
      <c r="B317" s="176" t="s">
        <v>539</v>
      </c>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c r="AA317" s="94"/>
    </row>
    <row r="318" ht="13.5" customHeight="1" outlineLevel="1">
      <c r="A318" s="176" t="s">
        <v>540</v>
      </c>
      <c r="B318" s="176" t="s">
        <v>540</v>
      </c>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c r="AA318" s="94"/>
    </row>
    <row r="319" ht="13.5" customHeight="1" outlineLevel="1">
      <c r="A319" s="176" t="s">
        <v>541</v>
      </c>
      <c r="B319" s="176" t="s">
        <v>541</v>
      </c>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c r="AA319" s="94"/>
    </row>
    <row r="320" ht="13.5" customHeight="1" outlineLevel="1">
      <c r="A320" s="176" t="s">
        <v>542</v>
      </c>
      <c r="B320" s="176" t="s">
        <v>542</v>
      </c>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row>
    <row r="321" ht="13.5" customHeight="1" outlineLevel="1">
      <c r="A321" s="176" t="s">
        <v>543</v>
      </c>
      <c r="B321" s="176" t="s">
        <v>543</v>
      </c>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row>
    <row r="322" ht="13.5" customHeight="1" outlineLevel="1">
      <c r="A322" s="176" t="s">
        <v>544</v>
      </c>
      <c r="B322" s="176" t="s">
        <v>544</v>
      </c>
      <c r="C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c r="AA322" s="94"/>
    </row>
    <row r="323" ht="13.5" customHeight="1" outlineLevel="1">
      <c r="A323" s="176" t="s">
        <v>545</v>
      </c>
      <c r="B323" s="176" t="s">
        <v>545</v>
      </c>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c r="AA323" s="94"/>
    </row>
    <row r="324" ht="13.5" customHeight="1" outlineLevel="1">
      <c r="A324" s="176" t="s">
        <v>546</v>
      </c>
      <c r="B324" s="176" t="s">
        <v>546</v>
      </c>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c r="AA324" s="94"/>
    </row>
    <row r="325" ht="13.5" customHeight="1" outlineLevel="1">
      <c r="A325" s="176" t="s">
        <v>547</v>
      </c>
      <c r="B325" s="176" t="s">
        <v>547</v>
      </c>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c r="AA325" s="94"/>
    </row>
    <row r="326" ht="13.5" customHeight="1" outlineLevel="1">
      <c r="A326" s="176" t="s">
        <v>548</v>
      </c>
      <c r="B326" s="176" t="s">
        <v>548</v>
      </c>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c r="AA326" s="94"/>
    </row>
    <row r="327" ht="13.5" customHeight="1" outlineLevel="1">
      <c r="A327" s="176" t="s">
        <v>549</v>
      </c>
      <c r="B327" s="176" t="s">
        <v>549</v>
      </c>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c r="AA327" s="94"/>
    </row>
    <row r="328" ht="13.5" customHeight="1" outlineLevel="1">
      <c r="A328" s="176" t="s">
        <v>550</v>
      </c>
      <c r="B328" s="176" t="s">
        <v>550</v>
      </c>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row>
    <row r="329" ht="13.5" customHeight="1" outlineLevel="1">
      <c r="A329" s="176" t="s">
        <v>551</v>
      </c>
      <c r="B329" s="176" t="s">
        <v>551</v>
      </c>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c r="AA329" s="94"/>
    </row>
    <row r="330" ht="13.5" customHeight="1" outlineLevel="1">
      <c r="A330" s="176" t="s">
        <v>552</v>
      </c>
      <c r="B330" s="176" t="s">
        <v>552</v>
      </c>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c r="AA330" s="94"/>
    </row>
    <row r="331" ht="13.5" customHeight="1" outlineLevel="1">
      <c r="A331" s="176" t="s">
        <v>553</v>
      </c>
      <c r="B331" s="176" t="s">
        <v>553</v>
      </c>
      <c r="C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c r="AA331" s="94"/>
    </row>
    <row r="332" ht="13.5" customHeight="1" outlineLevel="1">
      <c r="A332" s="176" t="s">
        <v>554</v>
      </c>
      <c r="B332" s="176" t="s">
        <v>554</v>
      </c>
      <c r="C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c r="AA332" s="94"/>
    </row>
    <row r="333" ht="13.5" customHeight="1" outlineLevel="1">
      <c r="A333" s="176" t="s">
        <v>555</v>
      </c>
      <c r="B333" s="176" t="s">
        <v>555</v>
      </c>
      <c r="C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c r="AA333" s="94"/>
    </row>
    <row r="334" ht="13.5" customHeight="1" outlineLevel="1">
      <c r="A334" s="176" t="s">
        <v>556</v>
      </c>
      <c r="B334" s="176" t="s">
        <v>556</v>
      </c>
      <c r="C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c r="AA334" s="94"/>
    </row>
    <row r="335" ht="13.5" customHeight="1" outlineLevel="1">
      <c r="A335" s="176" t="s">
        <v>557</v>
      </c>
      <c r="B335" s="176" t="s">
        <v>557</v>
      </c>
      <c r="C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c r="AA335" s="94"/>
    </row>
    <row r="336" ht="13.5" customHeight="1" outlineLevel="1">
      <c r="A336" s="176" t="s">
        <v>558</v>
      </c>
      <c r="B336" s="176" t="s">
        <v>558</v>
      </c>
      <c r="C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c r="AA336" s="94"/>
    </row>
    <row r="337" ht="13.5" customHeight="1" outlineLevel="1">
      <c r="A337" s="176" t="s">
        <v>559</v>
      </c>
      <c r="B337" s="176" t="s">
        <v>559</v>
      </c>
      <c r="C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row>
    <row r="338" ht="13.5" customHeight="1" outlineLevel="1">
      <c r="A338" s="176" t="s">
        <v>560</v>
      </c>
      <c r="B338" s="176" t="s">
        <v>560</v>
      </c>
      <c r="C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c r="AA338" s="94"/>
    </row>
    <row r="339" ht="13.5" customHeight="1" outlineLevel="1">
      <c r="A339" s="176" t="s">
        <v>561</v>
      </c>
      <c r="B339" s="176" t="s">
        <v>561</v>
      </c>
      <c r="C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c r="AA339" s="94"/>
    </row>
    <row r="340" ht="13.5" customHeight="1" outlineLevel="1">
      <c r="A340" s="176" t="s">
        <v>562</v>
      </c>
      <c r="B340" s="176" t="s">
        <v>562</v>
      </c>
      <c r="C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c r="AA340" s="94"/>
    </row>
    <row r="341" ht="13.5" customHeight="1" outlineLevel="1">
      <c r="A341" s="176" t="s">
        <v>563</v>
      </c>
      <c r="B341" s="176" t="s">
        <v>563</v>
      </c>
      <c r="C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c r="AA341" s="94"/>
    </row>
    <row r="342" ht="13.5" customHeight="1" outlineLevel="1">
      <c r="A342" s="176" t="s">
        <v>564</v>
      </c>
      <c r="B342" s="176" t="s">
        <v>564</v>
      </c>
      <c r="C342" s="94"/>
      <c r="D342" s="94"/>
      <c r="E342" s="94"/>
      <c r="F342" s="94"/>
      <c r="G342" s="94"/>
      <c r="H342" s="94"/>
      <c r="I342" s="94"/>
      <c r="J342" s="94"/>
      <c r="K342" s="94"/>
      <c r="L342" s="94"/>
      <c r="M342" s="94"/>
      <c r="N342" s="94"/>
      <c r="O342" s="94"/>
      <c r="P342" s="94"/>
      <c r="Q342" s="94"/>
      <c r="R342" s="94"/>
      <c r="S342" s="94"/>
      <c r="T342" s="94"/>
      <c r="U342" s="94"/>
      <c r="V342" s="94"/>
      <c r="W342" s="94"/>
      <c r="X342" s="94"/>
      <c r="Y342" s="94"/>
      <c r="Z342" s="94"/>
      <c r="AA342" s="94"/>
    </row>
    <row r="343" ht="13.5" customHeight="1" outlineLevel="1">
      <c r="A343" s="176" t="s">
        <v>565</v>
      </c>
      <c r="B343" s="176" t="s">
        <v>565</v>
      </c>
      <c r="C343" s="94"/>
      <c r="D343" s="94"/>
      <c r="E343" s="94"/>
      <c r="F343" s="94"/>
      <c r="G343" s="94"/>
      <c r="H343" s="94"/>
      <c r="I343" s="94"/>
      <c r="J343" s="94"/>
      <c r="K343" s="94"/>
      <c r="L343" s="94"/>
      <c r="M343" s="94"/>
      <c r="N343" s="94"/>
      <c r="O343" s="94"/>
      <c r="P343" s="94"/>
      <c r="Q343" s="94"/>
      <c r="R343" s="94"/>
      <c r="S343" s="94"/>
      <c r="T343" s="94"/>
      <c r="U343" s="94"/>
      <c r="V343" s="94"/>
      <c r="W343" s="94"/>
      <c r="X343" s="94"/>
      <c r="Y343" s="94"/>
      <c r="Z343" s="94"/>
      <c r="AA343" s="94"/>
    </row>
    <row r="344" ht="13.5" customHeight="1" outlineLevel="1">
      <c r="A344" s="176" t="s">
        <v>566</v>
      </c>
      <c r="B344" s="176" t="s">
        <v>566</v>
      </c>
      <c r="C344" s="94"/>
      <c r="D344" s="94"/>
      <c r="E344" s="94"/>
      <c r="F344" s="94"/>
      <c r="G344" s="94"/>
      <c r="H344" s="94"/>
      <c r="I344" s="94"/>
      <c r="J344" s="94"/>
      <c r="K344" s="94"/>
      <c r="L344" s="94"/>
      <c r="M344" s="94"/>
      <c r="N344" s="94"/>
      <c r="O344" s="94"/>
      <c r="P344" s="94"/>
      <c r="Q344" s="94"/>
      <c r="R344" s="94"/>
      <c r="S344" s="94"/>
      <c r="T344" s="94"/>
      <c r="U344" s="94"/>
      <c r="V344" s="94"/>
      <c r="W344" s="94"/>
      <c r="X344" s="94"/>
      <c r="Y344" s="94"/>
      <c r="Z344" s="94"/>
      <c r="AA344" s="94"/>
    </row>
    <row r="345" ht="13.5" customHeight="1" outlineLevel="1">
      <c r="A345" s="176" t="s">
        <v>567</v>
      </c>
      <c r="B345" s="176" t="s">
        <v>567</v>
      </c>
      <c r="C345" s="94"/>
      <c r="D345" s="94"/>
      <c r="E345" s="94"/>
      <c r="F345" s="94"/>
      <c r="G345" s="94"/>
      <c r="H345" s="94"/>
      <c r="I345" s="94"/>
      <c r="J345" s="94"/>
      <c r="K345" s="94"/>
      <c r="L345" s="94"/>
      <c r="M345" s="94"/>
      <c r="N345" s="94"/>
      <c r="O345" s="94"/>
      <c r="P345" s="94"/>
      <c r="Q345" s="94"/>
      <c r="R345" s="94"/>
      <c r="S345" s="94"/>
      <c r="T345" s="94"/>
      <c r="U345" s="94"/>
      <c r="V345" s="94"/>
      <c r="W345" s="94"/>
      <c r="X345" s="94"/>
      <c r="Y345" s="94"/>
      <c r="Z345" s="94"/>
      <c r="AA345" s="94"/>
    </row>
    <row r="346" ht="13.5" customHeight="1" outlineLevel="1">
      <c r="A346" s="176" t="s">
        <v>568</v>
      </c>
      <c r="B346" s="176" t="s">
        <v>568</v>
      </c>
      <c r="C346" s="94"/>
      <c r="D346" s="94"/>
      <c r="E346" s="94"/>
      <c r="F346" s="94"/>
      <c r="G346" s="94"/>
      <c r="H346" s="94"/>
      <c r="I346" s="94"/>
      <c r="J346" s="94"/>
      <c r="K346" s="94"/>
      <c r="L346" s="94"/>
      <c r="M346" s="94"/>
      <c r="N346" s="94"/>
      <c r="O346" s="94"/>
      <c r="P346" s="94"/>
      <c r="Q346" s="94"/>
      <c r="R346" s="94"/>
      <c r="S346" s="94"/>
      <c r="T346" s="94"/>
      <c r="U346" s="94"/>
      <c r="V346" s="94"/>
      <c r="W346" s="94"/>
      <c r="X346" s="94"/>
      <c r="Y346" s="94"/>
      <c r="Z346" s="94"/>
      <c r="AA346" s="94"/>
    </row>
    <row r="347" ht="13.5" customHeight="1" outlineLevel="1">
      <c r="A347" s="175" t="s">
        <v>569</v>
      </c>
      <c r="B347" s="175" t="s">
        <v>569</v>
      </c>
      <c r="C347" s="94"/>
      <c r="D347" s="94"/>
      <c r="E347" s="94"/>
      <c r="F347" s="94"/>
      <c r="G347" s="94"/>
      <c r="H347" s="94"/>
      <c r="I347" s="94"/>
      <c r="J347" s="94"/>
      <c r="K347" s="94"/>
      <c r="L347" s="94"/>
      <c r="M347" s="94"/>
      <c r="N347" s="94"/>
      <c r="O347" s="94"/>
      <c r="P347" s="94"/>
      <c r="Q347" s="94"/>
      <c r="R347" s="94"/>
      <c r="S347" s="94"/>
      <c r="T347" s="94"/>
      <c r="U347" s="94"/>
      <c r="V347" s="94"/>
      <c r="W347" s="94"/>
      <c r="X347" s="94"/>
      <c r="Y347" s="94"/>
      <c r="Z347" s="94"/>
      <c r="AA347" s="94"/>
    </row>
    <row r="348" ht="13.5" customHeight="1" outlineLevel="1">
      <c r="A348" s="175" t="s">
        <v>570</v>
      </c>
      <c r="B348" s="175" t="s">
        <v>570</v>
      </c>
      <c r="C348" s="94"/>
      <c r="D348" s="94"/>
      <c r="E348" s="94"/>
      <c r="F348" s="94"/>
      <c r="G348" s="94"/>
      <c r="H348" s="94"/>
      <c r="I348" s="94"/>
      <c r="J348" s="94"/>
      <c r="K348" s="94"/>
      <c r="L348" s="94"/>
      <c r="M348" s="94"/>
      <c r="N348" s="94"/>
      <c r="O348" s="94"/>
      <c r="P348" s="94"/>
      <c r="Q348" s="94"/>
      <c r="R348" s="94"/>
      <c r="S348" s="94"/>
      <c r="T348" s="94"/>
      <c r="U348" s="94"/>
      <c r="V348" s="94"/>
      <c r="W348" s="94"/>
      <c r="X348" s="94"/>
      <c r="Y348" s="94"/>
      <c r="Z348" s="94"/>
      <c r="AA348" s="94"/>
    </row>
    <row r="349" ht="13.5" customHeight="1" outlineLevel="1">
      <c r="A349" s="175" t="s">
        <v>571</v>
      </c>
      <c r="B349" s="175" t="s">
        <v>571</v>
      </c>
      <c r="C349" s="94"/>
      <c r="D349" s="94"/>
      <c r="E349" s="94"/>
      <c r="F349" s="94"/>
      <c r="G349" s="94"/>
      <c r="H349" s="94"/>
      <c r="I349" s="94"/>
      <c r="J349" s="94"/>
      <c r="K349" s="94"/>
      <c r="L349" s="94"/>
      <c r="M349" s="94"/>
      <c r="N349" s="94"/>
      <c r="O349" s="94"/>
      <c r="P349" s="94"/>
      <c r="Q349" s="94"/>
      <c r="R349" s="94"/>
      <c r="S349" s="94"/>
      <c r="T349" s="94"/>
      <c r="U349" s="94"/>
      <c r="V349" s="94"/>
      <c r="W349" s="94"/>
      <c r="X349" s="94"/>
      <c r="Y349" s="94"/>
      <c r="Z349" s="94"/>
      <c r="AA349" s="94"/>
    </row>
    <row r="350" ht="13.5" customHeight="1" outlineLevel="1">
      <c r="A350" s="175" t="s">
        <v>572</v>
      </c>
      <c r="B350" s="175" t="s">
        <v>572</v>
      </c>
      <c r="C350" s="94"/>
      <c r="D350" s="94"/>
      <c r="E350" s="94"/>
      <c r="F350" s="94"/>
      <c r="G350" s="94"/>
      <c r="H350" s="94"/>
      <c r="I350" s="94"/>
      <c r="J350" s="94"/>
      <c r="K350" s="94"/>
      <c r="L350" s="94"/>
      <c r="M350" s="94"/>
      <c r="N350" s="94"/>
      <c r="O350" s="94"/>
      <c r="P350" s="94"/>
      <c r="Q350" s="94"/>
      <c r="R350" s="94"/>
      <c r="S350" s="94"/>
      <c r="T350" s="94"/>
      <c r="U350" s="94"/>
      <c r="V350" s="94"/>
      <c r="W350" s="94"/>
      <c r="X350" s="94"/>
      <c r="Y350" s="94"/>
      <c r="Z350" s="94"/>
      <c r="AA350" s="94"/>
    </row>
    <row r="351" ht="13.5" customHeight="1" outlineLevel="1">
      <c r="A351" s="175" t="s">
        <v>573</v>
      </c>
      <c r="B351" s="175" t="s">
        <v>573</v>
      </c>
      <c r="C351" s="94"/>
      <c r="D351" s="94"/>
      <c r="E351" s="94"/>
      <c r="F351" s="94"/>
      <c r="G351" s="94"/>
      <c r="H351" s="94"/>
      <c r="I351" s="94"/>
      <c r="J351" s="94"/>
      <c r="K351" s="94"/>
      <c r="L351" s="94"/>
      <c r="M351" s="94"/>
      <c r="N351" s="94"/>
      <c r="O351" s="94"/>
      <c r="P351" s="94"/>
      <c r="Q351" s="94"/>
      <c r="R351" s="94"/>
      <c r="S351" s="94"/>
      <c r="T351" s="94"/>
      <c r="U351" s="94"/>
      <c r="V351" s="94"/>
      <c r="W351" s="94"/>
      <c r="X351" s="94"/>
      <c r="Y351" s="94"/>
      <c r="Z351" s="94"/>
      <c r="AA351" s="94"/>
    </row>
    <row r="352" ht="13.5" customHeight="1" outlineLevel="1">
      <c r="A352" s="175" t="s">
        <v>574</v>
      </c>
      <c r="B352" s="175" t="s">
        <v>574</v>
      </c>
      <c r="C352" s="94"/>
      <c r="D352" s="94"/>
      <c r="E352" s="94"/>
      <c r="F352" s="94"/>
      <c r="G352" s="94"/>
      <c r="H352" s="94"/>
      <c r="I352" s="94"/>
      <c r="J352" s="94"/>
      <c r="K352" s="94"/>
      <c r="L352" s="94"/>
      <c r="M352" s="94"/>
      <c r="N352" s="94"/>
      <c r="O352" s="94"/>
      <c r="P352" s="94"/>
      <c r="Q352" s="94"/>
      <c r="R352" s="94"/>
      <c r="S352" s="94"/>
      <c r="T352" s="94"/>
      <c r="U352" s="94"/>
      <c r="V352" s="94"/>
      <c r="W352" s="94"/>
      <c r="X352" s="94"/>
      <c r="Y352" s="94"/>
      <c r="Z352" s="94"/>
      <c r="AA352" s="94"/>
    </row>
    <row r="353" ht="13.5" customHeight="1" outlineLevel="1">
      <c r="A353" s="175" t="s">
        <v>575</v>
      </c>
      <c r="B353" s="175" t="s">
        <v>575</v>
      </c>
      <c r="C353" s="94"/>
      <c r="D353" s="94"/>
      <c r="E353" s="94"/>
      <c r="F353" s="94"/>
      <c r="G353" s="94"/>
      <c r="H353" s="94"/>
      <c r="I353" s="94"/>
      <c r="J353" s="94"/>
      <c r="K353" s="94"/>
      <c r="L353" s="94"/>
      <c r="M353" s="94"/>
      <c r="N353" s="94"/>
      <c r="O353" s="94"/>
      <c r="P353" s="94"/>
      <c r="Q353" s="94"/>
      <c r="R353" s="94"/>
      <c r="S353" s="94"/>
      <c r="T353" s="94"/>
      <c r="U353" s="94"/>
      <c r="V353" s="94"/>
      <c r="W353" s="94"/>
      <c r="X353" s="94"/>
      <c r="Y353" s="94"/>
      <c r="Z353" s="94"/>
      <c r="AA353" s="94"/>
    </row>
    <row r="354" ht="13.5" customHeight="1">
      <c r="A354" s="156"/>
      <c r="B354" s="94"/>
      <c r="C354" s="94"/>
      <c r="D354" s="94"/>
      <c r="E354" s="94"/>
      <c r="F354" s="94"/>
      <c r="G354" s="94"/>
      <c r="H354" s="94"/>
      <c r="I354" s="94"/>
      <c r="J354" s="94"/>
      <c r="K354" s="94"/>
      <c r="L354" s="94"/>
      <c r="M354" s="94"/>
      <c r="N354" s="94"/>
      <c r="O354" s="94"/>
      <c r="P354" s="94"/>
      <c r="Q354" s="94"/>
      <c r="R354" s="94"/>
      <c r="S354" s="94"/>
      <c r="T354" s="94"/>
      <c r="U354" s="94"/>
      <c r="V354" s="94"/>
      <c r="W354" s="94"/>
      <c r="X354" s="94"/>
      <c r="Y354" s="94"/>
      <c r="Z354" s="94"/>
      <c r="AA354" s="94"/>
    </row>
    <row r="355" ht="13.5" customHeight="1">
      <c r="A355" s="172" t="s">
        <v>576</v>
      </c>
      <c r="B355" s="172" t="s">
        <v>577</v>
      </c>
      <c r="C355" s="94"/>
      <c r="D355" s="94"/>
      <c r="E355" s="94"/>
      <c r="F355" s="94"/>
      <c r="G355" s="94"/>
      <c r="H355" s="94"/>
      <c r="I355" s="94"/>
      <c r="J355" s="94"/>
      <c r="K355" s="94"/>
      <c r="L355" s="94"/>
      <c r="M355" s="94"/>
      <c r="N355" s="94"/>
      <c r="O355" s="94"/>
      <c r="P355" s="94"/>
      <c r="Q355" s="94"/>
      <c r="R355" s="94"/>
      <c r="S355" s="94"/>
      <c r="T355" s="94"/>
      <c r="U355" s="94"/>
      <c r="V355" s="94"/>
      <c r="W355" s="94"/>
      <c r="X355" s="94"/>
      <c r="Y355" s="94"/>
      <c r="Z355" s="94"/>
      <c r="AA355" s="94"/>
    </row>
    <row r="356" ht="13.5" customHeight="1" outlineLevel="1">
      <c r="A356" s="196">
        <v>0.0</v>
      </c>
      <c r="B356" s="196">
        <v>0.0</v>
      </c>
      <c r="C356" s="94"/>
      <c r="D356" s="94"/>
      <c r="E356" s="94"/>
      <c r="F356" s="94"/>
      <c r="G356" s="94"/>
      <c r="H356" s="94"/>
      <c r="I356" s="94"/>
      <c r="J356" s="94"/>
      <c r="K356" s="94"/>
      <c r="L356" s="94"/>
      <c r="M356" s="94"/>
      <c r="N356" s="94"/>
      <c r="O356" s="94"/>
      <c r="P356" s="94"/>
      <c r="Q356" s="94"/>
      <c r="R356" s="94"/>
      <c r="S356" s="94"/>
      <c r="T356" s="94"/>
      <c r="U356" s="94"/>
      <c r="V356" s="94"/>
      <c r="W356" s="94"/>
      <c r="X356" s="94"/>
      <c r="Y356" s="94"/>
      <c r="Z356" s="94"/>
      <c r="AA356" s="94"/>
    </row>
    <row r="357" ht="13.5" customHeight="1" outlineLevel="1">
      <c r="A357" s="154">
        <v>1.0</v>
      </c>
      <c r="B357" s="154">
        <v>1.0</v>
      </c>
      <c r="C357" s="94"/>
      <c r="D357" s="94"/>
      <c r="E357" s="94"/>
      <c r="F357" s="94"/>
      <c r="G357" s="94"/>
      <c r="H357" s="94"/>
      <c r="I357" s="94"/>
      <c r="J357" s="94"/>
      <c r="K357" s="94"/>
      <c r="L357" s="94"/>
      <c r="M357" s="94"/>
      <c r="N357" s="94"/>
      <c r="O357" s="94"/>
      <c r="P357" s="94"/>
      <c r="Q357" s="94"/>
      <c r="R357" s="94"/>
      <c r="S357" s="94"/>
      <c r="T357" s="94"/>
      <c r="U357" s="94"/>
      <c r="V357" s="94"/>
      <c r="W357" s="94"/>
      <c r="X357" s="94"/>
      <c r="Y357" s="94"/>
      <c r="Z357" s="94"/>
      <c r="AA357" s="94"/>
    </row>
    <row r="358" ht="13.5" customHeight="1" outlineLevel="1">
      <c r="A358" s="154">
        <v>2.0</v>
      </c>
      <c r="B358" s="154">
        <v>2.0</v>
      </c>
      <c r="C358" s="94"/>
      <c r="D358" s="94"/>
      <c r="E358" s="94"/>
      <c r="F358" s="94"/>
      <c r="G358" s="94"/>
      <c r="H358" s="94"/>
      <c r="I358" s="94"/>
      <c r="J358" s="94"/>
      <c r="K358" s="94"/>
      <c r="L358" s="94"/>
      <c r="M358" s="94"/>
      <c r="N358" s="94"/>
      <c r="O358" s="94"/>
      <c r="P358" s="94"/>
      <c r="Q358" s="94"/>
      <c r="R358" s="94"/>
      <c r="S358" s="94"/>
      <c r="T358" s="94"/>
      <c r="U358" s="94"/>
      <c r="V358" s="94"/>
      <c r="W358" s="94"/>
      <c r="X358" s="94"/>
      <c r="Y358" s="94"/>
      <c r="Z358" s="94"/>
      <c r="AA358" s="94"/>
    </row>
    <row r="359" ht="13.5" customHeight="1" outlineLevel="1">
      <c r="A359" s="154">
        <v>3.0</v>
      </c>
      <c r="B359" s="154">
        <v>3.0</v>
      </c>
      <c r="C359" s="94"/>
      <c r="D359" s="94"/>
      <c r="E359" s="94"/>
      <c r="F359" s="94"/>
      <c r="G359" s="94"/>
      <c r="H359" s="94"/>
      <c r="I359" s="94"/>
      <c r="J359" s="94"/>
      <c r="K359" s="94"/>
      <c r="L359" s="94"/>
      <c r="M359" s="94"/>
      <c r="N359" s="94"/>
      <c r="O359" s="94"/>
      <c r="P359" s="94"/>
      <c r="Q359" s="94"/>
      <c r="R359" s="94"/>
      <c r="S359" s="94"/>
      <c r="T359" s="94"/>
      <c r="U359" s="94"/>
      <c r="V359" s="94"/>
      <c r="W359" s="94"/>
      <c r="X359" s="94"/>
      <c r="Y359" s="94"/>
      <c r="Z359" s="94"/>
      <c r="AA359" s="94"/>
    </row>
    <row r="360" ht="13.5" customHeight="1" outlineLevel="1">
      <c r="A360" s="154">
        <v>4.0</v>
      </c>
      <c r="B360" s="154">
        <v>4.0</v>
      </c>
      <c r="C360" s="94"/>
      <c r="D360" s="94"/>
      <c r="E360" s="94"/>
      <c r="F360" s="94"/>
      <c r="G360" s="94"/>
      <c r="H360" s="94"/>
      <c r="I360" s="94"/>
      <c r="J360" s="94"/>
      <c r="K360" s="94"/>
      <c r="L360" s="94"/>
      <c r="M360" s="94"/>
      <c r="N360" s="94"/>
      <c r="O360" s="94"/>
      <c r="P360" s="94"/>
      <c r="Q360" s="94"/>
      <c r="R360" s="94"/>
      <c r="S360" s="94"/>
      <c r="T360" s="94"/>
      <c r="U360" s="94"/>
      <c r="V360" s="94"/>
      <c r="W360" s="94"/>
      <c r="X360" s="94"/>
      <c r="Y360" s="94"/>
      <c r="Z360" s="94"/>
      <c r="AA360" s="94"/>
    </row>
    <row r="361" ht="13.5" customHeight="1" outlineLevel="1">
      <c r="A361" s="154">
        <v>5.0</v>
      </c>
      <c r="B361" s="154">
        <v>5.0</v>
      </c>
      <c r="C361" s="94"/>
      <c r="D361" s="94"/>
      <c r="E361" s="94"/>
      <c r="F361" s="94"/>
      <c r="G361" s="94"/>
      <c r="H361" s="94"/>
      <c r="I361" s="94"/>
      <c r="J361" s="94"/>
      <c r="K361" s="94"/>
      <c r="L361" s="94"/>
      <c r="M361" s="94"/>
      <c r="N361" s="94"/>
      <c r="O361" s="94"/>
      <c r="P361" s="94"/>
      <c r="Q361" s="94"/>
      <c r="R361" s="94"/>
      <c r="S361" s="94"/>
      <c r="T361" s="94"/>
      <c r="U361" s="94"/>
      <c r="V361" s="94"/>
      <c r="W361" s="94"/>
      <c r="X361" s="94"/>
      <c r="Y361" s="94"/>
      <c r="Z361" s="94"/>
      <c r="AA361" s="94"/>
    </row>
    <row r="362" ht="13.5" customHeight="1" outlineLevel="1">
      <c r="A362" s="154">
        <v>6.0</v>
      </c>
      <c r="B362" s="154">
        <v>6.0</v>
      </c>
      <c r="C362" s="94"/>
      <c r="D362" s="94"/>
      <c r="E362" s="94"/>
      <c r="F362" s="94"/>
      <c r="G362" s="94"/>
      <c r="H362" s="94"/>
      <c r="I362" s="94"/>
      <c r="J362" s="94"/>
      <c r="K362" s="94"/>
      <c r="L362" s="94"/>
      <c r="M362" s="94"/>
      <c r="N362" s="94"/>
      <c r="O362" s="94"/>
      <c r="P362" s="94"/>
      <c r="Q362" s="94"/>
      <c r="R362" s="94"/>
      <c r="S362" s="94"/>
      <c r="T362" s="94"/>
      <c r="U362" s="94"/>
      <c r="V362" s="94"/>
      <c r="W362" s="94"/>
      <c r="X362" s="94"/>
      <c r="Y362" s="94"/>
      <c r="Z362" s="94"/>
      <c r="AA362" s="94"/>
    </row>
    <row r="363" ht="13.5" customHeight="1" outlineLevel="1">
      <c r="A363" s="154">
        <v>7.0</v>
      </c>
      <c r="B363" s="154">
        <v>7.0</v>
      </c>
      <c r="C363" s="94"/>
      <c r="D363" s="94"/>
      <c r="E363" s="94"/>
      <c r="F363" s="94"/>
      <c r="G363" s="94"/>
      <c r="H363" s="94"/>
      <c r="I363" s="94"/>
      <c r="J363" s="94"/>
      <c r="K363" s="94"/>
      <c r="L363" s="94"/>
      <c r="M363" s="94"/>
      <c r="N363" s="94"/>
      <c r="O363" s="94"/>
      <c r="P363" s="94"/>
      <c r="Q363" s="94"/>
      <c r="R363" s="94"/>
      <c r="S363" s="94"/>
      <c r="T363" s="94"/>
      <c r="U363" s="94"/>
      <c r="V363" s="94"/>
      <c r="W363" s="94"/>
      <c r="X363" s="94"/>
      <c r="Y363" s="94"/>
      <c r="Z363" s="94"/>
      <c r="AA363" s="94"/>
    </row>
    <row r="364" ht="13.5" customHeight="1" outlineLevel="1">
      <c r="A364" s="154">
        <v>8.0</v>
      </c>
      <c r="B364" s="154">
        <v>8.0</v>
      </c>
      <c r="C364" s="94"/>
      <c r="D364" s="94"/>
      <c r="E364" s="94"/>
      <c r="F364" s="94"/>
      <c r="G364" s="94"/>
      <c r="H364" s="94"/>
      <c r="I364" s="94"/>
      <c r="J364" s="94"/>
      <c r="K364" s="94"/>
      <c r="L364" s="94"/>
      <c r="M364" s="94"/>
      <c r="N364" s="94"/>
      <c r="O364" s="94"/>
      <c r="P364" s="94"/>
      <c r="Q364" s="94"/>
      <c r="R364" s="94"/>
      <c r="S364" s="94"/>
      <c r="T364" s="94"/>
      <c r="U364" s="94"/>
      <c r="V364" s="94"/>
      <c r="W364" s="94"/>
      <c r="X364" s="94"/>
      <c r="Y364" s="94"/>
      <c r="Z364" s="94"/>
      <c r="AA364" s="94"/>
    </row>
    <row r="365" ht="13.5" customHeight="1" outlineLevel="1">
      <c r="A365" s="154">
        <v>9.0</v>
      </c>
      <c r="B365" s="154">
        <v>9.0</v>
      </c>
      <c r="C365" s="94"/>
      <c r="D365" s="94"/>
      <c r="E365" s="94"/>
      <c r="F365" s="94"/>
      <c r="G365" s="94"/>
      <c r="H365" s="94"/>
      <c r="I365" s="94"/>
      <c r="J365" s="94"/>
      <c r="K365" s="94"/>
      <c r="L365" s="94"/>
      <c r="M365" s="94"/>
      <c r="N365" s="94"/>
      <c r="O365" s="94"/>
      <c r="P365" s="94"/>
      <c r="Q365" s="94"/>
      <c r="R365" s="94"/>
      <c r="S365" s="94"/>
      <c r="T365" s="94"/>
      <c r="U365" s="94"/>
      <c r="V365" s="94"/>
      <c r="W365" s="94"/>
      <c r="X365" s="94"/>
      <c r="Y365" s="94"/>
      <c r="Z365" s="94"/>
      <c r="AA365" s="94"/>
    </row>
    <row r="366" ht="13.5" customHeight="1" outlineLevel="1">
      <c r="A366" s="154">
        <v>10.0</v>
      </c>
      <c r="B366" s="154">
        <v>10.0</v>
      </c>
      <c r="C366" s="94"/>
      <c r="D366" s="94"/>
      <c r="E366" s="94"/>
      <c r="F366" s="94"/>
      <c r="G366" s="94"/>
      <c r="H366" s="94"/>
      <c r="I366" s="94"/>
      <c r="J366" s="94"/>
      <c r="K366" s="94"/>
      <c r="L366" s="94"/>
      <c r="M366" s="94"/>
      <c r="N366" s="94"/>
      <c r="O366" s="94"/>
      <c r="P366" s="94"/>
      <c r="Q366" s="94"/>
      <c r="R366" s="94"/>
      <c r="S366" s="94"/>
      <c r="T366" s="94"/>
      <c r="U366" s="94"/>
      <c r="V366" s="94"/>
      <c r="W366" s="94"/>
      <c r="X366" s="94"/>
      <c r="Y366" s="94"/>
      <c r="Z366" s="94"/>
      <c r="AA366" s="94"/>
    </row>
    <row r="367" ht="13.5" customHeight="1" outlineLevel="1">
      <c r="A367" s="154">
        <v>11.0</v>
      </c>
      <c r="B367" s="154">
        <v>11.0</v>
      </c>
      <c r="C367" s="94"/>
      <c r="D367" s="94"/>
      <c r="E367" s="94"/>
      <c r="F367" s="94"/>
      <c r="G367" s="94"/>
      <c r="H367" s="94"/>
      <c r="I367" s="94"/>
      <c r="J367" s="94"/>
      <c r="K367" s="94"/>
      <c r="L367" s="94"/>
      <c r="M367" s="94"/>
      <c r="N367" s="94"/>
      <c r="O367" s="94"/>
      <c r="P367" s="94"/>
      <c r="Q367" s="94"/>
      <c r="R367" s="94"/>
      <c r="S367" s="94"/>
      <c r="T367" s="94"/>
      <c r="U367" s="94"/>
      <c r="V367" s="94"/>
      <c r="W367" s="94"/>
      <c r="X367" s="94"/>
      <c r="Y367" s="94"/>
      <c r="Z367" s="94"/>
      <c r="AA367" s="94"/>
    </row>
    <row r="368" ht="13.5" customHeight="1" outlineLevel="1">
      <c r="A368" s="154">
        <v>12.0</v>
      </c>
      <c r="B368" s="154">
        <v>12.0</v>
      </c>
      <c r="C368" s="94"/>
      <c r="D368" s="94"/>
      <c r="E368" s="94"/>
      <c r="F368" s="94"/>
      <c r="G368" s="94"/>
      <c r="H368" s="94"/>
      <c r="I368" s="94"/>
      <c r="J368" s="94"/>
      <c r="K368" s="94"/>
      <c r="L368" s="94"/>
      <c r="M368" s="94"/>
      <c r="N368" s="94"/>
      <c r="O368" s="94"/>
      <c r="P368" s="94"/>
      <c r="Q368" s="94"/>
      <c r="R368" s="94"/>
      <c r="S368" s="94"/>
      <c r="T368" s="94"/>
      <c r="U368" s="94"/>
      <c r="V368" s="94"/>
      <c r="W368" s="94"/>
      <c r="X368" s="94"/>
      <c r="Y368" s="94"/>
      <c r="Z368" s="94"/>
      <c r="AA368" s="94"/>
    </row>
    <row r="369" ht="13.5" customHeight="1" outlineLevel="1">
      <c r="A369" s="154">
        <v>13.0</v>
      </c>
      <c r="B369" s="154">
        <v>13.0</v>
      </c>
      <c r="C369" s="94"/>
      <c r="D369" s="94"/>
      <c r="E369" s="94"/>
      <c r="F369" s="94"/>
      <c r="G369" s="94"/>
      <c r="H369" s="94"/>
      <c r="I369" s="94"/>
      <c r="J369" s="94"/>
      <c r="K369" s="94"/>
      <c r="L369" s="94"/>
      <c r="M369" s="94"/>
      <c r="N369" s="94"/>
      <c r="O369" s="94"/>
      <c r="P369" s="94"/>
      <c r="Q369" s="94"/>
      <c r="R369" s="94"/>
      <c r="S369" s="94"/>
      <c r="T369" s="94"/>
      <c r="U369" s="94"/>
      <c r="V369" s="94"/>
      <c r="W369" s="94"/>
      <c r="X369" s="94"/>
      <c r="Y369" s="94"/>
      <c r="Z369" s="94"/>
      <c r="AA369" s="94"/>
    </row>
    <row r="370" ht="13.5" customHeight="1" outlineLevel="1">
      <c r="A370" s="154">
        <v>14.0</v>
      </c>
      <c r="B370" s="154">
        <v>14.0</v>
      </c>
      <c r="C370" s="94"/>
      <c r="D370" s="94"/>
      <c r="E370" s="94"/>
      <c r="F370" s="94"/>
      <c r="G370" s="94"/>
      <c r="H370" s="94"/>
      <c r="I370" s="94"/>
      <c r="J370" s="94"/>
      <c r="K370" s="94"/>
      <c r="L370" s="94"/>
      <c r="M370" s="94"/>
      <c r="N370" s="94"/>
      <c r="O370" s="94"/>
      <c r="P370" s="94"/>
      <c r="Q370" s="94"/>
      <c r="R370" s="94"/>
      <c r="S370" s="94"/>
      <c r="T370" s="94"/>
      <c r="U370" s="94"/>
      <c r="V370" s="94"/>
      <c r="W370" s="94"/>
      <c r="X370" s="94"/>
      <c r="Y370" s="94"/>
      <c r="Z370" s="94"/>
      <c r="AA370" s="94"/>
    </row>
    <row r="371" ht="13.5" customHeight="1" outlineLevel="1">
      <c r="A371" s="154">
        <v>15.0</v>
      </c>
      <c r="B371" s="154">
        <v>15.0</v>
      </c>
      <c r="C371" s="94"/>
      <c r="D371" s="94"/>
      <c r="E371" s="94"/>
      <c r="F371" s="94"/>
      <c r="G371" s="94"/>
      <c r="H371" s="94"/>
      <c r="I371" s="94"/>
      <c r="J371" s="94"/>
      <c r="K371" s="94"/>
      <c r="L371" s="94"/>
      <c r="M371" s="94"/>
      <c r="N371" s="94"/>
      <c r="O371" s="94"/>
      <c r="P371" s="94"/>
      <c r="Q371" s="94"/>
      <c r="R371" s="94"/>
      <c r="S371" s="94"/>
      <c r="T371" s="94"/>
      <c r="U371" s="94"/>
      <c r="V371" s="94"/>
      <c r="W371" s="94"/>
      <c r="X371" s="94"/>
      <c r="Y371" s="94"/>
      <c r="Z371" s="94"/>
      <c r="AA371" s="94"/>
    </row>
    <row r="372" ht="13.5" customHeight="1" outlineLevel="1">
      <c r="A372" s="154">
        <v>16.0</v>
      </c>
      <c r="B372" s="154">
        <v>16.0</v>
      </c>
      <c r="C372" s="94"/>
      <c r="D372" s="94"/>
      <c r="E372" s="94"/>
      <c r="F372" s="94"/>
      <c r="G372" s="94"/>
      <c r="H372" s="94"/>
      <c r="I372" s="94"/>
      <c r="J372" s="94"/>
      <c r="K372" s="94"/>
      <c r="L372" s="94"/>
      <c r="M372" s="94"/>
      <c r="N372" s="94"/>
      <c r="O372" s="94"/>
      <c r="P372" s="94"/>
      <c r="Q372" s="94"/>
      <c r="R372" s="94"/>
      <c r="S372" s="94"/>
      <c r="T372" s="94"/>
      <c r="U372" s="94"/>
      <c r="V372" s="94"/>
      <c r="W372" s="94"/>
      <c r="X372" s="94"/>
      <c r="Y372" s="94"/>
      <c r="Z372" s="94"/>
      <c r="AA372" s="94"/>
    </row>
    <row r="373" ht="13.5" customHeight="1" outlineLevel="1">
      <c r="A373" s="154">
        <v>17.0</v>
      </c>
      <c r="B373" s="154">
        <v>17.0</v>
      </c>
      <c r="C373" s="94"/>
      <c r="D373" s="94"/>
      <c r="E373" s="94"/>
      <c r="F373" s="94"/>
      <c r="G373" s="94"/>
      <c r="H373" s="94"/>
      <c r="I373" s="94"/>
      <c r="J373" s="94"/>
      <c r="K373" s="94"/>
      <c r="L373" s="94"/>
      <c r="M373" s="94"/>
      <c r="N373" s="94"/>
      <c r="O373" s="94"/>
      <c r="P373" s="94"/>
      <c r="Q373" s="94"/>
      <c r="R373" s="94"/>
      <c r="S373" s="94"/>
      <c r="T373" s="94"/>
      <c r="U373" s="94"/>
      <c r="V373" s="94"/>
      <c r="W373" s="94"/>
      <c r="X373" s="94"/>
      <c r="Y373" s="94"/>
      <c r="Z373" s="94"/>
      <c r="AA373" s="94"/>
    </row>
    <row r="374" ht="13.5" customHeight="1" outlineLevel="1">
      <c r="A374" s="154">
        <v>18.0</v>
      </c>
      <c r="B374" s="154">
        <v>18.0</v>
      </c>
      <c r="C374" s="94"/>
      <c r="D374" s="94"/>
      <c r="E374" s="94"/>
      <c r="F374" s="94"/>
      <c r="G374" s="94"/>
      <c r="H374" s="94"/>
      <c r="I374" s="94"/>
      <c r="J374" s="94"/>
      <c r="K374" s="94"/>
      <c r="L374" s="94"/>
      <c r="M374" s="94"/>
      <c r="N374" s="94"/>
      <c r="O374" s="94"/>
      <c r="P374" s="94"/>
      <c r="Q374" s="94"/>
      <c r="R374" s="94"/>
      <c r="S374" s="94"/>
      <c r="T374" s="94"/>
      <c r="U374" s="94"/>
      <c r="V374" s="94"/>
      <c r="W374" s="94"/>
      <c r="X374" s="94"/>
      <c r="Y374" s="94"/>
      <c r="Z374" s="94"/>
      <c r="AA374" s="94"/>
    </row>
    <row r="375" ht="13.5" customHeight="1" outlineLevel="1">
      <c r="A375" s="154">
        <v>19.0</v>
      </c>
      <c r="B375" s="154">
        <v>19.0</v>
      </c>
      <c r="C375" s="94"/>
      <c r="D375" s="94"/>
      <c r="E375" s="94"/>
      <c r="F375" s="94"/>
      <c r="G375" s="94"/>
      <c r="H375" s="94"/>
      <c r="I375" s="94"/>
      <c r="J375" s="94"/>
      <c r="K375" s="94"/>
      <c r="L375" s="94"/>
      <c r="M375" s="94"/>
      <c r="N375" s="94"/>
      <c r="O375" s="94"/>
      <c r="P375" s="94"/>
      <c r="Q375" s="94"/>
      <c r="R375" s="94"/>
      <c r="S375" s="94"/>
      <c r="T375" s="94"/>
      <c r="U375" s="94"/>
      <c r="V375" s="94"/>
      <c r="W375" s="94"/>
      <c r="X375" s="94"/>
      <c r="Y375" s="94"/>
      <c r="Z375" s="94"/>
      <c r="AA375" s="94"/>
    </row>
    <row r="376" ht="13.5" customHeight="1" outlineLevel="1">
      <c r="A376" s="154">
        <v>20.0</v>
      </c>
      <c r="B376" s="154">
        <v>20.0</v>
      </c>
      <c r="C376" s="94"/>
      <c r="D376" s="94"/>
      <c r="E376" s="94"/>
      <c r="F376" s="94"/>
      <c r="G376" s="94"/>
      <c r="H376" s="94"/>
      <c r="I376" s="94"/>
      <c r="J376" s="94"/>
      <c r="K376" s="94"/>
      <c r="L376" s="94"/>
      <c r="M376" s="94"/>
      <c r="N376" s="94"/>
      <c r="O376" s="94"/>
      <c r="P376" s="94"/>
      <c r="Q376" s="94"/>
      <c r="R376" s="94"/>
      <c r="S376" s="94"/>
      <c r="T376" s="94"/>
      <c r="U376" s="94"/>
      <c r="V376" s="94"/>
      <c r="W376" s="94"/>
      <c r="X376" s="94"/>
      <c r="Y376" s="94"/>
      <c r="Z376" s="94"/>
      <c r="AA376" s="94"/>
    </row>
    <row r="377" ht="13.5" customHeight="1" outlineLevel="1">
      <c r="A377" s="154">
        <v>21.0</v>
      </c>
      <c r="B377" s="154">
        <v>21.0</v>
      </c>
      <c r="C377" s="94"/>
      <c r="D377" s="94"/>
      <c r="E377" s="94"/>
      <c r="F377" s="94"/>
      <c r="G377" s="94"/>
      <c r="H377" s="94"/>
      <c r="I377" s="94"/>
      <c r="J377" s="94"/>
      <c r="K377" s="94"/>
      <c r="L377" s="94"/>
      <c r="M377" s="94"/>
      <c r="N377" s="94"/>
      <c r="O377" s="94"/>
      <c r="P377" s="94"/>
      <c r="Q377" s="94"/>
      <c r="R377" s="94"/>
      <c r="S377" s="94"/>
      <c r="T377" s="94"/>
      <c r="U377" s="94"/>
      <c r="V377" s="94"/>
      <c r="W377" s="94"/>
      <c r="X377" s="94"/>
      <c r="Y377" s="94"/>
      <c r="Z377" s="94"/>
      <c r="AA377" s="94"/>
    </row>
    <row r="378" ht="13.5" customHeight="1" outlineLevel="1">
      <c r="A378" s="154">
        <v>22.0</v>
      </c>
      <c r="B378" s="154">
        <v>22.0</v>
      </c>
      <c r="C378" s="94"/>
      <c r="D378" s="94"/>
      <c r="E378" s="94"/>
      <c r="F378" s="94"/>
      <c r="G378" s="94"/>
      <c r="H378" s="94"/>
      <c r="I378" s="94"/>
      <c r="J378" s="94"/>
      <c r="K378" s="94"/>
      <c r="L378" s="94"/>
      <c r="M378" s="94"/>
      <c r="N378" s="94"/>
      <c r="O378" s="94"/>
      <c r="P378" s="94"/>
      <c r="Q378" s="94"/>
      <c r="R378" s="94"/>
      <c r="S378" s="94"/>
      <c r="T378" s="94"/>
      <c r="U378" s="94"/>
      <c r="V378" s="94"/>
      <c r="W378" s="94"/>
      <c r="X378" s="94"/>
      <c r="Y378" s="94"/>
      <c r="Z378" s="94"/>
      <c r="AA378" s="94"/>
    </row>
    <row r="379" ht="13.5" customHeight="1" outlineLevel="1">
      <c r="A379" s="154">
        <v>23.0</v>
      </c>
      <c r="B379" s="154">
        <v>23.0</v>
      </c>
      <c r="C379" s="94"/>
      <c r="D379" s="94"/>
      <c r="E379" s="94"/>
      <c r="F379" s="94"/>
      <c r="G379" s="94"/>
      <c r="H379" s="94"/>
      <c r="I379" s="94"/>
      <c r="J379" s="94"/>
      <c r="K379" s="94"/>
      <c r="L379" s="94"/>
      <c r="M379" s="94"/>
      <c r="N379" s="94"/>
      <c r="O379" s="94"/>
      <c r="P379" s="94"/>
      <c r="Q379" s="94"/>
      <c r="R379" s="94"/>
      <c r="S379" s="94"/>
      <c r="T379" s="94"/>
      <c r="U379" s="94"/>
      <c r="V379" s="94"/>
      <c r="W379" s="94"/>
      <c r="X379" s="94"/>
      <c r="Y379" s="94"/>
      <c r="Z379" s="94"/>
      <c r="AA379" s="94"/>
    </row>
    <row r="380" ht="13.5" customHeight="1" outlineLevel="1">
      <c r="A380" s="154">
        <v>24.0</v>
      </c>
      <c r="B380" s="154">
        <v>24.0</v>
      </c>
      <c r="C380" s="94"/>
      <c r="D380" s="94"/>
      <c r="E380" s="94"/>
      <c r="F380" s="94"/>
      <c r="G380" s="94"/>
      <c r="H380" s="94"/>
      <c r="I380" s="94"/>
      <c r="J380" s="94"/>
      <c r="K380" s="94"/>
      <c r="L380" s="94"/>
      <c r="M380" s="94"/>
      <c r="N380" s="94"/>
      <c r="O380" s="94"/>
      <c r="P380" s="94"/>
      <c r="Q380" s="94"/>
      <c r="R380" s="94"/>
      <c r="S380" s="94"/>
      <c r="T380" s="94"/>
      <c r="U380" s="94"/>
      <c r="V380" s="94"/>
      <c r="W380" s="94"/>
      <c r="X380" s="94"/>
      <c r="Y380" s="94"/>
      <c r="Z380" s="94"/>
      <c r="AA380" s="94"/>
    </row>
    <row r="381" ht="13.5" customHeight="1" outlineLevel="1">
      <c r="A381" s="154">
        <v>25.0</v>
      </c>
      <c r="B381" s="154">
        <v>25.0</v>
      </c>
      <c r="C381" s="94"/>
      <c r="D381" s="94"/>
      <c r="E381" s="94"/>
      <c r="F381" s="94"/>
      <c r="G381" s="94"/>
      <c r="H381" s="94"/>
      <c r="I381" s="94"/>
      <c r="J381" s="94"/>
      <c r="K381" s="94"/>
      <c r="L381" s="94"/>
      <c r="M381" s="94"/>
      <c r="N381" s="94"/>
      <c r="O381" s="94"/>
      <c r="P381" s="94"/>
      <c r="Q381" s="94"/>
      <c r="R381" s="94"/>
      <c r="S381" s="94"/>
      <c r="T381" s="94"/>
      <c r="U381" s="94"/>
      <c r="V381" s="94"/>
      <c r="W381" s="94"/>
      <c r="X381" s="94"/>
      <c r="Y381" s="94"/>
      <c r="Z381" s="94"/>
      <c r="AA381" s="94"/>
    </row>
    <row r="382" ht="13.5" customHeight="1" outlineLevel="1">
      <c r="A382" s="154">
        <v>26.0</v>
      </c>
      <c r="B382" s="154">
        <v>26.0</v>
      </c>
      <c r="C382" s="94"/>
      <c r="D382" s="94"/>
      <c r="E382" s="94"/>
      <c r="F382" s="94"/>
      <c r="G382" s="94"/>
      <c r="H382" s="94"/>
      <c r="I382" s="94"/>
      <c r="J382" s="94"/>
      <c r="K382" s="94"/>
      <c r="L382" s="94"/>
      <c r="M382" s="94"/>
      <c r="N382" s="94"/>
      <c r="O382" s="94"/>
      <c r="P382" s="94"/>
      <c r="Q382" s="94"/>
      <c r="R382" s="94"/>
      <c r="S382" s="94"/>
      <c r="T382" s="94"/>
      <c r="U382" s="94"/>
      <c r="V382" s="94"/>
      <c r="W382" s="94"/>
      <c r="X382" s="94"/>
      <c r="Y382" s="94"/>
      <c r="Z382" s="94"/>
      <c r="AA382" s="94"/>
    </row>
    <row r="383" ht="13.5" customHeight="1" outlineLevel="1">
      <c r="A383" s="154">
        <v>27.0</v>
      </c>
      <c r="B383" s="154">
        <v>27.0</v>
      </c>
      <c r="C383" s="94"/>
      <c r="D383" s="94"/>
      <c r="E383" s="94"/>
      <c r="F383" s="94"/>
      <c r="G383" s="94"/>
      <c r="H383" s="94"/>
      <c r="I383" s="94"/>
      <c r="J383" s="94"/>
      <c r="K383" s="94"/>
      <c r="L383" s="94"/>
      <c r="M383" s="94"/>
      <c r="N383" s="94"/>
      <c r="O383" s="94"/>
      <c r="P383" s="94"/>
      <c r="Q383" s="94"/>
      <c r="R383" s="94"/>
      <c r="S383" s="94"/>
      <c r="T383" s="94"/>
      <c r="U383" s="94"/>
      <c r="V383" s="94"/>
      <c r="W383" s="94"/>
      <c r="X383" s="94"/>
      <c r="Y383" s="94"/>
      <c r="Z383" s="94"/>
      <c r="AA383" s="94"/>
    </row>
    <row r="384" ht="13.5" customHeight="1" outlineLevel="1">
      <c r="A384" s="154">
        <v>28.0</v>
      </c>
      <c r="B384" s="154">
        <v>28.0</v>
      </c>
      <c r="C384" s="94"/>
      <c r="D384" s="94"/>
      <c r="E384" s="94"/>
      <c r="F384" s="94"/>
      <c r="G384" s="94"/>
      <c r="H384" s="94"/>
      <c r="I384" s="94"/>
      <c r="J384" s="94"/>
      <c r="K384" s="94"/>
      <c r="L384" s="94"/>
      <c r="M384" s="94"/>
      <c r="N384" s="94"/>
      <c r="O384" s="94"/>
      <c r="P384" s="94"/>
      <c r="Q384" s="94"/>
      <c r="R384" s="94"/>
      <c r="S384" s="94"/>
      <c r="T384" s="94"/>
      <c r="U384" s="94"/>
      <c r="V384" s="94"/>
      <c r="W384" s="94"/>
      <c r="X384" s="94"/>
      <c r="Y384" s="94"/>
      <c r="Z384" s="94"/>
      <c r="AA384" s="94"/>
    </row>
    <row r="385" ht="13.5" customHeight="1" outlineLevel="1">
      <c r="A385" s="154">
        <v>29.0</v>
      </c>
      <c r="B385" s="154">
        <v>29.0</v>
      </c>
      <c r="C385" s="94"/>
      <c r="D385" s="94"/>
      <c r="E385" s="94"/>
      <c r="F385" s="94"/>
      <c r="G385" s="94"/>
      <c r="H385" s="94"/>
      <c r="I385" s="94"/>
      <c r="J385" s="94"/>
      <c r="K385" s="94"/>
      <c r="L385" s="94"/>
      <c r="M385" s="94"/>
      <c r="N385" s="94"/>
      <c r="O385" s="94"/>
      <c r="P385" s="94"/>
      <c r="Q385" s="94"/>
      <c r="R385" s="94"/>
      <c r="S385" s="94"/>
      <c r="T385" s="94"/>
      <c r="U385" s="94"/>
      <c r="V385" s="94"/>
      <c r="W385" s="94"/>
      <c r="X385" s="94"/>
      <c r="Y385" s="94"/>
      <c r="Z385" s="94"/>
      <c r="AA385" s="94"/>
    </row>
    <row r="386" ht="13.5" customHeight="1" outlineLevel="1">
      <c r="A386" s="154">
        <v>30.0</v>
      </c>
      <c r="B386" s="154">
        <v>30.0</v>
      </c>
      <c r="C386" s="94"/>
      <c r="D386" s="94"/>
      <c r="E386" s="94"/>
      <c r="F386" s="94"/>
      <c r="G386" s="94"/>
      <c r="H386" s="94"/>
      <c r="I386" s="94"/>
      <c r="J386" s="94"/>
      <c r="K386" s="94"/>
      <c r="L386" s="94"/>
      <c r="M386" s="94"/>
      <c r="N386" s="94"/>
      <c r="O386" s="94"/>
      <c r="P386" s="94"/>
      <c r="Q386" s="94"/>
      <c r="R386" s="94"/>
      <c r="S386" s="94"/>
      <c r="T386" s="94"/>
      <c r="U386" s="94"/>
      <c r="V386" s="94"/>
      <c r="W386" s="94"/>
      <c r="X386" s="94"/>
      <c r="Y386" s="94"/>
      <c r="Z386" s="94"/>
      <c r="AA386" s="94"/>
    </row>
    <row r="387" ht="13.5" customHeight="1" outlineLevel="1">
      <c r="A387" s="154">
        <v>31.0</v>
      </c>
      <c r="B387" s="154">
        <v>31.0</v>
      </c>
      <c r="C387" s="94"/>
      <c r="D387" s="94"/>
      <c r="E387" s="94"/>
      <c r="F387" s="94"/>
      <c r="G387" s="94"/>
      <c r="H387" s="94"/>
      <c r="I387" s="94"/>
      <c r="J387" s="94"/>
      <c r="K387" s="94"/>
      <c r="L387" s="94"/>
      <c r="M387" s="94"/>
      <c r="N387" s="94"/>
      <c r="O387" s="94"/>
      <c r="P387" s="94"/>
      <c r="Q387" s="94"/>
      <c r="R387" s="94"/>
      <c r="S387" s="94"/>
      <c r="T387" s="94"/>
      <c r="U387" s="94"/>
      <c r="V387" s="94"/>
      <c r="W387" s="94"/>
      <c r="X387" s="94"/>
      <c r="Y387" s="94"/>
      <c r="Z387" s="94"/>
      <c r="AA387" s="94"/>
    </row>
    <row r="388" ht="13.5" customHeight="1" outlineLevel="1">
      <c r="A388" s="154">
        <v>32.0</v>
      </c>
      <c r="B388" s="154">
        <v>32.0</v>
      </c>
      <c r="C388" s="94"/>
      <c r="D388" s="94"/>
      <c r="E388" s="94"/>
      <c r="F388" s="94"/>
      <c r="G388" s="94"/>
      <c r="H388" s="94"/>
      <c r="I388" s="94"/>
      <c r="J388" s="94"/>
      <c r="K388" s="94"/>
      <c r="L388" s="94"/>
      <c r="M388" s="94"/>
      <c r="N388" s="94"/>
      <c r="O388" s="94"/>
      <c r="P388" s="94"/>
      <c r="Q388" s="94"/>
      <c r="R388" s="94"/>
      <c r="S388" s="94"/>
      <c r="T388" s="94"/>
      <c r="U388" s="94"/>
      <c r="V388" s="94"/>
      <c r="W388" s="94"/>
      <c r="X388" s="94"/>
      <c r="Y388" s="94"/>
      <c r="Z388" s="94"/>
      <c r="AA388" s="94"/>
    </row>
    <row r="389" ht="13.5" customHeight="1" outlineLevel="1">
      <c r="A389" s="154">
        <v>33.0</v>
      </c>
      <c r="B389" s="154">
        <v>33.0</v>
      </c>
      <c r="C389" s="94"/>
      <c r="D389" s="94"/>
      <c r="E389" s="94"/>
      <c r="F389" s="94"/>
      <c r="G389" s="94"/>
      <c r="H389" s="94"/>
      <c r="I389" s="94"/>
      <c r="J389" s="94"/>
      <c r="K389" s="94"/>
      <c r="L389" s="94"/>
      <c r="M389" s="94"/>
      <c r="N389" s="94"/>
      <c r="O389" s="94"/>
      <c r="P389" s="94"/>
      <c r="Q389" s="94"/>
      <c r="R389" s="94"/>
      <c r="S389" s="94"/>
      <c r="T389" s="94"/>
      <c r="U389" s="94"/>
      <c r="V389" s="94"/>
      <c r="W389" s="94"/>
      <c r="X389" s="94"/>
      <c r="Y389" s="94"/>
      <c r="Z389" s="94"/>
      <c r="AA389" s="94"/>
    </row>
    <row r="390" ht="13.5" customHeight="1" outlineLevel="1">
      <c r="A390" s="154">
        <v>34.0</v>
      </c>
      <c r="B390" s="154">
        <v>34.0</v>
      </c>
      <c r="C390" s="94"/>
      <c r="D390" s="94"/>
      <c r="E390" s="94"/>
      <c r="F390" s="94"/>
      <c r="G390" s="94"/>
      <c r="H390" s="94"/>
      <c r="I390" s="94"/>
      <c r="J390" s="94"/>
      <c r="K390" s="94"/>
      <c r="L390" s="94"/>
      <c r="M390" s="94"/>
      <c r="N390" s="94"/>
      <c r="O390" s="94"/>
      <c r="P390" s="94"/>
      <c r="Q390" s="94"/>
      <c r="R390" s="94"/>
      <c r="S390" s="94"/>
      <c r="T390" s="94"/>
      <c r="U390" s="94"/>
      <c r="V390" s="94"/>
      <c r="W390" s="94"/>
      <c r="X390" s="94"/>
      <c r="Y390" s="94"/>
      <c r="Z390" s="94"/>
      <c r="AA390" s="94"/>
    </row>
    <row r="391" ht="13.5" customHeight="1" outlineLevel="1">
      <c r="A391" s="154">
        <v>35.0</v>
      </c>
      <c r="B391" s="154">
        <v>35.0</v>
      </c>
      <c r="C391" s="94"/>
      <c r="D391" s="94"/>
      <c r="E391" s="94"/>
      <c r="F391" s="94"/>
      <c r="G391" s="94"/>
      <c r="H391" s="94"/>
      <c r="I391" s="94"/>
      <c r="J391" s="94"/>
      <c r="K391" s="94"/>
      <c r="L391" s="94"/>
      <c r="M391" s="94"/>
      <c r="N391" s="94"/>
      <c r="O391" s="94"/>
      <c r="P391" s="94"/>
      <c r="Q391" s="94"/>
      <c r="R391" s="94"/>
      <c r="S391" s="94"/>
      <c r="T391" s="94"/>
      <c r="U391" s="94"/>
      <c r="V391" s="94"/>
      <c r="W391" s="94"/>
      <c r="X391" s="94"/>
      <c r="Y391" s="94"/>
      <c r="Z391" s="94"/>
      <c r="AA391" s="94"/>
    </row>
    <row r="392" ht="13.5" customHeight="1" outlineLevel="1">
      <c r="A392" s="154">
        <v>36.0</v>
      </c>
      <c r="B392" s="154">
        <v>36.0</v>
      </c>
      <c r="C392" s="94"/>
      <c r="D392" s="94"/>
      <c r="E392" s="94"/>
      <c r="F392" s="94"/>
      <c r="G392" s="94"/>
      <c r="H392" s="94"/>
      <c r="I392" s="94"/>
      <c r="J392" s="94"/>
      <c r="K392" s="94"/>
      <c r="L392" s="94"/>
      <c r="M392" s="94"/>
      <c r="N392" s="94"/>
      <c r="O392" s="94"/>
      <c r="P392" s="94"/>
      <c r="Q392" s="94"/>
      <c r="R392" s="94"/>
      <c r="S392" s="94"/>
      <c r="T392" s="94"/>
      <c r="U392" s="94"/>
      <c r="V392" s="94"/>
      <c r="W392" s="94"/>
      <c r="X392" s="94"/>
      <c r="Y392" s="94"/>
      <c r="Z392" s="94"/>
      <c r="AA392" s="94"/>
    </row>
    <row r="393" ht="13.5" customHeight="1" outlineLevel="1">
      <c r="A393" s="154">
        <v>37.0</v>
      </c>
      <c r="B393" s="154">
        <v>37.0</v>
      </c>
      <c r="C393" s="94"/>
      <c r="D393" s="94"/>
      <c r="E393" s="94"/>
      <c r="F393" s="94"/>
      <c r="G393" s="94"/>
      <c r="H393" s="94"/>
      <c r="I393" s="94"/>
      <c r="J393" s="94"/>
      <c r="K393" s="94"/>
      <c r="L393" s="94"/>
      <c r="M393" s="94"/>
      <c r="N393" s="94"/>
      <c r="O393" s="94"/>
      <c r="P393" s="94"/>
      <c r="Q393" s="94"/>
      <c r="R393" s="94"/>
      <c r="S393" s="94"/>
      <c r="T393" s="94"/>
      <c r="U393" s="94"/>
      <c r="V393" s="94"/>
      <c r="W393" s="94"/>
      <c r="X393" s="94"/>
      <c r="Y393" s="94"/>
      <c r="Z393" s="94"/>
      <c r="AA393" s="94"/>
    </row>
    <row r="394" ht="13.5" customHeight="1" outlineLevel="1">
      <c r="A394" s="154">
        <v>38.0</v>
      </c>
      <c r="B394" s="154">
        <v>38.0</v>
      </c>
      <c r="C394" s="94"/>
      <c r="D394" s="94"/>
      <c r="E394" s="94"/>
      <c r="F394" s="94"/>
      <c r="G394" s="94"/>
      <c r="H394" s="94"/>
      <c r="I394" s="94"/>
      <c r="J394" s="94"/>
      <c r="K394" s="94"/>
      <c r="L394" s="94"/>
      <c r="M394" s="94"/>
      <c r="N394" s="94"/>
      <c r="O394" s="94"/>
      <c r="P394" s="94"/>
      <c r="Q394" s="94"/>
      <c r="R394" s="94"/>
      <c r="S394" s="94"/>
      <c r="T394" s="94"/>
      <c r="U394" s="94"/>
      <c r="V394" s="94"/>
      <c r="W394" s="94"/>
      <c r="X394" s="94"/>
      <c r="Y394" s="94"/>
      <c r="Z394" s="94"/>
      <c r="AA394" s="94"/>
    </row>
    <row r="395" ht="13.5" customHeight="1" outlineLevel="1">
      <c r="A395" s="154">
        <v>39.0</v>
      </c>
      <c r="B395" s="154">
        <v>39.0</v>
      </c>
      <c r="C395" s="94"/>
      <c r="D395" s="94"/>
      <c r="E395" s="94"/>
      <c r="F395" s="94"/>
      <c r="G395" s="94"/>
      <c r="H395" s="94"/>
      <c r="I395" s="94"/>
      <c r="J395" s="94"/>
      <c r="K395" s="94"/>
      <c r="L395" s="94"/>
      <c r="M395" s="94"/>
      <c r="N395" s="94"/>
      <c r="O395" s="94"/>
      <c r="P395" s="94"/>
      <c r="Q395" s="94"/>
      <c r="R395" s="94"/>
      <c r="S395" s="94"/>
      <c r="T395" s="94"/>
      <c r="U395" s="94"/>
      <c r="V395" s="94"/>
      <c r="W395" s="94"/>
      <c r="X395" s="94"/>
      <c r="Y395" s="94"/>
      <c r="Z395" s="94"/>
      <c r="AA395" s="94"/>
    </row>
    <row r="396" ht="13.5" customHeight="1" outlineLevel="1">
      <c r="A396" s="154">
        <v>40.0</v>
      </c>
      <c r="B396" s="154">
        <v>40.0</v>
      </c>
      <c r="C396" s="94"/>
      <c r="D396" s="94"/>
      <c r="E396" s="94"/>
      <c r="F396" s="94"/>
      <c r="G396" s="94"/>
      <c r="H396" s="94"/>
      <c r="I396" s="94"/>
      <c r="J396" s="94"/>
      <c r="K396" s="94"/>
      <c r="L396" s="94"/>
      <c r="M396" s="94"/>
      <c r="N396" s="94"/>
      <c r="O396" s="94"/>
      <c r="P396" s="94"/>
      <c r="Q396" s="94"/>
      <c r="R396" s="94"/>
      <c r="S396" s="94"/>
      <c r="T396" s="94"/>
      <c r="U396" s="94"/>
      <c r="V396" s="94"/>
      <c r="W396" s="94"/>
      <c r="X396" s="94"/>
      <c r="Y396" s="94"/>
      <c r="Z396" s="94"/>
      <c r="AA396" s="94"/>
    </row>
    <row r="397" ht="13.5" customHeight="1" outlineLevel="1">
      <c r="A397" s="154">
        <v>41.0</v>
      </c>
      <c r="B397" s="154">
        <v>41.0</v>
      </c>
      <c r="C397" s="94"/>
      <c r="D397" s="94"/>
      <c r="E397" s="94"/>
      <c r="F397" s="94"/>
      <c r="G397" s="94"/>
      <c r="H397" s="94"/>
      <c r="I397" s="94"/>
      <c r="J397" s="94"/>
      <c r="K397" s="94"/>
      <c r="L397" s="94"/>
      <c r="M397" s="94"/>
      <c r="N397" s="94"/>
      <c r="O397" s="94"/>
      <c r="P397" s="94"/>
      <c r="Q397" s="94"/>
      <c r="R397" s="94"/>
      <c r="S397" s="94"/>
      <c r="T397" s="94"/>
      <c r="U397" s="94"/>
      <c r="V397" s="94"/>
      <c r="W397" s="94"/>
      <c r="X397" s="94"/>
      <c r="Y397" s="94"/>
      <c r="Z397" s="94"/>
      <c r="AA397" s="94"/>
    </row>
    <row r="398" ht="13.5" customHeight="1" outlineLevel="1">
      <c r="A398" s="154">
        <v>42.0</v>
      </c>
      <c r="B398" s="154">
        <v>42.0</v>
      </c>
      <c r="C398" s="94"/>
      <c r="D398" s="94"/>
      <c r="E398" s="94"/>
      <c r="F398" s="94"/>
      <c r="G398" s="94"/>
      <c r="H398" s="94"/>
      <c r="I398" s="94"/>
      <c r="J398" s="94"/>
      <c r="K398" s="94"/>
      <c r="L398" s="94"/>
      <c r="M398" s="94"/>
      <c r="N398" s="94"/>
      <c r="O398" s="94"/>
      <c r="P398" s="94"/>
      <c r="Q398" s="94"/>
      <c r="R398" s="94"/>
      <c r="S398" s="94"/>
      <c r="T398" s="94"/>
      <c r="U398" s="94"/>
      <c r="V398" s="94"/>
      <c r="W398" s="94"/>
      <c r="X398" s="94"/>
      <c r="Y398" s="94"/>
      <c r="Z398" s="94"/>
      <c r="AA398" s="94"/>
    </row>
    <row r="399" ht="13.5" customHeight="1" outlineLevel="1">
      <c r="A399" s="154">
        <v>43.0</v>
      </c>
      <c r="B399" s="154">
        <v>43.0</v>
      </c>
      <c r="C399" s="94"/>
      <c r="D399" s="94"/>
      <c r="E399" s="94"/>
      <c r="F399" s="94"/>
      <c r="G399" s="94"/>
      <c r="H399" s="94"/>
      <c r="I399" s="94"/>
      <c r="J399" s="94"/>
      <c r="K399" s="94"/>
      <c r="L399" s="94"/>
      <c r="M399" s="94"/>
      <c r="N399" s="94"/>
      <c r="O399" s="94"/>
      <c r="P399" s="94"/>
      <c r="Q399" s="94"/>
      <c r="R399" s="94"/>
      <c r="S399" s="94"/>
      <c r="T399" s="94"/>
      <c r="U399" s="94"/>
      <c r="V399" s="94"/>
      <c r="W399" s="94"/>
      <c r="X399" s="94"/>
      <c r="Y399" s="94"/>
      <c r="Z399" s="94"/>
      <c r="AA399" s="94"/>
    </row>
    <row r="400" ht="13.5" customHeight="1" outlineLevel="1">
      <c r="A400" s="154">
        <v>44.0</v>
      </c>
      <c r="B400" s="154">
        <v>44.0</v>
      </c>
      <c r="C400" s="94"/>
      <c r="D400" s="94"/>
      <c r="E400" s="94"/>
      <c r="F400" s="94"/>
      <c r="G400" s="94"/>
      <c r="H400" s="94"/>
      <c r="I400" s="94"/>
      <c r="J400" s="94"/>
      <c r="K400" s="94"/>
      <c r="L400" s="94"/>
      <c r="M400" s="94"/>
      <c r="N400" s="94"/>
      <c r="O400" s="94"/>
      <c r="P400" s="94"/>
      <c r="Q400" s="94"/>
      <c r="R400" s="94"/>
      <c r="S400" s="94"/>
      <c r="T400" s="94"/>
      <c r="U400" s="94"/>
      <c r="V400" s="94"/>
      <c r="W400" s="94"/>
      <c r="X400" s="94"/>
      <c r="Y400" s="94"/>
      <c r="Z400" s="94"/>
      <c r="AA400" s="94"/>
    </row>
    <row r="401" ht="13.5" customHeight="1" outlineLevel="1">
      <c r="A401" s="154">
        <v>45.0</v>
      </c>
      <c r="B401" s="154">
        <v>45.0</v>
      </c>
      <c r="C401" s="94"/>
      <c r="D401" s="94"/>
      <c r="E401" s="94"/>
      <c r="F401" s="94"/>
      <c r="G401" s="94"/>
      <c r="H401" s="94"/>
      <c r="I401" s="94"/>
      <c r="J401" s="94"/>
      <c r="K401" s="94"/>
      <c r="L401" s="94"/>
      <c r="M401" s="94"/>
      <c r="N401" s="94"/>
      <c r="O401" s="94"/>
      <c r="P401" s="94"/>
      <c r="Q401" s="94"/>
      <c r="R401" s="94"/>
      <c r="S401" s="94"/>
      <c r="T401" s="94"/>
      <c r="U401" s="94"/>
      <c r="V401" s="94"/>
      <c r="W401" s="94"/>
      <c r="X401" s="94"/>
      <c r="Y401" s="94"/>
      <c r="Z401" s="94"/>
      <c r="AA401" s="94"/>
    </row>
    <row r="402" ht="13.5" customHeight="1" outlineLevel="1">
      <c r="A402" s="154">
        <v>46.0</v>
      </c>
      <c r="B402" s="154">
        <v>46.0</v>
      </c>
      <c r="C402" s="94"/>
      <c r="D402" s="94"/>
      <c r="E402" s="94"/>
      <c r="F402" s="94"/>
      <c r="G402" s="94"/>
      <c r="H402" s="94"/>
      <c r="I402" s="94"/>
      <c r="J402" s="94"/>
      <c r="K402" s="94"/>
      <c r="L402" s="94"/>
      <c r="M402" s="94"/>
      <c r="N402" s="94"/>
      <c r="O402" s="94"/>
      <c r="P402" s="94"/>
      <c r="Q402" s="94"/>
      <c r="R402" s="94"/>
      <c r="S402" s="94"/>
      <c r="T402" s="94"/>
      <c r="U402" s="94"/>
      <c r="V402" s="94"/>
      <c r="W402" s="94"/>
      <c r="X402" s="94"/>
      <c r="Y402" s="94"/>
      <c r="Z402" s="94"/>
      <c r="AA402" s="94"/>
    </row>
    <row r="403" ht="13.5" customHeight="1" outlineLevel="1">
      <c r="A403" s="154">
        <v>47.0</v>
      </c>
      <c r="B403" s="154">
        <v>47.0</v>
      </c>
      <c r="C403" s="94"/>
      <c r="D403" s="94"/>
      <c r="E403" s="94"/>
      <c r="F403" s="94"/>
      <c r="G403" s="94"/>
      <c r="H403" s="94"/>
      <c r="I403" s="94"/>
      <c r="J403" s="94"/>
      <c r="K403" s="94"/>
      <c r="L403" s="94"/>
      <c r="M403" s="94"/>
      <c r="N403" s="94"/>
      <c r="O403" s="94"/>
      <c r="P403" s="94"/>
      <c r="Q403" s="94"/>
      <c r="R403" s="94"/>
      <c r="S403" s="94"/>
      <c r="T403" s="94"/>
      <c r="U403" s="94"/>
      <c r="V403" s="94"/>
      <c r="W403" s="94"/>
      <c r="X403" s="94"/>
      <c r="Y403" s="94"/>
      <c r="Z403" s="94"/>
      <c r="AA403" s="94"/>
    </row>
    <row r="404" ht="13.5" customHeight="1" outlineLevel="1">
      <c r="A404" s="154">
        <v>48.0</v>
      </c>
      <c r="B404" s="154">
        <v>48.0</v>
      </c>
      <c r="C404" s="94"/>
      <c r="D404" s="94"/>
      <c r="E404" s="94"/>
      <c r="F404" s="94"/>
      <c r="G404" s="94"/>
      <c r="H404" s="94"/>
      <c r="I404" s="94"/>
      <c r="J404" s="94"/>
      <c r="K404" s="94"/>
      <c r="L404" s="94"/>
      <c r="M404" s="94"/>
      <c r="N404" s="94"/>
      <c r="O404" s="94"/>
      <c r="P404" s="94"/>
      <c r="Q404" s="94"/>
      <c r="R404" s="94"/>
      <c r="S404" s="94"/>
      <c r="T404" s="94"/>
      <c r="U404" s="94"/>
      <c r="V404" s="94"/>
      <c r="W404" s="94"/>
      <c r="X404" s="94"/>
      <c r="Y404" s="94"/>
      <c r="Z404" s="94"/>
      <c r="AA404" s="94"/>
    </row>
    <row r="405" ht="13.5" customHeight="1" outlineLevel="1">
      <c r="A405" s="154">
        <v>49.0</v>
      </c>
      <c r="B405" s="154">
        <v>49.0</v>
      </c>
      <c r="C405" s="94"/>
      <c r="D405" s="94"/>
      <c r="E405" s="94"/>
      <c r="F405" s="94"/>
      <c r="G405" s="94"/>
      <c r="H405" s="94"/>
      <c r="I405" s="94"/>
      <c r="J405" s="94"/>
      <c r="K405" s="94"/>
      <c r="L405" s="94"/>
      <c r="M405" s="94"/>
      <c r="N405" s="94"/>
      <c r="O405" s="94"/>
      <c r="P405" s="94"/>
      <c r="Q405" s="94"/>
      <c r="R405" s="94"/>
      <c r="S405" s="94"/>
      <c r="T405" s="94"/>
      <c r="U405" s="94"/>
      <c r="V405" s="94"/>
      <c r="W405" s="94"/>
      <c r="X405" s="94"/>
      <c r="Y405" s="94"/>
      <c r="Z405" s="94"/>
      <c r="AA405" s="94"/>
    </row>
    <row r="406" ht="13.5" customHeight="1" outlineLevel="1">
      <c r="A406" s="154">
        <v>50.0</v>
      </c>
      <c r="B406" s="154">
        <v>50.0</v>
      </c>
      <c r="C406" s="94"/>
      <c r="D406" s="94"/>
      <c r="E406" s="94"/>
      <c r="F406" s="94"/>
      <c r="G406" s="94"/>
      <c r="H406" s="94"/>
      <c r="I406" s="94"/>
      <c r="J406" s="94"/>
      <c r="K406" s="94"/>
      <c r="L406" s="94"/>
      <c r="M406" s="94"/>
      <c r="N406" s="94"/>
      <c r="O406" s="94"/>
      <c r="P406" s="94"/>
      <c r="Q406" s="94"/>
      <c r="R406" s="94"/>
      <c r="S406" s="94"/>
      <c r="T406" s="94"/>
      <c r="U406" s="94"/>
      <c r="V406" s="94"/>
      <c r="W406" s="94"/>
      <c r="X406" s="94"/>
      <c r="Y406" s="94"/>
      <c r="Z406" s="94"/>
      <c r="AA406" s="94"/>
    </row>
    <row r="407" ht="13.5" customHeight="1" outlineLevel="1">
      <c r="A407" s="154">
        <v>51.0</v>
      </c>
      <c r="B407" s="154">
        <v>51.0</v>
      </c>
      <c r="C407" s="94"/>
      <c r="D407" s="94"/>
      <c r="E407" s="94"/>
      <c r="F407" s="94"/>
      <c r="G407" s="94"/>
      <c r="H407" s="94"/>
      <c r="I407" s="94"/>
      <c r="J407" s="94"/>
      <c r="K407" s="94"/>
      <c r="L407" s="94"/>
      <c r="M407" s="94"/>
      <c r="N407" s="94"/>
      <c r="O407" s="94"/>
      <c r="P407" s="94"/>
      <c r="Q407" s="94"/>
      <c r="R407" s="94"/>
      <c r="S407" s="94"/>
      <c r="T407" s="94"/>
      <c r="U407" s="94"/>
      <c r="V407" s="94"/>
      <c r="W407" s="94"/>
      <c r="X407" s="94"/>
      <c r="Y407" s="94"/>
      <c r="Z407" s="94"/>
      <c r="AA407" s="94"/>
    </row>
    <row r="408" ht="13.5" customHeight="1" outlineLevel="1">
      <c r="A408" s="154">
        <v>52.0</v>
      </c>
      <c r="B408" s="154">
        <v>52.0</v>
      </c>
      <c r="C408" s="94"/>
      <c r="D408" s="94"/>
      <c r="E408" s="94"/>
      <c r="F408" s="94"/>
      <c r="G408" s="94"/>
      <c r="H408" s="94"/>
      <c r="I408" s="94"/>
      <c r="J408" s="94"/>
      <c r="K408" s="94"/>
      <c r="L408" s="94"/>
      <c r="M408" s="94"/>
      <c r="N408" s="94"/>
      <c r="O408" s="94"/>
      <c r="P408" s="94"/>
      <c r="Q408" s="94"/>
      <c r="R408" s="94"/>
      <c r="S408" s="94"/>
      <c r="T408" s="94"/>
      <c r="U408" s="94"/>
      <c r="V408" s="94"/>
      <c r="W408" s="94"/>
      <c r="X408" s="94"/>
      <c r="Y408" s="94"/>
      <c r="Z408" s="94"/>
      <c r="AA408" s="94"/>
    </row>
    <row r="409" ht="13.5" customHeight="1" outlineLevel="1">
      <c r="A409" s="154">
        <v>53.0</v>
      </c>
      <c r="B409" s="154">
        <v>53.0</v>
      </c>
      <c r="C409" s="94"/>
      <c r="D409" s="94"/>
      <c r="E409" s="94"/>
      <c r="F409" s="94"/>
      <c r="G409" s="94"/>
      <c r="H409" s="94"/>
      <c r="I409" s="94"/>
      <c r="J409" s="94"/>
      <c r="K409" s="94"/>
      <c r="L409" s="94"/>
      <c r="M409" s="94"/>
      <c r="N409" s="94"/>
      <c r="O409" s="94"/>
      <c r="P409" s="94"/>
      <c r="Q409" s="94"/>
      <c r="R409" s="94"/>
      <c r="S409" s="94"/>
      <c r="T409" s="94"/>
      <c r="U409" s="94"/>
      <c r="V409" s="94"/>
      <c r="W409" s="94"/>
      <c r="X409" s="94"/>
      <c r="Y409" s="94"/>
      <c r="Z409" s="94"/>
      <c r="AA409" s="94"/>
    </row>
    <row r="410" ht="13.5" customHeight="1" outlineLevel="1">
      <c r="A410" s="154">
        <v>54.0</v>
      </c>
      <c r="B410" s="154">
        <v>54.0</v>
      </c>
      <c r="C410" s="94"/>
      <c r="D410" s="94"/>
      <c r="E410" s="94"/>
      <c r="F410" s="94"/>
      <c r="G410" s="94"/>
      <c r="H410" s="94"/>
      <c r="I410" s="94"/>
      <c r="J410" s="94"/>
      <c r="K410" s="94"/>
      <c r="L410" s="94"/>
      <c r="M410" s="94"/>
      <c r="N410" s="94"/>
      <c r="O410" s="94"/>
      <c r="P410" s="94"/>
      <c r="Q410" s="94"/>
      <c r="R410" s="94"/>
      <c r="S410" s="94"/>
      <c r="T410" s="94"/>
      <c r="U410" s="94"/>
      <c r="V410" s="94"/>
      <c r="W410" s="94"/>
      <c r="X410" s="94"/>
      <c r="Y410" s="94"/>
      <c r="Z410" s="94"/>
      <c r="AA410" s="94"/>
    </row>
    <row r="411" ht="13.5" customHeight="1" outlineLevel="1">
      <c r="A411" s="154">
        <v>55.0</v>
      </c>
      <c r="B411" s="154">
        <v>55.0</v>
      </c>
      <c r="C411" s="94"/>
      <c r="D411" s="94"/>
      <c r="E411" s="94"/>
      <c r="F411" s="94"/>
      <c r="G411" s="94"/>
      <c r="H411" s="94"/>
      <c r="I411" s="94"/>
      <c r="J411" s="94"/>
      <c r="K411" s="94"/>
      <c r="L411" s="94"/>
      <c r="M411" s="94"/>
      <c r="N411" s="94"/>
      <c r="O411" s="94"/>
      <c r="P411" s="94"/>
      <c r="Q411" s="94"/>
      <c r="R411" s="94"/>
      <c r="S411" s="94"/>
      <c r="T411" s="94"/>
      <c r="U411" s="94"/>
      <c r="V411" s="94"/>
      <c r="W411" s="94"/>
      <c r="X411" s="94"/>
      <c r="Y411" s="94"/>
      <c r="Z411" s="94"/>
      <c r="AA411" s="94"/>
    </row>
    <row r="412" ht="13.5" customHeight="1" outlineLevel="1">
      <c r="A412" s="154">
        <v>56.0</v>
      </c>
      <c r="B412" s="154">
        <v>56.0</v>
      </c>
      <c r="C412" s="94"/>
      <c r="D412" s="94"/>
      <c r="E412" s="94"/>
      <c r="F412" s="94"/>
      <c r="G412" s="94"/>
      <c r="H412" s="94"/>
      <c r="I412" s="94"/>
      <c r="J412" s="94"/>
      <c r="K412" s="94"/>
      <c r="L412" s="94"/>
      <c r="M412" s="94"/>
      <c r="N412" s="94"/>
      <c r="O412" s="94"/>
      <c r="P412" s="94"/>
      <c r="Q412" s="94"/>
      <c r="R412" s="94"/>
      <c r="S412" s="94"/>
      <c r="T412" s="94"/>
      <c r="U412" s="94"/>
      <c r="V412" s="94"/>
      <c r="W412" s="94"/>
      <c r="X412" s="94"/>
      <c r="Y412" s="94"/>
      <c r="Z412" s="94"/>
      <c r="AA412" s="94"/>
    </row>
    <row r="413" ht="13.5" customHeight="1" outlineLevel="1">
      <c r="A413" s="154">
        <v>57.0</v>
      </c>
      <c r="B413" s="154">
        <v>57.0</v>
      </c>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c r="AA413" s="94"/>
    </row>
    <row r="414" ht="13.5" customHeight="1" outlineLevel="1">
      <c r="A414" s="154">
        <v>58.0</v>
      </c>
      <c r="B414" s="154">
        <v>58.0</v>
      </c>
      <c r="C414" s="94"/>
      <c r="D414" s="94"/>
      <c r="E414" s="94"/>
      <c r="F414" s="94"/>
      <c r="G414" s="94"/>
      <c r="H414" s="94"/>
      <c r="I414" s="94"/>
      <c r="J414" s="94"/>
      <c r="K414" s="94"/>
      <c r="L414" s="94"/>
      <c r="M414" s="94"/>
      <c r="N414" s="94"/>
      <c r="O414" s="94"/>
      <c r="P414" s="94"/>
      <c r="Q414" s="94"/>
      <c r="R414" s="94"/>
      <c r="S414" s="94"/>
      <c r="T414" s="94"/>
      <c r="U414" s="94"/>
      <c r="V414" s="94"/>
      <c r="W414" s="94"/>
      <c r="X414" s="94"/>
      <c r="Y414" s="94"/>
      <c r="Z414" s="94"/>
      <c r="AA414" s="94"/>
    </row>
    <row r="415" ht="13.5" customHeight="1" outlineLevel="1">
      <c r="A415" s="154">
        <v>59.0</v>
      </c>
      <c r="B415" s="154">
        <v>59.0</v>
      </c>
      <c r="C415" s="94"/>
      <c r="D415" s="94"/>
      <c r="E415" s="94"/>
      <c r="F415" s="94"/>
      <c r="G415" s="94"/>
      <c r="H415" s="94"/>
      <c r="I415" s="94"/>
      <c r="J415" s="94"/>
      <c r="K415" s="94"/>
      <c r="L415" s="94"/>
      <c r="M415" s="94"/>
      <c r="N415" s="94"/>
      <c r="O415" s="94"/>
      <c r="P415" s="94"/>
      <c r="Q415" s="94"/>
      <c r="R415" s="94"/>
      <c r="S415" s="94"/>
      <c r="T415" s="94"/>
      <c r="U415" s="94"/>
      <c r="V415" s="94"/>
      <c r="W415" s="94"/>
      <c r="X415" s="94"/>
      <c r="Y415" s="94"/>
      <c r="Z415" s="94"/>
      <c r="AA415" s="94"/>
    </row>
    <row r="416" ht="13.5" customHeight="1" outlineLevel="1">
      <c r="A416" s="154">
        <v>60.0</v>
      </c>
      <c r="B416" s="154">
        <v>60.0</v>
      </c>
      <c r="C416" s="94"/>
      <c r="D416" s="94"/>
      <c r="E416" s="94"/>
      <c r="F416" s="94"/>
      <c r="G416" s="94"/>
      <c r="H416" s="94"/>
      <c r="I416" s="94"/>
      <c r="J416" s="94"/>
      <c r="K416" s="94"/>
      <c r="L416" s="94"/>
      <c r="M416" s="94"/>
      <c r="N416" s="94"/>
      <c r="O416" s="94"/>
      <c r="P416" s="94"/>
      <c r="Q416" s="94"/>
      <c r="R416" s="94"/>
      <c r="S416" s="94"/>
      <c r="T416" s="94"/>
      <c r="U416" s="94"/>
      <c r="V416" s="94"/>
      <c r="W416" s="94"/>
      <c r="X416" s="94"/>
      <c r="Y416" s="94"/>
      <c r="Z416" s="94"/>
      <c r="AA416" s="94"/>
    </row>
    <row r="417" ht="13.5" customHeight="1" outlineLevel="1">
      <c r="A417" s="154">
        <v>61.0</v>
      </c>
      <c r="B417" s="154">
        <v>61.0</v>
      </c>
      <c r="C417" s="94"/>
      <c r="D417" s="94"/>
      <c r="E417" s="94"/>
      <c r="F417" s="94"/>
      <c r="G417" s="94"/>
      <c r="H417" s="94"/>
      <c r="I417" s="94"/>
      <c r="J417" s="94"/>
      <c r="K417" s="94"/>
      <c r="L417" s="94"/>
      <c r="M417" s="94"/>
      <c r="N417" s="94"/>
      <c r="O417" s="94"/>
      <c r="P417" s="94"/>
      <c r="Q417" s="94"/>
      <c r="R417" s="94"/>
      <c r="S417" s="94"/>
      <c r="T417" s="94"/>
      <c r="U417" s="94"/>
      <c r="V417" s="94"/>
      <c r="W417" s="94"/>
      <c r="X417" s="94"/>
      <c r="Y417" s="94"/>
      <c r="Z417" s="94"/>
      <c r="AA417" s="94"/>
    </row>
    <row r="418" ht="13.5" customHeight="1" outlineLevel="1">
      <c r="A418" s="154">
        <v>62.0</v>
      </c>
      <c r="B418" s="154">
        <v>62.0</v>
      </c>
      <c r="C418" s="94"/>
      <c r="D418" s="94"/>
      <c r="E418" s="94"/>
      <c r="F418" s="94"/>
      <c r="G418" s="94"/>
      <c r="H418" s="94"/>
      <c r="I418" s="94"/>
      <c r="J418" s="94"/>
      <c r="K418" s="94"/>
      <c r="L418" s="94"/>
      <c r="M418" s="94"/>
      <c r="N418" s="94"/>
      <c r="O418" s="94"/>
      <c r="P418" s="94"/>
      <c r="Q418" s="94"/>
      <c r="R418" s="94"/>
      <c r="S418" s="94"/>
      <c r="T418" s="94"/>
      <c r="U418" s="94"/>
      <c r="V418" s="94"/>
      <c r="W418" s="94"/>
      <c r="X418" s="94"/>
      <c r="Y418" s="94"/>
      <c r="Z418" s="94"/>
      <c r="AA418" s="94"/>
    </row>
    <row r="419" ht="13.5" customHeight="1" outlineLevel="1">
      <c r="A419" s="154">
        <v>63.0</v>
      </c>
      <c r="B419" s="154">
        <v>63.0</v>
      </c>
      <c r="C419" s="94"/>
      <c r="D419" s="94"/>
      <c r="E419" s="94"/>
      <c r="F419" s="94"/>
      <c r="G419" s="94"/>
      <c r="H419" s="94"/>
      <c r="I419" s="94"/>
      <c r="J419" s="94"/>
      <c r="K419" s="94"/>
      <c r="L419" s="94"/>
      <c r="M419" s="94"/>
      <c r="N419" s="94"/>
      <c r="O419" s="94"/>
      <c r="P419" s="94"/>
      <c r="Q419" s="94"/>
      <c r="R419" s="94"/>
      <c r="S419" s="94"/>
      <c r="T419" s="94"/>
      <c r="U419" s="94"/>
      <c r="V419" s="94"/>
      <c r="W419" s="94"/>
      <c r="X419" s="94"/>
      <c r="Y419" s="94"/>
      <c r="Z419" s="94"/>
      <c r="AA419" s="94"/>
    </row>
    <row r="420" ht="13.5" customHeight="1" outlineLevel="1">
      <c r="A420" s="154">
        <v>64.0</v>
      </c>
      <c r="B420" s="154">
        <v>64.0</v>
      </c>
      <c r="C420" s="94"/>
      <c r="D420" s="94"/>
      <c r="E420" s="94"/>
      <c r="F420" s="94"/>
      <c r="G420" s="94"/>
      <c r="H420" s="94"/>
      <c r="I420" s="94"/>
      <c r="J420" s="94"/>
      <c r="K420" s="94"/>
      <c r="L420" s="94"/>
      <c r="M420" s="94"/>
      <c r="N420" s="94"/>
      <c r="O420" s="94"/>
      <c r="P420" s="94"/>
      <c r="Q420" s="94"/>
      <c r="R420" s="94"/>
      <c r="S420" s="94"/>
      <c r="T420" s="94"/>
      <c r="U420" s="94"/>
      <c r="V420" s="94"/>
      <c r="W420" s="94"/>
      <c r="X420" s="94"/>
      <c r="Y420" s="94"/>
      <c r="Z420" s="94"/>
      <c r="AA420" s="94"/>
    </row>
    <row r="421" ht="13.5" customHeight="1" outlineLevel="1">
      <c r="A421" s="154">
        <v>65.0</v>
      </c>
      <c r="B421" s="154">
        <v>65.0</v>
      </c>
      <c r="C421" s="94"/>
      <c r="D421" s="94"/>
      <c r="E421" s="94"/>
      <c r="F421" s="94"/>
      <c r="G421" s="94"/>
      <c r="H421" s="94"/>
      <c r="I421" s="94"/>
      <c r="J421" s="94"/>
      <c r="K421" s="94"/>
      <c r="L421" s="94"/>
      <c r="M421" s="94"/>
      <c r="N421" s="94"/>
      <c r="O421" s="94"/>
      <c r="P421" s="94"/>
      <c r="Q421" s="94"/>
      <c r="R421" s="94"/>
      <c r="S421" s="94"/>
      <c r="T421" s="94"/>
      <c r="U421" s="94"/>
      <c r="V421" s="94"/>
      <c r="W421" s="94"/>
      <c r="X421" s="94"/>
      <c r="Y421" s="94"/>
      <c r="Z421" s="94"/>
      <c r="AA421" s="94"/>
    </row>
    <row r="422" ht="13.5" customHeight="1" outlineLevel="1">
      <c r="A422" s="154">
        <v>66.0</v>
      </c>
      <c r="B422" s="154">
        <v>66.0</v>
      </c>
      <c r="C422" s="94"/>
      <c r="D422" s="94"/>
      <c r="E422" s="94"/>
      <c r="F422" s="94"/>
      <c r="G422" s="94"/>
      <c r="H422" s="94"/>
      <c r="I422" s="94"/>
      <c r="J422" s="94"/>
      <c r="K422" s="94"/>
      <c r="L422" s="94"/>
      <c r="M422" s="94"/>
      <c r="N422" s="94"/>
      <c r="O422" s="94"/>
      <c r="P422" s="94"/>
      <c r="Q422" s="94"/>
      <c r="R422" s="94"/>
      <c r="S422" s="94"/>
      <c r="T422" s="94"/>
      <c r="U422" s="94"/>
      <c r="V422" s="94"/>
      <c r="W422" s="94"/>
      <c r="X422" s="94"/>
      <c r="Y422" s="94"/>
      <c r="Z422" s="94"/>
      <c r="AA422" s="94"/>
    </row>
    <row r="423" ht="13.5" customHeight="1" outlineLevel="1">
      <c r="A423" s="154">
        <v>67.0</v>
      </c>
      <c r="B423" s="154">
        <v>67.0</v>
      </c>
      <c r="C423" s="94"/>
      <c r="D423" s="94"/>
      <c r="E423" s="94"/>
      <c r="F423" s="94"/>
      <c r="G423" s="94"/>
      <c r="H423" s="94"/>
      <c r="I423" s="94"/>
      <c r="J423" s="94"/>
      <c r="K423" s="94"/>
      <c r="L423" s="94"/>
      <c r="M423" s="94"/>
      <c r="N423" s="94"/>
      <c r="O423" s="94"/>
      <c r="P423" s="94"/>
      <c r="Q423" s="94"/>
      <c r="R423" s="94"/>
      <c r="S423" s="94"/>
      <c r="T423" s="94"/>
      <c r="U423" s="94"/>
      <c r="V423" s="94"/>
      <c r="W423" s="94"/>
      <c r="X423" s="94"/>
      <c r="Y423" s="94"/>
      <c r="Z423" s="94"/>
      <c r="AA423" s="94"/>
    </row>
    <row r="424" ht="13.5" customHeight="1" outlineLevel="1">
      <c r="A424" s="154">
        <v>68.0</v>
      </c>
      <c r="B424" s="154">
        <v>68.0</v>
      </c>
      <c r="C424" s="94"/>
      <c r="D424" s="94"/>
      <c r="E424" s="94"/>
      <c r="F424" s="94"/>
      <c r="G424" s="94"/>
      <c r="H424" s="94"/>
      <c r="I424" s="94"/>
      <c r="J424" s="94"/>
      <c r="K424" s="94"/>
      <c r="L424" s="94"/>
      <c r="M424" s="94"/>
      <c r="N424" s="94"/>
      <c r="O424" s="94"/>
      <c r="P424" s="94"/>
      <c r="Q424" s="94"/>
      <c r="R424" s="94"/>
      <c r="S424" s="94"/>
      <c r="T424" s="94"/>
      <c r="U424" s="94"/>
      <c r="V424" s="94"/>
      <c r="W424" s="94"/>
      <c r="X424" s="94"/>
      <c r="Y424" s="94"/>
      <c r="Z424" s="94"/>
      <c r="AA424" s="94"/>
    </row>
    <row r="425" ht="13.5" customHeight="1" outlineLevel="1">
      <c r="A425" s="154">
        <v>69.0</v>
      </c>
      <c r="B425" s="154">
        <v>69.0</v>
      </c>
      <c r="C425" s="94"/>
      <c r="D425" s="94"/>
      <c r="E425" s="94"/>
      <c r="F425" s="94"/>
      <c r="G425" s="94"/>
      <c r="H425" s="94"/>
      <c r="I425" s="94"/>
      <c r="J425" s="94"/>
      <c r="K425" s="94"/>
      <c r="L425" s="94"/>
      <c r="M425" s="94"/>
      <c r="N425" s="94"/>
      <c r="O425" s="94"/>
      <c r="P425" s="94"/>
      <c r="Q425" s="94"/>
      <c r="R425" s="94"/>
      <c r="S425" s="94"/>
      <c r="T425" s="94"/>
      <c r="U425" s="94"/>
      <c r="V425" s="94"/>
      <c r="W425" s="94"/>
      <c r="X425" s="94"/>
      <c r="Y425" s="94"/>
      <c r="Z425" s="94"/>
      <c r="AA425" s="94"/>
    </row>
    <row r="426" ht="13.5" customHeight="1" outlineLevel="1">
      <c r="A426" s="154">
        <v>70.0</v>
      </c>
      <c r="B426" s="154">
        <v>70.0</v>
      </c>
      <c r="C426" s="94"/>
      <c r="D426" s="94"/>
      <c r="E426" s="94"/>
      <c r="F426" s="94"/>
      <c r="G426" s="94"/>
      <c r="H426" s="94"/>
      <c r="I426" s="94"/>
      <c r="J426" s="94"/>
      <c r="K426" s="94"/>
      <c r="L426" s="94"/>
      <c r="M426" s="94"/>
      <c r="N426" s="94"/>
      <c r="O426" s="94"/>
      <c r="P426" s="94"/>
      <c r="Q426" s="94"/>
      <c r="R426" s="94"/>
      <c r="S426" s="94"/>
      <c r="T426" s="94"/>
      <c r="U426" s="94"/>
      <c r="V426" s="94"/>
      <c r="W426" s="94"/>
      <c r="X426" s="94"/>
      <c r="Y426" s="94"/>
      <c r="Z426" s="94"/>
      <c r="AA426" s="94"/>
    </row>
    <row r="427" ht="13.5" customHeight="1" outlineLevel="1">
      <c r="A427" s="154">
        <v>71.0</v>
      </c>
      <c r="B427" s="154">
        <v>71.0</v>
      </c>
      <c r="C427" s="94"/>
      <c r="D427" s="94"/>
      <c r="E427" s="94"/>
      <c r="F427" s="94"/>
      <c r="G427" s="94"/>
      <c r="H427" s="94"/>
      <c r="I427" s="94"/>
      <c r="J427" s="94"/>
      <c r="K427" s="94"/>
      <c r="L427" s="94"/>
      <c r="M427" s="94"/>
      <c r="N427" s="94"/>
      <c r="O427" s="94"/>
      <c r="P427" s="94"/>
      <c r="Q427" s="94"/>
      <c r="R427" s="94"/>
      <c r="S427" s="94"/>
      <c r="T427" s="94"/>
      <c r="U427" s="94"/>
      <c r="V427" s="94"/>
      <c r="W427" s="94"/>
      <c r="X427" s="94"/>
      <c r="Y427" s="94"/>
      <c r="Z427" s="94"/>
      <c r="AA427" s="94"/>
    </row>
    <row r="428" ht="13.5" customHeight="1" outlineLevel="1">
      <c r="A428" s="154">
        <v>72.0</v>
      </c>
      <c r="B428" s="154">
        <v>72.0</v>
      </c>
      <c r="C428" s="94"/>
      <c r="D428" s="94"/>
      <c r="E428" s="94"/>
      <c r="F428" s="94"/>
      <c r="G428" s="94"/>
      <c r="H428" s="94"/>
      <c r="I428" s="94"/>
      <c r="J428" s="94"/>
      <c r="K428" s="94"/>
      <c r="L428" s="94"/>
      <c r="M428" s="94"/>
      <c r="N428" s="94"/>
      <c r="O428" s="94"/>
      <c r="P428" s="94"/>
      <c r="Q428" s="94"/>
      <c r="R428" s="94"/>
      <c r="S428" s="94"/>
      <c r="T428" s="94"/>
      <c r="U428" s="94"/>
      <c r="V428" s="94"/>
      <c r="W428" s="94"/>
      <c r="X428" s="94"/>
      <c r="Y428" s="94"/>
      <c r="Z428" s="94"/>
      <c r="AA428" s="94"/>
    </row>
    <row r="429" ht="13.5" customHeight="1" outlineLevel="1">
      <c r="A429" s="154">
        <v>73.0</v>
      </c>
      <c r="B429" s="154">
        <v>73.0</v>
      </c>
      <c r="C429" s="94"/>
      <c r="D429" s="94"/>
      <c r="E429" s="94"/>
      <c r="F429" s="94"/>
      <c r="G429" s="94"/>
      <c r="H429" s="94"/>
      <c r="I429" s="94"/>
      <c r="J429" s="94"/>
      <c r="K429" s="94"/>
      <c r="L429" s="94"/>
      <c r="M429" s="94"/>
      <c r="N429" s="94"/>
      <c r="O429" s="94"/>
      <c r="P429" s="94"/>
      <c r="Q429" s="94"/>
      <c r="R429" s="94"/>
      <c r="S429" s="94"/>
      <c r="T429" s="94"/>
      <c r="U429" s="94"/>
      <c r="V429" s="94"/>
      <c r="W429" s="94"/>
      <c r="X429" s="94"/>
      <c r="Y429" s="94"/>
      <c r="Z429" s="94"/>
      <c r="AA429" s="94"/>
    </row>
    <row r="430" ht="13.5" customHeight="1" outlineLevel="1">
      <c r="A430" s="154">
        <v>74.0</v>
      </c>
      <c r="B430" s="154">
        <v>74.0</v>
      </c>
      <c r="C430" s="94"/>
      <c r="D430" s="94"/>
      <c r="E430" s="94"/>
      <c r="F430" s="94"/>
      <c r="G430" s="94"/>
      <c r="H430" s="94"/>
      <c r="I430" s="94"/>
      <c r="J430" s="94"/>
      <c r="K430" s="94"/>
      <c r="L430" s="94"/>
      <c r="M430" s="94"/>
      <c r="N430" s="94"/>
      <c r="O430" s="94"/>
      <c r="P430" s="94"/>
      <c r="Q430" s="94"/>
      <c r="R430" s="94"/>
      <c r="S430" s="94"/>
      <c r="T430" s="94"/>
      <c r="U430" s="94"/>
      <c r="V430" s="94"/>
      <c r="W430" s="94"/>
      <c r="X430" s="94"/>
      <c r="Y430" s="94"/>
      <c r="Z430" s="94"/>
      <c r="AA430" s="94"/>
    </row>
    <row r="431" ht="13.5" customHeight="1" outlineLevel="1">
      <c r="A431" s="154">
        <v>75.0</v>
      </c>
      <c r="B431" s="154">
        <v>75.0</v>
      </c>
      <c r="C431" s="94"/>
      <c r="D431" s="94"/>
      <c r="E431" s="94"/>
      <c r="F431" s="94"/>
      <c r="G431" s="94"/>
      <c r="H431" s="94"/>
      <c r="I431" s="94"/>
      <c r="J431" s="94"/>
      <c r="K431" s="94"/>
      <c r="L431" s="94"/>
      <c r="M431" s="94"/>
      <c r="N431" s="94"/>
      <c r="O431" s="94"/>
      <c r="P431" s="94"/>
      <c r="Q431" s="94"/>
      <c r="R431" s="94"/>
      <c r="S431" s="94"/>
      <c r="T431" s="94"/>
      <c r="U431" s="94"/>
      <c r="V431" s="94"/>
      <c r="W431" s="94"/>
      <c r="X431" s="94"/>
      <c r="Y431" s="94"/>
      <c r="Z431" s="94"/>
      <c r="AA431" s="94"/>
    </row>
    <row r="432" ht="13.5" customHeight="1" outlineLevel="1">
      <c r="A432" s="154">
        <v>76.0</v>
      </c>
      <c r="B432" s="154">
        <v>76.0</v>
      </c>
      <c r="C432" s="94"/>
      <c r="D432" s="94"/>
      <c r="E432" s="94"/>
      <c r="F432" s="94"/>
      <c r="G432" s="94"/>
      <c r="H432" s="94"/>
      <c r="I432" s="94"/>
      <c r="J432" s="94"/>
      <c r="K432" s="94"/>
      <c r="L432" s="94"/>
      <c r="M432" s="94"/>
      <c r="N432" s="94"/>
      <c r="O432" s="94"/>
      <c r="P432" s="94"/>
      <c r="Q432" s="94"/>
      <c r="R432" s="94"/>
      <c r="S432" s="94"/>
      <c r="T432" s="94"/>
      <c r="U432" s="94"/>
      <c r="V432" s="94"/>
      <c r="W432" s="94"/>
      <c r="X432" s="94"/>
      <c r="Y432" s="94"/>
      <c r="Z432" s="94"/>
      <c r="AA432" s="94"/>
    </row>
    <row r="433" ht="13.5" customHeight="1" outlineLevel="1">
      <c r="A433" s="154">
        <v>77.0</v>
      </c>
      <c r="B433" s="154">
        <v>77.0</v>
      </c>
      <c r="C433" s="94"/>
      <c r="D433" s="94"/>
      <c r="E433" s="94"/>
      <c r="F433" s="94"/>
      <c r="G433" s="94"/>
      <c r="H433" s="94"/>
      <c r="I433" s="94"/>
      <c r="J433" s="94"/>
      <c r="K433" s="94"/>
      <c r="L433" s="94"/>
      <c r="M433" s="94"/>
      <c r="N433" s="94"/>
      <c r="O433" s="94"/>
      <c r="P433" s="94"/>
      <c r="Q433" s="94"/>
      <c r="R433" s="94"/>
      <c r="S433" s="94"/>
      <c r="T433" s="94"/>
      <c r="U433" s="94"/>
      <c r="V433" s="94"/>
      <c r="W433" s="94"/>
      <c r="X433" s="94"/>
      <c r="Y433" s="94"/>
      <c r="Z433" s="94"/>
      <c r="AA433" s="94"/>
    </row>
    <row r="434" ht="13.5" customHeight="1" outlineLevel="1">
      <c r="A434" s="154">
        <v>78.0</v>
      </c>
      <c r="B434" s="154">
        <v>78.0</v>
      </c>
      <c r="C434" s="94"/>
      <c r="D434" s="94"/>
      <c r="E434" s="94"/>
      <c r="F434" s="94"/>
      <c r="G434" s="94"/>
      <c r="H434" s="94"/>
      <c r="I434" s="94"/>
      <c r="J434" s="94"/>
      <c r="K434" s="94"/>
      <c r="L434" s="94"/>
      <c r="M434" s="94"/>
      <c r="N434" s="94"/>
      <c r="O434" s="94"/>
      <c r="P434" s="94"/>
      <c r="Q434" s="94"/>
      <c r="R434" s="94"/>
      <c r="S434" s="94"/>
      <c r="T434" s="94"/>
      <c r="U434" s="94"/>
      <c r="V434" s="94"/>
      <c r="W434" s="94"/>
      <c r="X434" s="94"/>
      <c r="Y434" s="94"/>
      <c r="Z434" s="94"/>
      <c r="AA434" s="94"/>
    </row>
    <row r="435" ht="13.5" customHeight="1" outlineLevel="1">
      <c r="A435" s="154">
        <v>79.0</v>
      </c>
      <c r="B435" s="154">
        <v>79.0</v>
      </c>
      <c r="C435" s="94"/>
      <c r="D435" s="94"/>
      <c r="E435" s="94"/>
      <c r="F435" s="94"/>
      <c r="G435" s="94"/>
      <c r="H435" s="94"/>
      <c r="I435" s="94"/>
      <c r="J435" s="94"/>
      <c r="K435" s="94"/>
      <c r="L435" s="94"/>
      <c r="M435" s="94"/>
      <c r="N435" s="94"/>
      <c r="O435" s="94"/>
      <c r="P435" s="94"/>
      <c r="Q435" s="94"/>
      <c r="R435" s="94"/>
      <c r="S435" s="94"/>
      <c r="T435" s="94"/>
      <c r="U435" s="94"/>
      <c r="V435" s="94"/>
      <c r="W435" s="94"/>
      <c r="X435" s="94"/>
      <c r="Y435" s="94"/>
      <c r="Z435" s="94"/>
      <c r="AA435" s="94"/>
    </row>
    <row r="436" ht="13.5" customHeight="1" outlineLevel="1">
      <c r="A436" s="154">
        <v>80.0</v>
      </c>
      <c r="B436" s="154">
        <v>80.0</v>
      </c>
      <c r="C436" s="94"/>
      <c r="D436" s="94"/>
      <c r="E436" s="94"/>
      <c r="F436" s="94"/>
      <c r="G436" s="94"/>
      <c r="H436" s="94"/>
      <c r="I436" s="94"/>
      <c r="J436" s="94"/>
      <c r="K436" s="94"/>
      <c r="L436" s="94"/>
      <c r="M436" s="94"/>
      <c r="N436" s="94"/>
      <c r="O436" s="94"/>
      <c r="P436" s="94"/>
      <c r="Q436" s="94"/>
      <c r="R436" s="94"/>
      <c r="S436" s="94"/>
      <c r="T436" s="94"/>
      <c r="U436" s="94"/>
      <c r="V436" s="94"/>
      <c r="W436" s="94"/>
      <c r="X436" s="94"/>
      <c r="Y436" s="94"/>
      <c r="Z436" s="94"/>
      <c r="AA436" s="94"/>
    </row>
    <row r="437" ht="13.5" customHeight="1" outlineLevel="1">
      <c r="A437" s="154">
        <v>81.0</v>
      </c>
      <c r="B437" s="154">
        <v>81.0</v>
      </c>
      <c r="C437" s="94"/>
      <c r="D437" s="94"/>
      <c r="E437" s="94"/>
      <c r="F437" s="94"/>
      <c r="G437" s="94"/>
      <c r="H437" s="94"/>
      <c r="I437" s="94"/>
      <c r="J437" s="94"/>
      <c r="K437" s="94"/>
      <c r="L437" s="94"/>
      <c r="M437" s="94"/>
      <c r="N437" s="94"/>
      <c r="O437" s="94"/>
      <c r="P437" s="94"/>
      <c r="Q437" s="94"/>
      <c r="R437" s="94"/>
      <c r="S437" s="94"/>
      <c r="T437" s="94"/>
      <c r="U437" s="94"/>
      <c r="V437" s="94"/>
      <c r="W437" s="94"/>
      <c r="X437" s="94"/>
      <c r="Y437" s="94"/>
      <c r="Z437" s="94"/>
      <c r="AA437" s="94"/>
    </row>
    <row r="438" ht="13.5" customHeight="1" outlineLevel="1">
      <c r="A438" s="154">
        <v>82.0</v>
      </c>
      <c r="B438" s="154">
        <v>82.0</v>
      </c>
      <c r="C438" s="94"/>
      <c r="D438" s="94"/>
      <c r="E438" s="94"/>
      <c r="F438" s="94"/>
      <c r="G438" s="94"/>
      <c r="H438" s="94"/>
      <c r="I438" s="94"/>
      <c r="J438" s="94"/>
      <c r="K438" s="94"/>
      <c r="L438" s="94"/>
      <c r="M438" s="94"/>
      <c r="N438" s="94"/>
      <c r="O438" s="94"/>
      <c r="P438" s="94"/>
      <c r="Q438" s="94"/>
      <c r="R438" s="94"/>
      <c r="S438" s="94"/>
      <c r="T438" s="94"/>
      <c r="U438" s="94"/>
      <c r="V438" s="94"/>
      <c r="W438" s="94"/>
      <c r="X438" s="94"/>
      <c r="Y438" s="94"/>
      <c r="Z438" s="94"/>
      <c r="AA438" s="94"/>
    </row>
    <row r="439" ht="13.5" customHeight="1" outlineLevel="1">
      <c r="A439" s="154">
        <v>83.0</v>
      </c>
      <c r="B439" s="154">
        <v>83.0</v>
      </c>
      <c r="C439" s="94"/>
      <c r="D439" s="94"/>
      <c r="E439" s="94"/>
      <c r="F439" s="94"/>
      <c r="G439" s="94"/>
      <c r="H439" s="94"/>
      <c r="I439" s="94"/>
      <c r="J439" s="94"/>
      <c r="K439" s="94"/>
      <c r="L439" s="94"/>
      <c r="M439" s="94"/>
      <c r="N439" s="94"/>
      <c r="O439" s="94"/>
      <c r="P439" s="94"/>
      <c r="Q439" s="94"/>
      <c r="R439" s="94"/>
      <c r="S439" s="94"/>
      <c r="T439" s="94"/>
      <c r="U439" s="94"/>
      <c r="V439" s="94"/>
      <c r="W439" s="94"/>
      <c r="X439" s="94"/>
      <c r="Y439" s="94"/>
      <c r="Z439" s="94"/>
      <c r="AA439" s="94"/>
    </row>
    <row r="440" ht="13.5" customHeight="1" outlineLevel="1">
      <c r="A440" s="154">
        <v>84.0</v>
      </c>
      <c r="B440" s="154">
        <v>84.0</v>
      </c>
      <c r="C440" s="94"/>
      <c r="D440" s="94"/>
      <c r="E440" s="94"/>
      <c r="F440" s="94"/>
      <c r="G440" s="94"/>
      <c r="H440" s="94"/>
      <c r="I440" s="94"/>
      <c r="J440" s="94"/>
      <c r="K440" s="94"/>
      <c r="L440" s="94"/>
      <c r="M440" s="94"/>
      <c r="N440" s="94"/>
      <c r="O440" s="94"/>
      <c r="P440" s="94"/>
      <c r="Q440" s="94"/>
      <c r="R440" s="94"/>
      <c r="S440" s="94"/>
      <c r="T440" s="94"/>
      <c r="U440" s="94"/>
      <c r="V440" s="94"/>
      <c r="W440" s="94"/>
      <c r="X440" s="94"/>
      <c r="Y440" s="94"/>
      <c r="Z440" s="94"/>
      <c r="AA440" s="94"/>
    </row>
    <row r="441" ht="13.5" customHeight="1" outlineLevel="1">
      <c r="A441" s="154">
        <v>85.0</v>
      </c>
      <c r="B441" s="154">
        <v>85.0</v>
      </c>
      <c r="C441" s="94"/>
      <c r="D441" s="94"/>
      <c r="E441" s="94"/>
      <c r="F441" s="94"/>
      <c r="G441" s="94"/>
      <c r="H441" s="94"/>
      <c r="I441" s="94"/>
      <c r="J441" s="94"/>
      <c r="K441" s="94"/>
      <c r="L441" s="94"/>
      <c r="M441" s="94"/>
      <c r="N441" s="94"/>
      <c r="O441" s="94"/>
      <c r="P441" s="94"/>
      <c r="Q441" s="94"/>
      <c r="R441" s="94"/>
      <c r="S441" s="94"/>
      <c r="T441" s="94"/>
      <c r="U441" s="94"/>
      <c r="V441" s="94"/>
      <c r="W441" s="94"/>
      <c r="X441" s="94"/>
      <c r="Y441" s="94"/>
      <c r="Z441" s="94"/>
      <c r="AA441" s="94"/>
    </row>
    <row r="442" ht="13.5" customHeight="1" outlineLevel="1">
      <c r="A442" s="154">
        <v>86.0</v>
      </c>
      <c r="B442" s="154">
        <v>86.0</v>
      </c>
      <c r="C442" s="94"/>
      <c r="D442" s="94"/>
      <c r="E442" s="94"/>
      <c r="F442" s="94"/>
      <c r="G442" s="94"/>
      <c r="H442" s="94"/>
      <c r="I442" s="94"/>
      <c r="J442" s="94"/>
      <c r="K442" s="94"/>
      <c r="L442" s="94"/>
      <c r="M442" s="94"/>
      <c r="N442" s="94"/>
      <c r="O442" s="94"/>
      <c r="P442" s="94"/>
      <c r="Q442" s="94"/>
      <c r="R442" s="94"/>
      <c r="S442" s="94"/>
      <c r="T442" s="94"/>
      <c r="U442" s="94"/>
      <c r="V442" s="94"/>
      <c r="W442" s="94"/>
      <c r="X442" s="94"/>
      <c r="Y442" s="94"/>
      <c r="Z442" s="94"/>
      <c r="AA442" s="94"/>
    </row>
    <row r="443" ht="13.5" customHeight="1" outlineLevel="1">
      <c r="A443" s="154">
        <v>87.0</v>
      </c>
      <c r="B443" s="154">
        <v>87.0</v>
      </c>
      <c r="C443" s="94"/>
      <c r="D443" s="94"/>
      <c r="E443" s="94"/>
      <c r="F443" s="94"/>
      <c r="G443" s="94"/>
      <c r="H443" s="94"/>
      <c r="I443" s="94"/>
      <c r="J443" s="94"/>
      <c r="K443" s="94"/>
      <c r="L443" s="94"/>
      <c r="M443" s="94"/>
      <c r="N443" s="94"/>
      <c r="O443" s="94"/>
      <c r="P443" s="94"/>
      <c r="Q443" s="94"/>
      <c r="R443" s="94"/>
      <c r="S443" s="94"/>
      <c r="T443" s="94"/>
      <c r="U443" s="94"/>
      <c r="V443" s="94"/>
      <c r="W443" s="94"/>
      <c r="X443" s="94"/>
      <c r="Y443" s="94"/>
      <c r="Z443" s="94"/>
      <c r="AA443" s="94"/>
    </row>
    <row r="444" ht="13.5" customHeight="1" outlineLevel="1">
      <c r="A444" s="154">
        <v>88.0</v>
      </c>
      <c r="B444" s="154">
        <v>88.0</v>
      </c>
      <c r="C444" s="94"/>
      <c r="D444" s="94"/>
      <c r="E444" s="94"/>
      <c r="F444" s="94"/>
      <c r="G444" s="94"/>
      <c r="H444" s="94"/>
      <c r="I444" s="94"/>
      <c r="J444" s="94"/>
      <c r="K444" s="94"/>
      <c r="L444" s="94"/>
      <c r="M444" s="94"/>
      <c r="N444" s="94"/>
      <c r="O444" s="94"/>
      <c r="P444" s="94"/>
      <c r="Q444" s="94"/>
      <c r="R444" s="94"/>
      <c r="S444" s="94"/>
      <c r="T444" s="94"/>
      <c r="U444" s="94"/>
      <c r="V444" s="94"/>
      <c r="W444" s="94"/>
      <c r="X444" s="94"/>
      <c r="Y444" s="94"/>
      <c r="Z444" s="94"/>
      <c r="AA444" s="94"/>
    </row>
    <row r="445" ht="13.5" customHeight="1" outlineLevel="1">
      <c r="A445" s="154">
        <v>89.0</v>
      </c>
      <c r="B445" s="154">
        <v>89.0</v>
      </c>
      <c r="C445" s="94"/>
      <c r="D445" s="94"/>
      <c r="E445" s="94"/>
      <c r="F445" s="94"/>
      <c r="G445" s="94"/>
      <c r="H445" s="94"/>
      <c r="I445" s="94"/>
      <c r="J445" s="94"/>
      <c r="K445" s="94"/>
      <c r="L445" s="94"/>
      <c r="M445" s="94"/>
      <c r="N445" s="94"/>
      <c r="O445" s="94"/>
      <c r="P445" s="94"/>
      <c r="Q445" s="94"/>
      <c r="R445" s="94"/>
      <c r="S445" s="94"/>
      <c r="T445" s="94"/>
      <c r="U445" s="94"/>
      <c r="V445" s="94"/>
      <c r="W445" s="94"/>
      <c r="X445" s="94"/>
      <c r="Y445" s="94"/>
      <c r="Z445" s="94"/>
      <c r="AA445" s="94"/>
    </row>
    <row r="446" ht="13.5" customHeight="1" outlineLevel="1">
      <c r="A446" s="154">
        <v>90.0</v>
      </c>
      <c r="B446" s="154">
        <v>90.0</v>
      </c>
      <c r="C446" s="94"/>
      <c r="D446" s="94"/>
      <c r="E446" s="94"/>
      <c r="F446" s="94"/>
      <c r="G446" s="94"/>
      <c r="H446" s="94"/>
      <c r="I446" s="94"/>
      <c r="J446" s="94"/>
      <c r="K446" s="94"/>
      <c r="L446" s="94"/>
      <c r="M446" s="94"/>
      <c r="N446" s="94"/>
      <c r="O446" s="94"/>
      <c r="P446" s="94"/>
      <c r="Q446" s="94"/>
      <c r="R446" s="94"/>
      <c r="S446" s="94"/>
      <c r="T446" s="94"/>
      <c r="U446" s="94"/>
      <c r="V446" s="94"/>
      <c r="W446" s="94"/>
      <c r="X446" s="94"/>
      <c r="Y446" s="94"/>
      <c r="Z446" s="94"/>
      <c r="AA446" s="94"/>
    </row>
    <row r="447" ht="13.5" customHeight="1" outlineLevel="1">
      <c r="A447" s="154">
        <v>91.0</v>
      </c>
      <c r="B447" s="154">
        <v>91.0</v>
      </c>
      <c r="C447" s="94"/>
      <c r="D447" s="94"/>
      <c r="E447" s="94"/>
      <c r="F447" s="94"/>
      <c r="G447" s="94"/>
      <c r="H447" s="94"/>
      <c r="I447" s="94"/>
      <c r="J447" s="94"/>
      <c r="K447" s="94"/>
      <c r="L447" s="94"/>
      <c r="M447" s="94"/>
      <c r="N447" s="94"/>
      <c r="O447" s="94"/>
      <c r="P447" s="94"/>
      <c r="Q447" s="94"/>
      <c r="R447" s="94"/>
      <c r="S447" s="94"/>
      <c r="T447" s="94"/>
      <c r="U447" s="94"/>
      <c r="V447" s="94"/>
      <c r="W447" s="94"/>
      <c r="X447" s="94"/>
      <c r="Y447" s="94"/>
      <c r="Z447" s="94"/>
      <c r="AA447" s="94"/>
    </row>
    <row r="448" ht="13.5" customHeight="1" outlineLevel="1">
      <c r="A448" s="154">
        <v>92.0</v>
      </c>
      <c r="B448" s="154">
        <v>92.0</v>
      </c>
      <c r="C448" s="94"/>
      <c r="D448" s="94"/>
      <c r="E448" s="94"/>
      <c r="F448" s="94"/>
      <c r="G448" s="94"/>
      <c r="H448" s="94"/>
      <c r="I448" s="94"/>
      <c r="J448" s="94"/>
      <c r="K448" s="94"/>
      <c r="L448" s="94"/>
      <c r="M448" s="94"/>
      <c r="N448" s="94"/>
      <c r="O448" s="94"/>
      <c r="P448" s="94"/>
      <c r="Q448" s="94"/>
      <c r="R448" s="94"/>
      <c r="S448" s="94"/>
      <c r="T448" s="94"/>
      <c r="U448" s="94"/>
      <c r="V448" s="94"/>
      <c r="W448" s="94"/>
      <c r="X448" s="94"/>
      <c r="Y448" s="94"/>
      <c r="Z448" s="94"/>
      <c r="AA448" s="94"/>
    </row>
    <row r="449" ht="13.5" customHeight="1" outlineLevel="1">
      <c r="A449" s="154">
        <v>93.0</v>
      </c>
      <c r="B449" s="154">
        <v>93.0</v>
      </c>
      <c r="C449" s="94"/>
      <c r="D449" s="94"/>
      <c r="E449" s="94"/>
      <c r="F449" s="94"/>
      <c r="G449" s="94"/>
      <c r="H449" s="94"/>
      <c r="I449" s="94"/>
      <c r="J449" s="94"/>
      <c r="K449" s="94"/>
      <c r="L449" s="94"/>
      <c r="M449" s="94"/>
      <c r="N449" s="94"/>
      <c r="O449" s="94"/>
      <c r="P449" s="94"/>
      <c r="Q449" s="94"/>
      <c r="R449" s="94"/>
      <c r="S449" s="94"/>
      <c r="T449" s="94"/>
      <c r="U449" s="94"/>
      <c r="V449" s="94"/>
      <c r="W449" s="94"/>
      <c r="X449" s="94"/>
      <c r="Y449" s="94"/>
      <c r="Z449" s="94"/>
      <c r="AA449" s="94"/>
    </row>
    <row r="450" ht="13.5" customHeight="1" outlineLevel="1">
      <c r="A450" s="154">
        <v>94.0</v>
      </c>
      <c r="B450" s="154">
        <v>94.0</v>
      </c>
      <c r="C450" s="94"/>
      <c r="D450" s="94"/>
      <c r="E450" s="94"/>
      <c r="F450" s="94"/>
      <c r="G450" s="94"/>
      <c r="H450" s="94"/>
      <c r="I450" s="94"/>
      <c r="J450" s="94"/>
      <c r="K450" s="94"/>
      <c r="L450" s="94"/>
      <c r="M450" s="94"/>
      <c r="N450" s="94"/>
      <c r="O450" s="94"/>
      <c r="P450" s="94"/>
      <c r="Q450" s="94"/>
      <c r="R450" s="94"/>
      <c r="S450" s="94"/>
      <c r="T450" s="94"/>
      <c r="U450" s="94"/>
      <c r="V450" s="94"/>
      <c r="W450" s="94"/>
      <c r="X450" s="94"/>
      <c r="Y450" s="94"/>
      <c r="Z450" s="94"/>
      <c r="AA450" s="94"/>
    </row>
    <row r="451" ht="13.5" customHeight="1" outlineLevel="1">
      <c r="A451" s="154">
        <v>95.0</v>
      </c>
      <c r="B451" s="154">
        <v>95.0</v>
      </c>
      <c r="C451" s="94"/>
      <c r="D451" s="94"/>
      <c r="E451" s="94"/>
      <c r="F451" s="94"/>
      <c r="G451" s="94"/>
      <c r="H451" s="94"/>
      <c r="I451" s="94"/>
      <c r="J451" s="94"/>
      <c r="K451" s="94"/>
      <c r="L451" s="94"/>
      <c r="M451" s="94"/>
      <c r="N451" s="94"/>
      <c r="O451" s="94"/>
      <c r="P451" s="94"/>
      <c r="Q451" s="94"/>
      <c r="R451" s="94"/>
      <c r="S451" s="94"/>
      <c r="T451" s="94"/>
      <c r="U451" s="94"/>
      <c r="V451" s="94"/>
      <c r="W451" s="94"/>
      <c r="X451" s="94"/>
      <c r="Y451" s="94"/>
      <c r="Z451" s="94"/>
      <c r="AA451" s="94"/>
    </row>
    <row r="452" ht="13.5" customHeight="1" outlineLevel="1">
      <c r="A452" s="154">
        <v>96.0</v>
      </c>
      <c r="B452" s="154">
        <v>96.0</v>
      </c>
      <c r="C452" s="94"/>
      <c r="D452" s="94"/>
      <c r="E452" s="94"/>
      <c r="F452" s="94"/>
      <c r="G452" s="94"/>
      <c r="H452" s="94"/>
      <c r="I452" s="94"/>
      <c r="J452" s="94"/>
      <c r="K452" s="94"/>
      <c r="L452" s="94"/>
      <c r="M452" s="94"/>
      <c r="N452" s="94"/>
      <c r="O452" s="94"/>
      <c r="P452" s="94"/>
      <c r="Q452" s="94"/>
      <c r="R452" s="94"/>
      <c r="S452" s="94"/>
      <c r="T452" s="94"/>
      <c r="U452" s="94"/>
      <c r="V452" s="94"/>
      <c r="W452" s="94"/>
      <c r="X452" s="94"/>
      <c r="Y452" s="94"/>
      <c r="Z452" s="94"/>
      <c r="AA452" s="94"/>
    </row>
    <row r="453" ht="13.5" customHeight="1" outlineLevel="1">
      <c r="A453" s="154">
        <v>97.0</v>
      </c>
      <c r="B453" s="154">
        <v>97.0</v>
      </c>
      <c r="C453" s="94"/>
      <c r="D453" s="94"/>
      <c r="E453" s="94"/>
      <c r="F453" s="94"/>
      <c r="G453" s="94"/>
      <c r="H453" s="94"/>
      <c r="I453" s="94"/>
      <c r="J453" s="94"/>
      <c r="K453" s="94"/>
      <c r="L453" s="94"/>
      <c r="M453" s="94"/>
      <c r="N453" s="94"/>
      <c r="O453" s="94"/>
      <c r="P453" s="94"/>
      <c r="Q453" s="94"/>
      <c r="R453" s="94"/>
      <c r="S453" s="94"/>
      <c r="T453" s="94"/>
      <c r="U453" s="94"/>
      <c r="V453" s="94"/>
      <c r="W453" s="94"/>
      <c r="X453" s="94"/>
      <c r="Y453" s="94"/>
      <c r="Z453" s="94"/>
      <c r="AA453" s="94"/>
    </row>
    <row r="454" ht="13.5" customHeight="1" outlineLevel="1">
      <c r="A454" s="154">
        <v>98.0</v>
      </c>
      <c r="B454" s="154">
        <v>98.0</v>
      </c>
      <c r="C454" s="94"/>
      <c r="D454" s="94"/>
      <c r="E454" s="94"/>
      <c r="F454" s="94"/>
      <c r="G454" s="94"/>
      <c r="H454" s="94"/>
      <c r="I454" s="94"/>
      <c r="J454" s="94"/>
      <c r="K454" s="94"/>
      <c r="L454" s="94"/>
      <c r="M454" s="94"/>
      <c r="N454" s="94"/>
      <c r="O454" s="94"/>
      <c r="P454" s="94"/>
      <c r="Q454" s="94"/>
      <c r="R454" s="94"/>
      <c r="S454" s="94"/>
      <c r="T454" s="94"/>
      <c r="U454" s="94"/>
      <c r="V454" s="94"/>
      <c r="W454" s="94"/>
      <c r="X454" s="94"/>
      <c r="Y454" s="94"/>
      <c r="Z454" s="94"/>
      <c r="AA454" s="94"/>
    </row>
    <row r="455" ht="13.5" customHeight="1" outlineLevel="1">
      <c r="A455" s="154">
        <v>99.0</v>
      </c>
      <c r="B455" s="154">
        <v>99.0</v>
      </c>
      <c r="C455" s="94"/>
      <c r="D455" s="94"/>
      <c r="E455" s="94"/>
      <c r="F455" s="94"/>
      <c r="G455" s="94"/>
      <c r="H455" s="94"/>
      <c r="I455" s="94"/>
      <c r="J455" s="94"/>
      <c r="K455" s="94"/>
      <c r="L455" s="94"/>
      <c r="M455" s="94"/>
      <c r="N455" s="94"/>
      <c r="O455" s="94"/>
      <c r="P455" s="94"/>
      <c r="Q455" s="94"/>
      <c r="R455" s="94"/>
      <c r="S455" s="94"/>
      <c r="T455" s="94"/>
      <c r="U455" s="94"/>
      <c r="V455" s="94"/>
      <c r="W455" s="94"/>
      <c r="X455" s="94"/>
      <c r="Y455" s="94"/>
      <c r="Z455" s="94"/>
      <c r="AA455" s="94"/>
    </row>
    <row r="456" ht="13.5" customHeight="1" outlineLevel="1">
      <c r="A456" s="154">
        <v>100.0</v>
      </c>
      <c r="B456" s="154">
        <v>100.0</v>
      </c>
      <c r="C456" s="94"/>
      <c r="D456" s="94"/>
      <c r="E456" s="94"/>
      <c r="F456" s="94"/>
      <c r="G456" s="94"/>
      <c r="H456" s="94"/>
      <c r="I456" s="94"/>
      <c r="J456" s="94"/>
      <c r="K456" s="94"/>
      <c r="L456" s="94"/>
      <c r="M456" s="94"/>
      <c r="N456" s="94"/>
      <c r="O456" s="94"/>
      <c r="P456" s="94"/>
      <c r="Q456" s="94"/>
      <c r="R456" s="94"/>
      <c r="S456" s="94"/>
      <c r="T456" s="94"/>
      <c r="U456" s="94"/>
      <c r="V456" s="94"/>
      <c r="W456" s="94"/>
      <c r="X456" s="94"/>
      <c r="Y456" s="94"/>
      <c r="Z456" s="94"/>
      <c r="AA456" s="94"/>
    </row>
    <row r="457" ht="13.5" customHeight="1" outlineLevel="1">
      <c r="A457" s="154">
        <v>101.0</v>
      </c>
      <c r="B457" s="154">
        <v>101.0</v>
      </c>
      <c r="C457" s="94"/>
      <c r="D457" s="94"/>
      <c r="E457" s="94"/>
      <c r="F457" s="94"/>
      <c r="G457" s="94"/>
      <c r="H457" s="94"/>
      <c r="I457" s="94"/>
      <c r="J457" s="94"/>
      <c r="K457" s="94"/>
      <c r="L457" s="94"/>
      <c r="M457" s="94"/>
      <c r="N457" s="94"/>
      <c r="O457" s="94"/>
      <c r="P457" s="94"/>
      <c r="Q457" s="94"/>
      <c r="R457" s="94"/>
      <c r="S457" s="94"/>
      <c r="T457" s="94"/>
      <c r="U457" s="94"/>
      <c r="V457" s="94"/>
      <c r="W457" s="94"/>
      <c r="X457" s="94"/>
      <c r="Y457" s="94"/>
      <c r="Z457" s="94"/>
      <c r="AA457" s="94"/>
    </row>
    <row r="458" ht="13.5" customHeight="1" outlineLevel="1">
      <c r="A458" s="154">
        <v>102.0</v>
      </c>
      <c r="B458" s="154">
        <v>102.0</v>
      </c>
      <c r="C458" s="94"/>
      <c r="D458" s="94"/>
      <c r="E458" s="94"/>
      <c r="F458" s="94"/>
      <c r="G458" s="94"/>
      <c r="H458" s="94"/>
      <c r="I458" s="94"/>
      <c r="J458" s="94"/>
      <c r="K458" s="94"/>
      <c r="L458" s="94"/>
      <c r="M458" s="94"/>
      <c r="N458" s="94"/>
      <c r="O458" s="94"/>
      <c r="P458" s="94"/>
      <c r="Q458" s="94"/>
      <c r="R458" s="94"/>
      <c r="S458" s="94"/>
      <c r="T458" s="94"/>
      <c r="U458" s="94"/>
      <c r="V458" s="94"/>
      <c r="W458" s="94"/>
      <c r="X458" s="94"/>
      <c r="Y458" s="94"/>
      <c r="Z458" s="94"/>
      <c r="AA458" s="94"/>
    </row>
    <row r="459" ht="13.5" customHeight="1" outlineLevel="1">
      <c r="A459" s="154">
        <v>103.0</v>
      </c>
      <c r="B459" s="154">
        <v>103.0</v>
      </c>
      <c r="C459" s="94"/>
      <c r="D459" s="94"/>
      <c r="E459" s="94"/>
      <c r="F459" s="94"/>
      <c r="G459" s="94"/>
      <c r="H459" s="94"/>
      <c r="I459" s="94"/>
      <c r="J459" s="94"/>
      <c r="K459" s="94"/>
      <c r="L459" s="94"/>
      <c r="M459" s="94"/>
      <c r="N459" s="94"/>
      <c r="O459" s="94"/>
      <c r="P459" s="94"/>
      <c r="Q459" s="94"/>
      <c r="R459" s="94"/>
      <c r="S459" s="94"/>
      <c r="T459" s="94"/>
      <c r="U459" s="94"/>
      <c r="V459" s="94"/>
      <c r="W459" s="94"/>
      <c r="X459" s="94"/>
      <c r="Y459" s="94"/>
      <c r="Z459" s="94"/>
      <c r="AA459" s="94"/>
    </row>
    <row r="460" ht="13.5" customHeight="1" outlineLevel="1">
      <c r="A460" s="154">
        <v>104.0</v>
      </c>
      <c r="B460" s="154">
        <v>104.0</v>
      </c>
      <c r="C460" s="94"/>
      <c r="D460" s="94"/>
      <c r="E460" s="94"/>
      <c r="F460" s="94"/>
      <c r="G460" s="94"/>
      <c r="H460" s="94"/>
      <c r="I460" s="94"/>
      <c r="J460" s="94"/>
      <c r="K460" s="94"/>
      <c r="L460" s="94"/>
      <c r="M460" s="94"/>
      <c r="N460" s="94"/>
      <c r="O460" s="94"/>
      <c r="P460" s="94"/>
      <c r="Q460" s="94"/>
      <c r="R460" s="94"/>
      <c r="S460" s="94"/>
      <c r="T460" s="94"/>
      <c r="U460" s="94"/>
      <c r="V460" s="94"/>
      <c r="W460" s="94"/>
      <c r="X460" s="94"/>
      <c r="Y460" s="94"/>
      <c r="Z460" s="94"/>
      <c r="AA460" s="94"/>
    </row>
    <row r="461" ht="13.5" customHeight="1" outlineLevel="1">
      <c r="A461" s="154">
        <v>105.0</v>
      </c>
      <c r="B461" s="154">
        <v>105.0</v>
      </c>
      <c r="C461" s="94"/>
      <c r="D461" s="94"/>
      <c r="E461" s="94"/>
      <c r="F461" s="94"/>
      <c r="G461" s="94"/>
      <c r="H461" s="94"/>
      <c r="I461" s="94"/>
      <c r="J461" s="94"/>
      <c r="K461" s="94"/>
      <c r="L461" s="94"/>
      <c r="M461" s="94"/>
      <c r="N461" s="94"/>
      <c r="O461" s="94"/>
      <c r="P461" s="94"/>
      <c r="Q461" s="94"/>
      <c r="R461" s="94"/>
      <c r="S461" s="94"/>
      <c r="T461" s="94"/>
      <c r="U461" s="94"/>
      <c r="V461" s="94"/>
      <c r="W461" s="94"/>
      <c r="X461" s="94"/>
      <c r="Y461" s="94"/>
      <c r="Z461" s="94"/>
      <c r="AA461" s="94"/>
    </row>
    <row r="462" ht="13.5" customHeight="1" outlineLevel="1">
      <c r="A462" s="154">
        <v>106.0</v>
      </c>
      <c r="B462" s="154">
        <v>106.0</v>
      </c>
      <c r="C462" s="94"/>
      <c r="D462" s="94"/>
      <c r="E462" s="94"/>
      <c r="F462" s="94"/>
      <c r="G462" s="94"/>
      <c r="H462" s="94"/>
      <c r="I462" s="94"/>
      <c r="J462" s="94"/>
      <c r="K462" s="94"/>
      <c r="L462" s="94"/>
      <c r="M462" s="94"/>
      <c r="N462" s="94"/>
      <c r="O462" s="94"/>
      <c r="P462" s="94"/>
      <c r="Q462" s="94"/>
      <c r="R462" s="94"/>
      <c r="S462" s="94"/>
      <c r="T462" s="94"/>
      <c r="U462" s="94"/>
      <c r="V462" s="94"/>
      <c r="W462" s="94"/>
      <c r="X462" s="94"/>
      <c r="Y462" s="94"/>
      <c r="Z462" s="94"/>
      <c r="AA462" s="94"/>
    </row>
    <row r="463" ht="13.5" customHeight="1" outlineLevel="1">
      <c r="A463" s="154">
        <v>107.0</v>
      </c>
      <c r="B463" s="154">
        <v>107.0</v>
      </c>
      <c r="C463" s="94"/>
      <c r="D463" s="94"/>
      <c r="E463" s="94"/>
      <c r="F463" s="94"/>
      <c r="G463" s="94"/>
      <c r="H463" s="94"/>
      <c r="I463" s="94"/>
      <c r="J463" s="94"/>
      <c r="K463" s="94"/>
      <c r="L463" s="94"/>
      <c r="M463" s="94"/>
      <c r="N463" s="94"/>
      <c r="O463" s="94"/>
      <c r="P463" s="94"/>
      <c r="Q463" s="94"/>
      <c r="R463" s="94"/>
      <c r="S463" s="94"/>
      <c r="T463" s="94"/>
      <c r="U463" s="94"/>
      <c r="V463" s="94"/>
      <c r="W463" s="94"/>
      <c r="X463" s="94"/>
      <c r="Y463" s="94"/>
      <c r="Z463" s="94"/>
      <c r="AA463" s="94"/>
    </row>
    <row r="464" ht="13.5" customHeight="1" outlineLevel="1">
      <c r="A464" s="154">
        <v>108.0</v>
      </c>
      <c r="B464" s="154">
        <v>108.0</v>
      </c>
      <c r="C464" s="94"/>
      <c r="D464" s="94"/>
      <c r="E464" s="94"/>
      <c r="F464" s="94"/>
      <c r="G464" s="94"/>
      <c r="H464" s="94"/>
      <c r="I464" s="94"/>
      <c r="J464" s="94"/>
      <c r="K464" s="94"/>
      <c r="L464" s="94"/>
      <c r="M464" s="94"/>
      <c r="N464" s="94"/>
      <c r="O464" s="94"/>
      <c r="P464" s="94"/>
      <c r="Q464" s="94"/>
      <c r="R464" s="94"/>
      <c r="S464" s="94"/>
      <c r="T464" s="94"/>
      <c r="U464" s="94"/>
      <c r="V464" s="94"/>
      <c r="W464" s="94"/>
      <c r="X464" s="94"/>
      <c r="Y464" s="94"/>
      <c r="Z464" s="94"/>
      <c r="AA464" s="94"/>
    </row>
    <row r="465" ht="13.5" customHeight="1" outlineLevel="1">
      <c r="A465" s="154">
        <v>109.0</v>
      </c>
      <c r="B465" s="154">
        <v>109.0</v>
      </c>
      <c r="C465" s="94"/>
      <c r="D465" s="94"/>
      <c r="E465" s="94"/>
      <c r="F465" s="94"/>
      <c r="G465" s="94"/>
      <c r="H465" s="94"/>
      <c r="I465" s="94"/>
      <c r="J465" s="94"/>
      <c r="K465" s="94"/>
      <c r="L465" s="94"/>
      <c r="M465" s="94"/>
      <c r="N465" s="94"/>
      <c r="O465" s="94"/>
      <c r="P465" s="94"/>
      <c r="Q465" s="94"/>
      <c r="R465" s="94"/>
      <c r="S465" s="94"/>
      <c r="T465" s="94"/>
      <c r="U465" s="94"/>
      <c r="V465" s="94"/>
      <c r="W465" s="94"/>
      <c r="X465" s="94"/>
      <c r="Y465" s="94"/>
      <c r="Z465" s="94"/>
      <c r="AA465" s="94"/>
    </row>
    <row r="466" ht="13.5" customHeight="1" outlineLevel="1">
      <c r="A466" s="154">
        <v>110.0</v>
      </c>
      <c r="B466" s="154">
        <v>110.0</v>
      </c>
      <c r="C466" s="94"/>
      <c r="D466" s="94"/>
      <c r="E466" s="94"/>
      <c r="F466" s="94"/>
      <c r="G466" s="94"/>
      <c r="H466" s="94"/>
      <c r="I466" s="94"/>
      <c r="J466" s="94"/>
      <c r="K466" s="94"/>
      <c r="L466" s="94"/>
      <c r="M466" s="94"/>
      <c r="N466" s="94"/>
      <c r="O466" s="94"/>
      <c r="P466" s="94"/>
      <c r="Q466" s="94"/>
      <c r="R466" s="94"/>
      <c r="S466" s="94"/>
      <c r="T466" s="94"/>
      <c r="U466" s="94"/>
      <c r="V466" s="94"/>
      <c r="W466" s="94"/>
      <c r="X466" s="94"/>
      <c r="Y466" s="94"/>
      <c r="Z466" s="94"/>
      <c r="AA466" s="94"/>
    </row>
    <row r="467" ht="13.5" customHeight="1" outlineLevel="1">
      <c r="A467" s="154">
        <v>111.0</v>
      </c>
      <c r="B467" s="154">
        <v>111.0</v>
      </c>
      <c r="C467" s="94"/>
      <c r="D467" s="94"/>
      <c r="E467" s="94"/>
      <c r="F467" s="94"/>
      <c r="G467" s="94"/>
      <c r="H467" s="94"/>
      <c r="I467" s="94"/>
      <c r="J467" s="94"/>
      <c r="K467" s="94"/>
      <c r="L467" s="94"/>
      <c r="M467" s="94"/>
      <c r="N467" s="94"/>
      <c r="O467" s="94"/>
      <c r="P467" s="94"/>
      <c r="Q467" s="94"/>
      <c r="R467" s="94"/>
      <c r="S467" s="94"/>
      <c r="T467" s="94"/>
      <c r="U467" s="94"/>
      <c r="V467" s="94"/>
      <c r="W467" s="94"/>
      <c r="X467" s="94"/>
      <c r="Y467" s="94"/>
      <c r="Z467" s="94"/>
      <c r="AA467" s="94"/>
    </row>
    <row r="468" ht="13.5" customHeight="1" outlineLevel="1">
      <c r="A468" s="154">
        <v>112.0</v>
      </c>
      <c r="B468" s="154">
        <v>112.0</v>
      </c>
      <c r="C468" s="94"/>
      <c r="D468" s="94"/>
      <c r="E468" s="94"/>
      <c r="F468" s="94"/>
      <c r="G468" s="94"/>
      <c r="H468" s="94"/>
      <c r="I468" s="94"/>
      <c r="J468" s="94"/>
      <c r="K468" s="94"/>
      <c r="L468" s="94"/>
      <c r="M468" s="94"/>
      <c r="N468" s="94"/>
      <c r="O468" s="94"/>
      <c r="P468" s="94"/>
      <c r="Q468" s="94"/>
      <c r="R468" s="94"/>
      <c r="S468" s="94"/>
      <c r="T468" s="94"/>
      <c r="U468" s="94"/>
      <c r="V468" s="94"/>
      <c r="W468" s="94"/>
      <c r="X468" s="94"/>
      <c r="Y468" s="94"/>
      <c r="Z468" s="94"/>
      <c r="AA468" s="94"/>
    </row>
    <row r="469" ht="13.5" customHeight="1" outlineLevel="1">
      <c r="A469" s="154">
        <v>113.0</v>
      </c>
      <c r="B469" s="154">
        <v>113.0</v>
      </c>
      <c r="C469" s="94"/>
      <c r="D469" s="94"/>
      <c r="E469" s="94"/>
      <c r="F469" s="94"/>
      <c r="G469" s="94"/>
      <c r="H469" s="94"/>
      <c r="I469" s="94"/>
      <c r="J469" s="94"/>
      <c r="K469" s="94"/>
      <c r="L469" s="94"/>
      <c r="M469" s="94"/>
      <c r="N469" s="94"/>
      <c r="O469" s="94"/>
      <c r="P469" s="94"/>
      <c r="Q469" s="94"/>
      <c r="R469" s="94"/>
      <c r="S469" s="94"/>
      <c r="T469" s="94"/>
      <c r="U469" s="94"/>
      <c r="V469" s="94"/>
      <c r="W469" s="94"/>
      <c r="X469" s="94"/>
      <c r="Y469" s="94"/>
      <c r="Z469" s="94"/>
      <c r="AA469" s="94"/>
    </row>
    <row r="470" ht="13.5" customHeight="1" outlineLevel="1">
      <c r="A470" s="154">
        <v>114.0</v>
      </c>
      <c r="B470" s="154">
        <v>114.0</v>
      </c>
      <c r="C470" s="94"/>
      <c r="D470" s="94"/>
      <c r="E470" s="94"/>
      <c r="F470" s="94"/>
      <c r="G470" s="94"/>
      <c r="H470" s="94"/>
      <c r="I470" s="94"/>
      <c r="J470" s="94"/>
      <c r="K470" s="94"/>
      <c r="L470" s="94"/>
      <c r="M470" s="94"/>
      <c r="N470" s="94"/>
      <c r="O470" s="94"/>
      <c r="P470" s="94"/>
      <c r="Q470" s="94"/>
      <c r="R470" s="94"/>
      <c r="S470" s="94"/>
      <c r="T470" s="94"/>
      <c r="U470" s="94"/>
      <c r="V470" s="94"/>
      <c r="W470" s="94"/>
      <c r="X470" s="94"/>
      <c r="Y470" s="94"/>
      <c r="Z470" s="94"/>
      <c r="AA470" s="94"/>
    </row>
    <row r="471" ht="13.5" customHeight="1" outlineLevel="1">
      <c r="A471" s="154">
        <v>115.0</v>
      </c>
      <c r="B471" s="154">
        <v>115.0</v>
      </c>
      <c r="C471" s="94"/>
      <c r="D471" s="94"/>
      <c r="E471" s="94"/>
      <c r="F471" s="94"/>
      <c r="G471" s="94"/>
      <c r="H471" s="94"/>
      <c r="I471" s="94"/>
      <c r="J471" s="94"/>
      <c r="K471" s="94"/>
      <c r="L471" s="94"/>
      <c r="M471" s="94"/>
      <c r="N471" s="94"/>
      <c r="O471" s="94"/>
      <c r="P471" s="94"/>
      <c r="Q471" s="94"/>
      <c r="R471" s="94"/>
      <c r="S471" s="94"/>
      <c r="T471" s="94"/>
      <c r="U471" s="94"/>
      <c r="V471" s="94"/>
      <c r="W471" s="94"/>
      <c r="X471" s="94"/>
      <c r="Y471" s="94"/>
      <c r="Z471" s="94"/>
      <c r="AA471" s="94"/>
    </row>
    <row r="472" ht="13.5" customHeight="1" outlineLevel="1">
      <c r="A472" s="154">
        <v>116.0</v>
      </c>
      <c r="B472" s="154">
        <v>116.0</v>
      </c>
      <c r="C472" s="94"/>
      <c r="D472" s="94"/>
      <c r="E472" s="94"/>
      <c r="F472" s="94"/>
      <c r="G472" s="94"/>
      <c r="H472" s="94"/>
      <c r="I472" s="94"/>
      <c r="J472" s="94"/>
      <c r="K472" s="94"/>
      <c r="L472" s="94"/>
      <c r="M472" s="94"/>
      <c r="N472" s="94"/>
      <c r="O472" s="94"/>
      <c r="P472" s="94"/>
      <c r="Q472" s="94"/>
      <c r="R472" s="94"/>
      <c r="S472" s="94"/>
      <c r="T472" s="94"/>
      <c r="U472" s="94"/>
      <c r="V472" s="94"/>
      <c r="W472" s="94"/>
      <c r="X472" s="94"/>
      <c r="Y472" s="94"/>
      <c r="Z472" s="94"/>
      <c r="AA472" s="94"/>
    </row>
    <row r="473" ht="13.5" customHeight="1" outlineLevel="1">
      <c r="A473" s="154">
        <v>117.0</v>
      </c>
      <c r="B473" s="154">
        <v>117.0</v>
      </c>
      <c r="C473" s="94"/>
      <c r="D473" s="94"/>
      <c r="E473" s="94"/>
      <c r="F473" s="94"/>
      <c r="G473" s="94"/>
      <c r="H473" s="94"/>
      <c r="I473" s="94"/>
      <c r="J473" s="94"/>
      <c r="K473" s="94"/>
      <c r="L473" s="94"/>
      <c r="M473" s="94"/>
      <c r="N473" s="94"/>
      <c r="O473" s="94"/>
      <c r="P473" s="94"/>
      <c r="Q473" s="94"/>
      <c r="R473" s="94"/>
      <c r="S473" s="94"/>
      <c r="T473" s="94"/>
      <c r="U473" s="94"/>
      <c r="V473" s="94"/>
      <c r="W473" s="94"/>
      <c r="X473" s="94"/>
      <c r="Y473" s="94"/>
      <c r="Z473" s="94"/>
      <c r="AA473" s="94"/>
    </row>
    <row r="474" ht="13.5" customHeight="1" outlineLevel="1">
      <c r="A474" s="154">
        <v>118.0</v>
      </c>
      <c r="B474" s="154">
        <v>118.0</v>
      </c>
      <c r="C474" s="94"/>
      <c r="D474" s="94"/>
      <c r="E474" s="94"/>
      <c r="F474" s="94"/>
      <c r="G474" s="94"/>
      <c r="H474" s="94"/>
      <c r="I474" s="94"/>
      <c r="J474" s="94"/>
      <c r="K474" s="94"/>
      <c r="L474" s="94"/>
      <c r="M474" s="94"/>
      <c r="N474" s="94"/>
      <c r="O474" s="94"/>
      <c r="P474" s="94"/>
      <c r="Q474" s="94"/>
      <c r="R474" s="94"/>
      <c r="S474" s="94"/>
      <c r="T474" s="94"/>
      <c r="U474" s="94"/>
      <c r="V474" s="94"/>
      <c r="W474" s="94"/>
      <c r="X474" s="94"/>
      <c r="Y474" s="94"/>
      <c r="Z474" s="94"/>
      <c r="AA474" s="94"/>
    </row>
    <row r="475" ht="13.5" customHeight="1" outlineLevel="1">
      <c r="A475" s="154">
        <v>119.0</v>
      </c>
      <c r="B475" s="154">
        <v>119.0</v>
      </c>
      <c r="C475" s="94"/>
      <c r="D475" s="94"/>
      <c r="E475" s="94"/>
      <c r="F475" s="94"/>
      <c r="G475" s="94"/>
      <c r="H475" s="94"/>
      <c r="I475" s="94"/>
      <c r="J475" s="94"/>
      <c r="K475" s="94"/>
      <c r="L475" s="94"/>
      <c r="M475" s="94"/>
      <c r="N475" s="94"/>
      <c r="O475" s="94"/>
      <c r="P475" s="94"/>
      <c r="Q475" s="94"/>
      <c r="R475" s="94"/>
      <c r="S475" s="94"/>
      <c r="T475" s="94"/>
      <c r="U475" s="94"/>
      <c r="V475" s="94"/>
      <c r="W475" s="94"/>
      <c r="X475" s="94"/>
      <c r="Y475" s="94"/>
      <c r="Z475" s="94"/>
      <c r="AA475" s="94"/>
    </row>
    <row r="476" ht="13.5" customHeight="1" outlineLevel="1">
      <c r="A476" s="154">
        <v>120.0</v>
      </c>
      <c r="B476" s="154">
        <v>120.0</v>
      </c>
      <c r="C476" s="94"/>
      <c r="D476" s="94"/>
      <c r="E476" s="94"/>
      <c r="F476" s="94"/>
      <c r="G476" s="94"/>
      <c r="H476" s="94"/>
      <c r="I476" s="94"/>
      <c r="J476" s="94"/>
      <c r="K476" s="94"/>
      <c r="L476" s="94"/>
      <c r="M476" s="94"/>
      <c r="N476" s="94"/>
      <c r="O476" s="94"/>
      <c r="P476" s="94"/>
      <c r="Q476" s="94"/>
      <c r="R476" s="94"/>
      <c r="S476" s="94"/>
      <c r="T476" s="94"/>
      <c r="U476" s="94"/>
      <c r="V476" s="94"/>
      <c r="W476" s="94"/>
      <c r="X476" s="94"/>
      <c r="Y476" s="94"/>
      <c r="Z476" s="94"/>
      <c r="AA476" s="94"/>
    </row>
    <row r="477" ht="13.5" customHeight="1" outlineLevel="1">
      <c r="A477" s="154">
        <v>121.0</v>
      </c>
      <c r="B477" s="154">
        <v>121.0</v>
      </c>
      <c r="C477" s="94"/>
      <c r="D477" s="94"/>
      <c r="E477" s="94"/>
      <c r="F477" s="94"/>
      <c r="G477" s="94"/>
      <c r="H477" s="94"/>
      <c r="I477" s="94"/>
      <c r="J477" s="94"/>
      <c r="K477" s="94"/>
      <c r="L477" s="94"/>
      <c r="M477" s="94"/>
      <c r="N477" s="94"/>
      <c r="O477" s="94"/>
      <c r="P477" s="94"/>
      <c r="Q477" s="94"/>
      <c r="R477" s="94"/>
      <c r="S477" s="94"/>
      <c r="T477" s="94"/>
      <c r="U477" s="94"/>
      <c r="V477" s="94"/>
      <c r="W477" s="94"/>
      <c r="X477" s="94"/>
      <c r="Y477" s="94"/>
      <c r="Z477" s="94"/>
      <c r="AA477" s="94"/>
    </row>
    <row r="478" ht="13.5" customHeight="1" outlineLevel="1">
      <c r="A478" s="154">
        <v>122.0</v>
      </c>
      <c r="B478" s="154">
        <v>122.0</v>
      </c>
      <c r="C478" s="94"/>
      <c r="D478" s="94"/>
      <c r="E478" s="94"/>
      <c r="F478" s="94"/>
      <c r="G478" s="94"/>
      <c r="H478" s="94"/>
      <c r="I478" s="94"/>
      <c r="J478" s="94"/>
      <c r="K478" s="94"/>
      <c r="L478" s="94"/>
      <c r="M478" s="94"/>
      <c r="N478" s="94"/>
      <c r="O478" s="94"/>
      <c r="P478" s="94"/>
      <c r="Q478" s="94"/>
      <c r="R478" s="94"/>
      <c r="S478" s="94"/>
      <c r="T478" s="94"/>
      <c r="U478" s="94"/>
      <c r="V478" s="94"/>
      <c r="W478" s="94"/>
      <c r="X478" s="94"/>
      <c r="Y478" s="94"/>
      <c r="Z478" s="94"/>
      <c r="AA478" s="94"/>
    </row>
    <row r="479" ht="13.5" customHeight="1" outlineLevel="1">
      <c r="A479" s="154">
        <v>123.0</v>
      </c>
      <c r="B479" s="154">
        <v>123.0</v>
      </c>
      <c r="C479" s="94"/>
      <c r="D479" s="94"/>
      <c r="E479" s="94"/>
      <c r="F479" s="94"/>
      <c r="G479" s="94"/>
      <c r="H479" s="94"/>
      <c r="I479" s="94"/>
      <c r="J479" s="94"/>
      <c r="K479" s="94"/>
      <c r="L479" s="94"/>
      <c r="M479" s="94"/>
      <c r="N479" s="94"/>
      <c r="O479" s="94"/>
      <c r="P479" s="94"/>
      <c r="Q479" s="94"/>
      <c r="R479" s="94"/>
      <c r="S479" s="94"/>
      <c r="T479" s="94"/>
      <c r="U479" s="94"/>
      <c r="V479" s="94"/>
      <c r="W479" s="94"/>
      <c r="X479" s="94"/>
      <c r="Y479" s="94"/>
      <c r="Z479" s="94"/>
      <c r="AA479" s="94"/>
    </row>
    <row r="480" ht="13.5" customHeight="1" outlineLevel="1">
      <c r="A480" s="154">
        <v>124.0</v>
      </c>
      <c r="B480" s="154">
        <v>124.0</v>
      </c>
      <c r="C480" s="94"/>
      <c r="D480" s="94"/>
      <c r="E480" s="94"/>
      <c r="F480" s="94"/>
      <c r="G480" s="94"/>
      <c r="H480" s="94"/>
      <c r="I480" s="94"/>
      <c r="J480" s="94"/>
      <c r="K480" s="94"/>
      <c r="L480" s="94"/>
      <c r="M480" s="94"/>
      <c r="N480" s="94"/>
      <c r="O480" s="94"/>
      <c r="P480" s="94"/>
      <c r="Q480" s="94"/>
      <c r="R480" s="94"/>
      <c r="S480" s="94"/>
      <c r="T480" s="94"/>
      <c r="U480" s="94"/>
      <c r="V480" s="94"/>
      <c r="W480" s="94"/>
      <c r="X480" s="94"/>
      <c r="Y480" s="94"/>
      <c r="Z480" s="94"/>
      <c r="AA480" s="94"/>
    </row>
    <row r="481" ht="13.5" customHeight="1" outlineLevel="1">
      <c r="A481" s="154">
        <v>125.0</v>
      </c>
      <c r="B481" s="154">
        <v>125.0</v>
      </c>
      <c r="C481" s="94"/>
      <c r="D481" s="94"/>
      <c r="E481" s="94"/>
      <c r="F481" s="94"/>
      <c r="G481" s="94"/>
      <c r="H481" s="94"/>
      <c r="I481" s="94"/>
      <c r="J481" s="94"/>
      <c r="K481" s="94"/>
      <c r="L481" s="94"/>
      <c r="M481" s="94"/>
      <c r="N481" s="94"/>
      <c r="O481" s="94"/>
      <c r="P481" s="94"/>
      <c r="Q481" s="94"/>
      <c r="R481" s="94"/>
      <c r="S481" s="94"/>
      <c r="T481" s="94"/>
      <c r="U481" s="94"/>
      <c r="V481" s="94"/>
      <c r="W481" s="94"/>
      <c r="X481" s="94"/>
      <c r="Y481" s="94"/>
      <c r="Z481" s="94"/>
      <c r="AA481" s="94"/>
    </row>
    <row r="482" ht="13.5" customHeight="1">
      <c r="A482" s="156"/>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94"/>
      <c r="Z482" s="94"/>
      <c r="AA482" s="94"/>
    </row>
    <row r="483" ht="13.5" customHeight="1">
      <c r="A483" s="173" t="s">
        <v>578</v>
      </c>
      <c r="B483" s="173" t="s">
        <v>578</v>
      </c>
      <c r="C483" s="94"/>
      <c r="D483" s="94"/>
      <c r="E483" s="94"/>
      <c r="F483" s="94"/>
      <c r="G483" s="94"/>
      <c r="H483" s="94"/>
      <c r="I483" s="94"/>
      <c r="J483" s="94"/>
      <c r="K483" s="94"/>
      <c r="L483" s="94"/>
      <c r="M483" s="94"/>
      <c r="N483" s="94"/>
      <c r="O483" s="94"/>
      <c r="P483" s="94"/>
      <c r="Q483" s="94"/>
      <c r="R483" s="94"/>
      <c r="S483" s="94"/>
      <c r="T483" s="94"/>
      <c r="U483" s="94"/>
      <c r="V483" s="94"/>
      <c r="W483" s="94"/>
      <c r="X483" s="94"/>
      <c r="Y483" s="94"/>
      <c r="Z483" s="94"/>
      <c r="AA483" s="94"/>
    </row>
    <row r="484" ht="13.5" customHeight="1" outlineLevel="1">
      <c r="A484" s="196" t="s">
        <v>579</v>
      </c>
      <c r="B484" s="196" t="s">
        <v>579</v>
      </c>
      <c r="C484" s="94"/>
      <c r="D484" s="94"/>
      <c r="E484" s="94"/>
      <c r="F484" s="94"/>
      <c r="G484" s="94"/>
      <c r="H484" s="94"/>
      <c r="I484" s="94"/>
      <c r="J484" s="94"/>
      <c r="K484" s="94"/>
      <c r="L484" s="94"/>
      <c r="M484" s="94"/>
      <c r="N484" s="94"/>
      <c r="O484" s="94"/>
      <c r="P484" s="94"/>
      <c r="Q484" s="94"/>
      <c r="R484" s="94"/>
      <c r="S484" s="94"/>
      <c r="T484" s="94"/>
      <c r="U484" s="94"/>
      <c r="V484" s="94"/>
      <c r="W484" s="94"/>
      <c r="X484" s="94"/>
      <c r="Y484" s="94"/>
      <c r="Z484" s="94"/>
      <c r="AA484" s="94"/>
    </row>
    <row r="485" ht="13.5" customHeight="1" outlineLevel="1">
      <c r="A485" s="197" t="s">
        <v>580</v>
      </c>
      <c r="B485" s="197" t="s">
        <v>581</v>
      </c>
      <c r="C485" s="94"/>
      <c r="D485" s="94"/>
      <c r="E485" s="94"/>
      <c r="F485" s="94"/>
      <c r="G485" s="94"/>
      <c r="H485" s="94"/>
      <c r="I485" s="94"/>
      <c r="J485" s="94"/>
      <c r="K485" s="94"/>
      <c r="L485" s="94"/>
      <c r="M485" s="94"/>
      <c r="N485" s="94"/>
      <c r="O485" s="94"/>
      <c r="P485" s="94"/>
      <c r="Q485" s="94"/>
      <c r="R485" s="94"/>
      <c r="S485" s="94"/>
      <c r="T485" s="94"/>
      <c r="U485" s="94"/>
      <c r="V485" s="94"/>
      <c r="W485" s="94"/>
      <c r="X485" s="94"/>
      <c r="Y485" s="94"/>
      <c r="Z485" s="94"/>
      <c r="AA485" s="94"/>
    </row>
    <row r="486" ht="13.5" customHeight="1" outlineLevel="1">
      <c r="A486" s="197" t="s">
        <v>582</v>
      </c>
      <c r="B486" s="197" t="s">
        <v>583</v>
      </c>
      <c r="C486" s="94"/>
      <c r="D486" s="94"/>
      <c r="E486" s="94"/>
      <c r="F486" s="94"/>
      <c r="G486" s="94"/>
      <c r="H486" s="94"/>
      <c r="I486" s="94"/>
      <c r="J486" s="94"/>
      <c r="K486" s="94"/>
      <c r="L486" s="94"/>
      <c r="M486" s="94"/>
      <c r="N486" s="94"/>
      <c r="O486" s="94"/>
      <c r="P486" s="94"/>
      <c r="Q486" s="94"/>
      <c r="R486" s="94"/>
      <c r="S486" s="94"/>
      <c r="T486" s="94"/>
      <c r="U486" s="94"/>
      <c r="V486" s="94"/>
      <c r="W486" s="94"/>
      <c r="X486" s="94"/>
      <c r="Y486" s="94"/>
      <c r="Z486" s="94"/>
      <c r="AA486" s="94"/>
    </row>
    <row r="487" ht="13.5" customHeight="1" outlineLevel="1">
      <c r="A487" s="197" t="s">
        <v>584</v>
      </c>
      <c r="B487" s="197" t="s">
        <v>584</v>
      </c>
      <c r="C487" s="94"/>
      <c r="D487" s="94"/>
      <c r="E487" s="94"/>
      <c r="F487" s="94"/>
      <c r="G487" s="94"/>
      <c r="H487" s="94"/>
      <c r="I487" s="94"/>
      <c r="J487" s="94"/>
      <c r="K487" s="94"/>
      <c r="L487" s="94"/>
      <c r="M487" s="94"/>
      <c r="N487" s="94"/>
      <c r="O487" s="94"/>
      <c r="P487" s="94"/>
      <c r="Q487" s="94"/>
      <c r="R487" s="94"/>
      <c r="S487" s="94"/>
      <c r="T487" s="94"/>
      <c r="U487" s="94"/>
      <c r="V487" s="94"/>
      <c r="W487" s="94"/>
      <c r="X487" s="94"/>
      <c r="Y487" s="94"/>
      <c r="Z487" s="94"/>
      <c r="AA487" s="94"/>
    </row>
    <row r="488" ht="13.5" customHeight="1" outlineLevel="1">
      <c r="A488" s="197" t="s">
        <v>585</v>
      </c>
      <c r="B488" s="197" t="s">
        <v>585</v>
      </c>
      <c r="C488" s="94"/>
      <c r="D488" s="94"/>
      <c r="E488" s="94"/>
      <c r="F488" s="94"/>
      <c r="G488" s="94"/>
      <c r="H488" s="94"/>
      <c r="I488" s="94"/>
      <c r="J488" s="94"/>
      <c r="K488" s="94"/>
      <c r="L488" s="94"/>
      <c r="M488" s="94"/>
      <c r="N488" s="94"/>
      <c r="O488" s="94"/>
      <c r="P488" s="94"/>
      <c r="Q488" s="94"/>
      <c r="R488" s="94"/>
      <c r="S488" s="94"/>
      <c r="T488" s="94"/>
      <c r="U488" s="94"/>
      <c r="V488" s="94"/>
      <c r="W488" s="94"/>
      <c r="X488" s="94"/>
      <c r="Y488" s="94"/>
      <c r="Z488" s="94"/>
      <c r="AA488" s="94"/>
    </row>
    <row r="489" ht="13.5" customHeight="1" outlineLevel="1">
      <c r="A489" s="197" t="s">
        <v>586</v>
      </c>
      <c r="B489" s="197" t="s">
        <v>587</v>
      </c>
      <c r="C489" s="94"/>
      <c r="D489" s="94"/>
      <c r="E489" s="94"/>
      <c r="F489" s="94"/>
      <c r="G489" s="94"/>
      <c r="H489" s="94"/>
      <c r="I489" s="94"/>
      <c r="J489" s="94"/>
      <c r="K489" s="94"/>
      <c r="L489" s="94"/>
      <c r="M489" s="94"/>
      <c r="N489" s="94"/>
      <c r="O489" s="94"/>
      <c r="P489" s="94"/>
      <c r="Q489" s="94"/>
      <c r="R489" s="94"/>
      <c r="S489" s="94"/>
      <c r="T489" s="94"/>
      <c r="U489" s="94"/>
      <c r="V489" s="94"/>
      <c r="W489" s="94"/>
      <c r="X489" s="94"/>
      <c r="Y489" s="94"/>
      <c r="Z489" s="94"/>
      <c r="AA489" s="94"/>
    </row>
    <row r="490" ht="13.5" customHeight="1" outlineLevel="1">
      <c r="A490" s="197" t="s">
        <v>588</v>
      </c>
      <c r="B490" s="197" t="s">
        <v>589</v>
      </c>
      <c r="C490" s="94"/>
      <c r="D490" s="94"/>
      <c r="E490" s="94"/>
      <c r="F490" s="94"/>
      <c r="G490" s="94"/>
      <c r="H490" s="94"/>
      <c r="I490" s="94"/>
      <c r="J490" s="94"/>
      <c r="K490" s="94"/>
      <c r="L490" s="94"/>
      <c r="M490" s="94"/>
      <c r="N490" s="94"/>
      <c r="O490" s="94"/>
      <c r="P490" s="94"/>
      <c r="Q490" s="94"/>
      <c r="R490" s="94"/>
      <c r="S490" s="94"/>
      <c r="T490" s="94"/>
      <c r="U490" s="94"/>
      <c r="V490" s="94"/>
      <c r="W490" s="94"/>
      <c r="X490" s="94"/>
      <c r="Y490" s="94"/>
      <c r="Z490" s="94"/>
      <c r="AA490" s="94"/>
    </row>
    <row r="491" ht="13.5" customHeight="1" outlineLevel="1">
      <c r="A491" s="198" t="s">
        <v>590</v>
      </c>
      <c r="B491" s="198" t="s">
        <v>590</v>
      </c>
      <c r="C491" s="94"/>
      <c r="D491" s="94"/>
      <c r="E491" s="94"/>
      <c r="F491" s="94"/>
      <c r="G491" s="94"/>
      <c r="H491" s="94"/>
      <c r="I491" s="94"/>
      <c r="J491" s="94"/>
      <c r="K491" s="94"/>
      <c r="L491" s="94"/>
      <c r="M491" s="94"/>
      <c r="N491" s="94"/>
      <c r="O491" s="94"/>
      <c r="P491" s="94"/>
      <c r="Q491" s="94"/>
      <c r="R491" s="94"/>
      <c r="S491" s="94"/>
      <c r="T491" s="94"/>
      <c r="U491" s="94"/>
      <c r="V491" s="94"/>
      <c r="W491" s="94"/>
      <c r="X491" s="94"/>
      <c r="Y491" s="94"/>
      <c r="Z491" s="94"/>
      <c r="AA491" s="94"/>
    </row>
    <row r="492" ht="13.5" customHeight="1" outlineLevel="1">
      <c r="A492" s="197" t="s">
        <v>591</v>
      </c>
      <c r="B492" s="197" t="s">
        <v>591</v>
      </c>
      <c r="C492" s="94"/>
      <c r="D492" s="94"/>
      <c r="E492" s="94"/>
      <c r="F492" s="94"/>
      <c r="G492" s="94"/>
      <c r="H492" s="94"/>
      <c r="I492" s="94"/>
      <c r="J492" s="94"/>
      <c r="K492" s="94"/>
      <c r="L492" s="94"/>
      <c r="M492" s="94"/>
      <c r="N492" s="94"/>
      <c r="O492" s="94"/>
      <c r="P492" s="94"/>
      <c r="Q492" s="94"/>
      <c r="R492" s="94"/>
      <c r="S492" s="94"/>
      <c r="T492" s="94"/>
      <c r="U492" s="94"/>
      <c r="V492" s="94"/>
      <c r="W492" s="94"/>
      <c r="X492" s="94"/>
      <c r="Y492" s="94"/>
      <c r="Z492" s="94"/>
      <c r="AA492" s="94"/>
    </row>
    <row r="493" ht="13.5" customHeight="1" outlineLevel="1">
      <c r="A493" s="197" t="s">
        <v>592</v>
      </c>
      <c r="B493" s="197" t="s">
        <v>592</v>
      </c>
      <c r="C493" s="94"/>
      <c r="D493" s="94"/>
      <c r="E493" s="94"/>
      <c r="F493" s="94"/>
      <c r="G493" s="94"/>
      <c r="H493" s="94"/>
      <c r="I493" s="94"/>
      <c r="J493" s="94"/>
      <c r="K493" s="94"/>
      <c r="L493" s="94"/>
      <c r="M493" s="94"/>
      <c r="N493" s="94"/>
      <c r="O493" s="94"/>
      <c r="P493" s="94"/>
      <c r="Q493" s="94"/>
      <c r="R493" s="94"/>
      <c r="S493" s="94"/>
      <c r="T493" s="94"/>
      <c r="U493" s="94"/>
      <c r="V493" s="94"/>
      <c r="W493" s="94"/>
      <c r="X493" s="94"/>
      <c r="Y493" s="94"/>
      <c r="Z493" s="94"/>
      <c r="AA493" s="94"/>
    </row>
    <row r="494" ht="13.5" customHeight="1" outlineLevel="1">
      <c r="A494" s="197" t="s">
        <v>593</v>
      </c>
      <c r="B494" s="197" t="s">
        <v>593</v>
      </c>
      <c r="C494" s="94"/>
      <c r="D494" s="94"/>
      <c r="E494" s="94"/>
      <c r="F494" s="94"/>
      <c r="G494" s="94"/>
      <c r="H494" s="94"/>
      <c r="I494" s="94"/>
      <c r="J494" s="94"/>
      <c r="K494" s="94"/>
      <c r="L494" s="94"/>
      <c r="M494" s="94"/>
      <c r="N494" s="94"/>
      <c r="O494" s="94"/>
      <c r="P494" s="94"/>
      <c r="Q494" s="94"/>
      <c r="R494" s="94"/>
      <c r="S494" s="94"/>
      <c r="T494" s="94"/>
      <c r="U494" s="94"/>
      <c r="V494" s="94"/>
      <c r="W494" s="94"/>
      <c r="X494" s="94"/>
      <c r="Y494" s="94"/>
      <c r="Z494" s="94"/>
      <c r="AA494" s="94"/>
    </row>
    <row r="495" ht="13.5" customHeight="1" outlineLevel="1">
      <c r="A495" s="197" t="s">
        <v>594</v>
      </c>
      <c r="B495" s="197" t="s">
        <v>594</v>
      </c>
      <c r="C495" s="94"/>
      <c r="D495" s="94"/>
      <c r="E495" s="94"/>
      <c r="F495" s="94"/>
      <c r="G495" s="94"/>
      <c r="H495" s="94"/>
      <c r="I495" s="94"/>
      <c r="J495" s="94"/>
      <c r="K495" s="94"/>
      <c r="L495" s="94"/>
      <c r="M495" s="94"/>
      <c r="N495" s="94"/>
      <c r="O495" s="94"/>
      <c r="P495" s="94"/>
      <c r="Q495" s="94"/>
      <c r="R495" s="94"/>
      <c r="S495" s="94"/>
      <c r="T495" s="94"/>
      <c r="U495" s="94"/>
      <c r="V495" s="94"/>
      <c r="W495" s="94"/>
      <c r="X495" s="94"/>
      <c r="Y495" s="94"/>
      <c r="Z495" s="94"/>
      <c r="AA495" s="94"/>
    </row>
    <row r="496" ht="13.5" customHeight="1" outlineLevel="1">
      <c r="A496" s="197" t="s">
        <v>595</v>
      </c>
      <c r="B496" s="197" t="s">
        <v>596</v>
      </c>
      <c r="C496" s="94"/>
      <c r="D496" s="94"/>
      <c r="E496" s="94"/>
      <c r="F496" s="94"/>
      <c r="G496" s="94"/>
      <c r="H496" s="94"/>
      <c r="I496" s="94"/>
      <c r="J496" s="94"/>
      <c r="K496" s="94"/>
      <c r="L496" s="94"/>
      <c r="M496" s="94"/>
      <c r="N496" s="94"/>
      <c r="O496" s="94"/>
      <c r="P496" s="94"/>
      <c r="Q496" s="94"/>
      <c r="R496" s="94"/>
      <c r="S496" s="94"/>
      <c r="T496" s="94"/>
      <c r="U496" s="94"/>
      <c r="V496" s="94"/>
      <c r="W496" s="94"/>
      <c r="X496" s="94"/>
      <c r="Y496" s="94"/>
      <c r="Z496" s="94"/>
      <c r="AA496" s="94"/>
    </row>
    <row r="497" ht="13.5" customHeight="1" outlineLevel="1">
      <c r="A497" s="197" t="s">
        <v>597</v>
      </c>
      <c r="B497" s="197" t="s">
        <v>598</v>
      </c>
      <c r="C497" s="94"/>
      <c r="D497" s="94"/>
      <c r="E497" s="94"/>
      <c r="F497" s="94"/>
      <c r="G497" s="94"/>
      <c r="H497" s="94"/>
      <c r="I497" s="94"/>
      <c r="J497" s="94"/>
      <c r="K497" s="94"/>
      <c r="L497" s="94"/>
      <c r="M497" s="94"/>
      <c r="N497" s="94"/>
      <c r="O497" s="94"/>
      <c r="P497" s="94"/>
      <c r="Q497" s="94"/>
      <c r="R497" s="94"/>
      <c r="S497" s="94"/>
      <c r="T497" s="94"/>
      <c r="U497" s="94"/>
      <c r="V497" s="94"/>
      <c r="W497" s="94"/>
      <c r="X497" s="94"/>
      <c r="Y497" s="94"/>
      <c r="Z497" s="94"/>
      <c r="AA497" s="94"/>
    </row>
    <row r="498" ht="13.5" customHeight="1" outlineLevel="1">
      <c r="A498" s="198" t="s">
        <v>599</v>
      </c>
      <c r="B498" s="198" t="s">
        <v>600</v>
      </c>
      <c r="C498" s="94"/>
      <c r="D498" s="94"/>
      <c r="E498" s="94"/>
      <c r="F498" s="94"/>
      <c r="G498" s="94"/>
      <c r="H498" s="94"/>
      <c r="I498" s="94"/>
      <c r="J498" s="94"/>
      <c r="K498" s="94"/>
      <c r="L498" s="94"/>
      <c r="M498" s="94"/>
      <c r="N498" s="94"/>
      <c r="O498" s="94"/>
      <c r="P498" s="94"/>
      <c r="Q498" s="94"/>
      <c r="R498" s="94"/>
      <c r="S498" s="94"/>
      <c r="T498" s="94"/>
      <c r="U498" s="94"/>
      <c r="V498" s="94"/>
      <c r="W498" s="94"/>
      <c r="X498" s="94"/>
      <c r="Y498" s="94"/>
      <c r="Z498" s="94"/>
      <c r="AA498" s="94"/>
    </row>
    <row r="499" ht="13.5" customHeight="1" outlineLevel="1">
      <c r="A499" s="197" t="s">
        <v>601</v>
      </c>
      <c r="B499" s="197" t="s">
        <v>601</v>
      </c>
      <c r="C499" s="94"/>
      <c r="D499" s="94"/>
      <c r="E499" s="94"/>
      <c r="F499" s="94"/>
      <c r="G499" s="94"/>
      <c r="H499" s="94"/>
      <c r="I499" s="94"/>
      <c r="J499" s="94"/>
      <c r="K499" s="94"/>
      <c r="L499" s="94"/>
      <c r="M499" s="94"/>
      <c r="N499" s="94"/>
      <c r="O499" s="94"/>
      <c r="P499" s="94"/>
      <c r="Q499" s="94"/>
      <c r="R499" s="94"/>
      <c r="S499" s="94"/>
      <c r="T499" s="94"/>
      <c r="U499" s="94"/>
      <c r="V499" s="94"/>
      <c r="W499" s="94"/>
      <c r="X499" s="94"/>
      <c r="Y499" s="94"/>
      <c r="Z499" s="94"/>
      <c r="AA499" s="94"/>
    </row>
    <row r="500" ht="13.5" customHeight="1" outlineLevel="1">
      <c r="A500" s="197" t="s">
        <v>602</v>
      </c>
      <c r="B500" s="197" t="s">
        <v>602</v>
      </c>
      <c r="C500" s="94"/>
      <c r="D500" s="94"/>
      <c r="E500" s="94"/>
      <c r="F500" s="94"/>
      <c r="G500" s="94"/>
      <c r="H500" s="94"/>
      <c r="I500" s="94"/>
      <c r="J500" s="94"/>
      <c r="K500" s="94"/>
      <c r="L500" s="94"/>
      <c r="M500" s="94"/>
      <c r="N500" s="94"/>
      <c r="O500" s="94"/>
      <c r="P500" s="94"/>
      <c r="Q500" s="94"/>
      <c r="R500" s="94"/>
      <c r="S500" s="94"/>
      <c r="T500" s="94"/>
      <c r="U500" s="94"/>
      <c r="V500" s="94"/>
      <c r="W500" s="94"/>
      <c r="X500" s="94"/>
      <c r="Y500" s="94"/>
      <c r="Z500" s="94"/>
      <c r="AA500" s="94"/>
    </row>
    <row r="501" ht="13.5" customHeight="1" outlineLevel="1">
      <c r="A501" s="197" t="s">
        <v>603</v>
      </c>
      <c r="B501" s="197" t="s">
        <v>604</v>
      </c>
      <c r="C501" s="94"/>
      <c r="D501" s="94"/>
      <c r="E501" s="94"/>
      <c r="F501" s="94"/>
      <c r="G501" s="94"/>
      <c r="H501" s="94"/>
      <c r="I501" s="94"/>
      <c r="J501" s="94"/>
      <c r="K501" s="94"/>
      <c r="L501" s="94"/>
      <c r="M501" s="94"/>
      <c r="N501" s="94"/>
      <c r="O501" s="94"/>
      <c r="P501" s="94"/>
      <c r="Q501" s="94"/>
      <c r="R501" s="94"/>
      <c r="S501" s="94"/>
      <c r="T501" s="94"/>
      <c r="U501" s="94"/>
      <c r="V501" s="94"/>
      <c r="W501" s="94"/>
      <c r="X501" s="94"/>
      <c r="Y501" s="94"/>
      <c r="Z501" s="94"/>
      <c r="AA501" s="94"/>
    </row>
    <row r="502" ht="13.5" customHeight="1" outlineLevel="1">
      <c r="A502" s="197" t="s">
        <v>605</v>
      </c>
      <c r="B502" s="197" t="s">
        <v>605</v>
      </c>
      <c r="C502" s="94"/>
      <c r="D502" s="94"/>
      <c r="E502" s="94"/>
      <c r="F502" s="94"/>
      <c r="G502" s="94"/>
      <c r="H502" s="94"/>
      <c r="I502" s="94"/>
      <c r="J502" s="94"/>
      <c r="K502" s="94"/>
      <c r="L502" s="94"/>
      <c r="M502" s="94"/>
      <c r="N502" s="94"/>
      <c r="O502" s="94"/>
      <c r="P502" s="94"/>
      <c r="Q502" s="94"/>
      <c r="R502" s="94"/>
      <c r="S502" s="94"/>
      <c r="T502" s="94"/>
      <c r="U502" s="94"/>
      <c r="V502" s="94"/>
      <c r="W502" s="94"/>
      <c r="X502" s="94"/>
      <c r="Y502" s="94"/>
      <c r="Z502" s="94"/>
      <c r="AA502" s="94"/>
    </row>
    <row r="503" ht="13.5" customHeight="1" outlineLevel="1">
      <c r="A503" s="197" t="s">
        <v>606</v>
      </c>
      <c r="B503" s="197" t="s">
        <v>607</v>
      </c>
      <c r="C503" s="94"/>
      <c r="D503" s="94"/>
      <c r="E503" s="94"/>
      <c r="F503" s="94"/>
      <c r="G503" s="94"/>
      <c r="H503" s="94"/>
      <c r="I503" s="94"/>
      <c r="J503" s="94"/>
      <c r="K503" s="94"/>
      <c r="L503" s="94"/>
      <c r="M503" s="94"/>
      <c r="N503" s="94"/>
      <c r="O503" s="94"/>
      <c r="P503" s="94"/>
      <c r="Q503" s="94"/>
      <c r="R503" s="94"/>
      <c r="S503" s="94"/>
      <c r="T503" s="94"/>
      <c r="U503" s="94"/>
      <c r="V503" s="94"/>
      <c r="W503" s="94"/>
      <c r="X503" s="94"/>
      <c r="Y503" s="94"/>
      <c r="Z503" s="94"/>
      <c r="AA503" s="94"/>
    </row>
    <row r="504" ht="13.5" customHeight="1" outlineLevel="1">
      <c r="A504" s="197" t="s">
        <v>608</v>
      </c>
      <c r="B504" s="197" t="s">
        <v>608</v>
      </c>
      <c r="C504" s="94"/>
      <c r="D504" s="94"/>
      <c r="E504" s="94"/>
      <c r="F504" s="94"/>
      <c r="G504" s="94"/>
      <c r="H504" s="94"/>
      <c r="I504" s="94"/>
      <c r="J504" s="94"/>
      <c r="K504" s="94"/>
      <c r="L504" s="94"/>
      <c r="M504" s="94"/>
      <c r="N504" s="94"/>
      <c r="O504" s="94"/>
      <c r="P504" s="94"/>
      <c r="Q504" s="94"/>
      <c r="R504" s="94"/>
      <c r="S504" s="94"/>
      <c r="T504" s="94"/>
      <c r="U504" s="94"/>
      <c r="V504" s="94"/>
      <c r="W504" s="94"/>
      <c r="X504" s="94"/>
      <c r="Y504" s="94"/>
      <c r="Z504" s="94"/>
      <c r="AA504" s="94"/>
    </row>
    <row r="505" ht="13.5" customHeight="1">
      <c r="A505" s="156"/>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c r="AA505" s="94"/>
    </row>
    <row r="506" ht="13.5" customHeight="1">
      <c r="A506" s="199" t="s">
        <v>609</v>
      </c>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94"/>
      <c r="Z506" s="94"/>
      <c r="AA506" s="94"/>
    </row>
    <row r="507" ht="13.5" customHeight="1">
      <c r="A507" s="156" t="s">
        <v>610</v>
      </c>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94"/>
      <c r="Z507" s="94"/>
      <c r="AA507" s="94"/>
    </row>
    <row r="508" ht="13.5" customHeight="1">
      <c r="A508" s="156" t="s">
        <v>611</v>
      </c>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94"/>
      <c r="Z508" s="94"/>
      <c r="AA508" s="94"/>
    </row>
    <row r="509" ht="13.5" customHeight="1">
      <c r="A509" s="156" t="s">
        <v>612</v>
      </c>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94"/>
      <c r="Z509" s="94"/>
      <c r="AA509" s="94"/>
    </row>
    <row r="510" ht="13.5" customHeight="1">
      <c r="A510" s="156"/>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94"/>
      <c r="Z510" s="94"/>
      <c r="AA510" s="94"/>
    </row>
    <row r="511" ht="13.5" customHeight="1">
      <c r="A511" s="199" t="s">
        <v>613</v>
      </c>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94"/>
      <c r="Z511" s="94"/>
      <c r="AA511" s="94"/>
    </row>
    <row r="512" ht="13.5" customHeight="1">
      <c r="A512" s="156" t="s">
        <v>614</v>
      </c>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94"/>
      <c r="Z512" s="94"/>
      <c r="AA512" s="94"/>
    </row>
    <row r="513" ht="13.5" customHeight="1">
      <c r="A513" s="156" t="s">
        <v>451</v>
      </c>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94"/>
      <c r="Z513" s="94"/>
      <c r="AA513" s="94"/>
    </row>
    <row r="514" ht="13.5" customHeight="1">
      <c r="A514" s="156" t="s">
        <v>615</v>
      </c>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94"/>
      <c r="Z514" s="94"/>
      <c r="AA514" s="94"/>
    </row>
    <row r="515" ht="13.5" customHeight="1">
      <c r="A515" s="156"/>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94"/>
      <c r="Z515" s="94"/>
      <c r="AA515" s="94"/>
    </row>
    <row r="516" ht="13.5" customHeight="1">
      <c r="A516" s="156" t="s">
        <v>616</v>
      </c>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94"/>
      <c r="Z516" s="94"/>
      <c r="AA516" s="94"/>
    </row>
    <row r="517" ht="13.5" customHeight="1">
      <c r="A517" s="156" t="s">
        <v>453</v>
      </c>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94"/>
      <c r="Z517" s="94"/>
      <c r="AA517" s="94"/>
    </row>
    <row r="518" ht="13.5" customHeight="1">
      <c r="A518" s="156" t="s">
        <v>617</v>
      </c>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94"/>
      <c r="Z518" s="94"/>
      <c r="AA518" s="94"/>
    </row>
    <row r="519" ht="13.5" customHeight="1">
      <c r="A519" s="156" t="s">
        <v>454</v>
      </c>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94"/>
      <c r="Z519" s="94"/>
      <c r="AA519" s="94"/>
    </row>
    <row r="520" ht="13.5" customHeight="1">
      <c r="A520" s="156" t="s">
        <v>618</v>
      </c>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94"/>
      <c r="Z520" s="94"/>
      <c r="AA520" s="94"/>
    </row>
    <row r="521" ht="13.5" customHeight="1">
      <c r="A521" s="156" t="s">
        <v>455</v>
      </c>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94"/>
      <c r="Z521" s="94"/>
      <c r="AA521" s="94"/>
    </row>
    <row r="522" ht="13.5" customHeight="1">
      <c r="A522" s="156" t="s">
        <v>619</v>
      </c>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94"/>
      <c r="Z522" s="94"/>
      <c r="AA522" s="94"/>
    </row>
    <row r="523" ht="13.5" customHeight="1">
      <c r="A523" s="156" t="s">
        <v>456</v>
      </c>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94"/>
      <c r="Z523" s="94"/>
      <c r="AA523" s="94"/>
    </row>
    <row r="524" ht="13.5" customHeight="1">
      <c r="A524" s="156" t="s">
        <v>620</v>
      </c>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94"/>
      <c r="Z524" s="94"/>
      <c r="AA524" s="94"/>
    </row>
    <row r="525" ht="13.5" customHeight="1">
      <c r="A525" s="156" t="s">
        <v>457</v>
      </c>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94"/>
      <c r="Z525" s="94"/>
      <c r="AA525" s="94"/>
    </row>
    <row r="526" ht="13.5" customHeight="1">
      <c r="A526" s="156" t="s">
        <v>621</v>
      </c>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c r="AA526" s="94"/>
    </row>
    <row r="527" ht="13.5" customHeight="1">
      <c r="A527" s="156" t="s">
        <v>461</v>
      </c>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94"/>
      <c r="Z527" s="94"/>
      <c r="AA527" s="94"/>
    </row>
    <row r="528" ht="13.5" customHeight="1">
      <c r="A528" s="156" t="s">
        <v>622</v>
      </c>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c r="AA528" s="94"/>
    </row>
    <row r="529" ht="13.5" customHeight="1">
      <c r="A529" s="156" t="s">
        <v>462</v>
      </c>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94"/>
      <c r="Z529" s="94"/>
      <c r="AA529" s="94"/>
    </row>
    <row r="530" ht="13.5" customHeight="1">
      <c r="A530" s="156" t="s">
        <v>623</v>
      </c>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94"/>
      <c r="Z530" s="94"/>
      <c r="AA530" s="94"/>
    </row>
    <row r="531" ht="13.5" customHeight="1">
      <c r="A531" s="156"/>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94"/>
      <c r="Z531" s="94"/>
      <c r="AA531" s="94"/>
    </row>
    <row r="532" ht="13.5" customHeight="1">
      <c r="A532" s="156"/>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94"/>
      <c r="Z532" s="94"/>
      <c r="AA532" s="94"/>
    </row>
    <row r="533" ht="13.5" customHeight="1">
      <c r="A533" s="156"/>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94"/>
      <c r="Z533" s="94"/>
      <c r="AA533" s="94"/>
    </row>
    <row r="534" ht="13.5" customHeight="1">
      <c r="A534" s="156"/>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94"/>
      <c r="Z534" s="94"/>
      <c r="AA534" s="94"/>
    </row>
    <row r="535" ht="13.5" customHeight="1">
      <c r="A535" s="156"/>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94"/>
      <c r="Z535" s="94"/>
      <c r="AA535" s="94"/>
    </row>
    <row r="536" ht="13.5" customHeight="1">
      <c r="A536" s="156"/>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94"/>
      <c r="Z536" s="94"/>
      <c r="AA536" s="94"/>
    </row>
    <row r="537" ht="13.5" customHeight="1">
      <c r="A537" s="156"/>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94"/>
      <c r="Z537" s="94"/>
      <c r="AA537" s="94"/>
    </row>
    <row r="538" ht="13.5" customHeight="1">
      <c r="A538" s="156"/>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94"/>
      <c r="Z538" s="94"/>
      <c r="AA538" s="94"/>
    </row>
    <row r="539" ht="13.5" customHeight="1">
      <c r="A539" s="200" t="s">
        <v>624</v>
      </c>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94"/>
      <c r="Z539" s="94"/>
      <c r="AA539" s="94"/>
    </row>
    <row r="540" ht="13.5" customHeight="1">
      <c r="A540" s="156"/>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94"/>
      <c r="Z540" s="94"/>
      <c r="AA540" s="94"/>
    </row>
    <row r="541" ht="13.5" customHeight="1">
      <c r="A541" s="156"/>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94"/>
      <c r="Z541" s="94"/>
      <c r="AA541" s="94"/>
    </row>
    <row r="542" ht="13.5" customHeight="1">
      <c r="A542" s="156"/>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c r="AA542" s="94"/>
    </row>
    <row r="543" ht="13.5" customHeight="1">
      <c r="A543" s="156"/>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c r="AA543" s="94"/>
    </row>
    <row r="544" ht="13.5" customHeight="1">
      <c r="A544" s="156"/>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94"/>
      <c r="Z544" s="94"/>
      <c r="AA544" s="94"/>
    </row>
    <row r="545" ht="13.5" customHeight="1">
      <c r="A545" s="156"/>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94"/>
      <c r="Z545" s="94"/>
      <c r="AA545" s="94"/>
    </row>
    <row r="546" ht="13.5" customHeight="1">
      <c r="A546" s="156"/>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94"/>
      <c r="Z546" s="94"/>
      <c r="AA546" s="94"/>
    </row>
    <row r="547" ht="13.5" customHeight="1">
      <c r="A547" s="156"/>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94"/>
      <c r="Z547" s="94"/>
      <c r="AA547" s="94"/>
    </row>
    <row r="548" ht="13.5" customHeight="1">
      <c r="A548" s="156"/>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94"/>
      <c r="Z548" s="94"/>
      <c r="AA548" s="94"/>
    </row>
    <row r="549" ht="13.5" customHeight="1">
      <c r="A549" s="156"/>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94"/>
      <c r="Z549" s="94"/>
      <c r="AA549" s="94"/>
    </row>
    <row r="550" ht="13.5" customHeight="1">
      <c r="A550" s="156"/>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94"/>
      <c r="Z550" s="94"/>
      <c r="AA550" s="94"/>
    </row>
    <row r="551" ht="13.5" customHeight="1">
      <c r="A551" s="156"/>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94"/>
      <c r="Z551" s="94"/>
      <c r="AA551" s="94"/>
    </row>
    <row r="552" ht="13.5" customHeight="1">
      <c r="A552" s="156"/>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94"/>
      <c r="Z552" s="94"/>
      <c r="AA552" s="94"/>
    </row>
    <row r="553" ht="13.5" customHeight="1">
      <c r="A553" s="156"/>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94"/>
      <c r="Z553" s="94"/>
      <c r="AA553" s="94"/>
    </row>
    <row r="554" ht="13.5" customHeight="1">
      <c r="A554" s="156"/>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94"/>
      <c r="Z554" s="94"/>
      <c r="AA554" s="94"/>
    </row>
    <row r="555" ht="13.5" customHeight="1">
      <c r="A555" s="156"/>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94"/>
      <c r="Z555" s="94"/>
      <c r="AA555" s="94"/>
    </row>
    <row r="556" ht="13.5" customHeight="1">
      <c r="A556" s="156"/>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94"/>
      <c r="Z556" s="94"/>
      <c r="AA556" s="94"/>
    </row>
    <row r="557" ht="13.5" customHeight="1">
      <c r="A557" s="156"/>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94"/>
      <c r="Z557" s="94"/>
      <c r="AA557" s="94"/>
    </row>
    <row r="558" ht="13.5" customHeight="1">
      <c r="A558" s="156"/>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94"/>
      <c r="Z558" s="94"/>
      <c r="AA558" s="94"/>
    </row>
    <row r="559" ht="13.5" customHeight="1">
      <c r="A559" s="156"/>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94"/>
      <c r="Z559" s="94"/>
      <c r="AA559" s="94"/>
    </row>
    <row r="560" ht="13.5" customHeight="1">
      <c r="A560" s="156"/>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row>
    <row r="561" ht="13.5" customHeight="1">
      <c r="A561" s="156"/>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94"/>
      <c r="Z561" s="94"/>
      <c r="AA561" s="94"/>
    </row>
    <row r="562" ht="13.5" customHeight="1">
      <c r="A562" s="156"/>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94"/>
      <c r="Z562" s="94"/>
      <c r="AA562" s="94"/>
    </row>
    <row r="563" ht="13.5" customHeight="1">
      <c r="A563" s="156"/>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94"/>
      <c r="Z563" s="94"/>
      <c r="AA563" s="94"/>
    </row>
    <row r="564" ht="13.5" customHeight="1">
      <c r="A564" s="156"/>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94"/>
      <c r="Z564" s="94"/>
      <c r="AA564" s="94"/>
    </row>
    <row r="565" ht="13.5" customHeight="1">
      <c r="A565" s="156"/>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94"/>
      <c r="Z565" s="94"/>
      <c r="AA565" s="94"/>
    </row>
    <row r="566" ht="13.5" customHeight="1">
      <c r="A566" s="156"/>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94"/>
      <c r="Z566" s="94"/>
      <c r="AA566" s="94"/>
    </row>
    <row r="567" ht="13.5" customHeight="1">
      <c r="A567" s="156"/>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94"/>
      <c r="Z567" s="94"/>
      <c r="AA567" s="94"/>
    </row>
    <row r="568" ht="13.5" customHeight="1">
      <c r="A568" s="156"/>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94"/>
      <c r="Z568" s="94"/>
      <c r="AA568" s="94"/>
    </row>
    <row r="569" ht="13.5" customHeight="1">
      <c r="A569" s="156"/>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94"/>
      <c r="Z569" s="94"/>
      <c r="AA569" s="94"/>
    </row>
    <row r="570" ht="13.5" customHeight="1">
      <c r="A570" s="156"/>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94"/>
      <c r="Z570" s="94"/>
      <c r="AA570" s="94"/>
    </row>
    <row r="571" ht="13.5" customHeight="1">
      <c r="A571" s="156"/>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94"/>
      <c r="Z571" s="94"/>
      <c r="AA571" s="94"/>
    </row>
    <row r="572" ht="13.5" customHeight="1">
      <c r="A572" s="156"/>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94"/>
      <c r="Z572" s="94"/>
      <c r="AA572" s="94"/>
    </row>
    <row r="573" ht="13.5" customHeight="1">
      <c r="A573" s="156"/>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94"/>
      <c r="Z573" s="94"/>
      <c r="AA573" s="94"/>
    </row>
    <row r="574" ht="13.5" customHeight="1">
      <c r="A574" s="156"/>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94"/>
      <c r="Z574" s="94"/>
      <c r="AA574" s="94"/>
    </row>
    <row r="575" ht="13.5" customHeight="1">
      <c r="A575" s="156"/>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94"/>
      <c r="Z575" s="94"/>
      <c r="AA575" s="94"/>
    </row>
    <row r="576" ht="13.5" customHeight="1">
      <c r="A576" s="156"/>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94"/>
      <c r="Z576" s="94"/>
      <c r="AA576" s="94"/>
    </row>
    <row r="577" ht="13.5" customHeight="1">
      <c r="A577" s="156"/>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94"/>
      <c r="Z577" s="94"/>
      <c r="AA577" s="94"/>
    </row>
    <row r="578" ht="13.5" customHeight="1">
      <c r="A578" s="156"/>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94"/>
      <c r="Z578" s="94"/>
      <c r="AA578" s="94"/>
    </row>
    <row r="579" ht="13.5" customHeight="1">
      <c r="A579" s="156"/>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94"/>
      <c r="Z579" s="94"/>
      <c r="AA579" s="94"/>
    </row>
    <row r="580" ht="13.5" customHeight="1">
      <c r="A580" s="156"/>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94"/>
      <c r="Z580" s="94"/>
      <c r="AA580" s="94"/>
    </row>
    <row r="581" ht="13.5" customHeight="1">
      <c r="A581" s="156"/>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94"/>
      <c r="Z581" s="94"/>
      <c r="AA581" s="94"/>
    </row>
    <row r="582" ht="13.5" customHeight="1">
      <c r="A582" s="156"/>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94"/>
      <c r="Z582" s="94"/>
      <c r="AA582" s="94"/>
    </row>
    <row r="583" ht="13.5" customHeight="1">
      <c r="A583" s="156"/>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94"/>
      <c r="Z583" s="94"/>
      <c r="AA583" s="94"/>
    </row>
    <row r="584" ht="13.5" customHeight="1">
      <c r="A584" s="156"/>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94"/>
      <c r="Z584" s="94"/>
      <c r="AA584" s="94"/>
    </row>
    <row r="585" ht="13.5" customHeight="1">
      <c r="A585" s="156"/>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94"/>
      <c r="Z585" s="94"/>
      <c r="AA585" s="94"/>
    </row>
    <row r="586" ht="13.5" customHeight="1">
      <c r="A586" s="156"/>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94"/>
      <c r="Z586" s="94"/>
      <c r="AA586" s="94"/>
    </row>
    <row r="587" ht="13.5" customHeight="1">
      <c r="A587" s="156"/>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94"/>
      <c r="Z587" s="94"/>
      <c r="AA587" s="94"/>
    </row>
    <row r="588" ht="13.5" customHeight="1">
      <c r="A588" s="156"/>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94"/>
      <c r="Z588" s="94"/>
      <c r="AA588" s="94"/>
    </row>
    <row r="589" ht="13.5" customHeight="1">
      <c r="A589" s="156"/>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94"/>
      <c r="Z589" s="94"/>
      <c r="AA589" s="94"/>
    </row>
    <row r="590" ht="13.5" customHeight="1">
      <c r="A590" s="156"/>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94"/>
      <c r="Z590" s="94"/>
      <c r="AA590" s="94"/>
    </row>
    <row r="591" ht="13.5" customHeight="1">
      <c r="A591" s="156"/>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94"/>
      <c r="Z591" s="94"/>
      <c r="AA591" s="94"/>
    </row>
    <row r="592" ht="13.5" customHeight="1">
      <c r="A592" s="156"/>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94"/>
      <c r="Z592" s="94"/>
      <c r="AA592" s="94"/>
    </row>
    <row r="593" ht="13.5" customHeight="1">
      <c r="A593" s="156"/>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94"/>
      <c r="Z593" s="94"/>
      <c r="AA593" s="94"/>
    </row>
    <row r="594" ht="13.5" customHeight="1">
      <c r="A594" s="156"/>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94"/>
      <c r="Z594" s="94"/>
      <c r="AA594" s="94"/>
    </row>
    <row r="595" ht="13.5" customHeight="1">
      <c r="A595" s="156"/>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94"/>
      <c r="Z595" s="94"/>
      <c r="AA595" s="94"/>
    </row>
    <row r="596" ht="13.5" customHeight="1">
      <c r="A596" s="156"/>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94"/>
      <c r="Z596" s="94"/>
      <c r="AA596" s="94"/>
    </row>
    <row r="597" ht="13.5" customHeight="1">
      <c r="A597" s="156"/>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94"/>
      <c r="Z597" s="94"/>
      <c r="AA597" s="94"/>
    </row>
    <row r="598" ht="13.5" customHeight="1">
      <c r="A598" s="156"/>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94"/>
      <c r="Z598" s="94"/>
      <c r="AA598" s="94"/>
    </row>
    <row r="599" ht="13.5" customHeight="1">
      <c r="A599" s="156"/>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94"/>
      <c r="Z599" s="94"/>
      <c r="AA599" s="94"/>
    </row>
    <row r="600" ht="13.5" customHeight="1">
      <c r="A600" s="156"/>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94"/>
      <c r="Z600" s="94"/>
      <c r="AA600" s="94"/>
    </row>
    <row r="601" ht="13.5" customHeight="1">
      <c r="A601" s="156"/>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94"/>
      <c r="Z601" s="94"/>
      <c r="AA601" s="94"/>
    </row>
    <row r="602" ht="13.5" customHeight="1">
      <c r="A602" s="156"/>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94"/>
      <c r="Z602" s="94"/>
      <c r="AA602" s="94"/>
    </row>
    <row r="603" ht="13.5" customHeight="1">
      <c r="A603" s="156"/>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94"/>
      <c r="Z603" s="94"/>
      <c r="AA603" s="94"/>
    </row>
    <row r="604" ht="13.5" customHeight="1">
      <c r="A604" s="156"/>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94"/>
      <c r="Z604" s="94"/>
      <c r="AA604" s="94"/>
    </row>
    <row r="605" ht="13.5" customHeight="1">
      <c r="A605" s="156"/>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94"/>
      <c r="Z605" s="94"/>
      <c r="AA605" s="94"/>
    </row>
    <row r="606" ht="13.5" customHeight="1">
      <c r="A606" s="156"/>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94"/>
      <c r="Z606" s="94"/>
      <c r="AA606" s="94"/>
    </row>
    <row r="607" ht="13.5" customHeight="1">
      <c r="A607" s="156"/>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94"/>
      <c r="Z607" s="94"/>
      <c r="AA607" s="94"/>
    </row>
    <row r="608" ht="13.5" customHeight="1">
      <c r="A608" s="156"/>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94"/>
      <c r="Z608" s="94"/>
      <c r="AA608" s="94"/>
    </row>
    <row r="609" ht="13.5" customHeight="1">
      <c r="A609" s="156"/>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94"/>
      <c r="Z609" s="94"/>
      <c r="AA609" s="94"/>
    </row>
    <row r="610" ht="13.5" customHeight="1">
      <c r="A610" s="156"/>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94"/>
      <c r="Z610" s="94"/>
      <c r="AA610" s="94"/>
    </row>
    <row r="611" ht="13.5" customHeight="1">
      <c r="A611" s="156"/>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94"/>
      <c r="Z611" s="94"/>
      <c r="AA611" s="94"/>
    </row>
    <row r="612" ht="13.5" customHeight="1">
      <c r="A612" s="156"/>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94"/>
      <c r="Z612" s="94"/>
      <c r="AA612" s="94"/>
    </row>
    <row r="613" ht="13.5" customHeight="1">
      <c r="A613" s="156"/>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94"/>
      <c r="Z613" s="94"/>
      <c r="AA613" s="94"/>
    </row>
    <row r="614" ht="13.5" customHeight="1">
      <c r="A614" s="156"/>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94"/>
      <c r="Z614" s="94"/>
      <c r="AA614" s="94"/>
    </row>
    <row r="615" ht="13.5" customHeight="1">
      <c r="A615" s="156"/>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94"/>
      <c r="Z615" s="94"/>
      <c r="AA615" s="94"/>
    </row>
    <row r="616" ht="13.5" customHeight="1">
      <c r="A616" s="156"/>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94"/>
      <c r="Z616" s="94"/>
      <c r="AA616" s="94"/>
    </row>
    <row r="617" ht="13.5" customHeight="1">
      <c r="A617" s="156"/>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94"/>
      <c r="Z617" s="94"/>
      <c r="AA617" s="94"/>
    </row>
    <row r="618" ht="13.5" customHeight="1">
      <c r="A618" s="156"/>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94"/>
      <c r="Z618" s="94"/>
      <c r="AA618" s="94"/>
    </row>
    <row r="619" ht="13.5" customHeight="1">
      <c r="A619" s="156"/>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94"/>
      <c r="Z619" s="94"/>
      <c r="AA619" s="94"/>
    </row>
    <row r="620" ht="13.5" customHeight="1">
      <c r="A620" s="156"/>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94"/>
      <c r="Z620" s="94"/>
      <c r="AA620" s="94"/>
    </row>
    <row r="621" ht="13.5" customHeight="1">
      <c r="A621" s="156"/>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94"/>
      <c r="Z621" s="94"/>
      <c r="AA621" s="94"/>
    </row>
    <row r="622" ht="13.5" customHeight="1">
      <c r="A622" s="156"/>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94"/>
      <c r="Z622" s="94"/>
      <c r="AA622" s="94"/>
    </row>
    <row r="623" ht="13.5" customHeight="1">
      <c r="A623" s="156"/>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94"/>
      <c r="Z623" s="94"/>
      <c r="AA623" s="94"/>
    </row>
    <row r="624" ht="13.5" customHeight="1">
      <c r="A624" s="156"/>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94"/>
      <c r="Z624" s="94"/>
      <c r="AA624" s="94"/>
    </row>
    <row r="625" ht="13.5" customHeight="1">
      <c r="A625" s="156"/>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94"/>
      <c r="Z625" s="94"/>
      <c r="AA625" s="94"/>
    </row>
    <row r="626" ht="13.5" customHeight="1">
      <c r="A626" s="156"/>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94"/>
      <c r="Z626" s="94"/>
      <c r="AA626" s="94"/>
    </row>
    <row r="627" ht="13.5" customHeight="1">
      <c r="A627" s="156"/>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94"/>
      <c r="Z627" s="94"/>
      <c r="AA627" s="94"/>
    </row>
    <row r="628" ht="13.5" customHeight="1">
      <c r="A628" s="156"/>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94"/>
      <c r="Z628" s="94"/>
      <c r="AA628" s="94"/>
    </row>
    <row r="629" ht="13.5" customHeight="1">
      <c r="A629" s="156"/>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94"/>
      <c r="Z629" s="94"/>
      <c r="AA629" s="94"/>
    </row>
    <row r="630" ht="13.5" customHeight="1">
      <c r="A630" s="156"/>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94"/>
      <c r="Z630" s="94"/>
      <c r="AA630" s="94"/>
    </row>
    <row r="631" ht="13.5" customHeight="1">
      <c r="A631" s="156"/>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94"/>
      <c r="Z631" s="94"/>
      <c r="AA631" s="94"/>
    </row>
    <row r="632" ht="13.5" customHeight="1">
      <c r="A632" s="156"/>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94"/>
      <c r="Z632" s="94"/>
      <c r="AA632" s="94"/>
    </row>
    <row r="633" ht="13.5" customHeight="1">
      <c r="A633" s="156"/>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94"/>
      <c r="Z633" s="94"/>
      <c r="AA633" s="94"/>
    </row>
    <row r="634" ht="13.5" customHeight="1">
      <c r="A634" s="156"/>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94"/>
      <c r="Z634" s="94"/>
      <c r="AA634" s="94"/>
    </row>
    <row r="635" ht="13.5" customHeight="1">
      <c r="A635" s="156"/>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94"/>
      <c r="Z635" s="94"/>
      <c r="AA635" s="94"/>
    </row>
    <row r="636" ht="13.5" customHeight="1">
      <c r="A636" s="156"/>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94"/>
      <c r="Z636" s="94"/>
      <c r="AA636" s="94"/>
    </row>
    <row r="637" ht="13.5" customHeight="1">
      <c r="A637" s="156"/>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94"/>
      <c r="Z637" s="94"/>
      <c r="AA637" s="94"/>
    </row>
    <row r="638" ht="13.5" customHeight="1">
      <c r="A638" s="156"/>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94"/>
      <c r="Z638" s="94"/>
      <c r="AA638" s="94"/>
    </row>
    <row r="639" ht="13.5" customHeight="1">
      <c r="A639" s="156"/>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94"/>
      <c r="Z639" s="94"/>
      <c r="AA639" s="94"/>
    </row>
    <row r="640" ht="13.5" customHeight="1">
      <c r="A640" s="156"/>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94"/>
      <c r="Z640" s="94"/>
      <c r="AA640" s="94"/>
    </row>
    <row r="641" ht="13.5" customHeight="1">
      <c r="A641" s="156"/>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94"/>
      <c r="Z641" s="94"/>
      <c r="AA641" s="94"/>
    </row>
    <row r="642" ht="13.5" customHeight="1">
      <c r="A642" s="156"/>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94"/>
      <c r="Z642" s="94"/>
      <c r="AA642" s="94"/>
    </row>
    <row r="643" ht="13.5" customHeight="1">
      <c r="A643" s="156"/>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94"/>
      <c r="Z643" s="94"/>
      <c r="AA643" s="94"/>
    </row>
    <row r="644" ht="13.5" customHeight="1">
      <c r="A644" s="156"/>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94"/>
      <c r="Z644" s="94"/>
      <c r="AA644" s="94"/>
    </row>
    <row r="645" ht="13.5" customHeight="1">
      <c r="A645" s="156"/>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94"/>
      <c r="Z645" s="94"/>
      <c r="AA645" s="94"/>
    </row>
    <row r="646" ht="13.5" customHeight="1">
      <c r="A646" s="156"/>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c r="AA646" s="94"/>
    </row>
    <row r="647" ht="13.5" customHeight="1">
      <c r="A647" s="156"/>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94"/>
      <c r="Z647" s="94"/>
      <c r="AA647" s="94"/>
    </row>
    <row r="648" ht="13.5" customHeight="1">
      <c r="A648" s="156"/>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94"/>
      <c r="Z648" s="94"/>
      <c r="AA648" s="94"/>
    </row>
    <row r="649" ht="13.5" customHeight="1">
      <c r="A649" s="156"/>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94"/>
      <c r="Z649" s="94"/>
      <c r="AA649" s="94"/>
    </row>
    <row r="650" ht="13.5" customHeight="1">
      <c r="A650" s="156"/>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94"/>
      <c r="Z650" s="94"/>
      <c r="AA650" s="94"/>
    </row>
    <row r="651" ht="13.5" customHeight="1">
      <c r="A651" s="156"/>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94"/>
      <c r="Z651" s="94"/>
      <c r="AA651" s="94"/>
    </row>
    <row r="652" ht="13.5" customHeight="1">
      <c r="A652" s="156"/>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94"/>
      <c r="Z652" s="94"/>
      <c r="AA652" s="94"/>
    </row>
    <row r="653" ht="13.5" customHeight="1">
      <c r="A653" s="156"/>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94"/>
      <c r="Z653" s="94"/>
      <c r="AA653" s="94"/>
    </row>
    <row r="654" ht="13.5" customHeight="1">
      <c r="A654" s="156"/>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94"/>
      <c r="Z654" s="94"/>
      <c r="AA654" s="94"/>
    </row>
    <row r="655" ht="13.5" customHeight="1">
      <c r="A655" s="156"/>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94"/>
      <c r="Z655" s="94"/>
      <c r="AA655" s="94"/>
    </row>
    <row r="656" ht="13.5" customHeight="1">
      <c r="A656" s="156"/>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94"/>
      <c r="Z656" s="94"/>
      <c r="AA656" s="94"/>
    </row>
    <row r="657" ht="13.5" customHeight="1">
      <c r="A657" s="156"/>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94"/>
      <c r="Z657" s="94"/>
      <c r="AA657" s="94"/>
    </row>
    <row r="658" ht="13.5" customHeight="1">
      <c r="A658" s="156"/>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94"/>
      <c r="Z658" s="94"/>
      <c r="AA658" s="94"/>
    </row>
    <row r="659" ht="13.5" customHeight="1">
      <c r="A659" s="156"/>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94"/>
      <c r="Z659" s="94"/>
      <c r="AA659" s="94"/>
    </row>
    <row r="660" ht="13.5" customHeight="1">
      <c r="A660" s="156"/>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94"/>
      <c r="Z660" s="94"/>
      <c r="AA660" s="94"/>
    </row>
    <row r="661" ht="13.5" customHeight="1">
      <c r="A661" s="156"/>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94"/>
      <c r="Z661" s="94"/>
      <c r="AA661" s="94"/>
    </row>
    <row r="662" ht="13.5" customHeight="1">
      <c r="A662" s="156"/>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94"/>
      <c r="Z662" s="94"/>
      <c r="AA662" s="94"/>
    </row>
    <row r="663" ht="13.5" customHeight="1">
      <c r="A663" s="156"/>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94"/>
      <c r="Z663" s="94"/>
      <c r="AA663" s="94"/>
    </row>
    <row r="664" ht="13.5" customHeight="1">
      <c r="A664" s="156"/>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94"/>
      <c r="Z664" s="94"/>
      <c r="AA664" s="94"/>
    </row>
    <row r="665" ht="13.5" customHeight="1">
      <c r="A665" s="156"/>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94"/>
      <c r="Z665" s="94"/>
      <c r="AA665" s="94"/>
    </row>
    <row r="666" ht="13.5" customHeight="1">
      <c r="A666" s="156"/>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c r="AA666" s="94"/>
    </row>
    <row r="667" ht="13.5" customHeight="1">
      <c r="A667" s="156"/>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94"/>
      <c r="Z667" s="94"/>
      <c r="AA667" s="94"/>
    </row>
    <row r="668" ht="13.5" customHeight="1">
      <c r="A668" s="156"/>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94"/>
      <c r="Z668" s="94"/>
      <c r="AA668" s="94"/>
    </row>
    <row r="669" ht="13.5" customHeight="1">
      <c r="A669" s="156"/>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94"/>
      <c r="Z669" s="94"/>
      <c r="AA669" s="94"/>
    </row>
    <row r="670" ht="13.5" customHeight="1">
      <c r="A670" s="156"/>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94"/>
      <c r="Z670" s="94"/>
      <c r="AA670" s="94"/>
    </row>
    <row r="671" ht="13.5" customHeight="1">
      <c r="A671" s="156"/>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c r="AA671" s="94"/>
    </row>
    <row r="672" ht="13.5" customHeight="1">
      <c r="A672" s="156"/>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94"/>
      <c r="Z672" s="94"/>
      <c r="AA672" s="94"/>
    </row>
    <row r="673" ht="13.5" customHeight="1">
      <c r="A673" s="156"/>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c r="AA673" s="94"/>
    </row>
    <row r="674" ht="13.5" customHeight="1">
      <c r="A674" s="156"/>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94"/>
      <c r="Z674" s="94"/>
      <c r="AA674" s="94"/>
    </row>
    <row r="675" ht="13.5" customHeight="1">
      <c r="A675" s="156"/>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94"/>
      <c r="Z675" s="94"/>
      <c r="AA675" s="94"/>
    </row>
    <row r="676" ht="13.5" customHeight="1">
      <c r="A676" s="156"/>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94"/>
      <c r="Z676" s="94"/>
      <c r="AA676" s="94"/>
    </row>
    <row r="677" ht="13.5" customHeight="1">
      <c r="A677" s="156"/>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94"/>
      <c r="Z677" s="94"/>
      <c r="AA677" s="94"/>
    </row>
    <row r="678" ht="13.5" customHeight="1">
      <c r="A678" s="156"/>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c r="AA678" s="94"/>
    </row>
    <row r="679" ht="13.5" customHeight="1">
      <c r="A679" s="156"/>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94"/>
      <c r="Z679" s="94"/>
      <c r="AA679" s="94"/>
    </row>
    <row r="680" ht="13.5" customHeight="1">
      <c r="A680" s="156"/>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94"/>
      <c r="Z680" s="94"/>
      <c r="AA680" s="94"/>
    </row>
    <row r="681" ht="13.5" customHeight="1">
      <c r="A681" s="156"/>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94"/>
      <c r="Z681" s="94"/>
      <c r="AA681" s="94"/>
    </row>
    <row r="682" ht="13.5" customHeight="1">
      <c r="A682" s="156"/>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94"/>
      <c r="Z682" s="94"/>
      <c r="AA682" s="94"/>
    </row>
    <row r="683" ht="13.5" customHeight="1">
      <c r="A683" s="156"/>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94"/>
      <c r="Z683" s="94"/>
      <c r="AA683" s="94"/>
    </row>
    <row r="684" ht="13.5" customHeight="1">
      <c r="A684" s="156"/>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94"/>
      <c r="Z684" s="94"/>
      <c r="AA684" s="94"/>
    </row>
    <row r="685" ht="13.5" customHeight="1">
      <c r="A685" s="156"/>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94"/>
      <c r="Z685" s="94"/>
      <c r="AA685" s="94"/>
    </row>
    <row r="686" ht="13.5" customHeight="1">
      <c r="A686" s="156"/>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94"/>
      <c r="Z686" s="94"/>
      <c r="AA686" s="94"/>
    </row>
    <row r="687" ht="13.5" customHeight="1">
      <c r="A687" s="156"/>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94"/>
      <c r="Z687" s="94"/>
      <c r="AA687" s="94"/>
    </row>
    <row r="688" ht="13.5" customHeight="1">
      <c r="A688" s="156"/>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94"/>
      <c r="Z688" s="94"/>
      <c r="AA688" s="94"/>
    </row>
    <row r="689" ht="13.5" customHeight="1">
      <c r="A689" s="156"/>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94"/>
      <c r="Z689" s="94"/>
      <c r="AA689" s="94"/>
    </row>
    <row r="690" ht="13.5" customHeight="1">
      <c r="A690" s="156"/>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94"/>
      <c r="Z690" s="94"/>
      <c r="AA690" s="94"/>
    </row>
    <row r="691" ht="13.5" customHeight="1">
      <c r="A691" s="156"/>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94"/>
      <c r="Z691" s="94"/>
      <c r="AA691" s="94"/>
    </row>
    <row r="692" ht="13.5" customHeight="1">
      <c r="A692" s="156"/>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94"/>
      <c r="Z692" s="94"/>
      <c r="AA692" s="94"/>
    </row>
    <row r="693" ht="13.5" customHeight="1">
      <c r="A693" s="156"/>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c r="AA693" s="94"/>
    </row>
    <row r="694" ht="13.5" customHeight="1">
      <c r="A694" s="156"/>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94"/>
      <c r="Z694" s="94"/>
      <c r="AA694" s="94"/>
    </row>
    <row r="695" ht="13.5" customHeight="1">
      <c r="A695" s="156"/>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94"/>
      <c r="Z695" s="94"/>
      <c r="AA695" s="94"/>
    </row>
    <row r="696" ht="13.5" customHeight="1">
      <c r="A696" s="156"/>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94"/>
      <c r="Z696" s="94"/>
      <c r="AA696" s="94"/>
    </row>
    <row r="697" ht="13.5" customHeight="1">
      <c r="A697" s="156"/>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94"/>
      <c r="Z697" s="94"/>
      <c r="AA697" s="94"/>
    </row>
    <row r="698" ht="13.5" customHeight="1">
      <c r="A698" s="156"/>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94"/>
      <c r="Z698" s="94"/>
      <c r="AA698" s="94"/>
    </row>
    <row r="699" ht="13.5" customHeight="1">
      <c r="A699" s="156"/>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94"/>
      <c r="Z699" s="94"/>
      <c r="AA699" s="94"/>
    </row>
    <row r="700" ht="13.5" customHeight="1">
      <c r="A700" s="156"/>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94"/>
      <c r="Z700" s="94"/>
      <c r="AA700" s="94"/>
    </row>
    <row r="701" ht="13.5" customHeight="1">
      <c r="A701" s="156"/>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94"/>
      <c r="Z701" s="94"/>
      <c r="AA701" s="94"/>
    </row>
    <row r="702" ht="13.5" customHeight="1">
      <c r="A702" s="156"/>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94"/>
      <c r="Z702" s="94"/>
      <c r="AA702" s="94"/>
    </row>
    <row r="703" ht="13.5" customHeight="1">
      <c r="A703" s="156"/>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94"/>
      <c r="Z703" s="94"/>
      <c r="AA703" s="94"/>
    </row>
    <row r="704" ht="13.5" customHeight="1">
      <c r="A704" s="156"/>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94"/>
      <c r="Z704" s="94"/>
      <c r="AA704" s="94"/>
    </row>
    <row r="705" ht="13.5" customHeight="1">
      <c r="A705" s="156"/>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94"/>
      <c r="Z705" s="94"/>
      <c r="AA705" s="94"/>
    </row>
    <row r="706" ht="13.5" customHeight="1">
      <c r="A706" s="156"/>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94"/>
      <c r="Z706" s="94"/>
      <c r="AA706" s="94"/>
    </row>
    <row r="707" ht="13.5" customHeight="1">
      <c r="A707" s="156"/>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94"/>
      <c r="Z707" s="94"/>
      <c r="AA707" s="94"/>
    </row>
    <row r="708" ht="13.5" customHeight="1">
      <c r="A708" s="156"/>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c r="AA708" s="94"/>
    </row>
    <row r="709" ht="13.5" customHeight="1">
      <c r="A709" s="156"/>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94"/>
      <c r="Z709" s="94"/>
      <c r="AA709" s="94"/>
    </row>
    <row r="710" ht="13.5" customHeight="1">
      <c r="A710" s="156"/>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c r="AA710" s="94"/>
    </row>
    <row r="711" ht="13.5" customHeight="1">
      <c r="A711" s="156"/>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94"/>
      <c r="Z711" s="94"/>
      <c r="AA711" s="94"/>
    </row>
    <row r="712" ht="13.5" customHeight="1">
      <c r="A712" s="156"/>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94"/>
      <c r="Z712" s="94"/>
      <c r="AA712" s="94"/>
    </row>
    <row r="713" ht="13.5" customHeight="1">
      <c r="A713" s="156"/>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94"/>
      <c r="Z713" s="94"/>
      <c r="AA713" s="94"/>
    </row>
    <row r="714" ht="13.5" customHeight="1">
      <c r="A714" s="156"/>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94"/>
      <c r="Z714" s="94"/>
      <c r="AA714" s="94"/>
    </row>
    <row r="715" ht="13.5" customHeight="1">
      <c r="A715" s="156"/>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94"/>
      <c r="Z715" s="94"/>
      <c r="AA715" s="94"/>
    </row>
    <row r="716" ht="13.5" customHeight="1">
      <c r="A716" s="156"/>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94"/>
      <c r="Z716" s="94"/>
      <c r="AA716" s="94"/>
    </row>
    <row r="717" ht="13.5" customHeight="1">
      <c r="A717" s="156"/>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94"/>
      <c r="Z717" s="94"/>
      <c r="AA717" s="94"/>
    </row>
    <row r="718" ht="13.5" customHeight="1">
      <c r="A718" s="156"/>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94"/>
      <c r="Z718" s="94"/>
      <c r="AA718" s="94"/>
    </row>
    <row r="719" ht="13.5" customHeight="1">
      <c r="A719" s="156"/>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94"/>
      <c r="Z719" s="94"/>
      <c r="AA719" s="94"/>
    </row>
    <row r="720" ht="13.5" customHeight="1">
      <c r="A720" s="156"/>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94"/>
      <c r="Z720" s="94"/>
      <c r="AA720" s="94"/>
    </row>
    <row r="721" ht="13.5" customHeight="1">
      <c r="A721" s="156"/>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94"/>
      <c r="Z721" s="94"/>
      <c r="AA721" s="94"/>
    </row>
    <row r="722" ht="13.5" customHeight="1">
      <c r="A722" s="156"/>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94"/>
      <c r="Z722" s="94"/>
      <c r="AA722" s="94"/>
    </row>
    <row r="723" ht="13.5" customHeight="1">
      <c r="A723" s="156"/>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94"/>
      <c r="Z723" s="94"/>
      <c r="AA723" s="94"/>
    </row>
    <row r="724" ht="13.5" customHeight="1">
      <c r="A724" s="156"/>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94"/>
      <c r="Z724" s="94"/>
      <c r="AA724" s="94"/>
    </row>
    <row r="725" ht="13.5" customHeight="1">
      <c r="A725" s="156"/>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94"/>
      <c r="Z725" s="94"/>
      <c r="AA725" s="94"/>
    </row>
    <row r="726" ht="13.5" customHeight="1">
      <c r="A726" s="156"/>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94"/>
      <c r="Z726" s="94"/>
      <c r="AA726" s="94"/>
    </row>
    <row r="727" ht="13.5" customHeight="1">
      <c r="A727" s="156"/>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94"/>
      <c r="Z727" s="94"/>
      <c r="AA727" s="94"/>
    </row>
    <row r="728" ht="13.5" customHeight="1">
      <c r="A728" s="156"/>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c r="AA728" s="94"/>
    </row>
    <row r="729" ht="13.5" customHeight="1">
      <c r="A729" s="156"/>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c r="AA729" s="94"/>
    </row>
    <row r="730" ht="13.5" customHeight="1">
      <c r="A730" s="156"/>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94"/>
      <c r="Z730" s="94"/>
      <c r="AA730" s="94"/>
    </row>
    <row r="731" ht="13.5" customHeight="1">
      <c r="A731" s="156"/>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94"/>
      <c r="Z731" s="94"/>
      <c r="AA731" s="94"/>
    </row>
    <row r="732" ht="13.5" customHeight="1">
      <c r="A732" s="156"/>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94"/>
      <c r="Z732" s="94"/>
      <c r="AA732" s="94"/>
    </row>
    <row r="733" ht="13.5" customHeight="1">
      <c r="A733" s="156"/>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94"/>
      <c r="Z733" s="94"/>
      <c r="AA733" s="94"/>
    </row>
    <row r="734" ht="13.5" customHeight="1">
      <c r="A734" s="156"/>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94"/>
      <c r="Z734" s="94"/>
      <c r="AA734" s="94"/>
    </row>
    <row r="735" ht="13.5" customHeight="1">
      <c r="A735" s="156"/>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94"/>
      <c r="Z735" s="94"/>
      <c r="AA735" s="94"/>
    </row>
    <row r="736" ht="13.5" customHeight="1">
      <c r="A736" s="156"/>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94"/>
      <c r="Z736" s="94"/>
      <c r="AA736" s="94"/>
    </row>
    <row r="737" ht="13.5" customHeight="1">
      <c r="A737" s="156"/>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94"/>
      <c r="Z737" s="94"/>
      <c r="AA737" s="94"/>
    </row>
    <row r="738" ht="13.5" customHeight="1">
      <c r="A738" s="156"/>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94"/>
      <c r="Z738" s="94"/>
      <c r="AA738" s="94"/>
    </row>
    <row r="739" ht="13.5" customHeight="1">
      <c r="A739" s="156"/>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94"/>
      <c r="Z739" s="94"/>
      <c r="AA739" s="94"/>
    </row>
    <row r="740" ht="13.5" customHeight="1">
      <c r="A740" s="156"/>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94"/>
      <c r="Z740" s="94"/>
      <c r="AA740" s="94"/>
    </row>
    <row r="741" ht="13.5" customHeight="1">
      <c r="A741" s="156"/>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94"/>
      <c r="Z741" s="94"/>
      <c r="AA741" s="94"/>
    </row>
    <row r="742" ht="13.5" customHeight="1">
      <c r="A742" s="156"/>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94"/>
      <c r="Z742" s="94"/>
      <c r="AA742" s="94"/>
    </row>
    <row r="743" ht="13.5" customHeight="1">
      <c r="A743" s="156"/>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94"/>
      <c r="Z743" s="94"/>
      <c r="AA743" s="94"/>
    </row>
    <row r="744" ht="13.5" customHeight="1">
      <c r="A744" s="156"/>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94"/>
      <c r="Z744" s="94"/>
      <c r="AA744" s="94"/>
    </row>
    <row r="745" ht="13.5" customHeight="1">
      <c r="A745" s="156"/>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c r="AA745" s="94"/>
    </row>
    <row r="746" ht="13.5" customHeight="1">
      <c r="A746" s="156"/>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c r="AA746" s="94"/>
    </row>
    <row r="747" ht="13.5" customHeight="1">
      <c r="A747" s="156"/>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c r="AA747" s="94"/>
    </row>
    <row r="748" ht="13.5" customHeight="1">
      <c r="A748" s="156"/>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c r="AA748" s="94"/>
    </row>
    <row r="749" ht="13.5" customHeight="1">
      <c r="A749" s="156"/>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94"/>
      <c r="Z749" s="94"/>
      <c r="AA749" s="94"/>
    </row>
    <row r="750" ht="13.5" customHeight="1">
      <c r="A750" s="156"/>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94"/>
      <c r="Z750" s="94"/>
      <c r="AA750" s="94"/>
    </row>
    <row r="751" ht="13.5" customHeight="1">
      <c r="A751" s="156"/>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94"/>
      <c r="Z751" s="94"/>
      <c r="AA751" s="94"/>
    </row>
    <row r="752" ht="13.5" customHeight="1">
      <c r="A752" s="156"/>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c r="AA752" s="94"/>
    </row>
    <row r="753" ht="13.5" customHeight="1">
      <c r="A753" s="156"/>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94"/>
      <c r="Z753" s="94"/>
      <c r="AA753" s="94"/>
    </row>
    <row r="754" ht="13.5" customHeight="1">
      <c r="A754" s="156"/>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94"/>
      <c r="Z754" s="94"/>
      <c r="AA754" s="94"/>
    </row>
    <row r="755" ht="13.5" customHeight="1">
      <c r="A755" s="156"/>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94"/>
      <c r="Z755" s="94"/>
      <c r="AA755" s="94"/>
    </row>
    <row r="756" ht="13.5" customHeight="1">
      <c r="A756" s="156"/>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94"/>
      <c r="Z756" s="94"/>
      <c r="AA756" s="94"/>
    </row>
    <row r="757" ht="13.5" customHeight="1">
      <c r="A757" s="156"/>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94"/>
      <c r="Z757" s="94"/>
      <c r="AA757" s="94"/>
    </row>
    <row r="758" ht="13.5" customHeight="1">
      <c r="A758" s="156"/>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94"/>
      <c r="Z758" s="94"/>
      <c r="AA758" s="94"/>
    </row>
    <row r="759" ht="13.5" customHeight="1">
      <c r="A759" s="156"/>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94"/>
      <c r="Z759" s="94"/>
      <c r="AA759" s="94"/>
    </row>
    <row r="760" ht="13.5" customHeight="1">
      <c r="A760" s="156"/>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94"/>
      <c r="Z760" s="94"/>
      <c r="AA760" s="94"/>
    </row>
    <row r="761" ht="13.5" customHeight="1">
      <c r="A761" s="156"/>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94"/>
      <c r="Z761" s="94"/>
      <c r="AA761" s="94"/>
    </row>
    <row r="762" ht="13.5" customHeight="1">
      <c r="A762" s="156"/>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94"/>
      <c r="Z762" s="94"/>
      <c r="AA762" s="94"/>
    </row>
    <row r="763" ht="13.5" customHeight="1">
      <c r="A763" s="156"/>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94"/>
      <c r="Z763" s="94"/>
      <c r="AA763" s="94"/>
    </row>
    <row r="764" ht="13.5" customHeight="1">
      <c r="A764" s="156"/>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94"/>
      <c r="Z764" s="94"/>
      <c r="AA764" s="94"/>
    </row>
    <row r="765" ht="13.5" customHeight="1">
      <c r="A765" s="156"/>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94"/>
      <c r="Z765" s="94"/>
      <c r="AA765" s="94"/>
    </row>
    <row r="766" ht="13.5" customHeight="1">
      <c r="A766" s="156"/>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94"/>
      <c r="Z766" s="94"/>
      <c r="AA766" s="94"/>
    </row>
    <row r="767" ht="13.5" customHeight="1">
      <c r="A767" s="156"/>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94"/>
      <c r="Z767" s="94"/>
      <c r="AA767" s="94"/>
    </row>
    <row r="768" ht="13.5" customHeight="1">
      <c r="A768" s="156"/>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94"/>
      <c r="Z768" s="94"/>
      <c r="AA768" s="94"/>
    </row>
    <row r="769" ht="13.5" customHeight="1">
      <c r="A769" s="156"/>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94"/>
      <c r="Z769" s="94"/>
      <c r="AA769" s="94"/>
    </row>
    <row r="770" ht="13.5" customHeight="1">
      <c r="A770" s="156"/>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94"/>
      <c r="Z770" s="94"/>
      <c r="AA770" s="94"/>
    </row>
    <row r="771" ht="13.5" customHeight="1">
      <c r="A771" s="156"/>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94"/>
      <c r="Z771" s="94"/>
      <c r="AA771" s="94"/>
    </row>
    <row r="772" ht="13.5" customHeight="1">
      <c r="A772" s="156"/>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94"/>
      <c r="Z772" s="94"/>
      <c r="AA772" s="94"/>
    </row>
    <row r="773" ht="13.5" customHeight="1">
      <c r="A773" s="156"/>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94"/>
      <c r="Z773" s="94"/>
      <c r="AA773" s="94"/>
    </row>
    <row r="774" ht="13.5" customHeight="1">
      <c r="A774" s="156"/>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94"/>
      <c r="Z774" s="94"/>
      <c r="AA774" s="94"/>
    </row>
    <row r="775" ht="13.5" customHeight="1">
      <c r="A775" s="156"/>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94"/>
      <c r="Z775" s="94"/>
      <c r="AA775" s="94"/>
    </row>
    <row r="776" ht="13.5" customHeight="1">
      <c r="A776" s="156"/>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94"/>
      <c r="Z776" s="94"/>
      <c r="AA776" s="94"/>
    </row>
    <row r="777" ht="13.5" customHeight="1">
      <c r="A777" s="156"/>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94"/>
      <c r="Z777" s="94"/>
      <c r="AA777" s="94"/>
    </row>
    <row r="778" ht="13.5" customHeight="1">
      <c r="A778" s="156"/>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94"/>
      <c r="Z778" s="94"/>
      <c r="AA778" s="94"/>
    </row>
    <row r="779" ht="13.5" customHeight="1">
      <c r="A779" s="156"/>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94"/>
      <c r="Z779" s="94"/>
      <c r="AA779" s="94"/>
    </row>
    <row r="780" ht="13.5" customHeight="1">
      <c r="A780" s="156"/>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c r="AA780" s="94"/>
    </row>
    <row r="781" ht="13.5" customHeight="1">
      <c r="A781" s="156"/>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94"/>
      <c r="Z781" s="94"/>
      <c r="AA781" s="94"/>
    </row>
    <row r="782" ht="13.5" customHeight="1">
      <c r="A782" s="156"/>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94"/>
      <c r="Z782" s="94"/>
      <c r="AA782" s="94"/>
    </row>
    <row r="783" ht="13.5" customHeight="1">
      <c r="A783" s="156"/>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94"/>
      <c r="Z783" s="94"/>
      <c r="AA783" s="94"/>
    </row>
    <row r="784" ht="13.5" customHeight="1">
      <c r="A784" s="156"/>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94"/>
      <c r="Z784" s="94"/>
      <c r="AA784" s="94"/>
    </row>
    <row r="785" ht="13.5" customHeight="1">
      <c r="A785" s="156"/>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94"/>
      <c r="Z785" s="94"/>
      <c r="AA785" s="94"/>
    </row>
    <row r="786" ht="13.5" customHeight="1">
      <c r="A786" s="156"/>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94"/>
      <c r="Z786" s="94"/>
      <c r="AA786" s="94"/>
    </row>
    <row r="787" ht="13.5" customHeight="1">
      <c r="A787" s="156"/>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94"/>
      <c r="Z787" s="94"/>
      <c r="AA787" s="94"/>
    </row>
    <row r="788" ht="13.5" customHeight="1">
      <c r="A788" s="156"/>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94"/>
      <c r="Z788" s="94"/>
      <c r="AA788" s="94"/>
    </row>
    <row r="789" ht="13.5" customHeight="1">
      <c r="A789" s="156"/>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94"/>
      <c r="Z789" s="94"/>
      <c r="AA789" s="94"/>
    </row>
    <row r="790" ht="13.5" customHeight="1">
      <c r="A790" s="156"/>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94"/>
      <c r="Z790" s="94"/>
      <c r="AA790" s="94"/>
    </row>
    <row r="791" ht="13.5" customHeight="1">
      <c r="A791" s="156"/>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94"/>
      <c r="Z791" s="94"/>
      <c r="AA791" s="94"/>
    </row>
    <row r="792" ht="13.5" customHeight="1">
      <c r="A792" s="156"/>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94"/>
      <c r="Z792" s="94"/>
      <c r="AA792" s="94"/>
    </row>
    <row r="793" ht="13.5" customHeight="1">
      <c r="A793" s="156"/>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94"/>
      <c r="Z793" s="94"/>
      <c r="AA793" s="94"/>
    </row>
    <row r="794" ht="13.5" customHeight="1">
      <c r="A794" s="156"/>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94"/>
      <c r="Z794" s="94"/>
      <c r="AA794" s="94"/>
    </row>
    <row r="795" ht="13.5" customHeight="1">
      <c r="A795" s="156"/>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94"/>
      <c r="Z795" s="94"/>
      <c r="AA795" s="94"/>
    </row>
    <row r="796" ht="13.5" customHeight="1">
      <c r="A796" s="156"/>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94"/>
      <c r="Z796" s="94"/>
      <c r="AA796" s="94"/>
    </row>
    <row r="797" ht="13.5" customHeight="1">
      <c r="A797" s="156"/>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94"/>
      <c r="Z797" s="94"/>
      <c r="AA797" s="94"/>
    </row>
    <row r="798" ht="13.5" customHeight="1">
      <c r="A798" s="156"/>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94"/>
      <c r="Z798" s="94"/>
      <c r="AA798" s="94"/>
    </row>
    <row r="799" ht="13.5" customHeight="1">
      <c r="A799" s="156"/>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94"/>
      <c r="Z799" s="94"/>
      <c r="AA799" s="94"/>
    </row>
    <row r="800" ht="13.5" customHeight="1">
      <c r="A800" s="156"/>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94"/>
      <c r="Z800" s="94"/>
      <c r="AA800" s="94"/>
    </row>
    <row r="801" ht="13.5" customHeight="1">
      <c r="A801" s="156"/>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94"/>
      <c r="Z801" s="94"/>
      <c r="AA801" s="94"/>
    </row>
    <row r="802" ht="13.5" customHeight="1">
      <c r="A802" s="156"/>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94"/>
      <c r="Z802" s="94"/>
      <c r="AA802" s="94"/>
    </row>
    <row r="803" ht="13.5" customHeight="1">
      <c r="A803" s="156"/>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c r="AA803" s="94"/>
    </row>
    <row r="804" ht="13.5" customHeight="1">
      <c r="A804" s="156"/>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94"/>
      <c r="Z804" s="94"/>
      <c r="AA804" s="94"/>
    </row>
    <row r="805" ht="13.5" customHeight="1">
      <c r="A805" s="156"/>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94"/>
      <c r="Z805" s="94"/>
      <c r="AA805" s="94"/>
    </row>
    <row r="806" ht="13.5" customHeight="1">
      <c r="A806" s="156"/>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94"/>
      <c r="Z806" s="94"/>
      <c r="AA806" s="94"/>
    </row>
    <row r="807" ht="13.5" customHeight="1">
      <c r="A807" s="156"/>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c r="AA807" s="94"/>
    </row>
    <row r="808" ht="13.5" customHeight="1">
      <c r="A808" s="156"/>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94"/>
      <c r="Z808" s="94"/>
      <c r="AA808" s="94"/>
    </row>
    <row r="809" ht="13.5" customHeight="1">
      <c r="A809" s="156"/>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94"/>
      <c r="Z809" s="94"/>
      <c r="AA809" s="94"/>
    </row>
    <row r="810" ht="13.5" customHeight="1">
      <c r="A810" s="156"/>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94"/>
      <c r="Z810" s="94"/>
      <c r="AA810" s="94"/>
    </row>
    <row r="811" ht="13.5" customHeight="1">
      <c r="A811" s="156"/>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94"/>
      <c r="Z811" s="94"/>
      <c r="AA811" s="94"/>
    </row>
    <row r="812" ht="13.5" customHeight="1">
      <c r="A812" s="156"/>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94"/>
      <c r="Z812" s="94"/>
      <c r="AA812" s="94"/>
    </row>
    <row r="813" ht="13.5" customHeight="1">
      <c r="A813" s="156"/>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94"/>
      <c r="Z813" s="94"/>
      <c r="AA813" s="94"/>
    </row>
    <row r="814" ht="13.5" customHeight="1">
      <c r="A814" s="156"/>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94"/>
      <c r="Z814" s="94"/>
      <c r="AA814" s="94"/>
    </row>
    <row r="815" ht="13.5" customHeight="1">
      <c r="A815" s="156"/>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94"/>
      <c r="Z815" s="94"/>
      <c r="AA815" s="94"/>
    </row>
    <row r="816" ht="13.5" customHeight="1">
      <c r="A816" s="156"/>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94"/>
      <c r="Z816" s="94"/>
      <c r="AA816" s="94"/>
    </row>
    <row r="817" ht="13.5" customHeight="1">
      <c r="A817" s="156"/>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94"/>
      <c r="Z817" s="94"/>
      <c r="AA817" s="94"/>
    </row>
    <row r="818" ht="13.5" customHeight="1">
      <c r="A818" s="156"/>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94"/>
      <c r="Z818" s="94"/>
      <c r="AA818" s="94"/>
    </row>
    <row r="819" ht="13.5" customHeight="1">
      <c r="A819" s="156"/>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94"/>
      <c r="Z819" s="94"/>
      <c r="AA819" s="94"/>
    </row>
    <row r="820" ht="13.5" customHeight="1">
      <c r="A820" s="156"/>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94"/>
      <c r="Z820" s="94"/>
      <c r="AA820" s="94"/>
    </row>
    <row r="821" ht="13.5" customHeight="1">
      <c r="A821" s="156"/>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94"/>
      <c r="Z821" s="94"/>
      <c r="AA821" s="94"/>
    </row>
    <row r="822" ht="13.5" customHeight="1">
      <c r="A822" s="156"/>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94"/>
      <c r="Z822" s="94"/>
      <c r="AA822" s="94"/>
    </row>
    <row r="823" ht="13.5" customHeight="1">
      <c r="A823" s="156"/>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94"/>
      <c r="Z823" s="94"/>
      <c r="AA823" s="94"/>
    </row>
    <row r="824" ht="13.5" customHeight="1">
      <c r="A824" s="156"/>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94"/>
      <c r="Z824" s="94"/>
      <c r="AA824" s="94"/>
    </row>
    <row r="825" ht="13.5" customHeight="1">
      <c r="A825" s="156"/>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94"/>
      <c r="Z825" s="94"/>
      <c r="AA825" s="94"/>
    </row>
    <row r="826" ht="13.5" customHeight="1">
      <c r="A826" s="156"/>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94"/>
      <c r="Z826" s="94"/>
      <c r="AA826" s="94"/>
    </row>
    <row r="827" ht="13.5" customHeight="1">
      <c r="A827" s="156"/>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94"/>
      <c r="Z827" s="94"/>
      <c r="AA827" s="94"/>
    </row>
    <row r="828" ht="13.5" customHeight="1">
      <c r="A828" s="156"/>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94"/>
      <c r="Z828" s="94"/>
      <c r="AA828" s="94"/>
    </row>
    <row r="829" ht="13.5" customHeight="1">
      <c r="A829" s="156"/>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94"/>
      <c r="Z829" s="94"/>
      <c r="AA829" s="94"/>
    </row>
    <row r="830" ht="13.5" customHeight="1">
      <c r="A830" s="156"/>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94"/>
      <c r="Z830" s="94"/>
      <c r="AA830" s="94"/>
    </row>
    <row r="831" ht="13.5" customHeight="1">
      <c r="A831" s="156"/>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94"/>
      <c r="Z831" s="94"/>
      <c r="AA831" s="94"/>
    </row>
    <row r="832" ht="13.5" customHeight="1">
      <c r="A832" s="156"/>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94"/>
      <c r="Z832" s="94"/>
      <c r="AA832" s="94"/>
    </row>
    <row r="833" ht="13.5" customHeight="1">
      <c r="A833" s="156"/>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94"/>
      <c r="Z833" s="94"/>
      <c r="AA833" s="94"/>
    </row>
    <row r="834" ht="13.5" customHeight="1">
      <c r="A834" s="156"/>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94"/>
      <c r="Z834" s="94"/>
      <c r="AA834" s="94"/>
    </row>
    <row r="835" ht="13.5" customHeight="1">
      <c r="A835" s="156"/>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94"/>
      <c r="Z835" s="94"/>
      <c r="AA835" s="94"/>
    </row>
    <row r="836" ht="13.5" customHeight="1">
      <c r="A836" s="156"/>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94"/>
      <c r="Z836" s="94"/>
      <c r="AA836" s="94"/>
    </row>
    <row r="837" ht="13.5" customHeight="1">
      <c r="A837" s="156"/>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94"/>
      <c r="Z837" s="94"/>
      <c r="AA837" s="94"/>
    </row>
    <row r="838" ht="13.5" customHeight="1">
      <c r="A838" s="156"/>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94"/>
      <c r="Z838" s="94"/>
      <c r="AA838" s="94"/>
    </row>
    <row r="839" ht="13.5" customHeight="1">
      <c r="A839" s="156"/>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94"/>
      <c r="Z839" s="94"/>
      <c r="AA839" s="94"/>
    </row>
    <row r="840" ht="13.5" customHeight="1">
      <c r="A840" s="156"/>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94"/>
      <c r="Z840" s="94"/>
      <c r="AA840" s="94"/>
    </row>
    <row r="841" ht="13.5" customHeight="1">
      <c r="A841" s="156"/>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94"/>
      <c r="Z841" s="94"/>
      <c r="AA841" s="94"/>
    </row>
    <row r="842" ht="13.5" customHeight="1">
      <c r="A842" s="156"/>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94"/>
      <c r="Z842" s="94"/>
      <c r="AA842" s="94"/>
    </row>
    <row r="843" ht="13.5" customHeight="1">
      <c r="A843" s="156"/>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94"/>
      <c r="Z843" s="94"/>
      <c r="AA843" s="94"/>
    </row>
    <row r="844" ht="13.5" customHeight="1">
      <c r="A844" s="156"/>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94"/>
      <c r="Z844" s="94"/>
      <c r="AA844" s="94"/>
    </row>
    <row r="845" ht="13.5" customHeight="1">
      <c r="A845" s="156"/>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94"/>
      <c r="Z845" s="94"/>
      <c r="AA845" s="94"/>
    </row>
    <row r="846" ht="13.5" customHeight="1">
      <c r="A846" s="156"/>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94"/>
      <c r="Z846" s="94"/>
      <c r="AA846" s="94"/>
    </row>
    <row r="847" ht="13.5" customHeight="1">
      <c r="A847" s="156"/>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94"/>
      <c r="Z847" s="94"/>
      <c r="AA847" s="94"/>
    </row>
    <row r="848" ht="13.5" customHeight="1">
      <c r="A848" s="156"/>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94"/>
      <c r="Z848" s="94"/>
      <c r="AA848" s="94"/>
    </row>
    <row r="849" ht="13.5" customHeight="1">
      <c r="A849" s="156"/>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94"/>
      <c r="Z849" s="94"/>
      <c r="AA849" s="94"/>
    </row>
    <row r="850" ht="13.5" customHeight="1">
      <c r="A850" s="156"/>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94"/>
      <c r="Z850" s="94"/>
      <c r="AA850" s="94"/>
    </row>
    <row r="851" ht="13.5" customHeight="1">
      <c r="A851" s="156"/>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94"/>
      <c r="Z851" s="94"/>
      <c r="AA851" s="94"/>
    </row>
    <row r="852" ht="13.5" customHeight="1">
      <c r="A852" s="156"/>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94"/>
      <c r="Z852" s="94"/>
      <c r="AA852" s="94"/>
    </row>
    <row r="853" ht="13.5" customHeight="1">
      <c r="A853" s="156"/>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94"/>
      <c r="Z853" s="94"/>
      <c r="AA853" s="94"/>
    </row>
    <row r="854" ht="13.5" customHeight="1">
      <c r="A854" s="156"/>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94"/>
      <c r="Z854" s="94"/>
      <c r="AA854" s="94"/>
    </row>
    <row r="855" ht="13.5" customHeight="1">
      <c r="A855" s="156"/>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c r="AA855" s="94"/>
    </row>
    <row r="856" ht="13.5" customHeight="1">
      <c r="A856" s="156"/>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c r="AA856" s="94"/>
    </row>
    <row r="857" ht="13.5" customHeight="1">
      <c r="A857" s="156"/>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c r="AA857" s="94"/>
    </row>
    <row r="858" ht="13.5" customHeight="1">
      <c r="A858" s="156"/>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c r="AA858" s="94"/>
    </row>
    <row r="859" ht="13.5" customHeight="1">
      <c r="A859" s="156"/>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94"/>
      <c r="Z859" s="94"/>
      <c r="AA859" s="94"/>
    </row>
    <row r="860" ht="13.5" customHeight="1">
      <c r="A860" s="156"/>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94"/>
      <c r="Z860" s="94"/>
      <c r="AA860" s="94"/>
    </row>
    <row r="861" ht="13.5" customHeight="1">
      <c r="A861" s="156"/>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94"/>
      <c r="Z861" s="94"/>
      <c r="AA861" s="94"/>
    </row>
    <row r="862" ht="13.5" customHeight="1">
      <c r="A862" s="156"/>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94"/>
      <c r="Z862" s="94"/>
      <c r="AA862" s="94"/>
    </row>
    <row r="863" ht="13.5" customHeight="1">
      <c r="A863" s="156"/>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94"/>
      <c r="Z863" s="94"/>
      <c r="AA863" s="94"/>
    </row>
    <row r="864" ht="13.5" customHeight="1">
      <c r="A864" s="156"/>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94"/>
      <c r="Z864" s="94"/>
      <c r="AA864" s="94"/>
    </row>
    <row r="865" ht="13.5" customHeight="1">
      <c r="A865" s="156"/>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94"/>
      <c r="Z865" s="94"/>
      <c r="AA865" s="94"/>
    </row>
    <row r="866" ht="13.5" customHeight="1">
      <c r="A866" s="156"/>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94"/>
      <c r="Z866" s="94"/>
      <c r="AA866" s="94"/>
    </row>
    <row r="867" ht="13.5" customHeight="1">
      <c r="A867" s="156"/>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94"/>
      <c r="Z867" s="94"/>
      <c r="AA867" s="94"/>
    </row>
    <row r="868" ht="13.5" customHeight="1">
      <c r="A868" s="156"/>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94"/>
      <c r="Z868" s="94"/>
      <c r="AA868" s="94"/>
    </row>
    <row r="869" ht="13.5" customHeight="1">
      <c r="A869" s="156"/>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94"/>
      <c r="Z869" s="94"/>
      <c r="AA869" s="94"/>
    </row>
    <row r="870" ht="13.5" customHeight="1">
      <c r="A870" s="156"/>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94"/>
      <c r="Z870" s="94"/>
      <c r="AA870" s="94"/>
    </row>
    <row r="871" ht="13.5" customHeight="1">
      <c r="A871" s="156"/>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94"/>
      <c r="Z871" s="94"/>
      <c r="AA871" s="94"/>
    </row>
    <row r="872" ht="13.5" customHeight="1">
      <c r="A872" s="156"/>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c r="AA872" s="94"/>
    </row>
    <row r="873" ht="13.5" customHeight="1">
      <c r="A873" s="156"/>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c r="AA873" s="94"/>
    </row>
    <row r="874" ht="13.5" customHeight="1">
      <c r="A874" s="156"/>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c r="AA874" s="94"/>
    </row>
    <row r="875" ht="13.5" customHeight="1">
      <c r="A875" s="156"/>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c r="AA875" s="94"/>
    </row>
    <row r="876" ht="13.5" customHeight="1">
      <c r="A876" s="156"/>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c r="AA876" s="94"/>
    </row>
    <row r="877" ht="13.5" customHeight="1">
      <c r="A877" s="156"/>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c r="AA877" s="94"/>
    </row>
    <row r="878" ht="13.5" customHeight="1">
      <c r="A878" s="156"/>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94"/>
      <c r="Z878" s="94"/>
      <c r="AA878" s="94"/>
    </row>
    <row r="879" ht="13.5" customHeight="1">
      <c r="A879" s="156"/>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c r="AA879" s="94"/>
    </row>
    <row r="880" ht="13.5" customHeight="1">
      <c r="A880" s="156"/>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94"/>
      <c r="Z880" s="94"/>
      <c r="AA880" s="94"/>
    </row>
    <row r="881" ht="13.5" customHeight="1">
      <c r="A881" s="156"/>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c r="AA881" s="94"/>
    </row>
    <row r="882" ht="13.5" customHeight="1">
      <c r="A882" s="156"/>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94"/>
      <c r="Z882" s="94"/>
      <c r="AA882" s="94"/>
    </row>
    <row r="883" ht="13.5" customHeight="1">
      <c r="A883" s="156"/>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94"/>
      <c r="Z883" s="94"/>
      <c r="AA883" s="94"/>
    </row>
    <row r="884" ht="13.5" customHeight="1">
      <c r="A884" s="156"/>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94"/>
      <c r="Z884" s="94"/>
      <c r="AA884" s="94"/>
    </row>
    <row r="885" ht="13.5" customHeight="1">
      <c r="A885" s="156"/>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94"/>
      <c r="Z885" s="94"/>
      <c r="AA885" s="94"/>
    </row>
    <row r="886" ht="13.5" customHeight="1">
      <c r="A886" s="156"/>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94"/>
      <c r="Z886" s="94"/>
      <c r="AA886" s="94"/>
    </row>
    <row r="887" ht="13.5" customHeight="1">
      <c r="A887" s="156"/>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94"/>
      <c r="Z887" s="94"/>
      <c r="AA887" s="94"/>
    </row>
    <row r="888" ht="13.5" customHeight="1">
      <c r="A888" s="156"/>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94"/>
      <c r="Z888" s="94"/>
      <c r="AA888" s="94"/>
    </row>
    <row r="889" ht="13.5" customHeight="1">
      <c r="A889" s="156"/>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94"/>
      <c r="Z889" s="94"/>
      <c r="AA889" s="94"/>
    </row>
    <row r="890" ht="13.5" customHeight="1">
      <c r="A890" s="156"/>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94"/>
      <c r="Z890" s="94"/>
      <c r="AA890" s="94"/>
    </row>
    <row r="891" ht="13.5" customHeight="1">
      <c r="A891" s="156"/>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94"/>
      <c r="Z891" s="94"/>
      <c r="AA891" s="94"/>
    </row>
    <row r="892" ht="13.5" customHeight="1">
      <c r="A892" s="156"/>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94"/>
      <c r="Z892" s="94"/>
      <c r="AA892" s="94"/>
    </row>
    <row r="893" ht="13.5" customHeight="1">
      <c r="A893" s="156"/>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94"/>
      <c r="Z893" s="94"/>
      <c r="AA893" s="94"/>
    </row>
    <row r="894" ht="13.5" customHeight="1">
      <c r="A894" s="156"/>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94"/>
      <c r="Z894" s="94"/>
      <c r="AA894" s="94"/>
    </row>
    <row r="895" ht="13.5" customHeight="1">
      <c r="A895" s="156"/>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94"/>
      <c r="Z895" s="94"/>
      <c r="AA895" s="94"/>
    </row>
    <row r="896" ht="13.5" customHeight="1">
      <c r="A896" s="156"/>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94"/>
      <c r="Z896" s="94"/>
      <c r="AA896" s="94"/>
    </row>
    <row r="897" ht="13.5" customHeight="1">
      <c r="A897" s="156"/>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94"/>
      <c r="Z897" s="94"/>
      <c r="AA897" s="94"/>
    </row>
    <row r="898" ht="13.5" customHeight="1">
      <c r="A898" s="156"/>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94"/>
      <c r="Z898" s="94"/>
      <c r="AA898" s="94"/>
    </row>
    <row r="899" ht="13.5" customHeight="1">
      <c r="A899" s="156"/>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94"/>
      <c r="Z899" s="94"/>
      <c r="AA899" s="94"/>
    </row>
    <row r="900" ht="13.5" customHeight="1">
      <c r="A900" s="156"/>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94"/>
      <c r="Z900" s="94"/>
      <c r="AA900" s="94"/>
    </row>
    <row r="901" ht="13.5" customHeight="1">
      <c r="A901" s="156"/>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94"/>
      <c r="Z901" s="94"/>
      <c r="AA901" s="94"/>
    </row>
    <row r="902" ht="13.5" customHeight="1">
      <c r="A902" s="156"/>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94"/>
      <c r="Z902" s="94"/>
      <c r="AA902" s="94"/>
    </row>
    <row r="903" ht="13.5" customHeight="1">
      <c r="A903" s="156"/>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94"/>
      <c r="Z903" s="94"/>
      <c r="AA903" s="94"/>
    </row>
    <row r="904" ht="13.5" customHeight="1">
      <c r="A904" s="156"/>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94"/>
      <c r="Z904" s="94"/>
      <c r="AA904" s="94"/>
    </row>
    <row r="905" ht="13.5" customHeight="1">
      <c r="A905" s="156"/>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94"/>
      <c r="Z905" s="94"/>
      <c r="AA905" s="94"/>
    </row>
    <row r="906" ht="13.5" customHeight="1">
      <c r="A906" s="156"/>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94"/>
      <c r="Z906" s="94"/>
      <c r="AA906" s="94"/>
    </row>
    <row r="907" ht="13.5" customHeight="1">
      <c r="A907" s="156"/>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94"/>
      <c r="Z907" s="94"/>
      <c r="AA907" s="94"/>
    </row>
    <row r="908" ht="13.5" customHeight="1">
      <c r="A908" s="156"/>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94"/>
      <c r="Z908" s="94"/>
      <c r="AA908" s="94"/>
    </row>
    <row r="909" ht="13.5" customHeight="1">
      <c r="A909" s="156"/>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94"/>
      <c r="Z909" s="94"/>
      <c r="AA909" s="94"/>
    </row>
    <row r="910" ht="13.5" customHeight="1">
      <c r="A910" s="156"/>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94"/>
      <c r="Z910" s="94"/>
      <c r="AA910" s="94"/>
    </row>
    <row r="911" ht="13.5" customHeight="1">
      <c r="A911" s="156"/>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94"/>
      <c r="Z911" s="94"/>
      <c r="AA911" s="94"/>
    </row>
    <row r="912" ht="13.5" customHeight="1">
      <c r="A912" s="156"/>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94"/>
      <c r="Z912" s="94"/>
      <c r="AA912" s="94"/>
    </row>
    <row r="913" ht="13.5" customHeight="1">
      <c r="A913" s="156"/>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94"/>
      <c r="Z913" s="94"/>
      <c r="AA913" s="94"/>
    </row>
    <row r="914" ht="13.5" customHeight="1">
      <c r="A914" s="156"/>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94"/>
      <c r="Z914" s="94"/>
      <c r="AA914" s="94"/>
    </row>
    <row r="915" ht="13.5" customHeight="1">
      <c r="A915" s="156"/>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94"/>
      <c r="Z915" s="94"/>
      <c r="AA915" s="94"/>
    </row>
    <row r="916" ht="13.5" customHeight="1">
      <c r="A916" s="156"/>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94"/>
      <c r="Z916" s="94"/>
      <c r="AA916" s="94"/>
    </row>
    <row r="917" ht="13.5" customHeight="1">
      <c r="A917" s="156"/>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94"/>
      <c r="Z917" s="94"/>
      <c r="AA917" s="94"/>
    </row>
    <row r="918" ht="13.5" customHeight="1">
      <c r="A918" s="156"/>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94"/>
      <c r="Z918" s="94"/>
      <c r="AA918" s="94"/>
    </row>
    <row r="919" ht="13.5" customHeight="1">
      <c r="A919" s="156"/>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94"/>
      <c r="Z919" s="94"/>
      <c r="AA919" s="94"/>
    </row>
    <row r="920" ht="13.5" customHeight="1">
      <c r="A920" s="156"/>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94"/>
      <c r="Z920" s="94"/>
      <c r="AA920" s="94"/>
    </row>
    <row r="921" ht="13.5" customHeight="1">
      <c r="A921" s="156"/>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94"/>
      <c r="Z921" s="94"/>
      <c r="AA921" s="94"/>
    </row>
    <row r="922" ht="13.5" customHeight="1">
      <c r="A922" s="156"/>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94"/>
      <c r="Z922" s="94"/>
      <c r="AA922" s="94"/>
    </row>
    <row r="923" ht="13.5" customHeight="1">
      <c r="A923" s="156"/>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94"/>
      <c r="Z923" s="94"/>
      <c r="AA923" s="94"/>
    </row>
    <row r="924" ht="13.5" customHeight="1">
      <c r="A924" s="156"/>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94"/>
      <c r="Z924" s="94"/>
      <c r="AA924" s="94"/>
    </row>
    <row r="925" ht="13.5" customHeight="1">
      <c r="A925" s="156"/>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94"/>
      <c r="Z925" s="94"/>
      <c r="AA925" s="94"/>
    </row>
    <row r="926" ht="13.5" customHeight="1">
      <c r="A926" s="156"/>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94"/>
      <c r="Z926" s="94"/>
      <c r="AA926" s="94"/>
    </row>
    <row r="927" ht="13.5" customHeight="1">
      <c r="A927" s="156"/>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94"/>
      <c r="Z927" s="94"/>
      <c r="AA927" s="94"/>
    </row>
    <row r="928" ht="13.5" customHeight="1">
      <c r="A928" s="156"/>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94"/>
      <c r="Z928" s="94"/>
      <c r="AA928" s="94"/>
    </row>
    <row r="929" ht="13.5" customHeight="1">
      <c r="A929" s="156"/>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94"/>
      <c r="Z929" s="94"/>
      <c r="AA929" s="94"/>
    </row>
    <row r="930" ht="13.5" customHeight="1">
      <c r="A930" s="156"/>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94"/>
      <c r="Z930" s="94"/>
      <c r="AA930" s="94"/>
    </row>
    <row r="931" ht="13.5" customHeight="1">
      <c r="A931" s="156"/>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94"/>
      <c r="Z931" s="94"/>
      <c r="AA931" s="94"/>
    </row>
    <row r="932" ht="13.5" customHeight="1">
      <c r="A932" s="156"/>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94"/>
      <c r="Z932" s="94"/>
      <c r="AA932" s="94"/>
    </row>
    <row r="933" ht="13.5" customHeight="1">
      <c r="A933" s="156"/>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94"/>
      <c r="Z933" s="94"/>
      <c r="AA933" s="94"/>
    </row>
    <row r="934" ht="13.5" customHeight="1">
      <c r="A934" s="156"/>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94"/>
      <c r="Z934" s="94"/>
      <c r="AA934" s="94"/>
    </row>
    <row r="935" ht="13.5" customHeight="1">
      <c r="A935" s="156"/>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94"/>
      <c r="Z935" s="94"/>
      <c r="AA935" s="94"/>
    </row>
    <row r="936" ht="13.5" customHeight="1">
      <c r="A936" s="156"/>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94"/>
      <c r="Z936" s="94"/>
      <c r="AA936" s="94"/>
    </row>
    <row r="937" ht="13.5" customHeight="1">
      <c r="A937" s="156"/>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94"/>
      <c r="Z937" s="94"/>
      <c r="AA937" s="94"/>
    </row>
    <row r="938" ht="13.5" customHeight="1">
      <c r="A938" s="156"/>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94"/>
      <c r="Z938" s="94"/>
      <c r="AA938" s="94"/>
    </row>
    <row r="939" ht="13.5" customHeight="1">
      <c r="A939" s="156"/>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94"/>
      <c r="Z939" s="94"/>
      <c r="AA939" s="94"/>
    </row>
    <row r="940" ht="13.5" customHeight="1">
      <c r="A940" s="156"/>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94"/>
      <c r="Z940" s="94"/>
      <c r="AA940" s="94"/>
    </row>
    <row r="941" ht="13.5" customHeight="1">
      <c r="A941" s="156"/>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94"/>
      <c r="Z941" s="94"/>
      <c r="AA941" s="94"/>
    </row>
    <row r="942" ht="13.5" customHeight="1">
      <c r="A942" s="156"/>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94"/>
      <c r="Z942" s="94"/>
      <c r="AA942" s="94"/>
    </row>
    <row r="943" ht="13.5" customHeight="1">
      <c r="A943" s="156"/>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94"/>
      <c r="Z943" s="94"/>
      <c r="AA943" s="94"/>
    </row>
    <row r="944" ht="13.5" customHeight="1">
      <c r="A944" s="156"/>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94"/>
      <c r="Z944" s="94"/>
      <c r="AA944" s="94"/>
    </row>
    <row r="945" ht="13.5" customHeight="1">
      <c r="A945" s="156"/>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94"/>
      <c r="Z945" s="94"/>
      <c r="AA945" s="94"/>
    </row>
    <row r="946" ht="13.5" customHeight="1">
      <c r="A946" s="156"/>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94"/>
      <c r="Z946" s="94"/>
      <c r="AA946" s="94"/>
    </row>
    <row r="947" ht="13.5" customHeight="1">
      <c r="A947" s="156"/>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94"/>
      <c r="Z947" s="94"/>
      <c r="AA947" s="94"/>
    </row>
    <row r="948" ht="13.5" customHeight="1">
      <c r="A948" s="156"/>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c r="AA948" s="94"/>
    </row>
    <row r="949" ht="13.5" customHeight="1">
      <c r="A949" s="156"/>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94"/>
      <c r="Z949" s="94"/>
      <c r="AA949" s="94"/>
    </row>
    <row r="950" ht="13.5" customHeight="1">
      <c r="A950" s="156"/>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94"/>
      <c r="Z950" s="94"/>
      <c r="AA950" s="94"/>
    </row>
    <row r="951" ht="13.5" customHeight="1">
      <c r="A951" s="156"/>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94"/>
      <c r="Z951" s="94"/>
      <c r="AA951" s="94"/>
    </row>
    <row r="952" ht="13.5" customHeight="1">
      <c r="A952" s="156"/>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94"/>
      <c r="Z952" s="94"/>
      <c r="AA952" s="94"/>
    </row>
    <row r="953" ht="13.5" customHeight="1">
      <c r="A953" s="156"/>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94"/>
      <c r="Z953" s="94"/>
      <c r="AA953" s="94"/>
    </row>
    <row r="954" ht="13.5" customHeight="1">
      <c r="A954" s="156"/>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94"/>
      <c r="Z954" s="94"/>
      <c r="AA954" s="94"/>
    </row>
    <row r="955" ht="13.5" customHeight="1">
      <c r="A955" s="156"/>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c r="AA955" s="94"/>
    </row>
    <row r="956" ht="13.5" customHeight="1">
      <c r="A956" s="156"/>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c r="AA956" s="94"/>
    </row>
    <row r="957" ht="13.5" customHeight="1">
      <c r="A957" s="156"/>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c r="AA957" s="94"/>
    </row>
    <row r="958" ht="13.5" customHeight="1">
      <c r="A958" s="156"/>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c r="AA958" s="94"/>
    </row>
    <row r="959" ht="13.5" customHeight="1">
      <c r="A959" s="156"/>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c r="AA959" s="94"/>
    </row>
    <row r="960" ht="13.5" customHeight="1">
      <c r="A960" s="156"/>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c r="AA960" s="94"/>
    </row>
    <row r="961" ht="13.5" customHeight="1">
      <c r="A961" s="156"/>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94"/>
      <c r="Z961" s="94"/>
      <c r="AA961" s="94"/>
    </row>
    <row r="962" ht="13.5" customHeight="1">
      <c r="A962" s="156"/>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94"/>
      <c r="Z962" s="94"/>
      <c r="AA962" s="94"/>
    </row>
    <row r="963" ht="13.5" customHeight="1">
      <c r="A963" s="156"/>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94"/>
      <c r="Z963" s="94"/>
      <c r="AA963" s="94"/>
    </row>
    <row r="964" ht="13.5" customHeight="1">
      <c r="A964" s="156"/>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94"/>
      <c r="Z964" s="94"/>
      <c r="AA964" s="94"/>
    </row>
    <row r="965" ht="13.5" customHeight="1">
      <c r="A965" s="156"/>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94"/>
      <c r="Z965" s="94"/>
      <c r="AA965" s="94"/>
    </row>
    <row r="966" ht="13.5" customHeight="1">
      <c r="A966" s="156"/>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94"/>
      <c r="Z966" s="94"/>
      <c r="AA966" s="94"/>
    </row>
    <row r="967" ht="13.5" customHeight="1">
      <c r="A967" s="156"/>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94"/>
      <c r="Z967" s="94"/>
      <c r="AA967" s="94"/>
    </row>
    <row r="968" ht="13.5" customHeight="1">
      <c r="A968" s="156"/>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94"/>
      <c r="Z968" s="94"/>
      <c r="AA968" s="94"/>
    </row>
    <row r="969" ht="13.5" customHeight="1">
      <c r="A969" s="156"/>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94"/>
      <c r="Z969" s="94"/>
      <c r="AA969" s="94"/>
    </row>
    <row r="970" ht="13.5" customHeight="1">
      <c r="A970" s="156"/>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94"/>
      <c r="Z970" s="94"/>
      <c r="AA970" s="94"/>
    </row>
    <row r="971" ht="13.5" customHeight="1">
      <c r="A971" s="156"/>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94"/>
      <c r="Z971" s="94"/>
      <c r="AA971" s="94"/>
    </row>
    <row r="972" ht="13.5" customHeight="1">
      <c r="A972" s="156"/>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94"/>
      <c r="Z972" s="94"/>
      <c r="AA972" s="94"/>
    </row>
    <row r="973" ht="13.5" customHeight="1">
      <c r="A973" s="156"/>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Y973" s="94"/>
      <c r="Z973" s="94"/>
      <c r="AA973" s="94"/>
    </row>
    <row r="974" ht="13.5" customHeight="1">
      <c r="A974" s="156"/>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Y974" s="94"/>
      <c r="Z974" s="94"/>
      <c r="AA974" s="94"/>
    </row>
    <row r="975" ht="13.5" customHeight="1">
      <c r="A975" s="156"/>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Y975" s="94"/>
      <c r="Z975" s="94"/>
      <c r="AA975" s="94"/>
    </row>
    <row r="976" ht="13.5" customHeight="1">
      <c r="A976" s="156"/>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Y976" s="94"/>
      <c r="Z976" s="94"/>
      <c r="AA976" s="94"/>
    </row>
    <row r="977" ht="13.5" customHeight="1">
      <c r="A977" s="156"/>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Y977" s="94"/>
      <c r="Z977" s="94"/>
      <c r="AA977" s="94"/>
    </row>
    <row r="978" ht="13.5" customHeight="1">
      <c r="A978" s="156"/>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Y978" s="94"/>
      <c r="Z978" s="94"/>
      <c r="AA978" s="94"/>
    </row>
    <row r="979" ht="13.5" customHeight="1">
      <c r="A979" s="156"/>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Y979" s="94"/>
      <c r="Z979" s="94"/>
      <c r="AA979" s="94"/>
    </row>
    <row r="980" ht="13.5" customHeight="1">
      <c r="A980" s="156"/>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Y980" s="94"/>
      <c r="Z980" s="94"/>
      <c r="AA980" s="94"/>
    </row>
    <row r="981" ht="13.5" customHeight="1">
      <c r="A981" s="156"/>
      <c r="B981" s="94"/>
      <c r="C981" s="94"/>
      <c r="D981" s="94"/>
      <c r="E981" s="94"/>
      <c r="F981" s="94"/>
      <c r="G981" s="94"/>
      <c r="H981" s="94"/>
      <c r="I981" s="94"/>
      <c r="J981" s="94"/>
      <c r="K981" s="94"/>
      <c r="L981" s="94"/>
      <c r="M981" s="94"/>
      <c r="N981" s="94"/>
      <c r="O981" s="94"/>
      <c r="P981" s="94"/>
      <c r="Q981" s="94"/>
      <c r="R981" s="94"/>
      <c r="S981" s="94"/>
      <c r="T981" s="94"/>
      <c r="U981" s="94"/>
      <c r="V981" s="94"/>
      <c r="W981" s="94"/>
      <c r="X981" s="94"/>
      <c r="Y981" s="94"/>
      <c r="Z981" s="94"/>
      <c r="AA981" s="94"/>
    </row>
    <row r="982" ht="13.5" customHeight="1">
      <c r="A982" s="156"/>
      <c r="B982" s="94"/>
      <c r="C982" s="94"/>
      <c r="D982" s="94"/>
      <c r="E982" s="94"/>
      <c r="F982" s="94"/>
      <c r="G982" s="94"/>
      <c r="H982" s="94"/>
      <c r="I982" s="94"/>
      <c r="J982" s="94"/>
      <c r="K982" s="94"/>
      <c r="L982" s="94"/>
      <c r="M982" s="94"/>
      <c r="N982" s="94"/>
      <c r="O982" s="94"/>
      <c r="P982" s="94"/>
      <c r="Q982" s="94"/>
      <c r="R982" s="94"/>
      <c r="S982" s="94"/>
      <c r="T982" s="94"/>
      <c r="U982" s="94"/>
      <c r="V982" s="94"/>
      <c r="W982" s="94"/>
      <c r="X982" s="94"/>
      <c r="Y982" s="94"/>
      <c r="Z982" s="94"/>
      <c r="AA982" s="94"/>
    </row>
    <row r="983" ht="13.5" customHeight="1">
      <c r="A983" s="156"/>
      <c r="B983" s="94"/>
      <c r="C983" s="94"/>
      <c r="D983" s="94"/>
      <c r="E983" s="94"/>
      <c r="F983" s="94"/>
      <c r="G983" s="94"/>
      <c r="H983" s="94"/>
      <c r="I983" s="94"/>
      <c r="J983" s="94"/>
      <c r="K983" s="94"/>
      <c r="L983" s="94"/>
      <c r="M983" s="94"/>
      <c r="N983" s="94"/>
      <c r="O983" s="94"/>
      <c r="P983" s="94"/>
      <c r="Q983" s="94"/>
      <c r="R983" s="94"/>
      <c r="S983" s="94"/>
      <c r="T983" s="94"/>
      <c r="U983" s="94"/>
      <c r="V983" s="94"/>
      <c r="W983" s="94"/>
      <c r="X983" s="94"/>
      <c r="Y983" s="94"/>
      <c r="Z983" s="94"/>
      <c r="AA983" s="94"/>
    </row>
    <row r="984" ht="13.5" customHeight="1">
      <c r="A984" s="156"/>
      <c r="B984" s="94"/>
      <c r="C984" s="94"/>
      <c r="D984" s="94"/>
      <c r="E984" s="94"/>
      <c r="F984" s="94"/>
      <c r="G984" s="94"/>
      <c r="H984" s="94"/>
      <c r="I984" s="94"/>
      <c r="J984" s="94"/>
      <c r="K984" s="94"/>
      <c r="L984" s="94"/>
      <c r="M984" s="94"/>
      <c r="N984" s="94"/>
      <c r="O984" s="94"/>
      <c r="P984" s="94"/>
      <c r="Q984" s="94"/>
      <c r="R984" s="94"/>
      <c r="S984" s="94"/>
      <c r="T984" s="94"/>
      <c r="U984" s="94"/>
      <c r="V984" s="94"/>
      <c r="W984" s="94"/>
      <c r="X984" s="94"/>
      <c r="Y984" s="94"/>
      <c r="Z984" s="94"/>
      <c r="AA984" s="94"/>
    </row>
    <row r="985" ht="13.5" customHeight="1">
      <c r="A985" s="156"/>
      <c r="B985" s="94"/>
      <c r="C985" s="94"/>
      <c r="D985" s="94"/>
      <c r="E985" s="94"/>
      <c r="F985" s="94"/>
      <c r="G985" s="94"/>
      <c r="H985" s="94"/>
      <c r="I985" s="94"/>
      <c r="J985" s="94"/>
      <c r="K985" s="94"/>
      <c r="L985" s="94"/>
      <c r="M985" s="94"/>
      <c r="N985" s="94"/>
      <c r="O985" s="94"/>
      <c r="P985" s="94"/>
      <c r="Q985" s="94"/>
      <c r="R985" s="94"/>
      <c r="S985" s="94"/>
      <c r="T985" s="94"/>
      <c r="U985" s="94"/>
      <c r="V985" s="94"/>
      <c r="W985" s="94"/>
      <c r="X985" s="94"/>
      <c r="Y985" s="94"/>
      <c r="Z985" s="94"/>
      <c r="AA985" s="94"/>
    </row>
    <row r="986" ht="13.5" customHeight="1">
      <c r="A986" s="156"/>
      <c r="B986" s="94"/>
      <c r="C986" s="94"/>
      <c r="D986" s="94"/>
      <c r="E986" s="94"/>
      <c r="F986" s="94"/>
      <c r="G986" s="94"/>
      <c r="H986" s="94"/>
      <c r="I986" s="94"/>
      <c r="J986" s="94"/>
      <c r="K986" s="94"/>
      <c r="L986" s="94"/>
      <c r="M986" s="94"/>
      <c r="N986" s="94"/>
      <c r="O986" s="94"/>
      <c r="P986" s="94"/>
      <c r="Q986" s="94"/>
      <c r="R986" s="94"/>
      <c r="S986" s="94"/>
      <c r="T986" s="94"/>
      <c r="U986" s="94"/>
      <c r="V986" s="94"/>
      <c r="W986" s="94"/>
      <c r="X986" s="94"/>
      <c r="Y986" s="94"/>
      <c r="Z986" s="94"/>
      <c r="AA986" s="94"/>
    </row>
    <row r="987" ht="13.5" customHeight="1">
      <c r="A987" s="156"/>
      <c r="B987" s="94"/>
      <c r="C987" s="94"/>
      <c r="D987" s="94"/>
      <c r="E987" s="94"/>
      <c r="F987" s="94"/>
      <c r="G987" s="94"/>
      <c r="H987" s="94"/>
      <c r="I987" s="94"/>
      <c r="J987" s="94"/>
      <c r="K987" s="94"/>
      <c r="L987" s="94"/>
      <c r="M987" s="94"/>
      <c r="N987" s="94"/>
      <c r="O987" s="94"/>
      <c r="P987" s="94"/>
      <c r="Q987" s="94"/>
      <c r="R987" s="94"/>
      <c r="S987" s="94"/>
      <c r="T987" s="94"/>
      <c r="U987" s="94"/>
      <c r="V987" s="94"/>
      <c r="W987" s="94"/>
      <c r="X987" s="94"/>
      <c r="Y987" s="94"/>
      <c r="Z987" s="94"/>
      <c r="AA987" s="94"/>
    </row>
    <row r="988" ht="13.5" customHeight="1">
      <c r="A988" s="156"/>
      <c r="B988" s="94"/>
      <c r="C988" s="94"/>
      <c r="D988" s="94"/>
      <c r="E988" s="94"/>
      <c r="F988" s="94"/>
      <c r="G988" s="94"/>
      <c r="H988" s="94"/>
      <c r="I988" s="94"/>
      <c r="J988" s="94"/>
      <c r="K988" s="94"/>
      <c r="L988" s="94"/>
      <c r="M988" s="94"/>
      <c r="N988" s="94"/>
      <c r="O988" s="94"/>
      <c r="P988" s="94"/>
      <c r="Q988" s="94"/>
      <c r="R988" s="94"/>
      <c r="S988" s="94"/>
      <c r="T988" s="94"/>
      <c r="U988" s="94"/>
      <c r="V988" s="94"/>
      <c r="W988" s="94"/>
      <c r="X988" s="94"/>
      <c r="Y988" s="94"/>
      <c r="Z988" s="94"/>
      <c r="AA988" s="94"/>
    </row>
    <row r="989" ht="13.5" customHeight="1">
      <c r="A989" s="156"/>
      <c r="B989" s="94"/>
      <c r="C989" s="94"/>
      <c r="D989" s="94"/>
      <c r="E989" s="94"/>
      <c r="F989" s="94"/>
      <c r="G989" s="94"/>
      <c r="H989" s="94"/>
      <c r="I989" s="94"/>
      <c r="J989" s="94"/>
      <c r="K989" s="94"/>
      <c r="L989" s="94"/>
      <c r="M989" s="94"/>
      <c r="N989" s="94"/>
      <c r="O989" s="94"/>
      <c r="P989" s="94"/>
      <c r="Q989" s="94"/>
      <c r="R989" s="94"/>
      <c r="S989" s="94"/>
      <c r="T989" s="94"/>
      <c r="U989" s="94"/>
      <c r="V989" s="94"/>
      <c r="W989" s="94"/>
      <c r="X989" s="94"/>
      <c r="Y989" s="94"/>
      <c r="Z989" s="94"/>
      <c r="AA989" s="94"/>
    </row>
    <row r="990" ht="13.5" customHeight="1">
      <c r="A990" s="156"/>
      <c r="B990" s="94"/>
      <c r="C990" s="94"/>
      <c r="D990" s="94"/>
      <c r="E990" s="94"/>
      <c r="F990" s="94"/>
      <c r="G990" s="94"/>
      <c r="H990" s="94"/>
      <c r="I990" s="94"/>
      <c r="J990" s="94"/>
      <c r="K990" s="94"/>
      <c r="L990" s="94"/>
      <c r="M990" s="94"/>
      <c r="N990" s="94"/>
      <c r="O990" s="94"/>
      <c r="P990" s="94"/>
      <c r="Q990" s="94"/>
      <c r="R990" s="94"/>
      <c r="S990" s="94"/>
      <c r="T990" s="94"/>
      <c r="U990" s="94"/>
      <c r="V990" s="94"/>
      <c r="W990" s="94"/>
      <c r="X990" s="94"/>
      <c r="Y990" s="94"/>
      <c r="Z990" s="94"/>
      <c r="AA990" s="94"/>
    </row>
    <row r="991" ht="13.5" customHeight="1">
      <c r="A991" s="156"/>
      <c r="B991" s="94"/>
      <c r="C991" s="94"/>
      <c r="D991" s="94"/>
      <c r="E991" s="94"/>
      <c r="F991" s="94"/>
      <c r="G991" s="94"/>
      <c r="H991" s="94"/>
      <c r="I991" s="94"/>
      <c r="J991" s="94"/>
      <c r="K991" s="94"/>
      <c r="L991" s="94"/>
      <c r="M991" s="94"/>
      <c r="N991" s="94"/>
      <c r="O991" s="94"/>
      <c r="P991" s="94"/>
      <c r="Q991" s="94"/>
      <c r="R991" s="94"/>
      <c r="S991" s="94"/>
      <c r="T991" s="94"/>
      <c r="U991" s="94"/>
      <c r="V991" s="94"/>
      <c r="W991" s="94"/>
      <c r="X991" s="94"/>
      <c r="Y991" s="94"/>
      <c r="Z991" s="94"/>
      <c r="AA991" s="94"/>
    </row>
    <row r="992" ht="13.5" customHeight="1">
      <c r="A992" s="156"/>
      <c r="B992" s="94"/>
      <c r="C992" s="94"/>
      <c r="D992" s="94"/>
      <c r="E992" s="94"/>
      <c r="F992" s="94"/>
      <c r="G992" s="94"/>
      <c r="H992" s="94"/>
      <c r="I992" s="94"/>
      <c r="J992" s="94"/>
      <c r="K992" s="94"/>
      <c r="L992" s="94"/>
      <c r="M992" s="94"/>
      <c r="N992" s="94"/>
      <c r="O992" s="94"/>
      <c r="P992" s="94"/>
      <c r="Q992" s="94"/>
      <c r="R992" s="94"/>
      <c r="S992" s="94"/>
      <c r="T992" s="94"/>
      <c r="U992" s="94"/>
      <c r="V992" s="94"/>
      <c r="W992" s="94"/>
      <c r="X992" s="94"/>
      <c r="Y992" s="94"/>
      <c r="Z992" s="94"/>
      <c r="AA992" s="94"/>
    </row>
    <row r="993" ht="13.5" customHeight="1">
      <c r="A993" s="156"/>
      <c r="B993" s="94"/>
      <c r="C993" s="94"/>
      <c r="D993" s="94"/>
      <c r="E993" s="94"/>
      <c r="F993" s="94"/>
      <c r="G993" s="94"/>
      <c r="H993" s="94"/>
      <c r="I993" s="94"/>
      <c r="J993" s="94"/>
      <c r="K993" s="94"/>
      <c r="L993" s="94"/>
      <c r="M993" s="94"/>
      <c r="N993" s="94"/>
      <c r="O993" s="94"/>
      <c r="P993" s="94"/>
      <c r="Q993" s="94"/>
      <c r="R993" s="94"/>
      <c r="S993" s="94"/>
      <c r="T993" s="94"/>
      <c r="U993" s="94"/>
      <c r="V993" s="94"/>
      <c r="W993" s="94"/>
      <c r="X993" s="94"/>
      <c r="Y993" s="94"/>
      <c r="Z993" s="94"/>
      <c r="AA993" s="94"/>
    </row>
    <row r="994" ht="13.5" customHeight="1">
      <c r="A994" s="156"/>
      <c r="B994" s="94"/>
      <c r="C994" s="94"/>
      <c r="D994" s="94"/>
      <c r="E994" s="94"/>
      <c r="F994" s="94"/>
      <c r="G994" s="94"/>
      <c r="H994" s="94"/>
      <c r="I994" s="94"/>
      <c r="J994" s="94"/>
      <c r="K994" s="94"/>
      <c r="L994" s="94"/>
      <c r="M994" s="94"/>
      <c r="N994" s="94"/>
      <c r="O994" s="94"/>
      <c r="P994" s="94"/>
      <c r="Q994" s="94"/>
      <c r="R994" s="94"/>
      <c r="S994" s="94"/>
      <c r="T994" s="94"/>
      <c r="U994" s="94"/>
      <c r="V994" s="94"/>
      <c r="W994" s="94"/>
      <c r="X994" s="94"/>
      <c r="Y994" s="94"/>
      <c r="Z994" s="94"/>
      <c r="AA994" s="94"/>
    </row>
    <row r="995" ht="13.5" customHeight="1">
      <c r="A995" s="156"/>
      <c r="B995" s="94"/>
      <c r="C995" s="94"/>
      <c r="D995" s="94"/>
      <c r="E995" s="94"/>
      <c r="F995" s="94"/>
      <c r="G995" s="94"/>
      <c r="H995" s="94"/>
      <c r="I995" s="94"/>
      <c r="J995" s="94"/>
      <c r="K995" s="94"/>
      <c r="L995" s="94"/>
      <c r="M995" s="94"/>
      <c r="N995" s="94"/>
      <c r="O995" s="94"/>
      <c r="P995" s="94"/>
      <c r="Q995" s="94"/>
      <c r="R995" s="94"/>
      <c r="S995" s="94"/>
      <c r="T995" s="94"/>
      <c r="U995" s="94"/>
      <c r="V995" s="94"/>
      <c r="W995" s="94"/>
      <c r="X995" s="94"/>
      <c r="Y995" s="94"/>
      <c r="Z995" s="94"/>
      <c r="AA995" s="94"/>
    </row>
    <row r="996" ht="13.5" customHeight="1">
      <c r="A996" s="156"/>
      <c r="B996" s="94"/>
      <c r="C996" s="94"/>
      <c r="D996" s="94"/>
      <c r="E996" s="94"/>
      <c r="F996" s="94"/>
      <c r="G996" s="94"/>
      <c r="H996" s="94"/>
      <c r="I996" s="94"/>
      <c r="J996" s="94"/>
      <c r="K996" s="94"/>
      <c r="L996" s="94"/>
      <c r="M996" s="94"/>
      <c r="N996" s="94"/>
      <c r="O996" s="94"/>
      <c r="P996" s="94"/>
      <c r="Q996" s="94"/>
      <c r="R996" s="94"/>
      <c r="S996" s="94"/>
      <c r="T996" s="94"/>
      <c r="U996" s="94"/>
      <c r="V996" s="94"/>
      <c r="W996" s="94"/>
      <c r="X996" s="94"/>
      <c r="Y996" s="94"/>
      <c r="Z996" s="94"/>
      <c r="AA996" s="94"/>
    </row>
    <row r="997" ht="13.5" customHeight="1">
      <c r="A997" s="156"/>
      <c r="B997" s="94"/>
      <c r="C997" s="94"/>
      <c r="D997" s="94"/>
      <c r="E997" s="94"/>
      <c r="F997" s="94"/>
      <c r="G997" s="94"/>
      <c r="H997" s="94"/>
      <c r="I997" s="94"/>
      <c r="J997" s="94"/>
      <c r="K997" s="94"/>
      <c r="L997" s="94"/>
      <c r="M997" s="94"/>
      <c r="N997" s="94"/>
      <c r="O997" s="94"/>
      <c r="P997" s="94"/>
      <c r="Q997" s="94"/>
      <c r="R997" s="94"/>
      <c r="S997" s="94"/>
      <c r="T997" s="94"/>
      <c r="U997" s="94"/>
      <c r="V997" s="94"/>
      <c r="W997" s="94"/>
      <c r="X997" s="94"/>
      <c r="Y997" s="94"/>
      <c r="Z997" s="94"/>
      <c r="AA997" s="94"/>
    </row>
    <row r="998" ht="13.5" customHeight="1">
      <c r="A998" s="156"/>
      <c r="B998" s="94"/>
      <c r="C998" s="94"/>
      <c r="D998" s="94"/>
      <c r="E998" s="94"/>
      <c r="F998" s="94"/>
      <c r="G998" s="94"/>
      <c r="H998" s="94"/>
      <c r="I998" s="94"/>
      <c r="J998" s="94"/>
      <c r="K998" s="94"/>
      <c r="L998" s="94"/>
      <c r="M998" s="94"/>
      <c r="N998" s="94"/>
      <c r="O998" s="94"/>
      <c r="P998" s="94"/>
      <c r="Q998" s="94"/>
      <c r="R998" s="94"/>
      <c r="S998" s="94"/>
      <c r="T998" s="94"/>
      <c r="U998" s="94"/>
      <c r="V998" s="94"/>
      <c r="W998" s="94"/>
      <c r="X998" s="94"/>
      <c r="Y998" s="94"/>
      <c r="Z998" s="94"/>
      <c r="AA998" s="94"/>
    </row>
    <row r="999" ht="13.5" customHeight="1">
      <c r="A999" s="156"/>
      <c r="B999" s="94"/>
      <c r="C999" s="94"/>
      <c r="D999" s="94"/>
      <c r="E999" s="94"/>
      <c r="F999" s="94"/>
      <c r="G999" s="94"/>
      <c r="H999" s="94"/>
      <c r="I999" s="94"/>
      <c r="J999" s="94"/>
      <c r="K999" s="94"/>
      <c r="L999" s="94"/>
      <c r="M999" s="94"/>
      <c r="N999" s="94"/>
      <c r="O999" s="94"/>
      <c r="P999" s="94"/>
      <c r="Q999" s="94"/>
      <c r="R999" s="94"/>
      <c r="S999" s="94"/>
      <c r="T999" s="94"/>
      <c r="U999" s="94"/>
      <c r="V999" s="94"/>
      <c r="W999" s="94"/>
      <c r="X999" s="94"/>
      <c r="Y999" s="94"/>
      <c r="Z999" s="94"/>
      <c r="AA999" s="94"/>
    </row>
    <row r="1000" ht="13.5" customHeight="1">
      <c r="A1000" s="156"/>
      <c r="B1000" s="94"/>
      <c r="C1000" s="94"/>
      <c r="D1000" s="94"/>
      <c r="E1000" s="94"/>
      <c r="F1000" s="94"/>
      <c r="G1000" s="94"/>
      <c r="H1000" s="94"/>
      <c r="I1000" s="94"/>
      <c r="J1000" s="94"/>
      <c r="K1000" s="94"/>
      <c r="L1000" s="94"/>
      <c r="M1000" s="94"/>
      <c r="N1000" s="94"/>
      <c r="O1000" s="94"/>
      <c r="P1000" s="94"/>
      <c r="Q1000" s="94"/>
      <c r="R1000" s="94"/>
      <c r="S1000" s="94"/>
      <c r="T1000" s="94"/>
      <c r="U1000" s="94"/>
      <c r="V1000" s="94"/>
      <c r="W1000" s="94"/>
      <c r="X1000" s="94"/>
      <c r="Y1000" s="94"/>
      <c r="Z1000" s="94"/>
      <c r="AA1000" s="94"/>
    </row>
  </sheetData>
  <mergeCells count="2">
    <mergeCell ref="A148:B148"/>
    <mergeCell ref="A168:B168"/>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hidden="1" min="2" max="2" width="9.0"/>
    <col customWidth="1" min="3" max="3" width="1.38"/>
    <col customWidth="1" min="4" max="4" width="13.38"/>
    <col customWidth="1" min="5" max="5" width="1.38"/>
    <col customWidth="1" min="6" max="6" width="2.88"/>
    <col customWidth="1" min="7" max="7" width="50.75"/>
    <col customWidth="1" min="8" max="8" width="9.88"/>
    <col customWidth="1" min="9" max="9" width="5.38"/>
    <col customWidth="1" min="10" max="10" width="5.88"/>
    <col customWidth="1" min="11" max="11" width="6.63"/>
    <col customWidth="1" min="12" max="12" width="55.75"/>
    <col customWidth="1" min="13" max="13" width="1.38"/>
    <col customWidth="1" min="14" max="14" width="73.0"/>
    <col customWidth="1" min="15" max="15" width="1.38"/>
  </cols>
  <sheetData>
    <row r="1" ht="15.0" customHeight="1">
      <c r="A1" s="7"/>
      <c r="B1" s="150"/>
      <c r="C1" s="7"/>
      <c r="D1" s="150"/>
      <c r="E1" s="7"/>
      <c r="F1" s="2" t="s">
        <v>0</v>
      </c>
      <c r="G1" s="3"/>
      <c r="H1" s="201"/>
      <c r="I1" s="201"/>
      <c r="J1" s="201"/>
      <c r="K1" s="201"/>
      <c r="L1" s="201"/>
      <c r="M1" s="201"/>
      <c r="N1" s="7"/>
      <c r="O1" s="7"/>
    </row>
    <row r="2">
      <c r="A2" s="7"/>
      <c r="B2" s="150"/>
      <c r="C2" s="7"/>
      <c r="D2" s="150"/>
      <c r="E2" s="7"/>
      <c r="F2" s="7"/>
      <c r="G2" s="8" t="str">
        <f>'(T) General Tables'!A539</f>
        <v>Part 9 Bracing Calculator (No Scripts)</v>
      </c>
      <c r="H2" s="202"/>
      <c r="I2" s="202"/>
      <c r="J2" s="202"/>
      <c r="K2" s="203"/>
      <c r="L2" s="204"/>
      <c r="M2" s="205"/>
      <c r="N2" s="206" t="str">
        <f>'(T) General Tables'!A2</f>
        <v>beta_1.043</v>
      </c>
      <c r="O2" s="7"/>
    </row>
    <row r="3" ht="26.25" customHeight="1">
      <c r="A3" s="7"/>
      <c r="B3" s="150"/>
      <c r="C3" s="7"/>
      <c r="D3" s="207"/>
      <c r="E3" s="7"/>
      <c r="F3" s="7"/>
      <c r="G3" s="208" t="s">
        <v>1</v>
      </c>
      <c r="H3" s="209"/>
      <c r="I3" s="209"/>
      <c r="J3" s="209"/>
      <c r="K3" s="210"/>
      <c r="L3" s="211"/>
      <c r="M3" s="212"/>
      <c r="N3" s="213"/>
      <c r="O3" s="7"/>
    </row>
    <row r="4" ht="22.5" customHeight="1">
      <c r="A4" s="7"/>
      <c r="B4" s="214" t="s">
        <v>32</v>
      </c>
      <c r="C4" s="7"/>
      <c r="D4" s="207"/>
      <c r="E4" s="7"/>
      <c r="F4" s="7"/>
      <c r="G4" s="215" t="s">
        <v>625</v>
      </c>
      <c r="H4" s="216"/>
      <c r="I4" s="216"/>
      <c r="J4" s="216"/>
      <c r="K4" s="217"/>
      <c r="L4" s="217"/>
      <c r="M4" s="218"/>
      <c r="N4" s="219"/>
      <c r="O4" s="7"/>
    </row>
    <row r="5" ht="18.75" customHeight="1">
      <c r="A5" s="7"/>
      <c r="B5" s="7"/>
      <c r="C5" s="7"/>
      <c r="D5" s="207"/>
      <c r="E5" s="7"/>
      <c r="F5" s="7"/>
      <c r="G5" s="220"/>
      <c r="H5" s="220"/>
      <c r="I5" s="220"/>
      <c r="J5" s="220"/>
      <c r="K5" s="220"/>
      <c r="L5" s="220"/>
      <c r="M5" s="7"/>
      <c r="N5" s="7"/>
      <c r="O5" s="7"/>
    </row>
    <row r="6" ht="18.75" customHeight="1">
      <c r="A6" s="7"/>
      <c r="B6" s="162"/>
      <c r="C6" s="7"/>
      <c r="D6" s="207"/>
      <c r="E6" s="7"/>
      <c r="F6" s="221"/>
      <c r="G6" s="222" t="s">
        <v>231</v>
      </c>
      <c r="H6" s="27"/>
      <c r="I6" s="27"/>
      <c r="J6" s="27"/>
      <c r="K6" s="27"/>
      <c r="L6" s="28"/>
      <c r="M6" s="7"/>
      <c r="N6" s="223" t="s">
        <v>626</v>
      </c>
      <c r="O6" s="7"/>
    </row>
    <row r="7" ht="18.75" customHeight="1">
      <c r="A7" s="7"/>
      <c r="B7" s="162"/>
      <c r="C7" s="7"/>
      <c r="D7" s="207"/>
      <c r="E7" s="7"/>
      <c r="F7" s="7"/>
      <c r="G7" s="224" t="s">
        <v>627</v>
      </c>
      <c r="H7" s="225" t="s">
        <v>628</v>
      </c>
      <c r="I7" s="27"/>
      <c r="J7" s="27"/>
      <c r="K7" s="27"/>
      <c r="L7" s="28"/>
      <c r="M7" s="7"/>
      <c r="N7" s="226"/>
      <c r="O7" s="7"/>
    </row>
    <row r="8" ht="18.75" customHeight="1">
      <c r="A8" s="7"/>
      <c r="B8" s="162"/>
      <c r="C8" s="7"/>
      <c r="D8" s="207"/>
      <c r="E8" s="7"/>
      <c r="F8" s="7"/>
      <c r="G8" s="224" t="s">
        <v>629</v>
      </c>
      <c r="H8" s="227" t="s">
        <v>630</v>
      </c>
      <c r="I8" s="27"/>
      <c r="J8" s="27"/>
      <c r="K8" s="27"/>
      <c r="L8" s="28"/>
      <c r="M8" s="7"/>
      <c r="N8" s="228"/>
      <c r="O8" s="7"/>
    </row>
    <row r="9" ht="18.75" customHeight="1">
      <c r="A9" s="7"/>
      <c r="B9" s="162"/>
      <c r="C9" s="7"/>
      <c r="D9" s="207"/>
      <c r="E9" s="7"/>
      <c r="F9" s="7"/>
      <c r="G9" s="229" t="s">
        <v>631</v>
      </c>
      <c r="H9" s="225" t="s">
        <v>632</v>
      </c>
      <c r="I9" s="27"/>
      <c r="J9" s="27"/>
      <c r="K9" s="27"/>
      <c r="L9" s="28"/>
      <c r="M9" s="7"/>
      <c r="N9" s="226"/>
      <c r="O9" s="7"/>
    </row>
    <row r="10" ht="18.75" customHeight="1">
      <c r="A10" s="7"/>
      <c r="B10" s="162"/>
      <c r="C10" s="7"/>
      <c r="D10" s="207"/>
      <c r="E10" s="7"/>
      <c r="F10" s="7"/>
      <c r="G10" s="229" t="s">
        <v>633</v>
      </c>
      <c r="H10" s="230" t="s">
        <v>634</v>
      </c>
      <c r="I10" s="27"/>
      <c r="J10" s="27"/>
      <c r="K10" s="27"/>
      <c r="L10" s="28"/>
      <c r="M10" s="7"/>
      <c r="N10" s="231"/>
      <c r="O10" s="7"/>
    </row>
    <row r="11" ht="18.75" customHeight="1">
      <c r="A11" s="7"/>
      <c r="B11" s="207"/>
      <c r="C11" s="7"/>
      <c r="D11" s="207"/>
      <c r="E11" s="7"/>
      <c r="F11" s="7"/>
      <c r="G11" s="232"/>
      <c r="H11" s="233"/>
      <c r="I11" s="233"/>
      <c r="J11" s="233"/>
      <c r="K11" s="233"/>
      <c r="L11" s="233"/>
      <c r="M11" s="201"/>
      <c r="N11" s="7"/>
      <c r="O11" s="7"/>
    </row>
    <row r="12" ht="18.75" customHeight="1">
      <c r="A12" s="7"/>
      <c r="B12" s="234"/>
      <c r="C12" s="7"/>
      <c r="D12" s="207"/>
      <c r="E12" s="7"/>
      <c r="F12" s="235"/>
      <c r="G12" s="236" t="s">
        <v>233</v>
      </c>
      <c r="H12" s="27"/>
      <c r="I12" s="27"/>
      <c r="J12" s="27"/>
      <c r="K12" s="27"/>
      <c r="L12" s="28"/>
      <c r="M12" s="201"/>
      <c r="N12" s="237"/>
      <c r="O12" s="7"/>
    </row>
    <row r="13" ht="18.75" customHeight="1">
      <c r="A13" s="7"/>
      <c r="B13" s="238"/>
      <c r="C13" s="7"/>
      <c r="D13" s="239"/>
      <c r="E13" s="7"/>
      <c r="F13" s="7"/>
      <c r="G13" s="240" t="s">
        <v>635</v>
      </c>
      <c r="H13" s="225" t="s">
        <v>506</v>
      </c>
      <c r="I13" s="27"/>
      <c r="J13" s="27"/>
      <c r="K13" s="27"/>
      <c r="L13" s="28"/>
      <c r="M13" s="201"/>
      <c r="N13" s="241" t="s">
        <v>636</v>
      </c>
      <c r="O13" s="7"/>
    </row>
    <row r="14" ht="18.75" customHeight="1">
      <c r="A14" s="7"/>
      <c r="B14" s="242"/>
      <c r="C14" s="7"/>
      <c r="D14" s="243"/>
      <c r="E14" s="7"/>
      <c r="F14" s="7"/>
      <c r="G14" s="244" t="s">
        <v>452</v>
      </c>
      <c r="H14" s="225" t="s">
        <v>181</v>
      </c>
      <c r="I14" s="27"/>
      <c r="J14" s="27"/>
      <c r="K14" s="27"/>
      <c r="L14" s="28"/>
      <c r="M14" s="201"/>
      <c r="N14" s="245" t="str">
        <f>IF(OR(H14='(T) General Tables'!A210,H14='(T) General Tables'!A211,H14='(T) General Tables'!A212,H14='(T) General Tables'!A213,H14='(T) General Tables'!A214),"A professional is required to determine this site class.","")</f>
        <v/>
      </c>
      <c r="O14" s="7"/>
    </row>
    <row r="15" ht="18.75" customHeight="1">
      <c r="A15" s="7"/>
      <c r="B15" s="238"/>
      <c r="C15" s="7"/>
      <c r="D15" s="239"/>
      <c r="E15" s="7"/>
      <c r="F15" s="246"/>
      <c r="G15" s="247" t="s">
        <v>458</v>
      </c>
      <c r="H15" s="225" t="s">
        <v>186</v>
      </c>
      <c r="I15" s="27"/>
      <c r="J15" s="27"/>
      <c r="K15" s="27"/>
      <c r="L15" s="28"/>
      <c r="M15" s="201"/>
      <c r="N15" s="162"/>
      <c r="O15" s="7"/>
    </row>
    <row r="16" ht="18.75" customHeight="1">
      <c r="A16" s="7"/>
      <c r="B16" s="242"/>
      <c r="C16" s="7"/>
      <c r="D16" s="243"/>
      <c r="E16" s="7"/>
      <c r="F16" s="7"/>
      <c r="G16" s="247" t="s">
        <v>637</v>
      </c>
      <c r="H16" s="248">
        <f>VLOOKUP(H13,'(BCBC) Climate and Seismic Data'!C10:N120,5)</f>
        <v>1.85</v>
      </c>
      <c r="I16" s="27"/>
      <c r="J16" s="27"/>
      <c r="K16" s="27"/>
      <c r="L16" s="28"/>
      <c r="M16" s="201"/>
      <c r="N16" s="162" t="str">
        <f>IFERROR(IF(H16&gt;0, "Roof width assumed to be &gt;4.3m.", ""), "")
</f>
        <v>Roof width assumed to be &gt;4.3m.</v>
      </c>
      <c r="O16" s="7"/>
    </row>
    <row r="17" ht="18.75" customHeight="1">
      <c r="A17" s="7"/>
      <c r="B17" s="242"/>
      <c r="C17" s="7"/>
      <c r="D17" s="243"/>
      <c r="E17" s="7"/>
      <c r="F17" s="7"/>
      <c r="G17" s="247" t="s">
        <v>638</v>
      </c>
      <c r="H17" s="248">
        <f>VLOOKUP(H13,'(BCBC) Climate and Seismic Data'!C10:N120,6)</f>
        <v>0.33</v>
      </c>
      <c r="I17" s="27"/>
      <c r="J17" s="27"/>
      <c r="K17" s="27"/>
      <c r="L17" s="28"/>
      <c r="M17" s="201"/>
      <c r="N17" s="162"/>
      <c r="O17" s="7"/>
    </row>
    <row r="18" ht="18.75" customHeight="1">
      <c r="A18" s="7"/>
      <c r="B18" s="242"/>
      <c r="C18" s="7"/>
      <c r="D18" s="243"/>
      <c r="E18" s="7"/>
      <c r="F18" s="7"/>
      <c r="G18" s="249" t="s">
        <v>639</v>
      </c>
      <c r="H18" s="250" t="str">
        <f t="array" ref="H18">INDEX('(T) General Tables'!A169:B173,MATCH(H17,'(T) General Tables'!A169:A173,1),2)</f>
        <v>0.3 &lt; HWP ≤ 0.4</v>
      </c>
      <c r="I18" s="27"/>
      <c r="J18" s="27"/>
      <c r="K18" s="27"/>
      <c r="L18" s="28"/>
      <c r="M18" s="201"/>
      <c r="N18" s="162"/>
      <c r="O18" s="7"/>
    </row>
    <row r="19" ht="18.75" customHeight="1">
      <c r="A19" s="7"/>
      <c r="B19" s="242"/>
      <c r="C19" s="7"/>
      <c r="D19" s="243"/>
      <c r="E19" s="7"/>
      <c r="F19" s="7"/>
      <c r="G19" s="247" t="s">
        <v>640</v>
      </c>
      <c r="H19" s="248">
        <f t="array" ref="H19">INDEX('(BCBC) Climate and Seismic Data'!D10:N120,MATCH(H13,'(BCBC) Climate and Seismic Data'!C10:C120,0),MATCH(H14,'(BCBC) Climate and Seismic Data'!D9:N9,0))</f>
        <v>0.311</v>
      </c>
      <c r="I19" s="27"/>
      <c r="J19" s="27"/>
      <c r="K19" s="27"/>
      <c r="L19" s="28"/>
      <c r="M19" s="201"/>
      <c r="N19" s="162"/>
      <c r="O19" s="7"/>
    </row>
    <row r="20" ht="18.75" customHeight="1">
      <c r="A20" s="7"/>
      <c r="B20" s="242"/>
      <c r="C20" s="7"/>
      <c r="D20" s="243"/>
      <c r="E20" s="7"/>
      <c r="F20" s="7"/>
      <c r="G20" s="249" t="s">
        <v>641</v>
      </c>
      <c r="H20" s="250" t="str">
        <f t="array" ref="H20">INDEX('(T) General Tables'!A149:B157,MATCH(H19,'(T) General Tables'!A149:A157,1),2)</f>
        <v>0.2 &lt; Smax ≤ 0.4</v>
      </c>
      <c r="I20" s="27"/>
      <c r="J20" s="27"/>
      <c r="K20" s="27"/>
      <c r="L20" s="28"/>
      <c r="M20" s="201"/>
      <c r="N20" s="162"/>
      <c r="O20" s="7"/>
    </row>
    <row r="21" ht="18.75" customHeight="1">
      <c r="A21" s="7"/>
      <c r="B21" s="207"/>
      <c r="C21" s="7"/>
      <c r="D21" s="207"/>
      <c r="E21" s="7"/>
      <c r="F21" s="7"/>
      <c r="G21" s="7"/>
      <c r="H21" s="7"/>
      <c r="I21" s="7"/>
      <c r="J21" s="7"/>
      <c r="K21" s="7"/>
      <c r="L21" s="7"/>
      <c r="M21" s="7"/>
      <c r="N21" s="7"/>
      <c r="O21" s="7"/>
    </row>
    <row r="22" ht="18.75" customHeight="1">
      <c r="A22" s="7"/>
      <c r="B22" s="242"/>
      <c r="C22" s="7"/>
      <c r="D22" s="243"/>
      <c r="E22" s="7"/>
      <c r="F22" s="251"/>
      <c r="G22" s="252" t="s">
        <v>235</v>
      </c>
      <c r="H22" s="27"/>
      <c r="I22" s="27"/>
      <c r="J22" s="27"/>
      <c r="K22" s="27"/>
      <c r="L22" s="28"/>
      <c r="M22" s="201"/>
      <c r="N22" s="223"/>
      <c r="O22" s="7"/>
    </row>
    <row r="23" ht="18.75" customHeight="1">
      <c r="A23" s="7"/>
      <c r="B23" s="242"/>
      <c r="C23" s="7"/>
      <c r="D23" s="243"/>
      <c r="E23" s="7"/>
      <c r="F23" s="251"/>
      <c r="G23" s="253" t="s">
        <v>369</v>
      </c>
      <c r="H23" s="254" t="s">
        <v>370</v>
      </c>
      <c r="I23" s="255"/>
      <c r="J23" s="255"/>
      <c r="K23" s="255"/>
      <c r="L23" s="256"/>
      <c r="M23" s="201"/>
      <c r="N23" s="197" t="str">
        <f>IF(H23='(T) General Tables'!A70, "All Braced Storeys are Normal Weight Construction","")</f>
        <v>All Braced Storeys are Normal Weight Construction</v>
      </c>
      <c r="O23" s="7"/>
    </row>
    <row r="24" ht="18.75" customHeight="1">
      <c r="A24" s="7"/>
      <c r="B24" s="242"/>
      <c r="C24" s="7"/>
      <c r="D24" s="243"/>
      <c r="E24" s="7"/>
      <c r="F24" s="251"/>
      <c r="G24" s="257" t="s">
        <v>380</v>
      </c>
      <c r="H24" s="258" t="s">
        <v>201</v>
      </c>
      <c r="I24" s="255"/>
      <c r="J24" s="255"/>
      <c r="K24" s="255"/>
      <c r="L24" s="256"/>
      <c r="M24" s="201"/>
      <c r="N24" s="197" t="str">
        <f>IF(H24='(T) General Tables'!A82, "All Bands in all Braced Storeys are Continuously Sheathed","")</f>
        <v>All Bands in all Braced Storeys are Continuously Sheathed</v>
      </c>
      <c r="O24" s="7"/>
    </row>
    <row r="25" ht="18.75" customHeight="1">
      <c r="A25" s="7"/>
      <c r="B25" s="242"/>
      <c r="C25" s="7"/>
      <c r="D25" s="243"/>
      <c r="E25" s="7"/>
      <c r="F25" s="251"/>
      <c r="G25" s="257" t="s">
        <v>642</v>
      </c>
      <c r="H25" s="259">
        <v>2.0</v>
      </c>
      <c r="I25" s="27"/>
      <c r="J25" s="27"/>
      <c r="K25" s="27"/>
      <c r="L25" s="28"/>
      <c r="M25" s="201"/>
      <c r="N25" s="245" t="str">
        <f>IF(OR(AND(H25=3, H26='(T) General Tables'!A22, '(I-1) General'!H31='(T) General Tables'!A11), AND(H25=3, H26='(T) General Tables'!$A$21)), "ERROR: Part 9 permits a maximum of 3 Storeys for Bracing!", "")</f>
        <v/>
      </c>
      <c r="O25" s="7"/>
    </row>
    <row r="26" ht="18.75" customHeight="1">
      <c r="A26" s="7"/>
      <c r="B26" s="242"/>
      <c r="C26" s="7"/>
      <c r="D26" s="243"/>
      <c r="E26" s="7"/>
      <c r="F26" s="251"/>
      <c r="G26" s="260" t="s">
        <v>331</v>
      </c>
      <c r="H26" s="261" t="s">
        <v>332</v>
      </c>
      <c r="I26" s="27"/>
      <c r="J26" s="27"/>
      <c r="K26" s="27"/>
      <c r="L26" s="28"/>
      <c r="M26" s="201"/>
      <c r="N26" s="245" t="str">
        <f>N25</f>
        <v/>
      </c>
      <c r="O26" s="7"/>
    </row>
    <row r="27" ht="37.5" customHeight="1">
      <c r="A27" s="7"/>
      <c r="B27" s="242"/>
      <c r="C27" s="7"/>
      <c r="D27" s="243"/>
      <c r="E27" s="7"/>
      <c r="F27" s="7"/>
      <c r="G27" s="257" t="s">
        <v>643</v>
      </c>
      <c r="H27" s="261"/>
      <c r="I27" s="27"/>
      <c r="J27" s="27"/>
      <c r="K27" s="27"/>
      <c r="L27" s="28"/>
      <c r="M27" s="201"/>
      <c r="N27" s="162"/>
      <c r="O27" s="7"/>
    </row>
    <row r="28" ht="37.5" customHeight="1">
      <c r="A28" s="7"/>
      <c r="B28" s="242"/>
      <c r="C28" s="7"/>
      <c r="D28" s="243"/>
      <c r="E28" s="7"/>
      <c r="F28" s="7"/>
      <c r="G28" s="262" t="s">
        <v>644</v>
      </c>
      <c r="H28" s="261"/>
      <c r="I28" s="27"/>
      <c r="J28" s="27"/>
      <c r="K28" s="27"/>
      <c r="L28" s="28"/>
      <c r="M28" s="201"/>
      <c r="N28" s="162"/>
      <c r="O28" s="7"/>
    </row>
    <row r="29" ht="37.5" customHeight="1">
      <c r="A29" s="7"/>
      <c r="B29" s="242"/>
      <c r="C29" s="7"/>
      <c r="D29" s="243"/>
      <c r="E29" s="7"/>
      <c r="F29" s="7"/>
      <c r="G29" s="262" t="s">
        <v>645</v>
      </c>
      <c r="H29" s="261"/>
      <c r="I29" s="27"/>
      <c r="J29" s="27"/>
      <c r="K29" s="27"/>
      <c r="L29" s="28"/>
      <c r="M29" s="201"/>
      <c r="N29" s="162"/>
      <c r="O29" s="7"/>
    </row>
    <row r="30" ht="37.5" customHeight="1">
      <c r="A30" s="7"/>
      <c r="B30" s="242"/>
      <c r="C30" s="7"/>
      <c r="D30" s="243"/>
      <c r="E30" s="7"/>
      <c r="F30" s="7"/>
      <c r="G30" s="263" t="s">
        <v>646</v>
      </c>
      <c r="H30" s="264" t="str">
        <f>IF(AND(
    H23='(T) General Tables'!A70,
    H26='(T) General Tables'!A22,
    OR(H27='(T) General Tables'!A30, H27='(T) General Tables'!A31),
    H19&lt;=0.6,
    OR(H28='(T) General Tables'!A47, H28='(T) General Tables'!A48, H29='(T) General Tables'!A53, H29='(T) General Tables'!A54)
), '(T) General Tables'!A11,
    IF(AND(
        H23='(T) General Tables'!A70,
        H26='(T) General Tables'!A22,
        OR(H27='(T) General Tables'!A30, H27='(T) General Tables'!A31),
        H19&gt;0.6,
        OR(H28='(T) General Tables'!A46, H28='(T) General Tables'!A47, H28='(T) General Tables'!A48, H29='(T) General Tables'!A52, H29='(T) General Tables'!A53, H29='(T) General Tables'!A54)
    ), '(T) General Tables'!A11,
        IF(AND(
            H23='(T) General Tables'!A71,
            H26='(T) General Tables'!A22,
            OR(H27='(T) General Tables'!A30, H27='(T) General Tables'!A31)
        ), '(T) General Tables'!A11,
            '(T) General Tables'!A12
        )
    )
)</f>
        <v>No</v>
      </c>
      <c r="I30" s="27"/>
      <c r="J30" s="27"/>
      <c r="K30" s="27"/>
      <c r="L30" s="28"/>
      <c r="M30" s="201"/>
      <c r="N30" s="162"/>
      <c r="O30" s="265"/>
    </row>
    <row r="31" ht="37.5" customHeight="1">
      <c r="A31" s="7"/>
      <c r="B31" s="242"/>
      <c r="C31" s="7"/>
      <c r="D31" s="243"/>
      <c r="E31" s="7"/>
      <c r="F31" s="7"/>
      <c r="G31" s="266" t="s">
        <v>647</v>
      </c>
      <c r="H31" s="261"/>
      <c r="I31" s="27"/>
      <c r="J31" s="27"/>
      <c r="K31" s="27"/>
      <c r="L31" s="28"/>
      <c r="M31" s="201"/>
      <c r="N31" s="267" t="str">
        <f>IFERROR(IF(AND(H30='(T) General Tables'!A11, '(I-1) General'!H31='(T) General Tables'!A12), "ERROR: Basement/Crawlspace is required to be designed as a Braced Storey!", ""), "")
</f>
        <v/>
      </c>
      <c r="O31" s="7"/>
    </row>
    <row r="32">
      <c r="A32" s="7"/>
      <c r="B32" s="7"/>
      <c r="C32" s="7"/>
      <c r="D32" s="207"/>
      <c r="E32" s="7"/>
      <c r="F32" s="7"/>
      <c r="G32" s="7"/>
      <c r="H32" s="7"/>
      <c r="I32" s="7"/>
      <c r="J32" s="7"/>
      <c r="K32" s="7"/>
      <c r="L32" s="7"/>
      <c r="M32" s="7"/>
      <c r="N32" s="7"/>
      <c r="O32" s="7"/>
    </row>
    <row r="33" ht="18.75" customHeight="1">
      <c r="A33" s="7"/>
      <c r="B33" s="162"/>
      <c r="C33" s="7"/>
      <c r="D33" s="268" t="s">
        <v>648</v>
      </c>
      <c r="E33" s="7"/>
      <c r="F33" s="7"/>
      <c r="G33" s="7"/>
      <c r="H33" s="7"/>
      <c r="I33" s="7"/>
      <c r="J33" s="7"/>
      <c r="K33" s="7"/>
      <c r="L33" s="7"/>
      <c r="M33" s="7"/>
      <c r="N33" s="7"/>
      <c r="O33" s="7"/>
    </row>
    <row r="34" ht="18.75" customHeight="1">
      <c r="A34" s="7"/>
      <c r="B34" s="162"/>
      <c r="C34" s="7"/>
      <c r="D34" s="269" t="s">
        <v>325</v>
      </c>
      <c r="E34" s="7"/>
      <c r="F34" s="7"/>
      <c r="G34" s="270" t="s">
        <v>239</v>
      </c>
      <c r="H34" s="27"/>
      <c r="I34" s="27"/>
      <c r="J34" s="27"/>
      <c r="K34" s="27"/>
      <c r="L34" s="28"/>
      <c r="M34" s="201"/>
      <c r="N34" s="271"/>
      <c r="O34" s="7"/>
    </row>
    <row r="35" ht="18.75" customHeight="1">
      <c r="A35" s="7"/>
      <c r="B35" s="162"/>
      <c r="C35" s="7"/>
      <c r="D35" s="268" t="str">
        <f>'(T) General Tables'!$A$14</f>
        <v>Required</v>
      </c>
      <c r="E35" s="162"/>
      <c r="F35" s="7"/>
      <c r="G35" s="272" t="s">
        <v>649</v>
      </c>
      <c r="H35" s="273"/>
      <c r="I35" s="273"/>
      <c r="J35" s="273"/>
      <c r="K35" s="273"/>
      <c r="L35" s="274"/>
      <c r="M35" s="201"/>
      <c r="N35" s="271"/>
      <c r="O35" s="7"/>
    </row>
    <row r="36" ht="18.75" customHeight="1">
      <c r="A36" s="7"/>
      <c r="B36" s="162"/>
      <c r="C36" s="7"/>
      <c r="D36" s="268" t="str">
        <f>'(T) General Tables'!$A$14</f>
        <v>Required</v>
      </c>
      <c r="E36" s="162"/>
      <c r="F36" s="7"/>
      <c r="G36" s="275" t="s">
        <v>650</v>
      </c>
      <c r="H36" s="276">
        <v>23.0</v>
      </c>
      <c r="I36" s="277" t="s">
        <v>651</v>
      </c>
      <c r="J36" s="278">
        <v>11.0</v>
      </c>
      <c r="K36" s="277" t="s">
        <v>652</v>
      </c>
      <c r="L36" s="279"/>
      <c r="M36" s="201"/>
      <c r="N36" s="197" t="str">
        <f>IFERROR(IF($H$81='(T) General Tables'!$A$11, "NOTE: Additional System Considerations available.", "NOTE: Additional System Considerations unavailable."), "")
</f>
        <v>NOTE: Additional System Considerations available.</v>
      </c>
      <c r="O36" s="7"/>
    </row>
    <row r="37" ht="18.75" customHeight="1">
      <c r="A37" s="7"/>
      <c r="B37" s="162"/>
      <c r="C37" s="7"/>
      <c r="D37" s="268" t="str">
        <f>'(T) General Tables'!$A$14</f>
        <v>Required</v>
      </c>
      <c r="E37" s="162"/>
      <c r="F37" s="7"/>
      <c r="G37" s="280"/>
      <c r="H37" s="281">
        <f>CONVERT((H36+(J36/12)),"ft","m")</f>
        <v>7.2898</v>
      </c>
      <c r="I37" s="277" t="s">
        <v>653</v>
      </c>
      <c r="J37" s="282"/>
      <c r="K37" s="27"/>
      <c r="L37" s="28"/>
      <c r="M37" s="201"/>
      <c r="N37" s="197"/>
      <c r="O37" s="7"/>
    </row>
    <row r="38" ht="18.75" customHeight="1">
      <c r="A38" s="7"/>
      <c r="B38" s="162"/>
      <c r="C38" s="7"/>
      <c r="D38" s="268" t="str">
        <f>'(T) General Tables'!$A$14</f>
        <v>Required</v>
      </c>
      <c r="E38" s="162"/>
      <c r="F38" s="7"/>
      <c r="G38" s="275" t="s">
        <v>654</v>
      </c>
      <c r="H38" s="276">
        <v>61.0</v>
      </c>
      <c r="I38" s="277" t="s">
        <v>651</v>
      </c>
      <c r="J38" s="278">
        <v>1.0</v>
      </c>
      <c r="K38" s="277" t="s">
        <v>652</v>
      </c>
      <c r="L38" s="152"/>
      <c r="M38" s="201"/>
      <c r="N38" s="197" t="str">
        <f>IFERROR(IF($H$81='(T) General Tables'!$A$11, "NOTE: Additional System Considerations available.", "NOTE: Additional System Considerations unavailable."), "")
</f>
        <v>NOTE: Additional System Considerations available.</v>
      </c>
      <c r="O38" s="7"/>
    </row>
    <row r="39" ht="18.75" customHeight="1">
      <c r="A39" s="7"/>
      <c r="B39" s="162"/>
      <c r="C39" s="7"/>
      <c r="D39" s="268" t="str">
        <f>'(T) General Tables'!$A$14</f>
        <v>Required</v>
      </c>
      <c r="E39" s="162"/>
      <c r="F39" s="7"/>
      <c r="G39" s="280"/>
      <c r="H39" s="281">
        <f>CONVERT((H38+(J38/12)),"ft","m")</f>
        <v>18.6182</v>
      </c>
      <c r="I39" s="277" t="s">
        <v>653</v>
      </c>
      <c r="J39" s="283"/>
      <c r="K39" s="27"/>
      <c r="L39" s="28"/>
      <c r="M39" s="201"/>
      <c r="N39" s="197"/>
      <c r="O39" s="7"/>
    </row>
    <row r="40" ht="18.75" customHeight="1">
      <c r="A40" s="7"/>
      <c r="B40" s="162"/>
      <c r="C40" s="7"/>
      <c r="D40" s="268" t="str">
        <f>'(T) General Tables'!$A$14</f>
        <v>Required</v>
      </c>
      <c r="E40" s="162"/>
      <c r="F40" s="7"/>
      <c r="G40" s="280" t="s">
        <v>655</v>
      </c>
      <c r="H40" s="284">
        <v>10.0</v>
      </c>
      <c r="I40" s="234" t="s">
        <v>651</v>
      </c>
      <c r="J40" s="285">
        <v>3.0</v>
      </c>
      <c r="K40" s="234" t="s">
        <v>652</v>
      </c>
      <c r="L40" s="162"/>
      <c r="M40" s="201"/>
      <c r="N40" s="197"/>
      <c r="O40" s="7"/>
    </row>
    <row r="41" ht="18.75" customHeight="1">
      <c r="A41" s="7"/>
      <c r="B41" s="162"/>
      <c r="C41" s="7"/>
      <c r="D41" s="268" t="str">
        <f>'(T) General Tables'!$A$14</f>
        <v>Required</v>
      </c>
      <c r="E41" s="162"/>
      <c r="F41" s="7"/>
      <c r="G41" s="280"/>
      <c r="H41" s="286">
        <f>CONVERT((H40+(J40/12)),"ft","m")</f>
        <v>3.1242</v>
      </c>
      <c r="I41" s="234" t="s">
        <v>653</v>
      </c>
      <c r="J41" s="282"/>
      <c r="K41" s="27"/>
      <c r="L41" s="28"/>
      <c r="M41" s="201"/>
      <c r="N41" s="197" t="str">
        <f>IF(H41&gt;6, "ERROR: Maximum roof height is 19'8"" (6m)!", "")
</f>
        <v/>
      </c>
      <c r="O41" s="7"/>
    </row>
    <row r="42" ht="18.75" customHeight="1">
      <c r="A42" s="7"/>
      <c r="B42" s="162"/>
      <c r="C42" s="7"/>
      <c r="D42" s="268" t="str">
        <f>'(T) General Tables'!$A$14</f>
        <v>Required</v>
      </c>
      <c r="E42" s="162"/>
      <c r="F42" s="7"/>
      <c r="G42" s="287" t="s">
        <v>656</v>
      </c>
      <c r="H42" s="288" t="s">
        <v>370</v>
      </c>
      <c r="I42" s="27"/>
      <c r="J42" s="27"/>
      <c r="K42" s="27"/>
      <c r="L42" s="28"/>
      <c r="M42" s="201"/>
      <c r="N42" s="245" t="str">
        <f>IF(AND($H$23='(T) General Tables'!$A$70,H42='(T) General Tables'!$A$71), "ERROR: Normal Weight Construction previously selected for Overall Building parameter!", "")</f>
        <v/>
      </c>
      <c r="O42" s="7"/>
    </row>
    <row r="43" ht="18.75" customHeight="1">
      <c r="A43" s="7"/>
      <c r="B43" s="162"/>
      <c r="C43" s="7"/>
      <c r="D43" s="268" t="str">
        <f>IFERROR(IF('(I-1) General'!$H$73&gt;=2, '(T) General Tables'!$A$14, '(T) General Tables'!$A$15), '(T) General Tables'!$A$15)
</f>
        <v>Required</v>
      </c>
      <c r="E43" s="162"/>
      <c r="F43" s="7"/>
      <c r="G43" s="289" t="s">
        <v>657</v>
      </c>
      <c r="H43" s="27"/>
      <c r="I43" s="27"/>
      <c r="J43" s="27"/>
      <c r="K43" s="27"/>
      <c r="L43" s="28"/>
      <c r="M43" s="201"/>
      <c r="N43" s="271"/>
      <c r="O43" s="7"/>
    </row>
    <row r="44" ht="18.75" customHeight="1">
      <c r="A44" s="7"/>
      <c r="B44" s="162"/>
      <c r="C44" s="7"/>
      <c r="D44" s="268" t="str">
        <f>IFERROR(IF('(I-1) General'!$H$73&gt;=2, '(T) General Tables'!$A$14, '(T) General Tables'!$A$15), '(T) General Tables'!$A$15)
</f>
        <v>Required</v>
      </c>
      <c r="E44" s="162"/>
      <c r="F44" s="7"/>
      <c r="G44" s="275" t="s">
        <v>650</v>
      </c>
      <c r="H44" s="276">
        <v>23.0</v>
      </c>
      <c r="I44" s="277" t="s">
        <v>651</v>
      </c>
      <c r="J44" s="278">
        <v>11.0</v>
      </c>
      <c r="K44" s="277" t="s">
        <v>652</v>
      </c>
      <c r="L44" s="152"/>
      <c r="M44" s="201"/>
      <c r="N44" s="197" t="str">
        <f>IFERROR(IF($H$81='(T) General Tables'!$A$11, "NOTE: Additional System Considerations available.", "NOTE: Additional System Considerations unavailable."), "")
</f>
        <v>NOTE: Additional System Considerations available.</v>
      </c>
      <c r="O44" s="7"/>
    </row>
    <row r="45" ht="18.75" customHeight="1">
      <c r="A45" s="7"/>
      <c r="B45" s="162"/>
      <c r="C45" s="7"/>
      <c r="D45" s="268" t="str">
        <f>IFERROR(IF('(I-1) General'!$H$73&gt;=2, '(T) General Tables'!$A$14, '(T) General Tables'!$A$15), '(T) General Tables'!$A$15)
</f>
        <v>Required</v>
      </c>
      <c r="E45" s="162"/>
      <c r="F45" s="7"/>
      <c r="G45" s="280"/>
      <c r="H45" s="281">
        <f>CONVERT((H44+(J44/12)),"ft","m")</f>
        <v>7.2898</v>
      </c>
      <c r="I45" s="277" t="s">
        <v>653</v>
      </c>
      <c r="J45" s="282"/>
      <c r="K45" s="27"/>
      <c r="L45" s="28"/>
      <c r="M45" s="201"/>
      <c r="N45" s="197"/>
      <c r="O45" s="7"/>
    </row>
    <row r="46" ht="18.75" customHeight="1">
      <c r="A46" s="7"/>
      <c r="B46" s="162"/>
      <c r="C46" s="7"/>
      <c r="D46" s="268" t="str">
        <f>IFERROR(IF('(I-1) General'!$H$73&gt;=2, '(T) General Tables'!$A$14, '(T) General Tables'!$A$15), '(T) General Tables'!$A$15)
</f>
        <v>Required</v>
      </c>
      <c r="E46" s="162"/>
      <c r="F46" s="7"/>
      <c r="G46" s="275" t="s">
        <v>654</v>
      </c>
      <c r="H46" s="276">
        <v>61.0</v>
      </c>
      <c r="I46" s="277" t="s">
        <v>651</v>
      </c>
      <c r="J46" s="278">
        <v>1.0</v>
      </c>
      <c r="K46" s="277" t="s">
        <v>652</v>
      </c>
      <c r="L46" s="152"/>
      <c r="M46" s="201"/>
      <c r="N46" s="197" t="str">
        <f>IFERROR(IF($H$81='(T) General Tables'!$A$11, "NOTE: Additional System Considerations available.", "NOTE: Additional System Considerations unavailable."), "")
</f>
        <v>NOTE: Additional System Considerations available.</v>
      </c>
      <c r="O46" s="7"/>
    </row>
    <row r="47" ht="18.75" customHeight="1">
      <c r="A47" s="7"/>
      <c r="B47" s="162"/>
      <c r="C47" s="7"/>
      <c r="D47" s="268" t="str">
        <f>IFERROR(IF('(I-1) General'!$H$73&gt;=2, '(T) General Tables'!$A$14, '(T) General Tables'!$A$15), '(T) General Tables'!$A$15)
</f>
        <v>Required</v>
      </c>
      <c r="E47" s="162"/>
      <c r="F47" s="7"/>
      <c r="G47" s="280"/>
      <c r="H47" s="281">
        <f>CONVERT((H46+(J46/12)),"ft","m")</f>
        <v>18.6182</v>
      </c>
      <c r="I47" s="277" t="s">
        <v>653</v>
      </c>
      <c r="J47" s="282"/>
      <c r="K47" s="27"/>
      <c r="L47" s="28"/>
      <c r="M47" s="201"/>
      <c r="N47" s="197"/>
      <c r="O47" s="7"/>
    </row>
    <row r="48" ht="18.75" customHeight="1">
      <c r="A48" s="7"/>
      <c r="B48" s="162"/>
      <c r="C48" s="7"/>
      <c r="D48" s="268" t="str">
        <f>IFERROR(IF('(I-1) General'!$H$73&gt;=2, '(T) General Tables'!$A$14, '(T) General Tables'!$A$15), '(T) General Tables'!$A$15)
</f>
        <v>Required</v>
      </c>
      <c r="E48" s="162"/>
      <c r="F48" s="7"/>
      <c r="G48" s="287" t="s">
        <v>656</v>
      </c>
      <c r="H48" s="290" t="s">
        <v>370</v>
      </c>
      <c r="I48" s="255"/>
      <c r="J48" s="255"/>
      <c r="K48" s="255"/>
      <c r="L48" s="256"/>
      <c r="M48" s="201"/>
      <c r="N48" s="245" t="str">
        <f>IF(AND($H$23='(T) General Tables'!$A$70,H48='(T) General Tables'!$A$71), "ERROR: Normal Weight Construction previously selected for Overall Building", "")</f>
        <v/>
      </c>
      <c r="O48" s="7"/>
    </row>
    <row r="49" ht="18.75" customHeight="1">
      <c r="A49" s="7"/>
      <c r="B49" s="162"/>
      <c r="C49" s="7"/>
      <c r="D49" s="268" t="str">
        <f>IFERROR(IF('(I-1) General'!$H$73=3, '(T) General Tables'!$A$14, '(T) General Tables'!$A$15), '(T) General Tables'!$A$15)
</f>
        <v>Required</v>
      </c>
      <c r="E49" s="162"/>
      <c r="F49" s="7"/>
      <c r="G49" s="291" t="s">
        <v>658</v>
      </c>
      <c r="H49" s="273"/>
      <c r="I49" s="273"/>
      <c r="J49" s="273"/>
      <c r="K49" s="273"/>
      <c r="L49" s="274"/>
      <c r="M49" s="201"/>
      <c r="N49" s="271"/>
      <c r="O49" s="7"/>
    </row>
    <row r="50" ht="18.75" customHeight="1">
      <c r="A50" s="7"/>
      <c r="B50" s="292"/>
      <c r="C50" s="7"/>
      <c r="D50" s="268" t="str">
        <f>IFERROR(IF('(I-1) General'!$H$73=3, '(T) General Tables'!$A$14, '(T) General Tables'!$A$15), '(T) General Tables'!$A$15)
</f>
        <v>Required</v>
      </c>
      <c r="E50" s="162"/>
      <c r="F50" s="7"/>
      <c r="G50" s="275" t="s">
        <v>650</v>
      </c>
      <c r="H50" s="276">
        <v>23.0</v>
      </c>
      <c r="I50" s="293" t="s">
        <v>651</v>
      </c>
      <c r="J50" s="278">
        <v>11.0</v>
      </c>
      <c r="K50" s="277" t="s">
        <v>652</v>
      </c>
      <c r="L50" s="152"/>
      <c r="M50" s="201"/>
      <c r="N50" s="197" t="str">
        <f>IFERROR(IF($H$81='(T) General Tables'!$A$11, "NOTE: Additional System Considerations available.", "NOTE: Additional System Considerations unavailable."), "")
</f>
        <v>NOTE: Additional System Considerations available.</v>
      </c>
      <c r="O50" s="7"/>
    </row>
    <row r="51" ht="18.75" customHeight="1">
      <c r="A51" s="7"/>
      <c r="B51" s="292"/>
      <c r="C51" s="7"/>
      <c r="D51" s="268" t="str">
        <f>IFERROR(IF('(I-1) General'!$H$73=3, '(T) General Tables'!$A$14, '(T) General Tables'!$A$15), '(T) General Tables'!$A$15)
</f>
        <v>Required</v>
      </c>
      <c r="E51" s="162"/>
      <c r="F51" s="7"/>
      <c r="G51" s="280"/>
      <c r="H51" s="281">
        <f>CONVERT((H50+(J50/12)),"ft","m")</f>
        <v>7.2898</v>
      </c>
      <c r="I51" s="293" t="s">
        <v>653</v>
      </c>
      <c r="J51" s="282"/>
      <c r="K51" s="27"/>
      <c r="L51" s="28"/>
      <c r="M51" s="201"/>
      <c r="N51" s="197"/>
      <c r="O51" s="7"/>
    </row>
    <row r="52" ht="18.75" customHeight="1">
      <c r="A52" s="7"/>
      <c r="B52" s="292"/>
      <c r="C52" s="7"/>
      <c r="D52" s="268" t="str">
        <f>IFERROR(IF('(I-1) General'!$H$73=3, '(T) General Tables'!$A$14, '(T) General Tables'!$A$15), '(T) General Tables'!$A$15)
</f>
        <v>Required</v>
      </c>
      <c r="E52" s="162"/>
      <c r="F52" s="7"/>
      <c r="G52" s="275" t="s">
        <v>654</v>
      </c>
      <c r="H52" s="276">
        <v>57.0</v>
      </c>
      <c r="I52" s="293" t="s">
        <v>651</v>
      </c>
      <c r="J52" s="278">
        <v>1.0</v>
      </c>
      <c r="K52" s="277" t="s">
        <v>652</v>
      </c>
      <c r="L52" s="152"/>
      <c r="M52" s="201"/>
      <c r="N52" s="197" t="str">
        <f>IFERROR(IF($H$81='(T) General Tables'!$A$11, "NOTE: Additional System Considerations available.", "NOTE: Additional System Considerations unavailable."), "")
</f>
        <v>NOTE: Additional System Considerations available.</v>
      </c>
      <c r="O52" s="7"/>
    </row>
    <row r="53" ht="18.75" customHeight="1">
      <c r="A53" s="7"/>
      <c r="B53" s="292"/>
      <c r="C53" s="7"/>
      <c r="D53" s="268" t="str">
        <f>IFERROR(IF('(I-1) General'!$H$73=3, '(T) General Tables'!$A$14, '(T) General Tables'!$A$15), '(T) General Tables'!$A$15)
</f>
        <v>Required</v>
      </c>
      <c r="E53" s="162"/>
      <c r="F53" s="7"/>
      <c r="G53" s="294"/>
      <c r="H53" s="295">
        <f>CONVERT((H52+(J52/12)),"ft","m")</f>
        <v>17.399</v>
      </c>
      <c r="I53" s="296" t="s">
        <v>653</v>
      </c>
      <c r="J53" s="282"/>
      <c r="K53" s="27"/>
      <c r="L53" s="28"/>
      <c r="M53" s="201"/>
      <c r="N53" s="197"/>
      <c r="O53" s="7"/>
    </row>
    <row r="54" ht="18.75" customHeight="1">
      <c r="A54" s="7"/>
      <c r="B54" s="292"/>
      <c r="C54" s="7"/>
      <c r="D54" s="268" t="str">
        <f>IFERROR(IF('(I-1) General'!$H$73=3, '(T) General Tables'!$A$14, '(T) General Tables'!$A$15), '(T) General Tables'!$A$15)
</f>
        <v>Required</v>
      </c>
      <c r="E54" s="162"/>
      <c r="F54" s="7"/>
      <c r="G54" s="287" t="s">
        <v>656</v>
      </c>
      <c r="H54" s="297" t="s">
        <v>370</v>
      </c>
      <c r="I54" s="27"/>
      <c r="J54" s="27"/>
      <c r="K54" s="27"/>
      <c r="L54" s="28"/>
      <c r="M54" s="201"/>
      <c r="N54" s="245" t="str">
        <f>IF(AND($H$23='(T) General Tables'!$A$70,H54='(T) General Tables'!$A$71), "ERROR: Normal Weight Construction previously selected for Overall Building", "")</f>
        <v/>
      </c>
      <c r="O54" s="7"/>
    </row>
    <row r="55" ht="18.75" hidden="1" customHeight="1">
      <c r="A55" s="7"/>
      <c r="B55" s="292"/>
      <c r="C55" s="7"/>
      <c r="D55" s="298" t="str">
        <f>IF(AND('(I-1) General'!$H$26='(T) General Tables'!$A$22, '(I-1) General'!$H$27='(T) General Tables'!$A$29),'(T) General Tables'!$A$14, '(T) General Tables'!$A$15)</f>
        <v>Not Required</v>
      </c>
      <c r="E55" s="162"/>
      <c r="F55" s="7"/>
      <c r="G55" s="289" t="s">
        <v>659</v>
      </c>
      <c r="H55" s="27"/>
      <c r="I55" s="27"/>
      <c r="J55" s="27"/>
      <c r="K55" s="27"/>
      <c r="L55" s="28"/>
      <c r="M55" s="201"/>
      <c r="N55" s="197"/>
      <c r="O55" s="7"/>
    </row>
    <row r="56" ht="18.75" hidden="1" customHeight="1">
      <c r="A56" s="7"/>
      <c r="B56" s="162"/>
      <c r="C56" s="7"/>
      <c r="D56" s="298" t="str">
        <f>IF(AND('(I-1) General'!$H$26='(T) General Tables'!$A$22, '(I-1) General'!$H$27='(T) General Tables'!$A$29),'(T) General Tables'!$A$14, '(T) General Tables'!$A$15)</f>
        <v>Not Required</v>
      </c>
      <c r="E56" s="162"/>
      <c r="F56" s="7"/>
      <c r="G56" s="289" t="s">
        <v>660</v>
      </c>
      <c r="H56" s="27"/>
      <c r="I56" s="27"/>
      <c r="J56" s="27"/>
      <c r="K56" s="27"/>
      <c r="L56" s="28"/>
      <c r="M56" s="201"/>
      <c r="N56" s="271"/>
      <c r="O56" s="7"/>
    </row>
    <row r="57" ht="18.75" hidden="1" customHeight="1">
      <c r="A57" s="7"/>
      <c r="B57" s="162"/>
      <c r="C57" s="7"/>
      <c r="D57" s="298" t="str">
        <f>IF(AND('(I-1) General'!$H$26='(T) General Tables'!$A$22, '(I-1) General'!$H$27='(T) General Tables'!$A$29),'(T) General Tables'!$A$14, '(T) General Tables'!$A$15)</f>
        <v>Not Required</v>
      </c>
      <c r="E57" s="162"/>
      <c r="F57" s="7"/>
      <c r="G57" s="275" t="s">
        <v>650</v>
      </c>
      <c r="H57" s="276"/>
      <c r="I57" s="277" t="s">
        <v>651</v>
      </c>
      <c r="J57" s="278"/>
      <c r="K57" s="277" t="s">
        <v>652</v>
      </c>
      <c r="L57" s="152"/>
      <c r="M57" s="201"/>
      <c r="N57" s="197"/>
      <c r="O57" s="7"/>
    </row>
    <row r="58" ht="18.75" hidden="1" customHeight="1">
      <c r="A58" s="7"/>
      <c r="B58" s="162"/>
      <c r="C58" s="7"/>
      <c r="D58" s="298" t="str">
        <f>IF(AND('(I-1) General'!$H$26='(T) General Tables'!$A$22, '(I-1) General'!$H$27='(T) General Tables'!$A$29),'(T) General Tables'!$A$14, '(T) General Tables'!$A$15)</f>
        <v>Not Required</v>
      </c>
      <c r="E58" s="162"/>
      <c r="F58" s="7"/>
      <c r="G58" s="7"/>
      <c r="H58" s="281">
        <f>CONVERT((H57+(J57/12)),"ft","m")</f>
        <v>0</v>
      </c>
      <c r="I58" s="277" t="s">
        <v>653</v>
      </c>
      <c r="J58" s="282"/>
      <c r="K58" s="27"/>
      <c r="L58" s="28"/>
      <c r="M58" s="201"/>
      <c r="N58" s="197"/>
      <c r="O58" s="7"/>
    </row>
    <row r="59" ht="18.75" hidden="1" customHeight="1">
      <c r="A59" s="7"/>
      <c r="B59" s="162"/>
      <c r="C59" s="7"/>
      <c r="D59" s="298" t="str">
        <f>IF(AND('(I-1) General'!$H$26='(T) General Tables'!$A$22, '(I-1) General'!$H$27='(T) General Tables'!$A$29),'(T) General Tables'!$A$14, '(T) General Tables'!$A$15)</f>
        <v>Not Required</v>
      </c>
      <c r="E59" s="162"/>
      <c r="F59" s="7"/>
      <c r="G59" s="275" t="s">
        <v>654</v>
      </c>
      <c r="H59" s="276"/>
      <c r="I59" s="277" t="s">
        <v>651</v>
      </c>
      <c r="J59" s="278"/>
      <c r="K59" s="277" t="s">
        <v>652</v>
      </c>
      <c r="L59" s="152"/>
      <c r="M59" s="201"/>
      <c r="N59" s="197"/>
      <c r="O59" s="7"/>
    </row>
    <row r="60" ht="18.75" hidden="1" customHeight="1">
      <c r="A60" s="7"/>
      <c r="B60" s="162"/>
      <c r="C60" s="7"/>
      <c r="D60" s="298" t="str">
        <f>IF(AND('(I-1) General'!$H$26='(T) General Tables'!$A$22, '(I-1) General'!$H$27='(T) General Tables'!$A$29),'(T) General Tables'!$A$14, '(T) General Tables'!$A$15)</f>
        <v>Not Required</v>
      </c>
      <c r="E60" s="162"/>
      <c r="F60" s="7"/>
      <c r="G60" s="280"/>
      <c r="H60" s="281">
        <f>CONVERT((H59+(J59/12)),"ft","m")</f>
        <v>0</v>
      </c>
      <c r="I60" s="277" t="s">
        <v>653</v>
      </c>
      <c r="J60" s="282"/>
      <c r="K60" s="27"/>
      <c r="L60" s="28"/>
      <c r="M60" s="201"/>
      <c r="N60" s="197"/>
      <c r="O60" s="7"/>
    </row>
    <row r="61" ht="18.75" hidden="1" customHeight="1">
      <c r="A61" s="7"/>
      <c r="B61" s="162"/>
      <c r="C61" s="7"/>
      <c r="D61" s="268" t="str">
        <f>IFERROR(IF(AND('(I-1) General'!$H$26='(T) General Tables'!$A$22, '(I-1) General'!$H$30='(T) General Tables'!$A$12, '(I-1) General'!$H$31='(T) General Tables'!$A$12), '(T) General Tables'!$A$14, '(T) General Tables'!$A$15), '(T) General Tables'!$A$15)
</f>
        <v>Not Required</v>
      </c>
      <c r="E61" s="162"/>
      <c r="F61" s="7"/>
      <c r="G61" s="289" t="s">
        <v>659</v>
      </c>
      <c r="H61" s="27"/>
      <c r="I61" s="27"/>
      <c r="J61" s="27"/>
      <c r="K61" s="27"/>
      <c r="L61" s="28"/>
      <c r="M61" s="201"/>
      <c r="N61" s="197"/>
      <c r="O61" s="7"/>
    </row>
    <row r="62" ht="18.75" hidden="1" customHeight="1">
      <c r="A62" s="7"/>
      <c r="B62" s="162"/>
      <c r="C62" s="7"/>
      <c r="D62" s="268" t="str">
        <f>IFERROR(IF(AND('(I-1) General'!$H$26='(T) General Tables'!$A$22, '(I-1) General'!$H$30='(T) General Tables'!$A$12, '(I-1) General'!$H$31='(T) General Tables'!$A$12), '(T) General Tables'!$A$14, '(T) General Tables'!$A$15), '(T) General Tables'!$A$15)
</f>
        <v>Not Required</v>
      </c>
      <c r="E62" s="162"/>
      <c r="F62" s="7"/>
      <c r="G62" s="299" t="s">
        <v>661</v>
      </c>
      <c r="H62" s="27"/>
      <c r="I62" s="27"/>
      <c r="J62" s="27"/>
      <c r="K62" s="27"/>
      <c r="L62" s="28"/>
      <c r="M62" s="201"/>
      <c r="N62" s="271"/>
      <c r="O62" s="7"/>
    </row>
    <row r="63" ht="18.75" hidden="1" customHeight="1">
      <c r="A63" s="7"/>
      <c r="B63" s="292"/>
      <c r="C63" s="7"/>
      <c r="D63" s="268" t="str">
        <f>IFERROR(IF(AND('(I-1) General'!$H$26='(T) General Tables'!$A$22, '(I-1) General'!$H$30='(T) General Tables'!$A$12, '(I-1) General'!$H$31='(T) General Tables'!$A$12), '(T) General Tables'!$A$14, '(T) General Tables'!$A$15), '(T) General Tables'!$A$15)
</f>
        <v>Not Required</v>
      </c>
      <c r="E63" s="162"/>
      <c r="F63" s="7"/>
      <c r="G63" s="275" t="s">
        <v>650</v>
      </c>
      <c r="H63" s="276"/>
      <c r="I63" s="277" t="s">
        <v>651</v>
      </c>
      <c r="J63" s="278"/>
      <c r="K63" s="277" t="s">
        <v>652</v>
      </c>
      <c r="L63" s="152"/>
      <c r="M63" s="201"/>
      <c r="N63" s="197"/>
      <c r="O63" s="7"/>
    </row>
    <row r="64" ht="18.75" hidden="1" customHeight="1">
      <c r="A64" s="7"/>
      <c r="B64" s="292"/>
      <c r="C64" s="7"/>
      <c r="D64" s="268" t="str">
        <f>IFERROR(IF(AND('(I-1) General'!$H$26='(T) General Tables'!$A$22, '(I-1) General'!$H$30='(T) General Tables'!$A$12, '(I-1) General'!$H$31='(T) General Tables'!$A$12), '(T) General Tables'!$A$14, '(T) General Tables'!$A$15), '(T) General Tables'!$A$15)
</f>
        <v>Not Required</v>
      </c>
      <c r="E64" s="162"/>
      <c r="F64" s="7"/>
      <c r="G64" s="280"/>
      <c r="H64" s="281">
        <f>CONVERT((H63+(J63/12)),"ft","m")</f>
        <v>0</v>
      </c>
      <c r="I64" s="277" t="s">
        <v>653</v>
      </c>
      <c r="J64" s="282"/>
      <c r="K64" s="27"/>
      <c r="L64" s="28"/>
      <c r="M64" s="201"/>
      <c r="N64" s="197"/>
      <c r="O64" s="7"/>
    </row>
    <row r="65" ht="18.75" hidden="1" customHeight="1">
      <c r="A65" s="7"/>
      <c r="B65" s="292"/>
      <c r="C65" s="7"/>
      <c r="D65" s="268" t="str">
        <f>IFERROR(IF(AND('(I-1) General'!$H$26='(T) General Tables'!$A$22, '(I-1) General'!$H$30='(T) General Tables'!$A$12, '(I-1) General'!$H$31='(T) General Tables'!$A$12), '(T) General Tables'!$A$14, '(T) General Tables'!$A$15), '(T) General Tables'!$A$15)
</f>
        <v>Not Required</v>
      </c>
      <c r="E65" s="162"/>
      <c r="F65" s="7"/>
      <c r="G65" s="275" t="s">
        <v>654</v>
      </c>
      <c r="H65" s="276"/>
      <c r="I65" s="277" t="s">
        <v>651</v>
      </c>
      <c r="J65" s="278"/>
      <c r="K65" s="277" t="s">
        <v>652</v>
      </c>
      <c r="L65" s="152"/>
      <c r="M65" s="201"/>
      <c r="N65" s="197"/>
      <c r="O65" s="7"/>
    </row>
    <row r="66" ht="18.75" hidden="1" customHeight="1">
      <c r="A66" s="7"/>
      <c r="B66" s="292"/>
      <c r="C66" s="7"/>
      <c r="D66" s="268" t="str">
        <f>IFERROR(IF(AND('(I-1) General'!$H$26='(T) General Tables'!$A$22, '(I-1) General'!$H$30='(T) General Tables'!$A$12, '(I-1) General'!$H$31='(T) General Tables'!$A$12), '(T) General Tables'!$A$14, '(T) General Tables'!$A$15), '(T) General Tables'!$A$15)
</f>
        <v>Not Required</v>
      </c>
      <c r="E66" s="162"/>
      <c r="F66" s="7"/>
      <c r="G66" s="280"/>
      <c r="H66" s="281">
        <f>CONVERT((H65+(J65/12)),"ft","m")</f>
        <v>0</v>
      </c>
      <c r="I66" s="277" t="s">
        <v>653</v>
      </c>
      <c r="J66" s="282"/>
      <c r="K66" s="27"/>
      <c r="L66" s="28"/>
      <c r="M66" s="201"/>
      <c r="N66" s="197"/>
      <c r="O66" s="7"/>
    </row>
    <row r="67" ht="18.75" hidden="1" customHeight="1">
      <c r="A67" s="7"/>
      <c r="B67" s="207"/>
      <c r="C67" s="7"/>
      <c r="D67" s="269"/>
      <c r="E67" s="7"/>
      <c r="F67" s="7"/>
      <c r="G67" s="7"/>
      <c r="H67" s="7"/>
      <c r="I67" s="7"/>
      <c r="J67" s="7"/>
      <c r="K67" s="7"/>
      <c r="L67" s="7"/>
      <c r="M67" s="7"/>
      <c r="N67" s="7"/>
      <c r="O67" s="7"/>
    </row>
    <row r="68" ht="18.75" hidden="1" customHeight="1">
      <c r="A68" s="7"/>
      <c r="B68" s="242"/>
      <c r="C68" s="7"/>
      <c r="D68" s="269"/>
      <c r="E68" s="7"/>
      <c r="F68" s="7"/>
      <c r="G68" s="291" t="s">
        <v>662</v>
      </c>
      <c r="H68" s="273"/>
      <c r="I68" s="273"/>
      <c r="J68" s="273"/>
      <c r="K68" s="273"/>
      <c r="L68" s="274"/>
      <c r="M68" s="201"/>
      <c r="N68" s="223"/>
      <c r="O68" s="7"/>
    </row>
    <row r="69" ht="18.75" hidden="1" customHeight="1">
      <c r="A69" s="7"/>
      <c r="B69" s="242"/>
      <c r="C69" s="7"/>
      <c r="D69" s="269"/>
      <c r="E69" s="7"/>
      <c r="F69" s="7"/>
      <c r="G69" s="300" t="s">
        <v>663</v>
      </c>
      <c r="H69" s="264">
        <f>IF(H26='(T) General Tables'!$A$21,H25+1,H25)</f>
        <v>3</v>
      </c>
      <c r="I69" s="27"/>
      <c r="J69" s="27"/>
      <c r="K69" s="27"/>
      <c r="L69" s="28"/>
      <c r="M69" s="201"/>
      <c r="N69" s="162"/>
      <c r="O69" s="7"/>
    </row>
    <row r="70" ht="37.5" hidden="1" customHeight="1">
      <c r="A70" s="7"/>
      <c r="B70" s="242"/>
      <c r="C70" s="7"/>
      <c r="D70" s="269"/>
      <c r="E70" s="7"/>
      <c r="F70" s="7"/>
      <c r="G70" s="301" t="s">
        <v>664</v>
      </c>
      <c r="H70" s="264">
        <f>IF(OR(H71=1,AND(H26='(T) General Tables'!$A$22,H71=0,H72=0)),1,0)</f>
        <v>0</v>
      </c>
      <c r="I70" s="27"/>
      <c r="J70" s="27"/>
      <c r="K70" s="27"/>
      <c r="L70" s="28"/>
      <c r="M70" s="201"/>
      <c r="N70" s="162"/>
      <c r="O70" s="7"/>
    </row>
    <row r="71" ht="37.5" hidden="1" customHeight="1">
      <c r="A71" s="7"/>
      <c r="B71" s="242"/>
      <c r="C71" s="7"/>
      <c r="D71" s="269"/>
      <c r="E71" s="7"/>
      <c r="F71" s="7"/>
      <c r="G71" s="301" t="s">
        <v>665</v>
      </c>
      <c r="H71" s="264">
        <f>IF(AND(H26='(T) General Tables'!$A$22, H27&lt;&gt;'(T) General Tables'!$A$29, H30="No"),1,0)</f>
        <v>0</v>
      </c>
      <c r="I71" s="27"/>
      <c r="J71" s="27"/>
      <c r="K71" s="27"/>
      <c r="L71" s="28"/>
      <c r="M71" s="201"/>
      <c r="N71" s="162"/>
      <c r="O71" s="7"/>
    </row>
    <row r="72" ht="37.5" hidden="1" customHeight="1">
      <c r="A72" s="7"/>
      <c r="B72" s="242"/>
      <c r="C72" s="7"/>
      <c r="D72" s="269"/>
      <c r="E72" s="7"/>
      <c r="F72" s="7"/>
      <c r="G72" s="300" t="s">
        <v>666</v>
      </c>
      <c r="H72" s="264">
        <f>IF(OR(AND(H26='(T) General Tables'!$A$22,H30='(T) General Tables'!$A$11),AND(H26='(T) General Tables'!$A$22,H30='(T) General Tables'!A12,H31='(T) General Tables'!$A$11)),1,0)</f>
        <v>0</v>
      </c>
      <c r="I72" s="27"/>
      <c r="J72" s="27"/>
      <c r="K72" s="27"/>
      <c r="L72" s="28"/>
      <c r="M72" s="201"/>
      <c r="N72" s="162"/>
      <c r="O72" s="7"/>
    </row>
    <row r="73" ht="37.5" hidden="1" customHeight="1">
      <c r="A73" s="7"/>
      <c r="B73" s="242"/>
      <c r="C73" s="7"/>
      <c r="D73" s="269"/>
      <c r="E73" s="7"/>
      <c r="F73" s="7"/>
      <c r="G73" s="302" t="s">
        <v>667</v>
      </c>
      <c r="H73" s="303">
        <f>H69+H72</f>
        <v>3</v>
      </c>
      <c r="I73" s="273"/>
      <c r="J73" s="273"/>
      <c r="K73" s="273"/>
      <c r="L73" s="274"/>
      <c r="M73" s="201"/>
      <c r="N73" s="162"/>
      <c r="O73" s="7"/>
    </row>
    <row r="74" ht="37.5" hidden="1" customHeight="1">
      <c r="A74" s="7"/>
      <c r="B74" s="242"/>
      <c r="C74" s="7"/>
      <c r="D74" s="269"/>
      <c r="E74" s="7"/>
      <c r="F74" s="7"/>
      <c r="G74" s="262" t="s">
        <v>668</v>
      </c>
      <c r="H74" s="264">
        <f>IF(AND(H26='(T) General Tables'!$A$22,H27='(T) General Tables'!A29), H25-1, H25)</f>
        <v>2</v>
      </c>
      <c r="I74" s="27"/>
      <c r="J74" s="27"/>
      <c r="K74" s="27"/>
      <c r="L74" s="28"/>
      <c r="M74" s="201"/>
      <c r="N74" s="162"/>
      <c r="O74" s="7"/>
    </row>
    <row r="75">
      <c r="A75" s="7"/>
      <c r="B75" s="207"/>
      <c r="C75" s="7"/>
      <c r="D75" s="207"/>
      <c r="E75" s="7"/>
      <c r="F75" s="7"/>
      <c r="G75" s="7"/>
      <c r="H75" s="7"/>
      <c r="I75" s="7"/>
      <c r="J75" s="7"/>
      <c r="K75" s="7"/>
      <c r="L75" s="7"/>
      <c r="M75" s="7"/>
      <c r="N75" s="7"/>
      <c r="O75" s="7"/>
    </row>
    <row r="76" ht="18.75" customHeight="1">
      <c r="A76" s="7"/>
      <c r="B76" s="242"/>
      <c r="C76" s="7"/>
      <c r="D76" s="243"/>
      <c r="E76" s="7"/>
      <c r="F76" s="7"/>
      <c r="G76" s="304" t="s">
        <v>241</v>
      </c>
      <c r="H76" s="27"/>
      <c r="I76" s="27"/>
      <c r="J76" s="27"/>
      <c r="K76" s="27"/>
      <c r="L76" s="28"/>
      <c r="M76" s="201"/>
      <c r="N76" s="223"/>
      <c r="O76" s="7"/>
    </row>
    <row r="77" ht="37.5" customHeight="1">
      <c r="A77" s="7"/>
      <c r="B77" s="242"/>
      <c r="C77" s="7"/>
      <c r="D77" s="243"/>
      <c r="E77" s="7"/>
      <c r="F77" s="7"/>
      <c r="G77" s="257" t="s">
        <v>669</v>
      </c>
      <c r="H77" s="305" t="str">
        <f>IF(OR('(M-2) Compliance Matrix'!$H$13='(T) General Tables'!$A$11, '(M-2) Compliance Matrix'!$H$14='(T) General Tables'!$A$11), '(T) General Tables'!$A$11,'(T) General Tables'!$A$12)</f>
        <v>No</v>
      </c>
      <c r="I77" s="27"/>
      <c r="J77" s="27"/>
      <c r="K77" s="27"/>
      <c r="L77" s="28"/>
      <c r="M77" s="201"/>
      <c r="N77" s="162"/>
      <c r="O77" s="7"/>
    </row>
    <row r="78" ht="37.5" customHeight="1">
      <c r="A78" s="7"/>
      <c r="B78" s="242"/>
      <c r="C78" s="7"/>
      <c r="D78" s="243"/>
      <c r="E78" s="7"/>
      <c r="F78" s="7"/>
      <c r="G78" s="257" t="s">
        <v>670</v>
      </c>
      <c r="H78" s="305" t="str">
        <f>IF('(M-2) Compliance Matrix'!$H$17='(T) General Tables'!$A$11,'(T) General Tables'!$A$11,'(T) General Tables'!$A$12)</f>
        <v>Yes</v>
      </c>
      <c r="I78" s="27"/>
      <c r="J78" s="27"/>
      <c r="K78" s="27"/>
      <c r="L78" s="28"/>
      <c r="M78" s="201"/>
      <c r="N78" s="162"/>
      <c r="O78" s="7"/>
    </row>
    <row r="79" ht="37.5" customHeight="1">
      <c r="A79" s="7"/>
      <c r="B79" s="242"/>
      <c r="C79" s="7"/>
      <c r="D79" s="243"/>
      <c r="E79" s="7"/>
      <c r="F79" s="7"/>
      <c r="G79" s="306" t="s">
        <v>671</v>
      </c>
      <c r="H79" s="305" t="str">
        <f>IF('(M-2) Compliance Matrix'!$H$18='(T) General Tables'!$A$11,'(T) General Tables'!$A$11,'(T) General Tables'!$A$12)</f>
        <v>Yes</v>
      </c>
      <c r="I79" s="27"/>
      <c r="J79" s="27"/>
      <c r="K79" s="27"/>
      <c r="L79" s="28"/>
      <c r="M79" s="201"/>
      <c r="N79" s="162"/>
      <c r="O79" s="7"/>
    </row>
    <row r="80" ht="37.5" customHeight="1">
      <c r="A80" s="7"/>
      <c r="B80" s="242"/>
      <c r="C80" s="7"/>
      <c r="D80" s="243"/>
      <c r="E80" s="7"/>
      <c r="F80" s="7"/>
      <c r="G80" s="306" t="s">
        <v>672</v>
      </c>
      <c r="H80" s="305" t="str">
        <f>IF(OR('(M-2) Compliance Matrix'!$H$19='(T) General Tables'!$A$11,'(M-2) Compliance Matrix'!$H$20='(T) General Tables'!$A$11),'(T) General Tables'!$A$11,'(T) General Tables'!$A$12)</f>
        <v>Yes</v>
      </c>
      <c r="I80" s="27"/>
      <c r="J80" s="27"/>
      <c r="K80" s="27"/>
      <c r="L80" s="28"/>
      <c r="M80" s="201"/>
      <c r="N80" s="162"/>
      <c r="O80" s="7"/>
    </row>
    <row r="81" ht="37.5" customHeight="1">
      <c r="A81" s="7"/>
      <c r="B81" s="242"/>
      <c r="C81" s="7"/>
      <c r="D81" s="243"/>
      <c r="E81" s="7"/>
      <c r="F81" s="7"/>
      <c r="G81" s="306" t="s">
        <v>673</v>
      </c>
      <c r="H81" s="307" t="str">
        <f>'(M-2) Compliance Matrix'!H21</f>
        <v>Yes</v>
      </c>
      <c r="I81" s="273"/>
      <c r="J81" s="273"/>
      <c r="K81" s="273"/>
      <c r="L81" s="274"/>
      <c r="M81" s="201"/>
      <c r="N81" s="162"/>
      <c r="O81" s="7"/>
    </row>
    <row r="82" ht="37.5" customHeight="1">
      <c r="A82" s="7"/>
      <c r="B82" s="242"/>
      <c r="C82" s="7"/>
      <c r="D82" s="243"/>
      <c r="E82" s="7"/>
      <c r="F82" s="7"/>
      <c r="G82" s="162" t="s">
        <v>674</v>
      </c>
      <c r="H82" s="308" t="s">
        <v>675</v>
      </c>
      <c r="I82" s="27"/>
      <c r="J82" s="27"/>
      <c r="K82" s="27"/>
      <c r="L82" s="28"/>
      <c r="M82" s="201"/>
      <c r="N82" s="162"/>
      <c r="O82" s="7"/>
    </row>
    <row r="83" ht="18.75" customHeight="1">
      <c r="A83" s="7"/>
      <c r="B83" s="207"/>
      <c r="C83" s="7"/>
      <c r="D83" s="207"/>
      <c r="E83" s="7"/>
      <c r="F83" s="7"/>
      <c r="G83" s="3"/>
      <c r="H83" s="201"/>
      <c r="I83" s="201"/>
      <c r="J83" s="201"/>
      <c r="K83" s="201"/>
      <c r="L83" s="201"/>
      <c r="M83" s="201"/>
      <c r="N83" s="7"/>
      <c r="O83" s="7"/>
    </row>
    <row r="84" ht="18.75" customHeight="1">
      <c r="A84" s="7"/>
      <c r="B84" s="207"/>
      <c r="C84" s="7"/>
      <c r="D84" s="207"/>
      <c r="E84" s="7"/>
      <c r="F84" s="7"/>
      <c r="G84" s="309" t="str">
        <f>"| Permit/File Number: "&amp;H8&amp;" | Calculations completed by: "&amp;H9&amp;" - "&amp;H10&amp;" |"</f>
        <v>| Permit/File Number: Building Permit 123567 | Calculations completed by: Tim - info@part9bracing.ca |</v>
      </c>
      <c r="H84" s="27"/>
      <c r="I84" s="27"/>
      <c r="J84" s="27"/>
      <c r="K84" s="27"/>
      <c r="L84" s="27"/>
      <c r="M84" s="27"/>
      <c r="N84" s="28"/>
      <c r="O84" s="7"/>
    </row>
    <row r="85" ht="18.75" customHeight="1">
      <c r="A85" s="7"/>
      <c r="B85" s="207"/>
      <c r="C85" s="7"/>
      <c r="D85" s="207"/>
      <c r="E85" s="7"/>
      <c r="F85" s="7"/>
      <c r="G85" s="310" t="s">
        <v>676</v>
      </c>
      <c r="H85" s="255"/>
      <c r="I85" s="255"/>
      <c r="J85" s="255"/>
      <c r="K85" s="255"/>
      <c r="L85" s="255"/>
      <c r="M85" s="255"/>
      <c r="N85" s="256"/>
      <c r="O85" s="7"/>
    </row>
    <row r="86" ht="18.75" customHeight="1">
      <c r="A86" s="7"/>
      <c r="B86" s="207"/>
      <c r="C86" s="7"/>
      <c r="D86" s="207"/>
      <c r="E86" s="7"/>
      <c r="F86" s="7"/>
      <c r="G86" s="3"/>
      <c r="H86" s="201"/>
      <c r="I86" s="201"/>
      <c r="J86" s="201"/>
      <c r="K86" s="201"/>
      <c r="L86" s="201"/>
      <c r="M86" s="201"/>
      <c r="N86" s="7"/>
      <c r="O86" s="7"/>
    </row>
    <row r="87" ht="18.75" customHeight="1">
      <c r="A87" s="7"/>
      <c r="B87" s="207"/>
      <c r="C87" s="7"/>
      <c r="D87" s="207"/>
      <c r="E87" s="7"/>
      <c r="F87" s="7"/>
      <c r="G87" s="3"/>
      <c r="H87" s="201"/>
      <c r="I87" s="201"/>
      <c r="J87" s="201"/>
      <c r="K87" s="201"/>
      <c r="L87" s="201"/>
      <c r="M87" s="201"/>
      <c r="N87" s="7"/>
      <c r="O87" s="7"/>
    </row>
    <row r="88" ht="18.75" customHeight="1">
      <c r="A88" s="7"/>
      <c r="B88" s="207"/>
      <c r="C88" s="7"/>
      <c r="D88" s="207"/>
      <c r="E88" s="7"/>
      <c r="F88" s="7"/>
      <c r="G88" s="3"/>
      <c r="H88" s="201"/>
      <c r="I88" s="201"/>
      <c r="J88" s="201"/>
      <c r="K88" s="201"/>
      <c r="L88" s="201"/>
      <c r="M88" s="201"/>
      <c r="N88" s="7"/>
      <c r="O88" s="7"/>
    </row>
    <row r="89" ht="18.75" customHeight="1">
      <c r="A89" s="7"/>
      <c r="B89" s="207"/>
      <c r="C89" s="7"/>
      <c r="D89" s="207"/>
      <c r="E89" s="7"/>
      <c r="F89" s="7"/>
      <c r="G89" s="3"/>
      <c r="H89" s="201"/>
      <c r="I89" s="201"/>
      <c r="J89" s="201"/>
      <c r="K89" s="201"/>
      <c r="L89" s="201"/>
      <c r="M89" s="201"/>
      <c r="N89" s="7"/>
      <c r="O89" s="7"/>
    </row>
    <row r="90" ht="18.75" customHeight="1">
      <c r="A90" s="7"/>
      <c r="B90" s="207"/>
      <c r="C90" s="7"/>
      <c r="D90" s="207"/>
      <c r="E90" s="7"/>
      <c r="F90" s="7"/>
      <c r="G90" s="3"/>
      <c r="H90" s="201"/>
      <c r="I90" s="201"/>
      <c r="J90" s="201"/>
      <c r="K90" s="201"/>
      <c r="L90" s="201"/>
      <c r="M90" s="201"/>
      <c r="N90" s="7"/>
      <c r="O90" s="7"/>
    </row>
    <row r="91" ht="18.75" customHeight="1">
      <c r="A91" s="7"/>
      <c r="B91" s="207"/>
      <c r="C91" s="7"/>
      <c r="D91" s="207"/>
      <c r="E91" s="7"/>
      <c r="F91" s="7"/>
      <c r="G91" s="3"/>
      <c r="H91" s="201"/>
      <c r="I91" s="201"/>
      <c r="J91" s="201"/>
      <c r="K91" s="201"/>
      <c r="L91" s="201"/>
      <c r="M91" s="201"/>
      <c r="N91" s="7"/>
      <c r="O91" s="7"/>
    </row>
    <row r="92" ht="18.75" customHeight="1">
      <c r="A92" s="7"/>
      <c r="B92" s="207"/>
      <c r="C92" s="7"/>
      <c r="D92" s="207"/>
      <c r="E92" s="7"/>
      <c r="F92" s="7"/>
      <c r="G92" s="3"/>
      <c r="H92" s="201"/>
      <c r="I92" s="201"/>
      <c r="J92" s="201"/>
      <c r="K92" s="201"/>
      <c r="L92" s="201"/>
      <c r="M92" s="201"/>
      <c r="N92" s="7"/>
      <c r="O92" s="7"/>
    </row>
    <row r="93" ht="18.75" customHeight="1">
      <c r="A93" s="7"/>
      <c r="B93" s="150"/>
      <c r="C93" s="7"/>
      <c r="D93" s="150"/>
      <c r="E93" s="7"/>
      <c r="F93" s="7"/>
      <c r="G93" s="3"/>
      <c r="H93" s="201"/>
      <c r="I93" s="201"/>
      <c r="J93" s="201"/>
      <c r="K93" s="201"/>
      <c r="L93" s="201"/>
      <c r="M93" s="201"/>
      <c r="N93" s="7"/>
      <c r="O93" s="7"/>
    </row>
    <row r="94" ht="18.75" customHeight="1">
      <c r="A94" s="7"/>
      <c r="B94" s="150"/>
      <c r="C94" s="7"/>
      <c r="D94" s="150"/>
      <c r="E94" s="7"/>
      <c r="F94" s="7"/>
      <c r="G94" s="3"/>
      <c r="H94" s="201"/>
      <c r="I94" s="201"/>
      <c r="J94" s="201"/>
      <c r="K94" s="201"/>
      <c r="L94" s="201"/>
      <c r="M94" s="201"/>
      <c r="N94" s="7"/>
      <c r="O94" s="7"/>
    </row>
    <row r="95" ht="18.75" customHeight="1">
      <c r="A95" s="7"/>
      <c r="B95" s="150"/>
      <c r="C95" s="7"/>
      <c r="D95" s="150"/>
      <c r="E95" s="7"/>
      <c r="F95" s="7"/>
      <c r="G95" s="3"/>
      <c r="H95" s="201"/>
      <c r="I95" s="201"/>
      <c r="J95" s="201"/>
      <c r="K95" s="201"/>
      <c r="L95" s="201"/>
      <c r="M95" s="201"/>
      <c r="N95" s="7"/>
      <c r="O95" s="7"/>
    </row>
    <row r="96" ht="18.75" customHeight="1">
      <c r="A96" s="7"/>
      <c r="B96" s="150"/>
      <c r="C96" s="7"/>
      <c r="D96" s="150"/>
      <c r="E96" s="7"/>
      <c r="F96" s="7"/>
      <c r="G96" s="3"/>
      <c r="H96" s="201"/>
      <c r="I96" s="201"/>
      <c r="J96" s="201"/>
      <c r="K96" s="201"/>
      <c r="L96" s="201"/>
      <c r="M96" s="201"/>
      <c r="N96" s="7"/>
      <c r="O96" s="7"/>
    </row>
    <row r="97" ht="18.75" customHeight="1">
      <c r="A97" s="7"/>
      <c r="B97" s="150"/>
      <c r="C97" s="7"/>
      <c r="D97" s="150"/>
      <c r="E97" s="7"/>
      <c r="F97" s="7"/>
      <c r="G97" s="311"/>
      <c r="H97" s="311"/>
      <c r="I97" s="311"/>
      <c r="J97" s="311"/>
      <c r="K97" s="311"/>
      <c r="L97" s="311"/>
      <c r="M97" s="201"/>
      <c r="N97" s="312"/>
      <c r="O97" s="7"/>
    </row>
    <row r="98" ht="15.75" customHeight="1">
      <c r="A98" s="7"/>
      <c r="B98" s="150"/>
      <c r="C98" s="7"/>
      <c r="D98" s="150"/>
      <c r="E98" s="7"/>
      <c r="F98" s="7"/>
      <c r="G98" s="313"/>
      <c r="H98" s="314"/>
      <c r="I98" s="313"/>
      <c r="J98" s="313"/>
      <c r="K98" s="313"/>
      <c r="L98" s="313"/>
      <c r="M98" s="201"/>
      <c r="N98" s="315"/>
      <c r="O98" s="7"/>
    </row>
    <row r="99" ht="15.75" customHeight="1">
      <c r="A99" s="7"/>
      <c r="B99" s="150"/>
      <c r="C99" s="7"/>
      <c r="D99" s="150"/>
      <c r="E99" s="7"/>
      <c r="F99" s="7"/>
      <c r="G99" s="313"/>
      <c r="H99" s="314"/>
      <c r="I99" s="314"/>
      <c r="J99" s="314"/>
      <c r="K99" s="314"/>
      <c r="L99" s="314"/>
      <c r="M99" s="201"/>
      <c r="N99" s="316"/>
      <c r="O99" s="7"/>
    </row>
    <row r="100" ht="15.75" customHeight="1">
      <c r="A100" s="7"/>
      <c r="B100" s="150"/>
      <c r="C100" s="7"/>
      <c r="D100" s="150"/>
      <c r="E100" s="7"/>
      <c r="F100" s="7"/>
      <c r="G100" s="313"/>
      <c r="H100" s="314"/>
      <c r="I100" s="314"/>
      <c r="J100" s="314"/>
      <c r="K100" s="314"/>
      <c r="L100" s="314"/>
      <c r="M100" s="201"/>
      <c r="N100" s="316"/>
      <c r="O100" s="7"/>
    </row>
    <row r="101" ht="15.75" customHeight="1">
      <c r="A101" s="7"/>
      <c r="B101" s="150"/>
      <c r="C101" s="7"/>
      <c r="D101" s="150"/>
      <c r="E101" s="7"/>
      <c r="F101" s="7"/>
      <c r="G101" s="313"/>
      <c r="H101" s="314"/>
      <c r="I101" s="314"/>
      <c r="J101" s="314"/>
      <c r="K101" s="314"/>
      <c r="L101" s="314"/>
      <c r="M101" s="201"/>
      <c r="N101" s="316"/>
      <c r="O101" s="7"/>
    </row>
    <row r="102" ht="15.75" customHeight="1">
      <c r="A102" s="7"/>
      <c r="B102" s="150"/>
      <c r="C102" s="7"/>
      <c r="D102" s="150"/>
      <c r="E102" s="7"/>
      <c r="F102" s="7"/>
      <c r="G102" s="313"/>
      <c r="H102" s="314"/>
      <c r="I102" s="314"/>
      <c r="J102" s="314"/>
      <c r="K102" s="314"/>
      <c r="L102" s="314"/>
      <c r="M102" s="201"/>
      <c r="N102" s="316"/>
      <c r="O102" s="7"/>
    </row>
    <row r="103" ht="15.75" customHeight="1">
      <c r="A103" s="7"/>
      <c r="B103" s="150"/>
      <c r="C103" s="7"/>
      <c r="D103" s="150"/>
      <c r="E103" s="7"/>
      <c r="F103" s="7"/>
      <c r="G103" s="313"/>
      <c r="H103" s="314"/>
      <c r="I103" s="314"/>
      <c r="J103" s="314"/>
      <c r="K103" s="314"/>
      <c r="L103" s="314"/>
      <c r="M103" s="201"/>
      <c r="N103" s="316"/>
      <c r="O103" s="7"/>
    </row>
    <row r="104" ht="15.75" customHeight="1">
      <c r="A104" s="7"/>
      <c r="B104" s="150"/>
      <c r="C104" s="7"/>
      <c r="D104" s="150"/>
      <c r="E104" s="7"/>
      <c r="F104" s="7"/>
      <c r="G104" s="313"/>
      <c r="H104" s="314"/>
      <c r="I104" s="314"/>
      <c r="J104" s="314"/>
      <c r="K104" s="314"/>
      <c r="L104" s="314"/>
      <c r="M104" s="201"/>
      <c r="N104" s="316"/>
      <c r="O104" s="7"/>
    </row>
    <row r="105" ht="15.75" customHeight="1">
      <c r="A105" s="7"/>
      <c r="B105" s="150"/>
      <c r="C105" s="7"/>
      <c r="D105" s="150"/>
      <c r="E105" s="7"/>
      <c r="F105" s="7"/>
      <c r="G105" s="313"/>
      <c r="H105" s="314"/>
      <c r="I105" s="314"/>
      <c r="J105" s="314"/>
      <c r="K105" s="314"/>
      <c r="L105" s="314"/>
      <c r="M105" s="201"/>
      <c r="N105" s="316"/>
      <c r="O105" s="7"/>
    </row>
    <row r="106" ht="15.75" customHeight="1">
      <c r="A106" s="7"/>
      <c r="B106" s="150"/>
      <c r="C106" s="7"/>
      <c r="D106" s="150"/>
      <c r="E106" s="7"/>
      <c r="F106" s="7"/>
      <c r="G106" s="313"/>
      <c r="H106" s="314"/>
      <c r="I106" s="314"/>
      <c r="J106" s="314"/>
      <c r="K106" s="314"/>
      <c r="L106" s="314"/>
      <c r="M106" s="201"/>
      <c r="N106" s="316"/>
      <c r="O106" s="7"/>
    </row>
    <row r="107" ht="15.75" customHeight="1">
      <c r="A107" s="7"/>
      <c r="B107" s="150"/>
      <c r="C107" s="7"/>
      <c r="D107" s="150"/>
      <c r="E107" s="7"/>
      <c r="F107" s="7"/>
      <c r="G107" s="313"/>
      <c r="H107" s="314"/>
      <c r="I107" s="314"/>
      <c r="J107" s="314"/>
      <c r="K107" s="314"/>
      <c r="L107" s="314"/>
      <c r="M107" s="201"/>
      <c r="N107" s="316"/>
      <c r="O107" s="7"/>
    </row>
    <row r="108" ht="15.75" customHeight="1">
      <c r="A108" s="7"/>
      <c r="B108" s="150"/>
      <c r="C108" s="7"/>
      <c r="D108" s="150"/>
      <c r="E108" s="7"/>
      <c r="F108" s="7"/>
      <c r="G108" s="313"/>
      <c r="H108" s="314"/>
      <c r="I108" s="314"/>
      <c r="J108" s="314"/>
      <c r="K108" s="314"/>
      <c r="L108" s="314"/>
      <c r="M108" s="201"/>
      <c r="N108" s="316"/>
      <c r="O108" s="7"/>
    </row>
    <row r="109" ht="15.75" customHeight="1">
      <c r="A109" s="7"/>
      <c r="B109" s="150"/>
      <c r="C109" s="7"/>
      <c r="D109" s="150"/>
      <c r="E109" s="7"/>
      <c r="F109" s="7"/>
      <c r="G109" s="313"/>
      <c r="H109" s="314"/>
      <c r="I109" s="314"/>
      <c r="J109" s="314"/>
      <c r="K109" s="314"/>
      <c r="L109" s="314"/>
      <c r="M109" s="201"/>
      <c r="N109" s="316"/>
      <c r="O109" s="7"/>
    </row>
    <row r="110" ht="15.75" customHeight="1">
      <c r="A110" s="7"/>
      <c r="B110" s="150"/>
      <c r="C110" s="7"/>
      <c r="D110" s="150"/>
      <c r="E110" s="7"/>
      <c r="F110" s="7"/>
      <c r="G110" s="313"/>
      <c r="H110" s="314"/>
      <c r="I110" s="314"/>
      <c r="J110" s="314"/>
      <c r="K110" s="314"/>
      <c r="L110" s="314"/>
      <c r="M110" s="201"/>
      <c r="N110" s="316"/>
      <c r="O110" s="7"/>
    </row>
    <row r="111" ht="15.75" customHeight="1">
      <c r="A111" s="7"/>
      <c r="B111" s="150"/>
      <c r="C111" s="7"/>
      <c r="D111" s="150"/>
      <c r="E111" s="7"/>
      <c r="F111" s="7"/>
      <c r="G111" s="313"/>
      <c r="H111" s="314"/>
      <c r="I111" s="314"/>
      <c r="J111" s="314"/>
      <c r="K111" s="314"/>
      <c r="L111" s="314"/>
      <c r="M111" s="201"/>
      <c r="N111" s="316"/>
      <c r="O111" s="7"/>
    </row>
    <row r="112" ht="15.75" customHeight="1">
      <c r="A112" s="7"/>
      <c r="B112" s="150"/>
      <c r="C112" s="7"/>
      <c r="D112" s="150"/>
      <c r="E112" s="7"/>
      <c r="F112" s="7"/>
      <c r="G112" s="313"/>
      <c r="H112" s="314"/>
      <c r="I112" s="314"/>
      <c r="J112" s="314"/>
      <c r="K112" s="314"/>
      <c r="L112" s="314"/>
      <c r="M112" s="201"/>
      <c r="N112" s="316"/>
      <c r="O112" s="7"/>
    </row>
    <row r="113" ht="15.75" customHeight="1">
      <c r="A113" s="7"/>
      <c r="B113" s="150"/>
      <c r="C113" s="7"/>
      <c r="D113" s="150"/>
      <c r="E113" s="7"/>
      <c r="F113" s="7"/>
      <c r="G113" s="313"/>
      <c r="H113" s="314"/>
      <c r="I113" s="314"/>
      <c r="J113" s="314"/>
      <c r="K113" s="314"/>
      <c r="L113" s="314"/>
      <c r="M113" s="201"/>
      <c r="N113" s="316"/>
      <c r="O113" s="7"/>
    </row>
    <row r="114" ht="15.75" customHeight="1">
      <c r="A114" s="7"/>
      <c r="B114" s="150"/>
      <c r="C114" s="7"/>
      <c r="D114" s="150"/>
      <c r="E114" s="7"/>
      <c r="F114" s="7"/>
      <c r="G114" s="313"/>
      <c r="H114" s="314"/>
      <c r="I114" s="314"/>
      <c r="J114" s="314"/>
      <c r="K114" s="314"/>
      <c r="L114" s="314"/>
      <c r="M114" s="201"/>
      <c r="N114" s="316"/>
      <c r="O114" s="7"/>
    </row>
    <row r="115" ht="15.75" customHeight="1">
      <c r="A115" s="7"/>
      <c r="B115" s="150"/>
      <c r="C115" s="7"/>
      <c r="D115" s="150"/>
      <c r="E115" s="7"/>
      <c r="F115" s="7"/>
      <c r="G115" s="313"/>
      <c r="H115" s="314"/>
      <c r="I115" s="314"/>
      <c r="J115" s="314"/>
      <c r="K115" s="314"/>
      <c r="L115" s="314"/>
      <c r="M115" s="201"/>
      <c r="N115" s="316"/>
      <c r="O115" s="7"/>
    </row>
    <row r="116" ht="15.75" customHeight="1">
      <c r="A116" s="7"/>
      <c r="B116" s="150"/>
      <c r="C116" s="7"/>
      <c r="D116" s="150"/>
      <c r="E116" s="7"/>
      <c r="F116" s="7"/>
      <c r="G116" s="313"/>
      <c r="H116" s="314"/>
      <c r="I116" s="314"/>
      <c r="J116" s="314"/>
      <c r="K116" s="314"/>
      <c r="L116" s="314"/>
      <c r="M116" s="201"/>
      <c r="N116" s="316"/>
      <c r="O116" s="7"/>
    </row>
    <row r="117" ht="15.75" customHeight="1">
      <c r="A117" s="7"/>
      <c r="B117" s="150"/>
      <c r="C117" s="7"/>
      <c r="D117" s="150"/>
      <c r="E117" s="7"/>
      <c r="F117" s="7"/>
      <c r="G117" s="313"/>
      <c r="H117" s="314"/>
      <c r="I117" s="314"/>
      <c r="J117" s="314"/>
      <c r="K117" s="314"/>
      <c r="L117" s="314"/>
      <c r="M117" s="201"/>
      <c r="N117" s="316"/>
      <c r="O117" s="7"/>
    </row>
    <row r="118" ht="15.75" customHeight="1">
      <c r="A118" s="7"/>
      <c r="B118" s="150"/>
      <c r="C118" s="7"/>
      <c r="D118" s="150"/>
      <c r="E118" s="7"/>
      <c r="F118" s="7"/>
      <c r="G118" s="313"/>
      <c r="H118" s="314"/>
      <c r="I118" s="314"/>
      <c r="J118" s="314"/>
      <c r="K118" s="314"/>
      <c r="L118" s="314"/>
      <c r="M118" s="201"/>
      <c r="N118" s="316"/>
      <c r="O118" s="7"/>
    </row>
    <row r="119" ht="15.75" customHeight="1">
      <c r="A119" s="7"/>
      <c r="B119" s="150"/>
      <c r="C119" s="7"/>
      <c r="D119" s="150"/>
      <c r="E119" s="7"/>
      <c r="F119" s="7"/>
      <c r="G119" s="313"/>
      <c r="H119" s="314"/>
      <c r="I119" s="314"/>
      <c r="J119" s="314"/>
      <c r="K119" s="314"/>
      <c r="L119" s="314"/>
      <c r="M119" s="201"/>
      <c r="N119" s="316"/>
      <c r="O119" s="7"/>
    </row>
    <row r="120" ht="15.75" customHeight="1">
      <c r="A120" s="7"/>
      <c r="B120" s="150"/>
      <c r="C120" s="7"/>
      <c r="D120" s="150"/>
      <c r="E120" s="7"/>
      <c r="F120" s="7"/>
      <c r="G120" s="313"/>
      <c r="H120" s="314"/>
      <c r="I120" s="314"/>
      <c r="J120" s="314"/>
      <c r="K120" s="314"/>
      <c r="L120" s="314"/>
      <c r="M120" s="201"/>
      <c r="N120" s="316"/>
      <c r="O120" s="7"/>
    </row>
    <row r="121" ht="15.75" customHeight="1">
      <c r="A121" s="7"/>
      <c r="B121" s="150"/>
      <c r="C121" s="7"/>
      <c r="D121" s="150"/>
      <c r="E121" s="7"/>
      <c r="F121" s="7"/>
      <c r="G121" s="313"/>
      <c r="H121" s="314"/>
      <c r="I121" s="314"/>
      <c r="J121" s="314"/>
      <c r="K121" s="314"/>
      <c r="L121" s="314"/>
      <c r="M121" s="201"/>
      <c r="N121" s="316"/>
      <c r="O121" s="7"/>
    </row>
    <row r="122" ht="15.75" customHeight="1">
      <c r="A122" s="7"/>
      <c r="B122" s="150"/>
      <c r="C122" s="7"/>
      <c r="D122" s="150"/>
      <c r="E122" s="7"/>
      <c r="F122" s="7"/>
      <c r="G122" s="313"/>
      <c r="H122" s="314"/>
      <c r="I122" s="314"/>
      <c r="J122" s="314"/>
      <c r="K122" s="314"/>
      <c r="L122" s="314"/>
      <c r="M122" s="201"/>
      <c r="N122" s="316"/>
      <c r="O122" s="7"/>
    </row>
    <row r="123" ht="15.75" customHeight="1">
      <c r="A123" s="7"/>
      <c r="B123" s="150"/>
      <c r="C123" s="7"/>
      <c r="D123" s="150"/>
      <c r="E123" s="7"/>
      <c r="F123" s="7"/>
      <c r="G123" s="313"/>
      <c r="H123" s="314"/>
      <c r="I123" s="314"/>
      <c r="J123" s="314"/>
      <c r="K123" s="314"/>
      <c r="L123" s="314"/>
      <c r="M123" s="201"/>
      <c r="N123" s="316"/>
      <c r="O123" s="7"/>
    </row>
    <row r="124" ht="15.75" customHeight="1">
      <c r="A124" s="7"/>
      <c r="B124" s="150"/>
      <c r="C124" s="7"/>
      <c r="D124" s="150"/>
      <c r="E124" s="7"/>
      <c r="F124" s="7"/>
      <c r="G124" s="313"/>
      <c r="H124" s="314"/>
      <c r="I124" s="314"/>
      <c r="J124" s="314"/>
      <c r="K124" s="314"/>
      <c r="L124" s="314"/>
      <c r="M124" s="201"/>
      <c r="N124" s="316"/>
      <c r="O124" s="7"/>
    </row>
    <row r="125" ht="15.75" customHeight="1">
      <c r="A125" s="7"/>
      <c r="B125" s="150"/>
      <c r="C125" s="7"/>
      <c r="D125" s="150"/>
      <c r="E125" s="7"/>
      <c r="F125" s="7"/>
      <c r="G125" s="313"/>
      <c r="H125" s="314"/>
      <c r="I125" s="314"/>
      <c r="J125" s="314"/>
      <c r="K125" s="314"/>
      <c r="L125" s="314"/>
      <c r="M125" s="201"/>
      <c r="N125" s="316"/>
      <c r="O125" s="7"/>
    </row>
    <row r="126" ht="15.75" customHeight="1">
      <c r="A126" s="7"/>
      <c r="B126" s="150"/>
      <c r="C126" s="7"/>
      <c r="D126" s="150"/>
      <c r="E126" s="7"/>
      <c r="F126" s="7"/>
      <c r="G126" s="313"/>
      <c r="H126" s="314"/>
      <c r="I126" s="314"/>
      <c r="J126" s="314"/>
      <c r="K126" s="314"/>
      <c r="L126" s="314"/>
      <c r="M126" s="201"/>
      <c r="N126" s="316"/>
      <c r="O126" s="7"/>
    </row>
    <row r="127" ht="15.75" customHeight="1">
      <c r="A127" s="7"/>
      <c r="B127" s="150"/>
      <c r="C127" s="7"/>
      <c r="D127" s="150"/>
      <c r="E127" s="7"/>
      <c r="F127" s="7"/>
      <c r="G127" s="313"/>
      <c r="H127" s="314"/>
      <c r="I127" s="314"/>
      <c r="J127" s="314"/>
      <c r="K127" s="314"/>
      <c r="L127" s="314"/>
      <c r="M127" s="201"/>
      <c r="N127" s="316"/>
      <c r="O127" s="7"/>
    </row>
    <row r="128" ht="15.75" customHeight="1">
      <c r="A128" s="7"/>
      <c r="B128" s="150"/>
      <c r="C128" s="7"/>
      <c r="D128" s="150"/>
      <c r="E128" s="7"/>
      <c r="F128" s="7"/>
      <c r="G128" s="313"/>
      <c r="H128" s="314"/>
      <c r="I128" s="314"/>
      <c r="J128" s="314"/>
      <c r="K128" s="314"/>
      <c r="L128" s="314"/>
      <c r="M128" s="201"/>
      <c r="N128" s="316"/>
      <c r="O128" s="7"/>
    </row>
    <row r="129" ht="15.75" customHeight="1">
      <c r="A129" s="7"/>
      <c r="B129" s="150"/>
      <c r="C129" s="7"/>
      <c r="D129" s="150"/>
      <c r="E129" s="7"/>
      <c r="F129" s="7"/>
      <c r="G129" s="3"/>
      <c r="H129" s="201"/>
      <c r="I129" s="201"/>
      <c r="J129" s="201"/>
      <c r="K129" s="201"/>
      <c r="L129" s="201"/>
      <c r="M129" s="201"/>
      <c r="N129" s="7"/>
      <c r="O129" s="7"/>
    </row>
    <row r="130" ht="15.75" customHeight="1">
      <c r="A130" s="7"/>
      <c r="B130" s="150"/>
      <c r="C130" s="7"/>
      <c r="D130" s="150"/>
      <c r="E130" s="7"/>
      <c r="F130" s="7"/>
      <c r="G130" s="3"/>
      <c r="H130" s="201"/>
      <c r="I130" s="201"/>
      <c r="J130" s="201"/>
      <c r="K130" s="201"/>
      <c r="L130" s="201"/>
      <c r="M130" s="201"/>
      <c r="N130" s="7"/>
      <c r="O130" s="7"/>
    </row>
    <row r="131" ht="15.75" customHeight="1">
      <c r="A131" s="7"/>
      <c r="B131" s="150"/>
      <c r="C131" s="7"/>
      <c r="D131" s="150"/>
      <c r="E131" s="7"/>
      <c r="F131" s="7"/>
      <c r="G131" s="3"/>
      <c r="H131" s="201"/>
      <c r="I131" s="201"/>
      <c r="J131" s="201"/>
      <c r="K131" s="201"/>
      <c r="L131" s="201"/>
      <c r="M131" s="201"/>
      <c r="N131" s="7"/>
      <c r="O131" s="7"/>
    </row>
    <row r="132" ht="15.75" customHeight="1">
      <c r="A132" s="7"/>
      <c r="B132" s="150"/>
      <c r="C132" s="7"/>
      <c r="D132" s="150"/>
      <c r="E132" s="7"/>
      <c r="F132" s="7"/>
      <c r="G132" s="3"/>
      <c r="H132" s="201"/>
      <c r="I132" s="201"/>
      <c r="J132" s="201"/>
      <c r="K132" s="201"/>
      <c r="L132" s="201"/>
      <c r="M132" s="201"/>
      <c r="N132" s="7"/>
      <c r="O132" s="7"/>
    </row>
    <row r="133" ht="15.75" customHeight="1">
      <c r="A133" s="7"/>
      <c r="B133" s="150"/>
      <c r="C133" s="7"/>
      <c r="D133" s="150"/>
      <c r="E133" s="7"/>
      <c r="F133" s="7"/>
      <c r="G133" s="3"/>
      <c r="H133" s="201"/>
      <c r="I133" s="201"/>
      <c r="J133" s="201"/>
      <c r="K133" s="201"/>
      <c r="L133" s="201"/>
      <c r="M133" s="201"/>
      <c r="N133" s="7"/>
      <c r="O133" s="7"/>
    </row>
    <row r="134" ht="15.75" customHeight="1">
      <c r="A134" s="7"/>
      <c r="B134" s="150"/>
      <c r="C134" s="7"/>
      <c r="D134" s="150"/>
      <c r="E134" s="7"/>
      <c r="F134" s="7"/>
      <c r="G134" s="3"/>
      <c r="H134" s="201"/>
      <c r="I134" s="201"/>
      <c r="J134" s="201"/>
      <c r="K134" s="201"/>
      <c r="L134" s="201"/>
      <c r="M134" s="201"/>
      <c r="N134" s="7"/>
      <c r="O134" s="7"/>
    </row>
    <row r="135" ht="15.75" customHeight="1">
      <c r="A135" s="7"/>
      <c r="B135" s="150"/>
      <c r="C135" s="7"/>
      <c r="D135" s="150"/>
      <c r="E135" s="7"/>
      <c r="F135" s="7"/>
      <c r="G135" s="3"/>
      <c r="H135" s="201"/>
      <c r="I135" s="201"/>
      <c r="J135" s="201"/>
      <c r="K135" s="201"/>
      <c r="L135" s="201"/>
      <c r="M135" s="201"/>
      <c r="N135" s="7"/>
      <c r="O135" s="7"/>
    </row>
    <row r="136" ht="15.75" customHeight="1">
      <c r="A136" s="7"/>
      <c r="B136" s="150"/>
      <c r="C136" s="7"/>
      <c r="D136" s="150"/>
      <c r="E136" s="7"/>
      <c r="F136" s="7"/>
      <c r="G136" s="3"/>
      <c r="H136" s="201"/>
      <c r="I136" s="201"/>
      <c r="J136" s="201"/>
      <c r="K136" s="201"/>
      <c r="L136" s="201"/>
      <c r="M136" s="201"/>
      <c r="N136" s="7"/>
      <c r="O136" s="7"/>
    </row>
    <row r="137" ht="15.75" customHeight="1">
      <c r="A137" s="7"/>
      <c r="B137" s="150"/>
      <c r="C137" s="7"/>
      <c r="D137" s="150"/>
      <c r="E137" s="7"/>
      <c r="F137" s="7"/>
      <c r="G137" s="3"/>
      <c r="H137" s="201"/>
      <c r="I137" s="201"/>
      <c r="J137" s="201"/>
      <c r="K137" s="201"/>
      <c r="L137" s="201"/>
      <c r="M137" s="201"/>
      <c r="N137" s="7"/>
      <c r="O137" s="7"/>
    </row>
    <row r="138" ht="15.75" customHeight="1">
      <c r="A138" s="7"/>
      <c r="B138" s="150"/>
      <c r="C138" s="7"/>
      <c r="D138" s="150"/>
      <c r="E138" s="7"/>
      <c r="F138" s="7"/>
      <c r="G138" s="3"/>
      <c r="H138" s="201"/>
      <c r="I138" s="201"/>
      <c r="J138" s="201"/>
      <c r="K138" s="201"/>
      <c r="L138" s="201"/>
      <c r="M138" s="201"/>
      <c r="N138" s="7"/>
      <c r="O138" s="7"/>
    </row>
    <row r="139" ht="15.75" customHeight="1">
      <c r="A139" s="7"/>
      <c r="B139" s="150"/>
      <c r="C139" s="7"/>
      <c r="D139" s="150"/>
      <c r="E139" s="7"/>
      <c r="F139" s="7"/>
      <c r="G139" s="3"/>
      <c r="H139" s="201"/>
      <c r="I139" s="201"/>
      <c r="J139" s="201"/>
      <c r="K139" s="201"/>
      <c r="L139" s="201"/>
      <c r="M139" s="201"/>
      <c r="N139" s="7"/>
      <c r="O139" s="7"/>
    </row>
    <row r="140" ht="15.75" customHeight="1">
      <c r="A140" s="7"/>
      <c r="B140" s="150"/>
      <c r="C140" s="7"/>
      <c r="D140" s="150"/>
      <c r="E140" s="7"/>
      <c r="F140" s="7"/>
      <c r="G140" s="3"/>
      <c r="H140" s="201"/>
      <c r="I140" s="201"/>
      <c r="J140" s="201"/>
      <c r="K140" s="201"/>
      <c r="L140" s="201"/>
      <c r="M140" s="201"/>
      <c r="N140" s="7"/>
      <c r="O140" s="7"/>
    </row>
    <row r="141" ht="15.75" customHeight="1">
      <c r="A141" s="7"/>
      <c r="B141" s="150"/>
      <c r="C141" s="7"/>
      <c r="D141" s="150"/>
      <c r="E141" s="7"/>
      <c r="F141" s="7"/>
      <c r="G141" s="3"/>
      <c r="H141" s="201"/>
      <c r="I141" s="201"/>
      <c r="J141" s="201"/>
      <c r="K141" s="201"/>
      <c r="L141" s="201"/>
      <c r="M141" s="201"/>
      <c r="N141" s="7"/>
      <c r="O141" s="7"/>
    </row>
    <row r="142" ht="15.75" customHeight="1">
      <c r="A142" s="7"/>
      <c r="B142" s="150"/>
      <c r="C142" s="7"/>
      <c r="D142" s="150"/>
      <c r="E142" s="7"/>
      <c r="F142" s="7"/>
      <c r="G142" s="3"/>
      <c r="H142" s="201"/>
      <c r="I142" s="201"/>
      <c r="J142" s="201"/>
      <c r="K142" s="201"/>
      <c r="L142" s="201"/>
      <c r="M142" s="201"/>
      <c r="N142" s="7"/>
      <c r="O142" s="7"/>
    </row>
    <row r="143" ht="15.75" customHeight="1">
      <c r="A143" s="7"/>
      <c r="B143" s="150"/>
      <c r="C143" s="7"/>
      <c r="D143" s="150"/>
      <c r="E143" s="7"/>
      <c r="F143" s="7"/>
      <c r="G143" s="3"/>
      <c r="H143" s="201"/>
      <c r="I143" s="201"/>
      <c r="J143" s="201"/>
      <c r="K143" s="201"/>
      <c r="L143" s="201"/>
      <c r="M143" s="201"/>
      <c r="N143" s="7"/>
      <c r="O143" s="7"/>
    </row>
    <row r="144" ht="15.75" customHeight="1">
      <c r="A144" s="7"/>
      <c r="B144" s="150"/>
      <c r="C144" s="7"/>
      <c r="D144" s="150"/>
      <c r="E144" s="7"/>
      <c r="F144" s="7"/>
      <c r="G144" s="3"/>
      <c r="H144" s="201"/>
      <c r="I144" s="201"/>
      <c r="J144" s="201"/>
      <c r="K144" s="201"/>
      <c r="L144" s="201"/>
      <c r="M144" s="201"/>
      <c r="N144" s="7"/>
      <c r="O144" s="7"/>
    </row>
    <row r="145" ht="15.75" customHeight="1">
      <c r="A145" s="7"/>
      <c r="B145" s="150"/>
      <c r="C145" s="7"/>
      <c r="D145" s="150"/>
      <c r="E145" s="7"/>
      <c r="F145" s="7"/>
      <c r="G145" s="3"/>
      <c r="H145" s="201"/>
      <c r="I145" s="201"/>
      <c r="J145" s="201"/>
      <c r="K145" s="201"/>
      <c r="L145" s="201"/>
      <c r="M145" s="201"/>
      <c r="N145" s="7"/>
      <c r="O145" s="7"/>
    </row>
    <row r="146" ht="15.75" customHeight="1">
      <c r="A146" s="7"/>
      <c r="B146" s="150"/>
      <c r="C146" s="7"/>
      <c r="D146" s="150"/>
      <c r="E146" s="7"/>
      <c r="F146" s="7"/>
      <c r="G146" s="3"/>
      <c r="H146" s="201"/>
      <c r="I146" s="201"/>
      <c r="J146" s="201"/>
      <c r="K146" s="201"/>
      <c r="L146" s="201"/>
      <c r="M146" s="201"/>
      <c r="N146" s="7"/>
      <c r="O146" s="7"/>
    </row>
    <row r="147" ht="15.75" customHeight="1">
      <c r="A147" s="7"/>
      <c r="B147" s="150"/>
      <c r="C147" s="7"/>
      <c r="D147" s="150"/>
      <c r="E147" s="7"/>
      <c r="F147" s="7"/>
      <c r="G147" s="3"/>
      <c r="H147" s="201"/>
      <c r="I147" s="201"/>
      <c r="J147" s="201"/>
      <c r="K147" s="201"/>
      <c r="L147" s="201"/>
      <c r="M147" s="201"/>
      <c r="N147" s="7"/>
      <c r="O147" s="7"/>
    </row>
    <row r="148" ht="15.75" customHeight="1">
      <c r="A148" s="7"/>
      <c r="B148" s="150"/>
      <c r="C148" s="7"/>
      <c r="D148" s="150"/>
      <c r="E148" s="7"/>
      <c r="F148" s="7"/>
      <c r="G148" s="3"/>
      <c r="H148" s="201"/>
      <c r="I148" s="201"/>
      <c r="J148" s="201"/>
      <c r="K148" s="201"/>
      <c r="L148" s="201"/>
      <c r="M148" s="201"/>
      <c r="N148" s="7"/>
      <c r="O148" s="7"/>
    </row>
    <row r="149" ht="15.75" customHeight="1">
      <c r="A149" s="7"/>
      <c r="B149" s="150"/>
      <c r="C149" s="7"/>
      <c r="D149" s="150"/>
      <c r="E149" s="7"/>
      <c r="F149" s="7"/>
      <c r="G149" s="3"/>
      <c r="H149" s="201"/>
      <c r="I149" s="201"/>
      <c r="J149" s="201"/>
      <c r="K149" s="201"/>
      <c r="L149" s="201"/>
      <c r="M149" s="201"/>
      <c r="N149" s="7"/>
      <c r="O149" s="7"/>
    </row>
    <row r="150" ht="15.75" customHeight="1">
      <c r="A150" s="7"/>
      <c r="B150" s="150"/>
      <c r="C150" s="7"/>
      <c r="D150" s="150"/>
      <c r="E150" s="7"/>
      <c r="F150" s="7"/>
      <c r="G150" s="3"/>
      <c r="H150" s="201"/>
      <c r="I150" s="201"/>
      <c r="J150" s="201"/>
      <c r="K150" s="201"/>
      <c r="L150" s="201"/>
      <c r="M150" s="201"/>
      <c r="N150" s="7"/>
      <c r="O150" s="7"/>
    </row>
    <row r="151" ht="15.75" customHeight="1">
      <c r="A151" s="7"/>
      <c r="B151" s="150"/>
      <c r="C151" s="7"/>
      <c r="D151" s="150"/>
      <c r="E151" s="7"/>
      <c r="F151" s="7"/>
      <c r="G151" s="3"/>
      <c r="H151" s="201"/>
      <c r="I151" s="201"/>
      <c r="J151" s="201"/>
      <c r="K151" s="201"/>
      <c r="L151" s="201"/>
      <c r="M151" s="201"/>
      <c r="N151" s="7"/>
      <c r="O151" s="7"/>
    </row>
    <row r="152" ht="15.75" customHeight="1">
      <c r="A152" s="7"/>
      <c r="B152" s="150"/>
      <c r="C152" s="7"/>
      <c r="D152" s="150"/>
      <c r="E152" s="7"/>
      <c r="F152" s="7"/>
      <c r="G152" s="3"/>
      <c r="H152" s="201"/>
      <c r="I152" s="201"/>
      <c r="J152" s="201"/>
      <c r="K152" s="201"/>
      <c r="L152" s="201"/>
      <c r="M152" s="201"/>
      <c r="N152" s="7"/>
      <c r="O152" s="7"/>
    </row>
    <row r="153" ht="15.75" customHeight="1">
      <c r="A153" s="7"/>
      <c r="B153" s="150"/>
      <c r="C153" s="7"/>
      <c r="D153" s="150"/>
      <c r="E153" s="7"/>
      <c r="F153" s="7"/>
      <c r="G153" s="3"/>
      <c r="H153" s="201"/>
      <c r="I153" s="201"/>
      <c r="J153" s="201"/>
      <c r="K153" s="201"/>
      <c r="L153" s="201"/>
      <c r="M153" s="201"/>
      <c r="N153" s="7"/>
      <c r="O153" s="7"/>
    </row>
    <row r="154" ht="15.75" customHeight="1">
      <c r="A154" s="7"/>
      <c r="B154" s="150"/>
      <c r="C154" s="7"/>
      <c r="D154" s="150"/>
      <c r="E154" s="7"/>
      <c r="F154" s="7"/>
      <c r="G154" s="3"/>
      <c r="H154" s="201"/>
      <c r="I154" s="201"/>
      <c r="J154" s="201"/>
      <c r="K154" s="201"/>
      <c r="L154" s="201"/>
      <c r="M154" s="201"/>
      <c r="N154" s="7"/>
      <c r="O154" s="7"/>
    </row>
    <row r="155" ht="15.75" customHeight="1">
      <c r="A155" s="7"/>
      <c r="B155" s="150"/>
      <c r="C155" s="7"/>
      <c r="D155" s="150"/>
      <c r="E155" s="7"/>
      <c r="F155" s="7"/>
      <c r="G155" s="3"/>
      <c r="H155" s="201"/>
      <c r="I155" s="201"/>
      <c r="J155" s="201"/>
      <c r="K155" s="201"/>
      <c r="L155" s="201"/>
      <c r="M155" s="201"/>
      <c r="N155" s="7"/>
      <c r="O155" s="7"/>
    </row>
    <row r="156" ht="15.75" customHeight="1">
      <c r="A156" s="7"/>
      <c r="B156" s="150"/>
      <c r="C156" s="7"/>
      <c r="D156" s="150"/>
      <c r="E156" s="7"/>
      <c r="F156" s="7"/>
      <c r="G156" s="3"/>
      <c r="H156" s="201"/>
      <c r="I156" s="201"/>
      <c r="J156" s="201"/>
      <c r="K156" s="201"/>
      <c r="L156" s="201"/>
      <c r="M156" s="201"/>
      <c r="N156" s="7"/>
      <c r="O156" s="7"/>
    </row>
    <row r="157" ht="15.75" customHeight="1">
      <c r="A157" s="7"/>
      <c r="B157" s="150"/>
      <c r="C157" s="7"/>
      <c r="D157" s="150"/>
      <c r="E157" s="7"/>
      <c r="F157" s="7"/>
      <c r="G157" s="3"/>
      <c r="H157" s="201"/>
      <c r="I157" s="201"/>
      <c r="J157" s="201"/>
      <c r="K157" s="201"/>
      <c r="L157" s="201"/>
      <c r="M157" s="201"/>
      <c r="N157" s="7"/>
      <c r="O157" s="7"/>
    </row>
    <row r="158" ht="15.75" customHeight="1">
      <c r="A158" s="7"/>
      <c r="B158" s="150"/>
      <c r="C158" s="7"/>
      <c r="D158" s="150"/>
      <c r="E158" s="7"/>
      <c r="F158" s="7"/>
      <c r="G158" s="3"/>
      <c r="H158" s="201"/>
      <c r="I158" s="201"/>
      <c r="J158" s="201"/>
      <c r="K158" s="201"/>
      <c r="L158" s="201"/>
      <c r="M158" s="201"/>
      <c r="N158" s="7"/>
      <c r="O158" s="7"/>
    </row>
    <row r="159" ht="15.75" customHeight="1">
      <c r="A159" s="7"/>
      <c r="B159" s="150"/>
      <c r="C159" s="7"/>
      <c r="D159" s="150"/>
      <c r="E159" s="7"/>
      <c r="F159" s="7"/>
      <c r="G159" s="3"/>
      <c r="H159" s="201"/>
      <c r="I159" s="201"/>
      <c r="J159" s="201"/>
      <c r="K159" s="201"/>
      <c r="L159" s="201"/>
      <c r="M159" s="201"/>
      <c r="N159" s="7"/>
      <c r="O159" s="7"/>
    </row>
    <row r="160" ht="15.75" customHeight="1">
      <c r="A160" s="7"/>
      <c r="B160" s="150"/>
      <c r="C160" s="7"/>
      <c r="D160" s="150"/>
      <c r="E160" s="7"/>
      <c r="F160" s="7"/>
      <c r="G160" s="3"/>
      <c r="H160" s="201"/>
      <c r="I160" s="201"/>
      <c r="J160" s="201"/>
      <c r="K160" s="201"/>
      <c r="L160" s="201"/>
      <c r="M160" s="201"/>
      <c r="N160" s="7"/>
      <c r="O160" s="7"/>
    </row>
    <row r="161" ht="15.75" customHeight="1">
      <c r="A161" s="7"/>
      <c r="B161" s="150"/>
      <c r="C161" s="7"/>
      <c r="D161" s="150"/>
      <c r="E161" s="7"/>
      <c r="F161" s="7"/>
      <c r="G161" s="3"/>
      <c r="H161" s="201"/>
      <c r="I161" s="201"/>
      <c r="J161" s="201"/>
      <c r="K161" s="201"/>
      <c r="L161" s="201"/>
      <c r="M161" s="201"/>
      <c r="N161" s="7"/>
      <c r="O161" s="7"/>
    </row>
    <row r="162" ht="15.75" customHeight="1">
      <c r="A162" s="7"/>
      <c r="B162" s="150"/>
      <c r="C162" s="7"/>
      <c r="D162" s="150"/>
      <c r="E162" s="7"/>
      <c r="F162" s="7"/>
      <c r="G162" s="3"/>
      <c r="H162" s="201"/>
      <c r="I162" s="201"/>
      <c r="J162" s="201"/>
      <c r="K162" s="201"/>
      <c r="L162" s="201"/>
      <c r="M162" s="201"/>
      <c r="N162" s="7"/>
      <c r="O162" s="7"/>
    </row>
    <row r="163" ht="15.75" customHeight="1">
      <c r="A163" s="7"/>
      <c r="B163" s="150"/>
      <c r="C163" s="7"/>
      <c r="D163" s="150"/>
      <c r="E163" s="7"/>
      <c r="F163" s="7"/>
      <c r="G163" s="3"/>
      <c r="H163" s="201"/>
      <c r="I163" s="201"/>
      <c r="J163" s="201"/>
      <c r="K163" s="201"/>
      <c r="L163" s="201"/>
      <c r="M163" s="201"/>
      <c r="N163" s="7"/>
      <c r="O163" s="7"/>
    </row>
    <row r="164" ht="15.75" customHeight="1">
      <c r="A164" s="7"/>
      <c r="B164" s="150"/>
      <c r="C164" s="7"/>
      <c r="D164" s="150"/>
      <c r="E164" s="7"/>
      <c r="F164" s="7"/>
      <c r="G164" s="3"/>
      <c r="H164" s="201"/>
      <c r="I164" s="201"/>
      <c r="J164" s="201"/>
      <c r="K164" s="201"/>
      <c r="L164" s="201"/>
      <c r="M164" s="201"/>
      <c r="N164" s="7"/>
      <c r="O164" s="7"/>
    </row>
    <row r="165" ht="15.75" customHeight="1">
      <c r="A165" s="7"/>
      <c r="B165" s="150"/>
      <c r="C165" s="7"/>
      <c r="D165" s="150"/>
      <c r="E165" s="7"/>
      <c r="F165" s="7"/>
      <c r="G165" s="3"/>
      <c r="H165" s="201"/>
      <c r="I165" s="201"/>
      <c r="J165" s="201"/>
      <c r="K165" s="201"/>
      <c r="L165" s="201"/>
      <c r="M165" s="201"/>
      <c r="N165" s="7"/>
      <c r="O165" s="7"/>
    </row>
    <row r="166" ht="15.75" customHeight="1">
      <c r="A166" s="7"/>
      <c r="B166" s="150"/>
      <c r="C166" s="7"/>
      <c r="D166" s="150"/>
      <c r="E166" s="7"/>
      <c r="F166" s="7"/>
      <c r="G166" s="3"/>
      <c r="H166" s="201"/>
      <c r="I166" s="201"/>
      <c r="J166" s="201"/>
      <c r="K166" s="201"/>
      <c r="L166" s="201"/>
      <c r="M166" s="201"/>
      <c r="N166" s="7"/>
      <c r="O166" s="7"/>
    </row>
    <row r="167" ht="15.75" customHeight="1">
      <c r="A167" s="7"/>
      <c r="B167" s="150"/>
      <c r="C167" s="7"/>
      <c r="D167" s="150"/>
      <c r="E167" s="7"/>
      <c r="F167" s="7"/>
      <c r="G167" s="3"/>
      <c r="H167" s="201"/>
      <c r="I167" s="201"/>
      <c r="J167" s="201"/>
      <c r="K167" s="201"/>
      <c r="L167" s="201"/>
      <c r="M167" s="201"/>
      <c r="N167" s="7"/>
      <c r="O167" s="7"/>
    </row>
    <row r="168" ht="15.75" customHeight="1">
      <c r="A168" s="7"/>
      <c r="B168" s="150"/>
      <c r="C168" s="7"/>
      <c r="D168" s="150"/>
      <c r="E168" s="7"/>
      <c r="F168" s="7"/>
      <c r="G168" s="3"/>
      <c r="H168" s="201"/>
      <c r="I168" s="201"/>
      <c r="J168" s="201"/>
      <c r="K168" s="201"/>
      <c r="L168" s="201"/>
      <c r="M168" s="201"/>
      <c r="N168" s="7"/>
      <c r="O168" s="7"/>
    </row>
    <row r="169" ht="15.75" customHeight="1">
      <c r="A169" s="7"/>
      <c r="B169" s="150"/>
      <c r="C169" s="7"/>
      <c r="D169" s="150"/>
      <c r="E169" s="7"/>
      <c r="F169" s="7"/>
      <c r="G169" s="3"/>
      <c r="H169" s="201"/>
      <c r="I169" s="201"/>
      <c r="J169" s="201"/>
      <c r="K169" s="201"/>
      <c r="L169" s="201"/>
      <c r="M169" s="201"/>
      <c r="N169" s="7"/>
      <c r="O169" s="7"/>
    </row>
    <row r="170" ht="15.75" customHeight="1">
      <c r="A170" s="7"/>
      <c r="B170" s="150"/>
      <c r="C170" s="7"/>
      <c r="D170" s="150"/>
      <c r="E170" s="7"/>
      <c r="F170" s="7"/>
      <c r="G170" s="3"/>
      <c r="H170" s="201"/>
      <c r="I170" s="201"/>
      <c r="J170" s="201"/>
      <c r="K170" s="201"/>
      <c r="L170" s="201"/>
      <c r="M170" s="201"/>
      <c r="N170" s="7"/>
      <c r="O170" s="7"/>
    </row>
    <row r="171" ht="15.75" customHeight="1">
      <c r="A171" s="7"/>
      <c r="B171" s="150"/>
      <c r="C171" s="7"/>
      <c r="D171" s="150"/>
      <c r="E171" s="7"/>
      <c r="F171" s="7"/>
      <c r="G171" s="3"/>
      <c r="H171" s="201"/>
      <c r="I171" s="201"/>
      <c r="J171" s="201"/>
      <c r="K171" s="201"/>
      <c r="L171" s="201"/>
      <c r="M171" s="201"/>
      <c r="N171" s="7"/>
      <c r="O171" s="7"/>
    </row>
    <row r="172" ht="15.75" customHeight="1">
      <c r="A172" s="7"/>
      <c r="B172" s="150"/>
      <c r="C172" s="7"/>
      <c r="D172" s="150"/>
      <c r="E172" s="7"/>
      <c r="F172" s="7"/>
      <c r="G172" s="3"/>
      <c r="H172" s="201"/>
      <c r="I172" s="201"/>
      <c r="J172" s="201"/>
      <c r="K172" s="201"/>
      <c r="L172" s="201"/>
      <c r="M172" s="201"/>
      <c r="N172" s="7"/>
      <c r="O172" s="7"/>
    </row>
    <row r="173" ht="15.75" customHeight="1">
      <c r="A173" s="7"/>
      <c r="B173" s="150"/>
      <c r="C173" s="7"/>
      <c r="D173" s="150"/>
      <c r="E173" s="7"/>
      <c r="F173" s="7"/>
      <c r="G173" s="3"/>
      <c r="H173" s="201"/>
      <c r="I173" s="201"/>
      <c r="J173" s="201"/>
      <c r="K173" s="201"/>
      <c r="L173" s="201"/>
      <c r="M173" s="201"/>
      <c r="N173" s="7"/>
      <c r="O173" s="7"/>
    </row>
    <row r="174" ht="15.75" customHeight="1">
      <c r="A174" s="7"/>
      <c r="B174" s="150"/>
      <c r="C174" s="7"/>
      <c r="D174" s="150"/>
      <c r="E174" s="7"/>
      <c r="F174" s="7"/>
      <c r="G174" s="3"/>
      <c r="H174" s="201"/>
      <c r="I174" s="201"/>
      <c r="J174" s="201"/>
      <c r="K174" s="201"/>
      <c r="L174" s="201"/>
      <c r="M174" s="201"/>
      <c r="N174" s="7"/>
      <c r="O174" s="7"/>
    </row>
    <row r="175" ht="15.75" customHeight="1">
      <c r="A175" s="7"/>
      <c r="B175" s="150"/>
      <c r="C175" s="7"/>
      <c r="D175" s="150"/>
      <c r="E175" s="7"/>
      <c r="F175" s="7"/>
      <c r="G175" s="3"/>
      <c r="H175" s="201"/>
      <c r="I175" s="201"/>
      <c r="J175" s="201"/>
      <c r="K175" s="201"/>
      <c r="L175" s="201"/>
      <c r="M175" s="201"/>
      <c r="N175" s="7"/>
      <c r="O175" s="7"/>
    </row>
    <row r="176" ht="15.75" customHeight="1">
      <c r="A176" s="7"/>
      <c r="B176" s="150"/>
      <c r="C176" s="7"/>
      <c r="D176" s="150"/>
      <c r="E176" s="7"/>
      <c r="F176" s="7"/>
      <c r="G176" s="3"/>
      <c r="H176" s="201"/>
      <c r="I176" s="201"/>
      <c r="J176" s="201"/>
      <c r="K176" s="201"/>
      <c r="L176" s="201"/>
      <c r="M176" s="201"/>
      <c r="N176" s="7"/>
      <c r="O176" s="7"/>
    </row>
    <row r="177" ht="15.75" customHeight="1">
      <c r="A177" s="7"/>
      <c r="B177" s="150"/>
      <c r="C177" s="7"/>
      <c r="D177" s="150"/>
      <c r="E177" s="7"/>
      <c r="F177" s="7"/>
      <c r="G177" s="3"/>
      <c r="H177" s="201"/>
      <c r="I177" s="201"/>
      <c r="J177" s="201"/>
      <c r="K177" s="201"/>
      <c r="L177" s="201"/>
      <c r="M177" s="201"/>
      <c r="N177" s="7"/>
      <c r="O177" s="7"/>
    </row>
    <row r="178" ht="15.75" customHeight="1">
      <c r="A178" s="7"/>
      <c r="B178" s="150"/>
      <c r="C178" s="7"/>
      <c r="D178" s="150"/>
      <c r="E178" s="7"/>
      <c r="F178" s="7"/>
      <c r="G178" s="3"/>
      <c r="H178" s="201"/>
      <c r="I178" s="201"/>
      <c r="J178" s="201"/>
      <c r="K178" s="201"/>
      <c r="L178" s="201"/>
      <c r="M178" s="201"/>
      <c r="N178" s="7"/>
      <c r="O178" s="7"/>
    </row>
    <row r="179" ht="15.75" customHeight="1">
      <c r="A179" s="7"/>
      <c r="B179" s="150"/>
      <c r="C179" s="7"/>
      <c r="D179" s="150"/>
      <c r="E179" s="7"/>
      <c r="F179" s="7"/>
      <c r="G179" s="3"/>
      <c r="H179" s="201"/>
      <c r="I179" s="201"/>
      <c r="J179" s="201"/>
      <c r="K179" s="201"/>
      <c r="L179" s="201"/>
      <c r="M179" s="201"/>
      <c r="N179" s="7"/>
      <c r="O179" s="7"/>
    </row>
    <row r="180" ht="15.75" customHeight="1">
      <c r="A180" s="7"/>
      <c r="B180" s="150"/>
      <c r="C180" s="7"/>
      <c r="D180" s="150"/>
      <c r="E180" s="7"/>
      <c r="F180" s="7"/>
      <c r="G180" s="3"/>
      <c r="H180" s="201"/>
      <c r="I180" s="201"/>
      <c r="J180" s="201"/>
      <c r="K180" s="201"/>
      <c r="L180" s="201"/>
      <c r="M180" s="201"/>
      <c r="N180" s="7"/>
      <c r="O180" s="7"/>
    </row>
    <row r="181" ht="15.75" customHeight="1">
      <c r="A181" s="7"/>
      <c r="B181" s="150"/>
      <c r="C181" s="7"/>
      <c r="D181" s="150"/>
      <c r="E181" s="7"/>
      <c r="F181" s="7"/>
      <c r="G181" s="3"/>
      <c r="H181" s="201"/>
      <c r="I181" s="201"/>
      <c r="J181" s="201"/>
      <c r="K181" s="201"/>
      <c r="L181" s="201"/>
      <c r="M181" s="201"/>
      <c r="N181" s="7"/>
      <c r="O181" s="7"/>
    </row>
    <row r="182" ht="15.75" customHeight="1">
      <c r="A182" s="7"/>
      <c r="B182" s="150"/>
      <c r="C182" s="7"/>
      <c r="D182" s="150"/>
      <c r="E182" s="7"/>
      <c r="F182" s="7"/>
      <c r="G182" s="3"/>
      <c r="H182" s="201"/>
      <c r="I182" s="201"/>
      <c r="J182" s="201"/>
      <c r="K182" s="201"/>
      <c r="L182" s="201"/>
      <c r="M182" s="201"/>
      <c r="N182" s="7"/>
      <c r="O182" s="7"/>
    </row>
    <row r="183" ht="15.75" customHeight="1">
      <c r="A183" s="7"/>
      <c r="B183" s="150"/>
      <c r="C183" s="7"/>
      <c r="D183" s="150"/>
      <c r="E183" s="7"/>
      <c r="F183" s="7"/>
      <c r="G183" s="3"/>
      <c r="H183" s="201"/>
      <c r="I183" s="201"/>
      <c r="J183" s="201"/>
      <c r="K183" s="201"/>
      <c r="L183" s="201"/>
      <c r="M183" s="201"/>
      <c r="N183" s="7"/>
      <c r="O183" s="7"/>
    </row>
    <row r="184" ht="15.75" customHeight="1">
      <c r="A184" s="7"/>
      <c r="B184" s="150"/>
      <c r="C184" s="7"/>
      <c r="D184" s="150"/>
      <c r="E184" s="7"/>
      <c r="F184" s="7"/>
      <c r="G184" s="3"/>
      <c r="H184" s="201"/>
      <c r="I184" s="201"/>
      <c r="J184" s="201"/>
      <c r="K184" s="201"/>
      <c r="L184" s="201"/>
      <c r="M184" s="201"/>
      <c r="N184" s="7"/>
      <c r="O184" s="7"/>
    </row>
    <row r="185" ht="15.75" customHeight="1">
      <c r="A185" s="7"/>
      <c r="B185" s="150"/>
      <c r="C185" s="7"/>
      <c r="D185" s="150"/>
      <c r="E185" s="7"/>
      <c r="F185" s="7"/>
      <c r="G185" s="3"/>
      <c r="H185" s="201"/>
      <c r="I185" s="201"/>
      <c r="J185" s="201"/>
      <c r="K185" s="201"/>
      <c r="L185" s="201"/>
      <c r="M185" s="201"/>
      <c r="N185" s="7"/>
      <c r="O185" s="7"/>
    </row>
    <row r="186" ht="15.75" customHeight="1">
      <c r="A186" s="7"/>
      <c r="B186" s="150"/>
      <c r="C186" s="7"/>
      <c r="D186" s="150"/>
      <c r="E186" s="7"/>
      <c r="F186" s="7"/>
      <c r="G186" s="3"/>
      <c r="H186" s="201"/>
      <c r="I186" s="201"/>
      <c r="J186" s="201"/>
      <c r="K186" s="201"/>
      <c r="L186" s="201"/>
      <c r="M186" s="201"/>
      <c r="N186" s="7"/>
      <c r="O186" s="7"/>
    </row>
    <row r="187" ht="15.75" customHeight="1">
      <c r="A187" s="7"/>
      <c r="B187" s="150"/>
      <c r="C187" s="7"/>
      <c r="D187" s="150"/>
      <c r="E187" s="7"/>
      <c r="F187" s="7"/>
      <c r="G187" s="3"/>
      <c r="H187" s="201"/>
      <c r="I187" s="201"/>
      <c r="J187" s="201"/>
      <c r="K187" s="201"/>
      <c r="L187" s="201"/>
      <c r="M187" s="201"/>
      <c r="N187" s="7"/>
      <c r="O187" s="7"/>
    </row>
    <row r="188" ht="15.75" customHeight="1">
      <c r="A188" s="7"/>
      <c r="B188" s="150"/>
      <c r="C188" s="7"/>
      <c r="D188" s="150"/>
      <c r="E188" s="7"/>
      <c r="F188" s="7"/>
      <c r="G188" s="3"/>
      <c r="H188" s="201"/>
      <c r="I188" s="201"/>
      <c r="J188" s="201"/>
      <c r="K188" s="201"/>
      <c r="L188" s="201"/>
      <c r="M188" s="201"/>
      <c r="N188" s="7"/>
      <c r="O188" s="7"/>
    </row>
    <row r="189" ht="15.75" customHeight="1">
      <c r="A189" s="7"/>
      <c r="B189" s="150"/>
      <c r="C189" s="7"/>
      <c r="D189" s="150"/>
      <c r="E189" s="7"/>
      <c r="F189" s="7"/>
      <c r="G189" s="3"/>
      <c r="H189" s="201"/>
      <c r="I189" s="201"/>
      <c r="J189" s="201"/>
      <c r="K189" s="201"/>
      <c r="L189" s="201"/>
      <c r="M189" s="201"/>
      <c r="N189" s="7"/>
      <c r="O189" s="7"/>
    </row>
    <row r="190" ht="15.75" customHeight="1">
      <c r="A190" s="7"/>
      <c r="B190" s="150"/>
      <c r="C190" s="7"/>
      <c r="D190" s="150"/>
      <c r="E190" s="7"/>
      <c r="F190" s="7"/>
      <c r="G190" s="3"/>
      <c r="H190" s="201"/>
      <c r="I190" s="201"/>
      <c r="J190" s="201"/>
      <c r="K190" s="201"/>
      <c r="L190" s="201"/>
      <c r="M190" s="201"/>
      <c r="N190" s="7"/>
      <c r="O190" s="7"/>
    </row>
    <row r="191" ht="15.75" customHeight="1">
      <c r="A191" s="7"/>
      <c r="B191" s="150"/>
      <c r="C191" s="7"/>
      <c r="D191" s="150"/>
      <c r="E191" s="7"/>
      <c r="F191" s="7"/>
      <c r="G191" s="3"/>
      <c r="H191" s="201"/>
      <c r="I191" s="201"/>
      <c r="J191" s="201"/>
      <c r="K191" s="201"/>
      <c r="L191" s="201"/>
      <c r="M191" s="201"/>
      <c r="N191" s="7"/>
      <c r="O191" s="7"/>
    </row>
    <row r="192" ht="15.75" customHeight="1">
      <c r="A192" s="7"/>
      <c r="B192" s="150"/>
      <c r="C192" s="7"/>
      <c r="D192" s="150"/>
      <c r="E192" s="7"/>
      <c r="F192" s="7"/>
      <c r="G192" s="3"/>
      <c r="H192" s="201"/>
      <c r="I192" s="201"/>
      <c r="J192" s="201"/>
      <c r="K192" s="201"/>
      <c r="L192" s="201"/>
      <c r="M192" s="201"/>
      <c r="N192" s="7"/>
      <c r="O192" s="7"/>
    </row>
    <row r="193" ht="15.75" customHeight="1">
      <c r="A193" s="7"/>
      <c r="B193" s="150"/>
      <c r="C193" s="7"/>
      <c r="D193" s="150"/>
      <c r="E193" s="7"/>
      <c r="F193" s="7"/>
      <c r="G193" s="3"/>
      <c r="H193" s="201"/>
      <c r="I193" s="201"/>
      <c r="J193" s="201"/>
      <c r="K193" s="201"/>
      <c r="L193" s="201"/>
      <c r="M193" s="201"/>
      <c r="N193" s="7"/>
      <c r="O193" s="7"/>
    </row>
    <row r="194" ht="15.75" customHeight="1">
      <c r="A194" s="7"/>
      <c r="B194" s="150"/>
      <c r="C194" s="7"/>
      <c r="D194" s="150"/>
      <c r="E194" s="7"/>
      <c r="F194" s="7"/>
      <c r="G194" s="3"/>
      <c r="H194" s="201"/>
      <c r="I194" s="201"/>
      <c r="J194" s="201"/>
      <c r="K194" s="201"/>
      <c r="L194" s="201"/>
      <c r="M194" s="201"/>
      <c r="N194" s="7"/>
      <c r="O194" s="7"/>
    </row>
    <row r="195" ht="15.75" customHeight="1">
      <c r="A195" s="7"/>
      <c r="B195" s="150"/>
      <c r="C195" s="7"/>
      <c r="D195" s="150"/>
      <c r="E195" s="7"/>
      <c r="F195" s="7"/>
      <c r="G195" s="3"/>
      <c r="H195" s="201"/>
      <c r="I195" s="201"/>
      <c r="J195" s="201"/>
      <c r="K195" s="201"/>
      <c r="L195" s="201"/>
      <c r="M195" s="201"/>
      <c r="N195" s="7"/>
      <c r="O195" s="7"/>
    </row>
    <row r="196" ht="15.75" customHeight="1">
      <c r="A196" s="7"/>
      <c r="B196" s="150"/>
      <c r="C196" s="7"/>
      <c r="D196" s="150"/>
      <c r="E196" s="7"/>
      <c r="F196" s="7"/>
      <c r="G196" s="3"/>
      <c r="H196" s="201"/>
      <c r="I196" s="201"/>
      <c r="J196" s="201"/>
      <c r="K196" s="201"/>
      <c r="L196" s="201"/>
      <c r="M196" s="201"/>
      <c r="N196" s="7"/>
      <c r="O196" s="7"/>
    </row>
    <row r="197" ht="15.75" customHeight="1">
      <c r="A197" s="7"/>
      <c r="B197" s="150"/>
      <c r="C197" s="7"/>
      <c r="D197" s="150"/>
      <c r="E197" s="7"/>
      <c r="F197" s="7"/>
      <c r="G197" s="3"/>
      <c r="H197" s="201"/>
      <c r="I197" s="201"/>
      <c r="J197" s="201"/>
      <c r="K197" s="201"/>
      <c r="L197" s="201"/>
      <c r="M197" s="201"/>
      <c r="N197" s="7"/>
      <c r="O197" s="7"/>
    </row>
    <row r="198" ht="15.75" customHeight="1">
      <c r="A198" s="7"/>
      <c r="B198" s="150"/>
      <c r="C198" s="7"/>
      <c r="D198" s="150"/>
      <c r="E198" s="7"/>
      <c r="F198" s="7"/>
      <c r="G198" s="3"/>
      <c r="H198" s="201"/>
      <c r="I198" s="201"/>
      <c r="J198" s="201"/>
      <c r="K198" s="201"/>
      <c r="L198" s="201"/>
      <c r="M198" s="201"/>
      <c r="N198" s="7"/>
      <c r="O198" s="7"/>
    </row>
    <row r="199" ht="15.75" customHeight="1">
      <c r="A199" s="7"/>
      <c r="B199" s="150"/>
      <c r="C199" s="7"/>
      <c r="D199" s="150"/>
      <c r="E199" s="7"/>
      <c r="F199" s="7"/>
      <c r="G199" s="3"/>
      <c r="H199" s="201"/>
      <c r="I199" s="201"/>
      <c r="J199" s="201"/>
      <c r="K199" s="201"/>
      <c r="L199" s="201"/>
      <c r="M199" s="201"/>
      <c r="N199" s="7"/>
      <c r="O199" s="7"/>
    </row>
    <row r="200" ht="15.75" customHeight="1">
      <c r="A200" s="7"/>
      <c r="B200" s="150"/>
      <c r="C200" s="7"/>
      <c r="D200" s="150"/>
      <c r="E200" s="7"/>
      <c r="F200" s="7"/>
      <c r="G200" s="3"/>
      <c r="H200" s="201"/>
      <c r="I200" s="201"/>
      <c r="J200" s="201"/>
      <c r="K200" s="201"/>
      <c r="L200" s="201"/>
      <c r="M200" s="201"/>
      <c r="N200" s="7"/>
      <c r="O200" s="7"/>
    </row>
    <row r="201" ht="15.75" customHeight="1">
      <c r="A201" s="7"/>
      <c r="B201" s="150"/>
      <c r="C201" s="7"/>
      <c r="D201" s="150"/>
      <c r="E201" s="7"/>
      <c r="F201" s="7"/>
      <c r="G201" s="3"/>
      <c r="H201" s="201"/>
      <c r="I201" s="201"/>
      <c r="J201" s="201"/>
      <c r="K201" s="201"/>
      <c r="L201" s="201"/>
      <c r="M201" s="201"/>
      <c r="N201" s="7"/>
      <c r="O201" s="7"/>
    </row>
    <row r="202" ht="15.75" customHeight="1">
      <c r="A202" s="7"/>
      <c r="B202" s="150"/>
      <c r="C202" s="7"/>
      <c r="D202" s="150"/>
      <c r="E202" s="7"/>
      <c r="F202" s="7"/>
      <c r="G202" s="3"/>
      <c r="H202" s="201"/>
      <c r="I202" s="201"/>
      <c r="J202" s="201"/>
      <c r="K202" s="201"/>
      <c r="L202" s="201"/>
      <c r="M202" s="201"/>
      <c r="N202" s="7"/>
      <c r="O202" s="7"/>
    </row>
    <row r="203" ht="15.75" customHeight="1">
      <c r="A203" s="7"/>
      <c r="B203" s="150"/>
      <c r="C203" s="7"/>
      <c r="D203" s="150"/>
      <c r="E203" s="7"/>
      <c r="F203" s="7"/>
      <c r="G203" s="3"/>
      <c r="H203" s="201"/>
      <c r="I203" s="201"/>
      <c r="J203" s="201"/>
      <c r="K203" s="201"/>
      <c r="L203" s="201"/>
      <c r="M203" s="201"/>
      <c r="N203" s="7"/>
      <c r="O203" s="7"/>
    </row>
    <row r="204" ht="15.75" customHeight="1">
      <c r="A204" s="7"/>
      <c r="B204" s="150"/>
      <c r="C204" s="7"/>
      <c r="D204" s="150"/>
      <c r="E204" s="7"/>
      <c r="F204" s="7"/>
      <c r="G204" s="3"/>
      <c r="H204" s="201"/>
      <c r="I204" s="201"/>
      <c r="J204" s="201"/>
      <c r="K204" s="201"/>
      <c r="L204" s="201"/>
      <c r="M204" s="201"/>
      <c r="N204" s="7"/>
      <c r="O204" s="7"/>
    </row>
    <row r="205" ht="15.75" customHeight="1">
      <c r="A205" s="7"/>
      <c r="B205" s="150"/>
      <c r="C205" s="7"/>
      <c r="D205" s="150"/>
      <c r="E205" s="7"/>
      <c r="F205" s="7"/>
      <c r="G205" s="3"/>
      <c r="H205" s="201"/>
      <c r="I205" s="201"/>
      <c r="J205" s="201"/>
      <c r="K205" s="201"/>
      <c r="L205" s="201"/>
      <c r="M205" s="201"/>
      <c r="N205" s="7"/>
      <c r="O205" s="7"/>
    </row>
    <row r="206" ht="15.75" customHeight="1">
      <c r="A206" s="7"/>
      <c r="B206" s="150"/>
      <c r="C206" s="7"/>
      <c r="D206" s="150"/>
      <c r="E206" s="7"/>
      <c r="F206" s="7"/>
      <c r="G206" s="3"/>
      <c r="H206" s="201"/>
      <c r="I206" s="201"/>
      <c r="J206" s="201"/>
      <c r="K206" s="201"/>
      <c r="L206" s="201"/>
      <c r="M206" s="201"/>
      <c r="N206" s="7"/>
      <c r="O206" s="7"/>
    </row>
    <row r="207" ht="15.75" customHeight="1">
      <c r="A207" s="7"/>
      <c r="B207" s="150"/>
      <c r="C207" s="7"/>
      <c r="D207" s="150"/>
      <c r="E207" s="7"/>
      <c r="F207" s="7"/>
      <c r="G207" s="3"/>
      <c r="H207" s="201"/>
      <c r="I207" s="201"/>
      <c r="J207" s="201"/>
      <c r="K207" s="201"/>
      <c r="L207" s="201"/>
      <c r="M207" s="201"/>
      <c r="N207" s="7"/>
      <c r="O207" s="7"/>
    </row>
    <row r="208" ht="15.75" customHeight="1">
      <c r="A208" s="7"/>
      <c r="B208" s="150"/>
      <c r="C208" s="7"/>
      <c r="D208" s="150"/>
      <c r="E208" s="7"/>
      <c r="F208" s="7"/>
      <c r="G208" s="3"/>
      <c r="H208" s="201"/>
      <c r="I208" s="201"/>
      <c r="J208" s="201"/>
      <c r="K208" s="201"/>
      <c r="L208" s="201"/>
      <c r="M208" s="201"/>
      <c r="N208" s="7"/>
      <c r="O208" s="7"/>
    </row>
    <row r="209" ht="15.75" customHeight="1">
      <c r="A209" s="7"/>
      <c r="B209" s="150"/>
      <c r="C209" s="7"/>
      <c r="D209" s="150"/>
      <c r="E209" s="7"/>
      <c r="F209" s="7"/>
      <c r="G209" s="3"/>
      <c r="H209" s="201"/>
      <c r="I209" s="201"/>
      <c r="J209" s="201"/>
      <c r="K209" s="201"/>
      <c r="L209" s="201"/>
      <c r="M209" s="201"/>
      <c r="N209" s="7"/>
      <c r="O209" s="7"/>
    </row>
    <row r="210" ht="15.75" customHeight="1">
      <c r="A210" s="7"/>
      <c r="B210" s="150"/>
      <c r="C210" s="7"/>
      <c r="D210" s="150"/>
      <c r="E210" s="7"/>
      <c r="F210" s="7"/>
      <c r="G210" s="3"/>
      <c r="H210" s="201"/>
      <c r="I210" s="201"/>
      <c r="J210" s="201"/>
      <c r="K210" s="201"/>
      <c r="L210" s="201"/>
      <c r="M210" s="201"/>
      <c r="N210" s="7"/>
      <c r="O210" s="7"/>
    </row>
    <row r="211" ht="15.75" customHeight="1">
      <c r="A211" s="7"/>
      <c r="B211" s="150"/>
      <c r="C211" s="7"/>
      <c r="D211" s="150"/>
      <c r="E211" s="7"/>
      <c r="F211" s="7"/>
      <c r="G211" s="3"/>
      <c r="H211" s="201"/>
      <c r="I211" s="201"/>
      <c r="J211" s="201"/>
      <c r="K211" s="201"/>
      <c r="L211" s="201"/>
      <c r="M211" s="201"/>
      <c r="N211" s="7"/>
      <c r="O211" s="7"/>
    </row>
    <row r="212" ht="15.75" customHeight="1">
      <c r="A212" s="7"/>
      <c r="B212" s="150"/>
      <c r="C212" s="7"/>
      <c r="D212" s="150"/>
      <c r="E212" s="7"/>
      <c r="F212" s="7"/>
      <c r="G212" s="3"/>
      <c r="H212" s="201"/>
      <c r="I212" s="201"/>
      <c r="J212" s="201"/>
      <c r="K212" s="201"/>
      <c r="L212" s="201"/>
      <c r="M212" s="201"/>
      <c r="N212" s="7"/>
      <c r="O212" s="7"/>
    </row>
    <row r="213" ht="15.75" customHeight="1">
      <c r="A213" s="7"/>
      <c r="B213" s="150"/>
      <c r="C213" s="7"/>
      <c r="D213" s="150"/>
      <c r="E213" s="7"/>
      <c r="F213" s="7"/>
      <c r="G213" s="3"/>
      <c r="H213" s="201"/>
      <c r="I213" s="201"/>
      <c r="J213" s="201"/>
      <c r="K213" s="201"/>
      <c r="L213" s="201"/>
      <c r="M213" s="201"/>
      <c r="N213" s="7"/>
      <c r="O213" s="7"/>
    </row>
    <row r="214" ht="15.75" customHeight="1">
      <c r="A214" s="7"/>
      <c r="B214" s="150"/>
      <c r="C214" s="7"/>
      <c r="D214" s="150"/>
      <c r="E214" s="7"/>
      <c r="F214" s="7"/>
      <c r="G214" s="3"/>
      <c r="H214" s="201"/>
      <c r="I214" s="201"/>
      <c r="J214" s="201"/>
      <c r="K214" s="201"/>
      <c r="L214" s="201"/>
      <c r="M214" s="201"/>
      <c r="N214" s="7"/>
      <c r="O214" s="7"/>
    </row>
    <row r="215" ht="15.75" customHeight="1">
      <c r="A215" s="7"/>
      <c r="B215" s="150"/>
      <c r="C215" s="7"/>
      <c r="D215" s="150"/>
      <c r="E215" s="7"/>
      <c r="F215" s="7"/>
      <c r="G215" s="3"/>
      <c r="H215" s="201"/>
      <c r="I215" s="201"/>
      <c r="J215" s="201"/>
      <c r="K215" s="201"/>
      <c r="L215" s="201"/>
      <c r="M215" s="201"/>
      <c r="N215" s="7"/>
      <c r="O215" s="7"/>
    </row>
    <row r="216" ht="15.75" customHeight="1">
      <c r="A216" s="7"/>
      <c r="B216" s="150"/>
      <c r="C216" s="7"/>
      <c r="D216" s="150"/>
      <c r="E216" s="7"/>
      <c r="F216" s="7"/>
      <c r="G216" s="3"/>
      <c r="H216" s="201"/>
      <c r="I216" s="201"/>
      <c r="J216" s="201"/>
      <c r="K216" s="201"/>
      <c r="L216" s="201"/>
      <c r="M216" s="201"/>
      <c r="N216" s="7"/>
      <c r="O216" s="7"/>
    </row>
    <row r="217" ht="15.75" customHeight="1">
      <c r="A217" s="7"/>
      <c r="B217" s="150"/>
      <c r="C217" s="7"/>
      <c r="D217" s="150"/>
      <c r="E217" s="7"/>
      <c r="F217" s="7"/>
      <c r="G217" s="3"/>
      <c r="H217" s="201"/>
      <c r="I217" s="201"/>
      <c r="J217" s="201"/>
      <c r="K217" s="201"/>
      <c r="L217" s="201"/>
      <c r="M217" s="201"/>
      <c r="N217" s="7"/>
      <c r="O217" s="7"/>
    </row>
    <row r="218" ht="15.75" customHeight="1">
      <c r="A218" s="7"/>
      <c r="B218" s="150"/>
      <c r="C218" s="7"/>
      <c r="D218" s="150"/>
      <c r="E218" s="7"/>
      <c r="F218" s="7"/>
      <c r="G218" s="3"/>
      <c r="H218" s="201"/>
      <c r="I218" s="201"/>
      <c r="J218" s="201"/>
      <c r="K218" s="201"/>
      <c r="L218" s="201"/>
      <c r="M218" s="201"/>
      <c r="N218" s="7"/>
      <c r="O218" s="7"/>
    </row>
    <row r="219" ht="15.75" customHeight="1">
      <c r="A219" s="7"/>
      <c r="B219" s="150"/>
      <c r="C219" s="7"/>
      <c r="D219" s="150"/>
      <c r="E219" s="7"/>
      <c r="F219" s="7"/>
      <c r="G219" s="3"/>
      <c r="H219" s="201"/>
      <c r="I219" s="201"/>
      <c r="J219" s="201"/>
      <c r="K219" s="201"/>
      <c r="L219" s="201"/>
      <c r="M219" s="201"/>
      <c r="N219" s="7"/>
      <c r="O219" s="7"/>
    </row>
    <row r="220" ht="15.75" customHeight="1">
      <c r="A220" s="7"/>
      <c r="B220" s="150"/>
      <c r="C220" s="7"/>
      <c r="D220" s="150"/>
      <c r="E220" s="7"/>
      <c r="F220" s="7"/>
      <c r="G220" s="3"/>
      <c r="H220" s="201"/>
      <c r="I220" s="201"/>
      <c r="J220" s="201"/>
      <c r="K220" s="201"/>
      <c r="L220" s="201"/>
      <c r="M220" s="201"/>
      <c r="N220" s="7"/>
      <c r="O220" s="7"/>
    </row>
    <row r="221" ht="15.75" customHeight="1">
      <c r="A221" s="7"/>
      <c r="B221" s="150"/>
      <c r="C221" s="7"/>
      <c r="D221" s="150"/>
      <c r="E221" s="7"/>
      <c r="F221" s="7"/>
      <c r="G221" s="3"/>
      <c r="H221" s="201"/>
      <c r="I221" s="201"/>
      <c r="J221" s="201"/>
      <c r="K221" s="201"/>
      <c r="L221" s="201"/>
      <c r="M221" s="201"/>
      <c r="N221" s="7"/>
      <c r="O221" s="7"/>
    </row>
    <row r="222" ht="15.75" customHeight="1">
      <c r="A222" s="7"/>
      <c r="B222" s="150"/>
      <c r="C222" s="7"/>
      <c r="D222" s="150"/>
      <c r="E222" s="7"/>
      <c r="F222" s="7"/>
      <c r="G222" s="3"/>
      <c r="H222" s="201"/>
      <c r="I222" s="201"/>
      <c r="J222" s="201"/>
      <c r="K222" s="201"/>
      <c r="L222" s="201"/>
      <c r="M222" s="201"/>
      <c r="N222" s="7"/>
      <c r="O222" s="7"/>
    </row>
    <row r="223" ht="15.75" customHeight="1">
      <c r="A223" s="7"/>
      <c r="B223" s="150"/>
      <c r="C223" s="7"/>
      <c r="D223" s="150"/>
      <c r="E223" s="7"/>
      <c r="F223" s="7"/>
      <c r="G223" s="3"/>
      <c r="H223" s="201"/>
      <c r="I223" s="201"/>
      <c r="J223" s="201"/>
      <c r="K223" s="201"/>
      <c r="L223" s="201"/>
      <c r="M223" s="201"/>
      <c r="N223" s="7"/>
      <c r="O223" s="7"/>
    </row>
    <row r="224" ht="15.75" customHeight="1">
      <c r="A224" s="7"/>
      <c r="B224" s="150"/>
      <c r="C224" s="7"/>
      <c r="D224" s="150"/>
      <c r="E224" s="7"/>
      <c r="F224" s="7"/>
      <c r="G224" s="3"/>
      <c r="H224" s="201"/>
      <c r="I224" s="201"/>
      <c r="J224" s="201"/>
      <c r="K224" s="201"/>
      <c r="L224" s="201"/>
      <c r="M224" s="201"/>
      <c r="N224" s="7"/>
      <c r="O224" s="7"/>
    </row>
    <row r="225" ht="15.75" customHeight="1">
      <c r="A225" s="7"/>
      <c r="B225" s="150"/>
      <c r="C225" s="7"/>
      <c r="D225" s="150"/>
      <c r="E225" s="7"/>
      <c r="F225" s="7"/>
      <c r="G225" s="3"/>
      <c r="H225" s="201"/>
      <c r="I225" s="201"/>
      <c r="J225" s="201"/>
      <c r="K225" s="201"/>
      <c r="L225" s="201"/>
      <c r="M225" s="201"/>
      <c r="N225" s="7"/>
      <c r="O225" s="7"/>
    </row>
    <row r="226" ht="15.75" customHeight="1">
      <c r="A226" s="7"/>
      <c r="B226" s="150"/>
      <c r="C226" s="7"/>
      <c r="D226" s="150"/>
      <c r="E226" s="7"/>
      <c r="F226" s="7"/>
      <c r="G226" s="3"/>
      <c r="H226" s="201"/>
      <c r="I226" s="201"/>
      <c r="J226" s="201"/>
      <c r="K226" s="201"/>
      <c r="L226" s="201"/>
      <c r="M226" s="201"/>
      <c r="N226" s="7"/>
      <c r="O226" s="7"/>
    </row>
    <row r="227" ht="15.75" customHeight="1">
      <c r="A227" s="7"/>
      <c r="B227" s="150"/>
      <c r="C227" s="7"/>
      <c r="D227" s="150"/>
      <c r="E227" s="7"/>
      <c r="F227" s="7"/>
      <c r="G227" s="3"/>
      <c r="H227" s="201"/>
      <c r="I227" s="201"/>
      <c r="J227" s="201"/>
      <c r="K227" s="201"/>
      <c r="L227" s="201"/>
      <c r="M227" s="201"/>
      <c r="N227" s="7"/>
      <c r="O227" s="7"/>
    </row>
    <row r="228" ht="15.75" customHeight="1">
      <c r="A228" s="7"/>
      <c r="B228" s="150"/>
      <c r="C228" s="7"/>
      <c r="D228" s="150"/>
      <c r="E228" s="7"/>
      <c r="F228" s="7"/>
      <c r="G228" s="3"/>
      <c r="H228" s="201"/>
      <c r="I228" s="201"/>
      <c r="J228" s="201"/>
      <c r="K228" s="201"/>
      <c r="L228" s="201"/>
      <c r="M228" s="201"/>
      <c r="N228" s="7"/>
      <c r="O228" s="7"/>
    </row>
    <row r="229" ht="15.75" customHeight="1">
      <c r="A229" s="7"/>
      <c r="B229" s="150"/>
      <c r="C229" s="7"/>
      <c r="D229" s="150"/>
      <c r="E229" s="7"/>
      <c r="F229" s="7"/>
      <c r="G229" s="3"/>
      <c r="H229" s="201"/>
      <c r="I229" s="201"/>
      <c r="J229" s="201"/>
      <c r="K229" s="201"/>
      <c r="L229" s="201"/>
      <c r="M229" s="201"/>
      <c r="N229" s="7"/>
      <c r="O229" s="7"/>
    </row>
    <row r="230" ht="15.75" customHeight="1">
      <c r="A230" s="7"/>
      <c r="B230" s="150"/>
      <c r="C230" s="7"/>
      <c r="D230" s="150"/>
      <c r="E230" s="7"/>
      <c r="F230" s="7"/>
      <c r="G230" s="3"/>
      <c r="H230" s="201"/>
      <c r="I230" s="201"/>
      <c r="J230" s="201"/>
      <c r="K230" s="201"/>
      <c r="L230" s="201"/>
      <c r="M230" s="201"/>
      <c r="N230" s="7"/>
      <c r="O230" s="7"/>
    </row>
    <row r="231" ht="15.75" customHeight="1">
      <c r="A231" s="7"/>
      <c r="B231" s="150"/>
      <c r="C231" s="7"/>
      <c r="D231" s="150"/>
      <c r="E231" s="7"/>
      <c r="F231" s="7"/>
      <c r="G231" s="3"/>
      <c r="H231" s="201"/>
      <c r="I231" s="201"/>
      <c r="J231" s="201"/>
      <c r="K231" s="201"/>
      <c r="L231" s="201"/>
      <c r="M231" s="201"/>
      <c r="N231" s="7"/>
      <c r="O231" s="7"/>
    </row>
    <row r="232" ht="15.75" customHeight="1">
      <c r="A232" s="7"/>
      <c r="B232" s="150"/>
      <c r="C232" s="7"/>
      <c r="D232" s="150"/>
      <c r="E232" s="7"/>
      <c r="F232" s="7"/>
      <c r="G232" s="3"/>
      <c r="H232" s="201"/>
      <c r="I232" s="201"/>
      <c r="J232" s="201"/>
      <c r="K232" s="201"/>
      <c r="L232" s="201"/>
      <c r="M232" s="201"/>
      <c r="N232" s="7"/>
      <c r="O232" s="7"/>
    </row>
    <row r="233" ht="15.75" customHeight="1">
      <c r="A233" s="7"/>
      <c r="B233" s="150"/>
      <c r="C233" s="7"/>
      <c r="D233" s="150"/>
      <c r="E233" s="7"/>
      <c r="F233" s="7"/>
      <c r="G233" s="3"/>
      <c r="H233" s="201"/>
      <c r="I233" s="201"/>
      <c r="J233" s="201"/>
      <c r="K233" s="201"/>
      <c r="L233" s="201"/>
      <c r="M233" s="201"/>
      <c r="N233" s="7"/>
      <c r="O233" s="7"/>
    </row>
    <row r="234" ht="15.75" customHeight="1">
      <c r="A234" s="7"/>
      <c r="B234" s="150"/>
      <c r="C234" s="7"/>
      <c r="D234" s="150"/>
      <c r="E234" s="7"/>
      <c r="F234" s="7"/>
      <c r="G234" s="3"/>
      <c r="H234" s="201"/>
      <c r="I234" s="201"/>
      <c r="J234" s="201"/>
      <c r="K234" s="201"/>
      <c r="L234" s="201"/>
      <c r="M234" s="201"/>
      <c r="N234" s="7"/>
      <c r="O234" s="7"/>
    </row>
    <row r="235" ht="15.75" customHeight="1">
      <c r="A235" s="7"/>
      <c r="B235" s="150"/>
      <c r="C235" s="7"/>
      <c r="D235" s="150"/>
      <c r="E235" s="7"/>
      <c r="F235" s="7"/>
      <c r="G235" s="3"/>
      <c r="H235" s="201"/>
      <c r="I235" s="201"/>
      <c r="J235" s="201"/>
      <c r="K235" s="201"/>
      <c r="L235" s="201"/>
      <c r="M235" s="201"/>
      <c r="N235" s="7"/>
      <c r="O235" s="7"/>
    </row>
    <row r="236" ht="15.75" customHeight="1">
      <c r="A236" s="7"/>
      <c r="B236" s="150"/>
      <c r="C236" s="7"/>
      <c r="D236" s="150"/>
      <c r="E236" s="7"/>
      <c r="F236" s="7"/>
      <c r="G236" s="3"/>
      <c r="H236" s="201"/>
      <c r="I236" s="201"/>
      <c r="J236" s="201"/>
      <c r="K236" s="201"/>
      <c r="L236" s="201"/>
      <c r="M236" s="201"/>
      <c r="N236" s="7"/>
      <c r="O236" s="7"/>
    </row>
    <row r="237" ht="15.75" customHeight="1">
      <c r="A237" s="7"/>
      <c r="B237" s="150"/>
      <c r="C237" s="7"/>
      <c r="D237" s="150"/>
      <c r="E237" s="7"/>
      <c r="F237" s="7"/>
      <c r="G237" s="3"/>
      <c r="H237" s="201"/>
      <c r="I237" s="201"/>
      <c r="J237" s="201"/>
      <c r="K237" s="201"/>
      <c r="L237" s="201"/>
      <c r="M237" s="201"/>
      <c r="N237" s="7"/>
      <c r="O237" s="7"/>
    </row>
    <row r="238" ht="15.75" customHeight="1">
      <c r="A238" s="7"/>
      <c r="B238" s="150"/>
      <c r="C238" s="7"/>
      <c r="D238" s="150"/>
      <c r="E238" s="7"/>
      <c r="F238" s="7"/>
      <c r="G238" s="3"/>
      <c r="H238" s="201"/>
      <c r="I238" s="201"/>
      <c r="J238" s="201"/>
      <c r="K238" s="201"/>
      <c r="L238" s="201"/>
      <c r="M238" s="201"/>
      <c r="N238" s="7"/>
      <c r="O238" s="7"/>
    </row>
    <row r="239" ht="15.75" customHeight="1">
      <c r="A239" s="7"/>
      <c r="B239" s="150"/>
      <c r="C239" s="7"/>
      <c r="D239" s="150"/>
      <c r="E239" s="7"/>
      <c r="F239" s="7"/>
      <c r="G239" s="3"/>
      <c r="H239" s="201"/>
      <c r="I239" s="201"/>
      <c r="J239" s="201"/>
      <c r="K239" s="201"/>
      <c r="L239" s="201"/>
      <c r="M239" s="201"/>
      <c r="N239" s="7"/>
      <c r="O239" s="7"/>
    </row>
    <row r="240" ht="15.75" customHeight="1">
      <c r="A240" s="7"/>
      <c r="B240" s="150"/>
      <c r="C240" s="7"/>
      <c r="D240" s="150"/>
      <c r="E240" s="7"/>
      <c r="F240" s="7"/>
      <c r="G240" s="3"/>
      <c r="H240" s="201"/>
      <c r="I240" s="201"/>
      <c r="J240" s="201"/>
      <c r="K240" s="201"/>
      <c r="L240" s="201"/>
      <c r="M240" s="201"/>
      <c r="N240" s="7"/>
      <c r="O240" s="7"/>
    </row>
    <row r="241" ht="15.75" customHeight="1">
      <c r="A241" s="7"/>
      <c r="B241" s="150"/>
      <c r="C241" s="7"/>
      <c r="D241" s="150"/>
      <c r="E241" s="7"/>
      <c r="F241" s="7"/>
      <c r="G241" s="3"/>
      <c r="H241" s="201"/>
      <c r="I241" s="201"/>
      <c r="J241" s="201"/>
      <c r="K241" s="201"/>
      <c r="L241" s="201"/>
      <c r="M241" s="201"/>
      <c r="N241" s="7"/>
      <c r="O241" s="7"/>
    </row>
    <row r="242" ht="15.75" customHeight="1">
      <c r="A242" s="7"/>
      <c r="B242" s="150"/>
      <c r="C242" s="7"/>
      <c r="D242" s="150"/>
      <c r="E242" s="7"/>
      <c r="F242" s="7"/>
      <c r="G242" s="3"/>
      <c r="H242" s="201"/>
      <c r="I242" s="201"/>
      <c r="J242" s="201"/>
      <c r="K242" s="201"/>
      <c r="L242" s="201"/>
      <c r="M242" s="201"/>
      <c r="N242" s="7"/>
      <c r="O242" s="7"/>
    </row>
    <row r="243" ht="15.75" customHeight="1">
      <c r="A243" s="7"/>
      <c r="B243" s="150"/>
      <c r="C243" s="7"/>
      <c r="D243" s="150"/>
      <c r="E243" s="7"/>
      <c r="F243" s="7"/>
      <c r="G243" s="3"/>
      <c r="H243" s="201"/>
      <c r="I243" s="201"/>
      <c r="J243" s="201"/>
      <c r="K243" s="201"/>
      <c r="L243" s="201"/>
      <c r="M243" s="201"/>
      <c r="N243" s="7"/>
      <c r="O243" s="7"/>
    </row>
    <row r="244" ht="15.75" customHeight="1">
      <c r="A244" s="7"/>
      <c r="B244" s="150"/>
      <c r="C244" s="7"/>
      <c r="D244" s="150"/>
      <c r="E244" s="7"/>
      <c r="F244" s="7"/>
      <c r="G244" s="3"/>
      <c r="H244" s="201"/>
      <c r="I244" s="201"/>
      <c r="J244" s="201"/>
      <c r="K244" s="201"/>
      <c r="L244" s="201"/>
      <c r="M244" s="201"/>
      <c r="N244" s="7"/>
      <c r="O244" s="7"/>
    </row>
    <row r="245" ht="15.75" customHeight="1">
      <c r="A245" s="7"/>
      <c r="B245" s="150"/>
      <c r="C245" s="7"/>
      <c r="D245" s="150"/>
      <c r="E245" s="7"/>
      <c r="F245" s="7"/>
      <c r="G245" s="3"/>
      <c r="H245" s="201"/>
      <c r="I245" s="201"/>
      <c r="J245" s="201"/>
      <c r="K245" s="201"/>
      <c r="L245" s="201"/>
      <c r="M245" s="201"/>
      <c r="N245" s="7"/>
      <c r="O245" s="7"/>
    </row>
    <row r="246" ht="15.75" customHeight="1">
      <c r="A246" s="7"/>
      <c r="B246" s="150"/>
      <c r="C246" s="7"/>
      <c r="D246" s="150"/>
      <c r="E246" s="7"/>
      <c r="F246" s="7"/>
      <c r="G246" s="3"/>
      <c r="H246" s="201"/>
      <c r="I246" s="201"/>
      <c r="J246" s="201"/>
      <c r="K246" s="201"/>
      <c r="L246" s="201"/>
      <c r="M246" s="201"/>
      <c r="N246" s="7"/>
      <c r="O246" s="7"/>
    </row>
    <row r="247" ht="15.75" customHeight="1">
      <c r="A247" s="7"/>
      <c r="B247" s="150"/>
      <c r="C247" s="7"/>
      <c r="D247" s="150"/>
      <c r="E247" s="7"/>
      <c r="F247" s="7"/>
      <c r="G247" s="3"/>
      <c r="H247" s="201"/>
      <c r="I247" s="201"/>
      <c r="J247" s="201"/>
      <c r="K247" s="201"/>
      <c r="L247" s="201"/>
      <c r="M247" s="201"/>
      <c r="N247" s="7"/>
      <c r="O247" s="7"/>
    </row>
    <row r="248" ht="15.75" customHeight="1">
      <c r="A248" s="7"/>
      <c r="B248" s="150"/>
      <c r="C248" s="7"/>
      <c r="D248" s="150"/>
      <c r="E248" s="7"/>
      <c r="F248" s="7"/>
      <c r="G248" s="3"/>
      <c r="H248" s="201"/>
      <c r="I248" s="201"/>
      <c r="J248" s="201"/>
      <c r="K248" s="201"/>
      <c r="L248" s="201"/>
      <c r="M248" s="201"/>
      <c r="N248" s="7"/>
      <c r="O248" s="7"/>
    </row>
    <row r="249" ht="15.75" customHeight="1">
      <c r="A249" s="7"/>
      <c r="B249" s="150"/>
      <c r="C249" s="7"/>
      <c r="D249" s="150"/>
      <c r="E249" s="7"/>
      <c r="F249" s="7"/>
      <c r="G249" s="3"/>
      <c r="H249" s="201"/>
      <c r="I249" s="201"/>
      <c r="J249" s="201"/>
      <c r="K249" s="201"/>
      <c r="L249" s="201"/>
      <c r="M249" s="201"/>
      <c r="N249" s="7"/>
      <c r="O249" s="7"/>
    </row>
    <row r="250" ht="15.75" customHeight="1">
      <c r="A250" s="7"/>
      <c r="B250" s="150"/>
      <c r="C250" s="7"/>
      <c r="D250" s="150"/>
      <c r="E250" s="7"/>
      <c r="F250" s="7"/>
      <c r="G250" s="3"/>
      <c r="H250" s="201"/>
      <c r="I250" s="201"/>
      <c r="J250" s="201"/>
      <c r="K250" s="201"/>
      <c r="L250" s="201"/>
      <c r="M250" s="201"/>
      <c r="N250" s="7"/>
      <c r="O250" s="7"/>
    </row>
    <row r="251" ht="15.75" customHeight="1">
      <c r="A251" s="7"/>
      <c r="B251" s="150"/>
      <c r="C251" s="7"/>
      <c r="D251" s="150"/>
      <c r="E251" s="7"/>
      <c r="F251" s="7"/>
      <c r="G251" s="3"/>
      <c r="H251" s="201"/>
      <c r="I251" s="201"/>
      <c r="J251" s="201"/>
      <c r="K251" s="201"/>
      <c r="L251" s="201"/>
      <c r="M251" s="201"/>
      <c r="N251" s="7"/>
      <c r="O251" s="7"/>
    </row>
    <row r="252" ht="15.75" customHeight="1">
      <c r="A252" s="7"/>
      <c r="B252" s="150"/>
      <c r="C252" s="7"/>
      <c r="D252" s="150"/>
      <c r="E252" s="7"/>
      <c r="F252" s="7"/>
      <c r="G252" s="3"/>
      <c r="H252" s="201"/>
      <c r="I252" s="201"/>
      <c r="J252" s="201"/>
      <c r="K252" s="201"/>
      <c r="L252" s="201"/>
      <c r="M252" s="201"/>
      <c r="N252" s="7"/>
      <c r="O252" s="7"/>
    </row>
    <row r="253" ht="15.75" customHeight="1">
      <c r="A253" s="7"/>
      <c r="B253" s="150"/>
      <c r="C253" s="7"/>
      <c r="D253" s="150"/>
      <c r="E253" s="7"/>
      <c r="F253" s="7"/>
      <c r="G253" s="3"/>
      <c r="H253" s="201"/>
      <c r="I253" s="201"/>
      <c r="J253" s="201"/>
      <c r="K253" s="201"/>
      <c r="L253" s="201"/>
      <c r="M253" s="201"/>
      <c r="N253" s="7"/>
      <c r="O253" s="7"/>
    </row>
    <row r="254" ht="15.75" customHeight="1">
      <c r="A254" s="7"/>
      <c r="B254" s="150"/>
      <c r="C254" s="7"/>
      <c r="D254" s="150"/>
      <c r="E254" s="7"/>
      <c r="F254" s="7"/>
      <c r="G254" s="3"/>
      <c r="H254" s="201"/>
      <c r="I254" s="201"/>
      <c r="J254" s="201"/>
      <c r="K254" s="201"/>
      <c r="L254" s="201"/>
      <c r="M254" s="201"/>
      <c r="N254" s="7"/>
      <c r="O254" s="7"/>
    </row>
    <row r="255" ht="15.75" customHeight="1">
      <c r="A255" s="7"/>
      <c r="B255" s="150"/>
      <c r="C255" s="7"/>
      <c r="D255" s="150"/>
      <c r="E255" s="7"/>
      <c r="F255" s="7"/>
      <c r="G255" s="3"/>
      <c r="H255" s="201"/>
      <c r="I255" s="201"/>
      <c r="J255" s="201"/>
      <c r="K255" s="201"/>
      <c r="L255" s="201"/>
      <c r="M255" s="201"/>
      <c r="N255" s="7"/>
      <c r="O255" s="7"/>
    </row>
    <row r="256" ht="15.75" customHeight="1">
      <c r="A256" s="7"/>
      <c r="B256" s="150"/>
      <c r="C256" s="7"/>
      <c r="D256" s="150"/>
      <c r="E256" s="7"/>
      <c r="F256" s="7"/>
      <c r="G256" s="3"/>
      <c r="H256" s="201"/>
      <c r="I256" s="201"/>
      <c r="J256" s="201"/>
      <c r="K256" s="201"/>
      <c r="L256" s="201"/>
      <c r="M256" s="201"/>
      <c r="N256" s="7"/>
      <c r="O256" s="7"/>
    </row>
    <row r="257" ht="15.75" customHeight="1">
      <c r="A257" s="7"/>
      <c r="B257" s="150"/>
      <c r="C257" s="7"/>
      <c r="D257" s="150"/>
      <c r="E257" s="7"/>
      <c r="F257" s="7"/>
      <c r="G257" s="3"/>
      <c r="H257" s="201"/>
      <c r="I257" s="201"/>
      <c r="J257" s="201"/>
      <c r="K257" s="201"/>
      <c r="L257" s="201"/>
      <c r="M257" s="201"/>
      <c r="N257" s="7"/>
      <c r="O257" s="7"/>
    </row>
    <row r="258" ht="15.75" customHeight="1">
      <c r="A258" s="7"/>
      <c r="B258" s="150"/>
      <c r="C258" s="7"/>
      <c r="D258" s="150"/>
      <c r="E258" s="7"/>
      <c r="F258" s="7"/>
      <c r="G258" s="3"/>
      <c r="H258" s="201"/>
      <c r="I258" s="201"/>
      <c r="J258" s="201"/>
      <c r="K258" s="201"/>
      <c r="L258" s="201"/>
      <c r="M258" s="201"/>
      <c r="N258" s="7"/>
      <c r="O258" s="7"/>
    </row>
    <row r="259" ht="15.75" customHeight="1">
      <c r="A259" s="7"/>
      <c r="B259" s="150"/>
      <c r="C259" s="7"/>
      <c r="D259" s="150"/>
      <c r="E259" s="7"/>
      <c r="F259" s="7"/>
      <c r="G259" s="3"/>
      <c r="H259" s="201"/>
      <c r="I259" s="201"/>
      <c r="J259" s="201"/>
      <c r="K259" s="201"/>
      <c r="L259" s="201"/>
      <c r="M259" s="201"/>
      <c r="N259" s="7"/>
      <c r="O259" s="7"/>
    </row>
    <row r="260" ht="15.75" customHeight="1">
      <c r="A260" s="7"/>
      <c r="B260" s="150"/>
      <c r="C260" s="7"/>
      <c r="D260" s="150"/>
      <c r="E260" s="7"/>
      <c r="F260" s="7"/>
      <c r="G260" s="3"/>
      <c r="H260" s="201"/>
      <c r="I260" s="201"/>
      <c r="J260" s="201"/>
      <c r="K260" s="201"/>
      <c r="L260" s="201"/>
      <c r="M260" s="201"/>
      <c r="N260" s="7"/>
      <c r="O260" s="7"/>
    </row>
    <row r="261" ht="15.75" customHeight="1">
      <c r="A261" s="7"/>
      <c r="B261" s="150"/>
      <c r="C261" s="7"/>
      <c r="D261" s="150"/>
      <c r="E261" s="7"/>
      <c r="F261" s="7"/>
      <c r="G261" s="3"/>
      <c r="H261" s="201"/>
      <c r="I261" s="201"/>
      <c r="J261" s="201"/>
      <c r="K261" s="201"/>
      <c r="L261" s="201"/>
      <c r="M261" s="201"/>
      <c r="N261" s="7"/>
      <c r="O261" s="7"/>
    </row>
    <row r="262" ht="15.75" customHeight="1">
      <c r="A262" s="7"/>
      <c r="B262" s="150"/>
      <c r="C262" s="7"/>
      <c r="D262" s="150"/>
      <c r="E262" s="7"/>
      <c r="F262" s="7"/>
      <c r="G262" s="3"/>
      <c r="H262" s="201"/>
      <c r="I262" s="201"/>
      <c r="J262" s="201"/>
      <c r="K262" s="201"/>
      <c r="L262" s="201"/>
      <c r="M262" s="201"/>
      <c r="N262" s="7"/>
      <c r="O262" s="7"/>
    </row>
    <row r="263" ht="15.75" customHeight="1">
      <c r="A263" s="7"/>
      <c r="B263" s="150"/>
      <c r="C263" s="7"/>
      <c r="D263" s="150"/>
      <c r="E263" s="7"/>
      <c r="F263" s="7"/>
      <c r="G263" s="3"/>
      <c r="H263" s="201"/>
      <c r="I263" s="201"/>
      <c r="J263" s="201"/>
      <c r="K263" s="201"/>
      <c r="L263" s="201"/>
      <c r="M263" s="201"/>
      <c r="N263" s="7"/>
      <c r="O263" s="7"/>
    </row>
    <row r="264" ht="15.75" customHeight="1">
      <c r="A264" s="7"/>
      <c r="B264" s="150"/>
      <c r="C264" s="7"/>
      <c r="D264" s="150"/>
      <c r="E264" s="7"/>
      <c r="F264" s="7"/>
      <c r="G264" s="3"/>
      <c r="H264" s="201"/>
      <c r="I264" s="201"/>
      <c r="J264" s="201"/>
      <c r="K264" s="201"/>
      <c r="L264" s="201"/>
      <c r="M264" s="201"/>
      <c r="N264" s="7"/>
      <c r="O264" s="7"/>
    </row>
    <row r="265" ht="15.75" customHeight="1">
      <c r="A265" s="7"/>
      <c r="B265" s="150"/>
      <c r="C265" s="7"/>
      <c r="D265" s="150"/>
      <c r="E265" s="7"/>
      <c r="F265" s="7"/>
      <c r="G265" s="3"/>
      <c r="H265" s="201"/>
      <c r="I265" s="201"/>
      <c r="J265" s="201"/>
      <c r="K265" s="201"/>
      <c r="L265" s="201"/>
      <c r="M265" s="201"/>
      <c r="N265" s="7"/>
      <c r="O265" s="7"/>
    </row>
    <row r="266" ht="15.75" customHeight="1">
      <c r="A266" s="7"/>
      <c r="B266" s="150"/>
      <c r="C266" s="7"/>
      <c r="D266" s="150"/>
      <c r="E266" s="7"/>
      <c r="F266" s="7"/>
      <c r="G266" s="3"/>
      <c r="H266" s="201"/>
      <c r="I266" s="201"/>
      <c r="J266" s="201"/>
      <c r="K266" s="201"/>
      <c r="L266" s="201"/>
      <c r="M266" s="201"/>
      <c r="N266" s="7"/>
      <c r="O266" s="7"/>
    </row>
    <row r="267" ht="15.75" customHeight="1">
      <c r="A267" s="7"/>
      <c r="B267" s="150"/>
      <c r="C267" s="7"/>
      <c r="D267" s="150"/>
      <c r="E267" s="7"/>
      <c r="F267" s="7"/>
      <c r="G267" s="3"/>
      <c r="H267" s="201"/>
      <c r="I267" s="201"/>
      <c r="J267" s="201"/>
      <c r="K267" s="201"/>
      <c r="L267" s="201"/>
      <c r="M267" s="201"/>
      <c r="N267" s="7"/>
      <c r="O267" s="7"/>
    </row>
    <row r="268" ht="15.75" customHeight="1">
      <c r="A268" s="7"/>
      <c r="B268" s="150"/>
      <c r="C268" s="7"/>
      <c r="D268" s="150"/>
      <c r="E268" s="7"/>
      <c r="F268" s="7"/>
      <c r="G268" s="3"/>
      <c r="H268" s="201"/>
      <c r="I268" s="201"/>
      <c r="J268" s="201"/>
      <c r="K268" s="201"/>
      <c r="L268" s="201"/>
      <c r="M268" s="201"/>
      <c r="N268" s="7"/>
      <c r="O268" s="7"/>
    </row>
    <row r="269" ht="15.75" customHeight="1">
      <c r="A269" s="7"/>
      <c r="B269" s="150"/>
      <c r="C269" s="7"/>
      <c r="D269" s="150"/>
      <c r="E269" s="7"/>
      <c r="F269" s="7"/>
      <c r="G269" s="3"/>
      <c r="H269" s="201"/>
      <c r="I269" s="201"/>
      <c r="J269" s="201"/>
      <c r="K269" s="201"/>
      <c r="L269" s="201"/>
      <c r="M269" s="201"/>
      <c r="N269" s="7"/>
      <c r="O269" s="7"/>
    </row>
    <row r="270" ht="15.75" customHeight="1">
      <c r="A270" s="7"/>
      <c r="B270" s="150"/>
      <c r="C270" s="7"/>
      <c r="D270" s="150"/>
      <c r="E270" s="7"/>
      <c r="F270" s="7"/>
      <c r="G270" s="3"/>
      <c r="H270" s="201"/>
      <c r="I270" s="201"/>
      <c r="J270" s="201"/>
      <c r="K270" s="201"/>
      <c r="L270" s="201"/>
      <c r="M270" s="201"/>
      <c r="N270" s="7"/>
      <c r="O270" s="7"/>
    </row>
    <row r="271" ht="15.75" customHeight="1">
      <c r="A271" s="7"/>
      <c r="B271" s="150"/>
      <c r="C271" s="7"/>
      <c r="D271" s="150"/>
      <c r="E271" s="7"/>
      <c r="F271" s="7"/>
      <c r="G271" s="3"/>
      <c r="H271" s="201"/>
      <c r="I271" s="201"/>
      <c r="J271" s="201"/>
      <c r="K271" s="201"/>
      <c r="L271" s="201"/>
      <c r="M271" s="201"/>
      <c r="N271" s="7"/>
      <c r="O271" s="7"/>
    </row>
    <row r="272" ht="15.75" customHeight="1">
      <c r="A272" s="7"/>
      <c r="B272" s="150"/>
      <c r="C272" s="7"/>
      <c r="D272" s="150"/>
      <c r="E272" s="7"/>
      <c r="F272" s="7"/>
      <c r="G272" s="3"/>
      <c r="H272" s="201"/>
      <c r="I272" s="201"/>
      <c r="J272" s="201"/>
      <c r="K272" s="201"/>
      <c r="L272" s="201"/>
      <c r="M272" s="201"/>
      <c r="N272" s="7"/>
      <c r="O272" s="7"/>
    </row>
    <row r="273" ht="15.75" customHeight="1">
      <c r="A273" s="7"/>
      <c r="B273" s="150"/>
      <c r="C273" s="7"/>
      <c r="D273" s="150"/>
      <c r="E273" s="7"/>
      <c r="F273" s="7"/>
      <c r="G273" s="3"/>
      <c r="H273" s="201"/>
      <c r="I273" s="201"/>
      <c r="J273" s="201"/>
      <c r="K273" s="201"/>
      <c r="L273" s="201"/>
      <c r="M273" s="201"/>
      <c r="N273" s="7"/>
      <c r="O273" s="7"/>
    </row>
    <row r="274" ht="15.75" customHeight="1">
      <c r="A274" s="7"/>
      <c r="B274" s="150"/>
      <c r="C274" s="7"/>
      <c r="D274" s="150"/>
      <c r="E274" s="7"/>
      <c r="F274" s="7"/>
      <c r="G274" s="3"/>
      <c r="H274" s="201"/>
      <c r="I274" s="201"/>
      <c r="J274" s="201"/>
      <c r="K274" s="201"/>
      <c r="L274" s="201"/>
      <c r="M274" s="201"/>
      <c r="N274" s="7"/>
      <c r="O274" s="7"/>
    </row>
    <row r="275" ht="15.75" customHeight="1">
      <c r="A275" s="7"/>
      <c r="B275" s="150"/>
      <c r="C275" s="7"/>
      <c r="D275" s="150"/>
      <c r="E275" s="7"/>
      <c r="F275" s="7"/>
      <c r="G275" s="3"/>
      <c r="H275" s="201"/>
      <c r="I275" s="201"/>
      <c r="J275" s="201"/>
      <c r="K275" s="201"/>
      <c r="L275" s="201"/>
      <c r="M275" s="201"/>
      <c r="N275" s="7"/>
      <c r="O275" s="7"/>
    </row>
    <row r="276" ht="15.75" customHeight="1">
      <c r="A276" s="7"/>
      <c r="B276" s="150"/>
      <c r="C276" s="7"/>
      <c r="D276" s="150"/>
      <c r="E276" s="7"/>
      <c r="F276" s="7"/>
      <c r="G276" s="3"/>
      <c r="H276" s="201"/>
      <c r="I276" s="201"/>
      <c r="J276" s="201"/>
      <c r="K276" s="201"/>
      <c r="L276" s="201"/>
      <c r="M276" s="201"/>
      <c r="N276" s="7"/>
      <c r="O276" s="7"/>
    </row>
    <row r="277" ht="15.75" customHeight="1">
      <c r="A277" s="7"/>
      <c r="B277" s="150"/>
      <c r="C277" s="7"/>
      <c r="D277" s="150"/>
      <c r="E277" s="7"/>
      <c r="F277" s="7"/>
      <c r="G277" s="3"/>
      <c r="H277" s="201"/>
      <c r="I277" s="201"/>
      <c r="J277" s="201"/>
      <c r="K277" s="201"/>
      <c r="L277" s="201"/>
      <c r="M277" s="201"/>
      <c r="N277" s="7"/>
      <c r="O277" s="7"/>
    </row>
    <row r="278" ht="15.75" customHeight="1">
      <c r="A278" s="7"/>
      <c r="B278" s="150"/>
      <c r="C278" s="7"/>
      <c r="D278" s="150"/>
      <c r="E278" s="7"/>
      <c r="F278" s="7"/>
      <c r="G278" s="3"/>
      <c r="H278" s="201"/>
      <c r="I278" s="201"/>
      <c r="J278" s="201"/>
      <c r="K278" s="201"/>
      <c r="L278" s="201"/>
      <c r="M278" s="201"/>
      <c r="N278" s="7"/>
      <c r="O278" s="7"/>
    </row>
    <row r="279" ht="15.75" customHeight="1">
      <c r="A279" s="7"/>
      <c r="B279" s="150"/>
      <c r="C279" s="7"/>
      <c r="D279" s="150"/>
      <c r="E279" s="7"/>
      <c r="F279" s="7"/>
      <c r="G279" s="3"/>
      <c r="H279" s="201"/>
      <c r="I279" s="201"/>
      <c r="J279" s="201"/>
      <c r="K279" s="201"/>
      <c r="L279" s="201"/>
      <c r="M279" s="201"/>
      <c r="N279" s="7"/>
      <c r="O279" s="7"/>
    </row>
    <row r="280" ht="15.75" customHeight="1">
      <c r="A280" s="7"/>
      <c r="B280" s="150"/>
      <c r="C280" s="7"/>
      <c r="D280" s="150"/>
      <c r="E280" s="7"/>
      <c r="F280" s="7"/>
      <c r="G280" s="3"/>
      <c r="H280" s="201"/>
      <c r="I280" s="201"/>
      <c r="J280" s="201"/>
      <c r="K280" s="201"/>
      <c r="L280" s="201"/>
      <c r="M280" s="201"/>
      <c r="N280" s="7"/>
      <c r="O280" s="7"/>
    </row>
    <row r="281" ht="15.75" customHeight="1">
      <c r="A281" s="7"/>
      <c r="B281" s="150"/>
      <c r="C281" s="7"/>
      <c r="D281" s="150"/>
      <c r="E281" s="7"/>
      <c r="F281" s="7"/>
      <c r="G281" s="3"/>
      <c r="H281" s="201"/>
      <c r="I281" s="201"/>
      <c r="J281" s="201"/>
      <c r="K281" s="201"/>
      <c r="L281" s="201"/>
      <c r="M281" s="201"/>
      <c r="N281" s="7"/>
      <c r="O281" s="7"/>
    </row>
    <row r="282" ht="15.75" customHeight="1">
      <c r="A282" s="7"/>
      <c r="B282" s="150"/>
      <c r="C282" s="7"/>
      <c r="D282" s="150"/>
      <c r="E282" s="7"/>
      <c r="F282" s="7"/>
      <c r="G282" s="3"/>
      <c r="H282" s="201"/>
      <c r="I282" s="201"/>
      <c r="J282" s="201"/>
      <c r="K282" s="201"/>
      <c r="L282" s="201"/>
      <c r="M282" s="201"/>
      <c r="N282" s="7"/>
      <c r="O282" s="7"/>
    </row>
    <row r="283" ht="15.75" customHeight="1">
      <c r="A283" s="7"/>
      <c r="B283" s="150"/>
      <c r="C283" s="7"/>
      <c r="D283" s="150"/>
      <c r="E283" s="7"/>
      <c r="F283" s="7"/>
      <c r="G283" s="3"/>
      <c r="H283" s="201"/>
      <c r="I283" s="201"/>
      <c r="J283" s="201"/>
      <c r="K283" s="201"/>
      <c r="L283" s="201"/>
      <c r="M283" s="201"/>
      <c r="N283" s="7"/>
      <c r="O283" s="7"/>
    </row>
    <row r="284" ht="15.75" customHeight="1">
      <c r="A284" s="7"/>
      <c r="B284" s="150"/>
      <c r="C284" s="7"/>
      <c r="D284" s="150"/>
      <c r="E284" s="7"/>
      <c r="F284" s="7"/>
      <c r="G284" s="3"/>
      <c r="H284" s="201"/>
      <c r="I284" s="201"/>
      <c r="J284" s="201"/>
      <c r="K284" s="201"/>
      <c r="L284" s="201"/>
      <c r="M284" s="201"/>
      <c r="N284" s="7"/>
      <c r="O284" s="7"/>
    </row>
    <row r="285" ht="15.75" customHeight="1">
      <c r="A285" s="7"/>
      <c r="B285" s="150"/>
      <c r="C285" s="7"/>
      <c r="D285" s="150"/>
      <c r="E285" s="7"/>
      <c r="F285" s="7"/>
      <c r="G285" s="3"/>
      <c r="H285" s="201"/>
      <c r="I285" s="201"/>
      <c r="J285" s="201"/>
      <c r="K285" s="201"/>
      <c r="L285" s="201"/>
      <c r="M285" s="201"/>
      <c r="N285" s="7"/>
      <c r="O285" s="7"/>
    </row>
    <row r="286" ht="15.75" customHeight="1">
      <c r="A286" s="7"/>
      <c r="B286" s="150"/>
      <c r="C286" s="7"/>
      <c r="D286" s="150"/>
      <c r="E286" s="7"/>
      <c r="F286" s="7"/>
      <c r="G286" s="3"/>
      <c r="H286" s="201"/>
      <c r="I286" s="201"/>
      <c r="J286" s="201"/>
      <c r="K286" s="201"/>
      <c r="L286" s="201"/>
      <c r="M286" s="201"/>
      <c r="N286" s="7"/>
      <c r="O286" s="7"/>
    </row>
    <row r="287" ht="15.75" customHeight="1">
      <c r="A287" s="7"/>
      <c r="B287" s="150"/>
      <c r="C287" s="7"/>
      <c r="D287" s="150"/>
      <c r="E287" s="7"/>
      <c r="F287" s="7"/>
      <c r="G287" s="3"/>
      <c r="H287" s="201"/>
      <c r="I287" s="201"/>
      <c r="J287" s="201"/>
      <c r="K287" s="201"/>
      <c r="L287" s="201"/>
      <c r="M287" s="201"/>
      <c r="N287" s="7"/>
      <c r="O287" s="7"/>
    </row>
    <row r="288" ht="15.75" customHeight="1">
      <c r="A288" s="7"/>
      <c r="B288" s="150"/>
      <c r="C288" s="7"/>
      <c r="D288" s="150"/>
      <c r="E288" s="7"/>
      <c r="F288" s="7"/>
      <c r="G288" s="3"/>
      <c r="H288" s="201"/>
      <c r="I288" s="201"/>
      <c r="J288" s="201"/>
      <c r="K288" s="201"/>
      <c r="L288" s="201"/>
      <c r="M288" s="201"/>
      <c r="N288" s="7"/>
      <c r="O288" s="7"/>
    </row>
    <row r="289" ht="15.75" customHeight="1">
      <c r="A289" s="7"/>
      <c r="B289" s="150"/>
      <c r="C289" s="7"/>
      <c r="D289" s="150"/>
      <c r="E289" s="7"/>
      <c r="F289" s="7"/>
      <c r="G289" s="3"/>
      <c r="H289" s="201"/>
      <c r="I289" s="201"/>
      <c r="J289" s="201"/>
      <c r="K289" s="201"/>
      <c r="L289" s="201"/>
      <c r="M289" s="201"/>
      <c r="N289" s="7"/>
      <c r="O289" s="7"/>
    </row>
    <row r="290" ht="15.75" customHeight="1">
      <c r="A290" s="7"/>
      <c r="B290" s="150"/>
      <c r="C290" s="7"/>
      <c r="D290" s="150"/>
      <c r="E290" s="7"/>
      <c r="F290" s="7"/>
      <c r="G290" s="3"/>
      <c r="H290" s="201"/>
      <c r="I290" s="201"/>
      <c r="J290" s="201"/>
      <c r="K290" s="201"/>
      <c r="L290" s="201"/>
      <c r="M290" s="201"/>
      <c r="N290" s="7"/>
      <c r="O290" s="7"/>
    </row>
    <row r="291" ht="15.75" customHeight="1">
      <c r="A291" s="7"/>
      <c r="B291" s="150"/>
      <c r="C291" s="7"/>
      <c r="D291" s="150"/>
      <c r="E291" s="7"/>
      <c r="F291" s="7"/>
      <c r="G291" s="3"/>
      <c r="H291" s="201"/>
      <c r="I291" s="201"/>
      <c r="J291" s="201"/>
      <c r="K291" s="201"/>
      <c r="L291" s="201"/>
      <c r="M291" s="201"/>
      <c r="N291" s="7"/>
      <c r="O291" s="7"/>
    </row>
    <row r="292" ht="15.75" customHeight="1">
      <c r="A292" s="7"/>
      <c r="B292" s="150"/>
      <c r="C292" s="7"/>
      <c r="D292" s="150"/>
      <c r="E292" s="7"/>
      <c r="F292" s="7"/>
      <c r="G292" s="3"/>
      <c r="H292" s="201"/>
      <c r="I292" s="201"/>
      <c r="J292" s="201"/>
      <c r="K292" s="201"/>
      <c r="L292" s="201"/>
      <c r="M292" s="201"/>
      <c r="N292" s="7"/>
      <c r="O292" s="7"/>
    </row>
    <row r="293" ht="15.75" customHeight="1">
      <c r="A293" s="7"/>
      <c r="B293" s="150"/>
      <c r="C293" s="7"/>
      <c r="D293" s="150"/>
      <c r="E293" s="7"/>
      <c r="F293" s="7"/>
      <c r="G293" s="3"/>
      <c r="H293" s="201"/>
      <c r="I293" s="201"/>
      <c r="J293" s="201"/>
      <c r="K293" s="201"/>
      <c r="L293" s="201"/>
      <c r="M293" s="201"/>
      <c r="N293" s="7"/>
      <c r="O293" s="7"/>
    </row>
    <row r="294" ht="15.75" customHeight="1">
      <c r="A294" s="7"/>
      <c r="B294" s="150"/>
      <c r="C294" s="7"/>
      <c r="D294" s="150"/>
      <c r="E294" s="7"/>
      <c r="F294" s="7"/>
      <c r="G294" s="3"/>
      <c r="H294" s="201"/>
      <c r="I294" s="201"/>
      <c r="J294" s="201"/>
      <c r="K294" s="201"/>
      <c r="L294" s="201"/>
      <c r="M294" s="201"/>
      <c r="N294" s="7"/>
      <c r="O294" s="7"/>
    </row>
    <row r="295" ht="15.75" customHeight="1">
      <c r="A295" s="7"/>
      <c r="B295" s="150"/>
      <c r="C295" s="7"/>
      <c r="D295" s="150"/>
      <c r="E295" s="7"/>
      <c r="F295" s="7"/>
      <c r="G295" s="3"/>
      <c r="H295" s="201"/>
      <c r="I295" s="201"/>
      <c r="J295" s="201"/>
      <c r="K295" s="201"/>
      <c r="L295" s="201"/>
      <c r="M295" s="201"/>
      <c r="N295" s="7"/>
      <c r="O295" s="7"/>
    </row>
    <row r="296" ht="15.75" customHeight="1">
      <c r="A296" s="7"/>
      <c r="B296" s="150"/>
      <c r="C296" s="7"/>
      <c r="D296" s="150"/>
      <c r="E296" s="7"/>
      <c r="F296" s="7"/>
      <c r="G296" s="3"/>
      <c r="H296" s="201"/>
      <c r="I296" s="201"/>
      <c r="J296" s="201"/>
      <c r="K296" s="201"/>
      <c r="L296" s="201"/>
      <c r="M296" s="201"/>
      <c r="N296" s="7"/>
      <c r="O296" s="7"/>
    </row>
    <row r="297" ht="15.75" customHeight="1">
      <c r="A297" s="7"/>
      <c r="B297" s="150"/>
      <c r="C297" s="7"/>
      <c r="D297" s="150"/>
      <c r="E297" s="7"/>
      <c r="F297" s="7"/>
      <c r="G297" s="3"/>
      <c r="H297" s="201"/>
      <c r="I297" s="201"/>
      <c r="J297" s="201"/>
      <c r="K297" s="201"/>
      <c r="L297" s="201"/>
      <c r="M297" s="201"/>
      <c r="N297" s="7"/>
      <c r="O297" s="7"/>
    </row>
    <row r="298" ht="15.75" customHeight="1">
      <c r="A298" s="7"/>
      <c r="B298" s="150"/>
      <c r="C298" s="7"/>
      <c r="D298" s="150"/>
      <c r="E298" s="7"/>
      <c r="F298" s="7"/>
      <c r="G298" s="3"/>
      <c r="H298" s="201"/>
      <c r="I298" s="201"/>
      <c r="J298" s="201"/>
      <c r="K298" s="201"/>
      <c r="L298" s="201"/>
      <c r="M298" s="201"/>
      <c r="N298" s="7"/>
      <c r="O298" s="7"/>
    </row>
    <row r="299" ht="15.75" customHeight="1">
      <c r="A299" s="7"/>
      <c r="B299" s="150"/>
      <c r="C299" s="7"/>
      <c r="D299" s="150"/>
      <c r="E299" s="7"/>
      <c r="F299" s="7"/>
      <c r="G299" s="3"/>
      <c r="H299" s="201"/>
      <c r="I299" s="201"/>
      <c r="J299" s="201"/>
      <c r="K299" s="201"/>
      <c r="L299" s="201"/>
      <c r="M299" s="201"/>
      <c r="N299" s="7"/>
      <c r="O299" s="7"/>
    </row>
    <row r="300" ht="15.75" customHeight="1">
      <c r="A300" s="7"/>
      <c r="B300" s="150"/>
      <c r="C300" s="7"/>
      <c r="D300" s="150"/>
      <c r="E300" s="7"/>
      <c r="F300" s="7"/>
      <c r="G300" s="3"/>
      <c r="H300" s="201"/>
      <c r="I300" s="201"/>
      <c r="J300" s="201"/>
      <c r="K300" s="201"/>
      <c r="L300" s="201"/>
      <c r="M300" s="201"/>
      <c r="N300" s="7"/>
      <c r="O300" s="7"/>
    </row>
    <row r="301" ht="15.75" customHeight="1">
      <c r="A301" s="7"/>
      <c r="B301" s="150"/>
      <c r="C301" s="7"/>
      <c r="D301" s="150"/>
      <c r="E301" s="7"/>
      <c r="F301" s="7"/>
      <c r="G301" s="3"/>
      <c r="H301" s="201"/>
      <c r="I301" s="201"/>
      <c r="J301" s="201"/>
      <c r="K301" s="201"/>
      <c r="L301" s="201"/>
      <c r="M301" s="201"/>
      <c r="N301" s="7"/>
      <c r="O301" s="7"/>
    </row>
    <row r="302" ht="15.75" customHeight="1">
      <c r="A302" s="7"/>
      <c r="B302" s="150"/>
      <c r="C302" s="7"/>
      <c r="D302" s="150"/>
      <c r="E302" s="7"/>
      <c r="F302" s="7"/>
      <c r="G302" s="3"/>
      <c r="H302" s="201"/>
      <c r="I302" s="201"/>
      <c r="J302" s="201"/>
      <c r="K302" s="201"/>
      <c r="L302" s="201"/>
      <c r="M302" s="201"/>
      <c r="N302" s="7"/>
      <c r="O302" s="7"/>
    </row>
    <row r="303" ht="15.75" customHeight="1">
      <c r="A303" s="7"/>
      <c r="B303" s="150"/>
      <c r="C303" s="7"/>
      <c r="D303" s="150"/>
      <c r="E303" s="7"/>
      <c r="F303" s="7"/>
      <c r="G303" s="3"/>
      <c r="H303" s="201"/>
      <c r="I303" s="201"/>
      <c r="J303" s="201"/>
      <c r="K303" s="201"/>
      <c r="L303" s="201"/>
      <c r="M303" s="201"/>
      <c r="N303" s="7"/>
      <c r="O303" s="7"/>
    </row>
    <row r="304" ht="15.75" customHeight="1">
      <c r="A304" s="7"/>
      <c r="B304" s="150"/>
      <c r="C304" s="7"/>
      <c r="D304" s="150"/>
      <c r="E304" s="7"/>
      <c r="F304" s="7"/>
      <c r="G304" s="3"/>
      <c r="H304" s="201"/>
      <c r="I304" s="201"/>
      <c r="J304" s="201"/>
      <c r="K304" s="201"/>
      <c r="L304" s="201"/>
      <c r="M304" s="201"/>
      <c r="N304" s="7"/>
      <c r="O304" s="7"/>
    </row>
    <row r="305" ht="15.75" customHeight="1">
      <c r="A305" s="7"/>
      <c r="B305" s="150"/>
      <c r="C305" s="7"/>
      <c r="D305" s="150"/>
      <c r="E305" s="7"/>
      <c r="F305" s="7"/>
      <c r="G305" s="3"/>
      <c r="H305" s="201"/>
      <c r="I305" s="201"/>
      <c r="J305" s="201"/>
      <c r="K305" s="201"/>
      <c r="L305" s="201"/>
      <c r="M305" s="201"/>
      <c r="N305" s="7"/>
      <c r="O305" s="7"/>
    </row>
    <row r="306" ht="15.75" customHeight="1">
      <c r="A306" s="7"/>
      <c r="B306" s="150"/>
      <c r="C306" s="7"/>
      <c r="D306" s="150"/>
      <c r="E306" s="7"/>
      <c r="F306" s="7"/>
      <c r="G306" s="3"/>
      <c r="H306" s="201"/>
      <c r="I306" s="201"/>
      <c r="J306" s="201"/>
      <c r="K306" s="201"/>
      <c r="L306" s="201"/>
      <c r="M306" s="201"/>
      <c r="N306" s="7"/>
      <c r="O306" s="7"/>
    </row>
    <row r="307" ht="15.75" customHeight="1">
      <c r="A307" s="7"/>
      <c r="B307" s="150"/>
      <c r="C307" s="7"/>
      <c r="D307" s="150"/>
      <c r="E307" s="7"/>
      <c r="F307" s="7"/>
      <c r="G307" s="3"/>
      <c r="H307" s="201"/>
      <c r="I307" s="201"/>
      <c r="J307" s="201"/>
      <c r="K307" s="201"/>
      <c r="L307" s="201"/>
      <c r="M307" s="201"/>
      <c r="N307" s="7"/>
      <c r="O307" s="7"/>
    </row>
    <row r="308" ht="15.75" customHeight="1">
      <c r="A308" s="7"/>
      <c r="B308" s="150"/>
      <c r="C308" s="7"/>
      <c r="D308" s="150"/>
      <c r="E308" s="7"/>
      <c r="F308" s="7"/>
      <c r="G308" s="3"/>
      <c r="H308" s="201"/>
      <c r="I308" s="201"/>
      <c r="J308" s="201"/>
      <c r="K308" s="201"/>
      <c r="L308" s="201"/>
      <c r="M308" s="201"/>
      <c r="N308" s="7"/>
      <c r="O308" s="7"/>
    </row>
    <row r="309" ht="15.75" customHeight="1">
      <c r="A309" s="7"/>
      <c r="B309" s="150"/>
      <c r="C309" s="7"/>
      <c r="D309" s="150"/>
      <c r="E309" s="7"/>
      <c r="F309" s="7"/>
      <c r="G309" s="3"/>
      <c r="H309" s="201"/>
      <c r="I309" s="201"/>
      <c r="J309" s="201"/>
      <c r="K309" s="201"/>
      <c r="L309" s="201"/>
      <c r="M309" s="201"/>
      <c r="N309" s="7"/>
      <c r="O309" s="7"/>
    </row>
    <row r="310" ht="15.75" customHeight="1">
      <c r="A310" s="7"/>
      <c r="B310" s="150"/>
      <c r="C310" s="7"/>
      <c r="D310" s="150"/>
      <c r="E310" s="7"/>
      <c r="F310" s="7"/>
      <c r="G310" s="3"/>
      <c r="H310" s="201"/>
      <c r="I310" s="201"/>
      <c r="J310" s="201"/>
      <c r="K310" s="201"/>
      <c r="L310" s="201"/>
      <c r="M310" s="201"/>
      <c r="N310" s="7"/>
      <c r="O310" s="7"/>
    </row>
    <row r="311" ht="15.75" customHeight="1">
      <c r="A311" s="7"/>
      <c r="B311" s="150"/>
      <c r="C311" s="7"/>
      <c r="D311" s="150"/>
      <c r="E311" s="7"/>
      <c r="F311" s="7"/>
      <c r="G311" s="3"/>
      <c r="H311" s="201"/>
      <c r="I311" s="201"/>
      <c r="J311" s="201"/>
      <c r="K311" s="201"/>
      <c r="L311" s="201"/>
      <c r="M311" s="201"/>
      <c r="N311" s="7"/>
      <c r="O311" s="7"/>
    </row>
    <row r="312" ht="15.75" customHeight="1">
      <c r="A312" s="7"/>
      <c r="B312" s="150"/>
      <c r="C312" s="7"/>
      <c r="D312" s="150"/>
      <c r="E312" s="7"/>
      <c r="F312" s="7"/>
      <c r="G312" s="3"/>
      <c r="H312" s="201"/>
      <c r="I312" s="201"/>
      <c r="J312" s="201"/>
      <c r="K312" s="201"/>
      <c r="L312" s="201"/>
      <c r="M312" s="201"/>
      <c r="N312" s="7"/>
      <c r="O312" s="7"/>
    </row>
    <row r="313" ht="15.75" customHeight="1">
      <c r="A313" s="7"/>
      <c r="B313" s="150"/>
      <c r="C313" s="7"/>
      <c r="D313" s="150"/>
      <c r="E313" s="7"/>
      <c r="F313" s="7"/>
      <c r="G313" s="3"/>
      <c r="H313" s="201"/>
      <c r="I313" s="201"/>
      <c r="J313" s="201"/>
      <c r="K313" s="201"/>
      <c r="L313" s="201"/>
      <c r="M313" s="201"/>
      <c r="N313" s="7"/>
      <c r="O313" s="7"/>
    </row>
    <row r="314" ht="15.75" customHeight="1">
      <c r="A314" s="7"/>
      <c r="B314" s="150"/>
      <c r="C314" s="7"/>
      <c r="D314" s="150"/>
      <c r="E314" s="7"/>
      <c r="F314" s="7"/>
      <c r="G314" s="3"/>
      <c r="H314" s="201"/>
      <c r="I314" s="201"/>
      <c r="J314" s="201"/>
      <c r="K314" s="201"/>
      <c r="L314" s="201"/>
      <c r="M314" s="201"/>
      <c r="N314" s="7"/>
      <c r="O314" s="7"/>
    </row>
    <row r="315" ht="15.75" customHeight="1">
      <c r="A315" s="7"/>
      <c r="B315" s="150"/>
      <c r="C315" s="7"/>
      <c r="D315" s="150"/>
      <c r="E315" s="7"/>
      <c r="F315" s="7"/>
      <c r="G315" s="3"/>
      <c r="H315" s="201"/>
      <c r="I315" s="201"/>
      <c r="J315" s="201"/>
      <c r="K315" s="201"/>
      <c r="L315" s="201"/>
      <c r="M315" s="201"/>
      <c r="N315" s="7"/>
      <c r="O315" s="7"/>
    </row>
    <row r="316" ht="15.75" customHeight="1">
      <c r="A316" s="7"/>
      <c r="B316" s="150"/>
      <c r="C316" s="7"/>
      <c r="D316" s="150"/>
      <c r="E316" s="7"/>
      <c r="F316" s="7"/>
      <c r="G316" s="3"/>
      <c r="H316" s="201"/>
      <c r="I316" s="201"/>
      <c r="J316" s="201"/>
      <c r="K316" s="201"/>
      <c r="L316" s="201"/>
      <c r="M316" s="201"/>
      <c r="N316" s="7"/>
      <c r="O316" s="7"/>
    </row>
    <row r="317" ht="15.75" customHeight="1">
      <c r="A317" s="7"/>
      <c r="B317" s="150"/>
      <c r="C317" s="7"/>
      <c r="D317" s="150"/>
      <c r="E317" s="7"/>
      <c r="F317" s="7"/>
      <c r="G317" s="3"/>
      <c r="H317" s="201"/>
      <c r="I317" s="201"/>
      <c r="J317" s="201"/>
      <c r="K317" s="201"/>
      <c r="L317" s="201"/>
      <c r="M317" s="201"/>
      <c r="N317" s="7"/>
      <c r="O317" s="7"/>
    </row>
    <row r="318" ht="15.75" customHeight="1">
      <c r="A318" s="7"/>
      <c r="B318" s="150"/>
      <c r="C318" s="7"/>
      <c r="D318" s="150"/>
      <c r="E318" s="7"/>
      <c r="F318" s="7"/>
      <c r="G318" s="3"/>
      <c r="H318" s="201"/>
      <c r="I318" s="201"/>
      <c r="J318" s="201"/>
      <c r="K318" s="201"/>
      <c r="L318" s="201"/>
      <c r="M318" s="201"/>
      <c r="N318" s="7"/>
      <c r="O318" s="7"/>
    </row>
    <row r="319" ht="15.75" customHeight="1">
      <c r="A319" s="7"/>
      <c r="B319" s="150"/>
      <c r="C319" s="7"/>
      <c r="D319" s="150"/>
      <c r="E319" s="7"/>
      <c r="F319" s="7"/>
      <c r="G319" s="3"/>
      <c r="H319" s="201"/>
      <c r="I319" s="201"/>
      <c r="J319" s="201"/>
      <c r="K319" s="201"/>
      <c r="L319" s="201"/>
      <c r="M319" s="201"/>
      <c r="N319" s="7"/>
      <c r="O319" s="7"/>
    </row>
    <row r="320" ht="15.75" customHeight="1">
      <c r="A320" s="7"/>
      <c r="B320" s="150"/>
      <c r="C320" s="7"/>
      <c r="D320" s="150"/>
      <c r="E320" s="7"/>
      <c r="F320" s="7"/>
      <c r="G320" s="3"/>
      <c r="H320" s="201"/>
      <c r="I320" s="201"/>
      <c r="J320" s="201"/>
      <c r="K320" s="201"/>
      <c r="L320" s="201"/>
      <c r="M320" s="201"/>
      <c r="N320" s="7"/>
      <c r="O320" s="7"/>
    </row>
    <row r="321" ht="15.75" customHeight="1">
      <c r="A321" s="7"/>
      <c r="B321" s="150"/>
      <c r="C321" s="7"/>
      <c r="D321" s="150"/>
      <c r="E321" s="7"/>
      <c r="F321" s="7"/>
      <c r="G321" s="3"/>
      <c r="H321" s="201"/>
      <c r="I321" s="201"/>
      <c r="J321" s="201"/>
      <c r="K321" s="201"/>
      <c r="L321" s="201"/>
      <c r="M321" s="201"/>
      <c r="N321" s="7"/>
      <c r="O321" s="7"/>
    </row>
    <row r="322" ht="15.75" customHeight="1">
      <c r="A322" s="7"/>
      <c r="B322" s="150"/>
      <c r="C322" s="7"/>
      <c r="D322" s="150"/>
      <c r="E322" s="7"/>
      <c r="F322" s="7"/>
      <c r="G322" s="3"/>
      <c r="H322" s="201"/>
      <c r="I322" s="201"/>
      <c r="J322" s="201"/>
      <c r="K322" s="201"/>
      <c r="L322" s="201"/>
      <c r="M322" s="201"/>
      <c r="N322" s="7"/>
      <c r="O322" s="7"/>
    </row>
    <row r="323" ht="15.75" customHeight="1">
      <c r="A323" s="7"/>
      <c r="B323" s="150"/>
      <c r="C323" s="7"/>
      <c r="D323" s="150"/>
      <c r="E323" s="7"/>
      <c r="F323" s="7"/>
      <c r="G323" s="3"/>
      <c r="H323" s="201"/>
      <c r="I323" s="201"/>
      <c r="J323" s="201"/>
      <c r="K323" s="201"/>
      <c r="L323" s="201"/>
      <c r="M323" s="201"/>
      <c r="N323" s="7"/>
      <c r="O323" s="7"/>
    </row>
    <row r="324" ht="15.75" customHeight="1">
      <c r="A324" s="7"/>
      <c r="B324" s="150"/>
      <c r="C324" s="7"/>
      <c r="D324" s="150"/>
      <c r="E324" s="7"/>
      <c r="F324" s="7"/>
      <c r="G324" s="3"/>
      <c r="H324" s="201"/>
      <c r="I324" s="201"/>
      <c r="J324" s="201"/>
      <c r="K324" s="201"/>
      <c r="L324" s="201"/>
      <c r="M324" s="201"/>
      <c r="N324" s="7"/>
      <c r="O324" s="7"/>
    </row>
    <row r="325" ht="15.75" customHeight="1">
      <c r="A325" s="7"/>
      <c r="B325" s="150"/>
      <c r="C325" s="7"/>
      <c r="D325" s="150"/>
      <c r="E325" s="7"/>
      <c r="F325" s="7"/>
      <c r="G325" s="3"/>
      <c r="H325" s="201"/>
      <c r="I325" s="201"/>
      <c r="J325" s="201"/>
      <c r="K325" s="201"/>
      <c r="L325" s="201"/>
      <c r="M325" s="201"/>
      <c r="N325" s="7"/>
      <c r="O325" s="7"/>
    </row>
    <row r="326" ht="15.75" customHeight="1">
      <c r="A326" s="7"/>
      <c r="B326" s="150"/>
      <c r="C326" s="7"/>
      <c r="D326" s="150"/>
      <c r="E326" s="7"/>
      <c r="F326" s="7"/>
      <c r="G326" s="3"/>
      <c r="H326" s="201"/>
      <c r="I326" s="201"/>
      <c r="J326" s="201"/>
      <c r="K326" s="201"/>
      <c r="L326" s="201"/>
      <c r="M326" s="201"/>
      <c r="N326" s="7"/>
      <c r="O326" s="7"/>
    </row>
    <row r="327" ht="15.75" customHeight="1">
      <c r="A327" s="7"/>
      <c r="B327" s="150"/>
      <c r="C327" s="7"/>
      <c r="D327" s="150"/>
      <c r="E327" s="7"/>
      <c r="F327" s="7"/>
      <c r="G327" s="3"/>
      <c r="H327" s="201"/>
      <c r="I327" s="201"/>
      <c r="J327" s="201"/>
      <c r="K327" s="201"/>
      <c r="L327" s="201"/>
      <c r="M327" s="201"/>
      <c r="N327" s="7"/>
      <c r="O327" s="7"/>
    </row>
    <row r="328" ht="15.75" customHeight="1">
      <c r="A328" s="7"/>
      <c r="B328" s="150"/>
      <c r="C328" s="7"/>
      <c r="D328" s="150"/>
      <c r="E328" s="7"/>
      <c r="F328" s="7"/>
      <c r="G328" s="3"/>
      <c r="H328" s="201"/>
      <c r="I328" s="201"/>
      <c r="J328" s="201"/>
      <c r="K328" s="201"/>
      <c r="L328" s="201"/>
      <c r="M328" s="201"/>
      <c r="N328" s="7"/>
      <c r="O328" s="7"/>
    </row>
    <row r="329" ht="15.75" customHeight="1">
      <c r="A329" s="7"/>
      <c r="B329" s="150"/>
      <c r="C329" s="7"/>
      <c r="D329" s="150"/>
      <c r="E329" s="7"/>
      <c r="F329" s="7"/>
      <c r="G329" s="3"/>
      <c r="H329" s="201"/>
      <c r="I329" s="201"/>
      <c r="J329" s="201"/>
      <c r="K329" s="201"/>
      <c r="L329" s="201"/>
      <c r="M329" s="201"/>
      <c r="N329" s="7"/>
      <c r="O329" s="7"/>
    </row>
    <row r="330" ht="15.75" customHeight="1">
      <c r="A330" s="7"/>
      <c r="B330" s="150"/>
      <c r="C330" s="7"/>
      <c r="D330" s="150"/>
      <c r="E330" s="7"/>
      <c r="F330" s="7"/>
      <c r="G330" s="3"/>
      <c r="H330" s="201"/>
      <c r="I330" s="201"/>
      <c r="J330" s="201"/>
      <c r="K330" s="201"/>
      <c r="L330" s="201"/>
      <c r="M330" s="201"/>
      <c r="N330" s="7"/>
      <c r="O330" s="7"/>
    </row>
    <row r="331" ht="15.75" customHeight="1">
      <c r="A331" s="7"/>
      <c r="B331" s="150"/>
      <c r="C331" s="7"/>
      <c r="D331" s="150"/>
      <c r="E331" s="7"/>
      <c r="F331" s="7"/>
      <c r="G331" s="3"/>
      <c r="H331" s="201"/>
      <c r="I331" s="201"/>
      <c r="J331" s="201"/>
      <c r="K331" s="201"/>
      <c r="L331" s="201"/>
      <c r="M331" s="201"/>
      <c r="N331" s="7"/>
      <c r="O331" s="7"/>
    </row>
    <row r="332" ht="15.75" customHeight="1">
      <c r="A332" s="7"/>
      <c r="B332" s="150"/>
      <c r="C332" s="7"/>
      <c r="D332" s="150"/>
      <c r="E332" s="7"/>
      <c r="F332" s="7"/>
      <c r="G332" s="3"/>
      <c r="H332" s="201"/>
      <c r="I332" s="201"/>
      <c r="J332" s="201"/>
      <c r="K332" s="201"/>
      <c r="L332" s="201"/>
      <c r="M332" s="201"/>
      <c r="N332" s="7"/>
      <c r="O332" s="7"/>
    </row>
    <row r="333" ht="15.75" customHeight="1">
      <c r="A333" s="7"/>
      <c r="B333" s="150"/>
      <c r="C333" s="7"/>
      <c r="D333" s="150"/>
      <c r="E333" s="7"/>
      <c r="F333" s="7"/>
      <c r="G333" s="3"/>
      <c r="H333" s="201"/>
      <c r="I333" s="201"/>
      <c r="J333" s="201"/>
      <c r="K333" s="201"/>
      <c r="L333" s="201"/>
      <c r="M333" s="201"/>
      <c r="N333" s="7"/>
      <c r="O333" s="7"/>
    </row>
    <row r="334" ht="15.75" customHeight="1">
      <c r="A334" s="7"/>
      <c r="B334" s="150"/>
      <c r="C334" s="7"/>
      <c r="D334" s="150"/>
      <c r="E334" s="7"/>
      <c r="F334" s="7"/>
      <c r="G334" s="3"/>
      <c r="H334" s="201"/>
      <c r="I334" s="201"/>
      <c r="J334" s="201"/>
      <c r="K334" s="201"/>
      <c r="L334" s="201"/>
      <c r="M334" s="201"/>
      <c r="N334" s="7"/>
      <c r="O334" s="7"/>
    </row>
    <row r="335" ht="15.75" customHeight="1">
      <c r="A335" s="7"/>
      <c r="B335" s="150"/>
      <c r="C335" s="7"/>
      <c r="D335" s="150"/>
      <c r="E335" s="7"/>
      <c r="F335" s="7"/>
      <c r="G335" s="3"/>
      <c r="H335" s="201"/>
      <c r="I335" s="201"/>
      <c r="J335" s="201"/>
      <c r="K335" s="201"/>
      <c r="L335" s="201"/>
      <c r="M335" s="201"/>
      <c r="N335" s="7"/>
      <c r="O335" s="7"/>
    </row>
    <row r="336" ht="15.75" customHeight="1">
      <c r="A336" s="7"/>
      <c r="B336" s="150"/>
      <c r="C336" s="7"/>
      <c r="D336" s="150"/>
      <c r="E336" s="7"/>
      <c r="F336" s="7"/>
      <c r="G336" s="3"/>
      <c r="H336" s="201"/>
      <c r="I336" s="201"/>
      <c r="J336" s="201"/>
      <c r="K336" s="201"/>
      <c r="L336" s="201"/>
      <c r="M336" s="201"/>
      <c r="N336" s="7"/>
      <c r="O336" s="7"/>
    </row>
    <row r="337" ht="15.75" customHeight="1">
      <c r="A337" s="7"/>
      <c r="B337" s="150"/>
      <c r="C337" s="7"/>
      <c r="D337" s="150"/>
      <c r="E337" s="7"/>
      <c r="F337" s="7"/>
      <c r="G337" s="3"/>
      <c r="H337" s="201"/>
      <c r="I337" s="201"/>
      <c r="J337" s="201"/>
      <c r="K337" s="201"/>
      <c r="L337" s="201"/>
      <c r="M337" s="201"/>
      <c r="N337" s="7"/>
      <c r="O337" s="7"/>
    </row>
    <row r="338" ht="15.75" customHeight="1">
      <c r="A338" s="7"/>
      <c r="B338" s="150"/>
      <c r="C338" s="7"/>
      <c r="D338" s="150"/>
      <c r="E338" s="7"/>
      <c r="F338" s="7"/>
      <c r="G338" s="3"/>
      <c r="H338" s="201"/>
      <c r="I338" s="201"/>
      <c r="J338" s="201"/>
      <c r="K338" s="201"/>
      <c r="L338" s="201"/>
      <c r="M338" s="201"/>
      <c r="N338" s="7"/>
      <c r="O338" s="7"/>
    </row>
    <row r="339" ht="15.75" customHeight="1">
      <c r="A339" s="7"/>
      <c r="B339" s="150"/>
      <c r="C339" s="7"/>
      <c r="D339" s="150"/>
      <c r="E339" s="7"/>
      <c r="F339" s="7"/>
      <c r="G339" s="3"/>
      <c r="H339" s="201"/>
      <c r="I339" s="201"/>
      <c r="J339" s="201"/>
      <c r="K339" s="201"/>
      <c r="L339" s="201"/>
      <c r="M339" s="201"/>
      <c r="N339" s="7"/>
      <c r="O339" s="7"/>
    </row>
    <row r="340" ht="15.75" customHeight="1">
      <c r="A340" s="7"/>
      <c r="B340" s="150"/>
      <c r="C340" s="7"/>
      <c r="D340" s="150"/>
      <c r="E340" s="7"/>
      <c r="F340" s="7"/>
      <c r="G340" s="3"/>
      <c r="H340" s="201"/>
      <c r="I340" s="201"/>
      <c r="J340" s="201"/>
      <c r="K340" s="201"/>
      <c r="L340" s="201"/>
      <c r="M340" s="201"/>
      <c r="N340" s="7"/>
      <c r="O340" s="7"/>
    </row>
    <row r="341" ht="15.75" customHeight="1">
      <c r="A341" s="7"/>
      <c r="B341" s="150"/>
      <c r="C341" s="7"/>
      <c r="D341" s="150"/>
      <c r="E341" s="7"/>
      <c r="F341" s="7"/>
      <c r="G341" s="3"/>
      <c r="H341" s="201"/>
      <c r="I341" s="201"/>
      <c r="J341" s="201"/>
      <c r="K341" s="201"/>
      <c r="L341" s="201"/>
      <c r="M341" s="201"/>
      <c r="N341" s="7"/>
      <c r="O341" s="7"/>
    </row>
    <row r="342" ht="15.75" customHeight="1">
      <c r="A342" s="7"/>
      <c r="B342" s="150"/>
      <c r="C342" s="7"/>
      <c r="D342" s="150"/>
      <c r="E342" s="7"/>
      <c r="F342" s="7"/>
      <c r="G342" s="3"/>
      <c r="H342" s="201"/>
      <c r="I342" s="201"/>
      <c r="J342" s="201"/>
      <c r="K342" s="201"/>
      <c r="L342" s="201"/>
      <c r="M342" s="201"/>
      <c r="N342" s="7"/>
      <c r="O342" s="7"/>
    </row>
    <row r="343" ht="15.75" customHeight="1">
      <c r="A343" s="7"/>
      <c r="B343" s="150"/>
      <c r="C343" s="7"/>
      <c r="D343" s="150"/>
      <c r="E343" s="7"/>
      <c r="F343" s="7"/>
      <c r="G343" s="3"/>
      <c r="H343" s="201"/>
      <c r="I343" s="201"/>
      <c r="J343" s="201"/>
      <c r="K343" s="201"/>
      <c r="L343" s="201"/>
      <c r="M343" s="201"/>
      <c r="N343" s="7"/>
      <c r="O343" s="7"/>
    </row>
    <row r="344" ht="15.75" customHeight="1">
      <c r="A344" s="7"/>
      <c r="B344" s="150"/>
      <c r="C344" s="7"/>
      <c r="D344" s="150"/>
      <c r="E344" s="7"/>
      <c r="F344" s="7"/>
      <c r="G344" s="3"/>
      <c r="H344" s="201"/>
      <c r="I344" s="201"/>
      <c r="J344" s="201"/>
      <c r="K344" s="201"/>
      <c r="L344" s="201"/>
      <c r="M344" s="201"/>
      <c r="N344" s="7"/>
      <c r="O344" s="7"/>
    </row>
    <row r="345" ht="15.75" customHeight="1">
      <c r="A345" s="7"/>
      <c r="B345" s="150"/>
      <c r="C345" s="7"/>
      <c r="D345" s="150"/>
      <c r="E345" s="7"/>
      <c r="F345" s="7"/>
      <c r="G345" s="3"/>
      <c r="H345" s="201"/>
      <c r="I345" s="201"/>
      <c r="J345" s="201"/>
      <c r="K345" s="201"/>
      <c r="L345" s="201"/>
      <c r="M345" s="201"/>
      <c r="N345" s="7"/>
      <c r="O345" s="7"/>
    </row>
    <row r="346" ht="15.75" customHeight="1">
      <c r="A346" s="7"/>
      <c r="B346" s="150"/>
      <c r="C346" s="7"/>
      <c r="D346" s="150"/>
      <c r="E346" s="7"/>
      <c r="F346" s="7"/>
      <c r="G346" s="3"/>
      <c r="H346" s="201"/>
      <c r="I346" s="201"/>
      <c r="J346" s="201"/>
      <c r="K346" s="201"/>
      <c r="L346" s="201"/>
      <c r="M346" s="201"/>
      <c r="N346" s="7"/>
      <c r="O346" s="7"/>
    </row>
    <row r="347" ht="15.75" customHeight="1">
      <c r="A347" s="7"/>
      <c r="B347" s="150"/>
      <c r="C347" s="7"/>
      <c r="D347" s="150"/>
      <c r="E347" s="7"/>
      <c r="F347" s="7"/>
      <c r="G347" s="3"/>
      <c r="H347" s="201"/>
      <c r="I347" s="201"/>
      <c r="J347" s="201"/>
      <c r="K347" s="201"/>
      <c r="L347" s="201"/>
      <c r="M347" s="201"/>
      <c r="N347" s="7"/>
      <c r="O347" s="7"/>
    </row>
    <row r="348" ht="15.75" customHeight="1">
      <c r="A348" s="7"/>
      <c r="B348" s="150"/>
      <c r="C348" s="7"/>
      <c r="D348" s="150"/>
      <c r="E348" s="7"/>
      <c r="F348" s="7"/>
      <c r="G348" s="3"/>
      <c r="H348" s="201"/>
      <c r="I348" s="201"/>
      <c r="J348" s="201"/>
      <c r="K348" s="201"/>
      <c r="L348" s="201"/>
      <c r="M348" s="201"/>
      <c r="N348" s="7"/>
      <c r="O348" s="7"/>
    </row>
    <row r="349" ht="15.75" customHeight="1">
      <c r="A349" s="7"/>
      <c r="B349" s="150"/>
      <c r="C349" s="7"/>
      <c r="D349" s="150"/>
      <c r="E349" s="7"/>
      <c r="F349" s="7"/>
      <c r="G349" s="3"/>
      <c r="H349" s="201"/>
      <c r="I349" s="201"/>
      <c r="J349" s="201"/>
      <c r="K349" s="201"/>
      <c r="L349" s="201"/>
      <c r="M349" s="201"/>
      <c r="N349" s="7"/>
      <c r="O349" s="7"/>
    </row>
    <row r="350" ht="15.75" customHeight="1">
      <c r="A350" s="7"/>
      <c r="B350" s="150"/>
      <c r="C350" s="7"/>
      <c r="D350" s="150"/>
      <c r="E350" s="7"/>
      <c r="F350" s="7"/>
      <c r="G350" s="3"/>
      <c r="H350" s="201"/>
      <c r="I350" s="201"/>
      <c r="J350" s="201"/>
      <c r="K350" s="201"/>
      <c r="L350" s="201"/>
      <c r="M350" s="201"/>
      <c r="N350" s="7"/>
      <c r="O350" s="7"/>
    </row>
    <row r="351" ht="15.75" customHeight="1">
      <c r="A351" s="7"/>
      <c r="B351" s="150"/>
      <c r="C351" s="7"/>
      <c r="D351" s="150"/>
      <c r="E351" s="7"/>
      <c r="F351" s="7"/>
      <c r="G351" s="3"/>
      <c r="H351" s="201"/>
      <c r="I351" s="201"/>
      <c r="J351" s="201"/>
      <c r="K351" s="201"/>
      <c r="L351" s="201"/>
      <c r="M351" s="201"/>
      <c r="N351" s="7"/>
      <c r="O351" s="7"/>
    </row>
    <row r="352" ht="15.75" customHeight="1">
      <c r="A352" s="7"/>
      <c r="B352" s="150"/>
      <c r="C352" s="7"/>
      <c r="D352" s="150"/>
      <c r="E352" s="7"/>
      <c r="F352" s="7"/>
      <c r="G352" s="3"/>
      <c r="H352" s="201"/>
      <c r="I352" s="201"/>
      <c r="J352" s="201"/>
      <c r="K352" s="201"/>
      <c r="L352" s="201"/>
      <c r="M352" s="201"/>
      <c r="N352" s="7"/>
      <c r="O352" s="7"/>
    </row>
    <row r="353" ht="15.75" customHeight="1">
      <c r="A353" s="7"/>
      <c r="B353" s="150"/>
      <c r="C353" s="7"/>
      <c r="D353" s="150"/>
      <c r="E353" s="7"/>
      <c r="F353" s="7"/>
      <c r="G353" s="3"/>
      <c r="H353" s="201"/>
      <c r="I353" s="201"/>
      <c r="J353" s="201"/>
      <c r="K353" s="201"/>
      <c r="L353" s="201"/>
      <c r="M353" s="201"/>
      <c r="N353" s="7"/>
      <c r="O353" s="7"/>
    </row>
    <row r="354" ht="15.75" customHeight="1">
      <c r="A354" s="7"/>
      <c r="B354" s="150"/>
      <c r="C354" s="7"/>
      <c r="D354" s="150"/>
      <c r="E354" s="7"/>
      <c r="F354" s="7"/>
      <c r="G354" s="3"/>
      <c r="H354" s="201"/>
      <c r="I354" s="201"/>
      <c r="J354" s="201"/>
      <c r="K354" s="201"/>
      <c r="L354" s="201"/>
      <c r="M354" s="201"/>
      <c r="N354" s="7"/>
      <c r="O354" s="7"/>
    </row>
    <row r="355" ht="15.75" customHeight="1">
      <c r="A355" s="7"/>
      <c r="B355" s="150"/>
      <c r="C355" s="7"/>
      <c r="D355" s="150"/>
      <c r="E355" s="7"/>
      <c r="F355" s="7"/>
      <c r="G355" s="3"/>
      <c r="H355" s="201"/>
      <c r="I355" s="201"/>
      <c r="J355" s="201"/>
      <c r="K355" s="201"/>
      <c r="L355" s="201"/>
      <c r="M355" s="201"/>
      <c r="N355" s="7"/>
      <c r="O355" s="7"/>
    </row>
    <row r="356" ht="15.75" customHeight="1">
      <c r="A356" s="7"/>
      <c r="B356" s="150"/>
      <c r="C356" s="7"/>
      <c r="D356" s="150"/>
      <c r="E356" s="7"/>
      <c r="F356" s="7"/>
      <c r="G356" s="3"/>
      <c r="H356" s="201"/>
      <c r="I356" s="201"/>
      <c r="J356" s="201"/>
      <c r="K356" s="201"/>
      <c r="L356" s="201"/>
      <c r="M356" s="201"/>
      <c r="N356" s="7"/>
      <c r="O356" s="7"/>
    </row>
    <row r="357" ht="15.75" customHeight="1">
      <c r="A357" s="7"/>
      <c r="B357" s="150"/>
      <c r="C357" s="7"/>
      <c r="D357" s="150"/>
      <c r="E357" s="7"/>
      <c r="F357" s="7"/>
      <c r="G357" s="3"/>
      <c r="H357" s="201"/>
      <c r="I357" s="201"/>
      <c r="J357" s="201"/>
      <c r="K357" s="201"/>
      <c r="L357" s="201"/>
      <c r="M357" s="201"/>
      <c r="N357" s="7"/>
      <c r="O357" s="7"/>
    </row>
    <row r="358" ht="15.75" customHeight="1">
      <c r="A358" s="7"/>
      <c r="B358" s="150"/>
      <c r="C358" s="7"/>
      <c r="D358" s="150"/>
      <c r="E358" s="7"/>
      <c r="F358" s="7"/>
      <c r="G358" s="3"/>
      <c r="H358" s="201"/>
      <c r="I358" s="201"/>
      <c r="J358" s="201"/>
      <c r="K358" s="201"/>
      <c r="L358" s="201"/>
      <c r="M358" s="201"/>
      <c r="N358" s="7"/>
      <c r="O358" s="7"/>
    </row>
    <row r="359" ht="15.75" customHeight="1">
      <c r="A359" s="7"/>
      <c r="B359" s="150"/>
      <c r="C359" s="7"/>
      <c r="D359" s="150"/>
      <c r="E359" s="7"/>
      <c r="F359" s="7"/>
      <c r="G359" s="3"/>
      <c r="H359" s="201"/>
      <c r="I359" s="201"/>
      <c r="J359" s="201"/>
      <c r="K359" s="201"/>
      <c r="L359" s="201"/>
      <c r="M359" s="201"/>
      <c r="N359" s="7"/>
      <c r="O359" s="7"/>
    </row>
    <row r="360" ht="15.75" customHeight="1">
      <c r="A360" s="7"/>
      <c r="B360" s="150"/>
      <c r="C360" s="7"/>
      <c r="D360" s="150"/>
      <c r="E360" s="7"/>
      <c r="F360" s="7"/>
      <c r="G360" s="3"/>
      <c r="H360" s="201"/>
      <c r="I360" s="201"/>
      <c r="J360" s="201"/>
      <c r="K360" s="201"/>
      <c r="L360" s="201"/>
      <c r="M360" s="201"/>
      <c r="N360" s="7"/>
      <c r="O360" s="7"/>
    </row>
    <row r="361" ht="15.75" customHeight="1">
      <c r="A361" s="7"/>
      <c r="B361" s="150"/>
      <c r="C361" s="7"/>
      <c r="D361" s="150"/>
      <c r="E361" s="7"/>
      <c r="F361" s="7"/>
      <c r="G361" s="3"/>
      <c r="H361" s="201"/>
      <c r="I361" s="201"/>
      <c r="J361" s="201"/>
      <c r="K361" s="201"/>
      <c r="L361" s="201"/>
      <c r="M361" s="201"/>
      <c r="N361" s="7"/>
      <c r="O361" s="7"/>
    </row>
    <row r="362" ht="15.75" customHeight="1">
      <c r="A362" s="7"/>
      <c r="B362" s="150"/>
      <c r="C362" s="7"/>
      <c r="D362" s="150"/>
      <c r="E362" s="7"/>
      <c r="F362" s="7"/>
      <c r="G362" s="3"/>
      <c r="H362" s="201"/>
      <c r="I362" s="201"/>
      <c r="J362" s="201"/>
      <c r="K362" s="201"/>
      <c r="L362" s="201"/>
      <c r="M362" s="201"/>
      <c r="N362" s="7"/>
      <c r="O362" s="7"/>
    </row>
    <row r="363" ht="15.75" customHeight="1">
      <c r="A363" s="7"/>
      <c r="B363" s="150"/>
      <c r="C363" s="7"/>
      <c r="D363" s="150"/>
      <c r="E363" s="7"/>
      <c r="F363" s="7"/>
      <c r="G363" s="3"/>
      <c r="H363" s="201"/>
      <c r="I363" s="201"/>
      <c r="J363" s="201"/>
      <c r="K363" s="201"/>
      <c r="L363" s="201"/>
      <c r="M363" s="201"/>
      <c r="N363" s="7"/>
      <c r="O363" s="7"/>
    </row>
    <row r="364" ht="15.75" customHeight="1">
      <c r="A364" s="7"/>
      <c r="B364" s="150"/>
      <c r="C364" s="7"/>
      <c r="D364" s="150"/>
      <c r="E364" s="7"/>
      <c r="F364" s="7"/>
      <c r="G364" s="3"/>
      <c r="H364" s="201"/>
      <c r="I364" s="201"/>
      <c r="J364" s="201"/>
      <c r="K364" s="201"/>
      <c r="L364" s="201"/>
      <c r="M364" s="201"/>
      <c r="N364" s="7"/>
      <c r="O364" s="7"/>
    </row>
    <row r="365" ht="15.75" customHeight="1">
      <c r="A365" s="7"/>
      <c r="B365" s="150"/>
      <c r="C365" s="7"/>
      <c r="D365" s="150"/>
      <c r="E365" s="7"/>
      <c r="F365" s="7"/>
      <c r="G365" s="3"/>
      <c r="H365" s="201"/>
      <c r="I365" s="201"/>
      <c r="J365" s="201"/>
      <c r="K365" s="201"/>
      <c r="L365" s="201"/>
      <c r="M365" s="201"/>
      <c r="N365" s="7"/>
      <c r="O365" s="7"/>
    </row>
    <row r="366" ht="15.75" customHeight="1">
      <c r="A366" s="7"/>
      <c r="B366" s="150"/>
      <c r="C366" s="7"/>
      <c r="D366" s="150"/>
      <c r="E366" s="7"/>
      <c r="F366" s="7"/>
      <c r="G366" s="3"/>
      <c r="H366" s="201"/>
      <c r="I366" s="201"/>
      <c r="J366" s="201"/>
      <c r="K366" s="201"/>
      <c r="L366" s="201"/>
      <c r="M366" s="201"/>
      <c r="N366" s="7"/>
      <c r="O366" s="7"/>
    </row>
    <row r="367" ht="15.75" customHeight="1">
      <c r="A367" s="7"/>
      <c r="B367" s="150"/>
      <c r="C367" s="7"/>
      <c r="D367" s="150"/>
      <c r="E367" s="7"/>
      <c r="F367" s="7"/>
      <c r="G367" s="3"/>
      <c r="H367" s="201"/>
      <c r="I367" s="201"/>
      <c r="J367" s="201"/>
      <c r="K367" s="201"/>
      <c r="L367" s="201"/>
      <c r="M367" s="201"/>
      <c r="N367" s="7"/>
      <c r="O367" s="7"/>
    </row>
    <row r="368" ht="15.75" customHeight="1">
      <c r="A368" s="7"/>
      <c r="B368" s="150"/>
      <c r="C368" s="7"/>
      <c r="D368" s="150"/>
      <c r="E368" s="7"/>
      <c r="F368" s="7"/>
      <c r="G368" s="3"/>
      <c r="H368" s="201"/>
      <c r="I368" s="201"/>
      <c r="J368" s="201"/>
      <c r="K368" s="201"/>
      <c r="L368" s="201"/>
      <c r="M368" s="201"/>
      <c r="N368" s="7"/>
      <c r="O368" s="7"/>
    </row>
    <row r="369" ht="15.75" customHeight="1">
      <c r="A369" s="7"/>
      <c r="B369" s="150"/>
      <c r="C369" s="7"/>
      <c r="D369" s="150"/>
      <c r="E369" s="7"/>
      <c r="F369" s="7"/>
      <c r="G369" s="3"/>
      <c r="H369" s="201"/>
      <c r="I369" s="201"/>
      <c r="J369" s="201"/>
      <c r="K369" s="201"/>
      <c r="L369" s="201"/>
      <c r="M369" s="201"/>
      <c r="N369" s="7"/>
      <c r="O369" s="7"/>
    </row>
    <row r="370" ht="15.75" customHeight="1">
      <c r="A370" s="7"/>
      <c r="B370" s="150"/>
      <c r="C370" s="7"/>
      <c r="D370" s="150"/>
      <c r="E370" s="7"/>
      <c r="F370" s="7"/>
      <c r="G370" s="3"/>
      <c r="H370" s="201"/>
      <c r="I370" s="201"/>
      <c r="J370" s="201"/>
      <c r="K370" s="201"/>
      <c r="L370" s="201"/>
      <c r="M370" s="201"/>
      <c r="N370" s="7"/>
      <c r="O370" s="7"/>
    </row>
    <row r="371" ht="15.75" customHeight="1">
      <c r="A371" s="7"/>
      <c r="B371" s="150"/>
      <c r="C371" s="7"/>
      <c r="D371" s="150"/>
      <c r="E371" s="7"/>
      <c r="F371" s="7"/>
      <c r="G371" s="3"/>
      <c r="H371" s="201"/>
      <c r="I371" s="201"/>
      <c r="J371" s="201"/>
      <c r="K371" s="201"/>
      <c r="L371" s="201"/>
      <c r="M371" s="201"/>
      <c r="N371" s="7"/>
      <c r="O371" s="7"/>
    </row>
    <row r="372" ht="15.75" customHeight="1">
      <c r="A372" s="7"/>
      <c r="B372" s="150"/>
      <c r="C372" s="7"/>
      <c r="D372" s="150"/>
      <c r="E372" s="7"/>
      <c r="F372" s="7"/>
      <c r="G372" s="3"/>
      <c r="H372" s="201"/>
      <c r="I372" s="201"/>
      <c r="J372" s="201"/>
      <c r="K372" s="201"/>
      <c r="L372" s="201"/>
      <c r="M372" s="201"/>
      <c r="N372" s="7"/>
      <c r="O372" s="7"/>
    </row>
    <row r="373" ht="15.75" customHeight="1">
      <c r="A373" s="7"/>
      <c r="B373" s="150"/>
      <c r="C373" s="7"/>
      <c r="D373" s="150"/>
      <c r="E373" s="7"/>
      <c r="F373" s="7"/>
      <c r="G373" s="3"/>
      <c r="H373" s="201"/>
      <c r="I373" s="201"/>
      <c r="J373" s="201"/>
      <c r="K373" s="201"/>
      <c r="L373" s="201"/>
      <c r="M373" s="201"/>
      <c r="N373" s="7"/>
      <c r="O373" s="7"/>
    </row>
    <row r="374" ht="15.75" customHeight="1">
      <c r="A374" s="7"/>
      <c r="B374" s="150"/>
      <c r="C374" s="7"/>
      <c r="D374" s="150"/>
      <c r="E374" s="7"/>
      <c r="F374" s="7"/>
      <c r="G374" s="3"/>
      <c r="H374" s="201"/>
      <c r="I374" s="201"/>
      <c r="J374" s="201"/>
      <c r="K374" s="201"/>
      <c r="L374" s="201"/>
      <c r="M374" s="201"/>
      <c r="N374" s="7"/>
      <c r="O374" s="7"/>
    </row>
    <row r="375" ht="15.75" customHeight="1">
      <c r="A375" s="7"/>
      <c r="B375" s="150"/>
      <c r="C375" s="7"/>
      <c r="D375" s="150"/>
      <c r="E375" s="7"/>
      <c r="F375" s="7"/>
      <c r="G375" s="3"/>
      <c r="H375" s="201"/>
      <c r="I375" s="201"/>
      <c r="J375" s="201"/>
      <c r="K375" s="201"/>
      <c r="L375" s="201"/>
      <c r="M375" s="201"/>
      <c r="N375" s="7"/>
      <c r="O375" s="7"/>
    </row>
    <row r="376" ht="15.75" customHeight="1">
      <c r="A376" s="7"/>
      <c r="B376" s="150"/>
      <c r="C376" s="7"/>
      <c r="D376" s="150"/>
      <c r="E376" s="7"/>
      <c r="F376" s="7"/>
      <c r="G376" s="3"/>
      <c r="H376" s="201"/>
      <c r="I376" s="201"/>
      <c r="J376" s="201"/>
      <c r="K376" s="201"/>
      <c r="L376" s="201"/>
      <c r="M376" s="201"/>
      <c r="N376" s="7"/>
      <c r="O376" s="7"/>
    </row>
    <row r="377" ht="15.75" customHeight="1">
      <c r="A377" s="7"/>
      <c r="B377" s="150"/>
      <c r="C377" s="7"/>
      <c r="D377" s="150"/>
      <c r="E377" s="7"/>
      <c r="F377" s="7"/>
      <c r="G377" s="3"/>
      <c r="H377" s="201"/>
      <c r="I377" s="201"/>
      <c r="J377" s="201"/>
      <c r="K377" s="201"/>
      <c r="L377" s="201"/>
      <c r="M377" s="201"/>
      <c r="N377" s="7"/>
      <c r="O377" s="7"/>
    </row>
    <row r="378" ht="15.75" customHeight="1">
      <c r="A378" s="7"/>
      <c r="B378" s="150"/>
      <c r="C378" s="7"/>
      <c r="D378" s="150"/>
      <c r="E378" s="7"/>
      <c r="F378" s="7"/>
      <c r="G378" s="3"/>
      <c r="H378" s="201"/>
      <c r="I378" s="201"/>
      <c r="J378" s="201"/>
      <c r="K378" s="201"/>
      <c r="L378" s="201"/>
      <c r="M378" s="201"/>
      <c r="N378" s="7"/>
      <c r="O378" s="7"/>
    </row>
    <row r="379" ht="15.75" customHeight="1">
      <c r="A379" s="7"/>
      <c r="B379" s="150"/>
      <c r="C379" s="7"/>
      <c r="D379" s="150"/>
      <c r="E379" s="7"/>
      <c r="F379" s="7"/>
      <c r="G379" s="3"/>
      <c r="H379" s="201"/>
      <c r="I379" s="201"/>
      <c r="J379" s="201"/>
      <c r="K379" s="201"/>
      <c r="L379" s="201"/>
      <c r="M379" s="201"/>
      <c r="N379" s="7"/>
      <c r="O379" s="7"/>
    </row>
    <row r="380" ht="15.75" customHeight="1">
      <c r="A380" s="7"/>
      <c r="B380" s="150"/>
      <c r="C380" s="7"/>
      <c r="D380" s="150"/>
      <c r="E380" s="7"/>
      <c r="F380" s="7"/>
      <c r="G380" s="3"/>
      <c r="H380" s="201"/>
      <c r="I380" s="201"/>
      <c r="J380" s="201"/>
      <c r="K380" s="201"/>
      <c r="L380" s="201"/>
      <c r="M380" s="201"/>
      <c r="N380" s="7"/>
      <c r="O380" s="7"/>
    </row>
    <row r="381" ht="15.75" customHeight="1">
      <c r="A381" s="7"/>
      <c r="B381" s="150"/>
      <c r="C381" s="7"/>
      <c r="D381" s="150"/>
      <c r="E381" s="7"/>
      <c r="F381" s="7"/>
      <c r="G381" s="3"/>
      <c r="H381" s="201"/>
      <c r="I381" s="201"/>
      <c r="J381" s="201"/>
      <c r="K381" s="201"/>
      <c r="L381" s="201"/>
      <c r="M381" s="201"/>
      <c r="N381" s="7"/>
      <c r="O381" s="7"/>
    </row>
    <row r="382" ht="15.75" customHeight="1">
      <c r="A382" s="7"/>
      <c r="B382" s="150"/>
      <c r="C382" s="7"/>
      <c r="D382" s="150"/>
      <c r="E382" s="7"/>
      <c r="F382" s="7"/>
      <c r="G382" s="3"/>
      <c r="H382" s="201"/>
      <c r="I382" s="201"/>
      <c r="J382" s="201"/>
      <c r="K382" s="201"/>
      <c r="L382" s="201"/>
      <c r="M382" s="201"/>
      <c r="N382" s="7"/>
      <c r="O382" s="7"/>
    </row>
    <row r="383" ht="15.75" customHeight="1">
      <c r="A383" s="7"/>
      <c r="B383" s="150"/>
      <c r="C383" s="7"/>
      <c r="D383" s="150"/>
      <c r="E383" s="7"/>
      <c r="F383" s="7"/>
      <c r="G383" s="3"/>
      <c r="H383" s="201"/>
      <c r="I383" s="201"/>
      <c r="J383" s="201"/>
      <c r="K383" s="201"/>
      <c r="L383" s="201"/>
      <c r="M383" s="201"/>
      <c r="N383" s="7"/>
      <c r="O383" s="7"/>
    </row>
    <row r="384" ht="15.75" customHeight="1">
      <c r="A384" s="7"/>
      <c r="B384" s="150"/>
      <c r="C384" s="7"/>
      <c r="D384" s="150"/>
      <c r="E384" s="7"/>
      <c r="F384" s="7"/>
      <c r="G384" s="3"/>
      <c r="H384" s="201"/>
      <c r="I384" s="201"/>
      <c r="J384" s="201"/>
      <c r="K384" s="201"/>
      <c r="L384" s="201"/>
      <c r="M384" s="201"/>
      <c r="N384" s="7"/>
      <c r="O384" s="7"/>
    </row>
    <row r="385" ht="15.75" customHeight="1">
      <c r="A385" s="7"/>
      <c r="B385" s="150"/>
      <c r="C385" s="7"/>
      <c r="D385" s="150"/>
      <c r="E385" s="7"/>
      <c r="F385" s="7"/>
      <c r="G385" s="3"/>
      <c r="H385" s="201"/>
      <c r="I385" s="201"/>
      <c r="J385" s="201"/>
      <c r="K385" s="201"/>
      <c r="L385" s="201"/>
      <c r="M385" s="201"/>
      <c r="N385" s="7"/>
      <c r="O385" s="7"/>
    </row>
    <row r="386" ht="15.75" customHeight="1">
      <c r="A386" s="7"/>
      <c r="B386" s="150"/>
      <c r="C386" s="7"/>
      <c r="D386" s="150"/>
      <c r="E386" s="7"/>
      <c r="F386" s="7"/>
      <c r="G386" s="3"/>
      <c r="H386" s="201"/>
      <c r="I386" s="201"/>
      <c r="J386" s="201"/>
      <c r="K386" s="201"/>
      <c r="L386" s="201"/>
      <c r="M386" s="201"/>
      <c r="N386" s="7"/>
      <c r="O386" s="7"/>
    </row>
    <row r="387" ht="15.75" customHeight="1">
      <c r="A387" s="7"/>
      <c r="B387" s="150"/>
      <c r="C387" s="7"/>
      <c r="D387" s="150"/>
      <c r="E387" s="7"/>
      <c r="F387" s="7"/>
      <c r="G387" s="3"/>
      <c r="H387" s="201"/>
      <c r="I387" s="201"/>
      <c r="J387" s="201"/>
      <c r="K387" s="201"/>
      <c r="L387" s="201"/>
      <c r="M387" s="201"/>
      <c r="N387" s="7"/>
      <c r="O387" s="7"/>
    </row>
    <row r="388" ht="15.75" customHeight="1">
      <c r="A388" s="7"/>
      <c r="B388" s="150"/>
      <c r="C388" s="7"/>
      <c r="D388" s="150"/>
      <c r="E388" s="7"/>
      <c r="F388" s="7"/>
      <c r="G388" s="3"/>
      <c r="H388" s="201"/>
      <c r="I388" s="201"/>
      <c r="J388" s="201"/>
      <c r="K388" s="201"/>
      <c r="L388" s="201"/>
      <c r="M388" s="201"/>
      <c r="N388" s="7"/>
      <c r="O388" s="7"/>
    </row>
    <row r="389" ht="15.75" customHeight="1">
      <c r="A389" s="7"/>
      <c r="B389" s="150"/>
      <c r="C389" s="7"/>
      <c r="D389" s="150"/>
      <c r="E389" s="7"/>
      <c r="F389" s="7"/>
      <c r="G389" s="3"/>
      <c r="H389" s="201"/>
      <c r="I389" s="201"/>
      <c r="J389" s="201"/>
      <c r="K389" s="201"/>
      <c r="L389" s="201"/>
      <c r="M389" s="201"/>
      <c r="N389" s="7"/>
      <c r="O389" s="7"/>
    </row>
    <row r="390" ht="15.75" customHeight="1">
      <c r="A390" s="7"/>
      <c r="B390" s="150"/>
      <c r="C390" s="7"/>
      <c r="D390" s="150"/>
      <c r="E390" s="7"/>
      <c r="F390" s="7"/>
      <c r="G390" s="3"/>
      <c r="H390" s="201"/>
      <c r="I390" s="201"/>
      <c r="J390" s="201"/>
      <c r="K390" s="201"/>
      <c r="L390" s="201"/>
      <c r="M390" s="201"/>
      <c r="N390" s="7"/>
      <c r="O390" s="7"/>
    </row>
    <row r="391" ht="15.75" customHeight="1">
      <c r="A391" s="7"/>
      <c r="B391" s="150"/>
      <c r="C391" s="7"/>
      <c r="D391" s="150"/>
      <c r="E391" s="7"/>
      <c r="F391" s="7"/>
      <c r="G391" s="3"/>
      <c r="H391" s="201"/>
      <c r="I391" s="201"/>
      <c r="J391" s="201"/>
      <c r="K391" s="201"/>
      <c r="L391" s="201"/>
      <c r="M391" s="201"/>
      <c r="N391" s="7"/>
      <c r="O391" s="7"/>
    </row>
    <row r="392" ht="15.75" customHeight="1">
      <c r="A392" s="7"/>
      <c r="B392" s="150"/>
      <c r="C392" s="7"/>
      <c r="D392" s="150"/>
      <c r="E392" s="7"/>
      <c r="F392" s="7"/>
      <c r="G392" s="3"/>
      <c r="H392" s="201"/>
      <c r="I392" s="201"/>
      <c r="J392" s="201"/>
      <c r="K392" s="201"/>
      <c r="L392" s="201"/>
      <c r="M392" s="201"/>
      <c r="N392" s="7"/>
      <c r="O392" s="7"/>
    </row>
    <row r="393" ht="15.75" customHeight="1">
      <c r="A393" s="7"/>
      <c r="B393" s="150"/>
      <c r="C393" s="7"/>
      <c r="D393" s="150"/>
      <c r="E393" s="7"/>
      <c r="F393" s="7"/>
      <c r="G393" s="3"/>
      <c r="H393" s="201"/>
      <c r="I393" s="201"/>
      <c r="J393" s="201"/>
      <c r="K393" s="201"/>
      <c r="L393" s="201"/>
      <c r="M393" s="201"/>
      <c r="N393" s="7"/>
      <c r="O393" s="7"/>
    </row>
    <row r="394" ht="15.75" customHeight="1">
      <c r="A394" s="7"/>
      <c r="B394" s="150"/>
      <c r="C394" s="7"/>
      <c r="D394" s="150"/>
      <c r="E394" s="7"/>
      <c r="F394" s="7"/>
      <c r="G394" s="3"/>
      <c r="H394" s="201"/>
      <c r="I394" s="201"/>
      <c r="J394" s="201"/>
      <c r="K394" s="201"/>
      <c r="L394" s="201"/>
      <c r="M394" s="201"/>
      <c r="N394" s="7"/>
      <c r="O394" s="7"/>
    </row>
    <row r="395" ht="15.75" customHeight="1">
      <c r="A395" s="7"/>
      <c r="B395" s="150"/>
      <c r="C395" s="7"/>
      <c r="D395" s="150"/>
      <c r="E395" s="7"/>
      <c r="F395" s="7"/>
      <c r="G395" s="3"/>
      <c r="H395" s="201"/>
      <c r="I395" s="201"/>
      <c r="J395" s="201"/>
      <c r="K395" s="201"/>
      <c r="L395" s="201"/>
      <c r="M395" s="201"/>
      <c r="N395" s="7"/>
      <c r="O395" s="7"/>
    </row>
    <row r="396" ht="15.75" customHeight="1">
      <c r="A396" s="7"/>
      <c r="B396" s="150"/>
      <c r="C396" s="7"/>
      <c r="D396" s="150"/>
      <c r="E396" s="7"/>
      <c r="F396" s="7"/>
      <c r="G396" s="3"/>
      <c r="H396" s="201"/>
      <c r="I396" s="201"/>
      <c r="J396" s="201"/>
      <c r="K396" s="201"/>
      <c r="L396" s="201"/>
      <c r="M396" s="201"/>
      <c r="N396" s="7"/>
      <c r="O396" s="7"/>
    </row>
    <row r="397" ht="15.75" customHeight="1">
      <c r="A397" s="7"/>
      <c r="B397" s="150"/>
      <c r="C397" s="7"/>
      <c r="D397" s="150"/>
      <c r="E397" s="7"/>
      <c r="F397" s="7"/>
      <c r="G397" s="3"/>
      <c r="H397" s="201"/>
      <c r="I397" s="201"/>
      <c r="J397" s="201"/>
      <c r="K397" s="201"/>
      <c r="L397" s="201"/>
      <c r="M397" s="201"/>
      <c r="N397" s="7"/>
      <c r="O397" s="7"/>
    </row>
    <row r="398" ht="15.75" customHeight="1">
      <c r="A398" s="7"/>
      <c r="B398" s="150"/>
      <c r="C398" s="7"/>
      <c r="D398" s="150"/>
      <c r="E398" s="7"/>
      <c r="F398" s="7"/>
      <c r="G398" s="3"/>
      <c r="H398" s="201"/>
      <c r="I398" s="201"/>
      <c r="J398" s="201"/>
      <c r="K398" s="201"/>
      <c r="L398" s="201"/>
      <c r="M398" s="201"/>
      <c r="N398" s="7"/>
      <c r="O398" s="7"/>
    </row>
    <row r="399" ht="15.75" customHeight="1">
      <c r="A399" s="7"/>
      <c r="B399" s="150"/>
      <c r="C399" s="7"/>
      <c r="D399" s="150"/>
      <c r="E399" s="7"/>
      <c r="F399" s="7"/>
      <c r="G399" s="3"/>
      <c r="H399" s="201"/>
      <c r="I399" s="201"/>
      <c r="J399" s="201"/>
      <c r="K399" s="201"/>
      <c r="L399" s="201"/>
      <c r="M399" s="201"/>
      <c r="N399" s="7"/>
      <c r="O399" s="7"/>
    </row>
    <row r="400" ht="15.75" customHeight="1">
      <c r="A400" s="7"/>
      <c r="B400" s="150"/>
      <c r="C400" s="7"/>
      <c r="D400" s="150"/>
      <c r="E400" s="7"/>
      <c r="F400" s="7"/>
      <c r="G400" s="3"/>
      <c r="H400" s="201"/>
      <c r="I400" s="201"/>
      <c r="J400" s="201"/>
      <c r="K400" s="201"/>
      <c r="L400" s="201"/>
      <c r="M400" s="201"/>
      <c r="N400" s="7"/>
      <c r="O400" s="7"/>
    </row>
    <row r="401" ht="15.75" customHeight="1">
      <c r="A401" s="7"/>
      <c r="B401" s="150"/>
      <c r="C401" s="7"/>
      <c r="D401" s="150"/>
      <c r="E401" s="7"/>
      <c r="F401" s="7"/>
      <c r="G401" s="3"/>
      <c r="H401" s="201"/>
      <c r="I401" s="201"/>
      <c r="J401" s="201"/>
      <c r="K401" s="201"/>
      <c r="L401" s="201"/>
      <c r="M401" s="201"/>
      <c r="N401" s="7"/>
      <c r="O401" s="7"/>
    </row>
    <row r="402" ht="15.75" customHeight="1">
      <c r="A402" s="7"/>
      <c r="B402" s="150"/>
      <c r="C402" s="7"/>
      <c r="D402" s="150"/>
      <c r="E402" s="7"/>
      <c r="F402" s="7"/>
      <c r="G402" s="3"/>
      <c r="H402" s="201"/>
      <c r="I402" s="201"/>
      <c r="J402" s="201"/>
      <c r="K402" s="201"/>
      <c r="L402" s="201"/>
      <c r="M402" s="201"/>
      <c r="N402" s="7"/>
      <c r="O402" s="7"/>
    </row>
    <row r="403" ht="15.75" customHeight="1">
      <c r="A403" s="7"/>
      <c r="B403" s="150"/>
      <c r="C403" s="7"/>
      <c r="D403" s="150"/>
      <c r="E403" s="7"/>
      <c r="F403" s="7"/>
      <c r="G403" s="3"/>
      <c r="H403" s="201"/>
      <c r="I403" s="201"/>
      <c r="J403" s="201"/>
      <c r="K403" s="201"/>
      <c r="L403" s="201"/>
      <c r="M403" s="201"/>
      <c r="N403" s="7"/>
      <c r="O403" s="7"/>
    </row>
    <row r="404" ht="15.75" customHeight="1">
      <c r="A404" s="7"/>
      <c r="B404" s="150"/>
      <c r="C404" s="7"/>
      <c r="D404" s="150"/>
      <c r="E404" s="7"/>
      <c r="F404" s="7"/>
      <c r="G404" s="3"/>
      <c r="H404" s="201"/>
      <c r="I404" s="201"/>
      <c r="J404" s="201"/>
      <c r="K404" s="201"/>
      <c r="L404" s="201"/>
      <c r="M404" s="201"/>
      <c r="N404" s="7"/>
      <c r="O404" s="7"/>
    </row>
    <row r="405" ht="15.75" customHeight="1">
      <c r="A405" s="7"/>
      <c r="B405" s="150"/>
      <c r="C405" s="7"/>
      <c r="D405" s="150"/>
      <c r="E405" s="7"/>
      <c r="F405" s="7"/>
      <c r="G405" s="3"/>
      <c r="H405" s="201"/>
      <c r="I405" s="201"/>
      <c r="J405" s="201"/>
      <c r="K405" s="201"/>
      <c r="L405" s="201"/>
      <c r="M405" s="201"/>
      <c r="N405" s="7"/>
      <c r="O405" s="7"/>
    </row>
    <row r="406" ht="15.75" customHeight="1">
      <c r="A406" s="7"/>
      <c r="B406" s="150"/>
      <c r="C406" s="7"/>
      <c r="D406" s="150"/>
      <c r="E406" s="7"/>
      <c r="F406" s="7"/>
      <c r="G406" s="3"/>
      <c r="H406" s="201"/>
      <c r="I406" s="201"/>
      <c r="J406" s="201"/>
      <c r="K406" s="201"/>
      <c r="L406" s="201"/>
      <c r="M406" s="201"/>
      <c r="N406" s="7"/>
      <c r="O406" s="7"/>
    </row>
    <row r="407" ht="15.75" customHeight="1">
      <c r="A407" s="7"/>
      <c r="B407" s="150"/>
      <c r="C407" s="7"/>
      <c r="D407" s="150"/>
      <c r="E407" s="7"/>
      <c r="F407" s="7"/>
      <c r="G407" s="3"/>
      <c r="H407" s="201"/>
      <c r="I407" s="201"/>
      <c r="J407" s="201"/>
      <c r="K407" s="201"/>
      <c r="L407" s="201"/>
      <c r="M407" s="201"/>
      <c r="N407" s="7"/>
      <c r="O407" s="7"/>
    </row>
    <row r="408" ht="15.75" customHeight="1">
      <c r="A408" s="7"/>
      <c r="B408" s="150"/>
      <c r="C408" s="7"/>
      <c r="D408" s="150"/>
      <c r="E408" s="7"/>
      <c r="F408" s="7"/>
      <c r="G408" s="3"/>
      <c r="H408" s="201"/>
      <c r="I408" s="201"/>
      <c r="J408" s="201"/>
      <c r="K408" s="201"/>
      <c r="L408" s="201"/>
      <c r="M408" s="201"/>
      <c r="N408" s="7"/>
      <c r="O408" s="7"/>
    </row>
    <row r="409" ht="15.75" customHeight="1">
      <c r="A409" s="7"/>
      <c r="B409" s="150"/>
      <c r="C409" s="7"/>
      <c r="D409" s="150"/>
      <c r="E409" s="7"/>
      <c r="F409" s="7"/>
      <c r="G409" s="3"/>
      <c r="H409" s="201"/>
      <c r="I409" s="201"/>
      <c r="J409" s="201"/>
      <c r="K409" s="201"/>
      <c r="L409" s="201"/>
      <c r="M409" s="201"/>
      <c r="N409" s="7"/>
      <c r="O409" s="7"/>
    </row>
    <row r="410" ht="15.75" customHeight="1">
      <c r="A410" s="7"/>
      <c r="B410" s="150"/>
      <c r="C410" s="7"/>
      <c r="D410" s="150"/>
      <c r="E410" s="7"/>
      <c r="F410" s="7"/>
      <c r="G410" s="3"/>
      <c r="H410" s="201"/>
      <c r="I410" s="201"/>
      <c r="J410" s="201"/>
      <c r="K410" s="201"/>
      <c r="L410" s="201"/>
      <c r="M410" s="201"/>
      <c r="N410" s="7"/>
      <c r="O410" s="7"/>
    </row>
    <row r="411" ht="15.75" customHeight="1">
      <c r="A411" s="7"/>
      <c r="B411" s="150"/>
      <c r="C411" s="7"/>
      <c r="D411" s="150"/>
      <c r="E411" s="7"/>
      <c r="F411" s="7"/>
      <c r="G411" s="3"/>
      <c r="H411" s="201"/>
      <c r="I411" s="201"/>
      <c r="J411" s="201"/>
      <c r="K411" s="201"/>
      <c r="L411" s="201"/>
      <c r="M411" s="201"/>
      <c r="N411" s="7"/>
      <c r="O411" s="7"/>
    </row>
    <row r="412" ht="15.75" customHeight="1">
      <c r="A412" s="7"/>
      <c r="B412" s="150"/>
      <c r="C412" s="7"/>
      <c r="D412" s="150"/>
      <c r="E412" s="7"/>
      <c r="F412" s="7"/>
      <c r="G412" s="3"/>
      <c r="H412" s="201"/>
      <c r="I412" s="201"/>
      <c r="J412" s="201"/>
      <c r="K412" s="201"/>
      <c r="L412" s="201"/>
      <c r="M412" s="201"/>
      <c r="N412" s="7"/>
      <c r="O412" s="7"/>
    </row>
    <row r="413" ht="15.75" customHeight="1">
      <c r="A413" s="7"/>
      <c r="B413" s="150"/>
      <c r="C413" s="7"/>
      <c r="D413" s="150"/>
      <c r="E413" s="7"/>
      <c r="F413" s="7"/>
      <c r="G413" s="3"/>
      <c r="H413" s="201"/>
      <c r="I413" s="201"/>
      <c r="J413" s="201"/>
      <c r="K413" s="201"/>
      <c r="L413" s="201"/>
      <c r="M413" s="201"/>
      <c r="N413" s="7"/>
      <c r="O413" s="7"/>
    </row>
    <row r="414" ht="15.75" customHeight="1">
      <c r="A414" s="7"/>
      <c r="B414" s="150"/>
      <c r="C414" s="7"/>
      <c r="D414" s="150"/>
      <c r="E414" s="7"/>
      <c r="F414" s="7"/>
      <c r="G414" s="3"/>
      <c r="H414" s="201"/>
      <c r="I414" s="201"/>
      <c r="J414" s="201"/>
      <c r="K414" s="201"/>
      <c r="L414" s="201"/>
      <c r="M414" s="201"/>
      <c r="N414" s="7"/>
      <c r="O414" s="7"/>
    </row>
    <row r="415" ht="15.75" customHeight="1">
      <c r="A415" s="7"/>
      <c r="B415" s="150"/>
      <c r="C415" s="7"/>
      <c r="D415" s="150"/>
      <c r="E415" s="7"/>
      <c r="F415" s="7"/>
      <c r="G415" s="3"/>
      <c r="H415" s="201"/>
      <c r="I415" s="201"/>
      <c r="J415" s="201"/>
      <c r="K415" s="201"/>
      <c r="L415" s="201"/>
      <c r="M415" s="201"/>
      <c r="N415" s="7"/>
      <c r="O415" s="7"/>
    </row>
    <row r="416" ht="15.75" customHeight="1">
      <c r="A416" s="7"/>
      <c r="B416" s="150"/>
      <c r="C416" s="7"/>
      <c r="D416" s="150"/>
      <c r="E416" s="7"/>
      <c r="F416" s="7"/>
      <c r="G416" s="3"/>
      <c r="H416" s="201"/>
      <c r="I416" s="201"/>
      <c r="J416" s="201"/>
      <c r="K416" s="201"/>
      <c r="L416" s="201"/>
      <c r="M416" s="201"/>
      <c r="N416" s="7"/>
      <c r="O416" s="7"/>
    </row>
    <row r="417" ht="15.75" customHeight="1">
      <c r="A417" s="7"/>
      <c r="B417" s="150"/>
      <c r="C417" s="7"/>
      <c r="D417" s="150"/>
      <c r="E417" s="7"/>
      <c r="F417" s="7"/>
      <c r="G417" s="3"/>
      <c r="H417" s="201"/>
      <c r="I417" s="201"/>
      <c r="J417" s="201"/>
      <c r="K417" s="201"/>
      <c r="L417" s="201"/>
      <c r="M417" s="201"/>
      <c r="N417" s="7"/>
      <c r="O417" s="7"/>
    </row>
    <row r="418" ht="15.75" customHeight="1">
      <c r="A418" s="7"/>
      <c r="B418" s="150"/>
      <c r="C418" s="7"/>
      <c r="D418" s="150"/>
      <c r="E418" s="7"/>
      <c r="F418" s="7"/>
      <c r="G418" s="3"/>
      <c r="H418" s="201"/>
      <c r="I418" s="201"/>
      <c r="J418" s="201"/>
      <c r="K418" s="201"/>
      <c r="L418" s="201"/>
      <c r="M418" s="201"/>
      <c r="N418" s="7"/>
      <c r="O418" s="7"/>
    </row>
    <row r="419" ht="15.75" customHeight="1">
      <c r="A419" s="7"/>
      <c r="B419" s="150"/>
      <c r="C419" s="7"/>
      <c r="D419" s="150"/>
      <c r="E419" s="7"/>
      <c r="F419" s="7"/>
      <c r="G419" s="3"/>
      <c r="H419" s="201"/>
      <c r="I419" s="201"/>
      <c r="J419" s="201"/>
      <c r="K419" s="201"/>
      <c r="L419" s="201"/>
      <c r="M419" s="201"/>
      <c r="N419" s="7"/>
      <c r="O419" s="7"/>
    </row>
    <row r="420" ht="15.75" customHeight="1">
      <c r="A420" s="7"/>
      <c r="B420" s="150"/>
      <c r="C420" s="7"/>
      <c r="D420" s="150"/>
      <c r="E420" s="7"/>
      <c r="F420" s="7"/>
      <c r="G420" s="3"/>
      <c r="H420" s="201"/>
      <c r="I420" s="201"/>
      <c r="J420" s="201"/>
      <c r="K420" s="201"/>
      <c r="L420" s="201"/>
      <c r="M420" s="201"/>
      <c r="N420" s="7"/>
      <c r="O420" s="7"/>
    </row>
    <row r="421" ht="15.75" customHeight="1">
      <c r="A421" s="7"/>
      <c r="B421" s="150"/>
      <c r="C421" s="7"/>
      <c r="D421" s="150"/>
      <c r="E421" s="7"/>
      <c r="F421" s="7"/>
      <c r="G421" s="3"/>
      <c r="H421" s="201"/>
      <c r="I421" s="201"/>
      <c r="J421" s="201"/>
      <c r="K421" s="201"/>
      <c r="L421" s="201"/>
      <c r="M421" s="201"/>
      <c r="N421" s="7"/>
      <c r="O421" s="7"/>
    </row>
    <row r="422" ht="15.75" customHeight="1">
      <c r="A422" s="7"/>
      <c r="B422" s="150"/>
      <c r="C422" s="7"/>
      <c r="D422" s="150"/>
      <c r="E422" s="7"/>
      <c r="F422" s="7"/>
      <c r="G422" s="3"/>
      <c r="H422" s="201"/>
      <c r="I422" s="201"/>
      <c r="J422" s="201"/>
      <c r="K422" s="201"/>
      <c r="L422" s="201"/>
      <c r="M422" s="201"/>
      <c r="N422" s="7"/>
      <c r="O422" s="7"/>
    </row>
    <row r="423" ht="15.75" customHeight="1">
      <c r="A423" s="7"/>
      <c r="B423" s="150"/>
      <c r="C423" s="7"/>
      <c r="D423" s="150"/>
      <c r="E423" s="7"/>
      <c r="F423" s="7"/>
      <c r="G423" s="3"/>
      <c r="H423" s="201"/>
      <c r="I423" s="201"/>
      <c r="J423" s="201"/>
      <c r="K423" s="201"/>
      <c r="L423" s="201"/>
      <c r="M423" s="201"/>
      <c r="N423" s="7"/>
      <c r="O423" s="7"/>
    </row>
    <row r="424" ht="15.75" customHeight="1">
      <c r="A424" s="7"/>
      <c r="B424" s="150"/>
      <c r="C424" s="7"/>
      <c r="D424" s="150"/>
      <c r="E424" s="7"/>
      <c r="F424" s="7"/>
      <c r="G424" s="3"/>
      <c r="H424" s="201"/>
      <c r="I424" s="201"/>
      <c r="J424" s="201"/>
      <c r="K424" s="201"/>
      <c r="L424" s="201"/>
      <c r="M424" s="201"/>
      <c r="N424" s="7"/>
      <c r="O424" s="7"/>
    </row>
    <row r="425" ht="15.75" customHeight="1">
      <c r="A425" s="7"/>
      <c r="B425" s="150"/>
      <c r="C425" s="7"/>
      <c r="D425" s="150"/>
      <c r="E425" s="7"/>
      <c r="F425" s="7"/>
      <c r="G425" s="3"/>
      <c r="H425" s="201"/>
      <c r="I425" s="201"/>
      <c r="J425" s="201"/>
      <c r="K425" s="201"/>
      <c r="L425" s="201"/>
      <c r="M425" s="201"/>
      <c r="N425" s="7"/>
      <c r="O425" s="7"/>
    </row>
    <row r="426" ht="15.75" customHeight="1">
      <c r="A426" s="7"/>
      <c r="B426" s="150"/>
      <c r="C426" s="7"/>
      <c r="D426" s="150"/>
      <c r="E426" s="7"/>
      <c r="F426" s="7"/>
      <c r="G426" s="3"/>
      <c r="H426" s="201"/>
      <c r="I426" s="201"/>
      <c r="J426" s="201"/>
      <c r="K426" s="201"/>
      <c r="L426" s="201"/>
      <c r="M426" s="201"/>
      <c r="N426" s="7"/>
      <c r="O426" s="7"/>
    </row>
    <row r="427" ht="15.75" customHeight="1">
      <c r="A427" s="7"/>
      <c r="B427" s="150"/>
      <c r="C427" s="7"/>
      <c r="D427" s="150"/>
      <c r="E427" s="7"/>
      <c r="F427" s="7"/>
      <c r="G427" s="3"/>
      <c r="H427" s="201"/>
      <c r="I427" s="201"/>
      <c r="J427" s="201"/>
      <c r="K427" s="201"/>
      <c r="L427" s="201"/>
      <c r="M427" s="201"/>
      <c r="N427" s="7"/>
      <c r="O427" s="7"/>
    </row>
    <row r="428" ht="15.75" customHeight="1">
      <c r="A428" s="7"/>
      <c r="B428" s="150"/>
      <c r="C428" s="7"/>
      <c r="D428" s="150"/>
      <c r="E428" s="7"/>
      <c r="F428" s="7"/>
      <c r="G428" s="3"/>
      <c r="H428" s="201"/>
      <c r="I428" s="201"/>
      <c r="J428" s="201"/>
      <c r="K428" s="201"/>
      <c r="L428" s="201"/>
      <c r="M428" s="201"/>
      <c r="N428" s="7"/>
      <c r="O428" s="7"/>
    </row>
    <row r="429" ht="15.75" customHeight="1">
      <c r="A429" s="7"/>
      <c r="B429" s="150"/>
      <c r="C429" s="7"/>
      <c r="D429" s="150"/>
      <c r="E429" s="7"/>
      <c r="F429" s="7"/>
      <c r="G429" s="3"/>
      <c r="H429" s="201"/>
      <c r="I429" s="201"/>
      <c r="J429" s="201"/>
      <c r="K429" s="201"/>
      <c r="L429" s="201"/>
      <c r="M429" s="201"/>
      <c r="N429" s="7"/>
      <c r="O429" s="7"/>
    </row>
    <row r="430" ht="15.75" customHeight="1">
      <c r="A430" s="7"/>
      <c r="B430" s="150"/>
      <c r="C430" s="7"/>
      <c r="D430" s="150"/>
      <c r="E430" s="7"/>
      <c r="F430" s="7"/>
      <c r="G430" s="3"/>
      <c r="H430" s="201"/>
      <c r="I430" s="201"/>
      <c r="J430" s="201"/>
      <c r="K430" s="201"/>
      <c r="L430" s="201"/>
      <c r="M430" s="201"/>
      <c r="N430" s="7"/>
      <c r="O430" s="7"/>
    </row>
    <row r="431" ht="15.75" customHeight="1">
      <c r="A431" s="7"/>
      <c r="B431" s="150"/>
      <c r="C431" s="7"/>
      <c r="D431" s="150"/>
      <c r="E431" s="7"/>
      <c r="F431" s="7"/>
      <c r="G431" s="3"/>
      <c r="H431" s="201"/>
      <c r="I431" s="201"/>
      <c r="J431" s="201"/>
      <c r="K431" s="201"/>
      <c r="L431" s="201"/>
      <c r="M431" s="201"/>
      <c r="N431" s="7"/>
      <c r="O431" s="7"/>
    </row>
    <row r="432" ht="15.75" customHeight="1">
      <c r="A432" s="7"/>
      <c r="B432" s="150"/>
      <c r="C432" s="7"/>
      <c r="D432" s="150"/>
      <c r="E432" s="7"/>
      <c r="F432" s="7"/>
      <c r="G432" s="3"/>
      <c r="H432" s="201"/>
      <c r="I432" s="201"/>
      <c r="J432" s="201"/>
      <c r="K432" s="201"/>
      <c r="L432" s="201"/>
      <c r="M432" s="201"/>
      <c r="N432" s="7"/>
      <c r="O432" s="7"/>
    </row>
    <row r="433" ht="15.75" customHeight="1">
      <c r="A433" s="7"/>
      <c r="B433" s="150"/>
      <c r="C433" s="7"/>
      <c r="D433" s="150"/>
      <c r="E433" s="7"/>
      <c r="F433" s="7"/>
      <c r="G433" s="3"/>
      <c r="H433" s="201"/>
      <c r="I433" s="201"/>
      <c r="J433" s="201"/>
      <c r="K433" s="201"/>
      <c r="L433" s="201"/>
      <c r="M433" s="201"/>
      <c r="N433" s="7"/>
      <c r="O433" s="7"/>
    </row>
    <row r="434" ht="15.75" customHeight="1">
      <c r="A434" s="7"/>
      <c r="B434" s="150"/>
      <c r="C434" s="7"/>
      <c r="D434" s="150"/>
      <c r="E434" s="7"/>
      <c r="F434" s="7"/>
      <c r="G434" s="3"/>
      <c r="H434" s="201"/>
      <c r="I434" s="201"/>
      <c r="J434" s="201"/>
      <c r="K434" s="201"/>
      <c r="L434" s="201"/>
      <c r="M434" s="201"/>
      <c r="N434" s="7"/>
      <c r="O434" s="7"/>
    </row>
    <row r="435" ht="15.75" customHeight="1">
      <c r="A435" s="7"/>
      <c r="B435" s="150"/>
      <c r="C435" s="7"/>
      <c r="D435" s="150"/>
      <c r="E435" s="7"/>
      <c r="F435" s="7"/>
      <c r="G435" s="3"/>
      <c r="H435" s="201"/>
      <c r="I435" s="201"/>
      <c r="J435" s="201"/>
      <c r="K435" s="201"/>
      <c r="L435" s="201"/>
      <c r="M435" s="201"/>
      <c r="N435" s="7"/>
      <c r="O435" s="7"/>
    </row>
    <row r="436" ht="15.75" customHeight="1">
      <c r="A436" s="7"/>
      <c r="B436" s="150"/>
      <c r="C436" s="7"/>
      <c r="D436" s="150"/>
      <c r="E436" s="7"/>
      <c r="F436" s="7"/>
      <c r="G436" s="3"/>
      <c r="H436" s="201"/>
      <c r="I436" s="201"/>
      <c r="J436" s="201"/>
      <c r="K436" s="201"/>
      <c r="L436" s="201"/>
      <c r="M436" s="201"/>
      <c r="N436" s="7"/>
      <c r="O436" s="7"/>
    </row>
    <row r="437" ht="15.75" customHeight="1">
      <c r="A437" s="7"/>
      <c r="B437" s="150"/>
      <c r="C437" s="7"/>
      <c r="D437" s="150"/>
      <c r="E437" s="7"/>
      <c r="F437" s="7"/>
      <c r="G437" s="3"/>
      <c r="H437" s="201"/>
      <c r="I437" s="201"/>
      <c r="J437" s="201"/>
      <c r="K437" s="201"/>
      <c r="L437" s="201"/>
      <c r="M437" s="201"/>
      <c r="N437" s="7"/>
      <c r="O437" s="7"/>
    </row>
    <row r="438" ht="15.75" customHeight="1">
      <c r="A438" s="7"/>
      <c r="B438" s="150"/>
      <c r="C438" s="7"/>
      <c r="D438" s="150"/>
      <c r="E438" s="7"/>
      <c r="F438" s="7"/>
      <c r="G438" s="3"/>
      <c r="H438" s="201"/>
      <c r="I438" s="201"/>
      <c r="J438" s="201"/>
      <c r="K438" s="201"/>
      <c r="L438" s="201"/>
      <c r="M438" s="201"/>
      <c r="N438" s="7"/>
      <c r="O438" s="7"/>
    </row>
    <row r="439" ht="15.75" customHeight="1">
      <c r="A439" s="7"/>
      <c r="B439" s="150"/>
      <c r="C439" s="7"/>
      <c r="D439" s="150"/>
      <c r="E439" s="7"/>
      <c r="F439" s="7"/>
      <c r="G439" s="3"/>
      <c r="H439" s="201"/>
      <c r="I439" s="201"/>
      <c r="J439" s="201"/>
      <c r="K439" s="201"/>
      <c r="L439" s="201"/>
      <c r="M439" s="201"/>
      <c r="N439" s="7"/>
      <c r="O439" s="7"/>
    </row>
    <row r="440" ht="15.75" customHeight="1">
      <c r="A440" s="7"/>
      <c r="B440" s="150"/>
      <c r="C440" s="7"/>
      <c r="D440" s="150"/>
      <c r="E440" s="7"/>
      <c r="F440" s="7"/>
      <c r="G440" s="3"/>
      <c r="H440" s="201"/>
      <c r="I440" s="201"/>
      <c r="J440" s="201"/>
      <c r="K440" s="201"/>
      <c r="L440" s="201"/>
      <c r="M440" s="201"/>
      <c r="N440" s="7"/>
      <c r="O440" s="7"/>
    </row>
    <row r="441" ht="15.75" customHeight="1">
      <c r="A441" s="7"/>
      <c r="B441" s="150"/>
      <c r="C441" s="7"/>
      <c r="D441" s="150"/>
      <c r="E441" s="7"/>
      <c r="F441" s="7"/>
      <c r="G441" s="3"/>
      <c r="H441" s="201"/>
      <c r="I441" s="201"/>
      <c r="J441" s="201"/>
      <c r="K441" s="201"/>
      <c r="L441" s="201"/>
      <c r="M441" s="201"/>
      <c r="N441" s="7"/>
      <c r="O441" s="7"/>
    </row>
    <row r="442" ht="15.75" customHeight="1">
      <c r="A442" s="7"/>
      <c r="B442" s="150"/>
      <c r="C442" s="7"/>
      <c r="D442" s="150"/>
      <c r="E442" s="7"/>
      <c r="F442" s="7"/>
      <c r="G442" s="3"/>
      <c r="H442" s="201"/>
      <c r="I442" s="201"/>
      <c r="J442" s="201"/>
      <c r="K442" s="201"/>
      <c r="L442" s="201"/>
      <c r="M442" s="201"/>
      <c r="N442" s="7"/>
      <c r="O442" s="7"/>
    </row>
    <row r="443" ht="15.75" customHeight="1">
      <c r="A443" s="7"/>
      <c r="B443" s="150"/>
      <c r="C443" s="7"/>
      <c r="D443" s="150"/>
      <c r="E443" s="7"/>
      <c r="F443" s="7"/>
      <c r="G443" s="3"/>
      <c r="H443" s="201"/>
      <c r="I443" s="201"/>
      <c r="J443" s="201"/>
      <c r="K443" s="201"/>
      <c r="L443" s="201"/>
      <c r="M443" s="201"/>
      <c r="N443" s="7"/>
      <c r="O443" s="7"/>
    </row>
    <row r="444" ht="15.75" customHeight="1">
      <c r="A444" s="7"/>
      <c r="B444" s="150"/>
      <c r="C444" s="7"/>
      <c r="D444" s="150"/>
      <c r="E444" s="7"/>
      <c r="F444" s="7"/>
      <c r="G444" s="3"/>
      <c r="H444" s="201"/>
      <c r="I444" s="201"/>
      <c r="J444" s="201"/>
      <c r="K444" s="201"/>
      <c r="L444" s="201"/>
      <c r="M444" s="201"/>
      <c r="N444" s="7"/>
      <c r="O444" s="7"/>
    </row>
    <row r="445" ht="15.75" customHeight="1">
      <c r="A445" s="7"/>
      <c r="B445" s="150"/>
      <c r="C445" s="7"/>
      <c r="D445" s="150"/>
      <c r="E445" s="7"/>
      <c r="F445" s="7"/>
      <c r="G445" s="3"/>
      <c r="H445" s="201"/>
      <c r="I445" s="201"/>
      <c r="J445" s="201"/>
      <c r="K445" s="201"/>
      <c r="L445" s="201"/>
      <c r="M445" s="201"/>
      <c r="N445" s="7"/>
      <c r="O445" s="7"/>
    </row>
    <row r="446" ht="15.75" customHeight="1">
      <c r="A446" s="7"/>
      <c r="B446" s="150"/>
      <c r="C446" s="7"/>
      <c r="D446" s="150"/>
      <c r="E446" s="7"/>
      <c r="F446" s="7"/>
      <c r="G446" s="3"/>
      <c r="H446" s="201"/>
      <c r="I446" s="201"/>
      <c r="J446" s="201"/>
      <c r="K446" s="201"/>
      <c r="L446" s="201"/>
      <c r="M446" s="201"/>
      <c r="N446" s="7"/>
      <c r="O446" s="7"/>
    </row>
    <row r="447" ht="15.75" customHeight="1">
      <c r="A447" s="7"/>
      <c r="B447" s="150"/>
      <c r="C447" s="7"/>
      <c r="D447" s="150"/>
      <c r="E447" s="7"/>
      <c r="F447" s="7"/>
      <c r="G447" s="3"/>
      <c r="H447" s="201"/>
      <c r="I447" s="201"/>
      <c r="J447" s="201"/>
      <c r="K447" s="201"/>
      <c r="L447" s="201"/>
      <c r="M447" s="201"/>
      <c r="N447" s="7"/>
      <c r="O447" s="7"/>
    </row>
    <row r="448" ht="15.75" customHeight="1">
      <c r="A448" s="7"/>
      <c r="B448" s="150"/>
      <c r="C448" s="7"/>
      <c r="D448" s="150"/>
      <c r="E448" s="7"/>
      <c r="F448" s="7"/>
      <c r="G448" s="3"/>
      <c r="H448" s="201"/>
      <c r="I448" s="201"/>
      <c r="J448" s="201"/>
      <c r="K448" s="201"/>
      <c r="L448" s="201"/>
      <c r="M448" s="201"/>
      <c r="N448" s="7"/>
      <c r="O448" s="7"/>
    </row>
    <row r="449" ht="15.75" customHeight="1">
      <c r="A449" s="7"/>
      <c r="B449" s="150"/>
      <c r="C449" s="7"/>
      <c r="D449" s="150"/>
      <c r="E449" s="7"/>
      <c r="F449" s="7"/>
      <c r="G449" s="3"/>
      <c r="H449" s="201"/>
      <c r="I449" s="201"/>
      <c r="J449" s="201"/>
      <c r="K449" s="201"/>
      <c r="L449" s="201"/>
      <c r="M449" s="201"/>
      <c r="N449" s="7"/>
      <c r="O449" s="7"/>
    </row>
    <row r="450" ht="15.75" customHeight="1">
      <c r="A450" s="7"/>
      <c r="B450" s="150"/>
      <c r="C450" s="7"/>
      <c r="D450" s="150"/>
      <c r="E450" s="7"/>
      <c r="F450" s="7"/>
      <c r="G450" s="3"/>
      <c r="H450" s="201"/>
      <c r="I450" s="201"/>
      <c r="J450" s="201"/>
      <c r="K450" s="201"/>
      <c r="L450" s="201"/>
      <c r="M450" s="201"/>
      <c r="N450" s="7"/>
      <c r="O450" s="7"/>
    </row>
    <row r="451" ht="15.75" customHeight="1">
      <c r="A451" s="7"/>
      <c r="B451" s="150"/>
      <c r="C451" s="7"/>
      <c r="D451" s="150"/>
      <c r="E451" s="7"/>
      <c r="F451" s="7"/>
      <c r="G451" s="3"/>
      <c r="H451" s="201"/>
      <c r="I451" s="201"/>
      <c r="J451" s="201"/>
      <c r="K451" s="201"/>
      <c r="L451" s="201"/>
      <c r="M451" s="201"/>
      <c r="N451" s="7"/>
      <c r="O451" s="7"/>
    </row>
    <row r="452" ht="15.75" customHeight="1">
      <c r="A452" s="7"/>
      <c r="B452" s="150"/>
      <c r="C452" s="7"/>
      <c r="D452" s="150"/>
      <c r="E452" s="7"/>
      <c r="F452" s="7"/>
      <c r="G452" s="3"/>
      <c r="H452" s="201"/>
      <c r="I452" s="201"/>
      <c r="J452" s="201"/>
      <c r="K452" s="201"/>
      <c r="L452" s="201"/>
      <c r="M452" s="201"/>
      <c r="N452" s="7"/>
      <c r="O452" s="7"/>
    </row>
    <row r="453" ht="15.75" customHeight="1">
      <c r="A453" s="7"/>
      <c r="B453" s="150"/>
      <c r="C453" s="7"/>
      <c r="D453" s="150"/>
      <c r="E453" s="7"/>
      <c r="F453" s="7"/>
      <c r="G453" s="3"/>
      <c r="H453" s="201"/>
      <c r="I453" s="201"/>
      <c r="J453" s="201"/>
      <c r="K453" s="201"/>
      <c r="L453" s="201"/>
      <c r="M453" s="201"/>
      <c r="N453" s="7"/>
      <c r="O453" s="7"/>
    </row>
    <row r="454" ht="15.75" customHeight="1">
      <c r="A454" s="7"/>
      <c r="B454" s="150"/>
      <c r="C454" s="7"/>
      <c r="D454" s="150"/>
      <c r="E454" s="7"/>
      <c r="F454" s="7"/>
      <c r="G454" s="3"/>
      <c r="H454" s="201"/>
      <c r="I454" s="201"/>
      <c r="J454" s="201"/>
      <c r="K454" s="201"/>
      <c r="L454" s="201"/>
      <c r="M454" s="201"/>
      <c r="N454" s="7"/>
      <c r="O454" s="7"/>
    </row>
    <row r="455" ht="15.75" customHeight="1">
      <c r="A455" s="7"/>
      <c r="B455" s="150"/>
      <c r="C455" s="7"/>
      <c r="D455" s="150"/>
      <c r="E455" s="7"/>
      <c r="F455" s="7"/>
      <c r="G455" s="3"/>
      <c r="H455" s="201"/>
      <c r="I455" s="201"/>
      <c r="J455" s="201"/>
      <c r="K455" s="201"/>
      <c r="L455" s="201"/>
      <c r="M455" s="201"/>
      <c r="N455" s="7"/>
      <c r="O455" s="7"/>
    </row>
    <row r="456" ht="15.75" customHeight="1">
      <c r="A456" s="7"/>
      <c r="B456" s="150"/>
      <c r="C456" s="7"/>
      <c r="D456" s="150"/>
      <c r="E456" s="7"/>
      <c r="F456" s="7"/>
      <c r="G456" s="3"/>
      <c r="H456" s="201"/>
      <c r="I456" s="201"/>
      <c r="J456" s="201"/>
      <c r="K456" s="201"/>
      <c r="L456" s="201"/>
      <c r="M456" s="201"/>
      <c r="N456" s="7"/>
      <c r="O456" s="7"/>
    </row>
    <row r="457" ht="15.75" customHeight="1">
      <c r="A457" s="7"/>
      <c r="B457" s="150"/>
      <c r="C457" s="7"/>
      <c r="D457" s="150"/>
      <c r="E457" s="7"/>
      <c r="F457" s="7"/>
      <c r="G457" s="3"/>
      <c r="H457" s="201"/>
      <c r="I457" s="201"/>
      <c r="J457" s="201"/>
      <c r="K457" s="201"/>
      <c r="L457" s="201"/>
      <c r="M457" s="201"/>
      <c r="N457" s="7"/>
      <c r="O457" s="7"/>
    </row>
    <row r="458" ht="15.75" customHeight="1">
      <c r="A458" s="7"/>
      <c r="B458" s="150"/>
      <c r="C458" s="7"/>
      <c r="D458" s="150"/>
      <c r="E458" s="7"/>
      <c r="F458" s="7"/>
      <c r="G458" s="3"/>
      <c r="H458" s="201"/>
      <c r="I458" s="201"/>
      <c r="J458" s="201"/>
      <c r="K458" s="201"/>
      <c r="L458" s="201"/>
      <c r="M458" s="201"/>
      <c r="N458" s="7"/>
      <c r="O458" s="7"/>
    </row>
    <row r="459" ht="15.75" customHeight="1">
      <c r="A459" s="7"/>
      <c r="B459" s="150"/>
      <c r="C459" s="7"/>
      <c r="D459" s="150"/>
      <c r="E459" s="7"/>
      <c r="F459" s="7"/>
      <c r="G459" s="3"/>
      <c r="H459" s="201"/>
      <c r="I459" s="201"/>
      <c r="J459" s="201"/>
      <c r="K459" s="201"/>
      <c r="L459" s="201"/>
      <c r="M459" s="201"/>
      <c r="N459" s="7"/>
      <c r="O459" s="7"/>
    </row>
    <row r="460" ht="15.75" customHeight="1">
      <c r="A460" s="7"/>
      <c r="B460" s="150"/>
      <c r="C460" s="7"/>
      <c r="D460" s="150"/>
      <c r="E460" s="7"/>
      <c r="F460" s="7"/>
      <c r="G460" s="3"/>
      <c r="H460" s="201"/>
      <c r="I460" s="201"/>
      <c r="J460" s="201"/>
      <c r="K460" s="201"/>
      <c r="L460" s="201"/>
      <c r="M460" s="201"/>
      <c r="N460" s="7"/>
      <c r="O460" s="7"/>
    </row>
    <row r="461" ht="15.75" customHeight="1">
      <c r="A461" s="7"/>
      <c r="B461" s="150"/>
      <c r="C461" s="7"/>
      <c r="D461" s="150"/>
      <c r="E461" s="7"/>
      <c r="F461" s="7"/>
      <c r="G461" s="3"/>
      <c r="H461" s="201"/>
      <c r="I461" s="201"/>
      <c r="J461" s="201"/>
      <c r="K461" s="201"/>
      <c r="L461" s="201"/>
      <c r="M461" s="201"/>
      <c r="N461" s="7"/>
      <c r="O461" s="7"/>
    </row>
    <row r="462" ht="15.75" customHeight="1">
      <c r="A462" s="7"/>
      <c r="B462" s="150"/>
      <c r="C462" s="7"/>
      <c r="D462" s="150"/>
      <c r="E462" s="7"/>
      <c r="F462" s="7"/>
      <c r="G462" s="3"/>
      <c r="H462" s="201"/>
      <c r="I462" s="201"/>
      <c r="J462" s="201"/>
      <c r="K462" s="201"/>
      <c r="L462" s="201"/>
      <c r="M462" s="201"/>
      <c r="N462" s="7"/>
      <c r="O462" s="7"/>
    </row>
    <row r="463" ht="15.75" customHeight="1">
      <c r="A463" s="7"/>
      <c r="B463" s="150"/>
      <c r="C463" s="7"/>
      <c r="D463" s="150"/>
      <c r="E463" s="7"/>
      <c r="F463" s="7"/>
      <c r="G463" s="3"/>
      <c r="H463" s="201"/>
      <c r="I463" s="201"/>
      <c r="J463" s="201"/>
      <c r="K463" s="201"/>
      <c r="L463" s="201"/>
      <c r="M463" s="201"/>
      <c r="N463" s="7"/>
      <c r="O463" s="7"/>
    </row>
    <row r="464" ht="15.75" customHeight="1">
      <c r="A464" s="7"/>
      <c r="B464" s="150"/>
      <c r="C464" s="7"/>
      <c r="D464" s="150"/>
      <c r="E464" s="7"/>
      <c r="F464" s="7"/>
      <c r="G464" s="3"/>
      <c r="H464" s="201"/>
      <c r="I464" s="201"/>
      <c r="J464" s="201"/>
      <c r="K464" s="201"/>
      <c r="L464" s="201"/>
      <c r="M464" s="201"/>
      <c r="N464" s="7"/>
      <c r="O464" s="7"/>
    </row>
    <row r="465" ht="15.75" customHeight="1">
      <c r="A465" s="7"/>
      <c r="B465" s="150"/>
      <c r="C465" s="7"/>
      <c r="D465" s="150"/>
      <c r="E465" s="7"/>
      <c r="F465" s="7"/>
      <c r="G465" s="3"/>
      <c r="H465" s="201"/>
      <c r="I465" s="201"/>
      <c r="J465" s="201"/>
      <c r="K465" s="201"/>
      <c r="L465" s="201"/>
      <c r="M465" s="201"/>
      <c r="N465" s="7"/>
      <c r="O465" s="7"/>
    </row>
    <row r="466" ht="15.75" customHeight="1">
      <c r="A466" s="7"/>
      <c r="B466" s="150"/>
      <c r="C466" s="7"/>
      <c r="D466" s="150"/>
      <c r="E466" s="7"/>
      <c r="F466" s="7"/>
      <c r="G466" s="3"/>
      <c r="H466" s="201"/>
      <c r="I466" s="201"/>
      <c r="J466" s="201"/>
      <c r="K466" s="201"/>
      <c r="L466" s="201"/>
      <c r="M466" s="201"/>
      <c r="N466" s="7"/>
      <c r="O466" s="7"/>
    </row>
    <row r="467" ht="15.75" customHeight="1">
      <c r="A467" s="7"/>
      <c r="B467" s="150"/>
      <c r="C467" s="7"/>
      <c r="D467" s="150"/>
      <c r="E467" s="7"/>
      <c r="F467" s="7"/>
      <c r="G467" s="3"/>
      <c r="H467" s="201"/>
      <c r="I467" s="201"/>
      <c r="J467" s="201"/>
      <c r="K467" s="201"/>
      <c r="L467" s="201"/>
      <c r="M467" s="201"/>
      <c r="N467" s="7"/>
      <c r="O467" s="7"/>
    </row>
    <row r="468" ht="15.75" customHeight="1">
      <c r="A468" s="7"/>
      <c r="B468" s="150"/>
      <c r="C468" s="7"/>
      <c r="D468" s="150"/>
      <c r="E468" s="7"/>
      <c r="F468" s="7"/>
      <c r="G468" s="3"/>
      <c r="H468" s="201"/>
      <c r="I468" s="201"/>
      <c r="J468" s="201"/>
      <c r="K468" s="201"/>
      <c r="L468" s="201"/>
      <c r="M468" s="201"/>
      <c r="N468" s="7"/>
      <c r="O468" s="7"/>
    </row>
    <row r="469" ht="15.75" customHeight="1">
      <c r="A469" s="7"/>
      <c r="B469" s="150"/>
      <c r="C469" s="7"/>
      <c r="D469" s="150"/>
      <c r="E469" s="7"/>
      <c r="F469" s="7"/>
      <c r="G469" s="3"/>
      <c r="H469" s="201"/>
      <c r="I469" s="201"/>
      <c r="J469" s="201"/>
      <c r="K469" s="201"/>
      <c r="L469" s="201"/>
      <c r="M469" s="201"/>
      <c r="N469" s="7"/>
      <c r="O469" s="7"/>
    </row>
    <row r="470" ht="15.75" customHeight="1">
      <c r="A470" s="7"/>
      <c r="B470" s="150"/>
      <c r="C470" s="7"/>
      <c r="D470" s="150"/>
      <c r="E470" s="7"/>
      <c r="F470" s="7"/>
      <c r="G470" s="3"/>
      <c r="H470" s="201"/>
      <c r="I470" s="201"/>
      <c r="J470" s="201"/>
      <c r="K470" s="201"/>
      <c r="L470" s="201"/>
      <c r="M470" s="201"/>
      <c r="N470" s="7"/>
      <c r="O470" s="7"/>
    </row>
    <row r="471" ht="15.75" customHeight="1">
      <c r="A471" s="7"/>
      <c r="B471" s="150"/>
      <c r="C471" s="7"/>
      <c r="D471" s="150"/>
      <c r="E471" s="7"/>
      <c r="F471" s="7"/>
      <c r="G471" s="3"/>
      <c r="H471" s="201"/>
      <c r="I471" s="201"/>
      <c r="J471" s="201"/>
      <c r="K471" s="201"/>
      <c r="L471" s="201"/>
      <c r="M471" s="201"/>
      <c r="N471" s="7"/>
      <c r="O471" s="7"/>
    </row>
    <row r="472" ht="15.75" customHeight="1">
      <c r="A472" s="7"/>
      <c r="B472" s="150"/>
      <c r="C472" s="7"/>
      <c r="D472" s="150"/>
      <c r="E472" s="7"/>
      <c r="F472" s="7"/>
      <c r="G472" s="3"/>
      <c r="H472" s="201"/>
      <c r="I472" s="201"/>
      <c r="J472" s="201"/>
      <c r="K472" s="201"/>
      <c r="L472" s="201"/>
      <c r="M472" s="201"/>
      <c r="N472" s="7"/>
      <c r="O472" s="7"/>
    </row>
    <row r="473" ht="15.75" customHeight="1">
      <c r="A473" s="7"/>
      <c r="B473" s="150"/>
      <c r="C473" s="7"/>
      <c r="D473" s="150"/>
      <c r="E473" s="7"/>
      <c r="F473" s="7"/>
      <c r="G473" s="3"/>
      <c r="H473" s="201"/>
      <c r="I473" s="201"/>
      <c r="J473" s="201"/>
      <c r="K473" s="201"/>
      <c r="L473" s="201"/>
      <c r="M473" s="201"/>
      <c r="N473" s="7"/>
      <c r="O473" s="7"/>
    </row>
    <row r="474" ht="15.75" customHeight="1">
      <c r="A474" s="7"/>
      <c r="B474" s="150"/>
      <c r="C474" s="7"/>
      <c r="D474" s="150"/>
      <c r="E474" s="7"/>
      <c r="F474" s="7"/>
      <c r="G474" s="3"/>
      <c r="H474" s="201"/>
      <c r="I474" s="201"/>
      <c r="J474" s="201"/>
      <c r="K474" s="201"/>
      <c r="L474" s="201"/>
      <c r="M474" s="201"/>
      <c r="N474" s="7"/>
      <c r="O474" s="7"/>
    </row>
    <row r="475" ht="15.75" customHeight="1">
      <c r="A475" s="7"/>
      <c r="B475" s="150"/>
      <c r="C475" s="7"/>
      <c r="D475" s="150"/>
      <c r="E475" s="7"/>
      <c r="F475" s="7"/>
      <c r="G475" s="3"/>
      <c r="H475" s="201"/>
      <c r="I475" s="201"/>
      <c r="J475" s="201"/>
      <c r="K475" s="201"/>
      <c r="L475" s="201"/>
      <c r="M475" s="201"/>
      <c r="N475" s="7"/>
      <c r="O475" s="7"/>
    </row>
    <row r="476" ht="15.75" customHeight="1">
      <c r="A476" s="7"/>
      <c r="B476" s="150"/>
      <c r="C476" s="7"/>
      <c r="D476" s="150"/>
      <c r="E476" s="7"/>
      <c r="F476" s="7"/>
      <c r="G476" s="3"/>
      <c r="H476" s="201"/>
      <c r="I476" s="201"/>
      <c r="J476" s="201"/>
      <c r="K476" s="201"/>
      <c r="L476" s="201"/>
      <c r="M476" s="201"/>
      <c r="N476" s="7"/>
      <c r="O476" s="7"/>
    </row>
    <row r="477" ht="15.75" customHeight="1">
      <c r="A477" s="7"/>
      <c r="B477" s="150"/>
      <c r="C477" s="7"/>
      <c r="D477" s="150"/>
      <c r="E477" s="7"/>
      <c r="F477" s="7"/>
      <c r="G477" s="3"/>
      <c r="H477" s="201"/>
      <c r="I477" s="201"/>
      <c r="J477" s="201"/>
      <c r="K477" s="201"/>
      <c r="L477" s="201"/>
      <c r="M477" s="201"/>
      <c r="N477" s="7"/>
      <c r="O477" s="7"/>
    </row>
    <row r="478" ht="15.75" customHeight="1">
      <c r="A478" s="7"/>
      <c r="B478" s="150"/>
      <c r="C478" s="7"/>
      <c r="D478" s="150"/>
      <c r="E478" s="7"/>
      <c r="F478" s="7"/>
      <c r="G478" s="3"/>
      <c r="H478" s="201"/>
      <c r="I478" s="201"/>
      <c r="J478" s="201"/>
      <c r="K478" s="201"/>
      <c r="L478" s="201"/>
      <c r="M478" s="201"/>
      <c r="N478" s="7"/>
      <c r="O478" s="7"/>
    </row>
    <row r="479" ht="15.75" customHeight="1">
      <c r="A479" s="7"/>
      <c r="B479" s="150"/>
      <c r="C479" s="7"/>
      <c r="D479" s="150"/>
      <c r="E479" s="7"/>
      <c r="F479" s="7"/>
      <c r="G479" s="3"/>
      <c r="H479" s="201"/>
      <c r="I479" s="201"/>
      <c r="J479" s="201"/>
      <c r="K479" s="201"/>
      <c r="L479" s="201"/>
      <c r="M479" s="201"/>
      <c r="N479" s="7"/>
      <c r="O479" s="7"/>
    </row>
    <row r="480" ht="15.75" customHeight="1">
      <c r="A480" s="7"/>
      <c r="B480" s="150"/>
      <c r="C480" s="7"/>
      <c r="D480" s="150"/>
      <c r="E480" s="7"/>
      <c r="F480" s="7"/>
      <c r="G480" s="3"/>
      <c r="H480" s="201"/>
      <c r="I480" s="201"/>
      <c r="J480" s="201"/>
      <c r="K480" s="201"/>
      <c r="L480" s="201"/>
      <c r="M480" s="201"/>
      <c r="N480" s="7"/>
      <c r="O480" s="7"/>
    </row>
    <row r="481" ht="15.75" customHeight="1">
      <c r="A481" s="7"/>
      <c r="B481" s="150"/>
      <c r="C481" s="7"/>
      <c r="D481" s="150"/>
      <c r="E481" s="7"/>
      <c r="F481" s="7"/>
      <c r="G481" s="3"/>
      <c r="H481" s="201"/>
      <c r="I481" s="201"/>
      <c r="J481" s="201"/>
      <c r="K481" s="201"/>
      <c r="L481" s="201"/>
      <c r="M481" s="201"/>
      <c r="N481" s="7"/>
      <c r="O481" s="7"/>
    </row>
    <row r="482" ht="15.75" customHeight="1">
      <c r="A482" s="7"/>
      <c r="B482" s="150"/>
      <c r="C482" s="7"/>
      <c r="D482" s="150"/>
      <c r="E482" s="7"/>
      <c r="F482" s="7"/>
      <c r="G482" s="3"/>
      <c r="H482" s="201"/>
      <c r="I482" s="201"/>
      <c r="J482" s="201"/>
      <c r="K482" s="201"/>
      <c r="L482" s="201"/>
      <c r="M482" s="201"/>
      <c r="N482" s="7"/>
      <c r="O482" s="7"/>
    </row>
    <row r="483" ht="15.75" customHeight="1">
      <c r="A483" s="7"/>
      <c r="B483" s="150"/>
      <c r="C483" s="7"/>
      <c r="D483" s="150"/>
      <c r="E483" s="7"/>
      <c r="F483" s="7"/>
      <c r="G483" s="3"/>
      <c r="H483" s="201"/>
      <c r="I483" s="201"/>
      <c r="J483" s="201"/>
      <c r="K483" s="201"/>
      <c r="L483" s="201"/>
      <c r="M483" s="201"/>
      <c r="N483" s="7"/>
      <c r="O483" s="7"/>
    </row>
    <row r="484" ht="15.75" customHeight="1">
      <c r="A484" s="7"/>
      <c r="B484" s="150"/>
      <c r="C484" s="7"/>
      <c r="D484" s="150"/>
      <c r="E484" s="7"/>
      <c r="F484" s="7"/>
      <c r="G484" s="3"/>
      <c r="H484" s="201"/>
      <c r="I484" s="201"/>
      <c r="J484" s="201"/>
      <c r="K484" s="201"/>
      <c r="L484" s="201"/>
      <c r="M484" s="201"/>
      <c r="N484" s="7"/>
      <c r="O484" s="7"/>
    </row>
    <row r="485" ht="15.75" customHeight="1">
      <c r="A485" s="7"/>
      <c r="B485" s="150"/>
      <c r="C485" s="7"/>
      <c r="D485" s="150"/>
      <c r="E485" s="7"/>
      <c r="F485" s="7"/>
      <c r="G485" s="3"/>
      <c r="H485" s="201"/>
      <c r="I485" s="201"/>
      <c r="J485" s="201"/>
      <c r="K485" s="201"/>
      <c r="L485" s="201"/>
      <c r="M485" s="201"/>
      <c r="N485" s="7"/>
      <c r="O485" s="7"/>
    </row>
    <row r="486" ht="15.75" customHeight="1">
      <c r="A486" s="7"/>
      <c r="B486" s="150"/>
      <c r="C486" s="7"/>
      <c r="D486" s="150"/>
      <c r="E486" s="7"/>
      <c r="F486" s="7"/>
      <c r="G486" s="3"/>
      <c r="H486" s="201"/>
      <c r="I486" s="201"/>
      <c r="J486" s="201"/>
      <c r="K486" s="201"/>
      <c r="L486" s="201"/>
      <c r="M486" s="201"/>
      <c r="N486" s="7"/>
      <c r="O486" s="7"/>
    </row>
    <row r="487" ht="15.75" customHeight="1">
      <c r="A487" s="7"/>
      <c r="B487" s="150"/>
      <c r="C487" s="7"/>
      <c r="D487" s="150"/>
      <c r="E487" s="7"/>
      <c r="F487" s="7"/>
      <c r="G487" s="3"/>
      <c r="H487" s="201"/>
      <c r="I487" s="201"/>
      <c r="J487" s="201"/>
      <c r="K487" s="201"/>
      <c r="L487" s="201"/>
      <c r="M487" s="201"/>
      <c r="N487" s="7"/>
      <c r="O487" s="7"/>
    </row>
    <row r="488" ht="15.75" customHeight="1">
      <c r="A488" s="7"/>
      <c r="B488" s="150"/>
      <c r="C488" s="7"/>
      <c r="D488" s="150"/>
      <c r="E488" s="7"/>
      <c r="F488" s="7"/>
      <c r="G488" s="3"/>
      <c r="H488" s="201"/>
      <c r="I488" s="201"/>
      <c r="J488" s="201"/>
      <c r="K488" s="201"/>
      <c r="L488" s="201"/>
      <c r="M488" s="201"/>
      <c r="N488" s="7"/>
      <c r="O488" s="7"/>
    </row>
    <row r="489" ht="15.75" customHeight="1">
      <c r="A489" s="7"/>
      <c r="B489" s="150"/>
      <c r="C489" s="7"/>
      <c r="D489" s="150"/>
      <c r="E489" s="7"/>
      <c r="F489" s="7"/>
      <c r="G489" s="3"/>
      <c r="H489" s="201"/>
      <c r="I489" s="201"/>
      <c r="J489" s="201"/>
      <c r="K489" s="201"/>
      <c r="L489" s="201"/>
      <c r="M489" s="201"/>
      <c r="N489" s="7"/>
      <c r="O489" s="7"/>
    </row>
    <row r="490" ht="15.75" customHeight="1">
      <c r="A490" s="7"/>
      <c r="B490" s="150"/>
      <c r="C490" s="7"/>
      <c r="D490" s="150"/>
      <c r="E490" s="7"/>
      <c r="F490" s="7"/>
      <c r="G490" s="3"/>
      <c r="H490" s="201"/>
      <c r="I490" s="201"/>
      <c r="J490" s="201"/>
      <c r="K490" s="201"/>
      <c r="L490" s="201"/>
      <c r="M490" s="201"/>
      <c r="N490" s="7"/>
      <c r="O490" s="7"/>
    </row>
    <row r="491" ht="15.75" customHeight="1">
      <c r="A491" s="7"/>
      <c r="B491" s="150"/>
      <c r="C491" s="7"/>
      <c r="D491" s="150"/>
      <c r="E491" s="7"/>
      <c r="F491" s="7"/>
      <c r="G491" s="3"/>
      <c r="H491" s="201"/>
      <c r="I491" s="201"/>
      <c r="J491" s="201"/>
      <c r="K491" s="201"/>
      <c r="L491" s="201"/>
      <c r="M491" s="201"/>
      <c r="N491" s="7"/>
      <c r="O491" s="7"/>
    </row>
    <row r="492" ht="15.75" customHeight="1">
      <c r="A492" s="7"/>
      <c r="B492" s="150"/>
      <c r="C492" s="7"/>
      <c r="D492" s="150"/>
      <c r="E492" s="7"/>
      <c r="F492" s="7"/>
      <c r="G492" s="3"/>
      <c r="H492" s="201"/>
      <c r="I492" s="201"/>
      <c r="J492" s="201"/>
      <c r="K492" s="201"/>
      <c r="L492" s="201"/>
      <c r="M492" s="201"/>
      <c r="N492" s="7"/>
      <c r="O492" s="7"/>
    </row>
    <row r="493" ht="15.75" customHeight="1">
      <c r="A493" s="7"/>
      <c r="B493" s="150"/>
      <c r="C493" s="7"/>
      <c r="D493" s="150"/>
      <c r="E493" s="7"/>
      <c r="F493" s="7"/>
      <c r="G493" s="3"/>
      <c r="H493" s="201"/>
      <c r="I493" s="201"/>
      <c r="J493" s="201"/>
      <c r="K493" s="201"/>
      <c r="L493" s="201"/>
      <c r="M493" s="201"/>
      <c r="N493" s="7"/>
      <c r="O493" s="7"/>
    </row>
    <row r="494" ht="15.75" customHeight="1">
      <c r="A494" s="7"/>
      <c r="B494" s="150"/>
      <c r="C494" s="7"/>
      <c r="D494" s="150"/>
      <c r="E494" s="7"/>
      <c r="F494" s="7"/>
      <c r="G494" s="3"/>
      <c r="H494" s="201"/>
      <c r="I494" s="201"/>
      <c r="J494" s="201"/>
      <c r="K494" s="201"/>
      <c r="L494" s="201"/>
      <c r="M494" s="201"/>
      <c r="N494" s="7"/>
      <c r="O494" s="7"/>
    </row>
    <row r="495" ht="15.75" customHeight="1">
      <c r="A495" s="7"/>
      <c r="B495" s="150"/>
      <c r="C495" s="7"/>
      <c r="D495" s="150"/>
      <c r="E495" s="7"/>
      <c r="F495" s="7"/>
      <c r="G495" s="3"/>
      <c r="H495" s="201"/>
      <c r="I495" s="201"/>
      <c r="J495" s="201"/>
      <c r="K495" s="201"/>
      <c r="L495" s="201"/>
      <c r="M495" s="201"/>
      <c r="N495" s="7"/>
      <c r="O495" s="7"/>
    </row>
    <row r="496" ht="15.75" customHeight="1">
      <c r="A496" s="7"/>
      <c r="B496" s="150"/>
      <c r="C496" s="7"/>
      <c r="D496" s="150"/>
      <c r="E496" s="7"/>
      <c r="F496" s="7"/>
      <c r="G496" s="3"/>
      <c r="H496" s="201"/>
      <c r="I496" s="201"/>
      <c r="J496" s="201"/>
      <c r="K496" s="201"/>
      <c r="L496" s="201"/>
      <c r="M496" s="201"/>
      <c r="N496" s="7"/>
      <c r="O496" s="7"/>
    </row>
    <row r="497" ht="15.75" customHeight="1">
      <c r="A497" s="7"/>
      <c r="B497" s="150"/>
      <c r="C497" s="7"/>
      <c r="D497" s="150"/>
      <c r="E497" s="7"/>
      <c r="F497" s="7"/>
      <c r="G497" s="3"/>
      <c r="H497" s="201"/>
      <c r="I497" s="201"/>
      <c r="J497" s="201"/>
      <c r="K497" s="201"/>
      <c r="L497" s="201"/>
      <c r="M497" s="201"/>
      <c r="N497" s="7"/>
      <c r="O497" s="7"/>
    </row>
    <row r="498" ht="15.75" customHeight="1">
      <c r="A498" s="7"/>
      <c r="B498" s="150"/>
      <c r="C498" s="7"/>
      <c r="D498" s="150"/>
      <c r="E498" s="7"/>
      <c r="F498" s="7"/>
      <c r="G498" s="3"/>
      <c r="H498" s="201"/>
      <c r="I498" s="201"/>
      <c r="J498" s="201"/>
      <c r="K498" s="201"/>
      <c r="L498" s="201"/>
      <c r="M498" s="201"/>
      <c r="N498" s="7"/>
      <c r="O498" s="7"/>
    </row>
    <row r="499" ht="15.75" customHeight="1">
      <c r="A499" s="7"/>
      <c r="B499" s="150"/>
      <c r="C499" s="7"/>
      <c r="D499" s="150"/>
      <c r="E499" s="7"/>
      <c r="F499" s="7"/>
      <c r="G499" s="3"/>
      <c r="H499" s="201"/>
      <c r="I499" s="201"/>
      <c r="J499" s="201"/>
      <c r="K499" s="201"/>
      <c r="L499" s="201"/>
      <c r="M499" s="201"/>
      <c r="N499" s="7"/>
      <c r="O499" s="7"/>
    </row>
    <row r="500" ht="15.75" customHeight="1">
      <c r="A500" s="7"/>
      <c r="B500" s="150"/>
      <c r="C500" s="7"/>
      <c r="D500" s="150"/>
      <c r="E500" s="7"/>
      <c r="F500" s="7"/>
      <c r="G500" s="3"/>
      <c r="H500" s="201"/>
      <c r="I500" s="201"/>
      <c r="J500" s="201"/>
      <c r="K500" s="201"/>
      <c r="L500" s="201"/>
      <c r="M500" s="201"/>
      <c r="N500" s="7"/>
      <c r="O500" s="7"/>
    </row>
    <row r="501" ht="15.75" customHeight="1">
      <c r="A501" s="7"/>
      <c r="B501" s="150"/>
      <c r="C501" s="7"/>
      <c r="D501" s="150"/>
      <c r="E501" s="7"/>
      <c r="F501" s="7"/>
      <c r="G501" s="3"/>
      <c r="H501" s="201"/>
      <c r="I501" s="201"/>
      <c r="J501" s="201"/>
      <c r="K501" s="201"/>
      <c r="L501" s="201"/>
      <c r="M501" s="201"/>
      <c r="N501" s="7"/>
      <c r="O501" s="7"/>
    </row>
    <row r="502" ht="15.75" customHeight="1">
      <c r="A502" s="7"/>
      <c r="B502" s="150"/>
      <c r="C502" s="7"/>
      <c r="D502" s="150"/>
      <c r="E502" s="7"/>
      <c r="F502" s="7"/>
      <c r="G502" s="3"/>
      <c r="H502" s="201"/>
      <c r="I502" s="201"/>
      <c r="J502" s="201"/>
      <c r="K502" s="201"/>
      <c r="L502" s="201"/>
      <c r="M502" s="201"/>
      <c r="N502" s="7"/>
      <c r="O502" s="7"/>
    </row>
    <row r="503" ht="15.75" customHeight="1">
      <c r="A503" s="7"/>
      <c r="B503" s="150"/>
      <c r="C503" s="7"/>
      <c r="D503" s="150"/>
      <c r="E503" s="7"/>
      <c r="F503" s="7"/>
      <c r="G503" s="3"/>
      <c r="H503" s="201"/>
      <c r="I503" s="201"/>
      <c r="J503" s="201"/>
      <c r="K503" s="201"/>
      <c r="L503" s="201"/>
      <c r="M503" s="201"/>
      <c r="N503" s="7"/>
      <c r="O503" s="7"/>
    </row>
    <row r="504" ht="15.75" customHeight="1">
      <c r="A504" s="7"/>
      <c r="B504" s="150"/>
      <c r="C504" s="7"/>
      <c r="D504" s="150"/>
      <c r="E504" s="7"/>
      <c r="F504" s="7"/>
      <c r="G504" s="3"/>
      <c r="H504" s="201"/>
      <c r="I504" s="201"/>
      <c r="J504" s="201"/>
      <c r="K504" s="201"/>
      <c r="L504" s="201"/>
      <c r="M504" s="201"/>
      <c r="N504" s="7"/>
      <c r="O504" s="7"/>
    </row>
    <row r="505" ht="15.75" customHeight="1">
      <c r="A505" s="7"/>
      <c r="B505" s="150"/>
      <c r="C505" s="7"/>
      <c r="D505" s="150"/>
      <c r="E505" s="7"/>
      <c r="F505" s="7"/>
      <c r="G505" s="3"/>
      <c r="H505" s="201"/>
      <c r="I505" s="201"/>
      <c r="J505" s="201"/>
      <c r="K505" s="201"/>
      <c r="L505" s="201"/>
      <c r="M505" s="201"/>
      <c r="N505" s="7"/>
      <c r="O505" s="7"/>
    </row>
    <row r="506" ht="15.75" customHeight="1">
      <c r="A506" s="7"/>
      <c r="B506" s="150"/>
      <c r="C506" s="7"/>
      <c r="D506" s="150"/>
      <c r="E506" s="7"/>
      <c r="F506" s="7"/>
      <c r="G506" s="3"/>
      <c r="H506" s="201"/>
      <c r="I506" s="201"/>
      <c r="J506" s="201"/>
      <c r="K506" s="201"/>
      <c r="L506" s="201"/>
      <c r="M506" s="201"/>
      <c r="N506" s="7"/>
      <c r="O506" s="7"/>
    </row>
    <row r="507" ht="15.75" customHeight="1">
      <c r="A507" s="7"/>
      <c r="B507" s="150"/>
      <c r="C507" s="7"/>
      <c r="D507" s="150"/>
      <c r="E507" s="7"/>
      <c r="F507" s="7"/>
      <c r="G507" s="3"/>
      <c r="H507" s="201"/>
      <c r="I507" s="201"/>
      <c r="J507" s="201"/>
      <c r="K507" s="201"/>
      <c r="L507" s="201"/>
      <c r="M507" s="201"/>
      <c r="N507" s="7"/>
      <c r="O507" s="7"/>
    </row>
    <row r="508" ht="15.75" customHeight="1">
      <c r="A508" s="7"/>
      <c r="B508" s="150"/>
      <c r="C508" s="7"/>
      <c r="D508" s="150"/>
      <c r="E508" s="7"/>
      <c r="F508" s="7"/>
      <c r="G508" s="3"/>
      <c r="H508" s="201"/>
      <c r="I508" s="201"/>
      <c r="J508" s="201"/>
      <c r="K508" s="201"/>
      <c r="L508" s="201"/>
      <c r="M508" s="201"/>
      <c r="N508" s="7"/>
      <c r="O508" s="7"/>
    </row>
    <row r="509" ht="15.75" customHeight="1">
      <c r="A509" s="7"/>
      <c r="B509" s="150"/>
      <c r="C509" s="7"/>
      <c r="D509" s="150"/>
      <c r="E509" s="7"/>
      <c r="F509" s="7"/>
      <c r="G509" s="3"/>
      <c r="H509" s="201"/>
      <c r="I509" s="201"/>
      <c r="J509" s="201"/>
      <c r="K509" s="201"/>
      <c r="L509" s="201"/>
      <c r="M509" s="201"/>
      <c r="N509" s="7"/>
      <c r="O509" s="7"/>
    </row>
    <row r="510" ht="15.75" customHeight="1">
      <c r="A510" s="7"/>
      <c r="B510" s="150"/>
      <c r="C510" s="7"/>
      <c r="D510" s="150"/>
      <c r="E510" s="7"/>
      <c r="F510" s="7"/>
      <c r="G510" s="3"/>
      <c r="H510" s="201"/>
      <c r="I510" s="201"/>
      <c r="J510" s="201"/>
      <c r="K510" s="201"/>
      <c r="L510" s="201"/>
      <c r="M510" s="201"/>
      <c r="N510" s="7"/>
      <c r="O510" s="7"/>
    </row>
    <row r="511" ht="15.75" customHeight="1">
      <c r="A511" s="7"/>
      <c r="B511" s="150"/>
      <c r="C511" s="7"/>
      <c r="D511" s="150"/>
      <c r="E511" s="7"/>
      <c r="F511" s="7"/>
      <c r="G511" s="3"/>
      <c r="H511" s="201"/>
      <c r="I511" s="201"/>
      <c r="J511" s="201"/>
      <c r="K511" s="201"/>
      <c r="L511" s="201"/>
      <c r="M511" s="201"/>
      <c r="N511" s="7"/>
      <c r="O511" s="7"/>
    </row>
    <row r="512" ht="15.75" customHeight="1">
      <c r="A512" s="7"/>
      <c r="B512" s="150"/>
      <c r="C512" s="7"/>
      <c r="D512" s="150"/>
      <c r="E512" s="7"/>
      <c r="F512" s="7"/>
      <c r="G512" s="3"/>
      <c r="H512" s="201"/>
      <c r="I512" s="201"/>
      <c r="J512" s="201"/>
      <c r="K512" s="201"/>
      <c r="L512" s="201"/>
      <c r="M512" s="201"/>
      <c r="N512" s="7"/>
      <c r="O512" s="7"/>
    </row>
    <row r="513" ht="15.75" customHeight="1">
      <c r="A513" s="7"/>
      <c r="B513" s="150"/>
      <c r="C513" s="7"/>
      <c r="D513" s="150"/>
      <c r="E513" s="7"/>
      <c r="F513" s="7"/>
      <c r="G513" s="3"/>
      <c r="H513" s="201"/>
      <c r="I513" s="201"/>
      <c r="J513" s="201"/>
      <c r="K513" s="201"/>
      <c r="L513" s="201"/>
      <c r="M513" s="201"/>
      <c r="N513" s="7"/>
      <c r="O513" s="7"/>
    </row>
    <row r="514" ht="15.75" customHeight="1">
      <c r="A514" s="7"/>
      <c r="B514" s="150"/>
      <c r="C514" s="7"/>
      <c r="D514" s="150"/>
      <c r="E514" s="7"/>
      <c r="F514" s="7"/>
      <c r="G514" s="3"/>
      <c r="H514" s="201"/>
      <c r="I514" s="201"/>
      <c r="J514" s="201"/>
      <c r="K514" s="201"/>
      <c r="L514" s="201"/>
      <c r="M514" s="201"/>
      <c r="N514" s="7"/>
      <c r="O514" s="7"/>
    </row>
    <row r="515" ht="15.75" customHeight="1">
      <c r="A515" s="7"/>
      <c r="B515" s="150"/>
      <c r="C515" s="7"/>
      <c r="D515" s="150"/>
      <c r="E515" s="7"/>
      <c r="F515" s="7"/>
      <c r="G515" s="3"/>
      <c r="H515" s="201"/>
      <c r="I515" s="201"/>
      <c r="J515" s="201"/>
      <c r="K515" s="201"/>
      <c r="L515" s="201"/>
      <c r="M515" s="201"/>
      <c r="N515" s="7"/>
      <c r="O515" s="7"/>
    </row>
    <row r="516" ht="15.75" customHeight="1">
      <c r="A516" s="7"/>
      <c r="B516" s="150"/>
      <c r="C516" s="7"/>
      <c r="D516" s="150"/>
      <c r="E516" s="7"/>
      <c r="F516" s="7"/>
      <c r="G516" s="3"/>
      <c r="H516" s="201"/>
      <c r="I516" s="201"/>
      <c r="J516" s="201"/>
      <c r="K516" s="201"/>
      <c r="L516" s="201"/>
      <c r="M516" s="201"/>
      <c r="N516" s="7"/>
      <c r="O516" s="7"/>
    </row>
    <row r="517" ht="15.75" customHeight="1">
      <c r="A517" s="7"/>
      <c r="B517" s="150"/>
      <c r="C517" s="7"/>
      <c r="D517" s="150"/>
      <c r="E517" s="7"/>
      <c r="F517" s="7"/>
      <c r="G517" s="3"/>
      <c r="H517" s="201"/>
      <c r="I517" s="201"/>
      <c r="J517" s="201"/>
      <c r="K517" s="201"/>
      <c r="L517" s="201"/>
      <c r="M517" s="201"/>
      <c r="N517" s="7"/>
      <c r="O517" s="7"/>
    </row>
    <row r="518" ht="15.75" customHeight="1">
      <c r="A518" s="7"/>
      <c r="B518" s="150"/>
      <c r="C518" s="7"/>
      <c r="D518" s="150"/>
      <c r="E518" s="7"/>
      <c r="F518" s="7"/>
      <c r="G518" s="3"/>
      <c r="H518" s="201"/>
      <c r="I518" s="201"/>
      <c r="J518" s="201"/>
      <c r="K518" s="201"/>
      <c r="L518" s="201"/>
      <c r="M518" s="201"/>
      <c r="N518" s="7"/>
      <c r="O518" s="7"/>
    </row>
    <row r="519" ht="15.75" customHeight="1">
      <c r="A519" s="7"/>
      <c r="B519" s="150"/>
      <c r="C519" s="7"/>
      <c r="D519" s="150"/>
      <c r="E519" s="7"/>
      <c r="F519" s="7"/>
      <c r="G519" s="3"/>
      <c r="H519" s="201"/>
      <c r="I519" s="201"/>
      <c r="J519" s="201"/>
      <c r="K519" s="201"/>
      <c r="L519" s="201"/>
      <c r="M519" s="201"/>
      <c r="N519" s="7"/>
      <c r="O519" s="7"/>
    </row>
    <row r="520" ht="15.75" customHeight="1">
      <c r="A520" s="7"/>
      <c r="B520" s="150"/>
      <c r="C520" s="7"/>
      <c r="D520" s="150"/>
      <c r="E520" s="7"/>
      <c r="F520" s="7"/>
      <c r="G520" s="3"/>
      <c r="H520" s="201"/>
      <c r="I520" s="201"/>
      <c r="J520" s="201"/>
      <c r="K520" s="201"/>
      <c r="L520" s="201"/>
      <c r="M520" s="201"/>
      <c r="N520" s="7"/>
      <c r="O520" s="7"/>
    </row>
    <row r="521" ht="15.75" customHeight="1">
      <c r="A521" s="7"/>
      <c r="B521" s="150"/>
      <c r="C521" s="7"/>
      <c r="D521" s="150"/>
      <c r="E521" s="7"/>
      <c r="F521" s="7"/>
      <c r="G521" s="3"/>
      <c r="H521" s="201"/>
      <c r="I521" s="201"/>
      <c r="J521" s="201"/>
      <c r="K521" s="201"/>
      <c r="L521" s="201"/>
      <c r="M521" s="201"/>
      <c r="N521" s="7"/>
      <c r="O521" s="7"/>
    </row>
    <row r="522" ht="15.75" customHeight="1">
      <c r="A522" s="7"/>
      <c r="B522" s="150"/>
      <c r="C522" s="7"/>
      <c r="D522" s="150"/>
      <c r="E522" s="7"/>
      <c r="F522" s="7"/>
      <c r="G522" s="3"/>
      <c r="H522" s="201"/>
      <c r="I522" s="201"/>
      <c r="J522" s="201"/>
      <c r="K522" s="201"/>
      <c r="L522" s="201"/>
      <c r="M522" s="201"/>
      <c r="N522" s="7"/>
      <c r="O522" s="7"/>
    </row>
    <row r="523" ht="15.75" customHeight="1">
      <c r="A523" s="7"/>
      <c r="B523" s="150"/>
      <c r="C523" s="7"/>
      <c r="D523" s="150"/>
      <c r="E523" s="7"/>
      <c r="F523" s="7"/>
      <c r="G523" s="3"/>
      <c r="H523" s="201"/>
      <c r="I523" s="201"/>
      <c r="J523" s="201"/>
      <c r="K523" s="201"/>
      <c r="L523" s="201"/>
      <c r="M523" s="201"/>
      <c r="N523" s="7"/>
      <c r="O523" s="7"/>
    </row>
    <row r="524" ht="15.75" customHeight="1">
      <c r="A524" s="7"/>
      <c r="B524" s="150"/>
      <c r="C524" s="7"/>
      <c r="D524" s="150"/>
      <c r="E524" s="7"/>
      <c r="F524" s="7"/>
      <c r="G524" s="3"/>
      <c r="H524" s="201"/>
      <c r="I524" s="201"/>
      <c r="J524" s="201"/>
      <c r="K524" s="201"/>
      <c r="L524" s="201"/>
      <c r="M524" s="201"/>
      <c r="N524" s="7"/>
      <c r="O524" s="7"/>
    </row>
    <row r="525" ht="15.75" customHeight="1">
      <c r="A525" s="7"/>
      <c r="B525" s="150"/>
      <c r="C525" s="7"/>
      <c r="D525" s="150"/>
      <c r="E525" s="7"/>
      <c r="F525" s="7"/>
      <c r="G525" s="3"/>
      <c r="H525" s="201"/>
      <c r="I525" s="201"/>
      <c r="J525" s="201"/>
      <c r="K525" s="201"/>
      <c r="L525" s="201"/>
      <c r="M525" s="201"/>
      <c r="N525" s="7"/>
      <c r="O525" s="7"/>
    </row>
    <row r="526" ht="15.75" customHeight="1">
      <c r="A526" s="7"/>
      <c r="B526" s="150"/>
      <c r="C526" s="7"/>
      <c r="D526" s="150"/>
      <c r="E526" s="7"/>
      <c r="F526" s="7"/>
      <c r="G526" s="3"/>
      <c r="H526" s="201"/>
      <c r="I526" s="201"/>
      <c r="J526" s="201"/>
      <c r="K526" s="201"/>
      <c r="L526" s="201"/>
      <c r="M526" s="201"/>
      <c r="N526" s="7"/>
      <c r="O526" s="7"/>
    </row>
    <row r="527" ht="15.75" customHeight="1">
      <c r="A527" s="7"/>
      <c r="B527" s="150"/>
      <c r="C527" s="7"/>
      <c r="D527" s="150"/>
      <c r="E527" s="7"/>
      <c r="F527" s="7"/>
      <c r="G527" s="3"/>
      <c r="H527" s="201"/>
      <c r="I527" s="201"/>
      <c r="J527" s="201"/>
      <c r="K527" s="201"/>
      <c r="L527" s="201"/>
      <c r="M527" s="201"/>
      <c r="N527" s="7"/>
      <c r="O527" s="7"/>
    </row>
    <row r="528" ht="15.75" customHeight="1">
      <c r="A528" s="7"/>
      <c r="B528" s="150"/>
      <c r="C528" s="7"/>
      <c r="D528" s="150"/>
      <c r="E528" s="7"/>
      <c r="F528" s="7"/>
      <c r="G528" s="3"/>
      <c r="H528" s="201"/>
      <c r="I528" s="201"/>
      <c r="J528" s="201"/>
      <c r="K528" s="201"/>
      <c r="L528" s="201"/>
      <c r="M528" s="201"/>
      <c r="N528" s="7"/>
      <c r="O528" s="7"/>
    </row>
    <row r="529" ht="15.75" customHeight="1">
      <c r="A529" s="7"/>
      <c r="B529" s="150"/>
      <c r="C529" s="7"/>
      <c r="D529" s="150"/>
      <c r="E529" s="7"/>
      <c r="F529" s="7"/>
      <c r="G529" s="3"/>
      <c r="H529" s="201"/>
      <c r="I529" s="201"/>
      <c r="J529" s="201"/>
      <c r="K529" s="201"/>
      <c r="L529" s="201"/>
      <c r="M529" s="201"/>
      <c r="N529" s="7"/>
      <c r="O529" s="7"/>
    </row>
    <row r="530" ht="15.75" customHeight="1">
      <c r="A530" s="7"/>
      <c r="B530" s="150"/>
      <c r="C530" s="7"/>
      <c r="D530" s="150"/>
      <c r="E530" s="7"/>
      <c r="F530" s="7"/>
      <c r="G530" s="3"/>
      <c r="H530" s="201"/>
      <c r="I530" s="201"/>
      <c r="J530" s="201"/>
      <c r="K530" s="201"/>
      <c r="L530" s="201"/>
      <c r="M530" s="201"/>
      <c r="N530" s="7"/>
      <c r="O530" s="7"/>
    </row>
    <row r="531" ht="15.75" customHeight="1">
      <c r="A531" s="7"/>
      <c r="B531" s="150"/>
      <c r="C531" s="7"/>
      <c r="D531" s="150"/>
      <c r="E531" s="7"/>
      <c r="F531" s="7"/>
      <c r="G531" s="3"/>
      <c r="H531" s="201"/>
      <c r="I531" s="201"/>
      <c r="J531" s="201"/>
      <c r="K531" s="201"/>
      <c r="L531" s="201"/>
      <c r="M531" s="201"/>
      <c r="N531" s="7"/>
      <c r="O531" s="7"/>
    </row>
    <row r="532" ht="15.75" customHeight="1">
      <c r="A532" s="7"/>
      <c r="B532" s="150"/>
      <c r="C532" s="7"/>
      <c r="D532" s="150"/>
      <c r="E532" s="7"/>
      <c r="F532" s="7"/>
      <c r="G532" s="3"/>
      <c r="H532" s="201"/>
      <c r="I532" s="201"/>
      <c r="J532" s="201"/>
      <c r="K532" s="201"/>
      <c r="L532" s="201"/>
      <c r="M532" s="201"/>
      <c r="N532" s="7"/>
      <c r="O532" s="7"/>
    </row>
    <row r="533" ht="15.75" customHeight="1">
      <c r="A533" s="7"/>
      <c r="B533" s="150"/>
      <c r="C533" s="7"/>
      <c r="D533" s="150"/>
      <c r="E533" s="7"/>
      <c r="F533" s="7"/>
      <c r="G533" s="3"/>
      <c r="H533" s="201"/>
      <c r="I533" s="201"/>
      <c r="J533" s="201"/>
      <c r="K533" s="201"/>
      <c r="L533" s="201"/>
      <c r="M533" s="201"/>
      <c r="N533" s="7"/>
      <c r="O533" s="7"/>
    </row>
    <row r="534" ht="15.75" customHeight="1">
      <c r="A534" s="7"/>
      <c r="B534" s="150"/>
      <c r="C534" s="7"/>
      <c r="D534" s="150"/>
      <c r="E534" s="7"/>
      <c r="F534" s="7"/>
      <c r="G534" s="3"/>
      <c r="H534" s="201"/>
      <c r="I534" s="201"/>
      <c r="J534" s="201"/>
      <c r="K534" s="201"/>
      <c r="L534" s="201"/>
      <c r="M534" s="201"/>
      <c r="N534" s="7"/>
      <c r="O534" s="7"/>
    </row>
    <row r="535" ht="15.75" customHeight="1">
      <c r="A535" s="7"/>
      <c r="B535" s="150"/>
      <c r="C535" s="7"/>
      <c r="D535" s="150"/>
      <c r="E535" s="7"/>
      <c r="F535" s="7"/>
      <c r="G535" s="3"/>
      <c r="H535" s="201"/>
      <c r="I535" s="201"/>
      <c r="J535" s="201"/>
      <c r="K535" s="201"/>
      <c r="L535" s="201"/>
      <c r="M535" s="201"/>
      <c r="N535" s="7"/>
      <c r="O535" s="7"/>
    </row>
    <row r="536" ht="15.75" customHeight="1">
      <c r="A536" s="7"/>
      <c r="B536" s="150"/>
      <c r="C536" s="7"/>
      <c r="D536" s="150"/>
      <c r="E536" s="7"/>
      <c r="F536" s="7"/>
      <c r="G536" s="3"/>
      <c r="H536" s="201"/>
      <c r="I536" s="201"/>
      <c r="J536" s="201"/>
      <c r="K536" s="201"/>
      <c r="L536" s="201"/>
      <c r="M536" s="201"/>
      <c r="N536" s="7"/>
      <c r="O536" s="7"/>
    </row>
    <row r="537" ht="15.75" customHeight="1">
      <c r="A537" s="7"/>
      <c r="B537" s="150"/>
      <c r="C537" s="7"/>
      <c r="D537" s="150"/>
      <c r="E537" s="7"/>
      <c r="F537" s="7"/>
      <c r="G537" s="3"/>
      <c r="H537" s="201"/>
      <c r="I537" s="201"/>
      <c r="J537" s="201"/>
      <c r="K537" s="201"/>
      <c r="L537" s="201"/>
      <c r="M537" s="201"/>
      <c r="N537" s="7"/>
      <c r="O537" s="7"/>
    </row>
    <row r="538" ht="15.75" customHeight="1">
      <c r="A538" s="7"/>
      <c r="B538" s="150"/>
      <c r="C538" s="7"/>
      <c r="D538" s="150"/>
      <c r="E538" s="7"/>
      <c r="F538" s="7"/>
      <c r="G538" s="3"/>
      <c r="H538" s="201"/>
      <c r="I538" s="201"/>
      <c r="J538" s="201"/>
      <c r="K538" s="201"/>
      <c r="L538" s="201"/>
      <c r="M538" s="201"/>
      <c r="N538" s="7"/>
      <c r="O538" s="7"/>
    </row>
    <row r="539" ht="15.75" customHeight="1">
      <c r="A539" s="7"/>
      <c r="B539" s="150"/>
      <c r="C539" s="7"/>
      <c r="D539" s="150"/>
      <c r="E539" s="7"/>
      <c r="F539" s="7"/>
      <c r="G539" s="3"/>
      <c r="H539" s="201"/>
      <c r="I539" s="201"/>
      <c r="J539" s="201"/>
      <c r="K539" s="201"/>
      <c r="L539" s="201"/>
      <c r="M539" s="201"/>
      <c r="N539" s="7"/>
      <c r="O539" s="7"/>
    </row>
    <row r="540" ht="15.75" customHeight="1">
      <c r="A540" s="7"/>
      <c r="B540" s="150"/>
      <c r="C540" s="7"/>
      <c r="D540" s="150"/>
      <c r="E540" s="7"/>
      <c r="F540" s="7"/>
      <c r="G540" s="3"/>
      <c r="H540" s="201"/>
      <c r="I540" s="201"/>
      <c r="J540" s="201"/>
      <c r="K540" s="201"/>
      <c r="L540" s="201"/>
      <c r="M540" s="201"/>
      <c r="N540" s="7"/>
      <c r="O540" s="7"/>
    </row>
    <row r="541" ht="15.75" customHeight="1">
      <c r="A541" s="7"/>
      <c r="B541" s="150"/>
      <c r="C541" s="7"/>
      <c r="D541" s="150"/>
      <c r="E541" s="7"/>
      <c r="F541" s="7"/>
      <c r="G541" s="3"/>
      <c r="H541" s="201"/>
      <c r="I541" s="201"/>
      <c r="J541" s="201"/>
      <c r="K541" s="201"/>
      <c r="L541" s="201"/>
      <c r="M541" s="201"/>
      <c r="N541" s="7"/>
      <c r="O541" s="7"/>
    </row>
    <row r="542" ht="15.75" customHeight="1">
      <c r="A542" s="7"/>
      <c r="B542" s="150"/>
      <c r="C542" s="7"/>
      <c r="D542" s="150"/>
      <c r="E542" s="7"/>
      <c r="F542" s="7"/>
      <c r="G542" s="3"/>
      <c r="H542" s="201"/>
      <c r="I542" s="201"/>
      <c r="J542" s="201"/>
      <c r="K542" s="201"/>
      <c r="L542" s="201"/>
      <c r="M542" s="201"/>
      <c r="N542" s="7"/>
      <c r="O542" s="7"/>
    </row>
    <row r="543" ht="15.75" customHeight="1">
      <c r="A543" s="7"/>
      <c r="B543" s="150"/>
      <c r="C543" s="7"/>
      <c r="D543" s="150"/>
      <c r="E543" s="7"/>
      <c r="F543" s="7"/>
      <c r="G543" s="3"/>
      <c r="H543" s="201"/>
      <c r="I543" s="201"/>
      <c r="J543" s="201"/>
      <c r="K543" s="201"/>
      <c r="L543" s="201"/>
      <c r="M543" s="201"/>
      <c r="N543" s="7"/>
      <c r="O543" s="7"/>
    </row>
    <row r="544" ht="15.75" customHeight="1">
      <c r="A544" s="7"/>
      <c r="B544" s="150"/>
      <c r="C544" s="7"/>
      <c r="D544" s="150"/>
      <c r="E544" s="7"/>
      <c r="F544" s="7"/>
      <c r="G544" s="3"/>
      <c r="H544" s="201"/>
      <c r="I544" s="201"/>
      <c r="J544" s="201"/>
      <c r="K544" s="201"/>
      <c r="L544" s="201"/>
      <c r="M544" s="201"/>
      <c r="N544" s="7"/>
      <c r="O544" s="7"/>
    </row>
    <row r="545" ht="15.75" customHeight="1">
      <c r="A545" s="7"/>
      <c r="B545" s="150"/>
      <c r="C545" s="7"/>
      <c r="D545" s="150"/>
      <c r="E545" s="7"/>
      <c r="F545" s="7"/>
      <c r="G545" s="3"/>
      <c r="H545" s="201"/>
      <c r="I545" s="201"/>
      <c r="J545" s="201"/>
      <c r="K545" s="201"/>
      <c r="L545" s="201"/>
      <c r="M545" s="201"/>
      <c r="N545" s="7"/>
      <c r="O545" s="7"/>
    </row>
    <row r="546" ht="15.75" customHeight="1">
      <c r="A546" s="7"/>
      <c r="B546" s="150"/>
      <c r="C546" s="7"/>
      <c r="D546" s="150"/>
      <c r="E546" s="7"/>
      <c r="F546" s="7"/>
      <c r="G546" s="3"/>
      <c r="H546" s="201"/>
      <c r="I546" s="201"/>
      <c r="J546" s="201"/>
      <c r="K546" s="201"/>
      <c r="L546" s="201"/>
      <c r="M546" s="201"/>
      <c r="N546" s="7"/>
      <c r="O546" s="7"/>
    </row>
    <row r="547" ht="15.75" customHeight="1">
      <c r="A547" s="7"/>
      <c r="B547" s="150"/>
      <c r="C547" s="7"/>
      <c r="D547" s="150"/>
      <c r="E547" s="7"/>
      <c r="F547" s="7"/>
      <c r="G547" s="3"/>
      <c r="H547" s="201"/>
      <c r="I547" s="201"/>
      <c r="J547" s="201"/>
      <c r="K547" s="201"/>
      <c r="L547" s="201"/>
      <c r="M547" s="201"/>
      <c r="N547" s="7"/>
      <c r="O547" s="7"/>
    </row>
    <row r="548" ht="15.75" customHeight="1">
      <c r="A548" s="7"/>
      <c r="B548" s="150"/>
      <c r="C548" s="7"/>
      <c r="D548" s="150"/>
      <c r="E548" s="7"/>
      <c r="F548" s="7"/>
      <c r="G548" s="3"/>
      <c r="H548" s="201"/>
      <c r="I548" s="201"/>
      <c r="J548" s="201"/>
      <c r="K548" s="201"/>
      <c r="L548" s="201"/>
      <c r="M548" s="201"/>
      <c r="N548" s="7"/>
      <c r="O548" s="7"/>
    </row>
    <row r="549" ht="15.75" customHeight="1">
      <c r="A549" s="7"/>
      <c r="B549" s="150"/>
      <c r="C549" s="7"/>
      <c r="D549" s="150"/>
      <c r="E549" s="7"/>
      <c r="F549" s="7"/>
      <c r="G549" s="3"/>
      <c r="H549" s="201"/>
      <c r="I549" s="201"/>
      <c r="J549" s="201"/>
      <c r="K549" s="201"/>
      <c r="L549" s="201"/>
      <c r="M549" s="201"/>
      <c r="N549" s="7"/>
      <c r="O549" s="7"/>
    </row>
    <row r="550" ht="15.75" customHeight="1">
      <c r="A550" s="7"/>
      <c r="B550" s="150"/>
      <c r="C550" s="7"/>
      <c r="D550" s="150"/>
      <c r="E550" s="7"/>
      <c r="F550" s="7"/>
      <c r="G550" s="3"/>
      <c r="H550" s="201"/>
      <c r="I550" s="201"/>
      <c r="J550" s="201"/>
      <c r="K550" s="201"/>
      <c r="L550" s="201"/>
      <c r="M550" s="201"/>
      <c r="N550" s="7"/>
      <c r="O550" s="7"/>
    </row>
    <row r="551" ht="15.75" customHeight="1">
      <c r="A551" s="7"/>
      <c r="B551" s="150"/>
      <c r="C551" s="7"/>
      <c r="D551" s="150"/>
      <c r="E551" s="7"/>
      <c r="F551" s="7"/>
      <c r="G551" s="3"/>
      <c r="H551" s="201"/>
      <c r="I551" s="201"/>
      <c r="J551" s="201"/>
      <c r="K551" s="201"/>
      <c r="L551" s="201"/>
      <c r="M551" s="201"/>
      <c r="N551" s="7"/>
      <c r="O551" s="7"/>
    </row>
    <row r="552" ht="15.75" customHeight="1">
      <c r="A552" s="7"/>
      <c r="B552" s="150"/>
      <c r="C552" s="7"/>
      <c r="D552" s="150"/>
      <c r="E552" s="7"/>
      <c r="F552" s="7"/>
      <c r="G552" s="3"/>
      <c r="H552" s="201"/>
      <c r="I552" s="201"/>
      <c r="J552" s="201"/>
      <c r="K552" s="201"/>
      <c r="L552" s="201"/>
      <c r="M552" s="201"/>
      <c r="N552" s="7"/>
      <c r="O552" s="7"/>
    </row>
    <row r="553" ht="15.75" customHeight="1">
      <c r="A553" s="7"/>
      <c r="B553" s="150"/>
      <c r="C553" s="7"/>
      <c r="D553" s="150"/>
      <c r="E553" s="7"/>
      <c r="F553" s="7"/>
      <c r="G553" s="3"/>
      <c r="H553" s="201"/>
      <c r="I553" s="201"/>
      <c r="J553" s="201"/>
      <c r="K553" s="201"/>
      <c r="L553" s="201"/>
      <c r="M553" s="201"/>
      <c r="N553" s="7"/>
      <c r="O553" s="7"/>
    </row>
    <row r="554" ht="15.75" customHeight="1">
      <c r="A554" s="7"/>
      <c r="B554" s="150"/>
      <c r="C554" s="7"/>
      <c r="D554" s="150"/>
      <c r="E554" s="7"/>
      <c r="F554" s="7"/>
      <c r="G554" s="3"/>
      <c r="H554" s="201"/>
      <c r="I554" s="201"/>
      <c r="J554" s="201"/>
      <c r="K554" s="201"/>
      <c r="L554" s="201"/>
      <c r="M554" s="201"/>
      <c r="N554" s="7"/>
      <c r="O554" s="7"/>
    </row>
    <row r="555" ht="15.75" customHeight="1">
      <c r="A555" s="7"/>
      <c r="B555" s="150"/>
      <c r="C555" s="7"/>
      <c r="D555" s="150"/>
      <c r="E555" s="7"/>
      <c r="F555" s="7"/>
      <c r="G555" s="3"/>
      <c r="H555" s="201"/>
      <c r="I555" s="201"/>
      <c r="J555" s="201"/>
      <c r="K555" s="201"/>
      <c r="L555" s="201"/>
      <c r="M555" s="201"/>
      <c r="N555" s="7"/>
      <c r="O555" s="7"/>
    </row>
    <row r="556" ht="15.75" customHeight="1">
      <c r="A556" s="7"/>
      <c r="B556" s="150"/>
      <c r="C556" s="7"/>
      <c r="D556" s="150"/>
      <c r="E556" s="7"/>
      <c r="F556" s="7"/>
      <c r="G556" s="3"/>
      <c r="H556" s="201"/>
      <c r="I556" s="201"/>
      <c r="J556" s="201"/>
      <c r="K556" s="201"/>
      <c r="L556" s="201"/>
      <c r="M556" s="201"/>
      <c r="N556" s="7"/>
      <c r="O556" s="7"/>
    </row>
    <row r="557" ht="15.75" customHeight="1">
      <c r="A557" s="7"/>
      <c r="B557" s="150"/>
      <c r="C557" s="7"/>
      <c r="D557" s="150"/>
      <c r="E557" s="7"/>
      <c r="F557" s="7"/>
      <c r="G557" s="3"/>
      <c r="H557" s="201"/>
      <c r="I557" s="201"/>
      <c r="J557" s="201"/>
      <c r="K557" s="201"/>
      <c r="L557" s="201"/>
      <c r="M557" s="201"/>
      <c r="N557" s="7"/>
      <c r="O557" s="7"/>
    </row>
    <row r="558" ht="15.75" customHeight="1">
      <c r="A558" s="7"/>
      <c r="B558" s="150"/>
      <c r="C558" s="7"/>
      <c r="D558" s="150"/>
      <c r="E558" s="7"/>
      <c r="F558" s="7"/>
      <c r="G558" s="3"/>
      <c r="H558" s="201"/>
      <c r="I558" s="201"/>
      <c r="J558" s="201"/>
      <c r="K558" s="201"/>
      <c r="L558" s="201"/>
      <c r="M558" s="201"/>
      <c r="N558" s="7"/>
      <c r="O558" s="7"/>
    </row>
    <row r="559" ht="15.75" customHeight="1">
      <c r="A559" s="7"/>
      <c r="B559" s="150"/>
      <c r="C559" s="7"/>
      <c r="D559" s="150"/>
      <c r="E559" s="7"/>
      <c r="F559" s="7"/>
      <c r="G559" s="3"/>
      <c r="H559" s="201"/>
      <c r="I559" s="201"/>
      <c r="J559" s="201"/>
      <c r="K559" s="201"/>
      <c r="L559" s="201"/>
      <c r="M559" s="201"/>
      <c r="N559" s="7"/>
      <c r="O559" s="7"/>
    </row>
    <row r="560" ht="15.75" customHeight="1">
      <c r="A560" s="7"/>
      <c r="B560" s="150"/>
      <c r="C560" s="7"/>
      <c r="D560" s="150"/>
      <c r="E560" s="7"/>
      <c r="F560" s="7"/>
      <c r="G560" s="3"/>
      <c r="H560" s="201"/>
      <c r="I560" s="201"/>
      <c r="J560" s="201"/>
      <c r="K560" s="201"/>
      <c r="L560" s="201"/>
      <c r="M560" s="201"/>
      <c r="N560" s="7"/>
      <c r="O560" s="7"/>
    </row>
    <row r="561" ht="15.75" customHeight="1">
      <c r="A561" s="7"/>
      <c r="B561" s="150"/>
      <c r="C561" s="7"/>
      <c r="D561" s="150"/>
      <c r="E561" s="7"/>
      <c r="F561" s="7"/>
      <c r="G561" s="3"/>
      <c r="H561" s="201"/>
      <c r="I561" s="201"/>
      <c r="J561" s="201"/>
      <c r="K561" s="201"/>
      <c r="L561" s="201"/>
      <c r="M561" s="201"/>
      <c r="N561" s="7"/>
      <c r="O561" s="7"/>
    </row>
    <row r="562" ht="15.75" customHeight="1">
      <c r="A562" s="7"/>
      <c r="B562" s="150"/>
      <c r="C562" s="7"/>
      <c r="D562" s="150"/>
      <c r="E562" s="7"/>
      <c r="F562" s="7"/>
      <c r="G562" s="3"/>
      <c r="H562" s="201"/>
      <c r="I562" s="201"/>
      <c r="J562" s="201"/>
      <c r="K562" s="201"/>
      <c r="L562" s="201"/>
      <c r="M562" s="201"/>
      <c r="N562" s="7"/>
      <c r="O562" s="7"/>
    </row>
    <row r="563" ht="15.75" customHeight="1">
      <c r="A563" s="7"/>
      <c r="B563" s="150"/>
      <c r="C563" s="7"/>
      <c r="D563" s="150"/>
      <c r="E563" s="7"/>
      <c r="F563" s="7"/>
      <c r="G563" s="3"/>
      <c r="H563" s="201"/>
      <c r="I563" s="201"/>
      <c r="J563" s="201"/>
      <c r="K563" s="201"/>
      <c r="L563" s="201"/>
      <c r="M563" s="201"/>
      <c r="N563" s="7"/>
      <c r="O563" s="7"/>
    </row>
    <row r="564" ht="15.75" customHeight="1">
      <c r="A564" s="7"/>
      <c r="B564" s="150"/>
      <c r="C564" s="7"/>
      <c r="D564" s="150"/>
      <c r="E564" s="7"/>
      <c r="F564" s="7"/>
      <c r="G564" s="3"/>
      <c r="H564" s="201"/>
      <c r="I564" s="201"/>
      <c r="J564" s="201"/>
      <c r="K564" s="201"/>
      <c r="L564" s="201"/>
      <c r="M564" s="201"/>
      <c r="N564" s="7"/>
      <c r="O564" s="7"/>
    </row>
    <row r="565" ht="15.75" customHeight="1">
      <c r="A565" s="7"/>
      <c r="B565" s="150"/>
      <c r="C565" s="7"/>
      <c r="D565" s="150"/>
      <c r="E565" s="7"/>
      <c r="F565" s="7"/>
      <c r="G565" s="3"/>
      <c r="H565" s="201"/>
      <c r="I565" s="201"/>
      <c r="J565" s="201"/>
      <c r="K565" s="201"/>
      <c r="L565" s="201"/>
      <c r="M565" s="201"/>
      <c r="N565" s="7"/>
      <c r="O565" s="7"/>
    </row>
    <row r="566" ht="15.75" customHeight="1">
      <c r="A566" s="7"/>
      <c r="B566" s="150"/>
      <c r="C566" s="7"/>
      <c r="D566" s="150"/>
      <c r="E566" s="7"/>
      <c r="F566" s="7"/>
      <c r="G566" s="3"/>
      <c r="H566" s="201"/>
      <c r="I566" s="201"/>
      <c r="J566" s="201"/>
      <c r="K566" s="201"/>
      <c r="L566" s="201"/>
      <c r="M566" s="201"/>
      <c r="N566" s="7"/>
      <c r="O566" s="7"/>
    </row>
    <row r="567" ht="15.75" customHeight="1">
      <c r="A567" s="7"/>
      <c r="B567" s="150"/>
      <c r="C567" s="7"/>
      <c r="D567" s="150"/>
      <c r="E567" s="7"/>
      <c r="F567" s="7"/>
      <c r="G567" s="3"/>
      <c r="H567" s="201"/>
      <c r="I567" s="201"/>
      <c r="J567" s="201"/>
      <c r="K567" s="201"/>
      <c r="L567" s="201"/>
      <c r="M567" s="201"/>
      <c r="N567" s="7"/>
      <c r="O567" s="7"/>
    </row>
    <row r="568" ht="15.75" customHeight="1">
      <c r="A568" s="7"/>
      <c r="B568" s="150"/>
      <c r="C568" s="7"/>
      <c r="D568" s="150"/>
      <c r="E568" s="7"/>
      <c r="F568" s="7"/>
      <c r="G568" s="3"/>
      <c r="H568" s="201"/>
      <c r="I568" s="201"/>
      <c r="J568" s="201"/>
      <c r="K568" s="201"/>
      <c r="L568" s="201"/>
      <c r="M568" s="201"/>
      <c r="N568" s="7"/>
      <c r="O568" s="7"/>
    </row>
    <row r="569" ht="15.75" customHeight="1">
      <c r="A569" s="7"/>
      <c r="B569" s="150"/>
      <c r="C569" s="7"/>
      <c r="D569" s="150"/>
      <c r="E569" s="7"/>
      <c r="F569" s="7"/>
      <c r="G569" s="3"/>
      <c r="H569" s="201"/>
      <c r="I569" s="201"/>
      <c r="J569" s="201"/>
      <c r="K569" s="201"/>
      <c r="L569" s="201"/>
      <c r="M569" s="201"/>
      <c r="N569" s="7"/>
      <c r="O569" s="7"/>
    </row>
    <row r="570" ht="15.75" customHeight="1">
      <c r="A570" s="7"/>
      <c r="B570" s="150"/>
      <c r="C570" s="7"/>
      <c r="D570" s="150"/>
      <c r="E570" s="7"/>
      <c r="F570" s="7"/>
      <c r="G570" s="3"/>
      <c r="H570" s="201"/>
      <c r="I570" s="201"/>
      <c r="J570" s="201"/>
      <c r="K570" s="201"/>
      <c r="L570" s="201"/>
      <c r="M570" s="201"/>
      <c r="N570" s="7"/>
      <c r="O570" s="7"/>
    </row>
    <row r="571" ht="15.75" customHeight="1">
      <c r="A571" s="7"/>
      <c r="B571" s="150"/>
      <c r="C571" s="7"/>
      <c r="D571" s="150"/>
      <c r="E571" s="7"/>
      <c r="F571" s="7"/>
      <c r="G571" s="3"/>
      <c r="H571" s="201"/>
      <c r="I571" s="201"/>
      <c r="J571" s="201"/>
      <c r="K571" s="201"/>
      <c r="L571" s="201"/>
      <c r="M571" s="201"/>
      <c r="N571" s="7"/>
      <c r="O571" s="7"/>
    </row>
    <row r="572" ht="15.75" customHeight="1">
      <c r="A572" s="7"/>
      <c r="B572" s="150"/>
      <c r="C572" s="7"/>
      <c r="D572" s="150"/>
      <c r="E572" s="7"/>
      <c r="F572" s="7"/>
      <c r="G572" s="3"/>
      <c r="H572" s="201"/>
      <c r="I572" s="201"/>
      <c r="J572" s="201"/>
      <c r="K572" s="201"/>
      <c r="L572" s="201"/>
      <c r="M572" s="201"/>
      <c r="N572" s="7"/>
      <c r="O572" s="7"/>
    </row>
    <row r="573" ht="15.75" customHeight="1">
      <c r="A573" s="7"/>
      <c r="B573" s="150"/>
      <c r="C573" s="7"/>
      <c r="D573" s="150"/>
      <c r="E573" s="7"/>
      <c r="F573" s="7"/>
      <c r="G573" s="3"/>
      <c r="H573" s="201"/>
      <c r="I573" s="201"/>
      <c r="J573" s="201"/>
      <c r="K573" s="201"/>
      <c r="L573" s="201"/>
      <c r="M573" s="201"/>
      <c r="N573" s="7"/>
      <c r="O573" s="7"/>
    </row>
    <row r="574" ht="15.75" customHeight="1">
      <c r="A574" s="7"/>
      <c r="B574" s="150"/>
      <c r="C574" s="7"/>
      <c r="D574" s="150"/>
      <c r="E574" s="7"/>
      <c r="F574" s="7"/>
      <c r="G574" s="3"/>
      <c r="H574" s="201"/>
      <c r="I574" s="201"/>
      <c r="J574" s="201"/>
      <c r="K574" s="201"/>
      <c r="L574" s="201"/>
      <c r="M574" s="201"/>
      <c r="N574" s="7"/>
      <c r="O574" s="7"/>
    </row>
    <row r="575" ht="15.75" customHeight="1">
      <c r="A575" s="7"/>
      <c r="B575" s="150"/>
      <c r="C575" s="7"/>
      <c r="D575" s="150"/>
      <c r="E575" s="7"/>
      <c r="F575" s="7"/>
      <c r="G575" s="3"/>
      <c r="H575" s="201"/>
      <c r="I575" s="201"/>
      <c r="J575" s="201"/>
      <c r="K575" s="201"/>
      <c r="L575" s="201"/>
      <c r="M575" s="201"/>
      <c r="N575" s="7"/>
      <c r="O575" s="7"/>
    </row>
    <row r="576" ht="15.75" customHeight="1">
      <c r="A576" s="7"/>
      <c r="B576" s="150"/>
      <c r="C576" s="7"/>
      <c r="D576" s="150"/>
      <c r="E576" s="7"/>
      <c r="F576" s="7"/>
      <c r="G576" s="3"/>
      <c r="H576" s="201"/>
      <c r="I576" s="201"/>
      <c r="J576" s="201"/>
      <c r="K576" s="201"/>
      <c r="L576" s="201"/>
      <c r="M576" s="201"/>
      <c r="N576" s="7"/>
      <c r="O576" s="7"/>
    </row>
    <row r="577" ht="15.75" customHeight="1">
      <c r="A577" s="7"/>
      <c r="B577" s="150"/>
      <c r="C577" s="7"/>
      <c r="D577" s="150"/>
      <c r="E577" s="7"/>
      <c r="F577" s="7"/>
      <c r="G577" s="3"/>
      <c r="H577" s="201"/>
      <c r="I577" s="201"/>
      <c r="J577" s="201"/>
      <c r="K577" s="201"/>
      <c r="L577" s="201"/>
      <c r="M577" s="201"/>
      <c r="N577" s="7"/>
      <c r="O577" s="7"/>
    </row>
    <row r="578" ht="15.75" customHeight="1">
      <c r="A578" s="7"/>
      <c r="B578" s="150"/>
      <c r="C578" s="7"/>
      <c r="D578" s="150"/>
      <c r="E578" s="7"/>
      <c r="F578" s="7"/>
      <c r="G578" s="3"/>
      <c r="H578" s="201"/>
      <c r="I578" s="201"/>
      <c r="J578" s="201"/>
      <c r="K578" s="201"/>
      <c r="L578" s="201"/>
      <c r="M578" s="201"/>
      <c r="N578" s="7"/>
      <c r="O578" s="7"/>
    </row>
    <row r="579" ht="15.75" customHeight="1">
      <c r="A579" s="7"/>
      <c r="B579" s="150"/>
      <c r="C579" s="7"/>
      <c r="D579" s="150"/>
      <c r="E579" s="7"/>
      <c r="F579" s="7"/>
      <c r="G579" s="3"/>
      <c r="H579" s="201"/>
      <c r="I579" s="201"/>
      <c r="J579" s="201"/>
      <c r="K579" s="201"/>
      <c r="L579" s="201"/>
      <c r="M579" s="201"/>
      <c r="N579" s="7"/>
      <c r="O579" s="7"/>
    </row>
    <row r="580" ht="15.75" customHeight="1">
      <c r="A580" s="7"/>
      <c r="B580" s="150"/>
      <c r="C580" s="7"/>
      <c r="D580" s="150"/>
      <c r="E580" s="7"/>
      <c r="F580" s="7"/>
      <c r="G580" s="3"/>
      <c r="H580" s="201"/>
      <c r="I580" s="201"/>
      <c r="J580" s="201"/>
      <c r="K580" s="201"/>
      <c r="L580" s="201"/>
      <c r="M580" s="201"/>
      <c r="N580" s="7"/>
      <c r="O580" s="7"/>
    </row>
    <row r="581" ht="15.75" customHeight="1">
      <c r="A581" s="7"/>
      <c r="B581" s="150"/>
      <c r="C581" s="7"/>
      <c r="D581" s="150"/>
      <c r="E581" s="7"/>
      <c r="F581" s="7"/>
      <c r="G581" s="3"/>
      <c r="H581" s="201"/>
      <c r="I581" s="201"/>
      <c r="J581" s="201"/>
      <c r="K581" s="201"/>
      <c r="L581" s="201"/>
      <c r="M581" s="201"/>
      <c r="N581" s="7"/>
      <c r="O581" s="7"/>
    </row>
    <row r="582" ht="15.75" customHeight="1">
      <c r="A582" s="7"/>
      <c r="B582" s="150"/>
      <c r="C582" s="7"/>
      <c r="D582" s="150"/>
      <c r="E582" s="7"/>
      <c r="F582" s="7"/>
      <c r="G582" s="3"/>
      <c r="H582" s="201"/>
      <c r="I582" s="201"/>
      <c r="J582" s="201"/>
      <c r="K582" s="201"/>
      <c r="L582" s="201"/>
      <c r="M582" s="201"/>
      <c r="N582" s="7"/>
      <c r="O582" s="7"/>
    </row>
    <row r="583" ht="15.75" customHeight="1">
      <c r="A583" s="7"/>
      <c r="B583" s="150"/>
      <c r="C583" s="7"/>
      <c r="D583" s="150"/>
      <c r="E583" s="7"/>
      <c r="F583" s="7"/>
      <c r="G583" s="3"/>
      <c r="H583" s="201"/>
      <c r="I583" s="201"/>
      <c r="J583" s="201"/>
      <c r="K583" s="201"/>
      <c r="L583" s="201"/>
      <c r="M583" s="201"/>
      <c r="N583" s="7"/>
      <c r="O583" s="7"/>
    </row>
    <row r="584" ht="15.75" customHeight="1">
      <c r="A584" s="7"/>
      <c r="B584" s="150"/>
      <c r="C584" s="7"/>
      <c r="D584" s="150"/>
      <c r="E584" s="7"/>
      <c r="F584" s="7"/>
      <c r="G584" s="3"/>
      <c r="H584" s="201"/>
      <c r="I584" s="201"/>
      <c r="J584" s="201"/>
      <c r="K584" s="201"/>
      <c r="L584" s="201"/>
      <c r="M584" s="201"/>
      <c r="N584" s="7"/>
      <c r="O584" s="7"/>
    </row>
    <row r="585" ht="15.75" customHeight="1">
      <c r="A585" s="7"/>
      <c r="B585" s="150"/>
      <c r="C585" s="7"/>
      <c r="D585" s="150"/>
      <c r="E585" s="7"/>
      <c r="F585" s="7"/>
      <c r="G585" s="3"/>
      <c r="H585" s="201"/>
      <c r="I585" s="201"/>
      <c r="J585" s="201"/>
      <c r="K585" s="201"/>
      <c r="L585" s="201"/>
      <c r="M585" s="201"/>
      <c r="N585" s="7"/>
      <c r="O585" s="7"/>
    </row>
    <row r="586" ht="15.75" customHeight="1">
      <c r="A586" s="7"/>
      <c r="B586" s="150"/>
      <c r="C586" s="7"/>
      <c r="D586" s="150"/>
      <c r="E586" s="7"/>
      <c r="F586" s="7"/>
      <c r="G586" s="3"/>
      <c r="H586" s="201"/>
      <c r="I586" s="201"/>
      <c r="J586" s="201"/>
      <c r="K586" s="201"/>
      <c r="L586" s="201"/>
      <c r="M586" s="201"/>
      <c r="N586" s="7"/>
      <c r="O586" s="7"/>
    </row>
    <row r="587" ht="15.75" customHeight="1">
      <c r="A587" s="7"/>
      <c r="B587" s="150"/>
      <c r="C587" s="7"/>
      <c r="D587" s="150"/>
      <c r="E587" s="7"/>
      <c r="F587" s="7"/>
      <c r="G587" s="3"/>
      <c r="H587" s="201"/>
      <c r="I587" s="201"/>
      <c r="J587" s="201"/>
      <c r="K587" s="201"/>
      <c r="L587" s="201"/>
      <c r="M587" s="201"/>
      <c r="N587" s="7"/>
      <c r="O587" s="7"/>
    </row>
    <row r="588" ht="15.75" customHeight="1">
      <c r="A588" s="7"/>
      <c r="B588" s="150"/>
      <c r="C588" s="7"/>
      <c r="D588" s="150"/>
      <c r="E588" s="7"/>
      <c r="F588" s="7"/>
      <c r="G588" s="3"/>
      <c r="H588" s="201"/>
      <c r="I588" s="201"/>
      <c r="J588" s="201"/>
      <c r="K588" s="201"/>
      <c r="L588" s="201"/>
      <c r="M588" s="201"/>
      <c r="N588" s="7"/>
      <c r="O588" s="7"/>
    </row>
    <row r="589" ht="15.75" customHeight="1">
      <c r="A589" s="7"/>
      <c r="B589" s="150"/>
      <c r="C589" s="7"/>
      <c r="D589" s="150"/>
      <c r="E589" s="7"/>
      <c r="F589" s="7"/>
      <c r="G589" s="3"/>
      <c r="H589" s="201"/>
      <c r="I589" s="201"/>
      <c r="J589" s="201"/>
      <c r="K589" s="201"/>
      <c r="L589" s="201"/>
      <c r="M589" s="201"/>
      <c r="N589" s="7"/>
      <c r="O589" s="7"/>
    </row>
    <row r="590" ht="15.75" customHeight="1">
      <c r="A590" s="7"/>
      <c r="B590" s="150"/>
      <c r="C590" s="7"/>
      <c r="D590" s="150"/>
      <c r="E590" s="7"/>
      <c r="F590" s="7"/>
      <c r="G590" s="3"/>
      <c r="H590" s="201"/>
      <c r="I590" s="201"/>
      <c r="J590" s="201"/>
      <c r="K590" s="201"/>
      <c r="L590" s="201"/>
      <c r="M590" s="201"/>
      <c r="N590" s="7"/>
      <c r="O590" s="7"/>
    </row>
    <row r="591" ht="15.75" customHeight="1">
      <c r="A591" s="7"/>
      <c r="B591" s="150"/>
      <c r="C591" s="7"/>
      <c r="D591" s="150"/>
      <c r="E591" s="7"/>
      <c r="F591" s="7"/>
      <c r="G591" s="3"/>
      <c r="H591" s="201"/>
      <c r="I591" s="201"/>
      <c r="J591" s="201"/>
      <c r="K591" s="201"/>
      <c r="L591" s="201"/>
      <c r="M591" s="201"/>
      <c r="N591" s="7"/>
      <c r="O591" s="7"/>
    </row>
    <row r="592" ht="15.75" customHeight="1">
      <c r="A592" s="7"/>
      <c r="B592" s="150"/>
      <c r="C592" s="7"/>
      <c r="D592" s="150"/>
      <c r="E592" s="7"/>
      <c r="F592" s="7"/>
      <c r="G592" s="3"/>
      <c r="H592" s="201"/>
      <c r="I592" s="201"/>
      <c r="J592" s="201"/>
      <c r="K592" s="201"/>
      <c r="L592" s="201"/>
      <c r="M592" s="201"/>
      <c r="N592" s="7"/>
      <c r="O592" s="7"/>
    </row>
    <row r="593" ht="15.75" customHeight="1">
      <c r="A593" s="7"/>
      <c r="B593" s="150"/>
      <c r="C593" s="7"/>
      <c r="D593" s="150"/>
      <c r="E593" s="7"/>
      <c r="F593" s="7"/>
      <c r="G593" s="3"/>
      <c r="H593" s="201"/>
      <c r="I593" s="201"/>
      <c r="J593" s="201"/>
      <c r="K593" s="201"/>
      <c r="L593" s="201"/>
      <c r="M593" s="201"/>
      <c r="N593" s="7"/>
      <c r="O593" s="7"/>
    </row>
    <row r="594" ht="15.75" customHeight="1">
      <c r="A594" s="7"/>
      <c r="B594" s="150"/>
      <c r="C594" s="7"/>
      <c r="D594" s="150"/>
      <c r="E594" s="7"/>
      <c r="F594" s="7"/>
      <c r="G594" s="3"/>
      <c r="H594" s="201"/>
      <c r="I594" s="201"/>
      <c r="J594" s="201"/>
      <c r="K594" s="201"/>
      <c r="L594" s="201"/>
      <c r="M594" s="201"/>
      <c r="N594" s="7"/>
      <c r="O594" s="7"/>
    </row>
    <row r="595" ht="15.75" customHeight="1">
      <c r="A595" s="7"/>
      <c r="B595" s="150"/>
      <c r="C595" s="7"/>
      <c r="D595" s="150"/>
      <c r="E595" s="7"/>
      <c r="F595" s="7"/>
      <c r="G595" s="3"/>
      <c r="H595" s="201"/>
      <c r="I595" s="201"/>
      <c r="J595" s="201"/>
      <c r="K595" s="201"/>
      <c r="L595" s="201"/>
      <c r="M595" s="201"/>
      <c r="N595" s="7"/>
      <c r="O595" s="7"/>
    </row>
    <row r="596" ht="15.75" customHeight="1">
      <c r="A596" s="7"/>
      <c r="B596" s="150"/>
      <c r="C596" s="7"/>
      <c r="D596" s="150"/>
      <c r="E596" s="7"/>
      <c r="F596" s="7"/>
      <c r="G596" s="3"/>
      <c r="H596" s="201"/>
      <c r="I596" s="201"/>
      <c r="J596" s="201"/>
      <c r="K596" s="201"/>
      <c r="L596" s="201"/>
      <c r="M596" s="201"/>
      <c r="N596" s="7"/>
      <c r="O596" s="7"/>
    </row>
    <row r="597" ht="15.75" customHeight="1">
      <c r="A597" s="7"/>
      <c r="B597" s="150"/>
      <c r="C597" s="7"/>
      <c r="D597" s="150"/>
      <c r="E597" s="7"/>
      <c r="F597" s="7"/>
      <c r="G597" s="3"/>
      <c r="H597" s="201"/>
      <c r="I597" s="201"/>
      <c r="J597" s="201"/>
      <c r="K597" s="201"/>
      <c r="L597" s="201"/>
      <c r="M597" s="201"/>
      <c r="N597" s="7"/>
      <c r="O597" s="7"/>
    </row>
    <row r="598" ht="15.75" customHeight="1">
      <c r="A598" s="7"/>
      <c r="B598" s="150"/>
      <c r="C598" s="7"/>
      <c r="D598" s="150"/>
      <c r="E598" s="7"/>
      <c r="F598" s="7"/>
      <c r="G598" s="3"/>
      <c r="H598" s="201"/>
      <c r="I598" s="201"/>
      <c r="J598" s="201"/>
      <c r="K598" s="201"/>
      <c r="L598" s="201"/>
      <c r="M598" s="201"/>
      <c r="N598" s="7"/>
      <c r="O598" s="7"/>
    </row>
    <row r="599" ht="15.75" customHeight="1">
      <c r="A599" s="7"/>
      <c r="B599" s="150"/>
      <c r="C599" s="7"/>
      <c r="D599" s="150"/>
      <c r="E599" s="7"/>
      <c r="F599" s="7"/>
      <c r="G599" s="3"/>
      <c r="H599" s="201"/>
      <c r="I599" s="201"/>
      <c r="J599" s="201"/>
      <c r="K599" s="201"/>
      <c r="L599" s="201"/>
      <c r="M599" s="201"/>
      <c r="N599" s="7"/>
      <c r="O599" s="7"/>
    </row>
    <row r="600" ht="15.75" customHeight="1">
      <c r="A600" s="7"/>
      <c r="B600" s="150"/>
      <c r="C600" s="7"/>
      <c r="D600" s="150"/>
      <c r="E600" s="7"/>
      <c r="F600" s="7"/>
      <c r="G600" s="3"/>
      <c r="H600" s="201"/>
      <c r="I600" s="201"/>
      <c r="J600" s="201"/>
      <c r="K600" s="201"/>
      <c r="L600" s="201"/>
      <c r="M600" s="201"/>
      <c r="N600" s="7"/>
      <c r="O600" s="7"/>
    </row>
    <row r="601" ht="15.75" customHeight="1">
      <c r="A601" s="7"/>
      <c r="B601" s="150"/>
      <c r="C601" s="7"/>
      <c r="D601" s="150"/>
      <c r="E601" s="7"/>
      <c r="F601" s="7"/>
      <c r="G601" s="3"/>
      <c r="H601" s="201"/>
      <c r="I601" s="201"/>
      <c r="J601" s="201"/>
      <c r="K601" s="201"/>
      <c r="L601" s="201"/>
      <c r="M601" s="201"/>
      <c r="N601" s="7"/>
      <c r="O601" s="7"/>
    </row>
    <row r="602" ht="15.75" customHeight="1">
      <c r="A602" s="7"/>
      <c r="B602" s="150"/>
      <c r="C602" s="7"/>
      <c r="D602" s="150"/>
      <c r="E602" s="7"/>
      <c r="F602" s="7"/>
      <c r="G602" s="3"/>
      <c r="H602" s="201"/>
      <c r="I602" s="201"/>
      <c r="J602" s="201"/>
      <c r="K602" s="201"/>
      <c r="L602" s="201"/>
      <c r="M602" s="201"/>
      <c r="N602" s="7"/>
      <c r="O602" s="7"/>
    </row>
    <row r="603" ht="15.75" customHeight="1">
      <c r="A603" s="7"/>
      <c r="B603" s="150"/>
      <c r="C603" s="7"/>
      <c r="D603" s="150"/>
      <c r="E603" s="7"/>
      <c r="F603" s="7"/>
      <c r="G603" s="3"/>
      <c r="H603" s="201"/>
      <c r="I603" s="201"/>
      <c r="J603" s="201"/>
      <c r="K603" s="201"/>
      <c r="L603" s="201"/>
      <c r="M603" s="201"/>
      <c r="N603" s="7"/>
      <c r="O603" s="7"/>
    </row>
    <row r="604" ht="15.75" customHeight="1">
      <c r="A604" s="7"/>
      <c r="B604" s="150"/>
      <c r="C604" s="7"/>
      <c r="D604" s="150"/>
      <c r="E604" s="7"/>
      <c r="F604" s="7"/>
      <c r="G604" s="3"/>
      <c r="H604" s="201"/>
      <c r="I604" s="201"/>
      <c r="J604" s="201"/>
      <c r="K604" s="201"/>
      <c r="L604" s="201"/>
      <c r="M604" s="201"/>
      <c r="N604" s="7"/>
      <c r="O604" s="7"/>
    </row>
    <row r="605" ht="15.75" customHeight="1">
      <c r="A605" s="7"/>
      <c r="B605" s="150"/>
      <c r="C605" s="7"/>
      <c r="D605" s="150"/>
      <c r="E605" s="7"/>
      <c r="F605" s="7"/>
      <c r="G605" s="3"/>
      <c r="H605" s="201"/>
      <c r="I605" s="201"/>
      <c r="J605" s="201"/>
      <c r="K605" s="201"/>
      <c r="L605" s="201"/>
      <c r="M605" s="201"/>
      <c r="N605" s="7"/>
      <c r="O605" s="7"/>
    </row>
    <row r="606" ht="15.75" customHeight="1">
      <c r="A606" s="7"/>
      <c r="B606" s="150"/>
      <c r="C606" s="7"/>
      <c r="D606" s="150"/>
      <c r="E606" s="7"/>
      <c r="F606" s="7"/>
      <c r="G606" s="3"/>
      <c r="H606" s="201"/>
      <c r="I606" s="201"/>
      <c r="J606" s="201"/>
      <c r="K606" s="201"/>
      <c r="L606" s="201"/>
      <c r="M606" s="201"/>
      <c r="N606" s="7"/>
      <c r="O606" s="7"/>
    </row>
    <row r="607" ht="15.75" customHeight="1">
      <c r="A607" s="7"/>
      <c r="B607" s="150"/>
      <c r="C607" s="7"/>
      <c r="D607" s="150"/>
      <c r="E607" s="7"/>
      <c r="F607" s="7"/>
      <c r="G607" s="3"/>
      <c r="H607" s="201"/>
      <c r="I607" s="201"/>
      <c r="J607" s="201"/>
      <c r="K607" s="201"/>
      <c r="L607" s="201"/>
      <c r="M607" s="201"/>
      <c r="N607" s="7"/>
      <c r="O607" s="7"/>
    </row>
    <row r="608" ht="15.75" customHeight="1">
      <c r="A608" s="7"/>
      <c r="B608" s="150"/>
      <c r="C608" s="7"/>
      <c r="D608" s="150"/>
      <c r="E608" s="7"/>
      <c r="F608" s="7"/>
      <c r="G608" s="3"/>
      <c r="H608" s="201"/>
      <c r="I608" s="201"/>
      <c r="J608" s="201"/>
      <c r="K608" s="201"/>
      <c r="L608" s="201"/>
      <c r="M608" s="201"/>
      <c r="N608" s="7"/>
      <c r="O608" s="7"/>
    </row>
    <row r="609" ht="15.75" customHeight="1">
      <c r="A609" s="7"/>
      <c r="B609" s="150"/>
      <c r="C609" s="7"/>
      <c r="D609" s="150"/>
      <c r="E609" s="7"/>
      <c r="F609" s="7"/>
      <c r="G609" s="3"/>
      <c r="H609" s="201"/>
      <c r="I609" s="201"/>
      <c r="J609" s="201"/>
      <c r="K609" s="201"/>
      <c r="L609" s="201"/>
      <c r="M609" s="201"/>
      <c r="N609" s="7"/>
      <c r="O609" s="7"/>
    </row>
    <row r="610" ht="15.75" customHeight="1">
      <c r="A610" s="7"/>
      <c r="B610" s="150"/>
      <c r="C610" s="7"/>
      <c r="D610" s="150"/>
      <c r="E610" s="7"/>
      <c r="F610" s="7"/>
      <c r="G610" s="3"/>
      <c r="H610" s="201"/>
      <c r="I610" s="201"/>
      <c r="J610" s="201"/>
      <c r="K610" s="201"/>
      <c r="L610" s="201"/>
      <c r="M610" s="201"/>
      <c r="N610" s="7"/>
      <c r="O610" s="7"/>
    </row>
    <row r="611" ht="15.75" customHeight="1">
      <c r="A611" s="7"/>
      <c r="B611" s="150"/>
      <c r="C611" s="7"/>
      <c r="D611" s="150"/>
      <c r="E611" s="7"/>
      <c r="F611" s="7"/>
      <c r="G611" s="3"/>
      <c r="H611" s="201"/>
      <c r="I611" s="201"/>
      <c r="J611" s="201"/>
      <c r="K611" s="201"/>
      <c r="L611" s="201"/>
      <c r="M611" s="201"/>
      <c r="N611" s="7"/>
      <c r="O611" s="7"/>
    </row>
    <row r="612" ht="15.75" customHeight="1">
      <c r="A612" s="7"/>
      <c r="B612" s="150"/>
      <c r="C612" s="7"/>
      <c r="D612" s="150"/>
      <c r="E612" s="7"/>
      <c r="F612" s="7"/>
      <c r="G612" s="3"/>
      <c r="H612" s="201"/>
      <c r="I612" s="201"/>
      <c r="J612" s="201"/>
      <c r="K612" s="201"/>
      <c r="L612" s="201"/>
      <c r="M612" s="201"/>
      <c r="N612" s="7"/>
      <c r="O612" s="7"/>
    </row>
    <row r="613" ht="15.75" customHeight="1">
      <c r="A613" s="7"/>
      <c r="B613" s="150"/>
      <c r="C613" s="7"/>
      <c r="D613" s="150"/>
      <c r="E613" s="7"/>
      <c r="F613" s="7"/>
      <c r="G613" s="3"/>
      <c r="H613" s="201"/>
      <c r="I613" s="201"/>
      <c r="J613" s="201"/>
      <c r="K613" s="201"/>
      <c r="L613" s="201"/>
      <c r="M613" s="201"/>
      <c r="N613" s="7"/>
      <c r="O613" s="7"/>
    </row>
    <row r="614" ht="15.75" customHeight="1">
      <c r="A614" s="7"/>
      <c r="B614" s="150"/>
      <c r="C614" s="7"/>
      <c r="D614" s="150"/>
      <c r="E614" s="7"/>
      <c r="F614" s="7"/>
      <c r="G614" s="3"/>
      <c r="H614" s="201"/>
      <c r="I614" s="201"/>
      <c r="J614" s="201"/>
      <c r="K614" s="201"/>
      <c r="L614" s="201"/>
      <c r="M614" s="201"/>
      <c r="N614" s="7"/>
      <c r="O614" s="7"/>
    </row>
    <row r="615" ht="15.75" customHeight="1">
      <c r="A615" s="7"/>
      <c r="B615" s="150"/>
      <c r="C615" s="7"/>
      <c r="D615" s="150"/>
      <c r="E615" s="7"/>
      <c r="F615" s="7"/>
      <c r="G615" s="3"/>
      <c r="H615" s="201"/>
      <c r="I615" s="201"/>
      <c r="J615" s="201"/>
      <c r="K615" s="201"/>
      <c r="L615" s="201"/>
      <c r="M615" s="201"/>
      <c r="N615" s="7"/>
      <c r="O615" s="7"/>
    </row>
    <row r="616" ht="15.75" customHeight="1">
      <c r="A616" s="7"/>
      <c r="B616" s="150"/>
      <c r="C616" s="7"/>
      <c r="D616" s="150"/>
      <c r="E616" s="7"/>
      <c r="F616" s="7"/>
      <c r="G616" s="3"/>
      <c r="H616" s="201"/>
      <c r="I616" s="201"/>
      <c r="J616" s="201"/>
      <c r="K616" s="201"/>
      <c r="L616" s="201"/>
      <c r="M616" s="201"/>
      <c r="N616" s="7"/>
      <c r="O616" s="7"/>
    </row>
    <row r="617" ht="15.75" customHeight="1">
      <c r="A617" s="7"/>
      <c r="B617" s="150"/>
      <c r="C617" s="7"/>
      <c r="D617" s="150"/>
      <c r="E617" s="7"/>
      <c r="F617" s="7"/>
      <c r="G617" s="3"/>
      <c r="H617" s="201"/>
      <c r="I617" s="201"/>
      <c r="J617" s="201"/>
      <c r="K617" s="201"/>
      <c r="L617" s="201"/>
      <c r="M617" s="201"/>
      <c r="N617" s="7"/>
      <c r="O617" s="7"/>
    </row>
    <row r="618" ht="15.75" customHeight="1">
      <c r="A618" s="7"/>
      <c r="B618" s="150"/>
      <c r="C618" s="7"/>
      <c r="D618" s="150"/>
      <c r="E618" s="7"/>
      <c r="F618" s="7"/>
      <c r="G618" s="3"/>
      <c r="H618" s="201"/>
      <c r="I618" s="201"/>
      <c r="J618" s="201"/>
      <c r="K618" s="201"/>
      <c r="L618" s="201"/>
      <c r="M618" s="201"/>
      <c r="N618" s="7"/>
      <c r="O618" s="7"/>
    </row>
    <row r="619" ht="15.75" customHeight="1">
      <c r="A619" s="7"/>
      <c r="B619" s="150"/>
      <c r="C619" s="7"/>
      <c r="D619" s="150"/>
      <c r="E619" s="7"/>
      <c r="F619" s="7"/>
      <c r="G619" s="3"/>
      <c r="H619" s="201"/>
      <c r="I619" s="201"/>
      <c r="J619" s="201"/>
      <c r="K619" s="201"/>
      <c r="L619" s="201"/>
      <c r="M619" s="201"/>
      <c r="N619" s="7"/>
      <c r="O619" s="7"/>
    </row>
    <row r="620" ht="15.75" customHeight="1">
      <c r="A620" s="7"/>
      <c r="B620" s="150"/>
      <c r="C620" s="7"/>
      <c r="D620" s="150"/>
      <c r="E620" s="7"/>
      <c r="F620" s="7"/>
      <c r="G620" s="3"/>
      <c r="H620" s="201"/>
      <c r="I620" s="201"/>
      <c r="J620" s="201"/>
      <c r="K620" s="201"/>
      <c r="L620" s="201"/>
      <c r="M620" s="201"/>
      <c r="N620" s="7"/>
      <c r="O620" s="7"/>
    </row>
    <row r="621" ht="15.75" customHeight="1">
      <c r="A621" s="7"/>
      <c r="B621" s="150"/>
      <c r="C621" s="7"/>
      <c r="D621" s="150"/>
      <c r="E621" s="7"/>
      <c r="F621" s="7"/>
      <c r="G621" s="3"/>
      <c r="H621" s="201"/>
      <c r="I621" s="201"/>
      <c r="J621" s="201"/>
      <c r="K621" s="201"/>
      <c r="L621" s="201"/>
      <c r="M621" s="201"/>
      <c r="N621" s="7"/>
      <c r="O621" s="7"/>
    </row>
    <row r="622" ht="15.75" customHeight="1">
      <c r="A622" s="7"/>
      <c r="B622" s="150"/>
      <c r="C622" s="7"/>
      <c r="D622" s="150"/>
      <c r="E622" s="7"/>
      <c r="F622" s="7"/>
      <c r="G622" s="3"/>
      <c r="H622" s="201"/>
      <c r="I622" s="201"/>
      <c r="J622" s="201"/>
      <c r="K622" s="201"/>
      <c r="L622" s="201"/>
      <c r="M622" s="201"/>
      <c r="N622" s="7"/>
      <c r="O622" s="7"/>
    </row>
    <row r="623" ht="15.75" customHeight="1">
      <c r="A623" s="7"/>
      <c r="B623" s="150"/>
      <c r="C623" s="7"/>
      <c r="D623" s="150"/>
      <c r="E623" s="7"/>
      <c r="F623" s="7"/>
      <c r="G623" s="3"/>
      <c r="H623" s="201"/>
      <c r="I623" s="201"/>
      <c r="J623" s="201"/>
      <c r="K623" s="201"/>
      <c r="L623" s="201"/>
      <c r="M623" s="201"/>
      <c r="N623" s="7"/>
      <c r="O623" s="7"/>
    </row>
    <row r="624" ht="15.75" customHeight="1">
      <c r="A624" s="7"/>
      <c r="B624" s="150"/>
      <c r="C624" s="7"/>
      <c r="D624" s="150"/>
      <c r="E624" s="7"/>
      <c r="F624" s="7"/>
      <c r="G624" s="3"/>
      <c r="H624" s="201"/>
      <c r="I624" s="201"/>
      <c r="J624" s="201"/>
      <c r="K624" s="201"/>
      <c r="L624" s="201"/>
      <c r="M624" s="201"/>
      <c r="N624" s="7"/>
      <c r="O624" s="7"/>
    </row>
    <row r="625" ht="15.75" customHeight="1">
      <c r="A625" s="7"/>
      <c r="B625" s="150"/>
      <c r="C625" s="7"/>
      <c r="D625" s="150"/>
      <c r="E625" s="7"/>
      <c r="F625" s="7"/>
      <c r="G625" s="3"/>
      <c r="H625" s="201"/>
      <c r="I625" s="201"/>
      <c r="J625" s="201"/>
      <c r="K625" s="201"/>
      <c r="L625" s="201"/>
      <c r="M625" s="201"/>
      <c r="N625" s="7"/>
      <c r="O625" s="7"/>
    </row>
    <row r="626" ht="15.75" customHeight="1">
      <c r="A626" s="7"/>
      <c r="B626" s="150"/>
      <c r="C626" s="7"/>
      <c r="D626" s="150"/>
      <c r="E626" s="7"/>
      <c r="F626" s="7"/>
      <c r="G626" s="3"/>
      <c r="H626" s="201"/>
      <c r="I626" s="201"/>
      <c r="J626" s="201"/>
      <c r="K626" s="201"/>
      <c r="L626" s="201"/>
      <c r="M626" s="201"/>
      <c r="N626" s="7"/>
      <c r="O626" s="7"/>
    </row>
    <row r="627" ht="15.75" customHeight="1">
      <c r="A627" s="7"/>
      <c r="B627" s="150"/>
      <c r="C627" s="7"/>
      <c r="D627" s="150"/>
      <c r="E627" s="7"/>
      <c r="F627" s="7"/>
      <c r="G627" s="3"/>
      <c r="H627" s="201"/>
      <c r="I627" s="201"/>
      <c r="J627" s="201"/>
      <c r="K627" s="201"/>
      <c r="L627" s="201"/>
      <c r="M627" s="201"/>
      <c r="N627" s="7"/>
      <c r="O627" s="7"/>
    </row>
    <row r="628" ht="15.75" customHeight="1">
      <c r="A628" s="7"/>
      <c r="B628" s="150"/>
      <c r="C628" s="7"/>
      <c r="D628" s="150"/>
      <c r="E628" s="7"/>
      <c r="F628" s="7"/>
      <c r="G628" s="3"/>
      <c r="H628" s="201"/>
      <c r="I628" s="201"/>
      <c r="J628" s="201"/>
      <c r="K628" s="201"/>
      <c r="L628" s="201"/>
      <c r="M628" s="201"/>
      <c r="N628" s="7"/>
      <c r="O628" s="7"/>
    </row>
    <row r="629" ht="15.75" customHeight="1">
      <c r="A629" s="7"/>
      <c r="B629" s="150"/>
      <c r="C629" s="7"/>
      <c r="D629" s="150"/>
      <c r="E629" s="7"/>
      <c r="F629" s="7"/>
      <c r="G629" s="3"/>
      <c r="H629" s="201"/>
      <c r="I629" s="201"/>
      <c r="J629" s="201"/>
      <c r="K629" s="201"/>
      <c r="L629" s="201"/>
      <c r="M629" s="201"/>
      <c r="N629" s="7"/>
      <c r="O629" s="7"/>
    </row>
    <row r="630" ht="15.75" customHeight="1">
      <c r="A630" s="7"/>
      <c r="B630" s="150"/>
      <c r="C630" s="7"/>
      <c r="D630" s="150"/>
      <c r="E630" s="7"/>
      <c r="F630" s="7"/>
      <c r="G630" s="3"/>
      <c r="H630" s="201"/>
      <c r="I630" s="201"/>
      <c r="J630" s="201"/>
      <c r="K630" s="201"/>
      <c r="L630" s="201"/>
      <c r="M630" s="201"/>
      <c r="N630" s="7"/>
      <c r="O630" s="7"/>
    </row>
    <row r="631" ht="15.75" customHeight="1">
      <c r="A631" s="7"/>
      <c r="B631" s="150"/>
      <c r="C631" s="7"/>
      <c r="D631" s="150"/>
      <c r="E631" s="7"/>
      <c r="F631" s="7"/>
      <c r="G631" s="3"/>
      <c r="H631" s="201"/>
      <c r="I631" s="201"/>
      <c r="J631" s="201"/>
      <c r="K631" s="201"/>
      <c r="L631" s="201"/>
      <c r="M631" s="201"/>
      <c r="N631" s="7"/>
      <c r="O631" s="7"/>
    </row>
    <row r="632" ht="15.75" customHeight="1">
      <c r="A632" s="7"/>
      <c r="B632" s="150"/>
      <c r="C632" s="7"/>
      <c r="D632" s="150"/>
      <c r="E632" s="7"/>
      <c r="F632" s="7"/>
      <c r="G632" s="3"/>
      <c r="H632" s="201"/>
      <c r="I632" s="201"/>
      <c r="J632" s="201"/>
      <c r="K632" s="201"/>
      <c r="L632" s="201"/>
      <c r="M632" s="201"/>
      <c r="N632" s="7"/>
      <c r="O632" s="7"/>
    </row>
    <row r="633" ht="15.75" customHeight="1">
      <c r="A633" s="7"/>
      <c r="B633" s="150"/>
      <c r="C633" s="7"/>
      <c r="D633" s="150"/>
      <c r="E633" s="7"/>
      <c r="F633" s="7"/>
      <c r="G633" s="3"/>
      <c r="H633" s="201"/>
      <c r="I633" s="201"/>
      <c r="J633" s="201"/>
      <c r="K633" s="201"/>
      <c r="L633" s="201"/>
      <c r="M633" s="201"/>
      <c r="N633" s="7"/>
      <c r="O633" s="7"/>
    </row>
    <row r="634" ht="15.75" customHeight="1">
      <c r="A634" s="7"/>
      <c r="B634" s="150"/>
      <c r="C634" s="7"/>
      <c r="D634" s="150"/>
      <c r="E634" s="7"/>
      <c r="F634" s="7"/>
      <c r="G634" s="3"/>
      <c r="H634" s="201"/>
      <c r="I634" s="201"/>
      <c r="J634" s="201"/>
      <c r="K634" s="201"/>
      <c r="L634" s="201"/>
      <c r="M634" s="201"/>
      <c r="N634" s="7"/>
      <c r="O634" s="7"/>
    </row>
    <row r="635" ht="15.75" customHeight="1">
      <c r="A635" s="7"/>
      <c r="B635" s="150"/>
      <c r="C635" s="7"/>
      <c r="D635" s="150"/>
      <c r="E635" s="7"/>
      <c r="F635" s="7"/>
      <c r="G635" s="3"/>
      <c r="H635" s="201"/>
      <c r="I635" s="201"/>
      <c r="J635" s="201"/>
      <c r="K635" s="201"/>
      <c r="L635" s="201"/>
      <c r="M635" s="201"/>
      <c r="N635" s="7"/>
      <c r="O635" s="7"/>
    </row>
    <row r="636" ht="15.75" customHeight="1">
      <c r="A636" s="7"/>
      <c r="B636" s="150"/>
      <c r="C636" s="7"/>
      <c r="D636" s="150"/>
      <c r="E636" s="7"/>
      <c r="F636" s="7"/>
      <c r="G636" s="3"/>
      <c r="H636" s="201"/>
      <c r="I636" s="201"/>
      <c r="J636" s="201"/>
      <c r="K636" s="201"/>
      <c r="L636" s="201"/>
      <c r="M636" s="201"/>
      <c r="N636" s="7"/>
      <c r="O636" s="7"/>
    </row>
    <row r="637" ht="15.75" customHeight="1">
      <c r="A637" s="7"/>
      <c r="B637" s="150"/>
      <c r="C637" s="7"/>
      <c r="D637" s="150"/>
      <c r="E637" s="7"/>
      <c r="F637" s="7"/>
      <c r="G637" s="3"/>
      <c r="H637" s="201"/>
      <c r="I637" s="201"/>
      <c r="J637" s="201"/>
      <c r="K637" s="201"/>
      <c r="L637" s="201"/>
      <c r="M637" s="201"/>
      <c r="N637" s="7"/>
      <c r="O637" s="7"/>
    </row>
    <row r="638" ht="15.75" customHeight="1">
      <c r="A638" s="7"/>
      <c r="B638" s="150"/>
      <c r="C638" s="7"/>
      <c r="D638" s="150"/>
      <c r="E638" s="7"/>
      <c r="F638" s="7"/>
      <c r="G638" s="3"/>
      <c r="H638" s="201"/>
      <c r="I638" s="201"/>
      <c r="J638" s="201"/>
      <c r="K638" s="201"/>
      <c r="L638" s="201"/>
      <c r="M638" s="201"/>
      <c r="N638" s="7"/>
      <c r="O638" s="7"/>
    </row>
    <row r="639" ht="15.75" customHeight="1">
      <c r="A639" s="7"/>
      <c r="B639" s="150"/>
      <c r="C639" s="7"/>
      <c r="D639" s="150"/>
      <c r="E639" s="7"/>
      <c r="F639" s="7"/>
      <c r="G639" s="3"/>
      <c r="H639" s="201"/>
      <c r="I639" s="201"/>
      <c r="J639" s="201"/>
      <c r="K639" s="201"/>
      <c r="L639" s="201"/>
      <c r="M639" s="201"/>
      <c r="N639" s="7"/>
      <c r="O639" s="7"/>
    </row>
    <row r="640" ht="15.75" customHeight="1">
      <c r="A640" s="7"/>
      <c r="B640" s="150"/>
      <c r="C640" s="7"/>
      <c r="D640" s="150"/>
      <c r="E640" s="7"/>
      <c r="F640" s="7"/>
      <c r="G640" s="3"/>
      <c r="H640" s="201"/>
      <c r="I640" s="201"/>
      <c r="J640" s="201"/>
      <c r="K640" s="201"/>
      <c r="L640" s="201"/>
      <c r="M640" s="201"/>
      <c r="N640" s="7"/>
      <c r="O640" s="7"/>
    </row>
    <row r="641" ht="15.75" customHeight="1">
      <c r="A641" s="7"/>
      <c r="B641" s="150"/>
      <c r="C641" s="7"/>
      <c r="D641" s="150"/>
      <c r="E641" s="7"/>
      <c r="F641" s="7"/>
      <c r="G641" s="3"/>
      <c r="H641" s="201"/>
      <c r="I641" s="201"/>
      <c r="J641" s="201"/>
      <c r="K641" s="201"/>
      <c r="L641" s="201"/>
      <c r="M641" s="201"/>
      <c r="N641" s="7"/>
      <c r="O641" s="7"/>
    </row>
    <row r="642" ht="15.75" customHeight="1">
      <c r="A642" s="7"/>
      <c r="B642" s="150"/>
      <c r="C642" s="7"/>
      <c r="D642" s="150"/>
      <c r="E642" s="7"/>
      <c r="F642" s="7"/>
      <c r="G642" s="3"/>
      <c r="H642" s="201"/>
      <c r="I642" s="201"/>
      <c r="J642" s="201"/>
      <c r="K642" s="201"/>
      <c r="L642" s="201"/>
      <c r="M642" s="201"/>
      <c r="N642" s="7"/>
      <c r="O642" s="7"/>
    </row>
    <row r="643" ht="15.75" customHeight="1">
      <c r="A643" s="7"/>
      <c r="B643" s="150"/>
      <c r="C643" s="7"/>
      <c r="D643" s="150"/>
      <c r="E643" s="7"/>
      <c r="F643" s="7"/>
      <c r="G643" s="3"/>
      <c r="H643" s="201"/>
      <c r="I643" s="201"/>
      <c r="J643" s="201"/>
      <c r="K643" s="201"/>
      <c r="L643" s="201"/>
      <c r="M643" s="201"/>
      <c r="N643" s="7"/>
      <c r="O643" s="7"/>
    </row>
    <row r="644" ht="15.75" customHeight="1">
      <c r="A644" s="7"/>
      <c r="B644" s="150"/>
      <c r="C644" s="7"/>
      <c r="D644" s="150"/>
      <c r="E644" s="7"/>
      <c r="F644" s="7"/>
      <c r="G644" s="3"/>
      <c r="H644" s="201"/>
      <c r="I644" s="201"/>
      <c r="J644" s="201"/>
      <c r="K644" s="201"/>
      <c r="L644" s="201"/>
      <c r="M644" s="201"/>
      <c r="N644" s="7"/>
      <c r="O644" s="7"/>
    </row>
    <row r="645" ht="15.75" customHeight="1">
      <c r="A645" s="7"/>
      <c r="B645" s="150"/>
      <c r="C645" s="7"/>
      <c r="D645" s="150"/>
      <c r="E645" s="7"/>
      <c r="F645" s="7"/>
      <c r="G645" s="3"/>
      <c r="H645" s="201"/>
      <c r="I645" s="201"/>
      <c r="J645" s="201"/>
      <c r="K645" s="201"/>
      <c r="L645" s="201"/>
      <c r="M645" s="201"/>
      <c r="N645" s="7"/>
      <c r="O645" s="7"/>
    </row>
    <row r="646" ht="15.75" customHeight="1">
      <c r="A646" s="7"/>
      <c r="B646" s="150"/>
      <c r="C646" s="7"/>
      <c r="D646" s="150"/>
      <c r="E646" s="7"/>
      <c r="F646" s="7"/>
      <c r="G646" s="3"/>
      <c r="H646" s="201"/>
      <c r="I646" s="201"/>
      <c r="J646" s="201"/>
      <c r="K646" s="201"/>
      <c r="L646" s="201"/>
      <c r="M646" s="201"/>
      <c r="N646" s="7"/>
      <c r="O646" s="7"/>
    </row>
    <row r="647" ht="15.75" customHeight="1">
      <c r="A647" s="7"/>
      <c r="B647" s="150"/>
      <c r="C647" s="7"/>
      <c r="D647" s="150"/>
      <c r="E647" s="7"/>
      <c r="F647" s="7"/>
      <c r="G647" s="3"/>
      <c r="H647" s="201"/>
      <c r="I647" s="201"/>
      <c r="J647" s="201"/>
      <c r="K647" s="201"/>
      <c r="L647" s="201"/>
      <c r="M647" s="201"/>
      <c r="N647" s="7"/>
      <c r="O647" s="7"/>
    </row>
    <row r="648" ht="15.75" customHeight="1">
      <c r="A648" s="7"/>
      <c r="B648" s="150"/>
      <c r="C648" s="7"/>
      <c r="D648" s="150"/>
      <c r="E648" s="7"/>
      <c r="F648" s="7"/>
      <c r="G648" s="3"/>
      <c r="H648" s="201"/>
      <c r="I648" s="201"/>
      <c r="J648" s="201"/>
      <c r="K648" s="201"/>
      <c r="L648" s="201"/>
      <c r="M648" s="201"/>
      <c r="N648" s="7"/>
      <c r="O648" s="7"/>
    </row>
    <row r="649" ht="15.75" customHeight="1">
      <c r="A649" s="7"/>
      <c r="B649" s="150"/>
      <c r="C649" s="7"/>
      <c r="D649" s="150"/>
      <c r="E649" s="7"/>
      <c r="F649" s="7"/>
      <c r="G649" s="3"/>
      <c r="H649" s="201"/>
      <c r="I649" s="201"/>
      <c r="J649" s="201"/>
      <c r="K649" s="201"/>
      <c r="L649" s="201"/>
      <c r="M649" s="201"/>
      <c r="N649" s="7"/>
      <c r="O649" s="7"/>
    </row>
    <row r="650" ht="15.75" customHeight="1">
      <c r="A650" s="7"/>
      <c r="B650" s="150"/>
      <c r="C650" s="7"/>
      <c r="D650" s="150"/>
      <c r="E650" s="7"/>
      <c r="F650" s="7"/>
      <c r="G650" s="3"/>
      <c r="H650" s="201"/>
      <c r="I650" s="201"/>
      <c r="J650" s="201"/>
      <c r="K650" s="201"/>
      <c r="L650" s="201"/>
      <c r="M650" s="201"/>
      <c r="N650" s="7"/>
      <c r="O650" s="7"/>
    </row>
    <row r="651" ht="15.75" customHeight="1">
      <c r="A651" s="7"/>
      <c r="B651" s="150"/>
      <c r="C651" s="7"/>
      <c r="D651" s="150"/>
      <c r="E651" s="7"/>
      <c r="F651" s="7"/>
      <c r="G651" s="3"/>
      <c r="H651" s="201"/>
      <c r="I651" s="201"/>
      <c r="J651" s="201"/>
      <c r="K651" s="201"/>
      <c r="L651" s="201"/>
      <c r="M651" s="201"/>
      <c r="N651" s="7"/>
      <c r="O651" s="7"/>
    </row>
    <row r="652" ht="15.75" customHeight="1">
      <c r="A652" s="7"/>
      <c r="B652" s="150"/>
      <c r="C652" s="7"/>
      <c r="D652" s="150"/>
      <c r="E652" s="7"/>
      <c r="F652" s="7"/>
      <c r="G652" s="3"/>
      <c r="H652" s="201"/>
      <c r="I652" s="201"/>
      <c r="J652" s="201"/>
      <c r="K652" s="201"/>
      <c r="L652" s="201"/>
      <c r="M652" s="201"/>
      <c r="N652" s="7"/>
      <c r="O652" s="7"/>
    </row>
    <row r="653" ht="15.75" customHeight="1">
      <c r="A653" s="7"/>
      <c r="B653" s="150"/>
      <c r="C653" s="7"/>
      <c r="D653" s="150"/>
      <c r="E653" s="7"/>
      <c r="F653" s="7"/>
      <c r="G653" s="3"/>
      <c r="H653" s="201"/>
      <c r="I653" s="201"/>
      <c r="J653" s="201"/>
      <c r="K653" s="201"/>
      <c r="L653" s="201"/>
      <c r="M653" s="201"/>
      <c r="N653" s="7"/>
      <c r="O653" s="7"/>
    </row>
    <row r="654" ht="15.75" customHeight="1">
      <c r="A654" s="7"/>
      <c r="B654" s="150"/>
      <c r="C654" s="7"/>
      <c r="D654" s="150"/>
      <c r="E654" s="7"/>
      <c r="F654" s="7"/>
      <c r="G654" s="3"/>
      <c r="H654" s="201"/>
      <c r="I654" s="201"/>
      <c r="J654" s="201"/>
      <c r="K654" s="201"/>
      <c r="L654" s="201"/>
      <c r="M654" s="201"/>
      <c r="N654" s="7"/>
      <c r="O654" s="7"/>
    </row>
    <row r="655" ht="15.75" customHeight="1">
      <c r="A655" s="7"/>
      <c r="B655" s="150"/>
      <c r="C655" s="7"/>
      <c r="D655" s="150"/>
      <c r="E655" s="7"/>
      <c r="F655" s="7"/>
      <c r="G655" s="3"/>
      <c r="H655" s="201"/>
      <c r="I655" s="201"/>
      <c r="J655" s="201"/>
      <c r="K655" s="201"/>
      <c r="L655" s="201"/>
      <c r="M655" s="201"/>
      <c r="N655" s="7"/>
      <c r="O655" s="7"/>
    </row>
    <row r="656" ht="15.75" customHeight="1">
      <c r="A656" s="7"/>
      <c r="B656" s="150"/>
      <c r="C656" s="7"/>
      <c r="D656" s="150"/>
      <c r="E656" s="7"/>
      <c r="F656" s="7"/>
      <c r="G656" s="3"/>
      <c r="H656" s="201"/>
      <c r="I656" s="201"/>
      <c r="J656" s="201"/>
      <c r="K656" s="201"/>
      <c r="L656" s="201"/>
      <c r="M656" s="201"/>
      <c r="N656" s="7"/>
      <c r="O656" s="7"/>
    </row>
    <row r="657" ht="15.75" customHeight="1">
      <c r="A657" s="7"/>
      <c r="B657" s="150"/>
      <c r="C657" s="7"/>
      <c r="D657" s="150"/>
      <c r="E657" s="7"/>
      <c r="F657" s="7"/>
      <c r="G657" s="3"/>
      <c r="H657" s="201"/>
      <c r="I657" s="201"/>
      <c r="J657" s="201"/>
      <c r="K657" s="201"/>
      <c r="L657" s="201"/>
      <c r="M657" s="201"/>
      <c r="N657" s="7"/>
      <c r="O657" s="7"/>
    </row>
    <row r="658" ht="15.75" customHeight="1">
      <c r="A658" s="7"/>
      <c r="B658" s="150"/>
      <c r="C658" s="7"/>
      <c r="D658" s="150"/>
      <c r="E658" s="7"/>
      <c r="F658" s="7"/>
      <c r="G658" s="3"/>
      <c r="H658" s="201"/>
      <c r="I658" s="201"/>
      <c r="J658" s="201"/>
      <c r="K658" s="201"/>
      <c r="L658" s="201"/>
      <c r="M658" s="201"/>
      <c r="N658" s="7"/>
      <c r="O658" s="7"/>
    </row>
    <row r="659" ht="15.75" customHeight="1">
      <c r="A659" s="7"/>
      <c r="B659" s="150"/>
      <c r="C659" s="7"/>
      <c r="D659" s="150"/>
      <c r="E659" s="7"/>
      <c r="F659" s="7"/>
      <c r="G659" s="3"/>
      <c r="H659" s="201"/>
      <c r="I659" s="201"/>
      <c r="J659" s="201"/>
      <c r="K659" s="201"/>
      <c r="L659" s="201"/>
      <c r="M659" s="201"/>
      <c r="N659" s="7"/>
      <c r="O659" s="7"/>
    </row>
    <row r="660" ht="15.75" customHeight="1">
      <c r="A660" s="7"/>
      <c r="B660" s="150"/>
      <c r="C660" s="7"/>
      <c r="D660" s="150"/>
      <c r="E660" s="7"/>
      <c r="F660" s="7"/>
      <c r="G660" s="3"/>
      <c r="H660" s="201"/>
      <c r="I660" s="201"/>
      <c r="J660" s="201"/>
      <c r="K660" s="201"/>
      <c r="L660" s="201"/>
      <c r="M660" s="201"/>
      <c r="N660" s="7"/>
      <c r="O660" s="7"/>
    </row>
    <row r="661" ht="15.75" customHeight="1">
      <c r="A661" s="7"/>
      <c r="B661" s="150"/>
      <c r="C661" s="7"/>
      <c r="D661" s="150"/>
      <c r="E661" s="7"/>
      <c r="F661" s="7"/>
      <c r="G661" s="3"/>
      <c r="H661" s="201"/>
      <c r="I661" s="201"/>
      <c r="J661" s="201"/>
      <c r="K661" s="201"/>
      <c r="L661" s="201"/>
      <c r="M661" s="201"/>
      <c r="N661" s="7"/>
      <c r="O661" s="7"/>
    </row>
    <row r="662" ht="15.75" customHeight="1">
      <c r="A662" s="7"/>
      <c r="B662" s="150"/>
      <c r="C662" s="7"/>
      <c r="D662" s="150"/>
      <c r="E662" s="7"/>
      <c r="F662" s="7"/>
      <c r="G662" s="3"/>
      <c r="H662" s="201"/>
      <c r="I662" s="201"/>
      <c r="J662" s="201"/>
      <c r="K662" s="201"/>
      <c r="L662" s="201"/>
      <c r="M662" s="201"/>
      <c r="N662" s="7"/>
      <c r="O662" s="7"/>
    </row>
    <row r="663" ht="15.75" customHeight="1">
      <c r="A663" s="7"/>
      <c r="B663" s="150"/>
      <c r="C663" s="7"/>
      <c r="D663" s="150"/>
      <c r="E663" s="7"/>
      <c r="F663" s="7"/>
      <c r="G663" s="3"/>
      <c r="H663" s="201"/>
      <c r="I663" s="201"/>
      <c r="J663" s="201"/>
      <c r="K663" s="201"/>
      <c r="L663" s="201"/>
      <c r="M663" s="201"/>
      <c r="N663" s="7"/>
      <c r="O663" s="7"/>
    </row>
    <row r="664" ht="15.75" customHeight="1">
      <c r="A664" s="7"/>
      <c r="B664" s="150"/>
      <c r="C664" s="7"/>
      <c r="D664" s="150"/>
      <c r="E664" s="7"/>
      <c r="F664" s="7"/>
      <c r="G664" s="3"/>
      <c r="H664" s="201"/>
      <c r="I664" s="201"/>
      <c r="J664" s="201"/>
      <c r="K664" s="201"/>
      <c r="L664" s="201"/>
      <c r="M664" s="201"/>
      <c r="N664" s="7"/>
      <c r="O664" s="7"/>
    </row>
    <row r="665" ht="15.75" customHeight="1">
      <c r="A665" s="7"/>
      <c r="B665" s="150"/>
      <c r="C665" s="7"/>
      <c r="D665" s="150"/>
      <c r="E665" s="7"/>
      <c r="F665" s="7"/>
      <c r="G665" s="3"/>
      <c r="H665" s="201"/>
      <c r="I665" s="201"/>
      <c r="J665" s="201"/>
      <c r="K665" s="201"/>
      <c r="L665" s="201"/>
      <c r="M665" s="201"/>
      <c r="N665" s="7"/>
      <c r="O665" s="7"/>
    </row>
    <row r="666" ht="15.75" customHeight="1">
      <c r="A666" s="7"/>
      <c r="B666" s="150"/>
      <c r="C666" s="7"/>
      <c r="D666" s="150"/>
      <c r="E666" s="7"/>
      <c r="F666" s="7"/>
      <c r="G666" s="3"/>
      <c r="H666" s="201"/>
      <c r="I666" s="201"/>
      <c r="J666" s="201"/>
      <c r="K666" s="201"/>
      <c r="L666" s="201"/>
      <c r="M666" s="201"/>
      <c r="N666" s="7"/>
      <c r="O666" s="7"/>
    </row>
    <row r="667" ht="15.75" customHeight="1">
      <c r="A667" s="7"/>
      <c r="B667" s="150"/>
      <c r="C667" s="7"/>
      <c r="D667" s="150"/>
      <c r="E667" s="7"/>
      <c r="F667" s="7"/>
      <c r="G667" s="3"/>
      <c r="H667" s="201"/>
      <c r="I667" s="201"/>
      <c r="J667" s="201"/>
      <c r="K667" s="201"/>
      <c r="L667" s="201"/>
      <c r="M667" s="201"/>
      <c r="N667" s="7"/>
      <c r="O667" s="7"/>
    </row>
    <row r="668" ht="15.75" customHeight="1">
      <c r="A668" s="7"/>
      <c r="B668" s="150"/>
      <c r="C668" s="7"/>
      <c r="D668" s="150"/>
      <c r="E668" s="7"/>
      <c r="F668" s="7"/>
      <c r="G668" s="3"/>
      <c r="H668" s="201"/>
      <c r="I668" s="201"/>
      <c r="J668" s="201"/>
      <c r="K668" s="201"/>
      <c r="L668" s="201"/>
      <c r="M668" s="201"/>
      <c r="N668" s="7"/>
      <c r="O668" s="7"/>
    </row>
    <row r="669" ht="15.75" customHeight="1">
      <c r="A669" s="7"/>
      <c r="B669" s="150"/>
      <c r="C669" s="7"/>
      <c r="D669" s="150"/>
      <c r="E669" s="7"/>
      <c r="F669" s="7"/>
      <c r="G669" s="3"/>
      <c r="H669" s="201"/>
      <c r="I669" s="201"/>
      <c r="J669" s="201"/>
      <c r="K669" s="201"/>
      <c r="L669" s="201"/>
      <c r="M669" s="201"/>
      <c r="N669" s="7"/>
      <c r="O669" s="7"/>
    </row>
    <row r="670" ht="15.75" customHeight="1">
      <c r="A670" s="7"/>
      <c r="B670" s="150"/>
      <c r="C670" s="7"/>
      <c r="D670" s="150"/>
      <c r="E670" s="7"/>
      <c r="F670" s="7"/>
      <c r="G670" s="3"/>
      <c r="H670" s="201"/>
      <c r="I670" s="201"/>
      <c r="J670" s="201"/>
      <c r="K670" s="201"/>
      <c r="L670" s="201"/>
      <c r="M670" s="201"/>
      <c r="N670" s="7"/>
      <c r="O670" s="7"/>
    </row>
    <row r="671" ht="15.75" customHeight="1">
      <c r="A671" s="7"/>
      <c r="B671" s="150"/>
      <c r="C671" s="7"/>
      <c r="D671" s="150"/>
      <c r="E671" s="7"/>
      <c r="F671" s="7"/>
      <c r="G671" s="3"/>
      <c r="H671" s="201"/>
      <c r="I671" s="201"/>
      <c r="J671" s="201"/>
      <c r="K671" s="201"/>
      <c r="L671" s="201"/>
      <c r="M671" s="201"/>
      <c r="N671" s="7"/>
      <c r="O671" s="7"/>
    </row>
    <row r="672" ht="15.75" customHeight="1">
      <c r="A672" s="7"/>
      <c r="B672" s="150"/>
      <c r="C672" s="7"/>
      <c r="D672" s="150"/>
      <c r="E672" s="7"/>
      <c r="F672" s="7"/>
      <c r="G672" s="3"/>
      <c r="H672" s="201"/>
      <c r="I672" s="201"/>
      <c r="J672" s="201"/>
      <c r="K672" s="201"/>
      <c r="L672" s="201"/>
      <c r="M672" s="201"/>
      <c r="N672" s="7"/>
      <c r="O672" s="7"/>
    </row>
    <row r="673" ht="15.75" customHeight="1">
      <c r="A673" s="7"/>
      <c r="B673" s="150"/>
      <c r="C673" s="7"/>
      <c r="D673" s="150"/>
      <c r="E673" s="7"/>
      <c r="F673" s="7"/>
      <c r="G673" s="3"/>
      <c r="H673" s="201"/>
      <c r="I673" s="201"/>
      <c r="J673" s="201"/>
      <c r="K673" s="201"/>
      <c r="L673" s="201"/>
      <c r="M673" s="201"/>
      <c r="N673" s="7"/>
      <c r="O673" s="7"/>
    </row>
    <row r="674" ht="15.75" customHeight="1">
      <c r="A674" s="7"/>
      <c r="B674" s="150"/>
      <c r="C674" s="7"/>
      <c r="D674" s="150"/>
      <c r="E674" s="7"/>
      <c r="F674" s="7"/>
      <c r="G674" s="3"/>
      <c r="H674" s="201"/>
      <c r="I674" s="201"/>
      <c r="J674" s="201"/>
      <c r="K674" s="201"/>
      <c r="L674" s="201"/>
      <c r="M674" s="201"/>
      <c r="N674" s="7"/>
      <c r="O674" s="7"/>
    </row>
    <row r="675" ht="15.75" customHeight="1">
      <c r="A675" s="7"/>
      <c r="B675" s="150"/>
      <c r="C675" s="7"/>
      <c r="D675" s="150"/>
      <c r="E675" s="7"/>
      <c r="F675" s="7"/>
      <c r="G675" s="3"/>
      <c r="H675" s="201"/>
      <c r="I675" s="201"/>
      <c r="J675" s="201"/>
      <c r="K675" s="201"/>
      <c r="L675" s="201"/>
      <c r="M675" s="201"/>
      <c r="N675" s="7"/>
      <c r="O675" s="7"/>
    </row>
    <row r="676" ht="15.75" customHeight="1">
      <c r="A676" s="7"/>
      <c r="B676" s="150"/>
      <c r="C676" s="7"/>
      <c r="D676" s="150"/>
      <c r="E676" s="7"/>
      <c r="F676" s="7"/>
      <c r="G676" s="3"/>
      <c r="H676" s="201"/>
      <c r="I676" s="201"/>
      <c r="J676" s="201"/>
      <c r="K676" s="201"/>
      <c r="L676" s="201"/>
      <c r="M676" s="201"/>
      <c r="N676" s="7"/>
      <c r="O676" s="7"/>
    </row>
    <row r="677" ht="15.75" customHeight="1">
      <c r="A677" s="7"/>
      <c r="B677" s="150"/>
      <c r="C677" s="7"/>
      <c r="D677" s="150"/>
      <c r="E677" s="7"/>
      <c r="F677" s="7"/>
      <c r="G677" s="3"/>
      <c r="H677" s="201"/>
      <c r="I677" s="201"/>
      <c r="J677" s="201"/>
      <c r="K677" s="201"/>
      <c r="L677" s="201"/>
      <c r="M677" s="201"/>
      <c r="N677" s="7"/>
      <c r="O677" s="7"/>
    </row>
    <row r="678" ht="15.75" customHeight="1">
      <c r="A678" s="7"/>
      <c r="B678" s="150"/>
      <c r="C678" s="7"/>
      <c r="D678" s="150"/>
      <c r="E678" s="7"/>
      <c r="F678" s="7"/>
      <c r="G678" s="3"/>
      <c r="H678" s="201"/>
      <c r="I678" s="201"/>
      <c r="J678" s="201"/>
      <c r="K678" s="201"/>
      <c r="L678" s="201"/>
      <c r="M678" s="201"/>
      <c r="N678" s="7"/>
      <c r="O678" s="7"/>
    </row>
    <row r="679" ht="15.75" customHeight="1">
      <c r="A679" s="7"/>
      <c r="B679" s="150"/>
      <c r="C679" s="7"/>
      <c r="D679" s="150"/>
      <c r="E679" s="7"/>
      <c r="F679" s="7"/>
      <c r="G679" s="3"/>
      <c r="H679" s="201"/>
      <c r="I679" s="201"/>
      <c r="J679" s="201"/>
      <c r="K679" s="201"/>
      <c r="L679" s="201"/>
      <c r="M679" s="201"/>
      <c r="N679" s="7"/>
      <c r="O679" s="7"/>
    </row>
    <row r="680" ht="15.75" customHeight="1">
      <c r="A680" s="7"/>
      <c r="B680" s="150"/>
      <c r="C680" s="7"/>
      <c r="D680" s="150"/>
      <c r="E680" s="7"/>
      <c r="F680" s="7"/>
      <c r="G680" s="3"/>
      <c r="H680" s="201"/>
      <c r="I680" s="201"/>
      <c r="J680" s="201"/>
      <c r="K680" s="201"/>
      <c r="L680" s="201"/>
      <c r="M680" s="201"/>
      <c r="N680" s="7"/>
      <c r="O680" s="7"/>
    </row>
    <row r="681" ht="15.75" customHeight="1">
      <c r="A681" s="7"/>
      <c r="B681" s="150"/>
      <c r="C681" s="7"/>
      <c r="D681" s="150"/>
      <c r="E681" s="7"/>
      <c r="F681" s="7"/>
      <c r="G681" s="3"/>
      <c r="H681" s="201"/>
      <c r="I681" s="201"/>
      <c r="J681" s="201"/>
      <c r="K681" s="201"/>
      <c r="L681" s="201"/>
      <c r="M681" s="201"/>
      <c r="N681" s="7"/>
      <c r="O681" s="7"/>
    </row>
    <row r="682" ht="15.75" customHeight="1">
      <c r="A682" s="7"/>
      <c r="B682" s="150"/>
      <c r="C682" s="7"/>
      <c r="D682" s="150"/>
      <c r="E682" s="7"/>
      <c r="F682" s="7"/>
      <c r="G682" s="3"/>
      <c r="H682" s="201"/>
      <c r="I682" s="201"/>
      <c r="J682" s="201"/>
      <c r="K682" s="201"/>
      <c r="L682" s="201"/>
      <c r="M682" s="201"/>
      <c r="N682" s="7"/>
      <c r="O682" s="7"/>
    </row>
    <row r="683" ht="15.75" customHeight="1">
      <c r="A683" s="7"/>
      <c r="B683" s="150"/>
      <c r="C683" s="7"/>
      <c r="D683" s="150"/>
      <c r="E683" s="7"/>
      <c r="F683" s="7"/>
      <c r="G683" s="3"/>
      <c r="H683" s="201"/>
      <c r="I683" s="201"/>
      <c r="J683" s="201"/>
      <c r="K683" s="201"/>
      <c r="L683" s="201"/>
      <c r="M683" s="201"/>
      <c r="N683" s="7"/>
      <c r="O683" s="7"/>
    </row>
    <row r="684" ht="15.75" customHeight="1">
      <c r="A684" s="7"/>
      <c r="B684" s="150"/>
      <c r="C684" s="7"/>
      <c r="D684" s="150"/>
      <c r="E684" s="7"/>
      <c r="F684" s="7"/>
      <c r="G684" s="3"/>
      <c r="H684" s="201"/>
      <c r="I684" s="201"/>
      <c r="J684" s="201"/>
      <c r="K684" s="201"/>
      <c r="L684" s="201"/>
      <c r="M684" s="201"/>
      <c r="N684" s="7"/>
      <c r="O684" s="7"/>
    </row>
    <row r="685" ht="15.75" customHeight="1">
      <c r="A685" s="7"/>
      <c r="B685" s="150"/>
      <c r="C685" s="7"/>
      <c r="D685" s="150"/>
      <c r="E685" s="7"/>
      <c r="F685" s="7"/>
      <c r="G685" s="3"/>
      <c r="H685" s="201"/>
      <c r="I685" s="201"/>
      <c r="J685" s="201"/>
      <c r="K685" s="201"/>
      <c r="L685" s="201"/>
      <c r="M685" s="201"/>
      <c r="N685" s="7"/>
      <c r="O685" s="7"/>
    </row>
    <row r="686" ht="15.75" customHeight="1">
      <c r="A686" s="7"/>
      <c r="B686" s="150"/>
      <c r="C686" s="7"/>
      <c r="D686" s="150"/>
      <c r="E686" s="7"/>
      <c r="F686" s="7"/>
      <c r="G686" s="3"/>
      <c r="H686" s="201"/>
      <c r="I686" s="201"/>
      <c r="J686" s="201"/>
      <c r="K686" s="201"/>
      <c r="L686" s="201"/>
      <c r="M686" s="201"/>
      <c r="N686" s="7"/>
      <c r="O686" s="7"/>
    </row>
    <row r="687" ht="15.75" customHeight="1">
      <c r="A687" s="7"/>
      <c r="B687" s="150"/>
      <c r="C687" s="7"/>
      <c r="D687" s="150"/>
      <c r="E687" s="7"/>
      <c r="F687" s="7"/>
      <c r="G687" s="3"/>
      <c r="H687" s="201"/>
      <c r="I687" s="201"/>
      <c r="J687" s="201"/>
      <c r="K687" s="201"/>
      <c r="L687" s="201"/>
      <c r="M687" s="201"/>
      <c r="N687" s="7"/>
      <c r="O687" s="7"/>
    </row>
    <row r="688" ht="15.75" customHeight="1">
      <c r="A688" s="7"/>
      <c r="B688" s="150"/>
      <c r="C688" s="7"/>
      <c r="D688" s="150"/>
      <c r="E688" s="7"/>
      <c r="F688" s="7"/>
      <c r="G688" s="3"/>
      <c r="H688" s="201"/>
      <c r="I688" s="201"/>
      <c r="J688" s="201"/>
      <c r="K688" s="201"/>
      <c r="L688" s="201"/>
      <c r="M688" s="201"/>
      <c r="N688" s="7"/>
      <c r="O688" s="7"/>
    </row>
    <row r="689" ht="15.75" customHeight="1">
      <c r="A689" s="7"/>
      <c r="B689" s="150"/>
      <c r="C689" s="7"/>
      <c r="D689" s="150"/>
      <c r="E689" s="7"/>
      <c r="F689" s="7"/>
      <c r="G689" s="3"/>
      <c r="H689" s="201"/>
      <c r="I689" s="201"/>
      <c r="J689" s="201"/>
      <c r="K689" s="201"/>
      <c r="L689" s="201"/>
      <c r="M689" s="201"/>
      <c r="N689" s="7"/>
      <c r="O689" s="7"/>
    </row>
    <row r="690" ht="15.75" customHeight="1">
      <c r="A690" s="7"/>
      <c r="B690" s="150"/>
      <c r="C690" s="7"/>
      <c r="D690" s="150"/>
      <c r="E690" s="7"/>
      <c r="F690" s="7"/>
      <c r="G690" s="3"/>
      <c r="H690" s="201"/>
      <c r="I690" s="201"/>
      <c r="J690" s="201"/>
      <c r="K690" s="201"/>
      <c r="L690" s="201"/>
      <c r="M690" s="201"/>
      <c r="N690" s="7"/>
      <c r="O690" s="7"/>
    </row>
    <row r="691" ht="15.75" customHeight="1">
      <c r="A691" s="7"/>
      <c r="B691" s="150"/>
      <c r="C691" s="7"/>
      <c r="D691" s="150"/>
      <c r="E691" s="7"/>
      <c r="F691" s="7"/>
      <c r="G691" s="3"/>
      <c r="H691" s="201"/>
      <c r="I691" s="201"/>
      <c r="J691" s="201"/>
      <c r="K691" s="201"/>
      <c r="L691" s="201"/>
      <c r="M691" s="201"/>
      <c r="N691" s="7"/>
      <c r="O691" s="7"/>
    </row>
    <row r="692" ht="15.75" customHeight="1">
      <c r="A692" s="7"/>
      <c r="B692" s="150"/>
      <c r="C692" s="7"/>
      <c r="D692" s="150"/>
      <c r="E692" s="7"/>
      <c r="F692" s="7"/>
      <c r="G692" s="3"/>
      <c r="H692" s="201"/>
      <c r="I692" s="201"/>
      <c r="J692" s="201"/>
      <c r="K692" s="201"/>
      <c r="L692" s="201"/>
      <c r="M692" s="201"/>
      <c r="N692" s="7"/>
      <c r="O692" s="7"/>
    </row>
    <row r="693" ht="15.75" customHeight="1">
      <c r="A693" s="7"/>
      <c r="B693" s="150"/>
      <c r="C693" s="7"/>
      <c r="D693" s="150"/>
      <c r="E693" s="7"/>
      <c r="F693" s="7"/>
      <c r="G693" s="3"/>
      <c r="H693" s="201"/>
      <c r="I693" s="201"/>
      <c r="J693" s="201"/>
      <c r="K693" s="201"/>
      <c r="L693" s="201"/>
      <c r="M693" s="201"/>
      <c r="N693" s="7"/>
      <c r="O693" s="7"/>
    </row>
    <row r="694" ht="15.75" customHeight="1">
      <c r="A694" s="7"/>
      <c r="B694" s="150"/>
      <c r="C694" s="7"/>
      <c r="D694" s="150"/>
      <c r="E694" s="7"/>
      <c r="F694" s="7"/>
      <c r="G694" s="3"/>
      <c r="H694" s="201"/>
      <c r="I694" s="201"/>
      <c r="J694" s="201"/>
      <c r="K694" s="201"/>
      <c r="L694" s="201"/>
      <c r="M694" s="201"/>
      <c r="N694" s="7"/>
      <c r="O694" s="7"/>
    </row>
    <row r="695" ht="15.75" customHeight="1">
      <c r="A695" s="7"/>
      <c r="B695" s="150"/>
      <c r="C695" s="7"/>
      <c r="D695" s="150"/>
      <c r="E695" s="7"/>
      <c r="F695" s="7"/>
      <c r="G695" s="3"/>
      <c r="H695" s="201"/>
      <c r="I695" s="201"/>
      <c r="J695" s="201"/>
      <c r="K695" s="201"/>
      <c r="L695" s="201"/>
      <c r="M695" s="201"/>
      <c r="N695" s="7"/>
      <c r="O695" s="7"/>
    </row>
    <row r="696" ht="15.75" customHeight="1">
      <c r="A696" s="7"/>
      <c r="B696" s="150"/>
      <c r="C696" s="7"/>
      <c r="D696" s="150"/>
      <c r="E696" s="7"/>
      <c r="F696" s="7"/>
      <c r="G696" s="3"/>
      <c r="H696" s="201"/>
      <c r="I696" s="201"/>
      <c r="J696" s="201"/>
      <c r="K696" s="201"/>
      <c r="L696" s="201"/>
      <c r="M696" s="201"/>
      <c r="N696" s="7"/>
      <c r="O696" s="7"/>
    </row>
    <row r="697" ht="15.75" customHeight="1">
      <c r="A697" s="7"/>
      <c r="B697" s="150"/>
      <c r="C697" s="7"/>
      <c r="D697" s="150"/>
      <c r="E697" s="7"/>
      <c r="F697" s="7"/>
      <c r="G697" s="3"/>
      <c r="H697" s="201"/>
      <c r="I697" s="201"/>
      <c r="J697" s="201"/>
      <c r="K697" s="201"/>
      <c r="L697" s="201"/>
      <c r="M697" s="201"/>
      <c r="N697" s="7"/>
      <c r="O697" s="7"/>
    </row>
    <row r="698" ht="15.75" customHeight="1">
      <c r="A698" s="7"/>
      <c r="B698" s="150"/>
      <c r="C698" s="7"/>
      <c r="D698" s="150"/>
      <c r="E698" s="7"/>
      <c r="F698" s="7"/>
      <c r="G698" s="3"/>
      <c r="H698" s="201"/>
      <c r="I698" s="201"/>
      <c r="J698" s="201"/>
      <c r="K698" s="201"/>
      <c r="L698" s="201"/>
      <c r="M698" s="201"/>
      <c r="N698" s="7"/>
      <c r="O698" s="7"/>
    </row>
    <row r="699" ht="15.75" customHeight="1">
      <c r="A699" s="7"/>
      <c r="B699" s="150"/>
      <c r="C699" s="7"/>
      <c r="D699" s="150"/>
      <c r="E699" s="7"/>
      <c r="F699" s="7"/>
      <c r="G699" s="3"/>
      <c r="H699" s="201"/>
      <c r="I699" s="201"/>
      <c r="J699" s="201"/>
      <c r="K699" s="201"/>
      <c r="L699" s="201"/>
      <c r="M699" s="201"/>
      <c r="N699" s="7"/>
      <c r="O699" s="7"/>
    </row>
    <row r="700" ht="15.75" customHeight="1">
      <c r="A700" s="7"/>
      <c r="B700" s="150"/>
      <c r="C700" s="7"/>
      <c r="D700" s="150"/>
      <c r="E700" s="7"/>
      <c r="F700" s="7"/>
      <c r="G700" s="3"/>
      <c r="H700" s="201"/>
      <c r="I700" s="201"/>
      <c r="J700" s="201"/>
      <c r="K700" s="201"/>
      <c r="L700" s="201"/>
      <c r="M700" s="201"/>
      <c r="N700" s="7"/>
      <c r="O700" s="7"/>
    </row>
    <row r="701" ht="15.75" customHeight="1">
      <c r="A701" s="7"/>
      <c r="B701" s="150"/>
      <c r="C701" s="7"/>
      <c r="D701" s="150"/>
      <c r="E701" s="7"/>
      <c r="F701" s="7"/>
      <c r="G701" s="3"/>
      <c r="H701" s="201"/>
      <c r="I701" s="201"/>
      <c r="J701" s="201"/>
      <c r="K701" s="201"/>
      <c r="L701" s="201"/>
      <c r="M701" s="201"/>
      <c r="N701" s="7"/>
      <c r="O701" s="7"/>
    </row>
    <row r="702" ht="15.75" customHeight="1">
      <c r="A702" s="7"/>
      <c r="B702" s="150"/>
      <c r="C702" s="7"/>
      <c r="D702" s="150"/>
      <c r="E702" s="7"/>
      <c r="F702" s="7"/>
      <c r="G702" s="3"/>
      <c r="H702" s="201"/>
      <c r="I702" s="201"/>
      <c r="J702" s="201"/>
      <c r="K702" s="201"/>
      <c r="L702" s="201"/>
      <c r="M702" s="201"/>
      <c r="N702" s="7"/>
      <c r="O702" s="7"/>
    </row>
    <row r="703" ht="15.75" customHeight="1">
      <c r="A703" s="7"/>
      <c r="B703" s="150"/>
      <c r="C703" s="7"/>
      <c r="D703" s="150"/>
      <c r="E703" s="7"/>
      <c r="F703" s="7"/>
      <c r="G703" s="3"/>
      <c r="H703" s="201"/>
      <c r="I703" s="201"/>
      <c r="J703" s="201"/>
      <c r="K703" s="201"/>
      <c r="L703" s="201"/>
      <c r="M703" s="201"/>
      <c r="N703" s="7"/>
      <c r="O703" s="7"/>
    </row>
    <row r="704" ht="15.75" customHeight="1">
      <c r="A704" s="7"/>
      <c r="B704" s="150"/>
      <c r="C704" s="7"/>
      <c r="D704" s="150"/>
      <c r="E704" s="7"/>
      <c r="F704" s="7"/>
      <c r="G704" s="3"/>
      <c r="H704" s="201"/>
      <c r="I704" s="201"/>
      <c r="J704" s="201"/>
      <c r="K704" s="201"/>
      <c r="L704" s="201"/>
      <c r="M704" s="201"/>
      <c r="N704" s="7"/>
      <c r="O704" s="7"/>
    </row>
    <row r="705" ht="15.75" customHeight="1">
      <c r="A705" s="7"/>
      <c r="B705" s="150"/>
      <c r="C705" s="7"/>
      <c r="D705" s="150"/>
      <c r="E705" s="7"/>
      <c r="F705" s="7"/>
      <c r="G705" s="3"/>
      <c r="H705" s="201"/>
      <c r="I705" s="201"/>
      <c r="J705" s="201"/>
      <c r="K705" s="201"/>
      <c r="L705" s="201"/>
      <c r="M705" s="201"/>
      <c r="N705" s="7"/>
      <c r="O705" s="7"/>
    </row>
    <row r="706" ht="15.75" customHeight="1">
      <c r="A706" s="7"/>
      <c r="B706" s="150"/>
      <c r="C706" s="7"/>
      <c r="D706" s="150"/>
      <c r="E706" s="7"/>
      <c r="F706" s="7"/>
      <c r="G706" s="3"/>
      <c r="H706" s="201"/>
      <c r="I706" s="201"/>
      <c r="J706" s="201"/>
      <c r="K706" s="201"/>
      <c r="L706" s="201"/>
      <c r="M706" s="201"/>
      <c r="N706" s="7"/>
      <c r="O706" s="7"/>
    </row>
    <row r="707" ht="15.75" customHeight="1">
      <c r="A707" s="7"/>
      <c r="B707" s="150"/>
      <c r="C707" s="7"/>
      <c r="D707" s="150"/>
      <c r="E707" s="7"/>
      <c r="F707" s="7"/>
      <c r="G707" s="3"/>
      <c r="H707" s="201"/>
      <c r="I707" s="201"/>
      <c r="J707" s="201"/>
      <c r="K707" s="201"/>
      <c r="L707" s="201"/>
      <c r="M707" s="201"/>
      <c r="N707" s="7"/>
      <c r="O707" s="7"/>
    </row>
    <row r="708" ht="15.75" customHeight="1">
      <c r="A708" s="7"/>
      <c r="B708" s="150"/>
      <c r="C708" s="7"/>
      <c r="D708" s="150"/>
      <c r="E708" s="7"/>
      <c r="F708" s="7"/>
      <c r="G708" s="3"/>
      <c r="H708" s="201"/>
      <c r="I708" s="201"/>
      <c r="J708" s="201"/>
      <c r="K708" s="201"/>
      <c r="L708" s="201"/>
      <c r="M708" s="201"/>
      <c r="N708" s="7"/>
      <c r="O708" s="7"/>
    </row>
    <row r="709" ht="15.75" customHeight="1">
      <c r="A709" s="7"/>
      <c r="B709" s="150"/>
      <c r="C709" s="7"/>
      <c r="D709" s="150"/>
      <c r="E709" s="7"/>
      <c r="F709" s="7"/>
      <c r="G709" s="3"/>
      <c r="H709" s="201"/>
      <c r="I709" s="201"/>
      <c r="J709" s="201"/>
      <c r="K709" s="201"/>
      <c r="L709" s="201"/>
      <c r="M709" s="201"/>
      <c r="N709" s="7"/>
      <c r="O709" s="7"/>
    </row>
    <row r="710" ht="15.75" customHeight="1">
      <c r="A710" s="7"/>
      <c r="B710" s="150"/>
      <c r="C710" s="7"/>
      <c r="D710" s="150"/>
      <c r="E710" s="7"/>
      <c r="F710" s="7"/>
      <c r="G710" s="3"/>
      <c r="H710" s="201"/>
      <c r="I710" s="201"/>
      <c r="J710" s="201"/>
      <c r="K710" s="201"/>
      <c r="L710" s="201"/>
      <c r="M710" s="201"/>
      <c r="N710" s="7"/>
      <c r="O710" s="7"/>
    </row>
    <row r="711" ht="15.75" customHeight="1">
      <c r="A711" s="7"/>
      <c r="B711" s="150"/>
      <c r="C711" s="7"/>
      <c r="D711" s="150"/>
      <c r="E711" s="7"/>
      <c r="F711" s="7"/>
      <c r="G711" s="3"/>
      <c r="H711" s="201"/>
      <c r="I711" s="201"/>
      <c r="J711" s="201"/>
      <c r="K711" s="201"/>
      <c r="L711" s="201"/>
      <c r="M711" s="201"/>
      <c r="N711" s="7"/>
      <c r="O711" s="7"/>
    </row>
    <row r="712" ht="15.75" customHeight="1">
      <c r="A712" s="7"/>
      <c r="B712" s="150"/>
      <c r="C712" s="7"/>
      <c r="D712" s="150"/>
      <c r="E712" s="7"/>
      <c r="F712" s="7"/>
      <c r="G712" s="3"/>
      <c r="H712" s="201"/>
      <c r="I712" s="201"/>
      <c r="J712" s="201"/>
      <c r="K712" s="201"/>
      <c r="L712" s="201"/>
      <c r="M712" s="201"/>
      <c r="N712" s="7"/>
      <c r="O712" s="7"/>
    </row>
    <row r="713" ht="15.75" customHeight="1">
      <c r="A713" s="7"/>
      <c r="B713" s="150"/>
      <c r="C713" s="7"/>
      <c r="D713" s="150"/>
      <c r="E713" s="7"/>
      <c r="F713" s="7"/>
      <c r="G713" s="3"/>
      <c r="H713" s="201"/>
      <c r="I713" s="201"/>
      <c r="J713" s="201"/>
      <c r="K713" s="201"/>
      <c r="L713" s="201"/>
      <c r="M713" s="201"/>
      <c r="N713" s="7"/>
      <c r="O713" s="7"/>
    </row>
    <row r="714" ht="15.75" customHeight="1">
      <c r="A714" s="7"/>
      <c r="B714" s="150"/>
      <c r="C714" s="7"/>
      <c r="D714" s="150"/>
      <c r="E714" s="7"/>
      <c r="F714" s="7"/>
      <c r="G714" s="3"/>
      <c r="H714" s="201"/>
      <c r="I714" s="201"/>
      <c r="J714" s="201"/>
      <c r="K714" s="201"/>
      <c r="L714" s="201"/>
      <c r="M714" s="201"/>
      <c r="N714" s="7"/>
      <c r="O714" s="7"/>
    </row>
    <row r="715" ht="15.75" customHeight="1">
      <c r="A715" s="7"/>
      <c r="B715" s="150"/>
      <c r="C715" s="7"/>
      <c r="D715" s="150"/>
      <c r="E715" s="7"/>
      <c r="F715" s="7"/>
      <c r="G715" s="3"/>
      <c r="H715" s="201"/>
      <c r="I715" s="201"/>
      <c r="J715" s="201"/>
      <c r="K715" s="201"/>
      <c r="L715" s="201"/>
      <c r="M715" s="201"/>
      <c r="N715" s="7"/>
      <c r="O715" s="7"/>
    </row>
    <row r="716" ht="15.75" customHeight="1">
      <c r="A716" s="7"/>
      <c r="B716" s="150"/>
      <c r="C716" s="7"/>
      <c r="D716" s="150"/>
      <c r="E716" s="7"/>
      <c r="F716" s="7"/>
      <c r="G716" s="3"/>
      <c r="H716" s="201"/>
      <c r="I716" s="201"/>
      <c r="J716" s="201"/>
      <c r="K716" s="201"/>
      <c r="L716" s="201"/>
      <c r="M716" s="201"/>
      <c r="N716" s="7"/>
      <c r="O716" s="7"/>
    </row>
    <row r="717" ht="15.75" customHeight="1">
      <c r="A717" s="7"/>
      <c r="B717" s="150"/>
      <c r="C717" s="7"/>
      <c r="D717" s="150"/>
      <c r="E717" s="7"/>
      <c r="F717" s="7"/>
      <c r="G717" s="3"/>
      <c r="H717" s="201"/>
      <c r="I717" s="201"/>
      <c r="J717" s="201"/>
      <c r="K717" s="201"/>
      <c r="L717" s="201"/>
      <c r="M717" s="201"/>
      <c r="N717" s="7"/>
      <c r="O717" s="7"/>
    </row>
    <row r="718" ht="15.75" customHeight="1">
      <c r="A718" s="7"/>
      <c r="B718" s="150"/>
      <c r="C718" s="7"/>
      <c r="D718" s="150"/>
      <c r="E718" s="7"/>
      <c r="F718" s="7"/>
      <c r="G718" s="3"/>
      <c r="H718" s="201"/>
      <c r="I718" s="201"/>
      <c r="J718" s="201"/>
      <c r="K718" s="201"/>
      <c r="L718" s="201"/>
      <c r="M718" s="201"/>
      <c r="N718" s="7"/>
      <c r="O718" s="7"/>
    </row>
    <row r="719" ht="15.75" customHeight="1">
      <c r="A719" s="7"/>
      <c r="B719" s="150"/>
      <c r="C719" s="7"/>
      <c r="D719" s="150"/>
      <c r="E719" s="7"/>
      <c r="F719" s="7"/>
      <c r="G719" s="3"/>
      <c r="H719" s="201"/>
      <c r="I719" s="201"/>
      <c r="J719" s="201"/>
      <c r="K719" s="201"/>
      <c r="L719" s="201"/>
      <c r="M719" s="201"/>
      <c r="N719" s="7"/>
      <c r="O719" s="7"/>
    </row>
    <row r="720" ht="15.75" customHeight="1">
      <c r="A720" s="7"/>
      <c r="B720" s="150"/>
      <c r="C720" s="7"/>
      <c r="D720" s="150"/>
      <c r="E720" s="7"/>
      <c r="F720" s="7"/>
      <c r="G720" s="3"/>
      <c r="H720" s="201"/>
      <c r="I720" s="201"/>
      <c r="J720" s="201"/>
      <c r="K720" s="201"/>
      <c r="L720" s="201"/>
      <c r="M720" s="201"/>
      <c r="N720" s="7"/>
      <c r="O720" s="7"/>
    </row>
    <row r="721" ht="15.75" customHeight="1">
      <c r="A721" s="7"/>
      <c r="B721" s="150"/>
      <c r="C721" s="7"/>
      <c r="D721" s="150"/>
      <c r="E721" s="7"/>
      <c r="F721" s="7"/>
      <c r="G721" s="3"/>
      <c r="H721" s="201"/>
      <c r="I721" s="201"/>
      <c r="J721" s="201"/>
      <c r="K721" s="201"/>
      <c r="L721" s="201"/>
      <c r="M721" s="201"/>
      <c r="N721" s="7"/>
      <c r="O721" s="7"/>
    </row>
    <row r="722" ht="15.75" customHeight="1">
      <c r="A722" s="7"/>
      <c r="B722" s="150"/>
      <c r="C722" s="7"/>
      <c r="D722" s="150"/>
      <c r="E722" s="7"/>
      <c r="F722" s="7"/>
      <c r="G722" s="3"/>
      <c r="H722" s="201"/>
      <c r="I722" s="201"/>
      <c r="J722" s="201"/>
      <c r="K722" s="201"/>
      <c r="L722" s="201"/>
      <c r="M722" s="201"/>
      <c r="N722" s="7"/>
      <c r="O722" s="7"/>
    </row>
    <row r="723" ht="15.75" customHeight="1">
      <c r="A723" s="7"/>
      <c r="B723" s="150"/>
      <c r="C723" s="7"/>
      <c r="D723" s="150"/>
      <c r="E723" s="7"/>
      <c r="F723" s="7"/>
      <c r="G723" s="3"/>
      <c r="H723" s="201"/>
      <c r="I723" s="201"/>
      <c r="J723" s="201"/>
      <c r="K723" s="201"/>
      <c r="L723" s="201"/>
      <c r="M723" s="201"/>
      <c r="N723" s="7"/>
      <c r="O723" s="7"/>
    </row>
    <row r="724" ht="15.75" customHeight="1">
      <c r="A724" s="7"/>
      <c r="B724" s="150"/>
      <c r="C724" s="7"/>
      <c r="D724" s="150"/>
      <c r="E724" s="7"/>
      <c r="F724" s="7"/>
      <c r="G724" s="3"/>
      <c r="H724" s="201"/>
      <c r="I724" s="201"/>
      <c r="J724" s="201"/>
      <c r="K724" s="201"/>
      <c r="L724" s="201"/>
      <c r="M724" s="201"/>
      <c r="N724" s="7"/>
      <c r="O724" s="7"/>
    </row>
    <row r="725" ht="15.75" customHeight="1">
      <c r="A725" s="7"/>
      <c r="B725" s="150"/>
      <c r="C725" s="7"/>
      <c r="D725" s="150"/>
      <c r="E725" s="7"/>
      <c r="F725" s="7"/>
      <c r="G725" s="3"/>
      <c r="H725" s="201"/>
      <c r="I725" s="201"/>
      <c r="J725" s="201"/>
      <c r="K725" s="201"/>
      <c r="L725" s="201"/>
      <c r="M725" s="201"/>
      <c r="N725" s="7"/>
      <c r="O725" s="7"/>
    </row>
    <row r="726" ht="15.75" customHeight="1">
      <c r="A726" s="7"/>
      <c r="B726" s="150"/>
      <c r="C726" s="7"/>
      <c r="D726" s="150"/>
      <c r="E726" s="7"/>
      <c r="F726" s="7"/>
      <c r="G726" s="3"/>
      <c r="H726" s="201"/>
      <c r="I726" s="201"/>
      <c r="J726" s="201"/>
      <c r="K726" s="201"/>
      <c r="L726" s="201"/>
      <c r="M726" s="201"/>
      <c r="N726" s="7"/>
      <c r="O726" s="7"/>
    </row>
    <row r="727" ht="15.75" customHeight="1">
      <c r="A727" s="7"/>
      <c r="B727" s="150"/>
      <c r="C727" s="7"/>
      <c r="D727" s="150"/>
      <c r="E727" s="7"/>
      <c r="F727" s="7"/>
      <c r="G727" s="3"/>
      <c r="H727" s="201"/>
      <c r="I727" s="201"/>
      <c r="J727" s="201"/>
      <c r="K727" s="201"/>
      <c r="L727" s="201"/>
      <c r="M727" s="201"/>
      <c r="N727" s="7"/>
      <c r="O727" s="7"/>
    </row>
    <row r="728" ht="15.75" customHeight="1">
      <c r="A728" s="7"/>
      <c r="B728" s="150"/>
      <c r="C728" s="7"/>
      <c r="D728" s="150"/>
      <c r="E728" s="7"/>
      <c r="F728" s="7"/>
      <c r="G728" s="3"/>
      <c r="H728" s="201"/>
      <c r="I728" s="201"/>
      <c r="J728" s="201"/>
      <c r="K728" s="201"/>
      <c r="L728" s="201"/>
      <c r="M728" s="201"/>
      <c r="N728" s="7"/>
      <c r="O728" s="7"/>
    </row>
    <row r="729" ht="15.75" customHeight="1">
      <c r="A729" s="7"/>
      <c r="B729" s="150"/>
      <c r="C729" s="7"/>
      <c r="D729" s="150"/>
      <c r="E729" s="7"/>
      <c r="F729" s="7"/>
      <c r="G729" s="3"/>
      <c r="H729" s="201"/>
      <c r="I729" s="201"/>
      <c r="J729" s="201"/>
      <c r="K729" s="201"/>
      <c r="L729" s="201"/>
      <c r="M729" s="201"/>
      <c r="N729" s="7"/>
      <c r="O729" s="7"/>
    </row>
    <row r="730" ht="15.75" customHeight="1">
      <c r="A730" s="7"/>
      <c r="B730" s="150"/>
      <c r="C730" s="7"/>
      <c r="D730" s="150"/>
      <c r="E730" s="7"/>
      <c r="F730" s="7"/>
      <c r="G730" s="3"/>
      <c r="H730" s="201"/>
      <c r="I730" s="201"/>
      <c r="J730" s="201"/>
      <c r="K730" s="201"/>
      <c r="L730" s="201"/>
      <c r="M730" s="201"/>
      <c r="N730" s="7"/>
      <c r="O730" s="7"/>
    </row>
    <row r="731" ht="15.75" customHeight="1">
      <c r="A731" s="7"/>
      <c r="B731" s="150"/>
      <c r="C731" s="7"/>
      <c r="D731" s="150"/>
      <c r="E731" s="7"/>
      <c r="F731" s="7"/>
      <c r="G731" s="3"/>
      <c r="H731" s="201"/>
      <c r="I731" s="201"/>
      <c r="J731" s="201"/>
      <c r="K731" s="201"/>
      <c r="L731" s="201"/>
      <c r="M731" s="201"/>
      <c r="N731" s="7"/>
      <c r="O731" s="7"/>
    </row>
    <row r="732" ht="15.75" customHeight="1">
      <c r="A732" s="7"/>
      <c r="B732" s="150"/>
      <c r="C732" s="7"/>
      <c r="D732" s="150"/>
      <c r="E732" s="7"/>
      <c r="F732" s="7"/>
      <c r="G732" s="3"/>
      <c r="H732" s="201"/>
      <c r="I732" s="201"/>
      <c r="J732" s="201"/>
      <c r="K732" s="201"/>
      <c r="L732" s="201"/>
      <c r="M732" s="201"/>
      <c r="N732" s="7"/>
      <c r="O732" s="7"/>
    </row>
    <row r="733" ht="15.75" customHeight="1">
      <c r="A733" s="7"/>
      <c r="B733" s="150"/>
      <c r="C733" s="7"/>
      <c r="D733" s="150"/>
      <c r="E733" s="7"/>
      <c r="F733" s="7"/>
      <c r="G733" s="3"/>
      <c r="H733" s="201"/>
      <c r="I733" s="201"/>
      <c r="J733" s="201"/>
      <c r="K733" s="201"/>
      <c r="L733" s="201"/>
      <c r="M733" s="201"/>
      <c r="N733" s="7"/>
      <c r="O733" s="7"/>
    </row>
    <row r="734" ht="15.75" customHeight="1">
      <c r="A734" s="7"/>
      <c r="B734" s="150"/>
      <c r="C734" s="7"/>
      <c r="D734" s="150"/>
      <c r="E734" s="7"/>
      <c r="F734" s="7"/>
      <c r="G734" s="3"/>
      <c r="H734" s="201"/>
      <c r="I734" s="201"/>
      <c r="J734" s="201"/>
      <c r="K734" s="201"/>
      <c r="L734" s="201"/>
      <c r="M734" s="201"/>
      <c r="N734" s="7"/>
      <c r="O734" s="7"/>
    </row>
    <row r="735" ht="15.75" customHeight="1">
      <c r="A735" s="7"/>
      <c r="B735" s="150"/>
      <c r="C735" s="7"/>
      <c r="D735" s="150"/>
      <c r="E735" s="7"/>
      <c r="F735" s="7"/>
      <c r="G735" s="3"/>
      <c r="H735" s="201"/>
      <c r="I735" s="201"/>
      <c r="J735" s="201"/>
      <c r="K735" s="201"/>
      <c r="L735" s="201"/>
      <c r="M735" s="201"/>
      <c r="N735" s="7"/>
      <c r="O735" s="7"/>
    </row>
    <row r="736" ht="15.75" customHeight="1">
      <c r="A736" s="7"/>
      <c r="B736" s="150"/>
      <c r="C736" s="7"/>
      <c r="D736" s="150"/>
      <c r="E736" s="7"/>
      <c r="F736" s="7"/>
      <c r="G736" s="3"/>
      <c r="H736" s="201"/>
      <c r="I736" s="201"/>
      <c r="J736" s="201"/>
      <c r="K736" s="201"/>
      <c r="L736" s="201"/>
      <c r="M736" s="201"/>
      <c r="N736" s="7"/>
      <c r="O736" s="7"/>
    </row>
    <row r="737" ht="15.75" customHeight="1">
      <c r="A737" s="7"/>
      <c r="B737" s="150"/>
      <c r="C737" s="7"/>
      <c r="D737" s="150"/>
      <c r="E737" s="7"/>
      <c r="F737" s="7"/>
      <c r="G737" s="3"/>
      <c r="H737" s="201"/>
      <c r="I737" s="201"/>
      <c r="J737" s="201"/>
      <c r="K737" s="201"/>
      <c r="L737" s="201"/>
      <c r="M737" s="201"/>
      <c r="N737" s="7"/>
      <c r="O737" s="7"/>
    </row>
    <row r="738" ht="15.75" customHeight="1">
      <c r="A738" s="7"/>
      <c r="B738" s="150"/>
      <c r="C738" s="7"/>
      <c r="D738" s="150"/>
      <c r="E738" s="7"/>
      <c r="F738" s="7"/>
      <c r="G738" s="3"/>
      <c r="H738" s="201"/>
      <c r="I738" s="201"/>
      <c r="J738" s="201"/>
      <c r="K738" s="201"/>
      <c r="L738" s="201"/>
      <c r="M738" s="201"/>
      <c r="N738" s="7"/>
      <c r="O738" s="7"/>
    </row>
    <row r="739" ht="15.75" customHeight="1">
      <c r="A739" s="7"/>
      <c r="B739" s="150"/>
      <c r="C739" s="7"/>
      <c r="D739" s="150"/>
      <c r="E739" s="7"/>
      <c r="F739" s="7"/>
      <c r="G739" s="3"/>
      <c r="H739" s="201"/>
      <c r="I739" s="201"/>
      <c r="J739" s="201"/>
      <c r="K739" s="201"/>
      <c r="L739" s="201"/>
      <c r="M739" s="201"/>
      <c r="N739" s="7"/>
      <c r="O739" s="7"/>
    </row>
    <row r="740" ht="15.75" customHeight="1">
      <c r="A740" s="7"/>
      <c r="B740" s="150"/>
      <c r="C740" s="7"/>
      <c r="D740" s="150"/>
      <c r="E740" s="7"/>
      <c r="F740" s="7"/>
      <c r="G740" s="3"/>
      <c r="H740" s="201"/>
      <c r="I740" s="201"/>
      <c r="J740" s="201"/>
      <c r="K740" s="201"/>
      <c r="L740" s="201"/>
      <c r="M740" s="201"/>
      <c r="N740" s="7"/>
      <c r="O740" s="7"/>
    </row>
    <row r="741" ht="15.75" customHeight="1">
      <c r="A741" s="7"/>
      <c r="B741" s="150"/>
      <c r="C741" s="7"/>
      <c r="D741" s="150"/>
      <c r="E741" s="7"/>
      <c r="F741" s="7"/>
      <c r="G741" s="3"/>
      <c r="H741" s="201"/>
      <c r="I741" s="201"/>
      <c r="J741" s="201"/>
      <c r="K741" s="201"/>
      <c r="L741" s="201"/>
      <c r="M741" s="201"/>
      <c r="N741" s="7"/>
      <c r="O741" s="7"/>
    </row>
    <row r="742" ht="15.75" customHeight="1">
      <c r="A742" s="7"/>
      <c r="B742" s="150"/>
      <c r="C742" s="7"/>
      <c r="D742" s="150"/>
      <c r="E742" s="7"/>
      <c r="F742" s="7"/>
      <c r="G742" s="3"/>
      <c r="H742" s="201"/>
      <c r="I742" s="201"/>
      <c r="J742" s="201"/>
      <c r="K742" s="201"/>
      <c r="L742" s="201"/>
      <c r="M742" s="201"/>
      <c r="N742" s="7"/>
      <c r="O742" s="7"/>
    </row>
    <row r="743" ht="15.75" customHeight="1">
      <c r="A743" s="7"/>
      <c r="B743" s="150"/>
      <c r="C743" s="7"/>
      <c r="D743" s="150"/>
      <c r="E743" s="7"/>
      <c r="F743" s="7"/>
      <c r="G743" s="3"/>
      <c r="H743" s="201"/>
      <c r="I743" s="201"/>
      <c r="J743" s="201"/>
      <c r="K743" s="201"/>
      <c r="L743" s="201"/>
      <c r="M743" s="201"/>
      <c r="N743" s="7"/>
      <c r="O743" s="7"/>
    </row>
    <row r="744" ht="15.75" customHeight="1">
      <c r="A744" s="7"/>
      <c r="B744" s="150"/>
      <c r="C744" s="7"/>
      <c r="D744" s="150"/>
      <c r="E744" s="7"/>
      <c r="F744" s="7"/>
      <c r="G744" s="3"/>
      <c r="H744" s="201"/>
      <c r="I744" s="201"/>
      <c r="J744" s="201"/>
      <c r="K744" s="201"/>
      <c r="L744" s="201"/>
      <c r="M744" s="201"/>
      <c r="N744" s="7"/>
      <c r="O744" s="7"/>
    </row>
    <row r="745" ht="15.75" customHeight="1">
      <c r="A745" s="7"/>
      <c r="B745" s="150"/>
      <c r="C745" s="7"/>
      <c r="D745" s="150"/>
      <c r="E745" s="7"/>
      <c r="F745" s="7"/>
      <c r="G745" s="3"/>
      <c r="H745" s="201"/>
      <c r="I745" s="201"/>
      <c r="J745" s="201"/>
      <c r="K745" s="201"/>
      <c r="L745" s="201"/>
      <c r="M745" s="201"/>
      <c r="N745" s="7"/>
      <c r="O745" s="7"/>
    </row>
    <row r="746" ht="15.75" customHeight="1">
      <c r="A746" s="7"/>
      <c r="B746" s="150"/>
      <c r="C746" s="7"/>
      <c r="D746" s="150"/>
      <c r="E746" s="7"/>
      <c r="F746" s="7"/>
      <c r="G746" s="3"/>
      <c r="H746" s="201"/>
      <c r="I746" s="201"/>
      <c r="J746" s="201"/>
      <c r="K746" s="201"/>
      <c r="L746" s="201"/>
      <c r="M746" s="201"/>
      <c r="N746" s="7"/>
      <c r="O746" s="7"/>
    </row>
    <row r="747" ht="15.75" customHeight="1">
      <c r="A747" s="7"/>
      <c r="B747" s="150"/>
      <c r="C747" s="7"/>
      <c r="D747" s="150"/>
      <c r="E747" s="7"/>
      <c r="F747" s="7"/>
      <c r="G747" s="3"/>
      <c r="H747" s="201"/>
      <c r="I747" s="201"/>
      <c r="J747" s="201"/>
      <c r="K747" s="201"/>
      <c r="L747" s="201"/>
      <c r="M747" s="201"/>
      <c r="N747" s="7"/>
      <c r="O747" s="7"/>
    </row>
    <row r="748" ht="15.75" customHeight="1">
      <c r="A748" s="7"/>
      <c r="B748" s="150"/>
      <c r="C748" s="7"/>
      <c r="D748" s="150"/>
      <c r="E748" s="7"/>
      <c r="F748" s="7"/>
      <c r="G748" s="3"/>
      <c r="H748" s="201"/>
      <c r="I748" s="201"/>
      <c r="J748" s="201"/>
      <c r="K748" s="201"/>
      <c r="L748" s="201"/>
      <c r="M748" s="201"/>
      <c r="N748" s="7"/>
      <c r="O748" s="7"/>
    </row>
    <row r="749" ht="15.75" customHeight="1">
      <c r="A749" s="7"/>
      <c r="B749" s="150"/>
      <c r="C749" s="7"/>
      <c r="D749" s="150"/>
      <c r="E749" s="7"/>
      <c r="F749" s="7"/>
      <c r="G749" s="3"/>
      <c r="H749" s="201"/>
      <c r="I749" s="201"/>
      <c r="J749" s="201"/>
      <c r="K749" s="201"/>
      <c r="L749" s="201"/>
      <c r="M749" s="201"/>
      <c r="N749" s="7"/>
      <c r="O749" s="7"/>
    </row>
    <row r="750" ht="15.75" customHeight="1">
      <c r="A750" s="7"/>
      <c r="B750" s="150"/>
      <c r="C750" s="7"/>
      <c r="D750" s="150"/>
      <c r="E750" s="7"/>
      <c r="F750" s="7"/>
      <c r="G750" s="3"/>
      <c r="H750" s="201"/>
      <c r="I750" s="201"/>
      <c r="J750" s="201"/>
      <c r="K750" s="201"/>
      <c r="L750" s="201"/>
      <c r="M750" s="201"/>
      <c r="N750" s="7"/>
      <c r="O750" s="7"/>
    </row>
    <row r="751" ht="15.75" customHeight="1">
      <c r="A751" s="7"/>
      <c r="B751" s="150"/>
      <c r="C751" s="7"/>
      <c r="D751" s="150"/>
      <c r="E751" s="7"/>
      <c r="F751" s="7"/>
      <c r="G751" s="3"/>
      <c r="H751" s="201"/>
      <c r="I751" s="201"/>
      <c r="J751" s="201"/>
      <c r="K751" s="201"/>
      <c r="L751" s="201"/>
      <c r="M751" s="201"/>
      <c r="N751" s="7"/>
      <c r="O751" s="7"/>
    </row>
    <row r="752" ht="15.75" customHeight="1">
      <c r="A752" s="7"/>
      <c r="B752" s="150"/>
      <c r="C752" s="7"/>
      <c r="D752" s="150"/>
      <c r="E752" s="7"/>
      <c r="F752" s="7"/>
      <c r="G752" s="3"/>
      <c r="H752" s="201"/>
      <c r="I752" s="201"/>
      <c r="J752" s="201"/>
      <c r="K752" s="201"/>
      <c r="L752" s="201"/>
      <c r="M752" s="201"/>
      <c r="N752" s="7"/>
      <c r="O752" s="7"/>
    </row>
    <row r="753" ht="15.75" customHeight="1">
      <c r="A753" s="7"/>
      <c r="B753" s="150"/>
      <c r="C753" s="7"/>
      <c r="D753" s="150"/>
      <c r="E753" s="7"/>
      <c r="F753" s="7"/>
      <c r="G753" s="3"/>
      <c r="H753" s="201"/>
      <c r="I753" s="201"/>
      <c r="J753" s="201"/>
      <c r="K753" s="201"/>
      <c r="L753" s="201"/>
      <c r="M753" s="201"/>
      <c r="N753" s="7"/>
      <c r="O753" s="7"/>
    </row>
    <row r="754" ht="15.75" customHeight="1">
      <c r="A754" s="7"/>
      <c r="B754" s="150"/>
      <c r="C754" s="7"/>
      <c r="D754" s="150"/>
      <c r="E754" s="7"/>
      <c r="F754" s="7"/>
      <c r="G754" s="3"/>
      <c r="H754" s="201"/>
      <c r="I754" s="201"/>
      <c r="J754" s="201"/>
      <c r="K754" s="201"/>
      <c r="L754" s="201"/>
      <c r="M754" s="201"/>
      <c r="N754" s="7"/>
      <c r="O754" s="7"/>
    </row>
    <row r="755" ht="15.75" customHeight="1">
      <c r="A755" s="7"/>
      <c r="B755" s="150"/>
      <c r="C755" s="7"/>
      <c r="D755" s="150"/>
      <c r="E755" s="7"/>
      <c r="F755" s="7"/>
      <c r="G755" s="3"/>
      <c r="H755" s="201"/>
      <c r="I755" s="201"/>
      <c r="J755" s="201"/>
      <c r="K755" s="201"/>
      <c r="L755" s="201"/>
      <c r="M755" s="201"/>
      <c r="N755" s="7"/>
      <c r="O755" s="7"/>
    </row>
    <row r="756" ht="15.75" customHeight="1">
      <c r="A756" s="7"/>
      <c r="B756" s="150"/>
      <c r="C756" s="7"/>
      <c r="D756" s="150"/>
      <c r="E756" s="7"/>
      <c r="F756" s="7"/>
      <c r="G756" s="3"/>
      <c r="H756" s="201"/>
      <c r="I756" s="201"/>
      <c r="J756" s="201"/>
      <c r="K756" s="201"/>
      <c r="L756" s="201"/>
      <c r="M756" s="201"/>
      <c r="N756" s="7"/>
      <c r="O756" s="7"/>
    </row>
    <row r="757" ht="15.75" customHeight="1">
      <c r="A757" s="7"/>
      <c r="B757" s="150"/>
      <c r="C757" s="7"/>
      <c r="D757" s="150"/>
      <c r="E757" s="7"/>
      <c r="F757" s="7"/>
      <c r="G757" s="3"/>
      <c r="H757" s="201"/>
      <c r="I757" s="201"/>
      <c r="J757" s="201"/>
      <c r="K757" s="201"/>
      <c r="L757" s="201"/>
      <c r="M757" s="201"/>
      <c r="N757" s="7"/>
      <c r="O757" s="7"/>
    </row>
    <row r="758" ht="15.75" customHeight="1">
      <c r="A758" s="7"/>
      <c r="B758" s="150"/>
      <c r="C758" s="7"/>
      <c r="D758" s="150"/>
      <c r="E758" s="7"/>
      <c r="F758" s="7"/>
      <c r="G758" s="3"/>
      <c r="H758" s="201"/>
      <c r="I758" s="201"/>
      <c r="J758" s="201"/>
      <c r="K758" s="201"/>
      <c r="L758" s="201"/>
      <c r="M758" s="201"/>
      <c r="N758" s="7"/>
      <c r="O758" s="7"/>
    </row>
    <row r="759" ht="15.75" customHeight="1">
      <c r="A759" s="7"/>
      <c r="B759" s="150"/>
      <c r="C759" s="7"/>
      <c r="D759" s="150"/>
      <c r="E759" s="7"/>
      <c r="F759" s="7"/>
      <c r="G759" s="3"/>
      <c r="H759" s="201"/>
      <c r="I759" s="201"/>
      <c r="J759" s="201"/>
      <c r="K759" s="201"/>
      <c r="L759" s="201"/>
      <c r="M759" s="201"/>
      <c r="N759" s="7"/>
      <c r="O759" s="7"/>
    </row>
    <row r="760" ht="15.75" customHeight="1">
      <c r="A760" s="7"/>
      <c r="B760" s="150"/>
      <c r="C760" s="7"/>
      <c r="D760" s="150"/>
      <c r="E760" s="7"/>
      <c r="F760" s="7"/>
      <c r="G760" s="3"/>
      <c r="H760" s="201"/>
      <c r="I760" s="201"/>
      <c r="J760" s="201"/>
      <c r="K760" s="201"/>
      <c r="L760" s="201"/>
      <c r="M760" s="201"/>
      <c r="N760" s="7"/>
      <c r="O760" s="7"/>
    </row>
    <row r="761" ht="15.75" customHeight="1">
      <c r="A761" s="7"/>
      <c r="B761" s="150"/>
      <c r="C761" s="7"/>
      <c r="D761" s="150"/>
      <c r="E761" s="7"/>
      <c r="F761" s="7"/>
      <c r="G761" s="3"/>
      <c r="H761" s="201"/>
      <c r="I761" s="201"/>
      <c r="J761" s="201"/>
      <c r="K761" s="201"/>
      <c r="L761" s="201"/>
      <c r="M761" s="201"/>
      <c r="N761" s="7"/>
      <c r="O761" s="7"/>
    </row>
    <row r="762" ht="15.75" customHeight="1">
      <c r="A762" s="7"/>
      <c r="B762" s="150"/>
      <c r="C762" s="7"/>
      <c r="D762" s="150"/>
      <c r="E762" s="7"/>
      <c r="F762" s="7"/>
      <c r="G762" s="3"/>
      <c r="H762" s="201"/>
      <c r="I762" s="201"/>
      <c r="J762" s="201"/>
      <c r="K762" s="201"/>
      <c r="L762" s="201"/>
      <c r="M762" s="201"/>
      <c r="N762" s="7"/>
      <c r="O762" s="7"/>
    </row>
    <row r="763" ht="15.75" customHeight="1">
      <c r="A763" s="7"/>
      <c r="B763" s="150"/>
      <c r="C763" s="7"/>
      <c r="D763" s="150"/>
      <c r="E763" s="7"/>
      <c r="F763" s="7"/>
      <c r="G763" s="3"/>
      <c r="H763" s="201"/>
      <c r="I763" s="201"/>
      <c r="J763" s="201"/>
      <c r="K763" s="201"/>
      <c r="L763" s="201"/>
      <c r="M763" s="201"/>
      <c r="N763" s="7"/>
      <c r="O763" s="7"/>
    </row>
    <row r="764" ht="15.75" customHeight="1">
      <c r="A764" s="7"/>
      <c r="B764" s="150"/>
      <c r="C764" s="7"/>
      <c r="D764" s="150"/>
      <c r="E764" s="7"/>
      <c r="F764" s="7"/>
      <c r="G764" s="3"/>
      <c r="H764" s="201"/>
      <c r="I764" s="201"/>
      <c r="J764" s="201"/>
      <c r="K764" s="201"/>
      <c r="L764" s="201"/>
      <c r="M764" s="201"/>
      <c r="N764" s="7"/>
      <c r="O764" s="7"/>
    </row>
    <row r="765" ht="15.75" customHeight="1">
      <c r="A765" s="7"/>
      <c r="B765" s="150"/>
      <c r="C765" s="7"/>
      <c r="D765" s="150"/>
      <c r="E765" s="7"/>
      <c r="F765" s="7"/>
      <c r="G765" s="3"/>
      <c r="H765" s="201"/>
      <c r="I765" s="201"/>
      <c r="J765" s="201"/>
      <c r="K765" s="201"/>
      <c r="L765" s="201"/>
      <c r="M765" s="201"/>
      <c r="N765" s="7"/>
      <c r="O765" s="7"/>
    </row>
    <row r="766" ht="15.75" customHeight="1">
      <c r="A766" s="7"/>
      <c r="B766" s="150"/>
      <c r="C766" s="7"/>
      <c r="D766" s="150"/>
      <c r="E766" s="7"/>
      <c r="F766" s="7"/>
      <c r="G766" s="3"/>
      <c r="H766" s="201"/>
      <c r="I766" s="201"/>
      <c r="J766" s="201"/>
      <c r="K766" s="201"/>
      <c r="L766" s="201"/>
      <c r="M766" s="201"/>
      <c r="N766" s="7"/>
      <c r="O766" s="7"/>
    </row>
    <row r="767" ht="15.75" customHeight="1">
      <c r="A767" s="7"/>
      <c r="B767" s="150"/>
      <c r="C767" s="7"/>
      <c r="D767" s="150"/>
      <c r="E767" s="7"/>
      <c r="F767" s="7"/>
      <c r="G767" s="3"/>
      <c r="H767" s="201"/>
      <c r="I767" s="201"/>
      <c r="J767" s="201"/>
      <c r="K767" s="201"/>
      <c r="L767" s="201"/>
      <c r="M767" s="201"/>
      <c r="N767" s="7"/>
      <c r="O767" s="7"/>
    </row>
    <row r="768" ht="15.75" customHeight="1">
      <c r="A768" s="7"/>
      <c r="B768" s="150"/>
      <c r="C768" s="7"/>
      <c r="D768" s="150"/>
      <c r="E768" s="7"/>
      <c r="F768" s="7"/>
      <c r="G768" s="3"/>
      <c r="H768" s="201"/>
      <c r="I768" s="201"/>
      <c r="J768" s="201"/>
      <c r="K768" s="201"/>
      <c r="L768" s="201"/>
      <c r="M768" s="201"/>
      <c r="N768" s="7"/>
      <c r="O768" s="7"/>
    </row>
    <row r="769" ht="15.75" customHeight="1">
      <c r="A769" s="7"/>
      <c r="B769" s="150"/>
      <c r="C769" s="7"/>
      <c r="D769" s="150"/>
      <c r="E769" s="7"/>
      <c r="F769" s="7"/>
      <c r="G769" s="3"/>
      <c r="H769" s="201"/>
      <c r="I769" s="201"/>
      <c r="J769" s="201"/>
      <c r="K769" s="201"/>
      <c r="L769" s="201"/>
      <c r="M769" s="201"/>
      <c r="N769" s="7"/>
      <c r="O769" s="7"/>
    </row>
    <row r="770" ht="15.75" customHeight="1">
      <c r="A770" s="7"/>
      <c r="B770" s="150"/>
      <c r="C770" s="7"/>
      <c r="D770" s="150"/>
      <c r="E770" s="7"/>
      <c r="F770" s="7"/>
      <c r="G770" s="3"/>
      <c r="H770" s="201"/>
      <c r="I770" s="201"/>
      <c r="J770" s="201"/>
      <c r="K770" s="201"/>
      <c r="L770" s="201"/>
      <c r="M770" s="201"/>
      <c r="N770" s="7"/>
      <c r="O770" s="7"/>
    </row>
    <row r="771" ht="15.75" customHeight="1">
      <c r="A771" s="7"/>
      <c r="B771" s="150"/>
      <c r="C771" s="7"/>
      <c r="D771" s="150"/>
      <c r="E771" s="7"/>
      <c r="F771" s="7"/>
      <c r="G771" s="3"/>
      <c r="H771" s="201"/>
      <c r="I771" s="201"/>
      <c r="J771" s="201"/>
      <c r="K771" s="201"/>
      <c r="L771" s="201"/>
      <c r="M771" s="201"/>
      <c r="N771" s="7"/>
      <c r="O771" s="7"/>
    </row>
    <row r="772" ht="15.75" customHeight="1">
      <c r="A772" s="7"/>
      <c r="B772" s="150"/>
      <c r="C772" s="7"/>
      <c r="D772" s="150"/>
      <c r="E772" s="7"/>
      <c r="F772" s="7"/>
      <c r="G772" s="3"/>
      <c r="H772" s="201"/>
      <c r="I772" s="201"/>
      <c r="J772" s="201"/>
      <c r="K772" s="201"/>
      <c r="L772" s="201"/>
      <c r="M772" s="201"/>
      <c r="N772" s="7"/>
      <c r="O772" s="7"/>
    </row>
    <row r="773" ht="15.75" customHeight="1">
      <c r="A773" s="7"/>
      <c r="B773" s="150"/>
      <c r="C773" s="7"/>
      <c r="D773" s="150"/>
      <c r="E773" s="7"/>
      <c r="F773" s="7"/>
      <c r="G773" s="3"/>
      <c r="H773" s="201"/>
      <c r="I773" s="201"/>
      <c r="J773" s="201"/>
      <c r="K773" s="201"/>
      <c r="L773" s="201"/>
      <c r="M773" s="201"/>
      <c r="N773" s="7"/>
      <c r="O773" s="7"/>
    </row>
    <row r="774" ht="15.75" customHeight="1">
      <c r="A774" s="7"/>
      <c r="B774" s="150"/>
      <c r="C774" s="7"/>
      <c r="D774" s="150"/>
      <c r="E774" s="7"/>
      <c r="F774" s="7"/>
      <c r="G774" s="3"/>
      <c r="H774" s="201"/>
      <c r="I774" s="201"/>
      <c r="J774" s="201"/>
      <c r="K774" s="201"/>
      <c r="L774" s="201"/>
      <c r="M774" s="201"/>
      <c r="N774" s="7"/>
      <c r="O774" s="7"/>
    </row>
    <row r="775" ht="15.75" customHeight="1">
      <c r="A775" s="7"/>
      <c r="B775" s="150"/>
      <c r="C775" s="7"/>
      <c r="D775" s="150"/>
      <c r="E775" s="7"/>
      <c r="F775" s="7"/>
      <c r="G775" s="3"/>
      <c r="H775" s="201"/>
      <c r="I775" s="201"/>
      <c r="J775" s="201"/>
      <c r="K775" s="201"/>
      <c r="L775" s="201"/>
      <c r="M775" s="201"/>
      <c r="N775" s="7"/>
      <c r="O775" s="7"/>
    </row>
    <row r="776" ht="15.75" customHeight="1">
      <c r="A776" s="7"/>
      <c r="B776" s="150"/>
      <c r="C776" s="7"/>
      <c r="D776" s="150"/>
      <c r="E776" s="7"/>
      <c r="F776" s="7"/>
      <c r="G776" s="3"/>
      <c r="H776" s="201"/>
      <c r="I776" s="201"/>
      <c r="J776" s="201"/>
      <c r="K776" s="201"/>
      <c r="L776" s="201"/>
      <c r="M776" s="201"/>
      <c r="N776" s="7"/>
      <c r="O776" s="7"/>
    </row>
    <row r="777" ht="15.75" customHeight="1">
      <c r="A777" s="7"/>
      <c r="B777" s="150"/>
      <c r="C777" s="7"/>
      <c r="D777" s="150"/>
      <c r="E777" s="7"/>
      <c r="F777" s="7"/>
      <c r="G777" s="3"/>
      <c r="H777" s="201"/>
      <c r="I777" s="201"/>
      <c r="J777" s="201"/>
      <c r="K777" s="201"/>
      <c r="L777" s="201"/>
      <c r="M777" s="201"/>
      <c r="N777" s="7"/>
      <c r="O777" s="7"/>
    </row>
    <row r="778" ht="15.75" customHeight="1">
      <c r="A778" s="7"/>
      <c r="B778" s="150"/>
      <c r="C778" s="7"/>
      <c r="D778" s="150"/>
      <c r="E778" s="7"/>
      <c r="F778" s="7"/>
      <c r="G778" s="3"/>
      <c r="H778" s="201"/>
      <c r="I778" s="201"/>
      <c r="J778" s="201"/>
      <c r="K778" s="201"/>
      <c r="L778" s="201"/>
      <c r="M778" s="201"/>
      <c r="N778" s="7"/>
      <c r="O778" s="7"/>
    </row>
    <row r="779" ht="15.75" customHeight="1">
      <c r="A779" s="7"/>
      <c r="B779" s="150"/>
      <c r="C779" s="7"/>
      <c r="D779" s="150"/>
      <c r="E779" s="7"/>
      <c r="F779" s="7"/>
      <c r="G779" s="3"/>
      <c r="H779" s="201"/>
      <c r="I779" s="201"/>
      <c r="J779" s="201"/>
      <c r="K779" s="201"/>
      <c r="L779" s="201"/>
      <c r="M779" s="201"/>
      <c r="N779" s="7"/>
      <c r="O779" s="7"/>
    </row>
    <row r="780" ht="15.75" customHeight="1">
      <c r="A780" s="7"/>
      <c r="B780" s="150"/>
      <c r="C780" s="7"/>
      <c r="D780" s="150"/>
      <c r="E780" s="7"/>
      <c r="F780" s="7"/>
      <c r="G780" s="3"/>
      <c r="H780" s="201"/>
      <c r="I780" s="201"/>
      <c r="J780" s="201"/>
      <c r="K780" s="201"/>
      <c r="L780" s="201"/>
      <c r="M780" s="201"/>
      <c r="N780" s="7"/>
      <c r="O780" s="7"/>
    </row>
    <row r="781" ht="15.75" customHeight="1">
      <c r="A781" s="7"/>
      <c r="B781" s="150"/>
      <c r="C781" s="7"/>
      <c r="D781" s="150"/>
      <c r="E781" s="7"/>
      <c r="F781" s="7"/>
      <c r="G781" s="3"/>
      <c r="H781" s="201"/>
      <c r="I781" s="201"/>
      <c r="J781" s="201"/>
      <c r="K781" s="201"/>
      <c r="L781" s="201"/>
      <c r="M781" s="201"/>
      <c r="N781" s="7"/>
      <c r="O781" s="7"/>
    </row>
    <row r="782" ht="15.75" customHeight="1">
      <c r="A782" s="7"/>
      <c r="B782" s="150"/>
      <c r="C782" s="7"/>
      <c r="D782" s="150"/>
      <c r="E782" s="7"/>
      <c r="F782" s="7"/>
      <c r="G782" s="3"/>
      <c r="H782" s="201"/>
      <c r="I782" s="201"/>
      <c r="J782" s="201"/>
      <c r="K782" s="201"/>
      <c r="L782" s="201"/>
      <c r="M782" s="201"/>
      <c r="N782" s="7"/>
      <c r="O782" s="7"/>
    </row>
    <row r="783" ht="15.75" customHeight="1">
      <c r="A783" s="7"/>
      <c r="B783" s="150"/>
      <c r="C783" s="7"/>
      <c r="D783" s="150"/>
      <c r="E783" s="7"/>
      <c r="F783" s="7"/>
      <c r="G783" s="3"/>
      <c r="H783" s="201"/>
      <c r="I783" s="201"/>
      <c r="J783" s="201"/>
      <c r="K783" s="201"/>
      <c r="L783" s="201"/>
      <c r="M783" s="201"/>
      <c r="N783" s="7"/>
      <c r="O783" s="7"/>
    </row>
    <row r="784" ht="15.75" customHeight="1">
      <c r="A784" s="7"/>
      <c r="B784" s="150"/>
      <c r="C784" s="7"/>
      <c r="D784" s="150"/>
      <c r="E784" s="7"/>
      <c r="F784" s="7"/>
      <c r="G784" s="3"/>
      <c r="H784" s="201"/>
      <c r="I784" s="201"/>
      <c r="J784" s="201"/>
      <c r="K784" s="201"/>
      <c r="L784" s="201"/>
      <c r="M784" s="201"/>
      <c r="N784" s="7"/>
      <c r="O784" s="7"/>
    </row>
    <row r="785" ht="15.75" customHeight="1">
      <c r="A785" s="7"/>
      <c r="B785" s="150"/>
      <c r="C785" s="7"/>
      <c r="D785" s="150"/>
      <c r="E785" s="7"/>
      <c r="F785" s="7"/>
      <c r="G785" s="3"/>
      <c r="H785" s="201"/>
      <c r="I785" s="201"/>
      <c r="J785" s="201"/>
      <c r="K785" s="201"/>
      <c r="L785" s="201"/>
      <c r="M785" s="201"/>
      <c r="N785" s="7"/>
      <c r="O785" s="7"/>
    </row>
    <row r="786" ht="15.75" customHeight="1">
      <c r="A786" s="7"/>
      <c r="B786" s="150"/>
      <c r="C786" s="7"/>
      <c r="D786" s="150"/>
      <c r="E786" s="7"/>
      <c r="F786" s="7"/>
      <c r="G786" s="3"/>
      <c r="H786" s="201"/>
      <c r="I786" s="201"/>
      <c r="J786" s="201"/>
      <c r="K786" s="201"/>
      <c r="L786" s="201"/>
      <c r="M786" s="201"/>
      <c r="N786" s="7"/>
      <c r="O786" s="7"/>
    </row>
    <row r="787" ht="15.75" customHeight="1">
      <c r="A787" s="7"/>
      <c r="B787" s="150"/>
      <c r="C787" s="7"/>
      <c r="D787" s="150"/>
      <c r="E787" s="7"/>
      <c r="F787" s="7"/>
      <c r="G787" s="3"/>
      <c r="H787" s="201"/>
      <c r="I787" s="201"/>
      <c r="J787" s="201"/>
      <c r="K787" s="201"/>
      <c r="L787" s="201"/>
      <c r="M787" s="201"/>
      <c r="N787" s="7"/>
      <c r="O787" s="7"/>
    </row>
    <row r="788" ht="15.75" customHeight="1">
      <c r="A788" s="7"/>
      <c r="B788" s="150"/>
      <c r="C788" s="7"/>
      <c r="D788" s="150"/>
      <c r="E788" s="7"/>
      <c r="F788" s="7"/>
      <c r="G788" s="3"/>
      <c r="H788" s="201"/>
      <c r="I788" s="201"/>
      <c r="J788" s="201"/>
      <c r="K788" s="201"/>
      <c r="L788" s="201"/>
      <c r="M788" s="201"/>
      <c r="N788" s="7"/>
      <c r="O788" s="7"/>
    </row>
    <row r="789" ht="15.75" customHeight="1">
      <c r="A789" s="7"/>
      <c r="B789" s="150"/>
      <c r="C789" s="7"/>
      <c r="D789" s="150"/>
      <c r="E789" s="7"/>
      <c r="F789" s="7"/>
      <c r="G789" s="3"/>
      <c r="H789" s="201"/>
      <c r="I789" s="201"/>
      <c r="J789" s="201"/>
      <c r="K789" s="201"/>
      <c r="L789" s="201"/>
      <c r="M789" s="201"/>
      <c r="N789" s="7"/>
      <c r="O789" s="7"/>
    </row>
    <row r="790" ht="15.75" customHeight="1">
      <c r="A790" s="7"/>
      <c r="B790" s="150"/>
      <c r="C790" s="7"/>
      <c r="D790" s="150"/>
      <c r="E790" s="7"/>
      <c r="F790" s="7"/>
      <c r="G790" s="3"/>
      <c r="H790" s="201"/>
      <c r="I790" s="201"/>
      <c r="J790" s="201"/>
      <c r="K790" s="201"/>
      <c r="L790" s="201"/>
      <c r="M790" s="201"/>
      <c r="N790" s="7"/>
      <c r="O790" s="7"/>
    </row>
    <row r="791" ht="15.75" customHeight="1">
      <c r="A791" s="7"/>
      <c r="B791" s="150"/>
      <c r="C791" s="7"/>
      <c r="D791" s="150"/>
      <c r="E791" s="7"/>
      <c r="F791" s="7"/>
      <c r="G791" s="3"/>
      <c r="H791" s="201"/>
      <c r="I791" s="201"/>
      <c r="J791" s="201"/>
      <c r="K791" s="201"/>
      <c r="L791" s="201"/>
      <c r="M791" s="201"/>
      <c r="N791" s="7"/>
      <c r="O791" s="7"/>
    </row>
    <row r="792" ht="15.75" customHeight="1">
      <c r="A792" s="7"/>
      <c r="B792" s="150"/>
      <c r="C792" s="7"/>
      <c r="D792" s="150"/>
      <c r="E792" s="7"/>
      <c r="F792" s="7"/>
      <c r="G792" s="3"/>
      <c r="H792" s="201"/>
      <c r="I792" s="201"/>
      <c r="J792" s="201"/>
      <c r="K792" s="201"/>
      <c r="L792" s="201"/>
      <c r="M792" s="201"/>
      <c r="N792" s="7"/>
      <c r="O792" s="7"/>
    </row>
    <row r="793" ht="15.75" customHeight="1">
      <c r="A793" s="7"/>
      <c r="B793" s="150"/>
      <c r="C793" s="7"/>
      <c r="D793" s="150"/>
      <c r="E793" s="7"/>
      <c r="F793" s="7"/>
      <c r="G793" s="3"/>
      <c r="H793" s="201"/>
      <c r="I793" s="201"/>
      <c r="J793" s="201"/>
      <c r="K793" s="201"/>
      <c r="L793" s="201"/>
      <c r="M793" s="201"/>
      <c r="N793" s="7"/>
      <c r="O793" s="7"/>
    </row>
    <row r="794" ht="15.75" customHeight="1">
      <c r="A794" s="7"/>
      <c r="B794" s="150"/>
      <c r="C794" s="7"/>
      <c r="D794" s="150"/>
      <c r="E794" s="7"/>
      <c r="F794" s="7"/>
      <c r="G794" s="3"/>
      <c r="H794" s="201"/>
      <c r="I794" s="201"/>
      <c r="J794" s="201"/>
      <c r="K794" s="201"/>
      <c r="L794" s="201"/>
      <c r="M794" s="201"/>
      <c r="N794" s="7"/>
      <c r="O794" s="7"/>
    </row>
    <row r="795" ht="15.75" customHeight="1">
      <c r="A795" s="7"/>
      <c r="B795" s="150"/>
      <c r="C795" s="7"/>
      <c r="D795" s="150"/>
      <c r="E795" s="7"/>
      <c r="F795" s="7"/>
      <c r="G795" s="3"/>
      <c r="H795" s="201"/>
      <c r="I795" s="201"/>
      <c r="J795" s="201"/>
      <c r="K795" s="201"/>
      <c r="L795" s="201"/>
      <c r="M795" s="201"/>
      <c r="N795" s="7"/>
      <c r="O795" s="7"/>
    </row>
    <row r="796" ht="15.75" customHeight="1">
      <c r="A796" s="7"/>
      <c r="B796" s="150"/>
      <c r="C796" s="7"/>
      <c r="D796" s="150"/>
      <c r="E796" s="7"/>
      <c r="F796" s="7"/>
      <c r="G796" s="3"/>
      <c r="H796" s="201"/>
      <c r="I796" s="201"/>
      <c r="J796" s="201"/>
      <c r="K796" s="201"/>
      <c r="L796" s="201"/>
      <c r="M796" s="201"/>
      <c r="N796" s="7"/>
      <c r="O796" s="7"/>
    </row>
    <row r="797" ht="15.75" customHeight="1">
      <c r="A797" s="7"/>
      <c r="B797" s="150"/>
      <c r="C797" s="7"/>
      <c r="D797" s="150"/>
      <c r="E797" s="7"/>
      <c r="F797" s="7"/>
      <c r="G797" s="3"/>
      <c r="H797" s="201"/>
      <c r="I797" s="201"/>
      <c r="J797" s="201"/>
      <c r="K797" s="201"/>
      <c r="L797" s="201"/>
      <c r="M797" s="201"/>
      <c r="N797" s="7"/>
      <c r="O797" s="7"/>
    </row>
    <row r="798" ht="15.75" customHeight="1">
      <c r="A798" s="7"/>
      <c r="B798" s="150"/>
      <c r="C798" s="7"/>
      <c r="D798" s="150"/>
      <c r="E798" s="7"/>
      <c r="F798" s="7"/>
      <c r="G798" s="3"/>
      <c r="H798" s="201"/>
      <c r="I798" s="201"/>
      <c r="J798" s="201"/>
      <c r="K798" s="201"/>
      <c r="L798" s="201"/>
      <c r="M798" s="201"/>
      <c r="N798" s="7"/>
      <c r="O798" s="7"/>
    </row>
    <row r="799" ht="15.75" customHeight="1">
      <c r="A799" s="7"/>
      <c r="B799" s="150"/>
      <c r="C799" s="7"/>
      <c r="D799" s="150"/>
      <c r="E799" s="7"/>
      <c r="F799" s="7"/>
      <c r="G799" s="3"/>
      <c r="H799" s="201"/>
      <c r="I799" s="201"/>
      <c r="J799" s="201"/>
      <c r="K799" s="201"/>
      <c r="L799" s="201"/>
      <c r="M799" s="201"/>
      <c r="N799" s="7"/>
      <c r="O799" s="7"/>
    </row>
    <row r="800" ht="15.75" customHeight="1">
      <c r="A800" s="7"/>
      <c r="B800" s="150"/>
      <c r="C800" s="7"/>
      <c r="D800" s="150"/>
      <c r="E800" s="7"/>
      <c r="F800" s="7"/>
      <c r="G800" s="3"/>
      <c r="H800" s="201"/>
      <c r="I800" s="201"/>
      <c r="J800" s="201"/>
      <c r="K800" s="201"/>
      <c r="L800" s="201"/>
      <c r="M800" s="201"/>
      <c r="N800" s="7"/>
      <c r="O800" s="7"/>
    </row>
    <row r="801" ht="15.75" customHeight="1">
      <c r="A801" s="7"/>
      <c r="B801" s="150"/>
      <c r="C801" s="7"/>
      <c r="D801" s="150"/>
      <c r="E801" s="7"/>
      <c r="F801" s="7"/>
      <c r="G801" s="3"/>
      <c r="H801" s="201"/>
      <c r="I801" s="201"/>
      <c r="J801" s="201"/>
      <c r="K801" s="201"/>
      <c r="L801" s="201"/>
      <c r="M801" s="201"/>
      <c r="N801" s="7"/>
      <c r="O801" s="7"/>
    </row>
    <row r="802" ht="15.75" customHeight="1">
      <c r="A802" s="7"/>
      <c r="B802" s="150"/>
      <c r="C802" s="7"/>
      <c r="D802" s="150"/>
      <c r="E802" s="7"/>
      <c r="F802" s="7"/>
      <c r="G802" s="3"/>
      <c r="H802" s="201"/>
      <c r="I802" s="201"/>
      <c r="J802" s="201"/>
      <c r="K802" s="201"/>
      <c r="L802" s="201"/>
      <c r="M802" s="201"/>
      <c r="N802" s="7"/>
      <c r="O802" s="7"/>
    </row>
    <row r="803" ht="15.75" customHeight="1">
      <c r="A803" s="7"/>
      <c r="B803" s="150"/>
      <c r="C803" s="7"/>
      <c r="D803" s="150"/>
      <c r="E803" s="7"/>
      <c r="F803" s="7"/>
      <c r="G803" s="3"/>
      <c r="H803" s="201"/>
      <c r="I803" s="201"/>
      <c r="J803" s="201"/>
      <c r="K803" s="201"/>
      <c r="L803" s="201"/>
      <c r="M803" s="201"/>
      <c r="N803" s="7"/>
      <c r="O803" s="7"/>
    </row>
    <row r="804" ht="15.75" customHeight="1">
      <c r="A804" s="7"/>
      <c r="B804" s="150"/>
      <c r="C804" s="7"/>
      <c r="D804" s="150"/>
      <c r="E804" s="7"/>
      <c r="F804" s="7"/>
      <c r="G804" s="3"/>
      <c r="H804" s="201"/>
      <c r="I804" s="201"/>
      <c r="J804" s="201"/>
      <c r="K804" s="201"/>
      <c r="L804" s="201"/>
      <c r="M804" s="201"/>
      <c r="N804" s="7"/>
      <c r="O804" s="7"/>
    </row>
    <row r="805" ht="15.75" customHeight="1">
      <c r="A805" s="7"/>
      <c r="B805" s="150"/>
      <c r="C805" s="7"/>
      <c r="D805" s="150"/>
      <c r="E805" s="7"/>
      <c r="F805" s="7"/>
      <c r="G805" s="3"/>
      <c r="H805" s="201"/>
      <c r="I805" s="201"/>
      <c r="J805" s="201"/>
      <c r="K805" s="201"/>
      <c r="L805" s="201"/>
      <c r="M805" s="201"/>
      <c r="N805" s="7"/>
      <c r="O805" s="7"/>
    </row>
    <row r="806" ht="15.75" customHeight="1">
      <c r="A806" s="7"/>
      <c r="B806" s="150"/>
      <c r="C806" s="7"/>
      <c r="D806" s="150"/>
      <c r="E806" s="7"/>
      <c r="F806" s="7"/>
      <c r="G806" s="3"/>
      <c r="H806" s="201"/>
      <c r="I806" s="201"/>
      <c r="J806" s="201"/>
      <c r="K806" s="201"/>
      <c r="L806" s="201"/>
      <c r="M806" s="201"/>
      <c r="N806" s="7"/>
      <c r="O806" s="7"/>
    </row>
    <row r="807" ht="15.75" customHeight="1">
      <c r="A807" s="7"/>
      <c r="B807" s="150"/>
      <c r="C807" s="7"/>
      <c r="D807" s="150"/>
      <c r="E807" s="7"/>
      <c r="F807" s="7"/>
      <c r="G807" s="3"/>
      <c r="H807" s="201"/>
      <c r="I807" s="201"/>
      <c r="J807" s="201"/>
      <c r="K807" s="201"/>
      <c r="L807" s="201"/>
      <c r="M807" s="201"/>
      <c r="N807" s="7"/>
      <c r="O807" s="7"/>
    </row>
    <row r="808" ht="15.75" customHeight="1">
      <c r="A808" s="7"/>
      <c r="B808" s="150"/>
      <c r="C808" s="7"/>
      <c r="D808" s="150"/>
      <c r="E808" s="7"/>
      <c r="F808" s="7"/>
      <c r="G808" s="3"/>
      <c r="H808" s="201"/>
      <c r="I808" s="201"/>
      <c r="J808" s="201"/>
      <c r="K808" s="201"/>
      <c r="L808" s="201"/>
      <c r="M808" s="201"/>
      <c r="N808" s="7"/>
      <c r="O808" s="7"/>
    </row>
    <row r="809" ht="15.75" customHeight="1">
      <c r="A809" s="7"/>
      <c r="B809" s="150"/>
      <c r="C809" s="7"/>
      <c r="D809" s="150"/>
      <c r="E809" s="7"/>
      <c r="F809" s="7"/>
      <c r="G809" s="3"/>
      <c r="H809" s="201"/>
      <c r="I809" s="201"/>
      <c r="J809" s="201"/>
      <c r="K809" s="201"/>
      <c r="L809" s="201"/>
      <c r="M809" s="201"/>
      <c r="N809" s="7"/>
      <c r="O809" s="7"/>
    </row>
    <row r="810" ht="15.75" customHeight="1">
      <c r="A810" s="7"/>
      <c r="B810" s="150"/>
      <c r="C810" s="7"/>
      <c r="D810" s="150"/>
      <c r="E810" s="7"/>
      <c r="F810" s="7"/>
      <c r="G810" s="3"/>
      <c r="H810" s="201"/>
      <c r="I810" s="201"/>
      <c r="J810" s="201"/>
      <c r="K810" s="201"/>
      <c r="L810" s="201"/>
      <c r="M810" s="201"/>
      <c r="N810" s="7"/>
      <c r="O810" s="7"/>
    </row>
    <row r="811" ht="15.75" customHeight="1">
      <c r="A811" s="7"/>
      <c r="B811" s="150"/>
      <c r="C811" s="7"/>
      <c r="D811" s="150"/>
      <c r="E811" s="7"/>
      <c r="F811" s="7"/>
      <c r="G811" s="3"/>
      <c r="H811" s="201"/>
      <c r="I811" s="201"/>
      <c r="J811" s="201"/>
      <c r="K811" s="201"/>
      <c r="L811" s="201"/>
      <c r="M811" s="201"/>
      <c r="N811" s="7"/>
      <c r="O811" s="7"/>
    </row>
    <row r="812" ht="15.75" customHeight="1">
      <c r="A812" s="7"/>
      <c r="B812" s="150"/>
      <c r="C812" s="7"/>
      <c r="D812" s="150"/>
      <c r="E812" s="7"/>
      <c r="F812" s="7"/>
      <c r="G812" s="3"/>
      <c r="H812" s="201"/>
      <c r="I812" s="201"/>
      <c r="J812" s="201"/>
      <c r="K812" s="201"/>
      <c r="L812" s="201"/>
      <c r="M812" s="201"/>
      <c r="N812" s="7"/>
      <c r="O812" s="7"/>
    </row>
    <row r="813" ht="15.75" customHeight="1">
      <c r="A813" s="7"/>
      <c r="B813" s="150"/>
      <c r="C813" s="7"/>
      <c r="D813" s="150"/>
      <c r="E813" s="7"/>
      <c r="F813" s="7"/>
      <c r="G813" s="3"/>
      <c r="H813" s="201"/>
      <c r="I813" s="201"/>
      <c r="J813" s="201"/>
      <c r="K813" s="201"/>
      <c r="L813" s="201"/>
      <c r="M813" s="201"/>
      <c r="N813" s="7"/>
      <c r="O813" s="7"/>
    </row>
    <row r="814" ht="15.75" customHeight="1">
      <c r="A814" s="7"/>
      <c r="B814" s="150"/>
      <c r="C814" s="7"/>
      <c r="D814" s="150"/>
      <c r="E814" s="7"/>
      <c r="F814" s="7"/>
      <c r="G814" s="3"/>
      <c r="H814" s="201"/>
      <c r="I814" s="201"/>
      <c r="J814" s="201"/>
      <c r="K814" s="201"/>
      <c r="L814" s="201"/>
      <c r="M814" s="201"/>
      <c r="N814" s="7"/>
      <c r="O814" s="7"/>
    </row>
    <row r="815" ht="15.75" customHeight="1">
      <c r="A815" s="7"/>
      <c r="B815" s="150"/>
      <c r="C815" s="7"/>
      <c r="D815" s="150"/>
      <c r="E815" s="7"/>
      <c r="F815" s="7"/>
      <c r="G815" s="3"/>
      <c r="H815" s="201"/>
      <c r="I815" s="201"/>
      <c r="J815" s="201"/>
      <c r="K815" s="201"/>
      <c r="L815" s="201"/>
      <c r="M815" s="201"/>
      <c r="N815" s="7"/>
      <c r="O815" s="7"/>
    </row>
    <row r="816" ht="15.75" customHeight="1">
      <c r="A816" s="7"/>
      <c r="B816" s="150"/>
      <c r="C816" s="7"/>
      <c r="D816" s="150"/>
      <c r="E816" s="7"/>
      <c r="F816" s="7"/>
      <c r="G816" s="3"/>
      <c r="H816" s="201"/>
      <c r="I816" s="201"/>
      <c r="J816" s="201"/>
      <c r="K816" s="201"/>
      <c r="L816" s="201"/>
      <c r="M816" s="201"/>
      <c r="N816" s="7"/>
      <c r="O816" s="7"/>
    </row>
    <row r="817" ht="15.75" customHeight="1">
      <c r="A817" s="7"/>
      <c r="B817" s="150"/>
      <c r="C817" s="7"/>
      <c r="D817" s="150"/>
      <c r="E817" s="7"/>
      <c r="F817" s="7"/>
      <c r="G817" s="3"/>
      <c r="H817" s="201"/>
      <c r="I817" s="201"/>
      <c r="J817" s="201"/>
      <c r="K817" s="201"/>
      <c r="L817" s="201"/>
      <c r="M817" s="201"/>
      <c r="N817" s="7"/>
      <c r="O817" s="7"/>
    </row>
    <row r="818" ht="15.75" customHeight="1">
      <c r="A818" s="7"/>
      <c r="B818" s="150"/>
      <c r="C818" s="7"/>
      <c r="D818" s="150"/>
      <c r="E818" s="7"/>
      <c r="F818" s="7"/>
      <c r="G818" s="3"/>
      <c r="H818" s="201"/>
      <c r="I818" s="201"/>
      <c r="J818" s="201"/>
      <c r="K818" s="201"/>
      <c r="L818" s="201"/>
      <c r="M818" s="201"/>
      <c r="N818" s="7"/>
      <c r="O818" s="7"/>
    </row>
    <row r="819" ht="15.75" customHeight="1">
      <c r="A819" s="7"/>
      <c r="B819" s="150"/>
      <c r="C819" s="7"/>
      <c r="D819" s="150"/>
      <c r="E819" s="7"/>
      <c r="F819" s="7"/>
      <c r="G819" s="3"/>
      <c r="H819" s="201"/>
      <c r="I819" s="201"/>
      <c r="J819" s="201"/>
      <c r="K819" s="201"/>
      <c r="L819" s="201"/>
      <c r="M819" s="201"/>
      <c r="N819" s="7"/>
      <c r="O819" s="7"/>
    </row>
    <row r="820" ht="15.75" customHeight="1">
      <c r="A820" s="7"/>
      <c r="B820" s="150"/>
      <c r="C820" s="7"/>
      <c r="D820" s="150"/>
      <c r="E820" s="7"/>
      <c r="F820" s="7"/>
      <c r="G820" s="3"/>
      <c r="H820" s="201"/>
      <c r="I820" s="201"/>
      <c r="J820" s="201"/>
      <c r="K820" s="201"/>
      <c r="L820" s="201"/>
      <c r="M820" s="201"/>
      <c r="N820" s="7"/>
      <c r="O820" s="7"/>
    </row>
    <row r="821" ht="15.75" customHeight="1">
      <c r="A821" s="7"/>
      <c r="B821" s="150"/>
      <c r="C821" s="7"/>
      <c r="D821" s="150"/>
      <c r="E821" s="7"/>
      <c r="F821" s="7"/>
      <c r="G821" s="3"/>
      <c r="H821" s="201"/>
      <c r="I821" s="201"/>
      <c r="J821" s="201"/>
      <c r="K821" s="201"/>
      <c r="L821" s="201"/>
      <c r="M821" s="201"/>
      <c r="N821" s="7"/>
      <c r="O821" s="7"/>
    </row>
    <row r="822" ht="15.75" customHeight="1">
      <c r="A822" s="7"/>
      <c r="B822" s="150"/>
      <c r="C822" s="7"/>
      <c r="D822" s="150"/>
      <c r="E822" s="7"/>
      <c r="F822" s="7"/>
      <c r="G822" s="3"/>
      <c r="H822" s="201"/>
      <c r="I822" s="201"/>
      <c r="J822" s="201"/>
      <c r="K822" s="201"/>
      <c r="L822" s="201"/>
      <c r="M822" s="201"/>
      <c r="N822" s="7"/>
      <c r="O822" s="7"/>
    </row>
    <row r="823" ht="15.75" customHeight="1">
      <c r="A823" s="7"/>
      <c r="B823" s="150"/>
      <c r="C823" s="7"/>
      <c r="D823" s="150"/>
      <c r="E823" s="7"/>
      <c r="F823" s="7"/>
      <c r="G823" s="3"/>
      <c r="H823" s="201"/>
      <c r="I823" s="201"/>
      <c r="J823" s="201"/>
      <c r="K823" s="201"/>
      <c r="L823" s="201"/>
      <c r="M823" s="201"/>
      <c r="N823" s="7"/>
      <c r="O823" s="7"/>
    </row>
    <row r="824" ht="15.75" customHeight="1">
      <c r="A824" s="7"/>
      <c r="B824" s="150"/>
      <c r="C824" s="7"/>
      <c r="D824" s="150"/>
      <c r="E824" s="7"/>
      <c r="F824" s="7"/>
      <c r="G824" s="3"/>
      <c r="H824" s="201"/>
      <c r="I824" s="201"/>
      <c r="J824" s="201"/>
      <c r="K824" s="201"/>
      <c r="L824" s="201"/>
      <c r="M824" s="201"/>
      <c r="N824" s="7"/>
      <c r="O824" s="7"/>
    </row>
    <row r="825" ht="15.75" customHeight="1">
      <c r="A825" s="7"/>
      <c r="B825" s="150"/>
      <c r="C825" s="7"/>
      <c r="D825" s="150"/>
      <c r="E825" s="7"/>
      <c r="F825" s="7"/>
      <c r="G825" s="3"/>
      <c r="H825" s="201"/>
      <c r="I825" s="201"/>
      <c r="J825" s="201"/>
      <c r="K825" s="201"/>
      <c r="L825" s="201"/>
      <c r="M825" s="201"/>
      <c r="N825" s="7"/>
      <c r="O825" s="7"/>
    </row>
    <row r="826" ht="15.75" customHeight="1">
      <c r="A826" s="7"/>
      <c r="B826" s="150"/>
      <c r="C826" s="7"/>
      <c r="D826" s="150"/>
      <c r="E826" s="7"/>
      <c r="F826" s="7"/>
      <c r="G826" s="3"/>
      <c r="H826" s="201"/>
      <c r="I826" s="201"/>
      <c r="J826" s="201"/>
      <c r="K826" s="201"/>
      <c r="L826" s="201"/>
      <c r="M826" s="201"/>
      <c r="N826" s="7"/>
      <c r="O826" s="7"/>
    </row>
    <row r="827" ht="15.75" customHeight="1">
      <c r="A827" s="7"/>
      <c r="B827" s="150"/>
      <c r="C827" s="7"/>
      <c r="D827" s="150"/>
      <c r="E827" s="7"/>
      <c r="F827" s="7"/>
      <c r="G827" s="3"/>
      <c r="H827" s="201"/>
      <c r="I827" s="201"/>
      <c r="J827" s="201"/>
      <c r="K827" s="201"/>
      <c r="L827" s="201"/>
      <c r="M827" s="201"/>
      <c r="N827" s="7"/>
      <c r="O827" s="7"/>
    </row>
    <row r="828" ht="15.75" customHeight="1">
      <c r="A828" s="7"/>
      <c r="B828" s="150"/>
      <c r="C828" s="7"/>
      <c r="D828" s="150"/>
      <c r="E828" s="7"/>
      <c r="F828" s="7"/>
      <c r="G828" s="3"/>
      <c r="H828" s="201"/>
      <c r="I828" s="201"/>
      <c r="J828" s="201"/>
      <c r="K828" s="201"/>
      <c r="L828" s="201"/>
      <c r="M828" s="201"/>
      <c r="N828" s="7"/>
      <c r="O828" s="7"/>
    </row>
    <row r="829" ht="15.75" customHeight="1">
      <c r="A829" s="7"/>
      <c r="B829" s="150"/>
      <c r="C829" s="7"/>
      <c r="D829" s="150"/>
      <c r="E829" s="7"/>
      <c r="F829" s="7"/>
      <c r="G829" s="3"/>
      <c r="H829" s="201"/>
      <c r="I829" s="201"/>
      <c r="J829" s="201"/>
      <c r="K829" s="201"/>
      <c r="L829" s="201"/>
      <c r="M829" s="201"/>
      <c r="N829" s="7"/>
      <c r="O829" s="7"/>
    </row>
    <row r="830" ht="15.75" customHeight="1">
      <c r="A830" s="7"/>
      <c r="B830" s="150"/>
      <c r="C830" s="7"/>
      <c r="D830" s="150"/>
      <c r="E830" s="7"/>
      <c r="F830" s="7"/>
      <c r="G830" s="3"/>
      <c r="H830" s="201"/>
      <c r="I830" s="201"/>
      <c r="J830" s="201"/>
      <c r="K830" s="201"/>
      <c r="L830" s="201"/>
      <c r="M830" s="201"/>
      <c r="N830" s="7"/>
      <c r="O830" s="7"/>
    </row>
    <row r="831" ht="15.75" customHeight="1">
      <c r="A831" s="7"/>
      <c r="B831" s="150"/>
      <c r="C831" s="7"/>
      <c r="D831" s="150"/>
      <c r="E831" s="7"/>
      <c r="F831" s="7"/>
      <c r="G831" s="3"/>
      <c r="H831" s="201"/>
      <c r="I831" s="201"/>
      <c r="J831" s="201"/>
      <c r="K831" s="201"/>
      <c r="L831" s="201"/>
      <c r="M831" s="201"/>
      <c r="N831" s="7"/>
      <c r="O831" s="7"/>
    </row>
    <row r="832" ht="15.75" customHeight="1">
      <c r="A832" s="7"/>
      <c r="B832" s="150"/>
      <c r="C832" s="7"/>
      <c r="D832" s="150"/>
      <c r="E832" s="7"/>
      <c r="F832" s="7"/>
      <c r="G832" s="3"/>
      <c r="H832" s="201"/>
      <c r="I832" s="201"/>
      <c r="J832" s="201"/>
      <c r="K832" s="201"/>
      <c r="L832" s="201"/>
      <c r="M832" s="201"/>
      <c r="N832" s="7"/>
      <c r="O832" s="7"/>
    </row>
    <row r="833" ht="15.75" customHeight="1">
      <c r="A833" s="7"/>
      <c r="B833" s="150"/>
      <c r="C833" s="7"/>
      <c r="D833" s="150"/>
      <c r="E833" s="7"/>
      <c r="F833" s="7"/>
      <c r="G833" s="3"/>
      <c r="H833" s="201"/>
      <c r="I833" s="201"/>
      <c r="J833" s="201"/>
      <c r="K833" s="201"/>
      <c r="L833" s="201"/>
      <c r="M833" s="201"/>
      <c r="N833" s="7"/>
      <c r="O833" s="7"/>
    </row>
    <row r="834" ht="15.75" customHeight="1">
      <c r="A834" s="7"/>
      <c r="B834" s="150"/>
      <c r="C834" s="7"/>
      <c r="D834" s="150"/>
      <c r="E834" s="7"/>
      <c r="F834" s="7"/>
      <c r="G834" s="3"/>
      <c r="H834" s="201"/>
      <c r="I834" s="201"/>
      <c r="J834" s="201"/>
      <c r="K834" s="201"/>
      <c r="L834" s="201"/>
      <c r="M834" s="201"/>
      <c r="N834" s="7"/>
      <c r="O834" s="7"/>
    </row>
    <row r="835" ht="15.75" customHeight="1">
      <c r="A835" s="7"/>
      <c r="B835" s="150"/>
      <c r="C835" s="7"/>
      <c r="D835" s="150"/>
      <c r="E835" s="7"/>
      <c r="F835" s="7"/>
      <c r="G835" s="3"/>
      <c r="H835" s="201"/>
      <c r="I835" s="201"/>
      <c r="J835" s="201"/>
      <c r="K835" s="201"/>
      <c r="L835" s="201"/>
      <c r="M835" s="201"/>
      <c r="N835" s="7"/>
      <c r="O835" s="7"/>
    </row>
    <row r="836" ht="15.75" customHeight="1">
      <c r="A836" s="7"/>
      <c r="B836" s="150"/>
      <c r="C836" s="7"/>
      <c r="D836" s="150"/>
      <c r="E836" s="7"/>
      <c r="F836" s="7"/>
      <c r="G836" s="3"/>
      <c r="H836" s="201"/>
      <c r="I836" s="201"/>
      <c r="J836" s="201"/>
      <c r="K836" s="201"/>
      <c r="L836" s="201"/>
      <c r="M836" s="201"/>
      <c r="N836" s="7"/>
      <c r="O836" s="7"/>
    </row>
    <row r="837" ht="15.75" customHeight="1">
      <c r="A837" s="7"/>
      <c r="B837" s="150"/>
      <c r="C837" s="7"/>
      <c r="D837" s="150"/>
      <c r="E837" s="7"/>
      <c r="F837" s="7"/>
      <c r="G837" s="3"/>
      <c r="H837" s="201"/>
      <c r="I837" s="201"/>
      <c r="J837" s="201"/>
      <c r="K837" s="201"/>
      <c r="L837" s="201"/>
      <c r="M837" s="201"/>
      <c r="N837" s="7"/>
      <c r="O837" s="7"/>
    </row>
    <row r="838" ht="15.75" customHeight="1">
      <c r="A838" s="7"/>
      <c r="B838" s="150"/>
      <c r="C838" s="7"/>
      <c r="D838" s="150"/>
      <c r="E838" s="7"/>
      <c r="F838" s="7"/>
      <c r="G838" s="3"/>
      <c r="H838" s="201"/>
      <c r="I838" s="201"/>
      <c r="J838" s="201"/>
      <c r="K838" s="201"/>
      <c r="L838" s="201"/>
      <c r="M838" s="201"/>
      <c r="N838" s="7"/>
      <c r="O838" s="7"/>
    </row>
    <row r="839" ht="15.75" customHeight="1">
      <c r="A839" s="7"/>
      <c r="B839" s="150"/>
      <c r="C839" s="7"/>
      <c r="D839" s="150"/>
      <c r="E839" s="7"/>
      <c r="F839" s="7"/>
      <c r="G839" s="3"/>
      <c r="H839" s="201"/>
      <c r="I839" s="201"/>
      <c r="J839" s="201"/>
      <c r="K839" s="201"/>
      <c r="L839" s="201"/>
      <c r="M839" s="201"/>
      <c r="N839" s="7"/>
      <c r="O839" s="7"/>
    </row>
    <row r="840" ht="15.75" customHeight="1">
      <c r="A840" s="7"/>
      <c r="B840" s="150"/>
      <c r="C840" s="7"/>
      <c r="D840" s="150"/>
      <c r="E840" s="7"/>
      <c r="F840" s="7"/>
      <c r="G840" s="3"/>
      <c r="H840" s="201"/>
      <c r="I840" s="201"/>
      <c r="J840" s="201"/>
      <c r="K840" s="201"/>
      <c r="L840" s="201"/>
      <c r="M840" s="201"/>
      <c r="N840" s="7"/>
      <c r="O840" s="7"/>
    </row>
    <row r="841" ht="15.75" customHeight="1">
      <c r="A841" s="7"/>
      <c r="B841" s="150"/>
      <c r="C841" s="7"/>
      <c r="D841" s="150"/>
      <c r="E841" s="7"/>
      <c r="F841" s="7"/>
      <c r="G841" s="3"/>
      <c r="H841" s="201"/>
      <c r="I841" s="201"/>
      <c r="J841" s="201"/>
      <c r="K841" s="201"/>
      <c r="L841" s="201"/>
      <c r="M841" s="201"/>
      <c r="N841" s="7"/>
      <c r="O841" s="7"/>
    </row>
    <row r="842" ht="15.75" customHeight="1">
      <c r="A842" s="7"/>
      <c r="B842" s="150"/>
      <c r="C842" s="7"/>
      <c r="D842" s="150"/>
      <c r="E842" s="7"/>
      <c r="F842" s="7"/>
      <c r="G842" s="3"/>
      <c r="H842" s="201"/>
      <c r="I842" s="201"/>
      <c r="J842" s="201"/>
      <c r="K842" s="201"/>
      <c r="L842" s="201"/>
      <c r="M842" s="201"/>
      <c r="N842" s="7"/>
      <c r="O842" s="7"/>
    </row>
    <row r="843" ht="15.75" customHeight="1">
      <c r="A843" s="7"/>
      <c r="B843" s="150"/>
      <c r="C843" s="7"/>
      <c r="D843" s="150"/>
      <c r="E843" s="7"/>
      <c r="F843" s="7"/>
      <c r="G843" s="3"/>
      <c r="H843" s="201"/>
      <c r="I843" s="201"/>
      <c r="J843" s="201"/>
      <c r="K843" s="201"/>
      <c r="L843" s="201"/>
      <c r="M843" s="201"/>
      <c r="N843" s="7"/>
      <c r="O843" s="7"/>
    </row>
    <row r="844" ht="15.75" customHeight="1">
      <c r="A844" s="7"/>
      <c r="B844" s="150"/>
      <c r="C844" s="7"/>
      <c r="D844" s="150"/>
      <c r="E844" s="7"/>
      <c r="F844" s="7"/>
      <c r="G844" s="3"/>
      <c r="H844" s="201"/>
      <c r="I844" s="201"/>
      <c r="J844" s="201"/>
      <c r="K844" s="201"/>
      <c r="L844" s="201"/>
      <c r="M844" s="201"/>
      <c r="N844" s="7"/>
      <c r="O844" s="7"/>
    </row>
    <row r="845" ht="15.75" customHeight="1">
      <c r="A845" s="7"/>
      <c r="B845" s="150"/>
      <c r="C845" s="7"/>
      <c r="D845" s="150"/>
      <c r="E845" s="7"/>
      <c r="F845" s="7"/>
      <c r="G845" s="3"/>
      <c r="H845" s="201"/>
      <c r="I845" s="201"/>
      <c r="J845" s="201"/>
      <c r="K845" s="201"/>
      <c r="L845" s="201"/>
      <c r="M845" s="201"/>
      <c r="N845" s="7"/>
      <c r="O845" s="7"/>
    </row>
    <row r="846" ht="15.75" customHeight="1">
      <c r="A846" s="7"/>
      <c r="B846" s="150"/>
      <c r="C846" s="7"/>
      <c r="D846" s="150"/>
      <c r="E846" s="7"/>
      <c r="F846" s="7"/>
      <c r="G846" s="3"/>
      <c r="H846" s="201"/>
      <c r="I846" s="201"/>
      <c r="J846" s="201"/>
      <c r="K846" s="201"/>
      <c r="L846" s="201"/>
      <c r="M846" s="201"/>
      <c r="N846" s="7"/>
      <c r="O846" s="7"/>
    </row>
    <row r="847" ht="15.75" customHeight="1">
      <c r="A847" s="7"/>
      <c r="B847" s="150"/>
      <c r="C847" s="7"/>
      <c r="D847" s="150"/>
      <c r="E847" s="7"/>
      <c r="F847" s="7"/>
      <c r="G847" s="3"/>
      <c r="H847" s="201"/>
      <c r="I847" s="201"/>
      <c r="J847" s="201"/>
      <c r="K847" s="201"/>
      <c r="L847" s="201"/>
      <c r="M847" s="201"/>
      <c r="N847" s="7"/>
      <c r="O847" s="7"/>
    </row>
    <row r="848" ht="15.75" customHeight="1">
      <c r="A848" s="7"/>
      <c r="B848" s="150"/>
      <c r="C848" s="7"/>
      <c r="D848" s="150"/>
      <c r="E848" s="7"/>
      <c r="F848" s="7"/>
      <c r="G848" s="3"/>
      <c r="H848" s="201"/>
      <c r="I848" s="201"/>
      <c r="J848" s="201"/>
      <c r="K848" s="201"/>
      <c r="L848" s="201"/>
      <c r="M848" s="201"/>
      <c r="N848" s="7"/>
      <c r="O848" s="7"/>
    </row>
    <row r="849" ht="15.75" customHeight="1">
      <c r="A849" s="7"/>
      <c r="B849" s="150"/>
      <c r="C849" s="7"/>
      <c r="D849" s="150"/>
      <c r="E849" s="7"/>
      <c r="F849" s="7"/>
      <c r="G849" s="3"/>
      <c r="H849" s="201"/>
      <c r="I849" s="201"/>
      <c r="J849" s="201"/>
      <c r="K849" s="201"/>
      <c r="L849" s="201"/>
      <c r="M849" s="201"/>
      <c r="N849" s="7"/>
      <c r="O849" s="7"/>
    </row>
    <row r="850" ht="15.75" customHeight="1">
      <c r="A850" s="7"/>
      <c r="B850" s="150"/>
      <c r="C850" s="7"/>
      <c r="D850" s="150"/>
      <c r="E850" s="7"/>
      <c r="F850" s="7"/>
      <c r="G850" s="3"/>
      <c r="H850" s="201"/>
      <c r="I850" s="201"/>
      <c r="J850" s="201"/>
      <c r="K850" s="201"/>
      <c r="L850" s="201"/>
      <c r="M850" s="201"/>
      <c r="N850" s="7"/>
      <c r="O850" s="7"/>
    </row>
    <row r="851" ht="15.75" customHeight="1">
      <c r="A851" s="7"/>
      <c r="B851" s="150"/>
      <c r="C851" s="7"/>
      <c r="D851" s="150"/>
      <c r="E851" s="7"/>
      <c r="F851" s="7"/>
      <c r="G851" s="3"/>
      <c r="H851" s="201"/>
      <c r="I851" s="201"/>
      <c r="J851" s="201"/>
      <c r="K851" s="201"/>
      <c r="L851" s="201"/>
      <c r="M851" s="201"/>
      <c r="N851" s="7"/>
      <c r="O851" s="7"/>
    </row>
    <row r="852" ht="15.75" customHeight="1">
      <c r="A852" s="7"/>
      <c r="B852" s="150"/>
      <c r="C852" s="7"/>
      <c r="D852" s="150"/>
      <c r="E852" s="7"/>
      <c r="F852" s="7"/>
      <c r="G852" s="3"/>
      <c r="H852" s="201"/>
      <c r="I852" s="201"/>
      <c r="J852" s="201"/>
      <c r="K852" s="201"/>
      <c r="L852" s="201"/>
      <c r="M852" s="201"/>
      <c r="N852" s="7"/>
      <c r="O852" s="7"/>
    </row>
    <row r="853" ht="15.75" customHeight="1">
      <c r="A853" s="7"/>
      <c r="B853" s="150"/>
      <c r="C853" s="7"/>
      <c r="D853" s="150"/>
      <c r="E853" s="7"/>
      <c r="F853" s="7"/>
      <c r="G853" s="3"/>
      <c r="H853" s="201"/>
      <c r="I853" s="201"/>
      <c r="J853" s="201"/>
      <c r="K853" s="201"/>
      <c r="L853" s="201"/>
      <c r="M853" s="201"/>
      <c r="N853" s="7"/>
      <c r="O853" s="7"/>
    </row>
    <row r="854" ht="15.75" customHeight="1">
      <c r="A854" s="7"/>
      <c r="B854" s="150"/>
      <c r="C854" s="7"/>
      <c r="D854" s="150"/>
      <c r="E854" s="7"/>
      <c r="F854" s="7"/>
      <c r="G854" s="3"/>
      <c r="H854" s="201"/>
      <c r="I854" s="201"/>
      <c r="J854" s="201"/>
      <c r="K854" s="201"/>
      <c r="L854" s="201"/>
      <c r="M854" s="201"/>
      <c r="N854" s="7"/>
      <c r="O854" s="7"/>
    </row>
    <row r="855" ht="15.75" customHeight="1">
      <c r="A855" s="7"/>
      <c r="B855" s="150"/>
      <c r="C855" s="7"/>
      <c r="D855" s="150"/>
      <c r="E855" s="7"/>
      <c r="F855" s="7"/>
      <c r="G855" s="3"/>
      <c r="H855" s="201"/>
      <c r="I855" s="201"/>
      <c r="J855" s="201"/>
      <c r="K855" s="201"/>
      <c r="L855" s="201"/>
      <c r="M855" s="201"/>
      <c r="N855" s="7"/>
      <c r="O855" s="7"/>
    </row>
    <row r="856" ht="15.75" customHeight="1">
      <c r="A856" s="7"/>
      <c r="B856" s="150"/>
      <c r="C856" s="7"/>
      <c r="D856" s="150"/>
      <c r="E856" s="7"/>
      <c r="F856" s="7"/>
      <c r="G856" s="3"/>
      <c r="H856" s="201"/>
      <c r="I856" s="201"/>
      <c r="J856" s="201"/>
      <c r="K856" s="201"/>
      <c r="L856" s="201"/>
      <c r="M856" s="201"/>
      <c r="N856" s="7"/>
      <c r="O856" s="7"/>
    </row>
    <row r="857" ht="15.75" customHeight="1">
      <c r="A857" s="7"/>
      <c r="B857" s="150"/>
      <c r="C857" s="7"/>
      <c r="D857" s="150"/>
      <c r="E857" s="7"/>
      <c r="F857" s="7"/>
      <c r="G857" s="3"/>
      <c r="H857" s="201"/>
      <c r="I857" s="201"/>
      <c r="J857" s="201"/>
      <c r="K857" s="201"/>
      <c r="L857" s="201"/>
      <c r="M857" s="201"/>
      <c r="N857" s="7"/>
      <c r="O857" s="7"/>
    </row>
    <row r="858" ht="15.75" customHeight="1">
      <c r="A858" s="7"/>
      <c r="B858" s="150"/>
      <c r="C858" s="7"/>
      <c r="D858" s="150"/>
      <c r="E858" s="7"/>
      <c r="F858" s="7"/>
      <c r="G858" s="3"/>
      <c r="H858" s="201"/>
      <c r="I858" s="201"/>
      <c r="J858" s="201"/>
      <c r="K858" s="201"/>
      <c r="L858" s="201"/>
      <c r="M858" s="201"/>
      <c r="N858" s="7"/>
      <c r="O858" s="7"/>
    </row>
    <row r="859" ht="15.75" customHeight="1">
      <c r="A859" s="7"/>
      <c r="B859" s="150"/>
      <c r="C859" s="7"/>
      <c r="D859" s="150"/>
      <c r="E859" s="7"/>
      <c r="F859" s="7"/>
      <c r="G859" s="3"/>
      <c r="H859" s="201"/>
      <c r="I859" s="201"/>
      <c r="J859" s="201"/>
      <c r="K859" s="201"/>
      <c r="L859" s="201"/>
      <c r="M859" s="201"/>
      <c r="N859" s="7"/>
      <c r="O859" s="7"/>
    </row>
    <row r="860" ht="15.75" customHeight="1">
      <c r="A860" s="7"/>
      <c r="B860" s="150"/>
      <c r="C860" s="7"/>
      <c r="D860" s="150"/>
      <c r="E860" s="7"/>
      <c r="F860" s="7"/>
      <c r="G860" s="3"/>
      <c r="H860" s="201"/>
      <c r="I860" s="201"/>
      <c r="J860" s="201"/>
      <c r="K860" s="201"/>
      <c r="L860" s="201"/>
      <c r="M860" s="201"/>
      <c r="N860" s="7"/>
      <c r="O860" s="7"/>
    </row>
    <row r="861" ht="15.75" customHeight="1">
      <c r="A861" s="7"/>
      <c r="B861" s="150"/>
      <c r="C861" s="7"/>
      <c r="D861" s="150"/>
      <c r="E861" s="7"/>
      <c r="F861" s="7"/>
      <c r="G861" s="3"/>
      <c r="H861" s="201"/>
      <c r="I861" s="201"/>
      <c r="J861" s="201"/>
      <c r="K861" s="201"/>
      <c r="L861" s="201"/>
      <c r="M861" s="201"/>
      <c r="N861" s="7"/>
      <c r="O861" s="7"/>
    </row>
    <row r="862" ht="15.75" customHeight="1">
      <c r="A862" s="7"/>
      <c r="B862" s="150"/>
      <c r="C862" s="7"/>
      <c r="D862" s="150"/>
      <c r="E862" s="7"/>
      <c r="F862" s="7"/>
      <c r="G862" s="3"/>
      <c r="H862" s="201"/>
      <c r="I862" s="201"/>
      <c r="J862" s="201"/>
      <c r="K862" s="201"/>
      <c r="L862" s="201"/>
      <c r="M862" s="201"/>
      <c r="N862" s="7"/>
      <c r="O862" s="7"/>
    </row>
    <row r="863" ht="15.75" customHeight="1">
      <c r="A863" s="7"/>
      <c r="B863" s="150"/>
      <c r="C863" s="7"/>
      <c r="D863" s="150"/>
      <c r="E863" s="7"/>
      <c r="F863" s="7"/>
      <c r="G863" s="3"/>
      <c r="H863" s="201"/>
      <c r="I863" s="201"/>
      <c r="J863" s="201"/>
      <c r="K863" s="201"/>
      <c r="L863" s="201"/>
      <c r="M863" s="201"/>
      <c r="N863" s="7"/>
      <c r="O863" s="7"/>
    </row>
    <row r="864" ht="15.75" customHeight="1">
      <c r="A864" s="7"/>
      <c r="B864" s="150"/>
      <c r="C864" s="7"/>
      <c r="D864" s="150"/>
      <c r="E864" s="7"/>
      <c r="F864" s="7"/>
      <c r="G864" s="3"/>
      <c r="H864" s="201"/>
      <c r="I864" s="201"/>
      <c r="J864" s="201"/>
      <c r="K864" s="201"/>
      <c r="L864" s="201"/>
      <c r="M864" s="201"/>
      <c r="N864" s="7"/>
      <c r="O864" s="7"/>
    </row>
    <row r="865" ht="15.75" customHeight="1">
      <c r="A865" s="7"/>
      <c r="B865" s="150"/>
      <c r="C865" s="7"/>
      <c r="D865" s="150"/>
      <c r="E865" s="7"/>
      <c r="F865" s="7"/>
      <c r="G865" s="3"/>
      <c r="H865" s="201"/>
      <c r="I865" s="201"/>
      <c r="J865" s="201"/>
      <c r="K865" s="201"/>
      <c r="L865" s="201"/>
      <c r="M865" s="201"/>
      <c r="N865" s="7"/>
      <c r="O865" s="7"/>
    </row>
    <row r="866" ht="15.75" customHeight="1">
      <c r="A866" s="7"/>
      <c r="B866" s="150"/>
      <c r="C866" s="7"/>
      <c r="D866" s="150"/>
      <c r="E866" s="7"/>
      <c r="F866" s="7"/>
      <c r="G866" s="3"/>
      <c r="H866" s="201"/>
      <c r="I866" s="201"/>
      <c r="J866" s="201"/>
      <c r="K866" s="201"/>
      <c r="L866" s="201"/>
      <c r="M866" s="201"/>
      <c r="N866" s="7"/>
      <c r="O866" s="7"/>
    </row>
    <row r="867" ht="15.75" customHeight="1">
      <c r="A867" s="7"/>
      <c r="B867" s="150"/>
      <c r="C867" s="7"/>
      <c r="D867" s="150"/>
      <c r="E867" s="7"/>
      <c r="F867" s="7"/>
      <c r="G867" s="3"/>
      <c r="H867" s="201"/>
      <c r="I867" s="201"/>
      <c r="J867" s="201"/>
      <c r="K867" s="201"/>
      <c r="L867" s="201"/>
      <c r="M867" s="201"/>
      <c r="N867" s="7"/>
      <c r="O867" s="7"/>
    </row>
    <row r="868" ht="15.75" customHeight="1">
      <c r="A868" s="7"/>
      <c r="B868" s="150"/>
      <c r="C868" s="7"/>
      <c r="D868" s="150"/>
      <c r="E868" s="7"/>
      <c r="F868" s="7"/>
      <c r="G868" s="3"/>
      <c r="H868" s="201"/>
      <c r="I868" s="201"/>
      <c r="J868" s="201"/>
      <c r="K868" s="201"/>
      <c r="L868" s="201"/>
      <c r="M868" s="201"/>
      <c r="N868" s="7"/>
      <c r="O868" s="7"/>
    </row>
    <row r="869" ht="15.75" customHeight="1">
      <c r="A869" s="7"/>
      <c r="B869" s="150"/>
      <c r="C869" s="7"/>
      <c r="D869" s="150"/>
      <c r="E869" s="7"/>
      <c r="F869" s="7"/>
      <c r="G869" s="3"/>
      <c r="H869" s="201"/>
      <c r="I869" s="201"/>
      <c r="J869" s="201"/>
      <c r="K869" s="201"/>
      <c r="L869" s="201"/>
      <c r="M869" s="201"/>
      <c r="N869" s="7"/>
      <c r="O869" s="7"/>
    </row>
    <row r="870" ht="15.75" customHeight="1">
      <c r="A870" s="7"/>
      <c r="B870" s="150"/>
      <c r="C870" s="7"/>
      <c r="D870" s="150"/>
      <c r="E870" s="7"/>
      <c r="F870" s="7"/>
      <c r="G870" s="3"/>
      <c r="H870" s="201"/>
      <c r="I870" s="201"/>
      <c r="J870" s="201"/>
      <c r="K870" s="201"/>
      <c r="L870" s="201"/>
      <c r="M870" s="201"/>
      <c r="N870" s="7"/>
      <c r="O870" s="7"/>
    </row>
    <row r="871" ht="15.75" customHeight="1">
      <c r="A871" s="7"/>
      <c r="B871" s="150"/>
      <c r="C871" s="7"/>
      <c r="D871" s="150"/>
      <c r="E871" s="7"/>
      <c r="F871" s="7"/>
      <c r="G871" s="3"/>
      <c r="H871" s="201"/>
      <c r="I871" s="201"/>
      <c r="J871" s="201"/>
      <c r="K871" s="201"/>
      <c r="L871" s="201"/>
      <c r="M871" s="201"/>
      <c r="N871" s="7"/>
      <c r="O871" s="7"/>
    </row>
    <row r="872" ht="15.75" customHeight="1">
      <c r="A872" s="7"/>
      <c r="B872" s="150"/>
      <c r="C872" s="7"/>
      <c r="D872" s="150"/>
      <c r="E872" s="7"/>
      <c r="F872" s="7"/>
      <c r="G872" s="3"/>
      <c r="H872" s="201"/>
      <c r="I872" s="201"/>
      <c r="J872" s="201"/>
      <c r="K872" s="201"/>
      <c r="L872" s="201"/>
      <c r="M872" s="201"/>
      <c r="N872" s="7"/>
      <c r="O872" s="7"/>
    </row>
    <row r="873" ht="15.75" customHeight="1">
      <c r="A873" s="7"/>
      <c r="B873" s="150"/>
      <c r="C873" s="7"/>
      <c r="D873" s="150"/>
      <c r="E873" s="7"/>
      <c r="F873" s="7"/>
      <c r="G873" s="3"/>
      <c r="H873" s="201"/>
      <c r="I873" s="201"/>
      <c r="J873" s="201"/>
      <c r="K873" s="201"/>
      <c r="L873" s="201"/>
      <c r="M873" s="201"/>
      <c r="N873" s="7"/>
      <c r="O873" s="7"/>
    </row>
    <row r="874" ht="15.75" customHeight="1">
      <c r="A874" s="7"/>
      <c r="B874" s="150"/>
      <c r="C874" s="7"/>
      <c r="D874" s="150"/>
      <c r="E874" s="7"/>
      <c r="F874" s="7"/>
      <c r="G874" s="3"/>
      <c r="H874" s="201"/>
      <c r="I874" s="201"/>
      <c r="J874" s="201"/>
      <c r="K874" s="201"/>
      <c r="L874" s="201"/>
      <c r="M874" s="201"/>
      <c r="N874" s="7"/>
      <c r="O874" s="7"/>
    </row>
    <row r="875" ht="15.75" customHeight="1">
      <c r="A875" s="7"/>
      <c r="B875" s="150"/>
      <c r="C875" s="7"/>
      <c r="D875" s="150"/>
      <c r="E875" s="7"/>
      <c r="F875" s="7"/>
      <c r="G875" s="3"/>
      <c r="H875" s="201"/>
      <c r="I875" s="201"/>
      <c r="J875" s="201"/>
      <c r="K875" s="201"/>
      <c r="L875" s="201"/>
      <c r="M875" s="201"/>
      <c r="N875" s="7"/>
      <c r="O875" s="7"/>
    </row>
    <row r="876" ht="15.75" customHeight="1">
      <c r="A876" s="7"/>
      <c r="B876" s="150"/>
      <c r="C876" s="7"/>
      <c r="D876" s="150"/>
      <c r="E876" s="7"/>
      <c r="F876" s="7"/>
      <c r="G876" s="3"/>
      <c r="H876" s="201"/>
      <c r="I876" s="201"/>
      <c r="J876" s="201"/>
      <c r="K876" s="201"/>
      <c r="L876" s="201"/>
      <c r="M876" s="201"/>
      <c r="N876" s="7"/>
      <c r="O876" s="7"/>
    </row>
    <row r="877" ht="15.75" customHeight="1">
      <c r="A877" s="7"/>
      <c r="B877" s="150"/>
      <c r="C877" s="7"/>
      <c r="D877" s="150"/>
      <c r="E877" s="7"/>
      <c r="F877" s="7"/>
      <c r="G877" s="3"/>
      <c r="H877" s="201"/>
      <c r="I877" s="201"/>
      <c r="J877" s="201"/>
      <c r="K877" s="201"/>
      <c r="L877" s="201"/>
      <c r="M877" s="201"/>
      <c r="N877" s="7"/>
      <c r="O877" s="7"/>
    </row>
    <row r="878" ht="15.75" customHeight="1">
      <c r="A878" s="7"/>
      <c r="B878" s="150"/>
      <c r="C878" s="7"/>
      <c r="D878" s="150"/>
      <c r="E878" s="7"/>
      <c r="F878" s="7"/>
      <c r="G878" s="3"/>
      <c r="H878" s="201"/>
      <c r="I878" s="201"/>
      <c r="J878" s="201"/>
      <c r="K878" s="201"/>
      <c r="L878" s="201"/>
      <c r="M878" s="201"/>
      <c r="N878" s="7"/>
      <c r="O878" s="7"/>
    </row>
    <row r="879" ht="15.75" customHeight="1">
      <c r="A879" s="7"/>
      <c r="B879" s="150"/>
      <c r="C879" s="7"/>
      <c r="D879" s="150"/>
      <c r="E879" s="7"/>
      <c r="F879" s="7"/>
      <c r="G879" s="3"/>
      <c r="H879" s="201"/>
      <c r="I879" s="201"/>
      <c r="J879" s="201"/>
      <c r="K879" s="201"/>
      <c r="L879" s="201"/>
      <c r="M879" s="201"/>
      <c r="N879" s="7"/>
      <c r="O879" s="7"/>
    </row>
    <row r="880" ht="15.75" customHeight="1">
      <c r="A880" s="7"/>
      <c r="B880" s="150"/>
      <c r="C880" s="7"/>
      <c r="D880" s="150"/>
      <c r="E880" s="7"/>
      <c r="F880" s="7"/>
      <c r="G880" s="3"/>
      <c r="H880" s="201"/>
      <c r="I880" s="201"/>
      <c r="J880" s="201"/>
      <c r="K880" s="201"/>
      <c r="L880" s="201"/>
      <c r="M880" s="201"/>
      <c r="N880" s="7"/>
      <c r="O880" s="7"/>
    </row>
    <row r="881" ht="15.75" customHeight="1">
      <c r="A881" s="7"/>
      <c r="B881" s="150"/>
      <c r="C881" s="7"/>
      <c r="D881" s="150"/>
      <c r="E881" s="7"/>
      <c r="F881" s="7"/>
      <c r="G881" s="3"/>
      <c r="H881" s="201"/>
      <c r="I881" s="201"/>
      <c r="J881" s="201"/>
      <c r="K881" s="201"/>
      <c r="L881" s="201"/>
      <c r="M881" s="201"/>
      <c r="N881" s="7"/>
      <c r="O881" s="7"/>
    </row>
    <row r="882" ht="15.75" customHeight="1">
      <c r="A882" s="7"/>
      <c r="B882" s="150"/>
      <c r="C882" s="7"/>
      <c r="D882" s="150"/>
      <c r="E882" s="7"/>
      <c r="F882" s="7"/>
      <c r="G882" s="3"/>
      <c r="H882" s="201"/>
      <c r="I882" s="201"/>
      <c r="J882" s="201"/>
      <c r="K882" s="201"/>
      <c r="L882" s="201"/>
      <c r="M882" s="201"/>
      <c r="N882" s="7"/>
      <c r="O882" s="7"/>
    </row>
    <row r="883" ht="15.75" customHeight="1">
      <c r="A883" s="7"/>
      <c r="B883" s="150"/>
      <c r="C883" s="7"/>
      <c r="D883" s="150"/>
      <c r="E883" s="7"/>
      <c r="F883" s="7"/>
      <c r="G883" s="3"/>
      <c r="H883" s="201"/>
      <c r="I883" s="201"/>
      <c r="J883" s="201"/>
      <c r="K883" s="201"/>
      <c r="L883" s="201"/>
      <c r="M883" s="201"/>
      <c r="N883" s="7"/>
      <c r="O883" s="7"/>
    </row>
    <row r="884" ht="15.75" customHeight="1">
      <c r="A884" s="7"/>
      <c r="B884" s="150"/>
      <c r="C884" s="7"/>
      <c r="D884" s="150"/>
      <c r="E884" s="7"/>
      <c r="F884" s="7"/>
      <c r="G884" s="3"/>
      <c r="H884" s="201"/>
      <c r="I884" s="201"/>
      <c r="J884" s="201"/>
      <c r="K884" s="201"/>
      <c r="L884" s="201"/>
      <c r="M884" s="201"/>
      <c r="N884" s="7"/>
      <c r="O884" s="7"/>
    </row>
    <row r="885" ht="15.75" customHeight="1">
      <c r="A885" s="7"/>
      <c r="B885" s="150"/>
      <c r="C885" s="7"/>
      <c r="D885" s="150"/>
      <c r="E885" s="7"/>
      <c r="F885" s="7"/>
      <c r="G885" s="3"/>
      <c r="H885" s="201"/>
      <c r="I885" s="201"/>
      <c r="J885" s="201"/>
      <c r="K885" s="201"/>
      <c r="L885" s="201"/>
      <c r="M885" s="201"/>
      <c r="N885" s="7"/>
      <c r="O885" s="7"/>
    </row>
    <row r="886" ht="15.75" customHeight="1">
      <c r="A886" s="7"/>
      <c r="B886" s="150"/>
      <c r="C886" s="7"/>
      <c r="D886" s="150"/>
      <c r="E886" s="7"/>
      <c r="F886" s="7"/>
      <c r="G886" s="3"/>
      <c r="H886" s="201"/>
      <c r="I886" s="201"/>
      <c r="J886" s="201"/>
      <c r="K886" s="201"/>
      <c r="L886" s="201"/>
      <c r="M886" s="201"/>
      <c r="N886" s="7"/>
      <c r="O886" s="7"/>
    </row>
    <row r="887" ht="15.75" customHeight="1">
      <c r="A887" s="7"/>
      <c r="B887" s="150"/>
      <c r="C887" s="7"/>
      <c r="D887" s="150"/>
      <c r="E887" s="7"/>
      <c r="F887" s="7"/>
      <c r="G887" s="3"/>
      <c r="H887" s="201"/>
      <c r="I887" s="201"/>
      <c r="J887" s="201"/>
      <c r="K887" s="201"/>
      <c r="L887" s="201"/>
      <c r="M887" s="201"/>
      <c r="N887" s="7"/>
      <c r="O887" s="7"/>
    </row>
    <row r="888" ht="15.75" customHeight="1">
      <c r="A888" s="7"/>
      <c r="B888" s="150"/>
      <c r="C888" s="7"/>
      <c r="D888" s="150"/>
      <c r="E888" s="7"/>
      <c r="F888" s="7"/>
      <c r="G888" s="3"/>
      <c r="H888" s="201"/>
      <c r="I888" s="201"/>
      <c r="J888" s="201"/>
      <c r="K888" s="201"/>
      <c r="L888" s="201"/>
      <c r="M888" s="201"/>
      <c r="N888" s="7"/>
      <c r="O888" s="7"/>
    </row>
    <row r="889" ht="15.75" customHeight="1">
      <c r="A889" s="7"/>
      <c r="B889" s="150"/>
      <c r="C889" s="7"/>
      <c r="D889" s="150"/>
      <c r="E889" s="7"/>
      <c r="F889" s="7"/>
      <c r="G889" s="3"/>
      <c r="H889" s="201"/>
      <c r="I889" s="201"/>
      <c r="J889" s="201"/>
      <c r="K889" s="201"/>
      <c r="L889" s="201"/>
      <c r="M889" s="201"/>
      <c r="N889" s="7"/>
      <c r="O889" s="7"/>
    </row>
    <row r="890" ht="15.75" customHeight="1">
      <c r="A890" s="7"/>
      <c r="B890" s="150"/>
      <c r="C890" s="7"/>
      <c r="D890" s="150"/>
      <c r="E890" s="7"/>
      <c r="F890" s="7"/>
      <c r="G890" s="3"/>
      <c r="H890" s="201"/>
      <c r="I890" s="201"/>
      <c r="J890" s="201"/>
      <c r="K890" s="201"/>
      <c r="L890" s="201"/>
      <c r="M890" s="201"/>
      <c r="N890" s="7"/>
      <c r="O890" s="7"/>
    </row>
    <row r="891" ht="15.75" customHeight="1">
      <c r="A891" s="7"/>
      <c r="B891" s="150"/>
      <c r="C891" s="7"/>
      <c r="D891" s="150"/>
      <c r="E891" s="7"/>
      <c r="F891" s="7"/>
      <c r="G891" s="3"/>
      <c r="H891" s="201"/>
      <c r="I891" s="201"/>
      <c r="J891" s="201"/>
      <c r="K891" s="201"/>
      <c r="L891" s="201"/>
      <c r="M891" s="201"/>
      <c r="N891" s="7"/>
      <c r="O891" s="7"/>
    </row>
    <row r="892" ht="15.75" customHeight="1">
      <c r="A892" s="7"/>
      <c r="B892" s="150"/>
      <c r="C892" s="7"/>
      <c r="D892" s="150"/>
      <c r="E892" s="7"/>
      <c r="F892" s="7"/>
      <c r="G892" s="3"/>
      <c r="H892" s="201"/>
      <c r="I892" s="201"/>
      <c r="J892" s="201"/>
      <c r="K892" s="201"/>
      <c r="L892" s="201"/>
      <c r="M892" s="201"/>
      <c r="N892" s="7"/>
      <c r="O892" s="7"/>
    </row>
    <row r="893" ht="15.75" customHeight="1">
      <c r="A893" s="7"/>
      <c r="B893" s="150"/>
      <c r="C893" s="7"/>
      <c r="D893" s="150"/>
      <c r="E893" s="7"/>
      <c r="F893" s="7"/>
      <c r="G893" s="3"/>
      <c r="H893" s="201"/>
      <c r="I893" s="201"/>
      <c r="J893" s="201"/>
      <c r="K893" s="201"/>
      <c r="L893" s="201"/>
      <c r="M893" s="201"/>
      <c r="N893" s="7"/>
      <c r="O893" s="7"/>
    </row>
    <row r="894" ht="15.75" customHeight="1">
      <c r="A894" s="7"/>
      <c r="B894" s="150"/>
      <c r="C894" s="7"/>
      <c r="D894" s="150"/>
      <c r="E894" s="7"/>
      <c r="F894" s="7"/>
      <c r="G894" s="3"/>
      <c r="H894" s="201"/>
      <c r="I894" s="201"/>
      <c r="J894" s="201"/>
      <c r="K894" s="201"/>
      <c r="L894" s="201"/>
      <c r="M894" s="201"/>
      <c r="N894" s="7"/>
      <c r="O894" s="7"/>
    </row>
    <row r="895" ht="15.75" customHeight="1">
      <c r="A895" s="7"/>
      <c r="B895" s="150"/>
      <c r="C895" s="7"/>
      <c r="D895" s="150"/>
      <c r="E895" s="7"/>
      <c r="F895" s="7"/>
      <c r="G895" s="3"/>
      <c r="H895" s="201"/>
      <c r="I895" s="201"/>
      <c r="J895" s="201"/>
      <c r="K895" s="201"/>
      <c r="L895" s="201"/>
      <c r="M895" s="201"/>
      <c r="N895" s="7"/>
      <c r="O895" s="7"/>
    </row>
    <row r="896" ht="15.75" customHeight="1">
      <c r="A896" s="7"/>
      <c r="B896" s="150"/>
      <c r="C896" s="7"/>
      <c r="D896" s="150"/>
      <c r="E896" s="7"/>
      <c r="F896" s="7"/>
      <c r="G896" s="3"/>
      <c r="H896" s="201"/>
      <c r="I896" s="201"/>
      <c r="J896" s="201"/>
      <c r="K896" s="201"/>
      <c r="L896" s="201"/>
      <c r="M896" s="201"/>
      <c r="N896" s="7"/>
      <c r="O896" s="7"/>
    </row>
    <row r="897" ht="15.75" customHeight="1">
      <c r="A897" s="7"/>
      <c r="B897" s="150"/>
      <c r="C897" s="7"/>
      <c r="D897" s="150"/>
      <c r="E897" s="7"/>
      <c r="F897" s="7"/>
      <c r="G897" s="3"/>
      <c r="H897" s="201"/>
      <c r="I897" s="201"/>
      <c r="J897" s="201"/>
      <c r="K897" s="201"/>
      <c r="L897" s="201"/>
      <c r="M897" s="201"/>
      <c r="N897" s="7"/>
      <c r="O897" s="7"/>
    </row>
    <row r="898" ht="15.75" customHeight="1">
      <c r="A898" s="7"/>
      <c r="B898" s="150"/>
      <c r="C898" s="7"/>
      <c r="D898" s="150"/>
      <c r="E898" s="7"/>
      <c r="F898" s="7"/>
      <c r="G898" s="3"/>
      <c r="H898" s="201"/>
      <c r="I898" s="201"/>
      <c r="J898" s="201"/>
      <c r="K898" s="201"/>
      <c r="L898" s="201"/>
      <c r="M898" s="201"/>
      <c r="N898" s="7"/>
      <c r="O898" s="7"/>
    </row>
    <row r="899" ht="15.75" customHeight="1">
      <c r="A899" s="7"/>
      <c r="B899" s="150"/>
      <c r="C899" s="7"/>
      <c r="D899" s="150"/>
      <c r="E899" s="7"/>
      <c r="F899" s="7"/>
      <c r="G899" s="3"/>
      <c r="H899" s="201"/>
      <c r="I899" s="201"/>
      <c r="J899" s="201"/>
      <c r="K899" s="201"/>
      <c r="L899" s="201"/>
      <c r="M899" s="201"/>
      <c r="N899" s="7"/>
      <c r="O899" s="7"/>
    </row>
    <row r="900" ht="15.75" customHeight="1">
      <c r="A900" s="7"/>
      <c r="B900" s="150"/>
      <c r="C900" s="7"/>
      <c r="D900" s="150"/>
      <c r="E900" s="7"/>
      <c r="F900" s="7"/>
      <c r="G900" s="3"/>
      <c r="H900" s="201"/>
      <c r="I900" s="201"/>
      <c r="J900" s="201"/>
      <c r="K900" s="201"/>
      <c r="L900" s="201"/>
      <c r="M900" s="201"/>
      <c r="N900" s="7"/>
      <c r="O900" s="7"/>
    </row>
    <row r="901" ht="15.75" customHeight="1">
      <c r="A901" s="7"/>
      <c r="B901" s="150"/>
      <c r="C901" s="7"/>
      <c r="D901" s="150"/>
      <c r="E901" s="7"/>
      <c r="F901" s="7"/>
      <c r="G901" s="3"/>
      <c r="H901" s="201"/>
      <c r="I901" s="201"/>
      <c r="J901" s="201"/>
      <c r="K901" s="201"/>
      <c r="L901" s="201"/>
      <c r="M901" s="201"/>
      <c r="N901" s="7"/>
      <c r="O901" s="7"/>
    </row>
    <row r="902" ht="15.75" customHeight="1">
      <c r="A902" s="7"/>
      <c r="B902" s="150"/>
      <c r="C902" s="7"/>
      <c r="D902" s="150"/>
      <c r="E902" s="7"/>
      <c r="F902" s="7"/>
      <c r="G902" s="3"/>
      <c r="H902" s="201"/>
      <c r="I902" s="201"/>
      <c r="J902" s="201"/>
      <c r="K902" s="201"/>
      <c r="L902" s="201"/>
      <c r="M902" s="201"/>
      <c r="N902" s="7"/>
      <c r="O902" s="7"/>
    </row>
    <row r="903" ht="15.75" customHeight="1">
      <c r="A903" s="7"/>
      <c r="B903" s="150"/>
      <c r="C903" s="7"/>
      <c r="D903" s="150"/>
      <c r="E903" s="7"/>
      <c r="F903" s="7"/>
      <c r="G903" s="3"/>
      <c r="H903" s="201"/>
      <c r="I903" s="201"/>
      <c r="J903" s="201"/>
      <c r="K903" s="201"/>
      <c r="L903" s="201"/>
      <c r="M903" s="201"/>
      <c r="N903" s="7"/>
      <c r="O903" s="7"/>
    </row>
    <row r="904" ht="15.75" customHeight="1">
      <c r="A904" s="7"/>
      <c r="B904" s="150"/>
      <c r="C904" s="7"/>
      <c r="D904" s="150"/>
      <c r="E904" s="7"/>
      <c r="F904" s="7"/>
      <c r="G904" s="3"/>
      <c r="H904" s="201"/>
      <c r="I904" s="201"/>
      <c r="J904" s="201"/>
      <c r="K904" s="201"/>
      <c r="L904" s="201"/>
      <c r="M904" s="201"/>
      <c r="N904" s="7"/>
      <c r="O904" s="7"/>
    </row>
    <row r="905" ht="15.75" customHeight="1">
      <c r="A905" s="7"/>
      <c r="B905" s="150"/>
      <c r="C905" s="7"/>
      <c r="D905" s="150"/>
      <c r="E905" s="7"/>
      <c r="F905" s="7"/>
      <c r="G905" s="3"/>
      <c r="H905" s="201"/>
      <c r="I905" s="201"/>
      <c r="J905" s="201"/>
      <c r="K905" s="201"/>
      <c r="L905" s="201"/>
      <c r="M905" s="201"/>
      <c r="N905" s="7"/>
      <c r="O905" s="7"/>
    </row>
    <row r="906" ht="15.75" customHeight="1">
      <c r="A906" s="7"/>
      <c r="B906" s="150"/>
      <c r="C906" s="7"/>
      <c r="D906" s="150"/>
      <c r="E906" s="7"/>
      <c r="F906" s="7"/>
      <c r="G906" s="3"/>
      <c r="H906" s="201"/>
      <c r="I906" s="201"/>
      <c r="J906" s="201"/>
      <c r="K906" s="201"/>
      <c r="L906" s="201"/>
      <c r="M906" s="201"/>
      <c r="N906" s="7"/>
      <c r="O906" s="7"/>
    </row>
    <row r="907" ht="15.75" customHeight="1">
      <c r="A907" s="7"/>
      <c r="B907" s="150"/>
      <c r="C907" s="7"/>
      <c r="D907" s="150"/>
      <c r="E907" s="7"/>
      <c r="F907" s="7"/>
      <c r="G907" s="3"/>
      <c r="H907" s="201"/>
      <c r="I907" s="201"/>
      <c r="J907" s="201"/>
      <c r="K907" s="201"/>
      <c r="L907" s="201"/>
      <c r="M907" s="201"/>
      <c r="N907" s="7"/>
      <c r="O907" s="7"/>
    </row>
    <row r="908" ht="15.75" customHeight="1">
      <c r="A908" s="7"/>
      <c r="B908" s="150"/>
      <c r="C908" s="7"/>
      <c r="D908" s="150"/>
      <c r="E908" s="7"/>
      <c r="F908" s="7"/>
      <c r="G908" s="3"/>
      <c r="H908" s="201"/>
      <c r="I908" s="201"/>
      <c r="J908" s="201"/>
      <c r="K908" s="201"/>
      <c r="L908" s="201"/>
      <c r="M908" s="201"/>
      <c r="N908" s="7"/>
      <c r="O908" s="7"/>
    </row>
    <row r="909" ht="15.75" customHeight="1">
      <c r="A909" s="7"/>
      <c r="B909" s="150"/>
      <c r="C909" s="7"/>
      <c r="D909" s="150"/>
      <c r="E909" s="7"/>
      <c r="F909" s="7"/>
      <c r="G909" s="3"/>
      <c r="H909" s="201"/>
      <c r="I909" s="201"/>
      <c r="J909" s="201"/>
      <c r="K909" s="201"/>
      <c r="L909" s="201"/>
      <c r="M909" s="201"/>
      <c r="N909" s="7"/>
      <c r="O909" s="7"/>
    </row>
    <row r="910" ht="15.75" customHeight="1">
      <c r="A910" s="7"/>
      <c r="B910" s="150"/>
      <c r="C910" s="7"/>
      <c r="D910" s="150"/>
      <c r="E910" s="7"/>
      <c r="F910" s="7"/>
      <c r="G910" s="3"/>
      <c r="H910" s="201"/>
      <c r="I910" s="201"/>
      <c r="J910" s="201"/>
      <c r="K910" s="201"/>
      <c r="L910" s="201"/>
      <c r="M910" s="201"/>
      <c r="N910" s="7"/>
      <c r="O910" s="7"/>
    </row>
    <row r="911" ht="15.75" customHeight="1">
      <c r="A911" s="7"/>
      <c r="B911" s="150"/>
      <c r="C911" s="7"/>
      <c r="D911" s="150"/>
      <c r="E911" s="7"/>
      <c r="F911" s="7"/>
      <c r="G911" s="3"/>
      <c r="H911" s="201"/>
      <c r="I911" s="201"/>
      <c r="J911" s="201"/>
      <c r="K911" s="201"/>
      <c r="L911" s="201"/>
      <c r="M911" s="201"/>
      <c r="N911" s="7"/>
      <c r="O911" s="7"/>
    </row>
    <row r="912" ht="15.75" customHeight="1">
      <c r="A912" s="7"/>
      <c r="B912" s="150"/>
      <c r="C912" s="7"/>
      <c r="D912" s="150"/>
      <c r="E912" s="7"/>
      <c r="F912" s="7"/>
      <c r="G912" s="3"/>
      <c r="H912" s="201"/>
      <c r="I912" s="201"/>
      <c r="J912" s="201"/>
      <c r="K912" s="201"/>
      <c r="L912" s="201"/>
      <c r="M912" s="201"/>
      <c r="N912" s="7"/>
      <c r="O912" s="7"/>
    </row>
    <row r="913" ht="15.75" customHeight="1">
      <c r="A913" s="7"/>
      <c r="B913" s="150"/>
      <c r="C913" s="7"/>
      <c r="D913" s="150"/>
      <c r="E913" s="7"/>
      <c r="F913" s="7"/>
      <c r="G913" s="3"/>
      <c r="H913" s="201"/>
      <c r="I913" s="201"/>
      <c r="J913" s="201"/>
      <c r="K913" s="201"/>
      <c r="L913" s="201"/>
      <c r="M913" s="201"/>
      <c r="N913" s="7"/>
      <c r="O913" s="7"/>
    </row>
    <row r="914" ht="15.75" customHeight="1">
      <c r="A914" s="7"/>
      <c r="B914" s="150"/>
      <c r="C914" s="7"/>
      <c r="D914" s="150"/>
      <c r="E914" s="7"/>
      <c r="F914" s="7"/>
      <c r="G914" s="3"/>
      <c r="H914" s="201"/>
      <c r="I914" s="201"/>
      <c r="J914" s="201"/>
      <c r="K914" s="201"/>
      <c r="L914" s="201"/>
      <c r="M914" s="201"/>
      <c r="N914" s="7"/>
      <c r="O914" s="7"/>
    </row>
    <row r="915" ht="15.75" customHeight="1">
      <c r="A915" s="7"/>
      <c r="B915" s="150"/>
      <c r="C915" s="7"/>
      <c r="D915" s="150"/>
      <c r="E915" s="7"/>
      <c r="F915" s="7"/>
      <c r="G915" s="3"/>
      <c r="H915" s="201"/>
      <c r="I915" s="201"/>
      <c r="J915" s="201"/>
      <c r="K915" s="201"/>
      <c r="L915" s="201"/>
      <c r="M915" s="201"/>
      <c r="N915" s="7"/>
      <c r="O915" s="7"/>
    </row>
    <row r="916" ht="15.75" customHeight="1">
      <c r="A916" s="7"/>
      <c r="B916" s="150"/>
      <c r="C916" s="7"/>
      <c r="D916" s="150"/>
      <c r="E916" s="7"/>
      <c r="F916" s="7"/>
      <c r="G916" s="3"/>
      <c r="H916" s="201"/>
      <c r="I916" s="201"/>
      <c r="J916" s="201"/>
      <c r="K916" s="201"/>
      <c r="L916" s="201"/>
      <c r="M916" s="201"/>
      <c r="N916" s="7"/>
      <c r="O916" s="7"/>
    </row>
    <row r="917" ht="15.75" customHeight="1">
      <c r="A917" s="7"/>
      <c r="B917" s="150"/>
      <c r="C917" s="7"/>
      <c r="D917" s="150"/>
      <c r="E917" s="7"/>
      <c r="F917" s="7"/>
      <c r="G917" s="3"/>
      <c r="H917" s="201"/>
      <c r="I917" s="201"/>
      <c r="J917" s="201"/>
      <c r="K917" s="201"/>
      <c r="L917" s="201"/>
      <c r="M917" s="201"/>
      <c r="N917" s="7"/>
      <c r="O917" s="7"/>
    </row>
    <row r="918" ht="15.75" customHeight="1">
      <c r="A918" s="7"/>
      <c r="B918" s="150"/>
      <c r="C918" s="7"/>
      <c r="D918" s="150"/>
      <c r="E918" s="7"/>
      <c r="F918" s="7"/>
      <c r="G918" s="3"/>
      <c r="H918" s="201"/>
      <c r="I918" s="201"/>
      <c r="J918" s="201"/>
      <c r="K918" s="201"/>
      <c r="L918" s="201"/>
      <c r="M918" s="201"/>
      <c r="N918" s="7"/>
      <c r="O918" s="7"/>
    </row>
    <row r="919" ht="15.75" customHeight="1">
      <c r="A919" s="7"/>
      <c r="B919" s="150"/>
      <c r="C919" s="7"/>
      <c r="D919" s="150"/>
      <c r="E919" s="7"/>
      <c r="F919" s="7"/>
      <c r="G919" s="3"/>
      <c r="H919" s="201"/>
      <c r="I919" s="201"/>
      <c r="J919" s="201"/>
      <c r="K919" s="201"/>
      <c r="L919" s="201"/>
      <c r="M919" s="201"/>
      <c r="N919" s="7"/>
      <c r="O919" s="7"/>
    </row>
    <row r="920" ht="15.75" customHeight="1">
      <c r="A920" s="7"/>
      <c r="B920" s="150"/>
      <c r="C920" s="7"/>
      <c r="D920" s="150"/>
      <c r="E920" s="7"/>
      <c r="F920" s="7"/>
      <c r="G920" s="3"/>
      <c r="H920" s="201"/>
      <c r="I920" s="201"/>
      <c r="J920" s="201"/>
      <c r="K920" s="201"/>
      <c r="L920" s="201"/>
      <c r="M920" s="201"/>
      <c r="N920" s="7"/>
      <c r="O920" s="7"/>
    </row>
    <row r="921" ht="15.75" customHeight="1">
      <c r="A921" s="7"/>
      <c r="B921" s="150"/>
      <c r="C921" s="7"/>
      <c r="D921" s="150"/>
      <c r="E921" s="7"/>
      <c r="F921" s="7"/>
      <c r="G921" s="3"/>
      <c r="H921" s="201"/>
      <c r="I921" s="201"/>
      <c r="J921" s="201"/>
      <c r="K921" s="201"/>
      <c r="L921" s="201"/>
      <c r="M921" s="201"/>
      <c r="N921" s="7"/>
      <c r="O921" s="7"/>
    </row>
    <row r="922" ht="15.75" customHeight="1">
      <c r="A922" s="7"/>
      <c r="B922" s="150"/>
      <c r="C922" s="7"/>
      <c r="D922" s="150"/>
      <c r="E922" s="7"/>
      <c r="F922" s="7"/>
      <c r="G922" s="3"/>
      <c r="H922" s="201"/>
      <c r="I922" s="201"/>
      <c r="J922" s="201"/>
      <c r="K922" s="201"/>
      <c r="L922" s="201"/>
      <c r="M922" s="201"/>
      <c r="N922" s="7"/>
      <c r="O922" s="7"/>
    </row>
    <row r="923" ht="15.75" customHeight="1">
      <c r="A923" s="7"/>
      <c r="B923" s="150"/>
      <c r="C923" s="7"/>
      <c r="D923" s="150"/>
      <c r="E923" s="7"/>
      <c r="F923" s="7"/>
      <c r="G923" s="3"/>
      <c r="H923" s="201"/>
      <c r="I923" s="201"/>
      <c r="J923" s="201"/>
      <c r="K923" s="201"/>
      <c r="L923" s="201"/>
      <c r="M923" s="201"/>
      <c r="N923" s="7"/>
      <c r="O923" s="7"/>
    </row>
    <row r="924" ht="15.75" customHeight="1">
      <c r="A924" s="7"/>
      <c r="B924" s="150"/>
      <c r="C924" s="7"/>
      <c r="D924" s="150"/>
      <c r="E924" s="7"/>
      <c r="F924" s="7"/>
      <c r="G924" s="3"/>
      <c r="H924" s="201"/>
      <c r="I924" s="201"/>
      <c r="J924" s="201"/>
      <c r="K924" s="201"/>
      <c r="L924" s="201"/>
      <c r="M924" s="201"/>
      <c r="N924" s="7"/>
      <c r="O924" s="7"/>
    </row>
    <row r="925" ht="15.75" customHeight="1">
      <c r="A925" s="7"/>
      <c r="B925" s="150"/>
      <c r="C925" s="7"/>
      <c r="D925" s="150"/>
      <c r="E925" s="7"/>
      <c r="F925" s="7"/>
      <c r="G925" s="3"/>
      <c r="H925" s="201"/>
      <c r="I925" s="201"/>
      <c r="J925" s="201"/>
      <c r="K925" s="201"/>
      <c r="L925" s="201"/>
      <c r="M925" s="201"/>
      <c r="N925" s="7"/>
      <c r="O925" s="7"/>
    </row>
    <row r="926" ht="15.75" customHeight="1">
      <c r="A926" s="7"/>
      <c r="B926" s="150"/>
      <c r="C926" s="7"/>
      <c r="D926" s="150"/>
      <c r="E926" s="7"/>
      <c r="F926" s="7"/>
      <c r="G926" s="3"/>
      <c r="H926" s="201"/>
      <c r="I926" s="201"/>
      <c r="J926" s="201"/>
      <c r="K926" s="201"/>
      <c r="L926" s="201"/>
      <c r="M926" s="201"/>
      <c r="N926" s="7"/>
      <c r="O926" s="7"/>
    </row>
    <row r="927" ht="15.75" customHeight="1">
      <c r="A927" s="7"/>
      <c r="B927" s="150"/>
      <c r="C927" s="7"/>
      <c r="D927" s="150"/>
      <c r="E927" s="7"/>
      <c r="F927" s="7"/>
      <c r="G927" s="3"/>
      <c r="H927" s="201"/>
      <c r="I927" s="201"/>
      <c r="J927" s="201"/>
      <c r="K927" s="201"/>
      <c r="L927" s="201"/>
      <c r="M927" s="201"/>
      <c r="N927" s="7"/>
      <c r="O927" s="7"/>
    </row>
    <row r="928" ht="15.75" customHeight="1">
      <c r="A928" s="7"/>
      <c r="B928" s="150"/>
      <c r="C928" s="7"/>
      <c r="D928" s="150"/>
      <c r="E928" s="7"/>
      <c r="F928" s="7"/>
      <c r="G928" s="3"/>
      <c r="H928" s="201"/>
      <c r="I928" s="201"/>
      <c r="J928" s="201"/>
      <c r="K928" s="201"/>
      <c r="L928" s="201"/>
      <c r="M928" s="201"/>
      <c r="N928" s="7"/>
      <c r="O928" s="7"/>
    </row>
    <row r="929" ht="15.75" customHeight="1">
      <c r="A929" s="7"/>
      <c r="B929" s="150"/>
      <c r="C929" s="7"/>
      <c r="D929" s="150"/>
      <c r="E929" s="7"/>
      <c r="F929" s="7"/>
      <c r="G929" s="3"/>
      <c r="H929" s="201"/>
      <c r="I929" s="201"/>
      <c r="J929" s="201"/>
      <c r="K929" s="201"/>
      <c r="L929" s="201"/>
      <c r="M929" s="201"/>
      <c r="N929" s="7"/>
      <c r="O929" s="7"/>
    </row>
    <row r="930" ht="15.75" customHeight="1">
      <c r="A930" s="7"/>
      <c r="B930" s="150"/>
      <c r="C930" s="7"/>
      <c r="D930" s="150"/>
      <c r="E930" s="7"/>
      <c r="F930" s="7"/>
      <c r="G930" s="3"/>
      <c r="H930" s="201"/>
      <c r="I930" s="201"/>
      <c r="J930" s="201"/>
      <c r="K930" s="201"/>
      <c r="L930" s="201"/>
      <c r="M930" s="201"/>
      <c r="N930" s="7"/>
      <c r="O930" s="7"/>
    </row>
    <row r="931" ht="15.75" customHeight="1">
      <c r="A931" s="7"/>
      <c r="B931" s="150"/>
      <c r="C931" s="7"/>
      <c r="D931" s="150"/>
      <c r="E931" s="7"/>
      <c r="F931" s="7"/>
      <c r="G931" s="3"/>
      <c r="H931" s="201"/>
      <c r="I931" s="201"/>
      <c r="J931" s="201"/>
      <c r="K931" s="201"/>
      <c r="L931" s="201"/>
      <c r="M931" s="201"/>
      <c r="N931" s="7"/>
      <c r="O931" s="7"/>
    </row>
    <row r="932" ht="15.75" customHeight="1">
      <c r="A932" s="7"/>
      <c r="B932" s="150"/>
      <c r="C932" s="7"/>
      <c r="D932" s="150"/>
      <c r="E932" s="7"/>
      <c r="F932" s="7"/>
      <c r="G932" s="3"/>
      <c r="H932" s="201"/>
      <c r="I932" s="201"/>
      <c r="J932" s="201"/>
      <c r="K932" s="201"/>
      <c r="L932" s="201"/>
      <c r="M932" s="201"/>
      <c r="N932" s="7"/>
      <c r="O932" s="7"/>
    </row>
    <row r="933" ht="15.75" customHeight="1">
      <c r="A933" s="7"/>
      <c r="B933" s="150"/>
      <c r="C933" s="7"/>
      <c r="D933" s="150"/>
      <c r="E933" s="7"/>
      <c r="F933" s="7"/>
      <c r="G933" s="3"/>
      <c r="H933" s="201"/>
      <c r="I933" s="201"/>
      <c r="J933" s="201"/>
      <c r="K933" s="201"/>
      <c r="L933" s="201"/>
      <c r="M933" s="201"/>
      <c r="N933" s="7"/>
      <c r="O933" s="7"/>
    </row>
    <row r="934" ht="15.75" customHeight="1">
      <c r="A934" s="7"/>
      <c r="B934" s="150"/>
      <c r="C934" s="7"/>
      <c r="D934" s="150"/>
      <c r="E934" s="7"/>
      <c r="F934" s="7"/>
      <c r="G934" s="3"/>
      <c r="H934" s="201"/>
      <c r="I934" s="201"/>
      <c r="J934" s="201"/>
      <c r="K934" s="201"/>
      <c r="L934" s="201"/>
      <c r="M934" s="201"/>
      <c r="N934" s="7"/>
      <c r="O934" s="7"/>
    </row>
    <row r="935" ht="15.75" customHeight="1">
      <c r="A935" s="7"/>
      <c r="B935" s="150"/>
      <c r="C935" s="7"/>
      <c r="D935" s="150"/>
      <c r="E935" s="7"/>
      <c r="F935" s="7"/>
      <c r="G935" s="3"/>
      <c r="H935" s="201"/>
      <c r="I935" s="201"/>
      <c r="J935" s="201"/>
      <c r="K935" s="201"/>
      <c r="L935" s="201"/>
      <c r="M935" s="201"/>
      <c r="N935" s="7"/>
      <c r="O935" s="7"/>
    </row>
    <row r="936" ht="15.75" customHeight="1">
      <c r="A936" s="7"/>
      <c r="B936" s="150"/>
      <c r="C936" s="7"/>
      <c r="D936" s="150"/>
      <c r="E936" s="7"/>
      <c r="F936" s="7"/>
      <c r="G936" s="3"/>
      <c r="H936" s="201"/>
      <c r="I936" s="201"/>
      <c r="J936" s="201"/>
      <c r="K936" s="201"/>
      <c r="L936" s="201"/>
      <c r="M936" s="201"/>
      <c r="N936" s="7"/>
      <c r="O936" s="7"/>
    </row>
    <row r="937" ht="15.75" customHeight="1">
      <c r="A937" s="7"/>
      <c r="B937" s="150"/>
      <c r="C937" s="7"/>
      <c r="D937" s="150"/>
      <c r="E937" s="7"/>
      <c r="F937" s="7"/>
      <c r="G937" s="3"/>
      <c r="H937" s="201"/>
      <c r="I937" s="201"/>
      <c r="J937" s="201"/>
      <c r="K937" s="201"/>
      <c r="L937" s="201"/>
      <c r="M937" s="201"/>
      <c r="N937" s="7"/>
      <c r="O937" s="7"/>
    </row>
    <row r="938" ht="15.75" customHeight="1">
      <c r="A938" s="7"/>
      <c r="B938" s="150"/>
      <c r="C938" s="7"/>
      <c r="D938" s="150"/>
      <c r="E938" s="7"/>
      <c r="F938" s="7"/>
      <c r="G938" s="3"/>
      <c r="H938" s="201"/>
      <c r="I938" s="201"/>
      <c r="J938" s="201"/>
      <c r="K938" s="201"/>
      <c r="L938" s="201"/>
      <c r="M938" s="201"/>
      <c r="N938" s="7"/>
      <c r="O938" s="7"/>
    </row>
    <row r="939" ht="15.75" customHeight="1">
      <c r="A939" s="7"/>
      <c r="B939" s="150"/>
      <c r="C939" s="7"/>
      <c r="D939" s="150"/>
      <c r="E939" s="7"/>
      <c r="F939" s="7"/>
      <c r="G939" s="3"/>
      <c r="H939" s="201"/>
      <c r="I939" s="201"/>
      <c r="J939" s="201"/>
      <c r="K939" s="201"/>
      <c r="L939" s="201"/>
      <c r="M939" s="201"/>
      <c r="N939" s="7"/>
      <c r="O939" s="7"/>
    </row>
    <row r="940" ht="15.75" customHeight="1">
      <c r="A940" s="7"/>
      <c r="B940" s="150"/>
      <c r="C940" s="7"/>
      <c r="D940" s="150"/>
      <c r="E940" s="7"/>
      <c r="F940" s="7"/>
      <c r="G940" s="3"/>
      <c r="H940" s="201"/>
      <c r="I940" s="201"/>
      <c r="J940" s="201"/>
      <c r="K940" s="201"/>
      <c r="L940" s="201"/>
      <c r="M940" s="201"/>
      <c r="N940" s="7"/>
      <c r="O940" s="7"/>
    </row>
    <row r="941" ht="15.75" customHeight="1">
      <c r="A941" s="7"/>
      <c r="B941" s="150"/>
      <c r="C941" s="7"/>
      <c r="D941" s="150"/>
      <c r="E941" s="7"/>
      <c r="F941" s="7"/>
      <c r="G941" s="3"/>
      <c r="H941" s="201"/>
      <c r="I941" s="201"/>
      <c r="J941" s="201"/>
      <c r="K941" s="201"/>
      <c r="L941" s="201"/>
      <c r="M941" s="201"/>
      <c r="N941" s="7"/>
      <c r="O941" s="7"/>
    </row>
    <row r="942" ht="15.75" customHeight="1">
      <c r="A942" s="7"/>
      <c r="B942" s="150"/>
      <c r="C942" s="7"/>
      <c r="D942" s="150"/>
      <c r="E942" s="7"/>
      <c r="F942" s="7"/>
      <c r="G942" s="3"/>
      <c r="H942" s="201"/>
      <c r="I942" s="201"/>
      <c r="J942" s="201"/>
      <c r="K942" s="201"/>
      <c r="L942" s="201"/>
      <c r="M942" s="201"/>
      <c r="N942" s="7"/>
      <c r="O942" s="7"/>
    </row>
    <row r="943" ht="15.75" customHeight="1">
      <c r="A943" s="7"/>
      <c r="B943" s="150"/>
      <c r="C943" s="7"/>
      <c r="D943" s="150"/>
      <c r="E943" s="7"/>
      <c r="F943" s="7"/>
      <c r="G943" s="3"/>
      <c r="H943" s="201"/>
      <c r="I943" s="201"/>
      <c r="J943" s="201"/>
      <c r="K943" s="201"/>
      <c r="L943" s="201"/>
      <c r="M943" s="201"/>
      <c r="N943" s="7"/>
      <c r="O943" s="7"/>
    </row>
    <row r="944" ht="15.75" customHeight="1">
      <c r="A944" s="7"/>
      <c r="B944" s="150"/>
      <c r="C944" s="7"/>
      <c r="D944" s="150"/>
      <c r="E944" s="7"/>
      <c r="F944" s="7"/>
      <c r="G944" s="3"/>
      <c r="H944" s="201"/>
      <c r="I944" s="201"/>
      <c r="J944" s="201"/>
      <c r="K944" s="201"/>
      <c r="L944" s="201"/>
      <c r="M944" s="201"/>
      <c r="N944" s="7"/>
      <c r="O944" s="7"/>
    </row>
    <row r="945" ht="15.75" customHeight="1">
      <c r="A945" s="7"/>
      <c r="B945" s="150"/>
      <c r="C945" s="7"/>
      <c r="D945" s="150"/>
      <c r="E945" s="7"/>
      <c r="F945" s="7"/>
      <c r="G945" s="3"/>
      <c r="H945" s="201"/>
      <c r="I945" s="201"/>
      <c r="J945" s="201"/>
      <c r="K945" s="201"/>
      <c r="L945" s="201"/>
      <c r="M945" s="201"/>
      <c r="N945" s="7"/>
      <c r="O945" s="7"/>
    </row>
    <row r="946" ht="15.75" customHeight="1">
      <c r="A946" s="7"/>
      <c r="B946" s="150"/>
      <c r="C946" s="7"/>
      <c r="D946" s="150"/>
      <c r="E946" s="7"/>
      <c r="F946" s="7"/>
      <c r="G946" s="3"/>
      <c r="H946" s="201"/>
      <c r="I946" s="201"/>
      <c r="J946" s="201"/>
      <c r="K946" s="201"/>
      <c r="L946" s="201"/>
      <c r="M946" s="201"/>
      <c r="N946" s="7"/>
      <c r="O946" s="7"/>
    </row>
    <row r="947" ht="15.75" customHeight="1">
      <c r="A947" s="7"/>
      <c r="B947" s="150"/>
      <c r="C947" s="7"/>
      <c r="D947" s="150"/>
      <c r="E947" s="7"/>
      <c r="F947" s="7"/>
      <c r="G947" s="3"/>
      <c r="H947" s="201"/>
      <c r="I947" s="201"/>
      <c r="J947" s="201"/>
      <c r="K947" s="201"/>
      <c r="L947" s="201"/>
      <c r="M947" s="201"/>
      <c r="N947" s="7"/>
      <c r="O947" s="7"/>
    </row>
    <row r="948" ht="15.75" customHeight="1">
      <c r="A948" s="7"/>
      <c r="B948" s="150"/>
      <c r="C948" s="7"/>
      <c r="D948" s="150"/>
      <c r="E948" s="7"/>
      <c r="F948" s="7"/>
      <c r="G948" s="3"/>
      <c r="H948" s="201"/>
      <c r="I948" s="201"/>
      <c r="J948" s="201"/>
      <c r="K948" s="201"/>
      <c r="L948" s="201"/>
      <c r="M948" s="201"/>
      <c r="N948" s="7"/>
      <c r="O948" s="7"/>
    </row>
    <row r="949" ht="15.75" customHeight="1">
      <c r="A949" s="7"/>
      <c r="B949" s="150"/>
      <c r="C949" s="7"/>
      <c r="D949" s="150"/>
      <c r="E949" s="7"/>
      <c r="F949" s="7"/>
      <c r="G949" s="3"/>
      <c r="H949" s="201"/>
      <c r="I949" s="201"/>
      <c r="J949" s="201"/>
      <c r="K949" s="201"/>
      <c r="L949" s="201"/>
      <c r="M949" s="201"/>
      <c r="N949" s="7"/>
      <c r="O949" s="7"/>
    </row>
    <row r="950" ht="15.75" customHeight="1">
      <c r="A950" s="7"/>
      <c r="B950" s="150"/>
      <c r="C950" s="7"/>
      <c r="D950" s="150"/>
      <c r="E950" s="7"/>
      <c r="F950" s="7"/>
      <c r="G950" s="3"/>
      <c r="H950" s="201"/>
      <c r="I950" s="201"/>
      <c r="J950" s="201"/>
      <c r="K950" s="201"/>
      <c r="L950" s="201"/>
      <c r="M950" s="201"/>
      <c r="N950" s="7"/>
      <c r="O950" s="7"/>
    </row>
    <row r="951" ht="15.75" customHeight="1">
      <c r="A951" s="7"/>
      <c r="B951" s="150"/>
      <c r="C951" s="7"/>
      <c r="D951" s="150"/>
      <c r="E951" s="7"/>
      <c r="F951" s="7"/>
      <c r="G951" s="3"/>
      <c r="H951" s="201"/>
      <c r="I951" s="201"/>
      <c r="J951" s="201"/>
      <c r="K951" s="201"/>
      <c r="L951" s="201"/>
      <c r="M951" s="201"/>
      <c r="N951" s="7"/>
      <c r="O951" s="7"/>
    </row>
    <row r="952" ht="15.75" customHeight="1">
      <c r="A952" s="7"/>
      <c r="B952" s="150"/>
      <c r="C952" s="7"/>
      <c r="D952" s="150"/>
      <c r="E952" s="7"/>
      <c r="F952" s="7"/>
      <c r="G952" s="3"/>
      <c r="H952" s="201"/>
      <c r="I952" s="201"/>
      <c r="J952" s="201"/>
      <c r="K952" s="201"/>
      <c r="L952" s="201"/>
      <c r="M952" s="201"/>
      <c r="N952" s="7"/>
      <c r="O952" s="7"/>
    </row>
    <row r="953" ht="15.75" customHeight="1">
      <c r="A953" s="7"/>
      <c r="B953" s="150"/>
      <c r="C953" s="7"/>
      <c r="D953" s="150"/>
      <c r="E953" s="7"/>
      <c r="F953" s="7"/>
      <c r="G953" s="3"/>
      <c r="H953" s="201"/>
      <c r="I953" s="201"/>
      <c r="J953" s="201"/>
      <c r="K953" s="201"/>
      <c r="L953" s="201"/>
      <c r="M953" s="201"/>
      <c r="N953" s="7"/>
      <c r="O953" s="7"/>
    </row>
    <row r="954" ht="15.75" customHeight="1">
      <c r="A954" s="7"/>
      <c r="B954" s="150"/>
      <c r="C954" s="7"/>
      <c r="D954" s="150"/>
      <c r="E954" s="7"/>
      <c r="F954" s="7"/>
      <c r="G954" s="3"/>
      <c r="H954" s="201"/>
      <c r="I954" s="201"/>
      <c r="J954" s="201"/>
      <c r="K954" s="201"/>
      <c r="L954" s="201"/>
      <c r="M954" s="201"/>
      <c r="N954" s="7"/>
      <c r="O954" s="7"/>
    </row>
    <row r="955" ht="15.75" customHeight="1">
      <c r="A955" s="7"/>
      <c r="B955" s="150"/>
      <c r="C955" s="7"/>
      <c r="D955" s="150"/>
      <c r="E955" s="7"/>
      <c r="F955" s="7"/>
      <c r="G955" s="3"/>
      <c r="H955" s="201"/>
      <c r="I955" s="201"/>
      <c r="J955" s="201"/>
      <c r="K955" s="201"/>
      <c r="L955" s="201"/>
      <c r="M955" s="201"/>
      <c r="N955" s="7"/>
      <c r="O955" s="7"/>
    </row>
    <row r="956" ht="15.75" customHeight="1">
      <c r="A956" s="7"/>
      <c r="B956" s="150"/>
      <c r="C956" s="7"/>
      <c r="D956" s="150"/>
      <c r="E956" s="7"/>
      <c r="F956" s="7"/>
      <c r="G956" s="3"/>
      <c r="H956" s="201"/>
      <c r="I956" s="201"/>
      <c r="J956" s="201"/>
      <c r="K956" s="201"/>
      <c r="L956" s="201"/>
      <c r="M956" s="201"/>
      <c r="N956" s="7"/>
      <c r="O956" s="7"/>
    </row>
    <row r="957" ht="15.75" customHeight="1">
      <c r="A957" s="7"/>
      <c r="B957" s="150"/>
      <c r="C957" s="7"/>
      <c r="D957" s="150"/>
      <c r="E957" s="7"/>
      <c r="F957" s="7"/>
      <c r="G957" s="3"/>
      <c r="H957" s="201"/>
      <c r="I957" s="201"/>
      <c r="J957" s="201"/>
      <c r="K957" s="201"/>
      <c r="L957" s="201"/>
      <c r="M957" s="201"/>
      <c r="N957" s="7"/>
      <c r="O957" s="7"/>
    </row>
    <row r="958" ht="15.75" customHeight="1">
      <c r="A958" s="7"/>
      <c r="B958" s="150"/>
      <c r="C958" s="7"/>
      <c r="D958" s="150"/>
      <c r="E958" s="7"/>
      <c r="F958" s="7"/>
      <c r="G958" s="3"/>
      <c r="H958" s="201"/>
      <c r="I958" s="201"/>
      <c r="J958" s="201"/>
      <c r="K958" s="201"/>
      <c r="L958" s="201"/>
      <c r="M958" s="201"/>
      <c r="N958" s="7"/>
      <c r="O958" s="7"/>
    </row>
    <row r="959" ht="15.75" customHeight="1">
      <c r="A959" s="7"/>
      <c r="B959" s="150"/>
      <c r="C959" s="7"/>
      <c r="D959" s="150"/>
      <c r="E959" s="7"/>
      <c r="F959" s="7"/>
      <c r="G959" s="3"/>
      <c r="H959" s="201"/>
      <c r="I959" s="201"/>
      <c r="J959" s="201"/>
      <c r="K959" s="201"/>
      <c r="L959" s="201"/>
      <c r="M959" s="201"/>
      <c r="N959" s="7"/>
      <c r="O959" s="7"/>
    </row>
    <row r="960" ht="15.75" customHeight="1">
      <c r="A960" s="7"/>
      <c r="B960" s="150"/>
      <c r="C960" s="7"/>
      <c r="D960" s="150"/>
      <c r="E960" s="7"/>
      <c r="F960" s="7"/>
      <c r="G960" s="3"/>
      <c r="H960" s="201"/>
      <c r="I960" s="201"/>
      <c r="J960" s="201"/>
      <c r="K960" s="201"/>
      <c r="L960" s="201"/>
      <c r="M960" s="201"/>
      <c r="N960" s="7"/>
      <c r="O960" s="7"/>
    </row>
    <row r="961" ht="15.75" customHeight="1">
      <c r="A961" s="7"/>
      <c r="B961" s="150"/>
      <c r="C961" s="7"/>
      <c r="D961" s="150"/>
      <c r="E961" s="7"/>
      <c r="F961" s="7"/>
      <c r="G961" s="3"/>
      <c r="H961" s="201"/>
      <c r="I961" s="201"/>
      <c r="J961" s="201"/>
      <c r="K961" s="201"/>
      <c r="L961" s="201"/>
      <c r="M961" s="201"/>
      <c r="N961" s="7"/>
      <c r="O961" s="7"/>
    </row>
    <row r="962" ht="15.75" customHeight="1">
      <c r="A962" s="7"/>
      <c r="B962" s="150"/>
      <c r="C962" s="7"/>
      <c r="D962" s="150"/>
      <c r="E962" s="7"/>
      <c r="F962" s="7"/>
      <c r="G962" s="3"/>
      <c r="H962" s="201"/>
      <c r="I962" s="201"/>
      <c r="J962" s="201"/>
      <c r="K962" s="201"/>
      <c r="L962" s="201"/>
      <c r="M962" s="201"/>
      <c r="N962" s="7"/>
      <c r="O962" s="7"/>
    </row>
    <row r="963" ht="15.75" customHeight="1">
      <c r="A963" s="7"/>
      <c r="B963" s="150"/>
      <c r="C963" s="7"/>
      <c r="D963" s="150"/>
      <c r="E963" s="7"/>
      <c r="F963" s="7"/>
      <c r="G963" s="3"/>
      <c r="H963" s="201"/>
      <c r="I963" s="201"/>
      <c r="J963" s="201"/>
      <c r="K963" s="201"/>
      <c r="L963" s="201"/>
      <c r="M963" s="201"/>
      <c r="N963" s="7"/>
      <c r="O963" s="7"/>
    </row>
    <row r="964" ht="15.75" customHeight="1">
      <c r="A964" s="7"/>
      <c r="B964" s="150"/>
      <c r="C964" s="7"/>
      <c r="D964" s="150"/>
      <c r="E964" s="7"/>
      <c r="F964" s="7"/>
      <c r="G964" s="3"/>
      <c r="H964" s="201"/>
      <c r="I964" s="201"/>
      <c r="J964" s="201"/>
      <c r="K964" s="201"/>
      <c r="L964" s="201"/>
      <c r="M964" s="201"/>
      <c r="N964" s="7"/>
      <c r="O964" s="7"/>
    </row>
    <row r="965" ht="15.75" customHeight="1">
      <c r="A965" s="7"/>
      <c r="B965" s="150"/>
      <c r="C965" s="7"/>
      <c r="D965" s="150"/>
      <c r="E965" s="7"/>
      <c r="F965" s="7"/>
      <c r="G965" s="3"/>
      <c r="H965" s="201"/>
      <c r="I965" s="201"/>
      <c r="J965" s="201"/>
      <c r="K965" s="201"/>
      <c r="L965" s="201"/>
      <c r="M965" s="201"/>
      <c r="N965" s="7"/>
      <c r="O965" s="7"/>
    </row>
    <row r="966" ht="15.75" customHeight="1">
      <c r="A966" s="7"/>
      <c r="B966" s="150"/>
      <c r="C966" s="7"/>
      <c r="D966" s="150"/>
      <c r="E966" s="7"/>
      <c r="F966" s="7"/>
      <c r="G966" s="3"/>
      <c r="H966" s="201"/>
      <c r="I966" s="201"/>
      <c r="J966" s="201"/>
      <c r="K966" s="201"/>
      <c r="L966" s="201"/>
      <c r="M966" s="201"/>
      <c r="N966" s="7"/>
      <c r="O966" s="7"/>
    </row>
    <row r="967" ht="15.75" customHeight="1">
      <c r="A967" s="7"/>
      <c r="B967" s="150"/>
      <c r="C967" s="7"/>
      <c r="D967" s="150"/>
      <c r="E967" s="7"/>
      <c r="F967" s="7"/>
      <c r="G967" s="3"/>
      <c r="H967" s="201"/>
      <c r="I967" s="201"/>
      <c r="J967" s="201"/>
      <c r="K967" s="201"/>
      <c r="L967" s="201"/>
      <c r="M967" s="201"/>
      <c r="N967" s="7"/>
      <c r="O967" s="7"/>
    </row>
    <row r="968" ht="15.75" customHeight="1">
      <c r="A968" s="7"/>
      <c r="B968" s="150"/>
      <c r="C968" s="7"/>
      <c r="D968" s="150"/>
      <c r="E968" s="7"/>
      <c r="F968" s="7"/>
      <c r="G968" s="3"/>
      <c r="H968" s="201"/>
      <c r="I968" s="201"/>
      <c r="J968" s="201"/>
      <c r="K968" s="201"/>
      <c r="L968" s="201"/>
      <c r="M968" s="201"/>
      <c r="N968" s="7"/>
      <c r="O968" s="7"/>
    </row>
    <row r="969" ht="15.75" customHeight="1">
      <c r="A969" s="7"/>
      <c r="B969" s="150"/>
      <c r="C969" s="7"/>
      <c r="D969" s="150"/>
      <c r="E969" s="7"/>
      <c r="F969" s="7"/>
      <c r="G969" s="3"/>
      <c r="H969" s="201"/>
      <c r="I969" s="201"/>
      <c r="J969" s="201"/>
      <c r="K969" s="201"/>
      <c r="L969" s="201"/>
      <c r="M969" s="201"/>
      <c r="N969" s="7"/>
      <c r="O969" s="7"/>
    </row>
    <row r="970" ht="15.75" customHeight="1">
      <c r="A970" s="7"/>
      <c r="B970" s="150"/>
      <c r="C970" s="7"/>
      <c r="D970" s="150"/>
      <c r="E970" s="7"/>
      <c r="F970" s="7"/>
      <c r="G970" s="3"/>
      <c r="H970" s="201"/>
      <c r="I970" s="201"/>
      <c r="J970" s="201"/>
      <c r="K970" s="201"/>
      <c r="L970" s="201"/>
      <c r="M970" s="201"/>
      <c r="N970" s="7"/>
      <c r="O970" s="7"/>
    </row>
    <row r="971" ht="15.75" customHeight="1">
      <c r="A971" s="7"/>
      <c r="B971" s="150"/>
      <c r="C971" s="7"/>
      <c r="D971" s="150"/>
      <c r="E971" s="7"/>
      <c r="F971" s="7"/>
      <c r="G971" s="3"/>
      <c r="H971" s="201"/>
      <c r="I971" s="201"/>
      <c r="J971" s="201"/>
      <c r="K971" s="201"/>
      <c r="L971" s="201"/>
      <c r="M971" s="201"/>
      <c r="N971" s="7"/>
      <c r="O971" s="7"/>
    </row>
    <row r="972" ht="15.75" customHeight="1">
      <c r="A972" s="7"/>
      <c r="B972" s="150"/>
      <c r="C972" s="7"/>
      <c r="D972" s="150"/>
      <c r="E972" s="7"/>
      <c r="F972" s="7"/>
      <c r="G972" s="3"/>
      <c r="H972" s="201"/>
      <c r="I972" s="201"/>
      <c r="J972" s="201"/>
      <c r="K972" s="201"/>
      <c r="L972" s="201"/>
      <c r="M972" s="201"/>
      <c r="N972" s="7"/>
      <c r="O972" s="7"/>
    </row>
    <row r="973" ht="15.75" customHeight="1">
      <c r="A973" s="7"/>
      <c r="B973" s="150"/>
      <c r="C973" s="7"/>
      <c r="D973" s="150"/>
      <c r="E973" s="7"/>
      <c r="F973" s="7"/>
      <c r="G973" s="3"/>
      <c r="H973" s="201"/>
      <c r="I973" s="201"/>
      <c r="J973" s="201"/>
      <c r="K973" s="201"/>
      <c r="L973" s="201"/>
      <c r="M973" s="201"/>
      <c r="N973" s="7"/>
      <c r="O973" s="7"/>
    </row>
    <row r="974" ht="15.75" customHeight="1">
      <c r="A974" s="7"/>
      <c r="B974" s="150"/>
      <c r="C974" s="7"/>
      <c r="D974" s="150"/>
      <c r="E974" s="7"/>
      <c r="F974" s="7"/>
      <c r="G974" s="3"/>
      <c r="H974" s="201"/>
      <c r="I974" s="201"/>
      <c r="J974" s="201"/>
      <c r="K974" s="201"/>
      <c r="L974" s="201"/>
      <c r="M974" s="201"/>
      <c r="N974" s="7"/>
      <c r="O974" s="7"/>
    </row>
    <row r="975" ht="15.75" customHeight="1">
      <c r="A975" s="7"/>
      <c r="B975" s="150"/>
      <c r="C975" s="7"/>
      <c r="D975" s="150"/>
      <c r="E975" s="7"/>
      <c r="F975" s="7"/>
      <c r="G975" s="3"/>
      <c r="H975" s="201"/>
      <c r="I975" s="201"/>
      <c r="J975" s="201"/>
      <c r="K975" s="201"/>
      <c r="L975" s="201"/>
      <c r="M975" s="201"/>
      <c r="N975" s="7"/>
      <c r="O975" s="7"/>
    </row>
    <row r="976" ht="15.75" customHeight="1">
      <c r="A976" s="7"/>
      <c r="B976" s="150"/>
      <c r="C976" s="7"/>
      <c r="D976" s="150"/>
      <c r="E976" s="7"/>
      <c r="F976" s="7"/>
      <c r="G976" s="3"/>
      <c r="H976" s="201"/>
      <c r="I976" s="201"/>
      <c r="J976" s="201"/>
      <c r="K976" s="201"/>
      <c r="L976" s="201"/>
      <c r="M976" s="201"/>
      <c r="N976" s="7"/>
      <c r="O976" s="7"/>
    </row>
    <row r="977" ht="15.75" customHeight="1">
      <c r="A977" s="7"/>
      <c r="B977" s="150"/>
      <c r="C977" s="7"/>
      <c r="D977" s="150"/>
      <c r="E977" s="7"/>
      <c r="F977" s="7"/>
      <c r="G977" s="3"/>
      <c r="H977" s="201"/>
      <c r="I977" s="201"/>
      <c r="J977" s="201"/>
      <c r="K977" s="201"/>
      <c r="L977" s="201"/>
      <c r="M977" s="201"/>
      <c r="N977" s="7"/>
      <c r="O977" s="7"/>
    </row>
    <row r="978" ht="15.75" customHeight="1">
      <c r="A978" s="7"/>
      <c r="B978" s="150"/>
      <c r="C978" s="7"/>
      <c r="D978" s="150"/>
      <c r="E978" s="7"/>
      <c r="F978" s="7"/>
      <c r="G978" s="3"/>
      <c r="H978" s="201"/>
      <c r="I978" s="201"/>
      <c r="J978" s="201"/>
      <c r="K978" s="201"/>
      <c r="L978" s="201"/>
      <c r="M978" s="201"/>
      <c r="N978" s="7"/>
      <c r="O978" s="7"/>
    </row>
    <row r="979" ht="15.75" customHeight="1">
      <c r="A979" s="7"/>
      <c r="B979" s="150"/>
      <c r="C979" s="7"/>
      <c r="D979" s="150"/>
      <c r="E979" s="7"/>
      <c r="F979" s="7"/>
      <c r="G979" s="3"/>
      <c r="H979" s="201"/>
      <c r="I979" s="201"/>
      <c r="J979" s="201"/>
      <c r="K979" s="201"/>
      <c r="L979" s="201"/>
      <c r="M979" s="201"/>
      <c r="N979" s="7"/>
      <c r="O979" s="7"/>
    </row>
    <row r="980" ht="15.75" customHeight="1">
      <c r="A980" s="7"/>
      <c r="B980" s="150"/>
      <c r="C980" s="7"/>
      <c r="D980" s="150"/>
      <c r="E980" s="7"/>
      <c r="F980" s="7"/>
      <c r="G980" s="3"/>
      <c r="H980" s="201"/>
      <c r="I980" s="201"/>
      <c r="J980" s="201"/>
      <c r="K980" s="201"/>
      <c r="L980" s="201"/>
      <c r="M980" s="201"/>
      <c r="N980" s="7"/>
      <c r="O980" s="7"/>
    </row>
    <row r="981" ht="15.75" customHeight="1">
      <c r="A981" s="7"/>
      <c r="B981" s="150"/>
      <c r="C981" s="7"/>
      <c r="D981" s="150"/>
      <c r="E981" s="7"/>
      <c r="F981" s="7"/>
      <c r="G981" s="3"/>
      <c r="H981" s="201"/>
      <c r="I981" s="201"/>
      <c r="J981" s="201"/>
      <c r="K981" s="201"/>
      <c r="L981" s="201"/>
      <c r="M981" s="201"/>
      <c r="N981" s="7"/>
      <c r="O981" s="7"/>
    </row>
    <row r="982" ht="15.75" customHeight="1">
      <c r="A982" s="7"/>
      <c r="B982" s="150"/>
      <c r="C982" s="7"/>
      <c r="D982" s="150"/>
      <c r="E982" s="7"/>
      <c r="F982" s="7"/>
      <c r="G982" s="3"/>
      <c r="H982" s="201"/>
      <c r="I982" s="201"/>
      <c r="J982" s="201"/>
      <c r="K982" s="201"/>
      <c r="L982" s="201"/>
      <c r="M982" s="201"/>
      <c r="N982" s="7"/>
      <c r="O982" s="7"/>
    </row>
    <row r="983" ht="15.75" customHeight="1">
      <c r="A983" s="7"/>
      <c r="B983" s="150"/>
      <c r="C983" s="7"/>
      <c r="D983" s="150"/>
      <c r="E983" s="7"/>
      <c r="F983" s="7"/>
      <c r="G983" s="3"/>
      <c r="H983" s="201"/>
      <c r="I983" s="201"/>
      <c r="J983" s="201"/>
      <c r="K983" s="201"/>
      <c r="L983" s="201"/>
      <c r="M983" s="201"/>
      <c r="N983" s="7"/>
      <c r="O983" s="7"/>
    </row>
    <row r="984" ht="15.75" customHeight="1">
      <c r="A984" s="7"/>
      <c r="B984" s="150"/>
      <c r="C984" s="7"/>
      <c r="D984" s="150"/>
      <c r="E984" s="7"/>
      <c r="F984" s="7"/>
      <c r="G984" s="3"/>
      <c r="H984" s="201"/>
      <c r="I984" s="201"/>
      <c r="J984" s="201"/>
      <c r="K984" s="201"/>
      <c r="L984" s="201"/>
      <c r="M984" s="201"/>
      <c r="N984" s="7"/>
      <c r="O984" s="7"/>
    </row>
    <row r="985" ht="15.75" customHeight="1">
      <c r="A985" s="7"/>
      <c r="B985" s="150"/>
      <c r="C985" s="7"/>
      <c r="D985" s="150"/>
      <c r="E985" s="7"/>
      <c r="F985" s="7"/>
      <c r="G985" s="3"/>
      <c r="H985" s="201"/>
      <c r="I985" s="201"/>
      <c r="J985" s="201"/>
      <c r="K985" s="201"/>
      <c r="L985" s="201"/>
      <c r="M985" s="201"/>
      <c r="N985" s="7"/>
      <c r="O985" s="7"/>
    </row>
    <row r="986" ht="15.75" customHeight="1">
      <c r="A986" s="7"/>
      <c r="B986" s="150"/>
      <c r="C986" s="7"/>
      <c r="D986" s="150"/>
      <c r="E986" s="7"/>
      <c r="F986" s="7"/>
      <c r="G986" s="3"/>
      <c r="H986" s="201"/>
      <c r="I986" s="201"/>
      <c r="J986" s="201"/>
      <c r="K986" s="201"/>
      <c r="L986" s="201"/>
      <c r="M986" s="201"/>
      <c r="N986" s="7"/>
      <c r="O986" s="7"/>
    </row>
    <row r="987" ht="15.75" customHeight="1">
      <c r="A987" s="7"/>
      <c r="B987" s="150"/>
      <c r="C987" s="7"/>
      <c r="D987" s="150"/>
      <c r="E987" s="7"/>
      <c r="F987" s="7"/>
      <c r="G987" s="3"/>
      <c r="H987" s="201"/>
      <c r="I987" s="201"/>
      <c r="J987" s="201"/>
      <c r="K987" s="201"/>
      <c r="L987" s="201"/>
      <c r="M987" s="201"/>
      <c r="N987" s="7"/>
      <c r="O987" s="7"/>
    </row>
    <row r="988" ht="15.75" customHeight="1">
      <c r="A988" s="7"/>
      <c r="B988" s="150"/>
      <c r="C988" s="7"/>
      <c r="D988" s="150"/>
      <c r="E988" s="7"/>
      <c r="F988" s="7"/>
      <c r="G988" s="3"/>
      <c r="H988" s="201"/>
      <c r="I988" s="201"/>
      <c r="J988" s="201"/>
      <c r="K988" s="201"/>
      <c r="L988" s="201"/>
      <c r="M988" s="201"/>
      <c r="N988" s="7"/>
      <c r="O988" s="7"/>
    </row>
    <row r="989" ht="15.75" customHeight="1">
      <c r="A989" s="7"/>
      <c r="B989" s="150"/>
      <c r="C989" s="7"/>
      <c r="D989" s="150"/>
      <c r="E989" s="7"/>
      <c r="F989" s="7"/>
      <c r="G989" s="3"/>
      <c r="H989" s="201"/>
      <c r="I989" s="201"/>
      <c r="J989" s="201"/>
      <c r="K989" s="201"/>
      <c r="L989" s="201"/>
      <c r="M989" s="201"/>
      <c r="N989" s="7"/>
      <c r="O989" s="7"/>
    </row>
    <row r="990" ht="15.75" customHeight="1">
      <c r="A990" s="7"/>
      <c r="B990" s="150"/>
      <c r="C990" s="7"/>
      <c r="D990" s="150"/>
      <c r="E990" s="7"/>
      <c r="F990" s="7"/>
      <c r="G990" s="3"/>
      <c r="H990" s="201"/>
      <c r="I990" s="201"/>
      <c r="J990" s="201"/>
      <c r="K990" s="201"/>
      <c r="L990" s="201"/>
      <c r="M990" s="201"/>
      <c r="N990" s="7"/>
      <c r="O990" s="7"/>
    </row>
    <row r="991" ht="15.75" customHeight="1">
      <c r="A991" s="7"/>
      <c r="B991" s="150"/>
      <c r="C991" s="7"/>
      <c r="D991" s="150"/>
      <c r="E991" s="7"/>
      <c r="F991" s="7"/>
      <c r="G991" s="3"/>
      <c r="H991" s="201"/>
      <c r="I991" s="201"/>
      <c r="J991" s="201"/>
      <c r="K991" s="201"/>
      <c r="L991" s="201"/>
      <c r="M991" s="201"/>
      <c r="N991" s="7"/>
      <c r="O991" s="7"/>
    </row>
    <row r="992" ht="15.75" customHeight="1">
      <c r="A992" s="7"/>
      <c r="B992" s="150"/>
      <c r="C992" s="7"/>
      <c r="D992" s="150"/>
      <c r="E992" s="7"/>
      <c r="F992" s="7"/>
      <c r="G992" s="3"/>
      <c r="H992" s="201"/>
      <c r="I992" s="201"/>
      <c r="J992" s="201"/>
      <c r="K992" s="201"/>
      <c r="L992" s="201"/>
      <c r="M992" s="201"/>
      <c r="N992" s="7"/>
      <c r="O992" s="7"/>
    </row>
    <row r="993" ht="15.75" customHeight="1">
      <c r="A993" s="7"/>
      <c r="B993" s="150"/>
      <c r="C993" s="7"/>
      <c r="D993" s="150"/>
      <c r="E993" s="7"/>
      <c r="F993" s="7"/>
      <c r="G993" s="3"/>
      <c r="H993" s="201"/>
      <c r="I993" s="201"/>
      <c r="J993" s="201"/>
      <c r="K993" s="201"/>
      <c r="L993" s="201"/>
      <c r="M993" s="201"/>
      <c r="N993" s="7"/>
      <c r="O993" s="7"/>
    </row>
    <row r="994" ht="15.75" customHeight="1">
      <c r="A994" s="7"/>
      <c r="B994" s="150"/>
      <c r="C994" s="7"/>
      <c r="D994" s="150"/>
      <c r="E994" s="7"/>
      <c r="F994" s="7"/>
      <c r="G994" s="3"/>
      <c r="H994" s="201"/>
      <c r="I994" s="201"/>
      <c r="J994" s="201"/>
      <c r="K994" s="201"/>
      <c r="L994" s="201"/>
      <c r="M994" s="201"/>
      <c r="N994" s="7"/>
      <c r="O994" s="7"/>
    </row>
    <row r="995" ht="15.75" customHeight="1">
      <c r="A995" s="7"/>
      <c r="B995" s="150"/>
      <c r="C995" s="7"/>
      <c r="D995" s="150"/>
      <c r="E995" s="7"/>
      <c r="F995" s="7"/>
      <c r="G995" s="3"/>
      <c r="H995" s="201"/>
      <c r="I995" s="201"/>
      <c r="J995" s="201"/>
      <c r="K995" s="201"/>
      <c r="L995" s="201"/>
      <c r="M995" s="201"/>
      <c r="N995" s="7"/>
      <c r="O995" s="7"/>
    </row>
    <row r="996" ht="15.75" customHeight="1">
      <c r="A996" s="7"/>
      <c r="B996" s="150"/>
      <c r="C996" s="7"/>
      <c r="D996" s="150"/>
      <c r="E996" s="7"/>
      <c r="F996" s="7"/>
      <c r="G996" s="3"/>
      <c r="H996" s="201"/>
      <c r="I996" s="201"/>
      <c r="J996" s="201"/>
      <c r="K996" s="201"/>
      <c r="L996" s="201"/>
      <c r="M996" s="201"/>
      <c r="N996" s="7"/>
      <c r="O996" s="7"/>
    </row>
    <row r="997" ht="15.75" customHeight="1">
      <c r="A997" s="7"/>
      <c r="B997" s="150"/>
      <c r="C997" s="7"/>
      <c r="D997" s="150"/>
      <c r="E997" s="7"/>
      <c r="F997" s="7"/>
      <c r="G997" s="3"/>
      <c r="H997" s="201"/>
      <c r="I997" s="201"/>
      <c r="J997" s="201"/>
      <c r="K997" s="201"/>
      <c r="L997" s="201"/>
      <c r="M997" s="201"/>
      <c r="N997" s="7"/>
      <c r="O997" s="7"/>
    </row>
    <row r="998" ht="15.75" customHeight="1">
      <c r="A998" s="7"/>
      <c r="B998" s="150"/>
      <c r="C998" s="7"/>
      <c r="D998" s="150"/>
      <c r="E998" s="7"/>
      <c r="F998" s="7"/>
      <c r="G998" s="3"/>
      <c r="H998" s="201"/>
      <c r="I998" s="201"/>
      <c r="J998" s="201"/>
      <c r="K998" s="201"/>
      <c r="L998" s="201"/>
      <c r="M998" s="201"/>
      <c r="N998" s="7"/>
      <c r="O998" s="7"/>
    </row>
    <row r="999" ht="15.75" customHeight="1">
      <c r="A999" s="7"/>
      <c r="B999" s="150"/>
      <c r="C999" s="7"/>
      <c r="D999" s="150"/>
      <c r="E999" s="7"/>
      <c r="F999" s="7"/>
      <c r="G999" s="3"/>
      <c r="H999" s="201"/>
      <c r="I999" s="201"/>
      <c r="J999" s="201"/>
      <c r="K999" s="201"/>
      <c r="L999" s="201"/>
      <c r="M999" s="201"/>
      <c r="N999" s="7"/>
      <c r="O999" s="7"/>
    </row>
    <row r="1000" ht="15.75" customHeight="1">
      <c r="A1000" s="7"/>
      <c r="B1000" s="150"/>
      <c r="C1000" s="7"/>
      <c r="D1000" s="150"/>
      <c r="E1000" s="7"/>
      <c r="F1000" s="7"/>
      <c r="G1000" s="3"/>
      <c r="H1000" s="201"/>
      <c r="I1000" s="201"/>
      <c r="J1000" s="201"/>
      <c r="K1000" s="201"/>
      <c r="L1000" s="201"/>
      <c r="M1000" s="201"/>
      <c r="N1000" s="7"/>
      <c r="O1000" s="7"/>
    </row>
  </sheetData>
  <autoFilter ref="$D$33:$D$66">
    <filterColumn colId="0">
      <filters>
        <filter val="Required"/>
      </filters>
    </filterColumn>
  </autoFilter>
  <mergeCells count="62">
    <mergeCell ref="G61:L61"/>
    <mergeCell ref="G62:L62"/>
    <mergeCell ref="J64:L64"/>
    <mergeCell ref="J66:L66"/>
    <mergeCell ref="G68:L68"/>
    <mergeCell ref="H69:L69"/>
    <mergeCell ref="H70:L70"/>
    <mergeCell ref="G84:N84"/>
    <mergeCell ref="G85:N85"/>
    <mergeCell ref="H71:L71"/>
    <mergeCell ref="H72:L72"/>
    <mergeCell ref="H73:L73"/>
    <mergeCell ref="H74:L74"/>
    <mergeCell ref="G76:L76"/>
    <mergeCell ref="H77:L77"/>
    <mergeCell ref="H78:L78"/>
    <mergeCell ref="G6:L6"/>
    <mergeCell ref="H7:L7"/>
    <mergeCell ref="H8:L8"/>
    <mergeCell ref="H9:L9"/>
    <mergeCell ref="H10:L10"/>
    <mergeCell ref="G12:L12"/>
    <mergeCell ref="H13:L13"/>
    <mergeCell ref="H14:L14"/>
    <mergeCell ref="H15:L15"/>
    <mergeCell ref="H16:L16"/>
    <mergeCell ref="H17:L17"/>
    <mergeCell ref="H18:L18"/>
    <mergeCell ref="H19:L19"/>
    <mergeCell ref="H20:L20"/>
    <mergeCell ref="G22:L22"/>
    <mergeCell ref="H23:L23"/>
    <mergeCell ref="H24:L24"/>
    <mergeCell ref="H25:L25"/>
    <mergeCell ref="H26:L26"/>
    <mergeCell ref="H27:L27"/>
    <mergeCell ref="H28:L28"/>
    <mergeCell ref="H29:L29"/>
    <mergeCell ref="H30:L30"/>
    <mergeCell ref="H31:L31"/>
    <mergeCell ref="G34:L34"/>
    <mergeCell ref="G35:L35"/>
    <mergeCell ref="J37:L37"/>
    <mergeCell ref="J39:L39"/>
    <mergeCell ref="J41:L41"/>
    <mergeCell ref="H42:L42"/>
    <mergeCell ref="G43:L43"/>
    <mergeCell ref="J45:L45"/>
    <mergeCell ref="J47:L47"/>
    <mergeCell ref="H48:L48"/>
    <mergeCell ref="G49:L49"/>
    <mergeCell ref="J51:L51"/>
    <mergeCell ref="J53:L53"/>
    <mergeCell ref="H54:L54"/>
    <mergeCell ref="G55:L55"/>
    <mergeCell ref="G56:L56"/>
    <mergeCell ref="J58:L58"/>
    <mergeCell ref="J60:L60"/>
    <mergeCell ref="H79:L79"/>
    <mergeCell ref="H80:L80"/>
    <mergeCell ref="H81:L81"/>
    <mergeCell ref="H82:L82"/>
  </mergeCells>
  <conditionalFormatting sqref="H50 H52 J50 J52">
    <cfRule type="expression" dxfId="0" priority="1">
      <formula>$D$50="Not Required"</formula>
    </cfRule>
  </conditionalFormatting>
  <conditionalFormatting sqref="H54:L54">
    <cfRule type="expression" dxfId="0" priority="2">
      <formula>$D$50="Not Required"</formula>
    </cfRule>
  </conditionalFormatting>
  <conditionalFormatting sqref="H54:L54">
    <cfRule type="expression" dxfId="1" priority="3">
      <formula>$N$54&lt;&gt;""</formula>
    </cfRule>
  </conditionalFormatting>
  <conditionalFormatting sqref="H25:L26">
    <cfRule type="expression" dxfId="2" priority="4">
      <formula>$N$25&lt;&gt;""</formula>
    </cfRule>
  </conditionalFormatting>
  <conditionalFormatting sqref="H40:H41 J40">
    <cfRule type="expression" dxfId="1" priority="5">
      <formula>$H$41&gt;6</formula>
    </cfRule>
  </conditionalFormatting>
  <conditionalFormatting sqref="K44:L44 H45 J45:L45 K46:L46 H47 I44:I47 J47:L47">
    <cfRule type="expression" dxfId="3" priority="6">
      <formula>$D$43="Not Required"</formula>
    </cfRule>
  </conditionalFormatting>
  <conditionalFormatting sqref="K63:L63 H64 J64:L64 K65:L65 H66 I63:I66 J66:L66">
    <cfRule type="expression" dxfId="3" priority="7">
      <formula>$D$61="Not Required"</formula>
    </cfRule>
  </conditionalFormatting>
  <conditionalFormatting sqref="N44:N48 N50:N55 N57:N61 N63:N66">
    <cfRule type="expression" dxfId="4" priority="8">
      <formula>$H$73=1</formula>
    </cfRule>
  </conditionalFormatting>
  <conditionalFormatting sqref="N50:N55 N63:N66">
    <cfRule type="expression" dxfId="4" priority="9">
      <formula>$H$73=2</formula>
    </cfRule>
  </conditionalFormatting>
  <conditionalFormatting sqref="H63 H65 J63 J65">
    <cfRule type="expression" dxfId="0" priority="10" stopIfTrue="1">
      <formula>$D$61="Not Required"</formula>
    </cfRule>
  </conditionalFormatting>
  <conditionalFormatting sqref="H31:L31">
    <cfRule type="expression" dxfId="0" priority="11">
      <formula>$H$26="Slab-on-Grade"</formula>
    </cfRule>
  </conditionalFormatting>
  <conditionalFormatting sqref="H31:L31">
    <cfRule type="expression" dxfId="0" priority="12">
      <formula>$H$27="Lowest wood-framed floor is supported at exterior directly by foundation walls only"</formula>
    </cfRule>
  </conditionalFormatting>
  <conditionalFormatting sqref="H31:L31">
    <cfRule type="expression" dxfId="0" priority="13">
      <formula>$H$30="Yes"</formula>
    </cfRule>
  </conditionalFormatting>
  <conditionalFormatting sqref="H31:L31">
    <cfRule type="expression" dxfId="1" priority="14">
      <formula>$N$31&lt;&gt;""</formula>
    </cfRule>
  </conditionalFormatting>
  <conditionalFormatting sqref="H27:L27">
    <cfRule type="expression" dxfId="0" priority="15">
      <formula>$H$26="Slab-on-Grade"</formula>
    </cfRule>
  </conditionalFormatting>
  <conditionalFormatting sqref="H42:L42">
    <cfRule type="expression" dxfId="1" priority="16">
      <formula>$N$42&lt;&gt;""</formula>
    </cfRule>
  </conditionalFormatting>
  <conditionalFormatting sqref="H44 H46 J44 J46">
    <cfRule type="expression" dxfId="0" priority="17">
      <formula>$D$43="Not Required"</formula>
    </cfRule>
  </conditionalFormatting>
  <conditionalFormatting sqref="K57:L57 H58 J58:L58 K59:L59 H60 I57:I60 J60:L60">
    <cfRule type="expression" dxfId="3" priority="18">
      <formula>$D$55="Not Required"</formula>
    </cfRule>
  </conditionalFormatting>
  <conditionalFormatting sqref="H57 H59 J57 J59">
    <cfRule type="expression" dxfId="0" priority="19" stopIfTrue="1">
      <formula>$D$55="Not Required"</formula>
    </cfRule>
  </conditionalFormatting>
  <conditionalFormatting sqref="H77:L81">
    <cfRule type="cellIs" dxfId="5" priority="20" operator="equal">
      <formula>"Yes"</formula>
    </cfRule>
  </conditionalFormatting>
  <conditionalFormatting sqref="H77:L81">
    <cfRule type="cellIs" dxfId="2" priority="21" operator="equal">
      <formula>"No"</formula>
    </cfRule>
  </conditionalFormatting>
  <conditionalFormatting sqref="K50:L50 H51 J51:L51 K52:L52 I50:I53 J53:L53 H53">
    <cfRule type="expression" dxfId="3" priority="22">
      <formula>$D$50="Not Required"</formula>
    </cfRule>
  </conditionalFormatting>
  <conditionalFormatting sqref="H7:L10">
    <cfRule type="notContainsBlanks" dxfId="5" priority="23">
      <formula>LEN(TRIM(H7))&gt;0</formula>
    </cfRule>
  </conditionalFormatting>
  <conditionalFormatting sqref="H13:L15">
    <cfRule type="notContainsBlanks" dxfId="5" priority="24">
      <formula>LEN(TRIM(H13))&gt;0</formula>
    </cfRule>
  </conditionalFormatting>
  <conditionalFormatting sqref="H23:L24">
    <cfRule type="notContainsBlanks" dxfId="5" priority="25">
      <formula>LEN(TRIM(H23))&gt;0</formula>
    </cfRule>
  </conditionalFormatting>
  <conditionalFormatting sqref="H25:L26">
    <cfRule type="notContainsBlanks" dxfId="5" priority="26">
      <formula>LEN(TRIM(H25))&gt;0</formula>
    </cfRule>
  </conditionalFormatting>
  <conditionalFormatting sqref="H42:L42">
    <cfRule type="notContainsBlanks" dxfId="5" priority="27">
      <formula>LEN(TRIM(H42))&gt;0</formula>
    </cfRule>
  </conditionalFormatting>
  <conditionalFormatting sqref="H36 J36 H38 J38">
    <cfRule type="notContainsBlanks" dxfId="5" priority="28">
      <formula>LEN(TRIM(H36))&gt;0</formula>
    </cfRule>
  </conditionalFormatting>
  <conditionalFormatting sqref="H40 J40">
    <cfRule type="notContainsBlanks" dxfId="5" priority="29">
      <formula>LEN(TRIM(H40))&gt;0</formula>
    </cfRule>
  </conditionalFormatting>
  <conditionalFormatting sqref="H44 J44 H46 J46">
    <cfRule type="notContainsBlanks" dxfId="5" priority="30">
      <formula>LEN(TRIM(H44))&gt;0</formula>
    </cfRule>
  </conditionalFormatting>
  <conditionalFormatting sqref="H48:L48">
    <cfRule type="expression" dxfId="0" priority="31">
      <formula>$D$43="Not Required"</formula>
    </cfRule>
  </conditionalFormatting>
  <conditionalFormatting sqref="H48:L48">
    <cfRule type="expression" dxfId="1" priority="32">
      <formula>$N$48&lt;&gt;""</formula>
    </cfRule>
  </conditionalFormatting>
  <conditionalFormatting sqref="H48:L48">
    <cfRule type="notContainsBlanks" dxfId="5" priority="33">
      <formula>LEN(TRIM(H48))&gt;0</formula>
    </cfRule>
  </conditionalFormatting>
  <conditionalFormatting sqref="H50 H52 J50 J52">
    <cfRule type="notContainsBlanks" dxfId="5" priority="34">
      <formula>LEN(TRIM(H50))&gt;0</formula>
    </cfRule>
  </conditionalFormatting>
  <conditionalFormatting sqref="H54:L54">
    <cfRule type="notContainsBlanks" dxfId="5" priority="35">
      <formula>LEN(TRIM(H54))&gt;0</formula>
    </cfRule>
  </conditionalFormatting>
  <conditionalFormatting sqref="H57 H59 J57 J59">
    <cfRule type="notContainsBlanks" dxfId="5" priority="36">
      <formula>LEN(TRIM(H57))&gt;0</formula>
    </cfRule>
  </conditionalFormatting>
  <conditionalFormatting sqref="H63 H65 J63 J65">
    <cfRule type="notContainsBlanks" dxfId="5" priority="37">
      <formula>LEN(TRIM(H63))&gt;0</formula>
    </cfRule>
  </conditionalFormatting>
  <conditionalFormatting sqref="H28:L28">
    <cfRule type="expression" dxfId="0" priority="38">
      <formula>$H$26="Slab-on-Grade"</formula>
    </cfRule>
  </conditionalFormatting>
  <conditionalFormatting sqref="H29:L29">
    <cfRule type="expression" dxfId="0" priority="39">
      <formula>$H$26="Slab-on-Grade"</formula>
    </cfRule>
  </conditionalFormatting>
  <conditionalFormatting sqref="H28:L28">
    <cfRule type="expression" dxfId="0" priority="40">
      <formula>$H$27="Lowest wood-framed floor is supported at exterior directly by foundation walls only"</formula>
    </cfRule>
  </conditionalFormatting>
  <conditionalFormatting sqref="H29:L29">
    <cfRule type="expression" dxfId="0" priority="41">
      <formula>$H$27="Lowest wood-framed floor is supported at exterior directly by foundation walls only"</formula>
    </cfRule>
  </conditionalFormatting>
  <conditionalFormatting sqref="H31:L31">
    <cfRule type="notContainsBlanks" dxfId="5" priority="42">
      <formula>LEN(TRIM(H31))&gt;0</formula>
    </cfRule>
  </conditionalFormatting>
  <conditionalFormatting sqref="H27:L27">
    <cfRule type="notContainsBlanks" dxfId="5" priority="43">
      <formula>LEN(TRIM(H27))&gt;0</formula>
    </cfRule>
  </conditionalFormatting>
  <conditionalFormatting sqref="H28:L28">
    <cfRule type="notContainsBlanks" dxfId="5" priority="44">
      <formula>LEN(TRIM(H28))&gt;0</formula>
    </cfRule>
  </conditionalFormatting>
  <conditionalFormatting sqref="H29:L29">
    <cfRule type="notContainsBlanks" dxfId="5" priority="45">
      <formula>LEN(TRIM(H29))&gt;0</formula>
    </cfRule>
  </conditionalFormatting>
  <conditionalFormatting sqref="N41">
    <cfRule type="notContainsBlanks" dxfId="6" priority="46">
      <formula>LEN(TRIM(N41))&gt;0</formula>
    </cfRule>
  </conditionalFormatting>
  <conditionalFormatting sqref="E35:E66">
    <cfRule type="expression" dxfId="7" priority="47">
      <formula>D35="Required"</formula>
    </cfRule>
  </conditionalFormatting>
  <conditionalFormatting sqref="E35:E66">
    <cfRule type="expression" dxfId="8" priority="48">
      <formula>D35&lt;&gt;"Required"</formula>
    </cfRule>
  </conditionalFormatting>
  <dataValidations>
    <dataValidation type="list" allowBlank="1" showErrorMessage="1" sqref="H15">
      <formula1>'(T) General Tables'!$A$218:$A$219</formula1>
    </dataValidation>
    <dataValidation type="list" allowBlank="1" showErrorMessage="1" sqref="J36 J38 J40 J44 J46 J50 J52 J57 J59 J63 J65">
      <formula1>'(T) General Tables'!$A$356:$A$367</formula1>
    </dataValidation>
    <dataValidation type="list" allowBlank="1" showErrorMessage="1" sqref="H27">
      <formula1>'(T) General Tables'!$A$29:$A$31</formula1>
    </dataValidation>
    <dataValidation type="list" allowBlank="1" showErrorMessage="1" sqref="H14">
      <formula1>'(T) General Tables'!$A$210:$A$215</formula1>
    </dataValidation>
    <dataValidation type="list" allowBlank="1" showErrorMessage="1" sqref="H13">
      <formula1>'(T) General Tables'!$A$244:$A$353</formula1>
    </dataValidation>
    <dataValidation type="list" allowBlank="1" showErrorMessage="1" sqref="H28">
      <formula1>'(T) General Tables'!$A$45:$A$48</formula1>
    </dataValidation>
    <dataValidation type="list" allowBlank="1" showErrorMessage="1" sqref="H31">
      <formula1>"Yes,No"</formula1>
    </dataValidation>
    <dataValidation type="list" allowBlank="1" showErrorMessage="1" sqref="H29">
      <formula1>'(T) General Tables'!$A$51:$A$54</formula1>
    </dataValidation>
    <dataValidation type="list" allowBlank="1" showErrorMessage="1" sqref="H24">
      <formula1>'(T) General Tables'!$A$82:$A$84</formula1>
    </dataValidation>
    <dataValidation type="list" allowBlank="1" showErrorMessage="1" sqref="H23">
      <formula1>'(T) General Tables'!$A$70:$A$71</formula1>
    </dataValidation>
    <dataValidation type="list" allowBlank="1" showErrorMessage="1" sqref="H36 H38 H44 H46 H50 H52 H57 H59 H63 H65">
      <formula1>'(T) General Tables'!$A$357:$A$481</formula1>
    </dataValidation>
    <dataValidation type="list" allowBlank="1" showErrorMessage="1" sqref="H40">
      <formula1>'(T) General Tables'!$A$357:$A$386</formula1>
    </dataValidation>
    <dataValidation type="list" allowBlank="1" showErrorMessage="1" sqref="H26">
      <formula1>'(T) General Tables'!$A$21:$A$23</formula1>
    </dataValidation>
    <dataValidation type="list" allowBlank="1" showErrorMessage="1" sqref="H25">
      <formula1>'(T) General Tables'!$A$64:$A$67</formula1>
    </dataValidation>
    <dataValidation type="list" allowBlank="1" showErrorMessage="1" sqref="H42 H48 H54">
      <formula1>'(T) General Tables'!$A$70:$A$73</formula1>
    </dataValidation>
  </dataValidations>
  <hyperlinks>
    <hyperlink display="O" location="Index!A1" ref="F1"/>
    <hyperlink display="Click here to enter &lt;Custom Location&gt; climate and seismic data" location="'(A-1) Custom Climate'!A1" ref="N13"/>
    <hyperlink display="Link to Compliance Pathway Matrix" location="'(M-2) Compliance Matrix'!A1" ref="H82"/>
  </hyperlinks>
  <printOptions/>
  <pageMargins bottom="0.75" footer="0.0" header="0.0" left="0.7" right="0.7" top="0.75"/>
  <pageSetup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8"/>
    <col customWidth="1" min="2" max="2" width="9.0"/>
    <col customWidth="1" min="3" max="3" width="1.38"/>
    <col customWidth="1" min="4" max="4" width="13.38"/>
    <col customWidth="1" min="5" max="5" width="1.38"/>
    <col customWidth="1" min="6" max="6" width="2.63"/>
    <col customWidth="1" min="7" max="7" width="18.25"/>
    <col customWidth="1" min="8" max="8" width="12.0"/>
    <col customWidth="1" min="9" max="9" width="32.25"/>
    <col customWidth="1" min="10" max="10" width="55.38"/>
    <col customWidth="1" min="11" max="11" width="9.0"/>
    <col customWidth="1" min="12" max="12" width="4.0"/>
    <col customWidth="1" min="13" max="13" width="6.0"/>
    <col customWidth="1" min="14" max="14" width="6.25"/>
    <col customWidth="1" min="15" max="15" width="9.25"/>
    <col customWidth="1" min="16" max="16" width="4.0"/>
    <col customWidth="1" min="17" max="17" width="2.13"/>
    <col customWidth="1" min="18" max="18" width="50.0"/>
    <col customWidth="1" min="19" max="19" width="1.38"/>
  </cols>
  <sheetData>
    <row r="1" ht="15.0" customHeight="1">
      <c r="A1" s="317" t="s">
        <v>677</v>
      </c>
      <c r="B1" s="207"/>
      <c r="C1" s="49"/>
      <c r="D1" s="150"/>
      <c r="E1" s="7"/>
      <c r="F1" s="2" t="s">
        <v>0</v>
      </c>
      <c r="G1" s="7"/>
      <c r="H1" s="7"/>
      <c r="I1" s="7"/>
      <c r="J1" s="7"/>
      <c r="K1" s="7"/>
      <c r="L1" s="49"/>
      <c r="M1" s="7"/>
      <c r="N1" s="207"/>
      <c r="O1" s="7"/>
      <c r="P1" s="207"/>
      <c r="Q1" s="7"/>
      <c r="R1" s="7"/>
      <c r="S1" s="7"/>
    </row>
    <row r="2" ht="21.0" customHeight="1">
      <c r="A2" s="7"/>
      <c r="B2" s="207"/>
      <c r="C2" s="49"/>
      <c r="D2" s="150"/>
      <c r="E2" s="7"/>
      <c r="F2" s="7"/>
      <c r="G2" s="8" t="str">
        <f>'(T) General Tables'!A539</f>
        <v>Part 9 Bracing Calculator (No Scripts)</v>
      </c>
      <c r="H2" s="318"/>
      <c r="I2" s="318"/>
      <c r="J2" s="318"/>
      <c r="K2" s="318"/>
      <c r="L2" s="319"/>
      <c r="M2" s="318"/>
      <c r="N2" s="319"/>
      <c r="O2" s="318"/>
      <c r="P2" s="319"/>
      <c r="Q2" s="318"/>
      <c r="R2" s="206" t="str">
        <f>'(T) General Tables'!A2</f>
        <v>beta_1.043</v>
      </c>
      <c r="S2" s="7"/>
    </row>
    <row r="3" ht="26.25" customHeight="1">
      <c r="A3" s="7"/>
      <c r="B3" s="207"/>
      <c r="C3" s="49"/>
      <c r="D3" s="150"/>
      <c r="E3" s="7"/>
      <c r="F3" s="7"/>
      <c r="G3" s="320" t="s">
        <v>1</v>
      </c>
      <c r="H3" s="321"/>
      <c r="I3" s="321"/>
      <c r="J3" s="321"/>
      <c r="K3" s="321"/>
      <c r="L3" s="322"/>
      <c r="M3" s="321"/>
      <c r="N3" s="322"/>
      <c r="O3" s="321"/>
      <c r="P3" s="322"/>
      <c r="Q3" s="321"/>
      <c r="R3" s="323"/>
      <c r="S3" s="7"/>
    </row>
    <row r="4" ht="22.5" customHeight="1">
      <c r="A4" s="7"/>
      <c r="B4" s="324" t="s">
        <v>32</v>
      </c>
      <c r="C4" s="49"/>
      <c r="D4" s="268" t="s">
        <v>648</v>
      </c>
      <c r="E4" s="7"/>
      <c r="F4" s="7"/>
      <c r="G4" s="325" t="s">
        <v>678</v>
      </c>
      <c r="H4" s="326"/>
      <c r="I4" s="326"/>
      <c r="J4" s="326"/>
      <c r="K4" s="326"/>
      <c r="L4" s="327"/>
      <c r="M4" s="326"/>
      <c r="N4" s="327"/>
      <c r="O4" s="326"/>
      <c r="P4" s="327"/>
      <c r="Q4" s="326"/>
      <c r="R4" s="219"/>
      <c r="S4" s="7"/>
    </row>
    <row r="5" ht="18.75" customHeight="1">
      <c r="A5" s="7"/>
      <c r="B5" s="7"/>
      <c r="C5" s="49"/>
      <c r="D5" s="328" t="str">
        <f>'(T) General Tables'!$A$14</f>
        <v>Required</v>
      </c>
      <c r="E5" s="7"/>
      <c r="F5" s="7"/>
      <c r="G5" s="7"/>
      <c r="H5" s="7"/>
      <c r="I5" s="7"/>
      <c r="J5" s="7"/>
      <c r="K5" s="7"/>
      <c r="L5" s="207"/>
      <c r="M5" s="7"/>
      <c r="N5" s="207"/>
      <c r="O5" s="7"/>
      <c r="P5" s="207"/>
      <c r="Q5" s="7"/>
      <c r="R5" s="7"/>
      <c r="S5" s="7"/>
    </row>
    <row r="6" ht="18.75" customHeight="1">
      <c r="A6" s="7"/>
      <c r="B6" s="162"/>
      <c r="C6" s="49"/>
      <c r="D6" s="328" t="str">
        <f>'(T) General Tables'!$A$14</f>
        <v>Required</v>
      </c>
      <c r="E6" s="7"/>
      <c r="F6" s="192"/>
      <c r="G6" s="329" t="s">
        <v>679</v>
      </c>
      <c r="H6" s="273"/>
      <c r="I6" s="273"/>
      <c r="J6" s="273"/>
      <c r="K6" s="273"/>
      <c r="L6" s="273"/>
      <c r="M6" s="273"/>
      <c r="N6" s="273"/>
      <c r="O6" s="273"/>
      <c r="P6" s="274"/>
      <c r="Q6" s="7"/>
      <c r="R6" s="237" t="s">
        <v>626</v>
      </c>
      <c r="S6" s="7"/>
    </row>
    <row r="7" ht="18.75" customHeight="1">
      <c r="A7" s="7"/>
      <c r="B7" s="162"/>
      <c r="C7" s="49"/>
      <c r="D7" s="328" t="str">
        <f>'(T) General Tables'!$A$14</f>
        <v>Required</v>
      </c>
      <c r="E7" s="7"/>
      <c r="F7" s="192"/>
      <c r="G7" s="257" t="s">
        <v>680</v>
      </c>
      <c r="H7" s="330" t="s">
        <v>681</v>
      </c>
      <c r="I7" s="306" t="s">
        <v>682</v>
      </c>
      <c r="J7" s="331" t="s">
        <v>683</v>
      </c>
      <c r="K7" s="332" t="s">
        <v>684</v>
      </c>
      <c r="L7" s="30"/>
      <c r="M7" s="30"/>
      <c r="N7" s="30"/>
      <c r="O7" s="30"/>
      <c r="P7" s="31"/>
      <c r="Q7" s="7"/>
      <c r="R7" s="333" t="s">
        <v>685</v>
      </c>
      <c r="S7" s="7"/>
    </row>
    <row r="8" ht="18.75" customHeight="1">
      <c r="A8" s="7"/>
      <c r="B8" s="162"/>
      <c r="C8" s="49"/>
      <c r="D8" s="334" t="str">
        <f>'(T) General Tables'!$A$14</f>
        <v>Required</v>
      </c>
      <c r="E8" s="162"/>
      <c r="F8" s="335"/>
      <c r="G8" s="336" t="str">
        <f>'(T) General Tables'!A26</f>
        <v>Roof Only</v>
      </c>
      <c r="H8" s="330" t="str">
        <f>'(T) General Tables'!A36</f>
        <v>R</v>
      </c>
      <c r="I8" s="337" t="s">
        <v>686</v>
      </c>
      <c r="J8" s="338" t="s">
        <v>687</v>
      </c>
      <c r="K8" s="339">
        <v>4.0</v>
      </c>
      <c r="L8" s="282"/>
      <c r="M8" s="27"/>
      <c r="N8" s="27"/>
      <c r="O8" s="27"/>
      <c r="P8" s="28"/>
      <c r="Q8" s="7"/>
      <c r="R8" s="340" t="str">
        <f>if(and(K8&lt;&gt;0,O9&lt;&gt;0), "Per Band: " &amp;'(R-7) Optimization Report'!W39  &amp; " | " &amp;'(R-7) Optimization Report'!X39  &amp; "", "")</f>
        <v>Per Band: WIND: 🔄+7% | SEISMIC: 🔄+11%</v>
      </c>
      <c r="S8" s="7"/>
    </row>
    <row r="9" ht="18.75" customHeight="1">
      <c r="A9" s="7"/>
      <c r="B9" s="162"/>
      <c r="C9" s="49"/>
      <c r="D9" s="334" t="str">
        <f>'(T) General Tables'!$A$14</f>
        <v>Required</v>
      </c>
      <c r="E9" s="162"/>
      <c r="F9" s="335"/>
      <c r="G9" s="341"/>
      <c r="H9" s="342"/>
      <c r="I9" s="342"/>
      <c r="J9" s="338" t="s">
        <v>688</v>
      </c>
      <c r="K9" s="339">
        <v>22.0</v>
      </c>
      <c r="L9" s="242" t="s">
        <v>651</v>
      </c>
      <c r="M9" s="343">
        <v>7.0</v>
      </c>
      <c r="N9" s="242" t="s">
        <v>652</v>
      </c>
      <c r="O9" s="344">
        <f>K9+(M9/12)</f>
        <v>22.58333333</v>
      </c>
      <c r="P9" s="242" t="s">
        <v>651</v>
      </c>
      <c r="Q9" s="7"/>
      <c r="R9" s="340" t="str">
        <f>if(and(K8&lt;&gt;0,O9&lt;&gt;0), "Per Orthog. Direction: " &amp;'(R-7) Optimization Report'!Y39  &amp; " | " &amp;'(R-7) Optimization Report'!Z39  &amp; "", "")</f>
        <v>Per Orthog. Direction: WIND: 🔄+36% | SEISMIC: 🔄+49%</v>
      </c>
      <c r="S9" s="7"/>
    </row>
    <row r="10" ht="18.75" customHeight="1">
      <c r="A10" s="7"/>
      <c r="B10" s="162"/>
      <c r="C10" s="49"/>
      <c r="D10" s="334" t="str">
        <f>'(T) General Tables'!$A$14</f>
        <v>Required</v>
      </c>
      <c r="E10" s="162"/>
      <c r="F10" s="335"/>
      <c r="G10" s="341"/>
      <c r="H10" s="342"/>
      <c r="I10" s="342"/>
      <c r="J10" s="338" t="s">
        <v>689</v>
      </c>
      <c r="K10" s="345">
        <f>O9/(K8-1)</f>
        <v>7.527777778</v>
      </c>
      <c r="L10" s="234" t="s">
        <v>651</v>
      </c>
      <c r="M10" s="282"/>
      <c r="N10" s="28"/>
      <c r="O10" s="344">
        <f>(CONVERT(K10,"ft","m"))</f>
        <v>2.294466667</v>
      </c>
      <c r="P10" s="234" t="s">
        <v>653</v>
      </c>
      <c r="Q10" s="7"/>
      <c r="R10" s="271" t="str">
        <f>IF(AND(O10&lt;&gt;0,O10&gt;10.6),"ERROR: Maximum average Band spacing exceeded!","")</f>
        <v/>
      </c>
      <c r="S10" s="7"/>
    </row>
    <row r="11" ht="18.75" customHeight="1">
      <c r="A11" s="7"/>
      <c r="B11" s="162"/>
      <c r="C11" s="49"/>
      <c r="D11" s="334" t="str">
        <f>'(T) General Tables'!$A$14</f>
        <v>Required</v>
      </c>
      <c r="E11" s="162"/>
      <c r="F11" s="335"/>
      <c r="G11" s="341"/>
      <c r="H11" s="342"/>
      <c r="I11" s="346"/>
      <c r="J11" s="338" t="s">
        <v>690</v>
      </c>
      <c r="K11" s="347" t="s">
        <v>323</v>
      </c>
      <c r="L11" s="282"/>
      <c r="M11" s="27"/>
      <c r="N11" s="27"/>
      <c r="O11" s="27"/>
      <c r="P11" s="28"/>
      <c r="Q11" s="7"/>
      <c r="R11" s="348" t="str">
        <f>'(I-1) General'!N36</f>
        <v>NOTE: Additional System Considerations available.</v>
      </c>
      <c r="S11" s="7"/>
    </row>
    <row r="12" ht="18.75" customHeight="1">
      <c r="A12" s="7"/>
      <c r="B12" s="162"/>
      <c r="C12" s="49"/>
      <c r="D12" s="334" t="str">
        <f>'(T) General Tables'!$A$14</f>
        <v>Required</v>
      </c>
      <c r="E12" s="162"/>
      <c r="F12" s="335"/>
      <c r="G12" s="341"/>
      <c r="H12" s="342"/>
      <c r="I12" s="349" t="s">
        <v>691</v>
      </c>
      <c r="J12" s="350" t="s">
        <v>687</v>
      </c>
      <c r="K12" s="339">
        <v>3.0</v>
      </c>
      <c r="L12" s="282"/>
      <c r="M12" s="27"/>
      <c r="N12" s="27"/>
      <c r="O12" s="27"/>
      <c r="P12" s="28"/>
      <c r="Q12" s="7"/>
      <c r="R12" s="351" t="str">
        <f>if(and(K12&lt;&gt;0,O13&lt;&gt;0), "Per Band: " &amp;'(R-7) Optimization Report'!W50  &amp; " | " &amp;'(R-7) Optimization Report'!X50  &amp; "", "")</f>
        <v>Per Band: WIND: 🔄+50% | SEISMIC: 🔄+37%</v>
      </c>
      <c r="S12" s="7"/>
    </row>
    <row r="13" ht="18.75" customHeight="1">
      <c r="A13" s="7"/>
      <c r="B13" s="162"/>
      <c r="C13" s="49"/>
      <c r="D13" s="334" t="str">
        <f>'(T) General Tables'!$A$14</f>
        <v>Required</v>
      </c>
      <c r="E13" s="162"/>
      <c r="F13" s="335"/>
      <c r="G13" s="341"/>
      <c r="H13" s="342"/>
      <c r="I13" s="342"/>
      <c r="J13" s="350" t="s">
        <v>688</v>
      </c>
      <c r="K13" s="339">
        <v>57.0</v>
      </c>
      <c r="L13" s="242" t="s">
        <v>651</v>
      </c>
      <c r="M13" s="343">
        <v>9.0</v>
      </c>
      <c r="N13" s="242" t="s">
        <v>652</v>
      </c>
      <c r="O13" s="344">
        <f>K13+(M13/12)</f>
        <v>57.75</v>
      </c>
      <c r="P13" s="242" t="s">
        <v>651</v>
      </c>
      <c r="Q13" s="7"/>
      <c r="R13" s="351" t="str">
        <f>if(and(K12&lt;&gt;0,O13&lt;&gt;0), "Per Orthog. Direction: " &amp;'(R-7) Optimization Report'!Y50  &amp; " | " &amp;'(R-7) Optimization Report'!Z50  &amp; "", "")</f>
        <v>Per Orthog. Direction: SEISMIC: 🔄+4% | SEISMIC: ✅</v>
      </c>
      <c r="S13" s="7"/>
    </row>
    <row r="14" ht="18.75" customHeight="1">
      <c r="A14" s="7"/>
      <c r="B14" s="162"/>
      <c r="C14" s="49"/>
      <c r="D14" s="334" t="str">
        <f>'(T) General Tables'!$A$14</f>
        <v>Required</v>
      </c>
      <c r="E14" s="162"/>
      <c r="F14" s="335"/>
      <c r="G14" s="341"/>
      <c r="H14" s="342"/>
      <c r="I14" s="342"/>
      <c r="J14" s="350" t="s">
        <v>689</v>
      </c>
      <c r="K14" s="345">
        <f>O13/(K12-1)</f>
        <v>28.875</v>
      </c>
      <c r="L14" s="352" t="s">
        <v>651</v>
      </c>
      <c r="M14" s="353"/>
      <c r="N14" s="31"/>
      <c r="O14" s="354">
        <f>(CONVERT(K14,"ft","m"))</f>
        <v>8.8011</v>
      </c>
      <c r="P14" s="352" t="s">
        <v>653</v>
      </c>
      <c r="Q14" s="7"/>
      <c r="R14" s="355" t="str">
        <f>IF(AND(O14&lt;&gt;0,O14&gt;10.6),"ERROR: Maximum average Band spacing exceeded!","")</f>
        <v/>
      </c>
      <c r="S14" s="7"/>
    </row>
    <row r="15" ht="18.75" customHeight="1">
      <c r="A15" s="7"/>
      <c r="B15" s="162"/>
      <c r="C15" s="49"/>
      <c r="D15" s="334" t="str">
        <f>'(T) General Tables'!$A$14</f>
        <v>Required</v>
      </c>
      <c r="E15" s="162"/>
      <c r="F15" s="335"/>
      <c r="G15" s="33"/>
      <c r="H15" s="346"/>
      <c r="I15" s="346"/>
      <c r="J15" s="350" t="s">
        <v>690</v>
      </c>
      <c r="K15" s="347" t="s">
        <v>322</v>
      </c>
      <c r="L15" s="282"/>
      <c r="M15" s="27"/>
      <c r="N15" s="27"/>
      <c r="O15" s="27"/>
      <c r="P15" s="28"/>
      <c r="Q15" s="7"/>
      <c r="R15" s="356" t="str">
        <f>'(I-1) General'!N38</f>
        <v>NOTE: Additional System Considerations available.</v>
      </c>
      <c r="S15" s="7"/>
    </row>
    <row r="16" ht="18.75" customHeight="1">
      <c r="A16" s="7"/>
      <c r="B16" s="162"/>
      <c r="C16" s="49"/>
      <c r="D16" s="334" t="str">
        <f>'(I-1) General'!$D$43</f>
        <v>Required</v>
      </c>
      <c r="E16" s="162"/>
      <c r="F16" s="335"/>
      <c r="G16" s="330" t="str">
        <f>'(T) General Tables'!A27</f>
        <v>Roof plus 1 Floor</v>
      </c>
      <c r="H16" s="357" t="str">
        <f>'(T) General Tables'!A37</f>
        <v>R+1F</v>
      </c>
      <c r="I16" s="337" t="s">
        <v>686</v>
      </c>
      <c r="J16" s="223" t="s">
        <v>687</v>
      </c>
      <c r="K16" s="358">
        <v>4.0</v>
      </c>
      <c r="L16" s="359"/>
      <c r="M16" s="34"/>
      <c r="N16" s="34"/>
      <c r="O16" s="34"/>
      <c r="P16" s="35"/>
      <c r="Q16" s="7"/>
      <c r="R16" s="340" t="str">
        <f>if(and(K16&lt;&gt;0,O17&lt;&gt;0), "Per Band: " &amp;'(R-7) Optimization Report'!W61  &amp; " | " &amp;'(R-7) Optimization Report'!X61  &amp; "", "")</f>
        <v>Per Band: WIND: 🔄+7% | SEISMIC: 🔄+11%</v>
      </c>
      <c r="S16" s="7"/>
    </row>
    <row r="17" ht="18.75" customHeight="1">
      <c r="A17" s="7"/>
      <c r="B17" s="162"/>
      <c r="C17" s="49"/>
      <c r="D17" s="334" t="str">
        <f>'(I-1) General'!$D$43</f>
        <v>Required</v>
      </c>
      <c r="E17" s="162"/>
      <c r="F17" s="335"/>
      <c r="G17" s="342"/>
      <c r="H17" s="342"/>
      <c r="I17" s="342"/>
      <c r="J17" s="223" t="s">
        <v>688</v>
      </c>
      <c r="K17" s="360">
        <v>22.0</v>
      </c>
      <c r="L17" s="361" t="s">
        <v>651</v>
      </c>
      <c r="M17" s="343">
        <v>7.0</v>
      </c>
      <c r="N17" s="242" t="s">
        <v>652</v>
      </c>
      <c r="O17" s="344">
        <f>K17+(M17/12)</f>
        <v>22.58333333</v>
      </c>
      <c r="P17" s="242" t="s">
        <v>651</v>
      </c>
      <c r="Q17" s="7"/>
      <c r="R17" s="340" t="str">
        <f>if(and(K16&lt;&gt;0,O17&lt;&gt;0), "Per Orthog. Direction: " &amp;'(R-7) Optimization Report'!Y61  &amp; " | " &amp;'(R-7) Optimization Report'!Z61  &amp; "", "")</f>
        <v>Per Orthog. Direction: WIND: 🔄+36% | SEISMIC: 🔄+49%</v>
      </c>
      <c r="S17" s="7"/>
    </row>
    <row r="18" ht="18.75" customHeight="1">
      <c r="A18" s="7"/>
      <c r="B18" s="162"/>
      <c r="C18" s="49"/>
      <c r="D18" s="334" t="str">
        <f>'(I-1) General'!$D$43</f>
        <v>Required</v>
      </c>
      <c r="E18" s="162"/>
      <c r="F18" s="335"/>
      <c r="G18" s="342"/>
      <c r="H18" s="342"/>
      <c r="I18" s="346"/>
      <c r="J18" s="223" t="s">
        <v>689</v>
      </c>
      <c r="K18" s="344">
        <f>O17/(K16-1)</f>
        <v>7.527777778</v>
      </c>
      <c r="L18" s="362" t="s">
        <v>651</v>
      </c>
      <c r="M18" s="282"/>
      <c r="N18" s="28"/>
      <c r="O18" s="354">
        <f>(CONVERT(K18,"ft","m"))</f>
        <v>2.294466667</v>
      </c>
      <c r="P18" s="234" t="s">
        <v>653</v>
      </c>
      <c r="Q18" s="7"/>
      <c r="R18" s="271" t="str">
        <f>IF(AND(O18&lt;&gt;0,O18&gt;10.6),"ERROR: Maximum average Band spacing exceeded!","")</f>
        <v/>
      </c>
      <c r="S18" s="7"/>
    </row>
    <row r="19" ht="18.75" customHeight="1">
      <c r="A19" s="7"/>
      <c r="B19" s="162"/>
      <c r="C19" s="49"/>
      <c r="D19" s="334" t="str">
        <f>'(I-1) General'!$D$43</f>
        <v>Required</v>
      </c>
      <c r="E19" s="162"/>
      <c r="F19" s="335"/>
      <c r="G19" s="342"/>
      <c r="H19" s="342"/>
      <c r="I19" s="349" t="s">
        <v>691</v>
      </c>
      <c r="J19" s="363" t="s">
        <v>687</v>
      </c>
      <c r="K19" s="360">
        <v>3.0</v>
      </c>
      <c r="L19" s="364"/>
      <c r="M19" s="27"/>
      <c r="N19" s="27"/>
      <c r="O19" s="27"/>
      <c r="P19" s="28"/>
      <c r="Q19" s="7"/>
      <c r="R19" s="351" t="str">
        <f>if(and(K19&lt;&gt;0,O20&lt;&gt;0), "Per Band: " &amp;'(R-7) Optimization Report'!W72  &amp; " | " &amp;'(R-7) Optimization Report'!X72  &amp; "", "")</f>
        <v>Per Band: WIND: 🔄+50% | SEISMIC: 🔄+37%</v>
      </c>
      <c r="S19" s="7"/>
    </row>
    <row r="20" ht="18.75" customHeight="1">
      <c r="A20" s="7"/>
      <c r="B20" s="162"/>
      <c r="C20" s="49"/>
      <c r="D20" s="334" t="str">
        <f>'(I-1) General'!$D$43</f>
        <v>Required</v>
      </c>
      <c r="E20" s="162"/>
      <c r="F20" s="335"/>
      <c r="G20" s="342"/>
      <c r="H20" s="342"/>
      <c r="I20" s="342"/>
      <c r="J20" s="365" t="s">
        <v>688</v>
      </c>
      <c r="K20" s="360">
        <v>57.0</v>
      </c>
      <c r="L20" s="361" t="s">
        <v>651</v>
      </c>
      <c r="M20" s="343">
        <v>9.0</v>
      </c>
      <c r="N20" s="242" t="s">
        <v>652</v>
      </c>
      <c r="O20" s="354">
        <f>K20+(M20/12)</f>
        <v>57.75</v>
      </c>
      <c r="P20" s="242" t="s">
        <v>651</v>
      </c>
      <c r="Q20" s="7"/>
      <c r="R20" s="351" t="str">
        <f>if(and(K19&lt;&gt;0,O20&lt;&gt;0), "Per Orthog. Direction: " &amp;'(R-7) Optimization Report'!Y72  &amp; " | " &amp;'(R-7) Optimization Report'!Z72  &amp; "", "")</f>
        <v>Per Orthog. Direction: WIND: 🔄+4% | SEISMIC: ✅</v>
      </c>
      <c r="S20" s="7"/>
    </row>
    <row r="21" ht="18.75" customHeight="1">
      <c r="A21" s="7"/>
      <c r="B21" s="162"/>
      <c r="C21" s="49"/>
      <c r="D21" s="334" t="str">
        <f>'(I-1) General'!$D$43</f>
        <v>Required</v>
      </c>
      <c r="E21" s="162"/>
      <c r="F21" s="335"/>
      <c r="G21" s="346"/>
      <c r="H21" s="346"/>
      <c r="I21" s="346"/>
      <c r="J21" s="363" t="s">
        <v>689</v>
      </c>
      <c r="K21" s="366">
        <f>O20/(K19-1)</f>
        <v>28.875</v>
      </c>
      <c r="L21" s="362" t="s">
        <v>651</v>
      </c>
      <c r="M21" s="282"/>
      <c r="N21" s="28"/>
      <c r="O21" s="344">
        <f>(CONVERT(K21,"ft","m"))</f>
        <v>8.8011</v>
      </c>
      <c r="P21" s="362" t="s">
        <v>653</v>
      </c>
      <c r="Q21" s="7"/>
      <c r="R21" s="355" t="str">
        <f>IF(AND(O21&lt;&gt;0,O21&gt;10.6),"ERROR: Maximum average Band spacing exceeded!","")</f>
        <v/>
      </c>
      <c r="S21" s="7"/>
    </row>
    <row r="22" ht="18.75" customHeight="1">
      <c r="A22" s="7"/>
      <c r="B22" s="162"/>
      <c r="C22" s="49"/>
      <c r="D22" s="334" t="str">
        <f>'(I-1) General'!$D$49</f>
        <v>Required</v>
      </c>
      <c r="E22" s="162"/>
      <c r="F22" s="335"/>
      <c r="G22" s="330" t="str">
        <f>'(T) General Tables'!A28</f>
        <v>Roof plus 2 Floors</v>
      </c>
      <c r="H22" s="336" t="str">
        <f>'(T) General Tables'!A38</f>
        <v>R+2F</v>
      </c>
      <c r="I22" s="337" t="s">
        <v>686</v>
      </c>
      <c r="J22" s="367" t="s">
        <v>687</v>
      </c>
      <c r="K22" s="360">
        <v>4.0</v>
      </c>
      <c r="L22" s="364"/>
      <c r="M22" s="27"/>
      <c r="N22" s="27"/>
      <c r="O22" s="27"/>
      <c r="P22" s="28"/>
      <c r="Q22" s="7"/>
      <c r="R22" s="340" t="str">
        <f>if(and(K22&lt;&gt;0,O23&lt;&gt;0), "Per Band: " &amp;'(R-7) Optimization Report'!W83  &amp; " | " &amp;'(R-7) Optimization Report'!X83  &amp; "", "")</f>
        <v>Per Band: WIND: 🔄+7% | SEISMIC: 🔄+11%</v>
      </c>
      <c r="S22" s="7"/>
    </row>
    <row r="23" ht="18.75" customHeight="1">
      <c r="A23" s="7"/>
      <c r="B23" s="162"/>
      <c r="C23" s="49"/>
      <c r="D23" s="334" t="str">
        <f>'(I-1) General'!$D$49</f>
        <v>Required</v>
      </c>
      <c r="E23" s="162"/>
      <c r="F23" s="335"/>
      <c r="G23" s="342"/>
      <c r="H23" s="341"/>
      <c r="I23" s="342"/>
      <c r="J23" s="368" t="s">
        <v>688</v>
      </c>
      <c r="K23" s="360">
        <v>22.0</v>
      </c>
      <c r="L23" s="361" t="s">
        <v>651</v>
      </c>
      <c r="M23" s="343">
        <v>7.0</v>
      </c>
      <c r="N23" s="242" t="s">
        <v>652</v>
      </c>
      <c r="O23" s="344">
        <f>K23+(M23/12)</f>
        <v>22.58333333</v>
      </c>
      <c r="P23" s="242" t="s">
        <v>651</v>
      </c>
      <c r="Q23" s="7"/>
      <c r="R23" s="340" t="str">
        <f>if(and(K22&lt;&gt;0,O23&lt;&gt;0), "Per Orthog. Direction: " &amp;'(R-7) Optimization Report'!Y83  &amp; " | " &amp;'(R-7) Optimization Report'!Z83  &amp; "", "")</f>
        <v>Per Orthog. Direction: WIND: 🔄+36% | SEISMIC: 🔄+49%</v>
      </c>
      <c r="S23" s="7"/>
    </row>
    <row r="24" ht="18.75" customHeight="1">
      <c r="A24" s="7"/>
      <c r="B24" s="162"/>
      <c r="C24" s="49"/>
      <c r="D24" s="334" t="str">
        <f>'(I-1) General'!$D$49</f>
        <v>Required</v>
      </c>
      <c r="E24" s="162"/>
      <c r="F24" s="335"/>
      <c r="G24" s="342"/>
      <c r="H24" s="341"/>
      <c r="I24" s="346"/>
      <c r="J24" s="368" t="s">
        <v>689</v>
      </c>
      <c r="K24" s="344">
        <f>O23/(K22-1)</f>
        <v>7.527777778</v>
      </c>
      <c r="L24" s="362" t="s">
        <v>651</v>
      </c>
      <c r="M24" s="282"/>
      <c r="N24" s="28"/>
      <c r="O24" s="354">
        <f>(CONVERT(K24,"ft","m"))</f>
        <v>2.294466667</v>
      </c>
      <c r="P24" s="234" t="s">
        <v>653</v>
      </c>
      <c r="Q24" s="7"/>
      <c r="R24" s="271" t="str">
        <f>IF(AND(O24&lt;&gt;0,O24&gt;10.6),"ERROR: Maximum average Band spacing exceeded!","")</f>
        <v/>
      </c>
      <c r="S24" s="7"/>
    </row>
    <row r="25" ht="18.75" customHeight="1">
      <c r="A25" s="7"/>
      <c r="B25" s="162"/>
      <c r="C25" s="49"/>
      <c r="D25" s="334" t="str">
        <f>'(I-1) General'!$D$49</f>
        <v>Required</v>
      </c>
      <c r="E25" s="162"/>
      <c r="F25" s="335"/>
      <c r="G25" s="342"/>
      <c r="H25" s="341"/>
      <c r="I25" s="349" t="s">
        <v>691</v>
      </c>
      <c r="J25" s="369" t="s">
        <v>687</v>
      </c>
      <c r="K25" s="360">
        <v>3.0</v>
      </c>
      <c r="L25" s="364"/>
      <c r="M25" s="27"/>
      <c r="N25" s="27"/>
      <c r="O25" s="27"/>
      <c r="P25" s="28"/>
      <c r="Q25" s="7"/>
      <c r="R25" s="351" t="str">
        <f>if(and(K25&lt;&gt;0,O26&lt;&gt;0), "Per Band: " &amp;'(R-7) Optimization Report'!W94  &amp; " | " &amp;'(R-7) Optimization Report'!X94  &amp; "", "")</f>
        <v>Per Band: WIND: 🔄+50% | SEISMIC: 🔄+37%</v>
      </c>
      <c r="S25" s="7"/>
    </row>
    <row r="26" ht="18.75" customHeight="1">
      <c r="A26" s="7"/>
      <c r="B26" s="162"/>
      <c r="C26" s="49"/>
      <c r="D26" s="334" t="str">
        <f>'(I-1) General'!$D$49</f>
        <v>Required</v>
      </c>
      <c r="E26" s="162"/>
      <c r="F26" s="335"/>
      <c r="G26" s="342"/>
      <c r="H26" s="341"/>
      <c r="I26" s="342"/>
      <c r="J26" s="369" t="s">
        <v>688</v>
      </c>
      <c r="K26" s="360">
        <v>57.0</v>
      </c>
      <c r="L26" s="361" t="s">
        <v>651</v>
      </c>
      <c r="M26" s="370">
        <v>9.0</v>
      </c>
      <c r="N26" s="371" t="s">
        <v>652</v>
      </c>
      <c r="O26" s="354">
        <f>K26+(M26/12)</f>
        <v>57.75</v>
      </c>
      <c r="P26" s="242" t="s">
        <v>651</v>
      </c>
      <c r="Q26" s="7"/>
      <c r="R26" s="351" t="str">
        <f>if(and(K25&lt;&gt;0,O26&lt;&gt;0), "Per Orthog. Direction: " &amp;'(R-7) Optimization Report'!Y94  &amp; " | " &amp;'(R-7) Optimization Report'!Z94  &amp; "", "")</f>
        <v>Per Orthog. Direction: WIND: 🔄+4% | SEISMIC: ✅</v>
      </c>
      <c r="S26" s="7"/>
    </row>
    <row r="27" ht="18.75" customHeight="1">
      <c r="A27" s="7"/>
      <c r="B27" s="162"/>
      <c r="C27" s="49"/>
      <c r="D27" s="334" t="str">
        <f>'(I-1) General'!$D$49</f>
        <v>Required</v>
      </c>
      <c r="E27" s="162"/>
      <c r="F27" s="335"/>
      <c r="G27" s="346"/>
      <c r="H27" s="33"/>
      <c r="I27" s="346"/>
      <c r="J27" s="369" t="s">
        <v>689</v>
      </c>
      <c r="K27" s="344">
        <f>O26/(K25-1)</f>
        <v>28.875</v>
      </c>
      <c r="L27" s="364" t="s">
        <v>651</v>
      </c>
      <c r="M27" s="282"/>
      <c r="N27" s="28"/>
      <c r="O27" s="344">
        <f>(CONVERT(K27,"ft","m"))</f>
        <v>8.8011</v>
      </c>
      <c r="P27" s="362" t="s">
        <v>653</v>
      </c>
      <c r="Q27" s="7"/>
      <c r="R27" s="355" t="str">
        <f>IF(AND(O27&lt;&gt;0,O27&gt;10.6),"ERROR: Maximum average Band spacing exceeded!","")</f>
        <v/>
      </c>
      <c r="S27" s="7"/>
    </row>
    <row r="28" ht="18.75" hidden="1" customHeight="1">
      <c r="A28" s="7"/>
      <c r="B28" s="7"/>
      <c r="C28" s="49"/>
      <c r="D28" s="372" t="str">
        <f>'(I-1) General'!$D$55</f>
        <v>Not Required</v>
      </c>
      <c r="E28" s="7"/>
      <c r="F28" s="7"/>
      <c r="G28" s="7"/>
      <c r="H28" s="7"/>
      <c r="I28" s="7"/>
      <c r="J28" s="7"/>
      <c r="K28" s="7"/>
      <c r="L28" s="7"/>
      <c r="M28" s="7"/>
      <c r="N28" s="7"/>
      <c r="O28" s="7"/>
      <c r="P28" s="7"/>
      <c r="Q28" s="7"/>
      <c r="R28" s="7"/>
      <c r="S28" s="7"/>
    </row>
    <row r="29" ht="18.75" hidden="1" customHeight="1">
      <c r="A29" s="7"/>
      <c r="B29" s="162"/>
      <c r="C29" s="49"/>
      <c r="D29" s="372" t="str">
        <f>'(I-1) General'!$D$55</f>
        <v>Not Required</v>
      </c>
      <c r="E29" s="7"/>
      <c r="F29" s="170"/>
      <c r="G29" s="373" t="s">
        <v>692</v>
      </c>
      <c r="H29" s="27"/>
      <c r="I29" s="27"/>
      <c r="J29" s="27"/>
      <c r="K29" s="27"/>
      <c r="L29" s="27"/>
      <c r="M29" s="27"/>
      <c r="N29" s="27"/>
      <c r="O29" s="27"/>
      <c r="P29" s="28"/>
      <c r="Q29" s="7"/>
      <c r="R29" s="374"/>
      <c r="S29" s="7"/>
    </row>
    <row r="30" ht="18.75" hidden="1" customHeight="1">
      <c r="A30" s="7"/>
      <c r="B30" s="162"/>
      <c r="C30" s="49"/>
      <c r="D30" s="372" t="str">
        <f>'(I-1) General'!$D$55</f>
        <v>Not Required</v>
      </c>
      <c r="E30" s="7"/>
      <c r="F30" s="192"/>
      <c r="G30" s="375" t="s">
        <v>660</v>
      </c>
      <c r="H30" s="27"/>
      <c r="I30" s="27"/>
      <c r="J30" s="27"/>
      <c r="K30" s="27"/>
      <c r="L30" s="27"/>
      <c r="M30" s="27"/>
      <c r="N30" s="27"/>
      <c r="O30" s="27"/>
      <c r="P30" s="28"/>
      <c r="Q30" s="7"/>
      <c r="R30" s="223"/>
      <c r="S30" s="7"/>
    </row>
    <row r="31" ht="18.75" hidden="1" customHeight="1">
      <c r="A31" s="7"/>
      <c r="B31" s="162"/>
      <c r="C31" s="49"/>
      <c r="D31" s="372" t="str">
        <f>'(I-1) General'!$D$55</f>
        <v>Not Required</v>
      </c>
      <c r="E31" s="7"/>
      <c r="F31" s="170"/>
      <c r="G31" s="262" t="s">
        <v>693</v>
      </c>
      <c r="H31" s="376" t="s">
        <v>681</v>
      </c>
      <c r="I31" s="257" t="s">
        <v>682</v>
      </c>
      <c r="J31" s="377" t="s">
        <v>683</v>
      </c>
      <c r="K31" s="378" t="s">
        <v>684</v>
      </c>
      <c r="L31" s="27"/>
      <c r="M31" s="27"/>
      <c r="N31" s="27"/>
      <c r="O31" s="27"/>
      <c r="P31" s="28"/>
      <c r="Q31" s="7"/>
      <c r="R31" s="280"/>
      <c r="S31" s="7"/>
    </row>
    <row r="32" ht="18.75" hidden="1" customHeight="1">
      <c r="A32" s="7"/>
      <c r="B32" s="162"/>
      <c r="C32" s="49"/>
      <c r="D32" s="372" t="str">
        <f>'(I-1) General'!$D$55</f>
        <v>Not Required</v>
      </c>
      <c r="E32" s="7"/>
      <c r="F32" s="170"/>
      <c r="G32" s="330" t="str">
        <f>'(I-1) General'!H27</f>
        <v/>
      </c>
      <c r="H32" s="330" t="str">
        <f>'(T) General Tables'!$A$39</f>
        <v>B/CS</v>
      </c>
      <c r="I32" s="379" t="s">
        <v>694</v>
      </c>
      <c r="J32" s="28"/>
      <c r="K32" s="380" t="str">
        <f>'BCS Matrix Tables'!A8</f>
        <v>N/A</v>
      </c>
      <c r="L32" s="282"/>
      <c r="M32" s="27"/>
      <c r="N32" s="27"/>
      <c r="O32" s="27"/>
      <c r="P32" s="28"/>
      <c r="Q32" s="7"/>
      <c r="R32" s="280"/>
      <c r="S32" s="7"/>
    </row>
    <row r="33" ht="18.75" hidden="1" customHeight="1">
      <c r="A33" s="7"/>
      <c r="B33" s="162"/>
      <c r="C33" s="49"/>
      <c r="D33" s="381" t="str">
        <f>'(I-1) General'!$D$55</f>
        <v>Not Required</v>
      </c>
      <c r="E33" s="162"/>
      <c r="F33" s="335"/>
      <c r="G33" s="342"/>
      <c r="H33" s="342"/>
      <c r="I33" s="337" t="s">
        <v>686</v>
      </c>
      <c r="J33" s="382" t="s">
        <v>695</v>
      </c>
      <c r="K33" s="360"/>
      <c r="L33" s="282"/>
      <c r="M33" s="27"/>
      <c r="N33" s="27"/>
      <c r="O33" s="27"/>
      <c r="P33" s="28"/>
      <c r="Q33" s="7"/>
      <c r="R33" s="383" t="str">
        <f>IF(D33='(T) General Tables'!$A$14, "Bands required below all wood-based Bands above.","")</f>
        <v/>
      </c>
      <c r="S33" s="7"/>
    </row>
    <row r="34" ht="18.75" hidden="1" customHeight="1">
      <c r="A34" s="7"/>
      <c r="B34" s="162"/>
      <c r="C34" s="49"/>
      <c r="D34" s="381" t="str">
        <f>'(I-1) General'!$D$55</f>
        <v>Not Required</v>
      </c>
      <c r="E34" s="162"/>
      <c r="F34" s="335"/>
      <c r="G34" s="342"/>
      <c r="H34" s="342"/>
      <c r="I34" s="342"/>
      <c r="J34" s="382" t="s">
        <v>696</v>
      </c>
      <c r="K34" s="384">
        <f>IF(and(D33="Required",K11="Yes"), 1, 0)</f>
        <v>0</v>
      </c>
      <c r="L34" s="282"/>
      <c r="M34" s="27"/>
      <c r="N34" s="27"/>
      <c r="O34" s="27"/>
      <c r="P34" s="28"/>
      <c r="Q34" s="7"/>
      <c r="R34" s="385" t="str">
        <f>IF(K34&gt;0, "This Band will not count towards average Band spacing.","")</f>
        <v/>
      </c>
      <c r="S34" s="7"/>
    </row>
    <row r="35" ht="18.75" hidden="1" customHeight="1">
      <c r="A35" s="7"/>
      <c r="B35" s="162"/>
      <c r="C35" s="49"/>
      <c r="D35" s="381" t="str">
        <f>'(I-1) General'!$D$55</f>
        <v>Not Required</v>
      </c>
      <c r="E35" s="162"/>
      <c r="F35" s="335"/>
      <c r="G35" s="342"/>
      <c r="H35" s="342"/>
      <c r="I35" s="342"/>
      <c r="J35" s="223" t="s">
        <v>688</v>
      </c>
      <c r="K35" s="360"/>
      <c r="L35" s="242" t="s">
        <v>651</v>
      </c>
      <c r="M35" s="343"/>
      <c r="N35" s="242" t="s">
        <v>652</v>
      </c>
      <c r="O35" s="344">
        <f>K35+(M35/12)</f>
        <v>0</v>
      </c>
      <c r="P35" s="242" t="s">
        <v>651</v>
      </c>
      <c r="Q35" s="7"/>
      <c r="R35" s="245"/>
      <c r="S35" s="7"/>
    </row>
    <row r="36" ht="18.75" hidden="1" customHeight="1">
      <c r="A36" s="7"/>
      <c r="B36" s="162"/>
      <c r="C36" s="49"/>
      <c r="D36" s="381" t="str">
        <f>'(I-1) General'!$D$55</f>
        <v>Not Required</v>
      </c>
      <c r="E36" s="162"/>
      <c r="F36" s="335"/>
      <c r="G36" s="342"/>
      <c r="H36" s="342"/>
      <c r="I36" s="346"/>
      <c r="J36" s="223" t="s">
        <v>689</v>
      </c>
      <c r="K36" s="344">
        <f>O35/(K33-1-K34)</f>
        <v>0</v>
      </c>
      <c r="L36" s="234" t="s">
        <v>651</v>
      </c>
      <c r="M36" s="282"/>
      <c r="N36" s="28"/>
      <c r="O36" s="344">
        <f>(CONVERT(K36,"ft","m"))</f>
        <v>0</v>
      </c>
      <c r="P36" s="234" t="s">
        <v>653</v>
      </c>
      <c r="Q36" s="7"/>
      <c r="R36" s="245" t="str">
        <f>IF(AND(O36&lt;&gt;0,O36&gt;15),"ERROR: Maximum average Band spacing exceeded!","")</f>
        <v/>
      </c>
      <c r="S36" s="7"/>
    </row>
    <row r="37" ht="18.75" hidden="1" customHeight="1">
      <c r="A37" s="7"/>
      <c r="B37" s="162"/>
      <c r="C37" s="49"/>
      <c r="D37" s="381" t="str">
        <f>'(I-1) General'!$D$55</f>
        <v>Not Required</v>
      </c>
      <c r="E37" s="162"/>
      <c r="F37" s="335"/>
      <c r="G37" s="342"/>
      <c r="H37" s="342"/>
      <c r="I37" s="349" t="s">
        <v>691</v>
      </c>
      <c r="J37" s="386" t="s">
        <v>695</v>
      </c>
      <c r="K37" s="360"/>
      <c r="L37" s="282"/>
      <c r="M37" s="27"/>
      <c r="N37" s="27"/>
      <c r="O37" s="27"/>
      <c r="P37" s="28"/>
      <c r="Q37" s="7"/>
      <c r="R37" s="383" t="str">
        <f>IF(D37='(T) General Tables'!$A$14, "Bands required below all wood-based Bands above.","")</f>
        <v/>
      </c>
      <c r="S37" s="7"/>
    </row>
    <row r="38" ht="18.75" hidden="1" customHeight="1">
      <c r="A38" s="7"/>
      <c r="B38" s="162"/>
      <c r="C38" s="49"/>
      <c r="D38" s="381" t="str">
        <f>'(I-1) General'!$D$55</f>
        <v>Not Required</v>
      </c>
      <c r="E38" s="162"/>
      <c r="F38" s="335"/>
      <c r="G38" s="342"/>
      <c r="H38" s="342"/>
      <c r="I38" s="342"/>
      <c r="J38" s="382" t="s">
        <v>696</v>
      </c>
      <c r="K38" s="384">
        <f>IF(and(D33="Required",K15="Yes"), 1, 0)</f>
        <v>0</v>
      </c>
      <c r="L38" s="282"/>
      <c r="M38" s="27"/>
      <c r="N38" s="27"/>
      <c r="O38" s="27"/>
      <c r="P38" s="28"/>
      <c r="Q38" s="7"/>
      <c r="R38" s="385" t="str">
        <f>IF(K38&gt;0, "This Band will not count towards average Band spacing.","")</f>
        <v/>
      </c>
      <c r="S38" s="7"/>
    </row>
    <row r="39" ht="18.75" hidden="1" customHeight="1">
      <c r="A39" s="7"/>
      <c r="B39" s="162"/>
      <c r="C39" s="49"/>
      <c r="D39" s="381" t="str">
        <f>'(I-1) General'!$D$55</f>
        <v>Not Required</v>
      </c>
      <c r="E39" s="162"/>
      <c r="F39" s="335"/>
      <c r="G39" s="342"/>
      <c r="H39" s="342"/>
      <c r="I39" s="342"/>
      <c r="J39" s="363" t="s">
        <v>688</v>
      </c>
      <c r="K39" s="360"/>
      <c r="L39" s="242" t="s">
        <v>651</v>
      </c>
      <c r="M39" s="343"/>
      <c r="N39" s="242" t="s">
        <v>652</v>
      </c>
      <c r="O39" s="344">
        <f>K39+(M39/12)</f>
        <v>0</v>
      </c>
      <c r="P39" s="242" t="s">
        <v>651</v>
      </c>
      <c r="Q39" s="7"/>
      <c r="R39" s="245"/>
      <c r="S39" s="7"/>
    </row>
    <row r="40" ht="18.75" hidden="1" customHeight="1">
      <c r="A40" s="7"/>
      <c r="B40" s="162"/>
      <c r="C40" s="49"/>
      <c r="D40" s="381" t="str">
        <f>'(I-1) General'!$D$55</f>
        <v>Not Required</v>
      </c>
      <c r="E40" s="162"/>
      <c r="F40" s="335"/>
      <c r="G40" s="346"/>
      <c r="H40" s="346"/>
      <c r="I40" s="346"/>
      <c r="J40" s="363" t="s">
        <v>689</v>
      </c>
      <c r="K40" s="344">
        <f>O39/(K37-1-K38)</f>
        <v>0</v>
      </c>
      <c r="L40" s="234" t="s">
        <v>651</v>
      </c>
      <c r="M40" s="282"/>
      <c r="N40" s="28"/>
      <c r="O40" s="344">
        <f>(CONVERT(K40,"ft","m"))</f>
        <v>0</v>
      </c>
      <c r="P40" s="234" t="s">
        <v>653</v>
      </c>
      <c r="Q40" s="7"/>
      <c r="R40" s="245" t="str">
        <f>IF(AND(O40&lt;&gt;0,O40&gt;15),"ERROR: Maximum average Band spacing exceeded!","")</f>
        <v/>
      </c>
      <c r="S40" s="7"/>
    </row>
    <row r="41" ht="18.75" hidden="1" customHeight="1">
      <c r="A41" s="7"/>
      <c r="B41" s="7"/>
      <c r="C41" s="49"/>
      <c r="D41" s="328" t="str">
        <f>'(I-1) General'!$D$61</f>
        <v>Not Required</v>
      </c>
      <c r="E41" s="7"/>
      <c r="F41" s="7"/>
      <c r="G41" s="7"/>
      <c r="H41" s="7"/>
      <c r="I41" s="7"/>
      <c r="J41" s="7"/>
      <c r="K41" s="7"/>
      <c r="L41" s="207"/>
      <c r="M41" s="7"/>
      <c r="N41" s="207"/>
      <c r="O41" s="7"/>
      <c r="P41" s="207"/>
      <c r="Q41" s="7"/>
      <c r="R41" s="7"/>
      <c r="S41" s="7"/>
    </row>
    <row r="42" ht="18.75" hidden="1" customHeight="1">
      <c r="A42" s="7"/>
      <c r="B42" s="162"/>
      <c r="C42" s="49"/>
      <c r="D42" s="328" t="str">
        <f>'(I-1) General'!$D$61</f>
        <v>Not Required</v>
      </c>
      <c r="E42" s="7"/>
      <c r="F42" s="170"/>
      <c r="G42" s="373" t="s">
        <v>692</v>
      </c>
      <c r="H42" s="27"/>
      <c r="I42" s="27"/>
      <c r="J42" s="27"/>
      <c r="K42" s="27"/>
      <c r="L42" s="27"/>
      <c r="M42" s="27"/>
      <c r="N42" s="27"/>
      <c r="O42" s="27"/>
      <c r="P42" s="28"/>
      <c r="Q42" s="7"/>
      <c r="R42" s="271"/>
      <c r="S42" s="7"/>
    </row>
    <row r="43" ht="18.75" hidden="1" customHeight="1">
      <c r="A43" s="7"/>
      <c r="B43" s="162"/>
      <c r="C43" s="49"/>
      <c r="D43" s="328" t="str">
        <f>'(I-1) General'!$D$61</f>
        <v>Not Required</v>
      </c>
      <c r="E43" s="7"/>
      <c r="F43" s="192"/>
      <c r="G43" s="375" t="s">
        <v>661</v>
      </c>
      <c r="H43" s="27"/>
      <c r="I43" s="27"/>
      <c r="J43" s="27"/>
      <c r="K43" s="27"/>
      <c r="L43" s="27"/>
      <c r="M43" s="27"/>
      <c r="N43" s="27"/>
      <c r="O43" s="27"/>
      <c r="P43" s="28"/>
      <c r="Q43" s="7"/>
      <c r="R43" s="271"/>
      <c r="S43" s="7"/>
    </row>
    <row r="44" ht="18.75" hidden="1" customHeight="1">
      <c r="A44" s="7"/>
      <c r="B44" s="162"/>
      <c r="C44" s="49"/>
      <c r="D44" s="328" t="str">
        <f>'(I-1) General'!$D$61</f>
        <v>Not Required</v>
      </c>
      <c r="E44" s="7"/>
      <c r="F44" s="170"/>
      <c r="G44" s="191" t="s">
        <v>693</v>
      </c>
      <c r="H44" s="376" t="s">
        <v>681</v>
      </c>
      <c r="I44" s="257" t="s">
        <v>682</v>
      </c>
      <c r="J44" s="377" t="s">
        <v>683</v>
      </c>
      <c r="K44" s="378" t="s">
        <v>684</v>
      </c>
      <c r="L44" s="27"/>
      <c r="M44" s="27"/>
      <c r="N44" s="27"/>
      <c r="O44" s="27"/>
      <c r="P44" s="28"/>
      <c r="Q44" s="7"/>
      <c r="R44" s="245"/>
      <c r="S44" s="7"/>
    </row>
    <row r="45" ht="18.75" hidden="1" customHeight="1">
      <c r="A45" s="7"/>
      <c r="B45" s="162"/>
      <c r="C45" s="49"/>
      <c r="D45" s="328" t="str">
        <f>'(I-1) General'!$D$61</f>
        <v>Not Required</v>
      </c>
      <c r="E45" s="7"/>
      <c r="F45" s="170"/>
      <c r="G45" s="330" t="str">
        <f>'(I-1) General'!H27</f>
        <v/>
      </c>
      <c r="H45" s="387" t="str">
        <f>'(T) General Tables'!$A$39</f>
        <v>B/CS</v>
      </c>
      <c r="I45" s="379" t="s">
        <v>694</v>
      </c>
      <c r="J45" s="28"/>
      <c r="K45" s="380" t="str">
        <f>'BCS Matrix Tables'!A8</f>
        <v>N/A</v>
      </c>
      <c r="L45" s="282"/>
      <c r="M45" s="27"/>
      <c r="N45" s="27"/>
      <c r="O45" s="27"/>
      <c r="P45" s="28"/>
      <c r="Q45" s="7"/>
      <c r="R45" s="383"/>
      <c r="S45" s="7"/>
    </row>
    <row r="46" ht="18.75" hidden="1" customHeight="1">
      <c r="A46" s="7"/>
      <c r="B46" s="162"/>
      <c r="C46" s="49"/>
      <c r="D46" s="334" t="str">
        <f>'(I-1) General'!$D$61</f>
        <v>Not Required</v>
      </c>
      <c r="E46" s="162"/>
      <c r="F46" s="335"/>
      <c r="G46" s="342"/>
      <c r="H46" s="388"/>
      <c r="I46" s="337" t="s">
        <v>686</v>
      </c>
      <c r="J46" s="223" t="s">
        <v>697</v>
      </c>
      <c r="K46" s="360"/>
      <c r="L46" s="282"/>
      <c r="M46" s="27"/>
      <c r="N46" s="27"/>
      <c r="O46" s="27"/>
      <c r="P46" s="28"/>
      <c r="Q46" s="7"/>
      <c r="R46" s="383" t="str">
        <f>IF(D46='(T) General Tables'!$A$14, "Bands required below all wood-based Bands above.","")</f>
        <v/>
      </c>
      <c r="S46" s="7"/>
    </row>
    <row r="47" ht="18.75" hidden="1" customHeight="1">
      <c r="A47" s="7"/>
      <c r="B47" s="162"/>
      <c r="C47" s="49"/>
      <c r="D47" s="334" t="str">
        <f>'(I-1) General'!$D$61</f>
        <v>Not Required</v>
      </c>
      <c r="E47" s="162"/>
      <c r="F47" s="335"/>
      <c r="G47" s="342"/>
      <c r="H47" s="388"/>
      <c r="I47" s="342"/>
      <c r="J47" s="223" t="s">
        <v>696</v>
      </c>
      <c r="K47" s="389">
        <f>IF(and(D46="Required",K11="Yes"), 1, 0)</f>
        <v>0</v>
      </c>
      <c r="L47" s="282"/>
      <c r="M47" s="27"/>
      <c r="N47" s="27"/>
      <c r="O47" s="27"/>
      <c r="P47" s="28"/>
      <c r="Q47" s="7"/>
      <c r="R47" s="385" t="str">
        <f>IF(K47&gt;0, "This Band will not count towards average Band spacing.","")</f>
        <v/>
      </c>
      <c r="S47" s="7"/>
    </row>
    <row r="48" ht="18.75" hidden="1" customHeight="1">
      <c r="A48" s="7"/>
      <c r="B48" s="162"/>
      <c r="C48" s="49"/>
      <c r="D48" s="334" t="str">
        <f>'(I-1) General'!$D$61</f>
        <v>Not Required</v>
      </c>
      <c r="E48" s="162"/>
      <c r="F48" s="335"/>
      <c r="G48" s="342"/>
      <c r="H48" s="388"/>
      <c r="I48" s="342"/>
      <c r="J48" s="223" t="s">
        <v>688</v>
      </c>
      <c r="K48" s="360"/>
      <c r="L48" s="242" t="s">
        <v>651</v>
      </c>
      <c r="M48" s="343"/>
      <c r="N48" s="242" t="s">
        <v>652</v>
      </c>
      <c r="O48" s="344">
        <f>K48+(M48/12)</f>
        <v>0</v>
      </c>
      <c r="P48" s="242" t="s">
        <v>651</v>
      </c>
      <c r="Q48" s="7"/>
      <c r="R48" s="245"/>
      <c r="S48" s="7"/>
    </row>
    <row r="49" ht="18.75" hidden="1" customHeight="1">
      <c r="A49" s="7"/>
      <c r="B49" s="162"/>
      <c r="C49" s="49"/>
      <c r="D49" s="334" t="str">
        <f>'(I-1) General'!$D$61</f>
        <v>Not Required</v>
      </c>
      <c r="E49" s="162"/>
      <c r="F49" s="335"/>
      <c r="G49" s="342"/>
      <c r="H49" s="388"/>
      <c r="I49" s="346"/>
      <c r="J49" s="223" t="s">
        <v>689</v>
      </c>
      <c r="K49" s="344">
        <f>O48/(K46-1-K47)</f>
        <v>0</v>
      </c>
      <c r="L49" s="234" t="s">
        <v>651</v>
      </c>
      <c r="M49" s="282"/>
      <c r="N49" s="28"/>
      <c r="O49" s="344">
        <f>(CONVERT(K49,"ft","m"))</f>
        <v>0</v>
      </c>
      <c r="P49" s="234" t="s">
        <v>653</v>
      </c>
      <c r="Q49" s="7"/>
      <c r="R49" s="245" t="str">
        <f>IF(AND(O49&lt;&gt;0,O49&gt;15),"ERROR: Maximum average Band spacing exceeded!","")</f>
        <v/>
      </c>
      <c r="S49" s="7"/>
    </row>
    <row r="50" ht="18.75" hidden="1" customHeight="1">
      <c r="A50" s="7"/>
      <c r="B50" s="162"/>
      <c r="C50" s="49"/>
      <c r="D50" s="334" t="str">
        <f>'(I-1) General'!$D$61</f>
        <v>Not Required</v>
      </c>
      <c r="E50" s="162"/>
      <c r="F50" s="335"/>
      <c r="G50" s="342"/>
      <c r="H50" s="388"/>
      <c r="I50" s="349" t="s">
        <v>691</v>
      </c>
      <c r="J50" s="363" t="s">
        <v>697</v>
      </c>
      <c r="K50" s="360"/>
      <c r="L50" s="282"/>
      <c r="M50" s="27"/>
      <c r="N50" s="27"/>
      <c r="O50" s="27"/>
      <c r="P50" s="28"/>
      <c r="Q50" s="7"/>
      <c r="R50" s="383" t="str">
        <f>IF(D50='(T) General Tables'!$A$14, "Bands required below all wood-based Bands above.","")</f>
        <v/>
      </c>
      <c r="S50" s="7"/>
    </row>
    <row r="51" ht="18.75" hidden="1" customHeight="1">
      <c r="A51" s="7"/>
      <c r="B51" s="162"/>
      <c r="C51" s="49"/>
      <c r="D51" s="334" t="str">
        <f>'(I-1) General'!$D$61</f>
        <v>Not Required</v>
      </c>
      <c r="E51" s="162"/>
      <c r="F51" s="335"/>
      <c r="G51" s="342"/>
      <c r="H51" s="388"/>
      <c r="I51" s="342"/>
      <c r="J51" s="363" t="s">
        <v>696</v>
      </c>
      <c r="K51" s="389">
        <f>IF(and(D46="Required",K15="Yes"), 1, 0)</f>
        <v>0</v>
      </c>
      <c r="L51" s="282"/>
      <c r="M51" s="27"/>
      <c r="N51" s="27"/>
      <c r="O51" s="27"/>
      <c r="P51" s="28"/>
      <c r="Q51" s="7"/>
      <c r="R51" s="385" t="str">
        <f>IF(K51&gt;0, "This Band will not count towards average Band spacing.","")</f>
        <v/>
      </c>
      <c r="S51" s="7"/>
    </row>
    <row r="52" ht="18.75" hidden="1" customHeight="1">
      <c r="A52" s="7"/>
      <c r="B52" s="162"/>
      <c r="C52" s="49"/>
      <c r="D52" s="334" t="str">
        <f>'(I-1) General'!$D$61</f>
        <v>Not Required</v>
      </c>
      <c r="E52" s="162"/>
      <c r="F52" s="335"/>
      <c r="G52" s="342"/>
      <c r="H52" s="388"/>
      <c r="I52" s="342"/>
      <c r="J52" s="363" t="s">
        <v>688</v>
      </c>
      <c r="K52" s="360"/>
      <c r="L52" s="242" t="s">
        <v>651</v>
      </c>
      <c r="M52" s="390"/>
      <c r="N52" s="242" t="s">
        <v>652</v>
      </c>
      <c r="O52" s="344">
        <f>K52+(M52/12)</f>
        <v>0</v>
      </c>
      <c r="P52" s="242" t="s">
        <v>651</v>
      </c>
      <c r="Q52" s="7"/>
      <c r="R52" s="245"/>
      <c r="S52" s="7"/>
    </row>
    <row r="53" ht="18.75" hidden="1" customHeight="1">
      <c r="A53" s="7"/>
      <c r="B53" s="162"/>
      <c r="C53" s="49"/>
      <c r="D53" s="334" t="str">
        <f>'(I-1) General'!$D$61</f>
        <v>Not Required</v>
      </c>
      <c r="E53" s="162"/>
      <c r="F53" s="335"/>
      <c r="G53" s="346"/>
      <c r="H53" s="35"/>
      <c r="I53" s="346"/>
      <c r="J53" s="363" t="s">
        <v>689</v>
      </c>
      <c r="K53" s="344">
        <f>O52/(K50-1-K51)</f>
        <v>0</v>
      </c>
      <c r="L53" s="234" t="s">
        <v>651</v>
      </c>
      <c r="M53" s="282"/>
      <c r="N53" s="28"/>
      <c r="O53" s="344">
        <f>(CONVERT(K53,"ft","m"))</f>
        <v>0</v>
      </c>
      <c r="P53" s="234" t="s">
        <v>653</v>
      </c>
      <c r="Q53" s="7"/>
      <c r="R53" s="245" t="str">
        <f>IF(AND(O53&lt;&gt;0,O53&gt;15),"ERROR: Maximum average Band spacing exceeded!","")</f>
        <v/>
      </c>
      <c r="S53" s="7"/>
    </row>
    <row r="54" ht="82.5" customHeight="1">
      <c r="A54" s="7"/>
      <c r="B54" s="7"/>
      <c r="C54" s="49"/>
      <c r="D54" s="269"/>
      <c r="E54" s="7"/>
      <c r="F54" s="7"/>
      <c r="G54" s="7"/>
      <c r="H54" s="7"/>
      <c r="I54" s="7"/>
      <c r="J54" s="7"/>
      <c r="K54" s="7"/>
      <c r="L54" s="207"/>
      <c r="M54" s="7"/>
      <c r="N54" s="207"/>
      <c r="O54" s="7"/>
      <c r="P54" s="207"/>
      <c r="Q54" s="7"/>
      <c r="R54" s="7"/>
      <c r="S54" s="7"/>
    </row>
    <row r="55" ht="18.75" customHeight="1">
      <c r="A55" s="7"/>
      <c r="B55" s="7"/>
      <c r="C55" s="49"/>
      <c r="D55" s="269"/>
      <c r="E55" s="7"/>
      <c r="F55" s="7"/>
      <c r="G55" s="282" t="str">
        <f>'(I-1) General'!G84</f>
        <v>| Permit/File Number: Building Permit 123567 | Calculations completed by: Tim - info@part9bracing.ca |</v>
      </c>
      <c r="H55" s="27"/>
      <c r="I55" s="27"/>
      <c r="J55" s="27"/>
      <c r="K55" s="27"/>
      <c r="L55" s="27"/>
      <c r="M55" s="27"/>
      <c r="N55" s="27"/>
      <c r="O55" s="27"/>
      <c r="P55" s="27"/>
      <c r="Q55" s="27"/>
      <c r="R55" s="28"/>
      <c r="S55" s="7"/>
    </row>
    <row r="56" ht="18.75" customHeight="1">
      <c r="A56" s="7"/>
      <c r="B56" s="7"/>
      <c r="C56" s="49"/>
      <c r="D56" s="269"/>
      <c r="E56" s="7"/>
      <c r="F56" s="7"/>
      <c r="G56" s="391" t="s">
        <v>698</v>
      </c>
      <c r="H56" s="255"/>
      <c r="I56" s="255"/>
      <c r="J56" s="255"/>
      <c r="K56" s="255"/>
      <c r="L56" s="255"/>
      <c r="M56" s="255"/>
      <c r="N56" s="255"/>
      <c r="O56" s="255"/>
      <c r="P56" s="255"/>
      <c r="Q56" s="255"/>
      <c r="R56" s="256"/>
      <c r="S56" s="7"/>
    </row>
    <row r="57" ht="21.0" customHeight="1">
      <c r="A57" s="7"/>
      <c r="B57" s="7"/>
      <c r="C57" s="49"/>
      <c r="D57" s="150"/>
      <c r="E57" s="7"/>
      <c r="F57" s="7"/>
      <c r="G57" s="7"/>
      <c r="H57" s="7"/>
      <c r="I57" s="7"/>
      <c r="J57" s="7"/>
      <c r="K57" s="7"/>
      <c r="L57" s="207"/>
      <c r="M57" s="7"/>
      <c r="N57" s="207"/>
      <c r="O57" s="7"/>
      <c r="P57" s="207"/>
      <c r="Q57" s="7"/>
      <c r="R57" s="7"/>
      <c r="S57" s="7"/>
    </row>
    <row r="58" ht="21.0" customHeight="1">
      <c r="A58" s="7"/>
      <c r="B58" s="7"/>
      <c r="C58" s="49"/>
      <c r="D58" s="150"/>
      <c r="E58" s="7"/>
      <c r="F58" s="7"/>
      <c r="G58" s="7"/>
      <c r="H58" s="7"/>
      <c r="I58" s="7"/>
      <c r="J58" s="7"/>
      <c r="K58" s="7"/>
      <c r="L58" s="207"/>
      <c r="M58" s="7"/>
      <c r="N58" s="207"/>
      <c r="O58" s="7"/>
      <c r="P58" s="207"/>
      <c r="Q58" s="7"/>
      <c r="R58" s="7"/>
      <c r="S58" s="7"/>
    </row>
    <row r="59" ht="21.0" customHeight="1">
      <c r="A59" s="7"/>
      <c r="B59" s="7"/>
      <c r="C59" s="49"/>
      <c r="D59" s="150"/>
      <c r="E59" s="7"/>
      <c r="F59" s="7"/>
      <c r="G59" s="7"/>
      <c r="H59" s="7"/>
      <c r="I59" s="7"/>
      <c r="J59" s="7"/>
      <c r="K59" s="7"/>
      <c r="L59" s="207"/>
      <c r="M59" s="7"/>
      <c r="N59" s="207"/>
      <c r="O59" s="7"/>
      <c r="P59" s="207"/>
      <c r="Q59" s="7"/>
      <c r="R59" s="7"/>
      <c r="S59" s="7"/>
    </row>
    <row r="60" ht="21.0" customHeight="1">
      <c r="A60" s="7"/>
      <c r="B60" s="7"/>
      <c r="C60" s="49"/>
      <c r="D60" s="150"/>
      <c r="E60" s="7"/>
      <c r="F60" s="7"/>
      <c r="G60" s="7"/>
      <c r="H60" s="7"/>
      <c r="I60" s="7"/>
      <c r="J60" s="7"/>
      <c r="K60" s="7"/>
      <c r="L60" s="207"/>
      <c r="M60" s="7"/>
      <c r="N60" s="207"/>
      <c r="O60" s="7"/>
      <c r="P60" s="207"/>
      <c r="Q60" s="7"/>
      <c r="R60" s="7"/>
      <c r="S60" s="7"/>
    </row>
    <row r="61" ht="21.0" customHeight="1">
      <c r="A61" s="7"/>
      <c r="B61" s="207"/>
      <c r="C61" s="49"/>
      <c r="D61" s="150"/>
      <c r="E61" s="7"/>
      <c r="F61" s="7"/>
      <c r="G61" s="7"/>
      <c r="H61" s="7"/>
      <c r="I61" s="7"/>
      <c r="J61" s="7"/>
      <c r="K61" s="7"/>
      <c r="L61" s="207"/>
      <c r="M61" s="7"/>
      <c r="N61" s="207"/>
      <c r="O61" s="7"/>
      <c r="P61" s="207"/>
      <c r="Q61" s="7"/>
      <c r="R61" s="7"/>
      <c r="S61" s="7"/>
    </row>
    <row r="62" ht="21.0" customHeight="1">
      <c r="A62" s="7"/>
      <c r="B62" s="207"/>
      <c r="C62" s="49"/>
      <c r="D62" s="150"/>
      <c r="E62" s="7"/>
      <c r="F62" s="7"/>
      <c r="G62" s="7"/>
      <c r="H62" s="7"/>
      <c r="I62" s="7"/>
      <c r="J62" s="7"/>
      <c r="K62" s="7"/>
      <c r="L62" s="207"/>
      <c r="M62" s="7"/>
      <c r="N62" s="207"/>
      <c r="O62" s="7"/>
      <c r="P62" s="207"/>
      <c r="Q62" s="7"/>
      <c r="R62" s="7"/>
      <c r="S62" s="7"/>
    </row>
    <row r="63" ht="21.0" customHeight="1">
      <c r="A63" s="7"/>
      <c r="B63" s="207"/>
      <c r="C63" s="49"/>
      <c r="D63" s="150"/>
      <c r="E63" s="7"/>
      <c r="F63" s="7"/>
      <c r="G63" s="7"/>
      <c r="H63" s="7"/>
      <c r="I63" s="7"/>
      <c r="J63" s="7"/>
      <c r="K63" s="7"/>
      <c r="L63" s="207"/>
      <c r="M63" s="7"/>
      <c r="N63" s="207"/>
      <c r="O63" s="7"/>
      <c r="P63" s="207"/>
      <c r="Q63" s="7"/>
      <c r="R63" s="7"/>
      <c r="S63" s="7"/>
    </row>
    <row r="64" ht="21.0" customHeight="1">
      <c r="A64" s="7"/>
      <c r="B64" s="207"/>
      <c r="C64" s="49"/>
      <c r="D64" s="150"/>
      <c r="E64" s="7"/>
      <c r="F64" s="7"/>
      <c r="G64" s="7"/>
      <c r="H64" s="7"/>
      <c r="I64" s="7"/>
      <c r="J64" s="7"/>
      <c r="K64" s="7"/>
      <c r="L64" s="207"/>
      <c r="M64" s="7"/>
      <c r="N64" s="207"/>
      <c r="O64" s="7"/>
      <c r="P64" s="207"/>
      <c r="Q64" s="7"/>
      <c r="R64" s="7"/>
      <c r="S64" s="7"/>
    </row>
    <row r="65" ht="21.0" customHeight="1">
      <c r="A65" s="7"/>
      <c r="B65" s="207"/>
      <c r="C65" s="49"/>
      <c r="D65" s="150"/>
      <c r="E65" s="7"/>
      <c r="F65" s="7"/>
      <c r="G65" s="7"/>
      <c r="H65" s="7"/>
      <c r="I65" s="7"/>
      <c r="J65" s="7"/>
      <c r="K65" s="7"/>
      <c r="L65" s="207"/>
      <c r="M65" s="7"/>
      <c r="N65" s="207"/>
      <c r="O65" s="7"/>
      <c r="P65" s="207"/>
      <c r="Q65" s="7"/>
      <c r="R65" s="7"/>
      <c r="S65" s="7"/>
    </row>
    <row r="66" ht="21.0" customHeight="1">
      <c r="A66" s="7"/>
      <c r="B66" s="207"/>
      <c r="C66" s="49"/>
      <c r="D66" s="150"/>
      <c r="E66" s="7"/>
      <c r="F66" s="7"/>
      <c r="G66" s="7"/>
      <c r="H66" s="7"/>
      <c r="I66" s="7"/>
      <c r="J66" s="7"/>
      <c r="K66" s="7"/>
      <c r="L66" s="207"/>
      <c r="M66" s="7"/>
      <c r="N66" s="207"/>
      <c r="O66" s="7"/>
      <c r="P66" s="207"/>
      <c r="Q66" s="7"/>
      <c r="R66" s="7"/>
      <c r="S66" s="7"/>
    </row>
    <row r="67" ht="21.0" customHeight="1">
      <c r="A67" s="7"/>
      <c r="B67" s="207"/>
      <c r="C67" s="49"/>
      <c r="D67" s="150"/>
      <c r="E67" s="7"/>
      <c r="F67" s="7"/>
      <c r="G67" s="7"/>
      <c r="H67" s="7"/>
      <c r="I67" s="7"/>
      <c r="J67" s="7"/>
      <c r="K67" s="7"/>
      <c r="L67" s="207"/>
      <c r="M67" s="7"/>
      <c r="N67" s="207"/>
      <c r="O67" s="7"/>
      <c r="P67" s="207"/>
      <c r="Q67" s="7"/>
      <c r="R67" s="7"/>
      <c r="S67" s="7"/>
    </row>
    <row r="68" ht="21.0" customHeight="1">
      <c r="A68" s="7"/>
      <c r="B68" s="207"/>
      <c r="C68" s="49"/>
      <c r="D68" s="150"/>
      <c r="E68" s="7"/>
      <c r="F68" s="7"/>
      <c r="G68" s="7"/>
      <c r="H68" s="7"/>
      <c r="I68" s="7"/>
      <c r="J68" s="7"/>
      <c r="K68" s="7"/>
      <c r="L68" s="207"/>
      <c r="M68" s="7"/>
      <c r="N68" s="207"/>
      <c r="O68" s="7"/>
      <c r="P68" s="207"/>
      <c r="Q68" s="7"/>
      <c r="R68" s="7"/>
      <c r="S68" s="7"/>
    </row>
    <row r="69" ht="21.0" customHeight="1">
      <c r="A69" s="7"/>
      <c r="B69" s="207"/>
      <c r="C69" s="49"/>
      <c r="D69" s="150"/>
      <c r="E69" s="7"/>
      <c r="F69" s="7"/>
      <c r="G69" s="7"/>
      <c r="H69" s="7"/>
      <c r="I69" s="7"/>
      <c r="J69" s="7"/>
      <c r="K69" s="7"/>
      <c r="L69" s="207"/>
      <c r="M69" s="7"/>
      <c r="N69" s="207"/>
      <c r="O69" s="7"/>
      <c r="P69" s="207"/>
      <c r="Q69" s="7"/>
      <c r="R69" s="7"/>
      <c r="S69" s="7"/>
    </row>
    <row r="70" ht="21.0" customHeight="1">
      <c r="A70" s="7"/>
      <c r="B70" s="207"/>
      <c r="C70" s="49"/>
      <c r="D70" s="150"/>
      <c r="E70" s="7"/>
      <c r="F70" s="7"/>
      <c r="G70" s="7"/>
      <c r="H70" s="7"/>
      <c r="I70" s="7"/>
      <c r="J70" s="7"/>
      <c r="K70" s="7"/>
      <c r="L70" s="207"/>
      <c r="M70" s="7"/>
      <c r="N70" s="207"/>
      <c r="O70" s="7"/>
      <c r="P70" s="207"/>
      <c r="Q70" s="7"/>
      <c r="R70" s="7"/>
      <c r="S70" s="7"/>
    </row>
    <row r="71" ht="21.0" customHeight="1">
      <c r="A71" s="7"/>
      <c r="B71" s="207"/>
      <c r="C71" s="49"/>
      <c r="D71" s="150"/>
      <c r="E71" s="7"/>
      <c r="F71" s="7"/>
      <c r="G71" s="7"/>
      <c r="H71" s="7"/>
      <c r="I71" s="7"/>
      <c r="J71" s="7"/>
      <c r="K71" s="7"/>
      <c r="L71" s="207"/>
      <c r="M71" s="7"/>
      <c r="N71" s="207"/>
      <c r="O71" s="7"/>
      <c r="P71" s="207"/>
      <c r="Q71" s="7"/>
      <c r="R71" s="7"/>
      <c r="S71" s="7"/>
    </row>
    <row r="72" ht="21.0" customHeight="1">
      <c r="A72" s="7"/>
      <c r="B72" s="207"/>
      <c r="C72" s="49"/>
      <c r="D72" s="150"/>
      <c r="E72" s="7"/>
      <c r="F72" s="7"/>
      <c r="G72" s="7"/>
      <c r="H72" s="7"/>
      <c r="I72" s="7"/>
      <c r="J72" s="7"/>
      <c r="K72" s="7"/>
      <c r="L72" s="207"/>
      <c r="M72" s="7"/>
      <c r="N72" s="207"/>
      <c r="O72" s="7"/>
      <c r="P72" s="207"/>
      <c r="Q72" s="7"/>
      <c r="R72" s="7"/>
      <c r="S72" s="7"/>
    </row>
    <row r="73" ht="21.0" customHeight="1">
      <c r="A73" s="7"/>
      <c r="B73" s="207"/>
      <c r="C73" s="49"/>
      <c r="D73" s="150"/>
      <c r="E73" s="7"/>
      <c r="F73" s="7"/>
      <c r="G73" s="7"/>
      <c r="H73" s="7"/>
      <c r="I73" s="7"/>
      <c r="J73" s="7"/>
      <c r="K73" s="7"/>
      <c r="L73" s="207"/>
      <c r="M73" s="7"/>
      <c r="N73" s="207"/>
      <c r="O73" s="7"/>
      <c r="P73" s="207"/>
      <c r="Q73" s="7"/>
      <c r="R73" s="7"/>
      <c r="S73" s="7"/>
    </row>
    <row r="74" ht="21.0" customHeight="1">
      <c r="A74" s="7"/>
      <c r="B74" s="207"/>
      <c r="C74" s="49"/>
      <c r="D74" s="150"/>
      <c r="E74" s="7"/>
      <c r="F74" s="7"/>
      <c r="G74" s="7"/>
      <c r="H74" s="7"/>
      <c r="I74" s="7"/>
      <c r="J74" s="7"/>
      <c r="K74" s="7"/>
      <c r="L74" s="207"/>
      <c r="M74" s="7"/>
      <c r="N74" s="207"/>
      <c r="O74" s="7"/>
      <c r="P74" s="207"/>
      <c r="Q74" s="7"/>
      <c r="R74" s="7"/>
      <c r="S74" s="7"/>
    </row>
    <row r="75" ht="21.0" customHeight="1">
      <c r="A75" s="7"/>
      <c r="B75" s="207"/>
      <c r="C75" s="49"/>
      <c r="D75" s="150"/>
      <c r="E75" s="7"/>
      <c r="F75" s="7"/>
      <c r="G75" s="7"/>
      <c r="H75" s="7"/>
      <c r="I75" s="7"/>
      <c r="J75" s="7"/>
      <c r="K75" s="7"/>
      <c r="L75" s="207"/>
      <c r="M75" s="7"/>
      <c r="N75" s="207"/>
      <c r="O75" s="7"/>
      <c r="P75" s="207"/>
      <c r="Q75" s="7"/>
      <c r="R75" s="7"/>
      <c r="S75" s="7"/>
    </row>
    <row r="76" ht="21.0" customHeight="1">
      <c r="A76" s="7"/>
      <c r="B76" s="207"/>
      <c r="C76" s="49"/>
      <c r="D76" s="150"/>
      <c r="E76" s="7"/>
      <c r="F76" s="7"/>
      <c r="G76" s="7"/>
      <c r="H76" s="7"/>
      <c r="I76" s="7"/>
      <c r="J76" s="7"/>
      <c r="K76" s="7"/>
      <c r="L76" s="207"/>
      <c r="M76" s="7"/>
      <c r="N76" s="207"/>
      <c r="O76" s="7"/>
      <c r="P76" s="207"/>
      <c r="Q76" s="7"/>
      <c r="R76" s="7"/>
      <c r="S76" s="7"/>
    </row>
    <row r="77" ht="21.0" customHeight="1">
      <c r="A77" s="7"/>
      <c r="B77" s="207"/>
      <c r="C77" s="49"/>
      <c r="D77" s="150"/>
      <c r="E77" s="7"/>
      <c r="F77" s="7"/>
      <c r="G77" s="7"/>
      <c r="H77" s="7"/>
      <c r="I77" s="7"/>
      <c r="J77" s="7"/>
      <c r="K77" s="7"/>
      <c r="L77" s="207"/>
      <c r="M77" s="7"/>
      <c r="N77" s="207"/>
      <c r="O77" s="7"/>
      <c r="P77" s="207"/>
      <c r="Q77" s="7"/>
      <c r="R77" s="7"/>
      <c r="S77" s="7"/>
    </row>
    <row r="78" ht="21.0" customHeight="1">
      <c r="A78" s="7"/>
      <c r="B78" s="207"/>
      <c r="C78" s="49"/>
      <c r="D78" s="150"/>
      <c r="E78" s="7"/>
      <c r="F78" s="7"/>
      <c r="G78" s="7"/>
      <c r="H78" s="7"/>
      <c r="I78" s="7"/>
      <c r="J78" s="7"/>
      <c r="K78" s="7"/>
      <c r="L78" s="207"/>
      <c r="M78" s="7"/>
      <c r="N78" s="207"/>
      <c r="O78" s="7"/>
      <c r="P78" s="207"/>
      <c r="Q78" s="7"/>
      <c r="R78" s="7"/>
      <c r="S78" s="7"/>
    </row>
    <row r="79" ht="21.0" customHeight="1">
      <c r="A79" s="7"/>
      <c r="B79" s="207"/>
      <c r="C79" s="49"/>
      <c r="D79" s="150"/>
      <c r="E79" s="7"/>
      <c r="F79" s="7"/>
      <c r="G79" s="7"/>
      <c r="H79" s="7"/>
      <c r="I79" s="7"/>
      <c r="J79" s="7"/>
      <c r="K79" s="7"/>
      <c r="L79" s="207"/>
      <c r="M79" s="7"/>
      <c r="N79" s="207"/>
      <c r="O79" s="7"/>
      <c r="P79" s="207"/>
      <c r="Q79" s="7"/>
      <c r="R79" s="7"/>
      <c r="S79" s="7"/>
    </row>
    <row r="80" ht="21.0" customHeight="1">
      <c r="A80" s="7"/>
      <c r="B80" s="207"/>
      <c r="C80" s="49"/>
      <c r="D80" s="150"/>
      <c r="E80" s="7"/>
      <c r="F80" s="7"/>
      <c r="G80" s="7"/>
      <c r="H80" s="7"/>
      <c r="I80" s="7"/>
      <c r="J80" s="7"/>
      <c r="K80" s="7"/>
      <c r="L80" s="207"/>
      <c r="M80" s="7"/>
      <c r="N80" s="207"/>
      <c r="O80" s="7"/>
      <c r="P80" s="207"/>
      <c r="Q80" s="7"/>
      <c r="R80" s="7"/>
      <c r="S80" s="7"/>
    </row>
    <row r="81" ht="21.0" customHeight="1">
      <c r="A81" s="7"/>
      <c r="B81" s="207"/>
      <c r="C81" s="49"/>
      <c r="D81" s="150"/>
      <c r="E81" s="7"/>
      <c r="F81" s="7"/>
      <c r="G81" s="7"/>
      <c r="H81" s="7"/>
      <c r="I81" s="7"/>
      <c r="J81" s="7"/>
      <c r="K81" s="7"/>
      <c r="L81" s="207"/>
      <c r="M81" s="7"/>
      <c r="N81" s="207"/>
      <c r="O81" s="7"/>
      <c r="P81" s="207"/>
      <c r="Q81" s="7"/>
      <c r="R81" s="7"/>
      <c r="S81" s="7"/>
    </row>
    <row r="82" ht="21.0" customHeight="1">
      <c r="A82" s="7"/>
      <c r="B82" s="207"/>
      <c r="C82" s="49"/>
      <c r="D82" s="150"/>
      <c r="E82" s="7"/>
      <c r="F82" s="7"/>
      <c r="G82" s="7"/>
      <c r="H82" s="7"/>
      <c r="I82" s="7"/>
      <c r="J82" s="7"/>
      <c r="K82" s="7"/>
      <c r="L82" s="207"/>
      <c r="M82" s="7"/>
      <c r="N82" s="207"/>
      <c r="O82" s="7"/>
      <c r="P82" s="207"/>
      <c r="Q82" s="7"/>
      <c r="R82" s="7"/>
      <c r="S82" s="7"/>
    </row>
    <row r="83" ht="21.0" customHeight="1">
      <c r="A83" s="7"/>
      <c r="B83" s="207"/>
      <c r="C83" s="49"/>
      <c r="D83" s="150"/>
      <c r="E83" s="7"/>
      <c r="F83" s="7"/>
      <c r="G83" s="7"/>
      <c r="H83" s="7"/>
      <c r="I83" s="7"/>
      <c r="J83" s="7"/>
      <c r="K83" s="7"/>
      <c r="L83" s="207"/>
      <c r="M83" s="7"/>
      <c r="N83" s="207"/>
      <c r="O83" s="7"/>
      <c r="P83" s="207"/>
      <c r="Q83" s="7"/>
      <c r="R83" s="7"/>
      <c r="S83" s="7"/>
    </row>
    <row r="84" ht="21.0" customHeight="1">
      <c r="A84" s="7"/>
      <c r="B84" s="207"/>
      <c r="C84" s="49"/>
      <c r="D84" s="150"/>
      <c r="E84" s="7"/>
      <c r="F84" s="7"/>
      <c r="G84" s="7"/>
      <c r="H84" s="7"/>
      <c r="I84" s="7"/>
      <c r="J84" s="7"/>
      <c r="K84" s="7"/>
      <c r="L84" s="207"/>
      <c r="M84" s="7"/>
      <c r="N84" s="207"/>
      <c r="O84" s="7"/>
      <c r="P84" s="207"/>
      <c r="Q84" s="7"/>
      <c r="R84" s="7"/>
      <c r="S84" s="7"/>
    </row>
    <row r="85" ht="21.0" customHeight="1">
      <c r="A85" s="7"/>
      <c r="B85" s="207"/>
      <c r="C85" s="49"/>
      <c r="D85" s="150"/>
      <c r="E85" s="7"/>
      <c r="F85" s="7"/>
      <c r="G85" s="7"/>
      <c r="H85" s="7"/>
      <c r="I85" s="7"/>
      <c r="J85" s="7"/>
      <c r="K85" s="7"/>
      <c r="L85" s="207"/>
      <c r="M85" s="7"/>
      <c r="N85" s="207"/>
      <c r="O85" s="7"/>
      <c r="P85" s="207"/>
      <c r="Q85" s="7"/>
      <c r="R85" s="7"/>
      <c r="S85" s="7"/>
    </row>
    <row r="86" ht="21.0" customHeight="1">
      <c r="A86" s="7"/>
      <c r="B86" s="207"/>
      <c r="C86" s="49"/>
      <c r="D86" s="150"/>
      <c r="E86" s="7"/>
      <c r="F86" s="7"/>
      <c r="G86" s="7"/>
      <c r="H86" s="7"/>
      <c r="I86" s="7"/>
      <c r="J86" s="7"/>
      <c r="K86" s="7"/>
      <c r="L86" s="207"/>
      <c r="M86" s="7"/>
      <c r="N86" s="207"/>
      <c r="O86" s="7"/>
      <c r="P86" s="207"/>
      <c r="Q86" s="7"/>
      <c r="R86" s="7"/>
      <c r="S86" s="7"/>
    </row>
    <row r="87" ht="21.0" customHeight="1">
      <c r="A87" s="7"/>
      <c r="B87" s="207"/>
      <c r="C87" s="49"/>
      <c r="D87" s="150"/>
      <c r="E87" s="7"/>
      <c r="F87" s="7"/>
      <c r="G87" s="7"/>
      <c r="H87" s="7"/>
      <c r="I87" s="7"/>
      <c r="J87" s="7"/>
      <c r="K87" s="7"/>
      <c r="L87" s="207"/>
      <c r="M87" s="7"/>
      <c r="N87" s="207"/>
      <c r="O87" s="7"/>
      <c r="P87" s="207"/>
      <c r="Q87" s="7"/>
      <c r="R87" s="7"/>
      <c r="S87" s="7"/>
    </row>
    <row r="88" ht="21.0" customHeight="1">
      <c r="A88" s="7"/>
      <c r="B88" s="207"/>
      <c r="C88" s="49"/>
      <c r="D88" s="150"/>
      <c r="E88" s="7"/>
      <c r="F88" s="7"/>
      <c r="G88" s="7"/>
      <c r="H88" s="7"/>
      <c r="I88" s="7"/>
      <c r="J88" s="7"/>
      <c r="K88" s="7"/>
      <c r="L88" s="207"/>
      <c r="M88" s="7"/>
      <c r="N88" s="207"/>
      <c r="O88" s="7"/>
      <c r="P88" s="207"/>
      <c r="Q88" s="7"/>
      <c r="R88" s="7"/>
      <c r="S88" s="7"/>
    </row>
    <row r="89" ht="21.0" customHeight="1">
      <c r="A89" s="7"/>
      <c r="B89" s="207"/>
      <c r="C89" s="49"/>
      <c r="D89" s="150"/>
      <c r="E89" s="7"/>
      <c r="F89" s="7"/>
      <c r="G89" s="7"/>
      <c r="H89" s="7"/>
      <c r="I89" s="7"/>
      <c r="J89" s="7"/>
      <c r="K89" s="7"/>
      <c r="L89" s="207"/>
      <c r="M89" s="7"/>
      <c r="N89" s="207"/>
      <c r="O89" s="7"/>
      <c r="P89" s="207"/>
      <c r="Q89" s="7"/>
      <c r="R89" s="7"/>
      <c r="S89" s="7"/>
    </row>
    <row r="90" ht="21.0" customHeight="1">
      <c r="A90" s="7"/>
      <c r="B90" s="207"/>
      <c r="C90" s="49"/>
      <c r="D90" s="150"/>
      <c r="E90" s="7"/>
      <c r="F90" s="7"/>
      <c r="G90" s="7"/>
      <c r="H90" s="7"/>
      <c r="I90" s="7"/>
      <c r="J90" s="7"/>
      <c r="K90" s="7"/>
      <c r="L90" s="207"/>
      <c r="M90" s="7"/>
      <c r="N90" s="207"/>
      <c r="O90" s="7"/>
      <c r="P90" s="207"/>
      <c r="Q90" s="7"/>
      <c r="R90" s="7"/>
      <c r="S90" s="7"/>
    </row>
    <row r="91" ht="21.0" customHeight="1">
      <c r="A91" s="7"/>
      <c r="B91" s="207"/>
      <c r="C91" s="49"/>
      <c r="D91" s="150"/>
      <c r="E91" s="7"/>
      <c r="F91" s="7"/>
      <c r="G91" s="7"/>
      <c r="H91" s="7"/>
      <c r="I91" s="7"/>
      <c r="J91" s="7"/>
      <c r="K91" s="7"/>
      <c r="L91" s="207"/>
      <c r="M91" s="7"/>
      <c r="N91" s="207"/>
      <c r="O91" s="7"/>
      <c r="P91" s="207"/>
      <c r="Q91" s="7"/>
      <c r="R91" s="7"/>
      <c r="S91" s="7"/>
    </row>
    <row r="92" ht="21.0" customHeight="1">
      <c r="A92" s="7"/>
      <c r="B92" s="207"/>
      <c r="C92" s="49"/>
      <c r="D92" s="150"/>
      <c r="E92" s="7"/>
      <c r="F92" s="7"/>
      <c r="G92" s="7"/>
      <c r="H92" s="7"/>
      <c r="I92" s="7"/>
      <c r="J92" s="7"/>
      <c r="K92" s="7"/>
      <c r="L92" s="207"/>
      <c r="M92" s="7"/>
      <c r="N92" s="207"/>
      <c r="O92" s="7"/>
      <c r="P92" s="207"/>
      <c r="Q92" s="7"/>
      <c r="R92" s="7"/>
      <c r="S92" s="7"/>
    </row>
    <row r="93" ht="21.0" customHeight="1">
      <c r="A93" s="7"/>
      <c r="B93" s="207"/>
      <c r="C93" s="49"/>
      <c r="D93" s="150"/>
      <c r="E93" s="7"/>
      <c r="F93" s="7"/>
      <c r="G93" s="7"/>
      <c r="H93" s="7"/>
      <c r="I93" s="7"/>
      <c r="J93" s="7"/>
      <c r="K93" s="7"/>
      <c r="L93" s="207"/>
      <c r="M93" s="7"/>
      <c r="N93" s="207"/>
      <c r="O93" s="7"/>
      <c r="P93" s="207"/>
      <c r="Q93" s="7"/>
      <c r="R93" s="7"/>
      <c r="S93" s="7"/>
    </row>
    <row r="94" ht="21.0" customHeight="1">
      <c r="A94" s="7"/>
      <c r="B94" s="207"/>
      <c r="C94" s="49"/>
      <c r="D94" s="150"/>
      <c r="E94" s="7"/>
      <c r="F94" s="7"/>
      <c r="G94" s="7"/>
      <c r="H94" s="7"/>
      <c r="I94" s="7"/>
      <c r="J94" s="7"/>
      <c r="K94" s="7"/>
      <c r="L94" s="207"/>
      <c r="M94" s="7"/>
      <c r="N94" s="207"/>
      <c r="O94" s="7"/>
      <c r="P94" s="207"/>
      <c r="Q94" s="7"/>
      <c r="R94" s="7"/>
      <c r="S94" s="7"/>
    </row>
    <row r="95" ht="21.0" customHeight="1">
      <c r="A95" s="7"/>
      <c r="B95" s="207"/>
      <c r="C95" s="49"/>
      <c r="D95" s="150"/>
      <c r="E95" s="7"/>
      <c r="F95" s="7"/>
      <c r="G95" s="7"/>
      <c r="H95" s="7"/>
      <c r="I95" s="7"/>
      <c r="J95" s="7"/>
      <c r="K95" s="7"/>
      <c r="L95" s="207"/>
      <c r="M95" s="7"/>
      <c r="N95" s="207"/>
      <c r="O95" s="7"/>
      <c r="P95" s="207"/>
      <c r="Q95" s="7"/>
      <c r="R95" s="7"/>
      <c r="S95" s="7"/>
    </row>
    <row r="96" ht="21.0" customHeight="1">
      <c r="A96" s="7"/>
      <c r="B96" s="207"/>
      <c r="C96" s="49"/>
      <c r="D96" s="150"/>
      <c r="E96" s="7"/>
      <c r="F96" s="7"/>
      <c r="G96" s="7"/>
      <c r="H96" s="7"/>
      <c r="I96" s="7"/>
      <c r="J96" s="7"/>
      <c r="K96" s="7"/>
      <c r="L96" s="207"/>
      <c r="M96" s="7"/>
      <c r="N96" s="207"/>
      <c r="O96" s="7"/>
      <c r="P96" s="207"/>
      <c r="Q96" s="7"/>
      <c r="R96" s="7"/>
      <c r="S96" s="7"/>
    </row>
    <row r="97" ht="21.0" customHeight="1">
      <c r="A97" s="7"/>
      <c r="B97" s="207"/>
      <c r="C97" s="49"/>
      <c r="D97" s="150"/>
      <c r="E97" s="7"/>
      <c r="F97" s="7"/>
      <c r="G97" s="7"/>
      <c r="H97" s="7"/>
      <c r="I97" s="7"/>
      <c r="J97" s="7"/>
      <c r="K97" s="7"/>
      <c r="L97" s="207"/>
      <c r="M97" s="7"/>
      <c r="N97" s="207"/>
      <c r="O97" s="7"/>
      <c r="P97" s="207"/>
      <c r="Q97" s="7"/>
      <c r="R97" s="7"/>
      <c r="S97" s="7"/>
    </row>
    <row r="98" ht="21.0" customHeight="1">
      <c r="A98" s="7"/>
      <c r="B98" s="207"/>
      <c r="C98" s="49"/>
      <c r="D98" s="150"/>
      <c r="E98" s="7"/>
      <c r="F98" s="7"/>
      <c r="G98" s="7"/>
      <c r="H98" s="7"/>
      <c r="I98" s="7"/>
      <c r="J98" s="7"/>
      <c r="K98" s="7"/>
      <c r="L98" s="207"/>
      <c r="M98" s="7"/>
      <c r="N98" s="207"/>
      <c r="O98" s="7"/>
      <c r="P98" s="207"/>
      <c r="Q98" s="7"/>
      <c r="R98" s="7"/>
      <c r="S98" s="7"/>
    </row>
    <row r="99" ht="21.0" customHeight="1">
      <c r="A99" s="7"/>
      <c r="B99" s="207"/>
      <c r="C99" s="49"/>
      <c r="D99" s="150"/>
      <c r="E99" s="7"/>
      <c r="F99" s="7"/>
      <c r="G99" s="7"/>
      <c r="H99" s="7"/>
      <c r="I99" s="7"/>
      <c r="J99" s="7"/>
      <c r="K99" s="7"/>
      <c r="L99" s="207"/>
      <c r="M99" s="7"/>
      <c r="N99" s="207"/>
      <c r="O99" s="7"/>
      <c r="P99" s="207"/>
      <c r="Q99" s="7"/>
      <c r="R99" s="7"/>
      <c r="S99" s="7"/>
    </row>
    <row r="100" ht="21.0" customHeight="1">
      <c r="A100" s="7"/>
      <c r="B100" s="207"/>
      <c r="C100" s="49"/>
      <c r="D100" s="150"/>
      <c r="E100" s="7"/>
      <c r="F100" s="7"/>
      <c r="G100" s="7"/>
      <c r="H100" s="7"/>
      <c r="I100" s="7"/>
      <c r="J100" s="7"/>
      <c r="K100" s="7"/>
      <c r="L100" s="207"/>
      <c r="M100" s="7"/>
      <c r="N100" s="207"/>
      <c r="O100" s="7"/>
      <c r="P100" s="207"/>
      <c r="Q100" s="7"/>
      <c r="R100" s="7"/>
      <c r="S100" s="7"/>
    </row>
    <row r="101" ht="21.0" customHeight="1">
      <c r="A101" s="7"/>
      <c r="B101" s="207"/>
      <c r="C101" s="49"/>
      <c r="D101" s="150"/>
      <c r="E101" s="7"/>
      <c r="F101" s="7"/>
      <c r="G101" s="7"/>
      <c r="H101" s="7"/>
      <c r="I101" s="7"/>
      <c r="J101" s="7"/>
      <c r="K101" s="7"/>
      <c r="L101" s="207"/>
      <c r="M101" s="7"/>
      <c r="N101" s="207"/>
      <c r="O101" s="7"/>
      <c r="P101" s="207"/>
      <c r="Q101" s="7"/>
      <c r="R101" s="7"/>
      <c r="S101" s="7"/>
    </row>
    <row r="102" ht="21.0" customHeight="1">
      <c r="A102" s="7"/>
      <c r="B102" s="207"/>
      <c r="C102" s="49"/>
      <c r="D102" s="150"/>
      <c r="E102" s="7"/>
      <c r="F102" s="7"/>
      <c r="G102" s="7"/>
      <c r="H102" s="7"/>
      <c r="I102" s="7"/>
      <c r="J102" s="7"/>
      <c r="K102" s="7"/>
      <c r="L102" s="207"/>
      <c r="M102" s="7"/>
      <c r="N102" s="207"/>
      <c r="O102" s="7"/>
      <c r="P102" s="207"/>
      <c r="Q102" s="7"/>
      <c r="R102" s="7"/>
      <c r="S102" s="7"/>
    </row>
    <row r="103" ht="21.0" customHeight="1">
      <c r="A103" s="7"/>
      <c r="B103" s="207"/>
      <c r="C103" s="49"/>
      <c r="D103" s="150"/>
      <c r="E103" s="7"/>
      <c r="F103" s="7"/>
      <c r="G103" s="7"/>
      <c r="H103" s="7"/>
      <c r="I103" s="7"/>
      <c r="J103" s="7"/>
      <c r="K103" s="7"/>
      <c r="L103" s="207"/>
      <c r="M103" s="7"/>
      <c r="N103" s="207"/>
      <c r="O103" s="7"/>
      <c r="P103" s="207"/>
      <c r="Q103" s="7"/>
      <c r="R103" s="7"/>
      <c r="S103" s="7"/>
    </row>
    <row r="104" ht="21.0" customHeight="1">
      <c r="A104" s="7"/>
      <c r="B104" s="207"/>
      <c r="C104" s="49"/>
      <c r="D104" s="150"/>
      <c r="E104" s="7"/>
      <c r="F104" s="7"/>
      <c r="G104" s="7"/>
      <c r="H104" s="7"/>
      <c r="I104" s="7"/>
      <c r="J104" s="7"/>
      <c r="K104" s="7"/>
      <c r="L104" s="207"/>
      <c r="M104" s="7"/>
      <c r="N104" s="207"/>
      <c r="O104" s="7"/>
      <c r="P104" s="207"/>
      <c r="Q104" s="7"/>
      <c r="R104" s="7"/>
      <c r="S104" s="7"/>
    </row>
    <row r="105" ht="21.0" customHeight="1">
      <c r="A105" s="7"/>
      <c r="B105" s="207"/>
      <c r="C105" s="49"/>
      <c r="D105" s="150"/>
      <c r="E105" s="7"/>
      <c r="F105" s="7"/>
      <c r="G105" s="7"/>
      <c r="H105" s="7"/>
      <c r="I105" s="7"/>
      <c r="J105" s="7"/>
      <c r="K105" s="7"/>
      <c r="L105" s="207"/>
      <c r="M105" s="7"/>
      <c r="N105" s="207"/>
      <c r="O105" s="7"/>
      <c r="P105" s="207"/>
      <c r="Q105" s="7"/>
      <c r="R105" s="7"/>
      <c r="S105" s="7"/>
    </row>
    <row r="106" ht="21.0" customHeight="1">
      <c r="A106" s="7"/>
      <c r="B106" s="207"/>
      <c r="C106" s="49"/>
      <c r="D106" s="150"/>
      <c r="E106" s="7"/>
      <c r="F106" s="7"/>
      <c r="G106" s="7"/>
      <c r="H106" s="7"/>
      <c r="I106" s="7"/>
      <c r="J106" s="7"/>
      <c r="K106" s="7"/>
      <c r="L106" s="207"/>
      <c r="M106" s="7"/>
      <c r="N106" s="207"/>
      <c r="O106" s="7"/>
      <c r="P106" s="207"/>
      <c r="Q106" s="7"/>
      <c r="R106" s="7"/>
      <c r="S106" s="7"/>
    </row>
    <row r="107" ht="21.0" customHeight="1">
      <c r="A107" s="7"/>
      <c r="B107" s="207"/>
      <c r="C107" s="49"/>
      <c r="D107" s="150"/>
      <c r="E107" s="7"/>
      <c r="F107" s="7"/>
      <c r="G107" s="7"/>
      <c r="H107" s="7"/>
      <c r="I107" s="7"/>
      <c r="J107" s="7"/>
      <c r="K107" s="7"/>
      <c r="L107" s="207"/>
      <c r="M107" s="7"/>
      <c r="N107" s="207"/>
      <c r="O107" s="7"/>
      <c r="P107" s="207"/>
      <c r="Q107" s="7"/>
      <c r="R107" s="7"/>
      <c r="S107" s="7"/>
    </row>
    <row r="108" ht="21.0" customHeight="1">
      <c r="A108" s="7"/>
      <c r="B108" s="207"/>
      <c r="C108" s="49"/>
      <c r="D108" s="150"/>
      <c r="E108" s="7"/>
      <c r="F108" s="7"/>
      <c r="G108" s="7"/>
      <c r="H108" s="7"/>
      <c r="I108" s="7"/>
      <c r="J108" s="7"/>
      <c r="K108" s="7"/>
      <c r="L108" s="207"/>
      <c r="M108" s="7"/>
      <c r="N108" s="207"/>
      <c r="O108" s="7"/>
      <c r="P108" s="207"/>
      <c r="Q108" s="7"/>
      <c r="R108" s="7"/>
      <c r="S108" s="7"/>
    </row>
    <row r="109" ht="21.0" customHeight="1">
      <c r="A109" s="7"/>
      <c r="B109" s="207"/>
      <c r="C109" s="49"/>
      <c r="D109" s="150"/>
      <c r="E109" s="7"/>
      <c r="F109" s="7"/>
      <c r="G109" s="7"/>
      <c r="H109" s="7"/>
      <c r="I109" s="7"/>
      <c r="J109" s="7"/>
      <c r="K109" s="7"/>
      <c r="L109" s="207"/>
      <c r="M109" s="7"/>
      <c r="N109" s="207"/>
      <c r="O109" s="7"/>
      <c r="P109" s="207"/>
      <c r="Q109" s="7"/>
      <c r="R109" s="7"/>
      <c r="S109" s="7"/>
    </row>
    <row r="110" ht="21.0" customHeight="1">
      <c r="A110" s="7"/>
      <c r="B110" s="207"/>
      <c r="C110" s="49"/>
      <c r="D110" s="150"/>
      <c r="E110" s="7"/>
      <c r="F110" s="7"/>
      <c r="G110" s="7"/>
      <c r="H110" s="7"/>
      <c r="I110" s="7"/>
      <c r="J110" s="7"/>
      <c r="K110" s="7"/>
      <c r="L110" s="207"/>
      <c r="M110" s="7"/>
      <c r="N110" s="207"/>
      <c r="O110" s="7"/>
      <c r="P110" s="207"/>
      <c r="Q110" s="7"/>
      <c r="R110" s="7"/>
      <c r="S110" s="7"/>
    </row>
    <row r="111" ht="21.0" customHeight="1">
      <c r="A111" s="7"/>
      <c r="B111" s="207"/>
      <c r="C111" s="49"/>
      <c r="D111" s="150"/>
      <c r="E111" s="7"/>
      <c r="F111" s="7"/>
      <c r="G111" s="7"/>
      <c r="H111" s="7"/>
      <c r="I111" s="7"/>
      <c r="J111" s="7"/>
      <c r="K111" s="7"/>
      <c r="L111" s="207"/>
      <c r="M111" s="7"/>
      <c r="N111" s="207"/>
      <c r="O111" s="7"/>
      <c r="P111" s="207"/>
      <c r="Q111" s="7"/>
      <c r="R111" s="7"/>
      <c r="S111" s="7"/>
    </row>
    <row r="112" ht="21.0" customHeight="1">
      <c r="A112" s="7"/>
      <c r="B112" s="207"/>
      <c r="C112" s="49"/>
      <c r="D112" s="150"/>
      <c r="E112" s="7"/>
      <c r="F112" s="7"/>
      <c r="G112" s="7"/>
      <c r="H112" s="7"/>
      <c r="I112" s="7"/>
      <c r="J112" s="7"/>
      <c r="K112" s="7"/>
      <c r="L112" s="207"/>
      <c r="M112" s="7"/>
      <c r="N112" s="207"/>
      <c r="O112" s="7"/>
      <c r="P112" s="207"/>
      <c r="Q112" s="7"/>
      <c r="R112" s="7"/>
      <c r="S112" s="7"/>
    </row>
    <row r="113" ht="21.0" customHeight="1">
      <c r="A113" s="7"/>
      <c r="B113" s="207"/>
      <c r="C113" s="49"/>
      <c r="D113" s="150"/>
      <c r="E113" s="7"/>
      <c r="F113" s="7"/>
      <c r="G113" s="7"/>
      <c r="H113" s="7"/>
      <c r="I113" s="7"/>
      <c r="J113" s="7"/>
      <c r="K113" s="7"/>
      <c r="L113" s="207"/>
      <c r="M113" s="7"/>
      <c r="N113" s="207"/>
      <c r="O113" s="7"/>
      <c r="P113" s="207"/>
      <c r="Q113" s="7"/>
      <c r="R113" s="7"/>
      <c r="S113" s="7"/>
    </row>
    <row r="114" ht="21.0" customHeight="1">
      <c r="A114" s="7"/>
      <c r="B114" s="207"/>
      <c r="C114" s="49"/>
      <c r="D114" s="150"/>
      <c r="E114" s="7"/>
      <c r="F114" s="7"/>
      <c r="G114" s="7"/>
      <c r="H114" s="7"/>
      <c r="I114" s="7"/>
      <c r="J114" s="7"/>
      <c r="K114" s="7"/>
      <c r="L114" s="207"/>
      <c r="M114" s="7"/>
      <c r="N114" s="207"/>
      <c r="O114" s="7"/>
      <c r="P114" s="207"/>
      <c r="Q114" s="7"/>
      <c r="R114" s="7"/>
      <c r="S114" s="7"/>
    </row>
    <row r="115" ht="21.0" customHeight="1">
      <c r="A115" s="7"/>
      <c r="B115" s="207"/>
      <c r="C115" s="49"/>
      <c r="D115" s="150"/>
      <c r="E115" s="7"/>
      <c r="F115" s="7"/>
      <c r="G115" s="7"/>
      <c r="H115" s="7"/>
      <c r="I115" s="7"/>
      <c r="J115" s="7"/>
      <c r="K115" s="7"/>
      <c r="L115" s="207"/>
      <c r="M115" s="7"/>
      <c r="N115" s="207"/>
      <c r="O115" s="7"/>
      <c r="P115" s="207"/>
      <c r="Q115" s="7"/>
      <c r="R115" s="7"/>
      <c r="S115" s="7"/>
    </row>
    <row r="116" ht="21.0" customHeight="1">
      <c r="A116" s="7"/>
      <c r="B116" s="207"/>
      <c r="C116" s="49"/>
      <c r="D116" s="150"/>
      <c r="E116" s="7"/>
      <c r="F116" s="7"/>
      <c r="G116" s="7"/>
      <c r="H116" s="7"/>
      <c r="I116" s="7"/>
      <c r="J116" s="7"/>
      <c r="K116" s="7"/>
      <c r="L116" s="207"/>
      <c r="M116" s="7"/>
      <c r="N116" s="207"/>
      <c r="O116" s="7"/>
      <c r="P116" s="207"/>
      <c r="Q116" s="7"/>
      <c r="R116" s="7"/>
      <c r="S116" s="7"/>
    </row>
    <row r="117" ht="21.0" customHeight="1">
      <c r="A117" s="7"/>
      <c r="B117" s="207"/>
      <c r="C117" s="49"/>
      <c r="D117" s="150"/>
      <c r="E117" s="7"/>
      <c r="F117" s="7"/>
      <c r="G117" s="7"/>
      <c r="H117" s="7"/>
      <c r="I117" s="7"/>
      <c r="J117" s="7"/>
      <c r="K117" s="7"/>
      <c r="L117" s="207"/>
      <c r="M117" s="7"/>
      <c r="N117" s="207"/>
      <c r="O117" s="7"/>
      <c r="P117" s="207"/>
      <c r="Q117" s="7"/>
      <c r="R117" s="7"/>
      <c r="S117" s="7"/>
    </row>
    <row r="118" ht="21.0" customHeight="1">
      <c r="A118" s="7"/>
      <c r="B118" s="207"/>
      <c r="C118" s="49"/>
      <c r="D118" s="150"/>
      <c r="E118" s="7"/>
      <c r="F118" s="7"/>
      <c r="G118" s="7"/>
      <c r="H118" s="7"/>
      <c r="I118" s="7"/>
      <c r="J118" s="7"/>
      <c r="K118" s="7"/>
      <c r="L118" s="207"/>
      <c r="M118" s="7"/>
      <c r="N118" s="207"/>
      <c r="O118" s="7"/>
      <c r="P118" s="207"/>
      <c r="Q118" s="7"/>
      <c r="R118" s="7"/>
      <c r="S118" s="7"/>
    </row>
    <row r="119" ht="21.0" customHeight="1">
      <c r="A119" s="7"/>
      <c r="B119" s="207"/>
      <c r="C119" s="49"/>
      <c r="D119" s="150"/>
      <c r="E119" s="7"/>
      <c r="F119" s="7"/>
      <c r="G119" s="7"/>
      <c r="H119" s="7"/>
      <c r="I119" s="7"/>
      <c r="J119" s="7"/>
      <c r="K119" s="7"/>
      <c r="L119" s="207"/>
      <c r="M119" s="7"/>
      <c r="N119" s="207"/>
      <c r="O119" s="7"/>
      <c r="P119" s="207"/>
      <c r="Q119" s="7"/>
      <c r="R119" s="7"/>
      <c r="S119" s="7"/>
    </row>
    <row r="120" ht="21.0" customHeight="1">
      <c r="A120" s="7"/>
      <c r="B120" s="207"/>
      <c r="C120" s="49"/>
      <c r="D120" s="150"/>
      <c r="E120" s="7"/>
      <c r="F120" s="7"/>
      <c r="G120" s="7"/>
      <c r="H120" s="7"/>
      <c r="I120" s="7"/>
      <c r="J120" s="7"/>
      <c r="K120" s="7"/>
      <c r="L120" s="207"/>
      <c r="M120" s="7"/>
      <c r="N120" s="207"/>
      <c r="O120" s="7"/>
      <c r="P120" s="207"/>
      <c r="Q120" s="7"/>
      <c r="R120" s="7"/>
      <c r="S120" s="7"/>
    </row>
    <row r="121" ht="21.0" customHeight="1">
      <c r="A121" s="7"/>
      <c r="B121" s="207"/>
      <c r="C121" s="49"/>
      <c r="D121" s="150"/>
      <c r="E121" s="7"/>
      <c r="F121" s="7"/>
      <c r="G121" s="7"/>
      <c r="H121" s="7"/>
      <c r="I121" s="7"/>
      <c r="J121" s="7"/>
      <c r="K121" s="7"/>
      <c r="L121" s="207"/>
      <c r="M121" s="7"/>
      <c r="N121" s="207"/>
      <c r="O121" s="7"/>
      <c r="P121" s="207"/>
      <c r="Q121" s="7"/>
      <c r="R121" s="7"/>
      <c r="S121" s="7"/>
    </row>
    <row r="122" ht="21.0" customHeight="1">
      <c r="A122" s="7"/>
      <c r="B122" s="207"/>
      <c r="C122" s="49"/>
      <c r="D122" s="150"/>
      <c r="E122" s="7"/>
      <c r="F122" s="7"/>
      <c r="G122" s="7"/>
      <c r="H122" s="7"/>
      <c r="I122" s="7"/>
      <c r="J122" s="7"/>
      <c r="K122" s="7"/>
      <c r="L122" s="207"/>
      <c r="M122" s="7"/>
      <c r="N122" s="207"/>
      <c r="O122" s="7"/>
      <c r="P122" s="207"/>
      <c r="Q122" s="7"/>
      <c r="R122" s="7"/>
      <c r="S122" s="7"/>
    </row>
    <row r="123" ht="21.0" customHeight="1">
      <c r="A123" s="7"/>
      <c r="B123" s="207"/>
      <c r="C123" s="49"/>
      <c r="D123" s="150"/>
      <c r="E123" s="7"/>
      <c r="F123" s="7"/>
      <c r="G123" s="7"/>
      <c r="H123" s="7"/>
      <c r="I123" s="7"/>
      <c r="J123" s="7"/>
      <c r="K123" s="7"/>
      <c r="L123" s="207"/>
      <c r="M123" s="7"/>
      <c r="N123" s="207"/>
      <c r="O123" s="7"/>
      <c r="P123" s="207"/>
      <c r="Q123" s="7"/>
      <c r="R123" s="7"/>
      <c r="S123" s="7"/>
    </row>
    <row r="124" ht="21.0" customHeight="1">
      <c r="A124" s="7"/>
      <c r="B124" s="207"/>
      <c r="C124" s="49"/>
      <c r="D124" s="150"/>
      <c r="E124" s="7"/>
      <c r="F124" s="7"/>
      <c r="G124" s="7"/>
      <c r="H124" s="7"/>
      <c r="I124" s="7"/>
      <c r="J124" s="7"/>
      <c r="K124" s="7"/>
      <c r="L124" s="207"/>
      <c r="M124" s="7"/>
      <c r="N124" s="207"/>
      <c r="O124" s="7"/>
      <c r="P124" s="207"/>
      <c r="Q124" s="7"/>
      <c r="R124" s="7"/>
      <c r="S124" s="7"/>
    </row>
    <row r="125" ht="21.0" customHeight="1">
      <c r="A125" s="7"/>
      <c r="B125" s="207"/>
      <c r="C125" s="49"/>
      <c r="D125" s="150"/>
      <c r="E125" s="7"/>
      <c r="F125" s="7"/>
      <c r="G125" s="7"/>
      <c r="H125" s="7"/>
      <c r="I125" s="7"/>
      <c r="J125" s="7"/>
      <c r="K125" s="7"/>
      <c r="L125" s="207"/>
      <c r="M125" s="7"/>
      <c r="N125" s="207"/>
      <c r="O125" s="7"/>
      <c r="P125" s="207"/>
      <c r="Q125" s="7"/>
      <c r="R125" s="7"/>
      <c r="S125" s="7"/>
    </row>
    <row r="126" ht="21.0" customHeight="1">
      <c r="A126" s="7"/>
      <c r="B126" s="207"/>
      <c r="C126" s="49"/>
      <c r="D126" s="150"/>
      <c r="E126" s="7"/>
      <c r="F126" s="7"/>
      <c r="G126" s="7"/>
      <c r="H126" s="7"/>
      <c r="I126" s="7"/>
      <c r="J126" s="7"/>
      <c r="K126" s="7"/>
      <c r="L126" s="207"/>
      <c r="M126" s="7"/>
      <c r="N126" s="207"/>
      <c r="O126" s="7"/>
      <c r="P126" s="207"/>
      <c r="Q126" s="7"/>
      <c r="R126" s="7"/>
      <c r="S126" s="7"/>
    </row>
    <row r="127" ht="21.0" customHeight="1">
      <c r="A127" s="7"/>
      <c r="B127" s="207"/>
      <c r="C127" s="49"/>
      <c r="D127" s="150"/>
      <c r="E127" s="7"/>
      <c r="F127" s="7"/>
      <c r="G127" s="7"/>
      <c r="H127" s="7"/>
      <c r="I127" s="7"/>
      <c r="J127" s="7"/>
      <c r="K127" s="7"/>
      <c r="L127" s="207"/>
      <c r="M127" s="7"/>
      <c r="N127" s="207"/>
      <c r="O127" s="7"/>
      <c r="P127" s="207"/>
      <c r="Q127" s="7"/>
      <c r="R127" s="7"/>
      <c r="S127" s="7"/>
    </row>
    <row r="128" ht="21.0" customHeight="1">
      <c r="A128" s="7"/>
      <c r="B128" s="207"/>
      <c r="C128" s="49"/>
      <c r="D128" s="150"/>
      <c r="E128" s="7"/>
      <c r="F128" s="7"/>
      <c r="G128" s="7"/>
      <c r="H128" s="7"/>
      <c r="I128" s="7"/>
      <c r="J128" s="7"/>
      <c r="K128" s="7"/>
      <c r="L128" s="207"/>
      <c r="M128" s="7"/>
      <c r="N128" s="207"/>
      <c r="O128" s="7"/>
      <c r="P128" s="207"/>
      <c r="Q128" s="7"/>
      <c r="R128" s="7"/>
      <c r="S128" s="7"/>
    </row>
    <row r="129" ht="21.0" customHeight="1">
      <c r="A129" s="7"/>
      <c r="B129" s="207"/>
      <c r="C129" s="49"/>
      <c r="D129" s="150"/>
      <c r="E129" s="7"/>
      <c r="F129" s="7"/>
      <c r="G129" s="7"/>
      <c r="H129" s="7"/>
      <c r="I129" s="7"/>
      <c r="J129" s="7"/>
      <c r="K129" s="7"/>
      <c r="L129" s="207"/>
      <c r="M129" s="7"/>
      <c r="N129" s="207"/>
      <c r="O129" s="7"/>
      <c r="P129" s="207"/>
      <c r="Q129" s="7"/>
      <c r="R129" s="7"/>
      <c r="S129" s="7"/>
    </row>
    <row r="130" ht="21.0" customHeight="1">
      <c r="A130" s="7"/>
      <c r="B130" s="207"/>
      <c r="C130" s="49"/>
      <c r="D130" s="150"/>
      <c r="E130" s="7"/>
      <c r="F130" s="7"/>
      <c r="G130" s="7"/>
      <c r="H130" s="7"/>
      <c r="I130" s="7"/>
      <c r="J130" s="7"/>
      <c r="K130" s="7"/>
      <c r="L130" s="207"/>
      <c r="M130" s="7"/>
      <c r="N130" s="207"/>
      <c r="O130" s="7"/>
      <c r="P130" s="207"/>
      <c r="Q130" s="7"/>
      <c r="R130" s="7"/>
      <c r="S130" s="7"/>
    </row>
    <row r="131" ht="21.0" customHeight="1">
      <c r="A131" s="7"/>
      <c r="B131" s="207"/>
      <c r="C131" s="49"/>
      <c r="D131" s="150"/>
      <c r="E131" s="7"/>
      <c r="F131" s="7"/>
      <c r="G131" s="7"/>
      <c r="H131" s="7"/>
      <c r="I131" s="7"/>
      <c r="J131" s="7"/>
      <c r="K131" s="7"/>
      <c r="L131" s="207"/>
      <c r="M131" s="7"/>
      <c r="N131" s="207"/>
      <c r="O131" s="7"/>
      <c r="P131" s="207"/>
      <c r="Q131" s="7"/>
      <c r="R131" s="7"/>
      <c r="S131" s="7"/>
    </row>
    <row r="132" ht="21.0" customHeight="1">
      <c r="A132" s="7"/>
      <c r="B132" s="207"/>
      <c r="C132" s="49"/>
      <c r="D132" s="150"/>
      <c r="E132" s="7"/>
      <c r="F132" s="7"/>
      <c r="G132" s="7"/>
      <c r="H132" s="7"/>
      <c r="I132" s="7"/>
      <c r="J132" s="7"/>
      <c r="K132" s="7"/>
      <c r="L132" s="207"/>
      <c r="M132" s="7"/>
      <c r="N132" s="207"/>
      <c r="O132" s="7"/>
      <c r="P132" s="207"/>
      <c r="Q132" s="7"/>
      <c r="R132" s="7"/>
      <c r="S132" s="7"/>
    </row>
    <row r="133" ht="21.0" customHeight="1">
      <c r="A133" s="7"/>
      <c r="B133" s="207"/>
      <c r="C133" s="49"/>
      <c r="D133" s="150"/>
      <c r="E133" s="7"/>
      <c r="F133" s="7"/>
      <c r="G133" s="7"/>
      <c r="H133" s="7"/>
      <c r="I133" s="7"/>
      <c r="J133" s="7"/>
      <c r="K133" s="7"/>
      <c r="L133" s="207"/>
      <c r="M133" s="7"/>
      <c r="N133" s="207"/>
      <c r="O133" s="7"/>
      <c r="P133" s="207"/>
      <c r="Q133" s="7"/>
      <c r="R133" s="7"/>
      <c r="S133" s="7"/>
    </row>
    <row r="134" ht="21.0" customHeight="1">
      <c r="A134" s="7"/>
      <c r="B134" s="207"/>
      <c r="C134" s="49"/>
      <c r="D134" s="150"/>
      <c r="E134" s="7"/>
      <c r="F134" s="7"/>
      <c r="G134" s="7"/>
      <c r="H134" s="7"/>
      <c r="I134" s="7"/>
      <c r="J134" s="7"/>
      <c r="K134" s="7"/>
      <c r="L134" s="207"/>
      <c r="M134" s="7"/>
      <c r="N134" s="207"/>
      <c r="O134" s="7"/>
      <c r="P134" s="207"/>
      <c r="Q134" s="7"/>
      <c r="R134" s="7"/>
      <c r="S134" s="7"/>
    </row>
    <row r="135" ht="21.0" customHeight="1">
      <c r="A135" s="7"/>
      <c r="B135" s="207"/>
      <c r="C135" s="49"/>
      <c r="D135" s="150"/>
      <c r="E135" s="7"/>
      <c r="F135" s="7"/>
      <c r="G135" s="7"/>
      <c r="H135" s="7"/>
      <c r="I135" s="7"/>
      <c r="J135" s="7"/>
      <c r="K135" s="7"/>
      <c r="L135" s="207"/>
      <c r="M135" s="7"/>
      <c r="N135" s="207"/>
      <c r="O135" s="7"/>
      <c r="P135" s="207"/>
      <c r="Q135" s="7"/>
      <c r="R135" s="7"/>
      <c r="S135" s="7"/>
    </row>
    <row r="136" ht="21.0" customHeight="1">
      <c r="A136" s="7"/>
      <c r="B136" s="207"/>
      <c r="C136" s="49"/>
      <c r="D136" s="150"/>
      <c r="E136" s="7"/>
      <c r="F136" s="7"/>
      <c r="G136" s="7"/>
      <c r="H136" s="7"/>
      <c r="I136" s="7"/>
      <c r="J136" s="7"/>
      <c r="K136" s="7"/>
      <c r="L136" s="207"/>
      <c r="M136" s="7"/>
      <c r="N136" s="207"/>
      <c r="O136" s="7"/>
      <c r="P136" s="207"/>
      <c r="Q136" s="7"/>
      <c r="R136" s="7"/>
      <c r="S136" s="7"/>
    </row>
    <row r="137" ht="21.0" customHeight="1">
      <c r="A137" s="7"/>
      <c r="B137" s="207"/>
      <c r="C137" s="49"/>
      <c r="D137" s="150"/>
      <c r="E137" s="7"/>
      <c r="F137" s="7"/>
      <c r="G137" s="7"/>
      <c r="H137" s="7"/>
      <c r="I137" s="7"/>
      <c r="J137" s="7"/>
      <c r="K137" s="7"/>
      <c r="L137" s="207"/>
      <c r="M137" s="7"/>
      <c r="N137" s="207"/>
      <c r="O137" s="7"/>
      <c r="P137" s="207"/>
      <c r="Q137" s="7"/>
      <c r="R137" s="7"/>
      <c r="S137" s="7"/>
    </row>
    <row r="138" ht="21.0" customHeight="1">
      <c r="A138" s="7"/>
      <c r="B138" s="207"/>
      <c r="C138" s="49"/>
      <c r="D138" s="150"/>
      <c r="E138" s="7"/>
      <c r="F138" s="7"/>
      <c r="G138" s="7"/>
      <c r="H138" s="7"/>
      <c r="I138" s="7"/>
      <c r="J138" s="7"/>
      <c r="K138" s="7"/>
      <c r="L138" s="207"/>
      <c r="M138" s="7"/>
      <c r="N138" s="207"/>
      <c r="O138" s="7"/>
      <c r="P138" s="207"/>
      <c r="Q138" s="7"/>
      <c r="R138" s="7"/>
      <c r="S138" s="7"/>
    </row>
    <row r="139" ht="21.0" customHeight="1">
      <c r="A139" s="7"/>
      <c r="B139" s="207"/>
      <c r="C139" s="49"/>
      <c r="D139" s="150"/>
      <c r="E139" s="7"/>
      <c r="F139" s="7"/>
      <c r="G139" s="7"/>
      <c r="H139" s="7"/>
      <c r="I139" s="7"/>
      <c r="J139" s="7"/>
      <c r="K139" s="7"/>
      <c r="L139" s="207"/>
      <c r="M139" s="7"/>
      <c r="N139" s="207"/>
      <c r="O139" s="7"/>
      <c r="P139" s="207"/>
      <c r="Q139" s="7"/>
      <c r="R139" s="7"/>
      <c r="S139" s="7"/>
    </row>
    <row r="140" ht="21.0" customHeight="1">
      <c r="A140" s="7"/>
      <c r="B140" s="207"/>
      <c r="C140" s="49"/>
      <c r="D140" s="150"/>
      <c r="E140" s="7"/>
      <c r="F140" s="7"/>
      <c r="G140" s="7"/>
      <c r="H140" s="7"/>
      <c r="I140" s="7"/>
      <c r="J140" s="7"/>
      <c r="K140" s="7"/>
      <c r="L140" s="207"/>
      <c r="M140" s="7"/>
      <c r="N140" s="207"/>
      <c r="O140" s="7"/>
      <c r="P140" s="207"/>
      <c r="Q140" s="7"/>
      <c r="R140" s="7"/>
      <c r="S140" s="7"/>
    </row>
    <row r="141" ht="21.0" customHeight="1">
      <c r="A141" s="7"/>
      <c r="B141" s="207"/>
      <c r="C141" s="49"/>
      <c r="D141" s="150"/>
      <c r="E141" s="7"/>
      <c r="F141" s="7"/>
      <c r="G141" s="7"/>
      <c r="H141" s="7"/>
      <c r="I141" s="7"/>
      <c r="J141" s="7"/>
      <c r="K141" s="7"/>
      <c r="L141" s="207"/>
      <c r="M141" s="7"/>
      <c r="N141" s="207"/>
      <c r="O141" s="7"/>
      <c r="P141" s="207"/>
      <c r="Q141" s="7"/>
      <c r="R141" s="7"/>
      <c r="S141" s="7"/>
    </row>
    <row r="142" ht="21.0" customHeight="1">
      <c r="A142" s="7"/>
      <c r="B142" s="207"/>
      <c r="C142" s="49"/>
      <c r="D142" s="150"/>
      <c r="E142" s="7"/>
      <c r="F142" s="7"/>
      <c r="G142" s="7"/>
      <c r="H142" s="7"/>
      <c r="I142" s="7"/>
      <c r="J142" s="7"/>
      <c r="K142" s="7"/>
      <c r="L142" s="207"/>
      <c r="M142" s="7"/>
      <c r="N142" s="207"/>
      <c r="O142" s="7"/>
      <c r="P142" s="207"/>
      <c r="Q142" s="7"/>
      <c r="R142" s="7"/>
      <c r="S142" s="7"/>
    </row>
    <row r="143" ht="21.0" customHeight="1">
      <c r="A143" s="7"/>
      <c r="B143" s="207"/>
      <c r="C143" s="49"/>
      <c r="D143" s="150"/>
      <c r="E143" s="7"/>
      <c r="F143" s="7"/>
      <c r="G143" s="7"/>
      <c r="H143" s="7"/>
      <c r="I143" s="7"/>
      <c r="J143" s="7"/>
      <c r="K143" s="7"/>
      <c r="L143" s="207"/>
      <c r="M143" s="7"/>
      <c r="N143" s="207"/>
      <c r="O143" s="7"/>
      <c r="P143" s="207"/>
      <c r="Q143" s="7"/>
      <c r="R143" s="7"/>
      <c r="S143" s="7"/>
    </row>
    <row r="144" ht="21.0" customHeight="1">
      <c r="A144" s="7"/>
      <c r="B144" s="207"/>
      <c r="C144" s="49"/>
      <c r="D144" s="150"/>
      <c r="E144" s="7"/>
      <c r="F144" s="7"/>
      <c r="G144" s="7"/>
      <c r="H144" s="7"/>
      <c r="I144" s="7"/>
      <c r="J144" s="7"/>
      <c r="K144" s="7"/>
      <c r="L144" s="207"/>
      <c r="M144" s="7"/>
      <c r="N144" s="207"/>
      <c r="O144" s="7"/>
      <c r="P144" s="207"/>
      <c r="Q144" s="7"/>
      <c r="R144" s="7"/>
      <c r="S144" s="7"/>
    </row>
    <row r="145" ht="21.0" customHeight="1">
      <c r="A145" s="7"/>
      <c r="B145" s="207"/>
      <c r="C145" s="49"/>
      <c r="D145" s="150"/>
      <c r="E145" s="7"/>
      <c r="F145" s="7"/>
      <c r="G145" s="7"/>
      <c r="H145" s="7"/>
      <c r="I145" s="7"/>
      <c r="J145" s="7"/>
      <c r="K145" s="7"/>
      <c r="L145" s="207"/>
      <c r="M145" s="7"/>
      <c r="N145" s="207"/>
      <c r="O145" s="7"/>
      <c r="P145" s="207"/>
      <c r="Q145" s="7"/>
      <c r="R145" s="7"/>
      <c r="S145" s="7"/>
    </row>
    <row r="146" ht="21.0" customHeight="1">
      <c r="A146" s="7"/>
      <c r="B146" s="207"/>
      <c r="C146" s="49"/>
      <c r="D146" s="150"/>
      <c r="E146" s="7"/>
      <c r="F146" s="7"/>
      <c r="G146" s="7"/>
      <c r="H146" s="7"/>
      <c r="I146" s="7"/>
      <c r="J146" s="7"/>
      <c r="K146" s="7"/>
      <c r="L146" s="207"/>
      <c r="M146" s="7"/>
      <c r="N146" s="207"/>
      <c r="O146" s="7"/>
      <c r="P146" s="207"/>
      <c r="Q146" s="7"/>
      <c r="R146" s="7"/>
      <c r="S146" s="7"/>
    </row>
    <row r="147" ht="21.0" customHeight="1">
      <c r="A147" s="7"/>
      <c r="B147" s="207"/>
      <c r="C147" s="49"/>
      <c r="D147" s="150"/>
      <c r="E147" s="7"/>
      <c r="F147" s="7"/>
      <c r="G147" s="7"/>
      <c r="H147" s="7"/>
      <c r="I147" s="7"/>
      <c r="J147" s="7"/>
      <c r="K147" s="7"/>
      <c r="L147" s="207"/>
      <c r="M147" s="7"/>
      <c r="N147" s="207"/>
      <c r="O147" s="7"/>
      <c r="P147" s="207"/>
      <c r="Q147" s="7"/>
      <c r="R147" s="7"/>
      <c r="S147" s="7"/>
    </row>
    <row r="148" ht="21.0" customHeight="1">
      <c r="A148" s="7"/>
      <c r="B148" s="207"/>
      <c r="C148" s="49"/>
      <c r="D148" s="150"/>
      <c r="E148" s="7"/>
      <c r="F148" s="7"/>
      <c r="G148" s="7"/>
      <c r="H148" s="7"/>
      <c r="I148" s="7"/>
      <c r="J148" s="7"/>
      <c r="K148" s="7"/>
      <c r="L148" s="207"/>
      <c r="M148" s="7"/>
      <c r="N148" s="207"/>
      <c r="O148" s="7"/>
      <c r="P148" s="207"/>
      <c r="Q148" s="7"/>
      <c r="R148" s="7"/>
      <c r="S148" s="7"/>
    </row>
    <row r="149" ht="21.0" customHeight="1">
      <c r="A149" s="7"/>
      <c r="B149" s="207"/>
      <c r="C149" s="49"/>
      <c r="D149" s="150"/>
      <c r="E149" s="7"/>
      <c r="F149" s="7"/>
      <c r="G149" s="7"/>
      <c r="H149" s="7"/>
      <c r="I149" s="7"/>
      <c r="J149" s="7"/>
      <c r="K149" s="7"/>
      <c r="L149" s="207"/>
      <c r="M149" s="7"/>
      <c r="N149" s="207"/>
      <c r="O149" s="7"/>
      <c r="P149" s="207"/>
      <c r="Q149" s="7"/>
      <c r="R149" s="7"/>
      <c r="S149" s="7"/>
    </row>
    <row r="150" ht="21.0" customHeight="1">
      <c r="A150" s="7"/>
      <c r="B150" s="207"/>
      <c r="C150" s="49"/>
      <c r="D150" s="150"/>
      <c r="E150" s="7"/>
      <c r="F150" s="7"/>
      <c r="G150" s="7"/>
      <c r="H150" s="7"/>
      <c r="I150" s="7"/>
      <c r="J150" s="7"/>
      <c r="K150" s="7"/>
      <c r="L150" s="207"/>
      <c r="M150" s="7"/>
      <c r="N150" s="207"/>
      <c r="O150" s="7"/>
      <c r="P150" s="207"/>
      <c r="Q150" s="7"/>
      <c r="R150" s="7"/>
      <c r="S150" s="7"/>
    </row>
    <row r="151" ht="21.0" customHeight="1">
      <c r="A151" s="7"/>
      <c r="B151" s="207"/>
      <c r="C151" s="49"/>
      <c r="D151" s="150"/>
      <c r="E151" s="7"/>
      <c r="F151" s="7"/>
      <c r="G151" s="7"/>
      <c r="H151" s="7"/>
      <c r="I151" s="7"/>
      <c r="J151" s="7"/>
      <c r="K151" s="7"/>
      <c r="L151" s="207"/>
      <c r="M151" s="7"/>
      <c r="N151" s="207"/>
      <c r="O151" s="7"/>
      <c r="P151" s="207"/>
      <c r="Q151" s="7"/>
      <c r="R151" s="7"/>
      <c r="S151" s="7"/>
    </row>
    <row r="152" ht="21.0" customHeight="1">
      <c r="A152" s="7"/>
      <c r="B152" s="207"/>
      <c r="C152" s="49"/>
      <c r="D152" s="150"/>
      <c r="E152" s="7"/>
      <c r="F152" s="7"/>
      <c r="G152" s="7"/>
      <c r="H152" s="7"/>
      <c r="I152" s="7"/>
      <c r="J152" s="7"/>
      <c r="K152" s="7"/>
      <c r="L152" s="207"/>
      <c r="M152" s="7"/>
      <c r="N152" s="207"/>
      <c r="O152" s="7"/>
      <c r="P152" s="207"/>
      <c r="Q152" s="7"/>
      <c r="R152" s="7"/>
      <c r="S152" s="7"/>
    </row>
    <row r="153" ht="21.0" customHeight="1">
      <c r="A153" s="7"/>
      <c r="B153" s="207"/>
      <c r="C153" s="49"/>
      <c r="D153" s="150"/>
      <c r="E153" s="7"/>
      <c r="F153" s="7"/>
      <c r="G153" s="7"/>
      <c r="H153" s="7"/>
      <c r="I153" s="7"/>
      <c r="J153" s="7"/>
      <c r="K153" s="7"/>
      <c r="L153" s="207"/>
      <c r="M153" s="7"/>
      <c r="N153" s="207"/>
      <c r="O153" s="7"/>
      <c r="P153" s="207"/>
      <c r="Q153" s="7"/>
      <c r="R153" s="7"/>
      <c r="S153" s="7"/>
    </row>
    <row r="154" ht="21.0" customHeight="1">
      <c r="A154" s="7"/>
      <c r="B154" s="207"/>
      <c r="C154" s="49"/>
      <c r="D154" s="150"/>
      <c r="E154" s="7"/>
      <c r="F154" s="7"/>
      <c r="G154" s="7"/>
      <c r="H154" s="7"/>
      <c r="I154" s="7"/>
      <c r="J154" s="7"/>
      <c r="K154" s="7"/>
      <c r="L154" s="207"/>
      <c r="M154" s="7"/>
      <c r="N154" s="207"/>
      <c r="O154" s="7"/>
      <c r="P154" s="207"/>
      <c r="Q154" s="7"/>
      <c r="R154" s="7"/>
      <c r="S154" s="7"/>
    </row>
    <row r="155" ht="21.0" customHeight="1">
      <c r="A155" s="7"/>
      <c r="B155" s="207"/>
      <c r="C155" s="49"/>
      <c r="D155" s="150"/>
      <c r="E155" s="7"/>
      <c r="F155" s="7"/>
      <c r="G155" s="7"/>
      <c r="H155" s="7"/>
      <c r="I155" s="7"/>
      <c r="J155" s="7"/>
      <c r="K155" s="7"/>
      <c r="L155" s="207"/>
      <c r="M155" s="7"/>
      <c r="N155" s="207"/>
      <c r="O155" s="7"/>
      <c r="P155" s="207"/>
      <c r="Q155" s="7"/>
      <c r="R155" s="7"/>
      <c r="S155" s="7"/>
    </row>
    <row r="156" ht="21.0" customHeight="1">
      <c r="A156" s="7"/>
      <c r="B156" s="207"/>
      <c r="C156" s="49"/>
      <c r="D156" s="150"/>
      <c r="E156" s="7"/>
      <c r="F156" s="7"/>
      <c r="G156" s="7"/>
      <c r="H156" s="7"/>
      <c r="I156" s="7"/>
      <c r="J156" s="7"/>
      <c r="K156" s="7"/>
      <c r="L156" s="207"/>
      <c r="M156" s="7"/>
      <c r="N156" s="207"/>
      <c r="O156" s="7"/>
      <c r="P156" s="207"/>
      <c r="Q156" s="7"/>
      <c r="R156" s="7"/>
      <c r="S156" s="7"/>
    </row>
    <row r="157" ht="21.0" customHeight="1">
      <c r="A157" s="7"/>
      <c r="B157" s="207"/>
      <c r="C157" s="49"/>
      <c r="D157" s="150"/>
      <c r="E157" s="7"/>
      <c r="F157" s="7"/>
      <c r="G157" s="7"/>
      <c r="H157" s="7"/>
      <c r="I157" s="7"/>
      <c r="J157" s="7"/>
      <c r="K157" s="7"/>
      <c r="L157" s="207"/>
      <c r="M157" s="7"/>
      <c r="N157" s="207"/>
      <c r="O157" s="7"/>
      <c r="P157" s="207"/>
      <c r="Q157" s="7"/>
      <c r="R157" s="7"/>
      <c r="S157" s="7"/>
    </row>
    <row r="158" ht="21.0" customHeight="1">
      <c r="A158" s="7"/>
      <c r="B158" s="207"/>
      <c r="C158" s="49"/>
      <c r="D158" s="150"/>
      <c r="E158" s="7"/>
      <c r="F158" s="7"/>
      <c r="G158" s="7"/>
      <c r="H158" s="7"/>
      <c r="I158" s="7"/>
      <c r="J158" s="7"/>
      <c r="K158" s="7"/>
      <c r="L158" s="207"/>
      <c r="M158" s="7"/>
      <c r="N158" s="207"/>
      <c r="O158" s="7"/>
      <c r="P158" s="207"/>
      <c r="Q158" s="7"/>
      <c r="R158" s="7"/>
      <c r="S158" s="7"/>
    </row>
    <row r="159" ht="21.0" customHeight="1">
      <c r="A159" s="7"/>
      <c r="B159" s="207"/>
      <c r="C159" s="49"/>
      <c r="D159" s="150"/>
      <c r="E159" s="7"/>
      <c r="F159" s="7"/>
      <c r="G159" s="7"/>
      <c r="H159" s="7"/>
      <c r="I159" s="7"/>
      <c r="J159" s="7"/>
      <c r="K159" s="7"/>
      <c r="L159" s="207"/>
      <c r="M159" s="7"/>
      <c r="N159" s="207"/>
      <c r="O159" s="7"/>
      <c r="P159" s="207"/>
      <c r="Q159" s="7"/>
      <c r="R159" s="7"/>
      <c r="S159" s="7"/>
    </row>
    <row r="160" ht="21.0" customHeight="1">
      <c r="A160" s="7"/>
      <c r="B160" s="207"/>
      <c r="C160" s="49"/>
      <c r="D160" s="150"/>
      <c r="E160" s="7"/>
      <c r="F160" s="7"/>
      <c r="G160" s="7"/>
      <c r="H160" s="7"/>
      <c r="I160" s="7"/>
      <c r="J160" s="7"/>
      <c r="K160" s="7"/>
      <c r="L160" s="207"/>
      <c r="M160" s="7"/>
      <c r="N160" s="207"/>
      <c r="O160" s="7"/>
      <c r="P160" s="207"/>
      <c r="Q160" s="7"/>
      <c r="R160" s="7"/>
      <c r="S160" s="7"/>
    </row>
    <row r="161" ht="21.0" customHeight="1">
      <c r="A161" s="7"/>
      <c r="B161" s="207"/>
      <c r="C161" s="49"/>
      <c r="D161" s="150"/>
      <c r="E161" s="7"/>
      <c r="F161" s="7"/>
      <c r="G161" s="7"/>
      <c r="H161" s="7"/>
      <c r="I161" s="7"/>
      <c r="J161" s="7"/>
      <c r="K161" s="7"/>
      <c r="L161" s="207"/>
      <c r="M161" s="7"/>
      <c r="N161" s="207"/>
      <c r="O161" s="7"/>
      <c r="P161" s="207"/>
      <c r="Q161" s="7"/>
      <c r="R161" s="7"/>
      <c r="S161" s="7"/>
    </row>
    <row r="162" ht="21.0" customHeight="1">
      <c r="A162" s="7"/>
      <c r="B162" s="207"/>
      <c r="C162" s="49"/>
      <c r="D162" s="150"/>
      <c r="E162" s="7"/>
      <c r="F162" s="7"/>
      <c r="G162" s="7"/>
      <c r="H162" s="7"/>
      <c r="I162" s="7"/>
      <c r="J162" s="7"/>
      <c r="K162" s="7"/>
      <c r="L162" s="207"/>
      <c r="M162" s="7"/>
      <c r="N162" s="207"/>
      <c r="O162" s="7"/>
      <c r="P162" s="207"/>
      <c r="Q162" s="7"/>
      <c r="R162" s="7"/>
      <c r="S162" s="7"/>
    </row>
    <row r="163" ht="21.0" customHeight="1">
      <c r="A163" s="7"/>
      <c r="B163" s="207"/>
      <c r="C163" s="49"/>
      <c r="D163" s="150"/>
      <c r="E163" s="7"/>
      <c r="F163" s="7"/>
      <c r="G163" s="7"/>
      <c r="H163" s="7"/>
      <c r="I163" s="7"/>
      <c r="J163" s="7"/>
      <c r="K163" s="7"/>
      <c r="L163" s="207"/>
      <c r="M163" s="7"/>
      <c r="N163" s="207"/>
      <c r="O163" s="7"/>
      <c r="P163" s="207"/>
      <c r="Q163" s="7"/>
      <c r="R163" s="7"/>
      <c r="S163" s="7"/>
    </row>
    <row r="164" ht="21.0" customHeight="1">
      <c r="A164" s="7"/>
      <c r="B164" s="207"/>
      <c r="C164" s="49"/>
      <c r="D164" s="150"/>
      <c r="E164" s="7"/>
      <c r="F164" s="7"/>
      <c r="G164" s="7"/>
      <c r="H164" s="7"/>
      <c r="I164" s="7"/>
      <c r="J164" s="7"/>
      <c r="K164" s="7"/>
      <c r="L164" s="207"/>
      <c r="M164" s="7"/>
      <c r="N164" s="207"/>
      <c r="O164" s="7"/>
      <c r="P164" s="207"/>
      <c r="Q164" s="7"/>
      <c r="R164" s="7"/>
      <c r="S164" s="7"/>
    </row>
    <row r="165" ht="21.0" customHeight="1">
      <c r="A165" s="7"/>
      <c r="B165" s="207"/>
      <c r="C165" s="49"/>
      <c r="D165" s="150"/>
      <c r="E165" s="7"/>
      <c r="F165" s="7"/>
      <c r="G165" s="7"/>
      <c r="H165" s="7"/>
      <c r="I165" s="7"/>
      <c r="J165" s="7"/>
      <c r="K165" s="7"/>
      <c r="L165" s="207"/>
      <c r="M165" s="7"/>
      <c r="N165" s="207"/>
      <c r="O165" s="7"/>
      <c r="P165" s="207"/>
      <c r="Q165" s="7"/>
      <c r="R165" s="7"/>
      <c r="S165" s="7"/>
    </row>
    <row r="166" ht="21.0" customHeight="1">
      <c r="A166" s="7"/>
      <c r="B166" s="207"/>
      <c r="C166" s="49"/>
      <c r="D166" s="150"/>
      <c r="E166" s="7"/>
      <c r="F166" s="7"/>
      <c r="G166" s="7"/>
      <c r="H166" s="7"/>
      <c r="I166" s="7"/>
      <c r="J166" s="7"/>
      <c r="K166" s="7"/>
      <c r="L166" s="207"/>
      <c r="M166" s="7"/>
      <c r="N166" s="207"/>
      <c r="O166" s="7"/>
      <c r="P166" s="207"/>
      <c r="Q166" s="7"/>
      <c r="R166" s="7"/>
      <c r="S166" s="7"/>
    </row>
    <row r="167" ht="21.0" customHeight="1">
      <c r="A167" s="7"/>
      <c r="B167" s="207"/>
      <c r="C167" s="49"/>
      <c r="D167" s="150"/>
      <c r="E167" s="7"/>
      <c r="F167" s="7"/>
      <c r="G167" s="7"/>
      <c r="H167" s="7"/>
      <c r="I167" s="7"/>
      <c r="J167" s="7"/>
      <c r="K167" s="7"/>
      <c r="L167" s="207"/>
      <c r="M167" s="7"/>
      <c r="N167" s="207"/>
      <c r="O167" s="7"/>
      <c r="P167" s="207"/>
      <c r="Q167" s="7"/>
      <c r="R167" s="7"/>
      <c r="S167" s="7"/>
    </row>
    <row r="168" ht="21.0" customHeight="1">
      <c r="A168" s="7"/>
      <c r="B168" s="207"/>
      <c r="C168" s="49"/>
      <c r="D168" s="150"/>
      <c r="E168" s="7"/>
      <c r="F168" s="7"/>
      <c r="G168" s="7"/>
      <c r="H168" s="7"/>
      <c r="I168" s="7"/>
      <c r="J168" s="7"/>
      <c r="K168" s="7"/>
      <c r="L168" s="207"/>
      <c r="M168" s="7"/>
      <c r="N168" s="207"/>
      <c r="O168" s="7"/>
      <c r="P168" s="207"/>
      <c r="Q168" s="7"/>
      <c r="R168" s="7"/>
      <c r="S168" s="7"/>
    </row>
    <row r="169" ht="21.0" customHeight="1">
      <c r="A169" s="7"/>
      <c r="B169" s="207"/>
      <c r="C169" s="49"/>
      <c r="D169" s="150"/>
      <c r="E169" s="7"/>
      <c r="F169" s="7"/>
      <c r="G169" s="7"/>
      <c r="H169" s="7"/>
      <c r="I169" s="7"/>
      <c r="J169" s="7"/>
      <c r="K169" s="7"/>
      <c r="L169" s="207"/>
      <c r="M169" s="7"/>
      <c r="N169" s="207"/>
      <c r="O169" s="7"/>
      <c r="P169" s="207"/>
      <c r="Q169" s="7"/>
      <c r="R169" s="7"/>
      <c r="S169" s="7"/>
    </row>
    <row r="170" ht="21.0" customHeight="1">
      <c r="A170" s="7"/>
      <c r="B170" s="207"/>
      <c r="C170" s="49"/>
      <c r="D170" s="150"/>
      <c r="E170" s="7"/>
      <c r="F170" s="7"/>
      <c r="G170" s="7"/>
      <c r="H170" s="7"/>
      <c r="I170" s="7"/>
      <c r="J170" s="7"/>
      <c r="K170" s="7"/>
      <c r="L170" s="207"/>
      <c r="M170" s="7"/>
      <c r="N170" s="207"/>
      <c r="O170" s="7"/>
      <c r="P170" s="207"/>
      <c r="Q170" s="7"/>
      <c r="R170" s="7"/>
      <c r="S170" s="7"/>
    </row>
    <row r="171" ht="21.0" customHeight="1">
      <c r="A171" s="7"/>
      <c r="B171" s="207"/>
      <c r="C171" s="49"/>
      <c r="D171" s="150"/>
      <c r="E171" s="7"/>
      <c r="F171" s="7"/>
      <c r="G171" s="7"/>
      <c r="H171" s="7"/>
      <c r="I171" s="7"/>
      <c r="J171" s="7"/>
      <c r="K171" s="7"/>
      <c r="L171" s="207"/>
      <c r="M171" s="7"/>
      <c r="N171" s="207"/>
      <c r="O171" s="7"/>
      <c r="P171" s="207"/>
      <c r="Q171" s="7"/>
      <c r="R171" s="7"/>
      <c r="S171" s="7"/>
    </row>
    <row r="172" ht="21.0" customHeight="1">
      <c r="A172" s="7"/>
      <c r="B172" s="207"/>
      <c r="C172" s="49"/>
      <c r="D172" s="150"/>
      <c r="E172" s="7"/>
      <c r="F172" s="7"/>
      <c r="G172" s="7"/>
      <c r="H172" s="7"/>
      <c r="I172" s="7"/>
      <c r="J172" s="7"/>
      <c r="K172" s="7"/>
      <c r="L172" s="207"/>
      <c r="M172" s="7"/>
      <c r="N172" s="207"/>
      <c r="O172" s="7"/>
      <c r="P172" s="207"/>
      <c r="Q172" s="7"/>
      <c r="R172" s="7"/>
      <c r="S172" s="7"/>
    </row>
    <row r="173" ht="21.0" customHeight="1">
      <c r="A173" s="7"/>
      <c r="B173" s="207"/>
      <c r="C173" s="49"/>
      <c r="D173" s="150"/>
      <c r="E173" s="7"/>
      <c r="F173" s="7"/>
      <c r="G173" s="7"/>
      <c r="H173" s="7"/>
      <c r="I173" s="7"/>
      <c r="J173" s="7"/>
      <c r="K173" s="7"/>
      <c r="L173" s="207"/>
      <c r="M173" s="7"/>
      <c r="N173" s="207"/>
      <c r="O173" s="7"/>
      <c r="P173" s="207"/>
      <c r="Q173" s="7"/>
      <c r="R173" s="7"/>
      <c r="S173" s="7"/>
    </row>
    <row r="174" ht="21.0" customHeight="1">
      <c r="A174" s="7"/>
      <c r="B174" s="207"/>
      <c r="C174" s="49"/>
      <c r="D174" s="150"/>
      <c r="E174" s="7"/>
      <c r="F174" s="7"/>
      <c r="G174" s="7"/>
      <c r="H174" s="7"/>
      <c r="I174" s="7"/>
      <c r="J174" s="7"/>
      <c r="K174" s="7"/>
      <c r="L174" s="207"/>
      <c r="M174" s="7"/>
      <c r="N174" s="207"/>
      <c r="O174" s="7"/>
      <c r="P174" s="207"/>
      <c r="Q174" s="7"/>
      <c r="R174" s="7"/>
      <c r="S174" s="7"/>
    </row>
    <row r="175" ht="21.0" customHeight="1">
      <c r="A175" s="7"/>
      <c r="B175" s="207"/>
      <c r="C175" s="49"/>
      <c r="D175" s="150"/>
      <c r="E175" s="7"/>
      <c r="F175" s="7"/>
      <c r="G175" s="7"/>
      <c r="H175" s="7"/>
      <c r="I175" s="7"/>
      <c r="J175" s="7"/>
      <c r="K175" s="7"/>
      <c r="L175" s="207"/>
      <c r="M175" s="7"/>
      <c r="N175" s="207"/>
      <c r="O175" s="7"/>
      <c r="P175" s="207"/>
      <c r="Q175" s="7"/>
      <c r="R175" s="7"/>
      <c r="S175" s="7"/>
    </row>
    <row r="176" ht="21.0" customHeight="1">
      <c r="A176" s="7"/>
      <c r="B176" s="207"/>
      <c r="C176" s="49"/>
      <c r="D176" s="150"/>
      <c r="E176" s="7"/>
      <c r="F176" s="7"/>
      <c r="G176" s="7"/>
      <c r="H176" s="7"/>
      <c r="I176" s="7"/>
      <c r="J176" s="7"/>
      <c r="K176" s="7"/>
      <c r="L176" s="207"/>
      <c r="M176" s="7"/>
      <c r="N176" s="207"/>
      <c r="O176" s="7"/>
      <c r="P176" s="207"/>
      <c r="Q176" s="7"/>
      <c r="R176" s="7"/>
      <c r="S176" s="7"/>
    </row>
    <row r="177" ht="21.0" customHeight="1">
      <c r="A177" s="7"/>
      <c r="B177" s="207"/>
      <c r="C177" s="49"/>
      <c r="D177" s="150"/>
      <c r="E177" s="7"/>
      <c r="F177" s="7"/>
      <c r="G177" s="7"/>
      <c r="H177" s="7"/>
      <c r="I177" s="7"/>
      <c r="J177" s="7"/>
      <c r="K177" s="7"/>
      <c r="L177" s="207"/>
      <c r="M177" s="7"/>
      <c r="N177" s="207"/>
      <c r="O177" s="7"/>
      <c r="P177" s="207"/>
      <c r="Q177" s="7"/>
      <c r="R177" s="7"/>
      <c r="S177" s="7"/>
    </row>
    <row r="178" ht="21.0" customHeight="1">
      <c r="A178" s="7"/>
      <c r="B178" s="207"/>
      <c r="C178" s="49"/>
      <c r="D178" s="150"/>
      <c r="E178" s="7"/>
      <c r="F178" s="7"/>
      <c r="G178" s="7"/>
      <c r="H178" s="7"/>
      <c r="I178" s="7"/>
      <c r="J178" s="7"/>
      <c r="K178" s="7"/>
      <c r="L178" s="207"/>
      <c r="M178" s="7"/>
      <c r="N178" s="207"/>
      <c r="O178" s="7"/>
      <c r="P178" s="207"/>
      <c r="Q178" s="7"/>
      <c r="R178" s="7"/>
      <c r="S178" s="7"/>
    </row>
    <row r="179" ht="21.0" customHeight="1">
      <c r="A179" s="7"/>
      <c r="B179" s="207"/>
      <c r="C179" s="49"/>
      <c r="D179" s="150"/>
      <c r="E179" s="7"/>
      <c r="F179" s="7"/>
      <c r="G179" s="7"/>
      <c r="H179" s="7"/>
      <c r="I179" s="7"/>
      <c r="J179" s="7"/>
      <c r="K179" s="7"/>
      <c r="L179" s="207"/>
      <c r="M179" s="7"/>
      <c r="N179" s="207"/>
      <c r="O179" s="7"/>
      <c r="P179" s="207"/>
      <c r="Q179" s="7"/>
      <c r="R179" s="7"/>
      <c r="S179" s="7"/>
    </row>
    <row r="180" ht="21.0" customHeight="1">
      <c r="A180" s="7"/>
      <c r="B180" s="207"/>
      <c r="C180" s="49"/>
      <c r="D180" s="150"/>
      <c r="E180" s="7"/>
      <c r="F180" s="7"/>
      <c r="G180" s="7"/>
      <c r="H180" s="7"/>
      <c r="I180" s="7"/>
      <c r="J180" s="7"/>
      <c r="K180" s="7"/>
      <c r="L180" s="207"/>
      <c r="M180" s="7"/>
      <c r="N180" s="207"/>
      <c r="O180" s="7"/>
      <c r="P180" s="207"/>
      <c r="Q180" s="7"/>
      <c r="R180" s="7"/>
      <c r="S180" s="7"/>
    </row>
    <row r="181" ht="21.0" customHeight="1">
      <c r="A181" s="7"/>
      <c r="B181" s="207"/>
      <c r="C181" s="49"/>
      <c r="D181" s="150"/>
      <c r="E181" s="7"/>
      <c r="F181" s="7"/>
      <c r="G181" s="7"/>
      <c r="H181" s="7"/>
      <c r="I181" s="7"/>
      <c r="J181" s="7"/>
      <c r="K181" s="7"/>
      <c r="L181" s="207"/>
      <c r="M181" s="7"/>
      <c r="N181" s="207"/>
      <c r="O181" s="7"/>
      <c r="P181" s="207"/>
      <c r="Q181" s="7"/>
      <c r="R181" s="7"/>
      <c r="S181" s="7"/>
    </row>
    <row r="182" ht="21.0" customHeight="1">
      <c r="A182" s="7"/>
      <c r="B182" s="207"/>
      <c r="C182" s="49"/>
      <c r="D182" s="150"/>
      <c r="E182" s="7"/>
      <c r="F182" s="7"/>
      <c r="G182" s="7"/>
      <c r="H182" s="7"/>
      <c r="I182" s="7"/>
      <c r="J182" s="7"/>
      <c r="K182" s="7"/>
      <c r="L182" s="207"/>
      <c r="M182" s="7"/>
      <c r="N182" s="207"/>
      <c r="O182" s="7"/>
      <c r="P182" s="207"/>
      <c r="Q182" s="7"/>
      <c r="R182" s="7"/>
      <c r="S182" s="7"/>
    </row>
    <row r="183" ht="21.0" customHeight="1">
      <c r="A183" s="7"/>
      <c r="B183" s="207"/>
      <c r="C183" s="49"/>
      <c r="D183" s="150"/>
      <c r="E183" s="7"/>
      <c r="F183" s="7"/>
      <c r="G183" s="7"/>
      <c r="H183" s="7"/>
      <c r="I183" s="7"/>
      <c r="J183" s="7"/>
      <c r="K183" s="7"/>
      <c r="L183" s="207"/>
      <c r="M183" s="7"/>
      <c r="N183" s="207"/>
      <c r="O183" s="7"/>
      <c r="P183" s="207"/>
      <c r="Q183" s="7"/>
      <c r="R183" s="7"/>
      <c r="S183" s="7"/>
    </row>
    <row r="184" ht="21.0" customHeight="1">
      <c r="A184" s="7"/>
      <c r="B184" s="207"/>
      <c r="C184" s="49"/>
      <c r="D184" s="150"/>
      <c r="E184" s="7"/>
      <c r="F184" s="7"/>
      <c r="G184" s="7"/>
      <c r="H184" s="7"/>
      <c r="I184" s="7"/>
      <c r="J184" s="7"/>
      <c r="K184" s="7"/>
      <c r="L184" s="207"/>
      <c r="M184" s="7"/>
      <c r="N184" s="207"/>
      <c r="O184" s="7"/>
      <c r="P184" s="207"/>
      <c r="Q184" s="7"/>
      <c r="R184" s="7"/>
      <c r="S184" s="7"/>
    </row>
    <row r="185" ht="21.0" customHeight="1">
      <c r="A185" s="7"/>
      <c r="B185" s="207"/>
      <c r="C185" s="49"/>
      <c r="D185" s="150"/>
      <c r="E185" s="7"/>
      <c r="F185" s="7"/>
      <c r="G185" s="7"/>
      <c r="H185" s="7"/>
      <c r="I185" s="7"/>
      <c r="J185" s="7"/>
      <c r="K185" s="7"/>
      <c r="L185" s="207"/>
      <c r="M185" s="7"/>
      <c r="N185" s="207"/>
      <c r="O185" s="7"/>
      <c r="P185" s="207"/>
      <c r="Q185" s="7"/>
      <c r="R185" s="7"/>
      <c r="S185" s="7"/>
    </row>
    <row r="186" ht="21.0" customHeight="1">
      <c r="A186" s="7"/>
      <c r="B186" s="207"/>
      <c r="C186" s="49"/>
      <c r="D186" s="150"/>
      <c r="E186" s="7"/>
      <c r="F186" s="7"/>
      <c r="G186" s="7"/>
      <c r="H186" s="7"/>
      <c r="I186" s="7"/>
      <c r="J186" s="7"/>
      <c r="K186" s="7"/>
      <c r="L186" s="207"/>
      <c r="M186" s="7"/>
      <c r="N186" s="207"/>
      <c r="O186" s="7"/>
      <c r="P186" s="207"/>
      <c r="Q186" s="7"/>
      <c r="R186" s="7"/>
      <c r="S186" s="7"/>
    </row>
    <row r="187" ht="21.0" customHeight="1">
      <c r="A187" s="7"/>
      <c r="B187" s="207"/>
      <c r="C187" s="49"/>
      <c r="D187" s="150"/>
      <c r="E187" s="7"/>
      <c r="F187" s="7"/>
      <c r="G187" s="7"/>
      <c r="H187" s="7"/>
      <c r="I187" s="7"/>
      <c r="J187" s="7"/>
      <c r="K187" s="7"/>
      <c r="L187" s="207"/>
      <c r="M187" s="7"/>
      <c r="N187" s="207"/>
      <c r="O187" s="7"/>
      <c r="P187" s="207"/>
      <c r="Q187" s="7"/>
      <c r="R187" s="7"/>
      <c r="S187" s="7"/>
    </row>
    <row r="188" ht="21.0" customHeight="1">
      <c r="A188" s="7"/>
      <c r="B188" s="207"/>
      <c r="C188" s="49"/>
      <c r="D188" s="150"/>
      <c r="E188" s="7"/>
      <c r="F188" s="7"/>
      <c r="G188" s="7"/>
      <c r="H188" s="7"/>
      <c r="I188" s="7"/>
      <c r="J188" s="7"/>
      <c r="K188" s="7"/>
      <c r="L188" s="207"/>
      <c r="M188" s="7"/>
      <c r="N188" s="207"/>
      <c r="O188" s="7"/>
      <c r="P188" s="207"/>
      <c r="Q188" s="7"/>
      <c r="R188" s="7"/>
      <c r="S188" s="7"/>
    </row>
    <row r="189" ht="21.0" customHeight="1">
      <c r="A189" s="7"/>
      <c r="B189" s="207"/>
      <c r="C189" s="49"/>
      <c r="D189" s="150"/>
      <c r="E189" s="7"/>
      <c r="F189" s="7"/>
      <c r="G189" s="7"/>
      <c r="H189" s="7"/>
      <c r="I189" s="7"/>
      <c r="J189" s="7"/>
      <c r="K189" s="7"/>
      <c r="L189" s="207"/>
      <c r="M189" s="7"/>
      <c r="N189" s="207"/>
      <c r="O189" s="7"/>
      <c r="P189" s="207"/>
      <c r="Q189" s="7"/>
      <c r="R189" s="7"/>
      <c r="S189" s="7"/>
    </row>
    <row r="190" ht="21.0" customHeight="1">
      <c r="A190" s="7"/>
      <c r="B190" s="207"/>
      <c r="C190" s="49"/>
      <c r="D190" s="150"/>
      <c r="E190" s="7"/>
      <c r="F190" s="7"/>
      <c r="G190" s="7"/>
      <c r="H190" s="7"/>
      <c r="I190" s="7"/>
      <c r="J190" s="7"/>
      <c r="K190" s="7"/>
      <c r="L190" s="207"/>
      <c r="M190" s="7"/>
      <c r="N190" s="207"/>
      <c r="O190" s="7"/>
      <c r="P190" s="207"/>
      <c r="Q190" s="7"/>
      <c r="R190" s="7"/>
      <c r="S190" s="7"/>
    </row>
    <row r="191" ht="21.0" customHeight="1">
      <c r="A191" s="7"/>
      <c r="B191" s="207"/>
      <c r="C191" s="49"/>
      <c r="D191" s="150"/>
      <c r="E191" s="7"/>
      <c r="F191" s="7"/>
      <c r="G191" s="7"/>
      <c r="H191" s="7"/>
      <c r="I191" s="7"/>
      <c r="J191" s="7"/>
      <c r="K191" s="7"/>
      <c r="L191" s="207"/>
      <c r="M191" s="7"/>
      <c r="N191" s="207"/>
      <c r="O191" s="7"/>
      <c r="P191" s="207"/>
      <c r="Q191" s="7"/>
      <c r="R191" s="7"/>
      <c r="S191" s="7"/>
    </row>
    <row r="192" ht="21.0" customHeight="1">
      <c r="A192" s="7"/>
      <c r="B192" s="207"/>
      <c r="C192" s="49"/>
      <c r="D192" s="150"/>
      <c r="E192" s="7"/>
      <c r="F192" s="7"/>
      <c r="G192" s="7"/>
      <c r="H192" s="7"/>
      <c r="I192" s="7"/>
      <c r="J192" s="7"/>
      <c r="K192" s="7"/>
      <c r="L192" s="207"/>
      <c r="M192" s="7"/>
      <c r="N192" s="207"/>
      <c r="O192" s="7"/>
      <c r="P192" s="207"/>
      <c r="Q192" s="7"/>
      <c r="R192" s="7"/>
      <c r="S192" s="7"/>
    </row>
    <row r="193" ht="21.0" customHeight="1">
      <c r="A193" s="7"/>
      <c r="B193" s="207"/>
      <c r="C193" s="49"/>
      <c r="D193" s="150"/>
      <c r="E193" s="7"/>
      <c r="F193" s="7"/>
      <c r="G193" s="7"/>
      <c r="H193" s="7"/>
      <c r="I193" s="7"/>
      <c r="J193" s="7"/>
      <c r="K193" s="7"/>
      <c r="L193" s="207"/>
      <c r="M193" s="7"/>
      <c r="N193" s="207"/>
      <c r="O193" s="7"/>
      <c r="P193" s="207"/>
      <c r="Q193" s="7"/>
      <c r="R193" s="7"/>
      <c r="S193" s="7"/>
    </row>
    <row r="194" ht="21.0" customHeight="1">
      <c r="A194" s="7"/>
      <c r="B194" s="207"/>
      <c r="C194" s="49"/>
      <c r="D194" s="150"/>
      <c r="E194" s="7"/>
      <c r="F194" s="7"/>
      <c r="G194" s="7"/>
      <c r="H194" s="7"/>
      <c r="I194" s="7"/>
      <c r="J194" s="7"/>
      <c r="K194" s="7"/>
      <c r="L194" s="207"/>
      <c r="M194" s="7"/>
      <c r="N194" s="207"/>
      <c r="O194" s="7"/>
      <c r="P194" s="207"/>
      <c r="Q194" s="7"/>
      <c r="R194" s="7"/>
      <c r="S194" s="7"/>
    </row>
    <row r="195" ht="21.0" customHeight="1">
      <c r="A195" s="7"/>
      <c r="B195" s="207"/>
      <c r="C195" s="49"/>
      <c r="D195" s="150"/>
      <c r="E195" s="7"/>
      <c r="F195" s="7"/>
      <c r="G195" s="7"/>
      <c r="H195" s="7"/>
      <c r="I195" s="7"/>
      <c r="J195" s="7"/>
      <c r="K195" s="7"/>
      <c r="L195" s="207"/>
      <c r="M195" s="7"/>
      <c r="N195" s="207"/>
      <c r="O195" s="7"/>
      <c r="P195" s="207"/>
      <c r="Q195" s="7"/>
      <c r="R195" s="7"/>
      <c r="S195" s="7"/>
    </row>
    <row r="196" ht="21.0" customHeight="1">
      <c r="A196" s="7"/>
      <c r="B196" s="207"/>
      <c r="C196" s="49"/>
      <c r="D196" s="150"/>
      <c r="E196" s="7"/>
      <c r="F196" s="7"/>
      <c r="G196" s="7"/>
      <c r="H196" s="7"/>
      <c r="I196" s="7"/>
      <c r="J196" s="7"/>
      <c r="K196" s="7"/>
      <c r="L196" s="207"/>
      <c r="M196" s="7"/>
      <c r="N196" s="207"/>
      <c r="O196" s="7"/>
      <c r="P196" s="207"/>
      <c r="Q196" s="7"/>
      <c r="R196" s="7"/>
      <c r="S196" s="7"/>
    </row>
    <row r="197" ht="21.0" customHeight="1">
      <c r="A197" s="7"/>
      <c r="B197" s="207"/>
      <c r="C197" s="49"/>
      <c r="D197" s="150"/>
      <c r="E197" s="7"/>
      <c r="F197" s="7"/>
      <c r="G197" s="7"/>
      <c r="H197" s="7"/>
      <c r="I197" s="7"/>
      <c r="J197" s="7"/>
      <c r="K197" s="7"/>
      <c r="L197" s="207"/>
      <c r="M197" s="7"/>
      <c r="N197" s="207"/>
      <c r="O197" s="7"/>
      <c r="P197" s="207"/>
      <c r="Q197" s="7"/>
      <c r="R197" s="7"/>
      <c r="S197" s="7"/>
    </row>
    <row r="198" ht="21.0" customHeight="1">
      <c r="A198" s="7"/>
      <c r="B198" s="207"/>
      <c r="C198" s="49"/>
      <c r="D198" s="150"/>
      <c r="E198" s="7"/>
      <c r="F198" s="7"/>
      <c r="G198" s="7"/>
      <c r="H198" s="7"/>
      <c r="I198" s="7"/>
      <c r="J198" s="7"/>
      <c r="K198" s="7"/>
      <c r="L198" s="207"/>
      <c r="M198" s="7"/>
      <c r="N198" s="207"/>
      <c r="O198" s="7"/>
      <c r="P198" s="207"/>
      <c r="Q198" s="7"/>
      <c r="R198" s="7"/>
      <c r="S198" s="7"/>
    </row>
    <row r="199" ht="21.0" customHeight="1">
      <c r="A199" s="7"/>
      <c r="B199" s="207"/>
      <c r="C199" s="49"/>
      <c r="D199" s="150"/>
      <c r="E199" s="7"/>
      <c r="F199" s="7"/>
      <c r="G199" s="7"/>
      <c r="H199" s="7"/>
      <c r="I199" s="7"/>
      <c r="J199" s="7"/>
      <c r="K199" s="7"/>
      <c r="L199" s="207"/>
      <c r="M199" s="7"/>
      <c r="N199" s="207"/>
      <c r="O199" s="7"/>
      <c r="P199" s="207"/>
      <c r="Q199" s="7"/>
      <c r="R199" s="7"/>
      <c r="S199" s="7"/>
    </row>
    <row r="200" ht="21.0" customHeight="1">
      <c r="A200" s="7"/>
      <c r="B200" s="207"/>
      <c r="C200" s="49"/>
      <c r="D200" s="150"/>
      <c r="E200" s="7"/>
      <c r="F200" s="7"/>
      <c r="G200" s="7"/>
      <c r="H200" s="7"/>
      <c r="I200" s="7"/>
      <c r="J200" s="7"/>
      <c r="K200" s="7"/>
      <c r="L200" s="207"/>
      <c r="M200" s="7"/>
      <c r="N200" s="207"/>
      <c r="O200" s="7"/>
      <c r="P200" s="207"/>
      <c r="Q200" s="7"/>
      <c r="R200" s="7"/>
      <c r="S200" s="7"/>
    </row>
    <row r="201" ht="21.0" customHeight="1">
      <c r="A201" s="7"/>
      <c r="B201" s="207"/>
      <c r="C201" s="49"/>
      <c r="D201" s="150"/>
      <c r="E201" s="7"/>
      <c r="F201" s="7"/>
      <c r="G201" s="7"/>
      <c r="H201" s="7"/>
      <c r="I201" s="7"/>
      <c r="J201" s="7"/>
      <c r="K201" s="7"/>
      <c r="L201" s="207"/>
      <c r="M201" s="7"/>
      <c r="N201" s="207"/>
      <c r="O201" s="7"/>
      <c r="P201" s="207"/>
      <c r="Q201" s="7"/>
      <c r="R201" s="7"/>
      <c r="S201" s="7"/>
    </row>
    <row r="202" ht="21.0" customHeight="1">
      <c r="A202" s="7"/>
      <c r="B202" s="207"/>
      <c r="C202" s="49"/>
      <c r="D202" s="150"/>
      <c r="E202" s="7"/>
      <c r="F202" s="7"/>
      <c r="G202" s="7"/>
      <c r="H202" s="7"/>
      <c r="I202" s="7"/>
      <c r="J202" s="7"/>
      <c r="K202" s="7"/>
      <c r="L202" s="207"/>
      <c r="M202" s="7"/>
      <c r="N202" s="207"/>
      <c r="O202" s="7"/>
      <c r="P202" s="207"/>
      <c r="Q202" s="7"/>
      <c r="R202" s="7"/>
      <c r="S202" s="7"/>
    </row>
    <row r="203" ht="21.0" customHeight="1">
      <c r="A203" s="7"/>
      <c r="B203" s="207"/>
      <c r="C203" s="49"/>
      <c r="D203" s="150"/>
      <c r="E203" s="7"/>
      <c r="F203" s="7"/>
      <c r="G203" s="7"/>
      <c r="H203" s="7"/>
      <c r="I203" s="7"/>
      <c r="J203" s="7"/>
      <c r="K203" s="7"/>
      <c r="L203" s="207"/>
      <c r="M203" s="7"/>
      <c r="N203" s="207"/>
      <c r="O203" s="7"/>
      <c r="P203" s="207"/>
      <c r="Q203" s="7"/>
      <c r="R203" s="7"/>
      <c r="S203" s="7"/>
    </row>
    <row r="204" ht="21.0" customHeight="1">
      <c r="A204" s="7"/>
      <c r="B204" s="207"/>
      <c r="C204" s="49"/>
      <c r="D204" s="150"/>
      <c r="E204" s="7"/>
      <c r="F204" s="7"/>
      <c r="G204" s="7"/>
      <c r="H204" s="7"/>
      <c r="I204" s="7"/>
      <c r="J204" s="7"/>
      <c r="K204" s="7"/>
      <c r="L204" s="207"/>
      <c r="M204" s="7"/>
      <c r="N204" s="207"/>
      <c r="O204" s="7"/>
      <c r="P204" s="207"/>
      <c r="Q204" s="7"/>
      <c r="R204" s="7"/>
      <c r="S204" s="7"/>
    </row>
    <row r="205" ht="21.0" customHeight="1">
      <c r="A205" s="7"/>
      <c r="B205" s="207"/>
      <c r="C205" s="49"/>
      <c r="D205" s="150"/>
      <c r="E205" s="7"/>
      <c r="F205" s="7"/>
      <c r="G205" s="7"/>
      <c r="H205" s="7"/>
      <c r="I205" s="7"/>
      <c r="J205" s="7"/>
      <c r="K205" s="7"/>
      <c r="L205" s="207"/>
      <c r="M205" s="7"/>
      <c r="N205" s="207"/>
      <c r="O205" s="7"/>
      <c r="P205" s="207"/>
      <c r="Q205" s="7"/>
      <c r="R205" s="7"/>
      <c r="S205" s="7"/>
    </row>
    <row r="206" ht="21.0" customHeight="1">
      <c r="A206" s="7"/>
      <c r="B206" s="207"/>
      <c r="C206" s="49"/>
      <c r="D206" s="150"/>
      <c r="E206" s="7"/>
      <c r="F206" s="7"/>
      <c r="G206" s="7"/>
      <c r="H206" s="7"/>
      <c r="I206" s="7"/>
      <c r="J206" s="7"/>
      <c r="K206" s="7"/>
      <c r="L206" s="207"/>
      <c r="M206" s="7"/>
      <c r="N206" s="207"/>
      <c r="O206" s="7"/>
      <c r="P206" s="207"/>
      <c r="Q206" s="7"/>
      <c r="R206" s="7"/>
      <c r="S206" s="7"/>
    </row>
    <row r="207" ht="21.0" customHeight="1">
      <c r="A207" s="7"/>
      <c r="B207" s="207"/>
      <c r="C207" s="49"/>
      <c r="D207" s="150"/>
      <c r="E207" s="7"/>
      <c r="F207" s="7"/>
      <c r="G207" s="7"/>
      <c r="H207" s="7"/>
      <c r="I207" s="7"/>
      <c r="J207" s="7"/>
      <c r="K207" s="7"/>
      <c r="L207" s="207"/>
      <c r="M207" s="7"/>
      <c r="N207" s="207"/>
      <c r="O207" s="7"/>
      <c r="P207" s="207"/>
      <c r="Q207" s="7"/>
      <c r="R207" s="7"/>
      <c r="S207" s="7"/>
    </row>
    <row r="208" ht="21.0" customHeight="1">
      <c r="A208" s="7"/>
      <c r="B208" s="207"/>
      <c r="C208" s="49"/>
      <c r="D208" s="150"/>
      <c r="E208" s="7"/>
      <c r="F208" s="7"/>
      <c r="G208" s="7"/>
      <c r="H208" s="7"/>
      <c r="I208" s="7"/>
      <c r="J208" s="7"/>
      <c r="K208" s="7"/>
      <c r="L208" s="207"/>
      <c r="M208" s="7"/>
      <c r="N208" s="207"/>
      <c r="O208" s="7"/>
      <c r="P208" s="207"/>
      <c r="Q208" s="7"/>
      <c r="R208" s="7"/>
      <c r="S208" s="7"/>
    </row>
    <row r="209" ht="21.0" customHeight="1">
      <c r="A209" s="7"/>
      <c r="B209" s="207"/>
      <c r="C209" s="49"/>
      <c r="D209" s="150"/>
      <c r="E209" s="7"/>
      <c r="F209" s="7"/>
      <c r="G209" s="7"/>
      <c r="H209" s="7"/>
      <c r="I209" s="7"/>
      <c r="J209" s="7"/>
      <c r="K209" s="7"/>
      <c r="L209" s="207"/>
      <c r="M209" s="7"/>
      <c r="N209" s="207"/>
      <c r="O209" s="7"/>
      <c r="P209" s="207"/>
      <c r="Q209" s="7"/>
      <c r="R209" s="7"/>
      <c r="S209" s="7"/>
    </row>
    <row r="210" ht="21.0" customHeight="1">
      <c r="A210" s="7"/>
      <c r="B210" s="207"/>
      <c r="C210" s="49"/>
      <c r="D210" s="150"/>
      <c r="E210" s="7"/>
      <c r="F210" s="7"/>
      <c r="G210" s="7"/>
      <c r="H210" s="7"/>
      <c r="I210" s="7"/>
      <c r="J210" s="7"/>
      <c r="K210" s="7"/>
      <c r="L210" s="207"/>
      <c r="M210" s="7"/>
      <c r="N210" s="207"/>
      <c r="O210" s="7"/>
      <c r="P210" s="207"/>
      <c r="Q210" s="7"/>
      <c r="R210" s="7"/>
      <c r="S210" s="7"/>
    </row>
    <row r="211" ht="21.0" customHeight="1">
      <c r="A211" s="7"/>
      <c r="B211" s="207"/>
      <c r="C211" s="49"/>
      <c r="D211" s="150"/>
      <c r="E211" s="7"/>
      <c r="F211" s="7"/>
      <c r="G211" s="7"/>
      <c r="H211" s="7"/>
      <c r="I211" s="7"/>
      <c r="J211" s="7"/>
      <c r="K211" s="7"/>
      <c r="L211" s="207"/>
      <c r="M211" s="7"/>
      <c r="N211" s="207"/>
      <c r="O211" s="7"/>
      <c r="P211" s="207"/>
      <c r="Q211" s="7"/>
      <c r="R211" s="7"/>
      <c r="S211" s="7"/>
    </row>
    <row r="212" ht="21.0" customHeight="1">
      <c r="A212" s="7"/>
      <c r="B212" s="207"/>
      <c r="C212" s="49"/>
      <c r="D212" s="150"/>
      <c r="E212" s="7"/>
      <c r="F212" s="7"/>
      <c r="G212" s="7"/>
      <c r="H212" s="7"/>
      <c r="I212" s="7"/>
      <c r="J212" s="7"/>
      <c r="K212" s="7"/>
      <c r="L212" s="207"/>
      <c r="M212" s="7"/>
      <c r="N212" s="207"/>
      <c r="O212" s="7"/>
      <c r="P212" s="207"/>
      <c r="Q212" s="7"/>
      <c r="R212" s="7"/>
      <c r="S212" s="7"/>
    </row>
    <row r="213" ht="21.0" customHeight="1">
      <c r="A213" s="7"/>
      <c r="B213" s="207"/>
      <c r="C213" s="49"/>
      <c r="D213" s="150"/>
      <c r="E213" s="7"/>
      <c r="F213" s="7"/>
      <c r="G213" s="7"/>
      <c r="H213" s="7"/>
      <c r="I213" s="7"/>
      <c r="J213" s="7"/>
      <c r="K213" s="7"/>
      <c r="L213" s="207"/>
      <c r="M213" s="7"/>
      <c r="N213" s="207"/>
      <c r="O213" s="7"/>
      <c r="P213" s="207"/>
      <c r="Q213" s="7"/>
      <c r="R213" s="7"/>
      <c r="S213" s="7"/>
    </row>
    <row r="214" ht="21.0" customHeight="1">
      <c r="A214" s="7"/>
      <c r="B214" s="207"/>
      <c r="C214" s="49"/>
      <c r="D214" s="150"/>
      <c r="E214" s="7"/>
      <c r="F214" s="7"/>
      <c r="G214" s="7"/>
      <c r="H214" s="7"/>
      <c r="I214" s="7"/>
      <c r="J214" s="7"/>
      <c r="K214" s="7"/>
      <c r="L214" s="207"/>
      <c r="M214" s="7"/>
      <c r="N214" s="207"/>
      <c r="O214" s="7"/>
      <c r="P214" s="207"/>
      <c r="Q214" s="7"/>
      <c r="R214" s="7"/>
      <c r="S214" s="7"/>
    </row>
    <row r="215" ht="21.0" customHeight="1">
      <c r="A215" s="7"/>
      <c r="B215" s="207"/>
      <c r="C215" s="49"/>
      <c r="D215" s="150"/>
      <c r="E215" s="7"/>
      <c r="F215" s="7"/>
      <c r="G215" s="7"/>
      <c r="H215" s="7"/>
      <c r="I215" s="7"/>
      <c r="J215" s="7"/>
      <c r="K215" s="7"/>
      <c r="L215" s="207"/>
      <c r="M215" s="7"/>
      <c r="N215" s="207"/>
      <c r="O215" s="7"/>
      <c r="P215" s="207"/>
      <c r="Q215" s="7"/>
      <c r="R215" s="7"/>
      <c r="S215" s="7"/>
    </row>
    <row r="216" ht="21.0" customHeight="1">
      <c r="A216" s="7"/>
      <c r="B216" s="207"/>
      <c r="C216" s="49"/>
      <c r="D216" s="150"/>
      <c r="E216" s="7"/>
      <c r="F216" s="7"/>
      <c r="G216" s="7"/>
      <c r="H216" s="7"/>
      <c r="I216" s="7"/>
      <c r="J216" s="7"/>
      <c r="K216" s="7"/>
      <c r="L216" s="207"/>
      <c r="M216" s="7"/>
      <c r="N216" s="207"/>
      <c r="O216" s="7"/>
      <c r="P216" s="207"/>
      <c r="Q216" s="7"/>
      <c r="R216" s="7"/>
      <c r="S216" s="7"/>
    </row>
    <row r="217" ht="21.0" customHeight="1">
      <c r="A217" s="7"/>
      <c r="B217" s="207"/>
      <c r="C217" s="49"/>
      <c r="D217" s="150"/>
      <c r="E217" s="7"/>
      <c r="F217" s="7"/>
      <c r="G217" s="7"/>
      <c r="H217" s="7"/>
      <c r="I217" s="7"/>
      <c r="J217" s="7"/>
      <c r="K217" s="7"/>
      <c r="L217" s="207"/>
      <c r="M217" s="7"/>
      <c r="N217" s="207"/>
      <c r="O217" s="7"/>
      <c r="P217" s="207"/>
      <c r="Q217" s="7"/>
      <c r="R217" s="7"/>
      <c r="S217" s="7"/>
    </row>
    <row r="218" ht="21.0" customHeight="1">
      <c r="A218" s="7"/>
      <c r="B218" s="207"/>
      <c r="C218" s="49"/>
      <c r="D218" s="150"/>
      <c r="E218" s="7"/>
      <c r="F218" s="7"/>
      <c r="G218" s="7"/>
      <c r="H218" s="7"/>
      <c r="I218" s="7"/>
      <c r="J218" s="7"/>
      <c r="K218" s="7"/>
      <c r="L218" s="207"/>
      <c r="M218" s="7"/>
      <c r="N218" s="207"/>
      <c r="O218" s="7"/>
      <c r="P218" s="207"/>
      <c r="Q218" s="7"/>
      <c r="R218" s="7"/>
      <c r="S218" s="7"/>
    </row>
    <row r="219" ht="21.0" customHeight="1">
      <c r="A219" s="7"/>
      <c r="B219" s="207"/>
      <c r="C219" s="49"/>
      <c r="D219" s="150"/>
      <c r="E219" s="7"/>
      <c r="F219" s="7"/>
      <c r="G219" s="7"/>
      <c r="H219" s="7"/>
      <c r="I219" s="7"/>
      <c r="J219" s="7"/>
      <c r="K219" s="7"/>
      <c r="L219" s="207"/>
      <c r="M219" s="7"/>
      <c r="N219" s="207"/>
      <c r="O219" s="7"/>
      <c r="P219" s="207"/>
      <c r="Q219" s="7"/>
      <c r="R219" s="7"/>
      <c r="S219" s="7"/>
    </row>
    <row r="220" ht="21.0" customHeight="1">
      <c r="A220" s="7"/>
      <c r="B220" s="207"/>
      <c r="C220" s="49"/>
      <c r="D220" s="150"/>
      <c r="E220" s="7"/>
      <c r="F220" s="7"/>
      <c r="G220" s="7"/>
      <c r="H220" s="7"/>
      <c r="I220" s="7"/>
      <c r="J220" s="7"/>
      <c r="K220" s="7"/>
      <c r="L220" s="207"/>
      <c r="M220" s="7"/>
      <c r="N220" s="207"/>
      <c r="O220" s="7"/>
      <c r="P220" s="207"/>
      <c r="Q220" s="7"/>
      <c r="R220" s="7"/>
      <c r="S220" s="7"/>
    </row>
    <row r="221" ht="21.0" customHeight="1">
      <c r="A221" s="7"/>
      <c r="B221" s="207"/>
      <c r="C221" s="49"/>
      <c r="D221" s="150"/>
      <c r="E221" s="7"/>
      <c r="F221" s="7"/>
      <c r="G221" s="7"/>
      <c r="H221" s="7"/>
      <c r="I221" s="7"/>
      <c r="J221" s="7"/>
      <c r="K221" s="7"/>
      <c r="L221" s="207"/>
      <c r="M221" s="7"/>
      <c r="N221" s="207"/>
      <c r="O221" s="7"/>
      <c r="P221" s="207"/>
      <c r="Q221" s="7"/>
      <c r="R221" s="7"/>
      <c r="S221" s="7"/>
    </row>
    <row r="222" ht="21.0" customHeight="1">
      <c r="A222" s="7"/>
      <c r="B222" s="207"/>
      <c r="C222" s="49"/>
      <c r="D222" s="150"/>
      <c r="E222" s="7"/>
      <c r="F222" s="7"/>
      <c r="G222" s="7"/>
      <c r="H222" s="7"/>
      <c r="I222" s="7"/>
      <c r="J222" s="7"/>
      <c r="K222" s="7"/>
      <c r="L222" s="207"/>
      <c r="M222" s="7"/>
      <c r="N222" s="207"/>
      <c r="O222" s="7"/>
      <c r="P222" s="207"/>
      <c r="Q222" s="7"/>
      <c r="R222" s="7"/>
      <c r="S222" s="7"/>
    </row>
    <row r="223" ht="21.0" customHeight="1">
      <c r="A223" s="7"/>
      <c r="B223" s="207"/>
      <c r="C223" s="49"/>
      <c r="D223" s="150"/>
      <c r="E223" s="7"/>
      <c r="F223" s="7"/>
      <c r="G223" s="7"/>
      <c r="H223" s="7"/>
      <c r="I223" s="7"/>
      <c r="J223" s="7"/>
      <c r="K223" s="7"/>
      <c r="L223" s="207"/>
      <c r="M223" s="7"/>
      <c r="N223" s="207"/>
      <c r="O223" s="7"/>
      <c r="P223" s="207"/>
      <c r="Q223" s="7"/>
      <c r="R223" s="7"/>
      <c r="S223" s="7"/>
    </row>
    <row r="224" ht="21.0" customHeight="1">
      <c r="A224" s="7"/>
      <c r="B224" s="207"/>
      <c r="C224" s="49"/>
      <c r="D224" s="150"/>
      <c r="E224" s="7"/>
      <c r="F224" s="7"/>
      <c r="G224" s="7"/>
      <c r="H224" s="7"/>
      <c r="I224" s="7"/>
      <c r="J224" s="7"/>
      <c r="K224" s="7"/>
      <c r="L224" s="207"/>
      <c r="M224" s="7"/>
      <c r="N224" s="207"/>
      <c r="O224" s="7"/>
      <c r="P224" s="207"/>
      <c r="Q224" s="7"/>
      <c r="R224" s="7"/>
      <c r="S224" s="7"/>
    </row>
    <row r="225" ht="21.0" customHeight="1">
      <c r="A225" s="7"/>
      <c r="B225" s="207"/>
      <c r="C225" s="49"/>
      <c r="D225" s="150"/>
      <c r="E225" s="7"/>
      <c r="F225" s="7"/>
      <c r="G225" s="7"/>
      <c r="H225" s="7"/>
      <c r="I225" s="7"/>
      <c r="J225" s="7"/>
      <c r="K225" s="7"/>
      <c r="L225" s="207"/>
      <c r="M225" s="7"/>
      <c r="N225" s="207"/>
      <c r="O225" s="7"/>
      <c r="P225" s="207"/>
      <c r="Q225" s="7"/>
      <c r="R225" s="7"/>
      <c r="S225" s="7"/>
    </row>
    <row r="226" ht="21.0" customHeight="1">
      <c r="A226" s="7"/>
      <c r="B226" s="207"/>
      <c r="C226" s="49"/>
      <c r="D226" s="150"/>
      <c r="E226" s="7"/>
      <c r="F226" s="7"/>
      <c r="G226" s="7"/>
      <c r="H226" s="7"/>
      <c r="I226" s="7"/>
      <c r="J226" s="7"/>
      <c r="K226" s="7"/>
      <c r="L226" s="207"/>
      <c r="M226" s="7"/>
      <c r="N226" s="207"/>
      <c r="O226" s="7"/>
      <c r="P226" s="207"/>
      <c r="Q226" s="7"/>
      <c r="R226" s="7"/>
      <c r="S226" s="7"/>
    </row>
    <row r="227" ht="21.0" customHeight="1">
      <c r="A227" s="7"/>
      <c r="B227" s="207"/>
      <c r="C227" s="49"/>
      <c r="D227" s="150"/>
      <c r="E227" s="7"/>
      <c r="F227" s="7"/>
      <c r="G227" s="7"/>
      <c r="H227" s="7"/>
      <c r="I227" s="7"/>
      <c r="J227" s="7"/>
      <c r="K227" s="7"/>
      <c r="L227" s="207"/>
      <c r="M227" s="7"/>
      <c r="N227" s="207"/>
      <c r="O227" s="7"/>
      <c r="P227" s="207"/>
      <c r="Q227" s="7"/>
      <c r="R227" s="7"/>
      <c r="S227" s="7"/>
    </row>
    <row r="228" ht="21.0" customHeight="1">
      <c r="A228" s="7"/>
      <c r="B228" s="207"/>
      <c r="C228" s="49"/>
      <c r="D228" s="150"/>
      <c r="E228" s="7"/>
      <c r="F228" s="7"/>
      <c r="G228" s="7"/>
      <c r="H228" s="7"/>
      <c r="I228" s="7"/>
      <c r="J228" s="7"/>
      <c r="K228" s="7"/>
      <c r="L228" s="207"/>
      <c r="M228" s="7"/>
      <c r="N228" s="207"/>
      <c r="O228" s="7"/>
      <c r="P228" s="207"/>
      <c r="Q228" s="7"/>
      <c r="R228" s="7"/>
      <c r="S228" s="7"/>
    </row>
    <row r="229" ht="21.0" customHeight="1">
      <c r="A229" s="7"/>
      <c r="B229" s="207"/>
      <c r="C229" s="49"/>
      <c r="D229" s="150"/>
      <c r="E229" s="7"/>
      <c r="F229" s="7"/>
      <c r="G229" s="7"/>
      <c r="H229" s="7"/>
      <c r="I229" s="7"/>
      <c r="J229" s="7"/>
      <c r="K229" s="7"/>
      <c r="L229" s="207"/>
      <c r="M229" s="7"/>
      <c r="N229" s="207"/>
      <c r="O229" s="7"/>
      <c r="P229" s="207"/>
      <c r="Q229" s="7"/>
      <c r="R229" s="7"/>
      <c r="S229" s="7"/>
    </row>
    <row r="230" ht="21.0" customHeight="1">
      <c r="A230" s="7"/>
      <c r="B230" s="207"/>
      <c r="C230" s="49"/>
      <c r="D230" s="150"/>
      <c r="E230" s="7"/>
      <c r="F230" s="7"/>
      <c r="G230" s="7"/>
      <c r="H230" s="7"/>
      <c r="I230" s="7"/>
      <c r="J230" s="7"/>
      <c r="K230" s="7"/>
      <c r="L230" s="207"/>
      <c r="M230" s="7"/>
      <c r="N230" s="207"/>
      <c r="O230" s="7"/>
      <c r="P230" s="207"/>
      <c r="Q230" s="7"/>
      <c r="R230" s="7"/>
      <c r="S230" s="7"/>
    </row>
    <row r="231" ht="21.0" customHeight="1">
      <c r="A231" s="7"/>
      <c r="B231" s="207"/>
      <c r="C231" s="49"/>
      <c r="D231" s="150"/>
      <c r="E231" s="7"/>
      <c r="F231" s="7"/>
      <c r="G231" s="7"/>
      <c r="H231" s="7"/>
      <c r="I231" s="7"/>
      <c r="J231" s="7"/>
      <c r="K231" s="7"/>
      <c r="L231" s="207"/>
      <c r="M231" s="7"/>
      <c r="N231" s="207"/>
      <c r="O231" s="7"/>
      <c r="P231" s="207"/>
      <c r="Q231" s="7"/>
      <c r="R231" s="7"/>
      <c r="S231" s="7"/>
    </row>
    <row r="232" ht="21.0" customHeight="1">
      <c r="A232" s="7"/>
      <c r="B232" s="207"/>
      <c r="C232" s="49"/>
      <c r="D232" s="150"/>
      <c r="E232" s="7"/>
      <c r="F232" s="7"/>
      <c r="G232" s="7"/>
      <c r="H232" s="7"/>
      <c r="I232" s="7"/>
      <c r="J232" s="7"/>
      <c r="K232" s="7"/>
      <c r="L232" s="207"/>
      <c r="M232" s="7"/>
      <c r="N232" s="207"/>
      <c r="O232" s="7"/>
      <c r="P232" s="207"/>
      <c r="Q232" s="7"/>
      <c r="R232" s="7"/>
      <c r="S232" s="7"/>
    </row>
    <row r="233" ht="21.0" customHeight="1">
      <c r="A233" s="7"/>
      <c r="B233" s="207"/>
      <c r="C233" s="49"/>
      <c r="D233" s="150"/>
      <c r="E233" s="7"/>
      <c r="F233" s="7"/>
      <c r="G233" s="7"/>
      <c r="H233" s="7"/>
      <c r="I233" s="7"/>
      <c r="J233" s="7"/>
      <c r="K233" s="7"/>
      <c r="L233" s="207"/>
      <c r="M233" s="7"/>
      <c r="N233" s="207"/>
      <c r="O233" s="7"/>
      <c r="P233" s="207"/>
      <c r="Q233" s="7"/>
      <c r="R233" s="7"/>
      <c r="S233" s="7"/>
    </row>
    <row r="234" ht="21.0" customHeight="1">
      <c r="A234" s="7"/>
      <c r="B234" s="207"/>
      <c r="C234" s="49"/>
      <c r="D234" s="150"/>
      <c r="E234" s="7"/>
      <c r="F234" s="7"/>
      <c r="G234" s="7"/>
      <c r="H234" s="7"/>
      <c r="I234" s="7"/>
      <c r="J234" s="7"/>
      <c r="K234" s="7"/>
      <c r="L234" s="207"/>
      <c r="M234" s="7"/>
      <c r="N234" s="207"/>
      <c r="O234" s="7"/>
      <c r="P234" s="207"/>
      <c r="Q234" s="7"/>
      <c r="R234" s="7"/>
      <c r="S234" s="7"/>
    </row>
    <row r="235" ht="21.0" customHeight="1">
      <c r="A235" s="7"/>
      <c r="B235" s="207"/>
      <c r="C235" s="49"/>
      <c r="D235" s="150"/>
      <c r="E235" s="7"/>
      <c r="F235" s="7"/>
      <c r="G235" s="7"/>
      <c r="H235" s="7"/>
      <c r="I235" s="7"/>
      <c r="J235" s="7"/>
      <c r="K235" s="7"/>
      <c r="L235" s="207"/>
      <c r="M235" s="7"/>
      <c r="N235" s="207"/>
      <c r="O235" s="7"/>
      <c r="P235" s="207"/>
      <c r="Q235" s="7"/>
      <c r="R235" s="7"/>
      <c r="S235" s="7"/>
    </row>
    <row r="236" ht="21.0" customHeight="1">
      <c r="A236" s="7"/>
      <c r="B236" s="207"/>
      <c r="C236" s="49"/>
      <c r="D236" s="150"/>
      <c r="E236" s="7"/>
      <c r="F236" s="7"/>
      <c r="G236" s="7"/>
      <c r="H236" s="7"/>
      <c r="I236" s="7"/>
      <c r="J236" s="7"/>
      <c r="K236" s="7"/>
      <c r="L236" s="207"/>
      <c r="M236" s="7"/>
      <c r="N236" s="207"/>
      <c r="O236" s="7"/>
      <c r="P236" s="207"/>
      <c r="Q236" s="7"/>
      <c r="R236" s="7"/>
      <c r="S236" s="7"/>
    </row>
    <row r="237" ht="21.0" customHeight="1">
      <c r="A237" s="7"/>
      <c r="B237" s="207"/>
      <c r="C237" s="49"/>
      <c r="D237" s="150"/>
      <c r="E237" s="7"/>
      <c r="F237" s="7"/>
      <c r="G237" s="7"/>
      <c r="H237" s="7"/>
      <c r="I237" s="7"/>
      <c r="J237" s="7"/>
      <c r="K237" s="7"/>
      <c r="L237" s="207"/>
      <c r="M237" s="7"/>
      <c r="N237" s="207"/>
      <c r="O237" s="7"/>
      <c r="P237" s="207"/>
      <c r="Q237" s="7"/>
      <c r="R237" s="7"/>
      <c r="S237" s="7"/>
    </row>
    <row r="238" ht="21.0" customHeight="1">
      <c r="A238" s="7"/>
      <c r="B238" s="207"/>
      <c r="C238" s="49"/>
      <c r="D238" s="150"/>
      <c r="E238" s="7"/>
      <c r="F238" s="7"/>
      <c r="G238" s="7"/>
      <c r="H238" s="7"/>
      <c r="I238" s="7"/>
      <c r="J238" s="7"/>
      <c r="K238" s="7"/>
      <c r="L238" s="207"/>
      <c r="M238" s="7"/>
      <c r="N238" s="207"/>
      <c r="O238" s="7"/>
      <c r="P238" s="207"/>
      <c r="Q238" s="7"/>
      <c r="R238" s="7"/>
      <c r="S238" s="7"/>
    </row>
    <row r="239" ht="21.0" customHeight="1">
      <c r="A239" s="7"/>
      <c r="B239" s="207"/>
      <c r="C239" s="49"/>
      <c r="D239" s="150"/>
      <c r="E239" s="7"/>
      <c r="F239" s="7"/>
      <c r="G239" s="7"/>
      <c r="H239" s="7"/>
      <c r="I239" s="7"/>
      <c r="J239" s="7"/>
      <c r="K239" s="7"/>
      <c r="L239" s="207"/>
      <c r="M239" s="7"/>
      <c r="N239" s="207"/>
      <c r="O239" s="7"/>
      <c r="P239" s="207"/>
      <c r="Q239" s="7"/>
      <c r="R239" s="7"/>
      <c r="S239" s="7"/>
    </row>
    <row r="240" ht="21.0" customHeight="1">
      <c r="A240" s="7"/>
      <c r="B240" s="207"/>
      <c r="C240" s="49"/>
      <c r="D240" s="150"/>
      <c r="E240" s="7"/>
      <c r="F240" s="7"/>
      <c r="G240" s="7"/>
      <c r="H240" s="7"/>
      <c r="I240" s="7"/>
      <c r="J240" s="7"/>
      <c r="K240" s="7"/>
      <c r="L240" s="207"/>
      <c r="M240" s="7"/>
      <c r="N240" s="207"/>
      <c r="O240" s="7"/>
      <c r="P240" s="207"/>
      <c r="Q240" s="7"/>
      <c r="R240" s="7"/>
      <c r="S240" s="7"/>
    </row>
    <row r="241" ht="21.0" customHeight="1">
      <c r="A241" s="7"/>
      <c r="B241" s="207"/>
      <c r="C241" s="49"/>
      <c r="D241" s="150"/>
      <c r="E241" s="7"/>
      <c r="F241" s="7"/>
      <c r="G241" s="7"/>
      <c r="H241" s="7"/>
      <c r="I241" s="7"/>
      <c r="J241" s="7"/>
      <c r="K241" s="7"/>
      <c r="L241" s="207"/>
      <c r="M241" s="7"/>
      <c r="N241" s="207"/>
      <c r="O241" s="7"/>
      <c r="P241" s="207"/>
      <c r="Q241" s="7"/>
      <c r="R241" s="7"/>
      <c r="S241" s="7"/>
    </row>
    <row r="242" ht="21.0" customHeight="1">
      <c r="A242" s="7"/>
      <c r="B242" s="207"/>
      <c r="C242" s="49"/>
      <c r="D242" s="150"/>
      <c r="E242" s="7"/>
      <c r="F242" s="7"/>
      <c r="G242" s="7"/>
      <c r="H242" s="7"/>
      <c r="I242" s="7"/>
      <c r="J242" s="7"/>
      <c r="K242" s="7"/>
      <c r="L242" s="207"/>
      <c r="M242" s="7"/>
      <c r="N242" s="207"/>
      <c r="O242" s="7"/>
      <c r="P242" s="207"/>
      <c r="Q242" s="7"/>
      <c r="R242" s="7"/>
      <c r="S242" s="7"/>
    </row>
    <row r="243" ht="21.0" customHeight="1">
      <c r="A243" s="7"/>
      <c r="B243" s="207"/>
      <c r="C243" s="49"/>
      <c r="D243" s="150"/>
      <c r="E243" s="7"/>
      <c r="F243" s="7"/>
      <c r="G243" s="7"/>
      <c r="H243" s="7"/>
      <c r="I243" s="7"/>
      <c r="J243" s="7"/>
      <c r="K243" s="7"/>
      <c r="L243" s="207"/>
      <c r="M243" s="7"/>
      <c r="N243" s="207"/>
      <c r="O243" s="7"/>
      <c r="P243" s="207"/>
      <c r="Q243" s="7"/>
      <c r="R243" s="7"/>
      <c r="S243" s="7"/>
    </row>
    <row r="244" ht="21.0" customHeight="1">
      <c r="A244" s="7"/>
      <c r="B244" s="207"/>
      <c r="C244" s="49"/>
      <c r="D244" s="150"/>
      <c r="E244" s="7"/>
      <c r="F244" s="7"/>
      <c r="G244" s="7"/>
      <c r="H244" s="7"/>
      <c r="I244" s="7"/>
      <c r="J244" s="7"/>
      <c r="K244" s="7"/>
      <c r="L244" s="207"/>
      <c r="M244" s="7"/>
      <c r="N244" s="207"/>
      <c r="O244" s="7"/>
      <c r="P244" s="207"/>
      <c r="Q244" s="7"/>
      <c r="R244" s="7"/>
      <c r="S244" s="7"/>
    </row>
    <row r="245" ht="21.0" customHeight="1">
      <c r="A245" s="7"/>
      <c r="B245" s="207"/>
      <c r="C245" s="49"/>
      <c r="D245" s="150"/>
      <c r="E245" s="7"/>
      <c r="F245" s="7"/>
      <c r="G245" s="7"/>
      <c r="H245" s="7"/>
      <c r="I245" s="7"/>
      <c r="J245" s="7"/>
      <c r="K245" s="7"/>
      <c r="L245" s="207"/>
      <c r="M245" s="7"/>
      <c r="N245" s="207"/>
      <c r="O245" s="7"/>
      <c r="P245" s="207"/>
      <c r="Q245" s="7"/>
      <c r="R245" s="7"/>
      <c r="S245" s="7"/>
    </row>
    <row r="246" ht="21.0" customHeight="1">
      <c r="A246" s="7"/>
      <c r="B246" s="207"/>
      <c r="C246" s="49"/>
      <c r="D246" s="150"/>
      <c r="E246" s="7"/>
      <c r="F246" s="7"/>
      <c r="G246" s="7"/>
      <c r="H246" s="7"/>
      <c r="I246" s="7"/>
      <c r="J246" s="7"/>
      <c r="K246" s="7"/>
      <c r="L246" s="207"/>
      <c r="M246" s="7"/>
      <c r="N246" s="207"/>
      <c r="O246" s="7"/>
      <c r="P246" s="207"/>
      <c r="Q246" s="7"/>
      <c r="R246" s="7"/>
      <c r="S246" s="7"/>
    </row>
    <row r="247" ht="21.0" customHeight="1">
      <c r="A247" s="7"/>
      <c r="B247" s="207"/>
      <c r="C247" s="49"/>
      <c r="D247" s="150"/>
      <c r="E247" s="7"/>
      <c r="F247" s="7"/>
      <c r="G247" s="7"/>
      <c r="H247" s="7"/>
      <c r="I247" s="7"/>
      <c r="J247" s="7"/>
      <c r="K247" s="7"/>
      <c r="L247" s="207"/>
      <c r="M247" s="7"/>
      <c r="N247" s="207"/>
      <c r="O247" s="7"/>
      <c r="P247" s="207"/>
      <c r="Q247" s="7"/>
      <c r="R247" s="7"/>
      <c r="S247" s="7"/>
    </row>
    <row r="248" ht="21.0" customHeight="1">
      <c r="A248" s="7"/>
      <c r="B248" s="207"/>
      <c r="C248" s="49"/>
      <c r="D248" s="150"/>
      <c r="E248" s="7"/>
      <c r="F248" s="7"/>
      <c r="G248" s="7"/>
      <c r="H248" s="7"/>
      <c r="I248" s="7"/>
      <c r="J248" s="7"/>
      <c r="K248" s="7"/>
      <c r="L248" s="207"/>
      <c r="M248" s="7"/>
      <c r="N248" s="207"/>
      <c r="O248" s="7"/>
      <c r="P248" s="207"/>
      <c r="Q248" s="7"/>
      <c r="R248" s="7"/>
      <c r="S248" s="7"/>
    </row>
    <row r="249" ht="21.0" customHeight="1">
      <c r="A249" s="7"/>
      <c r="B249" s="207"/>
      <c r="C249" s="49"/>
      <c r="D249" s="150"/>
      <c r="E249" s="7"/>
      <c r="F249" s="7"/>
      <c r="G249" s="7"/>
      <c r="H249" s="7"/>
      <c r="I249" s="7"/>
      <c r="J249" s="7"/>
      <c r="K249" s="7"/>
      <c r="L249" s="207"/>
      <c r="M249" s="7"/>
      <c r="N249" s="207"/>
      <c r="O249" s="7"/>
      <c r="P249" s="207"/>
      <c r="Q249" s="7"/>
      <c r="R249" s="7"/>
      <c r="S249" s="7"/>
    </row>
    <row r="250" ht="21.0" customHeight="1">
      <c r="A250" s="7"/>
      <c r="B250" s="207"/>
      <c r="C250" s="49"/>
      <c r="D250" s="150"/>
      <c r="E250" s="7"/>
      <c r="F250" s="7"/>
      <c r="G250" s="7"/>
      <c r="H250" s="7"/>
      <c r="I250" s="7"/>
      <c r="J250" s="7"/>
      <c r="K250" s="7"/>
      <c r="L250" s="207"/>
      <c r="M250" s="7"/>
      <c r="N250" s="207"/>
      <c r="O250" s="7"/>
      <c r="P250" s="207"/>
      <c r="Q250" s="7"/>
      <c r="R250" s="7"/>
      <c r="S250" s="7"/>
    </row>
    <row r="251" ht="21.0" customHeight="1">
      <c r="A251" s="7"/>
      <c r="B251" s="207"/>
      <c r="C251" s="49"/>
      <c r="D251" s="150"/>
      <c r="E251" s="7"/>
      <c r="F251" s="7"/>
      <c r="G251" s="7"/>
      <c r="H251" s="7"/>
      <c r="I251" s="7"/>
      <c r="J251" s="7"/>
      <c r="K251" s="7"/>
      <c r="L251" s="207"/>
      <c r="M251" s="7"/>
      <c r="N251" s="207"/>
      <c r="O251" s="7"/>
      <c r="P251" s="207"/>
      <c r="Q251" s="7"/>
      <c r="R251" s="7"/>
      <c r="S251" s="7"/>
    </row>
    <row r="252" ht="21.0" customHeight="1">
      <c r="A252" s="7"/>
      <c r="B252" s="207"/>
      <c r="C252" s="49"/>
      <c r="D252" s="150"/>
      <c r="E252" s="7"/>
      <c r="F252" s="7"/>
      <c r="G252" s="7"/>
      <c r="H252" s="7"/>
      <c r="I252" s="7"/>
      <c r="J252" s="7"/>
      <c r="K252" s="7"/>
      <c r="L252" s="207"/>
      <c r="M252" s="7"/>
      <c r="N252" s="207"/>
      <c r="O252" s="7"/>
      <c r="P252" s="207"/>
      <c r="Q252" s="7"/>
      <c r="R252" s="7"/>
      <c r="S252" s="7"/>
    </row>
    <row r="253" ht="21.0" customHeight="1">
      <c r="A253" s="7"/>
      <c r="B253" s="207"/>
      <c r="C253" s="49"/>
      <c r="D253" s="150"/>
      <c r="E253" s="7"/>
      <c r="F253" s="7"/>
      <c r="G253" s="7"/>
      <c r="H253" s="7"/>
      <c r="I253" s="7"/>
      <c r="J253" s="7"/>
      <c r="K253" s="7"/>
      <c r="L253" s="207"/>
      <c r="M253" s="7"/>
      <c r="N253" s="207"/>
      <c r="O253" s="7"/>
      <c r="P253" s="207"/>
      <c r="Q253" s="7"/>
      <c r="R253" s="7"/>
      <c r="S253" s="7"/>
    </row>
    <row r="254" ht="21.0" customHeight="1">
      <c r="A254" s="7"/>
      <c r="B254" s="207"/>
      <c r="C254" s="49"/>
      <c r="D254" s="150"/>
      <c r="E254" s="7"/>
      <c r="F254" s="7"/>
      <c r="G254" s="7"/>
      <c r="H254" s="7"/>
      <c r="I254" s="7"/>
      <c r="J254" s="7"/>
      <c r="K254" s="7"/>
      <c r="L254" s="207"/>
      <c r="M254" s="7"/>
      <c r="N254" s="207"/>
      <c r="O254" s="7"/>
      <c r="P254" s="207"/>
      <c r="Q254" s="7"/>
      <c r="R254" s="7"/>
      <c r="S254" s="7"/>
    </row>
    <row r="255" ht="21.0" customHeight="1">
      <c r="A255" s="7"/>
      <c r="B255" s="207"/>
      <c r="C255" s="49"/>
      <c r="D255" s="150"/>
      <c r="E255" s="7"/>
      <c r="F255" s="7"/>
      <c r="G255" s="7"/>
      <c r="H255" s="7"/>
      <c r="I255" s="7"/>
      <c r="J255" s="7"/>
      <c r="K255" s="7"/>
      <c r="L255" s="207"/>
      <c r="M255" s="7"/>
      <c r="N255" s="207"/>
      <c r="O255" s="7"/>
      <c r="P255" s="207"/>
      <c r="Q255" s="7"/>
      <c r="R255" s="7"/>
      <c r="S255" s="7"/>
    </row>
    <row r="256" ht="21.0" customHeight="1">
      <c r="A256" s="7"/>
      <c r="B256" s="207"/>
      <c r="C256" s="49"/>
      <c r="D256" s="150"/>
      <c r="E256" s="7"/>
      <c r="F256" s="7"/>
      <c r="G256" s="7"/>
      <c r="H256" s="7"/>
      <c r="I256" s="7"/>
      <c r="J256" s="7"/>
      <c r="K256" s="7"/>
      <c r="L256" s="207"/>
      <c r="M256" s="7"/>
      <c r="N256" s="207"/>
      <c r="O256" s="7"/>
      <c r="P256" s="207"/>
      <c r="Q256" s="7"/>
      <c r="R256" s="7"/>
      <c r="S256" s="7"/>
    </row>
    <row r="257" ht="21.0" customHeight="1">
      <c r="A257" s="7"/>
      <c r="B257" s="207"/>
      <c r="C257" s="49"/>
      <c r="D257" s="150"/>
      <c r="E257" s="7"/>
      <c r="F257" s="7"/>
      <c r="G257" s="7"/>
      <c r="H257" s="7"/>
      <c r="I257" s="7"/>
      <c r="J257" s="7"/>
      <c r="K257" s="7"/>
      <c r="L257" s="207"/>
      <c r="M257" s="7"/>
      <c r="N257" s="207"/>
      <c r="O257" s="7"/>
      <c r="P257" s="207"/>
      <c r="Q257" s="7"/>
      <c r="R257" s="7"/>
      <c r="S257" s="7"/>
    </row>
    <row r="258" ht="21.0" customHeight="1">
      <c r="A258" s="7"/>
      <c r="B258" s="207"/>
      <c r="C258" s="49"/>
      <c r="D258" s="150"/>
      <c r="E258" s="7"/>
      <c r="F258" s="7"/>
      <c r="G258" s="7"/>
      <c r="H258" s="7"/>
      <c r="I258" s="7"/>
      <c r="J258" s="7"/>
      <c r="K258" s="7"/>
      <c r="L258" s="207"/>
      <c r="M258" s="7"/>
      <c r="N258" s="207"/>
      <c r="O258" s="7"/>
      <c r="P258" s="207"/>
      <c r="Q258" s="7"/>
      <c r="R258" s="7"/>
      <c r="S258" s="7"/>
    </row>
    <row r="259" ht="21.0" customHeight="1">
      <c r="A259" s="7"/>
      <c r="B259" s="207"/>
      <c r="C259" s="49"/>
      <c r="D259" s="150"/>
      <c r="E259" s="7"/>
      <c r="F259" s="7"/>
      <c r="G259" s="7"/>
      <c r="H259" s="7"/>
      <c r="I259" s="7"/>
      <c r="J259" s="7"/>
      <c r="K259" s="7"/>
      <c r="L259" s="207"/>
      <c r="M259" s="7"/>
      <c r="N259" s="207"/>
      <c r="O259" s="7"/>
      <c r="P259" s="207"/>
      <c r="Q259" s="7"/>
      <c r="R259" s="7"/>
      <c r="S259" s="7"/>
    </row>
    <row r="260" ht="21.0" customHeight="1">
      <c r="A260" s="7"/>
      <c r="B260" s="207"/>
      <c r="C260" s="49"/>
      <c r="D260" s="150"/>
      <c r="E260" s="7"/>
      <c r="F260" s="7"/>
      <c r="G260" s="7"/>
      <c r="H260" s="7"/>
      <c r="I260" s="7"/>
      <c r="J260" s="7"/>
      <c r="K260" s="7"/>
      <c r="L260" s="207"/>
      <c r="M260" s="7"/>
      <c r="N260" s="207"/>
      <c r="O260" s="7"/>
      <c r="P260" s="207"/>
      <c r="Q260" s="7"/>
      <c r="R260" s="7"/>
      <c r="S260" s="7"/>
    </row>
    <row r="261" ht="21.0" customHeight="1">
      <c r="A261" s="7"/>
      <c r="B261" s="207"/>
      <c r="C261" s="49"/>
      <c r="D261" s="150"/>
      <c r="E261" s="7"/>
      <c r="F261" s="7"/>
      <c r="G261" s="7"/>
      <c r="H261" s="7"/>
      <c r="I261" s="7"/>
      <c r="J261" s="7"/>
      <c r="K261" s="7"/>
      <c r="L261" s="207"/>
      <c r="M261" s="7"/>
      <c r="N261" s="207"/>
      <c r="O261" s="7"/>
      <c r="P261" s="207"/>
      <c r="Q261" s="7"/>
      <c r="R261" s="7"/>
      <c r="S261" s="7"/>
    </row>
    <row r="262" ht="21.0" customHeight="1">
      <c r="A262" s="7"/>
      <c r="B262" s="207"/>
      <c r="C262" s="49"/>
      <c r="D262" s="150"/>
      <c r="E262" s="7"/>
      <c r="F262" s="7"/>
      <c r="G262" s="7"/>
      <c r="H262" s="7"/>
      <c r="I262" s="7"/>
      <c r="J262" s="7"/>
      <c r="K262" s="7"/>
      <c r="L262" s="207"/>
      <c r="M262" s="7"/>
      <c r="N262" s="207"/>
      <c r="O262" s="7"/>
      <c r="P262" s="207"/>
      <c r="Q262" s="7"/>
      <c r="R262" s="7"/>
      <c r="S262" s="7"/>
    </row>
    <row r="263" ht="21.0" customHeight="1">
      <c r="A263" s="7"/>
      <c r="B263" s="207"/>
      <c r="C263" s="49"/>
      <c r="D263" s="150"/>
      <c r="E263" s="7"/>
      <c r="F263" s="7"/>
      <c r="G263" s="7"/>
      <c r="H263" s="7"/>
      <c r="I263" s="7"/>
      <c r="J263" s="7"/>
      <c r="K263" s="7"/>
      <c r="L263" s="207"/>
      <c r="M263" s="7"/>
      <c r="N263" s="207"/>
      <c r="O263" s="7"/>
      <c r="P263" s="207"/>
      <c r="Q263" s="7"/>
      <c r="R263" s="7"/>
      <c r="S263" s="7"/>
    </row>
    <row r="264" ht="21.0" customHeight="1">
      <c r="A264" s="7"/>
      <c r="B264" s="207"/>
      <c r="C264" s="49"/>
      <c r="D264" s="150"/>
      <c r="E264" s="7"/>
      <c r="F264" s="7"/>
      <c r="G264" s="7"/>
      <c r="H264" s="7"/>
      <c r="I264" s="7"/>
      <c r="J264" s="7"/>
      <c r="K264" s="7"/>
      <c r="L264" s="207"/>
      <c r="M264" s="7"/>
      <c r="N264" s="207"/>
      <c r="O264" s="7"/>
      <c r="P264" s="207"/>
      <c r="Q264" s="7"/>
      <c r="R264" s="7"/>
      <c r="S264" s="7"/>
    </row>
    <row r="265" ht="21.0" customHeight="1">
      <c r="A265" s="7"/>
      <c r="B265" s="207"/>
      <c r="C265" s="49"/>
      <c r="D265" s="150"/>
      <c r="E265" s="7"/>
      <c r="F265" s="7"/>
      <c r="G265" s="7"/>
      <c r="H265" s="7"/>
      <c r="I265" s="7"/>
      <c r="J265" s="7"/>
      <c r="K265" s="7"/>
      <c r="L265" s="207"/>
      <c r="M265" s="7"/>
      <c r="N265" s="207"/>
      <c r="O265" s="7"/>
      <c r="P265" s="207"/>
      <c r="Q265" s="7"/>
      <c r="R265" s="7"/>
      <c r="S265" s="7"/>
    </row>
    <row r="266" ht="21.0" customHeight="1">
      <c r="A266" s="7"/>
      <c r="B266" s="207"/>
      <c r="C266" s="49"/>
      <c r="D266" s="150"/>
      <c r="E266" s="7"/>
      <c r="F266" s="7"/>
      <c r="G266" s="7"/>
      <c r="H266" s="7"/>
      <c r="I266" s="7"/>
      <c r="J266" s="7"/>
      <c r="K266" s="7"/>
      <c r="L266" s="207"/>
      <c r="M266" s="7"/>
      <c r="N266" s="207"/>
      <c r="O266" s="7"/>
      <c r="P266" s="207"/>
      <c r="Q266" s="7"/>
      <c r="R266" s="7"/>
      <c r="S266" s="7"/>
    </row>
    <row r="267" ht="21.0" customHeight="1">
      <c r="A267" s="7"/>
      <c r="B267" s="207"/>
      <c r="C267" s="49"/>
      <c r="D267" s="150"/>
      <c r="E267" s="7"/>
      <c r="F267" s="7"/>
      <c r="G267" s="7"/>
      <c r="H267" s="7"/>
      <c r="I267" s="7"/>
      <c r="J267" s="7"/>
      <c r="K267" s="7"/>
      <c r="L267" s="207"/>
      <c r="M267" s="7"/>
      <c r="N267" s="207"/>
      <c r="O267" s="7"/>
      <c r="P267" s="207"/>
      <c r="Q267" s="7"/>
      <c r="R267" s="7"/>
      <c r="S267" s="7"/>
    </row>
    <row r="268" ht="21.0" customHeight="1">
      <c r="A268" s="7"/>
      <c r="B268" s="207"/>
      <c r="C268" s="49"/>
      <c r="D268" s="150"/>
      <c r="E268" s="7"/>
      <c r="F268" s="7"/>
      <c r="G268" s="7"/>
      <c r="H268" s="7"/>
      <c r="I268" s="7"/>
      <c r="J268" s="7"/>
      <c r="K268" s="7"/>
      <c r="L268" s="207"/>
      <c r="M268" s="7"/>
      <c r="N268" s="207"/>
      <c r="O268" s="7"/>
      <c r="P268" s="207"/>
      <c r="Q268" s="7"/>
      <c r="R268" s="7"/>
      <c r="S268" s="7"/>
    </row>
    <row r="269" ht="21.0" customHeight="1">
      <c r="A269" s="7"/>
      <c r="B269" s="207"/>
      <c r="C269" s="49"/>
      <c r="D269" s="150"/>
      <c r="E269" s="7"/>
      <c r="F269" s="7"/>
      <c r="G269" s="7"/>
      <c r="H269" s="7"/>
      <c r="I269" s="7"/>
      <c r="J269" s="7"/>
      <c r="K269" s="7"/>
      <c r="L269" s="207"/>
      <c r="M269" s="7"/>
      <c r="N269" s="207"/>
      <c r="O269" s="7"/>
      <c r="P269" s="207"/>
      <c r="Q269" s="7"/>
      <c r="R269" s="7"/>
      <c r="S269" s="7"/>
    </row>
    <row r="270" ht="21.0" customHeight="1">
      <c r="A270" s="7"/>
      <c r="B270" s="207"/>
      <c r="C270" s="49"/>
      <c r="D270" s="150"/>
      <c r="E270" s="7"/>
      <c r="F270" s="7"/>
      <c r="G270" s="7"/>
      <c r="H270" s="7"/>
      <c r="I270" s="7"/>
      <c r="J270" s="7"/>
      <c r="K270" s="7"/>
      <c r="L270" s="207"/>
      <c r="M270" s="7"/>
      <c r="N270" s="207"/>
      <c r="O270" s="7"/>
      <c r="P270" s="207"/>
      <c r="Q270" s="7"/>
      <c r="R270" s="7"/>
      <c r="S270" s="7"/>
    </row>
    <row r="271" ht="21.0" customHeight="1">
      <c r="A271" s="7"/>
      <c r="B271" s="207"/>
      <c r="C271" s="49"/>
      <c r="D271" s="150"/>
      <c r="E271" s="7"/>
      <c r="F271" s="7"/>
      <c r="G271" s="7"/>
      <c r="H271" s="7"/>
      <c r="I271" s="7"/>
      <c r="J271" s="7"/>
      <c r="K271" s="7"/>
      <c r="L271" s="207"/>
      <c r="M271" s="7"/>
      <c r="N271" s="207"/>
      <c r="O271" s="7"/>
      <c r="P271" s="207"/>
      <c r="Q271" s="7"/>
      <c r="R271" s="7"/>
      <c r="S271" s="7"/>
    </row>
    <row r="272" ht="21.0" customHeight="1">
      <c r="A272" s="7"/>
      <c r="B272" s="207"/>
      <c r="C272" s="49"/>
      <c r="D272" s="150"/>
      <c r="E272" s="7"/>
      <c r="F272" s="7"/>
      <c r="G272" s="7"/>
      <c r="H272" s="7"/>
      <c r="I272" s="7"/>
      <c r="J272" s="7"/>
      <c r="K272" s="7"/>
      <c r="L272" s="207"/>
      <c r="M272" s="7"/>
      <c r="N272" s="207"/>
      <c r="O272" s="7"/>
      <c r="P272" s="207"/>
      <c r="Q272" s="7"/>
      <c r="R272" s="7"/>
      <c r="S272" s="7"/>
    </row>
    <row r="273" ht="21.0" customHeight="1">
      <c r="A273" s="7"/>
      <c r="B273" s="207"/>
      <c r="C273" s="49"/>
      <c r="D273" s="150"/>
      <c r="E273" s="7"/>
      <c r="F273" s="7"/>
      <c r="G273" s="7"/>
      <c r="H273" s="7"/>
      <c r="I273" s="7"/>
      <c r="J273" s="7"/>
      <c r="K273" s="7"/>
      <c r="L273" s="207"/>
      <c r="M273" s="7"/>
      <c r="N273" s="207"/>
      <c r="O273" s="7"/>
      <c r="P273" s="207"/>
      <c r="Q273" s="7"/>
      <c r="R273" s="7"/>
      <c r="S273" s="7"/>
    </row>
    <row r="274" ht="21.0" customHeight="1">
      <c r="A274" s="7"/>
      <c r="B274" s="207"/>
      <c r="C274" s="49"/>
      <c r="D274" s="150"/>
      <c r="E274" s="7"/>
      <c r="F274" s="7"/>
      <c r="G274" s="7"/>
      <c r="H274" s="7"/>
      <c r="I274" s="7"/>
      <c r="J274" s="7"/>
      <c r="K274" s="7"/>
      <c r="L274" s="207"/>
      <c r="M274" s="7"/>
      <c r="N274" s="207"/>
      <c r="O274" s="7"/>
      <c r="P274" s="207"/>
      <c r="Q274" s="7"/>
      <c r="R274" s="7"/>
      <c r="S274" s="7"/>
    </row>
    <row r="275" ht="21.0" customHeight="1">
      <c r="A275" s="7"/>
      <c r="B275" s="207"/>
      <c r="C275" s="49"/>
      <c r="D275" s="150"/>
      <c r="E275" s="7"/>
      <c r="F275" s="7"/>
      <c r="G275" s="7"/>
      <c r="H275" s="7"/>
      <c r="I275" s="7"/>
      <c r="J275" s="7"/>
      <c r="K275" s="7"/>
      <c r="L275" s="207"/>
      <c r="M275" s="7"/>
      <c r="N275" s="207"/>
      <c r="O275" s="7"/>
      <c r="P275" s="207"/>
      <c r="Q275" s="7"/>
      <c r="R275" s="7"/>
      <c r="S275" s="7"/>
    </row>
    <row r="276" ht="21.0" customHeight="1">
      <c r="A276" s="7"/>
      <c r="B276" s="207"/>
      <c r="C276" s="49"/>
      <c r="D276" s="150"/>
      <c r="E276" s="7"/>
      <c r="F276" s="7"/>
      <c r="G276" s="7"/>
      <c r="H276" s="7"/>
      <c r="I276" s="7"/>
      <c r="J276" s="7"/>
      <c r="K276" s="7"/>
      <c r="L276" s="207"/>
      <c r="M276" s="7"/>
      <c r="N276" s="207"/>
      <c r="O276" s="7"/>
      <c r="P276" s="207"/>
      <c r="Q276" s="7"/>
      <c r="R276" s="7"/>
      <c r="S276" s="7"/>
    </row>
    <row r="277" ht="21.0" customHeight="1">
      <c r="A277" s="7"/>
      <c r="B277" s="207"/>
      <c r="C277" s="49"/>
      <c r="D277" s="150"/>
      <c r="E277" s="7"/>
      <c r="F277" s="7"/>
      <c r="G277" s="7"/>
      <c r="H277" s="7"/>
      <c r="I277" s="7"/>
      <c r="J277" s="7"/>
      <c r="K277" s="7"/>
      <c r="L277" s="207"/>
      <c r="M277" s="7"/>
      <c r="N277" s="207"/>
      <c r="O277" s="7"/>
      <c r="P277" s="207"/>
      <c r="Q277" s="7"/>
      <c r="R277" s="7"/>
      <c r="S277" s="7"/>
    </row>
    <row r="278" ht="21.0" customHeight="1">
      <c r="A278" s="7"/>
      <c r="B278" s="207"/>
      <c r="C278" s="49"/>
      <c r="D278" s="150"/>
      <c r="E278" s="7"/>
      <c r="F278" s="7"/>
      <c r="G278" s="7"/>
      <c r="H278" s="7"/>
      <c r="I278" s="7"/>
      <c r="J278" s="7"/>
      <c r="K278" s="7"/>
      <c r="L278" s="207"/>
      <c r="M278" s="7"/>
      <c r="N278" s="207"/>
      <c r="O278" s="7"/>
      <c r="P278" s="207"/>
      <c r="Q278" s="7"/>
      <c r="R278" s="7"/>
      <c r="S278" s="7"/>
    </row>
    <row r="279" ht="21.0" customHeight="1">
      <c r="A279" s="7"/>
      <c r="B279" s="207"/>
      <c r="C279" s="49"/>
      <c r="D279" s="150"/>
      <c r="E279" s="7"/>
      <c r="F279" s="7"/>
      <c r="G279" s="7"/>
      <c r="H279" s="7"/>
      <c r="I279" s="7"/>
      <c r="J279" s="7"/>
      <c r="K279" s="7"/>
      <c r="L279" s="207"/>
      <c r="M279" s="7"/>
      <c r="N279" s="207"/>
      <c r="O279" s="7"/>
      <c r="P279" s="207"/>
      <c r="Q279" s="7"/>
      <c r="R279" s="7"/>
      <c r="S279" s="7"/>
    </row>
    <row r="280" ht="21.0" customHeight="1">
      <c r="A280" s="7"/>
      <c r="B280" s="207"/>
      <c r="C280" s="49"/>
      <c r="D280" s="150"/>
      <c r="E280" s="7"/>
      <c r="F280" s="7"/>
      <c r="G280" s="7"/>
      <c r="H280" s="7"/>
      <c r="I280" s="7"/>
      <c r="J280" s="7"/>
      <c r="K280" s="7"/>
      <c r="L280" s="207"/>
      <c r="M280" s="7"/>
      <c r="N280" s="207"/>
      <c r="O280" s="7"/>
      <c r="P280" s="207"/>
      <c r="Q280" s="7"/>
      <c r="R280" s="7"/>
      <c r="S280" s="7"/>
    </row>
    <row r="281" ht="21.0" customHeight="1">
      <c r="A281" s="7"/>
      <c r="B281" s="207"/>
      <c r="C281" s="49"/>
      <c r="D281" s="150"/>
      <c r="E281" s="7"/>
      <c r="F281" s="7"/>
      <c r="G281" s="7"/>
      <c r="H281" s="7"/>
      <c r="I281" s="7"/>
      <c r="J281" s="7"/>
      <c r="K281" s="7"/>
      <c r="L281" s="207"/>
      <c r="M281" s="7"/>
      <c r="N281" s="207"/>
      <c r="O281" s="7"/>
      <c r="P281" s="207"/>
      <c r="Q281" s="7"/>
      <c r="R281" s="7"/>
      <c r="S281" s="7"/>
    </row>
    <row r="282" ht="21.0" customHeight="1">
      <c r="A282" s="7"/>
      <c r="B282" s="207"/>
      <c r="C282" s="49"/>
      <c r="D282" s="150"/>
      <c r="E282" s="7"/>
      <c r="F282" s="7"/>
      <c r="G282" s="7"/>
      <c r="H282" s="7"/>
      <c r="I282" s="7"/>
      <c r="J282" s="7"/>
      <c r="K282" s="7"/>
      <c r="L282" s="207"/>
      <c r="M282" s="7"/>
      <c r="N282" s="207"/>
      <c r="O282" s="7"/>
      <c r="P282" s="207"/>
      <c r="Q282" s="7"/>
      <c r="R282" s="7"/>
      <c r="S282" s="7"/>
    </row>
    <row r="283" ht="21.0" customHeight="1">
      <c r="A283" s="7"/>
      <c r="B283" s="207"/>
      <c r="C283" s="49"/>
      <c r="D283" s="150"/>
      <c r="E283" s="7"/>
      <c r="F283" s="7"/>
      <c r="G283" s="7"/>
      <c r="H283" s="7"/>
      <c r="I283" s="7"/>
      <c r="J283" s="7"/>
      <c r="K283" s="7"/>
      <c r="L283" s="207"/>
      <c r="M283" s="7"/>
      <c r="N283" s="207"/>
      <c r="O283" s="7"/>
      <c r="P283" s="207"/>
      <c r="Q283" s="7"/>
      <c r="R283" s="7"/>
      <c r="S283" s="7"/>
    </row>
    <row r="284" ht="21.0" customHeight="1">
      <c r="A284" s="7"/>
      <c r="B284" s="207"/>
      <c r="C284" s="49"/>
      <c r="D284" s="150"/>
      <c r="E284" s="7"/>
      <c r="F284" s="7"/>
      <c r="G284" s="7"/>
      <c r="H284" s="7"/>
      <c r="I284" s="7"/>
      <c r="J284" s="7"/>
      <c r="K284" s="7"/>
      <c r="L284" s="207"/>
      <c r="M284" s="7"/>
      <c r="N284" s="207"/>
      <c r="O284" s="7"/>
      <c r="P284" s="207"/>
      <c r="Q284" s="7"/>
      <c r="R284" s="7"/>
      <c r="S284" s="7"/>
    </row>
    <row r="285" ht="21.0" customHeight="1">
      <c r="A285" s="7"/>
      <c r="B285" s="207"/>
      <c r="C285" s="49"/>
      <c r="D285" s="150"/>
      <c r="E285" s="7"/>
      <c r="F285" s="7"/>
      <c r="G285" s="7"/>
      <c r="H285" s="7"/>
      <c r="I285" s="7"/>
      <c r="J285" s="7"/>
      <c r="K285" s="7"/>
      <c r="L285" s="207"/>
      <c r="M285" s="7"/>
      <c r="N285" s="207"/>
      <c r="O285" s="7"/>
      <c r="P285" s="207"/>
      <c r="Q285" s="7"/>
      <c r="R285" s="7"/>
      <c r="S285" s="7"/>
    </row>
    <row r="286" ht="21.0" customHeight="1">
      <c r="A286" s="7"/>
      <c r="B286" s="207"/>
      <c r="C286" s="49"/>
      <c r="D286" s="150"/>
      <c r="E286" s="7"/>
      <c r="F286" s="7"/>
      <c r="G286" s="7"/>
      <c r="H286" s="7"/>
      <c r="I286" s="7"/>
      <c r="J286" s="7"/>
      <c r="K286" s="7"/>
      <c r="L286" s="207"/>
      <c r="M286" s="7"/>
      <c r="N286" s="207"/>
      <c r="O286" s="7"/>
      <c r="P286" s="207"/>
      <c r="Q286" s="7"/>
      <c r="R286" s="7"/>
      <c r="S286" s="7"/>
    </row>
    <row r="287" ht="21.0" customHeight="1">
      <c r="A287" s="7"/>
      <c r="B287" s="207"/>
      <c r="C287" s="49"/>
      <c r="D287" s="150"/>
      <c r="E287" s="7"/>
      <c r="F287" s="7"/>
      <c r="G287" s="7"/>
      <c r="H287" s="7"/>
      <c r="I287" s="7"/>
      <c r="J287" s="7"/>
      <c r="K287" s="7"/>
      <c r="L287" s="207"/>
      <c r="M287" s="7"/>
      <c r="N287" s="207"/>
      <c r="O287" s="7"/>
      <c r="P287" s="207"/>
      <c r="Q287" s="7"/>
      <c r="R287" s="7"/>
      <c r="S287" s="7"/>
    </row>
    <row r="288" ht="21.0" customHeight="1">
      <c r="A288" s="7"/>
      <c r="B288" s="207"/>
      <c r="C288" s="49"/>
      <c r="D288" s="150"/>
      <c r="E288" s="7"/>
      <c r="F288" s="7"/>
      <c r="G288" s="7"/>
      <c r="H288" s="7"/>
      <c r="I288" s="7"/>
      <c r="J288" s="7"/>
      <c r="K288" s="7"/>
      <c r="L288" s="207"/>
      <c r="M288" s="7"/>
      <c r="N288" s="207"/>
      <c r="O288" s="7"/>
      <c r="P288" s="207"/>
      <c r="Q288" s="7"/>
      <c r="R288" s="7"/>
      <c r="S288" s="7"/>
    </row>
    <row r="289" ht="21.0" customHeight="1">
      <c r="A289" s="7"/>
      <c r="B289" s="207"/>
      <c r="C289" s="49"/>
      <c r="D289" s="150"/>
      <c r="E289" s="7"/>
      <c r="F289" s="7"/>
      <c r="G289" s="7"/>
      <c r="H289" s="7"/>
      <c r="I289" s="7"/>
      <c r="J289" s="7"/>
      <c r="K289" s="7"/>
      <c r="L289" s="207"/>
      <c r="M289" s="7"/>
      <c r="N289" s="207"/>
      <c r="O289" s="7"/>
      <c r="P289" s="207"/>
      <c r="Q289" s="7"/>
      <c r="R289" s="7"/>
      <c r="S289" s="7"/>
    </row>
    <row r="290" ht="21.0" customHeight="1">
      <c r="A290" s="7"/>
      <c r="B290" s="207"/>
      <c r="C290" s="49"/>
      <c r="D290" s="150"/>
      <c r="E290" s="7"/>
      <c r="F290" s="7"/>
      <c r="G290" s="7"/>
      <c r="H290" s="7"/>
      <c r="I290" s="7"/>
      <c r="J290" s="7"/>
      <c r="K290" s="7"/>
      <c r="L290" s="207"/>
      <c r="M290" s="7"/>
      <c r="N290" s="207"/>
      <c r="O290" s="7"/>
      <c r="P290" s="207"/>
      <c r="Q290" s="7"/>
      <c r="R290" s="7"/>
      <c r="S290" s="7"/>
    </row>
    <row r="291" ht="21.0" customHeight="1">
      <c r="A291" s="7"/>
      <c r="B291" s="207"/>
      <c r="C291" s="49"/>
      <c r="D291" s="150"/>
      <c r="E291" s="7"/>
      <c r="F291" s="7"/>
      <c r="G291" s="7"/>
      <c r="H291" s="7"/>
      <c r="I291" s="7"/>
      <c r="J291" s="7"/>
      <c r="K291" s="7"/>
      <c r="L291" s="207"/>
      <c r="M291" s="7"/>
      <c r="N291" s="207"/>
      <c r="O291" s="7"/>
      <c r="P291" s="207"/>
      <c r="Q291" s="7"/>
      <c r="R291" s="7"/>
      <c r="S291" s="7"/>
    </row>
    <row r="292" ht="21.0" customHeight="1">
      <c r="A292" s="7"/>
      <c r="B292" s="207"/>
      <c r="C292" s="49"/>
      <c r="D292" s="150"/>
      <c r="E292" s="7"/>
      <c r="F292" s="7"/>
      <c r="G292" s="7"/>
      <c r="H292" s="7"/>
      <c r="I292" s="7"/>
      <c r="J292" s="7"/>
      <c r="K292" s="7"/>
      <c r="L292" s="207"/>
      <c r="M292" s="7"/>
      <c r="N292" s="207"/>
      <c r="O292" s="7"/>
      <c r="P292" s="207"/>
      <c r="Q292" s="7"/>
      <c r="R292" s="7"/>
      <c r="S292" s="7"/>
    </row>
    <row r="293" ht="21.0" customHeight="1">
      <c r="A293" s="7"/>
      <c r="B293" s="207"/>
      <c r="C293" s="49"/>
      <c r="D293" s="150"/>
      <c r="E293" s="7"/>
      <c r="F293" s="7"/>
      <c r="G293" s="7"/>
      <c r="H293" s="7"/>
      <c r="I293" s="7"/>
      <c r="J293" s="7"/>
      <c r="K293" s="7"/>
      <c r="L293" s="207"/>
      <c r="M293" s="7"/>
      <c r="N293" s="207"/>
      <c r="O293" s="7"/>
      <c r="P293" s="207"/>
      <c r="Q293" s="7"/>
      <c r="R293" s="7"/>
      <c r="S293" s="7"/>
    </row>
    <row r="294" ht="21.0" customHeight="1">
      <c r="A294" s="7"/>
      <c r="B294" s="207"/>
      <c r="C294" s="49"/>
      <c r="D294" s="150"/>
      <c r="E294" s="7"/>
      <c r="F294" s="7"/>
      <c r="G294" s="7"/>
      <c r="H294" s="7"/>
      <c r="I294" s="7"/>
      <c r="J294" s="7"/>
      <c r="K294" s="7"/>
      <c r="L294" s="207"/>
      <c r="M294" s="7"/>
      <c r="N294" s="207"/>
      <c r="O294" s="7"/>
      <c r="P294" s="207"/>
      <c r="Q294" s="7"/>
      <c r="R294" s="7"/>
      <c r="S294" s="7"/>
    </row>
    <row r="295" ht="21.0" customHeight="1">
      <c r="A295" s="7"/>
      <c r="B295" s="207"/>
      <c r="C295" s="49"/>
      <c r="D295" s="150"/>
      <c r="E295" s="7"/>
      <c r="F295" s="7"/>
      <c r="G295" s="7"/>
      <c r="H295" s="7"/>
      <c r="I295" s="7"/>
      <c r="J295" s="7"/>
      <c r="K295" s="7"/>
      <c r="L295" s="207"/>
      <c r="M295" s="7"/>
      <c r="N295" s="207"/>
      <c r="O295" s="7"/>
      <c r="P295" s="207"/>
      <c r="Q295" s="7"/>
      <c r="R295" s="7"/>
      <c r="S295" s="7"/>
    </row>
    <row r="296" ht="21.0" customHeight="1">
      <c r="A296" s="7"/>
      <c r="B296" s="207"/>
      <c r="C296" s="49"/>
      <c r="D296" s="150"/>
      <c r="E296" s="7"/>
      <c r="F296" s="7"/>
      <c r="G296" s="7"/>
      <c r="H296" s="7"/>
      <c r="I296" s="7"/>
      <c r="J296" s="7"/>
      <c r="K296" s="7"/>
      <c r="L296" s="207"/>
      <c r="M296" s="7"/>
      <c r="N296" s="207"/>
      <c r="O296" s="7"/>
      <c r="P296" s="207"/>
      <c r="Q296" s="7"/>
      <c r="R296" s="7"/>
      <c r="S296" s="7"/>
    </row>
    <row r="297" ht="21.0" customHeight="1">
      <c r="A297" s="7"/>
      <c r="B297" s="207"/>
      <c r="C297" s="49"/>
      <c r="D297" s="150"/>
      <c r="E297" s="7"/>
      <c r="F297" s="7"/>
      <c r="G297" s="7"/>
      <c r="H297" s="7"/>
      <c r="I297" s="7"/>
      <c r="J297" s="7"/>
      <c r="K297" s="7"/>
      <c r="L297" s="207"/>
      <c r="M297" s="7"/>
      <c r="N297" s="207"/>
      <c r="O297" s="7"/>
      <c r="P297" s="207"/>
      <c r="Q297" s="7"/>
      <c r="R297" s="7"/>
      <c r="S297" s="7"/>
    </row>
    <row r="298" ht="21.0" customHeight="1">
      <c r="A298" s="7"/>
      <c r="B298" s="207"/>
      <c r="C298" s="49"/>
      <c r="D298" s="150"/>
      <c r="E298" s="7"/>
      <c r="F298" s="7"/>
      <c r="G298" s="7"/>
      <c r="H298" s="7"/>
      <c r="I298" s="7"/>
      <c r="J298" s="7"/>
      <c r="K298" s="7"/>
      <c r="L298" s="207"/>
      <c r="M298" s="7"/>
      <c r="N298" s="207"/>
      <c r="O298" s="7"/>
      <c r="P298" s="207"/>
      <c r="Q298" s="7"/>
      <c r="R298" s="7"/>
      <c r="S298" s="7"/>
    </row>
    <row r="299" ht="21.0" customHeight="1">
      <c r="A299" s="7"/>
      <c r="B299" s="207"/>
      <c r="C299" s="49"/>
      <c r="D299" s="150"/>
      <c r="E299" s="7"/>
      <c r="F299" s="7"/>
      <c r="G299" s="7"/>
      <c r="H299" s="7"/>
      <c r="I299" s="7"/>
      <c r="J299" s="7"/>
      <c r="K299" s="7"/>
      <c r="L299" s="207"/>
      <c r="M299" s="7"/>
      <c r="N299" s="207"/>
      <c r="O299" s="7"/>
      <c r="P299" s="207"/>
      <c r="Q299" s="7"/>
      <c r="R299" s="7"/>
      <c r="S299" s="7"/>
    </row>
    <row r="300" ht="21.0" customHeight="1">
      <c r="A300" s="7"/>
      <c r="B300" s="207"/>
      <c r="C300" s="49"/>
      <c r="D300" s="150"/>
      <c r="E300" s="7"/>
      <c r="F300" s="7"/>
      <c r="G300" s="7"/>
      <c r="H300" s="7"/>
      <c r="I300" s="7"/>
      <c r="J300" s="7"/>
      <c r="K300" s="7"/>
      <c r="L300" s="207"/>
      <c r="M300" s="7"/>
      <c r="N300" s="207"/>
      <c r="O300" s="7"/>
      <c r="P300" s="207"/>
      <c r="Q300" s="7"/>
      <c r="R300" s="7"/>
      <c r="S300" s="7"/>
    </row>
    <row r="301" ht="21.0" customHeight="1">
      <c r="A301" s="7"/>
      <c r="B301" s="207"/>
      <c r="C301" s="49"/>
      <c r="D301" s="150"/>
      <c r="E301" s="7"/>
      <c r="F301" s="7"/>
      <c r="G301" s="7"/>
      <c r="H301" s="7"/>
      <c r="I301" s="7"/>
      <c r="J301" s="7"/>
      <c r="K301" s="7"/>
      <c r="L301" s="207"/>
      <c r="M301" s="7"/>
      <c r="N301" s="207"/>
      <c r="O301" s="7"/>
      <c r="P301" s="207"/>
      <c r="Q301" s="7"/>
      <c r="R301" s="7"/>
      <c r="S301" s="7"/>
    </row>
    <row r="302" ht="21.0" customHeight="1">
      <c r="A302" s="7"/>
      <c r="B302" s="207"/>
      <c r="C302" s="49"/>
      <c r="D302" s="150"/>
      <c r="E302" s="7"/>
      <c r="F302" s="7"/>
      <c r="G302" s="7"/>
      <c r="H302" s="7"/>
      <c r="I302" s="7"/>
      <c r="J302" s="7"/>
      <c r="K302" s="7"/>
      <c r="L302" s="207"/>
      <c r="M302" s="7"/>
      <c r="N302" s="207"/>
      <c r="O302" s="7"/>
      <c r="P302" s="207"/>
      <c r="Q302" s="7"/>
      <c r="R302" s="7"/>
      <c r="S302" s="7"/>
    </row>
    <row r="303" ht="21.0" customHeight="1">
      <c r="A303" s="7"/>
      <c r="B303" s="207"/>
      <c r="C303" s="49"/>
      <c r="D303" s="150"/>
      <c r="E303" s="7"/>
      <c r="F303" s="7"/>
      <c r="G303" s="7"/>
      <c r="H303" s="7"/>
      <c r="I303" s="7"/>
      <c r="J303" s="7"/>
      <c r="K303" s="7"/>
      <c r="L303" s="207"/>
      <c r="M303" s="7"/>
      <c r="N303" s="207"/>
      <c r="O303" s="7"/>
      <c r="P303" s="207"/>
      <c r="Q303" s="7"/>
      <c r="R303" s="7"/>
      <c r="S303" s="7"/>
    </row>
    <row r="304" ht="21.0" customHeight="1">
      <c r="A304" s="7"/>
      <c r="B304" s="207"/>
      <c r="C304" s="49"/>
      <c r="D304" s="150"/>
      <c r="E304" s="7"/>
      <c r="F304" s="7"/>
      <c r="G304" s="7"/>
      <c r="H304" s="7"/>
      <c r="I304" s="7"/>
      <c r="J304" s="7"/>
      <c r="K304" s="7"/>
      <c r="L304" s="207"/>
      <c r="M304" s="7"/>
      <c r="N304" s="207"/>
      <c r="O304" s="7"/>
      <c r="P304" s="207"/>
      <c r="Q304" s="7"/>
      <c r="R304" s="7"/>
      <c r="S304" s="7"/>
    </row>
    <row r="305" ht="21.0" customHeight="1">
      <c r="A305" s="7"/>
      <c r="B305" s="207"/>
      <c r="C305" s="49"/>
      <c r="D305" s="150"/>
      <c r="E305" s="7"/>
      <c r="F305" s="7"/>
      <c r="G305" s="7"/>
      <c r="H305" s="7"/>
      <c r="I305" s="7"/>
      <c r="J305" s="7"/>
      <c r="K305" s="7"/>
      <c r="L305" s="207"/>
      <c r="M305" s="7"/>
      <c r="N305" s="207"/>
      <c r="O305" s="7"/>
      <c r="P305" s="207"/>
      <c r="Q305" s="7"/>
      <c r="R305" s="7"/>
      <c r="S305" s="7"/>
    </row>
    <row r="306" ht="21.0" customHeight="1">
      <c r="A306" s="7"/>
      <c r="B306" s="207"/>
      <c r="C306" s="49"/>
      <c r="D306" s="150"/>
      <c r="E306" s="7"/>
      <c r="F306" s="7"/>
      <c r="G306" s="7"/>
      <c r="H306" s="7"/>
      <c r="I306" s="7"/>
      <c r="J306" s="7"/>
      <c r="K306" s="7"/>
      <c r="L306" s="207"/>
      <c r="M306" s="7"/>
      <c r="N306" s="207"/>
      <c r="O306" s="7"/>
      <c r="P306" s="207"/>
      <c r="Q306" s="7"/>
      <c r="R306" s="7"/>
      <c r="S306" s="7"/>
    </row>
    <row r="307" ht="21.0" customHeight="1">
      <c r="A307" s="7"/>
      <c r="B307" s="207"/>
      <c r="C307" s="49"/>
      <c r="D307" s="150"/>
      <c r="E307" s="7"/>
      <c r="F307" s="7"/>
      <c r="G307" s="7"/>
      <c r="H307" s="7"/>
      <c r="I307" s="7"/>
      <c r="J307" s="7"/>
      <c r="K307" s="7"/>
      <c r="L307" s="207"/>
      <c r="M307" s="7"/>
      <c r="N307" s="207"/>
      <c r="O307" s="7"/>
      <c r="P307" s="207"/>
      <c r="Q307" s="7"/>
      <c r="R307" s="7"/>
      <c r="S307" s="7"/>
    </row>
    <row r="308" ht="21.0" customHeight="1">
      <c r="A308" s="7"/>
      <c r="B308" s="207"/>
      <c r="C308" s="49"/>
      <c r="D308" s="150"/>
      <c r="E308" s="7"/>
      <c r="F308" s="7"/>
      <c r="G308" s="7"/>
      <c r="H308" s="7"/>
      <c r="I308" s="7"/>
      <c r="J308" s="7"/>
      <c r="K308" s="7"/>
      <c r="L308" s="207"/>
      <c r="M308" s="7"/>
      <c r="N308" s="207"/>
      <c r="O308" s="7"/>
      <c r="P308" s="207"/>
      <c r="Q308" s="7"/>
      <c r="R308" s="7"/>
      <c r="S308" s="7"/>
    </row>
    <row r="309" ht="21.0" customHeight="1">
      <c r="A309" s="7"/>
      <c r="B309" s="207"/>
      <c r="C309" s="49"/>
      <c r="D309" s="150"/>
      <c r="E309" s="7"/>
      <c r="F309" s="7"/>
      <c r="G309" s="7"/>
      <c r="H309" s="7"/>
      <c r="I309" s="7"/>
      <c r="J309" s="7"/>
      <c r="K309" s="7"/>
      <c r="L309" s="207"/>
      <c r="M309" s="7"/>
      <c r="N309" s="207"/>
      <c r="O309" s="7"/>
      <c r="P309" s="207"/>
      <c r="Q309" s="7"/>
      <c r="R309" s="7"/>
      <c r="S309" s="7"/>
    </row>
    <row r="310" ht="21.0" customHeight="1">
      <c r="A310" s="7"/>
      <c r="B310" s="207"/>
      <c r="C310" s="49"/>
      <c r="D310" s="150"/>
      <c r="E310" s="7"/>
      <c r="F310" s="7"/>
      <c r="G310" s="7"/>
      <c r="H310" s="7"/>
      <c r="I310" s="7"/>
      <c r="J310" s="7"/>
      <c r="K310" s="7"/>
      <c r="L310" s="207"/>
      <c r="M310" s="7"/>
      <c r="N310" s="207"/>
      <c r="O310" s="7"/>
      <c r="P310" s="207"/>
      <c r="Q310" s="7"/>
      <c r="R310" s="7"/>
      <c r="S310" s="7"/>
    </row>
    <row r="311" ht="21.0" customHeight="1">
      <c r="A311" s="7"/>
      <c r="B311" s="207"/>
      <c r="C311" s="49"/>
      <c r="D311" s="150"/>
      <c r="E311" s="7"/>
      <c r="F311" s="7"/>
      <c r="G311" s="7"/>
      <c r="H311" s="7"/>
      <c r="I311" s="7"/>
      <c r="J311" s="7"/>
      <c r="K311" s="7"/>
      <c r="L311" s="207"/>
      <c r="M311" s="7"/>
      <c r="N311" s="207"/>
      <c r="O311" s="7"/>
      <c r="P311" s="207"/>
      <c r="Q311" s="7"/>
      <c r="R311" s="7"/>
      <c r="S311" s="7"/>
    </row>
    <row r="312" ht="21.0" customHeight="1">
      <c r="A312" s="7"/>
      <c r="B312" s="207"/>
      <c r="C312" s="49"/>
      <c r="D312" s="150"/>
      <c r="E312" s="7"/>
      <c r="F312" s="7"/>
      <c r="G312" s="7"/>
      <c r="H312" s="7"/>
      <c r="I312" s="7"/>
      <c r="J312" s="7"/>
      <c r="K312" s="7"/>
      <c r="L312" s="207"/>
      <c r="M312" s="7"/>
      <c r="N312" s="207"/>
      <c r="O312" s="7"/>
      <c r="P312" s="207"/>
      <c r="Q312" s="7"/>
      <c r="R312" s="7"/>
      <c r="S312" s="7"/>
    </row>
    <row r="313" ht="21.0" customHeight="1">
      <c r="A313" s="7"/>
      <c r="B313" s="207"/>
      <c r="C313" s="49"/>
      <c r="D313" s="150"/>
      <c r="E313" s="7"/>
      <c r="F313" s="7"/>
      <c r="G313" s="7"/>
      <c r="H313" s="7"/>
      <c r="I313" s="7"/>
      <c r="J313" s="7"/>
      <c r="K313" s="7"/>
      <c r="L313" s="207"/>
      <c r="M313" s="7"/>
      <c r="N313" s="207"/>
      <c r="O313" s="7"/>
      <c r="P313" s="207"/>
      <c r="Q313" s="7"/>
      <c r="R313" s="7"/>
      <c r="S313" s="7"/>
    </row>
    <row r="314" ht="21.0" customHeight="1">
      <c r="A314" s="7"/>
      <c r="B314" s="207"/>
      <c r="C314" s="49"/>
      <c r="D314" s="150"/>
      <c r="E314" s="7"/>
      <c r="F314" s="7"/>
      <c r="G314" s="7"/>
      <c r="H314" s="7"/>
      <c r="I314" s="7"/>
      <c r="J314" s="7"/>
      <c r="K314" s="7"/>
      <c r="L314" s="207"/>
      <c r="M314" s="7"/>
      <c r="N314" s="207"/>
      <c r="O314" s="7"/>
      <c r="P314" s="207"/>
      <c r="Q314" s="7"/>
      <c r="R314" s="7"/>
      <c r="S314" s="7"/>
    </row>
    <row r="315" ht="21.0" customHeight="1">
      <c r="A315" s="7"/>
      <c r="B315" s="207"/>
      <c r="C315" s="49"/>
      <c r="D315" s="150"/>
      <c r="E315" s="7"/>
      <c r="F315" s="7"/>
      <c r="G315" s="7"/>
      <c r="H315" s="7"/>
      <c r="I315" s="7"/>
      <c r="J315" s="7"/>
      <c r="K315" s="7"/>
      <c r="L315" s="207"/>
      <c r="M315" s="7"/>
      <c r="N315" s="207"/>
      <c r="O315" s="7"/>
      <c r="P315" s="207"/>
      <c r="Q315" s="7"/>
      <c r="R315" s="7"/>
      <c r="S315" s="7"/>
    </row>
    <row r="316" ht="21.0" customHeight="1">
      <c r="A316" s="7"/>
      <c r="B316" s="207"/>
      <c r="C316" s="49"/>
      <c r="D316" s="150"/>
      <c r="E316" s="7"/>
      <c r="F316" s="7"/>
      <c r="G316" s="7"/>
      <c r="H316" s="7"/>
      <c r="I316" s="7"/>
      <c r="J316" s="7"/>
      <c r="K316" s="7"/>
      <c r="L316" s="207"/>
      <c r="M316" s="7"/>
      <c r="N316" s="207"/>
      <c r="O316" s="7"/>
      <c r="P316" s="207"/>
      <c r="Q316" s="7"/>
      <c r="R316" s="7"/>
      <c r="S316" s="7"/>
    </row>
    <row r="317" ht="21.0" customHeight="1">
      <c r="A317" s="7"/>
      <c r="B317" s="207"/>
      <c r="C317" s="49"/>
      <c r="D317" s="150"/>
      <c r="E317" s="7"/>
      <c r="F317" s="7"/>
      <c r="G317" s="7"/>
      <c r="H317" s="7"/>
      <c r="I317" s="7"/>
      <c r="J317" s="7"/>
      <c r="K317" s="7"/>
      <c r="L317" s="207"/>
      <c r="M317" s="7"/>
      <c r="N317" s="207"/>
      <c r="O317" s="7"/>
      <c r="P317" s="207"/>
      <c r="Q317" s="7"/>
      <c r="R317" s="7"/>
      <c r="S317" s="7"/>
    </row>
    <row r="318" ht="21.0" customHeight="1">
      <c r="A318" s="7"/>
      <c r="B318" s="207"/>
      <c r="C318" s="49"/>
      <c r="D318" s="150"/>
      <c r="E318" s="7"/>
      <c r="F318" s="7"/>
      <c r="G318" s="7"/>
      <c r="H318" s="7"/>
      <c r="I318" s="7"/>
      <c r="J318" s="7"/>
      <c r="K318" s="7"/>
      <c r="L318" s="207"/>
      <c r="M318" s="7"/>
      <c r="N318" s="207"/>
      <c r="O318" s="7"/>
      <c r="P318" s="207"/>
      <c r="Q318" s="7"/>
      <c r="R318" s="7"/>
      <c r="S318" s="7"/>
    </row>
    <row r="319" ht="21.0" customHeight="1">
      <c r="A319" s="7"/>
      <c r="B319" s="207"/>
      <c r="C319" s="49"/>
      <c r="D319" s="150"/>
      <c r="E319" s="7"/>
      <c r="F319" s="7"/>
      <c r="G319" s="7"/>
      <c r="H319" s="7"/>
      <c r="I319" s="7"/>
      <c r="J319" s="7"/>
      <c r="K319" s="7"/>
      <c r="L319" s="207"/>
      <c r="M319" s="7"/>
      <c r="N319" s="207"/>
      <c r="O319" s="7"/>
      <c r="P319" s="207"/>
      <c r="Q319" s="7"/>
      <c r="R319" s="7"/>
      <c r="S319" s="7"/>
    </row>
    <row r="320" ht="21.0" customHeight="1">
      <c r="A320" s="7"/>
      <c r="B320" s="207"/>
      <c r="C320" s="49"/>
      <c r="D320" s="150"/>
      <c r="E320" s="7"/>
      <c r="F320" s="7"/>
      <c r="G320" s="7"/>
      <c r="H320" s="7"/>
      <c r="I320" s="7"/>
      <c r="J320" s="7"/>
      <c r="K320" s="7"/>
      <c r="L320" s="207"/>
      <c r="M320" s="7"/>
      <c r="N320" s="207"/>
      <c r="O320" s="7"/>
      <c r="P320" s="207"/>
      <c r="Q320" s="7"/>
      <c r="R320" s="7"/>
      <c r="S320" s="7"/>
    </row>
    <row r="321" ht="21.0" customHeight="1">
      <c r="A321" s="7"/>
      <c r="B321" s="207"/>
      <c r="C321" s="49"/>
      <c r="D321" s="150"/>
      <c r="E321" s="7"/>
      <c r="F321" s="7"/>
      <c r="G321" s="7"/>
      <c r="H321" s="7"/>
      <c r="I321" s="7"/>
      <c r="J321" s="7"/>
      <c r="K321" s="7"/>
      <c r="L321" s="207"/>
      <c r="M321" s="7"/>
      <c r="N321" s="207"/>
      <c r="O321" s="7"/>
      <c r="P321" s="207"/>
      <c r="Q321" s="7"/>
      <c r="R321" s="7"/>
      <c r="S321" s="7"/>
    </row>
    <row r="322" ht="21.0" customHeight="1">
      <c r="A322" s="7"/>
      <c r="B322" s="207"/>
      <c r="C322" s="49"/>
      <c r="D322" s="150"/>
      <c r="E322" s="7"/>
      <c r="F322" s="7"/>
      <c r="G322" s="7"/>
      <c r="H322" s="7"/>
      <c r="I322" s="7"/>
      <c r="J322" s="7"/>
      <c r="K322" s="7"/>
      <c r="L322" s="207"/>
      <c r="M322" s="7"/>
      <c r="N322" s="207"/>
      <c r="O322" s="7"/>
      <c r="P322" s="207"/>
      <c r="Q322" s="7"/>
      <c r="R322" s="7"/>
      <c r="S322" s="7"/>
    </row>
    <row r="323" ht="21.0" customHeight="1">
      <c r="A323" s="7"/>
      <c r="B323" s="207"/>
      <c r="C323" s="49"/>
      <c r="D323" s="150"/>
      <c r="E323" s="7"/>
      <c r="F323" s="7"/>
      <c r="G323" s="7"/>
      <c r="H323" s="7"/>
      <c r="I323" s="7"/>
      <c r="J323" s="7"/>
      <c r="K323" s="7"/>
      <c r="L323" s="207"/>
      <c r="M323" s="7"/>
      <c r="N323" s="207"/>
      <c r="O323" s="7"/>
      <c r="P323" s="207"/>
      <c r="Q323" s="7"/>
      <c r="R323" s="7"/>
      <c r="S323" s="7"/>
    </row>
    <row r="324" ht="21.0" customHeight="1">
      <c r="A324" s="7"/>
      <c r="B324" s="207"/>
      <c r="C324" s="49"/>
      <c r="D324" s="150"/>
      <c r="E324" s="7"/>
      <c r="F324" s="7"/>
      <c r="G324" s="7"/>
      <c r="H324" s="7"/>
      <c r="I324" s="7"/>
      <c r="J324" s="7"/>
      <c r="K324" s="7"/>
      <c r="L324" s="207"/>
      <c r="M324" s="7"/>
      <c r="N324" s="207"/>
      <c r="O324" s="7"/>
      <c r="P324" s="207"/>
      <c r="Q324" s="7"/>
      <c r="R324" s="7"/>
      <c r="S324" s="7"/>
    </row>
    <row r="325" ht="21.0" customHeight="1">
      <c r="A325" s="7"/>
      <c r="B325" s="207"/>
      <c r="C325" s="49"/>
      <c r="D325" s="150"/>
      <c r="E325" s="7"/>
      <c r="F325" s="7"/>
      <c r="G325" s="7"/>
      <c r="H325" s="7"/>
      <c r="I325" s="7"/>
      <c r="J325" s="7"/>
      <c r="K325" s="7"/>
      <c r="L325" s="207"/>
      <c r="M325" s="7"/>
      <c r="N325" s="207"/>
      <c r="O325" s="7"/>
      <c r="P325" s="207"/>
      <c r="Q325" s="7"/>
      <c r="R325" s="7"/>
      <c r="S325" s="7"/>
    </row>
    <row r="326" ht="21.0" customHeight="1">
      <c r="A326" s="7"/>
      <c r="B326" s="207"/>
      <c r="C326" s="49"/>
      <c r="D326" s="150"/>
      <c r="E326" s="7"/>
      <c r="F326" s="7"/>
      <c r="G326" s="7"/>
      <c r="H326" s="7"/>
      <c r="I326" s="7"/>
      <c r="J326" s="7"/>
      <c r="K326" s="7"/>
      <c r="L326" s="207"/>
      <c r="M326" s="7"/>
      <c r="N326" s="207"/>
      <c r="O326" s="7"/>
      <c r="P326" s="207"/>
      <c r="Q326" s="7"/>
      <c r="R326" s="7"/>
      <c r="S326" s="7"/>
    </row>
    <row r="327" ht="21.0" customHeight="1">
      <c r="A327" s="7"/>
      <c r="B327" s="207"/>
      <c r="C327" s="49"/>
      <c r="D327" s="150"/>
      <c r="E327" s="7"/>
      <c r="F327" s="7"/>
      <c r="G327" s="7"/>
      <c r="H327" s="7"/>
      <c r="I327" s="7"/>
      <c r="J327" s="7"/>
      <c r="K327" s="7"/>
      <c r="L327" s="207"/>
      <c r="M327" s="7"/>
      <c r="N327" s="207"/>
      <c r="O327" s="7"/>
      <c r="P327" s="207"/>
      <c r="Q327" s="7"/>
      <c r="R327" s="7"/>
      <c r="S327" s="7"/>
    </row>
    <row r="328" ht="21.0" customHeight="1">
      <c r="A328" s="7"/>
      <c r="B328" s="207"/>
      <c r="C328" s="49"/>
      <c r="D328" s="150"/>
      <c r="E328" s="7"/>
      <c r="F328" s="7"/>
      <c r="G328" s="7"/>
      <c r="H328" s="7"/>
      <c r="I328" s="7"/>
      <c r="J328" s="7"/>
      <c r="K328" s="7"/>
      <c r="L328" s="207"/>
      <c r="M328" s="7"/>
      <c r="N328" s="207"/>
      <c r="O328" s="7"/>
      <c r="P328" s="207"/>
      <c r="Q328" s="7"/>
      <c r="R328" s="7"/>
      <c r="S328" s="7"/>
    </row>
    <row r="329" ht="21.0" customHeight="1">
      <c r="A329" s="7"/>
      <c r="B329" s="207"/>
      <c r="C329" s="49"/>
      <c r="D329" s="150"/>
      <c r="E329" s="7"/>
      <c r="F329" s="7"/>
      <c r="G329" s="7"/>
      <c r="H329" s="7"/>
      <c r="I329" s="7"/>
      <c r="J329" s="7"/>
      <c r="K329" s="7"/>
      <c r="L329" s="207"/>
      <c r="M329" s="7"/>
      <c r="N329" s="207"/>
      <c r="O329" s="7"/>
      <c r="P329" s="207"/>
      <c r="Q329" s="7"/>
      <c r="R329" s="7"/>
      <c r="S329" s="7"/>
    </row>
    <row r="330" ht="21.0" customHeight="1">
      <c r="A330" s="7"/>
      <c r="B330" s="207"/>
      <c r="C330" s="49"/>
      <c r="D330" s="150"/>
      <c r="E330" s="7"/>
      <c r="F330" s="7"/>
      <c r="G330" s="7"/>
      <c r="H330" s="7"/>
      <c r="I330" s="7"/>
      <c r="J330" s="7"/>
      <c r="K330" s="7"/>
      <c r="L330" s="207"/>
      <c r="M330" s="7"/>
      <c r="N330" s="207"/>
      <c r="O330" s="7"/>
      <c r="P330" s="207"/>
      <c r="Q330" s="7"/>
      <c r="R330" s="7"/>
      <c r="S330" s="7"/>
    </row>
    <row r="331" ht="21.0" customHeight="1">
      <c r="A331" s="7"/>
      <c r="B331" s="207"/>
      <c r="C331" s="49"/>
      <c r="D331" s="150"/>
      <c r="E331" s="7"/>
      <c r="F331" s="7"/>
      <c r="G331" s="7"/>
      <c r="H331" s="7"/>
      <c r="I331" s="7"/>
      <c r="J331" s="7"/>
      <c r="K331" s="7"/>
      <c r="L331" s="207"/>
      <c r="M331" s="7"/>
      <c r="N331" s="207"/>
      <c r="O331" s="7"/>
      <c r="P331" s="207"/>
      <c r="Q331" s="7"/>
      <c r="R331" s="7"/>
      <c r="S331" s="7"/>
    </row>
    <row r="332" ht="21.0" customHeight="1">
      <c r="A332" s="7"/>
      <c r="B332" s="207"/>
      <c r="C332" s="49"/>
      <c r="D332" s="150"/>
      <c r="E332" s="7"/>
      <c r="F332" s="7"/>
      <c r="G332" s="7"/>
      <c r="H332" s="7"/>
      <c r="I332" s="7"/>
      <c r="J332" s="7"/>
      <c r="K332" s="7"/>
      <c r="L332" s="207"/>
      <c r="M332" s="7"/>
      <c r="N332" s="207"/>
      <c r="O332" s="7"/>
      <c r="P332" s="207"/>
      <c r="Q332" s="7"/>
      <c r="R332" s="7"/>
      <c r="S332" s="7"/>
    </row>
    <row r="333" ht="21.0" customHeight="1">
      <c r="A333" s="7"/>
      <c r="B333" s="207"/>
      <c r="C333" s="49"/>
      <c r="D333" s="150"/>
      <c r="E333" s="7"/>
      <c r="F333" s="7"/>
      <c r="G333" s="7"/>
      <c r="H333" s="7"/>
      <c r="I333" s="7"/>
      <c r="J333" s="7"/>
      <c r="K333" s="7"/>
      <c r="L333" s="207"/>
      <c r="M333" s="7"/>
      <c r="N333" s="207"/>
      <c r="O333" s="7"/>
      <c r="P333" s="207"/>
      <c r="Q333" s="7"/>
      <c r="R333" s="7"/>
      <c r="S333" s="7"/>
    </row>
    <row r="334" ht="21.0" customHeight="1">
      <c r="A334" s="7"/>
      <c r="B334" s="207"/>
      <c r="C334" s="49"/>
      <c r="D334" s="150"/>
      <c r="E334" s="7"/>
      <c r="F334" s="7"/>
      <c r="G334" s="7"/>
      <c r="H334" s="7"/>
      <c r="I334" s="7"/>
      <c r="J334" s="7"/>
      <c r="K334" s="7"/>
      <c r="L334" s="207"/>
      <c r="M334" s="7"/>
      <c r="N334" s="207"/>
      <c r="O334" s="7"/>
      <c r="P334" s="207"/>
      <c r="Q334" s="7"/>
      <c r="R334" s="7"/>
      <c r="S334" s="7"/>
    </row>
    <row r="335" ht="21.0" customHeight="1">
      <c r="A335" s="7"/>
      <c r="B335" s="207"/>
      <c r="C335" s="49"/>
      <c r="D335" s="150"/>
      <c r="E335" s="7"/>
      <c r="F335" s="7"/>
      <c r="G335" s="7"/>
      <c r="H335" s="7"/>
      <c r="I335" s="7"/>
      <c r="J335" s="7"/>
      <c r="K335" s="7"/>
      <c r="L335" s="207"/>
      <c r="M335" s="7"/>
      <c r="N335" s="207"/>
      <c r="O335" s="7"/>
      <c r="P335" s="207"/>
      <c r="Q335" s="7"/>
      <c r="R335" s="7"/>
      <c r="S335" s="7"/>
    </row>
    <row r="336" ht="21.0" customHeight="1">
      <c r="A336" s="7"/>
      <c r="B336" s="207"/>
      <c r="C336" s="49"/>
      <c r="D336" s="150"/>
      <c r="E336" s="7"/>
      <c r="F336" s="7"/>
      <c r="G336" s="7"/>
      <c r="H336" s="7"/>
      <c r="I336" s="7"/>
      <c r="J336" s="7"/>
      <c r="K336" s="7"/>
      <c r="L336" s="207"/>
      <c r="M336" s="7"/>
      <c r="N336" s="207"/>
      <c r="O336" s="7"/>
      <c r="P336" s="207"/>
      <c r="Q336" s="7"/>
      <c r="R336" s="7"/>
      <c r="S336" s="7"/>
    </row>
    <row r="337" ht="21.0" customHeight="1">
      <c r="A337" s="7"/>
      <c r="B337" s="207"/>
      <c r="C337" s="49"/>
      <c r="D337" s="150"/>
      <c r="E337" s="7"/>
      <c r="F337" s="7"/>
      <c r="G337" s="7"/>
      <c r="H337" s="7"/>
      <c r="I337" s="7"/>
      <c r="J337" s="7"/>
      <c r="K337" s="7"/>
      <c r="L337" s="207"/>
      <c r="M337" s="7"/>
      <c r="N337" s="207"/>
      <c r="O337" s="7"/>
      <c r="P337" s="207"/>
      <c r="Q337" s="7"/>
      <c r="R337" s="7"/>
      <c r="S337" s="7"/>
    </row>
    <row r="338" ht="21.0" customHeight="1">
      <c r="A338" s="7"/>
      <c r="B338" s="207"/>
      <c r="C338" s="49"/>
      <c r="D338" s="150"/>
      <c r="E338" s="7"/>
      <c r="F338" s="7"/>
      <c r="G338" s="7"/>
      <c r="H338" s="7"/>
      <c r="I338" s="7"/>
      <c r="J338" s="7"/>
      <c r="K338" s="7"/>
      <c r="L338" s="207"/>
      <c r="M338" s="7"/>
      <c r="N338" s="207"/>
      <c r="O338" s="7"/>
      <c r="P338" s="207"/>
      <c r="Q338" s="7"/>
      <c r="R338" s="7"/>
      <c r="S338" s="7"/>
    </row>
    <row r="339" ht="21.0" customHeight="1">
      <c r="A339" s="7"/>
      <c r="B339" s="207"/>
      <c r="C339" s="49"/>
      <c r="D339" s="150"/>
      <c r="E339" s="7"/>
      <c r="F339" s="7"/>
      <c r="G339" s="7"/>
      <c r="H339" s="7"/>
      <c r="I339" s="7"/>
      <c r="J339" s="7"/>
      <c r="K339" s="7"/>
      <c r="L339" s="207"/>
      <c r="M339" s="7"/>
      <c r="N339" s="207"/>
      <c r="O339" s="7"/>
      <c r="P339" s="207"/>
      <c r="Q339" s="7"/>
      <c r="R339" s="7"/>
      <c r="S339" s="7"/>
    </row>
    <row r="340" ht="21.0" customHeight="1">
      <c r="A340" s="7"/>
      <c r="B340" s="207"/>
      <c r="C340" s="49"/>
      <c r="D340" s="150"/>
      <c r="E340" s="7"/>
      <c r="F340" s="7"/>
      <c r="G340" s="7"/>
      <c r="H340" s="7"/>
      <c r="I340" s="7"/>
      <c r="J340" s="7"/>
      <c r="K340" s="7"/>
      <c r="L340" s="207"/>
      <c r="M340" s="7"/>
      <c r="N340" s="207"/>
      <c r="O340" s="7"/>
      <c r="P340" s="207"/>
      <c r="Q340" s="7"/>
      <c r="R340" s="7"/>
      <c r="S340" s="7"/>
    </row>
    <row r="341" ht="21.0" customHeight="1">
      <c r="A341" s="7"/>
      <c r="B341" s="207"/>
      <c r="C341" s="49"/>
      <c r="D341" s="150"/>
      <c r="E341" s="7"/>
      <c r="F341" s="7"/>
      <c r="G341" s="7"/>
      <c r="H341" s="7"/>
      <c r="I341" s="7"/>
      <c r="J341" s="7"/>
      <c r="K341" s="7"/>
      <c r="L341" s="207"/>
      <c r="M341" s="7"/>
      <c r="N341" s="207"/>
      <c r="O341" s="7"/>
      <c r="P341" s="207"/>
      <c r="Q341" s="7"/>
      <c r="R341" s="7"/>
      <c r="S341" s="7"/>
    </row>
    <row r="342" ht="21.0" customHeight="1">
      <c r="A342" s="7"/>
      <c r="B342" s="207"/>
      <c r="C342" s="49"/>
      <c r="D342" s="150"/>
      <c r="E342" s="7"/>
      <c r="F342" s="7"/>
      <c r="G342" s="7"/>
      <c r="H342" s="7"/>
      <c r="I342" s="7"/>
      <c r="J342" s="7"/>
      <c r="K342" s="7"/>
      <c r="L342" s="207"/>
      <c r="M342" s="7"/>
      <c r="N342" s="207"/>
      <c r="O342" s="7"/>
      <c r="P342" s="207"/>
      <c r="Q342" s="7"/>
      <c r="R342" s="7"/>
      <c r="S342" s="7"/>
    </row>
    <row r="343" ht="21.0" customHeight="1">
      <c r="A343" s="7"/>
      <c r="B343" s="207"/>
      <c r="C343" s="49"/>
      <c r="D343" s="150"/>
      <c r="E343" s="7"/>
      <c r="F343" s="7"/>
      <c r="G343" s="7"/>
      <c r="H343" s="7"/>
      <c r="I343" s="7"/>
      <c r="J343" s="7"/>
      <c r="K343" s="7"/>
      <c r="L343" s="207"/>
      <c r="M343" s="7"/>
      <c r="N343" s="207"/>
      <c r="O343" s="7"/>
      <c r="P343" s="207"/>
      <c r="Q343" s="7"/>
      <c r="R343" s="7"/>
      <c r="S343" s="7"/>
    </row>
    <row r="344" ht="21.0" customHeight="1">
      <c r="A344" s="7"/>
      <c r="B344" s="207"/>
      <c r="C344" s="49"/>
      <c r="D344" s="150"/>
      <c r="E344" s="7"/>
      <c r="F344" s="7"/>
      <c r="G344" s="7"/>
      <c r="H344" s="7"/>
      <c r="I344" s="7"/>
      <c r="J344" s="7"/>
      <c r="K344" s="7"/>
      <c r="L344" s="207"/>
      <c r="M344" s="7"/>
      <c r="N344" s="207"/>
      <c r="O344" s="7"/>
      <c r="P344" s="207"/>
      <c r="Q344" s="7"/>
      <c r="R344" s="7"/>
      <c r="S344" s="7"/>
    </row>
    <row r="345" ht="21.0" customHeight="1">
      <c r="A345" s="7"/>
      <c r="B345" s="207"/>
      <c r="C345" s="49"/>
      <c r="D345" s="150"/>
      <c r="E345" s="7"/>
      <c r="F345" s="7"/>
      <c r="G345" s="7"/>
      <c r="H345" s="7"/>
      <c r="I345" s="7"/>
      <c r="J345" s="7"/>
      <c r="K345" s="7"/>
      <c r="L345" s="207"/>
      <c r="M345" s="7"/>
      <c r="N345" s="207"/>
      <c r="O345" s="7"/>
      <c r="P345" s="207"/>
      <c r="Q345" s="7"/>
      <c r="R345" s="7"/>
      <c r="S345" s="7"/>
    </row>
    <row r="346" ht="21.0" customHeight="1">
      <c r="A346" s="7"/>
      <c r="B346" s="207"/>
      <c r="C346" s="49"/>
      <c r="D346" s="150"/>
      <c r="E346" s="7"/>
      <c r="F346" s="7"/>
      <c r="G346" s="7"/>
      <c r="H346" s="7"/>
      <c r="I346" s="7"/>
      <c r="J346" s="7"/>
      <c r="K346" s="7"/>
      <c r="L346" s="207"/>
      <c r="M346" s="7"/>
      <c r="N346" s="207"/>
      <c r="O346" s="7"/>
      <c r="P346" s="207"/>
      <c r="Q346" s="7"/>
      <c r="R346" s="7"/>
      <c r="S346" s="7"/>
    </row>
    <row r="347" ht="21.0" customHeight="1">
      <c r="A347" s="7"/>
      <c r="B347" s="207"/>
      <c r="C347" s="49"/>
      <c r="D347" s="150"/>
      <c r="E347" s="7"/>
      <c r="F347" s="7"/>
      <c r="G347" s="7"/>
      <c r="H347" s="7"/>
      <c r="I347" s="7"/>
      <c r="J347" s="7"/>
      <c r="K347" s="7"/>
      <c r="L347" s="207"/>
      <c r="M347" s="7"/>
      <c r="N347" s="207"/>
      <c r="O347" s="7"/>
      <c r="P347" s="207"/>
      <c r="Q347" s="7"/>
      <c r="R347" s="7"/>
      <c r="S347" s="7"/>
    </row>
    <row r="348" ht="21.0" customHeight="1">
      <c r="A348" s="7"/>
      <c r="B348" s="207"/>
      <c r="C348" s="49"/>
      <c r="D348" s="150"/>
      <c r="E348" s="7"/>
      <c r="F348" s="7"/>
      <c r="G348" s="7"/>
      <c r="H348" s="7"/>
      <c r="I348" s="7"/>
      <c r="J348" s="7"/>
      <c r="K348" s="7"/>
      <c r="L348" s="207"/>
      <c r="M348" s="7"/>
      <c r="N348" s="207"/>
      <c r="O348" s="7"/>
      <c r="P348" s="207"/>
      <c r="Q348" s="7"/>
      <c r="R348" s="7"/>
      <c r="S348" s="7"/>
    </row>
    <row r="349" ht="21.0" customHeight="1">
      <c r="A349" s="7"/>
      <c r="B349" s="207"/>
      <c r="C349" s="49"/>
      <c r="D349" s="150"/>
      <c r="E349" s="7"/>
      <c r="F349" s="7"/>
      <c r="G349" s="7"/>
      <c r="H349" s="7"/>
      <c r="I349" s="7"/>
      <c r="J349" s="7"/>
      <c r="K349" s="7"/>
      <c r="L349" s="207"/>
      <c r="M349" s="7"/>
      <c r="N349" s="207"/>
      <c r="O349" s="7"/>
      <c r="P349" s="207"/>
      <c r="Q349" s="7"/>
      <c r="R349" s="7"/>
      <c r="S349" s="7"/>
    </row>
    <row r="350" ht="21.0" customHeight="1">
      <c r="A350" s="7"/>
      <c r="B350" s="207"/>
      <c r="C350" s="49"/>
      <c r="D350" s="150"/>
      <c r="E350" s="7"/>
      <c r="F350" s="7"/>
      <c r="G350" s="7"/>
      <c r="H350" s="7"/>
      <c r="I350" s="7"/>
      <c r="J350" s="7"/>
      <c r="K350" s="7"/>
      <c r="L350" s="207"/>
      <c r="M350" s="7"/>
      <c r="N350" s="207"/>
      <c r="O350" s="7"/>
      <c r="P350" s="207"/>
      <c r="Q350" s="7"/>
      <c r="R350" s="7"/>
      <c r="S350" s="7"/>
    </row>
    <row r="351" ht="21.0" customHeight="1">
      <c r="A351" s="7"/>
      <c r="B351" s="207"/>
      <c r="C351" s="49"/>
      <c r="D351" s="150"/>
      <c r="E351" s="7"/>
      <c r="F351" s="7"/>
      <c r="G351" s="7"/>
      <c r="H351" s="7"/>
      <c r="I351" s="7"/>
      <c r="J351" s="7"/>
      <c r="K351" s="7"/>
      <c r="L351" s="207"/>
      <c r="M351" s="7"/>
      <c r="N351" s="207"/>
      <c r="O351" s="7"/>
      <c r="P351" s="207"/>
      <c r="Q351" s="7"/>
      <c r="R351" s="7"/>
      <c r="S351" s="7"/>
    </row>
    <row r="352" ht="21.0" customHeight="1">
      <c r="A352" s="7"/>
      <c r="B352" s="207"/>
      <c r="C352" s="49"/>
      <c r="D352" s="150"/>
      <c r="E352" s="7"/>
      <c r="F352" s="7"/>
      <c r="G352" s="7"/>
      <c r="H352" s="7"/>
      <c r="I352" s="7"/>
      <c r="J352" s="7"/>
      <c r="K352" s="7"/>
      <c r="L352" s="207"/>
      <c r="M352" s="7"/>
      <c r="N352" s="207"/>
      <c r="O352" s="7"/>
      <c r="P352" s="207"/>
      <c r="Q352" s="7"/>
      <c r="R352" s="7"/>
      <c r="S352" s="7"/>
    </row>
    <row r="353" ht="21.0" customHeight="1">
      <c r="A353" s="7"/>
      <c r="B353" s="207"/>
      <c r="C353" s="49"/>
      <c r="D353" s="150"/>
      <c r="E353" s="7"/>
      <c r="F353" s="7"/>
      <c r="G353" s="7"/>
      <c r="H353" s="7"/>
      <c r="I353" s="7"/>
      <c r="J353" s="7"/>
      <c r="K353" s="7"/>
      <c r="L353" s="207"/>
      <c r="M353" s="7"/>
      <c r="N353" s="207"/>
      <c r="O353" s="7"/>
      <c r="P353" s="207"/>
      <c r="Q353" s="7"/>
      <c r="R353" s="7"/>
      <c r="S353" s="7"/>
    </row>
    <row r="354" ht="21.0" customHeight="1">
      <c r="A354" s="7"/>
      <c r="B354" s="207"/>
      <c r="C354" s="49"/>
      <c r="D354" s="150"/>
      <c r="E354" s="7"/>
      <c r="F354" s="7"/>
      <c r="G354" s="7"/>
      <c r="H354" s="7"/>
      <c r="I354" s="7"/>
      <c r="J354" s="7"/>
      <c r="K354" s="7"/>
      <c r="L354" s="207"/>
      <c r="M354" s="7"/>
      <c r="N354" s="207"/>
      <c r="O354" s="7"/>
      <c r="P354" s="207"/>
      <c r="Q354" s="7"/>
      <c r="R354" s="7"/>
      <c r="S354" s="7"/>
    </row>
    <row r="355" ht="21.0" customHeight="1">
      <c r="A355" s="7"/>
      <c r="B355" s="207"/>
      <c r="C355" s="49"/>
      <c r="D355" s="150"/>
      <c r="E355" s="7"/>
      <c r="F355" s="7"/>
      <c r="G355" s="7"/>
      <c r="H355" s="7"/>
      <c r="I355" s="7"/>
      <c r="J355" s="7"/>
      <c r="K355" s="7"/>
      <c r="L355" s="207"/>
      <c r="M355" s="7"/>
      <c r="N355" s="207"/>
      <c r="O355" s="7"/>
      <c r="P355" s="207"/>
      <c r="Q355" s="7"/>
      <c r="R355" s="7"/>
      <c r="S355" s="7"/>
    </row>
    <row r="356" ht="21.0" customHeight="1">
      <c r="A356" s="7"/>
      <c r="B356" s="207"/>
      <c r="C356" s="49"/>
      <c r="D356" s="150"/>
      <c r="E356" s="7"/>
      <c r="F356" s="7"/>
      <c r="G356" s="7"/>
      <c r="H356" s="7"/>
      <c r="I356" s="7"/>
      <c r="J356" s="7"/>
      <c r="K356" s="7"/>
      <c r="L356" s="207"/>
      <c r="M356" s="7"/>
      <c r="N356" s="207"/>
      <c r="O356" s="7"/>
      <c r="P356" s="207"/>
      <c r="Q356" s="7"/>
      <c r="R356" s="7"/>
      <c r="S356" s="7"/>
    </row>
    <row r="357" ht="21.0" customHeight="1">
      <c r="A357" s="7"/>
      <c r="B357" s="207"/>
      <c r="C357" s="49"/>
      <c r="D357" s="150"/>
      <c r="E357" s="7"/>
      <c r="F357" s="7"/>
      <c r="G357" s="7"/>
      <c r="H357" s="7"/>
      <c r="I357" s="7"/>
      <c r="J357" s="7"/>
      <c r="K357" s="7"/>
      <c r="L357" s="207"/>
      <c r="M357" s="7"/>
      <c r="N357" s="207"/>
      <c r="O357" s="7"/>
      <c r="P357" s="207"/>
      <c r="Q357" s="7"/>
      <c r="R357" s="7"/>
      <c r="S357" s="7"/>
    </row>
    <row r="358" ht="21.0" customHeight="1">
      <c r="A358" s="7"/>
      <c r="B358" s="207"/>
      <c r="C358" s="49"/>
      <c r="D358" s="150"/>
      <c r="E358" s="7"/>
      <c r="F358" s="7"/>
      <c r="G358" s="7"/>
      <c r="H358" s="7"/>
      <c r="I358" s="7"/>
      <c r="J358" s="7"/>
      <c r="K358" s="7"/>
      <c r="L358" s="207"/>
      <c r="M358" s="7"/>
      <c r="N358" s="207"/>
      <c r="O358" s="7"/>
      <c r="P358" s="207"/>
      <c r="Q358" s="7"/>
      <c r="R358" s="7"/>
      <c r="S358" s="7"/>
    </row>
    <row r="359" ht="21.0" customHeight="1">
      <c r="A359" s="7"/>
      <c r="B359" s="207"/>
      <c r="C359" s="49"/>
      <c r="D359" s="150"/>
      <c r="E359" s="7"/>
      <c r="F359" s="7"/>
      <c r="G359" s="7"/>
      <c r="H359" s="7"/>
      <c r="I359" s="7"/>
      <c r="J359" s="7"/>
      <c r="K359" s="7"/>
      <c r="L359" s="207"/>
      <c r="M359" s="7"/>
      <c r="N359" s="207"/>
      <c r="O359" s="7"/>
      <c r="P359" s="207"/>
      <c r="Q359" s="7"/>
      <c r="R359" s="7"/>
      <c r="S359" s="7"/>
    </row>
    <row r="360" ht="21.0" customHeight="1">
      <c r="A360" s="7"/>
      <c r="B360" s="207"/>
      <c r="C360" s="49"/>
      <c r="D360" s="150"/>
      <c r="E360" s="7"/>
      <c r="F360" s="7"/>
      <c r="G360" s="7"/>
      <c r="H360" s="7"/>
      <c r="I360" s="7"/>
      <c r="J360" s="7"/>
      <c r="K360" s="7"/>
      <c r="L360" s="207"/>
      <c r="M360" s="7"/>
      <c r="N360" s="207"/>
      <c r="O360" s="7"/>
      <c r="P360" s="207"/>
      <c r="Q360" s="7"/>
      <c r="R360" s="7"/>
      <c r="S360" s="7"/>
    </row>
    <row r="361" ht="21.0" customHeight="1">
      <c r="A361" s="7"/>
      <c r="B361" s="207"/>
      <c r="C361" s="49"/>
      <c r="D361" s="150"/>
      <c r="E361" s="7"/>
      <c r="F361" s="7"/>
      <c r="G361" s="7"/>
      <c r="H361" s="7"/>
      <c r="I361" s="7"/>
      <c r="J361" s="7"/>
      <c r="K361" s="7"/>
      <c r="L361" s="207"/>
      <c r="M361" s="7"/>
      <c r="N361" s="207"/>
      <c r="O361" s="7"/>
      <c r="P361" s="207"/>
      <c r="Q361" s="7"/>
      <c r="R361" s="7"/>
      <c r="S361" s="7"/>
    </row>
    <row r="362" ht="21.0" customHeight="1">
      <c r="A362" s="7"/>
      <c r="B362" s="207"/>
      <c r="C362" s="49"/>
      <c r="D362" s="150"/>
      <c r="E362" s="7"/>
      <c r="F362" s="7"/>
      <c r="G362" s="7"/>
      <c r="H362" s="7"/>
      <c r="I362" s="7"/>
      <c r="J362" s="7"/>
      <c r="K362" s="7"/>
      <c r="L362" s="207"/>
      <c r="M362" s="7"/>
      <c r="N362" s="207"/>
      <c r="O362" s="7"/>
      <c r="P362" s="207"/>
      <c r="Q362" s="7"/>
      <c r="R362" s="7"/>
      <c r="S362" s="7"/>
    </row>
    <row r="363" ht="21.0" customHeight="1">
      <c r="A363" s="7"/>
      <c r="B363" s="207"/>
      <c r="C363" s="49"/>
      <c r="D363" s="150"/>
      <c r="E363" s="7"/>
      <c r="F363" s="7"/>
      <c r="G363" s="7"/>
      <c r="H363" s="7"/>
      <c r="I363" s="7"/>
      <c r="J363" s="7"/>
      <c r="K363" s="7"/>
      <c r="L363" s="207"/>
      <c r="M363" s="7"/>
      <c r="N363" s="207"/>
      <c r="O363" s="7"/>
      <c r="P363" s="207"/>
      <c r="Q363" s="7"/>
      <c r="R363" s="7"/>
      <c r="S363" s="7"/>
    </row>
    <row r="364" ht="21.0" customHeight="1">
      <c r="A364" s="7"/>
      <c r="B364" s="207"/>
      <c r="C364" s="49"/>
      <c r="D364" s="150"/>
      <c r="E364" s="7"/>
      <c r="F364" s="7"/>
      <c r="G364" s="7"/>
      <c r="H364" s="7"/>
      <c r="I364" s="7"/>
      <c r="J364" s="7"/>
      <c r="K364" s="7"/>
      <c r="L364" s="207"/>
      <c r="M364" s="7"/>
      <c r="N364" s="207"/>
      <c r="O364" s="7"/>
      <c r="P364" s="207"/>
      <c r="Q364" s="7"/>
      <c r="R364" s="7"/>
      <c r="S364" s="7"/>
    </row>
    <row r="365" ht="21.0" customHeight="1">
      <c r="A365" s="7"/>
      <c r="B365" s="207"/>
      <c r="C365" s="49"/>
      <c r="D365" s="150"/>
      <c r="E365" s="7"/>
      <c r="F365" s="7"/>
      <c r="G365" s="7"/>
      <c r="H365" s="7"/>
      <c r="I365" s="7"/>
      <c r="J365" s="7"/>
      <c r="K365" s="7"/>
      <c r="L365" s="207"/>
      <c r="M365" s="7"/>
      <c r="N365" s="207"/>
      <c r="O365" s="7"/>
      <c r="P365" s="207"/>
      <c r="Q365" s="7"/>
      <c r="R365" s="7"/>
      <c r="S365" s="7"/>
    </row>
    <row r="366" ht="21.0" customHeight="1">
      <c r="A366" s="7"/>
      <c r="B366" s="207"/>
      <c r="C366" s="49"/>
      <c r="D366" s="150"/>
      <c r="E366" s="7"/>
      <c r="F366" s="7"/>
      <c r="G366" s="7"/>
      <c r="H366" s="7"/>
      <c r="I366" s="7"/>
      <c r="J366" s="7"/>
      <c r="K366" s="7"/>
      <c r="L366" s="207"/>
      <c r="M366" s="7"/>
      <c r="N366" s="207"/>
      <c r="O366" s="7"/>
      <c r="P366" s="207"/>
      <c r="Q366" s="7"/>
      <c r="R366" s="7"/>
      <c r="S366" s="7"/>
    </row>
    <row r="367" ht="21.0" customHeight="1">
      <c r="A367" s="7"/>
      <c r="B367" s="207"/>
      <c r="C367" s="49"/>
      <c r="D367" s="150"/>
      <c r="E367" s="7"/>
      <c r="F367" s="7"/>
      <c r="G367" s="7"/>
      <c r="H367" s="7"/>
      <c r="I367" s="7"/>
      <c r="J367" s="7"/>
      <c r="K367" s="7"/>
      <c r="L367" s="207"/>
      <c r="M367" s="7"/>
      <c r="N367" s="207"/>
      <c r="O367" s="7"/>
      <c r="P367" s="207"/>
      <c r="Q367" s="7"/>
      <c r="R367" s="7"/>
      <c r="S367" s="7"/>
    </row>
    <row r="368" ht="21.0" customHeight="1">
      <c r="A368" s="7"/>
      <c r="B368" s="207"/>
      <c r="C368" s="49"/>
      <c r="D368" s="150"/>
      <c r="E368" s="7"/>
      <c r="F368" s="7"/>
      <c r="G368" s="7"/>
      <c r="H368" s="7"/>
      <c r="I368" s="7"/>
      <c r="J368" s="7"/>
      <c r="K368" s="7"/>
      <c r="L368" s="207"/>
      <c r="M368" s="7"/>
      <c r="N368" s="207"/>
      <c r="O368" s="7"/>
      <c r="P368" s="207"/>
      <c r="Q368" s="7"/>
      <c r="R368" s="7"/>
      <c r="S368" s="7"/>
    </row>
    <row r="369" ht="21.0" customHeight="1">
      <c r="A369" s="7"/>
      <c r="B369" s="207"/>
      <c r="C369" s="49"/>
      <c r="D369" s="150"/>
      <c r="E369" s="7"/>
      <c r="F369" s="7"/>
      <c r="G369" s="7"/>
      <c r="H369" s="7"/>
      <c r="I369" s="7"/>
      <c r="J369" s="7"/>
      <c r="K369" s="7"/>
      <c r="L369" s="207"/>
      <c r="M369" s="7"/>
      <c r="N369" s="207"/>
      <c r="O369" s="7"/>
      <c r="P369" s="207"/>
      <c r="Q369" s="7"/>
      <c r="R369" s="7"/>
      <c r="S369" s="7"/>
    </row>
    <row r="370" ht="21.0" customHeight="1">
      <c r="A370" s="7"/>
      <c r="B370" s="207"/>
      <c r="C370" s="49"/>
      <c r="D370" s="150"/>
      <c r="E370" s="7"/>
      <c r="F370" s="7"/>
      <c r="G370" s="7"/>
      <c r="H370" s="7"/>
      <c r="I370" s="7"/>
      <c r="J370" s="7"/>
      <c r="K370" s="7"/>
      <c r="L370" s="207"/>
      <c r="M370" s="7"/>
      <c r="N370" s="207"/>
      <c r="O370" s="7"/>
      <c r="P370" s="207"/>
      <c r="Q370" s="7"/>
      <c r="R370" s="7"/>
      <c r="S370" s="7"/>
    </row>
    <row r="371" ht="21.0" customHeight="1">
      <c r="A371" s="7"/>
      <c r="B371" s="207"/>
      <c r="C371" s="49"/>
      <c r="D371" s="150"/>
      <c r="E371" s="7"/>
      <c r="F371" s="7"/>
      <c r="G371" s="7"/>
      <c r="H371" s="7"/>
      <c r="I371" s="7"/>
      <c r="J371" s="7"/>
      <c r="K371" s="7"/>
      <c r="L371" s="207"/>
      <c r="M371" s="7"/>
      <c r="N371" s="207"/>
      <c r="O371" s="7"/>
      <c r="P371" s="207"/>
      <c r="Q371" s="7"/>
      <c r="R371" s="7"/>
      <c r="S371" s="7"/>
    </row>
    <row r="372" ht="21.0" customHeight="1">
      <c r="A372" s="7"/>
      <c r="B372" s="207"/>
      <c r="C372" s="49"/>
      <c r="D372" s="150"/>
      <c r="E372" s="7"/>
      <c r="F372" s="7"/>
      <c r="G372" s="7"/>
      <c r="H372" s="7"/>
      <c r="I372" s="7"/>
      <c r="J372" s="7"/>
      <c r="K372" s="7"/>
      <c r="L372" s="207"/>
      <c r="M372" s="7"/>
      <c r="N372" s="207"/>
      <c r="O372" s="7"/>
      <c r="P372" s="207"/>
      <c r="Q372" s="7"/>
      <c r="R372" s="7"/>
      <c r="S372" s="7"/>
    </row>
    <row r="373" ht="21.0" customHeight="1">
      <c r="A373" s="7"/>
      <c r="B373" s="207"/>
      <c r="C373" s="49"/>
      <c r="D373" s="150"/>
      <c r="E373" s="7"/>
      <c r="F373" s="7"/>
      <c r="G373" s="7"/>
      <c r="H373" s="7"/>
      <c r="I373" s="7"/>
      <c r="J373" s="7"/>
      <c r="K373" s="7"/>
      <c r="L373" s="207"/>
      <c r="M373" s="7"/>
      <c r="N373" s="207"/>
      <c r="O373" s="7"/>
      <c r="P373" s="207"/>
      <c r="Q373" s="7"/>
      <c r="R373" s="7"/>
      <c r="S373" s="7"/>
    </row>
    <row r="374" ht="21.0" customHeight="1">
      <c r="A374" s="7"/>
      <c r="B374" s="207"/>
      <c r="C374" s="49"/>
      <c r="D374" s="150"/>
      <c r="E374" s="7"/>
      <c r="F374" s="7"/>
      <c r="G374" s="7"/>
      <c r="H374" s="7"/>
      <c r="I374" s="7"/>
      <c r="J374" s="7"/>
      <c r="K374" s="7"/>
      <c r="L374" s="207"/>
      <c r="M374" s="7"/>
      <c r="N374" s="207"/>
      <c r="O374" s="7"/>
      <c r="P374" s="207"/>
      <c r="Q374" s="7"/>
      <c r="R374" s="7"/>
      <c r="S374" s="7"/>
    </row>
    <row r="375" ht="21.0" customHeight="1">
      <c r="A375" s="7"/>
      <c r="B375" s="207"/>
      <c r="C375" s="49"/>
      <c r="D375" s="150"/>
      <c r="E375" s="7"/>
      <c r="F375" s="7"/>
      <c r="G375" s="7"/>
      <c r="H375" s="7"/>
      <c r="I375" s="7"/>
      <c r="J375" s="7"/>
      <c r="K375" s="7"/>
      <c r="L375" s="207"/>
      <c r="M375" s="7"/>
      <c r="N375" s="207"/>
      <c r="O375" s="7"/>
      <c r="P375" s="207"/>
      <c r="Q375" s="7"/>
      <c r="R375" s="7"/>
      <c r="S375" s="7"/>
    </row>
    <row r="376" ht="21.0" customHeight="1">
      <c r="A376" s="7"/>
      <c r="B376" s="207"/>
      <c r="C376" s="49"/>
      <c r="D376" s="150"/>
      <c r="E376" s="7"/>
      <c r="F376" s="7"/>
      <c r="G376" s="7"/>
      <c r="H376" s="7"/>
      <c r="I376" s="7"/>
      <c r="J376" s="7"/>
      <c r="K376" s="7"/>
      <c r="L376" s="207"/>
      <c r="M376" s="7"/>
      <c r="N376" s="207"/>
      <c r="O376" s="7"/>
      <c r="P376" s="207"/>
      <c r="Q376" s="7"/>
      <c r="R376" s="7"/>
      <c r="S376" s="7"/>
    </row>
    <row r="377" ht="21.0" customHeight="1">
      <c r="A377" s="7"/>
      <c r="B377" s="207"/>
      <c r="C377" s="49"/>
      <c r="D377" s="150"/>
      <c r="E377" s="7"/>
      <c r="F377" s="7"/>
      <c r="G377" s="7"/>
      <c r="H377" s="7"/>
      <c r="I377" s="7"/>
      <c r="J377" s="7"/>
      <c r="K377" s="7"/>
      <c r="L377" s="207"/>
      <c r="M377" s="7"/>
      <c r="N377" s="207"/>
      <c r="O377" s="7"/>
      <c r="P377" s="207"/>
      <c r="Q377" s="7"/>
      <c r="R377" s="7"/>
      <c r="S377" s="7"/>
    </row>
    <row r="378" ht="21.0" customHeight="1">
      <c r="A378" s="7"/>
      <c r="B378" s="207"/>
      <c r="C378" s="49"/>
      <c r="D378" s="150"/>
      <c r="E378" s="7"/>
      <c r="F378" s="7"/>
      <c r="G378" s="7"/>
      <c r="H378" s="7"/>
      <c r="I378" s="7"/>
      <c r="J378" s="7"/>
      <c r="K378" s="7"/>
      <c r="L378" s="207"/>
      <c r="M378" s="7"/>
      <c r="N378" s="207"/>
      <c r="O378" s="7"/>
      <c r="P378" s="207"/>
      <c r="Q378" s="7"/>
      <c r="R378" s="7"/>
      <c r="S378" s="7"/>
    </row>
    <row r="379" ht="21.0" customHeight="1">
      <c r="A379" s="7"/>
      <c r="B379" s="207"/>
      <c r="C379" s="49"/>
      <c r="D379" s="150"/>
      <c r="E379" s="7"/>
      <c r="F379" s="7"/>
      <c r="G379" s="7"/>
      <c r="H379" s="7"/>
      <c r="I379" s="7"/>
      <c r="J379" s="7"/>
      <c r="K379" s="7"/>
      <c r="L379" s="207"/>
      <c r="M379" s="7"/>
      <c r="N379" s="207"/>
      <c r="O379" s="7"/>
      <c r="P379" s="207"/>
      <c r="Q379" s="7"/>
      <c r="R379" s="7"/>
      <c r="S379" s="7"/>
    </row>
    <row r="380" ht="21.0" customHeight="1">
      <c r="A380" s="7"/>
      <c r="B380" s="207"/>
      <c r="C380" s="49"/>
      <c r="D380" s="150"/>
      <c r="E380" s="7"/>
      <c r="F380" s="7"/>
      <c r="G380" s="7"/>
      <c r="H380" s="7"/>
      <c r="I380" s="7"/>
      <c r="J380" s="7"/>
      <c r="K380" s="7"/>
      <c r="L380" s="207"/>
      <c r="M380" s="7"/>
      <c r="N380" s="207"/>
      <c r="O380" s="7"/>
      <c r="P380" s="207"/>
      <c r="Q380" s="7"/>
      <c r="R380" s="7"/>
      <c r="S380" s="7"/>
    </row>
    <row r="381" ht="21.0" customHeight="1">
      <c r="A381" s="7"/>
      <c r="B381" s="207"/>
      <c r="C381" s="49"/>
      <c r="D381" s="150"/>
      <c r="E381" s="7"/>
      <c r="F381" s="7"/>
      <c r="G381" s="7"/>
      <c r="H381" s="7"/>
      <c r="I381" s="7"/>
      <c r="J381" s="7"/>
      <c r="K381" s="7"/>
      <c r="L381" s="207"/>
      <c r="M381" s="7"/>
      <c r="N381" s="207"/>
      <c r="O381" s="7"/>
      <c r="P381" s="207"/>
      <c r="Q381" s="7"/>
      <c r="R381" s="7"/>
      <c r="S381" s="7"/>
    </row>
    <row r="382" ht="21.0" customHeight="1">
      <c r="A382" s="7"/>
      <c r="B382" s="207"/>
      <c r="C382" s="49"/>
      <c r="D382" s="150"/>
      <c r="E382" s="7"/>
      <c r="F382" s="7"/>
      <c r="G382" s="7"/>
      <c r="H382" s="7"/>
      <c r="I382" s="7"/>
      <c r="J382" s="7"/>
      <c r="K382" s="7"/>
      <c r="L382" s="207"/>
      <c r="M382" s="7"/>
      <c r="N382" s="207"/>
      <c r="O382" s="7"/>
      <c r="P382" s="207"/>
      <c r="Q382" s="7"/>
      <c r="R382" s="7"/>
      <c r="S382" s="7"/>
    </row>
    <row r="383" ht="21.0" customHeight="1">
      <c r="A383" s="7"/>
      <c r="B383" s="207"/>
      <c r="C383" s="49"/>
      <c r="D383" s="150"/>
      <c r="E383" s="7"/>
      <c r="F383" s="7"/>
      <c r="G383" s="7"/>
      <c r="H383" s="7"/>
      <c r="I383" s="7"/>
      <c r="J383" s="7"/>
      <c r="K383" s="7"/>
      <c r="L383" s="207"/>
      <c r="M383" s="7"/>
      <c r="N383" s="207"/>
      <c r="O383" s="7"/>
      <c r="P383" s="207"/>
      <c r="Q383" s="7"/>
      <c r="R383" s="7"/>
      <c r="S383" s="7"/>
    </row>
    <row r="384" ht="21.0" customHeight="1">
      <c r="A384" s="7"/>
      <c r="B384" s="207"/>
      <c r="C384" s="49"/>
      <c r="D384" s="150"/>
      <c r="E384" s="7"/>
      <c r="F384" s="7"/>
      <c r="G384" s="7"/>
      <c r="H384" s="7"/>
      <c r="I384" s="7"/>
      <c r="J384" s="7"/>
      <c r="K384" s="7"/>
      <c r="L384" s="207"/>
      <c r="M384" s="7"/>
      <c r="N384" s="207"/>
      <c r="O384" s="7"/>
      <c r="P384" s="207"/>
      <c r="Q384" s="7"/>
      <c r="R384" s="7"/>
      <c r="S384" s="7"/>
    </row>
    <row r="385" ht="21.0" customHeight="1">
      <c r="A385" s="7"/>
      <c r="B385" s="207"/>
      <c r="C385" s="49"/>
      <c r="D385" s="150"/>
      <c r="E385" s="7"/>
      <c r="F385" s="7"/>
      <c r="G385" s="7"/>
      <c r="H385" s="7"/>
      <c r="I385" s="7"/>
      <c r="J385" s="7"/>
      <c r="K385" s="7"/>
      <c r="L385" s="207"/>
      <c r="M385" s="7"/>
      <c r="N385" s="207"/>
      <c r="O385" s="7"/>
      <c r="P385" s="207"/>
      <c r="Q385" s="7"/>
      <c r="R385" s="7"/>
      <c r="S385" s="7"/>
    </row>
    <row r="386" ht="21.0" customHeight="1">
      <c r="A386" s="7"/>
      <c r="B386" s="207"/>
      <c r="C386" s="49"/>
      <c r="D386" s="150"/>
      <c r="E386" s="7"/>
      <c r="F386" s="7"/>
      <c r="G386" s="7"/>
      <c r="H386" s="7"/>
      <c r="I386" s="7"/>
      <c r="J386" s="7"/>
      <c r="K386" s="7"/>
      <c r="L386" s="207"/>
      <c r="M386" s="7"/>
      <c r="N386" s="207"/>
      <c r="O386" s="7"/>
      <c r="P386" s="207"/>
      <c r="Q386" s="7"/>
      <c r="R386" s="7"/>
      <c r="S386" s="7"/>
    </row>
    <row r="387" ht="21.0" customHeight="1">
      <c r="A387" s="7"/>
      <c r="B387" s="207"/>
      <c r="C387" s="49"/>
      <c r="D387" s="150"/>
      <c r="E387" s="7"/>
      <c r="F387" s="7"/>
      <c r="G387" s="7"/>
      <c r="H387" s="7"/>
      <c r="I387" s="7"/>
      <c r="J387" s="7"/>
      <c r="K387" s="7"/>
      <c r="L387" s="207"/>
      <c r="M387" s="7"/>
      <c r="N387" s="207"/>
      <c r="O387" s="7"/>
      <c r="P387" s="207"/>
      <c r="Q387" s="7"/>
      <c r="R387" s="7"/>
      <c r="S387" s="7"/>
    </row>
    <row r="388" ht="21.0" customHeight="1">
      <c r="A388" s="7"/>
      <c r="B388" s="207"/>
      <c r="C388" s="49"/>
      <c r="D388" s="150"/>
      <c r="E388" s="7"/>
      <c r="F388" s="7"/>
      <c r="G388" s="7"/>
      <c r="H388" s="7"/>
      <c r="I388" s="7"/>
      <c r="J388" s="7"/>
      <c r="K388" s="7"/>
      <c r="L388" s="207"/>
      <c r="M388" s="7"/>
      <c r="N388" s="207"/>
      <c r="O388" s="7"/>
      <c r="P388" s="207"/>
      <c r="Q388" s="7"/>
      <c r="R388" s="7"/>
      <c r="S388" s="7"/>
    </row>
    <row r="389" ht="21.0" customHeight="1">
      <c r="A389" s="7"/>
      <c r="B389" s="207"/>
      <c r="C389" s="49"/>
      <c r="D389" s="150"/>
      <c r="E389" s="7"/>
      <c r="F389" s="7"/>
      <c r="G389" s="7"/>
      <c r="H389" s="7"/>
      <c r="I389" s="7"/>
      <c r="J389" s="7"/>
      <c r="K389" s="7"/>
      <c r="L389" s="207"/>
      <c r="M389" s="7"/>
      <c r="N389" s="207"/>
      <c r="O389" s="7"/>
      <c r="P389" s="207"/>
      <c r="Q389" s="7"/>
      <c r="R389" s="7"/>
      <c r="S389" s="7"/>
    </row>
    <row r="390" ht="21.0" customHeight="1">
      <c r="A390" s="7"/>
      <c r="B390" s="207"/>
      <c r="C390" s="49"/>
      <c r="D390" s="150"/>
      <c r="E390" s="7"/>
      <c r="F390" s="7"/>
      <c r="G390" s="7"/>
      <c r="H390" s="7"/>
      <c r="I390" s="7"/>
      <c r="J390" s="7"/>
      <c r="K390" s="7"/>
      <c r="L390" s="207"/>
      <c r="M390" s="7"/>
      <c r="N390" s="207"/>
      <c r="O390" s="7"/>
      <c r="P390" s="207"/>
      <c r="Q390" s="7"/>
      <c r="R390" s="7"/>
      <c r="S390" s="7"/>
    </row>
    <row r="391" ht="21.0" customHeight="1">
      <c r="A391" s="7"/>
      <c r="B391" s="207"/>
      <c r="C391" s="49"/>
      <c r="D391" s="150"/>
      <c r="E391" s="7"/>
      <c r="F391" s="7"/>
      <c r="G391" s="7"/>
      <c r="H391" s="7"/>
      <c r="I391" s="7"/>
      <c r="J391" s="7"/>
      <c r="K391" s="7"/>
      <c r="L391" s="207"/>
      <c r="M391" s="7"/>
      <c r="N391" s="207"/>
      <c r="O391" s="7"/>
      <c r="P391" s="207"/>
      <c r="Q391" s="7"/>
      <c r="R391" s="7"/>
      <c r="S391" s="7"/>
    </row>
    <row r="392" ht="21.0" customHeight="1">
      <c r="A392" s="7"/>
      <c r="B392" s="207"/>
      <c r="C392" s="49"/>
      <c r="D392" s="150"/>
      <c r="E392" s="7"/>
      <c r="F392" s="7"/>
      <c r="G392" s="7"/>
      <c r="H392" s="7"/>
      <c r="I392" s="7"/>
      <c r="J392" s="7"/>
      <c r="K392" s="7"/>
      <c r="L392" s="207"/>
      <c r="M392" s="7"/>
      <c r="N392" s="207"/>
      <c r="O392" s="7"/>
      <c r="P392" s="207"/>
      <c r="Q392" s="7"/>
      <c r="R392" s="7"/>
      <c r="S392" s="7"/>
    </row>
    <row r="393" ht="21.0" customHeight="1">
      <c r="A393" s="7"/>
      <c r="B393" s="207"/>
      <c r="C393" s="49"/>
      <c r="D393" s="150"/>
      <c r="E393" s="7"/>
      <c r="F393" s="7"/>
      <c r="G393" s="7"/>
      <c r="H393" s="7"/>
      <c r="I393" s="7"/>
      <c r="J393" s="7"/>
      <c r="K393" s="7"/>
      <c r="L393" s="207"/>
      <c r="M393" s="7"/>
      <c r="N393" s="207"/>
      <c r="O393" s="7"/>
      <c r="P393" s="207"/>
      <c r="Q393" s="7"/>
      <c r="R393" s="7"/>
      <c r="S393" s="7"/>
    </row>
    <row r="394" ht="21.0" customHeight="1">
      <c r="A394" s="7"/>
      <c r="B394" s="207"/>
      <c r="C394" s="49"/>
      <c r="D394" s="150"/>
      <c r="E394" s="7"/>
      <c r="F394" s="7"/>
      <c r="G394" s="7"/>
      <c r="H394" s="7"/>
      <c r="I394" s="7"/>
      <c r="J394" s="7"/>
      <c r="K394" s="7"/>
      <c r="L394" s="207"/>
      <c r="M394" s="7"/>
      <c r="N394" s="207"/>
      <c r="O394" s="7"/>
      <c r="P394" s="207"/>
      <c r="Q394" s="7"/>
      <c r="R394" s="7"/>
      <c r="S394" s="7"/>
    </row>
    <row r="395" ht="21.0" customHeight="1">
      <c r="A395" s="7"/>
      <c r="B395" s="207"/>
      <c r="C395" s="49"/>
      <c r="D395" s="150"/>
      <c r="E395" s="7"/>
      <c r="F395" s="7"/>
      <c r="G395" s="7"/>
      <c r="H395" s="7"/>
      <c r="I395" s="7"/>
      <c r="J395" s="7"/>
      <c r="K395" s="7"/>
      <c r="L395" s="207"/>
      <c r="M395" s="7"/>
      <c r="N395" s="207"/>
      <c r="O395" s="7"/>
      <c r="P395" s="207"/>
      <c r="Q395" s="7"/>
      <c r="R395" s="7"/>
      <c r="S395" s="7"/>
    </row>
    <row r="396" ht="21.0" customHeight="1">
      <c r="A396" s="7"/>
      <c r="B396" s="207"/>
      <c r="C396" s="49"/>
      <c r="D396" s="150"/>
      <c r="E396" s="7"/>
      <c r="F396" s="7"/>
      <c r="G396" s="7"/>
      <c r="H396" s="7"/>
      <c r="I396" s="7"/>
      <c r="J396" s="7"/>
      <c r="K396" s="7"/>
      <c r="L396" s="207"/>
      <c r="M396" s="7"/>
      <c r="N396" s="207"/>
      <c r="O396" s="7"/>
      <c r="P396" s="207"/>
      <c r="Q396" s="7"/>
      <c r="R396" s="7"/>
      <c r="S396" s="7"/>
    </row>
    <row r="397" ht="21.0" customHeight="1">
      <c r="A397" s="7"/>
      <c r="B397" s="207"/>
      <c r="C397" s="49"/>
      <c r="D397" s="150"/>
      <c r="E397" s="7"/>
      <c r="F397" s="7"/>
      <c r="G397" s="7"/>
      <c r="H397" s="7"/>
      <c r="I397" s="7"/>
      <c r="J397" s="7"/>
      <c r="K397" s="7"/>
      <c r="L397" s="207"/>
      <c r="M397" s="7"/>
      <c r="N397" s="207"/>
      <c r="O397" s="7"/>
      <c r="P397" s="207"/>
      <c r="Q397" s="7"/>
      <c r="R397" s="7"/>
      <c r="S397" s="7"/>
    </row>
    <row r="398" ht="21.0" customHeight="1">
      <c r="A398" s="7"/>
      <c r="B398" s="207"/>
      <c r="C398" s="49"/>
      <c r="D398" s="150"/>
      <c r="E398" s="7"/>
      <c r="F398" s="7"/>
      <c r="G398" s="7"/>
      <c r="H398" s="7"/>
      <c r="I398" s="7"/>
      <c r="J398" s="7"/>
      <c r="K398" s="7"/>
      <c r="L398" s="207"/>
      <c r="M398" s="7"/>
      <c r="N398" s="207"/>
      <c r="O398" s="7"/>
      <c r="P398" s="207"/>
      <c r="Q398" s="7"/>
      <c r="R398" s="7"/>
      <c r="S398" s="7"/>
    </row>
    <row r="399" ht="21.0" customHeight="1">
      <c r="A399" s="7"/>
      <c r="B399" s="207"/>
      <c r="C399" s="49"/>
      <c r="D399" s="150"/>
      <c r="E399" s="7"/>
      <c r="F399" s="7"/>
      <c r="G399" s="7"/>
      <c r="H399" s="7"/>
      <c r="I399" s="7"/>
      <c r="J399" s="7"/>
      <c r="K399" s="7"/>
      <c r="L399" s="207"/>
      <c r="M399" s="7"/>
      <c r="N399" s="207"/>
      <c r="O399" s="7"/>
      <c r="P399" s="207"/>
      <c r="Q399" s="7"/>
      <c r="R399" s="7"/>
      <c r="S399" s="7"/>
    </row>
    <row r="400" ht="21.0" customHeight="1">
      <c r="A400" s="7"/>
      <c r="B400" s="207"/>
      <c r="C400" s="49"/>
      <c r="D400" s="150"/>
      <c r="E400" s="7"/>
      <c r="F400" s="7"/>
      <c r="G400" s="7"/>
      <c r="H400" s="7"/>
      <c r="I400" s="7"/>
      <c r="J400" s="7"/>
      <c r="K400" s="7"/>
      <c r="L400" s="207"/>
      <c r="M400" s="7"/>
      <c r="N400" s="207"/>
      <c r="O400" s="7"/>
      <c r="P400" s="207"/>
      <c r="Q400" s="7"/>
      <c r="R400" s="7"/>
      <c r="S400" s="7"/>
    </row>
    <row r="401" ht="21.0" customHeight="1">
      <c r="A401" s="7"/>
      <c r="B401" s="207"/>
      <c r="C401" s="49"/>
      <c r="D401" s="150"/>
      <c r="E401" s="7"/>
      <c r="F401" s="7"/>
      <c r="G401" s="7"/>
      <c r="H401" s="7"/>
      <c r="I401" s="7"/>
      <c r="J401" s="7"/>
      <c r="K401" s="7"/>
      <c r="L401" s="207"/>
      <c r="M401" s="7"/>
      <c r="N401" s="207"/>
      <c r="O401" s="7"/>
      <c r="P401" s="207"/>
      <c r="Q401" s="7"/>
      <c r="R401" s="7"/>
      <c r="S401" s="7"/>
    </row>
    <row r="402" ht="21.0" customHeight="1">
      <c r="A402" s="7"/>
      <c r="B402" s="207"/>
      <c r="C402" s="49"/>
      <c r="D402" s="150"/>
      <c r="E402" s="7"/>
      <c r="F402" s="7"/>
      <c r="G402" s="7"/>
      <c r="H402" s="7"/>
      <c r="I402" s="7"/>
      <c r="J402" s="7"/>
      <c r="K402" s="7"/>
      <c r="L402" s="207"/>
      <c r="M402" s="7"/>
      <c r="N402" s="207"/>
      <c r="O402" s="7"/>
      <c r="P402" s="207"/>
      <c r="Q402" s="7"/>
      <c r="R402" s="7"/>
      <c r="S402" s="7"/>
    </row>
    <row r="403" ht="21.0" customHeight="1">
      <c r="A403" s="7"/>
      <c r="B403" s="207"/>
      <c r="C403" s="49"/>
      <c r="D403" s="150"/>
      <c r="E403" s="7"/>
      <c r="F403" s="7"/>
      <c r="G403" s="7"/>
      <c r="H403" s="7"/>
      <c r="I403" s="7"/>
      <c r="J403" s="7"/>
      <c r="K403" s="7"/>
      <c r="L403" s="207"/>
      <c r="M403" s="7"/>
      <c r="N403" s="207"/>
      <c r="O403" s="7"/>
      <c r="P403" s="207"/>
      <c r="Q403" s="7"/>
      <c r="R403" s="7"/>
      <c r="S403" s="7"/>
    </row>
    <row r="404" ht="21.0" customHeight="1">
      <c r="A404" s="7"/>
      <c r="B404" s="207"/>
      <c r="C404" s="49"/>
      <c r="D404" s="150"/>
      <c r="E404" s="7"/>
      <c r="F404" s="7"/>
      <c r="G404" s="7"/>
      <c r="H404" s="7"/>
      <c r="I404" s="7"/>
      <c r="J404" s="7"/>
      <c r="K404" s="7"/>
      <c r="L404" s="207"/>
      <c r="M404" s="7"/>
      <c r="N404" s="207"/>
      <c r="O404" s="7"/>
      <c r="P404" s="207"/>
      <c r="Q404" s="7"/>
      <c r="R404" s="7"/>
      <c r="S404" s="7"/>
    </row>
    <row r="405" ht="21.0" customHeight="1">
      <c r="A405" s="7"/>
      <c r="B405" s="207"/>
      <c r="C405" s="49"/>
      <c r="D405" s="150"/>
      <c r="E405" s="7"/>
      <c r="F405" s="7"/>
      <c r="G405" s="7"/>
      <c r="H405" s="7"/>
      <c r="I405" s="7"/>
      <c r="J405" s="7"/>
      <c r="K405" s="7"/>
      <c r="L405" s="207"/>
      <c r="M405" s="7"/>
      <c r="N405" s="207"/>
      <c r="O405" s="7"/>
      <c r="P405" s="207"/>
      <c r="Q405" s="7"/>
      <c r="R405" s="7"/>
      <c r="S405" s="7"/>
    </row>
    <row r="406" ht="21.0" customHeight="1">
      <c r="A406" s="7"/>
      <c r="B406" s="207"/>
      <c r="C406" s="49"/>
      <c r="D406" s="150"/>
      <c r="E406" s="7"/>
      <c r="F406" s="7"/>
      <c r="G406" s="7"/>
      <c r="H406" s="7"/>
      <c r="I406" s="7"/>
      <c r="J406" s="7"/>
      <c r="K406" s="7"/>
      <c r="L406" s="207"/>
      <c r="M406" s="7"/>
      <c r="N406" s="207"/>
      <c r="O406" s="7"/>
      <c r="P406" s="207"/>
      <c r="Q406" s="7"/>
      <c r="R406" s="7"/>
      <c r="S406" s="7"/>
    </row>
    <row r="407" ht="21.0" customHeight="1">
      <c r="A407" s="7"/>
      <c r="B407" s="207"/>
      <c r="C407" s="49"/>
      <c r="D407" s="150"/>
      <c r="E407" s="7"/>
      <c r="F407" s="7"/>
      <c r="G407" s="7"/>
      <c r="H407" s="7"/>
      <c r="I407" s="7"/>
      <c r="J407" s="7"/>
      <c r="K407" s="7"/>
      <c r="L407" s="207"/>
      <c r="M407" s="7"/>
      <c r="N407" s="207"/>
      <c r="O407" s="7"/>
      <c r="P407" s="207"/>
      <c r="Q407" s="7"/>
      <c r="R407" s="7"/>
      <c r="S407" s="7"/>
    </row>
    <row r="408" ht="21.0" customHeight="1">
      <c r="A408" s="7"/>
      <c r="B408" s="207"/>
      <c r="C408" s="49"/>
      <c r="D408" s="150"/>
      <c r="E408" s="7"/>
      <c r="F408" s="7"/>
      <c r="G408" s="7"/>
      <c r="H408" s="7"/>
      <c r="I408" s="7"/>
      <c r="J408" s="7"/>
      <c r="K408" s="7"/>
      <c r="L408" s="207"/>
      <c r="M408" s="7"/>
      <c r="N408" s="207"/>
      <c r="O408" s="7"/>
      <c r="P408" s="207"/>
      <c r="Q408" s="7"/>
      <c r="R408" s="7"/>
      <c r="S408" s="7"/>
    </row>
    <row r="409" ht="21.0" customHeight="1">
      <c r="A409" s="7"/>
      <c r="B409" s="207"/>
      <c r="C409" s="49"/>
      <c r="D409" s="150"/>
      <c r="E409" s="7"/>
      <c r="F409" s="7"/>
      <c r="G409" s="7"/>
      <c r="H409" s="7"/>
      <c r="I409" s="7"/>
      <c r="J409" s="7"/>
      <c r="K409" s="7"/>
      <c r="L409" s="207"/>
      <c r="M409" s="7"/>
      <c r="N409" s="207"/>
      <c r="O409" s="7"/>
      <c r="P409" s="207"/>
      <c r="Q409" s="7"/>
      <c r="R409" s="7"/>
      <c r="S409" s="7"/>
    </row>
    <row r="410" ht="21.0" customHeight="1">
      <c r="A410" s="7"/>
      <c r="B410" s="207"/>
      <c r="C410" s="49"/>
      <c r="D410" s="150"/>
      <c r="E410" s="7"/>
      <c r="F410" s="7"/>
      <c r="G410" s="7"/>
      <c r="H410" s="7"/>
      <c r="I410" s="7"/>
      <c r="J410" s="7"/>
      <c r="K410" s="7"/>
      <c r="L410" s="207"/>
      <c r="M410" s="7"/>
      <c r="N410" s="207"/>
      <c r="O410" s="7"/>
      <c r="P410" s="207"/>
      <c r="Q410" s="7"/>
      <c r="R410" s="7"/>
      <c r="S410" s="7"/>
    </row>
    <row r="411" ht="21.0" customHeight="1">
      <c r="A411" s="7"/>
      <c r="B411" s="207"/>
      <c r="C411" s="49"/>
      <c r="D411" s="150"/>
      <c r="E411" s="7"/>
      <c r="F411" s="7"/>
      <c r="G411" s="7"/>
      <c r="H411" s="7"/>
      <c r="I411" s="7"/>
      <c r="J411" s="7"/>
      <c r="K411" s="7"/>
      <c r="L411" s="207"/>
      <c r="M411" s="7"/>
      <c r="N411" s="207"/>
      <c r="O411" s="7"/>
      <c r="P411" s="207"/>
      <c r="Q411" s="7"/>
      <c r="R411" s="7"/>
      <c r="S411" s="7"/>
    </row>
    <row r="412" ht="21.0" customHeight="1">
      <c r="A412" s="7"/>
      <c r="B412" s="207"/>
      <c r="C412" s="49"/>
      <c r="D412" s="150"/>
      <c r="E412" s="7"/>
      <c r="F412" s="7"/>
      <c r="G412" s="7"/>
      <c r="H412" s="7"/>
      <c r="I412" s="7"/>
      <c r="J412" s="7"/>
      <c r="K412" s="7"/>
      <c r="L412" s="207"/>
      <c r="M412" s="7"/>
      <c r="N412" s="207"/>
      <c r="O412" s="7"/>
      <c r="P412" s="207"/>
      <c r="Q412" s="7"/>
      <c r="R412" s="7"/>
      <c r="S412" s="7"/>
    </row>
    <row r="413" ht="21.0" customHeight="1">
      <c r="A413" s="7"/>
      <c r="B413" s="207"/>
      <c r="C413" s="49"/>
      <c r="D413" s="150"/>
      <c r="E413" s="7"/>
      <c r="F413" s="7"/>
      <c r="G413" s="7"/>
      <c r="H413" s="7"/>
      <c r="I413" s="7"/>
      <c r="J413" s="7"/>
      <c r="K413" s="7"/>
      <c r="L413" s="207"/>
      <c r="M413" s="7"/>
      <c r="N413" s="207"/>
      <c r="O413" s="7"/>
      <c r="P413" s="207"/>
      <c r="Q413" s="7"/>
      <c r="R413" s="7"/>
      <c r="S413" s="7"/>
    </row>
    <row r="414" ht="21.0" customHeight="1">
      <c r="A414" s="7"/>
      <c r="B414" s="207"/>
      <c r="C414" s="49"/>
      <c r="D414" s="150"/>
      <c r="E414" s="7"/>
      <c r="F414" s="7"/>
      <c r="G414" s="7"/>
      <c r="H414" s="7"/>
      <c r="I414" s="7"/>
      <c r="J414" s="7"/>
      <c r="K414" s="7"/>
      <c r="L414" s="207"/>
      <c r="M414" s="7"/>
      <c r="N414" s="207"/>
      <c r="O414" s="7"/>
      <c r="P414" s="207"/>
      <c r="Q414" s="7"/>
      <c r="R414" s="7"/>
      <c r="S414" s="7"/>
    </row>
    <row r="415" ht="21.0" customHeight="1">
      <c r="A415" s="7"/>
      <c r="B415" s="207"/>
      <c r="C415" s="49"/>
      <c r="D415" s="150"/>
      <c r="E415" s="7"/>
      <c r="F415" s="7"/>
      <c r="G415" s="7"/>
      <c r="H415" s="7"/>
      <c r="I415" s="7"/>
      <c r="J415" s="7"/>
      <c r="K415" s="7"/>
      <c r="L415" s="207"/>
      <c r="M415" s="7"/>
      <c r="N415" s="207"/>
      <c r="O415" s="7"/>
      <c r="P415" s="207"/>
      <c r="Q415" s="7"/>
      <c r="R415" s="7"/>
      <c r="S415" s="7"/>
    </row>
    <row r="416" ht="21.0" customHeight="1">
      <c r="A416" s="7"/>
      <c r="B416" s="207"/>
      <c r="C416" s="49"/>
      <c r="D416" s="150"/>
      <c r="E416" s="7"/>
      <c r="F416" s="7"/>
      <c r="G416" s="7"/>
      <c r="H416" s="7"/>
      <c r="I416" s="7"/>
      <c r="J416" s="7"/>
      <c r="K416" s="7"/>
      <c r="L416" s="207"/>
      <c r="M416" s="7"/>
      <c r="N416" s="207"/>
      <c r="O416" s="7"/>
      <c r="P416" s="207"/>
      <c r="Q416" s="7"/>
      <c r="R416" s="7"/>
      <c r="S416" s="7"/>
    </row>
    <row r="417" ht="21.0" customHeight="1">
      <c r="A417" s="7"/>
      <c r="B417" s="207"/>
      <c r="C417" s="49"/>
      <c r="D417" s="150"/>
      <c r="E417" s="7"/>
      <c r="F417" s="7"/>
      <c r="G417" s="7"/>
      <c r="H417" s="7"/>
      <c r="I417" s="7"/>
      <c r="J417" s="7"/>
      <c r="K417" s="7"/>
      <c r="L417" s="207"/>
      <c r="M417" s="7"/>
      <c r="N417" s="207"/>
      <c r="O417" s="7"/>
      <c r="P417" s="207"/>
      <c r="Q417" s="7"/>
      <c r="R417" s="7"/>
      <c r="S417" s="7"/>
    </row>
    <row r="418" ht="21.0" customHeight="1">
      <c r="A418" s="7"/>
      <c r="B418" s="207"/>
      <c r="C418" s="49"/>
      <c r="D418" s="150"/>
      <c r="E418" s="7"/>
      <c r="F418" s="7"/>
      <c r="G418" s="7"/>
      <c r="H418" s="7"/>
      <c r="I418" s="7"/>
      <c r="J418" s="7"/>
      <c r="K418" s="7"/>
      <c r="L418" s="207"/>
      <c r="M418" s="7"/>
      <c r="N418" s="207"/>
      <c r="O418" s="7"/>
      <c r="P418" s="207"/>
      <c r="Q418" s="7"/>
      <c r="R418" s="7"/>
      <c r="S418" s="7"/>
    </row>
    <row r="419" ht="21.0" customHeight="1">
      <c r="A419" s="7"/>
      <c r="B419" s="207"/>
      <c r="C419" s="49"/>
      <c r="D419" s="150"/>
      <c r="E419" s="7"/>
      <c r="F419" s="7"/>
      <c r="G419" s="7"/>
      <c r="H419" s="7"/>
      <c r="I419" s="7"/>
      <c r="J419" s="7"/>
      <c r="K419" s="7"/>
      <c r="L419" s="207"/>
      <c r="M419" s="7"/>
      <c r="N419" s="207"/>
      <c r="O419" s="7"/>
      <c r="P419" s="207"/>
      <c r="Q419" s="7"/>
      <c r="R419" s="7"/>
      <c r="S419" s="7"/>
    </row>
    <row r="420" ht="21.0" customHeight="1">
      <c r="A420" s="7"/>
      <c r="B420" s="207"/>
      <c r="C420" s="49"/>
      <c r="D420" s="150"/>
      <c r="E420" s="7"/>
      <c r="F420" s="7"/>
      <c r="G420" s="7"/>
      <c r="H420" s="7"/>
      <c r="I420" s="7"/>
      <c r="J420" s="7"/>
      <c r="K420" s="7"/>
      <c r="L420" s="207"/>
      <c r="M420" s="7"/>
      <c r="N420" s="207"/>
      <c r="O420" s="7"/>
      <c r="P420" s="207"/>
      <c r="Q420" s="7"/>
      <c r="R420" s="7"/>
      <c r="S420" s="7"/>
    </row>
    <row r="421" ht="21.0" customHeight="1">
      <c r="A421" s="7"/>
      <c r="B421" s="207"/>
      <c r="C421" s="49"/>
      <c r="D421" s="150"/>
      <c r="E421" s="7"/>
      <c r="F421" s="7"/>
      <c r="G421" s="7"/>
      <c r="H421" s="7"/>
      <c r="I421" s="7"/>
      <c r="J421" s="7"/>
      <c r="K421" s="7"/>
      <c r="L421" s="207"/>
      <c r="M421" s="7"/>
      <c r="N421" s="207"/>
      <c r="O421" s="7"/>
      <c r="P421" s="207"/>
      <c r="Q421" s="7"/>
      <c r="R421" s="7"/>
      <c r="S421" s="7"/>
    </row>
    <row r="422" ht="21.0" customHeight="1">
      <c r="A422" s="7"/>
      <c r="B422" s="207"/>
      <c r="C422" s="49"/>
      <c r="D422" s="150"/>
      <c r="E422" s="7"/>
      <c r="F422" s="7"/>
      <c r="G422" s="7"/>
      <c r="H422" s="7"/>
      <c r="I422" s="7"/>
      <c r="J422" s="7"/>
      <c r="K422" s="7"/>
      <c r="L422" s="207"/>
      <c r="M422" s="7"/>
      <c r="N422" s="207"/>
      <c r="O422" s="7"/>
      <c r="P422" s="207"/>
      <c r="Q422" s="7"/>
      <c r="R422" s="7"/>
      <c r="S422" s="7"/>
    </row>
    <row r="423" ht="21.0" customHeight="1">
      <c r="A423" s="7"/>
      <c r="B423" s="207"/>
      <c r="C423" s="49"/>
      <c r="D423" s="150"/>
      <c r="E423" s="7"/>
      <c r="F423" s="7"/>
      <c r="G423" s="7"/>
      <c r="H423" s="7"/>
      <c r="I423" s="7"/>
      <c r="J423" s="7"/>
      <c r="K423" s="7"/>
      <c r="L423" s="207"/>
      <c r="M423" s="7"/>
      <c r="N423" s="207"/>
      <c r="O423" s="7"/>
      <c r="P423" s="207"/>
      <c r="Q423" s="7"/>
      <c r="R423" s="7"/>
      <c r="S423" s="7"/>
    </row>
    <row r="424" ht="21.0" customHeight="1">
      <c r="A424" s="7"/>
      <c r="B424" s="207"/>
      <c r="C424" s="49"/>
      <c r="D424" s="150"/>
      <c r="E424" s="7"/>
      <c r="F424" s="7"/>
      <c r="G424" s="7"/>
      <c r="H424" s="7"/>
      <c r="I424" s="7"/>
      <c r="J424" s="7"/>
      <c r="K424" s="7"/>
      <c r="L424" s="207"/>
      <c r="M424" s="7"/>
      <c r="N424" s="207"/>
      <c r="O424" s="7"/>
      <c r="P424" s="207"/>
      <c r="Q424" s="7"/>
      <c r="R424" s="7"/>
      <c r="S424" s="7"/>
    </row>
    <row r="425" ht="21.0" customHeight="1">
      <c r="A425" s="7"/>
      <c r="B425" s="207"/>
      <c r="C425" s="49"/>
      <c r="D425" s="150"/>
      <c r="E425" s="7"/>
      <c r="F425" s="7"/>
      <c r="G425" s="7"/>
      <c r="H425" s="7"/>
      <c r="I425" s="7"/>
      <c r="J425" s="7"/>
      <c r="K425" s="7"/>
      <c r="L425" s="207"/>
      <c r="M425" s="7"/>
      <c r="N425" s="207"/>
      <c r="O425" s="7"/>
      <c r="P425" s="207"/>
      <c r="Q425" s="7"/>
      <c r="R425" s="7"/>
      <c r="S425" s="7"/>
    </row>
    <row r="426" ht="21.0" customHeight="1">
      <c r="A426" s="7"/>
      <c r="B426" s="207"/>
      <c r="C426" s="49"/>
      <c r="D426" s="150"/>
      <c r="E426" s="7"/>
      <c r="F426" s="7"/>
      <c r="G426" s="7"/>
      <c r="H426" s="7"/>
      <c r="I426" s="7"/>
      <c r="J426" s="7"/>
      <c r="K426" s="7"/>
      <c r="L426" s="207"/>
      <c r="M426" s="7"/>
      <c r="N426" s="207"/>
      <c r="O426" s="7"/>
      <c r="P426" s="207"/>
      <c r="Q426" s="7"/>
      <c r="R426" s="7"/>
      <c r="S426" s="7"/>
    </row>
    <row r="427" ht="21.0" customHeight="1">
      <c r="A427" s="7"/>
      <c r="B427" s="207"/>
      <c r="C427" s="49"/>
      <c r="D427" s="150"/>
      <c r="E427" s="7"/>
      <c r="F427" s="7"/>
      <c r="G427" s="7"/>
      <c r="H427" s="7"/>
      <c r="I427" s="7"/>
      <c r="J427" s="7"/>
      <c r="K427" s="7"/>
      <c r="L427" s="207"/>
      <c r="M427" s="7"/>
      <c r="N427" s="207"/>
      <c r="O427" s="7"/>
      <c r="P427" s="207"/>
      <c r="Q427" s="7"/>
      <c r="R427" s="7"/>
      <c r="S427" s="7"/>
    </row>
    <row r="428" ht="21.0" customHeight="1">
      <c r="A428" s="7"/>
      <c r="B428" s="207"/>
      <c r="C428" s="49"/>
      <c r="D428" s="150"/>
      <c r="E428" s="7"/>
      <c r="F428" s="7"/>
      <c r="G428" s="7"/>
      <c r="H428" s="7"/>
      <c r="I428" s="7"/>
      <c r="J428" s="7"/>
      <c r="K428" s="7"/>
      <c r="L428" s="207"/>
      <c r="M428" s="7"/>
      <c r="N428" s="207"/>
      <c r="O428" s="7"/>
      <c r="P428" s="207"/>
      <c r="Q428" s="7"/>
      <c r="R428" s="7"/>
      <c r="S428" s="7"/>
    </row>
    <row r="429" ht="21.0" customHeight="1">
      <c r="A429" s="7"/>
      <c r="B429" s="207"/>
      <c r="C429" s="49"/>
      <c r="D429" s="150"/>
      <c r="E429" s="7"/>
      <c r="F429" s="7"/>
      <c r="G429" s="7"/>
      <c r="H429" s="7"/>
      <c r="I429" s="7"/>
      <c r="J429" s="7"/>
      <c r="K429" s="7"/>
      <c r="L429" s="207"/>
      <c r="M429" s="7"/>
      <c r="N429" s="207"/>
      <c r="O429" s="7"/>
      <c r="P429" s="207"/>
      <c r="Q429" s="7"/>
      <c r="R429" s="7"/>
      <c r="S429" s="7"/>
    </row>
    <row r="430" ht="21.0" customHeight="1">
      <c r="A430" s="7"/>
      <c r="B430" s="207"/>
      <c r="C430" s="49"/>
      <c r="D430" s="150"/>
      <c r="E430" s="7"/>
      <c r="F430" s="7"/>
      <c r="G430" s="7"/>
      <c r="H430" s="7"/>
      <c r="I430" s="7"/>
      <c r="J430" s="7"/>
      <c r="K430" s="7"/>
      <c r="L430" s="207"/>
      <c r="M430" s="7"/>
      <c r="N430" s="207"/>
      <c r="O430" s="7"/>
      <c r="P430" s="207"/>
      <c r="Q430" s="7"/>
      <c r="R430" s="7"/>
      <c r="S430" s="7"/>
    </row>
    <row r="431" ht="21.0" customHeight="1">
      <c r="A431" s="7"/>
      <c r="B431" s="207"/>
      <c r="C431" s="49"/>
      <c r="D431" s="150"/>
      <c r="E431" s="7"/>
      <c r="F431" s="7"/>
      <c r="G431" s="7"/>
      <c r="H431" s="7"/>
      <c r="I431" s="7"/>
      <c r="J431" s="7"/>
      <c r="K431" s="7"/>
      <c r="L431" s="207"/>
      <c r="M431" s="7"/>
      <c r="N431" s="207"/>
      <c r="O431" s="7"/>
      <c r="P431" s="207"/>
      <c r="Q431" s="7"/>
      <c r="R431" s="7"/>
      <c r="S431" s="7"/>
    </row>
    <row r="432" ht="21.0" customHeight="1">
      <c r="A432" s="7"/>
      <c r="B432" s="207"/>
      <c r="C432" s="49"/>
      <c r="D432" s="150"/>
      <c r="E432" s="7"/>
      <c r="F432" s="7"/>
      <c r="G432" s="7"/>
      <c r="H432" s="7"/>
      <c r="I432" s="7"/>
      <c r="J432" s="7"/>
      <c r="K432" s="7"/>
      <c r="L432" s="207"/>
      <c r="M432" s="7"/>
      <c r="N432" s="207"/>
      <c r="O432" s="7"/>
      <c r="P432" s="207"/>
      <c r="Q432" s="7"/>
      <c r="R432" s="7"/>
      <c r="S432" s="7"/>
    </row>
    <row r="433" ht="21.0" customHeight="1">
      <c r="A433" s="7"/>
      <c r="B433" s="207"/>
      <c r="C433" s="49"/>
      <c r="D433" s="150"/>
      <c r="E433" s="7"/>
      <c r="F433" s="7"/>
      <c r="G433" s="7"/>
      <c r="H433" s="7"/>
      <c r="I433" s="7"/>
      <c r="J433" s="7"/>
      <c r="K433" s="7"/>
      <c r="L433" s="207"/>
      <c r="M433" s="7"/>
      <c r="N433" s="207"/>
      <c r="O433" s="7"/>
      <c r="P433" s="207"/>
      <c r="Q433" s="7"/>
      <c r="R433" s="7"/>
      <c r="S433" s="7"/>
    </row>
    <row r="434" ht="21.0" customHeight="1">
      <c r="A434" s="7"/>
      <c r="B434" s="207"/>
      <c r="C434" s="49"/>
      <c r="D434" s="150"/>
      <c r="E434" s="7"/>
      <c r="F434" s="7"/>
      <c r="G434" s="7"/>
      <c r="H434" s="7"/>
      <c r="I434" s="7"/>
      <c r="J434" s="7"/>
      <c r="K434" s="7"/>
      <c r="L434" s="207"/>
      <c r="M434" s="7"/>
      <c r="N434" s="207"/>
      <c r="O434" s="7"/>
      <c r="P434" s="207"/>
      <c r="Q434" s="7"/>
      <c r="R434" s="7"/>
      <c r="S434" s="7"/>
    </row>
    <row r="435" ht="21.0" customHeight="1">
      <c r="A435" s="7"/>
      <c r="B435" s="207"/>
      <c r="C435" s="49"/>
      <c r="D435" s="150"/>
      <c r="E435" s="7"/>
      <c r="F435" s="7"/>
      <c r="G435" s="7"/>
      <c r="H435" s="7"/>
      <c r="I435" s="7"/>
      <c r="J435" s="7"/>
      <c r="K435" s="7"/>
      <c r="L435" s="207"/>
      <c r="M435" s="7"/>
      <c r="N435" s="207"/>
      <c r="O435" s="7"/>
      <c r="P435" s="207"/>
      <c r="Q435" s="7"/>
      <c r="R435" s="7"/>
      <c r="S435" s="7"/>
    </row>
    <row r="436" ht="21.0" customHeight="1">
      <c r="A436" s="7"/>
      <c r="B436" s="207"/>
      <c r="C436" s="49"/>
      <c r="D436" s="150"/>
      <c r="E436" s="7"/>
      <c r="F436" s="7"/>
      <c r="G436" s="7"/>
      <c r="H436" s="7"/>
      <c r="I436" s="7"/>
      <c r="J436" s="7"/>
      <c r="K436" s="7"/>
      <c r="L436" s="207"/>
      <c r="M436" s="7"/>
      <c r="N436" s="207"/>
      <c r="O436" s="7"/>
      <c r="P436" s="207"/>
      <c r="Q436" s="7"/>
      <c r="R436" s="7"/>
      <c r="S436" s="7"/>
    </row>
    <row r="437" ht="21.0" customHeight="1">
      <c r="A437" s="7"/>
      <c r="B437" s="207"/>
      <c r="C437" s="49"/>
      <c r="D437" s="150"/>
      <c r="E437" s="7"/>
      <c r="F437" s="7"/>
      <c r="G437" s="7"/>
      <c r="H437" s="7"/>
      <c r="I437" s="7"/>
      <c r="J437" s="7"/>
      <c r="K437" s="7"/>
      <c r="L437" s="207"/>
      <c r="M437" s="7"/>
      <c r="N437" s="207"/>
      <c r="O437" s="7"/>
      <c r="P437" s="207"/>
      <c r="Q437" s="7"/>
      <c r="R437" s="7"/>
      <c r="S437" s="7"/>
    </row>
    <row r="438" ht="21.0" customHeight="1">
      <c r="A438" s="7"/>
      <c r="B438" s="207"/>
      <c r="C438" s="49"/>
      <c r="D438" s="150"/>
      <c r="E438" s="7"/>
      <c r="F438" s="7"/>
      <c r="G438" s="7"/>
      <c r="H438" s="7"/>
      <c r="I438" s="7"/>
      <c r="J438" s="7"/>
      <c r="K438" s="7"/>
      <c r="L438" s="207"/>
      <c r="M438" s="7"/>
      <c r="N438" s="207"/>
      <c r="O438" s="7"/>
      <c r="P438" s="207"/>
      <c r="Q438" s="7"/>
      <c r="R438" s="7"/>
      <c r="S438" s="7"/>
    </row>
    <row r="439" ht="21.0" customHeight="1">
      <c r="A439" s="7"/>
      <c r="B439" s="207"/>
      <c r="C439" s="49"/>
      <c r="D439" s="150"/>
      <c r="E439" s="7"/>
      <c r="F439" s="7"/>
      <c r="G439" s="7"/>
      <c r="H439" s="7"/>
      <c r="I439" s="7"/>
      <c r="J439" s="7"/>
      <c r="K439" s="7"/>
      <c r="L439" s="207"/>
      <c r="M439" s="7"/>
      <c r="N439" s="207"/>
      <c r="O439" s="7"/>
      <c r="P439" s="207"/>
      <c r="Q439" s="7"/>
      <c r="R439" s="7"/>
      <c r="S439" s="7"/>
    </row>
    <row r="440" ht="21.0" customHeight="1">
      <c r="A440" s="7"/>
      <c r="B440" s="207"/>
      <c r="C440" s="49"/>
      <c r="D440" s="150"/>
      <c r="E440" s="7"/>
      <c r="F440" s="7"/>
      <c r="G440" s="7"/>
      <c r="H440" s="7"/>
      <c r="I440" s="7"/>
      <c r="J440" s="7"/>
      <c r="K440" s="7"/>
      <c r="L440" s="207"/>
      <c r="M440" s="7"/>
      <c r="N440" s="207"/>
      <c r="O440" s="7"/>
      <c r="P440" s="207"/>
      <c r="Q440" s="7"/>
      <c r="R440" s="7"/>
      <c r="S440" s="7"/>
    </row>
    <row r="441" ht="21.0" customHeight="1">
      <c r="A441" s="7"/>
      <c r="B441" s="207"/>
      <c r="C441" s="49"/>
      <c r="D441" s="150"/>
      <c r="E441" s="7"/>
      <c r="F441" s="7"/>
      <c r="G441" s="7"/>
      <c r="H441" s="7"/>
      <c r="I441" s="7"/>
      <c r="J441" s="7"/>
      <c r="K441" s="7"/>
      <c r="L441" s="207"/>
      <c r="M441" s="7"/>
      <c r="N441" s="207"/>
      <c r="O441" s="7"/>
      <c r="P441" s="207"/>
      <c r="Q441" s="7"/>
      <c r="R441" s="7"/>
      <c r="S441" s="7"/>
    </row>
    <row r="442" ht="21.0" customHeight="1">
      <c r="A442" s="7"/>
      <c r="B442" s="207"/>
      <c r="C442" s="49"/>
      <c r="D442" s="150"/>
      <c r="E442" s="7"/>
      <c r="F442" s="7"/>
      <c r="G442" s="7"/>
      <c r="H442" s="7"/>
      <c r="I442" s="7"/>
      <c r="J442" s="7"/>
      <c r="K442" s="7"/>
      <c r="L442" s="207"/>
      <c r="M442" s="7"/>
      <c r="N442" s="207"/>
      <c r="O442" s="7"/>
      <c r="P442" s="207"/>
      <c r="Q442" s="7"/>
      <c r="R442" s="7"/>
      <c r="S442" s="7"/>
    </row>
    <row r="443" ht="21.0" customHeight="1">
      <c r="A443" s="7"/>
      <c r="B443" s="207"/>
      <c r="C443" s="49"/>
      <c r="D443" s="150"/>
      <c r="E443" s="7"/>
      <c r="F443" s="7"/>
      <c r="G443" s="7"/>
      <c r="H443" s="7"/>
      <c r="I443" s="7"/>
      <c r="J443" s="7"/>
      <c r="K443" s="7"/>
      <c r="L443" s="207"/>
      <c r="M443" s="7"/>
      <c r="N443" s="207"/>
      <c r="O443" s="7"/>
      <c r="P443" s="207"/>
      <c r="Q443" s="7"/>
      <c r="R443" s="7"/>
      <c r="S443" s="7"/>
    </row>
    <row r="444" ht="21.0" customHeight="1">
      <c r="A444" s="7"/>
      <c r="B444" s="207"/>
      <c r="C444" s="49"/>
      <c r="D444" s="150"/>
      <c r="E444" s="7"/>
      <c r="F444" s="7"/>
      <c r="G444" s="7"/>
      <c r="H444" s="7"/>
      <c r="I444" s="7"/>
      <c r="J444" s="7"/>
      <c r="K444" s="7"/>
      <c r="L444" s="207"/>
      <c r="M444" s="7"/>
      <c r="N444" s="207"/>
      <c r="O444" s="7"/>
      <c r="P444" s="207"/>
      <c r="Q444" s="7"/>
      <c r="R444" s="7"/>
      <c r="S444" s="7"/>
    </row>
    <row r="445" ht="21.0" customHeight="1">
      <c r="A445" s="7"/>
      <c r="B445" s="207"/>
      <c r="C445" s="49"/>
      <c r="D445" s="150"/>
      <c r="E445" s="7"/>
      <c r="F445" s="7"/>
      <c r="G445" s="7"/>
      <c r="H445" s="7"/>
      <c r="I445" s="7"/>
      <c r="J445" s="7"/>
      <c r="K445" s="7"/>
      <c r="L445" s="207"/>
      <c r="M445" s="7"/>
      <c r="N445" s="207"/>
      <c r="O445" s="7"/>
      <c r="P445" s="207"/>
      <c r="Q445" s="7"/>
      <c r="R445" s="7"/>
      <c r="S445" s="7"/>
    </row>
    <row r="446" ht="21.0" customHeight="1">
      <c r="A446" s="7"/>
      <c r="B446" s="207"/>
      <c r="C446" s="49"/>
      <c r="D446" s="150"/>
      <c r="E446" s="7"/>
      <c r="F446" s="7"/>
      <c r="G446" s="7"/>
      <c r="H446" s="7"/>
      <c r="I446" s="7"/>
      <c r="J446" s="7"/>
      <c r="K446" s="7"/>
      <c r="L446" s="207"/>
      <c r="M446" s="7"/>
      <c r="N446" s="207"/>
      <c r="O446" s="7"/>
      <c r="P446" s="207"/>
      <c r="Q446" s="7"/>
      <c r="R446" s="7"/>
      <c r="S446" s="7"/>
    </row>
    <row r="447" ht="21.0" customHeight="1">
      <c r="A447" s="7"/>
      <c r="B447" s="207"/>
      <c r="C447" s="49"/>
      <c r="D447" s="150"/>
      <c r="E447" s="7"/>
      <c r="F447" s="7"/>
      <c r="G447" s="7"/>
      <c r="H447" s="7"/>
      <c r="I447" s="7"/>
      <c r="J447" s="7"/>
      <c r="K447" s="7"/>
      <c r="L447" s="207"/>
      <c r="M447" s="7"/>
      <c r="N447" s="207"/>
      <c r="O447" s="7"/>
      <c r="P447" s="207"/>
      <c r="Q447" s="7"/>
      <c r="R447" s="7"/>
      <c r="S447" s="7"/>
    </row>
    <row r="448" ht="21.0" customHeight="1">
      <c r="A448" s="7"/>
      <c r="B448" s="207"/>
      <c r="C448" s="49"/>
      <c r="D448" s="150"/>
      <c r="E448" s="7"/>
      <c r="F448" s="7"/>
      <c r="G448" s="7"/>
      <c r="H448" s="7"/>
      <c r="I448" s="7"/>
      <c r="J448" s="7"/>
      <c r="K448" s="7"/>
      <c r="L448" s="207"/>
      <c r="M448" s="7"/>
      <c r="N448" s="207"/>
      <c r="O448" s="7"/>
      <c r="P448" s="207"/>
      <c r="Q448" s="7"/>
      <c r="R448" s="7"/>
      <c r="S448" s="7"/>
    </row>
    <row r="449" ht="21.0" customHeight="1">
      <c r="A449" s="7"/>
      <c r="B449" s="207"/>
      <c r="C449" s="49"/>
      <c r="D449" s="150"/>
      <c r="E449" s="7"/>
      <c r="F449" s="7"/>
      <c r="G449" s="7"/>
      <c r="H449" s="7"/>
      <c r="I449" s="7"/>
      <c r="J449" s="7"/>
      <c r="K449" s="7"/>
      <c r="L449" s="207"/>
      <c r="M449" s="7"/>
      <c r="N449" s="207"/>
      <c r="O449" s="7"/>
      <c r="P449" s="207"/>
      <c r="Q449" s="7"/>
      <c r="R449" s="7"/>
      <c r="S449" s="7"/>
    </row>
    <row r="450" ht="21.0" customHeight="1">
      <c r="A450" s="7"/>
      <c r="B450" s="207"/>
      <c r="C450" s="49"/>
      <c r="D450" s="150"/>
      <c r="E450" s="7"/>
      <c r="F450" s="7"/>
      <c r="G450" s="7"/>
      <c r="H450" s="7"/>
      <c r="I450" s="7"/>
      <c r="J450" s="7"/>
      <c r="K450" s="7"/>
      <c r="L450" s="207"/>
      <c r="M450" s="7"/>
      <c r="N450" s="207"/>
      <c r="O450" s="7"/>
      <c r="P450" s="207"/>
      <c r="Q450" s="7"/>
      <c r="R450" s="7"/>
      <c r="S450" s="7"/>
    </row>
    <row r="451" ht="21.0" customHeight="1">
      <c r="A451" s="7"/>
      <c r="B451" s="207"/>
      <c r="C451" s="49"/>
      <c r="D451" s="150"/>
      <c r="E451" s="7"/>
      <c r="F451" s="7"/>
      <c r="G451" s="7"/>
      <c r="H451" s="7"/>
      <c r="I451" s="7"/>
      <c r="J451" s="7"/>
      <c r="K451" s="7"/>
      <c r="L451" s="207"/>
      <c r="M451" s="7"/>
      <c r="N451" s="207"/>
      <c r="O451" s="7"/>
      <c r="P451" s="207"/>
      <c r="Q451" s="7"/>
      <c r="R451" s="7"/>
      <c r="S451" s="7"/>
    </row>
    <row r="452" ht="21.0" customHeight="1">
      <c r="A452" s="7"/>
      <c r="B452" s="207"/>
      <c r="C452" s="49"/>
      <c r="D452" s="150"/>
      <c r="E452" s="7"/>
      <c r="F452" s="7"/>
      <c r="G452" s="7"/>
      <c r="H452" s="7"/>
      <c r="I452" s="7"/>
      <c r="J452" s="7"/>
      <c r="K452" s="7"/>
      <c r="L452" s="207"/>
      <c r="M452" s="7"/>
      <c r="N452" s="207"/>
      <c r="O452" s="7"/>
      <c r="P452" s="207"/>
      <c r="Q452" s="7"/>
      <c r="R452" s="7"/>
      <c r="S452" s="7"/>
    </row>
    <row r="453" ht="21.0" customHeight="1">
      <c r="A453" s="7"/>
      <c r="B453" s="207"/>
      <c r="C453" s="49"/>
      <c r="D453" s="150"/>
      <c r="E453" s="7"/>
      <c r="F453" s="7"/>
      <c r="G453" s="7"/>
      <c r="H453" s="7"/>
      <c r="I453" s="7"/>
      <c r="J453" s="7"/>
      <c r="K453" s="7"/>
      <c r="L453" s="207"/>
      <c r="M453" s="7"/>
      <c r="N453" s="207"/>
      <c r="O453" s="7"/>
      <c r="P453" s="207"/>
      <c r="Q453" s="7"/>
      <c r="R453" s="7"/>
      <c r="S453" s="7"/>
    </row>
    <row r="454" ht="21.0" customHeight="1">
      <c r="A454" s="7"/>
      <c r="B454" s="207"/>
      <c r="C454" s="49"/>
      <c r="D454" s="150"/>
      <c r="E454" s="7"/>
      <c r="F454" s="7"/>
      <c r="G454" s="7"/>
      <c r="H454" s="7"/>
      <c r="I454" s="7"/>
      <c r="J454" s="7"/>
      <c r="K454" s="7"/>
      <c r="L454" s="207"/>
      <c r="M454" s="7"/>
      <c r="N454" s="207"/>
      <c r="O454" s="7"/>
      <c r="P454" s="207"/>
      <c r="Q454" s="7"/>
      <c r="R454" s="7"/>
      <c r="S454" s="7"/>
    </row>
    <row r="455" ht="21.0" customHeight="1">
      <c r="A455" s="7"/>
      <c r="B455" s="207"/>
      <c r="C455" s="49"/>
      <c r="D455" s="150"/>
      <c r="E455" s="7"/>
      <c r="F455" s="7"/>
      <c r="G455" s="7"/>
      <c r="H455" s="7"/>
      <c r="I455" s="7"/>
      <c r="J455" s="7"/>
      <c r="K455" s="7"/>
      <c r="L455" s="207"/>
      <c r="M455" s="7"/>
      <c r="N455" s="207"/>
      <c r="O455" s="7"/>
      <c r="P455" s="207"/>
      <c r="Q455" s="7"/>
      <c r="R455" s="7"/>
      <c r="S455" s="7"/>
    </row>
    <row r="456" ht="21.0" customHeight="1">
      <c r="A456" s="7"/>
      <c r="B456" s="207"/>
      <c r="C456" s="49"/>
      <c r="D456" s="150"/>
      <c r="E456" s="7"/>
      <c r="F456" s="7"/>
      <c r="G456" s="7"/>
      <c r="H456" s="7"/>
      <c r="I456" s="7"/>
      <c r="J456" s="7"/>
      <c r="K456" s="7"/>
      <c r="L456" s="207"/>
      <c r="M456" s="7"/>
      <c r="N456" s="207"/>
      <c r="O456" s="7"/>
      <c r="P456" s="207"/>
      <c r="Q456" s="7"/>
      <c r="R456" s="7"/>
      <c r="S456" s="7"/>
    </row>
    <row r="457" ht="21.0" customHeight="1">
      <c r="A457" s="7"/>
      <c r="B457" s="207"/>
      <c r="C457" s="49"/>
      <c r="D457" s="150"/>
      <c r="E457" s="7"/>
      <c r="F457" s="7"/>
      <c r="G457" s="7"/>
      <c r="H457" s="7"/>
      <c r="I457" s="7"/>
      <c r="J457" s="7"/>
      <c r="K457" s="7"/>
      <c r="L457" s="207"/>
      <c r="M457" s="7"/>
      <c r="N457" s="207"/>
      <c r="O457" s="7"/>
      <c r="P457" s="207"/>
      <c r="Q457" s="7"/>
      <c r="R457" s="7"/>
      <c r="S457" s="7"/>
    </row>
    <row r="458" ht="21.0" customHeight="1">
      <c r="A458" s="7"/>
      <c r="B458" s="207"/>
      <c r="C458" s="49"/>
      <c r="D458" s="150"/>
      <c r="E458" s="7"/>
      <c r="F458" s="7"/>
      <c r="G458" s="7"/>
      <c r="H458" s="7"/>
      <c r="I458" s="7"/>
      <c r="J458" s="7"/>
      <c r="K458" s="7"/>
      <c r="L458" s="207"/>
      <c r="M458" s="7"/>
      <c r="N458" s="207"/>
      <c r="O458" s="7"/>
      <c r="P458" s="207"/>
      <c r="Q458" s="7"/>
      <c r="R458" s="7"/>
      <c r="S458" s="7"/>
    </row>
    <row r="459" ht="21.0" customHeight="1">
      <c r="A459" s="7"/>
      <c r="B459" s="207"/>
      <c r="C459" s="49"/>
      <c r="D459" s="150"/>
      <c r="E459" s="7"/>
      <c r="F459" s="7"/>
      <c r="G459" s="7"/>
      <c r="H459" s="7"/>
      <c r="I459" s="7"/>
      <c r="J459" s="7"/>
      <c r="K459" s="7"/>
      <c r="L459" s="207"/>
      <c r="M459" s="7"/>
      <c r="N459" s="207"/>
      <c r="O459" s="7"/>
      <c r="P459" s="207"/>
      <c r="Q459" s="7"/>
      <c r="R459" s="7"/>
      <c r="S459" s="7"/>
    </row>
    <row r="460" ht="21.0" customHeight="1">
      <c r="A460" s="7"/>
      <c r="B460" s="207"/>
      <c r="C460" s="49"/>
      <c r="D460" s="150"/>
      <c r="E460" s="7"/>
      <c r="F460" s="7"/>
      <c r="G460" s="7"/>
      <c r="H460" s="7"/>
      <c r="I460" s="7"/>
      <c r="J460" s="7"/>
      <c r="K460" s="7"/>
      <c r="L460" s="207"/>
      <c r="M460" s="7"/>
      <c r="N460" s="207"/>
      <c r="O460" s="7"/>
      <c r="P460" s="207"/>
      <c r="Q460" s="7"/>
      <c r="R460" s="7"/>
      <c r="S460" s="7"/>
    </row>
    <row r="461" ht="21.0" customHeight="1">
      <c r="A461" s="7"/>
      <c r="B461" s="207"/>
      <c r="C461" s="49"/>
      <c r="D461" s="150"/>
      <c r="E461" s="7"/>
      <c r="F461" s="7"/>
      <c r="G461" s="7"/>
      <c r="H461" s="7"/>
      <c r="I461" s="7"/>
      <c r="J461" s="7"/>
      <c r="K461" s="7"/>
      <c r="L461" s="207"/>
      <c r="M461" s="7"/>
      <c r="N461" s="207"/>
      <c r="O461" s="7"/>
      <c r="P461" s="207"/>
      <c r="Q461" s="7"/>
      <c r="R461" s="7"/>
      <c r="S461" s="7"/>
    </row>
    <row r="462" ht="21.0" customHeight="1">
      <c r="A462" s="7"/>
      <c r="B462" s="207"/>
      <c r="C462" s="49"/>
      <c r="D462" s="150"/>
      <c r="E462" s="7"/>
      <c r="F462" s="7"/>
      <c r="G462" s="7"/>
      <c r="H462" s="7"/>
      <c r="I462" s="7"/>
      <c r="J462" s="7"/>
      <c r="K462" s="7"/>
      <c r="L462" s="207"/>
      <c r="M462" s="7"/>
      <c r="N462" s="207"/>
      <c r="O462" s="7"/>
      <c r="P462" s="207"/>
      <c r="Q462" s="7"/>
      <c r="R462" s="7"/>
      <c r="S462" s="7"/>
    </row>
    <row r="463" ht="21.0" customHeight="1">
      <c r="A463" s="7"/>
      <c r="B463" s="207"/>
      <c r="C463" s="49"/>
      <c r="D463" s="150"/>
      <c r="E463" s="7"/>
      <c r="F463" s="7"/>
      <c r="G463" s="7"/>
      <c r="H463" s="7"/>
      <c r="I463" s="7"/>
      <c r="J463" s="7"/>
      <c r="K463" s="7"/>
      <c r="L463" s="207"/>
      <c r="M463" s="7"/>
      <c r="N463" s="207"/>
      <c r="O463" s="7"/>
      <c r="P463" s="207"/>
      <c r="Q463" s="7"/>
      <c r="R463" s="7"/>
      <c r="S463" s="7"/>
    </row>
    <row r="464" ht="21.0" customHeight="1">
      <c r="A464" s="7"/>
      <c r="B464" s="207"/>
      <c r="C464" s="49"/>
      <c r="D464" s="150"/>
      <c r="E464" s="7"/>
      <c r="F464" s="7"/>
      <c r="G464" s="7"/>
      <c r="H464" s="7"/>
      <c r="I464" s="7"/>
      <c r="J464" s="7"/>
      <c r="K464" s="7"/>
      <c r="L464" s="207"/>
      <c r="M464" s="7"/>
      <c r="N464" s="207"/>
      <c r="O464" s="7"/>
      <c r="P464" s="207"/>
      <c r="Q464" s="7"/>
      <c r="R464" s="7"/>
      <c r="S464" s="7"/>
    </row>
    <row r="465" ht="21.0" customHeight="1">
      <c r="A465" s="7"/>
      <c r="B465" s="207"/>
      <c r="C465" s="49"/>
      <c r="D465" s="150"/>
      <c r="E465" s="7"/>
      <c r="F465" s="7"/>
      <c r="G465" s="7"/>
      <c r="H465" s="7"/>
      <c r="I465" s="7"/>
      <c r="J465" s="7"/>
      <c r="K465" s="7"/>
      <c r="L465" s="207"/>
      <c r="M465" s="7"/>
      <c r="N465" s="207"/>
      <c r="O465" s="7"/>
      <c r="P465" s="207"/>
      <c r="Q465" s="7"/>
      <c r="R465" s="7"/>
      <c r="S465" s="7"/>
    </row>
    <row r="466" ht="21.0" customHeight="1">
      <c r="A466" s="7"/>
      <c r="B466" s="207"/>
      <c r="C466" s="49"/>
      <c r="D466" s="150"/>
      <c r="E466" s="7"/>
      <c r="F466" s="7"/>
      <c r="G466" s="7"/>
      <c r="H466" s="7"/>
      <c r="I466" s="7"/>
      <c r="J466" s="7"/>
      <c r="K466" s="7"/>
      <c r="L466" s="207"/>
      <c r="M466" s="7"/>
      <c r="N466" s="207"/>
      <c r="O466" s="7"/>
      <c r="P466" s="207"/>
      <c r="Q466" s="7"/>
      <c r="R466" s="7"/>
      <c r="S466" s="7"/>
    </row>
    <row r="467" ht="21.0" customHeight="1">
      <c r="A467" s="7"/>
      <c r="B467" s="207"/>
      <c r="C467" s="49"/>
      <c r="D467" s="150"/>
      <c r="E467" s="7"/>
      <c r="F467" s="7"/>
      <c r="G467" s="7"/>
      <c r="H467" s="7"/>
      <c r="I467" s="7"/>
      <c r="J467" s="7"/>
      <c r="K467" s="7"/>
      <c r="L467" s="207"/>
      <c r="M467" s="7"/>
      <c r="N467" s="207"/>
      <c r="O467" s="7"/>
      <c r="P467" s="207"/>
      <c r="Q467" s="7"/>
      <c r="R467" s="7"/>
      <c r="S467" s="7"/>
    </row>
    <row r="468" ht="21.0" customHeight="1">
      <c r="A468" s="7"/>
      <c r="B468" s="207"/>
      <c r="C468" s="49"/>
      <c r="D468" s="150"/>
      <c r="E468" s="7"/>
      <c r="F468" s="7"/>
      <c r="G468" s="7"/>
      <c r="H468" s="7"/>
      <c r="I468" s="7"/>
      <c r="J468" s="7"/>
      <c r="K468" s="7"/>
      <c r="L468" s="207"/>
      <c r="M468" s="7"/>
      <c r="N468" s="207"/>
      <c r="O468" s="7"/>
      <c r="P468" s="207"/>
      <c r="Q468" s="7"/>
      <c r="R468" s="7"/>
      <c r="S468" s="7"/>
    </row>
    <row r="469" ht="21.0" customHeight="1">
      <c r="A469" s="7"/>
      <c r="B469" s="207"/>
      <c r="C469" s="49"/>
      <c r="D469" s="150"/>
      <c r="E469" s="7"/>
      <c r="F469" s="7"/>
      <c r="G469" s="7"/>
      <c r="H469" s="7"/>
      <c r="I469" s="7"/>
      <c r="J469" s="7"/>
      <c r="K469" s="7"/>
      <c r="L469" s="207"/>
      <c r="M469" s="7"/>
      <c r="N469" s="207"/>
      <c r="O469" s="7"/>
      <c r="P469" s="207"/>
      <c r="Q469" s="7"/>
      <c r="R469" s="7"/>
      <c r="S469" s="7"/>
    </row>
    <row r="470" ht="21.0" customHeight="1">
      <c r="A470" s="7"/>
      <c r="B470" s="207"/>
      <c r="C470" s="49"/>
      <c r="D470" s="150"/>
      <c r="E470" s="7"/>
      <c r="F470" s="7"/>
      <c r="G470" s="7"/>
      <c r="H470" s="7"/>
      <c r="I470" s="7"/>
      <c r="J470" s="7"/>
      <c r="K470" s="7"/>
      <c r="L470" s="207"/>
      <c r="M470" s="7"/>
      <c r="N470" s="207"/>
      <c r="O470" s="7"/>
      <c r="P470" s="207"/>
      <c r="Q470" s="7"/>
      <c r="R470" s="7"/>
      <c r="S470" s="7"/>
    </row>
    <row r="471" ht="21.0" customHeight="1">
      <c r="A471" s="7"/>
      <c r="B471" s="207"/>
      <c r="C471" s="49"/>
      <c r="D471" s="150"/>
      <c r="E471" s="7"/>
      <c r="F471" s="7"/>
      <c r="G471" s="7"/>
      <c r="H471" s="7"/>
      <c r="I471" s="7"/>
      <c r="J471" s="7"/>
      <c r="K471" s="7"/>
      <c r="L471" s="207"/>
      <c r="M471" s="7"/>
      <c r="N471" s="207"/>
      <c r="O471" s="7"/>
      <c r="P471" s="207"/>
      <c r="Q471" s="7"/>
      <c r="R471" s="7"/>
      <c r="S471" s="7"/>
    </row>
    <row r="472" ht="21.0" customHeight="1">
      <c r="A472" s="7"/>
      <c r="B472" s="207"/>
      <c r="C472" s="49"/>
      <c r="D472" s="150"/>
      <c r="E472" s="7"/>
      <c r="F472" s="7"/>
      <c r="G472" s="7"/>
      <c r="H472" s="7"/>
      <c r="I472" s="7"/>
      <c r="J472" s="7"/>
      <c r="K472" s="7"/>
      <c r="L472" s="207"/>
      <c r="M472" s="7"/>
      <c r="N472" s="207"/>
      <c r="O472" s="7"/>
      <c r="P472" s="207"/>
      <c r="Q472" s="7"/>
      <c r="R472" s="7"/>
      <c r="S472" s="7"/>
    </row>
    <row r="473" ht="21.0" customHeight="1">
      <c r="A473" s="7"/>
      <c r="B473" s="207"/>
      <c r="C473" s="49"/>
      <c r="D473" s="150"/>
      <c r="E473" s="7"/>
      <c r="F473" s="7"/>
      <c r="G473" s="7"/>
      <c r="H473" s="7"/>
      <c r="I473" s="7"/>
      <c r="J473" s="7"/>
      <c r="K473" s="7"/>
      <c r="L473" s="207"/>
      <c r="M473" s="7"/>
      <c r="N473" s="207"/>
      <c r="O473" s="7"/>
      <c r="P473" s="207"/>
      <c r="Q473" s="7"/>
      <c r="R473" s="7"/>
      <c r="S473" s="7"/>
    </row>
    <row r="474" ht="21.0" customHeight="1">
      <c r="A474" s="7"/>
      <c r="B474" s="207"/>
      <c r="C474" s="49"/>
      <c r="D474" s="150"/>
      <c r="E474" s="7"/>
      <c r="F474" s="7"/>
      <c r="G474" s="7"/>
      <c r="H474" s="7"/>
      <c r="I474" s="7"/>
      <c r="J474" s="7"/>
      <c r="K474" s="7"/>
      <c r="L474" s="207"/>
      <c r="M474" s="7"/>
      <c r="N474" s="207"/>
      <c r="O474" s="7"/>
      <c r="P474" s="207"/>
      <c r="Q474" s="7"/>
      <c r="R474" s="7"/>
      <c r="S474" s="7"/>
    </row>
    <row r="475" ht="21.0" customHeight="1">
      <c r="A475" s="7"/>
      <c r="B475" s="207"/>
      <c r="C475" s="49"/>
      <c r="D475" s="150"/>
      <c r="E475" s="7"/>
      <c r="F475" s="7"/>
      <c r="G475" s="7"/>
      <c r="H475" s="7"/>
      <c r="I475" s="7"/>
      <c r="J475" s="7"/>
      <c r="K475" s="7"/>
      <c r="L475" s="207"/>
      <c r="M475" s="7"/>
      <c r="N475" s="207"/>
      <c r="O475" s="7"/>
      <c r="P475" s="207"/>
      <c r="Q475" s="7"/>
      <c r="R475" s="7"/>
      <c r="S475" s="7"/>
    </row>
    <row r="476" ht="21.0" customHeight="1">
      <c r="A476" s="7"/>
      <c r="B476" s="207"/>
      <c r="C476" s="49"/>
      <c r="D476" s="150"/>
      <c r="E476" s="7"/>
      <c r="F476" s="7"/>
      <c r="G476" s="7"/>
      <c r="H476" s="7"/>
      <c r="I476" s="7"/>
      <c r="J476" s="7"/>
      <c r="K476" s="7"/>
      <c r="L476" s="207"/>
      <c r="M476" s="7"/>
      <c r="N476" s="207"/>
      <c r="O476" s="7"/>
      <c r="P476" s="207"/>
      <c r="Q476" s="7"/>
      <c r="R476" s="7"/>
      <c r="S476" s="7"/>
    </row>
    <row r="477" ht="21.0" customHeight="1">
      <c r="A477" s="7"/>
      <c r="B477" s="207"/>
      <c r="C477" s="49"/>
      <c r="D477" s="150"/>
      <c r="E477" s="7"/>
      <c r="F477" s="7"/>
      <c r="G477" s="7"/>
      <c r="H477" s="7"/>
      <c r="I477" s="7"/>
      <c r="J477" s="7"/>
      <c r="K477" s="7"/>
      <c r="L477" s="207"/>
      <c r="M477" s="7"/>
      <c r="N477" s="207"/>
      <c r="O477" s="7"/>
      <c r="P477" s="207"/>
      <c r="Q477" s="7"/>
      <c r="R477" s="7"/>
      <c r="S477" s="7"/>
    </row>
    <row r="478" ht="21.0" customHeight="1">
      <c r="A478" s="7"/>
      <c r="B478" s="207"/>
      <c r="C478" s="49"/>
      <c r="D478" s="150"/>
      <c r="E478" s="7"/>
      <c r="F478" s="7"/>
      <c r="G478" s="7"/>
      <c r="H478" s="7"/>
      <c r="I478" s="7"/>
      <c r="J478" s="7"/>
      <c r="K478" s="7"/>
      <c r="L478" s="207"/>
      <c r="M478" s="7"/>
      <c r="N478" s="207"/>
      <c r="O478" s="7"/>
      <c r="P478" s="207"/>
      <c r="Q478" s="7"/>
      <c r="R478" s="7"/>
      <c r="S478" s="7"/>
    </row>
    <row r="479" ht="21.0" customHeight="1">
      <c r="A479" s="7"/>
      <c r="B479" s="207"/>
      <c r="C479" s="49"/>
      <c r="D479" s="150"/>
      <c r="E479" s="7"/>
      <c r="F479" s="7"/>
      <c r="G479" s="7"/>
      <c r="H479" s="7"/>
      <c r="I479" s="7"/>
      <c r="J479" s="7"/>
      <c r="K479" s="7"/>
      <c r="L479" s="207"/>
      <c r="M479" s="7"/>
      <c r="N479" s="207"/>
      <c r="O479" s="7"/>
      <c r="P479" s="207"/>
      <c r="Q479" s="7"/>
      <c r="R479" s="7"/>
      <c r="S479" s="7"/>
    </row>
    <row r="480" ht="21.0" customHeight="1">
      <c r="A480" s="7"/>
      <c r="B480" s="207"/>
      <c r="C480" s="49"/>
      <c r="D480" s="150"/>
      <c r="E480" s="7"/>
      <c r="F480" s="7"/>
      <c r="G480" s="7"/>
      <c r="H480" s="7"/>
      <c r="I480" s="7"/>
      <c r="J480" s="7"/>
      <c r="K480" s="7"/>
      <c r="L480" s="207"/>
      <c r="M480" s="7"/>
      <c r="N480" s="207"/>
      <c r="O480" s="7"/>
      <c r="P480" s="207"/>
      <c r="Q480" s="7"/>
      <c r="R480" s="7"/>
      <c r="S480" s="7"/>
    </row>
    <row r="481" ht="21.0" customHeight="1">
      <c r="A481" s="7"/>
      <c r="B481" s="207"/>
      <c r="C481" s="49"/>
      <c r="D481" s="150"/>
      <c r="E481" s="7"/>
      <c r="F481" s="7"/>
      <c r="G481" s="7"/>
      <c r="H481" s="7"/>
      <c r="I481" s="7"/>
      <c r="J481" s="7"/>
      <c r="K481" s="7"/>
      <c r="L481" s="207"/>
      <c r="M481" s="7"/>
      <c r="N481" s="207"/>
      <c r="O481" s="7"/>
      <c r="P481" s="207"/>
      <c r="Q481" s="7"/>
      <c r="R481" s="7"/>
      <c r="S481" s="7"/>
    </row>
    <row r="482" ht="21.0" customHeight="1">
      <c r="A482" s="7"/>
      <c r="B482" s="207"/>
      <c r="C482" s="49"/>
      <c r="D482" s="150"/>
      <c r="E482" s="7"/>
      <c r="F482" s="7"/>
      <c r="G482" s="7"/>
      <c r="H482" s="7"/>
      <c r="I482" s="7"/>
      <c r="J482" s="7"/>
      <c r="K482" s="7"/>
      <c r="L482" s="207"/>
      <c r="M482" s="7"/>
      <c r="N482" s="207"/>
      <c r="O482" s="7"/>
      <c r="P482" s="207"/>
      <c r="Q482" s="7"/>
      <c r="R482" s="7"/>
      <c r="S482" s="7"/>
    </row>
    <row r="483" ht="21.0" customHeight="1">
      <c r="A483" s="7"/>
      <c r="B483" s="207"/>
      <c r="C483" s="49"/>
      <c r="D483" s="150"/>
      <c r="E483" s="7"/>
      <c r="F483" s="7"/>
      <c r="G483" s="7"/>
      <c r="H483" s="7"/>
      <c r="I483" s="7"/>
      <c r="J483" s="7"/>
      <c r="K483" s="7"/>
      <c r="L483" s="207"/>
      <c r="M483" s="7"/>
      <c r="N483" s="207"/>
      <c r="O483" s="7"/>
      <c r="P483" s="207"/>
      <c r="Q483" s="7"/>
      <c r="R483" s="7"/>
      <c r="S483" s="7"/>
    </row>
    <row r="484" ht="21.0" customHeight="1">
      <c r="A484" s="7"/>
      <c r="B484" s="207"/>
      <c r="C484" s="49"/>
      <c r="D484" s="150"/>
      <c r="E484" s="7"/>
      <c r="F484" s="7"/>
      <c r="G484" s="7"/>
      <c r="H484" s="7"/>
      <c r="I484" s="7"/>
      <c r="J484" s="7"/>
      <c r="K484" s="7"/>
      <c r="L484" s="207"/>
      <c r="M484" s="7"/>
      <c r="N484" s="207"/>
      <c r="O484" s="7"/>
      <c r="P484" s="207"/>
      <c r="Q484" s="7"/>
      <c r="R484" s="7"/>
      <c r="S484" s="7"/>
    </row>
    <row r="485" ht="21.0" customHeight="1">
      <c r="A485" s="7"/>
      <c r="B485" s="207"/>
      <c r="C485" s="49"/>
      <c r="D485" s="150"/>
      <c r="E485" s="7"/>
      <c r="F485" s="7"/>
      <c r="G485" s="7"/>
      <c r="H485" s="7"/>
      <c r="I485" s="7"/>
      <c r="J485" s="7"/>
      <c r="K485" s="7"/>
      <c r="L485" s="207"/>
      <c r="M485" s="7"/>
      <c r="N485" s="207"/>
      <c r="O485" s="7"/>
      <c r="P485" s="207"/>
      <c r="Q485" s="7"/>
      <c r="R485" s="7"/>
      <c r="S485" s="7"/>
    </row>
    <row r="486" ht="21.0" customHeight="1">
      <c r="A486" s="7"/>
      <c r="B486" s="207"/>
      <c r="C486" s="49"/>
      <c r="D486" s="150"/>
      <c r="E486" s="7"/>
      <c r="F486" s="7"/>
      <c r="G486" s="7"/>
      <c r="H486" s="7"/>
      <c r="I486" s="7"/>
      <c r="J486" s="7"/>
      <c r="K486" s="7"/>
      <c r="L486" s="207"/>
      <c r="M486" s="7"/>
      <c r="N486" s="207"/>
      <c r="O486" s="7"/>
      <c r="P486" s="207"/>
      <c r="Q486" s="7"/>
      <c r="R486" s="7"/>
      <c r="S486" s="7"/>
    </row>
    <row r="487" ht="21.0" customHeight="1">
      <c r="A487" s="7"/>
      <c r="B487" s="207"/>
      <c r="C487" s="49"/>
      <c r="D487" s="150"/>
      <c r="E487" s="7"/>
      <c r="F487" s="7"/>
      <c r="G487" s="7"/>
      <c r="H487" s="7"/>
      <c r="I487" s="7"/>
      <c r="J487" s="7"/>
      <c r="K487" s="7"/>
      <c r="L487" s="207"/>
      <c r="M487" s="7"/>
      <c r="N487" s="207"/>
      <c r="O487" s="7"/>
      <c r="P487" s="207"/>
      <c r="Q487" s="7"/>
      <c r="R487" s="7"/>
      <c r="S487" s="7"/>
    </row>
    <row r="488" ht="21.0" customHeight="1">
      <c r="A488" s="7"/>
      <c r="B488" s="207"/>
      <c r="C488" s="49"/>
      <c r="D488" s="150"/>
      <c r="E488" s="7"/>
      <c r="F488" s="7"/>
      <c r="G488" s="7"/>
      <c r="H488" s="7"/>
      <c r="I488" s="7"/>
      <c r="J488" s="7"/>
      <c r="K488" s="7"/>
      <c r="L488" s="207"/>
      <c r="M488" s="7"/>
      <c r="N488" s="207"/>
      <c r="O488" s="7"/>
      <c r="P488" s="207"/>
      <c r="Q488" s="7"/>
      <c r="R488" s="7"/>
      <c r="S488" s="7"/>
    </row>
    <row r="489" ht="21.0" customHeight="1">
      <c r="A489" s="7"/>
      <c r="B489" s="207"/>
      <c r="C489" s="49"/>
      <c r="D489" s="150"/>
      <c r="E489" s="7"/>
      <c r="F489" s="7"/>
      <c r="G489" s="7"/>
      <c r="H489" s="7"/>
      <c r="I489" s="7"/>
      <c r="J489" s="7"/>
      <c r="K489" s="7"/>
      <c r="L489" s="207"/>
      <c r="M489" s="7"/>
      <c r="N489" s="207"/>
      <c r="O489" s="7"/>
      <c r="P489" s="207"/>
      <c r="Q489" s="7"/>
      <c r="R489" s="7"/>
      <c r="S489" s="7"/>
    </row>
    <row r="490" ht="21.0" customHeight="1">
      <c r="A490" s="7"/>
      <c r="B490" s="207"/>
      <c r="C490" s="49"/>
      <c r="D490" s="150"/>
      <c r="E490" s="7"/>
      <c r="F490" s="7"/>
      <c r="G490" s="7"/>
      <c r="H490" s="7"/>
      <c r="I490" s="7"/>
      <c r="J490" s="7"/>
      <c r="K490" s="7"/>
      <c r="L490" s="207"/>
      <c r="M490" s="7"/>
      <c r="N490" s="207"/>
      <c r="O490" s="7"/>
      <c r="P490" s="207"/>
      <c r="Q490" s="7"/>
      <c r="R490" s="7"/>
      <c r="S490" s="7"/>
    </row>
    <row r="491" ht="21.0" customHeight="1">
      <c r="A491" s="7"/>
      <c r="B491" s="207"/>
      <c r="C491" s="49"/>
      <c r="D491" s="150"/>
      <c r="E491" s="7"/>
      <c r="F491" s="7"/>
      <c r="G491" s="7"/>
      <c r="H491" s="7"/>
      <c r="I491" s="7"/>
      <c r="J491" s="7"/>
      <c r="K491" s="7"/>
      <c r="L491" s="207"/>
      <c r="M491" s="7"/>
      <c r="N491" s="207"/>
      <c r="O491" s="7"/>
      <c r="P491" s="207"/>
      <c r="Q491" s="7"/>
      <c r="R491" s="7"/>
      <c r="S491" s="7"/>
    </row>
    <row r="492" ht="21.0" customHeight="1">
      <c r="A492" s="7"/>
      <c r="B492" s="207"/>
      <c r="C492" s="49"/>
      <c r="D492" s="150"/>
      <c r="E492" s="7"/>
      <c r="F492" s="7"/>
      <c r="G492" s="7"/>
      <c r="H492" s="7"/>
      <c r="I492" s="7"/>
      <c r="J492" s="7"/>
      <c r="K492" s="7"/>
      <c r="L492" s="207"/>
      <c r="M492" s="7"/>
      <c r="N492" s="207"/>
      <c r="O492" s="7"/>
      <c r="P492" s="207"/>
      <c r="Q492" s="7"/>
      <c r="R492" s="7"/>
      <c r="S492" s="7"/>
    </row>
    <row r="493" ht="21.0" customHeight="1">
      <c r="A493" s="7"/>
      <c r="B493" s="207"/>
      <c r="C493" s="49"/>
      <c r="D493" s="150"/>
      <c r="E493" s="7"/>
      <c r="F493" s="7"/>
      <c r="G493" s="7"/>
      <c r="H493" s="7"/>
      <c r="I493" s="7"/>
      <c r="J493" s="7"/>
      <c r="K493" s="7"/>
      <c r="L493" s="207"/>
      <c r="M493" s="7"/>
      <c r="N493" s="207"/>
      <c r="O493" s="7"/>
      <c r="P493" s="207"/>
      <c r="Q493" s="7"/>
      <c r="R493" s="7"/>
      <c r="S493" s="7"/>
    </row>
    <row r="494" ht="21.0" customHeight="1">
      <c r="A494" s="7"/>
      <c r="B494" s="207"/>
      <c r="C494" s="49"/>
      <c r="D494" s="150"/>
      <c r="E494" s="7"/>
      <c r="F494" s="7"/>
      <c r="G494" s="7"/>
      <c r="H494" s="7"/>
      <c r="I494" s="7"/>
      <c r="J494" s="7"/>
      <c r="K494" s="7"/>
      <c r="L494" s="207"/>
      <c r="M494" s="7"/>
      <c r="N494" s="207"/>
      <c r="O494" s="7"/>
      <c r="P494" s="207"/>
      <c r="Q494" s="7"/>
      <c r="R494" s="7"/>
      <c r="S494" s="7"/>
    </row>
    <row r="495" ht="21.0" customHeight="1">
      <c r="A495" s="7"/>
      <c r="B495" s="207"/>
      <c r="C495" s="49"/>
      <c r="D495" s="150"/>
      <c r="E495" s="7"/>
      <c r="F495" s="7"/>
      <c r="G495" s="7"/>
      <c r="H495" s="7"/>
      <c r="I495" s="7"/>
      <c r="J495" s="7"/>
      <c r="K495" s="7"/>
      <c r="L495" s="207"/>
      <c r="M495" s="7"/>
      <c r="N495" s="207"/>
      <c r="O495" s="7"/>
      <c r="P495" s="207"/>
      <c r="Q495" s="7"/>
      <c r="R495" s="7"/>
      <c r="S495" s="7"/>
    </row>
    <row r="496" ht="21.0" customHeight="1">
      <c r="A496" s="7"/>
      <c r="B496" s="207"/>
      <c r="C496" s="49"/>
      <c r="D496" s="150"/>
      <c r="E496" s="7"/>
      <c r="F496" s="7"/>
      <c r="G496" s="7"/>
      <c r="H496" s="7"/>
      <c r="I496" s="7"/>
      <c r="J496" s="7"/>
      <c r="K496" s="7"/>
      <c r="L496" s="207"/>
      <c r="M496" s="7"/>
      <c r="N496" s="207"/>
      <c r="O496" s="7"/>
      <c r="P496" s="207"/>
      <c r="Q496" s="7"/>
      <c r="R496" s="7"/>
      <c r="S496" s="7"/>
    </row>
    <row r="497" ht="21.0" customHeight="1">
      <c r="A497" s="7"/>
      <c r="B497" s="207"/>
      <c r="C497" s="49"/>
      <c r="D497" s="150"/>
      <c r="E497" s="7"/>
      <c r="F497" s="7"/>
      <c r="G497" s="7"/>
      <c r="H497" s="7"/>
      <c r="I497" s="7"/>
      <c r="J497" s="7"/>
      <c r="K497" s="7"/>
      <c r="L497" s="207"/>
      <c r="M497" s="7"/>
      <c r="N497" s="207"/>
      <c r="O497" s="7"/>
      <c r="P497" s="207"/>
      <c r="Q497" s="7"/>
      <c r="R497" s="7"/>
      <c r="S497" s="7"/>
    </row>
    <row r="498" ht="21.0" customHeight="1">
      <c r="A498" s="7"/>
      <c r="B498" s="207"/>
      <c r="C498" s="49"/>
      <c r="D498" s="150"/>
      <c r="E498" s="7"/>
      <c r="F498" s="7"/>
      <c r="G498" s="7"/>
      <c r="H498" s="7"/>
      <c r="I498" s="7"/>
      <c r="J498" s="7"/>
      <c r="K498" s="7"/>
      <c r="L498" s="207"/>
      <c r="M498" s="7"/>
      <c r="N498" s="207"/>
      <c r="O498" s="7"/>
      <c r="P498" s="207"/>
      <c r="Q498" s="7"/>
      <c r="R498" s="7"/>
      <c r="S498" s="7"/>
    </row>
    <row r="499" ht="21.0" customHeight="1">
      <c r="A499" s="7"/>
      <c r="B499" s="207"/>
      <c r="C499" s="49"/>
      <c r="D499" s="150"/>
      <c r="E499" s="7"/>
      <c r="F499" s="7"/>
      <c r="G499" s="7"/>
      <c r="H499" s="7"/>
      <c r="I499" s="7"/>
      <c r="J499" s="7"/>
      <c r="K499" s="7"/>
      <c r="L499" s="207"/>
      <c r="M499" s="7"/>
      <c r="N499" s="207"/>
      <c r="O499" s="7"/>
      <c r="P499" s="207"/>
      <c r="Q499" s="7"/>
      <c r="R499" s="7"/>
      <c r="S499" s="7"/>
    </row>
    <row r="500" ht="21.0" customHeight="1">
      <c r="A500" s="7"/>
      <c r="B500" s="207"/>
      <c r="C500" s="49"/>
      <c r="D500" s="150"/>
      <c r="E500" s="7"/>
      <c r="F500" s="7"/>
      <c r="G500" s="7"/>
      <c r="H500" s="7"/>
      <c r="I500" s="7"/>
      <c r="J500" s="7"/>
      <c r="K500" s="7"/>
      <c r="L500" s="207"/>
      <c r="M500" s="7"/>
      <c r="N500" s="207"/>
      <c r="O500" s="7"/>
      <c r="P500" s="207"/>
      <c r="Q500" s="7"/>
      <c r="R500" s="7"/>
      <c r="S500" s="7"/>
    </row>
    <row r="501" ht="21.0" customHeight="1">
      <c r="A501" s="7"/>
      <c r="B501" s="207"/>
      <c r="C501" s="49"/>
      <c r="D501" s="150"/>
      <c r="E501" s="7"/>
      <c r="F501" s="7"/>
      <c r="G501" s="7"/>
      <c r="H501" s="7"/>
      <c r="I501" s="7"/>
      <c r="J501" s="7"/>
      <c r="K501" s="7"/>
      <c r="L501" s="207"/>
      <c r="M501" s="7"/>
      <c r="N501" s="207"/>
      <c r="O501" s="7"/>
      <c r="P501" s="207"/>
      <c r="Q501" s="7"/>
      <c r="R501" s="7"/>
      <c r="S501" s="7"/>
    </row>
    <row r="502" ht="21.0" customHeight="1">
      <c r="A502" s="7"/>
      <c r="B502" s="207"/>
      <c r="C502" s="49"/>
      <c r="D502" s="150"/>
      <c r="E502" s="7"/>
      <c r="F502" s="7"/>
      <c r="G502" s="7"/>
      <c r="H502" s="7"/>
      <c r="I502" s="7"/>
      <c r="J502" s="7"/>
      <c r="K502" s="7"/>
      <c r="L502" s="207"/>
      <c r="M502" s="7"/>
      <c r="N502" s="207"/>
      <c r="O502" s="7"/>
      <c r="P502" s="207"/>
      <c r="Q502" s="7"/>
      <c r="R502" s="7"/>
      <c r="S502" s="7"/>
    </row>
    <row r="503" ht="21.0" customHeight="1">
      <c r="A503" s="7"/>
      <c r="B503" s="207"/>
      <c r="C503" s="49"/>
      <c r="D503" s="150"/>
      <c r="E503" s="7"/>
      <c r="F503" s="7"/>
      <c r="G503" s="7"/>
      <c r="H503" s="7"/>
      <c r="I503" s="7"/>
      <c r="J503" s="7"/>
      <c r="K503" s="7"/>
      <c r="L503" s="207"/>
      <c r="M503" s="7"/>
      <c r="N503" s="207"/>
      <c r="O503" s="7"/>
      <c r="P503" s="207"/>
      <c r="Q503" s="7"/>
      <c r="R503" s="7"/>
      <c r="S503" s="7"/>
    </row>
    <row r="504" ht="21.0" customHeight="1">
      <c r="A504" s="7"/>
      <c r="B504" s="207"/>
      <c r="C504" s="49"/>
      <c r="D504" s="150"/>
      <c r="E504" s="7"/>
      <c r="F504" s="7"/>
      <c r="G504" s="7"/>
      <c r="H504" s="7"/>
      <c r="I504" s="7"/>
      <c r="J504" s="7"/>
      <c r="K504" s="7"/>
      <c r="L504" s="207"/>
      <c r="M504" s="7"/>
      <c r="N504" s="207"/>
      <c r="O504" s="7"/>
      <c r="P504" s="207"/>
      <c r="Q504" s="7"/>
      <c r="R504" s="7"/>
      <c r="S504" s="7"/>
    </row>
    <row r="505" ht="21.0" customHeight="1">
      <c r="A505" s="7"/>
      <c r="B505" s="207"/>
      <c r="C505" s="49"/>
      <c r="D505" s="150"/>
      <c r="E505" s="7"/>
      <c r="F505" s="7"/>
      <c r="G505" s="7"/>
      <c r="H505" s="7"/>
      <c r="I505" s="7"/>
      <c r="J505" s="7"/>
      <c r="K505" s="7"/>
      <c r="L505" s="207"/>
      <c r="M505" s="7"/>
      <c r="N505" s="207"/>
      <c r="O505" s="7"/>
      <c r="P505" s="207"/>
      <c r="Q505" s="7"/>
      <c r="R505" s="7"/>
      <c r="S505" s="7"/>
    </row>
    <row r="506" ht="21.0" customHeight="1">
      <c r="A506" s="7"/>
      <c r="B506" s="207"/>
      <c r="C506" s="49"/>
      <c r="D506" s="150"/>
      <c r="E506" s="7"/>
      <c r="F506" s="7"/>
      <c r="G506" s="7"/>
      <c r="H506" s="7"/>
      <c r="I506" s="7"/>
      <c r="J506" s="7"/>
      <c r="K506" s="7"/>
      <c r="L506" s="207"/>
      <c r="M506" s="7"/>
      <c r="N506" s="207"/>
      <c r="O506" s="7"/>
      <c r="P506" s="207"/>
      <c r="Q506" s="7"/>
      <c r="R506" s="7"/>
      <c r="S506" s="7"/>
    </row>
    <row r="507" ht="21.0" customHeight="1">
      <c r="A507" s="7"/>
      <c r="B507" s="207"/>
      <c r="C507" s="49"/>
      <c r="D507" s="150"/>
      <c r="E507" s="7"/>
      <c r="F507" s="7"/>
      <c r="G507" s="7"/>
      <c r="H507" s="7"/>
      <c r="I507" s="7"/>
      <c r="J507" s="7"/>
      <c r="K507" s="7"/>
      <c r="L507" s="207"/>
      <c r="M507" s="7"/>
      <c r="N507" s="207"/>
      <c r="O507" s="7"/>
      <c r="P507" s="207"/>
      <c r="Q507" s="7"/>
      <c r="R507" s="7"/>
      <c r="S507" s="7"/>
    </row>
    <row r="508" ht="21.0" customHeight="1">
      <c r="A508" s="7"/>
      <c r="B508" s="207"/>
      <c r="C508" s="49"/>
      <c r="D508" s="150"/>
      <c r="E508" s="7"/>
      <c r="F508" s="7"/>
      <c r="G508" s="7"/>
      <c r="H508" s="7"/>
      <c r="I508" s="7"/>
      <c r="J508" s="7"/>
      <c r="K508" s="7"/>
      <c r="L508" s="207"/>
      <c r="M508" s="7"/>
      <c r="N508" s="207"/>
      <c r="O508" s="7"/>
      <c r="P508" s="207"/>
      <c r="Q508" s="7"/>
      <c r="R508" s="7"/>
      <c r="S508" s="7"/>
    </row>
    <row r="509" ht="21.0" customHeight="1">
      <c r="A509" s="7"/>
      <c r="B509" s="207"/>
      <c r="C509" s="49"/>
      <c r="D509" s="150"/>
      <c r="E509" s="7"/>
      <c r="F509" s="7"/>
      <c r="G509" s="7"/>
      <c r="H509" s="7"/>
      <c r="I509" s="7"/>
      <c r="J509" s="7"/>
      <c r="K509" s="7"/>
      <c r="L509" s="207"/>
      <c r="M509" s="7"/>
      <c r="N509" s="207"/>
      <c r="O509" s="7"/>
      <c r="P509" s="207"/>
      <c r="Q509" s="7"/>
      <c r="R509" s="7"/>
      <c r="S509" s="7"/>
    </row>
    <row r="510" ht="21.0" customHeight="1">
      <c r="A510" s="7"/>
      <c r="B510" s="207"/>
      <c r="C510" s="49"/>
      <c r="D510" s="150"/>
      <c r="E510" s="7"/>
      <c r="F510" s="7"/>
      <c r="G510" s="7"/>
      <c r="H510" s="7"/>
      <c r="I510" s="7"/>
      <c r="J510" s="7"/>
      <c r="K510" s="7"/>
      <c r="L510" s="207"/>
      <c r="M510" s="7"/>
      <c r="N510" s="207"/>
      <c r="O510" s="7"/>
      <c r="P510" s="207"/>
      <c r="Q510" s="7"/>
      <c r="R510" s="7"/>
      <c r="S510" s="7"/>
    </row>
    <row r="511" ht="21.0" customHeight="1">
      <c r="A511" s="7"/>
      <c r="B511" s="207"/>
      <c r="C511" s="49"/>
      <c r="D511" s="150"/>
      <c r="E511" s="7"/>
      <c r="F511" s="7"/>
      <c r="G511" s="7"/>
      <c r="H511" s="7"/>
      <c r="I511" s="7"/>
      <c r="J511" s="7"/>
      <c r="K511" s="7"/>
      <c r="L511" s="207"/>
      <c r="M511" s="7"/>
      <c r="N511" s="207"/>
      <c r="O511" s="7"/>
      <c r="P511" s="207"/>
      <c r="Q511" s="7"/>
      <c r="R511" s="7"/>
      <c r="S511" s="7"/>
    </row>
    <row r="512" ht="21.0" customHeight="1">
      <c r="A512" s="7"/>
      <c r="B512" s="207"/>
      <c r="C512" s="49"/>
      <c r="D512" s="150"/>
      <c r="E512" s="7"/>
      <c r="F512" s="7"/>
      <c r="G512" s="7"/>
      <c r="H512" s="7"/>
      <c r="I512" s="7"/>
      <c r="J512" s="7"/>
      <c r="K512" s="7"/>
      <c r="L512" s="207"/>
      <c r="M512" s="7"/>
      <c r="N512" s="207"/>
      <c r="O512" s="7"/>
      <c r="P512" s="207"/>
      <c r="Q512" s="7"/>
      <c r="R512" s="7"/>
      <c r="S512" s="7"/>
    </row>
    <row r="513" ht="21.0" customHeight="1">
      <c r="A513" s="7"/>
      <c r="B513" s="207"/>
      <c r="C513" s="49"/>
      <c r="D513" s="150"/>
      <c r="E513" s="7"/>
      <c r="F513" s="7"/>
      <c r="G513" s="7"/>
      <c r="H513" s="7"/>
      <c r="I513" s="7"/>
      <c r="J513" s="7"/>
      <c r="K513" s="7"/>
      <c r="L513" s="207"/>
      <c r="M513" s="7"/>
      <c r="N513" s="207"/>
      <c r="O513" s="7"/>
      <c r="P513" s="207"/>
      <c r="Q513" s="7"/>
      <c r="R513" s="7"/>
      <c r="S513" s="7"/>
    </row>
    <row r="514" ht="21.0" customHeight="1">
      <c r="A514" s="7"/>
      <c r="B514" s="207"/>
      <c r="C514" s="49"/>
      <c r="D514" s="150"/>
      <c r="E514" s="7"/>
      <c r="F514" s="7"/>
      <c r="G514" s="7"/>
      <c r="H514" s="7"/>
      <c r="I514" s="7"/>
      <c r="J514" s="7"/>
      <c r="K514" s="7"/>
      <c r="L514" s="207"/>
      <c r="M514" s="7"/>
      <c r="N514" s="207"/>
      <c r="O514" s="7"/>
      <c r="P514" s="207"/>
      <c r="Q514" s="7"/>
      <c r="R514" s="7"/>
      <c r="S514" s="7"/>
    </row>
    <row r="515" ht="21.0" customHeight="1">
      <c r="A515" s="7"/>
      <c r="B515" s="207"/>
      <c r="C515" s="49"/>
      <c r="D515" s="150"/>
      <c r="E515" s="7"/>
      <c r="F515" s="7"/>
      <c r="G515" s="7"/>
      <c r="H515" s="7"/>
      <c r="I515" s="7"/>
      <c r="J515" s="7"/>
      <c r="K515" s="7"/>
      <c r="L515" s="207"/>
      <c r="M515" s="7"/>
      <c r="N515" s="207"/>
      <c r="O515" s="7"/>
      <c r="P515" s="207"/>
      <c r="Q515" s="7"/>
      <c r="R515" s="7"/>
      <c r="S515" s="7"/>
    </row>
    <row r="516" ht="21.0" customHeight="1">
      <c r="A516" s="7"/>
      <c r="B516" s="207"/>
      <c r="C516" s="49"/>
      <c r="D516" s="150"/>
      <c r="E516" s="7"/>
      <c r="F516" s="7"/>
      <c r="G516" s="7"/>
      <c r="H516" s="7"/>
      <c r="I516" s="7"/>
      <c r="J516" s="7"/>
      <c r="K516" s="7"/>
      <c r="L516" s="207"/>
      <c r="M516" s="7"/>
      <c r="N516" s="207"/>
      <c r="O516" s="7"/>
      <c r="P516" s="207"/>
      <c r="Q516" s="7"/>
      <c r="R516" s="7"/>
      <c r="S516" s="7"/>
    </row>
    <row r="517" ht="21.0" customHeight="1">
      <c r="A517" s="7"/>
      <c r="B517" s="207"/>
      <c r="C517" s="49"/>
      <c r="D517" s="150"/>
      <c r="E517" s="7"/>
      <c r="F517" s="7"/>
      <c r="G517" s="7"/>
      <c r="H517" s="7"/>
      <c r="I517" s="7"/>
      <c r="J517" s="7"/>
      <c r="K517" s="7"/>
      <c r="L517" s="207"/>
      <c r="M517" s="7"/>
      <c r="N517" s="207"/>
      <c r="O517" s="7"/>
      <c r="P517" s="207"/>
      <c r="Q517" s="7"/>
      <c r="R517" s="7"/>
      <c r="S517" s="7"/>
    </row>
    <row r="518" ht="21.0" customHeight="1">
      <c r="A518" s="7"/>
      <c r="B518" s="207"/>
      <c r="C518" s="49"/>
      <c r="D518" s="150"/>
      <c r="E518" s="7"/>
      <c r="F518" s="7"/>
      <c r="G518" s="7"/>
      <c r="H518" s="7"/>
      <c r="I518" s="7"/>
      <c r="J518" s="7"/>
      <c r="K518" s="7"/>
      <c r="L518" s="207"/>
      <c r="M518" s="7"/>
      <c r="N518" s="207"/>
      <c r="O518" s="7"/>
      <c r="P518" s="207"/>
      <c r="Q518" s="7"/>
      <c r="R518" s="7"/>
      <c r="S518" s="7"/>
    </row>
    <row r="519" ht="21.0" customHeight="1">
      <c r="A519" s="7"/>
      <c r="B519" s="207"/>
      <c r="C519" s="49"/>
      <c r="D519" s="150"/>
      <c r="E519" s="7"/>
      <c r="F519" s="7"/>
      <c r="G519" s="7"/>
      <c r="H519" s="7"/>
      <c r="I519" s="7"/>
      <c r="J519" s="7"/>
      <c r="K519" s="7"/>
      <c r="L519" s="207"/>
      <c r="M519" s="7"/>
      <c r="N519" s="207"/>
      <c r="O519" s="7"/>
      <c r="P519" s="207"/>
      <c r="Q519" s="7"/>
      <c r="R519" s="7"/>
      <c r="S519" s="7"/>
    </row>
    <row r="520" ht="21.0" customHeight="1">
      <c r="A520" s="7"/>
      <c r="B520" s="207"/>
      <c r="C520" s="49"/>
      <c r="D520" s="150"/>
      <c r="E520" s="7"/>
      <c r="F520" s="7"/>
      <c r="G520" s="7"/>
      <c r="H520" s="7"/>
      <c r="I520" s="7"/>
      <c r="J520" s="7"/>
      <c r="K520" s="7"/>
      <c r="L520" s="207"/>
      <c r="M520" s="7"/>
      <c r="N520" s="207"/>
      <c r="O520" s="7"/>
      <c r="P520" s="207"/>
      <c r="Q520" s="7"/>
      <c r="R520" s="7"/>
      <c r="S520" s="7"/>
    </row>
    <row r="521" ht="21.0" customHeight="1">
      <c r="A521" s="7"/>
      <c r="B521" s="207"/>
      <c r="C521" s="49"/>
      <c r="D521" s="150"/>
      <c r="E521" s="7"/>
      <c r="F521" s="7"/>
      <c r="G521" s="7"/>
      <c r="H521" s="7"/>
      <c r="I521" s="7"/>
      <c r="J521" s="7"/>
      <c r="K521" s="7"/>
      <c r="L521" s="207"/>
      <c r="M521" s="7"/>
      <c r="N521" s="207"/>
      <c r="O521" s="7"/>
      <c r="P521" s="207"/>
      <c r="Q521" s="7"/>
      <c r="R521" s="7"/>
      <c r="S521" s="7"/>
    </row>
    <row r="522" ht="21.0" customHeight="1">
      <c r="A522" s="7"/>
      <c r="B522" s="207"/>
      <c r="C522" s="49"/>
      <c r="D522" s="150"/>
      <c r="E522" s="7"/>
      <c r="F522" s="7"/>
      <c r="G522" s="7"/>
      <c r="H522" s="7"/>
      <c r="I522" s="7"/>
      <c r="J522" s="7"/>
      <c r="K522" s="7"/>
      <c r="L522" s="207"/>
      <c r="M522" s="7"/>
      <c r="N522" s="207"/>
      <c r="O522" s="7"/>
      <c r="P522" s="207"/>
      <c r="Q522" s="7"/>
      <c r="R522" s="7"/>
      <c r="S522" s="7"/>
    </row>
    <row r="523" ht="21.0" customHeight="1">
      <c r="A523" s="7"/>
      <c r="B523" s="207"/>
      <c r="C523" s="49"/>
      <c r="D523" s="150"/>
      <c r="E523" s="7"/>
      <c r="F523" s="7"/>
      <c r="G523" s="7"/>
      <c r="H523" s="7"/>
      <c r="I523" s="7"/>
      <c r="J523" s="7"/>
      <c r="K523" s="7"/>
      <c r="L523" s="207"/>
      <c r="M523" s="7"/>
      <c r="N523" s="207"/>
      <c r="O523" s="7"/>
      <c r="P523" s="207"/>
      <c r="Q523" s="7"/>
      <c r="R523" s="7"/>
      <c r="S523" s="7"/>
    </row>
    <row r="524" ht="21.0" customHeight="1">
      <c r="A524" s="7"/>
      <c r="B524" s="207"/>
      <c r="C524" s="49"/>
      <c r="D524" s="150"/>
      <c r="E524" s="7"/>
      <c r="F524" s="7"/>
      <c r="G524" s="7"/>
      <c r="H524" s="7"/>
      <c r="I524" s="7"/>
      <c r="J524" s="7"/>
      <c r="K524" s="7"/>
      <c r="L524" s="207"/>
      <c r="M524" s="7"/>
      <c r="N524" s="207"/>
      <c r="O524" s="7"/>
      <c r="P524" s="207"/>
      <c r="Q524" s="7"/>
      <c r="R524" s="7"/>
      <c r="S524" s="7"/>
    </row>
    <row r="525" ht="21.0" customHeight="1">
      <c r="A525" s="7"/>
      <c r="B525" s="207"/>
      <c r="C525" s="49"/>
      <c r="D525" s="150"/>
      <c r="E525" s="7"/>
      <c r="F525" s="7"/>
      <c r="G525" s="7"/>
      <c r="H525" s="7"/>
      <c r="I525" s="7"/>
      <c r="J525" s="7"/>
      <c r="K525" s="7"/>
      <c r="L525" s="207"/>
      <c r="M525" s="7"/>
      <c r="N525" s="207"/>
      <c r="O525" s="7"/>
      <c r="P525" s="207"/>
      <c r="Q525" s="7"/>
      <c r="R525" s="7"/>
      <c r="S525" s="7"/>
    </row>
    <row r="526" ht="21.0" customHeight="1">
      <c r="A526" s="7"/>
      <c r="B526" s="207"/>
      <c r="C526" s="49"/>
      <c r="D526" s="150"/>
      <c r="E526" s="7"/>
      <c r="F526" s="7"/>
      <c r="G526" s="7"/>
      <c r="H526" s="7"/>
      <c r="I526" s="7"/>
      <c r="J526" s="7"/>
      <c r="K526" s="7"/>
      <c r="L526" s="207"/>
      <c r="M526" s="7"/>
      <c r="N526" s="207"/>
      <c r="O526" s="7"/>
      <c r="P526" s="207"/>
      <c r="Q526" s="7"/>
      <c r="R526" s="7"/>
      <c r="S526" s="7"/>
    </row>
    <row r="527" ht="21.0" customHeight="1">
      <c r="A527" s="7"/>
      <c r="B527" s="207"/>
      <c r="C527" s="49"/>
      <c r="D527" s="150"/>
      <c r="E527" s="7"/>
      <c r="F527" s="7"/>
      <c r="G527" s="7"/>
      <c r="H527" s="7"/>
      <c r="I527" s="7"/>
      <c r="J527" s="7"/>
      <c r="K527" s="7"/>
      <c r="L527" s="207"/>
      <c r="M527" s="7"/>
      <c r="N527" s="207"/>
      <c r="O527" s="7"/>
      <c r="P527" s="207"/>
      <c r="Q527" s="7"/>
      <c r="R527" s="7"/>
      <c r="S527" s="7"/>
    </row>
    <row r="528" ht="21.0" customHeight="1">
      <c r="A528" s="7"/>
      <c r="B528" s="207"/>
      <c r="C528" s="49"/>
      <c r="D528" s="150"/>
      <c r="E528" s="7"/>
      <c r="F528" s="7"/>
      <c r="G528" s="7"/>
      <c r="H528" s="7"/>
      <c r="I528" s="7"/>
      <c r="J528" s="7"/>
      <c r="K528" s="7"/>
      <c r="L528" s="207"/>
      <c r="M528" s="7"/>
      <c r="N528" s="207"/>
      <c r="O528" s="7"/>
      <c r="P528" s="207"/>
      <c r="Q528" s="7"/>
      <c r="R528" s="7"/>
      <c r="S528" s="7"/>
    </row>
    <row r="529" ht="21.0" customHeight="1">
      <c r="A529" s="7"/>
      <c r="B529" s="207"/>
      <c r="C529" s="49"/>
      <c r="D529" s="150"/>
      <c r="E529" s="7"/>
      <c r="F529" s="7"/>
      <c r="G529" s="7"/>
      <c r="H529" s="7"/>
      <c r="I529" s="7"/>
      <c r="J529" s="7"/>
      <c r="K529" s="7"/>
      <c r="L529" s="207"/>
      <c r="M529" s="7"/>
      <c r="N529" s="207"/>
      <c r="O529" s="7"/>
      <c r="P529" s="207"/>
      <c r="Q529" s="7"/>
      <c r="R529" s="7"/>
      <c r="S529" s="7"/>
    </row>
    <row r="530" ht="21.0" customHeight="1">
      <c r="A530" s="7"/>
      <c r="B530" s="207"/>
      <c r="C530" s="49"/>
      <c r="D530" s="150"/>
      <c r="E530" s="7"/>
      <c r="F530" s="7"/>
      <c r="G530" s="7"/>
      <c r="H530" s="7"/>
      <c r="I530" s="7"/>
      <c r="J530" s="7"/>
      <c r="K530" s="7"/>
      <c r="L530" s="207"/>
      <c r="M530" s="7"/>
      <c r="N530" s="207"/>
      <c r="O530" s="7"/>
      <c r="P530" s="207"/>
      <c r="Q530" s="7"/>
      <c r="R530" s="7"/>
      <c r="S530" s="7"/>
    </row>
    <row r="531" ht="21.0" customHeight="1">
      <c r="A531" s="7"/>
      <c r="B531" s="207"/>
      <c r="C531" s="49"/>
      <c r="D531" s="150"/>
      <c r="E531" s="7"/>
      <c r="F531" s="7"/>
      <c r="G531" s="7"/>
      <c r="H531" s="7"/>
      <c r="I531" s="7"/>
      <c r="J531" s="7"/>
      <c r="K531" s="7"/>
      <c r="L531" s="207"/>
      <c r="M531" s="7"/>
      <c r="N531" s="207"/>
      <c r="O531" s="7"/>
      <c r="P531" s="207"/>
      <c r="Q531" s="7"/>
      <c r="R531" s="7"/>
      <c r="S531" s="7"/>
    </row>
    <row r="532" ht="21.0" customHeight="1">
      <c r="A532" s="7"/>
      <c r="B532" s="207"/>
      <c r="C532" s="49"/>
      <c r="D532" s="150"/>
      <c r="E532" s="7"/>
      <c r="F532" s="7"/>
      <c r="G532" s="7"/>
      <c r="H532" s="7"/>
      <c r="I532" s="7"/>
      <c r="J532" s="7"/>
      <c r="K532" s="7"/>
      <c r="L532" s="207"/>
      <c r="M532" s="7"/>
      <c r="N532" s="207"/>
      <c r="O532" s="7"/>
      <c r="P532" s="207"/>
      <c r="Q532" s="7"/>
      <c r="R532" s="7"/>
      <c r="S532" s="7"/>
    </row>
    <row r="533" ht="21.0" customHeight="1">
      <c r="A533" s="7"/>
      <c r="B533" s="207"/>
      <c r="C533" s="49"/>
      <c r="D533" s="150"/>
      <c r="E533" s="7"/>
      <c r="F533" s="7"/>
      <c r="G533" s="7"/>
      <c r="H533" s="7"/>
      <c r="I533" s="7"/>
      <c r="J533" s="7"/>
      <c r="K533" s="7"/>
      <c r="L533" s="207"/>
      <c r="M533" s="7"/>
      <c r="N533" s="207"/>
      <c r="O533" s="7"/>
      <c r="P533" s="207"/>
      <c r="Q533" s="7"/>
      <c r="R533" s="7"/>
      <c r="S533" s="7"/>
    </row>
    <row r="534" ht="21.0" customHeight="1">
      <c r="A534" s="7"/>
      <c r="B534" s="207"/>
      <c r="C534" s="49"/>
      <c r="D534" s="150"/>
      <c r="E534" s="7"/>
      <c r="F534" s="7"/>
      <c r="G534" s="7"/>
      <c r="H534" s="7"/>
      <c r="I534" s="7"/>
      <c r="J534" s="7"/>
      <c r="K534" s="7"/>
      <c r="L534" s="207"/>
      <c r="M534" s="7"/>
      <c r="N534" s="207"/>
      <c r="O534" s="7"/>
      <c r="P534" s="207"/>
      <c r="Q534" s="7"/>
      <c r="R534" s="7"/>
      <c r="S534" s="7"/>
    </row>
    <row r="535" ht="21.0" customHeight="1">
      <c r="A535" s="7"/>
      <c r="B535" s="207"/>
      <c r="C535" s="49"/>
      <c r="D535" s="150"/>
      <c r="E535" s="7"/>
      <c r="F535" s="7"/>
      <c r="G535" s="7"/>
      <c r="H535" s="7"/>
      <c r="I535" s="7"/>
      <c r="J535" s="7"/>
      <c r="K535" s="7"/>
      <c r="L535" s="207"/>
      <c r="M535" s="7"/>
      <c r="N535" s="207"/>
      <c r="O535" s="7"/>
      <c r="P535" s="207"/>
      <c r="Q535" s="7"/>
      <c r="R535" s="7"/>
      <c r="S535" s="7"/>
    </row>
    <row r="536" ht="21.0" customHeight="1">
      <c r="A536" s="7"/>
      <c r="B536" s="207"/>
      <c r="C536" s="49"/>
      <c r="D536" s="150"/>
      <c r="E536" s="7"/>
      <c r="F536" s="7"/>
      <c r="G536" s="7"/>
      <c r="H536" s="7"/>
      <c r="I536" s="7"/>
      <c r="J536" s="7"/>
      <c r="K536" s="7"/>
      <c r="L536" s="207"/>
      <c r="M536" s="7"/>
      <c r="N536" s="207"/>
      <c r="O536" s="7"/>
      <c r="P536" s="207"/>
      <c r="Q536" s="7"/>
      <c r="R536" s="7"/>
      <c r="S536" s="7"/>
    </row>
    <row r="537" ht="21.0" customHeight="1">
      <c r="A537" s="7"/>
      <c r="B537" s="207"/>
      <c r="C537" s="49"/>
      <c r="D537" s="150"/>
      <c r="E537" s="7"/>
      <c r="F537" s="7"/>
      <c r="G537" s="7"/>
      <c r="H537" s="7"/>
      <c r="I537" s="7"/>
      <c r="J537" s="7"/>
      <c r="K537" s="7"/>
      <c r="L537" s="207"/>
      <c r="M537" s="7"/>
      <c r="N537" s="207"/>
      <c r="O537" s="7"/>
      <c r="P537" s="207"/>
      <c r="Q537" s="7"/>
      <c r="R537" s="7"/>
      <c r="S537" s="7"/>
    </row>
    <row r="538" ht="21.0" customHeight="1">
      <c r="A538" s="7"/>
      <c r="B538" s="207"/>
      <c r="C538" s="49"/>
      <c r="D538" s="150"/>
      <c r="E538" s="7"/>
      <c r="F538" s="7"/>
      <c r="G538" s="7"/>
      <c r="H538" s="7"/>
      <c r="I538" s="7"/>
      <c r="J538" s="7"/>
      <c r="K538" s="7"/>
      <c r="L538" s="207"/>
      <c r="M538" s="7"/>
      <c r="N538" s="207"/>
      <c r="O538" s="7"/>
      <c r="P538" s="207"/>
      <c r="Q538" s="7"/>
      <c r="R538" s="7"/>
      <c r="S538" s="7"/>
    </row>
    <row r="539" ht="21.0" customHeight="1">
      <c r="A539" s="7"/>
      <c r="B539" s="207"/>
      <c r="C539" s="49"/>
      <c r="D539" s="150"/>
      <c r="E539" s="7"/>
      <c r="F539" s="7"/>
      <c r="G539" s="7"/>
      <c r="H539" s="7"/>
      <c r="I539" s="7"/>
      <c r="J539" s="7"/>
      <c r="K539" s="7"/>
      <c r="L539" s="207"/>
      <c r="M539" s="7"/>
      <c r="N539" s="207"/>
      <c r="O539" s="7"/>
      <c r="P539" s="207"/>
      <c r="Q539" s="7"/>
      <c r="R539" s="7"/>
      <c r="S539" s="7"/>
    </row>
    <row r="540" ht="21.0" customHeight="1">
      <c r="A540" s="7"/>
      <c r="B540" s="207"/>
      <c r="C540" s="49"/>
      <c r="D540" s="150"/>
      <c r="E540" s="7"/>
      <c r="F540" s="7"/>
      <c r="G540" s="7"/>
      <c r="H540" s="7"/>
      <c r="I540" s="7"/>
      <c r="J540" s="7"/>
      <c r="K540" s="7"/>
      <c r="L540" s="207"/>
      <c r="M540" s="7"/>
      <c r="N540" s="207"/>
      <c r="O540" s="7"/>
      <c r="P540" s="207"/>
      <c r="Q540" s="7"/>
      <c r="R540" s="7"/>
      <c r="S540" s="7"/>
    </row>
    <row r="541" ht="21.0" customHeight="1">
      <c r="A541" s="7"/>
      <c r="B541" s="207"/>
      <c r="C541" s="49"/>
      <c r="D541" s="150"/>
      <c r="E541" s="7"/>
      <c r="F541" s="7"/>
      <c r="G541" s="7"/>
      <c r="H541" s="7"/>
      <c r="I541" s="7"/>
      <c r="J541" s="7"/>
      <c r="K541" s="7"/>
      <c r="L541" s="207"/>
      <c r="M541" s="7"/>
      <c r="N541" s="207"/>
      <c r="O541" s="7"/>
      <c r="P541" s="207"/>
      <c r="Q541" s="7"/>
      <c r="R541" s="7"/>
      <c r="S541" s="7"/>
    </row>
    <row r="542" ht="21.0" customHeight="1">
      <c r="A542" s="7"/>
      <c r="B542" s="207"/>
      <c r="C542" s="49"/>
      <c r="D542" s="150"/>
      <c r="E542" s="7"/>
      <c r="F542" s="7"/>
      <c r="G542" s="7"/>
      <c r="H542" s="7"/>
      <c r="I542" s="7"/>
      <c r="J542" s="7"/>
      <c r="K542" s="7"/>
      <c r="L542" s="207"/>
      <c r="M542" s="7"/>
      <c r="N542" s="207"/>
      <c r="O542" s="7"/>
      <c r="P542" s="207"/>
      <c r="Q542" s="7"/>
      <c r="R542" s="7"/>
      <c r="S542" s="7"/>
    </row>
    <row r="543" ht="21.0" customHeight="1">
      <c r="A543" s="7"/>
      <c r="B543" s="207"/>
      <c r="C543" s="49"/>
      <c r="D543" s="150"/>
      <c r="E543" s="7"/>
      <c r="F543" s="7"/>
      <c r="G543" s="7"/>
      <c r="H543" s="7"/>
      <c r="I543" s="7"/>
      <c r="J543" s="7"/>
      <c r="K543" s="7"/>
      <c r="L543" s="207"/>
      <c r="M543" s="7"/>
      <c r="N543" s="207"/>
      <c r="O543" s="7"/>
      <c r="P543" s="207"/>
      <c r="Q543" s="7"/>
      <c r="R543" s="7"/>
      <c r="S543" s="7"/>
    </row>
    <row r="544" ht="21.0" customHeight="1">
      <c r="A544" s="7"/>
      <c r="B544" s="207"/>
      <c r="C544" s="49"/>
      <c r="D544" s="150"/>
      <c r="E544" s="7"/>
      <c r="F544" s="7"/>
      <c r="G544" s="7"/>
      <c r="H544" s="7"/>
      <c r="I544" s="7"/>
      <c r="J544" s="7"/>
      <c r="K544" s="7"/>
      <c r="L544" s="207"/>
      <c r="M544" s="7"/>
      <c r="N544" s="207"/>
      <c r="O544" s="7"/>
      <c r="P544" s="207"/>
      <c r="Q544" s="7"/>
      <c r="R544" s="7"/>
      <c r="S544" s="7"/>
    </row>
    <row r="545" ht="21.0" customHeight="1">
      <c r="A545" s="7"/>
      <c r="B545" s="207"/>
      <c r="C545" s="49"/>
      <c r="D545" s="150"/>
      <c r="E545" s="7"/>
      <c r="F545" s="7"/>
      <c r="G545" s="7"/>
      <c r="H545" s="7"/>
      <c r="I545" s="7"/>
      <c r="J545" s="7"/>
      <c r="K545" s="7"/>
      <c r="L545" s="207"/>
      <c r="M545" s="7"/>
      <c r="N545" s="207"/>
      <c r="O545" s="7"/>
      <c r="P545" s="207"/>
      <c r="Q545" s="7"/>
      <c r="R545" s="7"/>
      <c r="S545" s="7"/>
    </row>
    <row r="546" ht="21.0" customHeight="1">
      <c r="A546" s="7"/>
      <c r="B546" s="207"/>
      <c r="C546" s="49"/>
      <c r="D546" s="150"/>
      <c r="E546" s="7"/>
      <c r="F546" s="7"/>
      <c r="G546" s="7"/>
      <c r="H546" s="7"/>
      <c r="I546" s="7"/>
      <c r="J546" s="7"/>
      <c r="K546" s="7"/>
      <c r="L546" s="207"/>
      <c r="M546" s="7"/>
      <c r="N546" s="207"/>
      <c r="O546" s="7"/>
      <c r="P546" s="207"/>
      <c r="Q546" s="7"/>
      <c r="R546" s="7"/>
      <c r="S546" s="7"/>
    </row>
    <row r="547" ht="21.0" customHeight="1">
      <c r="A547" s="7"/>
      <c r="B547" s="207"/>
      <c r="C547" s="49"/>
      <c r="D547" s="150"/>
      <c r="E547" s="7"/>
      <c r="F547" s="7"/>
      <c r="G547" s="7"/>
      <c r="H547" s="7"/>
      <c r="I547" s="7"/>
      <c r="J547" s="7"/>
      <c r="K547" s="7"/>
      <c r="L547" s="207"/>
      <c r="M547" s="7"/>
      <c r="N547" s="207"/>
      <c r="O547" s="7"/>
      <c r="P547" s="207"/>
      <c r="Q547" s="7"/>
      <c r="R547" s="7"/>
      <c r="S547" s="7"/>
    </row>
    <row r="548" ht="21.0" customHeight="1">
      <c r="A548" s="7"/>
      <c r="B548" s="207"/>
      <c r="C548" s="49"/>
      <c r="D548" s="150"/>
      <c r="E548" s="7"/>
      <c r="F548" s="7"/>
      <c r="G548" s="7"/>
      <c r="H548" s="7"/>
      <c r="I548" s="7"/>
      <c r="J548" s="7"/>
      <c r="K548" s="7"/>
      <c r="L548" s="207"/>
      <c r="M548" s="7"/>
      <c r="N548" s="207"/>
      <c r="O548" s="7"/>
      <c r="P548" s="207"/>
      <c r="Q548" s="7"/>
      <c r="R548" s="7"/>
      <c r="S548" s="7"/>
    </row>
    <row r="549" ht="21.0" customHeight="1">
      <c r="A549" s="7"/>
      <c r="B549" s="207"/>
      <c r="C549" s="49"/>
      <c r="D549" s="150"/>
      <c r="E549" s="7"/>
      <c r="F549" s="7"/>
      <c r="G549" s="7"/>
      <c r="H549" s="7"/>
      <c r="I549" s="7"/>
      <c r="J549" s="7"/>
      <c r="K549" s="7"/>
      <c r="L549" s="207"/>
      <c r="M549" s="7"/>
      <c r="N549" s="207"/>
      <c r="O549" s="7"/>
      <c r="P549" s="207"/>
      <c r="Q549" s="7"/>
      <c r="R549" s="7"/>
      <c r="S549" s="7"/>
    </row>
    <row r="550" ht="21.0" customHeight="1">
      <c r="A550" s="7"/>
      <c r="B550" s="207"/>
      <c r="C550" s="49"/>
      <c r="D550" s="150"/>
      <c r="E550" s="7"/>
      <c r="F550" s="7"/>
      <c r="G550" s="7"/>
      <c r="H550" s="7"/>
      <c r="I550" s="7"/>
      <c r="J550" s="7"/>
      <c r="K550" s="7"/>
      <c r="L550" s="207"/>
      <c r="M550" s="7"/>
      <c r="N550" s="207"/>
      <c r="O550" s="7"/>
      <c r="P550" s="207"/>
      <c r="Q550" s="7"/>
      <c r="R550" s="7"/>
      <c r="S550" s="7"/>
    </row>
    <row r="551" ht="21.0" customHeight="1">
      <c r="A551" s="7"/>
      <c r="B551" s="207"/>
      <c r="C551" s="49"/>
      <c r="D551" s="150"/>
      <c r="E551" s="7"/>
      <c r="F551" s="7"/>
      <c r="G551" s="7"/>
      <c r="H551" s="7"/>
      <c r="I551" s="7"/>
      <c r="J551" s="7"/>
      <c r="K551" s="7"/>
      <c r="L551" s="207"/>
      <c r="M551" s="7"/>
      <c r="N551" s="207"/>
      <c r="O551" s="7"/>
      <c r="P551" s="207"/>
      <c r="Q551" s="7"/>
      <c r="R551" s="7"/>
      <c r="S551" s="7"/>
    </row>
    <row r="552" ht="21.0" customHeight="1">
      <c r="A552" s="7"/>
      <c r="B552" s="207"/>
      <c r="C552" s="49"/>
      <c r="D552" s="150"/>
      <c r="E552" s="7"/>
      <c r="F552" s="7"/>
      <c r="G552" s="7"/>
      <c r="H552" s="7"/>
      <c r="I552" s="7"/>
      <c r="J552" s="7"/>
      <c r="K552" s="7"/>
      <c r="L552" s="207"/>
      <c r="M552" s="7"/>
      <c r="N552" s="207"/>
      <c r="O552" s="7"/>
      <c r="P552" s="207"/>
      <c r="Q552" s="7"/>
      <c r="R552" s="7"/>
      <c r="S552" s="7"/>
    </row>
    <row r="553" ht="21.0" customHeight="1">
      <c r="A553" s="7"/>
      <c r="B553" s="207"/>
      <c r="C553" s="49"/>
      <c r="D553" s="150"/>
      <c r="E553" s="7"/>
      <c r="F553" s="7"/>
      <c r="G553" s="7"/>
      <c r="H553" s="7"/>
      <c r="I553" s="7"/>
      <c r="J553" s="7"/>
      <c r="K553" s="7"/>
      <c r="L553" s="207"/>
      <c r="M553" s="7"/>
      <c r="N553" s="207"/>
      <c r="O553" s="7"/>
      <c r="P553" s="207"/>
      <c r="Q553" s="7"/>
      <c r="R553" s="7"/>
      <c r="S553" s="7"/>
    </row>
    <row r="554" ht="21.0" customHeight="1">
      <c r="A554" s="7"/>
      <c r="B554" s="207"/>
      <c r="C554" s="49"/>
      <c r="D554" s="150"/>
      <c r="E554" s="7"/>
      <c r="F554" s="7"/>
      <c r="G554" s="7"/>
      <c r="H554" s="7"/>
      <c r="I554" s="7"/>
      <c r="J554" s="7"/>
      <c r="K554" s="7"/>
      <c r="L554" s="207"/>
      <c r="M554" s="7"/>
      <c r="N554" s="207"/>
      <c r="O554" s="7"/>
      <c r="P554" s="207"/>
      <c r="Q554" s="7"/>
      <c r="R554" s="7"/>
      <c r="S554" s="7"/>
    </row>
    <row r="555" ht="21.0" customHeight="1">
      <c r="A555" s="7"/>
      <c r="B555" s="207"/>
      <c r="C555" s="49"/>
      <c r="D555" s="150"/>
      <c r="E555" s="7"/>
      <c r="F555" s="7"/>
      <c r="G555" s="7"/>
      <c r="H555" s="7"/>
      <c r="I555" s="7"/>
      <c r="J555" s="7"/>
      <c r="K555" s="7"/>
      <c r="L555" s="207"/>
      <c r="M555" s="7"/>
      <c r="N555" s="207"/>
      <c r="O555" s="7"/>
      <c r="P555" s="207"/>
      <c r="Q555" s="7"/>
      <c r="R555" s="7"/>
      <c r="S555" s="7"/>
    </row>
    <row r="556" ht="21.0" customHeight="1">
      <c r="A556" s="7"/>
      <c r="B556" s="207"/>
      <c r="C556" s="49"/>
      <c r="D556" s="150"/>
      <c r="E556" s="7"/>
      <c r="F556" s="7"/>
      <c r="G556" s="7"/>
      <c r="H556" s="7"/>
      <c r="I556" s="7"/>
      <c r="J556" s="7"/>
      <c r="K556" s="7"/>
      <c r="L556" s="207"/>
      <c r="M556" s="7"/>
      <c r="N556" s="207"/>
      <c r="O556" s="7"/>
      <c r="P556" s="207"/>
      <c r="Q556" s="7"/>
      <c r="R556" s="7"/>
      <c r="S556" s="7"/>
    </row>
    <row r="557" ht="21.0" customHeight="1">
      <c r="A557" s="7"/>
      <c r="B557" s="207"/>
      <c r="C557" s="49"/>
      <c r="D557" s="150"/>
      <c r="E557" s="7"/>
      <c r="F557" s="7"/>
      <c r="G557" s="7"/>
      <c r="H557" s="7"/>
      <c r="I557" s="7"/>
      <c r="J557" s="7"/>
      <c r="K557" s="7"/>
      <c r="L557" s="207"/>
      <c r="M557" s="7"/>
      <c r="N557" s="207"/>
      <c r="O557" s="7"/>
      <c r="P557" s="207"/>
      <c r="Q557" s="7"/>
      <c r="R557" s="7"/>
      <c r="S557" s="7"/>
    </row>
    <row r="558" ht="21.0" customHeight="1">
      <c r="A558" s="7"/>
      <c r="B558" s="207"/>
      <c r="C558" s="49"/>
      <c r="D558" s="150"/>
      <c r="E558" s="7"/>
      <c r="F558" s="7"/>
      <c r="G558" s="7"/>
      <c r="H558" s="7"/>
      <c r="I558" s="7"/>
      <c r="J558" s="7"/>
      <c r="K558" s="7"/>
      <c r="L558" s="207"/>
      <c r="M558" s="7"/>
      <c r="N558" s="207"/>
      <c r="O558" s="7"/>
      <c r="P558" s="207"/>
      <c r="Q558" s="7"/>
      <c r="R558" s="7"/>
      <c r="S558" s="7"/>
    </row>
    <row r="559" ht="21.0" customHeight="1">
      <c r="A559" s="7"/>
      <c r="B559" s="207"/>
      <c r="C559" s="49"/>
      <c r="D559" s="150"/>
      <c r="E559" s="7"/>
      <c r="F559" s="7"/>
      <c r="G559" s="7"/>
      <c r="H559" s="7"/>
      <c r="I559" s="7"/>
      <c r="J559" s="7"/>
      <c r="K559" s="7"/>
      <c r="L559" s="207"/>
      <c r="M559" s="7"/>
      <c r="N559" s="207"/>
      <c r="O559" s="7"/>
      <c r="P559" s="207"/>
      <c r="Q559" s="7"/>
      <c r="R559" s="7"/>
      <c r="S559" s="7"/>
    </row>
    <row r="560" ht="21.0" customHeight="1">
      <c r="A560" s="7"/>
      <c r="B560" s="207"/>
      <c r="C560" s="49"/>
      <c r="D560" s="150"/>
      <c r="E560" s="7"/>
      <c r="F560" s="7"/>
      <c r="G560" s="7"/>
      <c r="H560" s="7"/>
      <c r="I560" s="7"/>
      <c r="J560" s="7"/>
      <c r="K560" s="7"/>
      <c r="L560" s="207"/>
      <c r="M560" s="7"/>
      <c r="N560" s="207"/>
      <c r="O560" s="7"/>
      <c r="P560" s="207"/>
      <c r="Q560" s="7"/>
      <c r="R560" s="7"/>
      <c r="S560" s="7"/>
    </row>
    <row r="561" ht="21.0" customHeight="1">
      <c r="A561" s="7"/>
      <c r="B561" s="207"/>
      <c r="C561" s="49"/>
      <c r="D561" s="150"/>
      <c r="E561" s="7"/>
      <c r="F561" s="7"/>
      <c r="G561" s="7"/>
      <c r="H561" s="7"/>
      <c r="I561" s="7"/>
      <c r="J561" s="7"/>
      <c r="K561" s="7"/>
      <c r="L561" s="207"/>
      <c r="M561" s="7"/>
      <c r="N561" s="207"/>
      <c r="O561" s="7"/>
      <c r="P561" s="207"/>
      <c r="Q561" s="7"/>
      <c r="R561" s="7"/>
      <c r="S561" s="7"/>
    </row>
    <row r="562" ht="21.0" customHeight="1">
      <c r="A562" s="7"/>
      <c r="B562" s="207"/>
      <c r="C562" s="49"/>
      <c r="D562" s="150"/>
      <c r="E562" s="7"/>
      <c r="F562" s="7"/>
      <c r="G562" s="7"/>
      <c r="H562" s="7"/>
      <c r="I562" s="7"/>
      <c r="J562" s="7"/>
      <c r="K562" s="7"/>
      <c r="L562" s="207"/>
      <c r="M562" s="7"/>
      <c r="N562" s="207"/>
      <c r="O562" s="7"/>
      <c r="P562" s="207"/>
      <c r="Q562" s="7"/>
      <c r="R562" s="7"/>
      <c r="S562" s="7"/>
    </row>
    <row r="563" ht="21.0" customHeight="1">
      <c r="A563" s="7"/>
      <c r="B563" s="207"/>
      <c r="C563" s="49"/>
      <c r="D563" s="150"/>
      <c r="E563" s="7"/>
      <c r="F563" s="7"/>
      <c r="G563" s="7"/>
      <c r="H563" s="7"/>
      <c r="I563" s="7"/>
      <c r="J563" s="7"/>
      <c r="K563" s="7"/>
      <c r="L563" s="207"/>
      <c r="M563" s="7"/>
      <c r="N563" s="207"/>
      <c r="O563" s="7"/>
      <c r="P563" s="207"/>
      <c r="Q563" s="7"/>
      <c r="R563" s="7"/>
      <c r="S563" s="7"/>
    </row>
    <row r="564" ht="21.0" customHeight="1">
      <c r="A564" s="7"/>
      <c r="B564" s="207"/>
      <c r="C564" s="49"/>
      <c r="D564" s="150"/>
      <c r="E564" s="7"/>
      <c r="F564" s="7"/>
      <c r="G564" s="7"/>
      <c r="H564" s="7"/>
      <c r="I564" s="7"/>
      <c r="J564" s="7"/>
      <c r="K564" s="7"/>
      <c r="L564" s="207"/>
      <c r="M564" s="7"/>
      <c r="N564" s="207"/>
      <c r="O564" s="7"/>
      <c r="P564" s="207"/>
      <c r="Q564" s="7"/>
      <c r="R564" s="7"/>
      <c r="S564" s="7"/>
    </row>
    <row r="565" ht="21.0" customHeight="1">
      <c r="A565" s="7"/>
      <c r="B565" s="207"/>
      <c r="C565" s="49"/>
      <c r="D565" s="150"/>
      <c r="E565" s="7"/>
      <c r="F565" s="7"/>
      <c r="G565" s="7"/>
      <c r="H565" s="7"/>
      <c r="I565" s="7"/>
      <c r="J565" s="7"/>
      <c r="K565" s="7"/>
      <c r="L565" s="207"/>
      <c r="M565" s="7"/>
      <c r="N565" s="207"/>
      <c r="O565" s="7"/>
      <c r="P565" s="207"/>
      <c r="Q565" s="7"/>
      <c r="R565" s="7"/>
      <c r="S565" s="7"/>
    </row>
    <row r="566" ht="21.0" customHeight="1">
      <c r="A566" s="7"/>
      <c r="B566" s="207"/>
      <c r="C566" s="49"/>
      <c r="D566" s="150"/>
      <c r="E566" s="7"/>
      <c r="F566" s="7"/>
      <c r="G566" s="7"/>
      <c r="H566" s="7"/>
      <c r="I566" s="7"/>
      <c r="J566" s="7"/>
      <c r="K566" s="7"/>
      <c r="L566" s="207"/>
      <c r="M566" s="7"/>
      <c r="N566" s="207"/>
      <c r="O566" s="7"/>
      <c r="P566" s="207"/>
      <c r="Q566" s="7"/>
      <c r="R566" s="7"/>
      <c r="S566" s="7"/>
    </row>
    <row r="567" ht="21.0" customHeight="1">
      <c r="A567" s="7"/>
      <c r="B567" s="207"/>
      <c r="C567" s="49"/>
      <c r="D567" s="150"/>
      <c r="E567" s="7"/>
      <c r="F567" s="7"/>
      <c r="G567" s="7"/>
      <c r="H567" s="7"/>
      <c r="I567" s="7"/>
      <c r="J567" s="7"/>
      <c r="K567" s="7"/>
      <c r="L567" s="207"/>
      <c r="M567" s="7"/>
      <c r="N567" s="207"/>
      <c r="O567" s="7"/>
      <c r="P567" s="207"/>
      <c r="Q567" s="7"/>
      <c r="R567" s="7"/>
      <c r="S567" s="7"/>
    </row>
    <row r="568" ht="21.0" customHeight="1">
      <c r="A568" s="7"/>
      <c r="B568" s="207"/>
      <c r="C568" s="49"/>
      <c r="D568" s="150"/>
      <c r="E568" s="7"/>
      <c r="F568" s="7"/>
      <c r="G568" s="7"/>
      <c r="H568" s="7"/>
      <c r="I568" s="7"/>
      <c r="J568" s="7"/>
      <c r="K568" s="7"/>
      <c r="L568" s="207"/>
      <c r="M568" s="7"/>
      <c r="N568" s="207"/>
      <c r="O568" s="7"/>
      <c r="P568" s="207"/>
      <c r="Q568" s="7"/>
      <c r="R568" s="7"/>
      <c r="S568" s="7"/>
    </row>
    <row r="569" ht="21.0" customHeight="1">
      <c r="A569" s="7"/>
      <c r="B569" s="207"/>
      <c r="C569" s="49"/>
      <c r="D569" s="150"/>
      <c r="E569" s="7"/>
      <c r="F569" s="7"/>
      <c r="G569" s="7"/>
      <c r="H569" s="7"/>
      <c r="I569" s="7"/>
      <c r="J569" s="7"/>
      <c r="K569" s="7"/>
      <c r="L569" s="207"/>
      <c r="M569" s="7"/>
      <c r="N569" s="207"/>
      <c r="O569" s="7"/>
      <c r="P569" s="207"/>
      <c r="Q569" s="7"/>
      <c r="R569" s="7"/>
      <c r="S569" s="7"/>
    </row>
    <row r="570" ht="21.0" customHeight="1">
      <c r="A570" s="7"/>
      <c r="B570" s="207"/>
      <c r="C570" s="49"/>
      <c r="D570" s="150"/>
      <c r="E570" s="7"/>
      <c r="F570" s="7"/>
      <c r="G570" s="7"/>
      <c r="H570" s="7"/>
      <c r="I570" s="7"/>
      <c r="J570" s="7"/>
      <c r="K570" s="7"/>
      <c r="L570" s="207"/>
      <c r="M570" s="7"/>
      <c r="N570" s="207"/>
      <c r="O570" s="7"/>
      <c r="P570" s="207"/>
      <c r="Q570" s="7"/>
      <c r="R570" s="7"/>
      <c r="S570" s="7"/>
    </row>
    <row r="571" ht="21.0" customHeight="1">
      <c r="A571" s="7"/>
      <c r="B571" s="207"/>
      <c r="C571" s="49"/>
      <c r="D571" s="150"/>
      <c r="E571" s="7"/>
      <c r="F571" s="7"/>
      <c r="G571" s="7"/>
      <c r="H571" s="7"/>
      <c r="I571" s="7"/>
      <c r="J571" s="7"/>
      <c r="K571" s="7"/>
      <c r="L571" s="207"/>
      <c r="M571" s="7"/>
      <c r="N571" s="207"/>
      <c r="O571" s="7"/>
      <c r="P571" s="207"/>
      <c r="Q571" s="7"/>
      <c r="R571" s="7"/>
      <c r="S571" s="7"/>
    </row>
    <row r="572" ht="21.0" customHeight="1">
      <c r="A572" s="7"/>
      <c r="B572" s="207"/>
      <c r="C572" s="49"/>
      <c r="D572" s="150"/>
      <c r="E572" s="7"/>
      <c r="F572" s="7"/>
      <c r="G572" s="7"/>
      <c r="H572" s="7"/>
      <c r="I572" s="7"/>
      <c r="J572" s="7"/>
      <c r="K572" s="7"/>
      <c r="L572" s="207"/>
      <c r="M572" s="7"/>
      <c r="N572" s="207"/>
      <c r="O572" s="7"/>
      <c r="P572" s="207"/>
      <c r="Q572" s="7"/>
      <c r="R572" s="7"/>
      <c r="S572" s="7"/>
    </row>
    <row r="573" ht="21.0" customHeight="1">
      <c r="A573" s="7"/>
      <c r="B573" s="207"/>
      <c r="C573" s="49"/>
      <c r="D573" s="150"/>
      <c r="E573" s="7"/>
      <c r="F573" s="7"/>
      <c r="G573" s="7"/>
      <c r="H573" s="7"/>
      <c r="I573" s="7"/>
      <c r="J573" s="7"/>
      <c r="K573" s="7"/>
      <c r="L573" s="207"/>
      <c r="M573" s="7"/>
      <c r="N573" s="207"/>
      <c r="O573" s="7"/>
      <c r="P573" s="207"/>
      <c r="Q573" s="7"/>
      <c r="R573" s="7"/>
      <c r="S573" s="7"/>
    </row>
    <row r="574" ht="21.0" customHeight="1">
      <c r="A574" s="7"/>
      <c r="B574" s="207"/>
      <c r="C574" s="49"/>
      <c r="D574" s="150"/>
      <c r="E574" s="7"/>
      <c r="F574" s="7"/>
      <c r="G574" s="7"/>
      <c r="H574" s="7"/>
      <c r="I574" s="7"/>
      <c r="J574" s="7"/>
      <c r="K574" s="7"/>
      <c r="L574" s="207"/>
      <c r="M574" s="7"/>
      <c r="N574" s="207"/>
      <c r="O574" s="7"/>
      <c r="P574" s="207"/>
      <c r="Q574" s="7"/>
      <c r="R574" s="7"/>
      <c r="S574" s="7"/>
    </row>
    <row r="575" ht="21.0" customHeight="1">
      <c r="A575" s="7"/>
      <c r="B575" s="207"/>
      <c r="C575" s="49"/>
      <c r="D575" s="150"/>
      <c r="E575" s="7"/>
      <c r="F575" s="7"/>
      <c r="G575" s="7"/>
      <c r="H575" s="7"/>
      <c r="I575" s="7"/>
      <c r="J575" s="7"/>
      <c r="K575" s="7"/>
      <c r="L575" s="207"/>
      <c r="M575" s="7"/>
      <c r="N575" s="207"/>
      <c r="O575" s="7"/>
      <c r="P575" s="207"/>
      <c r="Q575" s="7"/>
      <c r="R575" s="7"/>
      <c r="S575" s="7"/>
    </row>
    <row r="576" ht="21.0" customHeight="1">
      <c r="A576" s="7"/>
      <c r="B576" s="207"/>
      <c r="C576" s="49"/>
      <c r="D576" s="150"/>
      <c r="E576" s="7"/>
      <c r="F576" s="7"/>
      <c r="G576" s="7"/>
      <c r="H576" s="7"/>
      <c r="I576" s="7"/>
      <c r="J576" s="7"/>
      <c r="K576" s="7"/>
      <c r="L576" s="207"/>
      <c r="M576" s="7"/>
      <c r="N576" s="207"/>
      <c r="O576" s="7"/>
      <c r="P576" s="207"/>
      <c r="Q576" s="7"/>
      <c r="R576" s="7"/>
      <c r="S576" s="7"/>
    </row>
    <row r="577" ht="21.0" customHeight="1">
      <c r="A577" s="7"/>
      <c r="B577" s="207"/>
      <c r="C577" s="49"/>
      <c r="D577" s="150"/>
      <c r="E577" s="7"/>
      <c r="F577" s="7"/>
      <c r="G577" s="7"/>
      <c r="H577" s="7"/>
      <c r="I577" s="7"/>
      <c r="J577" s="7"/>
      <c r="K577" s="7"/>
      <c r="L577" s="207"/>
      <c r="M577" s="7"/>
      <c r="N577" s="207"/>
      <c r="O577" s="7"/>
      <c r="P577" s="207"/>
      <c r="Q577" s="7"/>
      <c r="R577" s="7"/>
      <c r="S577" s="7"/>
    </row>
    <row r="578" ht="21.0" customHeight="1">
      <c r="A578" s="7"/>
      <c r="B578" s="207"/>
      <c r="C578" s="49"/>
      <c r="D578" s="150"/>
      <c r="E578" s="7"/>
      <c r="F578" s="7"/>
      <c r="G578" s="7"/>
      <c r="H578" s="7"/>
      <c r="I578" s="7"/>
      <c r="J578" s="7"/>
      <c r="K578" s="7"/>
      <c r="L578" s="207"/>
      <c r="M578" s="7"/>
      <c r="N578" s="207"/>
      <c r="O578" s="7"/>
      <c r="P578" s="207"/>
      <c r="Q578" s="7"/>
      <c r="R578" s="7"/>
      <c r="S578" s="7"/>
    </row>
    <row r="579" ht="21.0" customHeight="1">
      <c r="A579" s="7"/>
      <c r="B579" s="207"/>
      <c r="C579" s="49"/>
      <c r="D579" s="150"/>
      <c r="E579" s="7"/>
      <c r="F579" s="7"/>
      <c r="G579" s="7"/>
      <c r="H579" s="7"/>
      <c r="I579" s="7"/>
      <c r="J579" s="7"/>
      <c r="K579" s="7"/>
      <c r="L579" s="207"/>
      <c r="M579" s="7"/>
      <c r="N579" s="207"/>
      <c r="O579" s="7"/>
      <c r="P579" s="207"/>
      <c r="Q579" s="7"/>
      <c r="R579" s="7"/>
      <c r="S579" s="7"/>
    </row>
    <row r="580" ht="21.0" customHeight="1">
      <c r="A580" s="7"/>
      <c r="B580" s="207"/>
      <c r="C580" s="49"/>
      <c r="D580" s="150"/>
      <c r="E580" s="7"/>
      <c r="F580" s="7"/>
      <c r="G580" s="7"/>
      <c r="H580" s="7"/>
      <c r="I580" s="7"/>
      <c r="J580" s="7"/>
      <c r="K580" s="7"/>
      <c r="L580" s="207"/>
      <c r="M580" s="7"/>
      <c r="N580" s="207"/>
      <c r="O580" s="7"/>
      <c r="P580" s="207"/>
      <c r="Q580" s="7"/>
      <c r="R580" s="7"/>
      <c r="S580" s="7"/>
    </row>
    <row r="581" ht="21.0" customHeight="1">
      <c r="A581" s="7"/>
      <c r="B581" s="207"/>
      <c r="C581" s="49"/>
      <c r="D581" s="150"/>
      <c r="E581" s="7"/>
      <c r="F581" s="7"/>
      <c r="G581" s="7"/>
      <c r="H581" s="7"/>
      <c r="I581" s="7"/>
      <c r="J581" s="7"/>
      <c r="K581" s="7"/>
      <c r="L581" s="207"/>
      <c r="M581" s="7"/>
      <c r="N581" s="207"/>
      <c r="O581" s="7"/>
      <c r="P581" s="207"/>
      <c r="Q581" s="7"/>
      <c r="R581" s="7"/>
      <c r="S581" s="7"/>
    </row>
    <row r="582" ht="21.0" customHeight="1">
      <c r="A582" s="7"/>
      <c r="B582" s="207"/>
      <c r="C582" s="49"/>
      <c r="D582" s="150"/>
      <c r="E582" s="7"/>
      <c r="F582" s="7"/>
      <c r="G582" s="7"/>
      <c r="H582" s="7"/>
      <c r="I582" s="7"/>
      <c r="J582" s="7"/>
      <c r="K582" s="7"/>
      <c r="L582" s="207"/>
      <c r="M582" s="7"/>
      <c r="N582" s="207"/>
      <c r="O582" s="7"/>
      <c r="P582" s="207"/>
      <c r="Q582" s="7"/>
      <c r="R582" s="7"/>
      <c r="S582" s="7"/>
    </row>
    <row r="583" ht="21.0" customHeight="1">
      <c r="A583" s="7"/>
      <c r="B583" s="207"/>
      <c r="C583" s="49"/>
      <c r="D583" s="150"/>
      <c r="E583" s="7"/>
      <c r="F583" s="7"/>
      <c r="G583" s="7"/>
      <c r="H583" s="7"/>
      <c r="I583" s="7"/>
      <c r="J583" s="7"/>
      <c r="K583" s="7"/>
      <c r="L583" s="207"/>
      <c r="M583" s="7"/>
      <c r="N583" s="207"/>
      <c r="O583" s="7"/>
      <c r="P583" s="207"/>
      <c r="Q583" s="7"/>
      <c r="R583" s="7"/>
      <c r="S583" s="7"/>
    </row>
    <row r="584" ht="21.0" customHeight="1">
      <c r="A584" s="7"/>
      <c r="B584" s="207"/>
      <c r="C584" s="49"/>
      <c r="D584" s="150"/>
      <c r="E584" s="7"/>
      <c r="F584" s="7"/>
      <c r="G584" s="7"/>
      <c r="H584" s="7"/>
      <c r="I584" s="7"/>
      <c r="J584" s="7"/>
      <c r="K584" s="7"/>
      <c r="L584" s="207"/>
      <c r="M584" s="7"/>
      <c r="N584" s="207"/>
      <c r="O584" s="7"/>
      <c r="P584" s="207"/>
      <c r="Q584" s="7"/>
      <c r="R584" s="7"/>
      <c r="S584" s="7"/>
    </row>
    <row r="585" ht="21.0" customHeight="1">
      <c r="A585" s="7"/>
      <c r="B585" s="207"/>
      <c r="C585" s="49"/>
      <c r="D585" s="150"/>
      <c r="E585" s="7"/>
      <c r="F585" s="7"/>
      <c r="G585" s="7"/>
      <c r="H585" s="7"/>
      <c r="I585" s="7"/>
      <c r="J585" s="7"/>
      <c r="K585" s="7"/>
      <c r="L585" s="207"/>
      <c r="M585" s="7"/>
      <c r="N585" s="207"/>
      <c r="O585" s="7"/>
      <c r="P585" s="207"/>
      <c r="Q585" s="7"/>
      <c r="R585" s="7"/>
      <c r="S585" s="7"/>
    </row>
    <row r="586" ht="21.0" customHeight="1">
      <c r="A586" s="7"/>
      <c r="B586" s="207"/>
      <c r="C586" s="49"/>
      <c r="D586" s="150"/>
      <c r="E586" s="7"/>
      <c r="F586" s="7"/>
      <c r="G586" s="7"/>
      <c r="H586" s="7"/>
      <c r="I586" s="7"/>
      <c r="J586" s="7"/>
      <c r="K586" s="7"/>
      <c r="L586" s="207"/>
      <c r="M586" s="7"/>
      <c r="N586" s="207"/>
      <c r="O586" s="7"/>
      <c r="P586" s="207"/>
      <c r="Q586" s="7"/>
      <c r="R586" s="7"/>
      <c r="S586" s="7"/>
    </row>
    <row r="587" ht="21.0" customHeight="1">
      <c r="A587" s="7"/>
      <c r="B587" s="207"/>
      <c r="C587" s="49"/>
      <c r="D587" s="150"/>
      <c r="E587" s="7"/>
      <c r="F587" s="7"/>
      <c r="G587" s="7"/>
      <c r="H587" s="7"/>
      <c r="I587" s="7"/>
      <c r="J587" s="7"/>
      <c r="K587" s="7"/>
      <c r="L587" s="207"/>
      <c r="M587" s="7"/>
      <c r="N587" s="207"/>
      <c r="O587" s="7"/>
      <c r="P587" s="207"/>
      <c r="Q587" s="7"/>
      <c r="R587" s="7"/>
      <c r="S587" s="7"/>
    </row>
    <row r="588" ht="21.0" customHeight="1">
      <c r="A588" s="7"/>
      <c r="B588" s="207"/>
      <c r="C588" s="49"/>
      <c r="D588" s="150"/>
      <c r="E588" s="7"/>
      <c r="F588" s="7"/>
      <c r="G588" s="7"/>
      <c r="H588" s="7"/>
      <c r="I588" s="7"/>
      <c r="J588" s="7"/>
      <c r="K588" s="7"/>
      <c r="L588" s="207"/>
      <c r="M588" s="7"/>
      <c r="N588" s="207"/>
      <c r="O588" s="7"/>
      <c r="P588" s="207"/>
      <c r="Q588" s="7"/>
      <c r="R588" s="7"/>
      <c r="S588" s="7"/>
    </row>
    <row r="589" ht="21.0" customHeight="1">
      <c r="A589" s="7"/>
      <c r="B589" s="207"/>
      <c r="C589" s="49"/>
      <c r="D589" s="150"/>
      <c r="E589" s="7"/>
      <c r="F589" s="7"/>
      <c r="G589" s="7"/>
      <c r="H589" s="7"/>
      <c r="I589" s="7"/>
      <c r="J589" s="7"/>
      <c r="K589" s="7"/>
      <c r="L589" s="207"/>
      <c r="M589" s="7"/>
      <c r="N589" s="207"/>
      <c r="O589" s="7"/>
      <c r="P589" s="207"/>
      <c r="Q589" s="7"/>
      <c r="R589" s="7"/>
      <c r="S589" s="7"/>
    </row>
    <row r="590" ht="21.0" customHeight="1">
      <c r="A590" s="7"/>
      <c r="B590" s="207"/>
      <c r="C590" s="49"/>
      <c r="D590" s="150"/>
      <c r="E590" s="7"/>
      <c r="F590" s="7"/>
      <c r="G590" s="7"/>
      <c r="H590" s="7"/>
      <c r="I590" s="7"/>
      <c r="J590" s="7"/>
      <c r="K590" s="7"/>
      <c r="L590" s="207"/>
      <c r="M590" s="7"/>
      <c r="N590" s="207"/>
      <c r="O590" s="7"/>
      <c r="P590" s="207"/>
      <c r="Q590" s="7"/>
      <c r="R590" s="7"/>
      <c r="S590" s="7"/>
    </row>
    <row r="591" ht="21.0" customHeight="1">
      <c r="A591" s="7"/>
      <c r="B591" s="207"/>
      <c r="C591" s="49"/>
      <c r="D591" s="150"/>
      <c r="E591" s="7"/>
      <c r="F591" s="7"/>
      <c r="G591" s="7"/>
      <c r="H591" s="7"/>
      <c r="I591" s="7"/>
      <c r="J591" s="7"/>
      <c r="K591" s="7"/>
      <c r="L591" s="207"/>
      <c r="M591" s="7"/>
      <c r="N591" s="207"/>
      <c r="O591" s="7"/>
      <c r="P591" s="207"/>
      <c r="Q591" s="7"/>
      <c r="R591" s="7"/>
      <c r="S591" s="7"/>
    </row>
    <row r="592" ht="21.0" customHeight="1">
      <c r="A592" s="7"/>
      <c r="B592" s="207"/>
      <c r="C592" s="49"/>
      <c r="D592" s="150"/>
      <c r="E592" s="7"/>
      <c r="F592" s="7"/>
      <c r="G592" s="7"/>
      <c r="H592" s="7"/>
      <c r="I592" s="7"/>
      <c r="J592" s="7"/>
      <c r="K592" s="7"/>
      <c r="L592" s="207"/>
      <c r="M592" s="7"/>
      <c r="N592" s="207"/>
      <c r="O592" s="7"/>
      <c r="P592" s="207"/>
      <c r="Q592" s="7"/>
      <c r="R592" s="7"/>
      <c r="S592" s="7"/>
    </row>
    <row r="593" ht="21.0" customHeight="1">
      <c r="A593" s="7"/>
      <c r="B593" s="207"/>
      <c r="C593" s="49"/>
      <c r="D593" s="150"/>
      <c r="E593" s="7"/>
      <c r="F593" s="7"/>
      <c r="G593" s="7"/>
      <c r="H593" s="7"/>
      <c r="I593" s="7"/>
      <c r="J593" s="7"/>
      <c r="K593" s="7"/>
      <c r="L593" s="207"/>
      <c r="M593" s="7"/>
      <c r="N593" s="207"/>
      <c r="O593" s="7"/>
      <c r="P593" s="207"/>
      <c r="Q593" s="7"/>
      <c r="R593" s="7"/>
      <c r="S593" s="7"/>
    </row>
    <row r="594" ht="21.0" customHeight="1">
      <c r="A594" s="7"/>
      <c r="B594" s="207"/>
      <c r="C594" s="49"/>
      <c r="D594" s="150"/>
      <c r="E594" s="7"/>
      <c r="F594" s="7"/>
      <c r="G594" s="7"/>
      <c r="H594" s="7"/>
      <c r="I594" s="7"/>
      <c r="J594" s="7"/>
      <c r="K594" s="7"/>
      <c r="L594" s="207"/>
      <c r="M594" s="7"/>
      <c r="N594" s="207"/>
      <c r="O594" s="7"/>
      <c r="P594" s="207"/>
      <c r="Q594" s="7"/>
      <c r="R594" s="7"/>
      <c r="S594" s="7"/>
    </row>
    <row r="595" ht="21.0" customHeight="1">
      <c r="A595" s="7"/>
      <c r="B595" s="207"/>
      <c r="C595" s="49"/>
      <c r="D595" s="150"/>
      <c r="E595" s="7"/>
      <c r="F595" s="7"/>
      <c r="G595" s="7"/>
      <c r="H595" s="7"/>
      <c r="I595" s="7"/>
      <c r="J595" s="7"/>
      <c r="K595" s="7"/>
      <c r="L595" s="207"/>
      <c r="M595" s="7"/>
      <c r="N595" s="207"/>
      <c r="O595" s="7"/>
      <c r="P595" s="207"/>
      <c r="Q595" s="7"/>
      <c r="R595" s="7"/>
      <c r="S595" s="7"/>
    </row>
    <row r="596" ht="21.0" customHeight="1">
      <c r="A596" s="7"/>
      <c r="B596" s="207"/>
      <c r="C596" s="49"/>
      <c r="D596" s="150"/>
      <c r="E596" s="7"/>
      <c r="F596" s="7"/>
      <c r="G596" s="7"/>
      <c r="H596" s="7"/>
      <c r="I596" s="7"/>
      <c r="J596" s="7"/>
      <c r="K596" s="7"/>
      <c r="L596" s="207"/>
      <c r="M596" s="7"/>
      <c r="N596" s="207"/>
      <c r="O596" s="7"/>
      <c r="P596" s="207"/>
      <c r="Q596" s="7"/>
      <c r="R596" s="7"/>
      <c r="S596" s="7"/>
    </row>
    <row r="597" ht="21.0" customHeight="1">
      <c r="A597" s="7"/>
      <c r="B597" s="207"/>
      <c r="C597" s="49"/>
      <c r="D597" s="150"/>
      <c r="E597" s="7"/>
      <c r="F597" s="7"/>
      <c r="G597" s="7"/>
      <c r="H597" s="7"/>
      <c r="I597" s="7"/>
      <c r="J597" s="7"/>
      <c r="K597" s="7"/>
      <c r="L597" s="207"/>
      <c r="M597" s="7"/>
      <c r="N597" s="207"/>
      <c r="O597" s="7"/>
      <c r="P597" s="207"/>
      <c r="Q597" s="7"/>
      <c r="R597" s="7"/>
      <c r="S597" s="7"/>
    </row>
    <row r="598" ht="21.0" customHeight="1">
      <c r="A598" s="7"/>
      <c r="B598" s="207"/>
      <c r="C598" s="49"/>
      <c r="D598" s="150"/>
      <c r="E598" s="7"/>
      <c r="F598" s="7"/>
      <c r="G598" s="7"/>
      <c r="H598" s="7"/>
      <c r="I598" s="7"/>
      <c r="J598" s="7"/>
      <c r="K598" s="7"/>
      <c r="L598" s="207"/>
      <c r="M598" s="7"/>
      <c r="N598" s="207"/>
      <c r="O598" s="7"/>
      <c r="P598" s="207"/>
      <c r="Q598" s="7"/>
      <c r="R598" s="7"/>
      <c r="S598" s="7"/>
    </row>
    <row r="599" ht="21.0" customHeight="1">
      <c r="A599" s="7"/>
      <c r="B599" s="207"/>
      <c r="C599" s="49"/>
      <c r="D599" s="150"/>
      <c r="E599" s="7"/>
      <c r="F599" s="7"/>
      <c r="G599" s="7"/>
      <c r="H599" s="7"/>
      <c r="I599" s="7"/>
      <c r="J599" s="7"/>
      <c r="K599" s="7"/>
      <c r="L599" s="207"/>
      <c r="M599" s="7"/>
      <c r="N599" s="207"/>
      <c r="O599" s="7"/>
      <c r="P599" s="207"/>
      <c r="Q599" s="7"/>
      <c r="R599" s="7"/>
      <c r="S599" s="7"/>
    </row>
    <row r="600" ht="21.0" customHeight="1">
      <c r="A600" s="7"/>
      <c r="B600" s="207"/>
      <c r="C600" s="49"/>
      <c r="D600" s="150"/>
      <c r="E600" s="7"/>
      <c r="F600" s="7"/>
      <c r="G600" s="7"/>
      <c r="H600" s="7"/>
      <c r="I600" s="7"/>
      <c r="J600" s="7"/>
      <c r="K600" s="7"/>
      <c r="L600" s="207"/>
      <c r="M600" s="7"/>
      <c r="N600" s="207"/>
      <c r="O600" s="7"/>
      <c r="P600" s="207"/>
      <c r="Q600" s="7"/>
      <c r="R600" s="7"/>
      <c r="S600" s="7"/>
    </row>
    <row r="601" ht="21.0" customHeight="1">
      <c r="A601" s="7"/>
      <c r="B601" s="207"/>
      <c r="C601" s="49"/>
      <c r="D601" s="150"/>
      <c r="E601" s="7"/>
      <c r="F601" s="7"/>
      <c r="G601" s="7"/>
      <c r="H601" s="7"/>
      <c r="I601" s="7"/>
      <c r="J601" s="7"/>
      <c r="K601" s="7"/>
      <c r="L601" s="207"/>
      <c r="M601" s="7"/>
      <c r="N601" s="207"/>
      <c r="O601" s="7"/>
      <c r="P601" s="207"/>
      <c r="Q601" s="7"/>
      <c r="R601" s="7"/>
      <c r="S601" s="7"/>
    </row>
    <row r="602" ht="21.0" customHeight="1">
      <c r="A602" s="7"/>
      <c r="B602" s="207"/>
      <c r="C602" s="49"/>
      <c r="D602" s="150"/>
      <c r="E602" s="7"/>
      <c r="F602" s="7"/>
      <c r="G602" s="7"/>
      <c r="H602" s="7"/>
      <c r="I602" s="7"/>
      <c r="J602" s="7"/>
      <c r="K602" s="7"/>
      <c r="L602" s="207"/>
      <c r="M602" s="7"/>
      <c r="N602" s="207"/>
      <c r="O602" s="7"/>
      <c r="P602" s="207"/>
      <c r="Q602" s="7"/>
      <c r="R602" s="7"/>
      <c r="S602" s="7"/>
    </row>
    <row r="603" ht="21.0" customHeight="1">
      <c r="A603" s="7"/>
      <c r="B603" s="207"/>
      <c r="C603" s="49"/>
      <c r="D603" s="150"/>
      <c r="E603" s="7"/>
      <c r="F603" s="7"/>
      <c r="G603" s="7"/>
      <c r="H603" s="7"/>
      <c r="I603" s="7"/>
      <c r="J603" s="7"/>
      <c r="K603" s="7"/>
      <c r="L603" s="207"/>
      <c r="M603" s="7"/>
      <c r="N603" s="207"/>
      <c r="O603" s="7"/>
      <c r="P603" s="207"/>
      <c r="Q603" s="7"/>
      <c r="R603" s="7"/>
      <c r="S603" s="7"/>
    </row>
    <row r="604" ht="21.0" customHeight="1">
      <c r="A604" s="7"/>
      <c r="B604" s="207"/>
      <c r="C604" s="49"/>
      <c r="D604" s="150"/>
      <c r="E604" s="7"/>
      <c r="F604" s="7"/>
      <c r="G604" s="7"/>
      <c r="H604" s="7"/>
      <c r="I604" s="7"/>
      <c r="J604" s="7"/>
      <c r="K604" s="7"/>
      <c r="L604" s="207"/>
      <c r="M604" s="7"/>
      <c r="N604" s="207"/>
      <c r="O604" s="7"/>
      <c r="P604" s="207"/>
      <c r="Q604" s="7"/>
      <c r="R604" s="7"/>
      <c r="S604" s="7"/>
    </row>
    <row r="605" ht="21.0" customHeight="1">
      <c r="A605" s="7"/>
      <c r="B605" s="207"/>
      <c r="C605" s="49"/>
      <c r="D605" s="150"/>
      <c r="E605" s="7"/>
      <c r="F605" s="7"/>
      <c r="G605" s="7"/>
      <c r="H605" s="7"/>
      <c r="I605" s="7"/>
      <c r="J605" s="7"/>
      <c r="K605" s="7"/>
      <c r="L605" s="207"/>
      <c r="M605" s="7"/>
      <c r="N605" s="207"/>
      <c r="O605" s="7"/>
      <c r="P605" s="207"/>
      <c r="Q605" s="7"/>
      <c r="R605" s="7"/>
      <c r="S605" s="7"/>
    </row>
    <row r="606" ht="21.0" customHeight="1">
      <c r="A606" s="7"/>
      <c r="B606" s="207"/>
      <c r="C606" s="49"/>
      <c r="D606" s="150"/>
      <c r="E606" s="7"/>
      <c r="F606" s="7"/>
      <c r="G606" s="7"/>
      <c r="H606" s="7"/>
      <c r="I606" s="7"/>
      <c r="J606" s="7"/>
      <c r="K606" s="7"/>
      <c r="L606" s="207"/>
      <c r="M606" s="7"/>
      <c r="N606" s="207"/>
      <c r="O606" s="7"/>
      <c r="P606" s="207"/>
      <c r="Q606" s="7"/>
      <c r="R606" s="7"/>
      <c r="S606" s="7"/>
    </row>
    <row r="607" ht="21.0" customHeight="1">
      <c r="A607" s="7"/>
      <c r="B607" s="207"/>
      <c r="C607" s="49"/>
      <c r="D607" s="150"/>
      <c r="E607" s="7"/>
      <c r="F607" s="7"/>
      <c r="G607" s="7"/>
      <c r="H607" s="7"/>
      <c r="I607" s="7"/>
      <c r="J607" s="7"/>
      <c r="K607" s="7"/>
      <c r="L607" s="207"/>
      <c r="M607" s="7"/>
      <c r="N607" s="207"/>
      <c r="O607" s="7"/>
      <c r="P607" s="207"/>
      <c r="Q607" s="7"/>
      <c r="R607" s="7"/>
      <c r="S607" s="7"/>
    </row>
    <row r="608" ht="21.0" customHeight="1">
      <c r="A608" s="7"/>
      <c r="B608" s="207"/>
      <c r="C608" s="49"/>
      <c r="D608" s="150"/>
      <c r="E608" s="7"/>
      <c r="F608" s="7"/>
      <c r="G608" s="7"/>
      <c r="H608" s="7"/>
      <c r="I608" s="7"/>
      <c r="J608" s="7"/>
      <c r="K608" s="7"/>
      <c r="L608" s="207"/>
      <c r="M608" s="7"/>
      <c r="N608" s="207"/>
      <c r="O608" s="7"/>
      <c r="P608" s="207"/>
      <c r="Q608" s="7"/>
      <c r="R608" s="7"/>
      <c r="S608" s="7"/>
    </row>
    <row r="609" ht="21.0" customHeight="1">
      <c r="A609" s="7"/>
      <c r="B609" s="207"/>
      <c r="C609" s="49"/>
      <c r="D609" s="150"/>
      <c r="E609" s="7"/>
      <c r="F609" s="7"/>
      <c r="G609" s="7"/>
      <c r="H609" s="7"/>
      <c r="I609" s="7"/>
      <c r="J609" s="7"/>
      <c r="K609" s="7"/>
      <c r="L609" s="207"/>
      <c r="M609" s="7"/>
      <c r="N609" s="207"/>
      <c r="O609" s="7"/>
      <c r="P609" s="207"/>
      <c r="Q609" s="7"/>
      <c r="R609" s="7"/>
      <c r="S609" s="7"/>
    </row>
    <row r="610" ht="21.0" customHeight="1">
      <c r="A610" s="7"/>
      <c r="B610" s="207"/>
      <c r="C610" s="49"/>
      <c r="D610" s="150"/>
      <c r="E610" s="7"/>
      <c r="F610" s="7"/>
      <c r="G610" s="7"/>
      <c r="H610" s="7"/>
      <c r="I610" s="7"/>
      <c r="J610" s="7"/>
      <c r="K610" s="7"/>
      <c r="L610" s="207"/>
      <c r="M610" s="7"/>
      <c r="N610" s="207"/>
      <c r="O610" s="7"/>
      <c r="P610" s="207"/>
      <c r="Q610" s="7"/>
      <c r="R610" s="7"/>
      <c r="S610" s="7"/>
    </row>
    <row r="611" ht="21.0" customHeight="1">
      <c r="A611" s="7"/>
      <c r="B611" s="207"/>
      <c r="C611" s="49"/>
      <c r="D611" s="150"/>
      <c r="E611" s="7"/>
      <c r="F611" s="7"/>
      <c r="G611" s="7"/>
      <c r="H611" s="7"/>
      <c r="I611" s="7"/>
      <c r="J611" s="7"/>
      <c r="K611" s="7"/>
      <c r="L611" s="207"/>
      <c r="M611" s="7"/>
      <c r="N611" s="207"/>
      <c r="O611" s="7"/>
      <c r="P611" s="207"/>
      <c r="Q611" s="7"/>
      <c r="R611" s="7"/>
      <c r="S611" s="7"/>
    </row>
    <row r="612" ht="21.0" customHeight="1">
      <c r="A612" s="7"/>
      <c r="B612" s="207"/>
      <c r="C612" s="49"/>
      <c r="D612" s="150"/>
      <c r="E612" s="7"/>
      <c r="F612" s="7"/>
      <c r="G612" s="7"/>
      <c r="H612" s="7"/>
      <c r="I612" s="7"/>
      <c r="J612" s="7"/>
      <c r="K612" s="7"/>
      <c r="L612" s="207"/>
      <c r="M612" s="7"/>
      <c r="N612" s="207"/>
      <c r="O612" s="7"/>
      <c r="P612" s="207"/>
      <c r="Q612" s="7"/>
      <c r="R612" s="7"/>
      <c r="S612" s="7"/>
    </row>
    <row r="613" ht="21.0" customHeight="1">
      <c r="A613" s="7"/>
      <c r="B613" s="207"/>
      <c r="C613" s="49"/>
      <c r="D613" s="150"/>
      <c r="E613" s="7"/>
      <c r="F613" s="7"/>
      <c r="G613" s="7"/>
      <c r="H613" s="7"/>
      <c r="I613" s="7"/>
      <c r="J613" s="7"/>
      <c r="K613" s="7"/>
      <c r="L613" s="207"/>
      <c r="M613" s="7"/>
      <c r="N613" s="207"/>
      <c r="O613" s="7"/>
      <c r="P613" s="207"/>
      <c r="Q613" s="7"/>
      <c r="R613" s="7"/>
      <c r="S613" s="7"/>
    </row>
    <row r="614" ht="21.0" customHeight="1">
      <c r="A614" s="7"/>
      <c r="B614" s="207"/>
      <c r="C614" s="49"/>
      <c r="D614" s="150"/>
      <c r="E614" s="7"/>
      <c r="F614" s="7"/>
      <c r="G614" s="7"/>
      <c r="H614" s="7"/>
      <c r="I614" s="7"/>
      <c r="J614" s="7"/>
      <c r="K614" s="7"/>
      <c r="L614" s="207"/>
      <c r="M614" s="7"/>
      <c r="N614" s="207"/>
      <c r="O614" s="7"/>
      <c r="P614" s="207"/>
      <c r="Q614" s="7"/>
      <c r="R614" s="7"/>
      <c r="S614" s="7"/>
    </row>
    <row r="615" ht="21.0" customHeight="1">
      <c r="A615" s="7"/>
      <c r="B615" s="207"/>
      <c r="C615" s="49"/>
      <c r="D615" s="150"/>
      <c r="E615" s="7"/>
      <c r="F615" s="7"/>
      <c r="G615" s="7"/>
      <c r="H615" s="7"/>
      <c r="I615" s="7"/>
      <c r="J615" s="7"/>
      <c r="K615" s="7"/>
      <c r="L615" s="207"/>
      <c r="M615" s="7"/>
      <c r="N615" s="207"/>
      <c r="O615" s="7"/>
      <c r="P615" s="207"/>
      <c r="Q615" s="7"/>
      <c r="R615" s="7"/>
      <c r="S615" s="7"/>
    </row>
    <row r="616" ht="21.0" customHeight="1">
      <c r="A616" s="7"/>
      <c r="B616" s="207"/>
      <c r="C616" s="49"/>
      <c r="D616" s="150"/>
      <c r="E616" s="7"/>
      <c r="F616" s="7"/>
      <c r="G616" s="7"/>
      <c r="H616" s="7"/>
      <c r="I616" s="7"/>
      <c r="J616" s="7"/>
      <c r="K616" s="7"/>
      <c r="L616" s="207"/>
      <c r="M616" s="7"/>
      <c r="N616" s="207"/>
      <c r="O616" s="7"/>
      <c r="P616" s="207"/>
      <c r="Q616" s="7"/>
      <c r="R616" s="7"/>
      <c r="S616" s="7"/>
    </row>
    <row r="617" ht="21.0" customHeight="1">
      <c r="A617" s="7"/>
      <c r="B617" s="207"/>
      <c r="C617" s="49"/>
      <c r="D617" s="150"/>
      <c r="E617" s="7"/>
      <c r="F617" s="7"/>
      <c r="G617" s="7"/>
      <c r="H617" s="7"/>
      <c r="I617" s="7"/>
      <c r="J617" s="7"/>
      <c r="K617" s="7"/>
      <c r="L617" s="207"/>
      <c r="M617" s="7"/>
      <c r="N617" s="207"/>
      <c r="O617" s="7"/>
      <c r="P617" s="207"/>
      <c r="Q617" s="7"/>
      <c r="R617" s="7"/>
      <c r="S617" s="7"/>
    </row>
    <row r="618" ht="21.0" customHeight="1">
      <c r="A618" s="7"/>
      <c r="B618" s="207"/>
      <c r="C618" s="49"/>
      <c r="D618" s="150"/>
      <c r="E618" s="7"/>
      <c r="F618" s="7"/>
      <c r="G618" s="7"/>
      <c r="H618" s="7"/>
      <c r="I618" s="7"/>
      <c r="J618" s="7"/>
      <c r="K618" s="7"/>
      <c r="L618" s="207"/>
      <c r="M618" s="7"/>
      <c r="N618" s="207"/>
      <c r="O618" s="7"/>
      <c r="P618" s="207"/>
      <c r="Q618" s="7"/>
      <c r="R618" s="7"/>
      <c r="S618" s="7"/>
    </row>
    <row r="619" ht="21.0" customHeight="1">
      <c r="A619" s="7"/>
      <c r="B619" s="207"/>
      <c r="C619" s="49"/>
      <c r="D619" s="150"/>
      <c r="E619" s="7"/>
      <c r="F619" s="7"/>
      <c r="G619" s="7"/>
      <c r="H619" s="7"/>
      <c r="I619" s="7"/>
      <c r="J619" s="7"/>
      <c r="K619" s="7"/>
      <c r="L619" s="207"/>
      <c r="M619" s="7"/>
      <c r="N619" s="207"/>
      <c r="O619" s="7"/>
      <c r="P619" s="207"/>
      <c r="Q619" s="7"/>
      <c r="R619" s="7"/>
      <c r="S619" s="7"/>
    </row>
    <row r="620" ht="21.0" customHeight="1">
      <c r="A620" s="7"/>
      <c r="B620" s="207"/>
      <c r="C620" s="49"/>
      <c r="D620" s="150"/>
      <c r="E620" s="7"/>
      <c r="F620" s="7"/>
      <c r="G620" s="7"/>
      <c r="H620" s="7"/>
      <c r="I620" s="7"/>
      <c r="J620" s="7"/>
      <c r="K620" s="7"/>
      <c r="L620" s="207"/>
      <c r="M620" s="7"/>
      <c r="N620" s="207"/>
      <c r="O620" s="7"/>
      <c r="P620" s="207"/>
      <c r="Q620" s="7"/>
      <c r="R620" s="7"/>
      <c r="S620" s="7"/>
    </row>
    <row r="621" ht="21.0" customHeight="1">
      <c r="A621" s="7"/>
      <c r="B621" s="207"/>
      <c r="C621" s="49"/>
      <c r="D621" s="150"/>
      <c r="E621" s="7"/>
      <c r="F621" s="7"/>
      <c r="G621" s="7"/>
      <c r="H621" s="7"/>
      <c r="I621" s="7"/>
      <c r="J621" s="7"/>
      <c r="K621" s="7"/>
      <c r="L621" s="207"/>
      <c r="M621" s="7"/>
      <c r="N621" s="207"/>
      <c r="O621" s="7"/>
      <c r="P621" s="207"/>
      <c r="Q621" s="7"/>
      <c r="R621" s="7"/>
      <c r="S621" s="7"/>
    </row>
    <row r="622" ht="21.0" customHeight="1">
      <c r="A622" s="7"/>
      <c r="B622" s="207"/>
      <c r="C622" s="49"/>
      <c r="D622" s="150"/>
      <c r="E622" s="7"/>
      <c r="F622" s="7"/>
      <c r="G622" s="7"/>
      <c r="H622" s="7"/>
      <c r="I622" s="7"/>
      <c r="J622" s="7"/>
      <c r="K622" s="7"/>
      <c r="L622" s="207"/>
      <c r="M622" s="7"/>
      <c r="N622" s="207"/>
      <c r="O622" s="7"/>
      <c r="P622" s="207"/>
      <c r="Q622" s="7"/>
      <c r="R622" s="7"/>
      <c r="S622" s="7"/>
    </row>
    <row r="623" ht="21.0" customHeight="1">
      <c r="A623" s="7"/>
      <c r="B623" s="207"/>
      <c r="C623" s="49"/>
      <c r="D623" s="150"/>
      <c r="E623" s="7"/>
      <c r="F623" s="7"/>
      <c r="G623" s="7"/>
      <c r="H623" s="7"/>
      <c r="I623" s="7"/>
      <c r="J623" s="7"/>
      <c r="K623" s="7"/>
      <c r="L623" s="207"/>
      <c r="M623" s="7"/>
      <c r="N623" s="207"/>
      <c r="O623" s="7"/>
      <c r="P623" s="207"/>
      <c r="Q623" s="7"/>
      <c r="R623" s="7"/>
      <c r="S623" s="7"/>
    </row>
    <row r="624" ht="21.0" customHeight="1">
      <c r="A624" s="7"/>
      <c r="B624" s="207"/>
      <c r="C624" s="49"/>
      <c r="D624" s="150"/>
      <c r="E624" s="7"/>
      <c r="F624" s="7"/>
      <c r="G624" s="7"/>
      <c r="H624" s="7"/>
      <c r="I624" s="7"/>
      <c r="J624" s="7"/>
      <c r="K624" s="7"/>
      <c r="L624" s="207"/>
      <c r="M624" s="7"/>
      <c r="N624" s="207"/>
      <c r="O624" s="7"/>
      <c r="P624" s="207"/>
      <c r="Q624" s="7"/>
      <c r="R624" s="7"/>
      <c r="S624" s="7"/>
    </row>
    <row r="625" ht="21.0" customHeight="1">
      <c r="A625" s="7"/>
      <c r="B625" s="207"/>
      <c r="C625" s="49"/>
      <c r="D625" s="150"/>
      <c r="E625" s="7"/>
      <c r="F625" s="7"/>
      <c r="G625" s="7"/>
      <c r="H625" s="7"/>
      <c r="I625" s="7"/>
      <c r="J625" s="7"/>
      <c r="K625" s="7"/>
      <c r="L625" s="207"/>
      <c r="M625" s="7"/>
      <c r="N625" s="207"/>
      <c r="O625" s="7"/>
      <c r="P625" s="207"/>
      <c r="Q625" s="7"/>
      <c r="R625" s="7"/>
      <c r="S625" s="7"/>
    </row>
    <row r="626" ht="21.0" customHeight="1">
      <c r="A626" s="7"/>
      <c r="B626" s="207"/>
      <c r="C626" s="49"/>
      <c r="D626" s="150"/>
      <c r="E626" s="7"/>
      <c r="F626" s="7"/>
      <c r="G626" s="7"/>
      <c r="H626" s="7"/>
      <c r="I626" s="7"/>
      <c r="J626" s="7"/>
      <c r="K626" s="7"/>
      <c r="L626" s="207"/>
      <c r="M626" s="7"/>
      <c r="N626" s="207"/>
      <c r="O626" s="7"/>
      <c r="P626" s="207"/>
      <c r="Q626" s="7"/>
      <c r="R626" s="7"/>
      <c r="S626" s="7"/>
    </row>
    <row r="627" ht="21.0" customHeight="1">
      <c r="A627" s="7"/>
      <c r="B627" s="207"/>
      <c r="C627" s="49"/>
      <c r="D627" s="150"/>
      <c r="E627" s="7"/>
      <c r="F627" s="7"/>
      <c r="G627" s="7"/>
      <c r="H627" s="7"/>
      <c r="I627" s="7"/>
      <c r="J627" s="7"/>
      <c r="K627" s="7"/>
      <c r="L627" s="207"/>
      <c r="M627" s="7"/>
      <c r="N627" s="207"/>
      <c r="O627" s="7"/>
      <c r="P627" s="207"/>
      <c r="Q627" s="7"/>
      <c r="R627" s="7"/>
      <c r="S627" s="7"/>
    </row>
    <row r="628" ht="21.0" customHeight="1">
      <c r="A628" s="7"/>
      <c r="B628" s="207"/>
      <c r="C628" s="49"/>
      <c r="D628" s="150"/>
      <c r="E628" s="7"/>
      <c r="F628" s="7"/>
      <c r="G628" s="7"/>
      <c r="H628" s="7"/>
      <c r="I628" s="7"/>
      <c r="J628" s="7"/>
      <c r="K628" s="7"/>
      <c r="L628" s="207"/>
      <c r="M628" s="7"/>
      <c r="N628" s="207"/>
      <c r="O628" s="7"/>
      <c r="P628" s="207"/>
      <c r="Q628" s="7"/>
      <c r="R628" s="7"/>
      <c r="S628" s="7"/>
    </row>
    <row r="629" ht="21.0" customHeight="1">
      <c r="A629" s="7"/>
      <c r="B629" s="207"/>
      <c r="C629" s="49"/>
      <c r="D629" s="150"/>
      <c r="E629" s="7"/>
      <c r="F629" s="7"/>
      <c r="G629" s="7"/>
      <c r="H629" s="7"/>
      <c r="I629" s="7"/>
      <c r="J629" s="7"/>
      <c r="K629" s="7"/>
      <c r="L629" s="207"/>
      <c r="M629" s="7"/>
      <c r="N629" s="207"/>
      <c r="O629" s="7"/>
      <c r="P629" s="207"/>
      <c r="Q629" s="7"/>
      <c r="R629" s="7"/>
      <c r="S629" s="7"/>
    </row>
    <row r="630" ht="21.0" customHeight="1">
      <c r="A630" s="7"/>
      <c r="B630" s="207"/>
      <c r="C630" s="49"/>
      <c r="D630" s="150"/>
      <c r="E630" s="7"/>
      <c r="F630" s="7"/>
      <c r="G630" s="7"/>
      <c r="H630" s="7"/>
      <c r="I630" s="7"/>
      <c r="J630" s="7"/>
      <c r="K630" s="7"/>
      <c r="L630" s="207"/>
      <c r="M630" s="7"/>
      <c r="N630" s="207"/>
      <c r="O630" s="7"/>
      <c r="P630" s="207"/>
      <c r="Q630" s="7"/>
      <c r="R630" s="7"/>
      <c r="S630" s="7"/>
    </row>
    <row r="631" ht="21.0" customHeight="1">
      <c r="A631" s="7"/>
      <c r="B631" s="207"/>
      <c r="C631" s="49"/>
      <c r="D631" s="150"/>
      <c r="E631" s="7"/>
      <c r="F631" s="7"/>
      <c r="G631" s="7"/>
      <c r="H631" s="7"/>
      <c r="I631" s="7"/>
      <c r="J631" s="7"/>
      <c r="K631" s="7"/>
      <c r="L631" s="207"/>
      <c r="M631" s="7"/>
      <c r="N631" s="207"/>
      <c r="O631" s="7"/>
      <c r="P631" s="207"/>
      <c r="Q631" s="7"/>
      <c r="R631" s="7"/>
      <c r="S631" s="7"/>
    </row>
    <row r="632" ht="21.0" customHeight="1">
      <c r="A632" s="7"/>
      <c r="B632" s="207"/>
      <c r="C632" s="49"/>
      <c r="D632" s="150"/>
      <c r="E632" s="7"/>
      <c r="F632" s="7"/>
      <c r="G632" s="7"/>
      <c r="H632" s="7"/>
      <c r="I632" s="7"/>
      <c r="J632" s="7"/>
      <c r="K632" s="7"/>
      <c r="L632" s="207"/>
      <c r="M632" s="7"/>
      <c r="N632" s="207"/>
      <c r="O632" s="7"/>
      <c r="P632" s="207"/>
      <c r="Q632" s="7"/>
      <c r="R632" s="7"/>
      <c r="S632" s="7"/>
    </row>
    <row r="633" ht="21.0" customHeight="1">
      <c r="A633" s="7"/>
      <c r="B633" s="207"/>
      <c r="C633" s="49"/>
      <c r="D633" s="150"/>
      <c r="E633" s="7"/>
      <c r="F633" s="7"/>
      <c r="G633" s="7"/>
      <c r="H633" s="7"/>
      <c r="I633" s="7"/>
      <c r="J633" s="7"/>
      <c r="K633" s="7"/>
      <c r="L633" s="207"/>
      <c r="M633" s="7"/>
      <c r="N633" s="207"/>
      <c r="O633" s="7"/>
      <c r="P633" s="207"/>
      <c r="Q633" s="7"/>
      <c r="R633" s="7"/>
      <c r="S633" s="7"/>
    </row>
    <row r="634" ht="21.0" customHeight="1">
      <c r="A634" s="7"/>
      <c r="B634" s="207"/>
      <c r="C634" s="49"/>
      <c r="D634" s="150"/>
      <c r="E634" s="7"/>
      <c r="F634" s="7"/>
      <c r="G634" s="7"/>
      <c r="H634" s="7"/>
      <c r="I634" s="7"/>
      <c r="J634" s="7"/>
      <c r="K634" s="7"/>
      <c r="L634" s="207"/>
      <c r="M634" s="7"/>
      <c r="N634" s="207"/>
      <c r="O634" s="7"/>
      <c r="P634" s="207"/>
      <c r="Q634" s="7"/>
      <c r="R634" s="7"/>
      <c r="S634" s="7"/>
    </row>
    <row r="635" ht="21.0" customHeight="1">
      <c r="A635" s="7"/>
      <c r="B635" s="207"/>
      <c r="C635" s="49"/>
      <c r="D635" s="150"/>
      <c r="E635" s="7"/>
      <c r="F635" s="7"/>
      <c r="G635" s="7"/>
      <c r="H635" s="7"/>
      <c r="I635" s="7"/>
      <c r="J635" s="7"/>
      <c r="K635" s="7"/>
      <c r="L635" s="207"/>
      <c r="M635" s="7"/>
      <c r="N635" s="207"/>
      <c r="O635" s="7"/>
      <c r="P635" s="207"/>
      <c r="Q635" s="7"/>
      <c r="R635" s="7"/>
      <c r="S635" s="7"/>
    </row>
    <row r="636" ht="21.0" customHeight="1">
      <c r="A636" s="7"/>
      <c r="B636" s="207"/>
      <c r="C636" s="49"/>
      <c r="D636" s="150"/>
      <c r="E636" s="7"/>
      <c r="F636" s="7"/>
      <c r="G636" s="7"/>
      <c r="H636" s="7"/>
      <c r="I636" s="7"/>
      <c r="J636" s="7"/>
      <c r="K636" s="7"/>
      <c r="L636" s="207"/>
      <c r="M636" s="7"/>
      <c r="N636" s="207"/>
      <c r="O636" s="7"/>
      <c r="P636" s="207"/>
      <c r="Q636" s="7"/>
      <c r="R636" s="7"/>
      <c r="S636" s="7"/>
    </row>
    <row r="637" ht="21.0" customHeight="1">
      <c r="A637" s="7"/>
      <c r="B637" s="207"/>
      <c r="C637" s="49"/>
      <c r="D637" s="150"/>
      <c r="E637" s="7"/>
      <c r="F637" s="7"/>
      <c r="G637" s="7"/>
      <c r="H637" s="7"/>
      <c r="I637" s="7"/>
      <c r="J637" s="7"/>
      <c r="K637" s="7"/>
      <c r="L637" s="207"/>
      <c r="M637" s="7"/>
      <c r="N637" s="207"/>
      <c r="O637" s="7"/>
      <c r="P637" s="207"/>
      <c r="Q637" s="7"/>
      <c r="R637" s="7"/>
      <c r="S637" s="7"/>
    </row>
    <row r="638" ht="21.0" customHeight="1">
      <c r="A638" s="7"/>
      <c r="B638" s="207"/>
      <c r="C638" s="49"/>
      <c r="D638" s="150"/>
      <c r="E638" s="7"/>
      <c r="F638" s="7"/>
      <c r="G638" s="7"/>
      <c r="H638" s="7"/>
      <c r="I638" s="7"/>
      <c r="J638" s="7"/>
      <c r="K638" s="7"/>
      <c r="L638" s="207"/>
      <c r="M638" s="7"/>
      <c r="N638" s="207"/>
      <c r="O638" s="7"/>
      <c r="P638" s="207"/>
      <c r="Q638" s="7"/>
      <c r="R638" s="7"/>
      <c r="S638" s="7"/>
    </row>
    <row r="639" ht="21.0" customHeight="1">
      <c r="A639" s="7"/>
      <c r="B639" s="207"/>
      <c r="C639" s="49"/>
      <c r="D639" s="150"/>
      <c r="E639" s="7"/>
      <c r="F639" s="7"/>
      <c r="G639" s="7"/>
      <c r="H639" s="7"/>
      <c r="I639" s="7"/>
      <c r="J639" s="7"/>
      <c r="K639" s="7"/>
      <c r="L639" s="207"/>
      <c r="M639" s="7"/>
      <c r="N639" s="207"/>
      <c r="O639" s="7"/>
      <c r="P639" s="207"/>
      <c r="Q639" s="7"/>
      <c r="R639" s="7"/>
      <c r="S639" s="7"/>
    </row>
    <row r="640" ht="21.0" customHeight="1">
      <c r="A640" s="7"/>
      <c r="B640" s="207"/>
      <c r="C640" s="49"/>
      <c r="D640" s="150"/>
      <c r="E640" s="7"/>
      <c r="F640" s="7"/>
      <c r="G640" s="7"/>
      <c r="H640" s="7"/>
      <c r="I640" s="7"/>
      <c r="J640" s="7"/>
      <c r="K640" s="7"/>
      <c r="L640" s="207"/>
      <c r="M640" s="7"/>
      <c r="N640" s="207"/>
      <c r="O640" s="7"/>
      <c r="P640" s="207"/>
      <c r="Q640" s="7"/>
      <c r="R640" s="7"/>
      <c r="S640" s="7"/>
    </row>
    <row r="641" ht="21.0" customHeight="1">
      <c r="A641" s="7"/>
      <c r="B641" s="207"/>
      <c r="C641" s="49"/>
      <c r="D641" s="150"/>
      <c r="E641" s="7"/>
      <c r="F641" s="7"/>
      <c r="G641" s="7"/>
      <c r="H641" s="7"/>
      <c r="I641" s="7"/>
      <c r="J641" s="7"/>
      <c r="K641" s="7"/>
      <c r="L641" s="207"/>
      <c r="M641" s="7"/>
      <c r="N641" s="207"/>
      <c r="O641" s="7"/>
      <c r="P641" s="207"/>
      <c r="Q641" s="7"/>
      <c r="R641" s="7"/>
      <c r="S641" s="7"/>
    </row>
    <row r="642" ht="21.0" customHeight="1">
      <c r="A642" s="7"/>
      <c r="B642" s="207"/>
      <c r="C642" s="49"/>
      <c r="D642" s="150"/>
      <c r="E642" s="7"/>
      <c r="F642" s="7"/>
      <c r="G642" s="7"/>
      <c r="H642" s="7"/>
      <c r="I642" s="7"/>
      <c r="J642" s="7"/>
      <c r="K642" s="7"/>
      <c r="L642" s="207"/>
      <c r="M642" s="7"/>
      <c r="N642" s="207"/>
      <c r="O642" s="7"/>
      <c r="P642" s="207"/>
      <c r="Q642" s="7"/>
      <c r="R642" s="7"/>
      <c r="S642" s="7"/>
    </row>
    <row r="643" ht="21.0" customHeight="1">
      <c r="A643" s="7"/>
      <c r="B643" s="207"/>
      <c r="C643" s="49"/>
      <c r="D643" s="150"/>
      <c r="E643" s="7"/>
      <c r="F643" s="7"/>
      <c r="G643" s="7"/>
      <c r="H643" s="7"/>
      <c r="I643" s="7"/>
      <c r="J643" s="7"/>
      <c r="K643" s="7"/>
      <c r="L643" s="207"/>
      <c r="M643" s="7"/>
      <c r="N643" s="207"/>
      <c r="O643" s="7"/>
      <c r="P643" s="207"/>
      <c r="Q643" s="7"/>
      <c r="R643" s="7"/>
      <c r="S643" s="7"/>
    </row>
    <row r="644" ht="21.0" customHeight="1">
      <c r="A644" s="7"/>
      <c r="B644" s="207"/>
      <c r="C644" s="49"/>
      <c r="D644" s="150"/>
      <c r="E644" s="7"/>
      <c r="F644" s="7"/>
      <c r="G644" s="7"/>
      <c r="H644" s="7"/>
      <c r="I644" s="7"/>
      <c r="J644" s="7"/>
      <c r="K644" s="7"/>
      <c r="L644" s="207"/>
      <c r="M644" s="7"/>
      <c r="N644" s="207"/>
      <c r="O644" s="7"/>
      <c r="P644" s="207"/>
      <c r="Q644" s="7"/>
      <c r="R644" s="7"/>
      <c r="S644" s="7"/>
    </row>
    <row r="645" ht="21.0" customHeight="1">
      <c r="A645" s="7"/>
      <c r="B645" s="207"/>
      <c r="C645" s="49"/>
      <c r="D645" s="150"/>
      <c r="E645" s="7"/>
      <c r="F645" s="7"/>
      <c r="G645" s="7"/>
      <c r="H645" s="7"/>
      <c r="I645" s="7"/>
      <c r="J645" s="7"/>
      <c r="K645" s="7"/>
      <c r="L645" s="207"/>
      <c r="M645" s="7"/>
      <c r="N645" s="207"/>
      <c r="O645" s="7"/>
      <c r="P645" s="207"/>
      <c r="Q645" s="7"/>
      <c r="R645" s="7"/>
      <c r="S645" s="7"/>
    </row>
    <row r="646" ht="21.0" customHeight="1">
      <c r="A646" s="7"/>
      <c r="B646" s="207"/>
      <c r="C646" s="49"/>
      <c r="D646" s="150"/>
      <c r="E646" s="7"/>
      <c r="F646" s="7"/>
      <c r="G646" s="7"/>
      <c r="H646" s="7"/>
      <c r="I646" s="7"/>
      <c r="J646" s="7"/>
      <c r="K646" s="7"/>
      <c r="L646" s="207"/>
      <c r="M646" s="7"/>
      <c r="N646" s="207"/>
      <c r="O646" s="7"/>
      <c r="P646" s="207"/>
      <c r="Q646" s="7"/>
      <c r="R646" s="7"/>
      <c r="S646" s="7"/>
    </row>
    <row r="647" ht="21.0" customHeight="1">
      <c r="A647" s="7"/>
      <c r="B647" s="207"/>
      <c r="C647" s="49"/>
      <c r="D647" s="150"/>
      <c r="E647" s="7"/>
      <c r="F647" s="7"/>
      <c r="G647" s="7"/>
      <c r="H647" s="7"/>
      <c r="I647" s="7"/>
      <c r="J647" s="7"/>
      <c r="K647" s="7"/>
      <c r="L647" s="207"/>
      <c r="M647" s="7"/>
      <c r="N647" s="207"/>
      <c r="O647" s="7"/>
      <c r="P647" s="207"/>
      <c r="Q647" s="7"/>
      <c r="R647" s="7"/>
      <c r="S647" s="7"/>
    </row>
    <row r="648" ht="21.0" customHeight="1">
      <c r="A648" s="7"/>
      <c r="B648" s="207"/>
      <c r="C648" s="49"/>
      <c r="D648" s="150"/>
      <c r="E648" s="7"/>
      <c r="F648" s="7"/>
      <c r="G648" s="7"/>
      <c r="H648" s="7"/>
      <c r="I648" s="7"/>
      <c r="J648" s="7"/>
      <c r="K648" s="7"/>
      <c r="L648" s="207"/>
      <c r="M648" s="7"/>
      <c r="N648" s="207"/>
      <c r="O648" s="7"/>
      <c r="P648" s="207"/>
      <c r="Q648" s="7"/>
      <c r="R648" s="7"/>
      <c r="S648" s="7"/>
    </row>
    <row r="649" ht="21.0" customHeight="1">
      <c r="A649" s="7"/>
      <c r="B649" s="207"/>
      <c r="C649" s="49"/>
      <c r="D649" s="150"/>
      <c r="E649" s="7"/>
      <c r="F649" s="7"/>
      <c r="G649" s="7"/>
      <c r="H649" s="7"/>
      <c r="I649" s="7"/>
      <c r="J649" s="7"/>
      <c r="K649" s="7"/>
      <c r="L649" s="207"/>
      <c r="M649" s="7"/>
      <c r="N649" s="207"/>
      <c r="O649" s="7"/>
      <c r="P649" s="207"/>
      <c r="Q649" s="7"/>
      <c r="R649" s="7"/>
      <c r="S649" s="7"/>
    </row>
    <row r="650" ht="21.0" customHeight="1">
      <c r="A650" s="7"/>
      <c r="B650" s="207"/>
      <c r="C650" s="49"/>
      <c r="D650" s="150"/>
      <c r="E650" s="7"/>
      <c r="F650" s="7"/>
      <c r="G650" s="7"/>
      <c r="H650" s="7"/>
      <c r="I650" s="7"/>
      <c r="J650" s="7"/>
      <c r="K650" s="7"/>
      <c r="L650" s="207"/>
      <c r="M650" s="7"/>
      <c r="N650" s="207"/>
      <c r="O650" s="7"/>
      <c r="P650" s="207"/>
      <c r="Q650" s="7"/>
      <c r="R650" s="7"/>
      <c r="S650" s="7"/>
    </row>
    <row r="651" ht="21.0" customHeight="1">
      <c r="A651" s="7"/>
      <c r="B651" s="207"/>
      <c r="C651" s="49"/>
      <c r="D651" s="150"/>
      <c r="E651" s="7"/>
      <c r="F651" s="7"/>
      <c r="G651" s="7"/>
      <c r="H651" s="7"/>
      <c r="I651" s="7"/>
      <c r="J651" s="7"/>
      <c r="K651" s="7"/>
      <c r="L651" s="207"/>
      <c r="M651" s="7"/>
      <c r="N651" s="207"/>
      <c r="O651" s="7"/>
      <c r="P651" s="207"/>
      <c r="Q651" s="7"/>
      <c r="R651" s="7"/>
      <c r="S651" s="7"/>
    </row>
    <row r="652" ht="21.0" customHeight="1">
      <c r="A652" s="7"/>
      <c r="B652" s="207"/>
      <c r="C652" s="49"/>
      <c r="D652" s="150"/>
      <c r="E652" s="7"/>
      <c r="F652" s="7"/>
      <c r="G652" s="7"/>
      <c r="H652" s="7"/>
      <c r="I652" s="7"/>
      <c r="J652" s="7"/>
      <c r="K652" s="7"/>
      <c r="L652" s="207"/>
      <c r="M652" s="7"/>
      <c r="N652" s="207"/>
      <c r="O652" s="7"/>
      <c r="P652" s="207"/>
      <c r="Q652" s="7"/>
      <c r="R652" s="7"/>
      <c r="S652" s="7"/>
    </row>
    <row r="653" ht="21.0" customHeight="1">
      <c r="A653" s="7"/>
      <c r="B653" s="207"/>
      <c r="C653" s="49"/>
      <c r="D653" s="150"/>
      <c r="E653" s="7"/>
      <c r="F653" s="7"/>
      <c r="G653" s="7"/>
      <c r="H653" s="7"/>
      <c r="I653" s="7"/>
      <c r="J653" s="7"/>
      <c r="K653" s="7"/>
      <c r="L653" s="207"/>
      <c r="M653" s="7"/>
      <c r="N653" s="207"/>
      <c r="O653" s="7"/>
      <c r="P653" s="207"/>
      <c r="Q653" s="7"/>
      <c r="R653" s="7"/>
      <c r="S653" s="7"/>
    </row>
    <row r="654" ht="21.0" customHeight="1">
      <c r="A654" s="7"/>
      <c r="B654" s="207"/>
      <c r="C654" s="49"/>
      <c r="D654" s="150"/>
      <c r="E654" s="7"/>
      <c r="F654" s="7"/>
      <c r="G654" s="7"/>
      <c r="H654" s="7"/>
      <c r="I654" s="7"/>
      <c r="J654" s="7"/>
      <c r="K654" s="7"/>
      <c r="L654" s="207"/>
      <c r="M654" s="7"/>
      <c r="N654" s="207"/>
      <c r="O654" s="7"/>
      <c r="P654" s="207"/>
      <c r="Q654" s="7"/>
      <c r="R654" s="7"/>
      <c r="S654" s="7"/>
    </row>
    <row r="655" ht="21.0" customHeight="1">
      <c r="A655" s="7"/>
      <c r="B655" s="207"/>
      <c r="C655" s="49"/>
      <c r="D655" s="150"/>
      <c r="E655" s="7"/>
      <c r="F655" s="7"/>
      <c r="G655" s="7"/>
      <c r="H655" s="7"/>
      <c r="I655" s="7"/>
      <c r="J655" s="7"/>
      <c r="K655" s="7"/>
      <c r="L655" s="207"/>
      <c r="M655" s="7"/>
      <c r="N655" s="207"/>
      <c r="O655" s="7"/>
      <c r="P655" s="207"/>
      <c r="Q655" s="7"/>
      <c r="R655" s="7"/>
      <c r="S655" s="7"/>
    </row>
    <row r="656" ht="21.0" customHeight="1">
      <c r="A656" s="7"/>
      <c r="B656" s="207"/>
      <c r="C656" s="49"/>
      <c r="D656" s="150"/>
      <c r="E656" s="7"/>
      <c r="F656" s="7"/>
      <c r="G656" s="7"/>
      <c r="H656" s="7"/>
      <c r="I656" s="7"/>
      <c r="J656" s="7"/>
      <c r="K656" s="7"/>
      <c r="L656" s="207"/>
      <c r="M656" s="7"/>
      <c r="N656" s="207"/>
      <c r="O656" s="7"/>
      <c r="P656" s="207"/>
      <c r="Q656" s="7"/>
      <c r="R656" s="7"/>
      <c r="S656" s="7"/>
    </row>
    <row r="657" ht="21.0" customHeight="1">
      <c r="A657" s="7"/>
      <c r="B657" s="207"/>
      <c r="C657" s="49"/>
      <c r="D657" s="150"/>
      <c r="E657" s="7"/>
      <c r="F657" s="7"/>
      <c r="G657" s="7"/>
      <c r="H657" s="7"/>
      <c r="I657" s="7"/>
      <c r="J657" s="7"/>
      <c r="K657" s="7"/>
      <c r="L657" s="207"/>
      <c r="M657" s="7"/>
      <c r="N657" s="207"/>
      <c r="O657" s="7"/>
      <c r="P657" s="207"/>
      <c r="Q657" s="7"/>
      <c r="R657" s="7"/>
      <c r="S657" s="7"/>
    </row>
    <row r="658" ht="21.0" customHeight="1">
      <c r="A658" s="7"/>
      <c r="B658" s="207"/>
      <c r="C658" s="49"/>
      <c r="D658" s="150"/>
      <c r="E658" s="7"/>
      <c r="F658" s="7"/>
      <c r="G658" s="7"/>
      <c r="H658" s="7"/>
      <c r="I658" s="7"/>
      <c r="J658" s="7"/>
      <c r="K658" s="7"/>
      <c r="L658" s="207"/>
      <c r="M658" s="7"/>
      <c r="N658" s="207"/>
      <c r="O658" s="7"/>
      <c r="P658" s="207"/>
      <c r="Q658" s="7"/>
      <c r="R658" s="7"/>
      <c r="S658" s="7"/>
    </row>
    <row r="659" ht="21.0" customHeight="1">
      <c r="A659" s="7"/>
      <c r="B659" s="207"/>
      <c r="C659" s="49"/>
      <c r="D659" s="150"/>
      <c r="E659" s="7"/>
      <c r="F659" s="7"/>
      <c r="G659" s="7"/>
      <c r="H659" s="7"/>
      <c r="I659" s="7"/>
      <c r="J659" s="7"/>
      <c r="K659" s="7"/>
      <c r="L659" s="207"/>
      <c r="M659" s="7"/>
      <c r="N659" s="207"/>
      <c r="O659" s="7"/>
      <c r="P659" s="207"/>
      <c r="Q659" s="7"/>
      <c r="R659" s="7"/>
      <c r="S659" s="7"/>
    </row>
    <row r="660" ht="21.0" customHeight="1">
      <c r="A660" s="7"/>
      <c r="B660" s="207"/>
      <c r="C660" s="49"/>
      <c r="D660" s="150"/>
      <c r="E660" s="7"/>
      <c r="F660" s="7"/>
      <c r="G660" s="7"/>
      <c r="H660" s="7"/>
      <c r="I660" s="7"/>
      <c r="J660" s="7"/>
      <c r="K660" s="7"/>
      <c r="L660" s="207"/>
      <c r="M660" s="7"/>
      <c r="N660" s="207"/>
      <c r="O660" s="7"/>
      <c r="P660" s="207"/>
      <c r="Q660" s="7"/>
      <c r="R660" s="7"/>
      <c r="S660" s="7"/>
    </row>
    <row r="661" ht="21.0" customHeight="1">
      <c r="A661" s="7"/>
      <c r="B661" s="207"/>
      <c r="C661" s="49"/>
      <c r="D661" s="150"/>
      <c r="E661" s="7"/>
      <c r="F661" s="7"/>
      <c r="G661" s="7"/>
      <c r="H661" s="7"/>
      <c r="I661" s="7"/>
      <c r="J661" s="7"/>
      <c r="K661" s="7"/>
      <c r="L661" s="207"/>
      <c r="M661" s="7"/>
      <c r="N661" s="207"/>
      <c r="O661" s="7"/>
      <c r="P661" s="207"/>
      <c r="Q661" s="7"/>
      <c r="R661" s="7"/>
      <c r="S661" s="7"/>
    </row>
    <row r="662" ht="21.0" customHeight="1">
      <c r="A662" s="7"/>
      <c r="B662" s="207"/>
      <c r="C662" s="49"/>
      <c r="D662" s="150"/>
      <c r="E662" s="7"/>
      <c r="F662" s="7"/>
      <c r="G662" s="7"/>
      <c r="H662" s="7"/>
      <c r="I662" s="7"/>
      <c r="J662" s="7"/>
      <c r="K662" s="7"/>
      <c r="L662" s="207"/>
      <c r="M662" s="7"/>
      <c r="N662" s="207"/>
      <c r="O662" s="7"/>
      <c r="P662" s="207"/>
      <c r="Q662" s="7"/>
      <c r="R662" s="7"/>
      <c r="S662" s="7"/>
    </row>
    <row r="663" ht="21.0" customHeight="1">
      <c r="A663" s="7"/>
      <c r="B663" s="207"/>
      <c r="C663" s="49"/>
      <c r="D663" s="150"/>
      <c r="E663" s="7"/>
      <c r="F663" s="7"/>
      <c r="G663" s="7"/>
      <c r="H663" s="7"/>
      <c r="I663" s="7"/>
      <c r="J663" s="7"/>
      <c r="K663" s="7"/>
      <c r="L663" s="207"/>
      <c r="M663" s="7"/>
      <c r="N663" s="207"/>
      <c r="O663" s="7"/>
      <c r="P663" s="207"/>
      <c r="Q663" s="7"/>
      <c r="R663" s="7"/>
      <c r="S663" s="7"/>
    </row>
    <row r="664" ht="21.0" customHeight="1">
      <c r="A664" s="7"/>
      <c r="B664" s="207"/>
      <c r="C664" s="49"/>
      <c r="D664" s="150"/>
      <c r="E664" s="7"/>
      <c r="F664" s="7"/>
      <c r="G664" s="7"/>
      <c r="H664" s="7"/>
      <c r="I664" s="7"/>
      <c r="J664" s="7"/>
      <c r="K664" s="7"/>
      <c r="L664" s="207"/>
      <c r="M664" s="7"/>
      <c r="N664" s="207"/>
      <c r="O664" s="7"/>
      <c r="P664" s="207"/>
      <c r="Q664" s="7"/>
      <c r="R664" s="7"/>
      <c r="S664" s="7"/>
    </row>
    <row r="665" ht="21.0" customHeight="1">
      <c r="A665" s="7"/>
      <c r="B665" s="207"/>
      <c r="C665" s="49"/>
      <c r="D665" s="150"/>
      <c r="E665" s="7"/>
      <c r="F665" s="7"/>
      <c r="G665" s="7"/>
      <c r="H665" s="7"/>
      <c r="I665" s="7"/>
      <c r="J665" s="7"/>
      <c r="K665" s="7"/>
      <c r="L665" s="207"/>
      <c r="M665" s="7"/>
      <c r="N665" s="207"/>
      <c r="O665" s="7"/>
      <c r="P665" s="207"/>
      <c r="Q665" s="7"/>
      <c r="R665" s="7"/>
      <c r="S665" s="7"/>
    </row>
    <row r="666" ht="21.0" customHeight="1">
      <c r="A666" s="7"/>
      <c r="B666" s="207"/>
      <c r="C666" s="49"/>
      <c r="D666" s="150"/>
      <c r="E666" s="7"/>
      <c r="F666" s="7"/>
      <c r="G666" s="7"/>
      <c r="H666" s="7"/>
      <c r="I666" s="7"/>
      <c r="J666" s="7"/>
      <c r="K666" s="7"/>
      <c r="L666" s="207"/>
      <c r="M666" s="7"/>
      <c r="N666" s="207"/>
      <c r="O666" s="7"/>
      <c r="P666" s="207"/>
      <c r="Q666" s="7"/>
      <c r="R666" s="7"/>
      <c r="S666" s="7"/>
    </row>
    <row r="667" ht="21.0" customHeight="1">
      <c r="A667" s="7"/>
      <c r="B667" s="207"/>
      <c r="C667" s="49"/>
      <c r="D667" s="150"/>
      <c r="E667" s="7"/>
      <c r="F667" s="7"/>
      <c r="G667" s="7"/>
      <c r="H667" s="7"/>
      <c r="I667" s="7"/>
      <c r="J667" s="7"/>
      <c r="K667" s="7"/>
      <c r="L667" s="207"/>
      <c r="M667" s="7"/>
      <c r="N667" s="207"/>
      <c r="O667" s="7"/>
      <c r="P667" s="207"/>
      <c r="Q667" s="7"/>
      <c r="R667" s="7"/>
      <c r="S667" s="7"/>
    </row>
    <row r="668" ht="21.0" customHeight="1">
      <c r="A668" s="7"/>
      <c r="B668" s="207"/>
      <c r="C668" s="49"/>
      <c r="D668" s="150"/>
      <c r="E668" s="7"/>
      <c r="F668" s="7"/>
      <c r="G668" s="7"/>
      <c r="H668" s="7"/>
      <c r="I668" s="7"/>
      <c r="J668" s="7"/>
      <c r="K668" s="7"/>
      <c r="L668" s="207"/>
      <c r="M668" s="7"/>
      <c r="N668" s="207"/>
      <c r="O668" s="7"/>
      <c r="P668" s="207"/>
      <c r="Q668" s="7"/>
      <c r="R668" s="7"/>
      <c r="S668" s="7"/>
    </row>
    <row r="669" ht="21.0" customHeight="1">
      <c r="A669" s="7"/>
      <c r="B669" s="207"/>
      <c r="C669" s="49"/>
      <c r="D669" s="150"/>
      <c r="E669" s="7"/>
      <c r="F669" s="7"/>
      <c r="G669" s="7"/>
      <c r="H669" s="7"/>
      <c r="I669" s="7"/>
      <c r="J669" s="7"/>
      <c r="K669" s="7"/>
      <c r="L669" s="207"/>
      <c r="M669" s="7"/>
      <c r="N669" s="207"/>
      <c r="O669" s="7"/>
      <c r="P669" s="207"/>
      <c r="Q669" s="7"/>
      <c r="R669" s="7"/>
      <c r="S669" s="7"/>
    </row>
    <row r="670" ht="21.0" customHeight="1">
      <c r="A670" s="7"/>
      <c r="B670" s="207"/>
      <c r="C670" s="49"/>
      <c r="D670" s="150"/>
      <c r="E670" s="7"/>
      <c r="F670" s="7"/>
      <c r="G670" s="7"/>
      <c r="H670" s="7"/>
      <c r="I670" s="7"/>
      <c r="J670" s="7"/>
      <c r="K670" s="7"/>
      <c r="L670" s="207"/>
      <c r="M670" s="7"/>
      <c r="N670" s="207"/>
      <c r="O670" s="7"/>
      <c r="P670" s="207"/>
      <c r="Q670" s="7"/>
      <c r="R670" s="7"/>
      <c r="S670" s="7"/>
    </row>
    <row r="671" ht="21.0" customHeight="1">
      <c r="A671" s="7"/>
      <c r="B671" s="207"/>
      <c r="C671" s="49"/>
      <c r="D671" s="150"/>
      <c r="E671" s="7"/>
      <c r="F671" s="7"/>
      <c r="G671" s="7"/>
      <c r="H671" s="7"/>
      <c r="I671" s="7"/>
      <c r="J671" s="7"/>
      <c r="K671" s="7"/>
      <c r="L671" s="207"/>
      <c r="M671" s="7"/>
      <c r="N671" s="207"/>
      <c r="O671" s="7"/>
      <c r="P671" s="207"/>
      <c r="Q671" s="7"/>
      <c r="R671" s="7"/>
      <c r="S671" s="7"/>
    </row>
    <row r="672" ht="21.0" customHeight="1">
      <c r="A672" s="7"/>
      <c r="B672" s="207"/>
      <c r="C672" s="49"/>
      <c r="D672" s="150"/>
      <c r="E672" s="7"/>
      <c r="F672" s="7"/>
      <c r="G672" s="7"/>
      <c r="H672" s="7"/>
      <c r="I672" s="7"/>
      <c r="J672" s="7"/>
      <c r="K672" s="7"/>
      <c r="L672" s="207"/>
      <c r="M672" s="7"/>
      <c r="N672" s="207"/>
      <c r="O672" s="7"/>
      <c r="P672" s="207"/>
      <c r="Q672" s="7"/>
      <c r="R672" s="7"/>
      <c r="S672" s="7"/>
    </row>
    <row r="673" ht="21.0" customHeight="1">
      <c r="A673" s="7"/>
      <c r="B673" s="207"/>
      <c r="C673" s="49"/>
      <c r="D673" s="150"/>
      <c r="E673" s="7"/>
      <c r="F673" s="7"/>
      <c r="G673" s="7"/>
      <c r="H673" s="7"/>
      <c r="I673" s="7"/>
      <c r="J673" s="7"/>
      <c r="K673" s="7"/>
      <c r="L673" s="207"/>
      <c r="M673" s="7"/>
      <c r="N673" s="207"/>
      <c r="O673" s="7"/>
      <c r="P673" s="207"/>
      <c r="Q673" s="7"/>
      <c r="R673" s="7"/>
      <c r="S673" s="7"/>
    </row>
    <row r="674" ht="21.0" customHeight="1">
      <c r="A674" s="7"/>
      <c r="B674" s="207"/>
      <c r="C674" s="49"/>
      <c r="D674" s="150"/>
      <c r="E674" s="7"/>
      <c r="F674" s="7"/>
      <c r="G674" s="7"/>
      <c r="H674" s="7"/>
      <c r="I674" s="7"/>
      <c r="J674" s="7"/>
      <c r="K674" s="7"/>
      <c r="L674" s="207"/>
      <c r="M674" s="7"/>
      <c r="N674" s="207"/>
      <c r="O674" s="7"/>
      <c r="P674" s="207"/>
      <c r="Q674" s="7"/>
      <c r="R674" s="7"/>
      <c r="S674" s="7"/>
    </row>
    <row r="675" ht="21.0" customHeight="1">
      <c r="A675" s="7"/>
      <c r="B675" s="207"/>
      <c r="C675" s="49"/>
      <c r="D675" s="150"/>
      <c r="E675" s="7"/>
      <c r="F675" s="7"/>
      <c r="G675" s="7"/>
      <c r="H675" s="7"/>
      <c r="I675" s="7"/>
      <c r="J675" s="7"/>
      <c r="K675" s="7"/>
      <c r="L675" s="207"/>
      <c r="M675" s="7"/>
      <c r="N675" s="207"/>
      <c r="O675" s="7"/>
      <c r="P675" s="207"/>
      <c r="Q675" s="7"/>
      <c r="R675" s="7"/>
      <c r="S675" s="7"/>
    </row>
    <row r="676" ht="21.0" customHeight="1">
      <c r="A676" s="7"/>
      <c r="B676" s="207"/>
      <c r="C676" s="49"/>
      <c r="D676" s="150"/>
      <c r="E676" s="7"/>
      <c r="F676" s="7"/>
      <c r="G676" s="7"/>
      <c r="H676" s="7"/>
      <c r="I676" s="7"/>
      <c r="J676" s="7"/>
      <c r="K676" s="7"/>
      <c r="L676" s="207"/>
      <c r="M676" s="7"/>
      <c r="N676" s="207"/>
      <c r="O676" s="7"/>
      <c r="P676" s="207"/>
      <c r="Q676" s="7"/>
      <c r="R676" s="7"/>
      <c r="S676" s="7"/>
    </row>
    <row r="677" ht="21.0" customHeight="1">
      <c r="A677" s="7"/>
      <c r="B677" s="207"/>
      <c r="C677" s="49"/>
      <c r="D677" s="150"/>
      <c r="E677" s="7"/>
      <c r="F677" s="7"/>
      <c r="G677" s="7"/>
      <c r="H677" s="7"/>
      <c r="I677" s="7"/>
      <c r="J677" s="7"/>
      <c r="K677" s="7"/>
      <c r="L677" s="207"/>
      <c r="M677" s="7"/>
      <c r="N677" s="207"/>
      <c r="O677" s="7"/>
      <c r="P677" s="207"/>
      <c r="Q677" s="7"/>
      <c r="R677" s="7"/>
      <c r="S677" s="7"/>
    </row>
    <row r="678" ht="21.0" customHeight="1">
      <c r="A678" s="7"/>
      <c r="B678" s="207"/>
      <c r="C678" s="49"/>
      <c r="D678" s="150"/>
      <c r="E678" s="7"/>
      <c r="F678" s="7"/>
      <c r="G678" s="7"/>
      <c r="H678" s="7"/>
      <c r="I678" s="7"/>
      <c r="J678" s="7"/>
      <c r="K678" s="7"/>
      <c r="L678" s="207"/>
      <c r="M678" s="7"/>
      <c r="N678" s="207"/>
      <c r="O678" s="7"/>
      <c r="P678" s="207"/>
      <c r="Q678" s="7"/>
      <c r="R678" s="7"/>
      <c r="S678" s="7"/>
    </row>
    <row r="679" ht="21.0" customHeight="1">
      <c r="A679" s="7"/>
      <c r="B679" s="207"/>
      <c r="C679" s="49"/>
      <c r="D679" s="150"/>
      <c r="E679" s="7"/>
      <c r="F679" s="7"/>
      <c r="G679" s="7"/>
      <c r="H679" s="7"/>
      <c r="I679" s="7"/>
      <c r="J679" s="7"/>
      <c r="K679" s="7"/>
      <c r="L679" s="207"/>
      <c r="M679" s="7"/>
      <c r="N679" s="207"/>
      <c r="O679" s="7"/>
      <c r="P679" s="207"/>
      <c r="Q679" s="7"/>
      <c r="R679" s="7"/>
      <c r="S679" s="7"/>
    </row>
    <row r="680" ht="21.0" customHeight="1">
      <c r="A680" s="7"/>
      <c r="B680" s="207"/>
      <c r="C680" s="49"/>
      <c r="D680" s="150"/>
      <c r="E680" s="7"/>
      <c r="F680" s="7"/>
      <c r="G680" s="7"/>
      <c r="H680" s="7"/>
      <c r="I680" s="7"/>
      <c r="J680" s="7"/>
      <c r="K680" s="7"/>
      <c r="L680" s="207"/>
      <c r="M680" s="7"/>
      <c r="N680" s="207"/>
      <c r="O680" s="7"/>
      <c r="P680" s="207"/>
      <c r="Q680" s="7"/>
      <c r="R680" s="7"/>
      <c r="S680" s="7"/>
    </row>
    <row r="681" ht="21.0" customHeight="1">
      <c r="A681" s="7"/>
      <c r="B681" s="207"/>
      <c r="C681" s="49"/>
      <c r="D681" s="150"/>
      <c r="E681" s="7"/>
      <c r="F681" s="7"/>
      <c r="G681" s="7"/>
      <c r="H681" s="7"/>
      <c r="I681" s="7"/>
      <c r="J681" s="7"/>
      <c r="K681" s="7"/>
      <c r="L681" s="207"/>
      <c r="M681" s="7"/>
      <c r="N681" s="207"/>
      <c r="O681" s="7"/>
      <c r="P681" s="207"/>
      <c r="Q681" s="7"/>
      <c r="R681" s="7"/>
      <c r="S681" s="7"/>
    </row>
    <row r="682" ht="21.0" customHeight="1">
      <c r="A682" s="7"/>
      <c r="B682" s="207"/>
      <c r="C682" s="49"/>
      <c r="D682" s="150"/>
      <c r="E682" s="7"/>
      <c r="F682" s="7"/>
      <c r="G682" s="7"/>
      <c r="H682" s="7"/>
      <c r="I682" s="7"/>
      <c r="J682" s="7"/>
      <c r="K682" s="7"/>
      <c r="L682" s="207"/>
      <c r="M682" s="7"/>
      <c r="N682" s="207"/>
      <c r="O682" s="7"/>
      <c r="P682" s="207"/>
      <c r="Q682" s="7"/>
      <c r="R682" s="7"/>
      <c r="S682" s="7"/>
    </row>
    <row r="683" ht="21.0" customHeight="1">
      <c r="A683" s="7"/>
      <c r="B683" s="207"/>
      <c r="C683" s="49"/>
      <c r="D683" s="150"/>
      <c r="E683" s="7"/>
      <c r="F683" s="7"/>
      <c r="G683" s="7"/>
      <c r="H683" s="7"/>
      <c r="I683" s="7"/>
      <c r="J683" s="7"/>
      <c r="K683" s="7"/>
      <c r="L683" s="207"/>
      <c r="M683" s="7"/>
      <c r="N683" s="207"/>
      <c r="O683" s="7"/>
      <c r="P683" s="207"/>
      <c r="Q683" s="7"/>
      <c r="R683" s="7"/>
      <c r="S683" s="7"/>
    </row>
    <row r="684" ht="21.0" customHeight="1">
      <c r="A684" s="7"/>
      <c r="B684" s="207"/>
      <c r="C684" s="49"/>
      <c r="D684" s="150"/>
      <c r="E684" s="7"/>
      <c r="F684" s="7"/>
      <c r="G684" s="7"/>
      <c r="H684" s="7"/>
      <c r="I684" s="7"/>
      <c r="J684" s="7"/>
      <c r="K684" s="7"/>
      <c r="L684" s="207"/>
      <c r="M684" s="7"/>
      <c r="N684" s="207"/>
      <c r="O684" s="7"/>
      <c r="P684" s="207"/>
      <c r="Q684" s="7"/>
      <c r="R684" s="7"/>
      <c r="S684" s="7"/>
    </row>
    <row r="685" ht="21.0" customHeight="1">
      <c r="A685" s="7"/>
      <c r="B685" s="207"/>
      <c r="C685" s="49"/>
      <c r="D685" s="150"/>
      <c r="E685" s="7"/>
      <c r="F685" s="7"/>
      <c r="G685" s="7"/>
      <c r="H685" s="7"/>
      <c r="I685" s="7"/>
      <c r="J685" s="7"/>
      <c r="K685" s="7"/>
      <c r="L685" s="207"/>
      <c r="M685" s="7"/>
      <c r="N685" s="207"/>
      <c r="O685" s="7"/>
      <c r="P685" s="207"/>
      <c r="Q685" s="7"/>
      <c r="R685" s="7"/>
      <c r="S685" s="7"/>
    </row>
    <row r="686" ht="21.0" customHeight="1">
      <c r="A686" s="7"/>
      <c r="B686" s="207"/>
      <c r="C686" s="49"/>
      <c r="D686" s="150"/>
      <c r="E686" s="7"/>
      <c r="F686" s="7"/>
      <c r="G686" s="7"/>
      <c r="H686" s="7"/>
      <c r="I686" s="7"/>
      <c r="J686" s="7"/>
      <c r="K686" s="7"/>
      <c r="L686" s="207"/>
      <c r="M686" s="7"/>
      <c r="N686" s="207"/>
      <c r="O686" s="7"/>
      <c r="P686" s="207"/>
      <c r="Q686" s="7"/>
      <c r="R686" s="7"/>
      <c r="S686" s="7"/>
    </row>
    <row r="687" ht="21.0" customHeight="1">
      <c r="A687" s="7"/>
      <c r="B687" s="207"/>
      <c r="C687" s="49"/>
      <c r="D687" s="150"/>
      <c r="E687" s="7"/>
      <c r="F687" s="7"/>
      <c r="G687" s="7"/>
      <c r="H687" s="7"/>
      <c r="I687" s="7"/>
      <c r="J687" s="7"/>
      <c r="K687" s="7"/>
      <c r="L687" s="207"/>
      <c r="M687" s="7"/>
      <c r="N687" s="207"/>
      <c r="O687" s="7"/>
      <c r="P687" s="207"/>
      <c r="Q687" s="7"/>
      <c r="R687" s="7"/>
      <c r="S687" s="7"/>
    </row>
    <row r="688" ht="21.0" customHeight="1">
      <c r="A688" s="7"/>
      <c r="B688" s="207"/>
      <c r="C688" s="49"/>
      <c r="D688" s="150"/>
      <c r="E688" s="7"/>
      <c r="F688" s="7"/>
      <c r="G688" s="7"/>
      <c r="H688" s="7"/>
      <c r="I688" s="7"/>
      <c r="J688" s="7"/>
      <c r="K688" s="7"/>
      <c r="L688" s="207"/>
      <c r="M688" s="7"/>
      <c r="N688" s="207"/>
      <c r="O688" s="7"/>
      <c r="P688" s="207"/>
      <c r="Q688" s="7"/>
      <c r="R688" s="7"/>
      <c r="S688" s="7"/>
    </row>
    <row r="689" ht="21.0" customHeight="1">
      <c r="A689" s="7"/>
      <c r="B689" s="207"/>
      <c r="C689" s="49"/>
      <c r="D689" s="150"/>
      <c r="E689" s="7"/>
      <c r="F689" s="7"/>
      <c r="G689" s="7"/>
      <c r="H689" s="7"/>
      <c r="I689" s="7"/>
      <c r="J689" s="7"/>
      <c r="K689" s="7"/>
      <c r="L689" s="207"/>
      <c r="M689" s="7"/>
      <c r="N689" s="207"/>
      <c r="O689" s="7"/>
      <c r="P689" s="207"/>
      <c r="Q689" s="7"/>
      <c r="R689" s="7"/>
      <c r="S689" s="7"/>
    </row>
    <row r="690" ht="21.0" customHeight="1">
      <c r="A690" s="7"/>
      <c r="B690" s="207"/>
      <c r="C690" s="49"/>
      <c r="D690" s="150"/>
      <c r="E690" s="7"/>
      <c r="F690" s="7"/>
      <c r="G690" s="7"/>
      <c r="H690" s="7"/>
      <c r="I690" s="7"/>
      <c r="J690" s="7"/>
      <c r="K690" s="7"/>
      <c r="L690" s="207"/>
      <c r="M690" s="7"/>
      <c r="N690" s="207"/>
      <c r="O690" s="7"/>
      <c r="P690" s="207"/>
      <c r="Q690" s="7"/>
      <c r="R690" s="7"/>
      <c r="S690" s="7"/>
    </row>
    <row r="691" ht="21.0" customHeight="1">
      <c r="A691" s="7"/>
      <c r="B691" s="207"/>
      <c r="C691" s="49"/>
      <c r="D691" s="150"/>
      <c r="E691" s="7"/>
      <c r="F691" s="7"/>
      <c r="G691" s="7"/>
      <c r="H691" s="7"/>
      <c r="I691" s="7"/>
      <c r="J691" s="7"/>
      <c r="K691" s="7"/>
      <c r="L691" s="207"/>
      <c r="M691" s="7"/>
      <c r="N691" s="207"/>
      <c r="O691" s="7"/>
      <c r="P691" s="207"/>
      <c r="Q691" s="7"/>
      <c r="R691" s="7"/>
      <c r="S691" s="7"/>
    </row>
    <row r="692" ht="21.0" customHeight="1">
      <c r="A692" s="7"/>
      <c r="B692" s="207"/>
      <c r="C692" s="49"/>
      <c r="D692" s="150"/>
      <c r="E692" s="7"/>
      <c r="F692" s="7"/>
      <c r="G692" s="7"/>
      <c r="H692" s="7"/>
      <c r="I692" s="7"/>
      <c r="J692" s="7"/>
      <c r="K692" s="7"/>
      <c r="L692" s="207"/>
      <c r="M692" s="7"/>
      <c r="N692" s="207"/>
      <c r="O692" s="7"/>
      <c r="P692" s="207"/>
      <c r="Q692" s="7"/>
      <c r="R692" s="7"/>
      <c r="S692" s="7"/>
    </row>
    <row r="693" ht="21.0" customHeight="1">
      <c r="A693" s="7"/>
      <c r="B693" s="207"/>
      <c r="C693" s="49"/>
      <c r="D693" s="150"/>
      <c r="E693" s="7"/>
      <c r="F693" s="7"/>
      <c r="G693" s="7"/>
      <c r="H693" s="7"/>
      <c r="I693" s="7"/>
      <c r="J693" s="7"/>
      <c r="K693" s="7"/>
      <c r="L693" s="207"/>
      <c r="M693" s="7"/>
      <c r="N693" s="207"/>
      <c r="O693" s="7"/>
      <c r="P693" s="207"/>
      <c r="Q693" s="7"/>
      <c r="R693" s="7"/>
      <c r="S693" s="7"/>
    </row>
    <row r="694" ht="21.0" customHeight="1">
      <c r="A694" s="7"/>
      <c r="B694" s="207"/>
      <c r="C694" s="49"/>
      <c r="D694" s="150"/>
      <c r="E694" s="7"/>
      <c r="F694" s="7"/>
      <c r="G694" s="7"/>
      <c r="H694" s="7"/>
      <c r="I694" s="7"/>
      <c r="J694" s="7"/>
      <c r="K694" s="7"/>
      <c r="L694" s="207"/>
      <c r="M694" s="7"/>
      <c r="N694" s="207"/>
      <c r="O694" s="7"/>
      <c r="P694" s="207"/>
      <c r="Q694" s="7"/>
      <c r="R694" s="7"/>
      <c r="S694" s="7"/>
    </row>
    <row r="695" ht="21.0" customHeight="1">
      <c r="A695" s="7"/>
      <c r="B695" s="207"/>
      <c r="C695" s="49"/>
      <c r="D695" s="150"/>
      <c r="E695" s="7"/>
      <c r="F695" s="7"/>
      <c r="G695" s="7"/>
      <c r="H695" s="7"/>
      <c r="I695" s="7"/>
      <c r="J695" s="7"/>
      <c r="K695" s="7"/>
      <c r="L695" s="207"/>
      <c r="M695" s="7"/>
      <c r="N695" s="207"/>
      <c r="O695" s="7"/>
      <c r="P695" s="207"/>
      <c r="Q695" s="7"/>
      <c r="R695" s="7"/>
      <c r="S695" s="7"/>
    </row>
    <row r="696" ht="21.0" customHeight="1">
      <c r="A696" s="7"/>
      <c r="B696" s="207"/>
      <c r="C696" s="49"/>
      <c r="D696" s="150"/>
      <c r="E696" s="7"/>
      <c r="F696" s="7"/>
      <c r="G696" s="7"/>
      <c r="H696" s="7"/>
      <c r="I696" s="7"/>
      <c r="J696" s="7"/>
      <c r="K696" s="7"/>
      <c r="L696" s="207"/>
      <c r="M696" s="7"/>
      <c r="N696" s="207"/>
      <c r="O696" s="7"/>
      <c r="P696" s="207"/>
      <c r="Q696" s="7"/>
      <c r="R696" s="7"/>
      <c r="S696" s="7"/>
    </row>
    <row r="697" ht="21.0" customHeight="1">
      <c r="A697" s="7"/>
      <c r="B697" s="207"/>
      <c r="C697" s="49"/>
      <c r="D697" s="150"/>
      <c r="E697" s="7"/>
      <c r="F697" s="7"/>
      <c r="G697" s="7"/>
      <c r="H697" s="7"/>
      <c r="I697" s="7"/>
      <c r="J697" s="7"/>
      <c r="K697" s="7"/>
      <c r="L697" s="207"/>
      <c r="M697" s="7"/>
      <c r="N697" s="207"/>
      <c r="O697" s="7"/>
      <c r="P697" s="207"/>
      <c r="Q697" s="7"/>
      <c r="R697" s="7"/>
      <c r="S697" s="7"/>
    </row>
    <row r="698" ht="21.0" customHeight="1">
      <c r="A698" s="7"/>
      <c r="B698" s="207"/>
      <c r="C698" s="49"/>
      <c r="D698" s="150"/>
      <c r="E698" s="7"/>
      <c r="F698" s="7"/>
      <c r="G698" s="7"/>
      <c r="H698" s="7"/>
      <c r="I698" s="7"/>
      <c r="J698" s="7"/>
      <c r="K698" s="7"/>
      <c r="L698" s="207"/>
      <c r="M698" s="7"/>
      <c r="N698" s="207"/>
      <c r="O698" s="7"/>
      <c r="P698" s="207"/>
      <c r="Q698" s="7"/>
      <c r="R698" s="7"/>
      <c r="S698" s="7"/>
    </row>
    <row r="699" ht="21.0" customHeight="1">
      <c r="A699" s="7"/>
      <c r="B699" s="207"/>
      <c r="C699" s="49"/>
      <c r="D699" s="150"/>
      <c r="E699" s="7"/>
      <c r="F699" s="7"/>
      <c r="G699" s="7"/>
      <c r="H699" s="7"/>
      <c r="I699" s="7"/>
      <c r="J699" s="7"/>
      <c r="K699" s="7"/>
      <c r="L699" s="207"/>
      <c r="M699" s="7"/>
      <c r="N699" s="207"/>
      <c r="O699" s="7"/>
      <c r="P699" s="207"/>
      <c r="Q699" s="7"/>
      <c r="R699" s="7"/>
      <c r="S699" s="7"/>
    </row>
    <row r="700" ht="21.0" customHeight="1">
      <c r="A700" s="7"/>
      <c r="B700" s="207"/>
      <c r="C700" s="49"/>
      <c r="D700" s="150"/>
      <c r="E700" s="7"/>
      <c r="F700" s="7"/>
      <c r="G700" s="7"/>
      <c r="H700" s="7"/>
      <c r="I700" s="7"/>
      <c r="J700" s="7"/>
      <c r="K700" s="7"/>
      <c r="L700" s="207"/>
      <c r="M700" s="7"/>
      <c r="N700" s="207"/>
      <c r="O700" s="7"/>
      <c r="P700" s="207"/>
      <c r="Q700" s="7"/>
      <c r="R700" s="7"/>
      <c r="S700" s="7"/>
    </row>
    <row r="701" ht="21.0" customHeight="1">
      <c r="A701" s="7"/>
      <c r="B701" s="207"/>
      <c r="C701" s="49"/>
      <c r="D701" s="150"/>
      <c r="E701" s="7"/>
      <c r="F701" s="7"/>
      <c r="G701" s="7"/>
      <c r="H701" s="7"/>
      <c r="I701" s="7"/>
      <c r="J701" s="7"/>
      <c r="K701" s="7"/>
      <c r="L701" s="207"/>
      <c r="M701" s="7"/>
      <c r="N701" s="207"/>
      <c r="O701" s="7"/>
      <c r="P701" s="207"/>
      <c r="Q701" s="7"/>
      <c r="R701" s="7"/>
      <c r="S701" s="7"/>
    </row>
    <row r="702" ht="21.0" customHeight="1">
      <c r="A702" s="7"/>
      <c r="B702" s="207"/>
      <c r="C702" s="49"/>
      <c r="D702" s="150"/>
      <c r="E702" s="7"/>
      <c r="F702" s="7"/>
      <c r="G702" s="7"/>
      <c r="H702" s="7"/>
      <c r="I702" s="7"/>
      <c r="J702" s="7"/>
      <c r="K702" s="7"/>
      <c r="L702" s="207"/>
      <c r="M702" s="7"/>
      <c r="N702" s="207"/>
      <c r="O702" s="7"/>
      <c r="P702" s="207"/>
      <c r="Q702" s="7"/>
      <c r="R702" s="7"/>
      <c r="S702" s="7"/>
    </row>
    <row r="703" ht="21.0" customHeight="1">
      <c r="A703" s="7"/>
      <c r="B703" s="207"/>
      <c r="C703" s="49"/>
      <c r="D703" s="150"/>
      <c r="E703" s="7"/>
      <c r="F703" s="7"/>
      <c r="G703" s="7"/>
      <c r="H703" s="7"/>
      <c r="I703" s="7"/>
      <c r="J703" s="7"/>
      <c r="K703" s="7"/>
      <c r="L703" s="207"/>
      <c r="M703" s="7"/>
      <c r="N703" s="207"/>
      <c r="O703" s="7"/>
      <c r="P703" s="207"/>
      <c r="Q703" s="7"/>
      <c r="R703" s="7"/>
      <c r="S703" s="7"/>
    </row>
    <row r="704" ht="21.0" customHeight="1">
      <c r="A704" s="7"/>
      <c r="B704" s="207"/>
      <c r="C704" s="49"/>
      <c r="D704" s="150"/>
      <c r="E704" s="7"/>
      <c r="F704" s="7"/>
      <c r="G704" s="7"/>
      <c r="H704" s="7"/>
      <c r="I704" s="7"/>
      <c r="J704" s="7"/>
      <c r="K704" s="7"/>
      <c r="L704" s="207"/>
      <c r="M704" s="7"/>
      <c r="N704" s="207"/>
      <c r="O704" s="7"/>
      <c r="P704" s="207"/>
      <c r="Q704" s="7"/>
      <c r="R704" s="7"/>
      <c r="S704" s="7"/>
    </row>
    <row r="705" ht="21.0" customHeight="1">
      <c r="A705" s="7"/>
      <c r="B705" s="207"/>
      <c r="C705" s="49"/>
      <c r="D705" s="150"/>
      <c r="E705" s="7"/>
      <c r="F705" s="7"/>
      <c r="G705" s="7"/>
      <c r="H705" s="7"/>
      <c r="I705" s="7"/>
      <c r="J705" s="7"/>
      <c r="K705" s="7"/>
      <c r="L705" s="207"/>
      <c r="M705" s="7"/>
      <c r="N705" s="207"/>
      <c r="O705" s="7"/>
      <c r="P705" s="207"/>
      <c r="Q705" s="7"/>
      <c r="R705" s="7"/>
      <c r="S705" s="7"/>
    </row>
    <row r="706" ht="21.0" customHeight="1">
      <c r="A706" s="7"/>
      <c r="B706" s="207"/>
      <c r="C706" s="49"/>
      <c r="D706" s="150"/>
      <c r="E706" s="7"/>
      <c r="F706" s="7"/>
      <c r="G706" s="7"/>
      <c r="H706" s="7"/>
      <c r="I706" s="7"/>
      <c r="J706" s="7"/>
      <c r="K706" s="7"/>
      <c r="L706" s="207"/>
      <c r="M706" s="7"/>
      <c r="N706" s="207"/>
      <c r="O706" s="7"/>
      <c r="P706" s="207"/>
      <c r="Q706" s="7"/>
      <c r="R706" s="7"/>
      <c r="S706" s="7"/>
    </row>
    <row r="707" ht="21.0" customHeight="1">
      <c r="A707" s="7"/>
      <c r="B707" s="207"/>
      <c r="C707" s="49"/>
      <c r="D707" s="150"/>
      <c r="E707" s="7"/>
      <c r="F707" s="7"/>
      <c r="G707" s="7"/>
      <c r="H707" s="7"/>
      <c r="I707" s="7"/>
      <c r="J707" s="7"/>
      <c r="K707" s="7"/>
      <c r="L707" s="207"/>
      <c r="M707" s="7"/>
      <c r="N707" s="207"/>
      <c r="O707" s="7"/>
      <c r="P707" s="207"/>
      <c r="Q707" s="7"/>
      <c r="R707" s="7"/>
      <c r="S707" s="7"/>
    </row>
    <row r="708" ht="21.0" customHeight="1">
      <c r="A708" s="7"/>
      <c r="B708" s="207"/>
      <c r="C708" s="49"/>
      <c r="D708" s="150"/>
      <c r="E708" s="7"/>
      <c r="F708" s="7"/>
      <c r="G708" s="7"/>
      <c r="H708" s="7"/>
      <c r="I708" s="7"/>
      <c r="J708" s="7"/>
      <c r="K708" s="7"/>
      <c r="L708" s="207"/>
      <c r="M708" s="7"/>
      <c r="N708" s="207"/>
      <c r="O708" s="7"/>
      <c r="P708" s="207"/>
      <c r="Q708" s="7"/>
      <c r="R708" s="7"/>
      <c r="S708" s="7"/>
    </row>
    <row r="709" ht="21.0" customHeight="1">
      <c r="A709" s="7"/>
      <c r="B709" s="207"/>
      <c r="C709" s="49"/>
      <c r="D709" s="150"/>
      <c r="E709" s="7"/>
      <c r="F709" s="7"/>
      <c r="G709" s="7"/>
      <c r="H709" s="7"/>
      <c r="I709" s="7"/>
      <c r="J709" s="7"/>
      <c r="K709" s="7"/>
      <c r="L709" s="207"/>
      <c r="M709" s="7"/>
      <c r="N709" s="207"/>
      <c r="O709" s="7"/>
      <c r="P709" s="207"/>
      <c r="Q709" s="7"/>
      <c r="R709" s="7"/>
      <c r="S709" s="7"/>
    </row>
    <row r="710" ht="21.0" customHeight="1">
      <c r="A710" s="7"/>
      <c r="B710" s="207"/>
      <c r="C710" s="49"/>
      <c r="D710" s="150"/>
      <c r="E710" s="7"/>
      <c r="F710" s="7"/>
      <c r="G710" s="7"/>
      <c r="H710" s="7"/>
      <c r="I710" s="7"/>
      <c r="J710" s="7"/>
      <c r="K710" s="7"/>
      <c r="L710" s="207"/>
      <c r="M710" s="7"/>
      <c r="N710" s="207"/>
      <c r="O710" s="7"/>
      <c r="P710" s="207"/>
      <c r="Q710" s="7"/>
      <c r="R710" s="7"/>
      <c r="S710" s="7"/>
    </row>
    <row r="711" ht="21.0" customHeight="1">
      <c r="A711" s="7"/>
      <c r="B711" s="207"/>
      <c r="C711" s="49"/>
      <c r="D711" s="150"/>
      <c r="E711" s="7"/>
      <c r="F711" s="7"/>
      <c r="G711" s="7"/>
      <c r="H711" s="7"/>
      <c r="I711" s="7"/>
      <c r="J711" s="7"/>
      <c r="K711" s="7"/>
      <c r="L711" s="207"/>
      <c r="M711" s="7"/>
      <c r="N711" s="207"/>
      <c r="O711" s="7"/>
      <c r="P711" s="207"/>
      <c r="Q711" s="7"/>
      <c r="R711" s="7"/>
      <c r="S711" s="7"/>
    </row>
    <row r="712" ht="21.0" customHeight="1">
      <c r="A712" s="7"/>
      <c r="B712" s="207"/>
      <c r="C712" s="49"/>
      <c r="D712" s="150"/>
      <c r="E712" s="7"/>
      <c r="F712" s="7"/>
      <c r="G712" s="7"/>
      <c r="H712" s="7"/>
      <c r="I712" s="7"/>
      <c r="J712" s="7"/>
      <c r="K712" s="7"/>
      <c r="L712" s="207"/>
      <c r="M712" s="7"/>
      <c r="N712" s="207"/>
      <c r="O712" s="7"/>
      <c r="P712" s="207"/>
      <c r="Q712" s="7"/>
      <c r="R712" s="7"/>
      <c r="S712" s="7"/>
    </row>
    <row r="713" ht="21.0" customHeight="1">
      <c r="A713" s="7"/>
      <c r="B713" s="207"/>
      <c r="C713" s="49"/>
      <c r="D713" s="150"/>
      <c r="E713" s="7"/>
      <c r="F713" s="7"/>
      <c r="G713" s="7"/>
      <c r="H713" s="7"/>
      <c r="I713" s="7"/>
      <c r="J713" s="7"/>
      <c r="K713" s="7"/>
      <c r="L713" s="207"/>
      <c r="M713" s="7"/>
      <c r="N713" s="207"/>
      <c r="O713" s="7"/>
      <c r="P713" s="207"/>
      <c r="Q713" s="7"/>
      <c r="R713" s="7"/>
      <c r="S713" s="7"/>
    </row>
    <row r="714" ht="21.0" customHeight="1">
      <c r="A714" s="7"/>
      <c r="B714" s="207"/>
      <c r="C714" s="49"/>
      <c r="D714" s="150"/>
      <c r="E714" s="7"/>
      <c r="F714" s="7"/>
      <c r="G714" s="7"/>
      <c r="H714" s="7"/>
      <c r="I714" s="7"/>
      <c r="J714" s="7"/>
      <c r="K714" s="7"/>
      <c r="L714" s="207"/>
      <c r="M714" s="7"/>
      <c r="N714" s="207"/>
      <c r="O714" s="7"/>
      <c r="P714" s="207"/>
      <c r="Q714" s="7"/>
      <c r="R714" s="7"/>
      <c r="S714" s="7"/>
    </row>
    <row r="715" ht="21.0" customHeight="1">
      <c r="A715" s="7"/>
      <c r="B715" s="207"/>
      <c r="C715" s="49"/>
      <c r="D715" s="150"/>
      <c r="E715" s="7"/>
      <c r="F715" s="7"/>
      <c r="G715" s="7"/>
      <c r="H715" s="7"/>
      <c r="I715" s="7"/>
      <c r="J715" s="7"/>
      <c r="K715" s="7"/>
      <c r="L715" s="207"/>
      <c r="M715" s="7"/>
      <c r="N715" s="207"/>
      <c r="O715" s="7"/>
      <c r="P715" s="207"/>
      <c r="Q715" s="7"/>
      <c r="R715" s="7"/>
      <c r="S715" s="7"/>
    </row>
    <row r="716" ht="21.0" customHeight="1">
      <c r="A716" s="7"/>
      <c r="B716" s="207"/>
      <c r="C716" s="49"/>
      <c r="D716" s="150"/>
      <c r="E716" s="7"/>
      <c r="F716" s="7"/>
      <c r="G716" s="7"/>
      <c r="H716" s="7"/>
      <c r="I716" s="7"/>
      <c r="J716" s="7"/>
      <c r="K716" s="7"/>
      <c r="L716" s="207"/>
      <c r="M716" s="7"/>
      <c r="N716" s="207"/>
      <c r="O716" s="7"/>
      <c r="P716" s="207"/>
      <c r="Q716" s="7"/>
      <c r="R716" s="7"/>
      <c r="S716" s="7"/>
    </row>
    <row r="717" ht="21.0" customHeight="1">
      <c r="A717" s="7"/>
      <c r="B717" s="207"/>
      <c r="C717" s="49"/>
      <c r="D717" s="150"/>
      <c r="E717" s="7"/>
      <c r="F717" s="7"/>
      <c r="G717" s="7"/>
      <c r="H717" s="7"/>
      <c r="I717" s="7"/>
      <c r="J717" s="7"/>
      <c r="K717" s="7"/>
      <c r="L717" s="207"/>
      <c r="M717" s="7"/>
      <c r="N717" s="207"/>
      <c r="O717" s="7"/>
      <c r="P717" s="207"/>
      <c r="Q717" s="7"/>
      <c r="R717" s="7"/>
      <c r="S717" s="7"/>
    </row>
    <row r="718" ht="21.0" customHeight="1">
      <c r="A718" s="7"/>
      <c r="B718" s="207"/>
      <c r="C718" s="49"/>
      <c r="D718" s="150"/>
      <c r="E718" s="7"/>
      <c r="F718" s="7"/>
      <c r="G718" s="7"/>
      <c r="H718" s="7"/>
      <c r="I718" s="7"/>
      <c r="J718" s="7"/>
      <c r="K718" s="7"/>
      <c r="L718" s="207"/>
      <c r="M718" s="7"/>
      <c r="N718" s="207"/>
      <c r="O718" s="7"/>
      <c r="P718" s="207"/>
      <c r="Q718" s="7"/>
      <c r="R718" s="7"/>
      <c r="S718" s="7"/>
    </row>
    <row r="719" ht="21.0" customHeight="1">
      <c r="A719" s="7"/>
      <c r="B719" s="207"/>
      <c r="C719" s="49"/>
      <c r="D719" s="150"/>
      <c r="E719" s="7"/>
      <c r="F719" s="7"/>
      <c r="G719" s="7"/>
      <c r="H719" s="7"/>
      <c r="I719" s="7"/>
      <c r="J719" s="7"/>
      <c r="K719" s="7"/>
      <c r="L719" s="207"/>
      <c r="M719" s="7"/>
      <c r="N719" s="207"/>
      <c r="O719" s="7"/>
      <c r="P719" s="207"/>
      <c r="Q719" s="7"/>
      <c r="R719" s="7"/>
      <c r="S719" s="7"/>
    </row>
    <row r="720" ht="21.0" customHeight="1">
      <c r="A720" s="7"/>
      <c r="B720" s="207"/>
      <c r="C720" s="49"/>
      <c r="D720" s="150"/>
      <c r="E720" s="7"/>
      <c r="F720" s="7"/>
      <c r="G720" s="7"/>
      <c r="H720" s="7"/>
      <c r="I720" s="7"/>
      <c r="J720" s="7"/>
      <c r="K720" s="7"/>
      <c r="L720" s="207"/>
      <c r="M720" s="7"/>
      <c r="N720" s="207"/>
      <c r="O720" s="7"/>
      <c r="P720" s="207"/>
      <c r="Q720" s="7"/>
      <c r="R720" s="7"/>
      <c r="S720" s="7"/>
    </row>
    <row r="721" ht="21.0" customHeight="1">
      <c r="A721" s="7"/>
      <c r="B721" s="207"/>
      <c r="C721" s="49"/>
      <c r="D721" s="150"/>
      <c r="E721" s="7"/>
      <c r="F721" s="7"/>
      <c r="G721" s="7"/>
      <c r="H721" s="7"/>
      <c r="I721" s="7"/>
      <c r="J721" s="7"/>
      <c r="K721" s="7"/>
      <c r="L721" s="207"/>
      <c r="M721" s="7"/>
      <c r="N721" s="207"/>
      <c r="O721" s="7"/>
      <c r="P721" s="207"/>
      <c r="Q721" s="7"/>
      <c r="R721" s="7"/>
      <c r="S721" s="7"/>
    </row>
    <row r="722" ht="21.0" customHeight="1">
      <c r="A722" s="7"/>
      <c r="B722" s="207"/>
      <c r="C722" s="49"/>
      <c r="D722" s="150"/>
      <c r="E722" s="7"/>
      <c r="F722" s="7"/>
      <c r="G722" s="7"/>
      <c r="H722" s="7"/>
      <c r="I722" s="7"/>
      <c r="J722" s="7"/>
      <c r="K722" s="7"/>
      <c r="L722" s="207"/>
      <c r="M722" s="7"/>
      <c r="N722" s="207"/>
      <c r="O722" s="7"/>
      <c r="P722" s="207"/>
      <c r="Q722" s="7"/>
      <c r="R722" s="7"/>
      <c r="S722" s="7"/>
    </row>
    <row r="723" ht="21.0" customHeight="1">
      <c r="A723" s="7"/>
      <c r="B723" s="207"/>
      <c r="C723" s="49"/>
      <c r="D723" s="150"/>
      <c r="E723" s="7"/>
      <c r="F723" s="7"/>
      <c r="G723" s="7"/>
      <c r="H723" s="7"/>
      <c r="I723" s="7"/>
      <c r="J723" s="7"/>
      <c r="K723" s="7"/>
      <c r="L723" s="207"/>
      <c r="M723" s="7"/>
      <c r="N723" s="207"/>
      <c r="O723" s="7"/>
      <c r="P723" s="207"/>
      <c r="Q723" s="7"/>
      <c r="R723" s="7"/>
      <c r="S723" s="7"/>
    </row>
    <row r="724" ht="21.0" customHeight="1">
      <c r="A724" s="7"/>
      <c r="B724" s="207"/>
      <c r="C724" s="49"/>
      <c r="D724" s="150"/>
      <c r="E724" s="7"/>
      <c r="F724" s="7"/>
      <c r="G724" s="7"/>
      <c r="H724" s="7"/>
      <c r="I724" s="7"/>
      <c r="J724" s="7"/>
      <c r="K724" s="7"/>
      <c r="L724" s="207"/>
      <c r="M724" s="7"/>
      <c r="N724" s="207"/>
      <c r="O724" s="7"/>
      <c r="P724" s="207"/>
      <c r="Q724" s="7"/>
      <c r="R724" s="7"/>
      <c r="S724" s="7"/>
    </row>
    <row r="725" ht="21.0" customHeight="1">
      <c r="A725" s="7"/>
      <c r="B725" s="207"/>
      <c r="C725" s="49"/>
      <c r="D725" s="150"/>
      <c r="E725" s="7"/>
      <c r="F725" s="7"/>
      <c r="G725" s="7"/>
      <c r="H725" s="7"/>
      <c r="I725" s="7"/>
      <c r="J725" s="7"/>
      <c r="K725" s="7"/>
      <c r="L725" s="207"/>
      <c r="M725" s="7"/>
      <c r="N725" s="207"/>
      <c r="O725" s="7"/>
      <c r="P725" s="207"/>
      <c r="Q725" s="7"/>
      <c r="R725" s="7"/>
      <c r="S725" s="7"/>
    </row>
    <row r="726" ht="21.0" customHeight="1">
      <c r="A726" s="7"/>
      <c r="B726" s="207"/>
      <c r="C726" s="49"/>
      <c r="D726" s="150"/>
      <c r="E726" s="7"/>
      <c r="F726" s="7"/>
      <c r="G726" s="7"/>
      <c r="H726" s="7"/>
      <c r="I726" s="7"/>
      <c r="J726" s="7"/>
      <c r="K726" s="7"/>
      <c r="L726" s="207"/>
      <c r="M726" s="7"/>
      <c r="N726" s="207"/>
      <c r="O726" s="7"/>
      <c r="P726" s="207"/>
      <c r="Q726" s="7"/>
      <c r="R726" s="7"/>
      <c r="S726" s="7"/>
    </row>
    <row r="727" ht="21.0" customHeight="1">
      <c r="A727" s="7"/>
      <c r="B727" s="207"/>
      <c r="C727" s="49"/>
      <c r="D727" s="150"/>
      <c r="E727" s="7"/>
      <c r="F727" s="7"/>
      <c r="G727" s="7"/>
      <c r="H727" s="7"/>
      <c r="I727" s="7"/>
      <c r="J727" s="7"/>
      <c r="K727" s="7"/>
      <c r="L727" s="207"/>
      <c r="M727" s="7"/>
      <c r="N727" s="207"/>
      <c r="O727" s="7"/>
      <c r="P727" s="207"/>
      <c r="Q727" s="7"/>
      <c r="R727" s="7"/>
      <c r="S727" s="7"/>
    </row>
    <row r="728" ht="21.0" customHeight="1">
      <c r="A728" s="7"/>
      <c r="B728" s="207"/>
      <c r="C728" s="49"/>
      <c r="D728" s="150"/>
      <c r="E728" s="7"/>
      <c r="F728" s="7"/>
      <c r="G728" s="7"/>
      <c r="H728" s="7"/>
      <c r="I728" s="7"/>
      <c r="J728" s="7"/>
      <c r="K728" s="7"/>
      <c r="L728" s="207"/>
      <c r="M728" s="7"/>
      <c r="N728" s="207"/>
      <c r="O728" s="7"/>
      <c r="P728" s="207"/>
      <c r="Q728" s="7"/>
      <c r="R728" s="7"/>
      <c r="S728" s="7"/>
    </row>
    <row r="729" ht="21.0" customHeight="1">
      <c r="A729" s="7"/>
      <c r="B729" s="207"/>
      <c r="C729" s="49"/>
      <c r="D729" s="150"/>
      <c r="E729" s="7"/>
      <c r="F729" s="7"/>
      <c r="G729" s="7"/>
      <c r="H729" s="7"/>
      <c r="I729" s="7"/>
      <c r="J729" s="7"/>
      <c r="K729" s="7"/>
      <c r="L729" s="207"/>
      <c r="M729" s="7"/>
      <c r="N729" s="207"/>
      <c r="O729" s="7"/>
      <c r="P729" s="207"/>
      <c r="Q729" s="7"/>
      <c r="R729" s="7"/>
      <c r="S729" s="7"/>
    </row>
    <row r="730" ht="21.0" customHeight="1">
      <c r="A730" s="7"/>
      <c r="B730" s="207"/>
      <c r="C730" s="49"/>
      <c r="D730" s="150"/>
      <c r="E730" s="7"/>
      <c r="F730" s="7"/>
      <c r="G730" s="7"/>
      <c r="H730" s="7"/>
      <c r="I730" s="7"/>
      <c r="J730" s="7"/>
      <c r="K730" s="7"/>
      <c r="L730" s="207"/>
      <c r="M730" s="7"/>
      <c r="N730" s="207"/>
      <c r="O730" s="7"/>
      <c r="P730" s="207"/>
      <c r="Q730" s="7"/>
      <c r="R730" s="7"/>
      <c r="S730" s="7"/>
    </row>
    <row r="731" ht="21.0" customHeight="1">
      <c r="A731" s="7"/>
      <c r="B731" s="207"/>
      <c r="C731" s="49"/>
      <c r="D731" s="150"/>
      <c r="E731" s="7"/>
      <c r="F731" s="7"/>
      <c r="G731" s="7"/>
      <c r="H731" s="7"/>
      <c r="I731" s="7"/>
      <c r="J731" s="7"/>
      <c r="K731" s="7"/>
      <c r="L731" s="207"/>
      <c r="M731" s="7"/>
      <c r="N731" s="207"/>
      <c r="O731" s="7"/>
      <c r="P731" s="207"/>
      <c r="Q731" s="7"/>
      <c r="R731" s="7"/>
      <c r="S731" s="7"/>
    </row>
    <row r="732" ht="21.0" customHeight="1">
      <c r="A732" s="7"/>
      <c r="B732" s="207"/>
      <c r="C732" s="49"/>
      <c r="D732" s="150"/>
      <c r="E732" s="7"/>
      <c r="F732" s="7"/>
      <c r="G732" s="7"/>
      <c r="H732" s="7"/>
      <c r="I732" s="7"/>
      <c r="J732" s="7"/>
      <c r="K732" s="7"/>
      <c r="L732" s="207"/>
      <c r="M732" s="7"/>
      <c r="N732" s="207"/>
      <c r="O732" s="7"/>
      <c r="P732" s="207"/>
      <c r="Q732" s="7"/>
      <c r="R732" s="7"/>
      <c r="S732" s="7"/>
    </row>
    <row r="733" ht="21.0" customHeight="1">
      <c r="A733" s="7"/>
      <c r="B733" s="207"/>
      <c r="C733" s="49"/>
      <c r="D733" s="150"/>
      <c r="E733" s="7"/>
      <c r="F733" s="7"/>
      <c r="G733" s="7"/>
      <c r="H733" s="7"/>
      <c r="I733" s="7"/>
      <c r="J733" s="7"/>
      <c r="K733" s="7"/>
      <c r="L733" s="207"/>
      <c r="M733" s="7"/>
      <c r="N733" s="207"/>
      <c r="O733" s="7"/>
      <c r="P733" s="207"/>
      <c r="Q733" s="7"/>
      <c r="R733" s="7"/>
      <c r="S733" s="7"/>
    </row>
    <row r="734" ht="21.0" customHeight="1">
      <c r="A734" s="7"/>
      <c r="B734" s="207"/>
      <c r="C734" s="49"/>
      <c r="D734" s="150"/>
      <c r="E734" s="7"/>
      <c r="F734" s="7"/>
      <c r="G734" s="7"/>
      <c r="H734" s="7"/>
      <c r="I734" s="7"/>
      <c r="J734" s="7"/>
      <c r="K734" s="7"/>
      <c r="L734" s="207"/>
      <c r="M734" s="7"/>
      <c r="N734" s="207"/>
      <c r="O734" s="7"/>
      <c r="P734" s="207"/>
      <c r="Q734" s="7"/>
      <c r="R734" s="7"/>
      <c r="S734" s="7"/>
    </row>
    <row r="735" ht="21.0" customHeight="1">
      <c r="A735" s="7"/>
      <c r="B735" s="207"/>
      <c r="C735" s="49"/>
      <c r="D735" s="150"/>
      <c r="E735" s="7"/>
      <c r="F735" s="7"/>
      <c r="G735" s="7"/>
      <c r="H735" s="7"/>
      <c r="I735" s="7"/>
      <c r="J735" s="7"/>
      <c r="K735" s="7"/>
      <c r="L735" s="207"/>
      <c r="M735" s="7"/>
      <c r="N735" s="207"/>
      <c r="O735" s="7"/>
      <c r="P735" s="207"/>
      <c r="Q735" s="7"/>
      <c r="R735" s="7"/>
      <c r="S735" s="7"/>
    </row>
    <row r="736" ht="21.0" customHeight="1">
      <c r="A736" s="7"/>
      <c r="B736" s="207"/>
      <c r="C736" s="49"/>
      <c r="D736" s="150"/>
      <c r="E736" s="7"/>
      <c r="F736" s="7"/>
      <c r="G736" s="7"/>
      <c r="H736" s="7"/>
      <c r="I736" s="7"/>
      <c r="J736" s="7"/>
      <c r="K736" s="7"/>
      <c r="L736" s="207"/>
      <c r="M736" s="7"/>
      <c r="N736" s="207"/>
      <c r="O736" s="7"/>
      <c r="P736" s="207"/>
      <c r="Q736" s="7"/>
      <c r="R736" s="7"/>
      <c r="S736" s="7"/>
    </row>
    <row r="737" ht="21.0" customHeight="1">
      <c r="A737" s="7"/>
      <c r="B737" s="207"/>
      <c r="C737" s="49"/>
      <c r="D737" s="150"/>
      <c r="E737" s="7"/>
      <c r="F737" s="7"/>
      <c r="G737" s="7"/>
      <c r="H737" s="7"/>
      <c r="I737" s="7"/>
      <c r="J737" s="7"/>
      <c r="K737" s="7"/>
      <c r="L737" s="207"/>
      <c r="M737" s="7"/>
      <c r="N737" s="207"/>
      <c r="O737" s="7"/>
      <c r="P737" s="207"/>
      <c r="Q737" s="7"/>
      <c r="R737" s="7"/>
      <c r="S737" s="7"/>
    </row>
    <row r="738" ht="21.0" customHeight="1">
      <c r="A738" s="7"/>
      <c r="B738" s="207"/>
      <c r="C738" s="49"/>
      <c r="D738" s="150"/>
      <c r="E738" s="7"/>
      <c r="F738" s="7"/>
      <c r="G738" s="7"/>
      <c r="H738" s="7"/>
      <c r="I738" s="7"/>
      <c r="J738" s="7"/>
      <c r="K738" s="7"/>
      <c r="L738" s="207"/>
      <c r="M738" s="7"/>
      <c r="N738" s="207"/>
      <c r="O738" s="7"/>
      <c r="P738" s="207"/>
      <c r="Q738" s="7"/>
      <c r="R738" s="7"/>
      <c r="S738" s="7"/>
    </row>
    <row r="739" ht="21.0" customHeight="1">
      <c r="A739" s="7"/>
      <c r="B739" s="207"/>
      <c r="C739" s="49"/>
      <c r="D739" s="150"/>
      <c r="E739" s="7"/>
      <c r="F739" s="7"/>
      <c r="G739" s="7"/>
      <c r="H739" s="7"/>
      <c r="I739" s="7"/>
      <c r="J739" s="7"/>
      <c r="K739" s="7"/>
      <c r="L739" s="207"/>
      <c r="M739" s="7"/>
      <c r="N739" s="207"/>
      <c r="O739" s="7"/>
      <c r="P739" s="207"/>
      <c r="Q739" s="7"/>
      <c r="R739" s="7"/>
      <c r="S739" s="7"/>
    </row>
    <row r="740" ht="21.0" customHeight="1">
      <c r="A740" s="7"/>
      <c r="B740" s="207"/>
      <c r="C740" s="49"/>
      <c r="D740" s="150"/>
      <c r="E740" s="7"/>
      <c r="F740" s="7"/>
      <c r="G740" s="7"/>
      <c r="H740" s="7"/>
      <c r="I740" s="7"/>
      <c r="J740" s="7"/>
      <c r="K740" s="7"/>
      <c r="L740" s="207"/>
      <c r="M740" s="7"/>
      <c r="N740" s="207"/>
      <c r="O740" s="7"/>
      <c r="P740" s="207"/>
      <c r="Q740" s="7"/>
      <c r="R740" s="7"/>
      <c r="S740" s="7"/>
    </row>
    <row r="741" ht="21.0" customHeight="1">
      <c r="A741" s="7"/>
      <c r="B741" s="207"/>
      <c r="C741" s="49"/>
      <c r="D741" s="150"/>
      <c r="E741" s="7"/>
      <c r="F741" s="7"/>
      <c r="G741" s="7"/>
      <c r="H741" s="7"/>
      <c r="I741" s="7"/>
      <c r="J741" s="7"/>
      <c r="K741" s="7"/>
      <c r="L741" s="207"/>
      <c r="M741" s="7"/>
      <c r="N741" s="207"/>
      <c r="O741" s="7"/>
      <c r="P741" s="207"/>
      <c r="Q741" s="7"/>
      <c r="R741" s="7"/>
      <c r="S741" s="7"/>
    </row>
    <row r="742" ht="21.0" customHeight="1">
      <c r="A742" s="7"/>
      <c r="B742" s="207"/>
      <c r="C742" s="49"/>
      <c r="D742" s="150"/>
      <c r="E742" s="7"/>
      <c r="F742" s="7"/>
      <c r="G742" s="7"/>
      <c r="H742" s="7"/>
      <c r="I742" s="7"/>
      <c r="J742" s="7"/>
      <c r="K742" s="7"/>
      <c r="L742" s="207"/>
      <c r="M742" s="7"/>
      <c r="N742" s="207"/>
      <c r="O742" s="7"/>
      <c r="P742" s="207"/>
      <c r="Q742" s="7"/>
      <c r="R742" s="7"/>
      <c r="S742" s="7"/>
    </row>
    <row r="743" ht="21.0" customHeight="1">
      <c r="A743" s="7"/>
      <c r="B743" s="207"/>
      <c r="C743" s="49"/>
      <c r="D743" s="150"/>
      <c r="E743" s="7"/>
      <c r="F743" s="7"/>
      <c r="G743" s="7"/>
      <c r="H743" s="7"/>
      <c r="I743" s="7"/>
      <c r="J743" s="7"/>
      <c r="K743" s="7"/>
      <c r="L743" s="207"/>
      <c r="M743" s="7"/>
      <c r="N743" s="207"/>
      <c r="O743" s="7"/>
      <c r="P743" s="207"/>
      <c r="Q743" s="7"/>
      <c r="R743" s="7"/>
      <c r="S743" s="7"/>
    </row>
    <row r="744" ht="21.0" customHeight="1">
      <c r="A744" s="7"/>
      <c r="B744" s="207"/>
      <c r="C744" s="49"/>
      <c r="D744" s="150"/>
      <c r="E744" s="7"/>
      <c r="F744" s="7"/>
      <c r="G744" s="7"/>
      <c r="H744" s="7"/>
      <c r="I744" s="7"/>
      <c r="J744" s="7"/>
      <c r="K744" s="7"/>
      <c r="L744" s="207"/>
      <c r="M744" s="7"/>
      <c r="N744" s="207"/>
      <c r="O744" s="7"/>
      <c r="P744" s="207"/>
      <c r="Q744" s="7"/>
      <c r="R744" s="7"/>
      <c r="S744" s="7"/>
    </row>
    <row r="745" ht="21.0" customHeight="1">
      <c r="A745" s="7"/>
      <c r="B745" s="207"/>
      <c r="C745" s="49"/>
      <c r="D745" s="150"/>
      <c r="E745" s="7"/>
      <c r="F745" s="7"/>
      <c r="G745" s="7"/>
      <c r="H745" s="7"/>
      <c r="I745" s="7"/>
      <c r="J745" s="7"/>
      <c r="K745" s="7"/>
      <c r="L745" s="207"/>
      <c r="M745" s="7"/>
      <c r="N745" s="207"/>
      <c r="O745" s="7"/>
      <c r="P745" s="207"/>
      <c r="Q745" s="7"/>
      <c r="R745" s="7"/>
      <c r="S745" s="7"/>
    </row>
    <row r="746" ht="21.0" customHeight="1">
      <c r="A746" s="7"/>
      <c r="B746" s="207"/>
      <c r="C746" s="49"/>
      <c r="D746" s="150"/>
      <c r="E746" s="7"/>
      <c r="F746" s="7"/>
      <c r="G746" s="7"/>
      <c r="H746" s="7"/>
      <c r="I746" s="7"/>
      <c r="J746" s="7"/>
      <c r="K746" s="7"/>
      <c r="L746" s="207"/>
      <c r="M746" s="7"/>
      <c r="N746" s="207"/>
      <c r="O746" s="7"/>
      <c r="P746" s="207"/>
      <c r="Q746" s="7"/>
      <c r="R746" s="7"/>
      <c r="S746" s="7"/>
    </row>
    <row r="747" ht="21.0" customHeight="1">
      <c r="A747" s="7"/>
      <c r="B747" s="207"/>
      <c r="C747" s="49"/>
      <c r="D747" s="150"/>
      <c r="E747" s="7"/>
      <c r="F747" s="7"/>
      <c r="G747" s="7"/>
      <c r="H747" s="7"/>
      <c r="I747" s="7"/>
      <c r="J747" s="7"/>
      <c r="K747" s="7"/>
      <c r="L747" s="207"/>
      <c r="M747" s="7"/>
      <c r="N747" s="207"/>
      <c r="O747" s="7"/>
      <c r="P747" s="207"/>
      <c r="Q747" s="7"/>
      <c r="R747" s="7"/>
      <c r="S747" s="7"/>
    </row>
    <row r="748" ht="21.0" customHeight="1">
      <c r="A748" s="7"/>
      <c r="B748" s="207"/>
      <c r="C748" s="49"/>
      <c r="D748" s="150"/>
      <c r="E748" s="7"/>
      <c r="F748" s="7"/>
      <c r="G748" s="7"/>
      <c r="H748" s="7"/>
      <c r="I748" s="7"/>
      <c r="J748" s="7"/>
      <c r="K748" s="7"/>
      <c r="L748" s="207"/>
      <c r="M748" s="7"/>
      <c r="N748" s="207"/>
      <c r="O748" s="7"/>
      <c r="P748" s="207"/>
      <c r="Q748" s="7"/>
      <c r="R748" s="7"/>
      <c r="S748" s="7"/>
    </row>
    <row r="749" ht="21.0" customHeight="1">
      <c r="A749" s="7"/>
      <c r="B749" s="207"/>
      <c r="C749" s="49"/>
      <c r="D749" s="150"/>
      <c r="E749" s="7"/>
      <c r="F749" s="7"/>
      <c r="G749" s="7"/>
      <c r="H749" s="7"/>
      <c r="I749" s="7"/>
      <c r="J749" s="7"/>
      <c r="K749" s="7"/>
      <c r="L749" s="207"/>
      <c r="M749" s="7"/>
      <c r="N749" s="207"/>
      <c r="O749" s="7"/>
      <c r="P749" s="207"/>
      <c r="Q749" s="7"/>
      <c r="R749" s="7"/>
      <c r="S749" s="7"/>
    </row>
    <row r="750" ht="21.0" customHeight="1">
      <c r="A750" s="7"/>
      <c r="B750" s="207"/>
      <c r="C750" s="49"/>
      <c r="D750" s="150"/>
      <c r="E750" s="7"/>
      <c r="F750" s="7"/>
      <c r="G750" s="7"/>
      <c r="H750" s="7"/>
      <c r="I750" s="7"/>
      <c r="J750" s="7"/>
      <c r="K750" s="7"/>
      <c r="L750" s="207"/>
      <c r="M750" s="7"/>
      <c r="N750" s="207"/>
      <c r="O750" s="7"/>
      <c r="P750" s="207"/>
      <c r="Q750" s="7"/>
      <c r="R750" s="7"/>
      <c r="S750" s="7"/>
    </row>
    <row r="751" ht="21.0" customHeight="1">
      <c r="A751" s="7"/>
      <c r="B751" s="207"/>
      <c r="C751" s="49"/>
      <c r="D751" s="150"/>
      <c r="E751" s="7"/>
      <c r="F751" s="7"/>
      <c r="G751" s="7"/>
      <c r="H751" s="7"/>
      <c r="I751" s="7"/>
      <c r="J751" s="7"/>
      <c r="K751" s="7"/>
      <c r="L751" s="207"/>
      <c r="M751" s="7"/>
      <c r="N751" s="207"/>
      <c r="O751" s="7"/>
      <c r="P751" s="207"/>
      <c r="Q751" s="7"/>
      <c r="R751" s="7"/>
      <c r="S751" s="7"/>
    </row>
    <row r="752" ht="21.0" customHeight="1">
      <c r="A752" s="7"/>
      <c r="B752" s="207"/>
      <c r="C752" s="49"/>
      <c r="D752" s="150"/>
      <c r="E752" s="7"/>
      <c r="F752" s="7"/>
      <c r="G752" s="7"/>
      <c r="H752" s="7"/>
      <c r="I752" s="7"/>
      <c r="J752" s="7"/>
      <c r="K752" s="7"/>
      <c r="L752" s="207"/>
      <c r="M752" s="7"/>
      <c r="N752" s="207"/>
      <c r="O752" s="7"/>
      <c r="P752" s="207"/>
      <c r="Q752" s="7"/>
      <c r="R752" s="7"/>
      <c r="S752" s="7"/>
    </row>
    <row r="753" ht="21.0" customHeight="1">
      <c r="A753" s="7"/>
      <c r="B753" s="207"/>
      <c r="C753" s="49"/>
      <c r="D753" s="150"/>
      <c r="E753" s="7"/>
      <c r="F753" s="7"/>
      <c r="G753" s="7"/>
      <c r="H753" s="7"/>
      <c r="I753" s="7"/>
      <c r="J753" s="7"/>
      <c r="K753" s="7"/>
      <c r="L753" s="207"/>
      <c r="M753" s="7"/>
      <c r="N753" s="207"/>
      <c r="O753" s="7"/>
      <c r="P753" s="207"/>
      <c r="Q753" s="7"/>
      <c r="R753" s="7"/>
      <c r="S753" s="7"/>
    </row>
    <row r="754" ht="21.0" customHeight="1">
      <c r="A754" s="7"/>
      <c r="B754" s="207"/>
      <c r="C754" s="49"/>
      <c r="D754" s="150"/>
      <c r="E754" s="7"/>
      <c r="F754" s="7"/>
      <c r="G754" s="7"/>
      <c r="H754" s="7"/>
      <c r="I754" s="7"/>
      <c r="J754" s="7"/>
      <c r="K754" s="7"/>
      <c r="L754" s="207"/>
      <c r="M754" s="7"/>
      <c r="N754" s="207"/>
      <c r="O754" s="7"/>
      <c r="P754" s="207"/>
      <c r="Q754" s="7"/>
      <c r="R754" s="7"/>
      <c r="S754" s="7"/>
    </row>
    <row r="755" ht="21.0" customHeight="1">
      <c r="A755" s="7"/>
      <c r="B755" s="207"/>
      <c r="C755" s="49"/>
      <c r="D755" s="150"/>
      <c r="E755" s="7"/>
      <c r="F755" s="7"/>
      <c r="G755" s="7"/>
      <c r="H755" s="7"/>
      <c r="I755" s="7"/>
      <c r="J755" s="7"/>
      <c r="K755" s="7"/>
      <c r="L755" s="207"/>
      <c r="M755" s="7"/>
      <c r="N755" s="207"/>
      <c r="O755" s="7"/>
      <c r="P755" s="207"/>
      <c r="Q755" s="7"/>
      <c r="R755" s="7"/>
      <c r="S755" s="7"/>
    </row>
    <row r="756" ht="21.0" customHeight="1">
      <c r="A756" s="7"/>
      <c r="B756" s="207"/>
      <c r="C756" s="49"/>
      <c r="D756" s="150"/>
      <c r="E756" s="7"/>
      <c r="F756" s="7"/>
      <c r="G756" s="7"/>
      <c r="H756" s="7"/>
      <c r="I756" s="7"/>
      <c r="J756" s="7"/>
      <c r="K756" s="7"/>
      <c r="L756" s="207"/>
      <c r="M756" s="7"/>
      <c r="N756" s="207"/>
      <c r="O756" s="7"/>
      <c r="P756" s="207"/>
      <c r="Q756" s="7"/>
      <c r="R756" s="7"/>
      <c r="S756" s="7"/>
    </row>
    <row r="757" ht="21.0" customHeight="1">
      <c r="A757" s="7"/>
      <c r="B757" s="207"/>
      <c r="C757" s="49"/>
      <c r="D757" s="150"/>
      <c r="E757" s="7"/>
      <c r="F757" s="7"/>
      <c r="G757" s="7"/>
      <c r="H757" s="7"/>
      <c r="I757" s="7"/>
      <c r="J757" s="7"/>
      <c r="K757" s="7"/>
      <c r="L757" s="207"/>
      <c r="M757" s="7"/>
      <c r="N757" s="207"/>
      <c r="O757" s="7"/>
      <c r="P757" s="207"/>
      <c r="Q757" s="7"/>
      <c r="R757" s="7"/>
      <c r="S757" s="7"/>
    </row>
    <row r="758" ht="21.0" customHeight="1">
      <c r="A758" s="7"/>
      <c r="B758" s="207"/>
      <c r="C758" s="49"/>
      <c r="D758" s="150"/>
      <c r="E758" s="7"/>
      <c r="F758" s="7"/>
      <c r="G758" s="7"/>
      <c r="H758" s="7"/>
      <c r="I758" s="7"/>
      <c r="J758" s="7"/>
      <c r="K758" s="7"/>
      <c r="L758" s="207"/>
      <c r="M758" s="7"/>
      <c r="N758" s="207"/>
      <c r="O758" s="7"/>
      <c r="P758" s="207"/>
      <c r="Q758" s="7"/>
      <c r="R758" s="7"/>
      <c r="S758" s="7"/>
    </row>
    <row r="759" ht="21.0" customHeight="1">
      <c r="A759" s="7"/>
      <c r="B759" s="207"/>
      <c r="C759" s="49"/>
      <c r="D759" s="150"/>
      <c r="E759" s="7"/>
      <c r="F759" s="7"/>
      <c r="G759" s="7"/>
      <c r="H759" s="7"/>
      <c r="I759" s="7"/>
      <c r="J759" s="7"/>
      <c r="K759" s="7"/>
      <c r="L759" s="207"/>
      <c r="M759" s="7"/>
      <c r="N759" s="207"/>
      <c r="O759" s="7"/>
      <c r="P759" s="207"/>
      <c r="Q759" s="7"/>
      <c r="R759" s="7"/>
      <c r="S759" s="7"/>
    </row>
    <row r="760" ht="21.0" customHeight="1">
      <c r="A760" s="7"/>
      <c r="B760" s="207"/>
      <c r="C760" s="49"/>
      <c r="D760" s="150"/>
      <c r="E760" s="7"/>
      <c r="F760" s="7"/>
      <c r="G760" s="7"/>
      <c r="H760" s="7"/>
      <c r="I760" s="7"/>
      <c r="J760" s="7"/>
      <c r="K760" s="7"/>
      <c r="L760" s="207"/>
      <c r="M760" s="7"/>
      <c r="N760" s="207"/>
      <c r="O760" s="7"/>
      <c r="P760" s="207"/>
      <c r="Q760" s="7"/>
      <c r="R760" s="7"/>
      <c r="S760" s="7"/>
    </row>
    <row r="761" ht="21.0" customHeight="1">
      <c r="A761" s="7"/>
      <c r="B761" s="207"/>
      <c r="C761" s="49"/>
      <c r="D761" s="150"/>
      <c r="E761" s="7"/>
      <c r="F761" s="7"/>
      <c r="G761" s="7"/>
      <c r="H761" s="7"/>
      <c r="I761" s="7"/>
      <c r="J761" s="7"/>
      <c r="K761" s="7"/>
      <c r="L761" s="207"/>
      <c r="M761" s="7"/>
      <c r="N761" s="207"/>
      <c r="O761" s="7"/>
      <c r="P761" s="207"/>
      <c r="Q761" s="7"/>
      <c r="R761" s="7"/>
      <c r="S761" s="7"/>
    </row>
    <row r="762" ht="21.0" customHeight="1">
      <c r="A762" s="7"/>
      <c r="B762" s="207"/>
      <c r="C762" s="49"/>
      <c r="D762" s="150"/>
      <c r="E762" s="7"/>
      <c r="F762" s="7"/>
      <c r="G762" s="7"/>
      <c r="H762" s="7"/>
      <c r="I762" s="7"/>
      <c r="J762" s="7"/>
      <c r="K762" s="7"/>
      <c r="L762" s="207"/>
      <c r="M762" s="7"/>
      <c r="N762" s="207"/>
      <c r="O762" s="7"/>
      <c r="P762" s="207"/>
      <c r="Q762" s="7"/>
      <c r="R762" s="7"/>
      <c r="S762" s="7"/>
    </row>
    <row r="763" ht="21.0" customHeight="1">
      <c r="A763" s="7"/>
      <c r="B763" s="207"/>
      <c r="C763" s="49"/>
      <c r="D763" s="150"/>
      <c r="E763" s="7"/>
      <c r="F763" s="7"/>
      <c r="G763" s="7"/>
      <c r="H763" s="7"/>
      <c r="I763" s="7"/>
      <c r="J763" s="7"/>
      <c r="K763" s="7"/>
      <c r="L763" s="207"/>
      <c r="M763" s="7"/>
      <c r="N763" s="207"/>
      <c r="O763" s="7"/>
      <c r="P763" s="207"/>
      <c r="Q763" s="7"/>
      <c r="R763" s="7"/>
      <c r="S763" s="7"/>
    </row>
    <row r="764" ht="21.0" customHeight="1">
      <c r="A764" s="7"/>
      <c r="B764" s="207"/>
      <c r="C764" s="49"/>
      <c r="D764" s="150"/>
      <c r="E764" s="7"/>
      <c r="F764" s="7"/>
      <c r="G764" s="7"/>
      <c r="H764" s="7"/>
      <c r="I764" s="7"/>
      <c r="J764" s="7"/>
      <c r="K764" s="7"/>
      <c r="L764" s="207"/>
      <c r="M764" s="7"/>
      <c r="N764" s="207"/>
      <c r="O764" s="7"/>
      <c r="P764" s="207"/>
      <c r="Q764" s="7"/>
      <c r="R764" s="7"/>
      <c r="S764" s="7"/>
    </row>
    <row r="765" ht="21.0" customHeight="1">
      <c r="A765" s="7"/>
      <c r="B765" s="207"/>
      <c r="C765" s="49"/>
      <c r="D765" s="150"/>
      <c r="E765" s="7"/>
      <c r="F765" s="7"/>
      <c r="G765" s="7"/>
      <c r="H765" s="7"/>
      <c r="I765" s="7"/>
      <c r="J765" s="7"/>
      <c r="K765" s="7"/>
      <c r="L765" s="207"/>
      <c r="M765" s="7"/>
      <c r="N765" s="207"/>
      <c r="O765" s="7"/>
      <c r="P765" s="207"/>
      <c r="Q765" s="7"/>
      <c r="R765" s="7"/>
      <c r="S765" s="7"/>
    </row>
    <row r="766" ht="21.0" customHeight="1">
      <c r="A766" s="7"/>
      <c r="B766" s="207"/>
      <c r="C766" s="49"/>
      <c r="D766" s="150"/>
      <c r="E766" s="7"/>
      <c r="F766" s="7"/>
      <c r="G766" s="7"/>
      <c r="H766" s="7"/>
      <c r="I766" s="7"/>
      <c r="J766" s="7"/>
      <c r="K766" s="7"/>
      <c r="L766" s="207"/>
      <c r="M766" s="7"/>
      <c r="N766" s="207"/>
      <c r="O766" s="7"/>
      <c r="P766" s="207"/>
      <c r="Q766" s="7"/>
      <c r="R766" s="7"/>
      <c r="S766" s="7"/>
    </row>
    <row r="767" ht="21.0" customHeight="1">
      <c r="A767" s="7"/>
      <c r="B767" s="207"/>
      <c r="C767" s="49"/>
      <c r="D767" s="150"/>
      <c r="E767" s="7"/>
      <c r="F767" s="7"/>
      <c r="G767" s="7"/>
      <c r="H767" s="7"/>
      <c r="I767" s="7"/>
      <c r="J767" s="7"/>
      <c r="K767" s="7"/>
      <c r="L767" s="207"/>
      <c r="M767" s="7"/>
      <c r="N767" s="207"/>
      <c r="O767" s="7"/>
      <c r="P767" s="207"/>
      <c r="Q767" s="7"/>
      <c r="R767" s="7"/>
      <c r="S767" s="7"/>
    </row>
    <row r="768" ht="21.0" customHeight="1">
      <c r="A768" s="7"/>
      <c r="B768" s="207"/>
      <c r="C768" s="49"/>
      <c r="D768" s="150"/>
      <c r="E768" s="7"/>
      <c r="F768" s="7"/>
      <c r="G768" s="7"/>
      <c r="H768" s="7"/>
      <c r="I768" s="7"/>
      <c r="J768" s="7"/>
      <c r="K768" s="7"/>
      <c r="L768" s="207"/>
      <c r="M768" s="7"/>
      <c r="N768" s="207"/>
      <c r="O768" s="7"/>
      <c r="P768" s="207"/>
      <c r="Q768" s="7"/>
      <c r="R768" s="7"/>
      <c r="S768" s="7"/>
    </row>
    <row r="769" ht="21.0" customHeight="1">
      <c r="A769" s="7"/>
      <c r="B769" s="207"/>
      <c r="C769" s="49"/>
      <c r="D769" s="150"/>
      <c r="E769" s="7"/>
      <c r="F769" s="7"/>
      <c r="G769" s="7"/>
      <c r="H769" s="7"/>
      <c r="I769" s="7"/>
      <c r="J769" s="7"/>
      <c r="K769" s="7"/>
      <c r="L769" s="207"/>
      <c r="M769" s="7"/>
      <c r="N769" s="207"/>
      <c r="O769" s="7"/>
      <c r="P769" s="207"/>
      <c r="Q769" s="7"/>
      <c r="R769" s="7"/>
      <c r="S769" s="7"/>
    </row>
    <row r="770" ht="21.0" customHeight="1">
      <c r="A770" s="7"/>
      <c r="B770" s="207"/>
      <c r="C770" s="49"/>
      <c r="D770" s="150"/>
      <c r="E770" s="7"/>
      <c r="F770" s="7"/>
      <c r="G770" s="7"/>
      <c r="H770" s="7"/>
      <c r="I770" s="7"/>
      <c r="J770" s="7"/>
      <c r="K770" s="7"/>
      <c r="L770" s="207"/>
      <c r="M770" s="7"/>
      <c r="N770" s="207"/>
      <c r="O770" s="7"/>
      <c r="P770" s="207"/>
      <c r="Q770" s="7"/>
      <c r="R770" s="7"/>
      <c r="S770" s="7"/>
    </row>
    <row r="771" ht="21.0" customHeight="1">
      <c r="A771" s="7"/>
      <c r="B771" s="207"/>
      <c r="C771" s="49"/>
      <c r="D771" s="150"/>
      <c r="E771" s="7"/>
      <c r="F771" s="7"/>
      <c r="G771" s="7"/>
      <c r="H771" s="7"/>
      <c r="I771" s="7"/>
      <c r="J771" s="7"/>
      <c r="K771" s="7"/>
      <c r="L771" s="207"/>
      <c r="M771" s="7"/>
      <c r="N771" s="207"/>
      <c r="O771" s="7"/>
      <c r="P771" s="207"/>
      <c r="Q771" s="7"/>
      <c r="R771" s="7"/>
      <c r="S771" s="7"/>
    </row>
    <row r="772" ht="21.0" customHeight="1">
      <c r="A772" s="7"/>
      <c r="B772" s="207"/>
      <c r="C772" s="49"/>
      <c r="D772" s="150"/>
      <c r="E772" s="7"/>
      <c r="F772" s="7"/>
      <c r="G772" s="7"/>
      <c r="H772" s="7"/>
      <c r="I772" s="7"/>
      <c r="J772" s="7"/>
      <c r="K772" s="7"/>
      <c r="L772" s="207"/>
      <c r="M772" s="7"/>
      <c r="N772" s="207"/>
      <c r="O772" s="7"/>
      <c r="P772" s="207"/>
      <c r="Q772" s="7"/>
      <c r="R772" s="7"/>
      <c r="S772" s="7"/>
    </row>
    <row r="773" ht="21.0" customHeight="1">
      <c r="A773" s="7"/>
      <c r="B773" s="207"/>
      <c r="C773" s="49"/>
      <c r="D773" s="150"/>
      <c r="E773" s="7"/>
      <c r="F773" s="7"/>
      <c r="G773" s="7"/>
      <c r="H773" s="7"/>
      <c r="I773" s="7"/>
      <c r="J773" s="7"/>
      <c r="K773" s="7"/>
      <c r="L773" s="207"/>
      <c r="M773" s="7"/>
      <c r="N773" s="207"/>
      <c r="O773" s="7"/>
      <c r="P773" s="207"/>
      <c r="Q773" s="7"/>
      <c r="R773" s="7"/>
      <c r="S773" s="7"/>
    </row>
    <row r="774" ht="21.0" customHeight="1">
      <c r="A774" s="7"/>
      <c r="B774" s="207"/>
      <c r="C774" s="49"/>
      <c r="D774" s="150"/>
      <c r="E774" s="7"/>
      <c r="F774" s="7"/>
      <c r="G774" s="7"/>
      <c r="H774" s="7"/>
      <c r="I774" s="7"/>
      <c r="J774" s="7"/>
      <c r="K774" s="7"/>
      <c r="L774" s="207"/>
      <c r="M774" s="7"/>
      <c r="N774" s="207"/>
      <c r="O774" s="7"/>
      <c r="P774" s="207"/>
      <c r="Q774" s="7"/>
      <c r="R774" s="7"/>
      <c r="S774" s="7"/>
    </row>
    <row r="775" ht="21.0" customHeight="1">
      <c r="A775" s="7"/>
      <c r="B775" s="207"/>
      <c r="C775" s="49"/>
      <c r="D775" s="150"/>
      <c r="E775" s="7"/>
      <c r="F775" s="7"/>
      <c r="G775" s="7"/>
      <c r="H775" s="7"/>
      <c r="I775" s="7"/>
      <c r="J775" s="7"/>
      <c r="K775" s="7"/>
      <c r="L775" s="207"/>
      <c r="M775" s="7"/>
      <c r="N775" s="207"/>
      <c r="O775" s="7"/>
      <c r="P775" s="207"/>
      <c r="Q775" s="7"/>
      <c r="R775" s="7"/>
      <c r="S775" s="7"/>
    </row>
    <row r="776" ht="21.0" customHeight="1">
      <c r="A776" s="7"/>
      <c r="B776" s="207"/>
      <c r="C776" s="49"/>
      <c r="D776" s="150"/>
      <c r="E776" s="7"/>
      <c r="F776" s="7"/>
      <c r="G776" s="7"/>
      <c r="H776" s="7"/>
      <c r="I776" s="7"/>
      <c r="J776" s="7"/>
      <c r="K776" s="7"/>
      <c r="L776" s="207"/>
      <c r="M776" s="7"/>
      <c r="N776" s="207"/>
      <c r="O776" s="7"/>
      <c r="P776" s="207"/>
      <c r="Q776" s="7"/>
      <c r="R776" s="7"/>
      <c r="S776" s="7"/>
    </row>
    <row r="777" ht="21.0" customHeight="1">
      <c r="A777" s="7"/>
      <c r="B777" s="207"/>
      <c r="C777" s="49"/>
      <c r="D777" s="150"/>
      <c r="E777" s="7"/>
      <c r="F777" s="7"/>
      <c r="G777" s="7"/>
      <c r="H777" s="7"/>
      <c r="I777" s="7"/>
      <c r="J777" s="7"/>
      <c r="K777" s="7"/>
      <c r="L777" s="207"/>
      <c r="M777" s="7"/>
      <c r="N777" s="207"/>
      <c r="O777" s="7"/>
      <c r="P777" s="207"/>
      <c r="Q777" s="7"/>
      <c r="R777" s="7"/>
      <c r="S777" s="7"/>
    </row>
    <row r="778" ht="21.0" customHeight="1">
      <c r="A778" s="7"/>
      <c r="B778" s="207"/>
      <c r="C778" s="49"/>
      <c r="D778" s="150"/>
      <c r="E778" s="7"/>
      <c r="F778" s="7"/>
      <c r="G778" s="7"/>
      <c r="H778" s="7"/>
      <c r="I778" s="7"/>
      <c r="J778" s="7"/>
      <c r="K778" s="7"/>
      <c r="L778" s="207"/>
      <c r="M778" s="7"/>
      <c r="N778" s="207"/>
      <c r="O778" s="7"/>
      <c r="P778" s="207"/>
      <c r="Q778" s="7"/>
      <c r="R778" s="7"/>
      <c r="S778" s="7"/>
    </row>
    <row r="779" ht="21.0" customHeight="1">
      <c r="A779" s="7"/>
      <c r="B779" s="207"/>
      <c r="C779" s="49"/>
      <c r="D779" s="150"/>
      <c r="E779" s="7"/>
      <c r="F779" s="7"/>
      <c r="G779" s="7"/>
      <c r="H779" s="7"/>
      <c r="I779" s="7"/>
      <c r="J779" s="7"/>
      <c r="K779" s="7"/>
      <c r="L779" s="207"/>
      <c r="M779" s="7"/>
      <c r="N779" s="207"/>
      <c r="O779" s="7"/>
      <c r="P779" s="207"/>
      <c r="Q779" s="7"/>
      <c r="R779" s="7"/>
      <c r="S779" s="7"/>
    </row>
    <row r="780" ht="21.0" customHeight="1">
      <c r="A780" s="7"/>
      <c r="B780" s="207"/>
      <c r="C780" s="49"/>
      <c r="D780" s="150"/>
      <c r="E780" s="7"/>
      <c r="F780" s="7"/>
      <c r="G780" s="7"/>
      <c r="H780" s="7"/>
      <c r="I780" s="7"/>
      <c r="J780" s="7"/>
      <c r="K780" s="7"/>
      <c r="L780" s="207"/>
      <c r="M780" s="7"/>
      <c r="N780" s="207"/>
      <c r="O780" s="7"/>
      <c r="P780" s="207"/>
      <c r="Q780" s="7"/>
      <c r="R780" s="7"/>
      <c r="S780" s="7"/>
    </row>
    <row r="781" ht="21.0" customHeight="1">
      <c r="A781" s="7"/>
      <c r="B781" s="207"/>
      <c r="C781" s="49"/>
      <c r="D781" s="150"/>
      <c r="E781" s="7"/>
      <c r="F781" s="7"/>
      <c r="G781" s="7"/>
      <c r="H781" s="7"/>
      <c r="I781" s="7"/>
      <c r="J781" s="7"/>
      <c r="K781" s="7"/>
      <c r="L781" s="207"/>
      <c r="M781" s="7"/>
      <c r="N781" s="207"/>
      <c r="O781" s="7"/>
      <c r="P781" s="207"/>
      <c r="Q781" s="7"/>
      <c r="R781" s="7"/>
      <c r="S781" s="7"/>
    </row>
    <row r="782" ht="21.0" customHeight="1">
      <c r="A782" s="7"/>
      <c r="B782" s="207"/>
      <c r="C782" s="49"/>
      <c r="D782" s="150"/>
      <c r="E782" s="7"/>
      <c r="F782" s="7"/>
      <c r="G782" s="7"/>
      <c r="H782" s="7"/>
      <c r="I782" s="7"/>
      <c r="J782" s="7"/>
      <c r="K782" s="7"/>
      <c r="L782" s="207"/>
      <c r="M782" s="7"/>
      <c r="N782" s="207"/>
      <c r="O782" s="7"/>
      <c r="P782" s="207"/>
      <c r="Q782" s="7"/>
      <c r="R782" s="7"/>
      <c r="S782" s="7"/>
    </row>
    <row r="783" ht="21.0" customHeight="1">
      <c r="A783" s="7"/>
      <c r="B783" s="207"/>
      <c r="C783" s="49"/>
      <c r="D783" s="150"/>
      <c r="E783" s="7"/>
      <c r="F783" s="7"/>
      <c r="G783" s="7"/>
      <c r="H783" s="7"/>
      <c r="I783" s="7"/>
      <c r="J783" s="7"/>
      <c r="K783" s="7"/>
      <c r="L783" s="207"/>
      <c r="M783" s="7"/>
      <c r="N783" s="207"/>
      <c r="O783" s="7"/>
      <c r="P783" s="207"/>
      <c r="Q783" s="7"/>
      <c r="R783" s="7"/>
      <c r="S783" s="7"/>
    </row>
    <row r="784" ht="21.0" customHeight="1">
      <c r="A784" s="7"/>
      <c r="B784" s="207"/>
      <c r="C784" s="49"/>
      <c r="D784" s="150"/>
      <c r="E784" s="7"/>
      <c r="F784" s="7"/>
      <c r="G784" s="7"/>
      <c r="H784" s="7"/>
      <c r="I784" s="7"/>
      <c r="J784" s="7"/>
      <c r="K784" s="7"/>
      <c r="L784" s="207"/>
      <c r="M784" s="7"/>
      <c r="N784" s="207"/>
      <c r="O784" s="7"/>
      <c r="P784" s="207"/>
      <c r="Q784" s="7"/>
      <c r="R784" s="7"/>
      <c r="S784" s="7"/>
    </row>
    <row r="785" ht="21.0" customHeight="1">
      <c r="A785" s="7"/>
      <c r="B785" s="207"/>
      <c r="C785" s="49"/>
      <c r="D785" s="150"/>
      <c r="E785" s="7"/>
      <c r="F785" s="7"/>
      <c r="G785" s="7"/>
      <c r="H785" s="7"/>
      <c r="I785" s="7"/>
      <c r="J785" s="7"/>
      <c r="K785" s="7"/>
      <c r="L785" s="207"/>
      <c r="M785" s="7"/>
      <c r="N785" s="207"/>
      <c r="O785" s="7"/>
      <c r="P785" s="207"/>
      <c r="Q785" s="7"/>
      <c r="R785" s="7"/>
      <c r="S785" s="7"/>
    </row>
    <row r="786" ht="21.0" customHeight="1">
      <c r="A786" s="7"/>
      <c r="B786" s="207"/>
      <c r="C786" s="49"/>
      <c r="D786" s="150"/>
      <c r="E786" s="7"/>
      <c r="F786" s="7"/>
      <c r="G786" s="7"/>
      <c r="H786" s="7"/>
      <c r="I786" s="7"/>
      <c r="J786" s="7"/>
      <c r="K786" s="7"/>
      <c r="L786" s="207"/>
      <c r="M786" s="7"/>
      <c r="N786" s="207"/>
      <c r="O786" s="7"/>
      <c r="P786" s="207"/>
      <c r="Q786" s="7"/>
      <c r="R786" s="7"/>
      <c r="S786" s="7"/>
    </row>
    <row r="787" ht="21.0" customHeight="1">
      <c r="A787" s="7"/>
      <c r="B787" s="207"/>
      <c r="C787" s="49"/>
      <c r="D787" s="150"/>
      <c r="E787" s="7"/>
      <c r="F787" s="7"/>
      <c r="G787" s="7"/>
      <c r="H787" s="7"/>
      <c r="I787" s="7"/>
      <c r="J787" s="7"/>
      <c r="K787" s="7"/>
      <c r="L787" s="207"/>
      <c r="M787" s="7"/>
      <c r="N787" s="207"/>
      <c r="O787" s="7"/>
      <c r="P787" s="207"/>
      <c r="Q787" s="7"/>
      <c r="R787" s="7"/>
      <c r="S787" s="7"/>
    </row>
    <row r="788" ht="21.0" customHeight="1">
      <c r="A788" s="7"/>
      <c r="B788" s="207"/>
      <c r="C788" s="49"/>
      <c r="D788" s="150"/>
      <c r="E788" s="7"/>
      <c r="F788" s="7"/>
      <c r="G788" s="7"/>
      <c r="H788" s="7"/>
      <c r="I788" s="7"/>
      <c r="J788" s="7"/>
      <c r="K788" s="7"/>
      <c r="L788" s="207"/>
      <c r="M788" s="7"/>
      <c r="N788" s="207"/>
      <c r="O788" s="7"/>
      <c r="P788" s="207"/>
      <c r="Q788" s="7"/>
      <c r="R788" s="7"/>
      <c r="S788" s="7"/>
    </row>
    <row r="789" ht="21.0" customHeight="1">
      <c r="A789" s="7"/>
      <c r="B789" s="207"/>
      <c r="C789" s="49"/>
      <c r="D789" s="150"/>
      <c r="E789" s="7"/>
      <c r="F789" s="7"/>
      <c r="G789" s="7"/>
      <c r="H789" s="7"/>
      <c r="I789" s="7"/>
      <c r="J789" s="7"/>
      <c r="K789" s="7"/>
      <c r="L789" s="207"/>
      <c r="M789" s="7"/>
      <c r="N789" s="207"/>
      <c r="O789" s="7"/>
      <c r="P789" s="207"/>
      <c r="Q789" s="7"/>
      <c r="R789" s="7"/>
      <c r="S789" s="7"/>
    </row>
    <row r="790" ht="21.0" customHeight="1">
      <c r="A790" s="7"/>
      <c r="B790" s="207"/>
      <c r="C790" s="49"/>
      <c r="D790" s="150"/>
      <c r="E790" s="7"/>
      <c r="F790" s="7"/>
      <c r="G790" s="7"/>
      <c r="H790" s="7"/>
      <c r="I790" s="7"/>
      <c r="J790" s="7"/>
      <c r="K790" s="7"/>
      <c r="L790" s="207"/>
      <c r="M790" s="7"/>
      <c r="N790" s="207"/>
      <c r="O790" s="7"/>
      <c r="P790" s="207"/>
      <c r="Q790" s="7"/>
      <c r="R790" s="7"/>
      <c r="S790" s="7"/>
    </row>
    <row r="791" ht="21.0" customHeight="1">
      <c r="A791" s="7"/>
      <c r="B791" s="207"/>
      <c r="C791" s="49"/>
      <c r="D791" s="150"/>
      <c r="E791" s="7"/>
      <c r="F791" s="7"/>
      <c r="G791" s="7"/>
      <c r="H791" s="7"/>
      <c r="I791" s="7"/>
      <c r="J791" s="7"/>
      <c r="K791" s="7"/>
      <c r="L791" s="207"/>
      <c r="M791" s="7"/>
      <c r="N791" s="207"/>
      <c r="O791" s="7"/>
      <c r="P791" s="207"/>
      <c r="Q791" s="7"/>
      <c r="R791" s="7"/>
      <c r="S791" s="7"/>
    </row>
    <row r="792" ht="21.0" customHeight="1">
      <c r="A792" s="7"/>
      <c r="B792" s="207"/>
      <c r="C792" s="49"/>
      <c r="D792" s="150"/>
      <c r="E792" s="7"/>
      <c r="F792" s="7"/>
      <c r="G792" s="7"/>
      <c r="H792" s="7"/>
      <c r="I792" s="7"/>
      <c r="J792" s="7"/>
      <c r="K792" s="7"/>
      <c r="L792" s="207"/>
      <c r="M792" s="7"/>
      <c r="N792" s="207"/>
      <c r="O792" s="7"/>
      <c r="P792" s="207"/>
      <c r="Q792" s="7"/>
      <c r="R792" s="7"/>
      <c r="S792" s="7"/>
    </row>
    <row r="793" ht="21.0" customHeight="1">
      <c r="A793" s="7"/>
      <c r="B793" s="207"/>
      <c r="C793" s="49"/>
      <c r="D793" s="150"/>
      <c r="E793" s="7"/>
      <c r="F793" s="7"/>
      <c r="G793" s="7"/>
      <c r="H793" s="7"/>
      <c r="I793" s="7"/>
      <c r="J793" s="7"/>
      <c r="K793" s="7"/>
      <c r="L793" s="207"/>
      <c r="M793" s="7"/>
      <c r="N793" s="207"/>
      <c r="O793" s="7"/>
      <c r="P793" s="207"/>
      <c r="Q793" s="7"/>
      <c r="R793" s="7"/>
      <c r="S793" s="7"/>
    </row>
    <row r="794" ht="21.0" customHeight="1">
      <c r="A794" s="7"/>
      <c r="B794" s="207"/>
      <c r="C794" s="49"/>
      <c r="D794" s="150"/>
      <c r="E794" s="7"/>
      <c r="F794" s="7"/>
      <c r="G794" s="7"/>
      <c r="H794" s="7"/>
      <c r="I794" s="7"/>
      <c r="J794" s="7"/>
      <c r="K794" s="7"/>
      <c r="L794" s="207"/>
      <c r="M794" s="7"/>
      <c r="N794" s="207"/>
      <c r="O794" s="7"/>
      <c r="P794" s="207"/>
      <c r="Q794" s="7"/>
      <c r="R794" s="7"/>
      <c r="S794" s="7"/>
    </row>
    <row r="795" ht="21.0" customHeight="1">
      <c r="A795" s="7"/>
      <c r="B795" s="207"/>
      <c r="C795" s="49"/>
      <c r="D795" s="150"/>
      <c r="E795" s="7"/>
      <c r="F795" s="7"/>
      <c r="G795" s="7"/>
      <c r="H795" s="7"/>
      <c r="I795" s="7"/>
      <c r="J795" s="7"/>
      <c r="K795" s="7"/>
      <c r="L795" s="207"/>
      <c r="M795" s="7"/>
      <c r="N795" s="207"/>
      <c r="O795" s="7"/>
      <c r="P795" s="207"/>
      <c r="Q795" s="7"/>
      <c r="R795" s="7"/>
      <c r="S795" s="7"/>
    </row>
    <row r="796" ht="21.0" customHeight="1">
      <c r="A796" s="7"/>
      <c r="B796" s="207"/>
      <c r="C796" s="49"/>
      <c r="D796" s="150"/>
      <c r="E796" s="7"/>
      <c r="F796" s="7"/>
      <c r="G796" s="7"/>
      <c r="H796" s="7"/>
      <c r="I796" s="7"/>
      <c r="J796" s="7"/>
      <c r="K796" s="7"/>
      <c r="L796" s="207"/>
      <c r="M796" s="7"/>
      <c r="N796" s="207"/>
      <c r="O796" s="7"/>
      <c r="P796" s="207"/>
      <c r="Q796" s="7"/>
      <c r="R796" s="7"/>
      <c r="S796" s="7"/>
    </row>
    <row r="797" ht="21.0" customHeight="1">
      <c r="A797" s="7"/>
      <c r="B797" s="207"/>
      <c r="C797" s="49"/>
      <c r="D797" s="150"/>
      <c r="E797" s="7"/>
      <c r="F797" s="7"/>
      <c r="G797" s="7"/>
      <c r="H797" s="7"/>
      <c r="I797" s="7"/>
      <c r="J797" s="7"/>
      <c r="K797" s="7"/>
      <c r="L797" s="207"/>
      <c r="M797" s="7"/>
      <c r="N797" s="207"/>
      <c r="O797" s="7"/>
      <c r="P797" s="207"/>
      <c r="Q797" s="7"/>
      <c r="R797" s="7"/>
      <c r="S797" s="7"/>
    </row>
    <row r="798" ht="21.0" customHeight="1">
      <c r="A798" s="7"/>
      <c r="B798" s="207"/>
      <c r="C798" s="49"/>
      <c r="D798" s="150"/>
      <c r="E798" s="7"/>
      <c r="F798" s="7"/>
      <c r="G798" s="7"/>
      <c r="H798" s="7"/>
      <c r="I798" s="7"/>
      <c r="J798" s="7"/>
      <c r="K798" s="7"/>
      <c r="L798" s="207"/>
      <c r="M798" s="7"/>
      <c r="N798" s="207"/>
      <c r="O798" s="7"/>
      <c r="P798" s="207"/>
      <c r="Q798" s="7"/>
      <c r="R798" s="7"/>
      <c r="S798" s="7"/>
    </row>
    <row r="799" ht="21.0" customHeight="1">
      <c r="A799" s="7"/>
      <c r="B799" s="207"/>
      <c r="C799" s="49"/>
      <c r="D799" s="150"/>
      <c r="E799" s="7"/>
      <c r="F799" s="7"/>
      <c r="G799" s="7"/>
      <c r="H799" s="7"/>
      <c r="I799" s="7"/>
      <c r="J799" s="7"/>
      <c r="K799" s="7"/>
      <c r="L799" s="207"/>
      <c r="M799" s="7"/>
      <c r="N799" s="207"/>
      <c r="O799" s="7"/>
      <c r="P799" s="207"/>
      <c r="Q799" s="7"/>
      <c r="R799" s="7"/>
      <c r="S799" s="7"/>
    </row>
    <row r="800" ht="21.0" customHeight="1">
      <c r="A800" s="7"/>
      <c r="B800" s="207"/>
      <c r="C800" s="49"/>
      <c r="D800" s="150"/>
      <c r="E800" s="7"/>
      <c r="F800" s="7"/>
      <c r="G800" s="7"/>
      <c r="H800" s="7"/>
      <c r="I800" s="7"/>
      <c r="J800" s="7"/>
      <c r="K800" s="7"/>
      <c r="L800" s="207"/>
      <c r="M800" s="7"/>
      <c r="N800" s="207"/>
      <c r="O800" s="7"/>
      <c r="P800" s="207"/>
      <c r="Q800" s="7"/>
      <c r="R800" s="7"/>
      <c r="S800" s="7"/>
    </row>
    <row r="801" ht="21.0" customHeight="1">
      <c r="A801" s="7"/>
      <c r="B801" s="207"/>
      <c r="C801" s="49"/>
      <c r="D801" s="150"/>
      <c r="E801" s="7"/>
      <c r="F801" s="7"/>
      <c r="G801" s="7"/>
      <c r="H801" s="7"/>
      <c r="I801" s="7"/>
      <c r="J801" s="7"/>
      <c r="K801" s="7"/>
      <c r="L801" s="207"/>
      <c r="M801" s="7"/>
      <c r="N801" s="207"/>
      <c r="O801" s="7"/>
      <c r="P801" s="207"/>
      <c r="Q801" s="7"/>
      <c r="R801" s="7"/>
      <c r="S801" s="7"/>
    </row>
    <row r="802" ht="21.0" customHeight="1">
      <c r="A802" s="7"/>
      <c r="B802" s="207"/>
      <c r="C802" s="49"/>
      <c r="D802" s="150"/>
      <c r="E802" s="7"/>
      <c r="F802" s="7"/>
      <c r="G802" s="7"/>
      <c r="H802" s="7"/>
      <c r="I802" s="7"/>
      <c r="J802" s="7"/>
      <c r="K802" s="7"/>
      <c r="L802" s="207"/>
      <c r="M802" s="7"/>
      <c r="N802" s="207"/>
      <c r="O802" s="7"/>
      <c r="P802" s="207"/>
      <c r="Q802" s="7"/>
      <c r="R802" s="7"/>
      <c r="S802" s="7"/>
    </row>
    <row r="803" ht="21.0" customHeight="1">
      <c r="A803" s="7"/>
      <c r="B803" s="207"/>
      <c r="C803" s="49"/>
      <c r="D803" s="150"/>
      <c r="E803" s="7"/>
      <c r="F803" s="7"/>
      <c r="G803" s="7"/>
      <c r="H803" s="7"/>
      <c r="I803" s="7"/>
      <c r="J803" s="7"/>
      <c r="K803" s="7"/>
      <c r="L803" s="207"/>
      <c r="M803" s="7"/>
      <c r="N803" s="207"/>
      <c r="O803" s="7"/>
      <c r="P803" s="207"/>
      <c r="Q803" s="7"/>
      <c r="R803" s="7"/>
      <c r="S803" s="7"/>
    </row>
    <row r="804" ht="21.0" customHeight="1">
      <c r="A804" s="7"/>
      <c r="B804" s="207"/>
      <c r="C804" s="49"/>
      <c r="D804" s="150"/>
      <c r="E804" s="7"/>
      <c r="F804" s="7"/>
      <c r="G804" s="7"/>
      <c r="H804" s="7"/>
      <c r="I804" s="7"/>
      <c r="J804" s="7"/>
      <c r="K804" s="7"/>
      <c r="L804" s="207"/>
      <c r="M804" s="7"/>
      <c r="N804" s="207"/>
      <c r="O804" s="7"/>
      <c r="P804" s="207"/>
      <c r="Q804" s="7"/>
      <c r="R804" s="7"/>
      <c r="S804" s="7"/>
    </row>
    <row r="805" ht="21.0" customHeight="1">
      <c r="A805" s="7"/>
      <c r="B805" s="207"/>
      <c r="C805" s="49"/>
      <c r="D805" s="150"/>
      <c r="E805" s="7"/>
      <c r="F805" s="7"/>
      <c r="G805" s="7"/>
      <c r="H805" s="7"/>
      <c r="I805" s="7"/>
      <c r="J805" s="7"/>
      <c r="K805" s="7"/>
      <c r="L805" s="207"/>
      <c r="M805" s="7"/>
      <c r="N805" s="207"/>
      <c r="O805" s="7"/>
      <c r="P805" s="207"/>
      <c r="Q805" s="7"/>
      <c r="R805" s="7"/>
      <c r="S805" s="7"/>
    </row>
    <row r="806" ht="21.0" customHeight="1">
      <c r="A806" s="7"/>
      <c r="B806" s="207"/>
      <c r="C806" s="49"/>
      <c r="D806" s="150"/>
      <c r="E806" s="7"/>
      <c r="F806" s="7"/>
      <c r="G806" s="7"/>
      <c r="H806" s="7"/>
      <c r="I806" s="7"/>
      <c r="J806" s="7"/>
      <c r="K806" s="7"/>
      <c r="L806" s="207"/>
      <c r="M806" s="7"/>
      <c r="N806" s="207"/>
      <c r="O806" s="7"/>
      <c r="P806" s="207"/>
      <c r="Q806" s="7"/>
      <c r="R806" s="7"/>
      <c r="S806" s="7"/>
    </row>
    <row r="807" ht="21.0" customHeight="1">
      <c r="A807" s="7"/>
      <c r="B807" s="207"/>
      <c r="C807" s="49"/>
      <c r="D807" s="150"/>
      <c r="E807" s="7"/>
      <c r="F807" s="7"/>
      <c r="G807" s="7"/>
      <c r="H807" s="7"/>
      <c r="I807" s="7"/>
      <c r="J807" s="7"/>
      <c r="K807" s="7"/>
      <c r="L807" s="207"/>
      <c r="M807" s="7"/>
      <c r="N807" s="207"/>
      <c r="O807" s="7"/>
      <c r="P807" s="207"/>
      <c r="Q807" s="7"/>
      <c r="R807" s="7"/>
      <c r="S807" s="7"/>
    </row>
    <row r="808" ht="21.0" customHeight="1">
      <c r="A808" s="7"/>
      <c r="B808" s="207"/>
      <c r="C808" s="49"/>
      <c r="D808" s="150"/>
      <c r="E808" s="7"/>
      <c r="F808" s="7"/>
      <c r="G808" s="7"/>
      <c r="H808" s="7"/>
      <c r="I808" s="7"/>
      <c r="J808" s="7"/>
      <c r="K808" s="7"/>
      <c r="L808" s="207"/>
      <c r="M808" s="7"/>
      <c r="N808" s="207"/>
      <c r="O808" s="7"/>
      <c r="P808" s="207"/>
      <c r="Q808" s="7"/>
      <c r="R808" s="7"/>
      <c r="S808" s="7"/>
    </row>
    <row r="809" ht="21.0" customHeight="1">
      <c r="A809" s="7"/>
      <c r="B809" s="207"/>
      <c r="C809" s="49"/>
      <c r="D809" s="150"/>
      <c r="E809" s="7"/>
      <c r="F809" s="7"/>
      <c r="G809" s="7"/>
      <c r="H809" s="7"/>
      <c r="I809" s="7"/>
      <c r="J809" s="7"/>
      <c r="K809" s="7"/>
      <c r="L809" s="207"/>
      <c r="M809" s="7"/>
      <c r="N809" s="207"/>
      <c r="O809" s="7"/>
      <c r="P809" s="207"/>
      <c r="Q809" s="7"/>
      <c r="R809" s="7"/>
      <c r="S809" s="7"/>
    </row>
    <row r="810" ht="21.0" customHeight="1">
      <c r="A810" s="7"/>
      <c r="B810" s="207"/>
      <c r="C810" s="49"/>
      <c r="D810" s="150"/>
      <c r="E810" s="7"/>
      <c r="F810" s="7"/>
      <c r="G810" s="7"/>
      <c r="H810" s="7"/>
      <c r="I810" s="7"/>
      <c r="J810" s="7"/>
      <c r="K810" s="7"/>
      <c r="L810" s="207"/>
      <c r="M810" s="7"/>
      <c r="N810" s="207"/>
      <c r="O810" s="7"/>
      <c r="P810" s="207"/>
      <c r="Q810" s="7"/>
      <c r="R810" s="7"/>
      <c r="S810" s="7"/>
    </row>
    <row r="811" ht="21.0" customHeight="1">
      <c r="A811" s="7"/>
      <c r="B811" s="207"/>
      <c r="C811" s="49"/>
      <c r="D811" s="150"/>
      <c r="E811" s="7"/>
      <c r="F811" s="7"/>
      <c r="G811" s="7"/>
      <c r="H811" s="7"/>
      <c r="I811" s="7"/>
      <c r="J811" s="7"/>
      <c r="K811" s="7"/>
      <c r="L811" s="207"/>
      <c r="M811" s="7"/>
      <c r="N811" s="207"/>
      <c r="O811" s="7"/>
      <c r="P811" s="207"/>
      <c r="Q811" s="7"/>
      <c r="R811" s="7"/>
      <c r="S811" s="7"/>
    </row>
    <row r="812" ht="21.0" customHeight="1">
      <c r="A812" s="7"/>
      <c r="B812" s="207"/>
      <c r="C812" s="49"/>
      <c r="D812" s="150"/>
      <c r="E812" s="7"/>
      <c r="F812" s="7"/>
      <c r="G812" s="7"/>
      <c r="H812" s="7"/>
      <c r="I812" s="7"/>
      <c r="J812" s="7"/>
      <c r="K812" s="7"/>
      <c r="L812" s="207"/>
      <c r="M812" s="7"/>
      <c r="N812" s="207"/>
      <c r="O812" s="7"/>
      <c r="P812" s="207"/>
      <c r="Q812" s="7"/>
      <c r="R812" s="7"/>
      <c r="S812" s="7"/>
    </row>
    <row r="813" ht="21.0" customHeight="1">
      <c r="A813" s="7"/>
      <c r="B813" s="207"/>
      <c r="C813" s="49"/>
      <c r="D813" s="150"/>
      <c r="E813" s="7"/>
      <c r="F813" s="7"/>
      <c r="G813" s="7"/>
      <c r="H813" s="7"/>
      <c r="I813" s="7"/>
      <c r="J813" s="7"/>
      <c r="K813" s="7"/>
      <c r="L813" s="207"/>
      <c r="M813" s="7"/>
      <c r="N813" s="207"/>
      <c r="O813" s="7"/>
      <c r="P813" s="207"/>
      <c r="Q813" s="7"/>
      <c r="R813" s="7"/>
      <c r="S813" s="7"/>
    </row>
    <row r="814" ht="21.0" customHeight="1">
      <c r="A814" s="7"/>
      <c r="B814" s="207"/>
      <c r="C814" s="49"/>
      <c r="D814" s="150"/>
      <c r="E814" s="7"/>
      <c r="F814" s="7"/>
      <c r="G814" s="7"/>
      <c r="H814" s="7"/>
      <c r="I814" s="7"/>
      <c r="J814" s="7"/>
      <c r="K814" s="7"/>
      <c r="L814" s="207"/>
      <c r="M814" s="7"/>
      <c r="N814" s="207"/>
      <c r="O814" s="7"/>
      <c r="P814" s="207"/>
      <c r="Q814" s="7"/>
      <c r="R814" s="7"/>
      <c r="S814" s="7"/>
    </row>
    <row r="815" ht="21.0" customHeight="1">
      <c r="A815" s="7"/>
      <c r="B815" s="207"/>
      <c r="C815" s="49"/>
      <c r="D815" s="150"/>
      <c r="E815" s="7"/>
      <c r="F815" s="7"/>
      <c r="G815" s="7"/>
      <c r="H815" s="7"/>
      <c r="I815" s="7"/>
      <c r="J815" s="7"/>
      <c r="K815" s="7"/>
      <c r="L815" s="207"/>
      <c r="M815" s="7"/>
      <c r="N815" s="207"/>
      <c r="O815" s="7"/>
      <c r="P815" s="207"/>
      <c r="Q815" s="7"/>
      <c r="R815" s="7"/>
      <c r="S815" s="7"/>
    </row>
    <row r="816" ht="21.0" customHeight="1">
      <c r="A816" s="7"/>
      <c r="B816" s="207"/>
      <c r="C816" s="49"/>
      <c r="D816" s="150"/>
      <c r="E816" s="7"/>
      <c r="F816" s="7"/>
      <c r="G816" s="7"/>
      <c r="H816" s="7"/>
      <c r="I816" s="7"/>
      <c r="J816" s="7"/>
      <c r="K816" s="7"/>
      <c r="L816" s="207"/>
      <c r="M816" s="7"/>
      <c r="N816" s="207"/>
      <c r="O816" s="7"/>
      <c r="P816" s="207"/>
      <c r="Q816" s="7"/>
      <c r="R816" s="7"/>
      <c r="S816" s="7"/>
    </row>
    <row r="817" ht="21.0" customHeight="1">
      <c r="A817" s="7"/>
      <c r="B817" s="207"/>
      <c r="C817" s="49"/>
      <c r="D817" s="150"/>
      <c r="E817" s="7"/>
      <c r="F817" s="7"/>
      <c r="G817" s="7"/>
      <c r="H817" s="7"/>
      <c r="I817" s="7"/>
      <c r="J817" s="7"/>
      <c r="K817" s="7"/>
      <c r="L817" s="207"/>
      <c r="M817" s="7"/>
      <c r="N817" s="207"/>
      <c r="O817" s="7"/>
      <c r="P817" s="207"/>
      <c r="Q817" s="7"/>
      <c r="R817" s="7"/>
      <c r="S817" s="7"/>
    </row>
    <row r="818" ht="21.0" customHeight="1">
      <c r="A818" s="7"/>
      <c r="B818" s="207"/>
      <c r="C818" s="49"/>
      <c r="D818" s="150"/>
      <c r="E818" s="7"/>
      <c r="F818" s="7"/>
      <c r="G818" s="7"/>
      <c r="H818" s="7"/>
      <c r="I818" s="7"/>
      <c r="J818" s="7"/>
      <c r="K818" s="7"/>
      <c r="L818" s="207"/>
      <c r="M818" s="7"/>
      <c r="N818" s="207"/>
      <c r="O818" s="7"/>
      <c r="P818" s="207"/>
      <c r="Q818" s="7"/>
      <c r="R818" s="7"/>
      <c r="S818" s="7"/>
    </row>
    <row r="819" ht="21.0" customHeight="1">
      <c r="A819" s="7"/>
      <c r="B819" s="207"/>
      <c r="C819" s="49"/>
      <c r="D819" s="150"/>
      <c r="E819" s="7"/>
      <c r="F819" s="7"/>
      <c r="G819" s="7"/>
      <c r="H819" s="7"/>
      <c r="I819" s="7"/>
      <c r="J819" s="7"/>
      <c r="K819" s="7"/>
      <c r="L819" s="207"/>
      <c r="M819" s="7"/>
      <c r="N819" s="207"/>
      <c r="O819" s="7"/>
      <c r="P819" s="207"/>
      <c r="Q819" s="7"/>
      <c r="R819" s="7"/>
      <c r="S819" s="7"/>
    </row>
    <row r="820" ht="21.0" customHeight="1">
      <c r="A820" s="7"/>
      <c r="B820" s="207"/>
      <c r="C820" s="49"/>
      <c r="D820" s="150"/>
      <c r="E820" s="7"/>
      <c r="F820" s="7"/>
      <c r="G820" s="7"/>
      <c r="H820" s="7"/>
      <c r="I820" s="7"/>
      <c r="J820" s="7"/>
      <c r="K820" s="7"/>
      <c r="L820" s="207"/>
      <c r="M820" s="7"/>
      <c r="N820" s="207"/>
      <c r="O820" s="7"/>
      <c r="P820" s="207"/>
      <c r="Q820" s="7"/>
      <c r="R820" s="7"/>
      <c r="S820" s="7"/>
    </row>
    <row r="821" ht="21.0" customHeight="1">
      <c r="A821" s="7"/>
      <c r="B821" s="207"/>
      <c r="C821" s="49"/>
      <c r="D821" s="150"/>
      <c r="E821" s="7"/>
      <c r="F821" s="7"/>
      <c r="G821" s="7"/>
      <c r="H821" s="7"/>
      <c r="I821" s="7"/>
      <c r="J821" s="7"/>
      <c r="K821" s="7"/>
      <c r="L821" s="207"/>
      <c r="M821" s="7"/>
      <c r="N821" s="207"/>
      <c r="O821" s="7"/>
      <c r="P821" s="207"/>
      <c r="Q821" s="7"/>
      <c r="R821" s="7"/>
      <c r="S821" s="7"/>
    </row>
    <row r="822" ht="21.0" customHeight="1">
      <c r="A822" s="7"/>
      <c r="B822" s="207"/>
      <c r="C822" s="49"/>
      <c r="D822" s="150"/>
      <c r="E822" s="7"/>
      <c r="F822" s="7"/>
      <c r="G822" s="7"/>
      <c r="H822" s="7"/>
      <c r="I822" s="7"/>
      <c r="J822" s="7"/>
      <c r="K822" s="7"/>
      <c r="L822" s="207"/>
      <c r="M822" s="7"/>
      <c r="N822" s="207"/>
      <c r="O822" s="7"/>
      <c r="P822" s="207"/>
      <c r="Q822" s="7"/>
      <c r="R822" s="7"/>
      <c r="S822" s="7"/>
    </row>
    <row r="823" ht="21.0" customHeight="1">
      <c r="A823" s="7"/>
      <c r="B823" s="207"/>
      <c r="C823" s="49"/>
      <c r="D823" s="150"/>
      <c r="E823" s="7"/>
      <c r="F823" s="7"/>
      <c r="G823" s="7"/>
      <c r="H823" s="7"/>
      <c r="I823" s="7"/>
      <c r="J823" s="7"/>
      <c r="K823" s="7"/>
      <c r="L823" s="207"/>
      <c r="M823" s="7"/>
      <c r="N823" s="207"/>
      <c r="O823" s="7"/>
      <c r="P823" s="207"/>
      <c r="Q823" s="7"/>
      <c r="R823" s="7"/>
      <c r="S823" s="7"/>
    </row>
    <row r="824" ht="21.0" customHeight="1">
      <c r="A824" s="7"/>
      <c r="B824" s="207"/>
      <c r="C824" s="49"/>
      <c r="D824" s="150"/>
      <c r="E824" s="7"/>
      <c r="F824" s="7"/>
      <c r="G824" s="7"/>
      <c r="H824" s="7"/>
      <c r="I824" s="7"/>
      <c r="J824" s="7"/>
      <c r="K824" s="7"/>
      <c r="L824" s="207"/>
      <c r="M824" s="7"/>
      <c r="N824" s="207"/>
      <c r="O824" s="7"/>
      <c r="P824" s="207"/>
      <c r="Q824" s="7"/>
      <c r="R824" s="7"/>
      <c r="S824" s="7"/>
    </row>
    <row r="825" ht="21.0" customHeight="1">
      <c r="A825" s="7"/>
      <c r="B825" s="207"/>
      <c r="C825" s="49"/>
      <c r="D825" s="150"/>
      <c r="E825" s="7"/>
      <c r="F825" s="7"/>
      <c r="G825" s="7"/>
      <c r="H825" s="7"/>
      <c r="I825" s="7"/>
      <c r="J825" s="7"/>
      <c r="K825" s="7"/>
      <c r="L825" s="207"/>
      <c r="M825" s="7"/>
      <c r="N825" s="207"/>
      <c r="O825" s="7"/>
      <c r="P825" s="207"/>
      <c r="Q825" s="7"/>
      <c r="R825" s="7"/>
      <c r="S825" s="7"/>
    </row>
    <row r="826" ht="21.0" customHeight="1">
      <c r="A826" s="7"/>
      <c r="B826" s="207"/>
      <c r="C826" s="49"/>
      <c r="D826" s="150"/>
      <c r="E826" s="7"/>
      <c r="F826" s="7"/>
      <c r="G826" s="7"/>
      <c r="H826" s="7"/>
      <c r="I826" s="7"/>
      <c r="J826" s="7"/>
      <c r="K826" s="7"/>
      <c r="L826" s="207"/>
      <c r="M826" s="7"/>
      <c r="N826" s="207"/>
      <c r="O826" s="7"/>
      <c r="P826" s="207"/>
      <c r="Q826" s="7"/>
      <c r="R826" s="7"/>
      <c r="S826" s="7"/>
    </row>
    <row r="827" ht="21.0" customHeight="1">
      <c r="A827" s="7"/>
      <c r="B827" s="207"/>
      <c r="C827" s="49"/>
      <c r="D827" s="150"/>
      <c r="E827" s="7"/>
      <c r="F827" s="7"/>
      <c r="G827" s="7"/>
      <c r="H827" s="7"/>
      <c r="I827" s="7"/>
      <c r="J827" s="7"/>
      <c r="K827" s="7"/>
      <c r="L827" s="207"/>
      <c r="M827" s="7"/>
      <c r="N827" s="207"/>
      <c r="O827" s="7"/>
      <c r="P827" s="207"/>
      <c r="Q827" s="7"/>
      <c r="R827" s="7"/>
      <c r="S827" s="7"/>
    </row>
    <row r="828" ht="21.0" customHeight="1">
      <c r="A828" s="7"/>
      <c r="B828" s="207"/>
      <c r="C828" s="49"/>
      <c r="D828" s="150"/>
      <c r="E828" s="7"/>
      <c r="F828" s="7"/>
      <c r="G828" s="7"/>
      <c r="H828" s="7"/>
      <c r="I828" s="7"/>
      <c r="J828" s="7"/>
      <c r="K828" s="7"/>
      <c r="L828" s="207"/>
      <c r="M828" s="7"/>
      <c r="N828" s="207"/>
      <c r="O828" s="7"/>
      <c r="P828" s="207"/>
      <c r="Q828" s="7"/>
      <c r="R828" s="7"/>
      <c r="S828" s="7"/>
    </row>
    <row r="829" ht="21.0" customHeight="1">
      <c r="A829" s="7"/>
      <c r="B829" s="207"/>
      <c r="C829" s="49"/>
      <c r="D829" s="150"/>
      <c r="E829" s="7"/>
      <c r="F829" s="7"/>
      <c r="G829" s="7"/>
      <c r="H829" s="7"/>
      <c r="I829" s="7"/>
      <c r="J829" s="7"/>
      <c r="K829" s="7"/>
      <c r="L829" s="207"/>
      <c r="M829" s="7"/>
      <c r="N829" s="207"/>
      <c r="O829" s="7"/>
      <c r="P829" s="207"/>
      <c r="Q829" s="7"/>
      <c r="R829" s="7"/>
      <c r="S829" s="7"/>
    </row>
    <row r="830" ht="21.0" customHeight="1">
      <c r="A830" s="7"/>
      <c r="B830" s="207"/>
      <c r="C830" s="49"/>
      <c r="D830" s="150"/>
      <c r="E830" s="7"/>
      <c r="F830" s="7"/>
      <c r="G830" s="7"/>
      <c r="H830" s="7"/>
      <c r="I830" s="7"/>
      <c r="J830" s="7"/>
      <c r="K830" s="7"/>
      <c r="L830" s="207"/>
      <c r="M830" s="7"/>
      <c r="N830" s="207"/>
      <c r="O830" s="7"/>
      <c r="P830" s="207"/>
      <c r="Q830" s="7"/>
      <c r="R830" s="7"/>
      <c r="S830" s="7"/>
    </row>
    <row r="831" ht="21.0" customHeight="1">
      <c r="A831" s="7"/>
      <c r="B831" s="207"/>
      <c r="C831" s="49"/>
      <c r="D831" s="150"/>
      <c r="E831" s="7"/>
      <c r="F831" s="7"/>
      <c r="G831" s="7"/>
      <c r="H831" s="7"/>
      <c r="I831" s="7"/>
      <c r="J831" s="7"/>
      <c r="K831" s="7"/>
      <c r="L831" s="207"/>
      <c r="M831" s="7"/>
      <c r="N831" s="207"/>
      <c r="O831" s="7"/>
      <c r="P831" s="207"/>
      <c r="Q831" s="7"/>
      <c r="R831" s="7"/>
      <c r="S831" s="7"/>
    </row>
    <row r="832" ht="21.0" customHeight="1">
      <c r="A832" s="7"/>
      <c r="B832" s="207"/>
      <c r="C832" s="49"/>
      <c r="D832" s="150"/>
      <c r="E832" s="7"/>
      <c r="F832" s="7"/>
      <c r="G832" s="7"/>
      <c r="H832" s="7"/>
      <c r="I832" s="7"/>
      <c r="J832" s="7"/>
      <c r="K832" s="7"/>
      <c r="L832" s="207"/>
      <c r="M832" s="7"/>
      <c r="N832" s="207"/>
      <c r="O832" s="7"/>
      <c r="P832" s="207"/>
      <c r="Q832" s="7"/>
      <c r="R832" s="7"/>
      <c r="S832" s="7"/>
    </row>
    <row r="833" ht="21.0" customHeight="1">
      <c r="A833" s="7"/>
      <c r="B833" s="207"/>
      <c r="C833" s="49"/>
      <c r="D833" s="150"/>
      <c r="E833" s="7"/>
      <c r="F833" s="7"/>
      <c r="G833" s="7"/>
      <c r="H833" s="7"/>
      <c r="I833" s="7"/>
      <c r="J833" s="7"/>
      <c r="K833" s="7"/>
      <c r="L833" s="207"/>
      <c r="M833" s="7"/>
      <c r="N833" s="207"/>
      <c r="O833" s="7"/>
      <c r="P833" s="207"/>
      <c r="Q833" s="7"/>
      <c r="R833" s="7"/>
      <c r="S833" s="7"/>
    </row>
    <row r="834" ht="21.0" customHeight="1">
      <c r="A834" s="7"/>
      <c r="B834" s="207"/>
      <c r="C834" s="49"/>
      <c r="D834" s="150"/>
      <c r="E834" s="7"/>
      <c r="F834" s="7"/>
      <c r="G834" s="7"/>
      <c r="H834" s="7"/>
      <c r="I834" s="7"/>
      <c r="J834" s="7"/>
      <c r="K834" s="7"/>
      <c r="L834" s="207"/>
      <c r="M834" s="7"/>
      <c r="N834" s="207"/>
      <c r="O834" s="7"/>
      <c r="P834" s="207"/>
      <c r="Q834" s="7"/>
      <c r="R834" s="7"/>
      <c r="S834" s="7"/>
    </row>
    <row r="835" ht="21.0" customHeight="1">
      <c r="A835" s="7"/>
      <c r="B835" s="207"/>
      <c r="C835" s="49"/>
      <c r="D835" s="150"/>
      <c r="E835" s="7"/>
      <c r="F835" s="7"/>
      <c r="G835" s="7"/>
      <c r="H835" s="7"/>
      <c r="I835" s="7"/>
      <c r="J835" s="7"/>
      <c r="K835" s="7"/>
      <c r="L835" s="207"/>
      <c r="M835" s="7"/>
      <c r="N835" s="207"/>
      <c r="O835" s="7"/>
      <c r="P835" s="207"/>
      <c r="Q835" s="7"/>
      <c r="R835" s="7"/>
      <c r="S835" s="7"/>
    </row>
    <row r="836" ht="21.0" customHeight="1">
      <c r="A836" s="7"/>
      <c r="B836" s="207"/>
      <c r="C836" s="49"/>
      <c r="D836" s="150"/>
      <c r="E836" s="7"/>
      <c r="F836" s="7"/>
      <c r="G836" s="7"/>
      <c r="H836" s="7"/>
      <c r="I836" s="7"/>
      <c r="J836" s="7"/>
      <c r="K836" s="7"/>
      <c r="L836" s="207"/>
      <c r="M836" s="7"/>
      <c r="N836" s="207"/>
      <c r="O836" s="7"/>
      <c r="P836" s="207"/>
      <c r="Q836" s="7"/>
      <c r="R836" s="7"/>
      <c r="S836" s="7"/>
    </row>
    <row r="837" ht="21.0" customHeight="1">
      <c r="A837" s="7"/>
      <c r="B837" s="207"/>
      <c r="C837" s="49"/>
      <c r="D837" s="150"/>
      <c r="E837" s="7"/>
      <c r="F837" s="7"/>
      <c r="G837" s="7"/>
      <c r="H837" s="7"/>
      <c r="I837" s="7"/>
      <c r="J837" s="7"/>
      <c r="K837" s="7"/>
      <c r="L837" s="207"/>
      <c r="M837" s="7"/>
      <c r="N837" s="207"/>
      <c r="O837" s="7"/>
      <c r="P837" s="207"/>
      <c r="Q837" s="7"/>
      <c r="R837" s="7"/>
      <c r="S837" s="7"/>
    </row>
    <row r="838" ht="21.0" customHeight="1">
      <c r="A838" s="7"/>
      <c r="B838" s="207"/>
      <c r="C838" s="49"/>
      <c r="D838" s="150"/>
      <c r="E838" s="7"/>
      <c r="F838" s="7"/>
      <c r="G838" s="7"/>
      <c r="H838" s="7"/>
      <c r="I838" s="7"/>
      <c r="J838" s="7"/>
      <c r="K838" s="7"/>
      <c r="L838" s="207"/>
      <c r="M838" s="7"/>
      <c r="N838" s="207"/>
      <c r="O838" s="7"/>
      <c r="P838" s="207"/>
      <c r="Q838" s="7"/>
      <c r="R838" s="7"/>
      <c r="S838" s="7"/>
    </row>
    <row r="839" ht="21.0" customHeight="1">
      <c r="A839" s="7"/>
      <c r="B839" s="207"/>
      <c r="C839" s="49"/>
      <c r="D839" s="150"/>
      <c r="E839" s="7"/>
      <c r="F839" s="7"/>
      <c r="G839" s="7"/>
      <c r="H839" s="7"/>
      <c r="I839" s="7"/>
      <c r="J839" s="7"/>
      <c r="K839" s="7"/>
      <c r="L839" s="207"/>
      <c r="M839" s="7"/>
      <c r="N839" s="207"/>
      <c r="O839" s="7"/>
      <c r="P839" s="207"/>
      <c r="Q839" s="7"/>
      <c r="R839" s="7"/>
      <c r="S839" s="7"/>
    </row>
    <row r="840" ht="21.0" customHeight="1">
      <c r="A840" s="7"/>
      <c r="B840" s="207"/>
      <c r="C840" s="49"/>
      <c r="D840" s="150"/>
      <c r="E840" s="7"/>
      <c r="F840" s="7"/>
      <c r="G840" s="7"/>
      <c r="H840" s="7"/>
      <c r="I840" s="7"/>
      <c r="J840" s="7"/>
      <c r="K840" s="7"/>
      <c r="L840" s="207"/>
      <c r="M840" s="7"/>
      <c r="N840" s="207"/>
      <c r="O840" s="7"/>
      <c r="P840" s="207"/>
      <c r="Q840" s="7"/>
      <c r="R840" s="7"/>
      <c r="S840" s="7"/>
    </row>
    <row r="841" ht="21.0" customHeight="1">
      <c r="A841" s="7"/>
      <c r="B841" s="207"/>
      <c r="C841" s="49"/>
      <c r="D841" s="150"/>
      <c r="E841" s="7"/>
      <c r="F841" s="7"/>
      <c r="G841" s="7"/>
      <c r="H841" s="7"/>
      <c r="I841" s="7"/>
      <c r="J841" s="7"/>
      <c r="K841" s="7"/>
      <c r="L841" s="207"/>
      <c r="M841" s="7"/>
      <c r="N841" s="207"/>
      <c r="O841" s="7"/>
      <c r="P841" s="207"/>
      <c r="Q841" s="7"/>
      <c r="R841" s="7"/>
      <c r="S841" s="7"/>
    </row>
    <row r="842" ht="21.0" customHeight="1">
      <c r="A842" s="7"/>
      <c r="B842" s="207"/>
      <c r="C842" s="49"/>
      <c r="D842" s="150"/>
      <c r="E842" s="7"/>
      <c r="F842" s="7"/>
      <c r="G842" s="7"/>
      <c r="H842" s="7"/>
      <c r="I842" s="7"/>
      <c r="J842" s="7"/>
      <c r="K842" s="7"/>
      <c r="L842" s="207"/>
      <c r="M842" s="7"/>
      <c r="N842" s="207"/>
      <c r="O842" s="7"/>
      <c r="P842" s="207"/>
      <c r="Q842" s="7"/>
      <c r="R842" s="7"/>
      <c r="S842" s="7"/>
    </row>
    <row r="843" ht="21.0" customHeight="1">
      <c r="A843" s="7"/>
      <c r="B843" s="207"/>
      <c r="C843" s="49"/>
      <c r="D843" s="150"/>
      <c r="E843" s="7"/>
      <c r="F843" s="7"/>
      <c r="G843" s="7"/>
      <c r="H843" s="7"/>
      <c r="I843" s="7"/>
      <c r="J843" s="7"/>
      <c r="K843" s="7"/>
      <c r="L843" s="207"/>
      <c r="M843" s="7"/>
      <c r="N843" s="207"/>
      <c r="O843" s="7"/>
      <c r="P843" s="207"/>
      <c r="Q843" s="7"/>
      <c r="R843" s="7"/>
      <c r="S843" s="7"/>
    </row>
    <row r="844" ht="21.0" customHeight="1">
      <c r="A844" s="7"/>
      <c r="B844" s="207"/>
      <c r="C844" s="49"/>
      <c r="D844" s="150"/>
      <c r="E844" s="7"/>
      <c r="F844" s="7"/>
      <c r="G844" s="7"/>
      <c r="H844" s="7"/>
      <c r="I844" s="7"/>
      <c r="J844" s="7"/>
      <c r="K844" s="7"/>
      <c r="L844" s="207"/>
      <c r="M844" s="7"/>
      <c r="N844" s="207"/>
      <c r="O844" s="7"/>
      <c r="P844" s="207"/>
      <c r="Q844" s="7"/>
      <c r="R844" s="7"/>
      <c r="S844" s="7"/>
    </row>
    <row r="845" ht="21.0" customHeight="1">
      <c r="A845" s="7"/>
      <c r="B845" s="207"/>
      <c r="C845" s="49"/>
      <c r="D845" s="150"/>
      <c r="E845" s="7"/>
      <c r="F845" s="7"/>
      <c r="G845" s="7"/>
      <c r="H845" s="7"/>
      <c r="I845" s="7"/>
      <c r="J845" s="7"/>
      <c r="K845" s="7"/>
      <c r="L845" s="207"/>
      <c r="M845" s="7"/>
      <c r="N845" s="207"/>
      <c r="O845" s="7"/>
      <c r="P845" s="207"/>
      <c r="Q845" s="7"/>
      <c r="R845" s="7"/>
      <c r="S845" s="7"/>
    </row>
    <row r="846" ht="21.0" customHeight="1">
      <c r="A846" s="7"/>
      <c r="B846" s="207"/>
      <c r="C846" s="49"/>
      <c r="D846" s="150"/>
      <c r="E846" s="7"/>
      <c r="F846" s="7"/>
      <c r="G846" s="7"/>
      <c r="H846" s="7"/>
      <c r="I846" s="7"/>
      <c r="J846" s="7"/>
      <c r="K846" s="7"/>
      <c r="L846" s="207"/>
      <c r="M846" s="7"/>
      <c r="N846" s="207"/>
      <c r="O846" s="7"/>
      <c r="P846" s="207"/>
      <c r="Q846" s="7"/>
      <c r="R846" s="7"/>
      <c r="S846" s="7"/>
    </row>
    <row r="847" ht="21.0" customHeight="1">
      <c r="A847" s="7"/>
      <c r="B847" s="207"/>
      <c r="C847" s="49"/>
      <c r="D847" s="150"/>
      <c r="E847" s="7"/>
      <c r="F847" s="7"/>
      <c r="G847" s="7"/>
      <c r="H847" s="7"/>
      <c r="I847" s="7"/>
      <c r="J847" s="7"/>
      <c r="K847" s="7"/>
      <c r="L847" s="207"/>
      <c r="M847" s="7"/>
      <c r="N847" s="207"/>
      <c r="O847" s="7"/>
      <c r="P847" s="207"/>
      <c r="Q847" s="7"/>
      <c r="R847" s="7"/>
      <c r="S847" s="7"/>
    </row>
    <row r="848" ht="21.0" customHeight="1">
      <c r="A848" s="7"/>
      <c r="B848" s="207"/>
      <c r="C848" s="49"/>
      <c r="D848" s="150"/>
      <c r="E848" s="7"/>
      <c r="F848" s="7"/>
      <c r="G848" s="7"/>
      <c r="H848" s="7"/>
      <c r="I848" s="7"/>
      <c r="J848" s="7"/>
      <c r="K848" s="7"/>
      <c r="L848" s="207"/>
      <c r="M848" s="7"/>
      <c r="N848" s="207"/>
      <c r="O848" s="7"/>
      <c r="P848" s="207"/>
      <c r="Q848" s="7"/>
      <c r="R848" s="7"/>
      <c r="S848" s="7"/>
    </row>
    <row r="849" ht="21.0" customHeight="1">
      <c r="A849" s="7"/>
      <c r="B849" s="207"/>
      <c r="C849" s="49"/>
      <c r="D849" s="150"/>
      <c r="E849" s="7"/>
      <c r="F849" s="7"/>
      <c r="G849" s="7"/>
      <c r="H849" s="7"/>
      <c r="I849" s="7"/>
      <c r="J849" s="7"/>
      <c r="K849" s="7"/>
      <c r="L849" s="207"/>
      <c r="M849" s="7"/>
      <c r="N849" s="207"/>
      <c r="O849" s="7"/>
      <c r="P849" s="207"/>
      <c r="Q849" s="7"/>
      <c r="R849" s="7"/>
      <c r="S849" s="7"/>
    </row>
    <row r="850" ht="21.0" customHeight="1">
      <c r="A850" s="7"/>
      <c r="B850" s="207"/>
      <c r="C850" s="49"/>
      <c r="D850" s="150"/>
      <c r="E850" s="7"/>
      <c r="F850" s="7"/>
      <c r="G850" s="7"/>
      <c r="H850" s="7"/>
      <c r="I850" s="7"/>
      <c r="J850" s="7"/>
      <c r="K850" s="7"/>
      <c r="L850" s="207"/>
      <c r="M850" s="7"/>
      <c r="N850" s="207"/>
      <c r="O850" s="7"/>
      <c r="P850" s="207"/>
      <c r="Q850" s="7"/>
      <c r="R850" s="7"/>
      <c r="S850" s="7"/>
    </row>
    <row r="851" ht="21.0" customHeight="1">
      <c r="A851" s="7"/>
      <c r="B851" s="207"/>
      <c r="C851" s="49"/>
      <c r="D851" s="150"/>
      <c r="E851" s="7"/>
      <c r="F851" s="7"/>
      <c r="G851" s="7"/>
      <c r="H851" s="7"/>
      <c r="I851" s="7"/>
      <c r="J851" s="7"/>
      <c r="K851" s="7"/>
      <c r="L851" s="207"/>
      <c r="M851" s="7"/>
      <c r="N851" s="207"/>
      <c r="O851" s="7"/>
      <c r="P851" s="207"/>
      <c r="Q851" s="7"/>
      <c r="R851" s="7"/>
      <c r="S851" s="7"/>
    </row>
    <row r="852" ht="21.0" customHeight="1">
      <c r="A852" s="7"/>
      <c r="B852" s="207"/>
      <c r="C852" s="49"/>
      <c r="D852" s="150"/>
      <c r="E852" s="7"/>
      <c r="F852" s="7"/>
      <c r="G852" s="7"/>
      <c r="H852" s="7"/>
      <c r="I852" s="7"/>
      <c r="J852" s="7"/>
      <c r="K852" s="7"/>
      <c r="L852" s="207"/>
      <c r="M852" s="7"/>
      <c r="N852" s="207"/>
      <c r="O852" s="7"/>
      <c r="P852" s="207"/>
      <c r="Q852" s="7"/>
      <c r="R852" s="7"/>
      <c r="S852" s="7"/>
    </row>
    <row r="853" ht="21.0" customHeight="1">
      <c r="A853" s="7"/>
      <c r="B853" s="207"/>
      <c r="C853" s="49"/>
      <c r="D853" s="150"/>
      <c r="E853" s="7"/>
      <c r="F853" s="7"/>
      <c r="G853" s="7"/>
      <c r="H853" s="7"/>
      <c r="I853" s="7"/>
      <c r="J853" s="7"/>
      <c r="K853" s="7"/>
      <c r="L853" s="207"/>
      <c r="M853" s="7"/>
      <c r="N853" s="207"/>
      <c r="O853" s="7"/>
      <c r="P853" s="207"/>
      <c r="Q853" s="7"/>
      <c r="R853" s="7"/>
      <c r="S853" s="7"/>
    </row>
    <row r="854" ht="21.0" customHeight="1">
      <c r="A854" s="7"/>
      <c r="B854" s="207"/>
      <c r="C854" s="49"/>
      <c r="D854" s="150"/>
      <c r="E854" s="7"/>
      <c r="F854" s="7"/>
      <c r="G854" s="7"/>
      <c r="H854" s="7"/>
      <c r="I854" s="7"/>
      <c r="J854" s="7"/>
      <c r="K854" s="7"/>
      <c r="L854" s="207"/>
      <c r="M854" s="7"/>
      <c r="N854" s="207"/>
      <c r="O854" s="7"/>
      <c r="P854" s="207"/>
      <c r="Q854" s="7"/>
      <c r="R854" s="7"/>
      <c r="S854" s="7"/>
    </row>
    <row r="855" ht="21.0" customHeight="1">
      <c r="A855" s="7"/>
      <c r="B855" s="207"/>
      <c r="C855" s="49"/>
      <c r="D855" s="150"/>
      <c r="E855" s="7"/>
      <c r="F855" s="7"/>
      <c r="G855" s="7"/>
      <c r="H855" s="7"/>
      <c r="I855" s="7"/>
      <c r="J855" s="7"/>
      <c r="K855" s="7"/>
      <c r="L855" s="207"/>
      <c r="M855" s="7"/>
      <c r="N855" s="207"/>
      <c r="O855" s="7"/>
      <c r="P855" s="207"/>
      <c r="Q855" s="7"/>
      <c r="R855" s="7"/>
      <c r="S855" s="7"/>
    </row>
    <row r="856" ht="21.0" customHeight="1">
      <c r="A856" s="7"/>
      <c r="B856" s="207"/>
      <c r="C856" s="49"/>
      <c r="D856" s="150"/>
      <c r="E856" s="7"/>
      <c r="F856" s="7"/>
      <c r="G856" s="7"/>
      <c r="H856" s="7"/>
      <c r="I856" s="7"/>
      <c r="J856" s="7"/>
      <c r="K856" s="7"/>
      <c r="L856" s="207"/>
      <c r="M856" s="7"/>
      <c r="N856" s="207"/>
      <c r="O856" s="7"/>
      <c r="P856" s="207"/>
      <c r="Q856" s="7"/>
      <c r="R856" s="7"/>
      <c r="S856" s="7"/>
    </row>
    <row r="857" ht="21.0" customHeight="1">
      <c r="A857" s="7"/>
      <c r="B857" s="207"/>
      <c r="C857" s="49"/>
      <c r="D857" s="150"/>
      <c r="E857" s="7"/>
      <c r="F857" s="7"/>
      <c r="G857" s="7"/>
      <c r="H857" s="7"/>
      <c r="I857" s="7"/>
      <c r="J857" s="7"/>
      <c r="K857" s="7"/>
      <c r="L857" s="207"/>
      <c r="M857" s="7"/>
      <c r="N857" s="207"/>
      <c r="O857" s="7"/>
      <c r="P857" s="207"/>
      <c r="Q857" s="7"/>
      <c r="R857" s="7"/>
      <c r="S857" s="7"/>
    </row>
    <row r="858" ht="21.0" customHeight="1">
      <c r="A858" s="7"/>
      <c r="B858" s="207"/>
      <c r="C858" s="49"/>
      <c r="D858" s="150"/>
      <c r="E858" s="7"/>
      <c r="F858" s="7"/>
      <c r="G858" s="7"/>
      <c r="H858" s="7"/>
      <c r="I858" s="7"/>
      <c r="J858" s="7"/>
      <c r="K858" s="7"/>
      <c r="L858" s="207"/>
      <c r="M858" s="7"/>
      <c r="N858" s="207"/>
      <c r="O858" s="7"/>
      <c r="P858" s="207"/>
      <c r="Q858" s="7"/>
      <c r="R858" s="7"/>
      <c r="S858" s="7"/>
    </row>
    <row r="859" ht="21.0" customHeight="1">
      <c r="A859" s="7"/>
      <c r="B859" s="207"/>
      <c r="C859" s="49"/>
      <c r="D859" s="150"/>
      <c r="E859" s="7"/>
      <c r="F859" s="7"/>
      <c r="G859" s="7"/>
      <c r="H859" s="7"/>
      <c r="I859" s="7"/>
      <c r="J859" s="7"/>
      <c r="K859" s="7"/>
      <c r="L859" s="207"/>
      <c r="M859" s="7"/>
      <c r="N859" s="207"/>
      <c r="O859" s="7"/>
      <c r="P859" s="207"/>
      <c r="Q859" s="7"/>
      <c r="R859" s="7"/>
      <c r="S859" s="7"/>
    </row>
    <row r="860" ht="21.0" customHeight="1">
      <c r="A860" s="7"/>
      <c r="B860" s="207"/>
      <c r="C860" s="49"/>
      <c r="D860" s="150"/>
      <c r="E860" s="7"/>
      <c r="F860" s="7"/>
      <c r="G860" s="7"/>
      <c r="H860" s="7"/>
      <c r="I860" s="7"/>
      <c r="J860" s="7"/>
      <c r="K860" s="7"/>
      <c r="L860" s="207"/>
      <c r="M860" s="7"/>
      <c r="N860" s="207"/>
      <c r="O860" s="7"/>
      <c r="P860" s="207"/>
      <c r="Q860" s="7"/>
      <c r="R860" s="7"/>
      <c r="S860" s="7"/>
    </row>
    <row r="861" ht="21.0" customHeight="1">
      <c r="A861" s="7"/>
      <c r="B861" s="207"/>
      <c r="C861" s="49"/>
      <c r="D861" s="150"/>
      <c r="E861" s="7"/>
      <c r="F861" s="7"/>
      <c r="G861" s="7"/>
      <c r="H861" s="7"/>
      <c r="I861" s="7"/>
      <c r="J861" s="7"/>
      <c r="K861" s="7"/>
      <c r="L861" s="207"/>
      <c r="M861" s="7"/>
      <c r="N861" s="207"/>
      <c r="O861" s="7"/>
      <c r="P861" s="207"/>
      <c r="Q861" s="7"/>
      <c r="R861" s="7"/>
      <c r="S861" s="7"/>
    </row>
    <row r="862" ht="21.0" customHeight="1">
      <c r="A862" s="7"/>
      <c r="B862" s="207"/>
      <c r="C862" s="49"/>
      <c r="D862" s="150"/>
      <c r="E862" s="7"/>
      <c r="F862" s="7"/>
      <c r="G862" s="7"/>
      <c r="H862" s="7"/>
      <c r="I862" s="7"/>
      <c r="J862" s="7"/>
      <c r="K862" s="7"/>
      <c r="L862" s="207"/>
      <c r="M862" s="7"/>
      <c r="N862" s="207"/>
      <c r="O862" s="7"/>
      <c r="P862" s="207"/>
      <c r="Q862" s="7"/>
      <c r="R862" s="7"/>
      <c r="S862" s="7"/>
    </row>
    <row r="863" ht="21.0" customHeight="1">
      <c r="A863" s="7"/>
      <c r="B863" s="207"/>
      <c r="C863" s="49"/>
      <c r="D863" s="150"/>
      <c r="E863" s="7"/>
      <c r="F863" s="7"/>
      <c r="G863" s="7"/>
      <c r="H863" s="7"/>
      <c r="I863" s="7"/>
      <c r="J863" s="7"/>
      <c r="K863" s="7"/>
      <c r="L863" s="207"/>
      <c r="M863" s="7"/>
      <c r="N863" s="207"/>
      <c r="O863" s="7"/>
      <c r="P863" s="207"/>
      <c r="Q863" s="7"/>
      <c r="R863" s="7"/>
      <c r="S863" s="7"/>
    </row>
    <row r="864" ht="21.0" customHeight="1">
      <c r="A864" s="7"/>
      <c r="B864" s="207"/>
      <c r="C864" s="49"/>
      <c r="D864" s="150"/>
      <c r="E864" s="7"/>
      <c r="F864" s="7"/>
      <c r="G864" s="7"/>
      <c r="H864" s="7"/>
      <c r="I864" s="7"/>
      <c r="J864" s="7"/>
      <c r="K864" s="7"/>
      <c r="L864" s="207"/>
      <c r="M864" s="7"/>
      <c r="N864" s="207"/>
      <c r="O864" s="7"/>
      <c r="P864" s="207"/>
      <c r="Q864" s="7"/>
      <c r="R864" s="7"/>
      <c r="S864" s="7"/>
    </row>
    <row r="865" ht="21.0" customHeight="1">
      <c r="A865" s="7"/>
      <c r="B865" s="207"/>
      <c r="C865" s="49"/>
      <c r="D865" s="150"/>
      <c r="E865" s="7"/>
      <c r="F865" s="7"/>
      <c r="G865" s="7"/>
      <c r="H865" s="7"/>
      <c r="I865" s="7"/>
      <c r="J865" s="7"/>
      <c r="K865" s="7"/>
      <c r="L865" s="207"/>
      <c r="M865" s="7"/>
      <c r="N865" s="207"/>
      <c r="O865" s="7"/>
      <c r="P865" s="207"/>
      <c r="Q865" s="7"/>
      <c r="R865" s="7"/>
      <c r="S865" s="7"/>
    </row>
    <row r="866" ht="21.0" customHeight="1">
      <c r="A866" s="7"/>
      <c r="B866" s="207"/>
      <c r="C866" s="49"/>
      <c r="D866" s="150"/>
      <c r="E866" s="7"/>
      <c r="F866" s="7"/>
      <c r="G866" s="7"/>
      <c r="H866" s="7"/>
      <c r="I866" s="7"/>
      <c r="J866" s="7"/>
      <c r="K866" s="7"/>
      <c r="L866" s="207"/>
      <c r="M866" s="7"/>
      <c r="N866" s="207"/>
      <c r="O866" s="7"/>
      <c r="P866" s="207"/>
      <c r="Q866" s="7"/>
      <c r="R866" s="7"/>
      <c r="S866" s="7"/>
    </row>
    <row r="867" ht="21.0" customHeight="1">
      <c r="A867" s="7"/>
      <c r="B867" s="207"/>
      <c r="C867" s="49"/>
      <c r="D867" s="150"/>
      <c r="E867" s="7"/>
      <c r="F867" s="7"/>
      <c r="G867" s="7"/>
      <c r="H867" s="7"/>
      <c r="I867" s="7"/>
      <c r="J867" s="7"/>
      <c r="K867" s="7"/>
      <c r="L867" s="207"/>
      <c r="M867" s="7"/>
      <c r="N867" s="207"/>
      <c r="O867" s="7"/>
      <c r="P867" s="207"/>
      <c r="Q867" s="7"/>
      <c r="R867" s="7"/>
      <c r="S867" s="7"/>
    </row>
    <row r="868" ht="21.0" customHeight="1">
      <c r="A868" s="7"/>
      <c r="B868" s="207"/>
      <c r="C868" s="49"/>
      <c r="D868" s="150"/>
      <c r="E868" s="7"/>
      <c r="F868" s="7"/>
      <c r="G868" s="7"/>
      <c r="H868" s="7"/>
      <c r="I868" s="7"/>
      <c r="J868" s="7"/>
      <c r="K868" s="7"/>
      <c r="L868" s="207"/>
      <c r="M868" s="7"/>
      <c r="N868" s="207"/>
      <c r="O868" s="7"/>
      <c r="P868" s="207"/>
      <c r="Q868" s="7"/>
      <c r="R868" s="7"/>
      <c r="S868" s="7"/>
    </row>
    <row r="869" ht="21.0" customHeight="1">
      <c r="A869" s="7"/>
      <c r="B869" s="207"/>
      <c r="C869" s="49"/>
      <c r="D869" s="150"/>
      <c r="E869" s="7"/>
      <c r="F869" s="7"/>
      <c r="G869" s="7"/>
      <c r="H869" s="7"/>
      <c r="I869" s="7"/>
      <c r="J869" s="7"/>
      <c r="K869" s="7"/>
      <c r="L869" s="207"/>
      <c r="M869" s="7"/>
      <c r="N869" s="207"/>
      <c r="O869" s="7"/>
      <c r="P869" s="207"/>
      <c r="Q869" s="7"/>
      <c r="R869" s="7"/>
      <c r="S869" s="7"/>
    </row>
    <row r="870" ht="21.0" customHeight="1">
      <c r="A870" s="7"/>
      <c r="B870" s="207"/>
      <c r="C870" s="49"/>
      <c r="D870" s="150"/>
      <c r="E870" s="7"/>
      <c r="F870" s="7"/>
      <c r="G870" s="7"/>
      <c r="H870" s="7"/>
      <c r="I870" s="7"/>
      <c r="J870" s="7"/>
      <c r="K870" s="7"/>
      <c r="L870" s="207"/>
      <c r="M870" s="7"/>
      <c r="N870" s="207"/>
      <c r="O870" s="7"/>
      <c r="P870" s="207"/>
      <c r="Q870" s="7"/>
      <c r="R870" s="7"/>
      <c r="S870" s="7"/>
    </row>
    <row r="871" ht="21.0" customHeight="1">
      <c r="A871" s="7"/>
      <c r="B871" s="207"/>
      <c r="C871" s="49"/>
      <c r="D871" s="150"/>
      <c r="E871" s="7"/>
      <c r="F871" s="7"/>
      <c r="G871" s="7"/>
      <c r="H871" s="7"/>
      <c r="I871" s="7"/>
      <c r="J871" s="7"/>
      <c r="K871" s="7"/>
      <c r="L871" s="207"/>
      <c r="M871" s="7"/>
      <c r="N871" s="207"/>
      <c r="O871" s="7"/>
      <c r="P871" s="207"/>
      <c r="Q871" s="7"/>
      <c r="R871" s="7"/>
      <c r="S871" s="7"/>
    </row>
    <row r="872" ht="21.0" customHeight="1">
      <c r="A872" s="7"/>
      <c r="B872" s="207"/>
      <c r="C872" s="49"/>
      <c r="D872" s="150"/>
      <c r="E872" s="7"/>
      <c r="F872" s="7"/>
      <c r="G872" s="7"/>
      <c r="H872" s="7"/>
      <c r="I872" s="7"/>
      <c r="J872" s="7"/>
      <c r="K872" s="7"/>
      <c r="L872" s="207"/>
      <c r="M872" s="7"/>
      <c r="N872" s="207"/>
      <c r="O872" s="7"/>
      <c r="P872" s="207"/>
      <c r="Q872" s="7"/>
      <c r="R872" s="7"/>
      <c r="S872" s="7"/>
    </row>
    <row r="873" ht="21.0" customHeight="1">
      <c r="A873" s="7"/>
      <c r="B873" s="207"/>
      <c r="C873" s="49"/>
      <c r="D873" s="150"/>
      <c r="E873" s="7"/>
      <c r="F873" s="7"/>
      <c r="G873" s="7"/>
      <c r="H873" s="7"/>
      <c r="I873" s="7"/>
      <c r="J873" s="7"/>
      <c r="K873" s="7"/>
      <c r="L873" s="207"/>
      <c r="M873" s="7"/>
      <c r="N873" s="207"/>
      <c r="O873" s="7"/>
      <c r="P873" s="207"/>
      <c r="Q873" s="7"/>
      <c r="R873" s="7"/>
      <c r="S873" s="7"/>
    </row>
    <row r="874" ht="21.0" customHeight="1">
      <c r="A874" s="7"/>
      <c r="B874" s="207"/>
      <c r="C874" s="49"/>
      <c r="D874" s="150"/>
      <c r="E874" s="7"/>
      <c r="F874" s="7"/>
      <c r="G874" s="7"/>
      <c r="H874" s="7"/>
      <c r="I874" s="7"/>
      <c r="J874" s="7"/>
      <c r="K874" s="7"/>
      <c r="L874" s="207"/>
      <c r="M874" s="7"/>
      <c r="N874" s="207"/>
      <c r="O874" s="7"/>
      <c r="P874" s="207"/>
      <c r="Q874" s="7"/>
      <c r="R874" s="7"/>
      <c r="S874" s="7"/>
    </row>
    <row r="875" ht="21.0" customHeight="1">
      <c r="A875" s="7"/>
      <c r="B875" s="207"/>
      <c r="C875" s="49"/>
      <c r="D875" s="150"/>
      <c r="E875" s="7"/>
      <c r="F875" s="7"/>
      <c r="G875" s="7"/>
      <c r="H875" s="7"/>
      <c r="I875" s="7"/>
      <c r="J875" s="7"/>
      <c r="K875" s="7"/>
      <c r="L875" s="207"/>
      <c r="M875" s="7"/>
      <c r="N875" s="207"/>
      <c r="O875" s="7"/>
      <c r="P875" s="207"/>
      <c r="Q875" s="7"/>
      <c r="R875" s="7"/>
      <c r="S875" s="7"/>
    </row>
    <row r="876" ht="21.0" customHeight="1">
      <c r="A876" s="7"/>
      <c r="B876" s="207"/>
      <c r="C876" s="49"/>
      <c r="D876" s="150"/>
      <c r="E876" s="7"/>
      <c r="F876" s="7"/>
      <c r="G876" s="7"/>
      <c r="H876" s="7"/>
      <c r="I876" s="7"/>
      <c r="J876" s="7"/>
      <c r="K876" s="7"/>
      <c r="L876" s="207"/>
      <c r="M876" s="7"/>
      <c r="N876" s="207"/>
      <c r="O876" s="7"/>
      <c r="P876" s="207"/>
      <c r="Q876" s="7"/>
      <c r="R876" s="7"/>
      <c r="S876" s="7"/>
    </row>
    <row r="877" ht="21.0" customHeight="1">
      <c r="A877" s="7"/>
      <c r="B877" s="207"/>
      <c r="C877" s="49"/>
      <c r="D877" s="150"/>
      <c r="E877" s="7"/>
      <c r="F877" s="7"/>
      <c r="G877" s="7"/>
      <c r="H877" s="7"/>
      <c r="I877" s="7"/>
      <c r="J877" s="7"/>
      <c r="K877" s="7"/>
      <c r="L877" s="207"/>
      <c r="M877" s="7"/>
      <c r="N877" s="207"/>
      <c r="O877" s="7"/>
      <c r="P877" s="207"/>
      <c r="Q877" s="7"/>
      <c r="R877" s="7"/>
      <c r="S877" s="7"/>
    </row>
    <row r="878" ht="21.0" customHeight="1">
      <c r="A878" s="7"/>
      <c r="B878" s="207"/>
      <c r="C878" s="49"/>
      <c r="D878" s="150"/>
      <c r="E878" s="7"/>
      <c r="F878" s="7"/>
      <c r="G878" s="7"/>
      <c r="H878" s="7"/>
      <c r="I878" s="7"/>
      <c r="J878" s="7"/>
      <c r="K878" s="7"/>
      <c r="L878" s="207"/>
      <c r="M878" s="7"/>
      <c r="N878" s="207"/>
      <c r="O878" s="7"/>
      <c r="P878" s="207"/>
      <c r="Q878" s="7"/>
      <c r="R878" s="7"/>
      <c r="S878" s="7"/>
    </row>
    <row r="879" ht="21.0" customHeight="1">
      <c r="A879" s="7"/>
      <c r="B879" s="207"/>
      <c r="C879" s="49"/>
      <c r="D879" s="150"/>
      <c r="E879" s="7"/>
      <c r="F879" s="7"/>
      <c r="G879" s="7"/>
      <c r="H879" s="7"/>
      <c r="I879" s="7"/>
      <c r="J879" s="7"/>
      <c r="K879" s="7"/>
      <c r="L879" s="207"/>
      <c r="M879" s="7"/>
      <c r="N879" s="207"/>
      <c r="O879" s="7"/>
      <c r="P879" s="207"/>
      <c r="Q879" s="7"/>
      <c r="R879" s="7"/>
      <c r="S879" s="7"/>
    </row>
    <row r="880" ht="21.0" customHeight="1">
      <c r="A880" s="7"/>
      <c r="B880" s="207"/>
      <c r="C880" s="49"/>
      <c r="D880" s="150"/>
      <c r="E880" s="7"/>
      <c r="F880" s="7"/>
      <c r="G880" s="7"/>
      <c r="H880" s="7"/>
      <c r="I880" s="7"/>
      <c r="J880" s="7"/>
      <c r="K880" s="7"/>
      <c r="L880" s="207"/>
      <c r="M880" s="7"/>
      <c r="N880" s="207"/>
      <c r="O880" s="7"/>
      <c r="P880" s="207"/>
      <c r="Q880" s="7"/>
      <c r="R880" s="7"/>
      <c r="S880" s="7"/>
    </row>
    <row r="881" ht="21.0" customHeight="1">
      <c r="A881" s="7"/>
      <c r="B881" s="207"/>
      <c r="C881" s="49"/>
      <c r="D881" s="150"/>
      <c r="E881" s="7"/>
      <c r="F881" s="7"/>
      <c r="G881" s="7"/>
      <c r="H881" s="7"/>
      <c r="I881" s="7"/>
      <c r="J881" s="7"/>
      <c r="K881" s="7"/>
      <c r="L881" s="207"/>
      <c r="M881" s="7"/>
      <c r="N881" s="207"/>
      <c r="O881" s="7"/>
      <c r="P881" s="207"/>
      <c r="Q881" s="7"/>
      <c r="R881" s="7"/>
      <c r="S881" s="7"/>
    </row>
    <row r="882" ht="21.0" customHeight="1">
      <c r="A882" s="7"/>
      <c r="B882" s="207"/>
      <c r="C882" s="49"/>
      <c r="D882" s="150"/>
      <c r="E882" s="7"/>
      <c r="F882" s="7"/>
      <c r="G882" s="7"/>
      <c r="H882" s="7"/>
      <c r="I882" s="7"/>
      <c r="J882" s="7"/>
      <c r="K882" s="7"/>
      <c r="L882" s="207"/>
      <c r="M882" s="7"/>
      <c r="N882" s="207"/>
      <c r="O882" s="7"/>
      <c r="P882" s="207"/>
      <c r="Q882" s="7"/>
      <c r="R882" s="7"/>
      <c r="S882" s="7"/>
    </row>
    <row r="883" ht="21.0" customHeight="1">
      <c r="A883" s="7"/>
      <c r="B883" s="207"/>
      <c r="C883" s="49"/>
      <c r="D883" s="150"/>
      <c r="E883" s="7"/>
      <c r="F883" s="7"/>
      <c r="G883" s="7"/>
      <c r="H883" s="7"/>
      <c r="I883" s="7"/>
      <c r="J883" s="7"/>
      <c r="K883" s="7"/>
      <c r="L883" s="207"/>
      <c r="M883" s="7"/>
      <c r="N883" s="207"/>
      <c r="O883" s="7"/>
      <c r="P883" s="207"/>
      <c r="Q883" s="7"/>
      <c r="R883" s="7"/>
      <c r="S883" s="7"/>
    </row>
    <row r="884" ht="21.0" customHeight="1">
      <c r="A884" s="7"/>
      <c r="B884" s="207"/>
      <c r="C884" s="49"/>
      <c r="D884" s="150"/>
      <c r="E884" s="7"/>
      <c r="F884" s="7"/>
      <c r="G884" s="7"/>
      <c r="H884" s="7"/>
      <c r="I884" s="7"/>
      <c r="J884" s="7"/>
      <c r="K884" s="7"/>
      <c r="L884" s="207"/>
      <c r="M884" s="7"/>
      <c r="N884" s="207"/>
      <c r="O884" s="7"/>
      <c r="P884" s="207"/>
      <c r="Q884" s="7"/>
      <c r="R884" s="7"/>
      <c r="S884" s="7"/>
    </row>
    <row r="885" ht="21.0" customHeight="1">
      <c r="A885" s="7"/>
      <c r="B885" s="207"/>
      <c r="C885" s="49"/>
      <c r="D885" s="150"/>
      <c r="E885" s="7"/>
      <c r="F885" s="7"/>
      <c r="G885" s="7"/>
      <c r="H885" s="7"/>
      <c r="I885" s="7"/>
      <c r="J885" s="7"/>
      <c r="K885" s="7"/>
      <c r="L885" s="207"/>
      <c r="M885" s="7"/>
      <c r="N885" s="207"/>
      <c r="O885" s="7"/>
      <c r="P885" s="207"/>
      <c r="Q885" s="7"/>
      <c r="R885" s="7"/>
      <c r="S885" s="7"/>
    </row>
    <row r="886" ht="21.0" customHeight="1">
      <c r="A886" s="7"/>
      <c r="B886" s="207"/>
      <c r="C886" s="49"/>
      <c r="D886" s="150"/>
      <c r="E886" s="7"/>
      <c r="F886" s="7"/>
      <c r="G886" s="7"/>
      <c r="H886" s="7"/>
      <c r="I886" s="7"/>
      <c r="J886" s="7"/>
      <c r="K886" s="7"/>
      <c r="L886" s="207"/>
      <c r="M886" s="7"/>
      <c r="N886" s="207"/>
      <c r="O886" s="7"/>
      <c r="P886" s="207"/>
      <c r="Q886" s="7"/>
      <c r="R886" s="7"/>
      <c r="S886" s="7"/>
    </row>
    <row r="887" ht="21.0" customHeight="1">
      <c r="A887" s="7"/>
      <c r="B887" s="207"/>
      <c r="C887" s="49"/>
      <c r="D887" s="150"/>
      <c r="E887" s="7"/>
      <c r="F887" s="7"/>
      <c r="G887" s="7"/>
      <c r="H887" s="7"/>
      <c r="I887" s="7"/>
      <c r="J887" s="7"/>
      <c r="K887" s="7"/>
      <c r="L887" s="207"/>
      <c r="M887" s="7"/>
      <c r="N887" s="207"/>
      <c r="O887" s="7"/>
      <c r="P887" s="207"/>
      <c r="Q887" s="7"/>
      <c r="R887" s="7"/>
      <c r="S887" s="7"/>
    </row>
    <row r="888" ht="21.0" customHeight="1">
      <c r="A888" s="7"/>
      <c r="B888" s="207"/>
      <c r="C888" s="49"/>
      <c r="D888" s="150"/>
      <c r="E888" s="7"/>
      <c r="F888" s="7"/>
      <c r="G888" s="7"/>
      <c r="H888" s="7"/>
      <c r="I888" s="7"/>
      <c r="J888" s="7"/>
      <c r="K888" s="7"/>
      <c r="L888" s="207"/>
      <c r="M888" s="7"/>
      <c r="N888" s="207"/>
      <c r="O888" s="7"/>
      <c r="P888" s="207"/>
      <c r="Q888" s="7"/>
      <c r="R888" s="7"/>
      <c r="S888" s="7"/>
    </row>
    <row r="889" ht="21.0" customHeight="1">
      <c r="A889" s="7"/>
      <c r="B889" s="207"/>
      <c r="C889" s="49"/>
      <c r="D889" s="150"/>
      <c r="E889" s="7"/>
      <c r="F889" s="7"/>
      <c r="G889" s="7"/>
      <c r="H889" s="7"/>
      <c r="I889" s="7"/>
      <c r="J889" s="7"/>
      <c r="K889" s="7"/>
      <c r="L889" s="207"/>
      <c r="M889" s="7"/>
      <c r="N889" s="207"/>
      <c r="O889" s="7"/>
      <c r="P889" s="207"/>
      <c r="Q889" s="7"/>
      <c r="R889" s="7"/>
      <c r="S889" s="7"/>
    </row>
    <row r="890" ht="21.0" customHeight="1">
      <c r="A890" s="7"/>
      <c r="B890" s="207"/>
      <c r="C890" s="49"/>
      <c r="D890" s="150"/>
      <c r="E890" s="7"/>
      <c r="F890" s="7"/>
      <c r="G890" s="7"/>
      <c r="H890" s="7"/>
      <c r="I890" s="7"/>
      <c r="J890" s="7"/>
      <c r="K890" s="7"/>
      <c r="L890" s="207"/>
      <c r="M890" s="7"/>
      <c r="N890" s="207"/>
      <c r="O890" s="7"/>
      <c r="P890" s="207"/>
      <c r="Q890" s="7"/>
      <c r="R890" s="7"/>
      <c r="S890" s="7"/>
    </row>
    <row r="891" ht="21.0" customHeight="1">
      <c r="A891" s="7"/>
      <c r="B891" s="207"/>
      <c r="C891" s="49"/>
      <c r="D891" s="150"/>
      <c r="E891" s="7"/>
      <c r="F891" s="7"/>
      <c r="G891" s="7"/>
      <c r="H891" s="7"/>
      <c r="I891" s="7"/>
      <c r="J891" s="7"/>
      <c r="K891" s="7"/>
      <c r="L891" s="207"/>
      <c r="M891" s="7"/>
      <c r="N891" s="207"/>
      <c r="O891" s="7"/>
      <c r="P891" s="207"/>
      <c r="Q891" s="7"/>
      <c r="R891" s="7"/>
      <c r="S891" s="7"/>
    </row>
    <row r="892" ht="21.0" customHeight="1">
      <c r="A892" s="7"/>
      <c r="B892" s="207"/>
      <c r="C892" s="49"/>
      <c r="D892" s="150"/>
      <c r="E892" s="7"/>
      <c r="F892" s="7"/>
      <c r="G892" s="7"/>
      <c r="H892" s="7"/>
      <c r="I892" s="7"/>
      <c r="J892" s="7"/>
      <c r="K892" s="7"/>
      <c r="L892" s="207"/>
      <c r="M892" s="7"/>
      <c r="N892" s="207"/>
      <c r="O892" s="7"/>
      <c r="P892" s="207"/>
      <c r="Q892" s="7"/>
      <c r="R892" s="7"/>
      <c r="S892" s="7"/>
    </row>
    <row r="893" ht="21.0" customHeight="1">
      <c r="A893" s="7"/>
      <c r="B893" s="207"/>
      <c r="C893" s="49"/>
      <c r="D893" s="150"/>
      <c r="E893" s="7"/>
      <c r="F893" s="7"/>
      <c r="G893" s="7"/>
      <c r="H893" s="7"/>
      <c r="I893" s="7"/>
      <c r="J893" s="7"/>
      <c r="K893" s="7"/>
      <c r="L893" s="207"/>
      <c r="M893" s="7"/>
      <c r="N893" s="207"/>
      <c r="O893" s="7"/>
      <c r="P893" s="207"/>
      <c r="Q893" s="7"/>
      <c r="R893" s="7"/>
      <c r="S893" s="7"/>
    </row>
    <row r="894" ht="21.0" customHeight="1">
      <c r="A894" s="7"/>
      <c r="B894" s="207"/>
      <c r="C894" s="49"/>
      <c r="D894" s="150"/>
      <c r="E894" s="7"/>
      <c r="F894" s="7"/>
      <c r="G894" s="7"/>
      <c r="H894" s="7"/>
      <c r="I894" s="7"/>
      <c r="J894" s="7"/>
      <c r="K894" s="7"/>
      <c r="L894" s="207"/>
      <c r="M894" s="7"/>
      <c r="N894" s="207"/>
      <c r="O894" s="7"/>
      <c r="P894" s="207"/>
      <c r="Q894" s="7"/>
      <c r="R894" s="7"/>
      <c r="S894" s="7"/>
    </row>
    <row r="895" ht="21.0" customHeight="1">
      <c r="A895" s="7"/>
      <c r="B895" s="207"/>
      <c r="C895" s="49"/>
      <c r="D895" s="150"/>
      <c r="E895" s="7"/>
      <c r="F895" s="7"/>
      <c r="G895" s="7"/>
      <c r="H895" s="7"/>
      <c r="I895" s="7"/>
      <c r="J895" s="7"/>
      <c r="K895" s="7"/>
      <c r="L895" s="207"/>
      <c r="M895" s="7"/>
      <c r="N895" s="207"/>
      <c r="O895" s="7"/>
      <c r="P895" s="207"/>
      <c r="Q895" s="7"/>
      <c r="R895" s="7"/>
      <c r="S895" s="7"/>
    </row>
    <row r="896" ht="21.0" customHeight="1">
      <c r="A896" s="7"/>
      <c r="B896" s="207"/>
      <c r="C896" s="49"/>
      <c r="D896" s="150"/>
      <c r="E896" s="7"/>
      <c r="F896" s="7"/>
      <c r="G896" s="7"/>
      <c r="H896" s="7"/>
      <c r="I896" s="7"/>
      <c r="J896" s="7"/>
      <c r="K896" s="7"/>
      <c r="L896" s="207"/>
      <c r="M896" s="7"/>
      <c r="N896" s="207"/>
      <c r="O896" s="7"/>
      <c r="P896" s="207"/>
      <c r="Q896" s="7"/>
      <c r="R896" s="7"/>
      <c r="S896" s="7"/>
    </row>
    <row r="897" ht="21.0" customHeight="1">
      <c r="A897" s="7"/>
      <c r="B897" s="207"/>
      <c r="C897" s="49"/>
      <c r="D897" s="150"/>
      <c r="E897" s="7"/>
      <c r="F897" s="7"/>
      <c r="G897" s="7"/>
      <c r="H897" s="7"/>
      <c r="I897" s="7"/>
      <c r="J897" s="7"/>
      <c r="K897" s="7"/>
      <c r="L897" s="207"/>
      <c r="M897" s="7"/>
      <c r="N897" s="207"/>
      <c r="O897" s="7"/>
      <c r="P897" s="207"/>
      <c r="Q897" s="7"/>
      <c r="R897" s="7"/>
      <c r="S897" s="7"/>
    </row>
    <row r="898" ht="21.0" customHeight="1">
      <c r="A898" s="7"/>
      <c r="B898" s="207"/>
      <c r="C898" s="49"/>
      <c r="D898" s="150"/>
      <c r="E898" s="7"/>
      <c r="F898" s="7"/>
      <c r="G898" s="7"/>
      <c r="H898" s="7"/>
      <c r="I898" s="7"/>
      <c r="J898" s="7"/>
      <c r="K898" s="7"/>
      <c r="L898" s="207"/>
      <c r="M898" s="7"/>
      <c r="N898" s="207"/>
      <c r="O898" s="7"/>
      <c r="P898" s="207"/>
      <c r="Q898" s="7"/>
      <c r="R898" s="7"/>
      <c r="S898" s="7"/>
    </row>
    <row r="899" ht="21.0" customHeight="1">
      <c r="A899" s="7"/>
      <c r="B899" s="207"/>
      <c r="C899" s="49"/>
      <c r="D899" s="150"/>
      <c r="E899" s="7"/>
      <c r="F899" s="7"/>
      <c r="G899" s="7"/>
      <c r="H899" s="7"/>
      <c r="I899" s="7"/>
      <c r="J899" s="7"/>
      <c r="K899" s="7"/>
      <c r="L899" s="207"/>
      <c r="M899" s="7"/>
      <c r="N899" s="207"/>
      <c r="O899" s="7"/>
      <c r="P899" s="207"/>
      <c r="Q899" s="7"/>
      <c r="R899" s="7"/>
      <c r="S899" s="7"/>
    </row>
    <row r="900" ht="21.0" customHeight="1">
      <c r="A900" s="7"/>
      <c r="B900" s="207"/>
      <c r="C900" s="49"/>
      <c r="D900" s="150"/>
      <c r="E900" s="7"/>
      <c r="F900" s="7"/>
      <c r="G900" s="7"/>
      <c r="H900" s="7"/>
      <c r="I900" s="7"/>
      <c r="J900" s="7"/>
      <c r="K900" s="7"/>
      <c r="L900" s="207"/>
      <c r="M900" s="7"/>
      <c r="N900" s="207"/>
      <c r="O900" s="7"/>
      <c r="P900" s="207"/>
      <c r="Q900" s="7"/>
      <c r="R900" s="7"/>
      <c r="S900" s="7"/>
    </row>
    <row r="901" ht="21.0" customHeight="1">
      <c r="A901" s="7"/>
      <c r="B901" s="207"/>
      <c r="C901" s="49"/>
      <c r="D901" s="150"/>
      <c r="E901" s="7"/>
      <c r="F901" s="7"/>
      <c r="G901" s="7"/>
      <c r="H901" s="7"/>
      <c r="I901" s="7"/>
      <c r="J901" s="7"/>
      <c r="K901" s="7"/>
      <c r="L901" s="207"/>
      <c r="M901" s="7"/>
      <c r="N901" s="207"/>
      <c r="O901" s="7"/>
      <c r="P901" s="207"/>
      <c r="Q901" s="7"/>
      <c r="R901" s="7"/>
      <c r="S901" s="7"/>
    </row>
    <row r="902" ht="21.0" customHeight="1">
      <c r="A902" s="7"/>
      <c r="B902" s="207"/>
      <c r="C902" s="49"/>
      <c r="D902" s="150"/>
      <c r="E902" s="7"/>
      <c r="F902" s="7"/>
      <c r="G902" s="7"/>
      <c r="H902" s="7"/>
      <c r="I902" s="7"/>
      <c r="J902" s="7"/>
      <c r="K902" s="7"/>
      <c r="L902" s="207"/>
      <c r="M902" s="7"/>
      <c r="N902" s="207"/>
      <c r="O902" s="7"/>
      <c r="P902" s="207"/>
      <c r="Q902" s="7"/>
      <c r="R902" s="7"/>
      <c r="S902" s="7"/>
    </row>
    <row r="903" ht="21.0" customHeight="1">
      <c r="A903" s="7"/>
      <c r="B903" s="207"/>
      <c r="C903" s="49"/>
      <c r="D903" s="150"/>
      <c r="E903" s="7"/>
      <c r="F903" s="7"/>
      <c r="G903" s="7"/>
      <c r="H903" s="7"/>
      <c r="I903" s="7"/>
      <c r="J903" s="7"/>
      <c r="K903" s="7"/>
      <c r="L903" s="207"/>
      <c r="M903" s="7"/>
      <c r="N903" s="207"/>
      <c r="O903" s="7"/>
      <c r="P903" s="207"/>
      <c r="Q903" s="7"/>
      <c r="R903" s="7"/>
      <c r="S903" s="7"/>
    </row>
    <row r="904" ht="21.0" customHeight="1">
      <c r="A904" s="7"/>
      <c r="B904" s="207"/>
      <c r="C904" s="49"/>
      <c r="D904" s="150"/>
      <c r="E904" s="7"/>
      <c r="F904" s="7"/>
      <c r="G904" s="7"/>
      <c r="H904" s="7"/>
      <c r="I904" s="7"/>
      <c r="J904" s="7"/>
      <c r="K904" s="7"/>
      <c r="L904" s="207"/>
      <c r="M904" s="7"/>
      <c r="N904" s="207"/>
      <c r="O904" s="7"/>
      <c r="P904" s="207"/>
      <c r="Q904" s="7"/>
      <c r="R904" s="7"/>
      <c r="S904" s="7"/>
    </row>
    <row r="905" ht="21.0" customHeight="1">
      <c r="A905" s="7"/>
      <c r="B905" s="207"/>
      <c r="C905" s="49"/>
      <c r="D905" s="150"/>
      <c r="E905" s="7"/>
      <c r="F905" s="7"/>
      <c r="G905" s="7"/>
      <c r="H905" s="7"/>
      <c r="I905" s="7"/>
      <c r="J905" s="7"/>
      <c r="K905" s="7"/>
      <c r="L905" s="207"/>
      <c r="M905" s="7"/>
      <c r="N905" s="207"/>
      <c r="O905" s="7"/>
      <c r="P905" s="207"/>
      <c r="Q905" s="7"/>
      <c r="R905" s="7"/>
      <c r="S905" s="7"/>
    </row>
    <row r="906" ht="21.0" customHeight="1">
      <c r="A906" s="7"/>
      <c r="B906" s="207"/>
      <c r="C906" s="49"/>
      <c r="D906" s="150"/>
      <c r="E906" s="7"/>
      <c r="F906" s="7"/>
      <c r="G906" s="7"/>
      <c r="H906" s="7"/>
      <c r="I906" s="7"/>
      <c r="J906" s="7"/>
      <c r="K906" s="7"/>
      <c r="L906" s="207"/>
      <c r="M906" s="7"/>
      <c r="N906" s="207"/>
      <c r="O906" s="7"/>
      <c r="P906" s="207"/>
      <c r="Q906" s="7"/>
      <c r="R906" s="7"/>
      <c r="S906" s="7"/>
    </row>
    <row r="907" ht="21.0" customHeight="1">
      <c r="A907" s="7"/>
      <c r="B907" s="207"/>
      <c r="C907" s="49"/>
      <c r="D907" s="150"/>
      <c r="E907" s="7"/>
      <c r="F907" s="7"/>
      <c r="G907" s="7"/>
      <c r="H907" s="7"/>
      <c r="I907" s="7"/>
      <c r="J907" s="7"/>
      <c r="K907" s="7"/>
      <c r="L907" s="207"/>
      <c r="M907" s="7"/>
      <c r="N907" s="207"/>
      <c r="O907" s="7"/>
      <c r="P907" s="207"/>
      <c r="Q907" s="7"/>
      <c r="R907" s="7"/>
      <c r="S907" s="7"/>
    </row>
    <row r="908" ht="21.0" customHeight="1">
      <c r="A908" s="7"/>
      <c r="B908" s="207"/>
      <c r="C908" s="49"/>
      <c r="D908" s="150"/>
      <c r="E908" s="7"/>
      <c r="F908" s="7"/>
      <c r="G908" s="7"/>
      <c r="H908" s="7"/>
      <c r="I908" s="7"/>
      <c r="J908" s="7"/>
      <c r="K908" s="7"/>
      <c r="L908" s="207"/>
      <c r="M908" s="7"/>
      <c r="N908" s="207"/>
      <c r="O908" s="7"/>
      <c r="P908" s="207"/>
      <c r="Q908" s="7"/>
      <c r="R908" s="7"/>
      <c r="S908" s="7"/>
    </row>
    <row r="909" ht="21.0" customHeight="1">
      <c r="A909" s="7"/>
      <c r="B909" s="207"/>
      <c r="C909" s="49"/>
      <c r="D909" s="150"/>
      <c r="E909" s="7"/>
      <c r="F909" s="7"/>
      <c r="G909" s="7"/>
      <c r="H909" s="7"/>
      <c r="I909" s="7"/>
      <c r="J909" s="7"/>
      <c r="K909" s="7"/>
      <c r="L909" s="207"/>
      <c r="M909" s="7"/>
      <c r="N909" s="207"/>
      <c r="O909" s="7"/>
      <c r="P909" s="207"/>
      <c r="Q909" s="7"/>
      <c r="R909" s="7"/>
      <c r="S909" s="7"/>
    </row>
    <row r="910" ht="21.0" customHeight="1">
      <c r="A910" s="7"/>
      <c r="B910" s="207"/>
      <c r="C910" s="49"/>
      <c r="D910" s="150"/>
      <c r="E910" s="7"/>
      <c r="F910" s="7"/>
      <c r="G910" s="7"/>
      <c r="H910" s="7"/>
      <c r="I910" s="7"/>
      <c r="J910" s="7"/>
      <c r="K910" s="7"/>
      <c r="L910" s="207"/>
      <c r="M910" s="7"/>
      <c r="N910" s="207"/>
      <c r="O910" s="7"/>
      <c r="P910" s="207"/>
      <c r="Q910" s="7"/>
      <c r="R910" s="7"/>
      <c r="S910" s="7"/>
    </row>
    <row r="911" ht="21.0" customHeight="1">
      <c r="A911" s="7"/>
      <c r="B911" s="207"/>
      <c r="C911" s="49"/>
      <c r="D911" s="150"/>
      <c r="E911" s="7"/>
      <c r="F911" s="7"/>
      <c r="G911" s="7"/>
      <c r="H911" s="7"/>
      <c r="I911" s="7"/>
      <c r="J911" s="7"/>
      <c r="K911" s="7"/>
      <c r="L911" s="207"/>
      <c r="M911" s="7"/>
      <c r="N911" s="207"/>
      <c r="O911" s="7"/>
      <c r="P911" s="207"/>
      <c r="Q911" s="7"/>
      <c r="R911" s="7"/>
      <c r="S911" s="7"/>
    </row>
    <row r="912" ht="21.0" customHeight="1">
      <c r="A912" s="7"/>
      <c r="B912" s="207"/>
      <c r="C912" s="49"/>
      <c r="D912" s="150"/>
      <c r="E912" s="7"/>
      <c r="F912" s="7"/>
      <c r="G912" s="7"/>
      <c r="H912" s="7"/>
      <c r="I912" s="7"/>
      <c r="J912" s="7"/>
      <c r="K912" s="7"/>
      <c r="L912" s="207"/>
      <c r="M912" s="7"/>
      <c r="N912" s="207"/>
      <c r="O912" s="7"/>
      <c r="P912" s="207"/>
      <c r="Q912" s="7"/>
      <c r="R912" s="7"/>
      <c r="S912" s="7"/>
    </row>
    <row r="913" ht="21.0" customHeight="1">
      <c r="A913" s="7"/>
      <c r="B913" s="207"/>
      <c r="C913" s="49"/>
      <c r="D913" s="150"/>
      <c r="E913" s="7"/>
      <c r="F913" s="7"/>
      <c r="G913" s="7"/>
      <c r="H913" s="7"/>
      <c r="I913" s="7"/>
      <c r="J913" s="7"/>
      <c r="K913" s="7"/>
      <c r="L913" s="207"/>
      <c r="M913" s="7"/>
      <c r="N913" s="207"/>
      <c r="O913" s="7"/>
      <c r="P913" s="207"/>
      <c r="Q913" s="7"/>
      <c r="R913" s="7"/>
      <c r="S913" s="7"/>
    </row>
    <row r="914" ht="21.0" customHeight="1">
      <c r="A914" s="7"/>
      <c r="B914" s="207"/>
      <c r="C914" s="49"/>
      <c r="D914" s="150"/>
      <c r="E914" s="7"/>
      <c r="F914" s="7"/>
      <c r="G914" s="7"/>
      <c r="H914" s="7"/>
      <c r="I914" s="7"/>
      <c r="J914" s="7"/>
      <c r="K914" s="7"/>
      <c r="L914" s="207"/>
      <c r="M914" s="7"/>
      <c r="N914" s="207"/>
      <c r="O914" s="7"/>
      <c r="P914" s="207"/>
      <c r="Q914" s="7"/>
      <c r="R914" s="7"/>
      <c r="S914" s="7"/>
    </row>
    <row r="915" ht="21.0" customHeight="1">
      <c r="A915" s="7"/>
      <c r="B915" s="207"/>
      <c r="C915" s="49"/>
      <c r="D915" s="150"/>
      <c r="E915" s="7"/>
      <c r="F915" s="7"/>
      <c r="G915" s="7"/>
      <c r="H915" s="7"/>
      <c r="I915" s="7"/>
      <c r="J915" s="7"/>
      <c r="K915" s="7"/>
      <c r="L915" s="207"/>
      <c r="M915" s="7"/>
      <c r="N915" s="207"/>
      <c r="O915" s="7"/>
      <c r="P915" s="207"/>
      <c r="Q915" s="7"/>
      <c r="R915" s="7"/>
      <c r="S915" s="7"/>
    </row>
    <row r="916" ht="21.0" customHeight="1">
      <c r="A916" s="7"/>
      <c r="B916" s="207"/>
      <c r="C916" s="49"/>
      <c r="D916" s="150"/>
      <c r="E916" s="7"/>
      <c r="F916" s="7"/>
      <c r="G916" s="7"/>
      <c r="H916" s="7"/>
      <c r="I916" s="7"/>
      <c r="J916" s="7"/>
      <c r="K916" s="7"/>
      <c r="L916" s="207"/>
      <c r="M916" s="7"/>
      <c r="N916" s="207"/>
      <c r="O916" s="7"/>
      <c r="P916" s="207"/>
      <c r="Q916" s="7"/>
      <c r="R916" s="7"/>
      <c r="S916" s="7"/>
    </row>
    <row r="917" ht="21.0" customHeight="1">
      <c r="A917" s="7"/>
      <c r="B917" s="207"/>
      <c r="C917" s="49"/>
      <c r="D917" s="150"/>
      <c r="E917" s="7"/>
      <c r="F917" s="7"/>
      <c r="G917" s="7"/>
      <c r="H917" s="7"/>
      <c r="I917" s="7"/>
      <c r="J917" s="7"/>
      <c r="K917" s="7"/>
      <c r="L917" s="207"/>
      <c r="M917" s="7"/>
      <c r="N917" s="207"/>
      <c r="O917" s="7"/>
      <c r="P917" s="207"/>
      <c r="Q917" s="7"/>
      <c r="R917" s="7"/>
      <c r="S917" s="7"/>
    </row>
    <row r="918" ht="21.0" customHeight="1">
      <c r="A918" s="7"/>
      <c r="B918" s="207"/>
      <c r="C918" s="49"/>
      <c r="D918" s="150"/>
      <c r="E918" s="7"/>
      <c r="F918" s="7"/>
      <c r="G918" s="7"/>
      <c r="H918" s="7"/>
      <c r="I918" s="7"/>
      <c r="J918" s="7"/>
      <c r="K918" s="7"/>
      <c r="L918" s="207"/>
      <c r="M918" s="7"/>
      <c r="N918" s="207"/>
      <c r="O918" s="7"/>
      <c r="P918" s="207"/>
      <c r="Q918" s="7"/>
      <c r="R918" s="7"/>
      <c r="S918" s="7"/>
    </row>
    <row r="919" ht="21.0" customHeight="1">
      <c r="A919" s="7"/>
      <c r="B919" s="207"/>
      <c r="C919" s="49"/>
      <c r="D919" s="150"/>
      <c r="E919" s="7"/>
      <c r="F919" s="7"/>
      <c r="G919" s="7"/>
      <c r="H919" s="7"/>
      <c r="I919" s="7"/>
      <c r="J919" s="7"/>
      <c r="K919" s="7"/>
      <c r="L919" s="207"/>
      <c r="M919" s="7"/>
      <c r="N919" s="207"/>
      <c r="O919" s="7"/>
      <c r="P919" s="207"/>
      <c r="Q919" s="7"/>
      <c r="R919" s="7"/>
      <c r="S919" s="7"/>
    </row>
    <row r="920" ht="21.0" customHeight="1">
      <c r="A920" s="7"/>
      <c r="B920" s="207"/>
      <c r="C920" s="49"/>
      <c r="D920" s="150"/>
      <c r="E920" s="7"/>
      <c r="F920" s="7"/>
      <c r="G920" s="7"/>
      <c r="H920" s="7"/>
      <c r="I920" s="7"/>
      <c r="J920" s="7"/>
      <c r="K920" s="7"/>
      <c r="L920" s="207"/>
      <c r="M920" s="7"/>
      <c r="N920" s="207"/>
      <c r="O920" s="7"/>
      <c r="P920" s="207"/>
      <c r="Q920" s="7"/>
      <c r="R920" s="7"/>
      <c r="S920" s="7"/>
    </row>
    <row r="921" ht="21.0" customHeight="1">
      <c r="A921" s="7"/>
      <c r="B921" s="207"/>
      <c r="C921" s="49"/>
      <c r="D921" s="150"/>
      <c r="E921" s="7"/>
      <c r="F921" s="7"/>
      <c r="G921" s="7"/>
      <c r="H921" s="7"/>
      <c r="I921" s="7"/>
      <c r="J921" s="7"/>
      <c r="K921" s="7"/>
      <c r="L921" s="207"/>
      <c r="M921" s="7"/>
      <c r="N921" s="207"/>
      <c r="O921" s="7"/>
      <c r="P921" s="207"/>
      <c r="Q921" s="7"/>
      <c r="R921" s="7"/>
      <c r="S921" s="7"/>
    </row>
    <row r="922" ht="21.0" customHeight="1">
      <c r="A922" s="7"/>
      <c r="B922" s="207"/>
      <c r="C922" s="49"/>
      <c r="D922" s="150"/>
      <c r="E922" s="7"/>
      <c r="F922" s="7"/>
      <c r="G922" s="7"/>
      <c r="H922" s="7"/>
      <c r="I922" s="7"/>
      <c r="J922" s="7"/>
      <c r="K922" s="7"/>
      <c r="L922" s="207"/>
      <c r="M922" s="7"/>
      <c r="N922" s="207"/>
      <c r="O922" s="7"/>
      <c r="P922" s="207"/>
      <c r="Q922" s="7"/>
      <c r="R922" s="7"/>
      <c r="S922" s="7"/>
    </row>
    <row r="923" ht="21.0" customHeight="1">
      <c r="A923" s="7"/>
      <c r="B923" s="207"/>
      <c r="C923" s="49"/>
      <c r="D923" s="150"/>
      <c r="E923" s="7"/>
      <c r="F923" s="7"/>
      <c r="G923" s="7"/>
      <c r="H923" s="7"/>
      <c r="I923" s="7"/>
      <c r="J923" s="7"/>
      <c r="K923" s="7"/>
      <c r="L923" s="207"/>
      <c r="M923" s="7"/>
      <c r="N923" s="207"/>
      <c r="O923" s="7"/>
      <c r="P923" s="207"/>
      <c r="Q923" s="7"/>
      <c r="R923" s="7"/>
      <c r="S923" s="7"/>
    </row>
    <row r="924" ht="21.0" customHeight="1">
      <c r="A924" s="7"/>
      <c r="B924" s="207"/>
      <c r="C924" s="49"/>
      <c r="D924" s="150"/>
      <c r="E924" s="7"/>
      <c r="F924" s="7"/>
      <c r="G924" s="7"/>
      <c r="H924" s="7"/>
      <c r="I924" s="7"/>
      <c r="J924" s="7"/>
      <c r="K924" s="7"/>
      <c r="L924" s="207"/>
      <c r="M924" s="7"/>
      <c r="N924" s="207"/>
      <c r="O924" s="7"/>
      <c r="P924" s="207"/>
      <c r="Q924" s="7"/>
      <c r="R924" s="7"/>
      <c r="S924" s="7"/>
    </row>
    <row r="925" ht="21.0" customHeight="1">
      <c r="A925" s="7"/>
      <c r="B925" s="207"/>
      <c r="C925" s="49"/>
      <c r="D925" s="150"/>
      <c r="E925" s="7"/>
      <c r="F925" s="7"/>
      <c r="G925" s="7"/>
      <c r="H925" s="7"/>
      <c r="I925" s="7"/>
      <c r="J925" s="7"/>
      <c r="K925" s="7"/>
      <c r="L925" s="207"/>
      <c r="M925" s="7"/>
      <c r="N925" s="207"/>
      <c r="O925" s="7"/>
      <c r="P925" s="207"/>
      <c r="Q925" s="7"/>
      <c r="R925" s="7"/>
      <c r="S925" s="7"/>
    </row>
    <row r="926" ht="21.0" customHeight="1">
      <c r="A926" s="7"/>
      <c r="B926" s="207"/>
      <c r="C926" s="49"/>
      <c r="D926" s="150"/>
      <c r="E926" s="7"/>
      <c r="F926" s="7"/>
      <c r="G926" s="7"/>
      <c r="H926" s="7"/>
      <c r="I926" s="7"/>
      <c r="J926" s="7"/>
      <c r="K926" s="7"/>
      <c r="L926" s="207"/>
      <c r="M926" s="7"/>
      <c r="N926" s="207"/>
      <c r="O926" s="7"/>
      <c r="P926" s="207"/>
      <c r="Q926" s="7"/>
      <c r="R926" s="7"/>
      <c r="S926" s="7"/>
    </row>
    <row r="927" ht="21.0" customHeight="1">
      <c r="A927" s="7"/>
      <c r="B927" s="207"/>
      <c r="C927" s="49"/>
      <c r="D927" s="150"/>
      <c r="E927" s="7"/>
      <c r="F927" s="7"/>
      <c r="G927" s="7"/>
      <c r="H927" s="7"/>
      <c r="I927" s="7"/>
      <c r="J927" s="7"/>
      <c r="K927" s="7"/>
      <c r="L927" s="207"/>
      <c r="M927" s="7"/>
      <c r="N927" s="207"/>
      <c r="O927" s="7"/>
      <c r="P927" s="207"/>
      <c r="Q927" s="7"/>
      <c r="R927" s="7"/>
      <c r="S927" s="7"/>
    </row>
    <row r="928" ht="21.0" customHeight="1">
      <c r="A928" s="7"/>
      <c r="B928" s="207"/>
      <c r="C928" s="49"/>
      <c r="D928" s="150"/>
      <c r="E928" s="7"/>
      <c r="F928" s="7"/>
      <c r="G928" s="7"/>
      <c r="H928" s="7"/>
      <c r="I928" s="7"/>
      <c r="J928" s="7"/>
      <c r="K928" s="7"/>
      <c r="L928" s="207"/>
      <c r="M928" s="7"/>
      <c r="N928" s="207"/>
      <c r="O928" s="7"/>
      <c r="P928" s="207"/>
      <c r="Q928" s="7"/>
      <c r="R928" s="7"/>
      <c r="S928" s="7"/>
    </row>
    <row r="929" ht="21.0" customHeight="1">
      <c r="A929" s="7"/>
      <c r="B929" s="207"/>
      <c r="C929" s="49"/>
      <c r="D929" s="150"/>
      <c r="E929" s="7"/>
      <c r="F929" s="7"/>
      <c r="G929" s="7"/>
      <c r="H929" s="7"/>
      <c r="I929" s="7"/>
      <c r="J929" s="7"/>
      <c r="K929" s="7"/>
      <c r="L929" s="207"/>
      <c r="M929" s="7"/>
      <c r="N929" s="207"/>
      <c r="O929" s="7"/>
      <c r="P929" s="207"/>
      <c r="Q929" s="7"/>
      <c r="R929" s="7"/>
      <c r="S929" s="7"/>
    </row>
    <row r="930" ht="21.0" customHeight="1">
      <c r="A930" s="7"/>
      <c r="B930" s="207"/>
      <c r="C930" s="49"/>
      <c r="D930" s="150"/>
      <c r="E930" s="7"/>
      <c r="F930" s="7"/>
      <c r="G930" s="7"/>
      <c r="H930" s="7"/>
      <c r="I930" s="7"/>
      <c r="J930" s="7"/>
      <c r="K930" s="7"/>
      <c r="L930" s="207"/>
      <c r="M930" s="7"/>
      <c r="N930" s="207"/>
      <c r="O930" s="7"/>
      <c r="P930" s="207"/>
      <c r="Q930" s="7"/>
      <c r="R930" s="7"/>
      <c r="S930" s="7"/>
    </row>
    <row r="931" ht="21.0" customHeight="1">
      <c r="A931" s="7"/>
      <c r="B931" s="207"/>
      <c r="C931" s="49"/>
      <c r="D931" s="150"/>
      <c r="E931" s="7"/>
      <c r="F931" s="7"/>
      <c r="G931" s="7"/>
      <c r="H931" s="7"/>
      <c r="I931" s="7"/>
      <c r="J931" s="7"/>
      <c r="K931" s="7"/>
      <c r="L931" s="207"/>
      <c r="M931" s="7"/>
      <c r="N931" s="207"/>
      <c r="O931" s="7"/>
      <c r="P931" s="207"/>
      <c r="Q931" s="7"/>
      <c r="R931" s="7"/>
      <c r="S931" s="7"/>
    </row>
    <row r="932" ht="21.0" customHeight="1">
      <c r="A932" s="7"/>
      <c r="B932" s="207"/>
      <c r="C932" s="49"/>
      <c r="D932" s="150"/>
      <c r="E932" s="7"/>
      <c r="F932" s="7"/>
      <c r="G932" s="7"/>
      <c r="H932" s="7"/>
      <c r="I932" s="7"/>
      <c r="J932" s="7"/>
      <c r="K932" s="7"/>
      <c r="L932" s="207"/>
      <c r="M932" s="7"/>
      <c r="N932" s="207"/>
      <c r="O932" s="7"/>
      <c r="P932" s="207"/>
      <c r="Q932" s="7"/>
      <c r="R932" s="7"/>
      <c r="S932" s="7"/>
    </row>
    <row r="933" ht="21.0" customHeight="1">
      <c r="A933" s="7"/>
      <c r="B933" s="207"/>
      <c r="C933" s="49"/>
      <c r="D933" s="150"/>
      <c r="E933" s="7"/>
      <c r="F933" s="7"/>
      <c r="G933" s="7"/>
      <c r="H933" s="7"/>
      <c r="I933" s="7"/>
      <c r="J933" s="7"/>
      <c r="K933" s="7"/>
      <c r="L933" s="207"/>
      <c r="M933" s="7"/>
      <c r="N933" s="207"/>
      <c r="O933" s="7"/>
      <c r="P933" s="207"/>
      <c r="Q933" s="7"/>
      <c r="R933" s="7"/>
      <c r="S933" s="7"/>
    </row>
    <row r="934" ht="21.0" customHeight="1">
      <c r="A934" s="7"/>
      <c r="B934" s="207"/>
      <c r="C934" s="49"/>
      <c r="D934" s="150"/>
      <c r="E934" s="7"/>
      <c r="F934" s="7"/>
      <c r="G934" s="7"/>
      <c r="H934" s="7"/>
      <c r="I934" s="7"/>
      <c r="J934" s="7"/>
      <c r="K934" s="7"/>
      <c r="L934" s="207"/>
      <c r="M934" s="7"/>
      <c r="N934" s="207"/>
      <c r="O934" s="7"/>
      <c r="P934" s="207"/>
      <c r="Q934" s="7"/>
      <c r="R934" s="7"/>
      <c r="S934" s="7"/>
    </row>
    <row r="935" ht="21.0" customHeight="1">
      <c r="A935" s="7"/>
      <c r="B935" s="207"/>
      <c r="C935" s="49"/>
      <c r="D935" s="150"/>
      <c r="E935" s="7"/>
      <c r="F935" s="7"/>
      <c r="G935" s="7"/>
      <c r="H935" s="7"/>
      <c r="I935" s="7"/>
      <c r="J935" s="7"/>
      <c r="K935" s="7"/>
      <c r="L935" s="207"/>
      <c r="M935" s="7"/>
      <c r="N935" s="207"/>
      <c r="O935" s="7"/>
      <c r="P935" s="207"/>
      <c r="Q935" s="7"/>
      <c r="R935" s="7"/>
      <c r="S935" s="7"/>
    </row>
    <row r="936" ht="21.0" customHeight="1">
      <c r="A936" s="7"/>
      <c r="B936" s="207"/>
      <c r="C936" s="49"/>
      <c r="D936" s="150"/>
      <c r="E936" s="7"/>
      <c r="F936" s="7"/>
      <c r="G936" s="7"/>
      <c r="H936" s="7"/>
      <c r="I936" s="7"/>
      <c r="J936" s="7"/>
      <c r="K936" s="7"/>
      <c r="L936" s="207"/>
      <c r="M936" s="7"/>
      <c r="N936" s="207"/>
      <c r="O936" s="7"/>
      <c r="P936" s="207"/>
      <c r="Q936" s="7"/>
      <c r="R936" s="7"/>
      <c r="S936" s="7"/>
    </row>
    <row r="937" ht="21.0" customHeight="1">
      <c r="A937" s="7"/>
      <c r="B937" s="207"/>
      <c r="C937" s="49"/>
      <c r="D937" s="150"/>
      <c r="E937" s="7"/>
      <c r="F937" s="7"/>
      <c r="G937" s="7"/>
      <c r="H937" s="7"/>
      <c r="I937" s="7"/>
      <c r="J937" s="7"/>
      <c r="K937" s="7"/>
      <c r="L937" s="207"/>
      <c r="M937" s="7"/>
      <c r="N937" s="207"/>
      <c r="O937" s="7"/>
      <c r="P937" s="207"/>
      <c r="Q937" s="7"/>
      <c r="R937" s="7"/>
      <c r="S937" s="7"/>
    </row>
    <row r="938" ht="21.0" customHeight="1">
      <c r="A938" s="7"/>
      <c r="B938" s="207"/>
      <c r="C938" s="49"/>
      <c r="D938" s="150"/>
      <c r="E938" s="7"/>
      <c r="F938" s="7"/>
      <c r="G938" s="7"/>
      <c r="H938" s="7"/>
      <c r="I938" s="7"/>
      <c r="J938" s="7"/>
      <c r="K938" s="7"/>
      <c r="L938" s="207"/>
      <c r="M938" s="7"/>
      <c r="N938" s="207"/>
      <c r="O938" s="7"/>
      <c r="P938" s="207"/>
      <c r="Q938" s="7"/>
      <c r="R938" s="7"/>
      <c r="S938" s="7"/>
    </row>
    <row r="939" ht="21.0" customHeight="1">
      <c r="A939" s="7"/>
      <c r="B939" s="207"/>
      <c r="C939" s="49"/>
      <c r="D939" s="150"/>
      <c r="E939" s="7"/>
      <c r="F939" s="7"/>
      <c r="G939" s="7"/>
      <c r="H939" s="7"/>
      <c r="I939" s="7"/>
      <c r="J939" s="7"/>
      <c r="K939" s="7"/>
      <c r="L939" s="207"/>
      <c r="M939" s="7"/>
      <c r="N939" s="207"/>
      <c r="O939" s="7"/>
      <c r="P939" s="207"/>
      <c r="Q939" s="7"/>
      <c r="R939" s="7"/>
      <c r="S939" s="7"/>
    </row>
    <row r="940" ht="21.0" customHeight="1">
      <c r="A940" s="7"/>
      <c r="B940" s="207"/>
      <c r="C940" s="49"/>
      <c r="D940" s="150"/>
      <c r="E940" s="7"/>
      <c r="F940" s="7"/>
      <c r="G940" s="7"/>
      <c r="H940" s="7"/>
      <c r="I940" s="7"/>
      <c r="J940" s="7"/>
      <c r="K940" s="7"/>
      <c r="L940" s="207"/>
      <c r="M940" s="7"/>
      <c r="N940" s="207"/>
      <c r="O940" s="7"/>
      <c r="P940" s="207"/>
      <c r="Q940" s="7"/>
      <c r="R940" s="7"/>
      <c r="S940" s="7"/>
    </row>
    <row r="941" ht="21.0" customHeight="1">
      <c r="A941" s="7"/>
      <c r="B941" s="207"/>
      <c r="C941" s="49"/>
      <c r="D941" s="150"/>
      <c r="E941" s="7"/>
      <c r="F941" s="7"/>
      <c r="G941" s="7"/>
      <c r="H941" s="7"/>
      <c r="I941" s="7"/>
      <c r="J941" s="7"/>
      <c r="K941" s="7"/>
      <c r="L941" s="207"/>
      <c r="M941" s="7"/>
      <c r="N941" s="207"/>
      <c r="O941" s="7"/>
      <c r="P941" s="207"/>
      <c r="Q941" s="7"/>
      <c r="R941" s="7"/>
      <c r="S941" s="7"/>
    </row>
    <row r="942" ht="21.0" customHeight="1">
      <c r="A942" s="7"/>
      <c r="B942" s="207"/>
      <c r="C942" s="49"/>
      <c r="D942" s="150"/>
      <c r="E942" s="7"/>
      <c r="F942" s="7"/>
      <c r="G942" s="7"/>
      <c r="H942" s="7"/>
      <c r="I942" s="7"/>
      <c r="J942" s="7"/>
      <c r="K942" s="7"/>
      <c r="L942" s="207"/>
      <c r="M942" s="7"/>
      <c r="N942" s="207"/>
      <c r="O942" s="7"/>
      <c r="P942" s="207"/>
      <c r="Q942" s="7"/>
      <c r="R942" s="7"/>
      <c r="S942" s="7"/>
    </row>
    <row r="943" ht="21.0" customHeight="1">
      <c r="A943" s="7"/>
      <c r="B943" s="207"/>
      <c r="C943" s="49"/>
      <c r="D943" s="150"/>
      <c r="E943" s="7"/>
      <c r="F943" s="7"/>
      <c r="G943" s="7"/>
      <c r="H943" s="7"/>
      <c r="I943" s="7"/>
      <c r="J943" s="7"/>
      <c r="K943" s="7"/>
      <c r="L943" s="207"/>
      <c r="M943" s="7"/>
      <c r="N943" s="207"/>
      <c r="O943" s="7"/>
      <c r="P943" s="207"/>
      <c r="Q943" s="7"/>
      <c r="R943" s="7"/>
      <c r="S943" s="7"/>
    </row>
    <row r="944" ht="21.0" customHeight="1">
      <c r="A944" s="7"/>
      <c r="B944" s="207"/>
      <c r="C944" s="49"/>
      <c r="D944" s="150"/>
      <c r="E944" s="7"/>
      <c r="F944" s="7"/>
      <c r="G944" s="7"/>
      <c r="H944" s="7"/>
      <c r="I944" s="7"/>
      <c r="J944" s="7"/>
      <c r="K944" s="7"/>
      <c r="L944" s="207"/>
      <c r="M944" s="7"/>
      <c r="N944" s="207"/>
      <c r="O944" s="7"/>
      <c r="P944" s="207"/>
      <c r="Q944" s="7"/>
      <c r="R944" s="7"/>
      <c r="S944" s="7"/>
    </row>
    <row r="945" ht="21.0" customHeight="1">
      <c r="A945" s="7"/>
      <c r="B945" s="207"/>
      <c r="C945" s="49"/>
      <c r="D945" s="150"/>
      <c r="E945" s="7"/>
      <c r="F945" s="7"/>
      <c r="G945" s="7"/>
      <c r="H945" s="7"/>
      <c r="I945" s="7"/>
      <c r="J945" s="7"/>
      <c r="K945" s="7"/>
      <c r="L945" s="207"/>
      <c r="M945" s="7"/>
      <c r="N945" s="207"/>
      <c r="O945" s="7"/>
      <c r="P945" s="207"/>
      <c r="Q945" s="7"/>
      <c r="R945" s="7"/>
      <c r="S945" s="7"/>
    </row>
    <row r="946" ht="21.0" customHeight="1">
      <c r="A946" s="7"/>
      <c r="B946" s="207"/>
      <c r="C946" s="49"/>
      <c r="D946" s="150"/>
      <c r="E946" s="7"/>
      <c r="F946" s="7"/>
      <c r="G946" s="7"/>
      <c r="H946" s="7"/>
      <c r="I946" s="7"/>
      <c r="J946" s="7"/>
      <c r="K946" s="7"/>
      <c r="L946" s="207"/>
      <c r="M946" s="7"/>
      <c r="N946" s="207"/>
      <c r="O946" s="7"/>
      <c r="P946" s="207"/>
      <c r="Q946" s="7"/>
      <c r="R946" s="7"/>
      <c r="S946" s="7"/>
    </row>
    <row r="947" ht="21.0" customHeight="1">
      <c r="A947" s="7"/>
      <c r="B947" s="207"/>
      <c r="C947" s="49"/>
      <c r="D947" s="150"/>
      <c r="E947" s="7"/>
      <c r="F947" s="7"/>
      <c r="G947" s="7"/>
      <c r="H947" s="7"/>
      <c r="I947" s="7"/>
      <c r="J947" s="7"/>
      <c r="K947" s="7"/>
      <c r="L947" s="207"/>
      <c r="M947" s="7"/>
      <c r="N947" s="207"/>
      <c r="O947" s="7"/>
      <c r="P947" s="207"/>
      <c r="Q947" s="7"/>
      <c r="R947" s="7"/>
      <c r="S947" s="7"/>
    </row>
    <row r="948" ht="21.0" customHeight="1">
      <c r="A948" s="7"/>
      <c r="B948" s="207"/>
      <c r="C948" s="49"/>
      <c r="D948" s="150"/>
      <c r="E948" s="7"/>
      <c r="F948" s="7"/>
      <c r="G948" s="7"/>
      <c r="H948" s="7"/>
      <c r="I948" s="7"/>
      <c r="J948" s="7"/>
      <c r="K948" s="7"/>
      <c r="L948" s="207"/>
      <c r="M948" s="7"/>
      <c r="N948" s="207"/>
      <c r="O948" s="7"/>
      <c r="P948" s="207"/>
      <c r="Q948" s="7"/>
      <c r="R948" s="7"/>
      <c r="S948" s="7"/>
    </row>
    <row r="949" ht="21.0" customHeight="1">
      <c r="A949" s="7"/>
      <c r="B949" s="207"/>
      <c r="C949" s="49"/>
      <c r="D949" s="150"/>
      <c r="E949" s="7"/>
      <c r="F949" s="7"/>
      <c r="G949" s="7"/>
      <c r="H949" s="7"/>
      <c r="I949" s="7"/>
      <c r="J949" s="7"/>
      <c r="K949" s="7"/>
      <c r="L949" s="207"/>
      <c r="M949" s="7"/>
      <c r="N949" s="207"/>
      <c r="O949" s="7"/>
      <c r="P949" s="207"/>
      <c r="Q949" s="7"/>
      <c r="R949" s="7"/>
      <c r="S949" s="7"/>
    </row>
    <row r="950" ht="21.0" customHeight="1">
      <c r="A950" s="7"/>
      <c r="B950" s="207"/>
      <c r="C950" s="49"/>
      <c r="D950" s="150"/>
      <c r="E950" s="7"/>
      <c r="F950" s="7"/>
      <c r="G950" s="7"/>
      <c r="H950" s="7"/>
      <c r="I950" s="7"/>
      <c r="J950" s="7"/>
      <c r="K950" s="7"/>
      <c r="L950" s="207"/>
      <c r="M950" s="7"/>
      <c r="N950" s="207"/>
      <c r="O950" s="7"/>
      <c r="P950" s="207"/>
      <c r="Q950" s="7"/>
      <c r="R950" s="7"/>
      <c r="S950" s="7"/>
    </row>
    <row r="951" ht="21.0" customHeight="1">
      <c r="A951" s="7"/>
      <c r="B951" s="207"/>
      <c r="C951" s="49"/>
      <c r="D951" s="150"/>
      <c r="E951" s="7"/>
      <c r="F951" s="7"/>
      <c r="G951" s="7"/>
      <c r="H951" s="7"/>
      <c r="I951" s="7"/>
      <c r="J951" s="7"/>
      <c r="K951" s="7"/>
      <c r="L951" s="207"/>
      <c r="M951" s="7"/>
      <c r="N951" s="207"/>
      <c r="O951" s="7"/>
      <c r="P951" s="207"/>
      <c r="Q951" s="7"/>
      <c r="R951" s="7"/>
      <c r="S951" s="7"/>
    </row>
    <row r="952" ht="21.0" customHeight="1">
      <c r="A952" s="7"/>
      <c r="B952" s="207"/>
      <c r="C952" s="49"/>
      <c r="D952" s="150"/>
      <c r="E952" s="7"/>
      <c r="F952" s="7"/>
      <c r="G952" s="7"/>
      <c r="H952" s="7"/>
      <c r="I952" s="7"/>
      <c r="J952" s="7"/>
      <c r="K952" s="7"/>
      <c r="L952" s="207"/>
      <c r="M952" s="7"/>
      <c r="N952" s="207"/>
      <c r="O952" s="7"/>
      <c r="P952" s="207"/>
      <c r="Q952" s="7"/>
      <c r="R952" s="7"/>
      <c r="S952" s="7"/>
    </row>
    <row r="953" ht="21.0" customHeight="1">
      <c r="A953" s="7"/>
      <c r="B953" s="207"/>
      <c r="C953" s="49"/>
      <c r="D953" s="150"/>
      <c r="E953" s="7"/>
      <c r="F953" s="7"/>
      <c r="G953" s="7"/>
      <c r="H953" s="7"/>
      <c r="I953" s="7"/>
      <c r="J953" s="7"/>
      <c r="K953" s="7"/>
      <c r="L953" s="207"/>
      <c r="M953" s="7"/>
      <c r="N953" s="207"/>
      <c r="O953" s="7"/>
      <c r="P953" s="207"/>
      <c r="Q953" s="7"/>
      <c r="R953" s="7"/>
      <c r="S953" s="7"/>
    </row>
    <row r="954" ht="21.0" customHeight="1">
      <c r="A954" s="7"/>
      <c r="B954" s="207"/>
      <c r="C954" s="49"/>
      <c r="D954" s="150"/>
      <c r="E954" s="7"/>
      <c r="F954" s="7"/>
      <c r="G954" s="7"/>
      <c r="H954" s="7"/>
      <c r="I954" s="7"/>
      <c r="J954" s="7"/>
      <c r="K954" s="7"/>
      <c r="L954" s="207"/>
      <c r="M954" s="7"/>
      <c r="N954" s="207"/>
      <c r="O954" s="7"/>
      <c r="P954" s="207"/>
      <c r="Q954" s="7"/>
      <c r="R954" s="7"/>
      <c r="S954" s="7"/>
    </row>
    <row r="955" ht="21.0" customHeight="1">
      <c r="A955" s="7"/>
      <c r="B955" s="207"/>
      <c r="C955" s="49"/>
      <c r="D955" s="150"/>
      <c r="E955" s="7"/>
      <c r="F955" s="7"/>
      <c r="G955" s="7"/>
      <c r="H955" s="7"/>
      <c r="I955" s="7"/>
      <c r="J955" s="7"/>
      <c r="K955" s="7"/>
      <c r="L955" s="207"/>
      <c r="M955" s="7"/>
      <c r="N955" s="207"/>
      <c r="O955" s="7"/>
      <c r="P955" s="207"/>
      <c r="Q955" s="7"/>
      <c r="R955" s="7"/>
      <c r="S955" s="7"/>
    </row>
    <row r="956" ht="21.0" customHeight="1">
      <c r="A956" s="7"/>
      <c r="B956" s="207"/>
      <c r="C956" s="49"/>
      <c r="D956" s="150"/>
      <c r="E956" s="7"/>
      <c r="F956" s="7"/>
      <c r="G956" s="7"/>
      <c r="H956" s="7"/>
      <c r="I956" s="7"/>
      <c r="J956" s="7"/>
      <c r="K956" s="7"/>
      <c r="L956" s="207"/>
      <c r="M956" s="7"/>
      <c r="N956" s="207"/>
      <c r="O956" s="7"/>
      <c r="P956" s="207"/>
      <c r="Q956" s="7"/>
      <c r="R956" s="7"/>
      <c r="S956" s="7"/>
    </row>
    <row r="957" ht="21.0" customHeight="1">
      <c r="A957" s="7"/>
      <c r="B957" s="207"/>
      <c r="C957" s="49"/>
      <c r="D957" s="150"/>
      <c r="E957" s="7"/>
      <c r="F957" s="7"/>
      <c r="G957" s="7"/>
      <c r="H957" s="7"/>
      <c r="I957" s="7"/>
      <c r="J957" s="7"/>
      <c r="K957" s="7"/>
      <c r="L957" s="207"/>
      <c r="M957" s="7"/>
      <c r="N957" s="207"/>
      <c r="O957" s="7"/>
      <c r="P957" s="207"/>
      <c r="Q957" s="7"/>
      <c r="R957" s="7"/>
      <c r="S957" s="7"/>
    </row>
    <row r="958" ht="21.0" customHeight="1">
      <c r="A958" s="7"/>
      <c r="B958" s="207"/>
      <c r="C958" s="49"/>
      <c r="D958" s="150"/>
      <c r="E958" s="7"/>
      <c r="F958" s="7"/>
      <c r="G958" s="7"/>
      <c r="H958" s="7"/>
      <c r="I958" s="7"/>
      <c r="J958" s="7"/>
      <c r="K958" s="7"/>
      <c r="L958" s="207"/>
      <c r="M958" s="7"/>
      <c r="N958" s="207"/>
      <c r="O958" s="7"/>
      <c r="P958" s="207"/>
      <c r="Q958" s="7"/>
      <c r="R958" s="7"/>
      <c r="S958" s="7"/>
    </row>
    <row r="959" ht="21.0" customHeight="1">
      <c r="A959" s="7"/>
      <c r="B959" s="207"/>
      <c r="C959" s="49"/>
      <c r="D959" s="150"/>
      <c r="E959" s="7"/>
      <c r="F959" s="7"/>
      <c r="G959" s="7"/>
      <c r="H959" s="7"/>
      <c r="I959" s="7"/>
      <c r="J959" s="7"/>
      <c r="K959" s="7"/>
      <c r="L959" s="207"/>
      <c r="M959" s="7"/>
      <c r="N959" s="207"/>
      <c r="O959" s="7"/>
      <c r="P959" s="207"/>
      <c r="Q959" s="7"/>
      <c r="R959" s="7"/>
      <c r="S959" s="7"/>
    </row>
    <row r="960" ht="21.0" customHeight="1">
      <c r="A960" s="7"/>
      <c r="B960" s="207"/>
      <c r="C960" s="49"/>
      <c r="D960" s="150"/>
      <c r="E960" s="7"/>
      <c r="F960" s="7"/>
      <c r="G960" s="7"/>
      <c r="H960" s="7"/>
      <c r="I960" s="7"/>
      <c r="J960" s="7"/>
      <c r="K960" s="7"/>
      <c r="L960" s="207"/>
      <c r="M960" s="7"/>
      <c r="N960" s="207"/>
      <c r="O960" s="7"/>
      <c r="P960" s="207"/>
      <c r="Q960" s="7"/>
      <c r="R960" s="7"/>
      <c r="S960" s="7"/>
    </row>
    <row r="961" ht="21.0" customHeight="1">
      <c r="A961" s="7"/>
      <c r="B961" s="207"/>
      <c r="C961" s="49"/>
      <c r="D961" s="150"/>
      <c r="E961" s="7"/>
      <c r="F961" s="7"/>
      <c r="G961" s="7"/>
      <c r="H961" s="7"/>
      <c r="I961" s="7"/>
      <c r="J961" s="7"/>
      <c r="K961" s="7"/>
      <c r="L961" s="207"/>
      <c r="M961" s="7"/>
      <c r="N961" s="207"/>
      <c r="O961" s="7"/>
      <c r="P961" s="207"/>
      <c r="Q961" s="7"/>
      <c r="R961" s="7"/>
      <c r="S961" s="7"/>
    </row>
    <row r="962" ht="21.0" customHeight="1">
      <c r="A962" s="7"/>
      <c r="B962" s="207"/>
      <c r="C962" s="49"/>
      <c r="D962" s="150"/>
      <c r="E962" s="7"/>
      <c r="F962" s="7"/>
      <c r="G962" s="7"/>
      <c r="H962" s="7"/>
      <c r="I962" s="7"/>
      <c r="J962" s="7"/>
      <c r="K962" s="7"/>
      <c r="L962" s="207"/>
      <c r="M962" s="7"/>
      <c r="N962" s="207"/>
      <c r="O962" s="7"/>
      <c r="P962" s="207"/>
      <c r="Q962" s="7"/>
      <c r="R962" s="7"/>
      <c r="S962" s="7"/>
    </row>
    <row r="963" ht="21.0" customHeight="1">
      <c r="A963" s="7"/>
      <c r="B963" s="207"/>
      <c r="C963" s="49"/>
      <c r="D963" s="150"/>
      <c r="E963" s="7"/>
      <c r="F963" s="7"/>
      <c r="G963" s="7"/>
      <c r="H963" s="7"/>
      <c r="I963" s="7"/>
      <c r="J963" s="7"/>
      <c r="K963" s="7"/>
      <c r="L963" s="207"/>
      <c r="M963" s="7"/>
      <c r="N963" s="207"/>
      <c r="O963" s="7"/>
      <c r="P963" s="207"/>
      <c r="Q963" s="7"/>
      <c r="R963" s="7"/>
      <c r="S963" s="7"/>
    </row>
    <row r="964" ht="21.0" customHeight="1">
      <c r="A964" s="7"/>
      <c r="B964" s="207"/>
      <c r="C964" s="49"/>
      <c r="D964" s="150"/>
      <c r="E964" s="7"/>
      <c r="F964" s="7"/>
      <c r="G964" s="7"/>
      <c r="H964" s="7"/>
      <c r="I964" s="7"/>
      <c r="J964" s="7"/>
      <c r="K964" s="7"/>
      <c r="L964" s="207"/>
      <c r="M964" s="7"/>
      <c r="N964" s="207"/>
      <c r="O964" s="7"/>
      <c r="P964" s="207"/>
      <c r="Q964" s="7"/>
      <c r="R964" s="7"/>
      <c r="S964" s="7"/>
    </row>
    <row r="965" ht="21.0" customHeight="1">
      <c r="A965" s="7"/>
      <c r="B965" s="207"/>
      <c r="C965" s="49"/>
      <c r="D965" s="150"/>
      <c r="E965" s="7"/>
      <c r="F965" s="7"/>
      <c r="G965" s="7"/>
      <c r="H965" s="7"/>
      <c r="I965" s="7"/>
      <c r="J965" s="7"/>
      <c r="K965" s="7"/>
      <c r="L965" s="207"/>
      <c r="M965" s="7"/>
      <c r="N965" s="207"/>
      <c r="O965" s="7"/>
      <c r="P965" s="207"/>
      <c r="Q965" s="7"/>
      <c r="R965" s="7"/>
      <c r="S965" s="7"/>
    </row>
    <row r="966" ht="21.0" customHeight="1">
      <c r="A966" s="7"/>
      <c r="B966" s="207"/>
      <c r="C966" s="49"/>
      <c r="D966" s="150"/>
      <c r="E966" s="7"/>
      <c r="F966" s="7"/>
      <c r="G966" s="7"/>
      <c r="H966" s="7"/>
      <c r="I966" s="7"/>
      <c r="J966" s="7"/>
      <c r="K966" s="7"/>
      <c r="L966" s="207"/>
      <c r="M966" s="7"/>
      <c r="N966" s="207"/>
      <c r="O966" s="7"/>
      <c r="P966" s="207"/>
      <c r="Q966" s="7"/>
      <c r="R966" s="7"/>
      <c r="S966" s="7"/>
    </row>
    <row r="967" ht="21.0" customHeight="1">
      <c r="A967" s="7"/>
      <c r="B967" s="207"/>
      <c r="C967" s="49"/>
      <c r="D967" s="150"/>
      <c r="E967" s="7"/>
      <c r="F967" s="7"/>
      <c r="G967" s="7"/>
      <c r="H967" s="7"/>
      <c r="I967" s="7"/>
      <c r="J967" s="7"/>
      <c r="K967" s="7"/>
      <c r="L967" s="207"/>
      <c r="M967" s="7"/>
      <c r="N967" s="207"/>
      <c r="O967" s="7"/>
      <c r="P967" s="207"/>
      <c r="Q967" s="7"/>
      <c r="R967" s="7"/>
      <c r="S967" s="7"/>
    </row>
    <row r="968" ht="21.0" customHeight="1">
      <c r="A968" s="7"/>
      <c r="B968" s="207"/>
      <c r="C968" s="49"/>
      <c r="D968" s="150"/>
      <c r="E968" s="7"/>
      <c r="F968" s="7"/>
      <c r="G968" s="7"/>
      <c r="H968" s="7"/>
      <c r="I968" s="7"/>
      <c r="J968" s="7"/>
      <c r="K968" s="7"/>
      <c r="L968" s="207"/>
      <c r="M968" s="7"/>
      <c r="N968" s="207"/>
      <c r="O968" s="7"/>
      <c r="P968" s="207"/>
      <c r="Q968" s="7"/>
      <c r="R968" s="7"/>
      <c r="S968" s="7"/>
    </row>
    <row r="969" ht="21.0" customHeight="1">
      <c r="A969" s="7"/>
      <c r="B969" s="207"/>
      <c r="C969" s="49"/>
      <c r="D969" s="150"/>
      <c r="E969" s="7"/>
      <c r="F969" s="7"/>
      <c r="G969" s="7"/>
      <c r="H969" s="7"/>
      <c r="I969" s="7"/>
      <c r="J969" s="7"/>
      <c r="K969" s="7"/>
      <c r="L969" s="207"/>
      <c r="M969" s="7"/>
      <c r="N969" s="207"/>
      <c r="O969" s="7"/>
      <c r="P969" s="207"/>
      <c r="Q969" s="7"/>
      <c r="R969" s="7"/>
      <c r="S969" s="7"/>
    </row>
    <row r="970" ht="21.0" customHeight="1">
      <c r="A970" s="7"/>
      <c r="B970" s="207"/>
      <c r="C970" s="49"/>
      <c r="D970" s="150"/>
      <c r="E970" s="7"/>
      <c r="F970" s="7"/>
      <c r="G970" s="7"/>
      <c r="H970" s="7"/>
      <c r="I970" s="7"/>
      <c r="J970" s="7"/>
      <c r="K970" s="7"/>
      <c r="L970" s="207"/>
      <c r="M970" s="7"/>
      <c r="N970" s="207"/>
      <c r="O970" s="7"/>
      <c r="P970" s="207"/>
      <c r="Q970" s="7"/>
      <c r="R970" s="7"/>
      <c r="S970" s="7"/>
    </row>
    <row r="971" ht="21.0" customHeight="1">
      <c r="A971" s="7"/>
      <c r="B971" s="207"/>
      <c r="C971" s="49"/>
      <c r="D971" s="150"/>
      <c r="E971" s="7"/>
      <c r="F971" s="7"/>
      <c r="G971" s="7"/>
      <c r="H971" s="7"/>
      <c r="I971" s="7"/>
      <c r="J971" s="7"/>
      <c r="K971" s="7"/>
      <c r="L971" s="207"/>
      <c r="M971" s="7"/>
      <c r="N971" s="207"/>
      <c r="O971" s="7"/>
      <c r="P971" s="207"/>
      <c r="Q971" s="7"/>
      <c r="R971" s="7"/>
      <c r="S971" s="7"/>
    </row>
    <row r="972" ht="21.0" customHeight="1">
      <c r="A972" s="7"/>
      <c r="B972" s="207"/>
      <c r="C972" s="49"/>
      <c r="D972" s="150"/>
      <c r="E972" s="7"/>
      <c r="F972" s="7"/>
      <c r="G972" s="7"/>
      <c r="H972" s="7"/>
      <c r="I972" s="7"/>
      <c r="J972" s="7"/>
      <c r="K972" s="7"/>
      <c r="L972" s="207"/>
      <c r="M972" s="7"/>
      <c r="N972" s="207"/>
      <c r="O972" s="7"/>
      <c r="P972" s="207"/>
      <c r="Q972" s="7"/>
      <c r="R972" s="7"/>
      <c r="S972" s="7"/>
    </row>
    <row r="973" ht="21.0" customHeight="1">
      <c r="A973" s="7"/>
      <c r="B973" s="207"/>
      <c r="C973" s="49"/>
      <c r="D973" s="150"/>
      <c r="E973" s="7"/>
      <c r="F973" s="7"/>
      <c r="G973" s="7"/>
      <c r="H973" s="7"/>
      <c r="I973" s="7"/>
      <c r="J973" s="7"/>
      <c r="K973" s="7"/>
      <c r="L973" s="207"/>
      <c r="M973" s="7"/>
      <c r="N973" s="207"/>
      <c r="O973" s="7"/>
      <c r="P973" s="207"/>
      <c r="Q973" s="7"/>
      <c r="R973" s="7"/>
      <c r="S973" s="7"/>
    </row>
    <row r="974" ht="21.0" customHeight="1">
      <c r="A974" s="7"/>
      <c r="B974" s="207"/>
      <c r="C974" s="49"/>
      <c r="D974" s="150"/>
      <c r="E974" s="7"/>
      <c r="F974" s="7"/>
      <c r="G974" s="7"/>
      <c r="H974" s="7"/>
      <c r="I974" s="7"/>
      <c r="J974" s="7"/>
      <c r="K974" s="7"/>
      <c r="L974" s="207"/>
      <c r="M974" s="7"/>
      <c r="N974" s="207"/>
      <c r="O974" s="7"/>
      <c r="P974" s="207"/>
      <c r="Q974" s="7"/>
      <c r="R974" s="7"/>
      <c r="S974" s="7"/>
    </row>
    <row r="975" ht="21.0" customHeight="1">
      <c r="A975" s="7"/>
      <c r="B975" s="207"/>
      <c r="C975" s="49"/>
      <c r="D975" s="150"/>
      <c r="E975" s="7"/>
      <c r="F975" s="7"/>
      <c r="G975" s="7"/>
      <c r="H975" s="7"/>
      <c r="I975" s="7"/>
      <c r="J975" s="7"/>
      <c r="K975" s="7"/>
      <c r="L975" s="207"/>
      <c r="M975" s="7"/>
      <c r="N975" s="207"/>
      <c r="O975" s="7"/>
      <c r="P975" s="207"/>
      <c r="Q975" s="7"/>
      <c r="R975" s="7"/>
      <c r="S975" s="7"/>
    </row>
    <row r="976" ht="21.0" customHeight="1">
      <c r="A976" s="7"/>
      <c r="B976" s="207"/>
      <c r="C976" s="49"/>
      <c r="D976" s="150"/>
      <c r="E976" s="7"/>
      <c r="F976" s="7"/>
      <c r="G976" s="7"/>
      <c r="H976" s="7"/>
      <c r="I976" s="7"/>
      <c r="J976" s="7"/>
      <c r="K976" s="7"/>
      <c r="L976" s="207"/>
      <c r="M976" s="7"/>
      <c r="N976" s="207"/>
      <c r="O976" s="7"/>
      <c r="P976" s="207"/>
      <c r="Q976" s="7"/>
      <c r="R976" s="7"/>
      <c r="S976" s="7"/>
    </row>
    <row r="977" ht="21.0" customHeight="1">
      <c r="A977" s="7"/>
      <c r="B977" s="207"/>
      <c r="C977" s="49"/>
      <c r="D977" s="150"/>
      <c r="E977" s="7"/>
      <c r="F977" s="7"/>
      <c r="G977" s="7"/>
      <c r="H977" s="7"/>
      <c r="I977" s="7"/>
      <c r="J977" s="7"/>
      <c r="K977" s="7"/>
      <c r="L977" s="207"/>
      <c r="M977" s="7"/>
      <c r="N977" s="207"/>
      <c r="O977" s="7"/>
      <c r="P977" s="207"/>
      <c r="Q977" s="7"/>
      <c r="R977" s="7"/>
      <c r="S977" s="7"/>
    </row>
    <row r="978" ht="21.0" customHeight="1">
      <c r="A978" s="7"/>
      <c r="B978" s="207"/>
      <c r="C978" s="49"/>
      <c r="D978" s="150"/>
      <c r="E978" s="7"/>
      <c r="F978" s="7"/>
      <c r="G978" s="7"/>
      <c r="H978" s="7"/>
      <c r="I978" s="7"/>
      <c r="J978" s="7"/>
      <c r="K978" s="7"/>
      <c r="L978" s="207"/>
      <c r="M978" s="7"/>
      <c r="N978" s="207"/>
      <c r="O978" s="7"/>
      <c r="P978" s="207"/>
      <c r="Q978" s="7"/>
      <c r="R978" s="7"/>
      <c r="S978" s="7"/>
    </row>
    <row r="979" ht="21.0" customHeight="1">
      <c r="A979" s="7"/>
      <c r="B979" s="207"/>
      <c r="C979" s="49"/>
      <c r="D979" s="150"/>
      <c r="E979" s="7"/>
      <c r="F979" s="7"/>
      <c r="G979" s="7"/>
      <c r="H979" s="7"/>
      <c r="I979" s="7"/>
      <c r="J979" s="7"/>
      <c r="K979" s="7"/>
      <c r="L979" s="207"/>
      <c r="M979" s="7"/>
      <c r="N979" s="207"/>
      <c r="O979" s="7"/>
      <c r="P979" s="207"/>
      <c r="Q979" s="7"/>
      <c r="R979" s="7"/>
      <c r="S979" s="7"/>
    </row>
    <row r="980" ht="21.0" customHeight="1">
      <c r="A980" s="7"/>
      <c r="B980" s="207"/>
      <c r="C980" s="49"/>
      <c r="D980" s="150"/>
      <c r="E980" s="7"/>
      <c r="F980" s="7"/>
      <c r="G980" s="7"/>
      <c r="H980" s="7"/>
      <c r="I980" s="7"/>
      <c r="J980" s="7"/>
      <c r="K980" s="7"/>
      <c r="L980" s="207"/>
      <c r="M980" s="7"/>
      <c r="N980" s="207"/>
      <c r="O980" s="7"/>
      <c r="P980" s="207"/>
      <c r="Q980" s="7"/>
      <c r="R980" s="7"/>
      <c r="S980" s="7"/>
    </row>
    <row r="981" ht="21.0" customHeight="1">
      <c r="A981" s="7"/>
      <c r="B981" s="207"/>
      <c r="C981" s="49"/>
      <c r="D981" s="150"/>
      <c r="E981" s="7"/>
      <c r="F981" s="7"/>
      <c r="G981" s="7"/>
      <c r="H981" s="7"/>
      <c r="I981" s="7"/>
      <c r="J981" s="7"/>
      <c r="K981" s="7"/>
      <c r="L981" s="207"/>
      <c r="M981" s="7"/>
      <c r="N981" s="207"/>
      <c r="O981" s="7"/>
      <c r="P981" s="207"/>
      <c r="Q981" s="7"/>
      <c r="R981" s="7"/>
      <c r="S981" s="7"/>
    </row>
    <row r="982" ht="21.0" customHeight="1">
      <c r="A982" s="7"/>
      <c r="B982" s="207"/>
      <c r="C982" s="49"/>
      <c r="D982" s="150"/>
      <c r="E982" s="7"/>
      <c r="F982" s="7"/>
      <c r="G982" s="7"/>
      <c r="H982" s="7"/>
      <c r="I982" s="7"/>
      <c r="J982" s="7"/>
      <c r="K982" s="7"/>
      <c r="L982" s="207"/>
      <c r="M982" s="7"/>
      <c r="N982" s="207"/>
      <c r="O982" s="7"/>
      <c r="P982" s="207"/>
      <c r="Q982" s="7"/>
      <c r="R982" s="7"/>
      <c r="S982" s="7"/>
    </row>
    <row r="983" ht="21.0" customHeight="1">
      <c r="A983" s="7"/>
      <c r="B983" s="207"/>
      <c r="C983" s="49"/>
      <c r="D983" s="150"/>
      <c r="E983" s="7"/>
      <c r="F983" s="7"/>
      <c r="G983" s="7"/>
      <c r="H983" s="7"/>
      <c r="I983" s="7"/>
      <c r="J983" s="7"/>
      <c r="K983" s="7"/>
      <c r="L983" s="207"/>
      <c r="M983" s="7"/>
      <c r="N983" s="207"/>
      <c r="O983" s="7"/>
      <c r="P983" s="207"/>
      <c r="Q983" s="7"/>
      <c r="R983" s="7"/>
      <c r="S983" s="7"/>
    </row>
    <row r="984" ht="21.0" customHeight="1">
      <c r="A984" s="7"/>
      <c r="B984" s="207"/>
      <c r="C984" s="49"/>
      <c r="D984" s="150"/>
      <c r="E984" s="7"/>
      <c r="F984" s="7"/>
      <c r="G984" s="7"/>
      <c r="H984" s="7"/>
      <c r="I984" s="7"/>
      <c r="J984" s="7"/>
      <c r="K984" s="7"/>
      <c r="L984" s="207"/>
      <c r="M984" s="7"/>
      <c r="N984" s="207"/>
      <c r="O984" s="7"/>
      <c r="P984" s="207"/>
      <c r="Q984" s="7"/>
      <c r="R984" s="7"/>
      <c r="S984" s="7"/>
    </row>
    <row r="985" ht="21.0" customHeight="1">
      <c r="A985" s="7"/>
      <c r="B985" s="207"/>
      <c r="C985" s="49"/>
      <c r="D985" s="150"/>
      <c r="E985" s="7"/>
      <c r="F985" s="7"/>
      <c r="G985" s="7"/>
      <c r="H985" s="7"/>
      <c r="I985" s="7"/>
      <c r="J985" s="7"/>
      <c r="K985" s="7"/>
      <c r="L985" s="207"/>
      <c r="M985" s="7"/>
      <c r="N985" s="207"/>
      <c r="O985" s="7"/>
      <c r="P985" s="207"/>
      <c r="Q985" s="7"/>
      <c r="R985" s="7"/>
      <c r="S985" s="7"/>
    </row>
    <row r="986" ht="21.0" customHeight="1">
      <c r="A986" s="7"/>
      <c r="B986" s="207"/>
      <c r="C986" s="49"/>
      <c r="D986" s="150"/>
      <c r="E986" s="7"/>
      <c r="F986" s="7"/>
      <c r="G986" s="7"/>
      <c r="H986" s="7"/>
      <c r="I986" s="7"/>
      <c r="J986" s="7"/>
      <c r="K986" s="7"/>
      <c r="L986" s="207"/>
      <c r="M986" s="7"/>
      <c r="N986" s="207"/>
      <c r="O986" s="7"/>
      <c r="P986" s="207"/>
      <c r="Q986" s="7"/>
      <c r="R986" s="7"/>
      <c r="S986" s="7"/>
    </row>
    <row r="987" ht="21.0" customHeight="1">
      <c r="A987" s="7"/>
      <c r="B987" s="207"/>
      <c r="C987" s="49"/>
      <c r="D987" s="150"/>
      <c r="E987" s="7"/>
      <c r="F987" s="7"/>
      <c r="G987" s="7"/>
      <c r="H987" s="7"/>
      <c r="I987" s="7"/>
      <c r="J987" s="7"/>
      <c r="K987" s="7"/>
      <c r="L987" s="207"/>
      <c r="M987" s="7"/>
      <c r="N987" s="207"/>
      <c r="O987" s="7"/>
      <c r="P987" s="207"/>
      <c r="Q987" s="7"/>
      <c r="R987" s="7"/>
      <c r="S987" s="7"/>
    </row>
    <row r="988" ht="21.0" customHeight="1">
      <c r="A988" s="7"/>
      <c r="B988" s="207"/>
      <c r="C988" s="49"/>
      <c r="D988" s="150"/>
      <c r="E988" s="7"/>
      <c r="F988" s="7"/>
      <c r="G988" s="7"/>
      <c r="H988" s="7"/>
      <c r="I988" s="7"/>
      <c r="J988" s="7"/>
      <c r="K988" s="7"/>
      <c r="L988" s="207"/>
      <c r="M988" s="7"/>
      <c r="N988" s="207"/>
      <c r="O988" s="7"/>
      <c r="P988" s="207"/>
      <c r="Q988" s="7"/>
      <c r="R988" s="7"/>
      <c r="S988" s="7"/>
    </row>
    <row r="989" ht="21.0" customHeight="1">
      <c r="A989" s="7"/>
      <c r="B989" s="207"/>
      <c r="C989" s="49"/>
      <c r="D989" s="150"/>
      <c r="E989" s="7"/>
      <c r="F989" s="7"/>
      <c r="G989" s="7"/>
      <c r="H989" s="7"/>
      <c r="I989" s="7"/>
      <c r="J989" s="7"/>
      <c r="K989" s="7"/>
      <c r="L989" s="207"/>
      <c r="M989" s="7"/>
      <c r="N989" s="207"/>
      <c r="O989" s="7"/>
      <c r="P989" s="207"/>
      <c r="Q989" s="7"/>
      <c r="R989" s="7"/>
      <c r="S989" s="7"/>
    </row>
    <row r="990" ht="21.0" customHeight="1">
      <c r="A990" s="7"/>
      <c r="B990" s="207"/>
      <c r="C990" s="49"/>
      <c r="D990" s="150"/>
      <c r="E990" s="7"/>
      <c r="F990" s="7"/>
      <c r="G990" s="7"/>
      <c r="H990" s="7"/>
      <c r="I990" s="7"/>
      <c r="J990" s="7"/>
      <c r="K990" s="7"/>
      <c r="L990" s="207"/>
      <c r="M990" s="7"/>
      <c r="N990" s="207"/>
      <c r="O990" s="7"/>
      <c r="P990" s="207"/>
      <c r="Q990" s="7"/>
      <c r="R990" s="7"/>
      <c r="S990" s="7"/>
    </row>
    <row r="991" ht="21.0" customHeight="1">
      <c r="A991" s="7"/>
      <c r="B991" s="207"/>
      <c r="C991" s="49"/>
      <c r="D991" s="150"/>
      <c r="E991" s="7"/>
      <c r="F991" s="7"/>
      <c r="G991" s="7"/>
      <c r="H991" s="7"/>
      <c r="I991" s="7"/>
      <c r="J991" s="7"/>
      <c r="K991" s="7"/>
      <c r="L991" s="207"/>
      <c r="M991" s="7"/>
      <c r="N991" s="207"/>
      <c r="O991" s="7"/>
      <c r="P991" s="207"/>
      <c r="Q991" s="7"/>
      <c r="R991" s="7"/>
      <c r="S991" s="7"/>
    </row>
    <row r="992" ht="21.0" customHeight="1">
      <c r="A992" s="7"/>
      <c r="B992" s="207"/>
      <c r="C992" s="49"/>
      <c r="D992" s="150"/>
      <c r="E992" s="7"/>
      <c r="F992" s="7"/>
      <c r="G992" s="7"/>
      <c r="H992" s="7"/>
      <c r="I992" s="7"/>
      <c r="J992" s="7"/>
      <c r="K992" s="7"/>
      <c r="L992" s="207"/>
      <c r="M992" s="7"/>
      <c r="N992" s="207"/>
      <c r="O992" s="7"/>
      <c r="P992" s="207"/>
      <c r="Q992" s="7"/>
      <c r="R992" s="7"/>
      <c r="S992" s="7"/>
    </row>
    <row r="993" ht="21.0" customHeight="1">
      <c r="A993" s="7"/>
      <c r="B993" s="207"/>
      <c r="C993" s="49"/>
      <c r="D993" s="150"/>
      <c r="E993" s="7"/>
      <c r="F993" s="7"/>
      <c r="G993" s="7"/>
      <c r="H993" s="7"/>
      <c r="I993" s="7"/>
      <c r="J993" s="7"/>
      <c r="K993" s="7"/>
      <c r="L993" s="207"/>
      <c r="M993" s="7"/>
      <c r="N993" s="207"/>
      <c r="O993" s="7"/>
      <c r="P993" s="207"/>
      <c r="Q993" s="7"/>
      <c r="R993" s="7"/>
      <c r="S993" s="7"/>
    </row>
    <row r="994" ht="21.0" customHeight="1">
      <c r="A994" s="7"/>
      <c r="B994" s="207"/>
      <c r="C994" s="49"/>
      <c r="D994" s="150"/>
      <c r="E994" s="7"/>
      <c r="F994" s="7"/>
      <c r="G994" s="7"/>
      <c r="H994" s="7"/>
      <c r="I994" s="7"/>
      <c r="J994" s="7"/>
      <c r="K994" s="7"/>
      <c r="L994" s="207"/>
      <c r="M994" s="7"/>
      <c r="N994" s="207"/>
      <c r="O994" s="7"/>
      <c r="P994" s="207"/>
      <c r="Q994" s="7"/>
      <c r="R994" s="7"/>
      <c r="S994" s="7"/>
    </row>
    <row r="995" ht="21.0" customHeight="1">
      <c r="A995" s="7"/>
      <c r="B995" s="207"/>
      <c r="C995" s="49"/>
      <c r="D995" s="150"/>
      <c r="E995" s="7"/>
      <c r="F995" s="7"/>
      <c r="G995" s="7"/>
      <c r="H995" s="7"/>
      <c r="I995" s="7"/>
      <c r="J995" s="7"/>
      <c r="K995" s="7"/>
      <c r="L995" s="207"/>
      <c r="M995" s="7"/>
      <c r="N995" s="207"/>
      <c r="O995" s="7"/>
      <c r="P995" s="207"/>
      <c r="Q995" s="7"/>
      <c r="R995" s="7"/>
      <c r="S995" s="7"/>
    </row>
    <row r="996" ht="21.0" customHeight="1">
      <c r="A996" s="7"/>
      <c r="B996" s="207"/>
      <c r="C996" s="49"/>
      <c r="D996" s="150"/>
      <c r="E996" s="7"/>
      <c r="F996" s="7"/>
      <c r="G996" s="7"/>
      <c r="H996" s="7"/>
      <c r="I996" s="7"/>
      <c r="J996" s="7"/>
      <c r="K996" s="7"/>
      <c r="L996" s="207"/>
      <c r="M996" s="7"/>
      <c r="N996" s="207"/>
      <c r="O996" s="7"/>
      <c r="P996" s="207"/>
      <c r="Q996" s="7"/>
      <c r="R996" s="7"/>
      <c r="S996" s="7"/>
    </row>
    <row r="997" ht="21.0" customHeight="1">
      <c r="A997" s="7"/>
      <c r="B997" s="207"/>
      <c r="C997" s="49"/>
      <c r="D997" s="150"/>
      <c r="E997" s="7"/>
      <c r="F997" s="7"/>
      <c r="G997" s="7"/>
      <c r="H997" s="7"/>
      <c r="I997" s="7"/>
      <c r="J997" s="7"/>
      <c r="K997" s="7"/>
      <c r="L997" s="207"/>
      <c r="M997" s="7"/>
      <c r="N997" s="207"/>
      <c r="O997" s="7"/>
      <c r="P997" s="207"/>
      <c r="Q997" s="7"/>
      <c r="R997" s="7"/>
      <c r="S997" s="7"/>
    </row>
    <row r="998" ht="21.0" customHeight="1">
      <c r="A998" s="7"/>
      <c r="B998" s="207"/>
      <c r="C998" s="49"/>
      <c r="D998" s="150"/>
      <c r="E998" s="7"/>
      <c r="F998" s="7"/>
      <c r="G998" s="7"/>
      <c r="H998" s="7"/>
      <c r="I998" s="7"/>
      <c r="J998" s="7"/>
      <c r="K998" s="7"/>
      <c r="L998" s="207"/>
      <c r="M998" s="7"/>
      <c r="N998" s="207"/>
      <c r="O998" s="7"/>
      <c r="P998" s="207"/>
      <c r="Q998" s="7"/>
      <c r="R998" s="7"/>
      <c r="S998" s="7"/>
    </row>
    <row r="999" ht="21.0" customHeight="1">
      <c r="A999" s="7"/>
      <c r="B999" s="207"/>
      <c r="C999" s="49"/>
      <c r="D999" s="150"/>
      <c r="E999" s="7"/>
      <c r="F999" s="7"/>
      <c r="G999" s="7"/>
      <c r="H999" s="7"/>
      <c r="I999" s="7"/>
      <c r="J999" s="7"/>
      <c r="K999" s="7"/>
      <c r="L999" s="207"/>
      <c r="M999" s="7"/>
      <c r="N999" s="207"/>
      <c r="O999" s="7"/>
      <c r="P999" s="207"/>
      <c r="Q999" s="7"/>
      <c r="R999" s="7"/>
      <c r="S999" s="7"/>
    </row>
    <row r="1000" ht="21.0" customHeight="1">
      <c r="A1000" s="7"/>
      <c r="B1000" s="207"/>
      <c r="C1000" s="49"/>
      <c r="D1000" s="150"/>
      <c r="E1000" s="7"/>
      <c r="F1000" s="7"/>
      <c r="G1000" s="7"/>
      <c r="H1000" s="7"/>
      <c r="I1000" s="7"/>
      <c r="J1000" s="7"/>
      <c r="K1000" s="7"/>
      <c r="L1000" s="207"/>
      <c r="M1000" s="7"/>
      <c r="N1000" s="207"/>
      <c r="O1000" s="7"/>
      <c r="P1000" s="207"/>
      <c r="Q1000" s="7"/>
      <c r="R1000" s="7"/>
      <c r="S1000" s="7"/>
    </row>
  </sheetData>
  <autoFilter ref="$D$4:$D$53">
    <filterColumn colId="0">
      <filters>
        <filter val="Required"/>
      </filters>
    </filterColumn>
  </autoFilter>
  <mergeCells count="60">
    <mergeCell ref="M36:N36"/>
    <mergeCell ref="M40:N40"/>
    <mergeCell ref="K31:P31"/>
    <mergeCell ref="I32:J32"/>
    <mergeCell ref="L32:P32"/>
    <mergeCell ref="L33:P33"/>
    <mergeCell ref="L34:P34"/>
    <mergeCell ref="L37:P37"/>
    <mergeCell ref="L38:P38"/>
    <mergeCell ref="M10:N10"/>
    <mergeCell ref="M14:N14"/>
    <mergeCell ref="M18:N18"/>
    <mergeCell ref="M21:N21"/>
    <mergeCell ref="M24:N24"/>
    <mergeCell ref="M27:N27"/>
    <mergeCell ref="G6:P6"/>
    <mergeCell ref="K7:P7"/>
    <mergeCell ref="G8:G15"/>
    <mergeCell ref="H8:H15"/>
    <mergeCell ref="L8:P8"/>
    <mergeCell ref="L11:P11"/>
    <mergeCell ref="L12:P12"/>
    <mergeCell ref="I19:I21"/>
    <mergeCell ref="I22:I24"/>
    <mergeCell ref="I33:I36"/>
    <mergeCell ref="I37:I40"/>
    <mergeCell ref="I46:I49"/>
    <mergeCell ref="I50:I53"/>
    <mergeCell ref="G22:G27"/>
    <mergeCell ref="G32:G40"/>
    <mergeCell ref="H32:H40"/>
    <mergeCell ref="G45:G53"/>
    <mergeCell ref="H45:H53"/>
    <mergeCell ref="I8:I11"/>
    <mergeCell ref="I12:I15"/>
    <mergeCell ref="G16:G21"/>
    <mergeCell ref="H16:H21"/>
    <mergeCell ref="I16:I18"/>
    <mergeCell ref="H22:H27"/>
    <mergeCell ref="I25:I27"/>
    <mergeCell ref="L15:P15"/>
    <mergeCell ref="L16:P16"/>
    <mergeCell ref="L19:P19"/>
    <mergeCell ref="L22:P22"/>
    <mergeCell ref="L25:P25"/>
    <mergeCell ref="G29:P29"/>
    <mergeCell ref="G30:P30"/>
    <mergeCell ref="M49:N49"/>
    <mergeCell ref="L50:P50"/>
    <mergeCell ref="L51:P51"/>
    <mergeCell ref="M53:N53"/>
    <mergeCell ref="G55:R55"/>
    <mergeCell ref="G56:R56"/>
    <mergeCell ref="G42:P42"/>
    <mergeCell ref="G43:P43"/>
    <mergeCell ref="K44:P44"/>
    <mergeCell ref="I45:J45"/>
    <mergeCell ref="L45:P45"/>
    <mergeCell ref="L46:P46"/>
    <mergeCell ref="L47:P47"/>
  </mergeCells>
  <conditionalFormatting sqref="O10 O14">
    <cfRule type="cellIs" dxfId="2" priority="1" operator="greaterThan">
      <formula>10.6</formula>
    </cfRule>
  </conditionalFormatting>
  <conditionalFormatting sqref="O36 O40 O49 O53">
    <cfRule type="cellIs" dxfId="2" priority="2" operator="greaterThan">
      <formula>15</formula>
    </cfRule>
  </conditionalFormatting>
  <conditionalFormatting sqref="K36 K40 K49 K53">
    <cfRule type="cellIs" dxfId="2" priority="3" operator="greaterThan">
      <formula>49.2126</formula>
    </cfRule>
  </conditionalFormatting>
  <conditionalFormatting sqref="L22:P22 N23:P23 K24 L23:L24 M24:P24 L25:P25 N26:P26 K27 L26:L27 M27:P27">
    <cfRule type="expression" dxfId="3" priority="4">
      <formula>$D$22="Not Required"</formula>
    </cfRule>
  </conditionalFormatting>
  <conditionalFormatting sqref="K16:K17 M17 K19:K20 M20">
    <cfRule type="expression" dxfId="0" priority="5">
      <formula>$D$16="Not Required"</formula>
    </cfRule>
  </conditionalFormatting>
  <conditionalFormatting sqref="K8:K9 M9 K12 K13 M13">
    <cfRule type="notContainsBlanks" dxfId="5" priority="6">
      <formula>LEN(TRIM(K8))&gt;0</formula>
    </cfRule>
  </conditionalFormatting>
  <conditionalFormatting sqref="K32:P32 L33:P33 L34:P34 N35:P35 K36 L35:L36 M36:P36 L37:P37 L38:P38 N39:P39 K40 L39:L40 M40:P40">
    <cfRule type="expression" dxfId="3" priority="7">
      <formula>$D$33="Not Required"</formula>
    </cfRule>
  </conditionalFormatting>
  <conditionalFormatting sqref="K45:P45 L46:P46 L47:P47 N48:P48 K49 L48:L49 M49:P49 L50:P50 L51:P51 N52:P52 K53 L52:L53 M53:P53">
    <cfRule type="expression" dxfId="3" priority="8">
      <formula>$D$46="Not Required"</formula>
    </cfRule>
  </conditionalFormatting>
  <conditionalFormatting sqref="K16:K17 M17 K19:K20 M20">
    <cfRule type="notContainsBlanks" dxfId="5" priority="9">
      <formula>LEN(TRIM(K16))&gt;0</formula>
    </cfRule>
  </conditionalFormatting>
  <conditionalFormatting sqref="K22:K23 M23 K25:K26 M26">
    <cfRule type="expression" dxfId="0" priority="10">
      <formula>$D$22="Not Required"</formula>
    </cfRule>
  </conditionalFormatting>
  <conditionalFormatting sqref="K22:K23 M23 K25:K26 M26">
    <cfRule type="notContainsBlanks" dxfId="5" priority="11">
      <formula>LEN(TRIM(K22))&gt;0</formula>
    </cfRule>
  </conditionalFormatting>
  <conditionalFormatting sqref="K33 K35 M35 K37 K39 M39">
    <cfRule type="expression" dxfId="0" priority="12">
      <formula>$D$33="Not Required"</formula>
    </cfRule>
  </conditionalFormatting>
  <conditionalFormatting sqref="K33 K35 M35 K37 K39 M39">
    <cfRule type="notContainsBlanks" dxfId="5" priority="13">
      <formula>LEN(TRIM(K33))&gt;0</formula>
    </cfRule>
  </conditionalFormatting>
  <conditionalFormatting sqref="K46 K48 M48 K50 K52 M52">
    <cfRule type="expression" dxfId="9" priority="14">
      <formula>$D$46="Not Required"</formula>
    </cfRule>
  </conditionalFormatting>
  <conditionalFormatting sqref="K46 K48 M48 K50 K52 M52">
    <cfRule type="notContainsBlanks" dxfId="5" priority="15">
      <formula>LEN(TRIM(K46))&gt;0</formula>
    </cfRule>
  </conditionalFormatting>
  <conditionalFormatting sqref="L16:P16 N17:P17 K18 L17:L18 M18:P18 L19:P19 N20:P20 K21 L20:L21 M21:P21">
    <cfRule type="expression" dxfId="3" priority="16">
      <formula>$D$16="Not Required"</formula>
    </cfRule>
  </conditionalFormatting>
  <conditionalFormatting sqref="O18 O21">
    <cfRule type="cellIs" dxfId="2" priority="17" operator="greaterThan">
      <formula>10.6</formula>
    </cfRule>
  </conditionalFormatting>
  <conditionalFormatting sqref="K10 K14">
    <cfRule type="cellIs" dxfId="2" priority="18" operator="greaterThan">
      <formula>34.7769</formula>
    </cfRule>
  </conditionalFormatting>
  <conditionalFormatting sqref="O24 O27">
    <cfRule type="cellIs" dxfId="2" priority="19" operator="greaterThan">
      <formula>10.6</formula>
    </cfRule>
  </conditionalFormatting>
  <conditionalFormatting sqref="K18 K21">
    <cfRule type="cellIs" dxfId="2" priority="20" operator="greaterThan">
      <formula>34.7769</formula>
    </cfRule>
  </conditionalFormatting>
  <conditionalFormatting sqref="K24 K27">
    <cfRule type="cellIs" dxfId="2" priority="21" operator="greaterThan">
      <formula>34.7769</formula>
    </cfRule>
  </conditionalFormatting>
  <conditionalFormatting sqref="K15">
    <cfRule type="expression" dxfId="0" priority="22">
      <formula>R15="NOTE: Additional System Considerations unavailable."</formula>
    </cfRule>
  </conditionalFormatting>
  <conditionalFormatting sqref="K11">
    <cfRule type="expression" dxfId="0" priority="23">
      <formula>R11="NOTE: Additional System Considerations unavailable."</formula>
    </cfRule>
  </conditionalFormatting>
  <conditionalFormatting sqref="K11">
    <cfRule type="expression" dxfId="0" priority="24">
      <formula>AND($D$16="Not Required", $D$33="Not Required", $D$46="Not Required", $R$11="NOTE: Additional System Considerations available.")</formula>
    </cfRule>
  </conditionalFormatting>
  <conditionalFormatting sqref="K34">
    <cfRule type="expression" dxfId="3" priority="25">
      <formula>R11="NOTE: Additional System Considerations unavailable."</formula>
    </cfRule>
  </conditionalFormatting>
  <conditionalFormatting sqref="K38">
    <cfRule type="expression" dxfId="3" priority="26">
      <formula>R15="NOTE: Additional System Considerations unavailable."</formula>
    </cfRule>
  </conditionalFormatting>
  <conditionalFormatting sqref="K34">
    <cfRule type="expression" dxfId="3" priority="27">
      <formula>$D$33="Not Required"</formula>
    </cfRule>
  </conditionalFormatting>
  <conditionalFormatting sqref="K38">
    <cfRule type="expression" dxfId="3" priority="28">
      <formula>$D$33="Not Required"</formula>
    </cfRule>
  </conditionalFormatting>
  <conditionalFormatting sqref="K51">
    <cfRule type="expression" dxfId="3" priority="29">
      <formula>R15="NOTE: Additional System Considerations unavailable."</formula>
    </cfRule>
  </conditionalFormatting>
  <conditionalFormatting sqref="K51">
    <cfRule type="expression" dxfId="3" priority="30">
      <formula>$D$46="Not Required"</formula>
    </cfRule>
  </conditionalFormatting>
  <conditionalFormatting sqref="K47">
    <cfRule type="expression" dxfId="3" priority="31">
      <formula>R11="NOTE: Additional System Considerations unavailable."</formula>
    </cfRule>
  </conditionalFormatting>
  <conditionalFormatting sqref="K47">
    <cfRule type="expression" dxfId="3" priority="32">
      <formula>$D$46="Not Required"</formula>
    </cfRule>
  </conditionalFormatting>
  <conditionalFormatting sqref="K15">
    <cfRule type="expression" dxfId="0" priority="33">
      <formula>AND($D$16="Not Required", $D$33="Not Required", $D$46="Not Required", $R$15="NOTE: Additional System Considerations available.")</formula>
    </cfRule>
  </conditionalFormatting>
  <conditionalFormatting sqref="K15">
    <cfRule type="notContainsBlanks" dxfId="5" priority="34">
      <formula>LEN(TRIM(K15))&gt;0</formula>
    </cfRule>
  </conditionalFormatting>
  <conditionalFormatting sqref="R11 R15">
    <cfRule type="expression" dxfId="10" priority="35">
      <formula>AND($D$16="Not Required", $D$33="Not Required", $D$46="Not Required", $R$11="NOTE: Additional System Considerations available.")</formula>
    </cfRule>
  </conditionalFormatting>
  <conditionalFormatting sqref="R15">
    <cfRule type="expression" dxfId="10" priority="36">
      <formula>AND($D$16="Not Required", $D$33="Not Required", $D$46="Not Required", $R$15="NOTE: Additional System Considerations available.")</formula>
    </cfRule>
  </conditionalFormatting>
  <conditionalFormatting sqref="K11">
    <cfRule type="notContainsBlanks" dxfId="5" priority="37">
      <formula>LEN(TRIM(K11))&gt;0</formula>
    </cfRule>
  </conditionalFormatting>
  <conditionalFormatting sqref="E8:E27 E33:E40 E46:E53">
    <cfRule type="expression" dxfId="7" priority="38">
      <formula>D8="Required"</formula>
    </cfRule>
  </conditionalFormatting>
  <conditionalFormatting sqref="E8:E27 E33:E40 E46:E53">
    <cfRule type="expression" dxfId="8" priority="39">
      <formula>D8&lt;&gt;"Required"</formula>
    </cfRule>
  </conditionalFormatting>
  <conditionalFormatting sqref="K51 K47 K38 K34">
    <cfRule type="cellIs" dxfId="3" priority="40" operator="equal">
      <formula>0</formula>
    </cfRule>
  </conditionalFormatting>
  <dataValidations>
    <dataValidation type="list" allowBlank="1" showErrorMessage="1" sqref="M9 M13 M17 M20 M23 M26 M35 M39 M48 M52">
      <formula1>'(T) General Tables'!$A$356:$A$367</formula1>
    </dataValidation>
    <dataValidation type="list" allowBlank="1" showErrorMessage="1" sqref="K9 K13 K17 K20 K23 K26 K35 K39 K48 K52">
      <formula1>'(T) General Tables'!$A$356:$A$481</formula1>
    </dataValidation>
    <dataValidation type="list" allowBlank="1" showErrorMessage="1" sqref="K11 K15">
      <formula1>"Yes,No"</formula1>
    </dataValidation>
    <dataValidation type="list" allowBlank="1" showErrorMessage="1" sqref="K8 K12 K16 K19 K22 K25 K33 K37 K46 K50">
      <formula1>'(T) General Tables'!$A$126:$A$134</formula1>
    </dataValidation>
  </dataValidations>
  <hyperlinks>
    <hyperlink display="O" location="Index!A1" ref="F1"/>
  </hyperlinks>
  <printOptions/>
  <pageMargins bottom="0.75" footer="0.0" header="0.0" left="0.7" right="0.7" top="0.75"/>
  <pageSetup orientation="landscape"/>
  <drawing r:id="rId2"/>
  <legacyDrawing r:id="rId3"/>
</worksheet>
</file>